
<file path=[Content_Types].xml><?xml version="1.0" encoding="utf-8"?>
<Types xmlns="http://schemas.openxmlformats.org/package/2006/content-types">
  <Default Extension="vml" ContentType="application/vnd.openxmlformats-officedocument.vmlDrawi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5200" windowHeight="12015"/>
  </bookViews>
  <sheets>
    <sheet name="机非分隔带2023.1" sheetId="52" r:id="rId1"/>
    <sheet name="2.U型槽钢筋过渡方案" sheetId="51" r:id="rId2"/>
    <sheet name="新增管沟" sheetId="47" r:id="rId3"/>
    <sheet name="振华路U型槽数量表" sheetId="44" r:id="rId4"/>
    <sheet name="0.结构参数" sheetId="33" r:id="rId5"/>
    <sheet name="1.U型槽主筋验算" sheetId="25" r:id="rId6"/>
    <sheet name="1.U型槽主筋验算 (2)" sheetId="42" r:id="rId7"/>
    <sheet name="2.U型槽钢筋" sheetId="27" r:id="rId8"/>
    <sheet name="机非分隔带" sheetId="41" r:id="rId9"/>
    <sheet name="Sheet1" sheetId="45" r:id="rId10"/>
    <sheet name="0.结构参数 (2)" sheetId="46" r:id="rId11"/>
    <sheet name="Sheet2" sheetId="49" r:id="rId12"/>
  </sheets>
  <externalReferences>
    <externalReference r:id="rId13"/>
    <externalReference r:id="rId14"/>
    <externalReference r:id="rId15"/>
    <externalReference r:id="rId16"/>
    <externalReference r:id="rId17"/>
    <externalReference r:id="rId18"/>
    <externalReference r:id="rId19"/>
  </externalReferences>
  <definedNames>
    <definedName name="_xlnm._FilterDatabase" localSheetId="4" hidden="1">'0.结构参数'!$B$2:$Q$89</definedName>
    <definedName name="_xlnm._FilterDatabase" localSheetId="10" hidden="1">'0.结构参数 (2)'!$B$2:$Q$89</definedName>
    <definedName name="_P1" localSheetId="7">[1]钢轨桩计算!$C$10</definedName>
    <definedName name="_P1">[2]钢轨桩计算!$C$10</definedName>
    <definedName name="D0" localSheetId="5">[2]钢轨桩计算!$H$25</definedName>
    <definedName name="D0" localSheetId="7">[1]钢轨桩计算!$H$25</definedName>
    <definedName name="D0">[3]钢轨桩计算!$H$25</definedName>
    <definedName name="gj">#REF!</definedName>
    <definedName name="gjzj">#REF!</definedName>
    <definedName name="H" localSheetId="5">[2]钢轨桩计算!$C$2</definedName>
    <definedName name="H" localSheetId="7">[1]钢轨桩计算!$C$2</definedName>
    <definedName name="H">[3]钢轨桩计算!$C$2</definedName>
    <definedName name="jd">SIN(RADIANS([3]框架结构!$B$2))</definedName>
    <definedName name="name">[4]工字钢数据!$A$2:$A$3</definedName>
    <definedName name="subject">[4]工字钢数据!$B$1:$C$1</definedName>
    <definedName name="x">[5]后背钢轨桩计算!$J$16</definedName>
    <definedName name="y" localSheetId="5">[2]钢轨桩计算!$D$17</definedName>
    <definedName name="y" localSheetId="7">[1]钢轨桩计算!$D$17</definedName>
    <definedName name="y">[3]钢轨桩计算!$D$17</definedName>
    <definedName name="γ" localSheetId="7">[1]钢轨桩计算!$C$5</definedName>
    <definedName name="γ">[2]钢轨桩计算!$C$5</definedName>
    <definedName name="θ" localSheetId="7">[1]钢轨桩计算!$C$8</definedName>
    <definedName name="θ">[2]钢轨桩计算!$C$8</definedName>
    <definedName name="λ" localSheetId="7">[1]钢轨桩计算!$C$9</definedName>
    <definedName name="λ">[2]钢轨桩计算!$C$9</definedName>
    <definedName name="σh" localSheetId="5">[2]钢轨桩计算!$C$11</definedName>
    <definedName name="σh" localSheetId="7">[1]钢轨桩计算!$C$11</definedName>
    <definedName name="σh">[3]钢轨桩计算!$C$11</definedName>
    <definedName name="φ" localSheetId="7">[1]钢轨桩计算!$C$6</definedName>
    <definedName name="φ">[2]钢轨桩计算!$C$6</definedName>
    <definedName name="边墙厚度">[3]框架结构!$C$10</definedName>
    <definedName name="打入工作坑以下H" localSheetId="5">[2]钢轨桩计算!$C$3</definedName>
    <definedName name="打入工作坑以下H" localSheetId="7">[1]钢轨桩计算!$C$3</definedName>
    <definedName name="打入工作坑以下H">[3]钢轨桩计算!$C$3</definedName>
    <definedName name="底板厚度">[3]框架结构!$C$9</definedName>
    <definedName name="第1页________共1页">#REF!</definedName>
    <definedName name="顶板厚度">[3]框架结构!$C$8</definedName>
    <definedName name="钢筋直径" localSheetId="5">#REF!</definedName>
    <definedName name="钢筋直径" localSheetId="7">#REF!</definedName>
    <definedName name="钢筋直径">#REF!</definedName>
    <definedName name="工字钢长度H" localSheetId="7">[1]钢轨桩计算!$C$2</definedName>
    <definedName name="工字钢长度H">[2]钢轨桩计算!$C$2</definedName>
    <definedName name="工作坑底面以上主动土动力P1" localSheetId="7">[1]钢轨桩计算!$C$10</definedName>
    <definedName name="工作坑底面以上主动土动力P1">[2]钢轨桩计算!$C$10</definedName>
    <definedName name="结构净高">[3]框架结构!$C$7</definedName>
    <definedName name="结构总高">[3]框架结构!$C$4</definedName>
    <definedName name="结构总宽">[3]框架结构!$C$3</definedName>
    <definedName name="孔数" localSheetId="5">[2]框架结构!$F$1</definedName>
    <definedName name="孔数" localSheetId="7">[1]框架结构!$F$1</definedName>
    <definedName name="孔数">[3]框架结构!$F$1</definedName>
    <definedName name="面坡斜度">#REF!</definedName>
    <definedName name="内摩擦角φ" localSheetId="7">[1]钢轨桩计算!$C$6</definedName>
    <definedName name="内摩擦角φ">[2]钢轨桩计算!$C$6</definedName>
    <definedName name="破裂角θ" localSheetId="7">[1]钢轨桩计算!$C$8</definedName>
    <definedName name="破裂角θ">[2]钢轨桩计算!$C$8</definedName>
    <definedName name="刃角长度">[3]框架结构!$D$17</definedName>
    <definedName name="填土高度h" localSheetId="7">[1]钢轨桩计算!$C$4</definedName>
    <definedName name="填土高度h">[2]钢轨桩计算!$C$4</definedName>
    <definedName name="土容重γ" localSheetId="7">[1]钢轨桩计算!$C$5</definedName>
    <definedName name="土容重γ">[2]钢轨桩计算!$C$5</definedName>
    <definedName name="推力系数λ" localSheetId="7">[1]钢轨桩计算!$C$9</definedName>
    <definedName name="推力系数λ">[2]钢轨桩计算!$C$9</definedName>
    <definedName name="尾墙长度">[3]框架结构!$D$18</definedName>
    <definedName name="主体长度">[3]框架结构!$C$6</definedName>
    <definedName name="桩后土压力" localSheetId="7">[1]钢轨桩计算!$C$7</definedName>
    <definedName name="桩后土压力">[2]钢轨桩计算!$C$7</definedName>
    <definedName name="桩后主动土压强σh" localSheetId="7">[1]钢轨桩计算!$C$11</definedName>
    <definedName name="桩后主动土压强σh">[2]钢轨桩计算!$C$11</definedName>
    <definedName name="桩长" localSheetId="5">[2]桩!$A$31:$F$31</definedName>
    <definedName name="桩长" localSheetId="7">[1]桩!$A$31:$F$31</definedName>
    <definedName name="桩长">#REF!</definedName>
    <definedName name="gj" localSheetId="8">#REF!</definedName>
    <definedName name="gjzj" localSheetId="8">#REF!</definedName>
    <definedName name="第1页________共1页" localSheetId="8">#REF!</definedName>
    <definedName name="钢筋直径" localSheetId="8">#REF!</definedName>
    <definedName name="面坡斜度" localSheetId="8">#REF!</definedName>
    <definedName name="桩长" localSheetId="8">#REF!</definedName>
    <definedName name="_xlnm.Print_Area" localSheetId="8">机非分隔带!$A$1:$P$4</definedName>
    <definedName name="D0" localSheetId="6">[2]钢轨桩计算!$H$25</definedName>
    <definedName name="H" localSheetId="6">[2]钢轨桩计算!$C$2</definedName>
    <definedName name="y" localSheetId="6">[2]钢轨桩计算!$D$17</definedName>
    <definedName name="σh" localSheetId="6">[2]钢轨桩计算!$C$11</definedName>
    <definedName name="打入工作坑以下H" localSheetId="6">[2]钢轨桩计算!$C$3</definedName>
    <definedName name="钢筋直径" localSheetId="6">#REF!</definedName>
    <definedName name="孔数" localSheetId="6">[2]框架结构!$F$1</definedName>
    <definedName name="桩长" localSheetId="6">[2]桩!$A$31:$F$31</definedName>
    <definedName name="gj" localSheetId="3">#REF!</definedName>
    <definedName name="gjzj" localSheetId="3">#REF!</definedName>
    <definedName name="第1页________共1页" localSheetId="3">#REF!</definedName>
    <definedName name="钢筋直径" localSheetId="3">#REF!</definedName>
    <definedName name="面坡斜度" localSheetId="3">#REF!</definedName>
    <definedName name="桩长" localSheetId="3">#REF!</definedName>
    <definedName name="gj" localSheetId="2">#REF!</definedName>
    <definedName name="gjzj" localSheetId="2">#REF!</definedName>
    <definedName name="第1页________共1页" localSheetId="2">#REF!</definedName>
    <definedName name="钢筋直径" localSheetId="2">#REF!</definedName>
    <definedName name="面坡斜度" localSheetId="2">#REF!</definedName>
    <definedName name="桩长" localSheetId="2">#REF!</definedName>
    <definedName name="_xlnm.Print_Area" localSheetId="2">新增管沟!$A$1:$O$4</definedName>
    <definedName name="_xlnm.Print_Area" localSheetId="5">'1.U型槽主筋验算'!$B$11:$F$140</definedName>
    <definedName name="_xlnm.Print_Area" localSheetId="3">振华路U型槽数量表!$A$1:$H$24</definedName>
    <definedName name="_P1" localSheetId="1">[1]钢轨桩计算!$C$10</definedName>
    <definedName name="D0" localSheetId="1">[1]钢轨桩计算!$H$25</definedName>
    <definedName name="H" localSheetId="1">[1]钢轨桩计算!$C$2</definedName>
    <definedName name="y" localSheetId="1">[1]钢轨桩计算!$D$17</definedName>
    <definedName name="γ" localSheetId="1">[1]钢轨桩计算!$C$5</definedName>
    <definedName name="θ" localSheetId="1">[1]钢轨桩计算!$C$8</definedName>
    <definedName name="λ" localSheetId="1">[1]钢轨桩计算!$C$9</definedName>
    <definedName name="σh" localSheetId="1">[1]钢轨桩计算!$C$11</definedName>
    <definedName name="φ" localSheetId="1">[1]钢轨桩计算!$C$6</definedName>
    <definedName name="打入工作坑以下H" localSheetId="1">[1]钢轨桩计算!$C$3</definedName>
    <definedName name="钢筋直径" localSheetId="1">#REF!</definedName>
    <definedName name="工字钢长度H" localSheetId="1">[1]钢轨桩计算!$C$2</definedName>
    <definedName name="工作坑底面以上主动土动力P1" localSheetId="1">[1]钢轨桩计算!$C$10</definedName>
    <definedName name="孔数" localSheetId="1">[1]框架结构!$F$1</definedName>
    <definedName name="内摩擦角φ" localSheetId="1">[1]钢轨桩计算!$C$6</definedName>
    <definedName name="破裂角θ" localSheetId="1">[1]钢轨桩计算!$C$8</definedName>
    <definedName name="填土高度h" localSheetId="1">[1]钢轨桩计算!$C$4</definedName>
    <definedName name="土容重γ" localSheetId="1">[1]钢轨桩计算!$C$5</definedName>
    <definedName name="推力系数λ" localSheetId="1">[1]钢轨桩计算!$C$9</definedName>
    <definedName name="桩后土压力" localSheetId="1">[1]钢轨桩计算!$C$7</definedName>
    <definedName name="桩后主动土压强σh" localSheetId="1">[1]钢轨桩计算!$C$11</definedName>
    <definedName name="桩长" localSheetId="1">[1]桩!$A$31:$F$31</definedName>
    <definedName name="gj" localSheetId="0">#REF!</definedName>
    <definedName name="gjzj" localSheetId="0">#REF!</definedName>
    <definedName name="第1页________共1页" localSheetId="0">#REF!</definedName>
    <definedName name="钢筋直径" localSheetId="0">#REF!</definedName>
    <definedName name="面坡斜度" localSheetId="0">#REF!</definedName>
    <definedName name="桩长" localSheetId="0">#REF!</definedName>
    <definedName name="_xlnm.Print_Area" localSheetId="0">机非分隔带2023.1!$B$1:$Q$4</definedName>
  </definedNames>
  <calcPr calcId="144525"/>
</workbook>
</file>

<file path=xl/comments1.xml><?xml version="1.0" encoding="utf-8"?>
<comments xmlns="http://schemas.openxmlformats.org/spreadsheetml/2006/main">
  <authors>
    <author>作者</author>
  </authors>
  <commentList>
    <comment ref="C66" authorId="0">
      <text>
        <r>
          <rPr>
            <sz val="9"/>
            <rFont val="宋体"/>
            <charset val="134"/>
          </rPr>
          <t>距离墙底的距离</t>
        </r>
      </text>
    </comment>
    <comment ref="C67" authorId="0">
      <text>
        <r>
          <rPr>
            <sz val="9"/>
            <rFont val="宋体"/>
            <charset val="134"/>
          </rPr>
          <t>距离墙底的距离</t>
        </r>
      </text>
    </comment>
    <comment ref="C76" authorId="0">
      <text>
        <r>
          <rPr>
            <sz val="9"/>
            <rFont val="宋体"/>
            <charset val="134"/>
          </rPr>
          <t>距离墙底的距离</t>
        </r>
      </text>
    </comment>
  </commentList>
</comments>
</file>

<file path=xl/comments2.xml><?xml version="1.0" encoding="utf-8"?>
<comments xmlns="http://schemas.openxmlformats.org/spreadsheetml/2006/main">
  <authors>
    <author>作者</author>
  </authors>
  <commentList>
    <comment ref="C66" authorId="0">
      <text>
        <r>
          <rPr>
            <sz val="9"/>
            <rFont val="宋体"/>
            <charset val="134"/>
          </rPr>
          <t>距离墙底的距离</t>
        </r>
      </text>
    </comment>
    <comment ref="C67" authorId="0">
      <text>
        <r>
          <rPr>
            <sz val="9"/>
            <rFont val="宋体"/>
            <charset val="134"/>
          </rPr>
          <t>距离墙底的距离</t>
        </r>
      </text>
    </comment>
    <comment ref="C76" authorId="0">
      <text>
        <r>
          <rPr>
            <sz val="9"/>
            <rFont val="宋体"/>
            <charset val="134"/>
          </rPr>
          <t>距离墙底的距离</t>
        </r>
      </text>
    </comment>
  </commentList>
</comments>
</file>

<file path=xl/sharedStrings.xml><?xml version="1.0" encoding="utf-8"?>
<sst xmlns="http://schemas.openxmlformats.org/spreadsheetml/2006/main" count="4941" uniqueCount="414">
  <si>
    <t>U型槽
编号</t>
  </si>
  <si>
    <t>L
(cm)</t>
  </si>
  <si>
    <t>H起
(cm)</t>
  </si>
  <si>
    <t>H终
(cm)</t>
  </si>
  <si>
    <t>B
(cm)</t>
  </si>
  <si>
    <t>T
(cm)</t>
  </si>
  <si>
    <t>n</t>
  </si>
  <si>
    <t>e1
(cm)</t>
  </si>
  <si>
    <t>n1</t>
  </si>
  <si>
    <t>d1
(cm)</t>
  </si>
  <si>
    <t>n2</t>
  </si>
  <si>
    <t>d2
(cm)</t>
  </si>
  <si>
    <t>a
(cm)</t>
  </si>
  <si>
    <t>m</t>
  </si>
  <si>
    <t>b
(cm)</t>
  </si>
  <si>
    <t>e2
(cm)</t>
  </si>
  <si>
    <t>数量</t>
  </si>
  <si>
    <t>h1
(cm)</t>
  </si>
  <si>
    <t>h2
(cm)</t>
  </si>
  <si>
    <t>h3
(cm)</t>
  </si>
  <si>
    <t>h4
(cm)</t>
  </si>
  <si>
    <t>n3</t>
  </si>
  <si>
    <t>d3
(cm)</t>
  </si>
  <si>
    <t>n4</t>
  </si>
  <si>
    <t>d4
(cm)</t>
  </si>
  <si>
    <t>a1</t>
  </si>
  <si>
    <t>混凝土</t>
  </si>
  <si>
    <t>净保护层</t>
  </si>
  <si>
    <t>编号</t>
  </si>
  <si>
    <t>规格</t>
  </si>
  <si>
    <t>大样</t>
  </si>
  <si>
    <t>单根长</t>
  </si>
  <si>
    <t>根数</t>
  </si>
  <si>
    <t>总长</t>
  </si>
  <si>
    <t>每米重</t>
  </si>
  <si>
    <t>总重</t>
  </si>
  <si>
    <t>a</t>
  </si>
  <si>
    <t>b</t>
  </si>
  <si>
    <t>c</t>
  </si>
  <si>
    <t>d</t>
  </si>
  <si>
    <t>e</t>
  </si>
  <si>
    <t>N1</t>
  </si>
  <si>
    <t>N2</t>
  </si>
  <si>
    <t>N3</t>
  </si>
  <si>
    <t>N4</t>
  </si>
  <si>
    <t>N5</t>
  </si>
  <si>
    <t>N5-1</t>
  </si>
  <si>
    <t>N5-2</t>
  </si>
  <si>
    <t>25.7~28.3</t>
  </si>
  <si>
    <t>N5-3</t>
  </si>
  <si>
    <t xml:space="preserve">合计：      </t>
  </si>
  <si>
    <t>HPB300钢筋：</t>
  </si>
  <si>
    <t>HRB400钢筋：</t>
  </si>
  <si>
    <t>c40混凝土：</t>
  </si>
  <si>
    <t>全桥合计：</t>
  </si>
  <si>
    <t xml:space="preserve">HPB300 </t>
  </si>
  <si>
    <t>HRB400</t>
  </si>
  <si>
    <t>U型槽尺寸表</t>
  </si>
  <si>
    <t>节段</t>
  </si>
  <si>
    <t>净高不含底板厚</t>
  </si>
  <si>
    <t>节段宽</t>
  </si>
  <si>
    <t>边墙厚B</t>
  </si>
  <si>
    <t>底板厚T</t>
  </si>
  <si>
    <t>D</t>
  </si>
  <si>
    <t>hmin+T</t>
  </si>
  <si>
    <t>hmax+T</t>
  </si>
  <si>
    <t>角度</t>
  </si>
  <si>
    <t>Hmin</t>
  </si>
  <si>
    <t>Hmax</t>
  </si>
  <si>
    <t>Lmax</t>
  </si>
  <si>
    <t>Lmin</t>
  </si>
  <si>
    <t>4、e2数值改为定值8，但仍需注意表格外e2取值区间</t>
  </si>
  <si>
    <t>此处若为负值，则公式改为“B21/D21-2”</t>
  </si>
  <si>
    <t>若e2小于8，则在n1公式后减1</t>
  </si>
  <si>
    <t>钢筋图参数表</t>
  </si>
  <si>
    <t>D
(cm)</t>
  </si>
  <si>
    <t>d
(cm)</t>
  </si>
  <si>
    <r>
      <rPr>
        <sz val="11"/>
        <rFont val="宋体"/>
        <charset val="134"/>
      </rPr>
      <t xml:space="preserve">a
</t>
    </r>
    <r>
      <rPr>
        <b/>
        <sz val="11"/>
        <rFont val="宋体"/>
        <charset val="134"/>
      </rPr>
      <t>0~12.5</t>
    </r>
  </si>
  <si>
    <t xml:space="preserve">m
</t>
  </si>
  <si>
    <t>Hmin
(cm)</t>
  </si>
  <si>
    <t>Hmax
(cm)</t>
  </si>
  <si>
    <t xml:space="preserve">n1
</t>
  </si>
  <si>
    <t>e2</t>
  </si>
  <si>
    <t>T</t>
  </si>
  <si>
    <r>
      <rPr>
        <sz val="11"/>
        <rFont val="宋体"/>
        <charset val="134"/>
      </rPr>
      <t>n1</t>
    </r>
    <r>
      <rPr>
        <sz val="11"/>
        <rFont val="宋体"/>
        <charset val="134"/>
      </rPr>
      <t>'</t>
    </r>
  </si>
  <si>
    <t>d1'</t>
  </si>
  <si>
    <t>L1
(cm)</t>
  </si>
  <si>
    <t xml:space="preserve">m1
</t>
  </si>
  <si>
    <t>b1
(cm)</t>
  </si>
  <si>
    <t>L2
(cm)</t>
  </si>
  <si>
    <t>m2</t>
  </si>
  <si>
    <t>b2
(cm)</t>
  </si>
  <si>
    <t>e3
(cm)</t>
  </si>
  <si>
    <r>
      <rPr>
        <sz val="11"/>
        <rFont val="宋体"/>
        <charset val="134"/>
      </rPr>
      <t xml:space="preserve">e2
</t>
    </r>
    <r>
      <rPr>
        <b/>
        <sz val="11"/>
        <rFont val="宋体"/>
        <charset val="134"/>
      </rPr>
      <t>7~20.5</t>
    </r>
  </si>
  <si>
    <t>钢筋参数</t>
  </si>
  <si>
    <t>节段编号</t>
  </si>
  <si>
    <t>大样(cm)</t>
  </si>
  <si>
    <r>
      <rPr>
        <sz val="12"/>
        <rFont val="宋体"/>
        <charset val="134"/>
      </rPr>
      <t>单根长</t>
    </r>
    <r>
      <rPr>
        <sz val="11"/>
        <color theme="1"/>
        <rFont val="宋体"/>
        <charset val="134"/>
        <scheme val="minor"/>
      </rPr>
      <t>(cm)</t>
    </r>
  </si>
  <si>
    <t>总长度(m)</t>
  </si>
  <si>
    <t>每米重(kg)</t>
  </si>
  <si>
    <t>总重量(kg)</t>
  </si>
  <si>
    <t>改大样（cm）</t>
  </si>
  <si>
    <t>弯钩</t>
  </si>
  <si>
    <t>净高</t>
  </si>
  <si>
    <r>
      <rPr>
        <sz val="12"/>
        <rFont val="宋体"/>
        <charset val="134"/>
      </rPr>
      <t>n</t>
    </r>
    <r>
      <rPr>
        <sz val="11"/>
        <color theme="1"/>
        <rFont val="宋体"/>
        <charset val="134"/>
        <scheme val="minor"/>
      </rPr>
      <t>1'</t>
    </r>
  </si>
  <si>
    <r>
      <rPr>
        <sz val="12"/>
        <rFont val="宋体"/>
        <charset val="134"/>
      </rPr>
      <t>n</t>
    </r>
    <r>
      <rPr>
        <sz val="11"/>
        <color theme="1"/>
        <rFont val="宋体"/>
        <charset val="134"/>
        <scheme val="minor"/>
      </rPr>
      <t>1</t>
    </r>
  </si>
  <si>
    <t>-</t>
  </si>
  <si>
    <r>
      <rPr>
        <sz val="12"/>
        <rFont val="宋体"/>
        <charset val="134"/>
      </rPr>
      <t>m</t>
    </r>
    <r>
      <rPr>
        <sz val="11"/>
        <color theme="1"/>
        <rFont val="宋体"/>
        <charset val="134"/>
        <scheme val="minor"/>
      </rPr>
      <t>1</t>
    </r>
  </si>
  <si>
    <r>
      <rPr>
        <sz val="12"/>
        <rFont val="宋体"/>
        <charset val="134"/>
      </rPr>
      <t>m</t>
    </r>
    <r>
      <rPr>
        <sz val="11"/>
        <color theme="1"/>
        <rFont val="宋体"/>
        <charset val="134"/>
        <scheme val="minor"/>
      </rPr>
      <t>2</t>
    </r>
  </si>
  <si>
    <t>边墙厚</t>
  </si>
  <si>
    <t>底板厚</t>
  </si>
  <si>
    <t>N6</t>
  </si>
  <si>
    <t>工程量</t>
  </si>
  <si>
    <t>结构宽度</t>
  </si>
  <si>
    <t>N7</t>
  </si>
  <si>
    <t>c40</t>
  </si>
  <si>
    <t>HPB300</t>
  </si>
  <si>
    <t>N8</t>
  </si>
  <si>
    <t>保护层</t>
  </si>
  <si>
    <t>合计</t>
  </si>
  <si>
    <t>指标</t>
  </si>
  <si>
    <t>U型槽工程量</t>
  </si>
  <si>
    <t>C35混凝土:662.4m      HPB300:4314.8kg       HRB400:102355.3kg</t>
  </si>
  <si>
    <t>C35混凝土:458.7m      HPB300:3015.8kg       HRB400:57699.3kg</t>
  </si>
  <si>
    <t>B1
(cm)</t>
  </si>
  <si>
    <t>B2
(cm)</t>
  </si>
  <si>
    <t>m    (cm)</t>
  </si>
  <si>
    <t>Hmin  (cm)</t>
  </si>
  <si>
    <t>Hmax  (cm)</t>
  </si>
  <si>
    <t>盖板厚度</t>
  </si>
  <si>
    <t>主筋直径</t>
  </si>
  <si>
    <t>既有U型槽1</t>
  </si>
  <si>
    <t>既有框架1</t>
  </si>
  <si>
    <t>既有U型槽2</t>
  </si>
  <si>
    <t>YU9-1</t>
  </si>
  <si>
    <t>2022.5.2</t>
  </si>
  <si>
    <t>单根长(cm)</t>
  </si>
  <si>
    <t>总长(m)</t>
  </si>
  <si>
    <t>每米重(kg/m)</t>
  </si>
  <si>
    <t>总重(kg)</t>
  </si>
  <si>
    <t>合计：</t>
  </si>
  <si>
    <t>C35</t>
  </si>
  <si>
    <t>振华路量差</t>
  </si>
  <si>
    <t>工程项目及规格</t>
  </si>
  <si>
    <t>单位</t>
  </si>
  <si>
    <t>2022.4修改</t>
  </si>
  <si>
    <t>施工图送审数量</t>
  </si>
  <si>
    <t>量差</t>
  </si>
  <si>
    <t>方案设计数量</t>
  </si>
  <si>
    <t>U型槽
主体</t>
  </si>
  <si>
    <t>C40防水混凝土(抗渗指数不小于P8)</t>
  </si>
  <si>
    <r>
      <rPr>
        <sz val="11"/>
        <rFont val="宋体"/>
        <charset val="134"/>
        <scheme val="minor"/>
      </rPr>
      <t>m</t>
    </r>
    <r>
      <rPr>
        <vertAlign val="superscript"/>
        <sz val="11"/>
        <rFont val="宋体"/>
        <charset val="134"/>
      </rPr>
      <t>3</t>
    </r>
  </si>
  <si>
    <t>HPB300钢筋</t>
  </si>
  <si>
    <t>kg</t>
  </si>
  <si>
    <t>HRB400钢筋</t>
  </si>
  <si>
    <t>机非
分隔带</t>
  </si>
  <si>
    <t>C40防水混凝土</t>
  </si>
  <si>
    <t>原数量未乘长度</t>
  </si>
  <si>
    <t>挡水板</t>
  </si>
  <si>
    <t>排水沟</t>
  </si>
  <si>
    <t>聚氨酯防水涂料</t>
  </si>
  <si>
    <r>
      <rPr>
        <sz val="11"/>
        <color rgb="FFFF0000"/>
        <rFont val="宋体"/>
        <charset val="134"/>
        <scheme val="minor"/>
      </rPr>
      <t>m</t>
    </r>
    <r>
      <rPr>
        <vertAlign val="superscript"/>
        <sz val="11"/>
        <color rgb="FFFF0000"/>
        <rFont val="宋体"/>
        <charset val="134"/>
        <scheme val="minor"/>
      </rPr>
      <t>2</t>
    </r>
  </si>
  <si>
    <t>管沟</t>
  </si>
  <si>
    <t>管沟盖板</t>
  </si>
  <si>
    <t>搭板</t>
  </si>
  <si>
    <t>级配碎石回填</t>
  </si>
  <si>
    <t>混凝土统一替换为C35</t>
  </si>
  <si>
    <t>一、从CAD中读取平面、纵断面原始数据    单位：m</t>
  </si>
  <si>
    <t>序号</t>
  </si>
  <si>
    <t>U型槽编号</t>
  </si>
  <si>
    <t>里程L</t>
  </si>
  <si>
    <t>L</t>
  </si>
  <si>
    <t>顶高程E1</t>
  </si>
  <si>
    <t>底板顶高程E2</t>
  </si>
  <si>
    <t>机非分隔带(非机动车道)</t>
  </si>
  <si>
    <t>中央分隔带（机动车道线）</t>
  </si>
  <si>
    <t>水位高程E5</t>
  </si>
  <si>
    <t>净宽</t>
  </si>
  <si>
    <t>高程E3</t>
  </si>
  <si>
    <t>宽度b1</t>
  </si>
  <si>
    <t>高程E4</t>
  </si>
  <si>
    <t>宽度b2</t>
  </si>
  <si>
    <t>YU1</t>
  </si>
  <si>
    <t>YU2</t>
  </si>
  <si>
    <t>YU3</t>
  </si>
  <si>
    <t>YU4</t>
  </si>
  <si>
    <t>YU5</t>
  </si>
  <si>
    <t>YU6</t>
  </si>
  <si>
    <t>YU7</t>
  </si>
  <si>
    <t>YU8</t>
  </si>
  <si>
    <t>YU9</t>
  </si>
  <si>
    <t>YU10</t>
  </si>
  <si>
    <t>YU11</t>
  </si>
  <si>
    <t>YU12</t>
  </si>
  <si>
    <t>YU13</t>
  </si>
  <si>
    <t>YU14</t>
  </si>
  <si>
    <t>YU15</t>
  </si>
  <si>
    <t>YU16</t>
  </si>
  <si>
    <t>YU17</t>
  </si>
  <si>
    <t>YU18</t>
  </si>
  <si>
    <t>YU19</t>
  </si>
  <si>
    <t>东U10</t>
  </si>
  <si>
    <t>西U10-1</t>
  </si>
  <si>
    <t>西U9-1</t>
  </si>
  <si>
    <t>西U6-1</t>
  </si>
  <si>
    <t>西U5-1</t>
  </si>
  <si>
    <t>西U4-1</t>
  </si>
  <si>
    <t>西U3-1</t>
  </si>
  <si>
    <t>西U2-1</t>
  </si>
  <si>
    <t>西U6-2</t>
  </si>
  <si>
    <t>西U5-2</t>
  </si>
  <si>
    <t>西U4-2</t>
  </si>
  <si>
    <t>西U3-2</t>
  </si>
  <si>
    <t>二、命名并形成U型槽结构参数表    单位：m</t>
  </si>
  <si>
    <t>起讫点里程</t>
  </si>
  <si>
    <t>中心长度L</t>
  </si>
  <si>
    <t>结构净高H</t>
  </si>
  <si>
    <t>机非分隔带</t>
  </si>
  <si>
    <t>中央分隔带</t>
  </si>
  <si>
    <t>高度h1</t>
  </si>
  <si>
    <t>高度h2</t>
  </si>
  <si>
    <t>三、边墙及底板厚度及钢筋选用原则（试算结果取值，作为结构推荐值使用）</t>
  </si>
  <si>
    <t>结构净高</t>
  </si>
  <si>
    <t>N1试算取值</t>
  </si>
  <si>
    <t>边墙厚度</t>
  </si>
  <si>
    <t>底板厚度</t>
  </si>
  <si>
    <t>6m以上双根一束</t>
  </si>
  <si>
    <t>2.5m以下</t>
  </si>
  <si>
    <t>8根12</t>
  </si>
  <si>
    <t>3m以下</t>
  </si>
  <si>
    <t>8根14</t>
  </si>
  <si>
    <t>3.5m以下</t>
  </si>
  <si>
    <t>8根16</t>
  </si>
  <si>
    <t>4m以下</t>
  </si>
  <si>
    <t>8根18</t>
  </si>
  <si>
    <t>4.5m以下</t>
  </si>
  <si>
    <t>8根20</t>
  </si>
  <si>
    <t>5m以下</t>
  </si>
  <si>
    <t>8根22</t>
  </si>
  <si>
    <t>5.5m以下</t>
  </si>
  <si>
    <t>8根25</t>
  </si>
  <si>
    <t>6m以下</t>
  </si>
  <si>
    <t>8根28</t>
  </si>
  <si>
    <t>6.5m以下</t>
  </si>
  <si>
    <t>16根22</t>
  </si>
  <si>
    <t>7m以下</t>
  </si>
  <si>
    <t>16根25</t>
  </si>
  <si>
    <t>7.5m以下</t>
  </si>
  <si>
    <t>8m以下</t>
  </si>
  <si>
    <t>16根28</t>
  </si>
  <si>
    <t>9m以下</t>
  </si>
  <si>
    <t>10m以下</t>
  </si>
  <si>
    <t>水位高</t>
  </si>
  <si>
    <t>钢筋</t>
  </si>
  <si>
    <t>2根</t>
  </si>
  <si>
    <t>2.5G25</t>
  </si>
  <si>
    <t>3根</t>
  </si>
  <si>
    <t>YU19计算书</t>
  </si>
  <si>
    <t>1、</t>
  </si>
  <si>
    <t>结构描述</t>
  </si>
  <si>
    <t>3g25</t>
  </si>
  <si>
    <t>结构尺寸</t>
  </si>
  <si>
    <t>顶宽：</t>
  </si>
  <si>
    <t>b1=</t>
  </si>
  <si>
    <t>底宽：</t>
  </si>
  <si>
    <t>b2=</t>
  </si>
  <si>
    <t>桥高：</t>
  </si>
  <si>
    <t>h=</t>
  </si>
  <si>
    <t>水高：</t>
  </si>
  <si>
    <t>H=</t>
  </si>
  <si>
    <t>2、</t>
  </si>
  <si>
    <t>荷载计算</t>
  </si>
  <si>
    <t>结构重要性系数：</t>
  </si>
  <si>
    <t>r0=</t>
  </si>
  <si>
    <t>高速公路、一级公路</t>
  </si>
  <si>
    <t>结构重要性系数</t>
  </si>
  <si>
    <t>土压力分项系数：</t>
  </si>
  <si>
    <t>γt=</t>
  </si>
  <si>
    <t>墙高</t>
  </si>
  <si>
    <t>二级及以下公路</t>
  </si>
  <si>
    <t>水压力分项系数：</t>
  </si>
  <si>
    <t>γs=</t>
  </si>
  <si>
    <t>≤5.0m</t>
  </si>
  <si>
    <t>活载分项系数：</t>
  </si>
  <si>
    <t>γQ=</t>
  </si>
  <si>
    <t>&gt;5.0m</t>
  </si>
  <si>
    <t>土压力计算</t>
  </si>
  <si>
    <t>土压力
参数</t>
  </si>
  <si>
    <t>填土坡角</t>
  </si>
  <si>
    <t>β=</t>
  </si>
  <si>
    <t>内摩擦角</t>
  </si>
  <si>
    <t>φ=</t>
  </si>
  <si>
    <t>墙与填土摩擦角</t>
  </si>
  <si>
    <t>δ=</t>
  </si>
  <si>
    <t>墙背俯斜</t>
  </si>
  <si>
    <t>α=</t>
  </si>
  <si>
    <t>墙后土容重</t>
  </si>
  <si>
    <t>r1=</t>
  </si>
  <si>
    <t>墙后土饱和容重</t>
  </si>
  <si>
    <t>r2=</t>
  </si>
  <si>
    <t>墙后土浮容重</t>
  </si>
  <si>
    <t>r3=</t>
  </si>
  <si>
    <t>土压力
中间值</t>
  </si>
  <si>
    <t>cos(φ-α)</t>
  </si>
  <si>
    <t>cosα</t>
  </si>
  <si>
    <t>cos（α+δ）</t>
  </si>
  <si>
    <t>sin（φ+δ）</t>
  </si>
  <si>
    <t>sin（φ-β）</t>
  </si>
  <si>
    <t>cos（α-β）</t>
  </si>
  <si>
    <t>库仑系数u</t>
  </si>
  <si>
    <t>主动土压力附加安全系数</t>
  </si>
  <si>
    <t>土压力</t>
  </si>
  <si>
    <t>土压应力：墙顶kPa</t>
  </si>
  <si>
    <t>土压应力：水面kPa</t>
  </si>
  <si>
    <t>土压应力：墙底kPa</t>
  </si>
  <si>
    <t>无水部分的土压力kN</t>
  </si>
  <si>
    <t>有水部分的土压力kN</t>
  </si>
  <si>
    <t>无水土压力作用点m</t>
  </si>
  <si>
    <t>有水土压力作用点m</t>
  </si>
  <si>
    <t>边墙底截面土压力kN</t>
  </si>
  <si>
    <t>墙底土压力力矩：kN*m</t>
  </si>
  <si>
    <t>水压力计算</t>
  </si>
  <si>
    <t>水压力</t>
  </si>
  <si>
    <t>水压应力:水面kPa</t>
  </si>
  <si>
    <t>水压应力:墙底kPa</t>
  </si>
  <si>
    <t>水压力 kN</t>
  </si>
  <si>
    <t>水压力作用点m</t>
  </si>
  <si>
    <t>边墙底截面水压力kN</t>
  </si>
  <si>
    <t>墙底水压力力矩：kN*m</t>
  </si>
  <si>
    <t>活载</t>
  </si>
  <si>
    <t>车辆荷载附加荷载强度kPa</t>
  </si>
  <si>
    <t>换算土层厚度m</t>
  </si>
  <si>
    <t>活载换算土压力</t>
  </si>
  <si>
    <t>作用点m</t>
  </si>
  <si>
    <t>活载对边墙底力矩</t>
  </si>
  <si>
    <t>荷载组合</t>
  </si>
  <si>
    <t>基本组合：</t>
  </si>
  <si>
    <t>边墙底弯矩（kN*m）</t>
  </si>
  <si>
    <t>边墙底剪力(kN)</t>
  </si>
  <si>
    <t>长期效应组合：</t>
  </si>
  <si>
    <t>边墙底弯矩：（kN*m）</t>
  </si>
  <si>
    <t>边墙底剪力：(kN)</t>
  </si>
  <si>
    <t>短期效应组合：</t>
  </si>
  <si>
    <t>边墙截面验算</t>
  </si>
  <si>
    <t>fcd</t>
  </si>
  <si>
    <r>
      <rPr>
        <sz val="11"/>
        <color indexed="8"/>
        <rFont val="宋体"/>
        <charset val="134"/>
      </rPr>
      <t>f</t>
    </r>
    <r>
      <rPr>
        <sz val="11"/>
        <color indexed="8"/>
        <rFont val="宋体"/>
        <charset val="134"/>
      </rPr>
      <t>td</t>
    </r>
  </si>
  <si>
    <r>
      <rPr>
        <sz val="11"/>
        <color indexed="8"/>
        <rFont val="宋体"/>
        <charset val="134"/>
      </rPr>
      <t>E</t>
    </r>
    <r>
      <rPr>
        <sz val="11"/>
        <color indexed="8"/>
        <rFont val="宋体"/>
        <charset val="134"/>
      </rPr>
      <t>c</t>
    </r>
  </si>
  <si>
    <t>已知</t>
  </si>
  <si>
    <t>混凝土fcd</t>
  </si>
  <si>
    <t>Mpa</t>
  </si>
  <si>
    <r>
      <rPr>
        <sz val="11"/>
        <color indexed="8"/>
        <rFont val="宋体"/>
        <charset val="134"/>
      </rPr>
      <t>C</t>
    </r>
    <r>
      <rPr>
        <sz val="11"/>
        <color indexed="8"/>
        <rFont val="宋体"/>
        <charset val="134"/>
      </rPr>
      <t>35</t>
    </r>
  </si>
  <si>
    <t>混凝土ftd</t>
  </si>
  <si>
    <r>
      <rPr>
        <sz val="11"/>
        <color indexed="8"/>
        <rFont val="宋体"/>
        <charset val="134"/>
      </rPr>
      <t>C</t>
    </r>
    <r>
      <rPr>
        <sz val="11"/>
        <color indexed="8"/>
        <rFont val="宋体"/>
        <charset val="134"/>
      </rPr>
      <t>40</t>
    </r>
  </si>
  <si>
    <t>HRB400钢筋fsd</t>
  </si>
  <si>
    <r>
      <rPr>
        <sz val="11"/>
        <color indexed="8"/>
        <rFont val="宋体"/>
        <charset val="134"/>
      </rPr>
      <t>C</t>
    </r>
    <r>
      <rPr>
        <sz val="11"/>
        <color indexed="8"/>
        <rFont val="宋体"/>
        <charset val="134"/>
      </rPr>
      <t>45</t>
    </r>
  </si>
  <si>
    <t>HRB400钢筋fsd'</t>
  </si>
  <si>
    <r>
      <rPr>
        <sz val="11"/>
        <color indexed="8"/>
        <rFont val="宋体"/>
        <charset val="134"/>
      </rPr>
      <t>C</t>
    </r>
    <r>
      <rPr>
        <sz val="11"/>
        <color indexed="8"/>
        <rFont val="宋体"/>
        <charset val="134"/>
      </rPr>
      <t>50</t>
    </r>
  </si>
  <si>
    <t>外侧钢筋根数</t>
  </si>
  <si>
    <t>外侧钢筋直径mm</t>
  </si>
  <si>
    <t>mm</t>
  </si>
  <si>
    <t>外侧钢筋面积As</t>
  </si>
  <si>
    <r>
      <rPr>
        <sz val="10"/>
        <color indexed="8"/>
        <rFont val="宋体"/>
        <charset val="134"/>
      </rPr>
      <t>mm</t>
    </r>
    <r>
      <rPr>
        <vertAlign val="superscript"/>
        <sz val="10"/>
        <color indexed="8"/>
        <rFont val="宋体"/>
        <charset val="134"/>
      </rPr>
      <t>2</t>
    </r>
  </si>
  <si>
    <t>内侧钢筋根数</t>
  </si>
  <si>
    <t>内侧钢筋直径mm</t>
  </si>
  <si>
    <t>内侧钢筋面积As'</t>
  </si>
  <si>
    <t xml:space="preserve"> </t>
  </si>
  <si>
    <t>有效高度h0</t>
  </si>
  <si>
    <t>最小配筋率45ftd/fsd</t>
  </si>
  <si>
    <t>%</t>
  </si>
  <si>
    <t>界限受压高度ξb</t>
  </si>
  <si>
    <t>正截面
强度
验算</t>
  </si>
  <si>
    <t>受压高度x：</t>
  </si>
  <si>
    <t>受压相对高度ξ：</t>
  </si>
  <si>
    <t>受压区高度判断：</t>
  </si>
  <si>
    <t>承载力设计值</t>
  </si>
  <si>
    <t>kN*m</t>
  </si>
  <si>
    <t>承载力判断：</t>
  </si>
  <si>
    <t>实际配筋率：</t>
  </si>
  <si>
    <t>最小配筋率判断：</t>
  </si>
  <si>
    <t>3、</t>
  </si>
  <si>
    <t>裂缝验算</t>
  </si>
  <si>
    <t>钢筋表面形状系数Cf1：</t>
  </si>
  <si>
    <t>带肋钢筋</t>
  </si>
  <si>
    <t>作用长期效应影响系数Cf2：</t>
  </si>
  <si>
    <t>与构件受力性质有关的系数Cf3：</t>
  </si>
  <si>
    <t>受弯构件钢筋应力σss：</t>
  </si>
  <si>
    <t>纵向受拉钢筋直径mm：</t>
  </si>
  <si>
    <t>纵向受拉钢筋配筋率ρ：</t>
  </si>
  <si>
    <t>普通钢筋的弹性模量Es：</t>
  </si>
  <si>
    <t>最大裂缝计算宽度Wfk：</t>
  </si>
  <si>
    <t>最大裂缝宽度Wk：</t>
  </si>
  <si>
    <t>最大裂缝判断</t>
  </si>
  <si>
    <t>U1</t>
  </si>
  <si>
    <t>U2</t>
  </si>
  <si>
    <t>U3</t>
  </si>
  <si>
    <t>U4</t>
  </si>
  <si>
    <t>U5</t>
  </si>
  <si>
    <t>U6</t>
  </si>
  <si>
    <t>U7</t>
  </si>
  <si>
    <t>U8</t>
  </si>
  <si>
    <t>U9</t>
  </si>
  <si>
    <t>U10</t>
  </si>
  <si>
    <t>U11</t>
  </si>
  <si>
    <t>C40</t>
  </si>
  <si>
    <t>ZU1-1</t>
  </si>
  <si>
    <t>ZU2-1</t>
  </si>
  <si>
    <t>ZU3-1</t>
  </si>
  <si>
    <t>ZU4-1</t>
  </si>
  <si>
    <t>ZU5-1</t>
  </si>
  <si>
    <t>C40混凝土</t>
  </si>
  <si>
    <t>2019.2.19</t>
  </si>
  <si>
    <t>非机动车道</t>
  </si>
  <si>
    <t>底板顶</t>
  </si>
  <si>
    <t>机动车道</t>
  </si>
</sst>
</file>

<file path=xl/styles.xml><?xml version="1.0" encoding="utf-8"?>
<styleSheet xmlns="http://schemas.openxmlformats.org/spreadsheetml/2006/main">
  <numFmts count="19">
    <numFmt numFmtId="176" formatCode="0_);[Red]\(0\)"/>
    <numFmt numFmtId="177" formatCode="0.00_ "/>
    <numFmt numFmtId="178" formatCode="&quot;K&quot;0\+000.000"/>
    <numFmt numFmtId="179" formatCode="0.00&quot;m&quot;"/>
    <numFmt numFmtId="180" formatCode="0.0;[Red]0.0"/>
    <numFmt numFmtId="43" formatCode="_ * #,##0.00_ ;_ * \-#,##0.00_ ;_ * &quot;-&quot;??_ ;_ @_ "/>
    <numFmt numFmtId="181" formatCode="0.000_ "/>
    <numFmt numFmtId="182" formatCode="&quot;均&quot;0.0"/>
    <numFmt numFmtId="183" formatCode="0.00_);[Red]\(0.00\)"/>
    <numFmt numFmtId="42" formatCode="_ &quot;￥&quot;* #,##0_ ;_ &quot;￥&quot;* \-#,##0_ ;_ &quot;￥&quot;* &quot;-&quot;_ ;_ @_ "/>
    <numFmt numFmtId="184" formatCode="&quot;YK&quot;0\+000.000"/>
    <numFmt numFmtId="185" formatCode="0.000_);[Red]\(0.000\)"/>
    <numFmt numFmtId="44" formatCode="_ &quot;￥&quot;* #,##0.00_ ;_ &quot;￥&quot;* \-#,##0.00_ ;_ &quot;￥&quot;* &quot;-&quot;??_ ;_ @_ "/>
    <numFmt numFmtId="186" formatCode="0.0_);[Red]\(0.0\)"/>
    <numFmt numFmtId="187" formatCode="0_ "/>
    <numFmt numFmtId="41" formatCode="_ * #,##0_ ;_ * \-#,##0_ ;_ * &quot;-&quot;_ ;_ @_ "/>
    <numFmt numFmtId="188" formatCode="0.0_ "/>
    <numFmt numFmtId="189" formatCode="&quot;均&quot;0.0\ "/>
    <numFmt numFmtId="190" formatCode="0;[Red]0"/>
  </numFmts>
  <fonts count="60">
    <font>
      <sz val="11"/>
      <color theme="1"/>
      <name val="宋体"/>
      <charset val="134"/>
      <scheme val="minor"/>
    </font>
    <font>
      <sz val="11"/>
      <color rgb="FFFF0000"/>
      <name val="宋体"/>
      <charset val="134"/>
      <scheme val="minor"/>
    </font>
    <font>
      <sz val="11"/>
      <name val="宋体"/>
      <charset val="134"/>
      <scheme val="minor"/>
    </font>
    <font>
      <b/>
      <sz val="11"/>
      <color theme="1"/>
      <name val="宋体"/>
      <charset val="134"/>
      <scheme val="minor"/>
    </font>
    <font>
      <sz val="11"/>
      <name val="宋体"/>
      <charset val="134"/>
    </font>
    <font>
      <sz val="11"/>
      <color rgb="FFFF0000"/>
      <name val="宋体"/>
      <charset val="134"/>
    </font>
    <font>
      <b/>
      <sz val="11"/>
      <name val="宋体"/>
      <charset val="134"/>
      <scheme val="minor"/>
    </font>
    <font>
      <sz val="10"/>
      <name val="宋体"/>
      <charset val="134"/>
    </font>
    <font>
      <sz val="10"/>
      <color rgb="FFFF0000"/>
      <name val="宋体"/>
      <charset val="134"/>
    </font>
    <font>
      <sz val="10"/>
      <name val="宋体"/>
      <charset val="134"/>
      <scheme val="minor"/>
    </font>
    <font>
      <b/>
      <sz val="10"/>
      <name val="宋体"/>
      <charset val="134"/>
    </font>
    <font>
      <sz val="12"/>
      <name val="宋体"/>
      <charset val="134"/>
    </font>
    <font>
      <sz val="12"/>
      <color rgb="FFFF0000"/>
      <name val="宋体"/>
      <charset val="134"/>
    </font>
    <font>
      <sz val="12"/>
      <color indexed="10"/>
      <name val="宋体"/>
      <charset val="134"/>
    </font>
    <font>
      <sz val="11"/>
      <color indexed="17"/>
      <name val="宋体"/>
      <charset val="134"/>
    </font>
    <font>
      <sz val="11"/>
      <color indexed="10"/>
      <name val="宋体"/>
      <charset val="134"/>
    </font>
    <font>
      <b/>
      <sz val="11"/>
      <name val="宋体"/>
      <charset val="134"/>
    </font>
    <font>
      <b/>
      <sz val="11"/>
      <color indexed="40"/>
      <name val="宋体"/>
      <charset val="134"/>
    </font>
    <font>
      <i/>
      <sz val="11"/>
      <color indexed="57"/>
      <name val="宋体"/>
      <charset val="134"/>
    </font>
    <font>
      <i/>
      <sz val="11"/>
      <color rgb="FFFF0000"/>
      <name val="宋体"/>
      <charset val="134"/>
    </font>
    <font>
      <b/>
      <sz val="12"/>
      <name val="宋体"/>
      <charset val="134"/>
    </font>
    <font>
      <sz val="12"/>
      <color theme="0" tint="-0.149998474074526"/>
      <name val="宋体"/>
      <charset val="134"/>
    </font>
    <font>
      <sz val="12"/>
      <color theme="0" tint="-0.499984740745262"/>
      <name val="宋体"/>
      <charset val="134"/>
    </font>
    <font>
      <b/>
      <sz val="11"/>
      <color indexed="10"/>
      <name val="宋体"/>
      <charset val="134"/>
    </font>
    <font>
      <sz val="12"/>
      <color indexed="55"/>
      <name val="宋体"/>
      <charset val="134"/>
    </font>
    <font>
      <b/>
      <sz val="11"/>
      <color rgb="FFFF0000"/>
      <name val="宋体"/>
      <charset val="134"/>
      <scheme val="minor"/>
    </font>
    <font>
      <sz val="11"/>
      <color indexed="25"/>
      <name val="宋体"/>
      <charset val="134"/>
    </font>
    <font>
      <b/>
      <sz val="11"/>
      <color indexed="8"/>
      <name val="宋体"/>
      <charset val="134"/>
    </font>
    <font>
      <b/>
      <sz val="12"/>
      <color rgb="FFFF0000"/>
      <name val="宋体"/>
      <charset val="134"/>
    </font>
    <font>
      <b/>
      <sz val="12"/>
      <color indexed="10"/>
      <name val="宋体"/>
      <charset val="134"/>
    </font>
    <font>
      <sz val="11"/>
      <color indexed="8"/>
      <name val="宋体"/>
      <charset val="134"/>
    </font>
    <font>
      <sz val="10"/>
      <color indexed="8"/>
      <name val="宋体"/>
      <charset val="134"/>
    </font>
    <font>
      <b/>
      <sz val="10"/>
      <color rgb="FFFF0000"/>
      <name val="宋体"/>
      <charset val="134"/>
    </font>
    <font>
      <b/>
      <sz val="10"/>
      <color indexed="8"/>
      <name val="宋体"/>
      <charset val="134"/>
    </font>
    <font>
      <sz val="10"/>
      <color indexed="10"/>
      <name val="宋体"/>
      <charset val="134"/>
    </font>
    <font>
      <sz val="20"/>
      <color indexed="8"/>
      <name val="宋体"/>
      <charset val="134"/>
    </font>
    <font>
      <b/>
      <sz val="20"/>
      <color theme="1"/>
      <name val="宋体"/>
      <charset val="134"/>
      <scheme val="minor"/>
    </font>
    <font>
      <sz val="11"/>
      <color theme="1"/>
      <name val="宋体"/>
      <charset val="0"/>
      <scheme val="minor"/>
    </font>
    <font>
      <b/>
      <sz val="11"/>
      <color rgb="FFFA7D00"/>
      <name val="宋体"/>
      <charset val="0"/>
      <scheme val="minor"/>
    </font>
    <font>
      <u/>
      <sz val="11"/>
      <color rgb="FF0000FF"/>
      <name val="宋体"/>
      <charset val="0"/>
      <scheme val="minor"/>
    </font>
    <font>
      <sz val="11"/>
      <color theme="0"/>
      <name val="宋体"/>
      <charset val="0"/>
      <scheme val="minor"/>
    </font>
    <font>
      <sz val="11"/>
      <color rgb="FF9C6500"/>
      <name val="宋体"/>
      <charset val="0"/>
      <scheme val="minor"/>
    </font>
    <font>
      <sz val="11"/>
      <color rgb="FF9C0006"/>
      <name val="宋体"/>
      <charset val="0"/>
      <scheme val="minor"/>
    </font>
    <font>
      <i/>
      <sz val="11"/>
      <color rgb="FF7F7F7F"/>
      <name val="宋体"/>
      <charset val="0"/>
      <scheme val="minor"/>
    </font>
    <font>
      <sz val="11"/>
      <color rgb="FFFF0000"/>
      <name val="宋体"/>
      <charset val="0"/>
      <scheme val="minor"/>
    </font>
    <font>
      <b/>
      <sz val="11"/>
      <color theme="1"/>
      <name val="宋体"/>
      <charset val="0"/>
      <scheme val="minor"/>
    </font>
    <font>
      <b/>
      <sz val="18"/>
      <color theme="3"/>
      <name val="宋体"/>
      <charset val="134"/>
      <scheme val="minor"/>
    </font>
    <font>
      <sz val="11"/>
      <color rgb="FF006100"/>
      <name val="宋体"/>
      <charset val="0"/>
      <scheme val="minor"/>
    </font>
    <font>
      <u/>
      <sz val="11"/>
      <color rgb="FF800080"/>
      <name val="宋体"/>
      <charset val="0"/>
      <scheme val="minor"/>
    </font>
    <font>
      <sz val="11"/>
      <color rgb="FF3F3F76"/>
      <name val="宋体"/>
      <charset val="0"/>
      <scheme val="minor"/>
    </font>
    <font>
      <sz val="11"/>
      <color rgb="FFFA7D00"/>
      <name val="宋体"/>
      <charset val="0"/>
      <scheme val="minor"/>
    </font>
    <font>
      <b/>
      <sz val="15"/>
      <color theme="3"/>
      <name val="宋体"/>
      <charset val="134"/>
      <scheme val="minor"/>
    </font>
    <font>
      <b/>
      <sz val="11"/>
      <color theme="3"/>
      <name val="宋体"/>
      <charset val="134"/>
      <scheme val="minor"/>
    </font>
    <font>
      <b/>
      <sz val="11"/>
      <color rgb="FFFFFFFF"/>
      <name val="宋体"/>
      <charset val="0"/>
      <scheme val="minor"/>
    </font>
    <font>
      <b/>
      <sz val="11"/>
      <color rgb="FF3F3F3F"/>
      <name val="宋体"/>
      <charset val="0"/>
      <scheme val="minor"/>
    </font>
    <font>
      <b/>
      <sz val="13"/>
      <color theme="3"/>
      <name val="宋体"/>
      <charset val="134"/>
      <scheme val="minor"/>
    </font>
    <font>
      <vertAlign val="superscript"/>
      <sz val="10"/>
      <color indexed="8"/>
      <name val="宋体"/>
      <charset val="134"/>
    </font>
    <font>
      <vertAlign val="superscript"/>
      <sz val="11"/>
      <name val="宋体"/>
      <charset val="134"/>
    </font>
    <font>
      <vertAlign val="superscript"/>
      <sz val="11"/>
      <color rgb="FFFF0000"/>
      <name val="宋体"/>
      <charset val="134"/>
      <scheme val="minor"/>
    </font>
    <font>
      <sz val="9"/>
      <name val="宋体"/>
      <charset val="134"/>
    </font>
  </fonts>
  <fills count="54">
    <fill>
      <patternFill patternType="none"/>
    </fill>
    <fill>
      <patternFill patternType="gray125"/>
    </fill>
    <fill>
      <patternFill patternType="solid">
        <fgColor rgb="FFFFC000"/>
        <bgColor indexed="64"/>
      </patternFill>
    </fill>
    <fill>
      <patternFill patternType="solid">
        <fgColor theme="0" tint="-0.25"/>
        <bgColor indexed="64"/>
      </patternFill>
    </fill>
    <fill>
      <patternFill patternType="solid">
        <fgColor rgb="FFFFFF00"/>
        <bgColor indexed="64"/>
      </patternFill>
    </fill>
    <fill>
      <patternFill patternType="solid">
        <fgColor theme="3" tint="0.4"/>
        <bgColor indexed="64"/>
      </patternFill>
    </fill>
    <fill>
      <patternFill patternType="solid">
        <fgColor theme="9"/>
        <bgColor indexed="64"/>
      </patternFill>
    </fill>
    <fill>
      <patternFill patternType="solid">
        <fgColor theme="0" tint="-0.35"/>
        <bgColor indexed="64"/>
      </patternFill>
    </fill>
    <fill>
      <patternFill patternType="solid">
        <fgColor theme="0" tint="-0.15"/>
        <bgColor indexed="64"/>
      </patternFill>
    </fill>
    <fill>
      <patternFill patternType="solid">
        <fgColor indexed="62"/>
        <bgColor indexed="64"/>
      </patternFill>
    </fill>
    <fill>
      <patternFill patternType="solid">
        <fgColor indexed="17"/>
        <bgColor indexed="64"/>
      </patternFill>
    </fill>
    <fill>
      <patternFill patternType="solid">
        <fgColor indexed="13"/>
        <bgColor indexed="64"/>
      </patternFill>
    </fill>
    <fill>
      <patternFill patternType="solid">
        <fgColor indexed="51"/>
        <bgColor indexed="64"/>
      </patternFill>
    </fill>
    <fill>
      <patternFill patternType="solid">
        <fgColor indexed="40"/>
        <bgColor indexed="64"/>
      </patternFill>
    </fill>
    <fill>
      <patternFill patternType="solid">
        <fgColor indexed="43"/>
        <bgColor indexed="64"/>
      </patternFill>
    </fill>
    <fill>
      <patternFill patternType="solid">
        <fgColor rgb="FFFF0000"/>
        <bgColor indexed="64"/>
      </patternFill>
    </fill>
    <fill>
      <patternFill patternType="solid">
        <fgColor rgb="FF92D050"/>
        <bgColor indexed="64"/>
      </patternFill>
    </fill>
    <fill>
      <patternFill patternType="solid">
        <fgColor theme="4" tint="0.6"/>
        <bgColor indexed="64"/>
      </patternFill>
    </fill>
    <fill>
      <patternFill patternType="solid">
        <fgColor theme="4"/>
        <bgColor indexed="64"/>
      </patternFill>
    </fill>
    <fill>
      <patternFill patternType="solid">
        <fgColor theme="2" tint="-0.1"/>
        <bgColor indexed="64"/>
      </patternFill>
    </fill>
    <fill>
      <patternFill patternType="solid">
        <fgColor theme="3" tint="0.8"/>
        <bgColor indexed="64"/>
      </patternFill>
    </fill>
    <fill>
      <patternFill patternType="solid">
        <fgColor theme="6" tint="0.8"/>
        <bgColor indexed="64"/>
      </patternFill>
    </fill>
    <fill>
      <patternFill patternType="solid">
        <fgColor rgb="FF00B0F0"/>
        <bgColor indexed="64"/>
      </patternFill>
    </fill>
    <fill>
      <patternFill patternType="solid">
        <fgColor theme="6" tint="0.6"/>
        <bgColor indexed="64"/>
      </patternFill>
    </fill>
    <fill>
      <patternFill patternType="solid">
        <fgColor theme="0" tint="-0.5"/>
        <bgColor indexed="64"/>
      </patternFill>
    </fill>
    <fill>
      <patternFill patternType="solid">
        <fgColor theme="4" tint="0.799981688894314"/>
        <bgColor indexed="64"/>
      </patternFill>
    </fill>
    <fill>
      <patternFill patternType="solid">
        <fgColor rgb="FFF2F2F2"/>
        <bgColor indexed="64"/>
      </patternFill>
    </fill>
    <fill>
      <patternFill patternType="solid">
        <fgColor rgb="FFFFFFCC"/>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rgb="FFFFEB9C"/>
        <bgColor indexed="64"/>
      </patternFill>
    </fill>
    <fill>
      <patternFill patternType="solid">
        <fgColor theme="6" tint="0.599993896298105"/>
        <bgColor indexed="64"/>
      </patternFill>
    </fill>
    <fill>
      <patternFill patternType="solid">
        <fgColor rgb="FFFFC7CE"/>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theme="8" tint="0.599993896298105"/>
        <bgColor indexed="64"/>
      </patternFill>
    </fill>
    <fill>
      <patternFill patternType="solid">
        <fgColor theme="7"/>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6" tint="0.799981688894314"/>
        <bgColor indexed="64"/>
      </patternFill>
    </fill>
    <fill>
      <patternFill patternType="solid">
        <fgColor rgb="FFFFCC99"/>
        <bgColor indexed="64"/>
      </patternFill>
    </fill>
    <fill>
      <patternFill patternType="solid">
        <fgColor theme="8"/>
        <bgColor indexed="64"/>
      </patternFill>
    </fill>
    <fill>
      <patternFill patternType="solid">
        <fgColor theme="7" tint="0.599993896298105"/>
        <bgColor indexed="64"/>
      </patternFill>
    </fill>
    <fill>
      <patternFill patternType="solid">
        <fgColor theme="6"/>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theme="5"/>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rgb="FFA5A5A5"/>
        <bgColor indexed="64"/>
      </patternFill>
    </fill>
  </fills>
  <borders count="72">
    <border>
      <left/>
      <right/>
      <top/>
      <bottom/>
      <diagonal/>
    </border>
    <border>
      <left style="hair">
        <color auto="1"/>
      </left>
      <right style="hair">
        <color auto="1"/>
      </right>
      <top style="hair">
        <color auto="1"/>
      </top>
      <bottom style="hair">
        <color auto="1"/>
      </bottom>
      <diagonal/>
    </border>
    <border>
      <left/>
      <right style="hair">
        <color auto="1"/>
      </right>
      <top style="medium">
        <color auto="1"/>
      </top>
      <bottom/>
      <diagonal/>
    </border>
    <border>
      <left style="hair">
        <color auto="1"/>
      </left>
      <right style="hair">
        <color auto="1"/>
      </right>
      <top style="medium">
        <color auto="1"/>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top style="medium">
        <color auto="1"/>
      </top>
      <bottom/>
      <diagonal/>
    </border>
    <border>
      <left style="medium">
        <color auto="1"/>
      </left>
      <right style="hair">
        <color auto="1"/>
      </right>
      <top style="hair">
        <color auto="1"/>
      </top>
      <bottom style="hair">
        <color auto="1"/>
      </bottom>
      <diagonal/>
    </border>
    <border>
      <left style="hair">
        <color auto="1"/>
      </left>
      <right/>
      <top/>
      <bottom style="hair">
        <color auto="1"/>
      </bottom>
      <diagonal/>
    </border>
    <border>
      <left/>
      <right style="hair">
        <color auto="1"/>
      </right>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right style="medium">
        <color auto="1"/>
      </right>
      <top style="medium">
        <color auto="1"/>
      </top>
      <bottom style="hair">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medium">
        <color auto="1"/>
      </top>
      <bottom style="hair">
        <color auto="1"/>
      </bottom>
      <diagonal/>
    </border>
    <border>
      <left/>
      <right/>
      <top/>
      <bottom style="medium">
        <color auto="1"/>
      </bottom>
      <diagonal/>
    </border>
    <border>
      <left/>
      <right style="hair">
        <color auto="1"/>
      </right>
      <top style="hair">
        <color auto="1"/>
      </top>
      <bottom style="medium">
        <color auto="1"/>
      </bottom>
      <diagonal/>
    </border>
    <border>
      <left style="thin">
        <color auto="1"/>
      </left>
      <right/>
      <top/>
      <bottom/>
      <diagonal/>
    </border>
    <border>
      <left/>
      <right style="thin">
        <color auto="1"/>
      </right>
      <top style="thin">
        <color auto="1"/>
      </top>
      <bottom style="thin">
        <color auto="1"/>
      </bottom>
      <diagonal/>
    </border>
    <border>
      <left/>
      <right style="medium">
        <color auto="1"/>
      </right>
      <top style="hair">
        <color auto="1"/>
      </top>
      <bottom style="hair">
        <color auto="1"/>
      </bottom>
      <diagonal/>
    </border>
    <border>
      <left/>
      <right style="medium">
        <color auto="1"/>
      </right>
      <top style="hair">
        <color auto="1"/>
      </top>
      <bottom style="medium">
        <color auto="1"/>
      </bottom>
      <diagonal/>
    </border>
    <border>
      <left style="thin">
        <color auto="1"/>
      </left>
      <right style="thin">
        <color auto="1"/>
      </right>
      <top/>
      <bottom/>
      <diagonal/>
    </border>
    <border>
      <left style="medium">
        <color auto="1"/>
      </left>
      <right style="hair">
        <color auto="1"/>
      </right>
      <top style="medium">
        <color auto="1"/>
      </top>
      <bottom/>
      <diagonal/>
    </border>
    <border>
      <left style="medium">
        <color auto="1"/>
      </left>
      <right style="hair">
        <color auto="1"/>
      </right>
      <top/>
      <bottom/>
      <diagonal/>
    </border>
    <border>
      <left style="hair">
        <color auto="1"/>
      </left>
      <right style="hair">
        <color auto="1"/>
      </right>
      <top style="hair">
        <color auto="1"/>
      </top>
      <bottom/>
      <diagonal/>
    </border>
    <border>
      <left style="hair">
        <color auto="1"/>
      </left>
      <right/>
      <top style="hair">
        <color auto="1"/>
      </top>
      <bottom style="medium">
        <color auto="1"/>
      </bottom>
      <diagonal/>
    </border>
    <border>
      <left style="medium">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rgb="FFFF8001"/>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s>
  <cellStyleXfs count="54">
    <xf numFmtId="0" fontId="0" fillId="0" borderId="0">
      <alignment vertical="center"/>
    </xf>
    <xf numFmtId="42" fontId="0" fillId="0" borderId="0" applyFont="0" applyFill="0" applyBorder="0" applyAlignment="0" applyProtection="0">
      <alignment vertical="center"/>
    </xf>
    <xf numFmtId="0" fontId="37" fillId="43" borderId="0" applyNumberFormat="0" applyBorder="0" applyAlignment="0" applyProtection="0">
      <alignment vertical="center"/>
    </xf>
    <xf numFmtId="0" fontId="49" fillId="44" borderId="6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7" fillId="31" borderId="0" applyNumberFormat="0" applyBorder="0" applyAlignment="0" applyProtection="0">
      <alignment vertical="center"/>
    </xf>
    <xf numFmtId="0" fontId="42" fillId="32" borderId="0" applyNumberFormat="0" applyBorder="0" applyAlignment="0" applyProtection="0">
      <alignment vertical="center"/>
    </xf>
    <xf numFmtId="43" fontId="0" fillId="0" borderId="0" applyFont="0" applyFill="0" applyBorder="0" applyAlignment="0" applyProtection="0">
      <alignment vertical="center"/>
    </xf>
    <xf numFmtId="0" fontId="40" fillId="28" borderId="0" applyNumberFormat="0" applyBorder="0" applyAlignment="0" applyProtection="0">
      <alignment vertical="center"/>
    </xf>
    <xf numFmtId="0" fontId="39" fillId="0" borderId="0" applyNumberFormat="0" applyFill="0" applyBorder="0" applyAlignment="0" applyProtection="0">
      <alignment vertical="center"/>
    </xf>
    <xf numFmtId="9"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0" fillId="27" borderId="65" applyNumberFormat="0" applyFont="0" applyAlignment="0" applyProtection="0">
      <alignment vertical="center"/>
    </xf>
    <xf numFmtId="0" fontId="40" fillId="38" borderId="0" applyNumberFormat="0" applyBorder="0" applyAlignment="0" applyProtection="0">
      <alignment vertical="center"/>
    </xf>
    <xf numFmtId="0" fontId="52"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51" fillId="0" borderId="68" applyNumberFormat="0" applyFill="0" applyAlignment="0" applyProtection="0">
      <alignment vertical="center"/>
    </xf>
    <xf numFmtId="0" fontId="55" fillId="0" borderId="68" applyNumberFormat="0" applyFill="0" applyAlignment="0" applyProtection="0">
      <alignment vertical="center"/>
    </xf>
    <xf numFmtId="0" fontId="40" fillId="34" borderId="0" applyNumberFormat="0" applyBorder="0" applyAlignment="0" applyProtection="0">
      <alignment vertical="center"/>
    </xf>
    <xf numFmtId="0" fontId="52" fillId="0" borderId="71" applyNumberFormat="0" applyFill="0" applyAlignment="0" applyProtection="0">
      <alignment vertical="center"/>
    </xf>
    <xf numFmtId="0" fontId="40" fillId="37" borderId="0" applyNumberFormat="0" applyBorder="0" applyAlignment="0" applyProtection="0">
      <alignment vertical="center"/>
    </xf>
    <xf numFmtId="0" fontId="54" fillId="26" borderId="70" applyNumberFormat="0" applyAlignment="0" applyProtection="0">
      <alignment vertical="center"/>
    </xf>
    <xf numFmtId="0" fontId="38" fillId="26" borderId="64" applyNumberFormat="0" applyAlignment="0" applyProtection="0">
      <alignment vertical="center"/>
    </xf>
    <xf numFmtId="0" fontId="53" fillId="53" borderId="69" applyNumberFormat="0" applyAlignment="0" applyProtection="0">
      <alignment vertical="center"/>
    </xf>
    <xf numFmtId="0" fontId="37" fillId="33" borderId="0" applyNumberFormat="0" applyBorder="0" applyAlignment="0" applyProtection="0">
      <alignment vertical="center"/>
    </xf>
    <xf numFmtId="0" fontId="40" fillId="50" borderId="0" applyNumberFormat="0" applyBorder="0" applyAlignment="0" applyProtection="0">
      <alignment vertical="center"/>
    </xf>
    <xf numFmtId="0" fontId="50" fillId="0" borderId="67" applyNumberFormat="0" applyFill="0" applyAlignment="0" applyProtection="0">
      <alignment vertical="center"/>
    </xf>
    <xf numFmtId="0" fontId="45" fillId="0" borderId="66" applyNumberFormat="0" applyFill="0" applyAlignment="0" applyProtection="0">
      <alignment vertical="center"/>
    </xf>
    <xf numFmtId="0" fontId="47" fillId="42" borderId="0" applyNumberFormat="0" applyBorder="0" applyAlignment="0" applyProtection="0">
      <alignment vertical="center"/>
    </xf>
    <xf numFmtId="0" fontId="41" fillId="30" borderId="0" applyNumberFormat="0" applyBorder="0" applyAlignment="0" applyProtection="0">
      <alignment vertical="center"/>
    </xf>
    <xf numFmtId="0" fontId="37" fillId="49" borderId="0" applyNumberFormat="0" applyBorder="0" applyAlignment="0" applyProtection="0">
      <alignment vertical="center"/>
    </xf>
    <xf numFmtId="0" fontId="40" fillId="18" borderId="0" applyNumberFormat="0" applyBorder="0" applyAlignment="0" applyProtection="0">
      <alignment vertical="center"/>
    </xf>
    <xf numFmtId="0" fontId="37" fillId="25" borderId="0" applyNumberFormat="0" applyBorder="0" applyAlignment="0" applyProtection="0">
      <alignment vertical="center"/>
    </xf>
    <xf numFmtId="0" fontId="37" fillId="48" borderId="0" applyNumberFormat="0" applyBorder="0" applyAlignment="0" applyProtection="0">
      <alignment vertical="center"/>
    </xf>
    <xf numFmtId="0" fontId="37" fillId="41" borderId="0" applyNumberFormat="0" applyBorder="0" applyAlignment="0" applyProtection="0">
      <alignment vertical="center"/>
    </xf>
    <xf numFmtId="0" fontId="37" fillId="29" borderId="0" applyNumberFormat="0" applyBorder="0" applyAlignment="0" applyProtection="0">
      <alignment vertical="center"/>
    </xf>
    <xf numFmtId="0" fontId="40" fillId="47" borderId="0" applyNumberFormat="0" applyBorder="0" applyAlignment="0" applyProtection="0">
      <alignment vertical="center"/>
    </xf>
    <xf numFmtId="0" fontId="40" fillId="36" borderId="0" applyNumberFormat="0" applyBorder="0" applyAlignment="0" applyProtection="0">
      <alignment vertical="center"/>
    </xf>
    <xf numFmtId="0" fontId="37" fillId="40" borderId="0" applyNumberFormat="0" applyBorder="0" applyAlignment="0" applyProtection="0">
      <alignment vertical="center"/>
    </xf>
    <xf numFmtId="0" fontId="37" fillId="46" borderId="0" applyNumberFormat="0" applyBorder="0" applyAlignment="0" applyProtection="0">
      <alignment vertical="center"/>
    </xf>
    <xf numFmtId="0" fontId="40" fillId="45" borderId="0" applyNumberFormat="0" applyBorder="0" applyAlignment="0" applyProtection="0">
      <alignment vertical="center"/>
    </xf>
    <xf numFmtId="0" fontId="37" fillId="35" borderId="0" applyNumberFormat="0" applyBorder="0" applyAlignment="0" applyProtection="0">
      <alignment vertical="center"/>
    </xf>
    <xf numFmtId="0" fontId="40" fillId="52" borderId="0" applyNumberFormat="0" applyBorder="0" applyAlignment="0" applyProtection="0">
      <alignment vertical="center"/>
    </xf>
    <xf numFmtId="0" fontId="40" fillId="6" borderId="0" applyNumberFormat="0" applyBorder="0" applyAlignment="0" applyProtection="0">
      <alignment vertical="center"/>
    </xf>
    <xf numFmtId="0" fontId="37" fillId="39" borderId="0" applyNumberFormat="0" applyBorder="0" applyAlignment="0" applyProtection="0">
      <alignment vertical="center"/>
    </xf>
    <xf numFmtId="0" fontId="40" fillId="51" borderId="0" applyNumberFormat="0" applyBorder="0" applyAlignment="0" applyProtection="0">
      <alignment vertical="center"/>
    </xf>
    <xf numFmtId="0" fontId="11" fillId="0" borderId="0"/>
    <xf numFmtId="0" fontId="11" fillId="0" borderId="0"/>
    <xf numFmtId="0" fontId="11" fillId="0" borderId="0">
      <alignment vertical="center"/>
    </xf>
    <xf numFmtId="0" fontId="0" fillId="0" borderId="0">
      <alignment vertical="center"/>
    </xf>
    <xf numFmtId="0" fontId="11" fillId="0" borderId="0"/>
  </cellStyleXfs>
  <cellXfs count="849">
    <xf numFmtId="0" fontId="0" fillId="0" borderId="0" xfId="0">
      <alignment vertical="center"/>
    </xf>
    <xf numFmtId="181" fontId="1" fillId="2" borderId="1" xfId="0" applyNumberFormat="1" applyFont="1" applyFill="1" applyBorder="1">
      <alignment vertical="center"/>
    </xf>
    <xf numFmtId="181" fontId="2" fillId="2" borderId="1" xfId="0" applyNumberFormat="1" applyFont="1" applyFill="1" applyBorder="1">
      <alignment vertical="center"/>
    </xf>
    <xf numFmtId="181" fontId="1" fillId="0" borderId="1" xfId="0" applyNumberFormat="1" applyFont="1" applyBorder="1">
      <alignment vertical="center"/>
    </xf>
    <xf numFmtId="181" fontId="2" fillId="0" borderId="1" xfId="0" applyNumberFormat="1" applyFont="1" applyBorder="1">
      <alignment vertical="center"/>
    </xf>
    <xf numFmtId="181" fontId="1" fillId="0" borderId="1" xfId="0" applyNumberFormat="1" applyFont="1" applyFill="1" applyBorder="1">
      <alignment vertical="center"/>
    </xf>
    <xf numFmtId="0" fontId="3" fillId="2" borderId="0" xfId="0" applyFont="1" applyFill="1">
      <alignment vertical="center"/>
    </xf>
    <xf numFmtId="0" fontId="3" fillId="0" borderId="0" xfId="0" applyFont="1">
      <alignment vertical="center"/>
    </xf>
    <xf numFmtId="0" fontId="0" fillId="0" borderId="0" xfId="0" applyFont="1">
      <alignment vertical="center"/>
    </xf>
    <xf numFmtId="0" fontId="0" fillId="3" borderId="0" xfId="0" applyFill="1">
      <alignment vertical="center"/>
    </xf>
    <xf numFmtId="0" fontId="0" fillId="0" borderId="0" xfId="0" applyFill="1">
      <alignment vertical="center"/>
    </xf>
    <xf numFmtId="0" fontId="0" fillId="0" borderId="0" xfId="0" applyFont="1" applyAlignment="1">
      <alignment horizontal="center" vertical="center"/>
    </xf>
    <xf numFmtId="0" fontId="0" fillId="0" borderId="0" xfId="0" applyFont="1" applyFill="1" applyAlignment="1">
      <alignment horizontal="center" vertical="center"/>
    </xf>
    <xf numFmtId="0" fontId="0" fillId="4" borderId="0" xfId="0" applyFill="1">
      <alignment vertical="center"/>
    </xf>
    <xf numFmtId="0" fontId="0" fillId="0" borderId="0" xfId="0" applyFont="1" applyAlignment="1">
      <alignment vertical="center"/>
    </xf>
    <xf numFmtId="0" fontId="4" fillId="0" borderId="2" xfId="50" applyFont="1" applyBorder="1" applyAlignment="1">
      <alignment horizontal="center"/>
    </xf>
    <xf numFmtId="181" fontId="5" fillId="0" borderId="3" xfId="50" applyNumberFormat="1" applyFont="1" applyFill="1" applyBorder="1"/>
    <xf numFmtId="0" fontId="4" fillId="0" borderId="3" xfId="50" applyFont="1" applyBorder="1"/>
    <xf numFmtId="0" fontId="5" fillId="0" borderId="3" xfId="50" applyFont="1" applyFill="1" applyBorder="1"/>
    <xf numFmtId="0" fontId="5" fillId="0" borderId="3" xfId="50" applyFont="1" applyBorder="1"/>
    <xf numFmtId="177" fontId="5" fillId="0" borderId="3" xfId="50" applyNumberFormat="1" applyFont="1" applyBorder="1"/>
    <xf numFmtId="0" fontId="6" fillId="0" borderId="0" xfId="0" applyFont="1" applyBorder="1" applyAlignment="1">
      <alignment vertical="center"/>
    </xf>
    <xf numFmtId="0" fontId="0" fillId="0" borderId="4" xfId="0" applyFont="1" applyBorder="1" applyAlignment="1">
      <alignment horizontal="center" vertical="center"/>
    </xf>
    <xf numFmtId="0" fontId="4" fillId="0" borderId="5" xfId="50" applyFont="1" applyFill="1" applyBorder="1" applyAlignment="1">
      <alignment horizontal="center" vertical="center" wrapText="1"/>
    </xf>
    <xf numFmtId="0" fontId="0" fillId="0" borderId="5" xfId="0" applyFont="1" applyBorder="1" applyAlignment="1">
      <alignment horizontal="center" vertical="center" wrapText="1"/>
    </xf>
    <xf numFmtId="0" fontId="0" fillId="0" borderId="6" xfId="0" applyFont="1" applyBorder="1" applyAlignment="1">
      <alignment horizontal="center" vertical="center" wrapText="1"/>
    </xf>
    <xf numFmtId="0" fontId="0" fillId="0" borderId="2" xfId="0" applyFont="1" applyBorder="1" applyAlignment="1">
      <alignment horizontal="center" vertical="center" wrapText="1"/>
    </xf>
    <xf numFmtId="0" fontId="0" fillId="0" borderId="7" xfId="0" applyFont="1" applyBorder="1" applyAlignment="1">
      <alignment horizontal="center" vertical="center"/>
    </xf>
    <xf numFmtId="0" fontId="4" fillId="0" borderId="1" xfId="5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8" xfId="0" applyFont="1" applyBorder="1" applyAlignment="1">
      <alignment horizontal="center" vertical="center" wrapText="1"/>
    </xf>
    <xf numFmtId="0" fontId="0" fillId="0" borderId="9" xfId="0" applyFont="1" applyBorder="1" applyAlignment="1">
      <alignment horizontal="center" vertical="center" wrapText="1"/>
    </xf>
    <xf numFmtId="0" fontId="4" fillId="0" borderId="7" xfId="50" applyFont="1" applyFill="1" applyBorder="1" applyAlignment="1">
      <alignment horizontal="center" vertical="center" wrapText="1"/>
    </xf>
    <xf numFmtId="0" fontId="5" fillId="0" borderId="1" xfId="50" applyFont="1" applyFill="1" applyBorder="1" applyAlignment="1">
      <alignment horizontal="center" vertical="center" wrapText="1"/>
    </xf>
    <xf numFmtId="0" fontId="4" fillId="2" borderId="7" xfId="50" applyFont="1" applyFill="1" applyBorder="1" applyAlignment="1">
      <alignment horizontal="center" vertical="center" wrapText="1"/>
    </xf>
    <xf numFmtId="0" fontId="5" fillId="2" borderId="1" xfId="50" applyFont="1" applyFill="1" applyBorder="1" applyAlignment="1">
      <alignment horizontal="center" vertical="center" wrapText="1"/>
    </xf>
    <xf numFmtId="181" fontId="1" fillId="5" borderId="1" xfId="0" applyNumberFormat="1" applyFont="1" applyFill="1" applyBorder="1">
      <alignment vertical="center"/>
    </xf>
    <xf numFmtId="0" fontId="4" fillId="3" borderId="7" xfId="50" applyFont="1" applyFill="1" applyBorder="1" applyAlignment="1">
      <alignment horizontal="center" vertical="center" wrapText="1"/>
    </xf>
    <xf numFmtId="0" fontId="5" fillId="3" borderId="1" xfId="50" applyFont="1" applyFill="1" applyBorder="1" applyAlignment="1">
      <alignment horizontal="center" vertical="center" wrapText="1"/>
    </xf>
    <xf numFmtId="181" fontId="1" fillId="3" borderId="1" xfId="0" applyNumberFormat="1" applyFont="1" applyFill="1" applyBorder="1">
      <alignment vertical="center"/>
    </xf>
    <xf numFmtId="0" fontId="0" fillId="0" borderId="10" xfId="0" applyFont="1" applyBorder="1" applyAlignment="1">
      <alignment horizontal="center" vertical="center"/>
    </xf>
    <xf numFmtId="0" fontId="1" fillId="0" borderId="11" xfId="0" applyFont="1" applyBorder="1" applyAlignment="1">
      <alignment horizontal="center" vertical="center"/>
    </xf>
    <xf numFmtId="181" fontId="1" fillId="0" borderId="11" xfId="0" applyNumberFormat="1" applyFont="1" applyBorder="1">
      <alignment vertical="center"/>
    </xf>
    <xf numFmtId="0" fontId="0" fillId="0" borderId="5" xfId="0" applyFont="1" applyBorder="1" applyAlignment="1">
      <alignment horizontal="center" vertical="center"/>
    </xf>
    <xf numFmtId="0" fontId="0" fillId="0" borderId="1" xfId="0" applyFont="1" applyBorder="1" applyAlignment="1">
      <alignment horizontal="center" vertical="center"/>
    </xf>
    <xf numFmtId="0" fontId="2" fillId="0" borderId="7" xfId="0" applyFont="1" applyFill="1" applyBorder="1" applyAlignment="1">
      <alignment horizontal="center" vertical="center"/>
    </xf>
    <xf numFmtId="178" fontId="0" fillId="0" borderId="1" xfId="0" applyNumberFormat="1" applyFont="1" applyFill="1" applyBorder="1">
      <alignment vertical="center"/>
    </xf>
    <xf numFmtId="181" fontId="2" fillId="0" borderId="1" xfId="0" applyNumberFormat="1" applyFont="1" applyFill="1" applyBorder="1" applyAlignment="1">
      <alignment vertical="center"/>
    </xf>
    <xf numFmtId="181" fontId="0" fillId="0" borderId="1" xfId="0" applyNumberFormat="1" applyFont="1" applyFill="1" applyBorder="1">
      <alignment vertical="center"/>
    </xf>
    <xf numFmtId="0" fontId="2" fillId="0" borderId="7" xfId="0" applyFont="1" applyBorder="1" applyAlignment="1">
      <alignment horizontal="center" vertical="center"/>
    </xf>
    <xf numFmtId="178" fontId="0" fillId="0" borderId="1" xfId="0" applyNumberFormat="1" applyFont="1" applyBorder="1">
      <alignment vertical="center"/>
    </xf>
    <xf numFmtId="181" fontId="0" fillId="0" borderId="1" xfId="0" applyNumberFormat="1" applyFont="1" applyBorder="1">
      <alignment vertical="center"/>
    </xf>
    <xf numFmtId="0" fontId="2" fillId="4" borderId="7" xfId="0" applyFont="1" applyFill="1" applyBorder="1" applyAlignment="1">
      <alignment horizontal="center" vertical="center"/>
    </xf>
    <xf numFmtId="178" fontId="0" fillId="4" borderId="1" xfId="0" applyNumberFormat="1" applyFont="1" applyFill="1" applyBorder="1">
      <alignment vertical="center"/>
    </xf>
    <xf numFmtId="181" fontId="2" fillId="4" borderId="1" xfId="0" applyNumberFormat="1" applyFont="1" applyFill="1" applyBorder="1" applyAlignment="1">
      <alignment vertical="center"/>
    </xf>
    <xf numFmtId="181" fontId="0" fillId="4" borderId="1" xfId="0" applyNumberFormat="1" applyFont="1" applyFill="1" applyBorder="1">
      <alignment vertical="center"/>
    </xf>
    <xf numFmtId="181" fontId="2" fillId="0" borderId="1" xfId="0" applyNumberFormat="1" applyFont="1" applyBorder="1" applyAlignment="1">
      <alignment vertical="center"/>
    </xf>
    <xf numFmtId="187" fontId="5" fillId="0" borderId="6" xfId="50" applyNumberFormat="1" applyFont="1" applyBorder="1"/>
    <xf numFmtId="187" fontId="5" fillId="0" borderId="0" xfId="50" applyNumberFormat="1" applyFont="1" applyBorder="1"/>
    <xf numFmtId="0" fontId="0" fillId="0" borderId="12" xfId="0" applyFont="1" applyBorder="1" applyAlignment="1">
      <alignment horizontal="center" vertical="center" wrapText="1"/>
    </xf>
    <xf numFmtId="0" fontId="0" fillId="0" borderId="13" xfId="0" applyFont="1" applyBorder="1" applyAlignment="1">
      <alignment horizontal="center" vertical="center" wrapText="1"/>
    </xf>
    <xf numFmtId="0" fontId="0" fillId="0" borderId="14" xfId="0" applyFont="1" applyBorder="1" applyAlignment="1">
      <alignment horizontal="center" vertical="center" wrapText="1"/>
    </xf>
    <xf numFmtId="183" fontId="0" fillId="0" borderId="15" xfId="0" applyNumberFormat="1" applyFont="1" applyBorder="1" applyAlignment="1">
      <alignment horizontal="center" vertical="center" wrapText="1"/>
    </xf>
    <xf numFmtId="183" fontId="0" fillId="0" borderId="16" xfId="0" applyNumberFormat="1" applyFont="1" applyBorder="1" applyAlignment="1">
      <alignment horizontal="center" vertical="center" wrapText="1"/>
    </xf>
    <xf numFmtId="183" fontId="0" fillId="0" borderId="1" xfId="0" applyNumberFormat="1" applyFont="1" applyBorder="1" applyAlignment="1">
      <alignment horizontal="center" vertical="center" wrapText="1"/>
    </xf>
    <xf numFmtId="183" fontId="1" fillId="0" borderId="1" xfId="0" applyNumberFormat="1" applyFont="1" applyBorder="1" applyAlignment="1">
      <alignment vertical="center"/>
    </xf>
    <xf numFmtId="176" fontId="1" fillId="0" borderId="1" xfId="0" applyNumberFormat="1" applyFont="1" applyBorder="1" applyAlignment="1">
      <alignment vertical="center"/>
    </xf>
    <xf numFmtId="181" fontId="1" fillId="4" borderId="1" xfId="0" applyNumberFormat="1" applyFont="1" applyFill="1" applyBorder="1">
      <alignment vertical="center"/>
    </xf>
    <xf numFmtId="183" fontId="1" fillId="2" borderId="1" xfId="0" applyNumberFormat="1" applyFont="1" applyFill="1" applyBorder="1" applyAlignment="1">
      <alignment vertical="center"/>
    </xf>
    <xf numFmtId="176" fontId="1" fillId="2" borderId="1" xfId="0" applyNumberFormat="1" applyFont="1" applyFill="1" applyBorder="1" applyAlignment="1">
      <alignment vertical="center"/>
    </xf>
    <xf numFmtId="183" fontId="1" fillId="3" borderId="1" xfId="0" applyNumberFormat="1" applyFont="1" applyFill="1" applyBorder="1" applyAlignment="1">
      <alignment vertical="center"/>
    </xf>
    <xf numFmtId="176" fontId="1" fillId="3" borderId="1" xfId="0" applyNumberFormat="1" applyFont="1" applyFill="1" applyBorder="1" applyAlignment="1">
      <alignment vertical="center"/>
    </xf>
    <xf numFmtId="177" fontId="1" fillId="0" borderId="11" xfId="0" applyNumberFormat="1" applyFont="1" applyBorder="1">
      <alignment vertical="center"/>
    </xf>
    <xf numFmtId="187" fontId="1" fillId="0" borderId="11" xfId="0" applyNumberFormat="1" applyFont="1" applyBorder="1">
      <alignment vertical="center"/>
    </xf>
    <xf numFmtId="183" fontId="0" fillId="0" borderId="5" xfId="0" applyNumberFormat="1" applyFont="1" applyBorder="1" applyAlignment="1">
      <alignment horizontal="center" vertical="center" wrapText="1"/>
    </xf>
    <xf numFmtId="181" fontId="2" fillId="0" borderId="1" xfId="0" applyNumberFormat="1" applyFont="1" applyFill="1" applyBorder="1">
      <alignment vertical="center"/>
    </xf>
    <xf numFmtId="177" fontId="0" fillId="0" borderId="1" xfId="0" applyNumberFormat="1" applyFont="1" applyFill="1" applyBorder="1" applyAlignment="1">
      <alignment vertical="center"/>
    </xf>
    <xf numFmtId="181" fontId="0" fillId="0" borderId="1" xfId="0" applyNumberFormat="1" applyFont="1" applyFill="1" applyBorder="1" applyAlignment="1">
      <alignment horizontal="center" vertical="center"/>
    </xf>
    <xf numFmtId="181" fontId="2" fillId="0" borderId="1" xfId="0" applyNumberFormat="1" applyFont="1" applyFill="1" applyBorder="1" applyAlignment="1">
      <alignment horizontal="center" vertical="center"/>
    </xf>
    <xf numFmtId="177" fontId="0" fillId="0" borderId="1" xfId="0" applyNumberFormat="1" applyFont="1" applyBorder="1" applyAlignment="1">
      <alignment vertical="center"/>
    </xf>
    <xf numFmtId="181" fontId="0" fillId="0" borderId="1" xfId="0" applyNumberFormat="1" applyFont="1" applyBorder="1" applyAlignment="1">
      <alignment horizontal="center" vertical="center"/>
    </xf>
    <xf numFmtId="181" fontId="2" fillId="0" borderId="1" xfId="0" applyNumberFormat="1" applyFont="1" applyBorder="1" applyAlignment="1">
      <alignment horizontal="center" vertical="center"/>
    </xf>
    <xf numFmtId="177" fontId="0" fillId="4" borderId="1" xfId="0" applyNumberFormat="1" applyFont="1" applyFill="1" applyBorder="1" applyAlignment="1">
      <alignment vertical="center"/>
    </xf>
    <xf numFmtId="181" fontId="0" fillId="4" borderId="1" xfId="0" applyNumberFormat="1" applyFont="1" applyFill="1" applyBorder="1" applyAlignment="1">
      <alignment horizontal="center" vertical="center"/>
    </xf>
    <xf numFmtId="181" fontId="2" fillId="4" borderId="1" xfId="0" applyNumberFormat="1" applyFont="1" applyFill="1" applyBorder="1" applyAlignment="1">
      <alignment horizontal="center" vertical="center"/>
    </xf>
    <xf numFmtId="0" fontId="0" fillId="0" borderId="5" xfId="0" applyFont="1" applyFill="1" applyBorder="1" applyAlignment="1">
      <alignment horizontal="center" vertical="center" wrapText="1"/>
    </xf>
    <xf numFmtId="0" fontId="0" fillId="0" borderId="17" xfId="0" applyFont="1" applyFill="1" applyBorder="1" applyAlignment="1">
      <alignment horizontal="center" vertical="center" wrapText="1"/>
    </xf>
    <xf numFmtId="0" fontId="0" fillId="0" borderId="0" xfId="0" applyFont="1" applyBorder="1" applyAlignment="1">
      <alignment vertical="center"/>
    </xf>
    <xf numFmtId="0" fontId="0" fillId="0" borderId="1" xfId="0" applyFont="1" applyFill="1" applyBorder="1" applyAlignment="1">
      <alignment horizontal="center" vertical="center" wrapText="1"/>
    </xf>
    <xf numFmtId="0" fontId="0" fillId="0" borderId="18" xfId="0" applyFont="1" applyFill="1" applyBorder="1" applyAlignment="1">
      <alignment horizontal="center" vertical="center" wrapText="1"/>
    </xf>
    <xf numFmtId="183" fontId="1" fillId="0" borderId="1" xfId="0" applyNumberFormat="1" applyFont="1" applyBorder="1" applyAlignment="1">
      <alignment horizontal="right" vertical="center"/>
    </xf>
    <xf numFmtId="181" fontId="1" fillId="0" borderId="1" xfId="0" applyNumberFormat="1" applyFont="1" applyBorder="1" applyAlignment="1">
      <alignment horizontal="center" vertical="center" wrapText="1"/>
    </xf>
    <xf numFmtId="181" fontId="1" fillId="0" borderId="1" xfId="0" applyNumberFormat="1" applyFont="1" applyFill="1" applyBorder="1" applyAlignment="1">
      <alignment horizontal="right" vertical="center"/>
    </xf>
    <xf numFmtId="181" fontId="1" fillId="0" borderId="18" xfId="0" applyNumberFormat="1" applyFont="1" applyFill="1" applyBorder="1">
      <alignment vertical="center"/>
    </xf>
    <xf numFmtId="177" fontId="0" fillId="0" borderId="0" xfId="0" applyNumberFormat="1" applyFont="1" applyAlignment="1">
      <alignment vertical="center"/>
    </xf>
    <xf numFmtId="183" fontId="1" fillId="2" borderId="1" xfId="0" applyNumberFormat="1" applyFont="1" applyFill="1" applyBorder="1" applyAlignment="1">
      <alignment horizontal="right" vertical="center"/>
    </xf>
    <xf numFmtId="181" fontId="1" fillId="2" borderId="1" xfId="0" applyNumberFormat="1" applyFont="1" applyFill="1" applyBorder="1" applyAlignment="1">
      <alignment horizontal="center" vertical="center" wrapText="1"/>
    </xf>
    <xf numFmtId="181" fontId="1" fillId="2" borderId="1" xfId="0" applyNumberFormat="1" applyFont="1" applyFill="1" applyBorder="1" applyAlignment="1">
      <alignment horizontal="right" vertical="center"/>
    </xf>
    <xf numFmtId="181" fontId="1" fillId="2" borderId="18" xfId="0" applyNumberFormat="1" applyFont="1" applyFill="1" applyBorder="1">
      <alignment vertical="center"/>
    </xf>
    <xf numFmtId="177" fontId="0" fillId="2" borderId="0" xfId="0" applyNumberFormat="1" applyFont="1" applyFill="1" applyAlignment="1">
      <alignment vertical="center"/>
    </xf>
    <xf numFmtId="183" fontId="1" fillId="3" borderId="1" xfId="0" applyNumberFormat="1" applyFont="1" applyFill="1" applyBorder="1" applyAlignment="1">
      <alignment horizontal="right" vertical="center"/>
    </xf>
    <xf numFmtId="181" fontId="1" fillId="3" borderId="1" xfId="0" applyNumberFormat="1" applyFont="1" applyFill="1" applyBorder="1" applyAlignment="1">
      <alignment horizontal="center" vertical="center" wrapText="1"/>
    </xf>
    <xf numFmtId="181" fontId="1" fillId="3" borderId="1" xfId="0" applyNumberFormat="1" applyFont="1" applyFill="1" applyBorder="1" applyAlignment="1">
      <alignment horizontal="right" vertical="center"/>
    </xf>
    <xf numFmtId="181" fontId="1" fillId="3" borderId="18" xfId="0" applyNumberFormat="1" applyFont="1" applyFill="1" applyBorder="1">
      <alignment vertical="center"/>
    </xf>
    <xf numFmtId="177" fontId="0" fillId="3" borderId="0" xfId="0" applyNumberFormat="1" applyFont="1" applyFill="1" applyAlignment="1">
      <alignment vertical="center"/>
    </xf>
    <xf numFmtId="0" fontId="1" fillId="0" borderId="11" xfId="0" applyFont="1" applyBorder="1" applyAlignment="1">
      <alignment horizontal="right" vertical="center"/>
    </xf>
    <xf numFmtId="181" fontId="1" fillId="0" borderId="11" xfId="0" applyNumberFormat="1" applyFont="1" applyBorder="1" applyAlignment="1">
      <alignment horizontal="center" vertical="center"/>
    </xf>
    <xf numFmtId="181" fontId="1" fillId="0" borderId="19" xfId="0" applyNumberFormat="1" applyFont="1" applyBorder="1">
      <alignment vertical="center"/>
    </xf>
    <xf numFmtId="176" fontId="1" fillId="0" borderId="0" xfId="0" applyNumberFormat="1" applyFont="1" applyBorder="1" applyAlignment="1">
      <alignment vertical="center"/>
    </xf>
    <xf numFmtId="183" fontId="0" fillId="0" borderId="12" xfId="0" applyNumberFormat="1" applyFont="1" applyBorder="1" applyAlignment="1">
      <alignment horizontal="center" vertical="center" wrapText="1"/>
    </xf>
    <xf numFmtId="183" fontId="0" fillId="0" borderId="13" xfId="0" applyNumberFormat="1" applyFont="1" applyBorder="1" applyAlignment="1">
      <alignment horizontal="center" vertical="center" wrapText="1"/>
    </xf>
    <xf numFmtId="183" fontId="0" fillId="0" borderId="20" xfId="0" applyNumberFormat="1" applyFont="1" applyBorder="1" applyAlignment="1">
      <alignment horizontal="center" vertical="center" wrapText="1"/>
    </xf>
    <xf numFmtId="183" fontId="0" fillId="0" borderId="18" xfId="0" applyNumberFormat="1" applyFont="1" applyBorder="1" applyAlignment="1">
      <alignment horizontal="center" vertical="center" wrapText="1"/>
    </xf>
    <xf numFmtId="187" fontId="0" fillId="0" borderId="1" xfId="0" applyNumberFormat="1" applyFont="1" applyFill="1" applyBorder="1" applyAlignment="1">
      <alignment vertical="center"/>
    </xf>
    <xf numFmtId="181" fontId="0" fillId="0" borderId="1" xfId="0" applyNumberFormat="1" applyFont="1" applyFill="1" applyBorder="1" applyAlignment="1">
      <alignment vertical="center"/>
    </xf>
    <xf numFmtId="0" fontId="0" fillId="0" borderId="18" xfId="0" applyFont="1" applyFill="1" applyBorder="1" applyAlignment="1">
      <alignment vertical="center"/>
    </xf>
    <xf numFmtId="187" fontId="0" fillId="0" borderId="1" xfId="0" applyNumberFormat="1" applyFont="1" applyBorder="1" applyAlignment="1">
      <alignment vertical="center"/>
    </xf>
    <xf numFmtId="181" fontId="0" fillId="0" borderId="1" xfId="0" applyNumberFormat="1" applyFont="1" applyBorder="1" applyAlignment="1">
      <alignment vertical="center"/>
    </xf>
    <xf numFmtId="0" fontId="0" fillId="0" borderId="18" xfId="0" applyFont="1" applyBorder="1" applyAlignment="1">
      <alignment vertical="center"/>
    </xf>
    <xf numFmtId="187" fontId="0" fillId="4" borderId="1" xfId="0" applyNumberFormat="1" applyFont="1" applyFill="1" applyBorder="1" applyAlignment="1">
      <alignment vertical="center"/>
    </xf>
    <xf numFmtId="181" fontId="0" fillId="4" borderId="1" xfId="0" applyNumberFormat="1" applyFont="1" applyFill="1" applyBorder="1" applyAlignment="1">
      <alignment vertical="center"/>
    </xf>
    <xf numFmtId="0" fontId="0" fillId="4" borderId="18" xfId="0" applyFont="1" applyFill="1" applyBorder="1" applyAlignment="1">
      <alignment vertical="center"/>
    </xf>
    <xf numFmtId="181" fontId="1" fillId="0" borderId="0" xfId="0" applyNumberFormat="1" applyFont="1" applyBorder="1">
      <alignment vertical="center"/>
    </xf>
    <xf numFmtId="181" fontId="0" fillId="0" borderId="0" xfId="0" applyNumberFormat="1">
      <alignment vertical="center"/>
    </xf>
    <xf numFmtId="0" fontId="0" fillId="2" borderId="0" xfId="0" applyFont="1" applyFill="1">
      <alignment vertical="center"/>
    </xf>
    <xf numFmtId="181" fontId="1" fillId="2" borderId="0" xfId="0" applyNumberFormat="1" applyFont="1" applyFill="1" applyBorder="1">
      <alignment vertical="center"/>
    </xf>
    <xf numFmtId="181" fontId="3" fillId="2" borderId="0" xfId="0" applyNumberFormat="1" applyFont="1" applyFill="1">
      <alignment vertical="center"/>
    </xf>
    <xf numFmtId="181" fontId="3" fillId="0" borderId="0" xfId="0" applyNumberFormat="1" applyFont="1">
      <alignment vertical="center"/>
    </xf>
    <xf numFmtId="0" fontId="1" fillId="0" borderId="0" xfId="0" applyFont="1" applyBorder="1">
      <alignment vertical="center"/>
    </xf>
    <xf numFmtId="181" fontId="0" fillId="0" borderId="0" xfId="0" applyNumberFormat="1" applyFont="1">
      <alignment vertical="center"/>
    </xf>
    <xf numFmtId="181" fontId="1" fillId="3" borderId="0" xfId="0" applyNumberFormat="1" applyFont="1" applyFill="1" applyBorder="1">
      <alignment vertical="center"/>
    </xf>
    <xf numFmtId="0" fontId="1" fillId="3" borderId="0" xfId="0" applyFont="1" applyFill="1" applyBorder="1">
      <alignment vertical="center"/>
    </xf>
    <xf numFmtId="181" fontId="0" fillId="3" borderId="0" xfId="0" applyNumberFormat="1" applyFill="1">
      <alignment vertical="center"/>
    </xf>
    <xf numFmtId="177" fontId="0" fillId="0" borderId="0" xfId="0" applyNumberFormat="1" applyFont="1" applyAlignment="1">
      <alignment horizontal="center" vertical="center"/>
    </xf>
    <xf numFmtId="0" fontId="0" fillId="0" borderId="0" xfId="0" applyFont="1" applyFill="1">
      <alignment vertical="center"/>
    </xf>
    <xf numFmtId="0" fontId="0" fillId="0" borderId="0" xfId="0" applyFont="1" applyFill="1" applyAlignment="1">
      <alignment vertical="center"/>
    </xf>
    <xf numFmtId="177" fontId="0" fillId="4" borderId="0" xfId="0" applyNumberFormat="1" applyFont="1" applyFill="1" applyAlignment="1">
      <alignment vertical="center"/>
    </xf>
    <xf numFmtId="0" fontId="0" fillId="4" borderId="0" xfId="0" applyFont="1" applyFill="1">
      <alignment vertical="center"/>
    </xf>
    <xf numFmtId="0" fontId="0" fillId="4" borderId="0" xfId="0" applyFont="1" applyFill="1" applyAlignment="1">
      <alignment vertical="center"/>
    </xf>
    <xf numFmtId="0" fontId="0" fillId="3" borderId="0" xfId="0" applyFont="1" applyFill="1">
      <alignment vertical="center"/>
    </xf>
    <xf numFmtId="181" fontId="0" fillId="0" borderId="0" xfId="0" applyNumberFormat="1" applyFill="1">
      <alignment vertical="center"/>
    </xf>
    <xf numFmtId="0" fontId="2" fillId="0" borderId="10" xfId="0" applyFont="1" applyBorder="1" applyAlignment="1">
      <alignment horizontal="center" vertical="center"/>
    </xf>
    <xf numFmtId="178" fontId="0" fillId="0" borderId="11" xfId="0" applyNumberFormat="1" applyFont="1" applyBorder="1">
      <alignment vertical="center"/>
    </xf>
    <xf numFmtId="181" fontId="2" fillId="0" borderId="11" xfId="0" applyNumberFormat="1" applyFont="1" applyBorder="1" applyAlignment="1">
      <alignment vertical="center"/>
    </xf>
    <xf numFmtId="181" fontId="0" fillId="0" borderId="11" xfId="0" applyNumberFormat="1" applyFont="1" applyBorder="1">
      <alignment vertical="center"/>
    </xf>
    <xf numFmtId="178" fontId="0" fillId="0" borderId="0" xfId="0" applyNumberFormat="1" applyFont="1">
      <alignment vertical="center"/>
    </xf>
    <xf numFmtId="0" fontId="0" fillId="0" borderId="17" xfId="0" applyFont="1" applyBorder="1" applyAlignment="1">
      <alignment horizontal="center" vertical="center" wrapText="1"/>
    </xf>
    <xf numFmtId="0" fontId="0" fillId="4" borderId="0" xfId="0" applyFont="1" applyFill="1" applyAlignment="1">
      <alignment horizontal="center" vertical="center"/>
    </xf>
    <xf numFmtId="178" fontId="0" fillId="0" borderId="1" xfId="0" applyNumberFormat="1" applyFont="1" applyBorder="1" applyAlignment="1">
      <alignment horizontal="center" vertical="center"/>
    </xf>
    <xf numFmtId="181" fontId="0" fillId="0" borderId="18" xfId="0" applyNumberFormat="1" applyFont="1" applyBorder="1">
      <alignment vertical="center"/>
    </xf>
    <xf numFmtId="0" fontId="0" fillId="0" borderId="0" xfId="0" applyFont="1" applyBorder="1" applyAlignment="1">
      <alignment horizontal="center" vertical="center"/>
    </xf>
    <xf numFmtId="178" fontId="0" fillId="0" borderId="1" xfId="0" applyNumberFormat="1" applyFont="1" applyFill="1" applyBorder="1" applyAlignment="1">
      <alignment horizontal="center" vertical="center"/>
    </xf>
    <xf numFmtId="181" fontId="0" fillId="0" borderId="18" xfId="0" applyNumberFormat="1" applyFont="1" applyFill="1" applyBorder="1">
      <alignment vertical="center"/>
    </xf>
    <xf numFmtId="49" fontId="0" fillId="0" borderId="0" xfId="0" applyNumberFormat="1" applyFont="1" applyBorder="1" applyAlignment="1">
      <alignment horizontal="center" vertical="center"/>
    </xf>
    <xf numFmtId="49" fontId="0" fillId="0" borderId="0" xfId="0" applyNumberFormat="1" applyFont="1" applyAlignment="1">
      <alignment horizontal="left" vertical="center"/>
    </xf>
    <xf numFmtId="49" fontId="0" fillId="0" borderId="0" xfId="0" applyNumberFormat="1" applyFont="1" applyAlignment="1">
      <alignment horizontal="center" vertical="center"/>
    </xf>
    <xf numFmtId="0" fontId="1" fillId="0" borderId="0" xfId="0" applyFont="1">
      <alignment vertical="center"/>
    </xf>
    <xf numFmtId="178" fontId="2" fillId="0" borderId="1" xfId="0" applyNumberFormat="1" applyFont="1" applyFill="1" applyBorder="1" applyAlignment="1">
      <alignment horizontal="center" vertical="center"/>
    </xf>
    <xf numFmtId="181" fontId="2" fillId="0" borderId="18" xfId="0" applyNumberFormat="1" applyFont="1" applyFill="1" applyBorder="1">
      <alignment vertical="center"/>
    </xf>
    <xf numFmtId="181" fontId="2" fillId="6" borderId="1" xfId="0" applyNumberFormat="1" applyFont="1" applyFill="1" applyBorder="1">
      <alignment vertical="center"/>
    </xf>
    <xf numFmtId="181" fontId="2" fillId="0" borderId="18" xfId="0" applyNumberFormat="1" applyFont="1" applyBorder="1">
      <alignment vertical="center"/>
    </xf>
    <xf numFmtId="0" fontId="2" fillId="0" borderId="10" xfId="0" applyFont="1" applyFill="1" applyBorder="1" applyAlignment="1">
      <alignment horizontal="center" vertical="center"/>
    </xf>
    <xf numFmtId="178" fontId="2" fillId="0" borderId="11" xfId="0" applyNumberFormat="1" applyFont="1" applyFill="1" applyBorder="1" applyAlignment="1">
      <alignment horizontal="center" vertical="center"/>
    </xf>
    <xf numFmtId="181" fontId="2" fillId="0" borderId="11" xfId="0" applyNumberFormat="1" applyFont="1" applyFill="1" applyBorder="1">
      <alignment vertical="center"/>
    </xf>
    <xf numFmtId="181" fontId="2" fillId="0" borderId="19" xfId="0" applyNumberFormat="1" applyFont="1" applyFill="1" applyBorder="1">
      <alignment vertical="center"/>
    </xf>
    <xf numFmtId="181" fontId="0" fillId="0" borderId="11" xfId="0" applyNumberFormat="1" applyFont="1" applyFill="1" applyBorder="1">
      <alignment vertical="center"/>
    </xf>
    <xf numFmtId="177" fontId="0" fillId="0" borderId="11" xfId="0" applyNumberFormat="1" applyFont="1" applyBorder="1" applyAlignment="1">
      <alignment vertical="center"/>
    </xf>
    <xf numFmtId="177" fontId="0" fillId="0" borderId="11" xfId="0" applyNumberFormat="1" applyFont="1" applyFill="1" applyBorder="1" applyAlignment="1">
      <alignment vertical="center"/>
    </xf>
    <xf numFmtId="0" fontId="0" fillId="0" borderId="11" xfId="0" applyFont="1" applyBorder="1" applyAlignment="1">
      <alignment horizontal="center" vertical="center"/>
    </xf>
    <xf numFmtId="181" fontId="2" fillId="0" borderId="11" xfId="0" applyNumberFormat="1" applyFont="1" applyBorder="1" applyAlignment="1">
      <alignment horizontal="center" vertical="center"/>
    </xf>
    <xf numFmtId="181" fontId="1" fillId="0" borderId="0" xfId="0" applyNumberFormat="1" applyFont="1" applyAlignment="1">
      <alignment horizontal="center" vertical="center"/>
    </xf>
    <xf numFmtId="0" fontId="2" fillId="0" borderId="11" xfId="0" applyFont="1" applyBorder="1" applyAlignment="1">
      <alignment vertical="center"/>
    </xf>
    <xf numFmtId="187" fontId="0" fillId="0" borderId="11" xfId="0" applyNumberFormat="1" applyFont="1" applyBorder="1" applyAlignment="1">
      <alignment vertical="center"/>
    </xf>
    <xf numFmtId="0" fontId="0" fillId="0" borderId="11" xfId="0" applyFont="1" applyBorder="1" applyAlignment="1">
      <alignment vertical="center"/>
    </xf>
    <xf numFmtId="0" fontId="0" fillId="0" borderId="19" xfId="0" applyFont="1" applyBorder="1" applyAlignment="1">
      <alignment vertical="center"/>
    </xf>
    <xf numFmtId="0" fontId="0" fillId="0" borderId="0" xfId="0" applyAlignment="1">
      <alignment horizontal="center" vertical="center"/>
    </xf>
    <xf numFmtId="0" fontId="0" fillId="7" borderId="0" xfId="0" applyFill="1">
      <alignment vertical="center"/>
    </xf>
    <xf numFmtId="0" fontId="7" fillId="0" borderId="0" xfId="0" applyFont="1" applyFill="1" applyAlignment="1" applyProtection="1">
      <alignment vertical="center"/>
      <protection locked="0"/>
    </xf>
    <xf numFmtId="0" fontId="7" fillId="0" borderId="0" xfId="0" applyFont="1" applyFill="1" applyAlignment="1" applyProtection="1">
      <alignment horizontal="center" vertical="center"/>
      <protection locked="0"/>
    </xf>
    <xf numFmtId="177" fontId="7" fillId="0" borderId="0" xfId="0" applyNumberFormat="1" applyFont="1" applyFill="1" applyAlignment="1" applyProtection="1">
      <alignment horizontal="center" vertical="center"/>
      <protection locked="0"/>
    </xf>
    <xf numFmtId="0" fontId="7" fillId="0" borderId="21" xfId="0" applyFont="1" applyFill="1" applyBorder="1" applyAlignment="1" applyProtection="1">
      <alignment horizontal="center" vertical="center" wrapText="1"/>
      <protection locked="0"/>
    </xf>
    <xf numFmtId="0" fontId="7" fillId="0" borderId="22" xfId="0" applyFont="1" applyFill="1" applyBorder="1" applyAlignment="1" applyProtection="1">
      <alignment horizontal="center" vertical="center" wrapText="1"/>
      <protection locked="0"/>
    </xf>
    <xf numFmtId="177" fontId="7" fillId="0" borderId="22" xfId="0" applyNumberFormat="1" applyFont="1" applyFill="1" applyBorder="1" applyAlignment="1" applyProtection="1">
      <alignment horizontal="center" vertical="center" wrapText="1"/>
      <protection locked="0"/>
    </xf>
    <xf numFmtId="0" fontId="7" fillId="0" borderId="23" xfId="0" applyFont="1" applyFill="1" applyBorder="1" applyAlignment="1" applyProtection="1">
      <alignment horizontal="center" vertical="center"/>
      <protection locked="0"/>
    </xf>
    <xf numFmtId="0" fontId="8" fillId="0" borderId="24" xfId="0" applyFont="1" applyFill="1" applyBorder="1" applyAlignment="1" applyProtection="1">
      <alignment horizontal="center" vertical="center"/>
      <protection locked="0"/>
    </xf>
    <xf numFmtId="180" fontId="8" fillId="4" borderId="24" xfId="0" applyNumberFormat="1" applyFont="1" applyFill="1" applyBorder="1" applyAlignment="1" applyProtection="1">
      <alignment horizontal="center" vertical="center"/>
      <protection locked="0"/>
    </xf>
    <xf numFmtId="180" fontId="8" fillId="0" borderId="24" xfId="0" applyNumberFormat="1" applyFont="1" applyFill="1" applyBorder="1" applyAlignment="1" applyProtection="1">
      <alignment horizontal="center" vertical="center"/>
      <protection locked="0"/>
    </xf>
    <xf numFmtId="190" fontId="7" fillId="0" borderId="24" xfId="0" applyNumberFormat="1" applyFont="1" applyFill="1" applyBorder="1" applyAlignment="1" applyProtection="1">
      <alignment horizontal="center" vertical="center"/>
    </xf>
    <xf numFmtId="177" fontId="7" fillId="0" borderId="24" xfId="0" applyNumberFormat="1" applyFont="1" applyFill="1" applyBorder="1" applyAlignment="1" applyProtection="1">
      <alignment horizontal="center" vertical="center"/>
    </xf>
    <xf numFmtId="0" fontId="7" fillId="8" borderId="23" xfId="0" applyFont="1" applyFill="1" applyBorder="1" applyAlignment="1" applyProtection="1">
      <alignment horizontal="center" vertical="center"/>
      <protection locked="0"/>
    </xf>
    <xf numFmtId="0" fontId="7" fillId="8" borderId="24" xfId="0" applyFont="1" applyFill="1" applyBorder="1" applyAlignment="1" applyProtection="1">
      <alignment horizontal="center" vertical="center"/>
      <protection locked="0"/>
    </xf>
    <xf numFmtId="180" fontId="7" fillId="8" borderId="24" xfId="0" applyNumberFormat="1" applyFont="1" applyFill="1" applyBorder="1" applyAlignment="1" applyProtection="1">
      <alignment horizontal="center" vertical="center"/>
      <protection locked="0"/>
    </xf>
    <xf numFmtId="190" fontId="7" fillId="8" borderId="24" xfId="0" applyNumberFormat="1" applyFont="1" applyFill="1" applyBorder="1" applyAlignment="1" applyProtection="1">
      <alignment horizontal="center" vertical="center"/>
    </xf>
    <xf numFmtId="177" fontId="7" fillId="8" borderId="24" xfId="0" applyNumberFormat="1" applyFont="1" applyFill="1" applyBorder="1" applyAlignment="1" applyProtection="1">
      <alignment horizontal="center" vertical="center"/>
    </xf>
    <xf numFmtId="0" fontId="7" fillId="8" borderId="25" xfId="0" applyFont="1" applyFill="1" applyBorder="1" applyAlignment="1" applyProtection="1">
      <alignment horizontal="center" vertical="center"/>
      <protection locked="0"/>
    </xf>
    <xf numFmtId="0" fontId="7" fillId="8" borderId="26" xfId="0" applyFont="1" applyFill="1" applyBorder="1" applyAlignment="1" applyProtection="1">
      <alignment horizontal="center" vertical="center"/>
      <protection locked="0"/>
    </xf>
    <xf numFmtId="180" fontId="7" fillId="8" borderId="26" xfId="0" applyNumberFormat="1" applyFont="1" applyFill="1" applyBorder="1" applyAlignment="1" applyProtection="1">
      <alignment horizontal="center" vertical="center"/>
      <protection locked="0"/>
    </xf>
    <xf numFmtId="190" fontId="7" fillId="8" borderId="26" xfId="0" applyNumberFormat="1" applyFont="1" applyFill="1" applyBorder="1" applyAlignment="1" applyProtection="1">
      <alignment horizontal="center" vertical="center"/>
    </xf>
    <xf numFmtId="177" fontId="7" fillId="8" borderId="26" xfId="0" applyNumberFormat="1" applyFont="1" applyFill="1" applyBorder="1" applyAlignment="1" applyProtection="1">
      <alignment horizontal="center" vertical="center"/>
    </xf>
    <xf numFmtId="180" fontId="7" fillId="0" borderId="0" xfId="0" applyNumberFormat="1" applyFont="1" applyFill="1" applyAlignment="1" applyProtection="1">
      <alignment horizontal="center" vertical="center"/>
      <protection locked="0"/>
    </xf>
    <xf numFmtId="190" fontId="7" fillId="0" borderId="0" xfId="0" applyNumberFormat="1" applyFont="1" applyFill="1" applyAlignment="1" applyProtection="1">
      <alignment horizontal="center" vertical="center"/>
      <protection locked="0"/>
    </xf>
    <xf numFmtId="0" fontId="7" fillId="0" borderId="0" xfId="0" applyFont="1" applyFill="1" applyBorder="1" applyAlignment="1" applyProtection="1">
      <alignment horizontal="center" vertical="center" wrapText="1"/>
      <protection locked="0"/>
    </xf>
    <xf numFmtId="177" fontId="7" fillId="0" borderId="0" xfId="0" applyNumberFormat="1" applyFont="1" applyFill="1" applyBorder="1" applyAlignment="1" applyProtection="1">
      <alignment horizontal="center" vertical="center" wrapText="1"/>
      <protection locked="0"/>
    </xf>
    <xf numFmtId="0" fontId="7" fillId="0" borderId="0" xfId="0" applyFont="1" applyFill="1" applyAlignment="1" applyProtection="1">
      <alignment horizontal="center" vertical="center"/>
    </xf>
    <xf numFmtId="177" fontId="7" fillId="0" borderId="27" xfId="0" applyNumberFormat="1" applyFont="1" applyFill="1" applyBorder="1" applyAlignment="1" applyProtection="1">
      <alignment vertical="center"/>
      <protection locked="0"/>
    </xf>
    <xf numFmtId="177" fontId="7" fillId="0" borderId="22" xfId="0" applyNumberFormat="1" applyFont="1" applyFill="1" applyBorder="1" applyAlignment="1" applyProtection="1">
      <alignment horizontal="center" vertical="center"/>
      <protection locked="0"/>
    </xf>
    <xf numFmtId="177" fontId="7" fillId="0" borderId="22" xfId="0" applyNumberFormat="1" applyFont="1" applyFill="1" applyBorder="1" applyAlignment="1" applyProtection="1">
      <alignment horizontal="center" vertical="center"/>
    </xf>
    <xf numFmtId="177" fontId="7" fillId="0" borderId="28" xfId="0" applyNumberFormat="1" applyFont="1" applyFill="1" applyBorder="1" applyAlignment="1" applyProtection="1">
      <alignment vertical="center"/>
      <protection locked="0"/>
    </xf>
    <xf numFmtId="177" fontId="7" fillId="0" borderId="24" xfId="0" applyNumberFormat="1" applyFont="1" applyFill="1" applyBorder="1" applyAlignment="1" applyProtection="1">
      <alignment horizontal="center" vertical="center"/>
      <protection locked="0"/>
    </xf>
    <xf numFmtId="187" fontId="7" fillId="0" borderId="24" xfId="0" applyNumberFormat="1" applyFont="1" applyFill="1" applyBorder="1" applyAlignment="1" applyProtection="1">
      <alignment horizontal="center" vertical="center"/>
      <protection locked="0"/>
    </xf>
    <xf numFmtId="188" fontId="7" fillId="0" borderId="24" xfId="0" applyNumberFormat="1" applyFont="1" applyFill="1" applyBorder="1" applyAlignment="1" applyProtection="1">
      <alignment horizontal="center" vertical="center"/>
    </xf>
    <xf numFmtId="187" fontId="7" fillId="0" borderId="24" xfId="0" applyNumberFormat="1" applyFont="1" applyFill="1" applyBorder="1" applyAlignment="1" applyProtection="1">
      <alignment horizontal="center" vertical="center"/>
    </xf>
    <xf numFmtId="177" fontId="7" fillId="0" borderId="25" xfId="0" applyNumberFormat="1" applyFont="1" applyFill="1" applyBorder="1" applyAlignment="1" applyProtection="1">
      <alignment vertical="center"/>
      <protection locked="0"/>
    </xf>
    <xf numFmtId="177" fontId="7" fillId="0" borderId="26" xfId="0" applyNumberFormat="1" applyFont="1" applyFill="1" applyBorder="1" applyAlignment="1" applyProtection="1">
      <alignment horizontal="right" vertical="center"/>
      <protection locked="0"/>
    </xf>
    <xf numFmtId="177" fontId="7" fillId="0" borderId="29" xfId="0" applyNumberFormat="1" applyFont="1" applyFill="1" applyBorder="1" applyAlignment="1" applyProtection="1">
      <alignment horizontal="center" vertical="center"/>
    </xf>
    <xf numFmtId="177" fontId="7" fillId="0" borderId="30" xfId="0" applyNumberFormat="1" applyFont="1" applyFill="1" applyBorder="1" applyAlignment="1" applyProtection="1">
      <alignment horizontal="center" vertical="center"/>
    </xf>
    <xf numFmtId="177" fontId="7" fillId="0" borderId="26" xfId="0" applyNumberFormat="1" applyFont="1" applyFill="1" applyBorder="1" applyAlignment="1" applyProtection="1">
      <alignment horizontal="right" vertical="center"/>
    </xf>
    <xf numFmtId="177" fontId="7" fillId="0" borderId="26" xfId="0" applyNumberFormat="1" applyFont="1" applyFill="1" applyBorder="1" applyAlignment="1" applyProtection="1">
      <alignment horizontal="left" vertical="center"/>
    </xf>
    <xf numFmtId="0" fontId="7" fillId="0" borderId="0" xfId="0" applyFont="1" applyFill="1" applyAlignment="1" applyProtection="1">
      <alignment vertical="center"/>
    </xf>
    <xf numFmtId="0" fontId="7" fillId="0" borderId="27" xfId="0" applyFont="1" applyFill="1" applyBorder="1" applyAlignment="1" applyProtection="1">
      <alignment vertical="center"/>
      <protection locked="0"/>
    </xf>
    <xf numFmtId="0" fontId="7" fillId="0" borderId="28" xfId="0" applyFont="1" applyFill="1" applyBorder="1" applyAlignment="1" applyProtection="1">
      <alignment vertical="center"/>
      <protection locked="0"/>
    </xf>
    <xf numFmtId="0" fontId="7" fillId="0" borderId="25" xfId="0" applyFont="1" applyFill="1" applyBorder="1" applyAlignment="1" applyProtection="1">
      <alignment vertical="center"/>
      <protection locked="0"/>
    </xf>
    <xf numFmtId="177" fontId="7" fillId="0" borderId="0" xfId="0" applyNumberFormat="1" applyFont="1" applyFill="1" applyAlignment="1" applyProtection="1">
      <alignment horizontal="center" vertical="center"/>
    </xf>
    <xf numFmtId="0" fontId="7" fillId="0" borderId="31" xfId="0" applyFont="1" applyFill="1" applyBorder="1" applyAlignment="1" applyProtection="1">
      <alignment horizontal="center" vertical="center" wrapText="1"/>
      <protection locked="0"/>
    </xf>
    <xf numFmtId="180" fontId="7" fillId="0" borderId="24" xfId="0" applyNumberFormat="1" applyFont="1" applyFill="1" applyBorder="1" applyAlignment="1" applyProtection="1">
      <alignment horizontal="center" vertical="center"/>
    </xf>
    <xf numFmtId="0" fontId="8" fillId="0" borderId="24" xfId="0" applyFont="1" applyFill="1" applyBorder="1" applyAlignment="1" applyProtection="1">
      <alignment horizontal="center" vertical="center"/>
    </xf>
    <xf numFmtId="0" fontId="7" fillId="0" borderId="24" xfId="0" applyFont="1" applyFill="1" applyBorder="1" applyAlignment="1" applyProtection="1">
      <alignment horizontal="center" vertical="center"/>
      <protection locked="0"/>
    </xf>
    <xf numFmtId="188" fontId="7" fillId="0" borderId="32" xfId="0" applyNumberFormat="1" applyFont="1" applyFill="1" applyBorder="1" applyAlignment="1" applyProtection="1">
      <alignment horizontal="center" vertical="center"/>
      <protection locked="0"/>
    </xf>
    <xf numFmtId="180" fontId="7" fillId="8" borderId="24" xfId="0" applyNumberFormat="1" applyFont="1" applyFill="1" applyBorder="1" applyAlignment="1" applyProtection="1">
      <alignment horizontal="center" vertical="center"/>
    </xf>
    <xf numFmtId="0" fontId="7" fillId="8" borderId="24" xfId="0" applyFont="1" applyFill="1" applyBorder="1" applyAlignment="1" applyProtection="1">
      <alignment horizontal="center" vertical="center"/>
    </xf>
    <xf numFmtId="188" fontId="7" fillId="8" borderId="32" xfId="0" applyNumberFormat="1" applyFont="1" applyFill="1" applyBorder="1" applyAlignment="1" applyProtection="1">
      <alignment horizontal="center" vertical="center"/>
      <protection locked="0"/>
    </xf>
    <xf numFmtId="180" fontId="7" fillId="8" borderId="26" xfId="0" applyNumberFormat="1" applyFont="1" applyFill="1" applyBorder="1" applyAlignment="1" applyProtection="1">
      <alignment horizontal="center" vertical="center"/>
    </xf>
    <xf numFmtId="0" fontId="7" fillId="8" borderId="26" xfId="0" applyFont="1" applyFill="1" applyBorder="1" applyAlignment="1" applyProtection="1">
      <alignment horizontal="center" vertical="center"/>
    </xf>
    <xf numFmtId="188" fontId="7" fillId="8" borderId="33" xfId="0" applyNumberFormat="1" applyFont="1" applyFill="1" applyBorder="1" applyAlignment="1" applyProtection="1">
      <alignment horizontal="center" vertical="center"/>
      <protection locked="0"/>
    </xf>
    <xf numFmtId="188" fontId="7" fillId="0" borderId="0" xfId="0" applyNumberFormat="1" applyFont="1" applyFill="1" applyAlignment="1" applyProtection="1">
      <alignment horizontal="center" vertical="center"/>
      <protection locked="0"/>
    </xf>
    <xf numFmtId="188" fontId="7" fillId="0" borderId="0" xfId="0" applyNumberFormat="1" applyFont="1" applyFill="1" applyAlignment="1" applyProtection="1">
      <alignment horizontal="center" vertical="center"/>
    </xf>
    <xf numFmtId="177" fontId="7" fillId="0" borderId="31" xfId="0" applyNumberFormat="1" applyFont="1" applyFill="1" applyBorder="1" applyAlignment="1" applyProtection="1">
      <alignment horizontal="center" vertical="center"/>
    </xf>
    <xf numFmtId="188" fontId="7" fillId="0" borderId="0" xfId="0" applyNumberFormat="1" applyFont="1" applyFill="1" applyAlignment="1" applyProtection="1">
      <alignment vertical="center"/>
      <protection locked="0"/>
    </xf>
    <xf numFmtId="177" fontId="7" fillId="0" borderId="32" xfId="0" applyNumberFormat="1" applyFont="1" applyFill="1" applyBorder="1" applyAlignment="1" applyProtection="1">
      <alignment horizontal="center" vertical="center"/>
    </xf>
    <xf numFmtId="181" fontId="7" fillId="0" borderId="24" xfId="0" applyNumberFormat="1" applyFont="1" applyFill="1" applyBorder="1" applyAlignment="1" applyProtection="1">
      <alignment horizontal="center" vertical="center"/>
    </xf>
    <xf numFmtId="177" fontId="7" fillId="0" borderId="30" xfId="0" applyNumberFormat="1" applyFont="1" applyFill="1" applyBorder="1" applyAlignment="1" applyProtection="1">
      <alignment horizontal="right" vertical="center"/>
    </xf>
    <xf numFmtId="177" fontId="7" fillId="0" borderId="33" xfId="0" applyNumberFormat="1" applyFont="1" applyFill="1" applyBorder="1" applyAlignment="1" applyProtection="1">
      <alignment horizontal="left" vertical="center"/>
    </xf>
    <xf numFmtId="0" fontId="9" fillId="0" borderId="0" xfId="0" applyFont="1" applyFill="1" applyBorder="1" applyAlignment="1" applyProtection="1">
      <alignment vertical="center"/>
    </xf>
    <xf numFmtId="181" fontId="9" fillId="0" borderId="0" xfId="0" applyNumberFormat="1" applyFont="1" applyFill="1" applyBorder="1" applyAlignment="1" applyProtection="1">
      <alignment vertical="center"/>
    </xf>
    <xf numFmtId="188" fontId="9" fillId="0" borderId="0" xfId="0" applyNumberFormat="1" applyFont="1" applyFill="1" applyBorder="1" applyAlignment="1" applyProtection="1">
      <alignment vertical="center"/>
      <protection locked="0"/>
    </xf>
    <xf numFmtId="186" fontId="7" fillId="0" borderId="0" xfId="0" applyNumberFormat="1" applyFont="1" applyFill="1" applyAlignment="1" applyProtection="1">
      <alignment horizontal="center" vertical="center"/>
      <protection locked="0"/>
    </xf>
    <xf numFmtId="0" fontId="7" fillId="0" borderId="0" xfId="0" applyFont="1" applyFill="1" applyBorder="1" applyAlignment="1" applyProtection="1">
      <alignment horizontal="center" vertical="center"/>
      <protection locked="0"/>
    </xf>
    <xf numFmtId="0" fontId="10" fillId="0" borderId="0" xfId="0" applyFont="1" applyFill="1" applyBorder="1" applyAlignment="1" applyProtection="1">
      <alignment horizontal="center" vertical="center"/>
      <protection locked="0"/>
    </xf>
    <xf numFmtId="0" fontId="10" fillId="0" borderId="0" xfId="0" applyFont="1" applyFill="1" applyAlignment="1" applyProtection="1">
      <alignment vertical="center"/>
      <protection locked="0"/>
    </xf>
    <xf numFmtId="186" fontId="7" fillId="8" borderId="0" xfId="0" applyNumberFormat="1" applyFont="1" applyFill="1" applyAlignment="1" applyProtection="1">
      <alignment horizontal="center" vertical="center"/>
      <protection locked="0"/>
    </xf>
    <xf numFmtId="177" fontId="7" fillId="0" borderId="0" xfId="0" applyNumberFormat="1" applyFont="1" applyFill="1" applyAlignment="1" applyProtection="1">
      <alignment horizontal="right" vertical="center"/>
      <protection locked="0"/>
    </xf>
    <xf numFmtId="177" fontId="7" fillId="0" borderId="0" xfId="0" applyNumberFormat="1" applyFont="1" applyFill="1" applyAlignment="1" applyProtection="1">
      <alignment horizontal="right" vertical="center"/>
    </xf>
    <xf numFmtId="177" fontId="7" fillId="0" borderId="0" xfId="0" applyNumberFormat="1" applyFont="1" applyFill="1" applyAlignment="1" applyProtection="1">
      <alignment horizontal="left" vertical="center"/>
    </xf>
    <xf numFmtId="0" fontId="11" fillId="0" borderId="0" xfId="49" applyFont="1" applyAlignment="1">
      <alignment horizontal="center" vertical="center"/>
    </xf>
    <xf numFmtId="0" fontId="11" fillId="0" borderId="0" xfId="49" applyFill="1"/>
    <xf numFmtId="0" fontId="11" fillId="0" borderId="0" xfId="49" applyFont="1" applyAlignment="1"/>
    <xf numFmtId="0" fontId="11" fillId="0" borderId="0" xfId="49" applyFont="1" applyFill="1" applyAlignment="1">
      <alignment vertical="center"/>
    </xf>
    <xf numFmtId="0" fontId="11" fillId="4" borderId="0" xfId="49" applyFill="1"/>
    <xf numFmtId="0" fontId="11" fillId="8" borderId="0" xfId="49" applyFill="1"/>
    <xf numFmtId="0" fontId="11" fillId="0" borderId="0" xfId="49" applyFont="1" applyAlignment="1">
      <alignment vertical="center"/>
    </xf>
    <xf numFmtId="0" fontId="11" fillId="2" borderId="0" xfId="49" applyFill="1"/>
    <xf numFmtId="0" fontId="11" fillId="0" borderId="0" xfId="49"/>
    <xf numFmtId="177" fontId="11" fillId="0" borderId="0" xfId="49" applyNumberFormat="1" applyFont="1" applyAlignment="1">
      <alignment vertical="center"/>
    </xf>
    <xf numFmtId="0" fontId="11" fillId="0" borderId="0" xfId="49" applyNumberFormat="1" applyAlignment="1">
      <alignment horizontal="center" vertical="center" textRotation="255"/>
    </xf>
    <xf numFmtId="0" fontId="11" fillId="0" borderId="21" xfId="49" applyFont="1" applyBorder="1" applyAlignment="1">
      <alignment horizontal="center" vertical="center"/>
    </xf>
    <xf numFmtId="0" fontId="11" fillId="0" borderId="22" xfId="49" applyFont="1" applyBorder="1" applyAlignment="1">
      <alignment horizontal="center" vertical="center"/>
    </xf>
    <xf numFmtId="0" fontId="11" fillId="0" borderId="34" xfId="49" applyFont="1" applyBorder="1" applyAlignment="1">
      <alignment horizontal="center" vertical="center"/>
    </xf>
    <xf numFmtId="0" fontId="11" fillId="0" borderId="23" xfId="49" applyFont="1" applyBorder="1" applyAlignment="1">
      <alignment horizontal="center" vertical="center"/>
    </xf>
    <xf numFmtId="177" fontId="11" fillId="0" borderId="24" xfId="49" applyNumberFormat="1" applyFont="1" applyBorder="1" applyAlignment="1">
      <alignment horizontal="center" vertical="center"/>
    </xf>
    <xf numFmtId="0" fontId="11" fillId="0" borderId="24" xfId="49" applyFont="1" applyBorder="1" applyAlignment="1">
      <alignment horizontal="center" vertical="center"/>
    </xf>
    <xf numFmtId="0" fontId="11" fillId="0" borderId="35" xfId="49" applyFont="1" applyBorder="1" applyAlignment="1">
      <alignment horizontal="center" vertical="center"/>
    </xf>
    <xf numFmtId="0" fontId="12" fillId="0" borderId="23" xfId="49" applyFont="1" applyFill="1" applyBorder="1" applyAlignment="1">
      <alignment horizontal="center"/>
    </xf>
    <xf numFmtId="188" fontId="12" fillId="0" borderId="24" xfId="49" applyNumberFormat="1" applyFont="1" applyBorder="1" applyAlignment="1">
      <alignment horizontal="center"/>
    </xf>
    <xf numFmtId="0" fontId="12" fillId="0" borderId="24" xfId="49" applyFont="1" applyFill="1" applyBorder="1" applyAlignment="1">
      <alignment horizontal="center" vertical="center"/>
    </xf>
    <xf numFmtId="0" fontId="11" fillId="0" borderId="0" xfId="49" applyNumberFormat="1" applyFill="1" applyAlignment="1">
      <alignment horizontal="center" vertical="center" textRotation="255"/>
    </xf>
    <xf numFmtId="188" fontId="12" fillId="0" borderId="24" xfId="49" applyNumberFormat="1" applyFont="1" applyFill="1" applyBorder="1" applyAlignment="1">
      <alignment horizontal="center"/>
    </xf>
    <xf numFmtId="188" fontId="12" fillId="4" borderId="24" xfId="49" applyNumberFormat="1" applyFont="1" applyFill="1" applyBorder="1" applyAlignment="1">
      <alignment horizontal="center"/>
    </xf>
    <xf numFmtId="0" fontId="12" fillId="4" borderId="24" xfId="49" applyFont="1" applyFill="1" applyBorder="1" applyAlignment="1">
      <alignment horizontal="center" vertical="center"/>
    </xf>
    <xf numFmtId="0" fontId="12" fillId="7" borderId="23" xfId="49" applyFont="1" applyFill="1" applyBorder="1" applyAlignment="1">
      <alignment horizontal="center"/>
    </xf>
    <xf numFmtId="188" fontId="12" fillId="7" borderId="24" xfId="49" applyNumberFormat="1" applyFont="1" applyFill="1" applyBorder="1" applyAlignment="1">
      <alignment horizontal="center"/>
    </xf>
    <xf numFmtId="0" fontId="12" fillId="7" borderId="24" xfId="49" applyFont="1" applyFill="1" applyBorder="1" applyAlignment="1">
      <alignment horizontal="center" vertical="center"/>
    </xf>
    <xf numFmtId="0" fontId="12" fillId="3" borderId="23" xfId="49" applyFont="1" applyFill="1" applyBorder="1" applyAlignment="1">
      <alignment horizontal="center"/>
    </xf>
    <xf numFmtId="188" fontId="12" fillId="3" borderId="24" xfId="49" applyNumberFormat="1" applyFont="1" applyFill="1" applyBorder="1" applyAlignment="1">
      <alignment horizontal="center"/>
    </xf>
    <xf numFmtId="0" fontId="12" fillId="3" borderId="24" xfId="49" applyFont="1" applyFill="1" applyBorder="1" applyAlignment="1">
      <alignment horizontal="center" vertical="center"/>
    </xf>
    <xf numFmtId="0" fontId="12" fillId="8" borderId="23" xfId="49" applyFont="1" applyFill="1" applyBorder="1" applyAlignment="1">
      <alignment horizontal="center"/>
    </xf>
    <xf numFmtId="188" fontId="12" fillId="8" borderId="24" xfId="49" applyNumberFormat="1" applyFont="1" applyFill="1" applyBorder="1" applyAlignment="1">
      <alignment horizontal="center"/>
    </xf>
    <xf numFmtId="0" fontId="12" fillId="8" borderId="24" xfId="49" applyFont="1" applyFill="1" applyBorder="1" applyAlignment="1">
      <alignment horizontal="center" vertical="center"/>
    </xf>
    <xf numFmtId="0" fontId="11" fillId="8" borderId="25" xfId="49" applyFill="1" applyBorder="1" applyAlignment="1">
      <alignment horizontal="center"/>
    </xf>
    <xf numFmtId="0" fontId="11" fillId="8" borderId="26" xfId="49" applyFill="1" applyBorder="1" applyAlignment="1">
      <alignment horizontal="center"/>
    </xf>
    <xf numFmtId="187" fontId="13" fillId="8" borderId="26" xfId="49" applyNumberFormat="1" applyFont="1" applyFill="1" applyBorder="1" applyAlignment="1">
      <alignment horizontal="center" vertical="center"/>
    </xf>
    <xf numFmtId="0" fontId="11" fillId="8" borderId="26" xfId="49" applyFont="1" applyFill="1" applyBorder="1" applyAlignment="1">
      <alignment horizontal="center" vertical="center"/>
    </xf>
    <xf numFmtId="0" fontId="11" fillId="0" borderId="0" xfId="49" applyBorder="1" applyAlignment="1"/>
    <xf numFmtId="0" fontId="14" fillId="0" borderId="0" xfId="49" applyNumberFormat="1" applyFont="1" applyFill="1" applyBorder="1" applyAlignment="1">
      <alignment horizontal="center"/>
    </xf>
    <xf numFmtId="188" fontId="15" fillId="0" borderId="0" xfId="49" applyNumberFormat="1" applyFont="1" applyBorder="1" applyAlignment="1">
      <alignment horizontal="center"/>
    </xf>
    <xf numFmtId="187" fontId="15" fillId="0" borderId="0" xfId="49" applyNumberFormat="1" applyFont="1" applyBorder="1" applyAlignment="1">
      <alignment horizontal="center"/>
    </xf>
    <xf numFmtId="0" fontId="11" fillId="0" borderId="0" xfId="49" applyFont="1" applyBorder="1" applyAlignment="1"/>
    <xf numFmtId="0" fontId="11" fillId="0" borderId="0" xfId="49" applyFont="1" applyBorder="1" applyAlignment="1">
      <alignment horizontal="center"/>
    </xf>
    <xf numFmtId="0" fontId="4" fillId="0" borderId="4" xfId="51" applyFont="1" applyBorder="1" applyAlignment="1">
      <alignment horizontal="center" vertical="center" wrapText="1"/>
    </xf>
    <xf numFmtId="0" fontId="16" fillId="0" borderId="5" xfId="51" applyFont="1" applyBorder="1" applyAlignment="1">
      <alignment horizontal="center" vertical="center" wrapText="1"/>
    </xf>
    <xf numFmtId="0" fontId="16" fillId="0" borderId="5" xfId="51" applyFont="1" applyBorder="1" applyAlignment="1">
      <alignment horizontal="center" vertical="center"/>
    </xf>
    <xf numFmtId="0" fontId="4" fillId="0" borderId="5" xfId="51" applyFont="1" applyBorder="1" applyAlignment="1">
      <alignment horizontal="center" vertical="center" wrapText="1"/>
    </xf>
    <xf numFmtId="0" fontId="4" fillId="0" borderId="5" xfId="51" applyFont="1" applyBorder="1" applyAlignment="1">
      <alignment horizontal="center" vertical="center"/>
    </xf>
    <xf numFmtId="0" fontId="4" fillId="0" borderId="7" xfId="51" applyFont="1" applyFill="1" applyBorder="1" applyAlignment="1">
      <alignment horizontal="center" vertical="center"/>
    </xf>
    <xf numFmtId="188" fontId="4" fillId="0" borderId="1" xfId="51" applyNumberFormat="1" applyFont="1" applyFill="1" applyBorder="1" applyAlignment="1">
      <alignment horizontal="center" vertical="center"/>
    </xf>
    <xf numFmtId="0" fontId="17" fillId="0" borderId="1" xfId="51" applyFont="1" applyFill="1" applyBorder="1" applyAlignment="1">
      <alignment horizontal="center" vertical="center"/>
    </xf>
    <xf numFmtId="188" fontId="18" fillId="0" borderId="1" xfId="51" applyNumberFormat="1" applyFont="1" applyFill="1" applyBorder="1" applyAlignment="1">
      <alignment horizontal="center" vertical="center"/>
    </xf>
    <xf numFmtId="188" fontId="17" fillId="0" borderId="1" xfId="51" applyNumberFormat="1" applyFont="1" applyFill="1" applyBorder="1" applyAlignment="1">
      <alignment horizontal="center" vertical="center"/>
    </xf>
    <xf numFmtId="187" fontId="13" fillId="0" borderId="1" xfId="49" applyNumberFormat="1" applyFont="1" applyFill="1" applyBorder="1" applyAlignment="1">
      <alignment horizontal="center" vertical="center"/>
    </xf>
    <xf numFmtId="0" fontId="11" fillId="0" borderId="0" xfId="49" applyNumberFormat="1" applyFont="1" applyFill="1" applyAlignment="1">
      <alignment horizontal="center" vertical="center" textRotation="255"/>
    </xf>
    <xf numFmtId="0" fontId="11" fillId="4" borderId="0" xfId="49" applyNumberFormat="1" applyFill="1" applyAlignment="1">
      <alignment horizontal="center" vertical="center" textRotation="255"/>
    </xf>
    <xf numFmtId="0" fontId="4" fillId="4" borderId="7" xfId="51" applyFont="1" applyFill="1" applyBorder="1" applyAlignment="1">
      <alignment horizontal="center" vertical="center"/>
    </xf>
    <xf numFmtId="188" fontId="4" fillId="4" borderId="1" xfId="51" applyNumberFormat="1" applyFont="1" applyFill="1" applyBorder="1" applyAlignment="1">
      <alignment horizontal="center" vertical="center"/>
    </xf>
    <xf numFmtId="0" fontId="17" fillId="4" borderId="1" xfId="51" applyFont="1" applyFill="1" applyBorder="1" applyAlignment="1">
      <alignment horizontal="center" vertical="center"/>
    </xf>
    <xf numFmtId="188" fontId="18" fillId="4" borderId="1" xfId="51" applyNumberFormat="1" applyFont="1" applyFill="1" applyBorder="1" applyAlignment="1">
      <alignment horizontal="center" vertical="center"/>
    </xf>
    <xf numFmtId="188" fontId="17" fillId="4" borderId="1" xfId="51" applyNumberFormat="1" applyFont="1" applyFill="1" applyBorder="1" applyAlignment="1">
      <alignment horizontal="center" vertical="center"/>
    </xf>
    <xf numFmtId="187" fontId="13" fillId="4" borderId="1" xfId="49" applyNumberFormat="1" applyFont="1" applyFill="1" applyBorder="1" applyAlignment="1">
      <alignment horizontal="center" vertical="center"/>
    </xf>
    <xf numFmtId="0" fontId="11" fillId="8" borderId="0" xfId="49" applyNumberFormat="1" applyFill="1" applyAlignment="1">
      <alignment horizontal="center" vertical="center" textRotation="255"/>
    </xf>
    <xf numFmtId="0" fontId="4" fillId="8" borderId="7" xfId="51" applyFont="1" applyFill="1" applyBorder="1" applyAlignment="1">
      <alignment horizontal="center" vertical="center"/>
    </xf>
    <xf numFmtId="188" fontId="4" fillId="8" borderId="1" xfId="51" applyNumberFormat="1" applyFont="1" applyFill="1" applyBorder="1" applyAlignment="1">
      <alignment horizontal="center" vertical="center"/>
    </xf>
    <xf numFmtId="0" fontId="17" fillId="8" borderId="1" xfId="51" applyFont="1" applyFill="1" applyBorder="1" applyAlignment="1">
      <alignment horizontal="center" vertical="center"/>
    </xf>
    <xf numFmtId="188" fontId="18" fillId="8" borderId="1" xfId="51" applyNumberFormat="1" applyFont="1" applyFill="1" applyBorder="1" applyAlignment="1">
      <alignment horizontal="center" vertical="center"/>
    </xf>
    <xf numFmtId="188" fontId="17" fillId="8" borderId="1" xfId="51" applyNumberFormat="1" applyFont="1" applyFill="1" applyBorder="1" applyAlignment="1">
      <alignment horizontal="center" vertical="center"/>
    </xf>
    <xf numFmtId="187" fontId="13" fillId="8" borderId="1" xfId="49" applyNumberFormat="1" applyFont="1" applyFill="1" applyBorder="1" applyAlignment="1">
      <alignment horizontal="center" vertical="center"/>
    </xf>
    <xf numFmtId="0" fontId="4" fillId="7" borderId="7" xfId="51" applyFont="1" applyFill="1" applyBorder="1" applyAlignment="1">
      <alignment horizontal="center" vertical="center"/>
    </xf>
    <xf numFmtId="188" fontId="4" fillId="7" borderId="1" xfId="51" applyNumberFormat="1" applyFont="1" applyFill="1" applyBorder="1" applyAlignment="1">
      <alignment horizontal="center" vertical="center"/>
    </xf>
    <xf numFmtId="0" fontId="17" fillId="7" borderId="1" xfId="51" applyFont="1" applyFill="1" applyBorder="1" applyAlignment="1">
      <alignment horizontal="center" vertical="center"/>
    </xf>
    <xf numFmtId="188" fontId="18" fillId="7" borderId="1" xfId="51" applyNumberFormat="1" applyFont="1" applyFill="1" applyBorder="1" applyAlignment="1">
      <alignment horizontal="center" vertical="center"/>
    </xf>
    <xf numFmtId="177" fontId="17" fillId="7" borderId="1" xfId="51" applyNumberFormat="1" applyFont="1" applyFill="1" applyBorder="1" applyAlignment="1">
      <alignment horizontal="center" vertical="center"/>
    </xf>
    <xf numFmtId="187" fontId="13" fillId="7" borderId="1" xfId="49" applyNumberFormat="1" applyFont="1" applyFill="1" applyBorder="1" applyAlignment="1">
      <alignment horizontal="center" vertical="center"/>
    </xf>
    <xf numFmtId="0" fontId="11" fillId="0" borderId="22" xfId="49" applyFont="1" applyFill="1" applyBorder="1" applyAlignment="1">
      <alignment horizontal="center" vertical="center"/>
    </xf>
    <xf numFmtId="0" fontId="11" fillId="0" borderId="31" xfId="49" applyFont="1" applyBorder="1" applyAlignment="1">
      <alignment horizontal="center" vertical="center"/>
    </xf>
    <xf numFmtId="0" fontId="11" fillId="0" borderId="0" xfId="49" applyFont="1" applyFill="1" applyBorder="1" applyAlignment="1">
      <alignment horizontal="center" vertical="center"/>
    </xf>
    <xf numFmtId="0" fontId="11" fillId="0" borderId="4" xfId="49" applyFont="1" applyFill="1" applyBorder="1" applyAlignment="1">
      <alignment horizontal="center" vertical="center"/>
    </xf>
    <xf numFmtId="0" fontId="11" fillId="0" borderId="5" xfId="49" applyFont="1" applyFill="1" applyBorder="1" applyAlignment="1">
      <alignment horizontal="center" vertical="center"/>
    </xf>
    <xf numFmtId="0" fontId="11" fillId="0" borderId="17" xfId="49" applyFont="1" applyFill="1" applyBorder="1" applyAlignment="1">
      <alignment horizontal="center" vertical="center"/>
    </xf>
    <xf numFmtId="0" fontId="11" fillId="0" borderId="24" xfId="49" applyFont="1" applyFill="1" applyBorder="1" applyAlignment="1">
      <alignment horizontal="center" vertical="center"/>
    </xf>
    <xf numFmtId="0" fontId="11" fillId="0" borderId="32" xfId="49" applyFont="1" applyBorder="1" applyAlignment="1">
      <alignment horizontal="center" vertical="center"/>
    </xf>
    <xf numFmtId="188" fontId="15" fillId="0" borderId="0" xfId="49" applyNumberFormat="1" applyFont="1" applyFill="1" applyBorder="1" applyAlignment="1">
      <alignment horizontal="center" vertical="center"/>
    </xf>
    <xf numFmtId="188" fontId="4" fillId="0" borderId="0" xfId="49" applyNumberFormat="1" applyFont="1" applyFill="1" applyBorder="1" applyAlignment="1">
      <alignment horizontal="center" vertical="center"/>
    </xf>
    <xf numFmtId="0" fontId="4" fillId="0" borderId="10" xfId="49" applyFont="1" applyFill="1" applyBorder="1" applyAlignment="1">
      <alignment horizontal="center" vertical="center"/>
    </xf>
    <xf numFmtId="188" fontId="19" fillId="4" borderId="11" xfId="49" applyNumberFormat="1" applyFont="1" applyFill="1" applyBorder="1" applyAlignment="1">
      <alignment horizontal="center" vertical="center"/>
    </xf>
    <xf numFmtId="188" fontId="19" fillId="4" borderId="19" xfId="49" applyNumberFormat="1" applyFont="1" applyFill="1" applyBorder="1" applyAlignment="1">
      <alignment horizontal="center" vertical="center"/>
    </xf>
    <xf numFmtId="188" fontId="12" fillId="0" borderId="24" xfId="49" applyNumberFormat="1" applyFont="1" applyFill="1" applyBorder="1" applyAlignment="1">
      <alignment horizontal="center" vertical="center"/>
    </xf>
    <xf numFmtId="188" fontId="12" fillId="0" borderId="32" xfId="49" applyNumberFormat="1" applyFont="1" applyFill="1" applyBorder="1" applyAlignment="1">
      <alignment horizontal="center" vertical="center"/>
    </xf>
    <xf numFmtId="0" fontId="11" fillId="0" borderId="0" xfId="49" applyNumberFormat="1" applyFont="1" applyFill="1" applyBorder="1" applyAlignment="1">
      <alignment horizontal="center" vertical="center"/>
    </xf>
    <xf numFmtId="0" fontId="20" fillId="0" borderId="0" xfId="49" applyFont="1" applyFill="1" applyAlignment="1">
      <alignment horizontal="center" vertical="center"/>
    </xf>
    <xf numFmtId="0" fontId="20" fillId="0" borderId="0" xfId="49" applyFont="1" applyFill="1" applyBorder="1" applyAlignment="1">
      <alignment horizontal="center" vertical="center"/>
    </xf>
    <xf numFmtId="0" fontId="11" fillId="0" borderId="0" xfId="49" applyNumberFormat="1" applyFont="1" applyBorder="1" applyAlignment="1">
      <alignment horizontal="center" vertical="center" wrapText="1"/>
    </xf>
    <xf numFmtId="0" fontId="21" fillId="0" borderId="0" xfId="49" applyNumberFormat="1" applyFont="1" applyBorder="1" applyAlignment="1">
      <alignment horizontal="center" vertical="center" wrapText="1"/>
    </xf>
    <xf numFmtId="188" fontId="12" fillId="4" borderId="24" xfId="49" applyNumberFormat="1" applyFont="1" applyFill="1" applyBorder="1" applyAlignment="1">
      <alignment horizontal="center" vertical="center"/>
    </xf>
    <xf numFmtId="188" fontId="12" fillId="4" borderId="32" xfId="49" applyNumberFormat="1" applyFont="1" applyFill="1" applyBorder="1" applyAlignment="1">
      <alignment horizontal="center" vertical="center"/>
    </xf>
    <xf numFmtId="177" fontId="21" fillId="0" borderId="0" xfId="49" applyNumberFormat="1" applyFont="1" applyBorder="1" applyAlignment="1">
      <alignment horizontal="center" vertical="center" wrapText="1"/>
    </xf>
    <xf numFmtId="0" fontId="22" fillId="0" borderId="0" xfId="49" applyNumberFormat="1" applyFont="1" applyBorder="1" applyAlignment="1">
      <alignment horizontal="center" vertical="center" wrapText="1"/>
    </xf>
    <xf numFmtId="188" fontId="12" fillId="7" borderId="24" xfId="49" applyNumberFormat="1" applyFont="1" applyFill="1" applyBorder="1" applyAlignment="1">
      <alignment horizontal="center" vertical="center"/>
    </xf>
    <xf numFmtId="188" fontId="12" fillId="7" borderId="32" xfId="49" applyNumberFormat="1" applyFont="1" applyFill="1" applyBorder="1" applyAlignment="1">
      <alignment horizontal="center" vertical="center"/>
    </xf>
    <xf numFmtId="188" fontId="12" fillId="3" borderId="24" xfId="49" applyNumberFormat="1" applyFont="1" applyFill="1" applyBorder="1" applyAlignment="1">
      <alignment horizontal="center" vertical="center"/>
    </xf>
    <xf numFmtId="188" fontId="12" fillId="3" borderId="32" xfId="49" applyNumberFormat="1" applyFont="1" applyFill="1" applyBorder="1" applyAlignment="1">
      <alignment horizontal="center" vertical="center"/>
    </xf>
    <xf numFmtId="188" fontId="12" fillId="8" borderId="24" xfId="49" applyNumberFormat="1" applyFont="1" applyFill="1" applyBorder="1" applyAlignment="1">
      <alignment horizontal="center" vertical="center"/>
    </xf>
    <xf numFmtId="188" fontId="12" fillId="8" borderId="32" xfId="49" applyNumberFormat="1" applyFont="1" applyFill="1" applyBorder="1" applyAlignment="1">
      <alignment horizontal="center" vertical="center"/>
    </xf>
    <xf numFmtId="0" fontId="11" fillId="0" borderId="26" xfId="49" applyFont="1" applyFill="1" applyBorder="1" applyAlignment="1">
      <alignment horizontal="center" vertical="center"/>
    </xf>
    <xf numFmtId="188" fontId="11" fillId="8" borderId="26" xfId="49" applyNumberFormat="1" applyFont="1" applyFill="1" applyBorder="1" applyAlignment="1">
      <alignment horizontal="center" vertical="center"/>
    </xf>
    <xf numFmtId="188" fontId="11" fillId="8" borderId="33" xfId="49" applyNumberFormat="1" applyFont="1" applyFill="1" applyBorder="1" applyAlignment="1">
      <alignment horizontal="center" vertical="center"/>
    </xf>
    <xf numFmtId="0" fontId="11" fillId="0" borderId="0" xfId="49" applyFont="1" applyFill="1" applyBorder="1" applyAlignment="1">
      <alignment horizontal="center"/>
    </xf>
    <xf numFmtId="0" fontId="4" fillId="0" borderId="5" xfId="51" applyFont="1" applyFill="1" applyBorder="1" applyAlignment="1">
      <alignment horizontal="center" vertical="center" wrapText="1"/>
    </xf>
    <xf numFmtId="0" fontId="23" fillId="0" borderId="1" xfId="51" applyFont="1" applyFill="1" applyBorder="1" applyAlignment="1">
      <alignment horizontal="center" vertical="center"/>
    </xf>
    <xf numFmtId="0" fontId="23" fillId="4" borderId="1" xfId="51" applyFont="1" applyFill="1" applyBorder="1" applyAlignment="1">
      <alignment horizontal="center" vertical="center"/>
    </xf>
    <xf numFmtId="0" fontId="23" fillId="8" borderId="1" xfId="51" applyFont="1" applyFill="1" applyBorder="1" applyAlignment="1">
      <alignment horizontal="center" vertical="center"/>
    </xf>
    <xf numFmtId="0" fontId="23" fillId="7" borderId="1" xfId="51" applyFont="1" applyFill="1" applyBorder="1" applyAlignment="1">
      <alignment horizontal="center" vertical="center"/>
    </xf>
    <xf numFmtId="0" fontId="7" fillId="0" borderId="0" xfId="49" applyNumberFormat="1" applyFont="1" applyFill="1" applyBorder="1" applyAlignment="1">
      <alignment horizontal="center" vertical="center"/>
    </xf>
    <xf numFmtId="0" fontId="0" fillId="0" borderId="1" xfId="0" applyNumberFormat="1" applyFont="1" applyBorder="1" applyAlignment="1">
      <alignment vertical="center"/>
    </xf>
    <xf numFmtId="188" fontId="11" fillId="0" borderId="0" xfId="49" applyNumberFormat="1" applyFont="1" applyAlignment="1">
      <alignment vertical="center"/>
    </xf>
    <xf numFmtId="0" fontId="23" fillId="0" borderId="0" xfId="49" applyNumberFormat="1" applyFont="1" applyFill="1" applyBorder="1" applyAlignment="1">
      <alignment horizontal="left" vertical="center"/>
    </xf>
    <xf numFmtId="0" fontId="4" fillId="0" borderId="0" xfId="49" applyNumberFormat="1" applyFont="1" applyFill="1" applyBorder="1" applyAlignment="1">
      <alignment vertical="center"/>
    </xf>
    <xf numFmtId="0" fontId="24" fillId="0" borderId="0" xfId="49" applyFont="1" applyAlignment="1">
      <alignment vertical="center"/>
    </xf>
    <xf numFmtId="0" fontId="4" fillId="0" borderId="0" xfId="51" applyNumberFormat="1" applyFont="1" applyFill="1" applyBorder="1" applyAlignment="1">
      <alignment horizontal="center" vertical="center" wrapText="1"/>
    </xf>
    <xf numFmtId="0" fontId="4" fillId="0" borderId="0" xfId="51" applyNumberFormat="1" applyFont="1" applyFill="1" applyBorder="1" applyAlignment="1">
      <alignment horizontal="center" vertical="center"/>
    </xf>
    <xf numFmtId="0" fontId="23" fillId="0" borderId="5" xfId="51" applyFont="1" applyBorder="1" applyAlignment="1">
      <alignment horizontal="center" vertical="center" wrapText="1"/>
    </xf>
    <xf numFmtId="0" fontId="4" fillId="0" borderId="1" xfId="51" applyFont="1" applyFill="1" applyBorder="1" applyAlignment="1">
      <alignment horizontal="center" vertical="center"/>
    </xf>
    <xf numFmtId="0" fontId="18" fillId="0" borderId="1" xfId="51" applyFont="1" applyFill="1" applyBorder="1" applyAlignment="1">
      <alignment horizontal="center" vertical="center"/>
    </xf>
    <xf numFmtId="187" fontId="4" fillId="0" borderId="1" xfId="51" applyNumberFormat="1" applyFont="1" applyFill="1" applyBorder="1" applyAlignment="1">
      <alignment horizontal="center" vertical="center"/>
    </xf>
    <xf numFmtId="0" fontId="4" fillId="4" borderId="1" xfId="51" applyFont="1" applyFill="1" applyBorder="1" applyAlignment="1">
      <alignment horizontal="center" vertical="center"/>
    </xf>
    <xf numFmtId="0" fontId="18" fillId="4" borderId="1" xfId="51" applyFont="1" applyFill="1" applyBorder="1" applyAlignment="1">
      <alignment horizontal="center" vertical="center"/>
    </xf>
    <xf numFmtId="187" fontId="4" fillId="4" borderId="1" xfId="51" applyNumberFormat="1" applyFont="1" applyFill="1" applyBorder="1" applyAlignment="1">
      <alignment horizontal="center" vertical="center"/>
    </xf>
    <xf numFmtId="0" fontId="4" fillId="8" borderId="1" xfId="51" applyFont="1" applyFill="1" applyBorder="1" applyAlignment="1">
      <alignment horizontal="center" vertical="center"/>
    </xf>
    <xf numFmtId="0" fontId="18" fillId="8" borderId="1" xfId="51" applyFont="1" applyFill="1" applyBorder="1" applyAlignment="1">
      <alignment horizontal="center" vertical="center"/>
    </xf>
    <xf numFmtId="187" fontId="4" fillId="8" borderId="1" xfId="51" applyNumberFormat="1" applyFont="1" applyFill="1" applyBorder="1" applyAlignment="1">
      <alignment horizontal="center" vertical="center"/>
    </xf>
    <xf numFmtId="0" fontId="4" fillId="7" borderId="1" xfId="51" applyFont="1" applyFill="1" applyBorder="1" applyAlignment="1">
      <alignment horizontal="center" vertical="center"/>
    </xf>
    <xf numFmtId="0" fontId="18" fillId="7" borderId="1" xfId="51" applyFont="1" applyFill="1" applyBorder="1" applyAlignment="1">
      <alignment horizontal="center" vertical="center"/>
    </xf>
    <xf numFmtId="187" fontId="4" fillId="7" borderId="1" xfId="51" applyNumberFormat="1" applyFont="1" applyFill="1" applyBorder="1" applyAlignment="1">
      <alignment horizontal="center" vertical="center"/>
    </xf>
    <xf numFmtId="0" fontId="25" fillId="0" borderId="1" xfId="0" applyNumberFormat="1" applyFont="1" applyBorder="1" applyAlignment="1">
      <alignment vertical="center"/>
    </xf>
    <xf numFmtId="0" fontId="0" fillId="0" borderId="1" xfId="0" applyNumberFormat="1" applyFont="1" applyFill="1" applyBorder="1" applyAlignment="1">
      <alignment vertical="center"/>
    </xf>
    <xf numFmtId="188" fontId="11" fillId="0" borderId="0" xfId="49" applyNumberFormat="1" applyFont="1" applyFill="1" applyAlignment="1">
      <alignment vertical="center"/>
    </xf>
    <xf numFmtId="0" fontId="25" fillId="0" borderId="1" xfId="0" applyNumberFormat="1" applyFont="1" applyFill="1" applyBorder="1" applyAlignment="1">
      <alignment vertical="center"/>
    </xf>
    <xf numFmtId="0" fontId="4" fillId="0" borderId="17" xfId="51" applyFont="1" applyBorder="1" applyAlignment="1">
      <alignment horizontal="center" vertical="center" wrapText="1"/>
    </xf>
    <xf numFmtId="0" fontId="4" fillId="0" borderId="0" xfId="51" applyFont="1" applyBorder="1" applyAlignment="1">
      <alignment horizontal="center" vertical="center" wrapText="1"/>
    </xf>
    <xf numFmtId="0" fontId="4" fillId="0" borderId="18" xfId="51" applyFont="1" applyFill="1" applyBorder="1" applyAlignment="1">
      <alignment horizontal="center" vertical="center"/>
    </xf>
    <xf numFmtId="0" fontId="23" fillId="0" borderId="0" xfId="51" applyFont="1" applyFill="1" applyBorder="1" applyAlignment="1">
      <alignment horizontal="center" vertical="center"/>
    </xf>
    <xf numFmtId="0" fontId="4" fillId="4" borderId="18" xfId="51" applyFont="1" applyFill="1" applyBorder="1" applyAlignment="1">
      <alignment horizontal="center" vertical="center"/>
    </xf>
    <xf numFmtId="0" fontId="23" fillId="4" borderId="0" xfId="51" applyFont="1" applyFill="1" applyBorder="1" applyAlignment="1">
      <alignment horizontal="center" vertical="center"/>
    </xf>
    <xf numFmtId="0" fontId="11" fillId="4" borderId="0" xfId="49" applyFont="1" applyFill="1" applyAlignment="1">
      <alignment vertical="center"/>
    </xf>
    <xf numFmtId="0" fontId="4" fillId="8" borderId="18" xfId="51" applyFont="1" applyFill="1" applyBorder="1" applyAlignment="1">
      <alignment horizontal="center" vertical="center"/>
    </xf>
    <xf numFmtId="0" fontId="23" fillId="8" borderId="0" xfId="51" applyFont="1" applyFill="1" applyBorder="1" applyAlignment="1">
      <alignment horizontal="center" vertical="center"/>
    </xf>
    <xf numFmtId="0" fontId="11" fillId="8" borderId="0" xfId="49" applyFont="1" applyFill="1" applyAlignment="1">
      <alignment vertical="center"/>
    </xf>
    <xf numFmtId="0" fontId="4" fillId="7" borderId="18" xfId="51" applyFont="1" applyFill="1" applyBorder="1" applyAlignment="1">
      <alignment horizontal="center" vertical="center"/>
    </xf>
    <xf numFmtId="0" fontId="23" fillId="7" borderId="0" xfId="51" applyFont="1" applyFill="1" applyBorder="1" applyAlignment="1">
      <alignment horizontal="center" vertical="center"/>
    </xf>
    <xf numFmtId="0" fontId="4" fillId="7" borderId="10" xfId="51" applyFont="1" applyFill="1" applyBorder="1" applyAlignment="1">
      <alignment horizontal="center" vertical="center"/>
    </xf>
    <xf numFmtId="188" fontId="4" fillId="7" borderId="11" xfId="51" applyNumberFormat="1" applyFont="1" applyFill="1" applyBorder="1" applyAlignment="1">
      <alignment horizontal="center" vertical="center"/>
    </xf>
    <xf numFmtId="0" fontId="17" fillId="7" borderId="11" xfId="51" applyFont="1" applyFill="1" applyBorder="1" applyAlignment="1">
      <alignment horizontal="center" vertical="center"/>
    </xf>
    <xf numFmtId="188" fontId="18" fillId="7" borderId="11" xfId="51" applyNumberFormat="1" applyFont="1" applyFill="1" applyBorder="1" applyAlignment="1">
      <alignment horizontal="center" vertical="center"/>
    </xf>
    <xf numFmtId="177" fontId="17" fillId="7" borderId="11" xfId="51" applyNumberFormat="1" applyFont="1" applyFill="1" applyBorder="1" applyAlignment="1">
      <alignment horizontal="center" vertical="center"/>
    </xf>
    <xf numFmtId="187" fontId="13" fillId="7" borderId="11" xfId="49" applyNumberFormat="1" applyFont="1" applyFill="1" applyBorder="1" applyAlignment="1">
      <alignment horizontal="center" vertical="center"/>
    </xf>
    <xf numFmtId="0" fontId="26" fillId="0" borderId="0" xfId="49" applyNumberFormat="1" applyFont="1" applyFill="1" applyBorder="1" applyAlignment="1">
      <alignment horizontal="center" vertical="center"/>
    </xf>
    <xf numFmtId="177" fontId="11" fillId="0" borderId="0" xfId="49" applyNumberFormat="1" applyFont="1" applyBorder="1" applyAlignment="1">
      <alignment horizontal="center" vertical="center"/>
    </xf>
    <xf numFmtId="0" fontId="11" fillId="0" borderId="0" xfId="49" applyFont="1" applyBorder="1" applyAlignment="1">
      <alignment vertical="center"/>
    </xf>
    <xf numFmtId="177" fontId="11" fillId="0" borderId="0" xfId="49" applyNumberFormat="1" applyFont="1" applyBorder="1" applyAlignment="1">
      <alignment vertical="center"/>
    </xf>
    <xf numFmtId="0" fontId="11" fillId="0" borderId="0" xfId="49" applyFont="1" applyBorder="1" applyAlignment="1">
      <alignment horizontal="center" vertical="center"/>
    </xf>
    <xf numFmtId="187" fontId="13" fillId="0" borderId="0" xfId="49" applyNumberFormat="1" applyFont="1" applyFill="1" applyBorder="1" applyAlignment="1">
      <alignment horizontal="center" vertical="center"/>
    </xf>
    <xf numFmtId="0" fontId="11" fillId="0" borderId="0" xfId="49" applyAlignment="1">
      <alignment horizontal="center"/>
    </xf>
    <xf numFmtId="0" fontId="4" fillId="0" borderId="22" xfId="49" applyNumberFormat="1" applyFont="1" applyFill="1" applyBorder="1" applyAlignment="1">
      <alignment horizontal="center" vertical="center" wrapText="1"/>
    </xf>
    <xf numFmtId="0" fontId="4" fillId="0" borderId="24" xfId="49" applyNumberFormat="1" applyFont="1" applyFill="1" applyBorder="1" applyAlignment="1">
      <alignment horizontal="center" vertical="center" wrapText="1"/>
    </xf>
    <xf numFmtId="0" fontId="11" fillId="9" borderId="23" xfId="49" applyFont="1" applyFill="1" applyBorder="1" applyAlignment="1">
      <alignment horizontal="center" vertical="center"/>
    </xf>
    <xf numFmtId="0" fontId="11" fillId="9" borderId="24" xfId="49" applyFont="1" applyFill="1" applyBorder="1" applyAlignment="1">
      <alignment horizontal="center" vertical="center"/>
    </xf>
    <xf numFmtId="188" fontId="4" fillId="10" borderId="24" xfId="49" applyNumberFormat="1" applyFont="1" applyFill="1" applyBorder="1" applyAlignment="1">
      <alignment horizontal="center" vertical="center"/>
    </xf>
    <xf numFmtId="0" fontId="4" fillId="9" borderId="24" xfId="49" applyFont="1" applyFill="1" applyBorder="1" applyAlignment="1">
      <alignment horizontal="center" vertical="center"/>
    </xf>
    <xf numFmtId="188" fontId="11" fillId="9" borderId="23" xfId="49" applyNumberFormat="1" applyFont="1" applyFill="1" applyBorder="1" applyAlignment="1">
      <alignment horizontal="center" vertical="center"/>
    </xf>
    <xf numFmtId="187" fontId="4" fillId="10" borderId="24" xfId="49" applyNumberFormat="1" applyFont="1" applyFill="1" applyBorder="1" applyAlignment="1">
      <alignment horizontal="center" vertical="center"/>
    </xf>
    <xf numFmtId="187" fontId="11" fillId="9" borderId="23" xfId="49" applyNumberFormat="1" applyFont="1" applyFill="1" applyBorder="1" applyAlignment="1">
      <alignment horizontal="center" vertical="center"/>
    </xf>
    <xf numFmtId="0" fontId="11" fillId="9" borderId="24" xfId="49" applyFont="1" applyFill="1" applyBorder="1" applyAlignment="1">
      <alignment vertical="center"/>
    </xf>
    <xf numFmtId="188" fontId="11" fillId="9" borderId="36" xfId="49" applyNumberFormat="1" applyFont="1" applyFill="1" applyBorder="1" applyAlignment="1">
      <alignment horizontal="center" vertical="center"/>
    </xf>
    <xf numFmtId="0" fontId="11" fillId="9" borderId="37" xfId="49" applyFont="1" applyFill="1" applyBorder="1" applyAlignment="1">
      <alignment horizontal="center" vertical="center"/>
    </xf>
    <xf numFmtId="187" fontId="4" fillId="9" borderId="24" xfId="49" applyNumberFormat="1" applyFont="1" applyFill="1" applyBorder="1" applyAlignment="1">
      <alignment horizontal="center" vertical="center"/>
    </xf>
    <xf numFmtId="188" fontId="20" fillId="11" borderId="38" xfId="49" applyNumberFormat="1" applyFont="1" applyFill="1" applyBorder="1" applyAlignment="1">
      <alignment horizontal="center" vertical="center"/>
    </xf>
    <xf numFmtId="188" fontId="20" fillId="11" borderId="39" xfId="49" applyNumberFormat="1" applyFont="1" applyFill="1" applyBorder="1" applyAlignment="1">
      <alignment horizontal="center" vertical="center"/>
    </xf>
    <xf numFmtId="188" fontId="20" fillId="11" borderId="40" xfId="49" applyNumberFormat="1" applyFont="1" applyFill="1" applyBorder="1" applyAlignment="1">
      <alignment horizontal="center" vertical="center"/>
    </xf>
    <xf numFmtId="0" fontId="11" fillId="9" borderId="41" xfId="49" applyFont="1" applyFill="1" applyBorder="1" applyAlignment="1">
      <alignment horizontal="center" vertical="center"/>
    </xf>
    <xf numFmtId="188" fontId="20" fillId="11" borderId="23" xfId="49" applyNumberFormat="1" applyFont="1" applyFill="1" applyBorder="1" applyAlignment="1">
      <alignment horizontal="center" vertical="center"/>
    </xf>
    <xf numFmtId="0" fontId="20" fillId="11" borderId="24" xfId="49" applyFont="1" applyFill="1" applyBorder="1" applyAlignment="1">
      <alignment horizontal="center" vertical="center"/>
    </xf>
    <xf numFmtId="0" fontId="20" fillId="4" borderId="32" xfId="49" applyFont="1" applyFill="1" applyBorder="1" applyAlignment="1">
      <alignment horizontal="center" vertical="center"/>
    </xf>
    <xf numFmtId="0" fontId="20" fillId="11" borderId="25" xfId="49" applyFont="1" applyFill="1" applyBorder="1" applyAlignment="1">
      <alignment horizontal="center" vertical="center"/>
    </xf>
    <xf numFmtId="188" fontId="20" fillId="11" borderId="26" xfId="49" applyNumberFormat="1" applyFont="1" applyFill="1" applyBorder="1" applyAlignment="1">
      <alignment horizontal="center" vertical="center"/>
    </xf>
    <xf numFmtId="188" fontId="20" fillId="11" borderId="33" xfId="49" applyNumberFormat="1" applyFont="1" applyFill="1" applyBorder="1" applyAlignment="1">
      <alignment horizontal="center" vertical="center"/>
    </xf>
    <xf numFmtId="187" fontId="11" fillId="9" borderId="30" xfId="49" applyNumberFormat="1" applyFont="1" applyFill="1" applyBorder="1" applyAlignment="1">
      <alignment horizontal="center" vertical="center"/>
    </xf>
    <xf numFmtId="0" fontId="23" fillId="7" borderId="11" xfId="51" applyFont="1" applyFill="1" applyBorder="1" applyAlignment="1">
      <alignment horizontal="center" vertical="center"/>
    </xf>
    <xf numFmtId="0" fontId="11" fillId="0" borderId="0" xfId="49" applyFill="1" applyAlignment="1">
      <alignment horizontal="center"/>
    </xf>
    <xf numFmtId="0" fontId="13" fillId="0" borderId="31" xfId="49" applyFont="1" applyFill="1" applyBorder="1" applyAlignment="1">
      <alignment horizontal="center" vertical="center"/>
    </xf>
    <xf numFmtId="0" fontId="11" fillId="0" borderId="21" xfId="49" applyNumberFormat="1" applyFont="1" applyBorder="1" applyAlignment="1">
      <alignment horizontal="center" vertical="center"/>
    </xf>
    <xf numFmtId="0" fontId="11" fillId="0" borderId="22" xfId="49" applyFont="1" applyBorder="1" applyAlignment="1">
      <alignment horizontal="center" vertical="center" wrapText="1"/>
    </xf>
    <xf numFmtId="0" fontId="13" fillId="0" borderId="32" xfId="49" applyFont="1" applyFill="1" applyBorder="1" applyAlignment="1">
      <alignment horizontal="center" vertical="center"/>
    </xf>
    <xf numFmtId="0" fontId="11" fillId="0" borderId="23" xfId="49" applyNumberFormat="1" applyFont="1" applyBorder="1" applyAlignment="1">
      <alignment horizontal="center" vertical="center"/>
    </xf>
    <xf numFmtId="0" fontId="11" fillId="0" borderId="24" xfId="49" applyFont="1" applyBorder="1" applyAlignment="1">
      <alignment horizontal="center" vertical="center" wrapText="1"/>
    </xf>
    <xf numFmtId="0" fontId="11" fillId="0" borderId="32" xfId="49" applyFont="1" applyFill="1" applyBorder="1" applyAlignment="1">
      <alignment horizontal="center" vertical="center"/>
    </xf>
    <xf numFmtId="1" fontId="11" fillId="10" borderId="24" xfId="49" applyNumberFormat="1" applyFont="1" applyFill="1" applyBorder="1" applyAlignment="1">
      <alignment horizontal="center" vertical="center"/>
    </xf>
    <xf numFmtId="0" fontId="11" fillId="0" borderId="24" xfId="49" applyFont="1" applyBorder="1" applyAlignment="1">
      <alignment vertical="center"/>
    </xf>
    <xf numFmtId="189" fontId="27" fillId="0" borderId="24" xfId="49" applyNumberFormat="1" applyFont="1" applyBorder="1" applyAlignment="1">
      <alignment horizontal="center" vertical="center"/>
    </xf>
    <xf numFmtId="187" fontId="11" fillId="12" borderId="24" xfId="49" applyNumberFormat="1" applyFont="1" applyFill="1" applyBorder="1" applyAlignment="1">
      <alignment horizontal="center" vertical="center"/>
    </xf>
    <xf numFmtId="188" fontId="11" fillId="0" borderId="24" xfId="49" applyNumberFormat="1" applyFont="1" applyBorder="1" applyAlignment="1">
      <alignment horizontal="center" vertical="center"/>
    </xf>
    <xf numFmtId="188" fontId="4" fillId="0" borderId="32" xfId="49" applyNumberFormat="1" applyFont="1" applyFill="1" applyBorder="1" applyAlignment="1">
      <alignment horizontal="center" vertical="center"/>
    </xf>
    <xf numFmtId="1" fontId="11" fillId="4" borderId="24" xfId="49" applyNumberFormat="1" applyFont="1" applyFill="1" applyBorder="1" applyAlignment="1">
      <alignment horizontal="center" vertical="center"/>
    </xf>
    <xf numFmtId="0" fontId="11" fillId="12" borderId="24" xfId="49" applyFont="1" applyFill="1" applyBorder="1" applyAlignment="1">
      <alignment horizontal="center" vertical="center"/>
    </xf>
    <xf numFmtId="188" fontId="27" fillId="0" borderId="24" xfId="49" applyNumberFormat="1" applyFont="1" applyBorder="1" applyAlignment="1">
      <alignment horizontal="center" vertical="center"/>
    </xf>
    <xf numFmtId="187" fontId="4" fillId="0" borderId="32" xfId="49" applyNumberFormat="1" applyFont="1" applyFill="1" applyBorder="1" applyAlignment="1">
      <alignment horizontal="center" vertical="center"/>
    </xf>
    <xf numFmtId="1" fontId="11" fillId="0" borderId="24" xfId="49" applyNumberFormat="1" applyFont="1" applyFill="1" applyBorder="1" applyAlignment="1">
      <alignment horizontal="center" vertical="center"/>
    </xf>
    <xf numFmtId="0" fontId="4" fillId="0" borderId="24" xfId="49" applyFont="1" applyBorder="1" applyAlignment="1">
      <alignment horizontal="center" vertical="center"/>
    </xf>
    <xf numFmtId="0" fontId="11" fillId="0" borderId="42" xfId="49" applyFont="1" applyFill="1" applyBorder="1" applyAlignment="1">
      <alignment horizontal="center" vertical="center"/>
    </xf>
    <xf numFmtId="187" fontId="11" fillId="0" borderId="0" xfId="49" applyNumberFormat="1" applyFont="1" applyBorder="1" applyAlignment="1">
      <alignment horizontal="center" vertical="center" wrapText="1"/>
    </xf>
    <xf numFmtId="0" fontId="11" fillId="11" borderId="24" xfId="49" applyFont="1" applyFill="1" applyBorder="1" applyAlignment="1">
      <alignment horizontal="center" vertical="center"/>
    </xf>
    <xf numFmtId="188" fontId="11" fillId="0" borderId="33" xfId="49" applyNumberFormat="1" applyFont="1" applyFill="1" applyBorder="1" applyAlignment="1">
      <alignment horizontal="center" vertical="center"/>
    </xf>
    <xf numFmtId="188" fontId="11" fillId="0" borderId="25" xfId="49" applyNumberFormat="1" applyFont="1" applyBorder="1" applyAlignment="1">
      <alignment horizontal="center" vertical="center"/>
    </xf>
    <xf numFmtId="0" fontId="11" fillId="0" borderId="26" xfId="49" applyFont="1" applyBorder="1" applyAlignment="1">
      <alignment horizontal="center" vertical="center"/>
    </xf>
    <xf numFmtId="0" fontId="4" fillId="7" borderId="11" xfId="51" applyFont="1" applyFill="1" applyBorder="1" applyAlignment="1">
      <alignment horizontal="center" vertical="center"/>
    </xf>
    <xf numFmtId="0" fontId="18" fillId="7" borderId="11" xfId="51" applyFont="1" applyFill="1" applyBorder="1" applyAlignment="1">
      <alignment horizontal="center" vertical="center"/>
    </xf>
    <xf numFmtId="187" fontId="4" fillId="7" borderId="11" xfId="51" applyNumberFormat="1" applyFont="1" applyFill="1" applyBorder="1" applyAlignment="1">
      <alignment horizontal="center" vertical="center"/>
    </xf>
    <xf numFmtId="0" fontId="18" fillId="0" borderId="0" xfId="51" applyFont="1" applyBorder="1" applyAlignment="1">
      <alignment horizontal="center" vertical="center"/>
    </xf>
    <xf numFmtId="177" fontId="11" fillId="0" borderId="43" xfId="49" applyNumberFormat="1" applyFont="1" applyBorder="1" applyAlignment="1">
      <alignment horizontal="center" vertical="center" wrapText="1"/>
    </xf>
    <xf numFmtId="0" fontId="11" fillId="0" borderId="44" xfId="49" applyFont="1" applyBorder="1" applyAlignment="1">
      <alignment horizontal="center" vertical="center"/>
    </xf>
    <xf numFmtId="0" fontId="11" fillId="0" borderId="45" xfId="49" applyFont="1" applyBorder="1" applyAlignment="1">
      <alignment horizontal="center" vertical="center"/>
    </xf>
    <xf numFmtId="0" fontId="11" fillId="0" borderId="46" xfId="49" applyFont="1" applyBorder="1" applyAlignment="1">
      <alignment horizontal="center" vertical="center"/>
    </xf>
    <xf numFmtId="177" fontId="11" fillId="0" borderId="47" xfId="49" applyNumberFormat="1" applyFont="1" applyBorder="1" applyAlignment="1">
      <alignment horizontal="center" vertical="center" wrapText="1"/>
    </xf>
    <xf numFmtId="0" fontId="11" fillId="0" borderId="48" xfId="49" applyFont="1" applyBorder="1" applyAlignment="1">
      <alignment horizontal="center" vertical="center"/>
    </xf>
    <xf numFmtId="0" fontId="11" fillId="0" borderId="49" xfId="49" applyFont="1" applyBorder="1" applyAlignment="1">
      <alignment horizontal="center" vertical="center"/>
    </xf>
    <xf numFmtId="0" fontId="11" fillId="0" borderId="50" xfId="49" applyFont="1" applyBorder="1" applyAlignment="1">
      <alignment horizontal="center" vertical="center"/>
    </xf>
    <xf numFmtId="188" fontId="11" fillId="0" borderId="47" xfId="49" applyNumberFormat="1" applyFont="1" applyBorder="1" applyAlignment="1">
      <alignment horizontal="center" vertical="center"/>
    </xf>
    <xf numFmtId="188" fontId="11" fillId="0" borderId="23" xfId="49" applyNumberFormat="1" applyFont="1" applyBorder="1" applyAlignment="1">
      <alignment horizontal="center" vertical="center"/>
    </xf>
    <xf numFmtId="177" fontId="11" fillId="13" borderId="32" xfId="49" applyNumberFormat="1" applyFont="1" applyFill="1" applyBorder="1" applyAlignment="1">
      <alignment horizontal="center" vertical="center"/>
    </xf>
    <xf numFmtId="188" fontId="11" fillId="14" borderId="0" xfId="49" applyNumberFormat="1" applyFont="1" applyFill="1" applyAlignment="1">
      <alignment horizontal="center" vertical="center"/>
    </xf>
    <xf numFmtId="186" fontId="11" fillId="0" borderId="0" xfId="49" applyNumberFormat="1" applyFont="1" applyAlignment="1">
      <alignment vertical="center"/>
    </xf>
    <xf numFmtId="188" fontId="11" fillId="0" borderId="23" xfId="49" applyNumberFormat="1" applyFont="1" applyFill="1" applyBorder="1" applyAlignment="1">
      <alignment horizontal="center" vertical="center"/>
    </xf>
    <xf numFmtId="188" fontId="11" fillId="0" borderId="24" xfId="49" applyNumberFormat="1" applyFont="1" applyFill="1" applyBorder="1" applyAlignment="1">
      <alignment horizontal="center" vertical="center"/>
    </xf>
    <xf numFmtId="187" fontId="11" fillId="13" borderId="32" xfId="49" applyNumberFormat="1" applyFont="1" applyFill="1" applyBorder="1" applyAlignment="1">
      <alignment horizontal="center" vertical="center"/>
    </xf>
    <xf numFmtId="188" fontId="11" fillId="4" borderId="23" xfId="49" applyNumberFormat="1" applyFont="1" applyFill="1" applyBorder="1" applyAlignment="1">
      <alignment horizontal="center" vertical="center"/>
    </xf>
    <xf numFmtId="177" fontId="11" fillId="0" borderId="32" xfId="49" applyNumberFormat="1" applyFont="1" applyBorder="1" applyAlignment="1">
      <alignment vertical="center"/>
    </xf>
    <xf numFmtId="188" fontId="11" fillId="13" borderId="23" xfId="49" applyNumberFormat="1" applyFont="1" applyFill="1" applyBorder="1" applyAlignment="1">
      <alignment horizontal="center" vertical="center"/>
    </xf>
    <xf numFmtId="188" fontId="11" fillId="0" borderId="0" xfId="49" applyNumberFormat="1" applyFont="1" applyFill="1" applyAlignment="1">
      <alignment horizontal="center" vertical="center"/>
    </xf>
    <xf numFmtId="0" fontId="11" fillId="0" borderId="29" xfId="49" applyFont="1" applyBorder="1" applyAlignment="1">
      <alignment horizontal="center" vertical="center"/>
    </xf>
    <xf numFmtId="0" fontId="11" fillId="0" borderId="25" xfId="49" applyFont="1" applyBorder="1" applyAlignment="1">
      <alignment horizontal="center" vertical="center"/>
    </xf>
    <xf numFmtId="0" fontId="11" fillId="0" borderId="33" xfId="49" applyFont="1" applyBorder="1" applyAlignment="1">
      <alignment vertical="center"/>
    </xf>
    <xf numFmtId="0" fontId="4" fillId="7" borderId="19" xfId="51" applyFont="1" applyFill="1" applyBorder="1" applyAlignment="1">
      <alignment horizontal="center" vertical="center"/>
    </xf>
    <xf numFmtId="0" fontId="11" fillId="0" borderId="0" xfId="49" applyFont="1" applyAlignment="1">
      <alignment horizontal="center"/>
    </xf>
    <xf numFmtId="187" fontId="11" fillId="15" borderId="24" xfId="49" applyNumberFormat="1" applyFont="1" applyFill="1" applyBorder="1" applyAlignment="1">
      <alignment horizontal="center" vertical="center"/>
    </xf>
    <xf numFmtId="187" fontId="11" fillId="16" borderId="24" xfId="49" applyNumberFormat="1" applyFont="1" applyFill="1" applyBorder="1" applyAlignment="1">
      <alignment horizontal="center" vertical="center"/>
    </xf>
    <xf numFmtId="0" fontId="11" fillId="0" borderId="0" xfId="49" applyFont="1" applyFill="1" applyAlignment="1">
      <alignment horizontal="center" vertical="center"/>
    </xf>
    <xf numFmtId="0" fontId="11" fillId="2" borderId="0" xfId="49" applyFont="1" applyFill="1" applyAlignment="1">
      <alignment vertical="center"/>
    </xf>
    <xf numFmtId="0" fontId="20" fillId="11" borderId="0" xfId="49" applyFont="1" applyFill="1" applyAlignment="1">
      <alignment horizontal="center" vertical="center"/>
    </xf>
    <xf numFmtId="188" fontId="20" fillId="11" borderId="0" xfId="49" applyNumberFormat="1" applyFont="1" applyFill="1" applyAlignment="1">
      <alignment horizontal="center" vertical="center"/>
    </xf>
    <xf numFmtId="187" fontId="11" fillId="9" borderId="0" xfId="49" applyNumberFormat="1" applyFont="1" applyFill="1" applyAlignment="1">
      <alignment horizontal="center" vertical="center"/>
    </xf>
    <xf numFmtId="188" fontId="11" fillId="0" borderId="0" xfId="49" applyNumberFormat="1" applyFont="1" applyAlignment="1">
      <alignment horizontal="center" vertical="center"/>
    </xf>
    <xf numFmtId="0" fontId="11" fillId="0" borderId="51" xfId="49" applyNumberFormat="1" applyFont="1" applyBorder="1" applyAlignment="1">
      <alignment horizontal="center" vertical="center"/>
    </xf>
    <xf numFmtId="0" fontId="28" fillId="0" borderId="7" xfId="49" applyFont="1" applyBorder="1" applyAlignment="1">
      <alignment horizontal="center" vertical="center"/>
    </xf>
    <xf numFmtId="0" fontId="11" fillId="0" borderId="7" xfId="49" applyFont="1" applyBorder="1" applyAlignment="1">
      <alignment horizontal="center" vertical="center"/>
    </xf>
    <xf numFmtId="0" fontId="11" fillId="7" borderId="7" xfId="49" applyFont="1" applyFill="1" applyBorder="1" applyAlignment="1">
      <alignment horizontal="center" vertical="center"/>
    </xf>
    <xf numFmtId="0" fontId="11" fillId="0" borderId="10" xfId="49" applyFont="1" applyBorder="1" applyAlignment="1">
      <alignment horizontal="center" vertical="center"/>
    </xf>
    <xf numFmtId="0" fontId="11" fillId="0" borderId="0" xfId="49" applyAlignment="1">
      <alignment vertical="center"/>
    </xf>
    <xf numFmtId="0" fontId="11" fillId="0" borderId="13" xfId="49" applyNumberFormat="1" applyFont="1" applyFill="1" applyBorder="1" applyAlignment="1">
      <alignment horizontal="center" vertical="center"/>
    </xf>
    <xf numFmtId="0" fontId="11" fillId="0" borderId="13" xfId="49" applyNumberFormat="1" applyFont="1" applyBorder="1" applyAlignment="1">
      <alignment horizontal="center" vertical="center"/>
    </xf>
    <xf numFmtId="0" fontId="11" fillId="0" borderId="20" xfId="49" applyNumberFormat="1" applyFont="1" applyBorder="1" applyAlignment="1">
      <alignment horizontal="center" vertical="center"/>
    </xf>
    <xf numFmtId="188" fontId="29" fillId="4" borderId="1" xfId="49" applyNumberFormat="1" applyFont="1" applyFill="1" applyBorder="1" applyAlignment="1">
      <alignment horizontal="center" vertical="center"/>
    </xf>
    <xf numFmtId="0" fontId="29" fillId="11" borderId="1" xfId="49" applyFont="1" applyFill="1" applyBorder="1" applyAlignment="1">
      <alignment horizontal="center" vertical="center"/>
    </xf>
    <xf numFmtId="0" fontId="29" fillId="11" borderId="18" xfId="49" applyFont="1" applyFill="1" applyBorder="1" applyAlignment="1">
      <alignment horizontal="center" vertical="center"/>
    </xf>
    <xf numFmtId="0" fontId="11" fillId="4" borderId="1" xfId="49" applyFont="1" applyFill="1" applyBorder="1" applyAlignment="1">
      <alignment horizontal="center" vertical="center"/>
    </xf>
    <xf numFmtId="0" fontId="11" fillId="4" borderId="18" xfId="49" applyFont="1" applyFill="1" applyBorder="1" applyAlignment="1">
      <alignment horizontal="center" vertical="center"/>
    </xf>
    <xf numFmtId="0" fontId="11" fillId="4" borderId="1" xfId="49" applyFill="1" applyBorder="1" applyAlignment="1">
      <alignment horizontal="center" vertical="center"/>
    </xf>
    <xf numFmtId="0" fontId="11" fillId="4" borderId="18" xfId="49" applyFill="1" applyBorder="1" applyAlignment="1">
      <alignment horizontal="center" vertical="center"/>
    </xf>
    <xf numFmtId="0" fontId="12" fillId="4" borderId="1" xfId="49" applyFont="1" applyFill="1" applyBorder="1" applyAlignment="1">
      <alignment horizontal="center" vertical="center"/>
    </xf>
    <xf numFmtId="0" fontId="12" fillId="4" borderId="18" xfId="49" applyFont="1" applyFill="1" applyBorder="1" applyAlignment="1">
      <alignment horizontal="center" vertical="center"/>
    </xf>
    <xf numFmtId="188" fontId="11" fillId="2" borderId="0" xfId="49" applyNumberFormat="1" applyFont="1" applyFill="1" applyAlignment="1">
      <alignment vertical="center"/>
    </xf>
    <xf numFmtId="0" fontId="11" fillId="7" borderId="1" xfId="49" applyFont="1" applyFill="1" applyBorder="1" applyAlignment="1">
      <alignment horizontal="center" vertical="center"/>
    </xf>
    <xf numFmtId="0" fontId="11" fillId="7" borderId="18" xfId="49" applyFont="1" applyFill="1" applyBorder="1" applyAlignment="1">
      <alignment horizontal="center" vertical="center"/>
    </xf>
    <xf numFmtId="188" fontId="11" fillId="7" borderId="0" xfId="49" applyNumberFormat="1" applyFont="1" applyFill="1" applyAlignment="1">
      <alignment vertical="center"/>
    </xf>
    <xf numFmtId="0" fontId="11" fillId="7" borderId="0" xfId="49" applyFont="1" applyFill="1" applyAlignment="1">
      <alignment vertical="center"/>
    </xf>
    <xf numFmtId="0" fontId="11" fillId="0" borderId="1" xfId="49" applyFont="1" applyFill="1" applyBorder="1" applyAlignment="1">
      <alignment horizontal="center" vertical="center"/>
    </xf>
    <xf numFmtId="0" fontId="11" fillId="0" borderId="1" xfId="49" applyFont="1" applyBorder="1" applyAlignment="1">
      <alignment horizontal="center" vertical="center"/>
    </xf>
    <xf numFmtId="0" fontId="11" fillId="0" borderId="18" xfId="49" applyFont="1" applyBorder="1" applyAlignment="1">
      <alignment horizontal="center" vertical="center"/>
    </xf>
    <xf numFmtId="0" fontId="20" fillId="4" borderId="11" xfId="49" applyFont="1" applyFill="1" applyBorder="1" applyAlignment="1">
      <alignment horizontal="center" vertical="center"/>
    </xf>
    <xf numFmtId="0" fontId="20" fillId="0" borderId="0" xfId="49" applyFont="1" applyFill="1" applyAlignment="1">
      <alignment vertical="center"/>
    </xf>
    <xf numFmtId="0" fontId="30" fillId="0" borderId="0" xfId="50" applyFont="1" applyFill="1" applyAlignment="1">
      <alignment vertical="center"/>
    </xf>
    <xf numFmtId="0" fontId="30" fillId="0" borderId="4" xfId="50" applyFont="1" applyFill="1" applyBorder="1" applyAlignment="1">
      <alignment horizontal="center" vertical="center"/>
    </xf>
    <xf numFmtId="0" fontId="30" fillId="0" borderId="5" xfId="50" applyFont="1" applyFill="1" applyBorder="1" applyAlignment="1">
      <alignment horizontal="center" vertical="center"/>
    </xf>
    <xf numFmtId="0" fontId="0" fillId="0" borderId="7" xfId="0" applyFont="1" applyFill="1" applyBorder="1" applyAlignment="1">
      <alignment horizontal="center" vertical="center"/>
    </xf>
    <xf numFmtId="188" fontId="30" fillId="0" borderId="1" xfId="50" applyNumberFormat="1" applyFont="1" applyFill="1" applyBorder="1" applyAlignment="1">
      <alignment horizontal="center" vertical="center"/>
    </xf>
    <xf numFmtId="188" fontId="30" fillId="4" borderId="1" xfId="50" applyNumberFormat="1" applyFont="1" applyFill="1" applyBorder="1" applyAlignment="1">
      <alignment horizontal="center" vertical="center"/>
    </xf>
    <xf numFmtId="0" fontId="27" fillId="0" borderId="0" xfId="50" applyFont="1" applyFill="1" applyAlignment="1">
      <alignment vertical="center"/>
    </xf>
    <xf numFmtId="0" fontId="0" fillId="7" borderId="7" xfId="0" applyFont="1" applyFill="1" applyBorder="1" applyAlignment="1">
      <alignment horizontal="center" vertical="center"/>
    </xf>
    <xf numFmtId="188" fontId="30" fillId="7" borderId="1" xfId="50" applyNumberFormat="1" applyFont="1" applyFill="1" applyBorder="1" applyAlignment="1">
      <alignment horizontal="center" vertical="center"/>
    </xf>
    <xf numFmtId="0" fontId="31" fillId="0" borderId="24" xfId="50" applyFont="1" applyFill="1" applyBorder="1" applyAlignment="1">
      <alignment horizontal="center" vertical="center"/>
    </xf>
    <xf numFmtId="0" fontId="31" fillId="0" borderId="24" xfId="50" applyFont="1" applyFill="1" applyBorder="1" applyAlignment="1">
      <alignment vertical="center"/>
    </xf>
    <xf numFmtId="179" fontId="32" fillId="0" borderId="24" xfId="50" applyNumberFormat="1" applyFont="1" applyFill="1" applyBorder="1" applyAlignment="1">
      <alignment vertical="center"/>
    </xf>
    <xf numFmtId="179" fontId="31" fillId="0" borderId="24" xfId="50" applyNumberFormat="1" applyFont="1" applyFill="1" applyBorder="1" applyAlignment="1">
      <alignment vertical="center"/>
    </xf>
    <xf numFmtId="0" fontId="31" fillId="0" borderId="0" xfId="50" applyFont="1" applyFill="1" applyAlignment="1">
      <alignment vertical="center"/>
    </xf>
    <xf numFmtId="0" fontId="0" fillId="7" borderId="10" xfId="0" applyFont="1" applyFill="1" applyBorder="1" applyAlignment="1">
      <alignment horizontal="center" vertical="center"/>
    </xf>
    <xf numFmtId="188" fontId="30" fillId="7" borderId="11" xfId="50" applyNumberFormat="1" applyFont="1" applyFill="1" applyBorder="1" applyAlignment="1">
      <alignment horizontal="center" vertical="center"/>
    </xf>
    <xf numFmtId="0" fontId="31" fillId="0" borderId="0" xfId="50" applyFont="1" applyFill="1" applyAlignment="1">
      <alignment horizontal="center" vertical="center"/>
    </xf>
    <xf numFmtId="0" fontId="32" fillId="0" borderId="24" xfId="50" applyFont="1" applyFill="1" applyBorder="1" applyAlignment="1">
      <alignment vertical="center"/>
    </xf>
    <xf numFmtId="0" fontId="33" fillId="0" borderId="52" xfId="50" applyFont="1" applyFill="1" applyBorder="1" applyAlignment="1">
      <alignment horizontal="center" vertical="center"/>
    </xf>
    <xf numFmtId="0" fontId="31" fillId="0" borderId="14" xfId="50" applyFont="1" applyFill="1" applyBorder="1" applyAlignment="1">
      <alignment horizontal="center" vertical="center"/>
    </xf>
    <xf numFmtId="0" fontId="31" fillId="0" borderId="5" xfId="50" applyFont="1" applyFill="1" applyBorder="1" applyAlignment="1">
      <alignment horizontal="center" vertical="center"/>
    </xf>
    <xf numFmtId="177" fontId="31" fillId="0" borderId="16" xfId="50" applyNumberFormat="1" applyFont="1" applyFill="1" applyBorder="1" applyAlignment="1">
      <alignment horizontal="center" vertical="center"/>
    </xf>
    <xf numFmtId="177" fontId="31" fillId="0" borderId="1" xfId="50" applyNumberFormat="1" applyFont="1" applyFill="1" applyBorder="1" applyAlignment="1">
      <alignment horizontal="center" vertical="center"/>
    </xf>
    <xf numFmtId="177" fontId="31" fillId="0" borderId="53" xfId="50" applyNumberFormat="1" applyFont="1" applyFill="1" applyBorder="1" applyAlignment="1">
      <alignment horizontal="center" vertical="center"/>
    </xf>
    <xf numFmtId="177" fontId="31" fillId="0" borderId="11" xfId="50" applyNumberFormat="1" applyFont="1" applyFill="1" applyBorder="1" applyAlignment="1">
      <alignment horizontal="center" vertical="center"/>
    </xf>
    <xf numFmtId="0" fontId="27" fillId="0" borderId="0" xfId="50" applyFont="1" applyFill="1" applyAlignment="1">
      <alignment horizontal="left" vertical="center"/>
    </xf>
    <xf numFmtId="0" fontId="31" fillId="0" borderId="24" xfId="50" applyFont="1" applyFill="1" applyBorder="1" applyAlignment="1">
      <alignment horizontal="center" vertical="center" wrapText="1"/>
    </xf>
    <xf numFmtId="0" fontId="7" fillId="0" borderId="24" xfId="50" applyFont="1" applyFill="1" applyBorder="1" applyAlignment="1"/>
    <xf numFmtId="0" fontId="32" fillId="0" borderId="24" xfId="50" applyFont="1" applyFill="1" applyBorder="1" applyAlignment="1" applyProtection="1">
      <protection locked="0"/>
    </xf>
    <xf numFmtId="0" fontId="31" fillId="0" borderId="54" xfId="50" applyFont="1" applyFill="1" applyBorder="1" applyAlignment="1">
      <alignment vertical="center"/>
    </xf>
    <xf numFmtId="0" fontId="7" fillId="0" borderId="47" xfId="50" applyFont="1" applyFill="1" applyBorder="1" applyAlignment="1">
      <alignment horizontal="center"/>
    </xf>
    <xf numFmtId="0" fontId="7" fillId="0" borderId="55" xfId="50" applyFont="1" applyFill="1" applyBorder="1" applyAlignment="1">
      <alignment horizontal="center"/>
    </xf>
    <xf numFmtId="181" fontId="31" fillId="0" borderId="24" xfId="50" applyNumberFormat="1" applyFont="1" applyFill="1" applyBorder="1" applyAlignment="1">
      <alignment vertical="center"/>
    </xf>
    <xf numFmtId="0" fontId="31" fillId="0" borderId="47" xfId="50" applyFont="1" applyFill="1" applyBorder="1" applyAlignment="1">
      <alignment horizontal="center" vertical="center"/>
    </xf>
    <xf numFmtId="0" fontId="31" fillId="0" borderId="41" xfId="50" applyFont="1" applyFill="1" applyBorder="1" applyAlignment="1">
      <alignment horizontal="center" vertical="center"/>
    </xf>
    <xf numFmtId="0" fontId="31" fillId="0" borderId="55" xfId="50" applyFont="1" applyFill="1" applyBorder="1" applyAlignment="1">
      <alignment horizontal="center" vertical="center"/>
    </xf>
    <xf numFmtId="0" fontId="7" fillId="0" borderId="47" xfId="50" applyFont="1" applyFill="1" applyBorder="1" applyAlignment="1">
      <alignment horizontal="left"/>
    </xf>
    <xf numFmtId="0" fontId="7" fillId="0" borderId="55" xfId="50" applyFont="1" applyFill="1" applyBorder="1" applyAlignment="1">
      <alignment horizontal="left"/>
    </xf>
    <xf numFmtId="185" fontId="31" fillId="0" borderId="24" xfId="50" applyNumberFormat="1" applyFont="1" applyFill="1" applyBorder="1" applyAlignment="1">
      <alignment vertical="center"/>
    </xf>
    <xf numFmtId="181" fontId="30" fillId="0" borderId="17" xfId="50" applyNumberFormat="1" applyFont="1" applyFill="1" applyBorder="1" applyAlignment="1">
      <alignment horizontal="center" vertical="center"/>
    </xf>
    <xf numFmtId="188" fontId="0" fillId="0" borderId="1" xfId="0" applyNumberFormat="1" applyFont="1" applyFill="1" applyBorder="1" applyAlignment="1">
      <alignment horizontal="center" vertical="center"/>
    </xf>
    <xf numFmtId="188" fontId="1" fillId="0" borderId="1" xfId="0" applyNumberFormat="1" applyFont="1" applyFill="1" applyBorder="1" applyAlignment="1">
      <alignment horizontal="center" vertical="center" wrapText="1"/>
    </xf>
    <xf numFmtId="187" fontId="30" fillId="0" borderId="18" xfId="50" applyNumberFormat="1" applyFont="1" applyFill="1" applyBorder="1" applyAlignment="1">
      <alignment vertical="center"/>
    </xf>
    <xf numFmtId="0" fontId="30" fillId="2" borderId="0" xfId="50" applyFont="1" applyFill="1" applyAlignment="1">
      <alignment vertical="center"/>
    </xf>
    <xf numFmtId="0" fontId="30" fillId="15" borderId="0" xfId="50" applyFont="1" applyFill="1" applyAlignment="1">
      <alignment vertical="center"/>
    </xf>
    <xf numFmtId="188" fontId="0" fillId="4" borderId="1" xfId="0" applyNumberFormat="1" applyFont="1" applyFill="1" applyBorder="1" applyAlignment="1">
      <alignment horizontal="center" vertical="center"/>
    </xf>
    <xf numFmtId="188" fontId="1" fillId="4" borderId="1" xfId="0" applyNumberFormat="1" applyFont="1" applyFill="1" applyBorder="1" applyAlignment="1">
      <alignment horizontal="center" vertical="center" wrapText="1"/>
    </xf>
    <xf numFmtId="187" fontId="30" fillId="4" borderId="18" xfId="50" applyNumberFormat="1" applyFont="1" applyFill="1" applyBorder="1" applyAlignment="1">
      <alignment vertical="center"/>
    </xf>
    <xf numFmtId="0" fontId="1" fillId="0" borderId="0" xfId="0" applyFont="1" applyBorder="1" applyAlignment="1">
      <alignment vertical="center"/>
    </xf>
    <xf numFmtId="188" fontId="30" fillId="0" borderId="0" xfId="50" applyNumberFormat="1" applyFont="1" applyFill="1" applyAlignment="1">
      <alignment horizontal="center" vertical="center"/>
    </xf>
    <xf numFmtId="0" fontId="30" fillId="0" borderId="56" xfId="50" applyFont="1" applyFill="1" applyBorder="1" applyAlignment="1">
      <alignment vertical="center"/>
    </xf>
    <xf numFmtId="188" fontId="0" fillId="7" borderId="1" xfId="0" applyNumberFormat="1" applyFont="1" applyFill="1" applyBorder="1" applyAlignment="1">
      <alignment horizontal="center" vertical="center"/>
    </xf>
    <xf numFmtId="188" fontId="1" fillId="7" borderId="1" xfId="0" applyNumberFormat="1" applyFont="1" applyFill="1" applyBorder="1" applyAlignment="1">
      <alignment horizontal="center" vertical="center" wrapText="1"/>
    </xf>
    <xf numFmtId="0" fontId="30" fillId="7" borderId="56" xfId="50" applyFont="1" applyFill="1" applyBorder="1" applyAlignment="1">
      <alignment vertical="center"/>
    </xf>
    <xf numFmtId="188" fontId="0" fillId="0" borderId="0" xfId="0" applyNumberFormat="1" applyFont="1" applyAlignment="1">
      <alignment horizontal="center" vertical="center"/>
    </xf>
    <xf numFmtId="188" fontId="0" fillId="7" borderId="11" xfId="0" applyNumberFormat="1" applyFont="1" applyFill="1" applyBorder="1" applyAlignment="1">
      <alignment horizontal="center" vertical="center"/>
    </xf>
    <xf numFmtId="188" fontId="1" fillId="7" borderId="11" xfId="0" applyNumberFormat="1" applyFont="1" applyFill="1" applyBorder="1" applyAlignment="1">
      <alignment horizontal="center" vertical="center" wrapText="1"/>
    </xf>
    <xf numFmtId="0" fontId="30" fillId="7" borderId="57" xfId="50" applyFont="1" applyFill="1" applyBorder="1" applyAlignment="1">
      <alignment vertical="center"/>
    </xf>
    <xf numFmtId="0" fontId="31" fillId="0" borderId="17" xfId="50" applyFont="1" applyFill="1" applyBorder="1" applyAlignment="1">
      <alignment horizontal="center" vertical="center"/>
    </xf>
    <xf numFmtId="177" fontId="31" fillId="0" borderId="18" xfId="50" applyNumberFormat="1" applyFont="1" applyFill="1" applyBorder="1" applyAlignment="1">
      <alignment horizontal="center" vertical="center"/>
    </xf>
    <xf numFmtId="177" fontId="31" fillId="0" borderId="19" xfId="50" applyNumberFormat="1" applyFont="1" applyFill="1" applyBorder="1" applyAlignment="1">
      <alignment horizontal="center" vertical="center"/>
    </xf>
    <xf numFmtId="188" fontId="0" fillId="17" borderId="1" xfId="0" applyNumberFormat="1" applyFont="1" applyFill="1" applyBorder="1" applyAlignment="1">
      <alignment horizontal="center" vertical="center"/>
    </xf>
    <xf numFmtId="188" fontId="1" fillId="17" borderId="1" xfId="0" applyNumberFormat="1" applyFont="1" applyFill="1" applyBorder="1" applyAlignment="1">
      <alignment horizontal="center" vertical="center" wrapText="1"/>
    </xf>
    <xf numFmtId="188" fontId="30" fillId="0" borderId="0" xfId="50" applyNumberFormat="1" applyFont="1" applyFill="1" applyAlignment="1">
      <alignment vertical="center"/>
    </xf>
    <xf numFmtId="0" fontId="4" fillId="2" borderId="0" xfId="50" applyFont="1" applyFill="1" applyAlignment="1">
      <alignment vertical="center"/>
    </xf>
    <xf numFmtId="188" fontId="30" fillId="18" borderId="0" xfId="50" applyNumberFormat="1" applyFont="1" applyFill="1" applyAlignment="1">
      <alignment vertical="center"/>
    </xf>
    <xf numFmtId="188" fontId="30" fillId="2" borderId="0" xfId="50" applyNumberFormat="1" applyFont="1" applyFill="1" applyAlignment="1">
      <alignment vertical="center"/>
    </xf>
    <xf numFmtId="188" fontId="30" fillId="2" borderId="1" xfId="50" applyNumberFormat="1" applyFont="1" applyFill="1" applyBorder="1" applyAlignment="1">
      <alignment horizontal="center" vertical="center"/>
    </xf>
    <xf numFmtId="188" fontId="0" fillId="19" borderId="1" xfId="0" applyNumberFormat="1" applyFont="1" applyFill="1" applyBorder="1" applyAlignment="1">
      <alignment horizontal="center" vertical="center"/>
    </xf>
    <xf numFmtId="188" fontId="1" fillId="19" borderId="1" xfId="0" applyNumberFormat="1" applyFont="1" applyFill="1" applyBorder="1" applyAlignment="1">
      <alignment horizontal="center" vertical="center" wrapText="1"/>
    </xf>
    <xf numFmtId="0" fontId="1" fillId="0" borderId="0" xfId="0" applyFont="1" applyBorder="1" applyAlignment="1">
      <alignment horizontal="center" vertical="center"/>
    </xf>
    <xf numFmtId="184" fontId="0" fillId="0" borderId="0" xfId="0" applyNumberFormat="1" applyFont="1" applyBorder="1">
      <alignment vertical="center"/>
    </xf>
    <xf numFmtId="0" fontId="25" fillId="0" borderId="0" xfId="0" applyNumberFormat="1" applyFont="1" applyBorder="1" applyAlignment="1">
      <alignment vertical="center"/>
    </xf>
    <xf numFmtId="181" fontId="0" fillId="0" borderId="0" xfId="0" applyNumberFormat="1" applyFont="1" applyBorder="1">
      <alignment vertical="center"/>
    </xf>
    <xf numFmtId="0" fontId="0" fillId="0" borderId="0" xfId="0" applyNumberFormat="1" applyFont="1" applyBorder="1" applyAlignment="1">
      <alignment horizontal="right" vertical="center"/>
    </xf>
    <xf numFmtId="181" fontId="0" fillId="0" borderId="0" xfId="0" applyNumberFormat="1" applyFont="1" applyFill="1" applyBorder="1">
      <alignment vertical="center"/>
    </xf>
    <xf numFmtId="177" fontId="0" fillId="0" borderId="0" xfId="0" applyNumberFormat="1" applyFont="1" applyBorder="1" applyAlignment="1">
      <alignment vertical="center"/>
    </xf>
    <xf numFmtId="0" fontId="0" fillId="0" borderId="0" xfId="0" applyNumberFormat="1" applyFont="1" applyBorder="1" applyAlignment="1">
      <alignment vertical="center"/>
    </xf>
    <xf numFmtId="177" fontId="0" fillId="0" borderId="0" xfId="0" applyNumberFormat="1" applyFont="1" applyFill="1" applyBorder="1" applyAlignment="1">
      <alignment vertical="center"/>
    </xf>
    <xf numFmtId="184" fontId="1" fillId="0" borderId="0" xfId="0" applyNumberFormat="1" applyFont="1" applyBorder="1">
      <alignment vertical="center"/>
    </xf>
    <xf numFmtId="0" fontId="25" fillId="0" borderId="0" xfId="0" applyNumberFormat="1" applyFont="1" applyFill="1" applyBorder="1" applyAlignment="1">
      <alignment vertical="center"/>
    </xf>
    <xf numFmtId="185" fontId="7" fillId="0" borderId="24" xfId="50" applyNumberFormat="1" applyFont="1" applyFill="1" applyBorder="1" applyAlignment="1">
      <alignment vertical="center"/>
    </xf>
    <xf numFmtId="0" fontId="30" fillId="0" borderId="24" xfId="50" applyFont="1" applyFill="1" applyBorder="1" applyAlignment="1">
      <alignment horizontal="center" vertical="center"/>
    </xf>
    <xf numFmtId="0" fontId="31" fillId="0" borderId="47" xfId="50" applyFont="1" applyFill="1" applyBorder="1" applyAlignment="1">
      <alignment horizontal="left" vertical="center"/>
    </xf>
    <xf numFmtId="0" fontId="31" fillId="0" borderId="55" xfId="50" applyFont="1" applyFill="1" applyBorder="1" applyAlignment="1">
      <alignment horizontal="left" vertical="center"/>
    </xf>
    <xf numFmtId="0" fontId="7" fillId="0" borderId="24" xfId="50" applyFont="1" applyFill="1" applyBorder="1" applyAlignment="1">
      <alignment vertical="center"/>
    </xf>
    <xf numFmtId="181" fontId="7" fillId="0" borderId="24" xfId="50" applyNumberFormat="1" applyFont="1" applyFill="1" applyBorder="1" applyAlignment="1">
      <alignment vertical="center"/>
    </xf>
    <xf numFmtId="177" fontId="31" fillId="0" borderId="24" xfId="50" applyNumberFormat="1" applyFont="1" applyFill="1" applyBorder="1" applyAlignment="1">
      <alignment vertical="center"/>
    </xf>
    <xf numFmtId="0" fontId="7" fillId="0" borderId="47" xfId="50" applyFont="1" applyFill="1" applyBorder="1" applyAlignment="1">
      <alignment horizontal="left" vertical="center"/>
    </xf>
    <xf numFmtId="0" fontId="7" fillId="0" borderId="55" xfId="50" applyFont="1" applyFill="1" applyBorder="1" applyAlignment="1">
      <alignment horizontal="left" vertical="center"/>
    </xf>
    <xf numFmtId="177" fontId="7" fillId="0" borderId="24" xfId="50" applyNumberFormat="1" applyFont="1" applyFill="1" applyBorder="1" applyAlignment="1">
      <alignment vertical="center"/>
    </xf>
    <xf numFmtId="0" fontId="4" fillId="0" borderId="0" xfId="50" applyFont="1" applyFill="1" applyAlignment="1">
      <alignment vertical="center"/>
    </xf>
    <xf numFmtId="0" fontId="33" fillId="0" borderId="47" xfId="50" applyFont="1" applyFill="1" applyBorder="1" applyAlignment="1">
      <alignment horizontal="left" vertical="center"/>
    </xf>
    <xf numFmtId="0" fontId="33" fillId="0" borderId="41" xfId="50" applyFont="1" applyFill="1" applyBorder="1" applyAlignment="1">
      <alignment horizontal="left" vertical="center"/>
    </xf>
    <xf numFmtId="0" fontId="33" fillId="0" borderId="55" xfId="50" applyFont="1" applyFill="1" applyBorder="1" applyAlignment="1">
      <alignment horizontal="left" vertical="center"/>
    </xf>
    <xf numFmtId="181" fontId="31" fillId="0" borderId="0" xfId="50" applyNumberFormat="1" applyFont="1" applyFill="1" applyAlignment="1">
      <alignment vertical="center"/>
    </xf>
    <xf numFmtId="0" fontId="30" fillId="0" borderId="4" xfId="50" applyFont="1" applyFill="1" applyBorder="1" applyAlignment="1">
      <alignment vertical="center"/>
    </xf>
    <xf numFmtId="0" fontId="32" fillId="0" borderId="24" xfId="50" applyFont="1" applyFill="1" applyBorder="1" applyAlignment="1">
      <alignment horizontal="center" vertical="center"/>
    </xf>
    <xf numFmtId="0" fontId="30" fillId="0" borderId="7" xfId="50" applyFont="1" applyFill="1" applyBorder="1" applyAlignment="1">
      <alignment vertical="center"/>
    </xf>
    <xf numFmtId="0" fontId="30" fillId="0" borderId="1" xfId="50" applyFont="1" applyFill="1" applyBorder="1" applyAlignment="1">
      <alignment vertical="center"/>
    </xf>
    <xf numFmtId="0" fontId="30" fillId="0" borderId="10" xfId="50" applyFont="1" applyFill="1" applyBorder="1" applyAlignment="1">
      <alignment vertical="center"/>
    </xf>
    <xf numFmtId="0" fontId="30" fillId="0" borderId="11" xfId="50" applyFont="1" applyFill="1" applyBorder="1" applyAlignment="1">
      <alignment vertical="center"/>
    </xf>
    <xf numFmtId="0" fontId="32" fillId="2" borderId="24" xfId="50" applyFont="1" applyFill="1" applyBorder="1" applyAlignment="1">
      <alignment vertical="center"/>
    </xf>
    <xf numFmtId="0" fontId="4" fillId="0" borderId="47" xfId="50" applyFont="1" applyFill="1" applyBorder="1" applyAlignment="1">
      <alignment horizontal="left"/>
    </xf>
    <xf numFmtId="0" fontId="4" fillId="0" borderId="55" xfId="50" applyFont="1" applyFill="1" applyBorder="1" applyAlignment="1">
      <alignment horizontal="left"/>
    </xf>
    <xf numFmtId="0" fontId="30" fillId="0" borderId="24" xfId="50" applyFont="1" applyFill="1" applyBorder="1" applyAlignment="1">
      <alignment horizontal="center" vertical="center" wrapText="1"/>
    </xf>
    <xf numFmtId="0" fontId="31" fillId="0" borderId="0" xfId="50" applyFont="1" applyFill="1" applyBorder="1" applyAlignment="1">
      <alignment vertical="center"/>
    </xf>
    <xf numFmtId="0" fontId="34" fillId="0" borderId="24" xfId="50" applyFont="1" applyFill="1" applyBorder="1" applyAlignment="1">
      <alignment horizontal="left" vertical="center"/>
    </xf>
    <xf numFmtId="0" fontId="34" fillId="0" borderId="24" xfId="50" applyFont="1" applyFill="1" applyBorder="1" applyAlignment="1">
      <alignment vertical="center"/>
    </xf>
    <xf numFmtId="0" fontId="30" fillId="0" borderId="17" xfId="50" applyFont="1" applyFill="1" applyBorder="1" applyAlignment="1">
      <alignment vertical="center"/>
    </xf>
    <xf numFmtId="0" fontId="30" fillId="0" borderId="18" xfId="50" applyFont="1" applyFill="1" applyBorder="1" applyAlignment="1">
      <alignment vertical="center"/>
    </xf>
    <xf numFmtId="0" fontId="30" fillId="0" borderId="19" xfId="50" applyFont="1" applyFill="1" applyBorder="1" applyAlignment="1">
      <alignment vertical="center"/>
    </xf>
    <xf numFmtId="0" fontId="30" fillId="0" borderId="37" xfId="50" applyFont="1" applyFill="1" applyBorder="1" applyAlignment="1">
      <alignment horizontal="center" vertical="center"/>
    </xf>
    <xf numFmtId="0" fontId="30" fillId="0" borderId="58" xfId="50" applyFont="1" applyFill="1" applyBorder="1" applyAlignment="1">
      <alignment horizontal="center" vertical="center"/>
    </xf>
    <xf numFmtId="0" fontId="31" fillId="0" borderId="24" xfId="50" applyFont="1" applyFill="1" applyBorder="1" applyAlignment="1">
      <alignment horizontal="left" vertical="center"/>
    </xf>
    <xf numFmtId="0" fontId="30" fillId="0" borderId="47" xfId="50" applyFont="1" applyFill="1" applyBorder="1" applyAlignment="1">
      <alignment horizontal="left" vertical="center"/>
    </xf>
    <xf numFmtId="0" fontId="30" fillId="0" borderId="55" xfId="50" applyFont="1" applyFill="1" applyBorder="1" applyAlignment="1">
      <alignment horizontal="left" vertical="center"/>
    </xf>
    <xf numFmtId="0" fontId="30" fillId="0" borderId="35" xfId="50" applyFont="1" applyFill="1" applyBorder="1" applyAlignment="1">
      <alignment horizontal="center" vertical="center"/>
    </xf>
    <xf numFmtId="0" fontId="30" fillId="0" borderId="0" xfId="50" applyFont="1" applyFill="1" applyBorder="1" applyAlignment="1">
      <alignment horizontal="center" vertical="center"/>
    </xf>
    <xf numFmtId="0" fontId="30" fillId="0" borderId="14" xfId="50" applyFont="1" applyFill="1" applyBorder="1" applyAlignment="1">
      <alignment horizontal="center" vertical="center"/>
    </xf>
    <xf numFmtId="0" fontId="0" fillId="0" borderId="0" xfId="0" applyFont="1" applyFill="1" applyBorder="1" applyAlignment="1">
      <alignment horizontal="center" vertical="center"/>
    </xf>
    <xf numFmtId="188" fontId="30" fillId="0" borderId="16" xfId="50" applyNumberFormat="1" applyFont="1" applyFill="1" applyBorder="1" applyAlignment="1">
      <alignment horizontal="center" vertical="center"/>
    </xf>
    <xf numFmtId="0" fontId="0" fillId="5" borderId="0" xfId="0" applyFont="1" applyFill="1" applyBorder="1" applyAlignment="1">
      <alignment horizontal="center" vertical="center"/>
    </xf>
    <xf numFmtId="188" fontId="30" fillId="5" borderId="16" xfId="50" applyNumberFormat="1" applyFont="1" applyFill="1" applyBorder="1" applyAlignment="1">
      <alignment horizontal="center" vertical="center"/>
    </xf>
    <xf numFmtId="0" fontId="1" fillId="5" borderId="0" xfId="0" applyFont="1" applyFill="1" applyBorder="1" applyAlignment="1">
      <alignment horizontal="center" vertical="center"/>
    </xf>
    <xf numFmtId="188" fontId="5" fillId="5" borderId="16" xfId="50" applyNumberFormat="1" applyFont="1" applyFill="1" applyBorder="1" applyAlignment="1">
      <alignment horizontal="center" vertical="center"/>
    </xf>
    <xf numFmtId="0" fontId="35" fillId="0" borderId="0" xfId="50" applyFont="1" applyFill="1" applyAlignment="1">
      <alignment horizontal="center" vertical="center"/>
    </xf>
    <xf numFmtId="0" fontId="1" fillId="0" borderId="0" xfId="0" applyFont="1" applyFill="1" applyBorder="1" applyAlignment="1">
      <alignment horizontal="center" vertical="center"/>
    </xf>
    <xf numFmtId="188" fontId="5" fillId="0" borderId="16" xfId="50" applyNumberFormat="1" applyFont="1" applyFill="1" applyBorder="1" applyAlignment="1">
      <alignment horizontal="center" vertical="center"/>
    </xf>
    <xf numFmtId="188" fontId="30" fillId="20" borderId="16" xfId="50" applyNumberFormat="1" applyFont="1" applyFill="1" applyBorder="1" applyAlignment="1">
      <alignment horizontal="center" vertical="center"/>
    </xf>
    <xf numFmtId="188" fontId="30" fillId="7" borderId="16" xfId="50" applyNumberFormat="1" applyFont="1" applyFill="1" applyBorder="1" applyAlignment="1">
      <alignment horizontal="center" vertical="center"/>
    </xf>
    <xf numFmtId="179" fontId="32" fillId="21" borderId="24" xfId="50" applyNumberFormat="1" applyFont="1" applyFill="1" applyBorder="1" applyAlignment="1">
      <alignment vertical="center"/>
    </xf>
    <xf numFmtId="188" fontId="30" fillId="7" borderId="53" xfId="50" applyNumberFormat="1" applyFont="1" applyFill="1" applyBorder="1" applyAlignment="1">
      <alignment horizontal="center" vertical="center"/>
    </xf>
    <xf numFmtId="0" fontId="32" fillId="21" borderId="0" xfId="50" applyFont="1" applyFill="1" applyBorder="1" applyAlignment="1">
      <alignment vertical="center"/>
    </xf>
    <xf numFmtId="0" fontId="32" fillId="21" borderId="24" xfId="50" applyFont="1" applyFill="1" applyBorder="1" applyAlignment="1" applyProtection="1">
      <protection locked="0"/>
    </xf>
    <xf numFmtId="0" fontId="0" fillId="4" borderId="7" xfId="0" applyFont="1" applyFill="1" applyBorder="1" applyAlignment="1">
      <alignment horizontal="center" vertical="center"/>
    </xf>
    <xf numFmtId="187" fontId="30" fillId="6" borderId="18" xfId="50" applyNumberFormat="1" applyFont="1" applyFill="1" applyBorder="1" applyAlignment="1">
      <alignment vertical="center"/>
    </xf>
    <xf numFmtId="187" fontId="4" fillId="22" borderId="18" xfId="50" applyNumberFormat="1" applyFont="1" applyFill="1" applyBorder="1" applyAlignment="1">
      <alignment vertical="center"/>
    </xf>
    <xf numFmtId="188" fontId="0" fillId="5" borderId="1" xfId="0" applyNumberFormat="1" applyFont="1" applyFill="1" applyBorder="1" applyAlignment="1">
      <alignment horizontal="center" vertical="center"/>
    </xf>
    <xf numFmtId="188" fontId="1" fillId="5" borderId="1" xfId="0" applyNumberFormat="1" applyFont="1" applyFill="1" applyBorder="1" applyAlignment="1">
      <alignment horizontal="center" vertical="center" wrapText="1"/>
    </xf>
    <xf numFmtId="187" fontId="30" fillId="15" borderId="18" xfId="50" applyNumberFormat="1" applyFont="1" applyFill="1" applyBorder="1" applyAlignment="1">
      <alignment vertical="center"/>
    </xf>
    <xf numFmtId="188" fontId="1" fillId="5" borderId="1" xfId="0" applyNumberFormat="1" applyFont="1" applyFill="1" applyBorder="1" applyAlignment="1">
      <alignment horizontal="center" vertical="center"/>
    </xf>
    <xf numFmtId="187" fontId="5" fillId="4" borderId="18" xfId="50" applyNumberFormat="1" applyFont="1" applyFill="1" applyBorder="1" applyAlignment="1">
      <alignment vertical="center"/>
    </xf>
    <xf numFmtId="0" fontId="1" fillId="4" borderId="7" xfId="0" applyFont="1" applyFill="1" applyBorder="1" applyAlignment="1">
      <alignment horizontal="center" vertical="center"/>
    </xf>
    <xf numFmtId="187" fontId="5" fillId="6" borderId="18" xfId="50" applyNumberFormat="1" applyFont="1" applyFill="1" applyBorder="1" applyAlignment="1">
      <alignment vertical="center"/>
    </xf>
    <xf numFmtId="0" fontId="5" fillId="0" borderId="0" xfId="50" applyFont="1" applyFill="1" applyAlignment="1">
      <alignment vertical="center"/>
    </xf>
    <xf numFmtId="0" fontId="0" fillId="6" borderId="7" xfId="0" applyFont="1" applyFill="1" applyBorder="1" applyAlignment="1">
      <alignment horizontal="center" vertical="center"/>
    </xf>
    <xf numFmtId="188" fontId="1" fillId="0" borderId="1" xfId="0" applyNumberFormat="1" applyFont="1" applyFill="1" applyBorder="1" applyAlignment="1">
      <alignment horizontal="center" vertical="center"/>
    </xf>
    <xf numFmtId="187" fontId="30" fillId="22" borderId="18" xfId="50" applyNumberFormat="1" applyFont="1" applyFill="1" applyBorder="1" applyAlignment="1">
      <alignment vertical="center"/>
    </xf>
    <xf numFmtId="0" fontId="0" fillId="15" borderId="7" xfId="0" applyFont="1" applyFill="1" applyBorder="1" applyAlignment="1">
      <alignment horizontal="center" vertical="center"/>
    </xf>
    <xf numFmtId="188" fontId="0" fillId="20" borderId="1" xfId="0" applyNumberFormat="1" applyFont="1" applyFill="1" applyBorder="1" applyAlignment="1">
      <alignment horizontal="center" vertical="center"/>
    </xf>
    <xf numFmtId="188" fontId="1" fillId="20" borderId="1" xfId="0" applyNumberFormat="1" applyFont="1" applyFill="1" applyBorder="1" applyAlignment="1">
      <alignment horizontal="center" vertical="center" wrapText="1"/>
    </xf>
    <xf numFmtId="0" fontId="32" fillId="21" borderId="24" xfId="50" applyFont="1" applyFill="1" applyBorder="1" applyAlignment="1">
      <alignment vertical="center"/>
    </xf>
    <xf numFmtId="0" fontId="34" fillId="21" borderId="24" xfId="50" applyFont="1" applyFill="1" applyBorder="1" applyAlignment="1">
      <alignment horizontal="left" vertical="center"/>
    </xf>
    <xf numFmtId="0" fontId="34" fillId="21" borderId="24" xfId="50" applyFont="1" applyFill="1" applyBorder="1" applyAlignment="1">
      <alignment vertical="center"/>
    </xf>
    <xf numFmtId="0" fontId="31" fillId="23" borderId="24" xfId="50" applyFont="1" applyFill="1" applyBorder="1" applyAlignment="1">
      <alignment vertical="center"/>
    </xf>
    <xf numFmtId="0" fontId="4" fillId="5" borderId="5" xfId="50" applyFont="1" applyFill="1" applyBorder="1" applyAlignment="1">
      <alignment horizontal="center" vertical="center" wrapText="1"/>
    </xf>
    <xf numFmtId="0" fontId="4" fillId="5" borderId="1" xfId="50" applyFont="1" applyFill="1" applyBorder="1" applyAlignment="1">
      <alignment horizontal="center" vertical="center" wrapText="1"/>
    </xf>
    <xf numFmtId="0" fontId="5" fillId="5" borderId="1" xfId="50" applyFont="1" applyFill="1" applyBorder="1" applyAlignment="1">
      <alignment horizontal="center" vertical="center" wrapText="1"/>
    </xf>
    <xf numFmtId="178" fontId="1" fillId="0" borderId="1" xfId="0" applyNumberFormat="1" applyFont="1" applyFill="1" applyBorder="1">
      <alignment vertical="center"/>
    </xf>
    <xf numFmtId="181" fontId="1" fillId="0" borderId="1" xfId="0" applyNumberFormat="1" applyFont="1" applyFill="1" applyBorder="1" applyAlignment="1">
      <alignment vertical="center"/>
    </xf>
    <xf numFmtId="185" fontId="1" fillId="4" borderId="1" xfId="0" applyNumberFormat="1" applyFont="1" applyFill="1" applyBorder="1" applyAlignment="1">
      <alignment vertical="center"/>
    </xf>
    <xf numFmtId="176" fontId="1" fillId="4" borderId="1" xfId="0" applyNumberFormat="1" applyFont="1" applyFill="1" applyBorder="1" applyAlignment="1">
      <alignment vertical="center"/>
    </xf>
    <xf numFmtId="185" fontId="25" fillId="4" borderId="1" xfId="0" applyNumberFormat="1" applyFont="1" applyFill="1" applyBorder="1" applyAlignment="1">
      <alignment vertical="center"/>
    </xf>
    <xf numFmtId="177" fontId="1" fillId="0" borderId="1" xfId="0" applyNumberFormat="1" applyFont="1" applyFill="1" applyBorder="1" applyAlignment="1">
      <alignment vertical="center"/>
    </xf>
    <xf numFmtId="177" fontId="1" fillId="4" borderId="1" xfId="0" applyNumberFormat="1" applyFont="1" applyFill="1" applyBorder="1" applyAlignment="1">
      <alignment vertical="center"/>
    </xf>
    <xf numFmtId="181" fontId="1" fillId="4" borderId="1" xfId="0" applyNumberFormat="1" applyFont="1" applyFill="1" applyBorder="1" applyAlignment="1">
      <alignment vertical="center"/>
    </xf>
    <xf numFmtId="181" fontId="25" fillId="0" borderId="1" xfId="0" applyNumberFormat="1" applyFont="1" applyFill="1" applyBorder="1" applyAlignment="1">
      <alignment horizontal="right" vertical="center"/>
    </xf>
    <xf numFmtId="181" fontId="25" fillId="0" borderId="18" xfId="0" applyNumberFormat="1" applyFont="1" applyFill="1" applyBorder="1">
      <alignment vertical="center"/>
    </xf>
    <xf numFmtId="181" fontId="1" fillId="4" borderId="1" xfId="0" applyNumberFormat="1" applyFont="1" applyFill="1" applyBorder="1" applyAlignment="1">
      <alignment horizontal="right" vertical="center"/>
    </xf>
    <xf numFmtId="181" fontId="1" fillId="4" borderId="18" xfId="0" applyNumberFormat="1" applyFont="1" applyFill="1" applyBorder="1">
      <alignment vertical="center"/>
    </xf>
    <xf numFmtId="181" fontId="1" fillId="0" borderId="1" xfId="0" applyNumberFormat="1" applyFont="1" applyFill="1" applyBorder="1" applyAlignment="1">
      <alignment horizontal="center" vertical="center"/>
    </xf>
    <xf numFmtId="181" fontId="0" fillId="0" borderId="0" xfId="0" applyNumberFormat="1" applyFont="1" applyFill="1">
      <alignment vertical="center"/>
    </xf>
    <xf numFmtId="181" fontId="0" fillId="0" borderId="0" xfId="0" applyNumberFormat="1" applyFont="1" applyFill="1" applyAlignment="1">
      <alignment vertical="center"/>
    </xf>
    <xf numFmtId="181" fontId="0" fillId="4" borderId="0" xfId="0" applyNumberFormat="1" applyFont="1" applyFill="1">
      <alignment vertical="center"/>
    </xf>
    <xf numFmtId="181" fontId="0" fillId="4" borderId="0" xfId="0" applyNumberFormat="1" applyFont="1" applyFill="1" applyAlignment="1">
      <alignment vertical="center"/>
    </xf>
    <xf numFmtId="0" fontId="36" fillId="0" borderId="0" xfId="0" applyFont="1" applyAlignment="1">
      <alignment horizontal="center" vertical="center"/>
    </xf>
    <xf numFmtId="0" fontId="11" fillId="0" borderId="24" xfId="0" applyFont="1" applyFill="1" applyBorder="1" applyAlignment="1">
      <alignment horizontal="center" vertical="center"/>
    </xf>
    <xf numFmtId="0" fontId="11" fillId="0" borderId="47" xfId="0" applyFont="1" applyFill="1" applyBorder="1" applyAlignment="1">
      <alignment horizontal="center" vertical="center"/>
    </xf>
    <xf numFmtId="0" fontId="11" fillId="0" borderId="41" xfId="0" applyFont="1" applyFill="1" applyBorder="1" applyAlignment="1">
      <alignment horizontal="center" vertical="center"/>
    </xf>
    <xf numFmtId="0" fontId="11" fillId="0" borderId="55" xfId="0" applyFont="1" applyFill="1" applyBorder="1" applyAlignment="1">
      <alignment horizontal="center" vertical="center"/>
    </xf>
    <xf numFmtId="0" fontId="2" fillId="0" borderId="24" xfId="0" applyFont="1" applyFill="1" applyBorder="1" applyAlignment="1">
      <alignment horizontal="center" vertical="center" wrapText="1"/>
    </xf>
    <xf numFmtId="0" fontId="2" fillId="0" borderId="47" xfId="0" applyFont="1" applyFill="1" applyBorder="1" applyAlignment="1">
      <alignment horizontal="center" vertical="center"/>
    </xf>
    <xf numFmtId="0" fontId="2" fillId="0" borderId="55" xfId="0" applyFont="1" applyFill="1" applyBorder="1" applyAlignment="1">
      <alignment horizontal="center" vertical="center"/>
    </xf>
    <xf numFmtId="0" fontId="2" fillId="0" borderId="24" xfId="0" applyFont="1" applyFill="1" applyBorder="1" applyAlignment="1">
      <alignment horizontal="center" vertical="center"/>
    </xf>
    <xf numFmtId="188" fontId="2" fillId="0" borderId="24" xfId="0" applyNumberFormat="1" applyFont="1" applyFill="1" applyBorder="1" applyAlignment="1">
      <alignment horizontal="right" vertical="center"/>
    </xf>
    <xf numFmtId="0" fontId="1" fillId="0" borderId="55" xfId="0" applyFont="1" applyFill="1" applyBorder="1" applyAlignment="1">
      <alignment horizontal="center" vertical="center"/>
    </xf>
    <xf numFmtId="0" fontId="1" fillId="0" borderId="24" xfId="0" applyFont="1" applyFill="1" applyBorder="1" applyAlignment="1">
      <alignment horizontal="center" vertical="center"/>
    </xf>
    <xf numFmtId="188" fontId="1" fillId="0" borderId="24" xfId="0" applyNumberFormat="1" applyFont="1" applyFill="1" applyBorder="1" applyAlignment="1">
      <alignment horizontal="right" vertical="center"/>
    </xf>
    <xf numFmtId="0" fontId="2" fillId="0" borderId="41" xfId="0" applyFont="1" applyFill="1" applyBorder="1" applyAlignment="1">
      <alignment horizontal="center" vertical="center"/>
    </xf>
    <xf numFmtId="0" fontId="36" fillId="0" borderId="0" xfId="0" applyFont="1" applyAlignment="1">
      <alignment vertical="center"/>
    </xf>
    <xf numFmtId="0" fontId="11" fillId="0" borderId="24" xfId="0" applyFont="1" applyFill="1" applyBorder="1" applyAlignment="1">
      <alignment vertical="center"/>
    </xf>
    <xf numFmtId="177" fontId="0" fillId="0" borderId="0" xfId="0" applyNumberFormat="1">
      <alignment vertical="center"/>
    </xf>
    <xf numFmtId="0" fontId="12" fillId="0" borderId="37" xfId="0" applyFont="1" applyFill="1" applyBorder="1" applyAlignment="1">
      <alignment horizontal="center" vertical="center" wrapText="1"/>
    </xf>
    <xf numFmtId="0" fontId="12" fillId="0" borderId="58" xfId="0" applyFont="1" applyFill="1" applyBorder="1" applyAlignment="1">
      <alignment horizontal="center" vertical="center" wrapText="1"/>
    </xf>
    <xf numFmtId="0" fontId="12" fillId="0" borderId="35" xfId="0" applyFont="1" applyFill="1" applyBorder="1" applyAlignment="1">
      <alignment horizontal="center" vertical="center" wrapText="1"/>
    </xf>
    <xf numFmtId="188" fontId="4" fillId="0" borderId="24" xfId="0" applyNumberFormat="1" applyFont="1" applyFill="1" applyBorder="1" applyAlignment="1">
      <alignment horizontal="right" vertical="center"/>
    </xf>
    <xf numFmtId="0" fontId="4" fillId="0" borderId="24" xfId="0" applyFont="1" applyFill="1" applyBorder="1" applyAlignment="1">
      <alignment horizontal="left" vertical="center"/>
    </xf>
    <xf numFmtId="188" fontId="7" fillId="0" borderId="4" xfId="0" applyNumberFormat="1" applyFont="1" applyFill="1" applyBorder="1" applyAlignment="1" applyProtection="1">
      <alignment horizontal="center" vertical="center" wrapText="1"/>
      <protection locked="0"/>
    </xf>
    <xf numFmtId="188" fontId="7" fillId="0" borderId="5" xfId="0" applyNumberFormat="1" applyFont="1" applyFill="1" applyBorder="1" applyAlignment="1" applyProtection="1">
      <alignment horizontal="center" vertical="center" wrapText="1"/>
      <protection locked="0"/>
    </xf>
    <xf numFmtId="188" fontId="7" fillId="0" borderId="7" xfId="0" applyNumberFormat="1" applyFont="1" applyFill="1" applyBorder="1" applyAlignment="1" applyProtection="1">
      <alignment horizontal="center" vertical="center"/>
      <protection locked="0"/>
    </xf>
    <xf numFmtId="188" fontId="8" fillId="0" borderId="1" xfId="0" applyNumberFormat="1" applyFont="1" applyFill="1" applyBorder="1" applyAlignment="1" applyProtection="1">
      <alignment horizontal="center" vertical="center"/>
      <protection locked="0"/>
    </xf>
    <xf numFmtId="187" fontId="7" fillId="0" borderId="1" xfId="0" applyNumberFormat="1" applyFont="1" applyFill="1" applyBorder="1" applyAlignment="1" applyProtection="1">
      <alignment horizontal="center" vertical="center"/>
    </xf>
    <xf numFmtId="188" fontId="8" fillId="4" borderId="1" xfId="0" applyNumberFormat="1" applyFont="1" applyFill="1" applyBorder="1" applyAlignment="1" applyProtection="1">
      <alignment horizontal="center" vertical="center"/>
      <protection locked="0"/>
    </xf>
    <xf numFmtId="188" fontId="7" fillId="0" borderId="1" xfId="0" applyNumberFormat="1" applyFont="1" applyFill="1" applyBorder="1" applyAlignment="1" applyProtection="1">
      <alignment horizontal="center" vertical="center"/>
      <protection locked="0"/>
    </xf>
    <xf numFmtId="188" fontId="7" fillId="8" borderId="10" xfId="0" applyNumberFormat="1" applyFont="1" applyFill="1" applyBorder="1" applyAlignment="1" applyProtection="1">
      <alignment horizontal="center" vertical="center"/>
      <protection locked="0"/>
    </xf>
    <xf numFmtId="188" fontId="7" fillId="8" borderId="11" xfId="0" applyNumberFormat="1" applyFont="1" applyFill="1" applyBorder="1" applyAlignment="1" applyProtection="1">
      <alignment horizontal="center" vertical="center"/>
      <protection locked="0"/>
    </xf>
    <xf numFmtId="188" fontId="7" fillId="8" borderId="11" xfId="0" applyNumberFormat="1" applyFont="1" applyFill="1" applyBorder="1" applyAlignment="1" applyProtection="1">
      <alignment horizontal="center" vertical="center"/>
    </xf>
    <xf numFmtId="187" fontId="7" fillId="0" borderId="0" xfId="0" applyNumberFormat="1" applyFont="1" applyFill="1" applyAlignment="1" applyProtection="1">
      <alignment horizontal="center" vertical="center"/>
    </xf>
    <xf numFmtId="188" fontId="7" fillId="0" borderId="59" xfId="0" applyNumberFormat="1" applyFont="1" applyFill="1" applyBorder="1" applyAlignment="1" applyProtection="1">
      <alignment horizontal="center" vertical="center"/>
      <protection locked="0"/>
    </xf>
    <xf numFmtId="188" fontId="7" fillId="0" borderId="5" xfId="0" applyNumberFormat="1" applyFont="1" applyFill="1" applyBorder="1" applyAlignment="1" applyProtection="1">
      <alignment horizontal="center" vertical="center"/>
      <protection locked="0"/>
    </xf>
    <xf numFmtId="188" fontId="7" fillId="0" borderId="12" xfId="0" applyNumberFormat="1" applyFont="1" applyFill="1" applyBorder="1" applyAlignment="1" applyProtection="1">
      <alignment horizontal="center" vertical="center"/>
    </xf>
    <xf numFmtId="188" fontId="7" fillId="0" borderId="13" xfId="0" applyNumberFormat="1" applyFont="1" applyFill="1" applyBorder="1" applyAlignment="1" applyProtection="1">
      <alignment horizontal="center" vertical="center"/>
    </xf>
    <xf numFmtId="188" fontId="7" fillId="0" borderId="5" xfId="0" applyNumberFormat="1" applyFont="1" applyFill="1" applyBorder="1" applyAlignment="1" applyProtection="1">
      <alignment horizontal="center" vertical="center"/>
    </xf>
    <xf numFmtId="188" fontId="7" fillId="0" borderId="60" xfId="0" applyNumberFormat="1" applyFont="1" applyFill="1" applyBorder="1" applyAlignment="1" applyProtection="1">
      <alignment horizontal="center" vertical="center"/>
      <protection locked="0"/>
    </xf>
    <xf numFmtId="187" fontId="7" fillId="0" borderId="1" xfId="0" applyNumberFormat="1" applyFont="1" applyFill="1" applyBorder="1" applyAlignment="1" applyProtection="1">
      <alignment horizontal="center" vertical="center"/>
      <protection locked="0"/>
    </xf>
    <xf numFmtId="188" fontId="7" fillId="0" borderId="1" xfId="0" applyNumberFormat="1" applyFont="1" applyFill="1" applyBorder="1" applyAlignment="1" applyProtection="1">
      <alignment horizontal="center" vertical="center"/>
    </xf>
    <xf numFmtId="188" fontId="7" fillId="0" borderId="61" xfId="0" applyNumberFormat="1" applyFont="1" applyFill="1" applyBorder="1" applyAlignment="1" applyProtection="1">
      <alignment horizontal="center" vertical="center"/>
    </xf>
    <xf numFmtId="188" fontId="7" fillId="0" borderId="61" xfId="0" applyNumberFormat="1" applyFont="1" applyFill="1" applyBorder="1" applyAlignment="1" applyProtection="1">
      <alignment horizontal="center" vertical="center"/>
      <protection locked="0"/>
    </xf>
    <xf numFmtId="187" fontId="7" fillId="0" borderId="61" xfId="0" applyNumberFormat="1" applyFont="1" applyFill="1" applyBorder="1" applyAlignment="1" applyProtection="1">
      <alignment horizontal="center" vertical="center"/>
      <protection locked="0"/>
    </xf>
    <xf numFmtId="187" fontId="7" fillId="0" borderId="61" xfId="0" applyNumberFormat="1" applyFont="1" applyFill="1" applyBorder="1" applyAlignment="1" applyProtection="1">
      <alignment horizontal="center" vertical="center"/>
    </xf>
    <xf numFmtId="188" fontId="7" fillId="0" borderId="10" xfId="0" applyNumberFormat="1" applyFont="1" applyFill="1" applyBorder="1" applyAlignment="1" applyProtection="1">
      <alignment horizontal="center" vertical="center"/>
      <protection locked="0"/>
    </xf>
    <xf numFmtId="188" fontId="7" fillId="0" borderId="11" xfId="0" applyNumberFormat="1" applyFont="1" applyFill="1" applyBorder="1" applyAlignment="1" applyProtection="1">
      <alignment horizontal="center" vertical="center"/>
    </xf>
    <xf numFmtId="188" fontId="7" fillId="0" borderId="11" xfId="0" applyNumberFormat="1" applyFont="1" applyFill="1" applyBorder="1" applyAlignment="1" applyProtection="1">
      <alignment vertical="center"/>
    </xf>
    <xf numFmtId="188" fontId="7" fillId="0" borderId="11" xfId="0" applyNumberFormat="1" applyFont="1" applyFill="1" applyBorder="1" applyAlignment="1" applyProtection="1">
      <alignment horizontal="right" vertical="center"/>
    </xf>
    <xf numFmtId="188" fontId="7" fillId="0" borderId="11" xfId="0" applyNumberFormat="1" applyFont="1" applyFill="1" applyBorder="1" applyAlignment="1" applyProtection="1">
      <alignment horizontal="left" vertical="center"/>
    </xf>
    <xf numFmtId="188" fontId="7" fillId="0" borderId="0" xfId="0" applyNumberFormat="1" applyFont="1" applyFill="1" applyAlignment="1" applyProtection="1">
      <alignment horizontal="right" vertical="center"/>
    </xf>
    <xf numFmtId="188" fontId="7" fillId="0" borderId="0" xfId="0" applyNumberFormat="1" applyFont="1" applyFill="1" applyAlignment="1" applyProtection="1">
      <alignment horizontal="left" vertical="center"/>
    </xf>
    <xf numFmtId="188" fontId="7" fillId="0" borderId="15" xfId="0" applyNumberFormat="1" applyFont="1" applyFill="1" applyBorder="1" applyAlignment="1" applyProtection="1">
      <alignment horizontal="center" vertical="center"/>
    </xf>
    <xf numFmtId="177" fontId="8" fillId="0" borderId="0" xfId="0" applyNumberFormat="1" applyFont="1" applyFill="1" applyBorder="1" applyAlignment="1" applyProtection="1">
      <alignment horizontal="center" vertical="center"/>
    </xf>
    <xf numFmtId="177" fontId="7" fillId="0" borderId="0" xfId="0" applyNumberFormat="1" applyFont="1" applyFill="1" applyBorder="1" applyAlignment="1" applyProtection="1">
      <alignment horizontal="center" vertical="center"/>
    </xf>
    <xf numFmtId="177" fontId="7" fillId="0" borderId="0" xfId="0" applyNumberFormat="1" applyFont="1" applyFill="1" applyBorder="1" applyAlignment="1" applyProtection="1">
      <alignment horizontal="center" vertical="center"/>
      <protection locked="0"/>
    </xf>
    <xf numFmtId="188" fontId="7" fillId="8" borderId="62" xfId="0" applyNumberFormat="1" applyFont="1" applyFill="1" applyBorder="1" applyAlignment="1" applyProtection="1">
      <alignment horizontal="center" vertical="center"/>
    </xf>
    <xf numFmtId="188" fontId="7" fillId="0" borderId="17" xfId="0" applyNumberFormat="1" applyFont="1" applyFill="1" applyBorder="1" applyAlignment="1" applyProtection="1">
      <alignment horizontal="center" vertical="center"/>
    </xf>
    <xf numFmtId="181" fontId="7" fillId="0" borderId="1" xfId="0" applyNumberFormat="1" applyFont="1" applyFill="1" applyBorder="1" applyAlignment="1" applyProtection="1">
      <alignment horizontal="center" vertical="center"/>
    </xf>
    <xf numFmtId="188" fontId="7" fillId="0" borderId="18" xfId="0" applyNumberFormat="1" applyFont="1" applyFill="1" applyBorder="1" applyAlignment="1" applyProtection="1">
      <alignment horizontal="center" vertical="center"/>
    </xf>
    <xf numFmtId="188" fontId="7" fillId="0" borderId="19" xfId="0" applyNumberFormat="1" applyFont="1" applyFill="1" applyBorder="1" applyAlignment="1" applyProtection="1">
      <alignment vertical="center"/>
      <protection locked="0"/>
    </xf>
    <xf numFmtId="0" fontId="7" fillId="0" borderId="0" xfId="0" applyFont="1" applyFill="1" applyBorder="1" applyAlignment="1" applyProtection="1">
      <alignment vertical="center"/>
      <protection locked="0"/>
    </xf>
    <xf numFmtId="0" fontId="32" fillId="0" borderId="0" xfId="0" applyFont="1" applyFill="1" applyAlignment="1" applyProtection="1">
      <alignment vertical="center"/>
      <protection locked="0"/>
    </xf>
    <xf numFmtId="0" fontId="8" fillId="0" borderId="0" xfId="0" applyFont="1" applyFill="1" applyAlignment="1" applyProtection="1">
      <alignment vertical="center"/>
      <protection locked="0"/>
    </xf>
    <xf numFmtId="188" fontId="7" fillId="0" borderId="0" xfId="0" applyNumberFormat="1" applyFont="1" applyFill="1" applyBorder="1" applyAlignment="1" applyProtection="1">
      <alignment horizontal="center" vertical="center"/>
      <protection locked="0"/>
    </xf>
    <xf numFmtId="187" fontId="7" fillId="0" borderId="0" xfId="0" applyNumberFormat="1" applyFont="1" applyFill="1" applyBorder="1" applyAlignment="1" applyProtection="1">
      <alignment horizontal="center" vertical="center"/>
      <protection locked="0"/>
    </xf>
    <xf numFmtId="188" fontId="7" fillId="0" borderId="0" xfId="0" applyNumberFormat="1" applyFont="1" applyFill="1" applyBorder="1" applyAlignment="1" applyProtection="1">
      <alignment vertical="center"/>
    </xf>
    <xf numFmtId="187" fontId="7" fillId="0" borderId="0" xfId="0" applyNumberFormat="1" applyFont="1" applyFill="1" applyBorder="1" applyAlignment="1" applyProtection="1">
      <alignment vertical="center"/>
    </xf>
    <xf numFmtId="181" fontId="7" fillId="0" borderId="0" xfId="0" applyNumberFormat="1" applyFont="1" applyFill="1" applyBorder="1" applyAlignment="1" applyProtection="1">
      <alignment vertical="center"/>
    </xf>
    <xf numFmtId="188" fontId="7" fillId="0" borderId="0" xfId="0" applyNumberFormat="1" applyFont="1" applyFill="1" applyBorder="1" applyAlignment="1" applyProtection="1">
      <alignment vertical="center"/>
      <protection locked="0"/>
    </xf>
    <xf numFmtId="188" fontId="7" fillId="0" borderId="0" xfId="0" applyNumberFormat="1" applyFont="1" applyFill="1" applyAlignment="1" applyProtection="1">
      <alignment horizontal="right" vertical="center"/>
      <protection locked="0"/>
    </xf>
    <xf numFmtId="0" fontId="7" fillId="4" borderId="0" xfId="0" applyFont="1" applyFill="1" applyAlignment="1" applyProtection="1">
      <alignment horizontal="center" vertical="center"/>
      <protection locked="0"/>
    </xf>
    <xf numFmtId="188" fontId="7" fillId="4" borderId="0" xfId="0" applyNumberFormat="1" applyFont="1" applyFill="1" applyAlignment="1" applyProtection="1">
      <alignment horizontal="center" vertical="center"/>
      <protection locked="0"/>
    </xf>
    <xf numFmtId="0" fontId="12" fillId="24" borderId="23" xfId="49" applyFont="1" applyFill="1" applyBorder="1" applyAlignment="1">
      <alignment horizontal="center"/>
    </xf>
    <xf numFmtId="188" fontId="12" fillId="24" borderId="24" xfId="49" applyNumberFormat="1" applyFont="1" applyFill="1" applyBorder="1" applyAlignment="1">
      <alignment horizontal="center"/>
    </xf>
    <xf numFmtId="0" fontId="12" fillId="24" borderId="24" xfId="49" applyFont="1" applyFill="1" applyBorder="1" applyAlignment="1">
      <alignment horizontal="center" vertical="center"/>
    </xf>
    <xf numFmtId="177" fontId="17" fillId="0" borderId="1" xfId="51" applyNumberFormat="1" applyFont="1" applyFill="1" applyBorder="1" applyAlignment="1">
      <alignment horizontal="center" vertical="center"/>
    </xf>
    <xf numFmtId="177" fontId="17" fillId="4" borderId="1" xfId="51" applyNumberFormat="1" applyFont="1" applyFill="1" applyBorder="1" applyAlignment="1">
      <alignment horizontal="center" vertical="center"/>
    </xf>
    <xf numFmtId="188" fontId="12" fillId="24" borderId="24" xfId="49" applyNumberFormat="1" applyFont="1" applyFill="1" applyBorder="1" applyAlignment="1">
      <alignment horizontal="center" vertical="center"/>
    </xf>
    <xf numFmtId="188" fontId="12" fillId="24" borderId="32" xfId="49" applyNumberFormat="1" applyFont="1" applyFill="1" applyBorder="1" applyAlignment="1">
      <alignment horizontal="center" vertical="center"/>
    </xf>
    <xf numFmtId="188" fontId="29" fillId="0" borderId="1" xfId="49" applyNumberFormat="1" applyFont="1" applyFill="1" applyBorder="1" applyAlignment="1">
      <alignment horizontal="center" vertical="center"/>
    </xf>
    <xf numFmtId="0" fontId="11" fillId="5" borderId="1" xfId="49" applyFont="1" applyFill="1" applyBorder="1" applyAlignment="1">
      <alignment horizontal="center" vertical="center"/>
    </xf>
    <xf numFmtId="0" fontId="11" fillId="5" borderId="18" xfId="49" applyFont="1" applyFill="1" applyBorder="1" applyAlignment="1">
      <alignment horizontal="center" vertical="center"/>
    </xf>
    <xf numFmtId="0" fontId="11" fillId="5" borderId="1" xfId="49" applyFill="1" applyBorder="1" applyAlignment="1">
      <alignment horizontal="center" vertical="center"/>
    </xf>
    <xf numFmtId="0" fontId="11" fillId="5" borderId="18" xfId="49" applyFill="1" applyBorder="1" applyAlignment="1">
      <alignment horizontal="center" vertical="center"/>
    </xf>
    <xf numFmtId="0" fontId="11" fillId="0" borderId="11" xfId="49" applyFont="1" applyFill="1" applyBorder="1" applyAlignment="1">
      <alignment horizontal="center" vertical="center"/>
    </xf>
    <xf numFmtId="0" fontId="7" fillId="0" borderId="4" xfId="0" applyFont="1" applyFill="1" applyBorder="1" applyAlignment="1" applyProtection="1">
      <alignment horizontal="center" vertical="center" wrapText="1"/>
      <protection locked="0"/>
    </xf>
    <xf numFmtId="0" fontId="7" fillId="0" borderId="5" xfId="0" applyFont="1" applyFill="1" applyBorder="1" applyAlignment="1" applyProtection="1">
      <alignment horizontal="center" vertical="center" wrapText="1"/>
      <protection locked="0"/>
    </xf>
    <xf numFmtId="0" fontId="7" fillId="0" borderId="7" xfId="0" applyFont="1" applyFill="1" applyBorder="1" applyAlignment="1" applyProtection="1">
      <alignment horizontal="center" vertical="center"/>
    </xf>
    <xf numFmtId="0" fontId="7" fillId="0" borderId="1" xfId="0" applyFont="1" applyFill="1" applyBorder="1" applyAlignment="1" applyProtection="1">
      <alignment horizontal="center" vertical="center"/>
    </xf>
    <xf numFmtId="180" fontId="8" fillId="0" borderId="1" xfId="0" applyNumberFormat="1" applyFont="1" applyFill="1" applyBorder="1" applyAlignment="1" applyProtection="1">
      <alignment horizontal="center" vertical="center"/>
    </xf>
    <xf numFmtId="180" fontId="32" fillId="0" borderId="1" xfId="0" applyNumberFormat="1" applyFont="1" applyFill="1" applyBorder="1" applyAlignment="1" applyProtection="1">
      <alignment horizontal="center" vertical="center"/>
    </xf>
    <xf numFmtId="190" fontId="8" fillId="0" borderId="1" xfId="0" applyNumberFormat="1" applyFont="1" applyFill="1" applyBorder="1" applyAlignment="1" applyProtection="1">
      <alignment horizontal="center" vertical="center"/>
    </xf>
    <xf numFmtId="0" fontId="7" fillId="4" borderId="0" xfId="0" applyFont="1" applyFill="1" applyAlignment="1" applyProtection="1">
      <alignment vertical="center"/>
      <protection locked="0"/>
    </xf>
    <xf numFmtId="180" fontId="32" fillId="0" borderId="11" xfId="0" applyNumberFormat="1" applyFont="1" applyFill="1" applyBorder="1" applyAlignment="1" applyProtection="1">
      <alignment horizontal="center" vertical="center"/>
    </xf>
    <xf numFmtId="177" fontId="7" fillId="0" borderId="27" xfId="0" applyNumberFormat="1" applyFont="1" applyFill="1" applyBorder="1" applyAlignment="1" applyProtection="1">
      <alignment horizontal="center" vertical="center"/>
      <protection locked="0"/>
    </xf>
    <xf numFmtId="177" fontId="7" fillId="0" borderId="22" xfId="0" applyNumberFormat="1" applyFont="1" applyFill="1" applyBorder="1" applyAlignment="1" applyProtection="1">
      <alignment vertical="center"/>
    </xf>
    <xf numFmtId="177" fontId="7" fillId="0" borderId="28" xfId="0" applyNumberFormat="1" applyFont="1" applyFill="1" applyBorder="1" applyAlignment="1" applyProtection="1">
      <alignment horizontal="center" vertical="center"/>
      <protection locked="0"/>
    </xf>
    <xf numFmtId="187" fontId="8" fillId="0" borderId="24" xfId="0" applyNumberFormat="1" applyFont="1" applyFill="1" applyBorder="1" applyAlignment="1" applyProtection="1">
      <alignment horizontal="center" vertical="center"/>
      <protection locked="0"/>
    </xf>
    <xf numFmtId="188" fontId="10" fillId="0" borderId="24" xfId="0" applyNumberFormat="1" applyFont="1" applyFill="1" applyBorder="1" applyAlignment="1" applyProtection="1">
      <alignment horizontal="center" vertical="center"/>
    </xf>
    <xf numFmtId="182" fontId="7" fillId="0" borderId="24" xfId="0" applyNumberFormat="1" applyFont="1" applyFill="1" applyBorder="1" applyAlignment="1" applyProtection="1">
      <alignment horizontal="right" vertical="center"/>
    </xf>
    <xf numFmtId="182" fontId="8" fillId="0" borderId="24" xfId="0" applyNumberFormat="1" applyFont="1" applyFill="1" applyBorder="1" applyAlignment="1" applyProtection="1">
      <alignment horizontal="right" vertical="center"/>
    </xf>
    <xf numFmtId="177" fontId="8" fillId="0" borderId="24" xfId="0" applyNumberFormat="1" applyFont="1" applyFill="1" applyBorder="1" applyAlignment="1" applyProtection="1">
      <alignment horizontal="center" vertical="center"/>
      <protection locked="0"/>
    </xf>
    <xf numFmtId="188" fontId="7" fillId="0" borderId="24" xfId="0" applyNumberFormat="1" applyFont="1" applyFill="1" applyBorder="1" applyAlignment="1" applyProtection="1">
      <alignment horizontal="right" vertical="center"/>
    </xf>
    <xf numFmtId="177" fontId="7" fillId="0" borderId="63" xfId="0" applyNumberFormat="1" applyFont="1" applyFill="1" applyBorder="1" applyAlignment="1" applyProtection="1">
      <alignment horizontal="center" vertical="center"/>
      <protection locked="0"/>
    </xf>
    <xf numFmtId="188" fontId="7" fillId="0" borderId="47" xfId="0" applyNumberFormat="1" applyFont="1" applyFill="1" applyBorder="1" applyAlignment="1" applyProtection="1">
      <alignment horizontal="center" vertical="center"/>
    </xf>
    <xf numFmtId="177" fontId="7" fillId="0" borderId="23" xfId="0" applyNumberFormat="1" applyFont="1" applyFill="1" applyBorder="1" applyAlignment="1" applyProtection="1">
      <alignment vertical="center"/>
      <protection locked="0"/>
    </xf>
    <xf numFmtId="177" fontId="7" fillId="0" borderId="24" xfId="0" applyNumberFormat="1" applyFont="1" applyFill="1" applyBorder="1" applyAlignment="1" applyProtection="1">
      <alignment horizontal="right" vertical="center"/>
      <protection locked="0"/>
    </xf>
    <xf numFmtId="177" fontId="7" fillId="0" borderId="47" xfId="0" applyNumberFormat="1" applyFont="1" applyFill="1" applyBorder="1" applyAlignment="1" applyProtection="1">
      <alignment horizontal="center" vertical="center"/>
    </xf>
    <xf numFmtId="177" fontId="7" fillId="0" borderId="55" xfId="0" applyNumberFormat="1" applyFont="1" applyFill="1" applyBorder="1" applyAlignment="1" applyProtection="1">
      <alignment horizontal="center" vertical="center"/>
    </xf>
    <xf numFmtId="177" fontId="7" fillId="0" borderId="24" xfId="0" applyNumberFormat="1" applyFont="1" applyFill="1" applyBorder="1" applyAlignment="1" applyProtection="1">
      <alignment vertical="center"/>
    </xf>
    <xf numFmtId="177" fontId="7" fillId="0" borderId="29" xfId="0" applyNumberFormat="1" applyFont="1" applyFill="1" applyBorder="1" applyAlignment="1" applyProtection="1">
      <alignment horizontal="center" vertical="center"/>
      <protection locked="0"/>
    </xf>
    <xf numFmtId="177" fontId="7" fillId="0" borderId="30" xfId="0" applyNumberFormat="1" applyFont="1" applyFill="1" applyBorder="1" applyAlignment="1" applyProtection="1">
      <alignment horizontal="center" vertical="center"/>
      <protection locked="0"/>
    </xf>
    <xf numFmtId="177" fontId="7" fillId="0" borderId="29" xfId="0" applyNumberFormat="1" applyFont="1" applyFill="1" applyBorder="1" applyAlignment="1" applyProtection="1">
      <alignment vertical="center"/>
    </xf>
    <xf numFmtId="177" fontId="7" fillId="0" borderId="30" xfId="0" applyNumberFormat="1" applyFont="1" applyFill="1" applyBorder="1" applyAlignment="1" applyProtection="1">
      <alignment vertical="center"/>
    </xf>
    <xf numFmtId="177" fontId="7" fillId="0" borderId="5" xfId="0" applyNumberFormat="1" applyFont="1" applyFill="1" applyBorder="1" applyAlignment="1" applyProtection="1">
      <alignment horizontal="center" vertical="center" wrapText="1"/>
      <protection locked="0"/>
    </xf>
    <xf numFmtId="177" fontId="8" fillId="0" borderId="1" xfId="0" applyNumberFormat="1" applyFont="1" applyFill="1" applyBorder="1" applyAlignment="1" applyProtection="1">
      <alignment horizontal="center" vertical="center"/>
    </xf>
    <xf numFmtId="190" fontId="7" fillId="0" borderId="1" xfId="0" applyNumberFormat="1" applyFont="1" applyFill="1" applyBorder="1" applyAlignment="1" applyProtection="1">
      <alignment horizontal="center" vertical="center"/>
    </xf>
    <xf numFmtId="180" fontId="7" fillId="0" borderId="1" xfId="0" applyNumberFormat="1" applyFont="1" applyFill="1" applyBorder="1" applyAlignment="1" applyProtection="1">
      <alignment horizontal="center" vertical="center"/>
    </xf>
    <xf numFmtId="190" fontId="10" fillId="0" borderId="1" xfId="0" applyNumberFormat="1" applyFont="1" applyFill="1" applyBorder="1" applyAlignment="1" applyProtection="1">
      <alignment horizontal="center" vertical="center"/>
    </xf>
    <xf numFmtId="0" fontId="8" fillId="0" borderId="1" xfId="0" applyFont="1" applyFill="1" applyBorder="1" applyAlignment="1" applyProtection="1">
      <alignment horizontal="center" vertical="center"/>
      <protection locked="0"/>
    </xf>
    <xf numFmtId="177" fontId="8" fillId="0" borderId="11" xfId="0" applyNumberFormat="1" applyFont="1" applyFill="1" applyBorder="1" applyAlignment="1" applyProtection="1">
      <alignment horizontal="center" vertical="center"/>
    </xf>
    <xf numFmtId="190" fontId="7" fillId="0" borderId="11" xfId="0" applyNumberFormat="1" applyFont="1" applyFill="1" applyBorder="1" applyAlignment="1" applyProtection="1">
      <alignment horizontal="center" vertical="center"/>
    </xf>
    <xf numFmtId="180" fontId="7" fillId="0" borderId="11" xfId="0" applyNumberFormat="1" applyFont="1" applyFill="1" applyBorder="1" applyAlignment="1" applyProtection="1">
      <alignment horizontal="center" vertical="center"/>
    </xf>
    <xf numFmtId="190" fontId="10" fillId="0" borderId="11" xfId="0" applyNumberFormat="1" applyFont="1" applyFill="1" applyBorder="1" applyAlignment="1" applyProtection="1">
      <alignment horizontal="center" vertical="center"/>
    </xf>
    <xf numFmtId="0" fontId="8" fillId="0" borderId="11" xfId="0" applyFont="1" applyFill="1" applyBorder="1" applyAlignment="1" applyProtection="1">
      <alignment horizontal="center" vertical="center"/>
      <protection locked="0"/>
    </xf>
    <xf numFmtId="0" fontId="32" fillId="0" borderId="0" xfId="0" applyFont="1" applyFill="1" applyAlignment="1" applyProtection="1">
      <alignment horizontal="center" vertical="center"/>
      <protection locked="0"/>
    </xf>
    <xf numFmtId="177" fontId="7" fillId="0" borderId="24" xfId="0" applyNumberFormat="1" applyFont="1" applyFill="1" applyBorder="1" applyAlignment="1" applyProtection="1">
      <alignment horizontal="left" vertical="center"/>
    </xf>
    <xf numFmtId="177" fontId="7" fillId="0" borderId="24" xfId="0" applyNumberFormat="1" applyFont="1" applyFill="1" applyBorder="1" applyAlignment="1" applyProtection="1">
      <alignment horizontal="right" vertical="center"/>
    </xf>
    <xf numFmtId="177" fontId="7" fillId="0" borderId="32" xfId="0" applyNumberFormat="1" applyFont="1" applyFill="1" applyBorder="1" applyAlignment="1" applyProtection="1">
      <alignment horizontal="left" vertical="center"/>
    </xf>
    <xf numFmtId="187" fontId="8" fillId="0" borderId="1" xfId="0" applyNumberFormat="1" applyFont="1" applyFill="1" applyBorder="1" applyAlignment="1" applyProtection="1">
      <alignment horizontal="center" vertical="center"/>
    </xf>
    <xf numFmtId="188" fontId="8" fillId="0" borderId="11" xfId="0" applyNumberFormat="1" applyFont="1" applyFill="1" applyBorder="1" applyAlignment="1" applyProtection="1">
      <alignment horizontal="center" vertical="center"/>
      <protection locked="0"/>
    </xf>
    <xf numFmtId="187" fontId="7" fillId="0" borderId="11" xfId="0" applyNumberFormat="1" applyFont="1" applyFill="1" applyBorder="1" applyAlignment="1" applyProtection="1">
      <alignment horizontal="center" vertical="center"/>
    </xf>
    <xf numFmtId="0" fontId="7" fillId="0" borderId="17" xfId="0" applyFont="1" applyFill="1" applyBorder="1" applyAlignment="1" applyProtection="1">
      <alignment horizontal="center" vertical="center" wrapText="1"/>
      <protection locked="0"/>
    </xf>
    <xf numFmtId="0" fontId="7" fillId="0" borderId="45" xfId="0" applyFont="1" applyFill="1" applyBorder="1" applyAlignment="1" applyProtection="1">
      <alignment horizontal="center" vertical="center" wrapText="1"/>
      <protection locked="0"/>
    </xf>
    <xf numFmtId="0" fontId="32" fillId="0" borderId="0" xfId="0" applyFont="1" applyFill="1" applyBorder="1" applyAlignment="1" applyProtection="1">
      <alignment horizontal="center" vertical="center"/>
      <protection locked="0"/>
    </xf>
    <xf numFmtId="188" fontId="7" fillId="0" borderId="19" xfId="0" applyNumberFormat="1" applyFont="1" applyFill="1" applyBorder="1" applyAlignment="1" applyProtection="1">
      <alignment horizontal="center" vertical="center"/>
    </xf>
    <xf numFmtId="177" fontId="7" fillId="0" borderId="0" xfId="0" applyNumberFormat="1" applyFont="1" applyFill="1" applyAlignment="1" applyProtection="1">
      <alignment vertical="center"/>
      <protection locked="0"/>
    </xf>
    <xf numFmtId="177" fontId="7" fillId="0" borderId="0" xfId="0" applyNumberFormat="1" applyFont="1" applyFill="1" applyAlignment="1" applyProtection="1">
      <alignment vertical="center"/>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15" xfId="49"/>
    <cellStyle name="常规 2" xfId="50"/>
    <cellStyle name="常规 3" xfId="51"/>
    <cellStyle name="常规 4" xfId="52"/>
    <cellStyle name="常规 5" xfId="53"/>
  </cellStyles>
  <tableStyles count="0" defaultTableStyle="TableStyleMedium9" defaultPivotStyle="PivotStyleLight16"/>
  <colors>
    <mruColors>
      <color rgb="00FF00FF"/>
      <color rgb="00000000"/>
      <color rgb="00FFFF00"/>
      <color rgb="00FF0000"/>
      <color rgb="00FFC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haredStrings" Target="sharedStrings.xml"/><Relationship Id="rId21" Type="http://schemas.openxmlformats.org/officeDocument/2006/relationships/styles" Target="style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externalLink" Target="externalLinks/externalLink7.xml"/><Relationship Id="rId18" Type="http://schemas.openxmlformats.org/officeDocument/2006/relationships/externalLink" Target="externalLinks/externalLink6.xml"/><Relationship Id="rId17" Type="http://schemas.openxmlformats.org/officeDocument/2006/relationships/externalLink" Target="externalLinks/externalLink5.xml"/><Relationship Id="rId16" Type="http://schemas.openxmlformats.org/officeDocument/2006/relationships/externalLink" Target="externalLinks/externalLink4.xml"/><Relationship Id="rId15" Type="http://schemas.openxmlformats.org/officeDocument/2006/relationships/externalLink" Target="externalLinks/externalLink3.xml"/><Relationship Id="rId14" Type="http://schemas.openxmlformats.org/officeDocument/2006/relationships/externalLink" Target="externalLinks/externalLink2.xml"/><Relationship Id="rId13" Type="http://schemas.openxmlformats.org/officeDocument/2006/relationships/externalLink" Target="externalLinks/externalLink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571500</xdr:colOff>
      <xdr:row>13</xdr:row>
      <xdr:rowOff>180975</xdr:rowOff>
    </xdr:from>
    <xdr:to>
      <xdr:col>4</xdr:col>
      <xdr:colOff>714375</xdr:colOff>
      <xdr:row>27</xdr:row>
      <xdr:rowOff>123825</xdr:rowOff>
    </xdr:to>
    <xdr:pic>
      <xdr:nvPicPr>
        <xdr:cNvPr id="2" name="图片1" descr="rId1"/>
        <xdr:cNvPicPr>
          <a:picLocks noChangeAspect="1" noChangeArrowheads="1"/>
        </xdr:cNvPicPr>
      </xdr:nvPicPr>
      <xdr:blipFill>
        <a:blip r:embed="rId1"/>
        <a:srcRect/>
        <a:stretch>
          <a:fillRect/>
        </a:stretch>
      </xdr:blipFill>
      <xdr:spPr>
        <a:xfrm>
          <a:off x="1257300" y="2409825"/>
          <a:ext cx="3038475" cy="2514600"/>
        </a:xfrm>
        <a:prstGeom prst="rect">
          <a:avLst/>
        </a:prstGeom>
        <a:solidFill>
          <a:srgbClr val="FFFFFF"/>
        </a:solidFill>
        <a:ln w="9525">
          <a:solidFill>
            <a:srgbClr val="000000"/>
          </a:solidFill>
          <a:miter lim="800000"/>
          <a:headEnd/>
          <a:tailEn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14</xdr:row>
      <xdr:rowOff>0</xdr:rowOff>
    </xdr:from>
    <xdr:to>
      <xdr:col>5</xdr:col>
      <xdr:colOff>47625</xdr:colOff>
      <xdr:row>28</xdr:row>
      <xdr:rowOff>114300</xdr:rowOff>
    </xdr:to>
    <xdr:pic>
      <xdr:nvPicPr>
        <xdr:cNvPr id="2" name="图片1" descr="rId1"/>
        <xdr:cNvPicPr>
          <a:picLocks noChangeAspect="1" noChangeArrowheads="1"/>
        </xdr:cNvPicPr>
      </xdr:nvPicPr>
      <xdr:blipFill>
        <a:blip r:embed="rId1"/>
        <a:srcRect/>
        <a:stretch>
          <a:fillRect/>
        </a:stretch>
      </xdr:blipFill>
      <xdr:spPr>
        <a:xfrm>
          <a:off x="1371600" y="2571750"/>
          <a:ext cx="3038475" cy="2514600"/>
        </a:xfrm>
        <a:prstGeom prst="rect">
          <a:avLst/>
        </a:prstGeom>
        <a:solidFill>
          <a:srgbClr val="FFFFFF"/>
        </a:solidFill>
        <a:ln w="9525">
          <a:solidFill>
            <a:srgbClr val="000000"/>
          </a:solid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ssignment\2017\&#20013;&#20851;&#26449;\Assignment\2008\&#24037;&#20855;\&#38050;&#20995;&#35282;\&#35745;&#3163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signment\2017\&#20013;&#20851;&#26449;\&#20013;&#20851;&#26449;&#26045;&#24037;&#22270;&#26417;&#19996;\Assignment\2008\&#24037;&#20855;\&#38050;&#20995;&#35282;\&#35745;&#31639;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signment\2018\11&#26376;%20&#21271;&#28023;\&#21271;&#28023;&#36335;&#35745;&#316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xl\other\&#39030;&#36827;&#26725;&#26753;&#35745;&#31639;&#20844;&#24335;\&#38050;&#36712;&#26729;&#35745;&#31639;xl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signment\2018\20180312%20&#20844;&#36335;&#26725;&#26725;&#25286;&#38500;\7.&#26045;&#24037;&#35774;&#35745;&#25913;&#20026;&#26041;&#26696;&#35774;&#35745;\&#26694;&#26550;&#26725;&#35745;&#31639;(2012.12.1&#26356;&#2603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21\11&#26376;%20&#36830;&#20113;&#28207;\&#22522;&#30784;&#36164;&#26009;\&#25552;&#36947;&#36335;&#19987;&#19994;\3.&#31119;&#21033;&#24055;\U&#22411;&#27133;&#26045;&#24037;&#22270;&#35774;&#35745;%20&#31119;&#21033;&#24055;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22411;&#27133;&#26045;&#24037;&#22270;&#35774;&#35745;%20&#25391;&#21326;&#36335;3-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u型槽基坑"/>
      <sheetName val="防水 (2)"/>
      <sheetName val="工作坑桩"/>
      <sheetName val="目录"/>
      <sheetName val="框架结构"/>
      <sheetName val="容许应力法 "/>
      <sheetName val="三角顶块钢筋"/>
      <sheetName val="挡水矮墙"/>
      <sheetName val="栏杆 "/>
      <sheetName val="地基加固"/>
      <sheetName val="钢刃角"/>
      <sheetName val="钢轨桩计算"/>
      <sheetName val="桩  (2)"/>
      <sheetName val="桩 "/>
      <sheetName val="工作坑"/>
      <sheetName val="路基注浆"/>
      <sheetName val="防护限高架"/>
      <sheetName val="桩-数据"/>
      <sheetName val="主体"/>
      <sheetName val="防水"/>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钢轨桩"/>
      <sheetName val="工字钢数据"/>
      <sheetName val="Sheet3"/>
      <sheetName val="Sheet1"/>
      <sheetName val="Sheet2"/>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框架主体量"/>
      <sheetName val="基底应力"/>
      <sheetName val="工作坑"/>
      <sheetName val="后背钢轨桩计算"/>
      <sheetName val="刃角悬臂计算"/>
      <sheetName val="三桩计算"/>
      <sheetName val="挡墙"/>
      <sheetName val="框架桥底应力"/>
      <sheetName val="无缝钢管理论重量"/>
      <sheetName val="无压非完整井降水计算"/>
      <sheetName val="注浆量计算"/>
      <sheetName val="顶进前注浆"/>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U型槽数量表"/>
      <sheetName val="0.结构参数"/>
      <sheetName val="1.U型槽主筋验算"/>
      <sheetName val="1.U型槽主筋验算 (2)"/>
      <sheetName val="2.U型槽钢筋"/>
      <sheetName val="机非分隔带"/>
      <sheetName val="中央分隔带 "/>
    </sheetNames>
    <sheetDataSet>
      <sheetData sheetId="0"/>
      <sheetData sheetId="1">
        <row r="5">
          <cell r="T5">
            <v>2</v>
          </cell>
          <cell r="U5">
            <v>3.5</v>
          </cell>
        </row>
        <row r="6">
          <cell r="T6">
            <v>2</v>
          </cell>
          <cell r="U6">
            <v>3.5</v>
          </cell>
        </row>
        <row r="7">
          <cell r="T7">
            <v>2</v>
          </cell>
          <cell r="U7">
            <v>3.5</v>
          </cell>
        </row>
        <row r="8">
          <cell r="T8">
            <v>2</v>
          </cell>
          <cell r="U8">
            <v>3.5</v>
          </cell>
        </row>
        <row r="9">
          <cell r="T9">
            <v>2</v>
          </cell>
          <cell r="U9">
            <v>3.5</v>
          </cell>
        </row>
        <row r="10">
          <cell r="T10">
            <v>2</v>
          </cell>
          <cell r="U10">
            <v>3.5</v>
          </cell>
        </row>
        <row r="11">
          <cell r="T11">
            <v>2</v>
          </cell>
          <cell r="U11">
            <v>3.5</v>
          </cell>
        </row>
        <row r="12">
          <cell r="T12">
            <v>2</v>
          </cell>
          <cell r="U12">
            <v>3.5</v>
          </cell>
        </row>
        <row r="13">
          <cell r="T13">
            <v>2</v>
          </cell>
          <cell r="U13">
            <v>3.5</v>
          </cell>
        </row>
        <row r="14">
          <cell r="T14">
            <v>2</v>
          </cell>
          <cell r="U14">
            <v>3.5</v>
          </cell>
        </row>
        <row r="15">
          <cell r="T15">
            <v>2</v>
          </cell>
          <cell r="U15">
            <v>3.5</v>
          </cell>
        </row>
        <row r="41">
          <cell r="L41">
            <v>0.3</v>
          </cell>
        </row>
        <row r="41">
          <cell r="T41">
            <v>2.14301</v>
          </cell>
          <cell r="U41">
            <v>2.10007</v>
          </cell>
        </row>
        <row r="41">
          <cell r="W41">
            <v>0.45</v>
          </cell>
        </row>
        <row r="42">
          <cell r="L42">
            <v>0.4</v>
          </cell>
        </row>
        <row r="42">
          <cell r="T42">
            <v>2.1</v>
          </cell>
          <cell r="U42">
            <v>2.1</v>
          </cell>
        </row>
        <row r="42">
          <cell r="W42">
            <v>0.45</v>
          </cell>
        </row>
        <row r="43">
          <cell r="L43">
            <v>0.5</v>
          </cell>
        </row>
        <row r="43">
          <cell r="T43">
            <v>2.1</v>
          </cell>
          <cell r="U43">
            <v>2.1</v>
          </cell>
        </row>
        <row r="43">
          <cell r="W43">
            <v>0.45</v>
          </cell>
        </row>
        <row r="44">
          <cell r="L44">
            <v>0.5</v>
          </cell>
        </row>
        <row r="44">
          <cell r="T44">
            <v>2.09999</v>
          </cell>
          <cell r="U44">
            <v>2.15679</v>
          </cell>
        </row>
        <row r="44">
          <cell r="W44">
            <v>0.45</v>
          </cell>
        </row>
        <row r="45">
          <cell r="L45">
            <v>0.6</v>
          </cell>
        </row>
        <row r="45">
          <cell r="T45">
            <v>2.15702</v>
          </cell>
          <cell r="U45">
            <v>2.42398</v>
          </cell>
        </row>
        <row r="45">
          <cell r="W45">
            <v>0.45</v>
          </cell>
        </row>
        <row r="46">
          <cell r="L46">
            <v>0.7</v>
          </cell>
        </row>
        <row r="46">
          <cell r="T46">
            <v>2.42453</v>
          </cell>
          <cell r="U46">
            <v>2.89179</v>
          </cell>
        </row>
        <row r="46">
          <cell r="W46">
            <v>0.45</v>
          </cell>
        </row>
        <row r="47">
          <cell r="L47">
            <v>0.7</v>
          </cell>
        </row>
        <row r="47">
          <cell r="T47">
            <v>3.33064</v>
          </cell>
          <cell r="U47">
            <v>2.92878</v>
          </cell>
        </row>
        <row r="47">
          <cell r="W47">
            <v>0.45</v>
          </cell>
        </row>
        <row r="48">
          <cell r="L48">
            <v>0.5</v>
          </cell>
        </row>
        <row r="48">
          <cell r="T48">
            <v>2.92818</v>
          </cell>
          <cell r="U48">
            <v>2.52632</v>
          </cell>
        </row>
        <row r="48">
          <cell r="W48">
            <v>0.45</v>
          </cell>
        </row>
        <row r="49">
          <cell r="L49">
            <v>0.4</v>
          </cell>
        </row>
        <row r="49">
          <cell r="T49">
            <v>2.52572</v>
          </cell>
          <cell r="U49">
            <v>2.12386</v>
          </cell>
        </row>
        <row r="49">
          <cell r="W49">
            <v>0.45</v>
          </cell>
        </row>
        <row r="50">
          <cell r="L50">
            <v>0.3</v>
          </cell>
        </row>
        <row r="50">
          <cell r="T50">
            <v>2.12411</v>
          </cell>
          <cell r="U50">
            <v>2.26988</v>
          </cell>
        </row>
        <row r="50">
          <cell r="W50">
            <v>0.45</v>
          </cell>
        </row>
        <row r="51">
          <cell r="L51">
            <v>0.3</v>
          </cell>
        </row>
        <row r="51">
          <cell r="T51">
            <v>2.27002</v>
          </cell>
          <cell r="U51">
            <v>2.29948</v>
          </cell>
        </row>
        <row r="51">
          <cell r="W51">
            <v>0.45</v>
          </cell>
        </row>
      </sheetData>
      <sheetData sheetId="2"/>
      <sheetData sheetId="3"/>
      <sheetData sheetId="4"/>
      <sheetData sheetId="5"/>
      <sheetData sheetId="6"/>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1.U型槽主筋验算 (2)"/>
      <sheetName val="0.结构参数"/>
      <sheetName val="0.地勘及桩计算"/>
      <sheetName val="1.U型槽主筋验算"/>
      <sheetName val="2.U型槽钢筋"/>
      <sheetName val="机非分隔带"/>
      <sheetName val="3.抗浮桩"/>
      <sheetName val="3.抗浮桩钢筋计算"/>
      <sheetName val="4.防水 "/>
      <sheetName val="5.地基加固"/>
      <sheetName val="6.无压非完整井"/>
      <sheetName val="6.降水井数据"/>
      <sheetName val="基坑计算"/>
      <sheetName val="数据处理"/>
      <sheetName val="管沟"/>
    </sheetNames>
    <sheetDataSet>
      <sheetData sheetId="0"/>
      <sheetData sheetId="1">
        <row r="5">
          <cell r="B5" t="str">
            <v>YU1</v>
          </cell>
        </row>
        <row r="6">
          <cell r="B6" t="str">
            <v>YU2</v>
          </cell>
        </row>
        <row r="7">
          <cell r="B7" t="str">
            <v>YU3</v>
          </cell>
        </row>
        <row r="8">
          <cell r="B8" t="str">
            <v>YU4</v>
          </cell>
        </row>
        <row r="9">
          <cell r="B9" t="str">
            <v>YU5</v>
          </cell>
        </row>
        <row r="10">
          <cell r="B10" t="str">
            <v>YU6</v>
          </cell>
        </row>
        <row r="11">
          <cell r="B11" t="str">
            <v>YU7</v>
          </cell>
        </row>
        <row r="12">
          <cell r="B12" t="str">
            <v>YU8</v>
          </cell>
        </row>
        <row r="13">
          <cell r="B13" t="str">
            <v>YU9</v>
          </cell>
        </row>
        <row r="14">
          <cell r="B14" t="str">
            <v>YU10</v>
          </cell>
        </row>
        <row r="15">
          <cell r="B15" t="str">
            <v>YU11</v>
          </cell>
        </row>
        <row r="16">
          <cell r="B16" t="str">
            <v>YU12</v>
          </cell>
        </row>
        <row r="17">
          <cell r="B17" t="str">
            <v>YU13</v>
          </cell>
        </row>
        <row r="18">
          <cell r="B18" t="str">
            <v>YU14</v>
          </cell>
        </row>
        <row r="19">
          <cell r="B19" t="str">
            <v>YU15</v>
          </cell>
        </row>
        <row r="20">
          <cell r="B20" t="str">
            <v>YU16</v>
          </cell>
        </row>
        <row r="21">
          <cell r="B21" t="str">
            <v>YU17</v>
          </cell>
        </row>
        <row r="22">
          <cell r="B22" t="str">
            <v>YU18</v>
          </cell>
        </row>
        <row r="23">
          <cell r="B23" t="str">
            <v>YU19</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309"/>
  <sheetViews>
    <sheetView tabSelected="1" zoomScaleSheetLayoutView="60" workbookViewId="0">
      <selection activeCell="L290" sqref="L290"/>
    </sheetView>
  </sheetViews>
  <sheetFormatPr defaultColWidth="6.625" defaultRowHeight="15" customHeight="1"/>
  <cols>
    <col min="1" max="1" width="6.625" style="177"/>
    <col min="2" max="4" width="6.625" style="178" customWidth="1"/>
    <col min="5" max="5" width="7.625" style="178" customWidth="1"/>
    <col min="6" max="6" width="10.5" style="178" customWidth="1"/>
    <col min="7" max="7" width="6.625" style="178" customWidth="1"/>
    <col min="8" max="8" width="7.5" style="178" customWidth="1"/>
    <col min="9" max="9" width="8.25" style="179" customWidth="1"/>
    <col min="10" max="10" width="7.75" style="178" customWidth="1"/>
    <col min="11" max="11" width="6.625" style="178" customWidth="1"/>
    <col min="12" max="12" width="7.625" style="178" customWidth="1"/>
    <col min="13" max="16" width="6.625" style="178" customWidth="1"/>
    <col min="17" max="17" width="11.75" style="178" customWidth="1"/>
    <col min="18" max="19" width="6.625" style="178" customWidth="1"/>
    <col min="20" max="20" width="8.625" style="178" customWidth="1"/>
    <col min="21" max="21" width="6.625" style="177"/>
    <col min="22" max="23" width="9.25" style="177"/>
    <col min="24" max="24" width="8.375" style="177"/>
    <col min="25" max="25" width="9.25" style="177"/>
    <col min="26" max="27" width="8.375" style="177"/>
    <col min="28" max="28" width="9.25" style="177"/>
    <col min="29" max="29" width="8.375" style="177"/>
    <col min="30" max="42" width="7.5" style="177"/>
    <col min="43" max="16384" width="6.625" style="177"/>
  </cols>
  <sheetData>
    <row r="1" ht="24.95" customHeight="1" spans="2:30">
      <c r="B1" s="796" t="s">
        <v>0</v>
      </c>
      <c r="C1" s="797" t="s">
        <v>1</v>
      </c>
      <c r="D1" s="797" t="s">
        <v>2</v>
      </c>
      <c r="E1" s="797" t="s">
        <v>3</v>
      </c>
      <c r="F1" s="797" t="s">
        <v>4</v>
      </c>
      <c r="G1" s="797" t="s">
        <v>5</v>
      </c>
      <c r="H1" s="797" t="s">
        <v>6</v>
      </c>
      <c r="I1" s="825" t="s">
        <v>7</v>
      </c>
      <c r="J1" s="797" t="s">
        <v>8</v>
      </c>
      <c r="K1" s="797" t="s">
        <v>9</v>
      </c>
      <c r="L1" s="797" t="s">
        <v>10</v>
      </c>
      <c r="M1" s="797" t="s">
        <v>11</v>
      </c>
      <c r="N1" s="797" t="s">
        <v>12</v>
      </c>
      <c r="O1" s="797" t="s">
        <v>13</v>
      </c>
      <c r="P1" s="797" t="s">
        <v>14</v>
      </c>
      <c r="Q1" s="797" t="s">
        <v>15</v>
      </c>
      <c r="R1" s="797" t="s">
        <v>16</v>
      </c>
      <c r="S1" s="797" t="s">
        <v>17</v>
      </c>
      <c r="T1" s="797" t="s">
        <v>18</v>
      </c>
      <c r="U1" s="797"/>
      <c r="V1" s="797" t="s">
        <v>19</v>
      </c>
      <c r="W1" s="797" t="s">
        <v>20</v>
      </c>
      <c r="X1" s="797" t="s">
        <v>21</v>
      </c>
      <c r="Y1" s="797" t="s">
        <v>22</v>
      </c>
      <c r="Z1" s="797" t="s">
        <v>23</v>
      </c>
      <c r="AA1" s="797" t="s">
        <v>24</v>
      </c>
      <c r="AB1" s="843" t="s">
        <v>25</v>
      </c>
      <c r="AC1" s="844" t="s">
        <v>26</v>
      </c>
      <c r="AD1" s="201"/>
    </row>
    <row r="2" customHeight="1" spans="1:43">
      <c r="A2" s="177">
        <v>14</v>
      </c>
      <c r="B2" s="798" t="str">
        <f>'0.结构参数'!A41</f>
        <v>YU1</v>
      </c>
      <c r="C2" s="799">
        <f>'0.结构参数'!D41*100</f>
        <v>2000</v>
      </c>
      <c r="D2" s="800">
        <f>'0.结构参数'!O41*100</f>
        <v>241</v>
      </c>
      <c r="E2" s="800">
        <f>'0.结构参数'!P41*100</f>
        <v>256.022</v>
      </c>
      <c r="F2" s="801">
        <v>30</v>
      </c>
      <c r="G2" s="800">
        <f>'0.结构参数'!K41*100</f>
        <v>40</v>
      </c>
      <c r="H2" s="802">
        <f>ROUNDDOWN((C2-12.5)/12.5,0)</f>
        <v>159</v>
      </c>
      <c r="I2" s="826">
        <f t="shared" ref="I2:I20" si="0">ROUND((C2-H2*12.5)/2,2)</f>
        <v>6.25</v>
      </c>
      <c r="J2" s="827">
        <f t="shared" ref="J2:J20" si="1">L2</f>
        <v>5</v>
      </c>
      <c r="K2" s="828">
        <f t="shared" ref="K2:K20" si="2">ROUND((S2-8-N2)/J2,1)</f>
        <v>12.5</v>
      </c>
      <c r="L2" s="829">
        <f t="shared" ref="L2:L20" si="3">ROUNDDOWN(((S2+T2)/2-8)/12.5,0)</f>
        <v>5</v>
      </c>
      <c r="M2" s="750">
        <f t="shared" ref="M2:M20" si="4">ROUND((T2-N2-8)/L2,1)</f>
        <v>12.5</v>
      </c>
      <c r="N2" s="828">
        <f t="shared" ref="N2:N20" si="5">(S2+T2)/2-8-L2*12.5</f>
        <v>10.5</v>
      </c>
      <c r="O2" s="830">
        <v>1</v>
      </c>
      <c r="P2" s="750">
        <f t="shared" ref="P2:P20" si="6">(F2-Q2*2)/O2</f>
        <v>14</v>
      </c>
      <c r="Q2" s="735">
        <v>8</v>
      </c>
      <c r="R2" s="840">
        <v>1</v>
      </c>
      <c r="S2" s="750">
        <f>IF(('0.结构参数'!K5+0.2-'0.结构参数'!P5)&lt;=0.81,0.81,('0.结构参数'!K5+0.2-'0.结构参数'!P5))*100</f>
        <v>81</v>
      </c>
      <c r="T2" s="750">
        <f>IF(('0.结构参数'!L5+0.2-'0.结构参数'!Q5)&lt;=0.81,0.81,('0.结构参数'!L5+0.2-'0.结构参数'!Q5))*100</f>
        <v>81</v>
      </c>
      <c r="U2" s="750">
        <f t="shared" ref="U2:U20" si="7">12.5-N2</f>
        <v>2</v>
      </c>
      <c r="V2" s="750">
        <f>('0.结构参数'!P5-'0.结构参数'!I5)*100</f>
        <v>160</v>
      </c>
      <c r="W2" s="750">
        <f>('0.结构参数'!Q5-'0.结构参数'!J5)*100</f>
        <v>175.022</v>
      </c>
      <c r="X2" s="736">
        <f t="shared" ref="X2:X20" si="8">ROUNDDOWN(((V2+W2)/2-(12.5-N2))/12.5,0)</f>
        <v>13</v>
      </c>
      <c r="Y2" s="750">
        <f t="shared" ref="Y2:Y20" si="9">ROUND((V2-(12.5-N2)-AB2)/X2,1)</f>
        <v>11.9</v>
      </c>
      <c r="Z2" s="736">
        <f t="shared" ref="Z2:Z20" si="10">X2</f>
        <v>13</v>
      </c>
      <c r="AA2" s="750">
        <f t="shared" ref="AA2:AA20" si="11">ROUND((W2-(12.5-N2)-AB2)/Z2,1)</f>
        <v>13.1</v>
      </c>
      <c r="AB2" s="769">
        <f t="shared" ref="AB2:AB20" si="12">(V2+W2)/2-(12.5-N2)-X2*12.5</f>
        <v>3.01100000000002</v>
      </c>
      <c r="AC2" s="774">
        <f t="shared" ref="AC2:AC20" si="13">(((E2+D2)/2*F2)+(45*(V2+W2+81)/2-753)+((S2+T2)/2-81)*30)/10000*C2/100</f>
        <v>32.12565</v>
      </c>
      <c r="AD2" s="845" t="s">
        <v>27</v>
      </c>
      <c r="AE2" s="772">
        <v>4</v>
      </c>
      <c r="AF2" s="237"/>
      <c r="AG2" s="237"/>
      <c r="AH2" s="237"/>
      <c r="AI2" s="237"/>
      <c r="AJ2" s="237"/>
      <c r="AK2" s="237"/>
      <c r="AL2" s="237"/>
      <c r="AM2" s="237"/>
      <c r="AN2" s="237"/>
      <c r="AO2" s="237"/>
      <c r="AP2" s="237"/>
      <c r="AQ2" s="237"/>
    </row>
    <row r="3" customHeight="1" spans="1:43">
      <c r="A3" s="177">
        <v>14</v>
      </c>
      <c r="B3" s="798" t="str">
        <f>'0.结构参数'!A42</f>
        <v>YU2</v>
      </c>
      <c r="C3" s="799">
        <f>'0.结构参数'!D42*100</f>
        <v>2000</v>
      </c>
      <c r="D3" s="800">
        <f>'0.结构参数'!O42*100</f>
        <v>256.03</v>
      </c>
      <c r="E3" s="800">
        <f>'0.结构参数'!P42*100</f>
        <v>251.02</v>
      </c>
      <c r="F3" s="801">
        <v>30</v>
      </c>
      <c r="G3" s="800">
        <f>'0.结构参数'!K42*100</f>
        <v>40</v>
      </c>
      <c r="H3" s="802">
        <f t="shared" ref="H3:H20" si="14">ROUNDDOWN((C3-12.5)/12.5,0)</f>
        <v>159</v>
      </c>
      <c r="I3" s="826">
        <f t="shared" si="0"/>
        <v>6.25</v>
      </c>
      <c r="J3" s="827">
        <f t="shared" si="1"/>
        <v>5</v>
      </c>
      <c r="K3" s="828">
        <f t="shared" si="2"/>
        <v>12.5</v>
      </c>
      <c r="L3" s="829">
        <f t="shared" si="3"/>
        <v>5</v>
      </c>
      <c r="M3" s="750">
        <f t="shared" si="4"/>
        <v>12.5</v>
      </c>
      <c r="N3" s="828">
        <f t="shared" si="5"/>
        <v>10.5</v>
      </c>
      <c r="O3" s="830">
        <v>1</v>
      </c>
      <c r="P3" s="750">
        <f t="shared" si="6"/>
        <v>14</v>
      </c>
      <c r="Q3" s="735">
        <v>8</v>
      </c>
      <c r="R3" s="840">
        <v>1</v>
      </c>
      <c r="S3" s="750">
        <f>IF(('0.结构参数'!K6+0.2-'0.结构参数'!P6)&lt;=0.81,0.81,('0.结构参数'!K6+0.2-'0.结构参数'!P6))*100</f>
        <v>81</v>
      </c>
      <c r="T3" s="750">
        <f>IF(('0.结构参数'!L6+0.2-'0.结构参数'!Q6)&lt;=0.81,0.81,('0.结构参数'!L6+0.2-'0.结构参数'!Q6))*100</f>
        <v>81</v>
      </c>
      <c r="U3" s="750">
        <f t="shared" si="7"/>
        <v>2</v>
      </c>
      <c r="V3" s="750">
        <f>('0.结构参数'!P6-'0.结构参数'!I6)*100</f>
        <v>175.03</v>
      </c>
      <c r="W3" s="750">
        <f>('0.结构参数'!Q6-'0.结构参数'!J6)*100</f>
        <v>170.02</v>
      </c>
      <c r="X3" s="736">
        <f t="shared" si="8"/>
        <v>13</v>
      </c>
      <c r="Y3" s="750">
        <f t="shared" si="9"/>
        <v>12.7</v>
      </c>
      <c r="Z3" s="736">
        <f t="shared" si="10"/>
        <v>13</v>
      </c>
      <c r="AA3" s="750">
        <f t="shared" si="11"/>
        <v>12.3</v>
      </c>
      <c r="AB3" s="769">
        <f t="shared" si="12"/>
        <v>8.02500000000001</v>
      </c>
      <c r="AC3" s="774">
        <f t="shared" si="13"/>
        <v>32.87775</v>
      </c>
      <c r="AD3" s="246"/>
      <c r="AF3" s="237"/>
      <c r="AG3" s="237"/>
      <c r="AH3" s="237"/>
      <c r="AI3" s="237"/>
      <c r="AJ3" s="237"/>
      <c r="AK3" s="237"/>
      <c r="AL3" s="237"/>
      <c r="AM3" s="237"/>
      <c r="AN3" s="237"/>
      <c r="AO3" s="237"/>
      <c r="AP3" s="237"/>
      <c r="AQ3" s="237"/>
    </row>
    <row r="4" customHeight="1" spans="1:43">
      <c r="A4" s="177">
        <v>14</v>
      </c>
      <c r="B4" s="798" t="str">
        <f>'0.结构参数'!A43</f>
        <v>YU3</v>
      </c>
      <c r="C4" s="799">
        <f>'0.结构参数'!D43*100</f>
        <v>2000</v>
      </c>
      <c r="D4" s="800">
        <f>'0.结构参数'!O43*100</f>
        <v>250.998</v>
      </c>
      <c r="E4" s="800">
        <f>'0.结构参数'!P43*100</f>
        <v>231.965</v>
      </c>
      <c r="F4" s="801">
        <v>30</v>
      </c>
      <c r="G4" s="800">
        <f>'0.结构参数'!K43*100</f>
        <v>50</v>
      </c>
      <c r="H4" s="802">
        <f t="shared" si="14"/>
        <v>159</v>
      </c>
      <c r="I4" s="826">
        <f t="shared" si="0"/>
        <v>6.25</v>
      </c>
      <c r="J4" s="827">
        <f t="shared" si="1"/>
        <v>5</v>
      </c>
      <c r="K4" s="828">
        <f t="shared" si="2"/>
        <v>12.5</v>
      </c>
      <c r="L4" s="829">
        <f t="shared" si="3"/>
        <v>5</v>
      </c>
      <c r="M4" s="750">
        <f t="shared" si="4"/>
        <v>12.5</v>
      </c>
      <c r="N4" s="828">
        <f t="shared" si="5"/>
        <v>10.5</v>
      </c>
      <c r="O4" s="830">
        <v>1</v>
      </c>
      <c r="P4" s="750">
        <f t="shared" si="6"/>
        <v>14</v>
      </c>
      <c r="Q4" s="735">
        <v>8</v>
      </c>
      <c r="R4" s="840">
        <v>1</v>
      </c>
      <c r="S4" s="750">
        <f>IF(('0.结构参数'!K7+0.2-'0.结构参数'!P7)&lt;=0.81,0.81,('0.结构参数'!K7+0.2-'0.结构参数'!P7))*100</f>
        <v>81</v>
      </c>
      <c r="T4" s="750">
        <f>IF(('0.结构参数'!L7+0.2-'0.结构参数'!Q7)&lt;=0.81,0.81,('0.结构参数'!L7+0.2-'0.结构参数'!Q7))*100</f>
        <v>81</v>
      </c>
      <c r="U4" s="750">
        <f t="shared" si="7"/>
        <v>2</v>
      </c>
      <c r="V4" s="750">
        <f>('0.结构参数'!P7-'0.结构参数'!I7)*100</f>
        <v>169.998</v>
      </c>
      <c r="W4" s="750">
        <f>('0.结构参数'!Q7-'0.结构参数'!J7)*100</f>
        <v>150.965</v>
      </c>
      <c r="X4" s="736">
        <f t="shared" si="8"/>
        <v>12</v>
      </c>
      <c r="Y4" s="750">
        <f t="shared" si="9"/>
        <v>13.3</v>
      </c>
      <c r="Z4" s="736">
        <f t="shared" si="10"/>
        <v>12</v>
      </c>
      <c r="AA4" s="750">
        <f t="shared" si="11"/>
        <v>11.7</v>
      </c>
      <c r="AB4" s="769">
        <f t="shared" si="12"/>
        <v>8.48149999999998</v>
      </c>
      <c r="AC4" s="774">
        <f t="shared" si="13"/>
        <v>31.071225</v>
      </c>
      <c r="AD4" s="246"/>
      <c r="AF4" s="237"/>
      <c r="AG4" s="237"/>
      <c r="AH4" s="237"/>
      <c r="AI4" s="237"/>
      <c r="AJ4" s="237"/>
      <c r="AK4" s="237"/>
      <c r="AL4" s="237"/>
      <c r="AM4" s="237"/>
      <c r="AN4" s="237"/>
      <c r="AO4" s="237"/>
      <c r="AP4" s="237"/>
      <c r="AQ4" s="237"/>
    </row>
    <row r="5" customHeight="1" spans="1:43">
      <c r="A5" s="177">
        <v>14</v>
      </c>
      <c r="B5" s="798" t="str">
        <f>'0.结构参数'!A44</f>
        <v>YU4</v>
      </c>
      <c r="C5" s="799">
        <f>'0.结构参数'!D44*100</f>
        <v>2000</v>
      </c>
      <c r="D5" s="800">
        <f>'0.结构参数'!O44*100</f>
        <v>231.936</v>
      </c>
      <c r="E5" s="800">
        <f>'0.结构参数'!P44*100</f>
        <v>223.911</v>
      </c>
      <c r="F5" s="801">
        <v>30</v>
      </c>
      <c r="G5" s="800">
        <f>'0.结构参数'!K44*100</f>
        <v>50</v>
      </c>
      <c r="H5" s="802">
        <f t="shared" si="14"/>
        <v>159</v>
      </c>
      <c r="I5" s="826">
        <f t="shared" si="0"/>
        <v>6.25</v>
      </c>
      <c r="J5" s="827">
        <f t="shared" si="1"/>
        <v>6</v>
      </c>
      <c r="K5" s="828">
        <f t="shared" si="2"/>
        <v>11.5</v>
      </c>
      <c r="L5" s="829">
        <f t="shared" si="3"/>
        <v>6</v>
      </c>
      <c r="M5" s="750">
        <f t="shared" si="4"/>
        <v>13.5</v>
      </c>
      <c r="N5" s="828">
        <f t="shared" si="5"/>
        <v>3.757</v>
      </c>
      <c r="O5" s="830">
        <v>1</v>
      </c>
      <c r="P5" s="750">
        <f t="shared" si="6"/>
        <v>14</v>
      </c>
      <c r="Q5" s="735">
        <v>8</v>
      </c>
      <c r="R5" s="840">
        <v>1</v>
      </c>
      <c r="S5" s="750">
        <f>IF(('0.结构参数'!K8+0.2-'0.结构参数'!P8)&lt;=0.81,0.81,('0.结构参数'!K8+0.2-'0.结构参数'!P8))*100</f>
        <v>81</v>
      </c>
      <c r="T5" s="750">
        <f>IF(('0.结构参数'!L8+0.2-'0.结构参数'!Q8)&lt;=0.81,0.81,('0.结构参数'!L8+0.2-'0.结构参数'!Q8))*100</f>
        <v>92.514</v>
      </c>
      <c r="U5" s="750">
        <f t="shared" si="7"/>
        <v>8.74299999999999</v>
      </c>
      <c r="V5" s="750">
        <f>('0.结构参数'!P8-'0.结构参数'!I8)*100</f>
        <v>150.936</v>
      </c>
      <c r="W5" s="750">
        <f>('0.结构参数'!Q8-'0.结构参数'!J8)*100</f>
        <v>131.397</v>
      </c>
      <c r="X5" s="736">
        <f t="shared" si="8"/>
        <v>10</v>
      </c>
      <c r="Y5" s="750">
        <f t="shared" si="9"/>
        <v>13.5</v>
      </c>
      <c r="Z5" s="736">
        <f t="shared" si="10"/>
        <v>10</v>
      </c>
      <c r="AA5" s="750">
        <f t="shared" si="11"/>
        <v>11.5</v>
      </c>
      <c r="AB5" s="769">
        <f t="shared" si="12"/>
        <v>7.42349999999999</v>
      </c>
      <c r="AC5" s="774">
        <f t="shared" si="13"/>
        <v>28.864815</v>
      </c>
      <c r="AF5" s="237"/>
      <c r="AG5" s="237"/>
      <c r="AH5" s="237"/>
      <c r="AI5" s="237"/>
      <c r="AJ5" s="237"/>
      <c r="AK5" s="237"/>
      <c r="AL5" s="237"/>
      <c r="AM5" s="237"/>
      <c r="AN5" s="237"/>
      <c r="AO5" s="237"/>
      <c r="AP5" s="237"/>
      <c r="AQ5" s="237"/>
    </row>
    <row r="6" customHeight="1" spans="1:43">
      <c r="A6" s="177">
        <v>14</v>
      </c>
      <c r="B6" s="798" t="str">
        <f>'0.结构参数'!A45</f>
        <v>YU5</v>
      </c>
      <c r="C6" s="799">
        <f>'0.结构参数'!D45*100</f>
        <v>2000</v>
      </c>
      <c r="D6" s="800">
        <f>'0.结构参数'!O45*100</f>
        <v>223.926</v>
      </c>
      <c r="E6" s="800">
        <f>'0.结构参数'!P45*100</f>
        <v>233.387</v>
      </c>
      <c r="F6" s="801">
        <v>30</v>
      </c>
      <c r="G6" s="800">
        <f>'0.结构参数'!K45*100</f>
        <v>60</v>
      </c>
      <c r="H6" s="802">
        <f t="shared" si="14"/>
        <v>159</v>
      </c>
      <c r="I6" s="826">
        <f t="shared" si="0"/>
        <v>6.25</v>
      </c>
      <c r="J6" s="827">
        <f t="shared" si="1"/>
        <v>7</v>
      </c>
      <c r="K6" s="828">
        <f t="shared" si="2"/>
        <v>10.4</v>
      </c>
      <c r="L6" s="829">
        <f t="shared" si="3"/>
        <v>7</v>
      </c>
      <c r="M6" s="750">
        <f t="shared" si="4"/>
        <v>14.6</v>
      </c>
      <c r="N6" s="828">
        <f t="shared" si="5"/>
        <v>11.558</v>
      </c>
      <c r="O6" s="830">
        <v>1</v>
      </c>
      <c r="P6" s="750">
        <f t="shared" si="6"/>
        <v>14</v>
      </c>
      <c r="Q6" s="735">
        <v>8</v>
      </c>
      <c r="R6" s="840">
        <v>1</v>
      </c>
      <c r="S6" s="750">
        <f>IF(('0.结构参数'!K9+0.2-'0.结构参数'!P9)&lt;=0.81,0.81,('0.结构参数'!K9+0.2-'0.结构参数'!P9))*100</f>
        <v>92.558</v>
      </c>
      <c r="T6" s="750">
        <f>IF(('0.结构参数'!L9+0.2-'0.结构参数'!Q9)&lt;=0.81,0.81,('0.结构参数'!L9+0.2-'0.结构参数'!Q9))*100</f>
        <v>121.558</v>
      </c>
      <c r="U6" s="750">
        <f t="shared" si="7"/>
        <v>0.942000000000007</v>
      </c>
      <c r="V6" s="750">
        <f>('0.结构参数'!P9-'0.结构参数'!I9)*100</f>
        <v>131.368</v>
      </c>
      <c r="W6" s="750">
        <f>('0.结构参数'!Q9-'0.结构参数'!J9)*100</f>
        <v>111.829</v>
      </c>
      <c r="X6" s="736">
        <f t="shared" si="8"/>
        <v>9</v>
      </c>
      <c r="Y6" s="750">
        <f t="shared" si="9"/>
        <v>13.6</v>
      </c>
      <c r="Z6" s="736">
        <f t="shared" si="10"/>
        <v>9</v>
      </c>
      <c r="AA6" s="750">
        <f t="shared" si="11"/>
        <v>11.4</v>
      </c>
      <c r="AB6" s="769">
        <f t="shared" si="12"/>
        <v>8.15649999999999</v>
      </c>
      <c r="AC6" s="774">
        <f t="shared" si="13"/>
        <v>28.365735</v>
      </c>
      <c r="AF6" s="237"/>
      <c r="AG6" s="237"/>
      <c r="AH6" s="237"/>
      <c r="AI6" s="237"/>
      <c r="AJ6" s="237"/>
      <c r="AK6" s="237"/>
      <c r="AL6" s="237"/>
      <c r="AM6" s="237"/>
      <c r="AN6" s="237"/>
      <c r="AO6" s="237"/>
      <c r="AP6" s="237"/>
      <c r="AQ6" s="237"/>
    </row>
    <row r="7" customHeight="1" spans="1:43">
      <c r="A7" s="177">
        <v>14</v>
      </c>
      <c r="B7" s="798" t="str">
        <f>'0.结构参数'!A46</f>
        <v>YU6</v>
      </c>
      <c r="C7" s="799">
        <f>'0.结构参数'!D46*100</f>
        <v>2000</v>
      </c>
      <c r="D7" s="800">
        <f>'0.结构参数'!O46*100</f>
        <v>233.428</v>
      </c>
      <c r="E7" s="800">
        <f>'0.结构参数'!P46*100</f>
        <v>261.196</v>
      </c>
      <c r="F7" s="801">
        <v>30</v>
      </c>
      <c r="G7" s="800">
        <f>'0.结构参数'!K46*100</f>
        <v>70</v>
      </c>
      <c r="H7" s="802">
        <f t="shared" si="14"/>
        <v>159</v>
      </c>
      <c r="I7" s="826">
        <f t="shared" si="0"/>
        <v>6.25</v>
      </c>
      <c r="J7" s="827">
        <f t="shared" si="1"/>
        <v>10</v>
      </c>
      <c r="K7" s="828">
        <f t="shared" si="2"/>
        <v>11.1</v>
      </c>
      <c r="L7" s="829">
        <f t="shared" si="3"/>
        <v>10</v>
      </c>
      <c r="M7" s="750">
        <f t="shared" si="4"/>
        <v>14</v>
      </c>
      <c r="N7" s="828">
        <f t="shared" si="5"/>
        <v>3.101</v>
      </c>
      <c r="O7" s="830">
        <v>1</v>
      </c>
      <c r="P7" s="750">
        <f t="shared" si="6"/>
        <v>14</v>
      </c>
      <c r="Q7" s="735">
        <v>8</v>
      </c>
      <c r="R7" s="840">
        <v>1</v>
      </c>
      <c r="S7" s="750">
        <f>IF(('0.结构参数'!K10+0.2-'0.结构参数'!P10)&lt;=0.81,0.81,('0.结构参数'!K10+0.2-'0.结构参数'!P10))*100</f>
        <v>121.601</v>
      </c>
      <c r="T7" s="750">
        <f>IF(('0.结构参数'!L10+0.2-'0.结构参数'!Q10)&lt;=0.81,0.81,('0.结构参数'!L10+0.2-'0.结构参数'!Q10))*100</f>
        <v>150.601</v>
      </c>
      <c r="U7" s="750">
        <f t="shared" si="7"/>
        <v>9.399</v>
      </c>
      <c r="V7" s="750">
        <f>('0.结构参数'!P10-'0.结构参数'!I10)*100</f>
        <v>111.827</v>
      </c>
      <c r="W7" s="750">
        <f>('0.结构参数'!Q10-'0.结构参数'!J10)*100</f>
        <v>110.595</v>
      </c>
      <c r="X7" s="736">
        <f t="shared" si="8"/>
        <v>8</v>
      </c>
      <c r="Y7" s="750">
        <f t="shared" si="9"/>
        <v>12.6</v>
      </c>
      <c r="Z7" s="736">
        <f t="shared" si="10"/>
        <v>8</v>
      </c>
      <c r="AA7" s="750">
        <f t="shared" si="11"/>
        <v>12.4</v>
      </c>
      <c r="AB7" s="769">
        <f t="shared" si="12"/>
        <v>1.81200000000001</v>
      </c>
      <c r="AC7" s="774">
        <f t="shared" si="13"/>
        <v>30.29277</v>
      </c>
      <c r="AF7" s="237"/>
      <c r="AG7" s="237"/>
      <c r="AH7" s="237"/>
      <c r="AI7" s="237"/>
      <c r="AJ7" s="237"/>
      <c r="AK7" s="237"/>
      <c r="AL7" s="237"/>
      <c r="AM7" s="237"/>
      <c r="AN7" s="237"/>
      <c r="AO7" s="237"/>
      <c r="AP7" s="237"/>
      <c r="AQ7" s="237"/>
    </row>
    <row r="8" customHeight="1" spans="1:43">
      <c r="A8" s="177">
        <v>14</v>
      </c>
      <c r="B8" s="798" t="str">
        <f>'0.结构参数'!A47</f>
        <v>YU7</v>
      </c>
      <c r="C8" s="799">
        <f>'0.结构参数'!D47*100</f>
        <v>2000</v>
      </c>
      <c r="D8" s="800">
        <f>'0.结构参数'!O47*100</f>
        <v>261.238</v>
      </c>
      <c r="E8" s="800">
        <f>'0.结构参数'!P47*100</f>
        <v>289.005</v>
      </c>
      <c r="F8" s="801">
        <v>30</v>
      </c>
      <c r="G8" s="800">
        <f>'0.结构参数'!K47*100</f>
        <v>60</v>
      </c>
      <c r="H8" s="802">
        <f t="shared" si="14"/>
        <v>159</v>
      </c>
      <c r="I8" s="826">
        <f t="shared" si="0"/>
        <v>6.25</v>
      </c>
      <c r="J8" s="827">
        <f t="shared" si="1"/>
        <v>12</v>
      </c>
      <c r="K8" s="828">
        <f t="shared" si="2"/>
        <v>11.4</v>
      </c>
      <c r="L8" s="829">
        <f t="shared" si="3"/>
        <v>12</v>
      </c>
      <c r="M8" s="750">
        <f t="shared" si="4"/>
        <v>13.6</v>
      </c>
      <c r="N8" s="828">
        <f t="shared" si="5"/>
        <v>5.6515</v>
      </c>
      <c r="O8" s="830">
        <v>1</v>
      </c>
      <c r="P8" s="750">
        <f t="shared" si="6"/>
        <v>14</v>
      </c>
      <c r="Q8" s="735">
        <v>8</v>
      </c>
      <c r="R8" s="840">
        <v>1</v>
      </c>
      <c r="S8" s="750">
        <f>IF(('0.结构参数'!K11+0.2-'0.结构参数'!P11)&lt;=0.81,0.81,('0.结构参数'!K11+0.2-'0.结构参数'!P11))*100</f>
        <v>150.645</v>
      </c>
      <c r="T8" s="750">
        <f>IF(('0.结构参数'!L11+0.2-'0.结构参数'!Q11)&lt;=0.81,0.81,('0.结构参数'!L11+0.2-'0.结构参数'!Q11))*100</f>
        <v>176.658</v>
      </c>
      <c r="U8" s="750">
        <f t="shared" si="7"/>
        <v>6.8485</v>
      </c>
      <c r="V8" s="750">
        <f>('0.结构参数'!P11-'0.结构参数'!I11)*100</f>
        <v>110.593</v>
      </c>
      <c r="W8" s="750">
        <f>('0.结构参数'!Q11-'0.结构参数'!J11)*100</f>
        <v>112.347</v>
      </c>
      <c r="X8" s="736">
        <f t="shared" si="8"/>
        <v>8</v>
      </c>
      <c r="Y8" s="750">
        <f t="shared" si="9"/>
        <v>12.4</v>
      </c>
      <c r="Z8" s="736">
        <f t="shared" si="10"/>
        <v>8</v>
      </c>
      <c r="AA8" s="750">
        <f t="shared" si="11"/>
        <v>12.6</v>
      </c>
      <c r="AB8" s="769">
        <f t="shared" si="12"/>
        <v>4.62150000000001</v>
      </c>
      <c r="AC8" s="774">
        <f t="shared" si="13"/>
        <v>33.63768</v>
      </c>
      <c r="AF8" s="237"/>
      <c r="AG8" s="237"/>
      <c r="AH8" s="237"/>
      <c r="AI8" s="237"/>
      <c r="AJ8" s="237"/>
      <c r="AK8" s="237"/>
      <c r="AL8" s="237"/>
      <c r="AM8" s="237"/>
      <c r="AN8" s="237"/>
      <c r="AO8" s="237"/>
      <c r="AP8" s="237"/>
      <c r="AQ8" s="237"/>
    </row>
    <row r="9" customHeight="1" spans="1:43">
      <c r="A9" s="177">
        <v>14</v>
      </c>
      <c r="B9" s="798" t="str">
        <f>'0.结构参数'!A48</f>
        <v>YU8</v>
      </c>
      <c r="C9" s="799">
        <f>'0.结构参数'!D48*100</f>
        <v>2000</v>
      </c>
      <c r="D9" s="800">
        <f>'0.结构参数'!O48*100</f>
        <v>289.02</v>
      </c>
      <c r="E9" s="800">
        <f>'0.结构参数'!P48*100</f>
        <v>299.039</v>
      </c>
      <c r="F9" s="801">
        <v>30</v>
      </c>
      <c r="G9" s="800">
        <f>'0.结构参数'!K48*100</f>
        <v>80</v>
      </c>
      <c r="H9" s="802">
        <f t="shared" si="14"/>
        <v>159</v>
      </c>
      <c r="I9" s="826">
        <f t="shared" si="0"/>
        <v>6.25</v>
      </c>
      <c r="J9" s="827">
        <f t="shared" si="1"/>
        <v>13</v>
      </c>
      <c r="K9" s="828">
        <f t="shared" si="2"/>
        <v>12.3</v>
      </c>
      <c r="L9" s="829">
        <f t="shared" si="3"/>
        <v>13</v>
      </c>
      <c r="M9" s="750">
        <f t="shared" si="4"/>
        <v>12.7</v>
      </c>
      <c r="N9" s="828">
        <f t="shared" si="5"/>
        <v>9.351</v>
      </c>
      <c r="O9" s="830">
        <v>1</v>
      </c>
      <c r="P9" s="750">
        <f t="shared" si="6"/>
        <v>14</v>
      </c>
      <c r="Q9" s="735">
        <v>8</v>
      </c>
      <c r="R9" s="840">
        <v>1</v>
      </c>
      <c r="S9" s="750">
        <f>IF(('0.结构参数'!K12+0.2-'0.结构参数'!P12)&lt;=0.81,0.81,('0.结构参数'!K12+0.2-'0.结构参数'!P12))*100</f>
        <v>176.684</v>
      </c>
      <c r="T9" s="750">
        <f>IF(('0.结构参数'!L12+0.2-'0.结构参数'!Q12)&lt;=0.81,0.81,('0.结构参数'!L12+0.2-'0.结构参数'!Q12))*100</f>
        <v>183.018</v>
      </c>
      <c r="U9" s="750">
        <f t="shared" si="7"/>
        <v>3.149</v>
      </c>
      <c r="V9" s="750">
        <f>('0.结构参数'!P12-'0.结构参数'!I12)*100</f>
        <v>112.336</v>
      </c>
      <c r="W9" s="750">
        <f>('0.结构参数'!Q12-'0.结构参数'!J12)*100</f>
        <v>116.021</v>
      </c>
      <c r="X9" s="736">
        <f t="shared" si="8"/>
        <v>8</v>
      </c>
      <c r="Y9" s="750">
        <f t="shared" si="9"/>
        <v>12.3</v>
      </c>
      <c r="Z9" s="736">
        <f t="shared" si="10"/>
        <v>8</v>
      </c>
      <c r="AA9" s="750">
        <f t="shared" si="11"/>
        <v>12.7</v>
      </c>
      <c r="AB9" s="769">
        <f t="shared" si="12"/>
        <v>11.0295</v>
      </c>
      <c r="AC9" s="774">
        <f t="shared" si="13"/>
        <v>35.987895</v>
      </c>
      <c r="AF9" s="237"/>
      <c r="AG9" s="237"/>
      <c r="AH9" s="237"/>
      <c r="AI9" s="237"/>
      <c r="AJ9" s="237"/>
      <c r="AK9" s="237"/>
      <c r="AL9" s="237"/>
      <c r="AM9" s="237"/>
      <c r="AN9" s="237"/>
      <c r="AO9" s="237"/>
      <c r="AP9" s="237"/>
      <c r="AQ9" s="237"/>
    </row>
    <row r="10" customHeight="1" spans="1:43">
      <c r="A10" s="803">
        <v>16</v>
      </c>
      <c r="B10" s="798" t="str">
        <f>'0.结构参数'!A49</f>
        <v>YU9</v>
      </c>
      <c r="C10" s="799">
        <f>'0.结构参数'!D49*100</f>
        <v>2000</v>
      </c>
      <c r="D10" s="800">
        <f>'0.结构参数'!O49*100</f>
        <v>299.054</v>
      </c>
      <c r="E10" s="800">
        <f>'0.结构参数'!P49*100</f>
        <v>319.029</v>
      </c>
      <c r="F10" s="801">
        <v>30</v>
      </c>
      <c r="G10" s="800">
        <f>'0.结构参数'!K49*100</f>
        <v>80</v>
      </c>
      <c r="H10" s="802">
        <f t="shared" si="14"/>
        <v>159</v>
      </c>
      <c r="I10" s="826">
        <f t="shared" si="0"/>
        <v>6.25</v>
      </c>
      <c r="J10" s="827">
        <f t="shared" si="1"/>
        <v>13</v>
      </c>
      <c r="K10" s="828">
        <f t="shared" si="2"/>
        <v>12.7</v>
      </c>
      <c r="L10" s="829">
        <f t="shared" si="3"/>
        <v>13</v>
      </c>
      <c r="M10" s="750">
        <f t="shared" si="4"/>
        <v>12.3</v>
      </c>
      <c r="N10" s="828">
        <f t="shared" si="5"/>
        <v>9.52750000000003</v>
      </c>
      <c r="O10" s="830">
        <v>1</v>
      </c>
      <c r="P10" s="750">
        <f t="shared" si="6"/>
        <v>14</v>
      </c>
      <c r="Q10" s="735">
        <v>8</v>
      </c>
      <c r="R10" s="840">
        <v>1</v>
      </c>
      <c r="S10" s="750">
        <f>IF(('0.结构参数'!K13+0.2-'0.结构参数'!P13)&lt;=0.81,0.81,('0.结构参数'!K13+0.2-'0.结构参数'!P13))*100</f>
        <v>183.01</v>
      </c>
      <c r="T10" s="750">
        <f>IF(('0.结构参数'!L13+0.2-'0.结构参数'!Q13)&lt;=0.81,0.81,('0.结构参数'!L13+0.2-'0.结构参数'!Q13))*100</f>
        <v>177.045</v>
      </c>
      <c r="U10" s="750">
        <f t="shared" si="7"/>
        <v>2.97249999999997</v>
      </c>
      <c r="V10" s="750">
        <f>('0.结构参数'!P13-'0.结构参数'!I13)*100</f>
        <v>116.044</v>
      </c>
      <c r="W10" s="750">
        <f>('0.结构参数'!Q13-'0.结构参数'!J13)*100</f>
        <v>141.984</v>
      </c>
      <c r="X10" s="736">
        <f t="shared" si="8"/>
        <v>10</v>
      </c>
      <c r="Y10" s="750">
        <f t="shared" si="9"/>
        <v>11.2</v>
      </c>
      <c r="Z10" s="736">
        <f t="shared" si="10"/>
        <v>10</v>
      </c>
      <c r="AA10" s="750">
        <f t="shared" si="11"/>
        <v>13.8</v>
      </c>
      <c r="AB10" s="769">
        <f t="shared" si="12"/>
        <v>1.04150000000001</v>
      </c>
      <c r="AC10" s="774">
        <f t="shared" si="13"/>
        <v>38.2344</v>
      </c>
      <c r="AF10" s="237"/>
      <c r="AG10" s="237"/>
      <c r="AH10" s="237"/>
      <c r="AI10" s="237"/>
      <c r="AJ10" s="237"/>
      <c r="AK10" s="237"/>
      <c r="AL10" s="237"/>
      <c r="AM10" s="237"/>
      <c r="AN10" s="237"/>
      <c r="AO10" s="237"/>
      <c r="AP10" s="237"/>
      <c r="AQ10" s="237"/>
    </row>
    <row r="11" customHeight="1" spans="1:43">
      <c r="A11" s="803">
        <v>16</v>
      </c>
      <c r="B11" s="798" t="str">
        <f>'0.结构参数'!A50</f>
        <v>YU10</v>
      </c>
      <c r="C11" s="799">
        <f>'0.结构参数'!D50*100</f>
        <v>2000</v>
      </c>
      <c r="D11" s="800">
        <f>'0.结构参数'!O50*100</f>
        <v>318.984</v>
      </c>
      <c r="E11" s="800">
        <f>'0.结构参数'!P50*100</f>
        <v>298.969</v>
      </c>
      <c r="F11" s="801">
        <v>30</v>
      </c>
      <c r="G11" s="800">
        <f>'0.结构参数'!K50*100</f>
        <v>80</v>
      </c>
      <c r="H11" s="802">
        <f t="shared" si="14"/>
        <v>159</v>
      </c>
      <c r="I11" s="826">
        <f t="shared" si="0"/>
        <v>6.25</v>
      </c>
      <c r="J11" s="827">
        <f t="shared" si="1"/>
        <v>13</v>
      </c>
      <c r="K11" s="828">
        <f t="shared" si="2"/>
        <v>12.8</v>
      </c>
      <c r="L11" s="829">
        <f t="shared" si="3"/>
        <v>13</v>
      </c>
      <c r="M11" s="750">
        <f t="shared" si="4"/>
        <v>12.2</v>
      </c>
      <c r="N11" s="828">
        <f t="shared" si="5"/>
        <v>2.43799999999999</v>
      </c>
      <c r="O11" s="830">
        <v>1</v>
      </c>
      <c r="P11" s="750">
        <f t="shared" si="6"/>
        <v>14</v>
      </c>
      <c r="Q11" s="735">
        <v>8</v>
      </c>
      <c r="R11" s="840">
        <v>1</v>
      </c>
      <c r="S11" s="750">
        <f>IF(('0.结构参数'!K14+0.2-'0.结构参数'!P14)&lt;=0.81,0.81,('0.结构参数'!K14+0.2-'0.结构参数'!P14))*100</f>
        <v>177.034</v>
      </c>
      <c r="T11" s="750">
        <f>IF(('0.结构参数'!L14+0.2-'0.结构参数'!Q14)&lt;=0.81,0.81,('0.结构参数'!L14+0.2-'0.结构参数'!Q14))*100</f>
        <v>168.842</v>
      </c>
      <c r="U11" s="750">
        <f t="shared" si="7"/>
        <v>10.062</v>
      </c>
      <c r="V11" s="750">
        <f>('0.结构参数'!P14-'0.结构参数'!I14)*100</f>
        <v>141.95</v>
      </c>
      <c r="W11" s="750">
        <f>('0.结构参数'!Q14-'0.结构参数'!J14)*100</f>
        <v>130.127</v>
      </c>
      <c r="X11" s="736">
        <f t="shared" si="8"/>
        <v>10</v>
      </c>
      <c r="Y11" s="750">
        <f t="shared" si="9"/>
        <v>13.1</v>
      </c>
      <c r="Z11" s="736">
        <f t="shared" si="10"/>
        <v>10</v>
      </c>
      <c r="AA11" s="750">
        <f t="shared" si="11"/>
        <v>11.9</v>
      </c>
      <c r="AB11" s="769">
        <f t="shared" si="12"/>
        <v>0.976499999999987</v>
      </c>
      <c r="AC11" s="774">
        <f t="shared" si="13"/>
        <v>38.437335</v>
      </c>
      <c r="AF11" s="237"/>
      <c r="AG11" s="237"/>
      <c r="AH11" s="237"/>
      <c r="AI11" s="237"/>
      <c r="AJ11" s="237"/>
      <c r="AK11" s="237"/>
      <c r="AL11" s="237"/>
      <c r="AM11" s="237"/>
      <c r="AN11" s="237"/>
      <c r="AO11" s="237"/>
      <c r="AP11" s="237"/>
      <c r="AQ11" s="237"/>
    </row>
    <row r="12" customHeight="1" spans="1:43">
      <c r="A12" s="803">
        <v>20</v>
      </c>
      <c r="B12" s="798" t="str">
        <f>'0.结构参数'!A51</f>
        <v>YU11</v>
      </c>
      <c r="C12" s="799">
        <f>'0.结构参数'!D51*100</f>
        <v>2000</v>
      </c>
      <c r="D12" s="800">
        <f>'0.结构参数'!O51*100</f>
        <v>362.58</v>
      </c>
      <c r="E12" s="800">
        <f>'0.结构参数'!P51*100</f>
        <v>309.149</v>
      </c>
      <c r="F12" s="801">
        <v>30</v>
      </c>
      <c r="G12" s="800">
        <f>'0.结构参数'!K51*100</f>
        <v>90</v>
      </c>
      <c r="H12" s="802">
        <f t="shared" si="14"/>
        <v>159</v>
      </c>
      <c r="I12" s="826">
        <f t="shared" si="0"/>
        <v>6.25</v>
      </c>
      <c r="J12" s="827">
        <f t="shared" si="1"/>
        <v>12</v>
      </c>
      <c r="K12" s="828">
        <f t="shared" si="2"/>
        <v>12.6</v>
      </c>
      <c r="L12" s="829">
        <f t="shared" si="3"/>
        <v>12</v>
      </c>
      <c r="M12" s="750">
        <f t="shared" si="4"/>
        <v>12.4</v>
      </c>
      <c r="N12" s="828">
        <f t="shared" si="5"/>
        <v>4.38049999999998</v>
      </c>
      <c r="O12" s="830">
        <v>1</v>
      </c>
      <c r="P12" s="750">
        <f t="shared" si="6"/>
        <v>14</v>
      </c>
      <c r="Q12" s="735">
        <v>8</v>
      </c>
      <c r="R12" s="840">
        <v>1</v>
      </c>
      <c r="S12" s="750">
        <f>IF(('0.结构参数'!K15+0.2-'0.结构参数'!P15)&lt;=0.81,0.81,('0.结构参数'!K15+0.2-'0.结构参数'!P15))*100</f>
        <v>163.444</v>
      </c>
      <c r="T12" s="750">
        <f>IF(('0.结构参数'!L15+0.2-'0.结构参数'!Q15)&lt;=0.81,0.81,('0.结构参数'!L15+0.2-'0.结构参数'!Q15))*100</f>
        <v>161.317</v>
      </c>
      <c r="U12" s="750">
        <f t="shared" si="7"/>
        <v>8.11950000000002</v>
      </c>
      <c r="V12" s="750">
        <f>('0.结构参数'!P15-'0.结构参数'!I15)*100</f>
        <v>199.136</v>
      </c>
      <c r="W12" s="750">
        <f>('0.结构参数'!Q15-'0.结构参数'!J15)*100</f>
        <v>147.832</v>
      </c>
      <c r="X12" s="736">
        <f t="shared" si="8"/>
        <v>13</v>
      </c>
      <c r="Y12" s="750">
        <f t="shared" si="9"/>
        <v>14.5</v>
      </c>
      <c r="Z12" s="736">
        <f t="shared" si="10"/>
        <v>13</v>
      </c>
      <c r="AA12" s="750">
        <f t="shared" si="11"/>
        <v>10.5</v>
      </c>
      <c r="AB12" s="769">
        <f t="shared" si="12"/>
        <v>2.86449999999996</v>
      </c>
      <c r="AC12" s="774">
        <f t="shared" si="13"/>
        <v>42.78726</v>
      </c>
      <c r="AF12" s="237"/>
      <c r="AG12" s="237"/>
      <c r="AH12" s="237"/>
      <c r="AI12" s="237"/>
      <c r="AJ12" s="237"/>
      <c r="AK12" s="237"/>
      <c r="AL12" s="237"/>
      <c r="AM12" s="237"/>
      <c r="AN12" s="237"/>
      <c r="AO12" s="237"/>
      <c r="AP12" s="237"/>
      <c r="AQ12" s="237"/>
    </row>
    <row r="13" customHeight="1" spans="1:42">
      <c r="A13" s="803">
        <v>16</v>
      </c>
      <c r="B13" s="798" t="str">
        <f>'0.结构参数'!A52</f>
        <v>YU12</v>
      </c>
      <c r="C13" s="799">
        <f>'0.结构参数'!D52*100</f>
        <v>2000</v>
      </c>
      <c r="D13" s="800">
        <f>'0.结构参数'!O52*100</f>
        <v>309.082</v>
      </c>
      <c r="E13" s="800">
        <f>'0.结构参数'!P52*100</f>
        <v>273.963</v>
      </c>
      <c r="F13" s="801">
        <v>30</v>
      </c>
      <c r="G13" s="800">
        <f>'0.结构参数'!K52*100</f>
        <v>70</v>
      </c>
      <c r="H13" s="802">
        <f t="shared" si="14"/>
        <v>159</v>
      </c>
      <c r="I13" s="826">
        <f t="shared" si="0"/>
        <v>6.25</v>
      </c>
      <c r="J13" s="827">
        <f t="shared" si="1"/>
        <v>12</v>
      </c>
      <c r="K13" s="828">
        <f t="shared" si="2"/>
        <v>12.7</v>
      </c>
      <c r="L13" s="829">
        <f t="shared" si="3"/>
        <v>12</v>
      </c>
      <c r="M13" s="750">
        <f t="shared" si="4"/>
        <v>12.3</v>
      </c>
      <c r="N13" s="828">
        <f t="shared" si="5"/>
        <v>0.752499999999998</v>
      </c>
      <c r="O13" s="830">
        <v>1</v>
      </c>
      <c r="P13" s="750">
        <f t="shared" si="6"/>
        <v>14</v>
      </c>
      <c r="Q13" s="735">
        <v>8</v>
      </c>
      <c r="R13" s="840">
        <v>1</v>
      </c>
      <c r="S13" s="750">
        <f>IF(('0.结构参数'!K16+0.2-'0.结构参数'!P16)&lt;=0.81,0.81,('0.结构参数'!K16+0.2-'0.结构参数'!P16))*100</f>
        <v>161.311</v>
      </c>
      <c r="T13" s="750">
        <f>IF(('0.结构参数'!L16+0.2-'0.结构参数'!Q16)&lt;=0.81,0.81,('0.结构参数'!L16+0.2-'0.结构参数'!Q16))*100</f>
        <v>156.194</v>
      </c>
      <c r="U13" s="750">
        <f t="shared" si="7"/>
        <v>11.7475</v>
      </c>
      <c r="V13" s="750">
        <f>('0.结构参数'!P16-'0.结构参数'!I16)*100</f>
        <v>147.771</v>
      </c>
      <c r="W13" s="750">
        <f>('0.结构参数'!Q16-'0.结构参数'!J16)*100</f>
        <v>117.769</v>
      </c>
      <c r="X13" s="736">
        <f t="shared" si="8"/>
        <v>9</v>
      </c>
      <c r="Y13" s="750">
        <f t="shared" si="9"/>
        <v>14.2</v>
      </c>
      <c r="Z13" s="736">
        <f t="shared" si="10"/>
        <v>9</v>
      </c>
      <c r="AA13" s="750">
        <f t="shared" si="11"/>
        <v>10.8</v>
      </c>
      <c r="AB13" s="769">
        <f t="shared" si="12"/>
        <v>8.52250000000001</v>
      </c>
      <c r="AC13" s="774">
        <f t="shared" si="13"/>
        <v>36.2448</v>
      </c>
      <c r="AE13" s="237"/>
      <c r="AF13" s="237"/>
      <c r="AG13" s="237"/>
      <c r="AH13" s="237"/>
      <c r="AI13" s="237"/>
      <c r="AJ13" s="237"/>
      <c r="AK13" s="237"/>
      <c r="AL13" s="237"/>
      <c r="AM13" s="237"/>
      <c r="AN13" s="237"/>
      <c r="AO13" s="237"/>
      <c r="AP13" s="237"/>
    </row>
    <row r="14" customHeight="1" spans="1:42">
      <c r="A14" s="177">
        <v>14</v>
      </c>
      <c r="B14" s="798" t="str">
        <f>'0.结构参数'!A53</f>
        <v>YU13</v>
      </c>
      <c r="C14" s="799">
        <f>'0.结构参数'!D53*100</f>
        <v>2000</v>
      </c>
      <c r="D14" s="800">
        <f>'0.结构参数'!O53*100</f>
        <v>273.925</v>
      </c>
      <c r="E14" s="800">
        <f>'0.结构参数'!P53*100</f>
        <v>257.327</v>
      </c>
      <c r="F14" s="801">
        <v>30</v>
      </c>
      <c r="G14" s="800">
        <f>'0.结构参数'!K53*100</f>
        <v>70</v>
      </c>
      <c r="H14" s="802">
        <f t="shared" si="14"/>
        <v>159</v>
      </c>
      <c r="I14" s="826">
        <f t="shared" si="0"/>
        <v>6.25</v>
      </c>
      <c r="J14" s="827">
        <f t="shared" si="1"/>
        <v>11</v>
      </c>
      <c r="K14" s="828">
        <f t="shared" si="2"/>
        <v>12.9</v>
      </c>
      <c r="L14" s="829">
        <f t="shared" si="3"/>
        <v>11</v>
      </c>
      <c r="M14" s="750">
        <f t="shared" si="4"/>
        <v>12.1</v>
      </c>
      <c r="N14" s="828">
        <f t="shared" si="5"/>
        <v>6.25799999999998</v>
      </c>
      <c r="O14" s="830">
        <v>1</v>
      </c>
      <c r="P14" s="750">
        <f t="shared" si="6"/>
        <v>14</v>
      </c>
      <c r="Q14" s="735">
        <v>8</v>
      </c>
      <c r="R14" s="840">
        <v>1</v>
      </c>
      <c r="S14" s="750">
        <f>IF(('0.结构参数'!K17+0.2-'0.结构参数'!P17)&lt;=0.81,0.81,('0.结构参数'!K17+0.2-'0.结构参数'!P17))*100</f>
        <v>156.184</v>
      </c>
      <c r="T14" s="750">
        <f>IF(('0.结构参数'!L17+0.2-'0.结构参数'!Q17)&lt;=0.81,0.81,('0.结构参数'!L17+0.2-'0.结构参数'!Q17))*100</f>
        <v>147.332</v>
      </c>
      <c r="U14" s="750">
        <f t="shared" si="7"/>
        <v>6.24200000000002</v>
      </c>
      <c r="V14" s="750">
        <f>('0.结构参数'!P17-'0.结构参数'!I17)*100</f>
        <v>117.741</v>
      </c>
      <c r="W14" s="750">
        <f>('0.结构参数'!Q17-'0.结构参数'!J17)*100</f>
        <v>109.995</v>
      </c>
      <c r="X14" s="736">
        <f t="shared" si="8"/>
        <v>8</v>
      </c>
      <c r="Y14" s="750">
        <f t="shared" si="9"/>
        <v>13</v>
      </c>
      <c r="Z14" s="736">
        <f t="shared" si="10"/>
        <v>8</v>
      </c>
      <c r="AA14" s="750">
        <f t="shared" si="11"/>
        <v>12</v>
      </c>
      <c r="AB14" s="769">
        <f t="shared" si="12"/>
        <v>7.626</v>
      </c>
      <c r="AC14" s="774">
        <f t="shared" si="13"/>
        <v>32.57016</v>
      </c>
      <c r="AE14" s="237"/>
      <c r="AF14" s="237"/>
      <c r="AG14" s="237"/>
      <c r="AH14" s="237"/>
      <c r="AI14" s="237"/>
      <c r="AJ14" s="237"/>
      <c r="AK14" s="237"/>
      <c r="AL14" s="237"/>
      <c r="AM14" s="237"/>
      <c r="AN14" s="237"/>
      <c r="AO14" s="237"/>
      <c r="AP14" s="237"/>
    </row>
    <row r="15" customHeight="1" spans="1:31">
      <c r="A15" s="177">
        <v>14</v>
      </c>
      <c r="B15" s="798" t="str">
        <f>'0.结构参数'!A54</f>
        <v>YU14</v>
      </c>
      <c r="C15" s="799">
        <f>'0.结构参数'!D54*100</f>
        <v>2000</v>
      </c>
      <c r="D15" s="800">
        <f>'0.结构参数'!O54*100</f>
        <v>257.308</v>
      </c>
      <c r="E15" s="800">
        <f>'0.结构参数'!P54*100</f>
        <v>251.575</v>
      </c>
      <c r="F15" s="801">
        <v>30</v>
      </c>
      <c r="G15" s="800">
        <f>'0.结构参数'!K54*100</f>
        <v>70</v>
      </c>
      <c r="H15" s="802">
        <f t="shared" si="14"/>
        <v>159</v>
      </c>
      <c r="I15" s="826">
        <f t="shared" si="0"/>
        <v>6.25</v>
      </c>
      <c r="J15" s="827">
        <f t="shared" si="1"/>
        <v>10</v>
      </c>
      <c r="K15" s="828">
        <f t="shared" si="2"/>
        <v>13.8</v>
      </c>
      <c r="L15" s="829">
        <f t="shared" si="3"/>
        <v>10</v>
      </c>
      <c r="M15" s="750">
        <f t="shared" si="4"/>
        <v>11.2</v>
      </c>
      <c r="N15" s="828">
        <f t="shared" si="5"/>
        <v>1.63550000000001</v>
      </c>
      <c r="O15" s="830">
        <v>1</v>
      </c>
      <c r="P15" s="750">
        <f t="shared" si="6"/>
        <v>14</v>
      </c>
      <c r="Q15" s="735">
        <v>8</v>
      </c>
      <c r="R15" s="840">
        <v>1</v>
      </c>
      <c r="S15" s="750">
        <f>IF(('0.结构参数'!K18+0.2-'0.结构参数'!P18)&lt;=0.81,0.81,('0.结构参数'!K18+0.2-'0.结构参数'!P18))*100</f>
        <v>147.308</v>
      </c>
      <c r="T15" s="750">
        <f>IF(('0.结构参数'!L18+0.2-'0.结构参数'!Q18)&lt;=0.81,0.81,('0.结构参数'!L18+0.2-'0.结构参数'!Q18))*100</f>
        <v>121.963</v>
      </c>
      <c r="U15" s="750">
        <f t="shared" si="7"/>
        <v>10.8645</v>
      </c>
      <c r="V15" s="750">
        <f>('0.结构参数'!P18-'0.结构参数'!I18)*100</f>
        <v>110</v>
      </c>
      <c r="W15" s="750">
        <f>('0.结构参数'!Q18-'0.结构参数'!J18)*100</f>
        <v>129.612</v>
      </c>
      <c r="X15" s="736">
        <f t="shared" si="8"/>
        <v>8</v>
      </c>
      <c r="Y15" s="750">
        <f t="shared" si="9"/>
        <v>11.3</v>
      </c>
      <c r="Z15" s="736">
        <f t="shared" si="10"/>
        <v>8</v>
      </c>
      <c r="AA15" s="750">
        <f t="shared" si="11"/>
        <v>13.7</v>
      </c>
      <c r="AB15" s="769">
        <f t="shared" si="12"/>
        <v>8.94150000000002</v>
      </c>
      <c r="AC15" s="774">
        <f t="shared" si="13"/>
        <v>31.40616</v>
      </c>
      <c r="AD15" s="237"/>
      <c r="AE15" s="237"/>
    </row>
    <row r="16" customHeight="1" spans="1:29">
      <c r="A16" s="177">
        <v>14</v>
      </c>
      <c r="B16" s="798" t="str">
        <f>'0.结构参数'!A55</f>
        <v>YU15</v>
      </c>
      <c r="C16" s="799">
        <f>'0.结构参数'!D55*100</f>
        <v>1999.99999999999</v>
      </c>
      <c r="D16" s="800">
        <f>'0.结构参数'!O55*100</f>
        <v>251.566</v>
      </c>
      <c r="E16" s="800">
        <f>'0.结构参数'!P55*100</f>
        <v>245.834</v>
      </c>
      <c r="F16" s="801">
        <v>30</v>
      </c>
      <c r="G16" s="800">
        <f>'0.结构参数'!K55*100</f>
        <v>70</v>
      </c>
      <c r="H16" s="802">
        <f t="shared" si="14"/>
        <v>158</v>
      </c>
      <c r="I16" s="826">
        <f t="shared" si="0"/>
        <v>12.5</v>
      </c>
      <c r="J16" s="827">
        <f t="shared" si="1"/>
        <v>7</v>
      </c>
      <c r="K16" s="828">
        <f t="shared" si="2"/>
        <v>14.6</v>
      </c>
      <c r="L16" s="829">
        <f t="shared" si="3"/>
        <v>7</v>
      </c>
      <c r="M16" s="750">
        <f t="shared" si="4"/>
        <v>10.4</v>
      </c>
      <c r="N16" s="828">
        <f t="shared" si="5"/>
        <v>11.919</v>
      </c>
      <c r="O16" s="830">
        <v>1</v>
      </c>
      <c r="P16" s="750">
        <f t="shared" si="6"/>
        <v>14</v>
      </c>
      <c r="Q16" s="735">
        <v>8</v>
      </c>
      <c r="R16" s="840">
        <v>1</v>
      </c>
      <c r="S16" s="750">
        <f>IF(('0.结构参数'!K19+0.2-'0.结构参数'!P19)&lt;=0.81,0.81,('0.结构参数'!K19+0.2-'0.结构参数'!P19))*100</f>
        <v>121.919</v>
      </c>
      <c r="T16" s="750">
        <f>IF(('0.结构参数'!L19+0.2-'0.结构参数'!Q19)&lt;=0.81,0.81,('0.结构参数'!L19+0.2-'0.结构参数'!Q19))*100</f>
        <v>92.919</v>
      </c>
      <c r="U16" s="750">
        <f t="shared" si="7"/>
        <v>0.580999999999989</v>
      </c>
      <c r="V16" s="750">
        <f>('0.结构参数'!P19-'0.结构参数'!I19)*100</f>
        <v>129.647</v>
      </c>
      <c r="W16" s="750">
        <f>('0.结构参数'!Q19-'0.结构参数'!J19)*100</f>
        <v>152.915</v>
      </c>
      <c r="X16" s="736">
        <f t="shared" si="8"/>
        <v>11</v>
      </c>
      <c r="Y16" s="750">
        <f t="shared" si="9"/>
        <v>11.4</v>
      </c>
      <c r="Z16" s="736">
        <f t="shared" si="10"/>
        <v>11</v>
      </c>
      <c r="AA16" s="750">
        <f t="shared" si="11"/>
        <v>13.6</v>
      </c>
      <c r="AB16" s="769">
        <f t="shared" si="12"/>
        <v>3.20000000000002</v>
      </c>
      <c r="AC16" s="774">
        <f t="shared" si="13"/>
        <v>31.3614299999998</v>
      </c>
    </row>
    <row r="17" customHeight="1" spans="1:29">
      <c r="A17" s="177">
        <v>14</v>
      </c>
      <c r="B17" s="798" t="str">
        <f>'0.结构参数'!A56</f>
        <v>YU16</v>
      </c>
      <c r="C17" s="799">
        <f>'0.结构参数'!D56*100</f>
        <v>2000</v>
      </c>
      <c r="D17" s="800">
        <f>'0.结构参数'!O56*100</f>
        <v>245.825</v>
      </c>
      <c r="E17" s="800">
        <f>'0.结构参数'!P56*100</f>
        <v>257.216</v>
      </c>
      <c r="F17" s="801">
        <v>30</v>
      </c>
      <c r="G17" s="800">
        <f>'0.结构参数'!K56*100</f>
        <v>60</v>
      </c>
      <c r="H17" s="802">
        <f t="shared" si="14"/>
        <v>159</v>
      </c>
      <c r="I17" s="826">
        <f t="shared" si="0"/>
        <v>6.25</v>
      </c>
      <c r="J17" s="827">
        <f t="shared" si="1"/>
        <v>6</v>
      </c>
      <c r="K17" s="828">
        <f t="shared" si="2"/>
        <v>13.5</v>
      </c>
      <c r="L17" s="829">
        <f t="shared" si="3"/>
        <v>6</v>
      </c>
      <c r="M17" s="750">
        <f t="shared" si="4"/>
        <v>11.5</v>
      </c>
      <c r="N17" s="828">
        <f t="shared" si="5"/>
        <v>3.93799999999999</v>
      </c>
      <c r="O17" s="830">
        <v>1</v>
      </c>
      <c r="P17" s="750">
        <f t="shared" si="6"/>
        <v>14</v>
      </c>
      <c r="Q17" s="735">
        <v>8</v>
      </c>
      <c r="R17" s="840">
        <v>1</v>
      </c>
      <c r="S17" s="750">
        <f>IF(('0.结构参数'!K20+0.2-'0.结构参数'!P20)&lt;=0.81,0.81,('0.结构参数'!K20+0.2-'0.结构参数'!P20))*100</f>
        <v>92.876</v>
      </c>
      <c r="T17" s="750">
        <f>IF(('0.结构参数'!L20+0.2-'0.结构参数'!Q20)&lt;=0.81,0.81,('0.结构参数'!L20+0.2-'0.结构参数'!Q20))*100</f>
        <v>81</v>
      </c>
      <c r="U17" s="750">
        <f t="shared" si="7"/>
        <v>8.56200000000001</v>
      </c>
      <c r="V17" s="750">
        <f>('0.结构参数'!P20-'0.结构参数'!I20)*100</f>
        <v>152.949</v>
      </c>
      <c r="W17" s="750">
        <f>('0.结构参数'!Q20-'0.结构参数'!J20)*100</f>
        <v>176.216</v>
      </c>
      <c r="X17" s="736">
        <f t="shared" si="8"/>
        <v>12</v>
      </c>
      <c r="Y17" s="750">
        <f t="shared" si="9"/>
        <v>11.5</v>
      </c>
      <c r="Z17" s="736">
        <f t="shared" si="10"/>
        <v>12</v>
      </c>
      <c r="AA17" s="750">
        <f t="shared" si="11"/>
        <v>13.5</v>
      </c>
      <c r="AB17" s="769">
        <f t="shared" si="12"/>
        <v>6.0205</v>
      </c>
      <c r="AC17" s="774">
        <f t="shared" si="13"/>
        <v>32.398935</v>
      </c>
    </row>
    <row r="18" customHeight="1" spans="1:29">
      <c r="A18" s="177">
        <v>14</v>
      </c>
      <c r="B18" s="798" t="str">
        <f>'0.结构参数'!A57</f>
        <v>YU17</v>
      </c>
      <c r="C18" s="799">
        <f>'0.结构参数'!D57*100</f>
        <v>2000</v>
      </c>
      <c r="D18" s="800">
        <f>'0.结构参数'!O57*100</f>
        <v>257.252</v>
      </c>
      <c r="E18" s="800">
        <f>'0.结构参数'!P57*100</f>
        <v>280.298</v>
      </c>
      <c r="F18" s="801">
        <v>30</v>
      </c>
      <c r="G18" s="800">
        <f>'0.结构参数'!K57*100</f>
        <v>60</v>
      </c>
      <c r="H18" s="802">
        <f t="shared" si="14"/>
        <v>159</v>
      </c>
      <c r="I18" s="826">
        <f t="shared" si="0"/>
        <v>6.25</v>
      </c>
      <c r="J18" s="827">
        <f t="shared" si="1"/>
        <v>5</v>
      </c>
      <c r="K18" s="828">
        <f t="shared" si="2"/>
        <v>12.5</v>
      </c>
      <c r="L18" s="829">
        <f t="shared" si="3"/>
        <v>5</v>
      </c>
      <c r="M18" s="750">
        <f t="shared" si="4"/>
        <v>12.5</v>
      </c>
      <c r="N18" s="828">
        <f t="shared" si="5"/>
        <v>10.5</v>
      </c>
      <c r="O18" s="830">
        <v>1</v>
      </c>
      <c r="P18" s="750">
        <f t="shared" si="6"/>
        <v>14</v>
      </c>
      <c r="Q18" s="735">
        <v>8</v>
      </c>
      <c r="R18" s="840">
        <v>1</v>
      </c>
      <c r="S18" s="750">
        <f>IF(('0.结构参数'!K21+0.2-'0.结构参数'!P21)&lt;=0.81,0.81,('0.结构参数'!K21+0.2-'0.结构参数'!P21))*100</f>
        <v>81</v>
      </c>
      <c r="T18" s="750">
        <f>IF(('0.结构参数'!L21+0.2-'0.结构参数'!Q21)&lt;=0.81,0.81,('0.结构参数'!L21+0.2-'0.结构参数'!Q21))*100</f>
        <v>81</v>
      </c>
      <c r="U18" s="750">
        <f t="shared" si="7"/>
        <v>2</v>
      </c>
      <c r="V18" s="750">
        <f>('0.结构参数'!P21-'0.结构参数'!I21)*100</f>
        <v>176.252</v>
      </c>
      <c r="W18" s="750">
        <f>('0.结构参数'!Q21-'0.结构参数'!J21)*100</f>
        <v>199.298</v>
      </c>
      <c r="X18" s="736">
        <f t="shared" si="8"/>
        <v>14</v>
      </c>
      <c r="Y18" s="750">
        <f t="shared" si="9"/>
        <v>11.7</v>
      </c>
      <c r="Z18" s="736">
        <f t="shared" si="10"/>
        <v>14</v>
      </c>
      <c r="AA18" s="750">
        <f t="shared" si="11"/>
        <v>13.3</v>
      </c>
      <c r="AB18" s="769">
        <f t="shared" si="12"/>
        <v>10.775</v>
      </c>
      <c r="AC18" s="774">
        <f t="shared" si="13"/>
        <v>35.16525</v>
      </c>
    </row>
    <row r="19" customHeight="1" spans="1:29">
      <c r="A19" s="177">
        <v>14</v>
      </c>
      <c r="B19" s="798" t="str">
        <f>'0.结构参数'!A58</f>
        <v>YU18</v>
      </c>
      <c r="C19" s="799">
        <f>'0.结构参数'!D58*100</f>
        <v>2000</v>
      </c>
      <c r="D19" s="800">
        <f>'0.结构参数'!O58*100</f>
        <v>280.328</v>
      </c>
      <c r="E19" s="800">
        <f>'0.结构参数'!P58*100</f>
        <v>289.319</v>
      </c>
      <c r="F19" s="801">
        <v>30</v>
      </c>
      <c r="G19" s="800">
        <f>'0.结构参数'!K58*100</f>
        <v>50</v>
      </c>
      <c r="H19" s="802">
        <f t="shared" si="14"/>
        <v>159</v>
      </c>
      <c r="I19" s="826">
        <f t="shared" si="0"/>
        <v>6.25</v>
      </c>
      <c r="J19" s="827">
        <f t="shared" si="1"/>
        <v>5</v>
      </c>
      <c r="K19" s="828">
        <f t="shared" si="2"/>
        <v>12.5</v>
      </c>
      <c r="L19" s="829">
        <f t="shared" si="3"/>
        <v>5</v>
      </c>
      <c r="M19" s="750">
        <f t="shared" si="4"/>
        <v>12.5</v>
      </c>
      <c r="N19" s="828">
        <f t="shared" si="5"/>
        <v>10.5</v>
      </c>
      <c r="O19" s="830">
        <v>1</v>
      </c>
      <c r="P19" s="750">
        <f t="shared" si="6"/>
        <v>14</v>
      </c>
      <c r="Q19" s="735">
        <v>8</v>
      </c>
      <c r="R19" s="840">
        <v>1</v>
      </c>
      <c r="S19" s="750">
        <f>IF(('0.结构参数'!K22+0.2-'0.结构参数'!P22)&lt;=0.81,0.81,('0.结构参数'!K22+0.2-'0.结构参数'!P22))*100</f>
        <v>81</v>
      </c>
      <c r="T19" s="750">
        <f>IF(('0.结构参数'!L22+0.2-'0.结构参数'!Q22)&lt;=0.81,0.81,('0.结构参数'!L22+0.2-'0.结构参数'!Q22))*100</f>
        <v>81</v>
      </c>
      <c r="U19" s="750">
        <f t="shared" si="7"/>
        <v>2</v>
      </c>
      <c r="V19" s="750">
        <f>('0.结构参数'!P22-'0.结构参数'!I22)*100</f>
        <v>199.328</v>
      </c>
      <c r="W19" s="750">
        <f>('0.结构参数'!Q22-'0.结构参数'!J22)*100</f>
        <v>208.319</v>
      </c>
      <c r="X19" s="736">
        <f t="shared" si="8"/>
        <v>16</v>
      </c>
      <c r="Y19" s="750">
        <f t="shared" si="9"/>
        <v>12.2</v>
      </c>
      <c r="Z19" s="736">
        <f t="shared" si="10"/>
        <v>16</v>
      </c>
      <c r="AA19" s="750">
        <f t="shared" si="11"/>
        <v>12.8</v>
      </c>
      <c r="AB19" s="769">
        <f t="shared" si="12"/>
        <v>1.82350000000002</v>
      </c>
      <c r="AC19" s="774">
        <f t="shared" si="13"/>
        <v>37.572525</v>
      </c>
    </row>
    <row r="20" customHeight="1" spans="1:29">
      <c r="A20" s="177">
        <v>14</v>
      </c>
      <c r="B20" s="798" t="str">
        <f>'0.结构参数'!A59</f>
        <v>YU19</v>
      </c>
      <c r="C20" s="799">
        <f>'0.结构参数'!D59*100</f>
        <v>1547.05</v>
      </c>
      <c r="D20" s="800">
        <f>'0.结构参数'!O59*100</f>
        <v>289.315</v>
      </c>
      <c r="E20" s="800">
        <f>'0.结构参数'!P59*100</f>
        <v>281</v>
      </c>
      <c r="F20" s="804">
        <v>30</v>
      </c>
      <c r="G20" s="800">
        <f>'0.结构参数'!K59*100</f>
        <v>40</v>
      </c>
      <c r="H20" s="802">
        <f t="shared" si="14"/>
        <v>122</v>
      </c>
      <c r="I20" s="831">
        <f t="shared" si="0"/>
        <v>11.03</v>
      </c>
      <c r="J20" s="832">
        <f t="shared" si="1"/>
        <v>5</v>
      </c>
      <c r="K20" s="833">
        <f t="shared" si="2"/>
        <v>12.5</v>
      </c>
      <c r="L20" s="834">
        <f t="shared" si="3"/>
        <v>5</v>
      </c>
      <c r="M20" s="756">
        <f t="shared" si="4"/>
        <v>12.5</v>
      </c>
      <c r="N20" s="833">
        <f t="shared" si="5"/>
        <v>10.5</v>
      </c>
      <c r="O20" s="835">
        <v>1</v>
      </c>
      <c r="P20" s="756">
        <f t="shared" si="6"/>
        <v>14</v>
      </c>
      <c r="Q20" s="841">
        <v>8</v>
      </c>
      <c r="R20" s="840">
        <v>1</v>
      </c>
      <c r="S20" s="750">
        <f>IF(('0.结构参数'!K23+0.2-'0.结构参数'!P23)&lt;=0.81,0.81,('0.结构参数'!K23+0.2-'0.结构参数'!P23))*100</f>
        <v>81</v>
      </c>
      <c r="T20" s="750">
        <f>IF(('0.结构参数'!L23+0.2-'0.结构参数'!Q23)&lt;=0.81,0.81,('0.结构参数'!L23+0.2-'0.结构参数'!Q23))*100</f>
        <v>81</v>
      </c>
      <c r="U20" s="756">
        <f t="shared" si="7"/>
        <v>2</v>
      </c>
      <c r="V20" s="750">
        <f>('0.结构参数'!P23-'0.结构参数'!I23)*100</f>
        <v>208.315</v>
      </c>
      <c r="W20" s="750">
        <f>('0.结构参数'!Q23-'0.结构参数'!J23)*100</f>
        <v>200</v>
      </c>
      <c r="X20" s="842">
        <f t="shared" si="8"/>
        <v>16</v>
      </c>
      <c r="Y20" s="756">
        <f t="shared" si="9"/>
        <v>12.8</v>
      </c>
      <c r="Z20" s="842">
        <f t="shared" si="10"/>
        <v>16</v>
      </c>
      <c r="AA20" s="756">
        <f t="shared" si="11"/>
        <v>12.2</v>
      </c>
      <c r="AB20" s="846">
        <f t="shared" si="12"/>
        <v>2.1575</v>
      </c>
      <c r="AC20" s="774">
        <f t="shared" si="13"/>
        <v>29.102041003125</v>
      </c>
    </row>
    <row r="21" customHeight="1" spans="3:28">
      <c r="C21" s="201"/>
      <c r="D21" s="201"/>
      <c r="E21" s="201"/>
      <c r="F21" s="201"/>
      <c r="G21" s="201"/>
      <c r="H21" s="201"/>
      <c r="I21" s="201"/>
      <c r="J21" s="201"/>
      <c r="K21" s="201"/>
      <c r="L21" s="201"/>
      <c r="M21" s="201"/>
      <c r="N21" s="201"/>
      <c r="O21" s="201"/>
      <c r="P21" s="201"/>
      <c r="Q21" s="201"/>
      <c r="R21" s="201"/>
      <c r="S21" s="201"/>
      <c r="T21" s="201"/>
      <c r="U21" s="201"/>
      <c r="V21" s="201"/>
      <c r="W21" s="201"/>
      <c r="X21" s="201"/>
      <c r="Y21" s="201"/>
      <c r="Z21" s="201"/>
      <c r="AA21" s="201"/>
      <c r="AB21" s="201"/>
    </row>
    <row r="22" s="177" customFormat="1" hidden="1" customHeight="1" spans="2:28">
      <c r="B22" s="178" t="str">
        <f>B2</f>
        <v>YU1</v>
      </c>
      <c r="C22" s="203">
        <f>VLOOKUP($B22,$B$2:$AB$21,2,0)</f>
        <v>2000</v>
      </c>
      <c r="D22" s="235">
        <f>VLOOKUP($B22,$B$2:$AB$21,3,0)</f>
        <v>241</v>
      </c>
      <c r="E22" s="235">
        <f>VLOOKUP($B22,$B$2:$AB$21,4,0)</f>
        <v>256.022</v>
      </c>
      <c r="F22" s="235">
        <f>VLOOKUP($B22,$B$2:$AB$21,5,0)</f>
        <v>30</v>
      </c>
      <c r="G22" s="235">
        <f>VLOOKUP($B22,$B$2:$AB$21,6,0)</f>
        <v>40</v>
      </c>
      <c r="H22" s="203">
        <f>VLOOKUP($B22,$B$2:$AB$21,7,0)</f>
        <v>159</v>
      </c>
      <c r="I22" s="203">
        <f>VLOOKUP($B22,$B$2:$AB$21,8,0)</f>
        <v>6.25</v>
      </c>
      <c r="J22" s="203">
        <f>VLOOKUP($B22,$B$2:$AB$21,9,0)</f>
        <v>5</v>
      </c>
      <c r="K22" s="203">
        <f>VLOOKUP($B22,$B$2:$AB$21,10,0)</f>
        <v>12.5</v>
      </c>
      <c r="L22" s="203">
        <f>VLOOKUP($B22,$B$2:$AB$21,11,0)</f>
        <v>5</v>
      </c>
      <c r="M22" s="203">
        <f>VLOOKUP($B22,$B$2:$AB$21,12,0)</f>
        <v>12.5</v>
      </c>
      <c r="N22" s="203">
        <f>VLOOKUP($B22,$B$2:$AB$21,13,0)</f>
        <v>10.5</v>
      </c>
      <c r="O22" s="203">
        <f>VLOOKUP($B22,$B$2:$AB$21,14,0)</f>
        <v>1</v>
      </c>
      <c r="P22" s="235">
        <f>VLOOKUP($B22,$B$2:$AB$21,15,0)</f>
        <v>14</v>
      </c>
      <c r="Q22" s="235">
        <f>VLOOKUP($B22,$B$2:$AB$21,16,0)</f>
        <v>8</v>
      </c>
      <c r="R22" s="203">
        <f>VLOOKUP($B22,$B$2:$AB$21,17,0)</f>
        <v>1</v>
      </c>
      <c r="S22" s="235">
        <f>VLOOKUP($B22,$B$2:$AB$21,18,0)</f>
        <v>81</v>
      </c>
      <c r="T22" s="235">
        <f>VLOOKUP($B22,$B$2:$AB$21,19,0)</f>
        <v>81</v>
      </c>
      <c r="U22" s="235">
        <f>VLOOKUP($B22,$B$2:$AB$21,20,0)</f>
        <v>2</v>
      </c>
      <c r="V22" s="235">
        <f>VLOOKUP($B22,$B$2:$AB$21,21,0)</f>
        <v>160</v>
      </c>
      <c r="W22" s="235">
        <f>VLOOKUP($B22,$B$2:$AB$21,22,0)</f>
        <v>175.022</v>
      </c>
      <c r="X22" s="203">
        <f>VLOOKUP($B22,$B$2:$AB$21,23,0)</f>
        <v>13</v>
      </c>
      <c r="Y22" s="203">
        <f>VLOOKUP($B22,$B$2:$AB$21,24,0)</f>
        <v>11.9</v>
      </c>
      <c r="Z22" s="203">
        <f>VLOOKUP($B22,$B$2:$AB$21,25,0)</f>
        <v>13</v>
      </c>
      <c r="AA22" s="235">
        <f>VLOOKUP($B22,$B$2:$AB$21,26,0)</f>
        <v>13.1</v>
      </c>
      <c r="AB22" s="235">
        <f>VLOOKUP($B22,$B$2:$AB$21,27,0)</f>
        <v>3.01100000000002</v>
      </c>
    </row>
    <row r="23" customHeight="1" spans="2:15">
      <c r="B23" s="805" t="str">
        <f>B22</f>
        <v>YU1</v>
      </c>
      <c r="C23" s="205" t="s">
        <v>28</v>
      </c>
      <c r="D23" s="205" t="s">
        <v>29</v>
      </c>
      <c r="E23" s="806" t="s">
        <v>30</v>
      </c>
      <c r="F23" s="806"/>
      <c r="G23" s="806"/>
      <c r="H23" s="206" t="s">
        <v>31</v>
      </c>
      <c r="I23" s="206" t="s">
        <v>32</v>
      </c>
      <c r="J23" s="206" t="s">
        <v>33</v>
      </c>
      <c r="K23" s="206" t="s">
        <v>34</v>
      </c>
      <c r="L23" s="236" t="s">
        <v>35</v>
      </c>
      <c r="M23" s="237"/>
      <c r="N23" s="237"/>
      <c r="O23" s="177"/>
    </row>
    <row r="24" customHeight="1" spans="2:17">
      <c r="B24" s="807"/>
      <c r="C24" s="208"/>
      <c r="D24" s="208"/>
      <c r="E24" s="188" t="s">
        <v>36</v>
      </c>
      <c r="F24" s="188" t="s">
        <v>37</v>
      </c>
      <c r="G24" s="188" t="s">
        <v>38</v>
      </c>
      <c r="H24" s="188"/>
      <c r="I24" s="188"/>
      <c r="J24" s="188"/>
      <c r="K24" s="188"/>
      <c r="L24" s="238"/>
      <c r="M24" s="237"/>
      <c r="N24" s="237"/>
      <c r="O24" s="177"/>
      <c r="P24" s="836" t="s">
        <v>39</v>
      </c>
      <c r="Q24" s="836" t="s">
        <v>40</v>
      </c>
    </row>
    <row r="25" customHeight="1" spans="2:22">
      <c r="B25" s="807"/>
      <c r="C25" s="208" t="s">
        <v>41</v>
      </c>
      <c r="D25" s="808">
        <f>A2</f>
        <v>14</v>
      </c>
      <c r="E25" s="809">
        <v>22</v>
      </c>
      <c r="F25" s="210" t="str">
        <f>O25</f>
        <v>273~288</v>
      </c>
      <c r="G25" s="210">
        <f>ROUNDUP((IF(D25&lt;26,10.927,11.212))*D25/10,1)</f>
        <v>15.3</v>
      </c>
      <c r="H25" s="810">
        <f>(M25+N25)/2+E25+G25+P25</f>
        <v>409.6</v>
      </c>
      <c r="I25" s="211">
        <f>H22+1</f>
        <v>160</v>
      </c>
      <c r="J25" s="210">
        <f t="shared" ref="J25:J32" si="15">H25*I25/100</f>
        <v>655.36</v>
      </c>
      <c r="K25" s="239">
        <f t="shared" ref="K25:K32" si="16">ROUND(D25^2*PI()/4/1000000*7850,3)</f>
        <v>1.208</v>
      </c>
      <c r="L25" s="238">
        <f t="shared" ref="L25:L32" si="17">J25*K25</f>
        <v>791.67488</v>
      </c>
      <c r="M25" s="237">
        <f>ROUND((D22+G22-$AE$2*2),1)</f>
        <v>273</v>
      </c>
      <c r="N25" s="237">
        <f>ROUND((E22+G22-2*$AE$2),1)</f>
        <v>288</v>
      </c>
      <c r="O25" s="177" t="str">
        <f>ROUND(M25,1)&amp;"~"&amp;ROUND(N25,1)</f>
        <v>273~288</v>
      </c>
      <c r="P25" s="836">
        <f>56.8+25*D25/10</f>
        <v>91.8</v>
      </c>
      <c r="Q25" s="836" t="str">
        <f>ROUND(R25,1)&amp;"~"&amp;ROUND(S25,1)</f>
        <v>0~0</v>
      </c>
      <c r="R25" s="178">
        <f>S22-81</f>
        <v>0</v>
      </c>
      <c r="S25" s="178">
        <f>T22-81</f>
        <v>0</v>
      </c>
      <c r="U25" s="534"/>
      <c r="V25" s="534"/>
    </row>
    <row r="26" customHeight="1" spans="2:22">
      <c r="B26" s="807"/>
      <c r="C26" s="208" t="s">
        <v>42</v>
      </c>
      <c r="D26" s="808">
        <f>D25</f>
        <v>14</v>
      </c>
      <c r="E26" s="210">
        <f>22.5+D26*25/10</f>
        <v>57.5</v>
      </c>
      <c r="F26" s="210" t="str">
        <f>O26</f>
        <v>202.5~217.5</v>
      </c>
      <c r="G26" s="210">
        <f>ROUNDUP((IF(D26&lt;26,10.927,11.212))*D26/10,1)</f>
        <v>15.3</v>
      </c>
      <c r="H26" s="810">
        <f>(M26+N26)/2+E26+G26</f>
        <v>282.8</v>
      </c>
      <c r="I26" s="211">
        <f>I25</f>
        <v>160</v>
      </c>
      <c r="J26" s="210">
        <f t="shared" si="15"/>
        <v>452.48</v>
      </c>
      <c r="K26" s="239">
        <f t="shared" si="16"/>
        <v>1.208</v>
      </c>
      <c r="L26" s="238">
        <f t="shared" si="17"/>
        <v>546.59584</v>
      </c>
      <c r="M26" s="237">
        <f>ROUND((D22+G22-$AE$2*2-70.5),1)</f>
        <v>202.5</v>
      </c>
      <c r="N26" s="237">
        <f>ROUND((E22+G22-2*$AE$2-70.5),1)</f>
        <v>217.5</v>
      </c>
      <c r="O26" s="177" t="str">
        <f>ROUND(M26,1)&amp;"~"&amp;ROUND(N26,1)</f>
        <v>202.5~217.5</v>
      </c>
      <c r="U26" s="534"/>
      <c r="V26" s="534"/>
    </row>
    <row r="27" customHeight="1" spans="2:22">
      <c r="B27" s="807"/>
      <c r="C27" s="208" t="s">
        <v>43</v>
      </c>
      <c r="D27" s="808">
        <f t="shared" ref="D27:I27" si="18">D25</f>
        <v>14</v>
      </c>
      <c r="E27" s="210">
        <f>F22-2*$AE$2</f>
        <v>22</v>
      </c>
      <c r="F27" s="210" t="str">
        <f t="shared" si="18"/>
        <v>273~288</v>
      </c>
      <c r="G27" s="210">
        <v>0</v>
      </c>
      <c r="H27" s="811">
        <f>(M27+N27)+E27</f>
        <v>583</v>
      </c>
      <c r="I27" s="211">
        <f t="shared" si="18"/>
        <v>160</v>
      </c>
      <c r="J27" s="210">
        <f t="shared" si="15"/>
        <v>932.8</v>
      </c>
      <c r="K27" s="239">
        <f t="shared" si="16"/>
        <v>1.208</v>
      </c>
      <c r="L27" s="238">
        <f t="shared" si="17"/>
        <v>1126.8224</v>
      </c>
      <c r="M27" s="237">
        <f>M25</f>
        <v>273</v>
      </c>
      <c r="N27" s="237">
        <f>N25</f>
        <v>288</v>
      </c>
      <c r="O27" s="177"/>
      <c r="U27" s="534"/>
      <c r="V27" s="534"/>
    </row>
    <row r="28" customHeight="1" spans="2:22">
      <c r="B28" s="807"/>
      <c r="C28" s="812" t="s">
        <v>44</v>
      </c>
      <c r="D28" s="808">
        <v>14</v>
      </c>
      <c r="E28" s="210">
        <v>0</v>
      </c>
      <c r="F28" s="210">
        <f>ROUND(((C22-2*$AE$2)^2+(E22-D22)^2)^0.5,1)</f>
        <v>1992.1</v>
      </c>
      <c r="G28" s="210">
        <f>ROUNDUP((IF(D28&lt;26,10.927,11.212))*D28/10,0)</f>
        <v>16</v>
      </c>
      <c r="H28" s="813">
        <f>F28+G28*2</f>
        <v>2024.1</v>
      </c>
      <c r="I28" s="211">
        <f>(J22+1+X22+1)*2+(O22+1)*2</f>
        <v>44</v>
      </c>
      <c r="J28" s="210">
        <f t="shared" si="15"/>
        <v>890.604</v>
      </c>
      <c r="K28" s="239">
        <f t="shared" si="16"/>
        <v>1.208</v>
      </c>
      <c r="L28" s="238">
        <f t="shared" si="17"/>
        <v>1075.849632</v>
      </c>
      <c r="M28" s="237"/>
      <c r="N28" s="237"/>
      <c r="O28" s="177"/>
      <c r="U28" s="534"/>
      <c r="V28" s="534"/>
    </row>
    <row r="29" customHeight="1" spans="2:15">
      <c r="B29" s="807"/>
      <c r="C29" s="812" t="s">
        <v>45</v>
      </c>
      <c r="D29" s="808">
        <v>8</v>
      </c>
      <c r="E29" s="210">
        <v>0</v>
      </c>
      <c r="F29" s="210">
        <f>F22-2*$AE$2</f>
        <v>22</v>
      </c>
      <c r="G29" s="210">
        <v>11</v>
      </c>
      <c r="H29" s="813">
        <f t="shared" ref="H29:H32" si="19">F29+G29</f>
        <v>33</v>
      </c>
      <c r="I29" s="211">
        <f>ROUNDUP(H22/2,0)*(L22+X22+1)/2</f>
        <v>760</v>
      </c>
      <c r="J29" s="210">
        <f t="shared" si="15"/>
        <v>250.8</v>
      </c>
      <c r="K29" s="239">
        <f t="shared" si="16"/>
        <v>0.395</v>
      </c>
      <c r="L29" s="238">
        <f t="shared" si="17"/>
        <v>99.066</v>
      </c>
      <c r="M29" s="237"/>
      <c r="N29" s="237"/>
      <c r="O29" s="177"/>
    </row>
    <row r="30" customHeight="1" spans="2:15">
      <c r="B30" s="807"/>
      <c r="C30" s="208" t="s">
        <v>46</v>
      </c>
      <c r="D30" s="808">
        <v>8</v>
      </c>
      <c r="E30" s="210">
        <v>0</v>
      </c>
      <c r="F30" s="210">
        <v>22</v>
      </c>
      <c r="G30" s="210">
        <v>11</v>
      </c>
      <c r="H30" s="813">
        <f t="shared" si="19"/>
        <v>33</v>
      </c>
      <c r="I30" s="211">
        <f>ROUNDUP(H22/2,0)*(((L22+1)/2)-2)</f>
        <v>80</v>
      </c>
      <c r="J30" s="210">
        <f t="shared" si="15"/>
        <v>26.4</v>
      </c>
      <c r="K30" s="239">
        <f t="shared" si="16"/>
        <v>0.395</v>
      </c>
      <c r="L30" s="238">
        <f t="shared" si="17"/>
        <v>10.428</v>
      </c>
      <c r="M30" s="237"/>
      <c r="N30" s="237"/>
      <c r="O30" s="177"/>
    </row>
    <row r="31" customHeight="1" spans="2:15">
      <c r="B31" s="807"/>
      <c r="C31" s="208" t="s">
        <v>47</v>
      </c>
      <c r="D31" s="808">
        <v>8</v>
      </c>
      <c r="E31" s="210">
        <v>0</v>
      </c>
      <c r="F31" s="809" t="s">
        <v>48</v>
      </c>
      <c r="G31" s="210">
        <v>11</v>
      </c>
      <c r="H31" s="810">
        <f>(25.7+28.3)/2+G31</f>
        <v>38</v>
      </c>
      <c r="I31" s="211">
        <f>H22+1</f>
        <v>160</v>
      </c>
      <c r="J31" s="210">
        <f t="shared" si="15"/>
        <v>60.8</v>
      </c>
      <c r="K31" s="239">
        <f t="shared" si="16"/>
        <v>0.395</v>
      </c>
      <c r="L31" s="238">
        <f t="shared" si="17"/>
        <v>24.016</v>
      </c>
      <c r="M31" s="237"/>
      <c r="N31" s="237"/>
      <c r="O31" s="177"/>
    </row>
    <row r="32" customHeight="1" spans="2:15">
      <c r="B32" s="814"/>
      <c r="C32" s="208" t="s">
        <v>49</v>
      </c>
      <c r="D32" s="808">
        <v>8</v>
      </c>
      <c r="E32" s="815">
        <v>0</v>
      </c>
      <c r="F32" s="210">
        <f>45-2*$AE$2</f>
        <v>37</v>
      </c>
      <c r="G32" s="210">
        <v>11</v>
      </c>
      <c r="H32" s="813">
        <f t="shared" si="19"/>
        <v>48</v>
      </c>
      <c r="I32" s="211">
        <f>ROUNDUP(H22/2,0)*X22/2</f>
        <v>520</v>
      </c>
      <c r="J32" s="210">
        <f t="shared" si="15"/>
        <v>249.6</v>
      </c>
      <c r="K32" s="239">
        <f t="shared" si="16"/>
        <v>0.395</v>
      </c>
      <c r="L32" s="238">
        <f t="shared" si="17"/>
        <v>98.592</v>
      </c>
      <c r="M32" s="237"/>
      <c r="N32" s="237"/>
      <c r="O32" s="177"/>
    </row>
    <row r="33" customHeight="1" spans="2:15">
      <c r="B33" s="816" t="s">
        <v>50</v>
      </c>
      <c r="C33" s="817" t="s">
        <v>51</v>
      </c>
      <c r="D33" s="817"/>
      <c r="E33" s="818">
        <f>SUM(L29:L32)</f>
        <v>232.102</v>
      </c>
      <c r="F33" s="819"/>
      <c r="G33" s="820" t="s">
        <v>52</v>
      </c>
      <c r="H33" s="820"/>
      <c r="I33" s="837">
        <f>SUM(L25:L28)</f>
        <v>3540.942752</v>
      </c>
      <c r="J33" s="188" t="s">
        <v>53</v>
      </c>
      <c r="K33" s="838"/>
      <c r="L33" s="839">
        <f>AC2</f>
        <v>32.12565</v>
      </c>
      <c r="M33" s="237">
        <f>(E33+I33)/L33</f>
        <v>117.446487526322</v>
      </c>
      <c r="N33" s="237"/>
      <c r="O33" s="177"/>
    </row>
    <row r="34" hidden="1" customHeight="1" spans="2:15">
      <c r="B34" s="212" t="s">
        <v>54</v>
      </c>
      <c r="C34" s="821"/>
      <c r="D34" s="822"/>
      <c r="E34" s="214">
        <f>E33*R22</f>
        <v>232.102</v>
      </c>
      <c r="F34" s="215"/>
      <c r="G34" s="823"/>
      <c r="H34" s="824"/>
      <c r="I34" s="217">
        <f>I33*R22</f>
        <v>3540.942752</v>
      </c>
      <c r="J34" s="214"/>
      <c r="K34" s="215"/>
      <c r="L34" s="241">
        <f>L33*R22</f>
        <v>32.12565</v>
      </c>
      <c r="M34" s="237"/>
      <c r="N34" s="237"/>
      <c r="O34" s="177"/>
    </row>
    <row r="35" customHeight="1" spans="2:15">
      <c r="B35" s="177"/>
      <c r="C35" s="177"/>
      <c r="D35" s="177"/>
      <c r="E35" s="218"/>
      <c r="F35" s="218"/>
      <c r="G35" s="218"/>
      <c r="H35" s="218"/>
      <c r="I35" s="218"/>
      <c r="J35" s="218"/>
      <c r="K35" s="218"/>
      <c r="L35" s="218"/>
      <c r="M35" s="237"/>
      <c r="N35" s="237"/>
      <c r="O35" s="177"/>
    </row>
    <row r="36" hidden="1" customHeight="1" spans="2:28">
      <c r="B36" s="178" t="str">
        <f>B3</f>
        <v>YU2</v>
      </c>
      <c r="C36" s="203">
        <f>VLOOKUP($B36,$B$2:$AB$21,2,0)</f>
        <v>2000</v>
      </c>
      <c r="D36" s="235">
        <f>VLOOKUP($B36,$B$2:$AB$21,3,0)</f>
        <v>256.03</v>
      </c>
      <c r="E36" s="235">
        <f>VLOOKUP($B36,$B$2:$AB$21,4,0)</f>
        <v>251.02</v>
      </c>
      <c r="F36" s="235">
        <f>VLOOKUP($B36,$B$2:$AB$21,5,0)</f>
        <v>30</v>
      </c>
      <c r="G36" s="235">
        <f>VLOOKUP($B36,$B$2:$AB$21,6,0)</f>
        <v>40</v>
      </c>
      <c r="H36" s="203">
        <f>VLOOKUP($B36,$B$2:$AB$21,7,0)</f>
        <v>159</v>
      </c>
      <c r="I36" s="203">
        <f>VLOOKUP($B36,$B$2:$AB$21,8,0)</f>
        <v>6.25</v>
      </c>
      <c r="J36" s="203">
        <f>VLOOKUP($B36,$B$2:$AB$21,9,0)</f>
        <v>5</v>
      </c>
      <c r="K36" s="203">
        <f>VLOOKUP($B36,$B$2:$AB$21,10,0)</f>
        <v>12.5</v>
      </c>
      <c r="L36" s="203">
        <f>VLOOKUP($B36,$B$2:$AB$21,11,0)</f>
        <v>5</v>
      </c>
      <c r="M36" s="203">
        <f>VLOOKUP($B36,$B$2:$AB$21,12,0)</f>
        <v>12.5</v>
      </c>
      <c r="N36" s="203">
        <f>VLOOKUP($B36,$B$2:$AB$21,13,0)</f>
        <v>10.5</v>
      </c>
      <c r="O36" s="203">
        <f>VLOOKUP($B36,$B$2:$AB$21,14,0)</f>
        <v>1</v>
      </c>
      <c r="P36" s="235">
        <f>VLOOKUP($B36,$B$2:$AB$21,15,0)</f>
        <v>14</v>
      </c>
      <c r="Q36" s="235">
        <f>VLOOKUP($B36,$B$2:$AB$21,16,0)</f>
        <v>8</v>
      </c>
      <c r="R36" s="203">
        <f>VLOOKUP($B36,$B$2:$AB$21,17,0)</f>
        <v>1</v>
      </c>
      <c r="S36" s="235">
        <f>VLOOKUP($B36,$B$2:$AB$21,18,0)</f>
        <v>81</v>
      </c>
      <c r="T36" s="235">
        <f>VLOOKUP($B36,$B$2:$AB$21,19,0)</f>
        <v>81</v>
      </c>
      <c r="U36" s="235">
        <f>VLOOKUP($B36,$B$2:$AB$21,20,0)</f>
        <v>2</v>
      </c>
      <c r="V36" s="235">
        <f>VLOOKUP($B36,$B$2:$AB$21,21,0)</f>
        <v>175.03</v>
      </c>
      <c r="W36" s="235">
        <f>VLOOKUP($B36,$B$2:$AB$21,22,0)</f>
        <v>170.02</v>
      </c>
      <c r="X36" s="203">
        <f>VLOOKUP($B36,$B$2:$AB$21,23,0)</f>
        <v>13</v>
      </c>
      <c r="Y36" s="203">
        <f>VLOOKUP($B36,$B$2:$AB$21,24,0)</f>
        <v>12.7</v>
      </c>
      <c r="Z36" s="203">
        <f>VLOOKUP($B36,$B$2:$AB$21,25,0)</f>
        <v>13</v>
      </c>
      <c r="AA36" s="235">
        <f>VLOOKUP($B36,$B$2:$AB$21,26,0)</f>
        <v>12.3</v>
      </c>
      <c r="AB36" s="235">
        <f>VLOOKUP($B36,$B$2:$AB$21,27,0)</f>
        <v>8.02500000000001</v>
      </c>
    </row>
    <row r="37" customHeight="1" spans="2:15">
      <c r="B37" s="805" t="str">
        <f>B36</f>
        <v>YU2</v>
      </c>
      <c r="C37" s="205" t="s">
        <v>28</v>
      </c>
      <c r="D37" s="205" t="s">
        <v>29</v>
      </c>
      <c r="E37" s="806" t="s">
        <v>30</v>
      </c>
      <c r="F37" s="806"/>
      <c r="G37" s="806"/>
      <c r="H37" s="206" t="s">
        <v>31</v>
      </c>
      <c r="I37" s="206" t="s">
        <v>32</v>
      </c>
      <c r="J37" s="206" t="s">
        <v>33</v>
      </c>
      <c r="K37" s="206" t="s">
        <v>34</v>
      </c>
      <c r="L37" s="236" t="s">
        <v>35</v>
      </c>
      <c r="M37" s="237"/>
      <c r="N37" s="237"/>
      <c r="O37" s="177"/>
    </row>
    <row r="38" customHeight="1" spans="2:17">
      <c r="B38" s="807"/>
      <c r="C38" s="208"/>
      <c r="D38" s="208"/>
      <c r="E38" s="188" t="s">
        <v>36</v>
      </c>
      <c r="F38" s="188" t="s">
        <v>37</v>
      </c>
      <c r="G38" s="188" t="s">
        <v>38</v>
      </c>
      <c r="H38" s="188"/>
      <c r="I38" s="188"/>
      <c r="J38" s="188"/>
      <c r="K38" s="188"/>
      <c r="L38" s="238"/>
      <c r="M38" s="237"/>
      <c r="N38" s="237"/>
      <c r="O38" s="177"/>
      <c r="P38" s="836" t="s">
        <v>39</v>
      </c>
      <c r="Q38" s="836" t="s">
        <v>40</v>
      </c>
    </row>
    <row r="39" customHeight="1" spans="2:19">
      <c r="B39" s="807"/>
      <c r="C39" s="208" t="s">
        <v>41</v>
      </c>
      <c r="D39" s="808">
        <f>A3</f>
        <v>14</v>
      </c>
      <c r="E39" s="809">
        <v>22</v>
      </c>
      <c r="F39" s="210" t="str">
        <f>O39</f>
        <v>288~283</v>
      </c>
      <c r="G39" s="210">
        <f>ROUNDUP((IF(D39&lt;26,10.927,11.212))*D39/10,1)</f>
        <v>15.3</v>
      </c>
      <c r="H39" s="810">
        <f>(M39+N39)/2+E39+G39+P39</f>
        <v>414.6</v>
      </c>
      <c r="I39" s="211">
        <f>H36+1</f>
        <v>160</v>
      </c>
      <c r="J39" s="210">
        <f t="shared" ref="J39:J46" si="20">H39*I39/100</f>
        <v>663.36</v>
      </c>
      <c r="K39" s="239">
        <f t="shared" ref="K39:K46" si="21">ROUND(D39^2*PI()/4/1000000*7850,3)</f>
        <v>1.208</v>
      </c>
      <c r="L39" s="238">
        <f t="shared" ref="L39:L46" si="22">J39*K39</f>
        <v>801.33888</v>
      </c>
      <c r="M39" s="237">
        <f>ROUND((D36+G36-$AE$2*2),1)</f>
        <v>288</v>
      </c>
      <c r="N39" s="237">
        <f>ROUND((E36+G36-2*$AE$2),1)</f>
        <v>283</v>
      </c>
      <c r="O39" s="177" t="str">
        <f>ROUND(M39,1)&amp;"~"&amp;ROUND(N39,1)</f>
        <v>288~283</v>
      </c>
      <c r="P39" s="836">
        <f>56.8+25*D39/10</f>
        <v>91.8</v>
      </c>
      <c r="Q39" s="836" t="str">
        <f>ROUND(R39,1)&amp;"~"&amp;ROUND(S39,1)</f>
        <v>0~0</v>
      </c>
      <c r="R39" s="178">
        <f>S36-81</f>
        <v>0</v>
      </c>
      <c r="S39" s="178">
        <f>T36-81</f>
        <v>0</v>
      </c>
    </row>
    <row r="40" customHeight="1" spans="2:15">
      <c r="B40" s="807"/>
      <c r="C40" s="208" t="s">
        <v>42</v>
      </c>
      <c r="D40" s="808">
        <f>D39</f>
        <v>14</v>
      </c>
      <c r="E40" s="210">
        <f>22.5+D40*25/10</f>
        <v>57.5</v>
      </c>
      <c r="F40" s="210" t="str">
        <f>O40</f>
        <v>217.5~212.5</v>
      </c>
      <c r="G40" s="210">
        <f>ROUNDUP((IF(D40&lt;26,10.927,11.212))*D40/10,1)</f>
        <v>15.3</v>
      </c>
      <c r="H40" s="810">
        <f>(M40+N40)/2+E40+G40</f>
        <v>287.8</v>
      </c>
      <c r="I40" s="211">
        <f>I39</f>
        <v>160</v>
      </c>
      <c r="J40" s="210">
        <f t="shared" si="20"/>
        <v>460.48</v>
      </c>
      <c r="K40" s="239">
        <f t="shared" si="21"/>
        <v>1.208</v>
      </c>
      <c r="L40" s="238">
        <f t="shared" si="22"/>
        <v>556.25984</v>
      </c>
      <c r="M40" s="237">
        <f>ROUND((D36+G36-$AE$2*2-70.5),1)</f>
        <v>217.5</v>
      </c>
      <c r="N40" s="237">
        <f>ROUND((E36+G36-2*$AE$2-70.5),1)</f>
        <v>212.5</v>
      </c>
      <c r="O40" s="177" t="str">
        <f>ROUND(M40,1)&amp;"~"&amp;ROUND(N40,1)</f>
        <v>217.5~212.5</v>
      </c>
    </row>
    <row r="41" customHeight="1" spans="2:15">
      <c r="B41" s="807"/>
      <c r="C41" s="208" t="s">
        <v>43</v>
      </c>
      <c r="D41" s="808">
        <f t="shared" ref="D41:I41" si="23">D39</f>
        <v>14</v>
      </c>
      <c r="E41" s="210">
        <f>F36-2*$AE$2</f>
        <v>22</v>
      </c>
      <c r="F41" s="210" t="str">
        <f t="shared" si="23"/>
        <v>288~283</v>
      </c>
      <c r="G41" s="210">
        <v>0</v>
      </c>
      <c r="H41" s="811">
        <f>(M41+N41)+E41</f>
        <v>593</v>
      </c>
      <c r="I41" s="211">
        <f t="shared" si="23"/>
        <v>160</v>
      </c>
      <c r="J41" s="210">
        <f t="shared" si="20"/>
        <v>948.8</v>
      </c>
      <c r="K41" s="239">
        <f t="shared" si="21"/>
        <v>1.208</v>
      </c>
      <c r="L41" s="238">
        <f t="shared" si="22"/>
        <v>1146.1504</v>
      </c>
      <c r="M41" s="237">
        <f>M39</f>
        <v>288</v>
      </c>
      <c r="N41" s="237">
        <f>N39</f>
        <v>283</v>
      </c>
      <c r="O41" s="177"/>
    </row>
    <row r="42" customHeight="1" spans="2:15">
      <c r="B42" s="807"/>
      <c r="C42" s="812" t="s">
        <v>44</v>
      </c>
      <c r="D42" s="808">
        <v>14</v>
      </c>
      <c r="E42" s="210">
        <v>0</v>
      </c>
      <c r="F42" s="210">
        <f>ROUND(((C36-2*$AE$2)^2+(E36-D36)^2)^0.5,1)</f>
        <v>1992</v>
      </c>
      <c r="G42" s="210">
        <f>ROUNDUP((IF(D42&lt;26,10.927,11.212))*D42/10,0)</f>
        <v>16</v>
      </c>
      <c r="H42" s="813">
        <f>F42+G42*2</f>
        <v>2024</v>
      </c>
      <c r="I42" s="211">
        <f>(J36+1+X36+1)*2+(O36+1)*2</f>
        <v>44</v>
      </c>
      <c r="J42" s="210">
        <f t="shared" si="20"/>
        <v>890.56</v>
      </c>
      <c r="K42" s="239">
        <f t="shared" si="21"/>
        <v>1.208</v>
      </c>
      <c r="L42" s="238">
        <f t="shared" si="22"/>
        <v>1075.79648</v>
      </c>
      <c r="M42" s="237"/>
      <c r="N42" s="237"/>
      <c r="O42" s="177"/>
    </row>
    <row r="43" customHeight="1" spans="2:15">
      <c r="B43" s="807"/>
      <c r="C43" s="812" t="s">
        <v>45</v>
      </c>
      <c r="D43" s="808">
        <v>8</v>
      </c>
      <c r="E43" s="210">
        <v>0</v>
      </c>
      <c r="F43" s="210">
        <f>F36-2*$AE$2</f>
        <v>22</v>
      </c>
      <c r="G43" s="210">
        <v>11</v>
      </c>
      <c r="H43" s="813">
        <f t="shared" ref="H43:H46" si="24">F43+G43</f>
        <v>33</v>
      </c>
      <c r="I43" s="211">
        <f>ROUNDUP(H36/2,0)*(L36+X36+1)/2</f>
        <v>760</v>
      </c>
      <c r="J43" s="210">
        <f t="shared" si="20"/>
        <v>250.8</v>
      </c>
      <c r="K43" s="239">
        <f t="shared" si="21"/>
        <v>0.395</v>
      </c>
      <c r="L43" s="238">
        <f t="shared" si="22"/>
        <v>99.066</v>
      </c>
      <c r="M43" s="237"/>
      <c r="N43" s="237"/>
      <c r="O43" s="177"/>
    </row>
    <row r="44" customHeight="1" spans="2:15">
      <c r="B44" s="807"/>
      <c r="C44" s="208" t="s">
        <v>46</v>
      </c>
      <c r="D44" s="808">
        <v>8</v>
      </c>
      <c r="E44" s="210">
        <v>0</v>
      </c>
      <c r="F44" s="210">
        <v>22</v>
      </c>
      <c r="G44" s="210">
        <v>11</v>
      </c>
      <c r="H44" s="813">
        <f t="shared" si="24"/>
        <v>33</v>
      </c>
      <c r="I44" s="211">
        <f>ROUNDUP(H36/2,0)*(((L36+1)/2)-2)</f>
        <v>80</v>
      </c>
      <c r="J44" s="210">
        <f t="shared" si="20"/>
        <v>26.4</v>
      </c>
      <c r="K44" s="239">
        <f t="shared" si="21"/>
        <v>0.395</v>
      </c>
      <c r="L44" s="238">
        <f t="shared" si="22"/>
        <v>10.428</v>
      </c>
      <c r="M44" s="237"/>
      <c r="N44" s="237"/>
      <c r="O44" s="177"/>
    </row>
    <row r="45" customHeight="1" spans="2:15">
      <c r="B45" s="807"/>
      <c r="C45" s="208" t="s">
        <v>47</v>
      </c>
      <c r="D45" s="808">
        <v>8</v>
      </c>
      <c r="E45" s="210">
        <v>0</v>
      </c>
      <c r="F45" s="809" t="s">
        <v>48</v>
      </c>
      <c r="G45" s="210">
        <v>11</v>
      </c>
      <c r="H45" s="810">
        <f>(25.7+28.3)/2+G45</f>
        <v>38</v>
      </c>
      <c r="I45" s="211">
        <f>H36+1</f>
        <v>160</v>
      </c>
      <c r="J45" s="210">
        <f t="shared" si="20"/>
        <v>60.8</v>
      </c>
      <c r="K45" s="239">
        <f t="shared" si="21"/>
        <v>0.395</v>
      </c>
      <c r="L45" s="238">
        <f t="shared" si="22"/>
        <v>24.016</v>
      </c>
      <c r="M45" s="237"/>
      <c r="N45" s="237"/>
      <c r="O45" s="177"/>
    </row>
    <row r="46" customHeight="1" spans="2:15">
      <c r="B46" s="814"/>
      <c r="C46" s="208" t="s">
        <v>49</v>
      </c>
      <c r="D46" s="808">
        <v>8</v>
      </c>
      <c r="E46" s="815">
        <v>0</v>
      </c>
      <c r="F46" s="210">
        <f>45-2*$AE$2</f>
        <v>37</v>
      </c>
      <c r="G46" s="210">
        <v>11</v>
      </c>
      <c r="H46" s="813">
        <f t="shared" si="24"/>
        <v>48</v>
      </c>
      <c r="I46" s="211">
        <f>ROUNDUP(H36/2,0)*X36/2</f>
        <v>520</v>
      </c>
      <c r="J46" s="210">
        <f t="shared" si="20"/>
        <v>249.6</v>
      </c>
      <c r="K46" s="239">
        <f t="shared" si="21"/>
        <v>0.395</v>
      </c>
      <c r="L46" s="238">
        <f t="shared" si="22"/>
        <v>98.592</v>
      </c>
      <c r="M46" s="237"/>
      <c r="N46" s="237"/>
      <c r="O46" s="177"/>
    </row>
    <row r="47" customHeight="1" spans="2:15">
      <c r="B47" s="816" t="s">
        <v>50</v>
      </c>
      <c r="C47" s="817" t="s">
        <v>51</v>
      </c>
      <c r="D47" s="817"/>
      <c r="E47" s="818">
        <f>SUM(L43:L46)</f>
        <v>232.102</v>
      </c>
      <c r="F47" s="819"/>
      <c r="G47" s="820" t="s">
        <v>52</v>
      </c>
      <c r="H47" s="820"/>
      <c r="I47" s="837">
        <f>SUM(L39:L42)</f>
        <v>3579.5456</v>
      </c>
      <c r="J47" s="188" t="s">
        <v>53</v>
      </c>
      <c r="K47" s="838"/>
      <c r="L47" s="839">
        <f>AC3</f>
        <v>32.87775</v>
      </c>
      <c r="M47" s="237">
        <f>(E47+I47)/L47</f>
        <v>115.933955334535</v>
      </c>
      <c r="N47" s="237"/>
      <c r="O47" s="177"/>
    </row>
    <row r="48" hidden="1" customHeight="1" spans="2:15">
      <c r="B48" s="212" t="s">
        <v>54</v>
      </c>
      <c r="C48" s="821"/>
      <c r="D48" s="822"/>
      <c r="E48" s="214">
        <f>E47*R36</f>
        <v>232.102</v>
      </c>
      <c r="F48" s="215"/>
      <c r="G48" s="823"/>
      <c r="H48" s="824"/>
      <c r="I48" s="217">
        <f>I47*R36</f>
        <v>3579.5456</v>
      </c>
      <c r="J48" s="214"/>
      <c r="K48" s="215"/>
      <c r="L48" s="241">
        <f>L47*R36</f>
        <v>32.87775</v>
      </c>
      <c r="M48" s="237"/>
      <c r="N48" s="237"/>
      <c r="O48" s="177"/>
    </row>
    <row r="49" customHeight="1" spans="5:14">
      <c r="E49" s="203"/>
      <c r="F49" s="203"/>
      <c r="G49" s="203"/>
      <c r="H49" s="203"/>
      <c r="I49" s="222"/>
      <c r="J49" s="242"/>
      <c r="K49" s="243"/>
      <c r="L49" s="242"/>
      <c r="M49" s="244"/>
      <c r="N49" s="244"/>
    </row>
    <row r="50" hidden="1" customHeight="1" spans="2:28">
      <c r="B50" s="178" t="str">
        <f>B4</f>
        <v>YU3</v>
      </c>
      <c r="C50" s="203">
        <f>VLOOKUP($B50,$B$2:$AB$21,2,0)</f>
        <v>2000</v>
      </c>
      <c r="D50" s="235">
        <f>VLOOKUP($B50,$B$2:$AB$21,3,0)</f>
        <v>250.998</v>
      </c>
      <c r="E50" s="235">
        <f>VLOOKUP($B50,$B$2:$AB$21,4,0)</f>
        <v>231.965</v>
      </c>
      <c r="F50" s="235">
        <f>VLOOKUP($B50,$B$2:$AB$21,5,0)</f>
        <v>30</v>
      </c>
      <c r="G50" s="235">
        <f>VLOOKUP($B50,$B$2:$AB$21,6,0)</f>
        <v>50</v>
      </c>
      <c r="H50" s="203">
        <f>VLOOKUP($B50,$B$2:$AB$21,7,0)</f>
        <v>159</v>
      </c>
      <c r="I50" s="203">
        <f>VLOOKUP($B50,$B$2:$AB$21,8,0)</f>
        <v>6.25</v>
      </c>
      <c r="J50" s="203">
        <f>VLOOKUP($B50,$B$2:$AB$21,9,0)</f>
        <v>5</v>
      </c>
      <c r="K50" s="203">
        <f>VLOOKUP($B50,$B$2:$AB$21,10,0)</f>
        <v>12.5</v>
      </c>
      <c r="L50" s="203">
        <f>VLOOKUP($B50,$B$2:$AB$21,11,0)</f>
        <v>5</v>
      </c>
      <c r="M50" s="203">
        <f>VLOOKUP($B50,$B$2:$AB$21,12,0)</f>
        <v>12.5</v>
      </c>
      <c r="N50" s="203">
        <f>VLOOKUP($B50,$B$2:$AB$21,13,0)</f>
        <v>10.5</v>
      </c>
      <c r="O50" s="203">
        <f>VLOOKUP($B50,$B$2:$AB$21,14,0)</f>
        <v>1</v>
      </c>
      <c r="P50" s="235">
        <f>VLOOKUP($B50,$B$2:$AB$21,15,0)</f>
        <v>14</v>
      </c>
      <c r="Q50" s="235">
        <f>VLOOKUP($B50,$B$2:$AB$21,16,0)</f>
        <v>8</v>
      </c>
      <c r="R50" s="203">
        <f>VLOOKUP($B50,$B$2:$AB$21,17,0)</f>
        <v>1</v>
      </c>
      <c r="S50" s="235">
        <f>VLOOKUP($B50,$B$2:$AB$21,18,0)</f>
        <v>81</v>
      </c>
      <c r="T50" s="235">
        <f>VLOOKUP($B50,$B$2:$AB$21,19,0)</f>
        <v>81</v>
      </c>
      <c r="U50" s="235">
        <f>VLOOKUP($B50,$B$2:$AB$21,20,0)</f>
        <v>2</v>
      </c>
      <c r="V50" s="235">
        <f>VLOOKUP($B50,$B$2:$AB$21,21,0)</f>
        <v>169.998</v>
      </c>
      <c r="W50" s="235">
        <f>VLOOKUP($B50,$B$2:$AB$21,22,0)</f>
        <v>150.965</v>
      </c>
      <c r="X50" s="203">
        <f>VLOOKUP($B50,$B$2:$AB$21,23,0)</f>
        <v>12</v>
      </c>
      <c r="Y50" s="203">
        <f>VLOOKUP($B50,$B$2:$AB$21,24,0)</f>
        <v>13.3</v>
      </c>
      <c r="Z50" s="203">
        <f>VLOOKUP($B50,$B$2:$AB$21,25,0)</f>
        <v>12</v>
      </c>
      <c r="AA50" s="235">
        <f>VLOOKUP($B50,$B$2:$AB$21,26,0)</f>
        <v>11.7</v>
      </c>
      <c r="AB50" s="235">
        <f>VLOOKUP($B50,$B$2:$AB$21,27,0)</f>
        <v>8.48149999999998</v>
      </c>
    </row>
    <row r="51" customHeight="1" spans="2:15">
      <c r="B51" s="805" t="str">
        <f>B50</f>
        <v>YU3</v>
      </c>
      <c r="C51" s="205" t="s">
        <v>28</v>
      </c>
      <c r="D51" s="205" t="s">
        <v>29</v>
      </c>
      <c r="E51" s="806" t="s">
        <v>30</v>
      </c>
      <c r="F51" s="806"/>
      <c r="G51" s="806"/>
      <c r="H51" s="206" t="s">
        <v>31</v>
      </c>
      <c r="I51" s="206" t="s">
        <v>32</v>
      </c>
      <c r="J51" s="206" t="s">
        <v>33</v>
      </c>
      <c r="K51" s="206" t="s">
        <v>34</v>
      </c>
      <c r="L51" s="236" t="s">
        <v>35</v>
      </c>
      <c r="M51" s="237"/>
      <c r="N51" s="237"/>
      <c r="O51" s="177"/>
    </row>
    <row r="52" customHeight="1" spans="2:17">
      <c r="B52" s="807"/>
      <c r="C52" s="208"/>
      <c r="D52" s="208"/>
      <c r="E52" s="188" t="s">
        <v>36</v>
      </c>
      <c r="F52" s="188" t="s">
        <v>37</v>
      </c>
      <c r="G52" s="188" t="s">
        <v>38</v>
      </c>
      <c r="H52" s="188"/>
      <c r="I52" s="188"/>
      <c r="J52" s="188"/>
      <c r="K52" s="188"/>
      <c r="L52" s="238"/>
      <c r="M52" s="237"/>
      <c r="N52" s="237"/>
      <c r="O52" s="177"/>
      <c r="P52" s="836" t="s">
        <v>39</v>
      </c>
      <c r="Q52" s="836" t="s">
        <v>40</v>
      </c>
    </row>
    <row r="53" customHeight="1" spans="2:19">
      <c r="B53" s="807"/>
      <c r="C53" s="208" t="s">
        <v>41</v>
      </c>
      <c r="D53" s="808">
        <f>A4</f>
        <v>14</v>
      </c>
      <c r="E53" s="809">
        <v>22</v>
      </c>
      <c r="F53" s="210" t="str">
        <f>O53</f>
        <v>293~274</v>
      </c>
      <c r="G53" s="210">
        <f>ROUNDUP((IF(D53&lt;26,10.927,11.212))*D53/10,1)</f>
        <v>15.3</v>
      </c>
      <c r="H53" s="810">
        <f>(M53+N53)/2+E53+G53+P53</f>
        <v>412.6</v>
      </c>
      <c r="I53" s="211">
        <f>H50+1</f>
        <v>160</v>
      </c>
      <c r="J53" s="210">
        <f t="shared" ref="J53:J60" si="25">H53*I53/100</f>
        <v>660.16</v>
      </c>
      <c r="K53" s="239">
        <f t="shared" ref="K53:K60" si="26">ROUND(D53^2*PI()/4/1000000*7850,3)</f>
        <v>1.208</v>
      </c>
      <c r="L53" s="238">
        <f t="shared" ref="L53:L60" si="27">J53*K53</f>
        <v>797.47328</v>
      </c>
      <c r="M53" s="237">
        <f>ROUND((D50+G50-$AE$2*2),1)</f>
        <v>293</v>
      </c>
      <c r="N53" s="237">
        <f>ROUND((E50+G50-2*$AE$2),1)</f>
        <v>274</v>
      </c>
      <c r="O53" s="177" t="str">
        <f>ROUND(M53,1)&amp;"~"&amp;ROUND(N53,1)</f>
        <v>293~274</v>
      </c>
      <c r="P53" s="836">
        <f>56.8+25*D53/10</f>
        <v>91.8</v>
      </c>
      <c r="Q53" s="836" t="str">
        <f>ROUND(R53,1)&amp;"~"&amp;ROUND(S53,1)</f>
        <v>0~0</v>
      </c>
      <c r="R53" s="178">
        <f>S50-81</f>
        <v>0</v>
      </c>
      <c r="S53" s="178">
        <f>T50-81</f>
        <v>0</v>
      </c>
    </row>
    <row r="54" customHeight="1" spans="2:15">
      <c r="B54" s="807"/>
      <c r="C54" s="208" t="s">
        <v>42</v>
      </c>
      <c r="D54" s="808">
        <f>D53</f>
        <v>14</v>
      </c>
      <c r="E54" s="210">
        <f>22.5+D54*25/10</f>
        <v>57.5</v>
      </c>
      <c r="F54" s="210" t="str">
        <f>O54</f>
        <v>222.5~203.5</v>
      </c>
      <c r="G54" s="210">
        <f>ROUNDUP((IF(D54&lt;26,10.927,11.212))*D54/10,1)</f>
        <v>15.3</v>
      </c>
      <c r="H54" s="810">
        <f>(M54+N54)/2+E54+G54</f>
        <v>285.8</v>
      </c>
      <c r="I54" s="211">
        <f>I53</f>
        <v>160</v>
      </c>
      <c r="J54" s="210">
        <f t="shared" si="25"/>
        <v>457.28</v>
      </c>
      <c r="K54" s="239">
        <f t="shared" si="26"/>
        <v>1.208</v>
      </c>
      <c r="L54" s="238">
        <f t="shared" si="27"/>
        <v>552.39424</v>
      </c>
      <c r="M54" s="237">
        <f>ROUND((D50+G50-$AE$2*2-70.5),1)</f>
        <v>222.5</v>
      </c>
      <c r="N54" s="237">
        <f>ROUND((E50+G50-2*$AE$2-70.5),1)</f>
        <v>203.5</v>
      </c>
      <c r="O54" s="177" t="str">
        <f>ROUND(M54,1)&amp;"~"&amp;ROUND(N54,1)</f>
        <v>222.5~203.5</v>
      </c>
    </row>
    <row r="55" customHeight="1" spans="2:15">
      <c r="B55" s="807"/>
      <c r="C55" s="208" t="s">
        <v>43</v>
      </c>
      <c r="D55" s="808">
        <f t="shared" ref="D55:I55" si="28">D53</f>
        <v>14</v>
      </c>
      <c r="E55" s="210">
        <f>F50-2*$AE$2</f>
        <v>22</v>
      </c>
      <c r="F55" s="210" t="str">
        <f t="shared" si="28"/>
        <v>293~274</v>
      </c>
      <c r="G55" s="210">
        <v>0</v>
      </c>
      <c r="H55" s="811">
        <f>(M55+N55)+E55</f>
        <v>589</v>
      </c>
      <c r="I55" s="211">
        <f t="shared" si="28"/>
        <v>160</v>
      </c>
      <c r="J55" s="210">
        <f t="shared" si="25"/>
        <v>942.4</v>
      </c>
      <c r="K55" s="239">
        <f t="shared" si="26"/>
        <v>1.208</v>
      </c>
      <c r="L55" s="238">
        <f t="shared" si="27"/>
        <v>1138.4192</v>
      </c>
      <c r="M55" s="237">
        <f>M53</f>
        <v>293</v>
      </c>
      <c r="N55" s="237">
        <f>N53</f>
        <v>274</v>
      </c>
      <c r="O55" s="177"/>
    </row>
    <row r="56" customHeight="1" spans="2:15">
      <c r="B56" s="807"/>
      <c r="C56" s="812" t="s">
        <v>44</v>
      </c>
      <c r="D56" s="808">
        <v>14</v>
      </c>
      <c r="E56" s="210">
        <v>0</v>
      </c>
      <c r="F56" s="210">
        <f>ROUND(((C50-2*$AE$2)^2+(E50-D50)^2)^0.5,1)</f>
        <v>1992.1</v>
      </c>
      <c r="G56" s="210">
        <f>ROUNDUP((IF(D56&lt;26,10.927,11.212))*D56/10,0)</f>
        <v>16</v>
      </c>
      <c r="H56" s="813">
        <f>F56+G56*2</f>
        <v>2024.1</v>
      </c>
      <c r="I56" s="211">
        <f>(J50+1+X50+1)*2+(O50+1)*2</f>
        <v>42</v>
      </c>
      <c r="J56" s="210">
        <f t="shared" si="25"/>
        <v>850.122</v>
      </c>
      <c r="K56" s="239">
        <f t="shared" si="26"/>
        <v>1.208</v>
      </c>
      <c r="L56" s="238">
        <f t="shared" si="27"/>
        <v>1026.947376</v>
      </c>
      <c r="M56" s="237"/>
      <c r="N56" s="237"/>
      <c r="O56" s="177"/>
    </row>
    <row r="57" customHeight="1" spans="2:15">
      <c r="B57" s="807"/>
      <c r="C57" s="812" t="s">
        <v>45</v>
      </c>
      <c r="D57" s="808">
        <v>8</v>
      </c>
      <c r="E57" s="210">
        <v>0</v>
      </c>
      <c r="F57" s="210">
        <f>F50-2*$AE$2</f>
        <v>22</v>
      </c>
      <c r="G57" s="210">
        <v>11</v>
      </c>
      <c r="H57" s="813">
        <f t="shared" ref="H57:H60" si="29">F57+G57</f>
        <v>33</v>
      </c>
      <c r="I57" s="211">
        <f>ROUNDUP(H50/2,0)*(L50+X50+1)/2</f>
        <v>720</v>
      </c>
      <c r="J57" s="210">
        <f t="shared" si="25"/>
        <v>237.6</v>
      </c>
      <c r="K57" s="239">
        <f t="shared" si="26"/>
        <v>0.395</v>
      </c>
      <c r="L57" s="238">
        <f t="shared" si="27"/>
        <v>93.852</v>
      </c>
      <c r="M57" s="237"/>
      <c r="N57" s="237"/>
      <c r="O57" s="177"/>
    </row>
    <row r="58" customHeight="1" spans="2:15">
      <c r="B58" s="807"/>
      <c r="C58" s="208" t="s">
        <v>46</v>
      </c>
      <c r="D58" s="808">
        <v>8</v>
      </c>
      <c r="E58" s="210">
        <v>0</v>
      </c>
      <c r="F58" s="210">
        <v>22</v>
      </c>
      <c r="G58" s="210">
        <v>11</v>
      </c>
      <c r="H58" s="813">
        <f t="shared" si="29"/>
        <v>33</v>
      </c>
      <c r="I58" s="211">
        <f>ROUNDUP(H50/2,0)*(((L50+1)/2)-2)</f>
        <v>80</v>
      </c>
      <c r="J58" s="210">
        <f t="shared" si="25"/>
        <v>26.4</v>
      </c>
      <c r="K58" s="239">
        <f t="shared" si="26"/>
        <v>0.395</v>
      </c>
      <c r="L58" s="238">
        <f t="shared" si="27"/>
        <v>10.428</v>
      </c>
      <c r="M58" s="237"/>
      <c r="N58" s="237"/>
      <c r="O58" s="177"/>
    </row>
    <row r="59" customHeight="1" spans="2:15">
      <c r="B59" s="807"/>
      <c r="C59" s="208" t="s">
        <v>47</v>
      </c>
      <c r="D59" s="808">
        <v>8</v>
      </c>
      <c r="E59" s="210">
        <v>0</v>
      </c>
      <c r="F59" s="809" t="s">
        <v>48</v>
      </c>
      <c r="G59" s="210">
        <v>11</v>
      </c>
      <c r="H59" s="810">
        <f>(25.7+28.3)/2+G59</f>
        <v>38</v>
      </c>
      <c r="I59" s="211">
        <f>H50+1</f>
        <v>160</v>
      </c>
      <c r="J59" s="210">
        <f t="shared" si="25"/>
        <v>60.8</v>
      </c>
      <c r="K59" s="239">
        <f t="shared" si="26"/>
        <v>0.395</v>
      </c>
      <c r="L59" s="238">
        <f t="shared" si="27"/>
        <v>24.016</v>
      </c>
      <c r="M59" s="237"/>
      <c r="N59" s="237"/>
      <c r="O59" s="177"/>
    </row>
    <row r="60" customHeight="1" spans="2:15">
      <c r="B60" s="814"/>
      <c r="C60" s="208" t="s">
        <v>49</v>
      </c>
      <c r="D60" s="808">
        <v>8</v>
      </c>
      <c r="E60" s="815">
        <v>0</v>
      </c>
      <c r="F60" s="210">
        <f>45-2*$AE$2</f>
        <v>37</v>
      </c>
      <c r="G60" s="210">
        <v>11</v>
      </c>
      <c r="H60" s="813">
        <f t="shared" si="29"/>
        <v>48</v>
      </c>
      <c r="I60" s="211">
        <f>ROUNDUP(H50/2,0)*X50/2</f>
        <v>480</v>
      </c>
      <c r="J60" s="210">
        <f t="shared" si="25"/>
        <v>230.4</v>
      </c>
      <c r="K60" s="239">
        <f t="shared" si="26"/>
        <v>0.395</v>
      </c>
      <c r="L60" s="238">
        <f t="shared" si="27"/>
        <v>91.008</v>
      </c>
      <c r="M60" s="237"/>
      <c r="N60" s="237"/>
      <c r="O60" s="177"/>
    </row>
    <row r="61" customHeight="1" spans="2:15">
      <c r="B61" s="816" t="s">
        <v>50</v>
      </c>
      <c r="C61" s="817" t="s">
        <v>51</v>
      </c>
      <c r="D61" s="817"/>
      <c r="E61" s="818">
        <f>SUM(L57:L60)</f>
        <v>219.304</v>
      </c>
      <c r="F61" s="819"/>
      <c r="G61" s="820" t="s">
        <v>52</v>
      </c>
      <c r="H61" s="820"/>
      <c r="I61" s="837">
        <f>SUM(L53:L56)</f>
        <v>3515.234096</v>
      </c>
      <c r="J61" s="188" t="s">
        <v>53</v>
      </c>
      <c r="K61" s="838"/>
      <c r="L61" s="839">
        <f>AC4</f>
        <v>31.071225</v>
      </c>
      <c r="M61" s="237">
        <f>(E61+I61)/L61</f>
        <v>120.19281814605</v>
      </c>
      <c r="N61" s="237"/>
      <c r="O61" s="177"/>
    </row>
    <row r="62" hidden="1" customHeight="1" spans="2:15">
      <c r="B62" s="212" t="s">
        <v>54</v>
      </c>
      <c r="C62" s="821"/>
      <c r="D62" s="822"/>
      <c r="E62" s="214">
        <f>E61*R50</f>
        <v>219.304</v>
      </c>
      <c r="F62" s="215"/>
      <c r="G62" s="823"/>
      <c r="H62" s="824"/>
      <c r="I62" s="217">
        <f>I61*R50</f>
        <v>3515.234096</v>
      </c>
      <c r="J62" s="214"/>
      <c r="K62" s="215"/>
      <c r="L62" s="241">
        <f>L61*R50</f>
        <v>31.071225</v>
      </c>
      <c r="M62" s="237"/>
      <c r="N62" s="237"/>
      <c r="O62" s="177"/>
    </row>
    <row r="63" customHeight="1" spans="5:14">
      <c r="E63" s="203"/>
      <c r="F63" s="203"/>
      <c r="G63" s="203"/>
      <c r="H63" s="203"/>
      <c r="I63" s="222"/>
      <c r="J63" s="203"/>
      <c r="K63" s="203"/>
      <c r="L63" s="203"/>
      <c r="M63" s="234"/>
      <c r="N63" s="234"/>
    </row>
    <row r="64" hidden="1" customHeight="1" spans="2:28">
      <c r="B64" s="178" t="str">
        <f>B5</f>
        <v>YU4</v>
      </c>
      <c r="C64" s="203">
        <f>VLOOKUP($B64,$B$2:$AB$21,2,0)</f>
        <v>2000</v>
      </c>
      <c r="D64" s="235">
        <f>VLOOKUP($B64,$B$2:$AB$21,3,0)</f>
        <v>231.936</v>
      </c>
      <c r="E64" s="235">
        <f>VLOOKUP($B64,$B$2:$AB$21,4,0)</f>
        <v>223.911</v>
      </c>
      <c r="F64" s="235">
        <f>VLOOKUP($B64,$B$2:$AB$21,5,0)</f>
        <v>30</v>
      </c>
      <c r="G64" s="235">
        <f>VLOOKUP($B64,$B$2:$AB$21,6,0)</f>
        <v>50</v>
      </c>
      <c r="H64" s="203">
        <f>VLOOKUP($B64,$B$2:$AB$21,7,0)</f>
        <v>159</v>
      </c>
      <c r="I64" s="203">
        <f>VLOOKUP($B64,$B$2:$AB$21,8,0)</f>
        <v>6.25</v>
      </c>
      <c r="J64" s="203">
        <f>VLOOKUP($B64,$B$2:$AB$21,9,0)</f>
        <v>6</v>
      </c>
      <c r="K64" s="203">
        <f>VLOOKUP($B64,$B$2:$AB$21,10,0)</f>
        <v>11.5</v>
      </c>
      <c r="L64" s="203">
        <f>VLOOKUP($B64,$B$2:$AB$21,11,0)</f>
        <v>6</v>
      </c>
      <c r="M64" s="203">
        <f>VLOOKUP($B64,$B$2:$AB$21,12,0)</f>
        <v>13.5</v>
      </c>
      <c r="N64" s="203">
        <f>VLOOKUP($B64,$B$2:$AB$21,13,0)</f>
        <v>3.757</v>
      </c>
      <c r="O64" s="203">
        <f>VLOOKUP($B64,$B$2:$AB$21,14,0)</f>
        <v>1</v>
      </c>
      <c r="P64" s="235">
        <f>VLOOKUP($B64,$B$2:$AB$21,15,0)</f>
        <v>14</v>
      </c>
      <c r="Q64" s="235">
        <f>VLOOKUP($B64,$B$2:$AB$21,16,0)</f>
        <v>8</v>
      </c>
      <c r="R64" s="203">
        <f>VLOOKUP($B64,$B$2:$AB$21,17,0)</f>
        <v>1</v>
      </c>
      <c r="S64" s="235">
        <f>VLOOKUP($B64,$B$2:$AB$21,18,0)</f>
        <v>81</v>
      </c>
      <c r="T64" s="235">
        <f>VLOOKUP($B64,$B$2:$AB$21,19,0)</f>
        <v>92.514</v>
      </c>
      <c r="U64" s="235">
        <f>VLOOKUP($B64,$B$2:$AB$21,20,0)</f>
        <v>8.74299999999999</v>
      </c>
      <c r="V64" s="235">
        <f>VLOOKUP($B64,$B$2:$AB$21,21,0)</f>
        <v>150.936</v>
      </c>
      <c r="W64" s="235">
        <f>VLOOKUP($B64,$B$2:$AB$21,22,0)</f>
        <v>131.397</v>
      </c>
      <c r="X64" s="203">
        <f>VLOOKUP($B64,$B$2:$AB$21,23,0)</f>
        <v>10</v>
      </c>
      <c r="Y64" s="203">
        <f>VLOOKUP($B64,$B$2:$AB$21,24,0)</f>
        <v>13.5</v>
      </c>
      <c r="Z64" s="203">
        <f>VLOOKUP($B64,$B$2:$AB$21,25,0)</f>
        <v>10</v>
      </c>
      <c r="AA64" s="235">
        <f>VLOOKUP($B64,$B$2:$AB$21,26,0)</f>
        <v>11.5</v>
      </c>
      <c r="AB64" s="235">
        <f>VLOOKUP($B64,$B$2:$AB$21,27,0)</f>
        <v>7.42349999999999</v>
      </c>
    </row>
    <row r="65" customHeight="1" spans="2:15">
      <c r="B65" s="805" t="str">
        <f>B64</f>
        <v>YU4</v>
      </c>
      <c r="C65" s="205" t="s">
        <v>28</v>
      </c>
      <c r="D65" s="205" t="s">
        <v>29</v>
      </c>
      <c r="E65" s="806" t="s">
        <v>30</v>
      </c>
      <c r="F65" s="806"/>
      <c r="G65" s="806"/>
      <c r="H65" s="206" t="s">
        <v>31</v>
      </c>
      <c r="I65" s="206" t="s">
        <v>32</v>
      </c>
      <c r="J65" s="206" t="s">
        <v>33</v>
      </c>
      <c r="K65" s="206" t="s">
        <v>34</v>
      </c>
      <c r="L65" s="236" t="s">
        <v>35</v>
      </c>
      <c r="M65" s="237"/>
      <c r="N65" s="237"/>
      <c r="O65" s="177"/>
    </row>
    <row r="66" customHeight="1" spans="2:17">
      <c r="B66" s="807"/>
      <c r="C66" s="208"/>
      <c r="D66" s="208"/>
      <c r="E66" s="188" t="s">
        <v>36</v>
      </c>
      <c r="F66" s="188" t="s">
        <v>37</v>
      </c>
      <c r="G66" s="188" t="s">
        <v>38</v>
      </c>
      <c r="H66" s="188"/>
      <c r="I66" s="188"/>
      <c r="J66" s="188"/>
      <c r="K66" s="188"/>
      <c r="L66" s="238"/>
      <c r="M66" s="237"/>
      <c r="N66" s="237"/>
      <c r="O66" s="177"/>
      <c r="P66" s="836" t="s">
        <v>39</v>
      </c>
      <c r="Q66" s="836" t="s">
        <v>40</v>
      </c>
    </row>
    <row r="67" customHeight="1" spans="2:19">
      <c r="B67" s="807"/>
      <c r="C67" s="208" t="s">
        <v>41</v>
      </c>
      <c r="D67" s="808">
        <f>A5</f>
        <v>14</v>
      </c>
      <c r="E67" s="809">
        <v>22</v>
      </c>
      <c r="F67" s="210" t="str">
        <f>O67</f>
        <v>273.9~265.9</v>
      </c>
      <c r="G67" s="210">
        <f>ROUNDUP((IF(D67&lt;26,10.927,11.212))*D67/10,1)</f>
        <v>15.3</v>
      </c>
      <c r="H67" s="810">
        <f>(M67+N67)/2+E67+G67+P67</f>
        <v>399</v>
      </c>
      <c r="I67" s="211">
        <f>H64+1</f>
        <v>160</v>
      </c>
      <c r="J67" s="210">
        <f t="shared" ref="J67:J74" si="30">H67*I67/100</f>
        <v>638.4</v>
      </c>
      <c r="K67" s="239">
        <f t="shared" ref="K67:K74" si="31">ROUND(D67^2*PI()/4/1000000*7850,3)</f>
        <v>1.208</v>
      </c>
      <c r="L67" s="238">
        <f t="shared" ref="L67:L74" si="32">J67*K67</f>
        <v>771.1872</v>
      </c>
      <c r="M67" s="237">
        <f>ROUND((D64+G64-$AE$2*2),1)</f>
        <v>273.9</v>
      </c>
      <c r="N67" s="237">
        <f>ROUND((E64+G64-2*$AE$2),1)</f>
        <v>265.9</v>
      </c>
      <c r="O67" s="177" t="str">
        <f>ROUND(M67,1)&amp;"~"&amp;ROUND(N67,1)</f>
        <v>273.9~265.9</v>
      </c>
      <c r="P67" s="836">
        <f>56.8+25*D67/10</f>
        <v>91.8</v>
      </c>
      <c r="Q67" s="836" t="str">
        <f>ROUND(R67,1)&amp;"~"&amp;ROUND(S67,1)</f>
        <v>0~11.5</v>
      </c>
      <c r="R67" s="178">
        <f>S64-81</f>
        <v>0</v>
      </c>
      <c r="S67" s="178">
        <f>T64-81</f>
        <v>11.514</v>
      </c>
    </row>
    <row r="68" customHeight="1" spans="2:15">
      <c r="B68" s="807"/>
      <c r="C68" s="208" t="s">
        <v>42</v>
      </c>
      <c r="D68" s="808">
        <f>D67</f>
        <v>14</v>
      </c>
      <c r="E68" s="210">
        <f>22.5+D68*25/10</f>
        <v>57.5</v>
      </c>
      <c r="F68" s="210" t="str">
        <f>O68</f>
        <v>203.4~195.4</v>
      </c>
      <c r="G68" s="210">
        <f>ROUNDUP((IF(D68&lt;26,10.927,11.212))*D68/10,1)</f>
        <v>15.3</v>
      </c>
      <c r="H68" s="810">
        <f>(M68+N68)/2+E68+G68</f>
        <v>272.2</v>
      </c>
      <c r="I68" s="211">
        <f>I67</f>
        <v>160</v>
      </c>
      <c r="J68" s="210">
        <f t="shared" si="30"/>
        <v>435.52</v>
      </c>
      <c r="K68" s="239">
        <f t="shared" si="31"/>
        <v>1.208</v>
      </c>
      <c r="L68" s="238">
        <f t="shared" si="32"/>
        <v>526.10816</v>
      </c>
      <c r="M68" s="237">
        <f>ROUND((D64+G64-$AE$2*2-70.5),1)</f>
        <v>203.4</v>
      </c>
      <c r="N68" s="237">
        <f>ROUND((E64+G64-2*$AE$2-70.5),1)</f>
        <v>195.4</v>
      </c>
      <c r="O68" s="177" t="str">
        <f>ROUND(M68,1)&amp;"~"&amp;ROUND(N68,1)</f>
        <v>203.4~195.4</v>
      </c>
    </row>
    <row r="69" customHeight="1" spans="2:15">
      <c r="B69" s="807"/>
      <c r="C69" s="208" t="s">
        <v>43</v>
      </c>
      <c r="D69" s="808">
        <f t="shared" ref="D69:I69" si="33">D67</f>
        <v>14</v>
      </c>
      <c r="E69" s="210">
        <f>F64-2*$AE$2</f>
        <v>22</v>
      </c>
      <c r="F69" s="210" t="str">
        <f t="shared" si="33"/>
        <v>273.9~265.9</v>
      </c>
      <c r="G69" s="210">
        <v>0</v>
      </c>
      <c r="H69" s="811">
        <f>(M69+N69)+E69</f>
        <v>561.8</v>
      </c>
      <c r="I69" s="211">
        <f t="shared" si="33"/>
        <v>160</v>
      </c>
      <c r="J69" s="210">
        <f t="shared" si="30"/>
        <v>898.88</v>
      </c>
      <c r="K69" s="239">
        <f t="shared" si="31"/>
        <v>1.208</v>
      </c>
      <c r="L69" s="238">
        <f t="shared" si="32"/>
        <v>1085.84704</v>
      </c>
      <c r="M69" s="237">
        <f>M67</f>
        <v>273.9</v>
      </c>
      <c r="N69" s="237">
        <f>N67</f>
        <v>265.9</v>
      </c>
      <c r="O69" s="177"/>
    </row>
    <row r="70" customHeight="1" spans="2:15">
      <c r="B70" s="807"/>
      <c r="C70" s="812" t="s">
        <v>44</v>
      </c>
      <c r="D70" s="808">
        <v>14</v>
      </c>
      <c r="E70" s="210">
        <v>0</v>
      </c>
      <c r="F70" s="210">
        <f>ROUND(((C64-2*$AE$2)^2+(E64-D64)^2)^0.5,1)</f>
        <v>1992</v>
      </c>
      <c r="G70" s="210">
        <f>ROUNDUP((IF(D70&lt;26,10.927,11.212))*D70/10,0)</f>
        <v>16</v>
      </c>
      <c r="H70" s="813">
        <f>F70+G70*2</f>
        <v>2024</v>
      </c>
      <c r="I70" s="211">
        <f>(J64+1+X64+1)*2+(O64+1)*2</f>
        <v>40</v>
      </c>
      <c r="J70" s="210">
        <f t="shared" si="30"/>
        <v>809.6</v>
      </c>
      <c r="K70" s="239">
        <f t="shared" si="31"/>
        <v>1.208</v>
      </c>
      <c r="L70" s="238">
        <f t="shared" si="32"/>
        <v>977.9968</v>
      </c>
      <c r="M70" s="237"/>
      <c r="N70" s="237"/>
      <c r="O70" s="177"/>
    </row>
    <row r="71" customHeight="1" spans="2:15">
      <c r="B71" s="807"/>
      <c r="C71" s="812" t="s">
        <v>45</v>
      </c>
      <c r="D71" s="808">
        <v>8</v>
      </c>
      <c r="E71" s="210">
        <v>0</v>
      </c>
      <c r="F71" s="210">
        <f>F64-2*$AE$2</f>
        <v>22</v>
      </c>
      <c r="G71" s="210">
        <v>11</v>
      </c>
      <c r="H71" s="813">
        <f t="shared" ref="H71:H74" si="34">F71+G71</f>
        <v>33</v>
      </c>
      <c r="I71" s="211">
        <f>ROUNDUP(H64/2,0)*(L64+X64+1)/2</f>
        <v>680</v>
      </c>
      <c r="J71" s="210">
        <f t="shared" si="30"/>
        <v>224.4</v>
      </c>
      <c r="K71" s="239">
        <f t="shared" si="31"/>
        <v>0.395</v>
      </c>
      <c r="L71" s="238">
        <f t="shared" si="32"/>
        <v>88.638</v>
      </c>
      <c r="M71" s="237"/>
      <c r="N71" s="237"/>
      <c r="O71" s="177"/>
    </row>
    <row r="72" customHeight="1" spans="2:15">
      <c r="B72" s="807"/>
      <c r="C72" s="208" t="s">
        <v>46</v>
      </c>
      <c r="D72" s="808">
        <v>8</v>
      </c>
      <c r="E72" s="210">
        <v>0</v>
      </c>
      <c r="F72" s="210">
        <v>22</v>
      </c>
      <c r="G72" s="210">
        <v>11</v>
      </c>
      <c r="H72" s="813">
        <f t="shared" si="34"/>
        <v>33</v>
      </c>
      <c r="I72" s="211">
        <f>ROUNDUP(H64/2,0)*(((L64+1)/2)-2)</f>
        <v>120</v>
      </c>
      <c r="J72" s="210">
        <f t="shared" si="30"/>
        <v>39.6</v>
      </c>
      <c r="K72" s="239">
        <f t="shared" si="31"/>
        <v>0.395</v>
      </c>
      <c r="L72" s="238">
        <f t="shared" si="32"/>
        <v>15.642</v>
      </c>
      <c r="M72" s="237"/>
      <c r="N72" s="237"/>
      <c r="O72" s="177"/>
    </row>
    <row r="73" customHeight="1" spans="2:15">
      <c r="B73" s="807"/>
      <c r="C73" s="208" t="s">
        <v>47</v>
      </c>
      <c r="D73" s="808">
        <v>8</v>
      </c>
      <c r="E73" s="210">
        <v>0</v>
      </c>
      <c r="F73" s="809" t="s">
        <v>48</v>
      </c>
      <c r="G73" s="210">
        <v>11</v>
      </c>
      <c r="H73" s="810">
        <f>(25.7+28.3)/2+G73</f>
        <v>38</v>
      </c>
      <c r="I73" s="211">
        <f>H64+1</f>
        <v>160</v>
      </c>
      <c r="J73" s="210">
        <f t="shared" si="30"/>
        <v>60.8</v>
      </c>
      <c r="K73" s="239">
        <f t="shared" si="31"/>
        <v>0.395</v>
      </c>
      <c r="L73" s="238">
        <f t="shared" si="32"/>
        <v>24.016</v>
      </c>
      <c r="M73" s="237"/>
      <c r="N73" s="237"/>
      <c r="O73" s="177"/>
    </row>
    <row r="74" customHeight="1" spans="2:15">
      <c r="B74" s="814"/>
      <c r="C74" s="208" t="s">
        <v>49</v>
      </c>
      <c r="D74" s="808">
        <v>8</v>
      </c>
      <c r="E74" s="815">
        <v>0</v>
      </c>
      <c r="F74" s="210">
        <f>45-2*$AE$2</f>
        <v>37</v>
      </c>
      <c r="G74" s="210">
        <v>11</v>
      </c>
      <c r="H74" s="813">
        <f t="shared" si="34"/>
        <v>48</v>
      </c>
      <c r="I74" s="211">
        <f>ROUNDUP(H64/2,0)*X64/2</f>
        <v>400</v>
      </c>
      <c r="J74" s="210">
        <f t="shared" si="30"/>
        <v>192</v>
      </c>
      <c r="K74" s="239">
        <f t="shared" si="31"/>
        <v>0.395</v>
      </c>
      <c r="L74" s="238">
        <f t="shared" si="32"/>
        <v>75.84</v>
      </c>
      <c r="M74" s="237"/>
      <c r="N74" s="237"/>
      <c r="O74" s="177"/>
    </row>
    <row r="75" customHeight="1" spans="2:15">
      <c r="B75" s="816" t="s">
        <v>50</v>
      </c>
      <c r="C75" s="817" t="s">
        <v>51</v>
      </c>
      <c r="D75" s="817"/>
      <c r="E75" s="818">
        <f>SUM(L71:L74)</f>
        <v>204.136</v>
      </c>
      <c r="F75" s="819"/>
      <c r="G75" s="820" t="s">
        <v>52</v>
      </c>
      <c r="H75" s="820"/>
      <c r="I75" s="837">
        <f>SUM(L67:L70)</f>
        <v>3361.1392</v>
      </c>
      <c r="J75" s="188" t="s">
        <v>53</v>
      </c>
      <c r="K75" s="838"/>
      <c r="L75" s="839">
        <f>AC5</f>
        <v>28.864815</v>
      </c>
      <c r="M75" s="237">
        <f>(E75+I75)/L75</f>
        <v>123.516301767394</v>
      </c>
      <c r="N75" s="237"/>
      <c r="O75" s="177"/>
    </row>
    <row r="76" hidden="1" customHeight="1" spans="2:15">
      <c r="B76" s="212" t="s">
        <v>54</v>
      </c>
      <c r="C76" s="821"/>
      <c r="D76" s="822"/>
      <c r="E76" s="214">
        <f>E75*R64</f>
        <v>204.136</v>
      </c>
      <c r="F76" s="215"/>
      <c r="G76" s="823"/>
      <c r="H76" s="824"/>
      <c r="I76" s="217">
        <f>I75*R64</f>
        <v>3361.1392</v>
      </c>
      <c r="J76" s="214"/>
      <c r="K76" s="215"/>
      <c r="L76" s="241">
        <f>L75*R64</f>
        <v>28.864815</v>
      </c>
      <c r="M76" s="237"/>
      <c r="N76" s="237"/>
      <c r="O76" s="177"/>
    </row>
    <row r="77" customHeight="1" spans="2:15">
      <c r="B77" s="177"/>
      <c r="C77" s="177"/>
      <c r="D77" s="177"/>
      <c r="E77" s="218"/>
      <c r="F77" s="218"/>
      <c r="G77" s="218"/>
      <c r="H77" s="218"/>
      <c r="I77" s="218"/>
      <c r="J77" s="218"/>
      <c r="K77" s="218"/>
      <c r="L77" s="218"/>
      <c r="M77" s="237"/>
      <c r="N77" s="237"/>
      <c r="O77" s="177"/>
    </row>
    <row r="78" hidden="1" customHeight="1" spans="2:28">
      <c r="B78" s="178" t="str">
        <f>B6</f>
        <v>YU5</v>
      </c>
      <c r="C78" s="203">
        <f>VLOOKUP($B78,$B$2:$AB$21,2,0)</f>
        <v>2000</v>
      </c>
      <c r="D78" s="235">
        <f>VLOOKUP($B78,$B$2:$AB$21,3,0)</f>
        <v>223.926</v>
      </c>
      <c r="E78" s="235">
        <f>VLOOKUP($B78,$B$2:$AB$21,4,0)</f>
        <v>233.387</v>
      </c>
      <c r="F78" s="235">
        <f>VLOOKUP($B78,$B$2:$AB$21,5,0)</f>
        <v>30</v>
      </c>
      <c r="G78" s="235">
        <f>VLOOKUP($B78,$B$2:$AB$21,6,0)</f>
        <v>60</v>
      </c>
      <c r="H78" s="203">
        <f>VLOOKUP($B78,$B$2:$AB$21,7,0)</f>
        <v>159</v>
      </c>
      <c r="I78" s="203">
        <f>VLOOKUP($B78,$B$2:$AB$21,8,0)</f>
        <v>6.25</v>
      </c>
      <c r="J78" s="203">
        <f>VLOOKUP($B78,$B$2:$AB$21,9,0)</f>
        <v>7</v>
      </c>
      <c r="K78" s="203">
        <f>VLOOKUP($B78,$B$2:$AB$21,10,0)</f>
        <v>10.4</v>
      </c>
      <c r="L78" s="203">
        <f>VLOOKUP($B78,$B$2:$AB$21,11,0)</f>
        <v>7</v>
      </c>
      <c r="M78" s="203">
        <f>VLOOKUP($B78,$B$2:$AB$21,12,0)</f>
        <v>14.6</v>
      </c>
      <c r="N78" s="203">
        <f>VLOOKUP($B78,$B$2:$AB$21,13,0)</f>
        <v>11.558</v>
      </c>
      <c r="O78" s="203">
        <f>VLOOKUP($B78,$B$2:$AB$21,14,0)</f>
        <v>1</v>
      </c>
      <c r="P78" s="235">
        <f>VLOOKUP($B78,$B$2:$AB$21,15,0)</f>
        <v>14</v>
      </c>
      <c r="Q78" s="235">
        <f>VLOOKUP($B78,$B$2:$AB$21,16,0)</f>
        <v>8</v>
      </c>
      <c r="R78" s="203">
        <f>VLOOKUP($B78,$B$2:$AB$21,17,0)</f>
        <v>1</v>
      </c>
      <c r="S78" s="235">
        <f>VLOOKUP($B78,$B$2:$AB$21,18,0)</f>
        <v>92.558</v>
      </c>
      <c r="T78" s="235">
        <f>VLOOKUP($B78,$B$2:$AB$21,19,0)</f>
        <v>121.558</v>
      </c>
      <c r="U78" s="235">
        <f>VLOOKUP($B78,$B$2:$AB$21,20,0)</f>
        <v>0.942000000000007</v>
      </c>
      <c r="V78" s="235">
        <f>VLOOKUP($B78,$B$2:$AB$21,21,0)</f>
        <v>131.368</v>
      </c>
      <c r="W78" s="235">
        <f>VLOOKUP($B78,$B$2:$AB$21,22,0)</f>
        <v>111.829</v>
      </c>
      <c r="X78" s="203">
        <f>VLOOKUP($B78,$B$2:$AB$21,23,0)</f>
        <v>9</v>
      </c>
      <c r="Y78" s="203">
        <f>VLOOKUP($B78,$B$2:$AB$21,24,0)</f>
        <v>13.6</v>
      </c>
      <c r="Z78" s="203">
        <f>VLOOKUP($B78,$B$2:$AB$21,25,0)</f>
        <v>9</v>
      </c>
      <c r="AA78" s="235">
        <f>VLOOKUP($B78,$B$2:$AB$21,26,0)</f>
        <v>11.4</v>
      </c>
      <c r="AB78" s="235">
        <f>VLOOKUP($B78,$B$2:$AB$21,27,0)</f>
        <v>8.15649999999999</v>
      </c>
    </row>
    <row r="79" customHeight="1" spans="2:15">
      <c r="B79" s="805" t="str">
        <f>B78</f>
        <v>YU5</v>
      </c>
      <c r="C79" s="205" t="s">
        <v>28</v>
      </c>
      <c r="D79" s="205" t="s">
        <v>29</v>
      </c>
      <c r="E79" s="806" t="s">
        <v>30</v>
      </c>
      <c r="F79" s="806"/>
      <c r="G79" s="806"/>
      <c r="H79" s="206" t="s">
        <v>31</v>
      </c>
      <c r="I79" s="206" t="s">
        <v>32</v>
      </c>
      <c r="J79" s="206" t="s">
        <v>33</v>
      </c>
      <c r="K79" s="206" t="s">
        <v>34</v>
      </c>
      <c r="L79" s="236" t="s">
        <v>35</v>
      </c>
      <c r="M79" s="237"/>
      <c r="N79" s="237"/>
      <c r="O79" s="177"/>
    </row>
    <row r="80" customHeight="1" spans="2:17">
      <c r="B80" s="807"/>
      <c r="C80" s="208"/>
      <c r="D80" s="208"/>
      <c r="E80" s="188" t="s">
        <v>36</v>
      </c>
      <c r="F80" s="188" t="s">
        <v>37</v>
      </c>
      <c r="G80" s="188" t="s">
        <v>38</v>
      </c>
      <c r="H80" s="188"/>
      <c r="I80" s="188"/>
      <c r="J80" s="188"/>
      <c r="K80" s="188"/>
      <c r="L80" s="238"/>
      <c r="M80" s="237"/>
      <c r="N80" s="237"/>
      <c r="O80" s="177"/>
      <c r="P80" s="836" t="s">
        <v>39</v>
      </c>
      <c r="Q80" s="836" t="s">
        <v>40</v>
      </c>
    </row>
    <row r="81" customHeight="1" spans="2:19">
      <c r="B81" s="807"/>
      <c r="C81" s="208" t="s">
        <v>41</v>
      </c>
      <c r="D81" s="808">
        <f>A6</f>
        <v>14</v>
      </c>
      <c r="E81" s="809">
        <v>22</v>
      </c>
      <c r="F81" s="210" t="str">
        <f>O81</f>
        <v>275.9~285.4</v>
      </c>
      <c r="G81" s="210">
        <f>ROUNDUP((IF(D81&lt;26,10.927,11.212))*D81/10,1)</f>
        <v>15.3</v>
      </c>
      <c r="H81" s="810">
        <f>(M81+N81)/2+E81+G81+P81</f>
        <v>409.75</v>
      </c>
      <c r="I81" s="211">
        <f>H78+1</f>
        <v>160</v>
      </c>
      <c r="J81" s="210">
        <f t="shared" ref="J81:J88" si="35">H81*I81/100</f>
        <v>655.6</v>
      </c>
      <c r="K81" s="239">
        <f t="shared" ref="K81:K88" si="36">ROUND(D81^2*PI()/4/1000000*7850,3)</f>
        <v>1.208</v>
      </c>
      <c r="L81" s="238">
        <f t="shared" ref="L81:L88" si="37">J81*K81</f>
        <v>791.9648</v>
      </c>
      <c r="M81" s="237">
        <f>ROUND((D78+G78-$AE$2*2),1)</f>
        <v>275.9</v>
      </c>
      <c r="N81" s="237">
        <f>ROUND((E78+G78-2*$AE$2),1)</f>
        <v>285.4</v>
      </c>
      <c r="O81" s="177" t="str">
        <f>ROUND(M81,1)&amp;"~"&amp;ROUND(N81,1)</f>
        <v>275.9~285.4</v>
      </c>
      <c r="P81" s="836">
        <f>56.8+25*D81/10</f>
        <v>91.8</v>
      </c>
      <c r="Q81" s="836" t="str">
        <f>ROUND(R81,1)&amp;"~"&amp;ROUND(S81,1)</f>
        <v>11.6~40.6</v>
      </c>
      <c r="R81" s="178">
        <f>S78-81</f>
        <v>11.558</v>
      </c>
      <c r="S81" s="178">
        <f>T78-81</f>
        <v>40.558</v>
      </c>
    </row>
    <row r="82" customHeight="1" spans="2:15">
      <c r="B82" s="807"/>
      <c r="C82" s="208" t="s">
        <v>42</v>
      </c>
      <c r="D82" s="808">
        <f>D81</f>
        <v>14</v>
      </c>
      <c r="E82" s="210">
        <f>22.5+D82*25/10</f>
        <v>57.5</v>
      </c>
      <c r="F82" s="210" t="str">
        <f>O82</f>
        <v>205.4~214.9</v>
      </c>
      <c r="G82" s="210">
        <f>ROUNDUP((IF(D82&lt;26,10.927,11.212))*D82/10,1)</f>
        <v>15.3</v>
      </c>
      <c r="H82" s="810">
        <f>(M82+N82)/2+E82+G82</f>
        <v>282.95</v>
      </c>
      <c r="I82" s="211">
        <f>I81</f>
        <v>160</v>
      </c>
      <c r="J82" s="210">
        <f t="shared" si="35"/>
        <v>452.72</v>
      </c>
      <c r="K82" s="239">
        <f t="shared" si="36"/>
        <v>1.208</v>
      </c>
      <c r="L82" s="238">
        <f t="shared" si="37"/>
        <v>546.88576</v>
      </c>
      <c r="M82" s="237">
        <f>ROUND((D78+G78-$AE$2*2-70.5),1)</f>
        <v>205.4</v>
      </c>
      <c r="N82" s="237">
        <f>ROUND((E78+G78-2*$AE$2-70.5),1)</f>
        <v>214.9</v>
      </c>
      <c r="O82" s="177" t="str">
        <f>ROUND(M82,1)&amp;"~"&amp;ROUND(N82,1)</f>
        <v>205.4~214.9</v>
      </c>
    </row>
    <row r="83" customHeight="1" spans="2:15">
      <c r="B83" s="807"/>
      <c r="C83" s="208" t="s">
        <v>43</v>
      </c>
      <c r="D83" s="808">
        <f t="shared" ref="D83:I83" si="38">D81</f>
        <v>14</v>
      </c>
      <c r="E83" s="210">
        <f>F78-2*$AE$2</f>
        <v>22</v>
      </c>
      <c r="F83" s="210" t="str">
        <f t="shared" si="38"/>
        <v>275.9~285.4</v>
      </c>
      <c r="G83" s="210">
        <v>0</v>
      </c>
      <c r="H83" s="811">
        <f>(M83+N83)+E83</f>
        <v>583.3</v>
      </c>
      <c r="I83" s="211">
        <f t="shared" si="38"/>
        <v>160</v>
      </c>
      <c r="J83" s="210">
        <f t="shared" si="35"/>
        <v>933.28</v>
      </c>
      <c r="K83" s="239">
        <f t="shared" si="36"/>
        <v>1.208</v>
      </c>
      <c r="L83" s="238">
        <f t="shared" si="37"/>
        <v>1127.40224</v>
      </c>
      <c r="M83" s="237">
        <f>M81</f>
        <v>275.9</v>
      </c>
      <c r="N83" s="237">
        <f>N81</f>
        <v>285.4</v>
      </c>
      <c r="O83" s="177"/>
    </row>
    <row r="84" customHeight="1" spans="2:15">
      <c r="B84" s="807"/>
      <c r="C84" s="812" t="s">
        <v>44</v>
      </c>
      <c r="D84" s="808">
        <v>14</v>
      </c>
      <c r="E84" s="210">
        <v>0</v>
      </c>
      <c r="F84" s="210">
        <f>ROUND(((C78-2*$AE$2)^2+(E78-D78)^2)^0.5,1)</f>
        <v>1992</v>
      </c>
      <c r="G84" s="210">
        <f>ROUNDUP((IF(D84&lt;26,10.927,11.212))*D84/10,0)</f>
        <v>16</v>
      </c>
      <c r="H84" s="813">
        <f>F84+G84*2</f>
        <v>2024</v>
      </c>
      <c r="I84" s="211">
        <f>(J78+1+X78+1)*2+(O78+1)*2</f>
        <v>40</v>
      </c>
      <c r="J84" s="210">
        <f t="shared" si="35"/>
        <v>809.6</v>
      </c>
      <c r="K84" s="239">
        <f t="shared" si="36"/>
        <v>1.208</v>
      </c>
      <c r="L84" s="238">
        <f t="shared" si="37"/>
        <v>977.9968</v>
      </c>
      <c r="M84" s="237"/>
      <c r="N84" s="237"/>
      <c r="O84" s="177"/>
    </row>
    <row r="85" customHeight="1" spans="2:15">
      <c r="B85" s="807"/>
      <c r="C85" s="812" t="s">
        <v>45</v>
      </c>
      <c r="D85" s="808">
        <v>8</v>
      </c>
      <c r="E85" s="210">
        <v>0</v>
      </c>
      <c r="F85" s="210">
        <f>F78-2*$AE$2</f>
        <v>22</v>
      </c>
      <c r="G85" s="210">
        <v>11</v>
      </c>
      <c r="H85" s="813">
        <f t="shared" ref="H85:H88" si="39">F85+G85</f>
        <v>33</v>
      </c>
      <c r="I85" s="211">
        <f>ROUNDUP(H78/2,0)*(L78+X78+1)/2</f>
        <v>680</v>
      </c>
      <c r="J85" s="210">
        <f t="shared" si="35"/>
        <v>224.4</v>
      </c>
      <c r="K85" s="239">
        <f t="shared" si="36"/>
        <v>0.395</v>
      </c>
      <c r="L85" s="238">
        <f t="shared" si="37"/>
        <v>88.638</v>
      </c>
      <c r="M85" s="237"/>
      <c r="N85" s="237"/>
      <c r="O85" s="177"/>
    </row>
    <row r="86" customHeight="1" spans="2:15">
      <c r="B86" s="807"/>
      <c r="C86" s="208" t="s">
        <v>46</v>
      </c>
      <c r="D86" s="808">
        <v>8</v>
      </c>
      <c r="E86" s="210">
        <v>0</v>
      </c>
      <c r="F86" s="210">
        <v>22</v>
      </c>
      <c r="G86" s="210">
        <v>11</v>
      </c>
      <c r="H86" s="813">
        <f t="shared" si="39"/>
        <v>33</v>
      </c>
      <c r="I86" s="211">
        <f>ROUNDUP(H78/2,0)*(((L78+1)/2)-2)</f>
        <v>160</v>
      </c>
      <c r="J86" s="210">
        <f t="shared" si="35"/>
        <v>52.8</v>
      </c>
      <c r="K86" s="239">
        <f t="shared" si="36"/>
        <v>0.395</v>
      </c>
      <c r="L86" s="238">
        <f t="shared" si="37"/>
        <v>20.856</v>
      </c>
      <c r="M86" s="237"/>
      <c r="N86" s="237"/>
      <c r="O86" s="177"/>
    </row>
    <row r="87" customHeight="1" spans="2:15">
      <c r="B87" s="807"/>
      <c r="C87" s="208" t="s">
        <v>47</v>
      </c>
      <c r="D87" s="808">
        <v>8</v>
      </c>
      <c r="E87" s="210">
        <v>0</v>
      </c>
      <c r="F87" s="809" t="s">
        <v>48</v>
      </c>
      <c r="G87" s="210">
        <v>11</v>
      </c>
      <c r="H87" s="810">
        <f>(25.7+28.3)/2+G87</f>
        <v>38</v>
      </c>
      <c r="I87" s="211">
        <f>H78+1</f>
        <v>160</v>
      </c>
      <c r="J87" s="210">
        <f t="shared" si="35"/>
        <v>60.8</v>
      </c>
      <c r="K87" s="239">
        <f t="shared" si="36"/>
        <v>0.395</v>
      </c>
      <c r="L87" s="238">
        <f t="shared" si="37"/>
        <v>24.016</v>
      </c>
      <c r="M87" s="237"/>
      <c r="N87" s="237"/>
      <c r="O87" s="177"/>
    </row>
    <row r="88" customHeight="1" spans="2:15">
      <c r="B88" s="814"/>
      <c r="C88" s="208" t="s">
        <v>49</v>
      </c>
      <c r="D88" s="808">
        <v>8</v>
      </c>
      <c r="E88" s="815">
        <v>0</v>
      </c>
      <c r="F88" s="210">
        <f>45-2*$AE$2</f>
        <v>37</v>
      </c>
      <c r="G88" s="210">
        <v>11</v>
      </c>
      <c r="H88" s="813">
        <f t="shared" si="39"/>
        <v>48</v>
      </c>
      <c r="I88" s="211">
        <f>ROUNDUP(H78/2,0)*X78/2</f>
        <v>360</v>
      </c>
      <c r="J88" s="210">
        <f t="shared" si="35"/>
        <v>172.8</v>
      </c>
      <c r="K88" s="239">
        <f t="shared" si="36"/>
        <v>0.395</v>
      </c>
      <c r="L88" s="238">
        <f t="shared" si="37"/>
        <v>68.256</v>
      </c>
      <c r="M88" s="237"/>
      <c r="N88" s="237"/>
      <c r="O88" s="177"/>
    </row>
    <row r="89" customHeight="1" spans="2:15">
      <c r="B89" s="816" t="s">
        <v>50</v>
      </c>
      <c r="C89" s="817" t="s">
        <v>51</v>
      </c>
      <c r="D89" s="817"/>
      <c r="E89" s="818">
        <f>SUM(L85:L88)</f>
        <v>201.766</v>
      </c>
      <c r="F89" s="819"/>
      <c r="G89" s="820" t="s">
        <v>52</v>
      </c>
      <c r="H89" s="820"/>
      <c r="I89" s="837">
        <f>SUM(L81:L84)</f>
        <v>3444.2496</v>
      </c>
      <c r="J89" s="188" t="s">
        <v>53</v>
      </c>
      <c r="K89" s="838"/>
      <c r="L89" s="839">
        <f>AC6</f>
        <v>28.365735</v>
      </c>
      <c r="M89" s="237">
        <f>(E89+I89)/L89</f>
        <v>128.535911373352</v>
      </c>
      <c r="N89" s="237"/>
      <c r="O89" s="177"/>
    </row>
    <row r="90" hidden="1" customHeight="1" spans="2:15">
      <c r="B90" s="212" t="s">
        <v>54</v>
      </c>
      <c r="C90" s="821"/>
      <c r="D90" s="822"/>
      <c r="E90" s="214">
        <f>E89*R78</f>
        <v>201.766</v>
      </c>
      <c r="F90" s="215"/>
      <c r="G90" s="823"/>
      <c r="H90" s="824"/>
      <c r="I90" s="217">
        <f>I89*R78</f>
        <v>3444.2496</v>
      </c>
      <c r="J90" s="214"/>
      <c r="K90" s="215"/>
      <c r="L90" s="241">
        <f>L89*R78</f>
        <v>28.365735</v>
      </c>
      <c r="M90" s="237"/>
      <c r="N90" s="237"/>
      <c r="O90" s="177"/>
    </row>
    <row r="91" customHeight="1" spans="5:14">
      <c r="E91" s="203"/>
      <c r="F91" s="203"/>
      <c r="G91" s="203"/>
      <c r="H91" s="203"/>
      <c r="I91" s="222"/>
      <c r="J91" s="242"/>
      <c r="K91" s="243"/>
      <c r="L91" s="242"/>
      <c r="M91" s="244"/>
      <c r="N91" s="244"/>
    </row>
    <row r="92" hidden="1" customHeight="1" spans="2:28">
      <c r="B92" s="178" t="str">
        <f>B7</f>
        <v>YU6</v>
      </c>
      <c r="C92" s="203">
        <f>VLOOKUP($B92,$B$2:$AB$21,2,0)</f>
        <v>2000</v>
      </c>
      <c r="D92" s="235">
        <f>VLOOKUP($B92,$B$2:$AB$21,3,0)</f>
        <v>233.428</v>
      </c>
      <c r="E92" s="235">
        <f>VLOOKUP($B92,$B$2:$AB$21,4,0)</f>
        <v>261.196</v>
      </c>
      <c r="F92" s="235">
        <f>VLOOKUP($B92,$B$2:$AB$21,5,0)</f>
        <v>30</v>
      </c>
      <c r="G92" s="235">
        <f>VLOOKUP($B92,$B$2:$AB$21,6,0)</f>
        <v>70</v>
      </c>
      <c r="H92" s="203">
        <f>VLOOKUP($B92,$B$2:$AB$21,7,0)</f>
        <v>159</v>
      </c>
      <c r="I92" s="203">
        <f>VLOOKUP($B92,$B$2:$AB$21,8,0)</f>
        <v>6.25</v>
      </c>
      <c r="J92" s="203">
        <f>VLOOKUP($B92,$B$2:$AB$21,9,0)</f>
        <v>10</v>
      </c>
      <c r="K92" s="203">
        <f>VLOOKUP($B92,$B$2:$AB$21,10,0)</f>
        <v>11.1</v>
      </c>
      <c r="L92" s="203">
        <f>VLOOKUP($B92,$B$2:$AB$21,11,0)</f>
        <v>10</v>
      </c>
      <c r="M92" s="203">
        <f>VLOOKUP($B92,$B$2:$AB$21,12,0)</f>
        <v>14</v>
      </c>
      <c r="N92" s="203">
        <f>VLOOKUP($B92,$B$2:$AB$21,13,0)</f>
        <v>3.101</v>
      </c>
      <c r="O92" s="203">
        <f>VLOOKUP($B92,$B$2:$AB$21,14,0)</f>
        <v>1</v>
      </c>
      <c r="P92" s="235">
        <f>VLOOKUP($B92,$B$2:$AB$21,15,0)</f>
        <v>14</v>
      </c>
      <c r="Q92" s="235">
        <f>VLOOKUP($B92,$B$2:$AB$21,16,0)</f>
        <v>8</v>
      </c>
      <c r="R92" s="203">
        <f>VLOOKUP($B92,$B$2:$AB$21,17,0)</f>
        <v>1</v>
      </c>
      <c r="S92" s="235">
        <f>VLOOKUP($B92,$B$2:$AB$21,18,0)</f>
        <v>121.601</v>
      </c>
      <c r="T92" s="235">
        <f>VLOOKUP($B92,$B$2:$AB$21,19,0)</f>
        <v>150.601</v>
      </c>
      <c r="U92" s="235">
        <f>VLOOKUP($B92,$B$2:$AB$21,20,0)</f>
        <v>9.399</v>
      </c>
      <c r="V92" s="235">
        <f>VLOOKUP($B92,$B$2:$AB$21,21,0)</f>
        <v>111.827</v>
      </c>
      <c r="W92" s="235">
        <f>VLOOKUP($B92,$B$2:$AB$21,22,0)</f>
        <v>110.595</v>
      </c>
      <c r="X92" s="203">
        <f>VLOOKUP($B92,$B$2:$AB$21,23,0)</f>
        <v>8</v>
      </c>
      <c r="Y92" s="203">
        <f>VLOOKUP($B92,$B$2:$AB$21,24,0)</f>
        <v>12.6</v>
      </c>
      <c r="Z92" s="203">
        <f>VLOOKUP($B92,$B$2:$AB$21,25,0)</f>
        <v>8</v>
      </c>
      <c r="AA92" s="235">
        <f>VLOOKUP($B92,$B$2:$AB$21,26,0)</f>
        <v>12.4</v>
      </c>
      <c r="AB92" s="235">
        <f>VLOOKUP($B92,$B$2:$AB$21,27,0)</f>
        <v>1.81200000000001</v>
      </c>
    </row>
    <row r="93" customHeight="1" spans="2:15">
      <c r="B93" s="805" t="str">
        <f>B92</f>
        <v>YU6</v>
      </c>
      <c r="C93" s="205" t="s">
        <v>28</v>
      </c>
      <c r="D93" s="205" t="s">
        <v>29</v>
      </c>
      <c r="E93" s="806" t="s">
        <v>30</v>
      </c>
      <c r="F93" s="806"/>
      <c r="G93" s="806"/>
      <c r="H93" s="206" t="s">
        <v>31</v>
      </c>
      <c r="I93" s="206" t="s">
        <v>32</v>
      </c>
      <c r="J93" s="206" t="s">
        <v>33</v>
      </c>
      <c r="K93" s="206" t="s">
        <v>34</v>
      </c>
      <c r="L93" s="236" t="s">
        <v>35</v>
      </c>
      <c r="M93" s="237"/>
      <c r="N93" s="237"/>
      <c r="O93" s="177"/>
    </row>
    <row r="94" customHeight="1" spans="2:17">
      <c r="B94" s="807"/>
      <c r="C94" s="208"/>
      <c r="D94" s="208"/>
      <c r="E94" s="188" t="s">
        <v>36</v>
      </c>
      <c r="F94" s="188" t="s">
        <v>37</v>
      </c>
      <c r="G94" s="188" t="s">
        <v>38</v>
      </c>
      <c r="H94" s="188"/>
      <c r="I94" s="188"/>
      <c r="J94" s="188"/>
      <c r="K94" s="188"/>
      <c r="L94" s="238"/>
      <c r="M94" s="237"/>
      <c r="N94" s="237"/>
      <c r="O94" s="177"/>
      <c r="P94" s="836" t="s">
        <v>39</v>
      </c>
      <c r="Q94" s="836" t="s">
        <v>40</v>
      </c>
    </row>
    <row r="95" customHeight="1" spans="2:19">
      <c r="B95" s="807"/>
      <c r="C95" s="208" t="s">
        <v>41</v>
      </c>
      <c r="D95" s="808">
        <f>A7</f>
        <v>14</v>
      </c>
      <c r="E95" s="809">
        <v>22</v>
      </c>
      <c r="F95" s="210" t="str">
        <f>O95</f>
        <v>295.4~323.2</v>
      </c>
      <c r="G95" s="210">
        <f>ROUNDUP((IF(D95&lt;26,10.927,11.212))*D95/10,1)</f>
        <v>15.3</v>
      </c>
      <c r="H95" s="810">
        <f>(M95+N95)/2+E95+G95+P95</f>
        <v>438.4</v>
      </c>
      <c r="I95" s="211">
        <f>H92+1</f>
        <v>160</v>
      </c>
      <c r="J95" s="210">
        <f t="shared" ref="J95:J102" si="40">H95*I95/100</f>
        <v>701.44</v>
      </c>
      <c r="K95" s="239">
        <f t="shared" ref="K95:K102" si="41">ROUND(D95^2*PI()/4/1000000*7850,3)</f>
        <v>1.208</v>
      </c>
      <c r="L95" s="238">
        <f t="shared" ref="L95:L102" si="42">J95*K95</f>
        <v>847.33952</v>
      </c>
      <c r="M95" s="237">
        <f>ROUND((D92+G92-$AE$2*2),1)</f>
        <v>295.4</v>
      </c>
      <c r="N95" s="237">
        <f>ROUND((E92+G92-2*$AE$2),1)</f>
        <v>323.2</v>
      </c>
      <c r="O95" s="177" t="str">
        <f>ROUND(M95,1)&amp;"~"&amp;ROUND(N95,1)</f>
        <v>295.4~323.2</v>
      </c>
      <c r="P95" s="836">
        <f>56.8+25*D95/10</f>
        <v>91.8</v>
      </c>
      <c r="Q95" s="836" t="str">
        <f>ROUND(R95,1)&amp;"~"&amp;ROUND(S95,1)</f>
        <v>40.6~69.6</v>
      </c>
      <c r="R95" s="178">
        <f>S92-81</f>
        <v>40.601</v>
      </c>
      <c r="S95" s="178">
        <f>T92-81</f>
        <v>69.601</v>
      </c>
    </row>
    <row r="96" customHeight="1" spans="2:15">
      <c r="B96" s="807"/>
      <c r="C96" s="208" t="s">
        <v>42</v>
      </c>
      <c r="D96" s="808">
        <f>D95</f>
        <v>14</v>
      </c>
      <c r="E96" s="210">
        <f>22.5+D96*25/10</f>
        <v>57.5</v>
      </c>
      <c r="F96" s="210" t="str">
        <f>O96</f>
        <v>224.9~252.7</v>
      </c>
      <c r="G96" s="210">
        <f>ROUNDUP((IF(D96&lt;26,10.927,11.212))*D96/10,1)</f>
        <v>15.3</v>
      </c>
      <c r="H96" s="810">
        <f>(M96+N96)/2+E96+G96</f>
        <v>311.6</v>
      </c>
      <c r="I96" s="211">
        <f>I95</f>
        <v>160</v>
      </c>
      <c r="J96" s="210">
        <f t="shared" si="40"/>
        <v>498.56</v>
      </c>
      <c r="K96" s="239">
        <f t="shared" si="41"/>
        <v>1.208</v>
      </c>
      <c r="L96" s="238">
        <f t="shared" si="42"/>
        <v>602.26048</v>
      </c>
      <c r="M96" s="237">
        <f>ROUND((D92+G92-$AE$2*2-70.5),1)</f>
        <v>224.9</v>
      </c>
      <c r="N96" s="237">
        <f>ROUND((E92+G92-2*$AE$2-70.5),1)</f>
        <v>252.7</v>
      </c>
      <c r="O96" s="177" t="str">
        <f>ROUND(M96,1)&amp;"~"&amp;ROUND(N96,1)</f>
        <v>224.9~252.7</v>
      </c>
    </row>
    <row r="97" customHeight="1" spans="2:15">
      <c r="B97" s="807"/>
      <c r="C97" s="208" t="s">
        <v>43</v>
      </c>
      <c r="D97" s="808">
        <f t="shared" ref="D97:I97" si="43">D95</f>
        <v>14</v>
      </c>
      <c r="E97" s="210">
        <f>F92-2*$AE$2</f>
        <v>22</v>
      </c>
      <c r="F97" s="210" t="str">
        <f t="shared" si="43"/>
        <v>295.4~323.2</v>
      </c>
      <c r="G97" s="210">
        <v>0</v>
      </c>
      <c r="H97" s="811">
        <f>(M97+N97)+E97</f>
        <v>640.6</v>
      </c>
      <c r="I97" s="211">
        <f t="shared" si="43"/>
        <v>160</v>
      </c>
      <c r="J97" s="210">
        <f t="shared" si="40"/>
        <v>1024.96</v>
      </c>
      <c r="K97" s="239">
        <f t="shared" si="41"/>
        <v>1.208</v>
      </c>
      <c r="L97" s="238">
        <f t="shared" si="42"/>
        <v>1238.15168</v>
      </c>
      <c r="M97" s="237">
        <f>M95</f>
        <v>295.4</v>
      </c>
      <c r="N97" s="237">
        <f>N95</f>
        <v>323.2</v>
      </c>
      <c r="O97" s="177"/>
    </row>
    <row r="98" customHeight="1" spans="2:15">
      <c r="B98" s="807"/>
      <c r="C98" s="812" t="s">
        <v>44</v>
      </c>
      <c r="D98" s="808">
        <v>14</v>
      </c>
      <c r="E98" s="210">
        <v>0</v>
      </c>
      <c r="F98" s="210">
        <f>ROUND(((C92-2*$AE$2)^2+(E92-D92)^2)^0.5,1)</f>
        <v>1992.2</v>
      </c>
      <c r="G98" s="210">
        <f>ROUNDUP((IF(D98&lt;26,10.927,11.212))*D98/10,0)</f>
        <v>16</v>
      </c>
      <c r="H98" s="813">
        <f>F98+G98*2</f>
        <v>2024.2</v>
      </c>
      <c r="I98" s="211">
        <f>(J92+1+X92+1)*2+(O92+1)*2</f>
        <v>44</v>
      </c>
      <c r="J98" s="210">
        <f t="shared" si="40"/>
        <v>890.648</v>
      </c>
      <c r="K98" s="239">
        <f t="shared" si="41"/>
        <v>1.208</v>
      </c>
      <c r="L98" s="238">
        <f t="shared" si="42"/>
        <v>1075.902784</v>
      </c>
      <c r="M98" s="237"/>
      <c r="N98" s="237"/>
      <c r="O98" s="177"/>
    </row>
    <row r="99" customHeight="1" spans="2:15">
      <c r="B99" s="807"/>
      <c r="C99" s="812" t="s">
        <v>45</v>
      </c>
      <c r="D99" s="808">
        <v>8</v>
      </c>
      <c r="E99" s="210">
        <v>0</v>
      </c>
      <c r="F99" s="210">
        <f>F92-2*$AE$2</f>
        <v>22</v>
      </c>
      <c r="G99" s="210">
        <v>11</v>
      </c>
      <c r="H99" s="813">
        <f t="shared" ref="H99:H102" si="44">F99+G99</f>
        <v>33</v>
      </c>
      <c r="I99" s="211">
        <f>ROUNDUP(H92/2,0)*(L92+X92+1)/2</f>
        <v>760</v>
      </c>
      <c r="J99" s="210">
        <f t="shared" si="40"/>
        <v>250.8</v>
      </c>
      <c r="K99" s="239">
        <f t="shared" si="41"/>
        <v>0.395</v>
      </c>
      <c r="L99" s="238">
        <f t="shared" si="42"/>
        <v>99.066</v>
      </c>
      <c r="M99" s="237"/>
      <c r="N99" s="237"/>
      <c r="O99" s="177"/>
    </row>
    <row r="100" customHeight="1" spans="2:15">
      <c r="B100" s="807"/>
      <c r="C100" s="208" t="s">
        <v>46</v>
      </c>
      <c r="D100" s="808">
        <v>8</v>
      </c>
      <c r="E100" s="210">
        <v>0</v>
      </c>
      <c r="F100" s="210">
        <v>22</v>
      </c>
      <c r="G100" s="210">
        <v>11</v>
      </c>
      <c r="H100" s="813">
        <f t="shared" si="44"/>
        <v>33</v>
      </c>
      <c r="I100" s="211">
        <f>ROUNDUP(H92/2,0)*(((L92+1)/2)-2)</f>
        <v>280</v>
      </c>
      <c r="J100" s="210">
        <f t="shared" si="40"/>
        <v>92.4</v>
      </c>
      <c r="K100" s="239">
        <f t="shared" si="41"/>
        <v>0.395</v>
      </c>
      <c r="L100" s="238">
        <f t="shared" si="42"/>
        <v>36.498</v>
      </c>
      <c r="M100" s="237"/>
      <c r="N100" s="237"/>
      <c r="O100" s="177"/>
    </row>
    <row r="101" customHeight="1" spans="2:15">
      <c r="B101" s="807"/>
      <c r="C101" s="208" t="s">
        <v>47</v>
      </c>
      <c r="D101" s="808">
        <v>8</v>
      </c>
      <c r="E101" s="210">
        <v>0</v>
      </c>
      <c r="F101" s="809" t="s">
        <v>48</v>
      </c>
      <c r="G101" s="210">
        <v>11</v>
      </c>
      <c r="H101" s="810">
        <f>(25.7+28.3)/2+G101</f>
        <v>38</v>
      </c>
      <c r="I101" s="211">
        <f>H92+1</f>
        <v>160</v>
      </c>
      <c r="J101" s="210">
        <f t="shared" si="40"/>
        <v>60.8</v>
      </c>
      <c r="K101" s="239">
        <f t="shared" si="41"/>
        <v>0.395</v>
      </c>
      <c r="L101" s="238">
        <f t="shared" si="42"/>
        <v>24.016</v>
      </c>
      <c r="M101" s="237"/>
      <c r="N101" s="237"/>
      <c r="O101" s="177"/>
    </row>
    <row r="102" customHeight="1" spans="2:15">
      <c r="B102" s="814"/>
      <c r="C102" s="208" t="s">
        <v>49</v>
      </c>
      <c r="D102" s="808">
        <v>8</v>
      </c>
      <c r="E102" s="815">
        <v>0</v>
      </c>
      <c r="F102" s="210">
        <f>45-2*$AE$2</f>
        <v>37</v>
      </c>
      <c r="G102" s="210">
        <v>11</v>
      </c>
      <c r="H102" s="813">
        <f t="shared" si="44"/>
        <v>48</v>
      </c>
      <c r="I102" s="211">
        <f>ROUNDUP(H92/2,0)*X92/2</f>
        <v>320</v>
      </c>
      <c r="J102" s="210">
        <f t="shared" si="40"/>
        <v>153.6</v>
      </c>
      <c r="K102" s="239">
        <f t="shared" si="41"/>
        <v>0.395</v>
      </c>
      <c r="L102" s="238">
        <f t="shared" si="42"/>
        <v>60.672</v>
      </c>
      <c r="M102" s="237"/>
      <c r="N102" s="237"/>
      <c r="O102" s="177"/>
    </row>
    <row r="103" customHeight="1" spans="2:15">
      <c r="B103" s="816" t="s">
        <v>50</v>
      </c>
      <c r="C103" s="817" t="s">
        <v>51</v>
      </c>
      <c r="D103" s="817"/>
      <c r="E103" s="818">
        <f>SUM(L99:L102)</f>
        <v>220.252</v>
      </c>
      <c r="F103" s="819"/>
      <c r="G103" s="820" t="s">
        <v>52</v>
      </c>
      <c r="H103" s="820"/>
      <c r="I103" s="837">
        <f>SUM(L95:L98)</f>
        <v>3763.654464</v>
      </c>
      <c r="J103" s="188" t="s">
        <v>53</v>
      </c>
      <c r="K103" s="838"/>
      <c r="L103" s="839">
        <f>AC7</f>
        <v>30.29277</v>
      </c>
      <c r="M103" s="237">
        <f>(E103+I103)/L103</f>
        <v>131.513442448479</v>
      </c>
      <c r="N103" s="237"/>
      <c r="O103" s="177"/>
    </row>
    <row r="104" hidden="1" customHeight="1" spans="2:15">
      <c r="B104" s="212" t="s">
        <v>54</v>
      </c>
      <c r="C104" s="821"/>
      <c r="D104" s="822"/>
      <c r="E104" s="214">
        <f>E103*R92</f>
        <v>220.252</v>
      </c>
      <c r="F104" s="215"/>
      <c r="G104" s="823"/>
      <c r="H104" s="824"/>
      <c r="I104" s="217">
        <f>I103*R92</f>
        <v>3763.654464</v>
      </c>
      <c r="J104" s="214"/>
      <c r="K104" s="215"/>
      <c r="L104" s="241">
        <f>L103*R92</f>
        <v>30.29277</v>
      </c>
      <c r="M104" s="237"/>
      <c r="N104" s="237"/>
      <c r="O104" s="177"/>
    </row>
    <row r="105" customHeight="1" spans="5:14">
      <c r="E105" s="203"/>
      <c r="F105" s="203"/>
      <c r="G105" s="203"/>
      <c r="H105" s="203"/>
      <c r="I105" s="222"/>
      <c r="J105" s="203"/>
      <c r="K105" s="203"/>
      <c r="L105" s="203"/>
      <c r="M105" s="234"/>
      <c r="N105" s="234"/>
    </row>
    <row r="106" hidden="1" customHeight="1" spans="2:28">
      <c r="B106" s="178" t="str">
        <f>B8</f>
        <v>YU7</v>
      </c>
      <c r="C106" s="203">
        <f>VLOOKUP($B106,$B$2:$AB$21,2,0)</f>
        <v>2000</v>
      </c>
      <c r="D106" s="235">
        <f>VLOOKUP($B106,$B$2:$AB$21,3,0)</f>
        <v>261.238</v>
      </c>
      <c r="E106" s="235">
        <f>VLOOKUP($B106,$B$2:$AB$21,4,0)</f>
        <v>289.005</v>
      </c>
      <c r="F106" s="235">
        <f>VLOOKUP($B106,$B$2:$AB$21,5,0)</f>
        <v>30</v>
      </c>
      <c r="G106" s="235">
        <f>VLOOKUP($B106,$B$2:$AB$21,6,0)</f>
        <v>60</v>
      </c>
      <c r="H106" s="203">
        <f>VLOOKUP($B106,$B$2:$AB$21,7,0)</f>
        <v>159</v>
      </c>
      <c r="I106" s="203">
        <f>VLOOKUP($B106,$B$2:$AB$21,8,0)</f>
        <v>6.25</v>
      </c>
      <c r="J106" s="203">
        <f>VLOOKUP($B106,$B$2:$AB$21,9,0)</f>
        <v>12</v>
      </c>
      <c r="K106" s="203">
        <f>VLOOKUP($B106,$B$2:$AB$21,10,0)</f>
        <v>11.4</v>
      </c>
      <c r="L106" s="203">
        <f>VLOOKUP($B106,$B$2:$AB$21,11,0)</f>
        <v>12</v>
      </c>
      <c r="M106" s="203">
        <f>VLOOKUP($B106,$B$2:$AB$21,12,0)</f>
        <v>13.6</v>
      </c>
      <c r="N106" s="203">
        <f>VLOOKUP($B106,$B$2:$AB$21,13,0)</f>
        <v>5.6515</v>
      </c>
      <c r="O106" s="203">
        <f>VLOOKUP($B106,$B$2:$AB$21,14,0)</f>
        <v>1</v>
      </c>
      <c r="P106" s="235">
        <f>VLOOKUP($B106,$B$2:$AB$21,15,0)</f>
        <v>14</v>
      </c>
      <c r="Q106" s="235">
        <f>VLOOKUP($B106,$B$2:$AB$21,16,0)</f>
        <v>8</v>
      </c>
      <c r="R106" s="203">
        <f>VLOOKUP($B106,$B$2:$AB$21,17,0)</f>
        <v>1</v>
      </c>
      <c r="S106" s="235">
        <f>VLOOKUP($B106,$B$2:$AB$21,18,0)</f>
        <v>150.645</v>
      </c>
      <c r="T106" s="235">
        <f>VLOOKUP($B106,$B$2:$AB$21,19,0)</f>
        <v>176.658</v>
      </c>
      <c r="U106" s="235">
        <f>VLOOKUP($B106,$B$2:$AB$21,20,0)</f>
        <v>6.8485</v>
      </c>
      <c r="V106" s="235">
        <f>VLOOKUP($B106,$B$2:$AB$21,21,0)</f>
        <v>110.593</v>
      </c>
      <c r="W106" s="235">
        <f>VLOOKUP($B106,$B$2:$AB$21,22,0)</f>
        <v>112.347</v>
      </c>
      <c r="X106" s="203">
        <f>VLOOKUP($B106,$B$2:$AB$21,23,0)</f>
        <v>8</v>
      </c>
      <c r="Y106" s="203">
        <f>VLOOKUP($B106,$B$2:$AB$21,24,0)</f>
        <v>12.4</v>
      </c>
      <c r="Z106" s="203">
        <f>VLOOKUP($B106,$B$2:$AB$21,25,0)</f>
        <v>8</v>
      </c>
      <c r="AA106" s="235">
        <f>VLOOKUP($B106,$B$2:$AB$21,26,0)</f>
        <v>12.6</v>
      </c>
      <c r="AB106" s="235">
        <f>VLOOKUP($B106,$B$2:$AB$21,27,0)</f>
        <v>4.62150000000001</v>
      </c>
    </row>
    <row r="107" customHeight="1" spans="2:15">
      <c r="B107" s="805" t="str">
        <f>B106</f>
        <v>YU7</v>
      </c>
      <c r="C107" s="205" t="s">
        <v>28</v>
      </c>
      <c r="D107" s="205" t="s">
        <v>29</v>
      </c>
      <c r="E107" s="806" t="s">
        <v>30</v>
      </c>
      <c r="F107" s="806"/>
      <c r="G107" s="806"/>
      <c r="H107" s="206" t="s">
        <v>31</v>
      </c>
      <c r="I107" s="206" t="s">
        <v>32</v>
      </c>
      <c r="J107" s="206" t="s">
        <v>33</v>
      </c>
      <c r="K107" s="206" t="s">
        <v>34</v>
      </c>
      <c r="L107" s="236" t="s">
        <v>35</v>
      </c>
      <c r="M107" s="237"/>
      <c r="N107" s="237"/>
      <c r="O107" s="177"/>
    </row>
    <row r="108" customHeight="1" spans="2:17">
      <c r="B108" s="807"/>
      <c r="C108" s="208"/>
      <c r="D108" s="208"/>
      <c r="E108" s="188" t="s">
        <v>36</v>
      </c>
      <c r="F108" s="188" t="s">
        <v>37</v>
      </c>
      <c r="G108" s="188" t="s">
        <v>38</v>
      </c>
      <c r="H108" s="188"/>
      <c r="I108" s="188"/>
      <c r="J108" s="188"/>
      <c r="K108" s="188"/>
      <c r="L108" s="238"/>
      <c r="M108" s="237"/>
      <c r="N108" s="237"/>
      <c r="O108" s="177"/>
      <c r="P108" s="836" t="s">
        <v>39</v>
      </c>
      <c r="Q108" s="836" t="s">
        <v>40</v>
      </c>
    </row>
    <row r="109" customHeight="1" spans="2:19">
      <c r="B109" s="807"/>
      <c r="C109" s="208" t="s">
        <v>41</v>
      </c>
      <c r="D109" s="808">
        <f>A8</f>
        <v>14</v>
      </c>
      <c r="E109" s="809">
        <v>22</v>
      </c>
      <c r="F109" s="210" t="str">
        <f>O109</f>
        <v>313.2~341</v>
      </c>
      <c r="G109" s="210">
        <f>ROUNDUP((IF(D109&lt;26,10.927,11.212))*D109/10,1)</f>
        <v>15.3</v>
      </c>
      <c r="H109" s="810">
        <f>(M109+N109)/2+E109+G109+P109</f>
        <v>456.2</v>
      </c>
      <c r="I109" s="211">
        <f>H106+1</f>
        <v>160</v>
      </c>
      <c r="J109" s="210">
        <f t="shared" ref="J109:J116" si="45">H109*I109/100</f>
        <v>729.92</v>
      </c>
      <c r="K109" s="239">
        <f t="shared" ref="K109:K116" si="46">ROUND(D109^2*PI()/4/1000000*7850,3)</f>
        <v>1.208</v>
      </c>
      <c r="L109" s="238">
        <f t="shared" ref="L109:L116" si="47">J109*K109</f>
        <v>881.74336</v>
      </c>
      <c r="M109" s="237">
        <f>ROUND((D106+G106-$AE$2*2),1)</f>
        <v>313.2</v>
      </c>
      <c r="N109" s="237">
        <f>ROUND((E106+G106-2*$AE$2),1)</f>
        <v>341</v>
      </c>
      <c r="O109" s="177" t="str">
        <f>ROUND(M109,1)&amp;"~"&amp;ROUND(N109,1)</f>
        <v>313.2~341</v>
      </c>
      <c r="P109" s="836">
        <f>56.8+25*D109/10</f>
        <v>91.8</v>
      </c>
      <c r="Q109" s="836" t="str">
        <f>ROUND(R109,1)&amp;"~"&amp;ROUND(S109,1)</f>
        <v>69.6~95.7</v>
      </c>
      <c r="R109" s="178">
        <f>S106-81</f>
        <v>69.645</v>
      </c>
      <c r="S109" s="178">
        <f>T106-81</f>
        <v>95.658</v>
      </c>
    </row>
    <row r="110" customHeight="1" spans="2:15">
      <c r="B110" s="807"/>
      <c r="C110" s="208" t="s">
        <v>42</v>
      </c>
      <c r="D110" s="808">
        <f>D109</f>
        <v>14</v>
      </c>
      <c r="E110" s="210">
        <f>22.5+D110*25/10</f>
        <v>57.5</v>
      </c>
      <c r="F110" s="210" t="str">
        <f>O110</f>
        <v>242.7~270.5</v>
      </c>
      <c r="G110" s="210">
        <f>ROUNDUP((IF(D110&lt;26,10.927,11.212))*D110/10,1)</f>
        <v>15.3</v>
      </c>
      <c r="H110" s="810">
        <f>(M110+N110)/2+E110+G110</f>
        <v>329.4</v>
      </c>
      <c r="I110" s="211">
        <f>I109</f>
        <v>160</v>
      </c>
      <c r="J110" s="210">
        <f t="shared" si="45"/>
        <v>527.04</v>
      </c>
      <c r="K110" s="239">
        <f t="shared" si="46"/>
        <v>1.208</v>
      </c>
      <c r="L110" s="238">
        <f t="shared" si="47"/>
        <v>636.66432</v>
      </c>
      <c r="M110" s="237">
        <f>ROUND((D106+G106-$AE$2*2-70.5),1)</f>
        <v>242.7</v>
      </c>
      <c r="N110" s="237">
        <f>ROUND((E106+G106-2*$AE$2-70.5),1)</f>
        <v>270.5</v>
      </c>
      <c r="O110" s="177" t="str">
        <f>ROUND(M110,1)&amp;"~"&amp;ROUND(N110,1)</f>
        <v>242.7~270.5</v>
      </c>
    </row>
    <row r="111" customHeight="1" spans="2:15">
      <c r="B111" s="807"/>
      <c r="C111" s="208" t="s">
        <v>43</v>
      </c>
      <c r="D111" s="808">
        <f t="shared" ref="D111:I111" si="48">D109</f>
        <v>14</v>
      </c>
      <c r="E111" s="210">
        <f>F106-2*$AE$2</f>
        <v>22</v>
      </c>
      <c r="F111" s="210" t="str">
        <f t="shared" si="48"/>
        <v>313.2~341</v>
      </c>
      <c r="G111" s="210">
        <v>0</v>
      </c>
      <c r="H111" s="811">
        <f>(M111+N111)+E111</f>
        <v>676.2</v>
      </c>
      <c r="I111" s="211">
        <f t="shared" si="48"/>
        <v>160</v>
      </c>
      <c r="J111" s="210">
        <f t="shared" si="45"/>
        <v>1081.92</v>
      </c>
      <c r="K111" s="239">
        <f t="shared" si="46"/>
        <v>1.208</v>
      </c>
      <c r="L111" s="238">
        <f t="shared" si="47"/>
        <v>1306.95936</v>
      </c>
      <c r="M111" s="237">
        <f>M109</f>
        <v>313.2</v>
      </c>
      <c r="N111" s="237">
        <f>N109</f>
        <v>341</v>
      </c>
      <c r="O111" s="177"/>
    </row>
    <row r="112" customHeight="1" spans="2:15">
      <c r="B112" s="807"/>
      <c r="C112" s="812" t="s">
        <v>44</v>
      </c>
      <c r="D112" s="808">
        <v>14</v>
      </c>
      <c r="E112" s="210">
        <v>0</v>
      </c>
      <c r="F112" s="210">
        <f>ROUND(((C106-2*$AE$2)^2+(E106-D106)^2)^0.5,1)</f>
        <v>1992.2</v>
      </c>
      <c r="G112" s="210">
        <f>ROUNDUP((IF(D112&lt;26,10.927,11.212))*D112/10,0)</f>
        <v>16</v>
      </c>
      <c r="H112" s="813">
        <f>F112+G112*2</f>
        <v>2024.2</v>
      </c>
      <c r="I112" s="211">
        <f>(J106+1+X106+1)*2+(O106+1)*2</f>
        <v>48</v>
      </c>
      <c r="J112" s="210">
        <f t="shared" si="45"/>
        <v>971.616</v>
      </c>
      <c r="K112" s="239">
        <f t="shared" si="46"/>
        <v>1.208</v>
      </c>
      <c r="L112" s="238">
        <f t="shared" si="47"/>
        <v>1173.712128</v>
      </c>
      <c r="M112" s="237"/>
      <c r="N112" s="237"/>
      <c r="O112" s="177"/>
    </row>
    <row r="113" customHeight="1" spans="2:15">
      <c r="B113" s="807"/>
      <c r="C113" s="812" t="s">
        <v>45</v>
      </c>
      <c r="D113" s="808">
        <v>8</v>
      </c>
      <c r="E113" s="210">
        <v>0</v>
      </c>
      <c r="F113" s="210">
        <f>F106-2*$AE$2</f>
        <v>22</v>
      </c>
      <c r="G113" s="210">
        <v>11</v>
      </c>
      <c r="H113" s="813">
        <f t="shared" ref="H113:H116" si="49">F113+G113</f>
        <v>33</v>
      </c>
      <c r="I113" s="211">
        <f>ROUNDUP(H106/2,0)*(L106+X106+1)/2</f>
        <v>840</v>
      </c>
      <c r="J113" s="210">
        <f t="shared" si="45"/>
        <v>277.2</v>
      </c>
      <c r="K113" s="239">
        <f t="shared" si="46"/>
        <v>0.395</v>
      </c>
      <c r="L113" s="238">
        <f t="shared" si="47"/>
        <v>109.494</v>
      </c>
      <c r="M113" s="237"/>
      <c r="N113" s="237"/>
      <c r="O113" s="177"/>
    </row>
    <row r="114" customHeight="1" spans="2:15">
      <c r="B114" s="807"/>
      <c r="C114" s="208" t="s">
        <v>46</v>
      </c>
      <c r="D114" s="808">
        <v>8</v>
      </c>
      <c r="E114" s="210">
        <v>0</v>
      </c>
      <c r="F114" s="210">
        <v>22</v>
      </c>
      <c r="G114" s="210">
        <v>11</v>
      </c>
      <c r="H114" s="813">
        <f t="shared" si="49"/>
        <v>33</v>
      </c>
      <c r="I114" s="211">
        <f>ROUNDUP(H106/2,0)*(((L106+1)/2)-2)</f>
        <v>360</v>
      </c>
      <c r="J114" s="210">
        <f t="shared" si="45"/>
        <v>118.8</v>
      </c>
      <c r="K114" s="239">
        <f t="shared" si="46"/>
        <v>0.395</v>
      </c>
      <c r="L114" s="238">
        <f t="shared" si="47"/>
        <v>46.926</v>
      </c>
      <c r="M114" s="237"/>
      <c r="N114" s="237"/>
      <c r="O114" s="177"/>
    </row>
    <row r="115" customHeight="1" spans="2:15">
      <c r="B115" s="807"/>
      <c r="C115" s="208" t="s">
        <v>47</v>
      </c>
      <c r="D115" s="808">
        <v>8</v>
      </c>
      <c r="E115" s="210">
        <v>0</v>
      </c>
      <c r="F115" s="809" t="s">
        <v>48</v>
      </c>
      <c r="G115" s="210">
        <v>11</v>
      </c>
      <c r="H115" s="810">
        <f>(25.7+28.3)/2+G115</f>
        <v>38</v>
      </c>
      <c r="I115" s="211">
        <f>H106+1</f>
        <v>160</v>
      </c>
      <c r="J115" s="210">
        <f t="shared" si="45"/>
        <v>60.8</v>
      </c>
      <c r="K115" s="239">
        <f t="shared" si="46"/>
        <v>0.395</v>
      </c>
      <c r="L115" s="238">
        <f t="shared" si="47"/>
        <v>24.016</v>
      </c>
      <c r="M115" s="237"/>
      <c r="N115" s="237"/>
      <c r="O115" s="177"/>
    </row>
    <row r="116" customHeight="1" spans="2:15">
      <c r="B116" s="814"/>
      <c r="C116" s="208" t="s">
        <v>49</v>
      </c>
      <c r="D116" s="808">
        <v>8</v>
      </c>
      <c r="E116" s="815">
        <v>0</v>
      </c>
      <c r="F116" s="210">
        <f>45-2*$AE$2</f>
        <v>37</v>
      </c>
      <c r="G116" s="210">
        <v>11</v>
      </c>
      <c r="H116" s="813">
        <f t="shared" si="49"/>
        <v>48</v>
      </c>
      <c r="I116" s="211">
        <f>ROUNDUP(H106/2,0)*X106/2</f>
        <v>320</v>
      </c>
      <c r="J116" s="210">
        <f t="shared" si="45"/>
        <v>153.6</v>
      </c>
      <c r="K116" s="239">
        <f t="shared" si="46"/>
        <v>0.395</v>
      </c>
      <c r="L116" s="238">
        <f t="shared" si="47"/>
        <v>60.672</v>
      </c>
      <c r="M116" s="237"/>
      <c r="N116" s="237"/>
      <c r="O116" s="177"/>
    </row>
    <row r="117" customHeight="1" spans="2:15">
      <c r="B117" s="816" t="s">
        <v>50</v>
      </c>
      <c r="C117" s="817" t="s">
        <v>51</v>
      </c>
      <c r="D117" s="817"/>
      <c r="E117" s="818">
        <f>SUM(L113:L116)</f>
        <v>241.108</v>
      </c>
      <c r="F117" s="819"/>
      <c r="G117" s="820" t="s">
        <v>52</v>
      </c>
      <c r="H117" s="820"/>
      <c r="I117" s="837">
        <f>SUM(L109:L112)</f>
        <v>3999.079168</v>
      </c>
      <c r="J117" s="188" t="s">
        <v>53</v>
      </c>
      <c r="K117" s="838"/>
      <c r="L117" s="839">
        <f>AC8</f>
        <v>33.63768</v>
      </c>
      <c r="M117" s="237">
        <f>(E117+I117)/L117</f>
        <v>126.054685340963</v>
      </c>
      <c r="N117" s="237"/>
      <c r="O117" s="177"/>
    </row>
    <row r="118" hidden="1" customHeight="1" spans="2:15">
      <c r="B118" s="212" t="s">
        <v>54</v>
      </c>
      <c r="C118" s="821"/>
      <c r="D118" s="822"/>
      <c r="E118" s="214">
        <f>E117*R106</f>
        <v>241.108</v>
      </c>
      <c r="F118" s="215"/>
      <c r="G118" s="823"/>
      <c r="H118" s="824"/>
      <c r="I118" s="217">
        <f>I117*R106</f>
        <v>3999.079168</v>
      </c>
      <c r="J118" s="214"/>
      <c r="K118" s="215"/>
      <c r="L118" s="241">
        <f>L117*R106</f>
        <v>33.63768</v>
      </c>
      <c r="M118" s="237"/>
      <c r="N118" s="237"/>
      <c r="O118" s="177"/>
    </row>
    <row r="119" customHeight="1" spans="2:15">
      <c r="B119" s="177"/>
      <c r="C119" s="177"/>
      <c r="D119" s="177"/>
      <c r="E119" s="218"/>
      <c r="F119" s="218"/>
      <c r="G119" s="218"/>
      <c r="H119" s="218"/>
      <c r="I119" s="218"/>
      <c r="J119" s="218"/>
      <c r="K119" s="218"/>
      <c r="L119" s="218"/>
      <c r="M119" s="237"/>
      <c r="N119" s="237"/>
      <c r="O119" s="177"/>
    </row>
    <row r="120" hidden="1" customHeight="1" spans="2:28">
      <c r="B120" s="178" t="str">
        <f>B9</f>
        <v>YU8</v>
      </c>
      <c r="C120" s="203">
        <f>VLOOKUP($B120,$B$2:$AB$21,2,0)</f>
        <v>2000</v>
      </c>
      <c r="D120" s="235">
        <f>VLOOKUP($B120,$B$2:$AB$21,3,0)</f>
        <v>289.02</v>
      </c>
      <c r="E120" s="235">
        <f>VLOOKUP($B120,$B$2:$AB$21,4,0)</f>
        <v>299.039</v>
      </c>
      <c r="F120" s="235">
        <f>VLOOKUP($B120,$B$2:$AB$21,5,0)</f>
        <v>30</v>
      </c>
      <c r="G120" s="235">
        <f>VLOOKUP($B120,$B$2:$AB$21,6,0)</f>
        <v>80</v>
      </c>
      <c r="H120" s="203">
        <f>VLOOKUP($B120,$B$2:$AB$21,7,0)</f>
        <v>159</v>
      </c>
      <c r="I120" s="203">
        <f>VLOOKUP($B120,$B$2:$AB$21,8,0)</f>
        <v>6.25</v>
      </c>
      <c r="J120" s="203">
        <f>VLOOKUP($B120,$B$2:$AB$21,9,0)</f>
        <v>13</v>
      </c>
      <c r="K120" s="203">
        <f>VLOOKUP($B120,$B$2:$AB$21,10,0)</f>
        <v>12.3</v>
      </c>
      <c r="L120" s="203">
        <f>VLOOKUP($B120,$B$2:$AB$21,11,0)</f>
        <v>13</v>
      </c>
      <c r="M120" s="203">
        <f>VLOOKUP($B120,$B$2:$AB$21,12,0)</f>
        <v>12.7</v>
      </c>
      <c r="N120" s="203">
        <f>VLOOKUP($B120,$B$2:$AB$21,13,0)</f>
        <v>9.351</v>
      </c>
      <c r="O120" s="203">
        <f>VLOOKUP($B120,$B$2:$AB$21,14,0)</f>
        <v>1</v>
      </c>
      <c r="P120" s="235">
        <f>VLOOKUP($B120,$B$2:$AB$21,15,0)</f>
        <v>14</v>
      </c>
      <c r="Q120" s="235">
        <f>VLOOKUP($B120,$B$2:$AB$21,16,0)</f>
        <v>8</v>
      </c>
      <c r="R120" s="203">
        <f>VLOOKUP($B120,$B$2:$AB$21,17,0)</f>
        <v>1</v>
      </c>
      <c r="S120" s="235">
        <f>VLOOKUP($B120,$B$2:$AB$21,18,0)</f>
        <v>176.684</v>
      </c>
      <c r="T120" s="235">
        <f>VLOOKUP($B120,$B$2:$AB$21,19,0)</f>
        <v>183.018</v>
      </c>
      <c r="U120" s="235">
        <f>VLOOKUP($B120,$B$2:$AB$21,20,0)</f>
        <v>3.149</v>
      </c>
      <c r="V120" s="235">
        <f>VLOOKUP($B120,$B$2:$AB$21,21,0)</f>
        <v>112.336</v>
      </c>
      <c r="W120" s="235">
        <f>VLOOKUP($B120,$B$2:$AB$21,22,0)</f>
        <v>116.021</v>
      </c>
      <c r="X120" s="203">
        <f>VLOOKUP($B120,$B$2:$AB$21,23,0)</f>
        <v>8</v>
      </c>
      <c r="Y120" s="203">
        <f>VLOOKUP($B120,$B$2:$AB$21,24,0)</f>
        <v>12.3</v>
      </c>
      <c r="Z120" s="203">
        <f>VLOOKUP($B120,$B$2:$AB$21,25,0)</f>
        <v>8</v>
      </c>
      <c r="AA120" s="235">
        <f>VLOOKUP($B120,$B$2:$AB$21,26,0)</f>
        <v>12.7</v>
      </c>
      <c r="AB120" s="235">
        <f>VLOOKUP($B120,$B$2:$AB$21,27,0)</f>
        <v>11.0295</v>
      </c>
    </row>
    <row r="121" customHeight="1" spans="2:15">
      <c r="B121" s="805" t="str">
        <f>B120</f>
        <v>YU8</v>
      </c>
      <c r="C121" s="205" t="s">
        <v>28</v>
      </c>
      <c r="D121" s="205" t="s">
        <v>29</v>
      </c>
      <c r="E121" s="806" t="s">
        <v>30</v>
      </c>
      <c r="F121" s="806"/>
      <c r="G121" s="806"/>
      <c r="H121" s="206" t="s">
        <v>31</v>
      </c>
      <c r="I121" s="206" t="s">
        <v>32</v>
      </c>
      <c r="J121" s="206" t="s">
        <v>33</v>
      </c>
      <c r="K121" s="206" t="s">
        <v>34</v>
      </c>
      <c r="L121" s="236" t="s">
        <v>35</v>
      </c>
      <c r="M121" s="237"/>
      <c r="N121" s="237"/>
      <c r="O121" s="177"/>
    </row>
    <row r="122" customHeight="1" spans="2:17">
      <c r="B122" s="807"/>
      <c r="C122" s="208"/>
      <c r="D122" s="208"/>
      <c r="E122" s="188" t="s">
        <v>36</v>
      </c>
      <c r="F122" s="188" t="s">
        <v>37</v>
      </c>
      <c r="G122" s="188" t="s">
        <v>38</v>
      </c>
      <c r="H122" s="188"/>
      <c r="I122" s="188"/>
      <c r="J122" s="188"/>
      <c r="K122" s="188"/>
      <c r="L122" s="238"/>
      <c r="M122" s="237"/>
      <c r="N122" s="237"/>
      <c r="O122" s="177"/>
      <c r="P122" s="836" t="s">
        <v>39</v>
      </c>
      <c r="Q122" s="836" t="s">
        <v>40</v>
      </c>
    </row>
    <row r="123" customHeight="1" spans="2:19">
      <c r="B123" s="807"/>
      <c r="C123" s="208" t="s">
        <v>41</v>
      </c>
      <c r="D123" s="808">
        <f>A9</f>
        <v>14</v>
      </c>
      <c r="E123" s="809">
        <v>22</v>
      </c>
      <c r="F123" s="210" t="str">
        <f>O123</f>
        <v>361~371</v>
      </c>
      <c r="G123" s="210">
        <f>ROUNDUP((IF(D123&lt;26,10.927,11.212))*D123/10,1)</f>
        <v>15.3</v>
      </c>
      <c r="H123" s="810">
        <f>(M123+N123)/2+E123+G123+P123</f>
        <v>495.1</v>
      </c>
      <c r="I123" s="211">
        <f>H120+1</f>
        <v>160</v>
      </c>
      <c r="J123" s="210">
        <f t="shared" ref="J123:J130" si="50">H123*I123/100</f>
        <v>792.16</v>
      </c>
      <c r="K123" s="239">
        <f t="shared" ref="K123:K130" si="51">ROUND(D123^2*PI()/4/1000000*7850,3)</f>
        <v>1.208</v>
      </c>
      <c r="L123" s="238">
        <f t="shared" ref="L123:L130" si="52">J123*K123</f>
        <v>956.92928</v>
      </c>
      <c r="M123" s="237">
        <f>ROUND((D120+G120-$AE$2*2),1)</f>
        <v>361</v>
      </c>
      <c r="N123" s="237">
        <f>ROUND((E120+G120-2*$AE$2),1)</f>
        <v>371</v>
      </c>
      <c r="O123" s="177" t="str">
        <f>ROUND(M123,1)&amp;"~"&amp;ROUND(N123,1)</f>
        <v>361~371</v>
      </c>
      <c r="P123" s="836">
        <f>56.8+25*D123/10</f>
        <v>91.8</v>
      </c>
      <c r="Q123" s="836" t="str">
        <f>ROUND(R123,1)&amp;"~"&amp;ROUND(S123,1)</f>
        <v>95.7~102</v>
      </c>
      <c r="R123" s="178">
        <f>S120-81</f>
        <v>95.684</v>
      </c>
      <c r="S123" s="178">
        <f>T120-81</f>
        <v>102.018</v>
      </c>
    </row>
    <row r="124" customHeight="1" spans="2:15">
      <c r="B124" s="807"/>
      <c r="C124" s="208" t="s">
        <v>42</v>
      </c>
      <c r="D124" s="808">
        <f>D123</f>
        <v>14</v>
      </c>
      <c r="E124" s="210">
        <f>22.5+D124*25/10</f>
        <v>57.5</v>
      </c>
      <c r="F124" s="210" t="str">
        <f>O124</f>
        <v>290.5~300.5</v>
      </c>
      <c r="G124" s="210">
        <f>ROUNDUP((IF(D124&lt;26,10.927,11.212))*D124/10,1)</f>
        <v>15.3</v>
      </c>
      <c r="H124" s="810">
        <f>(M124+N124)/2+E124+G124</f>
        <v>368.3</v>
      </c>
      <c r="I124" s="211">
        <f>I123</f>
        <v>160</v>
      </c>
      <c r="J124" s="210">
        <f t="shared" si="50"/>
        <v>589.28</v>
      </c>
      <c r="K124" s="239">
        <f t="shared" si="51"/>
        <v>1.208</v>
      </c>
      <c r="L124" s="238">
        <f t="shared" si="52"/>
        <v>711.85024</v>
      </c>
      <c r="M124" s="237">
        <f>ROUND((D120+G120-$AE$2*2-70.5),1)</f>
        <v>290.5</v>
      </c>
      <c r="N124" s="237">
        <f>ROUND((E120+G120-2*$AE$2-70.5),1)</f>
        <v>300.5</v>
      </c>
      <c r="O124" s="177" t="str">
        <f>ROUND(M124,1)&amp;"~"&amp;ROUND(N124,1)</f>
        <v>290.5~300.5</v>
      </c>
    </row>
    <row r="125" customHeight="1" spans="2:15">
      <c r="B125" s="807"/>
      <c r="C125" s="208" t="s">
        <v>43</v>
      </c>
      <c r="D125" s="808">
        <f t="shared" ref="D125:I125" si="53">D123</f>
        <v>14</v>
      </c>
      <c r="E125" s="210">
        <f>F120-2*$AE$2</f>
        <v>22</v>
      </c>
      <c r="F125" s="210" t="str">
        <f t="shared" si="53"/>
        <v>361~371</v>
      </c>
      <c r="G125" s="210">
        <v>0</v>
      </c>
      <c r="H125" s="811">
        <f>(M125+N125)+E125</f>
        <v>754</v>
      </c>
      <c r="I125" s="211">
        <f t="shared" si="53"/>
        <v>160</v>
      </c>
      <c r="J125" s="210">
        <f t="shared" si="50"/>
        <v>1206.4</v>
      </c>
      <c r="K125" s="239">
        <f t="shared" si="51"/>
        <v>1.208</v>
      </c>
      <c r="L125" s="238">
        <f t="shared" si="52"/>
        <v>1457.3312</v>
      </c>
      <c r="M125" s="237">
        <f>M123</f>
        <v>361</v>
      </c>
      <c r="N125" s="237">
        <f>N123</f>
        <v>371</v>
      </c>
      <c r="O125" s="177"/>
    </row>
    <row r="126" customHeight="1" spans="2:15">
      <c r="B126" s="807"/>
      <c r="C126" s="812" t="s">
        <v>44</v>
      </c>
      <c r="D126" s="808">
        <v>14</v>
      </c>
      <c r="E126" s="210">
        <v>0</v>
      </c>
      <c r="F126" s="210">
        <f>ROUND(((C120-2*$AE$2)^2+(E120-D120)^2)^0.5,1)</f>
        <v>1992</v>
      </c>
      <c r="G126" s="210">
        <f>ROUNDUP((IF(D126&lt;26,10.927,11.212))*D126/10,0)</f>
        <v>16</v>
      </c>
      <c r="H126" s="813">
        <f>F126+G126*2</f>
        <v>2024</v>
      </c>
      <c r="I126" s="211">
        <f>(J120+1+X120+1)*2+(O120+1)*2</f>
        <v>50</v>
      </c>
      <c r="J126" s="210">
        <f t="shared" si="50"/>
        <v>1012</v>
      </c>
      <c r="K126" s="239">
        <f t="shared" si="51"/>
        <v>1.208</v>
      </c>
      <c r="L126" s="238">
        <f t="shared" si="52"/>
        <v>1222.496</v>
      </c>
      <c r="M126" s="237"/>
      <c r="N126" s="237"/>
      <c r="O126" s="177"/>
    </row>
    <row r="127" customHeight="1" spans="2:15">
      <c r="B127" s="807"/>
      <c r="C127" s="812" t="s">
        <v>45</v>
      </c>
      <c r="D127" s="808">
        <v>8</v>
      </c>
      <c r="E127" s="210">
        <v>0</v>
      </c>
      <c r="F127" s="210">
        <f>F120-2*$AE$2</f>
        <v>22</v>
      </c>
      <c r="G127" s="210">
        <v>11</v>
      </c>
      <c r="H127" s="813">
        <f t="shared" ref="H127:H130" si="54">F127+G127</f>
        <v>33</v>
      </c>
      <c r="I127" s="211">
        <f>ROUNDUP(H120/2,0)*(L120+X120+1)/2</f>
        <v>880</v>
      </c>
      <c r="J127" s="210">
        <f t="shared" si="50"/>
        <v>290.4</v>
      </c>
      <c r="K127" s="239">
        <f t="shared" si="51"/>
        <v>0.395</v>
      </c>
      <c r="L127" s="238">
        <f t="shared" si="52"/>
        <v>114.708</v>
      </c>
      <c r="M127" s="237"/>
      <c r="N127" s="237"/>
      <c r="O127" s="177"/>
    </row>
    <row r="128" customHeight="1" spans="2:15">
      <c r="B128" s="807"/>
      <c r="C128" s="208" t="s">
        <v>46</v>
      </c>
      <c r="D128" s="808">
        <v>8</v>
      </c>
      <c r="E128" s="210">
        <v>0</v>
      </c>
      <c r="F128" s="210">
        <v>22</v>
      </c>
      <c r="G128" s="210">
        <v>11</v>
      </c>
      <c r="H128" s="813">
        <f t="shared" si="54"/>
        <v>33</v>
      </c>
      <c r="I128" s="211">
        <f>ROUNDUP(H120/2,0)*(((L120+1)/2)-2)</f>
        <v>400</v>
      </c>
      <c r="J128" s="210">
        <f t="shared" si="50"/>
        <v>132</v>
      </c>
      <c r="K128" s="239">
        <f t="shared" si="51"/>
        <v>0.395</v>
      </c>
      <c r="L128" s="238">
        <f t="shared" si="52"/>
        <v>52.14</v>
      </c>
      <c r="M128" s="237"/>
      <c r="N128" s="237"/>
      <c r="O128" s="177"/>
    </row>
    <row r="129" customHeight="1" spans="2:15">
      <c r="B129" s="807"/>
      <c r="C129" s="208" t="s">
        <v>47</v>
      </c>
      <c r="D129" s="808">
        <v>8</v>
      </c>
      <c r="E129" s="210">
        <v>0</v>
      </c>
      <c r="F129" s="809" t="s">
        <v>48</v>
      </c>
      <c r="G129" s="210">
        <v>11</v>
      </c>
      <c r="H129" s="810">
        <f>(25.7+28.3)/2+G129</f>
        <v>38</v>
      </c>
      <c r="I129" s="211">
        <f>H120+1</f>
        <v>160</v>
      </c>
      <c r="J129" s="210">
        <f t="shared" si="50"/>
        <v>60.8</v>
      </c>
      <c r="K129" s="239">
        <f t="shared" si="51"/>
        <v>0.395</v>
      </c>
      <c r="L129" s="238">
        <f t="shared" si="52"/>
        <v>24.016</v>
      </c>
      <c r="M129" s="237"/>
      <c r="N129" s="237"/>
      <c r="O129" s="177"/>
    </row>
    <row r="130" customHeight="1" spans="2:15">
      <c r="B130" s="814"/>
      <c r="C130" s="208" t="s">
        <v>49</v>
      </c>
      <c r="D130" s="808">
        <v>8</v>
      </c>
      <c r="E130" s="815">
        <v>0</v>
      </c>
      <c r="F130" s="210">
        <f>45-2*$AE$2</f>
        <v>37</v>
      </c>
      <c r="G130" s="210">
        <v>11</v>
      </c>
      <c r="H130" s="813">
        <f t="shared" si="54"/>
        <v>48</v>
      </c>
      <c r="I130" s="211">
        <f>ROUNDUP(H120/2,0)*X120/2</f>
        <v>320</v>
      </c>
      <c r="J130" s="210">
        <f t="shared" si="50"/>
        <v>153.6</v>
      </c>
      <c r="K130" s="239">
        <f t="shared" si="51"/>
        <v>0.395</v>
      </c>
      <c r="L130" s="238">
        <f t="shared" si="52"/>
        <v>60.672</v>
      </c>
      <c r="M130" s="237"/>
      <c r="N130" s="237"/>
      <c r="O130" s="177"/>
    </row>
    <row r="131" customHeight="1" spans="2:15">
      <c r="B131" s="816" t="s">
        <v>50</v>
      </c>
      <c r="C131" s="817" t="s">
        <v>51</v>
      </c>
      <c r="D131" s="817"/>
      <c r="E131" s="818">
        <f>SUM(L127:L130)</f>
        <v>251.536</v>
      </c>
      <c r="F131" s="819"/>
      <c r="G131" s="820" t="s">
        <v>52</v>
      </c>
      <c r="H131" s="820"/>
      <c r="I131" s="837">
        <f>SUM(L123:L126)</f>
        <v>4348.60672</v>
      </c>
      <c r="J131" s="188" t="s">
        <v>53</v>
      </c>
      <c r="K131" s="838"/>
      <c r="L131" s="839">
        <f>AC9</f>
        <v>35.987895</v>
      </c>
      <c r="M131" s="237">
        <f>(E131+I131)/L131</f>
        <v>127.824723285427</v>
      </c>
      <c r="N131" s="237"/>
      <c r="O131" s="177"/>
    </row>
    <row r="132" hidden="1" customHeight="1" spans="2:15">
      <c r="B132" s="212" t="s">
        <v>54</v>
      </c>
      <c r="C132" s="821"/>
      <c r="D132" s="822"/>
      <c r="E132" s="214">
        <f>E131*R120</f>
        <v>251.536</v>
      </c>
      <c r="F132" s="215"/>
      <c r="G132" s="823"/>
      <c r="H132" s="824"/>
      <c r="I132" s="217">
        <f>I131*R120</f>
        <v>4348.60672</v>
      </c>
      <c r="J132" s="214"/>
      <c r="K132" s="215"/>
      <c r="L132" s="241">
        <f>L131*R120</f>
        <v>35.987895</v>
      </c>
      <c r="M132" s="237"/>
      <c r="N132" s="237"/>
      <c r="O132" s="177"/>
    </row>
    <row r="133" customHeight="1" spans="5:14">
      <c r="E133" s="203"/>
      <c r="F133" s="203"/>
      <c r="G133" s="203"/>
      <c r="H133" s="203"/>
      <c r="I133" s="222"/>
      <c r="J133" s="242"/>
      <c r="K133" s="243"/>
      <c r="L133" s="242"/>
      <c r="M133" s="244"/>
      <c r="N133" s="244"/>
    </row>
    <row r="134" hidden="1" customHeight="1" spans="2:28">
      <c r="B134" s="178" t="str">
        <f>B10</f>
        <v>YU9</v>
      </c>
      <c r="C134" s="203">
        <f>VLOOKUP($B134,$B$2:$AB$21,2,0)</f>
        <v>2000</v>
      </c>
      <c r="D134" s="235">
        <f>VLOOKUP($B134,$B$2:$AB$21,3,0)</f>
        <v>299.054</v>
      </c>
      <c r="E134" s="235">
        <f>VLOOKUP($B134,$B$2:$AB$21,4,0)</f>
        <v>319.029</v>
      </c>
      <c r="F134" s="235">
        <f>VLOOKUP($B134,$B$2:$AB$21,5,0)</f>
        <v>30</v>
      </c>
      <c r="G134" s="235">
        <f>VLOOKUP($B134,$B$2:$AB$21,6,0)</f>
        <v>80</v>
      </c>
      <c r="H134" s="203">
        <f>VLOOKUP($B134,$B$2:$AB$21,7,0)</f>
        <v>159</v>
      </c>
      <c r="I134" s="203">
        <f>VLOOKUP($B134,$B$2:$AB$21,8,0)</f>
        <v>6.25</v>
      </c>
      <c r="J134" s="203">
        <f>VLOOKUP($B134,$B$2:$AB$21,9,0)</f>
        <v>13</v>
      </c>
      <c r="K134" s="203">
        <f>VLOOKUP($B134,$B$2:$AB$21,10,0)</f>
        <v>12.7</v>
      </c>
      <c r="L134" s="203">
        <f>VLOOKUP($B134,$B$2:$AB$21,11,0)</f>
        <v>13</v>
      </c>
      <c r="M134" s="203">
        <f>VLOOKUP($B134,$B$2:$AB$21,12,0)</f>
        <v>12.3</v>
      </c>
      <c r="N134" s="203">
        <f>VLOOKUP($B134,$B$2:$AB$21,13,0)</f>
        <v>9.52750000000003</v>
      </c>
      <c r="O134" s="203">
        <f>VLOOKUP($B134,$B$2:$AB$21,14,0)</f>
        <v>1</v>
      </c>
      <c r="P134" s="235">
        <f>VLOOKUP($B134,$B$2:$AB$21,15,0)</f>
        <v>14</v>
      </c>
      <c r="Q134" s="235">
        <f>VLOOKUP($B134,$B$2:$AB$21,16,0)</f>
        <v>8</v>
      </c>
      <c r="R134" s="203">
        <f>VLOOKUP($B134,$B$2:$AB$21,17,0)</f>
        <v>1</v>
      </c>
      <c r="S134" s="235">
        <f>VLOOKUP($B134,$B$2:$AB$21,18,0)</f>
        <v>183.01</v>
      </c>
      <c r="T134" s="235">
        <f>VLOOKUP($B134,$B$2:$AB$21,19,0)</f>
        <v>177.045</v>
      </c>
      <c r="U134" s="235">
        <f>VLOOKUP($B134,$B$2:$AB$21,20,0)</f>
        <v>2.97249999999997</v>
      </c>
      <c r="V134" s="235">
        <f>VLOOKUP($B134,$B$2:$AB$21,21,0)</f>
        <v>116.044</v>
      </c>
      <c r="W134" s="235">
        <f>VLOOKUP($B134,$B$2:$AB$21,22,0)</f>
        <v>141.984</v>
      </c>
      <c r="X134" s="203">
        <f>VLOOKUP($B134,$B$2:$AB$21,23,0)</f>
        <v>10</v>
      </c>
      <c r="Y134" s="203">
        <f>VLOOKUP($B134,$B$2:$AB$21,24,0)</f>
        <v>11.2</v>
      </c>
      <c r="Z134" s="203">
        <f>VLOOKUP($B134,$B$2:$AB$21,25,0)</f>
        <v>10</v>
      </c>
      <c r="AA134" s="235">
        <f>VLOOKUP($B134,$B$2:$AB$21,26,0)</f>
        <v>13.8</v>
      </c>
      <c r="AB134" s="235">
        <f>VLOOKUP($B134,$B$2:$AB$21,27,0)</f>
        <v>1.04150000000001</v>
      </c>
    </row>
    <row r="135" customHeight="1" spans="2:15">
      <c r="B135" s="805" t="str">
        <f>B134</f>
        <v>YU9</v>
      </c>
      <c r="C135" s="205" t="s">
        <v>28</v>
      </c>
      <c r="D135" s="205" t="s">
        <v>29</v>
      </c>
      <c r="E135" s="806" t="s">
        <v>30</v>
      </c>
      <c r="F135" s="806"/>
      <c r="G135" s="806"/>
      <c r="H135" s="206" t="s">
        <v>31</v>
      </c>
      <c r="I135" s="206" t="s">
        <v>32</v>
      </c>
      <c r="J135" s="206" t="s">
        <v>33</v>
      </c>
      <c r="K135" s="206" t="s">
        <v>34</v>
      </c>
      <c r="L135" s="236" t="s">
        <v>35</v>
      </c>
      <c r="M135" s="237"/>
      <c r="N135" s="237"/>
      <c r="O135" s="177"/>
    </row>
    <row r="136" customHeight="1" spans="2:17">
      <c r="B136" s="807"/>
      <c r="C136" s="208"/>
      <c r="D136" s="208"/>
      <c r="E136" s="188" t="s">
        <v>36</v>
      </c>
      <c r="F136" s="188" t="s">
        <v>37</v>
      </c>
      <c r="G136" s="188" t="s">
        <v>38</v>
      </c>
      <c r="H136" s="188"/>
      <c r="I136" s="188"/>
      <c r="J136" s="188"/>
      <c r="K136" s="188"/>
      <c r="L136" s="238"/>
      <c r="M136" s="237"/>
      <c r="N136" s="237"/>
      <c r="O136" s="177"/>
      <c r="P136" s="836" t="s">
        <v>39</v>
      </c>
      <c r="Q136" s="836" t="s">
        <v>40</v>
      </c>
    </row>
    <row r="137" customHeight="1" spans="2:19">
      <c r="B137" s="807"/>
      <c r="C137" s="208" t="s">
        <v>41</v>
      </c>
      <c r="D137" s="808">
        <f>A10</f>
        <v>16</v>
      </c>
      <c r="E137" s="809">
        <v>22</v>
      </c>
      <c r="F137" s="210" t="str">
        <f>O137</f>
        <v>371.1~391</v>
      </c>
      <c r="G137" s="210">
        <f>ROUNDUP((IF(D137&lt;26,10.927,11.212))*D137/10,1)</f>
        <v>17.5</v>
      </c>
      <c r="H137" s="810">
        <f>(M137+N137)/2+E137+G137+P137</f>
        <v>517.35</v>
      </c>
      <c r="I137" s="211">
        <f>H134+1</f>
        <v>160</v>
      </c>
      <c r="J137" s="210">
        <f t="shared" ref="J137:J144" si="55">H137*I137/100</f>
        <v>827.76</v>
      </c>
      <c r="K137" s="239">
        <f t="shared" ref="K137:K144" si="56">ROUND(D137^2*PI()/4/1000000*7850,3)</f>
        <v>1.578</v>
      </c>
      <c r="L137" s="238">
        <f t="shared" ref="L137:L144" si="57">J137*K137</f>
        <v>1306.20528</v>
      </c>
      <c r="M137" s="237">
        <f>ROUND((D134+G134-$AE$2*2),1)</f>
        <v>371.1</v>
      </c>
      <c r="N137" s="237">
        <f>ROUND((E134+G134-2*$AE$2),1)</f>
        <v>391</v>
      </c>
      <c r="O137" s="177" t="str">
        <f>ROUND(M137,1)&amp;"~"&amp;ROUND(N137,1)</f>
        <v>371.1~391</v>
      </c>
      <c r="P137" s="836">
        <f>56.8+25*D137/10</f>
        <v>96.8</v>
      </c>
      <c r="Q137" s="836" t="str">
        <f>ROUND(R137,1)&amp;"~"&amp;ROUND(S137,1)</f>
        <v>102~96</v>
      </c>
      <c r="R137" s="178">
        <f>S134-81</f>
        <v>102.01</v>
      </c>
      <c r="S137" s="178">
        <f>T134-81</f>
        <v>96.045</v>
      </c>
    </row>
    <row r="138" customHeight="1" spans="2:15">
      <c r="B138" s="807"/>
      <c r="C138" s="208" t="s">
        <v>42</v>
      </c>
      <c r="D138" s="808">
        <f>D137</f>
        <v>16</v>
      </c>
      <c r="E138" s="210">
        <f>22.5+D138*25/10</f>
        <v>62.5</v>
      </c>
      <c r="F138" s="210" t="str">
        <f>O138</f>
        <v>300.6~320.5</v>
      </c>
      <c r="G138" s="210">
        <f>ROUNDUP((IF(D138&lt;26,10.927,11.212))*D138/10,1)</f>
        <v>17.5</v>
      </c>
      <c r="H138" s="810">
        <f>(M138+N138)/2+E138+G138</f>
        <v>390.55</v>
      </c>
      <c r="I138" s="211">
        <f>I137</f>
        <v>160</v>
      </c>
      <c r="J138" s="210">
        <f t="shared" si="55"/>
        <v>624.88</v>
      </c>
      <c r="K138" s="239">
        <f t="shared" si="56"/>
        <v>1.578</v>
      </c>
      <c r="L138" s="238">
        <f t="shared" si="57"/>
        <v>986.06064</v>
      </c>
      <c r="M138" s="237">
        <f>ROUND((D134+G134-$AE$2*2-70.5),1)</f>
        <v>300.6</v>
      </c>
      <c r="N138" s="237">
        <f>ROUND((E134+G134-2*$AE$2-70.5),1)</f>
        <v>320.5</v>
      </c>
      <c r="O138" s="177" t="str">
        <f>ROUND(M138,1)&amp;"~"&amp;ROUND(N138,1)</f>
        <v>300.6~320.5</v>
      </c>
    </row>
    <row r="139" customHeight="1" spans="2:15">
      <c r="B139" s="807"/>
      <c r="C139" s="208" t="s">
        <v>43</v>
      </c>
      <c r="D139" s="808">
        <f t="shared" ref="D139:I139" si="58">D137</f>
        <v>16</v>
      </c>
      <c r="E139" s="210">
        <f>F134-2*$AE$2</f>
        <v>22</v>
      </c>
      <c r="F139" s="210" t="str">
        <f t="shared" si="58"/>
        <v>371.1~391</v>
      </c>
      <c r="G139" s="210">
        <v>0</v>
      </c>
      <c r="H139" s="811">
        <f>(M139+N139)+E139</f>
        <v>784.1</v>
      </c>
      <c r="I139" s="211">
        <f t="shared" si="58"/>
        <v>160</v>
      </c>
      <c r="J139" s="210">
        <f t="shared" si="55"/>
        <v>1254.56</v>
      </c>
      <c r="K139" s="239">
        <f t="shared" si="56"/>
        <v>1.578</v>
      </c>
      <c r="L139" s="238">
        <f t="shared" si="57"/>
        <v>1979.69568</v>
      </c>
      <c r="M139" s="237">
        <f>M137</f>
        <v>371.1</v>
      </c>
      <c r="N139" s="237">
        <f>N137</f>
        <v>391</v>
      </c>
      <c r="O139" s="177"/>
    </row>
    <row r="140" customHeight="1" spans="2:15">
      <c r="B140" s="807"/>
      <c r="C140" s="812" t="s">
        <v>44</v>
      </c>
      <c r="D140" s="808">
        <v>14</v>
      </c>
      <c r="E140" s="210">
        <v>0</v>
      </c>
      <c r="F140" s="210">
        <f>ROUND(((C134-2*$AE$2)^2+(E134-D134)^2)^0.5,1)</f>
        <v>1992.1</v>
      </c>
      <c r="G140" s="210">
        <f>ROUNDUP((IF(D140&lt;26,10.927,11.212))*D140/10,0)</f>
        <v>16</v>
      </c>
      <c r="H140" s="813">
        <f>F140+G140*2</f>
        <v>2024.1</v>
      </c>
      <c r="I140" s="211">
        <f>(J134+1+X134+1)*2+(O134+1)*2</f>
        <v>54</v>
      </c>
      <c r="J140" s="210">
        <f t="shared" si="55"/>
        <v>1093.014</v>
      </c>
      <c r="K140" s="239">
        <f t="shared" si="56"/>
        <v>1.208</v>
      </c>
      <c r="L140" s="238">
        <f t="shared" si="57"/>
        <v>1320.360912</v>
      </c>
      <c r="M140" s="237"/>
      <c r="N140" s="237"/>
      <c r="O140" s="177"/>
    </row>
    <row r="141" customHeight="1" spans="2:15">
      <c r="B141" s="807"/>
      <c r="C141" s="812" t="s">
        <v>45</v>
      </c>
      <c r="D141" s="808">
        <v>8</v>
      </c>
      <c r="E141" s="210">
        <v>0</v>
      </c>
      <c r="F141" s="210">
        <f>F134-2*$AE$2</f>
        <v>22</v>
      </c>
      <c r="G141" s="210">
        <v>11</v>
      </c>
      <c r="H141" s="813">
        <f t="shared" ref="H141:H144" si="59">F141+G141</f>
        <v>33</v>
      </c>
      <c r="I141" s="211">
        <f>ROUNDUP(H134/2,0)*(L134+X134+1)/2</f>
        <v>960</v>
      </c>
      <c r="J141" s="210">
        <f t="shared" si="55"/>
        <v>316.8</v>
      </c>
      <c r="K141" s="239">
        <f t="shared" si="56"/>
        <v>0.395</v>
      </c>
      <c r="L141" s="238">
        <f t="shared" si="57"/>
        <v>125.136</v>
      </c>
      <c r="M141" s="237"/>
      <c r="N141" s="237"/>
      <c r="O141" s="177"/>
    </row>
    <row r="142" customHeight="1" spans="2:15">
      <c r="B142" s="807"/>
      <c r="C142" s="208" t="s">
        <v>46</v>
      </c>
      <c r="D142" s="808">
        <v>8</v>
      </c>
      <c r="E142" s="210">
        <v>0</v>
      </c>
      <c r="F142" s="210">
        <v>22</v>
      </c>
      <c r="G142" s="210">
        <v>11</v>
      </c>
      <c r="H142" s="813">
        <f t="shared" si="59"/>
        <v>33</v>
      </c>
      <c r="I142" s="211">
        <f>ROUNDUP(H134/2,0)*(((L134+1)/2)-2)</f>
        <v>400</v>
      </c>
      <c r="J142" s="210">
        <f t="shared" si="55"/>
        <v>132</v>
      </c>
      <c r="K142" s="239">
        <f t="shared" si="56"/>
        <v>0.395</v>
      </c>
      <c r="L142" s="238">
        <f t="shared" si="57"/>
        <v>52.14</v>
      </c>
      <c r="M142" s="237"/>
      <c r="N142" s="237"/>
      <c r="O142" s="177"/>
    </row>
    <row r="143" customHeight="1" spans="2:15">
      <c r="B143" s="807"/>
      <c r="C143" s="208" t="s">
        <v>47</v>
      </c>
      <c r="D143" s="808">
        <v>8</v>
      </c>
      <c r="E143" s="210">
        <v>0</v>
      </c>
      <c r="F143" s="809" t="s">
        <v>48</v>
      </c>
      <c r="G143" s="210">
        <v>11</v>
      </c>
      <c r="H143" s="810">
        <f>(25.7+28.3)/2+G143</f>
        <v>38</v>
      </c>
      <c r="I143" s="211">
        <f>H134+1</f>
        <v>160</v>
      </c>
      <c r="J143" s="210">
        <f t="shared" si="55"/>
        <v>60.8</v>
      </c>
      <c r="K143" s="239">
        <f t="shared" si="56"/>
        <v>0.395</v>
      </c>
      <c r="L143" s="238">
        <f t="shared" si="57"/>
        <v>24.016</v>
      </c>
      <c r="M143" s="237"/>
      <c r="N143" s="237"/>
      <c r="O143" s="177"/>
    </row>
    <row r="144" customHeight="1" spans="2:15">
      <c r="B144" s="814"/>
      <c r="C144" s="208" t="s">
        <v>49</v>
      </c>
      <c r="D144" s="808">
        <v>8</v>
      </c>
      <c r="E144" s="815">
        <v>0</v>
      </c>
      <c r="F144" s="210">
        <f>45-2*$AE$2</f>
        <v>37</v>
      </c>
      <c r="G144" s="210">
        <v>11</v>
      </c>
      <c r="H144" s="813">
        <f t="shared" si="59"/>
        <v>48</v>
      </c>
      <c r="I144" s="211">
        <f>ROUNDUP(H134/2,0)*X134/2</f>
        <v>400</v>
      </c>
      <c r="J144" s="210">
        <f t="shared" si="55"/>
        <v>192</v>
      </c>
      <c r="K144" s="239">
        <f t="shared" si="56"/>
        <v>0.395</v>
      </c>
      <c r="L144" s="238">
        <f t="shared" si="57"/>
        <v>75.84</v>
      </c>
      <c r="M144" s="237"/>
      <c r="N144" s="237"/>
      <c r="O144" s="177"/>
    </row>
    <row r="145" customHeight="1" spans="2:15">
      <c r="B145" s="816" t="s">
        <v>50</v>
      </c>
      <c r="C145" s="817" t="s">
        <v>51</v>
      </c>
      <c r="D145" s="817"/>
      <c r="E145" s="818">
        <f>SUM(L141:L144)</f>
        <v>277.132</v>
      </c>
      <c r="F145" s="819"/>
      <c r="G145" s="820" t="s">
        <v>52</v>
      </c>
      <c r="H145" s="820"/>
      <c r="I145" s="837">
        <f>SUM(L137:L140)</f>
        <v>5592.322512</v>
      </c>
      <c r="J145" s="188" t="s">
        <v>53</v>
      </c>
      <c r="K145" s="838"/>
      <c r="L145" s="839">
        <f>AC10</f>
        <v>38.2344</v>
      </c>
      <c r="M145" s="237">
        <f>(E145+I145)/L145</f>
        <v>153.51240014228</v>
      </c>
      <c r="N145" s="237"/>
      <c r="O145" s="177"/>
    </row>
    <row r="146" hidden="1" customHeight="1" spans="2:15">
      <c r="B146" s="212" t="s">
        <v>54</v>
      </c>
      <c r="C146" s="821"/>
      <c r="D146" s="822"/>
      <c r="E146" s="214">
        <f>E145*R134</f>
        <v>277.132</v>
      </c>
      <c r="F146" s="215"/>
      <c r="G146" s="823"/>
      <c r="H146" s="824"/>
      <c r="I146" s="217">
        <f>I145*R134</f>
        <v>5592.322512</v>
      </c>
      <c r="J146" s="214"/>
      <c r="K146" s="215"/>
      <c r="L146" s="241">
        <f>L145*R134</f>
        <v>38.2344</v>
      </c>
      <c r="M146" s="237"/>
      <c r="N146" s="237"/>
      <c r="O146" s="177"/>
    </row>
    <row r="147" customHeight="1" spans="5:14">
      <c r="E147" s="203"/>
      <c r="F147" s="203"/>
      <c r="G147" s="203"/>
      <c r="H147" s="203"/>
      <c r="I147" s="222"/>
      <c r="J147" s="203"/>
      <c r="K147" s="203"/>
      <c r="L147" s="203"/>
      <c r="M147" s="234"/>
      <c r="N147" s="234"/>
    </row>
    <row r="148" hidden="1" customHeight="1" spans="2:28">
      <c r="B148" s="178" t="str">
        <f>B11</f>
        <v>YU10</v>
      </c>
      <c r="C148" s="203">
        <f>VLOOKUP($B148,$B$2:$AB$21,2,0)</f>
        <v>2000</v>
      </c>
      <c r="D148" s="235">
        <f>VLOOKUP($B148,$B$2:$AB$21,3,0)</f>
        <v>318.984</v>
      </c>
      <c r="E148" s="235">
        <f>VLOOKUP($B148,$B$2:$AB$21,4,0)</f>
        <v>298.969</v>
      </c>
      <c r="F148" s="235">
        <f>VLOOKUP($B148,$B$2:$AB$21,5,0)</f>
        <v>30</v>
      </c>
      <c r="G148" s="235">
        <f>VLOOKUP($B148,$B$2:$AB$21,6,0)</f>
        <v>80</v>
      </c>
      <c r="H148" s="203">
        <f>VLOOKUP($B148,$B$2:$AB$21,7,0)</f>
        <v>159</v>
      </c>
      <c r="I148" s="203">
        <f>VLOOKUP($B148,$B$2:$AB$21,8,0)</f>
        <v>6.25</v>
      </c>
      <c r="J148" s="203">
        <f>VLOOKUP($B148,$B$2:$AB$21,9,0)</f>
        <v>13</v>
      </c>
      <c r="K148" s="203">
        <f>VLOOKUP($B148,$B$2:$AB$21,10,0)</f>
        <v>12.8</v>
      </c>
      <c r="L148" s="203">
        <f>VLOOKUP($B148,$B$2:$AB$21,11,0)</f>
        <v>13</v>
      </c>
      <c r="M148" s="203">
        <f>VLOOKUP($B148,$B$2:$AB$21,12,0)</f>
        <v>12.2</v>
      </c>
      <c r="N148" s="203">
        <f>VLOOKUP($B148,$B$2:$AB$21,13,0)</f>
        <v>2.43799999999999</v>
      </c>
      <c r="O148" s="203">
        <f>VLOOKUP($B148,$B$2:$AB$21,14,0)</f>
        <v>1</v>
      </c>
      <c r="P148" s="235">
        <f>VLOOKUP($B148,$B$2:$AB$21,15,0)</f>
        <v>14</v>
      </c>
      <c r="Q148" s="235">
        <f>VLOOKUP($B148,$B$2:$AB$21,16,0)</f>
        <v>8</v>
      </c>
      <c r="R148" s="203">
        <f>VLOOKUP($B148,$B$2:$AB$21,17,0)</f>
        <v>1</v>
      </c>
      <c r="S148" s="235">
        <f>VLOOKUP($B148,$B$2:$AB$21,18,0)</f>
        <v>177.034</v>
      </c>
      <c r="T148" s="235">
        <f>VLOOKUP($B148,$B$2:$AB$21,19,0)</f>
        <v>168.842</v>
      </c>
      <c r="U148" s="235">
        <f>VLOOKUP($B148,$B$2:$AB$21,20,0)</f>
        <v>10.062</v>
      </c>
      <c r="V148" s="235">
        <f>VLOOKUP($B148,$B$2:$AB$21,21,0)</f>
        <v>141.95</v>
      </c>
      <c r="W148" s="235">
        <f>VLOOKUP($B148,$B$2:$AB$21,22,0)</f>
        <v>130.127</v>
      </c>
      <c r="X148" s="203">
        <f>VLOOKUP($B148,$B$2:$AB$21,23,0)</f>
        <v>10</v>
      </c>
      <c r="Y148" s="203">
        <f>VLOOKUP($B148,$B$2:$AB$21,24,0)</f>
        <v>13.1</v>
      </c>
      <c r="Z148" s="203">
        <f>VLOOKUP($B148,$B$2:$AB$21,25,0)</f>
        <v>10</v>
      </c>
      <c r="AA148" s="235">
        <f>VLOOKUP($B148,$B$2:$AB$21,26,0)</f>
        <v>11.9</v>
      </c>
      <c r="AB148" s="235">
        <f>VLOOKUP($B148,$B$2:$AB$21,27,0)</f>
        <v>0.976499999999987</v>
      </c>
    </row>
    <row r="149" customHeight="1" spans="2:15">
      <c r="B149" s="805" t="str">
        <f>B148</f>
        <v>YU10</v>
      </c>
      <c r="C149" s="205" t="s">
        <v>28</v>
      </c>
      <c r="D149" s="205" t="s">
        <v>29</v>
      </c>
      <c r="E149" s="806" t="s">
        <v>30</v>
      </c>
      <c r="F149" s="806"/>
      <c r="G149" s="806"/>
      <c r="H149" s="206" t="s">
        <v>31</v>
      </c>
      <c r="I149" s="206" t="s">
        <v>32</v>
      </c>
      <c r="J149" s="206" t="s">
        <v>33</v>
      </c>
      <c r="K149" s="206" t="s">
        <v>34</v>
      </c>
      <c r="L149" s="236" t="s">
        <v>35</v>
      </c>
      <c r="M149" s="237"/>
      <c r="N149" s="237"/>
      <c r="O149" s="177"/>
    </row>
    <row r="150" customHeight="1" spans="2:17">
      <c r="B150" s="807"/>
      <c r="C150" s="208"/>
      <c r="D150" s="208"/>
      <c r="E150" s="188" t="s">
        <v>36</v>
      </c>
      <c r="F150" s="188" t="s">
        <v>37</v>
      </c>
      <c r="G150" s="188" t="s">
        <v>38</v>
      </c>
      <c r="H150" s="188"/>
      <c r="I150" s="188"/>
      <c r="J150" s="188"/>
      <c r="K150" s="188"/>
      <c r="L150" s="238"/>
      <c r="M150" s="237"/>
      <c r="N150" s="237"/>
      <c r="O150" s="177"/>
      <c r="P150" s="836" t="s">
        <v>39</v>
      </c>
      <c r="Q150" s="836" t="s">
        <v>40</v>
      </c>
    </row>
    <row r="151" customHeight="1" spans="2:19">
      <c r="B151" s="807"/>
      <c r="C151" s="208" t="s">
        <v>41</v>
      </c>
      <c r="D151" s="808">
        <f>A11</f>
        <v>16</v>
      </c>
      <c r="E151" s="809">
        <v>22</v>
      </c>
      <c r="F151" s="210" t="str">
        <f>O151</f>
        <v>391~371</v>
      </c>
      <c r="G151" s="210">
        <f>ROUNDUP((IF(D151&lt;26,10.927,11.212))*D151/10,1)</f>
        <v>17.5</v>
      </c>
      <c r="H151" s="810">
        <f>(M151+N151)/2+E151+G151+P151</f>
        <v>517.3</v>
      </c>
      <c r="I151" s="211">
        <f>H148+1</f>
        <v>160</v>
      </c>
      <c r="J151" s="210">
        <f t="shared" ref="J151:J158" si="60">H151*I151/100</f>
        <v>827.68</v>
      </c>
      <c r="K151" s="239">
        <f t="shared" ref="K151:K158" si="61">ROUND(D151^2*PI()/4/1000000*7850,3)</f>
        <v>1.578</v>
      </c>
      <c r="L151" s="238">
        <f t="shared" ref="L151:L158" si="62">J151*K151</f>
        <v>1306.07904</v>
      </c>
      <c r="M151" s="237">
        <f>ROUND((D148+G148-$AE$2*2),1)</f>
        <v>391</v>
      </c>
      <c r="N151" s="237">
        <f>ROUND((E148+G148-2*$AE$2),1)</f>
        <v>371</v>
      </c>
      <c r="O151" s="177" t="str">
        <f>ROUND(M151,1)&amp;"~"&amp;ROUND(N151,1)</f>
        <v>391~371</v>
      </c>
      <c r="P151" s="836">
        <f>56.8+25*D151/10</f>
        <v>96.8</v>
      </c>
      <c r="Q151" s="836" t="str">
        <f>ROUND(R151,1)&amp;"~"&amp;ROUND(S151,1)</f>
        <v>96~87.8</v>
      </c>
      <c r="R151" s="178">
        <f>S148-81</f>
        <v>96.034</v>
      </c>
      <c r="S151" s="178">
        <f>T148-81</f>
        <v>87.842</v>
      </c>
    </row>
    <row r="152" customHeight="1" spans="2:15">
      <c r="B152" s="807"/>
      <c r="C152" s="208" t="s">
        <v>42</v>
      </c>
      <c r="D152" s="808">
        <f>D151</f>
        <v>16</v>
      </c>
      <c r="E152" s="210">
        <f>22.5+D152*25/10</f>
        <v>62.5</v>
      </c>
      <c r="F152" s="210" t="str">
        <f>O152</f>
        <v>320.5~300.5</v>
      </c>
      <c r="G152" s="210">
        <f>ROUNDUP((IF(D152&lt;26,10.927,11.212))*D152/10,1)</f>
        <v>17.5</v>
      </c>
      <c r="H152" s="810">
        <f>(M152+N152)/2+E152+G152</f>
        <v>390.5</v>
      </c>
      <c r="I152" s="211">
        <f>I151</f>
        <v>160</v>
      </c>
      <c r="J152" s="210">
        <f t="shared" si="60"/>
        <v>624.8</v>
      </c>
      <c r="K152" s="239">
        <f t="shared" si="61"/>
        <v>1.578</v>
      </c>
      <c r="L152" s="238">
        <f t="shared" si="62"/>
        <v>985.9344</v>
      </c>
      <c r="M152" s="237">
        <f>ROUND((D148+G148-$AE$2*2-70.5),1)</f>
        <v>320.5</v>
      </c>
      <c r="N152" s="237">
        <f>ROUND((E148+G148-2*$AE$2-70.5),1)</f>
        <v>300.5</v>
      </c>
      <c r="O152" s="177" t="str">
        <f>ROUND(M152,1)&amp;"~"&amp;ROUND(N152,1)</f>
        <v>320.5~300.5</v>
      </c>
    </row>
    <row r="153" customHeight="1" spans="2:15">
      <c r="B153" s="807"/>
      <c r="C153" s="208" t="s">
        <v>43</v>
      </c>
      <c r="D153" s="808">
        <f t="shared" ref="D153:I153" si="63">D151</f>
        <v>16</v>
      </c>
      <c r="E153" s="210">
        <f>F148-2*$AE$2</f>
        <v>22</v>
      </c>
      <c r="F153" s="210" t="str">
        <f t="shared" si="63"/>
        <v>391~371</v>
      </c>
      <c r="G153" s="210">
        <v>0</v>
      </c>
      <c r="H153" s="811">
        <f>(M153+N153)+E153</f>
        <v>784</v>
      </c>
      <c r="I153" s="211">
        <f t="shared" si="63"/>
        <v>160</v>
      </c>
      <c r="J153" s="210">
        <f t="shared" si="60"/>
        <v>1254.4</v>
      </c>
      <c r="K153" s="239">
        <f t="shared" si="61"/>
        <v>1.578</v>
      </c>
      <c r="L153" s="238">
        <f t="shared" si="62"/>
        <v>1979.4432</v>
      </c>
      <c r="M153" s="237">
        <f>M151</f>
        <v>391</v>
      </c>
      <c r="N153" s="237">
        <f>N151</f>
        <v>371</v>
      </c>
      <c r="O153" s="177"/>
    </row>
    <row r="154" customHeight="1" spans="2:15">
      <c r="B154" s="807"/>
      <c r="C154" s="812" t="s">
        <v>44</v>
      </c>
      <c r="D154" s="808">
        <v>14</v>
      </c>
      <c r="E154" s="210">
        <v>0</v>
      </c>
      <c r="F154" s="210">
        <f>ROUND(((C148-2*$AE$2)^2+(E148-D148)^2)^0.5,1)</f>
        <v>1992.1</v>
      </c>
      <c r="G154" s="210">
        <f>ROUNDUP((IF(D154&lt;26,10.927,11.212))*D154/10,0)</f>
        <v>16</v>
      </c>
      <c r="H154" s="813">
        <f>F154+G154*2</f>
        <v>2024.1</v>
      </c>
      <c r="I154" s="211">
        <f>(J148+1+X148+1)*2+(O148+1)*2</f>
        <v>54</v>
      </c>
      <c r="J154" s="210">
        <f t="shared" si="60"/>
        <v>1093.014</v>
      </c>
      <c r="K154" s="239">
        <f t="shared" si="61"/>
        <v>1.208</v>
      </c>
      <c r="L154" s="238">
        <f t="shared" si="62"/>
        <v>1320.360912</v>
      </c>
      <c r="M154" s="237"/>
      <c r="N154" s="237"/>
      <c r="O154" s="177"/>
    </row>
    <row r="155" customHeight="1" spans="2:15">
      <c r="B155" s="807"/>
      <c r="C155" s="812" t="s">
        <v>45</v>
      </c>
      <c r="D155" s="808">
        <v>8</v>
      </c>
      <c r="E155" s="210">
        <v>0</v>
      </c>
      <c r="F155" s="210">
        <f>F148-2*$AE$2</f>
        <v>22</v>
      </c>
      <c r="G155" s="210">
        <v>11</v>
      </c>
      <c r="H155" s="813">
        <f t="shared" ref="H155:H158" si="64">F155+G155</f>
        <v>33</v>
      </c>
      <c r="I155" s="211">
        <f>ROUNDUP(H148/2,0)*(L148+X148+1)/2</f>
        <v>960</v>
      </c>
      <c r="J155" s="210">
        <f t="shared" si="60"/>
        <v>316.8</v>
      </c>
      <c r="K155" s="239">
        <f t="shared" si="61"/>
        <v>0.395</v>
      </c>
      <c r="L155" s="238">
        <f t="shared" si="62"/>
        <v>125.136</v>
      </c>
      <c r="M155" s="237"/>
      <c r="N155" s="237"/>
      <c r="O155" s="177"/>
    </row>
    <row r="156" customHeight="1" spans="2:15">
      <c r="B156" s="807"/>
      <c r="C156" s="208" t="s">
        <v>46</v>
      </c>
      <c r="D156" s="808">
        <v>8</v>
      </c>
      <c r="E156" s="210">
        <v>0</v>
      </c>
      <c r="F156" s="210">
        <v>22</v>
      </c>
      <c r="G156" s="210">
        <v>11</v>
      </c>
      <c r="H156" s="813">
        <f t="shared" si="64"/>
        <v>33</v>
      </c>
      <c r="I156" s="211">
        <f>ROUNDUP(H148/2,0)*(((L148+1)/2)-2)</f>
        <v>400</v>
      </c>
      <c r="J156" s="210">
        <f t="shared" si="60"/>
        <v>132</v>
      </c>
      <c r="K156" s="239">
        <f t="shared" si="61"/>
        <v>0.395</v>
      </c>
      <c r="L156" s="238">
        <f t="shared" si="62"/>
        <v>52.14</v>
      </c>
      <c r="M156" s="237"/>
      <c r="N156" s="237"/>
      <c r="O156" s="177"/>
    </row>
    <row r="157" customHeight="1" spans="2:15">
      <c r="B157" s="807"/>
      <c r="C157" s="208" t="s">
        <v>47</v>
      </c>
      <c r="D157" s="808">
        <v>8</v>
      </c>
      <c r="E157" s="210">
        <v>0</v>
      </c>
      <c r="F157" s="809" t="s">
        <v>48</v>
      </c>
      <c r="G157" s="210">
        <v>11</v>
      </c>
      <c r="H157" s="810">
        <f>(25.7+28.3)/2+G157</f>
        <v>38</v>
      </c>
      <c r="I157" s="211">
        <f>H148+1</f>
        <v>160</v>
      </c>
      <c r="J157" s="210">
        <f t="shared" si="60"/>
        <v>60.8</v>
      </c>
      <c r="K157" s="239">
        <f t="shared" si="61"/>
        <v>0.395</v>
      </c>
      <c r="L157" s="238">
        <f t="shared" si="62"/>
        <v>24.016</v>
      </c>
      <c r="M157" s="237"/>
      <c r="N157" s="237"/>
      <c r="O157" s="177"/>
    </row>
    <row r="158" customHeight="1" spans="2:15">
      <c r="B158" s="814"/>
      <c r="C158" s="208" t="s">
        <v>49</v>
      </c>
      <c r="D158" s="808">
        <v>8</v>
      </c>
      <c r="E158" s="815">
        <v>0</v>
      </c>
      <c r="F158" s="210">
        <f>45-2*$AE$2</f>
        <v>37</v>
      </c>
      <c r="G158" s="210">
        <v>11</v>
      </c>
      <c r="H158" s="813">
        <f t="shared" si="64"/>
        <v>48</v>
      </c>
      <c r="I158" s="211">
        <f>ROUNDUP(H148/2,0)*X148/2</f>
        <v>400</v>
      </c>
      <c r="J158" s="210">
        <f t="shared" si="60"/>
        <v>192</v>
      </c>
      <c r="K158" s="239">
        <f t="shared" si="61"/>
        <v>0.395</v>
      </c>
      <c r="L158" s="238">
        <f t="shared" si="62"/>
        <v>75.84</v>
      </c>
      <c r="M158" s="237"/>
      <c r="N158" s="237"/>
      <c r="O158" s="177"/>
    </row>
    <row r="159" customHeight="1" spans="2:15">
      <c r="B159" s="816" t="s">
        <v>50</v>
      </c>
      <c r="C159" s="817" t="s">
        <v>51</v>
      </c>
      <c r="D159" s="817"/>
      <c r="E159" s="818">
        <f>SUM(L155:L158)</f>
        <v>277.132</v>
      </c>
      <c r="F159" s="819"/>
      <c r="G159" s="820" t="s">
        <v>52</v>
      </c>
      <c r="H159" s="820"/>
      <c r="I159" s="837">
        <f>SUM(L151:L154)</f>
        <v>5591.817552</v>
      </c>
      <c r="J159" s="188" t="s">
        <v>53</v>
      </c>
      <c r="K159" s="838"/>
      <c r="L159" s="839">
        <f>AC11</f>
        <v>38.437335</v>
      </c>
      <c r="M159" s="237">
        <f>(E159+I159)/L159</f>
        <v>152.688773870509</v>
      </c>
      <c r="N159" s="237"/>
      <c r="O159" s="177"/>
    </row>
    <row r="160" hidden="1" customHeight="1" spans="2:15">
      <c r="B160" s="212" t="s">
        <v>54</v>
      </c>
      <c r="C160" s="821"/>
      <c r="D160" s="822"/>
      <c r="E160" s="214">
        <f>E159*R148</f>
        <v>277.132</v>
      </c>
      <c r="F160" s="215"/>
      <c r="G160" s="823"/>
      <c r="H160" s="824"/>
      <c r="I160" s="217">
        <f>I159*R148</f>
        <v>5591.817552</v>
      </c>
      <c r="J160" s="214"/>
      <c r="K160" s="215"/>
      <c r="L160" s="241">
        <f>L159*R148</f>
        <v>38.437335</v>
      </c>
      <c r="M160" s="237"/>
      <c r="N160" s="237"/>
      <c r="O160" s="177"/>
    </row>
    <row r="161" customHeight="1" spans="2:15">
      <c r="B161" s="177"/>
      <c r="C161" s="250"/>
      <c r="D161" s="250"/>
      <c r="E161" s="222"/>
      <c r="F161" s="222"/>
      <c r="G161" s="251"/>
      <c r="H161" s="251"/>
      <c r="I161" s="252"/>
      <c r="J161" s="222"/>
      <c r="K161" s="251"/>
      <c r="L161" s="252"/>
      <c r="M161" s="237"/>
      <c r="N161" s="237"/>
      <c r="O161" s="177"/>
    </row>
    <row r="162" hidden="1" customHeight="1" spans="2:28">
      <c r="B162" s="178" t="str">
        <f>B12</f>
        <v>YU11</v>
      </c>
      <c r="C162" s="203">
        <f>VLOOKUP($B162,$B$2:$AB$21,2,0)</f>
        <v>2000</v>
      </c>
      <c r="D162" s="235">
        <f>VLOOKUP($B162,$B$2:$AB$21,3,0)</f>
        <v>362.58</v>
      </c>
      <c r="E162" s="235">
        <f>VLOOKUP($B162,$B$2:$AB$21,4,0)</f>
        <v>309.149</v>
      </c>
      <c r="F162" s="235">
        <f>VLOOKUP($B162,$B$2:$AB$21,5,0)</f>
        <v>30</v>
      </c>
      <c r="G162" s="235">
        <f>VLOOKUP($B162,$B$2:$AB$21,6,0)</f>
        <v>90</v>
      </c>
      <c r="H162" s="203">
        <f>VLOOKUP($B162,$B$2:$AB$21,7,0)</f>
        <v>159</v>
      </c>
      <c r="I162" s="203">
        <f>VLOOKUP($B162,$B$2:$AB$21,8,0)</f>
        <v>6.25</v>
      </c>
      <c r="J162" s="203">
        <f>VLOOKUP($B162,$B$2:$AB$21,9,0)</f>
        <v>12</v>
      </c>
      <c r="K162" s="203">
        <f>VLOOKUP($B162,$B$2:$AB$21,10,0)</f>
        <v>12.6</v>
      </c>
      <c r="L162" s="203">
        <f>VLOOKUP($B162,$B$2:$AB$21,11,0)</f>
        <v>12</v>
      </c>
      <c r="M162" s="203">
        <f>VLOOKUP($B162,$B$2:$AB$21,12,0)</f>
        <v>12.4</v>
      </c>
      <c r="N162" s="203">
        <f>VLOOKUP($B162,$B$2:$AB$21,13,0)</f>
        <v>4.38049999999998</v>
      </c>
      <c r="O162" s="203">
        <f>VLOOKUP($B162,$B$2:$AB$21,14,0)</f>
        <v>1</v>
      </c>
      <c r="P162" s="235">
        <f>VLOOKUP($B162,$B$2:$AB$21,15,0)</f>
        <v>14</v>
      </c>
      <c r="Q162" s="235">
        <f>VLOOKUP($B162,$B$2:$AB$21,16,0)</f>
        <v>8</v>
      </c>
      <c r="R162" s="203">
        <f>VLOOKUP($B162,$B$2:$AB$21,17,0)</f>
        <v>1</v>
      </c>
      <c r="S162" s="235">
        <f>VLOOKUP($B162,$B$2:$AB$21,18,0)</f>
        <v>163.444</v>
      </c>
      <c r="T162" s="235">
        <f>VLOOKUP($B162,$B$2:$AB$21,19,0)</f>
        <v>161.317</v>
      </c>
      <c r="U162" s="235">
        <f>VLOOKUP($B162,$B$2:$AB$21,20,0)</f>
        <v>8.11950000000002</v>
      </c>
      <c r="V162" s="235">
        <f>VLOOKUP($B162,$B$2:$AB$21,21,0)</f>
        <v>199.136</v>
      </c>
      <c r="W162" s="235">
        <f>VLOOKUP($B162,$B$2:$AB$21,22,0)</f>
        <v>147.832</v>
      </c>
      <c r="X162" s="203">
        <f>VLOOKUP($B162,$B$2:$AB$21,23,0)</f>
        <v>13</v>
      </c>
      <c r="Y162" s="203">
        <f>VLOOKUP($B162,$B$2:$AB$21,24,0)</f>
        <v>14.5</v>
      </c>
      <c r="Z162" s="203">
        <f>VLOOKUP($B162,$B$2:$AB$21,25,0)</f>
        <v>13</v>
      </c>
      <c r="AA162" s="235">
        <f>VLOOKUP($B162,$B$2:$AB$21,26,0)</f>
        <v>10.5</v>
      </c>
      <c r="AB162" s="235">
        <f>VLOOKUP($B162,$B$2:$AB$21,27,0)</f>
        <v>2.86449999999996</v>
      </c>
    </row>
    <row r="163" customHeight="1" spans="2:15">
      <c r="B163" s="805" t="str">
        <f>B162</f>
        <v>YU11</v>
      </c>
      <c r="C163" s="205" t="s">
        <v>28</v>
      </c>
      <c r="D163" s="205" t="s">
        <v>29</v>
      </c>
      <c r="E163" s="806" t="s">
        <v>30</v>
      </c>
      <c r="F163" s="806"/>
      <c r="G163" s="806"/>
      <c r="H163" s="206" t="s">
        <v>31</v>
      </c>
      <c r="I163" s="206" t="s">
        <v>32</v>
      </c>
      <c r="J163" s="206" t="s">
        <v>33</v>
      </c>
      <c r="K163" s="206" t="s">
        <v>34</v>
      </c>
      <c r="L163" s="236" t="s">
        <v>35</v>
      </c>
      <c r="M163" s="237"/>
      <c r="N163" s="237"/>
      <c r="O163" s="177"/>
    </row>
    <row r="164" customHeight="1" spans="2:17">
      <c r="B164" s="807"/>
      <c r="C164" s="208"/>
      <c r="D164" s="208"/>
      <c r="E164" s="188" t="s">
        <v>36</v>
      </c>
      <c r="F164" s="188" t="s">
        <v>37</v>
      </c>
      <c r="G164" s="188" t="s">
        <v>38</v>
      </c>
      <c r="H164" s="188"/>
      <c r="I164" s="188"/>
      <c r="J164" s="188"/>
      <c r="K164" s="188"/>
      <c r="L164" s="238"/>
      <c r="M164" s="237"/>
      <c r="N164" s="237"/>
      <c r="O164" s="177"/>
      <c r="P164" s="836" t="s">
        <v>39</v>
      </c>
      <c r="Q164" s="836" t="s">
        <v>40</v>
      </c>
    </row>
    <row r="165" customHeight="1" spans="2:19">
      <c r="B165" s="807"/>
      <c r="C165" s="208" t="s">
        <v>41</v>
      </c>
      <c r="D165" s="808">
        <f>A12</f>
        <v>20</v>
      </c>
      <c r="E165" s="809">
        <v>22</v>
      </c>
      <c r="F165" s="210" t="str">
        <f>O165</f>
        <v>444.6~391.1</v>
      </c>
      <c r="G165" s="210">
        <f>ROUNDUP((IF(D165&lt;26,10.927,11.212))*D165/10,1)</f>
        <v>21.9</v>
      </c>
      <c r="H165" s="810">
        <f>(M165+N165)/2+E165+G165+P165</f>
        <v>568.55</v>
      </c>
      <c r="I165" s="211">
        <f>H162+1</f>
        <v>160</v>
      </c>
      <c r="J165" s="210">
        <f t="shared" ref="J165:J172" si="65">H165*I165/100</f>
        <v>909.68</v>
      </c>
      <c r="K165" s="239">
        <f t="shared" ref="K165:K172" si="66">ROUND(D165^2*PI()/4/1000000*7850,3)</f>
        <v>2.466</v>
      </c>
      <c r="L165" s="238">
        <f t="shared" ref="L165:L172" si="67">J165*K165</f>
        <v>2243.27088</v>
      </c>
      <c r="M165" s="237">
        <f>ROUND((D162+G162-$AE$2*2),1)</f>
        <v>444.6</v>
      </c>
      <c r="N165" s="237">
        <f>ROUND((E162+G162-2*$AE$2),1)</f>
        <v>391.1</v>
      </c>
      <c r="O165" s="177" t="str">
        <f>ROUND(M165,1)&amp;"~"&amp;ROUND(N165,1)</f>
        <v>444.6~391.1</v>
      </c>
      <c r="P165" s="836">
        <f>56.8+25*D165/10</f>
        <v>106.8</v>
      </c>
      <c r="Q165" s="836" t="str">
        <f>ROUND(R165,1)&amp;"~"&amp;ROUND(S165,1)</f>
        <v>82.4~80.3</v>
      </c>
      <c r="R165" s="178">
        <f>S162-81</f>
        <v>82.444</v>
      </c>
      <c r="S165" s="178">
        <f>T162-81</f>
        <v>80.317</v>
      </c>
    </row>
    <row r="166" customHeight="1" spans="2:15">
      <c r="B166" s="807"/>
      <c r="C166" s="208" t="s">
        <v>42</v>
      </c>
      <c r="D166" s="808">
        <f>D165</f>
        <v>20</v>
      </c>
      <c r="E166" s="210">
        <f>22.5+D166*25/10</f>
        <v>72.5</v>
      </c>
      <c r="F166" s="210" t="str">
        <f>O166</f>
        <v>374.1~320.6</v>
      </c>
      <c r="G166" s="210">
        <f>ROUNDUP((IF(D166&lt;26,10.927,11.212))*D166/10,1)</f>
        <v>21.9</v>
      </c>
      <c r="H166" s="810">
        <f>(M166+N166)/2+E166+G166</f>
        <v>441.75</v>
      </c>
      <c r="I166" s="211">
        <f>I165</f>
        <v>160</v>
      </c>
      <c r="J166" s="210">
        <f t="shared" si="65"/>
        <v>706.8</v>
      </c>
      <c r="K166" s="239">
        <f t="shared" si="66"/>
        <v>2.466</v>
      </c>
      <c r="L166" s="238">
        <f t="shared" si="67"/>
        <v>1742.9688</v>
      </c>
      <c r="M166" s="237">
        <f>ROUND((D162+G162-$AE$2*2-70.5),1)</f>
        <v>374.1</v>
      </c>
      <c r="N166" s="237">
        <f>ROUND((E162+G162-2*$AE$2-70.5),1)</f>
        <v>320.6</v>
      </c>
      <c r="O166" s="177" t="str">
        <f>ROUND(M166,1)&amp;"~"&amp;ROUND(N166,1)</f>
        <v>374.1~320.6</v>
      </c>
    </row>
    <row r="167" customHeight="1" spans="2:15">
      <c r="B167" s="807"/>
      <c r="C167" s="208" t="s">
        <v>43</v>
      </c>
      <c r="D167" s="808">
        <f t="shared" ref="D167:I167" si="68">D165</f>
        <v>20</v>
      </c>
      <c r="E167" s="210">
        <f>F162-2*$AE$2</f>
        <v>22</v>
      </c>
      <c r="F167" s="210" t="str">
        <f t="shared" si="68"/>
        <v>444.6~391.1</v>
      </c>
      <c r="G167" s="210">
        <v>0</v>
      </c>
      <c r="H167" s="811">
        <f>(M167+N167)+E167</f>
        <v>857.7</v>
      </c>
      <c r="I167" s="211">
        <f t="shared" si="68"/>
        <v>160</v>
      </c>
      <c r="J167" s="210">
        <f t="shared" si="65"/>
        <v>1372.32</v>
      </c>
      <c r="K167" s="239">
        <f t="shared" si="66"/>
        <v>2.466</v>
      </c>
      <c r="L167" s="238">
        <f t="shared" si="67"/>
        <v>3384.14112</v>
      </c>
      <c r="M167" s="237">
        <f>M165</f>
        <v>444.6</v>
      </c>
      <c r="N167" s="237">
        <f>N165</f>
        <v>391.1</v>
      </c>
      <c r="O167" s="177"/>
    </row>
    <row r="168" customHeight="1" spans="2:15">
      <c r="B168" s="807"/>
      <c r="C168" s="812" t="s">
        <v>44</v>
      </c>
      <c r="D168" s="808">
        <v>14</v>
      </c>
      <c r="E168" s="210">
        <v>0</v>
      </c>
      <c r="F168" s="210">
        <f>ROUND(((C162-2*$AE$2)^2+(E162-D162)^2)^0.5,1)</f>
        <v>1992.7</v>
      </c>
      <c r="G168" s="210">
        <f>ROUNDUP((IF(D168&lt;26,10.927,11.212))*D168/10,0)</f>
        <v>16</v>
      </c>
      <c r="H168" s="813">
        <f>F168+G168*2</f>
        <v>2024.7</v>
      </c>
      <c r="I168" s="211">
        <f>(J162+1+X162+1)*2+(O162+1)*2</f>
        <v>58</v>
      </c>
      <c r="J168" s="210">
        <f t="shared" si="65"/>
        <v>1174.326</v>
      </c>
      <c r="K168" s="239">
        <f t="shared" si="66"/>
        <v>1.208</v>
      </c>
      <c r="L168" s="238">
        <f t="shared" si="67"/>
        <v>1418.585808</v>
      </c>
      <c r="M168" s="237"/>
      <c r="N168" s="237"/>
      <c r="O168" s="177"/>
    </row>
    <row r="169" customHeight="1" spans="2:15">
      <c r="B169" s="807"/>
      <c r="C169" s="812" t="s">
        <v>45</v>
      </c>
      <c r="D169" s="808">
        <v>8</v>
      </c>
      <c r="E169" s="210">
        <v>0</v>
      </c>
      <c r="F169" s="210">
        <f>F162-2*$AE$2</f>
        <v>22</v>
      </c>
      <c r="G169" s="210">
        <v>11</v>
      </c>
      <c r="H169" s="813">
        <f t="shared" ref="H169:H172" si="69">F169+G169</f>
        <v>33</v>
      </c>
      <c r="I169" s="211">
        <f>ROUNDUP(H162/2,0)*(L162+X162+1)/2</f>
        <v>1040</v>
      </c>
      <c r="J169" s="210">
        <f t="shared" si="65"/>
        <v>343.2</v>
      </c>
      <c r="K169" s="239">
        <f t="shared" si="66"/>
        <v>0.395</v>
      </c>
      <c r="L169" s="238">
        <f t="shared" si="67"/>
        <v>135.564</v>
      </c>
      <c r="M169" s="237"/>
      <c r="N169" s="237"/>
      <c r="O169" s="177"/>
    </row>
    <row r="170" customHeight="1" spans="2:15">
      <c r="B170" s="807"/>
      <c r="C170" s="208" t="s">
        <v>46</v>
      </c>
      <c r="D170" s="808">
        <v>8</v>
      </c>
      <c r="E170" s="210">
        <v>0</v>
      </c>
      <c r="F170" s="210">
        <v>22</v>
      </c>
      <c r="G170" s="210">
        <v>11</v>
      </c>
      <c r="H170" s="813">
        <f t="shared" si="69"/>
        <v>33</v>
      </c>
      <c r="I170" s="211">
        <f>ROUNDUP(H162/2,0)*(((L162+1)/2)-2)</f>
        <v>360</v>
      </c>
      <c r="J170" s="210">
        <f t="shared" si="65"/>
        <v>118.8</v>
      </c>
      <c r="K170" s="239">
        <f t="shared" si="66"/>
        <v>0.395</v>
      </c>
      <c r="L170" s="238">
        <f t="shared" si="67"/>
        <v>46.926</v>
      </c>
      <c r="M170" s="237"/>
      <c r="N170" s="237"/>
      <c r="O170" s="177"/>
    </row>
    <row r="171" customHeight="1" spans="2:15">
      <c r="B171" s="807"/>
      <c r="C171" s="208" t="s">
        <v>47</v>
      </c>
      <c r="D171" s="808">
        <v>8</v>
      </c>
      <c r="E171" s="210">
        <v>0</v>
      </c>
      <c r="F171" s="809" t="s">
        <v>48</v>
      </c>
      <c r="G171" s="210">
        <v>11</v>
      </c>
      <c r="H171" s="810">
        <f>(25.7+28.3)/2+G171</f>
        <v>38</v>
      </c>
      <c r="I171" s="211">
        <f>H162+1</f>
        <v>160</v>
      </c>
      <c r="J171" s="210">
        <f t="shared" si="65"/>
        <v>60.8</v>
      </c>
      <c r="K171" s="239">
        <f t="shared" si="66"/>
        <v>0.395</v>
      </c>
      <c r="L171" s="238">
        <f t="shared" si="67"/>
        <v>24.016</v>
      </c>
      <c r="M171" s="237"/>
      <c r="N171" s="237"/>
      <c r="O171" s="177"/>
    </row>
    <row r="172" customHeight="1" spans="2:15">
      <c r="B172" s="814"/>
      <c r="C172" s="208" t="s">
        <v>49</v>
      </c>
      <c r="D172" s="808">
        <v>8</v>
      </c>
      <c r="E172" s="815">
        <v>0</v>
      </c>
      <c r="F172" s="210">
        <f>45-2*$AE$2</f>
        <v>37</v>
      </c>
      <c r="G172" s="210">
        <v>11</v>
      </c>
      <c r="H172" s="813">
        <f t="shared" si="69"/>
        <v>48</v>
      </c>
      <c r="I172" s="211">
        <f>ROUNDUP(H162/2,0)*X162/2</f>
        <v>520</v>
      </c>
      <c r="J172" s="210">
        <f t="shared" si="65"/>
        <v>249.6</v>
      </c>
      <c r="K172" s="239">
        <f t="shared" si="66"/>
        <v>0.395</v>
      </c>
      <c r="L172" s="238">
        <f t="shared" si="67"/>
        <v>98.592</v>
      </c>
      <c r="M172" s="237"/>
      <c r="N172" s="237"/>
      <c r="O172" s="177"/>
    </row>
    <row r="173" customHeight="1" spans="2:15">
      <c r="B173" s="816" t="s">
        <v>50</v>
      </c>
      <c r="C173" s="817" t="s">
        <v>51</v>
      </c>
      <c r="D173" s="817"/>
      <c r="E173" s="818">
        <f>SUM(L169:L172)</f>
        <v>305.098</v>
      </c>
      <c r="F173" s="819"/>
      <c r="G173" s="820" t="s">
        <v>52</v>
      </c>
      <c r="H173" s="820"/>
      <c r="I173" s="837">
        <f>SUM(L165:L168)</f>
        <v>8788.966608</v>
      </c>
      <c r="J173" s="188" t="s">
        <v>53</v>
      </c>
      <c r="K173" s="838"/>
      <c r="L173" s="839">
        <f>AC12</f>
        <v>42.78726</v>
      </c>
      <c r="M173" s="237">
        <f>(E173+I173)/L173</f>
        <v>212.541410877911</v>
      </c>
      <c r="N173" s="237"/>
      <c r="O173" s="177"/>
    </row>
    <row r="174" hidden="1" customHeight="1" spans="2:15">
      <c r="B174" s="212" t="s">
        <v>54</v>
      </c>
      <c r="C174" s="821"/>
      <c r="D174" s="822"/>
      <c r="E174" s="214">
        <f>E173*R162</f>
        <v>305.098</v>
      </c>
      <c r="F174" s="215"/>
      <c r="G174" s="823"/>
      <c r="H174" s="824"/>
      <c r="I174" s="217">
        <f>I173*R162</f>
        <v>8788.966608</v>
      </c>
      <c r="J174" s="214"/>
      <c r="K174" s="215"/>
      <c r="L174" s="241">
        <f>L173*R162</f>
        <v>42.78726</v>
      </c>
      <c r="M174" s="237"/>
      <c r="N174" s="237"/>
      <c r="O174" s="177"/>
    </row>
    <row r="175" customHeight="1" spans="2:15">
      <c r="B175" s="847"/>
      <c r="C175" s="179"/>
      <c r="D175" s="179"/>
      <c r="E175" s="222"/>
      <c r="F175" s="222"/>
      <c r="G175" s="848"/>
      <c r="H175" s="848"/>
      <c r="I175" s="252"/>
      <c r="J175" s="222"/>
      <c r="K175" s="222"/>
      <c r="L175" s="252"/>
      <c r="M175" s="237"/>
      <c r="N175" s="237"/>
      <c r="O175" s="177"/>
    </row>
    <row r="176" hidden="1" customHeight="1" spans="2:28">
      <c r="B176" s="178" t="str">
        <f>B13</f>
        <v>YU12</v>
      </c>
      <c r="C176" s="203">
        <f>VLOOKUP($B176,$B$2:$AB$21,2,0)</f>
        <v>2000</v>
      </c>
      <c r="D176" s="235">
        <f>VLOOKUP($B176,$B$2:$AB$21,3,0)</f>
        <v>309.082</v>
      </c>
      <c r="E176" s="235">
        <f>VLOOKUP($B176,$B$2:$AB$21,4,0)</f>
        <v>273.963</v>
      </c>
      <c r="F176" s="235">
        <f>VLOOKUP($B176,$B$2:$AB$21,5,0)</f>
        <v>30</v>
      </c>
      <c r="G176" s="235">
        <f>VLOOKUP($B176,$B$2:$AB$21,6,0)</f>
        <v>70</v>
      </c>
      <c r="H176" s="203">
        <f>VLOOKUP($B176,$B$2:$AB$21,7,0)</f>
        <v>159</v>
      </c>
      <c r="I176" s="203">
        <f>VLOOKUP($B176,$B$2:$AB$21,8,0)</f>
        <v>6.25</v>
      </c>
      <c r="J176" s="203">
        <f>VLOOKUP($B176,$B$2:$AB$21,9,0)</f>
        <v>12</v>
      </c>
      <c r="K176" s="203">
        <f>VLOOKUP($B176,$B$2:$AB$21,10,0)</f>
        <v>12.7</v>
      </c>
      <c r="L176" s="203">
        <f>VLOOKUP($B176,$B$2:$AB$21,11,0)</f>
        <v>12</v>
      </c>
      <c r="M176" s="203">
        <f>VLOOKUP($B176,$B$2:$AB$21,12,0)</f>
        <v>12.3</v>
      </c>
      <c r="N176" s="203">
        <f>VLOOKUP($B176,$B$2:$AB$21,13,0)</f>
        <v>0.752499999999998</v>
      </c>
      <c r="O176" s="203">
        <f>VLOOKUP($B176,$B$2:$AB$21,14,0)</f>
        <v>1</v>
      </c>
      <c r="P176" s="235">
        <f>VLOOKUP($B176,$B$2:$AB$21,15,0)</f>
        <v>14</v>
      </c>
      <c r="Q176" s="235">
        <f>VLOOKUP($B176,$B$2:$AB$21,16,0)</f>
        <v>8</v>
      </c>
      <c r="R176" s="203">
        <f>VLOOKUP($B176,$B$2:$AB$21,17,0)</f>
        <v>1</v>
      </c>
      <c r="S176" s="235">
        <f>VLOOKUP($B176,$B$2:$AB$21,18,0)</f>
        <v>161.311</v>
      </c>
      <c r="T176" s="235">
        <f>VLOOKUP($B176,$B$2:$AB$21,19,0)</f>
        <v>156.194</v>
      </c>
      <c r="U176" s="235">
        <f>VLOOKUP($B176,$B$2:$AB$21,20,0)</f>
        <v>11.7475</v>
      </c>
      <c r="V176" s="235">
        <f>VLOOKUP($B176,$B$2:$AB$21,21,0)</f>
        <v>147.771</v>
      </c>
      <c r="W176" s="235">
        <f>VLOOKUP($B176,$B$2:$AB$21,22,0)</f>
        <v>117.769</v>
      </c>
      <c r="X176" s="203">
        <f>VLOOKUP($B176,$B$2:$AB$21,23,0)</f>
        <v>9</v>
      </c>
      <c r="Y176" s="203">
        <f>VLOOKUP($B176,$B$2:$AB$21,24,0)</f>
        <v>14.2</v>
      </c>
      <c r="Z176" s="203">
        <f>VLOOKUP($B176,$B$2:$AB$21,25,0)</f>
        <v>9</v>
      </c>
      <c r="AA176" s="235">
        <f>VLOOKUP($B176,$B$2:$AB$21,26,0)</f>
        <v>10.8</v>
      </c>
      <c r="AB176" s="235">
        <f>VLOOKUP($B176,$B$2:$AB$21,27,0)</f>
        <v>8.52250000000001</v>
      </c>
    </row>
    <row r="177" customHeight="1" spans="2:15">
      <c r="B177" s="805" t="str">
        <f>B176</f>
        <v>YU12</v>
      </c>
      <c r="C177" s="205" t="s">
        <v>28</v>
      </c>
      <c r="D177" s="205" t="s">
        <v>29</v>
      </c>
      <c r="E177" s="806" t="s">
        <v>30</v>
      </c>
      <c r="F177" s="806"/>
      <c r="G177" s="806"/>
      <c r="H177" s="206" t="s">
        <v>31</v>
      </c>
      <c r="I177" s="206" t="s">
        <v>32</v>
      </c>
      <c r="J177" s="206" t="s">
        <v>33</v>
      </c>
      <c r="K177" s="206" t="s">
        <v>34</v>
      </c>
      <c r="L177" s="236" t="s">
        <v>35</v>
      </c>
      <c r="M177" s="237"/>
      <c r="N177" s="237"/>
      <c r="O177" s="177"/>
    </row>
    <row r="178" customHeight="1" spans="2:17">
      <c r="B178" s="807"/>
      <c r="C178" s="208"/>
      <c r="D178" s="208"/>
      <c r="E178" s="188" t="s">
        <v>36</v>
      </c>
      <c r="F178" s="188" t="s">
        <v>37</v>
      </c>
      <c r="G178" s="188" t="s">
        <v>38</v>
      </c>
      <c r="H178" s="188"/>
      <c r="I178" s="188"/>
      <c r="J178" s="188"/>
      <c r="K178" s="188"/>
      <c r="L178" s="238"/>
      <c r="M178" s="237"/>
      <c r="N178" s="237"/>
      <c r="O178" s="177"/>
      <c r="P178" s="836" t="s">
        <v>39</v>
      </c>
      <c r="Q178" s="836" t="s">
        <v>40</v>
      </c>
    </row>
    <row r="179" customHeight="1" spans="2:19">
      <c r="B179" s="807"/>
      <c r="C179" s="208" t="s">
        <v>41</v>
      </c>
      <c r="D179" s="808">
        <f>A13</f>
        <v>16</v>
      </c>
      <c r="E179" s="809">
        <v>22</v>
      </c>
      <c r="F179" s="210" t="str">
        <f>O179</f>
        <v>371.1~336</v>
      </c>
      <c r="G179" s="210">
        <f>ROUNDUP((IF(D179&lt;26,10.927,11.212))*D179/10,1)</f>
        <v>17.5</v>
      </c>
      <c r="H179" s="810">
        <f>(M179+N179)/2+E179+G179+P179</f>
        <v>489.85</v>
      </c>
      <c r="I179" s="211">
        <f>H176+1</f>
        <v>160</v>
      </c>
      <c r="J179" s="210">
        <f t="shared" ref="J179:J186" si="70">H179*I179/100</f>
        <v>783.76</v>
      </c>
      <c r="K179" s="239">
        <f t="shared" ref="K179:K186" si="71">ROUND(D179^2*PI()/4/1000000*7850,3)</f>
        <v>1.578</v>
      </c>
      <c r="L179" s="238">
        <f t="shared" ref="L179:L186" si="72">J179*K179</f>
        <v>1236.77328</v>
      </c>
      <c r="M179" s="237">
        <f>ROUND((D176+G176-$AE$2*2),1)</f>
        <v>371.1</v>
      </c>
      <c r="N179" s="237">
        <f>ROUND((E176+G176-2*$AE$2),1)</f>
        <v>336</v>
      </c>
      <c r="O179" s="177" t="str">
        <f>ROUND(M179,1)&amp;"~"&amp;ROUND(N179,1)</f>
        <v>371.1~336</v>
      </c>
      <c r="P179" s="836">
        <f>56.8+25*D179/10</f>
        <v>96.8</v>
      </c>
      <c r="Q179" s="836" t="str">
        <f>ROUND(R179,1)&amp;"~"&amp;ROUND(S179,1)</f>
        <v>80.3~75.2</v>
      </c>
      <c r="R179" s="178">
        <f>S176-81</f>
        <v>80.311</v>
      </c>
      <c r="S179" s="178">
        <f>T176-81</f>
        <v>75.194</v>
      </c>
    </row>
    <row r="180" customHeight="1" spans="2:15">
      <c r="B180" s="807"/>
      <c r="C180" s="208" t="s">
        <v>42</v>
      </c>
      <c r="D180" s="808">
        <f>D179</f>
        <v>16</v>
      </c>
      <c r="E180" s="210">
        <f>22.5+D180*25/10</f>
        <v>62.5</v>
      </c>
      <c r="F180" s="210" t="str">
        <f>O180</f>
        <v>300.6~265.5</v>
      </c>
      <c r="G180" s="210">
        <f>ROUNDUP((IF(D180&lt;26,10.927,11.212))*D180/10,1)</f>
        <v>17.5</v>
      </c>
      <c r="H180" s="810">
        <f>(M180+N180)/2+E180+G180</f>
        <v>363.05</v>
      </c>
      <c r="I180" s="211">
        <f>I179</f>
        <v>160</v>
      </c>
      <c r="J180" s="210">
        <f t="shared" si="70"/>
        <v>580.88</v>
      </c>
      <c r="K180" s="239">
        <f t="shared" si="71"/>
        <v>1.578</v>
      </c>
      <c r="L180" s="238">
        <f t="shared" si="72"/>
        <v>916.62864</v>
      </c>
      <c r="M180" s="237">
        <f>ROUND((D176+G176-$AE$2*2-70.5),1)</f>
        <v>300.6</v>
      </c>
      <c r="N180" s="237">
        <f>ROUND((E176+G176-2*$AE$2-70.5),1)</f>
        <v>265.5</v>
      </c>
      <c r="O180" s="177" t="str">
        <f>ROUND(M180,1)&amp;"~"&amp;ROUND(N180,1)</f>
        <v>300.6~265.5</v>
      </c>
    </row>
    <row r="181" customHeight="1" spans="2:15">
      <c r="B181" s="807"/>
      <c r="C181" s="208" t="s">
        <v>43</v>
      </c>
      <c r="D181" s="808">
        <f t="shared" ref="D181:I181" si="73">D179</f>
        <v>16</v>
      </c>
      <c r="E181" s="210">
        <f>F176-2*$AE$2</f>
        <v>22</v>
      </c>
      <c r="F181" s="210" t="str">
        <f t="shared" si="73"/>
        <v>371.1~336</v>
      </c>
      <c r="G181" s="210">
        <v>0</v>
      </c>
      <c r="H181" s="811">
        <f>(M181+N181)+E181</f>
        <v>729.1</v>
      </c>
      <c r="I181" s="211">
        <f t="shared" si="73"/>
        <v>160</v>
      </c>
      <c r="J181" s="210">
        <f t="shared" si="70"/>
        <v>1166.56</v>
      </c>
      <c r="K181" s="239">
        <f t="shared" si="71"/>
        <v>1.578</v>
      </c>
      <c r="L181" s="238">
        <f t="shared" si="72"/>
        <v>1840.83168</v>
      </c>
      <c r="M181" s="237">
        <f>M179</f>
        <v>371.1</v>
      </c>
      <c r="N181" s="237">
        <f>N179</f>
        <v>336</v>
      </c>
      <c r="O181" s="177"/>
    </row>
    <row r="182" customHeight="1" spans="2:15">
      <c r="B182" s="807"/>
      <c r="C182" s="812" t="s">
        <v>44</v>
      </c>
      <c r="D182" s="808">
        <v>14</v>
      </c>
      <c r="E182" s="210">
        <v>0</v>
      </c>
      <c r="F182" s="210">
        <f>ROUND(((C176-2*$AE$2)^2+(E176-D176)^2)^0.5,1)</f>
        <v>1992.3</v>
      </c>
      <c r="G182" s="210">
        <f>ROUNDUP((IF(D182&lt;26,10.927,11.212))*D182/10,0)</f>
        <v>16</v>
      </c>
      <c r="H182" s="813">
        <f>F182+G182*2</f>
        <v>2024.3</v>
      </c>
      <c r="I182" s="211">
        <f>(J176+1+X176+1)*2+(O176+1)*2</f>
        <v>50</v>
      </c>
      <c r="J182" s="210">
        <f t="shared" si="70"/>
        <v>1012.15</v>
      </c>
      <c r="K182" s="239">
        <f t="shared" si="71"/>
        <v>1.208</v>
      </c>
      <c r="L182" s="238">
        <f t="shared" si="72"/>
        <v>1222.6772</v>
      </c>
      <c r="M182" s="237"/>
      <c r="N182" s="237"/>
      <c r="O182" s="177"/>
    </row>
    <row r="183" customHeight="1" spans="2:15">
      <c r="B183" s="807"/>
      <c r="C183" s="812" t="s">
        <v>45</v>
      </c>
      <c r="D183" s="808">
        <v>8</v>
      </c>
      <c r="E183" s="210">
        <v>0</v>
      </c>
      <c r="F183" s="210">
        <f>F176-2*$AE$2</f>
        <v>22</v>
      </c>
      <c r="G183" s="210">
        <v>11</v>
      </c>
      <c r="H183" s="813">
        <f t="shared" ref="H183:H186" si="74">F183+G183</f>
        <v>33</v>
      </c>
      <c r="I183" s="211">
        <f>ROUNDUP(H176/2,0)*(L176+X176+1)/2</f>
        <v>880</v>
      </c>
      <c r="J183" s="210">
        <f t="shared" si="70"/>
        <v>290.4</v>
      </c>
      <c r="K183" s="239">
        <f t="shared" si="71"/>
        <v>0.395</v>
      </c>
      <c r="L183" s="238">
        <f t="shared" si="72"/>
        <v>114.708</v>
      </c>
      <c r="M183" s="237"/>
      <c r="N183" s="237"/>
      <c r="O183" s="177"/>
    </row>
    <row r="184" customHeight="1" spans="2:15">
      <c r="B184" s="807"/>
      <c r="C184" s="208" t="s">
        <v>46</v>
      </c>
      <c r="D184" s="808">
        <v>8</v>
      </c>
      <c r="E184" s="210">
        <v>0</v>
      </c>
      <c r="F184" s="210">
        <v>22</v>
      </c>
      <c r="G184" s="210">
        <v>11</v>
      </c>
      <c r="H184" s="813">
        <f t="shared" si="74"/>
        <v>33</v>
      </c>
      <c r="I184" s="211">
        <f>ROUNDUP(H176/2,0)*(((L176+1)/2)-2)</f>
        <v>360</v>
      </c>
      <c r="J184" s="210">
        <f t="shared" si="70"/>
        <v>118.8</v>
      </c>
      <c r="K184" s="239">
        <f t="shared" si="71"/>
        <v>0.395</v>
      </c>
      <c r="L184" s="238">
        <f t="shared" si="72"/>
        <v>46.926</v>
      </c>
      <c r="M184" s="237"/>
      <c r="N184" s="237"/>
      <c r="O184" s="177"/>
    </row>
    <row r="185" customHeight="1" spans="2:15">
      <c r="B185" s="807"/>
      <c r="C185" s="208" t="s">
        <v>47</v>
      </c>
      <c r="D185" s="808">
        <v>8</v>
      </c>
      <c r="E185" s="210">
        <v>0</v>
      </c>
      <c r="F185" s="809" t="s">
        <v>48</v>
      </c>
      <c r="G185" s="210">
        <v>11</v>
      </c>
      <c r="H185" s="810">
        <f>(25.7+28.3)/2+G185</f>
        <v>38</v>
      </c>
      <c r="I185" s="211">
        <f>H176+1</f>
        <v>160</v>
      </c>
      <c r="J185" s="210">
        <f t="shared" si="70"/>
        <v>60.8</v>
      </c>
      <c r="K185" s="239">
        <f t="shared" si="71"/>
        <v>0.395</v>
      </c>
      <c r="L185" s="238">
        <f t="shared" si="72"/>
        <v>24.016</v>
      </c>
      <c r="M185" s="237"/>
      <c r="N185" s="237"/>
      <c r="O185" s="177"/>
    </row>
    <row r="186" customHeight="1" spans="2:15">
      <c r="B186" s="814"/>
      <c r="C186" s="208" t="s">
        <v>49</v>
      </c>
      <c r="D186" s="808">
        <v>8</v>
      </c>
      <c r="E186" s="815">
        <v>0</v>
      </c>
      <c r="F186" s="210">
        <f>45-2*$AE$2</f>
        <v>37</v>
      </c>
      <c r="G186" s="210">
        <v>11</v>
      </c>
      <c r="H186" s="813">
        <f t="shared" si="74"/>
        <v>48</v>
      </c>
      <c r="I186" s="211">
        <f>ROUNDUP(H176/2,0)*X176/2</f>
        <v>360</v>
      </c>
      <c r="J186" s="210">
        <f t="shared" si="70"/>
        <v>172.8</v>
      </c>
      <c r="K186" s="239">
        <f t="shared" si="71"/>
        <v>0.395</v>
      </c>
      <c r="L186" s="238">
        <f t="shared" si="72"/>
        <v>68.256</v>
      </c>
      <c r="M186" s="237"/>
      <c r="N186" s="237"/>
      <c r="O186" s="177"/>
    </row>
    <row r="187" customHeight="1" spans="2:15">
      <c r="B187" s="816" t="s">
        <v>50</v>
      </c>
      <c r="C187" s="817" t="s">
        <v>51</v>
      </c>
      <c r="D187" s="817"/>
      <c r="E187" s="818">
        <f>SUM(L183:L186)</f>
        <v>253.906</v>
      </c>
      <c r="F187" s="819"/>
      <c r="G187" s="820" t="s">
        <v>52</v>
      </c>
      <c r="H187" s="820"/>
      <c r="I187" s="837">
        <f>SUM(L179:L182)</f>
        <v>5216.9108</v>
      </c>
      <c r="J187" s="188" t="s">
        <v>53</v>
      </c>
      <c r="K187" s="838"/>
      <c r="L187" s="839">
        <f>AC13</f>
        <v>36.2448</v>
      </c>
      <c r="M187" s="237">
        <f>(E187+I187)/L187</f>
        <v>150.940736326314</v>
      </c>
      <c r="N187" s="237"/>
      <c r="O187" s="177"/>
    </row>
    <row r="188" hidden="1" customHeight="1" spans="2:15">
      <c r="B188" s="212" t="s">
        <v>54</v>
      </c>
      <c r="C188" s="821"/>
      <c r="D188" s="822"/>
      <c r="E188" s="214">
        <f>E187*R176</f>
        <v>253.906</v>
      </c>
      <c r="F188" s="215"/>
      <c r="G188" s="823"/>
      <c r="H188" s="824"/>
      <c r="I188" s="217">
        <f>I187*R176</f>
        <v>5216.9108</v>
      </c>
      <c r="J188" s="214"/>
      <c r="K188" s="215"/>
      <c r="L188" s="241">
        <f>L187*R176</f>
        <v>36.2448</v>
      </c>
      <c r="M188" s="237"/>
      <c r="N188" s="237"/>
      <c r="O188" s="177"/>
    </row>
    <row r="189" customHeight="1" spans="2:15">
      <c r="B189" s="847"/>
      <c r="C189" s="179"/>
      <c r="D189" s="179"/>
      <c r="E189" s="222"/>
      <c r="F189" s="222"/>
      <c r="G189" s="848"/>
      <c r="H189" s="848"/>
      <c r="I189" s="252"/>
      <c r="J189" s="222"/>
      <c r="K189" s="222"/>
      <c r="L189" s="252"/>
      <c r="M189" s="237"/>
      <c r="N189" s="237"/>
      <c r="O189" s="177"/>
    </row>
    <row r="190" hidden="1" customHeight="1" spans="2:28">
      <c r="B190" s="178" t="str">
        <f>B14</f>
        <v>YU13</v>
      </c>
      <c r="C190" s="203">
        <f>VLOOKUP($B190,$B$2:$AB$21,2,0)</f>
        <v>2000</v>
      </c>
      <c r="D190" s="235">
        <f>VLOOKUP($B190,$B$2:$AB$21,3,0)</f>
        <v>273.925</v>
      </c>
      <c r="E190" s="235">
        <f>VLOOKUP($B190,$B$2:$AB$21,4,0)</f>
        <v>257.327</v>
      </c>
      <c r="F190" s="235">
        <f>VLOOKUP($B190,$B$2:$AB$21,5,0)</f>
        <v>30</v>
      </c>
      <c r="G190" s="235">
        <f>VLOOKUP($B190,$B$2:$AB$21,6,0)</f>
        <v>70</v>
      </c>
      <c r="H190" s="203">
        <f>VLOOKUP($B190,$B$2:$AB$21,7,0)</f>
        <v>159</v>
      </c>
      <c r="I190" s="203">
        <f>VLOOKUP($B190,$B$2:$AB$21,8,0)</f>
        <v>6.25</v>
      </c>
      <c r="J190" s="203">
        <f>VLOOKUP($B190,$B$2:$AB$21,9,0)</f>
        <v>11</v>
      </c>
      <c r="K190" s="203">
        <f>VLOOKUP($B190,$B$2:$AB$21,10,0)</f>
        <v>12.9</v>
      </c>
      <c r="L190" s="203">
        <f>VLOOKUP($B190,$B$2:$AB$21,11,0)</f>
        <v>11</v>
      </c>
      <c r="M190" s="203">
        <f>VLOOKUP($B190,$B$2:$AB$21,12,0)</f>
        <v>12.1</v>
      </c>
      <c r="N190" s="203">
        <f>VLOOKUP($B190,$B$2:$AB$21,13,0)</f>
        <v>6.25799999999998</v>
      </c>
      <c r="O190" s="203">
        <f>VLOOKUP($B190,$B$2:$AB$21,14,0)</f>
        <v>1</v>
      </c>
      <c r="P190" s="235">
        <f>VLOOKUP($B190,$B$2:$AB$21,15,0)</f>
        <v>14</v>
      </c>
      <c r="Q190" s="235">
        <f>VLOOKUP($B190,$B$2:$AB$21,16,0)</f>
        <v>8</v>
      </c>
      <c r="R190" s="203">
        <f>VLOOKUP($B190,$B$2:$AB$21,17,0)</f>
        <v>1</v>
      </c>
      <c r="S190" s="235">
        <f>VLOOKUP($B190,$B$2:$AB$21,18,0)</f>
        <v>156.184</v>
      </c>
      <c r="T190" s="235">
        <f>VLOOKUP($B190,$B$2:$AB$21,19,0)</f>
        <v>147.332</v>
      </c>
      <c r="U190" s="235">
        <f>VLOOKUP($B190,$B$2:$AB$21,20,0)</f>
        <v>6.24200000000002</v>
      </c>
      <c r="V190" s="235">
        <f>VLOOKUP($B190,$B$2:$AB$21,21,0)</f>
        <v>117.741</v>
      </c>
      <c r="W190" s="235">
        <f>VLOOKUP($B190,$B$2:$AB$21,22,0)</f>
        <v>109.995</v>
      </c>
      <c r="X190" s="203">
        <f>VLOOKUP($B190,$B$2:$AB$21,23,0)</f>
        <v>8</v>
      </c>
      <c r="Y190" s="203">
        <f>VLOOKUP($B190,$B$2:$AB$21,24,0)</f>
        <v>13</v>
      </c>
      <c r="Z190" s="203">
        <f>VLOOKUP($B190,$B$2:$AB$21,25,0)</f>
        <v>8</v>
      </c>
      <c r="AA190" s="235">
        <f>VLOOKUP($B190,$B$2:$AB$21,26,0)</f>
        <v>12</v>
      </c>
      <c r="AB190" s="235">
        <f>VLOOKUP($B190,$B$2:$AB$21,27,0)</f>
        <v>7.626</v>
      </c>
    </row>
    <row r="191" customHeight="1" spans="2:15">
      <c r="B191" s="805" t="str">
        <f>B190</f>
        <v>YU13</v>
      </c>
      <c r="C191" s="205" t="s">
        <v>28</v>
      </c>
      <c r="D191" s="205" t="s">
        <v>29</v>
      </c>
      <c r="E191" s="806" t="s">
        <v>30</v>
      </c>
      <c r="F191" s="806"/>
      <c r="G191" s="806"/>
      <c r="H191" s="206" t="s">
        <v>31</v>
      </c>
      <c r="I191" s="206" t="s">
        <v>32</v>
      </c>
      <c r="J191" s="206" t="s">
        <v>33</v>
      </c>
      <c r="K191" s="206" t="s">
        <v>34</v>
      </c>
      <c r="L191" s="236" t="s">
        <v>35</v>
      </c>
      <c r="M191" s="237"/>
      <c r="N191" s="237"/>
      <c r="O191" s="177"/>
    </row>
    <row r="192" customHeight="1" spans="2:17">
      <c r="B192" s="807"/>
      <c r="C192" s="208"/>
      <c r="D192" s="208"/>
      <c r="E192" s="188" t="s">
        <v>36</v>
      </c>
      <c r="F192" s="188" t="s">
        <v>37</v>
      </c>
      <c r="G192" s="188" t="s">
        <v>38</v>
      </c>
      <c r="H192" s="188"/>
      <c r="I192" s="188"/>
      <c r="J192" s="188"/>
      <c r="K192" s="188"/>
      <c r="L192" s="238"/>
      <c r="M192" s="237"/>
      <c r="N192" s="237"/>
      <c r="O192" s="177"/>
      <c r="P192" s="836" t="s">
        <v>39</v>
      </c>
      <c r="Q192" s="836" t="s">
        <v>40</v>
      </c>
    </row>
    <row r="193" customHeight="1" spans="2:19">
      <c r="B193" s="807"/>
      <c r="C193" s="208" t="s">
        <v>41</v>
      </c>
      <c r="D193" s="808">
        <f>A14</f>
        <v>14</v>
      </c>
      <c r="E193" s="809">
        <v>22</v>
      </c>
      <c r="F193" s="210" t="str">
        <f>O193</f>
        <v>335.9~319.3</v>
      </c>
      <c r="G193" s="210">
        <f>ROUNDUP((IF(D193&lt;26,10.927,11.212))*D193/10,1)</f>
        <v>15.3</v>
      </c>
      <c r="H193" s="810">
        <f>(M193+N193)/2+E193+G193+P193</f>
        <v>456.7</v>
      </c>
      <c r="I193" s="211">
        <f>H190+1</f>
        <v>160</v>
      </c>
      <c r="J193" s="210">
        <f t="shared" ref="J193:J200" si="75">H193*I193/100</f>
        <v>730.72</v>
      </c>
      <c r="K193" s="239">
        <f t="shared" ref="K193:K200" si="76">ROUND(D193^2*PI()/4/1000000*7850,3)</f>
        <v>1.208</v>
      </c>
      <c r="L193" s="238">
        <f t="shared" ref="L193:L200" si="77">J193*K193</f>
        <v>882.70976</v>
      </c>
      <c r="M193" s="237">
        <f>ROUND((D190+G190-$AE$2*2),1)</f>
        <v>335.9</v>
      </c>
      <c r="N193" s="237">
        <f>ROUND((E190+G190-2*$AE$2),1)</f>
        <v>319.3</v>
      </c>
      <c r="O193" s="177" t="str">
        <f>ROUND(M193,1)&amp;"~"&amp;ROUND(N193,1)</f>
        <v>335.9~319.3</v>
      </c>
      <c r="P193" s="836">
        <f>56.8+25*D193/10</f>
        <v>91.8</v>
      </c>
      <c r="Q193" s="836" t="str">
        <f>ROUND(R193,1)&amp;"~"&amp;ROUND(S193,1)</f>
        <v>75.2~66.3</v>
      </c>
      <c r="R193" s="178">
        <f>S190-81</f>
        <v>75.184</v>
      </c>
      <c r="S193" s="178">
        <f>T190-81</f>
        <v>66.332</v>
      </c>
    </row>
    <row r="194" customHeight="1" spans="2:15">
      <c r="B194" s="807"/>
      <c r="C194" s="208" t="s">
        <v>42</v>
      </c>
      <c r="D194" s="808">
        <f>D193</f>
        <v>14</v>
      </c>
      <c r="E194" s="210">
        <f>22.5+D194*25/10</f>
        <v>57.5</v>
      </c>
      <c r="F194" s="210" t="str">
        <f>O194</f>
        <v>265.4~248.8</v>
      </c>
      <c r="G194" s="210">
        <f>ROUNDUP((IF(D194&lt;26,10.927,11.212))*D194/10,1)</f>
        <v>15.3</v>
      </c>
      <c r="H194" s="810">
        <f>(M194+N194)/2+E194+G194</f>
        <v>329.9</v>
      </c>
      <c r="I194" s="211">
        <f>I193</f>
        <v>160</v>
      </c>
      <c r="J194" s="210">
        <f t="shared" si="75"/>
        <v>527.84</v>
      </c>
      <c r="K194" s="239">
        <f t="shared" si="76"/>
        <v>1.208</v>
      </c>
      <c r="L194" s="238">
        <f t="shared" si="77"/>
        <v>637.63072</v>
      </c>
      <c r="M194" s="237">
        <f>ROUND((D190+G190-$AE$2*2-70.5),1)</f>
        <v>265.4</v>
      </c>
      <c r="N194" s="237">
        <f>ROUND((E190+G190-2*$AE$2-70.5),1)</f>
        <v>248.8</v>
      </c>
      <c r="O194" s="177" t="str">
        <f>ROUND(M194,1)&amp;"~"&amp;ROUND(N194,1)</f>
        <v>265.4~248.8</v>
      </c>
    </row>
    <row r="195" customHeight="1" spans="2:15">
      <c r="B195" s="807"/>
      <c r="C195" s="208" t="s">
        <v>43</v>
      </c>
      <c r="D195" s="808">
        <f t="shared" ref="D195:I195" si="78">D193</f>
        <v>14</v>
      </c>
      <c r="E195" s="210">
        <f>F190-2*$AE$2</f>
        <v>22</v>
      </c>
      <c r="F195" s="210" t="str">
        <f t="shared" si="78"/>
        <v>335.9~319.3</v>
      </c>
      <c r="G195" s="210">
        <v>0</v>
      </c>
      <c r="H195" s="811">
        <f>(M195+N195)+E195</f>
        <v>677.2</v>
      </c>
      <c r="I195" s="211">
        <f t="shared" si="78"/>
        <v>160</v>
      </c>
      <c r="J195" s="210">
        <f t="shared" si="75"/>
        <v>1083.52</v>
      </c>
      <c r="K195" s="239">
        <f t="shared" si="76"/>
        <v>1.208</v>
      </c>
      <c r="L195" s="238">
        <f t="shared" si="77"/>
        <v>1308.89216</v>
      </c>
      <c r="M195" s="237">
        <f>M193</f>
        <v>335.9</v>
      </c>
      <c r="N195" s="237">
        <f>N193</f>
        <v>319.3</v>
      </c>
      <c r="O195" s="177"/>
    </row>
    <row r="196" customHeight="1" spans="2:15">
      <c r="B196" s="807"/>
      <c r="C196" s="812" t="s">
        <v>44</v>
      </c>
      <c r="D196" s="808">
        <v>14</v>
      </c>
      <c r="E196" s="210">
        <v>0</v>
      </c>
      <c r="F196" s="210">
        <f>ROUND(((C190-2*$AE$2)^2+(E190-D190)^2)^0.5,1)</f>
        <v>1992.1</v>
      </c>
      <c r="G196" s="210">
        <f>ROUNDUP((IF(D196&lt;26,10.927,11.212))*D196/10,0)</f>
        <v>16</v>
      </c>
      <c r="H196" s="813">
        <f>F196+G196*2</f>
        <v>2024.1</v>
      </c>
      <c r="I196" s="211">
        <f>(J190+1+X190+1)*2+(O190+1)*2</f>
        <v>46</v>
      </c>
      <c r="J196" s="210">
        <f t="shared" si="75"/>
        <v>931.086</v>
      </c>
      <c r="K196" s="239">
        <f t="shared" si="76"/>
        <v>1.208</v>
      </c>
      <c r="L196" s="238">
        <f t="shared" si="77"/>
        <v>1124.751888</v>
      </c>
      <c r="M196" s="237"/>
      <c r="N196" s="237"/>
      <c r="O196" s="177"/>
    </row>
    <row r="197" customHeight="1" spans="2:15">
      <c r="B197" s="807"/>
      <c r="C197" s="812" t="s">
        <v>45</v>
      </c>
      <c r="D197" s="808">
        <v>8</v>
      </c>
      <c r="E197" s="210">
        <v>0</v>
      </c>
      <c r="F197" s="210">
        <f>F190-2*$AE$2</f>
        <v>22</v>
      </c>
      <c r="G197" s="210">
        <v>11</v>
      </c>
      <c r="H197" s="813">
        <f t="shared" ref="H197:H200" si="79">F197+G197</f>
        <v>33</v>
      </c>
      <c r="I197" s="211">
        <f>ROUNDUP(H190/2,0)*(L190+X190+1)/2</f>
        <v>800</v>
      </c>
      <c r="J197" s="210">
        <f t="shared" si="75"/>
        <v>264</v>
      </c>
      <c r="K197" s="239">
        <f t="shared" si="76"/>
        <v>0.395</v>
      </c>
      <c r="L197" s="238">
        <f t="shared" si="77"/>
        <v>104.28</v>
      </c>
      <c r="M197" s="237"/>
      <c r="N197" s="237"/>
      <c r="O197" s="177"/>
    </row>
    <row r="198" customHeight="1" spans="2:15">
      <c r="B198" s="807"/>
      <c r="C198" s="208" t="s">
        <v>46</v>
      </c>
      <c r="D198" s="808">
        <v>8</v>
      </c>
      <c r="E198" s="210">
        <v>0</v>
      </c>
      <c r="F198" s="210">
        <v>22</v>
      </c>
      <c r="G198" s="210">
        <v>11</v>
      </c>
      <c r="H198" s="813">
        <f t="shared" si="79"/>
        <v>33</v>
      </c>
      <c r="I198" s="211">
        <f>ROUNDUP(H190/2,0)*(((L190+1)/2)-2)</f>
        <v>320</v>
      </c>
      <c r="J198" s="210">
        <f t="shared" si="75"/>
        <v>105.6</v>
      </c>
      <c r="K198" s="239">
        <f t="shared" si="76"/>
        <v>0.395</v>
      </c>
      <c r="L198" s="238">
        <f t="shared" si="77"/>
        <v>41.712</v>
      </c>
      <c r="M198" s="237"/>
      <c r="N198" s="237"/>
      <c r="O198" s="177"/>
    </row>
    <row r="199" customHeight="1" spans="2:15">
      <c r="B199" s="807"/>
      <c r="C199" s="208" t="s">
        <v>47</v>
      </c>
      <c r="D199" s="808">
        <v>8</v>
      </c>
      <c r="E199" s="210">
        <v>0</v>
      </c>
      <c r="F199" s="809" t="s">
        <v>48</v>
      </c>
      <c r="G199" s="210">
        <v>11</v>
      </c>
      <c r="H199" s="810">
        <f>(25.7+28.3)/2+G199</f>
        <v>38</v>
      </c>
      <c r="I199" s="211">
        <f>H190+1</f>
        <v>160</v>
      </c>
      <c r="J199" s="210">
        <f t="shared" si="75"/>
        <v>60.8</v>
      </c>
      <c r="K199" s="239">
        <f t="shared" si="76"/>
        <v>0.395</v>
      </c>
      <c r="L199" s="238">
        <f t="shared" si="77"/>
        <v>24.016</v>
      </c>
      <c r="M199" s="237"/>
      <c r="N199" s="237"/>
      <c r="O199" s="177"/>
    </row>
    <row r="200" customHeight="1" spans="2:15">
      <c r="B200" s="814"/>
      <c r="C200" s="208" t="s">
        <v>49</v>
      </c>
      <c r="D200" s="808">
        <v>8</v>
      </c>
      <c r="E200" s="815">
        <v>0</v>
      </c>
      <c r="F200" s="210">
        <f>45-2*$AE$2</f>
        <v>37</v>
      </c>
      <c r="G200" s="210">
        <v>11</v>
      </c>
      <c r="H200" s="813">
        <f t="shared" si="79"/>
        <v>48</v>
      </c>
      <c r="I200" s="211">
        <f>ROUNDUP(H190/2,0)*X190/2</f>
        <v>320</v>
      </c>
      <c r="J200" s="210">
        <f t="shared" si="75"/>
        <v>153.6</v>
      </c>
      <c r="K200" s="239">
        <f t="shared" si="76"/>
        <v>0.395</v>
      </c>
      <c r="L200" s="238">
        <f t="shared" si="77"/>
        <v>60.672</v>
      </c>
      <c r="M200" s="237"/>
      <c r="N200" s="237"/>
      <c r="O200" s="177"/>
    </row>
    <row r="201" customHeight="1" spans="2:15">
      <c r="B201" s="816" t="s">
        <v>50</v>
      </c>
      <c r="C201" s="817" t="s">
        <v>51</v>
      </c>
      <c r="D201" s="817"/>
      <c r="E201" s="818">
        <f>SUM(L197:L200)</f>
        <v>230.68</v>
      </c>
      <c r="F201" s="819"/>
      <c r="G201" s="820" t="s">
        <v>52</v>
      </c>
      <c r="H201" s="820"/>
      <c r="I201" s="837">
        <f>SUM(L193:L196)</f>
        <v>3953.984528</v>
      </c>
      <c r="J201" s="188" t="s">
        <v>53</v>
      </c>
      <c r="K201" s="838"/>
      <c r="L201" s="839">
        <f>AC14</f>
        <v>32.57016</v>
      </c>
      <c r="M201" s="237">
        <f>(E201+I201)/L201</f>
        <v>128.481546544444</v>
      </c>
      <c r="N201" s="237"/>
      <c r="O201" s="177"/>
    </row>
    <row r="202" hidden="1" customHeight="1" spans="2:15">
      <c r="B202" s="212" t="s">
        <v>54</v>
      </c>
      <c r="C202" s="821"/>
      <c r="D202" s="822"/>
      <c r="E202" s="214">
        <f>E201*R190</f>
        <v>230.68</v>
      </c>
      <c r="F202" s="215"/>
      <c r="G202" s="823"/>
      <c r="H202" s="824"/>
      <c r="I202" s="217">
        <f>I201*R190</f>
        <v>3953.984528</v>
      </c>
      <c r="J202" s="214"/>
      <c r="K202" s="215"/>
      <c r="L202" s="241">
        <f>L201*R190</f>
        <v>32.57016</v>
      </c>
      <c r="M202" s="237"/>
      <c r="N202" s="237"/>
      <c r="O202" s="177"/>
    </row>
    <row r="203" customHeight="1" spans="2:15">
      <c r="B203" s="847"/>
      <c r="C203" s="179"/>
      <c r="D203" s="179"/>
      <c r="E203" s="222"/>
      <c r="F203" s="222"/>
      <c r="G203" s="848"/>
      <c r="H203" s="848"/>
      <c r="I203" s="252"/>
      <c r="J203" s="222"/>
      <c r="K203" s="222"/>
      <c r="L203" s="252"/>
      <c r="M203" s="237"/>
      <c r="N203" s="237"/>
      <c r="O203" s="177"/>
    </row>
    <row r="204" hidden="1" customHeight="1" spans="2:28">
      <c r="B204" s="178" t="str">
        <f>B15</f>
        <v>YU14</v>
      </c>
      <c r="C204" s="203">
        <f>VLOOKUP($B204,$B$2:$AB$21,2,0)</f>
        <v>2000</v>
      </c>
      <c r="D204" s="235">
        <f>VLOOKUP($B204,$B$2:$AB$21,3,0)</f>
        <v>257.308</v>
      </c>
      <c r="E204" s="235">
        <f>VLOOKUP($B204,$B$2:$AB$21,4,0)</f>
        <v>251.575</v>
      </c>
      <c r="F204" s="235">
        <f>VLOOKUP($B204,$B$2:$AB$21,5,0)</f>
        <v>30</v>
      </c>
      <c r="G204" s="235">
        <f>VLOOKUP($B204,$B$2:$AB$21,6,0)</f>
        <v>70</v>
      </c>
      <c r="H204" s="203">
        <f>VLOOKUP($B204,$B$2:$AB$21,7,0)</f>
        <v>159</v>
      </c>
      <c r="I204" s="203">
        <f>VLOOKUP($B204,$B$2:$AB$21,8,0)</f>
        <v>6.25</v>
      </c>
      <c r="J204" s="203">
        <f>VLOOKUP($B204,$B$2:$AB$21,9,0)</f>
        <v>10</v>
      </c>
      <c r="K204" s="203">
        <f>VLOOKUP($B204,$B$2:$AB$21,10,0)</f>
        <v>13.8</v>
      </c>
      <c r="L204" s="203">
        <f>VLOOKUP($B204,$B$2:$AB$21,11,0)</f>
        <v>10</v>
      </c>
      <c r="M204" s="203">
        <f>VLOOKUP($B204,$B$2:$AB$21,12,0)</f>
        <v>11.2</v>
      </c>
      <c r="N204" s="203">
        <f>VLOOKUP($B204,$B$2:$AB$21,13,0)</f>
        <v>1.63550000000001</v>
      </c>
      <c r="O204" s="203">
        <f>VLOOKUP($B204,$B$2:$AB$21,14,0)</f>
        <v>1</v>
      </c>
      <c r="P204" s="235">
        <f>VLOOKUP($B204,$B$2:$AB$21,15,0)</f>
        <v>14</v>
      </c>
      <c r="Q204" s="235">
        <f>VLOOKUP($B204,$B$2:$AB$21,16,0)</f>
        <v>8</v>
      </c>
      <c r="R204" s="203">
        <f>VLOOKUP($B204,$B$2:$AB$21,17,0)</f>
        <v>1</v>
      </c>
      <c r="S204" s="235">
        <f>VLOOKUP($B204,$B$2:$AB$21,18,0)</f>
        <v>147.308</v>
      </c>
      <c r="T204" s="235">
        <f>VLOOKUP($B204,$B$2:$AB$21,19,0)</f>
        <v>121.963</v>
      </c>
      <c r="U204" s="235">
        <f>VLOOKUP($B204,$B$2:$AB$21,20,0)</f>
        <v>10.8645</v>
      </c>
      <c r="V204" s="235">
        <f>VLOOKUP($B204,$B$2:$AB$21,21,0)</f>
        <v>110</v>
      </c>
      <c r="W204" s="235">
        <f>VLOOKUP($B204,$B$2:$AB$21,22,0)</f>
        <v>129.612</v>
      </c>
      <c r="X204" s="203">
        <f>VLOOKUP($B204,$B$2:$AB$21,23,0)</f>
        <v>8</v>
      </c>
      <c r="Y204" s="203">
        <f>VLOOKUP($B204,$B$2:$AB$21,24,0)</f>
        <v>11.3</v>
      </c>
      <c r="Z204" s="203">
        <f>VLOOKUP($B204,$B$2:$AB$21,25,0)</f>
        <v>8</v>
      </c>
      <c r="AA204" s="235">
        <f>VLOOKUP($B204,$B$2:$AB$21,26,0)</f>
        <v>13.7</v>
      </c>
      <c r="AB204" s="235">
        <f>VLOOKUP($B204,$B$2:$AB$21,27,0)</f>
        <v>8.94150000000002</v>
      </c>
    </row>
    <row r="205" customHeight="1" spans="2:15">
      <c r="B205" s="805" t="str">
        <f>B204</f>
        <v>YU14</v>
      </c>
      <c r="C205" s="205" t="s">
        <v>28</v>
      </c>
      <c r="D205" s="205" t="s">
        <v>29</v>
      </c>
      <c r="E205" s="806" t="s">
        <v>30</v>
      </c>
      <c r="F205" s="806"/>
      <c r="G205" s="806"/>
      <c r="H205" s="206" t="s">
        <v>31</v>
      </c>
      <c r="I205" s="206" t="s">
        <v>32</v>
      </c>
      <c r="J205" s="206" t="s">
        <v>33</v>
      </c>
      <c r="K205" s="206" t="s">
        <v>34</v>
      </c>
      <c r="L205" s="236" t="s">
        <v>35</v>
      </c>
      <c r="M205" s="237"/>
      <c r="N205" s="237"/>
      <c r="O205" s="177"/>
    </row>
    <row r="206" customHeight="1" spans="2:17">
      <c r="B206" s="807"/>
      <c r="C206" s="208"/>
      <c r="D206" s="208"/>
      <c r="E206" s="188" t="s">
        <v>36</v>
      </c>
      <c r="F206" s="188" t="s">
        <v>37</v>
      </c>
      <c r="G206" s="188" t="s">
        <v>38</v>
      </c>
      <c r="H206" s="188"/>
      <c r="I206" s="188"/>
      <c r="J206" s="188"/>
      <c r="K206" s="188"/>
      <c r="L206" s="238"/>
      <c r="M206" s="237"/>
      <c r="N206" s="237"/>
      <c r="O206" s="177"/>
      <c r="P206" s="836" t="s">
        <v>39</v>
      </c>
      <c r="Q206" s="836" t="s">
        <v>40</v>
      </c>
    </row>
    <row r="207" customHeight="1" spans="2:19">
      <c r="B207" s="807"/>
      <c r="C207" s="208" t="s">
        <v>41</v>
      </c>
      <c r="D207" s="808">
        <f>A15</f>
        <v>14</v>
      </c>
      <c r="E207" s="809">
        <v>22</v>
      </c>
      <c r="F207" s="210" t="str">
        <f>O207</f>
        <v>319.3~313.6</v>
      </c>
      <c r="G207" s="210">
        <f>ROUNDUP((IF(D207&lt;26,10.927,11.212))*D207/10,1)</f>
        <v>15.3</v>
      </c>
      <c r="H207" s="810">
        <f>(M207+N207)/2+E207+G207+P207</f>
        <v>445.55</v>
      </c>
      <c r="I207" s="211">
        <f>H204+1</f>
        <v>160</v>
      </c>
      <c r="J207" s="210">
        <f t="shared" ref="J207:J214" si="80">H207*I207/100</f>
        <v>712.88</v>
      </c>
      <c r="K207" s="239">
        <f t="shared" ref="K207:K214" si="81">ROUND(D207^2*PI()/4/1000000*7850,3)</f>
        <v>1.208</v>
      </c>
      <c r="L207" s="238">
        <f t="shared" ref="L207:L214" si="82">J207*K207</f>
        <v>861.15904</v>
      </c>
      <c r="M207" s="237">
        <f>ROUND((D204+G204-$AE$2*2),1)</f>
        <v>319.3</v>
      </c>
      <c r="N207" s="237">
        <f>ROUND((E204+G204-2*$AE$2),1)</f>
        <v>313.6</v>
      </c>
      <c r="O207" s="177" t="str">
        <f>ROUND(M207,1)&amp;"~"&amp;ROUND(N207,1)</f>
        <v>319.3~313.6</v>
      </c>
      <c r="P207" s="836">
        <f>56.8+25*D207/10</f>
        <v>91.8</v>
      </c>
      <c r="Q207" s="836" t="str">
        <f>ROUND(R207,1)&amp;"~"&amp;ROUND(S207,1)</f>
        <v>66.3~41</v>
      </c>
      <c r="R207" s="178">
        <f>S204-81</f>
        <v>66.308</v>
      </c>
      <c r="S207" s="178">
        <f>T204-81</f>
        <v>40.963</v>
      </c>
    </row>
    <row r="208" customHeight="1" spans="2:15">
      <c r="B208" s="807"/>
      <c r="C208" s="208" t="s">
        <v>42</v>
      </c>
      <c r="D208" s="808">
        <f>D207</f>
        <v>14</v>
      </c>
      <c r="E208" s="210">
        <f>22.5+D208*25/10</f>
        <v>57.5</v>
      </c>
      <c r="F208" s="210" t="str">
        <f>O208</f>
        <v>248.8~243.1</v>
      </c>
      <c r="G208" s="210">
        <f>ROUNDUP((IF(D208&lt;26,10.927,11.212))*D208/10,1)</f>
        <v>15.3</v>
      </c>
      <c r="H208" s="810">
        <f>(M208+N208)/2+E208+G208</f>
        <v>318.75</v>
      </c>
      <c r="I208" s="211">
        <f>I207</f>
        <v>160</v>
      </c>
      <c r="J208" s="210">
        <f t="shared" si="80"/>
        <v>510</v>
      </c>
      <c r="K208" s="239">
        <f t="shared" si="81"/>
        <v>1.208</v>
      </c>
      <c r="L208" s="238">
        <f t="shared" si="82"/>
        <v>616.08</v>
      </c>
      <c r="M208" s="237">
        <f>ROUND((D204+G204-$AE$2*2-70.5),1)</f>
        <v>248.8</v>
      </c>
      <c r="N208" s="237">
        <f>ROUND((E204+G204-2*$AE$2-70.5),1)</f>
        <v>243.1</v>
      </c>
      <c r="O208" s="177" t="str">
        <f>ROUND(M208,1)&amp;"~"&amp;ROUND(N208,1)</f>
        <v>248.8~243.1</v>
      </c>
    </row>
    <row r="209" customHeight="1" spans="2:15">
      <c r="B209" s="807"/>
      <c r="C209" s="208" t="s">
        <v>43</v>
      </c>
      <c r="D209" s="808">
        <f t="shared" ref="D209:I209" si="83">D207</f>
        <v>14</v>
      </c>
      <c r="E209" s="210">
        <f>F204-2*$AE$2</f>
        <v>22</v>
      </c>
      <c r="F209" s="210" t="str">
        <f t="shared" si="83"/>
        <v>319.3~313.6</v>
      </c>
      <c r="G209" s="210">
        <v>0</v>
      </c>
      <c r="H209" s="811">
        <f>(M209+N209)+E209</f>
        <v>654.9</v>
      </c>
      <c r="I209" s="211">
        <f t="shared" si="83"/>
        <v>160</v>
      </c>
      <c r="J209" s="210">
        <f t="shared" si="80"/>
        <v>1047.84</v>
      </c>
      <c r="K209" s="239">
        <f t="shared" si="81"/>
        <v>1.208</v>
      </c>
      <c r="L209" s="238">
        <f t="shared" si="82"/>
        <v>1265.79072</v>
      </c>
      <c r="M209" s="237">
        <f>M207</f>
        <v>319.3</v>
      </c>
      <c r="N209" s="237">
        <f>N207</f>
        <v>313.6</v>
      </c>
      <c r="O209" s="177"/>
    </row>
    <row r="210" customHeight="1" spans="2:15">
      <c r="B210" s="807"/>
      <c r="C210" s="812" t="s">
        <v>44</v>
      </c>
      <c r="D210" s="808">
        <v>14</v>
      </c>
      <c r="E210" s="210">
        <v>0</v>
      </c>
      <c r="F210" s="210">
        <f>ROUND(((C204-2*$AE$2)^2+(E204-D204)^2)^0.5,1)</f>
        <v>1992</v>
      </c>
      <c r="G210" s="210">
        <f>ROUNDUP((IF(D210&lt;26,10.927,11.212))*D210/10,0)</f>
        <v>16</v>
      </c>
      <c r="H210" s="813">
        <f>F210+G210*2</f>
        <v>2024</v>
      </c>
      <c r="I210" s="211">
        <f>(J204+1+X204+1)*2+(O204+1)*2</f>
        <v>44</v>
      </c>
      <c r="J210" s="210">
        <f t="shared" si="80"/>
        <v>890.56</v>
      </c>
      <c r="K210" s="239">
        <f t="shared" si="81"/>
        <v>1.208</v>
      </c>
      <c r="L210" s="238">
        <f t="shared" si="82"/>
        <v>1075.79648</v>
      </c>
      <c r="M210" s="237"/>
      <c r="N210" s="237"/>
      <c r="O210" s="177"/>
    </row>
    <row r="211" customHeight="1" spans="2:15">
      <c r="B211" s="807"/>
      <c r="C211" s="812" t="s">
        <v>45</v>
      </c>
      <c r="D211" s="808">
        <v>8</v>
      </c>
      <c r="E211" s="210">
        <v>0</v>
      </c>
      <c r="F211" s="210">
        <f>F204-2*$AE$2</f>
        <v>22</v>
      </c>
      <c r="G211" s="210">
        <v>11</v>
      </c>
      <c r="H211" s="813">
        <f t="shared" ref="H211:H214" si="84">F211+G211</f>
        <v>33</v>
      </c>
      <c r="I211" s="211">
        <f>ROUNDUP(H204/2,0)*(L204+X204+1)/2</f>
        <v>760</v>
      </c>
      <c r="J211" s="210">
        <f t="shared" si="80"/>
        <v>250.8</v>
      </c>
      <c r="K211" s="239">
        <f t="shared" si="81"/>
        <v>0.395</v>
      </c>
      <c r="L211" s="238">
        <f t="shared" si="82"/>
        <v>99.066</v>
      </c>
      <c r="M211" s="237"/>
      <c r="N211" s="237"/>
      <c r="O211" s="177"/>
    </row>
    <row r="212" customHeight="1" spans="2:15">
      <c r="B212" s="807"/>
      <c r="C212" s="208" t="s">
        <v>46</v>
      </c>
      <c r="D212" s="808">
        <v>8</v>
      </c>
      <c r="E212" s="210">
        <v>0</v>
      </c>
      <c r="F212" s="210">
        <v>22</v>
      </c>
      <c r="G212" s="210">
        <v>11</v>
      </c>
      <c r="H212" s="813">
        <f t="shared" si="84"/>
        <v>33</v>
      </c>
      <c r="I212" s="211">
        <f>ROUNDUP(H204/2,0)*(((L204+1)/2)-2)</f>
        <v>280</v>
      </c>
      <c r="J212" s="210">
        <f t="shared" si="80"/>
        <v>92.4</v>
      </c>
      <c r="K212" s="239">
        <f t="shared" si="81"/>
        <v>0.395</v>
      </c>
      <c r="L212" s="238">
        <f t="shared" si="82"/>
        <v>36.498</v>
      </c>
      <c r="M212" s="237"/>
      <c r="N212" s="237"/>
      <c r="O212" s="177"/>
    </row>
    <row r="213" customHeight="1" spans="2:15">
      <c r="B213" s="807"/>
      <c r="C213" s="208" t="s">
        <v>47</v>
      </c>
      <c r="D213" s="808">
        <v>8</v>
      </c>
      <c r="E213" s="210">
        <v>0</v>
      </c>
      <c r="F213" s="809" t="s">
        <v>48</v>
      </c>
      <c r="G213" s="210">
        <v>11</v>
      </c>
      <c r="H213" s="810">
        <f>(25.7+28.3)/2+G213</f>
        <v>38</v>
      </c>
      <c r="I213" s="211">
        <f>H204+1</f>
        <v>160</v>
      </c>
      <c r="J213" s="210">
        <f t="shared" si="80"/>
        <v>60.8</v>
      </c>
      <c r="K213" s="239">
        <f t="shared" si="81"/>
        <v>0.395</v>
      </c>
      <c r="L213" s="238">
        <f t="shared" si="82"/>
        <v>24.016</v>
      </c>
      <c r="M213" s="237"/>
      <c r="N213" s="237"/>
      <c r="O213" s="177"/>
    </row>
    <row r="214" customHeight="1" spans="2:15">
      <c r="B214" s="814"/>
      <c r="C214" s="208" t="s">
        <v>49</v>
      </c>
      <c r="D214" s="808">
        <v>8</v>
      </c>
      <c r="E214" s="815">
        <v>0</v>
      </c>
      <c r="F214" s="210">
        <f>45-2*$AE$2</f>
        <v>37</v>
      </c>
      <c r="G214" s="210">
        <v>11</v>
      </c>
      <c r="H214" s="813">
        <f t="shared" si="84"/>
        <v>48</v>
      </c>
      <c r="I214" s="211">
        <f>ROUNDUP(H204/2,0)*X204/2</f>
        <v>320</v>
      </c>
      <c r="J214" s="210">
        <f t="shared" si="80"/>
        <v>153.6</v>
      </c>
      <c r="K214" s="239">
        <f t="shared" si="81"/>
        <v>0.395</v>
      </c>
      <c r="L214" s="238">
        <f t="shared" si="82"/>
        <v>60.672</v>
      </c>
      <c r="M214" s="237"/>
      <c r="N214" s="237"/>
      <c r="O214" s="177"/>
    </row>
    <row r="215" customHeight="1" spans="2:15">
      <c r="B215" s="816" t="s">
        <v>50</v>
      </c>
      <c r="C215" s="817" t="s">
        <v>51</v>
      </c>
      <c r="D215" s="817"/>
      <c r="E215" s="818">
        <f>SUM(L211:L214)</f>
        <v>220.252</v>
      </c>
      <c r="F215" s="819"/>
      <c r="G215" s="820" t="s">
        <v>52</v>
      </c>
      <c r="H215" s="820"/>
      <c r="I215" s="837">
        <f>SUM(L207:L210)</f>
        <v>3818.82624</v>
      </c>
      <c r="J215" s="188" t="s">
        <v>53</v>
      </c>
      <c r="K215" s="838"/>
      <c r="L215" s="839">
        <f>AC15</f>
        <v>31.40616</v>
      </c>
      <c r="M215" s="237">
        <f>(E215+I215)/L215</f>
        <v>128.607834896084</v>
      </c>
      <c r="N215" s="237"/>
      <c r="O215" s="177"/>
    </row>
    <row r="216" hidden="1" customHeight="1" spans="2:15">
      <c r="B216" s="212" t="s">
        <v>54</v>
      </c>
      <c r="C216" s="821"/>
      <c r="D216" s="822"/>
      <c r="E216" s="214">
        <f>E215*R204</f>
        <v>220.252</v>
      </c>
      <c r="F216" s="215"/>
      <c r="G216" s="823"/>
      <c r="H216" s="824"/>
      <c r="I216" s="217">
        <f>I215*R204</f>
        <v>3818.82624</v>
      </c>
      <c r="J216" s="214"/>
      <c r="K216" s="215"/>
      <c r="L216" s="241">
        <f>L215*R204</f>
        <v>31.40616</v>
      </c>
      <c r="M216" s="237"/>
      <c r="N216" s="237"/>
      <c r="O216" s="177"/>
    </row>
    <row r="217" customHeight="1" spans="2:15">
      <c r="B217" s="847"/>
      <c r="C217" s="179"/>
      <c r="D217" s="179"/>
      <c r="E217" s="222"/>
      <c r="F217" s="222"/>
      <c r="G217" s="848"/>
      <c r="H217" s="848"/>
      <c r="I217" s="252"/>
      <c r="J217" s="222"/>
      <c r="K217" s="222"/>
      <c r="L217" s="252"/>
      <c r="M217" s="237"/>
      <c r="N217" s="237"/>
      <c r="O217" s="177"/>
    </row>
    <row r="218" hidden="1" customHeight="1" spans="2:28">
      <c r="B218" s="178" t="str">
        <f>B16</f>
        <v>YU15</v>
      </c>
      <c r="C218" s="203">
        <f>VLOOKUP($B218,$B$2:$AB$21,2,0)</f>
        <v>1999.99999999999</v>
      </c>
      <c r="D218" s="235">
        <f>VLOOKUP($B218,$B$2:$AB$21,3,0)</f>
        <v>251.566</v>
      </c>
      <c r="E218" s="235">
        <f>VLOOKUP($B218,$B$2:$AB$21,4,0)</f>
        <v>245.834</v>
      </c>
      <c r="F218" s="235">
        <f>VLOOKUP($B218,$B$2:$AB$21,5,0)</f>
        <v>30</v>
      </c>
      <c r="G218" s="235">
        <f>VLOOKUP($B218,$B$2:$AB$21,6,0)</f>
        <v>70</v>
      </c>
      <c r="H218" s="203">
        <f>VLOOKUP($B218,$B$2:$AB$21,7,0)</f>
        <v>158</v>
      </c>
      <c r="I218" s="203">
        <f>VLOOKUP($B218,$B$2:$AB$21,8,0)</f>
        <v>12.5</v>
      </c>
      <c r="J218" s="203">
        <f>VLOOKUP($B218,$B$2:$AB$21,9,0)</f>
        <v>7</v>
      </c>
      <c r="K218" s="203">
        <f>VLOOKUP($B218,$B$2:$AB$21,10,0)</f>
        <v>14.6</v>
      </c>
      <c r="L218" s="203">
        <f>VLOOKUP($B218,$B$2:$AB$21,11,0)</f>
        <v>7</v>
      </c>
      <c r="M218" s="203">
        <f>VLOOKUP($B218,$B$2:$AB$21,12,0)</f>
        <v>10.4</v>
      </c>
      <c r="N218" s="203">
        <f>VLOOKUP($B218,$B$2:$AB$21,13,0)</f>
        <v>11.919</v>
      </c>
      <c r="O218" s="203">
        <f>VLOOKUP($B218,$B$2:$AB$21,14,0)</f>
        <v>1</v>
      </c>
      <c r="P218" s="235">
        <f>VLOOKUP($B218,$B$2:$AB$21,15,0)</f>
        <v>14</v>
      </c>
      <c r="Q218" s="235">
        <f>VLOOKUP($B218,$B$2:$AB$21,16,0)</f>
        <v>8</v>
      </c>
      <c r="R218" s="203">
        <f>VLOOKUP($B218,$B$2:$AB$21,17,0)</f>
        <v>1</v>
      </c>
      <c r="S218" s="235">
        <f>VLOOKUP($B218,$B$2:$AB$21,18,0)</f>
        <v>121.919</v>
      </c>
      <c r="T218" s="235">
        <f>VLOOKUP($B218,$B$2:$AB$21,19,0)</f>
        <v>92.919</v>
      </c>
      <c r="U218" s="235">
        <f>VLOOKUP($B218,$B$2:$AB$21,20,0)</f>
        <v>0.580999999999989</v>
      </c>
      <c r="V218" s="235">
        <f>VLOOKUP($B218,$B$2:$AB$21,21,0)</f>
        <v>129.647</v>
      </c>
      <c r="W218" s="235">
        <f>VLOOKUP($B218,$B$2:$AB$21,22,0)</f>
        <v>152.915</v>
      </c>
      <c r="X218" s="203">
        <f>VLOOKUP($B218,$B$2:$AB$21,23,0)</f>
        <v>11</v>
      </c>
      <c r="Y218" s="203">
        <f>VLOOKUP($B218,$B$2:$AB$21,24,0)</f>
        <v>11.4</v>
      </c>
      <c r="Z218" s="203">
        <f>VLOOKUP($B218,$B$2:$AB$21,25,0)</f>
        <v>11</v>
      </c>
      <c r="AA218" s="235">
        <f>VLOOKUP($B218,$B$2:$AB$21,26,0)</f>
        <v>13.6</v>
      </c>
      <c r="AB218" s="235">
        <f>VLOOKUP($B218,$B$2:$AB$21,27,0)</f>
        <v>3.20000000000002</v>
      </c>
    </row>
    <row r="219" customHeight="1" spans="2:15">
      <c r="B219" s="805" t="str">
        <f>B218</f>
        <v>YU15</v>
      </c>
      <c r="C219" s="205" t="s">
        <v>28</v>
      </c>
      <c r="D219" s="205" t="s">
        <v>29</v>
      </c>
      <c r="E219" s="806" t="s">
        <v>30</v>
      </c>
      <c r="F219" s="806"/>
      <c r="G219" s="806"/>
      <c r="H219" s="206" t="s">
        <v>31</v>
      </c>
      <c r="I219" s="206" t="s">
        <v>32</v>
      </c>
      <c r="J219" s="206" t="s">
        <v>33</v>
      </c>
      <c r="K219" s="206" t="s">
        <v>34</v>
      </c>
      <c r="L219" s="236" t="s">
        <v>35</v>
      </c>
      <c r="M219" s="237"/>
      <c r="N219" s="237"/>
      <c r="O219" s="177"/>
    </row>
    <row r="220" customHeight="1" spans="2:17">
      <c r="B220" s="807"/>
      <c r="C220" s="208"/>
      <c r="D220" s="208"/>
      <c r="E220" s="188" t="s">
        <v>36</v>
      </c>
      <c r="F220" s="188" t="s">
        <v>37</v>
      </c>
      <c r="G220" s="188" t="s">
        <v>38</v>
      </c>
      <c r="H220" s="188"/>
      <c r="I220" s="188"/>
      <c r="J220" s="188"/>
      <c r="K220" s="188"/>
      <c r="L220" s="238"/>
      <c r="M220" s="237"/>
      <c r="N220" s="237"/>
      <c r="O220" s="177"/>
      <c r="P220" s="836" t="s">
        <v>39</v>
      </c>
      <c r="Q220" s="836" t="s">
        <v>40</v>
      </c>
    </row>
    <row r="221" customHeight="1" spans="2:19">
      <c r="B221" s="807"/>
      <c r="C221" s="208" t="s">
        <v>41</v>
      </c>
      <c r="D221" s="808">
        <f>A16</f>
        <v>14</v>
      </c>
      <c r="E221" s="809">
        <v>22</v>
      </c>
      <c r="F221" s="210" t="str">
        <f>O221</f>
        <v>313.6~307.8</v>
      </c>
      <c r="G221" s="210">
        <f>ROUNDUP((IF(D221&lt;26,10.927,11.212))*D221/10,1)</f>
        <v>15.3</v>
      </c>
      <c r="H221" s="810">
        <f>(M221+N221)/2+E221+G221+P221</f>
        <v>439.8</v>
      </c>
      <c r="I221" s="211">
        <f>H218+1</f>
        <v>159</v>
      </c>
      <c r="J221" s="210">
        <f t="shared" ref="J221:J228" si="85">H221*I221/100</f>
        <v>699.282</v>
      </c>
      <c r="K221" s="239">
        <f t="shared" ref="K221:K228" si="86">ROUND(D221^2*PI()/4/1000000*7850,3)</f>
        <v>1.208</v>
      </c>
      <c r="L221" s="238">
        <f t="shared" ref="L221:L228" si="87">J221*K221</f>
        <v>844.732656</v>
      </c>
      <c r="M221" s="237">
        <f>ROUND((D218+G218-$AE$2*2),1)</f>
        <v>313.6</v>
      </c>
      <c r="N221" s="237">
        <f>ROUND((E218+G218-2*$AE$2),1)</f>
        <v>307.8</v>
      </c>
      <c r="O221" s="177" t="str">
        <f>ROUND(M221,1)&amp;"~"&amp;ROUND(N221,1)</f>
        <v>313.6~307.8</v>
      </c>
      <c r="P221" s="836">
        <f>56.8+25*D221/10</f>
        <v>91.8</v>
      </c>
      <c r="Q221" s="836" t="str">
        <f>ROUND(R221,1)&amp;"~"&amp;ROUND(S221,1)</f>
        <v>40.9~11.9</v>
      </c>
      <c r="R221" s="178">
        <f>S218-81</f>
        <v>40.919</v>
      </c>
      <c r="S221" s="178">
        <f>T218-81</f>
        <v>11.919</v>
      </c>
    </row>
    <row r="222" customHeight="1" spans="2:15">
      <c r="B222" s="807"/>
      <c r="C222" s="208" t="s">
        <v>42</v>
      </c>
      <c r="D222" s="808">
        <f>D221</f>
        <v>14</v>
      </c>
      <c r="E222" s="210">
        <f>22.5+D222*25/10</f>
        <v>57.5</v>
      </c>
      <c r="F222" s="210" t="str">
        <f>O222</f>
        <v>243.1~237.3</v>
      </c>
      <c r="G222" s="210">
        <f>ROUNDUP((IF(D222&lt;26,10.927,11.212))*D222/10,1)</f>
        <v>15.3</v>
      </c>
      <c r="H222" s="810">
        <f>(M222+N222)/2+E222+G222</f>
        <v>313</v>
      </c>
      <c r="I222" s="211">
        <f>I221</f>
        <v>159</v>
      </c>
      <c r="J222" s="210">
        <f t="shared" si="85"/>
        <v>497.67</v>
      </c>
      <c r="K222" s="239">
        <f t="shared" si="86"/>
        <v>1.208</v>
      </c>
      <c r="L222" s="238">
        <f t="shared" si="87"/>
        <v>601.18536</v>
      </c>
      <c r="M222" s="237">
        <f>ROUND((D218+G218-$AE$2*2-70.5),1)</f>
        <v>243.1</v>
      </c>
      <c r="N222" s="237">
        <f>ROUND((E218+G218-2*$AE$2-70.5),1)</f>
        <v>237.3</v>
      </c>
      <c r="O222" s="177" t="str">
        <f>ROUND(M222,1)&amp;"~"&amp;ROUND(N222,1)</f>
        <v>243.1~237.3</v>
      </c>
    </row>
    <row r="223" customHeight="1" spans="2:15">
      <c r="B223" s="807"/>
      <c r="C223" s="208" t="s">
        <v>43</v>
      </c>
      <c r="D223" s="808">
        <f t="shared" ref="D223:I223" si="88">D221</f>
        <v>14</v>
      </c>
      <c r="E223" s="210">
        <f>F218-2*$AE$2</f>
        <v>22</v>
      </c>
      <c r="F223" s="210" t="str">
        <f t="shared" si="88"/>
        <v>313.6~307.8</v>
      </c>
      <c r="G223" s="210">
        <v>0</v>
      </c>
      <c r="H223" s="811">
        <f>(M223+N223)+E223</f>
        <v>643.4</v>
      </c>
      <c r="I223" s="211">
        <f t="shared" si="88"/>
        <v>159</v>
      </c>
      <c r="J223" s="210">
        <f t="shared" si="85"/>
        <v>1023.006</v>
      </c>
      <c r="K223" s="239">
        <f t="shared" si="86"/>
        <v>1.208</v>
      </c>
      <c r="L223" s="238">
        <f t="shared" si="87"/>
        <v>1235.791248</v>
      </c>
      <c r="M223" s="237">
        <f>M221</f>
        <v>313.6</v>
      </c>
      <c r="N223" s="237">
        <f>N221</f>
        <v>307.8</v>
      </c>
      <c r="O223" s="177"/>
    </row>
    <row r="224" customHeight="1" spans="2:15">
      <c r="B224" s="807"/>
      <c r="C224" s="812" t="s">
        <v>44</v>
      </c>
      <c r="D224" s="808">
        <v>14</v>
      </c>
      <c r="E224" s="210">
        <v>0</v>
      </c>
      <c r="F224" s="210">
        <f>ROUND(((C218-2*$AE$2)^2+(E218-D218)^2)^0.5,1)</f>
        <v>1992</v>
      </c>
      <c r="G224" s="210">
        <f>ROUNDUP((IF(D224&lt;26,10.927,11.212))*D224/10,0)</f>
        <v>16</v>
      </c>
      <c r="H224" s="813">
        <f>F224+G224*2</f>
        <v>2024</v>
      </c>
      <c r="I224" s="211">
        <f>(J218+1+X218+1)*2+(O218+1)*2</f>
        <v>44</v>
      </c>
      <c r="J224" s="210">
        <f t="shared" si="85"/>
        <v>890.56</v>
      </c>
      <c r="K224" s="239">
        <f t="shared" si="86"/>
        <v>1.208</v>
      </c>
      <c r="L224" s="238">
        <f t="shared" si="87"/>
        <v>1075.79648</v>
      </c>
      <c r="M224" s="237"/>
      <c r="N224" s="237"/>
      <c r="O224" s="177"/>
    </row>
    <row r="225" customHeight="1" spans="2:15">
      <c r="B225" s="807"/>
      <c r="C225" s="812" t="s">
        <v>45</v>
      </c>
      <c r="D225" s="808">
        <v>8</v>
      </c>
      <c r="E225" s="210">
        <v>0</v>
      </c>
      <c r="F225" s="210">
        <f>F218-2*$AE$2</f>
        <v>22</v>
      </c>
      <c r="G225" s="210">
        <v>11</v>
      </c>
      <c r="H225" s="813">
        <f t="shared" ref="H225:H228" si="89">F225+G225</f>
        <v>33</v>
      </c>
      <c r="I225" s="211">
        <f>ROUNDUP(H218/2,0)*(L218+X218+1)/2</f>
        <v>750.5</v>
      </c>
      <c r="J225" s="210">
        <f t="shared" si="85"/>
        <v>247.665</v>
      </c>
      <c r="K225" s="239">
        <f t="shared" si="86"/>
        <v>0.395</v>
      </c>
      <c r="L225" s="238">
        <f t="shared" si="87"/>
        <v>97.827675</v>
      </c>
      <c r="M225" s="237"/>
      <c r="N225" s="237"/>
      <c r="O225" s="177"/>
    </row>
    <row r="226" customHeight="1" spans="2:15">
      <c r="B226" s="807"/>
      <c r="C226" s="208" t="s">
        <v>46</v>
      </c>
      <c r="D226" s="808">
        <v>8</v>
      </c>
      <c r="E226" s="210">
        <v>0</v>
      </c>
      <c r="F226" s="210">
        <v>22</v>
      </c>
      <c r="G226" s="210">
        <v>11</v>
      </c>
      <c r="H226" s="813">
        <f t="shared" si="89"/>
        <v>33</v>
      </c>
      <c r="I226" s="211">
        <f>ROUNDUP(H218/2,0)*(((L218+1)/2)-2)</f>
        <v>158</v>
      </c>
      <c r="J226" s="210">
        <f t="shared" si="85"/>
        <v>52.14</v>
      </c>
      <c r="K226" s="239">
        <f t="shared" si="86"/>
        <v>0.395</v>
      </c>
      <c r="L226" s="238">
        <f t="shared" si="87"/>
        <v>20.5953</v>
      </c>
      <c r="M226" s="237"/>
      <c r="N226" s="237"/>
      <c r="O226" s="177"/>
    </row>
    <row r="227" customHeight="1" spans="2:15">
      <c r="B227" s="807"/>
      <c r="C227" s="208" t="s">
        <v>47</v>
      </c>
      <c r="D227" s="808">
        <v>8</v>
      </c>
      <c r="E227" s="210">
        <v>0</v>
      </c>
      <c r="F227" s="809" t="s">
        <v>48</v>
      </c>
      <c r="G227" s="210">
        <v>11</v>
      </c>
      <c r="H227" s="810">
        <f>(25.7+28.3)/2+G227</f>
        <v>38</v>
      </c>
      <c r="I227" s="211">
        <f>H218+1</f>
        <v>159</v>
      </c>
      <c r="J227" s="210">
        <f t="shared" si="85"/>
        <v>60.42</v>
      </c>
      <c r="K227" s="239">
        <f t="shared" si="86"/>
        <v>0.395</v>
      </c>
      <c r="L227" s="238">
        <f t="shared" si="87"/>
        <v>23.8659</v>
      </c>
      <c r="M227" s="237"/>
      <c r="N227" s="237"/>
      <c r="O227" s="177"/>
    </row>
    <row r="228" customHeight="1" spans="2:15">
      <c r="B228" s="814"/>
      <c r="C228" s="208" t="s">
        <v>49</v>
      </c>
      <c r="D228" s="808">
        <v>8</v>
      </c>
      <c r="E228" s="815">
        <v>0</v>
      </c>
      <c r="F228" s="210">
        <f>45-2*$AE$2</f>
        <v>37</v>
      </c>
      <c r="G228" s="210">
        <v>11</v>
      </c>
      <c r="H228" s="813">
        <f t="shared" si="89"/>
        <v>48</v>
      </c>
      <c r="I228" s="211">
        <f>ROUNDUP(H218/2,0)*X218/2</f>
        <v>434.5</v>
      </c>
      <c r="J228" s="210">
        <f t="shared" si="85"/>
        <v>208.56</v>
      </c>
      <c r="K228" s="239">
        <f t="shared" si="86"/>
        <v>0.395</v>
      </c>
      <c r="L228" s="238">
        <f t="shared" si="87"/>
        <v>82.3812</v>
      </c>
      <c r="M228" s="237"/>
      <c r="N228" s="237"/>
      <c r="O228" s="177"/>
    </row>
    <row r="229" customHeight="1" spans="2:15">
      <c r="B229" s="816" t="s">
        <v>50</v>
      </c>
      <c r="C229" s="817" t="s">
        <v>51</v>
      </c>
      <c r="D229" s="817"/>
      <c r="E229" s="818">
        <f>SUM(L225:L228)</f>
        <v>224.670075</v>
      </c>
      <c r="F229" s="819"/>
      <c r="G229" s="820" t="s">
        <v>52</v>
      </c>
      <c r="H229" s="820"/>
      <c r="I229" s="837">
        <f>SUM(L221:L224)</f>
        <v>3757.505744</v>
      </c>
      <c r="J229" s="188" t="s">
        <v>53</v>
      </c>
      <c r="K229" s="838"/>
      <c r="L229" s="839">
        <f>AC16</f>
        <v>31.3614299999998</v>
      </c>
      <c r="M229" s="237">
        <f>(E229+I229)/L229</f>
        <v>126.976857209637</v>
      </c>
      <c r="N229" s="237"/>
      <c r="O229" s="177"/>
    </row>
    <row r="230" hidden="1" customHeight="1" spans="2:15">
      <c r="B230" s="212" t="s">
        <v>54</v>
      </c>
      <c r="C230" s="821"/>
      <c r="D230" s="822"/>
      <c r="E230" s="214">
        <f>E229*R218</f>
        <v>224.670075</v>
      </c>
      <c r="F230" s="215"/>
      <c r="G230" s="823"/>
      <c r="H230" s="824"/>
      <c r="I230" s="217">
        <f>I229*R218</f>
        <v>3757.505744</v>
      </c>
      <c r="J230" s="214"/>
      <c r="K230" s="215"/>
      <c r="L230" s="241">
        <f>L229*R218</f>
        <v>31.3614299999998</v>
      </c>
      <c r="M230" s="237"/>
      <c r="N230" s="237"/>
      <c r="O230" s="177"/>
    </row>
    <row r="231" customHeight="1" spans="2:15">
      <c r="B231" s="847"/>
      <c r="C231" s="179"/>
      <c r="D231" s="179"/>
      <c r="E231" s="222"/>
      <c r="F231" s="222"/>
      <c r="G231" s="848"/>
      <c r="H231" s="848"/>
      <c r="I231" s="252"/>
      <c r="J231" s="222"/>
      <c r="K231" s="222"/>
      <c r="L231" s="252"/>
      <c r="M231" s="237"/>
      <c r="N231" s="237"/>
      <c r="O231" s="177"/>
    </row>
    <row r="232" hidden="1" customHeight="1" spans="2:28">
      <c r="B232" s="178" t="str">
        <f>B17</f>
        <v>YU16</v>
      </c>
      <c r="C232" s="203">
        <f>VLOOKUP($B232,$B$2:$AB$21,2,0)</f>
        <v>2000</v>
      </c>
      <c r="D232" s="235">
        <f>VLOOKUP($B232,$B$2:$AB$21,3,0)</f>
        <v>245.825</v>
      </c>
      <c r="E232" s="235">
        <f>VLOOKUP($B232,$B$2:$AB$21,4,0)</f>
        <v>257.216</v>
      </c>
      <c r="F232" s="235">
        <f>VLOOKUP($B232,$B$2:$AB$21,5,0)</f>
        <v>30</v>
      </c>
      <c r="G232" s="235">
        <f>VLOOKUP($B232,$B$2:$AB$21,6,0)</f>
        <v>60</v>
      </c>
      <c r="H232" s="203">
        <f>VLOOKUP($B232,$B$2:$AB$21,7,0)</f>
        <v>159</v>
      </c>
      <c r="I232" s="203">
        <f>VLOOKUP($B232,$B$2:$AB$21,8,0)</f>
        <v>6.25</v>
      </c>
      <c r="J232" s="203">
        <f>VLOOKUP($B232,$B$2:$AB$21,9,0)</f>
        <v>6</v>
      </c>
      <c r="K232" s="203">
        <f>VLOOKUP($B232,$B$2:$AB$21,10,0)</f>
        <v>13.5</v>
      </c>
      <c r="L232" s="203">
        <f>VLOOKUP($B232,$B$2:$AB$21,11,0)</f>
        <v>6</v>
      </c>
      <c r="M232" s="203">
        <f>VLOOKUP($B232,$B$2:$AB$21,12,0)</f>
        <v>11.5</v>
      </c>
      <c r="N232" s="203">
        <f>VLOOKUP($B232,$B$2:$AB$21,13,0)</f>
        <v>3.93799999999999</v>
      </c>
      <c r="O232" s="203">
        <f>VLOOKUP($B232,$B$2:$AB$21,14,0)</f>
        <v>1</v>
      </c>
      <c r="P232" s="235">
        <f>VLOOKUP($B232,$B$2:$AB$21,15,0)</f>
        <v>14</v>
      </c>
      <c r="Q232" s="235">
        <f>VLOOKUP($B232,$B$2:$AB$21,16,0)</f>
        <v>8</v>
      </c>
      <c r="R232" s="203">
        <f>VLOOKUP($B232,$B$2:$AB$21,17,0)</f>
        <v>1</v>
      </c>
      <c r="S232" s="235">
        <f>VLOOKUP($B232,$B$2:$AB$21,18,0)</f>
        <v>92.876</v>
      </c>
      <c r="T232" s="235">
        <f>VLOOKUP($B232,$B$2:$AB$21,19,0)</f>
        <v>81</v>
      </c>
      <c r="U232" s="235">
        <f>VLOOKUP($B232,$B$2:$AB$21,20,0)</f>
        <v>8.56200000000001</v>
      </c>
      <c r="V232" s="235">
        <f>VLOOKUP($B232,$B$2:$AB$21,21,0)</f>
        <v>152.949</v>
      </c>
      <c r="W232" s="235">
        <f>VLOOKUP($B232,$B$2:$AB$21,22,0)</f>
        <v>176.216</v>
      </c>
      <c r="X232" s="203">
        <f>VLOOKUP($B232,$B$2:$AB$21,23,0)</f>
        <v>12</v>
      </c>
      <c r="Y232" s="203">
        <f>VLOOKUP($B232,$B$2:$AB$21,24,0)</f>
        <v>11.5</v>
      </c>
      <c r="Z232" s="203">
        <f>VLOOKUP($B232,$B$2:$AB$21,25,0)</f>
        <v>12</v>
      </c>
      <c r="AA232" s="235">
        <f>VLOOKUP($B232,$B$2:$AB$21,26,0)</f>
        <v>13.5</v>
      </c>
      <c r="AB232" s="235">
        <f>VLOOKUP($B232,$B$2:$AB$21,27,0)</f>
        <v>6.0205</v>
      </c>
    </row>
    <row r="233" customHeight="1" spans="2:15">
      <c r="B233" s="805" t="str">
        <f>B232</f>
        <v>YU16</v>
      </c>
      <c r="C233" s="205" t="s">
        <v>28</v>
      </c>
      <c r="D233" s="205" t="s">
        <v>29</v>
      </c>
      <c r="E233" s="806" t="s">
        <v>30</v>
      </c>
      <c r="F233" s="806"/>
      <c r="G233" s="806"/>
      <c r="H233" s="206" t="s">
        <v>31</v>
      </c>
      <c r="I233" s="206" t="s">
        <v>32</v>
      </c>
      <c r="J233" s="206" t="s">
        <v>33</v>
      </c>
      <c r="K233" s="206" t="s">
        <v>34</v>
      </c>
      <c r="L233" s="236" t="s">
        <v>35</v>
      </c>
      <c r="M233" s="237"/>
      <c r="N233" s="237"/>
      <c r="O233" s="177"/>
    </row>
    <row r="234" customHeight="1" spans="2:17">
      <c r="B234" s="807"/>
      <c r="C234" s="208"/>
      <c r="D234" s="208"/>
      <c r="E234" s="188" t="s">
        <v>36</v>
      </c>
      <c r="F234" s="188" t="s">
        <v>37</v>
      </c>
      <c r="G234" s="188" t="s">
        <v>38</v>
      </c>
      <c r="H234" s="188"/>
      <c r="I234" s="188"/>
      <c r="J234" s="188"/>
      <c r="K234" s="188"/>
      <c r="L234" s="238"/>
      <c r="M234" s="237"/>
      <c r="N234" s="237"/>
      <c r="O234" s="177"/>
      <c r="P234" s="836" t="s">
        <v>39</v>
      </c>
      <c r="Q234" s="836" t="s">
        <v>40</v>
      </c>
    </row>
    <row r="235" customHeight="1" spans="2:19">
      <c r="B235" s="807"/>
      <c r="C235" s="208" t="s">
        <v>41</v>
      </c>
      <c r="D235" s="808">
        <f>A17</f>
        <v>14</v>
      </c>
      <c r="E235" s="809">
        <v>22</v>
      </c>
      <c r="F235" s="210" t="str">
        <f>O235</f>
        <v>297.8~309.2</v>
      </c>
      <c r="G235" s="210">
        <f>ROUNDUP((IF(D235&lt;26,10.927,11.212))*D235/10,1)</f>
        <v>15.3</v>
      </c>
      <c r="H235" s="810">
        <f>(M235+N235)/2+E235+G235+P235</f>
        <v>432.6</v>
      </c>
      <c r="I235" s="211">
        <f>H232+1</f>
        <v>160</v>
      </c>
      <c r="J235" s="210">
        <f t="shared" ref="J235:J242" si="90">H235*I235/100</f>
        <v>692.16</v>
      </c>
      <c r="K235" s="239">
        <f t="shared" ref="K235:K242" si="91">ROUND(D235^2*PI()/4/1000000*7850,3)</f>
        <v>1.208</v>
      </c>
      <c r="L235" s="238">
        <f t="shared" ref="L235:L242" si="92">J235*K235</f>
        <v>836.12928</v>
      </c>
      <c r="M235" s="237">
        <f>ROUND((D232+G232-$AE$2*2),1)</f>
        <v>297.8</v>
      </c>
      <c r="N235" s="237">
        <f>ROUND((E232+G232-2*$AE$2),1)</f>
        <v>309.2</v>
      </c>
      <c r="O235" s="177" t="str">
        <f>ROUND(M235,1)&amp;"~"&amp;ROUND(N235,1)</f>
        <v>297.8~309.2</v>
      </c>
      <c r="P235" s="836">
        <f>56.8+25*D235/10</f>
        <v>91.8</v>
      </c>
      <c r="Q235" s="836" t="str">
        <f>ROUND(R235,1)&amp;"~"&amp;ROUND(S235,1)</f>
        <v>11.9~0</v>
      </c>
      <c r="R235" s="178">
        <f>S232-81</f>
        <v>11.876</v>
      </c>
      <c r="S235" s="178">
        <f>T232-81</f>
        <v>0</v>
      </c>
    </row>
    <row r="236" customHeight="1" spans="2:15">
      <c r="B236" s="807"/>
      <c r="C236" s="208" t="s">
        <v>42</v>
      </c>
      <c r="D236" s="808">
        <f>D235</f>
        <v>14</v>
      </c>
      <c r="E236" s="210">
        <f>22.5+D236*25/10</f>
        <v>57.5</v>
      </c>
      <c r="F236" s="210" t="str">
        <f>O236</f>
        <v>227.3~238.7</v>
      </c>
      <c r="G236" s="210">
        <f>ROUNDUP((IF(D236&lt;26,10.927,11.212))*D236/10,1)</f>
        <v>15.3</v>
      </c>
      <c r="H236" s="810">
        <f>(M236+N236)/2+E236+G236</f>
        <v>305.8</v>
      </c>
      <c r="I236" s="211">
        <f>I235</f>
        <v>160</v>
      </c>
      <c r="J236" s="210">
        <f t="shared" si="90"/>
        <v>489.28</v>
      </c>
      <c r="K236" s="239">
        <f t="shared" si="91"/>
        <v>1.208</v>
      </c>
      <c r="L236" s="238">
        <f t="shared" si="92"/>
        <v>591.05024</v>
      </c>
      <c r="M236" s="237">
        <f>ROUND((D232+G232-$AE$2*2-70.5),1)</f>
        <v>227.3</v>
      </c>
      <c r="N236" s="237">
        <f>ROUND((E232+G232-2*$AE$2-70.5),1)</f>
        <v>238.7</v>
      </c>
      <c r="O236" s="177" t="str">
        <f>ROUND(M236,1)&amp;"~"&amp;ROUND(N236,1)</f>
        <v>227.3~238.7</v>
      </c>
    </row>
    <row r="237" customHeight="1" spans="2:15">
      <c r="B237" s="807"/>
      <c r="C237" s="208" t="s">
        <v>43</v>
      </c>
      <c r="D237" s="808">
        <f t="shared" ref="D237:I237" si="93">D235</f>
        <v>14</v>
      </c>
      <c r="E237" s="210">
        <f>F232-2*$AE$2</f>
        <v>22</v>
      </c>
      <c r="F237" s="210" t="str">
        <f t="shared" si="93"/>
        <v>297.8~309.2</v>
      </c>
      <c r="G237" s="210">
        <v>0</v>
      </c>
      <c r="H237" s="811">
        <f>(M237+N237)+E237</f>
        <v>629</v>
      </c>
      <c r="I237" s="211">
        <f t="shared" si="93"/>
        <v>160</v>
      </c>
      <c r="J237" s="210">
        <f t="shared" si="90"/>
        <v>1006.4</v>
      </c>
      <c r="K237" s="239">
        <f t="shared" si="91"/>
        <v>1.208</v>
      </c>
      <c r="L237" s="238">
        <f t="shared" si="92"/>
        <v>1215.7312</v>
      </c>
      <c r="M237" s="237">
        <f>M235</f>
        <v>297.8</v>
      </c>
      <c r="N237" s="237">
        <f>N235</f>
        <v>309.2</v>
      </c>
      <c r="O237" s="177"/>
    </row>
    <row r="238" customHeight="1" spans="2:15">
      <c r="B238" s="807"/>
      <c r="C238" s="812" t="s">
        <v>44</v>
      </c>
      <c r="D238" s="808">
        <v>14</v>
      </c>
      <c r="E238" s="210">
        <v>0</v>
      </c>
      <c r="F238" s="210">
        <f>ROUND(((C232-2*$AE$2)^2+(E232-D232)^2)^0.5,1)</f>
        <v>1992</v>
      </c>
      <c r="G238" s="210">
        <f>ROUNDUP((IF(D238&lt;26,10.927,11.212))*D238/10,0)</f>
        <v>16</v>
      </c>
      <c r="H238" s="813">
        <f>F238+G238*2</f>
        <v>2024</v>
      </c>
      <c r="I238" s="211">
        <f>(J232+1+X232+1)*2+(O232+1)*2</f>
        <v>44</v>
      </c>
      <c r="J238" s="210">
        <f t="shared" si="90"/>
        <v>890.56</v>
      </c>
      <c r="K238" s="239">
        <f t="shared" si="91"/>
        <v>1.208</v>
      </c>
      <c r="L238" s="238">
        <f t="shared" si="92"/>
        <v>1075.79648</v>
      </c>
      <c r="M238" s="237"/>
      <c r="N238" s="237"/>
      <c r="O238" s="177"/>
    </row>
    <row r="239" customHeight="1" spans="2:15">
      <c r="B239" s="807"/>
      <c r="C239" s="812" t="s">
        <v>45</v>
      </c>
      <c r="D239" s="808">
        <v>8</v>
      </c>
      <c r="E239" s="210">
        <v>0</v>
      </c>
      <c r="F239" s="210">
        <f>F232-2*$AE$2</f>
        <v>22</v>
      </c>
      <c r="G239" s="210">
        <v>11</v>
      </c>
      <c r="H239" s="813">
        <f t="shared" ref="H239:H242" si="94">F239+G239</f>
        <v>33</v>
      </c>
      <c r="I239" s="211">
        <f>ROUNDUP(H232/2,0)*(L232+X232+1)/2</f>
        <v>760</v>
      </c>
      <c r="J239" s="210">
        <f t="shared" si="90"/>
        <v>250.8</v>
      </c>
      <c r="K239" s="239">
        <f t="shared" si="91"/>
        <v>0.395</v>
      </c>
      <c r="L239" s="238">
        <f t="shared" si="92"/>
        <v>99.066</v>
      </c>
      <c r="M239" s="237"/>
      <c r="N239" s="237"/>
      <c r="O239" s="177"/>
    </row>
    <row r="240" customHeight="1" spans="2:15">
      <c r="B240" s="807"/>
      <c r="C240" s="208" t="s">
        <v>46</v>
      </c>
      <c r="D240" s="808">
        <v>8</v>
      </c>
      <c r="E240" s="210">
        <v>0</v>
      </c>
      <c r="F240" s="210">
        <v>22</v>
      </c>
      <c r="G240" s="210">
        <v>11</v>
      </c>
      <c r="H240" s="813">
        <f t="shared" si="94"/>
        <v>33</v>
      </c>
      <c r="I240" s="211">
        <f>ROUNDUP(H232/2,0)*(((L232+1)/2)-2)</f>
        <v>120</v>
      </c>
      <c r="J240" s="210">
        <f t="shared" si="90"/>
        <v>39.6</v>
      </c>
      <c r="K240" s="239">
        <f t="shared" si="91"/>
        <v>0.395</v>
      </c>
      <c r="L240" s="238">
        <f t="shared" si="92"/>
        <v>15.642</v>
      </c>
      <c r="M240" s="237"/>
      <c r="N240" s="237"/>
      <c r="O240" s="177"/>
    </row>
    <row r="241" customHeight="1" spans="2:15">
      <c r="B241" s="807"/>
      <c r="C241" s="208" t="s">
        <v>47</v>
      </c>
      <c r="D241" s="808">
        <v>8</v>
      </c>
      <c r="E241" s="210">
        <v>0</v>
      </c>
      <c r="F241" s="809" t="s">
        <v>48</v>
      </c>
      <c r="G241" s="210">
        <v>11</v>
      </c>
      <c r="H241" s="810">
        <f>(25.7+28.3)/2+G241</f>
        <v>38</v>
      </c>
      <c r="I241" s="211">
        <f>H232+1</f>
        <v>160</v>
      </c>
      <c r="J241" s="210">
        <f t="shared" si="90"/>
        <v>60.8</v>
      </c>
      <c r="K241" s="239">
        <f t="shared" si="91"/>
        <v>0.395</v>
      </c>
      <c r="L241" s="238">
        <f t="shared" si="92"/>
        <v>24.016</v>
      </c>
      <c r="M241" s="237"/>
      <c r="N241" s="237"/>
      <c r="O241" s="177"/>
    </row>
    <row r="242" customHeight="1" spans="2:15">
      <c r="B242" s="814"/>
      <c r="C242" s="208" t="s">
        <v>49</v>
      </c>
      <c r="D242" s="808">
        <v>8</v>
      </c>
      <c r="E242" s="815">
        <v>0</v>
      </c>
      <c r="F242" s="210">
        <f>45-2*$AE$2</f>
        <v>37</v>
      </c>
      <c r="G242" s="210">
        <v>11</v>
      </c>
      <c r="H242" s="813">
        <f t="shared" si="94"/>
        <v>48</v>
      </c>
      <c r="I242" s="211">
        <f>ROUNDUP(H232/2,0)*X232/2</f>
        <v>480</v>
      </c>
      <c r="J242" s="210">
        <f t="shared" si="90"/>
        <v>230.4</v>
      </c>
      <c r="K242" s="239">
        <f t="shared" si="91"/>
        <v>0.395</v>
      </c>
      <c r="L242" s="238">
        <f t="shared" si="92"/>
        <v>91.008</v>
      </c>
      <c r="M242" s="237"/>
      <c r="N242" s="237"/>
      <c r="O242" s="177"/>
    </row>
    <row r="243" customHeight="1" spans="2:15">
      <c r="B243" s="816" t="s">
        <v>50</v>
      </c>
      <c r="C243" s="817" t="s">
        <v>51</v>
      </c>
      <c r="D243" s="817"/>
      <c r="E243" s="818">
        <f>SUM(L239:L242)</f>
        <v>229.732</v>
      </c>
      <c r="F243" s="819"/>
      <c r="G243" s="820" t="s">
        <v>52</v>
      </c>
      <c r="H243" s="820"/>
      <c r="I243" s="837">
        <f>SUM(L235:L238)</f>
        <v>3718.7072</v>
      </c>
      <c r="J243" s="188" t="s">
        <v>53</v>
      </c>
      <c r="K243" s="838"/>
      <c r="L243" s="839">
        <f>AC17</f>
        <v>32.398935</v>
      </c>
      <c r="M243" s="237">
        <f>(E243+I243)/L243</f>
        <v>121.869413300159</v>
      </c>
      <c r="N243" s="237"/>
      <c r="O243" s="177"/>
    </row>
    <row r="244" hidden="1" customHeight="1" spans="2:15">
      <c r="B244" s="212" t="s">
        <v>54</v>
      </c>
      <c r="C244" s="821"/>
      <c r="D244" s="822"/>
      <c r="E244" s="214">
        <f>E243*R232</f>
        <v>229.732</v>
      </c>
      <c r="F244" s="215"/>
      <c r="G244" s="823"/>
      <c r="H244" s="824"/>
      <c r="I244" s="217">
        <f>I243*R232</f>
        <v>3718.7072</v>
      </c>
      <c r="J244" s="214"/>
      <c r="K244" s="215"/>
      <c r="L244" s="241">
        <f>L243*R232</f>
        <v>32.398935</v>
      </c>
      <c r="M244" s="237"/>
      <c r="N244" s="237"/>
      <c r="O244" s="177"/>
    </row>
    <row r="245" customHeight="1" spans="2:15">
      <c r="B245" s="847"/>
      <c r="C245" s="179"/>
      <c r="D245" s="179"/>
      <c r="E245" s="222"/>
      <c r="F245" s="222"/>
      <c r="G245" s="848"/>
      <c r="H245" s="848"/>
      <c r="I245" s="252"/>
      <c r="J245" s="222"/>
      <c r="K245" s="222"/>
      <c r="L245" s="252"/>
      <c r="M245" s="237"/>
      <c r="N245" s="237"/>
      <c r="O245" s="177"/>
    </row>
    <row r="246" hidden="1" customHeight="1" spans="2:28">
      <c r="B246" s="178" t="str">
        <f>B18</f>
        <v>YU17</v>
      </c>
      <c r="C246" s="203">
        <f>VLOOKUP($B246,$B$2:$AB$21,2,0)</f>
        <v>2000</v>
      </c>
      <c r="D246" s="235">
        <f>VLOOKUP($B246,$B$2:$AB$21,3,0)</f>
        <v>257.252</v>
      </c>
      <c r="E246" s="235">
        <f>VLOOKUP($B246,$B$2:$AB$21,4,0)</f>
        <v>280.298</v>
      </c>
      <c r="F246" s="235">
        <f>VLOOKUP($B246,$B$2:$AB$21,5,0)</f>
        <v>30</v>
      </c>
      <c r="G246" s="235">
        <f>VLOOKUP($B246,$B$2:$AB$21,6,0)</f>
        <v>60</v>
      </c>
      <c r="H246" s="203">
        <f>VLOOKUP($B246,$B$2:$AB$21,7,0)</f>
        <v>159</v>
      </c>
      <c r="I246" s="203">
        <f>VLOOKUP($B246,$B$2:$AB$21,8,0)</f>
        <v>6.25</v>
      </c>
      <c r="J246" s="203">
        <f>VLOOKUP($B246,$B$2:$AB$21,9,0)</f>
        <v>5</v>
      </c>
      <c r="K246" s="203">
        <f>VLOOKUP($B246,$B$2:$AB$21,10,0)</f>
        <v>12.5</v>
      </c>
      <c r="L246" s="203">
        <f>VLOOKUP($B246,$B$2:$AB$21,11,0)</f>
        <v>5</v>
      </c>
      <c r="M246" s="203">
        <f>VLOOKUP($B246,$B$2:$AB$21,12,0)</f>
        <v>12.5</v>
      </c>
      <c r="N246" s="203">
        <f>VLOOKUP($B246,$B$2:$AB$21,13,0)</f>
        <v>10.5</v>
      </c>
      <c r="O246" s="203">
        <f>VLOOKUP($B246,$B$2:$AB$21,14,0)</f>
        <v>1</v>
      </c>
      <c r="P246" s="235">
        <f>VLOOKUP($B246,$B$2:$AB$21,15,0)</f>
        <v>14</v>
      </c>
      <c r="Q246" s="235">
        <f>VLOOKUP($B246,$B$2:$AB$21,16,0)</f>
        <v>8</v>
      </c>
      <c r="R246" s="203">
        <f>VLOOKUP($B246,$B$2:$AB$21,17,0)</f>
        <v>1</v>
      </c>
      <c r="S246" s="235">
        <f>VLOOKUP($B246,$B$2:$AB$21,18,0)</f>
        <v>81</v>
      </c>
      <c r="T246" s="235">
        <f>VLOOKUP($B246,$B$2:$AB$21,19,0)</f>
        <v>81</v>
      </c>
      <c r="U246" s="235">
        <f>VLOOKUP($B246,$B$2:$AB$21,20,0)</f>
        <v>2</v>
      </c>
      <c r="V246" s="235">
        <f>VLOOKUP($B246,$B$2:$AB$21,21,0)</f>
        <v>176.252</v>
      </c>
      <c r="W246" s="235">
        <f>VLOOKUP($B246,$B$2:$AB$21,22,0)</f>
        <v>199.298</v>
      </c>
      <c r="X246" s="203">
        <f>VLOOKUP($B246,$B$2:$AB$21,23,0)</f>
        <v>14</v>
      </c>
      <c r="Y246" s="203">
        <f>VLOOKUP($B246,$B$2:$AB$21,24,0)</f>
        <v>11.7</v>
      </c>
      <c r="Z246" s="203">
        <f>VLOOKUP($B246,$B$2:$AB$21,25,0)</f>
        <v>14</v>
      </c>
      <c r="AA246" s="235">
        <f>VLOOKUP($B246,$B$2:$AB$21,26,0)</f>
        <v>13.3</v>
      </c>
      <c r="AB246" s="235">
        <f>VLOOKUP($B246,$B$2:$AB$21,27,0)</f>
        <v>10.775</v>
      </c>
    </row>
    <row r="247" customHeight="1" spans="2:15">
      <c r="B247" s="805" t="str">
        <f>B246</f>
        <v>YU17</v>
      </c>
      <c r="C247" s="205" t="s">
        <v>28</v>
      </c>
      <c r="D247" s="205" t="s">
        <v>29</v>
      </c>
      <c r="E247" s="806" t="s">
        <v>30</v>
      </c>
      <c r="F247" s="806"/>
      <c r="G247" s="806"/>
      <c r="H247" s="206" t="s">
        <v>31</v>
      </c>
      <c r="I247" s="206" t="s">
        <v>32</v>
      </c>
      <c r="J247" s="206" t="s">
        <v>33</v>
      </c>
      <c r="K247" s="206" t="s">
        <v>34</v>
      </c>
      <c r="L247" s="236" t="s">
        <v>35</v>
      </c>
      <c r="M247" s="237"/>
      <c r="N247" s="237"/>
      <c r="O247" s="177"/>
    </row>
    <row r="248" customHeight="1" spans="2:17">
      <c r="B248" s="807"/>
      <c r="C248" s="208"/>
      <c r="D248" s="208"/>
      <c r="E248" s="188" t="s">
        <v>36</v>
      </c>
      <c r="F248" s="188" t="s">
        <v>37</v>
      </c>
      <c r="G248" s="188" t="s">
        <v>38</v>
      </c>
      <c r="H248" s="188"/>
      <c r="I248" s="188"/>
      <c r="J248" s="188"/>
      <c r="K248" s="188"/>
      <c r="L248" s="238"/>
      <c r="M248" s="237"/>
      <c r="N248" s="237"/>
      <c r="O248" s="177"/>
      <c r="P248" s="836" t="s">
        <v>39</v>
      </c>
      <c r="Q248" s="836" t="s">
        <v>40</v>
      </c>
    </row>
    <row r="249" customHeight="1" spans="2:19">
      <c r="B249" s="807"/>
      <c r="C249" s="208" t="s">
        <v>41</v>
      </c>
      <c r="D249" s="808">
        <f>A18</f>
        <v>14</v>
      </c>
      <c r="E249" s="809">
        <v>22</v>
      </c>
      <c r="F249" s="210" t="str">
        <f>O249</f>
        <v>309.3~332.3</v>
      </c>
      <c r="G249" s="210">
        <f>ROUNDUP((IF(D249&lt;26,10.927,11.212))*D249/10,1)</f>
        <v>15.3</v>
      </c>
      <c r="H249" s="810">
        <f>(M249+N249)/2+E249+G249+P249</f>
        <v>449.9</v>
      </c>
      <c r="I249" s="211">
        <f>H246+1</f>
        <v>160</v>
      </c>
      <c r="J249" s="210">
        <f t="shared" ref="J249:J256" si="95">H249*I249/100</f>
        <v>719.84</v>
      </c>
      <c r="K249" s="239">
        <f t="shared" ref="K249:K256" si="96">ROUND(D249^2*PI()/4/1000000*7850,3)</f>
        <v>1.208</v>
      </c>
      <c r="L249" s="238">
        <f t="shared" ref="L249:L256" si="97">J249*K249</f>
        <v>869.56672</v>
      </c>
      <c r="M249" s="237">
        <f>ROUND((D246+G246-$AE$2*2),1)</f>
        <v>309.3</v>
      </c>
      <c r="N249" s="237">
        <f>ROUND((E246+G246-2*$AE$2),1)</f>
        <v>332.3</v>
      </c>
      <c r="O249" s="177" t="str">
        <f>ROUND(M249,1)&amp;"~"&amp;ROUND(N249,1)</f>
        <v>309.3~332.3</v>
      </c>
      <c r="P249" s="836">
        <f>56.8+25*D249/10</f>
        <v>91.8</v>
      </c>
      <c r="Q249" s="836" t="str">
        <f>ROUND(R249,1)&amp;"~"&amp;ROUND(S249,1)</f>
        <v>0~0</v>
      </c>
      <c r="R249" s="178">
        <f>S246-81</f>
        <v>0</v>
      </c>
      <c r="S249" s="178">
        <f>T246-81</f>
        <v>0</v>
      </c>
    </row>
    <row r="250" customHeight="1" spans="2:15">
      <c r="B250" s="807"/>
      <c r="C250" s="208" t="s">
        <v>42</v>
      </c>
      <c r="D250" s="808">
        <f>D249</f>
        <v>14</v>
      </c>
      <c r="E250" s="210">
        <f>22.5+D250*25/10</f>
        <v>57.5</v>
      </c>
      <c r="F250" s="210" t="str">
        <f>O250</f>
        <v>238.8~261.8</v>
      </c>
      <c r="G250" s="210">
        <f>ROUNDUP((IF(D250&lt;26,10.927,11.212))*D250/10,1)</f>
        <v>15.3</v>
      </c>
      <c r="H250" s="810">
        <f>(M250+N250)/2+E250+G250</f>
        <v>323.1</v>
      </c>
      <c r="I250" s="211">
        <f>I249</f>
        <v>160</v>
      </c>
      <c r="J250" s="210">
        <f t="shared" si="95"/>
        <v>516.96</v>
      </c>
      <c r="K250" s="239">
        <f t="shared" si="96"/>
        <v>1.208</v>
      </c>
      <c r="L250" s="238">
        <f t="shared" si="97"/>
        <v>624.48768</v>
      </c>
      <c r="M250" s="237">
        <f>ROUND((D246+G246-$AE$2*2-70.5),1)</f>
        <v>238.8</v>
      </c>
      <c r="N250" s="237">
        <f>ROUND((E246+G246-2*$AE$2-70.5),1)</f>
        <v>261.8</v>
      </c>
      <c r="O250" s="177" t="str">
        <f>ROUND(M250,1)&amp;"~"&amp;ROUND(N250,1)</f>
        <v>238.8~261.8</v>
      </c>
    </row>
    <row r="251" customHeight="1" spans="2:15">
      <c r="B251" s="807"/>
      <c r="C251" s="208" t="s">
        <v>43</v>
      </c>
      <c r="D251" s="808">
        <f t="shared" ref="D251:I251" si="98">D249</f>
        <v>14</v>
      </c>
      <c r="E251" s="210">
        <f>F246-2*$AE$2</f>
        <v>22</v>
      </c>
      <c r="F251" s="210" t="str">
        <f t="shared" si="98"/>
        <v>309.3~332.3</v>
      </c>
      <c r="G251" s="210">
        <v>0</v>
      </c>
      <c r="H251" s="811">
        <f>(M251+N251)+E251</f>
        <v>663.6</v>
      </c>
      <c r="I251" s="211">
        <f t="shared" si="98"/>
        <v>160</v>
      </c>
      <c r="J251" s="210">
        <f t="shared" si="95"/>
        <v>1061.76</v>
      </c>
      <c r="K251" s="239">
        <f t="shared" si="96"/>
        <v>1.208</v>
      </c>
      <c r="L251" s="238">
        <f t="shared" si="97"/>
        <v>1282.60608</v>
      </c>
      <c r="M251" s="237">
        <f>M249</f>
        <v>309.3</v>
      </c>
      <c r="N251" s="237">
        <f>N249</f>
        <v>332.3</v>
      </c>
      <c r="O251" s="177"/>
    </row>
    <row r="252" customHeight="1" spans="2:15">
      <c r="B252" s="807"/>
      <c r="C252" s="812" t="s">
        <v>44</v>
      </c>
      <c r="D252" s="808">
        <v>14</v>
      </c>
      <c r="E252" s="210">
        <v>0</v>
      </c>
      <c r="F252" s="210">
        <f>ROUND(((C246-2*$AE$2)^2+(E246-D246)^2)^0.5,1)</f>
        <v>1992.1</v>
      </c>
      <c r="G252" s="210">
        <f>ROUNDUP((IF(D252&lt;26,10.927,11.212))*D252/10,0)</f>
        <v>16</v>
      </c>
      <c r="H252" s="813">
        <f>F252+G252*2</f>
        <v>2024.1</v>
      </c>
      <c r="I252" s="211">
        <f>(J246+1+X246+1)*2+(O246+1)*2</f>
        <v>46</v>
      </c>
      <c r="J252" s="210">
        <f t="shared" si="95"/>
        <v>931.086</v>
      </c>
      <c r="K252" s="239">
        <f t="shared" si="96"/>
        <v>1.208</v>
      </c>
      <c r="L252" s="238">
        <f t="shared" si="97"/>
        <v>1124.751888</v>
      </c>
      <c r="M252" s="237"/>
      <c r="N252" s="237"/>
      <c r="O252" s="177"/>
    </row>
    <row r="253" customHeight="1" spans="2:15">
      <c r="B253" s="807"/>
      <c r="C253" s="812" t="s">
        <v>45</v>
      </c>
      <c r="D253" s="808">
        <v>8</v>
      </c>
      <c r="E253" s="210">
        <v>0</v>
      </c>
      <c r="F253" s="210">
        <f>F246-2*$AE$2</f>
        <v>22</v>
      </c>
      <c r="G253" s="210">
        <v>11</v>
      </c>
      <c r="H253" s="813">
        <f t="shared" ref="H253:H256" si="99">F253+G253</f>
        <v>33</v>
      </c>
      <c r="I253" s="211">
        <f>ROUNDUP(H246/2,0)*(L246+X246+1)/2</f>
        <v>800</v>
      </c>
      <c r="J253" s="210">
        <f t="shared" si="95"/>
        <v>264</v>
      </c>
      <c r="K253" s="239">
        <f t="shared" si="96"/>
        <v>0.395</v>
      </c>
      <c r="L253" s="238">
        <f t="shared" si="97"/>
        <v>104.28</v>
      </c>
      <c r="M253" s="237"/>
      <c r="N253" s="237"/>
      <c r="O253" s="177"/>
    </row>
    <row r="254" customHeight="1" spans="2:15">
      <c r="B254" s="807"/>
      <c r="C254" s="208" t="s">
        <v>46</v>
      </c>
      <c r="D254" s="808">
        <v>8</v>
      </c>
      <c r="E254" s="210">
        <v>0</v>
      </c>
      <c r="F254" s="210">
        <v>22</v>
      </c>
      <c r="G254" s="210">
        <v>11</v>
      </c>
      <c r="H254" s="813">
        <f t="shared" si="99"/>
        <v>33</v>
      </c>
      <c r="I254" s="211">
        <f>ROUNDUP(H246/2,0)*(((L246+1)/2)-2)</f>
        <v>80</v>
      </c>
      <c r="J254" s="210">
        <f t="shared" si="95"/>
        <v>26.4</v>
      </c>
      <c r="K254" s="239">
        <f t="shared" si="96"/>
        <v>0.395</v>
      </c>
      <c r="L254" s="238">
        <f t="shared" si="97"/>
        <v>10.428</v>
      </c>
      <c r="M254" s="237"/>
      <c r="N254" s="237"/>
      <c r="O254" s="177"/>
    </row>
    <row r="255" customHeight="1" spans="2:15">
      <c r="B255" s="807"/>
      <c r="C255" s="208" t="s">
        <v>47</v>
      </c>
      <c r="D255" s="808">
        <v>8</v>
      </c>
      <c r="E255" s="210">
        <v>0</v>
      </c>
      <c r="F255" s="809" t="s">
        <v>48</v>
      </c>
      <c r="G255" s="210">
        <v>11</v>
      </c>
      <c r="H255" s="810">
        <f>(25.7+28.3)/2+G255</f>
        <v>38</v>
      </c>
      <c r="I255" s="211">
        <f>H246+1</f>
        <v>160</v>
      </c>
      <c r="J255" s="210">
        <f t="shared" si="95"/>
        <v>60.8</v>
      </c>
      <c r="K255" s="239">
        <f t="shared" si="96"/>
        <v>0.395</v>
      </c>
      <c r="L255" s="238">
        <f t="shared" si="97"/>
        <v>24.016</v>
      </c>
      <c r="M255" s="237"/>
      <c r="N255" s="237"/>
      <c r="O255" s="177"/>
    </row>
    <row r="256" customHeight="1" spans="2:15">
      <c r="B256" s="814"/>
      <c r="C256" s="208" t="s">
        <v>49</v>
      </c>
      <c r="D256" s="808">
        <v>8</v>
      </c>
      <c r="E256" s="815">
        <v>0</v>
      </c>
      <c r="F256" s="210">
        <f>45-2*$AE$2</f>
        <v>37</v>
      </c>
      <c r="G256" s="210">
        <v>11</v>
      </c>
      <c r="H256" s="813">
        <f t="shared" si="99"/>
        <v>48</v>
      </c>
      <c r="I256" s="211">
        <f>ROUNDUP(H246/2,0)*X246/2</f>
        <v>560</v>
      </c>
      <c r="J256" s="210">
        <f t="shared" si="95"/>
        <v>268.8</v>
      </c>
      <c r="K256" s="239">
        <f t="shared" si="96"/>
        <v>0.395</v>
      </c>
      <c r="L256" s="238">
        <f t="shared" si="97"/>
        <v>106.176</v>
      </c>
      <c r="M256" s="237"/>
      <c r="N256" s="237"/>
      <c r="O256" s="177"/>
    </row>
    <row r="257" customHeight="1" spans="2:15">
      <c r="B257" s="816" t="s">
        <v>50</v>
      </c>
      <c r="C257" s="817" t="s">
        <v>51</v>
      </c>
      <c r="D257" s="817"/>
      <c r="E257" s="818">
        <f>SUM(L253:L256)</f>
        <v>244.9</v>
      </c>
      <c r="F257" s="819"/>
      <c r="G257" s="820" t="s">
        <v>52</v>
      </c>
      <c r="H257" s="820"/>
      <c r="I257" s="837">
        <f>SUM(L249:L252)</f>
        <v>3901.412368</v>
      </c>
      <c r="J257" s="188" t="s">
        <v>53</v>
      </c>
      <c r="K257" s="838"/>
      <c r="L257" s="839">
        <f>AC18</f>
        <v>35.16525</v>
      </c>
      <c r="M257" s="237">
        <f>(E257+I257)/L257</f>
        <v>117.909367002936</v>
      </c>
      <c r="N257" s="237"/>
      <c r="O257" s="177"/>
    </row>
    <row r="258" hidden="1" customHeight="1" spans="2:15">
      <c r="B258" s="212" t="s">
        <v>54</v>
      </c>
      <c r="C258" s="821"/>
      <c r="D258" s="822"/>
      <c r="E258" s="214">
        <f>E257*R246</f>
        <v>244.9</v>
      </c>
      <c r="F258" s="215"/>
      <c r="G258" s="823"/>
      <c r="H258" s="824"/>
      <c r="I258" s="217">
        <f>I257*R246</f>
        <v>3901.412368</v>
      </c>
      <c r="J258" s="214"/>
      <c r="K258" s="215"/>
      <c r="L258" s="241">
        <f>L257*R246</f>
        <v>35.16525</v>
      </c>
      <c r="M258" s="237"/>
      <c r="N258" s="237"/>
      <c r="O258" s="177"/>
    </row>
    <row r="259" customHeight="1" spans="2:15">
      <c r="B259" s="847"/>
      <c r="C259" s="179"/>
      <c r="D259" s="179"/>
      <c r="E259" s="222"/>
      <c r="F259" s="222"/>
      <c r="G259" s="848"/>
      <c r="H259" s="848"/>
      <c r="I259" s="252"/>
      <c r="J259" s="222"/>
      <c r="K259" s="222"/>
      <c r="L259" s="252"/>
      <c r="M259" s="237"/>
      <c r="N259" s="237"/>
      <c r="O259" s="177"/>
    </row>
    <row r="260" hidden="1" customHeight="1" spans="2:28">
      <c r="B260" s="178" t="str">
        <f>B19</f>
        <v>YU18</v>
      </c>
      <c r="C260" s="203">
        <f>VLOOKUP($B260,$B$2:$AB$21,2,0)</f>
        <v>2000</v>
      </c>
      <c r="D260" s="235">
        <f>VLOOKUP($B260,$B$2:$AB$21,3,0)</f>
        <v>280.328</v>
      </c>
      <c r="E260" s="235">
        <f>VLOOKUP($B260,$B$2:$AB$21,4,0)</f>
        <v>289.319</v>
      </c>
      <c r="F260" s="235">
        <f>VLOOKUP($B260,$B$2:$AB$21,5,0)</f>
        <v>30</v>
      </c>
      <c r="G260" s="235">
        <f>VLOOKUP($B260,$B$2:$AB$21,6,0)</f>
        <v>50</v>
      </c>
      <c r="H260" s="203">
        <f>VLOOKUP($B260,$B$2:$AB$21,7,0)</f>
        <v>159</v>
      </c>
      <c r="I260" s="203">
        <f>VLOOKUP($B260,$B$2:$AB$21,8,0)</f>
        <v>6.25</v>
      </c>
      <c r="J260" s="203">
        <f>VLOOKUP($B260,$B$2:$AB$21,9,0)</f>
        <v>5</v>
      </c>
      <c r="K260" s="203">
        <f>VLOOKUP($B260,$B$2:$AB$21,10,0)</f>
        <v>12.5</v>
      </c>
      <c r="L260" s="203">
        <f>VLOOKUP($B260,$B$2:$AB$21,11,0)</f>
        <v>5</v>
      </c>
      <c r="M260" s="203">
        <f>VLOOKUP($B260,$B$2:$AB$21,12,0)</f>
        <v>12.5</v>
      </c>
      <c r="N260" s="203">
        <f>VLOOKUP($B260,$B$2:$AB$21,13,0)</f>
        <v>10.5</v>
      </c>
      <c r="O260" s="203">
        <f>VLOOKUP($B260,$B$2:$AB$21,14,0)</f>
        <v>1</v>
      </c>
      <c r="P260" s="235">
        <f>VLOOKUP($B260,$B$2:$AB$21,15,0)</f>
        <v>14</v>
      </c>
      <c r="Q260" s="235">
        <f>VLOOKUP($B260,$B$2:$AB$21,16,0)</f>
        <v>8</v>
      </c>
      <c r="R260" s="203">
        <f>VLOOKUP($B260,$B$2:$AB$21,17,0)</f>
        <v>1</v>
      </c>
      <c r="S260" s="235">
        <f>VLOOKUP($B260,$B$2:$AB$21,18,0)</f>
        <v>81</v>
      </c>
      <c r="T260" s="235">
        <f>VLOOKUP($B260,$B$2:$AB$21,19,0)</f>
        <v>81</v>
      </c>
      <c r="U260" s="235">
        <f>VLOOKUP($B260,$B$2:$AB$21,20,0)</f>
        <v>2</v>
      </c>
      <c r="V260" s="235">
        <f>VLOOKUP($B260,$B$2:$AB$21,21,0)</f>
        <v>199.328</v>
      </c>
      <c r="W260" s="235">
        <f>VLOOKUP($B260,$B$2:$AB$21,22,0)</f>
        <v>208.319</v>
      </c>
      <c r="X260" s="203">
        <f>VLOOKUP($B260,$B$2:$AB$21,23,0)</f>
        <v>16</v>
      </c>
      <c r="Y260" s="203">
        <f>VLOOKUP($B260,$B$2:$AB$21,24,0)</f>
        <v>12.2</v>
      </c>
      <c r="Z260" s="203">
        <f>VLOOKUP($B260,$B$2:$AB$21,25,0)</f>
        <v>16</v>
      </c>
      <c r="AA260" s="235">
        <f>VLOOKUP($B260,$B$2:$AB$21,26,0)</f>
        <v>12.8</v>
      </c>
      <c r="AB260" s="235">
        <f>VLOOKUP($B260,$B$2:$AB$21,27,0)</f>
        <v>1.82350000000002</v>
      </c>
    </row>
    <row r="261" customHeight="1" spans="2:15">
      <c r="B261" s="805" t="str">
        <f>B260</f>
        <v>YU18</v>
      </c>
      <c r="C261" s="205" t="s">
        <v>28</v>
      </c>
      <c r="D261" s="205" t="s">
        <v>29</v>
      </c>
      <c r="E261" s="806" t="s">
        <v>30</v>
      </c>
      <c r="F261" s="806"/>
      <c r="G261" s="806"/>
      <c r="H261" s="206" t="s">
        <v>31</v>
      </c>
      <c r="I261" s="206" t="s">
        <v>32</v>
      </c>
      <c r="J261" s="206" t="s">
        <v>33</v>
      </c>
      <c r="K261" s="206" t="s">
        <v>34</v>
      </c>
      <c r="L261" s="236" t="s">
        <v>35</v>
      </c>
      <c r="M261" s="237"/>
      <c r="N261" s="237"/>
      <c r="O261" s="177"/>
    </row>
    <row r="262" customHeight="1" spans="2:17">
      <c r="B262" s="807"/>
      <c r="C262" s="208"/>
      <c r="D262" s="208"/>
      <c r="E262" s="188" t="s">
        <v>36</v>
      </c>
      <c r="F262" s="188" t="s">
        <v>37</v>
      </c>
      <c r="G262" s="188" t="s">
        <v>38</v>
      </c>
      <c r="H262" s="188"/>
      <c r="I262" s="188"/>
      <c r="J262" s="188"/>
      <c r="K262" s="188"/>
      <c r="L262" s="238"/>
      <c r="M262" s="237"/>
      <c r="N262" s="237"/>
      <c r="O262" s="177"/>
      <c r="P262" s="836" t="s">
        <v>39</v>
      </c>
      <c r="Q262" s="836" t="s">
        <v>40</v>
      </c>
    </row>
    <row r="263" customHeight="1" spans="2:19">
      <c r="B263" s="807"/>
      <c r="C263" s="208" t="s">
        <v>41</v>
      </c>
      <c r="D263" s="808">
        <f>A19</f>
        <v>14</v>
      </c>
      <c r="E263" s="809">
        <v>22</v>
      </c>
      <c r="F263" s="210" t="str">
        <f>O263</f>
        <v>322.3~331.3</v>
      </c>
      <c r="G263" s="210">
        <f>ROUNDUP((IF(D263&lt;26,10.927,11.212))*D263/10,1)</f>
        <v>15.3</v>
      </c>
      <c r="H263" s="810">
        <f>(M263+N263)/2+E263+G263+P263</f>
        <v>455.9</v>
      </c>
      <c r="I263" s="211">
        <f>H260+1</f>
        <v>160</v>
      </c>
      <c r="J263" s="210">
        <f t="shared" ref="J263:J270" si="100">H263*I263/100</f>
        <v>729.44</v>
      </c>
      <c r="K263" s="239">
        <f t="shared" ref="K263:K270" si="101">ROUND(D263^2*PI()/4/1000000*7850,3)</f>
        <v>1.208</v>
      </c>
      <c r="L263" s="238">
        <f t="shared" ref="L263:L270" si="102">J263*K263</f>
        <v>881.16352</v>
      </c>
      <c r="M263" s="237">
        <f>ROUND((D260+G260-$AE$2*2),1)</f>
        <v>322.3</v>
      </c>
      <c r="N263" s="237">
        <f>ROUND((E260+G260-2*$AE$2),1)</f>
        <v>331.3</v>
      </c>
      <c r="O263" s="177" t="str">
        <f>ROUND(M263,1)&amp;"~"&amp;ROUND(N263,1)</f>
        <v>322.3~331.3</v>
      </c>
      <c r="P263" s="836">
        <f>56.8+25*D263/10</f>
        <v>91.8</v>
      </c>
      <c r="Q263" s="836" t="str">
        <f>ROUND(R263,1)&amp;"~"&amp;ROUND(S263,1)</f>
        <v>0~0</v>
      </c>
      <c r="R263" s="178">
        <f>S260-81</f>
        <v>0</v>
      </c>
      <c r="S263" s="178">
        <f>T260-81</f>
        <v>0</v>
      </c>
    </row>
    <row r="264" customHeight="1" spans="2:15">
      <c r="B264" s="807"/>
      <c r="C264" s="208" t="s">
        <v>42</v>
      </c>
      <c r="D264" s="808">
        <f>D263</f>
        <v>14</v>
      </c>
      <c r="E264" s="210">
        <f>22.5+D264*25/10</f>
        <v>57.5</v>
      </c>
      <c r="F264" s="210" t="str">
        <f>O264</f>
        <v>251.8~260.8</v>
      </c>
      <c r="G264" s="210">
        <f>ROUNDUP((IF(D264&lt;26,10.927,11.212))*D264/10,1)</f>
        <v>15.3</v>
      </c>
      <c r="H264" s="810">
        <f>(M264+N264)/2+E264+G264</f>
        <v>329.1</v>
      </c>
      <c r="I264" s="211">
        <f>I263</f>
        <v>160</v>
      </c>
      <c r="J264" s="210">
        <f t="shared" si="100"/>
        <v>526.56</v>
      </c>
      <c r="K264" s="239">
        <f t="shared" si="101"/>
        <v>1.208</v>
      </c>
      <c r="L264" s="238">
        <f t="shared" si="102"/>
        <v>636.08448</v>
      </c>
      <c r="M264" s="237">
        <f>ROUND((D260+G260-$AE$2*2-70.5),1)</f>
        <v>251.8</v>
      </c>
      <c r="N264" s="237">
        <f>ROUND((E260+G260-2*$AE$2-70.5),1)</f>
        <v>260.8</v>
      </c>
      <c r="O264" s="177" t="str">
        <f>ROUND(M264,1)&amp;"~"&amp;ROUND(N264,1)</f>
        <v>251.8~260.8</v>
      </c>
    </row>
    <row r="265" customHeight="1" spans="2:15">
      <c r="B265" s="807"/>
      <c r="C265" s="208" t="s">
        <v>43</v>
      </c>
      <c r="D265" s="808">
        <f t="shared" ref="D265:I265" si="103">D263</f>
        <v>14</v>
      </c>
      <c r="E265" s="210">
        <f>F260-2*$AE$2</f>
        <v>22</v>
      </c>
      <c r="F265" s="210" t="str">
        <f t="shared" si="103"/>
        <v>322.3~331.3</v>
      </c>
      <c r="G265" s="210">
        <v>0</v>
      </c>
      <c r="H265" s="811">
        <f>(M265+N265)+E265</f>
        <v>675.6</v>
      </c>
      <c r="I265" s="211">
        <f t="shared" si="103"/>
        <v>160</v>
      </c>
      <c r="J265" s="210">
        <f t="shared" si="100"/>
        <v>1080.96</v>
      </c>
      <c r="K265" s="239">
        <f t="shared" si="101"/>
        <v>1.208</v>
      </c>
      <c r="L265" s="238">
        <f t="shared" si="102"/>
        <v>1305.79968</v>
      </c>
      <c r="M265" s="237">
        <f>M263</f>
        <v>322.3</v>
      </c>
      <c r="N265" s="237">
        <f>N263</f>
        <v>331.3</v>
      </c>
      <c r="O265" s="177"/>
    </row>
    <row r="266" customHeight="1" spans="2:15">
      <c r="B266" s="807"/>
      <c r="C266" s="812" t="s">
        <v>44</v>
      </c>
      <c r="D266" s="808">
        <v>14</v>
      </c>
      <c r="E266" s="210">
        <v>0</v>
      </c>
      <c r="F266" s="210">
        <f>ROUND(((C260-2*$AE$2)^2+(E260-D260)^2)^0.5,1)</f>
        <v>1992</v>
      </c>
      <c r="G266" s="210">
        <f>ROUNDUP((IF(D266&lt;26,10.927,11.212))*D266/10,0)</f>
        <v>16</v>
      </c>
      <c r="H266" s="813">
        <f>F266+G266*2</f>
        <v>2024</v>
      </c>
      <c r="I266" s="211">
        <f>(J260+1+X260+1)*2+(O260+1)*2</f>
        <v>50</v>
      </c>
      <c r="J266" s="210">
        <f t="shared" si="100"/>
        <v>1012</v>
      </c>
      <c r="K266" s="239">
        <f t="shared" si="101"/>
        <v>1.208</v>
      </c>
      <c r="L266" s="238">
        <f t="shared" si="102"/>
        <v>1222.496</v>
      </c>
      <c r="M266" s="237"/>
      <c r="N266" s="237"/>
      <c r="O266" s="177"/>
    </row>
    <row r="267" customHeight="1" spans="2:15">
      <c r="B267" s="807"/>
      <c r="C267" s="812" t="s">
        <v>45</v>
      </c>
      <c r="D267" s="808">
        <v>8</v>
      </c>
      <c r="E267" s="210">
        <v>0</v>
      </c>
      <c r="F267" s="210">
        <f>F260-2*$AE$2</f>
        <v>22</v>
      </c>
      <c r="G267" s="210">
        <v>11</v>
      </c>
      <c r="H267" s="813">
        <f t="shared" ref="H267:H270" si="104">F267+G267</f>
        <v>33</v>
      </c>
      <c r="I267" s="211">
        <f>ROUNDUP(H260/2,0)*(L260+X260+1)/2</f>
        <v>880</v>
      </c>
      <c r="J267" s="210">
        <f t="shared" si="100"/>
        <v>290.4</v>
      </c>
      <c r="K267" s="239">
        <f t="shared" si="101"/>
        <v>0.395</v>
      </c>
      <c r="L267" s="238">
        <f t="shared" si="102"/>
        <v>114.708</v>
      </c>
      <c r="M267" s="237"/>
      <c r="N267" s="237"/>
      <c r="O267" s="177"/>
    </row>
    <row r="268" customHeight="1" spans="2:15">
      <c r="B268" s="807"/>
      <c r="C268" s="208" t="s">
        <v>46</v>
      </c>
      <c r="D268" s="808">
        <v>8</v>
      </c>
      <c r="E268" s="210">
        <v>0</v>
      </c>
      <c r="F268" s="210">
        <v>22</v>
      </c>
      <c r="G268" s="210">
        <v>11</v>
      </c>
      <c r="H268" s="813">
        <f t="shared" si="104"/>
        <v>33</v>
      </c>
      <c r="I268" s="211">
        <f>ROUNDUP(H260/2,0)*(((L260+1)/2)-2)</f>
        <v>80</v>
      </c>
      <c r="J268" s="210">
        <f t="shared" si="100"/>
        <v>26.4</v>
      </c>
      <c r="K268" s="239">
        <f t="shared" si="101"/>
        <v>0.395</v>
      </c>
      <c r="L268" s="238">
        <f t="shared" si="102"/>
        <v>10.428</v>
      </c>
      <c r="M268" s="237"/>
      <c r="N268" s="237"/>
      <c r="O268" s="177"/>
    </row>
    <row r="269" customHeight="1" spans="2:15">
      <c r="B269" s="807"/>
      <c r="C269" s="208" t="s">
        <v>47</v>
      </c>
      <c r="D269" s="808">
        <v>8</v>
      </c>
      <c r="E269" s="210">
        <v>0</v>
      </c>
      <c r="F269" s="809" t="s">
        <v>48</v>
      </c>
      <c r="G269" s="210">
        <v>11</v>
      </c>
      <c r="H269" s="810">
        <f>(25.7+28.3)/2+G269</f>
        <v>38</v>
      </c>
      <c r="I269" s="211">
        <f>H260+1</f>
        <v>160</v>
      </c>
      <c r="J269" s="210">
        <f t="shared" si="100"/>
        <v>60.8</v>
      </c>
      <c r="K269" s="239">
        <f t="shared" si="101"/>
        <v>0.395</v>
      </c>
      <c r="L269" s="238">
        <f t="shared" si="102"/>
        <v>24.016</v>
      </c>
      <c r="M269" s="237"/>
      <c r="N269" s="237"/>
      <c r="O269" s="177"/>
    </row>
    <row r="270" customHeight="1" spans="2:15">
      <c r="B270" s="814"/>
      <c r="C270" s="208" t="s">
        <v>49</v>
      </c>
      <c r="D270" s="808">
        <v>8</v>
      </c>
      <c r="E270" s="815">
        <v>0</v>
      </c>
      <c r="F270" s="210">
        <f>45-2*$AE$2</f>
        <v>37</v>
      </c>
      <c r="G270" s="210">
        <v>11</v>
      </c>
      <c r="H270" s="813">
        <f t="shared" si="104"/>
        <v>48</v>
      </c>
      <c r="I270" s="211">
        <f>ROUNDUP(H260/2,0)*X260/2</f>
        <v>640</v>
      </c>
      <c r="J270" s="210">
        <f t="shared" si="100"/>
        <v>307.2</v>
      </c>
      <c r="K270" s="239">
        <f t="shared" si="101"/>
        <v>0.395</v>
      </c>
      <c r="L270" s="238">
        <f t="shared" si="102"/>
        <v>121.344</v>
      </c>
      <c r="M270" s="237"/>
      <c r="N270" s="237"/>
      <c r="O270" s="177"/>
    </row>
    <row r="271" customHeight="1" spans="2:15">
      <c r="B271" s="816" t="s">
        <v>50</v>
      </c>
      <c r="C271" s="817" t="s">
        <v>51</v>
      </c>
      <c r="D271" s="817"/>
      <c r="E271" s="818">
        <f>SUM(L267:L270)</f>
        <v>270.496</v>
      </c>
      <c r="F271" s="819"/>
      <c r="G271" s="820" t="s">
        <v>52</v>
      </c>
      <c r="H271" s="820"/>
      <c r="I271" s="837">
        <f>SUM(L263:L266)</f>
        <v>4045.54368</v>
      </c>
      <c r="J271" s="188" t="s">
        <v>53</v>
      </c>
      <c r="K271" s="838"/>
      <c r="L271" s="839">
        <f>AC19</f>
        <v>37.572525</v>
      </c>
      <c r="M271" s="237">
        <f>(E271+I271)/L271</f>
        <v>114.8722285766</v>
      </c>
      <c r="N271" s="237"/>
      <c r="O271" s="177"/>
    </row>
    <row r="272" hidden="1" customHeight="1" spans="2:15">
      <c r="B272" s="212" t="s">
        <v>54</v>
      </c>
      <c r="C272" s="821"/>
      <c r="D272" s="822"/>
      <c r="E272" s="214">
        <f>E271*R260</f>
        <v>270.496</v>
      </c>
      <c r="F272" s="215"/>
      <c r="G272" s="823"/>
      <c r="H272" s="824"/>
      <c r="I272" s="217">
        <f>I271*R260</f>
        <v>4045.54368</v>
      </c>
      <c r="J272" s="214"/>
      <c r="K272" s="215"/>
      <c r="L272" s="241">
        <f>L271*R260</f>
        <v>37.572525</v>
      </c>
      <c r="M272" s="237"/>
      <c r="N272" s="237"/>
      <c r="O272" s="177"/>
    </row>
    <row r="273" customHeight="1" spans="2:15">
      <c r="B273" s="847"/>
      <c r="C273" s="179"/>
      <c r="D273" s="179"/>
      <c r="E273" s="222"/>
      <c r="F273" s="222"/>
      <c r="G273" s="848"/>
      <c r="H273" s="848"/>
      <c r="I273" s="252"/>
      <c r="J273" s="222"/>
      <c r="K273" s="222"/>
      <c r="L273" s="252"/>
      <c r="M273" s="237"/>
      <c r="N273" s="237"/>
      <c r="O273" s="177"/>
    </row>
    <row r="274" hidden="1" customHeight="1" spans="2:28">
      <c r="B274" s="178" t="str">
        <f>B20</f>
        <v>YU19</v>
      </c>
      <c r="C274" s="203">
        <f>VLOOKUP($B274,$B$2:$AB$21,2,0)</f>
        <v>1547.05</v>
      </c>
      <c r="D274" s="235">
        <f>VLOOKUP($B274,$B$2:$AB$21,3,0)</f>
        <v>289.315</v>
      </c>
      <c r="E274" s="235">
        <f>VLOOKUP($B274,$B$2:$AB$21,4,0)</f>
        <v>281</v>
      </c>
      <c r="F274" s="235">
        <f>VLOOKUP($B274,$B$2:$AB$21,5,0)</f>
        <v>30</v>
      </c>
      <c r="G274" s="235">
        <f>VLOOKUP($B274,$B$2:$AB$21,6,0)</f>
        <v>40</v>
      </c>
      <c r="H274" s="203">
        <f>VLOOKUP($B274,$B$2:$AB$21,7,0)</f>
        <v>122</v>
      </c>
      <c r="I274" s="203">
        <f>VLOOKUP($B274,$B$2:$AB$21,8,0)</f>
        <v>11.03</v>
      </c>
      <c r="J274" s="203">
        <f>VLOOKUP($B274,$B$2:$AB$21,9,0)</f>
        <v>5</v>
      </c>
      <c r="K274" s="203">
        <f>VLOOKUP($B274,$B$2:$AB$21,10,0)</f>
        <v>12.5</v>
      </c>
      <c r="L274" s="203">
        <f>VLOOKUP($B274,$B$2:$AB$21,11,0)</f>
        <v>5</v>
      </c>
      <c r="M274" s="203">
        <f>VLOOKUP($B274,$B$2:$AB$21,12,0)</f>
        <v>12.5</v>
      </c>
      <c r="N274" s="203">
        <f>VLOOKUP($B274,$B$2:$AB$21,13,0)</f>
        <v>10.5</v>
      </c>
      <c r="O274" s="203">
        <f>VLOOKUP($B274,$B$2:$AB$21,14,0)</f>
        <v>1</v>
      </c>
      <c r="P274" s="235">
        <f>VLOOKUP($B274,$B$2:$AB$21,15,0)</f>
        <v>14</v>
      </c>
      <c r="Q274" s="235">
        <f>VLOOKUP($B274,$B$2:$AB$21,16,0)</f>
        <v>8</v>
      </c>
      <c r="R274" s="203">
        <f>VLOOKUP($B274,$B$2:$AB$21,17,0)</f>
        <v>1</v>
      </c>
      <c r="S274" s="235">
        <f>VLOOKUP($B274,$B$2:$AB$21,18,0)</f>
        <v>81</v>
      </c>
      <c r="T274" s="235">
        <f>VLOOKUP($B274,$B$2:$AB$21,19,0)</f>
        <v>81</v>
      </c>
      <c r="U274" s="235">
        <f>VLOOKUP($B274,$B$2:$AB$21,20,0)</f>
        <v>2</v>
      </c>
      <c r="V274" s="235">
        <f>VLOOKUP($B274,$B$2:$AB$21,21,0)</f>
        <v>208.315</v>
      </c>
      <c r="W274" s="235">
        <f>VLOOKUP($B274,$B$2:$AB$21,22,0)</f>
        <v>200</v>
      </c>
      <c r="X274" s="203">
        <f>VLOOKUP($B274,$B$2:$AB$21,23,0)</f>
        <v>16</v>
      </c>
      <c r="Y274" s="203">
        <f>VLOOKUP($B274,$B$2:$AB$21,24,0)</f>
        <v>12.8</v>
      </c>
      <c r="Z274" s="203">
        <f>VLOOKUP($B274,$B$2:$AB$21,25,0)</f>
        <v>16</v>
      </c>
      <c r="AA274" s="235">
        <f>VLOOKUP($B274,$B$2:$AB$21,26,0)</f>
        <v>12.2</v>
      </c>
      <c r="AB274" s="235">
        <f>VLOOKUP($B274,$B$2:$AB$21,27,0)</f>
        <v>2.1575</v>
      </c>
    </row>
    <row r="275" customHeight="1" spans="2:15">
      <c r="B275" s="805" t="str">
        <f>B274</f>
        <v>YU19</v>
      </c>
      <c r="C275" s="205" t="s">
        <v>28</v>
      </c>
      <c r="D275" s="205" t="s">
        <v>29</v>
      </c>
      <c r="E275" s="806" t="s">
        <v>30</v>
      </c>
      <c r="F275" s="806"/>
      <c r="G275" s="806"/>
      <c r="H275" s="206" t="s">
        <v>31</v>
      </c>
      <c r="I275" s="206" t="s">
        <v>32</v>
      </c>
      <c r="J275" s="206" t="s">
        <v>33</v>
      </c>
      <c r="K275" s="206" t="s">
        <v>34</v>
      </c>
      <c r="L275" s="236" t="s">
        <v>35</v>
      </c>
      <c r="M275" s="237"/>
      <c r="N275" s="237"/>
      <c r="O275" s="177"/>
    </row>
    <row r="276" customHeight="1" spans="2:17">
      <c r="B276" s="807"/>
      <c r="C276" s="208"/>
      <c r="D276" s="208"/>
      <c r="E276" s="188" t="s">
        <v>36</v>
      </c>
      <c r="F276" s="188" t="s">
        <v>37</v>
      </c>
      <c r="G276" s="188" t="s">
        <v>38</v>
      </c>
      <c r="H276" s="188"/>
      <c r="I276" s="188"/>
      <c r="J276" s="188"/>
      <c r="K276" s="188"/>
      <c r="L276" s="238"/>
      <c r="M276" s="237"/>
      <c r="N276" s="237"/>
      <c r="O276" s="177"/>
      <c r="P276" s="836" t="s">
        <v>39</v>
      </c>
      <c r="Q276" s="836" t="s">
        <v>40</v>
      </c>
    </row>
    <row r="277" customHeight="1" spans="2:19">
      <c r="B277" s="807"/>
      <c r="C277" s="208" t="s">
        <v>41</v>
      </c>
      <c r="D277" s="808">
        <f>A20</f>
        <v>14</v>
      </c>
      <c r="E277" s="809">
        <v>22</v>
      </c>
      <c r="F277" s="210" t="str">
        <f>O277</f>
        <v>321.3~313</v>
      </c>
      <c r="G277" s="210">
        <f>ROUNDUP((IF(D277&lt;26,10.927,11.212))*D277/10,1)</f>
        <v>15.3</v>
      </c>
      <c r="H277" s="810">
        <f>(M277+N277)/2+E277+G277+P277</f>
        <v>446.25</v>
      </c>
      <c r="I277" s="211">
        <f>H274+1</f>
        <v>123</v>
      </c>
      <c r="J277" s="210">
        <f t="shared" ref="J277:J284" si="105">H277*I277/100</f>
        <v>548.8875</v>
      </c>
      <c r="K277" s="239">
        <f t="shared" ref="K277:K284" si="106">ROUND(D277^2*PI()/4/1000000*7850,3)</f>
        <v>1.208</v>
      </c>
      <c r="L277" s="238">
        <f t="shared" ref="L277:L284" si="107">J277*K277</f>
        <v>663.0561</v>
      </c>
      <c r="M277" s="237">
        <f>ROUND((D274+G274-$AE$2*2),1)</f>
        <v>321.3</v>
      </c>
      <c r="N277" s="237">
        <f>ROUND((E274+G274-2*$AE$2),1)</f>
        <v>313</v>
      </c>
      <c r="O277" s="177" t="str">
        <f>ROUND(M277,1)&amp;"~"&amp;ROUND(N277,1)</f>
        <v>321.3~313</v>
      </c>
      <c r="P277" s="836">
        <f>56.8+25*D277/10</f>
        <v>91.8</v>
      </c>
      <c r="Q277" s="836" t="str">
        <f>ROUND(R277,1)&amp;"~"&amp;ROUND(S277,1)</f>
        <v>0~0</v>
      </c>
      <c r="R277" s="178">
        <f>S274-81</f>
        <v>0</v>
      </c>
      <c r="S277" s="178">
        <f>T274-81</f>
        <v>0</v>
      </c>
    </row>
    <row r="278" customHeight="1" spans="2:15">
      <c r="B278" s="807"/>
      <c r="C278" s="208" t="s">
        <v>42</v>
      </c>
      <c r="D278" s="808">
        <f>D277</f>
        <v>14</v>
      </c>
      <c r="E278" s="210">
        <f>22.5+D278*25/10</f>
        <v>57.5</v>
      </c>
      <c r="F278" s="210" t="str">
        <f>O278</f>
        <v>250.8~242.5</v>
      </c>
      <c r="G278" s="210">
        <f>ROUNDUP((IF(D278&lt;26,10.927,11.212))*D278/10,1)</f>
        <v>15.3</v>
      </c>
      <c r="H278" s="810">
        <f>(M278+N278)/2+E278+G278</f>
        <v>319.45</v>
      </c>
      <c r="I278" s="211">
        <f>I277</f>
        <v>123</v>
      </c>
      <c r="J278" s="210">
        <f t="shared" si="105"/>
        <v>392.9235</v>
      </c>
      <c r="K278" s="239">
        <f t="shared" si="106"/>
        <v>1.208</v>
      </c>
      <c r="L278" s="238">
        <f t="shared" si="107"/>
        <v>474.651588</v>
      </c>
      <c r="M278" s="237">
        <f>ROUND((D274+G274-$AE$2*2-70.5),1)</f>
        <v>250.8</v>
      </c>
      <c r="N278" s="237">
        <f>ROUND((E274+G274-2*$AE$2-70.5),1)</f>
        <v>242.5</v>
      </c>
      <c r="O278" s="177" t="str">
        <f>ROUND(M278,1)&amp;"~"&amp;ROUND(N278,1)</f>
        <v>250.8~242.5</v>
      </c>
    </row>
    <row r="279" customHeight="1" spans="2:15">
      <c r="B279" s="807"/>
      <c r="C279" s="208" t="s">
        <v>43</v>
      </c>
      <c r="D279" s="808">
        <f t="shared" ref="D279:I279" si="108">D277</f>
        <v>14</v>
      </c>
      <c r="E279" s="210">
        <f>F274-2*$AE$2</f>
        <v>22</v>
      </c>
      <c r="F279" s="210" t="str">
        <f t="shared" si="108"/>
        <v>321.3~313</v>
      </c>
      <c r="G279" s="210">
        <v>0</v>
      </c>
      <c r="H279" s="811">
        <f>(M279+N279)+E279</f>
        <v>656.3</v>
      </c>
      <c r="I279" s="211">
        <f t="shared" si="108"/>
        <v>123</v>
      </c>
      <c r="J279" s="210">
        <f t="shared" si="105"/>
        <v>807.249</v>
      </c>
      <c r="K279" s="239">
        <f t="shared" si="106"/>
        <v>1.208</v>
      </c>
      <c r="L279" s="238">
        <f t="shared" si="107"/>
        <v>975.156792</v>
      </c>
      <c r="M279" s="237">
        <f>M277</f>
        <v>321.3</v>
      </c>
      <c r="N279" s="237">
        <f>N277</f>
        <v>313</v>
      </c>
      <c r="O279" s="177"/>
    </row>
    <row r="280" customHeight="1" spans="2:15">
      <c r="B280" s="807"/>
      <c r="C280" s="812" t="s">
        <v>44</v>
      </c>
      <c r="D280" s="808">
        <v>14</v>
      </c>
      <c r="E280" s="210">
        <v>0</v>
      </c>
      <c r="F280" s="210">
        <f>ROUND(((C274-2*$AE$2)^2+(E274-D274)^2)^0.5,1)</f>
        <v>1539.1</v>
      </c>
      <c r="G280" s="210">
        <f>ROUNDUP((IF(D280&lt;26,10.927,11.212))*D280/10,0)</f>
        <v>16</v>
      </c>
      <c r="H280" s="813">
        <f>F280+G280*2</f>
        <v>1571.1</v>
      </c>
      <c r="I280" s="211">
        <f>(J274+1+X274+1)*2+(O274+1)*2</f>
        <v>50</v>
      </c>
      <c r="J280" s="210">
        <f t="shared" si="105"/>
        <v>785.55</v>
      </c>
      <c r="K280" s="239">
        <f t="shared" si="106"/>
        <v>1.208</v>
      </c>
      <c r="L280" s="238">
        <f t="shared" si="107"/>
        <v>948.9444</v>
      </c>
      <c r="M280" s="237"/>
      <c r="N280" s="237"/>
      <c r="O280" s="177"/>
    </row>
    <row r="281" customHeight="1" spans="2:15">
      <c r="B281" s="807"/>
      <c r="C281" s="812" t="s">
        <v>45</v>
      </c>
      <c r="D281" s="808">
        <v>8</v>
      </c>
      <c r="E281" s="210">
        <v>0</v>
      </c>
      <c r="F281" s="210">
        <f>F274-2*$AE$2</f>
        <v>22</v>
      </c>
      <c r="G281" s="210">
        <v>11</v>
      </c>
      <c r="H281" s="813">
        <f t="shared" ref="H281:H284" si="109">F281+G281</f>
        <v>33</v>
      </c>
      <c r="I281" s="211">
        <f>ROUNDUP(H274/2,0)*(L274+X274+1)/2</f>
        <v>671</v>
      </c>
      <c r="J281" s="210">
        <f t="shared" si="105"/>
        <v>221.43</v>
      </c>
      <c r="K281" s="239">
        <f t="shared" si="106"/>
        <v>0.395</v>
      </c>
      <c r="L281" s="238">
        <f t="shared" si="107"/>
        <v>87.46485</v>
      </c>
      <c r="M281" s="237"/>
      <c r="N281" s="237"/>
      <c r="O281" s="177"/>
    </row>
    <row r="282" customHeight="1" spans="2:15">
      <c r="B282" s="807"/>
      <c r="C282" s="208" t="s">
        <v>46</v>
      </c>
      <c r="D282" s="808">
        <v>8</v>
      </c>
      <c r="E282" s="210">
        <v>0</v>
      </c>
      <c r="F282" s="210">
        <v>22</v>
      </c>
      <c r="G282" s="210">
        <v>11</v>
      </c>
      <c r="H282" s="813">
        <f t="shared" si="109"/>
        <v>33</v>
      </c>
      <c r="I282" s="211">
        <f>ROUNDUP(H274/2,0)*(((L274+1)/2)-2)</f>
        <v>61</v>
      </c>
      <c r="J282" s="210">
        <f t="shared" si="105"/>
        <v>20.13</v>
      </c>
      <c r="K282" s="239">
        <f t="shared" si="106"/>
        <v>0.395</v>
      </c>
      <c r="L282" s="238">
        <f t="shared" si="107"/>
        <v>7.95135</v>
      </c>
      <c r="M282" s="237"/>
      <c r="N282" s="237"/>
      <c r="O282" s="177"/>
    </row>
    <row r="283" customHeight="1" spans="2:15">
      <c r="B283" s="807"/>
      <c r="C283" s="208" t="s">
        <v>47</v>
      </c>
      <c r="D283" s="808">
        <v>8</v>
      </c>
      <c r="E283" s="210">
        <v>0</v>
      </c>
      <c r="F283" s="809" t="s">
        <v>48</v>
      </c>
      <c r="G283" s="210">
        <v>11</v>
      </c>
      <c r="H283" s="810">
        <f>(25.7+28.3)/2+G283</f>
        <v>38</v>
      </c>
      <c r="I283" s="211">
        <f>H274+1</f>
        <v>123</v>
      </c>
      <c r="J283" s="210">
        <f t="shared" si="105"/>
        <v>46.74</v>
      </c>
      <c r="K283" s="239">
        <f t="shared" si="106"/>
        <v>0.395</v>
      </c>
      <c r="L283" s="238">
        <f t="shared" si="107"/>
        <v>18.4623</v>
      </c>
      <c r="M283" s="237"/>
      <c r="N283" s="237"/>
      <c r="O283" s="177"/>
    </row>
    <row r="284" customHeight="1" spans="2:15">
      <c r="B284" s="814"/>
      <c r="C284" s="208" t="s">
        <v>49</v>
      </c>
      <c r="D284" s="808">
        <v>8</v>
      </c>
      <c r="E284" s="815">
        <v>0</v>
      </c>
      <c r="F284" s="210">
        <f>45-2*$AE$2</f>
        <v>37</v>
      </c>
      <c r="G284" s="210">
        <v>11</v>
      </c>
      <c r="H284" s="813">
        <f t="shared" si="109"/>
        <v>48</v>
      </c>
      <c r="I284" s="211">
        <f>ROUNDUP(H274/2,0)*X274/2</f>
        <v>488</v>
      </c>
      <c r="J284" s="210">
        <f t="shared" si="105"/>
        <v>234.24</v>
      </c>
      <c r="K284" s="239">
        <f t="shared" si="106"/>
        <v>0.395</v>
      </c>
      <c r="L284" s="238">
        <f t="shared" si="107"/>
        <v>92.5248</v>
      </c>
      <c r="M284" s="237"/>
      <c r="N284" s="237"/>
      <c r="O284" s="177"/>
    </row>
    <row r="285" customHeight="1" spans="2:15">
      <c r="B285" s="816" t="s">
        <v>50</v>
      </c>
      <c r="C285" s="817" t="s">
        <v>51</v>
      </c>
      <c r="D285" s="817"/>
      <c r="E285" s="818">
        <f>SUM(L281:L284)</f>
        <v>206.4033</v>
      </c>
      <c r="F285" s="819"/>
      <c r="G285" s="820" t="s">
        <v>52</v>
      </c>
      <c r="H285" s="820"/>
      <c r="I285" s="837">
        <f>SUM(L277:L280)</f>
        <v>3061.80888</v>
      </c>
      <c r="J285" s="188" t="s">
        <v>53</v>
      </c>
      <c r="K285" s="838"/>
      <c r="L285" s="839">
        <f>AC20</f>
        <v>29.102041003125</v>
      </c>
      <c r="M285" s="237">
        <f>(E285+I285)/L285</f>
        <v>112.301820331057</v>
      </c>
      <c r="N285" s="237"/>
      <c r="O285" s="177"/>
    </row>
    <row r="286" hidden="1" customHeight="1" spans="2:15">
      <c r="B286" s="212" t="s">
        <v>54</v>
      </c>
      <c r="C286" s="821"/>
      <c r="D286" s="822"/>
      <c r="E286" s="214">
        <f>E285*R274</f>
        <v>206.4033</v>
      </c>
      <c r="F286" s="215"/>
      <c r="G286" s="823"/>
      <c r="H286" s="824"/>
      <c r="I286" s="217">
        <f>I285*R274</f>
        <v>3061.80888</v>
      </c>
      <c r="J286" s="214"/>
      <c r="K286" s="215"/>
      <c r="L286" s="241">
        <f>L285*R274</f>
        <v>29.102041003125</v>
      </c>
      <c r="M286" s="237"/>
      <c r="N286" s="237"/>
      <c r="O286" s="177"/>
    </row>
    <row r="287" customHeight="1" spans="2:15">
      <c r="B287" s="847"/>
      <c r="C287" s="179"/>
      <c r="D287" s="179"/>
      <c r="E287" s="222"/>
      <c r="F287" s="222"/>
      <c r="G287" s="848"/>
      <c r="H287" s="848"/>
      <c r="I287" s="252"/>
      <c r="J287" s="222"/>
      <c r="K287" s="222"/>
      <c r="L287" s="252"/>
      <c r="M287" s="237"/>
      <c r="N287" s="237"/>
      <c r="O287" s="177"/>
    </row>
    <row r="289" customHeight="1" spans="4:15">
      <c r="D289" s="178" t="s">
        <v>55</v>
      </c>
      <c r="E289" s="234">
        <f>(E33+E47+E61+E75+E89+E103+E117+E131+E145+E159+E173+E187+E201+E215+E229+E243+E257+E271+E285)*2</f>
        <v>9085.41475</v>
      </c>
      <c r="F289" s="234"/>
      <c r="G289" s="234"/>
      <c r="H289" s="234" t="s">
        <v>56</v>
      </c>
      <c r="I289" s="234">
        <f>(I33+I47+I61+I75+I89+I103+I117+I131+I145+I159+I173+I187+I201+I215+I229+I243+I257+I271+I285)*2</f>
        <v>162000.515424</v>
      </c>
      <c r="J289" s="234"/>
      <c r="K289" s="234" t="s">
        <v>26</v>
      </c>
      <c r="L289" s="234">
        <f>(L33+L47+L61+L75+L89+L103+L117+L131+L145+L159+L173+L187+L201+L215+L229+L243+L257+L271+L285)*2</f>
        <v>1277.00763200625</v>
      </c>
      <c r="M289" s="234"/>
      <c r="N289" s="234"/>
      <c r="O289" s="234"/>
    </row>
    <row r="290" customHeight="1" spans="5:13">
      <c r="E290" s="234">
        <f>(E89+E103+E117+E131)*2</f>
        <v>1829.324</v>
      </c>
      <c r="F290" s="234"/>
      <c r="G290" s="234"/>
      <c r="H290" s="234"/>
      <c r="I290" s="234">
        <f>(I89+I103+I117+I131)*2</f>
        <v>31111.179904</v>
      </c>
      <c r="J290" s="234"/>
      <c r="K290" s="234"/>
      <c r="L290" s="234">
        <f>(L89+L103+L117+L131)*2</f>
        <v>256.56816</v>
      </c>
      <c r="M290" s="234"/>
    </row>
    <row r="291" customHeight="1" spans="21:21">
      <c r="U291" s="178"/>
    </row>
    <row r="292" customHeight="1" spans="21:21">
      <c r="U292" s="178"/>
    </row>
    <row r="294" customHeight="1" spans="18:19">
      <c r="R294" s="234"/>
      <c r="S294" s="234"/>
    </row>
    <row r="295" customHeight="1" spans="18:19">
      <c r="R295" s="234"/>
      <c r="S295" s="234"/>
    </row>
    <row r="296" customHeight="1" spans="18:19">
      <c r="R296" s="234"/>
      <c r="S296" s="234"/>
    </row>
    <row r="297" customHeight="1" spans="18:19">
      <c r="R297" s="234"/>
      <c r="S297" s="234"/>
    </row>
    <row r="298" customHeight="1" spans="18:19">
      <c r="R298" s="234"/>
      <c r="S298" s="234"/>
    </row>
    <row r="299" customHeight="1" spans="18:19">
      <c r="R299" s="234"/>
      <c r="S299" s="234"/>
    </row>
    <row r="300" customHeight="1" spans="18:19">
      <c r="R300" s="234"/>
      <c r="S300" s="234"/>
    </row>
    <row r="301" customHeight="1" spans="18:19">
      <c r="R301" s="234"/>
      <c r="S301" s="234"/>
    </row>
    <row r="302" customHeight="1" spans="18:19">
      <c r="R302" s="234"/>
      <c r="S302" s="234"/>
    </row>
    <row r="303" customHeight="1" spans="18:19">
      <c r="R303" s="234"/>
      <c r="S303" s="234"/>
    </row>
    <row r="304" customHeight="1" spans="18:19">
      <c r="R304" s="234"/>
      <c r="S304" s="234"/>
    </row>
    <row r="305" customHeight="1" spans="18:19">
      <c r="R305" s="234"/>
      <c r="S305" s="234"/>
    </row>
    <row r="306" customHeight="1" spans="18:19">
      <c r="R306" s="234"/>
      <c r="S306" s="234"/>
    </row>
    <row r="307" customHeight="1" spans="18:19">
      <c r="R307" s="234"/>
      <c r="S307" s="234"/>
    </row>
    <row r="308" customHeight="1" spans="18:19">
      <c r="R308" s="234"/>
      <c r="S308" s="234"/>
    </row>
    <row r="309" customHeight="1" spans="18:19">
      <c r="R309" s="234"/>
      <c r="S309" s="234"/>
    </row>
  </sheetData>
  <sheetProtection selectLockedCells="1"/>
  <mergeCells count="266">
    <mergeCell ref="C33:D33"/>
    <mergeCell ref="E33:F33"/>
    <mergeCell ref="J33:K33"/>
    <mergeCell ref="C34:D34"/>
    <mergeCell ref="E34:F34"/>
    <mergeCell ref="J34:K34"/>
    <mergeCell ref="C47:D47"/>
    <mergeCell ref="E47:F47"/>
    <mergeCell ref="J47:K47"/>
    <mergeCell ref="C48:D48"/>
    <mergeCell ref="E48:F48"/>
    <mergeCell ref="J48:K48"/>
    <mergeCell ref="C61:D61"/>
    <mergeCell ref="E61:F61"/>
    <mergeCell ref="J61:K61"/>
    <mergeCell ref="C62:D62"/>
    <mergeCell ref="E62:F62"/>
    <mergeCell ref="J62:K62"/>
    <mergeCell ref="C75:D75"/>
    <mergeCell ref="E75:F75"/>
    <mergeCell ref="J75:K75"/>
    <mergeCell ref="C76:D76"/>
    <mergeCell ref="E76:F76"/>
    <mergeCell ref="J76:K76"/>
    <mergeCell ref="C89:D89"/>
    <mergeCell ref="E89:F89"/>
    <mergeCell ref="J89:K89"/>
    <mergeCell ref="C90:D90"/>
    <mergeCell ref="E90:F90"/>
    <mergeCell ref="J90:K90"/>
    <mergeCell ref="C103:D103"/>
    <mergeCell ref="E103:F103"/>
    <mergeCell ref="J103:K103"/>
    <mergeCell ref="C104:D104"/>
    <mergeCell ref="E104:F104"/>
    <mergeCell ref="J104:K104"/>
    <mergeCell ref="C117:D117"/>
    <mergeCell ref="E117:F117"/>
    <mergeCell ref="J117:K117"/>
    <mergeCell ref="C118:D118"/>
    <mergeCell ref="E118:F118"/>
    <mergeCell ref="J118:K118"/>
    <mergeCell ref="C131:D131"/>
    <mergeCell ref="E131:F131"/>
    <mergeCell ref="J131:K131"/>
    <mergeCell ref="C132:D132"/>
    <mergeCell ref="E132:F132"/>
    <mergeCell ref="J132:K132"/>
    <mergeCell ref="C145:D145"/>
    <mergeCell ref="E145:F145"/>
    <mergeCell ref="J145:K145"/>
    <mergeCell ref="C146:D146"/>
    <mergeCell ref="E146:F146"/>
    <mergeCell ref="J146:K146"/>
    <mergeCell ref="C159:D159"/>
    <mergeCell ref="E159:F159"/>
    <mergeCell ref="J159:K159"/>
    <mergeCell ref="C160:D160"/>
    <mergeCell ref="E160:F160"/>
    <mergeCell ref="J160:K160"/>
    <mergeCell ref="C173:D173"/>
    <mergeCell ref="E173:F173"/>
    <mergeCell ref="J173:K173"/>
    <mergeCell ref="C174:D174"/>
    <mergeCell ref="E174:F174"/>
    <mergeCell ref="J174:K174"/>
    <mergeCell ref="C187:D187"/>
    <mergeCell ref="E187:F187"/>
    <mergeCell ref="J187:K187"/>
    <mergeCell ref="C188:D188"/>
    <mergeCell ref="E188:F188"/>
    <mergeCell ref="J188:K188"/>
    <mergeCell ref="C201:D201"/>
    <mergeCell ref="E201:F201"/>
    <mergeCell ref="J201:K201"/>
    <mergeCell ref="C202:D202"/>
    <mergeCell ref="E202:F202"/>
    <mergeCell ref="J202:K202"/>
    <mergeCell ref="C215:D215"/>
    <mergeCell ref="E215:F215"/>
    <mergeCell ref="J215:K215"/>
    <mergeCell ref="C216:D216"/>
    <mergeCell ref="E216:F216"/>
    <mergeCell ref="J216:K216"/>
    <mergeCell ref="C229:D229"/>
    <mergeCell ref="E229:F229"/>
    <mergeCell ref="J229:K229"/>
    <mergeCell ref="C230:D230"/>
    <mergeCell ref="E230:F230"/>
    <mergeCell ref="J230:K230"/>
    <mergeCell ref="C243:D243"/>
    <mergeCell ref="E243:F243"/>
    <mergeCell ref="J243:K243"/>
    <mergeCell ref="C244:D244"/>
    <mergeCell ref="E244:F244"/>
    <mergeCell ref="J244:K244"/>
    <mergeCell ref="C257:D257"/>
    <mergeCell ref="E257:F257"/>
    <mergeCell ref="J257:K257"/>
    <mergeCell ref="C258:D258"/>
    <mergeCell ref="E258:F258"/>
    <mergeCell ref="J258:K258"/>
    <mergeCell ref="C271:D271"/>
    <mergeCell ref="E271:F271"/>
    <mergeCell ref="J271:K271"/>
    <mergeCell ref="C272:D272"/>
    <mergeCell ref="E272:F272"/>
    <mergeCell ref="J272:K272"/>
    <mergeCell ref="C285:D285"/>
    <mergeCell ref="E285:F285"/>
    <mergeCell ref="J285:K285"/>
    <mergeCell ref="C286:D286"/>
    <mergeCell ref="E286:F286"/>
    <mergeCell ref="J286:K286"/>
    <mergeCell ref="B23:B32"/>
    <mergeCell ref="B37:B46"/>
    <mergeCell ref="B51:B60"/>
    <mergeCell ref="B65:B74"/>
    <mergeCell ref="B79:B88"/>
    <mergeCell ref="B93:B102"/>
    <mergeCell ref="B107:B116"/>
    <mergeCell ref="B121:B130"/>
    <mergeCell ref="B135:B144"/>
    <mergeCell ref="B149:B158"/>
    <mergeCell ref="B163:B172"/>
    <mergeCell ref="B177:B186"/>
    <mergeCell ref="B191:B200"/>
    <mergeCell ref="B205:B214"/>
    <mergeCell ref="B219:B228"/>
    <mergeCell ref="B233:B242"/>
    <mergeCell ref="B247:B256"/>
    <mergeCell ref="B261:B270"/>
    <mergeCell ref="B275:B284"/>
    <mergeCell ref="C23:C24"/>
    <mergeCell ref="C37:C38"/>
    <mergeCell ref="C51:C52"/>
    <mergeCell ref="C65:C66"/>
    <mergeCell ref="C79:C80"/>
    <mergeCell ref="C93:C94"/>
    <mergeCell ref="C107:C108"/>
    <mergeCell ref="C121:C122"/>
    <mergeCell ref="C135:C136"/>
    <mergeCell ref="C149:C150"/>
    <mergeCell ref="C163:C164"/>
    <mergeCell ref="C177:C178"/>
    <mergeCell ref="C191:C192"/>
    <mergeCell ref="C205:C206"/>
    <mergeCell ref="C219:C220"/>
    <mergeCell ref="C233:C234"/>
    <mergeCell ref="C247:C248"/>
    <mergeCell ref="C261:C262"/>
    <mergeCell ref="C275:C276"/>
    <mergeCell ref="D23:D24"/>
    <mergeCell ref="D37:D38"/>
    <mergeCell ref="D51:D52"/>
    <mergeCell ref="D65:D66"/>
    <mergeCell ref="D79:D80"/>
    <mergeCell ref="D93:D94"/>
    <mergeCell ref="D107:D108"/>
    <mergeCell ref="D121:D122"/>
    <mergeCell ref="D135:D136"/>
    <mergeCell ref="D149:D150"/>
    <mergeCell ref="D163:D164"/>
    <mergeCell ref="D177:D178"/>
    <mergeCell ref="D191:D192"/>
    <mergeCell ref="D205:D206"/>
    <mergeCell ref="D219:D220"/>
    <mergeCell ref="D233:D234"/>
    <mergeCell ref="D247:D248"/>
    <mergeCell ref="D261:D262"/>
    <mergeCell ref="D275:D276"/>
    <mergeCell ref="H23:H24"/>
    <mergeCell ref="H37:H38"/>
    <mergeCell ref="H51:H52"/>
    <mergeCell ref="H65:H66"/>
    <mergeCell ref="H79:H80"/>
    <mergeCell ref="H93:H94"/>
    <mergeCell ref="H107:H108"/>
    <mergeCell ref="H121:H122"/>
    <mergeCell ref="H135:H136"/>
    <mergeCell ref="H149:H150"/>
    <mergeCell ref="H163:H164"/>
    <mergeCell ref="H177:H178"/>
    <mergeCell ref="H191:H192"/>
    <mergeCell ref="H205:H206"/>
    <mergeCell ref="H219:H220"/>
    <mergeCell ref="H233:H234"/>
    <mergeCell ref="H247:H248"/>
    <mergeCell ref="H261:H262"/>
    <mergeCell ref="H275:H276"/>
    <mergeCell ref="I23:I24"/>
    <mergeCell ref="I37:I38"/>
    <mergeCell ref="I51:I52"/>
    <mergeCell ref="I65:I66"/>
    <mergeCell ref="I79:I80"/>
    <mergeCell ref="I93:I94"/>
    <mergeCell ref="I107:I108"/>
    <mergeCell ref="I121:I122"/>
    <mergeCell ref="I135:I136"/>
    <mergeCell ref="I149:I150"/>
    <mergeCell ref="I163:I164"/>
    <mergeCell ref="I177:I178"/>
    <mergeCell ref="I191:I192"/>
    <mergeCell ref="I205:I206"/>
    <mergeCell ref="I219:I220"/>
    <mergeCell ref="I233:I234"/>
    <mergeCell ref="I247:I248"/>
    <mergeCell ref="I261:I262"/>
    <mergeCell ref="I275:I276"/>
    <mergeCell ref="J23:J24"/>
    <mergeCell ref="J37:J38"/>
    <mergeCell ref="J51:J52"/>
    <mergeCell ref="J65:J66"/>
    <mergeCell ref="J79:J80"/>
    <mergeCell ref="J93:J94"/>
    <mergeCell ref="J107:J108"/>
    <mergeCell ref="J121:J122"/>
    <mergeCell ref="J135:J136"/>
    <mergeCell ref="J149:J150"/>
    <mergeCell ref="J163:J164"/>
    <mergeCell ref="J177:J178"/>
    <mergeCell ref="J191:J192"/>
    <mergeCell ref="J205:J206"/>
    <mergeCell ref="J219:J220"/>
    <mergeCell ref="J233:J234"/>
    <mergeCell ref="J247:J248"/>
    <mergeCell ref="J261:J262"/>
    <mergeCell ref="J275:J276"/>
    <mergeCell ref="K23:K24"/>
    <mergeCell ref="K37:K38"/>
    <mergeCell ref="K51:K52"/>
    <mergeCell ref="K65:K66"/>
    <mergeCell ref="K79:K80"/>
    <mergeCell ref="K93:K94"/>
    <mergeCell ref="K107:K108"/>
    <mergeCell ref="K121:K122"/>
    <mergeCell ref="K135:K136"/>
    <mergeCell ref="K149:K150"/>
    <mergeCell ref="K163:K164"/>
    <mergeCell ref="K177:K178"/>
    <mergeCell ref="K191:K192"/>
    <mergeCell ref="K205:K206"/>
    <mergeCell ref="K219:K220"/>
    <mergeCell ref="K233:K234"/>
    <mergeCell ref="K247:K248"/>
    <mergeCell ref="K261:K262"/>
    <mergeCell ref="K275:K276"/>
    <mergeCell ref="L23:L24"/>
    <mergeCell ref="L37:L38"/>
    <mergeCell ref="L51:L52"/>
    <mergeCell ref="L65:L66"/>
    <mergeCell ref="L79:L80"/>
    <mergeCell ref="L93:L94"/>
    <mergeCell ref="L107:L108"/>
    <mergeCell ref="L121:L122"/>
    <mergeCell ref="L135:L136"/>
    <mergeCell ref="L149:L150"/>
    <mergeCell ref="L163:L164"/>
    <mergeCell ref="L177:L178"/>
    <mergeCell ref="L191:L192"/>
    <mergeCell ref="L205:L206"/>
    <mergeCell ref="L219:L220"/>
    <mergeCell ref="L233:L234"/>
    <mergeCell ref="L247:L248"/>
    <mergeCell ref="L261:L262"/>
    <mergeCell ref="L275:L276"/>
  </mergeCells>
  <pageMargins left="0.75" right="0.75" top="1" bottom="1" header="0.5" footer="0.5"/>
  <pageSetup paperSize="9" orientation="landscape" horizontalDpi="600" verticalDpi="6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L532"/>
  <sheetViews>
    <sheetView zoomScale="75" zoomScaleNormal="75" topLeftCell="A142" workbookViewId="0">
      <selection activeCell="J146" sqref="J146:T180"/>
    </sheetView>
  </sheetViews>
  <sheetFormatPr defaultColWidth="6.625" defaultRowHeight="14.25"/>
  <cols>
    <col min="1" max="1" width="9.625" style="261" customWidth="1"/>
    <col min="2" max="2" width="9.625" style="259" customWidth="1"/>
    <col min="3" max="3" width="9.625" style="253" customWidth="1"/>
    <col min="4" max="8" width="9.625" style="259" customWidth="1"/>
    <col min="9" max="9" width="9.625" style="256" customWidth="1"/>
    <col min="10" max="10" width="9.625" style="259" customWidth="1"/>
    <col min="11" max="11" width="12" style="262" customWidth="1"/>
    <col min="12" max="12" width="9.5" style="259" customWidth="1"/>
    <col min="13" max="13" width="12.875" style="259" customWidth="1"/>
    <col min="14" max="14" width="10.625" style="259" customWidth="1"/>
    <col min="15" max="15" width="10.625" style="262" customWidth="1"/>
    <col min="16" max="17" width="10.625" style="259" customWidth="1"/>
    <col min="18" max="19" width="8.375" style="259" customWidth="1"/>
    <col min="20" max="20" width="17.375" style="259" customWidth="1"/>
    <col min="21" max="21" width="5.625" style="259" customWidth="1"/>
    <col min="22" max="22" width="7.5" style="259" customWidth="1"/>
    <col min="23" max="23" width="5.625" style="259" customWidth="1"/>
    <col min="24" max="24" width="9" style="259" customWidth="1"/>
    <col min="25" max="25" width="9.375" style="259" customWidth="1"/>
    <col min="26" max="26" width="9.625" style="259" customWidth="1"/>
    <col min="27" max="27" width="7.625" style="259" customWidth="1"/>
    <col min="28" max="28" width="9.375" style="259" customWidth="1"/>
    <col min="29" max="245" width="6.625" style="259"/>
    <col min="246" max="256" width="6.625" style="261"/>
    <col min="257" max="257" width="9" style="261" customWidth="1"/>
    <col min="258" max="258" width="7.5" style="261" customWidth="1"/>
    <col min="259" max="259" width="9.375" style="261" customWidth="1"/>
    <col min="260" max="261" width="7.5" style="261" customWidth="1"/>
    <col min="262" max="262" width="10.125" style="261" customWidth="1"/>
    <col min="263" max="263" width="13.625" style="261" customWidth="1"/>
    <col min="264" max="264" width="10.5" style="261" customWidth="1"/>
    <col min="265" max="265" width="7.5" style="261" customWidth="1"/>
    <col min="266" max="267" width="10.625" style="261" customWidth="1"/>
    <col min="268" max="268" width="9.5" style="261" customWidth="1"/>
    <col min="269" max="269" width="12.875" style="261" customWidth="1"/>
    <col min="270" max="273" width="10.625" style="261" customWidth="1"/>
    <col min="274" max="275" width="8.375" style="261" customWidth="1"/>
    <col min="276" max="276" width="17.375" style="261" customWidth="1"/>
    <col min="277" max="277" width="5.625" style="261" customWidth="1"/>
    <col min="278" max="278" width="7.5" style="261" customWidth="1"/>
    <col min="279" max="279" width="5.625" style="261" customWidth="1"/>
    <col min="280" max="280" width="9" style="261" customWidth="1"/>
    <col min="281" max="281" width="9.375" style="261" customWidth="1"/>
    <col min="282" max="282" width="9.625" style="261" customWidth="1"/>
    <col min="283" max="283" width="7.625" style="261" customWidth="1"/>
    <col min="284" max="284" width="9.375" style="261" customWidth="1"/>
    <col min="285" max="512" width="6.625" style="261"/>
    <col min="513" max="513" width="9" style="261" customWidth="1"/>
    <col min="514" max="514" width="7.5" style="261" customWidth="1"/>
    <col min="515" max="515" width="9.375" style="261" customWidth="1"/>
    <col min="516" max="517" width="7.5" style="261" customWidth="1"/>
    <col min="518" max="518" width="10.125" style="261" customWidth="1"/>
    <col min="519" max="519" width="13.625" style="261" customWidth="1"/>
    <col min="520" max="520" width="10.5" style="261" customWidth="1"/>
    <col min="521" max="521" width="7.5" style="261" customWidth="1"/>
    <col min="522" max="523" width="10.625" style="261" customWidth="1"/>
    <col min="524" max="524" width="9.5" style="261" customWidth="1"/>
    <col min="525" max="525" width="12.875" style="261" customWidth="1"/>
    <col min="526" max="529" width="10.625" style="261" customWidth="1"/>
    <col min="530" max="531" width="8.375" style="261" customWidth="1"/>
    <col min="532" max="532" width="17.375" style="261" customWidth="1"/>
    <col min="533" max="533" width="5.625" style="261" customWidth="1"/>
    <col min="534" max="534" width="7.5" style="261" customWidth="1"/>
    <col min="535" max="535" width="5.625" style="261" customWidth="1"/>
    <col min="536" max="536" width="9" style="261" customWidth="1"/>
    <col min="537" max="537" width="9.375" style="261" customWidth="1"/>
    <col min="538" max="538" width="9.625" style="261" customWidth="1"/>
    <col min="539" max="539" width="7.625" style="261" customWidth="1"/>
    <col min="540" max="540" width="9.375" style="261" customWidth="1"/>
    <col min="541" max="768" width="6.625" style="261"/>
    <col min="769" max="769" width="9" style="261" customWidth="1"/>
    <col min="770" max="770" width="7.5" style="261" customWidth="1"/>
    <col min="771" max="771" width="9.375" style="261" customWidth="1"/>
    <col min="772" max="773" width="7.5" style="261" customWidth="1"/>
    <col min="774" max="774" width="10.125" style="261" customWidth="1"/>
    <col min="775" max="775" width="13.625" style="261" customWidth="1"/>
    <col min="776" max="776" width="10.5" style="261" customWidth="1"/>
    <col min="777" max="777" width="7.5" style="261" customWidth="1"/>
    <col min="778" max="779" width="10.625" style="261" customWidth="1"/>
    <col min="780" max="780" width="9.5" style="261" customWidth="1"/>
    <col min="781" max="781" width="12.875" style="261" customWidth="1"/>
    <col min="782" max="785" width="10.625" style="261" customWidth="1"/>
    <col min="786" max="787" width="8.375" style="261" customWidth="1"/>
    <col min="788" max="788" width="17.375" style="261" customWidth="1"/>
    <col min="789" max="789" width="5.625" style="261" customWidth="1"/>
    <col min="790" max="790" width="7.5" style="261" customWidth="1"/>
    <col min="791" max="791" width="5.625" style="261" customWidth="1"/>
    <col min="792" max="792" width="9" style="261" customWidth="1"/>
    <col min="793" max="793" width="9.375" style="261" customWidth="1"/>
    <col min="794" max="794" width="9.625" style="261" customWidth="1"/>
    <col min="795" max="795" width="7.625" style="261" customWidth="1"/>
    <col min="796" max="796" width="9.375" style="261" customWidth="1"/>
    <col min="797" max="1024" width="6.625" style="261"/>
    <col min="1025" max="1025" width="9" style="261" customWidth="1"/>
    <col min="1026" max="1026" width="7.5" style="261" customWidth="1"/>
    <col min="1027" max="1027" width="9.375" style="261" customWidth="1"/>
    <col min="1028" max="1029" width="7.5" style="261" customWidth="1"/>
    <col min="1030" max="1030" width="10.125" style="261" customWidth="1"/>
    <col min="1031" max="1031" width="13.625" style="261" customWidth="1"/>
    <col min="1032" max="1032" width="10.5" style="261" customWidth="1"/>
    <col min="1033" max="1033" width="7.5" style="261" customWidth="1"/>
    <col min="1034" max="1035" width="10.625" style="261" customWidth="1"/>
    <col min="1036" max="1036" width="9.5" style="261" customWidth="1"/>
    <col min="1037" max="1037" width="12.875" style="261" customWidth="1"/>
    <col min="1038" max="1041" width="10.625" style="261" customWidth="1"/>
    <col min="1042" max="1043" width="8.375" style="261" customWidth="1"/>
    <col min="1044" max="1044" width="17.375" style="261" customWidth="1"/>
    <col min="1045" max="1045" width="5.625" style="261" customWidth="1"/>
    <col min="1046" max="1046" width="7.5" style="261" customWidth="1"/>
    <col min="1047" max="1047" width="5.625" style="261" customWidth="1"/>
    <col min="1048" max="1048" width="9" style="261" customWidth="1"/>
    <col min="1049" max="1049" width="9.375" style="261" customWidth="1"/>
    <col min="1050" max="1050" width="9.625" style="261" customWidth="1"/>
    <col min="1051" max="1051" width="7.625" style="261" customWidth="1"/>
    <col min="1052" max="1052" width="9.375" style="261" customWidth="1"/>
    <col min="1053" max="1280" width="6.625" style="261"/>
    <col min="1281" max="1281" width="9" style="261" customWidth="1"/>
    <col min="1282" max="1282" width="7.5" style="261" customWidth="1"/>
    <col min="1283" max="1283" width="9.375" style="261" customWidth="1"/>
    <col min="1284" max="1285" width="7.5" style="261" customWidth="1"/>
    <col min="1286" max="1286" width="10.125" style="261" customWidth="1"/>
    <col min="1287" max="1287" width="13.625" style="261" customWidth="1"/>
    <col min="1288" max="1288" width="10.5" style="261" customWidth="1"/>
    <col min="1289" max="1289" width="7.5" style="261" customWidth="1"/>
    <col min="1290" max="1291" width="10.625" style="261" customWidth="1"/>
    <col min="1292" max="1292" width="9.5" style="261" customWidth="1"/>
    <col min="1293" max="1293" width="12.875" style="261" customWidth="1"/>
    <col min="1294" max="1297" width="10.625" style="261" customWidth="1"/>
    <col min="1298" max="1299" width="8.375" style="261" customWidth="1"/>
    <col min="1300" max="1300" width="17.375" style="261" customWidth="1"/>
    <col min="1301" max="1301" width="5.625" style="261" customWidth="1"/>
    <col min="1302" max="1302" width="7.5" style="261" customWidth="1"/>
    <col min="1303" max="1303" width="5.625" style="261" customWidth="1"/>
    <col min="1304" max="1304" width="9" style="261" customWidth="1"/>
    <col min="1305" max="1305" width="9.375" style="261" customWidth="1"/>
    <col min="1306" max="1306" width="9.625" style="261" customWidth="1"/>
    <col min="1307" max="1307" width="7.625" style="261" customWidth="1"/>
    <col min="1308" max="1308" width="9.375" style="261" customWidth="1"/>
    <col min="1309" max="1536" width="6.625" style="261"/>
    <col min="1537" max="1537" width="9" style="261" customWidth="1"/>
    <col min="1538" max="1538" width="7.5" style="261" customWidth="1"/>
    <col min="1539" max="1539" width="9.375" style="261" customWidth="1"/>
    <col min="1540" max="1541" width="7.5" style="261" customWidth="1"/>
    <col min="1542" max="1542" width="10.125" style="261" customWidth="1"/>
    <col min="1543" max="1543" width="13.625" style="261" customWidth="1"/>
    <col min="1544" max="1544" width="10.5" style="261" customWidth="1"/>
    <col min="1545" max="1545" width="7.5" style="261" customWidth="1"/>
    <col min="1546" max="1547" width="10.625" style="261" customWidth="1"/>
    <col min="1548" max="1548" width="9.5" style="261" customWidth="1"/>
    <col min="1549" max="1549" width="12.875" style="261" customWidth="1"/>
    <col min="1550" max="1553" width="10.625" style="261" customWidth="1"/>
    <col min="1554" max="1555" width="8.375" style="261" customWidth="1"/>
    <col min="1556" max="1556" width="17.375" style="261" customWidth="1"/>
    <col min="1557" max="1557" width="5.625" style="261" customWidth="1"/>
    <col min="1558" max="1558" width="7.5" style="261" customWidth="1"/>
    <col min="1559" max="1559" width="5.625" style="261" customWidth="1"/>
    <col min="1560" max="1560" width="9" style="261" customWidth="1"/>
    <col min="1561" max="1561" width="9.375" style="261" customWidth="1"/>
    <col min="1562" max="1562" width="9.625" style="261" customWidth="1"/>
    <col min="1563" max="1563" width="7.625" style="261" customWidth="1"/>
    <col min="1564" max="1564" width="9.375" style="261" customWidth="1"/>
    <col min="1565" max="1792" width="6.625" style="261"/>
    <col min="1793" max="1793" width="9" style="261" customWidth="1"/>
    <col min="1794" max="1794" width="7.5" style="261" customWidth="1"/>
    <col min="1795" max="1795" width="9.375" style="261" customWidth="1"/>
    <col min="1796" max="1797" width="7.5" style="261" customWidth="1"/>
    <col min="1798" max="1798" width="10.125" style="261" customWidth="1"/>
    <col min="1799" max="1799" width="13.625" style="261" customWidth="1"/>
    <col min="1800" max="1800" width="10.5" style="261" customWidth="1"/>
    <col min="1801" max="1801" width="7.5" style="261" customWidth="1"/>
    <col min="1802" max="1803" width="10.625" style="261" customWidth="1"/>
    <col min="1804" max="1804" width="9.5" style="261" customWidth="1"/>
    <col min="1805" max="1805" width="12.875" style="261" customWidth="1"/>
    <col min="1806" max="1809" width="10.625" style="261" customWidth="1"/>
    <col min="1810" max="1811" width="8.375" style="261" customWidth="1"/>
    <col min="1812" max="1812" width="17.375" style="261" customWidth="1"/>
    <col min="1813" max="1813" width="5.625" style="261" customWidth="1"/>
    <col min="1814" max="1814" width="7.5" style="261" customWidth="1"/>
    <col min="1815" max="1815" width="5.625" style="261" customWidth="1"/>
    <col min="1816" max="1816" width="9" style="261" customWidth="1"/>
    <col min="1817" max="1817" width="9.375" style="261" customWidth="1"/>
    <col min="1818" max="1818" width="9.625" style="261" customWidth="1"/>
    <col min="1819" max="1819" width="7.625" style="261" customWidth="1"/>
    <col min="1820" max="1820" width="9.375" style="261" customWidth="1"/>
    <col min="1821" max="2048" width="6.625" style="261"/>
    <col min="2049" max="2049" width="9" style="261" customWidth="1"/>
    <col min="2050" max="2050" width="7.5" style="261" customWidth="1"/>
    <col min="2051" max="2051" width="9.375" style="261" customWidth="1"/>
    <col min="2052" max="2053" width="7.5" style="261" customWidth="1"/>
    <col min="2054" max="2054" width="10.125" style="261" customWidth="1"/>
    <col min="2055" max="2055" width="13.625" style="261" customWidth="1"/>
    <col min="2056" max="2056" width="10.5" style="261" customWidth="1"/>
    <col min="2057" max="2057" width="7.5" style="261" customWidth="1"/>
    <col min="2058" max="2059" width="10.625" style="261" customWidth="1"/>
    <col min="2060" max="2060" width="9.5" style="261" customWidth="1"/>
    <col min="2061" max="2061" width="12.875" style="261" customWidth="1"/>
    <col min="2062" max="2065" width="10.625" style="261" customWidth="1"/>
    <col min="2066" max="2067" width="8.375" style="261" customWidth="1"/>
    <col min="2068" max="2068" width="17.375" style="261" customWidth="1"/>
    <col min="2069" max="2069" width="5.625" style="261" customWidth="1"/>
    <col min="2070" max="2070" width="7.5" style="261" customWidth="1"/>
    <col min="2071" max="2071" width="5.625" style="261" customWidth="1"/>
    <col min="2072" max="2072" width="9" style="261" customWidth="1"/>
    <col min="2073" max="2073" width="9.375" style="261" customWidth="1"/>
    <col min="2074" max="2074" width="9.625" style="261" customWidth="1"/>
    <col min="2075" max="2075" width="7.625" style="261" customWidth="1"/>
    <col min="2076" max="2076" width="9.375" style="261" customWidth="1"/>
    <col min="2077" max="2304" width="6.625" style="261"/>
    <col min="2305" max="2305" width="9" style="261" customWidth="1"/>
    <col min="2306" max="2306" width="7.5" style="261" customWidth="1"/>
    <col min="2307" max="2307" width="9.375" style="261" customWidth="1"/>
    <col min="2308" max="2309" width="7.5" style="261" customWidth="1"/>
    <col min="2310" max="2310" width="10.125" style="261" customWidth="1"/>
    <col min="2311" max="2311" width="13.625" style="261" customWidth="1"/>
    <col min="2312" max="2312" width="10.5" style="261" customWidth="1"/>
    <col min="2313" max="2313" width="7.5" style="261" customWidth="1"/>
    <col min="2314" max="2315" width="10.625" style="261" customWidth="1"/>
    <col min="2316" max="2316" width="9.5" style="261" customWidth="1"/>
    <col min="2317" max="2317" width="12.875" style="261" customWidth="1"/>
    <col min="2318" max="2321" width="10.625" style="261" customWidth="1"/>
    <col min="2322" max="2323" width="8.375" style="261" customWidth="1"/>
    <col min="2324" max="2324" width="17.375" style="261" customWidth="1"/>
    <col min="2325" max="2325" width="5.625" style="261" customWidth="1"/>
    <col min="2326" max="2326" width="7.5" style="261" customWidth="1"/>
    <col min="2327" max="2327" width="5.625" style="261" customWidth="1"/>
    <col min="2328" max="2328" width="9" style="261" customWidth="1"/>
    <col min="2329" max="2329" width="9.375" style="261" customWidth="1"/>
    <col min="2330" max="2330" width="9.625" style="261" customWidth="1"/>
    <col min="2331" max="2331" width="7.625" style="261" customWidth="1"/>
    <col min="2332" max="2332" width="9.375" style="261" customWidth="1"/>
    <col min="2333" max="2560" width="6.625" style="261"/>
    <col min="2561" max="2561" width="9" style="261" customWidth="1"/>
    <col min="2562" max="2562" width="7.5" style="261" customWidth="1"/>
    <col min="2563" max="2563" width="9.375" style="261" customWidth="1"/>
    <col min="2564" max="2565" width="7.5" style="261" customWidth="1"/>
    <col min="2566" max="2566" width="10.125" style="261" customWidth="1"/>
    <col min="2567" max="2567" width="13.625" style="261" customWidth="1"/>
    <col min="2568" max="2568" width="10.5" style="261" customWidth="1"/>
    <col min="2569" max="2569" width="7.5" style="261" customWidth="1"/>
    <col min="2570" max="2571" width="10.625" style="261" customWidth="1"/>
    <col min="2572" max="2572" width="9.5" style="261" customWidth="1"/>
    <col min="2573" max="2573" width="12.875" style="261" customWidth="1"/>
    <col min="2574" max="2577" width="10.625" style="261" customWidth="1"/>
    <col min="2578" max="2579" width="8.375" style="261" customWidth="1"/>
    <col min="2580" max="2580" width="17.375" style="261" customWidth="1"/>
    <col min="2581" max="2581" width="5.625" style="261" customWidth="1"/>
    <col min="2582" max="2582" width="7.5" style="261" customWidth="1"/>
    <col min="2583" max="2583" width="5.625" style="261" customWidth="1"/>
    <col min="2584" max="2584" width="9" style="261" customWidth="1"/>
    <col min="2585" max="2585" width="9.375" style="261" customWidth="1"/>
    <col min="2586" max="2586" width="9.625" style="261" customWidth="1"/>
    <col min="2587" max="2587" width="7.625" style="261" customWidth="1"/>
    <col min="2588" max="2588" width="9.375" style="261" customWidth="1"/>
    <col min="2589" max="2816" width="6.625" style="261"/>
    <col min="2817" max="2817" width="9" style="261" customWidth="1"/>
    <col min="2818" max="2818" width="7.5" style="261" customWidth="1"/>
    <col min="2819" max="2819" width="9.375" style="261" customWidth="1"/>
    <col min="2820" max="2821" width="7.5" style="261" customWidth="1"/>
    <col min="2822" max="2822" width="10.125" style="261" customWidth="1"/>
    <col min="2823" max="2823" width="13.625" style="261" customWidth="1"/>
    <col min="2824" max="2824" width="10.5" style="261" customWidth="1"/>
    <col min="2825" max="2825" width="7.5" style="261" customWidth="1"/>
    <col min="2826" max="2827" width="10.625" style="261" customWidth="1"/>
    <col min="2828" max="2828" width="9.5" style="261" customWidth="1"/>
    <col min="2829" max="2829" width="12.875" style="261" customWidth="1"/>
    <col min="2830" max="2833" width="10.625" style="261" customWidth="1"/>
    <col min="2834" max="2835" width="8.375" style="261" customWidth="1"/>
    <col min="2836" max="2836" width="17.375" style="261" customWidth="1"/>
    <col min="2837" max="2837" width="5.625" style="261" customWidth="1"/>
    <col min="2838" max="2838" width="7.5" style="261" customWidth="1"/>
    <col min="2839" max="2839" width="5.625" style="261" customWidth="1"/>
    <col min="2840" max="2840" width="9" style="261" customWidth="1"/>
    <col min="2841" max="2841" width="9.375" style="261" customWidth="1"/>
    <col min="2842" max="2842" width="9.625" style="261" customWidth="1"/>
    <col min="2843" max="2843" width="7.625" style="261" customWidth="1"/>
    <col min="2844" max="2844" width="9.375" style="261" customWidth="1"/>
    <col min="2845" max="3072" width="6.625" style="261"/>
    <col min="3073" max="3073" width="9" style="261" customWidth="1"/>
    <col min="3074" max="3074" width="7.5" style="261" customWidth="1"/>
    <col min="3075" max="3075" width="9.375" style="261" customWidth="1"/>
    <col min="3076" max="3077" width="7.5" style="261" customWidth="1"/>
    <col min="3078" max="3078" width="10.125" style="261" customWidth="1"/>
    <col min="3079" max="3079" width="13.625" style="261" customWidth="1"/>
    <col min="3080" max="3080" width="10.5" style="261" customWidth="1"/>
    <col min="3081" max="3081" width="7.5" style="261" customWidth="1"/>
    <col min="3082" max="3083" width="10.625" style="261" customWidth="1"/>
    <col min="3084" max="3084" width="9.5" style="261" customWidth="1"/>
    <col min="3085" max="3085" width="12.875" style="261" customWidth="1"/>
    <col min="3086" max="3089" width="10.625" style="261" customWidth="1"/>
    <col min="3090" max="3091" width="8.375" style="261" customWidth="1"/>
    <col min="3092" max="3092" width="17.375" style="261" customWidth="1"/>
    <col min="3093" max="3093" width="5.625" style="261" customWidth="1"/>
    <col min="3094" max="3094" width="7.5" style="261" customWidth="1"/>
    <col min="3095" max="3095" width="5.625" style="261" customWidth="1"/>
    <col min="3096" max="3096" width="9" style="261" customWidth="1"/>
    <col min="3097" max="3097" width="9.375" style="261" customWidth="1"/>
    <col min="3098" max="3098" width="9.625" style="261" customWidth="1"/>
    <col min="3099" max="3099" width="7.625" style="261" customWidth="1"/>
    <col min="3100" max="3100" width="9.375" style="261" customWidth="1"/>
    <col min="3101" max="3328" width="6.625" style="261"/>
    <col min="3329" max="3329" width="9" style="261" customWidth="1"/>
    <col min="3330" max="3330" width="7.5" style="261" customWidth="1"/>
    <col min="3331" max="3331" width="9.375" style="261" customWidth="1"/>
    <col min="3332" max="3333" width="7.5" style="261" customWidth="1"/>
    <col min="3334" max="3334" width="10.125" style="261" customWidth="1"/>
    <col min="3335" max="3335" width="13.625" style="261" customWidth="1"/>
    <col min="3336" max="3336" width="10.5" style="261" customWidth="1"/>
    <col min="3337" max="3337" width="7.5" style="261" customWidth="1"/>
    <col min="3338" max="3339" width="10.625" style="261" customWidth="1"/>
    <col min="3340" max="3340" width="9.5" style="261" customWidth="1"/>
    <col min="3341" max="3341" width="12.875" style="261" customWidth="1"/>
    <col min="3342" max="3345" width="10.625" style="261" customWidth="1"/>
    <col min="3346" max="3347" width="8.375" style="261" customWidth="1"/>
    <col min="3348" max="3348" width="17.375" style="261" customWidth="1"/>
    <col min="3349" max="3349" width="5.625" style="261" customWidth="1"/>
    <col min="3350" max="3350" width="7.5" style="261" customWidth="1"/>
    <col min="3351" max="3351" width="5.625" style="261" customWidth="1"/>
    <col min="3352" max="3352" width="9" style="261" customWidth="1"/>
    <col min="3353" max="3353" width="9.375" style="261" customWidth="1"/>
    <col min="3354" max="3354" width="9.625" style="261" customWidth="1"/>
    <col min="3355" max="3355" width="7.625" style="261" customWidth="1"/>
    <col min="3356" max="3356" width="9.375" style="261" customWidth="1"/>
    <col min="3357" max="3584" width="6.625" style="261"/>
    <col min="3585" max="3585" width="9" style="261" customWidth="1"/>
    <col min="3586" max="3586" width="7.5" style="261" customWidth="1"/>
    <col min="3587" max="3587" width="9.375" style="261" customWidth="1"/>
    <col min="3588" max="3589" width="7.5" style="261" customWidth="1"/>
    <col min="3590" max="3590" width="10.125" style="261" customWidth="1"/>
    <col min="3591" max="3591" width="13.625" style="261" customWidth="1"/>
    <col min="3592" max="3592" width="10.5" style="261" customWidth="1"/>
    <col min="3593" max="3593" width="7.5" style="261" customWidth="1"/>
    <col min="3594" max="3595" width="10.625" style="261" customWidth="1"/>
    <col min="3596" max="3596" width="9.5" style="261" customWidth="1"/>
    <col min="3597" max="3597" width="12.875" style="261" customWidth="1"/>
    <col min="3598" max="3601" width="10.625" style="261" customWidth="1"/>
    <col min="3602" max="3603" width="8.375" style="261" customWidth="1"/>
    <col min="3604" max="3604" width="17.375" style="261" customWidth="1"/>
    <col min="3605" max="3605" width="5.625" style="261" customWidth="1"/>
    <col min="3606" max="3606" width="7.5" style="261" customWidth="1"/>
    <col min="3607" max="3607" width="5.625" style="261" customWidth="1"/>
    <col min="3608" max="3608" width="9" style="261" customWidth="1"/>
    <col min="3609" max="3609" width="9.375" style="261" customWidth="1"/>
    <col min="3610" max="3610" width="9.625" style="261" customWidth="1"/>
    <col min="3611" max="3611" width="7.625" style="261" customWidth="1"/>
    <col min="3612" max="3612" width="9.375" style="261" customWidth="1"/>
    <col min="3613" max="3840" width="6.625" style="261"/>
    <col min="3841" max="3841" width="9" style="261" customWidth="1"/>
    <col min="3842" max="3842" width="7.5" style="261" customWidth="1"/>
    <col min="3843" max="3843" width="9.375" style="261" customWidth="1"/>
    <col min="3844" max="3845" width="7.5" style="261" customWidth="1"/>
    <col min="3846" max="3846" width="10.125" style="261" customWidth="1"/>
    <col min="3847" max="3847" width="13.625" style="261" customWidth="1"/>
    <col min="3848" max="3848" width="10.5" style="261" customWidth="1"/>
    <col min="3849" max="3849" width="7.5" style="261" customWidth="1"/>
    <col min="3850" max="3851" width="10.625" style="261" customWidth="1"/>
    <col min="3852" max="3852" width="9.5" style="261" customWidth="1"/>
    <col min="3853" max="3853" width="12.875" style="261" customWidth="1"/>
    <col min="3854" max="3857" width="10.625" style="261" customWidth="1"/>
    <col min="3858" max="3859" width="8.375" style="261" customWidth="1"/>
    <col min="3860" max="3860" width="17.375" style="261" customWidth="1"/>
    <col min="3861" max="3861" width="5.625" style="261" customWidth="1"/>
    <col min="3862" max="3862" width="7.5" style="261" customWidth="1"/>
    <col min="3863" max="3863" width="5.625" style="261" customWidth="1"/>
    <col min="3864" max="3864" width="9" style="261" customWidth="1"/>
    <col min="3865" max="3865" width="9.375" style="261" customWidth="1"/>
    <col min="3866" max="3866" width="9.625" style="261" customWidth="1"/>
    <col min="3867" max="3867" width="7.625" style="261" customWidth="1"/>
    <col min="3868" max="3868" width="9.375" style="261" customWidth="1"/>
    <col min="3869" max="4096" width="6.625" style="261"/>
    <col min="4097" max="4097" width="9" style="261" customWidth="1"/>
    <col min="4098" max="4098" width="7.5" style="261" customWidth="1"/>
    <col min="4099" max="4099" width="9.375" style="261" customWidth="1"/>
    <col min="4100" max="4101" width="7.5" style="261" customWidth="1"/>
    <col min="4102" max="4102" width="10.125" style="261" customWidth="1"/>
    <col min="4103" max="4103" width="13.625" style="261" customWidth="1"/>
    <col min="4104" max="4104" width="10.5" style="261" customWidth="1"/>
    <col min="4105" max="4105" width="7.5" style="261" customWidth="1"/>
    <col min="4106" max="4107" width="10.625" style="261" customWidth="1"/>
    <col min="4108" max="4108" width="9.5" style="261" customWidth="1"/>
    <col min="4109" max="4109" width="12.875" style="261" customWidth="1"/>
    <col min="4110" max="4113" width="10.625" style="261" customWidth="1"/>
    <col min="4114" max="4115" width="8.375" style="261" customWidth="1"/>
    <col min="4116" max="4116" width="17.375" style="261" customWidth="1"/>
    <col min="4117" max="4117" width="5.625" style="261" customWidth="1"/>
    <col min="4118" max="4118" width="7.5" style="261" customWidth="1"/>
    <col min="4119" max="4119" width="5.625" style="261" customWidth="1"/>
    <col min="4120" max="4120" width="9" style="261" customWidth="1"/>
    <col min="4121" max="4121" width="9.375" style="261" customWidth="1"/>
    <col min="4122" max="4122" width="9.625" style="261" customWidth="1"/>
    <col min="4123" max="4123" width="7.625" style="261" customWidth="1"/>
    <col min="4124" max="4124" width="9.375" style="261" customWidth="1"/>
    <col min="4125" max="4352" width="6.625" style="261"/>
    <col min="4353" max="4353" width="9" style="261" customWidth="1"/>
    <col min="4354" max="4354" width="7.5" style="261" customWidth="1"/>
    <col min="4355" max="4355" width="9.375" style="261" customWidth="1"/>
    <col min="4356" max="4357" width="7.5" style="261" customWidth="1"/>
    <col min="4358" max="4358" width="10.125" style="261" customWidth="1"/>
    <col min="4359" max="4359" width="13.625" style="261" customWidth="1"/>
    <col min="4360" max="4360" width="10.5" style="261" customWidth="1"/>
    <col min="4361" max="4361" width="7.5" style="261" customWidth="1"/>
    <col min="4362" max="4363" width="10.625" style="261" customWidth="1"/>
    <col min="4364" max="4364" width="9.5" style="261" customWidth="1"/>
    <col min="4365" max="4365" width="12.875" style="261" customWidth="1"/>
    <col min="4366" max="4369" width="10.625" style="261" customWidth="1"/>
    <col min="4370" max="4371" width="8.375" style="261" customWidth="1"/>
    <col min="4372" max="4372" width="17.375" style="261" customWidth="1"/>
    <col min="4373" max="4373" width="5.625" style="261" customWidth="1"/>
    <col min="4374" max="4374" width="7.5" style="261" customWidth="1"/>
    <col min="4375" max="4375" width="5.625" style="261" customWidth="1"/>
    <col min="4376" max="4376" width="9" style="261" customWidth="1"/>
    <col min="4377" max="4377" width="9.375" style="261" customWidth="1"/>
    <col min="4378" max="4378" width="9.625" style="261" customWidth="1"/>
    <col min="4379" max="4379" width="7.625" style="261" customWidth="1"/>
    <col min="4380" max="4380" width="9.375" style="261" customWidth="1"/>
    <col min="4381" max="4608" width="6.625" style="261"/>
    <col min="4609" max="4609" width="9" style="261" customWidth="1"/>
    <col min="4610" max="4610" width="7.5" style="261" customWidth="1"/>
    <col min="4611" max="4611" width="9.375" style="261" customWidth="1"/>
    <col min="4612" max="4613" width="7.5" style="261" customWidth="1"/>
    <col min="4614" max="4614" width="10.125" style="261" customWidth="1"/>
    <col min="4615" max="4615" width="13.625" style="261" customWidth="1"/>
    <col min="4616" max="4616" width="10.5" style="261" customWidth="1"/>
    <col min="4617" max="4617" width="7.5" style="261" customWidth="1"/>
    <col min="4618" max="4619" width="10.625" style="261" customWidth="1"/>
    <col min="4620" max="4620" width="9.5" style="261" customWidth="1"/>
    <col min="4621" max="4621" width="12.875" style="261" customWidth="1"/>
    <col min="4622" max="4625" width="10.625" style="261" customWidth="1"/>
    <col min="4626" max="4627" width="8.375" style="261" customWidth="1"/>
    <col min="4628" max="4628" width="17.375" style="261" customWidth="1"/>
    <col min="4629" max="4629" width="5.625" style="261" customWidth="1"/>
    <col min="4630" max="4630" width="7.5" style="261" customWidth="1"/>
    <col min="4631" max="4631" width="5.625" style="261" customWidth="1"/>
    <col min="4632" max="4632" width="9" style="261" customWidth="1"/>
    <col min="4633" max="4633" width="9.375" style="261" customWidth="1"/>
    <col min="4634" max="4634" width="9.625" style="261" customWidth="1"/>
    <col min="4635" max="4635" width="7.625" style="261" customWidth="1"/>
    <col min="4636" max="4636" width="9.375" style="261" customWidth="1"/>
    <col min="4637" max="4864" width="6.625" style="261"/>
    <col min="4865" max="4865" width="9" style="261" customWidth="1"/>
    <col min="4866" max="4866" width="7.5" style="261" customWidth="1"/>
    <col min="4867" max="4867" width="9.375" style="261" customWidth="1"/>
    <col min="4868" max="4869" width="7.5" style="261" customWidth="1"/>
    <col min="4870" max="4870" width="10.125" style="261" customWidth="1"/>
    <col min="4871" max="4871" width="13.625" style="261" customWidth="1"/>
    <col min="4872" max="4872" width="10.5" style="261" customWidth="1"/>
    <col min="4873" max="4873" width="7.5" style="261" customWidth="1"/>
    <col min="4874" max="4875" width="10.625" style="261" customWidth="1"/>
    <col min="4876" max="4876" width="9.5" style="261" customWidth="1"/>
    <col min="4877" max="4877" width="12.875" style="261" customWidth="1"/>
    <col min="4878" max="4881" width="10.625" style="261" customWidth="1"/>
    <col min="4882" max="4883" width="8.375" style="261" customWidth="1"/>
    <col min="4884" max="4884" width="17.375" style="261" customWidth="1"/>
    <col min="4885" max="4885" width="5.625" style="261" customWidth="1"/>
    <col min="4886" max="4886" width="7.5" style="261" customWidth="1"/>
    <col min="4887" max="4887" width="5.625" style="261" customWidth="1"/>
    <col min="4888" max="4888" width="9" style="261" customWidth="1"/>
    <col min="4889" max="4889" width="9.375" style="261" customWidth="1"/>
    <col min="4890" max="4890" width="9.625" style="261" customWidth="1"/>
    <col min="4891" max="4891" width="7.625" style="261" customWidth="1"/>
    <col min="4892" max="4892" width="9.375" style="261" customWidth="1"/>
    <col min="4893" max="5120" width="6.625" style="261"/>
    <col min="5121" max="5121" width="9" style="261" customWidth="1"/>
    <col min="5122" max="5122" width="7.5" style="261" customWidth="1"/>
    <col min="5123" max="5123" width="9.375" style="261" customWidth="1"/>
    <col min="5124" max="5125" width="7.5" style="261" customWidth="1"/>
    <col min="5126" max="5126" width="10.125" style="261" customWidth="1"/>
    <col min="5127" max="5127" width="13.625" style="261" customWidth="1"/>
    <col min="5128" max="5128" width="10.5" style="261" customWidth="1"/>
    <col min="5129" max="5129" width="7.5" style="261" customWidth="1"/>
    <col min="5130" max="5131" width="10.625" style="261" customWidth="1"/>
    <col min="5132" max="5132" width="9.5" style="261" customWidth="1"/>
    <col min="5133" max="5133" width="12.875" style="261" customWidth="1"/>
    <col min="5134" max="5137" width="10.625" style="261" customWidth="1"/>
    <col min="5138" max="5139" width="8.375" style="261" customWidth="1"/>
    <col min="5140" max="5140" width="17.375" style="261" customWidth="1"/>
    <col min="5141" max="5141" width="5.625" style="261" customWidth="1"/>
    <col min="5142" max="5142" width="7.5" style="261" customWidth="1"/>
    <col min="5143" max="5143" width="5.625" style="261" customWidth="1"/>
    <col min="5144" max="5144" width="9" style="261" customWidth="1"/>
    <col min="5145" max="5145" width="9.375" style="261" customWidth="1"/>
    <col min="5146" max="5146" width="9.625" style="261" customWidth="1"/>
    <col min="5147" max="5147" width="7.625" style="261" customWidth="1"/>
    <col min="5148" max="5148" width="9.375" style="261" customWidth="1"/>
    <col min="5149" max="5376" width="6.625" style="261"/>
    <col min="5377" max="5377" width="9" style="261" customWidth="1"/>
    <col min="5378" max="5378" width="7.5" style="261" customWidth="1"/>
    <col min="5379" max="5379" width="9.375" style="261" customWidth="1"/>
    <col min="5380" max="5381" width="7.5" style="261" customWidth="1"/>
    <col min="5382" max="5382" width="10.125" style="261" customWidth="1"/>
    <col min="5383" max="5383" width="13.625" style="261" customWidth="1"/>
    <col min="5384" max="5384" width="10.5" style="261" customWidth="1"/>
    <col min="5385" max="5385" width="7.5" style="261" customWidth="1"/>
    <col min="5386" max="5387" width="10.625" style="261" customWidth="1"/>
    <col min="5388" max="5388" width="9.5" style="261" customWidth="1"/>
    <col min="5389" max="5389" width="12.875" style="261" customWidth="1"/>
    <col min="5390" max="5393" width="10.625" style="261" customWidth="1"/>
    <col min="5394" max="5395" width="8.375" style="261" customWidth="1"/>
    <col min="5396" max="5396" width="17.375" style="261" customWidth="1"/>
    <col min="5397" max="5397" width="5.625" style="261" customWidth="1"/>
    <col min="5398" max="5398" width="7.5" style="261" customWidth="1"/>
    <col min="5399" max="5399" width="5.625" style="261" customWidth="1"/>
    <col min="5400" max="5400" width="9" style="261" customWidth="1"/>
    <col min="5401" max="5401" width="9.375" style="261" customWidth="1"/>
    <col min="5402" max="5402" width="9.625" style="261" customWidth="1"/>
    <col min="5403" max="5403" width="7.625" style="261" customWidth="1"/>
    <col min="5404" max="5404" width="9.375" style="261" customWidth="1"/>
    <col min="5405" max="5632" width="6.625" style="261"/>
    <col min="5633" max="5633" width="9" style="261" customWidth="1"/>
    <col min="5634" max="5634" width="7.5" style="261" customWidth="1"/>
    <col min="5635" max="5635" width="9.375" style="261" customWidth="1"/>
    <col min="5636" max="5637" width="7.5" style="261" customWidth="1"/>
    <col min="5638" max="5638" width="10.125" style="261" customWidth="1"/>
    <col min="5639" max="5639" width="13.625" style="261" customWidth="1"/>
    <col min="5640" max="5640" width="10.5" style="261" customWidth="1"/>
    <col min="5641" max="5641" width="7.5" style="261" customWidth="1"/>
    <col min="5642" max="5643" width="10.625" style="261" customWidth="1"/>
    <col min="5644" max="5644" width="9.5" style="261" customWidth="1"/>
    <col min="5645" max="5645" width="12.875" style="261" customWidth="1"/>
    <col min="5646" max="5649" width="10.625" style="261" customWidth="1"/>
    <col min="5650" max="5651" width="8.375" style="261" customWidth="1"/>
    <col min="5652" max="5652" width="17.375" style="261" customWidth="1"/>
    <col min="5653" max="5653" width="5.625" style="261" customWidth="1"/>
    <col min="5654" max="5654" width="7.5" style="261" customWidth="1"/>
    <col min="5655" max="5655" width="5.625" style="261" customWidth="1"/>
    <col min="5656" max="5656" width="9" style="261" customWidth="1"/>
    <col min="5657" max="5657" width="9.375" style="261" customWidth="1"/>
    <col min="5658" max="5658" width="9.625" style="261" customWidth="1"/>
    <col min="5659" max="5659" width="7.625" style="261" customWidth="1"/>
    <col min="5660" max="5660" width="9.375" style="261" customWidth="1"/>
    <col min="5661" max="5888" width="6.625" style="261"/>
    <col min="5889" max="5889" width="9" style="261" customWidth="1"/>
    <col min="5890" max="5890" width="7.5" style="261" customWidth="1"/>
    <col min="5891" max="5891" width="9.375" style="261" customWidth="1"/>
    <col min="5892" max="5893" width="7.5" style="261" customWidth="1"/>
    <col min="5894" max="5894" width="10.125" style="261" customWidth="1"/>
    <col min="5895" max="5895" width="13.625" style="261" customWidth="1"/>
    <col min="5896" max="5896" width="10.5" style="261" customWidth="1"/>
    <col min="5897" max="5897" width="7.5" style="261" customWidth="1"/>
    <col min="5898" max="5899" width="10.625" style="261" customWidth="1"/>
    <col min="5900" max="5900" width="9.5" style="261" customWidth="1"/>
    <col min="5901" max="5901" width="12.875" style="261" customWidth="1"/>
    <col min="5902" max="5905" width="10.625" style="261" customWidth="1"/>
    <col min="5906" max="5907" width="8.375" style="261" customWidth="1"/>
    <col min="5908" max="5908" width="17.375" style="261" customWidth="1"/>
    <col min="5909" max="5909" width="5.625" style="261" customWidth="1"/>
    <col min="5910" max="5910" width="7.5" style="261" customWidth="1"/>
    <col min="5911" max="5911" width="5.625" style="261" customWidth="1"/>
    <col min="5912" max="5912" width="9" style="261" customWidth="1"/>
    <col min="5913" max="5913" width="9.375" style="261" customWidth="1"/>
    <col min="5914" max="5914" width="9.625" style="261" customWidth="1"/>
    <col min="5915" max="5915" width="7.625" style="261" customWidth="1"/>
    <col min="5916" max="5916" width="9.375" style="261" customWidth="1"/>
    <col min="5917" max="6144" width="6.625" style="261"/>
    <col min="6145" max="6145" width="9" style="261" customWidth="1"/>
    <col min="6146" max="6146" width="7.5" style="261" customWidth="1"/>
    <col min="6147" max="6147" width="9.375" style="261" customWidth="1"/>
    <col min="6148" max="6149" width="7.5" style="261" customWidth="1"/>
    <col min="6150" max="6150" width="10.125" style="261" customWidth="1"/>
    <col min="6151" max="6151" width="13.625" style="261" customWidth="1"/>
    <col min="6152" max="6152" width="10.5" style="261" customWidth="1"/>
    <col min="6153" max="6153" width="7.5" style="261" customWidth="1"/>
    <col min="6154" max="6155" width="10.625" style="261" customWidth="1"/>
    <col min="6156" max="6156" width="9.5" style="261" customWidth="1"/>
    <col min="6157" max="6157" width="12.875" style="261" customWidth="1"/>
    <col min="6158" max="6161" width="10.625" style="261" customWidth="1"/>
    <col min="6162" max="6163" width="8.375" style="261" customWidth="1"/>
    <col min="6164" max="6164" width="17.375" style="261" customWidth="1"/>
    <col min="6165" max="6165" width="5.625" style="261" customWidth="1"/>
    <col min="6166" max="6166" width="7.5" style="261" customWidth="1"/>
    <col min="6167" max="6167" width="5.625" style="261" customWidth="1"/>
    <col min="6168" max="6168" width="9" style="261" customWidth="1"/>
    <col min="6169" max="6169" width="9.375" style="261" customWidth="1"/>
    <col min="6170" max="6170" width="9.625" style="261" customWidth="1"/>
    <col min="6171" max="6171" width="7.625" style="261" customWidth="1"/>
    <col min="6172" max="6172" width="9.375" style="261" customWidth="1"/>
    <col min="6173" max="6400" width="6.625" style="261"/>
    <col min="6401" max="6401" width="9" style="261" customWidth="1"/>
    <col min="6402" max="6402" width="7.5" style="261" customWidth="1"/>
    <col min="6403" max="6403" width="9.375" style="261" customWidth="1"/>
    <col min="6404" max="6405" width="7.5" style="261" customWidth="1"/>
    <col min="6406" max="6406" width="10.125" style="261" customWidth="1"/>
    <col min="6407" max="6407" width="13.625" style="261" customWidth="1"/>
    <col min="6408" max="6408" width="10.5" style="261" customWidth="1"/>
    <col min="6409" max="6409" width="7.5" style="261" customWidth="1"/>
    <col min="6410" max="6411" width="10.625" style="261" customWidth="1"/>
    <col min="6412" max="6412" width="9.5" style="261" customWidth="1"/>
    <col min="6413" max="6413" width="12.875" style="261" customWidth="1"/>
    <col min="6414" max="6417" width="10.625" style="261" customWidth="1"/>
    <col min="6418" max="6419" width="8.375" style="261" customWidth="1"/>
    <col min="6420" max="6420" width="17.375" style="261" customWidth="1"/>
    <col min="6421" max="6421" width="5.625" style="261" customWidth="1"/>
    <col min="6422" max="6422" width="7.5" style="261" customWidth="1"/>
    <col min="6423" max="6423" width="5.625" style="261" customWidth="1"/>
    <col min="6424" max="6424" width="9" style="261" customWidth="1"/>
    <col min="6425" max="6425" width="9.375" style="261" customWidth="1"/>
    <col min="6426" max="6426" width="9.625" style="261" customWidth="1"/>
    <col min="6427" max="6427" width="7.625" style="261" customWidth="1"/>
    <col min="6428" max="6428" width="9.375" style="261" customWidth="1"/>
    <col min="6429" max="6656" width="6.625" style="261"/>
    <col min="6657" max="6657" width="9" style="261" customWidth="1"/>
    <col min="6658" max="6658" width="7.5" style="261" customWidth="1"/>
    <col min="6659" max="6659" width="9.375" style="261" customWidth="1"/>
    <col min="6660" max="6661" width="7.5" style="261" customWidth="1"/>
    <col min="6662" max="6662" width="10.125" style="261" customWidth="1"/>
    <col min="6663" max="6663" width="13.625" style="261" customWidth="1"/>
    <col min="6664" max="6664" width="10.5" style="261" customWidth="1"/>
    <col min="6665" max="6665" width="7.5" style="261" customWidth="1"/>
    <col min="6666" max="6667" width="10.625" style="261" customWidth="1"/>
    <col min="6668" max="6668" width="9.5" style="261" customWidth="1"/>
    <col min="6669" max="6669" width="12.875" style="261" customWidth="1"/>
    <col min="6670" max="6673" width="10.625" style="261" customWidth="1"/>
    <col min="6674" max="6675" width="8.375" style="261" customWidth="1"/>
    <col min="6676" max="6676" width="17.375" style="261" customWidth="1"/>
    <col min="6677" max="6677" width="5.625" style="261" customWidth="1"/>
    <col min="6678" max="6678" width="7.5" style="261" customWidth="1"/>
    <col min="6679" max="6679" width="5.625" style="261" customWidth="1"/>
    <col min="6680" max="6680" width="9" style="261" customWidth="1"/>
    <col min="6681" max="6681" width="9.375" style="261" customWidth="1"/>
    <col min="6682" max="6682" width="9.625" style="261" customWidth="1"/>
    <col min="6683" max="6683" width="7.625" style="261" customWidth="1"/>
    <col min="6684" max="6684" width="9.375" style="261" customWidth="1"/>
    <col min="6685" max="6912" width="6.625" style="261"/>
    <col min="6913" max="6913" width="9" style="261" customWidth="1"/>
    <col min="6914" max="6914" width="7.5" style="261" customWidth="1"/>
    <col min="6915" max="6915" width="9.375" style="261" customWidth="1"/>
    <col min="6916" max="6917" width="7.5" style="261" customWidth="1"/>
    <col min="6918" max="6918" width="10.125" style="261" customWidth="1"/>
    <col min="6919" max="6919" width="13.625" style="261" customWidth="1"/>
    <col min="6920" max="6920" width="10.5" style="261" customWidth="1"/>
    <col min="6921" max="6921" width="7.5" style="261" customWidth="1"/>
    <col min="6922" max="6923" width="10.625" style="261" customWidth="1"/>
    <col min="6924" max="6924" width="9.5" style="261" customWidth="1"/>
    <col min="6925" max="6925" width="12.875" style="261" customWidth="1"/>
    <col min="6926" max="6929" width="10.625" style="261" customWidth="1"/>
    <col min="6930" max="6931" width="8.375" style="261" customWidth="1"/>
    <col min="6932" max="6932" width="17.375" style="261" customWidth="1"/>
    <col min="6933" max="6933" width="5.625" style="261" customWidth="1"/>
    <col min="6934" max="6934" width="7.5" style="261" customWidth="1"/>
    <col min="6935" max="6935" width="5.625" style="261" customWidth="1"/>
    <col min="6936" max="6936" width="9" style="261" customWidth="1"/>
    <col min="6937" max="6937" width="9.375" style="261" customWidth="1"/>
    <col min="6938" max="6938" width="9.625" style="261" customWidth="1"/>
    <col min="6939" max="6939" width="7.625" style="261" customWidth="1"/>
    <col min="6940" max="6940" width="9.375" style="261" customWidth="1"/>
    <col min="6941" max="7168" width="6.625" style="261"/>
    <col min="7169" max="7169" width="9" style="261" customWidth="1"/>
    <col min="7170" max="7170" width="7.5" style="261" customWidth="1"/>
    <col min="7171" max="7171" width="9.375" style="261" customWidth="1"/>
    <col min="7172" max="7173" width="7.5" style="261" customWidth="1"/>
    <col min="7174" max="7174" width="10.125" style="261" customWidth="1"/>
    <col min="7175" max="7175" width="13.625" style="261" customWidth="1"/>
    <col min="7176" max="7176" width="10.5" style="261" customWidth="1"/>
    <col min="7177" max="7177" width="7.5" style="261" customWidth="1"/>
    <col min="7178" max="7179" width="10.625" style="261" customWidth="1"/>
    <col min="7180" max="7180" width="9.5" style="261" customWidth="1"/>
    <col min="7181" max="7181" width="12.875" style="261" customWidth="1"/>
    <col min="7182" max="7185" width="10.625" style="261" customWidth="1"/>
    <col min="7186" max="7187" width="8.375" style="261" customWidth="1"/>
    <col min="7188" max="7188" width="17.375" style="261" customWidth="1"/>
    <col min="7189" max="7189" width="5.625" style="261" customWidth="1"/>
    <col min="7190" max="7190" width="7.5" style="261" customWidth="1"/>
    <col min="7191" max="7191" width="5.625" style="261" customWidth="1"/>
    <col min="7192" max="7192" width="9" style="261" customWidth="1"/>
    <col min="7193" max="7193" width="9.375" style="261" customWidth="1"/>
    <col min="7194" max="7194" width="9.625" style="261" customWidth="1"/>
    <col min="7195" max="7195" width="7.625" style="261" customWidth="1"/>
    <col min="7196" max="7196" width="9.375" style="261" customWidth="1"/>
    <col min="7197" max="7424" width="6.625" style="261"/>
    <col min="7425" max="7425" width="9" style="261" customWidth="1"/>
    <col min="7426" max="7426" width="7.5" style="261" customWidth="1"/>
    <col min="7427" max="7427" width="9.375" style="261" customWidth="1"/>
    <col min="7428" max="7429" width="7.5" style="261" customWidth="1"/>
    <col min="7430" max="7430" width="10.125" style="261" customWidth="1"/>
    <col min="7431" max="7431" width="13.625" style="261" customWidth="1"/>
    <col min="7432" max="7432" width="10.5" style="261" customWidth="1"/>
    <col min="7433" max="7433" width="7.5" style="261" customWidth="1"/>
    <col min="7434" max="7435" width="10.625" style="261" customWidth="1"/>
    <col min="7436" max="7436" width="9.5" style="261" customWidth="1"/>
    <col min="7437" max="7437" width="12.875" style="261" customWidth="1"/>
    <col min="7438" max="7441" width="10.625" style="261" customWidth="1"/>
    <col min="7442" max="7443" width="8.375" style="261" customWidth="1"/>
    <col min="7444" max="7444" width="17.375" style="261" customWidth="1"/>
    <col min="7445" max="7445" width="5.625" style="261" customWidth="1"/>
    <col min="7446" max="7446" width="7.5" style="261" customWidth="1"/>
    <col min="7447" max="7447" width="5.625" style="261" customWidth="1"/>
    <col min="7448" max="7448" width="9" style="261" customWidth="1"/>
    <col min="7449" max="7449" width="9.375" style="261" customWidth="1"/>
    <col min="7450" max="7450" width="9.625" style="261" customWidth="1"/>
    <col min="7451" max="7451" width="7.625" style="261" customWidth="1"/>
    <col min="7452" max="7452" width="9.375" style="261" customWidth="1"/>
    <col min="7453" max="7680" width="6.625" style="261"/>
    <col min="7681" max="7681" width="9" style="261" customWidth="1"/>
    <col min="7682" max="7682" width="7.5" style="261" customWidth="1"/>
    <col min="7683" max="7683" width="9.375" style="261" customWidth="1"/>
    <col min="7684" max="7685" width="7.5" style="261" customWidth="1"/>
    <col min="7686" max="7686" width="10.125" style="261" customWidth="1"/>
    <col min="7687" max="7687" width="13.625" style="261" customWidth="1"/>
    <col min="7688" max="7688" width="10.5" style="261" customWidth="1"/>
    <col min="7689" max="7689" width="7.5" style="261" customWidth="1"/>
    <col min="7690" max="7691" width="10.625" style="261" customWidth="1"/>
    <col min="7692" max="7692" width="9.5" style="261" customWidth="1"/>
    <col min="7693" max="7693" width="12.875" style="261" customWidth="1"/>
    <col min="7694" max="7697" width="10.625" style="261" customWidth="1"/>
    <col min="7698" max="7699" width="8.375" style="261" customWidth="1"/>
    <col min="7700" max="7700" width="17.375" style="261" customWidth="1"/>
    <col min="7701" max="7701" width="5.625" style="261" customWidth="1"/>
    <col min="7702" max="7702" width="7.5" style="261" customWidth="1"/>
    <col min="7703" max="7703" width="5.625" style="261" customWidth="1"/>
    <col min="7704" max="7704" width="9" style="261" customWidth="1"/>
    <col min="7705" max="7705" width="9.375" style="261" customWidth="1"/>
    <col min="7706" max="7706" width="9.625" style="261" customWidth="1"/>
    <col min="7707" max="7707" width="7.625" style="261" customWidth="1"/>
    <col min="7708" max="7708" width="9.375" style="261" customWidth="1"/>
    <col min="7709" max="7936" width="6.625" style="261"/>
    <col min="7937" max="7937" width="9" style="261" customWidth="1"/>
    <col min="7938" max="7938" width="7.5" style="261" customWidth="1"/>
    <col min="7939" max="7939" width="9.375" style="261" customWidth="1"/>
    <col min="7940" max="7941" width="7.5" style="261" customWidth="1"/>
    <col min="7942" max="7942" width="10.125" style="261" customWidth="1"/>
    <col min="7943" max="7943" width="13.625" style="261" customWidth="1"/>
    <col min="7944" max="7944" width="10.5" style="261" customWidth="1"/>
    <col min="7945" max="7945" width="7.5" style="261" customWidth="1"/>
    <col min="7946" max="7947" width="10.625" style="261" customWidth="1"/>
    <col min="7948" max="7948" width="9.5" style="261" customWidth="1"/>
    <col min="7949" max="7949" width="12.875" style="261" customWidth="1"/>
    <col min="7950" max="7953" width="10.625" style="261" customWidth="1"/>
    <col min="7954" max="7955" width="8.375" style="261" customWidth="1"/>
    <col min="7956" max="7956" width="17.375" style="261" customWidth="1"/>
    <col min="7957" max="7957" width="5.625" style="261" customWidth="1"/>
    <col min="7958" max="7958" width="7.5" style="261" customWidth="1"/>
    <col min="7959" max="7959" width="5.625" style="261" customWidth="1"/>
    <col min="7960" max="7960" width="9" style="261" customWidth="1"/>
    <col min="7961" max="7961" width="9.375" style="261" customWidth="1"/>
    <col min="7962" max="7962" width="9.625" style="261" customWidth="1"/>
    <col min="7963" max="7963" width="7.625" style="261" customWidth="1"/>
    <col min="7964" max="7964" width="9.375" style="261" customWidth="1"/>
    <col min="7965" max="8192" width="6.625" style="261"/>
    <col min="8193" max="8193" width="9" style="261" customWidth="1"/>
    <col min="8194" max="8194" width="7.5" style="261" customWidth="1"/>
    <col min="8195" max="8195" width="9.375" style="261" customWidth="1"/>
    <col min="8196" max="8197" width="7.5" style="261" customWidth="1"/>
    <col min="8198" max="8198" width="10.125" style="261" customWidth="1"/>
    <col min="8199" max="8199" width="13.625" style="261" customWidth="1"/>
    <col min="8200" max="8200" width="10.5" style="261" customWidth="1"/>
    <col min="8201" max="8201" width="7.5" style="261" customWidth="1"/>
    <col min="8202" max="8203" width="10.625" style="261" customWidth="1"/>
    <col min="8204" max="8204" width="9.5" style="261" customWidth="1"/>
    <col min="8205" max="8205" width="12.875" style="261" customWidth="1"/>
    <col min="8206" max="8209" width="10.625" style="261" customWidth="1"/>
    <col min="8210" max="8211" width="8.375" style="261" customWidth="1"/>
    <col min="8212" max="8212" width="17.375" style="261" customWidth="1"/>
    <col min="8213" max="8213" width="5.625" style="261" customWidth="1"/>
    <col min="8214" max="8214" width="7.5" style="261" customWidth="1"/>
    <col min="8215" max="8215" width="5.625" style="261" customWidth="1"/>
    <col min="8216" max="8216" width="9" style="261" customWidth="1"/>
    <col min="8217" max="8217" width="9.375" style="261" customWidth="1"/>
    <col min="8218" max="8218" width="9.625" style="261" customWidth="1"/>
    <col min="8219" max="8219" width="7.625" style="261" customWidth="1"/>
    <col min="8220" max="8220" width="9.375" style="261" customWidth="1"/>
    <col min="8221" max="8448" width="6.625" style="261"/>
    <col min="8449" max="8449" width="9" style="261" customWidth="1"/>
    <col min="8450" max="8450" width="7.5" style="261" customWidth="1"/>
    <col min="8451" max="8451" width="9.375" style="261" customWidth="1"/>
    <col min="8452" max="8453" width="7.5" style="261" customWidth="1"/>
    <col min="8454" max="8454" width="10.125" style="261" customWidth="1"/>
    <col min="8455" max="8455" width="13.625" style="261" customWidth="1"/>
    <col min="8456" max="8456" width="10.5" style="261" customWidth="1"/>
    <col min="8457" max="8457" width="7.5" style="261" customWidth="1"/>
    <col min="8458" max="8459" width="10.625" style="261" customWidth="1"/>
    <col min="8460" max="8460" width="9.5" style="261" customWidth="1"/>
    <col min="8461" max="8461" width="12.875" style="261" customWidth="1"/>
    <col min="8462" max="8465" width="10.625" style="261" customWidth="1"/>
    <col min="8466" max="8467" width="8.375" style="261" customWidth="1"/>
    <col min="8468" max="8468" width="17.375" style="261" customWidth="1"/>
    <col min="8469" max="8469" width="5.625" style="261" customWidth="1"/>
    <col min="8470" max="8470" width="7.5" style="261" customWidth="1"/>
    <col min="8471" max="8471" width="5.625" style="261" customWidth="1"/>
    <col min="8472" max="8472" width="9" style="261" customWidth="1"/>
    <col min="8473" max="8473" width="9.375" style="261" customWidth="1"/>
    <col min="8474" max="8474" width="9.625" style="261" customWidth="1"/>
    <col min="8475" max="8475" width="7.625" style="261" customWidth="1"/>
    <col min="8476" max="8476" width="9.375" style="261" customWidth="1"/>
    <col min="8477" max="8704" width="6.625" style="261"/>
    <col min="8705" max="8705" width="9" style="261" customWidth="1"/>
    <col min="8706" max="8706" width="7.5" style="261" customWidth="1"/>
    <col min="8707" max="8707" width="9.375" style="261" customWidth="1"/>
    <col min="8708" max="8709" width="7.5" style="261" customWidth="1"/>
    <col min="8710" max="8710" width="10.125" style="261" customWidth="1"/>
    <col min="8711" max="8711" width="13.625" style="261" customWidth="1"/>
    <col min="8712" max="8712" width="10.5" style="261" customWidth="1"/>
    <col min="8713" max="8713" width="7.5" style="261" customWidth="1"/>
    <col min="8714" max="8715" width="10.625" style="261" customWidth="1"/>
    <col min="8716" max="8716" width="9.5" style="261" customWidth="1"/>
    <col min="8717" max="8717" width="12.875" style="261" customWidth="1"/>
    <col min="8718" max="8721" width="10.625" style="261" customWidth="1"/>
    <col min="8722" max="8723" width="8.375" style="261" customWidth="1"/>
    <col min="8724" max="8724" width="17.375" style="261" customWidth="1"/>
    <col min="8725" max="8725" width="5.625" style="261" customWidth="1"/>
    <col min="8726" max="8726" width="7.5" style="261" customWidth="1"/>
    <col min="8727" max="8727" width="5.625" style="261" customWidth="1"/>
    <col min="8728" max="8728" width="9" style="261" customWidth="1"/>
    <col min="8729" max="8729" width="9.375" style="261" customWidth="1"/>
    <col min="8730" max="8730" width="9.625" style="261" customWidth="1"/>
    <col min="8731" max="8731" width="7.625" style="261" customWidth="1"/>
    <col min="8732" max="8732" width="9.375" style="261" customWidth="1"/>
    <col min="8733" max="8960" width="6.625" style="261"/>
    <col min="8961" max="8961" width="9" style="261" customWidth="1"/>
    <col min="8962" max="8962" width="7.5" style="261" customWidth="1"/>
    <col min="8963" max="8963" width="9.375" style="261" customWidth="1"/>
    <col min="8964" max="8965" width="7.5" style="261" customWidth="1"/>
    <col min="8966" max="8966" width="10.125" style="261" customWidth="1"/>
    <col min="8967" max="8967" width="13.625" style="261" customWidth="1"/>
    <col min="8968" max="8968" width="10.5" style="261" customWidth="1"/>
    <col min="8969" max="8969" width="7.5" style="261" customWidth="1"/>
    <col min="8970" max="8971" width="10.625" style="261" customWidth="1"/>
    <col min="8972" max="8972" width="9.5" style="261" customWidth="1"/>
    <col min="8973" max="8973" width="12.875" style="261" customWidth="1"/>
    <col min="8974" max="8977" width="10.625" style="261" customWidth="1"/>
    <col min="8978" max="8979" width="8.375" style="261" customWidth="1"/>
    <col min="8980" max="8980" width="17.375" style="261" customWidth="1"/>
    <col min="8981" max="8981" width="5.625" style="261" customWidth="1"/>
    <col min="8982" max="8982" width="7.5" style="261" customWidth="1"/>
    <col min="8983" max="8983" width="5.625" style="261" customWidth="1"/>
    <col min="8984" max="8984" width="9" style="261" customWidth="1"/>
    <col min="8985" max="8985" width="9.375" style="261" customWidth="1"/>
    <col min="8986" max="8986" width="9.625" style="261" customWidth="1"/>
    <col min="8987" max="8987" width="7.625" style="261" customWidth="1"/>
    <col min="8988" max="8988" width="9.375" style="261" customWidth="1"/>
    <col min="8989" max="9216" width="6.625" style="261"/>
    <col min="9217" max="9217" width="9" style="261" customWidth="1"/>
    <col min="9218" max="9218" width="7.5" style="261" customWidth="1"/>
    <col min="9219" max="9219" width="9.375" style="261" customWidth="1"/>
    <col min="9220" max="9221" width="7.5" style="261" customWidth="1"/>
    <col min="9222" max="9222" width="10.125" style="261" customWidth="1"/>
    <col min="9223" max="9223" width="13.625" style="261" customWidth="1"/>
    <col min="9224" max="9224" width="10.5" style="261" customWidth="1"/>
    <col min="9225" max="9225" width="7.5" style="261" customWidth="1"/>
    <col min="9226" max="9227" width="10.625" style="261" customWidth="1"/>
    <col min="9228" max="9228" width="9.5" style="261" customWidth="1"/>
    <col min="9229" max="9229" width="12.875" style="261" customWidth="1"/>
    <col min="9230" max="9233" width="10.625" style="261" customWidth="1"/>
    <col min="9234" max="9235" width="8.375" style="261" customWidth="1"/>
    <col min="9236" max="9236" width="17.375" style="261" customWidth="1"/>
    <col min="9237" max="9237" width="5.625" style="261" customWidth="1"/>
    <col min="9238" max="9238" width="7.5" style="261" customWidth="1"/>
    <col min="9239" max="9239" width="5.625" style="261" customWidth="1"/>
    <col min="9240" max="9240" width="9" style="261" customWidth="1"/>
    <col min="9241" max="9241" width="9.375" style="261" customWidth="1"/>
    <col min="9242" max="9242" width="9.625" style="261" customWidth="1"/>
    <col min="9243" max="9243" width="7.625" style="261" customWidth="1"/>
    <col min="9244" max="9244" width="9.375" style="261" customWidth="1"/>
    <col min="9245" max="9472" width="6.625" style="261"/>
    <col min="9473" max="9473" width="9" style="261" customWidth="1"/>
    <col min="9474" max="9474" width="7.5" style="261" customWidth="1"/>
    <col min="9475" max="9475" width="9.375" style="261" customWidth="1"/>
    <col min="9476" max="9477" width="7.5" style="261" customWidth="1"/>
    <col min="9478" max="9478" width="10.125" style="261" customWidth="1"/>
    <col min="9479" max="9479" width="13.625" style="261" customWidth="1"/>
    <col min="9480" max="9480" width="10.5" style="261" customWidth="1"/>
    <col min="9481" max="9481" width="7.5" style="261" customWidth="1"/>
    <col min="9482" max="9483" width="10.625" style="261" customWidth="1"/>
    <col min="9484" max="9484" width="9.5" style="261" customWidth="1"/>
    <col min="9485" max="9485" width="12.875" style="261" customWidth="1"/>
    <col min="9486" max="9489" width="10.625" style="261" customWidth="1"/>
    <col min="9490" max="9491" width="8.375" style="261" customWidth="1"/>
    <col min="9492" max="9492" width="17.375" style="261" customWidth="1"/>
    <col min="9493" max="9493" width="5.625" style="261" customWidth="1"/>
    <col min="9494" max="9494" width="7.5" style="261" customWidth="1"/>
    <col min="9495" max="9495" width="5.625" style="261" customWidth="1"/>
    <col min="9496" max="9496" width="9" style="261" customWidth="1"/>
    <col min="9497" max="9497" width="9.375" style="261" customWidth="1"/>
    <col min="9498" max="9498" width="9.625" style="261" customWidth="1"/>
    <col min="9499" max="9499" width="7.625" style="261" customWidth="1"/>
    <col min="9500" max="9500" width="9.375" style="261" customWidth="1"/>
    <col min="9501" max="9728" width="6.625" style="261"/>
    <col min="9729" max="9729" width="9" style="261" customWidth="1"/>
    <col min="9730" max="9730" width="7.5" style="261" customWidth="1"/>
    <col min="9731" max="9731" width="9.375" style="261" customWidth="1"/>
    <col min="9732" max="9733" width="7.5" style="261" customWidth="1"/>
    <col min="9734" max="9734" width="10.125" style="261" customWidth="1"/>
    <col min="9735" max="9735" width="13.625" style="261" customWidth="1"/>
    <col min="9736" max="9736" width="10.5" style="261" customWidth="1"/>
    <col min="9737" max="9737" width="7.5" style="261" customWidth="1"/>
    <col min="9738" max="9739" width="10.625" style="261" customWidth="1"/>
    <col min="9740" max="9740" width="9.5" style="261" customWidth="1"/>
    <col min="9741" max="9741" width="12.875" style="261" customWidth="1"/>
    <col min="9742" max="9745" width="10.625" style="261" customWidth="1"/>
    <col min="9746" max="9747" width="8.375" style="261" customWidth="1"/>
    <col min="9748" max="9748" width="17.375" style="261" customWidth="1"/>
    <col min="9749" max="9749" width="5.625" style="261" customWidth="1"/>
    <col min="9750" max="9750" width="7.5" style="261" customWidth="1"/>
    <col min="9751" max="9751" width="5.625" style="261" customWidth="1"/>
    <col min="9752" max="9752" width="9" style="261" customWidth="1"/>
    <col min="9753" max="9753" width="9.375" style="261" customWidth="1"/>
    <col min="9754" max="9754" width="9.625" style="261" customWidth="1"/>
    <col min="9755" max="9755" width="7.625" style="261" customWidth="1"/>
    <col min="9756" max="9756" width="9.375" style="261" customWidth="1"/>
    <col min="9757" max="9984" width="6.625" style="261"/>
    <col min="9985" max="9985" width="9" style="261" customWidth="1"/>
    <col min="9986" max="9986" width="7.5" style="261" customWidth="1"/>
    <col min="9987" max="9987" width="9.375" style="261" customWidth="1"/>
    <col min="9988" max="9989" width="7.5" style="261" customWidth="1"/>
    <col min="9990" max="9990" width="10.125" style="261" customWidth="1"/>
    <col min="9991" max="9991" width="13.625" style="261" customWidth="1"/>
    <col min="9992" max="9992" width="10.5" style="261" customWidth="1"/>
    <col min="9993" max="9993" width="7.5" style="261" customWidth="1"/>
    <col min="9994" max="9995" width="10.625" style="261" customWidth="1"/>
    <col min="9996" max="9996" width="9.5" style="261" customWidth="1"/>
    <col min="9997" max="9997" width="12.875" style="261" customWidth="1"/>
    <col min="9998" max="10001" width="10.625" style="261" customWidth="1"/>
    <col min="10002" max="10003" width="8.375" style="261" customWidth="1"/>
    <col min="10004" max="10004" width="17.375" style="261" customWidth="1"/>
    <col min="10005" max="10005" width="5.625" style="261" customWidth="1"/>
    <col min="10006" max="10006" width="7.5" style="261" customWidth="1"/>
    <col min="10007" max="10007" width="5.625" style="261" customWidth="1"/>
    <col min="10008" max="10008" width="9" style="261" customWidth="1"/>
    <col min="10009" max="10009" width="9.375" style="261" customWidth="1"/>
    <col min="10010" max="10010" width="9.625" style="261" customWidth="1"/>
    <col min="10011" max="10011" width="7.625" style="261" customWidth="1"/>
    <col min="10012" max="10012" width="9.375" style="261" customWidth="1"/>
    <col min="10013" max="10240" width="6.625" style="261"/>
    <col min="10241" max="10241" width="9" style="261" customWidth="1"/>
    <col min="10242" max="10242" width="7.5" style="261" customWidth="1"/>
    <col min="10243" max="10243" width="9.375" style="261" customWidth="1"/>
    <col min="10244" max="10245" width="7.5" style="261" customWidth="1"/>
    <col min="10246" max="10246" width="10.125" style="261" customWidth="1"/>
    <col min="10247" max="10247" width="13.625" style="261" customWidth="1"/>
    <col min="10248" max="10248" width="10.5" style="261" customWidth="1"/>
    <col min="10249" max="10249" width="7.5" style="261" customWidth="1"/>
    <col min="10250" max="10251" width="10.625" style="261" customWidth="1"/>
    <col min="10252" max="10252" width="9.5" style="261" customWidth="1"/>
    <col min="10253" max="10253" width="12.875" style="261" customWidth="1"/>
    <col min="10254" max="10257" width="10.625" style="261" customWidth="1"/>
    <col min="10258" max="10259" width="8.375" style="261" customWidth="1"/>
    <col min="10260" max="10260" width="17.375" style="261" customWidth="1"/>
    <col min="10261" max="10261" width="5.625" style="261" customWidth="1"/>
    <col min="10262" max="10262" width="7.5" style="261" customWidth="1"/>
    <col min="10263" max="10263" width="5.625" style="261" customWidth="1"/>
    <col min="10264" max="10264" width="9" style="261" customWidth="1"/>
    <col min="10265" max="10265" width="9.375" style="261" customWidth="1"/>
    <col min="10266" max="10266" width="9.625" style="261" customWidth="1"/>
    <col min="10267" max="10267" width="7.625" style="261" customWidth="1"/>
    <col min="10268" max="10268" width="9.375" style="261" customWidth="1"/>
    <col min="10269" max="10496" width="6.625" style="261"/>
    <col min="10497" max="10497" width="9" style="261" customWidth="1"/>
    <col min="10498" max="10498" width="7.5" style="261" customWidth="1"/>
    <col min="10499" max="10499" width="9.375" style="261" customWidth="1"/>
    <col min="10500" max="10501" width="7.5" style="261" customWidth="1"/>
    <col min="10502" max="10502" width="10.125" style="261" customWidth="1"/>
    <col min="10503" max="10503" width="13.625" style="261" customWidth="1"/>
    <col min="10504" max="10504" width="10.5" style="261" customWidth="1"/>
    <col min="10505" max="10505" width="7.5" style="261" customWidth="1"/>
    <col min="10506" max="10507" width="10.625" style="261" customWidth="1"/>
    <col min="10508" max="10508" width="9.5" style="261" customWidth="1"/>
    <col min="10509" max="10509" width="12.875" style="261" customWidth="1"/>
    <col min="10510" max="10513" width="10.625" style="261" customWidth="1"/>
    <col min="10514" max="10515" width="8.375" style="261" customWidth="1"/>
    <col min="10516" max="10516" width="17.375" style="261" customWidth="1"/>
    <col min="10517" max="10517" width="5.625" style="261" customWidth="1"/>
    <col min="10518" max="10518" width="7.5" style="261" customWidth="1"/>
    <col min="10519" max="10519" width="5.625" style="261" customWidth="1"/>
    <col min="10520" max="10520" width="9" style="261" customWidth="1"/>
    <col min="10521" max="10521" width="9.375" style="261" customWidth="1"/>
    <col min="10522" max="10522" width="9.625" style="261" customWidth="1"/>
    <col min="10523" max="10523" width="7.625" style="261" customWidth="1"/>
    <col min="10524" max="10524" width="9.375" style="261" customWidth="1"/>
    <col min="10525" max="10752" width="6.625" style="261"/>
    <col min="10753" max="10753" width="9" style="261" customWidth="1"/>
    <col min="10754" max="10754" width="7.5" style="261" customWidth="1"/>
    <col min="10755" max="10755" width="9.375" style="261" customWidth="1"/>
    <col min="10756" max="10757" width="7.5" style="261" customWidth="1"/>
    <col min="10758" max="10758" width="10.125" style="261" customWidth="1"/>
    <col min="10759" max="10759" width="13.625" style="261" customWidth="1"/>
    <col min="10760" max="10760" width="10.5" style="261" customWidth="1"/>
    <col min="10761" max="10761" width="7.5" style="261" customWidth="1"/>
    <col min="10762" max="10763" width="10.625" style="261" customWidth="1"/>
    <col min="10764" max="10764" width="9.5" style="261" customWidth="1"/>
    <col min="10765" max="10765" width="12.875" style="261" customWidth="1"/>
    <col min="10766" max="10769" width="10.625" style="261" customWidth="1"/>
    <col min="10770" max="10771" width="8.375" style="261" customWidth="1"/>
    <col min="10772" max="10772" width="17.375" style="261" customWidth="1"/>
    <col min="10773" max="10773" width="5.625" style="261" customWidth="1"/>
    <col min="10774" max="10774" width="7.5" style="261" customWidth="1"/>
    <col min="10775" max="10775" width="5.625" style="261" customWidth="1"/>
    <col min="10776" max="10776" width="9" style="261" customWidth="1"/>
    <col min="10777" max="10777" width="9.375" style="261" customWidth="1"/>
    <col min="10778" max="10778" width="9.625" style="261" customWidth="1"/>
    <col min="10779" max="10779" width="7.625" style="261" customWidth="1"/>
    <col min="10780" max="10780" width="9.375" style="261" customWidth="1"/>
    <col min="10781" max="11008" width="6.625" style="261"/>
    <col min="11009" max="11009" width="9" style="261" customWidth="1"/>
    <col min="11010" max="11010" width="7.5" style="261" customWidth="1"/>
    <col min="11011" max="11011" width="9.375" style="261" customWidth="1"/>
    <col min="11012" max="11013" width="7.5" style="261" customWidth="1"/>
    <col min="11014" max="11014" width="10.125" style="261" customWidth="1"/>
    <col min="11015" max="11015" width="13.625" style="261" customWidth="1"/>
    <col min="11016" max="11016" width="10.5" style="261" customWidth="1"/>
    <col min="11017" max="11017" width="7.5" style="261" customWidth="1"/>
    <col min="11018" max="11019" width="10.625" style="261" customWidth="1"/>
    <col min="11020" max="11020" width="9.5" style="261" customWidth="1"/>
    <col min="11021" max="11021" width="12.875" style="261" customWidth="1"/>
    <col min="11022" max="11025" width="10.625" style="261" customWidth="1"/>
    <col min="11026" max="11027" width="8.375" style="261" customWidth="1"/>
    <col min="11028" max="11028" width="17.375" style="261" customWidth="1"/>
    <col min="11029" max="11029" width="5.625" style="261" customWidth="1"/>
    <col min="11030" max="11030" width="7.5" style="261" customWidth="1"/>
    <col min="11031" max="11031" width="5.625" style="261" customWidth="1"/>
    <col min="11032" max="11032" width="9" style="261" customWidth="1"/>
    <col min="11033" max="11033" width="9.375" style="261" customWidth="1"/>
    <col min="11034" max="11034" width="9.625" style="261" customWidth="1"/>
    <col min="11035" max="11035" width="7.625" style="261" customWidth="1"/>
    <col min="11036" max="11036" width="9.375" style="261" customWidth="1"/>
    <col min="11037" max="11264" width="6.625" style="261"/>
    <col min="11265" max="11265" width="9" style="261" customWidth="1"/>
    <col min="11266" max="11266" width="7.5" style="261" customWidth="1"/>
    <col min="11267" max="11267" width="9.375" style="261" customWidth="1"/>
    <col min="11268" max="11269" width="7.5" style="261" customWidth="1"/>
    <col min="11270" max="11270" width="10.125" style="261" customWidth="1"/>
    <col min="11271" max="11271" width="13.625" style="261" customWidth="1"/>
    <col min="11272" max="11272" width="10.5" style="261" customWidth="1"/>
    <col min="11273" max="11273" width="7.5" style="261" customWidth="1"/>
    <col min="11274" max="11275" width="10.625" style="261" customWidth="1"/>
    <col min="11276" max="11276" width="9.5" style="261" customWidth="1"/>
    <col min="11277" max="11277" width="12.875" style="261" customWidth="1"/>
    <col min="11278" max="11281" width="10.625" style="261" customWidth="1"/>
    <col min="11282" max="11283" width="8.375" style="261" customWidth="1"/>
    <col min="11284" max="11284" width="17.375" style="261" customWidth="1"/>
    <col min="11285" max="11285" width="5.625" style="261" customWidth="1"/>
    <col min="11286" max="11286" width="7.5" style="261" customWidth="1"/>
    <col min="11287" max="11287" width="5.625" style="261" customWidth="1"/>
    <col min="11288" max="11288" width="9" style="261" customWidth="1"/>
    <col min="11289" max="11289" width="9.375" style="261" customWidth="1"/>
    <col min="11290" max="11290" width="9.625" style="261" customWidth="1"/>
    <col min="11291" max="11291" width="7.625" style="261" customWidth="1"/>
    <col min="11292" max="11292" width="9.375" style="261" customWidth="1"/>
    <col min="11293" max="11520" width="6.625" style="261"/>
    <col min="11521" max="11521" width="9" style="261" customWidth="1"/>
    <col min="11522" max="11522" width="7.5" style="261" customWidth="1"/>
    <col min="11523" max="11523" width="9.375" style="261" customWidth="1"/>
    <col min="11524" max="11525" width="7.5" style="261" customWidth="1"/>
    <col min="11526" max="11526" width="10.125" style="261" customWidth="1"/>
    <col min="11527" max="11527" width="13.625" style="261" customWidth="1"/>
    <col min="11528" max="11528" width="10.5" style="261" customWidth="1"/>
    <col min="11529" max="11529" width="7.5" style="261" customWidth="1"/>
    <col min="11530" max="11531" width="10.625" style="261" customWidth="1"/>
    <col min="11532" max="11532" width="9.5" style="261" customWidth="1"/>
    <col min="11533" max="11533" width="12.875" style="261" customWidth="1"/>
    <col min="11534" max="11537" width="10.625" style="261" customWidth="1"/>
    <col min="11538" max="11539" width="8.375" style="261" customWidth="1"/>
    <col min="11540" max="11540" width="17.375" style="261" customWidth="1"/>
    <col min="11541" max="11541" width="5.625" style="261" customWidth="1"/>
    <col min="11542" max="11542" width="7.5" style="261" customWidth="1"/>
    <col min="11543" max="11543" width="5.625" style="261" customWidth="1"/>
    <col min="11544" max="11544" width="9" style="261" customWidth="1"/>
    <col min="11545" max="11545" width="9.375" style="261" customWidth="1"/>
    <col min="11546" max="11546" width="9.625" style="261" customWidth="1"/>
    <col min="11547" max="11547" width="7.625" style="261" customWidth="1"/>
    <col min="11548" max="11548" width="9.375" style="261" customWidth="1"/>
    <col min="11549" max="11776" width="6.625" style="261"/>
    <col min="11777" max="11777" width="9" style="261" customWidth="1"/>
    <col min="11778" max="11778" width="7.5" style="261" customWidth="1"/>
    <col min="11779" max="11779" width="9.375" style="261" customWidth="1"/>
    <col min="11780" max="11781" width="7.5" style="261" customWidth="1"/>
    <col min="11782" max="11782" width="10.125" style="261" customWidth="1"/>
    <col min="11783" max="11783" width="13.625" style="261" customWidth="1"/>
    <col min="11784" max="11784" width="10.5" style="261" customWidth="1"/>
    <col min="11785" max="11785" width="7.5" style="261" customWidth="1"/>
    <col min="11786" max="11787" width="10.625" style="261" customWidth="1"/>
    <col min="11788" max="11788" width="9.5" style="261" customWidth="1"/>
    <col min="11789" max="11789" width="12.875" style="261" customWidth="1"/>
    <col min="11790" max="11793" width="10.625" style="261" customWidth="1"/>
    <col min="11794" max="11795" width="8.375" style="261" customWidth="1"/>
    <col min="11796" max="11796" width="17.375" style="261" customWidth="1"/>
    <col min="11797" max="11797" width="5.625" style="261" customWidth="1"/>
    <col min="11798" max="11798" width="7.5" style="261" customWidth="1"/>
    <col min="11799" max="11799" width="5.625" style="261" customWidth="1"/>
    <col min="11800" max="11800" width="9" style="261" customWidth="1"/>
    <col min="11801" max="11801" width="9.375" style="261" customWidth="1"/>
    <col min="11802" max="11802" width="9.625" style="261" customWidth="1"/>
    <col min="11803" max="11803" width="7.625" style="261" customWidth="1"/>
    <col min="11804" max="11804" width="9.375" style="261" customWidth="1"/>
    <col min="11805" max="12032" width="6.625" style="261"/>
    <col min="12033" max="12033" width="9" style="261" customWidth="1"/>
    <col min="12034" max="12034" width="7.5" style="261" customWidth="1"/>
    <col min="12035" max="12035" width="9.375" style="261" customWidth="1"/>
    <col min="12036" max="12037" width="7.5" style="261" customWidth="1"/>
    <col min="12038" max="12038" width="10.125" style="261" customWidth="1"/>
    <col min="12039" max="12039" width="13.625" style="261" customWidth="1"/>
    <col min="12040" max="12040" width="10.5" style="261" customWidth="1"/>
    <col min="12041" max="12041" width="7.5" style="261" customWidth="1"/>
    <col min="12042" max="12043" width="10.625" style="261" customWidth="1"/>
    <col min="12044" max="12044" width="9.5" style="261" customWidth="1"/>
    <col min="12045" max="12045" width="12.875" style="261" customWidth="1"/>
    <col min="12046" max="12049" width="10.625" style="261" customWidth="1"/>
    <col min="12050" max="12051" width="8.375" style="261" customWidth="1"/>
    <col min="12052" max="12052" width="17.375" style="261" customWidth="1"/>
    <col min="12053" max="12053" width="5.625" style="261" customWidth="1"/>
    <col min="12054" max="12054" width="7.5" style="261" customWidth="1"/>
    <col min="12055" max="12055" width="5.625" style="261" customWidth="1"/>
    <col min="12056" max="12056" width="9" style="261" customWidth="1"/>
    <col min="12057" max="12057" width="9.375" style="261" customWidth="1"/>
    <col min="12058" max="12058" width="9.625" style="261" customWidth="1"/>
    <col min="12059" max="12059" width="7.625" style="261" customWidth="1"/>
    <col min="12060" max="12060" width="9.375" style="261" customWidth="1"/>
    <col min="12061" max="12288" width="6.625" style="261"/>
    <col min="12289" max="12289" width="9" style="261" customWidth="1"/>
    <col min="12290" max="12290" width="7.5" style="261" customWidth="1"/>
    <col min="12291" max="12291" width="9.375" style="261" customWidth="1"/>
    <col min="12292" max="12293" width="7.5" style="261" customWidth="1"/>
    <col min="12294" max="12294" width="10.125" style="261" customWidth="1"/>
    <col min="12295" max="12295" width="13.625" style="261" customWidth="1"/>
    <col min="12296" max="12296" width="10.5" style="261" customWidth="1"/>
    <col min="12297" max="12297" width="7.5" style="261" customWidth="1"/>
    <col min="12298" max="12299" width="10.625" style="261" customWidth="1"/>
    <col min="12300" max="12300" width="9.5" style="261" customWidth="1"/>
    <col min="12301" max="12301" width="12.875" style="261" customWidth="1"/>
    <col min="12302" max="12305" width="10.625" style="261" customWidth="1"/>
    <col min="12306" max="12307" width="8.375" style="261" customWidth="1"/>
    <col min="12308" max="12308" width="17.375" style="261" customWidth="1"/>
    <col min="12309" max="12309" width="5.625" style="261" customWidth="1"/>
    <col min="12310" max="12310" width="7.5" style="261" customWidth="1"/>
    <col min="12311" max="12311" width="5.625" style="261" customWidth="1"/>
    <col min="12312" max="12312" width="9" style="261" customWidth="1"/>
    <col min="12313" max="12313" width="9.375" style="261" customWidth="1"/>
    <col min="12314" max="12314" width="9.625" style="261" customWidth="1"/>
    <col min="12315" max="12315" width="7.625" style="261" customWidth="1"/>
    <col min="12316" max="12316" width="9.375" style="261" customWidth="1"/>
    <col min="12317" max="12544" width="6.625" style="261"/>
    <col min="12545" max="12545" width="9" style="261" customWidth="1"/>
    <col min="12546" max="12546" width="7.5" style="261" customWidth="1"/>
    <col min="12547" max="12547" width="9.375" style="261" customWidth="1"/>
    <col min="12548" max="12549" width="7.5" style="261" customWidth="1"/>
    <col min="12550" max="12550" width="10.125" style="261" customWidth="1"/>
    <col min="12551" max="12551" width="13.625" style="261" customWidth="1"/>
    <col min="12552" max="12552" width="10.5" style="261" customWidth="1"/>
    <col min="12553" max="12553" width="7.5" style="261" customWidth="1"/>
    <col min="12554" max="12555" width="10.625" style="261" customWidth="1"/>
    <col min="12556" max="12556" width="9.5" style="261" customWidth="1"/>
    <col min="12557" max="12557" width="12.875" style="261" customWidth="1"/>
    <col min="12558" max="12561" width="10.625" style="261" customWidth="1"/>
    <col min="12562" max="12563" width="8.375" style="261" customWidth="1"/>
    <col min="12564" max="12564" width="17.375" style="261" customWidth="1"/>
    <col min="12565" max="12565" width="5.625" style="261" customWidth="1"/>
    <col min="12566" max="12566" width="7.5" style="261" customWidth="1"/>
    <col min="12567" max="12567" width="5.625" style="261" customWidth="1"/>
    <col min="12568" max="12568" width="9" style="261" customWidth="1"/>
    <col min="12569" max="12569" width="9.375" style="261" customWidth="1"/>
    <col min="12570" max="12570" width="9.625" style="261" customWidth="1"/>
    <col min="12571" max="12571" width="7.625" style="261" customWidth="1"/>
    <col min="12572" max="12572" width="9.375" style="261" customWidth="1"/>
    <col min="12573" max="12800" width="6.625" style="261"/>
    <col min="12801" max="12801" width="9" style="261" customWidth="1"/>
    <col min="12802" max="12802" width="7.5" style="261" customWidth="1"/>
    <col min="12803" max="12803" width="9.375" style="261" customWidth="1"/>
    <col min="12804" max="12805" width="7.5" style="261" customWidth="1"/>
    <col min="12806" max="12806" width="10.125" style="261" customWidth="1"/>
    <col min="12807" max="12807" width="13.625" style="261" customWidth="1"/>
    <col min="12808" max="12808" width="10.5" style="261" customWidth="1"/>
    <col min="12809" max="12809" width="7.5" style="261" customWidth="1"/>
    <col min="12810" max="12811" width="10.625" style="261" customWidth="1"/>
    <col min="12812" max="12812" width="9.5" style="261" customWidth="1"/>
    <col min="12813" max="12813" width="12.875" style="261" customWidth="1"/>
    <col min="12814" max="12817" width="10.625" style="261" customWidth="1"/>
    <col min="12818" max="12819" width="8.375" style="261" customWidth="1"/>
    <col min="12820" max="12820" width="17.375" style="261" customWidth="1"/>
    <col min="12821" max="12821" width="5.625" style="261" customWidth="1"/>
    <col min="12822" max="12822" width="7.5" style="261" customWidth="1"/>
    <col min="12823" max="12823" width="5.625" style="261" customWidth="1"/>
    <col min="12824" max="12824" width="9" style="261" customWidth="1"/>
    <col min="12825" max="12825" width="9.375" style="261" customWidth="1"/>
    <col min="12826" max="12826" width="9.625" style="261" customWidth="1"/>
    <col min="12827" max="12827" width="7.625" style="261" customWidth="1"/>
    <col min="12828" max="12828" width="9.375" style="261" customWidth="1"/>
    <col min="12829" max="13056" width="6.625" style="261"/>
    <col min="13057" max="13057" width="9" style="261" customWidth="1"/>
    <col min="13058" max="13058" width="7.5" style="261" customWidth="1"/>
    <col min="13059" max="13059" width="9.375" style="261" customWidth="1"/>
    <col min="13060" max="13061" width="7.5" style="261" customWidth="1"/>
    <col min="13062" max="13062" width="10.125" style="261" customWidth="1"/>
    <col min="13063" max="13063" width="13.625" style="261" customWidth="1"/>
    <col min="13064" max="13064" width="10.5" style="261" customWidth="1"/>
    <col min="13065" max="13065" width="7.5" style="261" customWidth="1"/>
    <col min="13066" max="13067" width="10.625" style="261" customWidth="1"/>
    <col min="13068" max="13068" width="9.5" style="261" customWidth="1"/>
    <col min="13069" max="13069" width="12.875" style="261" customWidth="1"/>
    <col min="13070" max="13073" width="10.625" style="261" customWidth="1"/>
    <col min="13074" max="13075" width="8.375" style="261" customWidth="1"/>
    <col min="13076" max="13076" width="17.375" style="261" customWidth="1"/>
    <col min="13077" max="13077" width="5.625" style="261" customWidth="1"/>
    <col min="13078" max="13078" width="7.5" style="261" customWidth="1"/>
    <col min="13079" max="13079" width="5.625" style="261" customWidth="1"/>
    <col min="13080" max="13080" width="9" style="261" customWidth="1"/>
    <col min="13081" max="13081" width="9.375" style="261" customWidth="1"/>
    <col min="13082" max="13082" width="9.625" style="261" customWidth="1"/>
    <col min="13083" max="13083" width="7.625" style="261" customWidth="1"/>
    <col min="13084" max="13084" width="9.375" style="261" customWidth="1"/>
    <col min="13085" max="13312" width="6.625" style="261"/>
    <col min="13313" max="13313" width="9" style="261" customWidth="1"/>
    <col min="13314" max="13314" width="7.5" style="261" customWidth="1"/>
    <col min="13315" max="13315" width="9.375" style="261" customWidth="1"/>
    <col min="13316" max="13317" width="7.5" style="261" customWidth="1"/>
    <col min="13318" max="13318" width="10.125" style="261" customWidth="1"/>
    <col min="13319" max="13319" width="13.625" style="261" customWidth="1"/>
    <col min="13320" max="13320" width="10.5" style="261" customWidth="1"/>
    <col min="13321" max="13321" width="7.5" style="261" customWidth="1"/>
    <col min="13322" max="13323" width="10.625" style="261" customWidth="1"/>
    <col min="13324" max="13324" width="9.5" style="261" customWidth="1"/>
    <col min="13325" max="13325" width="12.875" style="261" customWidth="1"/>
    <col min="13326" max="13329" width="10.625" style="261" customWidth="1"/>
    <col min="13330" max="13331" width="8.375" style="261" customWidth="1"/>
    <col min="13332" max="13332" width="17.375" style="261" customWidth="1"/>
    <col min="13333" max="13333" width="5.625" style="261" customWidth="1"/>
    <col min="13334" max="13334" width="7.5" style="261" customWidth="1"/>
    <col min="13335" max="13335" width="5.625" style="261" customWidth="1"/>
    <col min="13336" max="13336" width="9" style="261" customWidth="1"/>
    <col min="13337" max="13337" width="9.375" style="261" customWidth="1"/>
    <col min="13338" max="13338" width="9.625" style="261" customWidth="1"/>
    <col min="13339" max="13339" width="7.625" style="261" customWidth="1"/>
    <col min="13340" max="13340" width="9.375" style="261" customWidth="1"/>
    <col min="13341" max="13568" width="6.625" style="261"/>
    <col min="13569" max="13569" width="9" style="261" customWidth="1"/>
    <col min="13570" max="13570" width="7.5" style="261" customWidth="1"/>
    <col min="13571" max="13571" width="9.375" style="261" customWidth="1"/>
    <col min="13572" max="13573" width="7.5" style="261" customWidth="1"/>
    <col min="13574" max="13574" width="10.125" style="261" customWidth="1"/>
    <col min="13575" max="13575" width="13.625" style="261" customWidth="1"/>
    <col min="13576" max="13576" width="10.5" style="261" customWidth="1"/>
    <col min="13577" max="13577" width="7.5" style="261" customWidth="1"/>
    <col min="13578" max="13579" width="10.625" style="261" customWidth="1"/>
    <col min="13580" max="13580" width="9.5" style="261" customWidth="1"/>
    <col min="13581" max="13581" width="12.875" style="261" customWidth="1"/>
    <col min="13582" max="13585" width="10.625" style="261" customWidth="1"/>
    <col min="13586" max="13587" width="8.375" style="261" customWidth="1"/>
    <col min="13588" max="13588" width="17.375" style="261" customWidth="1"/>
    <col min="13589" max="13589" width="5.625" style="261" customWidth="1"/>
    <col min="13590" max="13590" width="7.5" style="261" customWidth="1"/>
    <col min="13591" max="13591" width="5.625" style="261" customWidth="1"/>
    <col min="13592" max="13592" width="9" style="261" customWidth="1"/>
    <col min="13593" max="13593" width="9.375" style="261" customWidth="1"/>
    <col min="13594" max="13594" width="9.625" style="261" customWidth="1"/>
    <col min="13595" max="13595" width="7.625" style="261" customWidth="1"/>
    <col min="13596" max="13596" width="9.375" style="261" customWidth="1"/>
    <col min="13597" max="13824" width="6.625" style="261"/>
    <col min="13825" max="13825" width="9" style="261" customWidth="1"/>
    <col min="13826" max="13826" width="7.5" style="261" customWidth="1"/>
    <col min="13827" max="13827" width="9.375" style="261" customWidth="1"/>
    <col min="13828" max="13829" width="7.5" style="261" customWidth="1"/>
    <col min="13830" max="13830" width="10.125" style="261" customWidth="1"/>
    <col min="13831" max="13831" width="13.625" style="261" customWidth="1"/>
    <col min="13832" max="13832" width="10.5" style="261" customWidth="1"/>
    <col min="13833" max="13833" width="7.5" style="261" customWidth="1"/>
    <col min="13834" max="13835" width="10.625" style="261" customWidth="1"/>
    <col min="13836" max="13836" width="9.5" style="261" customWidth="1"/>
    <col min="13837" max="13837" width="12.875" style="261" customWidth="1"/>
    <col min="13838" max="13841" width="10.625" style="261" customWidth="1"/>
    <col min="13842" max="13843" width="8.375" style="261" customWidth="1"/>
    <col min="13844" max="13844" width="17.375" style="261" customWidth="1"/>
    <col min="13845" max="13845" width="5.625" style="261" customWidth="1"/>
    <col min="13846" max="13846" width="7.5" style="261" customWidth="1"/>
    <col min="13847" max="13847" width="5.625" style="261" customWidth="1"/>
    <col min="13848" max="13848" width="9" style="261" customWidth="1"/>
    <col min="13849" max="13849" width="9.375" style="261" customWidth="1"/>
    <col min="13850" max="13850" width="9.625" style="261" customWidth="1"/>
    <col min="13851" max="13851" width="7.625" style="261" customWidth="1"/>
    <col min="13852" max="13852" width="9.375" style="261" customWidth="1"/>
    <col min="13853" max="14080" width="6.625" style="261"/>
    <col min="14081" max="14081" width="9" style="261" customWidth="1"/>
    <col min="14082" max="14082" width="7.5" style="261" customWidth="1"/>
    <col min="14083" max="14083" width="9.375" style="261" customWidth="1"/>
    <col min="14084" max="14085" width="7.5" style="261" customWidth="1"/>
    <col min="14086" max="14086" width="10.125" style="261" customWidth="1"/>
    <col min="14087" max="14087" width="13.625" style="261" customWidth="1"/>
    <col min="14088" max="14088" width="10.5" style="261" customWidth="1"/>
    <col min="14089" max="14089" width="7.5" style="261" customWidth="1"/>
    <col min="14090" max="14091" width="10.625" style="261" customWidth="1"/>
    <col min="14092" max="14092" width="9.5" style="261" customWidth="1"/>
    <col min="14093" max="14093" width="12.875" style="261" customWidth="1"/>
    <col min="14094" max="14097" width="10.625" style="261" customWidth="1"/>
    <col min="14098" max="14099" width="8.375" style="261" customWidth="1"/>
    <col min="14100" max="14100" width="17.375" style="261" customWidth="1"/>
    <col min="14101" max="14101" width="5.625" style="261" customWidth="1"/>
    <col min="14102" max="14102" width="7.5" style="261" customWidth="1"/>
    <col min="14103" max="14103" width="5.625" style="261" customWidth="1"/>
    <col min="14104" max="14104" width="9" style="261" customWidth="1"/>
    <col min="14105" max="14105" width="9.375" style="261" customWidth="1"/>
    <col min="14106" max="14106" width="9.625" style="261" customWidth="1"/>
    <col min="14107" max="14107" width="7.625" style="261" customWidth="1"/>
    <col min="14108" max="14108" width="9.375" style="261" customWidth="1"/>
    <col min="14109" max="14336" width="6.625" style="261"/>
    <col min="14337" max="14337" width="9" style="261" customWidth="1"/>
    <col min="14338" max="14338" width="7.5" style="261" customWidth="1"/>
    <col min="14339" max="14339" width="9.375" style="261" customWidth="1"/>
    <col min="14340" max="14341" width="7.5" style="261" customWidth="1"/>
    <col min="14342" max="14342" width="10.125" style="261" customWidth="1"/>
    <col min="14343" max="14343" width="13.625" style="261" customWidth="1"/>
    <col min="14344" max="14344" width="10.5" style="261" customWidth="1"/>
    <col min="14345" max="14345" width="7.5" style="261" customWidth="1"/>
    <col min="14346" max="14347" width="10.625" style="261" customWidth="1"/>
    <col min="14348" max="14348" width="9.5" style="261" customWidth="1"/>
    <col min="14349" max="14349" width="12.875" style="261" customWidth="1"/>
    <col min="14350" max="14353" width="10.625" style="261" customWidth="1"/>
    <col min="14354" max="14355" width="8.375" style="261" customWidth="1"/>
    <col min="14356" max="14356" width="17.375" style="261" customWidth="1"/>
    <col min="14357" max="14357" width="5.625" style="261" customWidth="1"/>
    <col min="14358" max="14358" width="7.5" style="261" customWidth="1"/>
    <col min="14359" max="14359" width="5.625" style="261" customWidth="1"/>
    <col min="14360" max="14360" width="9" style="261" customWidth="1"/>
    <col min="14361" max="14361" width="9.375" style="261" customWidth="1"/>
    <col min="14362" max="14362" width="9.625" style="261" customWidth="1"/>
    <col min="14363" max="14363" width="7.625" style="261" customWidth="1"/>
    <col min="14364" max="14364" width="9.375" style="261" customWidth="1"/>
    <col min="14365" max="14592" width="6.625" style="261"/>
    <col min="14593" max="14593" width="9" style="261" customWidth="1"/>
    <col min="14594" max="14594" width="7.5" style="261" customWidth="1"/>
    <col min="14595" max="14595" width="9.375" style="261" customWidth="1"/>
    <col min="14596" max="14597" width="7.5" style="261" customWidth="1"/>
    <col min="14598" max="14598" width="10.125" style="261" customWidth="1"/>
    <col min="14599" max="14599" width="13.625" style="261" customWidth="1"/>
    <col min="14600" max="14600" width="10.5" style="261" customWidth="1"/>
    <col min="14601" max="14601" width="7.5" style="261" customWidth="1"/>
    <col min="14602" max="14603" width="10.625" style="261" customWidth="1"/>
    <col min="14604" max="14604" width="9.5" style="261" customWidth="1"/>
    <col min="14605" max="14605" width="12.875" style="261" customWidth="1"/>
    <col min="14606" max="14609" width="10.625" style="261" customWidth="1"/>
    <col min="14610" max="14611" width="8.375" style="261" customWidth="1"/>
    <col min="14612" max="14612" width="17.375" style="261" customWidth="1"/>
    <col min="14613" max="14613" width="5.625" style="261" customWidth="1"/>
    <col min="14614" max="14614" width="7.5" style="261" customWidth="1"/>
    <col min="14615" max="14615" width="5.625" style="261" customWidth="1"/>
    <col min="14616" max="14616" width="9" style="261" customWidth="1"/>
    <col min="14617" max="14617" width="9.375" style="261" customWidth="1"/>
    <col min="14618" max="14618" width="9.625" style="261" customWidth="1"/>
    <col min="14619" max="14619" width="7.625" style="261" customWidth="1"/>
    <col min="14620" max="14620" width="9.375" style="261" customWidth="1"/>
    <col min="14621" max="14848" width="6.625" style="261"/>
    <col min="14849" max="14849" width="9" style="261" customWidth="1"/>
    <col min="14850" max="14850" width="7.5" style="261" customWidth="1"/>
    <col min="14851" max="14851" width="9.375" style="261" customWidth="1"/>
    <col min="14852" max="14853" width="7.5" style="261" customWidth="1"/>
    <col min="14854" max="14854" width="10.125" style="261" customWidth="1"/>
    <col min="14855" max="14855" width="13.625" style="261" customWidth="1"/>
    <col min="14856" max="14856" width="10.5" style="261" customWidth="1"/>
    <col min="14857" max="14857" width="7.5" style="261" customWidth="1"/>
    <col min="14858" max="14859" width="10.625" style="261" customWidth="1"/>
    <col min="14860" max="14860" width="9.5" style="261" customWidth="1"/>
    <col min="14861" max="14861" width="12.875" style="261" customWidth="1"/>
    <col min="14862" max="14865" width="10.625" style="261" customWidth="1"/>
    <col min="14866" max="14867" width="8.375" style="261" customWidth="1"/>
    <col min="14868" max="14868" width="17.375" style="261" customWidth="1"/>
    <col min="14869" max="14869" width="5.625" style="261" customWidth="1"/>
    <col min="14870" max="14870" width="7.5" style="261" customWidth="1"/>
    <col min="14871" max="14871" width="5.625" style="261" customWidth="1"/>
    <col min="14872" max="14872" width="9" style="261" customWidth="1"/>
    <col min="14873" max="14873" width="9.375" style="261" customWidth="1"/>
    <col min="14874" max="14874" width="9.625" style="261" customWidth="1"/>
    <col min="14875" max="14875" width="7.625" style="261" customWidth="1"/>
    <col min="14876" max="14876" width="9.375" style="261" customWidth="1"/>
    <col min="14877" max="15104" width="6.625" style="261"/>
    <col min="15105" max="15105" width="9" style="261" customWidth="1"/>
    <col min="15106" max="15106" width="7.5" style="261" customWidth="1"/>
    <col min="15107" max="15107" width="9.375" style="261" customWidth="1"/>
    <col min="15108" max="15109" width="7.5" style="261" customWidth="1"/>
    <col min="15110" max="15110" width="10.125" style="261" customWidth="1"/>
    <col min="15111" max="15111" width="13.625" style="261" customWidth="1"/>
    <col min="15112" max="15112" width="10.5" style="261" customWidth="1"/>
    <col min="15113" max="15113" width="7.5" style="261" customWidth="1"/>
    <col min="15114" max="15115" width="10.625" style="261" customWidth="1"/>
    <col min="15116" max="15116" width="9.5" style="261" customWidth="1"/>
    <col min="15117" max="15117" width="12.875" style="261" customWidth="1"/>
    <col min="15118" max="15121" width="10.625" style="261" customWidth="1"/>
    <col min="15122" max="15123" width="8.375" style="261" customWidth="1"/>
    <col min="15124" max="15124" width="17.375" style="261" customWidth="1"/>
    <col min="15125" max="15125" width="5.625" style="261" customWidth="1"/>
    <col min="15126" max="15126" width="7.5" style="261" customWidth="1"/>
    <col min="15127" max="15127" width="5.625" style="261" customWidth="1"/>
    <col min="15128" max="15128" width="9" style="261" customWidth="1"/>
    <col min="15129" max="15129" width="9.375" style="261" customWidth="1"/>
    <col min="15130" max="15130" width="9.625" style="261" customWidth="1"/>
    <col min="15131" max="15131" width="7.625" style="261" customWidth="1"/>
    <col min="15132" max="15132" width="9.375" style="261" customWidth="1"/>
    <col min="15133" max="15360" width="6.625" style="261"/>
    <col min="15361" max="15361" width="9" style="261" customWidth="1"/>
    <col min="15362" max="15362" width="7.5" style="261" customWidth="1"/>
    <col min="15363" max="15363" width="9.375" style="261" customWidth="1"/>
    <col min="15364" max="15365" width="7.5" style="261" customWidth="1"/>
    <col min="15366" max="15366" width="10.125" style="261" customWidth="1"/>
    <col min="15367" max="15367" width="13.625" style="261" customWidth="1"/>
    <col min="15368" max="15368" width="10.5" style="261" customWidth="1"/>
    <col min="15369" max="15369" width="7.5" style="261" customWidth="1"/>
    <col min="15370" max="15371" width="10.625" style="261" customWidth="1"/>
    <col min="15372" max="15372" width="9.5" style="261" customWidth="1"/>
    <col min="15373" max="15373" width="12.875" style="261" customWidth="1"/>
    <col min="15374" max="15377" width="10.625" style="261" customWidth="1"/>
    <col min="15378" max="15379" width="8.375" style="261" customWidth="1"/>
    <col min="15380" max="15380" width="17.375" style="261" customWidth="1"/>
    <col min="15381" max="15381" width="5.625" style="261" customWidth="1"/>
    <col min="15382" max="15382" width="7.5" style="261" customWidth="1"/>
    <col min="15383" max="15383" width="5.625" style="261" customWidth="1"/>
    <col min="15384" max="15384" width="9" style="261" customWidth="1"/>
    <col min="15385" max="15385" width="9.375" style="261" customWidth="1"/>
    <col min="15386" max="15386" width="9.625" style="261" customWidth="1"/>
    <col min="15387" max="15387" width="7.625" style="261" customWidth="1"/>
    <col min="15388" max="15388" width="9.375" style="261" customWidth="1"/>
    <col min="15389" max="15616" width="6.625" style="261"/>
    <col min="15617" max="15617" width="9" style="261" customWidth="1"/>
    <col min="15618" max="15618" width="7.5" style="261" customWidth="1"/>
    <col min="15619" max="15619" width="9.375" style="261" customWidth="1"/>
    <col min="15620" max="15621" width="7.5" style="261" customWidth="1"/>
    <col min="15622" max="15622" width="10.125" style="261" customWidth="1"/>
    <col min="15623" max="15623" width="13.625" style="261" customWidth="1"/>
    <col min="15624" max="15624" width="10.5" style="261" customWidth="1"/>
    <col min="15625" max="15625" width="7.5" style="261" customWidth="1"/>
    <col min="15626" max="15627" width="10.625" style="261" customWidth="1"/>
    <col min="15628" max="15628" width="9.5" style="261" customWidth="1"/>
    <col min="15629" max="15629" width="12.875" style="261" customWidth="1"/>
    <col min="15630" max="15633" width="10.625" style="261" customWidth="1"/>
    <col min="15634" max="15635" width="8.375" style="261" customWidth="1"/>
    <col min="15636" max="15636" width="17.375" style="261" customWidth="1"/>
    <col min="15637" max="15637" width="5.625" style="261" customWidth="1"/>
    <col min="15638" max="15638" width="7.5" style="261" customWidth="1"/>
    <col min="15639" max="15639" width="5.625" style="261" customWidth="1"/>
    <col min="15640" max="15640" width="9" style="261" customWidth="1"/>
    <col min="15641" max="15641" width="9.375" style="261" customWidth="1"/>
    <col min="15642" max="15642" width="9.625" style="261" customWidth="1"/>
    <col min="15643" max="15643" width="7.625" style="261" customWidth="1"/>
    <col min="15644" max="15644" width="9.375" style="261" customWidth="1"/>
    <col min="15645" max="15872" width="6.625" style="261"/>
    <col min="15873" max="15873" width="9" style="261" customWidth="1"/>
    <col min="15874" max="15874" width="7.5" style="261" customWidth="1"/>
    <col min="15875" max="15875" width="9.375" style="261" customWidth="1"/>
    <col min="15876" max="15877" width="7.5" style="261" customWidth="1"/>
    <col min="15878" max="15878" width="10.125" style="261" customWidth="1"/>
    <col min="15879" max="15879" width="13.625" style="261" customWidth="1"/>
    <col min="15880" max="15880" width="10.5" style="261" customWidth="1"/>
    <col min="15881" max="15881" width="7.5" style="261" customWidth="1"/>
    <col min="15882" max="15883" width="10.625" style="261" customWidth="1"/>
    <col min="15884" max="15884" width="9.5" style="261" customWidth="1"/>
    <col min="15885" max="15885" width="12.875" style="261" customWidth="1"/>
    <col min="15886" max="15889" width="10.625" style="261" customWidth="1"/>
    <col min="15890" max="15891" width="8.375" style="261" customWidth="1"/>
    <col min="15892" max="15892" width="17.375" style="261" customWidth="1"/>
    <col min="15893" max="15893" width="5.625" style="261" customWidth="1"/>
    <col min="15894" max="15894" width="7.5" style="261" customWidth="1"/>
    <col min="15895" max="15895" width="5.625" style="261" customWidth="1"/>
    <col min="15896" max="15896" width="9" style="261" customWidth="1"/>
    <col min="15897" max="15897" width="9.375" style="261" customWidth="1"/>
    <col min="15898" max="15898" width="9.625" style="261" customWidth="1"/>
    <col min="15899" max="15899" width="7.625" style="261" customWidth="1"/>
    <col min="15900" max="15900" width="9.375" style="261" customWidth="1"/>
    <col min="15901" max="16128" width="6.625" style="261"/>
    <col min="16129" max="16129" width="9" style="261" customWidth="1"/>
    <col min="16130" max="16130" width="7.5" style="261" customWidth="1"/>
    <col min="16131" max="16131" width="9.375" style="261" customWidth="1"/>
    <col min="16132" max="16133" width="7.5" style="261" customWidth="1"/>
    <col min="16134" max="16134" width="10.125" style="261" customWidth="1"/>
    <col min="16135" max="16135" width="13.625" style="261" customWidth="1"/>
    <col min="16136" max="16136" width="10.5" style="261" customWidth="1"/>
    <col min="16137" max="16137" width="7.5" style="261" customWidth="1"/>
    <col min="16138" max="16139" width="10.625" style="261" customWidth="1"/>
    <col min="16140" max="16140" width="9.5" style="261" customWidth="1"/>
    <col min="16141" max="16141" width="12.875" style="261" customWidth="1"/>
    <col min="16142" max="16145" width="10.625" style="261" customWidth="1"/>
    <col min="16146" max="16147" width="8.375" style="261" customWidth="1"/>
    <col min="16148" max="16148" width="17.375" style="261" customWidth="1"/>
    <col min="16149" max="16149" width="5.625" style="261" customWidth="1"/>
    <col min="16150" max="16150" width="7.5" style="261" customWidth="1"/>
    <col min="16151" max="16151" width="5.625" style="261" customWidth="1"/>
    <col min="16152" max="16152" width="9" style="261" customWidth="1"/>
    <col min="16153" max="16153" width="9.375" style="261" customWidth="1"/>
    <col min="16154" max="16154" width="9.625" style="261" customWidth="1"/>
    <col min="16155" max="16155" width="7.625" style="261" customWidth="1"/>
    <col min="16156" max="16156" width="9.375" style="261" customWidth="1"/>
    <col min="16157" max="16384" width="6.625" style="261"/>
  </cols>
  <sheetData>
    <row r="2" s="253" customFormat="1" ht="30" customHeight="1" spans="1:16">
      <c r="A2" s="263" t="s">
        <v>57</v>
      </c>
      <c r="B2" s="264" t="s">
        <v>58</v>
      </c>
      <c r="C2" s="265" t="s">
        <v>59</v>
      </c>
      <c r="D2" s="265"/>
      <c r="E2" s="265" t="s">
        <v>60</v>
      </c>
      <c r="F2" s="265"/>
      <c r="G2" s="265" t="s">
        <v>61</v>
      </c>
      <c r="H2" s="266" t="s">
        <v>62</v>
      </c>
      <c r="I2" s="329" t="s">
        <v>63</v>
      </c>
      <c r="J2" s="265" t="s">
        <v>64</v>
      </c>
      <c r="K2" s="330" t="s">
        <v>65</v>
      </c>
      <c r="L2" s="331"/>
      <c r="M2" s="331"/>
      <c r="N2" s="332" t="s">
        <v>66</v>
      </c>
      <c r="O2" s="333" t="s">
        <v>27</v>
      </c>
      <c r="P2" s="334"/>
    </row>
    <row r="3" ht="15" spans="1:245">
      <c r="A3" s="263"/>
      <c r="B3" s="267"/>
      <c r="C3" s="268" t="s">
        <v>67</v>
      </c>
      <c r="D3" s="268" t="s">
        <v>68</v>
      </c>
      <c r="E3" s="269" t="s">
        <v>69</v>
      </c>
      <c r="F3" s="269" t="s">
        <v>70</v>
      </c>
      <c r="G3" s="269"/>
      <c r="H3" s="270"/>
      <c r="I3" s="335"/>
      <c r="J3" s="269"/>
      <c r="K3" s="336"/>
      <c r="L3" s="337"/>
      <c r="M3" s="338"/>
      <c r="N3" s="339">
        <v>90</v>
      </c>
      <c r="O3" s="340">
        <v>4</v>
      </c>
      <c r="P3" s="341">
        <v>4</v>
      </c>
      <c r="T3" s="368"/>
      <c r="U3" s="368"/>
      <c r="Y3" s="389"/>
      <c r="AA3" s="370"/>
      <c r="AB3" s="370"/>
      <c r="II3" s="261"/>
      <c r="IJ3" s="261"/>
      <c r="IK3" s="261"/>
    </row>
    <row r="4" spans="1:245">
      <c r="A4" s="263"/>
      <c r="B4" s="783" t="str">
        <f>'0.结构参数'!A41</f>
        <v>YU1</v>
      </c>
      <c r="C4" s="784">
        <f>MIN('0.结构参数'!I41,'0.结构参数'!J41)*100</f>
        <v>179.116</v>
      </c>
      <c r="D4" s="784">
        <f>MAX('0.结构参数'!I41,'0.结构参数'!J41)*100</f>
        <v>211.515</v>
      </c>
      <c r="E4" s="784">
        <f>MAX('0.结构参数'!E5,'0.结构参数'!F5)*100</f>
        <v>2000</v>
      </c>
      <c r="F4" s="784">
        <f>MIN('0.结构参数'!E5,'0.结构参数'!F5)*100</f>
        <v>2000</v>
      </c>
      <c r="G4" s="785">
        <f>'0.结构参数'!L41*100</f>
        <v>30</v>
      </c>
      <c r="H4" s="785">
        <f>'0.结构参数'!K41*100</f>
        <v>40</v>
      </c>
      <c r="I4" s="785">
        <f>('0.结构参数'!M41+'0.结构参数'!N41)/2*100</f>
        <v>2170</v>
      </c>
      <c r="J4" s="788">
        <f t="shared" ref="J4:J35" si="0">(C4+$H4)</f>
        <v>219.116</v>
      </c>
      <c r="K4" s="789">
        <f t="shared" ref="K4:K35" si="1">(D4+$H4)</f>
        <v>251.515</v>
      </c>
      <c r="L4" s="331"/>
      <c r="M4" s="344"/>
      <c r="O4" s="259"/>
      <c r="Q4" s="368"/>
      <c r="R4" s="368"/>
      <c r="V4" s="369"/>
      <c r="X4" s="370"/>
      <c r="Y4" s="370"/>
      <c r="IF4" s="261"/>
      <c r="IG4" s="261"/>
      <c r="IH4" s="261"/>
      <c r="II4" s="261"/>
      <c r="IJ4" s="261"/>
      <c r="IK4" s="261"/>
    </row>
    <row r="5" spans="1:245">
      <c r="A5" s="263"/>
      <c r="B5" s="783" t="str">
        <f>'0.结构参数'!A42</f>
        <v>YU2</v>
      </c>
      <c r="C5" s="784">
        <f>MIN('0.结构参数'!I42,'0.结构参数'!J42)*100</f>
        <v>211.604</v>
      </c>
      <c r="D5" s="784">
        <f>MAX('0.结构参数'!I42,'0.结构参数'!J42)*100</f>
        <v>271.065</v>
      </c>
      <c r="E5" s="784">
        <f>MAX('0.结构参数'!E6,'0.结构参数'!F6)*100</f>
        <v>2000</v>
      </c>
      <c r="F5" s="784">
        <f>MIN('0.结构参数'!E6,'0.结构参数'!F6)*100</f>
        <v>2000</v>
      </c>
      <c r="G5" s="785">
        <f>'0.结构参数'!L42*100</f>
        <v>30</v>
      </c>
      <c r="H5" s="785">
        <f>'0.结构参数'!K42*100</f>
        <v>40</v>
      </c>
      <c r="I5" s="785">
        <f>('0.结构参数'!M42+'0.结构参数'!N42)/2*100</f>
        <v>2170</v>
      </c>
      <c r="J5" s="788">
        <f t="shared" si="0"/>
        <v>251.604</v>
      </c>
      <c r="K5" s="789">
        <f t="shared" si="1"/>
        <v>311.065</v>
      </c>
      <c r="L5" s="331"/>
      <c r="M5" s="338"/>
      <c r="N5" s="338"/>
      <c r="O5" s="331"/>
      <c r="T5" s="368"/>
      <c r="U5" s="368"/>
      <c r="Y5" s="369"/>
      <c r="AA5" s="370"/>
      <c r="AB5" s="370"/>
      <c r="II5" s="261"/>
      <c r="IJ5" s="261"/>
      <c r="IK5" s="261"/>
    </row>
    <row r="6" spans="1:245">
      <c r="A6" s="263"/>
      <c r="B6" s="783" t="str">
        <f>'0.结构参数'!A43</f>
        <v>YU3</v>
      </c>
      <c r="C6" s="784">
        <f>MIN('0.结构参数'!I43,'0.结构参数'!J43)*100</f>
        <v>271.154</v>
      </c>
      <c r="D6" s="784">
        <f>MAX('0.结构参数'!I43,'0.结构参数'!J43)*100</f>
        <v>330.615</v>
      </c>
      <c r="E6" s="784">
        <f>MAX('0.结构参数'!E7,'0.结构参数'!F7)*100</f>
        <v>2000</v>
      </c>
      <c r="F6" s="784">
        <f>MIN('0.结构参数'!E7,'0.结构参数'!F7)*100</f>
        <v>2000</v>
      </c>
      <c r="G6" s="785">
        <f>'0.结构参数'!L43*100</f>
        <v>40</v>
      </c>
      <c r="H6" s="785">
        <f>'0.结构参数'!K43*100</f>
        <v>50</v>
      </c>
      <c r="I6" s="785">
        <f>('0.结构参数'!M43+'0.结构参数'!N43)/2*100</f>
        <v>2190</v>
      </c>
      <c r="J6" s="788">
        <f t="shared" si="0"/>
        <v>321.154</v>
      </c>
      <c r="K6" s="789">
        <f t="shared" si="1"/>
        <v>380.615</v>
      </c>
      <c r="L6" s="331"/>
      <c r="M6" s="345"/>
      <c r="N6" s="345"/>
      <c r="O6" s="345"/>
      <c r="P6" s="345"/>
      <c r="Q6" s="345"/>
      <c r="T6" s="368"/>
      <c r="U6" s="368"/>
      <c r="Y6" s="369"/>
      <c r="AA6" s="370"/>
      <c r="AB6" s="370"/>
      <c r="II6" s="261"/>
      <c r="IJ6" s="261"/>
      <c r="IK6" s="261"/>
    </row>
    <row r="7" s="254" customFormat="1" customHeight="1" spans="1:242">
      <c r="A7" s="274"/>
      <c r="B7" s="783" t="str">
        <f>'0.结构参数'!A44</f>
        <v>YU4</v>
      </c>
      <c r="C7" s="784">
        <f>MIN('0.结构参数'!I44,'0.结构参数'!J44)*100</f>
        <v>330.704</v>
      </c>
      <c r="D7" s="784">
        <f>MAX('0.结构参数'!I44,'0.结构参数'!J44)*100</f>
        <v>390.165</v>
      </c>
      <c r="E7" s="784">
        <f>MAX('0.结构参数'!E8,'0.结构参数'!F8)*100</f>
        <v>2000</v>
      </c>
      <c r="F7" s="784">
        <f>MIN('0.结构参数'!E8,'0.结构参数'!F8)*100</f>
        <v>2000</v>
      </c>
      <c r="G7" s="785">
        <f>'0.结构参数'!L44*100</f>
        <v>40</v>
      </c>
      <c r="H7" s="785">
        <f>'0.结构参数'!K44*100</f>
        <v>50</v>
      </c>
      <c r="I7" s="785">
        <f>('0.结构参数'!M44+'0.结构参数'!N44)/2*100</f>
        <v>2190</v>
      </c>
      <c r="J7" s="788">
        <f t="shared" si="0"/>
        <v>380.704</v>
      </c>
      <c r="K7" s="789">
        <f t="shared" si="1"/>
        <v>440.165</v>
      </c>
      <c r="L7" s="331"/>
      <c r="M7" s="346"/>
      <c r="N7" s="346"/>
      <c r="O7" s="346"/>
      <c r="P7" s="346"/>
      <c r="Q7" s="346"/>
      <c r="R7" s="256"/>
      <c r="S7" s="371"/>
      <c r="T7" s="256"/>
      <c r="U7" s="256"/>
      <c r="V7" s="256"/>
      <c r="W7" s="256"/>
      <c r="X7" s="256"/>
      <c r="Y7" s="390"/>
      <c r="Z7" s="256"/>
      <c r="AA7" s="391"/>
      <c r="AB7" s="391"/>
      <c r="AC7" s="256"/>
      <c r="AD7" s="256"/>
      <c r="AE7" s="256"/>
      <c r="AF7" s="256"/>
      <c r="AG7" s="256"/>
      <c r="AH7" s="256"/>
      <c r="AI7" s="256"/>
      <c r="AJ7" s="256"/>
      <c r="AK7" s="256"/>
      <c r="AL7" s="256"/>
      <c r="AM7" s="256"/>
      <c r="AN7" s="256"/>
      <c r="AO7" s="256"/>
      <c r="AP7" s="256"/>
      <c r="AQ7" s="256"/>
      <c r="AR7" s="256"/>
      <c r="AS7" s="256"/>
      <c r="AT7" s="256"/>
      <c r="AU7" s="256"/>
      <c r="AV7" s="256"/>
      <c r="AW7" s="256"/>
      <c r="AX7" s="256"/>
      <c r="AY7" s="256"/>
      <c r="AZ7" s="256"/>
      <c r="BA7" s="256"/>
      <c r="BB7" s="256"/>
      <c r="BC7" s="256"/>
      <c r="BD7" s="256"/>
      <c r="BE7" s="256"/>
      <c r="BF7" s="256"/>
      <c r="BG7" s="256"/>
      <c r="BH7" s="256"/>
      <c r="BI7" s="256"/>
      <c r="BJ7" s="256"/>
      <c r="BK7" s="256"/>
      <c r="BL7" s="256"/>
      <c r="BM7" s="256"/>
      <c r="BN7" s="256"/>
      <c r="BO7" s="256"/>
      <c r="BP7" s="256"/>
      <c r="BQ7" s="256"/>
      <c r="BR7" s="256"/>
      <c r="BS7" s="256"/>
      <c r="BT7" s="256"/>
      <c r="BU7" s="256"/>
      <c r="BV7" s="256"/>
      <c r="BW7" s="256"/>
      <c r="BX7" s="256"/>
      <c r="BY7" s="256"/>
      <c r="BZ7" s="256"/>
      <c r="CA7" s="256"/>
      <c r="CB7" s="256"/>
      <c r="CC7" s="256"/>
      <c r="CD7" s="256"/>
      <c r="CE7" s="256"/>
      <c r="CF7" s="256"/>
      <c r="CG7" s="256"/>
      <c r="CH7" s="256"/>
      <c r="CI7" s="256"/>
      <c r="CJ7" s="256"/>
      <c r="CK7" s="256"/>
      <c r="CL7" s="256"/>
      <c r="CM7" s="256"/>
      <c r="CN7" s="256"/>
      <c r="CO7" s="256"/>
      <c r="CP7" s="256"/>
      <c r="CQ7" s="256"/>
      <c r="CR7" s="256"/>
      <c r="CS7" s="256"/>
      <c r="CT7" s="256"/>
      <c r="CU7" s="256"/>
      <c r="CV7" s="256"/>
      <c r="CW7" s="256"/>
      <c r="CX7" s="256"/>
      <c r="CY7" s="256"/>
      <c r="CZ7" s="256"/>
      <c r="DA7" s="256"/>
      <c r="DB7" s="256"/>
      <c r="DC7" s="256"/>
      <c r="DD7" s="256"/>
      <c r="DE7" s="256"/>
      <c r="DF7" s="256"/>
      <c r="DG7" s="256"/>
      <c r="DH7" s="256"/>
      <c r="DI7" s="256"/>
      <c r="DJ7" s="256"/>
      <c r="DK7" s="256"/>
      <c r="DL7" s="256"/>
      <c r="DM7" s="256"/>
      <c r="DN7" s="256"/>
      <c r="DO7" s="256"/>
      <c r="DP7" s="256"/>
      <c r="DQ7" s="256"/>
      <c r="DR7" s="256"/>
      <c r="DS7" s="256"/>
      <c r="DT7" s="256"/>
      <c r="DU7" s="256"/>
      <c r="DV7" s="256"/>
      <c r="DW7" s="256"/>
      <c r="DX7" s="256"/>
      <c r="DY7" s="256"/>
      <c r="DZ7" s="256"/>
      <c r="EA7" s="256"/>
      <c r="EB7" s="256"/>
      <c r="EC7" s="256"/>
      <c r="ED7" s="256"/>
      <c r="EE7" s="256"/>
      <c r="EF7" s="256"/>
      <c r="EG7" s="256"/>
      <c r="EH7" s="256"/>
      <c r="EI7" s="256"/>
      <c r="EJ7" s="256"/>
      <c r="EK7" s="256"/>
      <c r="EL7" s="256"/>
      <c r="EM7" s="256"/>
      <c r="EN7" s="256"/>
      <c r="EO7" s="256"/>
      <c r="EP7" s="256"/>
      <c r="EQ7" s="256"/>
      <c r="ER7" s="256"/>
      <c r="ES7" s="256"/>
      <c r="ET7" s="256"/>
      <c r="EU7" s="256"/>
      <c r="EV7" s="256"/>
      <c r="EW7" s="256"/>
      <c r="EX7" s="256"/>
      <c r="EY7" s="256"/>
      <c r="EZ7" s="256"/>
      <c r="FA7" s="256"/>
      <c r="FB7" s="256"/>
      <c r="FC7" s="256"/>
      <c r="FD7" s="256"/>
      <c r="FE7" s="256"/>
      <c r="FF7" s="256"/>
      <c r="FG7" s="256"/>
      <c r="FH7" s="256"/>
      <c r="FI7" s="256"/>
      <c r="FJ7" s="256"/>
      <c r="FK7" s="256"/>
      <c r="FL7" s="256"/>
      <c r="FM7" s="256"/>
      <c r="FN7" s="256"/>
      <c r="FO7" s="256"/>
      <c r="FP7" s="256"/>
      <c r="FQ7" s="256"/>
      <c r="FR7" s="256"/>
      <c r="FS7" s="256"/>
      <c r="FT7" s="256"/>
      <c r="FU7" s="256"/>
      <c r="FV7" s="256"/>
      <c r="FW7" s="256"/>
      <c r="FX7" s="256"/>
      <c r="FY7" s="256"/>
      <c r="FZ7" s="256"/>
      <c r="GA7" s="256"/>
      <c r="GB7" s="256"/>
      <c r="GC7" s="256"/>
      <c r="GD7" s="256"/>
      <c r="GE7" s="256"/>
      <c r="GF7" s="256"/>
      <c r="GG7" s="256"/>
      <c r="GH7" s="256"/>
      <c r="GI7" s="256"/>
      <c r="GJ7" s="256"/>
      <c r="GK7" s="256"/>
      <c r="GL7" s="256"/>
      <c r="GM7" s="256"/>
      <c r="GN7" s="256"/>
      <c r="GO7" s="256"/>
      <c r="GP7" s="256"/>
      <c r="GQ7" s="256"/>
      <c r="GR7" s="256"/>
      <c r="GS7" s="256"/>
      <c r="GT7" s="256"/>
      <c r="GU7" s="256"/>
      <c r="GV7" s="256"/>
      <c r="GW7" s="256"/>
      <c r="GX7" s="256"/>
      <c r="GY7" s="256"/>
      <c r="GZ7" s="256"/>
      <c r="HA7" s="256"/>
      <c r="HB7" s="256"/>
      <c r="HC7" s="256"/>
      <c r="HD7" s="256"/>
      <c r="HE7" s="256"/>
      <c r="HF7" s="256"/>
      <c r="HG7" s="256"/>
      <c r="HH7" s="256"/>
      <c r="HI7" s="256"/>
      <c r="HJ7" s="256"/>
      <c r="HK7" s="256"/>
      <c r="HL7" s="256"/>
      <c r="HM7" s="256"/>
      <c r="HN7" s="256"/>
      <c r="HO7" s="256"/>
      <c r="HP7" s="256"/>
      <c r="HQ7" s="256"/>
      <c r="HR7" s="256"/>
      <c r="HS7" s="256"/>
      <c r="HT7" s="256"/>
      <c r="HU7" s="256"/>
      <c r="HV7" s="256"/>
      <c r="HW7" s="256"/>
      <c r="HX7" s="256"/>
      <c r="HY7" s="256"/>
      <c r="HZ7" s="256"/>
      <c r="IA7" s="256"/>
      <c r="IB7" s="256"/>
      <c r="IC7" s="256"/>
      <c r="ID7" s="256"/>
      <c r="IE7" s="256"/>
      <c r="IF7" s="256"/>
      <c r="IG7" s="256"/>
      <c r="IH7" s="256"/>
    </row>
    <row r="8" spans="1:245">
      <c r="A8" s="263"/>
      <c r="B8" s="783" t="str">
        <f>'0.结构参数'!A45</f>
        <v>YU5</v>
      </c>
      <c r="C8" s="784">
        <f>MIN('0.结构参数'!I45,'0.结构参数'!J45)*100</f>
        <v>390.255</v>
      </c>
      <c r="D8" s="784">
        <f>MAX('0.结构参数'!I45,'0.结构参数'!J45)*100</f>
        <v>449.716</v>
      </c>
      <c r="E8" s="784">
        <f>MAX('0.结构参数'!E9,'0.结构参数'!F9)*100</f>
        <v>2000</v>
      </c>
      <c r="F8" s="784">
        <f>MIN('0.结构参数'!E9,'0.结构参数'!F9)*100</f>
        <v>2000</v>
      </c>
      <c r="G8" s="785">
        <f>'0.结构参数'!L45*100</f>
        <v>50</v>
      </c>
      <c r="H8" s="785">
        <f>'0.结构参数'!K45*100</f>
        <v>60</v>
      </c>
      <c r="I8" s="785">
        <f>('0.结构参数'!M45+'0.结构参数'!N45)/2*100</f>
        <v>2210</v>
      </c>
      <c r="J8" s="788">
        <f t="shared" si="0"/>
        <v>450.255</v>
      </c>
      <c r="K8" s="789">
        <f t="shared" si="1"/>
        <v>509.716</v>
      </c>
      <c r="L8" s="331"/>
      <c r="M8" s="347"/>
      <c r="N8" s="259" t="s">
        <v>71</v>
      </c>
      <c r="O8" s="347"/>
      <c r="P8" s="347"/>
      <c r="Q8" s="347"/>
      <c r="S8" s="372"/>
      <c r="Y8" s="369"/>
      <c r="AA8" s="370"/>
      <c r="AB8" s="370"/>
      <c r="II8" s="261"/>
      <c r="IJ8" s="261"/>
      <c r="IK8" s="261"/>
    </row>
    <row r="9" spans="1:245">
      <c r="A9" s="263"/>
      <c r="B9" s="783" t="str">
        <f>'0.结构参数'!A46</f>
        <v>YU6</v>
      </c>
      <c r="C9" s="784">
        <f>MIN('0.结构参数'!I46,'0.结构参数'!J46)*100</f>
        <v>449.832</v>
      </c>
      <c r="D9" s="784">
        <f>MAX('0.结构参数'!I46,'0.结构参数'!J46)*100</f>
        <v>527.6</v>
      </c>
      <c r="E9" s="784">
        <f>MAX('0.结构参数'!E10,'0.结构参数'!F10)*100</f>
        <v>2000</v>
      </c>
      <c r="F9" s="784">
        <f>MIN('0.结构参数'!E10,'0.结构参数'!F10)*100</f>
        <v>2000</v>
      </c>
      <c r="G9" s="785">
        <f>'0.结构参数'!L46*100</f>
        <v>60</v>
      </c>
      <c r="H9" s="785">
        <f>'0.结构参数'!K46*100</f>
        <v>70</v>
      </c>
      <c r="I9" s="785">
        <f>('0.结构参数'!M46+'0.结构参数'!N46)/2*100</f>
        <v>2230</v>
      </c>
      <c r="J9" s="788">
        <f t="shared" si="0"/>
        <v>519.832</v>
      </c>
      <c r="K9" s="789">
        <f t="shared" si="1"/>
        <v>597.6</v>
      </c>
      <c r="L9" s="331"/>
      <c r="M9" s="348"/>
      <c r="N9" s="348"/>
      <c r="O9" s="348"/>
      <c r="P9" s="348"/>
      <c r="Q9" s="348"/>
      <c r="Y9" s="389"/>
      <c r="AA9" s="370"/>
      <c r="AB9" s="370"/>
      <c r="II9" s="261"/>
      <c r="IJ9" s="261"/>
      <c r="IK9" s="261"/>
    </row>
    <row r="10" spans="1:245">
      <c r="A10" s="263"/>
      <c r="B10" s="271" t="str">
        <f>'0.结构参数'!A47</f>
        <v>YU7</v>
      </c>
      <c r="C10" s="272">
        <f>MIN('0.结构参数'!I47,'0.结构参数'!J47)*100</f>
        <v>527.717</v>
      </c>
      <c r="D10" s="272">
        <f>MAX('0.结构参数'!I47,'0.结构参数'!J47)*100</f>
        <v>605.484</v>
      </c>
      <c r="E10" s="272">
        <f>MAX('0.结构参数'!E11,'0.结构参数'!F11)*100</f>
        <v>2000</v>
      </c>
      <c r="F10" s="272">
        <f>MIN('0.结构参数'!E11,'0.结构参数'!F11)*100</f>
        <v>2000</v>
      </c>
      <c r="G10" s="273">
        <f>'0.结构参数'!L47*100</f>
        <v>50</v>
      </c>
      <c r="H10" s="273">
        <f>'0.结构参数'!K47*100</f>
        <v>60</v>
      </c>
      <c r="I10" s="273">
        <v>1370</v>
      </c>
      <c r="J10" s="342">
        <f t="shared" si="0"/>
        <v>587.717</v>
      </c>
      <c r="K10" s="343">
        <f t="shared" si="1"/>
        <v>665.484</v>
      </c>
      <c r="L10" s="331"/>
      <c r="M10" s="348"/>
      <c r="N10" s="348"/>
      <c r="O10" s="348"/>
      <c r="P10" s="348"/>
      <c r="Q10" s="348"/>
      <c r="Y10" s="392"/>
      <c r="AA10" s="370"/>
      <c r="AB10" s="370"/>
      <c r="II10" s="261"/>
      <c r="IJ10" s="261"/>
      <c r="IK10" s="261"/>
    </row>
    <row r="11" spans="1:245">
      <c r="A11" s="263"/>
      <c r="B11" s="271" t="str">
        <f>'0.结构参数'!A48</f>
        <v>YU8</v>
      </c>
      <c r="C11" s="272">
        <f>MIN('0.结构参数'!I48,'0.结构参数'!J48)*100</f>
        <v>605.574</v>
      </c>
      <c r="D11" s="272">
        <f>MAX('0.结构参数'!I48,'0.结构参数'!J48)*100</f>
        <v>665.593</v>
      </c>
      <c r="E11" s="272">
        <f>MAX('0.结构参数'!E12,'0.结构参数'!F12)*100</f>
        <v>2000</v>
      </c>
      <c r="F11" s="272">
        <f>MIN('0.结构参数'!E12,'0.结构参数'!F12)*100</f>
        <v>2000</v>
      </c>
      <c r="G11" s="273">
        <f>'0.结构参数'!L48*100</f>
        <v>70</v>
      </c>
      <c r="H11" s="273">
        <f>'0.结构参数'!K48*100</f>
        <v>80</v>
      </c>
      <c r="I11" s="273">
        <v>1390</v>
      </c>
      <c r="J11" s="342">
        <f t="shared" si="0"/>
        <v>685.574</v>
      </c>
      <c r="K11" s="343">
        <f t="shared" si="1"/>
        <v>745.593</v>
      </c>
      <c r="L11" s="331"/>
      <c r="M11" s="348"/>
      <c r="N11" s="348"/>
      <c r="O11" s="348"/>
      <c r="P11" s="348"/>
      <c r="Q11" s="348"/>
      <c r="T11" s="373"/>
      <c r="U11" s="373"/>
      <c r="V11" s="373"/>
      <c r="W11" s="373"/>
      <c r="Y11" s="369"/>
      <c r="AA11" s="370"/>
      <c r="AB11" s="370"/>
      <c r="II11" s="261"/>
      <c r="IJ11" s="261"/>
      <c r="IK11" s="261"/>
    </row>
    <row r="12" spans="1:245">
      <c r="A12" s="263"/>
      <c r="B12" s="271" t="str">
        <f>'0.结构参数'!A49</f>
        <v>YU9</v>
      </c>
      <c r="C12" s="272">
        <f>MIN('0.结构参数'!I49,'0.结构参数'!J49)*100</f>
        <v>665.683</v>
      </c>
      <c r="D12" s="272">
        <f>MAX('0.结构参数'!I49,'0.结构参数'!J49)*100</f>
        <v>725.702</v>
      </c>
      <c r="E12" s="272">
        <f>MAX('0.结构参数'!E13,'0.结构参数'!F13)*100</f>
        <v>2000</v>
      </c>
      <c r="F12" s="272">
        <f>MIN('0.结构参数'!E13,'0.结构参数'!F13)*100</f>
        <v>2000</v>
      </c>
      <c r="G12" s="273">
        <f>'0.结构参数'!L49*100</f>
        <v>70</v>
      </c>
      <c r="H12" s="273">
        <f>'0.结构参数'!K49*100</f>
        <v>80</v>
      </c>
      <c r="I12" s="273">
        <v>1390</v>
      </c>
      <c r="J12" s="342">
        <f t="shared" si="0"/>
        <v>745.683</v>
      </c>
      <c r="K12" s="343">
        <f t="shared" si="1"/>
        <v>805.702</v>
      </c>
      <c r="L12" s="331"/>
      <c r="N12" s="348"/>
      <c r="O12" s="348"/>
      <c r="P12" s="348"/>
      <c r="Q12" s="348"/>
      <c r="Y12" s="369"/>
      <c r="AA12" s="370"/>
      <c r="AB12" s="370"/>
      <c r="II12" s="261"/>
      <c r="IJ12" s="261"/>
      <c r="IK12" s="261"/>
    </row>
    <row r="13" ht="13.5" customHeight="1" spans="1:246">
      <c r="A13" s="263"/>
      <c r="B13" s="783" t="str">
        <f>'0.结构参数'!A50</f>
        <v>YU10</v>
      </c>
      <c r="C13" s="784">
        <f>MIN('0.结构参数'!I50,'0.结构参数'!J50)*100</f>
        <v>725.702</v>
      </c>
      <c r="D13" s="784">
        <f>MAX('0.结构参数'!I50,'0.结构参数'!J50)*100</f>
        <v>725.702</v>
      </c>
      <c r="E13" s="784">
        <f>MAX('0.结构参数'!E14,'0.结构参数'!F14)*100</f>
        <v>2000</v>
      </c>
      <c r="F13" s="784">
        <f>MIN('0.结构参数'!E14,'0.结构参数'!F14)*100</f>
        <v>2000</v>
      </c>
      <c r="G13" s="785">
        <f>'0.结构参数'!L50*100</f>
        <v>70</v>
      </c>
      <c r="H13" s="785">
        <f>'0.结构参数'!K50*100</f>
        <v>80</v>
      </c>
      <c r="I13" s="785">
        <f>('0.结构参数'!M50+'0.结构参数'!N50)/2*100</f>
        <v>2345.85</v>
      </c>
      <c r="J13" s="788">
        <f t="shared" si="0"/>
        <v>805.702</v>
      </c>
      <c r="K13" s="789">
        <f t="shared" si="1"/>
        <v>805.702</v>
      </c>
      <c r="L13" s="331"/>
      <c r="M13" s="348"/>
      <c r="N13" s="348"/>
      <c r="O13" s="348"/>
      <c r="P13" s="348"/>
      <c r="Q13" s="348"/>
      <c r="Y13" s="369"/>
      <c r="AA13" s="370"/>
      <c r="AB13" s="370"/>
      <c r="IL13" s="259"/>
    </row>
    <row r="14" ht="13.5" customHeight="1" spans="1:246">
      <c r="A14" s="263"/>
      <c r="B14" s="783" t="str">
        <f>'0.结构参数'!A51</f>
        <v>YU11</v>
      </c>
      <c r="C14" s="784">
        <f>MIN('0.结构参数'!I51,'0.结构参数'!J51)*100</f>
        <v>697.143</v>
      </c>
      <c r="D14" s="784">
        <f>MAX('0.结构参数'!I51,'0.结构参数'!J51)*100</f>
        <v>760</v>
      </c>
      <c r="E14" s="784">
        <f>MAX('0.结构参数'!E15,'0.结构参数'!F15)*100</f>
        <v>2000</v>
      </c>
      <c r="F14" s="784">
        <f>MIN('0.结构参数'!E15,'0.结构参数'!F15)*100</f>
        <v>2000</v>
      </c>
      <c r="G14" s="785">
        <f>'0.结构参数'!L51*100</f>
        <v>80</v>
      </c>
      <c r="H14" s="785">
        <f>'0.结构参数'!K51*100</f>
        <v>90</v>
      </c>
      <c r="I14" s="785">
        <f>('0.结构参数'!M51+'0.结构参数'!N51)/2*100</f>
        <v>2297.505</v>
      </c>
      <c r="J14" s="788">
        <f t="shared" si="0"/>
        <v>787.143</v>
      </c>
      <c r="K14" s="789">
        <f t="shared" si="1"/>
        <v>850</v>
      </c>
      <c r="L14" s="331"/>
      <c r="M14" s="351"/>
      <c r="N14" s="348"/>
      <c r="O14" s="348"/>
      <c r="P14" s="348"/>
      <c r="Q14" s="348"/>
      <c r="R14" s="374"/>
      <c r="T14" s="375"/>
      <c r="U14" s="374"/>
      <c r="V14" s="374"/>
      <c r="W14" s="374"/>
      <c r="Y14" s="369"/>
      <c r="AA14" s="370"/>
      <c r="AB14" s="370"/>
      <c r="IL14" s="259"/>
    </row>
    <row r="15" ht="13.5" customHeight="1" spans="1:246">
      <c r="A15" s="263"/>
      <c r="B15" s="783" t="str">
        <f>'0.结构参数'!A52</f>
        <v>YU12</v>
      </c>
      <c r="C15" s="784">
        <f>MIN('0.结构参数'!I52,'0.结构参数'!J52)*100</f>
        <v>634.192</v>
      </c>
      <c r="D15" s="784">
        <f>MAX('0.结构参数'!I52,'0.结构参数'!J52)*100</f>
        <v>697.049</v>
      </c>
      <c r="E15" s="784">
        <f>MAX('0.结构参数'!E16,'0.结构参数'!F16)*100</f>
        <v>2000</v>
      </c>
      <c r="F15" s="784">
        <f>MIN('0.结构参数'!E16,'0.结构参数'!F16)*100</f>
        <v>2000</v>
      </c>
      <c r="G15" s="785">
        <f>'0.结构参数'!L52*100</f>
        <v>60</v>
      </c>
      <c r="H15" s="785">
        <f>'0.结构参数'!K52*100</f>
        <v>70</v>
      </c>
      <c r="I15" s="785">
        <f>('0.结构参数'!M52+'0.结构参数'!N52)/2*100</f>
        <v>2235.25</v>
      </c>
      <c r="J15" s="788">
        <f t="shared" si="0"/>
        <v>704.192</v>
      </c>
      <c r="K15" s="789">
        <f t="shared" si="1"/>
        <v>767.049</v>
      </c>
      <c r="L15" s="331"/>
      <c r="M15" s="348"/>
      <c r="N15" s="352"/>
      <c r="O15" s="352"/>
      <c r="P15" s="352"/>
      <c r="Q15" s="352"/>
      <c r="R15" s="374"/>
      <c r="T15" s="375"/>
      <c r="U15" s="374"/>
      <c r="V15" s="374"/>
      <c r="W15" s="374"/>
      <c r="Y15" s="369"/>
      <c r="AA15" s="370"/>
      <c r="AB15" s="370"/>
      <c r="IL15" s="259"/>
    </row>
    <row r="16" ht="13.5" customHeight="1" spans="1:246">
      <c r="A16" s="263"/>
      <c r="B16" s="783" t="str">
        <f>'0.结构参数'!A53</f>
        <v>YU13</v>
      </c>
      <c r="C16" s="784">
        <f>MIN('0.结构参数'!I53,'0.结构参数'!J53)*100</f>
        <v>571.241</v>
      </c>
      <c r="D16" s="784">
        <f>MAX('0.结构参数'!I53,'0.结构参数'!J53)*100</f>
        <v>634.098</v>
      </c>
      <c r="E16" s="784">
        <f>MAX('0.结构参数'!E17,'0.结构参数'!F17)*100</f>
        <v>2000</v>
      </c>
      <c r="F16" s="784">
        <f>MIN('0.结构参数'!E17,'0.结构参数'!F17)*100</f>
        <v>2000</v>
      </c>
      <c r="G16" s="785">
        <f>'0.结构参数'!L53*100</f>
        <v>60</v>
      </c>
      <c r="H16" s="785">
        <f>'0.结构参数'!K53*100</f>
        <v>70</v>
      </c>
      <c r="I16" s="785">
        <f>('0.结构参数'!M53+'0.结构参数'!N53)/2*100</f>
        <v>2230</v>
      </c>
      <c r="J16" s="788">
        <f t="shared" si="0"/>
        <v>641.241</v>
      </c>
      <c r="K16" s="789">
        <f t="shared" si="1"/>
        <v>704.098</v>
      </c>
      <c r="L16" s="331"/>
      <c r="M16" s="352"/>
      <c r="N16" s="352"/>
      <c r="O16" s="352"/>
      <c r="P16" s="352"/>
      <c r="Q16" s="352"/>
      <c r="R16" s="374"/>
      <c r="T16" s="375"/>
      <c r="U16" s="374"/>
      <c r="V16" s="374"/>
      <c r="W16" s="374"/>
      <c r="Y16" s="369"/>
      <c r="AA16" s="370"/>
      <c r="AB16" s="370"/>
      <c r="IL16" s="259"/>
    </row>
    <row r="17" ht="13.5" customHeight="1" spans="1:246">
      <c r="A17" s="263"/>
      <c r="B17" s="783" t="str">
        <f>'0.结构参数'!A54</f>
        <v>YU14</v>
      </c>
      <c r="C17" s="784">
        <f>MIN('0.结构参数'!I54,'0.结构参数'!J54)*100</f>
        <v>515.414</v>
      </c>
      <c r="D17" s="784">
        <f>MAX('0.结构参数'!I54,'0.结构参数'!J54)*100</f>
        <v>571.147</v>
      </c>
      <c r="E17" s="784">
        <f>MAX('0.结构参数'!E18,'0.结构参数'!F18)*100</f>
        <v>2000</v>
      </c>
      <c r="F17" s="784">
        <f>MIN('0.结构参数'!E18,'0.结构参数'!F18)*100</f>
        <v>2000</v>
      </c>
      <c r="G17" s="785">
        <f>'0.结构参数'!L54*100</f>
        <v>60</v>
      </c>
      <c r="H17" s="785">
        <f>'0.结构参数'!K54*100</f>
        <v>70</v>
      </c>
      <c r="I17" s="785">
        <f>('0.结构参数'!M54+'0.结构参数'!N54)/2*100</f>
        <v>2230</v>
      </c>
      <c r="J17" s="788">
        <f t="shared" si="0"/>
        <v>585.414</v>
      </c>
      <c r="K17" s="789">
        <f t="shared" si="1"/>
        <v>641.147</v>
      </c>
      <c r="L17" s="331"/>
      <c r="M17" s="352"/>
      <c r="N17" s="352"/>
      <c r="O17" s="352"/>
      <c r="P17" s="352"/>
      <c r="Q17" s="352"/>
      <c r="R17" s="374"/>
      <c r="T17" s="375"/>
      <c r="U17" s="374"/>
      <c r="V17" s="374"/>
      <c r="W17" s="374"/>
      <c r="Y17" s="369"/>
      <c r="AA17" s="370"/>
      <c r="AB17" s="370"/>
      <c r="IL17" s="259"/>
    </row>
    <row r="18" ht="13.5" customHeight="1" spans="1:246">
      <c r="A18" s="263"/>
      <c r="B18" s="783" t="str">
        <f>'0.结构参数'!A55</f>
        <v>YU15</v>
      </c>
      <c r="C18" s="784">
        <f>MIN('0.结构参数'!I55,'0.结构参数'!J55)*100</f>
        <v>459.598</v>
      </c>
      <c r="D18" s="784">
        <f>MAX('0.结构参数'!I55,'0.结构参数'!J55)*100</f>
        <v>515.33</v>
      </c>
      <c r="E18" s="784">
        <f>MAX('0.结构参数'!E19,'0.结构参数'!F19)*100</f>
        <v>1999.99999999999</v>
      </c>
      <c r="F18" s="784">
        <f>MIN('0.结构参数'!E19,'0.结构参数'!F19)*100</f>
        <v>1999.99999999999</v>
      </c>
      <c r="G18" s="785">
        <f>'0.结构参数'!L55*100</f>
        <v>60</v>
      </c>
      <c r="H18" s="785">
        <f>'0.结构参数'!K55*100</f>
        <v>70</v>
      </c>
      <c r="I18" s="785">
        <f>('0.结构参数'!M55+'0.结构参数'!N55)/2*100</f>
        <v>2230.97</v>
      </c>
      <c r="J18" s="788">
        <f t="shared" si="0"/>
        <v>529.598</v>
      </c>
      <c r="K18" s="789">
        <f t="shared" si="1"/>
        <v>585.33</v>
      </c>
      <c r="L18" s="331"/>
      <c r="M18" s="352"/>
      <c r="N18" s="352"/>
      <c r="O18" s="352"/>
      <c r="P18" s="352"/>
      <c r="Q18" s="352"/>
      <c r="R18" s="374"/>
      <c r="T18" s="375"/>
      <c r="U18" s="374"/>
      <c r="V18" s="374"/>
      <c r="W18" s="374"/>
      <c r="Y18" s="369"/>
      <c r="AA18" s="370"/>
      <c r="AB18" s="370"/>
      <c r="IL18" s="259"/>
    </row>
    <row r="19" ht="13.5" customHeight="1" spans="1:246">
      <c r="A19" s="263"/>
      <c r="B19" s="783" t="str">
        <f>'0.结构参数'!A56</f>
        <v>YU16</v>
      </c>
      <c r="C19" s="784">
        <f>MIN('0.结构参数'!I56,'0.结构参数'!J56)*100</f>
        <v>403.781</v>
      </c>
      <c r="D19" s="784">
        <f>MAX('0.结构参数'!I56,'0.结构参数'!J56)*100</f>
        <v>459.514</v>
      </c>
      <c r="E19" s="784">
        <f>MAX('0.结构参数'!E20,'0.结构参数'!F20)*100</f>
        <v>2000</v>
      </c>
      <c r="F19" s="784">
        <f>MIN('0.结构参数'!E20,'0.结构参数'!F20)*100</f>
        <v>2000</v>
      </c>
      <c r="G19" s="785">
        <f>'0.结构参数'!L56*100</f>
        <v>50</v>
      </c>
      <c r="H19" s="785">
        <f>'0.结构参数'!K56*100</f>
        <v>60</v>
      </c>
      <c r="I19" s="785">
        <f>('0.结构参数'!M56+'0.结构参数'!N56)/2*100</f>
        <v>2218.565</v>
      </c>
      <c r="J19" s="788">
        <f t="shared" si="0"/>
        <v>463.781</v>
      </c>
      <c r="K19" s="789">
        <f t="shared" si="1"/>
        <v>519.514</v>
      </c>
      <c r="L19" s="331"/>
      <c r="M19" s="352"/>
      <c r="N19" s="352"/>
      <c r="O19" s="352"/>
      <c r="P19" s="352"/>
      <c r="Q19" s="352"/>
      <c r="R19" s="374"/>
      <c r="T19" s="375"/>
      <c r="U19" s="374"/>
      <c r="V19" s="374"/>
      <c r="W19" s="374"/>
      <c r="Y19" s="369"/>
      <c r="AA19" s="370"/>
      <c r="AB19" s="370"/>
      <c r="IL19" s="259"/>
    </row>
    <row r="20" ht="13.5" customHeight="1" spans="1:246">
      <c r="A20" s="263"/>
      <c r="B20" s="783" t="str">
        <f>'0.结构参数'!A57</f>
        <v>YU17</v>
      </c>
      <c r="C20" s="784">
        <f>MIN('0.结构参数'!I57,'0.结构参数'!J57)*100</f>
        <v>347.965</v>
      </c>
      <c r="D20" s="784">
        <f>MAX('0.结构参数'!I57,'0.结构参数'!J57)*100</f>
        <v>403.698</v>
      </c>
      <c r="E20" s="784">
        <f>MAX('0.结构参数'!E21,'0.结构参数'!F21)*100</f>
        <v>2000</v>
      </c>
      <c r="F20" s="784">
        <f>MIN('0.结构参数'!E21,'0.结构参数'!F21)*100</f>
        <v>2000</v>
      </c>
      <c r="G20" s="785">
        <f>'0.结构参数'!L57*100</f>
        <v>50</v>
      </c>
      <c r="H20" s="785">
        <f>'0.结构参数'!K57*100</f>
        <v>60</v>
      </c>
      <c r="I20" s="785">
        <f>('0.结构参数'!M57+'0.结构参数'!N57)/2*100</f>
        <v>2238.06</v>
      </c>
      <c r="J20" s="788">
        <f t="shared" si="0"/>
        <v>407.965</v>
      </c>
      <c r="K20" s="789">
        <f t="shared" si="1"/>
        <v>463.698</v>
      </c>
      <c r="L20" s="331"/>
      <c r="M20" s="352"/>
      <c r="N20" s="352"/>
      <c r="O20" s="352"/>
      <c r="P20" s="352"/>
      <c r="Q20" s="352"/>
      <c r="R20" s="374"/>
      <c r="T20" s="375"/>
      <c r="U20" s="374"/>
      <c r="V20" s="374"/>
      <c r="W20" s="374"/>
      <c r="Y20" s="369"/>
      <c r="AA20" s="370"/>
      <c r="AB20" s="370"/>
      <c r="IL20" s="259"/>
    </row>
    <row r="21" ht="13.5" customHeight="1" spans="1:246">
      <c r="A21" s="263"/>
      <c r="B21" s="783" t="str">
        <f>'0.结构参数'!A58</f>
        <v>YU18</v>
      </c>
      <c r="C21" s="784">
        <f>MIN('0.结构参数'!I58,'0.结构参数'!J58)*100</f>
        <v>292.149</v>
      </c>
      <c r="D21" s="784">
        <f>MAX('0.结构参数'!I58,'0.结构参数'!J58)*100</f>
        <v>347.881</v>
      </c>
      <c r="E21" s="784">
        <f>MAX('0.结构参数'!E22,'0.结构参数'!F22)*100</f>
        <v>2000</v>
      </c>
      <c r="F21" s="784">
        <f>MIN('0.结构参数'!E22,'0.结构参数'!F22)*100</f>
        <v>2000</v>
      </c>
      <c r="G21" s="785">
        <f>'0.结构参数'!L58*100</f>
        <v>40</v>
      </c>
      <c r="H21" s="785">
        <f>'0.结构参数'!K58*100</f>
        <v>50</v>
      </c>
      <c r="I21" s="785">
        <f>('0.结构参数'!M58+'0.结构参数'!N58)/2*100</f>
        <v>2248.36</v>
      </c>
      <c r="J21" s="788">
        <f t="shared" si="0"/>
        <v>342.149</v>
      </c>
      <c r="K21" s="789">
        <f t="shared" si="1"/>
        <v>397.881</v>
      </c>
      <c r="L21" s="331"/>
      <c r="M21" s="352"/>
      <c r="N21" s="352"/>
      <c r="O21" s="352"/>
      <c r="P21" s="352"/>
      <c r="Q21" s="352"/>
      <c r="R21" s="374"/>
      <c r="T21" s="375"/>
      <c r="U21" s="374"/>
      <c r="V21" s="374"/>
      <c r="W21" s="374"/>
      <c r="Y21" s="369"/>
      <c r="AA21" s="370"/>
      <c r="AB21" s="370"/>
      <c r="IL21" s="259"/>
    </row>
    <row r="22" ht="13.5" customHeight="1" spans="1:246">
      <c r="A22" s="263"/>
      <c r="B22" s="783" t="str">
        <f>'0.结构参数'!A59</f>
        <v>YU19</v>
      </c>
      <c r="C22" s="784">
        <f>MIN('0.结构参数'!I59,'0.结构参数'!J59)*100</f>
        <v>248.954</v>
      </c>
      <c r="D22" s="784">
        <f>MAX('0.结构参数'!I59,'0.结构参数'!J59)*100</f>
        <v>292.065</v>
      </c>
      <c r="E22" s="784">
        <f>MAX('0.结构参数'!E23,'0.结构参数'!F23)*100</f>
        <v>1547.05</v>
      </c>
      <c r="F22" s="784">
        <f>MIN('0.结构参数'!E23,'0.结构参数'!F23)*100</f>
        <v>1547.05</v>
      </c>
      <c r="G22" s="785">
        <f>'0.结构参数'!L59*100</f>
        <v>30</v>
      </c>
      <c r="H22" s="785">
        <f>'0.结构参数'!K59*100</f>
        <v>40</v>
      </c>
      <c r="I22" s="785">
        <f>('0.结构参数'!M59+'0.结构参数'!N59)/2*100</f>
        <v>2256.045</v>
      </c>
      <c r="J22" s="788">
        <f t="shared" si="0"/>
        <v>288.954</v>
      </c>
      <c r="K22" s="789">
        <f t="shared" si="1"/>
        <v>332.065</v>
      </c>
      <c r="L22" s="331"/>
      <c r="M22" s="352"/>
      <c r="N22" s="352"/>
      <c r="O22" s="352"/>
      <c r="P22" s="352"/>
      <c r="Q22" s="352"/>
      <c r="R22" s="374"/>
      <c r="T22" s="375"/>
      <c r="U22" s="374"/>
      <c r="V22" s="374"/>
      <c r="W22" s="374"/>
      <c r="Y22" s="369"/>
      <c r="AA22" s="370"/>
      <c r="AB22" s="370"/>
      <c r="IL22" s="259"/>
    </row>
    <row r="23" ht="13.5" customHeight="1" spans="1:246">
      <c r="A23" s="263"/>
      <c r="B23" s="278" t="str">
        <f>'0.结构参数'!A60</f>
        <v>东U10</v>
      </c>
      <c r="C23" s="279">
        <f>MIN('0.结构参数'!I60,'0.结构参数'!J60)*100</f>
        <v>125.466</v>
      </c>
      <c r="D23" s="279">
        <f>MAX('0.结构参数'!I60,'0.结构参数'!J60)*100</f>
        <v>163.657</v>
      </c>
      <c r="E23" s="279">
        <f>MAX('0.结构参数'!E24,'0.结构参数'!F24)*100</f>
        <v>2000</v>
      </c>
      <c r="F23" s="279">
        <f>MIN('0.结构参数'!E24,'0.结构参数'!F24)*100</f>
        <v>2000</v>
      </c>
      <c r="G23" s="280">
        <f>'0.结构参数'!L60*100</f>
        <v>30</v>
      </c>
      <c r="H23" s="280">
        <f>'0.结构参数'!K60*100</f>
        <v>40</v>
      </c>
      <c r="I23" s="280">
        <f>('0.结构参数'!M60+'0.结构参数'!N60)/2*100</f>
        <v>860</v>
      </c>
      <c r="J23" s="353">
        <f t="shared" si="0"/>
        <v>165.466</v>
      </c>
      <c r="K23" s="354">
        <f t="shared" si="1"/>
        <v>203.657</v>
      </c>
      <c r="L23" s="331"/>
      <c r="M23" s="352"/>
      <c r="N23" s="352"/>
      <c r="O23" s="352"/>
      <c r="P23" s="352"/>
      <c r="Q23" s="352"/>
      <c r="R23" s="374"/>
      <c r="T23" s="375"/>
      <c r="U23" s="374"/>
      <c r="V23" s="374"/>
      <c r="W23" s="374"/>
      <c r="Y23" s="369"/>
      <c r="AA23" s="370"/>
      <c r="AB23" s="370"/>
      <c r="IL23" s="259"/>
    </row>
    <row r="24" ht="13.5" customHeight="1" spans="1:246">
      <c r="A24" s="263"/>
      <c r="B24" s="281" t="str">
        <f>'0.结构参数'!A61</f>
        <v>西U10-1</v>
      </c>
      <c r="C24" s="282">
        <f>MIN('0.结构参数'!I61,'0.结构参数'!J61)*100</f>
        <v>130</v>
      </c>
      <c r="D24" s="282">
        <f>MAX('0.结构参数'!I61,'0.结构参数'!J61)*100</f>
        <v>161.126</v>
      </c>
      <c r="E24" s="282">
        <f>MAX('0.结构参数'!E25,'0.结构参数'!F25)*100</f>
        <v>2000</v>
      </c>
      <c r="F24" s="282">
        <f>MIN('0.结构参数'!E25,'0.结构参数'!F25)*100</f>
        <v>2000</v>
      </c>
      <c r="G24" s="283">
        <f>'0.结构参数'!L61*100</f>
        <v>30</v>
      </c>
      <c r="H24" s="283">
        <f>'0.结构参数'!K61*100</f>
        <v>40</v>
      </c>
      <c r="I24" s="283">
        <f>('0.结构参数'!M61+'0.结构参数'!N61)/2*100</f>
        <v>2285</v>
      </c>
      <c r="J24" s="355">
        <f t="shared" si="0"/>
        <v>170</v>
      </c>
      <c r="K24" s="356">
        <f t="shared" si="1"/>
        <v>201.126</v>
      </c>
      <c r="L24" s="331"/>
      <c r="M24" s="352"/>
      <c r="N24" s="352"/>
      <c r="O24" s="352"/>
      <c r="P24" s="352"/>
      <c r="Q24" s="352"/>
      <c r="R24" s="374"/>
      <c r="T24" s="375"/>
      <c r="U24" s="374"/>
      <c r="V24" s="374"/>
      <c r="W24" s="374"/>
      <c r="Y24" s="369"/>
      <c r="AA24" s="370"/>
      <c r="AB24" s="370"/>
      <c r="IL24" s="259"/>
    </row>
    <row r="25" ht="13.5" customHeight="1" spans="1:246">
      <c r="A25" s="263"/>
      <c r="B25" s="281" t="str">
        <f>'0.结构参数'!A62</f>
        <v>西U9-1</v>
      </c>
      <c r="C25" s="282">
        <f>MIN('0.结构参数'!I62,'0.结构参数'!J62)*100</f>
        <v>161.21</v>
      </c>
      <c r="D25" s="282">
        <f>MAX('0.结构参数'!I62,'0.结构参数'!J62)*100</f>
        <v>217.365</v>
      </c>
      <c r="E25" s="282">
        <f>MAX('0.结构参数'!E26,'0.结构参数'!F26)*100</f>
        <v>2000</v>
      </c>
      <c r="F25" s="282">
        <f>MIN('0.结构参数'!E26,'0.结构参数'!F26)*100</f>
        <v>2000</v>
      </c>
      <c r="G25" s="283">
        <f>'0.结构参数'!L62*100</f>
        <v>30</v>
      </c>
      <c r="H25" s="283">
        <f>'0.结构参数'!K62*100</f>
        <v>40</v>
      </c>
      <c r="I25" s="283">
        <f>('0.结构参数'!M62+'0.结构参数'!N62)/2*100</f>
        <v>2285</v>
      </c>
      <c r="J25" s="355">
        <f t="shared" si="0"/>
        <v>201.21</v>
      </c>
      <c r="K25" s="356">
        <f t="shared" si="1"/>
        <v>257.365</v>
      </c>
      <c r="L25" s="331"/>
      <c r="M25" s="352"/>
      <c r="N25" s="352"/>
      <c r="O25" s="352"/>
      <c r="P25" s="352"/>
      <c r="Q25" s="352"/>
      <c r="R25" s="374"/>
      <c r="T25" s="375"/>
      <c r="U25" s="374"/>
      <c r="V25" s="374"/>
      <c r="W25" s="374"/>
      <c r="Y25" s="369"/>
      <c r="AA25" s="370"/>
      <c r="AB25" s="370"/>
      <c r="IL25" s="259"/>
    </row>
    <row r="26" ht="13.5" customHeight="1" spans="1:246">
      <c r="A26" s="263"/>
      <c r="B26" s="281" t="str">
        <f>'0.结构参数'!A63</f>
        <v>西U6-1</v>
      </c>
      <c r="C26" s="282">
        <f>MIN('0.结构参数'!I63,'0.结构参数'!J63)*100</f>
        <v>375.682</v>
      </c>
      <c r="D26" s="282">
        <f>MAX('0.结构参数'!I63,'0.结构参数'!J63)*100</f>
        <v>454.681</v>
      </c>
      <c r="E26" s="282">
        <f>MAX('0.结构参数'!E27,'0.结构参数'!F27)*100</f>
        <v>2000</v>
      </c>
      <c r="F26" s="282">
        <f>MIN('0.结构参数'!E27,'0.结构参数'!F27)*100</f>
        <v>2000</v>
      </c>
      <c r="G26" s="283">
        <f>'0.结构参数'!L63*100</f>
        <v>50</v>
      </c>
      <c r="H26" s="283">
        <f>'0.结构参数'!K63*100</f>
        <v>60</v>
      </c>
      <c r="I26" s="283">
        <f>('0.结构参数'!M63+'0.结构参数'!N63)/2*100</f>
        <v>1350</v>
      </c>
      <c r="J26" s="355">
        <f t="shared" si="0"/>
        <v>435.682</v>
      </c>
      <c r="K26" s="356">
        <f t="shared" si="1"/>
        <v>514.681</v>
      </c>
      <c r="L26" s="331"/>
      <c r="M26" s="352"/>
      <c r="N26" s="352"/>
      <c r="O26" s="352"/>
      <c r="P26" s="352"/>
      <c r="Q26" s="352"/>
      <c r="R26" s="374"/>
      <c r="T26" s="375"/>
      <c r="U26" s="374"/>
      <c r="V26" s="374"/>
      <c r="W26" s="374"/>
      <c r="Y26" s="369"/>
      <c r="AA26" s="370"/>
      <c r="AB26" s="370"/>
      <c r="IL26" s="259"/>
    </row>
    <row r="27" ht="13.5" customHeight="1" spans="1:246">
      <c r="A27" s="263"/>
      <c r="B27" s="281" t="str">
        <f>'0.结构参数'!A64</f>
        <v>西U5-1</v>
      </c>
      <c r="C27" s="282">
        <f>MIN('0.结构参数'!I64,'0.结构参数'!J64)*100</f>
        <v>454.799</v>
      </c>
      <c r="D27" s="282">
        <f>MAX('0.结构参数'!I64,'0.结构参数'!J64)*100</f>
        <v>533.797</v>
      </c>
      <c r="E27" s="282">
        <f>MAX('0.结构参数'!E28,'0.结构参数'!F28)*100</f>
        <v>2000</v>
      </c>
      <c r="F27" s="282">
        <f>MIN('0.结构参数'!E28,'0.结构参数'!F28)*100</f>
        <v>2000</v>
      </c>
      <c r="G27" s="283">
        <f>'0.结构参数'!L64*100</f>
        <v>60</v>
      </c>
      <c r="H27" s="283">
        <f>'0.结构参数'!K64*100</f>
        <v>70</v>
      </c>
      <c r="I27" s="283">
        <f>('0.结构参数'!M64+'0.结构参数'!N64)/2*100</f>
        <v>1370</v>
      </c>
      <c r="J27" s="355">
        <f t="shared" si="0"/>
        <v>524.799</v>
      </c>
      <c r="K27" s="356">
        <f t="shared" si="1"/>
        <v>603.797</v>
      </c>
      <c r="L27" s="331"/>
      <c r="M27" s="352"/>
      <c r="N27" s="352"/>
      <c r="O27" s="352"/>
      <c r="P27" s="352"/>
      <c r="Q27" s="352"/>
      <c r="R27" s="374"/>
      <c r="T27" s="375"/>
      <c r="U27" s="374"/>
      <c r="V27" s="374"/>
      <c r="W27" s="374"/>
      <c r="Y27" s="369"/>
      <c r="AA27" s="370"/>
      <c r="AB27" s="370"/>
      <c r="IL27" s="259"/>
    </row>
    <row r="28" ht="13.5" customHeight="1" spans="1:246">
      <c r="A28" s="263"/>
      <c r="B28" s="281" t="str">
        <f>'0.结构参数'!A65</f>
        <v>西U4-1</v>
      </c>
      <c r="C28" s="282">
        <f>MIN('0.结构参数'!I65,'0.结构参数'!J65)*100</f>
        <v>533.916</v>
      </c>
      <c r="D28" s="282">
        <f>MAX('0.结构参数'!I65,'0.结构参数'!J65)*100</f>
        <v>612.914</v>
      </c>
      <c r="E28" s="282">
        <f>MAX('0.结构参数'!E29,'0.结构参数'!F29)*100</f>
        <v>2000</v>
      </c>
      <c r="F28" s="282">
        <f>MIN('0.结构参数'!E29,'0.结构参数'!F29)*100</f>
        <v>2000</v>
      </c>
      <c r="G28" s="283">
        <f>'0.结构参数'!L65*100</f>
        <v>60</v>
      </c>
      <c r="H28" s="283">
        <f>'0.结构参数'!K65*100</f>
        <v>70</v>
      </c>
      <c r="I28" s="283">
        <f>('0.结构参数'!M65+'0.结构参数'!N65)/2*100</f>
        <v>1370</v>
      </c>
      <c r="J28" s="355">
        <f t="shared" si="0"/>
        <v>603.916</v>
      </c>
      <c r="K28" s="356">
        <f t="shared" si="1"/>
        <v>682.914</v>
      </c>
      <c r="L28" s="331"/>
      <c r="M28" s="352"/>
      <c r="N28" s="352"/>
      <c r="O28" s="352"/>
      <c r="P28" s="352"/>
      <c r="Q28" s="352"/>
      <c r="R28" s="374"/>
      <c r="T28" s="375"/>
      <c r="U28" s="374"/>
      <c r="V28" s="374"/>
      <c r="W28" s="374"/>
      <c r="Y28" s="369"/>
      <c r="AA28" s="370"/>
      <c r="AB28" s="370"/>
      <c r="IL28" s="259"/>
    </row>
    <row r="29" ht="13.5" customHeight="1" spans="1:246">
      <c r="A29" s="263"/>
      <c r="B29" s="281" t="str">
        <f>'0.结构参数'!A66</f>
        <v>西U3-1</v>
      </c>
      <c r="C29" s="282">
        <f>MIN('0.结构参数'!I66,'0.结构参数'!J66)*100</f>
        <v>613.033</v>
      </c>
      <c r="D29" s="282">
        <f>MAX('0.结构参数'!I66,'0.结构参数'!J66)*100</f>
        <v>669.325</v>
      </c>
      <c r="E29" s="282">
        <f>MAX('0.结构参数'!E30,'0.结构参数'!F30)*100</f>
        <v>2000</v>
      </c>
      <c r="F29" s="282">
        <f>MIN('0.结构参数'!E30,'0.结构参数'!F30)*100</f>
        <v>2000</v>
      </c>
      <c r="G29" s="283">
        <f>'0.结构参数'!L66*100</f>
        <v>70</v>
      </c>
      <c r="H29" s="283">
        <f>'0.结构参数'!K66*100</f>
        <v>80</v>
      </c>
      <c r="I29" s="283">
        <f>('0.结构参数'!M66+'0.结构参数'!N66)/2*100</f>
        <v>1390</v>
      </c>
      <c r="J29" s="355">
        <f t="shared" si="0"/>
        <v>693.033</v>
      </c>
      <c r="K29" s="356">
        <f t="shared" si="1"/>
        <v>749.325</v>
      </c>
      <c r="L29" s="331"/>
      <c r="M29" s="352"/>
      <c r="N29" s="352"/>
      <c r="O29" s="352"/>
      <c r="P29" s="352"/>
      <c r="Q29" s="352"/>
      <c r="R29" s="374"/>
      <c r="T29" s="375"/>
      <c r="U29" s="374"/>
      <c r="V29" s="374"/>
      <c r="W29" s="374"/>
      <c r="Y29" s="369"/>
      <c r="AA29" s="370"/>
      <c r="AB29" s="370"/>
      <c r="IL29" s="259"/>
    </row>
    <row r="30" ht="13.5" customHeight="1" spans="1:246">
      <c r="A30" s="263"/>
      <c r="B30" s="281" t="str">
        <f>'0.结构参数'!A67</f>
        <v>西U2-1</v>
      </c>
      <c r="C30" s="282">
        <f>MIN('0.结构参数'!I67,'0.结构参数'!J67)*100</f>
        <v>669.41</v>
      </c>
      <c r="D30" s="282">
        <f>MAX('0.结构参数'!I67,'0.结构参数'!J67)*100</f>
        <v>725.702</v>
      </c>
      <c r="E30" s="282">
        <f>MAX('0.结构参数'!E31,'0.结构参数'!F31)*100</f>
        <v>2000</v>
      </c>
      <c r="F30" s="282">
        <f>MIN('0.结构参数'!E31,'0.结构参数'!F31)*100</f>
        <v>2000</v>
      </c>
      <c r="G30" s="283">
        <f>'0.结构参数'!L67*100</f>
        <v>70</v>
      </c>
      <c r="H30" s="283">
        <f>'0.结构参数'!K67*100</f>
        <v>80</v>
      </c>
      <c r="I30" s="283">
        <f>('0.结构参数'!M67+'0.结构参数'!N67)/2*100</f>
        <v>2667</v>
      </c>
      <c r="J30" s="355">
        <f t="shared" si="0"/>
        <v>749.41</v>
      </c>
      <c r="K30" s="356">
        <f t="shared" si="1"/>
        <v>805.702</v>
      </c>
      <c r="L30" s="331"/>
      <c r="M30" s="352"/>
      <c r="N30" s="352"/>
      <c r="O30" s="352"/>
      <c r="P30" s="352"/>
      <c r="Q30" s="352"/>
      <c r="R30" s="374"/>
      <c r="T30" s="375"/>
      <c r="U30" s="374"/>
      <c r="V30" s="374"/>
      <c r="W30" s="374"/>
      <c r="Y30" s="369"/>
      <c r="AA30" s="370"/>
      <c r="AB30" s="370"/>
      <c r="IL30" s="259"/>
    </row>
    <row r="31" ht="13.5" customHeight="1" spans="1:246">
      <c r="A31" s="263"/>
      <c r="B31" s="281" t="str">
        <f>'0.结构参数'!A68</f>
        <v>西U6-2</v>
      </c>
      <c r="C31" s="282">
        <f>MIN('0.结构参数'!I68,'0.结构参数'!J68)*100</f>
        <v>375.682</v>
      </c>
      <c r="D31" s="282">
        <f>MAX('0.结构参数'!I68,'0.结构参数'!J68)*100</f>
        <v>454.681</v>
      </c>
      <c r="E31" s="282">
        <f>MAX('0.结构参数'!E32,'0.结构参数'!F32)*100</f>
        <v>2000</v>
      </c>
      <c r="F31" s="282">
        <f>MIN('0.结构参数'!E32,'0.结构参数'!F32)*100</f>
        <v>2000</v>
      </c>
      <c r="G31" s="283">
        <f>'0.结构参数'!L68*100</f>
        <v>50</v>
      </c>
      <c r="H31" s="283">
        <f>'0.结构参数'!K68*100</f>
        <v>60</v>
      </c>
      <c r="I31" s="283">
        <f>('0.结构参数'!M68+'0.结构参数'!N68)/2*100</f>
        <v>954.5</v>
      </c>
      <c r="J31" s="355">
        <f t="shared" si="0"/>
        <v>435.682</v>
      </c>
      <c r="K31" s="356">
        <f t="shared" si="1"/>
        <v>514.681</v>
      </c>
      <c r="L31" s="331"/>
      <c r="M31" s="352"/>
      <c r="N31" s="352"/>
      <c r="O31" s="352"/>
      <c r="P31" s="352"/>
      <c r="Q31" s="352"/>
      <c r="R31" s="374"/>
      <c r="T31" s="375"/>
      <c r="U31" s="374"/>
      <c r="V31" s="374"/>
      <c r="W31" s="374"/>
      <c r="Y31" s="369"/>
      <c r="AA31" s="370"/>
      <c r="AB31" s="370"/>
      <c r="IL31" s="259"/>
    </row>
    <row r="32" ht="13.5" customHeight="1" spans="1:246">
      <c r="A32" s="263"/>
      <c r="B32" s="281" t="str">
        <f>'0.结构参数'!A69</f>
        <v>西U5-2</v>
      </c>
      <c r="C32" s="282">
        <f>MIN('0.结构参数'!I69,'0.结构参数'!J69)*100</f>
        <v>454.799</v>
      </c>
      <c r="D32" s="282">
        <f>MAX('0.结构参数'!I69,'0.结构参数'!J69)*100</f>
        <v>533.797</v>
      </c>
      <c r="E32" s="282">
        <f>MAX('0.结构参数'!E33,'0.结构参数'!F33)*100</f>
        <v>2000</v>
      </c>
      <c r="F32" s="282">
        <f>MIN('0.结构参数'!E33,'0.结构参数'!F33)*100</f>
        <v>2000</v>
      </c>
      <c r="G32" s="283">
        <f>'0.结构参数'!L69*100</f>
        <v>60</v>
      </c>
      <c r="H32" s="283">
        <f>'0.结构参数'!K69*100</f>
        <v>70</v>
      </c>
      <c r="I32" s="283">
        <f>('0.结构参数'!M69+'0.结构参数'!N69)/2*100</f>
        <v>974.5</v>
      </c>
      <c r="J32" s="355">
        <f t="shared" si="0"/>
        <v>524.799</v>
      </c>
      <c r="K32" s="356">
        <f t="shared" si="1"/>
        <v>603.797</v>
      </c>
      <c r="L32" s="331"/>
      <c r="M32" s="352"/>
      <c r="N32" s="352"/>
      <c r="O32" s="352"/>
      <c r="P32" s="352"/>
      <c r="Q32" s="352"/>
      <c r="R32" s="374"/>
      <c r="T32" s="375"/>
      <c r="U32" s="374"/>
      <c r="V32" s="374"/>
      <c r="W32" s="374"/>
      <c r="Y32" s="369"/>
      <c r="AA32" s="370"/>
      <c r="AB32" s="370"/>
      <c r="IL32" s="259"/>
    </row>
    <row r="33" ht="13.5" customHeight="1" spans="1:246">
      <c r="A33" s="263"/>
      <c r="B33" s="281" t="str">
        <f>'0.结构参数'!A70</f>
        <v>西U4-2</v>
      </c>
      <c r="C33" s="282">
        <f>MIN('0.结构参数'!I70,'0.结构参数'!J70)*100</f>
        <v>533.916</v>
      </c>
      <c r="D33" s="282">
        <f>MAX('0.结构参数'!I70,'0.结构参数'!J70)*100</f>
        <v>612.914</v>
      </c>
      <c r="E33" s="282">
        <f>MAX('0.结构参数'!E34,'0.结构参数'!F34)*100</f>
        <v>2000</v>
      </c>
      <c r="F33" s="282">
        <f>MIN('0.结构参数'!E34,'0.结构参数'!F34)*100</f>
        <v>2000</v>
      </c>
      <c r="G33" s="283">
        <f>'0.结构参数'!L70*100</f>
        <v>60</v>
      </c>
      <c r="H33" s="283">
        <f>'0.结构参数'!K70*100</f>
        <v>70</v>
      </c>
      <c r="I33" s="283">
        <f>('0.结构参数'!M70+'0.结构参数'!N70)/2*100</f>
        <v>920</v>
      </c>
      <c r="J33" s="355">
        <f t="shared" si="0"/>
        <v>603.916</v>
      </c>
      <c r="K33" s="356">
        <f t="shared" si="1"/>
        <v>682.914</v>
      </c>
      <c r="L33" s="331"/>
      <c r="M33" s="352"/>
      <c r="N33" s="352"/>
      <c r="O33" s="352"/>
      <c r="P33" s="352"/>
      <c r="Q33" s="352"/>
      <c r="R33" s="374"/>
      <c r="T33" s="375"/>
      <c r="U33" s="374"/>
      <c r="V33" s="374"/>
      <c r="W33" s="374"/>
      <c r="Y33" s="369"/>
      <c r="AA33" s="370"/>
      <c r="AB33" s="370"/>
      <c r="IL33" s="259"/>
    </row>
    <row r="34" ht="13.5" customHeight="1" spans="1:246">
      <c r="A34" s="263"/>
      <c r="B34" s="281" t="str">
        <f>'0.结构参数'!A71</f>
        <v>西U3-2</v>
      </c>
      <c r="C34" s="282">
        <f>MIN('0.结构参数'!I71,'0.结构参数'!J71)*100</f>
        <v>613.033</v>
      </c>
      <c r="D34" s="282">
        <f>MAX('0.结构参数'!I71,'0.结构参数'!J71)*100</f>
        <v>669.325</v>
      </c>
      <c r="E34" s="282">
        <f>MAX('0.结构参数'!E35,'0.结构参数'!F35)*100</f>
        <v>2000</v>
      </c>
      <c r="F34" s="282">
        <f>MIN('0.结构参数'!E35,'0.结构参数'!F35)*100</f>
        <v>2000</v>
      </c>
      <c r="G34" s="283">
        <f>'0.结构参数'!L71*100</f>
        <v>70</v>
      </c>
      <c r="H34" s="283">
        <f>'0.结构参数'!K71*100</f>
        <v>80</v>
      </c>
      <c r="I34" s="283">
        <f>('0.结构参数'!M71+'0.结构参数'!N71)/2*100</f>
        <v>1243</v>
      </c>
      <c r="J34" s="355">
        <f t="shared" si="0"/>
        <v>693.033</v>
      </c>
      <c r="K34" s="356">
        <f t="shared" si="1"/>
        <v>749.325</v>
      </c>
      <c r="L34" s="331"/>
      <c r="M34" s="352"/>
      <c r="N34" s="352"/>
      <c r="O34" s="352"/>
      <c r="P34" s="352"/>
      <c r="Q34" s="352"/>
      <c r="R34" s="374"/>
      <c r="T34" s="375"/>
      <c r="U34" s="374"/>
      <c r="V34" s="374"/>
      <c r="W34" s="374"/>
      <c r="Y34" s="369"/>
      <c r="AA34" s="370"/>
      <c r="AB34" s="370"/>
      <c r="IL34" s="259"/>
    </row>
    <row r="35" ht="13.5" customHeight="1" spans="1:246">
      <c r="A35" s="263"/>
      <c r="B35" s="284">
        <f>'0.结构参数'!A72</f>
        <v>0</v>
      </c>
      <c r="C35" s="285">
        <f>MIN('0.结构参数'!I72,'0.结构参数'!J72)*100</f>
        <v>0</v>
      </c>
      <c r="D35" s="285">
        <f>MAX('0.结构参数'!I72,'0.结构参数'!J72)*100</f>
        <v>0</v>
      </c>
      <c r="E35" s="285">
        <f>MAX('0.结构参数'!E36,'0.结构参数'!F36)*100</f>
        <v>0</v>
      </c>
      <c r="F35" s="285">
        <f>MIN('0.结构参数'!E36,'0.结构参数'!F36)*100</f>
        <v>0</v>
      </c>
      <c r="G35" s="286">
        <f>'0.结构参数'!L72*100</f>
        <v>30</v>
      </c>
      <c r="H35" s="286">
        <f>'0.结构参数'!K72*100</f>
        <v>40</v>
      </c>
      <c r="I35" s="273">
        <f>('0.结构参数'!M72+'0.结构参数'!N72)/2*100</f>
        <v>60</v>
      </c>
      <c r="J35" s="357">
        <f t="shared" si="0"/>
        <v>40</v>
      </c>
      <c r="K35" s="358">
        <f t="shared" si="1"/>
        <v>40</v>
      </c>
      <c r="L35" s="331"/>
      <c r="M35" s="347"/>
      <c r="N35" s="347"/>
      <c r="O35" s="347"/>
      <c r="P35" s="347"/>
      <c r="Q35" s="347"/>
      <c r="R35" s="374"/>
      <c r="T35" s="375"/>
      <c r="U35" s="374"/>
      <c r="V35" s="374"/>
      <c r="W35" s="374"/>
      <c r="IL35" s="259"/>
    </row>
    <row r="36" ht="13.5" customHeight="1" spans="1:245">
      <c r="A36" s="263"/>
      <c r="B36" s="287"/>
      <c r="C36" s="288"/>
      <c r="D36" s="288"/>
      <c r="E36" s="289"/>
      <c r="F36" s="289"/>
      <c r="G36" s="290"/>
      <c r="H36" s="290"/>
      <c r="I36" s="359"/>
      <c r="J36" s="360"/>
      <c r="K36" s="361"/>
      <c r="L36" s="331"/>
      <c r="M36" s="261"/>
      <c r="N36" s="261"/>
      <c r="O36" s="261"/>
      <c r="P36" s="261"/>
      <c r="Q36" s="261"/>
      <c r="R36" s="374"/>
      <c r="T36" s="375"/>
      <c r="U36" s="374"/>
      <c r="V36" s="374"/>
      <c r="W36" s="374"/>
      <c r="IJ36" s="261"/>
      <c r="IK36" s="261"/>
    </row>
    <row r="37" s="255" customFormat="1" ht="39.95" customHeight="1" spans="1:242">
      <c r="A37" s="291"/>
      <c r="B37" s="292"/>
      <c r="C37" s="293"/>
      <c r="D37" s="293"/>
      <c r="E37" s="294"/>
      <c r="F37" s="295" t="s">
        <v>72</v>
      </c>
      <c r="G37" s="296"/>
      <c r="H37" s="296"/>
      <c r="I37" s="362"/>
      <c r="J37" s="296"/>
      <c r="K37" s="295"/>
      <c r="L37" s="295"/>
      <c r="M37" s="295"/>
      <c r="N37" s="295"/>
      <c r="O37" s="295"/>
      <c r="P37" s="295" t="s">
        <v>73</v>
      </c>
      <c r="Q37" s="295"/>
      <c r="R37" s="295"/>
      <c r="S37" s="295"/>
      <c r="T37" s="295"/>
      <c r="U37" s="295"/>
      <c r="V37" s="295"/>
      <c r="W37" s="295"/>
      <c r="X37" s="295"/>
      <c r="Y37" s="295"/>
      <c r="Z37" s="295"/>
      <c r="AA37" s="295"/>
      <c r="AB37" s="295"/>
      <c r="AC37" s="295"/>
      <c r="AD37" s="295"/>
      <c r="AE37" s="295"/>
      <c r="AF37" s="295"/>
      <c r="AG37" s="295"/>
      <c r="AH37" s="295"/>
      <c r="AI37" s="295"/>
      <c r="AJ37" s="295"/>
      <c r="AK37" s="295"/>
      <c r="AL37" s="295"/>
      <c r="AM37" s="295"/>
      <c r="AN37" s="295"/>
      <c r="AO37" s="295"/>
      <c r="AP37" s="295"/>
      <c r="AQ37" s="295"/>
      <c r="AR37" s="295"/>
      <c r="AS37" s="295"/>
      <c r="AT37" s="295"/>
      <c r="AU37" s="295"/>
      <c r="AV37" s="295"/>
      <c r="AW37" s="295"/>
      <c r="AX37" s="295"/>
      <c r="AY37" s="295"/>
      <c r="AZ37" s="295"/>
      <c r="BA37" s="295"/>
      <c r="BB37" s="295"/>
      <c r="BC37" s="295"/>
      <c r="BD37" s="295"/>
      <c r="BE37" s="295"/>
      <c r="BF37" s="295"/>
      <c r="BG37" s="295"/>
      <c r="BH37" s="295"/>
      <c r="BI37" s="295"/>
      <c r="BJ37" s="295"/>
      <c r="BK37" s="295"/>
      <c r="BL37" s="295"/>
      <c r="BM37" s="295"/>
      <c r="BN37" s="295"/>
      <c r="BO37" s="295"/>
      <c r="BP37" s="295"/>
      <c r="BQ37" s="295"/>
      <c r="BR37" s="295"/>
      <c r="BS37" s="295"/>
      <c r="BT37" s="295"/>
      <c r="BU37" s="295"/>
      <c r="BV37" s="295"/>
      <c r="BW37" s="295"/>
      <c r="BX37" s="295"/>
      <c r="BY37" s="295"/>
      <c r="BZ37" s="295"/>
      <c r="CA37" s="295"/>
      <c r="CB37" s="295"/>
      <c r="CC37" s="295"/>
      <c r="CD37" s="295"/>
      <c r="CE37" s="295"/>
      <c r="CF37" s="295"/>
      <c r="CG37" s="295"/>
      <c r="CH37" s="295"/>
      <c r="CI37" s="295"/>
      <c r="CJ37" s="295"/>
      <c r="CK37" s="295"/>
      <c r="CL37" s="295"/>
      <c r="CM37" s="295"/>
      <c r="CN37" s="295"/>
      <c r="CO37" s="295"/>
      <c r="CP37" s="295"/>
      <c r="CQ37" s="295"/>
      <c r="CR37" s="295"/>
      <c r="CS37" s="295"/>
      <c r="CT37" s="295"/>
      <c r="CU37" s="295"/>
      <c r="CV37" s="295"/>
      <c r="CW37" s="295"/>
      <c r="CX37" s="295"/>
      <c r="CY37" s="295"/>
      <c r="CZ37" s="295"/>
      <c r="DA37" s="295"/>
      <c r="DB37" s="295"/>
      <c r="DC37" s="295"/>
      <c r="DD37" s="295"/>
      <c r="DE37" s="295"/>
      <c r="DF37" s="295"/>
      <c r="DG37" s="295"/>
      <c r="DH37" s="295"/>
      <c r="DI37" s="295"/>
      <c r="DJ37" s="295"/>
      <c r="DK37" s="295"/>
      <c r="DL37" s="295"/>
      <c r="DM37" s="295"/>
      <c r="DN37" s="295"/>
      <c r="DO37" s="295"/>
      <c r="DP37" s="295"/>
      <c r="DQ37" s="295"/>
      <c r="DR37" s="295"/>
      <c r="DS37" s="295"/>
      <c r="DT37" s="295"/>
      <c r="DU37" s="295"/>
      <c r="DV37" s="295"/>
      <c r="DW37" s="295"/>
      <c r="DX37" s="295"/>
      <c r="DY37" s="295"/>
      <c r="DZ37" s="295"/>
      <c r="EA37" s="295"/>
      <c r="EB37" s="295"/>
      <c r="EC37" s="295"/>
      <c r="ED37" s="295"/>
      <c r="EE37" s="295"/>
      <c r="EF37" s="295"/>
      <c r="EG37" s="295"/>
      <c r="EH37" s="295"/>
      <c r="EI37" s="295"/>
      <c r="EJ37" s="295"/>
      <c r="EK37" s="295"/>
      <c r="EL37" s="295"/>
      <c r="EM37" s="295"/>
      <c r="EN37" s="295"/>
      <c r="EO37" s="295"/>
      <c r="EP37" s="295"/>
      <c r="EQ37" s="295"/>
      <c r="ER37" s="295"/>
      <c r="ES37" s="295"/>
      <c r="ET37" s="295"/>
      <c r="EU37" s="295"/>
      <c r="EV37" s="295"/>
      <c r="EW37" s="295"/>
      <c r="EX37" s="295"/>
      <c r="EY37" s="295"/>
      <c r="EZ37" s="295"/>
      <c r="FA37" s="295"/>
      <c r="FB37" s="295"/>
      <c r="FC37" s="295"/>
      <c r="FD37" s="295"/>
      <c r="FE37" s="295"/>
      <c r="FF37" s="295"/>
      <c r="FG37" s="295"/>
      <c r="FH37" s="295"/>
      <c r="FI37" s="295"/>
      <c r="FJ37" s="295"/>
      <c r="FK37" s="295"/>
      <c r="FL37" s="295"/>
      <c r="FM37" s="295"/>
      <c r="FN37" s="295"/>
      <c r="FO37" s="295"/>
      <c r="FP37" s="295"/>
      <c r="FQ37" s="295"/>
      <c r="FR37" s="295"/>
      <c r="FS37" s="295"/>
      <c r="FT37" s="295"/>
      <c r="FU37" s="295"/>
      <c r="FV37" s="295"/>
      <c r="FW37" s="295"/>
      <c r="FX37" s="295"/>
      <c r="FY37" s="295"/>
      <c r="FZ37" s="295"/>
      <c r="GA37" s="295"/>
      <c r="GB37" s="295"/>
      <c r="GC37" s="295"/>
      <c r="GD37" s="295"/>
      <c r="GE37" s="295"/>
      <c r="GF37" s="295"/>
      <c r="GG37" s="295"/>
      <c r="GH37" s="295"/>
      <c r="GI37" s="295"/>
      <c r="GJ37" s="295"/>
      <c r="GK37" s="295"/>
      <c r="GL37" s="295"/>
      <c r="GM37" s="295"/>
      <c r="GN37" s="295"/>
      <c r="GO37" s="295"/>
      <c r="GP37" s="295"/>
      <c r="GQ37" s="295"/>
      <c r="GR37" s="295"/>
      <c r="GS37" s="295"/>
      <c r="GT37" s="295"/>
      <c r="GU37" s="295"/>
      <c r="GV37" s="295"/>
      <c r="GW37" s="295"/>
      <c r="GX37" s="295"/>
      <c r="GY37" s="295"/>
      <c r="GZ37" s="295"/>
      <c r="HA37" s="295"/>
      <c r="HB37" s="295"/>
      <c r="HC37" s="295"/>
      <c r="HD37" s="295"/>
      <c r="HE37" s="295"/>
      <c r="HF37" s="295"/>
      <c r="HG37" s="295"/>
      <c r="HH37" s="295"/>
      <c r="HI37" s="295"/>
      <c r="HJ37" s="295"/>
      <c r="HK37" s="295"/>
      <c r="HL37" s="295"/>
      <c r="HM37" s="295"/>
      <c r="HN37" s="295"/>
      <c r="HO37" s="295"/>
      <c r="HP37" s="295"/>
      <c r="HQ37" s="295"/>
      <c r="HR37" s="295"/>
      <c r="HS37" s="295"/>
      <c r="HT37" s="295"/>
      <c r="HU37" s="295"/>
      <c r="HV37" s="295"/>
      <c r="HW37" s="295"/>
      <c r="HX37" s="295"/>
      <c r="HY37" s="295"/>
      <c r="HZ37" s="295"/>
      <c r="IA37" s="295"/>
      <c r="IB37" s="295"/>
      <c r="IC37" s="295"/>
      <c r="ID37" s="295"/>
      <c r="IE37" s="295"/>
      <c r="IF37" s="295"/>
      <c r="IG37" s="295"/>
      <c r="IH37" s="295"/>
    </row>
    <row r="38" ht="27" spans="1:27">
      <c r="A38" s="263" t="s">
        <v>74</v>
      </c>
      <c r="B38" s="297" t="s">
        <v>0</v>
      </c>
      <c r="C38" s="298" t="s">
        <v>75</v>
      </c>
      <c r="D38" s="299" t="s">
        <v>6</v>
      </c>
      <c r="E38" s="298" t="s">
        <v>76</v>
      </c>
      <c r="F38" s="300" t="s">
        <v>77</v>
      </c>
      <c r="G38" s="300" t="s">
        <v>4</v>
      </c>
      <c r="H38" s="301" t="s">
        <v>78</v>
      </c>
      <c r="I38" s="363" t="s">
        <v>14</v>
      </c>
      <c r="J38" s="300" t="s">
        <v>7</v>
      </c>
      <c r="K38" s="298" t="s">
        <v>79</v>
      </c>
      <c r="L38" s="298" t="s">
        <v>80</v>
      </c>
      <c r="M38" s="299" t="s">
        <v>81</v>
      </c>
      <c r="N38" s="298" t="s">
        <v>9</v>
      </c>
      <c r="O38" s="300" t="s">
        <v>11</v>
      </c>
      <c r="P38" s="300" t="s">
        <v>82</v>
      </c>
      <c r="Q38" s="298" t="s">
        <v>83</v>
      </c>
      <c r="R38" s="300" t="s">
        <v>84</v>
      </c>
      <c r="S38" s="376" t="s">
        <v>85</v>
      </c>
      <c r="T38" s="300" t="s">
        <v>86</v>
      </c>
      <c r="U38" s="301" t="s">
        <v>87</v>
      </c>
      <c r="V38" s="300" t="s">
        <v>88</v>
      </c>
      <c r="W38" s="300" t="s">
        <v>89</v>
      </c>
      <c r="X38" s="300" t="s">
        <v>90</v>
      </c>
      <c r="Y38" s="300" t="s">
        <v>91</v>
      </c>
      <c r="Z38" s="393" t="s">
        <v>92</v>
      </c>
      <c r="AA38" s="394" t="s">
        <v>93</v>
      </c>
    </row>
    <row r="39" s="254" customFormat="1" ht="20.1" customHeight="1" spans="1:245">
      <c r="A39" s="274"/>
      <c r="B39" s="302" t="str">
        <f t="shared" ref="B39:B70" si="2">B4</f>
        <v>YU1</v>
      </c>
      <c r="C39" s="303">
        <f>VLOOKUP(B39,$B$4:$K$36,8,0)</f>
        <v>2170</v>
      </c>
      <c r="D39" s="304">
        <f t="shared" ref="D39:D42" si="3">ROUNDDOWN((C39/E39-1),0)</f>
        <v>172</v>
      </c>
      <c r="E39" s="305">
        <f t="shared" ref="E39:E70" si="4">12.5</f>
        <v>12.5</v>
      </c>
      <c r="F39" s="786">
        <f t="shared" ref="F39:F70" si="5">C39-D39*E39-2*J39</f>
        <v>4</v>
      </c>
      <c r="G39" s="303">
        <f>VLOOKUP(B39,$B$4:$J$72,6,0)</f>
        <v>30</v>
      </c>
      <c r="H39" s="307">
        <v>2</v>
      </c>
      <c r="I39" s="303">
        <f t="shared" ref="I39:I70" si="6">(G39-J39*2)/H39</f>
        <v>7</v>
      </c>
      <c r="J39" s="305">
        <v>8</v>
      </c>
      <c r="K39" s="303">
        <f>VLOOKUP(B39,$B$4:$K$36,2,0)</f>
        <v>179.116</v>
      </c>
      <c r="L39" s="303">
        <f>VLOOKUP(B39,$B$4:$K$36,3,0)</f>
        <v>211.515</v>
      </c>
      <c r="M39" s="364">
        <f t="shared" ref="M39:M70" si="7">ROUND((L39-5)/12.5,0)-1</f>
        <v>16</v>
      </c>
      <c r="N39" s="303">
        <f t="shared" ref="N39:N70" si="8">(L39-5-P39)/M39</f>
        <v>12.4071875</v>
      </c>
      <c r="O39" s="303">
        <f t="shared" ref="O39:O70" si="9">(K39-P39-5)/M39</f>
        <v>10.38225</v>
      </c>
      <c r="P39" s="305">
        <v>8</v>
      </c>
      <c r="Q39" s="303">
        <f>VLOOKUP($B39,$B$4:$K$36,7,0)</f>
        <v>40</v>
      </c>
      <c r="R39" s="307">
        <v>3</v>
      </c>
      <c r="S39" s="303">
        <f t="shared" ref="S39:S70" si="10">(Q39-2*J39)/R39</f>
        <v>8</v>
      </c>
      <c r="T39" s="377">
        <f>VLOOKUP($B39,$B$4:$K$36,4,0)</f>
        <v>2000</v>
      </c>
      <c r="U39" s="377">
        <f t="shared" ref="U39:U70" si="11">ROUNDDOWN(T39/V39,0)-1</f>
        <v>159</v>
      </c>
      <c r="V39" s="378">
        <v>12.5</v>
      </c>
      <c r="W39" s="377">
        <f>VLOOKUP($B39,$B$4:$K$36,5,0)</f>
        <v>2000</v>
      </c>
      <c r="X39" s="379">
        <f t="shared" ref="X39:X70" si="12">U39</f>
        <v>159</v>
      </c>
      <c r="Y39" s="303">
        <f t="shared" ref="Y39:Y70" si="13">(W39-Z39*2)/X39</f>
        <v>12.5</v>
      </c>
      <c r="Z39" s="395">
        <f t="shared" ref="Z39:Z70" si="14">(T39-U39*V39)/2</f>
        <v>6.25</v>
      </c>
      <c r="AA39" s="396">
        <f t="shared" ref="AA39:AA70" si="15">L39-M39*12.5-5</f>
        <v>6.51499999999999</v>
      </c>
      <c r="AB39" s="256"/>
      <c r="AC39" s="256"/>
      <c r="AD39" s="256"/>
      <c r="AE39" s="256"/>
      <c r="AF39" s="256"/>
      <c r="AG39" s="256"/>
      <c r="AH39" s="256"/>
      <c r="AI39" s="256"/>
      <c r="AJ39" s="256"/>
      <c r="AK39" s="256"/>
      <c r="AL39" s="256"/>
      <c r="AM39" s="256"/>
      <c r="AN39" s="256"/>
      <c r="AO39" s="256"/>
      <c r="AP39" s="256"/>
      <c r="AQ39" s="256"/>
      <c r="AR39" s="256"/>
      <c r="AS39" s="256"/>
      <c r="AT39" s="256"/>
      <c r="AU39" s="256"/>
      <c r="AV39" s="256"/>
      <c r="AW39" s="256"/>
      <c r="AX39" s="256"/>
      <c r="AY39" s="256"/>
      <c r="AZ39" s="256"/>
      <c r="BA39" s="256"/>
      <c r="BB39" s="256"/>
      <c r="BC39" s="256"/>
      <c r="BD39" s="256"/>
      <c r="BE39" s="256"/>
      <c r="BF39" s="256"/>
      <c r="BG39" s="256"/>
      <c r="BH39" s="256"/>
      <c r="BI39" s="256"/>
      <c r="BJ39" s="256"/>
      <c r="BK39" s="256"/>
      <c r="BL39" s="256"/>
      <c r="BM39" s="256"/>
      <c r="BN39" s="256"/>
      <c r="BO39" s="256"/>
      <c r="BP39" s="256"/>
      <c r="BQ39" s="256"/>
      <c r="BR39" s="256"/>
      <c r="BS39" s="256"/>
      <c r="BT39" s="256"/>
      <c r="BU39" s="256"/>
      <c r="BV39" s="256"/>
      <c r="BW39" s="256"/>
      <c r="BX39" s="256"/>
      <c r="BY39" s="256"/>
      <c r="BZ39" s="256"/>
      <c r="CA39" s="256"/>
      <c r="CB39" s="256"/>
      <c r="CC39" s="256"/>
      <c r="CD39" s="256"/>
      <c r="CE39" s="256"/>
      <c r="CF39" s="256"/>
      <c r="CG39" s="256"/>
      <c r="CH39" s="256"/>
      <c r="CI39" s="256"/>
      <c r="CJ39" s="256"/>
      <c r="CK39" s="256"/>
      <c r="CL39" s="256"/>
      <c r="CM39" s="256"/>
      <c r="CN39" s="256"/>
      <c r="CO39" s="256"/>
      <c r="CP39" s="256"/>
      <c r="CQ39" s="256"/>
      <c r="CR39" s="256"/>
      <c r="CS39" s="256"/>
      <c r="CT39" s="256"/>
      <c r="CU39" s="256"/>
      <c r="CV39" s="256"/>
      <c r="CW39" s="256"/>
      <c r="CX39" s="256"/>
      <c r="CY39" s="256"/>
      <c r="CZ39" s="256"/>
      <c r="DA39" s="256"/>
      <c r="DB39" s="256"/>
      <c r="DC39" s="256"/>
      <c r="DD39" s="256"/>
      <c r="DE39" s="256"/>
      <c r="DF39" s="256"/>
      <c r="DG39" s="256"/>
      <c r="DH39" s="256"/>
      <c r="DI39" s="256"/>
      <c r="DJ39" s="256"/>
      <c r="DK39" s="256"/>
      <c r="DL39" s="256"/>
      <c r="DM39" s="256"/>
      <c r="DN39" s="256"/>
      <c r="DO39" s="256"/>
      <c r="DP39" s="256"/>
      <c r="DQ39" s="256"/>
      <c r="DR39" s="256"/>
      <c r="DS39" s="256"/>
      <c r="DT39" s="256"/>
      <c r="DU39" s="256"/>
      <c r="DV39" s="256"/>
      <c r="DW39" s="256"/>
      <c r="DX39" s="256"/>
      <c r="DY39" s="256"/>
      <c r="DZ39" s="256"/>
      <c r="EA39" s="256"/>
      <c r="EB39" s="256"/>
      <c r="EC39" s="256"/>
      <c r="ED39" s="256"/>
      <c r="EE39" s="256"/>
      <c r="EF39" s="256"/>
      <c r="EG39" s="256"/>
      <c r="EH39" s="256"/>
      <c r="EI39" s="256"/>
      <c r="EJ39" s="256"/>
      <c r="EK39" s="256"/>
      <c r="EL39" s="256"/>
      <c r="EM39" s="256"/>
      <c r="EN39" s="256"/>
      <c r="EO39" s="256"/>
      <c r="EP39" s="256"/>
      <c r="EQ39" s="256"/>
      <c r="ER39" s="256"/>
      <c r="ES39" s="256"/>
      <c r="ET39" s="256"/>
      <c r="EU39" s="256"/>
      <c r="EV39" s="256"/>
      <c r="EW39" s="256"/>
      <c r="EX39" s="256"/>
      <c r="EY39" s="256"/>
      <c r="EZ39" s="256"/>
      <c r="FA39" s="256"/>
      <c r="FB39" s="256"/>
      <c r="FC39" s="256"/>
      <c r="FD39" s="256"/>
      <c r="FE39" s="256"/>
      <c r="FF39" s="256"/>
      <c r="FG39" s="256"/>
      <c r="FH39" s="256"/>
      <c r="FI39" s="256"/>
      <c r="FJ39" s="256"/>
      <c r="FK39" s="256"/>
      <c r="FL39" s="256"/>
      <c r="FM39" s="256"/>
      <c r="FN39" s="256"/>
      <c r="FO39" s="256"/>
      <c r="FP39" s="256"/>
      <c r="FQ39" s="256"/>
      <c r="FR39" s="256"/>
      <c r="FS39" s="256"/>
      <c r="FT39" s="256"/>
      <c r="FU39" s="256"/>
      <c r="FV39" s="256"/>
      <c r="FW39" s="256"/>
      <c r="FX39" s="256"/>
      <c r="FY39" s="256"/>
      <c r="FZ39" s="256"/>
      <c r="GA39" s="256"/>
      <c r="GB39" s="256"/>
      <c r="GC39" s="256"/>
      <c r="GD39" s="256"/>
      <c r="GE39" s="256"/>
      <c r="GF39" s="256"/>
      <c r="GG39" s="256"/>
      <c r="GH39" s="256"/>
      <c r="GI39" s="256"/>
      <c r="GJ39" s="256"/>
      <c r="GK39" s="256"/>
      <c r="GL39" s="256"/>
      <c r="GM39" s="256"/>
      <c r="GN39" s="256"/>
      <c r="GO39" s="256"/>
      <c r="GP39" s="256"/>
      <c r="GQ39" s="256"/>
      <c r="GR39" s="256"/>
      <c r="GS39" s="256"/>
      <c r="GT39" s="256"/>
      <c r="GU39" s="256"/>
      <c r="GV39" s="256"/>
      <c r="GW39" s="256"/>
      <c r="GX39" s="256"/>
      <c r="GY39" s="256"/>
      <c r="GZ39" s="256"/>
      <c r="HA39" s="256"/>
      <c r="HB39" s="256"/>
      <c r="HC39" s="256"/>
      <c r="HD39" s="256"/>
      <c r="HE39" s="256"/>
      <c r="HF39" s="256"/>
      <c r="HG39" s="256"/>
      <c r="HH39" s="256"/>
      <c r="HI39" s="256"/>
      <c r="HJ39" s="256"/>
      <c r="HK39" s="256"/>
      <c r="HL39" s="256"/>
      <c r="HM39" s="256"/>
      <c r="HN39" s="256"/>
      <c r="HO39" s="256"/>
      <c r="HP39" s="256"/>
      <c r="HQ39" s="256"/>
      <c r="HR39" s="256"/>
      <c r="HS39" s="256"/>
      <c r="HT39" s="256"/>
      <c r="HU39" s="256"/>
      <c r="HV39" s="256"/>
      <c r="HW39" s="256"/>
      <c r="HX39" s="256"/>
      <c r="HY39" s="256"/>
      <c r="HZ39" s="256"/>
      <c r="IA39" s="256"/>
      <c r="IB39" s="256"/>
      <c r="IC39" s="256"/>
      <c r="ID39" s="256"/>
      <c r="IE39" s="256"/>
      <c r="IF39" s="256"/>
      <c r="IG39" s="256"/>
      <c r="IH39" s="256"/>
      <c r="II39" s="256"/>
      <c r="IJ39" s="256"/>
      <c r="IK39" s="256"/>
    </row>
    <row r="40" s="254" customFormat="1" ht="19.5" customHeight="1" spans="1:245">
      <c r="A40" s="274"/>
      <c r="B40" s="302" t="str">
        <f t="shared" si="2"/>
        <v>YU2</v>
      </c>
      <c r="C40" s="303">
        <f>VLOOKUP(B40,$B$4:$K$36,8,0)</f>
        <v>2170</v>
      </c>
      <c r="D40" s="304">
        <f t="shared" si="3"/>
        <v>172</v>
      </c>
      <c r="E40" s="305">
        <f t="shared" si="4"/>
        <v>12.5</v>
      </c>
      <c r="F40" s="786">
        <f t="shared" si="5"/>
        <v>4.00000000000045</v>
      </c>
      <c r="G40" s="303">
        <f>VLOOKUP(B40,$B$4:$J$72,6,0)</f>
        <v>30</v>
      </c>
      <c r="H40" s="307">
        <v>2</v>
      </c>
      <c r="I40" s="303">
        <f t="shared" si="6"/>
        <v>7</v>
      </c>
      <c r="J40" s="305">
        <v>8</v>
      </c>
      <c r="K40" s="303">
        <f>VLOOKUP(B40,$B$4:$K$36,2,0)</f>
        <v>211.604</v>
      </c>
      <c r="L40" s="303">
        <f>VLOOKUP(B40,$B$4:$K$36,3,0)</f>
        <v>271.065</v>
      </c>
      <c r="M40" s="364">
        <f t="shared" si="7"/>
        <v>20</v>
      </c>
      <c r="N40" s="303">
        <f t="shared" si="8"/>
        <v>12.90325</v>
      </c>
      <c r="O40" s="303">
        <f t="shared" si="9"/>
        <v>9.9302</v>
      </c>
      <c r="P40" s="305">
        <v>8</v>
      </c>
      <c r="Q40" s="303">
        <f>VLOOKUP($B40,$B$4:$K$36,7,0)</f>
        <v>40</v>
      </c>
      <c r="R40" s="307">
        <v>3</v>
      </c>
      <c r="S40" s="303">
        <f t="shared" si="10"/>
        <v>8</v>
      </c>
      <c r="T40" s="377">
        <f>VLOOKUP($B40,$B$4:$K$36,4,0)</f>
        <v>2000</v>
      </c>
      <c r="U40" s="377">
        <f t="shared" si="11"/>
        <v>159</v>
      </c>
      <c r="V40" s="378">
        <v>12.5</v>
      </c>
      <c r="W40" s="377">
        <f>VLOOKUP($B40,$B$4:$K$36,5,0)</f>
        <v>2000</v>
      </c>
      <c r="X40" s="379">
        <f t="shared" si="12"/>
        <v>159</v>
      </c>
      <c r="Y40" s="303">
        <f t="shared" si="13"/>
        <v>12.5</v>
      </c>
      <c r="Z40" s="395">
        <f t="shared" si="14"/>
        <v>6.25</v>
      </c>
      <c r="AA40" s="396">
        <f t="shared" si="15"/>
        <v>16.065</v>
      </c>
      <c r="AB40" s="256"/>
      <c r="AC40" s="256"/>
      <c r="AD40" s="256"/>
      <c r="AE40" s="256"/>
      <c r="AF40" s="256"/>
      <c r="AG40" s="256"/>
      <c r="AH40" s="256"/>
      <c r="AI40" s="256"/>
      <c r="AJ40" s="256"/>
      <c r="AK40" s="256"/>
      <c r="AL40" s="256"/>
      <c r="AM40" s="256"/>
      <c r="AN40" s="256"/>
      <c r="AO40" s="256"/>
      <c r="AP40" s="256"/>
      <c r="AQ40" s="256"/>
      <c r="AR40" s="256"/>
      <c r="AS40" s="256"/>
      <c r="AT40" s="256"/>
      <c r="AU40" s="256"/>
      <c r="AV40" s="256"/>
      <c r="AW40" s="256"/>
      <c r="AX40" s="256"/>
      <c r="AY40" s="256"/>
      <c r="AZ40" s="256"/>
      <c r="BA40" s="256"/>
      <c r="BB40" s="256"/>
      <c r="BC40" s="256"/>
      <c r="BD40" s="256"/>
      <c r="BE40" s="256"/>
      <c r="BF40" s="256"/>
      <c r="BG40" s="256"/>
      <c r="BH40" s="256"/>
      <c r="BI40" s="256"/>
      <c r="BJ40" s="256"/>
      <c r="BK40" s="256"/>
      <c r="BL40" s="256"/>
      <c r="BM40" s="256"/>
      <c r="BN40" s="256"/>
      <c r="BO40" s="256"/>
      <c r="BP40" s="256"/>
      <c r="BQ40" s="256"/>
      <c r="BR40" s="256"/>
      <c r="BS40" s="256"/>
      <c r="BT40" s="256"/>
      <c r="BU40" s="256"/>
      <c r="BV40" s="256"/>
      <c r="BW40" s="256"/>
      <c r="BX40" s="256"/>
      <c r="BY40" s="256"/>
      <c r="BZ40" s="256"/>
      <c r="CA40" s="256"/>
      <c r="CB40" s="256"/>
      <c r="CC40" s="256"/>
      <c r="CD40" s="256"/>
      <c r="CE40" s="256"/>
      <c r="CF40" s="256"/>
      <c r="CG40" s="256"/>
      <c r="CH40" s="256"/>
      <c r="CI40" s="256"/>
      <c r="CJ40" s="256"/>
      <c r="CK40" s="256"/>
      <c r="CL40" s="256"/>
      <c r="CM40" s="256"/>
      <c r="CN40" s="256"/>
      <c r="CO40" s="256"/>
      <c r="CP40" s="256"/>
      <c r="CQ40" s="256"/>
      <c r="CR40" s="256"/>
      <c r="CS40" s="256"/>
      <c r="CT40" s="256"/>
      <c r="CU40" s="256"/>
      <c r="CV40" s="256"/>
      <c r="CW40" s="256"/>
      <c r="CX40" s="256"/>
      <c r="CY40" s="256"/>
      <c r="CZ40" s="256"/>
      <c r="DA40" s="256"/>
      <c r="DB40" s="256"/>
      <c r="DC40" s="256"/>
      <c r="DD40" s="256"/>
      <c r="DE40" s="256"/>
      <c r="DF40" s="256"/>
      <c r="DG40" s="256"/>
      <c r="DH40" s="256"/>
      <c r="DI40" s="256"/>
      <c r="DJ40" s="256"/>
      <c r="DK40" s="256"/>
      <c r="DL40" s="256"/>
      <c r="DM40" s="256"/>
      <c r="DN40" s="256"/>
      <c r="DO40" s="256"/>
      <c r="DP40" s="256"/>
      <c r="DQ40" s="256"/>
      <c r="DR40" s="256"/>
      <c r="DS40" s="256"/>
      <c r="DT40" s="256"/>
      <c r="DU40" s="256"/>
      <c r="DV40" s="256"/>
      <c r="DW40" s="256"/>
      <c r="DX40" s="256"/>
      <c r="DY40" s="256"/>
      <c r="DZ40" s="256"/>
      <c r="EA40" s="256"/>
      <c r="EB40" s="256"/>
      <c r="EC40" s="256"/>
      <c r="ED40" s="256"/>
      <c r="EE40" s="256"/>
      <c r="EF40" s="256"/>
      <c r="EG40" s="256"/>
      <c r="EH40" s="256"/>
      <c r="EI40" s="256"/>
      <c r="EJ40" s="256"/>
      <c r="EK40" s="256"/>
      <c r="EL40" s="256"/>
      <c r="EM40" s="256"/>
      <c r="EN40" s="256"/>
      <c r="EO40" s="256"/>
      <c r="EP40" s="256"/>
      <c r="EQ40" s="256"/>
      <c r="ER40" s="256"/>
      <c r="ES40" s="256"/>
      <c r="ET40" s="256"/>
      <c r="EU40" s="256"/>
      <c r="EV40" s="256"/>
      <c r="EW40" s="256"/>
      <c r="EX40" s="256"/>
      <c r="EY40" s="256"/>
      <c r="EZ40" s="256"/>
      <c r="FA40" s="256"/>
      <c r="FB40" s="256"/>
      <c r="FC40" s="256"/>
      <c r="FD40" s="256"/>
      <c r="FE40" s="256"/>
      <c r="FF40" s="256"/>
      <c r="FG40" s="256"/>
      <c r="FH40" s="256"/>
      <c r="FI40" s="256"/>
      <c r="FJ40" s="256"/>
      <c r="FK40" s="256"/>
      <c r="FL40" s="256"/>
      <c r="FM40" s="256"/>
      <c r="FN40" s="256"/>
      <c r="FO40" s="256"/>
      <c r="FP40" s="256"/>
      <c r="FQ40" s="256"/>
      <c r="FR40" s="256"/>
      <c r="FS40" s="256"/>
      <c r="FT40" s="256"/>
      <c r="FU40" s="256"/>
      <c r="FV40" s="256"/>
      <c r="FW40" s="256"/>
      <c r="FX40" s="256"/>
      <c r="FY40" s="256"/>
      <c r="FZ40" s="256"/>
      <c r="GA40" s="256"/>
      <c r="GB40" s="256"/>
      <c r="GC40" s="256"/>
      <c r="GD40" s="256"/>
      <c r="GE40" s="256"/>
      <c r="GF40" s="256"/>
      <c r="GG40" s="256"/>
      <c r="GH40" s="256"/>
      <c r="GI40" s="256"/>
      <c r="GJ40" s="256"/>
      <c r="GK40" s="256"/>
      <c r="GL40" s="256"/>
      <c r="GM40" s="256"/>
      <c r="GN40" s="256"/>
      <c r="GO40" s="256"/>
      <c r="GP40" s="256"/>
      <c r="GQ40" s="256"/>
      <c r="GR40" s="256"/>
      <c r="GS40" s="256"/>
      <c r="GT40" s="256"/>
      <c r="GU40" s="256"/>
      <c r="GV40" s="256"/>
      <c r="GW40" s="256"/>
      <c r="GX40" s="256"/>
      <c r="GY40" s="256"/>
      <c r="GZ40" s="256"/>
      <c r="HA40" s="256"/>
      <c r="HB40" s="256"/>
      <c r="HC40" s="256"/>
      <c r="HD40" s="256"/>
      <c r="HE40" s="256"/>
      <c r="HF40" s="256"/>
      <c r="HG40" s="256"/>
      <c r="HH40" s="256"/>
      <c r="HI40" s="256"/>
      <c r="HJ40" s="256"/>
      <c r="HK40" s="256"/>
      <c r="HL40" s="256"/>
      <c r="HM40" s="256"/>
      <c r="HN40" s="256"/>
      <c r="HO40" s="256"/>
      <c r="HP40" s="256"/>
      <c r="HQ40" s="256"/>
      <c r="HR40" s="256"/>
      <c r="HS40" s="256"/>
      <c r="HT40" s="256"/>
      <c r="HU40" s="256"/>
      <c r="HV40" s="256"/>
      <c r="HW40" s="256"/>
      <c r="HX40" s="256"/>
      <c r="HY40" s="256"/>
      <c r="HZ40" s="256"/>
      <c r="IA40" s="256"/>
      <c r="IB40" s="256"/>
      <c r="IC40" s="256"/>
      <c r="ID40" s="256"/>
      <c r="IE40" s="256"/>
      <c r="IF40" s="256"/>
      <c r="IG40" s="256"/>
      <c r="IH40" s="256"/>
      <c r="II40" s="256"/>
      <c r="IJ40" s="256"/>
      <c r="IK40" s="256"/>
    </row>
    <row r="41" s="254" customFormat="1" ht="20.1" customHeight="1" spans="1:245">
      <c r="A41" s="308"/>
      <c r="B41" s="302" t="str">
        <f t="shared" si="2"/>
        <v>YU3</v>
      </c>
      <c r="C41" s="303">
        <f>VLOOKUP(B41,$B$4:$K$36,8,0)</f>
        <v>2190</v>
      </c>
      <c r="D41" s="304">
        <f t="shared" si="3"/>
        <v>174</v>
      </c>
      <c r="E41" s="305">
        <f t="shared" si="4"/>
        <v>12.5</v>
      </c>
      <c r="F41" s="786">
        <f t="shared" si="5"/>
        <v>-1</v>
      </c>
      <c r="G41" s="303">
        <f>VLOOKUP(B41,$B$4:$J$72,6,0)</f>
        <v>40</v>
      </c>
      <c r="H41" s="307">
        <v>3</v>
      </c>
      <c r="I41" s="303">
        <f t="shared" si="6"/>
        <v>8</v>
      </c>
      <c r="J41" s="305">
        <v>8</v>
      </c>
      <c r="K41" s="303">
        <f>VLOOKUP(B41,$B$4:$K$36,2,0)</f>
        <v>271.154</v>
      </c>
      <c r="L41" s="303">
        <f>VLOOKUP(B41,$B$4:$K$36,3,0)</f>
        <v>330.615</v>
      </c>
      <c r="M41" s="364">
        <f t="shared" si="7"/>
        <v>25</v>
      </c>
      <c r="N41" s="303">
        <f t="shared" si="8"/>
        <v>12.7046</v>
      </c>
      <c r="O41" s="303">
        <f t="shared" si="9"/>
        <v>10.32616</v>
      </c>
      <c r="P41" s="305">
        <v>8</v>
      </c>
      <c r="Q41" s="303">
        <f>VLOOKUP($B41,$B$4:$K$36,7,0)</f>
        <v>50</v>
      </c>
      <c r="R41" s="307">
        <v>4</v>
      </c>
      <c r="S41" s="303">
        <f t="shared" si="10"/>
        <v>8.5</v>
      </c>
      <c r="T41" s="377">
        <f>VLOOKUP($B41,$B$4:$K$36,4,0)</f>
        <v>2000</v>
      </c>
      <c r="U41" s="377">
        <f t="shared" si="11"/>
        <v>159</v>
      </c>
      <c r="V41" s="378">
        <v>12.5</v>
      </c>
      <c r="W41" s="377">
        <f>VLOOKUP($B41,$B$4:$K$36,5,0)</f>
        <v>2000</v>
      </c>
      <c r="X41" s="379">
        <f t="shared" si="12"/>
        <v>159</v>
      </c>
      <c r="Y41" s="303">
        <f t="shared" si="13"/>
        <v>12.5</v>
      </c>
      <c r="Z41" s="395">
        <f t="shared" si="14"/>
        <v>6.25</v>
      </c>
      <c r="AA41" s="396">
        <f t="shared" si="15"/>
        <v>13.115</v>
      </c>
      <c r="AB41" s="256"/>
      <c r="AC41" s="256"/>
      <c r="AD41" s="256"/>
      <c r="AE41" s="256"/>
      <c r="AF41" s="256"/>
      <c r="AG41" s="256"/>
      <c r="AH41" s="256"/>
      <c r="AI41" s="256"/>
      <c r="AJ41" s="256"/>
      <c r="AK41" s="256"/>
      <c r="AL41" s="256"/>
      <c r="AM41" s="256"/>
      <c r="AN41" s="256"/>
      <c r="AO41" s="256"/>
      <c r="AP41" s="256"/>
      <c r="AQ41" s="256"/>
      <c r="AR41" s="256"/>
      <c r="AS41" s="256"/>
      <c r="AT41" s="256"/>
      <c r="AU41" s="256"/>
      <c r="AV41" s="256"/>
      <c r="AW41" s="256"/>
      <c r="AX41" s="256"/>
      <c r="AY41" s="256"/>
      <c r="AZ41" s="256"/>
      <c r="BA41" s="256"/>
      <c r="BB41" s="256"/>
      <c r="BC41" s="256"/>
      <c r="BD41" s="256"/>
      <c r="BE41" s="256"/>
      <c r="BF41" s="256"/>
      <c r="BG41" s="256"/>
      <c r="BH41" s="256"/>
      <c r="BI41" s="256"/>
      <c r="BJ41" s="256"/>
      <c r="BK41" s="256"/>
      <c r="BL41" s="256"/>
      <c r="BM41" s="256"/>
      <c r="BN41" s="256"/>
      <c r="BO41" s="256"/>
      <c r="BP41" s="256"/>
      <c r="BQ41" s="256"/>
      <c r="BR41" s="256"/>
      <c r="BS41" s="256"/>
      <c r="BT41" s="256"/>
      <c r="BU41" s="256"/>
      <c r="BV41" s="256"/>
      <c r="BW41" s="256"/>
      <c r="BX41" s="256"/>
      <c r="BY41" s="256"/>
      <c r="BZ41" s="256"/>
      <c r="CA41" s="256"/>
      <c r="CB41" s="256"/>
      <c r="CC41" s="256"/>
      <c r="CD41" s="256"/>
      <c r="CE41" s="256"/>
      <c r="CF41" s="256"/>
      <c r="CG41" s="256"/>
      <c r="CH41" s="256"/>
      <c r="CI41" s="256"/>
      <c r="CJ41" s="256"/>
      <c r="CK41" s="256"/>
      <c r="CL41" s="256"/>
      <c r="CM41" s="256"/>
      <c r="CN41" s="256"/>
      <c r="CO41" s="256"/>
      <c r="CP41" s="256"/>
      <c r="CQ41" s="256"/>
      <c r="CR41" s="256"/>
      <c r="CS41" s="256"/>
      <c r="CT41" s="256"/>
      <c r="CU41" s="256"/>
      <c r="CV41" s="256"/>
      <c r="CW41" s="256"/>
      <c r="CX41" s="256"/>
      <c r="CY41" s="256"/>
      <c r="CZ41" s="256"/>
      <c r="DA41" s="256"/>
      <c r="DB41" s="256"/>
      <c r="DC41" s="256"/>
      <c r="DD41" s="256"/>
      <c r="DE41" s="256"/>
      <c r="DF41" s="256"/>
      <c r="DG41" s="256"/>
      <c r="DH41" s="256"/>
      <c r="DI41" s="256"/>
      <c r="DJ41" s="256"/>
      <c r="DK41" s="256"/>
      <c r="DL41" s="256"/>
      <c r="DM41" s="256"/>
      <c r="DN41" s="256"/>
      <c r="DO41" s="256"/>
      <c r="DP41" s="256"/>
      <c r="DQ41" s="256"/>
      <c r="DR41" s="256"/>
      <c r="DS41" s="256"/>
      <c r="DT41" s="256"/>
      <c r="DU41" s="256"/>
      <c r="DV41" s="256"/>
      <c r="DW41" s="256"/>
      <c r="DX41" s="256"/>
      <c r="DY41" s="256"/>
      <c r="DZ41" s="256"/>
      <c r="EA41" s="256"/>
      <c r="EB41" s="256"/>
      <c r="EC41" s="256"/>
      <c r="ED41" s="256"/>
      <c r="EE41" s="256"/>
      <c r="EF41" s="256"/>
      <c r="EG41" s="256"/>
      <c r="EH41" s="256"/>
      <c r="EI41" s="256"/>
      <c r="EJ41" s="256"/>
      <c r="EK41" s="256"/>
      <c r="EL41" s="256"/>
      <c r="EM41" s="256"/>
      <c r="EN41" s="256"/>
      <c r="EO41" s="256"/>
      <c r="EP41" s="256"/>
      <c r="EQ41" s="256"/>
      <c r="ER41" s="256"/>
      <c r="ES41" s="256"/>
      <c r="ET41" s="256"/>
      <c r="EU41" s="256"/>
      <c r="EV41" s="256"/>
      <c r="EW41" s="256"/>
      <c r="EX41" s="256"/>
      <c r="EY41" s="256"/>
      <c r="EZ41" s="256"/>
      <c r="FA41" s="256"/>
      <c r="FB41" s="256"/>
      <c r="FC41" s="256"/>
      <c r="FD41" s="256"/>
      <c r="FE41" s="256"/>
      <c r="FF41" s="256"/>
      <c r="FG41" s="256"/>
      <c r="FH41" s="256"/>
      <c r="FI41" s="256"/>
      <c r="FJ41" s="256"/>
      <c r="FK41" s="256"/>
      <c r="FL41" s="256"/>
      <c r="FM41" s="256"/>
      <c r="FN41" s="256"/>
      <c r="FO41" s="256"/>
      <c r="FP41" s="256"/>
      <c r="FQ41" s="256"/>
      <c r="FR41" s="256"/>
      <c r="FS41" s="256"/>
      <c r="FT41" s="256"/>
      <c r="FU41" s="256"/>
      <c r="FV41" s="256"/>
      <c r="FW41" s="256"/>
      <c r="FX41" s="256"/>
      <c r="FY41" s="256"/>
      <c r="FZ41" s="256"/>
      <c r="GA41" s="256"/>
      <c r="GB41" s="256"/>
      <c r="GC41" s="256"/>
      <c r="GD41" s="256"/>
      <c r="GE41" s="256"/>
      <c r="GF41" s="256"/>
      <c r="GG41" s="256"/>
      <c r="GH41" s="256"/>
      <c r="GI41" s="256"/>
      <c r="GJ41" s="256"/>
      <c r="GK41" s="256"/>
      <c r="GL41" s="256"/>
      <c r="GM41" s="256"/>
      <c r="GN41" s="256"/>
      <c r="GO41" s="256"/>
      <c r="GP41" s="256"/>
      <c r="GQ41" s="256"/>
      <c r="GR41" s="256"/>
      <c r="GS41" s="256"/>
      <c r="GT41" s="256"/>
      <c r="GU41" s="256"/>
      <c r="GV41" s="256"/>
      <c r="GW41" s="256"/>
      <c r="GX41" s="256"/>
      <c r="GY41" s="256"/>
      <c r="GZ41" s="256"/>
      <c r="HA41" s="256"/>
      <c r="HB41" s="256"/>
      <c r="HC41" s="256"/>
      <c r="HD41" s="256"/>
      <c r="HE41" s="256"/>
      <c r="HF41" s="256"/>
      <c r="HG41" s="256"/>
      <c r="HH41" s="256"/>
      <c r="HI41" s="256"/>
      <c r="HJ41" s="256"/>
      <c r="HK41" s="256"/>
      <c r="HL41" s="256"/>
      <c r="HM41" s="256"/>
      <c r="HN41" s="256"/>
      <c r="HO41" s="256"/>
      <c r="HP41" s="256"/>
      <c r="HQ41" s="256"/>
      <c r="HR41" s="256"/>
      <c r="HS41" s="256"/>
      <c r="HT41" s="256"/>
      <c r="HU41" s="256"/>
      <c r="HV41" s="256"/>
      <c r="HW41" s="256"/>
      <c r="HX41" s="256"/>
      <c r="HY41" s="256"/>
      <c r="HZ41" s="256"/>
      <c r="IA41" s="256"/>
      <c r="IB41" s="256"/>
      <c r="IC41" s="256"/>
      <c r="ID41" s="256"/>
      <c r="IE41" s="256"/>
      <c r="IF41" s="256"/>
      <c r="IG41" s="256"/>
      <c r="IH41" s="256"/>
      <c r="II41" s="256"/>
      <c r="IJ41" s="256"/>
      <c r="IK41" s="256"/>
    </row>
    <row r="42" ht="19.5" customHeight="1" spans="1:28">
      <c r="A42" s="263"/>
      <c r="B42" s="302" t="str">
        <f t="shared" si="2"/>
        <v>YU4</v>
      </c>
      <c r="C42" s="303">
        <f>VLOOKUP(B42,$B$4:$K$36,8,0)</f>
        <v>2190</v>
      </c>
      <c r="D42" s="304">
        <f t="shared" si="3"/>
        <v>174</v>
      </c>
      <c r="E42" s="305">
        <f t="shared" si="4"/>
        <v>12.5</v>
      </c>
      <c r="F42" s="786">
        <f t="shared" si="5"/>
        <v>-1</v>
      </c>
      <c r="G42" s="303">
        <f>VLOOKUP(B42,$B$4:$J$72,6,0)</f>
        <v>40</v>
      </c>
      <c r="H42" s="307">
        <v>3</v>
      </c>
      <c r="I42" s="303">
        <f t="shared" si="6"/>
        <v>8</v>
      </c>
      <c r="J42" s="305">
        <v>8</v>
      </c>
      <c r="K42" s="303">
        <f>VLOOKUP(B42,$B$4:$K$36,2,0)</f>
        <v>330.704</v>
      </c>
      <c r="L42" s="303">
        <f>VLOOKUP(B42,$B$4:$K$36,3,0)</f>
        <v>390.165</v>
      </c>
      <c r="M42" s="364">
        <f t="shared" si="7"/>
        <v>30</v>
      </c>
      <c r="N42" s="303">
        <f t="shared" si="8"/>
        <v>12.5721666666667</v>
      </c>
      <c r="O42" s="303">
        <f t="shared" si="9"/>
        <v>10.5901333333333</v>
      </c>
      <c r="P42" s="305">
        <v>8</v>
      </c>
      <c r="Q42" s="303">
        <f>VLOOKUP($B42,$B$4:$K$36,7,0)</f>
        <v>50</v>
      </c>
      <c r="R42" s="307">
        <v>4</v>
      </c>
      <c r="S42" s="303">
        <f t="shared" si="10"/>
        <v>8.5</v>
      </c>
      <c r="T42" s="377">
        <f>VLOOKUP($B42,$B$4:$K$36,4,0)</f>
        <v>2000</v>
      </c>
      <c r="U42" s="377">
        <f t="shared" si="11"/>
        <v>159</v>
      </c>
      <c r="V42" s="378">
        <v>12.5</v>
      </c>
      <c r="W42" s="377">
        <f>VLOOKUP($B42,$B$4:$K$36,5,0)</f>
        <v>2000</v>
      </c>
      <c r="X42" s="379">
        <f t="shared" si="12"/>
        <v>159</v>
      </c>
      <c r="Y42" s="303">
        <f t="shared" si="13"/>
        <v>12.5</v>
      </c>
      <c r="Z42" s="395">
        <f t="shared" si="14"/>
        <v>6.25</v>
      </c>
      <c r="AA42" s="396">
        <f t="shared" si="15"/>
        <v>10.165</v>
      </c>
      <c r="AB42" s="256"/>
    </row>
    <row r="43" s="256" customFormat="1" ht="20.1" customHeight="1" spans="1:27">
      <c r="A43" s="308"/>
      <c r="B43" s="302" t="str">
        <f t="shared" si="2"/>
        <v>YU5</v>
      </c>
      <c r="C43" s="303">
        <f>VLOOKUP(B43,$B$4:$K$36,8,0)</f>
        <v>2210</v>
      </c>
      <c r="D43" s="304">
        <f t="shared" ref="D43:D48" si="16">ROUNDDOWN((C43/E43-2),0)</f>
        <v>174</v>
      </c>
      <c r="E43" s="305">
        <f t="shared" si="4"/>
        <v>12.5</v>
      </c>
      <c r="F43" s="786">
        <f t="shared" si="5"/>
        <v>19</v>
      </c>
      <c r="G43" s="303">
        <f>VLOOKUP(B43,$B$4:$J$72,6,0)</f>
        <v>50</v>
      </c>
      <c r="H43" s="307">
        <v>4</v>
      </c>
      <c r="I43" s="303">
        <f t="shared" si="6"/>
        <v>8.5</v>
      </c>
      <c r="J43" s="305">
        <v>8</v>
      </c>
      <c r="K43" s="303">
        <f>VLOOKUP(B43,$B$4:$K$36,2,0)</f>
        <v>390.255</v>
      </c>
      <c r="L43" s="303">
        <f>VLOOKUP(B43,$B$4:$K$36,3,0)</f>
        <v>449.716</v>
      </c>
      <c r="M43" s="364">
        <f t="shared" si="7"/>
        <v>35</v>
      </c>
      <c r="N43" s="303">
        <f t="shared" si="8"/>
        <v>12.4776</v>
      </c>
      <c r="O43" s="303">
        <f t="shared" si="9"/>
        <v>10.7787142857143</v>
      </c>
      <c r="P43" s="305">
        <v>8</v>
      </c>
      <c r="Q43" s="303">
        <f>VLOOKUP($B43,$B$4:$K$36,7,0)</f>
        <v>60</v>
      </c>
      <c r="R43" s="307">
        <v>4</v>
      </c>
      <c r="S43" s="303">
        <f t="shared" si="10"/>
        <v>11</v>
      </c>
      <c r="T43" s="377">
        <f>VLOOKUP($B43,$B$4:$K$36,4,0)</f>
        <v>2000</v>
      </c>
      <c r="U43" s="377">
        <f t="shared" si="11"/>
        <v>159</v>
      </c>
      <c r="V43" s="378">
        <v>12.5</v>
      </c>
      <c r="W43" s="377">
        <f>VLOOKUP($B43,$B$4:$K$36,5,0)</f>
        <v>2000</v>
      </c>
      <c r="X43" s="379">
        <f t="shared" si="12"/>
        <v>159</v>
      </c>
      <c r="Y43" s="303">
        <f t="shared" si="13"/>
        <v>12.5</v>
      </c>
      <c r="Z43" s="395">
        <f t="shared" si="14"/>
        <v>6.25</v>
      </c>
      <c r="AA43" s="396">
        <f t="shared" si="15"/>
        <v>7.21600000000001</v>
      </c>
    </row>
    <row r="44" s="256" customFormat="1" ht="19.5" customHeight="1" spans="1:27">
      <c r="A44" s="308"/>
      <c r="B44" s="302" t="str">
        <f t="shared" si="2"/>
        <v>YU6</v>
      </c>
      <c r="C44" s="303">
        <f>VLOOKUP(B44,$B$4:$K$36,8,0)</f>
        <v>2230</v>
      </c>
      <c r="D44" s="304">
        <f t="shared" ref="D44:D49" si="17">ROUNDDOWN((C44/E44-1),0)</f>
        <v>177</v>
      </c>
      <c r="E44" s="305">
        <f t="shared" si="4"/>
        <v>12.5</v>
      </c>
      <c r="F44" s="786">
        <f t="shared" si="5"/>
        <v>1.5</v>
      </c>
      <c r="G44" s="303">
        <f>VLOOKUP(B44,$B$4:$J$72,6,0)</f>
        <v>60</v>
      </c>
      <c r="H44" s="307">
        <v>4</v>
      </c>
      <c r="I44" s="303">
        <f t="shared" si="6"/>
        <v>11</v>
      </c>
      <c r="J44" s="305">
        <v>8</v>
      </c>
      <c r="K44" s="303">
        <f>VLOOKUP(B44,$B$4:$K$36,2,0)</f>
        <v>449.832</v>
      </c>
      <c r="L44" s="303">
        <f>VLOOKUP(B44,$B$4:$K$36,3,0)</f>
        <v>527.6</v>
      </c>
      <c r="M44" s="364">
        <f t="shared" si="7"/>
        <v>41</v>
      </c>
      <c r="N44" s="303">
        <f t="shared" si="8"/>
        <v>12.5512195121951</v>
      </c>
      <c r="O44" s="303">
        <f t="shared" si="9"/>
        <v>10.6544390243902</v>
      </c>
      <c r="P44" s="305">
        <v>8</v>
      </c>
      <c r="Q44" s="303">
        <f>VLOOKUP($B44,$B$4:$K$36,7,0)</f>
        <v>70</v>
      </c>
      <c r="R44" s="307">
        <v>6</v>
      </c>
      <c r="S44" s="303">
        <f t="shared" si="10"/>
        <v>9</v>
      </c>
      <c r="T44" s="377">
        <f>VLOOKUP($B44,$B$4:$K$36,4,0)</f>
        <v>2000</v>
      </c>
      <c r="U44" s="377">
        <f t="shared" si="11"/>
        <v>159</v>
      </c>
      <c r="V44" s="378">
        <v>12.5</v>
      </c>
      <c r="W44" s="377">
        <f>VLOOKUP($B44,$B$4:$K$36,5,0)</f>
        <v>2000</v>
      </c>
      <c r="X44" s="379">
        <f t="shared" si="12"/>
        <v>159</v>
      </c>
      <c r="Y44" s="303">
        <f t="shared" si="13"/>
        <v>12.5</v>
      </c>
      <c r="Z44" s="395">
        <f t="shared" si="14"/>
        <v>6.25</v>
      </c>
      <c r="AA44" s="396">
        <f t="shared" si="15"/>
        <v>10.1</v>
      </c>
    </row>
    <row r="45" ht="20.1" customHeight="1" spans="1:28">
      <c r="A45" s="263"/>
      <c r="B45" s="310" t="str">
        <f t="shared" si="2"/>
        <v>YU7</v>
      </c>
      <c r="C45" s="311">
        <f>VLOOKUP(B45,$B$4:$K$36,8,0)</f>
        <v>1370</v>
      </c>
      <c r="D45" s="312">
        <f t="shared" si="17"/>
        <v>108</v>
      </c>
      <c r="E45" s="313">
        <f t="shared" si="4"/>
        <v>12.5</v>
      </c>
      <c r="F45" s="787">
        <f t="shared" si="5"/>
        <v>4</v>
      </c>
      <c r="G45" s="311">
        <f>VLOOKUP(B45,$B$4:$J$72,6,0)</f>
        <v>50</v>
      </c>
      <c r="H45" s="315">
        <v>4</v>
      </c>
      <c r="I45" s="311">
        <f t="shared" si="6"/>
        <v>8.5</v>
      </c>
      <c r="J45" s="313">
        <v>8</v>
      </c>
      <c r="K45" s="311">
        <f>VLOOKUP(B45,$B$4:$K$36,2,0)</f>
        <v>527.717</v>
      </c>
      <c r="L45" s="311">
        <f>VLOOKUP(B45,$B$4:$K$36,3,0)</f>
        <v>605.484</v>
      </c>
      <c r="M45" s="365">
        <f t="shared" si="7"/>
        <v>47</v>
      </c>
      <c r="N45" s="311">
        <f t="shared" si="8"/>
        <v>12.6060425531915</v>
      </c>
      <c r="O45" s="311">
        <f t="shared" si="9"/>
        <v>10.9514255319149</v>
      </c>
      <c r="P45" s="313">
        <v>8</v>
      </c>
      <c r="Q45" s="311">
        <f>VLOOKUP($B45,$B$4:$K$36,7,0)</f>
        <v>60</v>
      </c>
      <c r="R45" s="315">
        <v>6</v>
      </c>
      <c r="S45" s="311">
        <f t="shared" si="10"/>
        <v>7.33333333333333</v>
      </c>
      <c r="T45" s="380">
        <f>VLOOKUP($B45,$B$4:$K$36,4,0)</f>
        <v>2000</v>
      </c>
      <c r="U45" s="380">
        <f t="shared" si="11"/>
        <v>159</v>
      </c>
      <c r="V45" s="381">
        <v>12.5</v>
      </c>
      <c r="W45" s="380">
        <f>VLOOKUP($B45,$B$4:$K$36,5,0)</f>
        <v>2000</v>
      </c>
      <c r="X45" s="382">
        <f t="shared" si="12"/>
        <v>159</v>
      </c>
      <c r="Y45" s="311">
        <f t="shared" si="13"/>
        <v>12.5</v>
      </c>
      <c r="Z45" s="397">
        <f t="shared" si="14"/>
        <v>6.25</v>
      </c>
      <c r="AA45" s="396">
        <f t="shared" si="15"/>
        <v>12.984</v>
      </c>
      <c r="AB45" s="256"/>
    </row>
    <row r="46" ht="20.1" customHeight="1" spans="1:28">
      <c r="A46" s="263"/>
      <c r="B46" s="310" t="str">
        <f t="shared" si="2"/>
        <v>YU8</v>
      </c>
      <c r="C46" s="311">
        <f>VLOOKUP(B46,$B$4:$K$36,8,0)</f>
        <v>1390</v>
      </c>
      <c r="D46" s="312">
        <f t="shared" si="16"/>
        <v>109</v>
      </c>
      <c r="E46" s="313">
        <f t="shared" si="4"/>
        <v>12.5</v>
      </c>
      <c r="F46" s="787">
        <f t="shared" si="5"/>
        <v>11.5</v>
      </c>
      <c r="G46" s="311">
        <f>VLOOKUP(B46,$B$4:$J$72,6,0)</f>
        <v>70</v>
      </c>
      <c r="H46" s="315">
        <v>6</v>
      </c>
      <c r="I46" s="311">
        <f t="shared" si="6"/>
        <v>9</v>
      </c>
      <c r="J46" s="313">
        <v>8</v>
      </c>
      <c r="K46" s="311">
        <f>VLOOKUP(B46,$B$4:$K$36,2,0)</f>
        <v>605.574</v>
      </c>
      <c r="L46" s="311">
        <f>VLOOKUP(B46,$B$4:$K$36,3,0)</f>
        <v>665.593</v>
      </c>
      <c r="M46" s="365">
        <f t="shared" si="7"/>
        <v>52</v>
      </c>
      <c r="N46" s="311">
        <f t="shared" si="8"/>
        <v>12.5498653846154</v>
      </c>
      <c r="O46" s="311">
        <f t="shared" si="9"/>
        <v>11.3956538461538</v>
      </c>
      <c r="P46" s="313">
        <v>8</v>
      </c>
      <c r="Q46" s="311">
        <f>VLOOKUP($B46,$B$4:$K$36,7,0)</f>
        <v>80</v>
      </c>
      <c r="R46" s="315">
        <v>8</v>
      </c>
      <c r="S46" s="311">
        <f t="shared" si="10"/>
        <v>8</v>
      </c>
      <c r="T46" s="380">
        <f>VLOOKUP($B46,$B$4:$K$36,4,0)</f>
        <v>2000</v>
      </c>
      <c r="U46" s="380">
        <f t="shared" si="11"/>
        <v>159</v>
      </c>
      <c r="V46" s="381">
        <v>12.5</v>
      </c>
      <c r="W46" s="380">
        <f>VLOOKUP($B46,$B$4:$K$36,5,0)</f>
        <v>2000</v>
      </c>
      <c r="X46" s="382">
        <f t="shared" si="12"/>
        <v>159</v>
      </c>
      <c r="Y46" s="311">
        <f t="shared" si="13"/>
        <v>12.5</v>
      </c>
      <c r="Z46" s="397">
        <f t="shared" si="14"/>
        <v>6.25</v>
      </c>
      <c r="AA46" s="396">
        <f t="shared" si="15"/>
        <v>10.593</v>
      </c>
      <c r="AB46" s="256"/>
    </row>
    <row r="47" s="254" customFormat="1" ht="20.1" customHeight="1" spans="1:245">
      <c r="A47" s="274"/>
      <c r="B47" s="310" t="str">
        <f t="shared" si="2"/>
        <v>YU9</v>
      </c>
      <c r="C47" s="311">
        <f>VLOOKUP(B47,$B$4:$K$36,8,0)</f>
        <v>1390</v>
      </c>
      <c r="D47" s="312">
        <f t="shared" si="16"/>
        <v>109</v>
      </c>
      <c r="E47" s="313">
        <f t="shared" si="4"/>
        <v>12.5</v>
      </c>
      <c r="F47" s="787">
        <f t="shared" si="5"/>
        <v>11.5</v>
      </c>
      <c r="G47" s="311">
        <f>VLOOKUP(B47,$B$4:$J$72,6,0)</f>
        <v>70</v>
      </c>
      <c r="H47" s="315">
        <v>6</v>
      </c>
      <c r="I47" s="311">
        <f t="shared" si="6"/>
        <v>9</v>
      </c>
      <c r="J47" s="313">
        <v>8</v>
      </c>
      <c r="K47" s="311">
        <f>VLOOKUP(B47,$B$4:$K$36,2,0)</f>
        <v>665.683</v>
      </c>
      <c r="L47" s="311">
        <f>VLOOKUP(B47,$B$4:$K$36,3,0)</f>
        <v>725.702</v>
      </c>
      <c r="M47" s="365">
        <f t="shared" si="7"/>
        <v>57</v>
      </c>
      <c r="N47" s="311">
        <f t="shared" si="8"/>
        <v>12.5035438596491</v>
      </c>
      <c r="O47" s="311">
        <f t="shared" si="9"/>
        <v>11.4505789473684</v>
      </c>
      <c r="P47" s="313">
        <v>8</v>
      </c>
      <c r="Q47" s="311">
        <f>VLOOKUP($B47,$B$4:$K$36,7,0)</f>
        <v>80</v>
      </c>
      <c r="R47" s="315">
        <v>8</v>
      </c>
      <c r="S47" s="311">
        <f t="shared" si="10"/>
        <v>8</v>
      </c>
      <c r="T47" s="380">
        <f>VLOOKUP($B47,$B$4:$K$36,4,0)</f>
        <v>2000</v>
      </c>
      <c r="U47" s="380">
        <f t="shared" si="11"/>
        <v>159</v>
      </c>
      <c r="V47" s="381">
        <v>12.5</v>
      </c>
      <c r="W47" s="380">
        <f>VLOOKUP($B47,$B$4:$K$36,5,0)</f>
        <v>2000</v>
      </c>
      <c r="X47" s="382">
        <f t="shared" si="12"/>
        <v>159</v>
      </c>
      <c r="Y47" s="311">
        <f t="shared" si="13"/>
        <v>12.5</v>
      </c>
      <c r="Z47" s="397">
        <f t="shared" si="14"/>
        <v>6.25</v>
      </c>
      <c r="AA47" s="396">
        <f t="shared" si="15"/>
        <v>8.202</v>
      </c>
      <c r="AB47" s="256"/>
      <c r="AC47" s="256"/>
      <c r="AD47" s="256"/>
      <c r="AE47" s="256"/>
      <c r="AF47" s="256"/>
      <c r="AG47" s="256"/>
      <c r="AH47" s="256"/>
      <c r="AI47" s="256"/>
      <c r="AJ47" s="256"/>
      <c r="AK47" s="256"/>
      <c r="AL47" s="256"/>
      <c r="AM47" s="256"/>
      <c r="AN47" s="256"/>
      <c r="AO47" s="256"/>
      <c r="AP47" s="256"/>
      <c r="AQ47" s="256"/>
      <c r="AR47" s="256"/>
      <c r="AS47" s="256"/>
      <c r="AT47" s="256"/>
      <c r="AU47" s="256"/>
      <c r="AV47" s="256"/>
      <c r="AW47" s="256"/>
      <c r="AX47" s="256"/>
      <c r="AY47" s="256"/>
      <c r="AZ47" s="256"/>
      <c r="BA47" s="256"/>
      <c r="BB47" s="256"/>
      <c r="BC47" s="256"/>
      <c r="BD47" s="256"/>
      <c r="BE47" s="256"/>
      <c r="BF47" s="256"/>
      <c r="BG47" s="256"/>
      <c r="BH47" s="256"/>
      <c r="BI47" s="256"/>
      <c r="BJ47" s="256"/>
      <c r="BK47" s="256"/>
      <c r="BL47" s="256"/>
      <c r="BM47" s="256"/>
      <c r="BN47" s="256"/>
      <c r="BO47" s="256"/>
      <c r="BP47" s="256"/>
      <c r="BQ47" s="256"/>
      <c r="BR47" s="256"/>
      <c r="BS47" s="256"/>
      <c r="BT47" s="256"/>
      <c r="BU47" s="256"/>
      <c r="BV47" s="256"/>
      <c r="BW47" s="256"/>
      <c r="BX47" s="256"/>
      <c r="BY47" s="256"/>
      <c r="BZ47" s="256"/>
      <c r="CA47" s="256"/>
      <c r="CB47" s="256"/>
      <c r="CC47" s="256"/>
      <c r="CD47" s="256"/>
      <c r="CE47" s="256"/>
      <c r="CF47" s="256"/>
      <c r="CG47" s="256"/>
      <c r="CH47" s="256"/>
      <c r="CI47" s="256"/>
      <c r="CJ47" s="256"/>
      <c r="CK47" s="256"/>
      <c r="CL47" s="256"/>
      <c r="CM47" s="256"/>
      <c r="CN47" s="256"/>
      <c r="CO47" s="256"/>
      <c r="CP47" s="256"/>
      <c r="CQ47" s="256"/>
      <c r="CR47" s="256"/>
      <c r="CS47" s="256"/>
      <c r="CT47" s="256"/>
      <c r="CU47" s="256"/>
      <c r="CV47" s="256"/>
      <c r="CW47" s="256"/>
      <c r="CX47" s="256"/>
      <c r="CY47" s="256"/>
      <c r="CZ47" s="256"/>
      <c r="DA47" s="256"/>
      <c r="DB47" s="256"/>
      <c r="DC47" s="256"/>
      <c r="DD47" s="256"/>
      <c r="DE47" s="256"/>
      <c r="DF47" s="256"/>
      <c r="DG47" s="256"/>
      <c r="DH47" s="256"/>
      <c r="DI47" s="256"/>
      <c r="DJ47" s="256"/>
      <c r="DK47" s="256"/>
      <c r="DL47" s="256"/>
      <c r="DM47" s="256"/>
      <c r="DN47" s="256"/>
      <c r="DO47" s="256"/>
      <c r="DP47" s="256"/>
      <c r="DQ47" s="256"/>
      <c r="DR47" s="256"/>
      <c r="DS47" s="256"/>
      <c r="DT47" s="256"/>
      <c r="DU47" s="256"/>
      <c r="DV47" s="256"/>
      <c r="DW47" s="256"/>
      <c r="DX47" s="256"/>
      <c r="DY47" s="256"/>
      <c r="DZ47" s="256"/>
      <c r="EA47" s="256"/>
      <c r="EB47" s="256"/>
      <c r="EC47" s="256"/>
      <c r="ED47" s="256"/>
      <c r="EE47" s="256"/>
      <c r="EF47" s="256"/>
      <c r="EG47" s="256"/>
      <c r="EH47" s="256"/>
      <c r="EI47" s="256"/>
      <c r="EJ47" s="256"/>
      <c r="EK47" s="256"/>
      <c r="EL47" s="256"/>
      <c r="EM47" s="256"/>
      <c r="EN47" s="256"/>
      <c r="EO47" s="256"/>
      <c r="EP47" s="256"/>
      <c r="EQ47" s="256"/>
      <c r="ER47" s="256"/>
      <c r="ES47" s="256"/>
      <c r="ET47" s="256"/>
      <c r="EU47" s="256"/>
      <c r="EV47" s="256"/>
      <c r="EW47" s="256"/>
      <c r="EX47" s="256"/>
      <c r="EY47" s="256"/>
      <c r="EZ47" s="256"/>
      <c r="FA47" s="256"/>
      <c r="FB47" s="256"/>
      <c r="FC47" s="256"/>
      <c r="FD47" s="256"/>
      <c r="FE47" s="256"/>
      <c r="FF47" s="256"/>
      <c r="FG47" s="256"/>
      <c r="FH47" s="256"/>
      <c r="FI47" s="256"/>
      <c r="FJ47" s="256"/>
      <c r="FK47" s="256"/>
      <c r="FL47" s="256"/>
      <c r="FM47" s="256"/>
      <c r="FN47" s="256"/>
      <c r="FO47" s="256"/>
      <c r="FP47" s="256"/>
      <c r="FQ47" s="256"/>
      <c r="FR47" s="256"/>
      <c r="FS47" s="256"/>
      <c r="FT47" s="256"/>
      <c r="FU47" s="256"/>
      <c r="FV47" s="256"/>
      <c r="FW47" s="256"/>
      <c r="FX47" s="256"/>
      <c r="FY47" s="256"/>
      <c r="FZ47" s="256"/>
      <c r="GA47" s="256"/>
      <c r="GB47" s="256"/>
      <c r="GC47" s="256"/>
      <c r="GD47" s="256"/>
      <c r="GE47" s="256"/>
      <c r="GF47" s="256"/>
      <c r="GG47" s="256"/>
      <c r="GH47" s="256"/>
      <c r="GI47" s="256"/>
      <c r="GJ47" s="256"/>
      <c r="GK47" s="256"/>
      <c r="GL47" s="256"/>
      <c r="GM47" s="256"/>
      <c r="GN47" s="256"/>
      <c r="GO47" s="256"/>
      <c r="GP47" s="256"/>
      <c r="GQ47" s="256"/>
      <c r="GR47" s="256"/>
      <c r="GS47" s="256"/>
      <c r="GT47" s="256"/>
      <c r="GU47" s="256"/>
      <c r="GV47" s="256"/>
      <c r="GW47" s="256"/>
      <c r="GX47" s="256"/>
      <c r="GY47" s="256"/>
      <c r="GZ47" s="256"/>
      <c r="HA47" s="256"/>
      <c r="HB47" s="256"/>
      <c r="HC47" s="256"/>
      <c r="HD47" s="256"/>
      <c r="HE47" s="256"/>
      <c r="HF47" s="256"/>
      <c r="HG47" s="256"/>
      <c r="HH47" s="256"/>
      <c r="HI47" s="256"/>
      <c r="HJ47" s="256"/>
      <c r="HK47" s="256"/>
      <c r="HL47" s="256"/>
      <c r="HM47" s="256"/>
      <c r="HN47" s="256"/>
      <c r="HO47" s="256"/>
      <c r="HP47" s="256"/>
      <c r="HQ47" s="256"/>
      <c r="HR47" s="256"/>
      <c r="HS47" s="256"/>
      <c r="HT47" s="256"/>
      <c r="HU47" s="256"/>
      <c r="HV47" s="256"/>
      <c r="HW47" s="256"/>
      <c r="HX47" s="256"/>
      <c r="HY47" s="256"/>
      <c r="HZ47" s="256"/>
      <c r="IA47" s="256"/>
      <c r="IB47" s="256"/>
      <c r="IC47" s="256"/>
      <c r="ID47" s="256"/>
      <c r="IE47" s="256"/>
      <c r="IF47" s="256"/>
      <c r="IG47" s="256"/>
      <c r="IH47" s="256"/>
      <c r="II47" s="256"/>
      <c r="IJ47" s="256"/>
      <c r="IK47" s="256"/>
    </row>
    <row r="48" ht="20.1" customHeight="1" spans="1:28">
      <c r="A48" s="263"/>
      <c r="B48" s="302" t="str">
        <f t="shared" si="2"/>
        <v>YU10</v>
      </c>
      <c r="C48" s="303">
        <f>VLOOKUP(B48,$B$4:$K$36,8,0)</f>
        <v>2345.85</v>
      </c>
      <c r="D48" s="304">
        <f t="shared" si="16"/>
        <v>185</v>
      </c>
      <c r="E48" s="305">
        <f t="shared" si="4"/>
        <v>12.5</v>
      </c>
      <c r="F48" s="786">
        <f t="shared" si="5"/>
        <v>17.3499999999999</v>
      </c>
      <c r="G48" s="303">
        <f>VLOOKUP(B48,$B$4:$J$72,6,0)</f>
        <v>70</v>
      </c>
      <c r="H48" s="307">
        <v>6</v>
      </c>
      <c r="I48" s="303">
        <f t="shared" si="6"/>
        <v>9</v>
      </c>
      <c r="J48" s="305">
        <v>8</v>
      </c>
      <c r="K48" s="303">
        <f>VLOOKUP(B48,$B$4:$K$36,2,0)</f>
        <v>725.702</v>
      </c>
      <c r="L48" s="303">
        <f>VLOOKUP(B48,$B$4:$K$36,3,0)</f>
        <v>725.702</v>
      </c>
      <c r="M48" s="364">
        <f t="shared" si="7"/>
        <v>57</v>
      </c>
      <c r="N48" s="303">
        <f t="shared" si="8"/>
        <v>12.5035438596491</v>
      </c>
      <c r="O48" s="303">
        <f t="shared" si="9"/>
        <v>12.5035438596491</v>
      </c>
      <c r="P48" s="305">
        <v>8</v>
      </c>
      <c r="Q48" s="303">
        <f>VLOOKUP($B48,$B$4:$K$36,7,0)</f>
        <v>80</v>
      </c>
      <c r="R48" s="307">
        <v>8</v>
      </c>
      <c r="S48" s="303">
        <f t="shared" si="10"/>
        <v>8</v>
      </c>
      <c r="T48" s="377">
        <f>VLOOKUP($B48,$B$4:$K$36,4,0)</f>
        <v>2000</v>
      </c>
      <c r="U48" s="377">
        <f t="shared" si="11"/>
        <v>159</v>
      </c>
      <c r="V48" s="378">
        <v>12.5</v>
      </c>
      <c r="W48" s="377">
        <f>VLOOKUP($B48,$B$4:$K$36,5,0)</f>
        <v>2000</v>
      </c>
      <c r="X48" s="379">
        <f t="shared" si="12"/>
        <v>159</v>
      </c>
      <c r="Y48" s="303">
        <f t="shared" si="13"/>
        <v>12.5</v>
      </c>
      <c r="Z48" s="395">
        <f t="shared" si="14"/>
        <v>6.25</v>
      </c>
      <c r="AA48" s="396">
        <f t="shared" si="15"/>
        <v>8.202</v>
      </c>
      <c r="AB48" s="256"/>
    </row>
    <row r="49" s="256" customFormat="1" ht="20.1" customHeight="1" spans="1:27">
      <c r="A49" s="274"/>
      <c r="B49" s="302" t="str">
        <f t="shared" si="2"/>
        <v>YU11</v>
      </c>
      <c r="C49" s="303">
        <f>VLOOKUP(B49,$B$4:$K$36,8,0)</f>
        <v>2297.505</v>
      </c>
      <c r="D49" s="304">
        <f t="shared" si="17"/>
        <v>182</v>
      </c>
      <c r="E49" s="305">
        <f t="shared" si="4"/>
        <v>12.5</v>
      </c>
      <c r="F49" s="786">
        <f t="shared" si="5"/>
        <v>6.50500000000011</v>
      </c>
      <c r="G49" s="303">
        <f>VLOOKUP(B49,$B$4:$J$72,6,0)</f>
        <v>80</v>
      </c>
      <c r="H49" s="307">
        <v>8</v>
      </c>
      <c r="I49" s="303">
        <f t="shared" si="6"/>
        <v>8</v>
      </c>
      <c r="J49" s="305">
        <v>8</v>
      </c>
      <c r="K49" s="303">
        <f>VLOOKUP(B49,$B$4:$K$36,2,0)</f>
        <v>697.143</v>
      </c>
      <c r="L49" s="303">
        <f>VLOOKUP(B49,$B$4:$K$36,3,0)</f>
        <v>760</v>
      </c>
      <c r="M49" s="364">
        <f t="shared" si="7"/>
        <v>59</v>
      </c>
      <c r="N49" s="303">
        <f t="shared" si="8"/>
        <v>12.6610169491525</v>
      </c>
      <c r="O49" s="303">
        <f t="shared" si="9"/>
        <v>11.5956440677966</v>
      </c>
      <c r="P49" s="305">
        <v>8</v>
      </c>
      <c r="Q49" s="303">
        <f>VLOOKUP($B49,$B$4:$K$36,7,0)</f>
        <v>90</v>
      </c>
      <c r="R49" s="307">
        <v>8</v>
      </c>
      <c r="S49" s="303">
        <f t="shared" si="10"/>
        <v>9.25</v>
      </c>
      <c r="T49" s="377">
        <f>VLOOKUP($B49,$B$4:$K$36,4,0)</f>
        <v>2000</v>
      </c>
      <c r="U49" s="377">
        <f t="shared" si="11"/>
        <v>159</v>
      </c>
      <c r="V49" s="378">
        <v>12.5</v>
      </c>
      <c r="W49" s="377">
        <f>VLOOKUP($B49,$B$4:$K$36,5,0)</f>
        <v>2000</v>
      </c>
      <c r="X49" s="379">
        <f t="shared" si="12"/>
        <v>159</v>
      </c>
      <c r="Y49" s="303">
        <f t="shared" si="13"/>
        <v>12.5</v>
      </c>
      <c r="Z49" s="395">
        <f t="shared" si="14"/>
        <v>6.25</v>
      </c>
      <c r="AA49" s="396">
        <f t="shared" si="15"/>
        <v>17.5</v>
      </c>
    </row>
    <row r="50" ht="20.1" customHeight="1" spans="1:28">
      <c r="A50" s="263"/>
      <c r="B50" s="302" t="str">
        <f t="shared" si="2"/>
        <v>YU12</v>
      </c>
      <c r="C50" s="303">
        <f>VLOOKUP(B50,$B$4:$K$36,8,0)</f>
        <v>2235.25</v>
      </c>
      <c r="D50" s="304">
        <f t="shared" ref="D50:D55" si="18">ROUNDDOWN((C50/E50-2),0)</f>
        <v>176</v>
      </c>
      <c r="E50" s="305">
        <f t="shared" si="4"/>
        <v>12.5</v>
      </c>
      <c r="F50" s="786">
        <f t="shared" si="5"/>
        <v>19.25</v>
      </c>
      <c r="G50" s="303">
        <f>VLOOKUP(B50,$B$4:$J$72,6,0)</f>
        <v>60</v>
      </c>
      <c r="H50" s="307">
        <v>6</v>
      </c>
      <c r="I50" s="303">
        <f t="shared" si="6"/>
        <v>7.33333333333333</v>
      </c>
      <c r="J50" s="305">
        <v>8</v>
      </c>
      <c r="K50" s="303">
        <f>VLOOKUP(B50,$B$4:$K$36,2,0)</f>
        <v>634.192</v>
      </c>
      <c r="L50" s="303">
        <f>VLOOKUP(B50,$B$4:$K$36,3,0)</f>
        <v>697.049</v>
      </c>
      <c r="M50" s="364">
        <f t="shared" si="7"/>
        <v>54</v>
      </c>
      <c r="N50" s="303">
        <f t="shared" si="8"/>
        <v>12.6675740740741</v>
      </c>
      <c r="O50" s="303">
        <f t="shared" si="9"/>
        <v>11.5035555555556</v>
      </c>
      <c r="P50" s="305">
        <v>8</v>
      </c>
      <c r="Q50" s="303">
        <f>VLOOKUP($B50,$B$4:$K$36,7,0)</f>
        <v>70</v>
      </c>
      <c r="R50" s="307">
        <v>8</v>
      </c>
      <c r="S50" s="303">
        <f t="shared" si="10"/>
        <v>6.75</v>
      </c>
      <c r="T50" s="377">
        <f>VLOOKUP($B50,$B$4:$K$36,4,0)</f>
        <v>2000</v>
      </c>
      <c r="U50" s="377">
        <f t="shared" si="11"/>
        <v>159</v>
      </c>
      <c r="V50" s="378">
        <v>12.5</v>
      </c>
      <c r="W50" s="377">
        <f>VLOOKUP($B50,$B$4:$K$36,5,0)</f>
        <v>2000</v>
      </c>
      <c r="X50" s="379">
        <f t="shared" si="12"/>
        <v>159</v>
      </c>
      <c r="Y50" s="303">
        <f t="shared" si="13"/>
        <v>12.5</v>
      </c>
      <c r="Z50" s="395">
        <f t="shared" si="14"/>
        <v>6.25</v>
      </c>
      <c r="AA50" s="396">
        <f t="shared" si="15"/>
        <v>17.049</v>
      </c>
      <c r="AB50" s="256"/>
    </row>
    <row r="51" ht="20.1" customHeight="1" spans="1:28">
      <c r="A51" s="263"/>
      <c r="B51" s="302" t="str">
        <f t="shared" si="2"/>
        <v>YU13</v>
      </c>
      <c r="C51" s="303">
        <f>VLOOKUP(B51,$B$4:$K$36,8,0)</f>
        <v>2230</v>
      </c>
      <c r="D51" s="304">
        <f t="shared" ref="D51:D53" si="19">ROUNDDOWN((C51/E51-1),0)</f>
        <v>177</v>
      </c>
      <c r="E51" s="305">
        <f t="shared" si="4"/>
        <v>12.5</v>
      </c>
      <c r="F51" s="786">
        <f t="shared" si="5"/>
        <v>1.5</v>
      </c>
      <c r="G51" s="303">
        <f>VLOOKUP(B51,$B$4:$J$72,6,0)</f>
        <v>60</v>
      </c>
      <c r="H51" s="307">
        <v>4</v>
      </c>
      <c r="I51" s="303">
        <f t="shared" si="6"/>
        <v>11</v>
      </c>
      <c r="J51" s="305">
        <v>8</v>
      </c>
      <c r="K51" s="303">
        <f>VLOOKUP(B51,$B$4:$K$36,2,0)</f>
        <v>571.241</v>
      </c>
      <c r="L51" s="303">
        <f>VLOOKUP(B51,$B$4:$K$36,3,0)</f>
        <v>634.098</v>
      </c>
      <c r="M51" s="364">
        <f t="shared" si="7"/>
        <v>49</v>
      </c>
      <c r="N51" s="303">
        <f t="shared" si="8"/>
        <v>12.6754693877551</v>
      </c>
      <c r="O51" s="303">
        <f t="shared" si="9"/>
        <v>11.3926734693878</v>
      </c>
      <c r="P51" s="305">
        <v>8</v>
      </c>
      <c r="Q51" s="303">
        <f>VLOOKUP($B51,$B$4:$K$36,7,0)</f>
        <v>70</v>
      </c>
      <c r="R51" s="307">
        <v>8</v>
      </c>
      <c r="S51" s="303">
        <f t="shared" si="10"/>
        <v>6.75</v>
      </c>
      <c r="T51" s="377">
        <f>VLOOKUP($B51,$B$4:$K$36,4,0)</f>
        <v>2000</v>
      </c>
      <c r="U51" s="377">
        <f t="shared" si="11"/>
        <v>159</v>
      </c>
      <c r="V51" s="378">
        <v>12.5</v>
      </c>
      <c r="W51" s="377">
        <f>VLOOKUP($B51,$B$4:$K$36,5,0)</f>
        <v>2000</v>
      </c>
      <c r="X51" s="379">
        <f t="shared" si="12"/>
        <v>159</v>
      </c>
      <c r="Y51" s="303">
        <f t="shared" si="13"/>
        <v>12.5</v>
      </c>
      <c r="Z51" s="395">
        <f t="shared" si="14"/>
        <v>6.25</v>
      </c>
      <c r="AA51" s="396">
        <f t="shared" si="15"/>
        <v>16.598</v>
      </c>
      <c r="AB51" s="256"/>
    </row>
    <row r="52" ht="20.1" customHeight="1" spans="1:28">
      <c r="A52" s="263"/>
      <c r="B52" s="302" t="str">
        <f t="shared" si="2"/>
        <v>YU14</v>
      </c>
      <c r="C52" s="303">
        <f>VLOOKUP(B52,$B$4:$K$36,8,0)</f>
        <v>2230</v>
      </c>
      <c r="D52" s="304">
        <f t="shared" si="19"/>
        <v>177</v>
      </c>
      <c r="E52" s="305">
        <f t="shared" si="4"/>
        <v>12.5</v>
      </c>
      <c r="F52" s="786">
        <f t="shared" si="5"/>
        <v>1.5</v>
      </c>
      <c r="G52" s="303">
        <f>VLOOKUP(B52,$B$4:$J$72,6,0)</f>
        <v>60</v>
      </c>
      <c r="H52" s="307">
        <v>4</v>
      </c>
      <c r="I52" s="303">
        <f t="shared" si="6"/>
        <v>11</v>
      </c>
      <c r="J52" s="305">
        <v>8</v>
      </c>
      <c r="K52" s="303">
        <f>VLOOKUP(B52,$B$4:$K$36,2,0)</f>
        <v>515.414</v>
      </c>
      <c r="L52" s="303">
        <f>VLOOKUP(B52,$B$4:$K$36,3,0)</f>
        <v>571.147</v>
      </c>
      <c r="M52" s="364">
        <f t="shared" si="7"/>
        <v>44</v>
      </c>
      <c r="N52" s="303">
        <f t="shared" si="8"/>
        <v>12.6851590909091</v>
      </c>
      <c r="O52" s="303">
        <f t="shared" si="9"/>
        <v>11.4185</v>
      </c>
      <c r="P52" s="305">
        <v>8</v>
      </c>
      <c r="Q52" s="303">
        <f>VLOOKUP($B52,$B$4:$K$36,7,0)</f>
        <v>70</v>
      </c>
      <c r="R52" s="307">
        <v>6</v>
      </c>
      <c r="S52" s="303">
        <f t="shared" si="10"/>
        <v>9</v>
      </c>
      <c r="T52" s="377">
        <f>VLOOKUP($B52,$B$4:$K$36,4,0)</f>
        <v>2000</v>
      </c>
      <c r="U52" s="377">
        <f t="shared" si="11"/>
        <v>159</v>
      </c>
      <c r="V52" s="378">
        <v>12.5</v>
      </c>
      <c r="W52" s="377">
        <f>VLOOKUP($B52,$B$4:$K$36,5,0)</f>
        <v>2000</v>
      </c>
      <c r="X52" s="379">
        <f t="shared" si="12"/>
        <v>159</v>
      </c>
      <c r="Y52" s="303">
        <f t="shared" si="13"/>
        <v>12.5</v>
      </c>
      <c r="Z52" s="395">
        <f t="shared" si="14"/>
        <v>6.25</v>
      </c>
      <c r="AA52" s="396">
        <f t="shared" si="15"/>
        <v>16.147</v>
      </c>
      <c r="AB52" s="256"/>
    </row>
    <row r="53" ht="20.1" customHeight="1" spans="1:28">
      <c r="A53" s="263"/>
      <c r="B53" s="302" t="str">
        <f t="shared" si="2"/>
        <v>YU15</v>
      </c>
      <c r="C53" s="303">
        <f>VLOOKUP(B53,$B$4:$K$36,8,0)</f>
        <v>2230.97</v>
      </c>
      <c r="D53" s="304">
        <f t="shared" si="19"/>
        <v>177</v>
      </c>
      <c r="E53" s="305">
        <f t="shared" si="4"/>
        <v>12.5</v>
      </c>
      <c r="F53" s="786">
        <f t="shared" si="5"/>
        <v>2.4699999999998</v>
      </c>
      <c r="G53" s="303">
        <f>VLOOKUP(B53,$B$4:$J$72,6,0)</f>
        <v>60</v>
      </c>
      <c r="H53" s="307">
        <v>4</v>
      </c>
      <c r="I53" s="303">
        <f t="shared" si="6"/>
        <v>11</v>
      </c>
      <c r="J53" s="305">
        <v>8</v>
      </c>
      <c r="K53" s="303">
        <f>VLOOKUP(B53,$B$4:$K$36,2,0)</f>
        <v>459.598</v>
      </c>
      <c r="L53" s="303">
        <f>VLOOKUP(B53,$B$4:$K$36,3,0)</f>
        <v>515.33</v>
      </c>
      <c r="M53" s="364">
        <f t="shared" si="7"/>
        <v>40</v>
      </c>
      <c r="N53" s="303">
        <f t="shared" si="8"/>
        <v>12.55825</v>
      </c>
      <c r="O53" s="303">
        <f t="shared" si="9"/>
        <v>11.16495</v>
      </c>
      <c r="P53" s="305">
        <v>8</v>
      </c>
      <c r="Q53" s="303">
        <f>VLOOKUP($B53,$B$4:$K$36,7,0)</f>
        <v>70</v>
      </c>
      <c r="R53" s="307">
        <v>6</v>
      </c>
      <c r="S53" s="303">
        <f t="shared" si="10"/>
        <v>9</v>
      </c>
      <c r="T53" s="377">
        <f>VLOOKUP($B53,$B$4:$K$36,4,0)</f>
        <v>1999.99999999999</v>
      </c>
      <c r="U53" s="377">
        <f t="shared" si="11"/>
        <v>158</v>
      </c>
      <c r="V53" s="378">
        <v>12.5</v>
      </c>
      <c r="W53" s="377">
        <f>VLOOKUP($B53,$B$4:$K$36,5,0)</f>
        <v>1999.99999999999</v>
      </c>
      <c r="X53" s="379">
        <f t="shared" si="12"/>
        <v>158</v>
      </c>
      <c r="Y53" s="303">
        <f t="shared" si="13"/>
        <v>12.5</v>
      </c>
      <c r="Z53" s="395">
        <f t="shared" si="14"/>
        <v>12.499999999995</v>
      </c>
      <c r="AA53" s="396">
        <f t="shared" si="15"/>
        <v>10.33</v>
      </c>
      <c r="AB53" s="256"/>
    </row>
    <row r="54" customFormat="1" ht="20.1" customHeight="1" spans="1:28">
      <c r="A54" s="263"/>
      <c r="B54" s="302" t="str">
        <f t="shared" si="2"/>
        <v>YU16</v>
      </c>
      <c r="C54" s="303">
        <f>VLOOKUP(B54,$B$4:$K$36,8,0)</f>
        <v>2218.565</v>
      </c>
      <c r="D54" s="304">
        <f t="shared" si="18"/>
        <v>175</v>
      </c>
      <c r="E54" s="305">
        <f t="shared" si="4"/>
        <v>12.5</v>
      </c>
      <c r="F54" s="786">
        <f t="shared" si="5"/>
        <v>15.0650000000001</v>
      </c>
      <c r="G54" s="303">
        <f>VLOOKUP(B54,$B$4:$J$72,6,0)</f>
        <v>50</v>
      </c>
      <c r="H54" s="307">
        <v>4</v>
      </c>
      <c r="I54" s="303">
        <f t="shared" si="6"/>
        <v>8.5</v>
      </c>
      <c r="J54" s="305">
        <v>8</v>
      </c>
      <c r="K54" s="303">
        <f>VLOOKUP(B54,$B$4:$K$36,2,0)</f>
        <v>403.781</v>
      </c>
      <c r="L54" s="303">
        <f>VLOOKUP(B54,$B$4:$K$36,3,0)</f>
        <v>459.514</v>
      </c>
      <c r="M54" s="364">
        <f t="shared" si="7"/>
        <v>35</v>
      </c>
      <c r="N54" s="303">
        <f t="shared" si="8"/>
        <v>12.7575428571429</v>
      </c>
      <c r="O54" s="303">
        <f t="shared" si="9"/>
        <v>11.1651714285714</v>
      </c>
      <c r="P54" s="305">
        <v>8</v>
      </c>
      <c r="Q54" s="303">
        <f>VLOOKUP($B54,$B$4:$K$36,7,0)</f>
        <v>60</v>
      </c>
      <c r="R54" s="307">
        <v>4</v>
      </c>
      <c r="S54" s="303">
        <f t="shared" si="10"/>
        <v>11</v>
      </c>
      <c r="T54" s="377">
        <f>VLOOKUP($B54,$B$4:$K$36,4,0)</f>
        <v>2000</v>
      </c>
      <c r="U54" s="377">
        <f t="shared" si="11"/>
        <v>159</v>
      </c>
      <c r="V54" s="378">
        <v>12.5</v>
      </c>
      <c r="W54" s="377">
        <f>VLOOKUP($B54,$B$4:$K$36,5,0)</f>
        <v>2000</v>
      </c>
      <c r="X54" s="379">
        <f t="shared" si="12"/>
        <v>159</v>
      </c>
      <c r="Y54" s="303">
        <f t="shared" si="13"/>
        <v>12.5</v>
      </c>
      <c r="Z54" s="395">
        <f t="shared" si="14"/>
        <v>6.25</v>
      </c>
      <c r="AA54" s="396">
        <f t="shared" si="15"/>
        <v>17.014</v>
      </c>
      <c r="AB54" s="256"/>
    </row>
    <row r="55" customFormat="1" ht="20.1" customHeight="1" spans="1:28">
      <c r="A55" s="263"/>
      <c r="B55" s="302" t="str">
        <f t="shared" si="2"/>
        <v>YU17</v>
      </c>
      <c r="C55" s="303">
        <f>VLOOKUP(B55,$B$4:$K$36,8,0)</f>
        <v>2238.06</v>
      </c>
      <c r="D55" s="304">
        <f t="shared" si="18"/>
        <v>177</v>
      </c>
      <c r="E55" s="305">
        <f t="shared" si="4"/>
        <v>12.5</v>
      </c>
      <c r="F55" s="786">
        <f t="shared" si="5"/>
        <v>9.55999999999995</v>
      </c>
      <c r="G55" s="303">
        <f>VLOOKUP(B55,$B$4:$J$72,6,0)</f>
        <v>50</v>
      </c>
      <c r="H55" s="307">
        <v>4</v>
      </c>
      <c r="I55" s="303">
        <f t="shared" si="6"/>
        <v>8.5</v>
      </c>
      <c r="J55" s="305">
        <v>8</v>
      </c>
      <c r="K55" s="303">
        <f>VLOOKUP(B55,$B$4:$K$36,2,0)</f>
        <v>347.965</v>
      </c>
      <c r="L55" s="303">
        <f>VLOOKUP(B55,$B$4:$K$36,3,0)</f>
        <v>403.698</v>
      </c>
      <c r="M55" s="364">
        <f t="shared" si="7"/>
        <v>31</v>
      </c>
      <c r="N55" s="303">
        <f t="shared" si="8"/>
        <v>12.6031612903226</v>
      </c>
      <c r="O55" s="303">
        <f t="shared" si="9"/>
        <v>10.8053225806452</v>
      </c>
      <c r="P55" s="305">
        <v>8</v>
      </c>
      <c r="Q55" s="303">
        <f>VLOOKUP($B55,$B$4:$K$36,7,0)</f>
        <v>60</v>
      </c>
      <c r="R55" s="307">
        <v>4</v>
      </c>
      <c r="S55" s="303">
        <f t="shared" si="10"/>
        <v>11</v>
      </c>
      <c r="T55" s="377">
        <f>VLOOKUP($B55,$B$4:$K$36,4,0)</f>
        <v>2000</v>
      </c>
      <c r="U55" s="377">
        <f t="shared" si="11"/>
        <v>159</v>
      </c>
      <c r="V55" s="378">
        <v>12.5</v>
      </c>
      <c r="W55" s="377">
        <f>VLOOKUP($B55,$B$4:$K$36,5,0)</f>
        <v>2000</v>
      </c>
      <c r="X55" s="379">
        <f t="shared" si="12"/>
        <v>159</v>
      </c>
      <c r="Y55" s="303">
        <f t="shared" si="13"/>
        <v>12.5</v>
      </c>
      <c r="Z55" s="395">
        <f t="shared" si="14"/>
        <v>6.25</v>
      </c>
      <c r="AA55" s="396">
        <f t="shared" si="15"/>
        <v>11.198</v>
      </c>
      <c r="AB55" s="256"/>
    </row>
    <row r="56" customFormat="1" ht="20.1" customHeight="1" spans="1:28">
      <c r="A56" s="263"/>
      <c r="B56" s="302" t="str">
        <f t="shared" si="2"/>
        <v>YU18</v>
      </c>
      <c r="C56" s="303">
        <f>VLOOKUP(B56,$B$4:$K$36,8,0)</f>
        <v>2248.36</v>
      </c>
      <c r="D56" s="304">
        <f t="shared" ref="D56:D60" si="20">ROUNDDOWN((C56/E56-1),0)</f>
        <v>178</v>
      </c>
      <c r="E56" s="305">
        <f t="shared" si="4"/>
        <v>12.5</v>
      </c>
      <c r="F56" s="786">
        <f t="shared" si="5"/>
        <v>7.36000000000013</v>
      </c>
      <c r="G56" s="303">
        <f>VLOOKUP(B56,$B$4:$J$72,6,0)</f>
        <v>40</v>
      </c>
      <c r="H56" s="307">
        <v>3</v>
      </c>
      <c r="I56" s="303">
        <f t="shared" si="6"/>
        <v>8</v>
      </c>
      <c r="J56" s="305">
        <v>8</v>
      </c>
      <c r="K56" s="303">
        <f>VLOOKUP(B56,$B$4:$K$36,2,0)</f>
        <v>292.149</v>
      </c>
      <c r="L56" s="303">
        <f>VLOOKUP(B56,$B$4:$K$36,3,0)</f>
        <v>347.881</v>
      </c>
      <c r="M56" s="364">
        <f t="shared" si="7"/>
        <v>26</v>
      </c>
      <c r="N56" s="303">
        <f t="shared" si="8"/>
        <v>12.8800384615385</v>
      </c>
      <c r="O56" s="303">
        <f t="shared" si="9"/>
        <v>10.7365</v>
      </c>
      <c r="P56" s="305">
        <v>8</v>
      </c>
      <c r="Q56" s="303">
        <f>VLOOKUP($B56,$B$4:$K$36,7,0)</f>
        <v>50</v>
      </c>
      <c r="R56" s="307">
        <v>4</v>
      </c>
      <c r="S56" s="303">
        <f t="shared" si="10"/>
        <v>8.5</v>
      </c>
      <c r="T56" s="377">
        <f>VLOOKUP($B56,$B$4:$K$36,4,0)</f>
        <v>2000</v>
      </c>
      <c r="U56" s="377">
        <f t="shared" si="11"/>
        <v>159</v>
      </c>
      <c r="V56" s="378">
        <v>12.5</v>
      </c>
      <c r="W56" s="377">
        <f>VLOOKUP($B56,$B$4:$K$36,5,0)</f>
        <v>2000</v>
      </c>
      <c r="X56" s="379">
        <f t="shared" si="12"/>
        <v>159</v>
      </c>
      <c r="Y56" s="303">
        <f t="shared" si="13"/>
        <v>12.5</v>
      </c>
      <c r="Z56" s="395">
        <f t="shared" si="14"/>
        <v>6.25</v>
      </c>
      <c r="AA56" s="396">
        <f t="shared" si="15"/>
        <v>17.881</v>
      </c>
      <c r="AB56" s="256"/>
    </row>
    <row r="57" customFormat="1" ht="20.1" customHeight="1" spans="1:28">
      <c r="A57" s="263"/>
      <c r="B57" s="302" t="str">
        <f t="shared" si="2"/>
        <v>YU19</v>
      </c>
      <c r="C57" s="303">
        <f>VLOOKUP(B57,$B$4:$K$36,8,0)</f>
        <v>2256.045</v>
      </c>
      <c r="D57" s="304">
        <f t="shared" si="20"/>
        <v>179</v>
      </c>
      <c r="E57" s="305">
        <f t="shared" si="4"/>
        <v>12.5</v>
      </c>
      <c r="F57" s="786">
        <f t="shared" si="5"/>
        <v>2.54500000000007</v>
      </c>
      <c r="G57" s="303">
        <f>VLOOKUP(B57,$B$4:$J$72,6,0)</f>
        <v>30</v>
      </c>
      <c r="H57" s="307">
        <v>2</v>
      </c>
      <c r="I57" s="303">
        <f t="shared" si="6"/>
        <v>7</v>
      </c>
      <c r="J57" s="305">
        <v>8</v>
      </c>
      <c r="K57" s="303">
        <f>VLOOKUP(B57,$B$4:$K$36,2,0)</f>
        <v>248.954</v>
      </c>
      <c r="L57" s="303">
        <f>VLOOKUP(B57,$B$4:$K$36,3,0)</f>
        <v>292.065</v>
      </c>
      <c r="M57" s="364">
        <f t="shared" si="7"/>
        <v>22</v>
      </c>
      <c r="N57" s="303">
        <f t="shared" si="8"/>
        <v>12.6847727272727</v>
      </c>
      <c r="O57" s="303">
        <f t="shared" si="9"/>
        <v>10.7251818181818</v>
      </c>
      <c r="P57" s="305">
        <v>8</v>
      </c>
      <c r="Q57" s="303">
        <f>VLOOKUP($B57,$B$4:$K$36,7,0)</f>
        <v>40</v>
      </c>
      <c r="R57" s="307">
        <v>3</v>
      </c>
      <c r="S57" s="303">
        <f t="shared" si="10"/>
        <v>8</v>
      </c>
      <c r="T57" s="377">
        <f>VLOOKUP($B57,$B$4:$K$36,4,0)</f>
        <v>1547.05</v>
      </c>
      <c r="U57" s="377">
        <f t="shared" si="11"/>
        <v>122</v>
      </c>
      <c r="V57" s="378">
        <v>12.5</v>
      </c>
      <c r="W57" s="377">
        <f>VLOOKUP($B57,$B$4:$K$36,5,0)</f>
        <v>1547.05</v>
      </c>
      <c r="X57" s="379">
        <f t="shared" si="12"/>
        <v>122</v>
      </c>
      <c r="Y57" s="303">
        <f t="shared" si="13"/>
        <v>12.5</v>
      </c>
      <c r="Z57" s="395">
        <f t="shared" si="14"/>
        <v>11.025</v>
      </c>
      <c r="AA57" s="396">
        <f t="shared" si="15"/>
        <v>12.065</v>
      </c>
      <c r="AB57" s="256"/>
    </row>
    <row r="58" customFormat="1" ht="20.1" customHeight="1" spans="1:28">
      <c r="A58" s="263"/>
      <c r="B58" s="323" t="str">
        <f t="shared" si="2"/>
        <v>东U10</v>
      </c>
      <c r="C58" s="324">
        <f>VLOOKUP(B58,$B$4:$K$36,8,0)</f>
        <v>860</v>
      </c>
      <c r="D58" s="325">
        <f t="shared" si="20"/>
        <v>67</v>
      </c>
      <c r="E58" s="326">
        <f t="shared" si="4"/>
        <v>12.5</v>
      </c>
      <c r="F58" s="327">
        <f t="shared" si="5"/>
        <v>6.5</v>
      </c>
      <c r="G58" s="324">
        <f>VLOOKUP(B58,$B$4:$J$72,6,0)</f>
        <v>30</v>
      </c>
      <c r="H58" s="328">
        <v>2</v>
      </c>
      <c r="I58" s="324">
        <f t="shared" si="6"/>
        <v>7</v>
      </c>
      <c r="J58" s="326">
        <v>8</v>
      </c>
      <c r="K58" s="324">
        <f>VLOOKUP(B58,$B$4:$K$36,2,0)</f>
        <v>125.466</v>
      </c>
      <c r="L58" s="324">
        <f>VLOOKUP(B58,$B$4:$K$36,3,0)</f>
        <v>163.657</v>
      </c>
      <c r="M58" s="367">
        <f t="shared" si="7"/>
        <v>12</v>
      </c>
      <c r="N58" s="324">
        <f t="shared" si="8"/>
        <v>12.55475</v>
      </c>
      <c r="O58" s="324">
        <f t="shared" si="9"/>
        <v>9.37216666666667</v>
      </c>
      <c r="P58" s="326">
        <v>8</v>
      </c>
      <c r="Q58" s="324">
        <f>VLOOKUP($B58,$B$4:$K$36,7,0)</f>
        <v>40</v>
      </c>
      <c r="R58" s="328">
        <v>4</v>
      </c>
      <c r="S58" s="324">
        <f t="shared" si="10"/>
        <v>6</v>
      </c>
      <c r="T58" s="386">
        <f>VLOOKUP($B58,$B$4:$K$36,4,0)</f>
        <v>2000</v>
      </c>
      <c r="U58" s="386">
        <f t="shared" si="11"/>
        <v>62</v>
      </c>
      <c r="V58" s="387">
        <v>31.5</v>
      </c>
      <c r="W58" s="386">
        <f>VLOOKUP($B58,$B$4:$K$36,5,0)</f>
        <v>2000</v>
      </c>
      <c r="X58" s="388">
        <f t="shared" si="12"/>
        <v>62</v>
      </c>
      <c r="Y58" s="324">
        <f t="shared" si="13"/>
        <v>31.5</v>
      </c>
      <c r="Z58" s="403">
        <f t="shared" si="14"/>
        <v>23.5</v>
      </c>
      <c r="AA58" s="404">
        <f t="shared" si="15"/>
        <v>8.65700000000001</v>
      </c>
      <c r="AB58" s="256"/>
    </row>
    <row r="59" customFormat="1" ht="20.1" customHeight="1" spans="1:28">
      <c r="A59" s="263"/>
      <c r="B59" s="323" t="str">
        <f t="shared" si="2"/>
        <v>西U10-1</v>
      </c>
      <c r="C59" s="324">
        <f>VLOOKUP(B59,$B$4:$K$36,8,0)</f>
        <v>2285</v>
      </c>
      <c r="D59" s="325">
        <f t="shared" si="20"/>
        <v>181</v>
      </c>
      <c r="E59" s="326">
        <f t="shared" si="4"/>
        <v>12.5</v>
      </c>
      <c r="F59" s="327">
        <f t="shared" si="5"/>
        <v>6.5</v>
      </c>
      <c r="G59" s="324">
        <f>VLOOKUP(B59,$B$4:$J$72,6,0)</f>
        <v>30</v>
      </c>
      <c r="H59" s="328">
        <v>2</v>
      </c>
      <c r="I59" s="324">
        <f t="shared" si="6"/>
        <v>7</v>
      </c>
      <c r="J59" s="326">
        <v>8</v>
      </c>
      <c r="K59" s="324">
        <f>VLOOKUP(B59,$B$4:$K$36,2,0)</f>
        <v>130</v>
      </c>
      <c r="L59" s="324">
        <f>VLOOKUP(B59,$B$4:$K$36,3,0)</f>
        <v>161.126</v>
      </c>
      <c r="M59" s="367">
        <f t="shared" si="7"/>
        <v>11</v>
      </c>
      <c r="N59" s="324">
        <f t="shared" si="8"/>
        <v>13.466</v>
      </c>
      <c r="O59" s="324">
        <f t="shared" si="9"/>
        <v>10.6363636363636</v>
      </c>
      <c r="P59" s="326">
        <v>8</v>
      </c>
      <c r="Q59" s="324">
        <f>VLOOKUP($B59,$B$4:$K$36,7,0)</f>
        <v>40</v>
      </c>
      <c r="R59" s="328">
        <v>4</v>
      </c>
      <c r="S59" s="324">
        <f t="shared" si="10"/>
        <v>6</v>
      </c>
      <c r="T59" s="386">
        <f>VLOOKUP($B59,$B$4:$K$36,4,0)</f>
        <v>2000</v>
      </c>
      <c r="U59" s="386">
        <f t="shared" si="11"/>
        <v>60</v>
      </c>
      <c r="V59" s="387">
        <v>32.5</v>
      </c>
      <c r="W59" s="386">
        <f>VLOOKUP($B59,$B$4:$K$36,5,0)</f>
        <v>2000</v>
      </c>
      <c r="X59" s="388">
        <f t="shared" si="12"/>
        <v>60</v>
      </c>
      <c r="Y59" s="324">
        <f t="shared" si="13"/>
        <v>32.5</v>
      </c>
      <c r="Z59" s="403">
        <f t="shared" si="14"/>
        <v>25</v>
      </c>
      <c r="AA59" s="404">
        <f t="shared" si="15"/>
        <v>18.626</v>
      </c>
      <c r="AB59" s="256"/>
    </row>
    <row r="60" customFormat="1" ht="20.1" customHeight="1" spans="1:28">
      <c r="A60" s="263"/>
      <c r="B60" s="323" t="str">
        <f t="shared" si="2"/>
        <v>西U9-1</v>
      </c>
      <c r="C60" s="324">
        <f>VLOOKUP(B60,$B$4:$K$36,8,0)</f>
        <v>2285</v>
      </c>
      <c r="D60" s="325">
        <f t="shared" si="20"/>
        <v>181</v>
      </c>
      <c r="E60" s="326">
        <f t="shared" si="4"/>
        <v>12.5</v>
      </c>
      <c r="F60" s="327">
        <f t="shared" si="5"/>
        <v>6.5</v>
      </c>
      <c r="G60" s="324">
        <f>VLOOKUP(B60,$B$4:$J$72,6,0)</f>
        <v>30</v>
      </c>
      <c r="H60" s="328">
        <v>2</v>
      </c>
      <c r="I60" s="324">
        <f t="shared" si="6"/>
        <v>7</v>
      </c>
      <c r="J60" s="326">
        <v>8</v>
      </c>
      <c r="K60" s="324">
        <f>VLOOKUP(B60,$B$4:$K$36,2,0)</f>
        <v>161.21</v>
      </c>
      <c r="L60" s="324">
        <f>VLOOKUP(B60,$B$4:$K$36,3,0)</f>
        <v>217.365</v>
      </c>
      <c r="M60" s="367">
        <f t="shared" si="7"/>
        <v>16</v>
      </c>
      <c r="N60" s="324">
        <f t="shared" si="8"/>
        <v>12.7728125</v>
      </c>
      <c r="O60" s="324">
        <f t="shared" si="9"/>
        <v>9.263125</v>
      </c>
      <c r="P60" s="326">
        <v>8</v>
      </c>
      <c r="Q60" s="324">
        <f>VLOOKUP($B60,$B$4:$K$36,7,0)</f>
        <v>40</v>
      </c>
      <c r="R60" s="328">
        <v>4</v>
      </c>
      <c r="S60" s="324">
        <f t="shared" si="10"/>
        <v>6</v>
      </c>
      <c r="T60" s="386">
        <f>VLOOKUP($B60,$B$4:$K$36,4,0)</f>
        <v>2000</v>
      </c>
      <c r="U60" s="386">
        <f t="shared" si="11"/>
        <v>58</v>
      </c>
      <c r="V60" s="387">
        <v>33.5</v>
      </c>
      <c r="W60" s="386">
        <f>VLOOKUP($B60,$B$4:$K$36,5,0)</f>
        <v>2000</v>
      </c>
      <c r="X60" s="388">
        <f t="shared" si="12"/>
        <v>58</v>
      </c>
      <c r="Y60" s="324">
        <f t="shared" si="13"/>
        <v>33.5</v>
      </c>
      <c r="Z60" s="403">
        <f t="shared" si="14"/>
        <v>28.5</v>
      </c>
      <c r="AA60" s="404">
        <f t="shared" si="15"/>
        <v>12.365</v>
      </c>
      <c r="AB60" s="256"/>
    </row>
    <row r="61" customFormat="1" ht="20.1" customHeight="1" spans="1:28">
      <c r="A61" s="263"/>
      <c r="B61" s="323" t="str">
        <f t="shared" si="2"/>
        <v>西U6-1</v>
      </c>
      <c r="C61" s="324">
        <f>VLOOKUP(B61,$B$4:$K$36,8,0)</f>
        <v>1350</v>
      </c>
      <c r="D61" s="325">
        <f>ROUNDDOWN((C61/E61-2),0)</f>
        <v>106</v>
      </c>
      <c r="E61" s="326">
        <f t="shared" si="4"/>
        <v>12.5</v>
      </c>
      <c r="F61" s="327">
        <f t="shared" si="5"/>
        <v>9</v>
      </c>
      <c r="G61" s="324">
        <f>VLOOKUP(B61,$B$4:$J$72,6,0)</f>
        <v>50</v>
      </c>
      <c r="H61" s="328">
        <v>4</v>
      </c>
      <c r="I61" s="324">
        <f t="shared" si="6"/>
        <v>8.5</v>
      </c>
      <c r="J61" s="326">
        <v>8</v>
      </c>
      <c r="K61" s="324">
        <f>VLOOKUP(B61,$B$4:$K$36,2,0)</f>
        <v>375.682</v>
      </c>
      <c r="L61" s="324">
        <f>VLOOKUP(B61,$B$4:$K$36,3,0)</f>
        <v>454.681</v>
      </c>
      <c r="M61" s="367">
        <f t="shared" si="7"/>
        <v>35</v>
      </c>
      <c r="N61" s="324">
        <f t="shared" si="8"/>
        <v>12.6194571428571</v>
      </c>
      <c r="O61" s="324">
        <f t="shared" si="9"/>
        <v>10.3623428571429</v>
      </c>
      <c r="P61" s="326">
        <v>8</v>
      </c>
      <c r="Q61" s="324">
        <f>VLOOKUP($B61,$B$4:$K$36,7,0)</f>
        <v>60</v>
      </c>
      <c r="R61" s="328">
        <v>4</v>
      </c>
      <c r="S61" s="324">
        <f t="shared" si="10"/>
        <v>11</v>
      </c>
      <c r="T61" s="386">
        <f>VLOOKUP($B61,$B$4:$K$36,4,0)</f>
        <v>2000</v>
      </c>
      <c r="U61" s="386">
        <f t="shared" si="11"/>
        <v>56</v>
      </c>
      <c r="V61" s="387">
        <v>34.5</v>
      </c>
      <c r="W61" s="386">
        <f>VLOOKUP($B61,$B$4:$K$36,5,0)</f>
        <v>2000</v>
      </c>
      <c r="X61" s="388">
        <f t="shared" si="12"/>
        <v>56</v>
      </c>
      <c r="Y61" s="324">
        <f t="shared" si="13"/>
        <v>34.5</v>
      </c>
      <c r="Z61" s="403">
        <f t="shared" si="14"/>
        <v>34</v>
      </c>
      <c r="AA61" s="404">
        <f t="shared" si="15"/>
        <v>12.181</v>
      </c>
      <c r="AB61" s="256"/>
    </row>
    <row r="62" customFormat="1" ht="20.1" customHeight="1" spans="1:28">
      <c r="A62" s="263"/>
      <c r="B62" s="323" t="str">
        <f t="shared" si="2"/>
        <v>西U5-1</v>
      </c>
      <c r="C62" s="324">
        <f>VLOOKUP(B62,$B$4:$K$36,8,0)</f>
        <v>1370</v>
      </c>
      <c r="D62" s="325">
        <f t="shared" ref="D62:D70" si="21">ROUNDDOWN((C62/E62-1),0)</f>
        <v>108</v>
      </c>
      <c r="E62" s="326">
        <f t="shared" si="4"/>
        <v>12.5</v>
      </c>
      <c r="F62" s="327">
        <f t="shared" si="5"/>
        <v>4</v>
      </c>
      <c r="G62" s="324">
        <f>VLOOKUP(B62,$B$4:$J$72,6,0)</f>
        <v>60</v>
      </c>
      <c r="H62" s="328">
        <v>4</v>
      </c>
      <c r="I62" s="324">
        <f t="shared" si="6"/>
        <v>11</v>
      </c>
      <c r="J62" s="326">
        <v>8</v>
      </c>
      <c r="K62" s="324">
        <f>VLOOKUP(B62,$B$4:$K$36,2,0)</f>
        <v>454.799</v>
      </c>
      <c r="L62" s="324">
        <f>VLOOKUP(B62,$B$4:$K$36,3,0)</f>
        <v>533.797</v>
      </c>
      <c r="M62" s="367">
        <f t="shared" si="7"/>
        <v>41</v>
      </c>
      <c r="N62" s="324">
        <f t="shared" si="8"/>
        <v>12.7023658536585</v>
      </c>
      <c r="O62" s="324">
        <f t="shared" si="9"/>
        <v>10.7755853658537</v>
      </c>
      <c r="P62" s="326">
        <v>8</v>
      </c>
      <c r="Q62" s="324">
        <f>VLOOKUP($B62,$B$4:$K$36,7,0)</f>
        <v>70</v>
      </c>
      <c r="R62" s="328">
        <v>6</v>
      </c>
      <c r="S62" s="324">
        <f t="shared" si="10"/>
        <v>9</v>
      </c>
      <c r="T62" s="386">
        <f>VLOOKUP($B62,$B$4:$K$36,4,0)</f>
        <v>2000</v>
      </c>
      <c r="U62" s="386">
        <f t="shared" si="11"/>
        <v>55</v>
      </c>
      <c r="V62" s="387">
        <v>35.5</v>
      </c>
      <c r="W62" s="386">
        <f>VLOOKUP($B62,$B$4:$K$36,5,0)</f>
        <v>2000</v>
      </c>
      <c r="X62" s="388">
        <f t="shared" si="12"/>
        <v>55</v>
      </c>
      <c r="Y62" s="324">
        <f t="shared" si="13"/>
        <v>35.5</v>
      </c>
      <c r="Z62" s="403">
        <f t="shared" si="14"/>
        <v>23.75</v>
      </c>
      <c r="AA62" s="404">
        <f t="shared" si="15"/>
        <v>16.297</v>
      </c>
      <c r="AB62" s="256"/>
    </row>
    <row r="63" customFormat="1" ht="20.1" customHeight="1" spans="1:28">
      <c r="A63" s="263"/>
      <c r="B63" s="323" t="str">
        <f t="shared" si="2"/>
        <v>西U4-1</v>
      </c>
      <c r="C63" s="324">
        <f>VLOOKUP(B63,$B$4:$K$36,8,0)</f>
        <v>1370</v>
      </c>
      <c r="D63" s="325">
        <f t="shared" si="21"/>
        <v>108</v>
      </c>
      <c r="E63" s="326">
        <f t="shared" si="4"/>
        <v>12.5</v>
      </c>
      <c r="F63" s="327">
        <f t="shared" si="5"/>
        <v>4</v>
      </c>
      <c r="G63" s="324">
        <f>VLOOKUP(B63,$B$4:$J$72,6,0)</f>
        <v>60</v>
      </c>
      <c r="H63" s="328">
        <v>4</v>
      </c>
      <c r="I63" s="324">
        <f t="shared" si="6"/>
        <v>11</v>
      </c>
      <c r="J63" s="326">
        <v>8</v>
      </c>
      <c r="K63" s="324">
        <f>VLOOKUP(B63,$B$4:$K$36,2,0)</f>
        <v>533.916</v>
      </c>
      <c r="L63" s="324">
        <f>VLOOKUP(B63,$B$4:$K$36,3,0)</f>
        <v>612.914</v>
      </c>
      <c r="M63" s="367">
        <f t="shared" si="7"/>
        <v>48</v>
      </c>
      <c r="N63" s="324">
        <f t="shared" si="8"/>
        <v>12.4982083333333</v>
      </c>
      <c r="O63" s="324">
        <f t="shared" si="9"/>
        <v>10.8524166666667</v>
      </c>
      <c r="P63" s="326">
        <v>8</v>
      </c>
      <c r="Q63" s="324">
        <f>VLOOKUP($B63,$B$4:$K$36,7,0)</f>
        <v>70</v>
      </c>
      <c r="R63" s="328">
        <v>6</v>
      </c>
      <c r="S63" s="324">
        <f t="shared" si="10"/>
        <v>9</v>
      </c>
      <c r="T63" s="386">
        <f>VLOOKUP($B63,$B$4:$K$36,4,0)</f>
        <v>2000</v>
      </c>
      <c r="U63" s="386">
        <f t="shared" si="11"/>
        <v>53</v>
      </c>
      <c r="V63" s="387">
        <v>36.5</v>
      </c>
      <c r="W63" s="386">
        <f>VLOOKUP($B63,$B$4:$K$36,5,0)</f>
        <v>2000</v>
      </c>
      <c r="X63" s="388">
        <f t="shared" si="12"/>
        <v>53</v>
      </c>
      <c r="Y63" s="324">
        <f t="shared" si="13"/>
        <v>36.5</v>
      </c>
      <c r="Z63" s="403">
        <f t="shared" si="14"/>
        <v>32.75</v>
      </c>
      <c r="AA63" s="404">
        <f t="shared" si="15"/>
        <v>7.91399999999999</v>
      </c>
      <c r="AB63" s="256"/>
    </row>
    <row r="64" customFormat="1" ht="20.1" customHeight="1" spans="1:28">
      <c r="A64" s="263"/>
      <c r="B64" s="323" t="str">
        <f t="shared" si="2"/>
        <v>西U3-1</v>
      </c>
      <c r="C64" s="324">
        <f>VLOOKUP(B64,$B$4:$K$36,8,0)</f>
        <v>1390</v>
      </c>
      <c r="D64" s="325">
        <f>ROUNDDOWN((C64/E64-2),0)</f>
        <v>109</v>
      </c>
      <c r="E64" s="326">
        <f t="shared" si="4"/>
        <v>12.5</v>
      </c>
      <c r="F64" s="327">
        <f t="shared" si="5"/>
        <v>11.5</v>
      </c>
      <c r="G64" s="324">
        <f>VLOOKUP(B64,$B$4:$J$72,6,0)</f>
        <v>70</v>
      </c>
      <c r="H64" s="328">
        <v>6</v>
      </c>
      <c r="I64" s="324">
        <f t="shared" si="6"/>
        <v>9</v>
      </c>
      <c r="J64" s="326">
        <v>8</v>
      </c>
      <c r="K64" s="324">
        <f>VLOOKUP(B64,$B$4:$K$36,2,0)</f>
        <v>613.033</v>
      </c>
      <c r="L64" s="324">
        <f>VLOOKUP(B64,$B$4:$K$36,3,0)</f>
        <v>669.325</v>
      </c>
      <c r="M64" s="367">
        <f t="shared" si="7"/>
        <v>52</v>
      </c>
      <c r="N64" s="324">
        <f t="shared" si="8"/>
        <v>12.6216346153846</v>
      </c>
      <c r="O64" s="324">
        <f t="shared" si="9"/>
        <v>11.5390961538462</v>
      </c>
      <c r="P64" s="326">
        <v>8</v>
      </c>
      <c r="Q64" s="324">
        <f>VLOOKUP($B64,$B$4:$K$36,7,0)</f>
        <v>80</v>
      </c>
      <c r="R64" s="328">
        <v>8</v>
      </c>
      <c r="S64" s="324">
        <f t="shared" si="10"/>
        <v>8</v>
      </c>
      <c r="T64" s="386">
        <f>VLOOKUP($B64,$B$4:$K$36,4,0)</f>
        <v>2000</v>
      </c>
      <c r="U64" s="386">
        <f t="shared" si="11"/>
        <v>52</v>
      </c>
      <c r="V64" s="387">
        <v>37.5</v>
      </c>
      <c r="W64" s="386">
        <f>VLOOKUP($B64,$B$4:$K$36,5,0)</f>
        <v>2000</v>
      </c>
      <c r="X64" s="388">
        <f t="shared" si="12"/>
        <v>52</v>
      </c>
      <c r="Y64" s="324">
        <f t="shared" si="13"/>
        <v>37.5</v>
      </c>
      <c r="Z64" s="403">
        <f t="shared" si="14"/>
        <v>25</v>
      </c>
      <c r="AA64" s="404">
        <f t="shared" si="15"/>
        <v>14.325</v>
      </c>
      <c r="AB64" s="256"/>
    </row>
    <row r="65" customFormat="1" ht="20.1" customHeight="1" spans="1:28">
      <c r="A65" s="263"/>
      <c r="B65" s="323" t="str">
        <f t="shared" si="2"/>
        <v>西U2-1</v>
      </c>
      <c r="C65" s="324">
        <f>VLOOKUP(B65,$B$4:$K$36,8,0)</f>
        <v>2667</v>
      </c>
      <c r="D65" s="325">
        <f t="shared" si="21"/>
        <v>212</v>
      </c>
      <c r="E65" s="326">
        <f t="shared" si="4"/>
        <v>12.5</v>
      </c>
      <c r="F65" s="327">
        <f t="shared" si="5"/>
        <v>1</v>
      </c>
      <c r="G65" s="324">
        <f>VLOOKUP(B65,$B$4:$J$72,6,0)</f>
        <v>70</v>
      </c>
      <c r="H65" s="328">
        <v>6</v>
      </c>
      <c r="I65" s="324">
        <f t="shared" si="6"/>
        <v>9</v>
      </c>
      <c r="J65" s="326">
        <v>8</v>
      </c>
      <c r="K65" s="324">
        <f>VLOOKUP(B65,$B$4:$K$36,2,0)</f>
        <v>669.41</v>
      </c>
      <c r="L65" s="324">
        <f>VLOOKUP(B65,$B$4:$K$36,3,0)</f>
        <v>725.702</v>
      </c>
      <c r="M65" s="367">
        <f t="shared" si="7"/>
        <v>57</v>
      </c>
      <c r="N65" s="324">
        <f t="shared" si="8"/>
        <v>12.5035438596491</v>
      </c>
      <c r="O65" s="324">
        <f t="shared" si="9"/>
        <v>11.5159649122807</v>
      </c>
      <c r="P65" s="326">
        <v>8</v>
      </c>
      <c r="Q65" s="324">
        <f>VLOOKUP($B65,$B$4:$K$36,7,0)</f>
        <v>80</v>
      </c>
      <c r="R65" s="328">
        <v>8</v>
      </c>
      <c r="S65" s="324">
        <f t="shared" si="10"/>
        <v>8</v>
      </c>
      <c r="T65" s="386">
        <f>VLOOKUP($B65,$B$4:$K$36,4,0)</f>
        <v>2000</v>
      </c>
      <c r="U65" s="386">
        <f t="shared" si="11"/>
        <v>50</v>
      </c>
      <c r="V65" s="387">
        <v>38.5</v>
      </c>
      <c r="W65" s="386">
        <f>VLOOKUP($B65,$B$4:$K$36,5,0)</f>
        <v>2000</v>
      </c>
      <c r="X65" s="388">
        <f t="shared" si="12"/>
        <v>50</v>
      </c>
      <c r="Y65" s="324">
        <f t="shared" si="13"/>
        <v>38.5</v>
      </c>
      <c r="Z65" s="403">
        <f t="shared" si="14"/>
        <v>37.5</v>
      </c>
      <c r="AA65" s="404">
        <f t="shared" si="15"/>
        <v>8.202</v>
      </c>
      <c r="AB65" s="256"/>
    </row>
    <row r="66" customFormat="1" ht="20.1" customHeight="1" spans="1:28">
      <c r="A66" s="263"/>
      <c r="B66" s="323" t="str">
        <f t="shared" si="2"/>
        <v>西U6-2</v>
      </c>
      <c r="C66" s="324">
        <f>VLOOKUP(B66,$B$4:$K$36,8,0)</f>
        <v>954.5</v>
      </c>
      <c r="D66" s="325">
        <f t="shared" si="21"/>
        <v>75</v>
      </c>
      <c r="E66" s="326">
        <f t="shared" si="4"/>
        <v>12.5</v>
      </c>
      <c r="F66" s="327">
        <f t="shared" si="5"/>
        <v>1</v>
      </c>
      <c r="G66" s="324">
        <f>VLOOKUP(B66,$B$4:$J$72,6,0)</f>
        <v>50</v>
      </c>
      <c r="H66" s="328">
        <v>4</v>
      </c>
      <c r="I66" s="324">
        <f t="shared" si="6"/>
        <v>8.5</v>
      </c>
      <c r="J66" s="326">
        <v>8</v>
      </c>
      <c r="K66" s="324">
        <f>VLOOKUP(B66,$B$4:$K$36,2,0)</f>
        <v>375.682</v>
      </c>
      <c r="L66" s="324">
        <f>VLOOKUP(B66,$B$4:$K$36,3,0)</f>
        <v>454.681</v>
      </c>
      <c r="M66" s="367">
        <f t="shared" si="7"/>
        <v>35</v>
      </c>
      <c r="N66" s="324">
        <f t="shared" si="8"/>
        <v>12.6194571428571</v>
      </c>
      <c r="O66" s="324">
        <f t="shared" si="9"/>
        <v>10.3623428571429</v>
      </c>
      <c r="P66" s="326">
        <v>8</v>
      </c>
      <c r="Q66" s="324">
        <f>VLOOKUP($B66,$B$4:$K$36,7,0)</f>
        <v>60</v>
      </c>
      <c r="R66" s="328">
        <v>4</v>
      </c>
      <c r="S66" s="324">
        <f t="shared" si="10"/>
        <v>11</v>
      </c>
      <c r="T66" s="386">
        <f>VLOOKUP($B66,$B$4:$K$36,4,0)</f>
        <v>2000</v>
      </c>
      <c r="U66" s="386">
        <f t="shared" si="11"/>
        <v>49</v>
      </c>
      <c r="V66" s="387">
        <v>39.5</v>
      </c>
      <c r="W66" s="386">
        <f>VLOOKUP($B66,$B$4:$K$36,5,0)</f>
        <v>2000</v>
      </c>
      <c r="X66" s="388">
        <f t="shared" si="12"/>
        <v>49</v>
      </c>
      <c r="Y66" s="324">
        <f t="shared" si="13"/>
        <v>39.5</v>
      </c>
      <c r="Z66" s="403">
        <f t="shared" si="14"/>
        <v>32.25</v>
      </c>
      <c r="AA66" s="404">
        <f t="shared" si="15"/>
        <v>12.181</v>
      </c>
      <c r="AB66" s="256"/>
    </row>
    <row r="67" customFormat="1" ht="20.1" customHeight="1" spans="1:28">
      <c r="A67" s="263"/>
      <c r="B67" s="323" t="str">
        <f t="shared" si="2"/>
        <v>西U5-2</v>
      </c>
      <c r="C67" s="324">
        <f>VLOOKUP(B67,$B$4:$K$36,8,0)</f>
        <v>974.5</v>
      </c>
      <c r="D67" s="325">
        <f t="shared" si="21"/>
        <v>76</v>
      </c>
      <c r="E67" s="326">
        <f t="shared" si="4"/>
        <v>12.5</v>
      </c>
      <c r="F67" s="327">
        <f t="shared" si="5"/>
        <v>8.49999999999989</v>
      </c>
      <c r="G67" s="324">
        <f>VLOOKUP(B67,$B$4:$J$72,6,0)</f>
        <v>60</v>
      </c>
      <c r="H67" s="328">
        <v>4</v>
      </c>
      <c r="I67" s="324">
        <f t="shared" si="6"/>
        <v>11</v>
      </c>
      <c r="J67" s="326">
        <v>8</v>
      </c>
      <c r="K67" s="324">
        <f>VLOOKUP(B67,$B$4:$K$36,2,0)</f>
        <v>454.799</v>
      </c>
      <c r="L67" s="324">
        <f>VLOOKUP(B67,$B$4:$K$36,3,0)</f>
        <v>533.797</v>
      </c>
      <c r="M67" s="367">
        <f t="shared" si="7"/>
        <v>41</v>
      </c>
      <c r="N67" s="324">
        <f t="shared" si="8"/>
        <v>12.7023658536585</v>
      </c>
      <c r="O67" s="324">
        <f t="shared" si="9"/>
        <v>10.7755853658537</v>
      </c>
      <c r="P67" s="326">
        <v>8</v>
      </c>
      <c r="Q67" s="324">
        <f>VLOOKUP($B67,$B$4:$K$36,7,0)</f>
        <v>70</v>
      </c>
      <c r="R67" s="328">
        <v>6</v>
      </c>
      <c r="S67" s="324">
        <f t="shared" si="10"/>
        <v>9</v>
      </c>
      <c r="T67" s="386">
        <f>VLOOKUP($B67,$B$4:$K$36,4,0)</f>
        <v>2000</v>
      </c>
      <c r="U67" s="386">
        <f t="shared" si="11"/>
        <v>48</v>
      </c>
      <c r="V67" s="387">
        <v>40.5</v>
      </c>
      <c r="W67" s="386">
        <f>VLOOKUP($B67,$B$4:$K$36,5,0)</f>
        <v>2000</v>
      </c>
      <c r="X67" s="388">
        <f t="shared" si="12"/>
        <v>48</v>
      </c>
      <c r="Y67" s="324">
        <f t="shared" si="13"/>
        <v>40.5</v>
      </c>
      <c r="Z67" s="403">
        <f t="shared" si="14"/>
        <v>28</v>
      </c>
      <c r="AA67" s="404">
        <f t="shared" si="15"/>
        <v>16.297</v>
      </c>
      <c r="AB67" s="256"/>
    </row>
    <row r="68" customFormat="1" ht="20.1" customHeight="1" spans="1:28">
      <c r="A68" s="263"/>
      <c r="B68" s="323" t="str">
        <f t="shared" si="2"/>
        <v>西U4-2</v>
      </c>
      <c r="C68" s="324">
        <f>VLOOKUP(B68,$B$4:$K$36,8,0)</f>
        <v>920</v>
      </c>
      <c r="D68" s="325">
        <f t="shared" si="21"/>
        <v>72</v>
      </c>
      <c r="E68" s="326">
        <f t="shared" si="4"/>
        <v>12.5</v>
      </c>
      <c r="F68" s="327">
        <f t="shared" si="5"/>
        <v>3.99999999999989</v>
      </c>
      <c r="G68" s="324">
        <f>VLOOKUP(B68,$B$4:$J$72,6,0)</f>
        <v>60</v>
      </c>
      <c r="H68" s="328">
        <v>4</v>
      </c>
      <c r="I68" s="324">
        <f t="shared" si="6"/>
        <v>11</v>
      </c>
      <c r="J68" s="326">
        <v>8</v>
      </c>
      <c r="K68" s="324">
        <f>VLOOKUP(B68,$B$4:$K$36,2,0)</f>
        <v>533.916</v>
      </c>
      <c r="L68" s="324">
        <f>VLOOKUP(B68,$B$4:$K$36,3,0)</f>
        <v>612.914</v>
      </c>
      <c r="M68" s="367">
        <f t="shared" si="7"/>
        <v>48</v>
      </c>
      <c r="N68" s="324">
        <f t="shared" si="8"/>
        <v>12.4982083333333</v>
      </c>
      <c r="O68" s="324">
        <f t="shared" si="9"/>
        <v>10.8524166666667</v>
      </c>
      <c r="P68" s="326">
        <v>8</v>
      </c>
      <c r="Q68" s="324">
        <f>VLOOKUP($B68,$B$4:$K$36,7,0)</f>
        <v>70</v>
      </c>
      <c r="R68" s="328">
        <v>6</v>
      </c>
      <c r="S68" s="324">
        <f t="shared" si="10"/>
        <v>9</v>
      </c>
      <c r="T68" s="386">
        <f>VLOOKUP($B68,$B$4:$K$36,4,0)</f>
        <v>2000</v>
      </c>
      <c r="U68" s="386">
        <f t="shared" si="11"/>
        <v>47</v>
      </c>
      <c r="V68" s="387">
        <v>41.5</v>
      </c>
      <c r="W68" s="386">
        <f>VLOOKUP($B68,$B$4:$K$36,5,0)</f>
        <v>2000</v>
      </c>
      <c r="X68" s="388">
        <f t="shared" si="12"/>
        <v>47</v>
      </c>
      <c r="Y68" s="324">
        <f t="shared" si="13"/>
        <v>41.5</v>
      </c>
      <c r="Z68" s="403">
        <f t="shared" si="14"/>
        <v>24.75</v>
      </c>
      <c r="AA68" s="404">
        <f t="shared" si="15"/>
        <v>7.91399999999999</v>
      </c>
      <c r="AB68" s="256"/>
    </row>
    <row r="69" customFormat="1" ht="20.1" customHeight="1" spans="1:28">
      <c r="A69" s="263"/>
      <c r="B69" s="323" t="str">
        <f t="shared" si="2"/>
        <v>西U3-2</v>
      </c>
      <c r="C69" s="324">
        <f>VLOOKUP(B69,$B$4:$K$36,8,0)</f>
        <v>1243</v>
      </c>
      <c r="D69" s="325">
        <f t="shared" si="21"/>
        <v>98</v>
      </c>
      <c r="E69" s="326">
        <f t="shared" si="4"/>
        <v>12.5</v>
      </c>
      <c r="F69" s="327">
        <f t="shared" si="5"/>
        <v>2</v>
      </c>
      <c r="G69" s="324">
        <f>VLOOKUP(B69,$B$4:$J$72,6,0)</f>
        <v>70</v>
      </c>
      <c r="H69" s="328">
        <v>6</v>
      </c>
      <c r="I69" s="324">
        <f t="shared" si="6"/>
        <v>9</v>
      </c>
      <c r="J69" s="326">
        <v>8</v>
      </c>
      <c r="K69" s="324">
        <f>VLOOKUP(B69,$B$4:$K$36,2,0)</f>
        <v>613.033</v>
      </c>
      <c r="L69" s="324">
        <f>VLOOKUP(B69,$B$4:$K$36,3,0)</f>
        <v>669.325</v>
      </c>
      <c r="M69" s="367">
        <f t="shared" si="7"/>
        <v>52</v>
      </c>
      <c r="N69" s="324">
        <f t="shared" si="8"/>
        <v>12.6216346153846</v>
      </c>
      <c r="O69" s="324">
        <f t="shared" si="9"/>
        <v>11.5390961538462</v>
      </c>
      <c r="P69" s="326">
        <v>8</v>
      </c>
      <c r="Q69" s="324">
        <f>VLOOKUP($B69,$B$4:$K$36,7,0)</f>
        <v>80</v>
      </c>
      <c r="R69" s="328">
        <v>8</v>
      </c>
      <c r="S69" s="324">
        <f t="shared" si="10"/>
        <v>8</v>
      </c>
      <c r="T69" s="386">
        <f>VLOOKUP($B69,$B$4:$K$36,4,0)</f>
        <v>2000</v>
      </c>
      <c r="U69" s="386">
        <f t="shared" si="11"/>
        <v>46</v>
      </c>
      <c r="V69" s="387">
        <v>42.5</v>
      </c>
      <c r="W69" s="386">
        <f>VLOOKUP($B69,$B$4:$K$36,5,0)</f>
        <v>2000</v>
      </c>
      <c r="X69" s="388">
        <f t="shared" si="12"/>
        <v>46</v>
      </c>
      <c r="Y69" s="324">
        <f t="shared" si="13"/>
        <v>42.5</v>
      </c>
      <c r="Z69" s="403">
        <f t="shared" si="14"/>
        <v>22.5</v>
      </c>
      <c r="AA69" s="404">
        <f t="shared" si="15"/>
        <v>14.325</v>
      </c>
      <c r="AB69" s="256"/>
    </row>
    <row r="70" customFormat="1" ht="20.1" customHeight="1" spans="1:28">
      <c r="A70" s="263"/>
      <c r="B70" s="405">
        <f t="shared" si="2"/>
        <v>0</v>
      </c>
      <c r="C70" s="406">
        <f>VLOOKUP(B70,$B$4:$K$36,8,0)</f>
        <v>60</v>
      </c>
      <c r="D70" s="407">
        <f t="shared" si="21"/>
        <v>3</v>
      </c>
      <c r="E70" s="408">
        <f t="shared" si="4"/>
        <v>12.5</v>
      </c>
      <c r="F70" s="409">
        <f t="shared" si="5"/>
        <v>6.5</v>
      </c>
      <c r="G70" s="406">
        <f>VLOOKUP(B70,$B$4:$J$72,6,0)</f>
        <v>30</v>
      </c>
      <c r="H70" s="410">
        <v>34</v>
      </c>
      <c r="I70" s="406">
        <f t="shared" si="6"/>
        <v>0.411764705882353</v>
      </c>
      <c r="J70" s="408">
        <v>8</v>
      </c>
      <c r="K70" s="406">
        <f>VLOOKUP(B70,$B$4:$K$36,2,0)</f>
        <v>0</v>
      </c>
      <c r="L70" s="406">
        <f>VLOOKUP(B70,$B$4:$K$36,3,0)</f>
        <v>0</v>
      </c>
      <c r="M70" s="442">
        <f t="shared" si="7"/>
        <v>-1</v>
      </c>
      <c r="N70" s="406">
        <f t="shared" si="8"/>
        <v>13</v>
      </c>
      <c r="O70" s="406">
        <f t="shared" si="9"/>
        <v>13</v>
      </c>
      <c r="P70" s="408">
        <v>8</v>
      </c>
      <c r="Q70" s="406">
        <f>VLOOKUP($B70,$B$4:$K$36,7,0)</f>
        <v>40</v>
      </c>
      <c r="R70" s="410">
        <v>35</v>
      </c>
      <c r="S70" s="406">
        <f t="shared" si="10"/>
        <v>0.685714285714286</v>
      </c>
      <c r="T70" s="469">
        <f>VLOOKUP($B70,$B$4:$K$36,4,0)</f>
        <v>0</v>
      </c>
      <c r="U70" s="469">
        <f t="shared" si="11"/>
        <v>-1</v>
      </c>
      <c r="V70" s="470">
        <v>43.5</v>
      </c>
      <c r="W70" s="469">
        <f>VLOOKUP($B70,$B$4:$K$36,5,0)</f>
        <v>0</v>
      </c>
      <c r="X70" s="471">
        <f t="shared" si="12"/>
        <v>-1</v>
      </c>
      <c r="Y70" s="406">
        <f t="shared" si="13"/>
        <v>43.5</v>
      </c>
      <c r="Z70" s="496">
        <f t="shared" si="14"/>
        <v>21.75</v>
      </c>
      <c r="AA70" s="404">
        <f t="shared" si="15"/>
        <v>7.5</v>
      </c>
      <c r="AB70" s="256"/>
    </row>
    <row r="71" s="259" customFormat="1" spans="1:22">
      <c r="A71" s="261"/>
      <c r="B71" s="411"/>
      <c r="C71" s="412"/>
      <c r="D71" s="413"/>
      <c r="E71" s="414"/>
      <c r="F71" s="415"/>
      <c r="H71" s="416"/>
      <c r="I71" s="256"/>
      <c r="R71" s="416"/>
      <c r="V71" s="472"/>
    </row>
    <row r="72" s="259" customFormat="1" spans="1:22">
      <c r="A72" s="261"/>
      <c r="B72" s="411"/>
      <c r="C72" s="412"/>
      <c r="D72" s="413"/>
      <c r="E72" s="414"/>
      <c r="F72" s="415"/>
      <c r="H72" s="416"/>
      <c r="I72" s="256"/>
      <c r="R72" s="416"/>
      <c r="V72" s="472"/>
    </row>
    <row r="73" s="253" customFormat="1" ht="15" spans="1:242">
      <c r="A73" s="417"/>
      <c r="B73" s="417"/>
      <c r="C73" s="417"/>
      <c r="D73" s="417"/>
      <c r="E73" s="417"/>
      <c r="F73" s="417"/>
      <c r="G73" s="417"/>
      <c r="H73" s="417"/>
      <c r="I73" s="443"/>
      <c r="J73" s="417"/>
      <c r="K73" s="417"/>
      <c r="L73" s="417"/>
      <c r="M73" s="417"/>
      <c r="N73" s="417"/>
      <c r="O73" s="417"/>
      <c r="P73" s="417"/>
      <c r="Q73" s="417"/>
      <c r="R73" s="417"/>
      <c r="S73" s="417"/>
      <c r="T73" s="417"/>
      <c r="U73" s="417"/>
      <c r="V73" s="417"/>
      <c r="W73" s="417"/>
      <c r="X73" s="417"/>
      <c r="Y73" s="417"/>
      <c r="Z73" s="417"/>
      <c r="AA73" s="417"/>
      <c r="AB73" s="417"/>
      <c r="AC73" s="417"/>
      <c r="AD73" s="497"/>
      <c r="AE73" s="497"/>
      <c r="AF73" s="497"/>
      <c r="AG73" s="497"/>
      <c r="AH73" s="497"/>
      <c r="AI73" s="497"/>
      <c r="AJ73" s="497"/>
      <c r="AK73" s="497"/>
      <c r="AL73" s="497"/>
      <c r="AM73" s="497"/>
      <c r="AN73" s="497"/>
      <c r="AO73" s="497"/>
      <c r="AP73" s="497"/>
      <c r="AQ73" s="497"/>
      <c r="AR73" s="497"/>
      <c r="AS73" s="497"/>
      <c r="AT73" s="497"/>
      <c r="AU73" s="497"/>
      <c r="AV73" s="497"/>
      <c r="AW73" s="497"/>
      <c r="AX73" s="497"/>
      <c r="AY73" s="497"/>
      <c r="AZ73" s="497"/>
      <c r="BA73" s="497"/>
      <c r="BB73" s="497"/>
      <c r="BC73" s="497"/>
      <c r="BD73" s="497"/>
      <c r="BE73" s="497"/>
      <c r="BF73" s="497"/>
      <c r="BG73" s="497"/>
      <c r="BH73" s="497"/>
      <c r="BI73" s="497"/>
      <c r="BJ73" s="497"/>
      <c r="BK73" s="497"/>
      <c r="BL73" s="497"/>
      <c r="BM73" s="497"/>
      <c r="BN73" s="497"/>
      <c r="BO73" s="497"/>
      <c r="BP73" s="497"/>
      <c r="BQ73" s="497"/>
      <c r="BR73" s="497"/>
      <c r="BS73" s="497"/>
      <c r="BT73" s="497"/>
      <c r="BU73" s="497"/>
      <c r="BV73" s="497"/>
      <c r="BW73" s="497"/>
      <c r="BX73" s="497"/>
      <c r="BY73" s="497"/>
      <c r="BZ73" s="497"/>
      <c r="CA73" s="497"/>
      <c r="CB73" s="497"/>
      <c r="CC73" s="497"/>
      <c r="CD73" s="497"/>
      <c r="CE73" s="497"/>
      <c r="CF73" s="497"/>
      <c r="CG73" s="497"/>
      <c r="CH73" s="497"/>
      <c r="CI73" s="497"/>
      <c r="CJ73" s="497"/>
      <c r="CK73" s="497"/>
      <c r="CL73" s="497"/>
      <c r="CM73" s="497"/>
      <c r="CN73" s="497"/>
      <c r="CO73" s="497"/>
      <c r="CP73" s="497"/>
      <c r="CQ73" s="497"/>
      <c r="CR73" s="497"/>
      <c r="CS73" s="497"/>
      <c r="CT73" s="497"/>
      <c r="CU73" s="497"/>
      <c r="CV73" s="497"/>
      <c r="CW73" s="497"/>
      <c r="CX73" s="497"/>
      <c r="CY73" s="497"/>
      <c r="CZ73" s="497"/>
      <c r="DA73" s="497"/>
      <c r="DB73" s="497"/>
      <c r="DC73" s="497"/>
      <c r="DD73" s="497"/>
      <c r="DE73" s="497"/>
      <c r="DF73" s="497"/>
      <c r="DG73" s="497"/>
      <c r="DH73" s="497"/>
      <c r="DI73" s="497"/>
      <c r="DJ73" s="497"/>
      <c r="DK73" s="497"/>
      <c r="DL73" s="497"/>
      <c r="DM73" s="497"/>
      <c r="DN73" s="497"/>
      <c r="DO73" s="497"/>
      <c r="DP73" s="497"/>
      <c r="DQ73" s="497"/>
      <c r="DR73" s="497"/>
      <c r="DS73" s="497"/>
      <c r="DT73" s="497"/>
      <c r="DU73" s="497"/>
      <c r="DV73" s="497"/>
      <c r="DW73" s="497"/>
      <c r="DX73" s="497"/>
      <c r="DY73" s="497"/>
      <c r="DZ73" s="497"/>
      <c r="EA73" s="497"/>
      <c r="EB73" s="497"/>
      <c r="EC73" s="497"/>
      <c r="ED73" s="497"/>
      <c r="EE73" s="497"/>
      <c r="EF73" s="497"/>
      <c r="EG73" s="497"/>
      <c r="EH73" s="497"/>
      <c r="EI73" s="497"/>
      <c r="EJ73" s="497"/>
      <c r="EK73" s="497"/>
      <c r="EL73" s="497"/>
      <c r="EM73" s="497"/>
      <c r="EN73" s="497"/>
      <c r="EO73" s="497"/>
      <c r="EP73" s="497"/>
      <c r="EQ73" s="497"/>
      <c r="ER73" s="497"/>
      <c r="ES73" s="497"/>
      <c r="ET73" s="497"/>
      <c r="EU73" s="497"/>
      <c r="EV73" s="497"/>
      <c r="EW73" s="497"/>
      <c r="EX73" s="497"/>
      <c r="EY73" s="497"/>
      <c r="EZ73" s="497"/>
      <c r="FA73" s="497"/>
      <c r="FB73" s="497"/>
      <c r="FC73" s="497"/>
      <c r="FD73" s="497"/>
      <c r="FE73" s="497"/>
      <c r="FF73" s="497"/>
      <c r="FG73" s="497"/>
      <c r="FH73" s="497"/>
      <c r="FI73" s="497"/>
      <c r="FJ73" s="497"/>
      <c r="FK73" s="497"/>
      <c r="FL73" s="497"/>
      <c r="FM73" s="497"/>
      <c r="FN73" s="497"/>
      <c r="FO73" s="497"/>
      <c r="FP73" s="497"/>
      <c r="FQ73" s="497"/>
      <c r="FR73" s="497"/>
      <c r="FS73" s="497"/>
      <c r="FT73" s="497"/>
      <c r="FU73" s="497"/>
      <c r="FV73" s="497"/>
      <c r="FW73" s="497"/>
      <c r="FX73" s="497"/>
      <c r="FY73" s="497"/>
      <c r="FZ73" s="497"/>
      <c r="GA73" s="497"/>
      <c r="GB73" s="497"/>
      <c r="GC73" s="497"/>
      <c r="GD73" s="497"/>
      <c r="GE73" s="497"/>
      <c r="GF73" s="497"/>
      <c r="GG73" s="497"/>
      <c r="GH73" s="497"/>
      <c r="GI73" s="497"/>
      <c r="GJ73" s="497"/>
      <c r="GK73" s="497"/>
      <c r="GL73" s="497"/>
      <c r="GM73" s="497"/>
      <c r="GN73" s="497"/>
      <c r="GO73" s="497"/>
      <c r="GP73" s="497"/>
      <c r="GQ73" s="497"/>
      <c r="GR73" s="497"/>
      <c r="GS73" s="497"/>
      <c r="GT73" s="497"/>
      <c r="GU73" s="497"/>
      <c r="GV73" s="497"/>
      <c r="GW73" s="497"/>
      <c r="GX73" s="497"/>
      <c r="GY73" s="497"/>
      <c r="GZ73" s="497"/>
      <c r="HA73" s="497"/>
      <c r="HB73" s="497"/>
      <c r="HC73" s="497"/>
      <c r="HD73" s="497"/>
      <c r="HE73" s="497"/>
      <c r="HF73" s="497"/>
      <c r="HG73" s="497"/>
      <c r="HH73" s="497"/>
      <c r="HI73" s="497"/>
      <c r="HJ73" s="497"/>
      <c r="HK73" s="497"/>
      <c r="HL73" s="497"/>
      <c r="HM73" s="497"/>
      <c r="HN73" s="497"/>
      <c r="HO73" s="497"/>
      <c r="HP73" s="497"/>
      <c r="HQ73" s="497"/>
      <c r="HR73" s="497"/>
      <c r="HS73" s="497"/>
      <c r="HT73" s="497"/>
      <c r="HU73" s="497"/>
      <c r="HV73" s="497"/>
      <c r="HW73" s="497"/>
      <c r="HX73" s="497"/>
      <c r="HY73" s="497"/>
      <c r="HZ73" s="497"/>
      <c r="IA73" s="497"/>
      <c r="IB73" s="497"/>
      <c r="IC73" s="497"/>
      <c r="ID73" s="497"/>
      <c r="IE73" s="497"/>
      <c r="IF73" s="497"/>
      <c r="IG73" s="497"/>
      <c r="IH73" s="497"/>
    </row>
    <row r="74" s="259" customFormat="1" ht="9.95" customHeight="1" spans="1:22">
      <c r="A74" s="261"/>
      <c r="B74" s="253" t="str">
        <f>B4</f>
        <v>YU1</v>
      </c>
      <c r="C74" s="253"/>
      <c r="D74" s="253"/>
      <c r="E74" s="264" t="s">
        <v>94</v>
      </c>
      <c r="F74" s="265"/>
      <c r="G74" s="265"/>
      <c r="H74" s="418" t="s">
        <v>95</v>
      </c>
      <c r="I74" s="444" t="str">
        <f>B74</f>
        <v>YU1</v>
      </c>
      <c r="J74" s="445" t="s">
        <v>28</v>
      </c>
      <c r="K74" s="265" t="s">
        <v>29</v>
      </c>
      <c r="L74" s="265" t="s">
        <v>96</v>
      </c>
      <c r="M74" s="446" t="s">
        <v>97</v>
      </c>
      <c r="N74" s="265" t="s">
        <v>32</v>
      </c>
      <c r="O74" s="446" t="s">
        <v>98</v>
      </c>
      <c r="P74" s="446" t="s">
        <v>99</v>
      </c>
      <c r="Q74" s="473" t="s">
        <v>100</v>
      </c>
      <c r="R74" s="474" t="s">
        <v>101</v>
      </c>
      <c r="S74" s="475"/>
      <c r="T74" s="476"/>
      <c r="V74" s="253" t="s">
        <v>102</v>
      </c>
    </row>
    <row r="75" s="253" customFormat="1" ht="9.95" customHeight="1" spans="5:20">
      <c r="E75" s="267"/>
      <c r="F75" s="269"/>
      <c r="G75" s="269"/>
      <c r="H75" s="419"/>
      <c r="I75" s="447"/>
      <c r="J75" s="448"/>
      <c r="K75" s="269"/>
      <c r="L75" s="269"/>
      <c r="M75" s="449"/>
      <c r="N75" s="269"/>
      <c r="O75" s="449"/>
      <c r="P75" s="449"/>
      <c r="Q75" s="477"/>
      <c r="R75" s="478"/>
      <c r="S75" s="479"/>
      <c r="T75" s="480"/>
    </row>
    <row r="76" s="259" customFormat="1" ht="36" customHeight="1" spans="1:26">
      <c r="A76" s="261"/>
      <c r="B76" s="253"/>
      <c r="C76" s="253"/>
      <c r="D76" s="253"/>
      <c r="E76" s="267"/>
      <c r="F76" s="269"/>
      <c r="G76" s="269"/>
      <c r="H76" s="269" t="s">
        <v>103</v>
      </c>
      <c r="I76" s="450"/>
      <c r="J76" s="448" t="s">
        <v>41</v>
      </c>
      <c r="K76" s="451">
        <f>'1.U型槽主筋验算'!K2</f>
        <v>14</v>
      </c>
      <c r="L76" s="452"/>
      <c r="M76" s="453">
        <f>(R76+S76)/2+ROUNDUP((IF(K76&lt;26,10.927,11.212))*K76/10,0)*2</f>
        <v>2692.631</v>
      </c>
      <c r="N76" s="454">
        <f>ROUNDUP((H79/12.5),0)*IF(I77&gt;600,2,1)</f>
        <v>160</v>
      </c>
      <c r="O76" s="455">
        <f t="shared" ref="O76:O83" si="22">M76*N76/100</f>
        <v>4308.2096</v>
      </c>
      <c r="P76" s="269">
        <f t="shared" ref="P76:P83" si="23">ROUND(K76^2*PI()/4/1000000*7850,3)</f>
        <v>1.208</v>
      </c>
      <c r="Q76" s="481">
        <f t="shared" ref="Q76:Q83" si="24">O76*P76</f>
        <v>5204.3171968</v>
      </c>
      <c r="R76" s="482">
        <f>(H77+I81-I84*2)*2+(H83-I84*2)+(H81-I84*2)*2</f>
        <v>2628.232</v>
      </c>
      <c r="S76" s="455">
        <f>(I77+I81-I84*2)*2+(H83-I84*2)+(H81-I84*2)*2</f>
        <v>2693.03</v>
      </c>
      <c r="T76" s="483">
        <f>R78</f>
        <v>2162</v>
      </c>
      <c r="V76" s="484">
        <f t="shared" ref="V76:V81" si="25">ROUNDUP((IF(K76&lt;26,10.927,11.212))*K76/10,0)</f>
        <v>16</v>
      </c>
      <c r="X76" s="485"/>
      <c r="Y76" s="485"/>
      <c r="Z76" s="485"/>
    </row>
    <row r="77" s="259" customFormat="1" ht="18" customHeight="1" spans="1:26">
      <c r="A77" s="261"/>
      <c r="B77" s="253"/>
      <c r="C77" s="253"/>
      <c r="D77" s="253"/>
      <c r="E77" s="420" t="s">
        <v>6</v>
      </c>
      <c r="F77" s="421" t="s">
        <v>104</v>
      </c>
      <c r="G77" s="421" t="s">
        <v>105</v>
      </c>
      <c r="H77" s="422">
        <f>MIN(VLOOKUP(I74,$B$4:$J$70,2,0),VLOOKUP(I74,$B$4:$J$70,3,0))</f>
        <v>179.116</v>
      </c>
      <c r="I77" s="456">
        <f>MAX(VLOOKUP(I74,$B$4:$J$70,2,0),VLOOKUP(I74,$B$4:$J$70,3,0))</f>
        <v>211.515</v>
      </c>
      <c r="J77" s="448" t="s">
        <v>42</v>
      </c>
      <c r="K77" s="461">
        <v>12</v>
      </c>
      <c r="L77" s="452"/>
      <c r="M77" s="453">
        <f>(R77+S77)/2+ROUNDUP((IF(K77&lt;26,10.927,11.212))*K77/10,0)*2</f>
        <v>255.3155</v>
      </c>
      <c r="N77" s="458">
        <f>ROUNDUP((H79/12.5*1),0)*2</f>
        <v>320</v>
      </c>
      <c r="O77" s="455">
        <f t="shared" si="22"/>
        <v>817.0096</v>
      </c>
      <c r="P77" s="269">
        <f t="shared" si="23"/>
        <v>0.888</v>
      </c>
      <c r="Q77" s="481">
        <f t="shared" si="24"/>
        <v>725.5045248</v>
      </c>
      <c r="R77" s="486">
        <f>H77+I81-I84*2</f>
        <v>211.116</v>
      </c>
      <c r="S77" s="487">
        <f>I77+I81-I84*2</f>
        <v>243.515</v>
      </c>
      <c r="T77" s="488" t="str">
        <f>ROUND(R77,1)&amp;"~"&amp;ROUND(S77,1)</f>
        <v>211.1~243.5</v>
      </c>
      <c r="V77" s="484">
        <f t="shared" si="25"/>
        <v>14</v>
      </c>
      <c r="X77" s="485"/>
      <c r="Y77" s="485"/>
      <c r="Z77" s="485"/>
    </row>
    <row r="78" s="259" customFormat="1" ht="18" customHeight="1" spans="1:26">
      <c r="A78" s="261"/>
      <c r="B78" s="253"/>
      <c r="C78" s="253"/>
      <c r="D78" s="253"/>
      <c r="E78" s="420">
        <f>VLOOKUP(I74,$B$39:$Z$70,3,0)</f>
        <v>172</v>
      </c>
      <c r="F78" s="423">
        <f>VLOOKUP(I74,$B$39:$Z$70,17,0)</f>
        <v>3</v>
      </c>
      <c r="G78" s="421">
        <f>VLOOKUP(I74,$B$39:$Z$70,12,0)</f>
        <v>16</v>
      </c>
      <c r="H78" s="421" t="s">
        <v>60</v>
      </c>
      <c r="I78" s="450"/>
      <c r="J78" s="448" t="s">
        <v>43</v>
      </c>
      <c r="K78" s="451">
        <v>20</v>
      </c>
      <c r="L78" s="452"/>
      <c r="M78" s="459">
        <f>R78+2*ROUNDUP((IF(K78&lt;26,10.927,11.212))*K78/10,0)</f>
        <v>2206</v>
      </c>
      <c r="N78" s="454">
        <f>ROUNDUP(H79/12.5,0)</f>
        <v>160</v>
      </c>
      <c r="O78" s="455">
        <f t="shared" si="22"/>
        <v>3529.6</v>
      </c>
      <c r="P78" s="269">
        <f t="shared" si="23"/>
        <v>2.466</v>
      </c>
      <c r="Q78" s="481">
        <f t="shared" si="24"/>
        <v>8703.9936</v>
      </c>
      <c r="R78" s="491">
        <f>H83-I84*2</f>
        <v>2162</v>
      </c>
      <c r="S78" s="455" t="s">
        <v>106</v>
      </c>
      <c r="T78" s="490"/>
      <c r="V78" s="484">
        <f t="shared" si="25"/>
        <v>22</v>
      </c>
      <c r="X78" s="485"/>
      <c r="Y78" s="485"/>
      <c r="Z78" s="485"/>
    </row>
    <row r="79" s="259" customFormat="1" ht="18" customHeight="1" spans="1:26">
      <c r="A79" s="261"/>
      <c r="B79" s="253"/>
      <c r="C79" s="253"/>
      <c r="D79" s="253"/>
      <c r="E79" s="424" t="s">
        <v>107</v>
      </c>
      <c r="F79" s="421" t="s">
        <v>108</v>
      </c>
      <c r="G79" s="421" t="s">
        <v>13</v>
      </c>
      <c r="H79" s="425">
        <f>MAX(VLOOKUP(I74,$B$4:$J$70,4,0),VLOOKUP(I74,$B$4:$J$70,5,0))</f>
        <v>2000</v>
      </c>
      <c r="I79" s="460">
        <f>MIN(VLOOKUP(I74,$B$4:$J$70,4,0),VLOOKUP(I74,$B$4:$J$70,5,0))</f>
        <v>2000</v>
      </c>
      <c r="J79" s="448" t="s">
        <v>44</v>
      </c>
      <c r="K79" s="461">
        <v>14</v>
      </c>
      <c r="L79" s="452"/>
      <c r="M79" s="459">
        <f>R79+2*ROUNDUP((IF(K79&lt;26,10.927,11.212))*K79/10,0)</f>
        <v>139.965512114594</v>
      </c>
      <c r="N79" s="458">
        <f>ROUNDUP(H79/12.5,0)*2</f>
        <v>320</v>
      </c>
      <c r="O79" s="455">
        <f t="shared" si="22"/>
        <v>447.8896387667</v>
      </c>
      <c r="P79" s="269">
        <f t="shared" si="23"/>
        <v>1.208</v>
      </c>
      <c r="Q79" s="481">
        <f t="shared" si="24"/>
        <v>541.050683630174</v>
      </c>
      <c r="R79" s="491">
        <f>((H81+I81-I84*2)+(20-I84*2^0.5))*(2^0.5)</f>
        <v>107.965512114594</v>
      </c>
      <c r="S79" s="455" t="s">
        <v>106</v>
      </c>
      <c r="T79" s="490"/>
      <c r="V79" s="484">
        <f t="shared" si="25"/>
        <v>16</v>
      </c>
      <c r="X79" s="485"/>
      <c r="Y79" s="485"/>
      <c r="Z79" s="485"/>
    </row>
    <row r="80" s="259" customFormat="1" ht="18" customHeight="1" spans="1:26">
      <c r="A80" s="261"/>
      <c r="B80" s="253"/>
      <c r="C80" s="253"/>
      <c r="D80" s="253"/>
      <c r="E80" s="426">
        <f>VLOOKUP(I74,$B$39:$Z$70,20,0)</f>
        <v>159</v>
      </c>
      <c r="F80" s="421">
        <f>VLOOKUP(I74,$B$39:$Z$70,23,0)</f>
        <v>159</v>
      </c>
      <c r="G80" s="421">
        <f>VLOOKUP(I74,$B$39:$Z$70,7,0)</f>
        <v>2</v>
      </c>
      <c r="H80" s="427" t="s">
        <v>109</v>
      </c>
      <c r="I80" s="450" t="s">
        <v>110</v>
      </c>
      <c r="J80" s="448" t="s">
        <v>45</v>
      </c>
      <c r="K80" s="451">
        <v>12</v>
      </c>
      <c r="L80" s="452"/>
      <c r="M80" s="459">
        <f>(R80+S80)/2+2*ROUNDUP((IF(K80&lt;26,10.927,11.212))*K80/10,0)</f>
        <v>2020</v>
      </c>
      <c r="N80" s="462">
        <f>4*(G78+1)+(G80-1)*2</f>
        <v>70</v>
      </c>
      <c r="O80" s="455">
        <f t="shared" si="22"/>
        <v>1414</v>
      </c>
      <c r="P80" s="269">
        <f t="shared" si="23"/>
        <v>0.888</v>
      </c>
      <c r="Q80" s="481">
        <f t="shared" si="24"/>
        <v>1255.632</v>
      </c>
      <c r="R80" s="482">
        <f>H79-I84*2</f>
        <v>1992</v>
      </c>
      <c r="S80" s="455">
        <f>I79-I84*2</f>
        <v>1992</v>
      </c>
      <c r="T80" s="488" t="str">
        <f>ROUND(S80,1)&amp;"~"&amp;ROUND(R80,1)</f>
        <v>1992~1992</v>
      </c>
      <c r="V80" s="484">
        <f t="shared" si="25"/>
        <v>14</v>
      </c>
      <c r="X80" s="485"/>
      <c r="Y80" s="485"/>
      <c r="Z80" s="485"/>
    </row>
    <row r="81" s="259" customFormat="1" ht="18" customHeight="1" spans="1:26">
      <c r="A81" s="261"/>
      <c r="B81" s="253"/>
      <c r="C81" s="253"/>
      <c r="D81" s="253"/>
      <c r="E81" s="428"/>
      <c r="F81" s="429"/>
      <c r="G81" s="429"/>
      <c r="H81" s="430">
        <f>VLOOKUP(I74,$B$4:$J$70,6,0)</f>
        <v>30</v>
      </c>
      <c r="I81" s="460">
        <f>VLOOKUP(I74,$B$4:$J$70,7,0)</f>
        <v>40</v>
      </c>
      <c r="J81" s="448" t="s">
        <v>111</v>
      </c>
      <c r="K81" s="451">
        <v>12</v>
      </c>
      <c r="L81" s="452"/>
      <c r="M81" s="459">
        <f>(R81+S81)/2+2*ROUNDUP((IF(K81&lt;26,10.927,11.212))*K81/10,0)</f>
        <v>2028.26240658595</v>
      </c>
      <c r="N81" s="269">
        <f>2*(E78+1)+F78*2</f>
        <v>352</v>
      </c>
      <c r="O81" s="455">
        <f t="shared" si="22"/>
        <v>7139.48367118253</v>
      </c>
      <c r="P81" s="269">
        <f t="shared" si="23"/>
        <v>0.888</v>
      </c>
      <c r="Q81" s="481">
        <f t="shared" si="24"/>
        <v>6339.86150001009</v>
      </c>
      <c r="R81" s="482">
        <f>((I77-H77)^2+H79^2)^0.5</f>
        <v>2000.26240658595</v>
      </c>
      <c r="S81" s="455">
        <f>((I77-H77)^2+I79^2)^0.5</f>
        <v>2000.26240658595</v>
      </c>
      <c r="T81" s="488" t="str">
        <f>ROUND(S81,1)&amp;"~"&amp;ROUND(R81,1)</f>
        <v>2000.3~2000.3</v>
      </c>
      <c r="V81" s="484">
        <f t="shared" si="25"/>
        <v>14</v>
      </c>
      <c r="X81" s="485"/>
      <c r="Y81" s="485"/>
      <c r="Z81" s="485"/>
    </row>
    <row r="82" s="259" customFormat="1" ht="18" customHeight="1" spans="1:26">
      <c r="A82" s="261"/>
      <c r="B82" s="253"/>
      <c r="C82" s="253"/>
      <c r="D82" s="253"/>
      <c r="E82" s="431" t="s">
        <v>112</v>
      </c>
      <c r="F82" s="432"/>
      <c r="G82" s="433"/>
      <c r="H82" s="434" t="s">
        <v>113</v>
      </c>
      <c r="I82" s="463"/>
      <c r="J82" s="448" t="s">
        <v>114</v>
      </c>
      <c r="K82" s="461">
        <v>8</v>
      </c>
      <c r="L82" s="452"/>
      <c r="M82" s="459">
        <f>R82+11</f>
        <v>43</v>
      </c>
      <c r="N82" s="464">
        <f>ROUNDDOWN(((VLOOKUP(I74,$B$39:$Z$70,2,0))/(VLOOKUP(I74,$B$39:$Z$70,4,0))-1),0)/4*((VLOOKUP(I74,$B$39:$Z$70,20,0))+1)</f>
        <v>6880</v>
      </c>
      <c r="O82" s="455">
        <f t="shared" si="22"/>
        <v>2958.4</v>
      </c>
      <c r="P82" s="269">
        <f t="shared" si="23"/>
        <v>0.395</v>
      </c>
      <c r="Q82" s="481">
        <f t="shared" si="24"/>
        <v>1168.568</v>
      </c>
      <c r="R82" s="491">
        <f>I81-2*I84</f>
        <v>32</v>
      </c>
      <c r="S82" s="455" t="s">
        <v>106</v>
      </c>
      <c r="T82" s="490"/>
      <c r="V82" s="492"/>
      <c r="X82" s="485">
        <f>VLOOKUP(I74,$B$39:$Z$70,4,0)</f>
        <v>12.5</v>
      </c>
      <c r="Y82" s="485"/>
      <c r="Z82" s="485"/>
    </row>
    <row r="83" s="259" customFormat="1" ht="18" customHeight="1" spans="1:26">
      <c r="A83" s="261"/>
      <c r="B83" s="253"/>
      <c r="C83" s="253"/>
      <c r="D83" s="253"/>
      <c r="E83" s="435" t="s">
        <v>115</v>
      </c>
      <c r="F83" s="436" t="s">
        <v>116</v>
      </c>
      <c r="G83" s="437" t="s">
        <v>56</v>
      </c>
      <c r="H83" s="434">
        <f>VLOOKUP(I74,$B$4:$J$70,8,0)</f>
        <v>2170</v>
      </c>
      <c r="I83" s="463"/>
      <c r="J83" s="448" t="s">
        <v>117</v>
      </c>
      <c r="K83" s="461">
        <v>8</v>
      </c>
      <c r="L83" s="452"/>
      <c r="M83" s="459">
        <f>R83+11</f>
        <v>33</v>
      </c>
      <c r="N83" s="465">
        <f>ROUND(E80/4*G78,0)*2</f>
        <v>1272</v>
      </c>
      <c r="O83" s="455">
        <f t="shared" si="22"/>
        <v>419.76</v>
      </c>
      <c r="P83" s="269">
        <f t="shared" si="23"/>
        <v>0.395</v>
      </c>
      <c r="Q83" s="481">
        <f t="shared" si="24"/>
        <v>165.8052</v>
      </c>
      <c r="R83" s="491">
        <f>H81-2*I84</f>
        <v>22</v>
      </c>
      <c r="S83" s="455" t="s">
        <v>106</v>
      </c>
      <c r="T83" s="490"/>
      <c r="V83" s="492"/>
      <c r="X83" s="485"/>
      <c r="Y83" s="485"/>
      <c r="Z83" s="485"/>
    </row>
    <row r="84" s="259" customFormat="1" ht="18" customHeight="1" spans="1:26">
      <c r="A84" s="261"/>
      <c r="B84" s="253"/>
      <c r="C84" s="253"/>
      <c r="D84" s="253"/>
      <c r="E84" s="438">
        <f>IF(I74=0,0,ROUND(((H77+I77)/2*H81*2+H83*I81+0.2*0.2+0.25*0.05*2)*(H79+I79)/2/1000000,1))</f>
        <v>197</v>
      </c>
      <c r="F84" s="439">
        <f>IF(I74=0,0,ROUND(Q82+Q83,1))</f>
        <v>1334.4</v>
      </c>
      <c r="G84" s="440">
        <f>IF(I74=0,0,ROUND(Q76+Q77+Q78+Q79+Q80+Q81,1))</f>
        <v>22770.4</v>
      </c>
      <c r="H84" s="441" t="s">
        <v>118</v>
      </c>
      <c r="I84" s="466">
        <f>$P$3</f>
        <v>4</v>
      </c>
      <c r="J84" s="467" t="s">
        <v>119</v>
      </c>
      <c r="K84" s="468" t="str">
        <f>"C40混凝土:"&amp;ROUND(((H77+I77)/2*H81*2+H83*I81+0.2*0.2+0.25*0.05*2)*(H79+I79)/2/1000000,1)&amp;"m"&amp;"      "&amp;"HPB300:"&amp;ROUND(Q82+Q83,1)&amp;"kg       "&amp;"HRB400:"&amp;ROUND(Q76+Q77+Q78+Q79+Q80+Q81,1)&amp;"kg"</f>
        <v>C40混凝土:197m      HPB300:1334.4kg       HRB400:22770.4kg</v>
      </c>
      <c r="L84" s="468"/>
      <c r="M84" s="468"/>
      <c r="N84" s="468"/>
      <c r="O84" s="468"/>
      <c r="P84" s="468"/>
      <c r="Q84" s="493"/>
      <c r="R84" s="494" t="s">
        <v>120</v>
      </c>
      <c r="S84" s="468">
        <f>ROUND(SUM(Q76:Q83)/ROUND(((H77+I77)/2*H81*2+H83*I81+0.2*0.2+0.25*0.05*2)*(H79+I79)/2/1000000,1),1)</f>
        <v>122.4</v>
      </c>
      <c r="T84" s="495"/>
      <c r="Y84" s="485"/>
      <c r="Z84" s="485"/>
    </row>
    <row r="85" s="259" customFormat="1" ht="15" spans="1:15">
      <c r="A85" s="261"/>
      <c r="C85" s="253"/>
      <c r="I85" s="256"/>
      <c r="K85" s="262"/>
      <c r="O85" s="262"/>
    </row>
    <row r="86" s="259" customFormat="1" ht="9.95" customHeight="1" spans="1:22">
      <c r="A86" s="261"/>
      <c r="B86" s="253" t="str">
        <f>B5</f>
        <v>YU2</v>
      </c>
      <c r="C86" s="253"/>
      <c r="D86" s="253"/>
      <c r="E86" s="264" t="s">
        <v>94</v>
      </c>
      <c r="F86" s="265"/>
      <c r="G86" s="265"/>
      <c r="H86" s="418" t="s">
        <v>95</v>
      </c>
      <c r="I86" s="444" t="str">
        <f>B86</f>
        <v>YU2</v>
      </c>
      <c r="J86" s="445" t="s">
        <v>28</v>
      </c>
      <c r="K86" s="265" t="s">
        <v>29</v>
      </c>
      <c r="L86" s="265" t="s">
        <v>96</v>
      </c>
      <c r="M86" s="446" t="s">
        <v>97</v>
      </c>
      <c r="N86" s="265" t="s">
        <v>32</v>
      </c>
      <c r="O86" s="446" t="s">
        <v>98</v>
      </c>
      <c r="P86" s="446" t="s">
        <v>99</v>
      </c>
      <c r="Q86" s="473" t="s">
        <v>100</v>
      </c>
      <c r="R86" s="474" t="s">
        <v>101</v>
      </c>
      <c r="S86" s="475"/>
      <c r="T86" s="476"/>
      <c r="V86" s="253" t="s">
        <v>102</v>
      </c>
    </row>
    <row r="87" s="253" customFormat="1" ht="9.95" customHeight="1" spans="5:20">
      <c r="E87" s="267"/>
      <c r="F87" s="269"/>
      <c r="G87" s="269"/>
      <c r="H87" s="419"/>
      <c r="I87" s="447"/>
      <c r="J87" s="448"/>
      <c r="K87" s="269"/>
      <c r="L87" s="269"/>
      <c r="M87" s="449"/>
      <c r="N87" s="269"/>
      <c r="O87" s="449"/>
      <c r="P87" s="449"/>
      <c r="Q87" s="477"/>
      <c r="R87" s="478"/>
      <c r="S87" s="479"/>
      <c r="T87" s="480"/>
    </row>
    <row r="88" s="259" customFormat="1" ht="36" customHeight="1" spans="1:26">
      <c r="A88" s="261"/>
      <c r="B88" s="253"/>
      <c r="C88" s="253"/>
      <c r="D88" s="253"/>
      <c r="E88" s="267"/>
      <c r="F88" s="269"/>
      <c r="G88" s="269"/>
      <c r="H88" s="269" t="s">
        <v>103</v>
      </c>
      <c r="I88" s="450"/>
      <c r="J88" s="448" t="s">
        <v>41</v>
      </c>
      <c r="K88" s="451">
        <f>'1.U型槽主筋验算'!K3</f>
        <v>16</v>
      </c>
      <c r="L88" s="452"/>
      <c r="M88" s="453">
        <f>(R88+S88)/2+ROUNDUP((IF(K88&lt;26,10.927,11.212))*K88/10,0)*2</f>
        <v>2788.669</v>
      </c>
      <c r="N88" s="454">
        <f>ROUNDUP((H91/12.5),0)*IF(I89&gt;600,2,1)</f>
        <v>160</v>
      </c>
      <c r="O88" s="455">
        <f t="shared" ref="O88:O95" si="26">M88*N88/100</f>
        <v>4461.8704</v>
      </c>
      <c r="P88" s="269">
        <f t="shared" ref="P88:P95" si="27">ROUND(K88^2*PI()/4/1000000*7850,3)</f>
        <v>1.578</v>
      </c>
      <c r="Q88" s="481">
        <f t="shared" ref="Q88:Q95" si="28">O88*P88</f>
        <v>7040.8314912</v>
      </c>
      <c r="R88" s="482">
        <f>(H89+I93-I96*2)*2+(H95-I96*2)+(H93-I96*2)*2</f>
        <v>2693.208</v>
      </c>
      <c r="S88" s="455">
        <f>(I89+I93-I96*2)*2+(H95-I96*2)+(H93-I96*2)*2</f>
        <v>2812.13</v>
      </c>
      <c r="T88" s="483">
        <f>R90</f>
        <v>2162</v>
      </c>
      <c r="V88" s="484">
        <f t="shared" ref="V88:V93" si="29">ROUNDUP((IF(K88&lt;26,10.927,11.212))*K88/10,0)</f>
        <v>18</v>
      </c>
      <c r="X88" s="485"/>
      <c r="Y88" s="485"/>
      <c r="Z88" s="485"/>
    </row>
    <row r="89" s="259" customFormat="1" ht="18" customHeight="1" spans="1:26">
      <c r="A89" s="261"/>
      <c r="B89" s="253"/>
      <c r="C89" s="253"/>
      <c r="D89" s="253"/>
      <c r="E89" s="420" t="s">
        <v>6</v>
      </c>
      <c r="F89" s="421" t="s">
        <v>104</v>
      </c>
      <c r="G89" s="421" t="s">
        <v>105</v>
      </c>
      <c r="H89" s="422">
        <f>MIN(VLOOKUP(I86,$B$4:$J$70,2,0),VLOOKUP(I86,$B$4:$J$70,3,0))</f>
        <v>211.604</v>
      </c>
      <c r="I89" s="456">
        <f>MAX(VLOOKUP(I86,$B$4:$J$70,2,0),VLOOKUP(I86,$B$4:$J$70,3,0))</f>
        <v>271.065</v>
      </c>
      <c r="J89" s="448" t="s">
        <v>42</v>
      </c>
      <c r="K89" s="461">
        <v>12</v>
      </c>
      <c r="L89" s="452"/>
      <c r="M89" s="453">
        <f>(R89+S89)/2+ROUNDUP((IF(K89&lt;26,10.927,11.212))*K89/10,0)*2</f>
        <v>301.3345</v>
      </c>
      <c r="N89" s="458">
        <f>ROUNDUP((H91/12.5*1),0)*2</f>
        <v>320</v>
      </c>
      <c r="O89" s="455">
        <f t="shared" si="26"/>
        <v>964.2704</v>
      </c>
      <c r="P89" s="269">
        <f t="shared" si="27"/>
        <v>0.888</v>
      </c>
      <c r="Q89" s="481">
        <f t="shared" si="28"/>
        <v>856.2721152</v>
      </c>
      <c r="R89" s="486">
        <f>H89+I93-I96*2</f>
        <v>243.604</v>
      </c>
      <c r="S89" s="487">
        <f>I89+I93-I96*2</f>
        <v>303.065</v>
      </c>
      <c r="T89" s="488" t="str">
        <f>ROUND(R89,1)&amp;"~"&amp;ROUND(S89,1)</f>
        <v>243.6~303.1</v>
      </c>
      <c r="V89" s="484">
        <f t="shared" si="29"/>
        <v>14</v>
      </c>
      <c r="X89" s="485"/>
      <c r="Y89" s="485"/>
      <c r="Z89" s="485"/>
    </row>
    <row r="90" s="259" customFormat="1" ht="18" customHeight="1" spans="1:26">
      <c r="A90" s="261"/>
      <c r="B90" s="253"/>
      <c r="C90" s="253"/>
      <c r="D90" s="253"/>
      <c r="E90" s="420">
        <f>VLOOKUP(I86,$B$39:$Z$70,3,0)</f>
        <v>172</v>
      </c>
      <c r="F90" s="423">
        <f>VLOOKUP(I86,$B$39:$Z$70,17,0)</f>
        <v>3</v>
      </c>
      <c r="G90" s="421">
        <f>VLOOKUP(I86,$B$39:$Z$70,12,0)</f>
        <v>20</v>
      </c>
      <c r="H90" s="421" t="s">
        <v>60</v>
      </c>
      <c r="I90" s="450"/>
      <c r="J90" s="448" t="s">
        <v>43</v>
      </c>
      <c r="K90" s="451">
        <v>20</v>
      </c>
      <c r="L90" s="452"/>
      <c r="M90" s="459">
        <f>R90+2*ROUNDUP((IF(K90&lt;26,10.927,11.212))*K90/10,0)</f>
        <v>2206</v>
      </c>
      <c r="N90" s="454">
        <f>ROUNDUP(H91/12.5,0)</f>
        <v>160</v>
      </c>
      <c r="O90" s="455">
        <f t="shared" si="26"/>
        <v>3529.6</v>
      </c>
      <c r="P90" s="269">
        <f t="shared" si="27"/>
        <v>2.466</v>
      </c>
      <c r="Q90" s="481">
        <f t="shared" si="28"/>
        <v>8703.9936</v>
      </c>
      <c r="R90" s="491">
        <f>H95-I96*2</f>
        <v>2162</v>
      </c>
      <c r="S90" s="455" t="s">
        <v>106</v>
      </c>
      <c r="T90" s="490"/>
      <c r="V90" s="484">
        <f t="shared" si="29"/>
        <v>22</v>
      </c>
      <c r="X90" s="485"/>
      <c r="Y90" s="485"/>
      <c r="Z90" s="485"/>
    </row>
    <row r="91" s="259" customFormat="1" ht="18" customHeight="1" spans="1:26">
      <c r="A91" s="261"/>
      <c r="B91" s="253"/>
      <c r="C91" s="253"/>
      <c r="D91" s="253"/>
      <c r="E91" s="424" t="s">
        <v>107</v>
      </c>
      <c r="F91" s="421" t="s">
        <v>108</v>
      </c>
      <c r="G91" s="421" t="s">
        <v>13</v>
      </c>
      <c r="H91" s="425">
        <f>MAX(VLOOKUP(I86,$B$4:$J$70,4,0),VLOOKUP(I86,$B$4:$J$70,5,0))</f>
        <v>2000</v>
      </c>
      <c r="I91" s="460">
        <f>MIN(VLOOKUP(I86,$B$4:$J$70,4,0),VLOOKUP(I86,$B$4:$J$70,5,0))</f>
        <v>2000</v>
      </c>
      <c r="J91" s="448" t="s">
        <v>44</v>
      </c>
      <c r="K91" s="461">
        <v>14</v>
      </c>
      <c r="L91" s="452"/>
      <c r="M91" s="459">
        <f>R91+2*ROUNDUP((IF(K91&lt;26,10.927,11.212))*K91/10,0)</f>
        <v>139.965512114594</v>
      </c>
      <c r="N91" s="458">
        <f>ROUNDUP(H91/12.5,0)*2</f>
        <v>320</v>
      </c>
      <c r="O91" s="455">
        <f t="shared" si="26"/>
        <v>447.8896387667</v>
      </c>
      <c r="P91" s="269">
        <f t="shared" si="27"/>
        <v>1.208</v>
      </c>
      <c r="Q91" s="481">
        <f t="shared" si="28"/>
        <v>541.050683630174</v>
      </c>
      <c r="R91" s="491">
        <f>((H93+I93-I96*2)+(20-I96*2^0.5))*(2^0.5)</f>
        <v>107.965512114594</v>
      </c>
      <c r="S91" s="455" t="s">
        <v>106</v>
      </c>
      <c r="T91" s="490"/>
      <c r="V91" s="484">
        <f t="shared" si="29"/>
        <v>16</v>
      </c>
      <c r="X91" s="485"/>
      <c r="Y91" s="485"/>
      <c r="Z91" s="485"/>
    </row>
    <row r="92" s="259" customFormat="1" ht="18" customHeight="1" spans="1:26">
      <c r="A92" s="261"/>
      <c r="B92" s="253"/>
      <c r="C92" s="253"/>
      <c r="D92" s="253"/>
      <c r="E92" s="426">
        <f>VLOOKUP(I86,$B$39:$Z$70,20,0)</f>
        <v>159</v>
      </c>
      <c r="F92" s="421">
        <f>VLOOKUP(I86,$B$39:$Z$70,23,0)</f>
        <v>159</v>
      </c>
      <c r="G92" s="421">
        <f>VLOOKUP(I86,$B$39:$Z$70,7,0)</f>
        <v>2</v>
      </c>
      <c r="H92" s="427" t="s">
        <v>109</v>
      </c>
      <c r="I92" s="450" t="s">
        <v>110</v>
      </c>
      <c r="J92" s="448" t="s">
        <v>45</v>
      </c>
      <c r="K92" s="451">
        <v>12</v>
      </c>
      <c r="L92" s="452"/>
      <c r="M92" s="459">
        <f>(R92+S92)/2+2*ROUNDUP((IF(K92&lt;26,10.927,11.212))*K92/10,0)</f>
        <v>2020</v>
      </c>
      <c r="N92" s="462">
        <f>4*(G90+1)+(G92-1)*2</f>
        <v>86</v>
      </c>
      <c r="O92" s="455">
        <f t="shared" si="26"/>
        <v>1737.2</v>
      </c>
      <c r="P92" s="269">
        <f t="shared" si="27"/>
        <v>0.888</v>
      </c>
      <c r="Q92" s="481">
        <f t="shared" si="28"/>
        <v>1542.6336</v>
      </c>
      <c r="R92" s="482">
        <f>H91-I96*2</f>
        <v>1992</v>
      </c>
      <c r="S92" s="455">
        <f>I91-I96*2</f>
        <v>1992</v>
      </c>
      <c r="T92" s="488" t="str">
        <f>ROUND(S92,1)&amp;"~"&amp;ROUND(R92,1)</f>
        <v>1992~1992</v>
      </c>
      <c r="V92" s="484">
        <f t="shared" si="29"/>
        <v>14</v>
      </c>
      <c r="X92" s="485"/>
      <c r="Y92" s="485"/>
      <c r="Z92" s="485"/>
    </row>
    <row r="93" s="259" customFormat="1" ht="18" customHeight="1" spans="1:26">
      <c r="A93" s="261"/>
      <c r="B93" s="253"/>
      <c r="C93" s="253"/>
      <c r="D93" s="253"/>
      <c r="E93" s="428"/>
      <c r="F93" s="429"/>
      <c r="G93" s="429"/>
      <c r="H93" s="430">
        <f>VLOOKUP(I86,$B$4:$J$70,6,0)</f>
        <v>30</v>
      </c>
      <c r="I93" s="460">
        <f>VLOOKUP(I86,$B$4:$J$70,7,0)</f>
        <v>40</v>
      </c>
      <c r="J93" s="448" t="s">
        <v>111</v>
      </c>
      <c r="K93" s="451">
        <v>12</v>
      </c>
      <c r="L93" s="452"/>
      <c r="M93" s="459">
        <f>(R93+S93)/2+2*ROUNDUP((IF(K93&lt;26,10.927,11.212))*K93/10,0)</f>
        <v>2028.88370739556</v>
      </c>
      <c r="N93" s="269">
        <f>2*(E90+1)+F90*2</f>
        <v>352</v>
      </c>
      <c r="O93" s="455">
        <f t="shared" si="26"/>
        <v>7141.67065003237</v>
      </c>
      <c r="P93" s="269">
        <f t="shared" si="27"/>
        <v>0.888</v>
      </c>
      <c r="Q93" s="481">
        <f t="shared" si="28"/>
        <v>6341.80353722874</v>
      </c>
      <c r="R93" s="482">
        <f>((I89-H89)^2+H91^2)^0.5</f>
        <v>2000.88370739556</v>
      </c>
      <c r="S93" s="455">
        <f>((I89-H89)^2+I91^2)^0.5</f>
        <v>2000.88370739556</v>
      </c>
      <c r="T93" s="488" t="str">
        <f>ROUND(S93,1)&amp;"~"&amp;ROUND(R93,1)</f>
        <v>2000.9~2000.9</v>
      </c>
      <c r="V93" s="484">
        <f t="shared" si="29"/>
        <v>14</v>
      </c>
      <c r="X93" s="485"/>
      <c r="Y93" s="485"/>
      <c r="Z93" s="485"/>
    </row>
    <row r="94" s="259" customFormat="1" ht="18" customHeight="1" spans="1:26">
      <c r="A94" s="261"/>
      <c r="B94" s="253"/>
      <c r="C94" s="253"/>
      <c r="D94" s="253"/>
      <c r="E94" s="431" t="s">
        <v>112</v>
      </c>
      <c r="F94" s="432"/>
      <c r="G94" s="433"/>
      <c r="H94" s="434" t="s">
        <v>113</v>
      </c>
      <c r="I94" s="463"/>
      <c r="J94" s="448" t="s">
        <v>114</v>
      </c>
      <c r="K94" s="461">
        <v>8</v>
      </c>
      <c r="L94" s="452"/>
      <c r="M94" s="459">
        <f>R94+11</f>
        <v>43</v>
      </c>
      <c r="N94" s="464">
        <f>ROUNDDOWN(((VLOOKUP(I86,$B$39:$Z$70,2,0))/(VLOOKUP(I86,$B$39:$Z$70,4,0))-1),0)/4*((VLOOKUP(I86,$B$39:$Z$70,20,0))+1)</f>
        <v>6880</v>
      </c>
      <c r="O94" s="455">
        <f t="shared" si="26"/>
        <v>2958.4</v>
      </c>
      <c r="P94" s="269">
        <f t="shared" si="27"/>
        <v>0.395</v>
      </c>
      <c r="Q94" s="481">
        <f t="shared" si="28"/>
        <v>1168.568</v>
      </c>
      <c r="R94" s="491">
        <f>I93-2*I96</f>
        <v>32</v>
      </c>
      <c r="S94" s="455" t="s">
        <v>106</v>
      </c>
      <c r="T94" s="490"/>
      <c r="V94" s="492"/>
      <c r="X94" s="485"/>
      <c r="Y94" s="485"/>
      <c r="Z94" s="485"/>
    </row>
    <row r="95" s="259" customFormat="1" ht="18" customHeight="1" spans="1:26">
      <c r="A95" s="261"/>
      <c r="B95" s="253"/>
      <c r="C95" s="253"/>
      <c r="D95" s="253"/>
      <c r="E95" s="435" t="s">
        <v>115</v>
      </c>
      <c r="F95" s="436" t="s">
        <v>116</v>
      </c>
      <c r="G95" s="437" t="s">
        <v>56</v>
      </c>
      <c r="H95" s="434">
        <f>VLOOKUP(I86,$B$4:$J$70,8,0)</f>
        <v>2170</v>
      </c>
      <c r="I95" s="463"/>
      <c r="J95" s="448" t="s">
        <v>117</v>
      </c>
      <c r="K95" s="461">
        <v>8</v>
      </c>
      <c r="L95" s="452"/>
      <c r="M95" s="459">
        <f>R95+11</f>
        <v>33</v>
      </c>
      <c r="N95" s="465">
        <f>ROUND(E92/4*G90,0)*2</f>
        <v>1590</v>
      </c>
      <c r="O95" s="455">
        <f t="shared" si="26"/>
        <v>524.7</v>
      </c>
      <c r="P95" s="269">
        <f t="shared" si="27"/>
        <v>0.395</v>
      </c>
      <c r="Q95" s="481">
        <f t="shared" si="28"/>
        <v>207.2565</v>
      </c>
      <c r="R95" s="491">
        <f>H93-2*I96</f>
        <v>22</v>
      </c>
      <c r="S95" s="455" t="s">
        <v>106</v>
      </c>
      <c r="T95" s="490"/>
      <c r="V95" s="492"/>
      <c r="X95" s="485"/>
      <c r="Y95" s="485"/>
      <c r="Z95" s="485"/>
    </row>
    <row r="96" s="259" customFormat="1" ht="18" customHeight="1" spans="1:26">
      <c r="A96" s="261"/>
      <c r="B96" s="253"/>
      <c r="C96" s="253"/>
      <c r="D96" s="253"/>
      <c r="E96" s="438">
        <f>IF(I86=0,0,ROUND(((H89+I89)/2*H93*2+H95*I93+0.2*0.2+0.25*0.05*2)*(H91+I91)/2/1000000,1))</f>
        <v>202.6</v>
      </c>
      <c r="F96" s="439">
        <f>IF(I86=0,0,ROUND(Q94+Q95,1))</f>
        <v>1375.8</v>
      </c>
      <c r="G96" s="440">
        <f>IF(I86=0,0,ROUND(Q88+Q89+Q90+Q91+Q92+Q93,1))</f>
        <v>25026.6</v>
      </c>
      <c r="H96" s="441" t="s">
        <v>118</v>
      </c>
      <c r="I96" s="466">
        <f>$P$3</f>
        <v>4</v>
      </c>
      <c r="J96" s="467" t="s">
        <v>119</v>
      </c>
      <c r="K96" s="468" t="str">
        <f>"C40混凝土:"&amp;ROUND(((H89+I89)/2*H93*2+H95*I93+0.2*0.2+0.25*0.05*2)*(H91+I91)/2/1000000,1)&amp;"m"&amp;"      "&amp;"HPB300:"&amp;ROUND(Q94+Q95,1)&amp;"kg       "&amp;"HRB400:"&amp;ROUND(Q88+Q89+Q90+Q91+Q92+Q93,1)&amp;"kg"</f>
        <v>C40混凝土:202.6m      HPB300:1375.8kg       HRB400:25026.6kg</v>
      </c>
      <c r="L96" s="468"/>
      <c r="M96" s="468"/>
      <c r="N96" s="468"/>
      <c r="O96" s="468"/>
      <c r="P96" s="468"/>
      <c r="Q96" s="493"/>
      <c r="R96" s="494" t="s">
        <v>120</v>
      </c>
      <c r="S96" s="468">
        <f>ROUND(SUM(Q88:Q95)/ROUND(((H89+I89)/2*H93*2+H95*I93+0.2*0.2+0.25*0.05*2)*(H91+I91)/2/1000000,1),1)</f>
        <v>130.3</v>
      </c>
      <c r="T96" s="495"/>
      <c r="X96" s="485"/>
      <c r="Y96" s="485"/>
      <c r="Z96" s="485"/>
    </row>
    <row r="97" s="259" customFormat="1" ht="15" spans="1:15">
      <c r="A97" s="261"/>
      <c r="C97" s="253"/>
      <c r="I97" s="256"/>
      <c r="K97" s="262"/>
      <c r="O97" s="262"/>
    </row>
    <row r="98" s="259" customFormat="1" ht="9.95" customHeight="1" spans="1:22">
      <c r="A98" s="261"/>
      <c r="B98" s="253" t="str">
        <f>B6</f>
        <v>YU3</v>
      </c>
      <c r="C98" s="253"/>
      <c r="D98" s="253"/>
      <c r="E98" s="264" t="s">
        <v>94</v>
      </c>
      <c r="F98" s="265"/>
      <c r="G98" s="265"/>
      <c r="H98" s="418" t="s">
        <v>95</v>
      </c>
      <c r="I98" s="444" t="str">
        <f>B98</f>
        <v>YU3</v>
      </c>
      <c r="J98" s="445" t="s">
        <v>28</v>
      </c>
      <c r="K98" s="265" t="s">
        <v>29</v>
      </c>
      <c r="L98" s="265" t="s">
        <v>96</v>
      </c>
      <c r="M98" s="446" t="s">
        <v>97</v>
      </c>
      <c r="N98" s="265" t="s">
        <v>32</v>
      </c>
      <c r="O98" s="446" t="s">
        <v>98</v>
      </c>
      <c r="P98" s="446" t="s">
        <v>99</v>
      </c>
      <c r="Q98" s="473" t="s">
        <v>100</v>
      </c>
      <c r="R98" s="474" t="s">
        <v>101</v>
      </c>
      <c r="S98" s="475"/>
      <c r="T98" s="476"/>
      <c r="V98" s="253" t="s">
        <v>102</v>
      </c>
    </row>
    <row r="99" s="253" customFormat="1" ht="9.95" customHeight="1" spans="5:20">
      <c r="E99" s="267"/>
      <c r="F99" s="269"/>
      <c r="G99" s="269"/>
      <c r="H99" s="419"/>
      <c r="I99" s="447"/>
      <c r="J99" s="448"/>
      <c r="K99" s="269"/>
      <c r="L99" s="269"/>
      <c r="M99" s="449"/>
      <c r="N99" s="269"/>
      <c r="O99" s="449"/>
      <c r="P99" s="449"/>
      <c r="Q99" s="477"/>
      <c r="R99" s="478"/>
      <c r="S99" s="479"/>
      <c r="T99" s="480"/>
    </row>
    <row r="100" s="259" customFormat="1" ht="36" customHeight="1" spans="1:26">
      <c r="A100" s="261"/>
      <c r="B100" s="253"/>
      <c r="C100" s="253"/>
      <c r="D100" s="253"/>
      <c r="E100" s="267"/>
      <c r="F100" s="269"/>
      <c r="G100" s="269"/>
      <c r="H100" s="269" t="s">
        <v>103</v>
      </c>
      <c r="I100" s="450"/>
      <c r="J100" s="448" t="s">
        <v>41</v>
      </c>
      <c r="K100" s="451">
        <f>'1.U型槽主筋验算'!K4</f>
        <v>18</v>
      </c>
      <c r="L100" s="452"/>
      <c r="M100" s="453">
        <f>(R100+S100)/2+ROUNDUP((IF(K100&lt;26,10.927,11.212))*K100/10,0)*2</f>
        <v>2971.769</v>
      </c>
      <c r="N100" s="454">
        <f>ROUNDUP((H103/12.5),0)*IF(I101&gt;600,2,1)</f>
        <v>160</v>
      </c>
      <c r="O100" s="455">
        <f t="shared" ref="O100:O107" si="30">M100*N100/100</f>
        <v>4754.8304</v>
      </c>
      <c r="P100" s="269">
        <f t="shared" ref="P100:P107" si="31">ROUND(K100^2*PI()/4/1000000*7850,3)</f>
        <v>1.998</v>
      </c>
      <c r="Q100" s="481">
        <f t="shared" ref="Q100:Q107" si="32">O100*P100</f>
        <v>9500.1511392</v>
      </c>
      <c r="R100" s="482">
        <f>(H101+I105-I108*2)*2+(H107-I108*2)+(H105-I108*2)*2</f>
        <v>2872.308</v>
      </c>
      <c r="S100" s="455">
        <f>(I101+I105-I108*2)*2+(H107-I108*2)+(H105-I108*2)*2</f>
        <v>2991.23</v>
      </c>
      <c r="T100" s="483">
        <f>R102</f>
        <v>2182</v>
      </c>
      <c r="V100" s="484">
        <f t="shared" ref="V100:V105" si="33">ROUNDUP((IF(K100&lt;26,10.927,11.212))*K100/10,0)</f>
        <v>20</v>
      </c>
      <c r="X100" s="485"/>
      <c r="Y100" s="485"/>
      <c r="Z100" s="485"/>
    </row>
    <row r="101" s="259" customFormat="1" ht="18" customHeight="1" spans="1:26">
      <c r="A101" s="261"/>
      <c r="B101" s="253"/>
      <c r="C101" s="253"/>
      <c r="D101" s="253"/>
      <c r="E101" s="420" t="s">
        <v>6</v>
      </c>
      <c r="F101" s="421" t="s">
        <v>104</v>
      </c>
      <c r="G101" s="421" t="s">
        <v>105</v>
      </c>
      <c r="H101" s="422">
        <f>MIN(VLOOKUP(I98,$B$4:$J$70,2,0),VLOOKUP(I98,$B$4:$J$70,3,0))</f>
        <v>271.154</v>
      </c>
      <c r="I101" s="456">
        <f>MAX(VLOOKUP(I98,$B$4:$J$70,2,0),VLOOKUP(I98,$B$4:$J$70,3,0))</f>
        <v>330.615</v>
      </c>
      <c r="J101" s="448" t="s">
        <v>42</v>
      </c>
      <c r="K101" s="461">
        <v>12</v>
      </c>
      <c r="L101" s="452"/>
      <c r="M101" s="453">
        <f>(R101+S101)/2+ROUNDUP((IF(K101&lt;26,10.927,11.212))*K101/10,0)*2</f>
        <v>370.8845</v>
      </c>
      <c r="N101" s="458">
        <f>ROUNDUP((H103/12.5*1),0)*2</f>
        <v>320</v>
      </c>
      <c r="O101" s="455">
        <f t="shared" si="30"/>
        <v>1186.8304</v>
      </c>
      <c r="P101" s="269">
        <f t="shared" si="31"/>
        <v>0.888</v>
      </c>
      <c r="Q101" s="481">
        <f t="shared" si="32"/>
        <v>1053.9053952</v>
      </c>
      <c r="R101" s="486">
        <f>H101+I105-I108*2</f>
        <v>313.154</v>
      </c>
      <c r="S101" s="487">
        <f>I101+I105-I108*2</f>
        <v>372.615</v>
      </c>
      <c r="T101" s="488" t="str">
        <f>ROUND(R101,1)&amp;"~"&amp;ROUND(S101,1)</f>
        <v>313.2~372.6</v>
      </c>
      <c r="V101" s="484">
        <f t="shared" si="33"/>
        <v>14</v>
      </c>
      <c r="X101" s="485"/>
      <c r="Y101" s="485"/>
      <c r="Z101" s="485"/>
    </row>
    <row r="102" s="259" customFormat="1" ht="18" customHeight="1" spans="1:26">
      <c r="A102" s="261"/>
      <c r="B102" s="253"/>
      <c r="C102" s="253"/>
      <c r="D102" s="253"/>
      <c r="E102" s="420">
        <f>VLOOKUP(I98,$B$39:$Z$70,3,0)</f>
        <v>174</v>
      </c>
      <c r="F102" s="423">
        <f>VLOOKUP(I98,$B$39:$Z$70,17,0)</f>
        <v>4</v>
      </c>
      <c r="G102" s="421">
        <f>VLOOKUP(I98,$B$39:$Z$70,12,0)</f>
        <v>25</v>
      </c>
      <c r="H102" s="421" t="s">
        <v>60</v>
      </c>
      <c r="I102" s="450"/>
      <c r="J102" s="448" t="s">
        <v>43</v>
      </c>
      <c r="K102" s="451">
        <v>20</v>
      </c>
      <c r="L102" s="452"/>
      <c r="M102" s="459">
        <f>R102+2*ROUNDUP((IF(K102&lt;26,10.927,11.212))*K102/10,0)</f>
        <v>2226</v>
      </c>
      <c r="N102" s="454">
        <f>ROUNDUP(H103/12.5,0)</f>
        <v>160</v>
      </c>
      <c r="O102" s="455">
        <f t="shared" si="30"/>
        <v>3561.6</v>
      </c>
      <c r="P102" s="269">
        <f t="shared" si="31"/>
        <v>2.466</v>
      </c>
      <c r="Q102" s="481">
        <f t="shared" si="32"/>
        <v>8782.9056</v>
      </c>
      <c r="R102" s="491">
        <f>H107-I108*2</f>
        <v>2182</v>
      </c>
      <c r="S102" s="455" t="s">
        <v>106</v>
      </c>
      <c r="T102" s="490"/>
      <c r="V102" s="484">
        <f t="shared" si="33"/>
        <v>22</v>
      </c>
      <c r="X102" s="485"/>
      <c r="Y102" s="485"/>
      <c r="Z102" s="485"/>
    </row>
    <row r="103" s="259" customFormat="1" ht="18" customHeight="1" spans="1:26">
      <c r="A103" s="261"/>
      <c r="B103" s="253"/>
      <c r="C103" s="253"/>
      <c r="D103" s="253"/>
      <c r="E103" s="424" t="s">
        <v>107</v>
      </c>
      <c r="F103" s="421" t="s">
        <v>108</v>
      </c>
      <c r="G103" s="421" t="s">
        <v>13</v>
      </c>
      <c r="H103" s="425">
        <f>MAX(VLOOKUP(I98,$B$4:$J$70,4,0),VLOOKUP(I98,$B$4:$J$70,5,0))</f>
        <v>2000</v>
      </c>
      <c r="I103" s="460">
        <f>MIN(VLOOKUP(I98,$B$4:$J$70,4,0),VLOOKUP(I98,$B$4:$J$70,5,0))</f>
        <v>2000</v>
      </c>
      <c r="J103" s="448" t="s">
        <v>44</v>
      </c>
      <c r="K103" s="461">
        <v>14</v>
      </c>
      <c r="L103" s="452"/>
      <c r="M103" s="459">
        <f>R103+2*ROUNDUP((IF(K103&lt;26,10.927,11.212))*K103/10,0)</f>
        <v>168.249783362056</v>
      </c>
      <c r="N103" s="458">
        <f>ROUNDUP(H103/12.5,0)*2</f>
        <v>320</v>
      </c>
      <c r="O103" s="455">
        <f t="shared" si="30"/>
        <v>538.399306758578</v>
      </c>
      <c r="P103" s="269">
        <f t="shared" si="31"/>
        <v>1.208</v>
      </c>
      <c r="Q103" s="481">
        <f t="shared" si="32"/>
        <v>650.386362564363</v>
      </c>
      <c r="R103" s="491">
        <f>((H105+I105-I108*2)+(20-I108*2^0.5))*(2^0.5)</f>
        <v>136.249783362056</v>
      </c>
      <c r="S103" s="455" t="s">
        <v>106</v>
      </c>
      <c r="T103" s="490"/>
      <c r="V103" s="484">
        <f t="shared" si="33"/>
        <v>16</v>
      </c>
      <c r="X103" s="485"/>
      <c r="Y103" s="485"/>
      <c r="Z103" s="485"/>
    </row>
    <row r="104" s="259" customFormat="1" ht="18" customHeight="1" spans="1:26">
      <c r="A104" s="261"/>
      <c r="B104" s="253"/>
      <c r="C104" s="253"/>
      <c r="D104" s="253"/>
      <c r="E104" s="426">
        <f>VLOOKUP(I98,$B$39:$Z$70,20,0)</f>
        <v>159</v>
      </c>
      <c r="F104" s="421">
        <f>VLOOKUP(I98,$B$39:$Z$70,23,0)</f>
        <v>159</v>
      </c>
      <c r="G104" s="421">
        <f>VLOOKUP(I98,$B$39:$Z$70,7,0)</f>
        <v>3</v>
      </c>
      <c r="H104" s="427" t="s">
        <v>109</v>
      </c>
      <c r="I104" s="450" t="s">
        <v>110</v>
      </c>
      <c r="J104" s="448" t="s">
        <v>45</v>
      </c>
      <c r="K104" s="451">
        <v>12</v>
      </c>
      <c r="L104" s="452"/>
      <c r="M104" s="459">
        <f>(R104+S104)/2+2*ROUNDUP((IF(K104&lt;26,10.927,11.212))*K104/10,0)</f>
        <v>2020</v>
      </c>
      <c r="N104" s="462">
        <f>4*(G102+1)+(G104-1)*2</f>
        <v>108</v>
      </c>
      <c r="O104" s="455">
        <f t="shared" si="30"/>
        <v>2181.6</v>
      </c>
      <c r="P104" s="269">
        <f t="shared" si="31"/>
        <v>0.888</v>
      </c>
      <c r="Q104" s="481">
        <f t="shared" si="32"/>
        <v>1937.2608</v>
      </c>
      <c r="R104" s="482">
        <f>H103-I108*2</f>
        <v>1992</v>
      </c>
      <c r="S104" s="455">
        <f>I103-I108*2</f>
        <v>1992</v>
      </c>
      <c r="T104" s="488" t="str">
        <f>ROUND(S104,1)&amp;"~"&amp;ROUND(R104,1)</f>
        <v>1992~1992</v>
      </c>
      <c r="V104" s="484">
        <f t="shared" si="33"/>
        <v>14</v>
      </c>
      <c r="X104" s="485"/>
      <c r="Y104" s="485"/>
      <c r="Z104" s="485"/>
    </row>
    <row r="105" s="259" customFormat="1" ht="18" customHeight="1" spans="1:26">
      <c r="A105" s="261"/>
      <c r="B105" s="253"/>
      <c r="C105" s="253"/>
      <c r="D105" s="253"/>
      <c r="E105" s="428"/>
      <c r="F105" s="429"/>
      <c r="G105" s="429"/>
      <c r="H105" s="430">
        <f>VLOOKUP(I98,$B$4:$J$70,6,0)</f>
        <v>40</v>
      </c>
      <c r="I105" s="460">
        <f>VLOOKUP(I98,$B$4:$J$70,7,0)</f>
        <v>50</v>
      </c>
      <c r="J105" s="448" t="s">
        <v>111</v>
      </c>
      <c r="K105" s="451">
        <v>12</v>
      </c>
      <c r="L105" s="452"/>
      <c r="M105" s="459">
        <f>(R105+S105)/2+2*ROUNDUP((IF(K105&lt;26,10.927,11.212))*K105/10,0)</f>
        <v>2028.88370739556</v>
      </c>
      <c r="N105" s="269">
        <f>2*(E102+1)+F102*2</f>
        <v>358</v>
      </c>
      <c r="O105" s="455">
        <f t="shared" si="30"/>
        <v>7263.4036724761</v>
      </c>
      <c r="P105" s="269">
        <f t="shared" si="31"/>
        <v>0.888</v>
      </c>
      <c r="Q105" s="481">
        <f t="shared" si="32"/>
        <v>6449.90246115878</v>
      </c>
      <c r="R105" s="482">
        <f>((I101-H101)^2+H103^2)^0.5</f>
        <v>2000.88370739556</v>
      </c>
      <c r="S105" s="455">
        <f>((I101-H101)^2+I103^2)^0.5</f>
        <v>2000.88370739556</v>
      </c>
      <c r="T105" s="488" t="str">
        <f>ROUND(S105,1)&amp;"~"&amp;ROUND(R105,1)</f>
        <v>2000.9~2000.9</v>
      </c>
      <c r="V105" s="484">
        <f t="shared" si="33"/>
        <v>14</v>
      </c>
      <c r="X105" s="485"/>
      <c r="Y105" s="485"/>
      <c r="Z105" s="485"/>
    </row>
    <row r="106" s="259" customFormat="1" ht="18" customHeight="1" spans="1:26">
      <c r="A106" s="261"/>
      <c r="B106" s="253"/>
      <c r="C106" s="253"/>
      <c r="D106" s="253"/>
      <c r="E106" s="431" t="s">
        <v>112</v>
      </c>
      <c r="F106" s="432"/>
      <c r="G106" s="433"/>
      <c r="H106" s="434" t="s">
        <v>113</v>
      </c>
      <c r="I106" s="463"/>
      <c r="J106" s="448" t="s">
        <v>114</v>
      </c>
      <c r="K106" s="461">
        <v>8</v>
      </c>
      <c r="L106" s="452"/>
      <c r="M106" s="459">
        <f>R106+11</f>
        <v>53</v>
      </c>
      <c r="N106" s="464">
        <f>ROUNDDOWN(((VLOOKUP(I98,$B$39:$Z$70,2,0))/(VLOOKUP(I98,$B$39:$Z$70,4,0))-1),0)/4*((VLOOKUP(I98,$B$39:$Z$70,20,0))+1)</f>
        <v>6960</v>
      </c>
      <c r="O106" s="455">
        <f t="shared" si="30"/>
        <v>3688.8</v>
      </c>
      <c r="P106" s="269">
        <f t="shared" si="31"/>
        <v>0.395</v>
      </c>
      <c r="Q106" s="481">
        <f t="shared" si="32"/>
        <v>1457.076</v>
      </c>
      <c r="R106" s="491">
        <f>I105-2*I108</f>
        <v>42</v>
      </c>
      <c r="S106" s="455" t="s">
        <v>106</v>
      </c>
      <c r="T106" s="490"/>
      <c r="V106" s="492"/>
      <c r="X106" s="485"/>
      <c r="Y106" s="485"/>
      <c r="Z106" s="485"/>
    </row>
    <row r="107" s="259" customFormat="1" ht="18" customHeight="1" spans="1:26">
      <c r="A107" s="261"/>
      <c r="B107" s="253"/>
      <c r="C107" s="253"/>
      <c r="D107" s="253"/>
      <c r="E107" s="435" t="s">
        <v>115</v>
      </c>
      <c r="F107" s="436" t="s">
        <v>116</v>
      </c>
      <c r="G107" s="437" t="s">
        <v>56</v>
      </c>
      <c r="H107" s="434">
        <f>VLOOKUP(I98,$B$4:$J$70,8,0)</f>
        <v>2190</v>
      </c>
      <c r="I107" s="463"/>
      <c r="J107" s="448" t="s">
        <v>117</v>
      </c>
      <c r="K107" s="461">
        <v>8</v>
      </c>
      <c r="L107" s="452"/>
      <c r="M107" s="459">
        <f>R107+11</f>
        <v>43</v>
      </c>
      <c r="N107" s="465">
        <f>ROUND(E104/4*G102,0)*2</f>
        <v>1988</v>
      </c>
      <c r="O107" s="455">
        <f t="shared" si="30"/>
        <v>854.84</v>
      </c>
      <c r="P107" s="269">
        <f t="shared" si="31"/>
        <v>0.395</v>
      </c>
      <c r="Q107" s="481">
        <f t="shared" si="32"/>
        <v>337.6618</v>
      </c>
      <c r="R107" s="491">
        <f>H105-2*I108</f>
        <v>32</v>
      </c>
      <c r="S107" s="455" t="s">
        <v>106</v>
      </c>
      <c r="T107" s="490"/>
      <c r="V107" s="492"/>
      <c r="X107" s="485"/>
      <c r="Y107" s="485"/>
      <c r="Z107" s="485"/>
    </row>
    <row r="108" s="259" customFormat="1" ht="18" customHeight="1" spans="1:26">
      <c r="A108" s="261"/>
      <c r="B108" s="253"/>
      <c r="C108" s="253"/>
      <c r="D108" s="253"/>
      <c r="E108" s="438">
        <f>IF(I98=0,0,ROUND(((H101+I101)/2*H105*2+H107*I105+0.2*0.2+0.25*0.05*2)*(H103+I103)/2/1000000,1))</f>
        <v>267.1</v>
      </c>
      <c r="F108" s="439">
        <f>IF(I98=0,0,ROUND(Q106+Q107,1))</f>
        <v>1794.7</v>
      </c>
      <c r="G108" s="440">
        <f>IF(I98=0,0,ROUND(Q100+Q101+Q102+Q103+Q104+Q105,1))</f>
        <v>28374.5</v>
      </c>
      <c r="H108" s="441" t="s">
        <v>118</v>
      </c>
      <c r="I108" s="466">
        <f>$P$3</f>
        <v>4</v>
      </c>
      <c r="J108" s="467" t="s">
        <v>119</v>
      </c>
      <c r="K108" s="468" t="str">
        <f>"C40混凝土:"&amp;ROUND(((H101+I101)/2*H105*2+H107*I105+0.2*0.2+0.25*0.05*2)*(H103+I103)/2/1000000,1)&amp;"m"&amp;"      "&amp;"HPB300:"&amp;ROUND(Q106+Q107,1)&amp;"kg       "&amp;"HRB400:"&amp;ROUND(Q100+Q101+Q102+Q103+Q104+Q105,1)&amp;"kg"</f>
        <v>C40混凝土:267.1m      HPB300:1794.7kg       HRB400:28374.5kg</v>
      </c>
      <c r="L108" s="468"/>
      <c r="M108" s="468"/>
      <c r="N108" s="468"/>
      <c r="O108" s="468"/>
      <c r="P108" s="468"/>
      <c r="Q108" s="493"/>
      <c r="R108" s="494" t="s">
        <v>120</v>
      </c>
      <c r="S108" s="468">
        <f>ROUND(SUM(Q100:Q107)/ROUND(((H101+I101)/2*H105*2+H107*I105+0.2*0.2+0.25*0.05*2)*(H103+I103)/2/1000000,1),1)</f>
        <v>113</v>
      </c>
      <c r="T108" s="495"/>
      <c r="X108" s="485"/>
      <c r="Y108" s="485"/>
      <c r="Z108" s="485"/>
    </row>
    <row r="109" s="259" customFormat="1" ht="15" spans="1:15">
      <c r="A109" s="261"/>
      <c r="C109" s="253"/>
      <c r="I109" s="256"/>
      <c r="K109" s="262"/>
      <c r="O109" s="262"/>
    </row>
    <row r="110" s="259" customFormat="1" ht="9.95" customHeight="1" spans="1:22">
      <c r="A110" s="261"/>
      <c r="B110" s="253" t="str">
        <f>B7</f>
        <v>YU4</v>
      </c>
      <c r="C110" s="253"/>
      <c r="D110" s="253"/>
      <c r="E110" s="264" t="s">
        <v>94</v>
      </c>
      <c r="F110" s="265"/>
      <c r="G110" s="265"/>
      <c r="H110" s="418" t="s">
        <v>95</v>
      </c>
      <c r="I110" s="444" t="str">
        <f>B110</f>
        <v>YU4</v>
      </c>
      <c r="J110" s="445" t="s">
        <v>28</v>
      </c>
      <c r="K110" s="265" t="s">
        <v>29</v>
      </c>
      <c r="L110" s="265" t="s">
        <v>96</v>
      </c>
      <c r="M110" s="446" t="s">
        <v>97</v>
      </c>
      <c r="N110" s="265" t="s">
        <v>32</v>
      </c>
      <c r="O110" s="446" t="s">
        <v>98</v>
      </c>
      <c r="P110" s="446" t="s">
        <v>99</v>
      </c>
      <c r="Q110" s="473" t="s">
        <v>100</v>
      </c>
      <c r="R110" s="474" t="s">
        <v>101</v>
      </c>
      <c r="S110" s="475"/>
      <c r="T110" s="476"/>
      <c r="V110" s="253" t="s">
        <v>102</v>
      </c>
    </row>
    <row r="111" s="253" customFormat="1" ht="9.95" customHeight="1" spans="5:20">
      <c r="E111" s="267"/>
      <c r="F111" s="269"/>
      <c r="G111" s="269"/>
      <c r="H111" s="419"/>
      <c r="I111" s="447"/>
      <c r="J111" s="448"/>
      <c r="K111" s="269"/>
      <c r="L111" s="269"/>
      <c r="M111" s="449"/>
      <c r="N111" s="269"/>
      <c r="O111" s="449"/>
      <c r="P111" s="449"/>
      <c r="Q111" s="477"/>
      <c r="R111" s="478"/>
      <c r="S111" s="479"/>
      <c r="T111" s="480"/>
    </row>
    <row r="112" s="259" customFormat="1" ht="36" customHeight="1" spans="1:26">
      <c r="A112" s="261"/>
      <c r="B112" s="253"/>
      <c r="C112" s="253"/>
      <c r="D112" s="253"/>
      <c r="E112" s="267"/>
      <c r="F112" s="269"/>
      <c r="G112" s="269"/>
      <c r="H112" s="269" t="s">
        <v>103</v>
      </c>
      <c r="I112" s="450"/>
      <c r="J112" s="448" t="s">
        <v>41</v>
      </c>
      <c r="K112" s="451">
        <f>'1.U型槽主筋验算'!K5</f>
        <v>22</v>
      </c>
      <c r="L112" s="452"/>
      <c r="M112" s="453">
        <f>(R112+S112)/2+ROUNDUP((IF(K112&lt;26,10.927,11.212))*K112/10,0)*2</f>
        <v>3100.869</v>
      </c>
      <c r="N112" s="454">
        <f>ROUNDUP((H115/12.5),0)*IF(I113&gt;600,2,1)</f>
        <v>160</v>
      </c>
      <c r="O112" s="455">
        <f t="shared" ref="O112:O119" si="34">M112*N112/100</f>
        <v>4961.3904</v>
      </c>
      <c r="P112" s="269">
        <f t="shared" ref="P112:P119" si="35">ROUND(K112^2*PI()/4/1000000*7850,3)</f>
        <v>2.984</v>
      </c>
      <c r="Q112" s="481">
        <f t="shared" ref="Q112:Q119" si="36">O112*P112</f>
        <v>14804.7889536</v>
      </c>
      <c r="R112" s="482">
        <f>(H113+I117-I120*2)*2+(H119-I120*2)+(H117-I120*2)*2</f>
        <v>2991.408</v>
      </c>
      <c r="S112" s="455">
        <f>(I113+I117-I120*2)*2+(H119-I120*2)+(H117-I120*2)*2</f>
        <v>3110.33</v>
      </c>
      <c r="T112" s="483">
        <f>R114</f>
        <v>2182</v>
      </c>
      <c r="V112" s="484">
        <f t="shared" ref="V112:V117" si="37">ROUNDUP((IF(K112&lt;26,10.927,11.212))*K112/10,0)</f>
        <v>25</v>
      </c>
      <c r="X112" s="485"/>
      <c r="Y112" s="485"/>
      <c r="Z112" s="485"/>
    </row>
    <row r="113" s="259" customFormat="1" ht="18" customHeight="1" spans="1:26">
      <c r="A113" s="261"/>
      <c r="B113" s="253"/>
      <c r="C113" s="253"/>
      <c r="D113" s="253"/>
      <c r="E113" s="420" t="s">
        <v>6</v>
      </c>
      <c r="F113" s="421" t="s">
        <v>104</v>
      </c>
      <c r="G113" s="421" t="s">
        <v>105</v>
      </c>
      <c r="H113" s="422">
        <f>MIN(VLOOKUP(I110,$B$4:$J$70,2,0),VLOOKUP(I110,$B$4:$J$70,3,0))</f>
        <v>330.704</v>
      </c>
      <c r="I113" s="456">
        <f>MAX(VLOOKUP(I110,$B$4:$J$70,2,0),VLOOKUP(I110,$B$4:$J$70,3,0))</f>
        <v>390.165</v>
      </c>
      <c r="J113" s="448" t="s">
        <v>42</v>
      </c>
      <c r="K113" s="461">
        <v>12</v>
      </c>
      <c r="L113" s="452"/>
      <c r="M113" s="453">
        <f>(R113+S113)/2+ROUNDUP((IF(K113&lt;26,10.927,11.212))*K113/10,0)*2</f>
        <v>430.4345</v>
      </c>
      <c r="N113" s="458">
        <f>ROUNDUP((H115/12.5*1),0)*2</f>
        <v>320</v>
      </c>
      <c r="O113" s="455">
        <f t="shared" si="34"/>
        <v>1377.3904</v>
      </c>
      <c r="P113" s="269">
        <f t="shared" si="35"/>
        <v>0.888</v>
      </c>
      <c r="Q113" s="481">
        <f t="shared" si="36"/>
        <v>1223.1226752</v>
      </c>
      <c r="R113" s="486">
        <f>H113+I117-I120*2</f>
        <v>372.704</v>
      </c>
      <c r="S113" s="487">
        <f>I113+I117-I120*2</f>
        <v>432.165</v>
      </c>
      <c r="T113" s="488" t="str">
        <f>ROUND(R113,1)&amp;"~"&amp;ROUND(S113,1)</f>
        <v>372.7~432.2</v>
      </c>
      <c r="V113" s="484">
        <f t="shared" si="37"/>
        <v>14</v>
      </c>
      <c r="X113" s="485"/>
      <c r="Y113" s="485"/>
      <c r="Z113" s="485"/>
    </row>
    <row r="114" s="259" customFormat="1" ht="18" customHeight="1" spans="1:26">
      <c r="A114" s="261"/>
      <c r="B114" s="253"/>
      <c r="C114" s="253"/>
      <c r="D114" s="253"/>
      <c r="E114" s="420">
        <f>VLOOKUP(I110,$B$39:$Z$70,3,0)</f>
        <v>174</v>
      </c>
      <c r="F114" s="423">
        <f>VLOOKUP(I110,$B$39:$Z$70,17,0)</f>
        <v>4</v>
      </c>
      <c r="G114" s="421">
        <f>VLOOKUP(I110,$B$39:$Z$70,12,0)</f>
        <v>30</v>
      </c>
      <c r="H114" s="421" t="s">
        <v>60</v>
      </c>
      <c r="I114" s="450"/>
      <c r="J114" s="448" t="s">
        <v>43</v>
      </c>
      <c r="K114" s="451">
        <v>20</v>
      </c>
      <c r="L114" s="452"/>
      <c r="M114" s="459">
        <f>R114+2*ROUNDUP((IF(K114&lt;26,10.927,11.212))*K114/10,0)</f>
        <v>2226</v>
      </c>
      <c r="N114" s="454">
        <f>ROUNDUP(H115/12.5,0)</f>
        <v>160</v>
      </c>
      <c r="O114" s="455">
        <f t="shared" si="34"/>
        <v>3561.6</v>
      </c>
      <c r="P114" s="269">
        <f t="shared" si="35"/>
        <v>2.466</v>
      </c>
      <c r="Q114" s="481">
        <f t="shared" si="36"/>
        <v>8782.9056</v>
      </c>
      <c r="R114" s="491">
        <f>H119-I120*2</f>
        <v>2182</v>
      </c>
      <c r="S114" s="455" t="s">
        <v>106</v>
      </c>
      <c r="T114" s="490"/>
      <c r="V114" s="484">
        <f t="shared" si="37"/>
        <v>22</v>
      </c>
      <c r="X114" s="485"/>
      <c r="Y114" s="485"/>
      <c r="Z114" s="485"/>
    </row>
    <row r="115" s="259" customFormat="1" ht="18" customHeight="1" spans="1:26">
      <c r="A115" s="261"/>
      <c r="B115" s="253"/>
      <c r="C115" s="253"/>
      <c r="D115" s="253"/>
      <c r="E115" s="424" t="s">
        <v>107</v>
      </c>
      <c r="F115" s="421" t="s">
        <v>108</v>
      </c>
      <c r="G115" s="421" t="s">
        <v>13</v>
      </c>
      <c r="H115" s="425">
        <f>MAX(VLOOKUP(I110,$B$4:$J$70,4,0),VLOOKUP(I110,$B$4:$J$70,5,0))</f>
        <v>2000</v>
      </c>
      <c r="I115" s="460">
        <f>MIN(VLOOKUP(I110,$B$4:$J$70,4,0),VLOOKUP(I110,$B$4:$J$70,5,0))</f>
        <v>2000</v>
      </c>
      <c r="J115" s="448" t="s">
        <v>44</v>
      </c>
      <c r="K115" s="461">
        <v>14</v>
      </c>
      <c r="L115" s="452"/>
      <c r="M115" s="459">
        <f>R115+2*ROUNDUP((IF(K115&lt;26,10.927,11.212))*K115/10,0)</f>
        <v>168.249783362056</v>
      </c>
      <c r="N115" s="458">
        <f>ROUNDUP(H115/12.5,0)*2</f>
        <v>320</v>
      </c>
      <c r="O115" s="455">
        <f t="shared" si="34"/>
        <v>538.399306758578</v>
      </c>
      <c r="P115" s="269">
        <f t="shared" si="35"/>
        <v>1.208</v>
      </c>
      <c r="Q115" s="481">
        <f t="shared" si="36"/>
        <v>650.386362564363</v>
      </c>
      <c r="R115" s="491">
        <f>((H117+I117-I120*2)+(20-I120*2^0.5))*(2^0.5)</f>
        <v>136.249783362056</v>
      </c>
      <c r="S115" s="455" t="s">
        <v>106</v>
      </c>
      <c r="T115" s="490"/>
      <c r="V115" s="484">
        <f t="shared" si="37"/>
        <v>16</v>
      </c>
      <c r="X115" s="485"/>
      <c r="Y115" s="485"/>
      <c r="Z115" s="485"/>
    </row>
    <row r="116" s="259" customFormat="1" ht="18" customHeight="1" spans="1:26">
      <c r="A116" s="261"/>
      <c r="B116" s="253"/>
      <c r="C116" s="253"/>
      <c r="D116" s="253"/>
      <c r="E116" s="426">
        <f>VLOOKUP(I110,$B$39:$Z$70,20,0)</f>
        <v>159</v>
      </c>
      <c r="F116" s="421">
        <f>VLOOKUP(I110,$B$39:$Z$70,23,0)</f>
        <v>159</v>
      </c>
      <c r="G116" s="421">
        <f>VLOOKUP(I110,$B$39:$Z$70,7,0)</f>
        <v>3</v>
      </c>
      <c r="H116" s="427" t="s">
        <v>109</v>
      </c>
      <c r="I116" s="450" t="s">
        <v>110</v>
      </c>
      <c r="J116" s="448" t="s">
        <v>45</v>
      </c>
      <c r="K116" s="451">
        <v>12</v>
      </c>
      <c r="L116" s="452"/>
      <c r="M116" s="459">
        <f>(R116+S116)/2+2*ROUNDUP((IF(K116&lt;26,10.927,11.212))*K116/10,0)</f>
        <v>2020</v>
      </c>
      <c r="N116" s="462">
        <f>4*(G114+1)+(G116-1)*2</f>
        <v>128</v>
      </c>
      <c r="O116" s="455">
        <f t="shared" si="34"/>
        <v>2585.6</v>
      </c>
      <c r="P116" s="269">
        <f t="shared" si="35"/>
        <v>0.888</v>
      </c>
      <c r="Q116" s="481">
        <f t="shared" si="36"/>
        <v>2296.0128</v>
      </c>
      <c r="R116" s="482">
        <f>H115-I120*2</f>
        <v>1992</v>
      </c>
      <c r="S116" s="455">
        <f>I115-I120*2</f>
        <v>1992</v>
      </c>
      <c r="T116" s="488" t="str">
        <f>ROUND(S116,1)&amp;"~"&amp;ROUND(R116,1)</f>
        <v>1992~1992</v>
      </c>
      <c r="V116" s="484">
        <f t="shared" si="37"/>
        <v>14</v>
      </c>
      <c r="X116" s="485"/>
      <c r="Y116" s="485"/>
      <c r="Z116" s="485"/>
    </row>
    <row r="117" s="259" customFormat="1" ht="18" customHeight="1" spans="1:26">
      <c r="A117" s="261"/>
      <c r="B117" s="253"/>
      <c r="C117" s="253"/>
      <c r="D117" s="253"/>
      <c r="E117" s="428"/>
      <c r="F117" s="429"/>
      <c r="G117" s="429"/>
      <c r="H117" s="430">
        <f>VLOOKUP(I110,$B$4:$J$70,6,0)</f>
        <v>40</v>
      </c>
      <c r="I117" s="460">
        <f>VLOOKUP(I110,$B$4:$J$70,7,0)</f>
        <v>50</v>
      </c>
      <c r="J117" s="448" t="s">
        <v>111</v>
      </c>
      <c r="K117" s="451">
        <v>12</v>
      </c>
      <c r="L117" s="452"/>
      <c r="M117" s="459">
        <f>(R117+S117)/2+2*ROUNDUP((IF(K117&lt;26,10.927,11.212))*K117/10,0)</f>
        <v>2028.88370739556</v>
      </c>
      <c r="N117" s="269">
        <f>2*(E114+1)+F114*2</f>
        <v>358</v>
      </c>
      <c r="O117" s="455">
        <f t="shared" si="34"/>
        <v>7263.4036724761</v>
      </c>
      <c r="P117" s="269">
        <f t="shared" si="35"/>
        <v>0.888</v>
      </c>
      <c r="Q117" s="481">
        <f t="shared" si="36"/>
        <v>6449.90246115878</v>
      </c>
      <c r="R117" s="482">
        <f>((I113-H113)^2+H115^2)^0.5</f>
        <v>2000.88370739556</v>
      </c>
      <c r="S117" s="455">
        <f>((I113-H113)^2+I115^2)^0.5</f>
        <v>2000.88370739556</v>
      </c>
      <c r="T117" s="488" t="str">
        <f>ROUND(S117,1)&amp;"~"&amp;ROUND(R117,1)</f>
        <v>2000.9~2000.9</v>
      </c>
      <c r="V117" s="484">
        <f t="shared" si="37"/>
        <v>14</v>
      </c>
      <c r="X117" s="485"/>
      <c r="Y117" s="485"/>
      <c r="Z117" s="485"/>
    </row>
    <row r="118" s="259" customFormat="1" ht="18" customHeight="1" spans="1:26">
      <c r="A118" s="261"/>
      <c r="B118" s="253"/>
      <c r="C118" s="253"/>
      <c r="D118" s="253"/>
      <c r="E118" s="431" t="s">
        <v>112</v>
      </c>
      <c r="F118" s="432"/>
      <c r="G118" s="433"/>
      <c r="H118" s="434" t="s">
        <v>113</v>
      </c>
      <c r="I118" s="463"/>
      <c r="J118" s="448" t="s">
        <v>114</v>
      </c>
      <c r="K118" s="461">
        <v>8</v>
      </c>
      <c r="L118" s="452"/>
      <c r="M118" s="459">
        <f>R118+11</f>
        <v>53</v>
      </c>
      <c r="N118" s="464">
        <f>ROUNDDOWN(((VLOOKUP(I110,$B$39:$Z$70,2,0))/(VLOOKUP(I110,$B$39:$Z$70,4,0))-1),0)/4*((VLOOKUP(I110,$B$39:$Z$70,20,0))+1)</f>
        <v>6960</v>
      </c>
      <c r="O118" s="455">
        <f t="shared" si="34"/>
        <v>3688.8</v>
      </c>
      <c r="P118" s="269">
        <f t="shared" si="35"/>
        <v>0.395</v>
      </c>
      <c r="Q118" s="481">
        <f t="shared" si="36"/>
        <v>1457.076</v>
      </c>
      <c r="R118" s="491">
        <f>I117-2*I120</f>
        <v>42</v>
      </c>
      <c r="S118" s="455" t="s">
        <v>106</v>
      </c>
      <c r="T118" s="490"/>
      <c r="V118" s="492"/>
      <c r="X118" s="485"/>
      <c r="Y118" s="485"/>
      <c r="Z118" s="485"/>
    </row>
    <row r="119" s="259" customFormat="1" ht="18" customHeight="1" spans="1:26">
      <c r="A119" s="261"/>
      <c r="B119" s="253"/>
      <c r="C119" s="253"/>
      <c r="D119" s="253"/>
      <c r="E119" s="435" t="s">
        <v>115</v>
      </c>
      <c r="F119" s="436" t="s">
        <v>116</v>
      </c>
      <c r="G119" s="437" t="s">
        <v>56</v>
      </c>
      <c r="H119" s="434">
        <f>VLOOKUP(I110,$B$4:$J$70,8,0)</f>
        <v>2190</v>
      </c>
      <c r="I119" s="463"/>
      <c r="J119" s="448" t="s">
        <v>117</v>
      </c>
      <c r="K119" s="461">
        <v>8</v>
      </c>
      <c r="L119" s="452"/>
      <c r="M119" s="459">
        <f>R119+11</f>
        <v>43</v>
      </c>
      <c r="N119" s="465">
        <f>ROUND(E116/4*G114,0)*2</f>
        <v>2386</v>
      </c>
      <c r="O119" s="455">
        <f t="shared" si="34"/>
        <v>1025.98</v>
      </c>
      <c r="P119" s="269">
        <f t="shared" si="35"/>
        <v>0.395</v>
      </c>
      <c r="Q119" s="481">
        <f t="shared" si="36"/>
        <v>405.2621</v>
      </c>
      <c r="R119" s="491">
        <f>H117-2*I120</f>
        <v>32</v>
      </c>
      <c r="S119" s="455" t="s">
        <v>106</v>
      </c>
      <c r="T119" s="490"/>
      <c r="V119" s="492"/>
      <c r="X119" s="485"/>
      <c r="Y119" s="485"/>
      <c r="Z119" s="485"/>
    </row>
    <row r="120" s="259" customFormat="1" ht="18" customHeight="1" spans="1:26">
      <c r="A120" s="261"/>
      <c r="B120" s="253"/>
      <c r="C120" s="253"/>
      <c r="D120" s="253"/>
      <c r="E120" s="438">
        <f>IF(I110=0,0,ROUND(((H113+I113)/2*H117*2+H119*I117+0.2*0.2+0.25*0.05*2)*(H115+I115)/2/1000000,1))</f>
        <v>276.7</v>
      </c>
      <c r="F120" s="439">
        <f>IF(I110=0,0,ROUND(Q118+Q119,1))</f>
        <v>1862.3</v>
      </c>
      <c r="G120" s="440">
        <f>IF(I110=0,0,ROUND(Q112+Q113+Q114+Q115+Q116+Q117,1))</f>
        <v>34207.1</v>
      </c>
      <c r="H120" s="441" t="s">
        <v>118</v>
      </c>
      <c r="I120" s="466">
        <f>$P$3</f>
        <v>4</v>
      </c>
      <c r="J120" s="467" t="s">
        <v>119</v>
      </c>
      <c r="K120" s="468" t="str">
        <f>"C40混凝土:"&amp;ROUND(((H113+I113)/2*H117*2+H119*I117+0.2*0.2+0.25*0.05*2)*(H115+I115)/2/1000000,1)&amp;"m"&amp;"      "&amp;"HPB300:"&amp;ROUND(Q118+Q119,1)&amp;"kg       "&amp;"HRB400:"&amp;ROUND(Q112+Q113+Q114+Q115+Q116+Q117,1)&amp;"kg"</f>
        <v>C40混凝土:276.7m      HPB300:1862.3kg       HRB400:34207.1kg</v>
      </c>
      <c r="L120" s="468"/>
      <c r="M120" s="468"/>
      <c r="N120" s="468"/>
      <c r="O120" s="468"/>
      <c r="P120" s="468"/>
      <c r="Q120" s="493"/>
      <c r="R120" s="494" t="s">
        <v>120</v>
      </c>
      <c r="S120" s="468">
        <f>ROUND(SUM(Q112:Q119)/ROUND(((H113+I113)/2*H117*2+H119*I117+0.2*0.2+0.25*0.05*2)*(H115+I115)/2/1000000,1),1)</f>
        <v>130.4</v>
      </c>
      <c r="T120" s="495"/>
      <c r="X120" s="485"/>
      <c r="Y120" s="485"/>
      <c r="Z120" s="485"/>
    </row>
    <row r="121" s="259" customFormat="1" ht="15" spans="1:15">
      <c r="A121" s="261"/>
      <c r="C121" s="253"/>
      <c r="I121" s="256"/>
      <c r="K121" s="262"/>
      <c r="O121" s="262"/>
    </row>
    <row r="122" s="259" customFormat="1" ht="9.95" customHeight="1" spans="1:22">
      <c r="A122" s="261"/>
      <c r="B122" s="253" t="str">
        <f>B8</f>
        <v>YU5</v>
      </c>
      <c r="C122" s="253"/>
      <c r="D122" s="253"/>
      <c r="E122" s="264" t="s">
        <v>94</v>
      </c>
      <c r="F122" s="265"/>
      <c r="G122" s="265"/>
      <c r="H122" s="418" t="s">
        <v>95</v>
      </c>
      <c r="I122" s="444" t="str">
        <f>B122</f>
        <v>YU5</v>
      </c>
      <c r="J122" s="445" t="s">
        <v>28</v>
      </c>
      <c r="K122" s="265" t="s">
        <v>29</v>
      </c>
      <c r="L122" s="265" t="s">
        <v>96</v>
      </c>
      <c r="M122" s="446" t="s">
        <v>97</v>
      </c>
      <c r="N122" s="265" t="s">
        <v>32</v>
      </c>
      <c r="O122" s="446" t="s">
        <v>98</v>
      </c>
      <c r="P122" s="446" t="s">
        <v>99</v>
      </c>
      <c r="Q122" s="473" t="s">
        <v>100</v>
      </c>
      <c r="R122" s="474" t="s">
        <v>101</v>
      </c>
      <c r="S122" s="475"/>
      <c r="T122" s="476"/>
      <c r="V122" s="253" t="s">
        <v>102</v>
      </c>
    </row>
    <row r="123" s="253" customFormat="1" ht="9.95" customHeight="1" spans="5:20">
      <c r="E123" s="267"/>
      <c r="F123" s="269"/>
      <c r="G123" s="269"/>
      <c r="H123" s="419"/>
      <c r="I123" s="447"/>
      <c r="J123" s="448"/>
      <c r="K123" s="269"/>
      <c r="L123" s="269"/>
      <c r="M123" s="449"/>
      <c r="N123" s="269"/>
      <c r="O123" s="449"/>
      <c r="P123" s="449"/>
      <c r="Q123" s="477"/>
      <c r="R123" s="478"/>
      <c r="S123" s="479"/>
      <c r="T123" s="480"/>
    </row>
    <row r="124" s="259" customFormat="1" ht="36" customHeight="1" spans="1:26">
      <c r="A124" s="261"/>
      <c r="B124" s="253"/>
      <c r="C124" s="253"/>
      <c r="D124" s="253"/>
      <c r="E124" s="267"/>
      <c r="F124" s="269"/>
      <c r="G124" s="269"/>
      <c r="H124" s="269" t="s">
        <v>103</v>
      </c>
      <c r="I124" s="450"/>
      <c r="J124" s="448" t="s">
        <v>41</v>
      </c>
      <c r="K124" s="451">
        <f>'1.U型槽主筋验算'!K6</f>
        <v>25</v>
      </c>
      <c r="L124" s="452"/>
      <c r="M124" s="453">
        <f>(R124+S124)/2+ROUNDUP((IF(K124&lt;26,10.927,11.212))*K124/10,0)*2</f>
        <v>3285.971</v>
      </c>
      <c r="N124" s="454">
        <f>ROUNDUP((H127/12.5),0)*IF(I125&gt;600,2,1)</f>
        <v>160</v>
      </c>
      <c r="O124" s="455">
        <f t="shared" ref="O124:O131" si="38">M124*N124/100</f>
        <v>5257.5536</v>
      </c>
      <c r="P124" s="269">
        <f t="shared" ref="P124:P131" si="39">ROUND(K124^2*PI()/4/1000000*7850,3)</f>
        <v>3.853</v>
      </c>
      <c r="Q124" s="481">
        <f t="shared" ref="Q124:Q131" si="40">O124*P124</f>
        <v>20257.3540208</v>
      </c>
      <c r="R124" s="482">
        <f>(H125+I129-I132*2)*2+(H131-I132*2)+(H129-I132*2)*2</f>
        <v>3170.51</v>
      </c>
      <c r="S124" s="455">
        <f>(I125+I129-I132*2)*2+(H131-I132*2)+(H129-I132*2)*2</f>
        <v>3289.432</v>
      </c>
      <c r="T124" s="483">
        <f>R126</f>
        <v>2202</v>
      </c>
      <c r="V124" s="484">
        <f t="shared" ref="V124:V129" si="41">ROUNDUP((IF(K124&lt;26,10.927,11.212))*K124/10,0)</f>
        <v>28</v>
      </c>
      <c r="X124" s="485"/>
      <c r="Y124" s="485"/>
      <c r="Z124" s="485"/>
    </row>
    <row r="125" s="259" customFormat="1" ht="18" customHeight="1" spans="1:26">
      <c r="A125" s="261"/>
      <c r="B125" s="253"/>
      <c r="C125" s="253"/>
      <c r="D125" s="253"/>
      <c r="E125" s="420" t="s">
        <v>6</v>
      </c>
      <c r="F125" s="421" t="s">
        <v>104</v>
      </c>
      <c r="G125" s="421" t="s">
        <v>105</v>
      </c>
      <c r="H125" s="422">
        <f>MIN(VLOOKUP(I122,$B$4:$J$70,2,0),VLOOKUP(I122,$B$4:$J$70,3,0))</f>
        <v>390.255</v>
      </c>
      <c r="I125" s="456">
        <f>MAX(VLOOKUP(I122,$B$4:$J$70,2,0),VLOOKUP(I122,$B$4:$J$70,3,0))</f>
        <v>449.716</v>
      </c>
      <c r="J125" s="448" t="s">
        <v>42</v>
      </c>
      <c r="K125" s="461">
        <v>12</v>
      </c>
      <c r="L125" s="452"/>
      <c r="M125" s="453">
        <f>(R125+S125)/2+ROUNDUP((IF(K125&lt;26,10.927,11.212))*K125/10,0)*2</f>
        <v>499.9855</v>
      </c>
      <c r="N125" s="458">
        <f>ROUNDUP((H127/12.5*1),0)*2</f>
        <v>320</v>
      </c>
      <c r="O125" s="455">
        <f t="shared" si="38"/>
        <v>1599.9536</v>
      </c>
      <c r="P125" s="269">
        <f t="shared" si="39"/>
        <v>0.888</v>
      </c>
      <c r="Q125" s="481">
        <f t="shared" si="40"/>
        <v>1420.7587968</v>
      </c>
      <c r="R125" s="486">
        <f>H125+I129-I132*2</f>
        <v>442.255</v>
      </c>
      <c r="S125" s="487">
        <f>I125+I129-I132*2</f>
        <v>501.716</v>
      </c>
      <c r="T125" s="488" t="str">
        <f>ROUND(R125,1)&amp;"~"&amp;ROUND(S125,1)</f>
        <v>442.3~501.7</v>
      </c>
      <c r="V125" s="484">
        <f t="shared" si="41"/>
        <v>14</v>
      </c>
      <c r="X125" s="485"/>
      <c r="Y125" s="485"/>
      <c r="Z125" s="485"/>
    </row>
    <row r="126" s="259" customFormat="1" ht="18" customHeight="1" spans="1:26">
      <c r="A126" s="261"/>
      <c r="B126" s="253"/>
      <c r="C126" s="253"/>
      <c r="D126" s="253"/>
      <c r="E126" s="420">
        <f>VLOOKUP(I122,$B$39:$Z$70,3,0)</f>
        <v>174</v>
      </c>
      <c r="F126" s="423">
        <f>VLOOKUP(I122,$B$39:$Z$70,17,0)</f>
        <v>4</v>
      </c>
      <c r="G126" s="421">
        <f>VLOOKUP(I122,$B$39:$Z$70,12,0)</f>
        <v>35</v>
      </c>
      <c r="H126" s="421" t="s">
        <v>60</v>
      </c>
      <c r="I126" s="450"/>
      <c r="J126" s="448" t="s">
        <v>43</v>
      </c>
      <c r="K126" s="451">
        <v>20</v>
      </c>
      <c r="L126" s="452"/>
      <c r="M126" s="459">
        <f>R126+2*ROUNDUP((IF(K126&lt;26,10.927,11.212))*K126/10,0)</f>
        <v>2246</v>
      </c>
      <c r="N126" s="454">
        <f>ROUNDUP(H127/12.5,0)</f>
        <v>160</v>
      </c>
      <c r="O126" s="455">
        <f t="shared" si="38"/>
        <v>3593.6</v>
      </c>
      <c r="P126" s="269">
        <f t="shared" si="39"/>
        <v>2.466</v>
      </c>
      <c r="Q126" s="481">
        <f t="shared" si="40"/>
        <v>8861.8176</v>
      </c>
      <c r="R126" s="491">
        <f>H131-I132*2</f>
        <v>2202</v>
      </c>
      <c r="S126" s="455" t="s">
        <v>106</v>
      </c>
      <c r="T126" s="490"/>
      <c r="V126" s="484">
        <f t="shared" si="41"/>
        <v>22</v>
      </c>
      <c r="X126" s="485"/>
      <c r="Y126" s="485"/>
      <c r="Z126" s="485"/>
    </row>
    <row r="127" s="259" customFormat="1" ht="18" customHeight="1" spans="1:26">
      <c r="A127" s="261"/>
      <c r="B127" s="253"/>
      <c r="C127" s="253"/>
      <c r="D127" s="253"/>
      <c r="E127" s="424" t="s">
        <v>107</v>
      </c>
      <c r="F127" s="421" t="s">
        <v>108</v>
      </c>
      <c r="G127" s="421" t="s">
        <v>13</v>
      </c>
      <c r="H127" s="425">
        <f>MAX(VLOOKUP(I122,$B$4:$J$70,4,0),VLOOKUP(I122,$B$4:$J$70,5,0))</f>
        <v>2000</v>
      </c>
      <c r="I127" s="460">
        <f>MIN(VLOOKUP(I122,$B$4:$J$70,4,0),VLOOKUP(I122,$B$4:$J$70,5,0))</f>
        <v>2000</v>
      </c>
      <c r="J127" s="448" t="s">
        <v>44</v>
      </c>
      <c r="K127" s="461">
        <v>14</v>
      </c>
      <c r="L127" s="452"/>
      <c r="M127" s="459">
        <f>R127+2*ROUNDUP((IF(K127&lt;26,10.927,11.212))*K127/10,0)</f>
        <v>196.534054609518</v>
      </c>
      <c r="N127" s="458">
        <f>ROUNDUP(H127/12.5,0)*2</f>
        <v>320</v>
      </c>
      <c r="O127" s="455">
        <f t="shared" si="38"/>
        <v>628.908974750456</v>
      </c>
      <c r="P127" s="269">
        <f t="shared" si="39"/>
        <v>1.208</v>
      </c>
      <c r="Q127" s="481">
        <f t="shared" si="40"/>
        <v>759.722041498551</v>
      </c>
      <c r="R127" s="491">
        <f>((H129+I129-I132*2)+(20-I132*2^0.5))*(2^0.5)</f>
        <v>164.534054609518</v>
      </c>
      <c r="S127" s="455" t="s">
        <v>106</v>
      </c>
      <c r="T127" s="490"/>
      <c r="V127" s="484">
        <f t="shared" si="41"/>
        <v>16</v>
      </c>
      <c r="X127" s="485"/>
      <c r="Y127" s="485"/>
      <c r="Z127" s="485"/>
    </row>
    <row r="128" s="259" customFormat="1" ht="18" customHeight="1" spans="1:26">
      <c r="A128" s="261"/>
      <c r="B128" s="253"/>
      <c r="C128" s="253"/>
      <c r="D128" s="253"/>
      <c r="E128" s="426">
        <f>VLOOKUP(I122,$B$39:$Z$70,20,0)</f>
        <v>159</v>
      </c>
      <c r="F128" s="421">
        <f>VLOOKUP(I122,$B$39:$Z$70,23,0)</f>
        <v>159</v>
      </c>
      <c r="G128" s="421">
        <f>VLOOKUP(I122,$B$39:$Z$70,7,0)</f>
        <v>4</v>
      </c>
      <c r="H128" s="427" t="s">
        <v>109</v>
      </c>
      <c r="I128" s="450" t="s">
        <v>110</v>
      </c>
      <c r="J128" s="448" t="s">
        <v>45</v>
      </c>
      <c r="K128" s="451">
        <v>12</v>
      </c>
      <c r="L128" s="452"/>
      <c r="M128" s="459">
        <f>(R128+S128)/2+2*ROUNDUP((IF(K128&lt;26,10.927,11.212))*K128/10,0)</f>
        <v>2020</v>
      </c>
      <c r="N128" s="462">
        <f>4*(G126+1)+(G128-1)*2</f>
        <v>150</v>
      </c>
      <c r="O128" s="455">
        <f t="shared" si="38"/>
        <v>3030</v>
      </c>
      <c r="P128" s="269">
        <f t="shared" si="39"/>
        <v>0.888</v>
      </c>
      <c r="Q128" s="481">
        <f t="shared" si="40"/>
        <v>2690.64</v>
      </c>
      <c r="R128" s="482">
        <f>H127-I132*2</f>
        <v>1992</v>
      </c>
      <c r="S128" s="455">
        <f>I127-I132*2</f>
        <v>1992</v>
      </c>
      <c r="T128" s="488" t="str">
        <f>ROUND(S128,1)&amp;"~"&amp;ROUND(R128,1)</f>
        <v>1992~1992</v>
      </c>
      <c r="V128" s="484">
        <f t="shared" si="41"/>
        <v>14</v>
      </c>
      <c r="X128" s="485"/>
      <c r="Y128" s="485"/>
      <c r="Z128" s="485"/>
    </row>
    <row r="129" s="259" customFormat="1" ht="18" customHeight="1" spans="1:26">
      <c r="A129" s="261"/>
      <c r="B129" s="253"/>
      <c r="C129" s="253"/>
      <c r="D129" s="253"/>
      <c r="E129" s="428"/>
      <c r="F129" s="429"/>
      <c r="G129" s="429"/>
      <c r="H129" s="430">
        <f>VLOOKUP(I122,$B$4:$J$70,6,0)</f>
        <v>50</v>
      </c>
      <c r="I129" s="460">
        <f>VLOOKUP(I122,$B$4:$J$70,7,0)</f>
        <v>60</v>
      </c>
      <c r="J129" s="448" t="s">
        <v>111</v>
      </c>
      <c r="K129" s="451">
        <v>12</v>
      </c>
      <c r="L129" s="452"/>
      <c r="M129" s="459">
        <f>(R129+S129)/2+2*ROUNDUP((IF(K129&lt;26,10.927,11.212))*K129/10,0)</f>
        <v>2028.88370739556</v>
      </c>
      <c r="N129" s="269">
        <f>2*(E126+1)+F126*2</f>
        <v>358</v>
      </c>
      <c r="O129" s="455">
        <f t="shared" si="38"/>
        <v>7263.4036724761</v>
      </c>
      <c r="P129" s="269">
        <f t="shared" si="39"/>
        <v>0.888</v>
      </c>
      <c r="Q129" s="481">
        <f t="shared" si="40"/>
        <v>6449.90246115878</v>
      </c>
      <c r="R129" s="482">
        <f>((I125-H125)^2+H127^2)^0.5</f>
        <v>2000.88370739556</v>
      </c>
      <c r="S129" s="455">
        <f>((I125-H125)^2+I127^2)^0.5</f>
        <v>2000.88370739556</v>
      </c>
      <c r="T129" s="488" t="str">
        <f>ROUND(S129,1)&amp;"~"&amp;ROUND(R129,1)</f>
        <v>2000.9~2000.9</v>
      </c>
      <c r="V129" s="484">
        <f t="shared" si="41"/>
        <v>14</v>
      </c>
      <c r="X129" s="485"/>
      <c r="Y129" s="485"/>
      <c r="Z129" s="485"/>
    </row>
    <row r="130" s="259" customFormat="1" ht="18" customHeight="1" spans="1:26">
      <c r="A130" s="261"/>
      <c r="B130" s="253"/>
      <c r="C130" s="253"/>
      <c r="D130" s="253"/>
      <c r="E130" s="431" t="s">
        <v>112</v>
      </c>
      <c r="F130" s="432"/>
      <c r="G130" s="433"/>
      <c r="H130" s="434" t="s">
        <v>113</v>
      </c>
      <c r="I130" s="463"/>
      <c r="J130" s="448" t="s">
        <v>114</v>
      </c>
      <c r="K130" s="461">
        <v>8</v>
      </c>
      <c r="L130" s="452"/>
      <c r="M130" s="459">
        <f>R130+11</f>
        <v>63</v>
      </c>
      <c r="N130" s="464">
        <f>ROUNDDOWN(((VLOOKUP(I122,$B$39:$Z$70,2,0))/(VLOOKUP(I122,$B$39:$Z$70,4,0))-1),0)/4*((VLOOKUP(I122,$B$39:$Z$70,20,0))+1)</f>
        <v>7000</v>
      </c>
      <c r="O130" s="455">
        <f t="shared" si="38"/>
        <v>4410</v>
      </c>
      <c r="P130" s="269">
        <f t="shared" si="39"/>
        <v>0.395</v>
      </c>
      <c r="Q130" s="481">
        <f t="shared" si="40"/>
        <v>1741.95</v>
      </c>
      <c r="R130" s="491">
        <f>I129-2*I132</f>
        <v>52</v>
      </c>
      <c r="S130" s="455" t="s">
        <v>106</v>
      </c>
      <c r="T130" s="490"/>
      <c r="V130" s="492"/>
      <c r="X130" s="485"/>
      <c r="Y130" s="485"/>
      <c r="Z130" s="485"/>
    </row>
    <row r="131" s="259" customFormat="1" ht="18" customHeight="1" spans="1:26">
      <c r="A131" s="261"/>
      <c r="B131" s="253"/>
      <c r="C131" s="253"/>
      <c r="D131" s="253"/>
      <c r="E131" s="435" t="s">
        <v>115</v>
      </c>
      <c r="F131" s="436" t="s">
        <v>116</v>
      </c>
      <c r="G131" s="437" t="s">
        <v>56</v>
      </c>
      <c r="H131" s="434">
        <f>VLOOKUP(I122,$B$4:$J$70,8,0)</f>
        <v>2210</v>
      </c>
      <c r="I131" s="463"/>
      <c r="J131" s="448" t="s">
        <v>117</v>
      </c>
      <c r="K131" s="461">
        <v>8</v>
      </c>
      <c r="L131" s="452"/>
      <c r="M131" s="459">
        <f>R131+11</f>
        <v>53</v>
      </c>
      <c r="N131" s="465">
        <f>ROUND(E128/4*G126,0)*2</f>
        <v>2782</v>
      </c>
      <c r="O131" s="455">
        <f t="shared" si="38"/>
        <v>1474.46</v>
      </c>
      <c r="P131" s="269">
        <f t="shared" si="39"/>
        <v>0.395</v>
      </c>
      <c r="Q131" s="481">
        <f t="shared" si="40"/>
        <v>582.4117</v>
      </c>
      <c r="R131" s="491">
        <f>H129-2*I132</f>
        <v>42</v>
      </c>
      <c r="S131" s="455" t="s">
        <v>106</v>
      </c>
      <c r="T131" s="490"/>
      <c r="V131" s="492"/>
      <c r="X131" s="485"/>
      <c r="Y131" s="485"/>
      <c r="Z131" s="485"/>
    </row>
    <row r="132" s="259" customFormat="1" ht="18" customHeight="1" spans="1:26">
      <c r="A132" s="261"/>
      <c r="B132" s="253"/>
      <c r="C132" s="253"/>
      <c r="D132" s="253"/>
      <c r="E132" s="438">
        <f>IF(I122=0,0,ROUND(((H125+I125)/2*H129*2+H131*I129+0.2*0.2+0.25*0.05*2)*(H127+I127)/2/1000000,1))</f>
        <v>349.2</v>
      </c>
      <c r="F132" s="439">
        <f>IF(I122=0,0,ROUND(Q130+Q131,1))</f>
        <v>2324.4</v>
      </c>
      <c r="G132" s="440">
        <f>IF(I122=0,0,ROUND(Q124+Q125+Q126+Q127+Q128+Q129,1))</f>
        <v>40440.2</v>
      </c>
      <c r="H132" s="441" t="s">
        <v>118</v>
      </c>
      <c r="I132" s="466">
        <f>$P$3</f>
        <v>4</v>
      </c>
      <c r="J132" s="467" t="s">
        <v>119</v>
      </c>
      <c r="K132" s="468" t="str">
        <f>"C40混凝土:"&amp;ROUND(((H125+I125)/2*H129*2+H131*I129+0.2*0.2+0.25*0.05*2)*(H127+I127)/2/1000000,1)&amp;"m"&amp;"      "&amp;"HPB300:"&amp;ROUND(Q130+Q131,1)&amp;"kg       "&amp;"HRB400:"&amp;ROUND(Q124+Q125+Q126+Q127+Q128+Q129,1)&amp;"kg"</f>
        <v>C40混凝土:349.2m      HPB300:2324.4kg       HRB400:40440.2kg</v>
      </c>
      <c r="L132" s="468"/>
      <c r="M132" s="468"/>
      <c r="N132" s="468"/>
      <c r="O132" s="468"/>
      <c r="P132" s="468"/>
      <c r="Q132" s="493"/>
      <c r="R132" s="494" t="s">
        <v>120</v>
      </c>
      <c r="S132" s="468">
        <f>ROUND(SUM(Q124:Q131)/ROUND(((H125+I125)/2*H129*2+H131*I129+0.2*0.2+0.25*0.05*2)*(H127+I127)/2/1000000,1),1)</f>
        <v>122.5</v>
      </c>
      <c r="T132" s="495"/>
      <c r="X132" s="485"/>
      <c r="Y132" s="485"/>
      <c r="Z132" s="485"/>
    </row>
    <row r="133" s="259" customFormat="1" ht="15" spans="1:15">
      <c r="A133" s="261"/>
      <c r="C133" s="253"/>
      <c r="I133" s="256"/>
      <c r="K133" s="262"/>
      <c r="O133" s="262"/>
    </row>
    <row r="134" s="259" customFormat="1" ht="9.95" customHeight="1" spans="1:22">
      <c r="A134" s="261"/>
      <c r="B134" s="253" t="str">
        <f>B9</f>
        <v>YU6</v>
      </c>
      <c r="C134" s="253"/>
      <c r="D134" s="253"/>
      <c r="E134" s="264" t="s">
        <v>94</v>
      </c>
      <c r="F134" s="265"/>
      <c r="G134" s="265"/>
      <c r="H134" s="418" t="s">
        <v>95</v>
      </c>
      <c r="I134" s="444" t="str">
        <f>B134</f>
        <v>YU6</v>
      </c>
      <c r="J134" s="445" t="s">
        <v>28</v>
      </c>
      <c r="K134" s="265" t="s">
        <v>29</v>
      </c>
      <c r="L134" s="265" t="s">
        <v>96</v>
      </c>
      <c r="M134" s="446" t="s">
        <v>97</v>
      </c>
      <c r="N134" s="265" t="s">
        <v>32</v>
      </c>
      <c r="O134" s="446" t="s">
        <v>98</v>
      </c>
      <c r="P134" s="446" t="s">
        <v>99</v>
      </c>
      <c r="Q134" s="473" t="s">
        <v>100</v>
      </c>
      <c r="R134" s="474" t="s">
        <v>101</v>
      </c>
      <c r="S134" s="475"/>
      <c r="T134" s="476"/>
      <c r="V134" s="253" t="s">
        <v>102</v>
      </c>
    </row>
    <row r="135" s="253" customFormat="1" ht="9.95" customHeight="1" spans="5:20">
      <c r="E135" s="267"/>
      <c r="F135" s="269"/>
      <c r="G135" s="269"/>
      <c r="H135" s="419"/>
      <c r="I135" s="447"/>
      <c r="J135" s="448"/>
      <c r="K135" s="269"/>
      <c r="L135" s="269"/>
      <c r="M135" s="449"/>
      <c r="N135" s="269"/>
      <c r="O135" s="449"/>
      <c r="P135" s="449"/>
      <c r="Q135" s="477"/>
      <c r="R135" s="478"/>
      <c r="S135" s="479"/>
      <c r="T135" s="480"/>
    </row>
    <row r="136" s="259" customFormat="1" ht="36" customHeight="1" spans="1:26">
      <c r="A136" s="261"/>
      <c r="B136" s="253"/>
      <c r="C136" s="253"/>
      <c r="D136" s="253"/>
      <c r="E136" s="267"/>
      <c r="F136" s="269"/>
      <c r="G136" s="269"/>
      <c r="H136" s="269" t="s">
        <v>103</v>
      </c>
      <c r="I136" s="450"/>
      <c r="J136" s="448" t="s">
        <v>41</v>
      </c>
      <c r="K136" s="451">
        <f>'1.U型槽主筋验算'!K7</f>
        <v>20</v>
      </c>
      <c r="L136" s="452"/>
      <c r="M136" s="453">
        <f>(R136+S136)/2+ROUNDUP((IF(K136&lt;26,10.927,11.212))*K136/10,0)*2</f>
        <v>3471.432</v>
      </c>
      <c r="N136" s="498">
        <f>ROUNDUP((H139/12.5),0)*IF(I137&gt;600,2,1)</f>
        <v>160</v>
      </c>
      <c r="O136" s="455">
        <f t="shared" ref="O136:O143" si="42">M136*N136/100</f>
        <v>5554.2912</v>
      </c>
      <c r="P136" s="269">
        <f t="shared" ref="P136:P143" si="43">ROUND(K136^2*PI()/4/1000000*7850,3)</f>
        <v>2.466</v>
      </c>
      <c r="Q136" s="481">
        <f t="shared" ref="Q136:Q143" si="44">O136*P136</f>
        <v>13696.8820992</v>
      </c>
      <c r="R136" s="482">
        <f>(H137+I141-I144*2)*2+(H143-I144*2)+(H141-I144*2)*2</f>
        <v>3349.664</v>
      </c>
      <c r="S136" s="455">
        <f>(I137+I141-I144*2)*2+(H143-I144*2)+(H141-I144*2)*2</f>
        <v>3505.2</v>
      </c>
      <c r="T136" s="483">
        <f>R138</f>
        <v>2222</v>
      </c>
      <c r="V136" s="484">
        <f t="shared" ref="V136:V141" si="45">ROUNDUP((IF(K136&lt;26,10.927,11.212))*K136/10,0)</f>
        <v>22</v>
      </c>
      <c r="X136" s="485"/>
      <c r="Y136" s="485"/>
      <c r="Z136" s="485"/>
    </row>
    <row r="137" s="259" customFormat="1" ht="18" customHeight="1" spans="1:26">
      <c r="A137" s="261"/>
      <c r="B137" s="253"/>
      <c r="C137" s="253"/>
      <c r="D137" s="253"/>
      <c r="E137" s="420" t="s">
        <v>6</v>
      </c>
      <c r="F137" s="421" t="s">
        <v>104</v>
      </c>
      <c r="G137" s="421" t="s">
        <v>105</v>
      </c>
      <c r="H137" s="422">
        <f>MIN(VLOOKUP(I134,$B$4:$J$70,2,0),VLOOKUP(I134,$B$4:$J$70,3,0))</f>
        <v>449.832</v>
      </c>
      <c r="I137" s="456">
        <f>MAX(VLOOKUP(I134,$B$4:$J$70,2,0),VLOOKUP(I134,$B$4:$J$70,3,0))</f>
        <v>527.6</v>
      </c>
      <c r="J137" s="448" t="s">
        <v>42</v>
      </c>
      <c r="K137" s="461">
        <v>12</v>
      </c>
      <c r="L137" s="452"/>
      <c r="M137" s="453">
        <f>(R137+S137)/2+ROUNDUP((IF(K137&lt;26,10.927,11.212))*K137/10,0)*2</f>
        <v>578.716</v>
      </c>
      <c r="N137" s="458">
        <f>ROUNDUP((H139/12.5*1),0)*2</f>
        <v>320</v>
      </c>
      <c r="O137" s="455">
        <f t="shared" si="42"/>
        <v>1851.8912</v>
      </c>
      <c r="P137" s="269">
        <f t="shared" si="43"/>
        <v>0.888</v>
      </c>
      <c r="Q137" s="481">
        <f t="shared" si="44"/>
        <v>1644.4793856</v>
      </c>
      <c r="R137" s="486">
        <f>H137+I141-I144*2</f>
        <v>511.832</v>
      </c>
      <c r="S137" s="487">
        <f>I137+I141-I144*2</f>
        <v>589.6</v>
      </c>
      <c r="T137" s="488" t="str">
        <f>ROUND(R137,1)&amp;"~"&amp;ROUND(S137,1)</f>
        <v>511.8~589.6</v>
      </c>
      <c r="V137" s="484">
        <f t="shared" si="45"/>
        <v>14</v>
      </c>
      <c r="X137" s="485"/>
      <c r="Y137" s="485"/>
      <c r="Z137" s="485"/>
    </row>
    <row r="138" s="259" customFormat="1" ht="18" customHeight="1" spans="1:26">
      <c r="A138" s="261"/>
      <c r="B138" s="253"/>
      <c r="C138" s="253"/>
      <c r="D138" s="253"/>
      <c r="E138" s="420">
        <f>VLOOKUP(I134,$B$39:$Z$70,3,0)</f>
        <v>177</v>
      </c>
      <c r="F138" s="423">
        <f>VLOOKUP(I134,$B$39:$Z$70,17,0)</f>
        <v>6</v>
      </c>
      <c r="G138" s="421">
        <f>VLOOKUP(I134,$B$39:$Z$70,12,0)</f>
        <v>41</v>
      </c>
      <c r="H138" s="421" t="s">
        <v>60</v>
      </c>
      <c r="I138" s="450"/>
      <c r="J138" s="448" t="s">
        <v>43</v>
      </c>
      <c r="K138" s="451">
        <v>20</v>
      </c>
      <c r="L138" s="452"/>
      <c r="M138" s="459">
        <f>R138+2*ROUNDUP((IF(K138&lt;26,10.927,11.212))*K138/10,0)</f>
        <v>2266</v>
      </c>
      <c r="N138" s="454">
        <f>ROUNDUP(H139/12.5,0)</f>
        <v>160</v>
      </c>
      <c r="O138" s="455">
        <f t="shared" si="42"/>
        <v>3625.6</v>
      </c>
      <c r="P138" s="269">
        <f t="shared" si="43"/>
        <v>2.466</v>
      </c>
      <c r="Q138" s="481">
        <f t="shared" si="44"/>
        <v>8940.7296</v>
      </c>
      <c r="R138" s="491">
        <f>H143-I144*2</f>
        <v>2222</v>
      </c>
      <c r="S138" s="455" t="s">
        <v>106</v>
      </c>
      <c r="T138" s="490"/>
      <c r="V138" s="484">
        <f t="shared" si="45"/>
        <v>22</v>
      </c>
      <c r="X138" s="485"/>
      <c r="Y138" s="485"/>
      <c r="Z138" s="485"/>
    </row>
    <row r="139" s="259" customFormat="1" ht="18" customHeight="1" spans="1:26">
      <c r="A139" s="261"/>
      <c r="B139" s="253"/>
      <c r="C139" s="253"/>
      <c r="D139" s="253"/>
      <c r="E139" s="424" t="s">
        <v>107</v>
      </c>
      <c r="F139" s="421" t="s">
        <v>108</v>
      </c>
      <c r="G139" s="421" t="s">
        <v>13</v>
      </c>
      <c r="H139" s="425">
        <f>MAX(VLOOKUP(I134,$B$4:$J$70,4,0),VLOOKUP(I134,$B$4:$J$70,5,0))</f>
        <v>2000</v>
      </c>
      <c r="I139" s="460">
        <f>MIN(VLOOKUP(I134,$B$4:$J$70,4,0),VLOOKUP(I134,$B$4:$J$70,5,0))</f>
        <v>2000</v>
      </c>
      <c r="J139" s="448" t="s">
        <v>44</v>
      </c>
      <c r="K139" s="461">
        <v>14</v>
      </c>
      <c r="L139" s="452"/>
      <c r="M139" s="459">
        <f>R139+2*ROUNDUP((IF(K139&lt;26,10.927,11.212))*K139/10,0)</f>
        <v>224.81832585698</v>
      </c>
      <c r="N139" s="458">
        <f>ROUNDUP(H139/12.5,0)*2</f>
        <v>320</v>
      </c>
      <c r="O139" s="455">
        <f t="shared" si="42"/>
        <v>719.418642742334</v>
      </c>
      <c r="P139" s="269">
        <f t="shared" si="43"/>
        <v>1.208</v>
      </c>
      <c r="Q139" s="481">
        <f t="shared" si="44"/>
        <v>869.05772043274</v>
      </c>
      <c r="R139" s="491">
        <f>((H141+I141-I144*2)+(20-I144*2^0.5))*(2^0.5)</f>
        <v>192.81832585698</v>
      </c>
      <c r="S139" s="455" t="s">
        <v>106</v>
      </c>
      <c r="T139" s="490"/>
      <c r="V139" s="484">
        <f t="shared" si="45"/>
        <v>16</v>
      </c>
      <c r="X139" s="485"/>
      <c r="Y139" s="485"/>
      <c r="Z139" s="485"/>
    </row>
    <row r="140" s="259" customFormat="1" ht="18" customHeight="1" spans="1:26">
      <c r="A140" s="261"/>
      <c r="B140" s="253"/>
      <c r="C140" s="253"/>
      <c r="D140" s="253"/>
      <c r="E140" s="426">
        <f>VLOOKUP(I134,$B$39:$Z$70,20,0)</f>
        <v>159</v>
      </c>
      <c r="F140" s="421">
        <f>VLOOKUP(I134,$B$39:$Z$70,23,0)</f>
        <v>159</v>
      </c>
      <c r="G140" s="421">
        <f>VLOOKUP(I134,$B$39:$Z$70,7,0)</f>
        <v>4</v>
      </c>
      <c r="H140" s="427" t="s">
        <v>109</v>
      </c>
      <c r="I140" s="450" t="s">
        <v>110</v>
      </c>
      <c r="J140" s="448" t="s">
        <v>45</v>
      </c>
      <c r="K140" s="451">
        <v>12</v>
      </c>
      <c r="L140" s="452"/>
      <c r="M140" s="459">
        <f>(R140+S140)/2+2*ROUNDUP((IF(K140&lt;26,10.927,11.212))*K140/10,0)</f>
        <v>2020</v>
      </c>
      <c r="N140" s="462">
        <f>4*(G138+1)+(G140-1)*2</f>
        <v>174</v>
      </c>
      <c r="O140" s="455">
        <f t="shared" si="42"/>
        <v>3514.8</v>
      </c>
      <c r="P140" s="269">
        <f t="shared" si="43"/>
        <v>0.888</v>
      </c>
      <c r="Q140" s="481">
        <f t="shared" si="44"/>
        <v>3121.1424</v>
      </c>
      <c r="R140" s="482">
        <f>H139-I144*2</f>
        <v>1992</v>
      </c>
      <c r="S140" s="455">
        <f>I139-I144*2</f>
        <v>1992</v>
      </c>
      <c r="T140" s="488" t="str">
        <f>ROUND(S140,1)&amp;"~"&amp;ROUND(R140,1)</f>
        <v>1992~1992</v>
      </c>
      <c r="V140" s="484">
        <f t="shared" si="45"/>
        <v>14</v>
      </c>
      <c r="X140" s="485"/>
      <c r="Y140" s="485"/>
      <c r="Z140" s="485"/>
    </row>
    <row r="141" s="259" customFormat="1" ht="18" customHeight="1" spans="1:26">
      <c r="A141" s="261"/>
      <c r="B141" s="253"/>
      <c r="C141" s="253"/>
      <c r="D141" s="253"/>
      <c r="E141" s="428"/>
      <c r="F141" s="429"/>
      <c r="G141" s="429"/>
      <c r="H141" s="430">
        <f>VLOOKUP(I134,$B$4:$J$70,6,0)</f>
        <v>60</v>
      </c>
      <c r="I141" s="460">
        <f>VLOOKUP(I134,$B$4:$J$70,7,0)</f>
        <v>70</v>
      </c>
      <c r="J141" s="448" t="s">
        <v>111</v>
      </c>
      <c r="K141" s="451">
        <v>12</v>
      </c>
      <c r="L141" s="452"/>
      <c r="M141" s="459">
        <f>(R141+S141)/2+2*ROUNDUP((IF(K141&lt;26,10.927,11.212))*K141/10,0)</f>
        <v>2029.51139437776</v>
      </c>
      <c r="N141" s="269">
        <f>2*(E138+1)+F138*2</f>
        <v>368</v>
      </c>
      <c r="O141" s="455">
        <f t="shared" si="42"/>
        <v>7468.60193131015</v>
      </c>
      <c r="P141" s="269">
        <f t="shared" si="43"/>
        <v>0.888</v>
      </c>
      <c r="Q141" s="481">
        <f t="shared" si="44"/>
        <v>6632.11851500341</v>
      </c>
      <c r="R141" s="482">
        <f>((I137-H137)^2+H139^2)^0.5</f>
        <v>2001.51139437776</v>
      </c>
      <c r="S141" s="455">
        <f>((I137-H137)^2+I139^2)^0.5</f>
        <v>2001.51139437776</v>
      </c>
      <c r="T141" s="488" t="str">
        <f>ROUND(S141,1)&amp;"~"&amp;ROUND(R141,1)</f>
        <v>2001.5~2001.5</v>
      </c>
      <c r="V141" s="484">
        <f t="shared" si="45"/>
        <v>14</v>
      </c>
      <c r="X141" s="485"/>
      <c r="Y141" s="485"/>
      <c r="Z141" s="485"/>
    </row>
    <row r="142" s="259" customFormat="1" ht="18" customHeight="1" spans="1:26">
      <c r="A142" s="261"/>
      <c r="B142" s="253"/>
      <c r="C142" s="253"/>
      <c r="D142" s="253"/>
      <c r="E142" s="431" t="s">
        <v>112</v>
      </c>
      <c r="F142" s="432"/>
      <c r="G142" s="433"/>
      <c r="H142" s="434" t="s">
        <v>113</v>
      </c>
      <c r="I142" s="463"/>
      <c r="J142" s="448" t="s">
        <v>114</v>
      </c>
      <c r="K142" s="461">
        <v>8</v>
      </c>
      <c r="L142" s="452"/>
      <c r="M142" s="459">
        <f>R142+11</f>
        <v>73</v>
      </c>
      <c r="N142" s="464">
        <f>ROUNDDOWN(((VLOOKUP(I134,$B$39:$Z$70,2,0))/(VLOOKUP(I134,$B$39:$Z$70,4,0))-1),0)/4*((VLOOKUP(I134,$B$39:$Z$70,20,0))+1)</f>
        <v>7080</v>
      </c>
      <c r="O142" s="455">
        <f t="shared" si="42"/>
        <v>5168.4</v>
      </c>
      <c r="P142" s="269">
        <f t="shared" si="43"/>
        <v>0.395</v>
      </c>
      <c r="Q142" s="481">
        <f t="shared" si="44"/>
        <v>2041.518</v>
      </c>
      <c r="R142" s="491">
        <f>I141-2*I144</f>
        <v>62</v>
      </c>
      <c r="S142" s="455" t="s">
        <v>106</v>
      </c>
      <c r="T142" s="490"/>
      <c r="V142" s="492"/>
      <c r="X142" s="485"/>
      <c r="Y142" s="485"/>
      <c r="Z142" s="485"/>
    </row>
    <row r="143" s="259" customFormat="1" ht="18" customHeight="1" spans="1:26">
      <c r="A143" s="261"/>
      <c r="B143" s="253"/>
      <c r="C143" s="253"/>
      <c r="D143" s="253"/>
      <c r="E143" s="435" t="s">
        <v>115</v>
      </c>
      <c r="F143" s="436" t="s">
        <v>116</v>
      </c>
      <c r="G143" s="437" t="s">
        <v>56</v>
      </c>
      <c r="H143" s="434">
        <f>VLOOKUP(I134,$B$4:$J$70,8,0)</f>
        <v>2230</v>
      </c>
      <c r="I143" s="463"/>
      <c r="J143" s="448" t="s">
        <v>117</v>
      </c>
      <c r="K143" s="461">
        <v>8</v>
      </c>
      <c r="L143" s="452"/>
      <c r="M143" s="459">
        <f>R143+11</f>
        <v>63</v>
      </c>
      <c r="N143" s="465">
        <f>ROUND(E140/4*G138,0)*2</f>
        <v>3260</v>
      </c>
      <c r="O143" s="455">
        <f t="shared" si="42"/>
        <v>2053.8</v>
      </c>
      <c r="P143" s="269">
        <f t="shared" si="43"/>
        <v>0.395</v>
      </c>
      <c r="Q143" s="481">
        <f t="shared" si="44"/>
        <v>811.251</v>
      </c>
      <c r="R143" s="491">
        <f>H141-2*I144</f>
        <v>52</v>
      </c>
      <c r="S143" s="455" t="s">
        <v>106</v>
      </c>
      <c r="T143" s="490"/>
      <c r="V143" s="492"/>
      <c r="X143" s="485"/>
      <c r="Y143" s="485"/>
      <c r="Z143" s="485"/>
    </row>
    <row r="144" s="259" customFormat="1" ht="18" customHeight="1" spans="1:26">
      <c r="A144" s="261"/>
      <c r="B144" s="253"/>
      <c r="C144" s="253"/>
      <c r="D144" s="253"/>
      <c r="E144" s="438">
        <f>IF(I134=0,0,ROUND(((H137+I137)/2*H141*2+H143*I141+0.2*0.2+0.25*0.05*2)*(H139+I139)/2/1000000,1))</f>
        <v>429.5</v>
      </c>
      <c r="F144" s="439">
        <f>IF(I134=0,0,ROUND(Q142+Q143,1))</f>
        <v>2852.8</v>
      </c>
      <c r="G144" s="440">
        <f>IF(I134=0,0,ROUND(Q136+Q137+Q138+Q139+Q140+Q141,1))</f>
        <v>34904.4</v>
      </c>
      <c r="H144" s="441" t="s">
        <v>118</v>
      </c>
      <c r="I144" s="466">
        <f>$P$3</f>
        <v>4</v>
      </c>
      <c r="J144" s="467" t="s">
        <v>119</v>
      </c>
      <c r="K144" s="468" t="str">
        <f>"C40混凝土:"&amp;ROUND(((H137+I137)/2*H141*2+H143*I141+0.2*0.2+0.25*0.05*2)*(H139+I139)/2/1000000,1)&amp;"m"&amp;"      "&amp;"HPB300:"&amp;ROUND(Q142+Q143,1)&amp;"kg       "&amp;"HRB400:"&amp;ROUND(Q136+Q137+Q138+Q139+Q140+Q141,1)&amp;"kg"</f>
        <v>C40混凝土:429.5m      HPB300:2852.8kg       HRB400:34904.4kg</v>
      </c>
      <c r="L144" s="468"/>
      <c r="M144" s="468"/>
      <c r="N144" s="468"/>
      <c r="O144" s="468"/>
      <c r="P144" s="468"/>
      <c r="Q144" s="493"/>
      <c r="R144" s="494" t="s">
        <v>120</v>
      </c>
      <c r="S144" s="468">
        <f>ROUND(SUM(Q136:Q143)/ROUND(((H137+I137)/2*H141*2+H143*I141+0.2*0.2+0.25*0.05*2)*(H139+I139)/2/1000000,1),1)</f>
        <v>87.9</v>
      </c>
      <c r="T144" s="495"/>
      <c r="X144" s="485"/>
      <c r="Y144" s="485"/>
      <c r="Z144" s="485"/>
    </row>
    <row r="145" s="259" customFormat="1" ht="15" spans="1:15">
      <c r="A145" s="261"/>
      <c r="C145" s="253"/>
      <c r="I145" s="256"/>
      <c r="K145" s="262"/>
      <c r="O145" s="262"/>
    </row>
    <row r="146" s="259" customFormat="1" ht="9.95" customHeight="1" spans="1:22">
      <c r="A146" s="261"/>
      <c r="B146" s="253" t="str">
        <f>B10</f>
        <v>YU7</v>
      </c>
      <c r="C146" s="253"/>
      <c r="D146" s="253"/>
      <c r="E146" s="264" t="s">
        <v>94</v>
      </c>
      <c r="F146" s="265"/>
      <c r="G146" s="265"/>
      <c r="H146" s="418" t="s">
        <v>95</v>
      </c>
      <c r="I146" s="444" t="str">
        <f>B146</f>
        <v>YU7</v>
      </c>
      <c r="J146" s="445" t="s">
        <v>28</v>
      </c>
      <c r="K146" s="265" t="s">
        <v>29</v>
      </c>
      <c r="L146" s="265" t="s">
        <v>96</v>
      </c>
      <c r="M146" s="446" t="s">
        <v>97</v>
      </c>
      <c r="N146" s="265" t="s">
        <v>32</v>
      </c>
      <c r="O146" s="446" t="s">
        <v>98</v>
      </c>
      <c r="P146" s="446" t="s">
        <v>99</v>
      </c>
      <c r="Q146" s="473" t="s">
        <v>100</v>
      </c>
      <c r="R146" s="474" t="s">
        <v>101</v>
      </c>
      <c r="S146" s="475"/>
      <c r="T146" s="476"/>
      <c r="V146" s="253" t="s">
        <v>102</v>
      </c>
    </row>
    <row r="147" s="253" customFormat="1" ht="9.95" customHeight="1" spans="5:20">
      <c r="E147" s="267"/>
      <c r="F147" s="269"/>
      <c r="G147" s="269"/>
      <c r="H147" s="419"/>
      <c r="I147" s="447"/>
      <c r="J147" s="448"/>
      <c r="K147" s="269"/>
      <c r="L147" s="269"/>
      <c r="M147" s="449"/>
      <c r="N147" s="269"/>
      <c r="O147" s="449"/>
      <c r="P147" s="449"/>
      <c r="Q147" s="477"/>
      <c r="R147" s="478"/>
      <c r="S147" s="479"/>
      <c r="T147" s="480"/>
    </row>
    <row r="148" s="259" customFormat="1" ht="36" customHeight="1" spans="1:26">
      <c r="A148" s="261"/>
      <c r="B148" s="253"/>
      <c r="C148" s="253"/>
      <c r="D148" s="253"/>
      <c r="E148" s="267"/>
      <c r="F148" s="269"/>
      <c r="G148" s="269"/>
      <c r="H148" s="269" t="s">
        <v>103</v>
      </c>
      <c r="I148" s="450"/>
      <c r="J148" s="448" t="s">
        <v>41</v>
      </c>
      <c r="K148" s="451">
        <f>'1.U型槽主筋验算'!K8</f>
        <v>25</v>
      </c>
      <c r="L148" s="452"/>
      <c r="M148" s="453">
        <f>(R148+S148)/2+ROUNDUP((IF(K148&lt;26,10.927,11.212))*K148/10,0)*2</f>
        <v>2739.201</v>
      </c>
      <c r="N148" s="498">
        <v>160</v>
      </c>
      <c r="O148" s="455">
        <f t="shared" ref="O148:O155" si="46">M148*N148/100</f>
        <v>4382.7216</v>
      </c>
      <c r="P148" s="269">
        <f t="shared" ref="P148:P155" si="47">ROUND(K148^2*PI()/4/1000000*7850,3)</f>
        <v>3.853</v>
      </c>
      <c r="Q148" s="481">
        <f t="shared" ref="Q148:Q155" si="48">O148*P148</f>
        <v>16886.6263248</v>
      </c>
      <c r="R148" s="482">
        <f>(H149+I153-I156*2)*2+(H155-I156*2)+(H153-I156*2)*2</f>
        <v>2605.434</v>
      </c>
      <c r="S148" s="455">
        <f>(I149+I153-I156*2)*2+(H155-I156*2)+(H153-I156*2)*2</f>
        <v>2760.968</v>
      </c>
      <c r="T148" s="483">
        <f>R150</f>
        <v>1362</v>
      </c>
      <c r="V148" s="484">
        <f t="shared" ref="V148:V153" si="49">ROUNDUP((IF(K148&lt;26,10.927,11.212))*K148/10,0)</f>
        <v>28</v>
      </c>
      <c r="X148" s="485"/>
      <c r="Y148" s="485"/>
      <c r="Z148" s="485"/>
    </row>
    <row r="149" s="259" customFormat="1" ht="18" customHeight="1" spans="1:26">
      <c r="A149" s="261"/>
      <c r="B149" s="253"/>
      <c r="C149" s="253"/>
      <c r="D149" s="253"/>
      <c r="E149" s="420" t="s">
        <v>6</v>
      </c>
      <c r="F149" s="421" t="s">
        <v>104</v>
      </c>
      <c r="G149" s="421" t="s">
        <v>105</v>
      </c>
      <c r="H149" s="422">
        <f>MIN(VLOOKUP(I146,$B$4:$J$70,2,0),VLOOKUP(I146,$B$4:$J$70,3,0))</f>
        <v>527.717</v>
      </c>
      <c r="I149" s="456">
        <f>MAX(VLOOKUP(I146,$B$4:$J$70,2,0),VLOOKUP(I146,$B$4:$J$70,3,0))</f>
        <v>605.484</v>
      </c>
      <c r="J149" s="448" t="s">
        <v>42</v>
      </c>
      <c r="K149" s="461">
        <v>12</v>
      </c>
      <c r="L149" s="452"/>
      <c r="M149" s="453">
        <f>(R149+S149)/2+ROUNDUP((IF(K149&lt;26,10.927,11.212))*K149/10,0)*2</f>
        <v>646.6005</v>
      </c>
      <c r="N149" s="458">
        <f>ROUNDUP((H151/12.5*1),0)*2</f>
        <v>320</v>
      </c>
      <c r="O149" s="455">
        <f t="shared" si="46"/>
        <v>2069.1216</v>
      </c>
      <c r="P149" s="269">
        <f t="shared" si="47"/>
        <v>0.888</v>
      </c>
      <c r="Q149" s="481">
        <f t="shared" si="48"/>
        <v>1837.3799808</v>
      </c>
      <c r="R149" s="486">
        <f>H149+I153-I156*2</f>
        <v>579.717</v>
      </c>
      <c r="S149" s="487">
        <f>I149+I153-I156*2</f>
        <v>657.484</v>
      </c>
      <c r="T149" s="488" t="str">
        <f>ROUND(R149,1)&amp;"~"&amp;ROUND(S149,1)</f>
        <v>579.7~657.5</v>
      </c>
      <c r="V149" s="484">
        <f t="shared" si="49"/>
        <v>14</v>
      </c>
      <c r="X149" s="485"/>
      <c r="Y149" s="485"/>
      <c r="Z149" s="485"/>
    </row>
    <row r="150" s="259" customFormat="1" ht="18" customHeight="1" spans="1:26">
      <c r="A150" s="261"/>
      <c r="B150" s="253"/>
      <c r="C150" s="253"/>
      <c r="D150" s="253"/>
      <c r="E150" s="420">
        <f>VLOOKUP(I146,$B$39:$Z$70,3,0)</f>
        <v>108</v>
      </c>
      <c r="F150" s="423">
        <f>VLOOKUP(I146,$B$39:$Z$70,17,0)</f>
        <v>6</v>
      </c>
      <c r="G150" s="421">
        <f>VLOOKUP(I146,$B$39:$Z$70,12,0)</f>
        <v>47</v>
      </c>
      <c r="H150" s="421" t="s">
        <v>60</v>
      </c>
      <c r="I150" s="450"/>
      <c r="J150" s="448" t="s">
        <v>43</v>
      </c>
      <c r="K150" s="451">
        <v>20</v>
      </c>
      <c r="L150" s="452"/>
      <c r="M150" s="459">
        <f>R150+2*ROUNDUP((IF(K150&lt;26,10.927,11.212))*K150/10,0)</f>
        <v>1406</v>
      </c>
      <c r="N150" s="454">
        <f>ROUNDUP(H151/12.5,0)</f>
        <v>160</v>
      </c>
      <c r="O150" s="455">
        <f t="shared" si="46"/>
        <v>2249.6</v>
      </c>
      <c r="P150" s="269">
        <f t="shared" si="47"/>
        <v>2.466</v>
      </c>
      <c r="Q150" s="481">
        <f t="shared" si="48"/>
        <v>5547.5136</v>
      </c>
      <c r="R150" s="491">
        <f>H155-I156*2</f>
        <v>1362</v>
      </c>
      <c r="S150" s="455" t="s">
        <v>106</v>
      </c>
      <c r="T150" s="490"/>
      <c r="V150" s="484">
        <f t="shared" si="49"/>
        <v>22</v>
      </c>
      <c r="X150" s="485"/>
      <c r="Y150" s="485"/>
      <c r="Z150" s="485"/>
    </row>
    <row r="151" s="259" customFormat="1" ht="18" customHeight="1" spans="1:26">
      <c r="A151" s="261"/>
      <c r="B151" s="253"/>
      <c r="C151" s="253"/>
      <c r="D151" s="253"/>
      <c r="E151" s="424" t="s">
        <v>107</v>
      </c>
      <c r="F151" s="421" t="s">
        <v>108</v>
      </c>
      <c r="G151" s="421" t="s">
        <v>13</v>
      </c>
      <c r="H151" s="425">
        <f>MAX(VLOOKUP(I146,$B$4:$J$70,4,0),VLOOKUP(I146,$B$4:$J$70,5,0))</f>
        <v>2000</v>
      </c>
      <c r="I151" s="460">
        <f>MIN(VLOOKUP(I146,$B$4:$J$70,4,0),VLOOKUP(I146,$B$4:$J$70,5,0))</f>
        <v>2000</v>
      </c>
      <c r="J151" s="448" t="s">
        <v>44</v>
      </c>
      <c r="K151" s="461">
        <v>14</v>
      </c>
      <c r="L151" s="452"/>
      <c r="M151" s="459">
        <f>R151+2*ROUNDUP((IF(K151&lt;26,10.927,11.212))*K151/10,0)</f>
        <v>196.534054609518</v>
      </c>
      <c r="N151" s="458">
        <f>ROUNDUP(H151/12.5,0)*2</f>
        <v>320</v>
      </c>
      <c r="O151" s="455">
        <f t="shared" si="46"/>
        <v>628.908974750456</v>
      </c>
      <c r="P151" s="269">
        <f t="shared" si="47"/>
        <v>1.208</v>
      </c>
      <c r="Q151" s="481">
        <f t="shared" si="48"/>
        <v>759.722041498551</v>
      </c>
      <c r="R151" s="491">
        <f>((H153+I153-I156*2)+(20-I156*2^0.5))*(2^0.5)</f>
        <v>164.534054609518</v>
      </c>
      <c r="S151" s="455" t="s">
        <v>106</v>
      </c>
      <c r="T151" s="490"/>
      <c r="V151" s="484">
        <f t="shared" si="49"/>
        <v>16</v>
      </c>
      <c r="X151" s="485"/>
      <c r="Y151" s="485"/>
      <c r="Z151" s="485"/>
    </row>
    <row r="152" s="259" customFormat="1" ht="18" customHeight="1" spans="1:26">
      <c r="A152" s="261"/>
      <c r="B152" s="253"/>
      <c r="C152" s="253"/>
      <c r="D152" s="253"/>
      <c r="E152" s="426">
        <f>VLOOKUP(I146,$B$39:$Z$70,20,0)</f>
        <v>159</v>
      </c>
      <c r="F152" s="421">
        <f>VLOOKUP(I146,$B$39:$Z$70,23,0)</f>
        <v>159</v>
      </c>
      <c r="G152" s="421">
        <f>VLOOKUP(I146,$B$39:$Z$70,7,0)</f>
        <v>4</v>
      </c>
      <c r="H152" s="427" t="s">
        <v>109</v>
      </c>
      <c r="I152" s="450" t="s">
        <v>110</v>
      </c>
      <c r="J152" s="448" t="s">
        <v>45</v>
      </c>
      <c r="K152" s="451">
        <v>12</v>
      </c>
      <c r="L152" s="452"/>
      <c r="M152" s="459">
        <f>(R152+S152)/2+2*ROUNDUP((IF(K152&lt;26,10.927,11.212))*K152/10,0)</f>
        <v>2020</v>
      </c>
      <c r="N152" s="462">
        <f>4*(G150+1)+(G152-1)*2</f>
        <v>198</v>
      </c>
      <c r="O152" s="455">
        <f t="shared" si="46"/>
        <v>3999.6</v>
      </c>
      <c r="P152" s="269">
        <f t="shared" si="47"/>
        <v>0.888</v>
      </c>
      <c r="Q152" s="481">
        <f t="shared" si="48"/>
        <v>3551.6448</v>
      </c>
      <c r="R152" s="482">
        <f>H151-I156*2</f>
        <v>1992</v>
      </c>
      <c r="S152" s="455">
        <f>I151-I156*2</f>
        <v>1992</v>
      </c>
      <c r="T152" s="488" t="str">
        <f>ROUND(S152,1)&amp;"~"&amp;ROUND(R152,1)</f>
        <v>1992~1992</v>
      </c>
      <c r="V152" s="484">
        <f t="shared" si="49"/>
        <v>14</v>
      </c>
      <c r="X152" s="485"/>
      <c r="Y152" s="485"/>
      <c r="Z152" s="485"/>
    </row>
    <row r="153" s="259" customFormat="1" ht="18" customHeight="1" spans="1:26">
      <c r="A153" s="261"/>
      <c r="B153" s="253"/>
      <c r="C153" s="253"/>
      <c r="D153" s="253"/>
      <c r="E153" s="428"/>
      <c r="F153" s="429"/>
      <c r="G153" s="429"/>
      <c r="H153" s="430">
        <f>VLOOKUP(I146,$B$4:$J$70,6,0)</f>
        <v>50</v>
      </c>
      <c r="I153" s="460">
        <f>VLOOKUP(I146,$B$4:$J$70,7,0)</f>
        <v>60</v>
      </c>
      <c r="J153" s="448" t="s">
        <v>111</v>
      </c>
      <c r="K153" s="451">
        <v>12</v>
      </c>
      <c r="L153" s="452"/>
      <c r="M153" s="459">
        <f>(R153+S153)/2+2*ROUNDUP((IF(K153&lt;26,10.927,11.212))*K153/10,0)</f>
        <v>2029.51135552337</v>
      </c>
      <c r="N153" s="269">
        <f>2*(E150+1)+F150*2</f>
        <v>230</v>
      </c>
      <c r="O153" s="455">
        <f t="shared" si="46"/>
        <v>4667.87611770375</v>
      </c>
      <c r="P153" s="269">
        <f t="shared" si="47"/>
        <v>0.888</v>
      </c>
      <c r="Q153" s="481">
        <f t="shared" si="48"/>
        <v>4145.07399252093</v>
      </c>
      <c r="R153" s="482">
        <f>((I149-H149)^2+H151^2)^0.5</f>
        <v>2001.51135552337</v>
      </c>
      <c r="S153" s="455">
        <f>((I149-H149)^2+I151^2)^0.5</f>
        <v>2001.51135552337</v>
      </c>
      <c r="T153" s="488" t="str">
        <f>ROUND(S153,1)&amp;"~"&amp;ROUND(R153,1)</f>
        <v>2001.5~2001.5</v>
      </c>
      <c r="V153" s="484">
        <f t="shared" si="49"/>
        <v>14</v>
      </c>
      <c r="X153" s="485"/>
      <c r="Y153" s="485"/>
      <c r="Z153" s="485"/>
    </row>
    <row r="154" s="259" customFormat="1" ht="18" customHeight="1" spans="1:26">
      <c r="A154" s="261"/>
      <c r="B154" s="253"/>
      <c r="C154" s="253"/>
      <c r="D154" s="253"/>
      <c r="E154" s="431" t="s">
        <v>112</v>
      </c>
      <c r="F154" s="432"/>
      <c r="G154" s="433"/>
      <c r="H154" s="434" t="s">
        <v>113</v>
      </c>
      <c r="I154" s="463"/>
      <c r="J154" s="448" t="s">
        <v>114</v>
      </c>
      <c r="K154" s="461">
        <v>8</v>
      </c>
      <c r="L154" s="452"/>
      <c r="M154" s="459">
        <f>R154+11</f>
        <v>63</v>
      </c>
      <c r="N154" s="464">
        <f>ROUNDDOWN(((VLOOKUP(I146,$B$39:$Z$70,2,0))/(VLOOKUP(I146,$B$39:$Z$70,4,0))-1),0)/4*((VLOOKUP(I146,$B$39:$Z$70,20,0))+1)</f>
        <v>4320</v>
      </c>
      <c r="O154" s="455">
        <f t="shared" si="46"/>
        <v>2721.6</v>
      </c>
      <c r="P154" s="269">
        <f t="shared" si="47"/>
        <v>0.395</v>
      </c>
      <c r="Q154" s="481">
        <f t="shared" si="48"/>
        <v>1075.032</v>
      </c>
      <c r="R154" s="491">
        <f>I153-2*I156</f>
        <v>52</v>
      </c>
      <c r="S154" s="455" t="s">
        <v>106</v>
      </c>
      <c r="T154" s="490"/>
      <c r="V154" s="492"/>
      <c r="X154" s="485"/>
      <c r="Y154" s="485"/>
      <c r="Z154" s="485"/>
    </row>
    <row r="155" s="259" customFormat="1" ht="18" customHeight="1" spans="1:26">
      <c r="A155" s="261"/>
      <c r="B155" s="253"/>
      <c r="C155" s="253"/>
      <c r="D155" s="253"/>
      <c r="E155" s="435" t="s">
        <v>115</v>
      </c>
      <c r="F155" s="436" t="s">
        <v>116</v>
      </c>
      <c r="G155" s="437" t="s">
        <v>56</v>
      </c>
      <c r="H155" s="434">
        <f>VLOOKUP(I146,$B$4:$J$70,8,0)</f>
        <v>1370</v>
      </c>
      <c r="I155" s="463"/>
      <c r="J155" s="448" t="s">
        <v>117</v>
      </c>
      <c r="K155" s="461">
        <v>8</v>
      </c>
      <c r="L155" s="452"/>
      <c r="M155" s="459">
        <f>R155+11</f>
        <v>53</v>
      </c>
      <c r="N155" s="465">
        <f>ROUND(E152/4*G150,0)*2</f>
        <v>3736</v>
      </c>
      <c r="O155" s="455">
        <f t="shared" si="46"/>
        <v>1980.08</v>
      </c>
      <c r="P155" s="269">
        <f t="shared" si="47"/>
        <v>0.395</v>
      </c>
      <c r="Q155" s="481">
        <f t="shared" si="48"/>
        <v>782.1316</v>
      </c>
      <c r="R155" s="491">
        <f>H153-2*I156</f>
        <v>42</v>
      </c>
      <c r="S155" s="455" t="s">
        <v>106</v>
      </c>
      <c r="T155" s="490"/>
      <c r="V155" s="492"/>
      <c r="X155" s="485"/>
      <c r="Y155" s="485"/>
      <c r="Z155" s="485"/>
    </row>
    <row r="156" s="259" customFormat="1" ht="18" customHeight="1" spans="1:26">
      <c r="A156" s="261"/>
      <c r="B156" s="253"/>
      <c r="C156" s="253"/>
      <c r="D156" s="253"/>
      <c r="E156" s="438">
        <f>IF(I146=0,0,ROUND(((H149+I149)/2*H153*2+H155*I153+0.2*0.2+0.25*0.05*2)*(H151+I151)/2/1000000,1))</f>
        <v>277.7</v>
      </c>
      <c r="F156" s="439">
        <f>IF(I146=0,0,ROUND(Q154+Q155,1))</f>
        <v>1857.2</v>
      </c>
      <c r="G156" s="440">
        <f>IF(I146=0,0,ROUND(Q148+Q149+Q150+Q151+Q152+Q153,1))</f>
        <v>32728</v>
      </c>
      <c r="H156" s="441" t="s">
        <v>118</v>
      </c>
      <c r="I156" s="466">
        <f>$P$3</f>
        <v>4</v>
      </c>
      <c r="J156" s="467" t="s">
        <v>119</v>
      </c>
      <c r="K156" s="468" t="str">
        <f>"C40混凝土:"&amp;ROUND(((H149+I149)/2*H153*2+H155*I153+0.2*0.2+0.25*0.05*2)*(H151+I151)/2/1000000,1)&amp;"m"&amp;"      "&amp;"HPB300:"&amp;ROUND(Q154+Q155,1)&amp;"kg       "&amp;"HRB400:"&amp;ROUND(Q148+Q149+Q150+Q151+Q152+Q153,1)&amp;"kg"</f>
        <v>C40混凝土:277.7m      HPB300:1857.2kg       HRB400:32728kg</v>
      </c>
      <c r="L156" s="468"/>
      <c r="M156" s="468"/>
      <c r="N156" s="468"/>
      <c r="O156" s="468"/>
      <c r="P156" s="468"/>
      <c r="Q156" s="493"/>
      <c r="R156" s="494" t="s">
        <v>120</v>
      </c>
      <c r="S156" s="468">
        <f>ROUND(SUM(Q148:Q155)/ROUND(((H149+I149)/2*H153*2+H155*I153+0.2*0.2+0.25*0.05*2)*(H151+I151)/2/1000000,1),1)</f>
        <v>124.5</v>
      </c>
      <c r="T156" s="495"/>
      <c r="X156" s="485"/>
      <c r="Y156" s="485"/>
      <c r="Z156" s="485"/>
    </row>
    <row r="157" s="259" customFormat="1" ht="15" spans="1:15">
      <c r="A157" s="261"/>
      <c r="C157" s="253"/>
      <c r="I157" s="256"/>
      <c r="K157" s="262"/>
      <c r="O157" s="262"/>
    </row>
    <row r="158" s="259" customFormat="1" ht="9.95" customHeight="1" spans="1:22">
      <c r="A158" s="261"/>
      <c r="B158" s="253" t="str">
        <f>B11</f>
        <v>YU8</v>
      </c>
      <c r="C158" s="253"/>
      <c r="D158" s="253"/>
      <c r="E158" s="264" t="s">
        <v>94</v>
      </c>
      <c r="F158" s="265"/>
      <c r="G158" s="265"/>
      <c r="H158" s="418" t="s">
        <v>95</v>
      </c>
      <c r="I158" s="444" t="str">
        <f>B158</f>
        <v>YU8</v>
      </c>
      <c r="J158" s="445" t="s">
        <v>28</v>
      </c>
      <c r="K158" s="265" t="s">
        <v>29</v>
      </c>
      <c r="L158" s="265" t="s">
        <v>96</v>
      </c>
      <c r="M158" s="446" t="s">
        <v>97</v>
      </c>
      <c r="N158" s="265" t="s">
        <v>32</v>
      </c>
      <c r="O158" s="446" t="s">
        <v>98</v>
      </c>
      <c r="P158" s="446" t="s">
        <v>99</v>
      </c>
      <c r="Q158" s="473" t="s">
        <v>100</v>
      </c>
      <c r="R158" s="474" t="s">
        <v>101</v>
      </c>
      <c r="S158" s="475"/>
      <c r="T158" s="476"/>
      <c r="V158" s="253" t="s">
        <v>102</v>
      </c>
    </row>
    <row r="159" s="253" customFormat="1" ht="9.95" customHeight="1" spans="5:20">
      <c r="E159" s="267"/>
      <c r="F159" s="269"/>
      <c r="G159" s="269"/>
      <c r="H159" s="419"/>
      <c r="I159" s="447"/>
      <c r="J159" s="448"/>
      <c r="K159" s="269"/>
      <c r="L159" s="269"/>
      <c r="M159" s="449"/>
      <c r="N159" s="269"/>
      <c r="O159" s="449"/>
      <c r="P159" s="449"/>
      <c r="Q159" s="477"/>
      <c r="R159" s="478"/>
      <c r="S159" s="479"/>
      <c r="T159" s="480"/>
    </row>
    <row r="160" s="259" customFormat="1" ht="36" customHeight="1" spans="1:26">
      <c r="A160" s="261"/>
      <c r="B160" s="253"/>
      <c r="C160" s="253"/>
      <c r="D160" s="253"/>
      <c r="E160" s="267"/>
      <c r="F160" s="269"/>
      <c r="G160" s="269"/>
      <c r="H160" s="269" t="s">
        <v>103</v>
      </c>
      <c r="I160" s="450"/>
      <c r="J160" s="448" t="s">
        <v>41</v>
      </c>
      <c r="K160" s="451">
        <f>'1.U型槽主筋验算'!K9</f>
        <v>22</v>
      </c>
      <c r="L160" s="452"/>
      <c r="M160" s="453">
        <f>(R160+S160)/2+ROUNDUP((IF(K160&lt;26,10.927,11.212))*K160/10,0)*2</f>
        <v>2971.167</v>
      </c>
      <c r="N160" s="454">
        <v>160</v>
      </c>
      <c r="O160" s="455">
        <f t="shared" ref="O160:O167" si="50">M160*N160/100</f>
        <v>4753.8672</v>
      </c>
      <c r="P160" s="269">
        <f t="shared" ref="P160:P167" si="51">ROUND(K160^2*PI()/4/1000000*7850,3)</f>
        <v>2.984</v>
      </c>
      <c r="Q160" s="481">
        <f t="shared" ref="Q160:Q167" si="52">O160*P160</f>
        <v>14185.5397248</v>
      </c>
      <c r="R160" s="482">
        <f>(H161+I165-I168*2)*2+(H167-I168*2)+(H165-I168*2)*2</f>
        <v>2861.148</v>
      </c>
      <c r="S160" s="455">
        <f>(I161+I165-I168*2)*2+(H167-I168*2)+(H165-I168*2)*2</f>
        <v>2981.186</v>
      </c>
      <c r="T160" s="483">
        <f>R162</f>
        <v>1382</v>
      </c>
      <c r="V160" s="484">
        <f t="shared" ref="V160:V165" si="53">ROUNDUP((IF(K160&lt;26,10.927,11.212))*K160/10,0)</f>
        <v>25</v>
      </c>
      <c r="X160" s="485"/>
      <c r="Y160" s="485"/>
      <c r="Z160" s="485"/>
    </row>
    <row r="161" s="259" customFormat="1" ht="18" customHeight="1" spans="1:26">
      <c r="A161" s="261"/>
      <c r="B161" s="253"/>
      <c r="C161" s="253"/>
      <c r="D161" s="253"/>
      <c r="E161" s="420" t="s">
        <v>6</v>
      </c>
      <c r="F161" s="421" t="s">
        <v>104</v>
      </c>
      <c r="G161" s="421" t="s">
        <v>105</v>
      </c>
      <c r="H161" s="422">
        <f>MIN(VLOOKUP(I158,$B$4:$J$70,2,0),VLOOKUP(I158,$B$4:$J$70,3,0))</f>
        <v>605.574</v>
      </c>
      <c r="I161" s="456">
        <f>MAX(VLOOKUP(I158,$B$4:$J$70,2,0),VLOOKUP(I158,$B$4:$J$70,3,0))</f>
        <v>665.593</v>
      </c>
      <c r="J161" s="448" t="s">
        <v>42</v>
      </c>
      <c r="K161" s="461">
        <v>12</v>
      </c>
      <c r="L161" s="452"/>
      <c r="M161" s="453">
        <f>(R161+S161)/2+ROUNDUP((IF(K161&lt;26,10.927,11.212))*K161/10,0)*2</f>
        <v>735.5835</v>
      </c>
      <c r="N161" s="458">
        <f>ROUNDUP((H163/12.5*1),0)*2</f>
        <v>320</v>
      </c>
      <c r="O161" s="455">
        <f t="shared" si="50"/>
        <v>2353.8672</v>
      </c>
      <c r="P161" s="269">
        <f t="shared" si="51"/>
        <v>0.888</v>
      </c>
      <c r="Q161" s="481">
        <f t="shared" si="52"/>
        <v>2090.2340736</v>
      </c>
      <c r="R161" s="486">
        <f>H161+I165-I168*2</f>
        <v>677.574</v>
      </c>
      <c r="S161" s="487">
        <f>I161+I165-I168*2</f>
        <v>737.593</v>
      </c>
      <c r="T161" s="488" t="str">
        <f>ROUND(R161,1)&amp;"~"&amp;ROUND(S161,1)</f>
        <v>677.6~737.6</v>
      </c>
      <c r="V161" s="484">
        <f t="shared" si="53"/>
        <v>14</v>
      </c>
      <c r="X161" s="485"/>
      <c r="Y161" s="485"/>
      <c r="Z161" s="485"/>
    </row>
    <row r="162" s="259" customFormat="1" ht="18" customHeight="1" spans="1:26">
      <c r="A162" s="261"/>
      <c r="B162" s="253"/>
      <c r="C162" s="253"/>
      <c r="D162" s="253"/>
      <c r="E162" s="420">
        <f>VLOOKUP(I158,$B$39:$Z$70,3,0)</f>
        <v>109</v>
      </c>
      <c r="F162" s="423">
        <f>VLOOKUP(I158,$B$39:$Z$70,17,0)</f>
        <v>8</v>
      </c>
      <c r="G162" s="421">
        <f>VLOOKUP(I158,$B$39:$Z$70,12,0)</f>
        <v>52</v>
      </c>
      <c r="H162" s="421" t="s">
        <v>60</v>
      </c>
      <c r="I162" s="450"/>
      <c r="J162" s="448" t="s">
        <v>43</v>
      </c>
      <c r="K162" s="451">
        <v>20</v>
      </c>
      <c r="L162" s="452"/>
      <c r="M162" s="459">
        <f>R162+2*ROUNDUP((IF(K162&lt;26,10.927,11.212))*K162/10,0)</f>
        <v>1426</v>
      </c>
      <c r="N162" s="454">
        <f>ROUNDUP(H163/12.5,0)</f>
        <v>160</v>
      </c>
      <c r="O162" s="455">
        <f t="shared" si="50"/>
        <v>2281.6</v>
      </c>
      <c r="P162" s="269">
        <f t="shared" si="51"/>
        <v>2.466</v>
      </c>
      <c r="Q162" s="481">
        <f t="shared" si="52"/>
        <v>5626.4256</v>
      </c>
      <c r="R162" s="491">
        <f>H167-I168*2</f>
        <v>1382</v>
      </c>
      <c r="S162" s="455" t="s">
        <v>106</v>
      </c>
      <c r="T162" s="490"/>
      <c r="V162" s="484">
        <f t="shared" si="53"/>
        <v>22</v>
      </c>
      <c r="X162" s="485"/>
      <c r="Y162" s="485"/>
      <c r="Z162" s="485"/>
    </row>
    <row r="163" s="259" customFormat="1" ht="18" customHeight="1" spans="1:26">
      <c r="A163" s="261"/>
      <c r="B163" s="253"/>
      <c r="C163" s="253"/>
      <c r="D163" s="253"/>
      <c r="E163" s="424" t="s">
        <v>107</v>
      </c>
      <c r="F163" s="421" t="s">
        <v>108</v>
      </c>
      <c r="G163" s="421" t="s">
        <v>13</v>
      </c>
      <c r="H163" s="425">
        <f>MAX(VLOOKUP(I158,$B$4:$J$70,4,0),VLOOKUP(I158,$B$4:$J$70,5,0))</f>
        <v>2000</v>
      </c>
      <c r="I163" s="460">
        <f>MIN(VLOOKUP(I158,$B$4:$J$70,4,0),VLOOKUP(I158,$B$4:$J$70,5,0))</f>
        <v>2000</v>
      </c>
      <c r="J163" s="448" t="s">
        <v>44</v>
      </c>
      <c r="K163" s="461">
        <v>14</v>
      </c>
      <c r="L163" s="452"/>
      <c r="M163" s="459">
        <f>R163+2*ROUNDUP((IF(K163&lt;26,10.927,11.212))*K163/10,0)</f>
        <v>253.102597104441</v>
      </c>
      <c r="N163" s="458">
        <f>ROUNDUP(H163/12.5,0)*2</f>
        <v>320</v>
      </c>
      <c r="O163" s="455">
        <f t="shared" si="50"/>
        <v>809.928310734213</v>
      </c>
      <c r="P163" s="269">
        <f t="shared" si="51"/>
        <v>1.208</v>
      </c>
      <c r="Q163" s="481">
        <f t="shared" si="52"/>
        <v>978.393399366929</v>
      </c>
      <c r="R163" s="491">
        <f>((H165+I165-I168*2)+(20-I168*2^0.5))*(2^0.5)</f>
        <v>221.102597104441</v>
      </c>
      <c r="S163" s="455" t="s">
        <v>106</v>
      </c>
      <c r="T163" s="490"/>
      <c r="V163" s="484">
        <f t="shared" si="53"/>
        <v>16</v>
      </c>
      <c r="X163" s="485"/>
      <c r="Y163" s="485"/>
      <c r="Z163" s="485"/>
    </row>
    <row r="164" s="259" customFormat="1" ht="18" customHeight="1" spans="1:26">
      <c r="A164" s="261"/>
      <c r="B164" s="253"/>
      <c r="C164" s="253"/>
      <c r="D164" s="253"/>
      <c r="E164" s="426">
        <f>VLOOKUP(I158,$B$39:$Z$70,20,0)</f>
        <v>159</v>
      </c>
      <c r="F164" s="421">
        <f>VLOOKUP(I158,$B$39:$Z$70,23,0)</f>
        <v>159</v>
      </c>
      <c r="G164" s="421">
        <f>VLOOKUP(I158,$B$39:$Z$70,7,0)</f>
        <v>6</v>
      </c>
      <c r="H164" s="427" t="s">
        <v>109</v>
      </c>
      <c r="I164" s="450" t="s">
        <v>110</v>
      </c>
      <c r="J164" s="448" t="s">
        <v>45</v>
      </c>
      <c r="K164" s="451">
        <v>12</v>
      </c>
      <c r="L164" s="452"/>
      <c r="M164" s="459">
        <f>(R164+S164)/2+2*ROUNDUP((IF(K164&lt;26,10.927,11.212))*K164/10,0)</f>
        <v>2020</v>
      </c>
      <c r="N164" s="462">
        <f>4*(G162+1)+(G164-1)*2</f>
        <v>222</v>
      </c>
      <c r="O164" s="455">
        <f t="shared" si="50"/>
        <v>4484.4</v>
      </c>
      <c r="P164" s="269">
        <f t="shared" si="51"/>
        <v>0.888</v>
      </c>
      <c r="Q164" s="481">
        <f t="shared" si="52"/>
        <v>3982.1472</v>
      </c>
      <c r="R164" s="482">
        <f>H163-I168*2</f>
        <v>1992</v>
      </c>
      <c r="S164" s="455">
        <f>I163-I168*2</f>
        <v>1992</v>
      </c>
      <c r="T164" s="488" t="str">
        <f>ROUND(S164,1)&amp;"~"&amp;ROUND(R164,1)</f>
        <v>1992~1992</v>
      </c>
      <c r="V164" s="484">
        <f t="shared" si="53"/>
        <v>14</v>
      </c>
      <c r="X164" s="485"/>
      <c r="Y164" s="485"/>
      <c r="Z164" s="485"/>
    </row>
    <row r="165" s="259" customFormat="1" ht="18" customHeight="1" spans="1:26">
      <c r="A165" s="261"/>
      <c r="B165" s="253"/>
      <c r="C165" s="253"/>
      <c r="D165" s="253"/>
      <c r="E165" s="428"/>
      <c r="F165" s="429"/>
      <c r="G165" s="429"/>
      <c r="H165" s="430">
        <f>VLOOKUP(I158,$B$4:$J$70,6,0)</f>
        <v>70</v>
      </c>
      <c r="I165" s="460">
        <f>VLOOKUP(I158,$B$4:$J$70,7,0)</f>
        <v>80</v>
      </c>
      <c r="J165" s="448" t="s">
        <v>111</v>
      </c>
      <c r="K165" s="451">
        <v>12</v>
      </c>
      <c r="L165" s="452"/>
      <c r="M165" s="459">
        <f>(R165+S165)/2+2*ROUNDUP((IF(K165&lt;26,10.927,11.212))*K165/10,0)</f>
        <v>2028.90036742487</v>
      </c>
      <c r="N165" s="269">
        <f>2*(E162+1)+F162*2</f>
        <v>236</v>
      </c>
      <c r="O165" s="455">
        <f t="shared" si="50"/>
        <v>4788.2048671227</v>
      </c>
      <c r="P165" s="269">
        <f t="shared" si="51"/>
        <v>0.888</v>
      </c>
      <c r="Q165" s="481">
        <f t="shared" si="52"/>
        <v>4251.92592200496</v>
      </c>
      <c r="R165" s="482">
        <f>((I161-H161)^2+H163^2)^0.5</f>
        <v>2000.90036742487</v>
      </c>
      <c r="S165" s="455">
        <f>((I161-H161)^2+I163^2)^0.5</f>
        <v>2000.90036742487</v>
      </c>
      <c r="T165" s="488" t="str">
        <f>ROUND(S165,1)&amp;"~"&amp;ROUND(R165,1)</f>
        <v>2000.9~2000.9</v>
      </c>
      <c r="V165" s="484">
        <f t="shared" si="53"/>
        <v>14</v>
      </c>
      <c r="X165" s="485"/>
      <c r="Y165" s="485"/>
      <c r="Z165" s="485"/>
    </row>
    <row r="166" s="259" customFormat="1" ht="18" customHeight="1" spans="1:26">
      <c r="A166" s="261"/>
      <c r="B166" s="253"/>
      <c r="C166" s="253"/>
      <c r="D166" s="253"/>
      <c r="E166" s="431" t="s">
        <v>112</v>
      </c>
      <c r="F166" s="432"/>
      <c r="G166" s="433"/>
      <c r="H166" s="434" t="s">
        <v>113</v>
      </c>
      <c r="I166" s="463"/>
      <c r="J166" s="448" t="s">
        <v>114</v>
      </c>
      <c r="K166" s="461">
        <v>8</v>
      </c>
      <c r="L166" s="452"/>
      <c r="M166" s="459">
        <f>R166+11</f>
        <v>83</v>
      </c>
      <c r="N166" s="464">
        <f>ROUNDDOWN(((VLOOKUP(I158,$B$39:$Z$70,2,0))/(VLOOKUP(I158,$B$39:$Z$70,4,0))-1),0)/4*((VLOOKUP(I158,$B$39:$Z$70,20,0))+1)</f>
        <v>4400</v>
      </c>
      <c r="O166" s="455">
        <f t="shared" si="50"/>
        <v>3652</v>
      </c>
      <c r="P166" s="269">
        <f t="shared" si="51"/>
        <v>0.395</v>
      </c>
      <c r="Q166" s="481">
        <f t="shared" si="52"/>
        <v>1442.54</v>
      </c>
      <c r="R166" s="491">
        <f>I165-2*I168</f>
        <v>72</v>
      </c>
      <c r="S166" s="455" t="s">
        <v>106</v>
      </c>
      <c r="T166" s="490"/>
      <c r="V166" s="492"/>
      <c r="X166" s="485"/>
      <c r="Y166" s="485"/>
      <c r="Z166" s="485"/>
    </row>
    <row r="167" s="259" customFormat="1" ht="18" customHeight="1" spans="1:26">
      <c r="A167" s="261"/>
      <c r="B167" s="253"/>
      <c r="C167" s="253"/>
      <c r="D167" s="253"/>
      <c r="E167" s="435" t="s">
        <v>115</v>
      </c>
      <c r="F167" s="436" t="s">
        <v>116</v>
      </c>
      <c r="G167" s="437" t="s">
        <v>56</v>
      </c>
      <c r="H167" s="434">
        <f>VLOOKUP(I158,$B$4:$J$70,8,0)</f>
        <v>1390</v>
      </c>
      <c r="I167" s="463"/>
      <c r="J167" s="448" t="s">
        <v>117</v>
      </c>
      <c r="K167" s="461">
        <v>8</v>
      </c>
      <c r="L167" s="452"/>
      <c r="M167" s="459">
        <f>R167+11</f>
        <v>73</v>
      </c>
      <c r="N167" s="465">
        <f>ROUND(E164/4*G162,0)*2</f>
        <v>4134</v>
      </c>
      <c r="O167" s="455">
        <f t="shared" si="50"/>
        <v>3017.82</v>
      </c>
      <c r="P167" s="269">
        <f t="shared" si="51"/>
        <v>0.395</v>
      </c>
      <c r="Q167" s="481">
        <f t="shared" si="52"/>
        <v>1192.0389</v>
      </c>
      <c r="R167" s="491">
        <f>H165-2*I168</f>
        <v>62</v>
      </c>
      <c r="S167" s="455" t="s">
        <v>106</v>
      </c>
      <c r="T167" s="490"/>
      <c r="V167" s="492"/>
      <c r="X167" s="485"/>
      <c r="Y167" s="485"/>
      <c r="Z167" s="485"/>
    </row>
    <row r="168" s="259" customFormat="1" ht="18" customHeight="1" spans="1:26">
      <c r="A168" s="261"/>
      <c r="B168" s="253"/>
      <c r="C168" s="253"/>
      <c r="D168" s="253"/>
      <c r="E168" s="438">
        <f>IF(I158=0,0,ROUND(((H161+I161)/2*H165*2+H167*I165+0.2*0.2+0.25*0.05*2)*(H163+I163)/2/1000000,1))</f>
        <v>400.4</v>
      </c>
      <c r="F168" s="439">
        <f>IF(I158=0,0,ROUND(Q166+Q167,1))</f>
        <v>2634.6</v>
      </c>
      <c r="G168" s="440">
        <f>IF(I158=0,0,ROUND(Q160+Q161+Q162+Q163+Q164+Q165,1))</f>
        <v>31114.7</v>
      </c>
      <c r="H168" s="441" t="s">
        <v>118</v>
      </c>
      <c r="I168" s="466">
        <f>$P$3</f>
        <v>4</v>
      </c>
      <c r="J168" s="467" t="s">
        <v>119</v>
      </c>
      <c r="K168" s="468" t="str">
        <f>"C40混凝土:"&amp;ROUND(((H161+I161)/2*H165*2+H167*I165+0.2*0.2+0.25*0.05*2)*(H163+I163)/2/1000000,1)&amp;"m"&amp;"      "&amp;"HPB300:"&amp;ROUND(Q166+Q167,1)&amp;"kg       "&amp;"HRB400:"&amp;ROUND(Q160+Q161+Q162+Q163+Q164+Q165,1)&amp;"kg"</f>
        <v>C40混凝土:400.4m      HPB300:2634.6kg       HRB400:31114.7kg</v>
      </c>
      <c r="L168" s="468"/>
      <c r="M168" s="468"/>
      <c r="N168" s="468"/>
      <c r="O168" s="468"/>
      <c r="P168" s="468"/>
      <c r="Q168" s="493"/>
      <c r="R168" s="494" t="s">
        <v>120</v>
      </c>
      <c r="S168" s="468">
        <f>ROUND(SUM(Q160:Q167)/ROUND(((H161+I161)/2*H165*2+H167*I165+0.2*0.2+0.25*0.05*2)*(H163+I163)/2/1000000,1),1)</f>
        <v>84.3</v>
      </c>
      <c r="T168" s="495"/>
      <c r="X168" s="485"/>
      <c r="Y168" s="485"/>
      <c r="Z168" s="485"/>
    </row>
    <row r="169" s="259" customFormat="1" ht="15" spans="1:15">
      <c r="A169" s="261"/>
      <c r="C169" s="253"/>
      <c r="I169" s="256"/>
      <c r="K169" s="262"/>
      <c r="O169" s="262"/>
    </row>
    <row r="170" s="259" customFormat="1" ht="9.95" customHeight="1" spans="1:22">
      <c r="A170" s="261"/>
      <c r="B170" s="253" t="str">
        <f>B12</f>
        <v>YU9</v>
      </c>
      <c r="C170" s="253"/>
      <c r="D170" s="253"/>
      <c r="E170" s="264" t="s">
        <v>94</v>
      </c>
      <c r="F170" s="265"/>
      <c r="G170" s="265"/>
      <c r="H170" s="418" t="s">
        <v>95</v>
      </c>
      <c r="I170" s="444" t="str">
        <f>B170</f>
        <v>YU9</v>
      </c>
      <c r="J170" s="445" t="s">
        <v>28</v>
      </c>
      <c r="K170" s="265" t="s">
        <v>29</v>
      </c>
      <c r="L170" s="265" t="s">
        <v>96</v>
      </c>
      <c r="M170" s="446" t="s">
        <v>97</v>
      </c>
      <c r="N170" s="265" t="s">
        <v>32</v>
      </c>
      <c r="O170" s="446" t="s">
        <v>98</v>
      </c>
      <c r="P170" s="446" t="s">
        <v>99</v>
      </c>
      <c r="Q170" s="473" t="s">
        <v>100</v>
      </c>
      <c r="R170" s="474" t="s">
        <v>101</v>
      </c>
      <c r="S170" s="475"/>
      <c r="T170" s="476"/>
      <c r="V170" s="253" t="s">
        <v>102</v>
      </c>
    </row>
    <row r="171" s="253" customFormat="1" ht="9.95" customHeight="1" spans="5:20">
      <c r="E171" s="267"/>
      <c r="F171" s="269"/>
      <c r="G171" s="269"/>
      <c r="H171" s="419"/>
      <c r="I171" s="447"/>
      <c r="J171" s="448"/>
      <c r="K171" s="269"/>
      <c r="L171" s="269"/>
      <c r="M171" s="449"/>
      <c r="N171" s="269"/>
      <c r="O171" s="449"/>
      <c r="P171" s="449"/>
      <c r="Q171" s="477"/>
      <c r="R171" s="478"/>
      <c r="S171" s="479"/>
      <c r="T171" s="480"/>
    </row>
    <row r="172" s="259" customFormat="1" ht="36" customHeight="1" spans="1:26">
      <c r="A172" s="261"/>
      <c r="B172" s="253"/>
      <c r="C172" s="253"/>
      <c r="D172" s="253"/>
      <c r="E172" s="267"/>
      <c r="F172" s="269"/>
      <c r="G172" s="269"/>
      <c r="H172" s="269" t="s">
        <v>103</v>
      </c>
      <c r="I172" s="450"/>
      <c r="J172" s="448" t="s">
        <v>41</v>
      </c>
      <c r="K172" s="451">
        <f>'1.U型槽主筋验算'!K10</f>
        <v>25</v>
      </c>
      <c r="L172" s="452"/>
      <c r="M172" s="453">
        <f>(R172+S172)/2+ROUNDUP((IF(K172&lt;26,10.927,11.212))*K172/10,0)*2</f>
        <v>3097.385</v>
      </c>
      <c r="N172" s="454">
        <v>160</v>
      </c>
      <c r="O172" s="455">
        <f t="shared" ref="O172:O179" si="54">M172*N172/100</f>
        <v>4955.816</v>
      </c>
      <c r="P172" s="269">
        <f t="shared" ref="P172:P179" si="55">ROUND(K172^2*PI()/4/1000000*7850,3)</f>
        <v>3.853</v>
      </c>
      <c r="Q172" s="481">
        <f t="shared" ref="Q172:Q179" si="56">O172*P172</f>
        <v>19094.759048</v>
      </c>
      <c r="R172" s="482">
        <f>(H173+I177-I180*2)*2+(H179-I180*2)+(H177-I180*2)*2</f>
        <v>2981.366</v>
      </c>
      <c r="S172" s="455">
        <f>(I173+I177-I180*2)*2+(H179-I180*2)+(H177-I180*2)*2</f>
        <v>3101.404</v>
      </c>
      <c r="T172" s="483">
        <f>R174</f>
        <v>1382</v>
      </c>
      <c r="V172" s="484">
        <f t="shared" ref="V172:V177" si="57">ROUNDUP((IF(K172&lt;26,10.927,11.212))*K172/10,0)</f>
        <v>28</v>
      </c>
      <c r="X172" s="485"/>
      <c r="Y172" s="485"/>
      <c r="Z172" s="485"/>
    </row>
    <row r="173" s="259" customFormat="1" ht="18" customHeight="1" spans="1:26">
      <c r="A173" s="261"/>
      <c r="B173" s="253"/>
      <c r="C173" s="253"/>
      <c r="D173" s="253"/>
      <c r="E173" s="420" t="s">
        <v>6</v>
      </c>
      <c r="F173" s="421" t="s">
        <v>104</v>
      </c>
      <c r="G173" s="421" t="s">
        <v>105</v>
      </c>
      <c r="H173" s="422">
        <f>MIN(VLOOKUP(I170,$B$4:$J$70,2,0),VLOOKUP(I170,$B$4:$J$70,3,0))</f>
        <v>665.683</v>
      </c>
      <c r="I173" s="456">
        <f>MAX(VLOOKUP(I170,$B$4:$J$70,2,0),VLOOKUP(I170,$B$4:$J$70,3,0))</f>
        <v>725.702</v>
      </c>
      <c r="J173" s="448" t="s">
        <v>42</v>
      </c>
      <c r="K173" s="461">
        <v>12</v>
      </c>
      <c r="L173" s="452"/>
      <c r="M173" s="453">
        <f>(R173+S173)/2+ROUNDUP((IF(K173&lt;26,10.927,11.212))*K173/10,0)*2</f>
        <v>795.6925</v>
      </c>
      <c r="N173" s="458">
        <f>ROUNDUP((H175/12.5*1),0)*2</f>
        <v>320</v>
      </c>
      <c r="O173" s="455">
        <f t="shared" si="54"/>
        <v>2546.216</v>
      </c>
      <c r="P173" s="269">
        <f t="shared" si="55"/>
        <v>0.888</v>
      </c>
      <c r="Q173" s="481">
        <f t="shared" si="56"/>
        <v>2261.039808</v>
      </c>
      <c r="R173" s="486">
        <f>H173+I177-I180*2</f>
        <v>737.683</v>
      </c>
      <c r="S173" s="487">
        <f>I173+I177-I180*2</f>
        <v>797.702</v>
      </c>
      <c r="T173" s="488" t="str">
        <f>ROUND(R173,1)&amp;"~"&amp;ROUND(S173,1)</f>
        <v>737.7~797.7</v>
      </c>
      <c r="V173" s="484">
        <f t="shared" si="57"/>
        <v>14</v>
      </c>
      <c r="X173" s="485"/>
      <c r="Y173" s="485"/>
      <c r="Z173" s="485"/>
    </row>
    <row r="174" s="259" customFormat="1" ht="18" customHeight="1" spans="1:26">
      <c r="A174" s="261"/>
      <c r="B174" s="253"/>
      <c r="C174" s="253"/>
      <c r="D174" s="253"/>
      <c r="E174" s="420">
        <f>VLOOKUP(I170,$B$39:$Z$70,3,0)</f>
        <v>109</v>
      </c>
      <c r="F174" s="423">
        <f>VLOOKUP(I170,$B$39:$Z$70,17,0)</f>
        <v>8</v>
      </c>
      <c r="G174" s="421">
        <f>VLOOKUP(I170,$B$39:$Z$70,12,0)</f>
        <v>57</v>
      </c>
      <c r="H174" s="421" t="s">
        <v>60</v>
      </c>
      <c r="I174" s="450"/>
      <c r="J174" s="448" t="s">
        <v>43</v>
      </c>
      <c r="K174" s="451">
        <v>20</v>
      </c>
      <c r="L174" s="452"/>
      <c r="M174" s="459">
        <f>R174+2*ROUNDUP((IF(K174&lt;26,10.927,11.212))*K174/10,0)</f>
        <v>1426</v>
      </c>
      <c r="N174" s="454">
        <f>ROUNDUP(H175/12.5,0)</f>
        <v>160</v>
      </c>
      <c r="O174" s="455">
        <f t="shared" si="54"/>
        <v>2281.6</v>
      </c>
      <c r="P174" s="269">
        <f t="shared" si="55"/>
        <v>2.466</v>
      </c>
      <c r="Q174" s="481">
        <f t="shared" si="56"/>
        <v>5626.4256</v>
      </c>
      <c r="R174" s="491">
        <f>H179-I180*2</f>
        <v>1382</v>
      </c>
      <c r="S174" s="455" t="s">
        <v>106</v>
      </c>
      <c r="T174" s="490"/>
      <c r="V174" s="484">
        <f t="shared" si="57"/>
        <v>22</v>
      </c>
      <c r="X174" s="485"/>
      <c r="Y174" s="485"/>
      <c r="Z174" s="485"/>
    </row>
    <row r="175" s="259" customFormat="1" ht="18" customHeight="1" spans="1:26">
      <c r="A175" s="261"/>
      <c r="B175" s="253"/>
      <c r="C175" s="253"/>
      <c r="D175" s="253"/>
      <c r="E175" s="424" t="s">
        <v>107</v>
      </c>
      <c r="F175" s="421" t="s">
        <v>108</v>
      </c>
      <c r="G175" s="421" t="s">
        <v>13</v>
      </c>
      <c r="H175" s="425">
        <f>MAX(VLOOKUP(I170,$B$4:$J$70,4,0),VLOOKUP(I170,$B$4:$J$70,5,0))</f>
        <v>2000</v>
      </c>
      <c r="I175" s="460">
        <f>MIN(VLOOKUP(I170,$B$4:$J$70,4,0),VLOOKUP(I170,$B$4:$J$70,5,0))</f>
        <v>2000</v>
      </c>
      <c r="J175" s="448" t="s">
        <v>44</v>
      </c>
      <c r="K175" s="461">
        <v>14</v>
      </c>
      <c r="L175" s="452"/>
      <c r="M175" s="459">
        <f>R175+2*ROUNDUP((IF(K175&lt;26,10.927,11.212))*K175/10,0)</f>
        <v>253.102597104441</v>
      </c>
      <c r="N175" s="458">
        <f>ROUNDUP(H175/12.5,0)*2</f>
        <v>320</v>
      </c>
      <c r="O175" s="455">
        <f t="shared" si="54"/>
        <v>809.928310734213</v>
      </c>
      <c r="P175" s="269">
        <f t="shared" si="55"/>
        <v>1.208</v>
      </c>
      <c r="Q175" s="481">
        <f t="shared" si="56"/>
        <v>978.393399366929</v>
      </c>
      <c r="R175" s="491">
        <f>((H177+I177-I180*2)+(20-I180*2^0.5))*(2^0.5)</f>
        <v>221.102597104441</v>
      </c>
      <c r="S175" s="455" t="s">
        <v>106</v>
      </c>
      <c r="T175" s="490"/>
      <c r="V175" s="484">
        <f t="shared" si="57"/>
        <v>16</v>
      </c>
      <c r="X175" s="485"/>
      <c r="Y175" s="485"/>
      <c r="Z175" s="485"/>
    </row>
    <row r="176" s="259" customFormat="1" ht="18" customHeight="1" spans="1:26">
      <c r="A176" s="261"/>
      <c r="B176" s="253"/>
      <c r="C176" s="253"/>
      <c r="D176" s="253"/>
      <c r="E176" s="426">
        <f>VLOOKUP(I170,$B$39:$Z$70,20,0)</f>
        <v>159</v>
      </c>
      <c r="F176" s="421">
        <f>VLOOKUP(I170,$B$39:$Z$70,23,0)</f>
        <v>159</v>
      </c>
      <c r="G176" s="421">
        <f>VLOOKUP(I170,$B$39:$Z$70,7,0)</f>
        <v>6</v>
      </c>
      <c r="H176" s="427" t="s">
        <v>109</v>
      </c>
      <c r="I176" s="450" t="s">
        <v>110</v>
      </c>
      <c r="J176" s="448" t="s">
        <v>45</v>
      </c>
      <c r="K176" s="451">
        <v>12</v>
      </c>
      <c r="L176" s="452"/>
      <c r="M176" s="459">
        <f>(R176+S176)/2+2*ROUNDUP((IF(K176&lt;26,10.927,11.212))*K176/10,0)</f>
        <v>2020</v>
      </c>
      <c r="N176" s="462">
        <f>4*(G174+1)+(G176-1)*2</f>
        <v>242</v>
      </c>
      <c r="O176" s="455">
        <f t="shared" si="54"/>
        <v>4888.4</v>
      </c>
      <c r="P176" s="269">
        <f t="shared" si="55"/>
        <v>0.888</v>
      </c>
      <c r="Q176" s="481">
        <f t="shared" si="56"/>
        <v>4340.8992</v>
      </c>
      <c r="R176" s="482">
        <f>H175-I180*2</f>
        <v>1992</v>
      </c>
      <c r="S176" s="455">
        <f>I175-I180*2</f>
        <v>1992</v>
      </c>
      <c r="T176" s="488" t="str">
        <f>ROUND(S176,1)&amp;"~"&amp;ROUND(R176,1)</f>
        <v>1992~1992</v>
      </c>
      <c r="V176" s="484">
        <f t="shared" si="57"/>
        <v>14</v>
      </c>
      <c r="X176" s="485"/>
      <c r="Y176" s="485"/>
      <c r="Z176" s="485"/>
    </row>
    <row r="177" s="259" customFormat="1" ht="18" customHeight="1" spans="1:26">
      <c r="A177" s="261"/>
      <c r="B177" s="253"/>
      <c r="C177" s="253"/>
      <c r="D177" s="253"/>
      <c r="E177" s="428"/>
      <c r="F177" s="429"/>
      <c r="G177" s="429"/>
      <c r="H177" s="430">
        <f>VLOOKUP(I170,$B$4:$J$70,6,0)</f>
        <v>70</v>
      </c>
      <c r="I177" s="460">
        <f>VLOOKUP(I170,$B$4:$J$70,7,0)</f>
        <v>80</v>
      </c>
      <c r="J177" s="448" t="s">
        <v>111</v>
      </c>
      <c r="K177" s="451">
        <v>12</v>
      </c>
      <c r="L177" s="452"/>
      <c r="M177" s="459">
        <f>(R177+S177)/2+2*ROUNDUP((IF(K177&lt;26,10.927,11.212))*K177/10,0)</f>
        <v>2028.90036742487</v>
      </c>
      <c r="N177" s="269">
        <f>2*(E174+1)+F174*2</f>
        <v>236</v>
      </c>
      <c r="O177" s="455">
        <f t="shared" si="54"/>
        <v>4788.2048671227</v>
      </c>
      <c r="P177" s="269">
        <f t="shared" si="55"/>
        <v>0.888</v>
      </c>
      <c r="Q177" s="481">
        <f t="shared" si="56"/>
        <v>4251.92592200496</v>
      </c>
      <c r="R177" s="482">
        <f>((I173-H173)^2+H175^2)^0.5</f>
        <v>2000.90036742487</v>
      </c>
      <c r="S177" s="455">
        <f>((I173-H173)^2+I175^2)^0.5</f>
        <v>2000.90036742487</v>
      </c>
      <c r="T177" s="488" t="str">
        <f>ROUND(S177,1)&amp;"~"&amp;ROUND(R177,1)</f>
        <v>2000.9~2000.9</v>
      </c>
      <c r="V177" s="484">
        <f t="shared" si="57"/>
        <v>14</v>
      </c>
      <c r="X177" s="485"/>
      <c r="Y177" s="485"/>
      <c r="Z177" s="485"/>
    </row>
    <row r="178" s="259" customFormat="1" ht="18" customHeight="1" spans="1:26">
      <c r="A178" s="261"/>
      <c r="B178" s="253"/>
      <c r="C178" s="253"/>
      <c r="D178" s="253"/>
      <c r="E178" s="431" t="s">
        <v>112</v>
      </c>
      <c r="F178" s="432"/>
      <c r="G178" s="433"/>
      <c r="H178" s="434" t="s">
        <v>113</v>
      </c>
      <c r="I178" s="463"/>
      <c r="J178" s="448" t="s">
        <v>114</v>
      </c>
      <c r="K178" s="461">
        <v>8</v>
      </c>
      <c r="L178" s="452"/>
      <c r="M178" s="459">
        <f>R178+11</f>
        <v>83</v>
      </c>
      <c r="N178" s="464">
        <f>ROUNDDOWN(((VLOOKUP(I170,$B$39:$Z$70,2,0))/(VLOOKUP(I170,$B$39:$Z$70,4,0))-1),0)/4*((VLOOKUP(I170,$B$39:$Z$70,20,0))+1)</f>
        <v>4400</v>
      </c>
      <c r="O178" s="455">
        <f t="shared" si="54"/>
        <v>3652</v>
      </c>
      <c r="P178" s="269">
        <f t="shared" si="55"/>
        <v>0.395</v>
      </c>
      <c r="Q178" s="481">
        <f t="shared" si="56"/>
        <v>1442.54</v>
      </c>
      <c r="R178" s="491">
        <f>I177-2*I180</f>
        <v>72</v>
      </c>
      <c r="S178" s="455" t="s">
        <v>106</v>
      </c>
      <c r="T178" s="490"/>
      <c r="V178" s="492"/>
      <c r="X178" s="485"/>
      <c r="Y178" s="485"/>
      <c r="Z178" s="485"/>
    </row>
    <row r="179" s="259" customFormat="1" ht="18" customHeight="1" spans="1:26">
      <c r="A179" s="261"/>
      <c r="B179" s="253"/>
      <c r="C179" s="253"/>
      <c r="D179" s="253"/>
      <c r="E179" s="435" t="s">
        <v>115</v>
      </c>
      <c r="F179" s="436" t="s">
        <v>116</v>
      </c>
      <c r="G179" s="437" t="s">
        <v>56</v>
      </c>
      <c r="H179" s="434">
        <f>VLOOKUP(I170,$B$4:$J$70,8,0)</f>
        <v>1390</v>
      </c>
      <c r="I179" s="463"/>
      <c r="J179" s="448" t="s">
        <v>117</v>
      </c>
      <c r="K179" s="461">
        <v>8</v>
      </c>
      <c r="L179" s="452"/>
      <c r="M179" s="459">
        <f>R179+11</f>
        <v>73</v>
      </c>
      <c r="N179" s="465">
        <f>ROUND(E176/4*G174,0)*2</f>
        <v>4532</v>
      </c>
      <c r="O179" s="455">
        <f t="shared" si="54"/>
        <v>3308.36</v>
      </c>
      <c r="P179" s="269">
        <f t="shared" si="55"/>
        <v>0.395</v>
      </c>
      <c r="Q179" s="481">
        <f t="shared" si="56"/>
        <v>1306.8022</v>
      </c>
      <c r="R179" s="491">
        <f>H177-2*I180</f>
        <v>62</v>
      </c>
      <c r="S179" s="455" t="s">
        <v>106</v>
      </c>
      <c r="T179" s="490"/>
      <c r="V179" s="492"/>
      <c r="X179" s="485"/>
      <c r="Y179" s="485"/>
      <c r="Z179" s="485"/>
    </row>
    <row r="180" s="259" customFormat="1" ht="18" customHeight="1" spans="1:26">
      <c r="A180" s="261"/>
      <c r="B180" s="253"/>
      <c r="C180" s="253"/>
      <c r="D180" s="253"/>
      <c r="E180" s="438">
        <f>IF(I170=0,0,ROUND(((H173+I173)/2*H177*2+H179*I177+0.2*0.2+0.25*0.05*2)*(H175+I175)/2/1000000,1))</f>
        <v>417.2</v>
      </c>
      <c r="F180" s="439">
        <f>IF(I170=0,0,ROUND(Q178+Q179,1))</f>
        <v>2749.3</v>
      </c>
      <c r="G180" s="440">
        <f>IF(I170=0,0,ROUND(Q172+Q173+Q174+Q175+Q176+Q177,1))</f>
        <v>36553.4</v>
      </c>
      <c r="H180" s="441" t="s">
        <v>118</v>
      </c>
      <c r="I180" s="466">
        <f>$P$3</f>
        <v>4</v>
      </c>
      <c r="J180" s="467" t="s">
        <v>119</v>
      </c>
      <c r="K180" s="468" t="str">
        <f>"C40混凝土:"&amp;ROUND(((H173+I173)/2*H177*2+H179*I177+0.2*0.2+0.25*0.05*2)*(H175+I175)/2/1000000,1)&amp;"m"&amp;"      "&amp;"HPB300:"&amp;ROUND(Q178+Q179,1)&amp;"kg       "&amp;"HRB400:"&amp;ROUND(Q172+Q173+Q174+Q175+Q176+Q177,1)&amp;"kg"</f>
        <v>C40混凝土:417.2m      HPB300:2749.3kg       HRB400:36553.4kg</v>
      </c>
      <c r="L180" s="468"/>
      <c r="M180" s="468"/>
      <c r="N180" s="468"/>
      <c r="O180" s="468"/>
      <c r="P180" s="468"/>
      <c r="Q180" s="493"/>
      <c r="R180" s="494" t="s">
        <v>120</v>
      </c>
      <c r="S180" s="468">
        <f>ROUND(SUM(Q172:Q179)/ROUND(((H173+I173)/2*H177*2+H179*I177+0.2*0.2+0.25*0.05*2)*(H175+I175)/2/1000000,1),1)</f>
        <v>94.2</v>
      </c>
      <c r="T180" s="495"/>
      <c r="X180" s="485"/>
      <c r="Y180" s="485"/>
      <c r="Z180" s="485"/>
    </row>
    <row r="181" s="259" customFormat="1" ht="15" spans="1:15">
      <c r="A181" s="261"/>
      <c r="C181" s="253"/>
      <c r="I181" s="256"/>
      <c r="K181" s="262"/>
      <c r="O181" s="262"/>
    </row>
    <row r="182" s="259" customFormat="1" ht="9.95" customHeight="1" spans="1:22">
      <c r="A182" s="261"/>
      <c r="B182" s="253" t="str">
        <f>B13</f>
        <v>YU10</v>
      </c>
      <c r="C182" s="253"/>
      <c r="D182" s="253"/>
      <c r="E182" s="264" t="s">
        <v>94</v>
      </c>
      <c r="F182" s="265"/>
      <c r="G182" s="265"/>
      <c r="H182" s="418" t="s">
        <v>95</v>
      </c>
      <c r="I182" s="444" t="str">
        <f>B182</f>
        <v>YU10</v>
      </c>
      <c r="J182" s="445" t="s">
        <v>28</v>
      </c>
      <c r="K182" s="265" t="s">
        <v>29</v>
      </c>
      <c r="L182" s="265" t="s">
        <v>96</v>
      </c>
      <c r="M182" s="446" t="s">
        <v>97</v>
      </c>
      <c r="N182" s="265" t="s">
        <v>32</v>
      </c>
      <c r="O182" s="446" t="s">
        <v>98</v>
      </c>
      <c r="P182" s="446" t="s">
        <v>99</v>
      </c>
      <c r="Q182" s="473" t="s">
        <v>100</v>
      </c>
      <c r="R182" s="474" t="s">
        <v>101</v>
      </c>
      <c r="S182" s="475"/>
      <c r="T182" s="476"/>
      <c r="V182" s="253" t="s">
        <v>102</v>
      </c>
    </row>
    <row r="183" s="253" customFormat="1" ht="9.95" customHeight="1" spans="5:20">
      <c r="E183" s="267"/>
      <c r="F183" s="269"/>
      <c r="G183" s="269"/>
      <c r="H183" s="419"/>
      <c r="I183" s="447"/>
      <c r="J183" s="448"/>
      <c r="K183" s="269"/>
      <c r="L183" s="269"/>
      <c r="M183" s="449"/>
      <c r="N183" s="269"/>
      <c r="O183" s="449"/>
      <c r="P183" s="449"/>
      <c r="Q183" s="477"/>
      <c r="R183" s="478"/>
      <c r="S183" s="479"/>
      <c r="T183" s="480"/>
    </row>
    <row r="184" s="259" customFormat="1" ht="36" customHeight="1" spans="1:26">
      <c r="A184" s="261"/>
      <c r="B184" s="253"/>
      <c r="C184" s="253"/>
      <c r="D184" s="253"/>
      <c r="E184" s="267"/>
      <c r="F184" s="269"/>
      <c r="G184" s="269"/>
      <c r="H184" s="269" t="s">
        <v>103</v>
      </c>
      <c r="I184" s="450"/>
      <c r="J184" s="448" t="s">
        <v>41</v>
      </c>
      <c r="K184" s="451">
        <f>'1.U型槽主筋验算'!K11</f>
        <v>25</v>
      </c>
      <c r="L184" s="452"/>
      <c r="M184" s="453">
        <f>(R184+S184)/2+ROUNDUP((IF(K184&lt;26,10.927,11.212))*K184/10,0)*2</f>
        <v>4113.254</v>
      </c>
      <c r="N184" s="454">
        <f>ROUNDUP((H187/12.5),0)*IF(I185&gt;600,2,1)</f>
        <v>320</v>
      </c>
      <c r="O184" s="455">
        <f t="shared" ref="O184:O191" si="58">M184*N184/100</f>
        <v>13162.4128</v>
      </c>
      <c r="P184" s="269">
        <f t="shared" ref="P184:P191" si="59">ROUND(K184^2*PI()/4/1000000*7850,3)</f>
        <v>3.853</v>
      </c>
      <c r="Q184" s="481">
        <f t="shared" ref="Q184:Q191" si="60">O184*P184</f>
        <v>50714.7765184</v>
      </c>
      <c r="R184" s="482">
        <f>(H185+I189-I192*2)*2+(H191-I192*2)+(H189-I192*2)*2</f>
        <v>4057.254</v>
      </c>
      <c r="S184" s="455">
        <f>(I185+I189-I192*2)*2+(H191-I192*2)+(H189-I192*2)*2</f>
        <v>4057.254</v>
      </c>
      <c r="T184" s="483">
        <f>R186</f>
        <v>2337.85</v>
      </c>
      <c r="V184" s="484">
        <f t="shared" ref="V184:V189" si="61">ROUNDUP((IF(K184&lt;26,10.927,11.212))*K184/10,0)</f>
        <v>28</v>
      </c>
      <c r="X184" s="485"/>
      <c r="Y184" s="485"/>
      <c r="Z184" s="485"/>
    </row>
    <row r="185" s="259" customFormat="1" ht="18" customHeight="1" spans="1:26">
      <c r="A185" s="261"/>
      <c r="B185" s="253"/>
      <c r="C185" s="253"/>
      <c r="D185" s="253"/>
      <c r="E185" s="420" t="s">
        <v>6</v>
      </c>
      <c r="F185" s="421" t="s">
        <v>104</v>
      </c>
      <c r="G185" s="421" t="s">
        <v>105</v>
      </c>
      <c r="H185" s="422">
        <f>MIN(VLOOKUP(I182,$B$4:$J$70,2,0),VLOOKUP(I182,$B$4:$J$70,3,0))</f>
        <v>725.702</v>
      </c>
      <c r="I185" s="456">
        <f>MAX(VLOOKUP(I182,$B$4:$J$70,2,0),VLOOKUP(I182,$B$4:$J$70,3,0))</f>
        <v>725.702</v>
      </c>
      <c r="J185" s="448" t="s">
        <v>42</v>
      </c>
      <c r="K185" s="461">
        <v>12</v>
      </c>
      <c r="L185" s="452"/>
      <c r="M185" s="453">
        <f>(R185+S185)/2+ROUNDUP((IF(K185&lt;26,10.927,11.212))*K185/10,0)*2</f>
        <v>825.702</v>
      </c>
      <c r="N185" s="458">
        <f>ROUNDUP((H187/12.5*1),0)*2</f>
        <v>320</v>
      </c>
      <c r="O185" s="455">
        <f t="shared" si="58"/>
        <v>2642.2464</v>
      </c>
      <c r="P185" s="269">
        <f t="shared" si="59"/>
        <v>0.888</v>
      </c>
      <c r="Q185" s="481">
        <f t="shared" si="60"/>
        <v>2346.3148032</v>
      </c>
      <c r="R185" s="486">
        <f>H185+I189-I192*2</f>
        <v>797.702</v>
      </c>
      <c r="S185" s="487">
        <f>I185+I189-I192*2</f>
        <v>797.702</v>
      </c>
      <c r="T185" s="488" t="str">
        <f>ROUND(R185,1)&amp;"~"&amp;ROUND(S185,1)</f>
        <v>797.7~797.7</v>
      </c>
      <c r="V185" s="484">
        <f t="shared" si="61"/>
        <v>14</v>
      </c>
      <c r="X185" s="485"/>
      <c r="Y185" s="485"/>
      <c r="Z185" s="485"/>
    </row>
    <row r="186" s="259" customFormat="1" ht="18" customHeight="1" spans="1:26">
      <c r="A186" s="261"/>
      <c r="B186" s="253"/>
      <c r="C186" s="253"/>
      <c r="D186" s="253"/>
      <c r="E186" s="420">
        <f>VLOOKUP(I182,$B$39:$Z$70,3,0)</f>
        <v>185</v>
      </c>
      <c r="F186" s="423">
        <f>VLOOKUP(I182,$B$39:$Z$70,17,0)</f>
        <v>8</v>
      </c>
      <c r="G186" s="421">
        <f>VLOOKUP(I182,$B$39:$Z$70,12,0)</f>
        <v>57</v>
      </c>
      <c r="H186" s="421" t="s">
        <v>60</v>
      </c>
      <c r="I186" s="450"/>
      <c r="J186" s="448" t="s">
        <v>43</v>
      </c>
      <c r="K186" s="451">
        <v>20</v>
      </c>
      <c r="L186" s="452"/>
      <c r="M186" s="459">
        <f>R186+2*ROUNDUP((IF(K186&lt;26,10.927,11.212))*K186/10,0)</f>
        <v>2381.85</v>
      </c>
      <c r="N186" s="454">
        <f>ROUNDUP(H187/12.5,0)</f>
        <v>160</v>
      </c>
      <c r="O186" s="455">
        <f t="shared" si="58"/>
        <v>3810.96</v>
      </c>
      <c r="P186" s="269">
        <f t="shared" si="59"/>
        <v>2.466</v>
      </c>
      <c r="Q186" s="481">
        <f t="shared" si="60"/>
        <v>9397.82736</v>
      </c>
      <c r="R186" s="491">
        <f>H191-I192*2</f>
        <v>2337.85</v>
      </c>
      <c r="S186" s="455" t="s">
        <v>106</v>
      </c>
      <c r="T186" s="490"/>
      <c r="V186" s="484">
        <f t="shared" si="61"/>
        <v>22</v>
      </c>
      <c r="X186" s="485"/>
      <c r="Y186" s="485"/>
      <c r="Z186" s="485"/>
    </row>
    <row r="187" s="259" customFormat="1" ht="18" customHeight="1" spans="1:26">
      <c r="A187" s="261"/>
      <c r="B187" s="253"/>
      <c r="C187" s="253"/>
      <c r="D187" s="253"/>
      <c r="E187" s="424" t="s">
        <v>107</v>
      </c>
      <c r="F187" s="421" t="s">
        <v>108</v>
      </c>
      <c r="G187" s="421" t="s">
        <v>13</v>
      </c>
      <c r="H187" s="425">
        <f>MAX(VLOOKUP(I182,$B$4:$J$70,4,0),VLOOKUP(I182,$B$4:$J$70,5,0))</f>
        <v>2000</v>
      </c>
      <c r="I187" s="460">
        <f>MIN(VLOOKUP(I182,$B$4:$J$70,4,0),VLOOKUP(I182,$B$4:$J$70,5,0))</f>
        <v>2000</v>
      </c>
      <c r="J187" s="448" t="s">
        <v>44</v>
      </c>
      <c r="K187" s="461">
        <v>14</v>
      </c>
      <c r="L187" s="452"/>
      <c r="M187" s="459">
        <f>R187+2*ROUNDUP((IF(K187&lt;26,10.927,11.212))*K187/10,0)</f>
        <v>253.102597104441</v>
      </c>
      <c r="N187" s="458">
        <f>ROUNDUP(H187/12.5,0)*2</f>
        <v>320</v>
      </c>
      <c r="O187" s="455">
        <f t="shared" si="58"/>
        <v>809.928310734213</v>
      </c>
      <c r="P187" s="269">
        <f t="shared" si="59"/>
        <v>1.208</v>
      </c>
      <c r="Q187" s="481">
        <f t="shared" si="60"/>
        <v>978.393399366929</v>
      </c>
      <c r="R187" s="491">
        <f>((H189+I189-I192*2)+(20-I192*2^0.5))*(2^0.5)</f>
        <v>221.102597104441</v>
      </c>
      <c r="S187" s="455" t="s">
        <v>106</v>
      </c>
      <c r="T187" s="490"/>
      <c r="V187" s="484">
        <f t="shared" si="61"/>
        <v>16</v>
      </c>
      <c r="X187" s="485"/>
      <c r="Y187" s="485"/>
      <c r="Z187" s="485"/>
    </row>
    <row r="188" s="259" customFormat="1" ht="18" customHeight="1" spans="1:26">
      <c r="A188" s="261"/>
      <c r="B188" s="253"/>
      <c r="C188" s="253"/>
      <c r="D188" s="253"/>
      <c r="E188" s="426">
        <f>VLOOKUP(I182,$B$39:$Z$70,20,0)</f>
        <v>159</v>
      </c>
      <c r="F188" s="421">
        <f>VLOOKUP(I182,$B$39:$Z$70,23,0)</f>
        <v>159</v>
      </c>
      <c r="G188" s="421">
        <f>VLOOKUP(I182,$B$39:$Z$70,7,0)</f>
        <v>6</v>
      </c>
      <c r="H188" s="427" t="s">
        <v>109</v>
      </c>
      <c r="I188" s="450" t="s">
        <v>110</v>
      </c>
      <c r="J188" s="448" t="s">
        <v>45</v>
      </c>
      <c r="K188" s="451">
        <v>12</v>
      </c>
      <c r="L188" s="452"/>
      <c r="M188" s="459">
        <f>(R188+S188)/2+2*ROUNDUP((IF(K188&lt;26,10.927,11.212))*K188/10,0)</f>
        <v>2020</v>
      </c>
      <c r="N188" s="462">
        <f>4*(G186+1)+(G188-1)*2</f>
        <v>242</v>
      </c>
      <c r="O188" s="455">
        <f t="shared" si="58"/>
        <v>4888.4</v>
      </c>
      <c r="P188" s="269">
        <f t="shared" si="59"/>
        <v>0.888</v>
      </c>
      <c r="Q188" s="481">
        <f t="shared" si="60"/>
        <v>4340.8992</v>
      </c>
      <c r="R188" s="482">
        <f>H187-I192*2</f>
        <v>1992</v>
      </c>
      <c r="S188" s="455">
        <f>I187-I192*2</f>
        <v>1992</v>
      </c>
      <c r="T188" s="488" t="str">
        <f>ROUND(S188,1)&amp;"~"&amp;ROUND(R188,1)</f>
        <v>1992~1992</v>
      </c>
      <c r="V188" s="484">
        <f t="shared" si="61"/>
        <v>14</v>
      </c>
      <c r="X188" s="485"/>
      <c r="Y188" s="485"/>
      <c r="Z188" s="485"/>
    </row>
    <row r="189" s="259" customFormat="1" ht="18" customHeight="1" spans="1:26">
      <c r="A189" s="261"/>
      <c r="B189" s="253"/>
      <c r="C189" s="253"/>
      <c r="D189" s="253"/>
      <c r="E189" s="428"/>
      <c r="F189" s="429"/>
      <c r="G189" s="429"/>
      <c r="H189" s="430">
        <f>VLOOKUP(I182,$B$4:$J$70,6,0)</f>
        <v>70</v>
      </c>
      <c r="I189" s="460">
        <f>VLOOKUP(I182,$B$4:$J$70,7,0)</f>
        <v>80</v>
      </c>
      <c r="J189" s="448" t="s">
        <v>111</v>
      </c>
      <c r="K189" s="451">
        <v>12</v>
      </c>
      <c r="L189" s="452"/>
      <c r="M189" s="459">
        <f>(R189+S189)/2+2*ROUNDUP((IF(K189&lt;26,10.927,11.212))*K189/10,0)</f>
        <v>2028</v>
      </c>
      <c r="N189" s="269">
        <f>2*(E186+1)+F186*2</f>
        <v>388</v>
      </c>
      <c r="O189" s="455">
        <f t="shared" si="58"/>
        <v>7868.64</v>
      </c>
      <c r="P189" s="269">
        <f t="shared" si="59"/>
        <v>0.888</v>
      </c>
      <c r="Q189" s="481">
        <f t="shared" si="60"/>
        <v>6987.35232</v>
      </c>
      <c r="R189" s="482">
        <f>((I185-H185)^2+H187^2)^0.5</f>
        <v>2000</v>
      </c>
      <c r="S189" s="455">
        <f>((I185-H185)^2+I187^2)^0.5</f>
        <v>2000</v>
      </c>
      <c r="T189" s="488" t="str">
        <f>ROUND(S189,1)&amp;"~"&amp;ROUND(R189,1)</f>
        <v>2000~2000</v>
      </c>
      <c r="V189" s="484">
        <f t="shared" si="61"/>
        <v>14</v>
      </c>
      <c r="X189" s="485"/>
      <c r="Y189" s="485"/>
      <c r="Z189" s="485"/>
    </row>
    <row r="190" s="259" customFormat="1" ht="18" customHeight="1" spans="1:26">
      <c r="A190" s="261"/>
      <c r="B190" s="253"/>
      <c r="C190" s="253"/>
      <c r="D190" s="253"/>
      <c r="E190" s="431" t="s">
        <v>112</v>
      </c>
      <c r="F190" s="432"/>
      <c r="G190" s="433"/>
      <c r="H190" s="434" t="s">
        <v>113</v>
      </c>
      <c r="I190" s="463"/>
      <c r="J190" s="448" t="s">
        <v>114</v>
      </c>
      <c r="K190" s="461">
        <v>8</v>
      </c>
      <c r="L190" s="452"/>
      <c r="M190" s="459">
        <f>R190+11</f>
        <v>83</v>
      </c>
      <c r="N190" s="464">
        <f>ROUNDDOWN(((VLOOKUP(I182,$B$39:$Z$70,2,0))/(VLOOKUP(I182,$B$39:$Z$70,4,0))-1),0)/4*((VLOOKUP(I182,$B$39:$Z$70,20,0))+1)</f>
        <v>7440</v>
      </c>
      <c r="O190" s="455">
        <f t="shared" si="58"/>
        <v>6175.2</v>
      </c>
      <c r="P190" s="269">
        <f t="shared" si="59"/>
        <v>0.395</v>
      </c>
      <c r="Q190" s="481">
        <f t="shared" si="60"/>
        <v>2439.204</v>
      </c>
      <c r="R190" s="491">
        <f>I189-2*I192</f>
        <v>72</v>
      </c>
      <c r="S190" s="455" t="s">
        <v>106</v>
      </c>
      <c r="T190" s="490"/>
      <c r="V190" s="492"/>
      <c r="X190" s="485"/>
      <c r="Y190" s="485"/>
      <c r="Z190" s="485"/>
    </row>
    <row r="191" s="259" customFormat="1" ht="18" customHeight="1" spans="1:26">
      <c r="A191" s="261"/>
      <c r="B191" s="253"/>
      <c r="C191" s="253"/>
      <c r="D191" s="253"/>
      <c r="E191" s="435" t="s">
        <v>115</v>
      </c>
      <c r="F191" s="436" t="s">
        <v>116</v>
      </c>
      <c r="G191" s="437" t="s">
        <v>56</v>
      </c>
      <c r="H191" s="434">
        <f>VLOOKUP(I182,$B$4:$J$70,8,0)</f>
        <v>2345.85</v>
      </c>
      <c r="I191" s="463"/>
      <c r="J191" s="448" t="s">
        <v>117</v>
      </c>
      <c r="K191" s="461">
        <v>8</v>
      </c>
      <c r="L191" s="452"/>
      <c r="M191" s="459">
        <f>R191+11</f>
        <v>73</v>
      </c>
      <c r="N191" s="465">
        <f>ROUND(E188/4*G186,0)*2</f>
        <v>4532</v>
      </c>
      <c r="O191" s="455">
        <f t="shared" si="58"/>
        <v>3308.36</v>
      </c>
      <c r="P191" s="269">
        <f t="shared" si="59"/>
        <v>0.395</v>
      </c>
      <c r="Q191" s="481">
        <f t="shared" si="60"/>
        <v>1306.8022</v>
      </c>
      <c r="R191" s="491">
        <f>H189-2*I192</f>
        <v>62</v>
      </c>
      <c r="S191" s="455" t="s">
        <v>106</v>
      </c>
      <c r="T191" s="490"/>
      <c r="V191" s="492"/>
      <c r="X191" s="485"/>
      <c r="Y191" s="485"/>
      <c r="Z191" s="485"/>
    </row>
    <row r="192" s="259" customFormat="1" ht="18" customHeight="1" spans="1:26">
      <c r="A192" s="261"/>
      <c r="B192" s="253"/>
      <c r="C192" s="253"/>
      <c r="D192" s="253"/>
      <c r="E192" s="438">
        <f>IF(I182=0,0,ROUND(((H185+I185)/2*H189*2+H191*I189+0.2*0.2+0.25*0.05*2)*(H187+I187)/2/1000000,1))</f>
        <v>578.5</v>
      </c>
      <c r="F192" s="439">
        <f>IF(I182=0,0,ROUND(Q190+Q191,1))</f>
        <v>3746</v>
      </c>
      <c r="G192" s="440">
        <f>IF(I182=0,0,ROUND(Q184+Q185+Q186+Q187+Q188+Q189,1))</f>
        <v>74765.6</v>
      </c>
      <c r="H192" s="441" t="s">
        <v>118</v>
      </c>
      <c r="I192" s="466">
        <f>$P$3</f>
        <v>4</v>
      </c>
      <c r="J192" s="467" t="s">
        <v>119</v>
      </c>
      <c r="K192" s="468" t="str">
        <f>"C40混凝土:"&amp;ROUND(((H185+I185)/2*H189*2+H191*I189+0.2*0.2+0.25*0.05*2)*(H187+I187)/2/1000000,1)&amp;"m"&amp;"      "&amp;"HPB300:"&amp;ROUND(Q190+Q191,1)&amp;"kg       "&amp;"HRB400:"&amp;ROUND(Q184+Q185+Q186+Q187+Q188+Q189,1)&amp;"kg"</f>
        <v>C40混凝土:578.5m      HPB300:3746kg       HRB400:74765.6kg</v>
      </c>
      <c r="L192" s="468"/>
      <c r="M192" s="468"/>
      <c r="N192" s="468"/>
      <c r="O192" s="468"/>
      <c r="P192" s="468"/>
      <c r="Q192" s="493"/>
      <c r="R192" s="494" t="s">
        <v>120</v>
      </c>
      <c r="S192" s="468">
        <f>ROUND(SUM(Q184:Q191)/ROUND(((H185+I185)/2*H189*2+H191*I189+0.2*0.2+0.25*0.05*2)*(H187+I187)/2/1000000,1),1)</f>
        <v>135.7</v>
      </c>
      <c r="T192" s="495"/>
      <c r="X192" s="485"/>
      <c r="Y192" s="485"/>
      <c r="Z192" s="485"/>
    </row>
    <row r="193" s="259" customFormat="1" ht="15" spans="1:15">
      <c r="A193" s="261"/>
      <c r="C193" s="253"/>
      <c r="I193" s="256"/>
      <c r="K193" s="262"/>
      <c r="O193" s="262"/>
    </row>
    <row r="194" s="259" customFormat="1" ht="9.95" customHeight="1" spans="1:22">
      <c r="A194" s="261"/>
      <c r="B194" s="253" t="str">
        <f>B14</f>
        <v>YU11</v>
      </c>
      <c r="C194" s="253"/>
      <c r="D194" s="253"/>
      <c r="E194" s="264" t="s">
        <v>94</v>
      </c>
      <c r="F194" s="265"/>
      <c r="G194" s="265"/>
      <c r="H194" s="418" t="s">
        <v>95</v>
      </c>
      <c r="I194" s="444" t="str">
        <f>B194</f>
        <v>YU11</v>
      </c>
      <c r="J194" s="445" t="s">
        <v>28</v>
      </c>
      <c r="K194" s="265" t="s">
        <v>29</v>
      </c>
      <c r="L194" s="265" t="s">
        <v>96</v>
      </c>
      <c r="M194" s="446" t="s">
        <v>97</v>
      </c>
      <c r="N194" s="265" t="s">
        <v>32</v>
      </c>
      <c r="O194" s="446" t="s">
        <v>98</v>
      </c>
      <c r="P194" s="446" t="s">
        <v>99</v>
      </c>
      <c r="Q194" s="473" t="s">
        <v>100</v>
      </c>
      <c r="R194" s="474" t="s">
        <v>101</v>
      </c>
      <c r="S194" s="475"/>
      <c r="T194" s="476"/>
      <c r="V194" s="253" t="s">
        <v>102</v>
      </c>
    </row>
    <row r="195" s="253" customFormat="1" ht="9.95" customHeight="1" spans="5:20">
      <c r="E195" s="267"/>
      <c r="F195" s="269"/>
      <c r="G195" s="269"/>
      <c r="H195" s="419"/>
      <c r="I195" s="447"/>
      <c r="J195" s="448"/>
      <c r="K195" s="269"/>
      <c r="L195" s="269"/>
      <c r="M195" s="449"/>
      <c r="N195" s="269"/>
      <c r="O195" s="449"/>
      <c r="P195" s="449"/>
      <c r="Q195" s="477"/>
      <c r="R195" s="478"/>
      <c r="S195" s="479"/>
      <c r="T195" s="480"/>
    </row>
    <row r="196" s="259" customFormat="1" ht="36" customHeight="1" spans="1:26">
      <c r="A196" s="261"/>
      <c r="B196" s="253"/>
      <c r="C196" s="253"/>
      <c r="D196" s="253"/>
      <c r="E196" s="267"/>
      <c r="F196" s="269"/>
      <c r="G196" s="269"/>
      <c r="H196" s="269" t="s">
        <v>103</v>
      </c>
      <c r="I196" s="450"/>
      <c r="J196" s="448" t="s">
        <v>41</v>
      </c>
      <c r="K196" s="451">
        <f>'1.U型槽主筋验算'!K12</f>
        <v>25</v>
      </c>
      <c r="L196" s="452"/>
      <c r="M196" s="453">
        <f>(R196+S196)/2+ROUNDUP((IF(K196&lt;26,10.927,11.212))*K196/10,0)*2</f>
        <v>4110.648</v>
      </c>
      <c r="N196" s="454">
        <f>ROUNDUP((H199/12.5),0)*IF(I197&gt;600,2,1)</f>
        <v>320</v>
      </c>
      <c r="O196" s="455">
        <f t="shared" ref="O196:O203" si="62">M196*N196/100</f>
        <v>13154.0736</v>
      </c>
      <c r="P196" s="269">
        <f t="shared" ref="P196:P203" si="63">ROUND(K196^2*PI()/4/1000000*7850,3)</f>
        <v>3.853</v>
      </c>
      <c r="Q196" s="481">
        <f t="shared" ref="Q196:Q203" si="64">O196*P196</f>
        <v>50682.6455808</v>
      </c>
      <c r="R196" s="482">
        <f>(H197+I201-I204*2)*2+(H203-I204*2)+(H201-I204*2)*2</f>
        <v>3991.791</v>
      </c>
      <c r="S196" s="455">
        <f>(I197+I201-I204*2)*2+(H203-I204*2)+(H201-I204*2)*2</f>
        <v>4117.505</v>
      </c>
      <c r="T196" s="483">
        <f>R198</f>
        <v>2289.505</v>
      </c>
      <c r="V196" s="484">
        <f t="shared" ref="V196:V201" si="65">ROUNDUP((IF(K196&lt;26,10.927,11.212))*K196/10,0)</f>
        <v>28</v>
      </c>
      <c r="X196" s="485"/>
      <c r="Y196" s="485"/>
      <c r="Z196" s="485"/>
    </row>
    <row r="197" s="259" customFormat="1" ht="18" customHeight="1" spans="1:26">
      <c r="A197" s="261"/>
      <c r="B197" s="253"/>
      <c r="C197" s="253"/>
      <c r="D197" s="253"/>
      <c r="E197" s="420" t="s">
        <v>6</v>
      </c>
      <c r="F197" s="421" t="s">
        <v>104</v>
      </c>
      <c r="G197" s="421" t="s">
        <v>105</v>
      </c>
      <c r="H197" s="422">
        <f>MIN(VLOOKUP(I194,$B$4:$J$70,2,0),VLOOKUP(I194,$B$4:$J$70,3,0))</f>
        <v>697.143</v>
      </c>
      <c r="I197" s="456">
        <f>MAX(VLOOKUP(I194,$B$4:$J$70,2,0),VLOOKUP(I194,$B$4:$J$70,3,0))</f>
        <v>760</v>
      </c>
      <c r="J197" s="448" t="s">
        <v>42</v>
      </c>
      <c r="K197" s="461">
        <v>12</v>
      </c>
      <c r="L197" s="452"/>
      <c r="M197" s="453">
        <f>(R197+S197)/2+ROUNDUP((IF(K197&lt;26,10.927,11.212))*K197/10,0)*2</f>
        <v>838.5715</v>
      </c>
      <c r="N197" s="458">
        <f>ROUNDUP((H199/12.5*1),0)*2</f>
        <v>320</v>
      </c>
      <c r="O197" s="455">
        <f t="shared" si="62"/>
        <v>2683.4288</v>
      </c>
      <c r="P197" s="269">
        <f t="shared" si="63"/>
        <v>0.888</v>
      </c>
      <c r="Q197" s="481">
        <f t="shared" si="64"/>
        <v>2382.8847744</v>
      </c>
      <c r="R197" s="486">
        <f>H197+I201-I204*2</f>
        <v>779.143</v>
      </c>
      <c r="S197" s="487">
        <f>I197+I201-I204*2</f>
        <v>842</v>
      </c>
      <c r="T197" s="488" t="str">
        <f>ROUND(R197,1)&amp;"~"&amp;ROUND(S197,1)</f>
        <v>779.1~842</v>
      </c>
      <c r="V197" s="484">
        <f t="shared" si="65"/>
        <v>14</v>
      </c>
      <c r="X197" s="485"/>
      <c r="Y197" s="485"/>
      <c r="Z197" s="485"/>
    </row>
    <row r="198" s="259" customFormat="1" ht="18" customHeight="1" spans="1:26">
      <c r="A198" s="261"/>
      <c r="B198" s="253"/>
      <c r="C198" s="253"/>
      <c r="D198" s="253"/>
      <c r="E198" s="420">
        <f>VLOOKUP(I194,$B$39:$Z$70,3,0)</f>
        <v>182</v>
      </c>
      <c r="F198" s="423">
        <f>VLOOKUP(I194,$B$39:$Z$70,17,0)</f>
        <v>8</v>
      </c>
      <c r="G198" s="421">
        <f>VLOOKUP(I194,$B$39:$Z$70,12,0)</f>
        <v>59</v>
      </c>
      <c r="H198" s="421" t="s">
        <v>60</v>
      </c>
      <c r="I198" s="450"/>
      <c r="J198" s="448" t="s">
        <v>43</v>
      </c>
      <c r="K198" s="451">
        <v>20</v>
      </c>
      <c r="L198" s="452"/>
      <c r="M198" s="459">
        <f>R198+2*ROUNDUP((IF(K198&lt;26,10.927,11.212))*K198/10,0)</f>
        <v>2333.505</v>
      </c>
      <c r="N198" s="454">
        <f>ROUNDUP(H199/12.5,0)</f>
        <v>160</v>
      </c>
      <c r="O198" s="455">
        <f t="shared" si="62"/>
        <v>3733.608</v>
      </c>
      <c r="P198" s="269">
        <f t="shared" si="63"/>
        <v>2.466</v>
      </c>
      <c r="Q198" s="481">
        <f t="shared" si="64"/>
        <v>9207.077328</v>
      </c>
      <c r="R198" s="491">
        <f>H203-I204*2</f>
        <v>2289.505</v>
      </c>
      <c r="S198" s="455" t="s">
        <v>106</v>
      </c>
      <c r="T198" s="490"/>
      <c r="V198" s="484">
        <f t="shared" si="65"/>
        <v>22</v>
      </c>
      <c r="X198" s="485"/>
      <c r="Y198" s="485"/>
      <c r="Z198" s="485"/>
    </row>
    <row r="199" s="259" customFormat="1" ht="18" customHeight="1" spans="1:26">
      <c r="A199" s="261"/>
      <c r="B199" s="253"/>
      <c r="C199" s="253"/>
      <c r="D199" s="253"/>
      <c r="E199" s="424" t="s">
        <v>107</v>
      </c>
      <c r="F199" s="421" t="s">
        <v>108</v>
      </c>
      <c r="G199" s="421" t="s">
        <v>13</v>
      </c>
      <c r="H199" s="425">
        <f>MAX(VLOOKUP(I194,$B$4:$J$70,4,0),VLOOKUP(I194,$B$4:$J$70,5,0))</f>
        <v>2000</v>
      </c>
      <c r="I199" s="460">
        <f>MIN(VLOOKUP(I194,$B$4:$J$70,4,0),VLOOKUP(I194,$B$4:$J$70,5,0))</f>
        <v>2000</v>
      </c>
      <c r="J199" s="448" t="s">
        <v>44</v>
      </c>
      <c r="K199" s="461">
        <v>14</v>
      </c>
      <c r="L199" s="452"/>
      <c r="M199" s="459">
        <f>R199+2*ROUNDUP((IF(K199&lt;26,10.927,11.212))*K199/10,0)</f>
        <v>281.386868351903</v>
      </c>
      <c r="N199" s="458">
        <f>ROUNDUP(H199/12.5,0)*2</f>
        <v>320</v>
      </c>
      <c r="O199" s="455">
        <f t="shared" si="62"/>
        <v>900.437978726091</v>
      </c>
      <c r="P199" s="269">
        <f t="shared" si="63"/>
        <v>1.208</v>
      </c>
      <c r="Q199" s="481">
        <f t="shared" si="64"/>
        <v>1087.72907830112</v>
      </c>
      <c r="R199" s="491">
        <f>((H201+I201-I204*2)+(20-I204*2^0.5))*(2^0.5)</f>
        <v>249.386868351903</v>
      </c>
      <c r="S199" s="455" t="s">
        <v>106</v>
      </c>
      <c r="T199" s="490"/>
      <c r="V199" s="484">
        <f t="shared" si="65"/>
        <v>16</v>
      </c>
      <c r="X199" s="485"/>
      <c r="Y199" s="485"/>
      <c r="Z199" s="485"/>
    </row>
    <row r="200" s="259" customFormat="1" ht="18" customHeight="1" spans="1:26">
      <c r="A200" s="261"/>
      <c r="B200" s="253"/>
      <c r="C200" s="253"/>
      <c r="D200" s="253"/>
      <c r="E200" s="426">
        <f>VLOOKUP(I194,$B$39:$Z$70,20,0)</f>
        <v>159</v>
      </c>
      <c r="F200" s="421">
        <f>VLOOKUP(I194,$B$39:$Z$70,23,0)</f>
        <v>159</v>
      </c>
      <c r="G200" s="421">
        <f>VLOOKUP(I194,$B$39:$Z$70,7,0)</f>
        <v>8</v>
      </c>
      <c r="H200" s="427" t="s">
        <v>109</v>
      </c>
      <c r="I200" s="450" t="s">
        <v>110</v>
      </c>
      <c r="J200" s="448" t="s">
        <v>45</v>
      </c>
      <c r="K200" s="451">
        <v>12</v>
      </c>
      <c r="L200" s="452"/>
      <c r="M200" s="459">
        <f>(R200+S200)/2+2*ROUNDUP((IF(K200&lt;26,10.927,11.212))*K200/10,0)</f>
        <v>2020</v>
      </c>
      <c r="N200" s="462">
        <f>4*(G198+1)+(G200-1)*2</f>
        <v>254</v>
      </c>
      <c r="O200" s="455">
        <f t="shared" si="62"/>
        <v>5130.8</v>
      </c>
      <c r="P200" s="269">
        <f t="shared" si="63"/>
        <v>0.888</v>
      </c>
      <c r="Q200" s="481">
        <f t="shared" si="64"/>
        <v>4556.1504</v>
      </c>
      <c r="R200" s="482">
        <f>H199-I204*2</f>
        <v>1992</v>
      </c>
      <c r="S200" s="455">
        <f>I199-I204*2</f>
        <v>1992</v>
      </c>
      <c r="T200" s="488" t="str">
        <f>ROUND(S200,1)&amp;"~"&amp;ROUND(R200,1)</f>
        <v>1992~1992</v>
      </c>
      <c r="V200" s="484">
        <f t="shared" si="65"/>
        <v>14</v>
      </c>
      <c r="X200" s="485"/>
      <c r="Y200" s="485"/>
      <c r="Z200" s="485"/>
    </row>
    <row r="201" s="259" customFormat="1" ht="18" customHeight="1" spans="1:26">
      <c r="A201" s="261"/>
      <c r="B201" s="253"/>
      <c r="C201" s="253"/>
      <c r="D201" s="253"/>
      <c r="E201" s="428"/>
      <c r="F201" s="429"/>
      <c r="G201" s="429"/>
      <c r="H201" s="430">
        <f>VLOOKUP(I194,$B$4:$J$70,6,0)</f>
        <v>80</v>
      </c>
      <c r="I201" s="460">
        <f>VLOOKUP(I194,$B$4:$J$70,7,0)</f>
        <v>90</v>
      </c>
      <c r="J201" s="448" t="s">
        <v>111</v>
      </c>
      <c r="K201" s="451">
        <v>12</v>
      </c>
      <c r="L201" s="452"/>
      <c r="M201" s="459">
        <f>(R201+S201)/2+2*ROUNDUP((IF(K201&lt;26,10.927,11.212))*K201/10,0)</f>
        <v>2028.98750681982</v>
      </c>
      <c r="N201" s="269">
        <f>2*(E198+1)+F198*2</f>
        <v>382</v>
      </c>
      <c r="O201" s="455">
        <f t="shared" si="62"/>
        <v>7750.73227605171</v>
      </c>
      <c r="P201" s="269">
        <f t="shared" si="63"/>
        <v>0.888</v>
      </c>
      <c r="Q201" s="481">
        <f t="shared" si="64"/>
        <v>6882.65026113392</v>
      </c>
      <c r="R201" s="482">
        <f>((I197-H197)^2+H199^2)^0.5</f>
        <v>2000.98750681982</v>
      </c>
      <c r="S201" s="455">
        <f>((I197-H197)^2+I199^2)^0.5</f>
        <v>2000.98750681982</v>
      </c>
      <c r="T201" s="488" t="str">
        <f>ROUND(S201,1)&amp;"~"&amp;ROUND(R201,1)</f>
        <v>2001~2001</v>
      </c>
      <c r="V201" s="484">
        <f t="shared" si="65"/>
        <v>14</v>
      </c>
      <c r="X201" s="485"/>
      <c r="Y201" s="485"/>
      <c r="Z201" s="485"/>
    </row>
    <row r="202" s="259" customFormat="1" ht="18" customHeight="1" spans="1:26">
      <c r="A202" s="261"/>
      <c r="B202" s="253"/>
      <c r="C202" s="253"/>
      <c r="D202" s="253"/>
      <c r="E202" s="431" t="s">
        <v>112</v>
      </c>
      <c r="F202" s="432"/>
      <c r="G202" s="433"/>
      <c r="H202" s="434" t="s">
        <v>113</v>
      </c>
      <c r="I202" s="463"/>
      <c r="J202" s="448" t="s">
        <v>114</v>
      </c>
      <c r="K202" s="461">
        <v>8</v>
      </c>
      <c r="L202" s="452"/>
      <c r="M202" s="459">
        <f>R202+11</f>
        <v>93</v>
      </c>
      <c r="N202" s="464">
        <f>ROUNDDOWN(((VLOOKUP(I194,$B$39:$Z$70,2,0))/(VLOOKUP(I194,$B$39:$Z$70,4,0))-1),0)/4*((VLOOKUP(I194,$B$39:$Z$70,20,0))+1)</f>
        <v>7280</v>
      </c>
      <c r="O202" s="455">
        <f t="shared" si="62"/>
        <v>6770.4</v>
      </c>
      <c r="P202" s="269">
        <f t="shared" si="63"/>
        <v>0.395</v>
      </c>
      <c r="Q202" s="481">
        <f t="shared" si="64"/>
        <v>2674.308</v>
      </c>
      <c r="R202" s="491">
        <f>I201-2*I204</f>
        <v>82</v>
      </c>
      <c r="S202" s="455" t="s">
        <v>106</v>
      </c>
      <c r="T202" s="490"/>
      <c r="V202" s="492"/>
      <c r="X202" s="485"/>
      <c r="Y202" s="485"/>
      <c r="Z202" s="485"/>
    </row>
    <row r="203" s="259" customFormat="1" ht="18" customHeight="1" spans="1:26">
      <c r="A203" s="261"/>
      <c r="B203" s="253"/>
      <c r="C203" s="253"/>
      <c r="D203" s="253"/>
      <c r="E203" s="435" t="s">
        <v>115</v>
      </c>
      <c r="F203" s="436" t="s">
        <v>116</v>
      </c>
      <c r="G203" s="437" t="s">
        <v>56</v>
      </c>
      <c r="H203" s="434">
        <f>VLOOKUP(I194,$B$4:$J$70,8,0)</f>
        <v>2297.505</v>
      </c>
      <c r="I203" s="463"/>
      <c r="J203" s="448" t="s">
        <v>117</v>
      </c>
      <c r="K203" s="461">
        <v>8</v>
      </c>
      <c r="L203" s="452"/>
      <c r="M203" s="459">
        <f>R203+11</f>
        <v>83</v>
      </c>
      <c r="N203" s="465">
        <f>ROUND(E200/4*G198,0)*2</f>
        <v>4690</v>
      </c>
      <c r="O203" s="455">
        <f t="shared" si="62"/>
        <v>3892.7</v>
      </c>
      <c r="P203" s="269">
        <f t="shared" si="63"/>
        <v>0.395</v>
      </c>
      <c r="Q203" s="481">
        <f t="shared" si="64"/>
        <v>1537.6165</v>
      </c>
      <c r="R203" s="491">
        <f>H201-2*I204</f>
        <v>72</v>
      </c>
      <c r="S203" s="455" t="s">
        <v>106</v>
      </c>
      <c r="T203" s="490"/>
      <c r="V203" s="492"/>
      <c r="X203" s="485"/>
      <c r="Y203" s="485"/>
      <c r="Z203" s="485"/>
    </row>
    <row r="204" s="259" customFormat="1" ht="18" customHeight="1" spans="1:26">
      <c r="A204" s="261"/>
      <c r="B204" s="253"/>
      <c r="C204" s="253"/>
      <c r="D204" s="253"/>
      <c r="E204" s="438">
        <f>IF(I194=0,0,ROUND(((H197+I197)/2*H201*2+H203*I201+0.2*0.2+0.25*0.05*2)*(H199+I199)/2/1000000,1))</f>
        <v>646.7</v>
      </c>
      <c r="F204" s="439">
        <f>IF(I194=0,0,ROUND(Q202+Q203,1))</f>
        <v>4211.9</v>
      </c>
      <c r="G204" s="440">
        <f>IF(I194=0,0,ROUND(Q196+Q197+Q198+Q199+Q200+Q201,1))</f>
        <v>74799.1</v>
      </c>
      <c r="H204" s="441" t="s">
        <v>118</v>
      </c>
      <c r="I204" s="466">
        <f>$P$3</f>
        <v>4</v>
      </c>
      <c r="J204" s="467" t="s">
        <v>119</v>
      </c>
      <c r="K204" s="468" t="str">
        <f>"C40混凝土:"&amp;ROUND(((H197+I197)/2*H201*2+H203*I201+0.2*0.2+0.25*0.05*2)*(H199+I199)/2/1000000,1)&amp;"m"&amp;"      "&amp;"HPB300:"&amp;ROUND(Q202+Q203,1)&amp;"kg       "&amp;"HRB400:"&amp;ROUND(Q196+Q197+Q198+Q199+Q200+Q201,1)&amp;"kg"</f>
        <v>C40混凝土:646.7m      HPB300:4211.9kg       HRB400:74799.1kg</v>
      </c>
      <c r="L204" s="468"/>
      <c r="M204" s="468"/>
      <c r="N204" s="468"/>
      <c r="O204" s="468"/>
      <c r="P204" s="468"/>
      <c r="Q204" s="493"/>
      <c r="R204" s="494" t="s">
        <v>120</v>
      </c>
      <c r="S204" s="468">
        <f>ROUND(SUM(Q196:Q203)/ROUND(((H197+I197)/2*H201*2+H203*I201+0.2*0.2+0.25*0.05*2)*(H199+I199)/2/1000000,1),1)</f>
        <v>122.2</v>
      </c>
      <c r="T204" s="495"/>
      <c r="X204" s="485"/>
      <c r="Y204" s="485"/>
      <c r="Z204" s="485"/>
    </row>
    <row r="205" s="259" customFormat="1" ht="15" spans="1:15">
      <c r="A205" s="261"/>
      <c r="C205" s="253"/>
      <c r="I205" s="256"/>
      <c r="K205" s="262"/>
      <c r="O205" s="262"/>
    </row>
    <row r="206" s="259" customFormat="1" ht="9.95" customHeight="1" spans="1:22">
      <c r="A206" s="261"/>
      <c r="B206" s="500" t="str">
        <f>B15</f>
        <v>YU12</v>
      </c>
      <c r="C206" s="500"/>
      <c r="D206" s="500"/>
      <c r="E206" s="264" t="s">
        <v>94</v>
      </c>
      <c r="F206" s="265"/>
      <c r="G206" s="265"/>
      <c r="H206" s="418" t="s">
        <v>95</v>
      </c>
      <c r="I206" s="444" t="str">
        <f>B206</f>
        <v>YU12</v>
      </c>
      <c r="J206" s="445" t="s">
        <v>28</v>
      </c>
      <c r="K206" s="265" t="s">
        <v>29</v>
      </c>
      <c r="L206" s="265" t="s">
        <v>96</v>
      </c>
      <c r="M206" s="446" t="s">
        <v>97</v>
      </c>
      <c r="N206" s="265" t="s">
        <v>32</v>
      </c>
      <c r="O206" s="446" t="s">
        <v>98</v>
      </c>
      <c r="P206" s="446" t="s">
        <v>99</v>
      </c>
      <c r="Q206" s="473" t="s">
        <v>100</v>
      </c>
      <c r="R206" s="474" t="s">
        <v>101</v>
      </c>
      <c r="S206" s="475"/>
      <c r="T206" s="476"/>
      <c r="V206" s="253" t="s">
        <v>102</v>
      </c>
    </row>
    <row r="207" s="253" customFormat="1" ht="9.95" customHeight="1" spans="2:20">
      <c r="B207" s="500"/>
      <c r="C207" s="500"/>
      <c r="D207" s="500"/>
      <c r="E207" s="267"/>
      <c r="F207" s="269"/>
      <c r="G207" s="269"/>
      <c r="H207" s="419"/>
      <c r="I207" s="447"/>
      <c r="J207" s="448"/>
      <c r="K207" s="269"/>
      <c r="L207" s="269"/>
      <c r="M207" s="449"/>
      <c r="N207" s="269"/>
      <c r="O207" s="449"/>
      <c r="P207" s="449"/>
      <c r="Q207" s="477"/>
      <c r="R207" s="478"/>
      <c r="S207" s="479"/>
      <c r="T207" s="480"/>
    </row>
    <row r="208" s="259" customFormat="1" ht="36" customHeight="1" spans="1:26">
      <c r="A208" s="261"/>
      <c r="B208" s="500"/>
      <c r="C208" s="500"/>
      <c r="D208" s="500"/>
      <c r="E208" s="267"/>
      <c r="F208" s="269"/>
      <c r="G208" s="269"/>
      <c r="H208" s="269" t="s">
        <v>103</v>
      </c>
      <c r="I208" s="450"/>
      <c r="J208" s="448" t="s">
        <v>41</v>
      </c>
      <c r="K208" s="451">
        <f>'1.U型槽主筋验算'!K13</f>
        <v>22</v>
      </c>
      <c r="L208" s="452"/>
      <c r="M208" s="453">
        <f>(R208+S208)/2+ROUNDUP((IF(K208&lt;26,10.927,11.212))*K208/10,0)*2</f>
        <v>3836.491</v>
      </c>
      <c r="N208" s="454">
        <f>ROUNDUP((H211/12.5),0)*IF(I209&gt;600,2,1)</f>
        <v>320</v>
      </c>
      <c r="O208" s="455">
        <f t="shared" ref="O208:O215" si="66">M208*N208/100</f>
        <v>12276.7712</v>
      </c>
      <c r="P208" s="269">
        <f t="shared" ref="P208:P215" si="67">ROUND(K208^2*PI()/4/1000000*7850,3)</f>
        <v>2.984</v>
      </c>
      <c r="Q208" s="481">
        <f t="shared" ref="Q208:Q215" si="68">O208*P208</f>
        <v>36633.8852608</v>
      </c>
      <c r="R208" s="482">
        <f>(H209+I213-I216*2)*2+(H215-I216*2)+(H213-I216*2)*2</f>
        <v>3723.634</v>
      </c>
      <c r="S208" s="455">
        <f>(I209+I213-I216*2)*2+(H215-I216*2)+(H213-I216*2)*2</f>
        <v>3849.348</v>
      </c>
      <c r="T208" s="483">
        <f>R210</f>
        <v>2227.25</v>
      </c>
      <c r="V208" s="484">
        <f t="shared" ref="V208:V213" si="69">ROUNDUP((IF(K208&lt;26,10.927,11.212))*K208/10,0)</f>
        <v>25</v>
      </c>
      <c r="X208" s="485"/>
      <c r="Y208" s="485"/>
      <c r="Z208" s="485"/>
    </row>
    <row r="209" s="259" customFormat="1" ht="18" customHeight="1" spans="1:26">
      <c r="A209" s="261"/>
      <c r="B209" s="500"/>
      <c r="C209" s="500"/>
      <c r="D209" s="500"/>
      <c r="E209" s="420" t="s">
        <v>6</v>
      </c>
      <c r="F209" s="421" t="s">
        <v>104</v>
      </c>
      <c r="G209" s="421" t="s">
        <v>105</v>
      </c>
      <c r="H209" s="422">
        <f>MIN(VLOOKUP(I206,$B$4:$J$70,2,0),VLOOKUP(I206,$B$4:$J$70,3,0))</f>
        <v>634.192</v>
      </c>
      <c r="I209" s="456">
        <f>MAX(VLOOKUP(I206,$B$4:$J$70,2,0),VLOOKUP(I206,$B$4:$J$70,3,0))</f>
        <v>697.049</v>
      </c>
      <c r="J209" s="448" t="s">
        <v>42</v>
      </c>
      <c r="K209" s="461">
        <v>12</v>
      </c>
      <c r="L209" s="452"/>
      <c r="M209" s="453">
        <f>(R209+S209)/2+ROUNDUP((IF(K209&lt;26,10.927,11.212))*K209/10,0)*2</f>
        <v>755.6205</v>
      </c>
      <c r="N209" s="458">
        <f>ROUNDUP((H211/12.5*1),0)*2</f>
        <v>320</v>
      </c>
      <c r="O209" s="455">
        <f t="shared" si="66"/>
        <v>2417.9856</v>
      </c>
      <c r="P209" s="269">
        <f t="shared" si="67"/>
        <v>0.888</v>
      </c>
      <c r="Q209" s="481">
        <f t="shared" si="68"/>
        <v>2147.1712128</v>
      </c>
      <c r="R209" s="486">
        <f>H209+I213-I216*2</f>
        <v>696.192</v>
      </c>
      <c r="S209" s="487">
        <f>I209+I213-I216*2</f>
        <v>759.049</v>
      </c>
      <c r="T209" s="488" t="str">
        <f>ROUND(R209,1)&amp;"~"&amp;ROUND(S209,1)</f>
        <v>696.2~759</v>
      </c>
      <c r="V209" s="484">
        <f t="shared" si="69"/>
        <v>14</v>
      </c>
      <c r="X209" s="485"/>
      <c r="Y209" s="485"/>
      <c r="Z209" s="485"/>
    </row>
    <row r="210" s="259" customFormat="1" ht="18" customHeight="1" spans="1:26">
      <c r="A210" s="261"/>
      <c r="B210" s="500"/>
      <c r="C210" s="500"/>
      <c r="D210" s="500"/>
      <c r="E210" s="420">
        <f>VLOOKUP(I206,$B$39:$Z$70,3,0)</f>
        <v>176</v>
      </c>
      <c r="F210" s="423">
        <f>VLOOKUP(I206,$B$39:$Z$70,17,0)</f>
        <v>8</v>
      </c>
      <c r="G210" s="421">
        <f>VLOOKUP(I206,$B$39:$Z$70,12,0)</f>
        <v>54</v>
      </c>
      <c r="H210" s="421" t="s">
        <v>60</v>
      </c>
      <c r="I210" s="450"/>
      <c r="J210" s="448" t="s">
        <v>43</v>
      </c>
      <c r="K210" s="451">
        <v>20</v>
      </c>
      <c r="L210" s="452"/>
      <c r="M210" s="459">
        <f>R210+2*ROUNDUP((IF(K210&lt;26,10.927,11.212))*K210/10,0)</f>
        <v>2271.25</v>
      </c>
      <c r="N210" s="454">
        <f>ROUNDUP(H211/12.5,0)</f>
        <v>160</v>
      </c>
      <c r="O210" s="455">
        <f t="shared" si="66"/>
        <v>3634</v>
      </c>
      <c r="P210" s="269">
        <f t="shared" si="67"/>
        <v>2.466</v>
      </c>
      <c r="Q210" s="481">
        <f t="shared" si="68"/>
        <v>8961.444</v>
      </c>
      <c r="R210" s="491">
        <f>H215-I216*2</f>
        <v>2227.25</v>
      </c>
      <c r="S210" s="455" t="s">
        <v>106</v>
      </c>
      <c r="T210" s="490"/>
      <c r="V210" s="484">
        <f t="shared" si="69"/>
        <v>22</v>
      </c>
      <c r="X210" s="485"/>
      <c r="Y210" s="485"/>
      <c r="Z210" s="485"/>
    </row>
    <row r="211" s="259" customFormat="1" ht="18" customHeight="1" spans="1:26">
      <c r="A211" s="261"/>
      <c r="B211" s="500"/>
      <c r="C211" s="500"/>
      <c r="D211" s="500"/>
      <c r="E211" s="424" t="s">
        <v>107</v>
      </c>
      <c r="F211" s="421" t="s">
        <v>108</v>
      </c>
      <c r="G211" s="421" t="s">
        <v>13</v>
      </c>
      <c r="H211" s="425">
        <f>MAX(VLOOKUP(I206,$B$4:$J$70,4,0),VLOOKUP(I206,$B$4:$J$70,5,0))</f>
        <v>2000</v>
      </c>
      <c r="I211" s="460">
        <f>MIN(VLOOKUP(I206,$B$4:$J$70,4,0),VLOOKUP(I206,$B$4:$J$70,5,0))</f>
        <v>2000</v>
      </c>
      <c r="J211" s="448" t="s">
        <v>44</v>
      </c>
      <c r="K211" s="461">
        <v>14</v>
      </c>
      <c r="L211" s="452"/>
      <c r="M211" s="459">
        <f>R211+2*ROUNDUP((IF(K211&lt;26,10.927,11.212))*K211/10,0)</f>
        <v>224.81832585698</v>
      </c>
      <c r="N211" s="458">
        <f>ROUNDUP(H211/12.5,0)*2</f>
        <v>320</v>
      </c>
      <c r="O211" s="455">
        <f t="shared" si="66"/>
        <v>719.418642742334</v>
      </c>
      <c r="P211" s="269">
        <f t="shared" si="67"/>
        <v>1.208</v>
      </c>
      <c r="Q211" s="481">
        <f t="shared" si="68"/>
        <v>869.05772043274</v>
      </c>
      <c r="R211" s="491">
        <f>((H213+I213-I216*2)+(20-I216*2^0.5))*(2^0.5)</f>
        <v>192.81832585698</v>
      </c>
      <c r="S211" s="455" t="s">
        <v>106</v>
      </c>
      <c r="T211" s="490"/>
      <c r="V211" s="484">
        <f t="shared" si="69"/>
        <v>16</v>
      </c>
      <c r="X211" s="485"/>
      <c r="Y211" s="485"/>
      <c r="Z211" s="485"/>
    </row>
    <row r="212" s="259" customFormat="1" ht="18" customHeight="1" spans="1:26">
      <c r="A212" s="261"/>
      <c r="B212" s="500"/>
      <c r="C212" s="500"/>
      <c r="D212" s="500"/>
      <c r="E212" s="426">
        <f>VLOOKUP(I206,$B$39:$Z$70,20,0)</f>
        <v>159</v>
      </c>
      <c r="F212" s="421">
        <f>VLOOKUP(I206,$B$39:$Z$70,23,0)</f>
        <v>159</v>
      </c>
      <c r="G212" s="421">
        <f>VLOOKUP(I206,$B$39:$Z$70,7,0)</f>
        <v>6</v>
      </c>
      <c r="H212" s="427" t="s">
        <v>109</v>
      </c>
      <c r="I212" s="450" t="s">
        <v>110</v>
      </c>
      <c r="J212" s="448" t="s">
        <v>45</v>
      </c>
      <c r="K212" s="451">
        <v>12</v>
      </c>
      <c r="L212" s="452"/>
      <c r="M212" s="459">
        <f>(R212+S212)/2+2*ROUNDUP((IF(K212&lt;26,10.927,11.212))*K212/10,0)</f>
        <v>2020</v>
      </c>
      <c r="N212" s="462">
        <f>4*(G210+1)+(G212-1)*2</f>
        <v>230</v>
      </c>
      <c r="O212" s="455">
        <f t="shared" si="66"/>
        <v>4646</v>
      </c>
      <c r="P212" s="269">
        <f t="shared" si="67"/>
        <v>0.888</v>
      </c>
      <c r="Q212" s="481">
        <f t="shared" si="68"/>
        <v>4125.648</v>
      </c>
      <c r="R212" s="482">
        <f>H211-I216*2</f>
        <v>1992</v>
      </c>
      <c r="S212" s="455">
        <f>I211-I216*2</f>
        <v>1992</v>
      </c>
      <c r="T212" s="488" t="str">
        <f>ROUND(S212,1)&amp;"~"&amp;ROUND(R212,1)</f>
        <v>1992~1992</v>
      </c>
      <c r="V212" s="484">
        <f t="shared" si="69"/>
        <v>14</v>
      </c>
      <c r="X212" s="485"/>
      <c r="Y212" s="485"/>
      <c r="Z212" s="485"/>
    </row>
    <row r="213" s="259" customFormat="1" ht="18" customHeight="1" spans="1:26">
      <c r="A213" s="261"/>
      <c r="B213" s="500"/>
      <c r="C213" s="500"/>
      <c r="D213" s="500"/>
      <c r="E213" s="428"/>
      <c r="F213" s="429"/>
      <c r="G213" s="429"/>
      <c r="H213" s="430">
        <f>VLOOKUP(I206,$B$4:$J$70,6,0)</f>
        <v>60</v>
      </c>
      <c r="I213" s="460">
        <f>VLOOKUP(I206,$B$4:$J$70,7,0)</f>
        <v>70</v>
      </c>
      <c r="J213" s="448" t="s">
        <v>111</v>
      </c>
      <c r="K213" s="451">
        <v>12</v>
      </c>
      <c r="L213" s="452"/>
      <c r="M213" s="459">
        <f>(R213+S213)/2+2*ROUNDUP((IF(K213&lt;26,10.927,11.212))*K213/10,0)</f>
        <v>2028.98750681982</v>
      </c>
      <c r="N213" s="269">
        <f>2*(E210+1)+F210*2</f>
        <v>370</v>
      </c>
      <c r="O213" s="455">
        <f t="shared" si="66"/>
        <v>7507.25377523333</v>
      </c>
      <c r="P213" s="269">
        <f t="shared" si="67"/>
        <v>0.888</v>
      </c>
      <c r="Q213" s="481">
        <f t="shared" si="68"/>
        <v>6666.4413524072</v>
      </c>
      <c r="R213" s="482">
        <f>((I209-H209)^2+H211^2)^0.5</f>
        <v>2000.98750681982</v>
      </c>
      <c r="S213" s="455">
        <f>((I209-H209)^2+I211^2)^0.5</f>
        <v>2000.98750681982</v>
      </c>
      <c r="T213" s="488" t="str">
        <f>ROUND(S213,1)&amp;"~"&amp;ROUND(R213,1)</f>
        <v>2001~2001</v>
      </c>
      <c r="V213" s="484">
        <f t="shared" si="69"/>
        <v>14</v>
      </c>
      <c r="X213" s="485"/>
      <c r="Y213" s="485"/>
      <c r="Z213" s="485"/>
    </row>
    <row r="214" s="259" customFormat="1" ht="18" customHeight="1" spans="1:26">
      <c r="A214" s="261"/>
      <c r="B214" s="500"/>
      <c r="C214" s="500"/>
      <c r="D214" s="500"/>
      <c r="E214" s="431" t="s">
        <v>112</v>
      </c>
      <c r="F214" s="432"/>
      <c r="G214" s="433"/>
      <c r="H214" s="434" t="s">
        <v>113</v>
      </c>
      <c r="I214" s="463"/>
      <c r="J214" s="448" t="s">
        <v>114</v>
      </c>
      <c r="K214" s="461">
        <v>8</v>
      </c>
      <c r="L214" s="452"/>
      <c r="M214" s="459">
        <f>R214+11</f>
        <v>73</v>
      </c>
      <c r="N214" s="464">
        <f>ROUNDDOWN(((VLOOKUP(I206,$B$39:$Z$70,2,0))/(VLOOKUP(I206,$B$39:$Z$70,4,0))-1),0)/4*((VLOOKUP(I206,$B$39:$Z$70,20,0))+1)</f>
        <v>7080</v>
      </c>
      <c r="O214" s="455">
        <f t="shared" si="66"/>
        <v>5168.4</v>
      </c>
      <c r="P214" s="269">
        <f t="shared" si="67"/>
        <v>0.395</v>
      </c>
      <c r="Q214" s="481">
        <f t="shared" si="68"/>
        <v>2041.518</v>
      </c>
      <c r="R214" s="491">
        <f>I213-2*I216</f>
        <v>62</v>
      </c>
      <c r="S214" s="455" t="s">
        <v>106</v>
      </c>
      <c r="T214" s="490"/>
      <c r="V214" s="492"/>
      <c r="X214" s="485"/>
      <c r="Y214" s="485"/>
      <c r="Z214" s="485"/>
    </row>
    <row r="215" s="259" customFormat="1" ht="18" customHeight="1" spans="1:26">
      <c r="A215" s="261"/>
      <c r="B215" s="500"/>
      <c r="C215" s="500"/>
      <c r="D215" s="500"/>
      <c r="E215" s="435" t="s">
        <v>115</v>
      </c>
      <c r="F215" s="436" t="s">
        <v>116</v>
      </c>
      <c r="G215" s="437" t="s">
        <v>56</v>
      </c>
      <c r="H215" s="434">
        <f>VLOOKUP(I206,$B$4:$J$70,8,0)</f>
        <v>2235.25</v>
      </c>
      <c r="I215" s="463"/>
      <c r="J215" s="448" t="s">
        <v>117</v>
      </c>
      <c r="K215" s="461">
        <v>8</v>
      </c>
      <c r="L215" s="452"/>
      <c r="M215" s="459">
        <f>R215+11</f>
        <v>63</v>
      </c>
      <c r="N215" s="465">
        <f>ROUND(E212/4*G210,0)*2</f>
        <v>4294</v>
      </c>
      <c r="O215" s="455">
        <f t="shared" si="66"/>
        <v>2705.22</v>
      </c>
      <c r="P215" s="269">
        <f t="shared" si="67"/>
        <v>0.395</v>
      </c>
      <c r="Q215" s="481">
        <f t="shared" si="68"/>
        <v>1068.5619</v>
      </c>
      <c r="R215" s="491">
        <f>H213-2*I216</f>
        <v>52</v>
      </c>
      <c r="S215" s="455" t="s">
        <v>106</v>
      </c>
      <c r="T215" s="490"/>
      <c r="V215" s="492"/>
      <c r="X215" s="485"/>
      <c r="Y215" s="485"/>
      <c r="Z215" s="485"/>
    </row>
    <row r="216" s="259" customFormat="1" ht="18" customHeight="1" spans="1:26">
      <c r="A216" s="261"/>
      <c r="B216" s="500"/>
      <c r="C216" s="500"/>
      <c r="D216" s="500"/>
      <c r="E216" s="438">
        <f>IF(I206=0,0,ROUND(((H209+I209)/2*H213*2+H215*I213+0.2*0.2+0.25*0.05*2)*(H211+I211)/2/1000000,1))</f>
        <v>472.7</v>
      </c>
      <c r="F216" s="439">
        <f>IF(I206=0,0,ROUND(Q214+Q215,1))</f>
        <v>3110.1</v>
      </c>
      <c r="G216" s="440">
        <f>IF(I206=0,0,ROUND(Q208+Q209+Q210+Q211+Q212+Q213,1))</f>
        <v>59403.6</v>
      </c>
      <c r="H216" s="441" t="s">
        <v>118</v>
      </c>
      <c r="I216" s="466">
        <f>$P$3</f>
        <v>4</v>
      </c>
      <c r="J216" s="467" t="s">
        <v>119</v>
      </c>
      <c r="K216" s="468" t="str">
        <f>"C40混凝土:"&amp;ROUND(((H209+I209)/2*H213*2+H215*I213+0.2*0.2+0.25*0.05*2)*(H211+I211)/2/1000000,1)&amp;"m"&amp;"      "&amp;"HPB300:"&amp;ROUND(Q214+Q215,1)&amp;"kg       "&amp;"HRB400:"&amp;ROUND(Q208+Q209+Q210+Q211+Q212+Q213,1)&amp;"kg"</f>
        <v>C40混凝土:472.7m      HPB300:3110.1kg       HRB400:59403.6kg</v>
      </c>
      <c r="L216" s="468"/>
      <c r="M216" s="468"/>
      <c r="N216" s="468"/>
      <c r="O216" s="468"/>
      <c r="P216" s="468"/>
      <c r="Q216" s="493"/>
      <c r="R216" s="494" t="s">
        <v>120</v>
      </c>
      <c r="S216" s="468">
        <f>ROUND(SUM(Q208:Q215)/ROUND(((H209+I209)/2*H213*2+H215*I213+0.2*0.2+0.25*0.05*2)*(H211+I211)/2/1000000,1),1)</f>
        <v>132.2</v>
      </c>
      <c r="T216" s="495"/>
      <c r="X216" s="485"/>
      <c r="Y216" s="485"/>
      <c r="Z216" s="485"/>
    </row>
    <row r="217" s="259" customFormat="1" ht="15" spans="1:15">
      <c r="A217" s="261"/>
      <c r="C217" s="253"/>
      <c r="I217" s="256"/>
      <c r="K217" s="262"/>
      <c r="O217" s="262"/>
    </row>
    <row r="218" s="259" customFormat="1" ht="9.95" customHeight="1" spans="1:22">
      <c r="A218" s="261"/>
      <c r="B218" s="253" t="str">
        <f>B16</f>
        <v>YU13</v>
      </c>
      <c r="C218" s="253"/>
      <c r="D218" s="253"/>
      <c r="E218" s="264" t="s">
        <v>94</v>
      </c>
      <c r="F218" s="265"/>
      <c r="G218" s="265"/>
      <c r="H218" s="418" t="s">
        <v>95</v>
      </c>
      <c r="I218" s="444" t="str">
        <f>B218</f>
        <v>YU13</v>
      </c>
      <c r="J218" s="445" t="s">
        <v>28</v>
      </c>
      <c r="K218" s="265" t="s">
        <v>29</v>
      </c>
      <c r="L218" s="265" t="s">
        <v>96</v>
      </c>
      <c r="M218" s="446" t="s">
        <v>97</v>
      </c>
      <c r="N218" s="265" t="s">
        <v>32</v>
      </c>
      <c r="O218" s="446" t="s">
        <v>98</v>
      </c>
      <c r="P218" s="446" t="s">
        <v>99</v>
      </c>
      <c r="Q218" s="473" t="s">
        <v>100</v>
      </c>
      <c r="R218" s="474" t="s">
        <v>101</v>
      </c>
      <c r="S218" s="475"/>
      <c r="T218" s="476"/>
      <c r="V218" s="253" t="s">
        <v>102</v>
      </c>
    </row>
    <row r="219" s="253" customFormat="1" ht="9.95" customHeight="1" spans="5:20">
      <c r="E219" s="267"/>
      <c r="F219" s="269"/>
      <c r="G219" s="269"/>
      <c r="H219" s="419"/>
      <c r="I219" s="447"/>
      <c r="J219" s="448"/>
      <c r="K219" s="269"/>
      <c r="L219" s="269"/>
      <c r="M219" s="449"/>
      <c r="N219" s="269"/>
      <c r="O219" s="449"/>
      <c r="P219" s="449"/>
      <c r="Q219" s="477"/>
      <c r="R219" s="478"/>
      <c r="S219" s="479"/>
      <c r="T219" s="480"/>
    </row>
    <row r="220" s="259" customFormat="1" ht="36" customHeight="1" spans="1:26">
      <c r="A220" s="261"/>
      <c r="B220" s="253"/>
      <c r="C220" s="253"/>
      <c r="D220" s="253"/>
      <c r="E220" s="267"/>
      <c r="F220" s="269"/>
      <c r="G220" s="269"/>
      <c r="H220" s="269" t="s">
        <v>103</v>
      </c>
      <c r="I220" s="450"/>
      <c r="J220" s="448" t="s">
        <v>41</v>
      </c>
      <c r="K220" s="451">
        <f>'1.U型槽主筋验算'!K14</f>
        <v>20</v>
      </c>
      <c r="L220" s="452"/>
      <c r="M220" s="453">
        <f>(R220+S220)/2+ROUNDUP((IF(K220&lt;26,10.927,11.212))*K220/10,0)*2</f>
        <v>3699.339</v>
      </c>
      <c r="N220" s="454">
        <f>ROUNDUP((H223/12.5),0)*IF(I221&gt;600,2,1)</f>
        <v>320</v>
      </c>
      <c r="O220" s="455">
        <f t="shared" ref="O220:O227" si="70">M220*N220/100</f>
        <v>11837.8848</v>
      </c>
      <c r="P220" s="269">
        <f t="shared" ref="P220:P227" si="71">ROUND(K220^2*PI()/4/1000000*7850,3)</f>
        <v>2.466</v>
      </c>
      <c r="Q220" s="481">
        <f t="shared" ref="Q220:Q227" si="72">O220*P220</f>
        <v>29192.2239168</v>
      </c>
      <c r="R220" s="482">
        <f>(H221+I225-I228*2)*2+(H227-I228*2)+(H225-I228*2)*2</f>
        <v>3592.482</v>
      </c>
      <c r="S220" s="455">
        <f>(I221+I225-I228*2)*2+(H227-I228*2)+(H225-I228*2)*2</f>
        <v>3718.196</v>
      </c>
      <c r="T220" s="483">
        <f>R222</f>
        <v>2222</v>
      </c>
      <c r="V220" s="484">
        <f t="shared" ref="V220:V225" si="73">ROUNDUP((IF(K220&lt;26,10.927,11.212))*K220/10,0)</f>
        <v>22</v>
      </c>
      <c r="X220" s="485"/>
      <c r="Y220" s="485"/>
      <c r="Z220" s="485"/>
    </row>
    <row r="221" s="259" customFormat="1" ht="18" customHeight="1" spans="1:26">
      <c r="A221" s="261"/>
      <c r="B221" s="253"/>
      <c r="C221" s="253"/>
      <c r="D221" s="253"/>
      <c r="E221" s="420" t="s">
        <v>6</v>
      </c>
      <c r="F221" s="421" t="s">
        <v>104</v>
      </c>
      <c r="G221" s="421" t="s">
        <v>105</v>
      </c>
      <c r="H221" s="422">
        <f>MIN(VLOOKUP(I218,$B$4:$J$70,2,0),VLOOKUP(I218,$B$4:$J$70,3,0))</f>
        <v>571.241</v>
      </c>
      <c r="I221" s="456">
        <f>MAX(VLOOKUP(I218,$B$4:$J$70,2,0),VLOOKUP(I218,$B$4:$J$70,3,0))</f>
        <v>634.098</v>
      </c>
      <c r="J221" s="448" t="s">
        <v>42</v>
      </c>
      <c r="K221" s="461">
        <v>12</v>
      </c>
      <c r="L221" s="452"/>
      <c r="M221" s="453">
        <f>(R221+S221)/2+ROUNDUP((IF(K221&lt;26,10.927,11.212))*K221/10,0)*2</f>
        <v>692.6695</v>
      </c>
      <c r="N221" s="458">
        <f>ROUNDUP((H223/12.5*1),0)*2</f>
        <v>320</v>
      </c>
      <c r="O221" s="455">
        <f t="shared" si="70"/>
        <v>2216.5424</v>
      </c>
      <c r="P221" s="269">
        <f t="shared" si="71"/>
        <v>0.888</v>
      </c>
      <c r="Q221" s="481">
        <f t="shared" si="72"/>
        <v>1968.2896512</v>
      </c>
      <c r="R221" s="486">
        <f>H221+I225-I228*2</f>
        <v>633.241</v>
      </c>
      <c r="S221" s="487">
        <f>I221+I225-I228*2</f>
        <v>696.098</v>
      </c>
      <c r="T221" s="488" t="str">
        <f>ROUND(R221,1)&amp;"~"&amp;ROUND(S221,1)</f>
        <v>633.2~696.1</v>
      </c>
      <c r="V221" s="484">
        <f t="shared" si="73"/>
        <v>14</v>
      </c>
      <c r="X221" s="485"/>
      <c r="Y221" s="485"/>
      <c r="Z221" s="485"/>
    </row>
    <row r="222" s="259" customFormat="1" ht="18" customHeight="1" spans="1:26">
      <c r="A222" s="261"/>
      <c r="B222" s="253"/>
      <c r="C222" s="253"/>
      <c r="D222" s="253"/>
      <c r="E222" s="420">
        <f>VLOOKUP(I218,$B$39:$Z$70,3,0)</f>
        <v>177</v>
      </c>
      <c r="F222" s="423">
        <f>VLOOKUP(I218,$B$39:$Z$70,17,0)</f>
        <v>8</v>
      </c>
      <c r="G222" s="421">
        <f>VLOOKUP(I218,$B$39:$Z$70,12,0)</f>
        <v>49</v>
      </c>
      <c r="H222" s="421" t="s">
        <v>60</v>
      </c>
      <c r="I222" s="450"/>
      <c r="J222" s="448" t="s">
        <v>43</v>
      </c>
      <c r="K222" s="451">
        <v>20</v>
      </c>
      <c r="L222" s="452"/>
      <c r="M222" s="459">
        <f>R222+2*ROUNDUP((IF(K222&lt;26,10.927,11.212))*K222/10,0)</f>
        <v>2266</v>
      </c>
      <c r="N222" s="454">
        <f>ROUNDUP(H223/12.5,0)</f>
        <v>160</v>
      </c>
      <c r="O222" s="455">
        <f t="shared" si="70"/>
        <v>3625.6</v>
      </c>
      <c r="P222" s="269">
        <f t="shared" si="71"/>
        <v>2.466</v>
      </c>
      <c r="Q222" s="481">
        <f t="shared" si="72"/>
        <v>8940.7296</v>
      </c>
      <c r="R222" s="491">
        <f>H227-I228*2</f>
        <v>2222</v>
      </c>
      <c r="S222" s="455" t="s">
        <v>106</v>
      </c>
      <c r="T222" s="490"/>
      <c r="V222" s="484">
        <f t="shared" si="73"/>
        <v>22</v>
      </c>
      <c r="X222" s="485"/>
      <c r="Y222" s="485"/>
      <c r="Z222" s="485"/>
    </row>
    <row r="223" s="259" customFormat="1" ht="18" customHeight="1" spans="1:26">
      <c r="A223" s="261"/>
      <c r="B223" s="253"/>
      <c r="C223" s="253"/>
      <c r="D223" s="253"/>
      <c r="E223" s="424" t="s">
        <v>107</v>
      </c>
      <c r="F223" s="421" t="s">
        <v>108</v>
      </c>
      <c r="G223" s="421" t="s">
        <v>13</v>
      </c>
      <c r="H223" s="425">
        <f>MAX(VLOOKUP(I218,$B$4:$J$70,4,0),VLOOKUP(I218,$B$4:$J$70,5,0))</f>
        <v>2000</v>
      </c>
      <c r="I223" s="460">
        <f>MIN(VLOOKUP(I218,$B$4:$J$70,4,0),VLOOKUP(I218,$B$4:$J$70,5,0))</f>
        <v>2000</v>
      </c>
      <c r="J223" s="448" t="s">
        <v>44</v>
      </c>
      <c r="K223" s="461">
        <v>14</v>
      </c>
      <c r="L223" s="452"/>
      <c r="M223" s="459">
        <f>R223+2*ROUNDUP((IF(K223&lt;26,10.927,11.212))*K223/10,0)</f>
        <v>224.81832585698</v>
      </c>
      <c r="N223" s="458">
        <f>ROUNDUP(H223/12.5,0)*2</f>
        <v>320</v>
      </c>
      <c r="O223" s="455">
        <f t="shared" si="70"/>
        <v>719.418642742334</v>
      </c>
      <c r="P223" s="269">
        <f t="shared" si="71"/>
        <v>1.208</v>
      </c>
      <c r="Q223" s="481">
        <f t="shared" si="72"/>
        <v>869.05772043274</v>
      </c>
      <c r="R223" s="491">
        <f>((H225+I225-I228*2)+(20-I228*2^0.5))*(2^0.5)</f>
        <v>192.81832585698</v>
      </c>
      <c r="S223" s="455" t="s">
        <v>106</v>
      </c>
      <c r="T223" s="490"/>
      <c r="V223" s="484">
        <f t="shared" si="73"/>
        <v>16</v>
      </c>
      <c r="X223" s="485"/>
      <c r="Y223" s="485"/>
      <c r="Z223" s="485"/>
    </row>
    <row r="224" s="259" customFormat="1" ht="18" customHeight="1" spans="1:26">
      <c r="A224" s="261"/>
      <c r="B224" s="253"/>
      <c r="C224" s="253"/>
      <c r="D224" s="253"/>
      <c r="E224" s="426">
        <f>VLOOKUP(I218,$B$39:$Z$70,20,0)</f>
        <v>159</v>
      </c>
      <c r="F224" s="421">
        <f>VLOOKUP(I218,$B$39:$Z$70,23,0)</f>
        <v>159</v>
      </c>
      <c r="G224" s="421">
        <f>VLOOKUP(I218,$B$39:$Z$70,7,0)</f>
        <v>4</v>
      </c>
      <c r="H224" s="427" t="s">
        <v>109</v>
      </c>
      <c r="I224" s="450" t="s">
        <v>110</v>
      </c>
      <c r="J224" s="448" t="s">
        <v>45</v>
      </c>
      <c r="K224" s="451">
        <v>12</v>
      </c>
      <c r="L224" s="452"/>
      <c r="M224" s="459">
        <f>(R224+S224)/2+2*ROUNDUP((IF(K224&lt;26,10.927,11.212))*K224/10,0)</f>
        <v>2020</v>
      </c>
      <c r="N224" s="462">
        <f>4*(G222+1)+(G224-1)*2</f>
        <v>206</v>
      </c>
      <c r="O224" s="455">
        <f t="shared" si="70"/>
        <v>4161.2</v>
      </c>
      <c r="P224" s="269">
        <f t="shared" si="71"/>
        <v>0.888</v>
      </c>
      <c r="Q224" s="481">
        <f t="shared" si="72"/>
        <v>3695.1456</v>
      </c>
      <c r="R224" s="482">
        <f>H223-I228*2</f>
        <v>1992</v>
      </c>
      <c r="S224" s="455">
        <f>I223-I228*2</f>
        <v>1992</v>
      </c>
      <c r="T224" s="488" t="str">
        <f>ROUND(S224,1)&amp;"~"&amp;ROUND(R224,1)</f>
        <v>1992~1992</v>
      </c>
      <c r="V224" s="484">
        <f t="shared" si="73"/>
        <v>14</v>
      </c>
      <c r="X224" s="485"/>
      <c r="Y224" s="485"/>
      <c r="Z224" s="485"/>
    </row>
    <row r="225" s="259" customFormat="1" ht="18" customHeight="1" spans="1:26">
      <c r="A225" s="261"/>
      <c r="B225" s="253"/>
      <c r="C225" s="253"/>
      <c r="D225" s="253"/>
      <c r="E225" s="428"/>
      <c r="F225" s="429"/>
      <c r="G225" s="429"/>
      <c r="H225" s="430">
        <f>VLOOKUP(I218,$B$4:$J$70,6,0)</f>
        <v>60</v>
      </c>
      <c r="I225" s="460">
        <f>VLOOKUP(I218,$B$4:$J$70,7,0)</f>
        <v>70</v>
      </c>
      <c r="J225" s="448" t="s">
        <v>111</v>
      </c>
      <c r="K225" s="451">
        <v>12</v>
      </c>
      <c r="L225" s="452"/>
      <c r="M225" s="459">
        <f>(R225+S225)/2+2*ROUNDUP((IF(K225&lt;26,10.927,11.212))*K225/10,0)</f>
        <v>2028.98750681982</v>
      </c>
      <c r="N225" s="269">
        <f>2*(E222+1)+F222*2</f>
        <v>372</v>
      </c>
      <c r="O225" s="455">
        <f t="shared" si="70"/>
        <v>7547.83352536973</v>
      </c>
      <c r="P225" s="269">
        <f t="shared" si="71"/>
        <v>0.888</v>
      </c>
      <c r="Q225" s="481">
        <f t="shared" si="72"/>
        <v>6702.47617052832</v>
      </c>
      <c r="R225" s="482">
        <f>((I221-H221)^2+H223^2)^0.5</f>
        <v>2000.98750681982</v>
      </c>
      <c r="S225" s="455">
        <f>((I221-H221)^2+I223^2)^0.5</f>
        <v>2000.98750681982</v>
      </c>
      <c r="T225" s="488" t="str">
        <f>ROUND(S225,1)&amp;"~"&amp;ROUND(R225,1)</f>
        <v>2001~2001</v>
      </c>
      <c r="V225" s="484">
        <f t="shared" si="73"/>
        <v>14</v>
      </c>
      <c r="X225" s="485"/>
      <c r="Y225" s="485"/>
      <c r="Z225" s="485"/>
    </row>
    <row r="226" s="259" customFormat="1" ht="18" customHeight="1" spans="1:26">
      <c r="A226" s="261"/>
      <c r="B226" s="253"/>
      <c r="C226" s="253"/>
      <c r="D226" s="253"/>
      <c r="E226" s="431" t="s">
        <v>112</v>
      </c>
      <c r="F226" s="432"/>
      <c r="G226" s="433"/>
      <c r="H226" s="434" t="s">
        <v>113</v>
      </c>
      <c r="I226" s="463"/>
      <c r="J226" s="448" t="s">
        <v>114</v>
      </c>
      <c r="K226" s="461">
        <v>8</v>
      </c>
      <c r="L226" s="452"/>
      <c r="M226" s="459">
        <f>R226+11</f>
        <v>73</v>
      </c>
      <c r="N226" s="464">
        <f>ROUNDDOWN(((VLOOKUP(I218,$B$39:$Z$70,2,0))/(VLOOKUP(I218,$B$39:$Z$70,4,0))-1),0)/4*((VLOOKUP(I218,$B$39:$Z$70,20,0))+1)</f>
        <v>7080</v>
      </c>
      <c r="O226" s="455">
        <f t="shared" si="70"/>
        <v>5168.4</v>
      </c>
      <c r="P226" s="269">
        <f t="shared" si="71"/>
        <v>0.395</v>
      </c>
      <c r="Q226" s="481">
        <f t="shared" si="72"/>
        <v>2041.518</v>
      </c>
      <c r="R226" s="491">
        <f>I225-2*I228</f>
        <v>62</v>
      </c>
      <c r="S226" s="455" t="s">
        <v>106</v>
      </c>
      <c r="T226" s="490"/>
      <c r="V226" s="492"/>
      <c r="X226" s="485"/>
      <c r="Y226" s="485"/>
      <c r="Z226" s="485"/>
    </row>
    <row r="227" s="259" customFormat="1" ht="18" customHeight="1" spans="1:26">
      <c r="A227" s="261"/>
      <c r="B227" s="253"/>
      <c r="C227" s="253"/>
      <c r="D227" s="253"/>
      <c r="E227" s="435" t="s">
        <v>115</v>
      </c>
      <c r="F227" s="436" t="s">
        <v>116</v>
      </c>
      <c r="G227" s="437" t="s">
        <v>56</v>
      </c>
      <c r="H227" s="434">
        <f>VLOOKUP(I218,$B$4:$J$70,8,0)</f>
        <v>2230</v>
      </c>
      <c r="I227" s="463"/>
      <c r="J227" s="448" t="s">
        <v>117</v>
      </c>
      <c r="K227" s="461">
        <v>8</v>
      </c>
      <c r="L227" s="452"/>
      <c r="M227" s="459">
        <f>R227+11</f>
        <v>63</v>
      </c>
      <c r="N227" s="465">
        <f>ROUND(E224/4*G222,0)*2</f>
        <v>3896</v>
      </c>
      <c r="O227" s="455">
        <f t="shared" si="70"/>
        <v>2454.48</v>
      </c>
      <c r="P227" s="269">
        <f t="shared" si="71"/>
        <v>0.395</v>
      </c>
      <c r="Q227" s="481">
        <f t="shared" si="72"/>
        <v>969.5196</v>
      </c>
      <c r="R227" s="491">
        <f>H225-2*I228</f>
        <v>52</v>
      </c>
      <c r="S227" s="455" t="s">
        <v>106</v>
      </c>
      <c r="T227" s="490"/>
      <c r="V227" s="492"/>
      <c r="X227" s="485"/>
      <c r="Y227" s="485"/>
      <c r="Z227" s="485"/>
    </row>
    <row r="228" s="259" customFormat="1" ht="18" customHeight="1" spans="1:26">
      <c r="A228" s="261"/>
      <c r="B228" s="253"/>
      <c r="C228" s="253"/>
      <c r="D228" s="253"/>
      <c r="E228" s="438">
        <f>IF(I218=0,0,ROUND(((H221+I221)/2*H225*2+H227*I225+0.2*0.2+0.25*0.05*2)*(H223+I223)/2/1000000,1))</f>
        <v>456.8</v>
      </c>
      <c r="F228" s="439">
        <f>IF(I218=0,0,ROUND(Q226+Q227,1))</f>
        <v>3011</v>
      </c>
      <c r="G228" s="440">
        <f>IF(I218=0,0,ROUND(Q220+Q221+Q222+Q223+Q224+Q225,1))</f>
        <v>51367.9</v>
      </c>
      <c r="H228" s="441" t="s">
        <v>118</v>
      </c>
      <c r="I228" s="466">
        <f>$P$3</f>
        <v>4</v>
      </c>
      <c r="J228" s="467" t="s">
        <v>119</v>
      </c>
      <c r="K228" s="468" t="str">
        <f>"C40混凝土:"&amp;ROUND(((H221+I221)/2*H225*2+H227*I225+0.2*0.2+0.25*0.05*2)*(H223+I223)/2/1000000,1)&amp;"m"&amp;"      "&amp;"HPB300:"&amp;ROUND(Q226+Q227,1)&amp;"kg       "&amp;"HRB400:"&amp;ROUND(Q220+Q221+Q222+Q223+Q224+Q225,1)&amp;"kg"</f>
        <v>C40混凝土:456.8m      HPB300:3011kg       HRB400:51367.9kg</v>
      </c>
      <c r="L228" s="468"/>
      <c r="M228" s="468"/>
      <c r="N228" s="468"/>
      <c r="O228" s="468"/>
      <c r="P228" s="468"/>
      <c r="Q228" s="493"/>
      <c r="R228" s="494" t="s">
        <v>120</v>
      </c>
      <c r="S228" s="468">
        <f>ROUND(SUM(Q220:Q227)/ROUND(((H221+I221)/2*H225*2+H227*I225+0.2*0.2+0.25*0.05*2)*(H223+I223)/2/1000000,1),1)</f>
        <v>119</v>
      </c>
      <c r="T228" s="495"/>
      <c r="X228" s="485"/>
      <c r="Y228" s="485"/>
      <c r="Z228" s="485"/>
    </row>
    <row r="229" s="259" customFormat="1" ht="15" spans="1:15">
      <c r="A229" s="261"/>
      <c r="C229" s="253"/>
      <c r="I229" s="256"/>
      <c r="K229" s="262"/>
      <c r="O229" s="262"/>
    </row>
    <row r="230" s="259" customFormat="1" ht="9.95" customHeight="1" spans="1:22">
      <c r="A230" s="261"/>
      <c r="B230" s="253" t="str">
        <f>B17</f>
        <v>YU14</v>
      </c>
      <c r="C230" s="253"/>
      <c r="D230" s="253"/>
      <c r="E230" s="264" t="s">
        <v>94</v>
      </c>
      <c r="F230" s="265"/>
      <c r="G230" s="265"/>
      <c r="H230" s="418" t="s">
        <v>95</v>
      </c>
      <c r="I230" s="444" t="str">
        <f>B230</f>
        <v>YU14</v>
      </c>
      <c r="J230" s="445" t="s">
        <v>28</v>
      </c>
      <c r="K230" s="265" t="s">
        <v>29</v>
      </c>
      <c r="L230" s="265" t="s">
        <v>96</v>
      </c>
      <c r="M230" s="446" t="s">
        <v>97</v>
      </c>
      <c r="N230" s="265" t="s">
        <v>32</v>
      </c>
      <c r="O230" s="446" t="s">
        <v>98</v>
      </c>
      <c r="P230" s="446" t="s">
        <v>99</v>
      </c>
      <c r="Q230" s="473" t="s">
        <v>100</v>
      </c>
      <c r="R230" s="474" t="s">
        <v>101</v>
      </c>
      <c r="S230" s="475"/>
      <c r="T230" s="476"/>
      <c r="V230" s="253" t="s">
        <v>102</v>
      </c>
    </row>
    <row r="231" s="253" customFormat="1" ht="9.95" customHeight="1" spans="5:20">
      <c r="E231" s="267"/>
      <c r="F231" s="269"/>
      <c r="G231" s="269"/>
      <c r="H231" s="419"/>
      <c r="I231" s="447"/>
      <c r="J231" s="448"/>
      <c r="K231" s="269"/>
      <c r="L231" s="269"/>
      <c r="M231" s="449"/>
      <c r="N231" s="269"/>
      <c r="O231" s="449"/>
      <c r="P231" s="449"/>
      <c r="Q231" s="477"/>
      <c r="R231" s="478"/>
      <c r="S231" s="479"/>
      <c r="T231" s="480"/>
    </row>
    <row r="232" s="259" customFormat="1" ht="36" customHeight="1" spans="1:26">
      <c r="A232" s="261"/>
      <c r="B232" s="253"/>
      <c r="C232" s="253"/>
      <c r="D232" s="253"/>
      <c r="E232" s="267"/>
      <c r="F232" s="269"/>
      <c r="G232" s="269"/>
      <c r="H232" s="269" t="s">
        <v>103</v>
      </c>
      <c r="I232" s="450"/>
      <c r="J232" s="448" t="s">
        <v>41</v>
      </c>
      <c r="K232" s="451">
        <f>'1.U型槽主筋验算'!K15</f>
        <v>22</v>
      </c>
      <c r="L232" s="452"/>
      <c r="M232" s="453">
        <f>(R232+S232)/2+ROUNDUP((IF(K232&lt;26,10.927,11.212))*K232/10,0)*2</f>
        <v>3586.561</v>
      </c>
      <c r="N232" s="498">
        <f>ROUNDUP((H235/12.5),0)*IF(I233&gt;600,2,1)</f>
        <v>160</v>
      </c>
      <c r="O232" s="455">
        <f t="shared" ref="O232:O239" si="74">M232*N232/100</f>
        <v>5738.4976</v>
      </c>
      <c r="P232" s="269">
        <f t="shared" ref="P232:P239" si="75">ROUND(K232^2*PI()/4/1000000*7850,3)</f>
        <v>2.984</v>
      </c>
      <c r="Q232" s="481">
        <f t="shared" ref="Q232:Q239" si="76">O232*P232</f>
        <v>17123.6768384</v>
      </c>
      <c r="R232" s="482">
        <f>(H233+I237-I240*2)*2+(H239-I240*2)+(H237-I240*2)*2</f>
        <v>3480.828</v>
      </c>
      <c r="S232" s="455">
        <f>(I233+I237-I240*2)*2+(H239-I240*2)+(H237-I240*2)*2</f>
        <v>3592.294</v>
      </c>
      <c r="T232" s="483">
        <f>R234</f>
        <v>2222</v>
      </c>
      <c r="V232" s="484">
        <f t="shared" ref="V232:V237" si="77">ROUNDUP((IF(K232&lt;26,10.927,11.212))*K232/10,0)</f>
        <v>25</v>
      </c>
      <c r="X232" s="485"/>
      <c r="Y232" s="485"/>
      <c r="Z232" s="485"/>
    </row>
    <row r="233" s="259" customFormat="1" ht="18" customHeight="1" spans="1:26">
      <c r="A233" s="261"/>
      <c r="B233" s="253"/>
      <c r="C233" s="253"/>
      <c r="D233" s="253"/>
      <c r="E233" s="420" t="s">
        <v>6</v>
      </c>
      <c r="F233" s="421" t="s">
        <v>104</v>
      </c>
      <c r="G233" s="421" t="s">
        <v>105</v>
      </c>
      <c r="H233" s="422">
        <f>MIN(VLOOKUP(I230,$B$4:$J$70,2,0),VLOOKUP(I230,$B$4:$J$70,3,0))</f>
        <v>515.414</v>
      </c>
      <c r="I233" s="456">
        <f>MAX(VLOOKUP(I230,$B$4:$J$70,2,0),VLOOKUP(I230,$B$4:$J$70,3,0))</f>
        <v>571.147</v>
      </c>
      <c r="J233" s="448" t="s">
        <v>42</v>
      </c>
      <c r="K233" s="461">
        <v>12</v>
      </c>
      <c r="L233" s="452"/>
      <c r="M233" s="453">
        <f>(R233+S233)/2+ROUNDUP((IF(K233&lt;26,10.927,11.212))*K233/10,0)*2</f>
        <v>633.2805</v>
      </c>
      <c r="N233" s="458">
        <f>ROUNDUP((H235/12.5*1),0)*2</f>
        <v>320</v>
      </c>
      <c r="O233" s="455">
        <f t="shared" si="74"/>
        <v>2026.4976</v>
      </c>
      <c r="P233" s="269">
        <f t="shared" si="75"/>
        <v>0.888</v>
      </c>
      <c r="Q233" s="481">
        <f t="shared" si="76"/>
        <v>1799.5298688</v>
      </c>
      <c r="R233" s="486">
        <f>H233+I237-I240*2</f>
        <v>577.414</v>
      </c>
      <c r="S233" s="487">
        <f>I233+I237-I240*2</f>
        <v>633.147</v>
      </c>
      <c r="T233" s="488" t="str">
        <f>ROUND(R233,1)&amp;"~"&amp;ROUND(S233,1)</f>
        <v>577.4~633.1</v>
      </c>
      <c r="V233" s="484">
        <f t="shared" si="77"/>
        <v>14</v>
      </c>
      <c r="X233" s="485"/>
      <c r="Y233" s="485"/>
      <c r="Z233" s="485"/>
    </row>
    <row r="234" s="259" customFormat="1" ht="18" customHeight="1" spans="1:26">
      <c r="A234" s="261"/>
      <c r="B234" s="253"/>
      <c r="C234" s="253"/>
      <c r="D234" s="253"/>
      <c r="E234" s="420">
        <f>VLOOKUP(I230,$B$39:$Z$70,3,0)</f>
        <v>177</v>
      </c>
      <c r="F234" s="423">
        <f>VLOOKUP(I230,$B$39:$Z$70,17,0)</f>
        <v>6</v>
      </c>
      <c r="G234" s="421">
        <f>VLOOKUP(I230,$B$39:$Z$70,12,0)</f>
        <v>44</v>
      </c>
      <c r="H234" s="421" t="s">
        <v>60</v>
      </c>
      <c r="I234" s="450"/>
      <c r="J234" s="448" t="s">
        <v>43</v>
      </c>
      <c r="K234" s="451">
        <v>20</v>
      </c>
      <c r="L234" s="452"/>
      <c r="M234" s="459">
        <f>R234+2*ROUNDUP((IF(K234&lt;26,10.927,11.212))*K234/10,0)</f>
        <v>2266</v>
      </c>
      <c r="N234" s="454">
        <f>ROUNDUP(H235/12.5,0)</f>
        <v>160</v>
      </c>
      <c r="O234" s="455">
        <f t="shared" si="74"/>
        <v>3625.6</v>
      </c>
      <c r="P234" s="269">
        <f t="shared" si="75"/>
        <v>2.466</v>
      </c>
      <c r="Q234" s="481">
        <f t="shared" si="76"/>
        <v>8940.7296</v>
      </c>
      <c r="R234" s="491">
        <f>H239-I240*2</f>
        <v>2222</v>
      </c>
      <c r="S234" s="455" t="s">
        <v>106</v>
      </c>
      <c r="T234" s="490"/>
      <c r="V234" s="484">
        <f t="shared" si="77"/>
        <v>22</v>
      </c>
      <c r="X234" s="485"/>
      <c r="Y234" s="485"/>
      <c r="Z234" s="485"/>
    </row>
    <row r="235" s="259" customFormat="1" ht="18" customHeight="1" spans="1:26">
      <c r="A235" s="261"/>
      <c r="B235" s="253"/>
      <c r="C235" s="253"/>
      <c r="D235" s="253"/>
      <c r="E235" s="424" t="s">
        <v>107</v>
      </c>
      <c r="F235" s="421" t="s">
        <v>108</v>
      </c>
      <c r="G235" s="421" t="s">
        <v>13</v>
      </c>
      <c r="H235" s="425">
        <f>MAX(VLOOKUP(I230,$B$4:$J$70,4,0),VLOOKUP(I230,$B$4:$J$70,5,0))</f>
        <v>2000</v>
      </c>
      <c r="I235" s="460">
        <f>MIN(VLOOKUP(I230,$B$4:$J$70,4,0),VLOOKUP(I230,$B$4:$J$70,5,0))</f>
        <v>2000</v>
      </c>
      <c r="J235" s="448" t="s">
        <v>44</v>
      </c>
      <c r="K235" s="461">
        <v>14</v>
      </c>
      <c r="L235" s="452"/>
      <c r="M235" s="459">
        <f>R235+2*ROUNDUP((IF(K235&lt;26,10.927,11.212))*K235/10,0)</f>
        <v>224.81832585698</v>
      </c>
      <c r="N235" s="458">
        <f>ROUNDUP(H235/12.5,0)*2</f>
        <v>320</v>
      </c>
      <c r="O235" s="455">
        <f t="shared" si="74"/>
        <v>719.418642742334</v>
      </c>
      <c r="P235" s="269">
        <f t="shared" si="75"/>
        <v>1.208</v>
      </c>
      <c r="Q235" s="481">
        <f t="shared" si="76"/>
        <v>869.05772043274</v>
      </c>
      <c r="R235" s="491">
        <f>((H237+I237-I240*2)+(20-I240*2^0.5))*(2^0.5)</f>
        <v>192.81832585698</v>
      </c>
      <c r="S235" s="455" t="s">
        <v>106</v>
      </c>
      <c r="T235" s="490"/>
      <c r="V235" s="484">
        <f t="shared" si="77"/>
        <v>16</v>
      </c>
      <c r="X235" s="485"/>
      <c r="Y235" s="485"/>
      <c r="Z235" s="485"/>
    </row>
    <row r="236" s="259" customFormat="1" ht="18" customHeight="1" spans="1:26">
      <c r="A236" s="261"/>
      <c r="B236" s="253"/>
      <c r="C236" s="253"/>
      <c r="D236" s="253"/>
      <c r="E236" s="426">
        <f>VLOOKUP(I230,$B$39:$Z$70,20,0)</f>
        <v>159</v>
      </c>
      <c r="F236" s="421">
        <f>VLOOKUP(I230,$B$39:$Z$70,23,0)</f>
        <v>159</v>
      </c>
      <c r="G236" s="421">
        <f>VLOOKUP(I230,$B$39:$Z$70,7,0)</f>
        <v>4</v>
      </c>
      <c r="H236" s="427" t="s">
        <v>109</v>
      </c>
      <c r="I236" s="450" t="s">
        <v>110</v>
      </c>
      <c r="J236" s="448" t="s">
        <v>45</v>
      </c>
      <c r="K236" s="451">
        <v>12</v>
      </c>
      <c r="L236" s="452"/>
      <c r="M236" s="459">
        <f>(R236+S236)/2+2*ROUNDUP((IF(K236&lt;26,10.927,11.212))*K236/10,0)</f>
        <v>2020</v>
      </c>
      <c r="N236" s="462">
        <f>4*(G234+1)+(G236-1)*2</f>
        <v>186</v>
      </c>
      <c r="O236" s="455">
        <f t="shared" si="74"/>
        <v>3757.2</v>
      </c>
      <c r="P236" s="269">
        <f t="shared" si="75"/>
        <v>0.888</v>
      </c>
      <c r="Q236" s="481">
        <f t="shared" si="76"/>
        <v>3336.3936</v>
      </c>
      <c r="R236" s="482">
        <f>H235-I240*2</f>
        <v>1992</v>
      </c>
      <c r="S236" s="455">
        <f>I235-I240*2</f>
        <v>1992</v>
      </c>
      <c r="T236" s="488" t="str">
        <f>ROUND(S236,1)&amp;"~"&amp;ROUND(R236,1)</f>
        <v>1992~1992</v>
      </c>
      <c r="V236" s="484">
        <f t="shared" si="77"/>
        <v>14</v>
      </c>
      <c r="X236" s="485"/>
      <c r="Y236" s="485"/>
      <c r="Z236" s="485"/>
    </row>
    <row r="237" s="259" customFormat="1" ht="18" customHeight="1" spans="1:26">
      <c r="A237" s="261"/>
      <c r="B237" s="253"/>
      <c r="C237" s="253"/>
      <c r="D237" s="253"/>
      <c r="E237" s="428"/>
      <c r="F237" s="429"/>
      <c r="G237" s="429"/>
      <c r="H237" s="430">
        <f>VLOOKUP(I230,$B$4:$J$70,6,0)</f>
        <v>60</v>
      </c>
      <c r="I237" s="460">
        <f>VLOOKUP(I230,$B$4:$J$70,7,0)</f>
        <v>70</v>
      </c>
      <c r="J237" s="448" t="s">
        <v>111</v>
      </c>
      <c r="K237" s="451">
        <v>12</v>
      </c>
      <c r="L237" s="452"/>
      <c r="M237" s="459">
        <f>(R237+S237)/2+2*ROUNDUP((IF(K237&lt;26,10.927,11.212))*K237/10,0)</f>
        <v>2028.77639112645</v>
      </c>
      <c r="N237" s="269">
        <f>2*(E234+1)+F234*2</f>
        <v>368</v>
      </c>
      <c r="O237" s="455">
        <f t="shared" si="74"/>
        <v>7465.89711934535</v>
      </c>
      <c r="P237" s="269">
        <f t="shared" si="75"/>
        <v>0.888</v>
      </c>
      <c r="Q237" s="481">
        <f t="shared" si="76"/>
        <v>6629.71664197867</v>
      </c>
      <c r="R237" s="482">
        <f>((I233-H233)^2+H235^2)^0.5</f>
        <v>2000.77639112645</v>
      </c>
      <c r="S237" s="455">
        <f>((I233-H233)^2+I235^2)^0.5</f>
        <v>2000.77639112645</v>
      </c>
      <c r="T237" s="488" t="str">
        <f>ROUND(S237,1)&amp;"~"&amp;ROUND(R237,1)</f>
        <v>2000.8~2000.8</v>
      </c>
      <c r="V237" s="484">
        <f t="shared" si="77"/>
        <v>14</v>
      </c>
      <c r="X237" s="485"/>
      <c r="Y237" s="485"/>
      <c r="Z237" s="485"/>
    </row>
    <row r="238" s="259" customFormat="1" ht="18" customHeight="1" spans="1:26">
      <c r="A238" s="261"/>
      <c r="B238" s="253"/>
      <c r="C238" s="253"/>
      <c r="D238" s="253"/>
      <c r="E238" s="431" t="s">
        <v>112</v>
      </c>
      <c r="F238" s="432"/>
      <c r="G238" s="433"/>
      <c r="H238" s="434" t="s">
        <v>113</v>
      </c>
      <c r="I238" s="463"/>
      <c r="J238" s="448" t="s">
        <v>114</v>
      </c>
      <c r="K238" s="461">
        <v>8</v>
      </c>
      <c r="L238" s="452"/>
      <c r="M238" s="459">
        <f>R238+11</f>
        <v>73</v>
      </c>
      <c r="N238" s="464">
        <f>ROUNDDOWN(((VLOOKUP(I230,$B$39:$Z$70,2,0))/(VLOOKUP(I230,$B$39:$Z$70,4,0))-1),0)/4*((VLOOKUP(I230,$B$39:$Z$70,20,0))+1)</f>
        <v>7080</v>
      </c>
      <c r="O238" s="455">
        <f t="shared" si="74"/>
        <v>5168.4</v>
      </c>
      <c r="P238" s="269">
        <f t="shared" si="75"/>
        <v>0.395</v>
      </c>
      <c r="Q238" s="481">
        <f t="shared" si="76"/>
        <v>2041.518</v>
      </c>
      <c r="R238" s="491">
        <f>I237-2*I240</f>
        <v>62</v>
      </c>
      <c r="S238" s="455" t="s">
        <v>106</v>
      </c>
      <c r="T238" s="490"/>
      <c r="V238" s="492"/>
      <c r="X238" s="485"/>
      <c r="Y238" s="485"/>
      <c r="Z238" s="485"/>
    </row>
    <row r="239" s="259" customFormat="1" ht="18" customHeight="1" spans="1:26">
      <c r="A239" s="261"/>
      <c r="B239" s="253"/>
      <c r="C239" s="253"/>
      <c r="D239" s="253"/>
      <c r="E239" s="435" t="s">
        <v>115</v>
      </c>
      <c r="F239" s="436" t="s">
        <v>116</v>
      </c>
      <c r="G239" s="437" t="s">
        <v>56</v>
      </c>
      <c r="H239" s="434">
        <f>VLOOKUP(I230,$B$4:$J$70,8,0)</f>
        <v>2230</v>
      </c>
      <c r="I239" s="463"/>
      <c r="J239" s="448" t="s">
        <v>117</v>
      </c>
      <c r="K239" s="461">
        <v>8</v>
      </c>
      <c r="L239" s="452"/>
      <c r="M239" s="459">
        <f>R239+11</f>
        <v>63</v>
      </c>
      <c r="N239" s="465">
        <f>ROUND(E236/4*G234,0)*2</f>
        <v>3498</v>
      </c>
      <c r="O239" s="455">
        <f t="shared" si="74"/>
        <v>2203.74</v>
      </c>
      <c r="P239" s="269">
        <f t="shared" si="75"/>
        <v>0.395</v>
      </c>
      <c r="Q239" s="481">
        <f t="shared" si="76"/>
        <v>870.4773</v>
      </c>
      <c r="R239" s="491">
        <f>H237-2*I240</f>
        <v>52</v>
      </c>
      <c r="S239" s="455" t="s">
        <v>106</v>
      </c>
      <c r="T239" s="490"/>
      <c r="V239" s="492"/>
      <c r="X239" s="485"/>
      <c r="Y239" s="485"/>
      <c r="Z239" s="485"/>
    </row>
    <row r="240" s="259" customFormat="1" ht="18" customHeight="1" spans="1:26">
      <c r="A240" s="261"/>
      <c r="B240" s="253"/>
      <c r="C240" s="253"/>
      <c r="D240" s="253"/>
      <c r="E240" s="438">
        <f>IF(I230=0,0,ROUND(((H233+I233)/2*H237*2+H239*I237+0.2*0.2+0.25*0.05*2)*(H235+I235)/2/1000000,1))</f>
        <v>442.6</v>
      </c>
      <c r="F240" s="439">
        <f>IF(I230=0,0,ROUND(Q238+Q239,1))</f>
        <v>2912</v>
      </c>
      <c r="G240" s="440">
        <f>IF(I230=0,0,ROUND(Q232+Q233+Q234+Q235+Q236+Q237,1))</f>
        <v>38699.1</v>
      </c>
      <c r="H240" s="441" t="s">
        <v>118</v>
      </c>
      <c r="I240" s="466">
        <f>$P$3</f>
        <v>4</v>
      </c>
      <c r="J240" s="467" t="s">
        <v>119</v>
      </c>
      <c r="K240" s="468" t="str">
        <f>"C40混凝土:"&amp;ROUND(((H233+I233)/2*H237*2+H239*I237+0.2*0.2+0.25*0.05*2)*(H235+I235)/2/1000000,1)&amp;"m"&amp;"      "&amp;"HPB300:"&amp;ROUND(Q238+Q239,1)&amp;"kg       "&amp;"HRB400:"&amp;ROUND(Q232+Q233+Q234+Q235+Q236+Q237,1)&amp;"kg"</f>
        <v>C40混凝土:442.6m      HPB300:2912kg       HRB400:38699.1kg</v>
      </c>
      <c r="L240" s="468"/>
      <c r="M240" s="468"/>
      <c r="N240" s="468"/>
      <c r="O240" s="468"/>
      <c r="P240" s="468"/>
      <c r="Q240" s="493"/>
      <c r="R240" s="494" t="s">
        <v>120</v>
      </c>
      <c r="S240" s="468">
        <f>ROUND(SUM(Q232:Q239)/ROUND(((H233+I233)/2*H237*2+H239*I237+0.2*0.2+0.25*0.05*2)*(H235+I235)/2/1000000,1),1)</f>
        <v>94</v>
      </c>
      <c r="T240" s="495"/>
      <c r="X240" s="485"/>
      <c r="Y240" s="485"/>
      <c r="Z240" s="485"/>
    </row>
    <row r="242" spans="2:22">
      <c r="B242" s="253" t="str">
        <f>B18</f>
        <v>YU15</v>
      </c>
      <c r="D242" s="253"/>
      <c r="E242" s="264" t="s">
        <v>94</v>
      </c>
      <c r="F242" s="265"/>
      <c r="G242" s="265"/>
      <c r="H242" s="418" t="s">
        <v>95</v>
      </c>
      <c r="I242" s="444" t="str">
        <f>B242</f>
        <v>YU15</v>
      </c>
      <c r="J242" s="445" t="s">
        <v>28</v>
      </c>
      <c r="K242" s="265" t="s">
        <v>29</v>
      </c>
      <c r="L242" s="265" t="s">
        <v>96</v>
      </c>
      <c r="M242" s="446" t="s">
        <v>97</v>
      </c>
      <c r="N242" s="265" t="s">
        <v>32</v>
      </c>
      <c r="O242" s="446" t="s">
        <v>98</v>
      </c>
      <c r="P242" s="446" t="s">
        <v>99</v>
      </c>
      <c r="Q242" s="473" t="s">
        <v>100</v>
      </c>
      <c r="R242" s="474" t="s">
        <v>101</v>
      </c>
      <c r="S242" s="475"/>
      <c r="T242" s="476"/>
      <c r="V242" s="253" t="s">
        <v>102</v>
      </c>
    </row>
    <row r="243" spans="2:22">
      <c r="B243" s="253"/>
      <c r="D243" s="253"/>
      <c r="E243" s="267"/>
      <c r="F243" s="269"/>
      <c r="G243" s="269"/>
      <c r="H243" s="419"/>
      <c r="I243" s="447"/>
      <c r="J243" s="448"/>
      <c r="K243" s="269"/>
      <c r="L243" s="269"/>
      <c r="M243" s="449"/>
      <c r="N243" s="269"/>
      <c r="O243" s="449"/>
      <c r="P243" s="449"/>
      <c r="Q243" s="477"/>
      <c r="R243" s="478"/>
      <c r="S243" s="479"/>
      <c r="T243" s="480"/>
      <c r="U243" s="253"/>
      <c r="V243" s="253"/>
    </row>
    <row r="244" spans="2:22">
      <c r="B244" s="253"/>
      <c r="D244" s="253"/>
      <c r="E244" s="267"/>
      <c r="F244" s="269"/>
      <c r="G244" s="269"/>
      <c r="H244" s="269" t="s">
        <v>103</v>
      </c>
      <c r="I244" s="450"/>
      <c r="J244" s="448" t="s">
        <v>41</v>
      </c>
      <c r="K244" s="451">
        <f>'1.U型槽主筋验算'!K16</f>
        <v>20</v>
      </c>
      <c r="L244" s="452"/>
      <c r="M244" s="453">
        <f>(R244+S244)/2+ROUNDUP((IF(K244&lt;26,10.927,11.212))*K244/10,0)*2</f>
        <v>3469.898</v>
      </c>
      <c r="N244" s="498">
        <f>ROUNDUP((H247/12.5),0)*IF(I245&gt;600,2,1)</f>
        <v>160</v>
      </c>
      <c r="O244" s="455">
        <f t="shared" ref="O244:O251" si="78">M244*N244/100</f>
        <v>5551.8368</v>
      </c>
      <c r="P244" s="269">
        <f t="shared" ref="P244:P251" si="79">ROUND(K244^2*PI()/4/1000000*7850,3)</f>
        <v>2.466</v>
      </c>
      <c r="Q244" s="481">
        <f t="shared" ref="Q244:Q251" si="80">O244*P244</f>
        <v>13690.8295488</v>
      </c>
      <c r="R244" s="482">
        <f>(H245+I249-I252*2)*2+(H251-I252*2)+(H249-I252*2)*2</f>
        <v>3370.166</v>
      </c>
      <c r="S244" s="455">
        <f>(I245+I249-I252*2)*2+(H251-I252*2)+(H249-I252*2)*2</f>
        <v>3481.63</v>
      </c>
      <c r="T244" s="483">
        <f>R246</f>
        <v>2222.97</v>
      </c>
      <c r="V244" s="484">
        <f t="shared" ref="V244:V249" si="81">ROUNDUP((IF(K244&lt;26,10.927,11.212))*K244/10,0)</f>
        <v>22</v>
      </c>
    </row>
    <row r="245" spans="2:22">
      <c r="B245" s="253"/>
      <c r="D245" s="253"/>
      <c r="E245" s="420" t="s">
        <v>6</v>
      </c>
      <c r="F245" s="421" t="s">
        <v>104</v>
      </c>
      <c r="G245" s="421" t="s">
        <v>105</v>
      </c>
      <c r="H245" s="422">
        <f>MIN(VLOOKUP(I242,$B$4:$J$70,2,0),VLOOKUP(I242,$B$4:$J$70,3,0))</f>
        <v>459.598</v>
      </c>
      <c r="I245" s="456">
        <f>MAX(VLOOKUP(I242,$B$4:$J$70,2,0),VLOOKUP(I242,$B$4:$J$70,3,0))</f>
        <v>515.33</v>
      </c>
      <c r="J245" s="448" t="s">
        <v>42</v>
      </c>
      <c r="K245" s="461">
        <v>12</v>
      </c>
      <c r="L245" s="452"/>
      <c r="M245" s="453">
        <f>(R245+S245)/2+ROUNDUP((IF(K245&lt;26,10.927,11.212))*K245/10,0)*2</f>
        <v>577.464</v>
      </c>
      <c r="N245" s="458">
        <f>ROUNDUP((H247/12.5*1),0)*2</f>
        <v>320</v>
      </c>
      <c r="O245" s="455">
        <f t="shared" si="78"/>
        <v>1847.8848</v>
      </c>
      <c r="P245" s="269">
        <f t="shared" si="79"/>
        <v>0.888</v>
      </c>
      <c r="Q245" s="481">
        <f t="shared" si="80"/>
        <v>1640.9217024</v>
      </c>
      <c r="R245" s="486">
        <f>H245+I249-I252*2</f>
        <v>521.598</v>
      </c>
      <c r="S245" s="487">
        <f>I245+I249-I252*2</f>
        <v>577.33</v>
      </c>
      <c r="T245" s="488" t="str">
        <f>ROUND(R245,1)&amp;"~"&amp;ROUND(S245,1)</f>
        <v>521.6~577.3</v>
      </c>
      <c r="V245" s="484">
        <f t="shared" si="81"/>
        <v>14</v>
      </c>
    </row>
    <row r="246" spans="2:22">
      <c r="B246" s="253"/>
      <c r="D246" s="253"/>
      <c r="E246" s="420">
        <f>VLOOKUP(I242,$B$39:$Z$70,3,0)</f>
        <v>177</v>
      </c>
      <c r="F246" s="423">
        <f>VLOOKUP(I242,$B$39:$Z$70,17,0)</f>
        <v>6</v>
      </c>
      <c r="G246" s="421">
        <f>VLOOKUP(I242,$B$39:$Z$70,12,0)</f>
        <v>40</v>
      </c>
      <c r="H246" s="421" t="s">
        <v>60</v>
      </c>
      <c r="I246" s="450"/>
      <c r="J246" s="448" t="s">
        <v>43</v>
      </c>
      <c r="K246" s="451">
        <v>20</v>
      </c>
      <c r="L246" s="452"/>
      <c r="M246" s="459">
        <f>R246+2*ROUNDUP((IF(K246&lt;26,10.927,11.212))*K246/10,0)</f>
        <v>2266.97</v>
      </c>
      <c r="N246" s="454">
        <f>ROUNDUP(H247/12.5,0)</f>
        <v>160</v>
      </c>
      <c r="O246" s="455">
        <f t="shared" si="78"/>
        <v>3627.152</v>
      </c>
      <c r="P246" s="269">
        <f t="shared" si="79"/>
        <v>2.466</v>
      </c>
      <c r="Q246" s="481">
        <f t="shared" si="80"/>
        <v>8944.556832</v>
      </c>
      <c r="R246" s="491">
        <f>H251-I252*2</f>
        <v>2222.97</v>
      </c>
      <c r="S246" s="455" t="s">
        <v>106</v>
      </c>
      <c r="T246" s="490"/>
      <c r="V246" s="484">
        <f t="shared" si="81"/>
        <v>22</v>
      </c>
    </row>
    <row r="247" spans="2:22">
      <c r="B247" s="253"/>
      <c r="D247" s="253"/>
      <c r="E247" s="424" t="s">
        <v>107</v>
      </c>
      <c r="F247" s="421" t="s">
        <v>108</v>
      </c>
      <c r="G247" s="421" t="s">
        <v>13</v>
      </c>
      <c r="H247" s="425">
        <f>MAX(VLOOKUP(I242,$B$4:$J$70,4,0),VLOOKUP(I242,$B$4:$J$70,5,0))</f>
        <v>1999.99999999999</v>
      </c>
      <c r="I247" s="460">
        <f>MIN(VLOOKUP(I242,$B$4:$J$70,4,0),VLOOKUP(I242,$B$4:$J$70,5,0))</f>
        <v>1999.99999999999</v>
      </c>
      <c r="J247" s="448" t="s">
        <v>44</v>
      </c>
      <c r="K247" s="461">
        <v>14</v>
      </c>
      <c r="L247" s="452"/>
      <c r="M247" s="459">
        <f>R247+2*ROUNDUP((IF(K247&lt;26,10.927,11.212))*K247/10,0)</f>
        <v>224.81832585698</v>
      </c>
      <c r="N247" s="458">
        <f>ROUNDUP(H247/12.5,0)*2</f>
        <v>320</v>
      </c>
      <c r="O247" s="455">
        <f t="shared" si="78"/>
        <v>719.418642742334</v>
      </c>
      <c r="P247" s="269">
        <f t="shared" si="79"/>
        <v>1.208</v>
      </c>
      <c r="Q247" s="481">
        <f t="shared" si="80"/>
        <v>869.05772043274</v>
      </c>
      <c r="R247" s="491">
        <f>((H249+I249-I252*2)+(20-I252*2^0.5))*(2^0.5)</f>
        <v>192.81832585698</v>
      </c>
      <c r="S247" s="455" t="s">
        <v>106</v>
      </c>
      <c r="T247" s="490"/>
      <c r="V247" s="484">
        <f t="shared" si="81"/>
        <v>16</v>
      </c>
    </row>
    <row r="248" spans="2:22">
      <c r="B248" s="253"/>
      <c r="D248" s="253"/>
      <c r="E248" s="426">
        <f>VLOOKUP(I242,$B$39:$Z$70,20,0)</f>
        <v>158</v>
      </c>
      <c r="F248" s="421">
        <f>VLOOKUP(I242,$B$39:$Z$70,23,0)</f>
        <v>158</v>
      </c>
      <c r="G248" s="421">
        <f>VLOOKUP(I242,$B$39:$Z$70,7,0)</f>
        <v>4</v>
      </c>
      <c r="H248" s="427" t="s">
        <v>109</v>
      </c>
      <c r="I248" s="450" t="s">
        <v>110</v>
      </c>
      <c r="J248" s="448" t="s">
        <v>45</v>
      </c>
      <c r="K248" s="451">
        <v>12</v>
      </c>
      <c r="L248" s="452"/>
      <c r="M248" s="459">
        <f>(R248+S248)/2+2*ROUNDUP((IF(K248&lt;26,10.927,11.212))*K248/10,0)</f>
        <v>2019.99999999999</v>
      </c>
      <c r="N248" s="462">
        <f>4*(G246+1)+(G248-1)*2</f>
        <v>170</v>
      </c>
      <c r="O248" s="455">
        <f t="shared" si="78"/>
        <v>3433.99999999998</v>
      </c>
      <c r="P248" s="269">
        <f t="shared" si="79"/>
        <v>0.888</v>
      </c>
      <c r="Q248" s="481">
        <f t="shared" si="80"/>
        <v>3049.39199999999</v>
      </c>
      <c r="R248" s="482">
        <f>H247-I252*2</f>
        <v>1991.99999999999</v>
      </c>
      <c r="S248" s="455">
        <f>I247-I252*2</f>
        <v>1991.99999999999</v>
      </c>
      <c r="T248" s="488" t="str">
        <f>ROUND(S248,1)&amp;"~"&amp;ROUND(R248,1)</f>
        <v>1992~1992</v>
      </c>
      <c r="V248" s="484">
        <f t="shared" si="81"/>
        <v>14</v>
      </c>
    </row>
    <row r="249" ht="15" spans="2:22">
      <c r="B249" s="253"/>
      <c r="D249" s="253"/>
      <c r="E249" s="428"/>
      <c r="F249" s="429"/>
      <c r="G249" s="429"/>
      <c r="H249" s="430">
        <f>VLOOKUP(I242,$B$4:$J$70,6,0)</f>
        <v>60</v>
      </c>
      <c r="I249" s="460">
        <f>VLOOKUP(I242,$B$4:$J$70,7,0)</f>
        <v>70</v>
      </c>
      <c r="J249" s="448" t="s">
        <v>111</v>
      </c>
      <c r="K249" s="451">
        <v>12</v>
      </c>
      <c r="L249" s="452"/>
      <c r="M249" s="459">
        <f>(R249+S249)/2+2*ROUNDUP((IF(K249&lt;26,10.927,11.212))*K249/10,0)</f>
        <v>2028.77636327101</v>
      </c>
      <c r="N249" s="269">
        <f>2*(E246+1)+F246*2</f>
        <v>368</v>
      </c>
      <c r="O249" s="455">
        <f t="shared" si="78"/>
        <v>7465.89701683731</v>
      </c>
      <c r="P249" s="269">
        <f t="shared" si="79"/>
        <v>0.888</v>
      </c>
      <c r="Q249" s="481">
        <f t="shared" si="80"/>
        <v>6629.71655095153</v>
      </c>
      <c r="R249" s="482">
        <f>((I245-H245)^2+H247^2)^0.5</f>
        <v>2000.77636327101</v>
      </c>
      <c r="S249" s="455">
        <f>((I245-H245)^2+I247^2)^0.5</f>
        <v>2000.77636327101</v>
      </c>
      <c r="T249" s="488" t="str">
        <f>ROUND(S249,1)&amp;"~"&amp;ROUND(R249,1)</f>
        <v>2000.8~2000.8</v>
      </c>
      <c r="V249" s="484">
        <f t="shared" si="81"/>
        <v>14</v>
      </c>
    </row>
    <row r="250" spans="2:22">
      <c r="B250" s="253"/>
      <c r="D250" s="253"/>
      <c r="E250" s="431" t="s">
        <v>112</v>
      </c>
      <c r="F250" s="432"/>
      <c r="G250" s="433"/>
      <c r="H250" s="434" t="s">
        <v>113</v>
      </c>
      <c r="I250" s="463"/>
      <c r="J250" s="448" t="s">
        <v>114</v>
      </c>
      <c r="K250" s="461">
        <v>8</v>
      </c>
      <c r="L250" s="452"/>
      <c r="M250" s="459">
        <f>R250+11</f>
        <v>73</v>
      </c>
      <c r="N250" s="464">
        <f>ROUNDDOWN(((VLOOKUP(I242,$B$39:$Z$70,2,0))/(VLOOKUP(I242,$B$39:$Z$70,4,0))-1),0)/4*((VLOOKUP(I242,$B$39:$Z$70,20,0))+1)</f>
        <v>7035.75</v>
      </c>
      <c r="O250" s="455">
        <f t="shared" si="78"/>
        <v>5136.0975</v>
      </c>
      <c r="P250" s="269">
        <f t="shared" si="79"/>
        <v>0.395</v>
      </c>
      <c r="Q250" s="481">
        <f t="shared" si="80"/>
        <v>2028.7585125</v>
      </c>
      <c r="R250" s="491">
        <f>I249-2*I252</f>
        <v>62</v>
      </c>
      <c r="S250" s="455" t="s">
        <v>106</v>
      </c>
      <c r="T250" s="490"/>
      <c r="V250" s="492"/>
    </row>
    <row r="251" spans="2:22">
      <c r="B251" s="253"/>
      <c r="D251" s="253"/>
      <c r="E251" s="435" t="s">
        <v>115</v>
      </c>
      <c r="F251" s="436" t="s">
        <v>116</v>
      </c>
      <c r="G251" s="437" t="s">
        <v>56</v>
      </c>
      <c r="H251" s="434">
        <f>VLOOKUP(I242,$B$4:$J$70,8,0)</f>
        <v>2230.97</v>
      </c>
      <c r="I251" s="463"/>
      <c r="J251" s="448" t="s">
        <v>117</v>
      </c>
      <c r="K251" s="461">
        <v>8</v>
      </c>
      <c r="L251" s="452"/>
      <c r="M251" s="459">
        <f>R251+11</f>
        <v>63</v>
      </c>
      <c r="N251" s="465">
        <f>ROUND(E248/4*G246,0)*2</f>
        <v>3160</v>
      </c>
      <c r="O251" s="455">
        <f t="shared" si="78"/>
        <v>1990.8</v>
      </c>
      <c r="P251" s="269">
        <f t="shared" si="79"/>
        <v>0.395</v>
      </c>
      <c r="Q251" s="481">
        <f t="shared" si="80"/>
        <v>786.366</v>
      </c>
      <c r="R251" s="491">
        <f>H249-2*I252</f>
        <v>52</v>
      </c>
      <c r="S251" s="455" t="s">
        <v>106</v>
      </c>
      <c r="T251" s="490"/>
      <c r="V251" s="492"/>
    </row>
    <row r="252" ht="15" spans="2:20">
      <c r="B252" s="253"/>
      <c r="D252" s="253"/>
      <c r="E252" s="438">
        <f>IF(I242=0,0,ROUND(((H245+I245)/2*H249*2+H251*I249+0.2*0.2+0.25*0.05*2)*(H247+I247)/2/1000000,1))</f>
        <v>429.3</v>
      </c>
      <c r="F252" s="439">
        <f>IF(I242=0,0,ROUND(Q250+Q251,1))</f>
        <v>2815.1</v>
      </c>
      <c r="G252" s="440">
        <f>IF(I242=0,0,ROUND(Q244+Q245+Q246+Q247+Q248+Q249,1))</f>
        <v>34824.5</v>
      </c>
      <c r="H252" s="441" t="s">
        <v>118</v>
      </c>
      <c r="I252" s="466">
        <f>$P$3</f>
        <v>4</v>
      </c>
      <c r="J252" s="467" t="s">
        <v>119</v>
      </c>
      <c r="K252" s="468" t="str">
        <f>"C40混凝土:"&amp;ROUND(((H245+I245)/2*H249*2+H251*I249+0.2*0.2+0.25*0.05*2)*(H247+I247)/2/1000000,1)&amp;"m"&amp;"      "&amp;"HPB300:"&amp;ROUND(Q250+Q251,1)&amp;"kg       "&amp;"HRB400:"&amp;ROUND(Q244+Q245+Q246+Q247+Q248+Q249,1)&amp;"kg"</f>
        <v>C40混凝土:429.3m      HPB300:2815.1kg       HRB400:34824.5kg</v>
      </c>
      <c r="L252" s="468"/>
      <c r="M252" s="468"/>
      <c r="N252" s="468"/>
      <c r="O252" s="468"/>
      <c r="P252" s="468"/>
      <c r="Q252" s="493"/>
      <c r="R252" s="494" t="s">
        <v>120</v>
      </c>
      <c r="S252" s="468">
        <f>ROUND(SUM(Q244:Q251)/ROUND(((H245+I245)/2*H249*2+H251*I249+0.2*0.2+0.25*0.05*2)*(H247+I247)/2/1000000,1),1)</f>
        <v>87.7</v>
      </c>
      <c r="T252" s="495"/>
    </row>
    <row r="254" spans="2:22">
      <c r="B254" s="253" t="str">
        <f>B19</f>
        <v>YU16</v>
      </c>
      <c r="D254" s="253"/>
      <c r="E254" s="264" t="s">
        <v>94</v>
      </c>
      <c r="F254" s="265"/>
      <c r="G254" s="265"/>
      <c r="H254" s="418" t="s">
        <v>95</v>
      </c>
      <c r="I254" s="444" t="str">
        <f>B254</f>
        <v>YU16</v>
      </c>
      <c r="J254" s="445" t="s">
        <v>28</v>
      </c>
      <c r="K254" s="265" t="s">
        <v>29</v>
      </c>
      <c r="L254" s="265" t="s">
        <v>96</v>
      </c>
      <c r="M254" s="446" t="s">
        <v>97</v>
      </c>
      <c r="N254" s="265" t="s">
        <v>32</v>
      </c>
      <c r="O254" s="446" t="s">
        <v>98</v>
      </c>
      <c r="P254" s="446" t="s">
        <v>99</v>
      </c>
      <c r="Q254" s="473" t="s">
        <v>100</v>
      </c>
      <c r="R254" s="474" t="s">
        <v>101</v>
      </c>
      <c r="S254" s="475"/>
      <c r="T254" s="476"/>
      <c r="V254" s="253" t="s">
        <v>102</v>
      </c>
    </row>
    <row r="255" spans="2:22">
      <c r="B255" s="253"/>
      <c r="D255" s="253"/>
      <c r="E255" s="267"/>
      <c r="F255" s="269"/>
      <c r="G255" s="269"/>
      <c r="H255" s="419"/>
      <c r="I255" s="447"/>
      <c r="J255" s="448"/>
      <c r="K255" s="269"/>
      <c r="L255" s="269"/>
      <c r="M255" s="449"/>
      <c r="N255" s="269"/>
      <c r="O255" s="449"/>
      <c r="P255" s="449"/>
      <c r="Q255" s="477"/>
      <c r="R255" s="478"/>
      <c r="S255" s="479"/>
      <c r="T255" s="480"/>
      <c r="U255" s="253"/>
      <c r="V255" s="253"/>
    </row>
    <row r="256" spans="2:22">
      <c r="B256" s="253"/>
      <c r="D256" s="253"/>
      <c r="E256" s="267"/>
      <c r="F256" s="269"/>
      <c r="G256" s="269"/>
      <c r="H256" s="269" t="s">
        <v>103</v>
      </c>
      <c r="I256" s="450"/>
      <c r="J256" s="448" t="s">
        <v>41</v>
      </c>
      <c r="K256" s="451">
        <f>'1.U型槽主筋验算'!K17</f>
        <v>18</v>
      </c>
      <c r="L256" s="452"/>
      <c r="M256" s="453">
        <f>(R256+S256)/2+ROUNDUP((IF(K256&lt;26,10.927,11.212))*K256/10,0)*2</f>
        <v>3301.86</v>
      </c>
      <c r="N256" s="498">
        <f>ROUNDUP((H259/12.5),0)*IF(I257&gt;600,2,1)</f>
        <v>160</v>
      </c>
      <c r="O256" s="455">
        <f t="shared" ref="O256:O263" si="82">M256*N256/100</f>
        <v>5282.976</v>
      </c>
      <c r="P256" s="269">
        <f t="shared" ref="P256:P263" si="83">ROUND(K256^2*PI()/4/1000000*7850,3)</f>
        <v>1.998</v>
      </c>
      <c r="Q256" s="481">
        <f t="shared" ref="Q256:Q263" si="84">O256*P256</f>
        <v>10555.386048</v>
      </c>
      <c r="R256" s="482">
        <f>(H257+I261-I264*2)*2+(H263-I264*2)+(H261-I264*2)*2</f>
        <v>3206.127</v>
      </c>
      <c r="S256" s="455">
        <f>(I257+I261-I264*2)*2+(H263-I264*2)+(H261-I264*2)*2</f>
        <v>3317.593</v>
      </c>
      <c r="T256" s="483">
        <f>R258</f>
        <v>2210.565</v>
      </c>
      <c r="V256" s="484">
        <f t="shared" ref="V256:V261" si="85">ROUNDUP((IF(K256&lt;26,10.927,11.212))*K256/10,0)</f>
        <v>20</v>
      </c>
    </row>
    <row r="257" spans="2:22">
      <c r="B257" s="253"/>
      <c r="D257" s="253"/>
      <c r="E257" s="420" t="s">
        <v>6</v>
      </c>
      <c r="F257" s="421" t="s">
        <v>104</v>
      </c>
      <c r="G257" s="421" t="s">
        <v>105</v>
      </c>
      <c r="H257" s="422">
        <f>MIN(VLOOKUP(I254,$B$4:$J$70,2,0),VLOOKUP(I254,$B$4:$J$70,3,0))</f>
        <v>403.781</v>
      </c>
      <c r="I257" s="456">
        <f>MAX(VLOOKUP(I254,$B$4:$J$70,2,0),VLOOKUP(I254,$B$4:$J$70,3,0))</f>
        <v>459.514</v>
      </c>
      <c r="J257" s="448" t="s">
        <v>42</v>
      </c>
      <c r="K257" s="461">
        <v>12</v>
      </c>
      <c r="L257" s="452"/>
      <c r="M257" s="453">
        <f>(R257+S257)/2+ROUNDUP((IF(K257&lt;26,10.927,11.212))*K257/10,0)*2</f>
        <v>511.6475</v>
      </c>
      <c r="N257" s="458">
        <f>ROUNDUP((H259/12.5*1),0)*2</f>
        <v>320</v>
      </c>
      <c r="O257" s="455">
        <f t="shared" si="82"/>
        <v>1637.272</v>
      </c>
      <c r="P257" s="269">
        <f t="shared" si="83"/>
        <v>0.888</v>
      </c>
      <c r="Q257" s="481">
        <f t="shared" si="84"/>
        <v>1453.897536</v>
      </c>
      <c r="R257" s="486">
        <f>H257+I261-I264*2</f>
        <v>455.781</v>
      </c>
      <c r="S257" s="487">
        <f>I257+I261-I264*2</f>
        <v>511.514</v>
      </c>
      <c r="T257" s="488" t="str">
        <f>ROUND(R257,1)&amp;"~"&amp;ROUND(S257,1)</f>
        <v>455.8~511.5</v>
      </c>
      <c r="V257" s="484">
        <f t="shared" si="85"/>
        <v>14</v>
      </c>
    </row>
    <row r="258" spans="2:22">
      <c r="B258" s="253"/>
      <c r="D258" s="253"/>
      <c r="E258" s="420">
        <f>VLOOKUP(I254,$B$39:$Z$70,3,0)</f>
        <v>175</v>
      </c>
      <c r="F258" s="423">
        <f>VLOOKUP(I254,$B$39:$Z$70,17,0)</f>
        <v>4</v>
      </c>
      <c r="G258" s="421">
        <f>VLOOKUP(I254,$B$39:$Z$70,12,0)</f>
        <v>35</v>
      </c>
      <c r="H258" s="421" t="s">
        <v>60</v>
      </c>
      <c r="I258" s="450"/>
      <c r="J258" s="448" t="s">
        <v>43</v>
      </c>
      <c r="K258" s="451">
        <v>20</v>
      </c>
      <c r="L258" s="452"/>
      <c r="M258" s="459">
        <f>R258+2*ROUNDUP((IF(K258&lt;26,10.927,11.212))*K258/10,0)</f>
        <v>2254.565</v>
      </c>
      <c r="N258" s="454">
        <f>ROUNDUP(H259/12.5,0)</f>
        <v>160</v>
      </c>
      <c r="O258" s="455">
        <f t="shared" si="82"/>
        <v>3607.304</v>
      </c>
      <c r="P258" s="269">
        <f t="shared" si="83"/>
        <v>2.466</v>
      </c>
      <c r="Q258" s="481">
        <f t="shared" si="84"/>
        <v>8895.611664</v>
      </c>
      <c r="R258" s="491">
        <f>H263-I264*2</f>
        <v>2210.565</v>
      </c>
      <c r="S258" s="455" t="s">
        <v>106</v>
      </c>
      <c r="T258" s="490"/>
      <c r="V258" s="484">
        <f t="shared" si="85"/>
        <v>22</v>
      </c>
    </row>
    <row r="259" spans="2:22">
      <c r="B259" s="253"/>
      <c r="D259" s="253"/>
      <c r="E259" s="424" t="s">
        <v>107</v>
      </c>
      <c r="F259" s="421" t="s">
        <v>108</v>
      </c>
      <c r="G259" s="421" t="s">
        <v>13</v>
      </c>
      <c r="H259" s="425">
        <f>MAX(VLOOKUP(I254,$B$4:$J$70,4,0),VLOOKUP(I254,$B$4:$J$70,5,0))</f>
        <v>2000</v>
      </c>
      <c r="I259" s="460">
        <f>MIN(VLOOKUP(I254,$B$4:$J$70,4,0),VLOOKUP(I254,$B$4:$J$70,5,0))</f>
        <v>2000</v>
      </c>
      <c r="J259" s="448" t="s">
        <v>44</v>
      </c>
      <c r="K259" s="461">
        <v>14</v>
      </c>
      <c r="L259" s="452"/>
      <c r="M259" s="459">
        <f>R259+2*ROUNDUP((IF(K259&lt;26,10.927,11.212))*K259/10,0)</f>
        <v>196.534054609518</v>
      </c>
      <c r="N259" s="458">
        <f>ROUNDUP(H259/12.5,0)*2</f>
        <v>320</v>
      </c>
      <c r="O259" s="455">
        <f t="shared" si="82"/>
        <v>628.908974750456</v>
      </c>
      <c r="P259" s="269">
        <f t="shared" si="83"/>
        <v>1.208</v>
      </c>
      <c r="Q259" s="481">
        <f t="shared" si="84"/>
        <v>759.722041498551</v>
      </c>
      <c r="R259" s="491">
        <f>((H261+I261-I264*2)+(20-I264*2^0.5))*(2^0.5)</f>
        <v>164.534054609518</v>
      </c>
      <c r="S259" s="455" t="s">
        <v>106</v>
      </c>
      <c r="T259" s="490"/>
      <c r="V259" s="484">
        <f t="shared" si="85"/>
        <v>16</v>
      </c>
    </row>
    <row r="260" spans="2:22">
      <c r="B260" s="253"/>
      <c r="D260" s="253"/>
      <c r="E260" s="426">
        <f>VLOOKUP(I254,$B$39:$Z$70,20,0)</f>
        <v>159</v>
      </c>
      <c r="F260" s="421">
        <f>VLOOKUP(I254,$B$39:$Z$70,23,0)</f>
        <v>159</v>
      </c>
      <c r="G260" s="421">
        <f>VLOOKUP(I254,$B$39:$Z$70,7,0)</f>
        <v>4</v>
      </c>
      <c r="H260" s="427" t="s">
        <v>109</v>
      </c>
      <c r="I260" s="450" t="s">
        <v>110</v>
      </c>
      <c r="J260" s="448" t="s">
        <v>45</v>
      </c>
      <c r="K260" s="451">
        <v>12</v>
      </c>
      <c r="L260" s="452"/>
      <c r="M260" s="459">
        <f>(R260+S260)/2+2*ROUNDUP((IF(K260&lt;26,10.927,11.212))*K260/10,0)</f>
        <v>2020</v>
      </c>
      <c r="N260" s="462">
        <f>4*(G258+1)+(G260-1)*2</f>
        <v>150</v>
      </c>
      <c r="O260" s="455">
        <f t="shared" si="82"/>
        <v>3030</v>
      </c>
      <c r="P260" s="269">
        <f t="shared" si="83"/>
        <v>0.888</v>
      </c>
      <c r="Q260" s="481">
        <f t="shared" si="84"/>
        <v>2690.64</v>
      </c>
      <c r="R260" s="482">
        <f>H259-I264*2</f>
        <v>1992</v>
      </c>
      <c r="S260" s="455">
        <f>I259-I264*2</f>
        <v>1992</v>
      </c>
      <c r="T260" s="488" t="str">
        <f>ROUND(S260,1)&amp;"~"&amp;ROUND(R260,1)</f>
        <v>1992~1992</v>
      </c>
      <c r="V260" s="484">
        <f t="shared" si="85"/>
        <v>14</v>
      </c>
    </row>
    <row r="261" ht="15" spans="2:22">
      <c r="B261" s="253"/>
      <c r="D261" s="253"/>
      <c r="E261" s="428"/>
      <c r="F261" s="429"/>
      <c r="G261" s="429"/>
      <c r="H261" s="430">
        <f>VLOOKUP(I254,$B$4:$J$70,6,0)</f>
        <v>50</v>
      </c>
      <c r="I261" s="460">
        <f>VLOOKUP(I254,$B$4:$J$70,7,0)</f>
        <v>60</v>
      </c>
      <c r="J261" s="448" t="s">
        <v>111</v>
      </c>
      <c r="K261" s="451">
        <v>12</v>
      </c>
      <c r="L261" s="452"/>
      <c r="M261" s="459">
        <f>(R261+S261)/2+2*ROUNDUP((IF(K261&lt;26,10.927,11.212))*K261/10,0)</f>
        <v>2028.77639112645</v>
      </c>
      <c r="N261" s="269">
        <f>2*(E258+1)+F258*2</f>
        <v>360</v>
      </c>
      <c r="O261" s="455">
        <f t="shared" si="82"/>
        <v>7303.59500805524</v>
      </c>
      <c r="P261" s="269">
        <f t="shared" si="83"/>
        <v>0.888</v>
      </c>
      <c r="Q261" s="481">
        <f t="shared" si="84"/>
        <v>6485.59236715305</v>
      </c>
      <c r="R261" s="482">
        <f>((I257-H257)^2+H259^2)^0.5</f>
        <v>2000.77639112645</v>
      </c>
      <c r="S261" s="455">
        <f>((I257-H257)^2+I259^2)^0.5</f>
        <v>2000.77639112645</v>
      </c>
      <c r="T261" s="488" t="str">
        <f>ROUND(S261,1)&amp;"~"&amp;ROUND(R261,1)</f>
        <v>2000.8~2000.8</v>
      </c>
      <c r="V261" s="484">
        <f t="shared" si="85"/>
        <v>14</v>
      </c>
    </row>
    <row r="262" spans="2:22">
      <c r="B262" s="253"/>
      <c r="D262" s="253"/>
      <c r="E262" s="431" t="s">
        <v>112</v>
      </c>
      <c r="F262" s="432"/>
      <c r="G262" s="433"/>
      <c r="H262" s="434" t="s">
        <v>113</v>
      </c>
      <c r="I262" s="463"/>
      <c r="J262" s="448" t="s">
        <v>114</v>
      </c>
      <c r="K262" s="461">
        <v>8</v>
      </c>
      <c r="L262" s="452"/>
      <c r="M262" s="459">
        <f>R262+11</f>
        <v>63</v>
      </c>
      <c r="N262" s="464">
        <f>ROUNDDOWN(((VLOOKUP(I254,$B$39:$Z$70,2,0))/(VLOOKUP(I254,$B$39:$Z$70,4,0))-1),0)/4*((VLOOKUP(I254,$B$39:$Z$70,20,0))+1)</f>
        <v>7040</v>
      </c>
      <c r="O262" s="455">
        <f t="shared" si="82"/>
        <v>4435.2</v>
      </c>
      <c r="P262" s="269">
        <f t="shared" si="83"/>
        <v>0.395</v>
      </c>
      <c r="Q262" s="481">
        <f t="shared" si="84"/>
        <v>1751.904</v>
      </c>
      <c r="R262" s="491">
        <f>I261-2*I264</f>
        <v>52</v>
      </c>
      <c r="S262" s="455" t="s">
        <v>106</v>
      </c>
      <c r="T262" s="490"/>
      <c r="V262" s="492"/>
    </row>
    <row r="263" spans="2:22">
      <c r="B263" s="253"/>
      <c r="D263" s="253"/>
      <c r="E263" s="435" t="s">
        <v>115</v>
      </c>
      <c r="F263" s="436" t="s">
        <v>116</v>
      </c>
      <c r="G263" s="437" t="s">
        <v>56</v>
      </c>
      <c r="H263" s="434">
        <f>VLOOKUP(I254,$B$4:$J$70,8,0)</f>
        <v>2218.565</v>
      </c>
      <c r="I263" s="463"/>
      <c r="J263" s="448" t="s">
        <v>117</v>
      </c>
      <c r="K263" s="461">
        <v>8</v>
      </c>
      <c r="L263" s="452"/>
      <c r="M263" s="459">
        <f>R263+11</f>
        <v>53</v>
      </c>
      <c r="N263" s="465">
        <f>ROUND(E260/4*G258,0)*2</f>
        <v>2782</v>
      </c>
      <c r="O263" s="455">
        <f t="shared" si="82"/>
        <v>1474.46</v>
      </c>
      <c r="P263" s="269">
        <f t="shared" si="83"/>
        <v>0.395</v>
      </c>
      <c r="Q263" s="481">
        <f t="shared" si="84"/>
        <v>582.4117</v>
      </c>
      <c r="R263" s="491">
        <f>H261-2*I264</f>
        <v>42</v>
      </c>
      <c r="S263" s="455" t="s">
        <v>106</v>
      </c>
      <c r="T263" s="490"/>
      <c r="V263" s="492"/>
    </row>
    <row r="264" ht="15" spans="2:20">
      <c r="B264" s="253"/>
      <c r="D264" s="253"/>
      <c r="E264" s="438">
        <f>IF(I254=0,0,ROUND(((H257+I257)/2*H261*2+H263*I261+0.2*0.2+0.25*0.05*2)*(H259+I259)/2/1000000,1))</f>
        <v>352.6</v>
      </c>
      <c r="F264" s="439">
        <f>IF(I254=0,0,ROUND(Q262+Q263,1))</f>
        <v>2334.3</v>
      </c>
      <c r="G264" s="440">
        <f>IF(I254=0,0,ROUND(Q256+Q257+Q258+Q259+Q260+Q261,1))</f>
        <v>30840.8</v>
      </c>
      <c r="H264" s="441" t="s">
        <v>118</v>
      </c>
      <c r="I264" s="466">
        <f>$P$3</f>
        <v>4</v>
      </c>
      <c r="J264" s="467" t="s">
        <v>119</v>
      </c>
      <c r="K264" s="468" t="str">
        <f>"C40混凝土:"&amp;ROUND(((H257+I257)/2*H261*2+H263*I261+0.2*0.2+0.25*0.05*2)*(H259+I259)/2/1000000,1)&amp;"m"&amp;"      "&amp;"HPB300:"&amp;ROUND(Q262+Q263,1)&amp;"kg       "&amp;"HRB400:"&amp;ROUND(Q256+Q257+Q258+Q259+Q260+Q261,1)&amp;"kg"</f>
        <v>C40混凝土:352.6m      HPB300:2334.3kg       HRB400:30840.8kg</v>
      </c>
      <c r="L264" s="468"/>
      <c r="M264" s="468"/>
      <c r="N264" s="468"/>
      <c r="O264" s="468"/>
      <c r="P264" s="468"/>
      <c r="Q264" s="493"/>
      <c r="R264" s="494" t="s">
        <v>120</v>
      </c>
      <c r="S264" s="468">
        <f>ROUND(SUM(Q256:Q263)/ROUND(((H257+I257)/2*H261*2+H263*I261+0.2*0.2+0.25*0.05*2)*(H259+I259)/2/1000000,1),1)</f>
        <v>94.1</v>
      </c>
      <c r="T264" s="495"/>
    </row>
    <row r="266" spans="2:22">
      <c r="B266" s="253" t="str">
        <f>B20</f>
        <v>YU17</v>
      </c>
      <c r="D266" s="253"/>
      <c r="E266" s="264" t="s">
        <v>94</v>
      </c>
      <c r="F266" s="265"/>
      <c r="G266" s="265"/>
      <c r="H266" s="418" t="s">
        <v>95</v>
      </c>
      <c r="I266" s="444" t="str">
        <f>B266</f>
        <v>YU17</v>
      </c>
      <c r="J266" s="445" t="s">
        <v>28</v>
      </c>
      <c r="K266" s="265" t="s">
        <v>29</v>
      </c>
      <c r="L266" s="265" t="s">
        <v>96</v>
      </c>
      <c r="M266" s="446" t="s">
        <v>97</v>
      </c>
      <c r="N266" s="265" t="s">
        <v>32</v>
      </c>
      <c r="O266" s="446" t="s">
        <v>98</v>
      </c>
      <c r="P266" s="446" t="s">
        <v>99</v>
      </c>
      <c r="Q266" s="473" t="s">
        <v>100</v>
      </c>
      <c r="R266" s="474" t="s">
        <v>101</v>
      </c>
      <c r="S266" s="475"/>
      <c r="T266" s="476"/>
      <c r="V266" s="253" t="s">
        <v>102</v>
      </c>
    </row>
    <row r="267" spans="2:22">
      <c r="B267" s="253"/>
      <c r="D267" s="253"/>
      <c r="E267" s="267"/>
      <c r="F267" s="269"/>
      <c r="G267" s="269"/>
      <c r="H267" s="419"/>
      <c r="I267" s="447"/>
      <c r="J267" s="448"/>
      <c r="K267" s="269"/>
      <c r="L267" s="269"/>
      <c r="M267" s="449"/>
      <c r="N267" s="269"/>
      <c r="O267" s="449"/>
      <c r="P267" s="449"/>
      <c r="Q267" s="477"/>
      <c r="R267" s="478"/>
      <c r="S267" s="479"/>
      <c r="T267" s="480"/>
      <c r="U267" s="253"/>
      <c r="V267" s="253"/>
    </row>
    <row r="268" spans="2:22">
      <c r="B268" s="253"/>
      <c r="D268" s="253"/>
      <c r="E268" s="267"/>
      <c r="F268" s="269"/>
      <c r="G268" s="269"/>
      <c r="H268" s="269" t="s">
        <v>103</v>
      </c>
      <c r="I268" s="450"/>
      <c r="J268" s="448" t="s">
        <v>41</v>
      </c>
      <c r="K268" s="451">
        <f>'1.U型槽主筋验算'!K18</f>
        <v>22</v>
      </c>
      <c r="L268" s="452"/>
      <c r="M268" s="453">
        <f>(R268+S268)/2+ROUNDUP((IF(K268&lt;26,10.927,11.212))*K268/10,0)*2</f>
        <v>3219.723</v>
      </c>
      <c r="N268" s="454">
        <f>ROUNDUP((H271/12.5),0)*IF(I269&gt;600,2,1)</f>
        <v>160</v>
      </c>
      <c r="O268" s="455">
        <f t="shared" ref="O268:O275" si="86">M268*N268/100</f>
        <v>5151.5568</v>
      </c>
      <c r="P268" s="269">
        <f t="shared" ref="P268:P275" si="87">ROUND(K268^2*PI()/4/1000000*7850,3)</f>
        <v>2.984</v>
      </c>
      <c r="Q268" s="481">
        <f t="shared" ref="Q268:Q275" si="88">O268*P268</f>
        <v>15372.2454912</v>
      </c>
      <c r="R268" s="482">
        <f>(H269+I273-I276*2)*2+(H275-I276*2)+(H273-I276*2)*2</f>
        <v>3113.99</v>
      </c>
      <c r="S268" s="455">
        <f>(I269+I273-I276*2)*2+(H275-I276*2)+(H273-I276*2)*2</f>
        <v>3225.456</v>
      </c>
      <c r="T268" s="483">
        <f>R270</f>
        <v>2230.06</v>
      </c>
      <c r="V268" s="484">
        <f t="shared" ref="V268:V273" si="89">ROUNDUP((IF(K268&lt;26,10.927,11.212))*K268/10,0)</f>
        <v>25</v>
      </c>
    </row>
    <row r="269" spans="2:22">
      <c r="B269" s="253"/>
      <c r="D269" s="253"/>
      <c r="E269" s="420" t="s">
        <v>6</v>
      </c>
      <c r="F269" s="421" t="s">
        <v>104</v>
      </c>
      <c r="G269" s="421" t="s">
        <v>105</v>
      </c>
      <c r="H269" s="422">
        <f>MIN(VLOOKUP(I266,$B$4:$J$70,2,0),VLOOKUP(I266,$B$4:$J$70,3,0))</f>
        <v>347.965</v>
      </c>
      <c r="I269" s="456">
        <f>MAX(VLOOKUP(I266,$B$4:$J$70,2,0),VLOOKUP(I266,$B$4:$J$70,3,0))</f>
        <v>403.698</v>
      </c>
      <c r="J269" s="448" t="s">
        <v>42</v>
      </c>
      <c r="K269" s="461">
        <v>12</v>
      </c>
      <c r="L269" s="452"/>
      <c r="M269" s="453">
        <f>(R269+S269)/2+ROUNDUP((IF(K269&lt;26,10.927,11.212))*K269/10,0)*2</f>
        <v>455.8315</v>
      </c>
      <c r="N269" s="458">
        <f>ROUNDUP((H271/12.5*1),0)*2</f>
        <v>320</v>
      </c>
      <c r="O269" s="455">
        <f t="shared" si="86"/>
        <v>1458.6608</v>
      </c>
      <c r="P269" s="269">
        <f t="shared" si="87"/>
        <v>0.888</v>
      </c>
      <c r="Q269" s="481">
        <f t="shared" si="88"/>
        <v>1295.2907904</v>
      </c>
      <c r="R269" s="486">
        <f>H269+I273-I276*2</f>
        <v>399.965</v>
      </c>
      <c r="S269" s="487">
        <f>I269+I273-I276*2</f>
        <v>455.698</v>
      </c>
      <c r="T269" s="488" t="str">
        <f>ROUND(R269,1)&amp;"~"&amp;ROUND(S269,1)</f>
        <v>400~455.7</v>
      </c>
      <c r="V269" s="484">
        <f t="shared" si="89"/>
        <v>14</v>
      </c>
    </row>
    <row r="270" spans="2:22">
      <c r="B270" s="253"/>
      <c r="D270" s="253"/>
      <c r="E270" s="420">
        <f>VLOOKUP(I266,$B$39:$Z$70,3,0)</f>
        <v>177</v>
      </c>
      <c r="F270" s="423">
        <f>VLOOKUP(I266,$B$39:$Z$70,17,0)</f>
        <v>4</v>
      </c>
      <c r="G270" s="421">
        <f>VLOOKUP(I266,$B$39:$Z$70,12,0)</f>
        <v>31</v>
      </c>
      <c r="H270" s="421" t="s">
        <v>60</v>
      </c>
      <c r="I270" s="450"/>
      <c r="J270" s="448" t="s">
        <v>43</v>
      </c>
      <c r="K270" s="451">
        <v>20</v>
      </c>
      <c r="L270" s="452"/>
      <c r="M270" s="459">
        <f>R270+2*ROUNDUP((IF(K270&lt;26,10.927,11.212))*K270/10,0)</f>
        <v>2274.06</v>
      </c>
      <c r="N270" s="454">
        <f>ROUNDUP(H271/12.5,0)</f>
        <v>160</v>
      </c>
      <c r="O270" s="455">
        <f t="shared" si="86"/>
        <v>3638.496</v>
      </c>
      <c r="P270" s="269">
        <f t="shared" si="87"/>
        <v>2.466</v>
      </c>
      <c r="Q270" s="481">
        <f t="shared" si="88"/>
        <v>8972.531136</v>
      </c>
      <c r="R270" s="491">
        <f>H275-I276*2</f>
        <v>2230.06</v>
      </c>
      <c r="S270" s="455" t="s">
        <v>106</v>
      </c>
      <c r="T270" s="490"/>
      <c r="V270" s="484">
        <f t="shared" si="89"/>
        <v>22</v>
      </c>
    </row>
    <row r="271" spans="2:22">
      <c r="B271" s="253"/>
      <c r="D271" s="253"/>
      <c r="E271" s="424" t="s">
        <v>107</v>
      </c>
      <c r="F271" s="421" t="s">
        <v>108</v>
      </c>
      <c r="G271" s="421" t="s">
        <v>13</v>
      </c>
      <c r="H271" s="425">
        <f>MAX(VLOOKUP(I266,$B$4:$J$70,4,0),VLOOKUP(I266,$B$4:$J$70,5,0))</f>
        <v>2000</v>
      </c>
      <c r="I271" s="460">
        <f>MIN(VLOOKUP(I266,$B$4:$J$70,4,0),VLOOKUP(I266,$B$4:$J$70,5,0))</f>
        <v>2000</v>
      </c>
      <c r="J271" s="448" t="s">
        <v>44</v>
      </c>
      <c r="K271" s="461">
        <v>14</v>
      </c>
      <c r="L271" s="452"/>
      <c r="M271" s="459">
        <f>R271+2*ROUNDUP((IF(K271&lt;26,10.927,11.212))*K271/10,0)</f>
        <v>196.534054609518</v>
      </c>
      <c r="N271" s="458">
        <f>ROUNDUP(H271/12.5,0)*2</f>
        <v>320</v>
      </c>
      <c r="O271" s="455">
        <f t="shared" si="86"/>
        <v>628.908974750456</v>
      </c>
      <c r="P271" s="269">
        <f t="shared" si="87"/>
        <v>1.208</v>
      </c>
      <c r="Q271" s="481">
        <f t="shared" si="88"/>
        <v>759.722041498551</v>
      </c>
      <c r="R271" s="491">
        <f>((H273+I273-I276*2)+(20-I276*2^0.5))*(2^0.5)</f>
        <v>164.534054609518</v>
      </c>
      <c r="S271" s="455" t="s">
        <v>106</v>
      </c>
      <c r="T271" s="490"/>
      <c r="V271" s="484">
        <f t="shared" si="89"/>
        <v>16</v>
      </c>
    </row>
    <row r="272" spans="2:22">
      <c r="B272" s="253"/>
      <c r="D272" s="253"/>
      <c r="E272" s="426">
        <f>VLOOKUP(I266,$B$39:$Z$70,20,0)</f>
        <v>159</v>
      </c>
      <c r="F272" s="421">
        <f>VLOOKUP(I266,$B$39:$Z$70,23,0)</f>
        <v>159</v>
      </c>
      <c r="G272" s="421">
        <f>VLOOKUP(I266,$B$39:$Z$70,7,0)</f>
        <v>4</v>
      </c>
      <c r="H272" s="427" t="s">
        <v>109</v>
      </c>
      <c r="I272" s="450" t="s">
        <v>110</v>
      </c>
      <c r="J272" s="448" t="s">
        <v>45</v>
      </c>
      <c r="K272" s="451">
        <v>12</v>
      </c>
      <c r="L272" s="452"/>
      <c r="M272" s="459">
        <f>(R272+S272)/2+2*ROUNDUP((IF(K272&lt;26,10.927,11.212))*K272/10,0)</f>
        <v>2020</v>
      </c>
      <c r="N272" s="462">
        <f>4*(G270+1)+(G272-1)*2</f>
        <v>134</v>
      </c>
      <c r="O272" s="455">
        <f t="shared" si="86"/>
        <v>2706.8</v>
      </c>
      <c r="P272" s="269">
        <f t="shared" si="87"/>
        <v>0.888</v>
      </c>
      <c r="Q272" s="481">
        <f t="shared" si="88"/>
        <v>2403.6384</v>
      </c>
      <c r="R272" s="482">
        <f>H271-I276*2</f>
        <v>1992</v>
      </c>
      <c r="S272" s="455">
        <f>I271-I276*2</f>
        <v>1992</v>
      </c>
      <c r="T272" s="488" t="str">
        <f>ROUND(S272,1)&amp;"~"&amp;ROUND(R272,1)</f>
        <v>1992~1992</v>
      </c>
      <c r="V272" s="484">
        <f t="shared" si="89"/>
        <v>14</v>
      </c>
    </row>
    <row r="273" ht="15" spans="2:22">
      <c r="B273" s="253"/>
      <c r="D273" s="253"/>
      <c r="E273" s="428"/>
      <c r="F273" s="429"/>
      <c r="G273" s="429"/>
      <c r="H273" s="430">
        <f>VLOOKUP(I266,$B$4:$J$70,6,0)</f>
        <v>50</v>
      </c>
      <c r="I273" s="460">
        <f>VLOOKUP(I266,$B$4:$J$70,7,0)</f>
        <v>60</v>
      </c>
      <c r="J273" s="448" t="s">
        <v>111</v>
      </c>
      <c r="K273" s="451">
        <v>12</v>
      </c>
      <c r="L273" s="452"/>
      <c r="M273" s="459">
        <f>(R273+S273)/2+2*ROUNDUP((IF(K273&lt;26,10.927,11.212))*K273/10,0)</f>
        <v>2028.77639112645</v>
      </c>
      <c r="N273" s="269">
        <f>2*(E270+1)+F270*2</f>
        <v>364</v>
      </c>
      <c r="O273" s="455">
        <f t="shared" si="86"/>
        <v>7384.7460637003</v>
      </c>
      <c r="P273" s="269">
        <f t="shared" si="87"/>
        <v>0.888</v>
      </c>
      <c r="Q273" s="481">
        <f t="shared" si="88"/>
        <v>6557.65450456586</v>
      </c>
      <c r="R273" s="482">
        <f>((I269-H269)^2+H271^2)^0.5</f>
        <v>2000.77639112645</v>
      </c>
      <c r="S273" s="455">
        <f>((I269-H269)^2+I271^2)^0.5</f>
        <v>2000.77639112645</v>
      </c>
      <c r="T273" s="488" t="str">
        <f>ROUND(S273,1)&amp;"~"&amp;ROUND(R273,1)</f>
        <v>2000.8~2000.8</v>
      </c>
      <c r="V273" s="484">
        <f t="shared" si="89"/>
        <v>14</v>
      </c>
    </row>
    <row r="274" spans="2:22">
      <c r="B274" s="253"/>
      <c r="D274" s="253"/>
      <c r="E274" s="431" t="s">
        <v>112</v>
      </c>
      <c r="F274" s="432"/>
      <c r="G274" s="433"/>
      <c r="H274" s="434" t="s">
        <v>113</v>
      </c>
      <c r="I274" s="463"/>
      <c r="J274" s="448" t="s">
        <v>114</v>
      </c>
      <c r="K274" s="461">
        <v>8</v>
      </c>
      <c r="L274" s="452"/>
      <c r="M274" s="459">
        <f>R274+11</f>
        <v>63</v>
      </c>
      <c r="N274" s="464">
        <f>ROUNDDOWN(((VLOOKUP(I266,$B$39:$Z$70,2,0))/(VLOOKUP(I266,$B$39:$Z$70,4,0))-1),0)/4*((VLOOKUP(I266,$B$39:$Z$70,20,0))+1)</f>
        <v>7120</v>
      </c>
      <c r="O274" s="455">
        <f t="shared" si="86"/>
        <v>4485.6</v>
      </c>
      <c r="P274" s="269">
        <f t="shared" si="87"/>
        <v>0.395</v>
      </c>
      <c r="Q274" s="481">
        <f t="shared" si="88"/>
        <v>1771.812</v>
      </c>
      <c r="R274" s="491">
        <f>I273-2*I276</f>
        <v>52</v>
      </c>
      <c r="S274" s="455" t="s">
        <v>106</v>
      </c>
      <c r="T274" s="490"/>
      <c r="V274" s="492"/>
    </row>
    <row r="275" spans="2:22">
      <c r="B275" s="253"/>
      <c r="D275" s="253"/>
      <c r="E275" s="435" t="s">
        <v>115</v>
      </c>
      <c r="F275" s="436" t="s">
        <v>116</v>
      </c>
      <c r="G275" s="437" t="s">
        <v>56</v>
      </c>
      <c r="H275" s="434">
        <f>VLOOKUP(I266,$B$4:$J$70,8,0)</f>
        <v>2238.06</v>
      </c>
      <c r="I275" s="463"/>
      <c r="J275" s="448" t="s">
        <v>117</v>
      </c>
      <c r="K275" s="461">
        <v>8</v>
      </c>
      <c r="L275" s="452"/>
      <c r="M275" s="459">
        <f>R275+11</f>
        <v>53</v>
      </c>
      <c r="N275" s="465">
        <f>ROUND(E272/4*G270,0)*2</f>
        <v>2464</v>
      </c>
      <c r="O275" s="455">
        <f t="shared" si="86"/>
        <v>1305.92</v>
      </c>
      <c r="P275" s="269">
        <f t="shared" si="87"/>
        <v>0.395</v>
      </c>
      <c r="Q275" s="481">
        <f t="shared" si="88"/>
        <v>515.8384</v>
      </c>
      <c r="R275" s="491">
        <f>H273-2*I276</f>
        <v>42</v>
      </c>
      <c r="S275" s="455" t="s">
        <v>106</v>
      </c>
      <c r="T275" s="490"/>
      <c r="V275" s="492"/>
    </row>
    <row r="276" ht="15" spans="2:20">
      <c r="B276" s="253"/>
      <c r="D276" s="253"/>
      <c r="E276" s="438">
        <f>IF(I266=0,0,ROUND(((H269+I269)/2*H273*2+H275*I273+0.2*0.2+0.25*0.05*2)*(H271+I271)/2/1000000,1))</f>
        <v>343.7</v>
      </c>
      <c r="F276" s="439">
        <f>IF(I266=0,0,ROUND(Q274+Q275,1))</f>
        <v>2287.7</v>
      </c>
      <c r="G276" s="440">
        <f>IF(I266=0,0,ROUND(Q268+Q269+Q270+Q271+Q272+Q273,1))</f>
        <v>35361.1</v>
      </c>
      <c r="H276" s="441" t="s">
        <v>118</v>
      </c>
      <c r="I276" s="466">
        <f>$P$3</f>
        <v>4</v>
      </c>
      <c r="J276" s="467" t="s">
        <v>119</v>
      </c>
      <c r="K276" s="468" t="str">
        <f>"C40混凝土:"&amp;ROUND(((H269+I269)/2*H273*2+H275*I273+0.2*0.2+0.25*0.05*2)*(H271+I271)/2/1000000,1)&amp;"m"&amp;"      "&amp;"HPB300:"&amp;ROUND(Q274+Q275,1)&amp;"kg       "&amp;"HRB400:"&amp;ROUND(Q268+Q269+Q270+Q271+Q272+Q273,1)&amp;"kg"</f>
        <v>C40混凝土:343.7m      HPB300:2287.7kg       HRB400:35361.1kg</v>
      </c>
      <c r="L276" s="468"/>
      <c r="M276" s="468"/>
      <c r="N276" s="468"/>
      <c r="O276" s="468"/>
      <c r="P276" s="468"/>
      <c r="Q276" s="493"/>
      <c r="R276" s="494" t="s">
        <v>120</v>
      </c>
      <c r="S276" s="468">
        <f>ROUND(SUM(Q268:Q275)/ROUND(((H269+I269)/2*H273*2+H275*I273+0.2*0.2+0.25*0.05*2)*(H271+I271)/2/1000000,1),1)</f>
        <v>109.5</v>
      </c>
      <c r="T276" s="495"/>
    </row>
    <row r="278" spans="2:22">
      <c r="B278" s="253" t="str">
        <f>B21</f>
        <v>YU18</v>
      </c>
      <c r="D278" s="253"/>
      <c r="E278" s="264" t="s">
        <v>94</v>
      </c>
      <c r="F278" s="265"/>
      <c r="G278" s="265"/>
      <c r="H278" s="418" t="s">
        <v>95</v>
      </c>
      <c r="I278" s="444" t="str">
        <f>B278</f>
        <v>YU18</v>
      </c>
      <c r="J278" s="445" t="s">
        <v>28</v>
      </c>
      <c r="K278" s="265" t="s">
        <v>29</v>
      </c>
      <c r="L278" s="265" t="s">
        <v>96</v>
      </c>
      <c r="M278" s="446" t="s">
        <v>97</v>
      </c>
      <c r="N278" s="265" t="s">
        <v>32</v>
      </c>
      <c r="O278" s="446" t="s">
        <v>98</v>
      </c>
      <c r="P278" s="446" t="s">
        <v>99</v>
      </c>
      <c r="Q278" s="473" t="s">
        <v>100</v>
      </c>
      <c r="R278" s="474" t="s">
        <v>101</v>
      </c>
      <c r="S278" s="475"/>
      <c r="T278" s="476"/>
      <c r="V278" s="253" t="s">
        <v>102</v>
      </c>
    </row>
    <row r="279" spans="2:22">
      <c r="B279" s="253"/>
      <c r="D279" s="253"/>
      <c r="E279" s="267"/>
      <c r="F279" s="269"/>
      <c r="G279" s="269"/>
      <c r="H279" s="419"/>
      <c r="I279" s="447"/>
      <c r="J279" s="448"/>
      <c r="K279" s="269"/>
      <c r="L279" s="269"/>
      <c r="M279" s="449"/>
      <c r="N279" s="269"/>
      <c r="O279" s="449"/>
      <c r="P279" s="449"/>
      <c r="Q279" s="477"/>
      <c r="R279" s="478"/>
      <c r="S279" s="479"/>
      <c r="T279" s="480"/>
      <c r="U279" s="253"/>
      <c r="V279" s="253"/>
    </row>
    <row r="280" spans="2:22">
      <c r="B280" s="253"/>
      <c r="D280" s="253"/>
      <c r="E280" s="267"/>
      <c r="F280" s="269"/>
      <c r="G280" s="269"/>
      <c r="H280" s="269" t="s">
        <v>103</v>
      </c>
      <c r="I280" s="450"/>
      <c r="J280" s="448" t="s">
        <v>41</v>
      </c>
      <c r="K280" s="451">
        <f>'1.U型槽主筋验算'!K19</f>
        <v>20</v>
      </c>
      <c r="L280" s="452"/>
      <c r="M280" s="453">
        <f>(R280+S280)/2+ROUNDUP((IF(K280&lt;26,10.927,11.212))*K280/10,0)*2</f>
        <v>3072.39</v>
      </c>
      <c r="N280" s="454">
        <f>ROUNDUP((H283/12.5),0)*IF(I281&gt;600,2,1)</f>
        <v>160</v>
      </c>
      <c r="O280" s="455">
        <f t="shared" ref="O280:O287" si="90">M280*N280/100</f>
        <v>4915.824</v>
      </c>
      <c r="P280" s="269">
        <f t="shared" ref="P280:P287" si="91">ROUND(K280^2*PI()/4/1000000*7850,3)</f>
        <v>2.466</v>
      </c>
      <c r="Q280" s="481">
        <f t="shared" ref="Q280:Q287" si="92">O280*P280</f>
        <v>12122.421984</v>
      </c>
      <c r="R280" s="482">
        <f>(H281+I285-I288*2)*2+(H287-I288*2)+(H285-I288*2)*2</f>
        <v>2972.658</v>
      </c>
      <c r="S280" s="455">
        <f>(I281+I285-I288*2)*2+(H287-I288*2)+(H285-I288*2)*2</f>
        <v>3084.122</v>
      </c>
      <c r="T280" s="483">
        <f>R282</f>
        <v>2240.36</v>
      </c>
      <c r="V280" s="484">
        <f t="shared" ref="V280:V285" si="93">ROUNDUP((IF(K280&lt;26,10.927,11.212))*K280/10,0)</f>
        <v>22</v>
      </c>
    </row>
    <row r="281" spans="2:22">
      <c r="B281" s="253"/>
      <c r="D281" s="253"/>
      <c r="E281" s="420" t="s">
        <v>6</v>
      </c>
      <c r="F281" s="421" t="s">
        <v>104</v>
      </c>
      <c r="G281" s="421" t="s">
        <v>105</v>
      </c>
      <c r="H281" s="422">
        <f>MIN(VLOOKUP(I278,$B$4:$J$70,2,0),VLOOKUP(I278,$B$4:$J$70,3,0))</f>
        <v>292.149</v>
      </c>
      <c r="I281" s="456">
        <f>MAX(VLOOKUP(I278,$B$4:$J$70,2,0),VLOOKUP(I278,$B$4:$J$70,3,0))</f>
        <v>347.881</v>
      </c>
      <c r="J281" s="448" t="s">
        <v>42</v>
      </c>
      <c r="K281" s="461">
        <v>12</v>
      </c>
      <c r="L281" s="452"/>
      <c r="M281" s="453">
        <f>(R281+S281)/2+ROUNDUP((IF(K281&lt;26,10.927,11.212))*K281/10,0)*2</f>
        <v>390.015</v>
      </c>
      <c r="N281" s="458">
        <f>ROUNDUP((H283/12.5*1),0)*2</f>
        <v>320</v>
      </c>
      <c r="O281" s="455">
        <f t="shared" si="90"/>
        <v>1248.048</v>
      </c>
      <c r="P281" s="269">
        <f t="shared" si="91"/>
        <v>0.888</v>
      </c>
      <c r="Q281" s="481">
        <f t="shared" si="92"/>
        <v>1108.266624</v>
      </c>
      <c r="R281" s="486">
        <f>H281+I285-I288*2</f>
        <v>334.149</v>
      </c>
      <c r="S281" s="487">
        <f>I281+I285-I288*2</f>
        <v>389.881</v>
      </c>
      <c r="T281" s="488" t="str">
        <f>ROUND(R281,1)&amp;"~"&amp;ROUND(S281,1)</f>
        <v>334.1~389.9</v>
      </c>
      <c r="V281" s="484">
        <f t="shared" si="93"/>
        <v>14</v>
      </c>
    </row>
    <row r="282" spans="2:22">
      <c r="B282" s="253"/>
      <c r="D282" s="253"/>
      <c r="E282" s="420">
        <f>VLOOKUP(I278,$B$39:$Z$70,3,0)</f>
        <v>178</v>
      </c>
      <c r="F282" s="423">
        <f>VLOOKUP(I278,$B$39:$Z$70,17,0)</f>
        <v>4</v>
      </c>
      <c r="G282" s="421">
        <f>VLOOKUP(I278,$B$39:$Z$70,12,0)</f>
        <v>26</v>
      </c>
      <c r="H282" s="421" t="s">
        <v>60</v>
      </c>
      <c r="I282" s="450"/>
      <c r="J282" s="448" t="s">
        <v>43</v>
      </c>
      <c r="K282" s="451">
        <v>20</v>
      </c>
      <c r="L282" s="452"/>
      <c r="M282" s="459">
        <f>R282+2*ROUNDUP((IF(K282&lt;26,10.927,11.212))*K282/10,0)</f>
        <v>2284.36</v>
      </c>
      <c r="N282" s="454">
        <f>ROUNDUP(H283/12.5,0)</f>
        <v>160</v>
      </c>
      <c r="O282" s="455">
        <f t="shared" si="90"/>
        <v>3654.976</v>
      </c>
      <c r="P282" s="269">
        <f t="shared" si="91"/>
        <v>2.466</v>
      </c>
      <c r="Q282" s="481">
        <f t="shared" si="92"/>
        <v>9013.170816</v>
      </c>
      <c r="R282" s="491">
        <f>H287-I288*2</f>
        <v>2240.36</v>
      </c>
      <c r="S282" s="455" t="s">
        <v>106</v>
      </c>
      <c r="T282" s="490"/>
      <c r="V282" s="484">
        <f t="shared" si="93"/>
        <v>22</v>
      </c>
    </row>
    <row r="283" spans="2:22">
      <c r="B283" s="253"/>
      <c r="D283" s="253"/>
      <c r="E283" s="424" t="s">
        <v>107</v>
      </c>
      <c r="F283" s="421" t="s">
        <v>108</v>
      </c>
      <c r="G283" s="421" t="s">
        <v>13</v>
      </c>
      <c r="H283" s="425">
        <f>MAX(VLOOKUP(I278,$B$4:$J$70,4,0),VLOOKUP(I278,$B$4:$J$70,5,0))</f>
        <v>2000</v>
      </c>
      <c r="I283" s="460">
        <f>MIN(VLOOKUP(I278,$B$4:$J$70,4,0),VLOOKUP(I278,$B$4:$J$70,5,0))</f>
        <v>2000</v>
      </c>
      <c r="J283" s="448" t="s">
        <v>44</v>
      </c>
      <c r="K283" s="461">
        <v>14</v>
      </c>
      <c r="L283" s="452"/>
      <c r="M283" s="459">
        <f>R283+2*ROUNDUP((IF(K283&lt;26,10.927,11.212))*K283/10,0)</f>
        <v>168.249783362056</v>
      </c>
      <c r="N283" s="458">
        <f>ROUNDUP(H283/12.5,0)*2</f>
        <v>320</v>
      </c>
      <c r="O283" s="455">
        <f t="shared" si="90"/>
        <v>538.399306758578</v>
      </c>
      <c r="P283" s="269">
        <f t="shared" si="91"/>
        <v>1.208</v>
      </c>
      <c r="Q283" s="481">
        <f t="shared" si="92"/>
        <v>650.386362564363</v>
      </c>
      <c r="R283" s="491">
        <f>((H285+I285-I288*2)+(20-I288*2^0.5))*(2^0.5)</f>
        <v>136.249783362056</v>
      </c>
      <c r="S283" s="455" t="s">
        <v>106</v>
      </c>
      <c r="T283" s="490"/>
      <c r="V283" s="484">
        <f t="shared" si="93"/>
        <v>16</v>
      </c>
    </row>
    <row r="284" spans="2:22">
      <c r="B284" s="253"/>
      <c r="D284" s="253"/>
      <c r="E284" s="426">
        <f>VLOOKUP(I278,$B$39:$Z$70,20,0)</f>
        <v>159</v>
      </c>
      <c r="F284" s="421">
        <f>VLOOKUP(I278,$B$39:$Z$70,23,0)</f>
        <v>159</v>
      </c>
      <c r="G284" s="421">
        <f>VLOOKUP(I278,$B$39:$Z$70,7,0)</f>
        <v>3</v>
      </c>
      <c r="H284" s="427" t="s">
        <v>109</v>
      </c>
      <c r="I284" s="450" t="s">
        <v>110</v>
      </c>
      <c r="J284" s="448" t="s">
        <v>45</v>
      </c>
      <c r="K284" s="451">
        <v>12</v>
      </c>
      <c r="L284" s="452"/>
      <c r="M284" s="459">
        <f>(R284+S284)/2+2*ROUNDUP((IF(K284&lt;26,10.927,11.212))*K284/10,0)</f>
        <v>2020</v>
      </c>
      <c r="N284" s="462">
        <f>4*(G282+1)+(G284-1)*2</f>
        <v>112</v>
      </c>
      <c r="O284" s="455">
        <f t="shared" si="90"/>
        <v>2262.4</v>
      </c>
      <c r="P284" s="269">
        <f t="shared" si="91"/>
        <v>0.888</v>
      </c>
      <c r="Q284" s="481">
        <f t="shared" si="92"/>
        <v>2009.0112</v>
      </c>
      <c r="R284" s="482">
        <f>H283-I288*2</f>
        <v>1992</v>
      </c>
      <c r="S284" s="455">
        <f>I283-I288*2</f>
        <v>1992</v>
      </c>
      <c r="T284" s="488" t="str">
        <f>ROUND(S284,1)&amp;"~"&amp;ROUND(R284,1)</f>
        <v>1992~1992</v>
      </c>
      <c r="V284" s="484">
        <f t="shared" si="93"/>
        <v>14</v>
      </c>
    </row>
    <row r="285" ht="15" spans="2:22">
      <c r="B285" s="253"/>
      <c r="D285" s="253"/>
      <c r="E285" s="428"/>
      <c r="F285" s="429"/>
      <c r="G285" s="429"/>
      <c r="H285" s="430">
        <f>VLOOKUP(I278,$B$4:$J$70,6,0)</f>
        <v>40</v>
      </c>
      <c r="I285" s="460">
        <f>VLOOKUP(I278,$B$4:$J$70,7,0)</f>
        <v>50</v>
      </c>
      <c r="J285" s="448" t="s">
        <v>111</v>
      </c>
      <c r="K285" s="451">
        <v>12</v>
      </c>
      <c r="L285" s="452"/>
      <c r="M285" s="459">
        <f>(R285+S285)/2+2*ROUNDUP((IF(K285&lt;26,10.927,11.212))*K285/10,0)</f>
        <v>2028.77636327102</v>
      </c>
      <c r="N285" s="269">
        <f>2*(E282+1)+F282*2</f>
        <v>366</v>
      </c>
      <c r="O285" s="455">
        <f t="shared" si="90"/>
        <v>7425.32148957193</v>
      </c>
      <c r="P285" s="269">
        <f t="shared" si="91"/>
        <v>0.888</v>
      </c>
      <c r="Q285" s="481">
        <f t="shared" si="92"/>
        <v>6593.68548273987</v>
      </c>
      <c r="R285" s="482">
        <f>((I281-H281)^2+H283^2)^0.5</f>
        <v>2000.77636327102</v>
      </c>
      <c r="S285" s="455">
        <f>((I281-H281)^2+I283^2)^0.5</f>
        <v>2000.77636327102</v>
      </c>
      <c r="T285" s="488" t="str">
        <f>ROUND(S285,1)&amp;"~"&amp;ROUND(R285,1)</f>
        <v>2000.8~2000.8</v>
      </c>
      <c r="V285" s="484">
        <f t="shared" si="93"/>
        <v>14</v>
      </c>
    </row>
    <row r="286" spans="2:22">
      <c r="B286" s="253"/>
      <c r="D286" s="253"/>
      <c r="E286" s="431" t="s">
        <v>112</v>
      </c>
      <c r="F286" s="432"/>
      <c r="G286" s="433"/>
      <c r="H286" s="434" t="s">
        <v>113</v>
      </c>
      <c r="I286" s="463"/>
      <c r="J286" s="448" t="s">
        <v>114</v>
      </c>
      <c r="K286" s="461">
        <v>8</v>
      </c>
      <c r="L286" s="452"/>
      <c r="M286" s="459">
        <f>R286+11</f>
        <v>53</v>
      </c>
      <c r="N286" s="464">
        <f>ROUNDDOWN(((VLOOKUP(I278,$B$39:$Z$70,2,0))/(VLOOKUP(I278,$B$39:$Z$70,4,0))-1),0)/4*((VLOOKUP(I278,$B$39:$Z$70,20,0))+1)</f>
        <v>7120</v>
      </c>
      <c r="O286" s="455">
        <f t="shared" si="90"/>
        <v>3773.6</v>
      </c>
      <c r="P286" s="269">
        <f t="shared" si="91"/>
        <v>0.395</v>
      </c>
      <c r="Q286" s="481">
        <f t="shared" si="92"/>
        <v>1490.572</v>
      </c>
      <c r="R286" s="491">
        <f>I285-2*I288</f>
        <v>42</v>
      </c>
      <c r="S286" s="455" t="s">
        <v>106</v>
      </c>
      <c r="T286" s="490"/>
      <c r="V286" s="492"/>
    </row>
    <row r="287" spans="2:22">
      <c r="B287" s="253"/>
      <c r="D287" s="253"/>
      <c r="E287" s="435" t="s">
        <v>115</v>
      </c>
      <c r="F287" s="436" t="s">
        <v>116</v>
      </c>
      <c r="G287" s="437" t="s">
        <v>56</v>
      </c>
      <c r="H287" s="434">
        <f>VLOOKUP(I278,$B$4:$J$70,8,0)</f>
        <v>2248.36</v>
      </c>
      <c r="I287" s="463"/>
      <c r="J287" s="448" t="s">
        <v>117</v>
      </c>
      <c r="K287" s="461">
        <v>8</v>
      </c>
      <c r="L287" s="452"/>
      <c r="M287" s="459">
        <f>R287+11</f>
        <v>43</v>
      </c>
      <c r="N287" s="465">
        <f>ROUND(E284/4*G282,0)*2</f>
        <v>2068</v>
      </c>
      <c r="O287" s="455">
        <f t="shared" si="90"/>
        <v>889.24</v>
      </c>
      <c r="P287" s="269">
        <f t="shared" si="91"/>
        <v>0.395</v>
      </c>
      <c r="Q287" s="481">
        <f t="shared" si="92"/>
        <v>351.2498</v>
      </c>
      <c r="R287" s="491">
        <f>H285-2*I288</f>
        <v>32</v>
      </c>
      <c r="S287" s="455" t="s">
        <v>106</v>
      </c>
      <c r="T287" s="490"/>
      <c r="V287" s="492"/>
    </row>
    <row r="288" ht="15" spans="2:20">
      <c r="B288" s="253"/>
      <c r="D288" s="253"/>
      <c r="E288" s="438">
        <f>IF(I278=0,0,ROUND(((H281+I281)/2*H285*2+H287*I285+0.2*0.2+0.25*0.05*2)*(H283+I283)/2/1000000,1))</f>
        <v>276</v>
      </c>
      <c r="F288" s="439">
        <f>IF(I278=0,0,ROUND(Q286+Q287,1))</f>
        <v>1841.8</v>
      </c>
      <c r="G288" s="440">
        <f>IF(I278=0,0,ROUND(Q280+Q281+Q282+Q283+Q284+Q285,1))</f>
        <v>31496.9</v>
      </c>
      <c r="H288" s="441" t="s">
        <v>118</v>
      </c>
      <c r="I288" s="466">
        <f>$P$3</f>
        <v>4</v>
      </c>
      <c r="J288" s="467" t="s">
        <v>119</v>
      </c>
      <c r="K288" s="468" t="str">
        <f>"C40混凝土:"&amp;ROUND(((H281+I281)/2*H285*2+H287*I285+0.2*0.2+0.25*0.05*2)*(H283+I283)/2/1000000,1)&amp;"m"&amp;"      "&amp;"HPB300:"&amp;ROUND(Q286+Q287,1)&amp;"kg       "&amp;"HRB400:"&amp;ROUND(Q280+Q281+Q282+Q283+Q284+Q285,1)&amp;"kg"</f>
        <v>C40混凝土:276m      HPB300:1841.8kg       HRB400:31496.9kg</v>
      </c>
      <c r="L288" s="468"/>
      <c r="M288" s="468"/>
      <c r="N288" s="468"/>
      <c r="O288" s="468"/>
      <c r="P288" s="468"/>
      <c r="Q288" s="493"/>
      <c r="R288" s="494" t="s">
        <v>120</v>
      </c>
      <c r="S288" s="468">
        <f>ROUND(SUM(Q280:Q287)/ROUND(((H281+I281)/2*H285*2+H287*I285+0.2*0.2+0.25*0.05*2)*(H283+I283)/2/1000000,1),1)</f>
        <v>120.8</v>
      </c>
      <c r="T288" s="495"/>
    </row>
    <row r="290" spans="2:22">
      <c r="B290" s="253" t="str">
        <f>B22</f>
        <v>YU19</v>
      </c>
      <c r="D290" s="253"/>
      <c r="E290" s="264" t="s">
        <v>94</v>
      </c>
      <c r="F290" s="265"/>
      <c r="G290" s="265"/>
      <c r="H290" s="418" t="s">
        <v>95</v>
      </c>
      <c r="I290" s="444" t="str">
        <f>B290</f>
        <v>YU19</v>
      </c>
      <c r="J290" s="445" t="s">
        <v>28</v>
      </c>
      <c r="K290" s="265" t="s">
        <v>29</v>
      </c>
      <c r="L290" s="265" t="s">
        <v>96</v>
      </c>
      <c r="M290" s="446" t="s">
        <v>97</v>
      </c>
      <c r="N290" s="265" t="s">
        <v>32</v>
      </c>
      <c r="O290" s="446" t="s">
        <v>98</v>
      </c>
      <c r="P290" s="446" t="s">
        <v>99</v>
      </c>
      <c r="Q290" s="473" t="s">
        <v>100</v>
      </c>
      <c r="R290" s="474" t="s">
        <v>101</v>
      </c>
      <c r="S290" s="475"/>
      <c r="T290" s="476"/>
      <c r="V290" s="253" t="s">
        <v>102</v>
      </c>
    </row>
    <row r="291" spans="2:22">
      <c r="B291" s="253"/>
      <c r="D291" s="253"/>
      <c r="E291" s="267"/>
      <c r="F291" s="269"/>
      <c r="G291" s="269"/>
      <c r="H291" s="419"/>
      <c r="I291" s="447"/>
      <c r="J291" s="448"/>
      <c r="K291" s="269"/>
      <c r="L291" s="269"/>
      <c r="M291" s="449"/>
      <c r="N291" s="269"/>
      <c r="O291" s="449"/>
      <c r="P291" s="449"/>
      <c r="Q291" s="477"/>
      <c r="R291" s="478"/>
      <c r="S291" s="479"/>
      <c r="T291" s="480"/>
      <c r="U291" s="253"/>
      <c r="V291" s="253"/>
    </row>
    <row r="292" spans="2:22">
      <c r="B292" s="253"/>
      <c r="D292" s="253"/>
      <c r="E292" s="267"/>
      <c r="F292" s="269"/>
      <c r="G292" s="269"/>
      <c r="H292" s="269" t="s">
        <v>103</v>
      </c>
      <c r="I292" s="450"/>
      <c r="J292" s="448" t="s">
        <v>41</v>
      </c>
      <c r="K292" s="451">
        <f>'1.U型槽主筋验算'!K20</f>
        <v>18</v>
      </c>
      <c r="L292" s="452"/>
      <c r="M292" s="453">
        <f>(R292+S292)/2+ROUNDUP((IF(K292&lt;26,10.927,11.212))*K292/10,0)*2</f>
        <v>2937.064</v>
      </c>
      <c r="N292" s="454">
        <f>ROUNDUP((H295/12.5),0)*IF(I293&gt;600,2,1)</f>
        <v>124</v>
      </c>
      <c r="O292" s="455">
        <f t="shared" ref="O292:O299" si="94">M292*N292/100</f>
        <v>3641.95936</v>
      </c>
      <c r="P292" s="269">
        <f t="shared" ref="P292:P299" si="95">ROUND(K292^2*PI()/4/1000000*7850,3)</f>
        <v>1.998</v>
      </c>
      <c r="Q292" s="481">
        <f t="shared" ref="Q292:Q299" si="96">O292*P292</f>
        <v>7276.63480128</v>
      </c>
      <c r="R292" s="482">
        <f>(H293+I297-I300*2)*2+(H299-I300*2)+(H297-I300*2)*2</f>
        <v>2853.953</v>
      </c>
      <c r="S292" s="455">
        <f>(I293+I297-I300*2)*2+(H299-I300*2)+(H297-I300*2)*2</f>
        <v>2940.175</v>
      </c>
      <c r="T292" s="483">
        <f>R294</f>
        <v>2248.045</v>
      </c>
      <c r="V292" s="484">
        <f t="shared" ref="V292:V297" si="97">ROUNDUP((IF(K292&lt;26,10.927,11.212))*K292/10,0)</f>
        <v>20</v>
      </c>
    </row>
    <row r="293" spans="2:22">
      <c r="B293" s="253"/>
      <c r="D293" s="253"/>
      <c r="E293" s="420" t="s">
        <v>6</v>
      </c>
      <c r="F293" s="421" t="s">
        <v>104</v>
      </c>
      <c r="G293" s="421" t="s">
        <v>105</v>
      </c>
      <c r="H293" s="422">
        <f>MIN(VLOOKUP(I290,$B$4:$J$70,2,0),VLOOKUP(I290,$B$4:$J$70,3,0))</f>
        <v>248.954</v>
      </c>
      <c r="I293" s="456">
        <f>MAX(VLOOKUP(I290,$B$4:$J$70,2,0),VLOOKUP(I290,$B$4:$J$70,3,0))</f>
        <v>292.065</v>
      </c>
      <c r="J293" s="448" t="s">
        <v>42</v>
      </c>
      <c r="K293" s="461">
        <v>12</v>
      </c>
      <c r="L293" s="452"/>
      <c r="M293" s="453">
        <f>(R293+S293)/2+ROUNDUP((IF(K293&lt;26,10.927,11.212))*K293/10,0)*2</f>
        <v>330.5095</v>
      </c>
      <c r="N293" s="458">
        <f>ROUNDUP((H295/12.5*1),0)*2</f>
        <v>248</v>
      </c>
      <c r="O293" s="455">
        <f t="shared" si="94"/>
        <v>819.66356</v>
      </c>
      <c r="P293" s="269">
        <f t="shared" si="95"/>
        <v>0.888</v>
      </c>
      <c r="Q293" s="481">
        <f t="shared" si="96"/>
        <v>727.86124128</v>
      </c>
      <c r="R293" s="486">
        <f>H293+I297-I300*2</f>
        <v>280.954</v>
      </c>
      <c r="S293" s="487">
        <f>I293+I297-I300*2</f>
        <v>324.065</v>
      </c>
      <c r="T293" s="488" t="str">
        <f>ROUND(R293,1)&amp;"~"&amp;ROUND(S293,1)</f>
        <v>281~324.1</v>
      </c>
      <c r="V293" s="484">
        <f t="shared" si="97"/>
        <v>14</v>
      </c>
    </row>
    <row r="294" spans="2:22">
      <c r="B294" s="253"/>
      <c r="D294" s="253"/>
      <c r="E294" s="420">
        <f>VLOOKUP(I290,$B$39:$Z$70,3,0)</f>
        <v>179</v>
      </c>
      <c r="F294" s="423">
        <f>VLOOKUP(I290,$B$39:$Z$70,17,0)</f>
        <v>3</v>
      </c>
      <c r="G294" s="421">
        <f>VLOOKUP(I290,$B$39:$Z$70,12,0)</f>
        <v>22</v>
      </c>
      <c r="H294" s="421" t="s">
        <v>60</v>
      </c>
      <c r="I294" s="450"/>
      <c r="J294" s="448" t="s">
        <v>43</v>
      </c>
      <c r="K294" s="451">
        <v>20</v>
      </c>
      <c r="L294" s="452"/>
      <c r="M294" s="459">
        <f>R294+2*ROUNDUP((IF(K294&lt;26,10.927,11.212))*K294/10,0)</f>
        <v>2292.045</v>
      </c>
      <c r="N294" s="454">
        <f>ROUNDUP(H295/12.5,0)</f>
        <v>124</v>
      </c>
      <c r="O294" s="455">
        <f t="shared" si="94"/>
        <v>2842.1358</v>
      </c>
      <c r="P294" s="269">
        <f t="shared" si="95"/>
        <v>2.466</v>
      </c>
      <c r="Q294" s="481">
        <f t="shared" si="96"/>
        <v>7008.7068828</v>
      </c>
      <c r="R294" s="491">
        <f>H299-I300*2</f>
        <v>2248.045</v>
      </c>
      <c r="S294" s="455" t="s">
        <v>106</v>
      </c>
      <c r="T294" s="490"/>
      <c r="V294" s="484">
        <f t="shared" si="97"/>
        <v>22</v>
      </c>
    </row>
    <row r="295" spans="2:22">
      <c r="B295" s="253"/>
      <c r="D295" s="253"/>
      <c r="E295" s="424" t="s">
        <v>107</v>
      </c>
      <c r="F295" s="421" t="s">
        <v>108</v>
      </c>
      <c r="G295" s="421" t="s">
        <v>13</v>
      </c>
      <c r="H295" s="425">
        <f>MAX(VLOOKUP(I290,$B$4:$J$70,4,0),VLOOKUP(I290,$B$4:$J$70,5,0))</f>
        <v>1547.05</v>
      </c>
      <c r="I295" s="460">
        <f>MIN(VLOOKUP(I290,$B$4:$J$70,4,0),VLOOKUP(I290,$B$4:$J$70,5,0))</f>
        <v>1547.05</v>
      </c>
      <c r="J295" s="448" t="s">
        <v>44</v>
      </c>
      <c r="K295" s="461">
        <v>14</v>
      </c>
      <c r="L295" s="452"/>
      <c r="M295" s="459">
        <f>R295+2*ROUNDUP((IF(K295&lt;26,10.927,11.212))*K295/10,0)</f>
        <v>139.965512114594</v>
      </c>
      <c r="N295" s="458">
        <f>ROUNDUP(H295/12.5,0)*2</f>
        <v>248</v>
      </c>
      <c r="O295" s="455">
        <f t="shared" si="94"/>
        <v>347.114470044193</v>
      </c>
      <c r="P295" s="269">
        <f t="shared" si="95"/>
        <v>1.208</v>
      </c>
      <c r="Q295" s="481">
        <f t="shared" si="96"/>
        <v>419.314279813385</v>
      </c>
      <c r="R295" s="491">
        <f>((H297+I297-I300*2)+(20-I300*2^0.5))*(2^0.5)</f>
        <v>107.965512114594</v>
      </c>
      <c r="S295" s="455" t="s">
        <v>106</v>
      </c>
      <c r="T295" s="490"/>
      <c r="V295" s="484">
        <f t="shared" si="97"/>
        <v>16</v>
      </c>
    </row>
    <row r="296" spans="2:22">
      <c r="B296" s="253"/>
      <c r="D296" s="253"/>
      <c r="E296" s="426">
        <f>VLOOKUP(I290,$B$39:$Z$70,20,0)</f>
        <v>122</v>
      </c>
      <c r="F296" s="421">
        <f>VLOOKUP(I290,$B$39:$Z$70,23,0)</f>
        <v>122</v>
      </c>
      <c r="G296" s="421">
        <f>VLOOKUP(I290,$B$39:$Z$70,7,0)</f>
        <v>2</v>
      </c>
      <c r="H296" s="427" t="s">
        <v>109</v>
      </c>
      <c r="I296" s="450" t="s">
        <v>110</v>
      </c>
      <c r="J296" s="448" t="s">
        <v>45</v>
      </c>
      <c r="K296" s="451">
        <v>12</v>
      </c>
      <c r="L296" s="452"/>
      <c r="M296" s="459">
        <f>(R296+S296)/2+2*ROUNDUP((IF(K296&lt;26,10.927,11.212))*K296/10,0)</f>
        <v>1567.05</v>
      </c>
      <c r="N296" s="462">
        <f>4*(G294+1)+(G296-1)*2</f>
        <v>94</v>
      </c>
      <c r="O296" s="455">
        <f t="shared" si="94"/>
        <v>1473.027</v>
      </c>
      <c r="P296" s="269">
        <f t="shared" si="95"/>
        <v>0.888</v>
      </c>
      <c r="Q296" s="481">
        <f t="shared" si="96"/>
        <v>1308.047976</v>
      </c>
      <c r="R296" s="482">
        <f>H295-I300*2</f>
        <v>1539.05</v>
      </c>
      <c r="S296" s="455">
        <f>I295-I300*2</f>
        <v>1539.05</v>
      </c>
      <c r="T296" s="488" t="str">
        <f>ROUND(S296,1)&amp;"~"&amp;ROUND(R296,1)</f>
        <v>1539.1~1539.1</v>
      </c>
      <c r="V296" s="484">
        <f t="shared" si="97"/>
        <v>14</v>
      </c>
    </row>
    <row r="297" ht="15" spans="2:22">
      <c r="B297" s="253"/>
      <c r="D297" s="253"/>
      <c r="E297" s="428"/>
      <c r="F297" s="429"/>
      <c r="G297" s="429"/>
      <c r="H297" s="430">
        <f>VLOOKUP(I290,$B$4:$J$70,6,0)</f>
        <v>30</v>
      </c>
      <c r="I297" s="460">
        <f>VLOOKUP(I290,$B$4:$J$70,7,0)</f>
        <v>40</v>
      </c>
      <c r="J297" s="448" t="s">
        <v>111</v>
      </c>
      <c r="K297" s="451">
        <v>12</v>
      </c>
      <c r="L297" s="452"/>
      <c r="M297" s="459">
        <f>(R297+S297)/2+2*ROUNDUP((IF(K297&lt;26,10.927,11.212))*K297/10,0)</f>
        <v>1575.65056160007</v>
      </c>
      <c r="N297" s="269">
        <f>2*(E294+1)+F294*2</f>
        <v>366</v>
      </c>
      <c r="O297" s="455">
        <f t="shared" si="94"/>
        <v>5766.88105545624</v>
      </c>
      <c r="P297" s="269">
        <f t="shared" si="95"/>
        <v>0.888</v>
      </c>
      <c r="Q297" s="481">
        <f t="shared" si="96"/>
        <v>5120.99037724514</v>
      </c>
      <c r="R297" s="482">
        <f>((I293-H293)^2+H295^2)^0.5</f>
        <v>1547.65056160007</v>
      </c>
      <c r="S297" s="455">
        <f>((I293-H293)^2+I295^2)^0.5</f>
        <v>1547.65056160007</v>
      </c>
      <c r="T297" s="488" t="str">
        <f>ROUND(S297,1)&amp;"~"&amp;ROUND(R297,1)</f>
        <v>1547.7~1547.7</v>
      </c>
      <c r="V297" s="484">
        <f t="shared" si="97"/>
        <v>14</v>
      </c>
    </row>
    <row r="298" spans="2:22">
      <c r="B298" s="253"/>
      <c r="D298" s="253"/>
      <c r="E298" s="431" t="s">
        <v>112</v>
      </c>
      <c r="F298" s="432"/>
      <c r="G298" s="433"/>
      <c r="H298" s="434" t="s">
        <v>113</v>
      </c>
      <c r="I298" s="463"/>
      <c r="J298" s="448" t="s">
        <v>114</v>
      </c>
      <c r="K298" s="461">
        <v>8</v>
      </c>
      <c r="L298" s="452"/>
      <c r="M298" s="459">
        <f>R298+11</f>
        <v>43</v>
      </c>
      <c r="N298" s="464">
        <f>ROUNDDOWN(((VLOOKUP(I290,$B$39:$Z$70,2,0))/(VLOOKUP(I290,$B$39:$Z$70,4,0))-1),0)/4*((VLOOKUP(I290,$B$39:$Z$70,20,0))+1)</f>
        <v>5504.25</v>
      </c>
      <c r="O298" s="455">
        <f t="shared" si="94"/>
        <v>2366.8275</v>
      </c>
      <c r="P298" s="269">
        <f t="shared" si="95"/>
        <v>0.395</v>
      </c>
      <c r="Q298" s="481">
        <f t="shared" si="96"/>
        <v>934.8968625</v>
      </c>
      <c r="R298" s="491">
        <f>I297-2*I300</f>
        <v>32</v>
      </c>
      <c r="S298" s="455" t="s">
        <v>106</v>
      </c>
      <c r="T298" s="490"/>
      <c r="V298" s="492"/>
    </row>
    <row r="299" spans="2:22">
      <c r="B299" s="253"/>
      <c r="D299" s="253"/>
      <c r="E299" s="435" t="s">
        <v>115</v>
      </c>
      <c r="F299" s="436" t="s">
        <v>116</v>
      </c>
      <c r="G299" s="437" t="s">
        <v>56</v>
      </c>
      <c r="H299" s="434">
        <f>VLOOKUP(I290,$B$4:$J$70,8,0)</f>
        <v>2256.045</v>
      </c>
      <c r="I299" s="463"/>
      <c r="J299" s="448" t="s">
        <v>117</v>
      </c>
      <c r="K299" s="461">
        <v>8</v>
      </c>
      <c r="L299" s="452"/>
      <c r="M299" s="459">
        <f>R299+11</f>
        <v>33</v>
      </c>
      <c r="N299" s="465">
        <f>ROUND(E296/4*G294,0)*2</f>
        <v>1342</v>
      </c>
      <c r="O299" s="455">
        <f t="shared" si="94"/>
        <v>442.86</v>
      </c>
      <c r="P299" s="269">
        <f t="shared" si="95"/>
        <v>0.395</v>
      </c>
      <c r="Q299" s="481">
        <f t="shared" si="96"/>
        <v>174.9297</v>
      </c>
      <c r="R299" s="491">
        <f>H297-2*I300</f>
        <v>22</v>
      </c>
      <c r="S299" s="455" t="s">
        <v>106</v>
      </c>
      <c r="T299" s="490"/>
      <c r="V299" s="492"/>
    </row>
    <row r="300" ht="15" spans="2:20">
      <c r="B300" s="253"/>
      <c r="D300" s="253"/>
      <c r="E300" s="438">
        <f>IF(I290=0,0,ROUND(((H293+I293)/2*H297*2+H299*I297+0.2*0.2+0.25*0.05*2)*(H295+I295)/2/1000000,1))</f>
        <v>164.7</v>
      </c>
      <c r="F300" s="439">
        <f>IF(I290=0,0,ROUND(Q298+Q299,1))</f>
        <v>1109.8</v>
      </c>
      <c r="G300" s="440">
        <f>IF(I290=0,0,ROUND(Q292+Q293+Q294+Q295+Q296+Q297,1))</f>
        <v>21861.6</v>
      </c>
      <c r="H300" s="441" t="s">
        <v>118</v>
      </c>
      <c r="I300" s="466">
        <f>$P$3</f>
        <v>4</v>
      </c>
      <c r="J300" s="467" t="s">
        <v>119</v>
      </c>
      <c r="K300" s="468" t="str">
        <f>"C40混凝土:"&amp;ROUND(((H293+I293)/2*H297*2+H299*I297+0.2*0.2+0.25*0.05*2)*(H295+I295)/2/1000000,1)&amp;"m"&amp;"      "&amp;"HPB300:"&amp;ROUND(Q298+Q299,1)&amp;"kg       "&amp;"HRB400:"&amp;ROUND(Q292+Q293+Q294+Q295+Q296+Q297,1)&amp;"kg"</f>
        <v>C40混凝土:164.7m      HPB300:1109.8kg       HRB400:21861.6kg</v>
      </c>
      <c r="L300" s="468"/>
      <c r="M300" s="468"/>
      <c r="N300" s="468"/>
      <c r="O300" s="468"/>
      <c r="P300" s="468"/>
      <c r="Q300" s="493"/>
      <c r="R300" s="494" t="s">
        <v>120</v>
      </c>
      <c r="S300" s="468">
        <f>ROUND(SUM(Q292:Q299)/ROUND(((H293+I293)/2*H297*2+H299*I297+0.2*0.2+0.25*0.05*2)*(H295+I295)/2/1000000,1),1)</f>
        <v>139.5</v>
      </c>
      <c r="T300" s="495"/>
    </row>
    <row r="302" hidden="1" spans="2:22">
      <c r="B302" s="253"/>
      <c r="D302" s="253"/>
      <c r="E302" s="264" t="s">
        <v>94</v>
      </c>
      <c r="F302" s="265"/>
      <c r="G302" s="265"/>
      <c r="H302" s="418" t="s">
        <v>95</v>
      </c>
      <c r="I302" s="444">
        <f>B302</f>
        <v>0</v>
      </c>
      <c r="J302" s="445" t="s">
        <v>28</v>
      </c>
      <c r="K302" s="265" t="s">
        <v>29</v>
      </c>
      <c r="L302" s="265" t="s">
        <v>96</v>
      </c>
      <c r="M302" s="446" t="s">
        <v>97</v>
      </c>
      <c r="N302" s="265" t="s">
        <v>32</v>
      </c>
      <c r="O302" s="446" t="s">
        <v>98</v>
      </c>
      <c r="P302" s="446" t="s">
        <v>99</v>
      </c>
      <c r="Q302" s="473" t="s">
        <v>100</v>
      </c>
      <c r="R302" s="474" t="s">
        <v>101</v>
      </c>
      <c r="S302" s="475"/>
      <c r="T302" s="476"/>
      <c r="V302" s="253" t="s">
        <v>102</v>
      </c>
    </row>
    <row r="303" hidden="1" spans="2:22">
      <c r="B303" s="253"/>
      <c r="D303" s="253"/>
      <c r="E303" s="267"/>
      <c r="F303" s="269"/>
      <c r="G303" s="269"/>
      <c r="H303" s="419"/>
      <c r="I303" s="447"/>
      <c r="J303" s="448"/>
      <c r="K303" s="269"/>
      <c r="L303" s="269"/>
      <c r="M303" s="449"/>
      <c r="N303" s="269"/>
      <c r="O303" s="449"/>
      <c r="P303" s="449"/>
      <c r="Q303" s="477"/>
      <c r="R303" s="478"/>
      <c r="S303" s="479"/>
      <c r="T303" s="480"/>
      <c r="U303" s="253"/>
      <c r="V303" s="253"/>
    </row>
    <row r="304" hidden="1" spans="2:22">
      <c r="B304" s="253"/>
      <c r="D304" s="253"/>
      <c r="E304" s="267"/>
      <c r="F304" s="269"/>
      <c r="G304" s="269"/>
      <c r="H304" s="269" t="s">
        <v>103</v>
      </c>
      <c r="I304" s="450"/>
      <c r="J304" s="448" t="s">
        <v>41</v>
      </c>
      <c r="K304" s="451">
        <f>'1.U型槽主筋验算'!K21</f>
        <v>14</v>
      </c>
      <c r="L304" s="452"/>
      <c r="M304" s="453">
        <f>(R304+S304)/2+ROUNDUP((IF(K304&lt;26,10.927,11.212))*K304/10,0)*2</f>
        <v>192</v>
      </c>
      <c r="N304" s="454">
        <f>ROUNDUP((H307/12.5),0)*IF(I305&gt;600,2,1)</f>
        <v>0</v>
      </c>
      <c r="O304" s="455">
        <f t="shared" ref="O304:O311" si="98">M304*N304/100</f>
        <v>0</v>
      </c>
      <c r="P304" s="269">
        <f t="shared" ref="P304:P311" si="99">ROUND(K304^2*PI()/4/1000000*7850,3)</f>
        <v>1.208</v>
      </c>
      <c r="Q304" s="481">
        <f t="shared" ref="Q304:Q311" si="100">O304*P304</f>
        <v>0</v>
      </c>
      <c r="R304" s="482">
        <f>(H305+I309-I312*2)*2+(H311-I312*2)+(H309-I312*2)*2</f>
        <v>160</v>
      </c>
      <c r="S304" s="455">
        <f>(I305+I309-I312*2)*2+(H311-I312*2)+(H309-I312*2)*2</f>
        <v>160</v>
      </c>
      <c r="T304" s="483">
        <f>R306</f>
        <v>52</v>
      </c>
      <c r="V304" s="484">
        <f t="shared" ref="V304:V309" si="101">ROUNDUP((IF(K304&lt;26,10.927,11.212))*K304/10,0)</f>
        <v>16</v>
      </c>
    </row>
    <row r="305" hidden="1" spans="2:22">
      <c r="B305" s="253"/>
      <c r="D305" s="253"/>
      <c r="E305" s="420" t="s">
        <v>6</v>
      </c>
      <c r="F305" s="421" t="s">
        <v>104</v>
      </c>
      <c r="G305" s="421" t="s">
        <v>105</v>
      </c>
      <c r="H305" s="422">
        <f>MIN(VLOOKUP(I302,$B$4:$J$70,2,0),VLOOKUP(I302,$B$4:$J$70,3,0))</f>
        <v>0</v>
      </c>
      <c r="I305" s="456">
        <f>MAX(VLOOKUP(I302,$B$4:$J$70,2,0),VLOOKUP(I302,$B$4:$J$70,3,0))</f>
        <v>0</v>
      </c>
      <c r="J305" s="448" t="s">
        <v>42</v>
      </c>
      <c r="K305" s="461">
        <v>12</v>
      </c>
      <c r="L305" s="452"/>
      <c r="M305" s="453">
        <f>(R305+S305)/2+ROUNDUP((IF(K305&lt;26,10.927,11.212))*K305/10,0)*2</f>
        <v>60</v>
      </c>
      <c r="N305" s="458">
        <f>ROUNDUP((H307/12.5*1),0)*2</f>
        <v>0</v>
      </c>
      <c r="O305" s="455">
        <f t="shared" si="98"/>
        <v>0</v>
      </c>
      <c r="P305" s="269">
        <f t="shared" si="99"/>
        <v>0.888</v>
      </c>
      <c r="Q305" s="481">
        <f t="shared" si="100"/>
        <v>0</v>
      </c>
      <c r="R305" s="486">
        <f>H305+I309-I312*2</f>
        <v>32</v>
      </c>
      <c r="S305" s="487">
        <f>I305+I309-I312*2</f>
        <v>32</v>
      </c>
      <c r="T305" s="488" t="str">
        <f>ROUND(R305,1)&amp;"~"&amp;ROUND(S305,1)</f>
        <v>32~32</v>
      </c>
      <c r="V305" s="484">
        <f t="shared" si="101"/>
        <v>14</v>
      </c>
    </row>
    <row r="306" hidden="1" spans="2:22">
      <c r="B306" s="253"/>
      <c r="D306" s="253"/>
      <c r="E306" s="420">
        <f>VLOOKUP(I302,$B$39:$Z$70,3,0)</f>
        <v>3</v>
      </c>
      <c r="F306" s="423">
        <f>VLOOKUP(I302,$B$39:$Z$70,17,0)</f>
        <v>35</v>
      </c>
      <c r="G306" s="421">
        <f>VLOOKUP(I302,$B$39:$Z$70,12,0)</f>
        <v>-1</v>
      </c>
      <c r="H306" s="421" t="s">
        <v>60</v>
      </c>
      <c r="I306" s="450"/>
      <c r="J306" s="448" t="s">
        <v>43</v>
      </c>
      <c r="K306" s="451">
        <v>14</v>
      </c>
      <c r="L306" s="452"/>
      <c r="M306" s="459">
        <f>R306+2*ROUNDUP((IF(K306&lt;26,10.927,11.212))*K306/10,0)</f>
        <v>84</v>
      </c>
      <c r="N306" s="454">
        <f>ROUNDUP(H307/12.5,0)</f>
        <v>0</v>
      </c>
      <c r="O306" s="455">
        <f t="shared" si="98"/>
        <v>0</v>
      </c>
      <c r="P306" s="269">
        <f t="shared" si="99"/>
        <v>1.208</v>
      </c>
      <c r="Q306" s="481">
        <f t="shared" si="100"/>
        <v>0</v>
      </c>
      <c r="R306" s="491">
        <f>H311-I312*2</f>
        <v>52</v>
      </c>
      <c r="S306" s="455" t="s">
        <v>106</v>
      </c>
      <c r="T306" s="490"/>
      <c r="V306" s="484">
        <f t="shared" si="101"/>
        <v>16</v>
      </c>
    </row>
    <row r="307" hidden="1" spans="2:22">
      <c r="B307" s="253"/>
      <c r="D307" s="253"/>
      <c r="E307" s="424" t="s">
        <v>107</v>
      </c>
      <c r="F307" s="421" t="s">
        <v>108</v>
      </c>
      <c r="G307" s="421" t="s">
        <v>13</v>
      </c>
      <c r="H307" s="425">
        <f>MAX(VLOOKUP(I302,$B$4:$J$70,4,0),VLOOKUP(I302,$B$4:$J$70,5,0))</f>
        <v>0</v>
      </c>
      <c r="I307" s="460">
        <f>MIN(VLOOKUP(I302,$B$4:$J$70,4,0),VLOOKUP(I302,$B$4:$J$70,5,0))</f>
        <v>0</v>
      </c>
      <c r="J307" s="448" t="s">
        <v>44</v>
      </c>
      <c r="K307" s="461">
        <v>14</v>
      </c>
      <c r="L307" s="452"/>
      <c r="M307" s="459">
        <f>R307+2*ROUNDUP((IF(K307&lt;26,10.927,11.212))*K307/10,0)</f>
        <v>139.965512114594</v>
      </c>
      <c r="N307" s="458">
        <f>ROUNDUP(H307/12.5,0)*2</f>
        <v>0</v>
      </c>
      <c r="O307" s="455">
        <f t="shared" si="98"/>
        <v>0</v>
      </c>
      <c r="P307" s="269">
        <f t="shared" si="99"/>
        <v>1.208</v>
      </c>
      <c r="Q307" s="481">
        <f t="shared" si="100"/>
        <v>0</v>
      </c>
      <c r="R307" s="491">
        <f>((H309+I309-I312*2)+(20-I312*2^0.5))*(2^0.5)</f>
        <v>107.965512114594</v>
      </c>
      <c r="S307" s="455" t="s">
        <v>106</v>
      </c>
      <c r="T307" s="490"/>
      <c r="V307" s="484">
        <f t="shared" si="101"/>
        <v>16</v>
      </c>
    </row>
    <row r="308" hidden="1" spans="2:22">
      <c r="B308" s="253"/>
      <c r="D308" s="253"/>
      <c r="E308" s="426">
        <f>VLOOKUP(I302,$B$39:$Z$70,20,0)</f>
        <v>-1</v>
      </c>
      <c r="F308" s="421">
        <f>VLOOKUP(I302,$B$39:$Z$70,23,0)</f>
        <v>-1</v>
      </c>
      <c r="G308" s="421">
        <f>VLOOKUP(I302,$B$39:$Z$70,7,0)</f>
        <v>34</v>
      </c>
      <c r="H308" s="427" t="s">
        <v>109</v>
      </c>
      <c r="I308" s="450" t="s">
        <v>110</v>
      </c>
      <c r="J308" s="448" t="s">
        <v>45</v>
      </c>
      <c r="K308" s="451">
        <v>12</v>
      </c>
      <c r="L308" s="452"/>
      <c r="M308" s="459">
        <f>(R308+S308)/2+2*ROUNDUP((IF(K308&lt;26,10.927,11.212))*K308/10,0)</f>
        <v>20</v>
      </c>
      <c r="N308" s="462">
        <f>4*(G306+1)+(G308-1)*2</f>
        <v>66</v>
      </c>
      <c r="O308" s="455">
        <f t="shared" si="98"/>
        <v>13.2</v>
      </c>
      <c r="P308" s="269">
        <f t="shared" si="99"/>
        <v>0.888</v>
      </c>
      <c r="Q308" s="481">
        <f t="shared" si="100"/>
        <v>11.7216</v>
      </c>
      <c r="R308" s="482">
        <f>H307-I312*2</f>
        <v>-8</v>
      </c>
      <c r="S308" s="455">
        <f>I307-I312*2</f>
        <v>-8</v>
      </c>
      <c r="T308" s="488" t="str">
        <f>ROUND(S308,1)&amp;"~"&amp;ROUND(R308,1)</f>
        <v>-8~-8</v>
      </c>
      <c r="V308" s="484">
        <f t="shared" si="101"/>
        <v>14</v>
      </c>
    </row>
    <row r="309" ht="15" hidden="1" spans="2:22">
      <c r="B309" s="253"/>
      <c r="D309" s="253"/>
      <c r="E309" s="428"/>
      <c r="F309" s="429"/>
      <c r="G309" s="429"/>
      <c r="H309" s="430">
        <f>VLOOKUP(I302,$B$4:$J$70,6,0)</f>
        <v>30</v>
      </c>
      <c r="I309" s="460">
        <f>VLOOKUP(I302,$B$4:$J$70,7,0)</f>
        <v>40</v>
      </c>
      <c r="J309" s="448" t="s">
        <v>111</v>
      </c>
      <c r="K309" s="451">
        <v>12</v>
      </c>
      <c r="L309" s="452"/>
      <c r="M309" s="459">
        <f>(R309+S309)/2+2*ROUNDUP((IF(K309&lt;26,10.927,11.212))*K309/10,0)</f>
        <v>28</v>
      </c>
      <c r="N309" s="269">
        <f>2*(E306+1)+F306*2</f>
        <v>78</v>
      </c>
      <c r="O309" s="455">
        <f t="shared" si="98"/>
        <v>21.84</v>
      </c>
      <c r="P309" s="269">
        <f t="shared" si="99"/>
        <v>0.888</v>
      </c>
      <c r="Q309" s="481">
        <f t="shared" si="100"/>
        <v>19.39392</v>
      </c>
      <c r="R309" s="482">
        <f>((I305-H305)^2+H307^2)^0.5</f>
        <v>0</v>
      </c>
      <c r="S309" s="455">
        <f>((I305-H305)^2+I307^2)^0.5</f>
        <v>0</v>
      </c>
      <c r="T309" s="488" t="str">
        <f>ROUND(S309,1)&amp;"~"&amp;ROUND(R309,1)</f>
        <v>0~0</v>
      </c>
      <c r="V309" s="484">
        <f t="shared" si="101"/>
        <v>14</v>
      </c>
    </row>
    <row r="310" hidden="1" spans="2:22">
      <c r="B310" s="253"/>
      <c r="D310" s="253"/>
      <c r="E310" s="431" t="s">
        <v>112</v>
      </c>
      <c r="F310" s="432"/>
      <c r="G310" s="433"/>
      <c r="H310" s="434" t="s">
        <v>113</v>
      </c>
      <c r="I310" s="463"/>
      <c r="J310" s="448" t="s">
        <v>114</v>
      </c>
      <c r="K310" s="461">
        <v>8</v>
      </c>
      <c r="L310" s="452"/>
      <c r="M310" s="459">
        <f>R310+11</f>
        <v>43</v>
      </c>
      <c r="N310" s="464">
        <f>ROUNDDOWN(((VLOOKUP(I302,$B$39:$Z$70,2,0))/(VLOOKUP(I302,$B$39:$Z$70,4,0))-1),0)/4*((VLOOKUP(I302,$B$39:$Z$70,20,0))+1)</f>
        <v>0</v>
      </c>
      <c r="O310" s="455">
        <f t="shared" si="98"/>
        <v>0</v>
      </c>
      <c r="P310" s="269">
        <f t="shared" si="99"/>
        <v>0.395</v>
      </c>
      <c r="Q310" s="481">
        <f t="shared" si="100"/>
        <v>0</v>
      </c>
      <c r="R310" s="491">
        <f>I309-2*I312</f>
        <v>32</v>
      </c>
      <c r="S310" s="455" t="s">
        <v>106</v>
      </c>
      <c r="T310" s="490"/>
      <c r="V310" s="492"/>
    </row>
    <row r="311" hidden="1" spans="2:22">
      <c r="B311" s="253"/>
      <c r="D311" s="253"/>
      <c r="E311" s="435" t="s">
        <v>115</v>
      </c>
      <c r="F311" s="436" t="s">
        <v>116</v>
      </c>
      <c r="G311" s="437" t="s">
        <v>56</v>
      </c>
      <c r="H311" s="434">
        <f>VLOOKUP(I302,$B$4:$J$70,8,0)</f>
        <v>60</v>
      </c>
      <c r="I311" s="463"/>
      <c r="J311" s="448" t="s">
        <v>117</v>
      </c>
      <c r="K311" s="461">
        <v>8</v>
      </c>
      <c r="L311" s="452"/>
      <c r="M311" s="459">
        <f>R311+11</f>
        <v>33</v>
      </c>
      <c r="N311" s="465">
        <f>ROUND(E308/4*G306,0)*2</f>
        <v>0</v>
      </c>
      <c r="O311" s="455">
        <f t="shared" si="98"/>
        <v>0</v>
      </c>
      <c r="P311" s="269">
        <f t="shared" si="99"/>
        <v>0.395</v>
      </c>
      <c r="Q311" s="481">
        <f t="shared" si="100"/>
        <v>0</v>
      </c>
      <c r="R311" s="491">
        <f>H309-2*I312</f>
        <v>22</v>
      </c>
      <c r="S311" s="455" t="s">
        <v>106</v>
      </c>
      <c r="T311" s="490"/>
      <c r="V311" s="492"/>
    </row>
    <row r="312" s="260" customFormat="1" ht="15" hidden="1" spans="2:245">
      <c r="B312" s="253"/>
      <c r="C312" s="253"/>
      <c r="D312" s="253"/>
      <c r="E312" s="438">
        <f>IF(I302=0,0,ROUND(((H305+I305)/2*H309*2+H311*I309+0.2*0.2+0.25*0.05*2)*(H307+I307)/2/1000000,1))</f>
        <v>0</v>
      </c>
      <c r="F312" s="439">
        <f>IF(I302=0,0,ROUND(Q310+Q311,1))</f>
        <v>0</v>
      </c>
      <c r="G312" s="440">
        <f>IF(I302=0,0,ROUND(Q304+Q305+Q306+Q307+Q308+Q309,1))</f>
        <v>0</v>
      </c>
      <c r="H312" s="441" t="s">
        <v>118</v>
      </c>
      <c r="I312" s="466">
        <f>$P$3</f>
        <v>4</v>
      </c>
      <c r="J312" s="467" t="s">
        <v>119</v>
      </c>
      <c r="K312" s="468" t="str">
        <f>"C40混凝土:"&amp;ROUND(((H305+I305)/2*H309*2+H311*I309+0.2*0.2+0.25*0.05*2)*(H307+I307)/2/1000000,1)&amp;"m"&amp;"      "&amp;"HPB300:"&amp;ROUND(Q310+Q311,1)&amp;"kg       "&amp;"HRB400:"&amp;ROUND(Q304+Q305+Q306+Q307+Q308+Q309,1)&amp;"kg"</f>
        <v>C40混凝土:0m      HPB300:0kg       HRB400:31.1kg</v>
      </c>
      <c r="L312" s="468"/>
      <c r="M312" s="468"/>
      <c r="N312" s="468"/>
      <c r="O312" s="468"/>
      <c r="P312" s="468"/>
      <c r="Q312" s="493"/>
      <c r="R312" s="494" t="s">
        <v>120</v>
      </c>
      <c r="S312" s="468" t="e">
        <f>ROUND(SUM(Q304:Q311)/ROUND(((H305+I305)/2*H309*2+H311*I309+0.2*0.2+0.25*0.05*2)*(H307+I307)/2/1000000,1),1)</f>
        <v>#DIV/0!</v>
      </c>
      <c r="T312" s="495"/>
      <c r="U312" s="259"/>
      <c r="V312" s="259"/>
      <c r="W312" s="501"/>
      <c r="X312" s="501"/>
      <c r="Y312" s="501"/>
      <c r="Z312" s="501"/>
      <c r="AA312" s="501"/>
      <c r="AB312" s="501"/>
      <c r="AC312" s="501"/>
      <c r="AD312" s="501"/>
      <c r="AE312" s="501"/>
      <c r="AF312" s="501"/>
      <c r="AG312" s="501"/>
      <c r="AH312" s="501"/>
      <c r="AI312" s="501"/>
      <c r="AJ312" s="501"/>
      <c r="AK312" s="501"/>
      <c r="AL312" s="501"/>
      <c r="AM312" s="501"/>
      <c r="AN312" s="501"/>
      <c r="AO312" s="501"/>
      <c r="AP312" s="501"/>
      <c r="AQ312" s="501"/>
      <c r="AR312" s="501"/>
      <c r="AS312" s="501"/>
      <c r="AT312" s="501"/>
      <c r="AU312" s="501"/>
      <c r="AV312" s="501"/>
      <c r="AW312" s="501"/>
      <c r="AX312" s="501"/>
      <c r="AY312" s="501"/>
      <c r="AZ312" s="501"/>
      <c r="BA312" s="501"/>
      <c r="BB312" s="501"/>
      <c r="BC312" s="501"/>
      <c r="BD312" s="501"/>
      <c r="BE312" s="501"/>
      <c r="BF312" s="501"/>
      <c r="BG312" s="501"/>
      <c r="BH312" s="501"/>
      <c r="BI312" s="501"/>
      <c r="BJ312" s="501"/>
      <c r="BK312" s="501"/>
      <c r="BL312" s="501"/>
      <c r="BM312" s="501"/>
      <c r="BN312" s="501"/>
      <c r="BO312" s="501"/>
      <c r="BP312" s="501"/>
      <c r="BQ312" s="501"/>
      <c r="BR312" s="501"/>
      <c r="BS312" s="501"/>
      <c r="BT312" s="501"/>
      <c r="BU312" s="501"/>
      <c r="BV312" s="501"/>
      <c r="BW312" s="501"/>
      <c r="BX312" s="501"/>
      <c r="BY312" s="501"/>
      <c r="BZ312" s="501"/>
      <c r="CA312" s="501"/>
      <c r="CB312" s="501"/>
      <c r="CC312" s="501"/>
      <c r="CD312" s="501"/>
      <c r="CE312" s="501"/>
      <c r="CF312" s="501"/>
      <c r="CG312" s="501"/>
      <c r="CH312" s="501"/>
      <c r="CI312" s="501"/>
      <c r="CJ312" s="501"/>
      <c r="CK312" s="501"/>
      <c r="CL312" s="501"/>
      <c r="CM312" s="501"/>
      <c r="CN312" s="501"/>
      <c r="CO312" s="501"/>
      <c r="CP312" s="501"/>
      <c r="CQ312" s="501"/>
      <c r="CR312" s="501"/>
      <c r="CS312" s="501"/>
      <c r="CT312" s="501"/>
      <c r="CU312" s="501"/>
      <c r="CV312" s="501"/>
      <c r="CW312" s="501"/>
      <c r="CX312" s="501"/>
      <c r="CY312" s="501"/>
      <c r="CZ312" s="501"/>
      <c r="DA312" s="501"/>
      <c r="DB312" s="501"/>
      <c r="DC312" s="501"/>
      <c r="DD312" s="501"/>
      <c r="DE312" s="501"/>
      <c r="DF312" s="501"/>
      <c r="DG312" s="501"/>
      <c r="DH312" s="501"/>
      <c r="DI312" s="501"/>
      <c r="DJ312" s="501"/>
      <c r="DK312" s="501"/>
      <c r="DL312" s="501"/>
      <c r="DM312" s="501"/>
      <c r="DN312" s="501"/>
      <c r="DO312" s="501"/>
      <c r="DP312" s="501"/>
      <c r="DQ312" s="501"/>
      <c r="DR312" s="501"/>
      <c r="DS312" s="501"/>
      <c r="DT312" s="501"/>
      <c r="DU312" s="501"/>
      <c r="DV312" s="501"/>
      <c r="DW312" s="501"/>
      <c r="DX312" s="501"/>
      <c r="DY312" s="501"/>
      <c r="DZ312" s="501"/>
      <c r="EA312" s="501"/>
      <c r="EB312" s="501"/>
      <c r="EC312" s="501"/>
      <c r="ED312" s="501"/>
      <c r="EE312" s="501"/>
      <c r="EF312" s="501"/>
      <c r="EG312" s="501"/>
      <c r="EH312" s="501"/>
      <c r="EI312" s="501"/>
      <c r="EJ312" s="501"/>
      <c r="EK312" s="501"/>
      <c r="EL312" s="501"/>
      <c r="EM312" s="501"/>
      <c r="EN312" s="501"/>
      <c r="EO312" s="501"/>
      <c r="EP312" s="501"/>
      <c r="EQ312" s="501"/>
      <c r="ER312" s="501"/>
      <c r="ES312" s="501"/>
      <c r="ET312" s="501"/>
      <c r="EU312" s="501"/>
      <c r="EV312" s="501"/>
      <c r="EW312" s="501"/>
      <c r="EX312" s="501"/>
      <c r="EY312" s="501"/>
      <c r="EZ312" s="501"/>
      <c r="FA312" s="501"/>
      <c r="FB312" s="501"/>
      <c r="FC312" s="501"/>
      <c r="FD312" s="501"/>
      <c r="FE312" s="501"/>
      <c r="FF312" s="501"/>
      <c r="FG312" s="501"/>
      <c r="FH312" s="501"/>
      <c r="FI312" s="501"/>
      <c r="FJ312" s="501"/>
      <c r="FK312" s="501"/>
      <c r="FL312" s="501"/>
      <c r="FM312" s="501"/>
      <c r="FN312" s="501"/>
      <c r="FO312" s="501"/>
      <c r="FP312" s="501"/>
      <c r="FQ312" s="501"/>
      <c r="FR312" s="501"/>
      <c r="FS312" s="501"/>
      <c r="FT312" s="501"/>
      <c r="FU312" s="501"/>
      <c r="FV312" s="501"/>
      <c r="FW312" s="501"/>
      <c r="FX312" s="501"/>
      <c r="FY312" s="501"/>
      <c r="FZ312" s="501"/>
      <c r="GA312" s="501"/>
      <c r="GB312" s="501"/>
      <c r="GC312" s="501"/>
      <c r="GD312" s="501"/>
      <c r="GE312" s="501"/>
      <c r="GF312" s="501"/>
      <c r="GG312" s="501"/>
      <c r="GH312" s="501"/>
      <c r="GI312" s="501"/>
      <c r="GJ312" s="501"/>
      <c r="GK312" s="501"/>
      <c r="GL312" s="501"/>
      <c r="GM312" s="501"/>
      <c r="GN312" s="501"/>
      <c r="GO312" s="501"/>
      <c r="GP312" s="501"/>
      <c r="GQ312" s="501"/>
      <c r="GR312" s="501"/>
      <c r="GS312" s="501"/>
      <c r="GT312" s="501"/>
      <c r="GU312" s="501"/>
      <c r="GV312" s="501"/>
      <c r="GW312" s="501"/>
      <c r="GX312" s="501"/>
      <c r="GY312" s="501"/>
      <c r="GZ312" s="501"/>
      <c r="HA312" s="501"/>
      <c r="HB312" s="501"/>
      <c r="HC312" s="501"/>
      <c r="HD312" s="501"/>
      <c r="HE312" s="501"/>
      <c r="HF312" s="501"/>
      <c r="HG312" s="501"/>
      <c r="HH312" s="501"/>
      <c r="HI312" s="501"/>
      <c r="HJ312" s="501"/>
      <c r="HK312" s="501"/>
      <c r="HL312" s="501"/>
      <c r="HM312" s="501"/>
      <c r="HN312" s="501"/>
      <c r="HO312" s="501"/>
      <c r="HP312" s="501"/>
      <c r="HQ312" s="501"/>
      <c r="HR312" s="501"/>
      <c r="HS312" s="501"/>
      <c r="HT312" s="501"/>
      <c r="HU312" s="501"/>
      <c r="HV312" s="501"/>
      <c r="HW312" s="501"/>
      <c r="HX312" s="501"/>
      <c r="HY312" s="501"/>
      <c r="HZ312" s="501"/>
      <c r="IA312" s="501"/>
      <c r="IB312" s="501"/>
      <c r="IC312" s="501"/>
      <c r="ID312" s="501"/>
      <c r="IE312" s="501"/>
      <c r="IF312" s="501"/>
      <c r="IG312" s="501"/>
      <c r="IH312" s="501"/>
      <c r="II312" s="501"/>
      <c r="IJ312" s="501"/>
      <c r="IK312" s="501"/>
    </row>
    <row r="313" hidden="1"/>
    <row r="314" hidden="1" spans="2:22">
      <c r="B314" s="253"/>
      <c r="D314" s="253"/>
      <c r="E314" s="264" t="s">
        <v>94</v>
      </c>
      <c r="F314" s="265"/>
      <c r="G314" s="265"/>
      <c r="H314" s="418" t="s">
        <v>95</v>
      </c>
      <c r="I314" s="444">
        <f>B314</f>
        <v>0</v>
      </c>
      <c r="J314" s="445" t="s">
        <v>28</v>
      </c>
      <c r="K314" s="265" t="s">
        <v>29</v>
      </c>
      <c r="L314" s="265" t="s">
        <v>96</v>
      </c>
      <c r="M314" s="446" t="s">
        <v>97</v>
      </c>
      <c r="N314" s="265" t="s">
        <v>32</v>
      </c>
      <c r="O314" s="446" t="s">
        <v>98</v>
      </c>
      <c r="P314" s="446" t="s">
        <v>99</v>
      </c>
      <c r="Q314" s="473" t="s">
        <v>100</v>
      </c>
      <c r="R314" s="474" t="s">
        <v>101</v>
      </c>
      <c r="S314" s="475"/>
      <c r="T314" s="476"/>
      <c r="V314" s="253" t="s">
        <v>102</v>
      </c>
    </row>
    <row r="315" hidden="1" spans="2:22">
      <c r="B315" s="253"/>
      <c r="D315" s="253"/>
      <c r="E315" s="267"/>
      <c r="F315" s="269"/>
      <c r="G315" s="269"/>
      <c r="H315" s="419"/>
      <c r="I315" s="447"/>
      <c r="J315" s="448"/>
      <c r="K315" s="269"/>
      <c r="L315" s="269"/>
      <c r="M315" s="449"/>
      <c r="N315" s="269"/>
      <c r="O315" s="449"/>
      <c r="P315" s="449"/>
      <c r="Q315" s="477"/>
      <c r="R315" s="478"/>
      <c r="S315" s="479"/>
      <c r="T315" s="480"/>
      <c r="U315" s="253"/>
      <c r="V315" s="253"/>
    </row>
    <row r="316" hidden="1" spans="2:22">
      <c r="B316" s="253"/>
      <c r="D316" s="253"/>
      <c r="E316" s="267"/>
      <c r="F316" s="269"/>
      <c r="G316" s="269"/>
      <c r="H316" s="269" t="s">
        <v>103</v>
      </c>
      <c r="I316" s="450"/>
      <c r="J316" s="448" t="s">
        <v>41</v>
      </c>
      <c r="K316" s="451">
        <f>'1.U型槽主筋验算'!K22</f>
        <v>14</v>
      </c>
      <c r="L316" s="452"/>
      <c r="M316" s="453">
        <f>(R316+S316)/2+ROUNDUP((IF(K316&lt;26,10.927,11.212))*K316/10,0)*2</f>
        <v>192</v>
      </c>
      <c r="N316" s="454">
        <f>ROUNDUP((H319/12.5),0)*IF(I317&gt;600,2,1)</f>
        <v>0</v>
      </c>
      <c r="O316" s="455">
        <f t="shared" ref="O316:O323" si="102">M316*N316/100</f>
        <v>0</v>
      </c>
      <c r="P316" s="269">
        <f t="shared" ref="P316:P323" si="103">ROUND(K316^2*PI()/4/1000000*7850,3)</f>
        <v>1.208</v>
      </c>
      <c r="Q316" s="481">
        <f t="shared" ref="Q316:Q323" si="104">O316*P316</f>
        <v>0</v>
      </c>
      <c r="R316" s="482">
        <f>(H317+I321-I324*2)*2+(H323-I324*2)+(H321-I324*2)*2</f>
        <v>160</v>
      </c>
      <c r="S316" s="455">
        <f>(I317+I321-I324*2)*2+(H323-I324*2)+(H321-I324*2)*2</f>
        <v>160</v>
      </c>
      <c r="T316" s="483">
        <f>R318</f>
        <v>52</v>
      </c>
      <c r="V316" s="484">
        <f t="shared" ref="V316:V321" si="105">ROUNDUP((IF(K316&lt;26,10.927,11.212))*K316/10,0)</f>
        <v>16</v>
      </c>
    </row>
    <row r="317" hidden="1" spans="2:22">
      <c r="B317" s="253"/>
      <c r="D317" s="253"/>
      <c r="E317" s="420" t="s">
        <v>6</v>
      </c>
      <c r="F317" s="421" t="s">
        <v>104</v>
      </c>
      <c r="G317" s="421" t="s">
        <v>105</v>
      </c>
      <c r="H317" s="422">
        <f>MIN(VLOOKUP(I314,$B$4:$J$70,2,0),VLOOKUP(I314,$B$4:$J$70,3,0))</f>
        <v>0</v>
      </c>
      <c r="I317" s="456">
        <f>MAX(VLOOKUP(I314,$B$4:$J$70,2,0),VLOOKUP(I314,$B$4:$J$70,3,0))</f>
        <v>0</v>
      </c>
      <c r="J317" s="448" t="s">
        <v>42</v>
      </c>
      <c r="K317" s="461">
        <v>12</v>
      </c>
      <c r="L317" s="452"/>
      <c r="M317" s="453">
        <f>(R317+S317)/2+ROUNDUP((IF(K317&lt;26,10.927,11.212))*K317/10,0)*2</f>
        <v>60</v>
      </c>
      <c r="N317" s="458">
        <f>ROUNDUP((H319/12.5*1),0)*2</f>
        <v>0</v>
      </c>
      <c r="O317" s="455">
        <f t="shared" si="102"/>
        <v>0</v>
      </c>
      <c r="P317" s="269">
        <f t="shared" si="103"/>
        <v>0.888</v>
      </c>
      <c r="Q317" s="481">
        <f t="shared" si="104"/>
        <v>0</v>
      </c>
      <c r="R317" s="486">
        <f>H317+I321-I324*2</f>
        <v>32</v>
      </c>
      <c r="S317" s="487">
        <f>I317+I321-I324*2</f>
        <v>32</v>
      </c>
      <c r="T317" s="488" t="str">
        <f>ROUND(R317,1)&amp;"~"&amp;ROUND(S317,1)</f>
        <v>32~32</v>
      </c>
      <c r="V317" s="484">
        <f t="shared" si="105"/>
        <v>14</v>
      </c>
    </row>
    <row r="318" hidden="1" spans="2:22">
      <c r="B318" s="253"/>
      <c r="D318" s="253"/>
      <c r="E318" s="420">
        <f>VLOOKUP(I314,$B$39:$Z$70,3,0)</f>
        <v>3</v>
      </c>
      <c r="F318" s="423">
        <f>VLOOKUP(I314,$B$39:$Z$70,17,0)</f>
        <v>35</v>
      </c>
      <c r="G318" s="421">
        <f>VLOOKUP(I314,$B$39:$Z$70,12,0)</f>
        <v>-1</v>
      </c>
      <c r="H318" s="421" t="s">
        <v>60</v>
      </c>
      <c r="I318" s="450"/>
      <c r="J318" s="448" t="s">
        <v>43</v>
      </c>
      <c r="K318" s="451">
        <v>14</v>
      </c>
      <c r="L318" s="452"/>
      <c r="M318" s="459">
        <f>R318+2*ROUNDUP((IF(K318&lt;26,10.927,11.212))*K318/10,0)</f>
        <v>84</v>
      </c>
      <c r="N318" s="454">
        <f>ROUNDUP(H319/12.5,0)</f>
        <v>0</v>
      </c>
      <c r="O318" s="455">
        <f t="shared" si="102"/>
        <v>0</v>
      </c>
      <c r="P318" s="269">
        <f t="shared" si="103"/>
        <v>1.208</v>
      </c>
      <c r="Q318" s="481">
        <f t="shared" si="104"/>
        <v>0</v>
      </c>
      <c r="R318" s="491">
        <f>H323-I324*2</f>
        <v>52</v>
      </c>
      <c r="S318" s="455" t="s">
        <v>106</v>
      </c>
      <c r="T318" s="490"/>
      <c r="V318" s="484">
        <f t="shared" si="105"/>
        <v>16</v>
      </c>
    </row>
    <row r="319" hidden="1" spans="2:22">
      <c r="B319" s="253"/>
      <c r="D319" s="253"/>
      <c r="E319" s="424" t="s">
        <v>107</v>
      </c>
      <c r="F319" s="421" t="s">
        <v>108</v>
      </c>
      <c r="G319" s="421" t="s">
        <v>13</v>
      </c>
      <c r="H319" s="425">
        <f>MAX(VLOOKUP(I314,$B$4:$J$70,4,0),VLOOKUP(I314,$B$4:$J$70,5,0))</f>
        <v>0</v>
      </c>
      <c r="I319" s="460">
        <f>MIN(VLOOKUP(I314,$B$4:$J$70,4,0),VLOOKUP(I314,$B$4:$J$70,5,0))</f>
        <v>0</v>
      </c>
      <c r="J319" s="448" t="s">
        <v>44</v>
      </c>
      <c r="K319" s="461">
        <v>14</v>
      </c>
      <c r="L319" s="452"/>
      <c r="M319" s="459">
        <f>R319+2*ROUNDUP((IF(K319&lt;26,10.927,11.212))*K319/10,0)</f>
        <v>139.965512114594</v>
      </c>
      <c r="N319" s="458">
        <f>ROUNDUP(H319/12.5,0)*2</f>
        <v>0</v>
      </c>
      <c r="O319" s="455">
        <f t="shared" si="102"/>
        <v>0</v>
      </c>
      <c r="P319" s="269">
        <f t="shared" si="103"/>
        <v>1.208</v>
      </c>
      <c r="Q319" s="481">
        <f t="shared" si="104"/>
        <v>0</v>
      </c>
      <c r="R319" s="491">
        <f>((H321+I321-I324*2)+(20-I324*2^0.5))*(2^0.5)</f>
        <v>107.965512114594</v>
      </c>
      <c r="S319" s="455" t="s">
        <v>106</v>
      </c>
      <c r="T319" s="490"/>
      <c r="V319" s="484">
        <f t="shared" si="105"/>
        <v>16</v>
      </c>
    </row>
    <row r="320" hidden="1" spans="2:22">
      <c r="B320" s="253"/>
      <c r="D320" s="253"/>
      <c r="E320" s="426">
        <f>VLOOKUP(I314,$B$39:$Z$70,20,0)</f>
        <v>-1</v>
      </c>
      <c r="F320" s="421">
        <f>VLOOKUP(I314,$B$39:$Z$70,23,0)</f>
        <v>-1</v>
      </c>
      <c r="G320" s="421">
        <f>VLOOKUP(I314,$B$39:$Z$70,7,0)</f>
        <v>34</v>
      </c>
      <c r="H320" s="427" t="s">
        <v>109</v>
      </c>
      <c r="I320" s="450" t="s">
        <v>110</v>
      </c>
      <c r="J320" s="448" t="s">
        <v>45</v>
      </c>
      <c r="K320" s="451">
        <v>12</v>
      </c>
      <c r="L320" s="452"/>
      <c r="M320" s="459">
        <f>(R320+S320)/2+2*ROUNDUP((IF(K320&lt;26,10.927,11.212))*K320/10,0)</f>
        <v>20</v>
      </c>
      <c r="N320" s="462">
        <f>4*(G318+1)+(G320-1)*2</f>
        <v>66</v>
      </c>
      <c r="O320" s="455">
        <f t="shared" si="102"/>
        <v>13.2</v>
      </c>
      <c r="P320" s="269">
        <f t="shared" si="103"/>
        <v>0.888</v>
      </c>
      <c r="Q320" s="481">
        <f t="shared" si="104"/>
        <v>11.7216</v>
      </c>
      <c r="R320" s="482">
        <f>H319-I324*2</f>
        <v>-8</v>
      </c>
      <c r="S320" s="455">
        <f>I319-I324*2</f>
        <v>-8</v>
      </c>
      <c r="T320" s="488" t="str">
        <f>ROUND(S320,1)&amp;"~"&amp;ROUND(R320,1)</f>
        <v>-8~-8</v>
      </c>
      <c r="V320" s="484">
        <f t="shared" si="105"/>
        <v>14</v>
      </c>
    </row>
    <row r="321" ht="15" hidden="1" spans="2:22">
      <c r="B321" s="253"/>
      <c r="D321" s="253"/>
      <c r="E321" s="428"/>
      <c r="F321" s="429"/>
      <c r="G321" s="429"/>
      <c r="H321" s="430">
        <f>VLOOKUP(I314,$B$4:$J$70,6,0)</f>
        <v>30</v>
      </c>
      <c r="I321" s="460">
        <f>VLOOKUP(I314,$B$4:$J$70,7,0)</f>
        <v>40</v>
      </c>
      <c r="J321" s="448" t="s">
        <v>111</v>
      </c>
      <c r="K321" s="451">
        <v>12</v>
      </c>
      <c r="L321" s="452"/>
      <c r="M321" s="459">
        <f>(R321+S321)/2+2*ROUNDUP((IF(K321&lt;26,10.927,11.212))*K321/10,0)</f>
        <v>28</v>
      </c>
      <c r="N321" s="269">
        <f>2*(E318+1)+F318*2</f>
        <v>78</v>
      </c>
      <c r="O321" s="455">
        <f t="shared" si="102"/>
        <v>21.84</v>
      </c>
      <c r="P321" s="269">
        <f t="shared" si="103"/>
        <v>0.888</v>
      </c>
      <c r="Q321" s="481">
        <f t="shared" si="104"/>
        <v>19.39392</v>
      </c>
      <c r="R321" s="482">
        <f>((I317-H317)^2+H319^2)^0.5</f>
        <v>0</v>
      </c>
      <c r="S321" s="455">
        <f>((I317-H317)^2+I319^2)^0.5</f>
        <v>0</v>
      </c>
      <c r="T321" s="488" t="str">
        <f>ROUND(S321,1)&amp;"~"&amp;ROUND(R321,1)</f>
        <v>0~0</v>
      </c>
      <c r="V321" s="484">
        <f t="shared" si="105"/>
        <v>14</v>
      </c>
    </row>
    <row r="322" hidden="1" spans="2:22">
      <c r="B322" s="253"/>
      <c r="D322" s="253"/>
      <c r="E322" s="431" t="s">
        <v>112</v>
      </c>
      <c r="F322" s="432"/>
      <c r="G322" s="433"/>
      <c r="H322" s="434" t="s">
        <v>113</v>
      </c>
      <c r="I322" s="463"/>
      <c r="J322" s="448" t="s">
        <v>114</v>
      </c>
      <c r="K322" s="461">
        <v>8</v>
      </c>
      <c r="L322" s="452"/>
      <c r="M322" s="459">
        <f>R322+11</f>
        <v>43</v>
      </c>
      <c r="N322" s="464">
        <f>ROUNDDOWN(((VLOOKUP(I314,$B$39:$Z$70,2,0))/(VLOOKUP(I314,$B$39:$Z$70,4,0))-1),0)/4*((VLOOKUP(I314,$B$39:$Z$70,20,0))+1)</f>
        <v>0</v>
      </c>
      <c r="O322" s="455">
        <f t="shared" si="102"/>
        <v>0</v>
      </c>
      <c r="P322" s="269">
        <f t="shared" si="103"/>
        <v>0.395</v>
      </c>
      <c r="Q322" s="481">
        <f t="shared" si="104"/>
        <v>0</v>
      </c>
      <c r="R322" s="491">
        <f>I321-2*I324</f>
        <v>32</v>
      </c>
      <c r="S322" s="455" t="s">
        <v>106</v>
      </c>
      <c r="T322" s="490"/>
      <c r="V322" s="492"/>
    </row>
    <row r="323" hidden="1" spans="2:22">
      <c r="B323" s="253"/>
      <c r="D323" s="253"/>
      <c r="E323" s="435" t="s">
        <v>115</v>
      </c>
      <c r="F323" s="436" t="s">
        <v>116</v>
      </c>
      <c r="G323" s="437" t="s">
        <v>56</v>
      </c>
      <c r="H323" s="434">
        <f>VLOOKUP(I314,$B$4:$J$70,8,0)</f>
        <v>60</v>
      </c>
      <c r="I323" s="463"/>
      <c r="J323" s="448" t="s">
        <v>117</v>
      </c>
      <c r="K323" s="461">
        <v>8</v>
      </c>
      <c r="L323" s="452"/>
      <c r="M323" s="459">
        <f>R323+11</f>
        <v>33</v>
      </c>
      <c r="N323" s="465">
        <f>ROUND(E320/4*G318,0)*2</f>
        <v>0</v>
      </c>
      <c r="O323" s="455">
        <f t="shared" si="102"/>
        <v>0</v>
      </c>
      <c r="P323" s="269">
        <f t="shared" si="103"/>
        <v>0.395</v>
      </c>
      <c r="Q323" s="481">
        <f t="shared" si="104"/>
        <v>0</v>
      </c>
      <c r="R323" s="491">
        <f>H321-2*I324</f>
        <v>22</v>
      </c>
      <c r="S323" s="455" t="s">
        <v>106</v>
      </c>
      <c r="T323" s="490"/>
      <c r="V323" s="492"/>
    </row>
    <row r="324" ht="15" hidden="1" spans="2:20">
      <c r="B324" s="253"/>
      <c r="D324" s="253"/>
      <c r="E324" s="438">
        <f>IF(I314=0,0,ROUND(((H317+I317)/2*H321*2+H323*I321+0.2*0.2+0.25*0.05*2)*(H319+I319)/2/1000000,1))</f>
        <v>0</v>
      </c>
      <c r="F324" s="439">
        <f>IF(I314=0,0,ROUND(Q322+Q323,1))</f>
        <v>0</v>
      </c>
      <c r="G324" s="440">
        <f>IF(I314=0,0,ROUND(Q316+Q317+Q318+Q319+Q320+Q321,1))</f>
        <v>0</v>
      </c>
      <c r="H324" s="441" t="s">
        <v>118</v>
      </c>
      <c r="I324" s="466">
        <f>$P$3</f>
        <v>4</v>
      </c>
      <c r="J324" s="467" t="s">
        <v>119</v>
      </c>
      <c r="K324" s="468" t="str">
        <f>"C40混凝土:"&amp;ROUND(((H317+I317)/2*H321*2+H323*I321+0.2*0.2+0.25*0.05*2)*(H319+I319)/2/1000000,1)&amp;"m"&amp;"      "&amp;"HPB300:"&amp;ROUND(Q322+Q323,1)&amp;"kg       "&amp;"HRB400:"&amp;ROUND(Q316+Q317+Q318+Q319+Q320+Q321,1)&amp;"kg"</f>
        <v>C40混凝土:0m      HPB300:0kg       HRB400:31.1kg</v>
      </c>
      <c r="L324" s="468"/>
      <c r="M324" s="468"/>
      <c r="N324" s="468"/>
      <c r="O324" s="468"/>
      <c r="P324" s="468"/>
      <c r="Q324" s="493"/>
      <c r="R324" s="494" t="s">
        <v>120</v>
      </c>
      <c r="S324" s="468" t="e">
        <f>ROUND(SUM(Q316:Q323)/ROUND(((H317+I317)/2*H321*2+H323*I321+0.2*0.2+0.25*0.05*2)*(H319+I319)/2/1000000,1),1)</f>
        <v>#DIV/0!</v>
      </c>
      <c r="T324" s="495"/>
    </row>
    <row r="325" hidden="1"/>
    <row r="326" hidden="1" spans="2:22">
      <c r="B326" s="253"/>
      <c r="D326" s="253"/>
      <c r="E326" s="264" t="s">
        <v>94</v>
      </c>
      <c r="F326" s="265"/>
      <c r="G326" s="265"/>
      <c r="H326" s="418" t="s">
        <v>95</v>
      </c>
      <c r="I326" s="444">
        <f>B326</f>
        <v>0</v>
      </c>
      <c r="J326" s="445" t="s">
        <v>28</v>
      </c>
      <c r="K326" s="265" t="s">
        <v>29</v>
      </c>
      <c r="L326" s="265" t="s">
        <v>96</v>
      </c>
      <c r="M326" s="446" t="s">
        <v>97</v>
      </c>
      <c r="N326" s="265" t="s">
        <v>32</v>
      </c>
      <c r="O326" s="446" t="s">
        <v>98</v>
      </c>
      <c r="P326" s="446" t="s">
        <v>99</v>
      </c>
      <c r="Q326" s="473" t="s">
        <v>100</v>
      </c>
      <c r="R326" s="474" t="s">
        <v>101</v>
      </c>
      <c r="S326" s="475"/>
      <c r="T326" s="476"/>
      <c r="V326" s="253" t="s">
        <v>102</v>
      </c>
    </row>
    <row r="327" hidden="1" spans="2:22">
      <c r="B327" s="253"/>
      <c r="D327" s="253"/>
      <c r="E327" s="267"/>
      <c r="F327" s="269"/>
      <c r="G327" s="269"/>
      <c r="H327" s="419"/>
      <c r="I327" s="447"/>
      <c r="J327" s="448"/>
      <c r="K327" s="269"/>
      <c r="L327" s="269"/>
      <c r="M327" s="449"/>
      <c r="N327" s="269"/>
      <c r="O327" s="449"/>
      <c r="P327" s="449"/>
      <c r="Q327" s="477"/>
      <c r="R327" s="478"/>
      <c r="S327" s="479"/>
      <c r="T327" s="480"/>
      <c r="U327" s="253"/>
      <c r="V327" s="253"/>
    </row>
    <row r="328" hidden="1" spans="2:22">
      <c r="B328" s="253"/>
      <c r="D328" s="253"/>
      <c r="E328" s="267"/>
      <c r="F328" s="269"/>
      <c r="G328" s="269"/>
      <c r="H328" s="269" t="s">
        <v>103</v>
      </c>
      <c r="I328" s="450"/>
      <c r="J328" s="448" t="s">
        <v>41</v>
      </c>
      <c r="K328" s="451">
        <f>'1.U型槽主筋验算'!K23</f>
        <v>14</v>
      </c>
      <c r="L328" s="452"/>
      <c r="M328" s="453">
        <f>(R328+S328)/2+ROUNDUP((IF(K328&lt;26,10.927,11.212))*K328/10,0)*2</f>
        <v>192</v>
      </c>
      <c r="N328" s="454">
        <f>ROUNDUP((H331/12.5),0)*IF(I329&gt;600,2,1)</f>
        <v>0</v>
      </c>
      <c r="O328" s="455">
        <f t="shared" ref="O328:O335" si="106">M328*N328/100</f>
        <v>0</v>
      </c>
      <c r="P328" s="269">
        <f t="shared" ref="P328:P335" si="107">ROUND(K328^2*PI()/4/1000000*7850,3)</f>
        <v>1.208</v>
      </c>
      <c r="Q328" s="481">
        <f t="shared" ref="Q328:Q335" si="108">O328*P328</f>
        <v>0</v>
      </c>
      <c r="R328" s="482">
        <f>(H329+I333-I336*2)*2+(H335-I336*2)+(H333-I336*2)*2</f>
        <v>160</v>
      </c>
      <c r="S328" s="455">
        <f>(I329+I333-I336*2)*2+(H335-I336*2)+(H333-I336*2)*2</f>
        <v>160</v>
      </c>
      <c r="T328" s="483">
        <f>R330</f>
        <v>52</v>
      </c>
      <c r="V328" s="484">
        <f t="shared" ref="V328:V333" si="109">ROUNDUP((IF(K328&lt;26,10.927,11.212))*K328/10,0)</f>
        <v>16</v>
      </c>
    </row>
    <row r="329" hidden="1" spans="2:22">
      <c r="B329" s="253"/>
      <c r="D329" s="253"/>
      <c r="E329" s="420" t="s">
        <v>6</v>
      </c>
      <c r="F329" s="421" t="s">
        <v>104</v>
      </c>
      <c r="G329" s="421" t="s">
        <v>105</v>
      </c>
      <c r="H329" s="422">
        <f>MIN(VLOOKUP(I326,$B$4:$J$70,2,0),VLOOKUP(I326,$B$4:$J$70,3,0))</f>
        <v>0</v>
      </c>
      <c r="I329" s="456">
        <f>MAX(VLOOKUP(I326,$B$4:$J$70,2,0),VLOOKUP(I326,$B$4:$J$70,3,0))</f>
        <v>0</v>
      </c>
      <c r="J329" s="448" t="s">
        <v>42</v>
      </c>
      <c r="K329" s="461">
        <v>12</v>
      </c>
      <c r="L329" s="452"/>
      <c r="M329" s="453">
        <f>(R329+S329)/2+ROUNDUP((IF(K329&lt;26,10.927,11.212))*K329/10,0)*2</f>
        <v>60</v>
      </c>
      <c r="N329" s="458">
        <f>ROUNDUP((H331/12.5*1),0)*2</f>
        <v>0</v>
      </c>
      <c r="O329" s="455">
        <f t="shared" si="106"/>
        <v>0</v>
      </c>
      <c r="P329" s="269">
        <f t="shared" si="107"/>
        <v>0.888</v>
      </c>
      <c r="Q329" s="481">
        <f t="shared" si="108"/>
        <v>0</v>
      </c>
      <c r="R329" s="486">
        <f>H329+I333-I336*2</f>
        <v>32</v>
      </c>
      <c r="S329" s="487">
        <f>I329+I333-I336*2</f>
        <v>32</v>
      </c>
      <c r="T329" s="488" t="str">
        <f>ROUND(R329,1)&amp;"~"&amp;ROUND(S329,1)</f>
        <v>32~32</v>
      </c>
      <c r="V329" s="484">
        <f t="shared" si="109"/>
        <v>14</v>
      </c>
    </row>
    <row r="330" hidden="1" spans="2:22">
      <c r="B330" s="253"/>
      <c r="D330" s="253"/>
      <c r="E330" s="420">
        <f>VLOOKUP(I326,$B$39:$Z$70,3,0)</f>
        <v>3</v>
      </c>
      <c r="F330" s="423">
        <f>VLOOKUP(I326,$B$39:$Z$70,17,0)</f>
        <v>35</v>
      </c>
      <c r="G330" s="421">
        <f>VLOOKUP(I326,$B$39:$Z$70,12,0)</f>
        <v>-1</v>
      </c>
      <c r="H330" s="421" t="s">
        <v>60</v>
      </c>
      <c r="I330" s="450"/>
      <c r="J330" s="448" t="s">
        <v>43</v>
      </c>
      <c r="K330" s="451">
        <v>14</v>
      </c>
      <c r="L330" s="452"/>
      <c r="M330" s="459">
        <f>R330+2*ROUNDUP((IF(K330&lt;26,10.927,11.212))*K330/10,0)</f>
        <v>84</v>
      </c>
      <c r="N330" s="454">
        <f>ROUNDUP(H331/12.5,0)</f>
        <v>0</v>
      </c>
      <c r="O330" s="455">
        <f t="shared" si="106"/>
        <v>0</v>
      </c>
      <c r="P330" s="269">
        <f t="shared" si="107"/>
        <v>1.208</v>
      </c>
      <c r="Q330" s="481">
        <f t="shared" si="108"/>
        <v>0</v>
      </c>
      <c r="R330" s="491">
        <f>H335-I336*2</f>
        <v>52</v>
      </c>
      <c r="S330" s="455" t="s">
        <v>106</v>
      </c>
      <c r="T330" s="490"/>
      <c r="V330" s="484">
        <f t="shared" si="109"/>
        <v>16</v>
      </c>
    </row>
    <row r="331" hidden="1" spans="2:22">
      <c r="B331" s="253"/>
      <c r="D331" s="253"/>
      <c r="E331" s="424" t="s">
        <v>107</v>
      </c>
      <c r="F331" s="421" t="s">
        <v>108</v>
      </c>
      <c r="G331" s="421" t="s">
        <v>13</v>
      </c>
      <c r="H331" s="425">
        <f>MAX(VLOOKUP(I326,$B$4:$J$70,4,0),VLOOKUP(I326,$B$4:$J$70,5,0))</f>
        <v>0</v>
      </c>
      <c r="I331" s="460">
        <f>MIN(VLOOKUP(I326,$B$4:$J$70,4,0),VLOOKUP(I326,$B$4:$J$70,5,0))</f>
        <v>0</v>
      </c>
      <c r="J331" s="448" t="s">
        <v>44</v>
      </c>
      <c r="K331" s="461">
        <v>14</v>
      </c>
      <c r="L331" s="452"/>
      <c r="M331" s="459">
        <f>R331+2*ROUNDUP((IF(K331&lt;26,10.927,11.212))*K331/10,0)</f>
        <v>139.965512114594</v>
      </c>
      <c r="N331" s="458">
        <f>ROUNDUP(H331/12.5,0)*2</f>
        <v>0</v>
      </c>
      <c r="O331" s="455">
        <f t="shared" si="106"/>
        <v>0</v>
      </c>
      <c r="P331" s="269">
        <f t="shared" si="107"/>
        <v>1.208</v>
      </c>
      <c r="Q331" s="481">
        <f t="shared" si="108"/>
        <v>0</v>
      </c>
      <c r="R331" s="491">
        <f>((H333+I333-I336*2)+(20-I336*2^0.5))*(2^0.5)</f>
        <v>107.965512114594</v>
      </c>
      <c r="S331" s="455" t="s">
        <v>106</v>
      </c>
      <c r="T331" s="490"/>
      <c r="V331" s="484">
        <f t="shared" si="109"/>
        <v>16</v>
      </c>
    </row>
    <row r="332" hidden="1" spans="2:22">
      <c r="B332" s="253"/>
      <c r="D332" s="253"/>
      <c r="E332" s="426">
        <f>VLOOKUP(I326,$B$39:$Z$70,20,0)</f>
        <v>-1</v>
      </c>
      <c r="F332" s="421">
        <f>VLOOKUP(I326,$B$39:$Z$70,23,0)</f>
        <v>-1</v>
      </c>
      <c r="G332" s="421">
        <f>VLOOKUP(I326,$B$39:$Z$70,7,0)</f>
        <v>34</v>
      </c>
      <c r="H332" s="427" t="s">
        <v>109</v>
      </c>
      <c r="I332" s="450" t="s">
        <v>110</v>
      </c>
      <c r="J332" s="448" t="s">
        <v>45</v>
      </c>
      <c r="K332" s="451">
        <v>12</v>
      </c>
      <c r="L332" s="452"/>
      <c r="M332" s="459">
        <f>(R332+S332)/2+2*ROUNDUP((IF(K332&lt;26,10.927,11.212))*K332/10,0)</f>
        <v>20</v>
      </c>
      <c r="N332" s="462">
        <f>4*(G330+1)+(G332-1)*2</f>
        <v>66</v>
      </c>
      <c r="O332" s="455">
        <f t="shared" si="106"/>
        <v>13.2</v>
      </c>
      <c r="P332" s="269">
        <f t="shared" si="107"/>
        <v>0.888</v>
      </c>
      <c r="Q332" s="481">
        <f t="shared" si="108"/>
        <v>11.7216</v>
      </c>
      <c r="R332" s="482">
        <f>H331-I336*2</f>
        <v>-8</v>
      </c>
      <c r="S332" s="455">
        <f>I331-I336*2</f>
        <v>-8</v>
      </c>
      <c r="T332" s="488" t="str">
        <f>ROUND(S332,1)&amp;"~"&amp;ROUND(R332,1)</f>
        <v>-8~-8</v>
      </c>
      <c r="V332" s="484">
        <f t="shared" si="109"/>
        <v>14</v>
      </c>
    </row>
    <row r="333" ht="15" hidden="1" spans="2:22">
      <c r="B333" s="253"/>
      <c r="D333" s="253"/>
      <c r="E333" s="428"/>
      <c r="F333" s="429"/>
      <c r="G333" s="429"/>
      <c r="H333" s="430">
        <f>VLOOKUP(I326,$B$4:$J$70,6,0)</f>
        <v>30</v>
      </c>
      <c r="I333" s="460">
        <f>VLOOKUP(I326,$B$4:$J$70,7,0)</f>
        <v>40</v>
      </c>
      <c r="J333" s="448" t="s">
        <v>111</v>
      </c>
      <c r="K333" s="451">
        <v>12</v>
      </c>
      <c r="L333" s="452"/>
      <c r="M333" s="459">
        <f>(R333+S333)/2+2*ROUNDUP((IF(K333&lt;26,10.927,11.212))*K333/10,0)</f>
        <v>28</v>
      </c>
      <c r="N333" s="269">
        <f>2*(E330+1)+F330*2</f>
        <v>78</v>
      </c>
      <c r="O333" s="455">
        <f t="shared" si="106"/>
        <v>21.84</v>
      </c>
      <c r="P333" s="269">
        <f t="shared" si="107"/>
        <v>0.888</v>
      </c>
      <c r="Q333" s="481">
        <f t="shared" si="108"/>
        <v>19.39392</v>
      </c>
      <c r="R333" s="482">
        <f>((I329-H329)^2+H331^2)^0.5</f>
        <v>0</v>
      </c>
      <c r="S333" s="455">
        <f>((I329-H329)^2+I331^2)^0.5</f>
        <v>0</v>
      </c>
      <c r="T333" s="488" t="str">
        <f>ROUND(S333,1)&amp;"~"&amp;ROUND(R333,1)</f>
        <v>0~0</v>
      </c>
      <c r="V333" s="484">
        <f t="shared" si="109"/>
        <v>14</v>
      </c>
    </row>
    <row r="334" hidden="1" spans="2:22">
      <c r="B334" s="253"/>
      <c r="D334" s="253"/>
      <c r="E334" s="431" t="s">
        <v>112</v>
      </c>
      <c r="F334" s="432"/>
      <c r="G334" s="433"/>
      <c r="H334" s="434" t="s">
        <v>113</v>
      </c>
      <c r="I334" s="463"/>
      <c r="J334" s="448" t="s">
        <v>114</v>
      </c>
      <c r="K334" s="461">
        <v>8</v>
      </c>
      <c r="L334" s="452"/>
      <c r="M334" s="459">
        <f>R334+11</f>
        <v>43</v>
      </c>
      <c r="N334" s="464">
        <f>ROUNDDOWN(((VLOOKUP(I326,$B$39:$Z$70,2,0))/(VLOOKUP(I326,$B$39:$Z$70,4,0))-1),0)/4*((VLOOKUP(I326,$B$39:$Z$70,20,0))+1)</f>
        <v>0</v>
      </c>
      <c r="O334" s="455">
        <f t="shared" si="106"/>
        <v>0</v>
      </c>
      <c r="P334" s="269">
        <f t="shared" si="107"/>
        <v>0.395</v>
      </c>
      <c r="Q334" s="481">
        <f t="shared" si="108"/>
        <v>0</v>
      </c>
      <c r="R334" s="491">
        <f>I333-2*I336</f>
        <v>32</v>
      </c>
      <c r="S334" s="455" t="s">
        <v>106</v>
      </c>
      <c r="T334" s="490"/>
      <c r="V334" s="492"/>
    </row>
    <row r="335" hidden="1" spans="2:22">
      <c r="B335" s="253"/>
      <c r="D335" s="253"/>
      <c r="E335" s="435" t="s">
        <v>115</v>
      </c>
      <c r="F335" s="436" t="s">
        <v>116</v>
      </c>
      <c r="G335" s="437" t="s">
        <v>56</v>
      </c>
      <c r="H335" s="434">
        <f>VLOOKUP(I326,$B$4:$J$70,8,0)</f>
        <v>60</v>
      </c>
      <c r="I335" s="463"/>
      <c r="J335" s="448" t="s">
        <v>117</v>
      </c>
      <c r="K335" s="461">
        <v>8</v>
      </c>
      <c r="L335" s="452"/>
      <c r="M335" s="459">
        <f>R335+11</f>
        <v>33</v>
      </c>
      <c r="N335" s="465">
        <f>ROUND(E332/4*G330,0)*2</f>
        <v>0</v>
      </c>
      <c r="O335" s="455">
        <f t="shared" si="106"/>
        <v>0</v>
      </c>
      <c r="P335" s="269">
        <f t="shared" si="107"/>
        <v>0.395</v>
      </c>
      <c r="Q335" s="481">
        <f t="shared" si="108"/>
        <v>0</v>
      </c>
      <c r="R335" s="491">
        <f>H333-2*I336</f>
        <v>22</v>
      </c>
      <c r="S335" s="455" t="s">
        <v>106</v>
      </c>
      <c r="T335" s="490"/>
      <c r="V335" s="492"/>
    </row>
    <row r="336" ht="15" hidden="1" spans="2:20">
      <c r="B336" s="253"/>
      <c r="D336" s="253"/>
      <c r="E336" s="438">
        <f>IF(I326=0,0,ROUND(((H329+I329)/2*H333*2+H335*I333+0.2*0.2+0.25*0.05*2)*(H331+I331)/2/1000000,1))</f>
        <v>0</v>
      </c>
      <c r="F336" s="439">
        <f>IF(I326=0,0,ROUND(Q334+Q335,1))</f>
        <v>0</v>
      </c>
      <c r="G336" s="440">
        <f>IF(I326=0,0,ROUND(Q328+Q329+Q330+Q331+Q332+Q333,1))</f>
        <v>0</v>
      </c>
      <c r="H336" s="441" t="s">
        <v>118</v>
      </c>
      <c r="I336" s="466">
        <f>$P$3</f>
        <v>4</v>
      </c>
      <c r="J336" s="467" t="s">
        <v>119</v>
      </c>
      <c r="K336" s="468" t="str">
        <f>"C40混凝土:"&amp;ROUND(((H329+I329)/2*H333*2+H335*I333+0.2*0.2+0.25*0.05*2)*(H331+I331)/2/1000000,1)&amp;"m"&amp;"      "&amp;"HPB300:"&amp;ROUND(Q334+Q335,1)&amp;"kg       "&amp;"HRB400:"&amp;ROUND(Q328+Q329+Q330+Q331+Q332+Q333,1)&amp;"kg"</f>
        <v>C40混凝土:0m      HPB300:0kg       HRB400:31.1kg</v>
      </c>
      <c r="L336" s="468"/>
      <c r="M336" s="468"/>
      <c r="N336" s="468"/>
      <c r="O336" s="468"/>
      <c r="P336" s="468"/>
      <c r="Q336" s="493"/>
      <c r="R336" s="494" t="s">
        <v>120</v>
      </c>
      <c r="S336" s="468" t="e">
        <f>ROUND(SUM(Q328:Q335)/ROUND(((H329+I329)/2*H333*2+H335*I333+0.2*0.2+0.25*0.05*2)*(H331+I331)/2/1000000,1),1)</f>
        <v>#DIV/0!</v>
      </c>
      <c r="T336" s="495"/>
    </row>
    <row r="337" hidden="1"/>
    <row r="338" hidden="1" spans="2:22">
      <c r="B338" s="253"/>
      <c r="D338" s="253"/>
      <c r="E338" s="264" t="s">
        <v>94</v>
      </c>
      <c r="F338" s="265"/>
      <c r="G338" s="265"/>
      <c r="H338" s="418" t="s">
        <v>95</v>
      </c>
      <c r="I338" s="444">
        <f>B338</f>
        <v>0</v>
      </c>
      <c r="J338" s="445" t="s">
        <v>28</v>
      </c>
      <c r="K338" s="265" t="s">
        <v>29</v>
      </c>
      <c r="L338" s="265" t="s">
        <v>96</v>
      </c>
      <c r="M338" s="446" t="s">
        <v>97</v>
      </c>
      <c r="N338" s="265" t="s">
        <v>32</v>
      </c>
      <c r="O338" s="446" t="s">
        <v>98</v>
      </c>
      <c r="P338" s="446" t="s">
        <v>99</v>
      </c>
      <c r="Q338" s="473" t="s">
        <v>100</v>
      </c>
      <c r="R338" s="474" t="s">
        <v>101</v>
      </c>
      <c r="S338" s="475"/>
      <c r="T338" s="476"/>
      <c r="V338" s="253" t="s">
        <v>102</v>
      </c>
    </row>
    <row r="339" hidden="1" spans="2:22">
      <c r="B339" s="253"/>
      <c r="D339" s="253"/>
      <c r="E339" s="267"/>
      <c r="F339" s="269"/>
      <c r="G339" s="269"/>
      <c r="H339" s="419"/>
      <c r="I339" s="447"/>
      <c r="J339" s="448"/>
      <c r="K339" s="269"/>
      <c r="L339" s="269"/>
      <c r="M339" s="449"/>
      <c r="N339" s="269"/>
      <c r="O339" s="449"/>
      <c r="P339" s="449"/>
      <c r="Q339" s="477"/>
      <c r="R339" s="478"/>
      <c r="S339" s="479"/>
      <c r="T339" s="480"/>
      <c r="U339" s="253"/>
      <c r="V339" s="253"/>
    </row>
    <row r="340" hidden="1" spans="2:22">
      <c r="B340" s="253"/>
      <c r="D340" s="253"/>
      <c r="E340" s="267"/>
      <c r="F340" s="269"/>
      <c r="G340" s="269"/>
      <c r="H340" s="269" t="s">
        <v>103</v>
      </c>
      <c r="I340" s="450"/>
      <c r="J340" s="448" t="s">
        <v>41</v>
      </c>
      <c r="K340" s="451">
        <f>'1.U型槽主筋验算'!K24</f>
        <v>22</v>
      </c>
      <c r="L340" s="452"/>
      <c r="M340" s="453">
        <f>(R340+S340)/2+ROUNDUP((IF(K340&lt;26,10.927,11.212))*K340/10,0)*2</f>
        <v>210</v>
      </c>
      <c r="N340" s="454">
        <f>ROUNDUP((H343/12.5),0)*IF(I341&gt;600,2,1)</f>
        <v>0</v>
      </c>
      <c r="O340" s="455">
        <f t="shared" ref="O340:O347" si="110">M340*N340/100</f>
        <v>0</v>
      </c>
      <c r="P340" s="269">
        <f t="shared" ref="P340:P347" si="111">ROUND(K340^2*PI()/4/1000000*7850,3)</f>
        <v>2.984</v>
      </c>
      <c r="Q340" s="481">
        <f t="shared" ref="Q340:Q347" si="112">O340*P340</f>
        <v>0</v>
      </c>
      <c r="R340" s="482">
        <f>(H341+I345-I348*2)*2+(H347-I348*2)+(H345-I348*2)*2</f>
        <v>160</v>
      </c>
      <c r="S340" s="455">
        <f>(I341+I345-I348*2)*2+(H347-I348*2)+(H345-I348*2)*2</f>
        <v>160</v>
      </c>
      <c r="T340" s="483">
        <f>R342</f>
        <v>52</v>
      </c>
      <c r="V340" s="484">
        <f t="shared" ref="V340:V345" si="113">ROUNDUP((IF(K340&lt;26,10.927,11.212))*K340/10,0)</f>
        <v>25</v>
      </c>
    </row>
    <row r="341" hidden="1" spans="2:22">
      <c r="B341" s="253"/>
      <c r="D341" s="253"/>
      <c r="E341" s="420" t="s">
        <v>6</v>
      </c>
      <c r="F341" s="421" t="s">
        <v>104</v>
      </c>
      <c r="G341" s="421" t="s">
        <v>105</v>
      </c>
      <c r="H341" s="422">
        <f>MIN(VLOOKUP(I338,$B$4:$J$70,2,0),VLOOKUP(I338,$B$4:$J$70,3,0))</f>
        <v>0</v>
      </c>
      <c r="I341" s="456">
        <f>MAX(VLOOKUP(I338,$B$4:$J$70,2,0),VLOOKUP(I338,$B$4:$J$70,3,0))</f>
        <v>0</v>
      </c>
      <c r="J341" s="448" t="s">
        <v>42</v>
      </c>
      <c r="K341" s="461">
        <v>12</v>
      </c>
      <c r="L341" s="452"/>
      <c r="M341" s="453">
        <f>(R341+S341)/2+ROUNDUP((IF(K341&lt;26,10.927,11.212))*K341/10,0)*2</f>
        <v>60</v>
      </c>
      <c r="N341" s="458">
        <f>ROUNDUP((H343/12.5*1),0)*2</f>
        <v>0</v>
      </c>
      <c r="O341" s="455">
        <f t="shared" si="110"/>
        <v>0</v>
      </c>
      <c r="P341" s="269">
        <f t="shared" si="111"/>
        <v>0.888</v>
      </c>
      <c r="Q341" s="481">
        <f t="shared" si="112"/>
        <v>0</v>
      </c>
      <c r="R341" s="486">
        <f>H341+I345-I348*2</f>
        <v>32</v>
      </c>
      <c r="S341" s="487">
        <f>I341+I345-I348*2</f>
        <v>32</v>
      </c>
      <c r="T341" s="488" t="str">
        <f>ROUND(R341,1)&amp;"~"&amp;ROUND(S341,1)</f>
        <v>32~32</v>
      </c>
      <c r="V341" s="484">
        <f t="shared" si="113"/>
        <v>14</v>
      </c>
    </row>
    <row r="342" hidden="1" spans="2:22">
      <c r="B342" s="253"/>
      <c r="D342" s="253"/>
      <c r="E342" s="420">
        <f>VLOOKUP(I338,$B$39:$Z$70,3,0)</f>
        <v>3</v>
      </c>
      <c r="F342" s="423">
        <f>VLOOKUP(I338,$B$39:$Z$70,17,0)</f>
        <v>35</v>
      </c>
      <c r="G342" s="421">
        <f>VLOOKUP(I338,$B$39:$Z$70,12,0)</f>
        <v>-1</v>
      </c>
      <c r="H342" s="421" t="s">
        <v>60</v>
      </c>
      <c r="I342" s="450"/>
      <c r="J342" s="448" t="s">
        <v>43</v>
      </c>
      <c r="K342" s="451">
        <v>14</v>
      </c>
      <c r="L342" s="452"/>
      <c r="M342" s="459">
        <f>R342+2*ROUNDUP((IF(K342&lt;26,10.927,11.212))*K342/10,0)</f>
        <v>84</v>
      </c>
      <c r="N342" s="454">
        <f>ROUNDUP(H343/12.5,0)</f>
        <v>0</v>
      </c>
      <c r="O342" s="455">
        <f t="shared" si="110"/>
        <v>0</v>
      </c>
      <c r="P342" s="269">
        <f t="shared" si="111"/>
        <v>1.208</v>
      </c>
      <c r="Q342" s="481">
        <f t="shared" si="112"/>
        <v>0</v>
      </c>
      <c r="R342" s="491">
        <f>H347-I348*2</f>
        <v>52</v>
      </c>
      <c r="S342" s="455" t="s">
        <v>106</v>
      </c>
      <c r="T342" s="490"/>
      <c r="V342" s="484">
        <f t="shared" si="113"/>
        <v>16</v>
      </c>
    </row>
    <row r="343" hidden="1" spans="2:22">
      <c r="B343" s="253"/>
      <c r="D343" s="253"/>
      <c r="E343" s="424" t="s">
        <v>107</v>
      </c>
      <c r="F343" s="421" t="s">
        <v>108</v>
      </c>
      <c r="G343" s="421" t="s">
        <v>13</v>
      </c>
      <c r="H343" s="425">
        <f>MAX(VLOOKUP(I338,$B$4:$J$70,4,0),VLOOKUP(I338,$B$4:$J$70,5,0))</f>
        <v>0</v>
      </c>
      <c r="I343" s="460">
        <f>MIN(VLOOKUP(I338,$B$4:$J$70,4,0),VLOOKUP(I338,$B$4:$J$70,5,0))</f>
        <v>0</v>
      </c>
      <c r="J343" s="448" t="s">
        <v>44</v>
      </c>
      <c r="K343" s="461">
        <v>14</v>
      </c>
      <c r="L343" s="452"/>
      <c r="M343" s="459">
        <f>R343+2*ROUNDUP((IF(K343&lt;26,10.927,11.212))*K343/10,0)</f>
        <v>139.965512114594</v>
      </c>
      <c r="N343" s="458">
        <f>ROUNDUP(H343/12.5,0)*2</f>
        <v>0</v>
      </c>
      <c r="O343" s="455">
        <f t="shared" si="110"/>
        <v>0</v>
      </c>
      <c r="P343" s="269">
        <f t="shared" si="111"/>
        <v>1.208</v>
      </c>
      <c r="Q343" s="481">
        <f t="shared" si="112"/>
        <v>0</v>
      </c>
      <c r="R343" s="491">
        <f>((H345+I345-I348*2)+(20-I348*2^0.5))*(2^0.5)</f>
        <v>107.965512114594</v>
      </c>
      <c r="S343" s="455" t="s">
        <v>106</v>
      </c>
      <c r="T343" s="490"/>
      <c r="V343" s="484">
        <f t="shared" si="113"/>
        <v>16</v>
      </c>
    </row>
    <row r="344" hidden="1" spans="2:22">
      <c r="B344" s="253"/>
      <c r="D344" s="253"/>
      <c r="E344" s="426">
        <f>VLOOKUP(I338,$B$39:$Z$70,20,0)</f>
        <v>-1</v>
      </c>
      <c r="F344" s="421">
        <f>VLOOKUP(I338,$B$39:$Z$70,23,0)</f>
        <v>-1</v>
      </c>
      <c r="G344" s="421">
        <f>VLOOKUP(I338,$B$39:$Z$70,7,0)</f>
        <v>34</v>
      </c>
      <c r="H344" s="427" t="s">
        <v>109</v>
      </c>
      <c r="I344" s="450" t="s">
        <v>110</v>
      </c>
      <c r="J344" s="448" t="s">
        <v>45</v>
      </c>
      <c r="K344" s="451">
        <v>12</v>
      </c>
      <c r="L344" s="452"/>
      <c r="M344" s="459">
        <f>(R344+S344)/2+2*ROUNDUP((IF(K344&lt;26,10.927,11.212))*K344/10,0)</f>
        <v>20</v>
      </c>
      <c r="N344" s="462">
        <f>4*(G342+1)+(G344-1)*2</f>
        <v>66</v>
      </c>
      <c r="O344" s="455">
        <f t="shared" si="110"/>
        <v>13.2</v>
      </c>
      <c r="P344" s="269">
        <f t="shared" si="111"/>
        <v>0.888</v>
      </c>
      <c r="Q344" s="481">
        <f t="shared" si="112"/>
        <v>11.7216</v>
      </c>
      <c r="R344" s="482">
        <f>H343-I348*2</f>
        <v>-8</v>
      </c>
      <c r="S344" s="455">
        <f>I343-I348*2</f>
        <v>-8</v>
      </c>
      <c r="T344" s="488" t="str">
        <f>ROUND(S344,1)&amp;"~"&amp;ROUND(R344,1)</f>
        <v>-8~-8</v>
      </c>
      <c r="V344" s="484">
        <f t="shared" si="113"/>
        <v>14</v>
      </c>
    </row>
    <row r="345" ht="15" hidden="1" spans="2:22">
      <c r="B345" s="253"/>
      <c r="D345" s="253"/>
      <c r="E345" s="428"/>
      <c r="F345" s="429"/>
      <c r="G345" s="429"/>
      <c r="H345" s="430">
        <f>VLOOKUP(I338,$B$4:$J$70,6,0)</f>
        <v>30</v>
      </c>
      <c r="I345" s="460">
        <f>VLOOKUP(I338,$B$4:$J$70,7,0)</f>
        <v>40</v>
      </c>
      <c r="J345" s="448" t="s">
        <v>111</v>
      </c>
      <c r="K345" s="451">
        <v>12</v>
      </c>
      <c r="L345" s="452"/>
      <c r="M345" s="459">
        <f>(R345+S345)/2+2*ROUNDUP((IF(K345&lt;26,10.927,11.212))*K345/10,0)</f>
        <v>28</v>
      </c>
      <c r="N345" s="269">
        <f>2*(E342+1)+F342*2</f>
        <v>78</v>
      </c>
      <c r="O345" s="455">
        <f t="shared" si="110"/>
        <v>21.84</v>
      </c>
      <c r="P345" s="269">
        <f t="shared" si="111"/>
        <v>0.888</v>
      </c>
      <c r="Q345" s="481">
        <f t="shared" si="112"/>
        <v>19.39392</v>
      </c>
      <c r="R345" s="482">
        <f>((I341-H341)^2+H343^2)^0.5</f>
        <v>0</v>
      </c>
      <c r="S345" s="455">
        <f>((I341-H341)^2+I343^2)^0.5</f>
        <v>0</v>
      </c>
      <c r="T345" s="488" t="str">
        <f>ROUND(S345,1)&amp;"~"&amp;ROUND(R345,1)</f>
        <v>0~0</v>
      </c>
      <c r="V345" s="484">
        <f t="shared" si="113"/>
        <v>14</v>
      </c>
    </row>
    <row r="346" hidden="1" spans="2:22">
      <c r="B346" s="253"/>
      <c r="D346" s="253"/>
      <c r="E346" s="431" t="s">
        <v>112</v>
      </c>
      <c r="F346" s="432"/>
      <c r="G346" s="433"/>
      <c r="H346" s="434" t="s">
        <v>113</v>
      </c>
      <c r="I346" s="463"/>
      <c r="J346" s="448" t="s">
        <v>114</v>
      </c>
      <c r="K346" s="461">
        <v>8</v>
      </c>
      <c r="L346" s="452"/>
      <c r="M346" s="459">
        <f>R346+11</f>
        <v>43</v>
      </c>
      <c r="N346" s="464">
        <f>ROUNDDOWN(((VLOOKUP(I338,$B$39:$Z$70,2,0))/(VLOOKUP(I338,$B$39:$Z$70,4,0))-1),0)/4*((VLOOKUP(I338,$B$39:$Z$70,20,0))+1)</f>
        <v>0</v>
      </c>
      <c r="O346" s="455">
        <f t="shared" si="110"/>
        <v>0</v>
      </c>
      <c r="P346" s="269">
        <f t="shared" si="111"/>
        <v>0.395</v>
      </c>
      <c r="Q346" s="481">
        <f t="shared" si="112"/>
        <v>0</v>
      </c>
      <c r="R346" s="491">
        <f>I345-2*I348</f>
        <v>32</v>
      </c>
      <c r="S346" s="455" t="s">
        <v>106</v>
      </c>
      <c r="T346" s="490"/>
      <c r="V346" s="492"/>
    </row>
    <row r="347" hidden="1" spans="2:22">
      <c r="B347" s="253"/>
      <c r="D347" s="253"/>
      <c r="E347" s="435" t="s">
        <v>115</v>
      </c>
      <c r="F347" s="436" t="s">
        <v>116</v>
      </c>
      <c r="G347" s="437" t="s">
        <v>56</v>
      </c>
      <c r="H347" s="434">
        <f>VLOOKUP(I338,$B$4:$J$70,8,0)</f>
        <v>60</v>
      </c>
      <c r="I347" s="463"/>
      <c r="J347" s="448" t="s">
        <v>117</v>
      </c>
      <c r="K347" s="461">
        <v>8</v>
      </c>
      <c r="L347" s="452"/>
      <c r="M347" s="459">
        <f>R347+11</f>
        <v>33</v>
      </c>
      <c r="N347" s="465">
        <f>ROUND(E344/4*G342,0)*2</f>
        <v>0</v>
      </c>
      <c r="O347" s="455">
        <f t="shared" si="110"/>
        <v>0</v>
      </c>
      <c r="P347" s="269">
        <f t="shared" si="111"/>
        <v>0.395</v>
      </c>
      <c r="Q347" s="481">
        <f t="shared" si="112"/>
        <v>0</v>
      </c>
      <c r="R347" s="491">
        <f>H345-2*I348</f>
        <v>22</v>
      </c>
      <c r="S347" s="455" t="s">
        <v>106</v>
      </c>
      <c r="T347" s="490"/>
      <c r="V347" s="492"/>
    </row>
    <row r="348" ht="15" hidden="1" spans="2:20">
      <c r="B348" s="253"/>
      <c r="D348" s="253"/>
      <c r="E348" s="438">
        <f>IF(I338=0,0,ROUND(((H341+I341)/2*H345*2+H347*I345+0.2*0.2+0.25*0.05*2)*(H343+I343)/2/1000000,1))</f>
        <v>0</v>
      </c>
      <c r="F348" s="439">
        <f>IF(I338=0,0,ROUND(Q346+Q347,1))</f>
        <v>0</v>
      </c>
      <c r="G348" s="440">
        <f>IF(I338=0,0,ROUND(Q340+Q341+Q342+Q343+Q344+Q345,1))</f>
        <v>0</v>
      </c>
      <c r="H348" s="441" t="s">
        <v>118</v>
      </c>
      <c r="I348" s="466">
        <f>$P$3</f>
        <v>4</v>
      </c>
      <c r="J348" s="467" t="s">
        <v>119</v>
      </c>
      <c r="K348" s="468" t="str">
        <f>"C40混凝土:"&amp;ROUND(((H341+I341)/2*H345*2+H347*I345+0.2*0.2+0.25*0.05*2)*(H343+I343)/2/1000000,1)&amp;"m"&amp;"      "&amp;"HPB300:"&amp;ROUND(Q346+Q347,1)&amp;"kg       "&amp;"HRB400:"&amp;ROUND(Q340+Q341+Q342+Q343+Q344+Q345,1)&amp;"kg"</f>
        <v>C40混凝土:0m      HPB300:0kg       HRB400:31.1kg</v>
      </c>
      <c r="L348" s="468"/>
      <c r="M348" s="468"/>
      <c r="N348" s="468"/>
      <c r="O348" s="468"/>
      <c r="P348" s="468"/>
      <c r="Q348" s="493"/>
      <c r="R348" s="494" t="s">
        <v>120</v>
      </c>
      <c r="S348" s="468" t="e">
        <f>ROUND(SUM(Q340:Q347)/ROUND(((H341+I341)/2*H345*2+H347*I345+0.2*0.2+0.25*0.05*2)*(H343+I343)/2/1000000,1),1)</f>
        <v>#DIV/0!</v>
      </c>
      <c r="T348" s="495"/>
    </row>
    <row r="349" hidden="1"/>
    <row r="350" hidden="1" spans="2:22">
      <c r="B350" s="253"/>
      <c r="D350" s="253"/>
      <c r="E350" s="264" t="s">
        <v>94</v>
      </c>
      <c r="F350" s="265"/>
      <c r="G350" s="265"/>
      <c r="H350" s="418" t="s">
        <v>95</v>
      </c>
      <c r="I350" s="444">
        <f>B350</f>
        <v>0</v>
      </c>
      <c r="J350" s="445" t="s">
        <v>28</v>
      </c>
      <c r="K350" s="265" t="s">
        <v>29</v>
      </c>
      <c r="L350" s="265" t="s">
        <v>96</v>
      </c>
      <c r="M350" s="446" t="s">
        <v>97</v>
      </c>
      <c r="N350" s="265" t="s">
        <v>32</v>
      </c>
      <c r="O350" s="446" t="s">
        <v>98</v>
      </c>
      <c r="P350" s="446" t="s">
        <v>99</v>
      </c>
      <c r="Q350" s="473" t="s">
        <v>100</v>
      </c>
      <c r="R350" s="474" t="s">
        <v>101</v>
      </c>
      <c r="S350" s="475"/>
      <c r="T350" s="476"/>
      <c r="V350" s="253" t="s">
        <v>102</v>
      </c>
    </row>
    <row r="351" hidden="1" spans="2:22">
      <c r="B351" s="253"/>
      <c r="D351" s="253"/>
      <c r="E351" s="267"/>
      <c r="F351" s="269"/>
      <c r="G351" s="269"/>
      <c r="H351" s="419"/>
      <c r="I351" s="447"/>
      <c r="J351" s="448"/>
      <c r="K351" s="269"/>
      <c r="L351" s="269"/>
      <c r="M351" s="449"/>
      <c r="N351" s="269"/>
      <c r="O351" s="449"/>
      <c r="P351" s="449"/>
      <c r="Q351" s="477"/>
      <c r="R351" s="478"/>
      <c r="S351" s="479"/>
      <c r="T351" s="480"/>
      <c r="U351" s="253"/>
      <c r="V351" s="253"/>
    </row>
    <row r="352" hidden="1" spans="2:22">
      <c r="B352" s="253"/>
      <c r="D352" s="253"/>
      <c r="E352" s="267"/>
      <c r="F352" s="269"/>
      <c r="G352" s="269"/>
      <c r="H352" s="269" t="s">
        <v>103</v>
      </c>
      <c r="I352" s="450"/>
      <c r="J352" s="448" t="s">
        <v>41</v>
      </c>
      <c r="K352" s="451">
        <f>'1.U型槽主筋验算'!K25</f>
        <v>25</v>
      </c>
      <c r="L352" s="452"/>
      <c r="M352" s="453">
        <f>(R352+S352)/2+ROUNDUP((IF(K352&lt;26,10.927,11.212))*K352/10,0)*2</f>
        <v>216</v>
      </c>
      <c r="N352" s="454">
        <f>ROUNDUP((H355/12.5),0)*IF(I353&gt;600,2,1)</f>
        <v>0</v>
      </c>
      <c r="O352" s="455">
        <f t="shared" ref="O352:O359" si="114">M352*N352/100</f>
        <v>0</v>
      </c>
      <c r="P352" s="269">
        <f t="shared" ref="P352:P359" si="115">ROUND(K352^2*PI()/4/1000000*7850,3)</f>
        <v>3.853</v>
      </c>
      <c r="Q352" s="481">
        <f t="shared" ref="Q352:Q359" si="116">O352*P352</f>
        <v>0</v>
      </c>
      <c r="R352" s="482">
        <f>(H353+I357-I360*2)*2+(H359-I360*2)+(H357-I360*2)*2</f>
        <v>160</v>
      </c>
      <c r="S352" s="455">
        <f>(I353+I357-I360*2)*2+(H359-I360*2)+(H357-I360*2)*2</f>
        <v>160</v>
      </c>
      <c r="T352" s="483">
        <f>R354</f>
        <v>52</v>
      </c>
      <c r="V352" s="484">
        <f t="shared" ref="V352:V357" si="117">ROUNDUP((IF(K352&lt;26,10.927,11.212))*K352/10,0)</f>
        <v>28</v>
      </c>
    </row>
    <row r="353" hidden="1" spans="2:22">
      <c r="B353" s="253"/>
      <c r="D353" s="253"/>
      <c r="E353" s="420" t="s">
        <v>6</v>
      </c>
      <c r="F353" s="421" t="s">
        <v>104</v>
      </c>
      <c r="G353" s="421" t="s">
        <v>105</v>
      </c>
      <c r="H353" s="422">
        <f>MIN(VLOOKUP(I350,$B$4:$J$70,2,0),VLOOKUP(I350,$B$4:$J$70,3,0))</f>
        <v>0</v>
      </c>
      <c r="I353" s="456">
        <f>MAX(VLOOKUP(I350,$B$4:$J$70,2,0),VLOOKUP(I350,$B$4:$J$70,3,0))</f>
        <v>0</v>
      </c>
      <c r="J353" s="448" t="s">
        <v>42</v>
      </c>
      <c r="K353" s="461">
        <v>12</v>
      </c>
      <c r="L353" s="452"/>
      <c r="M353" s="453">
        <f>(R353+S353)/2+ROUNDUP((IF(K353&lt;26,10.927,11.212))*K353/10,0)*2</f>
        <v>60</v>
      </c>
      <c r="N353" s="458">
        <f>ROUNDUP((H355/12.5*1),0)*2</f>
        <v>0</v>
      </c>
      <c r="O353" s="455">
        <f t="shared" si="114"/>
        <v>0</v>
      </c>
      <c r="P353" s="269">
        <f t="shared" si="115"/>
        <v>0.888</v>
      </c>
      <c r="Q353" s="481">
        <f t="shared" si="116"/>
        <v>0</v>
      </c>
      <c r="R353" s="486">
        <f>H353+I357-I360*2</f>
        <v>32</v>
      </c>
      <c r="S353" s="487">
        <f>I353+I357-I360*2</f>
        <v>32</v>
      </c>
      <c r="T353" s="488" t="str">
        <f>ROUND(R353,1)&amp;"~"&amp;ROUND(S353,1)</f>
        <v>32~32</v>
      </c>
      <c r="V353" s="484">
        <f t="shared" si="117"/>
        <v>14</v>
      </c>
    </row>
    <row r="354" hidden="1" spans="2:22">
      <c r="B354" s="253"/>
      <c r="D354" s="253"/>
      <c r="E354" s="420">
        <f>VLOOKUP(I350,$B$39:$Z$70,3,0)</f>
        <v>3</v>
      </c>
      <c r="F354" s="423">
        <f>VLOOKUP(I350,$B$39:$Z$70,17,0)</f>
        <v>35</v>
      </c>
      <c r="G354" s="421">
        <f>VLOOKUP(I350,$B$39:$Z$70,12,0)</f>
        <v>-1</v>
      </c>
      <c r="H354" s="421" t="s">
        <v>60</v>
      </c>
      <c r="I354" s="450"/>
      <c r="J354" s="448" t="s">
        <v>43</v>
      </c>
      <c r="K354" s="451">
        <v>14</v>
      </c>
      <c r="L354" s="452"/>
      <c r="M354" s="459">
        <f>R354+2*ROUNDUP((IF(K354&lt;26,10.927,11.212))*K354/10,0)</f>
        <v>84</v>
      </c>
      <c r="N354" s="454">
        <f>ROUNDUP(H355/12.5,0)</f>
        <v>0</v>
      </c>
      <c r="O354" s="455">
        <f t="shared" si="114"/>
        <v>0</v>
      </c>
      <c r="P354" s="269">
        <f t="shared" si="115"/>
        <v>1.208</v>
      </c>
      <c r="Q354" s="481">
        <f t="shared" si="116"/>
        <v>0</v>
      </c>
      <c r="R354" s="491">
        <f>H359-I360*2</f>
        <v>52</v>
      </c>
      <c r="S354" s="455" t="s">
        <v>106</v>
      </c>
      <c r="T354" s="490"/>
      <c r="V354" s="484">
        <f t="shared" si="117"/>
        <v>16</v>
      </c>
    </row>
    <row r="355" hidden="1" spans="2:22">
      <c r="B355" s="253"/>
      <c r="D355" s="253"/>
      <c r="E355" s="424" t="s">
        <v>107</v>
      </c>
      <c r="F355" s="421" t="s">
        <v>108</v>
      </c>
      <c r="G355" s="421" t="s">
        <v>13</v>
      </c>
      <c r="H355" s="425">
        <f>MAX(VLOOKUP(I350,$B$4:$J$70,4,0),VLOOKUP(I350,$B$4:$J$70,5,0))</f>
        <v>0</v>
      </c>
      <c r="I355" s="460">
        <f>MIN(VLOOKUP(I350,$B$4:$J$70,4,0),VLOOKUP(I350,$B$4:$J$70,5,0))</f>
        <v>0</v>
      </c>
      <c r="J355" s="448" t="s">
        <v>44</v>
      </c>
      <c r="K355" s="461">
        <v>14</v>
      </c>
      <c r="L355" s="452"/>
      <c r="M355" s="459">
        <f>R355+2*ROUNDUP((IF(K355&lt;26,10.927,11.212))*K355/10,0)</f>
        <v>139.965512114594</v>
      </c>
      <c r="N355" s="458">
        <f>ROUNDUP(H355/12.5,0)*2</f>
        <v>0</v>
      </c>
      <c r="O355" s="455">
        <f t="shared" si="114"/>
        <v>0</v>
      </c>
      <c r="P355" s="269">
        <f t="shared" si="115"/>
        <v>1.208</v>
      </c>
      <c r="Q355" s="481">
        <f t="shared" si="116"/>
        <v>0</v>
      </c>
      <c r="R355" s="491">
        <f>((H357+I357-I360*2)+(20-I360*2^0.5))*(2^0.5)</f>
        <v>107.965512114594</v>
      </c>
      <c r="S355" s="455" t="s">
        <v>106</v>
      </c>
      <c r="T355" s="490"/>
      <c r="V355" s="484">
        <f t="shared" si="117"/>
        <v>16</v>
      </c>
    </row>
    <row r="356" hidden="1" spans="2:22">
      <c r="B356" s="253"/>
      <c r="D356" s="253"/>
      <c r="E356" s="426">
        <f>VLOOKUP(I350,$B$39:$Z$70,20,0)</f>
        <v>-1</v>
      </c>
      <c r="F356" s="421">
        <f>VLOOKUP(I350,$B$39:$Z$70,23,0)</f>
        <v>-1</v>
      </c>
      <c r="G356" s="421">
        <f>VLOOKUP(I350,$B$39:$Z$70,7,0)</f>
        <v>34</v>
      </c>
      <c r="H356" s="427" t="s">
        <v>109</v>
      </c>
      <c r="I356" s="450" t="s">
        <v>110</v>
      </c>
      <c r="J356" s="448" t="s">
        <v>45</v>
      </c>
      <c r="K356" s="451">
        <v>12</v>
      </c>
      <c r="L356" s="452"/>
      <c r="M356" s="459">
        <f>(R356+S356)/2+2*ROUNDUP((IF(K356&lt;26,10.927,11.212))*K356/10,0)</f>
        <v>20</v>
      </c>
      <c r="N356" s="462">
        <f>4*(G354+1)+(G356-1)*2</f>
        <v>66</v>
      </c>
      <c r="O356" s="455">
        <f t="shared" si="114"/>
        <v>13.2</v>
      </c>
      <c r="P356" s="269">
        <f t="shared" si="115"/>
        <v>0.888</v>
      </c>
      <c r="Q356" s="481">
        <f t="shared" si="116"/>
        <v>11.7216</v>
      </c>
      <c r="R356" s="482">
        <f>H355-I360*2</f>
        <v>-8</v>
      </c>
      <c r="S356" s="455">
        <f>I355-I360*2</f>
        <v>-8</v>
      </c>
      <c r="T356" s="488" t="str">
        <f>ROUND(S356,1)&amp;"~"&amp;ROUND(R356,1)</f>
        <v>-8~-8</v>
      </c>
      <c r="V356" s="484">
        <f t="shared" si="117"/>
        <v>14</v>
      </c>
    </row>
    <row r="357" ht="15" hidden="1" spans="2:22">
      <c r="B357" s="253"/>
      <c r="D357" s="253"/>
      <c r="E357" s="428"/>
      <c r="F357" s="429"/>
      <c r="G357" s="429"/>
      <c r="H357" s="430">
        <f>VLOOKUP(I350,$B$4:$J$70,6,0)</f>
        <v>30</v>
      </c>
      <c r="I357" s="460">
        <f>VLOOKUP(I350,$B$4:$J$70,7,0)</f>
        <v>40</v>
      </c>
      <c r="J357" s="448" t="s">
        <v>111</v>
      </c>
      <c r="K357" s="451">
        <v>12</v>
      </c>
      <c r="L357" s="452"/>
      <c r="M357" s="459">
        <f>(R357+S357)/2+2*ROUNDUP((IF(K357&lt;26,10.927,11.212))*K357/10,0)</f>
        <v>28</v>
      </c>
      <c r="N357" s="269">
        <f>2*(E354+1)+F354*2</f>
        <v>78</v>
      </c>
      <c r="O357" s="455">
        <f t="shared" si="114"/>
        <v>21.84</v>
      </c>
      <c r="P357" s="269">
        <f t="shared" si="115"/>
        <v>0.888</v>
      </c>
      <c r="Q357" s="481">
        <f t="shared" si="116"/>
        <v>19.39392</v>
      </c>
      <c r="R357" s="482">
        <f>((I353-H353)^2+H355^2)^0.5</f>
        <v>0</v>
      </c>
      <c r="S357" s="455">
        <f>((I353-H353)^2+I355^2)^0.5</f>
        <v>0</v>
      </c>
      <c r="T357" s="488" t="str">
        <f>ROUND(S357,1)&amp;"~"&amp;ROUND(R357,1)</f>
        <v>0~0</v>
      </c>
      <c r="V357" s="484">
        <f t="shared" si="117"/>
        <v>14</v>
      </c>
    </row>
    <row r="358" hidden="1" spans="2:22">
      <c r="B358" s="253"/>
      <c r="D358" s="253"/>
      <c r="E358" s="431" t="s">
        <v>112</v>
      </c>
      <c r="F358" s="432"/>
      <c r="G358" s="433"/>
      <c r="H358" s="434" t="s">
        <v>113</v>
      </c>
      <c r="I358" s="463"/>
      <c r="J358" s="448" t="s">
        <v>114</v>
      </c>
      <c r="K358" s="461">
        <v>8</v>
      </c>
      <c r="L358" s="452"/>
      <c r="M358" s="459">
        <f>R358+11</f>
        <v>43</v>
      </c>
      <c r="N358" s="464">
        <f>ROUNDDOWN(((VLOOKUP(I350,$B$39:$Z$70,2,0))/(VLOOKUP(I350,$B$39:$Z$70,4,0))-1),0)/4*((VLOOKUP(I350,$B$39:$Z$70,20,0))+1)</f>
        <v>0</v>
      </c>
      <c r="O358" s="455">
        <f t="shared" si="114"/>
        <v>0</v>
      </c>
      <c r="P358" s="269">
        <f t="shared" si="115"/>
        <v>0.395</v>
      </c>
      <c r="Q358" s="481">
        <f t="shared" si="116"/>
        <v>0</v>
      </c>
      <c r="R358" s="491">
        <f>I357-2*I360</f>
        <v>32</v>
      </c>
      <c r="S358" s="455" t="s">
        <v>106</v>
      </c>
      <c r="T358" s="490"/>
      <c r="V358" s="492"/>
    </row>
    <row r="359" hidden="1" spans="2:22">
      <c r="B359" s="253"/>
      <c r="D359" s="253"/>
      <c r="E359" s="435" t="s">
        <v>115</v>
      </c>
      <c r="F359" s="436" t="s">
        <v>116</v>
      </c>
      <c r="G359" s="437" t="s">
        <v>56</v>
      </c>
      <c r="H359" s="434">
        <f>VLOOKUP(I350,$B$4:$J$70,8,0)</f>
        <v>60</v>
      </c>
      <c r="I359" s="463"/>
      <c r="J359" s="448" t="s">
        <v>117</v>
      </c>
      <c r="K359" s="461">
        <v>8</v>
      </c>
      <c r="L359" s="452"/>
      <c r="M359" s="459">
        <f>R359+11</f>
        <v>33</v>
      </c>
      <c r="N359" s="465">
        <f>ROUND(E356/4*G354,0)*2</f>
        <v>0</v>
      </c>
      <c r="O359" s="455">
        <f t="shared" si="114"/>
        <v>0</v>
      </c>
      <c r="P359" s="269">
        <f t="shared" si="115"/>
        <v>0.395</v>
      </c>
      <c r="Q359" s="481">
        <f t="shared" si="116"/>
        <v>0</v>
      </c>
      <c r="R359" s="491">
        <f>H357-2*I360</f>
        <v>22</v>
      </c>
      <c r="S359" s="455" t="s">
        <v>106</v>
      </c>
      <c r="T359" s="490"/>
      <c r="V359" s="492"/>
    </row>
    <row r="360" ht="15" hidden="1" spans="2:20">
      <c r="B360" s="253"/>
      <c r="D360" s="253"/>
      <c r="E360" s="438">
        <f>IF(I350=0,0,ROUND(((H353+I353)/2*H357*2+H359*I357+0.2*0.2+0.25*0.05*2)*(H355+I355)/2/1000000,1))</f>
        <v>0</v>
      </c>
      <c r="F360" s="439">
        <f>IF(I350=0,0,ROUND(Q358+Q359,1))</f>
        <v>0</v>
      </c>
      <c r="G360" s="440">
        <f>IF(I350=0,0,ROUND(Q352+Q353+Q354+Q355+Q356+Q357,1))</f>
        <v>0</v>
      </c>
      <c r="H360" s="441" t="s">
        <v>118</v>
      </c>
      <c r="I360" s="466">
        <f>$P$3</f>
        <v>4</v>
      </c>
      <c r="J360" s="467" t="s">
        <v>119</v>
      </c>
      <c r="K360" s="468" t="str">
        <f>"C40混凝土:"&amp;ROUND(((H353+I353)/2*H357*2+H359*I357+0.2*0.2+0.25*0.05*2)*(H355+I355)/2/1000000,1)&amp;"m"&amp;"      "&amp;"HPB300:"&amp;ROUND(Q358+Q359,1)&amp;"kg       "&amp;"HRB400:"&amp;ROUND(Q352+Q353+Q354+Q355+Q356+Q357,1)&amp;"kg"</f>
        <v>C40混凝土:0m      HPB300:0kg       HRB400:31.1kg</v>
      </c>
      <c r="L360" s="468"/>
      <c r="M360" s="468"/>
      <c r="N360" s="468"/>
      <c r="O360" s="468"/>
      <c r="P360" s="468"/>
      <c r="Q360" s="493"/>
      <c r="R360" s="494" t="s">
        <v>120</v>
      </c>
      <c r="S360" s="468" t="e">
        <f>ROUND(SUM(Q352:Q359)/ROUND(((H353+I353)/2*H357*2+H359*I357+0.2*0.2+0.25*0.05*2)*(H355+I355)/2/1000000,1),1)</f>
        <v>#DIV/0!</v>
      </c>
      <c r="T360" s="495"/>
    </row>
    <row r="361" hidden="1"/>
    <row r="362" hidden="1" spans="2:22">
      <c r="B362" s="253"/>
      <c r="D362" s="253"/>
      <c r="E362" s="264" t="s">
        <v>94</v>
      </c>
      <c r="F362" s="265"/>
      <c r="G362" s="265"/>
      <c r="H362" s="418" t="s">
        <v>95</v>
      </c>
      <c r="I362" s="444">
        <f>B362</f>
        <v>0</v>
      </c>
      <c r="J362" s="445" t="s">
        <v>28</v>
      </c>
      <c r="K362" s="265" t="s">
        <v>29</v>
      </c>
      <c r="L362" s="265" t="s">
        <v>96</v>
      </c>
      <c r="M362" s="446" t="s">
        <v>97</v>
      </c>
      <c r="N362" s="265" t="s">
        <v>32</v>
      </c>
      <c r="O362" s="446" t="s">
        <v>98</v>
      </c>
      <c r="P362" s="446" t="s">
        <v>99</v>
      </c>
      <c r="Q362" s="473" t="s">
        <v>100</v>
      </c>
      <c r="R362" s="474" t="s">
        <v>101</v>
      </c>
      <c r="S362" s="475"/>
      <c r="T362" s="476"/>
      <c r="V362" s="253" t="s">
        <v>102</v>
      </c>
    </row>
    <row r="363" hidden="1" spans="2:22">
      <c r="B363" s="253"/>
      <c r="D363" s="253"/>
      <c r="E363" s="267"/>
      <c r="F363" s="269"/>
      <c r="G363" s="269"/>
      <c r="H363" s="419"/>
      <c r="I363" s="447"/>
      <c r="J363" s="448"/>
      <c r="K363" s="269"/>
      <c r="L363" s="269"/>
      <c r="M363" s="449"/>
      <c r="N363" s="269"/>
      <c r="O363" s="449"/>
      <c r="P363" s="449"/>
      <c r="Q363" s="477"/>
      <c r="R363" s="478"/>
      <c r="S363" s="479"/>
      <c r="T363" s="480"/>
      <c r="U363" s="253"/>
      <c r="V363" s="253"/>
    </row>
    <row r="364" hidden="1" spans="2:22">
      <c r="B364" s="253"/>
      <c r="D364" s="253"/>
      <c r="E364" s="267"/>
      <c r="F364" s="269"/>
      <c r="G364" s="269"/>
      <c r="H364" s="269" t="s">
        <v>103</v>
      </c>
      <c r="I364" s="450"/>
      <c r="J364" s="448" t="s">
        <v>41</v>
      </c>
      <c r="K364" s="451">
        <f>'1.U型槽主筋验算'!K26</f>
        <v>20</v>
      </c>
      <c r="L364" s="452"/>
      <c r="M364" s="453">
        <f>(R364+S364)/2+ROUNDUP((IF(K364&lt;26,10.927,11.212))*K364/10,0)*2</f>
        <v>204</v>
      </c>
      <c r="N364" s="454">
        <f>ROUNDUP((H367/12.5),0)*IF(I365&gt;600,2,1)</f>
        <v>0</v>
      </c>
      <c r="O364" s="455">
        <f t="shared" ref="O364:O371" si="118">M364*N364/100</f>
        <v>0</v>
      </c>
      <c r="P364" s="269">
        <f t="shared" ref="P364:P371" si="119">ROUND(K364^2*PI()/4/1000000*7850,3)</f>
        <v>2.466</v>
      </c>
      <c r="Q364" s="481">
        <f t="shared" ref="Q364:Q371" si="120">O364*P364</f>
        <v>0</v>
      </c>
      <c r="R364" s="482">
        <f>(H365+I369-I372*2)*2+(H371-I372*2)+(H369-I372*2)*2</f>
        <v>160</v>
      </c>
      <c r="S364" s="455">
        <f>(I365+I369-I372*2)*2+(H371-I372*2)+(H369-I372*2)*2</f>
        <v>160</v>
      </c>
      <c r="T364" s="483">
        <f>R366</f>
        <v>52</v>
      </c>
      <c r="V364" s="484">
        <f t="shared" ref="V364:V369" si="121">ROUNDUP((IF(K364&lt;26,10.927,11.212))*K364/10,0)</f>
        <v>22</v>
      </c>
    </row>
    <row r="365" hidden="1" spans="2:22">
      <c r="B365" s="253"/>
      <c r="D365" s="253"/>
      <c r="E365" s="420" t="s">
        <v>6</v>
      </c>
      <c r="F365" s="421" t="s">
        <v>104</v>
      </c>
      <c r="G365" s="421" t="s">
        <v>105</v>
      </c>
      <c r="H365" s="422">
        <f>MIN(VLOOKUP(I362,$B$4:$J$70,2,0),VLOOKUP(I362,$B$4:$J$70,3,0))</f>
        <v>0</v>
      </c>
      <c r="I365" s="456">
        <f>MAX(VLOOKUP(I362,$B$4:$J$70,2,0),VLOOKUP(I362,$B$4:$J$70,3,0))</f>
        <v>0</v>
      </c>
      <c r="J365" s="448" t="s">
        <v>42</v>
      </c>
      <c r="K365" s="461">
        <v>12</v>
      </c>
      <c r="L365" s="452"/>
      <c r="M365" s="453">
        <f>(R365+S365)/2+ROUNDUP((IF(K365&lt;26,10.927,11.212))*K365/10,0)*2</f>
        <v>60</v>
      </c>
      <c r="N365" s="458">
        <f>ROUNDUP((H367/12.5*1),0)*2</f>
        <v>0</v>
      </c>
      <c r="O365" s="455">
        <f t="shared" si="118"/>
        <v>0</v>
      </c>
      <c r="P365" s="269">
        <f t="shared" si="119"/>
        <v>0.888</v>
      </c>
      <c r="Q365" s="481">
        <f t="shared" si="120"/>
        <v>0</v>
      </c>
      <c r="R365" s="486">
        <f>H365+I369-I372*2</f>
        <v>32</v>
      </c>
      <c r="S365" s="487">
        <f>I365+I369-I372*2</f>
        <v>32</v>
      </c>
      <c r="T365" s="488" t="str">
        <f>ROUND(R365,1)&amp;"~"&amp;ROUND(S365,1)</f>
        <v>32~32</v>
      </c>
      <c r="V365" s="484">
        <f t="shared" si="121"/>
        <v>14</v>
      </c>
    </row>
    <row r="366" hidden="1" spans="2:22">
      <c r="B366" s="253"/>
      <c r="D366" s="253"/>
      <c r="E366" s="420">
        <f>VLOOKUP(I362,$B$39:$Z$70,3,0)</f>
        <v>3</v>
      </c>
      <c r="F366" s="423">
        <f>VLOOKUP(I362,$B$39:$Z$70,17,0)</f>
        <v>35</v>
      </c>
      <c r="G366" s="421">
        <f>VLOOKUP(I362,$B$39:$Z$70,12,0)</f>
        <v>-1</v>
      </c>
      <c r="H366" s="421" t="s">
        <v>60</v>
      </c>
      <c r="I366" s="450"/>
      <c r="J366" s="448" t="s">
        <v>43</v>
      </c>
      <c r="K366" s="451">
        <v>14</v>
      </c>
      <c r="L366" s="452"/>
      <c r="M366" s="459">
        <f>R366+2*ROUNDUP((IF(K366&lt;26,10.927,11.212))*K366/10,0)</f>
        <v>84</v>
      </c>
      <c r="N366" s="454">
        <f>ROUNDUP(H367/12.5,0)</f>
        <v>0</v>
      </c>
      <c r="O366" s="455">
        <f t="shared" si="118"/>
        <v>0</v>
      </c>
      <c r="P366" s="269">
        <f t="shared" si="119"/>
        <v>1.208</v>
      </c>
      <c r="Q366" s="481">
        <f t="shared" si="120"/>
        <v>0</v>
      </c>
      <c r="R366" s="491">
        <f>H371-I372*2</f>
        <v>52</v>
      </c>
      <c r="S366" s="455" t="s">
        <v>106</v>
      </c>
      <c r="T366" s="490"/>
      <c r="V366" s="484">
        <f t="shared" si="121"/>
        <v>16</v>
      </c>
    </row>
    <row r="367" hidden="1" spans="2:22">
      <c r="B367" s="253"/>
      <c r="D367" s="253"/>
      <c r="E367" s="424" t="s">
        <v>107</v>
      </c>
      <c r="F367" s="421" t="s">
        <v>108</v>
      </c>
      <c r="G367" s="421" t="s">
        <v>13</v>
      </c>
      <c r="H367" s="425">
        <f>MAX(VLOOKUP(I362,$B$4:$J$70,4,0),VLOOKUP(I362,$B$4:$J$70,5,0))</f>
        <v>0</v>
      </c>
      <c r="I367" s="460">
        <f>MIN(VLOOKUP(I362,$B$4:$J$70,4,0),VLOOKUP(I362,$B$4:$J$70,5,0))</f>
        <v>0</v>
      </c>
      <c r="J367" s="448" t="s">
        <v>44</v>
      </c>
      <c r="K367" s="461">
        <v>14</v>
      </c>
      <c r="L367" s="452"/>
      <c r="M367" s="459">
        <f>R367+2*ROUNDUP((IF(K367&lt;26,10.927,11.212))*K367/10,0)</f>
        <v>139.965512114594</v>
      </c>
      <c r="N367" s="458">
        <f>ROUNDUP(H367/12.5,0)*2</f>
        <v>0</v>
      </c>
      <c r="O367" s="455">
        <f t="shared" si="118"/>
        <v>0</v>
      </c>
      <c r="P367" s="269">
        <f t="shared" si="119"/>
        <v>1.208</v>
      </c>
      <c r="Q367" s="481">
        <f t="shared" si="120"/>
        <v>0</v>
      </c>
      <c r="R367" s="491">
        <f>((H369+I369-I372*2)+(20-I372*2^0.5))*(2^0.5)</f>
        <v>107.965512114594</v>
      </c>
      <c r="S367" s="455" t="s">
        <v>106</v>
      </c>
      <c r="T367" s="490"/>
      <c r="V367" s="484">
        <f t="shared" si="121"/>
        <v>16</v>
      </c>
    </row>
    <row r="368" hidden="1" spans="2:22">
      <c r="B368" s="253"/>
      <c r="D368" s="253"/>
      <c r="E368" s="426">
        <f>VLOOKUP(I362,$B$39:$Z$70,20,0)</f>
        <v>-1</v>
      </c>
      <c r="F368" s="421">
        <f>VLOOKUP(I362,$B$39:$Z$70,23,0)</f>
        <v>-1</v>
      </c>
      <c r="G368" s="421">
        <f>VLOOKUP(I362,$B$39:$Z$70,7,0)</f>
        <v>34</v>
      </c>
      <c r="H368" s="427" t="s">
        <v>109</v>
      </c>
      <c r="I368" s="450" t="s">
        <v>110</v>
      </c>
      <c r="J368" s="448" t="s">
        <v>45</v>
      </c>
      <c r="K368" s="451">
        <v>12</v>
      </c>
      <c r="L368" s="452"/>
      <c r="M368" s="459">
        <f>(R368+S368)/2+2*ROUNDUP((IF(K368&lt;26,10.927,11.212))*K368/10,0)</f>
        <v>20</v>
      </c>
      <c r="N368" s="462">
        <f>4*(G366+1)+(G368-1)*2</f>
        <v>66</v>
      </c>
      <c r="O368" s="455">
        <f t="shared" si="118"/>
        <v>13.2</v>
      </c>
      <c r="P368" s="269">
        <f t="shared" si="119"/>
        <v>0.888</v>
      </c>
      <c r="Q368" s="481">
        <f t="shared" si="120"/>
        <v>11.7216</v>
      </c>
      <c r="R368" s="482">
        <f>H367-I372*2</f>
        <v>-8</v>
      </c>
      <c r="S368" s="455">
        <f>I367-I372*2</f>
        <v>-8</v>
      </c>
      <c r="T368" s="488" t="str">
        <f>ROUND(S368,1)&amp;"~"&amp;ROUND(R368,1)</f>
        <v>-8~-8</v>
      </c>
      <c r="V368" s="484">
        <f t="shared" si="121"/>
        <v>14</v>
      </c>
    </row>
    <row r="369" ht="15" hidden="1" spans="2:22">
      <c r="B369" s="253"/>
      <c r="D369" s="253"/>
      <c r="E369" s="428"/>
      <c r="F369" s="429"/>
      <c r="G369" s="429"/>
      <c r="H369" s="430">
        <f>VLOOKUP(I362,$B$4:$J$70,6,0)</f>
        <v>30</v>
      </c>
      <c r="I369" s="460">
        <f>VLOOKUP(I362,$B$4:$J$70,7,0)</f>
        <v>40</v>
      </c>
      <c r="J369" s="448" t="s">
        <v>111</v>
      </c>
      <c r="K369" s="451">
        <v>12</v>
      </c>
      <c r="L369" s="452"/>
      <c r="M369" s="459">
        <f>(R369+S369)/2+2*ROUNDUP((IF(K369&lt;26,10.927,11.212))*K369/10,0)</f>
        <v>28</v>
      </c>
      <c r="N369" s="269">
        <f>2*(E366+1)+F366*2</f>
        <v>78</v>
      </c>
      <c r="O369" s="455">
        <f t="shared" si="118"/>
        <v>21.84</v>
      </c>
      <c r="P369" s="269">
        <f t="shared" si="119"/>
        <v>0.888</v>
      </c>
      <c r="Q369" s="481">
        <f t="shared" si="120"/>
        <v>19.39392</v>
      </c>
      <c r="R369" s="482">
        <f>((I365-H365)^2+H367^2)^0.5</f>
        <v>0</v>
      </c>
      <c r="S369" s="455">
        <f>((I365-H365)^2+I367^2)^0.5</f>
        <v>0</v>
      </c>
      <c r="T369" s="488" t="str">
        <f>ROUND(S369,1)&amp;"~"&amp;ROUND(R369,1)</f>
        <v>0~0</v>
      </c>
      <c r="V369" s="484">
        <f t="shared" si="121"/>
        <v>14</v>
      </c>
    </row>
    <row r="370" hidden="1" spans="2:22">
      <c r="B370" s="253"/>
      <c r="D370" s="253"/>
      <c r="E370" s="431" t="s">
        <v>112</v>
      </c>
      <c r="F370" s="432"/>
      <c r="G370" s="433"/>
      <c r="H370" s="434" t="s">
        <v>113</v>
      </c>
      <c r="I370" s="463"/>
      <c r="J370" s="448" t="s">
        <v>114</v>
      </c>
      <c r="K370" s="461">
        <v>8</v>
      </c>
      <c r="L370" s="452"/>
      <c r="M370" s="459">
        <f>R370+11</f>
        <v>43</v>
      </c>
      <c r="N370" s="464">
        <f>ROUNDDOWN(((VLOOKUP(I362,$B$39:$Z$70,2,0))/(VLOOKUP(I362,$B$39:$Z$70,4,0))-1),0)/4*((VLOOKUP(I362,$B$39:$Z$70,20,0))+1)</f>
        <v>0</v>
      </c>
      <c r="O370" s="455">
        <f t="shared" si="118"/>
        <v>0</v>
      </c>
      <c r="P370" s="269">
        <f t="shared" si="119"/>
        <v>0.395</v>
      </c>
      <c r="Q370" s="481">
        <f t="shared" si="120"/>
        <v>0</v>
      </c>
      <c r="R370" s="491">
        <f>I369-2*I372</f>
        <v>32</v>
      </c>
      <c r="S370" s="455" t="s">
        <v>106</v>
      </c>
      <c r="T370" s="490"/>
      <c r="V370" s="492"/>
    </row>
    <row r="371" hidden="1" spans="2:22">
      <c r="B371" s="253"/>
      <c r="D371" s="253"/>
      <c r="E371" s="435" t="s">
        <v>115</v>
      </c>
      <c r="F371" s="436" t="s">
        <v>116</v>
      </c>
      <c r="G371" s="437" t="s">
        <v>56</v>
      </c>
      <c r="H371" s="434">
        <f>VLOOKUP(I362,$B$4:$J$70,8,0)</f>
        <v>60</v>
      </c>
      <c r="I371" s="463"/>
      <c r="J371" s="448" t="s">
        <v>117</v>
      </c>
      <c r="K371" s="461">
        <v>8</v>
      </c>
      <c r="L371" s="452"/>
      <c r="M371" s="459">
        <f>R371+11</f>
        <v>33</v>
      </c>
      <c r="N371" s="465">
        <f>ROUND(E368/4*G366,0)*2</f>
        <v>0</v>
      </c>
      <c r="O371" s="455">
        <f t="shared" si="118"/>
        <v>0</v>
      </c>
      <c r="P371" s="269">
        <f t="shared" si="119"/>
        <v>0.395</v>
      </c>
      <c r="Q371" s="481">
        <f t="shared" si="120"/>
        <v>0</v>
      </c>
      <c r="R371" s="491">
        <f>H369-2*I372</f>
        <v>22</v>
      </c>
      <c r="S371" s="455" t="s">
        <v>106</v>
      </c>
      <c r="T371" s="490"/>
      <c r="V371" s="492"/>
    </row>
    <row r="372" ht="15" hidden="1" spans="2:20">
      <c r="B372" s="253"/>
      <c r="D372" s="253"/>
      <c r="E372" s="438">
        <f>IF(I362=0,0,ROUND(((H365+I365)/2*H369*2+H371*I369+0.2*0.2+0.25*0.05*2)*(H367+I367)/2/1000000,1))</f>
        <v>0</v>
      </c>
      <c r="F372" s="439">
        <f>IF(I362=0,0,ROUND(Q370+Q371,1))</f>
        <v>0</v>
      </c>
      <c r="G372" s="440">
        <f>IF(I362=0,0,ROUND(Q364+Q365+Q366+Q367+Q368+Q369,1))</f>
        <v>0</v>
      </c>
      <c r="H372" s="441" t="s">
        <v>118</v>
      </c>
      <c r="I372" s="466">
        <f>$P$3</f>
        <v>4</v>
      </c>
      <c r="J372" s="467" t="s">
        <v>119</v>
      </c>
      <c r="K372" s="468" t="str">
        <f>"C40混凝土:"&amp;ROUND(((H365+I365)/2*H369*2+H371*I369+0.2*0.2+0.25*0.05*2)*(H367+I367)/2/1000000,1)&amp;"m"&amp;"      "&amp;"HPB300:"&amp;ROUND(Q370+Q371,1)&amp;"kg       "&amp;"HRB400:"&amp;ROUND(Q364+Q365+Q366+Q367+Q368+Q369,1)&amp;"kg"</f>
        <v>C40混凝土:0m      HPB300:0kg       HRB400:31.1kg</v>
      </c>
      <c r="L372" s="468"/>
      <c r="M372" s="468"/>
      <c r="N372" s="468"/>
      <c r="O372" s="468"/>
      <c r="P372" s="468"/>
      <c r="Q372" s="493"/>
      <c r="R372" s="494" t="s">
        <v>120</v>
      </c>
      <c r="S372" s="468" t="e">
        <f>ROUND(SUM(Q364:Q371)/ROUND(((H365+I365)/2*H369*2+H371*I369+0.2*0.2+0.25*0.05*2)*(H367+I367)/2/1000000,1),1)</f>
        <v>#DIV/0!</v>
      </c>
      <c r="T372" s="495"/>
    </row>
    <row r="373" hidden="1"/>
    <row r="374" hidden="1" spans="2:22">
      <c r="B374" s="253"/>
      <c r="D374" s="253"/>
      <c r="E374" s="264" t="s">
        <v>94</v>
      </c>
      <c r="F374" s="265"/>
      <c r="G374" s="265"/>
      <c r="H374" s="418" t="s">
        <v>95</v>
      </c>
      <c r="I374" s="444">
        <f>B374</f>
        <v>0</v>
      </c>
      <c r="J374" s="445" t="s">
        <v>28</v>
      </c>
      <c r="K374" s="265" t="s">
        <v>29</v>
      </c>
      <c r="L374" s="265" t="s">
        <v>96</v>
      </c>
      <c r="M374" s="446" t="s">
        <v>97</v>
      </c>
      <c r="N374" s="265" t="s">
        <v>32</v>
      </c>
      <c r="O374" s="446" t="s">
        <v>98</v>
      </c>
      <c r="P374" s="446" t="s">
        <v>99</v>
      </c>
      <c r="Q374" s="473" t="s">
        <v>100</v>
      </c>
      <c r="R374" s="474" t="s">
        <v>101</v>
      </c>
      <c r="S374" s="475"/>
      <c r="T374" s="476"/>
      <c r="V374" s="253" t="s">
        <v>102</v>
      </c>
    </row>
    <row r="375" hidden="1" spans="2:22">
      <c r="B375" s="253"/>
      <c r="D375" s="253"/>
      <c r="E375" s="267"/>
      <c r="F375" s="269"/>
      <c r="G375" s="269"/>
      <c r="H375" s="419"/>
      <c r="I375" s="447"/>
      <c r="J375" s="448"/>
      <c r="K375" s="269"/>
      <c r="L375" s="269"/>
      <c r="M375" s="449"/>
      <c r="N375" s="269"/>
      <c r="O375" s="449"/>
      <c r="P375" s="449"/>
      <c r="Q375" s="477"/>
      <c r="R375" s="478"/>
      <c r="S375" s="479"/>
      <c r="T375" s="480"/>
      <c r="U375" s="253"/>
      <c r="V375" s="253"/>
    </row>
    <row r="376" hidden="1" spans="2:22">
      <c r="B376" s="253"/>
      <c r="D376" s="253"/>
      <c r="E376" s="267"/>
      <c r="F376" s="269"/>
      <c r="G376" s="269"/>
      <c r="H376" s="269" t="s">
        <v>103</v>
      </c>
      <c r="I376" s="450"/>
      <c r="J376" s="448" t="s">
        <v>41</v>
      </c>
      <c r="K376" s="451">
        <f>'1.U型槽主筋验算'!K27</f>
        <v>22</v>
      </c>
      <c r="L376" s="452"/>
      <c r="M376" s="453">
        <f>(R376+S376)/2+ROUNDUP((IF(K376&lt;26,10.927,11.212))*K376/10,0)*2</f>
        <v>210</v>
      </c>
      <c r="N376" s="454">
        <f>ROUNDUP((H379/12.5),0)*IF(I377&gt;600,2,1)</f>
        <v>0</v>
      </c>
      <c r="O376" s="455">
        <f t="shared" ref="O376:O383" si="122">M376*N376/100</f>
        <v>0</v>
      </c>
      <c r="P376" s="269">
        <f t="shared" ref="P376:P383" si="123">ROUND(K376^2*PI()/4/1000000*7850,3)</f>
        <v>2.984</v>
      </c>
      <c r="Q376" s="481">
        <f t="shared" ref="Q376:Q383" si="124">O376*P376</f>
        <v>0</v>
      </c>
      <c r="R376" s="482">
        <f>(H377+I381-I384*2)*2+(H383-I384*2)+(H381-I384*2)*2</f>
        <v>160</v>
      </c>
      <c r="S376" s="455">
        <f>(I377+I381-I384*2)*2+(H383-I384*2)+(H381-I384*2)*2</f>
        <v>160</v>
      </c>
      <c r="T376" s="483">
        <f>R378</f>
        <v>52</v>
      </c>
      <c r="V376" s="484">
        <f t="shared" ref="V376:V381" si="125">ROUNDUP((IF(K376&lt;26,10.927,11.212))*K376/10,0)</f>
        <v>25</v>
      </c>
    </row>
    <row r="377" hidden="1" spans="2:22">
      <c r="B377" s="253"/>
      <c r="D377" s="253"/>
      <c r="E377" s="420" t="s">
        <v>6</v>
      </c>
      <c r="F377" s="421" t="s">
        <v>104</v>
      </c>
      <c r="G377" s="421" t="s">
        <v>105</v>
      </c>
      <c r="H377" s="422">
        <f>MIN(VLOOKUP(I374,$B$4:$J$70,2,0),VLOOKUP(I374,$B$4:$J$70,3,0))</f>
        <v>0</v>
      </c>
      <c r="I377" s="456">
        <f>MAX(VLOOKUP(I374,$B$4:$J$70,2,0),VLOOKUP(I374,$B$4:$J$70,3,0))</f>
        <v>0</v>
      </c>
      <c r="J377" s="448" t="s">
        <v>42</v>
      </c>
      <c r="K377" s="461">
        <v>12</v>
      </c>
      <c r="L377" s="452"/>
      <c r="M377" s="453">
        <f>(R377+S377)/2+ROUNDUP((IF(K377&lt;26,10.927,11.212))*K377/10,0)*2</f>
        <v>60</v>
      </c>
      <c r="N377" s="458">
        <f>ROUNDUP((H379/12.5*1),0)*2</f>
        <v>0</v>
      </c>
      <c r="O377" s="455">
        <f t="shared" si="122"/>
        <v>0</v>
      </c>
      <c r="P377" s="269">
        <f t="shared" si="123"/>
        <v>0.888</v>
      </c>
      <c r="Q377" s="481">
        <f t="shared" si="124"/>
        <v>0</v>
      </c>
      <c r="R377" s="486">
        <f>H377+I381-I384*2</f>
        <v>32</v>
      </c>
      <c r="S377" s="487">
        <f>I377+I381-I384*2</f>
        <v>32</v>
      </c>
      <c r="T377" s="488" t="str">
        <f>ROUND(R377,1)&amp;"~"&amp;ROUND(S377,1)</f>
        <v>32~32</v>
      </c>
      <c r="V377" s="484">
        <f t="shared" si="125"/>
        <v>14</v>
      </c>
    </row>
    <row r="378" hidden="1" spans="2:22">
      <c r="B378" s="253"/>
      <c r="D378" s="253"/>
      <c r="E378" s="420">
        <f>VLOOKUP(I374,$B$39:$Z$70,3,0)</f>
        <v>3</v>
      </c>
      <c r="F378" s="423">
        <f>VLOOKUP(I374,$B$39:$Z$70,17,0)</f>
        <v>35</v>
      </c>
      <c r="G378" s="421">
        <f>VLOOKUP(I374,$B$39:$Z$70,12,0)</f>
        <v>-1</v>
      </c>
      <c r="H378" s="421" t="s">
        <v>60</v>
      </c>
      <c r="I378" s="450"/>
      <c r="J378" s="448" t="s">
        <v>43</v>
      </c>
      <c r="K378" s="451">
        <v>14</v>
      </c>
      <c r="L378" s="452"/>
      <c r="M378" s="459">
        <f>R378+2*ROUNDUP((IF(K378&lt;26,10.927,11.212))*K378/10,0)</f>
        <v>84</v>
      </c>
      <c r="N378" s="454">
        <f>ROUNDUP(H379/12.5,0)</f>
        <v>0</v>
      </c>
      <c r="O378" s="455">
        <f t="shared" si="122"/>
        <v>0</v>
      </c>
      <c r="P378" s="269">
        <f t="shared" si="123"/>
        <v>1.208</v>
      </c>
      <c r="Q378" s="481">
        <f t="shared" si="124"/>
        <v>0</v>
      </c>
      <c r="R378" s="491">
        <f>H383-I384*2</f>
        <v>52</v>
      </c>
      <c r="S378" s="455" t="s">
        <v>106</v>
      </c>
      <c r="T378" s="490"/>
      <c r="V378" s="484">
        <f t="shared" si="125"/>
        <v>16</v>
      </c>
    </row>
    <row r="379" hidden="1" spans="2:22">
      <c r="B379" s="253"/>
      <c r="D379" s="253"/>
      <c r="E379" s="424" t="s">
        <v>107</v>
      </c>
      <c r="F379" s="421" t="s">
        <v>108</v>
      </c>
      <c r="G379" s="421" t="s">
        <v>13</v>
      </c>
      <c r="H379" s="425">
        <f>MAX(VLOOKUP(I374,$B$4:$J$70,4,0),VLOOKUP(I374,$B$4:$J$70,5,0))</f>
        <v>0</v>
      </c>
      <c r="I379" s="460">
        <f>MIN(VLOOKUP(I374,$B$4:$J$70,4,0),VLOOKUP(I374,$B$4:$J$70,5,0))</f>
        <v>0</v>
      </c>
      <c r="J379" s="448" t="s">
        <v>44</v>
      </c>
      <c r="K379" s="461">
        <v>14</v>
      </c>
      <c r="L379" s="452"/>
      <c r="M379" s="459">
        <f>R379+2*ROUNDUP((IF(K379&lt;26,10.927,11.212))*K379/10,0)</f>
        <v>139.965512114594</v>
      </c>
      <c r="N379" s="458">
        <f>ROUNDUP(H379/12.5,0)*2</f>
        <v>0</v>
      </c>
      <c r="O379" s="455">
        <f t="shared" si="122"/>
        <v>0</v>
      </c>
      <c r="P379" s="269">
        <f t="shared" si="123"/>
        <v>1.208</v>
      </c>
      <c r="Q379" s="481">
        <f t="shared" si="124"/>
        <v>0</v>
      </c>
      <c r="R379" s="491">
        <f>((H381+I381-I384*2)+(20-I384*2^0.5))*(2^0.5)</f>
        <v>107.965512114594</v>
      </c>
      <c r="S379" s="455" t="s">
        <v>106</v>
      </c>
      <c r="T379" s="490"/>
      <c r="V379" s="484">
        <f t="shared" si="125"/>
        <v>16</v>
      </c>
    </row>
    <row r="380" hidden="1" spans="2:22">
      <c r="B380" s="253"/>
      <c r="D380" s="253"/>
      <c r="E380" s="426">
        <f>VLOOKUP(I374,$B$39:$Z$70,20,0)</f>
        <v>-1</v>
      </c>
      <c r="F380" s="421">
        <f>VLOOKUP(I374,$B$39:$Z$70,23,0)</f>
        <v>-1</v>
      </c>
      <c r="G380" s="421">
        <f>VLOOKUP(I374,$B$39:$Z$70,7,0)</f>
        <v>34</v>
      </c>
      <c r="H380" s="427" t="s">
        <v>109</v>
      </c>
      <c r="I380" s="450" t="s">
        <v>110</v>
      </c>
      <c r="J380" s="448" t="s">
        <v>45</v>
      </c>
      <c r="K380" s="451">
        <v>12</v>
      </c>
      <c r="L380" s="452"/>
      <c r="M380" s="459">
        <f>(R380+S380)/2+2*ROUNDUP((IF(K380&lt;26,10.927,11.212))*K380/10,0)</f>
        <v>20</v>
      </c>
      <c r="N380" s="462">
        <f>4*(G378+1)+(G380-1)*2</f>
        <v>66</v>
      </c>
      <c r="O380" s="455">
        <f t="shared" si="122"/>
        <v>13.2</v>
      </c>
      <c r="P380" s="269">
        <f t="shared" si="123"/>
        <v>0.888</v>
      </c>
      <c r="Q380" s="481">
        <f t="shared" si="124"/>
        <v>11.7216</v>
      </c>
      <c r="R380" s="482">
        <f>H379-I384*2</f>
        <v>-8</v>
      </c>
      <c r="S380" s="455">
        <f>I379-I384*2</f>
        <v>-8</v>
      </c>
      <c r="T380" s="488" t="str">
        <f>ROUND(S380,1)&amp;"~"&amp;ROUND(R380,1)</f>
        <v>-8~-8</v>
      </c>
      <c r="V380" s="484">
        <f t="shared" si="125"/>
        <v>14</v>
      </c>
    </row>
    <row r="381" ht="15" hidden="1" spans="2:22">
      <c r="B381" s="253"/>
      <c r="D381" s="253"/>
      <c r="E381" s="428"/>
      <c r="F381" s="429"/>
      <c r="G381" s="429"/>
      <c r="H381" s="430">
        <f>VLOOKUP(I374,$B$4:$J$70,6,0)</f>
        <v>30</v>
      </c>
      <c r="I381" s="460">
        <f>VLOOKUP(I374,$B$4:$J$70,7,0)</f>
        <v>40</v>
      </c>
      <c r="J381" s="448" t="s">
        <v>111</v>
      </c>
      <c r="K381" s="451">
        <v>12</v>
      </c>
      <c r="L381" s="452"/>
      <c r="M381" s="459">
        <f>(R381+S381)/2+2*ROUNDUP((IF(K381&lt;26,10.927,11.212))*K381/10,0)</f>
        <v>28</v>
      </c>
      <c r="N381" s="269">
        <f>2*(E378+1)+F378*2</f>
        <v>78</v>
      </c>
      <c r="O381" s="455">
        <f t="shared" si="122"/>
        <v>21.84</v>
      </c>
      <c r="P381" s="269">
        <f t="shared" si="123"/>
        <v>0.888</v>
      </c>
      <c r="Q381" s="481">
        <f t="shared" si="124"/>
        <v>19.39392</v>
      </c>
      <c r="R381" s="482">
        <f>((I377-H377)^2+H379^2)^0.5</f>
        <v>0</v>
      </c>
      <c r="S381" s="455">
        <f>((I377-H377)^2+I379^2)^0.5</f>
        <v>0</v>
      </c>
      <c r="T381" s="488" t="str">
        <f>ROUND(S381,1)&amp;"~"&amp;ROUND(R381,1)</f>
        <v>0~0</v>
      </c>
      <c r="V381" s="484">
        <f t="shared" si="125"/>
        <v>14</v>
      </c>
    </row>
    <row r="382" hidden="1" spans="2:22">
      <c r="B382" s="253"/>
      <c r="D382" s="253"/>
      <c r="E382" s="431" t="s">
        <v>112</v>
      </c>
      <c r="F382" s="432"/>
      <c r="G382" s="433"/>
      <c r="H382" s="434" t="s">
        <v>113</v>
      </c>
      <c r="I382" s="463"/>
      <c r="J382" s="448" t="s">
        <v>114</v>
      </c>
      <c r="K382" s="461">
        <v>8</v>
      </c>
      <c r="L382" s="452"/>
      <c r="M382" s="459">
        <f>R382+11</f>
        <v>43</v>
      </c>
      <c r="N382" s="464">
        <f>ROUNDDOWN(((VLOOKUP(I374,$B$39:$Z$70,2,0))/(VLOOKUP(I374,$B$39:$Z$70,4,0))-1),0)/4*((VLOOKUP(I374,$B$39:$Z$70,20,0))+1)</f>
        <v>0</v>
      </c>
      <c r="O382" s="455">
        <f t="shared" si="122"/>
        <v>0</v>
      </c>
      <c r="P382" s="269">
        <f t="shared" si="123"/>
        <v>0.395</v>
      </c>
      <c r="Q382" s="481">
        <f t="shared" si="124"/>
        <v>0</v>
      </c>
      <c r="R382" s="491">
        <f>I381-2*I384</f>
        <v>32</v>
      </c>
      <c r="S382" s="455" t="s">
        <v>106</v>
      </c>
      <c r="T382" s="490"/>
      <c r="V382" s="492"/>
    </row>
    <row r="383" hidden="1" spans="2:22">
      <c r="B383" s="253"/>
      <c r="D383" s="253"/>
      <c r="E383" s="435" t="s">
        <v>115</v>
      </c>
      <c r="F383" s="436" t="s">
        <v>116</v>
      </c>
      <c r="G383" s="437" t="s">
        <v>56</v>
      </c>
      <c r="H383" s="434">
        <f>VLOOKUP(I374,$B$4:$J$70,8,0)</f>
        <v>60</v>
      </c>
      <c r="I383" s="463"/>
      <c r="J383" s="448" t="s">
        <v>117</v>
      </c>
      <c r="K383" s="461">
        <v>8</v>
      </c>
      <c r="L383" s="452"/>
      <c r="M383" s="459">
        <f>R383+11</f>
        <v>33</v>
      </c>
      <c r="N383" s="465">
        <f>ROUND(E380/4*G378,0)*2</f>
        <v>0</v>
      </c>
      <c r="O383" s="455">
        <f t="shared" si="122"/>
        <v>0</v>
      </c>
      <c r="P383" s="269">
        <f t="shared" si="123"/>
        <v>0.395</v>
      </c>
      <c r="Q383" s="481">
        <f t="shared" si="124"/>
        <v>0</v>
      </c>
      <c r="R383" s="491">
        <f>H381-2*I384</f>
        <v>22</v>
      </c>
      <c r="S383" s="455" t="s">
        <v>106</v>
      </c>
      <c r="T383" s="490"/>
      <c r="V383" s="492"/>
    </row>
    <row r="384" ht="15" hidden="1" spans="2:20">
      <c r="B384" s="253"/>
      <c r="D384" s="253"/>
      <c r="E384" s="438">
        <f>IF(I374=0,0,ROUND(((H377+I377)/2*H381*2+H383*I381+0.2*0.2+0.25*0.05*2)*(H379+I379)/2/1000000,1))</f>
        <v>0</v>
      </c>
      <c r="F384" s="439">
        <f>IF(I374=0,0,ROUND(Q382+Q383,1))</f>
        <v>0</v>
      </c>
      <c r="G384" s="440">
        <f>IF(I374=0,0,ROUND(Q376+Q377+Q378+Q379+Q380+Q381,1))</f>
        <v>0</v>
      </c>
      <c r="H384" s="441" t="s">
        <v>118</v>
      </c>
      <c r="I384" s="466">
        <f>$P$3</f>
        <v>4</v>
      </c>
      <c r="J384" s="467" t="s">
        <v>119</v>
      </c>
      <c r="K384" s="468" t="str">
        <f>"C40混凝土:"&amp;ROUND(((H377+I377)/2*H381*2+H383*I381+0.2*0.2+0.25*0.05*2)*(H379+I379)/2/1000000,1)&amp;"m"&amp;"      "&amp;"HPB300:"&amp;ROUND(Q382+Q383,1)&amp;"kg       "&amp;"HRB400:"&amp;ROUND(Q376+Q377+Q378+Q379+Q380+Q381,1)&amp;"kg"</f>
        <v>C40混凝土:0m      HPB300:0kg       HRB400:31.1kg</v>
      </c>
      <c r="L384" s="468"/>
      <c r="M384" s="468"/>
      <c r="N384" s="468"/>
      <c r="O384" s="468"/>
      <c r="P384" s="468"/>
      <c r="Q384" s="493"/>
      <c r="R384" s="494" t="s">
        <v>120</v>
      </c>
      <c r="S384" s="468" t="e">
        <f>ROUND(SUM(Q376:Q383)/ROUND(((H377+I377)/2*H381*2+H383*I381+0.2*0.2+0.25*0.05*2)*(H379+I379)/2/1000000,1),1)</f>
        <v>#DIV/0!</v>
      </c>
      <c r="T384" s="495"/>
    </row>
    <row r="385" ht="15" hidden="1" spans="2:19">
      <c r="B385" s="253"/>
      <c r="D385" s="253"/>
      <c r="E385" s="502"/>
      <c r="F385" s="503"/>
      <c r="G385" s="503"/>
      <c r="H385" s="504"/>
      <c r="I385" s="492"/>
      <c r="J385" s="505"/>
      <c r="K385" s="253"/>
      <c r="L385" s="253"/>
      <c r="M385" s="253"/>
      <c r="N385" s="253"/>
      <c r="O385" s="253"/>
      <c r="P385" s="253"/>
      <c r="Q385" s="253"/>
      <c r="R385" s="253"/>
      <c r="S385" s="253"/>
    </row>
    <row r="386" hidden="1" spans="2:22">
      <c r="B386" s="253"/>
      <c r="D386" s="253"/>
      <c r="E386" s="264" t="s">
        <v>94</v>
      </c>
      <c r="F386" s="265"/>
      <c r="G386" s="265"/>
      <c r="H386" s="418" t="s">
        <v>95</v>
      </c>
      <c r="I386" s="444">
        <f>B386</f>
        <v>0</v>
      </c>
      <c r="J386" s="445" t="s">
        <v>28</v>
      </c>
      <c r="K386" s="265" t="s">
        <v>29</v>
      </c>
      <c r="L386" s="265" t="s">
        <v>96</v>
      </c>
      <c r="M386" s="446" t="s">
        <v>97</v>
      </c>
      <c r="N386" s="265" t="s">
        <v>32</v>
      </c>
      <c r="O386" s="446" t="s">
        <v>98</v>
      </c>
      <c r="P386" s="446" t="s">
        <v>99</v>
      </c>
      <c r="Q386" s="473" t="s">
        <v>100</v>
      </c>
      <c r="R386" s="474" t="s">
        <v>101</v>
      </c>
      <c r="S386" s="475"/>
      <c r="T386" s="476"/>
      <c r="V386" s="253" t="s">
        <v>102</v>
      </c>
    </row>
    <row r="387" hidden="1" spans="2:22">
      <c r="B387" s="253"/>
      <c r="D387" s="253"/>
      <c r="E387" s="267"/>
      <c r="F387" s="269"/>
      <c r="G387" s="269"/>
      <c r="H387" s="419"/>
      <c r="I387" s="447"/>
      <c r="J387" s="448"/>
      <c r="K387" s="269"/>
      <c r="L387" s="269"/>
      <c r="M387" s="449"/>
      <c r="N387" s="269"/>
      <c r="O387" s="449"/>
      <c r="P387" s="449"/>
      <c r="Q387" s="477"/>
      <c r="R387" s="478"/>
      <c r="S387" s="479"/>
      <c r="T387" s="480"/>
      <c r="U387" s="253"/>
      <c r="V387" s="253"/>
    </row>
    <row r="388" hidden="1" spans="2:22">
      <c r="B388" s="253"/>
      <c r="D388" s="253"/>
      <c r="E388" s="267"/>
      <c r="F388" s="269"/>
      <c r="G388" s="269"/>
      <c r="H388" s="269" t="s">
        <v>103</v>
      </c>
      <c r="I388" s="450"/>
      <c r="J388" s="448" t="s">
        <v>41</v>
      </c>
      <c r="K388" s="451">
        <f>'1.U型槽主筋验算'!K28</f>
        <v>25</v>
      </c>
      <c r="L388" s="452"/>
      <c r="M388" s="453">
        <f>(R388+S388)/2+ROUNDUP((IF(K388&lt;26,10.927,11.212))*K388/10,0)*2</f>
        <v>216</v>
      </c>
      <c r="N388" s="454">
        <f>ROUNDUP((H391/12.5),0)*IF(I389&gt;600,2,1)</f>
        <v>0</v>
      </c>
      <c r="O388" s="455">
        <f t="shared" ref="O388:O395" si="126">M388*N388/100</f>
        <v>0</v>
      </c>
      <c r="P388" s="269">
        <f t="shared" ref="P388:P395" si="127">ROUND(K388^2*PI()/4/1000000*7850,3)</f>
        <v>3.853</v>
      </c>
      <c r="Q388" s="481">
        <f t="shared" ref="Q388:Q395" si="128">O388*P388</f>
        <v>0</v>
      </c>
      <c r="R388" s="482">
        <f>(H389+I393-I396*2)*2+(H395-I396*2)+(H393-I396*2)*2</f>
        <v>160</v>
      </c>
      <c r="S388" s="455">
        <f>(I389+I393-I396*2)*2+(H395-I396*2)+(H393-I396*2)*2</f>
        <v>160</v>
      </c>
      <c r="T388" s="483">
        <f>R390</f>
        <v>52</v>
      </c>
      <c r="V388" s="484">
        <f t="shared" ref="V388:V393" si="129">ROUNDUP((IF(K388&lt;26,10.927,11.212))*K388/10,0)</f>
        <v>28</v>
      </c>
    </row>
    <row r="389" hidden="1" spans="2:22">
      <c r="B389" s="253"/>
      <c r="D389" s="253"/>
      <c r="E389" s="420" t="s">
        <v>6</v>
      </c>
      <c r="F389" s="421" t="s">
        <v>104</v>
      </c>
      <c r="G389" s="421" t="s">
        <v>105</v>
      </c>
      <c r="H389" s="422">
        <f>MIN(VLOOKUP(I386,$B$4:$J$70,2,0),VLOOKUP(I386,$B$4:$J$70,3,0))</f>
        <v>0</v>
      </c>
      <c r="I389" s="456">
        <f>MAX(VLOOKUP(I386,$B$4:$J$70,2,0),VLOOKUP(I386,$B$4:$J$70,3,0))</f>
        <v>0</v>
      </c>
      <c r="J389" s="448" t="s">
        <v>42</v>
      </c>
      <c r="K389" s="461">
        <v>12</v>
      </c>
      <c r="L389" s="452"/>
      <c r="M389" s="453">
        <f>(R389+S389)/2+ROUNDUP((IF(K389&lt;26,10.927,11.212))*K389/10,0)*2</f>
        <v>60</v>
      </c>
      <c r="N389" s="458">
        <f>ROUNDUP((H391/12.5*1),0)*2</f>
        <v>0</v>
      </c>
      <c r="O389" s="455">
        <f t="shared" si="126"/>
        <v>0</v>
      </c>
      <c r="P389" s="269">
        <f t="shared" si="127"/>
        <v>0.888</v>
      </c>
      <c r="Q389" s="481">
        <f t="shared" si="128"/>
        <v>0</v>
      </c>
      <c r="R389" s="486">
        <f>H389+I393-I396*2</f>
        <v>32</v>
      </c>
      <c r="S389" s="487">
        <f>I389+I393-I396*2</f>
        <v>32</v>
      </c>
      <c r="T389" s="488" t="str">
        <f>ROUND(R389,1)&amp;"~"&amp;ROUND(S389,1)</f>
        <v>32~32</v>
      </c>
      <c r="V389" s="484">
        <f t="shared" si="129"/>
        <v>14</v>
      </c>
    </row>
    <row r="390" hidden="1" spans="2:22">
      <c r="B390" s="253"/>
      <c r="D390" s="253"/>
      <c r="E390" s="420">
        <f>VLOOKUP(I386,$B$39:$Z$70,3,0)</f>
        <v>3</v>
      </c>
      <c r="F390" s="423">
        <f>VLOOKUP(I386,$B$39:$Z$70,17,0)</f>
        <v>35</v>
      </c>
      <c r="G390" s="421">
        <f>VLOOKUP(I386,$B$39:$Z$70,12,0)</f>
        <v>-1</v>
      </c>
      <c r="H390" s="421" t="s">
        <v>60</v>
      </c>
      <c r="I390" s="450"/>
      <c r="J390" s="448" t="s">
        <v>43</v>
      </c>
      <c r="K390" s="451">
        <v>14</v>
      </c>
      <c r="L390" s="452"/>
      <c r="M390" s="459">
        <f>R390+2*ROUNDUP((IF(K390&lt;26,10.927,11.212))*K390/10,0)</f>
        <v>84</v>
      </c>
      <c r="N390" s="454">
        <f>ROUNDUP(H391/12.5,0)</f>
        <v>0</v>
      </c>
      <c r="O390" s="455">
        <f t="shared" si="126"/>
        <v>0</v>
      </c>
      <c r="P390" s="269">
        <f t="shared" si="127"/>
        <v>1.208</v>
      </c>
      <c r="Q390" s="481">
        <f t="shared" si="128"/>
        <v>0</v>
      </c>
      <c r="R390" s="491">
        <f>H395-I396*2</f>
        <v>52</v>
      </c>
      <c r="S390" s="455" t="s">
        <v>106</v>
      </c>
      <c r="T390" s="490"/>
      <c r="V390" s="484">
        <f t="shared" si="129"/>
        <v>16</v>
      </c>
    </row>
    <row r="391" hidden="1" spans="2:22">
      <c r="B391" s="253"/>
      <c r="D391" s="253"/>
      <c r="E391" s="424" t="s">
        <v>107</v>
      </c>
      <c r="F391" s="421" t="s">
        <v>108</v>
      </c>
      <c r="G391" s="421" t="s">
        <v>13</v>
      </c>
      <c r="H391" s="425">
        <f>MAX(VLOOKUP(I386,$B$4:$J$70,4,0),VLOOKUP(I386,$B$4:$J$70,5,0))</f>
        <v>0</v>
      </c>
      <c r="I391" s="460">
        <f>MIN(VLOOKUP(I386,$B$4:$J$70,4,0),VLOOKUP(I386,$B$4:$J$70,5,0))</f>
        <v>0</v>
      </c>
      <c r="J391" s="448" t="s">
        <v>44</v>
      </c>
      <c r="K391" s="461">
        <v>14</v>
      </c>
      <c r="L391" s="452"/>
      <c r="M391" s="459">
        <f>R391+2*ROUNDUP((IF(K391&lt;26,10.927,11.212))*K391/10,0)</f>
        <v>139.965512114594</v>
      </c>
      <c r="N391" s="458">
        <f>ROUNDUP(H391/12.5,0)*2</f>
        <v>0</v>
      </c>
      <c r="O391" s="455">
        <f t="shared" si="126"/>
        <v>0</v>
      </c>
      <c r="P391" s="269">
        <f t="shared" si="127"/>
        <v>1.208</v>
      </c>
      <c r="Q391" s="481">
        <f t="shared" si="128"/>
        <v>0</v>
      </c>
      <c r="R391" s="491">
        <f>((H393+I393-I396*2)+(20-I396*2^0.5))*(2^0.5)</f>
        <v>107.965512114594</v>
      </c>
      <c r="S391" s="455" t="s">
        <v>106</v>
      </c>
      <c r="T391" s="490"/>
      <c r="V391" s="484">
        <f t="shared" si="129"/>
        <v>16</v>
      </c>
    </row>
    <row r="392" hidden="1" spans="2:22">
      <c r="B392" s="253"/>
      <c r="D392" s="253"/>
      <c r="E392" s="426">
        <f>VLOOKUP(I386,$B$39:$Z$70,20,0)</f>
        <v>-1</v>
      </c>
      <c r="F392" s="421">
        <f>VLOOKUP(I386,$B$39:$Z$70,23,0)</f>
        <v>-1</v>
      </c>
      <c r="G392" s="421">
        <f>VLOOKUP(I386,$B$39:$Z$70,7,0)</f>
        <v>34</v>
      </c>
      <c r="H392" s="427" t="s">
        <v>109</v>
      </c>
      <c r="I392" s="450" t="s">
        <v>110</v>
      </c>
      <c r="J392" s="448" t="s">
        <v>45</v>
      </c>
      <c r="K392" s="451">
        <v>12</v>
      </c>
      <c r="L392" s="452"/>
      <c r="M392" s="459">
        <f>(R392+S392)/2+2*ROUNDUP((IF(K392&lt;26,10.927,11.212))*K392/10,0)</f>
        <v>20</v>
      </c>
      <c r="N392" s="462">
        <f>4*(G390+1)+(G392-1)*2</f>
        <v>66</v>
      </c>
      <c r="O392" s="455">
        <f t="shared" si="126"/>
        <v>13.2</v>
      </c>
      <c r="P392" s="269">
        <f t="shared" si="127"/>
        <v>0.888</v>
      </c>
      <c r="Q392" s="481">
        <f t="shared" si="128"/>
        <v>11.7216</v>
      </c>
      <c r="R392" s="482">
        <f>H391-I396*2</f>
        <v>-8</v>
      </c>
      <c r="S392" s="455">
        <f>I391-I396*2</f>
        <v>-8</v>
      </c>
      <c r="T392" s="488" t="str">
        <f>ROUND(S392,1)&amp;"~"&amp;ROUND(R392,1)</f>
        <v>-8~-8</v>
      </c>
      <c r="V392" s="484">
        <f t="shared" si="129"/>
        <v>14</v>
      </c>
    </row>
    <row r="393" ht="15" hidden="1" spans="2:22">
      <c r="B393" s="253"/>
      <c r="D393" s="253"/>
      <c r="E393" s="428"/>
      <c r="F393" s="429"/>
      <c r="G393" s="429"/>
      <c r="H393" s="430">
        <f>VLOOKUP(I386,$B$4:$J$70,6,0)</f>
        <v>30</v>
      </c>
      <c r="I393" s="460">
        <f>VLOOKUP(I386,$B$4:$J$70,7,0)</f>
        <v>40</v>
      </c>
      <c r="J393" s="448" t="s">
        <v>111</v>
      </c>
      <c r="K393" s="451">
        <v>12</v>
      </c>
      <c r="L393" s="452"/>
      <c r="M393" s="459">
        <f>(R393+S393)/2+2*ROUNDUP((IF(K393&lt;26,10.927,11.212))*K393/10,0)</f>
        <v>28</v>
      </c>
      <c r="N393" s="269">
        <f>2*(E390+1)+F390*2</f>
        <v>78</v>
      </c>
      <c r="O393" s="455">
        <f t="shared" si="126"/>
        <v>21.84</v>
      </c>
      <c r="P393" s="269">
        <f t="shared" si="127"/>
        <v>0.888</v>
      </c>
      <c r="Q393" s="481">
        <f t="shared" si="128"/>
        <v>19.39392</v>
      </c>
      <c r="R393" s="482">
        <f>((I389-H389)^2+H391^2)^0.5</f>
        <v>0</v>
      </c>
      <c r="S393" s="455">
        <f>((I389-H389)^2+I391^2)^0.5</f>
        <v>0</v>
      </c>
      <c r="T393" s="488" t="str">
        <f>ROUND(S393,1)&amp;"~"&amp;ROUND(R393,1)</f>
        <v>0~0</v>
      </c>
      <c r="V393" s="484">
        <f t="shared" si="129"/>
        <v>14</v>
      </c>
    </row>
    <row r="394" hidden="1" spans="2:22">
      <c r="B394" s="253"/>
      <c r="D394" s="253"/>
      <c r="E394" s="431" t="s">
        <v>112</v>
      </c>
      <c r="F394" s="432"/>
      <c r="G394" s="433"/>
      <c r="H394" s="434" t="s">
        <v>113</v>
      </c>
      <c r="I394" s="463"/>
      <c r="J394" s="448" t="s">
        <v>114</v>
      </c>
      <c r="K394" s="461">
        <v>8</v>
      </c>
      <c r="L394" s="452"/>
      <c r="M394" s="459">
        <f>R394+11</f>
        <v>43</v>
      </c>
      <c r="N394" s="464">
        <f>ROUNDDOWN(((VLOOKUP(I386,$B$39:$Z$70,2,0))/(VLOOKUP(I386,$B$39:$Z$70,4,0))-1),0)/4*((VLOOKUP(I386,$B$39:$Z$70,20,0))+1)</f>
        <v>0</v>
      </c>
      <c r="O394" s="455">
        <f t="shared" si="126"/>
        <v>0</v>
      </c>
      <c r="P394" s="269">
        <f t="shared" si="127"/>
        <v>0.395</v>
      </c>
      <c r="Q394" s="481">
        <f t="shared" si="128"/>
        <v>0</v>
      </c>
      <c r="R394" s="491">
        <f>I393-2*I396</f>
        <v>32</v>
      </c>
      <c r="S394" s="455" t="s">
        <v>106</v>
      </c>
      <c r="T394" s="490"/>
      <c r="V394" s="492"/>
    </row>
    <row r="395" hidden="1" spans="2:22">
      <c r="B395" s="253"/>
      <c r="D395" s="253"/>
      <c r="E395" s="435" t="s">
        <v>115</v>
      </c>
      <c r="F395" s="436" t="s">
        <v>116</v>
      </c>
      <c r="G395" s="437" t="s">
        <v>56</v>
      </c>
      <c r="H395" s="434">
        <f>VLOOKUP(I386,$B$4:$J$70,8,0)</f>
        <v>60</v>
      </c>
      <c r="I395" s="463"/>
      <c r="J395" s="448" t="s">
        <v>117</v>
      </c>
      <c r="K395" s="461">
        <v>8</v>
      </c>
      <c r="L395" s="452"/>
      <c r="M395" s="459">
        <f>R395+11</f>
        <v>33</v>
      </c>
      <c r="N395" s="465">
        <f>ROUND(E392/4*G390,0)*2</f>
        <v>0</v>
      </c>
      <c r="O395" s="455">
        <f t="shared" si="126"/>
        <v>0</v>
      </c>
      <c r="P395" s="269">
        <f t="shared" si="127"/>
        <v>0.395</v>
      </c>
      <c r="Q395" s="481">
        <f t="shared" si="128"/>
        <v>0</v>
      </c>
      <c r="R395" s="491">
        <f>H393-2*I396</f>
        <v>22</v>
      </c>
      <c r="S395" s="455" t="s">
        <v>106</v>
      </c>
      <c r="T395" s="490"/>
      <c r="V395" s="492"/>
    </row>
    <row r="396" ht="15" hidden="1" spans="2:20">
      <c r="B396" s="253"/>
      <c r="D396" s="253"/>
      <c r="E396" s="438">
        <f>IF(I386=0,0,ROUND(((H389+I389)/2*H393*2+H395*I393+0.2*0.2+0.25*0.05*2)*(H391+I391)/2/1000000,1))</f>
        <v>0</v>
      </c>
      <c r="F396" s="439">
        <f>IF(I386=0,0,ROUND(Q394+Q395,1))</f>
        <v>0</v>
      </c>
      <c r="G396" s="440">
        <f>IF(I386=0,0,ROUND(Q388+Q389+Q390+Q391+Q392+Q393,1))</f>
        <v>0</v>
      </c>
      <c r="H396" s="441" t="s">
        <v>118</v>
      </c>
      <c r="I396" s="466">
        <f>$P$3</f>
        <v>4</v>
      </c>
      <c r="J396" s="467" t="s">
        <v>119</v>
      </c>
      <c r="K396" s="468" t="str">
        <f>"C40混凝土:"&amp;ROUND(((H389+I389)/2*H393*2+H395*I393+0.2*0.2+0.25*0.05*2)*(H391+I391)/2/1000000,1)&amp;"m"&amp;"      "&amp;"HPB300:"&amp;ROUND(Q394+Q395,1)&amp;"kg       "&amp;"HRB400:"&amp;ROUND(Q388+Q389+Q390+Q391+Q392+Q393,1)&amp;"kg"</f>
        <v>C40混凝土:0m      HPB300:0kg       HRB400:31.1kg</v>
      </c>
      <c r="L396" s="468"/>
      <c r="M396" s="468"/>
      <c r="N396" s="468"/>
      <c r="O396" s="468"/>
      <c r="P396" s="468"/>
      <c r="Q396" s="493"/>
      <c r="R396" s="494" t="s">
        <v>120</v>
      </c>
      <c r="S396" s="468" t="e">
        <f>ROUND(SUM(Q388:Q395)/ROUND(((H389+I389)/2*H393*2+H395*I393+0.2*0.2+0.25*0.05*2)*(H391+I391)/2/1000000,1),1)</f>
        <v>#DIV/0!</v>
      </c>
      <c r="T396" s="495"/>
    </row>
    <row r="397" hidden="1"/>
    <row r="398" hidden="1" spans="2:22">
      <c r="B398" s="253"/>
      <c r="D398" s="253"/>
      <c r="E398" s="264" t="s">
        <v>94</v>
      </c>
      <c r="F398" s="265"/>
      <c r="G398" s="265"/>
      <c r="H398" s="418" t="s">
        <v>95</v>
      </c>
      <c r="I398" s="444">
        <f>B398</f>
        <v>0</v>
      </c>
      <c r="J398" s="445" t="s">
        <v>28</v>
      </c>
      <c r="K398" s="265" t="s">
        <v>29</v>
      </c>
      <c r="L398" s="265" t="s">
        <v>96</v>
      </c>
      <c r="M398" s="446" t="s">
        <v>97</v>
      </c>
      <c r="N398" s="265" t="s">
        <v>32</v>
      </c>
      <c r="O398" s="446" t="s">
        <v>98</v>
      </c>
      <c r="P398" s="446" t="s">
        <v>99</v>
      </c>
      <c r="Q398" s="473" t="s">
        <v>100</v>
      </c>
      <c r="R398" s="474" t="s">
        <v>101</v>
      </c>
      <c r="S398" s="475"/>
      <c r="T398" s="476"/>
      <c r="V398" s="253" t="s">
        <v>102</v>
      </c>
    </row>
    <row r="399" hidden="1" spans="2:22">
      <c r="B399" s="253"/>
      <c r="D399" s="253"/>
      <c r="E399" s="267"/>
      <c r="F399" s="269"/>
      <c r="G399" s="269"/>
      <c r="H399" s="419"/>
      <c r="I399" s="447"/>
      <c r="J399" s="448"/>
      <c r="K399" s="269"/>
      <c r="L399" s="269"/>
      <c r="M399" s="449"/>
      <c r="N399" s="269"/>
      <c r="O399" s="449"/>
      <c r="P399" s="449"/>
      <c r="Q399" s="477"/>
      <c r="R399" s="478"/>
      <c r="S399" s="479"/>
      <c r="T399" s="480"/>
      <c r="U399" s="253"/>
      <c r="V399" s="253"/>
    </row>
    <row r="400" hidden="1" spans="2:22">
      <c r="B400" s="253"/>
      <c r="D400" s="253"/>
      <c r="E400" s="267"/>
      <c r="F400" s="269"/>
      <c r="G400" s="269"/>
      <c r="H400" s="269" t="s">
        <v>103</v>
      </c>
      <c r="I400" s="450"/>
      <c r="J400" s="448" t="s">
        <v>41</v>
      </c>
      <c r="K400" s="451">
        <f>'1.U型槽主筋验算'!K29</f>
        <v>22</v>
      </c>
      <c r="L400" s="452"/>
      <c r="M400" s="453">
        <f>(R400+S400)/2+ROUNDUP((IF(K400&lt;26,10.927,11.212))*K400/10,0)*2</f>
        <v>210</v>
      </c>
      <c r="N400" s="454">
        <f>ROUNDUP((H403/12.5),0)*IF(I401&gt;600,2,1)</f>
        <v>0</v>
      </c>
      <c r="O400" s="455">
        <f t="shared" ref="O400:O407" si="130">M400*N400/100</f>
        <v>0</v>
      </c>
      <c r="P400" s="269">
        <f t="shared" ref="P400:P407" si="131">ROUND(K400^2*PI()/4/1000000*7850,3)</f>
        <v>2.984</v>
      </c>
      <c r="Q400" s="481">
        <f t="shared" ref="Q400:Q407" si="132">O400*P400</f>
        <v>0</v>
      </c>
      <c r="R400" s="482">
        <f>(H401+I405-I408*2)*2+(H407-I408*2)+(H405-I408*2)*2</f>
        <v>160</v>
      </c>
      <c r="S400" s="455">
        <f>(I401+I405-I408*2)*2+(H407-I408*2)+(H405-I408*2)*2</f>
        <v>160</v>
      </c>
      <c r="T400" s="483">
        <f>R402</f>
        <v>52</v>
      </c>
      <c r="V400" s="484">
        <f t="shared" ref="V400:V405" si="133">ROUNDUP((IF(K400&lt;26,10.927,11.212))*K400/10,0)</f>
        <v>25</v>
      </c>
    </row>
    <row r="401" hidden="1" spans="2:22">
      <c r="B401" s="253"/>
      <c r="D401" s="253"/>
      <c r="E401" s="420" t="s">
        <v>6</v>
      </c>
      <c r="F401" s="421" t="s">
        <v>104</v>
      </c>
      <c r="G401" s="421" t="s">
        <v>105</v>
      </c>
      <c r="H401" s="422">
        <f>MIN(VLOOKUP(I398,$B$4:$J$70,2,0),VLOOKUP(I398,$B$4:$J$70,3,0))</f>
        <v>0</v>
      </c>
      <c r="I401" s="456">
        <f>MAX(VLOOKUP(I398,$B$4:$J$70,2,0),VLOOKUP(I398,$B$4:$J$70,3,0))</f>
        <v>0</v>
      </c>
      <c r="J401" s="448" t="s">
        <v>42</v>
      </c>
      <c r="K401" s="461">
        <v>12</v>
      </c>
      <c r="L401" s="452"/>
      <c r="M401" s="453">
        <f>(R401+S401)/2+ROUNDUP((IF(K401&lt;26,10.927,11.212))*K401/10,0)*2</f>
        <v>60</v>
      </c>
      <c r="N401" s="458">
        <f>ROUNDUP((H403/12.5*1),0)*2</f>
        <v>0</v>
      </c>
      <c r="O401" s="455">
        <f t="shared" si="130"/>
        <v>0</v>
      </c>
      <c r="P401" s="269">
        <f t="shared" si="131"/>
        <v>0.888</v>
      </c>
      <c r="Q401" s="481">
        <f t="shared" si="132"/>
        <v>0</v>
      </c>
      <c r="R401" s="486">
        <f>H401+I405-I408*2</f>
        <v>32</v>
      </c>
      <c r="S401" s="487">
        <f>I401+I405-I408*2</f>
        <v>32</v>
      </c>
      <c r="T401" s="488" t="str">
        <f>ROUND(R401,1)&amp;"~"&amp;ROUND(S401,1)</f>
        <v>32~32</v>
      </c>
      <c r="V401" s="484">
        <f t="shared" si="133"/>
        <v>14</v>
      </c>
    </row>
    <row r="402" hidden="1" spans="2:22">
      <c r="B402" s="253"/>
      <c r="D402" s="253"/>
      <c r="E402" s="420">
        <f>VLOOKUP(I398,$B$39:$Z$70,3,0)</f>
        <v>3</v>
      </c>
      <c r="F402" s="423">
        <f>VLOOKUP(I398,$B$39:$Z$70,17,0)</f>
        <v>35</v>
      </c>
      <c r="G402" s="421">
        <f>VLOOKUP(I398,$B$39:$Z$70,12,0)</f>
        <v>-1</v>
      </c>
      <c r="H402" s="421" t="s">
        <v>60</v>
      </c>
      <c r="I402" s="450"/>
      <c r="J402" s="448" t="s">
        <v>43</v>
      </c>
      <c r="K402" s="451">
        <v>14</v>
      </c>
      <c r="L402" s="452"/>
      <c r="M402" s="459">
        <f>R402+2*ROUNDUP((IF(K402&lt;26,10.927,11.212))*K402/10,0)</f>
        <v>84</v>
      </c>
      <c r="N402" s="454">
        <f>ROUNDUP(H403/12.5,0)</f>
        <v>0</v>
      </c>
      <c r="O402" s="455">
        <f t="shared" si="130"/>
        <v>0</v>
      </c>
      <c r="P402" s="269">
        <f t="shared" si="131"/>
        <v>1.208</v>
      </c>
      <c r="Q402" s="481">
        <f t="shared" si="132"/>
        <v>0</v>
      </c>
      <c r="R402" s="491">
        <f>H407-I408*2</f>
        <v>52</v>
      </c>
      <c r="S402" s="455" t="s">
        <v>106</v>
      </c>
      <c r="T402" s="490"/>
      <c r="V402" s="484">
        <f t="shared" si="133"/>
        <v>16</v>
      </c>
    </row>
    <row r="403" hidden="1" spans="2:22">
      <c r="B403" s="253"/>
      <c r="D403" s="253"/>
      <c r="E403" s="424" t="s">
        <v>107</v>
      </c>
      <c r="F403" s="421" t="s">
        <v>108</v>
      </c>
      <c r="G403" s="421" t="s">
        <v>13</v>
      </c>
      <c r="H403" s="425">
        <f>MAX(VLOOKUP(I398,$B$4:$J$70,4,0),VLOOKUP(I398,$B$4:$J$70,5,0))</f>
        <v>0</v>
      </c>
      <c r="I403" s="460">
        <f>MIN(VLOOKUP(I398,$B$4:$J$70,4,0),VLOOKUP(I398,$B$4:$J$70,5,0))</f>
        <v>0</v>
      </c>
      <c r="J403" s="448" t="s">
        <v>44</v>
      </c>
      <c r="K403" s="461">
        <v>14</v>
      </c>
      <c r="L403" s="452"/>
      <c r="M403" s="459">
        <f>R403+2*ROUNDUP((IF(K403&lt;26,10.927,11.212))*K403/10,0)</f>
        <v>139.965512114594</v>
      </c>
      <c r="N403" s="458">
        <f>ROUNDUP(H403/12.5,0)*2</f>
        <v>0</v>
      </c>
      <c r="O403" s="455">
        <f t="shared" si="130"/>
        <v>0</v>
      </c>
      <c r="P403" s="269">
        <f t="shared" si="131"/>
        <v>1.208</v>
      </c>
      <c r="Q403" s="481">
        <f t="shared" si="132"/>
        <v>0</v>
      </c>
      <c r="R403" s="491">
        <f>((H405+I405-I408*2)+(20-I408*2^0.5))*(2^0.5)</f>
        <v>107.965512114594</v>
      </c>
      <c r="S403" s="455" t="s">
        <v>106</v>
      </c>
      <c r="T403" s="490"/>
      <c r="V403" s="484">
        <f t="shared" si="133"/>
        <v>16</v>
      </c>
    </row>
    <row r="404" hidden="1" spans="2:22">
      <c r="B404" s="253"/>
      <c r="D404" s="253"/>
      <c r="E404" s="426">
        <f>VLOOKUP(I398,$B$39:$Z$70,20,0)</f>
        <v>-1</v>
      </c>
      <c r="F404" s="421">
        <f>VLOOKUP(I398,$B$39:$Z$70,23,0)</f>
        <v>-1</v>
      </c>
      <c r="G404" s="421">
        <f>VLOOKUP(I398,$B$39:$Z$70,7,0)</f>
        <v>34</v>
      </c>
      <c r="H404" s="427" t="s">
        <v>109</v>
      </c>
      <c r="I404" s="450" t="s">
        <v>110</v>
      </c>
      <c r="J404" s="448" t="s">
        <v>45</v>
      </c>
      <c r="K404" s="451">
        <v>12</v>
      </c>
      <c r="L404" s="452"/>
      <c r="M404" s="459">
        <f>(R404+S404)/2+2*ROUNDUP((IF(K404&lt;26,10.927,11.212))*K404/10,0)</f>
        <v>20</v>
      </c>
      <c r="N404" s="462">
        <f>4*(G402+1)+(G404-1)*2</f>
        <v>66</v>
      </c>
      <c r="O404" s="455">
        <f t="shared" si="130"/>
        <v>13.2</v>
      </c>
      <c r="P404" s="269">
        <f t="shared" si="131"/>
        <v>0.888</v>
      </c>
      <c r="Q404" s="481">
        <f t="shared" si="132"/>
        <v>11.7216</v>
      </c>
      <c r="R404" s="482">
        <f>H403-I408*2</f>
        <v>-8</v>
      </c>
      <c r="S404" s="455">
        <f>I403-I408*2</f>
        <v>-8</v>
      </c>
      <c r="T404" s="488" t="str">
        <f>ROUND(S404,1)&amp;"~"&amp;ROUND(R404,1)</f>
        <v>-8~-8</v>
      </c>
      <c r="V404" s="484">
        <f t="shared" si="133"/>
        <v>14</v>
      </c>
    </row>
    <row r="405" ht="15" hidden="1" spans="2:22">
      <c r="B405" s="253"/>
      <c r="D405" s="253"/>
      <c r="E405" s="428"/>
      <c r="F405" s="429"/>
      <c r="G405" s="429"/>
      <c r="H405" s="430">
        <f>VLOOKUP(I398,$B$4:$J$70,6,0)</f>
        <v>30</v>
      </c>
      <c r="I405" s="460">
        <f>VLOOKUP(I398,$B$4:$J$70,7,0)</f>
        <v>40</v>
      </c>
      <c r="J405" s="448" t="s">
        <v>111</v>
      </c>
      <c r="K405" s="451">
        <v>12</v>
      </c>
      <c r="L405" s="452"/>
      <c r="M405" s="459">
        <f>(R405+S405)/2+2*ROUNDUP((IF(K405&lt;26,10.927,11.212))*K405/10,0)</f>
        <v>28</v>
      </c>
      <c r="N405" s="269">
        <f>2*(E402+1)+F402*2</f>
        <v>78</v>
      </c>
      <c r="O405" s="455">
        <f t="shared" si="130"/>
        <v>21.84</v>
      </c>
      <c r="P405" s="269">
        <f t="shared" si="131"/>
        <v>0.888</v>
      </c>
      <c r="Q405" s="481">
        <f t="shared" si="132"/>
        <v>19.39392</v>
      </c>
      <c r="R405" s="482">
        <f>((I401-H401)^2+H403^2)^0.5</f>
        <v>0</v>
      </c>
      <c r="S405" s="455">
        <f>((I401-H401)^2+I403^2)^0.5</f>
        <v>0</v>
      </c>
      <c r="T405" s="488" t="str">
        <f>ROUND(S405,1)&amp;"~"&amp;ROUND(R405,1)</f>
        <v>0~0</v>
      </c>
      <c r="V405" s="484">
        <f t="shared" si="133"/>
        <v>14</v>
      </c>
    </row>
    <row r="406" hidden="1" spans="2:22">
      <c r="B406" s="253"/>
      <c r="D406" s="253"/>
      <c r="E406" s="431" t="s">
        <v>112</v>
      </c>
      <c r="F406" s="432"/>
      <c r="G406" s="433"/>
      <c r="H406" s="434" t="s">
        <v>113</v>
      </c>
      <c r="I406" s="463"/>
      <c r="J406" s="448" t="s">
        <v>114</v>
      </c>
      <c r="K406" s="461">
        <v>8</v>
      </c>
      <c r="L406" s="452"/>
      <c r="M406" s="459">
        <f>R406+11</f>
        <v>43</v>
      </c>
      <c r="N406" s="464">
        <f>ROUNDDOWN(((VLOOKUP(I398,$B$39:$Z$70,2,0))/(VLOOKUP(I398,$B$39:$Z$70,4,0))-1),0)/4*((VLOOKUP(I398,$B$39:$Z$70,20,0))+1)</f>
        <v>0</v>
      </c>
      <c r="O406" s="455">
        <f t="shared" si="130"/>
        <v>0</v>
      </c>
      <c r="P406" s="269">
        <f t="shared" si="131"/>
        <v>0.395</v>
      </c>
      <c r="Q406" s="481">
        <f t="shared" si="132"/>
        <v>0</v>
      </c>
      <c r="R406" s="491">
        <f>I405-2*I408</f>
        <v>32</v>
      </c>
      <c r="S406" s="455" t="s">
        <v>106</v>
      </c>
      <c r="T406" s="490"/>
      <c r="V406" s="492"/>
    </row>
    <row r="407" hidden="1" spans="2:22">
      <c r="B407" s="253"/>
      <c r="D407" s="253"/>
      <c r="E407" s="435" t="s">
        <v>115</v>
      </c>
      <c r="F407" s="436" t="s">
        <v>116</v>
      </c>
      <c r="G407" s="437" t="s">
        <v>56</v>
      </c>
      <c r="H407" s="434">
        <f>VLOOKUP(I398,$B$4:$J$70,8,0)</f>
        <v>60</v>
      </c>
      <c r="I407" s="463"/>
      <c r="J407" s="448" t="s">
        <v>117</v>
      </c>
      <c r="K407" s="461">
        <v>8</v>
      </c>
      <c r="L407" s="452"/>
      <c r="M407" s="459">
        <f>R407+11</f>
        <v>33</v>
      </c>
      <c r="N407" s="465">
        <f>ROUND(E404/4*G402,0)*2</f>
        <v>0</v>
      </c>
      <c r="O407" s="455">
        <f t="shared" si="130"/>
        <v>0</v>
      </c>
      <c r="P407" s="269">
        <f t="shared" si="131"/>
        <v>0.395</v>
      </c>
      <c r="Q407" s="481">
        <f t="shared" si="132"/>
        <v>0</v>
      </c>
      <c r="R407" s="491">
        <f>H405-2*I408</f>
        <v>22</v>
      </c>
      <c r="S407" s="455" t="s">
        <v>106</v>
      </c>
      <c r="T407" s="490"/>
      <c r="V407" s="492"/>
    </row>
    <row r="408" ht="15" hidden="1" spans="2:20">
      <c r="B408" s="253"/>
      <c r="D408" s="253"/>
      <c r="E408" s="438">
        <f>IF(I398=0,0,ROUND(((H401+I401)/2*H405*2+H407*I405+0.2*0.2+0.25*0.05*2)*(H403+I403)/2/1000000,1))</f>
        <v>0</v>
      </c>
      <c r="F408" s="439">
        <f>IF(I398=0,0,ROUND(Q406+Q407,1))</f>
        <v>0</v>
      </c>
      <c r="G408" s="440">
        <f>IF(I398=0,0,ROUND(Q400+Q401+Q402+Q403+Q404+Q405,1))</f>
        <v>0</v>
      </c>
      <c r="H408" s="441" t="s">
        <v>118</v>
      </c>
      <c r="I408" s="466">
        <f>$P$3</f>
        <v>4</v>
      </c>
      <c r="J408" s="467" t="s">
        <v>119</v>
      </c>
      <c r="K408" s="468" t="str">
        <f>"C40混凝土:"&amp;ROUND(((H401+I401)/2*H405*2+H407*I405+0.2*0.2+0.25*0.05*2)*(H403+I403)/2/1000000,1)&amp;"m"&amp;"      "&amp;"HPB300:"&amp;ROUND(Q406+Q407,1)&amp;"kg       "&amp;"HRB400:"&amp;ROUND(Q400+Q401+Q402+Q403+Q404+Q405,1)&amp;"kg"</f>
        <v>C40混凝土:0m      HPB300:0kg       HRB400:31.1kg</v>
      </c>
      <c r="L408" s="468"/>
      <c r="M408" s="468"/>
      <c r="N408" s="468"/>
      <c r="O408" s="468"/>
      <c r="P408" s="468"/>
      <c r="Q408" s="493"/>
      <c r="R408" s="494" t="s">
        <v>120</v>
      </c>
      <c r="S408" s="468" t="e">
        <f>ROUND(SUM(Q400:Q407)/ROUND(((H401+I401)/2*H405*2+H407*I405+0.2*0.2+0.25*0.05*2)*(H403+I403)/2/1000000,1),1)</f>
        <v>#DIV/0!</v>
      </c>
      <c r="T408" s="495"/>
    </row>
    <row r="409" hidden="1"/>
    <row r="410" hidden="1" spans="2:22">
      <c r="B410" s="253"/>
      <c r="D410" s="253"/>
      <c r="E410" s="264" t="s">
        <v>94</v>
      </c>
      <c r="F410" s="265"/>
      <c r="G410" s="265"/>
      <c r="H410" s="418" t="s">
        <v>95</v>
      </c>
      <c r="I410" s="444">
        <f>B410</f>
        <v>0</v>
      </c>
      <c r="J410" s="445" t="s">
        <v>28</v>
      </c>
      <c r="K410" s="265" t="s">
        <v>29</v>
      </c>
      <c r="L410" s="265" t="s">
        <v>96</v>
      </c>
      <c r="M410" s="446" t="s">
        <v>97</v>
      </c>
      <c r="N410" s="265" t="s">
        <v>32</v>
      </c>
      <c r="O410" s="446" t="s">
        <v>98</v>
      </c>
      <c r="P410" s="446" t="s">
        <v>99</v>
      </c>
      <c r="Q410" s="473" t="s">
        <v>100</v>
      </c>
      <c r="R410" s="474" t="s">
        <v>101</v>
      </c>
      <c r="S410" s="475"/>
      <c r="T410" s="476"/>
      <c r="V410" s="253" t="s">
        <v>102</v>
      </c>
    </row>
    <row r="411" hidden="1" spans="2:22">
      <c r="B411" s="253"/>
      <c r="D411" s="253"/>
      <c r="E411" s="267"/>
      <c r="F411" s="269"/>
      <c r="G411" s="269"/>
      <c r="H411" s="419"/>
      <c r="I411" s="447"/>
      <c r="J411" s="448"/>
      <c r="K411" s="269"/>
      <c r="L411" s="269"/>
      <c r="M411" s="449"/>
      <c r="N411" s="269"/>
      <c r="O411" s="449"/>
      <c r="P411" s="449"/>
      <c r="Q411" s="477"/>
      <c r="R411" s="478"/>
      <c r="S411" s="479"/>
      <c r="T411" s="480"/>
      <c r="U411" s="253"/>
      <c r="V411" s="253"/>
    </row>
    <row r="412" hidden="1" spans="2:22">
      <c r="B412" s="253"/>
      <c r="D412" s="253"/>
      <c r="E412" s="267"/>
      <c r="F412" s="269"/>
      <c r="G412" s="269"/>
      <c r="H412" s="269" t="s">
        <v>103</v>
      </c>
      <c r="I412" s="450"/>
      <c r="J412" s="448" t="s">
        <v>41</v>
      </c>
      <c r="K412" s="451">
        <f>'1.U型槽主筋验算'!K30</f>
        <v>25</v>
      </c>
      <c r="L412" s="452"/>
      <c r="M412" s="453">
        <f>(R412+S412)/2+ROUNDUP((IF(K412&lt;26,10.927,11.212))*K412/10,0)*2</f>
        <v>216</v>
      </c>
      <c r="N412" s="454">
        <f>ROUNDUP((H415/12.5),0)*IF(I413&gt;600,2,1)</f>
        <v>0</v>
      </c>
      <c r="O412" s="455">
        <f t="shared" ref="O412:O419" si="134">M412*N412/100</f>
        <v>0</v>
      </c>
      <c r="P412" s="269">
        <f t="shared" ref="P412:P419" si="135">ROUND(K412^2*PI()/4/1000000*7850,3)</f>
        <v>3.853</v>
      </c>
      <c r="Q412" s="481">
        <f t="shared" ref="Q412:Q419" si="136">O412*P412</f>
        <v>0</v>
      </c>
      <c r="R412" s="482">
        <f>(H413+I417-I420*2)*2+(H419-I420*2)+(H417-I420*2)*2</f>
        <v>160</v>
      </c>
      <c r="S412" s="455">
        <f>(I413+I417-I420*2)*2+(H419-I420*2)+(H417-I420*2)*2</f>
        <v>160</v>
      </c>
      <c r="T412" s="483">
        <f>R414</f>
        <v>52</v>
      </c>
      <c r="V412" s="484">
        <f t="shared" ref="V412:V417" si="137">ROUNDUP((IF(K412&lt;26,10.927,11.212))*K412/10,0)</f>
        <v>28</v>
      </c>
    </row>
    <row r="413" hidden="1" spans="2:22">
      <c r="B413" s="253"/>
      <c r="D413" s="253"/>
      <c r="E413" s="420" t="s">
        <v>6</v>
      </c>
      <c r="F413" s="421" t="s">
        <v>104</v>
      </c>
      <c r="G413" s="421" t="s">
        <v>105</v>
      </c>
      <c r="H413" s="422">
        <f>MIN(VLOOKUP(I410,$B$4:$J$70,2,0),VLOOKUP(I410,$B$4:$J$70,3,0))</f>
        <v>0</v>
      </c>
      <c r="I413" s="456">
        <f>MAX(VLOOKUP(I410,$B$4:$J$70,2,0),VLOOKUP(I410,$B$4:$J$70,3,0))</f>
        <v>0</v>
      </c>
      <c r="J413" s="448" t="s">
        <v>42</v>
      </c>
      <c r="K413" s="461">
        <v>12</v>
      </c>
      <c r="L413" s="452"/>
      <c r="M413" s="453">
        <f>(R413+S413)/2+ROUNDUP((IF(K413&lt;26,10.927,11.212))*K413/10,0)*2</f>
        <v>60</v>
      </c>
      <c r="N413" s="458">
        <f>ROUNDUP((H415/12.5*1),0)*2</f>
        <v>0</v>
      </c>
      <c r="O413" s="455">
        <f t="shared" si="134"/>
        <v>0</v>
      </c>
      <c r="P413" s="269">
        <f t="shared" si="135"/>
        <v>0.888</v>
      </c>
      <c r="Q413" s="481">
        <f t="shared" si="136"/>
        <v>0</v>
      </c>
      <c r="R413" s="486">
        <f>H413+I417-I420*2</f>
        <v>32</v>
      </c>
      <c r="S413" s="487">
        <f>I413+I417-I420*2</f>
        <v>32</v>
      </c>
      <c r="T413" s="488" t="str">
        <f>ROUND(R413,1)&amp;"~"&amp;ROUND(S413,1)</f>
        <v>32~32</v>
      </c>
      <c r="V413" s="484">
        <f t="shared" si="137"/>
        <v>14</v>
      </c>
    </row>
    <row r="414" hidden="1" spans="2:22">
      <c r="B414" s="253"/>
      <c r="D414" s="253"/>
      <c r="E414" s="420">
        <f>VLOOKUP(I410,$B$39:$Z$70,3,0)</f>
        <v>3</v>
      </c>
      <c r="F414" s="423">
        <f>VLOOKUP(I410,$B$39:$Z$70,17,0)</f>
        <v>35</v>
      </c>
      <c r="G414" s="421">
        <f>VLOOKUP(I410,$B$39:$Z$70,12,0)</f>
        <v>-1</v>
      </c>
      <c r="H414" s="421" t="s">
        <v>60</v>
      </c>
      <c r="I414" s="450"/>
      <c r="J414" s="448" t="s">
        <v>43</v>
      </c>
      <c r="K414" s="451">
        <v>14</v>
      </c>
      <c r="L414" s="452"/>
      <c r="M414" s="459">
        <f>R414+2*ROUNDUP((IF(K414&lt;26,10.927,11.212))*K414/10,0)</f>
        <v>84</v>
      </c>
      <c r="N414" s="454">
        <f>ROUNDUP(H415/12.5,0)</f>
        <v>0</v>
      </c>
      <c r="O414" s="455">
        <f t="shared" si="134"/>
        <v>0</v>
      </c>
      <c r="P414" s="269">
        <f t="shared" si="135"/>
        <v>1.208</v>
      </c>
      <c r="Q414" s="481">
        <f t="shared" si="136"/>
        <v>0</v>
      </c>
      <c r="R414" s="491">
        <f>H419-I420*2</f>
        <v>52</v>
      </c>
      <c r="S414" s="455" t="s">
        <v>106</v>
      </c>
      <c r="T414" s="490"/>
      <c r="V414" s="484">
        <f t="shared" si="137"/>
        <v>16</v>
      </c>
    </row>
    <row r="415" hidden="1" spans="2:22">
      <c r="B415" s="253"/>
      <c r="D415" s="253"/>
      <c r="E415" s="424" t="s">
        <v>107</v>
      </c>
      <c r="F415" s="421" t="s">
        <v>108</v>
      </c>
      <c r="G415" s="421" t="s">
        <v>13</v>
      </c>
      <c r="H415" s="425">
        <f>MAX(VLOOKUP(I410,$B$4:$J$70,4,0),VLOOKUP(I410,$B$4:$J$70,5,0))</f>
        <v>0</v>
      </c>
      <c r="I415" s="460">
        <f>MIN(VLOOKUP(I410,$B$4:$J$70,4,0),VLOOKUP(I410,$B$4:$J$70,5,0))</f>
        <v>0</v>
      </c>
      <c r="J415" s="448" t="s">
        <v>44</v>
      </c>
      <c r="K415" s="461">
        <v>14</v>
      </c>
      <c r="L415" s="452"/>
      <c r="M415" s="459">
        <f>R415+2*ROUNDUP((IF(K415&lt;26,10.927,11.212))*K415/10,0)</f>
        <v>139.965512114594</v>
      </c>
      <c r="N415" s="458">
        <f>ROUNDUP(H415/12.5,0)*2</f>
        <v>0</v>
      </c>
      <c r="O415" s="455">
        <f t="shared" si="134"/>
        <v>0</v>
      </c>
      <c r="P415" s="269">
        <f t="shared" si="135"/>
        <v>1.208</v>
      </c>
      <c r="Q415" s="481">
        <f t="shared" si="136"/>
        <v>0</v>
      </c>
      <c r="R415" s="491">
        <f>((H417+I417-I420*2)+(20-I420*2^0.5))*(2^0.5)</f>
        <v>107.965512114594</v>
      </c>
      <c r="S415" s="455" t="s">
        <v>106</v>
      </c>
      <c r="T415" s="490"/>
      <c r="V415" s="484">
        <f t="shared" si="137"/>
        <v>16</v>
      </c>
    </row>
    <row r="416" hidden="1" spans="2:22">
      <c r="B416" s="253"/>
      <c r="D416" s="253"/>
      <c r="E416" s="426">
        <f>VLOOKUP(I410,$B$39:$Z$70,20,0)</f>
        <v>-1</v>
      </c>
      <c r="F416" s="421">
        <f>VLOOKUP(I410,$B$39:$Z$70,23,0)</f>
        <v>-1</v>
      </c>
      <c r="G416" s="421">
        <f>VLOOKUP(I410,$B$39:$Z$70,7,0)</f>
        <v>34</v>
      </c>
      <c r="H416" s="427" t="s">
        <v>109</v>
      </c>
      <c r="I416" s="450" t="s">
        <v>110</v>
      </c>
      <c r="J416" s="448" t="s">
        <v>45</v>
      </c>
      <c r="K416" s="451">
        <v>12</v>
      </c>
      <c r="L416" s="452"/>
      <c r="M416" s="459">
        <f>(R416+S416)/2+2*ROUNDUP((IF(K416&lt;26,10.927,11.212))*K416/10,0)</f>
        <v>20</v>
      </c>
      <c r="N416" s="462">
        <f>4*(G414+1)+(G416-1)*2</f>
        <v>66</v>
      </c>
      <c r="O416" s="455">
        <f t="shared" si="134"/>
        <v>13.2</v>
      </c>
      <c r="P416" s="269">
        <f t="shared" si="135"/>
        <v>0.888</v>
      </c>
      <c r="Q416" s="481">
        <f t="shared" si="136"/>
        <v>11.7216</v>
      </c>
      <c r="R416" s="482">
        <f>H415-I420*2</f>
        <v>-8</v>
      </c>
      <c r="S416" s="455">
        <f>I415-I420*2</f>
        <v>-8</v>
      </c>
      <c r="T416" s="488" t="str">
        <f>ROUND(S416,1)&amp;"~"&amp;ROUND(R416,1)</f>
        <v>-8~-8</v>
      </c>
      <c r="V416" s="484">
        <f t="shared" si="137"/>
        <v>14</v>
      </c>
    </row>
    <row r="417" ht="15" hidden="1" spans="2:22">
      <c r="B417" s="253"/>
      <c r="D417" s="253"/>
      <c r="E417" s="428"/>
      <c r="F417" s="429"/>
      <c r="G417" s="429"/>
      <c r="H417" s="430">
        <f>VLOOKUP(I410,$B$4:$J$70,6,0)</f>
        <v>30</v>
      </c>
      <c r="I417" s="460">
        <f>VLOOKUP(I410,$B$4:$J$70,7,0)</f>
        <v>40</v>
      </c>
      <c r="J417" s="448" t="s">
        <v>111</v>
      </c>
      <c r="K417" s="451">
        <v>12</v>
      </c>
      <c r="L417" s="452"/>
      <c r="M417" s="459">
        <f>(R417+S417)/2+2*ROUNDUP((IF(K417&lt;26,10.927,11.212))*K417/10,0)</f>
        <v>28</v>
      </c>
      <c r="N417" s="269">
        <f>2*(E414+1)+F414*2</f>
        <v>78</v>
      </c>
      <c r="O417" s="455">
        <f t="shared" si="134"/>
        <v>21.84</v>
      </c>
      <c r="P417" s="269">
        <f t="shared" si="135"/>
        <v>0.888</v>
      </c>
      <c r="Q417" s="481">
        <f t="shared" si="136"/>
        <v>19.39392</v>
      </c>
      <c r="R417" s="482">
        <f>((I413-H413)^2+H415^2)^0.5</f>
        <v>0</v>
      </c>
      <c r="S417" s="455">
        <f>((I413-H413)^2+I415^2)^0.5</f>
        <v>0</v>
      </c>
      <c r="T417" s="488" t="str">
        <f>ROUND(S417,1)&amp;"~"&amp;ROUND(R417,1)</f>
        <v>0~0</v>
      </c>
      <c r="V417" s="484">
        <f t="shared" si="137"/>
        <v>14</v>
      </c>
    </row>
    <row r="418" hidden="1" spans="2:22">
      <c r="B418" s="253"/>
      <c r="D418" s="253"/>
      <c r="E418" s="431" t="s">
        <v>112</v>
      </c>
      <c r="F418" s="432"/>
      <c r="G418" s="433"/>
      <c r="H418" s="434" t="s">
        <v>113</v>
      </c>
      <c r="I418" s="463"/>
      <c r="J418" s="448" t="s">
        <v>114</v>
      </c>
      <c r="K418" s="461">
        <v>8</v>
      </c>
      <c r="L418" s="452"/>
      <c r="M418" s="459">
        <f>R418+11</f>
        <v>43</v>
      </c>
      <c r="N418" s="464">
        <f>ROUNDDOWN(((VLOOKUP(I410,$B$39:$Z$70,2,0))/(VLOOKUP(I410,$B$39:$Z$70,4,0))-1),0)/4*((VLOOKUP(I410,$B$39:$Z$70,20,0))+1)</f>
        <v>0</v>
      </c>
      <c r="O418" s="455">
        <f t="shared" si="134"/>
        <v>0</v>
      </c>
      <c r="P418" s="269">
        <f t="shared" si="135"/>
        <v>0.395</v>
      </c>
      <c r="Q418" s="481">
        <f t="shared" si="136"/>
        <v>0</v>
      </c>
      <c r="R418" s="491">
        <f>I417-2*I420</f>
        <v>32</v>
      </c>
      <c r="S418" s="455" t="s">
        <v>106</v>
      </c>
      <c r="T418" s="490"/>
      <c r="V418" s="492"/>
    </row>
    <row r="419" hidden="1" spans="2:22">
      <c r="B419" s="253"/>
      <c r="D419" s="253"/>
      <c r="E419" s="435" t="s">
        <v>115</v>
      </c>
      <c r="F419" s="436" t="s">
        <v>116</v>
      </c>
      <c r="G419" s="437" t="s">
        <v>56</v>
      </c>
      <c r="H419" s="434">
        <f>VLOOKUP(I410,$B$4:$J$70,8,0)</f>
        <v>60</v>
      </c>
      <c r="I419" s="463"/>
      <c r="J419" s="448" t="s">
        <v>117</v>
      </c>
      <c r="K419" s="461">
        <v>8</v>
      </c>
      <c r="L419" s="452"/>
      <c r="M419" s="459">
        <f>R419+11</f>
        <v>33</v>
      </c>
      <c r="N419" s="465">
        <f>ROUND(E416/4*G414,0)*2</f>
        <v>0</v>
      </c>
      <c r="O419" s="455">
        <f t="shared" si="134"/>
        <v>0</v>
      </c>
      <c r="P419" s="269">
        <f t="shared" si="135"/>
        <v>0.395</v>
      </c>
      <c r="Q419" s="481">
        <f t="shared" si="136"/>
        <v>0</v>
      </c>
      <c r="R419" s="491">
        <f>H417-2*I420</f>
        <v>22</v>
      </c>
      <c r="S419" s="455" t="s">
        <v>106</v>
      </c>
      <c r="T419" s="490"/>
      <c r="V419" s="492"/>
    </row>
    <row r="420" ht="15" hidden="1" spans="2:20">
      <c r="B420" s="253"/>
      <c r="D420" s="253"/>
      <c r="E420" s="438">
        <f>IF(I410=0,0,ROUND(((H413+I413)/2*H417*2+H419*I417+0.2*0.2+0.25*0.05*2)*(H415+I415)/2/1000000,1))</f>
        <v>0</v>
      </c>
      <c r="F420" s="439">
        <f>IF(I410=0,0,ROUND(Q418+Q419,1))</f>
        <v>0</v>
      </c>
      <c r="G420" s="440">
        <f>IF(I410=0,0,ROUND(Q412+Q413+Q414+Q415+Q416+Q417,1))</f>
        <v>0</v>
      </c>
      <c r="H420" s="441" t="s">
        <v>118</v>
      </c>
      <c r="I420" s="466">
        <f>$P$3</f>
        <v>4</v>
      </c>
      <c r="J420" s="467" t="s">
        <v>119</v>
      </c>
      <c r="K420" s="468" t="str">
        <f>"C40混凝土:"&amp;ROUND(((H413+I413)/2*H417*2+H419*I417+0.2*0.2+0.25*0.05*2)*(H415+I415)/2/1000000,1)&amp;"m"&amp;"      "&amp;"HPB300:"&amp;ROUND(Q418+Q419,1)&amp;"kg       "&amp;"HRB400:"&amp;ROUND(Q412+Q413+Q414+Q415+Q416+Q417,1)&amp;"kg"</f>
        <v>C40混凝土:0m      HPB300:0kg       HRB400:31.1kg</v>
      </c>
      <c r="L420" s="468"/>
      <c r="M420" s="468"/>
      <c r="N420" s="468"/>
      <c r="O420" s="468"/>
      <c r="P420" s="468"/>
      <c r="Q420" s="493"/>
      <c r="R420" s="494" t="s">
        <v>120</v>
      </c>
      <c r="S420" s="468" t="e">
        <f>ROUND(SUM(Q412:Q419)/ROUND(((H413+I413)/2*H417*2+H419*I417+0.2*0.2+0.25*0.05*2)*(H415+I415)/2/1000000,1),1)</f>
        <v>#DIV/0!</v>
      </c>
      <c r="T420" s="495"/>
    </row>
    <row r="421" hidden="1"/>
    <row r="422" hidden="1" spans="2:22">
      <c r="B422" s="253"/>
      <c r="D422" s="253"/>
      <c r="E422" s="264" t="s">
        <v>94</v>
      </c>
      <c r="F422" s="265"/>
      <c r="G422" s="265"/>
      <c r="H422" s="418" t="s">
        <v>95</v>
      </c>
      <c r="I422" s="444">
        <f>B422</f>
        <v>0</v>
      </c>
      <c r="J422" s="445" t="s">
        <v>28</v>
      </c>
      <c r="K422" s="265" t="s">
        <v>29</v>
      </c>
      <c r="L422" s="265" t="s">
        <v>96</v>
      </c>
      <c r="M422" s="446" t="s">
        <v>97</v>
      </c>
      <c r="N422" s="265" t="s">
        <v>32</v>
      </c>
      <c r="O422" s="446" t="s">
        <v>98</v>
      </c>
      <c r="P422" s="446" t="s">
        <v>99</v>
      </c>
      <c r="Q422" s="473" t="s">
        <v>100</v>
      </c>
      <c r="R422" s="474" t="s">
        <v>101</v>
      </c>
      <c r="S422" s="475"/>
      <c r="T422" s="476"/>
      <c r="V422" s="253" t="s">
        <v>102</v>
      </c>
    </row>
    <row r="423" hidden="1" spans="2:22">
      <c r="B423" s="253"/>
      <c r="D423" s="253"/>
      <c r="E423" s="267"/>
      <c r="F423" s="269"/>
      <c r="G423" s="269"/>
      <c r="H423" s="419"/>
      <c r="I423" s="447"/>
      <c r="J423" s="448"/>
      <c r="K423" s="269"/>
      <c r="L423" s="269"/>
      <c r="M423" s="449"/>
      <c r="N423" s="269"/>
      <c r="O423" s="449"/>
      <c r="P423" s="449"/>
      <c r="Q423" s="477"/>
      <c r="R423" s="478"/>
      <c r="S423" s="479"/>
      <c r="T423" s="480"/>
      <c r="U423" s="253"/>
      <c r="V423" s="253"/>
    </row>
    <row r="424" hidden="1" spans="2:22">
      <c r="B424" s="253"/>
      <c r="D424" s="253"/>
      <c r="E424" s="267"/>
      <c r="F424" s="269"/>
      <c r="G424" s="269"/>
      <c r="H424" s="269" t="s">
        <v>103</v>
      </c>
      <c r="I424" s="450"/>
      <c r="J424" s="448" t="s">
        <v>41</v>
      </c>
      <c r="K424" s="451">
        <f>'1.U型槽主筋验算'!K31</f>
        <v>20</v>
      </c>
      <c r="L424" s="452"/>
      <c r="M424" s="453">
        <f>(R424+S424)/2+ROUNDUP((IF(K424&lt;26,10.927,11.212))*K424/10,0)*2</f>
        <v>204</v>
      </c>
      <c r="N424" s="454">
        <f>ROUNDUP((H427/12.5),0)*IF(I425&gt;600,2,1)</f>
        <v>0</v>
      </c>
      <c r="O424" s="455">
        <f t="shared" ref="O424:O431" si="138">M424*N424/100</f>
        <v>0</v>
      </c>
      <c r="P424" s="269">
        <f t="shared" ref="P424:P431" si="139">ROUND(K424^2*PI()/4/1000000*7850,3)</f>
        <v>2.466</v>
      </c>
      <c r="Q424" s="481">
        <f t="shared" ref="Q424:Q431" si="140">O424*P424</f>
        <v>0</v>
      </c>
      <c r="R424" s="482">
        <f>(H425+I429-I432*2)*2+(H431-I432*2)+(H429-I432*2)*2</f>
        <v>160</v>
      </c>
      <c r="S424" s="455">
        <f>(I425+I429-I432*2)*2+(H431-I432*2)+(H429-I432*2)*2</f>
        <v>160</v>
      </c>
      <c r="T424" s="483">
        <f>R426</f>
        <v>52</v>
      </c>
      <c r="V424" s="484">
        <f t="shared" ref="V424:V429" si="141">ROUNDUP((IF(K424&lt;26,10.927,11.212))*K424/10,0)</f>
        <v>22</v>
      </c>
    </row>
    <row r="425" hidden="1" spans="2:22">
      <c r="B425" s="253"/>
      <c r="D425" s="253"/>
      <c r="E425" s="420" t="s">
        <v>6</v>
      </c>
      <c r="F425" s="421" t="s">
        <v>104</v>
      </c>
      <c r="G425" s="421" t="s">
        <v>105</v>
      </c>
      <c r="H425" s="422">
        <f>MIN(VLOOKUP(I422,$B$4:$J$70,2,0),VLOOKUP(I422,$B$4:$J$70,3,0))</f>
        <v>0</v>
      </c>
      <c r="I425" s="456">
        <f>MAX(VLOOKUP(I422,$B$4:$J$70,2,0),VLOOKUP(I422,$B$4:$J$70,3,0))</f>
        <v>0</v>
      </c>
      <c r="J425" s="448" t="s">
        <v>42</v>
      </c>
      <c r="K425" s="461">
        <v>12</v>
      </c>
      <c r="L425" s="452"/>
      <c r="M425" s="453">
        <f>(R425+S425)/2+ROUNDUP((IF(K425&lt;26,10.927,11.212))*K425/10,0)*2</f>
        <v>60</v>
      </c>
      <c r="N425" s="458">
        <f>ROUNDUP((H427/12.5*1),0)*2</f>
        <v>0</v>
      </c>
      <c r="O425" s="455">
        <f t="shared" si="138"/>
        <v>0</v>
      </c>
      <c r="P425" s="269">
        <f t="shared" si="139"/>
        <v>0.888</v>
      </c>
      <c r="Q425" s="481">
        <f t="shared" si="140"/>
        <v>0</v>
      </c>
      <c r="R425" s="486">
        <f>H425+I429-I432*2</f>
        <v>32</v>
      </c>
      <c r="S425" s="487">
        <f>I425+I429-I432*2</f>
        <v>32</v>
      </c>
      <c r="T425" s="488" t="str">
        <f>ROUND(R425,1)&amp;"~"&amp;ROUND(S425,1)</f>
        <v>32~32</v>
      </c>
      <c r="V425" s="484">
        <f t="shared" si="141"/>
        <v>14</v>
      </c>
    </row>
    <row r="426" hidden="1" spans="2:22">
      <c r="B426" s="253"/>
      <c r="D426" s="253"/>
      <c r="E426" s="420">
        <f>VLOOKUP(I422,$B$39:$Z$70,3,0)</f>
        <v>3</v>
      </c>
      <c r="F426" s="423">
        <f>VLOOKUP(I422,$B$39:$Z$70,17,0)</f>
        <v>35</v>
      </c>
      <c r="G426" s="421">
        <f>VLOOKUP(I422,$B$39:$Z$70,12,0)</f>
        <v>-1</v>
      </c>
      <c r="H426" s="421" t="s">
        <v>60</v>
      </c>
      <c r="I426" s="450"/>
      <c r="J426" s="448" t="s">
        <v>43</v>
      </c>
      <c r="K426" s="451">
        <v>14</v>
      </c>
      <c r="L426" s="452"/>
      <c r="M426" s="459">
        <f>R426+2*ROUNDUP((IF(K426&lt;26,10.927,11.212))*K426/10,0)</f>
        <v>84</v>
      </c>
      <c r="N426" s="454">
        <f>ROUNDUP(H427/12.5,0)</f>
        <v>0</v>
      </c>
      <c r="O426" s="455">
        <f t="shared" si="138"/>
        <v>0</v>
      </c>
      <c r="P426" s="269">
        <f t="shared" si="139"/>
        <v>1.208</v>
      </c>
      <c r="Q426" s="481">
        <f t="shared" si="140"/>
        <v>0</v>
      </c>
      <c r="R426" s="491">
        <f>H431-I432*2</f>
        <v>52</v>
      </c>
      <c r="S426" s="455" t="s">
        <v>106</v>
      </c>
      <c r="T426" s="490"/>
      <c r="V426" s="484">
        <f t="shared" si="141"/>
        <v>16</v>
      </c>
    </row>
    <row r="427" hidden="1" spans="2:22">
      <c r="B427" s="253"/>
      <c r="D427" s="253"/>
      <c r="E427" s="424" t="s">
        <v>107</v>
      </c>
      <c r="F427" s="421" t="s">
        <v>108</v>
      </c>
      <c r="G427" s="421" t="s">
        <v>13</v>
      </c>
      <c r="H427" s="425">
        <f>MAX(VLOOKUP(I422,$B$4:$J$70,4,0),VLOOKUP(I422,$B$4:$J$70,5,0))</f>
        <v>0</v>
      </c>
      <c r="I427" s="460">
        <f>MIN(VLOOKUP(I422,$B$4:$J$70,4,0),VLOOKUP(I422,$B$4:$J$70,5,0))</f>
        <v>0</v>
      </c>
      <c r="J427" s="448" t="s">
        <v>44</v>
      </c>
      <c r="K427" s="461">
        <v>14</v>
      </c>
      <c r="L427" s="452"/>
      <c r="M427" s="459">
        <f>R427+2*ROUNDUP((IF(K427&lt;26,10.927,11.212))*K427/10,0)</f>
        <v>139.965512114594</v>
      </c>
      <c r="N427" s="458">
        <f>ROUNDUP(H427/12.5,0)*2</f>
        <v>0</v>
      </c>
      <c r="O427" s="455">
        <f t="shared" si="138"/>
        <v>0</v>
      </c>
      <c r="P427" s="269">
        <f t="shared" si="139"/>
        <v>1.208</v>
      </c>
      <c r="Q427" s="481">
        <f t="shared" si="140"/>
        <v>0</v>
      </c>
      <c r="R427" s="491">
        <f>((H429+I429-I432*2)+(20-I432*2^0.5))*(2^0.5)</f>
        <v>107.965512114594</v>
      </c>
      <c r="S427" s="455" t="s">
        <v>106</v>
      </c>
      <c r="T427" s="490"/>
      <c r="V427" s="484">
        <f t="shared" si="141"/>
        <v>16</v>
      </c>
    </row>
    <row r="428" hidden="1" spans="2:22">
      <c r="B428" s="253"/>
      <c r="D428" s="253"/>
      <c r="E428" s="426">
        <f>VLOOKUP(I422,$B$39:$Z$70,20,0)</f>
        <v>-1</v>
      </c>
      <c r="F428" s="421">
        <f>VLOOKUP(I422,$B$39:$Z$70,23,0)</f>
        <v>-1</v>
      </c>
      <c r="G428" s="421">
        <f>VLOOKUP(I422,$B$39:$Z$70,7,0)</f>
        <v>34</v>
      </c>
      <c r="H428" s="427" t="s">
        <v>109</v>
      </c>
      <c r="I428" s="450" t="s">
        <v>110</v>
      </c>
      <c r="J428" s="448" t="s">
        <v>45</v>
      </c>
      <c r="K428" s="451">
        <v>12</v>
      </c>
      <c r="L428" s="452"/>
      <c r="M428" s="459">
        <f>(R428+S428)/2+2*ROUNDUP((IF(K428&lt;26,10.927,11.212))*K428/10,0)</f>
        <v>20</v>
      </c>
      <c r="N428" s="462">
        <f>4*(G426+1)+(G428-1)*2</f>
        <v>66</v>
      </c>
      <c r="O428" s="455">
        <f t="shared" si="138"/>
        <v>13.2</v>
      </c>
      <c r="P428" s="269">
        <f t="shared" si="139"/>
        <v>0.888</v>
      </c>
      <c r="Q428" s="481">
        <f t="shared" si="140"/>
        <v>11.7216</v>
      </c>
      <c r="R428" s="482">
        <f>H427-I432*2</f>
        <v>-8</v>
      </c>
      <c r="S428" s="455">
        <f>I427-I432*2</f>
        <v>-8</v>
      </c>
      <c r="T428" s="488" t="str">
        <f>ROUND(S428,1)&amp;"~"&amp;ROUND(R428,1)</f>
        <v>-8~-8</v>
      </c>
      <c r="V428" s="484">
        <f t="shared" si="141"/>
        <v>14</v>
      </c>
    </row>
    <row r="429" ht="15" hidden="1" spans="2:22">
      <c r="B429" s="253"/>
      <c r="D429" s="253"/>
      <c r="E429" s="428"/>
      <c r="F429" s="429"/>
      <c r="G429" s="429"/>
      <c r="H429" s="430">
        <f>VLOOKUP(I422,$B$4:$J$70,6,0)</f>
        <v>30</v>
      </c>
      <c r="I429" s="460">
        <f>VLOOKUP(I422,$B$4:$J$70,7,0)</f>
        <v>40</v>
      </c>
      <c r="J429" s="448" t="s">
        <v>111</v>
      </c>
      <c r="K429" s="451">
        <v>12</v>
      </c>
      <c r="L429" s="452"/>
      <c r="M429" s="459">
        <f>(R429+S429)/2+2*ROUNDUP((IF(K429&lt;26,10.927,11.212))*K429/10,0)</f>
        <v>28</v>
      </c>
      <c r="N429" s="269">
        <f>2*(E426+1)+F426*2</f>
        <v>78</v>
      </c>
      <c r="O429" s="455">
        <f t="shared" si="138"/>
        <v>21.84</v>
      </c>
      <c r="P429" s="269">
        <f t="shared" si="139"/>
        <v>0.888</v>
      </c>
      <c r="Q429" s="481">
        <f t="shared" si="140"/>
        <v>19.39392</v>
      </c>
      <c r="R429" s="482">
        <f>((I425-H425)^2+H427^2)^0.5</f>
        <v>0</v>
      </c>
      <c r="S429" s="455">
        <f>((I425-H425)^2+I427^2)^0.5</f>
        <v>0</v>
      </c>
      <c r="T429" s="488" t="str">
        <f>ROUND(S429,1)&amp;"~"&amp;ROUND(R429,1)</f>
        <v>0~0</v>
      </c>
      <c r="V429" s="484">
        <f t="shared" si="141"/>
        <v>14</v>
      </c>
    </row>
    <row r="430" hidden="1" spans="2:22">
      <c r="B430" s="253"/>
      <c r="D430" s="253"/>
      <c r="E430" s="431" t="s">
        <v>112</v>
      </c>
      <c r="F430" s="432"/>
      <c r="G430" s="433"/>
      <c r="H430" s="434" t="s">
        <v>113</v>
      </c>
      <c r="I430" s="463"/>
      <c r="J430" s="448" t="s">
        <v>114</v>
      </c>
      <c r="K430" s="461">
        <v>8</v>
      </c>
      <c r="L430" s="452"/>
      <c r="M430" s="459">
        <f>R430+11</f>
        <v>43</v>
      </c>
      <c r="N430" s="464">
        <f>ROUNDDOWN(((VLOOKUP(I422,$B$39:$Z$70,2,0))/(VLOOKUP(I422,$B$39:$Z$70,4,0))-1),0)/4*((VLOOKUP(I422,$B$39:$Z$70,20,0))+1)</f>
        <v>0</v>
      </c>
      <c r="O430" s="455">
        <f t="shared" si="138"/>
        <v>0</v>
      </c>
      <c r="P430" s="269">
        <f t="shared" si="139"/>
        <v>0.395</v>
      </c>
      <c r="Q430" s="481">
        <f t="shared" si="140"/>
        <v>0</v>
      </c>
      <c r="R430" s="491">
        <f>I429-2*I432</f>
        <v>32</v>
      </c>
      <c r="S430" s="455" t="s">
        <v>106</v>
      </c>
      <c r="T430" s="490"/>
      <c r="V430" s="492"/>
    </row>
    <row r="431" hidden="1" spans="2:22">
      <c r="B431" s="253"/>
      <c r="D431" s="253"/>
      <c r="E431" s="435" t="s">
        <v>115</v>
      </c>
      <c r="F431" s="436" t="s">
        <v>116</v>
      </c>
      <c r="G431" s="437" t="s">
        <v>56</v>
      </c>
      <c r="H431" s="434">
        <f>VLOOKUP(I422,$B$4:$J$70,8,0)</f>
        <v>60</v>
      </c>
      <c r="I431" s="463"/>
      <c r="J431" s="448" t="s">
        <v>117</v>
      </c>
      <c r="K431" s="461">
        <v>8</v>
      </c>
      <c r="L431" s="452"/>
      <c r="M431" s="459">
        <f>R431+11</f>
        <v>33</v>
      </c>
      <c r="N431" s="465">
        <f>ROUND(E428/4*G426,0)*2</f>
        <v>0</v>
      </c>
      <c r="O431" s="455">
        <f t="shared" si="138"/>
        <v>0</v>
      </c>
      <c r="P431" s="269">
        <f t="shared" si="139"/>
        <v>0.395</v>
      </c>
      <c r="Q431" s="481">
        <f t="shared" si="140"/>
        <v>0</v>
      </c>
      <c r="R431" s="491">
        <f>H429-2*I432</f>
        <v>22</v>
      </c>
      <c r="S431" s="455" t="s">
        <v>106</v>
      </c>
      <c r="T431" s="490"/>
      <c r="V431" s="492"/>
    </row>
    <row r="432" ht="15" hidden="1" spans="2:20">
      <c r="B432" s="253"/>
      <c r="D432" s="253"/>
      <c r="E432" s="438">
        <f>IF(I422=0,0,ROUND(((H425+I425)/2*H429*2+H431*I429+0.2*0.2+0.25*0.05*2)*(H427+I427)/2/1000000,1))</f>
        <v>0</v>
      </c>
      <c r="F432" s="439">
        <f>IF(I422=0,0,ROUND(Q430+Q431,1))</f>
        <v>0</v>
      </c>
      <c r="G432" s="440">
        <f>IF(I422=0,0,ROUND(Q424+Q425+Q426+Q427+Q428+Q429,1))</f>
        <v>0</v>
      </c>
      <c r="H432" s="441" t="s">
        <v>118</v>
      </c>
      <c r="I432" s="466">
        <f>$P$3</f>
        <v>4</v>
      </c>
      <c r="J432" s="467" t="s">
        <v>119</v>
      </c>
      <c r="K432" s="468" t="str">
        <f>"C40混凝土:"&amp;ROUND(((H425+I425)/2*H429*2+H431*I429+0.2*0.2+0.25*0.05*2)*(H427+I427)/2/1000000,1)&amp;"m"&amp;"      "&amp;"HPB300:"&amp;ROUND(Q430+Q431,1)&amp;"kg       "&amp;"HRB400:"&amp;ROUND(Q424+Q425+Q426+Q427+Q428+Q429,1)&amp;"kg"</f>
        <v>C40混凝土:0m      HPB300:0kg       HRB400:31.1kg</v>
      </c>
      <c r="L432" s="468"/>
      <c r="M432" s="468"/>
      <c r="N432" s="468"/>
      <c r="O432" s="468"/>
      <c r="P432" s="468"/>
      <c r="Q432" s="493"/>
      <c r="R432" s="494" t="s">
        <v>120</v>
      </c>
      <c r="S432" s="468" t="e">
        <f>ROUND(SUM(Q424:Q431)/ROUND(((H425+I425)/2*H429*2+H431*I429+0.2*0.2+0.25*0.05*2)*(H427+I427)/2/1000000,1),1)</f>
        <v>#DIV/0!</v>
      </c>
      <c r="T432" s="495"/>
    </row>
    <row r="433" hidden="1"/>
    <row r="434" hidden="1" spans="2:22">
      <c r="B434" s="253"/>
      <c r="D434" s="253"/>
      <c r="E434" s="264" t="s">
        <v>94</v>
      </c>
      <c r="F434" s="265"/>
      <c r="G434" s="265"/>
      <c r="H434" s="418" t="s">
        <v>95</v>
      </c>
      <c r="I434" s="444">
        <f>B434</f>
        <v>0</v>
      </c>
      <c r="J434" s="445" t="s">
        <v>28</v>
      </c>
      <c r="K434" s="265" t="s">
        <v>29</v>
      </c>
      <c r="L434" s="265" t="s">
        <v>96</v>
      </c>
      <c r="M434" s="446" t="s">
        <v>97</v>
      </c>
      <c r="N434" s="265" t="s">
        <v>32</v>
      </c>
      <c r="O434" s="446" t="s">
        <v>98</v>
      </c>
      <c r="P434" s="446" t="s">
        <v>99</v>
      </c>
      <c r="Q434" s="473" t="s">
        <v>100</v>
      </c>
      <c r="R434" s="474" t="s">
        <v>101</v>
      </c>
      <c r="S434" s="475"/>
      <c r="T434" s="476"/>
      <c r="V434" s="253" t="s">
        <v>102</v>
      </c>
    </row>
    <row r="435" hidden="1" spans="2:22">
      <c r="B435" s="253"/>
      <c r="D435" s="253"/>
      <c r="E435" s="267"/>
      <c r="F435" s="269"/>
      <c r="G435" s="269"/>
      <c r="H435" s="419"/>
      <c r="I435" s="447"/>
      <c r="J435" s="448"/>
      <c r="K435" s="269"/>
      <c r="L435" s="269"/>
      <c r="M435" s="449"/>
      <c r="N435" s="269"/>
      <c r="O435" s="449"/>
      <c r="P435" s="449"/>
      <c r="Q435" s="477"/>
      <c r="R435" s="478"/>
      <c r="S435" s="479"/>
      <c r="T435" s="480"/>
      <c r="U435" s="253"/>
      <c r="V435" s="253"/>
    </row>
    <row r="436" hidden="1" spans="2:22">
      <c r="B436" s="253"/>
      <c r="D436" s="253"/>
      <c r="E436" s="267"/>
      <c r="F436" s="269"/>
      <c r="G436" s="269"/>
      <c r="H436" s="269" t="s">
        <v>103</v>
      </c>
      <c r="I436" s="450"/>
      <c r="J436" s="448" t="s">
        <v>41</v>
      </c>
      <c r="K436" s="451">
        <f>'1.U型槽主筋验算'!K32</f>
        <v>22</v>
      </c>
      <c r="L436" s="452"/>
      <c r="M436" s="453">
        <f>(R436+S436)/2+ROUNDUP((IF(K436&lt;26,10.927,11.212))*K436/10,0)*2</f>
        <v>210</v>
      </c>
      <c r="N436" s="454">
        <f>ROUNDUP((H439/12.5),0)*IF(I437&gt;600,2,1)</f>
        <v>0</v>
      </c>
      <c r="O436" s="455">
        <f t="shared" ref="O436:O443" si="142">M436*N436/100</f>
        <v>0</v>
      </c>
      <c r="P436" s="269">
        <f t="shared" ref="P436:P443" si="143">ROUND(K436^2*PI()/4/1000000*7850,3)</f>
        <v>2.984</v>
      </c>
      <c r="Q436" s="481">
        <f t="shared" ref="Q436:Q443" si="144">O436*P436</f>
        <v>0</v>
      </c>
      <c r="R436" s="482">
        <f>(H437+I441-I444*2)*2+(H443-I444*2)+(H441-I444*2)*2</f>
        <v>160</v>
      </c>
      <c r="S436" s="455">
        <f>(I437+I441-I444*2)*2+(H443-I444*2)+(H441-I444*2)*2</f>
        <v>160</v>
      </c>
      <c r="T436" s="483">
        <f>R438</f>
        <v>52</v>
      </c>
      <c r="V436" s="484">
        <f t="shared" ref="V436:V441" si="145">ROUNDUP((IF(K436&lt;26,10.927,11.212))*K436/10,0)</f>
        <v>25</v>
      </c>
    </row>
    <row r="437" hidden="1" spans="2:22">
      <c r="B437" s="253"/>
      <c r="D437" s="253"/>
      <c r="E437" s="420" t="s">
        <v>6</v>
      </c>
      <c r="F437" s="421" t="s">
        <v>104</v>
      </c>
      <c r="G437" s="421" t="s">
        <v>105</v>
      </c>
      <c r="H437" s="422">
        <f>MIN(VLOOKUP(I434,$B$4:$J$70,2,0),VLOOKUP(I434,$B$4:$J$70,3,0))</f>
        <v>0</v>
      </c>
      <c r="I437" s="456">
        <f>MAX(VLOOKUP(I434,$B$4:$J$70,2,0),VLOOKUP(I434,$B$4:$J$70,3,0))</f>
        <v>0</v>
      </c>
      <c r="J437" s="448" t="s">
        <v>42</v>
      </c>
      <c r="K437" s="461">
        <v>12</v>
      </c>
      <c r="L437" s="452"/>
      <c r="M437" s="453">
        <f>(R437+S437)/2+ROUNDUP((IF(K437&lt;26,10.927,11.212))*K437/10,0)*2</f>
        <v>60</v>
      </c>
      <c r="N437" s="458">
        <f>ROUNDUP((H439/12.5*1),0)*2</f>
        <v>0</v>
      </c>
      <c r="O437" s="455">
        <f t="shared" si="142"/>
        <v>0</v>
      </c>
      <c r="P437" s="269">
        <f t="shared" si="143"/>
        <v>0.888</v>
      </c>
      <c r="Q437" s="481">
        <f t="shared" si="144"/>
        <v>0</v>
      </c>
      <c r="R437" s="486">
        <f>H437+I441-I444*2</f>
        <v>32</v>
      </c>
      <c r="S437" s="487">
        <f>I437+I441-I444*2</f>
        <v>32</v>
      </c>
      <c r="T437" s="488" t="str">
        <f>ROUND(R437,1)&amp;"~"&amp;ROUND(S437,1)</f>
        <v>32~32</v>
      </c>
      <c r="V437" s="484">
        <f t="shared" si="145"/>
        <v>14</v>
      </c>
    </row>
    <row r="438" hidden="1" spans="2:22">
      <c r="B438" s="253"/>
      <c r="D438" s="253"/>
      <c r="E438" s="420">
        <f>VLOOKUP(I434,$B$39:$Z$70,3,0)</f>
        <v>3</v>
      </c>
      <c r="F438" s="423">
        <f>VLOOKUP(I434,$B$39:$Z$70,17,0)</f>
        <v>35</v>
      </c>
      <c r="G438" s="421">
        <f>VLOOKUP(I434,$B$39:$Z$70,12,0)</f>
        <v>-1</v>
      </c>
      <c r="H438" s="421" t="s">
        <v>60</v>
      </c>
      <c r="I438" s="450"/>
      <c r="J438" s="448" t="s">
        <v>43</v>
      </c>
      <c r="K438" s="451">
        <v>14</v>
      </c>
      <c r="L438" s="452"/>
      <c r="M438" s="459">
        <f>R438+2*ROUNDUP((IF(K438&lt;26,10.927,11.212))*K438/10,0)</f>
        <v>84</v>
      </c>
      <c r="N438" s="454">
        <f>ROUNDUP(H439/12.5,0)</f>
        <v>0</v>
      </c>
      <c r="O438" s="455">
        <f t="shared" si="142"/>
        <v>0</v>
      </c>
      <c r="P438" s="269">
        <f t="shared" si="143"/>
        <v>1.208</v>
      </c>
      <c r="Q438" s="481">
        <f t="shared" si="144"/>
        <v>0</v>
      </c>
      <c r="R438" s="491">
        <f>H443-I444*2</f>
        <v>52</v>
      </c>
      <c r="S438" s="455" t="s">
        <v>106</v>
      </c>
      <c r="T438" s="490"/>
      <c r="V438" s="484">
        <f t="shared" si="145"/>
        <v>16</v>
      </c>
    </row>
    <row r="439" hidden="1" spans="2:22">
      <c r="B439" s="253"/>
      <c r="D439" s="253"/>
      <c r="E439" s="424" t="s">
        <v>107</v>
      </c>
      <c r="F439" s="421" t="s">
        <v>108</v>
      </c>
      <c r="G439" s="421" t="s">
        <v>13</v>
      </c>
      <c r="H439" s="425">
        <f>MAX(VLOOKUP(I434,$B$4:$J$70,4,0),VLOOKUP(I434,$B$4:$J$70,5,0))</f>
        <v>0</v>
      </c>
      <c r="I439" s="460">
        <f>MIN(VLOOKUP(I434,$B$4:$J$70,4,0),VLOOKUP(I434,$B$4:$J$70,5,0))</f>
        <v>0</v>
      </c>
      <c r="J439" s="448" t="s">
        <v>44</v>
      </c>
      <c r="K439" s="461">
        <v>14</v>
      </c>
      <c r="L439" s="452"/>
      <c r="M439" s="459">
        <f>R439+2*ROUNDUP((IF(K439&lt;26,10.927,11.212))*K439/10,0)</f>
        <v>139.965512114594</v>
      </c>
      <c r="N439" s="458">
        <f>ROUNDUP(H439/12.5,0)*2</f>
        <v>0</v>
      </c>
      <c r="O439" s="455">
        <f t="shared" si="142"/>
        <v>0</v>
      </c>
      <c r="P439" s="269">
        <f t="shared" si="143"/>
        <v>1.208</v>
      </c>
      <c r="Q439" s="481">
        <f t="shared" si="144"/>
        <v>0</v>
      </c>
      <c r="R439" s="491">
        <f>((H441+I441-I444*2)+(20-I444*2^0.5))*(2^0.5)</f>
        <v>107.965512114594</v>
      </c>
      <c r="S439" s="455" t="s">
        <v>106</v>
      </c>
      <c r="T439" s="490"/>
      <c r="V439" s="484">
        <f t="shared" si="145"/>
        <v>16</v>
      </c>
    </row>
    <row r="440" hidden="1" spans="2:22">
      <c r="B440" s="253"/>
      <c r="D440" s="253"/>
      <c r="E440" s="426">
        <f>VLOOKUP(I434,$B$39:$Z$70,20,0)</f>
        <v>-1</v>
      </c>
      <c r="F440" s="421">
        <f>VLOOKUP(I434,$B$39:$Z$70,23,0)</f>
        <v>-1</v>
      </c>
      <c r="G440" s="421">
        <f>VLOOKUP(I434,$B$39:$Z$70,7,0)</f>
        <v>34</v>
      </c>
      <c r="H440" s="427" t="s">
        <v>109</v>
      </c>
      <c r="I440" s="450" t="s">
        <v>110</v>
      </c>
      <c r="J440" s="448" t="s">
        <v>45</v>
      </c>
      <c r="K440" s="451">
        <v>12</v>
      </c>
      <c r="L440" s="452"/>
      <c r="M440" s="459">
        <f>(R440+S440)/2+2*ROUNDUP((IF(K440&lt;26,10.927,11.212))*K440/10,0)</f>
        <v>20</v>
      </c>
      <c r="N440" s="462">
        <f>4*(G438+1)+(G440-1)*2</f>
        <v>66</v>
      </c>
      <c r="O440" s="455">
        <f t="shared" si="142"/>
        <v>13.2</v>
      </c>
      <c r="P440" s="269">
        <f t="shared" si="143"/>
        <v>0.888</v>
      </c>
      <c r="Q440" s="481">
        <f t="shared" si="144"/>
        <v>11.7216</v>
      </c>
      <c r="R440" s="482">
        <f>H439-I444*2</f>
        <v>-8</v>
      </c>
      <c r="S440" s="455">
        <f>I439-I444*2</f>
        <v>-8</v>
      </c>
      <c r="T440" s="488" t="str">
        <f>ROUND(S440,1)&amp;"~"&amp;ROUND(R440,1)</f>
        <v>-8~-8</v>
      </c>
      <c r="V440" s="484">
        <f t="shared" si="145"/>
        <v>14</v>
      </c>
    </row>
    <row r="441" ht="15" hidden="1" spans="2:22">
      <c r="B441" s="253"/>
      <c r="D441" s="253"/>
      <c r="E441" s="428"/>
      <c r="F441" s="429"/>
      <c r="G441" s="429"/>
      <c r="H441" s="430">
        <f>VLOOKUP(I434,$B$4:$J$70,6,0)</f>
        <v>30</v>
      </c>
      <c r="I441" s="460">
        <f>VLOOKUP(I434,$B$4:$J$70,7,0)</f>
        <v>40</v>
      </c>
      <c r="J441" s="448" t="s">
        <v>111</v>
      </c>
      <c r="K441" s="451">
        <v>12</v>
      </c>
      <c r="L441" s="452"/>
      <c r="M441" s="459">
        <f>(R441+S441)/2+2*ROUNDUP((IF(K441&lt;26,10.927,11.212))*K441/10,0)</f>
        <v>28</v>
      </c>
      <c r="N441" s="269">
        <f>2*(E438+1)+F438*2</f>
        <v>78</v>
      </c>
      <c r="O441" s="455">
        <f t="shared" si="142"/>
        <v>21.84</v>
      </c>
      <c r="P441" s="269">
        <f t="shared" si="143"/>
        <v>0.888</v>
      </c>
      <c r="Q441" s="481">
        <f t="shared" si="144"/>
        <v>19.39392</v>
      </c>
      <c r="R441" s="482">
        <f>((I437-H437)^2+H439^2)^0.5</f>
        <v>0</v>
      </c>
      <c r="S441" s="455">
        <f>((I437-H437)^2+I439^2)^0.5</f>
        <v>0</v>
      </c>
      <c r="T441" s="488" t="str">
        <f>ROUND(S441,1)&amp;"~"&amp;ROUND(R441,1)</f>
        <v>0~0</v>
      </c>
      <c r="V441" s="484">
        <f t="shared" si="145"/>
        <v>14</v>
      </c>
    </row>
    <row r="442" hidden="1" spans="2:22">
      <c r="B442" s="253"/>
      <c r="D442" s="253"/>
      <c r="E442" s="431" t="s">
        <v>112</v>
      </c>
      <c r="F442" s="432"/>
      <c r="G442" s="433"/>
      <c r="H442" s="434" t="s">
        <v>113</v>
      </c>
      <c r="I442" s="463"/>
      <c r="J442" s="448" t="s">
        <v>114</v>
      </c>
      <c r="K442" s="461">
        <v>8</v>
      </c>
      <c r="L442" s="452"/>
      <c r="M442" s="459">
        <f>R442+11</f>
        <v>43</v>
      </c>
      <c r="N442" s="464">
        <f>ROUNDDOWN(((VLOOKUP(I434,$B$39:$Z$70,2,0))/(VLOOKUP(I434,$B$39:$Z$70,4,0))-1),0)/4*((VLOOKUP(I434,$B$39:$Z$70,20,0))+1)</f>
        <v>0</v>
      </c>
      <c r="O442" s="455">
        <f t="shared" si="142"/>
        <v>0</v>
      </c>
      <c r="P442" s="269">
        <f t="shared" si="143"/>
        <v>0.395</v>
      </c>
      <c r="Q442" s="481">
        <f t="shared" si="144"/>
        <v>0</v>
      </c>
      <c r="R442" s="491">
        <f>I441-2*I444</f>
        <v>32</v>
      </c>
      <c r="S442" s="455" t="s">
        <v>106</v>
      </c>
      <c r="T442" s="490"/>
      <c r="V442" s="492"/>
    </row>
    <row r="443" hidden="1" spans="2:22">
      <c r="B443" s="253"/>
      <c r="D443" s="253"/>
      <c r="E443" s="435" t="s">
        <v>115</v>
      </c>
      <c r="F443" s="436" t="s">
        <v>116</v>
      </c>
      <c r="G443" s="437" t="s">
        <v>56</v>
      </c>
      <c r="H443" s="434">
        <f>VLOOKUP(I434,$B$4:$J$70,8,0)</f>
        <v>60</v>
      </c>
      <c r="I443" s="463"/>
      <c r="J443" s="448" t="s">
        <v>117</v>
      </c>
      <c r="K443" s="461">
        <v>8</v>
      </c>
      <c r="L443" s="452"/>
      <c r="M443" s="459">
        <f>R443+11</f>
        <v>33</v>
      </c>
      <c r="N443" s="465">
        <f>ROUND(E440/4*G438,0)*2</f>
        <v>0</v>
      </c>
      <c r="O443" s="455">
        <f t="shared" si="142"/>
        <v>0</v>
      </c>
      <c r="P443" s="269">
        <f t="shared" si="143"/>
        <v>0.395</v>
      </c>
      <c r="Q443" s="481">
        <f t="shared" si="144"/>
        <v>0</v>
      </c>
      <c r="R443" s="491">
        <f>H441-2*I444</f>
        <v>22</v>
      </c>
      <c r="S443" s="455" t="s">
        <v>106</v>
      </c>
      <c r="T443" s="490"/>
      <c r="V443" s="492"/>
    </row>
    <row r="444" ht="15" hidden="1" spans="2:20">
      <c r="B444" s="253"/>
      <c r="D444" s="253"/>
      <c r="E444" s="438">
        <f>IF(I434=0,0,ROUND(((H437+I437)/2*H441*2+H443*I441+0.2*0.2+0.25*0.05*2)*(H439+I439)/2/1000000,1))</f>
        <v>0</v>
      </c>
      <c r="F444" s="439">
        <f>IF(I434=0,0,ROUND(Q442+Q443,1))</f>
        <v>0</v>
      </c>
      <c r="G444" s="440">
        <f>IF(I434=0,0,ROUND(Q436+Q437+Q438+Q439+Q440+Q441,1))</f>
        <v>0</v>
      </c>
      <c r="H444" s="441" t="s">
        <v>118</v>
      </c>
      <c r="I444" s="466">
        <f>$P$3</f>
        <v>4</v>
      </c>
      <c r="J444" s="467" t="s">
        <v>119</v>
      </c>
      <c r="K444" s="468" t="str">
        <f>"C40混凝土:"&amp;ROUND(((H437+I437)/2*H441*2+H443*I441+0.2*0.2+0.25*0.05*2)*(H439+I439)/2/1000000,1)&amp;"m"&amp;"      "&amp;"HPB300:"&amp;ROUND(Q442+Q443,1)&amp;"kg       "&amp;"HRB400:"&amp;ROUND(Q436+Q437+Q438+Q439+Q440+Q441,1)&amp;"kg"</f>
        <v>C40混凝土:0m      HPB300:0kg       HRB400:31.1kg</v>
      </c>
      <c r="L444" s="468"/>
      <c r="M444" s="468"/>
      <c r="N444" s="468"/>
      <c r="O444" s="468"/>
      <c r="P444" s="468"/>
      <c r="Q444" s="493"/>
      <c r="R444" s="494" t="s">
        <v>120</v>
      </c>
      <c r="S444" s="468" t="e">
        <f>ROUND(SUM(Q436:Q443)/ROUND(((H437+I437)/2*H441*2+H443*I441+0.2*0.2+0.25*0.05*2)*(H439+I439)/2/1000000,1),1)</f>
        <v>#DIV/0!</v>
      </c>
      <c r="T444" s="495"/>
    </row>
    <row r="445" hidden="1"/>
    <row r="446" hidden="1" spans="2:22">
      <c r="B446" s="253"/>
      <c r="D446" s="253"/>
      <c r="E446" s="264"/>
      <c r="F446" s="265"/>
      <c r="G446" s="265"/>
      <c r="H446" s="418"/>
      <c r="I446" s="444"/>
      <c r="J446" s="445"/>
      <c r="K446" s="265"/>
      <c r="L446" s="265"/>
      <c r="M446" s="446"/>
      <c r="N446" s="265"/>
      <c r="O446" s="446"/>
      <c r="P446" s="446"/>
      <c r="Q446" s="473"/>
      <c r="R446" s="474"/>
      <c r="S446" s="475"/>
      <c r="T446" s="476"/>
      <c r="V446" s="253"/>
    </row>
    <row r="447" hidden="1" spans="2:22">
      <c r="B447" s="253"/>
      <c r="D447" s="253"/>
      <c r="E447" s="267"/>
      <c r="F447" s="269"/>
      <c r="G447" s="269"/>
      <c r="H447" s="419"/>
      <c r="I447" s="447"/>
      <c r="J447" s="448"/>
      <c r="K447" s="269"/>
      <c r="L447" s="269"/>
      <c r="M447" s="449"/>
      <c r="N447" s="269"/>
      <c r="O447" s="449"/>
      <c r="P447" s="449"/>
      <c r="Q447" s="477"/>
      <c r="R447" s="478"/>
      <c r="S447" s="479"/>
      <c r="T447" s="480"/>
      <c r="U447" s="253"/>
      <c r="V447" s="253"/>
    </row>
    <row r="448" hidden="1" spans="2:22">
      <c r="B448" s="253"/>
      <c r="D448" s="253"/>
      <c r="E448" s="267"/>
      <c r="F448" s="269"/>
      <c r="G448" s="269"/>
      <c r="H448" s="269"/>
      <c r="I448" s="450"/>
      <c r="J448" s="448"/>
      <c r="K448" s="451"/>
      <c r="L448" s="452"/>
      <c r="M448" s="453"/>
      <c r="N448" s="454"/>
      <c r="O448" s="455"/>
      <c r="P448" s="269"/>
      <c r="Q448" s="481"/>
      <c r="R448" s="482"/>
      <c r="S448" s="455"/>
      <c r="T448" s="483"/>
      <c r="V448" s="484"/>
    </row>
    <row r="449" hidden="1" spans="2:22">
      <c r="B449" s="253"/>
      <c r="D449" s="253"/>
      <c r="E449" s="420"/>
      <c r="F449" s="421"/>
      <c r="G449" s="421"/>
      <c r="H449" s="422"/>
      <c r="I449" s="456"/>
      <c r="J449" s="448"/>
      <c r="K449" s="461"/>
      <c r="L449" s="452"/>
      <c r="M449" s="453"/>
      <c r="N449" s="458"/>
      <c r="O449" s="455"/>
      <c r="P449" s="269"/>
      <c r="Q449" s="481"/>
      <c r="R449" s="486"/>
      <c r="S449" s="487"/>
      <c r="T449" s="488"/>
      <c r="V449" s="484"/>
    </row>
    <row r="450" hidden="1" spans="2:22">
      <c r="B450" s="253"/>
      <c r="D450" s="253"/>
      <c r="E450" s="420"/>
      <c r="F450" s="423"/>
      <c r="G450" s="421"/>
      <c r="H450" s="421"/>
      <c r="I450" s="450"/>
      <c r="J450" s="448"/>
      <c r="K450" s="451"/>
      <c r="L450" s="452"/>
      <c r="M450" s="459"/>
      <c r="N450" s="454"/>
      <c r="O450" s="455"/>
      <c r="P450" s="269"/>
      <c r="Q450" s="481"/>
      <c r="R450" s="491"/>
      <c r="S450" s="455"/>
      <c r="T450" s="490"/>
      <c r="V450" s="484"/>
    </row>
    <row r="451" hidden="1" spans="2:22">
      <c r="B451" s="253"/>
      <c r="D451" s="253"/>
      <c r="E451" s="424"/>
      <c r="F451" s="421"/>
      <c r="G451" s="421"/>
      <c r="H451" s="425"/>
      <c r="I451" s="460"/>
      <c r="J451" s="448"/>
      <c r="K451" s="461"/>
      <c r="L451" s="452"/>
      <c r="M451" s="459"/>
      <c r="N451" s="458"/>
      <c r="O451" s="455"/>
      <c r="P451" s="269"/>
      <c r="Q451" s="481"/>
      <c r="R451" s="491"/>
      <c r="S451" s="455"/>
      <c r="T451" s="490"/>
      <c r="V451" s="484"/>
    </row>
    <row r="452" hidden="1" spans="2:22">
      <c r="B452" s="253"/>
      <c r="D452" s="253"/>
      <c r="E452" s="426"/>
      <c r="F452" s="421"/>
      <c r="G452" s="421"/>
      <c r="H452" s="427"/>
      <c r="I452" s="450"/>
      <c r="J452" s="448"/>
      <c r="K452" s="451"/>
      <c r="L452" s="452"/>
      <c r="M452" s="459"/>
      <c r="N452" s="462"/>
      <c r="O452" s="455"/>
      <c r="P452" s="269"/>
      <c r="Q452" s="481"/>
      <c r="R452" s="482"/>
      <c r="S452" s="455"/>
      <c r="T452" s="488"/>
      <c r="V452" s="484"/>
    </row>
    <row r="453" ht="15" hidden="1" spans="2:22">
      <c r="B453" s="253"/>
      <c r="D453" s="253"/>
      <c r="E453" s="428"/>
      <c r="F453" s="429"/>
      <c r="G453" s="429"/>
      <c r="H453" s="430"/>
      <c r="I453" s="460"/>
      <c r="J453" s="448"/>
      <c r="K453" s="451"/>
      <c r="L453" s="452"/>
      <c r="M453" s="459"/>
      <c r="N453" s="269"/>
      <c r="O453" s="455"/>
      <c r="P453" s="269"/>
      <c r="Q453" s="481"/>
      <c r="R453" s="482"/>
      <c r="S453" s="455"/>
      <c r="T453" s="488"/>
      <c r="V453" s="484"/>
    </row>
    <row r="454" hidden="1" spans="2:22">
      <c r="B454" s="253"/>
      <c r="D454" s="253"/>
      <c r="E454" s="431"/>
      <c r="F454" s="432"/>
      <c r="G454" s="433"/>
      <c r="H454" s="434"/>
      <c r="I454" s="463"/>
      <c r="J454" s="448"/>
      <c r="K454" s="461"/>
      <c r="L454" s="452"/>
      <c r="M454" s="459"/>
      <c r="N454" s="464"/>
      <c r="O454" s="455"/>
      <c r="P454" s="269"/>
      <c r="Q454" s="481"/>
      <c r="R454" s="491"/>
      <c r="S454" s="455"/>
      <c r="T454" s="490"/>
      <c r="V454" s="492"/>
    </row>
    <row r="455" hidden="1" spans="2:22">
      <c r="B455" s="253"/>
      <c r="D455" s="253"/>
      <c r="E455" s="435"/>
      <c r="F455" s="436"/>
      <c r="G455" s="437"/>
      <c r="H455" s="434"/>
      <c r="I455" s="463"/>
      <c r="J455" s="448"/>
      <c r="K455" s="461"/>
      <c r="L455" s="452"/>
      <c r="M455" s="459"/>
      <c r="N455" s="465"/>
      <c r="O455" s="455"/>
      <c r="P455" s="269"/>
      <c r="Q455" s="481"/>
      <c r="R455" s="491"/>
      <c r="S455" s="455"/>
      <c r="T455" s="490"/>
      <c r="V455" s="492"/>
    </row>
    <row r="456" ht="15" hidden="1" spans="2:20">
      <c r="B456" s="253"/>
      <c r="D456" s="253"/>
      <c r="E456" s="438"/>
      <c r="F456" s="439"/>
      <c r="G456" s="440"/>
      <c r="H456" s="441"/>
      <c r="I456" s="466"/>
      <c r="J456" s="467"/>
      <c r="K456" s="468"/>
      <c r="L456" s="468"/>
      <c r="M456" s="468"/>
      <c r="N456" s="468"/>
      <c r="O456" s="468"/>
      <c r="P456" s="468"/>
      <c r="Q456" s="493"/>
      <c r="R456" s="494"/>
      <c r="S456" s="468"/>
      <c r="T456" s="495"/>
    </row>
    <row r="457" s="259" customFormat="1" ht="15" spans="1:15">
      <c r="A457" s="261"/>
      <c r="C457" s="253"/>
      <c r="I457" s="256"/>
      <c r="O457" s="262"/>
    </row>
    <row r="458" s="259" customFormat="1" spans="1:15">
      <c r="A458" s="261"/>
      <c r="C458" s="253"/>
      <c r="H458" s="506" t="s">
        <v>121</v>
      </c>
      <c r="I458" s="512"/>
      <c r="J458" s="513"/>
      <c r="K458" s="514"/>
      <c r="O458" s="262"/>
    </row>
    <row r="459" s="259" customFormat="1" spans="1:15">
      <c r="A459" s="261"/>
      <c r="C459" s="253"/>
      <c r="H459" s="507" t="s">
        <v>58</v>
      </c>
      <c r="I459" s="790" t="s">
        <v>115</v>
      </c>
      <c r="J459" s="516" t="s">
        <v>116</v>
      </c>
      <c r="K459" s="517" t="s">
        <v>56</v>
      </c>
      <c r="L459" s="511" t="s">
        <v>120</v>
      </c>
      <c r="O459" s="262"/>
    </row>
    <row r="460" s="259" customFormat="1" spans="1:15">
      <c r="A460" s="261"/>
      <c r="C460" s="253"/>
      <c r="G460" s="259">
        <v>1</v>
      </c>
      <c r="H460" s="508" t="str">
        <f t="shared" ref="H460:H491" si="146">B4</f>
        <v>YU1</v>
      </c>
      <c r="I460" s="791">
        <f t="shared" ref="I460:K460" si="147">E84</f>
        <v>197</v>
      </c>
      <c r="J460" s="791">
        <f t="shared" si="147"/>
        <v>1334.4</v>
      </c>
      <c r="K460" s="792">
        <f t="shared" si="147"/>
        <v>22770.4</v>
      </c>
      <c r="L460" s="370">
        <f>(K460+J460)/I460</f>
        <v>122.359390862944</v>
      </c>
      <c r="M460" s="259">
        <v>84</v>
      </c>
      <c r="N460" s="259">
        <f>SUM(J460:K478)/SUM(I460:I478)</f>
        <v>137.001804899012</v>
      </c>
      <c r="O460" s="262"/>
    </row>
    <row r="461" s="259" customFormat="1" spans="1:15">
      <c r="A461" s="261"/>
      <c r="C461" s="253"/>
      <c r="G461" s="259">
        <v>2</v>
      </c>
      <c r="H461" s="508" t="str">
        <f t="shared" si="146"/>
        <v>YU2</v>
      </c>
      <c r="I461" s="791">
        <f t="shared" ref="I461:K461" si="148">E96</f>
        <v>202.6</v>
      </c>
      <c r="J461" s="791">
        <f t="shared" si="148"/>
        <v>1375.8</v>
      </c>
      <c r="K461" s="792">
        <f t="shared" si="148"/>
        <v>25026.6</v>
      </c>
      <c r="L461" s="370">
        <f>S96</f>
        <v>130.3</v>
      </c>
      <c r="M461" s="259">
        <f t="shared" ref="M461:M491" si="149">M460+12</f>
        <v>96</v>
      </c>
      <c r="O461" s="262"/>
    </row>
    <row r="462" s="259" customFormat="1" spans="1:15">
      <c r="A462" s="261"/>
      <c r="C462" s="253"/>
      <c r="G462" s="259">
        <v>3</v>
      </c>
      <c r="H462" s="508" t="str">
        <f t="shared" si="146"/>
        <v>YU3</v>
      </c>
      <c r="I462" s="791">
        <f t="shared" ref="I462:K462" si="150">E108</f>
        <v>267.1</v>
      </c>
      <c r="J462" s="791">
        <f t="shared" si="150"/>
        <v>1794.7</v>
      </c>
      <c r="K462" s="792">
        <f t="shared" si="150"/>
        <v>28374.5</v>
      </c>
      <c r="L462" s="370">
        <f>S108</f>
        <v>113</v>
      </c>
      <c r="M462" s="259">
        <f t="shared" si="149"/>
        <v>108</v>
      </c>
      <c r="O462" s="262"/>
    </row>
    <row r="463" s="259" customFormat="1" spans="1:15">
      <c r="A463" s="261"/>
      <c r="C463" s="253"/>
      <c r="G463" s="259">
        <v>4</v>
      </c>
      <c r="H463" s="508" t="str">
        <f t="shared" si="146"/>
        <v>YU4</v>
      </c>
      <c r="I463" s="793">
        <f t="shared" ref="I463:K463" si="151">E120</f>
        <v>276.7</v>
      </c>
      <c r="J463" s="793">
        <f t="shared" si="151"/>
        <v>1862.3</v>
      </c>
      <c r="K463" s="794">
        <f t="shared" si="151"/>
        <v>34207.1</v>
      </c>
      <c r="L463" s="370">
        <f>S120</f>
        <v>130.4</v>
      </c>
      <c r="M463" s="259">
        <f t="shared" si="149"/>
        <v>120</v>
      </c>
      <c r="O463" s="262"/>
    </row>
    <row r="464" s="259" customFormat="1" spans="1:15">
      <c r="A464" s="261"/>
      <c r="C464" s="253"/>
      <c r="G464" s="259">
        <v>5</v>
      </c>
      <c r="H464" s="508" t="str">
        <f t="shared" si="146"/>
        <v>YU5</v>
      </c>
      <c r="I464" s="791">
        <f t="shared" ref="I464:K464" si="152">E132</f>
        <v>349.2</v>
      </c>
      <c r="J464" s="791">
        <f t="shared" si="152"/>
        <v>2324.4</v>
      </c>
      <c r="K464" s="792">
        <f t="shared" si="152"/>
        <v>40440.2</v>
      </c>
      <c r="L464" s="370">
        <f>S132</f>
        <v>122.5</v>
      </c>
      <c r="M464" s="259">
        <f t="shared" si="149"/>
        <v>132</v>
      </c>
      <c r="O464" s="262"/>
    </row>
    <row r="465" s="259" customFormat="1" spans="1:15">
      <c r="A465" s="261"/>
      <c r="C465" s="253"/>
      <c r="G465" s="259">
        <v>6</v>
      </c>
      <c r="H465" s="508" t="str">
        <f t="shared" si="146"/>
        <v>YU6</v>
      </c>
      <c r="I465" s="791">
        <f>E144</f>
        <v>429.5</v>
      </c>
      <c r="J465" s="791">
        <f>F144</f>
        <v>2852.8</v>
      </c>
      <c r="K465" s="792">
        <v>43856.4</v>
      </c>
      <c r="L465" s="370">
        <f>S144</f>
        <v>87.9</v>
      </c>
      <c r="M465" s="259">
        <f t="shared" si="149"/>
        <v>144</v>
      </c>
      <c r="O465" s="262"/>
    </row>
    <row r="466" s="259" customFormat="1" spans="1:15">
      <c r="A466" s="261"/>
      <c r="C466" s="253"/>
      <c r="G466" s="259">
        <v>7</v>
      </c>
      <c r="H466" s="508" t="str">
        <f t="shared" si="146"/>
        <v>YU7</v>
      </c>
      <c r="I466" s="791">
        <f>E156</f>
        <v>277.7</v>
      </c>
      <c r="J466" s="791">
        <f>F156</f>
        <v>1857.2</v>
      </c>
      <c r="K466" s="792">
        <v>59271</v>
      </c>
      <c r="L466" s="370">
        <f>S156</f>
        <v>124.5</v>
      </c>
      <c r="M466" s="259">
        <f t="shared" si="149"/>
        <v>156</v>
      </c>
      <c r="O466" s="262"/>
    </row>
    <row r="467" s="259" customFormat="1" spans="1:15">
      <c r="A467" s="261"/>
      <c r="C467" s="253"/>
      <c r="G467" s="259">
        <v>8</v>
      </c>
      <c r="H467" s="508" t="str">
        <f t="shared" si="146"/>
        <v>YU8</v>
      </c>
      <c r="I467" s="791">
        <f>E168</f>
        <v>400.4</v>
      </c>
      <c r="J467" s="791">
        <f>F168</f>
        <v>2634.6</v>
      </c>
      <c r="K467" s="792">
        <v>65218.5</v>
      </c>
      <c r="L467" s="370">
        <f>S168</f>
        <v>84.3</v>
      </c>
      <c r="M467" s="259">
        <f t="shared" si="149"/>
        <v>168</v>
      </c>
      <c r="O467" s="262"/>
    </row>
    <row r="468" s="259" customFormat="1" spans="1:15">
      <c r="A468" s="261"/>
      <c r="C468" s="253"/>
      <c r="G468" s="259">
        <v>9</v>
      </c>
      <c r="H468" s="508" t="str">
        <f t="shared" si="146"/>
        <v>YU9</v>
      </c>
      <c r="I468" s="791">
        <f>E180</f>
        <v>417.2</v>
      </c>
      <c r="J468" s="791">
        <f>F180</f>
        <v>2749.3</v>
      </c>
      <c r="K468" s="792">
        <v>80933.4</v>
      </c>
      <c r="L468" s="370">
        <f>S180</f>
        <v>94.2</v>
      </c>
      <c r="M468" s="259">
        <f t="shared" si="149"/>
        <v>180</v>
      </c>
      <c r="O468" s="262"/>
    </row>
    <row r="469" s="259" customFormat="1" spans="1:15">
      <c r="A469" s="261"/>
      <c r="C469" s="253"/>
      <c r="G469" s="259">
        <v>10</v>
      </c>
      <c r="H469" s="508" t="str">
        <f t="shared" si="146"/>
        <v>YU10</v>
      </c>
      <c r="I469" s="791">
        <f>E192</f>
        <v>578.5</v>
      </c>
      <c r="J469" s="791">
        <f>F192</f>
        <v>3746</v>
      </c>
      <c r="K469" s="792">
        <v>83752.7</v>
      </c>
      <c r="L469" s="370">
        <f>S192</f>
        <v>135.7</v>
      </c>
      <c r="M469" s="259">
        <f t="shared" si="149"/>
        <v>192</v>
      </c>
      <c r="O469" s="262"/>
    </row>
    <row r="470" s="259" customFormat="1" spans="1:15">
      <c r="A470" s="261"/>
      <c r="C470" s="253"/>
      <c r="G470" s="259">
        <v>11</v>
      </c>
      <c r="H470" s="508" t="str">
        <f t="shared" si="146"/>
        <v>YU11</v>
      </c>
      <c r="I470" s="791">
        <f>E204</f>
        <v>646.7</v>
      </c>
      <c r="J470" s="791">
        <f>F204</f>
        <v>4211.9</v>
      </c>
      <c r="K470" s="792">
        <v>83662.6</v>
      </c>
      <c r="L470" s="370">
        <f>S204</f>
        <v>122.2</v>
      </c>
      <c r="M470" s="259">
        <f t="shared" si="149"/>
        <v>204</v>
      </c>
      <c r="O470" s="262" t="s">
        <v>122</v>
      </c>
    </row>
    <row r="471" s="259" customFormat="1" spans="1:15">
      <c r="A471" s="261"/>
      <c r="C471" s="253"/>
      <c r="G471" s="259">
        <v>12</v>
      </c>
      <c r="H471" s="508" t="str">
        <f t="shared" si="146"/>
        <v>YU12</v>
      </c>
      <c r="I471" s="791">
        <f>E216</f>
        <v>472.7</v>
      </c>
      <c r="J471" s="791">
        <f>F216</f>
        <v>3110.1</v>
      </c>
      <c r="K471" s="792">
        <v>66614.4</v>
      </c>
      <c r="L471" s="370">
        <f t="shared" ref="L471:L490" si="153">(K471+J471)/I471</f>
        <v>147.50264438333</v>
      </c>
      <c r="M471" s="259">
        <f t="shared" si="149"/>
        <v>216</v>
      </c>
      <c r="O471" s="262"/>
    </row>
    <row r="472" s="259" customFormat="1" spans="1:15">
      <c r="A472" s="261"/>
      <c r="C472" s="253"/>
      <c r="G472" s="501">
        <v>13</v>
      </c>
      <c r="H472" s="508" t="str">
        <f t="shared" si="146"/>
        <v>YU13</v>
      </c>
      <c r="I472" s="791">
        <f>E228</f>
        <v>456.8</v>
      </c>
      <c r="J472" s="791">
        <f>F228</f>
        <v>3011</v>
      </c>
      <c r="K472" s="792">
        <v>55900.8</v>
      </c>
      <c r="L472" s="524">
        <f t="shared" si="153"/>
        <v>128.966287215412</v>
      </c>
      <c r="M472" s="259">
        <f t="shared" si="149"/>
        <v>228</v>
      </c>
      <c r="O472" s="262"/>
    </row>
    <row r="473" s="259" customFormat="1" spans="1:15">
      <c r="A473" s="261"/>
      <c r="C473" s="253"/>
      <c r="G473" s="259">
        <v>14</v>
      </c>
      <c r="H473" s="508" t="str">
        <f t="shared" si="146"/>
        <v>YU14</v>
      </c>
      <c r="I473" s="791">
        <f>E240</f>
        <v>442.6</v>
      </c>
      <c r="J473" s="791">
        <f>F240</f>
        <v>2912</v>
      </c>
      <c r="K473" s="792">
        <v>50147.9</v>
      </c>
      <c r="L473" s="370">
        <f t="shared" si="153"/>
        <v>119.882286488929</v>
      </c>
      <c r="M473" s="259">
        <f t="shared" si="149"/>
        <v>240</v>
      </c>
      <c r="O473" s="262" t="s">
        <v>123</v>
      </c>
    </row>
    <row r="474" s="259" customFormat="1" spans="1:15">
      <c r="A474" s="261"/>
      <c r="C474" s="253"/>
      <c r="G474" s="259">
        <v>15</v>
      </c>
      <c r="H474" s="508" t="str">
        <f t="shared" si="146"/>
        <v>YU15</v>
      </c>
      <c r="I474" s="791">
        <f>E252</f>
        <v>429.3</v>
      </c>
      <c r="J474" s="791">
        <f>F252</f>
        <v>2815.1</v>
      </c>
      <c r="K474" s="792">
        <v>43758.3</v>
      </c>
      <c r="L474" s="370">
        <f t="shared" si="153"/>
        <v>108.486839040298</v>
      </c>
      <c r="M474" s="259">
        <f t="shared" si="149"/>
        <v>252</v>
      </c>
      <c r="O474" s="262"/>
    </row>
    <row r="475" s="259" customFormat="1" spans="1:15">
      <c r="A475" s="261"/>
      <c r="C475" s="253"/>
      <c r="G475" s="259">
        <v>16</v>
      </c>
      <c r="H475" s="508" t="str">
        <f t="shared" si="146"/>
        <v>YU16</v>
      </c>
      <c r="I475" s="791">
        <f>E264</f>
        <v>352.6</v>
      </c>
      <c r="J475" s="791">
        <f>F264</f>
        <v>2334.3</v>
      </c>
      <c r="K475" s="792">
        <v>37590</v>
      </c>
      <c r="L475" s="370">
        <f t="shared" si="153"/>
        <v>113.228304027226</v>
      </c>
      <c r="M475" s="259">
        <f t="shared" si="149"/>
        <v>264</v>
      </c>
      <c r="O475" s="262"/>
    </row>
    <row r="476" s="259" customFormat="1" spans="1:15">
      <c r="A476" s="261"/>
      <c r="C476" s="253"/>
      <c r="G476" s="259">
        <v>17</v>
      </c>
      <c r="H476" s="508" t="str">
        <f t="shared" si="146"/>
        <v>YU17</v>
      </c>
      <c r="I476" s="791">
        <f t="shared" ref="I476:K476" si="154">E276</f>
        <v>343.7</v>
      </c>
      <c r="J476" s="791">
        <f t="shared" si="154"/>
        <v>2287.7</v>
      </c>
      <c r="K476" s="792">
        <f t="shared" si="154"/>
        <v>35361.1</v>
      </c>
      <c r="L476" s="370">
        <f t="shared" si="153"/>
        <v>109.539714867617</v>
      </c>
      <c r="M476" s="259">
        <f t="shared" si="149"/>
        <v>276</v>
      </c>
      <c r="O476" s="262"/>
    </row>
    <row r="477" s="259" customFormat="1" spans="1:15">
      <c r="A477" s="261"/>
      <c r="C477" s="253"/>
      <c r="G477" s="259">
        <v>18</v>
      </c>
      <c r="H477" s="508" t="str">
        <f t="shared" si="146"/>
        <v>YU18</v>
      </c>
      <c r="I477" s="791">
        <f t="shared" ref="I477:K477" si="155">E288</f>
        <v>276</v>
      </c>
      <c r="J477" s="791">
        <f t="shared" si="155"/>
        <v>1841.8</v>
      </c>
      <c r="K477" s="792">
        <f t="shared" si="155"/>
        <v>31496.9</v>
      </c>
      <c r="L477" s="370">
        <f t="shared" si="153"/>
        <v>120.792391304348</v>
      </c>
      <c r="M477" s="259">
        <f t="shared" si="149"/>
        <v>288</v>
      </c>
      <c r="O477" s="262"/>
    </row>
    <row r="478" s="259" customFormat="1" spans="1:15">
      <c r="A478" s="261"/>
      <c r="C478" s="253"/>
      <c r="G478" s="259">
        <v>19</v>
      </c>
      <c r="H478" s="508" t="str">
        <f t="shared" si="146"/>
        <v>YU19</v>
      </c>
      <c r="I478" s="791">
        <f t="shared" ref="I478:K478" si="156">E300</f>
        <v>164.7</v>
      </c>
      <c r="J478" s="791">
        <f t="shared" si="156"/>
        <v>1109.8</v>
      </c>
      <c r="K478" s="792">
        <f t="shared" si="156"/>
        <v>21861.6</v>
      </c>
      <c r="L478" s="370">
        <f t="shared" si="153"/>
        <v>139.474195506982</v>
      </c>
      <c r="M478" s="259">
        <f t="shared" si="149"/>
        <v>300</v>
      </c>
      <c r="O478" s="262"/>
    </row>
    <row r="479" s="259" customFormat="1" spans="1:15">
      <c r="A479" s="261"/>
      <c r="C479" s="253"/>
      <c r="G479" s="259">
        <v>20</v>
      </c>
      <c r="H479" s="509" t="str">
        <f t="shared" si="146"/>
        <v>东U10</v>
      </c>
      <c r="I479" s="525">
        <f t="shared" ref="I479:K479" si="157">E312</f>
        <v>0</v>
      </c>
      <c r="J479" s="525">
        <f t="shared" si="157"/>
        <v>0</v>
      </c>
      <c r="K479" s="526">
        <f t="shared" si="157"/>
        <v>0</v>
      </c>
      <c r="L479" s="527" t="e">
        <f t="shared" si="153"/>
        <v>#DIV/0!</v>
      </c>
      <c r="M479" s="528">
        <f t="shared" si="149"/>
        <v>312</v>
      </c>
      <c r="O479" s="262"/>
    </row>
    <row r="480" s="259" customFormat="1" spans="1:15">
      <c r="A480" s="261"/>
      <c r="C480" s="253"/>
      <c r="G480" s="259">
        <v>21</v>
      </c>
      <c r="H480" s="509" t="str">
        <f t="shared" si="146"/>
        <v>西U10-1</v>
      </c>
      <c r="I480" s="525">
        <f t="shared" ref="I480:K480" si="158">E324</f>
        <v>0</v>
      </c>
      <c r="J480" s="525">
        <f t="shared" si="158"/>
        <v>0</v>
      </c>
      <c r="K480" s="526">
        <f t="shared" si="158"/>
        <v>0</v>
      </c>
      <c r="L480" s="527" t="e">
        <f t="shared" si="153"/>
        <v>#DIV/0!</v>
      </c>
      <c r="M480" s="528">
        <f t="shared" si="149"/>
        <v>324</v>
      </c>
      <c r="O480" s="262"/>
    </row>
    <row r="481" s="259" customFormat="1" spans="1:15">
      <c r="A481" s="261"/>
      <c r="C481" s="253"/>
      <c r="G481" s="259">
        <v>22</v>
      </c>
      <c r="H481" s="509" t="str">
        <f t="shared" si="146"/>
        <v>西U9-1</v>
      </c>
      <c r="I481" s="525">
        <f t="shared" ref="I481:K481" si="159">E336</f>
        <v>0</v>
      </c>
      <c r="J481" s="525">
        <f t="shared" si="159"/>
        <v>0</v>
      </c>
      <c r="K481" s="526">
        <f t="shared" si="159"/>
        <v>0</v>
      </c>
      <c r="L481" s="527" t="e">
        <f t="shared" si="153"/>
        <v>#DIV/0!</v>
      </c>
      <c r="M481" s="528">
        <f t="shared" si="149"/>
        <v>336</v>
      </c>
      <c r="O481" s="262"/>
    </row>
    <row r="482" s="259" customFormat="1" spans="1:15">
      <c r="A482" s="261"/>
      <c r="C482" s="253"/>
      <c r="G482" s="259">
        <v>23</v>
      </c>
      <c r="H482" s="509" t="str">
        <f t="shared" si="146"/>
        <v>西U6-1</v>
      </c>
      <c r="I482" s="525">
        <f t="shared" ref="I482:K482" si="160">E348</f>
        <v>0</v>
      </c>
      <c r="J482" s="525">
        <f t="shared" si="160"/>
        <v>0</v>
      </c>
      <c r="K482" s="526">
        <f t="shared" si="160"/>
        <v>0</v>
      </c>
      <c r="L482" s="527" t="e">
        <f t="shared" si="153"/>
        <v>#DIV/0!</v>
      </c>
      <c r="M482" s="528">
        <f t="shared" si="149"/>
        <v>348</v>
      </c>
      <c r="O482" s="262"/>
    </row>
    <row r="483" s="259" customFormat="1" spans="1:15">
      <c r="A483" s="261"/>
      <c r="C483" s="253"/>
      <c r="G483" s="259">
        <v>24</v>
      </c>
      <c r="H483" s="509" t="str">
        <f t="shared" si="146"/>
        <v>西U5-1</v>
      </c>
      <c r="I483" s="525">
        <f t="shared" ref="I483:K483" si="161">E360</f>
        <v>0</v>
      </c>
      <c r="J483" s="525">
        <f t="shared" si="161"/>
        <v>0</v>
      </c>
      <c r="K483" s="526">
        <f t="shared" si="161"/>
        <v>0</v>
      </c>
      <c r="L483" s="527" t="e">
        <f t="shared" si="153"/>
        <v>#DIV/0!</v>
      </c>
      <c r="M483" s="528">
        <f t="shared" si="149"/>
        <v>360</v>
      </c>
      <c r="O483" s="262"/>
    </row>
    <row r="484" s="259" customFormat="1" spans="1:15">
      <c r="A484" s="261"/>
      <c r="C484" s="253"/>
      <c r="G484" s="259">
        <v>25</v>
      </c>
      <c r="H484" s="509" t="str">
        <f t="shared" si="146"/>
        <v>西U4-1</v>
      </c>
      <c r="I484" s="525">
        <f t="shared" ref="I484:K484" si="162">E372</f>
        <v>0</v>
      </c>
      <c r="J484" s="525">
        <f t="shared" si="162"/>
        <v>0</v>
      </c>
      <c r="K484" s="526">
        <f t="shared" si="162"/>
        <v>0</v>
      </c>
      <c r="L484" s="527" t="e">
        <f t="shared" si="153"/>
        <v>#DIV/0!</v>
      </c>
      <c r="M484" s="528">
        <f t="shared" si="149"/>
        <v>372</v>
      </c>
      <c r="O484" s="262"/>
    </row>
    <row r="485" s="259" customFormat="1" spans="1:15">
      <c r="A485" s="261"/>
      <c r="C485" s="253"/>
      <c r="G485" s="259">
        <v>26</v>
      </c>
      <c r="H485" s="509" t="str">
        <f t="shared" si="146"/>
        <v>西U3-1</v>
      </c>
      <c r="I485" s="525">
        <f t="shared" ref="I485:K485" si="163">E384</f>
        <v>0</v>
      </c>
      <c r="J485" s="525">
        <f t="shared" si="163"/>
        <v>0</v>
      </c>
      <c r="K485" s="526">
        <f t="shared" si="163"/>
        <v>0</v>
      </c>
      <c r="L485" s="527" t="e">
        <f t="shared" si="153"/>
        <v>#DIV/0!</v>
      </c>
      <c r="M485" s="528">
        <f t="shared" si="149"/>
        <v>384</v>
      </c>
      <c r="O485" s="262"/>
    </row>
    <row r="486" s="259" customFormat="1" spans="1:15">
      <c r="A486" s="261"/>
      <c r="C486" s="253"/>
      <c r="G486" s="259">
        <v>27</v>
      </c>
      <c r="H486" s="509" t="str">
        <f t="shared" si="146"/>
        <v>西U2-1</v>
      </c>
      <c r="I486" s="525">
        <f t="shared" ref="I486:K486" si="164">E396</f>
        <v>0</v>
      </c>
      <c r="J486" s="525">
        <f t="shared" si="164"/>
        <v>0</v>
      </c>
      <c r="K486" s="526">
        <f t="shared" si="164"/>
        <v>0</v>
      </c>
      <c r="L486" s="527" t="e">
        <f t="shared" si="153"/>
        <v>#DIV/0!</v>
      </c>
      <c r="M486" s="528">
        <f t="shared" si="149"/>
        <v>396</v>
      </c>
      <c r="O486" s="262"/>
    </row>
    <row r="487" s="259" customFormat="1" spans="1:15">
      <c r="A487" s="261"/>
      <c r="C487" s="253"/>
      <c r="G487" s="259">
        <v>28</v>
      </c>
      <c r="H487" s="509" t="str">
        <f t="shared" si="146"/>
        <v>西U6-2</v>
      </c>
      <c r="I487" s="525">
        <f t="shared" ref="I487:K487" si="165">E408</f>
        <v>0</v>
      </c>
      <c r="J487" s="525">
        <f t="shared" si="165"/>
        <v>0</v>
      </c>
      <c r="K487" s="526">
        <f t="shared" si="165"/>
        <v>0</v>
      </c>
      <c r="L487" s="527" t="e">
        <f t="shared" si="153"/>
        <v>#DIV/0!</v>
      </c>
      <c r="M487" s="528">
        <f t="shared" si="149"/>
        <v>408</v>
      </c>
      <c r="O487" s="262"/>
    </row>
    <row r="488" s="259" customFormat="1" spans="1:15">
      <c r="A488" s="261"/>
      <c r="C488" s="253"/>
      <c r="G488" s="259">
        <v>29</v>
      </c>
      <c r="H488" s="509" t="str">
        <f t="shared" si="146"/>
        <v>西U5-2</v>
      </c>
      <c r="I488" s="525">
        <f t="shared" ref="I488:K488" si="166">E420</f>
        <v>0</v>
      </c>
      <c r="J488" s="525">
        <f t="shared" si="166"/>
        <v>0</v>
      </c>
      <c r="K488" s="526">
        <f t="shared" si="166"/>
        <v>0</v>
      </c>
      <c r="L488" s="527" t="e">
        <f t="shared" si="153"/>
        <v>#DIV/0!</v>
      </c>
      <c r="M488" s="528">
        <f t="shared" si="149"/>
        <v>420</v>
      </c>
      <c r="O488" s="262"/>
    </row>
    <row r="489" s="259" customFormat="1" spans="1:15">
      <c r="A489" s="261"/>
      <c r="C489" s="253"/>
      <c r="G489" s="259">
        <v>30</v>
      </c>
      <c r="H489" s="509" t="str">
        <f t="shared" si="146"/>
        <v>西U4-2</v>
      </c>
      <c r="I489" s="525">
        <f t="shared" ref="I489:K489" si="167">E432</f>
        <v>0</v>
      </c>
      <c r="J489" s="525">
        <f t="shared" si="167"/>
        <v>0</v>
      </c>
      <c r="K489" s="526">
        <f t="shared" si="167"/>
        <v>0</v>
      </c>
      <c r="L489" s="527" t="e">
        <f t="shared" si="153"/>
        <v>#DIV/0!</v>
      </c>
      <c r="M489" s="528">
        <f t="shared" si="149"/>
        <v>432</v>
      </c>
      <c r="O489" s="262"/>
    </row>
    <row r="490" s="259" customFormat="1" spans="1:15">
      <c r="A490" s="261"/>
      <c r="C490" s="253"/>
      <c r="H490" s="509" t="str">
        <f t="shared" si="146"/>
        <v>西U3-2</v>
      </c>
      <c r="I490" s="525">
        <f t="shared" ref="I490:K490" si="168">E444</f>
        <v>0</v>
      </c>
      <c r="J490" s="525">
        <f t="shared" si="168"/>
        <v>0</v>
      </c>
      <c r="K490" s="526">
        <f t="shared" si="168"/>
        <v>0</v>
      </c>
      <c r="L490" s="527" t="e">
        <f t="shared" si="153"/>
        <v>#DIV/0!</v>
      </c>
      <c r="M490" s="528">
        <f t="shared" si="149"/>
        <v>444</v>
      </c>
      <c r="O490" s="262"/>
    </row>
    <row r="491" s="259" customFormat="1" spans="1:15">
      <c r="A491" s="261"/>
      <c r="C491" s="253"/>
      <c r="G491" s="261"/>
      <c r="H491" s="508">
        <f t="shared" si="146"/>
        <v>0</v>
      </c>
      <c r="I491" s="529"/>
      <c r="J491" s="530"/>
      <c r="K491" s="531"/>
      <c r="L491" s="370"/>
      <c r="M491" s="259">
        <f t="shared" si="149"/>
        <v>456</v>
      </c>
      <c r="O491" s="262"/>
    </row>
    <row r="492" s="259" customFormat="1" ht="15" spans="1:15">
      <c r="A492" s="261"/>
      <c r="C492" s="253"/>
      <c r="G492" s="261"/>
      <c r="H492" s="510" t="s">
        <v>119</v>
      </c>
      <c r="I492" s="795">
        <f t="shared" ref="I492:K492" si="169">SUM(I460:I478)</f>
        <v>6981</v>
      </c>
      <c r="J492" s="795">
        <f t="shared" si="169"/>
        <v>46165.2</v>
      </c>
      <c r="K492" s="795">
        <f t="shared" si="169"/>
        <v>910244.4</v>
      </c>
      <c r="L492" s="370">
        <f>SUM(L460:L478)/19</f>
        <v>118.696423878794</v>
      </c>
      <c r="O492" s="262"/>
    </row>
    <row r="493" s="259" customFormat="1" spans="1:15">
      <c r="A493" s="261"/>
      <c r="C493" s="253"/>
      <c r="I493" s="256">
        <v>2489.7</v>
      </c>
      <c r="J493" s="259">
        <v>16605.2</v>
      </c>
      <c r="K493" s="259">
        <v>279241</v>
      </c>
      <c r="O493" s="262"/>
    </row>
    <row r="494" s="259" customFormat="1" spans="1:15">
      <c r="A494" s="261"/>
      <c r="C494" s="253"/>
      <c r="G494" s="261"/>
      <c r="I494" s="256">
        <v>5416.8</v>
      </c>
      <c r="J494" s="370">
        <v>35745.2</v>
      </c>
      <c r="K494" s="370">
        <v>666059</v>
      </c>
      <c r="O494" s="262"/>
    </row>
    <row r="495" s="259" customFormat="1" spans="1:15">
      <c r="A495" s="261"/>
      <c r="C495" s="253"/>
      <c r="G495" s="261"/>
      <c r="I495" s="256"/>
      <c r="K495" s="370"/>
      <c r="O495" s="262"/>
    </row>
    <row r="496" s="259" customFormat="1" spans="1:15">
      <c r="A496" s="261"/>
      <c r="C496" s="253"/>
      <c r="G496" s="511"/>
      <c r="I496" s="533">
        <f t="shared" ref="I496:K496" si="170">SUM(I492:I494)</f>
        <v>14887.5</v>
      </c>
      <c r="J496" s="533">
        <f t="shared" si="170"/>
        <v>98515.6</v>
      </c>
      <c r="K496" s="533">
        <f t="shared" si="170"/>
        <v>1855544.4</v>
      </c>
      <c r="O496" s="262"/>
    </row>
    <row r="497" s="259" customFormat="1" spans="1:15">
      <c r="A497" s="261"/>
      <c r="C497" s="253"/>
      <c r="G497" s="511"/>
      <c r="I497" s="256"/>
      <c r="O497" s="262"/>
    </row>
    <row r="498" s="259" customFormat="1" spans="1:15">
      <c r="A498" s="261"/>
      <c r="C498" s="253"/>
      <c r="I498" s="256">
        <v>573.2</v>
      </c>
      <c r="J498" s="259">
        <v>3772.2</v>
      </c>
      <c r="K498" s="259">
        <v>80933.4</v>
      </c>
      <c r="O498" s="262"/>
    </row>
    <row r="499" spans="9:11">
      <c r="I499" s="256">
        <v>581.6</v>
      </c>
      <c r="J499" s="259">
        <v>3772.2</v>
      </c>
      <c r="K499" s="262">
        <v>83752.7</v>
      </c>
    </row>
    <row r="500" spans="9:11">
      <c r="I500" s="256">
        <v>417.2</v>
      </c>
      <c r="J500" s="259">
        <v>2749.3</v>
      </c>
      <c r="K500" s="262">
        <v>65371.7</v>
      </c>
    </row>
    <row r="501" spans="9:11">
      <c r="I501" s="256">
        <v>425.6</v>
      </c>
      <c r="J501" s="259">
        <v>2749.3</v>
      </c>
      <c r="K501" s="262">
        <v>68192.4</v>
      </c>
    </row>
    <row r="502" spans="9:11">
      <c r="I502" s="256">
        <v>200.3</v>
      </c>
      <c r="J502" s="259">
        <v>1339.4</v>
      </c>
      <c r="K502" s="262">
        <v>25848.1</v>
      </c>
    </row>
    <row r="503" spans="9:11">
      <c r="I503" s="256">
        <v>206.3</v>
      </c>
      <c r="J503" s="259">
        <v>1339.4</v>
      </c>
      <c r="K503" s="262">
        <v>26407.1</v>
      </c>
    </row>
    <row r="504" spans="9:11">
      <c r="I504" s="256">
        <f t="shared" ref="I504:K504" si="171">SUM(I498:I503)</f>
        <v>2404.2</v>
      </c>
      <c r="J504" s="256">
        <f t="shared" si="171"/>
        <v>15721.8</v>
      </c>
      <c r="K504" s="256">
        <f t="shared" si="171"/>
        <v>350505.4</v>
      </c>
    </row>
    <row r="508" s="259" customFormat="1" spans="1:15">
      <c r="A508" s="261"/>
      <c r="C508" s="253"/>
      <c r="F508" s="253"/>
      <c r="I508" s="256"/>
      <c r="K508" s="262"/>
      <c r="O508" s="262"/>
    </row>
    <row r="509" s="259" customFormat="1" spans="1:15">
      <c r="A509" s="261"/>
      <c r="C509" s="253"/>
      <c r="F509" s="253"/>
      <c r="I509" s="256"/>
      <c r="K509" s="262"/>
      <c r="O509" s="262"/>
    </row>
    <row r="510" s="259" customFormat="1" spans="1:15">
      <c r="A510" s="261"/>
      <c r="C510" s="253"/>
      <c r="F510" s="253"/>
      <c r="I510" s="256"/>
      <c r="K510" s="262"/>
      <c r="O510" s="262"/>
    </row>
    <row r="511" s="259" customFormat="1" spans="1:15">
      <c r="A511" s="261"/>
      <c r="C511" s="253"/>
      <c r="F511" s="253"/>
      <c r="I511" s="256"/>
      <c r="K511" s="262"/>
      <c r="O511" s="262"/>
    </row>
    <row r="512" s="259" customFormat="1" spans="1:15">
      <c r="A512" s="261"/>
      <c r="C512" s="253"/>
      <c r="F512" s="253"/>
      <c r="I512" s="256"/>
      <c r="K512" s="262"/>
      <c r="O512" s="262"/>
    </row>
    <row r="513" s="259" customFormat="1" spans="1:15">
      <c r="A513" s="261"/>
      <c r="C513" s="253"/>
      <c r="F513" s="253"/>
      <c r="I513" s="256"/>
      <c r="K513" s="262"/>
      <c r="O513" s="262"/>
    </row>
    <row r="514" s="259" customFormat="1" spans="1:15">
      <c r="A514" s="261"/>
      <c r="C514" s="253"/>
      <c r="F514" s="253"/>
      <c r="I514" s="256"/>
      <c r="K514" s="262"/>
      <c r="O514" s="262"/>
    </row>
    <row r="515" s="259" customFormat="1" spans="1:15">
      <c r="A515" s="261"/>
      <c r="C515" s="253"/>
      <c r="F515" s="253"/>
      <c r="I515" s="256"/>
      <c r="K515" s="262"/>
      <c r="O515" s="262"/>
    </row>
    <row r="516" s="259" customFormat="1" spans="1:15">
      <c r="A516" s="261"/>
      <c r="C516" s="253"/>
      <c r="F516" s="253"/>
      <c r="I516" s="256"/>
      <c r="K516" s="262"/>
      <c r="O516" s="262"/>
    </row>
    <row r="517" s="259" customFormat="1" spans="1:15">
      <c r="A517" s="261"/>
      <c r="C517" s="253"/>
      <c r="F517" s="253"/>
      <c r="I517" s="256"/>
      <c r="K517" s="262"/>
      <c r="O517" s="262"/>
    </row>
    <row r="518" s="259" customFormat="1" spans="1:15">
      <c r="A518" s="261"/>
      <c r="C518" s="253"/>
      <c r="F518" s="253"/>
      <c r="I518" s="256"/>
      <c r="K518" s="262"/>
      <c r="O518" s="262"/>
    </row>
    <row r="519" s="259" customFormat="1" spans="1:15">
      <c r="A519" s="261"/>
      <c r="C519" s="253"/>
      <c r="F519" s="253"/>
      <c r="I519" s="256"/>
      <c r="K519" s="262"/>
      <c r="O519" s="262"/>
    </row>
    <row r="520" s="259" customFormat="1" spans="1:15">
      <c r="A520" s="261"/>
      <c r="C520" s="253"/>
      <c r="F520" s="253"/>
      <c r="I520" s="256"/>
      <c r="K520" s="262"/>
      <c r="O520" s="262"/>
    </row>
    <row r="521" s="259" customFormat="1" spans="1:15">
      <c r="A521" s="261"/>
      <c r="C521" s="253"/>
      <c r="F521" s="253"/>
      <c r="I521" s="256"/>
      <c r="K521" s="262"/>
      <c r="O521" s="262"/>
    </row>
    <row r="522" s="259" customFormat="1" spans="1:15">
      <c r="A522" s="261"/>
      <c r="C522" s="253"/>
      <c r="F522" s="253"/>
      <c r="I522" s="256"/>
      <c r="K522" s="262"/>
      <c r="O522" s="262"/>
    </row>
    <row r="523" s="259" customFormat="1" spans="1:15">
      <c r="A523" s="261"/>
      <c r="C523" s="253"/>
      <c r="F523" s="253"/>
      <c r="I523" s="256"/>
      <c r="K523" s="262"/>
      <c r="O523" s="262"/>
    </row>
    <row r="524" s="259" customFormat="1" spans="1:15">
      <c r="A524" s="261"/>
      <c r="C524" s="253"/>
      <c r="F524" s="253"/>
      <c r="I524" s="256"/>
      <c r="K524" s="262"/>
      <c r="O524" s="262"/>
    </row>
    <row r="525" s="259" customFormat="1" spans="1:15">
      <c r="A525" s="261"/>
      <c r="C525" s="253"/>
      <c r="F525" s="261"/>
      <c r="I525" s="256"/>
      <c r="K525" s="262"/>
      <c r="O525" s="262"/>
    </row>
    <row r="526" s="259" customFormat="1" spans="1:15">
      <c r="A526" s="261"/>
      <c r="C526" s="253"/>
      <c r="F526" s="261"/>
      <c r="I526" s="256"/>
      <c r="K526" s="262"/>
      <c r="O526" s="262"/>
    </row>
    <row r="527" s="259" customFormat="1" spans="1:15">
      <c r="A527" s="261"/>
      <c r="C527" s="253"/>
      <c r="F527" s="253"/>
      <c r="I527" s="256"/>
      <c r="K527" s="262"/>
      <c r="O527" s="262"/>
    </row>
    <row r="528" s="259" customFormat="1" spans="1:15">
      <c r="A528" s="261"/>
      <c r="C528" s="253"/>
      <c r="F528" s="261"/>
      <c r="I528" s="256"/>
      <c r="K528" s="262"/>
      <c r="O528" s="262"/>
    </row>
    <row r="529" s="259" customFormat="1" spans="1:15">
      <c r="A529" s="261"/>
      <c r="C529" s="253"/>
      <c r="F529" s="261"/>
      <c r="I529" s="256"/>
      <c r="K529" s="262"/>
      <c r="O529" s="262"/>
    </row>
    <row r="530" s="259" customFormat="1" spans="1:15">
      <c r="A530" s="261"/>
      <c r="C530" s="253"/>
      <c r="F530" s="253"/>
      <c r="I530" s="256"/>
      <c r="K530" s="262"/>
      <c r="O530" s="262"/>
    </row>
    <row r="531" s="259" customFormat="1" spans="1:15">
      <c r="A531" s="261"/>
      <c r="C531" s="253"/>
      <c r="F531" s="253"/>
      <c r="I531" s="256"/>
      <c r="K531" s="262"/>
      <c r="O531" s="262"/>
    </row>
    <row r="532" s="259" customFormat="1" spans="1:15">
      <c r="A532" s="261"/>
      <c r="C532" s="253"/>
      <c r="F532" s="253"/>
      <c r="I532" s="256"/>
      <c r="K532" s="262"/>
      <c r="O532" s="262"/>
    </row>
  </sheetData>
  <mergeCells count="655">
    <mergeCell ref="C2:D2"/>
    <mergeCell ref="E2:F2"/>
    <mergeCell ref="O2:P2"/>
    <mergeCell ref="M6:Q6"/>
    <mergeCell ref="M7:Q7"/>
    <mergeCell ref="A73:IH73"/>
    <mergeCell ref="H76:I76"/>
    <mergeCell ref="H78:I78"/>
    <mergeCell ref="E82:G82"/>
    <mergeCell ref="H82:I82"/>
    <mergeCell ref="H83:I83"/>
    <mergeCell ref="K84:Q84"/>
    <mergeCell ref="H88:I88"/>
    <mergeCell ref="H90:I90"/>
    <mergeCell ref="E94:G94"/>
    <mergeCell ref="H94:I94"/>
    <mergeCell ref="H95:I95"/>
    <mergeCell ref="K96:Q96"/>
    <mergeCell ref="H100:I100"/>
    <mergeCell ref="H102:I102"/>
    <mergeCell ref="E106:G106"/>
    <mergeCell ref="H106:I106"/>
    <mergeCell ref="H107:I107"/>
    <mergeCell ref="K108:Q108"/>
    <mergeCell ref="H112:I112"/>
    <mergeCell ref="H114:I114"/>
    <mergeCell ref="E118:G118"/>
    <mergeCell ref="H118:I118"/>
    <mergeCell ref="H119:I119"/>
    <mergeCell ref="K120:Q120"/>
    <mergeCell ref="H124:I124"/>
    <mergeCell ref="H126:I126"/>
    <mergeCell ref="E130:G130"/>
    <mergeCell ref="H130:I130"/>
    <mergeCell ref="H131:I131"/>
    <mergeCell ref="K132:Q132"/>
    <mergeCell ref="H136:I136"/>
    <mergeCell ref="H138:I138"/>
    <mergeCell ref="E142:G142"/>
    <mergeCell ref="H142:I142"/>
    <mergeCell ref="H143:I143"/>
    <mergeCell ref="K144:Q144"/>
    <mergeCell ref="H148:I148"/>
    <mergeCell ref="H150:I150"/>
    <mergeCell ref="E154:G154"/>
    <mergeCell ref="H154:I154"/>
    <mergeCell ref="H155:I155"/>
    <mergeCell ref="K156:Q156"/>
    <mergeCell ref="H160:I160"/>
    <mergeCell ref="H162:I162"/>
    <mergeCell ref="E166:G166"/>
    <mergeCell ref="H166:I166"/>
    <mergeCell ref="H167:I167"/>
    <mergeCell ref="K168:Q168"/>
    <mergeCell ref="H172:I172"/>
    <mergeCell ref="H174:I174"/>
    <mergeCell ref="E178:G178"/>
    <mergeCell ref="H178:I178"/>
    <mergeCell ref="H179:I179"/>
    <mergeCell ref="K180:Q180"/>
    <mergeCell ref="H184:I184"/>
    <mergeCell ref="H186:I186"/>
    <mergeCell ref="E190:G190"/>
    <mergeCell ref="H190:I190"/>
    <mergeCell ref="H191:I191"/>
    <mergeCell ref="K192:Q192"/>
    <mergeCell ref="H196:I196"/>
    <mergeCell ref="H198:I198"/>
    <mergeCell ref="E202:G202"/>
    <mergeCell ref="H202:I202"/>
    <mergeCell ref="H203:I203"/>
    <mergeCell ref="K204:Q204"/>
    <mergeCell ref="H208:I208"/>
    <mergeCell ref="H210:I210"/>
    <mergeCell ref="E214:G214"/>
    <mergeCell ref="H214:I214"/>
    <mergeCell ref="H215:I215"/>
    <mergeCell ref="K216:Q216"/>
    <mergeCell ref="H220:I220"/>
    <mergeCell ref="H222:I222"/>
    <mergeCell ref="E226:G226"/>
    <mergeCell ref="H226:I226"/>
    <mergeCell ref="H227:I227"/>
    <mergeCell ref="K228:Q228"/>
    <mergeCell ref="H232:I232"/>
    <mergeCell ref="H234:I234"/>
    <mergeCell ref="E238:G238"/>
    <mergeCell ref="H238:I238"/>
    <mergeCell ref="H239:I239"/>
    <mergeCell ref="K240:Q240"/>
    <mergeCell ref="H244:I244"/>
    <mergeCell ref="H246:I246"/>
    <mergeCell ref="E250:G250"/>
    <mergeCell ref="H250:I250"/>
    <mergeCell ref="H251:I251"/>
    <mergeCell ref="K252:Q252"/>
    <mergeCell ref="H256:I256"/>
    <mergeCell ref="H258:I258"/>
    <mergeCell ref="E262:G262"/>
    <mergeCell ref="H262:I262"/>
    <mergeCell ref="H263:I263"/>
    <mergeCell ref="K264:Q264"/>
    <mergeCell ref="H268:I268"/>
    <mergeCell ref="H270:I270"/>
    <mergeCell ref="E274:G274"/>
    <mergeCell ref="H274:I274"/>
    <mergeCell ref="H275:I275"/>
    <mergeCell ref="K276:Q276"/>
    <mergeCell ref="H280:I280"/>
    <mergeCell ref="H282:I282"/>
    <mergeCell ref="E286:G286"/>
    <mergeCell ref="H286:I286"/>
    <mergeCell ref="H287:I287"/>
    <mergeCell ref="K288:Q288"/>
    <mergeCell ref="H292:I292"/>
    <mergeCell ref="H294:I294"/>
    <mergeCell ref="E298:G298"/>
    <mergeCell ref="H298:I298"/>
    <mergeCell ref="H299:I299"/>
    <mergeCell ref="K300:Q300"/>
    <mergeCell ref="H304:I304"/>
    <mergeCell ref="H306:I306"/>
    <mergeCell ref="E310:G310"/>
    <mergeCell ref="H310:I310"/>
    <mergeCell ref="H311:I311"/>
    <mergeCell ref="K312:Q312"/>
    <mergeCell ref="H316:I316"/>
    <mergeCell ref="H318:I318"/>
    <mergeCell ref="E322:G322"/>
    <mergeCell ref="H322:I322"/>
    <mergeCell ref="H323:I323"/>
    <mergeCell ref="K324:Q324"/>
    <mergeCell ref="H328:I328"/>
    <mergeCell ref="H330:I330"/>
    <mergeCell ref="E334:G334"/>
    <mergeCell ref="H334:I334"/>
    <mergeCell ref="H335:I335"/>
    <mergeCell ref="K336:Q336"/>
    <mergeCell ref="H340:I340"/>
    <mergeCell ref="H342:I342"/>
    <mergeCell ref="E346:G346"/>
    <mergeCell ref="H346:I346"/>
    <mergeCell ref="H347:I347"/>
    <mergeCell ref="K348:Q348"/>
    <mergeCell ref="H352:I352"/>
    <mergeCell ref="H354:I354"/>
    <mergeCell ref="E358:G358"/>
    <mergeCell ref="H358:I358"/>
    <mergeCell ref="H359:I359"/>
    <mergeCell ref="K360:Q360"/>
    <mergeCell ref="H364:I364"/>
    <mergeCell ref="H366:I366"/>
    <mergeCell ref="E370:G370"/>
    <mergeCell ref="H370:I370"/>
    <mergeCell ref="H371:I371"/>
    <mergeCell ref="K372:Q372"/>
    <mergeCell ref="H376:I376"/>
    <mergeCell ref="H378:I378"/>
    <mergeCell ref="E382:G382"/>
    <mergeCell ref="H382:I382"/>
    <mergeCell ref="H383:I383"/>
    <mergeCell ref="K384:Q384"/>
    <mergeCell ref="H388:I388"/>
    <mergeCell ref="H390:I390"/>
    <mergeCell ref="E394:G394"/>
    <mergeCell ref="H394:I394"/>
    <mergeCell ref="H395:I395"/>
    <mergeCell ref="K396:Q396"/>
    <mergeCell ref="H400:I400"/>
    <mergeCell ref="H402:I402"/>
    <mergeCell ref="E406:G406"/>
    <mergeCell ref="H406:I406"/>
    <mergeCell ref="H407:I407"/>
    <mergeCell ref="K408:Q408"/>
    <mergeCell ref="H412:I412"/>
    <mergeCell ref="H414:I414"/>
    <mergeCell ref="E418:G418"/>
    <mergeCell ref="H418:I418"/>
    <mergeCell ref="H419:I419"/>
    <mergeCell ref="K420:Q420"/>
    <mergeCell ref="H424:I424"/>
    <mergeCell ref="H426:I426"/>
    <mergeCell ref="E430:G430"/>
    <mergeCell ref="H430:I430"/>
    <mergeCell ref="H431:I431"/>
    <mergeCell ref="K432:Q432"/>
    <mergeCell ref="H436:I436"/>
    <mergeCell ref="H438:I438"/>
    <mergeCell ref="E442:G442"/>
    <mergeCell ref="H442:I442"/>
    <mergeCell ref="H443:I443"/>
    <mergeCell ref="K444:Q444"/>
    <mergeCell ref="H448:I448"/>
    <mergeCell ref="H450:I450"/>
    <mergeCell ref="E454:G454"/>
    <mergeCell ref="H454:I454"/>
    <mergeCell ref="H455:I455"/>
    <mergeCell ref="K456:Q456"/>
    <mergeCell ref="H458:K458"/>
    <mergeCell ref="A2:A36"/>
    <mergeCell ref="A38:A70"/>
    <mergeCell ref="B2:B3"/>
    <mergeCell ref="G2:G3"/>
    <mergeCell ref="H2:H3"/>
    <mergeCell ref="H74:H75"/>
    <mergeCell ref="H86:H87"/>
    <mergeCell ref="H98:H99"/>
    <mergeCell ref="H110:H111"/>
    <mergeCell ref="H122:H123"/>
    <mergeCell ref="H134:H135"/>
    <mergeCell ref="H146:H147"/>
    <mergeCell ref="H158:H159"/>
    <mergeCell ref="H170:H171"/>
    <mergeCell ref="H182:H183"/>
    <mergeCell ref="H194:H195"/>
    <mergeCell ref="H206:H207"/>
    <mergeCell ref="H218:H219"/>
    <mergeCell ref="H230:H231"/>
    <mergeCell ref="H242:H243"/>
    <mergeCell ref="H254:H255"/>
    <mergeCell ref="H266:H267"/>
    <mergeCell ref="H278:H279"/>
    <mergeCell ref="H290:H291"/>
    <mergeCell ref="H302:H303"/>
    <mergeCell ref="H314:H315"/>
    <mergeCell ref="H326:H327"/>
    <mergeCell ref="H338:H339"/>
    <mergeCell ref="H350:H351"/>
    <mergeCell ref="H362:H363"/>
    <mergeCell ref="H374:H375"/>
    <mergeCell ref="H386:H387"/>
    <mergeCell ref="H398:H399"/>
    <mergeCell ref="H410:H411"/>
    <mergeCell ref="H422:H423"/>
    <mergeCell ref="H434:H435"/>
    <mergeCell ref="H446:H447"/>
    <mergeCell ref="I2:I3"/>
    <mergeCell ref="I74:I75"/>
    <mergeCell ref="I86:I87"/>
    <mergeCell ref="I98:I99"/>
    <mergeCell ref="I110:I111"/>
    <mergeCell ref="I122:I123"/>
    <mergeCell ref="I134:I135"/>
    <mergeCell ref="I146:I147"/>
    <mergeCell ref="I158:I159"/>
    <mergeCell ref="I170:I171"/>
    <mergeCell ref="I182:I183"/>
    <mergeCell ref="I194:I195"/>
    <mergeCell ref="I206:I207"/>
    <mergeCell ref="I218:I219"/>
    <mergeCell ref="I230:I231"/>
    <mergeCell ref="I242:I243"/>
    <mergeCell ref="I254:I255"/>
    <mergeCell ref="I266:I267"/>
    <mergeCell ref="I278:I279"/>
    <mergeCell ref="I290:I291"/>
    <mergeCell ref="I302:I303"/>
    <mergeCell ref="I314:I315"/>
    <mergeCell ref="I326:I327"/>
    <mergeCell ref="I338:I339"/>
    <mergeCell ref="I350:I351"/>
    <mergeCell ref="I362:I363"/>
    <mergeCell ref="I374:I375"/>
    <mergeCell ref="I386:I387"/>
    <mergeCell ref="I398:I399"/>
    <mergeCell ref="I410:I411"/>
    <mergeCell ref="I422:I423"/>
    <mergeCell ref="I434:I435"/>
    <mergeCell ref="I446:I447"/>
    <mergeCell ref="J2:J3"/>
    <mergeCell ref="J74:J75"/>
    <mergeCell ref="J86:J87"/>
    <mergeCell ref="J98:J99"/>
    <mergeCell ref="J110:J111"/>
    <mergeCell ref="J122:J123"/>
    <mergeCell ref="J134:J135"/>
    <mergeCell ref="J146:J147"/>
    <mergeCell ref="J158:J159"/>
    <mergeCell ref="J170:J171"/>
    <mergeCell ref="J182:J183"/>
    <mergeCell ref="J194:J195"/>
    <mergeCell ref="J206:J207"/>
    <mergeCell ref="J218:J219"/>
    <mergeCell ref="J230:J231"/>
    <mergeCell ref="J242:J243"/>
    <mergeCell ref="J254:J255"/>
    <mergeCell ref="J266:J267"/>
    <mergeCell ref="J278:J279"/>
    <mergeCell ref="J290:J291"/>
    <mergeCell ref="J302:J303"/>
    <mergeCell ref="J314:J315"/>
    <mergeCell ref="J326:J327"/>
    <mergeCell ref="J338:J339"/>
    <mergeCell ref="J350:J351"/>
    <mergeCell ref="J362:J363"/>
    <mergeCell ref="J374:J375"/>
    <mergeCell ref="J386:J387"/>
    <mergeCell ref="J398:J399"/>
    <mergeCell ref="J410:J411"/>
    <mergeCell ref="J422:J423"/>
    <mergeCell ref="J434:J435"/>
    <mergeCell ref="J446:J447"/>
    <mergeCell ref="K2:K3"/>
    <mergeCell ref="K74:K75"/>
    <mergeCell ref="K86:K87"/>
    <mergeCell ref="K98:K99"/>
    <mergeCell ref="K110:K111"/>
    <mergeCell ref="K122:K123"/>
    <mergeCell ref="K134:K135"/>
    <mergeCell ref="K146:K147"/>
    <mergeCell ref="K158:K159"/>
    <mergeCell ref="K170:K171"/>
    <mergeCell ref="K182:K183"/>
    <mergeCell ref="K194:K195"/>
    <mergeCell ref="K206:K207"/>
    <mergeCell ref="K218:K219"/>
    <mergeCell ref="K230:K231"/>
    <mergeCell ref="K242:K243"/>
    <mergeCell ref="K254:K255"/>
    <mergeCell ref="K266:K267"/>
    <mergeCell ref="K278:K279"/>
    <mergeCell ref="K290:K291"/>
    <mergeCell ref="K302:K303"/>
    <mergeCell ref="K314:K315"/>
    <mergeCell ref="K326:K327"/>
    <mergeCell ref="K338:K339"/>
    <mergeCell ref="K350:K351"/>
    <mergeCell ref="K362:K363"/>
    <mergeCell ref="K374:K375"/>
    <mergeCell ref="K386:K387"/>
    <mergeCell ref="K398:K399"/>
    <mergeCell ref="K410:K411"/>
    <mergeCell ref="K422:K423"/>
    <mergeCell ref="K434:K435"/>
    <mergeCell ref="K446:K447"/>
    <mergeCell ref="L74:L75"/>
    <mergeCell ref="L86:L87"/>
    <mergeCell ref="L98:L99"/>
    <mergeCell ref="L110:L111"/>
    <mergeCell ref="L122:L123"/>
    <mergeCell ref="L134:L135"/>
    <mergeCell ref="L146:L147"/>
    <mergeCell ref="L158:L159"/>
    <mergeCell ref="L170:L171"/>
    <mergeCell ref="L182:L183"/>
    <mergeCell ref="L194:L195"/>
    <mergeCell ref="L206:L207"/>
    <mergeCell ref="L218:L219"/>
    <mergeCell ref="L230:L231"/>
    <mergeCell ref="L242:L243"/>
    <mergeCell ref="L254:L255"/>
    <mergeCell ref="L266:L267"/>
    <mergeCell ref="L278:L279"/>
    <mergeCell ref="L290:L291"/>
    <mergeCell ref="L302:L303"/>
    <mergeCell ref="L314:L315"/>
    <mergeCell ref="L326:L327"/>
    <mergeCell ref="L338:L339"/>
    <mergeCell ref="L350:L351"/>
    <mergeCell ref="L362:L363"/>
    <mergeCell ref="L374:L375"/>
    <mergeCell ref="L386:L387"/>
    <mergeCell ref="L398:L399"/>
    <mergeCell ref="L410:L411"/>
    <mergeCell ref="L422:L423"/>
    <mergeCell ref="L434:L435"/>
    <mergeCell ref="L446:L447"/>
    <mergeCell ref="M74:M75"/>
    <mergeCell ref="M86:M87"/>
    <mergeCell ref="M98:M99"/>
    <mergeCell ref="M110:M111"/>
    <mergeCell ref="M122:M123"/>
    <mergeCell ref="M134:M135"/>
    <mergeCell ref="M146:M147"/>
    <mergeCell ref="M158:M159"/>
    <mergeCell ref="M170:M171"/>
    <mergeCell ref="M182:M183"/>
    <mergeCell ref="M194:M195"/>
    <mergeCell ref="M206:M207"/>
    <mergeCell ref="M218:M219"/>
    <mergeCell ref="M230:M231"/>
    <mergeCell ref="M242:M243"/>
    <mergeCell ref="M254:M255"/>
    <mergeCell ref="M266:M267"/>
    <mergeCell ref="M278:M279"/>
    <mergeCell ref="M290:M291"/>
    <mergeCell ref="M302:M303"/>
    <mergeCell ref="M314:M315"/>
    <mergeCell ref="M326:M327"/>
    <mergeCell ref="M338:M339"/>
    <mergeCell ref="M350:M351"/>
    <mergeCell ref="M362:M363"/>
    <mergeCell ref="M374:M375"/>
    <mergeCell ref="M386:M387"/>
    <mergeCell ref="M398:M399"/>
    <mergeCell ref="M410:M411"/>
    <mergeCell ref="M422:M423"/>
    <mergeCell ref="M434:M435"/>
    <mergeCell ref="M446:M447"/>
    <mergeCell ref="N74:N75"/>
    <mergeCell ref="N86:N87"/>
    <mergeCell ref="N98:N99"/>
    <mergeCell ref="N110:N111"/>
    <mergeCell ref="N122:N123"/>
    <mergeCell ref="N134:N135"/>
    <mergeCell ref="N146:N147"/>
    <mergeCell ref="N158:N159"/>
    <mergeCell ref="N170:N171"/>
    <mergeCell ref="N182:N183"/>
    <mergeCell ref="N194:N195"/>
    <mergeCell ref="N206:N207"/>
    <mergeCell ref="N218:N219"/>
    <mergeCell ref="N230:N231"/>
    <mergeCell ref="N242:N243"/>
    <mergeCell ref="N254:N255"/>
    <mergeCell ref="N266:N267"/>
    <mergeCell ref="N278:N279"/>
    <mergeCell ref="N290:N291"/>
    <mergeCell ref="N302:N303"/>
    <mergeCell ref="N314:N315"/>
    <mergeCell ref="N326:N327"/>
    <mergeCell ref="N338:N339"/>
    <mergeCell ref="N350:N351"/>
    <mergeCell ref="N362:N363"/>
    <mergeCell ref="N374:N375"/>
    <mergeCell ref="N386:N387"/>
    <mergeCell ref="N398:N399"/>
    <mergeCell ref="N410:N411"/>
    <mergeCell ref="N422:N423"/>
    <mergeCell ref="N434:N435"/>
    <mergeCell ref="N446:N447"/>
    <mergeCell ref="O74:O75"/>
    <mergeCell ref="O86:O87"/>
    <mergeCell ref="O98:O99"/>
    <mergeCell ref="O110:O111"/>
    <mergeCell ref="O122:O123"/>
    <mergeCell ref="O134:O135"/>
    <mergeCell ref="O146:O147"/>
    <mergeCell ref="O158:O159"/>
    <mergeCell ref="O170:O171"/>
    <mergeCell ref="O182:O183"/>
    <mergeCell ref="O194:O195"/>
    <mergeCell ref="O206:O207"/>
    <mergeCell ref="O218:O219"/>
    <mergeCell ref="O230:O231"/>
    <mergeCell ref="O242:O243"/>
    <mergeCell ref="O254:O255"/>
    <mergeCell ref="O266:O267"/>
    <mergeCell ref="O278:O279"/>
    <mergeCell ref="O290:O291"/>
    <mergeCell ref="O302:O303"/>
    <mergeCell ref="O314:O315"/>
    <mergeCell ref="O326:O327"/>
    <mergeCell ref="O338:O339"/>
    <mergeCell ref="O350:O351"/>
    <mergeCell ref="O362:O363"/>
    <mergeCell ref="O374:O375"/>
    <mergeCell ref="O386:O387"/>
    <mergeCell ref="O398:O399"/>
    <mergeCell ref="O410:O411"/>
    <mergeCell ref="O422:O423"/>
    <mergeCell ref="O434:O435"/>
    <mergeCell ref="O446:O447"/>
    <mergeCell ref="P74:P75"/>
    <mergeCell ref="P86:P87"/>
    <mergeCell ref="P98:P99"/>
    <mergeCell ref="P110:P111"/>
    <mergeCell ref="P122:P123"/>
    <mergeCell ref="P134:P135"/>
    <mergeCell ref="P146:P147"/>
    <mergeCell ref="P158:P159"/>
    <mergeCell ref="P170:P171"/>
    <mergeCell ref="P182:P183"/>
    <mergeCell ref="P194:P195"/>
    <mergeCell ref="P206:P207"/>
    <mergeCell ref="P218:P219"/>
    <mergeCell ref="P230:P231"/>
    <mergeCell ref="P242:P243"/>
    <mergeCell ref="P254:P255"/>
    <mergeCell ref="P266:P267"/>
    <mergeCell ref="P278:P279"/>
    <mergeCell ref="P290:P291"/>
    <mergeCell ref="P302:P303"/>
    <mergeCell ref="P314:P315"/>
    <mergeCell ref="P326:P327"/>
    <mergeCell ref="P338:P339"/>
    <mergeCell ref="P350:P351"/>
    <mergeCell ref="P362:P363"/>
    <mergeCell ref="P374:P375"/>
    <mergeCell ref="P386:P387"/>
    <mergeCell ref="P398:P399"/>
    <mergeCell ref="P410:P411"/>
    <mergeCell ref="P422:P423"/>
    <mergeCell ref="P434:P435"/>
    <mergeCell ref="P446:P447"/>
    <mergeCell ref="Q74:Q75"/>
    <mergeCell ref="Q86:Q87"/>
    <mergeCell ref="Q98:Q99"/>
    <mergeCell ref="Q110:Q111"/>
    <mergeCell ref="Q122:Q123"/>
    <mergeCell ref="Q134:Q135"/>
    <mergeCell ref="Q146:Q147"/>
    <mergeCell ref="Q158:Q159"/>
    <mergeCell ref="Q170:Q171"/>
    <mergeCell ref="Q182:Q183"/>
    <mergeCell ref="Q194:Q195"/>
    <mergeCell ref="Q206:Q207"/>
    <mergeCell ref="Q218:Q219"/>
    <mergeCell ref="Q230:Q231"/>
    <mergeCell ref="Q242:Q243"/>
    <mergeCell ref="Q254:Q255"/>
    <mergeCell ref="Q266:Q267"/>
    <mergeCell ref="Q278:Q279"/>
    <mergeCell ref="Q290:Q291"/>
    <mergeCell ref="Q302:Q303"/>
    <mergeCell ref="Q314:Q315"/>
    <mergeCell ref="Q326:Q327"/>
    <mergeCell ref="Q338:Q339"/>
    <mergeCell ref="Q350:Q351"/>
    <mergeCell ref="Q362:Q363"/>
    <mergeCell ref="Q374:Q375"/>
    <mergeCell ref="Q386:Q387"/>
    <mergeCell ref="Q398:Q399"/>
    <mergeCell ref="Q410:Q411"/>
    <mergeCell ref="Q422:Q423"/>
    <mergeCell ref="Q434:Q435"/>
    <mergeCell ref="Q446:Q447"/>
    <mergeCell ref="V74:V75"/>
    <mergeCell ref="V86:V87"/>
    <mergeCell ref="V98:V99"/>
    <mergeCell ref="V110:V111"/>
    <mergeCell ref="V122:V123"/>
    <mergeCell ref="V134:V135"/>
    <mergeCell ref="V146:V147"/>
    <mergeCell ref="V158:V159"/>
    <mergeCell ref="V170:V171"/>
    <mergeCell ref="V182:V183"/>
    <mergeCell ref="V194:V195"/>
    <mergeCell ref="V206:V207"/>
    <mergeCell ref="V218:V219"/>
    <mergeCell ref="V230:V231"/>
    <mergeCell ref="V242:V243"/>
    <mergeCell ref="V254:V255"/>
    <mergeCell ref="V266:V267"/>
    <mergeCell ref="V278:V279"/>
    <mergeCell ref="V290:V291"/>
    <mergeCell ref="V302:V303"/>
    <mergeCell ref="V314:V315"/>
    <mergeCell ref="V326:V327"/>
    <mergeCell ref="V338:V339"/>
    <mergeCell ref="V350:V351"/>
    <mergeCell ref="V362:V363"/>
    <mergeCell ref="V374:V375"/>
    <mergeCell ref="V386:V387"/>
    <mergeCell ref="V398:V399"/>
    <mergeCell ref="V410:V411"/>
    <mergeCell ref="V422:V423"/>
    <mergeCell ref="V434:V435"/>
    <mergeCell ref="V446:V447"/>
    <mergeCell ref="B74:D84"/>
    <mergeCell ref="E74:G76"/>
    <mergeCell ref="R74:T75"/>
    <mergeCell ref="B86:D96"/>
    <mergeCell ref="E86:G88"/>
    <mergeCell ref="R86:T87"/>
    <mergeCell ref="B98:D108"/>
    <mergeCell ref="E98:G100"/>
    <mergeCell ref="R98:T99"/>
    <mergeCell ref="B110:D120"/>
    <mergeCell ref="E110:G112"/>
    <mergeCell ref="R110:T111"/>
    <mergeCell ref="B122:D132"/>
    <mergeCell ref="E122:G124"/>
    <mergeCell ref="R122:T123"/>
    <mergeCell ref="B134:D144"/>
    <mergeCell ref="E134:G136"/>
    <mergeCell ref="R134:T135"/>
    <mergeCell ref="B146:D156"/>
    <mergeCell ref="E146:G148"/>
    <mergeCell ref="R146:T147"/>
    <mergeCell ref="B158:D168"/>
    <mergeCell ref="E158:G160"/>
    <mergeCell ref="R158:T159"/>
    <mergeCell ref="B170:D180"/>
    <mergeCell ref="E170:G172"/>
    <mergeCell ref="R170:T171"/>
    <mergeCell ref="B182:D192"/>
    <mergeCell ref="E182:G184"/>
    <mergeCell ref="R182:T183"/>
    <mergeCell ref="B194:D204"/>
    <mergeCell ref="E194:G196"/>
    <mergeCell ref="R194:T195"/>
    <mergeCell ref="B206:D216"/>
    <mergeCell ref="E206:G208"/>
    <mergeCell ref="R206:T207"/>
    <mergeCell ref="B218:D228"/>
    <mergeCell ref="E218:G220"/>
    <mergeCell ref="R218:T219"/>
    <mergeCell ref="B230:D240"/>
    <mergeCell ref="E230:G232"/>
    <mergeCell ref="R230:T231"/>
    <mergeCell ref="B242:D252"/>
    <mergeCell ref="E242:G244"/>
    <mergeCell ref="R242:T243"/>
    <mergeCell ref="B254:D264"/>
    <mergeCell ref="E254:G256"/>
    <mergeCell ref="R254:T255"/>
    <mergeCell ref="B266:D276"/>
    <mergeCell ref="E266:G268"/>
    <mergeCell ref="R266:T267"/>
    <mergeCell ref="B278:D288"/>
    <mergeCell ref="E278:G280"/>
    <mergeCell ref="R278:T279"/>
    <mergeCell ref="B290:D300"/>
    <mergeCell ref="E290:G292"/>
    <mergeCell ref="R290:T291"/>
    <mergeCell ref="B302:D312"/>
    <mergeCell ref="E302:G304"/>
    <mergeCell ref="R302:T303"/>
    <mergeCell ref="B314:D324"/>
    <mergeCell ref="E314:G316"/>
    <mergeCell ref="R314:T315"/>
    <mergeCell ref="B326:D336"/>
    <mergeCell ref="E326:G328"/>
    <mergeCell ref="R326:T327"/>
    <mergeCell ref="B338:D348"/>
    <mergeCell ref="E338:G340"/>
    <mergeCell ref="R338:T339"/>
    <mergeCell ref="B350:D360"/>
    <mergeCell ref="E350:G352"/>
    <mergeCell ref="R350:T351"/>
    <mergeCell ref="B362:D372"/>
    <mergeCell ref="E362:G364"/>
    <mergeCell ref="R362:T363"/>
    <mergeCell ref="B374:D384"/>
    <mergeCell ref="E374:G376"/>
    <mergeCell ref="R374:T375"/>
    <mergeCell ref="B386:D396"/>
    <mergeCell ref="E386:G388"/>
    <mergeCell ref="R386:T387"/>
    <mergeCell ref="B398:D408"/>
    <mergeCell ref="E398:G400"/>
    <mergeCell ref="R398:T399"/>
    <mergeCell ref="B410:D420"/>
    <mergeCell ref="E410:G412"/>
    <mergeCell ref="R410:T411"/>
    <mergeCell ref="B422:D432"/>
    <mergeCell ref="E422:G424"/>
    <mergeCell ref="R422:T423"/>
    <mergeCell ref="B434:D444"/>
    <mergeCell ref="E434:G436"/>
    <mergeCell ref="R434:T435"/>
    <mergeCell ref="B446:D456"/>
    <mergeCell ref="E446:G448"/>
    <mergeCell ref="R446:T447"/>
  </mergeCells>
  <dataValidations count="4">
    <dataValidation allowBlank="1" showInputMessage="1" showErrorMessage="1" prompt="输入较大值" sqref="IY4 SU4 ACQ4 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JA37 SW37 ACS37 AMO37 AWK37 BGG37 BQC37 BZY37 CJU37 CTQ37 DDM37 DNI37 DXE37 EHA37 EQW37 FAS37 FKO37 FUK37 GEG37 GOC37 GXY37 HHU37 HRQ37 IBM37 ILI37 IVE37 JFA37 JOW37 JYS37 KIO37 KSK37 LCG37 LMC37 LVY37 MFU37 MPQ37 MZM37 NJI37 NTE37 ODA37 OMW37 OWS37 PGO37 PQK37 QAG37 QKC37 QTY37 RDU37 RNQ37 RXM37 SHI37 SRE37 TBA37 TKW37 TUS37 UEO37 UOK37 UYG37 VIC37 VRY37 WBU37 WLQ37 WVM37 H79 JD79 SZ79 ACV79 AMR79 AWN79 BGJ79 BQF79 CAB79 CJX79 CTT79 DDP79 DNL79 DXH79 EHD79 EQZ79 FAV79 FKR79 FUN79 GEJ79 GOF79 GYB79 HHX79 HRT79 IBP79 ILL79 IVH79 JFD79 JOZ79 JYV79 KIR79 KSN79 LCJ79 LMF79 LWB79 MFX79 MPT79 MZP79 NJL79 NTH79 ODD79 OMZ79 OWV79 PGR79 PQN79 QAJ79 QKF79 QUB79 RDX79 RNT79 RXP79 SHL79 SRH79 TBD79 TKZ79 TUV79 UER79 UON79 UYJ79 VIF79 VSB79 WBX79 WLT79 WVP79 H81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91 JD91 SZ91 ACV91 AMR91 AWN91 BGJ91 BQF91 CAB91 CJX91 CTT91 DDP91 DNL91 DXH91 EHD91 EQZ91 FAV91 FKR91 FUN91 GEJ91 GOF91 GYB91 HHX91 HRT91 IBP91 ILL91 IVH91 JFD91 JOZ91 JYV91 KIR91 KSN91 LCJ91 LMF91 LWB91 MFX91 MPT91 MZP91 NJL91 NTH91 ODD91 OMZ91 OWV91 PGR91 PQN91 QAJ91 QKF91 QUB91 RDX91 RNT91 RXP91 SHL91 SRH91 TBD91 TKZ91 TUV91 UER91 UON91 UYJ91 VIF91 VSB91 WBX91 WLT91 WVP91 H93 JD93 SZ93 ACV93 AMR93 AWN93 BGJ93 BQF93 CAB93 CJX93 CTT93 DDP93 DNL93 DXH93 EHD93 EQZ93 FAV93 FKR93 FUN93 GEJ93 GOF93 GYB93 HHX93 HRT93 IBP93 ILL93 IVH93 JFD93 JOZ93 JYV93 KIR93 KSN93 LCJ93 LMF93 LWB93 MFX93 MPT93 MZP93 NJL93 NTH93 ODD93 OMZ93 OWV93 PGR93 PQN93 QAJ93 QKF93 QUB93 RDX93 RNT93 RXP93 SHL93 SRH93 TBD93 TKZ93 TUV93 UER93 UON93 UYJ93 VIF93 VSB93 WBX93 WLT93 WVP93 H103 JD103 SZ103 ACV103 AMR103 AWN103 BGJ103 BQF103 CAB103 CJX103 CTT103 DDP103 DNL103 DXH103 EHD103 EQZ103 FAV103 FKR103 FUN103 GEJ103 GOF103 GYB103 HHX103 HRT103 IBP103 ILL103 IVH103 JFD103 JOZ103 JYV103 KIR103 KSN103 LCJ103 LMF103 LWB103 MFX103 MPT103 MZP103 NJL103 NTH103 ODD103 OMZ103 OWV103 PGR103 PQN103 QAJ103 QKF103 QUB103 RDX103 RNT103 RXP103 SHL103 SRH103 TBD103 TKZ103 TUV103 UER103 UON103 UYJ103 VIF103 VSB103 WBX103 WLT103 WVP103 H105 JD105 SZ105 ACV105 AMR105 AWN105 BGJ105 BQF105 CAB105 CJX105 CTT105 DDP105 DNL105 DXH105 EHD105 EQZ105 FAV105 FKR105 FUN105 GEJ105 GOF105 GYB105 HHX105 HRT105 IBP105 ILL105 IVH105 JFD105 JOZ105 JYV105 KIR105 KSN105 LCJ105 LMF105 LWB105 MFX105 MPT105 MZP105 NJL105 NTH105 ODD105 OMZ105 OWV105 PGR105 PQN105 QAJ105 QKF105 QUB105 RDX105 RNT105 RXP105 SHL105 SRH105 TBD105 TKZ105 TUV105 UER105 UON105 UYJ105 VIF105 VSB105 WBX105 WLT105 WVP105 H115 JD115 SZ115 ACV115 AMR115 AWN115 BGJ115 BQF115 CAB115 CJX115 CTT115 DDP115 DNL115 DXH115 EHD115 EQZ115 FAV115 FKR115 FUN115 GEJ115 GOF115 GYB115 HHX115 HRT115 IBP115 ILL115 IVH115 JFD115 JOZ115 JYV115 KIR115 KSN115 LCJ115 LMF115 LWB115 MFX115 MPT115 MZP115 NJL115 NTH115 ODD115 OMZ115 OWV115 PGR115 PQN115 QAJ115 QKF115 QUB115 RDX115 RNT115 RXP115 SHL115 SRH115 TBD115 TKZ115 TUV115 UER115 UON115 UYJ115 VIF115 VSB115 WBX115 WLT115 WVP115 H117 JD117 SZ117 ACV117 AMR117 AWN117 BGJ117 BQF117 CAB117 CJX117 CTT117 DDP117 DNL117 DXH117 EHD117 EQZ117 FAV117 FKR117 FUN117 GEJ117 GOF117 GYB117 HHX117 HRT117 IBP117 ILL117 IVH117 JFD117 JOZ117 JYV117 KIR117 KSN117 LCJ117 LMF117 LWB117 MFX117 MPT117 MZP117 NJL117 NTH117 ODD117 OMZ117 OWV117 PGR117 PQN117 QAJ117 QKF117 QUB117 RDX117 RNT117 RXP117 SHL117 SRH117 TBD117 TKZ117 TUV117 UER117 UON117 UYJ117 VIF117 VSB117 WBX117 WLT117 WVP117 H127 JD127 SZ127 ACV127 AMR127 AWN127 BGJ127 BQF127 CAB127 CJX127 CTT127 DDP127 DNL127 DXH127 EHD127 EQZ127 FAV127 FKR127 FUN127 GEJ127 GOF127 GYB127 HHX127 HRT127 IBP127 ILL127 IVH127 JFD127 JOZ127 JYV127 KIR127 KSN127 LCJ127 LMF127 LWB127 MFX127 MPT127 MZP127 NJL127 NTH127 ODD127 OMZ127 OWV127 PGR127 PQN127 QAJ127 QKF127 QUB127 RDX127 RNT127 RXP127 SHL127 SRH127 TBD127 TKZ127 TUV127 UER127 UON127 UYJ127 VIF127 VSB127 WBX127 WLT127 WVP127 H129 JD129 SZ129 ACV129 AMR129 AWN129 BGJ129 BQF129 CAB129 CJX129 CTT129 DDP129 DNL129 DXH129 EHD129 EQZ129 FAV129 FKR129 FUN129 GEJ129 GOF129 GYB129 HHX129 HRT129 IBP129 ILL129 IVH129 JFD129 JOZ129 JYV129 KIR129 KSN129 LCJ129 LMF129 LWB129 MFX129 MPT129 MZP129 NJL129 NTH129 ODD129 OMZ129 OWV129 PGR129 PQN129 QAJ129 QKF129 QUB129 RDX129 RNT129 RXP129 SHL129 SRH129 TBD129 TKZ129 TUV129 UER129 UON129 UYJ129 VIF129 VSB129 WBX129 WLT129 WVP129 H139 JD139 SZ139 ACV139 AMR139 AWN139 BGJ139 BQF139 CAB139 CJX139 CTT139 DDP139 DNL139 DXH139 EHD139 EQZ139 FAV139 FKR139 FUN139 GEJ139 GOF139 GYB139 HHX139 HRT139 IBP139 ILL139 IVH139 JFD139 JOZ139 JYV139 KIR139 KSN139 LCJ139 LMF139 LWB139 MFX139 MPT139 MZP139 NJL139 NTH139 ODD139 OMZ139 OWV139 PGR139 PQN139 QAJ139 QKF139 QUB139 RDX139 RNT139 RXP139 SHL139 SRH139 TBD139 TKZ139 TUV139 UER139 UON139 UYJ139 VIF139 VSB139 WBX139 WLT139 WVP139 H141 JD141 SZ141 ACV141 AMR141 AWN141 BGJ141 BQF141 CAB141 CJX141 CTT141 DDP141 DNL141 DXH141 EHD141 EQZ141 FAV141 FKR141 FUN141 GEJ141 GOF141 GYB141 HHX141 HRT141 IBP141 ILL141 IVH141 JFD141 JOZ141 JYV141 KIR141 KSN141 LCJ141 LMF141 LWB141 MFX141 MPT141 MZP141 NJL141 NTH141 ODD141 OMZ141 OWV141 PGR141 PQN141 QAJ141 QKF141 QUB141 RDX141 RNT141 RXP141 SHL141 SRH141 TBD141 TKZ141 TUV141 UER141 UON141 UYJ141 VIF141 VSB141 WBX141 WLT141 WVP141 H151 JD151 SZ151 ACV151 AMR151 AWN151 BGJ151 BQF151 CAB151 CJX151 CTT151 DDP151 DNL151 DXH151 EHD151 EQZ151 FAV151 FKR151 FUN151 GEJ151 GOF151 GYB151 HHX151 HRT151 IBP151 ILL151 IVH151 JFD151 JOZ151 JYV151 KIR151 KSN151 LCJ151 LMF151 LWB151 MFX151 MPT151 MZP151 NJL151 NTH151 ODD151 OMZ151 OWV151 PGR151 PQN151 QAJ151 QKF151 QUB151 RDX151 RNT151 RXP151 SHL151 SRH151 TBD151 TKZ151 TUV151 UER151 UON151 UYJ151 VIF151 VSB151 WBX151 WLT151 WVP151 H153 JD153 SZ153 ACV153 AMR153 AWN153 BGJ153 BQF153 CAB153 CJX153 CTT153 DDP153 DNL153 DXH153 EHD153 EQZ153 FAV153 FKR153 FUN153 GEJ153 GOF153 GYB153 HHX153 HRT153 IBP153 ILL153 IVH153 JFD153 JOZ153 JYV153 KIR153 KSN153 LCJ153 LMF153 LWB153 MFX153 MPT153 MZP153 NJL153 NTH153 ODD153 OMZ153 OWV153 PGR153 PQN153 QAJ153 QKF153 QUB153 RDX153 RNT153 RXP153 SHL153 SRH153 TBD153 TKZ153 TUV153 UER153 UON153 UYJ153 VIF153 VSB153 WBX153 WLT153 WVP153 H163 JD163 SZ163 ACV163 AMR163 AWN163 BGJ163 BQF163 CAB163 CJX163 CTT163 DDP163 DNL163 DXH163 EHD163 EQZ163 FAV163 FKR163 FUN163 GEJ163 GOF163 GYB163 HHX163 HRT163 IBP163 ILL163 IVH163 JFD163 JOZ163 JYV163 KIR163 KSN163 LCJ163 LMF163 LWB163 MFX163 MPT163 MZP163 NJL163 NTH163 ODD163 OMZ163 OWV163 PGR163 PQN163 QAJ163 QKF163 QUB163 RDX163 RNT163 RXP163 SHL163 SRH163 TBD163 TKZ163 TUV163 UER163 UON163 UYJ163 VIF163 VSB163 WBX163 WLT163 WVP163 H165 JD165 SZ165 ACV165 AMR165 AWN165 BGJ165 BQF165 CAB165 CJX165 CTT165 DDP165 DNL165 DXH165 EHD165 EQZ165 FAV165 FKR165 FUN165 GEJ165 GOF165 GYB165 HHX165 HRT165 IBP165 ILL165 IVH165 JFD165 JOZ165 JYV165 KIR165 KSN165 LCJ165 LMF165 LWB165 MFX165 MPT165 MZP165 NJL165 NTH165 ODD165 OMZ165 OWV165 PGR165 PQN165 QAJ165 QKF165 QUB165 RDX165 RNT165 RXP165 SHL165 SRH165 TBD165 TKZ165 TUV165 UER165 UON165 UYJ165 VIF165 VSB165 WBX165 WLT165 WVP165 H175 JD175 SZ175 ACV175 AMR175 AWN175 BGJ175 BQF175 CAB175 CJX175 CTT175 DDP175 DNL175 DXH175 EHD175 EQZ175 FAV175 FKR175 FUN175 GEJ175 GOF175 GYB175 HHX175 HRT175 IBP175 ILL175 IVH175 JFD175 JOZ175 JYV175 KIR175 KSN175 LCJ175 LMF175 LWB175 MFX175 MPT175 MZP175 NJL175 NTH175 ODD175 OMZ175 OWV175 PGR175 PQN175 QAJ175 QKF175 QUB175 RDX175 RNT175 RXP175 SHL175 SRH175 TBD175 TKZ175 TUV175 UER175 UON175 UYJ175 VIF175 VSB175 WBX175 WLT175 WVP175 H177 JD177 SZ177 ACV177 AMR177 AWN177 BGJ177 BQF177 CAB177 CJX177 CTT177 DDP177 DNL177 DXH177 EHD177 EQZ177 FAV177 FKR177 FUN177 GEJ177 GOF177 GYB177 HHX177 HRT177 IBP177 ILL177 IVH177 JFD177 JOZ177 JYV177 KIR177 KSN177 LCJ177 LMF177 LWB177 MFX177 MPT177 MZP177 NJL177 NTH177 ODD177 OMZ177 OWV177 PGR177 PQN177 QAJ177 QKF177 QUB177 RDX177 RNT177 RXP177 SHL177 SRH177 TBD177 TKZ177 TUV177 UER177 UON177 UYJ177 VIF177 VSB177 WBX177 WLT177 WVP177 H187 JD187 SZ187 ACV187 AMR187 AWN187 BGJ187 BQF187 CAB187 CJX187 CTT187 DDP187 DNL187 DXH187 EHD187 EQZ187 FAV187 FKR187 FUN187 GEJ187 GOF187 GYB187 HHX187 HRT187 IBP187 ILL187 IVH187 JFD187 JOZ187 JYV187 KIR187 KSN187 LCJ187 LMF187 LWB187 MFX187 MPT187 MZP187 NJL187 NTH187 ODD187 OMZ187 OWV187 PGR187 PQN187 QAJ187 QKF187 QUB187 RDX187 RNT187 RXP187 SHL187 SRH187 TBD187 TKZ187 TUV187 UER187 UON187 UYJ187 VIF187 VSB187 WBX187 WLT187 WVP187 H189 JD189 SZ189 ACV189 AMR189 AWN189 BGJ189 BQF189 CAB189 CJX189 CTT189 DDP189 DNL189 DXH189 EHD189 EQZ189 FAV189 FKR189 FUN189 GEJ189 GOF189 GYB189 HHX189 HRT189 IBP189 ILL189 IVH189 JFD189 JOZ189 JYV189 KIR189 KSN189 LCJ189 LMF189 LWB189 MFX189 MPT189 MZP189 NJL189 NTH189 ODD189 OMZ189 OWV189 PGR189 PQN189 QAJ189 QKF189 QUB189 RDX189 RNT189 RXP189 SHL189 SRH189 TBD189 TKZ189 TUV189 UER189 UON189 UYJ189 VIF189 VSB189 WBX189 WLT189 WVP189 H199 JD199 SZ199 ACV199 AMR199 AWN199 BGJ199 BQF199 CAB199 CJX199 CTT199 DDP199 DNL199 DXH199 EHD199 EQZ199 FAV199 FKR199 FUN199 GEJ199 GOF199 GYB199 HHX199 HRT199 IBP199 ILL199 IVH199 JFD199 JOZ199 JYV199 KIR199 KSN199 LCJ199 LMF199 LWB199 MFX199 MPT199 MZP199 NJL199 NTH199 ODD199 OMZ199 OWV199 PGR199 PQN199 QAJ199 QKF199 QUB199 RDX199 RNT199 RXP199 SHL199 SRH199 TBD199 TKZ199 TUV199 UER199 UON199 UYJ199 VIF199 VSB199 WBX199 WLT199 WVP199 H201 JD201 SZ201 ACV201 AMR201 AWN201 BGJ201 BQF201 CAB201 CJX201 CTT201 DDP201 DNL201 DXH201 EHD201 EQZ201 FAV201 FKR201 FUN201 GEJ201 GOF201 GYB201 HHX201 HRT201 IBP201 ILL201 IVH201 JFD201 JOZ201 JYV201 KIR201 KSN201 LCJ201 LMF201 LWB201 MFX201 MPT201 MZP201 NJL201 NTH201 ODD201 OMZ201 OWV201 PGR201 PQN201 QAJ201 QKF201 QUB201 RDX201 RNT201 RXP201 SHL201 SRH201 TBD201 TKZ201 TUV201 UER201 UON201 UYJ201 VIF201 VSB201 WBX201 WLT201 WVP201 H211 JD211 SZ211 ACV211 AMR211 AWN211 BGJ211 BQF211 CAB211 CJX211 CTT211 DDP211 DNL211 DXH211 EHD211 EQZ211 FAV211 FKR211 FUN211 GEJ211 GOF211 GYB211 HHX211 HRT211 IBP211 ILL211 IVH211 JFD211 JOZ211 JYV211 KIR211 KSN211 LCJ211 LMF211 LWB211 MFX211 MPT211 MZP211 NJL211 NTH211 ODD211 OMZ211 OWV211 PGR211 PQN211 QAJ211 QKF211 QUB211 RDX211 RNT211 RXP211 SHL211 SRH211 TBD211 TKZ211 TUV211 UER211 UON211 UYJ211 VIF211 VSB211 WBX211 WLT211 WVP211 H213 JD213 SZ213 ACV213 AMR213 AWN213 BGJ213 BQF213 CAB213 CJX213 CTT213 DDP213 DNL213 DXH213 EHD213 EQZ213 FAV213 FKR213 FUN213 GEJ213 GOF213 GYB213 HHX213 HRT213 IBP213 ILL213 IVH213 JFD213 JOZ213 JYV213 KIR213 KSN213 LCJ213 LMF213 LWB213 MFX213 MPT213 MZP213 NJL213 NTH213 ODD213 OMZ213 OWV213 PGR213 PQN213 QAJ213 QKF213 QUB213 RDX213 RNT213 RXP213 SHL213 SRH213 TBD213 TKZ213 TUV213 UER213 UON213 UYJ213 VIF213 VSB213 WBX213 WLT213 WVP213 H223 JD223 SZ223 ACV223 AMR223 AWN223 BGJ223 BQF223 CAB223 CJX223 CTT223 DDP223 DNL223 DXH223 EHD223 EQZ223 FAV223 FKR223 FUN223 GEJ223 GOF223 GYB223 HHX223 HRT223 IBP223 ILL223 IVH223 JFD223 JOZ223 JYV223 KIR223 KSN223 LCJ223 LMF223 LWB223 MFX223 MPT223 MZP223 NJL223 NTH223 ODD223 OMZ223 OWV223 PGR223 PQN223 QAJ223 QKF223 QUB223 RDX223 RNT223 RXP223 SHL223 SRH223 TBD223 TKZ223 TUV223 UER223 UON223 UYJ223 VIF223 VSB223 WBX223 WLT223 WVP223 H225 JD225 SZ225 ACV225 AMR225 AWN225 BGJ225 BQF225 CAB225 CJX225 CTT225 DDP225 DNL225 DXH225 EHD225 EQZ225 FAV225 FKR225 FUN225 GEJ225 GOF225 GYB225 HHX225 HRT225 IBP225 ILL225 IVH225 JFD225 JOZ225 JYV225 KIR225 KSN225 LCJ225 LMF225 LWB225 MFX225 MPT225 MZP225 NJL225 NTH225 ODD225 OMZ225 OWV225 PGR225 PQN225 QAJ225 QKF225 QUB225 RDX225 RNT225 RXP225 SHL225 SRH225 TBD225 TKZ225 TUV225 UER225 UON225 UYJ225 VIF225 VSB225 WBX225 WLT225 WVP225 H235 JD235 SZ235 ACV235 AMR235 AWN235 BGJ235 BQF235 CAB235 CJX235 CTT235 DDP235 DNL235 DXH235 EHD235 EQZ235 FAV235 FKR235 FUN235 GEJ235 GOF235 GYB235 HHX235 HRT235 IBP235 ILL235 IVH235 JFD235 JOZ235 JYV235 KIR235 KSN235 LCJ235 LMF235 LWB235 MFX235 MPT235 MZP235 NJL235 NTH235 ODD235 OMZ235 OWV235 PGR235 PQN235 QAJ235 QKF235 QUB235 RDX235 RNT235 RXP235 SHL235 SRH235 TBD235 TKZ235 TUV235 UER235 UON235 UYJ235 VIF235 VSB235 WBX235 WLT235 WVP235 H237 JD237 SZ237 ACV237 AMR237 AWN237 BGJ237 BQF237 CAB237 CJX237 CTT237 DDP237 DNL237 DXH237 EHD237 EQZ237 FAV237 FKR237 FUN237 GEJ237 GOF237 GYB237 HHX237 HRT237 IBP237 ILL237 IVH237 JFD237 JOZ237 JYV237 KIR237 KSN237 LCJ237 LMF237 LWB237 MFX237 MPT237 MZP237 NJL237 NTH237 ODD237 OMZ237 OWV237 PGR237 PQN237 QAJ237 QKF237 QUB237 RDX237 RNT237 RXP237 SHL237 SRH237 TBD237 TKZ237 TUV237 UER237 UON237 UYJ237 VIF237 VSB237 WBX237 WLT237 WVP237 H247 H249 H259 H261 H271 H273 H283 H285 H295 H297 H307 H309 H319 H321 H331 H333 H343 H345 H355 H357 H367 H369 H379 H381 H391 H393 H403 H405 H415 H417 H427 H429 H439 H441 H451 H453 H65846 JD65846 SZ65846 ACV65846 AMR65846 AWN65846 BGJ65846 BQF65846 CAB65846 CJX65846 CTT65846 DDP65846 DNL65846 DXH65846 EHD65846 EQZ65846 FAV65846 FKR65846 FUN65846 GEJ65846 GOF65846 GYB65846 HHX65846 HRT65846 IBP65846 ILL65846 IVH65846 JFD65846 JOZ65846 JYV65846 KIR65846 KSN65846 LCJ65846 LMF65846 LWB65846 MFX65846 MPT65846 MZP65846 NJL65846 NTH65846 ODD65846 OMZ65846 OWV65846 PGR65846 PQN65846 QAJ65846 QKF65846 QUB65846 RDX65846 RNT65846 RXP65846 SHL65846 SRH65846 TBD65846 TKZ65846 TUV65846 UER65846 UON65846 UYJ65846 VIF65846 VSB65846 WBX65846 WLT65846 WVP65846 H65848 JD65848 SZ65848 ACV65848 AMR65848 AWN65848 BGJ65848 BQF65848 CAB65848 CJX65848 CTT65848 DDP65848 DNL65848 DXH65848 EHD65848 EQZ65848 FAV65848 FKR65848 FUN65848 GEJ65848 GOF65848 GYB65848 HHX65848 HRT65848 IBP65848 ILL65848 IVH65848 JFD65848 JOZ65848 JYV65848 KIR65848 KSN65848 LCJ65848 LMF65848 LWB65848 MFX65848 MPT65848 MZP65848 NJL65848 NTH65848 ODD65848 OMZ65848 OWV65848 PGR65848 PQN65848 QAJ65848 QKF65848 QUB65848 RDX65848 RNT65848 RXP65848 SHL65848 SRH65848 TBD65848 TKZ65848 TUV65848 UER65848 UON65848 UYJ65848 VIF65848 VSB65848 WBX65848 WLT65848 WVP65848 H65858 JD65858 SZ65858 ACV65858 AMR65858 AWN65858 BGJ65858 BQF65858 CAB65858 CJX65858 CTT65858 DDP65858 DNL65858 DXH65858 EHD65858 EQZ65858 FAV65858 FKR65858 FUN65858 GEJ65858 GOF65858 GYB65858 HHX65858 HRT65858 IBP65858 ILL65858 IVH65858 JFD65858 JOZ65858 JYV65858 KIR65858 KSN65858 LCJ65858 LMF65858 LWB65858 MFX65858 MPT65858 MZP65858 NJL65858 NTH65858 ODD65858 OMZ65858 OWV65858 PGR65858 PQN65858 QAJ65858 QKF65858 QUB65858 RDX65858 RNT65858 RXP65858 SHL65858 SRH65858 TBD65858 TKZ65858 TUV65858 UER65858 UON65858 UYJ65858 VIF65858 VSB65858 WBX65858 WLT65858 WVP65858 H65860 JD65860 SZ65860 ACV65860 AMR65860 AWN65860 BGJ65860 BQF65860 CAB65860 CJX65860 CTT65860 DDP65860 DNL65860 DXH65860 EHD65860 EQZ65860 FAV65860 FKR65860 FUN65860 GEJ65860 GOF65860 GYB65860 HHX65860 HRT65860 IBP65860 ILL65860 IVH65860 JFD65860 JOZ65860 JYV65860 KIR65860 KSN65860 LCJ65860 LMF65860 LWB65860 MFX65860 MPT65860 MZP65860 NJL65860 NTH65860 ODD65860 OMZ65860 OWV65860 PGR65860 PQN65860 QAJ65860 QKF65860 QUB65860 RDX65860 RNT65860 RXP65860 SHL65860 SRH65860 TBD65860 TKZ65860 TUV65860 UER65860 UON65860 UYJ65860 VIF65860 VSB65860 WBX65860 WLT65860 WVP65860 H65870 JD65870 SZ65870 ACV65870 AMR65870 AWN65870 BGJ65870 BQF65870 CAB65870 CJX65870 CTT65870 DDP65870 DNL65870 DXH65870 EHD65870 EQZ65870 FAV65870 FKR65870 FUN65870 GEJ65870 GOF65870 GYB65870 HHX65870 HRT65870 IBP65870 ILL65870 IVH65870 JFD65870 JOZ65870 JYV65870 KIR65870 KSN65870 LCJ65870 LMF65870 LWB65870 MFX65870 MPT65870 MZP65870 NJL65870 NTH65870 ODD65870 OMZ65870 OWV65870 PGR65870 PQN65870 QAJ65870 QKF65870 QUB65870 RDX65870 RNT65870 RXP65870 SHL65870 SRH65870 TBD65870 TKZ65870 TUV65870 UER65870 UON65870 UYJ65870 VIF65870 VSB65870 WBX65870 WLT65870 WVP65870 H65872 JD65872 SZ65872 ACV65872 AMR65872 AWN65872 BGJ65872 BQF65872 CAB65872 CJX65872 CTT65872 DDP65872 DNL65872 DXH65872 EHD65872 EQZ65872 FAV65872 FKR65872 FUN65872 GEJ65872 GOF65872 GYB65872 HHX65872 HRT65872 IBP65872 ILL65872 IVH65872 JFD65872 JOZ65872 JYV65872 KIR65872 KSN65872 LCJ65872 LMF65872 LWB65872 MFX65872 MPT65872 MZP65872 NJL65872 NTH65872 ODD65872 OMZ65872 OWV65872 PGR65872 PQN65872 QAJ65872 QKF65872 QUB65872 RDX65872 RNT65872 RXP65872 SHL65872 SRH65872 TBD65872 TKZ65872 TUV65872 UER65872 UON65872 UYJ65872 VIF65872 VSB65872 WBX65872 WLT65872 WVP65872 H65882 JD65882 SZ65882 ACV65882 AMR65882 AWN65882 BGJ65882 BQF65882 CAB65882 CJX65882 CTT65882 DDP65882 DNL65882 DXH65882 EHD65882 EQZ65882 FAV65882 FKR65882 FUN65882 GEJ65882 GOF65882 GYB65882 HHX65882 HRT65882 IBP65882 ILL65882 IVH65882 JFD65882 JOZ65882 JYV65882 KIR65882 KSN65882 LCJ65882 LMF65882 LWB65882 MFX65882 MPT65882 MZP65882 NJL65882 NTH65882 ODD65882 OMZ65882 OWV65882 PGR65882 PQN65882 QAJ65882 QKF65882 QUB65882 RDX65882 RNT65882 RXP65882 SHL65882 SRH65882 TBD65882 TKZ65882 TUV65882 UER65882 UON65882 UYJ65882 VIF65882 VSB65882 WBX65882 WLT65882 WVP65882 H65884 JD65884 SZ65884 ACV65884 AMR65884 AWN65884 BGJ65884 BQF65884 CAB65884 CJX65884 CTT65884 DDP65884 DNL65884 DXH65884 EHD65884 EQZ65884 FAV65884 FKR65884 FUN65884 GEJ65884 GOF65884 GYB65884 HHX65884 HRT65884 IBP65884 ILL65884 IVH65884 JFD65884 JOZ65884 JYV65884 KIR65884 KSN65884 LCJ65884 LMF65884 LWB65884 MFX65884 MPT65884 MZP65884 NJL65884 NTH65884 ODD65884 OMZ65884 OWV65884 PGR65884 PQN65884 QAJ65884 QKF65884 QUB65884 RDX65884 RNT65884 RXP65884 SHL65884 SRH65884 TBD65884 TKZ65884 TUV65884 UER65884 UON65884 UYJ65884 VIF65884 VSB65884 WBX65884 WLT65884 WVP65884 H65894 JD65894 SZ65894 ACV65894 AMR65894 AWN65894 BGJ65894 BQF65894 CAB65894 CJX65894 CTT65894 DDP65894 DNL65894 DXH65894 EHD65894 EQZ65894 FAV65894 FKR65894 FUN65894 GEJ65894 GOF65894 GYB65894 HHX65894 HRT65894 IBP65894 ILL65894 IVH65894 JFD65894 JOZ65894 JYV65894 KIR65894 KSN65894 LCJ65894 LMF65894 LWB65894 MFX65894 MPT65894 MZP65894 NJL65894 NTH65894 ODD65894 OMZ65894 OWV65894 PGR65894 PQN65894 QAJ65894 QKF65894 QUB65894 RDX65894 RNT65894 RXP65894 SHL65894 SRH65894 TBD65894 TKZ65894 TUV65894 UER65894 UON65894 UYJ65894 VIF65894 VSB65894 WBX65894 WLT65894 WVP65894 H65896 JD65896 SZ65896 ACV65896 AMR65896 AWN65896 BGJ65896 BQF65896 CAB65896 CJX65896 CTT65896 DDP65896 DNL65896 DXH65896 EHD65896 EQZ65896 FAV65896 FKR65896 FUN65896 GEJ65896 GOF65896 GYB65896 HHX65896 HRT65896 IBP65896 ILL65896 IVH65896 JFD65896 JOZ65896 JYV65896 KIR65896 KSN65896 LCJ65896 LMF65896 LWB65896 MFX65896 MPT65896 MZP65896 NJL65896 NTH65896 ODD65896 OMZ65896 OWV65896 PGR65896 PQN65896 QAJ65896 QKF65896 QUB65896 RDX65896 RNT65896 RXP65896 SHL65896 SRH65896 TBD65896 TKZ65896 TUV65896 UER65896 UON65896 UYJ65896 VIF65896 VSB65896 WBX65896 WLT65896 WVP65896 H65906 JD65906 SZ65906 ACV65906 AMR65906 AWN65906 BGJ65906 BQF65906 CAB65906 CJX65906 CTT65906 DDP65906 DNL65906 DXH65906 EHD65906 EQZ65906 FAV65906 FKR65906 FUN65906 GEJ65906 GOF65906 GYB65906 HHX65906 HRT65906 IBP65906 ILL65906 IVH65906 JFD65906 JOZ65906 JYV65906 KIR65906 KSN65906 LCJ65906 LMF65906 LWB65906 MFX65906 MPT65906 MZP65906 NJL65906 NTH65906 ODD65906 OMZ65906 OWV65906 PGR65906 PQN65906 QAJ65906 QKF65906 QUB65906 RDX65906 RNT65906 RXP65906 SHL65906 SRH65906 TBD65906 TKZ65906 TUV65906 UER65906 UON65906 UYJ65906 VIF65906 VSB65906 WBX65906 WLT65906 WVP65906 H65908 JD65908 SZ65908 ACV65908 AMR65908 AWN65908 BGJ65908 BQF65908 CAB65908 CJX65908 CTT65908 DDP65908 DNL65908 DXH65908 EHD65908 EQZ65908 FAV65908 FKR65908 FUN65908 GEJ65908 GOF65908 GYB65908 HHX65908 HRT65908 IBP65908 ILL65908 IVH65908 JFD65908 JOZ65908 JYV65908 KIR65908 KSN65908 LCJ65908 LMF65908 LWB65908 MFX65908 MPT65908 MZP65908 NJL65908 NTH65908 ODD65908 OMZ65908 OWV65908 PGR65908 PQN65908 QAJ65908 QKF65908 QUB65908 RDX65908 RNT65908 RXP65908 SHL65908 SRH65908 TBD65908 TKZ65908 TUV65908 UER65908 UON65908 UYJ65908 VIF65908 VSB65908 WBX65908 WLT65908 WVP65908 H65918 JD65918 SZ65918 ACV65918 AMR65918 AWN65918 BGJ65918 BQF65918 CAB65918 CJX65918 CTT65918 DDP65918 DNL65918 DXH65918 EHD65918 EQZ65918 FAV65918 FKR65918 FUN65918 GEJ65918 GOF65918 GYB65918 HHX65918 HRT65918 IBP65918 ILL65918 IVH65918 JFD65918 JOZ65918 JYV65918 KIR65918 KSN65918 LCJ65918 LMF65918 LWB65918 MFX65918 MPT65918 MZP65918 NJL65918 NTH65918 ODD65918 OMZ65918 OWV65918 PGR65918 PQN65918 QAJ65918 QKF65918 QUB65918 RDX65918 RNT65918 RXP65918 SHL65918 SRH65918 TBD65918 TKZ65918 TUV65918 UER65918 UON65918 UYJ65918 VIF65918 VSB65918 WBX65918 WLT65918 WVP65918 H65920 JD65920 SZ65920 ACV65920 AMR65920 AWN65920 BGJ65920 BQF65920 CAB65920 CJX65920 CTT65920 DDP65920 DNL65920 DXH65920 EHD65920 EQZ65920 FAV65920 FKR65920 FUN65920 GEJ65920 GOF65920 GYB65920 HHX65920 HRT65920 IBP65920 ILL65920 IVH65920 JFD65920 JOZ65920 JYV65920 KIR65920 KSN65920 LCJ65920 LMF65920 LWB65920 MFX65920 MPT65920 MZP65920 NJL65920 NTH65920 ODD65920 OMZ65920 OWV65920 PGR65920 PQN65920 QAJ65920 QKF65920 QUB65920 RDX65920 RNT65920 RXP65920 SHL65920 SRH65920 TBD65920 TKZ65920 TUV65920 UER65920 UON65920 UYJ65920 VIF65920 VSB65920 WBX65920 WLT65920 WVP65920 H65930 JD65930 SZ65930 ACV65930 AMR65930 AWN65930 BGJ65930 BQF65930 CAB65930 CJX65930 CTT65930 DDP65930 DNL65930 DXH65930 EHD65930 EQZ65930 FAV65930 FKR65930 FUN65930 GEJ65930 GOF65930 GYB65930 HHX65930 HRT65930 IBP65930 ILL65930 IVH65930 JFD65930 JOZ65930 JYV65930 KIR65930 KSN65930 LCJ65930 LMF65930 LWB65930 MFX65930 MPT65930 MZP65930 NJL65930 NTH65930 ODD65930 OMZ65930 OWV65930 PGR65930 PQN65930 QAJ65930 QKF65930 QUB65930 RDX65930 RNT65930 RXP65930 SHL65930 SRH65930 TBD65930 TKZ65930 TUV65930 UER65930 UON65930 UYJ65930 VIF65930 VSB65930 WBX65930 WLT65930 WVP65930 H65932 JD65932 SZ65932 ACV65932 AMR65932 AWN65932 BGJ65932 BQF65932 CAB65932 CJX65932 CTT65932 DDP65932 DNL65932 DXH65932 EHD65932 EQZ65932 FAV65932 FKR65932 FUN65932 GEJ65932 GOF65932 GYB65932 HHX65932 HRT65932 IBP65932 ILL65932 IVH65932 JFD65932 JOZ65932 JYV65932 KIR65932 KSN65932 LCJ65932 LMF65932 LWB65932 MFX65932 MPT65932 MZP65932 NJL65932 NTH65932 ODD65932 OMZ65932 OWV65932 PGR65932 PQN65932 QAJ65932 QKF65932 QUB65932 RDX65932 RNT65932 RXP65932 SHL65932 SRH65932 TBD65932 TKZ65932 TUV65932 UER65932 UON65932 UYJ65932 VIF65932 VSB65932 WBX65932 WLT65932 WVP65932 H65942 JD65942 SZ65942 ACV65942 AMR65942 AWN65942 BGJ65942 BQF65942 CAB65942 CJX65942 CTT65942 DDP65942 DNL65942 DXH65942 EHD65942 EQZ65942 FAV65942 FKR65942 FUN65942 GEJ65942 GOF65942 GYB65942 HHX65942 HRT65942 IBP65942 ILL65942 IVH65942 JFD65942 JOZ65942 JYV65942 KIR65942 KSN65942 LCJ65942 LMF65942 LWB65942 MFX65942 MPT65942 MZP65942 NJL65942 NTH65942 ODD65942 OMZ65942 OWV65942 PGR65942 PQN65942 QAJ65942 QKF65942 QUB65942 RDX65942 RNT65942 RXP65942 SHL65942 SRH65942 TBD65942 TKZ65942 TUV65942 UER65942 UON65942 UYJ65942 VIF65942 VSB65942 WBX65942 WLT65942 WVP65942 H65944 JD65944 SZ65944 ACV65944 AMR65944 AWN65944 BGJ65944 BQF65944 CAB65944 CJX65944 CTT65944 DDP65944 DNL65944 DXH65944 EHD65944 EQZ65944 FAV65944 FKR65944 FUN65944 GEJ65944 GOF65944 GYB65944 HHX65944 HRT65944 IBP65944 ILL65944 IVH65944 JFD65944 JOZ65944 JYV65944 KIR65944 KSN65944 LCJ65944 LMF65944 LWB65944 MFX65944 MPT65944 MZP65944 NJL65944 NTH65944 ODD65944 OMZ65944 OWV65944 PGR65944 PQN65944 QAJ65944 QKF65944 QUB65944 RDX65944 RNT65944 RXP65944 SHL65944 SRH65944 TBD65944 TKZ65944 TUV65944 UER65944 UON65944 UYJ65944 VIF65944 VSB65944 WBX65944 WLT65944 WVP65944 H65954 JD65954 SZ65954 ACV65954 AMR65954 AWN65954 BGJ65954 BQF65954 CAB65954 CJX65954 CTT65954 DDP65954 DNL65954 DXH65954 EHD65954 EQZ65954 FAV65954 FKR65954 FUN65954 GEJ65954 GOF65954 GYB65954 HHX65954 HRT65954 IBP65954 ILL65954 IVH65954 JFD65954 JOZ65954 JYV65954 KIR65954 KSN65954 LCJ65954 LMF65954 LWB65954 MFX65954 MPT65954 MZP65954 NJL65954 NTH65954 ODD65954 OMZ65954 OWV65954 PGR65954 PQN65954 QAJ65954 QKF65954 QUB65954 RDX65954 RNT65954 RXP65954 SHL65954 SRH65954 TBD65954 TKZ65954 TUV65954 UER65954 UON65954 UYJ65954 VIF65954 VSB65954 WBX65954 WLT65954 WVP65954 H65956 JD65956 SZ65956 ACV65956 AMR65956 AWN65956 BGJ65956 BQF65956 CAB65956 CJX65956 CTT65956 DDP65956 DNL65956 DXH65956 EHD65956 EQZ65956 FAV65956 FKR65956 FUN65956 GEJ65956 GOF65956 GYB65956 HHX65956 HRT65956 IBP65956 ILL65956 IVH65956 JFD65956 JOZ65956 JYV65956 KIR65956 KSN65956 LCJ65956 LMF65956 LWB65956 MFX65956 MPT65956 MZP65956 NJL65956 NTH65956 ODD65956 OMZ65956 OWV65956 PGR65956 PQN65956 QAJ65956 QKF65956 QUB65956 RDX65956 RNT65956 RXP65956 SHL65956 SRH65956 TBD65956 TKZ65956 TUV65956 UER65956 UON65956 UYJ65956 VIF65956 VSB65956 WBX65956 WLT65956 WVP65956 H65966 JD65966 SZ65966 ACV65966 AMR65966 AWN65966 BGJ65966 BQF65966 CAB65966 CJX65966 CTT65966 DDP65966 DNL65966 DXH65966 EHD65966 EQZ65966 FAV65966 FKR65966 FUN65966 GEJ65966 GOF65966 GYB65966 HHX65966 HRT65966 IBP65966 ILL65966 IVH65966 JFD65966 JOZ65966 JYV65966 KIR65966 KSN65966 LCJ65966 LMF65966 LWB65966 MFX65966 MPT65966 MZP65966 NJL65966 NTH65966 ODD65966 OMZ65966 OWV65966 PGR65966 PQN65966 QAJ65966 QKF65966 QUB65966 RDX65966 RNT65966 RXP65966 SHL65966 SRH65966 TBD65966 TKZ65966 TUV65966 UER65966 UON65966 UYJ65966 VIF65966 VSB65966 WBX65966 WLT65966 WVP65966 H65968 JD65968 SZ65968 ACV65968 AMR65968 AWN65968 BGJ65968 BQF65968 CAB65968 CJX65968 CTT65968 DDP65968 DNL65968 DXH65968 EHD65968 EQZ65968 FAV65968 FKR65968 FUN65968 GEJ65968 GOF65968 GYB65968 HHX65968 HRT65968 IBP65968 ILL65968 IVH65968 JFD65968 JOZ65968 JYV65968 KIR65968 KSN65968 LCJ65968 LMF65968 LWB65968 MFX65968 MPT65968 MZP65968 NJL65968 NTH65968 ODD65968 OMZ65968 OWV65968 PGR65968 PQN65968 QAJ65968 QKF65968 QUB65968 RDX65968 RNT65968 RXP65968 SHL65968 SRH65968 TBD65968 TKZ65968 TUV65968 UER65968 UON65968 UYJ65968 VIF65968 VSB65968 WBX65968 WLT65968 WVP65968 H65978 JD65978 SZ65978 ACV65978 AMR65978 AWN65978 BGJ65978 BQF65978 CAB65978 CJX65978 CTT65978 DDP65978 DNL65978 DXH65978 EHD65978 EQZ65978 FAV65978 FKR65978 FUN65978 GEJ65978 GOF65978 GYB65978 HHX65978 HRT65978 IBP65978 ILL65978 IVH65978 JFD65978 JOZ65978 JYV65978 KIR65978 KSN65978 LCJ65978 LMF65978 LWB65978 MFX65978 MPT65978 MZP65978 NJL65978 NTH65978 ODD65978 OMZ65978 OWV65978 PGR65978 PQN65978 QAJ65978 QKF65978 QUB65978 RDX65978 RNT65978 RXP65978 SHL65978 SRH65978 TBD65978 TKZ65978 TUV65978 UER65978 UON65978 UYJ65978 VIF65978 VSB65978 WBX65978 WLT65978 WVP65978 H65980 JD65980 SZ65980 ACV65980 AMR65980 AWN65980 BGJ65980 BQF65980 CAB65980 CJX65980 CTT65980 DDP65980 DNL65980 DXH65980 EHD65980 EQZ65980 FAV65980 FKR65980 FUN65980 GEJ65980 GOF65980 GYB65980 HHX65980 HRT65980 IBP65980 ILL65980 IVH65980 JFD65980 JOZ65980 JYV65980 KIR65980 KSN65980 LCJ65980 LMF65980 LWB65980 MFX65980 MPT65980 MZP65980 NJL65980 NTH65980 ODD65980 OMZ65980 OWV65980 PGR65980 PQN65980 QAJ65980 QKF65980 QUB65980 RDX65980 RNT65980 RXP65980 SHL65980 SRH65980 TBD65980 TKZ65980 TUV65980 UER65980 UON65980 UYJ65980 VIF65980 VSB65980 WBX65980 WLT65980 WVP65980 H65990 JD65990 SZ65990 ACV65990 AMR65990 AWN65990 BGJ65990 BQF65990 CAB65990 CJX65990 CTT65990 DDP65990 DNL65990 DXH65990 EHD65990 EQZ65990 FAV65990 FKR65990 FUN65990 GEJ65990 GOF65990 GYB65990 HHX65990 HRT65990 IBP65990 ILL65990 IVH65990 JFD65990 JOZ65990 JYV65990 KIR65990 KSN65990 LCJ65990 LMF65990 LWB65990 MFX65990 MPT65990 MZP65990 NJL65990 NTH65990 ODD65990 OMZ65990 OWV65990 PGR65990 PQN65990 QAJ65990 QKF65990 QUB65990 RDX65990 RNT65990 RXP65990 SHL65990 SRH65990 TBD65990 TKZ65990 TUV65990 UER65990 UON65990 UYJ65990 VIF65990 VSB65990 WBX65990 WLT65990 WVP65990 H65992 JD65992 SZ65992 ACV65992 AMR65992 AWN65992 BGJ65992 BQF65992 CAB65992 CJX65992 CTT65992 DDP65992 DNL65992 DXH65992 EHD65992 EQZ65992 FAV65992 FKR65992 FUN65992 GEJ65992 GOF65992 GYB65992 HHX65992 HRT65992 IBP65992 ILL65992 IVH65992 JFD65992 JOZ65992 JYV65992 KIR65992 KSN65992 LCJ65992 LMF65992 LWB65992 MFX65992 MPT65992 MZP65992 NJL65992 NTH65992 ODD65992 OMZ65992 OWV65992 PGR65992 PQN65992 QAJ65992 QKF65992 QUB65992 RDX65992 RNT65992 RXP65992 SHL65992 SRH65992 TBD65992 TKZ65992 TUV65992 UER65992 UON65992 UYJ65992 VIF65992 VSB65992 WBX65992 WLT65992 WVP65992 H66002 JD66002 SZ66002 ACV66002 AMR66002 AWN66002 BGJ66002 BQF66002 CAB66002 CJX66002 CTT66002 DDP66002 DNL66002 DXH66002 EHD66002 EQZ66002 FAV66002 FKR66002 FUN66002 GEJ66002 GOF66002 GYB66002 HHX66002 HRT66002 IBP66002 ILL66002 IVH66002 JFD66002 JOZ66002 JYV66002 KIR66002 KSN66002 LCJ66002 LMF66002 LWB66002 MFX66002 MPT66002 MZP66002 NJL66002 NTH66002 ODD66002 OMZ66002 OWV66002 PGR66002 PQN66002 QAJ66002 QKF66002 QUB66002 RDX66002 RNT66002 RXP66002 SHL66002 SRH66002 TBD66002 TKZ66002 TUV66002 UER66002 UON66002 UYJ66002 VIF66002 VSB66002 WBX66002 WLT66002 WVP66002 H66004 JD66004 SZ66004 ACV66004 AMR66004 AWN66004 BGJ66004 BQF66004 CAB66004 CJX66004 CTT66004 DDP66004 DNL66004 DXH66004 EHD66004 EQZ66004 FAV66004 FKR66004 FUN66004 GEJ66004 GOF66004 GYB66004 HHX66004 HRT66004 IBP66004 ILL66004 IVH66004 JFD66004 JOZ66004 JYV66004 KIR66004 KSN66004 LCJ66004 LMF66004 LWB66004 MFX66004 MPT66004 MZP66004 NJL66004 NTH66004 ODD66004 OMZ66004 OWV66004 PGR66004 PQN66004 QAJ66004 QKF66004 QUB66004 RDX66004 RNT66004 RXP66004 SHL66004 SRH66004 TBD66004 TKZ66004 TUV66004 UER66004 UON66004 UYJ66004 VIF66004 VSB66004 WBX66004 WLT66004 WVP66004 H131382 JD131382 SZ131382 ACV131382 AMR131382 AWN131382 BGJ131382 BQF131382 CAB131382 CJX131382 CTT131382 DDP131382 DNL131382 DXH131382 EHD131382 EQZ131382 FAV131382 FKR131382 FUN131382 GEJ131382 GOF131382 GYB131382 HHX131382 HRT131382 IBP131382 ILL131382 IVH131382 JFD131382 JOZ131382 JYV131382 KIR131382 KSN131382 LCJ131382 LMF131382 LWB131382 MFX131382 MPT131382 MZP131382 NJL131382 NTH131382 ODD131382 OMZ131382 OWV131382 PGR131382 PQN131382 QAJ131382 QKF131382 QUB131382 RDX131382 RNT131382 RXP131382 SHL131382 SRH131382 TBD131382 TKZ131382 TUV131382 UER131382 UON131382 UYJ131382 VIF131382 VSB131382 WBX131382 WLT131382 WVP131382 H131384 JD131384 SZ131384 ACV131384 AMR131384 AWN131384 BGJ131384 BQF131384 CAB131384 CJX131384 CTT131384 DDP131384 DNL131384 DXH131384 EHD131384 EQZ131384 FAV131384 FKR131384 FUN131384 GEJ131384 GOF131384 GYB131384 HHX131384 HRT131384 IBP131384 ILL131384 IVH131384 JFD131384 JOZ131384 JYV131384 KIR131384 KSN131384 LCJ131384 LMF131384 LWB131384 MFX131384 MPT131384 MZP131384 NJL131384 NTH131384 ODD131384 OMZ131384 OWV131384 PGR131384 PQN131384 QAJ131384 QKF131384 QUB131384 RDX131384 RNT131384 RXP131384 SHL131384 SRH131384 TBD131384 TKZ131384 TUV131384 UER131384 UON131384 UYJ131384 VIF131384 VSB131384 WBX131384 WLT131384 WVP131384 H131394 JD131394 SZ131394 ACV131394 AMR131394 AWN131394 BGJ131394 BQF131394 CAB131394 CJX131394 CTT131394 DDP131394 DNL131394 DXH131394 EHD131394 EQZ131394 FAV131394 FKR131394 FUN131394 GEJ131394 GOF131394 GYB131394 HHX131394 HRT131394 IBP131394 ILL131394 IVH131394 JFD131394 JOZ131394 JYV131394 KIR131394 KSN131394 LCJ131394 LMF131394 LWB131394 MFX131394 MPT131394 MZP131394 NJL131394 NTH131394 ODD131394 OMZ131394 OWV131394 PGR131394 PQN131394 QAJ131394 QKF131394 QUB131394 RDX131394 RNT131394 RXP131394 SHL131394 SRH131394 TBD131394 TKZ131394 TUV131394 UER131394 UON131394 UYJ131394 VIF131394 VSB131394 WBX131394 WLT131394 WVP131394 H131396 JD131396 SZ131396 ACV131396 AMR131396 AWN131396 BGJ131396 BQF131396 CAB131396 CJX131396 CTT131396 DDP131396 DNL131396 DXH131396 EHD131396 EQZ131396 FAV131396 FKR131396 FUN131396 GEJ131396 GOF131396 GYB131396 HHX131396 HRT131396 IBP131396 ILL131396 IVH131396 JFD131396 JOZ131396 JYV131396 KIR131396 KSN131396 LCJ131396 LMF131396 LWB131396 MFX131396 MPT131396 MZP131396 NJL131396 NTH131396 ODD131396 OMZ131396 OWV131396 PGR131396 PQN131396 QAJ131396 QKF131396 QUB131396 RDX131396 RNT131396 RXP131396 SHL131396 SRH131396 TBD131396 TKZ131396 TUV131396 UER131396 UON131396 UYJ131396 VIF131396 VSB131396 WBX131396 WLT131396 WVP131396 H131406 JD131406 SZ131406 ACV131406 AMR131406 AWN131406 BGJ131406 BQF131406 CAB131406 CJX131406 CTT131406 DDP131406 DNL131406 DXH131406 EHD131406 EQZ131406 FAV131406 FKR131406 FUN131406 GEJ131406 GOF131406 GYB131406 HHX131406 HRT131406 IBP131406 ILL131406 IVH131406 JFD131406 JOZ131406 JYV131406 KIR131406 KSN131406 LCJ131406 LMF131406 LWB131406 MFX131406 MPT131406 MZP131406 NJL131406 NTH131406 ODD131406 OMZ131406 OWV131406 PGR131406 PQN131406 QAJ131406 QKF131406 QUB131406 RDX131406 RNT131406 RXP131406 SHL131406 SRH131406 TBD131406 TKZ131406 TUV131406 UER131406 UON131406 UYJ131406 VIF131406 VSB131406 WBX131406 WLT131406 WVP131406 H131408 JD131408 SZ131408 ACV131408 AMR131408 AWN131408 BGJ131408 BQF131408 CAB131408 CJX131408 CTT131408 DDP131408 DNL131408 DXH131408 EHD131408 EQZ131408 FAV131408 FKR131408 FUN131408 GEJ131408 GOF131408 GYB131408 HHX131408 HRT131408 IBP131408 ILL131408 IVH131408 JFD131408 JOZ131408 JYV131408 KIR131408 KSN131408 LCJ131408 LMF131408 LWB131408 MFX131408 MPT131408 MZP131408 NJL131408 NTH131408 ODD131408 OMZ131408 OWV131408 PGR131408 PQN131408 QAJ131408 QKF131408 QUB131408 RDX131408 RNT131408 RXP131408 SHL131408 SRH131408 TBD131408 TKZ131408 TUV131408 UER131408 UON131408 UYJ131408 VIF131408 VSB131408 WBX131408 WLT131408 WVP131408 H131418 JD131418 SZ131418 ACV131418 AMR131418 AWN131418 BGJ131418 BQF131418 CAB131418 CJX131418 CTT131418 DDP131418 DNL131418 DXH131418 EHD131418 EQZ131418 FAV131418 FKR131418 FUN131418 GEJ131418 GOF131418 GYB131418 HHX131418 HRT131418 IBP131418 ILL131418 IVH131418 JFD131418 JOZ131418 JYV131418 KIR131418 KSN131418 LCJ131418 LMF131418 LWB131418 MFX131418 MPT131418 MZP131418 NJL131418 NTH131418 ODD131418 OMZ131418 OWV131418 PGR131418 PQN131418 QAJ131418 QKF131418 QUB131418 RDX131418 RNT131418 RXP131418 SHL131418 SRH131418 TBD131418 TKZ131418 TUV131418 UER131418 UON131418 UYJ131418 VIF131418 VSB131418 WBX131418 WLT131418 WVP131418 H131420 JD131420 SZ131420 ACV131420 AMR131420 AWN131420 BGJ131420 BQF131420 CAB131420 CJX131420 CTT131420 DDP131420 DNL131420 DXH131420 EHD131420 EQZ131420 FAV131420 FKR131420 FUN131420 GEJ131420 GOF131420 GYB131420 HHX131420 HRT131420 IBP131420 ILL131420 IVH131420 JFD131420 JOZ131420 JYV131420 KIR131420 KSN131420 LCJ131420 LMF131420 LWB131420 MFX131420 MPT131420 MZP131420 NJL131420 NTH131420 ODD131420 OMZ131420 OWV131420 PGR131420 PQN131420 QAJ131420 QKF131420 QUB131420 RDX131420 RNT131420 RXP131420 SHL131420 SRH131420 TBD131420 TKZ131420 TUV131420 UER131420 UON131420 UYJ131420 VIF131420 VSB131420 WBX131420 WLT131420 WVP131420 H131430 JD131430 SZ131430 ACV131430 AMR131430 AWN131430 BGJ131430 BQF131430 CAB131430 CJX131430 CTT131430 DDP131430 DNL131430 DXH131430 EHD131430 EQZ131430 FAV131430 FKR131430 FUN131430 GEJ131430 GOF131430 GYB131430 HHX131430 HRT131430 IBP131430 ILL131430 IVH131430 JFD131430 JOZ131430 JYV131430 KIR131430 KSN131430 LCJ131430 LMF131430 LWB131430 MFX131430 MPT131430 MZP131430 NJL131430 NTH131430 ODD131430 OMZ131430 OWV131430 PGR131430 PQN131430 QAJ131430 QKF131430 QUB131430 RDX131430 RNT131430 RXP131430 SHL131430 SRH131430 TBD131430 TKZ131430 TUV131430 UER131430 UON131430 UYJ131430 VIF131430 VSB131430 WBX131430 WLT131430 WVP131430 H131432 JD131432 SZ131432 ACV131432 AMR131432 AWN131432 BGJ131432 BQF131432 CAB131432 CJX131432 CTT131432 DDP131432 DNL131432 DXH131432 EHD131432 EQZ131432 FAV131432 FKR131432 FUN131432 GEJ131432 GOF131432 GYB131432 HHX131432 HRT131432 IBP131432 ILL131432 IVH131432 JFD131432 JOZ131432 JYV131432 KIR131432 KSN131432 LCJ131432 LMF131432 LWB131432 MFX131432 MPT131432 MZP131432 NJL131432 NTH131432 ODD131432 OMZ131432 OWV131432 PGR131432 PQN131432 QAJ131432 QKF131432 QUB131432 RDX131432 RNT131432 RXP131432 SHL131432 SRH131432 TBD131432 TKZ131432 TUV131432 UER131432 UON131432 UYJ131432 VIF131432 VSB131432 WBX131432 WLT131432 WVP131432 H131442 JD131442 SZ131442 ACV131442 AMR131442 AWN131442 BGJ131442 BQF131442 CAB131442 CJX131442 CTT131442 DDP131442 DNL131442 DXH131442 EHD131442 EQZ131442 FAV131442 FKR131442 FUN131442 GEJ131442 GOF131442 GYB131442 HHX131442 HRT131442 IBP131442 ILL131442 IVH131442 JFD131442 JOZ131442 JYV131442 KIR131442 KSN131442 LCJ131442 LMF131442 LWB131442 MFX131442 MPT131442 MZP131442 NJL131442 NTH131442 ODD131442 OMZ131442 OWV131442 PGR131442 PQN131442 QAJ131442 QKF131442 QUB131442 RDX131442 RNT131442 RXP131442 SHL131442 SRH131442 TBD131442 TKZ131442 TUV131442 UER131442 UON131442 UYJ131442 VIF131442 VSB131442 WBX131442 WLT131442 WVP131442 H131444 JD131444 SZ131444 ACV131444 AMR131444 AWN131444 BGJ131444 BQF131444 CAB131444 CJX131444 CTT131444 DDP131444 DNL131444 DXH131444 EHD131444 EQZ131444 FAV131444 FKR131444 FUN131444 GEJ131444 GOF131444 GYB131444 HHX131444 HRT131444 IBP131444 ILL131444 IVH131444 JFD131444 JOZ131444 JYV131444 KIR131444 KSN131444 LCJ131444 LMF131444 LWB131444 MFX131444 MPT131444 MZP131444 NJL131444 NTH131444 ODD131444 OMZ131444 OWV131444 PGR131444 PQN131444 QAJ131444 QKF131444 QUB131444 RDX131444 RNT131444 RXP131444 SHL131444 SRH131444 TBD131444 TKZ131444 TUV131444 UER131444 UON131444 UYJ131444 VIF131444 VSB131444 WBX131444 WLT131444 WVP131444 H131454 JD131454 SZ131454 ACV131454 AMR131454 AWN131454 BGJ131454 BQF131454 CAB131454 CJX131454 CTT131454 DDP131454 DNL131454 DXH131454 EHD131454 EQZ131454 FAV131454 FKR131454 FUN131454 GEJ131454 GOF131454 GYB131454 HHX131454 HRT131454 IBP131454 ILL131454 IVH131454 JFD131454 JOZ131454 JYV131454 KIR131454 KSN131454 LCJ131454 LMF131454 LWB131454 MFX131454 MPT131454 MZP131454 NJL131454 NTH131454 ODD131454 OMZ131454 OWV131454 PGR131454 PQN131454 QAJ131454 QKF131454 QUB131454 RDX131454 RNT131454 RXP131454 SHL131454 SRH131454 TBD131454 TKZ131454 TUV131454 UER131454 UON131454 UYJ131454 VIF131454 VSB131454 WBX131454 WLT131454 WVP131454 H131456 JD131456 SZ131456 ACV131456 AMR131456 AWN131456 BGJ131456 BQF131456 CAB131456 CJX131456 CTT131456 DDP131456 DNL131456 DXH131456 EHD131456 EQZ131456 FAV131456 FKR131456 FUN131456 GEJ131456 GOF131456 GYB131456 HHX131456 HRT131456 IBP131456 ILL131456 IVH131456 JFD131456 JOZ131456 JYV131456 KIR131456 KSN131456 LCJ131456 LMF131456 LWB131456 MFX131456 MPT131456 MZP131456 NJL131456 NTH131456 ODD131456 OMZ131456 OWV131456 PGR131456 PQN131456 QAJ131456 QKF131456 QUB131456 RDX131456 RNT131456 RXP131456 SHL131456 SRH131456 TBD131456 TKZ131456 TUV131456 UER131456 UON131456 UYJ131456 VIF131456 VSB131456 WBX131456 WLT131456 WVP131456 H131466 JD131466 SZ131466 ACV131466 AMR131466 AWN131466 BGJ131466 BQF131466 CAB131466 CJX131466 CTT131466 DDP131466 DNL131466 DXH131466 EHD131466 EQZ131466 FAV131466 FKR131466 FUN131466 GEJ131466 GOF131466 GYB131466 HHX131466 HRT131466 IBP131466 ILL131466 IVH131466 JFD131466 JOZ131466 JYV131466 KIR131466 KSN131466 LCJ131466 LMF131466 LWB131466 MFX131466 MPT131466 MZP131466 NJL131466 NTH131466 ODD131466 OMZ131466 OWV131466 PGR131466 PQN131466 QAJ131466 QKF131466 QUB131466 RDX131466 RNT131466 RXP131466 SHL131466 SRH131466 TBD131466 TKZ131466 TUV131466 UER131466 UON131466 UYJ131466 VIF131466 VSB131466 WBX131466 WLT131466 WVP131466 H131468 JD131468 SZ131468 ACV131468 AMR131468 AWN131468 BGJ131468 BQF131468 CAB131468 CJX131468 CTT131468 DDP131468 DNL131468 DXH131468 EHD131468 EQZ131468 FAV131468 FKR131468 FUN131468 GEJ131468 GOF131468 GYB131468 HHX131468 HRT131468 IBP131468 ILL131468 IVH131468 JFD131468 JOZ131468 JYV131468 KIR131468 KSN131468 LCJ131468 LMF131468 LWB131468 MFX131468 MPT131468 MZP131468 NJL131468 NTH131468 ODD131468 OMZ131468 OWV131468 PGR131468 PQN131468 QAJ131468 QKF131468 QUB131468 RDX131468 RNT131468 RXP131468 SHL131468 SRH131468 TBD131468 TKZ131468 TUV131468 UER131468 UON131468 UYJ131468 VIF131468 VSB131468 WBX131468 WLT131468 WVP131468 H131478 JD131478 SZ131478 ACV131478 AMR131478 AWN131478 BGJ131478 BQF131478 CAB131478 CJX131478 CTT131478 DDP131478 DNL131478 DXH131478 EHD131478 EQZ131478 FAV131478 FKR131478 FUN131478 GEJ131478 GOF131478 GYB131478 HHX131478 HRT131478 IBP131478 ILL131478 IVH131478 JFD131478 JOZ131478 JYV131478 KIR131478 KSN131478 LCJ131478 LMF131478 LWB131478 MFX131478 MPT131478 MZP131478 NJL131478 NTH131478 ODD131478 OMZ131478 OWV131478 PGR131478 PQN131478 QAJ131478 QKF131478 QUB131478 RDX131478 RNT131478 RXP131478 SHL131478 SRH131478 TBD131478 TKZ131478 TUV131478 UER131478 UON131478 UYJ131478 VIF131478 VSB131478 WBX131478 WLT131478 WVP131478 H131480 JD131480 SZ131480 ACV131480 AMR131480 AWN131480 BGJ131480 BQF131480 CAB131480 CJX131480 CTT131480 DDP131480 DNL131480 DXH131480 EHD131480 EQZ131480 FAV131480 FKR131480 FUN131480 GEJ131480 GOF131480 GYB131480 HHX131480 HRT131480 IBP131480 ILL131480 IVH131480 JFD131480 JOZ131480 JYV131480 KIR131480 KSN131480 LCJ131480 LMF131480 LWB131480 MFX131480 MPT131480 MZP131480 NJL131480 NTH131480 ODD131480 OMZ131480 OWV131480 PGR131480 PQN131480 QAJ131480 QKF131480 QUB131480 RDX131480 RNT131480 RXP131480 SHL131480 SRH131480 TBD131480 TKZ131480 TUV131480 UER131480 UON131480 UYJ131480 VIF131480 VSB131480 WBX131480 WLT131480 WVP131480 H131490 JD131490 SZ131490 ACV131490 AMR131490 AWN131490 BGJ131490 BQF131490 CAB131490 CJX131490 CTT131490 DDP131490 DNL131490 DXH131490 EHD131490 EQZ131490 FAV131490 FKR131490 FUN131490 GEJ131490 GOF131490 GYB131490 HHX131490 HRT131490 IBP131490 ILL131490 IVH131490 JFD131490 JOZ131490 JYV131490 KIR131490 KSN131490 LCJ131490 LMF131490 LWB131490 MFX131490 MPT131490 MZP131490 NJL131490 NTH131490 ODD131490 OMZ131490 OWV131490 PGR131490 PQN131490 QAJ131490 QKF131490 QUB131490 RDX131490 RNT131490 RXP131490 SHL131490 SRH131490 TBD131490 TKZ131490 TUV131490 UER131490 UON131490 UYJ131490 VIF131490 VSB131490 WBX131490 WLT131490 WVP131490 H131492 JD131492 SZ131492 ACV131492 AMR131492 AWN131492 BGJ131492 BQF131492 CAB131492 CJX131492 CTT131492 DDP131492 DNL131492 DXH131492 EHD131492 EQZ131492 FAV131492 FKR131492 FUN131492 GEJ131492 GOF131492 GYB131492 HHX131492 HRT131492 IBP131492 ILL131492 IVH131492 JFD131492 JOZ131492 JYV131492 KIR131492 KSN131492 LCJ131492 LMF131492 LWB131492 MFX131492 MPT131492 MZP131492 NJL131492 NTH131492 ODD131492 OMZ131492 OWV131492 PGR131492 PQN131492 QAJ131492 QKF131492 QUB131492 RDX131492 RNT131492 RXP131492 SHL131492 SRH131492 TBD131492 TKZ131492 TUV131492 UER131492 UON131492 UYJ131492 VIF131492 VSB131492 WBX131492 WLT131492 WVP131492 H131502 JD131502 SZ131502 ACV131502 AMR131502 AWN131502 BGJ131502 BQF131502 CAB131502 CJX131502 CTT131502 DDP131502 DNL131502 DXH131502 EHD131502 EQZ131502 FAV131502 FKR131502 FUN131502 GEJ131502 GOF131502 GYB131502 HHX131502 HRT131502 IBP131502 ILL131502 IVH131502 JFD131502 JOZ131502 JYV131502 KIR131502 KSN131502 LCJ131502 LMF131502 LWB131502 MFX131502 MPT131502 MZP131502 NJL131502 NTH131502 ODD131502 OMZ131502 OWV131502 PGR131502 PQN131502 QAJ131502 QKF131502 QUB131502 RDX131502 RNT131502 RXP131502 SHL131502 SRH131502 TBD131502 TKZ131502 TUV131502 UER131502 UON131502 UYJ131502 VIF131502 VSB131502 WBX131502 WLT131502 WVP131502 H131504 JD131504 SZ131504 ACV131504 AMR131504 AWN131504 BGJ131504 BQF131504 CAB131504 CJX131504 CTT131504 DDP131504 DNL131504 DXH131504 EHD131504 EQZ131504 FAV131504 FKR131504 FUN131504 GEJ131504 GOF131504 GYB131504 HHX131504 HRT131504 IBP131504 ILL131504 IVH131504 JFD131504 JOZ131504 JYV131504 KIR131504 KSN131504 LCJ131504 LMF131504 LWB131504 MFX131504 MPT131504 MZP131504 NJL131504 NTH131504 ODD131504 OMZ131504 OWV131504 PGR131504 PQN131504 QAJ131504 QKF131504 QUB131504 RDX131504 RNT131504 RXP131504 SHL131504 SRH131504 TBD131504 TKZ131504 TUV131504 UER131504 UON131504 UYJ131504 VIF131504 VSB131504 WBX131504 WLT131504 WVP131504 H131514 JD131514 SZ131514 ACV131514 AMR131514 AWN131514 BGJ131514 BQF131514 CAB131514 CJX131514 CTT131514 DDP131514 DNL131514 DXH131514 EHD131514 EQZ131514 FAV131514 FKR131514 FUN131514 GEJ131514 GOF131514 GYB131514 HHX131514 HRT131514 IBP131514 ILL131514 IVH131514 JFD131514 JOZ131514 JYV131514 KIR131514 KSN131514 LCJ131514 LMF131514 LWB131514 MFX131514 MPT131514 MZP131514 NJL131514 NTH131514 ODD131514 OMZ131514 OWV131514 PGR131514 PQN131514 QAJ131514 QKF131514 QUB131514 RDX131514 RNT131514 RXP131514 SHL131514 SRH131514 TBD131514 TKZ131514 TUV131514 UER131514 UON131514 UYJ131514 VIF131514 VSB131514 WBX131514 WLT131514 WVP131514 H131516 JD131516 SZ131516 ACV131516 AMR131516 AWN131516 BGJ131516 BQF131516 CAB131516 CJX131516 CTT131516 DDP131516 DNL131516 DXH131516 EHD131516 EQZ131516 FAV131516 FKR131516 FUN131516 GEJ131516 GOF131516 GYB131516 HHX131516 HRT131516 IBP131516 ILL131516 IVH131516 JFD131516 JOZ131516 JYV131516 KIR131516 KSN131516 LCJ131516 LMF131516 LWB131516 MFX131516 MPT131516 MZP131516 NJL131516 NTH131516 ODD131516 OMZ131516 OWV131516 PGR131516 PQN131516 QAJ131516 QKF131516 QUB131516 RDX131516 RNT131516 RXP131516 SHL131516 SRH131516 TBD131516 TKZ131516 TUV131516 UER131516 UON131516 UYJ131516 VIF131516 VSB131516 WBX131516 WLT131516 WVP131516 H131526 JD131526 SZ131526 ACV131526 AMR131526 AWN131526 BGJ131526 BQF131526 CAB131526 CJX131526 CTT131526 DDP131526 DNL131526 DXH131526 EHD131526 EQZ131526 FAV131526 FKR131526 FUN131526 GEJ131526 GOF131526 GYB131526 HHX131526 HRT131526 IBP131526 ILL131526 IVH131526 JFD131526 JOZ131526 JYV131526 KIR131526 KSN131526 LCJ131526 LMF131526 LWB131526 MFX131526 MPT131526 MZP131526 NJL131526 NTH131526 ODD131526 OMZ131526 OWV131526 PGR131526 PQN131526 QAJ131526 QKF131526 QUB131526 RDX131526 RNT131526 RXP131526 SHL131526 SRH131526 TBD131526 TKZ131526 TUV131526 UER131526 UON131526 UYJ131526 VIF131526 VSB131526 WBX131526 WLT131526 WVP131526 H131528 JD131528 SZ131528 ACV131528 AMR131528 AWN131528 BGJ131528 BQF131528 CAB131528 CJX131528 CTT131528 DDP131528 DNL131528 DXH131528 EHD131528 EQZ131528 FAV131528 FKR131528 FUN131528 GEJ131528 GOF131528 GYB131528 HHX131528 HRT131528 IBP131528 ILL131528 IVH131528 JFD131528 JOZ131528 JYV131528 KIR131528 KSN131528 LCJ131528 LMF131528 LWB131528 MFX131528 MPT131528 MZP131528 NJL131528 NTH131528 ODD131528 OMZ131528 OWV131528 PGR131528 PQN131528 QAJ131528 QKF131528 QUB131528 RDX131528 RNT131528 RXP131528 SHL131528 SRH131528 TBD131528 TKZ131528 TUV131528 UER131528 UON131528 UYJ131528 VIF131528 VSB131528 WBX131528 WLT131528 WVP131528 H131538 JD131538 SZ131538 ACV131538 AMR131538 AWN131538 BGJ131538 BQF131538 CAB131538 CJX131538 CTT131538 DDP131538 DNL131538 DXH131538 EHD131538 EQZ131538 FAV131538 FKR131538 FUN131538 GEJ131538 GOF131538 GYB131538 HHX131538 HRT131538 IBP131538 ILL131538 IVH131538 JFD131538 JOZ131538 JYV131538 KIR131538 KSN131538 LCJ131538 LMF131538 LWB131538 MFX131538 MPT131538 MZP131538 NJL131538 NTH131538 ODD131538 OMZ131538 OWV131538 PGR131538 PQN131538 QAJ131538 QKF131538 QUB131538 RDX131538 RNT131538 RXP131538 SHL131538 SRH131538 TBD131538 TKZ131538 TUV131538 UER131538 UON131538 UYJ131538 VIF131538 VSB131538 WBX131538 WLT131538 WVP131538 H131540 JD131540 SZ131540 ACV131540 AMR131540 AWN131540 BGJ131540 BQF131540 CAB131540 CJX131540 CTT131540 DDP131540 DNL131540 DXH131540 EHD131540 EQZ131540 FAV131540 FKR131540 FUN131540 GEJ131540 GOF131540 GYB131540 HHX131540 HRT131540 IBP131540 ILL131540 IVH131540 JFD131540 JOZ131540 JYV131540 KIR131540 KSN131540 LCJ131540 LMF131540 LWB131540 MFX131540 MPT131540 MZP131540 NJL131540 NTH131540 ODD131540 OMZ131540 OWV131540 PGR131540 PQN131540 QAJ131540 QKF131540 QUB131540 RDX131540 RNT131540 RXP131540 SHL131540 SRH131540 TBD131540 TKZ131540 TUV131540 UER131540 UON131540 UYJ131540 VIF131540 VSB131540 WBX131540 WLT131540 WVP131540 H196918 JD196918 SZ196918 ACV196918 AMR196918 AWN196918 BGJ196918 BQF196918 CAB196918 CJX196918 CTT196918 DDP196918 DNL196918 DXH196918 EHD196918 EQZ196918 FAV196918 FKR196918 FUN196918 GEJ196918 GOF196918 GYB196918 HHX196918 HRT196918 IBP196918 ILL196918 IVH196918 JFD196918 JOZ196918 JYV196918 KIR196918 KSN196918 LCJ196918 LMF196918 LWB196918 MFX196918 MPT196918 MZP196918 NJL196918 NTH196918 ODD196918 OMZ196918 OWV196918 PGR196918 PQN196918 QAJ196918 QKF196918 QUB196918 RDX196918 RNT196918 RXP196918 SHL196918 SRH196918 TBD196918 TKZ196918 TUV196918 UER196918 UON196918 UYJ196918 VIF196918 VSB196918 WBX196918 WLT196918 WVP196918 H196920 JD196920 SZ196920 ACV196920 AMR196920 AWN196920 BGJ196920 BQF196920 CAB196920 CJX196920 CTT196920 DDP196920 DNL196920 DXH196920 EHD196920 EQZ196920 FAV196920 FKR196920 FUN196920 GEJ196920 GOF196920 GYB196920 HHX196920 HRT196920 IBP196920 ILL196920 IVH196920 JFD196920 JOZ196920 JYV196920 KIR196920 KSN196920 LCJ196920 LMF196920 LWB196920 MFX196920 MPT196920 MZP196920 NJL196920 NTH196920 ODD196920 OMZ196920 OWV196920 PGR196920 PQN196920 QAJ196920 QKF196920 QUB196920 RDX196920 RNT196920 RXP196920 SHL196920 SRH196920 TBD196920 TKZ196920 TUV196920 UER196920 UON196920 UYJ196920 VIF196920 VSB196920 WBX196920 WLT196920 WVP196920 H196930 JD196930 SZ196930 ACV196930 AMR196930 AWN196930 BGJ196930 BQF196930 CAB196930 CJX196930 CTT196930 DDP196930 DNL196930 DXH196930 EHD196930 EQZ196930 FAV196930 FKR196930 FUN196930 GEJ196930 GOF196930 GYB196930 HHX196930 HRT196930 IBP196930 ILL196930 IVH196930 JFD196930 JOZ196930 JYV196930 KIR196930 KSN196930 LCJ196930 LMF196930 LWB196930 MFX196930 MPT196930 MZP196930 NJL196930 NTH196930 ODD196930 OMZ196930 OWV196930 PGR196930 PQN196930 QAJ196930 QKF196930 QUB196930 RDX196930 RNT196930 RXP196930 SHL196930 SRH196930 TBD196930 TKZ196930 TUV196930 UER196930 UON196930 UYJ196930 VIF196930 VSB196930 WBX196930 WLT196930 WVP196930 H196932 JD196932 SZ196932 ACV196932 AMR196932 AWN196932 BGJ196932 BQF196932 CAB196932 CJX196932 CTT196932 DDP196932 DNL196932 DXH196932 EHD196932 EQZ196932 FAV196932 FKR196932 FUN196932 GEJ196932 GOF196932 GYB196932 HHX196932 HRT196932 IBP196932 ILL196932 IVH196932 JFD196932 JOZ196932 JYV196932 KIR196932 KSN196932 LCJ196932 LMF196932 LWB196932 MFX196932 MPT196932 MZP196932 NJL196932 NTH196932 ODD196932 OMZ196932 OWV196932 PGR196932 PQN196932 QAJ196932 QKF196932 QUB196932 RDX196932 RNT196932 RXP196932 SHL196932 SRH196932 TBD196932 TKZ196932 TUV196932 UER196932 UON196932 UYJ196932 VIF196932 VSB196932 WBX196932 WLT196932 WVP196932 H196942 JD196942 SZ196942 ACV196942 AMR196942 AWN196942 BGJ196942 BQF196942 CAB196942 CJX196942 CTT196942 DDP196942 DNL196942 DXH196942 EHD196942 EQZ196942 FAV196942 FKR196942 FUN196942 GEJ196942 GOF196942 GYB196942 HHX196942 HRT196942 IBP196942 ILL196942 IVH196942 JFD196942 JOZ196942 JYV196942 KIR196942 KSN196942 LCJ196942 LMF196942 LWB196942 MFX196942 MPT196942 MZP196942 NJL196942 NTH196942 ODD196942 OMZ196942 OWV196942 PGR196942 PQN196942 QAJ196942 QKF196942 QUB196942 RDX196942 RNT196942 RXP196942 SHL196942 SRH196942 TBD196942 TKZ196942 TUV196942 UER196942 UON196942 UYJ196942 VIF196942 VSB196942 WBX196942 WLT196942 WVP196942 H196944 JD196944 SZ196944 ACV196944 AMR196944 AWN196944 BGJ196944 BQF196944 CAB196944 CJX196944 CTT196944 DDP196944 DNL196944 DXH196944 EHD196944 EQZ196944 FAV196944 FKR196944 FUN196944 GEJ196944 GOF196944 GYB196944 HHX196944 HRT196944 IBP196944 ILL196944 IVH196944 JFD196944 JOZ196944 JYV196944 KIR196944 KSN196944 LCJ196944 LMF196944 LWB196944 MFX196944 MPT196944 MZP196944 NJL196944 NTH196944 ODD196944 OMZ196944 OWV196944 PGR196944 PQN196944 QAJ196944 QKF196944 QUB196944 RDX196944 RNT196944 RXP196944 SHL196944 SRH196944 TBD196944 TKZ196944 TUV196944 UER196944 UON196944 UYJ196944 VIF196944 VSB196944 WBX196944 WLT196944 WVP196944 H196954 JD196954 SZ196954 ACV196954 AMR196954 AWN196954 BGJ196954 BQF196954 CAB196954 CJX196954 CTT196954 DDP196954 DNL196954 DXH196954 EHD196954 EQZ196954 FAV196954 FKR196954 FUN196954 GEJ196954 GOF196954 GYB196954 HHX196954 HRT196954 IBP196954 ILL196954 IVH196954 JFD196954 JOZ196954 JYV196954 KIR196954 KSN196954 LCJ196954 LMF196954 LWB196954 MFX196954 MPT196954 MZP196954 NJL196954 NTH196954 ODD196954 OMZ196954 OWV196954 PGR196954 PQN196954 QAJ196954 QKF196954 QUB196954 RDX196954 RNT196954 RXP196954 SHL196954 SRH196954 TBD196954 TKZ196954 TUV196954 UER196954 UON196954 UYJ196954 VIF196954 VSB196954 WBX196954 WLT196954 WVP196954 H196956 JD196956 SZ196956 ACV196956 AMR196956 AWN196956 BGJ196956 BQF196956 CAB196956 CJX196956 CTT196956 DDP196956 DNL196956 DXH196956 EHD196956 EQZ196956 FAV196956 FKR196956 FUN196956 GEJ196956 GOF196956 GYB196956 HHX196956 HRT196956 IBP196956 ILL196956 IVH196956 JFD196956 JOZ196956 JYV196956 KIR196956 KSN196956 LCJ196956 LMF196956 LWB196956 MFX196956 MPT196956 MZP196956 NJL196956 NTH196956 ODD196956 OMZ196956 OWV196956 PGR196956 PQN196956 QAJ196956 QKF196956 QUB196956 RDX196956 RNT196956 RXP196956 SHL196956 SRH196956 TBD196956 TKZ196956 TUV196956 UER196956 UON196956 UYJ196956 VIF196956 VSB196956 WBX196956 WLT196956 WVP196956 H196966 JD196966 SZ196966 ACV196966 AMR196966 AWN196966 BGJ196966 BQF196966 CAB196966 CJX196966 CTT196966 DDP196966 DNL196966 DXH196966 EHD196966 EQZ196966 FAV196966 FKR196966 FUN196966 GEJ196966 GOF196966 GYB196966 HHX196966 HRT196966 IBP196966 ILL196966 IVH196966 JFD196966 JOZ196966 JYV196966 KIR196966 KSN196966 LCJ196966 LMF196966 LWB196966 MFX196966 MPT196966 MZP196966 NJL196966 NTH196966 ODD196966 OMZ196966 OWV196966 PGR196966 PQN196966 QAJ196966 QKF196966 QUB196966 RDX196966 RNT196966 RXP196966 SHL196966 SRH196966 TBD196966 TKZ196966 TUV196966 UER196966 UON196966 UYJ196966 VIF196966 VSB196966 WBX196966 WLT196966 WVP196966 H196968 JD196968 SZ196968 ACV196968 AMR196968 AWN196968 BGJ196968 BQF196968 CAB196968 CJX196968 CTT196968 DDP196968 DNL196968 DXH196968 EHD196968 EQZ196968 FAV196968 FKR196968 FUN196968 GEJ196968 GOF196968 GYB196968 HHX196968 HRT196968 IBP196968 ILL196968 IVH196968 JFD196968 JOZ196968 JYV196968 KIR196968 KSN196968 LCJ196968 LMF196968 LWB196968 MFX196968 MPT196968 MZP196968 NJL196968 NTH196968 ODD196968 OMZ196968 OWV196968 PGR196968 PQN196968 QAJ196968 QKF196968 QUB196968 RDX196968 RNT196968 RXP196968 SHL196968 SRH196968 TBD196968 TKZ196968 TUV196968 UER196968 UON196968 UYJ196968 VIF196968 VSB196968 WBX196968 WLT196968 WVP196968 H196978 JD196978 SZ196978 ACV196978 AMR196978 AWN196978 BGJ196978 BQF196978 CAB196978 CJX196978 CTT196978 DDP196978 DNL196978 DXH196978 EHD196978 EQZ196978 FAV196978 FKR196978 FUN196978 GEJ196978 GOF196978 GYB196978 HHX196978 HRT196978 IBP196978 ILL196978 IVH196978 JFD196978 JOZ196978 JYV196978 KIR196978 KSN196978 LCJ196978 LMF196978 LWB196978 MFX196978 MPT196978 MZP196978 NJL196978 NTH196978 ODD196978 OMZ196978 OWV196978 PGR196978 PQN196978 QAJ196978 QKF196978 QUB196978 RDX196978 RNT196978 RXP196978 SHL196978 SRH196978 TBD196978 TKZ196978 TUV196978 UER196978 UON196978 UYJ196978 VIF196978 VSB196978 WBX196978 WLT196978 WVP196978 H196980 JD196980 SZ196980 ACV196980 AMR196980 AWN196980 BGJ196980 BQF196980 CAB196980 CJX196980 CTT196980 DDP196980 DNL196980 DXH196980 EHD196980 EQZ196980 FAV196980 FKR196980 FUN196980 GEJ196980 GOF196980 GYB196980 HHX196980 HRT196980 IBP196980 ILL196980 IVH196980 JFD196980 JOZ196980 JYV196980 KIR196980 KSN196980 LCJ196980 LMF196980 LWB196980 MFX196980 MPT196980 MZP196980 NJL196980 NTH196980 ODD196980 OMZ196980 OWV196980 PGR196980 PQN196980 QAJ196980 QKF196980 QUB196980 RDX196980 RNT196980 RXP196980 SHL196980 SRH196980 TBD196980 TKZ196980 TUV196980 UER196980 UON196980 UYJ196980 VIF196980 VSB196980 WBX196980 WLT196980 WVP196980 H196990 JD196990 SZ196990 ACV196990 AMR196990 AWN196990 BGJ196990 BQF196990 CAB196990 CJX196990 CTT196990 DDP196990 DNL196990 DXH196990 EHD196990 EQZ196990 FAV196990 FKR196990 FUN196990 GEJ196990 GOF196990 GYB196990 HHX196990 HRT196990 IBP196990 ILL196990 IVH196990 JFD196990 JOZ196990 JYV196990 KIR196990 KSN196990 LCJ196990 LMF196990 LWB196990 MFX196990 MPT196990 MZP196990 NJL196990 NTH196990 ODD196990 OMZ196990 OWV196990 PGR196990 PQN196990 QAJ196990 QKF196990 QUB196990 RDX196990 RNT196990 RXP196990 SHL196990 SRH196990 TBD196990 TKZ196990 TUV196990 UER196990 UON196990 UYJ196990 VIF196990 VSB196990 WBX196990 WLT196990 WVP196990 H196992 JD196992 SZ196992 ACV196992 AMR196992 AWN196992 BGJ196992 BQF196992 CAB196992 CJX196992 CTT196992 DDP196992 DNL196992 DXH196992 EHD196992 EQZ196992 FAV196992 FKR196992 FUN196992 GEJ196992 GOF196992 GYB196992 HHX196992 HRT196992 IBP196992 ILL196992 IVH196992 JFD196992 JOZ196992 JYV196992 KIR196992 KSN196992 LCJ196992 LMF196992 LWB196992 MFX196992 MPT196992 MZP196992 NJL196992 NTH196992 ODD196992 OMZ196992 OWV196992 PGR196992 PQN196992 QAJ196992 QKF196992 QUB196992 RDX196992 RNT196992 RXP196992 SHL196992 SRH196992 TBD196992 TKZ196992 TUV196992 UER196992 UON196992 UYJ196992 VIF196992 VSB196992 WBX196992 WLT196992 WVP196992 H197002 JD197002 SZ197002 ACV197002 AMR197002 AWN197002 BGJ197002 BQF197002 CAB197002 CJX197002 CTT197002 DDP197002 DNL197002 DXH197002 EHD197002 EQZ197002 FAV197002 FKR197002 FUN197002 GEJ197002 GOF197002 GYB197002 HHX197002 HRT197002 IBP197002 ILL197002 IVH197002 JFD197002 JOZ197002 JYV197002 KIR197002 KSN197002 LCJ197002 LMF197002 LWB197002 MFX197002 MPT197002 MZP197002 NJL197002 NTH197002 ODD197002 OMZ197002 OWV197002 PGR197002 PQN197002 QAJ197002 QKF197002 QUB197002 RDX197002 RNT197002 RXP197002 SHL197002 SRH197002 TBD197002 TKZ197002 TUV197002 UER197002 UON197002 UYJ197002 VIF197002 VSB197002 WBX197002 WLT197002 WVP197002 H197004 JD197004 SZ197004 ACV197004 AMR197004 AWN197004 BGJ197004 BQF197004 CAB197004 CJX197004 CTT197004 DDP197004 DNL197004 DXH197004 EHD197004 EQZ197004 FAV197004 FKR197004 FUN197004 GEJ197004 GOF197004 GYB197004 HHX197004 HRT197004 IBP197004 ILL197004 IVH197004 JFD197004 JOZ197004 JYV197004 KIR197004 KSN197004 LCJ197004 LMF197004 LWB197004 MFX197004 MPT197004 MZP197004 NJL197004 NTH197004 ODD197004 OMZ197004 OWV197004 PGR197004 PQN197004 QAJ197004 QKF197004 QUB197004 RDX197004 RNT197004 RXP197004 SHL197004 SRH197004 TBD197004 TKZ197004 TUV197004 UER197004 UON197004 UYJ197004 VIF197004 VSB197004 WBX197004 WLT197004 WVP197004 H197014 JD197014 SZ197014 ACV197014 AMR197014 AWN197014 BGJ197014 BQF197014 CAB197014 CJX197014 CTT197014 DDP197014 DNL197014 DXH197014 EHD197014 EQZ197014 FAV197014 FKR197014 FUN197014 GEJ197014 GOF197014 GYB197014 HHX197014 HRT197014 IBP197014 ILL197014 IVH197014 JFD197014 JOZ197014 JYV197014 KIR197014 KSN197014 LCJ197014 LMF197014 LWB197014 MFX197014 MPT197014 MZP197014 NJL197014 NTH197014 ODD197014 OMZ197014 OWV197014 PGR197014 PQN197014 QAJ197014 QKF197014 QUB197014 RDX197014 RNT197014 RXP197014 SHL197014 SRH197014 TBD197014 TKZ197014 TUV197014 UER197014 UON197014 UYJ197014 VIF197014 VSB197014 WBX197014 WLT197014 WVP197014 H197016 JD197016 SZ197016 ACV197016 AMR197016 AWN197016 BGJ197016 BQF197016 CAB197016 CJX197016 CTT197016 DDP197016 DNL197016 DXH197016 EHD197016 EQZ197016 FAV197016 FKR197016 FUN197016 GEJ197016 GOF197016 GYB197016 HHX197016 HRT197016 IBP197016 ILL197016 IVH197016 JFD197016 JOZ197016 JYV197016 KIR197016 KSN197016 LCJ197016 LMF197016 LWB197016 MFX197016 MPT197016 MZP197016 NJL197016 NTH197016 ODD197016 OMZ197016 OWV197016 PGR197016 PQN197016 QAJ197016 QKF197016 QUB197016 RDX197016 RNT197016 RXP197016 SHL197016 SRH197016 TBD197016 TKZ197016 TUV197016 UER197016 UON197016 UYJ197016 VIF197016 VSB197016 WBX197016 WLT197016 WVP197016 H197026 JD197026 SZ197026 ACV197026 AMR197026 AWN197026 BGJ197026 BQF197026 CAB197026 CJX197026 CTT197026 DDP197026 DNL197026 DXH197026 EHD197026 EQZ197026 FAV197026 FKR197026 FUN197026 GEJ197026 GOF197026 GYB197026 HHX197026 HRT197026 IBP197026 ILL197026 IVH197026 JFD197026 JOZ197026 JYV197026 KIR197026 KSN197026 LCJ197026 LMF197026 LWB197026 MFX197026 MPT197026 MZP197026 NJL197026 NTH197026 ODD197026 OMZ197026 OWV197026 PGR197026 PQN197026 QAJ197026 QKF197026 QUB197026 RDX197026 RNT197026 RXP197026 SHL197026 SRH197026 TBD197026 TKZ197026 TUV197026 UER197026 UON197026 UYJ197026 VIF197026 VSB197026 WBX197026 WLT197026 WVP197026 H197028 JD197028 SZ197028 ACV197028 AMR197028 AWN197028 BGJ197028 BQF197028 CAB197028 CJX197028 CTT197028 DDP197028 DNL197028 DXH197028 EHD197028 EQZ197028 FAV197028 FKR197028 FUN197028 GEJ197028 GOF197028 GYB197028 HHX197028 HRT197028 IBP197028 ILL197028 IVH197028 JFD197028 JOZ197028 JYV197028 KIR197028 KSN197028 LCJ197028 LMF197028 LWB197028 MFX197028 MPT197028 MZP197028 NJL197028 NTH197028 ODD197028 OMZ197028 OWV197028 PGR197028 PQN197028 QAJ197028 QKF197028 QUB197028 RDX197028 RNT197028 RXP197028 SHL197028 SRH197028 TBD197028 TKZ197028 TUV197028 UER197028 UON197028 UYJ197028 VIF197028 VSB197028 WBX197028 WLT197028 WVP197028 H197038 JD197038 SZ197038 ACV197038 AMR197038 AWN197038 BGJ197038 BQF197038 CAB197038 CJX197038 CTT197038 DDP197038 DNL197038 DXH197038 EHD197038 EQZ197038 FAV197038 FKR197038 FUN197038 GEJ197038 GOF197038 GYB197038 HHX197038 HRT197038 IBP197038 ILL197038 IVH197038 JFD197038 JOZ197038 JYV197038 KIR197038 KSN197038 LCJ197038 LMF197038 LWB197038 MFX197038 MPT197038 MZP197038 NJL197038 NTH197038 ODD197038 OMZ197038 OWV197038 PGR197038 PQN197038 QAJ197038 QKF197038 QUB197038 RDX197038 RNT197038 RXP197038 SHL197038 SRH197038 TBD197038 TKZ197038 TUV197038 UER197038 UON197038 UYJ197038 VIF197038 VSB197038 WBX197038 WLT197038 WVP197038 H197040 JD197040 SZ197040 ACV197040 AMR197040 AWN197040 BGJ197040 BQF197040 CAB197040 CJX197040 CTT197040 DDP197040 DNL197040 DXH197040 EHD197040 EQZ197040 FAV197040 FKR197040 FUN197040 GEJ197040 GOF197040 GYB197040 HHX197040 HRT197040 IBP197040 ILL197040 IVH197040 JFD197040 JOZ197040 JYV197040 KIR197040 KSN197040 LCJ197040 LMF197040 LWB197040 MFX197040 MPT197040 MZP197040 NJL197040 NTH197040 ODD197040 OMZ197040 OWV197040 PGR197040 PQN197040 QAJ197040 QKF197040 QUB197040 RDX197040 RNT197040 RXP197040 SHL197040 SRH197040 TBD197040 TKZ197040 TUV197040 UER197040 UON197040 UYJ197040 VIF197040 VSB197040 WBX197040 WLT197040 WVP197040 H197050 JD197050 SZ197050 ACV197050 AMR197050 AWN197050 BGJ197050 BQF197050 CAB197050 CJX197050 CTT197050 DDP197050 DNL197050 DXH197050 EHD197050 EQZ197050 FAV197050 FKR197050 FUN197050 GEJ197050 GOF197050 GYB197050 HHX197050 HRT197050 IBP197050 ILL197050 IVH197050 JFD197050 JOZ197050 JYV197050 KIR197050 KSN197050 LCJ197050 LMF197050 LWB197050 MFX197050 MPT197050 MZP197050 NJL197050 NTH197050 ODD197050 OMZ197050 OWV197050 PGR197050 PQN197050 QAJ197050 QKF197050 QUB197050 RDX197050 RNT197050 RXP197050 SHL197050 SRH197050 TBD197050 TKZ197050 TUV197050 UER197050 UON197050 UYJ197050 VIF197050 VSB197050 WBX197050 WLT197050 WVP197050 H197052 JD197052 SZ197052 ACV197052 AMR197052 AWN197052 BGJ197052 BQF197052 CAB197052 CJX197052 CTT197052 DDP197052 DNL197052 DXH197052 EHD197052 EQZ197052 FAV197052 FKR197052 FUN197052 GEJ197052 GOF197052 GYB197052 HHX197052 HRT197052 IBP197052 ILL197052 IVH197052 JFD197052 JOZ197052 JYV197052 KIR197052 KSN197052 LCJ197052 LMF197052 LWB197052 MFX197052 MPT197052 MZP197052 NJL197052 NTH197052 ODD197052 OMZ197052 OWV197052 PGR197052 PQN197052 QAJ197052 QKF197052 QUB197052 RDX197052 RNT197052 RXP197052 SHL197052 SRH197052 TBD197052 TKZ197052 TUV197052 UER197052 UON197052 UYJ197052 VIF197052 VSB197052 WBX197052 WLT197052 WVP197052 H197062 JD197062 SZ197062 ACV197062 AMR197062 AWN197062 BGJ197062 BQF197062 CAB197062 CJX197062 CTT197062 DDP197062 DNL197062 DXH197062 EHD197062 EQZ197062 FAV197062 FKR197062 FUN197062 GEJ197062 GOF197062 GYB197062 HHX197062 HRT197062 IBP197062 ILL197062 IVH197062 JFD197062 JOZ197062 JYV197062 KIR197062 KSN197062 LCJ197062 LMF197062 LWB197062 MFX197062 MPT197062 MZP197062 NJL197062 NTH197062 ODD197062 OMZ197062 OWV197062 PGR197062 PQN197062 QAJ197062 QKF197062 QUB197062 RDX197062 RNT197062 RXP197062 SHL197062 SRH197062 TBD197062 TKZ197062 TUV197062 UER197062 UON197062 UYJ197062 VIF197062 VSB197062 WBX197062 WLT197062 WVP197062 H197064 JD197064 SZ197064 ACV197064 AMR197064 AWN197064 BGJ197064 BQF197064 CAB197064 CJX197064 CTT197064 DDP197064 DNL197064 DXH197064 EHD197064 EQZ197064 FAV197064 FKR197064 FUN197064 GEJ197064 GOF197064 GYB197064 HHX197064 HRT197064 IBP197064 ILL197064 IVH197064 JFD197064 JOZ197064 JYV197064 KIR197064 KSN197064 LCJ197064 LMF197064 LWB197064 MFX197064 MPT197064 MZP197064 NJL197064 NTH197064 ODD197064 OMZ197064 OWV197064 PGR197064 PQN197064 QAJ197064 QKF197064 QUB197064 RDX197064 RNT197064 RXP197064 SHL197064 SRH197064 TBD197064 TKZ197064 TUV197064 UER197064 UON197064 UYJ197064 VIF197064 VSB197064 WBX197064 WLT197064 WVP197064 H197074 JD197074 SZ197074 ACV197074 AMR197074 AWN197074 BGJ197074 BQF197074 CAB197074 CJX197074 CTT197074 DDP197074 DNL197074 DXH197074 EHD197074 EQZ197074 FAV197074 FKR197074 FUN197074 GEJ197074 GOF197074 GYB197074 HHX197074 HRT197074 IBP197074 ILL197074 IVH197074 JFD197074 JOZ197074 JYV197074 KIR197074 KSN197074 LCJ197074 LMF197074 LWB197074 MFX197074 MPT197074 MZP197074 NJL197074 NTH197074 ODD197074 OMZ197074 OWV197074 PGR197074 PQN197074 QAJ197074 QKF197074 QUB197074 RDX197074 RNT197074 RXP197074 SHL197074 SRH197074 TBD197074 TKZ197074 TUV197074 UER197074 UON197074 UYJ197074 VIF197074 VSB197074 WBX197074 WLT197074 WVP197074 H197076 JD197076 SZ197076 ACV197076 AMR197076 AWN197076 BGJ197076 BQF197076 CAB197076 CJX197076 CTT197076 DDP197076 DNL197076 DXH197076 EHD197076 EQZ197076 FAV197076 FKR197076 FUN197076 GEJ197076 GOF197076 GYB197076 HHX197076 HRT197076 IBP197076 ILL197076 IVH197076 JFD197076 JOZ197076 JYV197076 KIR197076 KSN197076 LCJ197076 LMF197076 LWB197076 MFX197076 MPT197076 MZP197076 NJL197076 NTH197076 ODD197076 OMZ197076 OWV197076 PGR197076 PQN197076 QAJ197076 QKF197076 QUB197076 RDX197076 RNT197076 RXP197076 SHL197076 SRH197076 TBD197076 TKZ197076 TUV197076 UER197076 UON197076 UYJ197076 VIF197076 VSB197076 WBX197076 WLT197076 WVP197076 H262454 JD262454 SZ262454 ACV262454 AMR262454 AWN262454 BGJ262454 BQF262454 CAB262454 CJX262454 CTT262454 DDP262454 DNL262454 DXH262454 EHD262454 EQZ262454 FAV262454 FKR262454 FUN262454 GEJ262454 GOF262454 GYB262454 HHX262454 HRT262454 IBP262454 ILL262454 IVH262454 JFD262454 JOZ262454 JYV262454 KIR262454 KSN262454 LCJ262454 LMF262454 LWB262454 MFX262454 MPT262454 MZP262454 NJL262454 NTH262454 ODD262454 OMZ262454 OWV262454 PGR262454 PQN262454 QAJ262454 QKF262454 QUB262454 RDX262454 RNT262454 RXP262454 SHL262454 SRH262454 TBD262454 TKZ262454 TUV262454 UER262454 UON262454 UYJ262454 VIF262454 VSB262454 WBX262454 WLT262454 WVP262454 H262456 JD262456 SZ262456 ACV262456 AMR262456 AWN262456 BGJ262456 BQF262456 CAB262456 CJX262456 CTT262456 DDP262456 DNL262456 DXH262456 EHD262456 EQZ262456 FAV262456 FKR262456 FUN262456 GEJ262456 GOF262456 GYB262456 HHX262456 HRT262456 IBP262456 ILL262456 IVH262456 JFD262456 JOZ262456 JYV262456 KIR262456 KSN262456 LCJ262456 LMF262456 LWB262456 MFX262456 MPT262456 MZP262456 NJL262456 NTH262456 ODD262456 OMZ262456 OWV262456 PGR262456 PQN262456 QAJ262456 QKF262456 QUB262456 RDX262456 RNT262456 RXP262456 SHL262456 SRH262456 TBD262456 TKZ262456 TUV262456 UER262456 UON262456 UYJ262456 VIF262456 VSB262456 WBX262456 WLT262456 WVP262456 H262466 JD262466 SZ262466 ACV262466 AMR262466 AWN262466 BGJ262466 BQF262466 CAB262466 CJX262466 CTT262466 DDP262466 DNL262466 DXH262466 EHD262466 EQZ262466 FAV262466 FKR262466 FUN262466 GEJ262466 GOF262466 GYB262466 HHX262466 HRT262466 IBP262466 ILL262466 IVH262466 JFD262466 JOZ262466 JYV262466 KIR262466 KSN262466 LCJ262466 LMF262466 LWB262466 MFX262466 MPT262466 MZP262466 NJL262466 NTH262466 ODD262466 OMZ262466 OWV262466 PGR262466 PQN262466 QAJ262466 QKF262466 QUB262466 RDX262466 RNT262466 RXP262466 SHL262466 SRH262466 TBD262466 TKZ262466 TUV262466 UER262466 UON262466 UYJ262466 VIF262466 VSB262466 WBX262466 WLT262466 WVP262466 H262468 JD262468 SZ262468 ACV262468 AMR262468 AWN262468 BGJ262468 BQF262468 CAB262468 CJX262468 CTT262468 DDP262468 DNL262468 DXH262468 EHD262468 EQZ262468 FAV262468 FKR262468 FUN262468 GEJ262468 GOF262468 GYB262468 HHX262468 HRT262468 IBP262468 ILL262468 IVH262468 JFD262468 JOZ262468 JYV262468 KIR262468 KSN262468 LCJ262468 LMF262468 LWB262468 MFX262468 MPT262468 MZP262468 NJL262468 NTH262468 ODD262468 OMZ262468 OWV262468 PGR262468 PQN262468 QAJ262468 QKF262468 QUB262468 RDX262468 RNT262468 RXP262468 SHL262468 SRH262468 TBD262468 TKZ262468 TUV262468 UER262468 UON262468 UYJ262468 VIF262468 VSB262468 WBX262468 WLT262468 WVP262468 H262478 JD262478 SZ262478 ACV262478 AMR262478 AWN262478 BGJ262478 BQF262478 CAB262478 CJX262478 CTT262478 DDP262478 DNL262478 DXH262478 EHD262478 EQZ262478 FAV262478 FKR262478 FUN262478 GEJ262478 GOF262478 GYB262478 HHX262478 HRT262478 IBP262478 ILL262478 IVH262478 JFD262478 JOZ262478 JYV262478 KIR262478 KSN262478 LCJ262478 LMF262478 LWB262478 MFX262478 MPT262478 MZP262478 NJL262478 NTH262478 ODD262478 OMZ262478 OWV262478 PGR262478 PQN262478 QAJ262478 QKF262478 QUB262478 RDX262478 RNT262478 RXP262478 SHL262478 SRH262478 TBD262478 TKZ262478 TUV262478 UER262478 UON262478 UYJ262478 VIF262478 VSB262478 WBX262478 WLT262478 WVP262478 H262480 JD262480 SZ262480 ACV262480 AMR262480 AWN262480 BGJ262480 BQF262480 CAB262480 CJX262480 CTT262480 DDP262480 DNL262480 DXH262480 EHD262480 EQZ262480 FAV262480 FKR262480 FUN262480 GEJ262480 GOF262480 GYB262480 HHX262480 HRT262480 IBP262480 ILL262480 IVH262480 JFD262480 JOZ262480 JYV262480 KIR262480 KSN262480 LCJ262480 LMF262480 LWB262480 MFX262480 MPT262480 MZP262480 NJL262480 NTH262480 ODD262480 OMZ262480 OWV262480 PGR262480 PQN262480 QAJ262480 QKF262480 QUB262480 RDX262480 RNT262480 RXP262480 SHL262480 SRH262480 TBD262480 TKZ262480 TUV262480 UER262480 UON262480 UYJ262480 VIF262480 VSB262480 WBX262480 WLT262480 WVP262480 H262490 JD262490 SZ262490 ACV262490 AMR262490 AWN262490 BGJ262490 BQF262490 CAB262490 CJX262490 CTT262490 DDP262490 DNL262490 DXH262490 EHD262490 EQZ262490 FAV262490 FKR262490 FUN262490 GEJ262490 GOF262490 GYB262490 HHX262490 HRT262490 IBP262490 ILL262490 IVH262490 JFD262490 JOZ262490 JYV262490 KIR262490 KSN262490 LCJ262490 LMF262490 LWB262490 MFX262490 MPT262490 MZP262490 NJL262490 NTH262490 ODD262490 OMZ262490 OWV262490 PGR262490 PQN262490 QAJ262490 QKF262490 QUB262490 RDX262490 RNT262490 RXP262490 SHL262490 SRH262490 TBD262490 TKZ262490 TUV262490 UER262490 UON262490 UYJ262490 VIF262490 VSB262490 WBX262490 WLT262490 WVP262490 H262492 JD262492 SZ262492 ACV262492 AMR262492 AWN262492 BGJ262492 BQF262492 CAB262492 CJX262492 CTT262492 DDP262492 DNL262492 DXH262492 EHD262492 EQZ262492 FAV262492 FKR262492 FUN262492 GEJ262492 GOF262492 GYB262492 HHX262492 HRT262492 IBP262492 ILL262492 IVH262492 JFD262492 JOZ262492 JYV262492 KIR262492 KSN262492 LCJ262492 LMF262492 LWB262492 MFX262492 MPT262492 MZP262492 NJL262492 NTH262492 ODD262492 OMZ262492 OWV262492 PGR262492 PQN262492 QAJ262492 QKF262492 QUB262492 RDX262492 RNT262492 RXP262492 SHL262492 SRH262492 TBD262492 TKZ262492 TUV262492 UER262492 UON262492 UYJ262492 VIF262492 VSB262492 WBX262492 WLT262492 WVP262492 H262502 JD262502 SZ262502 ACV262502 AMR262502 AWN262502 BGJ262502 BQF262502 CAB262502 CJX262502 CTT262502 DDP262502 DNL262502 DXH262502 EHD262502 EQZ262502 FAV262502 FKR262502 FUN262502 GEJ262502 GOF262502 GYB262502 HHX262502 HRT262502 IBP262502 ILL262502 IVH262502 JFD262502 JOZ262502 JYV262502 KIR262502 KSN262502 LCJ262502 LMF262502 LWB262502 MFX262502 MPT262502 MZP262502 NJL262502 NTH262502 ODD262502 OMZ262502 OWV262502 PGR262502 PQN262502 QAJ262502 QKF262502 QUB262502 RDX262502 RNT262502 RXP262502 SHL262502 SRH262502 TBD262502 TKZ262502 TUV262502 UER262502 UON262502 UYJ262502 VIF262502 VSB262502 WBX262502 WLT262502 WVP262502 H262504 JD262504 SZ262504 ACV262504 AMR262504 AWN262504 BGJ262504 BQF262504 CAB262504 CJX262504 CTT262504 DDP262504 DNL262504 DXH262504 EHD262504 EQZ262504 FAV262504 FKR262504 FUN262504 GEJ262504 GOF262504 GYB262504 HHX262504 HRT262504 IBP262504 ILL262504 IVH262504 JFD262504 JOZ262504 JYV262504 KIR262504 KSN262504 LCJ262504 LMF262504 LWB262504 MFX262504 MPT262504 MZP262504 NJL262504 NTH262504 ODD262504 OMZ262504 OWV262504 PGR262504 PQN262504 QAJ262504 QKF262504 QUB262504 RDX262504 RNT262504 RXP262504 SHL262504 SRH262504 TBD262504 TKZ262504 TUV262504 UER262504 UON262504 UYJ262504 VIF262504 VSB262504 WBX262504 WLT262504 WVP262504 H262514 JD262514 SZ262514 ACV262514 AMR262514 AWN262514 BGJ262514 BQF262514 CAB262514 CJX262514 CTT262514 DDP262514 DNL262514 DXH262514 EHD262514 EQZ262514 FAV262514 FKR262514 FUN262514 GEJ262514 GOF262514 GYB262514 HHX262514 HRT262514 IBP262514 ILL262514 IVH262514 JFD262514 JOZ262514 JYV262514 KIR262514 KSN262514 LCJ262514 LMF262514 LWB262514 MFX262514 MPT262514 MZP262514 NJL262514 NTH262514 ODD262514 OMZ262514 OWV262514 PGR262514 PQN262514 QAJ262514 QKF262514 QUB262514 RDX262514 RNT262514 RXP262514 SHL262514 SRH262514 TBD262514 TKZ262514 TUV262514 UER262514 UON262514 UYJ262514 VIF262514 VSB262514 WBX262514 WLT262514 WVP262514 H262516 JD262516 SZ262516 ACV262516 AMR262516 AWN262516 BGJ262516 BQF262516 CAB262516 CJX262516 CTT262516 DDP262516 DNL262516 DXH262516 EHD262516 EQZ262516 FAV262516 FKR262516 FUN262516 GEJ262516 GOF262516 GYB262516 HHX262516 HRT262516 IBP262516 ILL262516 IVH262516 JFD262516 JOZ262516 JYV262516 KIR262516 KSN262516 LCJ262516 LMF262516 LWB262516 MFX262516 MPT262516 MZP262516 NJL262516 NTH262516 ODD262516 OMZ262516 OWV262516 PGR262516 PQN262516 QAJ262516 QKF262516 QUB262516 RDX262516 RNT262516 RXP262516 SHL262516 SRH262516 TBD262516 TKZ262516 TUV262516 UER262516 UON262516 UYJ262516 VIF262516 VSB262516 WBX262516 WLT262516 WVP262516 H262526 JD262526 SZ262526 ACV262526 AMR262526 AWN262526 BGJ262526 BQF262526 CAB262526 CJX262526 CTT262526 DDP262526 DNL262526 DXH262526 EHD262526 EQZ262526 FAV262526 FKR262526 FUN262526 GEJ262526 GOF262526 GYB262526 HHX262526 HRT262526 IBP262526 ILL262526 IVH262526 JFD262526 JOZ262526 JYV262526 KIR262526 KSN262526 LCJ262526 LMF262526 LWB262526 MFX262526 MPT262526 MZP262526 NJL262526 NTH262526 ODD262526 OMZ262526 OWV262526 PGR262526 PQN262526 QAJ262526 QKF262526 QUB262526 RDX262526 RNT262526 RXP262526 SHL262526 SRH262526 TBD262526 TKZ262526 TUV262526 UER262526 UON262526 UYJ262526 VIF262526 VSB262526 WBX262526 WLT262526 WVP262526 H262528 JD262528 SZ262528 ACV262528 AMR262528 AWN262528 BGJ262528 BQF262528 CAB262528 CJX262528 CTT262528 DDP262528 DNL262528 DXH262528 EHD262528 EQZ262528 FAV262528 FKR262528 FUN262528 GEJ262528 GOF262528 GYB262528 HHX262528 HRT262528 IBP262528 ILL262528 IVH262528 JFD262528 JOZ262528 JYV262528 KIR262528 KSN262528 LCJ262528 LMF262528 LWB262528 MFX262528 MPT262528 MZP262528 NJL262528 NTH262528 ODD262528 OMZ262528 OWV262528 PGR262528 PQN262528 QAJ262528 QKF262528 QUB262528 RDX262528 RNT262528 RXP262528 SHL262528 SRH262528 TBD262528 TKZ262528 TUV262528 UER262528 UON262528 UYJ262528 VIF262528 VSB262528 WBX262528 WLT262528 WVP262528 H262538 JD262538 SZ262538 ACV262538 AMR262538 AWN262538 BGJ262538 BQF262538 CAB262538 CJX262538 CTT262538 DDP262538 DNL262538 DXH262538 EHD262538 EQZ262538 FAV262538 FKR262538 FUN262538 GEJ262538 GOF262538 GYB262538 HHX262538 HRT262538 IBP262538 ILL262538 IVH262538 JFD262538 JOZ262538 JYV262538 KIR262538 KSN262538 LCJ262538 LMF262538 LWB262538 MFX262538 MPT262538 MZP262538 NJL262538 NTH262538 ODD262538 OMZ262538 OWV262538 PGR262538 PQN262538 QAJ262538 QKF262538 QUB262538 RDX262538 RNT262538 RXP262538 SHL262538 SRH262538 TBD262538 TKZ262538 TUV262538 UER262538 UON262538 UYJ262538 VIF262538 VSB262538 WBX262538 WLT262538 WVP262538 H262540 JD262540 SZ262540 ACV262540 AMR262540 AWN262540 BGJ262540 BQF262540 CAB262540 CJX262540 CTT262540 DDP262540 DNL262540 DXH262540 EHD262540 EQZ262540 FAV262540 FKR262540 FUN262540 GEJ262540 GOF262540 GYB262540 HHX262540 HRT262540 IBP262540 ILL262540 IVH262540 JFD262540 JOZ262540 JYV262540 KIR262540 KSN262540 LCJ262540 LMF262540 LWB262540 MFX262540 MPT262540 MZP262540 NJL262540 NTH262540 ODD262540 OMZ262540 OWV262540 PGR262540 PQN262540 QAJ262540 QKF262540 QUB262540 RDX262540 RNT262540 RXP262540 SHL262540 SRH262540 TBD262540 TKZ262540 TUV262540 UER262540 UON262540 UYJ262540 VIF262540 VSB262540 WBX262540 WLT262540 WVP262540 H262550 JD262550 SZ262550 ACV262550 AMR262550 AWN262550 BGJ262550 BQF262550 CAB262550 CJX262550 CTT262550 DDP262550 DNL262550 DXH262550 EHD262550 EQZ262550 FAV262550 FKR262550 FUN262550 GEJ262550 GOF262550 GYB262550 HHX262550 HRT262550 IBP262550 ILL262550 IVH262550 JFD262550 JOZ262550 JYV262550 KIR262550 KSN262550 LCJ262550 LMF262550 LWB262550 MFX262550 MPT262550 MZP262550 NJL262550 NTH262550 ODD262550 OMZ262550 OWV262550 PGR262550 PQN262550 QAJ262550 QKF262550 QUB262550 RDX262550 RNT262550 RXP262550 SHL262550 SRH262550 TBD262550 TKZ262550 TUV262550 UER262550 UON262550 UYJ262550 VIF262550 VSB262550 WBX262550 WLT262550 WVP262550 H262552 JD262552 SZ262552 ACV262552 AMR262552 AWN262552 BGJ262552 BQF262552 CAB262552 CJX262552 CTT262552 DDP262552 DNL262552 DXH262552 EHD262552 EQZ262552 FAV262552 FKR262552 FUN262552 GEJ262552 GOF262552 GYB262552 HHX262552 HRT262552 IBP262552 ILL262552 IVH262552 JFD262552 JOZ262552 JYV262552 KIR262552 KSN262552 LCJ262552 LMF262552 LWB262552 MFX262552 MPT262552 MZP262552 NJL262552 NTH262552 ODD262552 OMZ262552 OWV262552 PGR262552 PQN262552 QAJ262552 QKF262552 QUB262552 RDX262552 RNT262552 RXP262552 SHL262552 SRH262552 TBD262552 TKZ262552 TUV262552 UER262552 UON262552 UYJ262552 VIF262552 VSB262552 WBX262552 WLT262552 WVP262552 H262562 JD262562 SZ262562 ACV262562 AMR262562 AWN262562 BGJ262562 BQF262562 CAB262562 CJX262562 CTT262562 DDP262562 DNL262562 DXH262562 EHD262562 EQZ262562 FAV262562 FKR262562 FUN262562 GEJ262562 GOF262562 GYB262562 HHX262562 HRT262562 IBP262562 ILL262562 IVH262562 JFD262562 JOZ262562 JYV262562 KIR262562 KSN262562 LCJ262562 LMF262562 LWB262562 MFX262562 MPT262562 MZP262562 NJL262562 NTH262562 ODD262562 OMZ262562 OWV262562 PGR262562 PQN262562 QAJ262562 QKF262562 QUB262562 RDX262562 RNT262562 RXP262562 SHL262562 SRH262562 TBD262562 TKZ262562 TUV262562 UER262562 UON262562 UYJ262562 VIF262562 VSB262562 WBX262562 WLT262562 WVP262562 H262564 JD262564 SZ262564 ACV262564 AMR262564 AWN262564 BGJ262564 BQF262564 CAB262564 CJX262564 CTT262564 DDP262564 DNL262564 DXH262564 EHD262564 EQZ262564 FAV262564 FKR262564 FUN262564 GEJ262564 GOF262564 GYB262564 HHX262564 HRT262564 IBP262564 ILL262564 IVH262564 JFD262564 JOZ262564 JYV262564 KIR262564 KSN262564 LCJ262564 LMF262564 LWB262564 MFX262564 MPT262564 MZP262564 NJL262564 NTH262564 ODD262564 OMZ262564 OWV262564 PGR262564 PQN262564 QAJ262564 QKF262564 QUB262564 RDX262564 RNT262564 RXP262564 SHL262564 SRH262564 TBD262564 TKZ262564 TUV262564 UER262564 UON262564 UYJ262564 VIF262564 VSB262564 WBX262564 WLT262564 WVP262564 H262574 JD262574 SZ262574 ACV262574 AMR262574 AWN262574 BGJ262574 BQF262574 CAB262574 CJX262574 CTT262574 DDP262574 DNL262574 DXH262574 EHD262574 EQZ262574 FAV262574 FKR262574 FUN262574 GEJ262574 GOF262574 GYB262574 HHX262574 HRT262574 IBP262574 ILL262574 IVH262574 JFD262574 JOZ262574 JYV262574 KIR262574 KSN262574 LCJ262574 LMF262574 LWB262574 MFX262574 MPT262574 MZP262574 NJL262574 NTH262574 ODD262574 OMZ262574 OWV262574 PGR262574 PQN262574 QAJ262574 QKF262574 QUB262574 RDX262574 RNT262574 RXP262574 SHL262574 SRH262574 TBD262574 TKZ262574 TUV262574 UER262574 UON262574 UYJ262574 VIF262574 VSB262574 WBX262574 WLT262574 WVP262574 H262576 JD262576 SZ262576 ACV262576 AMR262576 AWN262576 BGJ262576 BQF262576 CAB262576 CJX262576 CTT262576 DDP262576 DNL262576 DXH262576 EHD262576 EQZ262576 FAV262576 FKR262576 FUN262576 GEJ262576 GOF262576 GYB262576 HHX262576 HRT262576 IBP262576 ILL262576 IVH262576 JFD262576 JOZ262576 JYV262576 KIR262576 KSN262576 LCJ262576 LMF262576 LWB262576 MFX262576 MPT262576 MZP262576 NJL262576 NTH262576 ODD262576 OMZ262576 OWV262576 PGR262576 PQN262576 QAJ262576 QKF262576 QUB262576 RDX262576 RNT262576 RXP262576 SHL262576 SRH262576 TBD262576 TKZ262576 TUV262576 UER262576 UON262576 UYJ262576 VIF262576 VSB262576 WBX262576 WLT262576 WVP262576 H262586 JD262586 SZ262586 ACV262586 AMR262586 AWN262586 BGJ262586 BQF262586 CAB262586 CJX262586 CTT262586 DDP262586 DNL262586 DXH262586 EHD262586 EQZ262586 FAV262586 FKR262586 FUN262586 GEJ262586 GOF262586 GYB262586 HHX262586 HRT262586 IBP262586 ILL262586 IVH262586 JFD262586 JOZ262586 JYV262586 KIR262586 KSN262586 LCJ262586 LMF262586 LWB262586 MFX262586 MPT262586 MZP262586 NJL262586 NTH262586 ODD262586 OMZ262586 OWV262586 PGR262586 PQN262586 QAJ262586 QKF262586 QUB262586 RDX262586 RNT262586 RXP262586 SHL262586 SRH262586 TBD262586 TKZ262586 TUV262586 UER262586 UON262586 UYJ262586 VIF262586 VSB262586 WBX262586 WLT262586 WVP262586 H262588 JD262588 SZ262588 ACV262588 AMR262588 AWN262588 BGJ262588 BQF262588 CAB262588 CJX262588 CTT262588 DDP262588 DNL262588 DXH262588 EHD262588 EQZ262588 FAV262588 FKR262588 FUN262588 GEJ262588 GOF262588 GYB262588 HHX262588 HRT262588 IBP262588 ILL262588 IVH262588 JFD262588 JOZ262588 JYV262588 KIR262588 KSN262588 LCJ262588 LMF262588 LWB262588 MFX262588 MPT262588 MZP262588 NJL262588 NTH262588 ODD262588 OMZ262588 OWV262588 PGR262588 PQN262588 QAJ262588 QKF262588 QUB262588 RDX262588 RNT262588 RXP262588 SHL262588 SRH262588 TBD262588 TKZ262588 TUV262588 UER262588 UON262588 UYJ262588 VIF262588 VSB262588 WBX262588 WLT262588 WVP262588 H262598 JD262598 SZ262598 ACV262598 AMR262598 AWN262598 BGJ262598 BQF262598 CAB262598 CJX262598 CTT262598 DDP262598 DNL262598 DXH262598 EHD262598 EQZ262598 FAV262598 FKR262598 FUN262598 GEJ262598 GOF262598 GYB262598 HHX262598 HRT262598 IBP262598 ILL262598 IVH262598 JFD262598 JOZ262598 JYV262598 KIR262598 KSN262598 LCJ262598 LMF262598 LWB262598 MFX262598 MPT262598 MZP262598 NJL262598 NTH262598 ODD262598 OMZ262598 OWV262598 PGR262598 PQN262598 QAJ262598 QKF262598 QUB262598 RDX262598 RNT262598 RXP262598 SHL262598 SRH262598 TBD262598 TKZ262598 TUV262598 UER262598 UON262598 UYJ262598 VIF262598 VSB262598 WBX262598 WLT262598 WVP262598 H262600 JD262600 SZ262600 ACV262600 AMR262600 AWN262600 BGJ262600 BQF262600 CAB262600 CJX262600 CTT262600 DDP262600 DNL262600 DXH262600 EHD262600 EQZ262600 FAV262600 FKR262600 FUN262600 GEJ262600 GOF262600 GYB262600 HHX262600 HRT262600 IBP262600 ILL262600 IVH262600 JFD262600 JOZ262600 JYV262600 KIR262600 KSN262600 LCJ262600 LMF262600 LWB262600 MFX262600 MPT262600 MZP262600 NJL262600 NTH262600 ODD262600 OMZ262600 OWV262600 PGR262600 PQN262600 QAJ262600 QKF262600 QUB262600 RDX262600 RNT262600 RXP262600 SHL262600 SRH262600 TBD262600 TKZ262600 TUV262600 UER262600 UON262600 UYJ262600 VIF262600 VSB262600 WBX262600 WLT262600 WVP262600 H262610 JD262610 SZ262610 ACV262610 AMR262610 AWN262610 BGJ262610 BQF262610 CAB262610 CJX262610 CTT262610 DDP262610 DNL262610 DXH262610 EHD262610 EQZ262610 FAV262610 FKR262610 FUN262610 GEJ262610 GOF262610 GYB262610 HHX262610 HRT262610 IBP262610 ILL262610 IVH262610 JFD262610 JOZ262610 JYV262610 KIR262610 KSN262610 LCJ262610 LMF262610 LWB262610 MFX262610 MPT262610 MZP262610 NJL262610 NTH262610 ODD262610 OMZ262610 OWV262610 PGR262610 PQN262610 QAJ262610 QKF262610 QUB262610 RDX262610 RNT262610 RXP262610 SHL262610 SRH262610 TBD262610 TKZ262610 TUV262610 UER262610 UON262610 UYJ262610 VIF262610 VSB262610 WBX262610 WLT262610 WVP262610 H262612 JD262612 SZ262612 ACV262612 AMR262612 AWN262612 BGJ262612 BQF262612 CAB262612 CJX262612 CTT262612 DDP262612 DNL262612 DXH262612 EHD262612 EQZ262612 FAV262612 FKR262612 FUN262612 GEJ262612 GOF262612 GYB262612 HHX262612 HRT262612 IBP262612 ILL262612 IVH262612 JFD262612 JOZ262612 JYV262612 KIR262612 KSN262612 LCJ262612 LMF262612 LWB262612 MFX262612 MPT262612 MZP262612 NJL262612 NTH262612 ODD262612 OMZ262612 OWV262612 PGR262612 PQN262612 QAJ262612 QKF262612 QUB262612 RDX262612 RNT262612 RXP262612 SHL262612 SRH262612 TBD262612 TKZ262612 TUV262612 UER262612 UON262612 UYJ262612 VIF262612 VSB262612 WBX262612 WLT262612 WVP262612 H327990 JD327990 SZ327990 ACV327990 AMR327990 AWN327990 BGJ327990 BQF327990 CAB327990 CJX327990 CTT327990 DDP327990 DNL327990 DXH327990 EHD327990 EQZ327990 FAV327990 FKR327990 FUN327990 GEJ327990 GOF327990 GYB327990 HHX327990 HRT327990 IBP327990 ILL327990 IVH327990 JFD327990 JOZ327990 JYV327990 KIR327990 KSN327990 LCJ327990 LMF327990 LWB327990 MFX327990 MPT327990 MZP327990 NJL327990 NTH327990 ODD327990 OMZ327990 OWV327990 PGR327990 PQN327990 QAJ327990 QKF327990 QUB327990 RDX327990 RNT327990 RXP327990 SHL327990 SRH327990 TBD327990 TKZ327990 TUV327990 UER327990 UON327990 UYJ327990 VIF327990 VSB327990 WBX327990 WLT327990 WVP327990 H327992 JD327992 SZ327992 ACV327992 AMR327992 AWN327992 BGJ327992 BQF327992 CAB327992 CJX327992 CTT327992 DDP327992 DNL327992 DXH327992 EHD327992 EQZ327992 FAV327992 FKR327992 FUN327992 GEJ327992 GOF327992 GYB327992 HHX327992 HRT327992 IBP327992 ILL327992 IVH327992 JFD327992 JOZ327992 JYV327992 KIR327992 KSN327992 LCJ327992 LMF327992 LWB327992 MFX327992 MPT327992 MZP327992 NJL327992 NTH327992 ODD327992 OMZ327992 OWV327992 PGR327992 PQN327992 QAJ327992 QKF327992 QUB327992 RDX327992 RNT327992 RXP327992 SHL327992 SRH327992 TBD327992 TKZ327992 TUV327992 UER327992 UON327992 UYJ327992 VIF327992 VSB327992 WBX327992 WLT327992 WVP327992 H328002 JD328002 SZ328002 ACV328002 AMR328002 AWN328002 BGJ328002 BQF328002 CAB328002 CJX328002 CTT328002 DDP328002 DNL328002 DXH328002 EHD328002 EQZ328002 FAV328002 FKR328002 FUN328002 GEJ328002 GOF328002 GYB328002 HHX328002 HRT328002 IBP328002 ILL328002 IVH328002 JFD328002 JOZ328002 JYV328002 KIR328002 KSN328002 LCJ328002 LMF328002 LWB328002 MFX328002 MPT328002 MZP328002 NJL328002 NTH328002 ODD328002 OMZ328002 OWV328002 PGR328002 PQN328002 QAJ328002 QKF328002 QUB328002 RDX328002 RNT328002 RXP328002 SHL328002 SRH328002 TBD328002 TKZ328002 TUV328002 UER328002 UON328002 UYJ328002 VIF328002 VSB328002 WBX328002 WLT328002 WVP328002 H328004 JD328004 SZ328004 ACV328004 AMR328004 AWN328004 BGJ328004 BQF328004 CAB328004 CJX328004 CTT328004 DDP328004 DNL328004 DXH328004 EHD328004 EQZ328004 FAV328004 FKR328004 FUN328004 GEJ328004 GOF328004 GYB328004 HHX328004 HRT328004 IBP328004 ILL328004 IVH328004 JFD328004 JOZ328004 JYV328004 KIR328004 KSN328004 LCJ328004 LMF328004 LWB328004 MFX328004 MPT328004 MZP328004 NJL328004 NTH328004 ODD328004 OMZ328004 OWV328004 PGR328004 PQN328004 QAJ328004 QKF328004 QUB328004 RDX328004 RNT328004 RXP328004 SHL328004 SRH328004 TBD328004 TKZ328004 TUV328004 UER328004 UON328004 UYJ328004 VIF328004 VSB328004 WBX328004 WLT328004 WVP328004 H328014 JD328014 SZ328014 ACV328014 AMR328014 AWN328014 BGJ328014 BQF328014 CAB328014 CJX328014 CTT328014 DDP328014 DNL328014 DXH328014 EHD328014 EQZ328014 FAV328014 FKR328014 FUN328014 GEJ328014 GOF328014 GYB328014 HHX328014 HRT328014 IBP328014 ILL328014 IVH328014 JFD328014 JOZ328014 JYV328014 KIR328014 KSN328014 LCJ328014 LMF328014 LWB328014 MFX328014 MPT328014 MZP328014 NJL328014 NTH328014 ODD328014 OMZ328014 OWV328014 PGR328014 PQN328014 QAJ328014 QKF328014 QUB328014 RDX328014 RNT328014 RXP328014 SHL328014 SRH328014 TBD328014 TKZ328014 TUV328014 UER328014 UON328014 UYJ328014 VIF328014 VSB328014 WBX328014 WLT328014 WVP328014 H328016 JD328016 SZ328016 ACV328016 AMR328016 AWN328016 BGJ328016 BQF328016 CAB328016 CJX328016 CTT328016 DDP328016 DNL328016 DXH328016 EHD328016 EQZ328016 FAV328016 FKR328016 FUN328016 GEJ328016 GOF328016 GYB328016 HHX328016 HRT328016 IBP328016 ILL328016 IVH328016 JFD328016 JOZ328016 JYV328016 KIR328016 KSN328016 LCJ328016 LMF328016 LWB328016 MFX328016 MPT328016 MZP328016 NJL328016 NTH328016 ODD328016 OMZ328016 OWV328016 PGR328016 PQN328016 QAJ328016 QKF328016 QUB328016 RDX328016 RNT328016 RXP328016 SHL328016 SRH328016 TBD328016 TKZ328016 TUV328016 UER328016 UON328016 UYJ328016 VIF328016 VSB328016 WBX328016 WLT328016 WVP328016 H328026 JD328026 SZ328026 ACV328026 AMR328026 AWN328026 BGJ328026 BQF328026 CAB328026 CJX328026 CTT328026 DDP328026 DNL328026 DXH328026 EHD328026 EQZ328026 FAV328026 FKR328026 FUN328026 GEJ328026 GOF328026 GYB328026 HHX328026 HRT328026 IBP328026 ILL328026 IVH328026 JFD328026 JOZ328026 JYV328026 KIR328026 KSN328026 LCJ328026 LMF328026 LWB328026 MFX328026 MPT328026 MZP328026 NJL328026 NTH328026 ODD328026 OMZ328026 OWV328026 PGR328026 PQN328026 QAJ328026 QKF328026 QUB328026 RDX328026 RNT328026 RXP328026 SHL328026 SRH328026 TBD328026 TKZ328026 TUV328026 UER328026 UON328026 UYJ328026 VIF328026 VSB328026 WBX328026 WLT328026 WVP328026 H328028 JD328028 SZ328028 ACV328028 AMR328028 AWN328028 BGJ328028 BQF328028 CAB328028 CJX328028 CTT328028 DDP328028 DNL328028 DXH328028 EHD328028 EQZ328028 FAV328028 FKR328028 FUN328028 GEJ328028 GOF328028 GYB328028 HHX328028 HRT328028 IBP328028 ILL328028 IVH328028 JFD328028 JOZ328028 JYV328028 KIR328028 KSN328028 LCJ328028 LMF328028 LWB328028 MFX328028 MPT328028 MZP328028 NJL328028 NTH328028 ODD328028 OMZ328028 OWV328028 PGR328028 PQN328028 QAJ328028 QKF328028 QUB328028 RDX328028 RNT328028 RXP328028 SHL328028 SRH328028 TBD328028 TKZ328028 TUV328028 UER328028 UON328028 UYJ328028 VIF328028 VSB328028 WBX328028 WLT328028 WVP328028 H328038 JD328038 SZ328038 ACV328038 AMR328038 AWN328038 BGJ328038 BQF328038 CAB328038 CJX328038 CTT328038 DDP328038 DNL328038 DXH328038 EHD328038 EQZ328038 FAV328038 FKR328038 FUN328038 GEJ328038 GOF328038 GYB328038 HHX328038 HRT328038 IBP328038 ILL328038 IVH328038 JFD328038 JOZ328038 JYV328038 KIR328038 KSN328038 LCJ328038 LMF328038 LWB328038 MFX328038 MPT328038 MZP328038 NJL328038 NTH328038 ODD328038 OMZ328038 OWV328038 PGR328038 PQN328038 QAJ328038 QKF328038 QUB328038 RDX328038 RNT328038 RXP328038 SHL328038 SRH328038 TBD328038 TKZ328038 TUV328038 UER328038 UON328038 UYJ328038 VIF328038 VSB328038 WBX328038 WLT328038 WVP328038 H328040 JD328040 SZ328040 ACV328040 AMR328040 AWN328040 BGJ328040 BQF328040 CAB328040 CJX328040 CTT328040 DDP328040 DNL328040 DXH328040 EHD328040 EQZ328040 FAV328040 FKR328040 FUN328040 GEJ328040 GOF328040 GYB328040 HHX328040 HRT328040 IBP328040 ILL328040 IVH328040 JFD328040 JOZ328040 JYV328040 KIR328040 KSN328040 LCJ328040 LMF328040 LWB328040 MFX328040 MPT328040 MZP328040 NJL328040 NTH328040 ODD328040 OMZ328040 OWV328040 PGR328040 PQN328040 QAJ328040 QKF328040 QUB328040 RDX328040 RNT328040 RXP328040 SHL328040 SRH328040 TBD328040 TKZ328040 TUV328040 UER328040 UON328040 UYJ328040 VIF328040 VSB328040 WBX328040 WLT328040 WVP328040 H328050 JD328050 SZ328050 ACV328050 AMR328050 AWN328050 BGJ328050 BQF328050 CAB328050 CJX328050 CTT328050 DDP328050 DNL328050 DXH328050 EHD328050 EQZ328050 FAV328050 FKR328050 FUN328050 GEJ328050 GOF328050 GYB328050 HHX328050 HRT328050 IBP328050 ILL328050 IVH328050 JFD328050 JOZ328050 JYV328050 KIR328050 KSN328050 LCJ328050 LMF328050 LWB328050 MFX328050 MPT328050 MZP328050 NJL328050 NTH328050 ODD328050 OMZ328050 OWV328050 PGR328050 PQN328050 QAJ328050 QKF328050 QUB328050 RDX328050 RNT328050 RXP328050 SHL328050 SRH328050 TBD328050 TKZ328050 TUV328050 UER328050 UON328050 UYJ328050 VIF328050 VSB328050 WBX328050 WLT328050 WVP328050 H328052 JD328052 SZ328052 ACV328052 AMR328052 AWN328052 BGJ328052 BQF328052 CAB328052 CJX328052 CTT328052 DDP328052 DNL328052 DXH328052 EHD328052 EQZ328052 FAV328052 FKR328052 FUN328052 GEJ328052 GOF328052 GYB328052 HHX328052 HRT328052 IBP328052 ILL328052 IVH328052 JFD328052 JOZ328052 JYV328052 KIR328052 KSN328052 LCJ328052 LMF328052 LWB328052 MFX328052 MPT328052 MZP328052 NJL328052 NTH328052 ODD328052 OMZ328052 OWV328052 PGR328052 PQN328052 QAJ328052 QKF328052 QUB328052 RDX328052 RNT328052 RXP328052 SHL328052 SRH328052 TBD328052 TKZ328052 TUV328052 UER328052 UON328052 UYJ328052 VIF328052 VSB328052 WBX328052 WLT328052 WVP328052 H328062 JD328062 SZ328062 ACV328062 AMR328062 AWN328062 BGJ328062 BQF328062 CAB328062 CJX328062 CTT328062 DDP328062 DNL328062 DXH328062 EHD328062 EQZ328062 FAV328062 FKR328062 FUN328062 GEJ328062 GOF328062 GYB328062 HHX328062 HRT328062 IBP328062 ILL328062 IVH328062 JFD328062 JOZ328062 JYV328062 KIR328062 KSN328062 LCJ328062 LMF328062 LWB328062 MFX328062 MPT328062 MZP328062 NJL328062 NTH328062 ODD328062 OMZ328062 OWV328062 PGR328062 PQN328062 QAJ328062 QKF328062 QUB328062 RDX328062 RNT328062 RXP328062 SHL328062 SRH328062 TBD328062 TKZ328062 TUV328062 UER328062 UON328062 UYJ328062 VIF328062 VSB328062 WBX328062 WLT328062 WVP328062 H328064 JD328064 SZ328064 ACV328064 AMR328064 AWN328064 BGJ328064 BQF328064 CAB328064 CJX328064 CTT328064 DDP328064 DNL328064 DXH328064 EHD328064 EQZ328064 FAV328064 FKR328064 FUN328064 GEJ328064 GOF328064 GYB328064 HHX328064 HRT328064 IBP328064 ILL328064 IVH328064 JFD328064 JOZ328064 JYV328064 KIR328064 KSN328064 LCJ328064 LMF328064 LWB328064 MFX328064 MPT328064 MZP328064 NJL328064 NTH328064 ODD328064 OMZ328064 OWV328064 PGR328064 PQN328064 QAJ328064 QKF328064 QUB328064 RDX328064 RNT328064 RXP328064 SHL328064 SRH328064 TBD328064 TKZ328064 TUV328064 UER328064 UON328064 UYJ328064 VIF328064 VSB328064 WBX328064 WLT328064 WVP328064 H328074 JD328074 SZ328074 ACV328074 AMR328074 AWN328074 BGJ328074 BQF328074 CAB328074 CJX328074 CTT328074 DDP328074 DNL328074 DXH328074 EHD328074 EQZ328074 FAV328074 FKR328074 FUN328074 GEJ328074 GOF328074 GYB328074 HHX328074 HRT328074 IBP328074 ILL328074 IVH328074 JFD328074 JOZ328074 JYV328074 KIR328074 KSN328074 LCJ328074 LMF328074 LWB328074 MFX328074 MPT328074 MZP328074 NJL328074 NTH328074 ODD328074 OMZ328074 OWV328074 PGR328074 PQN328074 QAJ328074 QKF328074 QUB328074 RDX328074 RNT328074 RXP328074 SHL328074 SRH328074 TBD328074 TKZ328074 TUV328074 UER328074 UON328074 UYJ328074 VIF328074 VSB328074 WBX328074 WLT328074 WVP328074 H328076 JD328076 SZ328076 ACV328076 AMR328076 AWN328076 BGJ328076 BQF328076 CAB328076 CJX328076 CTT328076 DDP328076 DNL328076 DXH328076 EHD328076 EQZ328076 FAV328076 FKR328076 FUN328076 GEJ328076 GOF328076 GYB328076 HHX328076 HRT328076 IBP328076 ILL328076 IVH328076 JFD328076 JOZ328076 JYV328076 KIR328076 KSN328076 LCJ328076 LMF328076 LWB328076 MFX328076 MPT328076 MZP328076 NJL328076 NTH328076 ODD328076 OMZ328076 OWV328076 PGR328076 PQN328076 QAJ328076 QKF328076 QUB328076 RDX328076 RNT328076 RXP328076 SHL328076 SRH328076 TBD328076 TKZ328076 TUV328076 UER328076 UON328076 UYJ328076 VIF328076 VSB328076 WBX328076 WLT328076 WVP328076 H328086 JD328086 SZ328086 ACV328086 AMR328086 AWN328086 BGJ328086 BQF328086 CAB328086 CJX328086 CTT328086 DDP328086 DNL328086 DXH328086 EHD328086 EQZ328086 FAV328086 FKR328086 FUN328086 GEJ328086 GOF328086 GYB328086 HHX328086 HRT328086 IBP328086 ILL328086 IVH328086 JFD328086 JOZ328086 JYV328086 KIR328086 KSN328086 LCJ328086 LMF328086 LWB328086 MFX328086 MPT328086 MZP328086 NJL328086 NTH328086 ODD328086 OMZ328086 OWV328086 PGR328086 PQN328086 QAJ328086 QKF328086 QUB328086 RDX328086 RNT328086 RXP328086 SHL328086 SRH328086 TBD328086 TKZ328086 TUV328086 UER328086 UON328086 UYJ328086 VIF328086 VSB328086 WBX328086 WLT328086 WVP328086 H328088 JD328088 SZ328088 ACV328088 AMR328088 AWN328088 BGJ328088 BQF328088 CAB328088 CJX328088 CTT328088 DDP328088 DNL328088 DXH328088 EHD328088 EQZ328088 FAV328088 FKR328088 FUN328088 GEJ328088 GOF328088 GYB328088 HHX328088 HRT328088 IBP328088 ILL328088 IVH328088 JFD328088 JOZ328088 JYV328088 KIR328088 KSN328088 LCJ328088 LMF328088 LWB328088 MFX328088 MPT328088 MZP328088 NJL328088 NTH328088 ODD328088 OMZ328088 OWV328088 PGR328088 PQN328088 QAJ328088 QKF328088 QUB328088 RDX328088 RNT328088 RXP328088 SHL328088 SRH328088 TBD328088 TKZ328088 TUV328088 UER328088 UON328088 UYJ328088 VIF328088 VSB328088 WBX328088 WLT328088 WVP328088 H328098 JD328098 SZ328098 ACV328098 AMR328098 AWN328098 BGJ328098 BQF328098 CAB328098 CJX328098 CTT328098 DDP328098 DNL328098 DXH328098 EHD328098 EQZ328098 FAV328098 FKR328098 FUN328098 GEJ328098 GOF328098 GYB328098 HHX328098 HRT328098 IBP328098 ILL328098 IVH328098 JFD328098 JOZ328098 JYV328098 KIR328098 KSN328098 LCJ328098 LMF328098 LWB328098 MFX328098 MPT328098 MZP328098 NJL328098 NTH328098 ODD328098 OMZ328098 OWV328098 PGR328098 PQN328098 QAJ328098 QKF328098 QUB328098 RDX328098 RNT328098 RXP328098 SHL328098 SRH328098 TBD328098 TKZ328098 TUV328098 UER328098 UON328098 UYJ328098 VIF328098 VSB328098 WBX328098 WLT328098 WVP328098 H328100 JD328100 SZ328100 ACV328100 AMR328100 AWN328100 BGJ328100 BQF328100 CAB328100 CJX328100 CTT328100 DDP328100 DNL328100 DXH328100 EHD328100 EQZ328100 FAV328100 FKR328100 FUN328100 GEJ328100 GOF328100 GYB328100 HHX328100 HRT328100 IBP328100 ILL328100 IVH328100 JFD328100 JOZ328100 JYV328100 KIR328100 KSN328100 LCJ328100 LMF328100 LWB328100 MFX328100 MPT328100 MZP328100 NJL328100 NTH328100 ODD328100 OMZ328100 OWV328100 PGR328100 PQN328100 QAJ328100 QKF328100 QUB328100 RDX328100 RNT328100 RXP328100 SHL328100 SRH328100 TBD328100 TKZ328100 TUV328100 UER328100 UON328100 UYJ328100 VIF328100 VSB328100 WBX328100 WLT328100 WVP328100 H328110 JD328110 SZ328110 ACV328110 AMR328110 AWN328110 BGJ328110 BQF328110 CAB328110 CJX328110 CTT328110 DDP328110 DNL328110 DXH328110 EHD328110 EQZ328110 FAV328110 FKR328110 FUN328110 GEJ328110 GOF328110 GYB328110 HHX328110 HRT328110 IBP328110 ILL328110 IVH328110 JFD328110 JOZ328110 JYV328110 KIR328110 KSN328110 LCJ328110 LMF328110 LWB328110 MFX328110 MPT328110 MZP328110 NJL328110 NTH328110 ODD328110 OMZ328110 OWV328110 PGR328110 PQN328110 QAJ328110 QKF328110 QUB328110 RDX328110 RNT328110 RXP328110 SHL328110 SRH328110 TBD328110 TKZ328110 TUV328110 UER328110 UON328110 UYJ328110 VIF328110 VSB328110 WBX328110 WLT328110 WVP328110 H328112 JD328112 SZ328112 ACV328112 AMR328112 AWN328112 BGJ328112 BQF328112 CAB328112 CJX328112 CTT328112 DDP328112 DNL328112 DXH328112 EHD328112 EQZ328112 FAV328112 FKR328112 FUN328112 GEJ328112 GOF328112 GYB328112 HHX328112 HRT328112 IBP328112 ILL328112 IVH328112 JFD328112 JOZ328112 JYV328112 KIR328112 KSN328112 LCJ328112 LMF328112 LWB328112 MFX328112 MPT328112 MZP328112 NJL328112 NTH328112 ODD328112 OMZ328112 OWV328112 PGR328112 PQN328112 QAJ328112 QKF328112 QUB328112 RDX328112 RNT328112 RXP328112 SHL328112 SRH328112 TBD328112 TKZ328112 TUV328112 UER328112 UON328112 UYJ328112 VIF328112 VSB328112 WBX328112 WLT328112 WVP328112 H328122 JD328122 SZ328122 ACV328122 AMR328122 AWN328122 BGJ328122 BQF328122 CAB328122 CJX328122 CTT328122 DDP328122 DNL328122 DXH328122 EHD328122 EQZ328122 FAV328122 FKR328122 FUN328122 GEJ328122 GOF328122 GYB328122 HHX328122 HRT328122 IBP328122 ILL328122 IVH328122 JFD328122 JOZ328122 JYV328122 KIR328122 KSN328122 LCJ328122 LMF328122 LWB328122 MFX328122 MPT328122 MZP328122 NJL328122 NTH328122 ODD328122 OMZ328122 OWV328122 PGR328122 PQN328122 QAJ328122 QKF328122 QUB328122 RDX328122 RNT328122 RXP328122 SHL328122 SRH328122 TBD328122 TKZ328122 TUV328122 UER328122 UON328122 UYJ328122 VIF328122 VSB328122 WBX328122 WLT328122 WVP328122 H328124 JD328124 SZ328124 ACV328124 AMR328124 AWN328124 BGJ328124 BQF328124 CAB328124 CJX328124 CTT328124 DDP328124 DNL328124 DXH328124 EHD328124 EQZ328124 FAV328124 FKR328124 FUN328124 GEJ328124 GOF328124 GYB328124 HHX328124 HRT328124 IBP328124 ILL328124 IVH328124 JFD328124 JOZ328124 JYV328124 KIR328124 KSN328124 LCJ328124 LMF328124 LWB328124 MFX328124 MPT328124 MZP328124 NJL328124 NTH328124 ODD328124 OMZ328124 OWV328124 PGR328124 PQN328124 QAJ328124 QKF328124 QUB328124 RDX328124 RNT328124 RXP328124 SHL328124 SRH328124 TBD328124 TKZ328124 TUV328124 UER328124 UON328124 UYJ328124 VIF328124 VSB328124 WBX328124 WLT328124 WVP328124 H328134 JD328134 SZ328134 ACV328134 AMR328134 AWN328134 BGJ328134 BQF328134 CAB328134 CJX328134 CTT328134 DDP328134 DNL328134 DXH328134 EHD328134 EQZ328134 FAV328134 FKR328134 FUN328134 GEJ328134 GOF328134 GYB328134 HHX328134 HRT328134 IBP328134 ILL328134 IVH328134 JFD328134 JOZ328134 JYV328134 KIR328134 KSN328134 LCJ328134 LMF328134 LWB328134 MFX328134 MPT328134 MZP328134 NJL328134 NTH328134 ODD328134 OMZ328134 OWV328134 PGR328134 PQN328134 QAJ328134 QKF328134 QUB328134 RDX328134 RNT328134 RXP328134 SHL328134 SRH328134 TBD328134 TKZ328134 TUV328134 UER328134 UON328134 UYJ328134 VIF328134 VSB328134 WBX328134 WLT328134 WVP328134 H328136 JD328136 SZ328136 ACV328136 AMR328136 AWN328136 BGJ328136 BQF328136 CAB328136 CJX328136 CTT328136 DDP328136 DNL328136 DXH328136 EHD328136 EQZ328136 FAV328136 FKR328136 FUN328136 GEJ328136 GOF328136 GYB328136 HHX328136 HRT328136 IBP328136 ILL328136 IVH328136 JFD328136 JOZ328136 JYV328136 KIR328136 KSN328136 LCJ328136 LMF328136 LWB328136 MFX328136 MPT328136 MZP328136 NJL328136 NTH328136 ODD328136 OMZ328136 OWV328136 PGR328136 PQN328136 QAJ328136 QKF328136 QUB328136 RDX328136 RNT328136 RXP328136 SHL328136 SRH328136 TBD328136 TKZ328136 TUV328136 UER328136 UON328136 UYJ328136 VIF328136 VSB328136 WBX328136 WLT328136 WVP328136 H328146 JD328146 SZ328146 ACV328146 AMR328146 AWN328146 BGJ328146 BQF328146 CAB328146 CJX328146 CTT328146 DDP328146 DNL328146 DXH328146 EHD328146 EQZ328146 FAV328146 FKR328146 FUN328146 GEJ328146 GOF328146 GYB328146 HHX328146 HRT328146 IBP328146 ILL328146 IVH328146 JFD328146 JOZ328146 JYV328146 KIR328146 KSN328146 LCJ328146 LMF328146 LWB328146 MFX328146 MPT328146 MZP328146 NJL328146 NTH328146 ODD328146 OMZ328146 OWV328146 PGR328146 PQN328146 QAJ328146 QKF328146 QUB328146 RDX328146 RNT328146 RXP328146 SHL328146 SRH328146 TBD328146 TKZ328146 TUV328146 UER328146 UON328146 UYJ328146 VIF328146 VSB328146 WBX328146 WLT328146 WVP328146 H328148 JD328148 SZ328148 ACV328148 AMR328148 AWN328148 BGJ328148 BQF328148 CAB328148 CJX328148 CTT328148 DDP328148 DNL328148 DXH328148 EHD328148 EQZ328148 FAV328148 FKR328148 FUN328148 GEJ328148 GOF328148 GYB328148 HHX328148 HRT328148 IBP328148 ILL328148 IVH328148 JFD328148 JOZ328148 JYV328148 KIR328148 KSN328148 LCJ328148 LMF328148 LWB328148 MFX328148 MPT328148 MZP328148 NJL328148 NTH328148 ODD328148 OMZ328148 OWV328148 PGR328148 PQN328148 QAJ328148 QKF328148 QUB328148 RDX328148 RNT328148 RXP328148 SHL328148 SRH328148 TBD328148 TKZ328148 TUV328148 UER328148 UON328148 UYJ328148 VIF328148 VSB328148 WBX328148 WLT328148 WVP328148 H393526 JD393526 SZ393526 ACV393526 AMR393526 AWN393526 BGJ393526 BQF393526 CAB393526 CJX393526 CTT393526 DDP393526 DNL393526 DXH393526 EHD393526 EQZ393526 FAV393526 FKR393526 FUN393526 GEJ393526 GOF393526 GYB393526 HHX393526 HRT393526 IBP393526 ILL393526 IVH393526 JFD393526 JOZ393526 JYV393526 KIR393526 KSN393526 LCJ393526 LMF393526 LWB393526 MFX393526 MPT393526 MZP393526 NJL393526 NTH393526 ODD393526 OMZ393526 OWV393526 PGR393526 PQN393526 QAJ393526 QKF393526 QUB393526 RDX393526 RNT393526 RXP393526 SHL393526 SRH393526 TBD393526 TKZ393526 TUV393526 UER393526 UON393526 UYJ393526 VIF393526 VSB393526 WBX393526 WLT393526 WVP393526 H393528 JD393528 SZ393528 ACV393528 AMR393528 AWN393528 BGJ393528 BQF393528 CAB393528 CJX393528 CTT393528 DDP393528 DNL393528 DXH393528 EHD393528 EQZ393528 FAV393528 FKR393528 FUN393528 GEJ393528 GOF393528 GYB393528 HHX393528 HRT393528 IBP393528 ILL393528 IVH393528 JFD393528 JOZ393528 JYV393528 KIR393528 KSN393528 LCJ393528 LMF393528 LWB393528 MFX393528 MPT393528 MZP393528 NJL393528 NTH393528 ODD393528 OMZ393528 OWV393528 PGR393528 PQN393528 QAJ393528 QKF393528 QUB393528 RDX393528 RNT393528 RXP393528 SHL393528 SRH393528 TBD393528 TKZ393528 TUV393528 UER393528 UON393528 UYJ393528 VIF393528 VSB393528 WBX393528 WLT393528 WVP393528 H393538 JD393538 SZ393538 ACV393538 AMR393538 AWN393538 BGJ393538 BQF393538 CAB393538 CJX393538 CTT393538 DDP393538 DNL393538 DXH393538 EHD393538 EQZ393538 FAV393538 FKR393538 FUN393538 GEJ393538 GOF393538 GYB393538 HHX393538 HRT393538 IBP393538 ILL393538 IVH393538 JFD393538 JOZ393538 JYV393538 KIR393538 KSN393538 LCJ393538 LMF393538 LWB393538 MFX393538 MPT393538 MZP393538 NJL393538 NTH393538 ODD393538 OMZ393538 OWV393538 PGR393538 PQN393538 QAJ393538 QKF393538 QUB393538 RDX393538 RNT393538 RXP393538 SHL393538 SRH393538 TBD393538 TKZ393538 TUV393538 UER393538 UON393538 UYJ393538 VIF393538 VSB393538 WBX393538 WLT393538 WVP393538 H393540 JD393540 SZ393540 ACV393540 AMR393540 AWN393540 BGJ393540 BQF393540 CAB393540 CJX393540 CTT393540 DDP393540 DNL393540 DXH393540 EHD393540 EQZ393540 FAV393540 FKR393540 FUN393540 GEJ393540 GOF393540 GYB393540 HHX393540 HRT393540 IBP393540 ILL393540 IVH393540 JFD393540 JOZ393540 JYV393540 KIR393540 KSN393540 LCJ393540 LMF393540 LWB393540 MFX393540 MPT393540 MZP393540 NJL393540 NTH393540 ODD393540 OMZ393540 OWV393540 PGR393540 PQN393540 QAJ393540 QKF393540 QUB393540 RDX393540 RNT393540 RXP393540 SHL393540 SRH393540 TBD393540 TKZ393540 TUV393540 UER393540 UON393540 UYJ393540 VIF393540 VSB393540 WBX393540 WLT393540 WVP393540 H393550 JD393550 SZ393550 ACV393550 AMR393550 AWN393550 BGJ393550 BQF393550 CAB393550 CJX393550 CTT393550 DDP393550 DNL393550 DXH393550 EHD393550 EQZ393550 FAV393550 FKR393550 FUN393550 GEJ393550 GOF393550 GYB393550 HHX393550 HRT393550 IBP393550 ILL393550 IVH393550 JFD393550 JOZ393550 JYV393550 KIR393550 KSN393550 LCJ393550 LMF393550 LWB393550 MFX393550 MPT393550 MZP393550 NJL393550 NTH393550 ODD393550 OMZ393550 OWV393550 PGR393550 PQN393550 QAJ393550 QKF393550 QUB393550 RDX393550 RNT393550 RXP393550 SHL393550 SRH393550 TBD393550 TKZ393550 TUV393550 UER393550 UON393550 UYJ393550 VIF393550 VSB393550 WBX393550 WLT393550 WVP393550 H393552 JD393552 SZ393552 ACV393552 AMR393552 AWN393552 BGJ393552 BQF393552 CAB393552 CJX393552 CTT393552 DDP393552 DNL393552 DXH393552 EHD393552 EQZ393552 FAV393552 FKR393552 FUN393552 GEJ393552 GOF393552 GYB393552 HHX393552 HRT393552 IBP393552 ILL393552 IVH393552 JFD393552 JOZ393552 JYV393552 KIR393552 KSN393552 LCJ393552 LMF393552 LWB393552 MFX393552 MPT393552 MZP393552 NJL393552 NTH393552 ODD393552 OMZ393552 OWV393552 PGR393552 PQN393552 QAJ393552 QKF393552 QUB393552 RDX393552 RNT393552 RXP393552 SHL393552 SRH393552 TBD393552 TKZ393552 TUV393552 UER393552 UON393552 UYJ393552 VIF393552 VSB393552 WBX393552 WLT393552 WVP393552 H393562 JD393562 SZ393562 ACV393562 AMR393562 AWN393562 BGJ393562 BQF393562 CAB393562 CJX393562 CTT393562 DDP393562 DNL393562 DXH393562 EHD393562 EQZ393562 FAV393562 FKR393562 FUN393562 GEJ393562 GOF393562 GYB393562 HHX393562 HRT393562 IBP393562 ILL393562 IVH393562 JFD393562 JOZ393562 JYV393562 KIR393562 KSN393562 LCJ393562 LMF393562 LWB393562 MFX393562 MPT393562 MZP393562 NJL393562 NTH393562 ODD393562 OMZ393562 OWV393562 PGR393562 PQN393562 QAJ393562 QKF393562 QUB393562 RDX393562 RNT393562 RXP393562 SHL393562 SRH393562 TBD393562 TKZ393562 TUV393562 UER393562 UON393562 UYJ393562 VIF393562 VSB393562 WBX393562 WLT393562 WVP393562 H393564 JD393564 SZ393564 ACV393564 AMR393564 AWN393564 BGJ393564 BQF393564 CAB393564 CJX393564 CTT393564 DDP393564 DNL393564 DXH393564 EHD393564 EQZ393564 FAV393564 FKR393564 FUN393564 GEJ393564 GOF393564 GYB393564 HHX393564 HRT393564 IBP393564 ILL393564 IVH393564 JFD393564 JOZ393564 JYV393564 KIR393564 KSN393564 LCJ393564 LMF393564 LWB393564 MFX393564 MPT393564 MZP393564 NJL393564 NTH393564 ODD393564 OMZ393564 OWV393564 PGR393564 PQN393564 QAJ393564 QKF393564 QUB393564 RDX393564 RNT393564 RXP393564 SHL393564 SRH393564 TBD393564 TKZ393564 TUV393564 UER393564 UON393564 UYJ393564 VIF393564 VSB393564 WBX393564 WLT393564 WVP393564 H393574 JD393574 SZ393574 ACV393574 AMR393574 AWN393574 BGJ393574 BQF393574 CAB393574 CJX393574 CTT393574 DDP393574 DNL393574 DXH393574 EHD393574 EQZ393574 FAV393574 FKR393574 FUN393574 GEJ393574 GOF393574 GYB393574 HHX393574 HRT393574 IBP393574 ILL393574 IVH393574 JFD393574 JOZ393574 JYV393574 KIR393574 KSN393574 LCJ393574 LMF393574 LWB393574 MFX393574 MPT393574 MZP393574 NJL393574 NTH393574 ODD393574 OMZ393574 OWV393574 PGR393574 PQN393574 QAJ393574 QKF393574 QUB393574 RDX393574 RNT393574 RXP393574 SHL393574 SRH393574 TBD393574 TKZ393574 TUV393574 UER393574 UON393574 UYJ393574 VIF393574 VSB393574 WBX393574 WLT393574 WVP393574 H393576 JD393576 SZ393576 ACV393576 AMR393576 AWN393576 BGJ393576 BQF393576 CAB393576 CJX393576 CTT393576 DDP393576 DNL393576 DXH393576 EHD393576 EQZ393576 FAV393576 FKR393576 FUN393576 GEJ393576 GOF393576 GYB393576 HHX393576 HRT393576 IBP393576 ILL393576 IVH393576 JFD393576 JOZ393576 JYV393576 KIR393576 KSN393576 LCJ393576 LMF393576 LWB393576 MFX393576 MPT393576 MZP393576 NJL393576 NTH393576 ODD393576 OMZ393576 OWV393576 PGR393576 PQN393576 QAJ393576 QKF393576 QUB393576 RDX393576 RNT393576 RXP393576 SHL393576 SRH393576 TBD393576 TKZ393576 TUV393576 UER393576 UON393576 UYJ393576 VIF393576 VSB393576 WBX393576 WLT393576 WVP393576 H393586 JD393586 SZ393586 ACV393586 AMR393586 AWN393586 BGJ393586 BQF393586 CAB393586 CJX393586 CTT393586 DDP393586 DNL393586 DXH393586 EHD393586 EQZ393586 FAV393586 FKR393586 FUN393586 GEJ393586 GOF393586 GYB393586 HHX393586 HRT393586 IBP393586 ILL393586 IVH393586 JFD393586 JOZ393586 JYV393586 KIR393586 KSN393586 LCJ393586 LMF393586 LWB393586 MFX393586 MPT393586 MZP393586 NJL393586 NTH393586 ODD393586 OMZ393586 OWV393586 PGR393586 PQN393586 QAJ393586 QKF393586 QUB393586 RDX393586 RNT393586 RXP393586 SHL393586 SRH393586 TBD393586 TKZ393586 TUV393586 UER393586 UON393586 UYJ393586 VIF393586 VSB393586 WBX393586 WLT393586 WVP393586 H393588 JD393588 SZ393588 ACV393588 AMR393588 AWN393588 BGJ393588 BQF393588 CAB393588 CJX393588 CTT393588 DDP393588 DNL393588 DXH393588 EHD393588 EQZ393588 FAV393588 FKR393588 FUN393588 GEJ393588 GOF393588 GYB393588 HHX393588 HRT393588 IBP393588 ILL393588 IVH393588 JFD393588 JOZ393588 JYV393588 KIR393588 KSN393588 LCJ393588 LMF393588 LWB393588 MFX393588 MPT393588 MZP393588 NJL393588 NTH393588 ODD393588 OMZ393588 OWV393588 PGR393588 PQN393588 QAJ393588 QKF393588 QUB393588 RDX393588 RNT393588 RXP393588 SHL393588 SRH393588 TBD393588 TKZ393588 TUV393588 UER393588 UON393588 UYJ393588 VIF393588 VSB393588 WBX393588 WLT393588 WVP393588 H393598 JD393598 SZ393598 ACV393598 AMR393598 AWN393598 BGJ393598 BQF393598 CAB393598 CJX393598 CTT393598 DDP393598 DNL393598 DXH393598 EHD393598 EQZ393598 FAV393598 FKR393598 FUN393598 GEJ393598 GOF393598 GYB393598 HHX393598 HRT393598 IBP393598 ILL393598 IVH393598 JFD393598 JOZ393598 JYV393598 KIR393598 KSN393598 LCJ393598 LMF393598 LWB393598 MFX393598 MPT393598 MZP393598 NJL393598 NTH393598 ODD393598 OMZ393598 OWV393598 PGR393598 PQN393598 QAJ393598 QKF393598 QUB393598 RDX393598 RNT393598 RXP393598 SHL393598 SRH393598 TBD393598 TKZ393598 TUV393598 UER393598 UON393598 UYJ393598 VIF393598 VSB393598 WBX393598 WLT393598 WVP393598 H393600 JD393600 SZ393600 ACV393600 AMR393600 AWN393600 BGJ393600 BQF393600 CAB393600 CJX393600 CTT393600 DDP393600 DNL393600 DXH393600 EHD393600 EQZ393600 FAV393600 FKR393600 FUN393600 GEJ393600 GOF393600 GYB393600 HHX393600 HRT393600 IBP393600 ILL393600 IVH393600 JFD393600 JOZ393600 JYV393600 KIR393600 KSN393600 LCJ393600 LMF393600 LWB393600 MFX393600 MPT393600 MZP393600 NJL393600 NTH393600 ODD393600 OMZ393600 OWV393600 PGR393600 PQN393600 QAJ393600 QKF393600 QUB393600 RDX393600 RNT393600 RXP393600 SHL393600 SRH393600 TBD393600 TKZ393600 TUV393600 UER393600 UON393600 UYJ393600 VIF393600 VSB393600 WBX393600 WLT393600 WVP393600 H393610 JD393610 SZ393610 ACV393610 AMR393610 AWN393610 BGJ393610 BQF393610 CAB393610 CJX393610 CTT393610 DDP393610 DNL393610 DXH393610 EHD393610 EQZ393610 FAV393610 FKR393610 FUN393610 GEJ393610 GOF393610 GYB393610 HHX393610 HRT393610 IBP393610 ILL393610 IVH393610 JFD393610 JOZ393610 JYV393610 KIR393610 KSN393610 LCJ393610 LMF393610 LWB393610 MFX393610 MPT393610 MZP393610 NJL393610 NTH393610 ODD393610 OMZ393610 OWV393610 PGR393610 PQN393610 QAJ393610 QKF393610 QUB393610 RDX393610 RNT393610 RXP393610 SHL393610 SRH393610 TBD393610 TKZ393610 TUV393610 UER393610 UON393610 UYJ393610 VIF393610 VSB393610 WBX393610 WLT393610 WVP393610 H393612 JD393612 SZ393612 ACV393612 AMR393612 AWN393612 BGJ393612 BQF393612 CAB393612 CJX393612 CTT393612 DDP393612 DNL393612 DXH393612 EHD393612 EQZ393612 FAV393612 FKR393612 FUN393612 GEJ393612 GOF393612 GYB393612 HHX393612 HRT393612 IBP393612 ILL393612 IVH393612 JFD393612 JOZ393612 JYV393612 KIR393612 KSN393612 LCJ393612 LMF393612 LWB393612 MFX393612 MPT393612 MZP393612 NJL393612 NTH393612 ODD393612 OMZ393612 OWV393612 PGR393612 PQN393612 QAJ393612 QKF393612 QUB393612 RDX393612 RNT393612 RXP393612 SHL393612 SRH393612 TBD393612 TKZ393612 TUV393612 UER393612 UON393612 UYJ393612 VIF393612 VSB393612 WBX393612 WLT393612 WVP393612 H393622 JD393622 SZ393622 ACV393622 AMR393622 AWN393622 BGJ393622 BQF393622 CAB393622 CJX393622 CTT393622 DDP393622 DNL393622 DXH393622 EHD393622 EQZ393622 FAV393622 FKR393622 FUN393622 GEJ393622 GOF393622 GYB393622 HHX393622 HRT393622 IBP393622 ILL393622 IVH393622 JFD393622 JOZ393622 JYV393622 KIR393622 KSN393622 LCJ393622 LMF393622 LWB393622 MFX393622 MPT393622 MZP393622 NJL393622 NTH393622 ODD393622 OMZ393622 OWV393622 PGR393622 PQN393622 QAJ393622 QKF393622 QUB393622 RDX393622 RNT393622 RXP393622 SHL393622 SRH393622 TBD393622 TKZ393622 TUV393622 UER393622 UON393622 UYJ393622 VIF393622 VSB393622 WBX393622 WLT393622 WVP393622 H393624 JD393624 SZ393624 ACV393624 AMR393624 AWN393624 BGJ393624 BQF393624 CAB393624 CJX393624 CTT393624 DDP393624 DNL393624 DXH393624 EHD393624 EQZ393624 FAV393624 FKR393624 FUN393624 GEJ393624 GOF393624 GYB393624 HHX393624 HRT393624 IBP393624 ILL393624 IVH393624 JFD393624 JOZ393624 JYV393624 KIR393624 KSN393624 LCJ393624 LMF393624 LWB393624 MFX393624 MPT393624 MZP393624 NJL393624 NTH393624 ODD393624 OMZ393624 OWV393624 PGR393624 PQN393624 QAJ393624 QKF393624 QUB393624 RDX393624 RNT393624 RXP393624 SHL393624 SRH393624 TBD393624 TKZ393624 TUV393624 UER393624 UON393624 UYJ393624 VIF393624 VSB393624 WBX393624 WLT393624 WVP393624 H393634 JD393634 SZ393634 ACV393634 AMR393634 AWN393634 BGJ393634 BQF393634 CAB393634 CJX393634 CTT393634 DDP393634 DNL393634 DXH393634 EHD393634 EQZ393634 FAV393634 FKR393634 FUN393634 GEJ393634 GOF393634 GYB393634 HHX393634 HRT393634 IBP393634 ILL393634 IVH393634 JFD393634 JOZ393634 JYV393634 KIR393634 KSN393634 LCJ393634 LMF393634 LWB393634 MFX393634 MPT393634 MZP393634 NJL393634 NTH393634 ODD393634 OMZ393634 OWV393634 PGR393634 PQN393634 QAJ393634 QKF393634 QUB393634 RDX393634 RNT393634 RXP393634 SHL393634 SRH393634 TBD393634 TKZ393634 TUV393634 UER393634 UON393634 UYJ393634 VIF393634 VSB393634 WBX393634 WLT393634 WVP393634 H393636 JD393636 SZ393636 ACV393636 AMR393636 AWN393636 BGJ393636 BQF393636 CAB393636 CJX393636 CTT393636 DDP393636 DNL393636 DXH393636 EHD393636 EQZ393636 FAV393636 FKR393636 FUN393636 GEJ393636 GOF393636 GYB393636 HHX393636 HRT393636 IBP393636 ILL393636 IVH393636 JFD393636 JOZ393636 JYV393636 KIR393636 KSN393636 LCJ393636 LMF393636 LWB393636 MFX393636 MPT393636 MZP393636 NJL393636 NTH393636 ODD393636 OMZ393636 OWV393636 PGR393636 PQN393636 QAJ393636 QKF393636 QUB393636 RDX393636 RNT393636 RXP393636 SHL393636 SRH393636 TBD393636 TKZ393636 TUV393636 UER393636 UON393636 UYJ393636 VIF393636 VSB393636 WBX393636 WLT393636 WVP393636 H393646 JD393646 SZ393646 ACV393646 AMR393646 AWN393646 BGJ393646 BQF393646 CAB393646 CJX393646 CTT393646 DDP393646 DNL393646 DXH393646 EHD393646 EQZ393646 FAV393646 FKR393646 FUN393646 GEJ393646 GOF393646 GYB393646 HHX393646 HRT393646 IBP393646 ILL393646 IVH393646 JFD393646 JOZ393646 JYV393646 KIR393646 KSN393646 LCJ393646 LMF393646 LWB393646 MFX393646 MPT393646 MZP393646 NJL393646 NTH393646 ODD393646 OMZ393646 OWV393646 PGR393646 PQN393646 QAJ393646 QKF393646 QUB393646 RDX393646 RNT393646 RXP393646 SHL393646 SRH393646 TBD393646 TKZ393646 TUV393646 UER393646 UON393646 UYJ393646 VIF393646 VSB393646 WBX393646 WLT393646 WVP393646 H393648 JD393648 SZ393648 ACV393648 AMR393648 AWN393648 BGJ393648 BQF393648 CAB393648 CJX393648 CTT393648 DDP393648 DNL393648 DXH393648 EHD393648 EQZ393648 FAV393648 FKR393648 FUN393648 GEJ393648 GOF393648 GYB393648 HHX393648 HRT393648 IBP393648 ILL393648 IVH393648 JFD393648 JOZ393648 JYV393648 KIR393648 KSN393648 LCJ393648 LMF393648 LWB393648 MFX393648 MPT393648 MZP393648 NJL393648 NTH393648 ODD393648 OMZ393648 OWV393648 PGR393648 PQN393648 QAJ393648 QKF393648 QUB393648 RDX393648 RNT393648 RXP393648 SHL393648 SRH393648 TBD393648 TKZ393648 TUV393648 UER393648 UON393648 UYJ393648 VIF393648 VSB393648 WBX393648 WLT393648 WVP393648 H393658 JD393658 SZ393658 ACV393658 AMR393658 AWN393658 BGJ393658 BQF393658 CAB393658 CJX393658 CTT393658 DDP393658 DNL393658 DXH393658 EHD393658 EQZ393658 FAV393658 FKR393658 FUN393658 GEJ393658 GOF393658 GYB393658 HHX393658 HRT393658 IBP393658 ILL393658 IVH393658 JFD393658 JOZ393658 JYV393658 KIR393658 KSN393658 LCJ393658 LMF393658 LWB393658 MFX393658 MPT393658 MZP393658 NJL393658 NTH393658 ODD393658 OMZ393658 OWV393658 PGR393658 PQN393658 QAJ393658 QKF393658 QUB393658 RDX393658 RNT393658 RXP393658 SHL393658 SRH393658 TBD393658 TKZ393658 TUV393658 UER393658 UON393658 UYJ393658 VIF393658 VSB393658 WBX393658 WLT393658 WVP393658 H393660 JD393660 SZ393660 ACV393660 AMR393660 AWN393660 BGJ393660 BQF393660 CAB393660 CJX393660 CTT393660 DDP393660 DNL393660 DXH393660 EHD393660 EQZ393660 FAV393660 FKR393660 FUN393660 GEJ393660 GOF393660 GYB393660 HHX393660 HRT393660 IBP393660 ILL393660 IVH393660 JFD393660 JOZ393660 JYV393660 KIR393660 KSN393660 LCJ393660 LMF393660 LWB393660 MFX393660 MPT393660 MZP393660 NJL393660 NTH393660 ODD393660 OMZ393660 OWV393660 PGR393660 PQN393660 QAJ393660 QKF393660 QUB393660 RDX393660 RNT393660 RXP393660 SHL393660 SRH393660 TBD393660 TKZ393660 TUV393660 UER393660 UON393660 UYJ393660 VIF393660 VSB393660 WBX393660 WLT393660 WVP393660 H393670 JD393670 SZ393670 ACV393670 AMR393670 AWN393670 BGJ393670 BQF393670 CAB393670 CJX393670 CTT393670 DDP393670 DNL393670 DXH393670 EHD393670 EQZ393670 FAV393670 FKR393670 FUN393670 GEJ393670 GOF393670 GYB393670 HHX393670 HRT393670 IBP393670 ILL393670 IVH393670 JFD393670 JOZ393670 JYV393670 KIR393670 KSN393670 LCJ393670 LMF393670 LWB393670 MFX393670 MPT393670 MZP393670 NJL393670 NTH393670 ODD393670 OMZ393670 OWV393670 PGR393670 PQN393670 QAJ393670 QKF393670 QUB393670 RDX393670 RNT393670 RXP393670 SHL393670 SRH393670 TBD393670 TKZ393670 TUV393670 UER393670 UON393670 UYJ393670 VIF393670 VSB393670 WBX393670 WLT393670 WVP393670 H393672 JD393672 SZ393672 ACV393672 AMR393672 AWN393672 BGJ393672 BQF393672 CAB393672 CJX393672 CTT393672 DDP393672 DNL393672 DXH393672 EHD393672 EQZ393672 FAV393672 FKR393672 FUN393672 GEJ393672 GOF393672 GYB393672 HHX393672 HRT393672 IBP393672 ILL393672 IVH393672 JFD393672 JOZ393672 JYV393672 KIR393672 KSN393672 LCJ393672 LMF393672 LWB393672 MFX393672 MPT393672 MZP393672 NJL393672 NTH393672 ODD393672 OMZ393672 OWV393672 PGR393672 PQN393672 QAJ393672 QKF393672 QUB393672 RDX393672 RNT393672 RXP393672 SHL393672 SRH393672 TBD393672 TKZ393672 TUV393672 UER393672 UON393672 UYJ393672 VIF393672 VSB393672 WBX393672 WLT393672 WVP393672 H393682 JD393682 SZ393682 ACV393682 AMR393682 AWN393682 BGJ393682 BQF393682 CAB393682 CJX393682 CTT393682 DDP393682 DNL393682 DXH393682 EHD393682 EQZ393682 FAV393682 FKR393682 FUN393682 GEJ393682 GOF393682 GYB393682 HHX393682 HRT393682 IBP393682 ILL393682 IVH393682 JFD393682 JOZ393682 JYV393682 KIR393682 KSN393682 LCJ393682 LMF393682 LWB393682 MFX393682 MPT393682 MZP393682 NJL393682 NTH393682 ODD393682 OMZ393682 OWV393682 PGR393682 PQN393682 QAJ393682 QKF393682 QUB393682 RDX393682 RNT393682 RXP393682 SHL393682 SRH393682 TBD393682 TKZ393682 TUV393682 UER393682 UON393682 UYJ393682 VIF393682 VSB393682 WBX393682 WLT393682 WVP393682 H393684 JD393684 SZ393684 ACV393684 AMR393684 AWN393684 BGJ393684 BQF393684 CAB393684 CJX393684 CTT393684 DDP393684 DNL393684 DXH393684 EHD393684 EQZ393684 FAV393684 FKR393684 FUN393684 GEJ393684 GOF393684 GYB393684 HHX393684 HRT393684 IBP393684 ILL393684 IVH393684 JFD393684 JOZ393684 JYV393684 KIR393684 KSN393684 LCJ393684 LMF393684 LWB393684 MFX393684 MPT393684 MZP393684 NJL393684 NTH393684 ODD393684 OMZ393684 OWV393684 PGR393684 PQN393684 QAJ393684 QKF393684 QUB393684 RDX393684 RNT393684 RXP393684 SHL393684 SRH393684 TBD393684 TKZ393684 TUV393684 UER393684 UON393684 UYJ393684 VIF393684 VSB393684 WBX393684 WLT393684 WVP393684 H459062 JD459062 SZ459062 ACV459062 AMR459062 AWN459062 BGJ459062 BQF459062 CAB459062 CJX459062 CTT459062 DDP459062 DNL459062 DXH459062 EHD459062 EQZ459062 FAV459062 FKR459062 FUN459062 GEJ459062 GOF459062 GYB459062 HHX459062 HRT459062 IBP459062 ILL459062 IVH459062 JFD459062 JOZ459062 JYV459062 KIR459062 KSN459062 LCJ459062 LMF459062 LWB459062 MFX459062 MPT459062 MZP459062 NJL459062 NTH459062 ODD459062 OMZ459062 OWV459062 PGR459062 PQN459062 QAJ459062 QKF459062 QUB459062 RDX459062 RNT459062 RXP459062 SHL459062 SRH459062 TBD459062 TKZ459062 TUV459062 UER459062 UON459062 UYJ459062 VIF459062 VSB459062 WBX459062 WLT459062 WVP459062 H459064 JD459064 SZ459064 ACV459064 AMR459064 AWN459064 BGJ459064 BQF459064 CAB459064 CJX459064 CTT459064 DDP459064 DNL459064 DXH459064 EHD459064 EQZ459064 FAV459064 FKR459064 FUN459064 GEJ459064 GOF459064 GYB459064 HHX459064 HRT459064 IBP459064 ILL459064 IVH459064 JFD459064 JOZ459064 JYV459064 KIR459064 KSN459064 LCJ459064 LMF459064 LWB459064 MFX459064 MPT459064 MZP459064 NJL459064 NTH459064 ODD459064 OMZ459064 OWV459064 PGR459064 PQN459064 QAJ459064 QKF459064 QUB459064 RDX459064 RNT459064 RXP459064 SHL459064 SRH459064 TBD459064 TKZ459064 TUV459064 UER459064 UON459064 UYJ459064 VIF459064 VSB459064 WBX459064 WLT459064 WVP459064 H459074 JD459074 SZ459074 ACV459074 AMR459074 AWN459074 BGJ459074 BQF459074 CAB459074 CJX459074 CTT459074 DDP459074 DNL459074 DXH459074 EHD459074 EQZ459074 FAV459074 FKR459074 FUN459074 GEJ459074 GOF459074 GYB459074 HHX459074 HRT459074 IBP459074 ILL459074 IVH459074 JFD459074 JOZ459074 JYV459074 KIR459074 KSN459074 LCJ459074 LMF459074 LWB459074 MFX459074 MPT459074 MZP459074 NJL459074 NTH459074 ODD459074 OMZ459074 OWV459074 PGR459074 PQN459074 QAJ459074 QKF459074 QUB459074 RDX459074 RNT459074 RXP459074 SHL459074 SRH459074 TBD459074 TKZ459074 TUV459074 UER459074 UON459074 UYJ459074 VIF459074 VSB459074 WBX459074 WLT459074 WVP459074 H459076 JD459076 SZ459076 ACV459076 AMR459076 AWN459076 BGJ459076 BQF459076 CAB459076 CJX459076 CTT459076 DDP459076 DNL459076 DXH459076 EHD459076 EQZ459076 FAV459076 FKR459076 FUN459076 GEJ459076 GOF459076 GYB459076 HHX459076 HRT459076 IBP459076 ILL459076 IVH459076 JFD459076 JOZ459076 JYV459076 KIR459076 KSN459076 LCJ459076 LMF459076 LWB459076 MFX459076 MPT459076 MZP459076 NJL459076 NTH459076 ODD459076 OMZ459076 OWV459076 PGR459076 PQN459076 QAJ459076 QKF459076 QUB459076 RDX459076 RNT459076 RXP459076 SHL459076 SRH459076 TBD459076 TKZ459076 TUV459076 UER459076 UON459076 UYJ459076 VIF459076 VSB459076 WBX459076 WLT459076 WVP459076 H459086 JD459086 SZ459086 ACV459086 AMR459086 AWN459086 BGJ459086 BQF459086 CAB459086 CJX459086 CTT459086 DDP459086 DNL459086 DXH459086 EHD459086 EQZ459086 FAV459086 FKR459086 FUN459086 GEJ459086 GOF459086 GYB459086 HHX459086 HRT459086 IBP459086 ILL459086 IVH459086 JFD459086 JOZ459086 JYV459086 KIR459086 KSN459086 LCJ459086 LMF459086 LWB459086 MFX459086 MPT459086 MZP459086 NJL459086 NTH459086 ODD459086 OMZ459086 OWV459086 PGR459086 PQN459086 QAJ459086 QKF459086 QUB459086 RDX459086 RNT459086 RXP459086 SHL459086 SRH459086 TBD459086 TKZ459086 TUV459086 UER459086 UON459086 UYJ459086 VIF459086 VSB459086 WBX459086 WLT459086 WVP459086 H459088 JD459088 SZ459088 ACV459088 AMR459088 AWN459088 BGJ459088 BQF459088 CAB459088 CJX459088 CTT459088 DDP459088 DNL459088 DXH459088 EHD459088 EQZ459088 FAV459088 FKR459088 FUN459088 GEJ459088 GOF459088 GYB459088 HHX459088 HRT459088 IBP459088 ILL459088 IVH459088 JFD459088 JOZ459088 JYV459088 KIR459088 KSN459088 LCJ459088 LMF459088 LWB459088 MFX459088 MPT459088 MZP459088 NJL459088 NTH459088 ODD459088 OMZ459088 OWV459088 PGR459088 PQN459088 QAJ459088 QKF459088 QUB459088 RDX459088 RNT459088 RXP459088 SHL459088 SRH459088 TBD459088 TKZ459088 TUV459088 UER459088 UON459088 UYJ459088 VIF459088 VSB459088 WBX459088 WLT459088 WVP459088 H459098 JD459098 SZ459098 ACV459098 AMR459098 AWN459098 BGJ459098 BQF459098 CAB459098 CJX459098 CTT459098 DDP459098 DNL459098 DXH459098 EHD459098 EQZ459098 FAV459098 FKR459098 FUN459098 GEJ459098 GOF459098 GYB459098 HHX459098 HRT459098 IBP459098 ILL459098 IVH459098 JFD459098 JOZ459098 JYV459098 KIR459098 KSN459098 LCJ459098 LMF459098 LWB459098 MFX459098 MPT459098 MZP459098 NJL459098 NTH459098 ODD459098 OMZ459098 OWV459098 PGR459098 PQN459098 QAJ459098 QKF459098 QUB459098 RDX459098 RNT459098 RXP459098 SHL459098 SRH459098 TBD459098 TKZ459098 TUV459098 UER459098 UON459098 UYJ459098 VIF459098 VSB459098 WBX459098 WLT459098 WVP459098 H459100 JD459100 SZ459100 ACV459100 AMR459100 AWN459100 BGJ459100 BQF459100 CAB459100 CJX459100 CTT459100 DDP459100 DNL459100 DXH459100 EHD459100 EQZ459100 FAV459100 FKR459100 FUN459100 GEJ459100 GOF459100 GYB459100 HHX459100 HRT459100 IBP459100 ILL459100 IVH459100 JFD459100 JOZ459100 JYV459100 KIR459100 KSN459100 LCJ459100 LMF459100 LWB459100 MFX459100 MPT459100 MZP459100 NJL459100 NTH459100 ODD459100 OMZ459100 OWV459100 PGR459100 PQN459100 QAJ459100 QKF459100 QUB459100 RDX459100 RNT459100 RXP459100 SHL459100 SRH459100 TBD459100 TKZ459100 TUV459100 UER459100 UON459100 UYJ459100 VIF459100 VSB459100 WBX459100 WLT459100 WVP459100 H459110 JD459110 SZ459110 ACV459110 AMR459110 AWN459110 BGJ459110 BQF459110 CAB459110 CJX459110 CTT459110 DDP459110 DNL459110 DXH459110 EHD459110 EQZ459110 FAV459110 FKR459110 FUN459110 GEJ459110 GOF459110 GYB459110 HHX459110 HRT459110 IBP459110 ILL459110 IVH459110 JFD459110 JOZ459110 JYV459110 KIR459110 KSN459110 LCJ459110 LMF459110 LWB459110 MFX459110 MPT459110 MZP459110 NJL459110 NTH459110 ODD459110 OMZ459110 OWV459110 PGR459110 PQN459110 QAJ459110 QKF459110 QUB459110 RDX459110 RNT459110 RXP459110 SHL459110 SRH459110 TBD459110 TKZ459110 TUV459110 UER459110 UON459110 UYJ459110 VIF459110 VSB459110 WBX459110 WLT459110 WVP459110 H459112 JD459112 SZ459112 ACV459112 AMR459112 AWN459112 BGJ459112 BQF459112 CAB459112 CJX459112 CTT459112 DDP459112 DNL459112 DXH459112 EHD459112 EQZ459112 FAV459112 FKR459112 FUN459112 GEJ459112 GOF459112 GYB459112 HHX459112 HRT459112 IBP459112 ILL459112 IVH459112 JFD459112 JOZ459112 JYV459112 KIR459112 KSN459112 LCJ459112 LMF459112 LWB459112 MFX459112 MPT459112 MZP459112 NJL459112 NTH459112 ODD459112 OMZ459112 OWV459112 PGR459112 PQN459112 QAJ459112 QKF459112 QUB459112 RDX459112 RNT459112 RXP459112 SHL459112 SRH459112 TBD459112 TKZ459112 TUV459112 UER459112 UON459112 UYJ459112 VIF459112 VSB459112 WBX459112 WLT459112 WVP459112 H459122 JD459122 SZ459122 ACV459122 AMR459122 AWN459122 BGJ459122 BQF459122 CAB459122 CJX459122 CTT459122 DDP459122 DNL459122 DXH459122 EHD459122 EQZ459122 FAV459122 FKR459122 FUN459122 GEJ459122 GOF459122 GYB459122 HHX459122 HRT459122 IBP459122 ILL459122 IVH459122 JFD459122 JOZ459122 JYV459122 KIR459122 KSN459122 LCJ459122 LMF459122 LWB459122 MFX459122 MPT459122 MZP459122 NJL459122 NTH459122 ODD459122 OMZ459122 OWV459122 PGR459122 PQN459122 QAJ459122 QKF459122 QUB459122 RDX459122 RNT459122 RXP459122 SHL459122 SRH459122 TBD459122 TKZ459122 TUV459122 UER459122 UON459122 UYJ459122 VIF459122 VSB459122 WBX459122 WLT459122 WVP459122 H459124 JD459124 SZ459124 ACV459124 AMR459124 AWN459124 BGJ459124 BQF459124 CAB459124 CJX459124 CTT459124 DDP459124 DNL459124 DXH459124 EHD459124 EQZ459124 FAV459124 FKR459124 FUN459124 GEJ459124 GOF459124 GYB459124 HHX459124 HRT459124 IBP459124 ILL459124 IVH459124 JFD459124 JOZ459124 JYV459124 KIR459124 KSN459124 LCJ459124 LMF459124 LWB459124 MFX459124 MPT459124 MZP459124 NJL459124 NTH459124 ODD459124 OMZ459124 OWV459124 PGR459124 PQN459124 QAJ459124 QKF459124 QUB459124 RDX459124 RNT459124 RXP459124 SHL459124 SRH459124 TBD459124 TKZ459124 TUV459124 UER459124 UON459124 UYJ459124 VIF459124 VSB459124 WBX459124 WLT459124 WVP459124 H459134 JD459134 SZ459134 ACV459134 AMR459134 AWN459134 BGJ459134 BQF459134 CAB459134 CJX459134 CTT459134 DDP459134 DNL459134 DXH459134 EHD459134 EQZ459134 FAV459134 FKR459134 FUN459134 GEJ459134 GOF459134 GYB459134 HHX459134 HRT459134 IBP459134 ILL459134 IVH459134 JFD459134 JOZ459134 JYV459134 KIR459134 KSN459134 LCJ459134 LMF459134 LWB459134 MFX459134 MPT459134 MZP459134 NJL459134 NTH459134 ODD459134 OMZ459134 OWV459134 PGR459134 PQN459134 QAJ459134 QKF459134 QUB459134 RDX459134 RNT459134 RXP459134 SHL459134 SRH459134 TBD459134 TKZ459134 TUV459134 UER459134 UON459134 UYJ459134 VIF459134 VSB459134 WBX459134 WLT459134 WVP459134 H459136 JD459136 SZ459136 ACV459136 AMR459136 AWN459136 BGJ459136 BQF459136 CAB459136 CJX459136 CTT459136 DDP459136 DNL459136 DXH459136 EHD459136 EQZ459136 FAV459136 FKR459136 FUN459136 GEJ459136 GOF459136 GYB459136 HHX459136 HRT459136 IBP459136 ILL459136 IVH459136 JFD459136 JOZ459136 JYV459136 KIR459136 KSN459136 LCJ459136 LMF459136 LWB459136 MFX459136 MPT459136 MZP459136 NJL459136 NTH459136 ODD459136 OMZ459136 OWV459136 PGR459136 PQN459136 QAJ459136 QKF459136 QUB459136 RDX459136 RNT459136 RXP459136 SHL459136 SRH459136 TBD459136 TKZ459136 TUV459136 UER459136 UON459136 UYJ459136 VIF459136 VSB459136 WBX459136 WLT459136 WVP459136 H459146 JD459146 SZ459146 ACV459146 AMR459146 AWN459146 BGJ459146 BQF459146 CAB459146 CJX459146 CTT459146 DDP459146 DNL459146 DXH459146 EHD459146 EQZ459146 FAV459146 FKR459146 FUN459146 GEJ459146 GOF459146 GYB459146 HHX459146 HRT459146 IBP459146 ILL459146 IVH459146 JFD459146 JOZ459146 JYV459146 KIR459146 KSN459146 LCJ459146 LMF459146 LWB459146 MFX459146 MPT459146 MZP459146 NJL459146 NTH459146 ODD459146 OMZ459146 OWV459146 PGR459146 PQN459146 QAJ459146 QKF459146 QUB459146 RDX459146 RNT459146 RXP459146 SHL459146 SRH459146 TBD459146 TKZ459146 TUV459146 UER459146 UON459146 UYJ459146 VIF459146 VSB459146 WBX459146 WLT459146 WVP459146 H459148 JD459148 SZ459148 ACV459148 AMR459148 AWN459148 BGJ459148 BQF459148 CAB459148 CJX459148 CTT459148 DDP459148 DNL459148 DXH459148 EHD459148 EQZ459148 FAV459148 FKR459148 FUN459148 GEJ459148 GOF459148 GYB459148 HHX459148 HRT459148 IBP459148 ILL459148 IVH459148 JFD459148 JOZ459148 JYV459148 KIR459148 KSN459148 LCJ459148 LMF459148 LWB459148 MFX459148 MPT459148 MZP459148 NJL459148 NTH459148 ODD459148 OMZ459148 OWV459148 PGR459148 PQN459148 QAJ459148 QKF459148 QUB459148 RDX459148 RNT459148 RXP459148 SHL459148 SRH459148 TBD459148 TKZ459148 TUV459148 UER459148 UON459148 UYJ459148 VIF459148 VSB459148 WBX459148 WLT459148 WVP459148 H459158 JD459158 SZ459158 ACV459158 AMR459158 AWN459158 BGJ459158 BQF459158 CAB459158 CJX459158 CTT459158 DDP459158 DNL459158 DXH459158 EHD459158 EQZ459158 FAV459158 FKR459158 FUN459158 GEJ459158 GOF459158 GYB459158 HHX459158 HRT459158 IBP459158 ILL459158 IVH459158 JFD459158 JOZ459158 JYV459158 KIR459158 KSN459158 LCJ459158 LMF459158 LWB459158 MFX459158 MPT459158 MZP459158 NJL459158 NTH459158 ODD459158 OMZ459158 OWV459158 PGR459158 PQN459158 QAJ459158 QKF459158 QUB459158 RDX459158 RNT459158 RXP459158 SHL459158 SRH459158 TBD459158 TKZ459158 TUV459158 UER459158 UON459158 UYJ459158 VIF459158 VSB459158 WBX459158 WLT459158 WVP459158 H459160 JD459160 SZ459160 ACV459160 AMR459160 AWN459160 BGJ459160 BQF459160 CAB459160 CJX459160 CTT459160 DDP459160 DNL459160 DXH459160 EHD459160 EQZ459160 FAV459160 FKR459160 FUN459160 GEJ459160 GOF459160 GYB459160 HHX459160 HRT459160 IBP459160 ILL459160 IVH459160 JFD459160 JOZ459160 JYV459160 KIR459160 KSN459160 LCJ459160 LMF459160 LWB459160 MFX459160 MPT459160 MZP459160 NJL459160 NTH459160 ODD459160 OMZ459160 OWV459160 PGR459160 PQN459160 QAJ459160 QKF459160 QUB459160 RDX459160 RNT459160 RXP459160 SHL459160 SRH459160 TBD459160 TKZ459160 TUV459160 UER459160 UON459160 UYJ459160 VIF459160 VSB459160 WBX459160 WLT459160 WVP459160 H459170 JD459170 SZ459170 ACV459170 AMR459170 AWN459170 BGJ459170 BQF459170 CAB459170 CJX459170 CTT459170 DDP459170 DNL459170 DXH459170 EHD459170 EQZ459170 FAV459170 FKR459170 FUN459170 GEJ459170 GOF459170 GYB459170 HHX459170 HRT459170 IBP459170 ILL459170 IVH459170 JFD459170 JOZ459170 JYV459170 KIR459170 KSN459170 LCJ459170 LMF459170 LWB459170 MFX459170 MPT459170 MZP459170 NJL459170 NTH459170 ODD459170 OMZ459170 OWV459170 PGR459170 PQN459170 QAJ459170 QKF459170 QUB459170 RDX459170 RNT459170 RXP459170 SHL459170 SRH459170 TBD459170 TKZ459170 TUV459170 UER459170 UON459170 UYJ459170 VIF459170 VSB459170 WBX459170 WLT459170 WVP459170 H459172 JD459172 SZ459172 ACV459172 AMR459172 AWN459172 BGJ459172 BQF459172 CAB459172 CJX459172 CTT459172 DDP459172 DNL459172 DXH459172 EHD459172 EQZ459172 FAV459172 FKR459172 FUN459172 GEJ459172 GOF459172 GYB459172 HHX459172 HRT459172 IBP459172 ILL459172 IVH459172 JFD459172 JOZ459172 JYV459172 KIR459172 KSN459172 LCJ459172 LMF459172 LWB459172 MFX459172 MPT459172 MZP459172 NJL459172 NTH459172 ODD459172 OMZ459172 OWV459172 PGR459172 PQN459172 QAJ459172 QKF459172 QUB459172 RDX459172 RNT459172 RXP459172 SHL459172 SRH459172 TBD459172 TKZ459172 TUV459172 UER459172 UON459172 UYJ459172 VIF459172 VSB459172 WBX459172 WLT459172 WVP459172 H459182 JD459182 SZ459182 ACV459182 AMR459182 AWN459182 BGJ459182 BQF459182 CAB459182 CJX459182 CTT459182 DDP459182 DNL459182 DXH459182 EHD459182 EQZ459182 FAV459182 FKR459182 FUN459182 GEJ459182 GOF459182 GYB459182 HHX459182 HRT459182 IBP459182 ILL459182 IVH459182 JFD459182 JOZ459182 JYV459182 KIR459182 KSN459182 LCJ459182 LMF459182 LWB459182 MFX459182 MPT459182 MZP459182 NJL459182 NTH459182 ODD459182 OMZ459182 OWV459182 PGR459182 PQN459182 QAJ459182 QKF459182 QUB459182 RDX459182 RNT459182 RXP459182 SHL459182 SRH459182 TBD459182 TKZ459182 TUV459182 UER459182 UON459182 UYJ459182 VIF459182 VSB459182 WBX459182 WLT459182 WVP459182 H459184 JD459184 SZ459184 ACV459184 AMR459184 AWN459184 BGJ459184 BQF459184 CAB459184 CJX459184 CTT459184 DDP459184 DNL459184 DXH459184 EHD459184 EQZ459184 FAV459184 FKR459184 FUN459184 GEJ459184 GOF459184 GYB459184 HHX459184 HRT459184 IBP459184 ILL459184 IVH459184 JFD459184 JOZ459184 JYV459184 KIR459184 KSN459184 LCJ459184 LMF459184 LWB459184 MFX459184 MPT459184 MZP459184 NJL459184 NTH459184 ODD459184 OMZ459184 OWV459184 PGR459184 PQN459184 QAJ459184 QKF459184 QUB459184 RDX459184 RNT459184 RXP459184 SHL459184 SRH459184 TBD459184 TKZ459184 TUV459184 UER459184 UON459184 UYJ459184 VIF459184 VSB459184 WBX459184 WLT459184 WVP459184 H459194 JD459194 SZ459194 ACV459194 AMR459194 AWN459194 BGJ459194 BQF459194 CAB459194 CJX459194 CTT459194 DDP459194 DNL459194 DXH459194 EHD459194 EQZ459194 FAV459194 FKR459194 FUN459194 GEJ459194 GOF459194 GYB459194 HHX459194 HRT459194 IBP459194 ILL459194 IVH459194 JFD459194 JOZ459194 JYV459194 KIR459194 KSN459194 LCJ459194 LMF459194 LWB459194 MFX459194 MPT459194 MZP459194 NJL459194 NTH459194 ODD459194 OMZ459194 OWV459194 PGR459194 PQN459194 QAJ459194 QKF459194 QUB459194 RDX459194 RNT459194 RXP459194 SHL459194 SRH459194 TBD459194 TKZ459194 TUV459194 UER459194 UON459194 UYJ459194 VIF459194 VSB459194 WBX459194 WLT459194 WVP459194 H459196 JD459196 SZ459196 ACV459196 AMR459196 AWN459196 BGJ459196 BQF459196 CAB459196 CJX459196 CTT459196 DDP459196 DNL459196 DXH459196 EHD459196 EQZ459196 FAV459196 FKR459196 FUN459196 GEJ459196 GOF459196 GYB459196 HHX459196 HRT459196 IBP459196 ILL459196 IVH459196 JFD459196 JOZ459196 JYV459196 KIR459196 KSN459196 LCJ459196 LMF459196 LWB459196 MFX459196 MPT459196 MZP459196 NJL459196 NTH459196 ODD459196 OMZ459196 OWV459196 PGR459196 PQN459196 QAJ459196 QKF459196 QUB459196 RDX459196 RNT459196 RXP459196 SHL459196 SRH459196 TBD459196 TKZ459196 TUV459196 UER459196 UON459196 UYJ459196 VIF459196 VSB459196 WBX459196 WLT459196 WVP459196 H459206 JD459206 SZ459206 ACV459206 AMR459206 AWN459206 BGJ459206 BQF459206 CAB459206 CJX459206 CTT459206 DDP459206 DNL459206 DXH459206 EHD459206 EQZ459206 FAV459206 FKR459206 FUN459206 GEJ459206 GOF459206 GYB459206 HHX459206 HRT459206 IBP459206 ILL459206 IVH459206 JFD459206 JOZ459206 JYV459206 KIR459206 KSN459206 LCJ459206 LMF459206 LWB459206 MFX459206 MPT459206 MZP459206 NJL459206 NTH459206 ODD459206 OMZ459206 OWV459206 PGR459206 PQN459206 QAJ459206 QKF459206 QUB459206 RDX459206 RNT459206 RXP459206 SHL459206 SRH459206 TBD459206 TKZ459206 TUV459206 UER459206 UON459206 UYJ459206 VIF459206 VSB459206 WBX459206 WLT459206 WVP459206 H459208 JD459208 SZ459208 ACV459208 AMR459208 AWN459208 BGJ459208 BQF459208 CAB459208 CJX459208 CTT459208 DDP459208 DNL459208 DXH459208 EHD459208 EQZ459208 FAV459208 FKR459208 FUN459208 GEJ459208 GOF459208 GYB459208 HHX459208 HRT459208 IBP459208 ILL459208 IVH459208 JFD459208 JOZ459208 JYV459208 KIR459208 KSN459208 LCJ459208 LMF459208 LWB459208 MFX459208 MPT459208 MZP459208 NJL459208 NTH459208 ODD459208 OMZ459208 OWV459208 PGR459208 PQN459208 QAJ459208 QKF459208 QUB459208 RDX459208 RNT459208 RXP459208 SHL459208 SRH459208 TBD459208 TKZ459208 TUV459208 UER459208 UON459208 UYJ459208 VIF459208 VSB459208 WBX459208 WLT459208 WVP459208 H459218 JD459218 SZ459218 ACV459218 AMR459218 AWN459218 BGJ459218 BQF459218 CAB459218 CJX459218 CTT459218 DDP459218 DNL459218 DXH459218 EHD459218 EQZ459218 FAV459218 FKR459218 FUN459218 GEJ459218 GOF459218 GYB459218 HHX459218 HRT459218 IBP459218 ILL459218 IVH459218 JFD459218 JOZ459218 JYV459218 KIR459218 KSN459218 LCJ459218 LMF459218 LWB459218 MFX459218 MPT459218 MZP459218 NJL459218 NTH459218 ODD459218 OMZ459218 OWV459218 PGR459218 PQN459218 QAJ459218 QKF459218 QUB459218 RDX459218 RNT459218 RXP459218 SHL459218 SRH459218 TBD459218 TKZ459218 TUV459218 UER459218 UON459218 UYJ459218 VIF459218 VSB459218 WBX459218 WLT459218 WVP459218 H459220 JD459220 SZ459220 ACV459220 AMR459220 AWN459220 BGJ459220 BQF459220 CAB459220 CJX459220 CTT459220 DDP459220 DNL459220 DXH459220 EHD459220 EQZ459220 FAV459220 FKR459220 FUN459220 GEJ459220 GOF459220 GYB459220 HHX459220 HRT459220 IBP459220 ILL459220 IVH459220 JFD459220 JOZ459220 JYV459220 KIR459220 KSN459220 LCJ459220 LMF459220 LWB459220 MFX459220 MPT459220 MZP459220 NJL459220 NTH459220 ODD459220 OMZ459220 OWV459220 PGR459220 PQN459220 QAJ459220 QKF459220 QUB459220 RDX459220 RNT459220 RXP459220 SHL459220 SRH459220 TBD459220 TKZ459220 TUV459220 UER459220 UON459220 UYJ459220 VIF459220 VSB459220 WBX459220 WLT459220 WVP459220 H524598 JD524598 SZ524598 ACV524598 AMR524598 AWN524598 BGJ524598 BQF524598 CAB524598 CJX524598 CTT524598 DDP524598 DNL524598 DXH524598 EHD524598 EQZ524598 FAV524598 FKR524598 FUN524598 GEJ524598 GOF524598 GYB524598 HHX524598 HRT524598 IBP524598 ILL524598 IVH524598 JFD524598 JOZ524598 JYV524598 KIR524598 KSN524598 LCJ524598 LMF524598 LWB524598 MFX524598 MPT524598 MZP524598 NJL524598 NTH524598 ODD524598 OMZ524598 OWV524598 PGR524598 PQN524598 QAJ524598 QKF524598 QUB524598 RDX524598 RNT524598 RXP524598 SHL524598 SRH524598 TBD524598 TKZ524598 TUV524598 UER524598 UON524598 UYJ524598 VIF524598 VSB524598 WBX524598 WLT524598 WVP524598 H524600 JD524600 SZ524600 ACV524600 AMR524600 AWN524600 BGJ524600 BQF524600 CAB524600 CJX524600 CTT524600 DDP524600 DNL524600 DXH524600 EHD524600 EQZ524600 FAV524600 FKR524600 FUN524600 GEJ524600 GOF524600 GYB524600 HHX524600 HRT524600 IBP524600 ILL524600 IVH524600 JFD524600 JOZ524600 JYV524600 KIR524600 KSN524600 LCJ524600 LMF524600 LWB524600 MFX524600 MPT524600 MZP524600 NJL524600 NTH524600 ODD524600 OMZ524600 OWV524600 PGR524600 PQN524600 QAJ524600 QKF524600 QUB524600 RDX524600 RNT524600 RXP524600 SHL524600 SRH524600 TBD524600 TKZ524600 TUV524600 UER524600 UON524600 UYJ524600 VIF524600 VSB524600 WBX524600 WLT524600 WVP524600 H524610 JD524610 SZ524610 ACV524610 AMR524610 AWN524610 BGJ524610 BQF524610 CAB524610 CJX524610 CTT524610 DDP524610 DNL524610 DXH524610 EHD524610 EQZ524610 FAV524610 FKR524610 FUN524610 GEJ524610 GOF524610 GYB524610 HHX524610 HRT524610 IBP524610 ILL524610 IVH524610 JFD524610 JOZ524610 JYV524610 KIR524610 KSN524610 LCJ524610 LMF524610 LWB524610 MFX524610 MPT524610 MZP524610 NJL524610 NTH524610 ODD524610 OMZ524610 OWV524610 PGR524610 PQN524610 QAJ524610 QKF524610 QUB524610 RDX524610 RNT524610 RXP524610 SHL524610 SRH524610 TBD524610 TKZ524610 TUV524610 UER524610 UON524610 UYJ524610 VIF524610 VSB524610 WBX524610 WLT524610 WVP524610 H524612 JD524612 SZ524612 ACV524612 AMR524612 AWN524612 BGJ524612 BQF524612 CAB524612 CJX524612 CTT524612 DDP524612 DNL524612 DXH524612 EHD524612 EQZ524612 FAV524612 FKR524612 FUN524612 GEJ524612 GOF524612 GYB524612 HHX524612 HRT524612 IBP524612 ILL524612 IVH524612 JFD524612 JOZ524612 JYV524612 KIR524612 KSN524612 LCJ524612 LMF524612 LWB524612 MFX524612 MPT524612 MZP524612 NJL524612 NTH524612 ODD524612 OMZ524612 OWV524612 PGR524612 PQN524612 QAJ524612 QKF524612 QUB524612 RDX524612 RNT524612 RXP524612 SHL524612 SRH524612 TBD524612 TKZ524612 TUV524612 UER524612 UON524612 UYJ524612 VIF524612 VSB524612 WBX524612 WLT524612 WVP524612 H524622 JD524622 SZ524622 ACV524622 AMR524622 AWN524622 BGJ524622 BQF524622 CAB524622 CJX524622 CTT524622 DDP524622 DNL524622 DXH524622 EHD524622 EQZ524622 FAV524622 FKR524622 FUN524622 GEJ524622 GOF524622 GYB524622 HHX524622 HRT524622 IBP524622 ILL524622 IVH524622 JFD524622 JOZ524622 JYV524622 KIR524622 KSN524622 LCJ524622 LMF524622 LWB524622 MFX524622 MPT524622 MZP524622 NJL524622 NTH524622 ODD524622 OMZ524622 OWV524622 PGR524622 PQN524622 QAJ524622 QKF524622 QUB524622 RDX524622 RNT524622 RXP524622 SHL524622 SRH524622 TBD524622 TKZ524622 TUV524622 UER524622 UON524622 UYJ524622 VIF524622 VSB524622 WBX524622 WLT524622 WVP524622 H524624 JD524624 SZ524624 ACV524624 AMR524624 AWN524624 BGJ524624 BQF524624 CAB524624 CJX524624 CTT524624 DDP524624 DNL524624 DXH524624 EHD524624 EQZ524624 FAV524624 FKR524624 FUN524624 GEJ524624 GOF524624 GYB524624 HHX524624 HRT524624 IBP524624 ILL524624 IVH524624 JFD524624 JOZ524624 JYV524624 KIR524624 KSN524624 LCJ524624 LMF524624 LWB524624 MFX524624 MPT524624 MZP524624 NJL524624 NTH524624 ODD524624 OMZ524624 OWV524624 PGR524624 PQN524624 QAJ524624 QKF524624 QUB524624 RDX524624 RNT524624 RXP524624 SHL524624 SRH524624 TBD524624 TKZ524624 TUV524624 UER524624 UON524624 UYJ524624 VIF524624 VSB524624 WBX524624 WLT524624 WVP524624 H524634 JD524634 SZ524634 ACV524634 AMR524634 AWN524634 BGJ524634 BQF524634 CAB524634 CJX524634 CTT524634 DDP524634 DNL524634 DXH524634 EHD524634 EQZ524634 FAV524634 FKR524634 FUN524634 GEJ524634 GOF524634 GYB524634 HHX524634 HRT524634 IBP524634 ILL524634 IVH524634 JFD524634 JOZ524634 JYV524634 KIR524634 KSN524634 LCJ524634 LMF524634 LWB524634 MFX524634 MPT524634 MZP524634 NJL524634 NTH524634 ODD524634 OMZ524634 OWV524634 PGR524634 PQN524634 QAJ524634 QKF524634 QUB524634 RDX524634 RNT524634 RXP524634 SHL524634 SRH524634 TBD524634 TKZ524634 TUV524634 UER524634 UON524634 UYJ524634 VIF524634 VSB524634 WBX524634 WLT524634 WVP524634 H524636 JD524636 SZ524636 ACV524636 AMR524636 AWN524636 BGJ524636 BQF524636 CAB524636 CJX524636 CTT524636 DDP524636 DNL524636 DXH524636 EHD524636 EQZ524636 FAV524636 FKR524636 FUN524636 GEJ524636 GOF524636 GYB524636 HHX524636 HRT524636 IBP524636 ILL524636 IVH524636 JFD524636 JOZ524636 JYV524636 KIR524636 KSN524636 LCJ524636 LMF524636 LWB524636 MFX524636 MPT524636 MZP524636 NJL524636 NTH524636 ODD524636 OMZ524636 OWV524636 PGR524636 PQN524636 QAJ524636 QKF524636 QUB524636 RDX524636 RNT524636 RXP524636 SHL524636 SRH524636 TBD524636 TKZ524636 TUV524636 UER524636 UON524636 UYJ524636 VIF524636 VSB524636 WBX524636 WLT524636 WVP524636 H524646 JD524646 SZ524646 ACV524646 AMR524646 AWN524646 BGJ524646 BQF524646 CAB524646 CJX524646 CTT524646 DDP524646 DNL524646 DXH524646 EHD524646 EQZ524646 FAV524646 FKR524646 FUN524646 GEJ524646 GOF524646 GYB524646 HHX524646 HRT524646 IBP524646 ILL524646 IVH524646 JFD524646 JOZ524646 JYV524646 KIR524646 KSN524646 LCJ524646 LMF524646 LWB524646 MFX524646 MPT524646 MZP524646 NJL524646 NTH524646 ODD524646 OMZ524646 OWV524646 PGR524646 PQN524646 QAJ524646 QKF524646 QUB524646 RDX524646 RNT524646 RXP524646 SHL524646 SRH524646 TBD524646 TKZ524646 TUV524646 UER524646 UON524646 UYJ524646 VIF524646 VSB524646 WBX524646 WLT524646 WVP524646 H524648 JD524648 SZ524648 ACV524648 AMR524648 AWN524648 BGJ524648 BQF524648 CAB524648 CJX524648 CTT524648 DDP524648 DNL524648 DXH524648 EHD524648 EQZ524648 FAV524648 FKR524648 FUN524648 GEJ524648 GOF524648 GYB524648 HHX524648 HRT524648 IBP524648 ILL524648 IVH524648 JFD524648 JOZ524648 JYV524648 KIR524648 KSN524648 LCJ524648 LMF524648 LWB524648 MFX524648 MPT524648 MZP524648 NJL524648 NTH524648 ODD524648 OMZ524648 OWV524648 PGR524648 PQN524648 QAJ524648 QKF524648 QUB524648 RDX524648 RNT524648 RXP524648 SHL524648 SRH524648 TBD524648 TKZ524648 TUV524648 UER524648 UON524648 UYJ524648 VIF524648 VSB524648 WBX524648 WLT524648 WVP524648 H524658 JD524658 SZ524658 ACV524658 AMR524658 AWN524658 BGJ524658 BQF524658 CAB524658 CJX524658 CTT524658 DDP524658 DNL524658 DXH524658 EHD524658 EQZ524658 FAV524658 FKR524658 FUN524658 GEJ524658 GOF524658 GYB524658 HHX524658 HRT524658 IBP524658 ILL524658 IVH524658 JFD524658 JOZ524658 JYV524658 KIR524658 KSN524658 LCJ524658 LMF524658 LWB524658 MFX524658 MPT524658 MZP524658 NJL524658 NTH524658 ODD524658 OMZ524658 OWV524658 PGR524658 PQN524658 QAJ524658 QKF524658 QUB524658 RDX524658 RNT524658 RXP524658 SHL524658 SRH524658 TBD524658 TKZ524658 TUV524658 UER524658 UON524658 UYJ524658 VIF524658 VSB524658 WBX524658 WLT524658 WVP524658 H524660 JD524660 SZ524660 ACV524660 AMR524660 AWN524660 BGJ524660 BQF524660 CAB524660 CJX524660 CTT524660 DDP524660 DNL524660 DXH524660 EHD524660 EQZ524660 FAV524660 FKR524660 FUN524660 GEJ524660 GOF524660 GYB524660 HHX524660 HRT524660 IBP524660 ILL524660 IVH524660 JFD524660 JOZ524660 JYV524660 KIR524660 KSN524660 LCJ524660 LMF524660 LWB524660 MFX524660 MPT524660 MZP524660 NJL524660 NTH524660 ODD524660 OMZ524660 OWV524660 PGR524660 PQN524660 QAJ524660 QKF524660 QUB524660 RDX524660 RNT524660 RXP524660 SHL524660 SRH524660 TBD524660 TKZ524660 TUV524660 UER524660 UON524660 UYJ524660 VIF524660 VSB524660 WBX524660 WLT524660 WVP524660 H524670 JD524670 SZ524670 ACV524670 AMR524670 AWN524670 BGJ524670 BQF524670 CAB524670 CJX524670 CTT524670 DDP524670 DNL524670 DXH524670 EHD524670 EQZ524670 FAV524670 FKR524670 FUN524670 GEJ524670 GOF524670 GYB524670 HHX524670 HRT524670 IBP524670 ILL524670 IVH524670 JFD524670 JOZ524670 JYV524670 KIR524670 KSN524670 LCJ524670 LMF524670 LWB524670 MFX524670 MPT524670 MZP524670 NJL524670 NTH524670 ODD524670 OMZ524670 OWV524670 PGR524670 PQN524670 QAJ524670 QKF524670 QUB524670 RDX524670 RNT524670 RXP524670 SHL524670 SRH524670 TBD524670 TKZ524670 TUV524670 UER524670 UON524670 UYJ524670 VIF524670 VSB524670 WBX524670 WLT524670 WVP524670 H524672 JD524672 SZ524672 ACV524672 AMR524672 AWN524672 BGJ524672 BQF524672 CAB524672 CJX524672 CTT524672 DDP524672 DNL524672 DXH524672 EHD524672 EQZ524672 FAV524672 FKR524672 FUN524672 GEJ524672 GOF524672 GYB524672 HHX524672 HRT524672 IBP524672 ILL524672 IVH524672 JFD524672 JOZ524672 JYV524672 KIR524672 KSN524672 LCJ524672 LMF524672 LWB524672 MFX524672 MPT524672 MZP524672 NJL524672 NTH524672 ODD524672 OMZ524672 OWV524672 PGR524672 PQN524672 QAJ524672 QKF524672 QUB524672 RDX524672 RNT524672 RXP524672 SHL524672 SRH524672 TBD524672 TKZ524672 TUV524672 UER524672 UON524672 UYJ524672 VIF524672 VSB524672 WBX524672 WLT524672 WVP524672 H524682 JD524682 SZ524682 ACV524682 AMR524682 AWN524682 BGJ524682 BQF524682 CAB524682 CJX524682 CTT524682 DDP524682 DNL524682 DXH524682 EHD524682 EQZ524682 FAV524682 FKR524682 FUN524682 GEJ524682 GOF524682 GYB524682 HHX524682 HRT524682 IBP524682 ILL524682 IVH524682 JFD524682 JOZ524682 JYV524682 KIR524682 KSN524682 LCJ524682 LMF524682 LWB524682 MFX524682 MPT524682 MZP524682 NJL524682 NTH524682 ODD524682 OMZ524682 OWV524682 PGR524682 PQN524682 QAJ524682 QKF524682 QUB524682 RDX524682 RNT524682 RXP524682 SHL524682 SRH524682 TBD524682 TKZ524682 TUV524682 UER524682 UON524682 UYJ524682 VIF524682 VSB524682 WBX524682 WLT524682 WVP524682 H524684 JD524684 SZ524684 ACV524684 AMR524684 AWN524684 BGJ524684 BQF524684 CAB524684 CJX524684 CTT524684 DDP524684 DNL524684 DXH524684 EHD524684 EQZ524684 FAV524684 FKR524684 FUN524684 GEJ524684 GOF524684 GYB524684 HHX524684 HRT524684 IBP524684 ILL524684 IVH524684 JFD524684 JOZ524684 JYV524684 KIR524684 KSN524684 LCJ524684 LMF524684 LWB524684 MFX524684 MPT524684 MZP524684 NJL524684 NTH524684 ODD524684 OMZ524684 OWV524684 PGR524684 PQN524684 QAJ524684 QKF524684 QUB524684 RDX524684 RNT524684 RXP524684 SHL524684 SRH524684 TBD524684 TKZ524684 TUV524684 UER524684 UON524684 UYJ524684 VIF524684 VSB524684 WBX524684 WLT524684 WVP524684 H524694 JD524694 SZ524694 ACV524694 AMR524694 AWN524694 BGJ524694 BQF524694 CAB524694 CJX524694 CTT524694 DDP524694 DNL524694 DXH524694 EHD524694 EQZ524694 FAV524694 FKR524694 FUN524694 GEJ524694 GOF524694 GYB524694 HHX524694 HRT524694 IBP524694 ILL524694 IVH524694 JFD524694 JOZ524694 JYV524694 KIR524694 KSN524694 LCJ524694 LMF524694 LWB524694 MFX524694 MPT524694 MZP524694 NJL524694 NTH524694 ODD524694 OMZ524694 OWV524694 PGR524694 PQN524694 QAJ524694 QKF524694 QUB524694 RDX524694 RNT524694 RXP524694 SHL524694 SRH524694 TBD524694 TKZ524694 TUV524694 UER524694 UON524694 UYJ524694 VIF524694 VSB524694 WBX524694 WLT524694 WVP524694 H524696 JD524696 SZ524696 ACV524696 AMR524696 AWN524696 BGJ524696 BQF524696 CAB524696 CJX524696 CTT524696 DDP524696 DNL524696 DXH524696 EHD524696 EQZ524696 FAV524696 FKR524696 FUN524696 GEJ524696 GOF524696 GYB524696 HHX524696 HRT524696 IBP524696 ILL524696 IVH524696 JFD524696 JOZ524696 JYV524696 KIR524696 KSN524696 LCJ524696 LMF524696 LWB524696 MFX524696 MPT524696 MZP524696 NJL524696 NTH524696 ODD524696 OMZ524696 OWV524696 PGR524696 PQN524696 QAJ524696 QKF524696 QUB524696 RDX524696 RNT524696 RXP524696 SHL524696 SRH524696 TBD524696 TKZ524696 TUV524696 UER524696 UON524696 UYJ524696 VIF524696 VSB524696 WBX524696 WLT524696 WVP524696 H524706 JD524706 SZ524706 ACV524706 AMR524706 AWN524706 BGJ524706 BQF524706 CAB524706 CJX524706 CTT524706 DDP524706 DNL524706 DXH524706 EHD524706 EQZ524706 FAV524706 FKR524706 FUN524706 GEJ524706 GOF524706 GYB524706 HHX524706 HRT524706 IBP524706 ILL524706 IVH524706 JFD524706 JOZ524706 JYV524706 KIR524706 KSN524706 LCJ524706 LMF524706 LWB524706 MFX524706 MPT524706 MZP524706 NJL524706 NTH524706 ODD524706 OMZ524706 OWV524706 PGR524706 PQN524706 QAJ524706 QKF524706 QUB524706 RDX524706 RNT524706 RXP524706 SHL524706 SRH524706 TBD524706 TKZ524706 TUV524706 UER524706 UON524706 UYJ524706 VIF524706 VSB524706 WBX524706 WLT524706 WVP524706 H524708 JD524708 SZ524708 ACV524708 AMR524708 AWN524708 BGJ524708 BQF524708 CAB524708 CJX524708 CTT524708 DDP524708 DNL524708 DXH524708 EHD524708 EQZ524708 FAV524708 FKR524708 FUN524708 GEJ524708 GOF524708 GYB524708 HHX524708 HRT524708 IBP524708 ILL524708 IVH524708 JFD524708 JOZ524708 JYV524708 KIR524708 KSN524708 LCJ524708 LMF524708 LWB524708 MFX524708 MPT524708 MZP524708 NJL524708 NTH524708 ODD524708 OMZ524708 OWV524708 PGR524708 PQN524708 QAJ524708 QKF524708 QUB524708 RDX524708 RNT524708 RXP524708 SHL524708 SRH524708 TBD524708 TKZ524708 TUV524708 UER524708 UON524708 UYJ524708 VIF524708 VSB524708 WBX524708 WLT524708 WVP524708 H524718 JD524718 SZ524718 ACV524718 AMR524718 AWN524718 BGJ524718 BQF524718 CAB524718 CJX524718 CTT524718 DDP524718 DNL524718 DXH524718 EHD524718 EQZ524718 FAV524718 FKR524718 FUN524718 GEJ524718 GOF524718 GYB524718 HHX524718 HRT524718 IBP524718 ILL524718 IVH524718 JFD524718 JOZ524718 JYV524718 KIR524718 KSN524718 LCJ524718 LMF524718 LWB524718 MFX524718 MPT524718 MZP524718 NJL524718 NTH524718 ODD524718 OMZ524718 OWV524718 PGR524718 PQN524718 QAJ524718 QKF524718 QUB524718 RDX524718 RNT524718 RXP524718 SHL524718 SRH524718 TBD524718 TKZ524718 TUV524718 UER524718 UON524718 UYJ524718 VIF524718 VSB524718 WBX524718 WLT524718 WVP524718 H524720 JD524720 SZ524720 ACV524720 AMR524720 AWN524720 BGJ524720 BQF524720 CAB524720 CJX524720 CTT524720 DDP524720 DNL524720 DXH524720 EHD524720 EQZ524720 FAV524720 FKR524720 FUN524720 GEJ524720 GOF524720 GYB524720 HHX524720 HRT524720 IBP524720 ILL524720 IVH524720 JFD524720 JOZ524720 JYV524720 KIR524720 KSN524720 LCJ524720 LMF524720 LWB524720 MFX524720 MPT524720 MZP524720 NJL524720 NTH524720 ODD524720 OMZ524720 OWV524720 PGR524720 PQN524720 QAJ524720 QKF524720 QUB524720 RDX524720 RNT524720 RXP524720 SHL524720 SRH524720 TBD524720 TKZ524720 TUV524720 UER524720 UON524720 UYJ524720 VIF524720 VSB524720 WBX524720 WLT524720 WVP524720 H524730 JD524730 SZ524730 ACV524730 AMR524730 AWN524730 BGJ524730 BQF524730 CAB524730 CJX524730 CTT524730 DDP524730 DNL524730 DXH524730 EHD524730 EQZ524730 FAV524730 FKR524730 FUN524730 GEJ524730 GOF524730 GYB524730 HHX524730 HRT524730 IBP524730 ILL524730 IVH524730 JFD524730 JOZ524730 JYV524730 KIR524730 KSN524730 LCJ524730 LMF524730 LWB524730 MFX524730 MPT524730 MZP524730 NJL524730 NTH524730 ODD524730 OMZ524730 OWV524730 PGR524730 PQN524730 QAJ524730 QKF524730 QUB524730 RDX524730 RNT524730 RXP524730 SHL524730 SRH524730 TBD524730 TKZ524730 TUV524730 UER524730 UON524730 UYJ524730 VIF524730 VSB524730 WBX524730 WLT524730 WVP524730 H524732 JD524732 SZ524732 ACV524732 AMR524732 AWN524732 BGJ524732 BQF524732 CAB524732 CJX524732 CTT524732 DDP524732 DNL524732 DXH524732 EHD524732 EQZ524732 FAV524732 FKR524732 FUN524732 GEJ524732 GOF524732 GYB524732 HHX524732 HRT524732 IBP524732 ILL524732 IVH524732 JFD524732 JOZ524732 JYV524732 KIR524732 KSN524732 LCJ524732 LMF524732 LWB524732 MFX524732 MPT524732 MZP524732 NJL524732 NTH524732 ODD524732 OMZ524732 OWV524732 PGR524732 PQN524732 QAJ524732 QKF524732 QUB524732 RDX524732 RNT524732 RXP524732 SHL524732 SRH524732 TBD524732 TKZ524732 TUV524732 UER524732 UON524732 UYJ524732 VIF524732 VSB524732 WBX524732 WLT524732 WVP524732 H524742 JD524742 SZ524742 ACV524742 AMR524742 AWN524742 BGJ524742 BQF524742 CAB524742 CJX524742 CTT524742 DDP524742 DNL524742 DXH524742 EHD524742 EQZ524742 FAV524742 FKR524742 FUN524742 GEJ524742 GOF524742 GYB524742 HHX524742 HRT524742 IBP524742 ILL524742 IVH524742 JFD524742 JOZ524742 JYV524742 KIR524742 KSN524742 LCJ524742 LMF524742 LWB524742 MFX524742 MPT524742 MZP524742 NJL524742 NTH524742 ODD524742 OMZ524742 OWV524742 PGR524742 PQN524742 QAJ524742 QKF524742 QUB524742 RDX524742 RNT524742 RXP524742 SHL524742 SRH524742 TBD524742 TKZ524742 TUV524742 UER524742 UON524742 UYJ524742 VIF524742 VSB524742 WBX524742 WLT524742 WVP524742 H524744 JD524744 SZ524744 ACV524744 AMR524744 AWN524744 BGJ524744 BQF524744 CAB524744 CJX524744 CTT524744 DDP524744 DNL524744 DXH524744 EHD524744 EQZ524744 FAV524744 FKR524744 FUN524744 GEJ524744 GOF524744 GYB524744 HHX524744 HRT524744 IBP524744 ILL524744 IVH524744 JFD524744 JOZ524744 JYV524744 KIR524744 KSN524744 LCJ524744 LMF524744 LWB524744 MFX524744 MPT524744 MZP524744 NJL524744 NTH524744 ODD524744 OMZ524744 OWV524744 PGR524744 PQN524744 QAJ524744 QKF524744 QUB524744 RDX524744 RNT524744 RXP524744 SHL524744 SRH524744 TBD524744 TKZ524744 TUV524744 UER524744 UON524744 UYJ524744 VIF524744 VSB524744 WBX524744 WLT524744 WVP524744 H524754 JD524754 SZ524754 ACV524754 AMR524754 AWN524754 BGJ524754 BQF524754 CAB524754 CJX524754 CTT524754 DDP524754 DNL524754 DXH524754 EHD524754 EQZ524754 FAV524754 FKR524754 FUN524754 GEJ524754 GOF524754 GYB524754 HHX524754 HRT524754 IBP524754 ILL524754 IVH524754 JFD524754 JOZ524754 JYV524754 KIR524754 KSN524754 LCJ524754 LMF524754 LWB524754 MFX524754 MPT524754 MZP524754 NJL524754 NTH524754 ODD524754 OMZ524754 OWV524754 PGR524754 PQN524754 QAJ524754 QKF524754 QUB524754 RDX524754 RNT524754 RXP524754 SHL524754 SRH524754 TBD524754 TKZ524754 TUV524754 UER524754 UON524754 UYJ524754 VIF524754 VSB524754 WBX524754 WLT524754 WVP524754 H524756 JD524756 SZ524756 ACV524756 AMR524756 AWN524756 BGJ524756 BQF524756 CAB524756 CJX524756 CTT524756 DDP524756 DNL524756 DXH524756 EHD524756 EQZ524756 FAV524756 FKR524756 FUN524756 GEJ524756 GOF524756 GYB524756 HHX524756 HRT524756 IBP524756 ILL524756 IVH524756 JFD524756 JOZ524756 JYV524756 KIR524756 KSN524756 LCJ524756 LMF524756 LWB524756 MFX524756 MPT524756 MZP524756 NJL524756 NTH524756 ODD524756 OMZ524756 OWV524756 PGR524756 PQN524756 QAJ524756 QKF524756 QUB524756 RDX524756 RNT524756 RXP524756 SHL524756 SRH524756 TBD524756 TKZ524756 TUV524756 UER524756 UON524756 UYJ524756 VIF524756 VSB524756 WBX524756 WLT524756 WVP524756 H590134 JD590134 SZ590134 ACV590134 AMR590134 AWN590134 BGJ590134 BQF590134 CAB590134 CJX590134 CTT590134 DDP590134 DNL590134 DXH590134 EHD590134 EQZ590134 FAV590134 FKR590134 FUN590134 GEJ590134 GOF590134 GYB590134 HHX590134 HRT590134 IBP590134 ILL590134 IVH590134 JFD590134 JOZ590134 JYV590134 KIR590134 KSN590134 LCJ590134 LMF590134 LWB590134 MFX590134 MPT590134 MZP590134 NJL590134 NTH590134 ODD590134 OMZ590134 OWV590134 PGR590134 PQN590134 QAJ590134 QKF590134 QUB590134 RDX590134 RNT590134 RXP590134 SHL590134 SRH590134 TBD590134 TKZ590134 TUV590134 UER590134 UON590134 UYJ590134 VIF590134 VSB590134 WBX590134 WLT590134 WVP590134 H590136 JD590136 SZ590136 ACV590136 AMR590136 AWN590136 BGJ590136 BQF590136 CAB590136 CJX590136 CTT590136 DDP590136 DNL590136 DXH590136 EHD590136 EQZ590136 FAV590136 FKR590136 FUN590136 GEJ590136 GOF590136 GYB590136 HHX590136 HRT590136 IBP590136 ILL590136 IVH590136 JFD590136 JOZ590136 JYV590136 KIR590136 KSN590136 LCJ590136 LMF590136 LWB590136 MFX590136 MPT590136 MZP590136 NJL590136 NTH590136 ODD590136 OMZ590136 OWV590136 PGR590136 PQN590136 QAJ590136 QKF590136 QUB590136 RDX590136 RNT590136 RXP590136 SHL590136 SRH590136 TBD590136 TKZ590136 TUV590136 UER590136 UON590136 UYJ590136 VIF590136 VSB590136 WBX590136 WLT590136 WVP590136 H590146 JD590146 SZ590146 ACV590146 AMR590146 AWN590146 BGJ590146 BQF590146 CAB590146 CJX590146 CTT590146 DDP590146 DNL590146 DXH590146 EHD590146 EQZ590146 FAV590146 FKR590146 FUN590146 GEJ590146 GOF590146 GYB590146 HHX590146 HRT590146 IBP590146 ILL590146 IVH590146 JFD590146 JOZ590146 JYV590146 KIR590146 KSN590146 LCJ590146 LMF590146 LWB590146 MFX590146 MPT590146 MZP590146 NJL590146 NTH590146 ODD590146 OMZ590146 OWV590146 PGR590146 PQN590146 QAJ590146 QKF590146 QUB590146 RDX590146 RNT590146 RXP590146 SHL590146 SRH590146 TBD590146 TKZ590146 TUV590146 UER590146 UON590146 UYJ590146 VIF590146 VSB590146 WBX590146 WLT590146 WVP590146 H590148 JD590148 SZ590148 ACV590148 AMR590148 AWN590148 BGJ590148 BQF590148 CAB590148 CJX590148 CTT590148 DDP590148 DNL590148 DXH590148 EHD590148 EQZ590148 FAV590148 FKR590148 FUN590148 GEJ590148 GOF590148 GYB590148 HHX590148 HRT590148 IBP590148 ILL590148 IVH590148 JFD590148 JOZ590148 JYV590148 KIR590148 KSN590148 LCJ590148 LMF590148 LWB590148 MFX590148 MPT590148 MZP590148 NJL590148 NTH590148 ODD590148 OMZ590148 OWV590148 PGR590148 PQN590148 QAJ590148 QKF590148 QUB590148 RDX590148 RNT590148 RXP590148 SHL590148 SRH590148 TBD590148 TKZ590148 TUV590148 UER590148 UON590148 UYJ590148 VIF590148 VSB590148 WBX590148 WLT590148 WVP590148 H590158 JD590158 SZ590158 ACV590158 AMR590158 AWN590158 BGJ590158 BQF590158 CAB590158 CJX590158 CTT590158 DDP590158 DNL590158 DXH590158 EHD590158 EQZ590158 FAV590158 FKR590158 FUN590158 GEJ590158 GOF590158 GYB590158 HHX590158 HRT590158 IBP590158 ILL590158 IVH590158 JFD590158 JOZ590158 JYV590158 KIR590158 KSN590158 LCJ590158 LMF590158 LWB590158 MFX590158 MPT590158 MZP590158 NJL590158 NTH590158 ODD590158 OMZ590158 OWV590158 PGR590158 PQN590158 QAJ590158 QKF590158 QUB590158 RDX590158 RNT590158 RXP590158 SHL590158 SRH590158 TBD590158 TKZ590158 TUV590158 UER590158 UON590158 UYJ590158 VIF590158 VSB590158 WBX590158 WLT590158 WVP590158 H590160 JD590160 SZ590160 ACV590160 AMR590160 AWN590160 BGJ590160 BQF590160 CAB590160 CJX590160 CTT590160 DDP590160 DNL590160 DXH590160 EHD590160 EQZ590160 FAV590160 FKR590160 FUN590160 GEJ590160 GOF590160 GYB590160 HHX590160 HRT590160 IBP590160 ILL590160 IVH590160 JFD590160 JOZ590160 JYV590160 KIR590160 KSN590160 LCJ590160 LMF590160 LWB590160 MFX590160 MPT590160 MZP590160 NJL590160 NTH590160 ODD590160 OMZ590160 OWV590160 PGR590160 PQN590160 QAJ590160 QKF590160 QUB590160 RDX590160 RNT590160 RXP590160 SHL590160 SRH590160 TBD590160 TKZ590160 TUV590160 UER590160 UON590160 UYJ590160 VIF590160 VSB590160 WBX590160 WLT590160 WVP590160 H590170 JD590170 SZ590170 ACV590170 AMR590170 AWN590170 BGJ590170 BQF590170 CAB590170 CJX590170 CTT590170 DDP590170 DNL590170 DXH590170 EHD590170 EQZ590170 FAV590170 FKR590170 FUN590170 GEJ590170 GOF590170 GYB590170 HHX590170 HRT590170 IBP590170 ILL590170 IVH590170 JFD590170 JOZ590170 JYV590170 KIR590170 KSN590170 LCJ590170 LMF590170 LWB590170 MFX590170 MPT590170 MZP590170 NJL590170 NTH590170 ODD590170 OMZ590170 OWV590170 PGR590170 PQN590170 QAJ590170 QKF590170 QUB590170 RDX590170 RNT590170 RXP590170 SHL590170 SRH590170 TBD590170 TKZ590170 TUV590170 UER590170 UON590170 UYJ590170 VIF590170 VSB590170 WBX590170 WLT590170 WVP590170 H590172 JD590172 SZ590172 ACV590172 AMR590172 AWN590172 BGJ590172 BQF590172 CAB590172 CJX590172 CTT590172 DDP590172 DNL590172 DXH590172 EHD590172 EQZ590172 FAV590172 FKR590172 FUN590172 GEJ590172 GOF590172 GYB590172 HHX590172 HRT590172 IBP590172 ILL590172 IVH590172 JFD590172 JOZ590172 JYV590172 KIR590172 KSN590172 LCJ590172 LMF590172 LWB590172 MFX590172 MPT590172 MZP590172 NJL590172 NTH590172 ODD590172 OMZ590172 OWV590172 PGR590172 PQN590172 QAJ590172 QKF590172 QUB590172 RDX590172 RNT590172 RXP590172 SHL590172 SRH590172 TBD590172 TKZ590172 TUV590172 UER590172 UON590172 UYJ590172 VIF590172 VSB590172 WBX590172 WLT590172 WVP590172 H590182 JD590182 SZ590182 ACV590182 AMR590182 AWN590182 BGJ590182 BQF590182 CAB590182 CJX590182 CTT590182 DDP590182 DNL590182 DXH590182 EHD590182 EQZ590182 FAV590182 FKR590182 FUN590182 GEJ590182 GOF590182 GYB590182 HHX590182 HRT590182 IBP590182 ILL590182 IVH590182 JFD590182 JOZ590182 JYV590182 KIR590182 KSN590182 LCJ590182 LMF590182 LWB590182 MFX590182 MPT590182 MZP590182 NJL590182 NTH590182 ODD590182 OMZ590182 OWV590182 PGR590182 PQN590182 QAJ590182 QKF590182 QUB590182 RDX590182 RNT590182 RXP590182 SHL590182 SRH590182 TBD590182 TKZ590182 TUV590182 UER590182 UON590182 UYJ590182 VIF590182 VSB590182 WBX590182 WLT590182 WVP590182 H590184 JD590184 SZ590184 ACV590184 AMR590184 AWN590184 BGJ590184 BQF590184 CAB590184 CJX590184 CTT590184 DDP590184 DNL590184 DXH590184 EHD590184 EQZ590184 FAV590184 FKR590184 FUN590184 GEJ590184 GOF590184 GYB590184 HHX590184 HRT590184 IBP590184 ILL590184 IVH590184 JFD590184 JOZ590184 JYV590184 KIR590184 KSN590184 LCJ590184 LMF590184 LWB590184 MFX590184 MPT590184 MZP590184 NJL590184 NTH590184 ODD590184 OMZ590184 OWV590184 PGR590184 PQN590184 QAJ590184 QKF590184 QUB590184 RDX590184 RNT590184 RXP590184 SHL590184 SRH590184 TBD590184 TKZ590184 TUV590184 UER590184 UON590184 UYJ590184 VIF590184 VSB590184 WBX590184 WLT590184 WVP590184 H590194 JD590194 SZ590194 ACV590194 AMR590194 AWN590194 BGJ590194 BQF590194 CAB590194 CJX590194 CTT590194 DDP590194 DNL590194 DXH590194 EHD590194 EQZ590194 FAV590194 FKR590194 FUN590194 GEJ590194 GOF590194 GYB590194 HHX590194 HRT590194 IBP590194 ILL590194 IVH590194 JFD590194 JOZ590194 JYV590194 KIR590194 KSN590194 LCJ590194 LMF590194 LWB590194 MFX590194 MPT590194 MZP590194 NJL590194 NTH590194 ODD590194 OMZ590194 OWV590194 PGR590194 PQN590194 QAJ590194 QKF590194 QUB590194 RDX590194 RNT590194 RXP590194 SHL590194 SRH590194 TBD590194 TKZ590194 TUV590194 UER590194 UON590194 UYJ590194 VIF590194 VSB590194 WBX590194 WLT590194 WVP590194 H590196 JD590196 SZ590196 ACV590196 AMR590196 AWN590196 BGJ590196 BQF590196 CAB590196 CJX590196 CTT590196 DDP590196 DNL590196 DXH590196 EHD590196 EQZ590196 FAV590196 FKR590196 FUN590196 GEJ590196 GOF590196 GYB590196 HHX590196 HRT590196 IBP590196 ILL590196 IVH590196 JFD590196 JOZ590196 JYV590196 KIR590196 KSN590196 LCJ590196 LMF590196 LWB590196 MFX590196 MPT590196 MZP590196 NJL590196 NTH590196 ODD590196 OMZ590196 OWV590196 PGR590196 PQN590196 QAJ590196 QKF590196 QUB590196 RDX590196 RNT590196 RXP590196 SHL590196 SRH590196 TBD590196 TKZ590196 TUV590196 UER590196 UON590196 UYJ590196 VIF590196 VSB590196 WBX590196 WLT590196 WVP590196 H590206 JD590206 SZ590206 ACV590206 AMR590206 AWN590206 BGJ590206 BQF590206 CAB590206 CJX590206 CTT590206 DDP590206 DNL590206 DXH590206 EHD590206 EQZ590206 FAV590206 FKR590206 FUN590206 GEJ590206 GOF590206 GYB590206 HHX590206 HRT590206 IBP590206 ILL590206 IVH590206 JFD590206 JOZ590206 JYV590206 KIR590206 KSN590206 LCJ590206 LMF590206 LWB590206 MFX590206 MPT590206 MZP590206 NJL590206 NTH590206 ODD590206 OMZ590206 OWV590206 PGR590206 PQN590206 QAJ590206 QKF590206 QUB590206 RDX590206 RNT590206 RXP590206 SHL590206 SRH590206 TBD590206 TKZ590206 TUV590206 UER590206 UON590206 UYJ590206 VIF590206 VSB590206 WBX590206 WLT590206 WVP590206 H590208 JD590208 SZ590208 ACV590208 AMR590208 AWN590208 BGJ590208 BQF590208 CAB590208 CJX590208 CTT590208 DDP590208 DNL590208 DXH590208 EHD590208 EQZ590208 FAV590208 FKR590208 FUN590208 GEJ590208 GOF590208 GYB590208 HHX590208 HRT590208 IBP590208 ILL590208 IVH590208 JFD590208 JOZ590208 JYV590208 KIR590208 KSN590208 LCJ590208 LMF590208 LWB590208 MFX590208 MPT590208 MZP590208 NJL590208 NTH590208 ODD590208 OMZ590208 OWV590208 PGR590208 PQN590208 QAJ590208 QKF590208 QUB590208 RDX590208 RNT590208 RXP590208 SHL590208 SRH590208 TBD590208 TKZ590208 TUV590208 UER590208 UON590208 UYJ590208 VIF590208 VSB590208 WBX590208 WLT590208 WVP590208 H590218 JD590218 SZ590218 ACV590218 AMR590218 AWN590218 BGJ590218 BQF590218 CAB590218 CJX590218 CTT590218 DDP590218 DNL590218 DXH590218 EHD590218 EQZ590218 FAV590218 FKR590218 FUN590218 GEJ590218 GOF590218 GYB590218 HHX590218 HRT590218 IBP590218 ILL590218 IVH590218 JFD590218 JOZ590218 JYV590218 KIR590218 KSN590218 LCJ590218 LMF590218 LWB590218 MFX590218 MPT590218 MZP590218 NJL590218 NTH590218 ODD590218 OMZ590218 OWV590218 PGR590218 PQN590218 QAJ590218 QKF590218 QUB590218 RDX590218 RNT590218 RXP590218 SHL590218 SRH590218 TBD590218 TKZ590218 TUV590218 UER590218 UON590218 UYJ590218 VIF590218 VSB590218 WBX590218 WLT590218 WVP590218 H590220 JD590220 SZ590220 ACV590220 AMR590220 AWN590220 BGJ590220 BQF590220 CAB590220 CJX590220 CTT590220 DDP590220 DNL590220 DXH590220 EHD590220 EQZ590220 FAV590220 FKR590220 FUN590220 GEJ590220 GOF590220 GYB590220 HHX590220 HRT590220 IBP590220 ILL590220 IVH590220 JFD590220 JOZ590220 JYV590220 KIR590220 KSN590220 LCJ590220 LMF590220 LWB590220 MFX590220 MPT590220 MZP590220 NJL590220 NTH590220 ODD590220 OMZ590220 OWV590220 PGR590220 PQN590220 QAJ590220 QKF590220 QUB590220 RDX590220 RNT590220 RXP590220 SHL590220 SRH590220 TBD590220 TKZ590220 TUV590220 UER590220 UON590220 UYJ590220 VIF590220 VSB590220 WBX590220 WLT590220 WVP590220 H590230 JD590230 SZ590230 ACV590230 AMR590230 AWN590230 BGJ590230 BQF590230 CAB590230 CJX590230 CTT590230 DDP590230 DNL590230 DXH590230 EHD590230 EQZ590230 FAV590230 FKR590230 FUN590230 GEJ590230 GOF590230 GYB590230 HHX590230 HRT590230 IBP590230 ILL590230 IVH590230 JFD590230 JOZ590230 JYV590230 KIR590230 KSN590230 LCJ590230 LMF590230 LWB590230 MFX590230 MPT590230 MZP590230 NJL590230 NTH590230 ODD590230 OMZ590230 OWV590230 PGR590230 PQN590230 QAJ590230 QKF590230 QUB590230 RDX590230 RNT590230 RXP590230 SHL590230 SRH590230 TBD590230 TKZ590230 TUV590230 UER590230 UON590230 UYJ590230 VIF590230 VSB590230 WBX590230 WLT590230 WVP590230 H590232 JD590232 SZ590232 ACV590232 AMR590232 AWN590232 BGJ590232 BQF590232 CAB590232 CJX590232 CTT590232 DDP590232 DNL590232 DXH590232 EHD590232 EQZ590232 FAV590232 FKR590232 FUN590232 GEJ590232 GOF590232 GYB590232 HHX590232 HRT590232 IBP590232 ILL590232 IVH590232 JFD590232 JOZ590232 JYV590232 KIR590232 KSN590232 LCJ590232 LMF590232 LWB590232 MFX590232 MPT590232 MZP590232 NJL590232 NTH590232 ODD590232 OMZ590232 OWV590232 PGR590232 PQN590232 QAJ590232 QKF590232 QUB590232 RDX590232 RNT590232 RXP590232 SHL590232 SRH590232 TBD590232 TKZ590232 TUV590232 UER590232 UON590232 UYJ590232 VIF590232 VSB590232 WBX590232 WLT590232 WVP590232 H590242 JD590242 SZ590242 ACV590242 AMR590242 AWN590242 BGJ590242 BQF590242 CAB590242 CJX590242 CTT590242 DDP590242 DNL590242 DXH590242 EHD590242 EQZ590242 FAV590242 FKR590242 FUN590242 GEJ590242 GOF590242 GYB590242 HHX590242 HRT590242 IBP590242 ILL590242 IVH590242 JFD590242 JOZ590242 JYV590242 KIR590242 KSN590242 LCJ590242 LMF590242 LWB590242 MFX590242 MPT590242 MZP590242 NJL590242 NTH590242 ODD590242 OMZ590242 OWV590242 PGR590242 PQN590242 QAJ590242 QKF590242 QUB590242 RDX590242 RNT590242 RXP590242 SHL590242 SRH590242 TBD590242 TKZ590242 TUV590242 UER590242 UON590242 UYJ590242 VIF590242 VSB590242 WBX590242 WLT590242 WVP590242 H590244 JD590244 SZ590244 ACV590244 AMR590244 AWN590244 BGJ590244 BQF590244 CAB590244 CJX590244 CTT590244 DDP590244 DNL590244 DXH590244 EHD590244 EQZ590244 FAV590244 FKR590244 FUN590244 GEJ590244 GOF590244 GYB590244 HHX590244 HRT590244 IBP590244 ILL590244 IVH590244 JFD590244 JOZ590244 JYV590244 KIR590244 KSN590244 LCJ590244 LMF590244 LWB590244 MFX590244 MPT590244 MZP590244 NJL590244 NTH590244 ODD590244 OMZ590244 OWV590244 PGR590244 PQN590244 QAJ590244 QKF590244 QUB590244 RDX590244 RNT590244 RXP590244 SHL590244 SRH590244 TBD590244 TKZ590244 TUV590244 UER590244 UON590244 UYJ590244 VIF590244 VSB590244 WBX590244 WLT590244 WVP590244 H590254 JD590254 SZ590254 ACV590254 AMR590254 AWN590254 BGJ590254 BQF590254 CAB590254 CJX590254 CTT590254 DDP590254 DNL590254 DXH590254 EHD590254 EQZ590254 FAV590254 FKR590254 FUN590254 GEJ590254 GOF590254 GYB590254 HHX590254 HRT590254 IBP590254 ILL590254 IVH590254 JFD590254 JOZ590254 JYV590254 KIR590254 KSN590254 LCJ590254 LMF590254 LWB590254 MFX590254 MPT590254 MZP590254 NJL590254 NTH590254 ODD590254 OMZ590254 OWV590254 PGR590254 PQN590254 QAJ590254 QKF590254 QUB590254 RDX590254 RNT590254 RXP590254 SHL590254 SRH590254 TBD590254 TKZ590254 TUV590254 UER590254 UON590254 UYJ590254 VIF590254 VSB590254 WBX590254 WLT590254 WVP590254 H590256 JD590256 SZ590256 ACV590256 AMR590256 AWN590256 BGJ590256 BQF590256 CAB590256 CJX590256 CTT590256 DDP590256 DNL590256 DXH590256 EHD590256 EQZ590256 FAV590256 FKR590256 FUN590256 GEJ590256 GOF590256 GYB590256 HHX590256 HRT590256 IBP590256 ILL590256 IVH590256 JFD590256 JOZ590256 JYV590256 KIR590256 KSN590256 LCJ590256 LMF590256 LWB590256 MFX590256 MPT590256 MZP590256 NJL590256 NTH590256 ODD590256 OMZ590256 OWV590256 PGR590256 PQN590256 QAJ590256 QKF590256 QUB590256 RDX590256 RNT590256 RXP590256 SHL590256 SRH590256 TBD590256 TKZ590256 TUV590256 UER590256 UON590256 UYJ590256 VIF590256 VSB590256 WBX590256 WLT590256 WVP590256 H590266 JD590266 SZ590266 ACV590266 AMR590266 AWN590266 BGJ590266 BQF590266 CAB590266 CJX590266 CTT590266 DDP590266 DNL590266 DXH590266 EHD590266 EQZ590266 FAV590266 FKR590266 FUN590266 GEJ590266 GOF590266 GYB590266 HHX590266 HRT590266 IBP590266 ILL590266 IVH590266 JFD590266 JOZ590266 JYV590266 KIR590266 KSN590266 LCJ590266 LMF590266 LWB590266 MFX590266 MPT590266 MZP590266 NJL590266 NTH590266 ODD590266 OMZ590266 OWV590266 PGR590266 PQN590266 QAJ590266 QKF590266 QUB590266 RDX590266 RNT590266 RXP590266 SHL590266 SRH590266 TBD590266 TKZ590266 TUV590266 UER590266 UON590266 UYJ590266 VIF590266 VSB590266 WBX590266 WLT590266 WVP590266 H590268 JD590268 SZ590268 ACV590268 AMR590268 AWN590268 BGJ590268 BQF590268 CAB590268 CJX590268 CTT590268 DDP590268 DNL590268 DXH590268 EHD590268 EQZ590268 FAV590268 FKR590268 FUN590268 GEJ590268 GOF590268 GYB590268 HHX590268 HRT590268 IBP590268 ILL590268 IVH590268 JFD590268 JOZ590268 JYV590268 KIR590268 KSN590268 LCJ590268 LMF590268 LWB590268 MFX590268 MPT590268 MZP590268 NJL590268 NTH590268 ODD590268 OMZ590268 OWV590268 PGR590268 PQN590268 QAJ590268 QKF590268 QUB590268 RDX590268 RNT590268 RXP590268 SHL590268 SRH590268 TBD590268 TKZ590268 TUV590268 UER590268 UON590268 UYJ590268 VIF590268 VSB590268 WBX590268 WLT590268 WVP590268 H590278 JD590278 SZ590278 ACV590278 AMR590278 AWN590278 BGJ590278 BQF590278 CAB590278 CJX590278 CTT590278 DDP590278 DNL590278 DXH590278 EHD590278 EQZ590278 FAV590278 FKR590278 FUN590278 GEJ590278 GOF590278 GYB590278 HHX590278 HRT590278 IBP590278 ILL590278 IVH590278 JFD590278 JOZ590278 JYV590278 KIR590278 KSN590278 LCJ590278 LMF590278 LWB590278 MFX590278 MPT590278 MZP590278 NJL590278 NTH590278 ODD590278 OMZ590278 OWV590278 PGR590278 PQN590278 QAJ590278 QKF590278 QUB590278 RDX590278 RNT590278 RXP590278 SHL590278 SRH590278 TBD590278 TKZ590278 TUV590278 UER590278 UON590278 UYJ590278 VIF590278 VSB590278 WBX590278 WLT590278 WVP590278 H590280 JD590280 SZ590280 ACV590280 AMR590280 AWN590280 BGJ590280 BQF590280 CAB590280 CJX590280 CTT590280 DDP590280 DNL590280 DXH590280 EHD590280 EQZ590280 FAV590280 FKR590280 FUN590280 GEJ590280 GOF590280 GYB590280 HHX590280 HRT590280 IBP590280 ILL590280 IVH590280 JFD590280 JOZ590280 JYV590280 KIR590280 KSN590280 LCJ590280 LMF590280 LWB590280 MFX590280 MPT590280 MZP590280 NJL590280 NTH590280 ODD590280 OMZ590280 OWV590280 PGR590280 PQN590280 QAJ590280 QKF590280 QUB590280 RDX590280 RNT590280 RXP590280 SHL590280 SRH590280 TBD590280 TKZ590280 TUV590280 UER590280 UON590280 UYJ590280 VIF590280 VSB590280 WBX590280 WLT590280 WVP590280 H590290 JD590290 SZ590290 ACV590290 AMR590290 AWN590290 BGJ590290 BQF590290 CAB590290 CJX590290 CTT590290 DDP590290 DNL590290 DXH590290 EHD590290 EQZ590290 FAV590290 FKR590290 FUN590290 GEJ590290 GOF590290 GYB590290 HHX590290 HRT590290 IBP590290 ILL590290 IVH590290 JFD590290 JOZ590290 JYV590290 KIR590290 KSN590290 LCJ590290 LMF590290 LWB590290 MFX590290 MPT590290 MZP590290 NJL590290 NTH590290 ODD590290 OMZ590290 OWV590290 PGR590290 PQN590290 QAJ590290 QKF590290 QUB590290 RDX590290 RNT590290 RXP590290 SHL590290 SRH590290 TBD590290 TKZ590290 TUV590290 UER590290 UON590290 UYJ590290 VIF590290 VSB590290 WBX590290 WLT590290 WVP590290 H590292 JD590292 SZ590292 ACV590292 AMR590292 AWN590292 BGJ590292 BQF590292 CAB590292 CJX590292 CTT590292 DDP590292 DNL590292 DXH590292 EHD590292 EQZ590292 FAV590292 FKR590292 FUN590292 GEJ590292 GOF590292 GYB590292 HHX590292 HRT590292 IBP590292 ILL590292 IVH590292 JFD590292 JOZ590292 JYV590292 KIR590292 KSN590292 LCJ590292 LMF590292 LWB590292 MFX590292 MPT590292 MZP590292 NJL590292 NTH590292 ODD590292 OMZ590292 OWV590292 PGR590292 PQN590292 QAJ590292 QKF590292 QUB590292 RDX590292 RNT590292 RXP590292 SHL590292 SRH590292 TBD590292 TKZ590292 TUV590292 UER590292 UON590292 UYJ590292 VIF590292 VSB590292 WBX590292 WLT590292 WVP590292 H655670 JD655670 SZ655670 ACV655670 AMR655670 AWN655670 BGJ655670 BQF655670 CAB655670 CJX655670 CTT655670 DDP655670 DNL655670 DXH655670 EHD655670 EQZ655670 FAV655670 FKR655670 FUN655670 GEJ655670 GOF655670 GYB655670 HHX655670 HRT655670 IBP655670 ILL655670 IVH655670 JFD655670 JOZ655670 JYV655670 KIR655670 KSN655670 LCJ655670 LMF655670 LWB655670 MFX655670 MPT655670 MZP655670 NJL655670 NTH655670 ODD655670 OMZ655670 OWV655670 PGR655670 PQN655670 QAJ655670 QKF655670 QUB655670 RDX655670 RNT655670 RXP655670 SHL655670 SRH655670 TBD655670 TKZ655670 TUV655670 UER655670 UON655670 UYJ655670 VIF655670 VSB655670 WBX655670 WLT655670 WVP655670 H655672 JD655672 SZ655672 ACV655672 AMR655672 AWN655672 BGJ655672 BQF655672 CAB655672 CJX655672 CTT655672 DDP655672 DNL655672 DXH655672 EHD655672 EQZ655672 FAV655672 FKR655672 FUN655672 GEJ655672 GOF655672 GYB655672 HHX655672 HRT655672 IBP655672 ILL655672 IVH655672 JFD655672 JOZ655672 JYV655672 KIR655672 KSN655672 LCJ655672 LMF655672 LWB655672 MFX655672 MPT655672 MZP655672 NJL655672 NTH655672 ODD655672 OMZ655672 OWV655672 PGR655672 PQN655672 QAJ655672 QKF655672 QUB655672 RDX655672 RNT655672 RXP655672 SHL655672 SRH655672 TBD655672 TKZ655672 TUV655672 UER655672 UON655672 UYJ655672 VIF655672 VSB655672 WBX655672 WLT655672 WVP655672 H655682 JD655682 SZ655682 ACV655682 AMR655682 AWN655682 BGJ655682 BQF655682 CAB655682 CJX655682 CTT655682 DDP655682 DNL655682 DXH655682 EHD655682 EQZ655682 FAV655682 FKR655682 FUN655682 GEJ655682 GOF655682 GYB655682 HHX655682 HRT655682 IBP655682 ILL655682 IVH655682 JFD655682 JOZ655682 JYV655682 KIR655682 KSN655682 LCJ655682 LMF655682 LWB655682 MFX655682 MPT655682 MZP655682 NJL655682 NTH655682 ODD655682 OMZ655682 OWV655682 PGR655682 PQN655682 QAJ655682 QKF655682 QUB655682 RDX655682 RNT655682 RXP655682 SHL655682 SRH655682 TBD655682 TKZ655682 TUV655682 UER655682 UON655682 UYJ655682 VIF655682 VSB655682 WBX655682 WLT655682 WVP655682 H655684 JD655684 SZ655684 ACV655684 AMR655684 AWN655684 BGJ655684 BQF655684 CAB655684 CJX655684 CTT655684 DDP655684 DNL655684 DXH655684 EHD655684 EQZ655684 FAV655684 FKR655684 FUN655684 GEJ655684 GOF655684 GYB655684 HHX655684 HRT655684 IBP655684 ILL655684 IVH655684 JFD655684 JOZ655684 JYV655684 KIR655684 KSN655684 LCJ655684 LMF655684 LWB655684 MFX655684 MPT655684 MZP655684 NJL655684 NTH655684 ODD655684 OMZ655684 OWV655684 PGR655684 PQN655684 QAJ655684 QKF655684 QUB655684 RDX655684 RNT655684 RXP655684 SHL655684 SRH655684 TBD655684 TKZ655684 TUV655684 UER655684 UON655684 UYJ655684 VIF655684 VSB655684 WBX655684 WLT655684 WVP655684 H655694 JD655694 SZ655694 ACV655694 AMR655694 AWN655694 BGJ655694 BQF655694 CAB655694 CJX655694 CTT655694 DDP655694 DNL655694 DXH655694 EHD655694 EQZ655694 FAV655694 FKR655694 FUN655694 GEJ655694 GOF655694 GYB655694 HHX655694 HRT655694 IBP655694 ILL655694 IVH655694 JFD655694 JOZ655694 JYV655694 KIR655694 KSN655694 LCJ655694 LMF655694 LWB655694 MFX655694 MPT655694 MZP655694 NJL655694 NTH655694 ODD655694 OMZ655694 OWV655694 PGR655694 PQN655694 QAJ655694 QKF655694 QUB655694 RDX655694 RNT655694 RXP655694 SHL655694 SRH655694 TBD655694 TKZ655694 TUV655694 UER655694 UON655694 UYJ655694 VIF655694 VSB655694 WBX655694 WLT655694 WVP655694 H655696 JD655696 SZ655696 ACV655696 AMR655696 AWN655696 BGJ655696 BQF655696 CAB655696 CJX655696 CTT655696 DDP655696 DNL655696 DXH655696 EHD655696 EQZ655696 FAV655696 FKR655696 FUN655696 GEJ655696 GOF655696 GYB655696 HHX655696 HRT655696 IBP655696 ILL655696 IVH655696 JFD655696 JOZ655696 JYV655696 KIR655696 KSN655696 LCJ655696 LMF655696 LWB655696 MFX655696 MPT655696 MZP655696 NJL655696 NTH655696 ODD655696 OMZ655696 OWV655696 PGR655696 PQN655696 QAJ655696 QKF655696 QUB655696 RDX655696 RNT655696 RXP655696 SHL655696 SRH655696 TBD655696 TKZ655696 TUV655696 UER655696 UON655696 UYJ655696 VIF655696 VSB655696 WBX655696 WLT655696 WVP655696 H655706 JD655706 SZ655706 ACV655706 AMR655706 AWN655706 BGJ655706 BQF655706 CAB655706 CJX655706 CTT655706 DDP655706 DNL655706 DXH655706 EHD655706 EQZ655706 FAV655706 FKR655706 FUN655706 GEJ655706 GOF655706 GYB655706 HHX655706 HRT655706 IBP655706 ILL655706 IVH655706 JFD655706 JOZ655706 JYV655706 KIR655706 KSN655706 LCJ655706 LMF655706 LWB655706 MFX655706 MPT655706 MZP655706 NJL655706 NTH655706 ODD655706 OMZ655706 OWV655706 PGR655706 PQN655706 QAJ655706 QKF655706 QUB655706 RDX655706 RNT655706 RXP655706 SHL655706 SRH655706 TBD655706 TKZ655706 TUV655706 UER655706 UON655706 UYJ655706 VIF655706 VSB655706 WBX655706 WLT655706 WVP655706 H655708 JD655708 SZ655708 ACV655708 AMR655708 AWN655708 BGJ655708 BQF655708 CAB655708 CJX655708 CTT655708 DDP655708 DNL655708 DXH655708 EHD655708 EQZ655708 FAV655708 FKR655708 FUN655708 GEJ655708 GOF655708 GYB655708 HHX655708 HRT655708 IBP655708 ILL655708 IVH655708 JFD655708 JOZ655708 JYV655708 KIR655708 KSN655708 LCJ655708 LMF655708 LWB655708 MFX655708 MPT655708 MZP655708 NJL655708 NTH655708 ODD655708 OMZ655708 OWV655708 PGR655708 PQN655708 QAJ655708 QKF655708 QUB655708 RDX655708 RNT655708 RXP655708 SHL655708 SRH655708 TBD655708 TKZ655708 TUV655708 UER655708 UON655708 UYJ655708 VIF655708 VSB655708 WBX655708 WLT655708 WVP655708 H655718 JD655718 SZ655718 ACV655718 AMR655718 AWN655718 BGJ655718 BQF655718 CAB655718 CJX655718 CTT655718 DDP655718 DNL655718 DXH655718 EHD655718 EQZ655718 FAV655718 FKR655718 FUN655718 GEJ655718 GOF655718 GYB655718 HHX655718 HRT655718 IBP655718 ILL655718 IVH655718 JFD655718 JOZ655718 JYV655718 KIR655718 KSN655718 LCJ655718 LMF655718 LWB655718 MFX655718 MPT655718 MZP655718 NJL655718 NTH655718 ODD655718 OMZ655718 OWV655718 PGR655718 PQN655718 QAJ655718 QKF655718 QUB655718 RDX655718 RNT655718 RXP655718 SHL655718 SRH655718 TBD655718 TKZ655718 TUV655718 UER655718 UON655718 UYJ655718 VIF655718 VSB655718 WBX655718 WLT655718 WVP655718 H655720 JD655720 SZ655720 ACV655720 AMR655720 AWN655720 BGJ655720 BQF655720 CAB655720 CJX655720 CTT655720 DDP655720 DNL655720 DXH655720 EHD655720 EQZ655720 FAV655720 FKR655720 FUN655720 GEJ655720 GOF655720 GYB655720 HHX655720 HRT655720 IBP655720 ILL655720 IVH655720 JFD655720 JOZ655720 JYV655720 KIR655720 KSN655720 LCJ655720 LMF655720 LWB655720 MFX655720 MPT655720 MZP655720 NJL655720 NTH655720 ODD655720 OMZ655720 OWV655720 PGR655720 PQN655720 QAJ655720 QKF655720 QUB655720 RDX655720 RNT655720 RXP655720 SHL655720 SRH655720 TBD655720 TKZ655720 TUV655720 UER655720 UON655720 UYJ655720 VIF655720 VSB655720 WBX655720 WLT655720 WVP655720 H655730 JD655730 SZ655730 ACV655730 AMR655730 AWN655730 BGJ655730 BQF655730 CAB655730 CJX655730 CTT655730 DDP655730 DNL655730 DXH655730 EHD655730 EQZ655730 FAV655730 FKR655730 FUN655730 GEJ655730 GOF655730 GYB655730 HHX655730 HRT655730 IBP655730 ILL655730 IVH655730 JFD655730 JOZ655730 JYV655730 KIR655730 KSN655730 LCJ655730 LMF655730 LWB655730 MFX655730 MPT655730 MZP655730 NJL655730 NTH655730 ODD655730 OMZ655730 OWV655730 PGR655730 PQN655730 QAJ655730 QKF655730 QUB655730 RDX655730 RNT655730 RXP655730 SHL655730 SRH655730 TBD655730 TKZ655730 TUV655730 UER655730 UON655730 UYJ655730 VIF655730 VSB655730 WBX655730 WLT655730 WVP655730 H655732 JD655732 SZ655732 ACV655732 AMR655732 AWN655732 BGJ655732 BQF655732 CAB655732 CJX655732 CTT655732 DDP655732 DNL655732 DXH655732 EHD655732 EQZ655732 FAV655732 FKR655732 FUN655732 GEJ655732 GOF655732 GYB655732 HHX655732 HRT655732 IBP655732 ILL655732 IVH655732 JFD655732 JOZ655732 JYV655732 KIR655732 KSN655732 LCJ655732 LMF655732 LWB655732 MFX655732 MPT655732 MZP655732 NJL655732 NTH655732 ODD655732 OMZ655732 OWV655732 PGR655732 PQN655732 QAJ655732 QKF655732 QUB655732 RDX655732 RNT655732 RXP655732 SHL655732 SRH655732 TBD655732 TKZ655732 TUV655732 UER655732 UON655732 UYJ655732 VIF655732 VSB655732 WBX655732 WLT655732 WVP655732 H655742 JD655742 SZ655742 ACV655742 AMR655742 AWN655742 BGJ655742 BQF655742 CAB655742 CJX655742 CTT655742 DDP655742 DNL655742 DXH655742 EHD655742 EQZ655742 FAV655742 FKR655742 FUN655742 GEJ655742 GOF655742 GYB655742 HHX655742 HRT655742 IBP655742 ILL655742 IVH655742 JFD655742 JOZ655742 JYV655742 KIR655742 KSN655742 LCJ655742 LMF655742 LWB655742 MFX655742 MPT655742 MZP655742 NJL655742 NTH655742 ODD655742 OMZ655742 OWV655742 PGR655742 PQN655742 QAJ655742 QKF655742 QUB655742 RDX655742 RNT655742 RXP655742 SHL655742 SRH655742 TBD655742 TKZ655742 TUV655742 UER655742 UON655742 UYJ655742 VIF655742 VSB655742 WBX655742 WLT655742 WVP655742 H655744 JD655744 SZ655744 ACV655744 AMR655744 AWN655744 BGJ655744 BQF655744 CAB655744 CJX655744 CTT655744 DDP655744 DNL655744 DXH655744 EHD655744 EQZ655744 FAV655744 FKR655744 FUN655744 GEJ655744 GOF655744 GYB655744 HHX655744 HRT655744 IBP655744 ILL655744 IVH655744 JFD655744 JOZ655744 JYV655744 KIR655744 KSN655744 LCJ655744 LMF655744 LWB655744 MFX655744 MPT655744 MZP655744 NJL655744 NTH655744 ODD655744 OMZ655744 OWV655744 PGR655744 PQN655744 QAJ655744 QKF655744 QUB655744 RDX655744 RNT655744 RXP655744 SHL655744 SRH655744 TBD655744 TKZ655744 TUV655744 UER655744 UON655744 UYJ655744 VIF655744 VSB655744 WBX655744 WLT655744 WVP655744 H655754 JD655754 SZ655754 ACV655754 AMR655754 AWN655754 BGJ655754 BQF655754 CAB655754 CJX655754 CTT655754 DDP655754 DNL655754 DXH655754 EHD655754 EQZ655754 FAV655754 FKR655754 FUN655754 GEJ655754 GOF655754 GYB655754 HHX655754 HRT655754 IBP655754 ILL655754 IVH655754 JFD655754 JOZ655754 JYV655754 KIR655754 KSN655754 LCJ655754 LMF655754 LWB655754 MFX655754 MPT655754 MZP655754 NJL655754 NTH655754 ODD655754 OMZ655754 OWV655754 PGR655754 PQN655754 QAJ655754 QKF655754 QUB655754 RDX655754 RNT655754 RXP655754 SHL655754 SRH655754 TBD655754 TKZ655754 TUV655754 UER655754 UON655754 UYJ655754 VIF655754 VSB655754 WBX655754 WLT655754 WVP655754 H655756 JD655756 SZ655756 ACV655756 AMR655756 AWN655756 BGJ655756 BQF655756 CAB655756 CJX655756 CTT655756 DDP655756 DNL655756 DXH655756 EHD655756 EQZ655756 FAV655756 FKR655756 FUN655756 GEJ655756 GOF655756 GYB655756 HHX655756 HRT655756 IBP655756 ILL655756 IVH655756 JFD655756 JOZ655756 JYV655756 KIR655756 KSN655756 LCJ655756 LMF655756 LWB655756 MFX655756 MPT655756 MZP655756 NJL655756 NTH655756 ODD655756 OMZ655756 OWV655756 PGR655756 PQN655756 QAJ655756 QKF655756 QUB655756 RDX655756 RNT655756 RXP655756 SHL655756 SRH655756 TBD655756 TKZ655756 TUV655756 UER655756 UON655756 UYJ655756 VIF655756 VSB655756 WBX655756 WLT655756 WVP655756 H655766 JD655766 SZ655766 ACV655766 AMR655766 AWN655766 BGJ655766 BQF655766 CAB655766 CJX655766 CTT655766 DDP655766 DNL655766 DXH655766 EHD655766 EQZ655766 FAV655766 FKR655766 FUN655766 GEJ655766 GOF655766 GYB655766 HHX655766 HRT655766 IBP655766 ILL655766 IVH655766 JFD655766 JOZ655766 JYV655766 KIR655766 KSN655766 LCJ655766 LMF655766 LWB655766 MFX655766 MPT655766 MZP655766 NJL655766 NTH655766 ODD655766 OMZ655766 OWV655766 PGR655766 PQN655766 QAJ655766 QKF655766 QUB655766 RDX655766 RNT655766 RXP655766 SHL655766 SRH655766 TBD655766 TKZ655766 TUV655766 UER655766 UON655766 UYJ655766 VIF655766 VSB655766 WBX655766 WLT655766 WVP655766 H655768 JD655768 SZ655768 ACV655768 AMR655768 AWN655768 BGJ655768 BQF655768 CAB655768 CJX655768 CTT655768 DDP655768 DNL655768 DXH655768 EHD655768 EQZ655768 FAV655768 FKR655768 FUN655768 GEJ655768 GOF655768 GYB655768 HHX655768 HRT655768 IBP655768 ILL655768 IVH655768 JFD655768 JOZ655768 JYV655768 KIR655768 KSN655768 LCJ655768 LMF655768 LWB655768 MFX655768 MPT655768 MZP655768 NJL655768 NTH655768 ODD655768 OMZ655768 OWV655768 PGR655768 PQN655768 QAJ655768 QKF655768 QUB655768 RDX655768 RNT655768 RXP655768 SHL655768 SRH655768 TBD655768 TKZ655768 TUV655768 UER655768 UON655768 UYJ655768 VIF655768 VSB655768 WBX655768 WLT655768 WVP655768 H655778 JD655778 SZ655778 ACV655778 AMR655778 AWN655778 BGJ655778 BQF655778 CAB655778 CJX655778 CTT655778 DDP655778 DNL655778 DXH655778 EHD655778 EQZ655778 FAV655778 FKR655778 FUN655778 GEJ655778 GOF655778 GYB655778 HHX655778 HRT655778 IBP655778 ILL655778 IVH655778 JFD655778 JOZ655778 JYV655778 KIR655778 KSN655778 LCJ655778 LMF655778 LWB655778 MFX655778 MPT655778 MZP655778 NJL655778 NTH655778 ODD655778 OMZ655778 OWV655778 PGR655778 PQN655778 QAJ655778 QKF655778 QUB655778 RDX655778 RNT655778 RXP655778 SHL655778 SRH655778 TBD655778 TKZ655778 TUV655778 UER655778 UON655778 UYJ655778 VIF655778 VSB655778 WBX655778 WLT655778 WVP655778 H655780 JD655780 SZ655780 ACV655780 AMR655780 AWN655780 BGJ655780 BQF655780 CAB655780 CJX655780 CTT655780 DDP655780 DNL655780 DXH655780 EHD655780 EQZ655780 FAV655780 FKR655780 FUN655780 GEJ655780 GOF655780 GYB655780 HHX655780 HRT655780 IBP655780 ILL655780 IVH655780 JFD655780 JOZ655780 JYV655780 KIR655780 KSN655780 LCJ655780 LMF655780 LWB655780 MFX655780 MPT655780 MZP655780 NJL655780 NTH655780 ODD655780 OMZ655780 OWV655780 PGR655780 PQN655780 QAJ655780 QKF655780 QUB655780 RDX655780 RNT655780 RXP655780 SHL655780 SRH655780 TBD655780 TKZ655780 TUV655780 UER655780 UON655780 UYJ655780 VIF655780 VSB655780 WBX655780 WLT655780 WVP655780 H655790 JD655790 SZ655790 ACV655790 AMR655790 AWN655790 BGJ655790 BQF655790 CAB655790 CJX655790 CTT655790 DDP655790 DNL655790 DXH655790 EHD655790 EQZ655790 FAV655790 FKR655790 FUN655790 GEJ655790 GOF655790 GYB655790 HHX655790 HRT655790 IBP655790 ILL655790 IVH655790 JFD655790 JOZ655790 JYV655790 KIR655790 KSN655790 LCJ655790 LMF655790 LWB655790 MFX655790 MPT655790 MZP655790 NJL655790 NTH655790 ODD655790 OMZ655790 OWV655790 PGR655790 PQN655790 QAJ655790 QKF655790 QUB655790 RDX655790 RNT655790 RXP655790 SHL655790 SRH655790 TBD655790 TKZ655790 TUV655790 UER655790 UON655790 UYJ655790 VIF655790 VSB655790 WBX655790 WLT655790 WVP655790 H655792 JD655792 SZ655792 ACV655792 AMR655792 AWN655792 BGJ655792 BQF655792 CAB655792 CJX655792 CTT655792 DDP655792 DNL655792 DXH655792 EHD655792 EQZ655792 FAV655792 FKR655792 FUN655792 GEJ655792 GOF655792 GYB655792 HHX655792 HRT655792 IBP655792 ILL655792 IVH655792 JFD655792 JOZ655792 JYV655792 KIR655792 KSN655792 LCJ655792 LMF655792 LWB655792 MFX655792 MPT655792 MZP655792 NJL655792 NTH655792 ODD655792 OMZ655792 OWV655792 PGR655792 PQN655792 QAJ655792 QKF655792 QUB655792 RDX655792 RNT655792 RXP655792 SHL655792 SRH655792 TBD655792 TKZ655792 TUV655792 UER655792 UON655792 UYJ655792 VIF655792 VSB655792 WBX655792 WLT655792 WVP655792 H655802 JD655802 SZ655802 ACV655802 AMR655802 AWN655802 BGJ655802 BQF655802 CAB655802 CJX655802 CTT655802 DDP655802 DNL655802 DXH655802 EHD655802 EQZ655802 FAV655802 FKR655802 FUN655802 GEJ655802 GOF655802 GYB655802 HHX655802 HRT655802 IBP655802 ILL655802 IVH655802 JFD655802 JOZ655802 JYV655802 KIR655802 KSN655802 LCJ655802 LMF655802 LWB655802 MFX655802 MPT655802 MZP655802 NJL655802 NTH655802 ODD655802 OMZ655802 OWV655802 PGR655802 PQN655802 QAJ655802 QKF655802 QUB655802 RDX655802 RNT655802 RXP655802 SHL655802 SRH655802 TBD655802 TKZ655802 TUV655802 UER655802 UON655802 UYJ655802 VIF655802 VSB655802 WBX655802 WLT655802 WVP655802 H655804 JD655804 SZ655804 ACV655804 AMR655804 AWN655804 BGJ655804 BQF655804 CAB655804 CJX655804 CTT655804 DDP655804 DNL655804 DXH655804 EHD655804 EQZ655804 FAV655804 FKR655804 FUN655804 GEJ655804 GOF655804 GYB655804 HHX655804 HRT655804 IBP655804 ILL655804 IVH655804 JFD655804 JOZ655804 JYV655804 KIR655804 KSN655804 LCJ655804 LMF655804 LWB655804 MFX655804 MPT655804 MZP655804 NJL655804 NTH655804 ODD655804 OMZ655804 OWV655804 PGR655804 PQN655804 QAJ655804 QKF655804 QUB655804 RDX655804 RNT655804 RXP655804 SHL655804 SRH655804 TBD655804 TKZ655804 TUV655804 UER655804 UON655804 UYJ655804 VIF655804 VSB655804 WBX655804 WLT655804 WVP655804 H655814 JD655814 SZ655814 ACV655814 AMR655814 AWN655814 BGJ655814 BQF655814 CAB655814 CJX655814 CTT655814 DDP655814 DNL655814 DXH655814 EHD655814 EQZ655814 FAV655814 FKR655814 FUN655814 GEJ655814 GOF655814 GYB655814 HHX655814 HRT655814 IBP655814 ILL655814 IVH655814 JFD655814 JOZ655814 JYV655814 KIR655814 KSN655814 LCJ655814 LMF655814 LWB655814 MFX655814 MPT655814 MZP655814 NJL655814 NTH655814 ODD655814 OMZ655814 OWV655814 PGR655814 PQN655814 QAJ655814 QKF655814 QUB655814 RDX655814 RNT655814 RXP655814 SHL655814 SRH655814 TBD655814 TKZ655814 TUV655814 UER655814 UON655814 UYJ655814 VIF655814 VSB655814 WBX655814 WLT655814 WVP655814 H655816 JD655816 SZ655816 ACV655816 AMR655816 AWN655816 BGJ655816 BQF655816 CAB655816 CJX655816 CTT655816 DDP655816 DNL655816 DXH655816 EHD655816 EQZ655816 FAV655816 FKR655816 FUN655816 GEJ655816 GOF655816 GYB655816 HHX655816 HRT655816 IBP655816 ILL655816 IVH655816 JFD655816 JOZ655816 JYV655816 KIR655816 KSN655816 LCJ655816 LMF655816 LWB655816 MFX655816 MPT655816 MZP655816 NJL655816 NTH655816 ODD655816 OMZ655816 OWV655816 PGR655816 PQN655816 QAJ655816 QKF655816 QUB655816 RDX655816 RNT655816 RXP655816 SHL655816 SRH655816 TBD655816 TKZ655816 TUV655816 UER655816 UON655816 UYJ655816 VIF655816 VSB655816 WBX655816 WLT655816 WVP655816 H655826 JD655826 SZ655826 ACV655826 AMR655826 AWN655826 BGJ655826 BQF655826 CAB655826 CJX655826 CTT655826 DDP655826 DNL655826 DXH655826 EHD655826 EQZ655826 FAV655826 FKR655826 FUN655826 GEJ655826 GOF655826 GYB655826 HHX655826 HRT655826 IBP655826 ILL655826 IVH655826 JFD655826 JOZ655826 JYV655826 KIR655826 KSN655826 LCJ655826 LMF655826 LWB655826 MFX655826 MPT655826 MZP655826 NJL655826 NTH655826 ODD655826 OMZ655826 OWV655826 PGR655826 PQN655826 QAJ655826 QKF655826 QUB655826 RDX655826 RNT655826 RXP655826 SHL655826 SRH655826 TBD655826 TKZ655826 TUV655826 UER655826 UON655826 UYJ655826 VIF655826 VSB655826 WBX655826 WLT655826 WVP655826 H655828 JD655828 SZ655828 ACV655828 AMR655828 AWN655828 BGJ655828 BQF655828 CAB655828 CJX655828 CTT655828 DDP655828 DNL655828 DXH655828 EHD655828 EQZ655828 FAV655828 FKR655828 FUN655828 GEJ655828 GOF655828 GYB655828 HHX655828 HRT655828 IBP655828 ILL655828 IVH655828 JFD655828 JOZ655828 JYV655828 KIR655828 KSN655828 LCJ655828 LMF655828 LWB655828 MFX655828 MPT655828 MZP655828 NJL655828 NTH655828 ODD655828 OMZ655828 OWV655828 PGR655828 PQN655828 QAJ655828 QKF655828 QUB655828 RDX655828 RNT655828 RXP655828 SHL655828 SRH655828 TBD655828 TKZ655828 TUV655828 UER655828 UON655828 UYJ655828 VIF655828 VSB655828 WBX655828 WLT655828 WVP655828 H721206 JD721206 SZ721206 ACV721206 AMR721206 AWN721206 BGJ721206 BQF721206 CAB721206 CJX721206 CTT721206 DDP721206 DNL721206 DXH721206 EHD721206 EQZ721206 FAV721206 FKR721206 FUN721206 GEJ721206 GOF721206 GYB721206 HHX721206 HRT721206 IBP721206 ILL721206 IVH721206 JFD721206 JOZ721206 JYV721206 KIR721206 KSN721206 LCJ721206 LMF721206 LWB721206 MFX721206 MPT721206 MZP721206 NJL721206 NTH721206 ODD721206 OMZ721206 OWV721206 PGR721206 PQN721206 QAJ721206 QKF721206 QUB721206 RDX721206 RNT721206 RXP721206 SHL721206 SRH721206 TBD721206 TKZ721206 TUV721206 UER721206 UON721206 UYJ721206 VIF721206 VSB721206 WBX721206 WLT721206 WVP721206 H721208 JD721208 SZ721208 ACV721208 AMR721208 AWN721208 BGJ721208 BQF721208 CAB721208 CJX721208 CTT721208 DDP721208 DNL721208 DXH721208 EHD721208 EQZ721208 FAV721208 FKR721208 FUN721208 GEJ721208 GOF721208 GYB721208 HHX721208 HRT721208 IBP721208 ILL721208 IVH721208 JFD721208 JOZ721208 JYV721208 KIR721208 KSN721208 LCJ721208 LMF721208 LWB721208 MFX721208 MPT721208 MZP721208 NJL721208 NTH721208 ODD721208 OMZ721208 OWV721208 PGR721208 PQN721208 QAJ721208 QKF721208 QUB721208 RDX721208 RNT721208 RXP721208 SHL721208 SRH721208 TBD721208 TKZ721208 TUV721208 UER721208 UON721208 UYJ721208 VIF721208 VSB721208 WBX721208 WLT721208 WVP721208 H721218 JD721218 SZ721218 ACV721218 AMR721218 AWN721218 BGJ721218 BQF721218 CAB721218 CJX721218 CTT721218 DDP721218 DNL721218 DXH721218 EHD721218 EQZ721218 FAV721218 FKR721218 FUN721218 GEJ721218 GOF721218 GYB721218 HHX721218 HRT721218 IBP721218 ILL721218 IVH721218 JFD721218 JOZ721218 JYV721218 KIR721218 KSN721218 LCJ721218 LMF721218 LWB721218 MFX721218 MPT721218 MZP721218 NJL721218 NTH721218 ODD721218 OMZ721218 OWV721218 PGR721218 PQN721218 QAJ721218 QKF721218 QUB721218 RDX721218 RNT721218 RXP721218 SHL721218 SRH721218 TBD721218 TKZ721218 TUV721218 UER721218 UON721218 UYJ721218 VIF721218 VSB721218 WBX721218 WLT721218 WVP721218 H721220 JD721220 SZ721220 ACV721220 AMR721220 AWN721220 BGJ721220 BQF721220 CAB721220 CJX721220 CTT721220 DDP721220 DNL721220 DXH721220 EHD721220 EQZ721220 FAV721220 FKR721220 FUN721220 GEJ721220 GOF721220 GYB721220 HHX721220 HRT721220 IBP721220 ILL721220 IVH721220 JFD721220 JOZ721220 JYV721220 KIR721220 KSN721220 LCJ721220 LMF721220 LWB721220 MFX721220 MPT721220 MZP721220 NJL721220 NTH721220 ODD721220 OMZ721220 OWV721220 PGR721220 PQN721220 QAJ721220 QKF721220 QUB721220 RDX721220 RNT721220 RXP721220 SHL721220 SRH721220 TBD721220 TKZ721220 TUV721220 UER721220 UON721220 UYJ721220 VIF721220 VSB721220 WBX721220 WLT721220 WVP721220 H721230 JD721230 SZ721230 ACV721230 AMR721230 AWN721230 BGJ721230 BQF721230 CAB721230 CJX721230 CTT721230 DDP721230 DNL721230 DXH721230 EHD721230 EQZ721230 FAV721230 FKR721230 FUN721230 GEJ721230 GOF721230 GYB721230 HHX721230 HRT721230 IBP721230 ILL721230 IVH721230 JFD721230 JOZ721230 JYV721230 KIR721230 KSN721230 LCJ721230 LMF721230 LWB721230 MFX721230 MPT721230 MZP721230 NJL721230 NTH721230 ODD721230 OMZ721230 OWV721230 PGR721230 PQN721230 QAJ721230 QKF721230 QUB721230 RDX721230 RNT721230 RXP721230 SHL721230 SRH721230 TBD721230 TKZ721230 TUV721230 UER721230 UON721230 UYJ721230 VIF721230 VSB721230 WBX721230 WLT721230 WVP721230 H721232 JD721232 SZ721232 ACV721232 AMR721232 AWN721232 BGJ721232 BQF721232 CAB721232 CJX721232 CTT721232 DDP721232 DNL721232 DXH721232 EHD721232 EQZ721232 FAV721232 FKR721232 FUN721232 GEJ721232 GOF721232 GYB721232 HHX721232 HRT721232 IBP721232 ILL721232 IVH721232 JFD721232 JOZ721232 JYV721232 KIR721232 KSN721232 LCJ721232 LMF721232 LWB721232 MFX721232 MPT721232 MZP721232 NJL721232 NTH721232 ODD721232 OMZ721232 OWV721232 PGR721232 PQN721232 QAJ721232 QKF721232 QUB721232 RDX721232 RNT721232 RXP721232 SHL721232 SRH721232 TBD721232 TKZ721232 TUV721232 UER721232 UON721232 UYJ721232 VIF721232 VSB721232 WBX721232 WLT721232 WVP721232 H721242 JD721242 SZ721242 ACV721242 AMR721242 AWN721242 BGJ721242 BQF721242 CAB721242 CJX721242 CTT721242 DDP721242 DNL721242 DXH721242 EHD721242 EQZ721242 FAV721242 FKR721242 FUN721242 GEJ721242 GOF721242 GYB721242 HHX721242 HRT721242 IBP721242 ILL721242 IVH721242 JFD721242 JOZ721242 JYV721242 KIR721242 KSN721242 LCJ721242 LMF721242 LWB721242 MFX721242 MPT721242 MZP721242 NJL721242 NTH721242 ODD721242 OMZ721242 OWV721242 PGR721242 PQN721242 QAJ721242 QKF721242 QUB721242 RDX721242 RNT721242 RXP721242 SHL721242 SRH721242 TBD721242 TKZ721242 TUV721242 UER721242 UON721242 UYJ721242 VIF721242 VSB721242 WBX721242 WLT721242 WVP721242 H721244 JD721244 SZ721244 ACV721244 AMR721244 AWN721244 BGJ721244 BQF721244 CAB721244 CJX721244 CTT721244 DDP721244 DNL721244 DXH721244 EHD721244 EQZ721244 FAV721244 FKR721244 FUN721244 GEJ721244 GOF721244 GYB721244 HHX721244 HRT721244 IBP721244 ILL721244 IVH721244 JFD721244 JOZ721244 JYV721244 KIR721244 KSN721244 LCJ721244 LMF721244 LWB721244 MFX721244 MPT721244 MZP721244 NJL721244 NTH721244 ODD721244 OMZ721244 OWV721244 PGR721244 PQN721244 QAJ721244 QKF721244 QUB721244 RDX721244 RNT721244 RXP721244 SHL721244 SRH721244 TBD721244 TKZ721244 TUV721244 UER721244 UON721244 UYJ721244 VIF721244 VSB721244 WBX721244 WLT721244 WVP721244 H721254 JD721254 SZ721254 ACV721254 AMR721254 AWN721254 BGJ721254 BQF721254 CAB721254 CJX721254 CTT721254 DDP721254 DNL721254 DXH721254 EHD721254 EQZ721254 FAV721254 FKR721254 FUN721254 GEJ721254 GOF721254 GYB721254 HHX721254 HRT721254 IBP721254 ILL721254 IVH721254 JFD721254 JOZ721254 JYV721254 KIR721254 KSN721254 LCJ721254 LMF721254 LWB721254 MFX721254 MPT721254 MZP721254 NJL721254 NTH721254 ODD721254 OMZ721254 OWV721254 PGR721254 PQN721254 QAJ721254 QKF721254 QUB721254 RDX721254 RNT721254 RXP721254 SHL721254 SRH721254 TBD721254 TKZ721254 TUV721254 UER721254 UON721254 UYJ721254 VIF721254 VSB721254 WBX721254 WLT721254 WVP721254 H721256 JD721256 SZ721256 ACV721256 AMR721256 AWN721256 BGJ721256 BQF721256 CAB721256 CJX721256 CTT721256 DDP721256 DNL721256 DXH721256 EHD721256 EQZ721256 FAV721256 FKR721256 FUN721256 GEJ721256 GOF721256 GYB721256 HHX721256 HRT721256 IBP721256 ILL721256 IVH721256 JFD721256 JOZ721256 JYV721256 KIR721256 KSN721256 LCJ721256 LMF721256 LWB721256 MFX721256 MPT721256 MZP721256 NJL721256 NTH721256 ODD721256 OMZ721256 OWV721256 PGR721256 PQN721256 QAJ721256 QKF721256 QUB721256 RDX721256 RNT721256 RXP721256 SHL721256 SRH721256 TBD721256 TKZ721256 TUV721256 UER721256 UON721256 UYJ721256 VIF721256 VSB721256 WBX721256 WLT721256 WVP721256 H721266 JD721266 SZ721266 ACV721266 AMR721266 AWN721266 BGJ721266 BQF721266 CAB721266 CJX721266 CTT721266 DDP721266 DNL721266 DXH721266 EHD721266 EQZ721266 FAV721266 FKR721266 FUN721266 GEJ721266 GOF721266 GYB721266 HHX721266 HRT721266 IBP721266 ILL721266 IVH721266 JFD721266 JOZ721266 JYV721266 KIR721266 KSN721266 LCJ721266 LMF721266 LWB721266 MFX721266 MPT721266 MZP721266 NJL721266 NTH721266 ODD721266 OMZ721266 OWV721266 PGR721266 PQN721266 QAJ721266 QKF721266 QUB721266 RDX721266 RNT721266 RXP721266 SHL721266 SRH721266 TBD721266 TKZ721266 TUV721266 UER721266 UON721266 UYJ721266 VIF721266 VSB721266 WBX721266 WLT721266 WVP721266 H721268 JD721268 SZ721268 ACV721268 AMR721268 AWN721268 BGJ721268 BQF721268 CAB721268 CJX721268 CTT721268 DDP721268 DNL721268 DXH721268 EHD721268 EQZ721268 FAV721268 FKR721268 FUN721268 GEJ721268 GOF721268 GYB721268 HHX721268 HRT721268 IBP721268 ILL721268 IVH721268 JFD721268 JOZ721268 JYV721268 KIR721268 KSN721268 LCJ721268 LMF721268 LWB721268 MFX721268 MPT721268 MZP721268 NJL721268 NTH721268 ODD721268 OMZ721268 OWV721268 PGR721268 PQN721268 QAJ721268 QKF721268 QUB721268 RDX721268 RNT721268 RXP721268 SHL721268 SRH721268 TBD721268 TKZ721268 TUV721268 UER721268 UON721268 UYJ721268 VIF721268 VSB721268 WBX721268 WLT721268 WVP721268 H721278 JD721278 SZ721278 ACV721278 AMR721278 AWN721278 BGJ721278 BQF721278 CAB721278 CJX721278 CTT721278 DDP721278 DNL721278 DXH721278 EHD721278 EQZ721278 FAV721278 FKR721278 FUN721278 GEJ721278 GOF721278 GYB721278 HHX721278 HRT721278 IBP721278 ILL721278 IVH721278 JFD721278 JOZ721278 JYV721278 KIR721278 KSN721278 LCJ721278 LMF721278 LWB721278 MFX721278 MPT721278 MZP721278 NJL721278 NTH721278 ODD721278 OMZ721278 OWV721278 PGR721278 PQN721278 QAJ721278 QKF721278 QUB721278 RDX721278 RNT721278 RXP721278 SHL721278 SRH721278 TBD721278 TKZ721278 TUV721278 UER721278 UON721278 UYJ721278 VIF721278 VSB721278 WBX721278 WLT721278 WVP721278 H721280 JD721280 SZ721280 ACV721280 AMR721280 AWN721280 BGJ721280 BQF721280 CAB721280 CJX721280 CTT721280 DDP721280 DNL721280 DXH721280 EHD721280 EQZ721280 FAV721280 FKR721280 FUN721280 GEJ721280 GOF721280 GYB721280 HHX721280 HRT721280 IBP721280 ILL721280 IVH721280 JFD721280 JOZ721280 JYV721280 KIR721280 KSN721280 LCJ721280 LMF721280 LWB721280 MFX721280 MPT721280 MZP721280 NJL721280 NTH721280 ODD721280 OMZ721280 OWV721280 PGR721280 PQN721280 QAJ721280 QKF721280 QUB721280 RDX721280 RNT721280 RXP721280 SHL721280 SRH721280 TBD721280 TKZ721280 TUV721280 UER721280 UON721280 UYJ721280 VIF721280 VSB721280 WBX721280 WLT721280 WVP721280 H721290 JD721290 SZ721290 ACV721290 AMR721290 AWN721290 BGJ721290 BQF721290 CAB721290 CJX721290 CTT721290 DDP721290 DNL721290 DXH721290 EHD721290 EQZ721290 FAV721290 FKR721290 FUN721290 GEJ721290 GOF721290 GYB721290 HHX721290 HRT721290 IBP721290 ILL721290 IVH721290 JFD721290 JOZ721290 JYV721290 KIR721290 KSN721290 LCJ721290 LMF721290 LWB721290 MFX721290 MPT721290 MZP721290 NJL721290 NTH721290 ODD721290 OMZ721290 OWV721290 PGR721290 PQN721290 QAJ721290 QKF721290 QUB721290 RDX721290 RNT721290 RXP721290 SHL721290 SRH721290 TBD721290 TKZ721290 TUV721290 UER721290 UON721290 UYJ721290 VIF721290 VSB721290 WBX721290 WLT721290 WVP721290 H721292 JD721292 SZ721292 ACV721292 AMR721292 AWN721292 BGJ721292 BQF721292 CAB721292 CJX721292 CTT721292 DDP721292 DNL721292 DXH721292 EHD721292 EQZ721292 FAV721292 FKR721292 FUN721292 GEJ721292 GOF721292 GYB721292 HHX721292 HRT721292 IBP721292 ILL721292 IVH721292 JFD721292 JOZ721292 JYV721292 KIR721292 KSN721292 LCJ721292 LMF721292 LWB721292 MFX721292 MPT721292 MZP721292 NJL721292 NTH721292 ODD721292 OMZ721292 OWV721292 PGR721292 PQN721292 QAJ721292 QKF721292 QUB721292 RDX721292 RNT721292 RXP721292 SHL721292 SRH721292 TBD721292 TKZ721292 TUV721292 UER721292 UON721292 UYJ721292 VIF721292 VSB721292 WBX721292 WLT721292 WVP721292 H721302 JD721302 SZ721302 ACV721302 AMR721302 AWN721302 BGJ721302 BQF721302 CAB721302 CJX721302 CTT721302 DDP721302 DNL721302 DXH721302 EHD721302 EQZ721302 FAV721302 FKR721302 FUN721302 GEJ721302 GOF721302 GYB721302 HHX721302 HRT721302 IBP721302 ILL721302 IVH721302 JFD721302 JOZ721302 JYV721302 KIR721302 KSN721302 LCJ721302 LMF721302 LWB721302 MFX721302 MPT721302 MZP721302 NJL721302 NTH721302 ODD721302 OMZ721302 OWV721302 PGR721302 PQN721302 QAJ721302 QKF721302 QUB721302 RDX721302 RNT721302 RXP721302 SHL721302 SRH721302 TBD721302 TKZ721302 TUV721302 UER721302 UON721302 UYJ721302 VIF721302 VSB721302 WBX721302 WLT721302 WVP721302 H721304 JD721304 SZ721304 ACV721304 AMR721304 AWN721304 BGJ721304 BQF721304 CAB721304 CJX721304 CTT721304 DDP721304 DNL721304 DXH721304 EHD721304 EQZ721304 FAV721304 FKR721304 FUN721304 GEJ721304 GOF721304 GYB721304 HHX721304 HRT721304 IBP721304 ILL721304 IVH721304 JFD721304 JOZ721304 JYV721304 KIR721304 KSN721304 LCJ721304 LMF721304 LWB721304 MFX721304 MPT721304 MZP721304 NJL721304 NTH721304 ODD721304 OMZ721304 OWV721304 PGR721304 PQN721304 QAJ721304 QKF721304 QUB721304 RDX721304 RNT721304 RXP721304 SHL721304 SRH721304 TBD721304 TKZ721304 TUV721304 UER721304 UON721304 UYJ721304 VIF721304 VSB721304 WBX721304 WLT721304 WVP721304 H721314 JD721314 SZ721314 ACV721314 AMR721314 AWN721314 BGJ721314 BQF721314 CAB721314 CJX721314 CTT721314 DDP721314 DNL721314 DXH721314 EHD721314 EQZ721314 FAV721314 FKR721314 FUN721314 GEJ721314 GOF721314 GYB721314 HHX721314 HRT721314 IBP721314 ILL721314 IVH721314 JFD721314 JOZ721314 JYV721314 KIR721314 KSN721314 LCJ721314 LMF721314 LWB721314 MFX721314 MPT721314 MZP721314 NJL721314 NTH721314 ODD721314 OMZ721314 OWV721314 PGR721314 PQN721314 QAJ721314 QKF721314 QUB721314 RDX721314 RNT721314 RXP721314 SHL721314 SRH721314 TBD721314 TKZ721314 TUV721314 UER721314 UON721314 UYJ721314 VIF721314 VSB721314 WBX721314 WLT721314 WVP721314 H721316 JD721316 SZ721316 ACV721316 AMR721316 AWN721316 BGJ721316 BQF721316 CAB721316 CJX721316 CTT721316 DDP721316 DNL721316 DXH721316 EHD721316 EQZ721316 FAV721316 FKR721316 FUN721316 GEJ721316 GOF721316 GYB721316 HHX721316 HRT721316 IBP721316 ILL721316 IVH721316 JFD721316 JOZ721316 JYV721316 KIR721316 KSN721316 LCJ721316 LMF721316 LWB721316 MFX721316 MPT721316 MZP721316 NJL721316 NTH721316 ODD721316 OMZ721316 OWV721316 PGR721316 PQN721316 QAJ721316 QKF721316 QUB721316 RDX721316 RNT721316 RXP721316 SHL721316 SRH721316 TBD721316 TKZ721316 TUV721316 UER721316 UON721316 UYJ721316 VIF721316 VSB721316 WBX721316 WLT721316 WVP721316 H721326 JD721326 SZ721326 ACV721326 AMR721326 AWN721326 BGJ721326 BQF721326 CAB721326 CJX721326 CTT721326 DDP721326 DNL721326 DXH721326 EHD721326 EQZ721326 FAV721326 FKR721326 FUN721326 GEJ721326 GOF721326 GYB721326 HHX721326 HRT721326 IBP721326 ILL721326 IVH721326 JFD721326 JOZ721326 JYV721326 KIR721326 KSN721326 LCJ721326 LMF721326 LWB721326 MFX721326 MPT721326 MZP721326 NJL721326 NTH721326 ODD721326 OMZ721326 OWV721326 PGR721326 PQN721326 QAJ721326 QKF721326 QUB721326 RDX721326 RNT721326 RXP721326 SHL721326 SRH721326 TBD721326 TKZ721326 TUV721326 UER721326 UON721326 UYJ721326 VIF721326 VSB721326 WBX721326 WLT721326 WVP721326 H721328 JD721328 SZ721328 ACV721328 AMR721328 AWN721328 BGJ721328 BQF721328 CAB721328 CJX721328 CTT721328 DDP721328 DNL721328 DXH721328 EHD721328 EQZ721328 FAV721328 FKR721328 FUN721328 GEJ721328 GOF721328 GYB721328 HHX721328 HRT721328 IBP721328 ILL721328 IVH721328 JFD721328 JOZ721328 JYV721328 KIR721328 KSN721328 LCJ721328 LMF721328 LWB721328 MFX721328 MPT721328 MZP721328 NJL721328 NTH721328 ODD721328 OMZ721328 OWV721328 PGR721328 PQN721328 QAJ721328 QKF721328 QUB721328 RDX721328 RNT721328 RXP721328 SHL721328 SRH721328 TBD721328 TKZ721328 TUV721328 UER721328 UON721328 UYJ721328 VIF721328 VSB721328 WBX721328 WLT721328 WVP721328 H721338 JD721338 SZ721338 ACV721338 AMR721338 AWN721338 BGJ721338 BQF721338 CAB721338 CJX721338 CTT721338 DDP721338 DNL721338 DXH721338 EHD721338 EQZ721338 FAV721338 FKR721338 FUN721338 GEJ721338 GOF721338 GYB721338 HHX721338 HRT721338 IBP721338 ILL721338 IVH721338 JFD721338 JOZ721338 JYV721338 KIR721338 KSN721338 LCJ721338 LMF721338 LWB721338 MFX721338 MPT721338 MZP721338 NJL721338 NTH721338 ODD721338 OMZ721338 OWV721338 PGR721338 PQN721338 QAJ721338 QKF721338 QUB721338 RDX721338 RNT721338 RXP721338 SHL721338 SRH721338 TBD721338 TKZ721338 TUV721338 UER721338 UON721338 UYJ721338 VIF721338 VSB721338 WBX721338 WLT721338 WVP721338 H721340 JD721340 SZ721340 ACV721340 AMR721340 AWN721340 BGJ721340 BQF721340 CAB721340 CJX721340 CTT721340 DDP721340 DNL721340 DXH721340 EHD721340 EQZ721340 FAV721340 FKR721340 FUN721340 GEJ721340 GOF721340 GYB721340 HHX721340 HRT721340 IBP721340 ILL721340 IVH721340 JFD721340 JOZ721340 JYV721340 KIR721340 KSN721340 LCJ721340 LMF721340 LWB721340 MFX721340 MPT721340 MZP721340 NJL721340 NTH721340 ODD721340 OMZ721340 OWV721340 PGR721340 PQN721340 QAJ721340 QKF721340 QUB721340 RDX721340 RNT721340 RXP721340 SHL721340 SRH721340 TBD721340 TKZ721340 TUV721340 UER721340 UON721340 UYJ721340 VIF721340 VSB721340 WBX721340 WLT721340 WVP721340 H721350 JD721350 SZ721350 ACV721350 AMR721350 AWN721350 BGJ721350 BQF721350 CAB721350 CJX721350 CTT721350 DDP721350 DNL721350 DXH721350 EHD721350 EQZ721350 FAV721350 FKR721350 FUN721350 GEJ721350 GOF721350 GYB721350 HHX721350 HRT721350 IBP721350 ILL721350 IVH721350 JFD721350 JOZ721350 JYV721350 KIR721350 KSN721350 LCJ721350 LMF721350 LWB721350 MFX721350 MPT721350 MZP721350 NJL721350 NTH721350 ODD721350 OMZ721350 OWV721350 PGR721350 PQN721350 QAJ721350 QKF721350 QUB721350 RDX721350 RNT721350 RXP721350 SHL721350 SRH721350 TBD721350 TKZ721350 TUV721350 UER721350 UON721350 UYJ721350 VIF721350 VSB721350 WBX721350 WLT721350 WVP721350 H721352 JD721352 SZ721352 ACV721352 AMR721352 AWN721352 BGJ721352 BQF721352 CAB721352 CJX721352 CTT721352 DDP721352 DNL721352 DXH721352 EHD721352 EQZ721352 FAV721352 FKR721352 FUN721352 GEJ721352 GOF721352 GYB721352 HHX721352 HRT721352 IBP721352 ILL721352 IVH721352 JFD721352 JOZ721352 JYV721352 KIR721352 KSN721352 LCJ721352 LMF721352 LWB721352 MFX721352 MPT721352 MZP721352 NJL721352 NTH721352 ODD721352 OMZ721352 OWV721352 PGR721352 PQN721352 QAJ721352 QKF721352 QUB721352 RDX721352 RNT721352 RXP721352 SHL721352 SRH721352 TBD721352 TKZ721352 TUV721352 UER721352 UON721352 UYJ721352 VIF721352 VSB721352 WBX721352 WLT721352 WVP721352 H721362 JD721362 SZ721362 ACV721362 AMR721362 AWN721362 BGJ721362 BQF721362 CAB721362 CJX721362 CTT721362 DDP721362 DNL721362 DXH721362 EHD721362 EQZ721362 FAV721362 FKR721362 FUN721362 GEJ721362 GOF721362 GYB721362 HHX721362 HRT721362 IBP721362 ILL721362 IVH721362 JFD721362 JOZ721362 JYV721362 KIR721362 KSN721362 LCJ721362 LMF721362 LWB721362 MFX721362 MPT721362 MZP721362 NJL721362 NTH721362 ODD721362 OMZ721362 OWV721362 PGR721362 PQN721362 QAJ721362 QKF721362 QUB721362 RDX721362 RNT721362 RXP721362 SHL721362 SRH721362 TBD721362 TKZ721362 TUV721362 UER721362 UON721362 UYJ721362 VIF721362 VSB721362 WBX721362 WLT721362 WVP721362 H721364 JD721364 SZ721364 ACV721364 AMR721364 AWN721364 BGJ721364 BQF721364 CAB721364 CJX721364 CTT721364 DDP721364 DNL721364 DXH721364 EHD721364 EQZ721364 FAV721364 FKR721364 FUN721364 GEJ721364 GOF721364 GYB721364 HHX721364 HRT721364 IBP721364 ILL721364 IVH721364 JFD721364 JOZ721364 JYV721364 KIR721364 KSN721364 LCJ721364 LMF721364 LWB721364 MFX721364 MPT721364 MZP721364 NJL721364 NTH721364 ODD721364 OMZ721364 OWV721364 PGR721364 PQN721364 QAJ721364 QKF721364 QUB721364 RDX721364 RNT721364 RXP721364 SHL721364 SRH721364 TBD721364 TKZ721364 TUV721364 UER721364 UON721364 UYJ721364 VIF721364 VSB721364 WBX721364 WLT721364 WVP721364 H786742 JD786742 SZ786742 ACV786742 AMR786742 AWN786742 BGJ786742 BQF786742 CAB786742 CJX786742 CTT786742 DDP786742 DNL786742 DXH786742 EHD786742 EQZ786742 FAV786742 FKR786742 FUN786742 GEJ786742 GOF786742 GYB786742 HHX786742 HRT786742 IBP786742 ILL786742 IVH786742 JFD786742 JOZ786742 JYV786742 KIR786742 KSN786742 LCJ786742 LMF786742 LWB786742 MFX786742 MPT786742 MZP786742 NJL786742 NTH786742 ODD786742 OMZ786742 OWV786742 PGR786742 PQN786742 QAJ786742 QKF786742 QUB786742 RDX786742 RNT786742 RXP786742 SHL786742 SRH786742 TBD786742 TKZ786742 TUV786742 UER786742 UON786742 UYJ786742 VIF786742 VSB786742 WBX786742 WLT786742 WVP786742 H786744 JD786744 SZ786744 ACV786744 AMR786744 AWN786744 BGJ786744 BQF786744 CAB786744 CJX786744 CTT786744 DDP786744 DNL786744 DXH786744 EHD786744 EQZ786744 FAV786744 FKR786744 FUN786744 GEJ786744 GOF786744 GYB786744 HHX786744 HRT786744 IBP786744 ILL786744 IVH786744 JFD786744 JOZ786744 JYV786744 KIR786744 KSN786744 LCJ786744 LMF786744 LWB786744 MFX786744 MPT786744 MZP786744 NJL786744 NTH786744 ODD786744 OMZ786744 OWV786744 PGR786744 PQN786744 QAJ786744 QKF786744 QUB786744 RDX786744 RNT786744 RXP786744 SHL786744 SRH786744 TBD786744 TKZ786744 TUV786744 UER786744 UON786744 UYJ786744 VIF786744 VSB786744 WBX786744 WLT786744 WVP786744 H786754 JD786754 SZ786754 ACV786754 AMR786754 AWN786754 BGJ786754 BQF786754 CAB786754 CJX786754 CTT786754 DDP786754 DNL786754 DXH786754 EHD786754 EQZ786754 FAV786754 FKR786754 FUN786754 GEJ786754 GOF786754 GYB786754 HHX786754 HRT786754 IBP786754 ILL786754 IVH786754 JFD786754 JOZ786754 JYV786754 KIR786754 KSN786754 LCJ786754 LMF786754 LWB786754 MFX786754 MPT786754 MZP786754 NJL786754 NTH786754 ODD786754 OMZ786754 OWV786754 PGR786754 PQN786754 QAJ786754 QKF786754 QUB786754 RDX786754 RNT786754 RXP786754 SHL786754 SRH786754 TBD786754 TKZ786754 TUV786754 UER786754 UON786754 UYJ786754 VIF786754 VSB786754 WBX786754 WLT786754 WVP786754 H786756 JD786756 SZ786756 ACV786756 AMR786756 AWN786756 BGJ786756 BQF786756 CAB786756 CJX786756 CTT786756 DDP786756 DNL786756 DXH786756 EHD786756 EQZ786756 FAV786756 FKR786756 FUN786756 GEJ786756 GOF786756 GYB786756 HHX786756 HRT786756 IBP786756 ILL786756 IVH786756 JFD786756 JOZ786756 JYV786756 KIR786756 KSN786756 LCJ786756 LMF786756 LWB786756 MFX786756 MPT786756 MZP786756 NJL786756 NTH786756 ODD786756 OMZ786756 OWV786756 PGR786756 PQN786756 QAJ786756 QKF786756 QUB786756 RDX786756 RNT786756 RXP786756 SHL786756 SRH786756 TBD786756 TKZ786756 TUV786756 UER786756 UON786756 UYJ786756 VIF786756 VSB786756 WBX786756 WLT786756 WVP786756 H786766 JD786766 SZ786766 ACV786766 AMR786766 AWN786766 BGJ786766 BQF786766 CAB786766 CJX786766 CTT786766 DDP786766 DNL786766 DXH786766 EHD786766 EQZ786766 FAV786766 FKR786766 FUN786766 GEJ786766 GOF786766 GYB786766 HHX786766 HRT786766 IBP786766 ILL786766 IVH786766 JFD786766 JOZ786766 JYV786766 KIR786766 KSN786766 LCJ786766 LMF786766 LWB786766 MFX786766 MPT786766 MZP786766 NJL786766 NTH786766 ODD786766 OMZ786766 OWV786766 PGR786766 PQN786766 QAJ786766 QKF786766 QUB786766 RDX786766 RNT786766 RXP786766 SHL786766 SRH786766 TBD786766 TKZ786766 TUV786766 UER786766 UON786766 UYJ786766 VIF786766 VSB786766 WBX786766 WLT786766 WVP786766 H786768 JD786768 SZ786768 ACV786768 AMR786768 AWN786768 BGJ786768 BQF786768 CAB786768 CJX786768 CTT786768 DDP786768 DNL786768 DXH786768 EHD786768 EQZ786768 FAV786768 FKR786768 FUN786768 GEJ786768 GOF786768 GYB786768 HHX786768 HRT786768 IBP786768 ILL786768 IVH786768 JFD786768 JOZ786768 JYV786768 KIR786768 KSN786768 LCJ786768 LMF786768 LWB786768 MFX786768 MPT786768 MZP786768 NJL786768 NTH786768 ODD786768 OMZ786768 OWV786768 PGR786768 PQN786768 QAJ786768 QKF786768 QUB786768 RDX786768 RNT786768 RXP786768 SHL786768 SRH786768 TBD786768 TKZ786768 TUV786768 UER786768 UON786768 UYJ786768 VIF786768 VSB786768 WBX786768 WLT786768 WVP786768 H786778 JD786778 SZ786778 ACV786778 AMR786778 AWN786778 BGJ786778 BQF786778 CAB786778 CJX786778 CTT786778 DDP786778 DNL786778 DXH786778 EHD786778 EQZ786778 FAV786778 FKR786778 FUN786778 GEJ786778 GOF786778 GYB786778 HHX786778 HRT786778 IBP786778 ILL786778 IVH786778 JFD786778 JOZ786778 JYV786778 KIR786778 KSN786778 LCJ786778 LMF786778 LWB786778 MFX786778 MPT786778 MZP786778 NJL786778 NTH786778 ODD786778 OMZ786778 OWV786778 PGR786778 PQN786778 QAJ786778 QKF786778 QUB786778 RDX786778 RNT786778 RXP786778 SHL786778 SRH786778 TBD786778 TKZ786778 TUV786778 UER786778 UON786778 UYJ786778 VIF786778 VSB786778 WBX786778 WLT786778 WVP786778 H786780 JD786780 SZ786780 ACV786780 AMR786780 AWN786780 BGJ786780 BQF786780 CAB786780 CJX786780 CTT786780 DDP786780 DNL786780 DXH786780 EHD786780 EQZ786780 FAV786780 FKR786780 FUN786780 GEJ786780 GOF786780 GYB786780 HHX786780 HRT786780 IBP786780 ILL786780 IVH786780 JFD786780 JOZ786780 JYV786780 KIR786780 KSN786780 LCJ786780 LMF786780 LWB786780 MFX786780 MPT786780 MZP786780 NJL786780 NTH786780 ODD786780 OMZ786780 OWV786780 PGR786780 PQN786780 QAJ786780 QKF786780 QUB786780 RDX786780 RNT786780 RXP786780 SHL786780 SRH786780 TBD786780 TKZ786780 TUV786780 UER786780 UON786780 UYJ786780 VIF786780 VSB786780 WBX786780 WLT786780 WVP786780 H786790 JD786790 SZ786790 ACV786790 AMR786790 AWN786790 BGJ786790 BQF786790 CAB786790 CJX786790 CTT786790 DDP786790 DNL786790 DXH786790 EHD786790 EQZ786790 FAV786790 FKR786790 FUN786790 GEJ786790 GOF786790 GYB786790 HHX786790 HRT786790 IBP786790 ILL786790 IVH786790 JFD786790 JOZ786790 JYV786790 KIR786790 KSN786790 LCJ786790 LMF786790 LWB786790 MFX786790 MPT786790 MZP786790 NJL786790 NTH786790 ODD786790 OMZ786790 OWV786790 PGR786790 PQN786790 QAJ786790 QKF786790 QUB786790 RDX786790 RNT786790 RXP786790 SHL786790 SRH786790 TBD786790 TKZ786790 TUV786790 UER786790 UON786790 UYJ786790 VIF786790 VSB786790 WBX786790 WLT786790 WVP786790 H786792 JD786792 SZ786792 ACV786792 AMR786792 AWN786792 BGJ786792 BQF786792 CAB786792 CJX786792 CTT786792 DDP786792 DNL786792 DXH786792 EHD786792 EQZ786792 FAV786792 FKR786792 FUN786792 GEJ786792 GOF786792 GYB786792 HHX786792 HRT786792 IBP786792 ILL786792 IVH786792 JFD786792 JOZ786792 JYV786792 KIR786792 KSN786792 LCJ786792 LMF786792 LWB786792 MFX786792 MPT786792 MZP786792 NJL786792 NTH786792 ODD786792 OMZ786792 OWV786792 PGR786792 PQN786792 QAJ786792 QKF786792 QUB786792 RDX786792 RNT786792 RXP786792 SHL786792 SRH786792 TBD786792 TKZ786792 TUV786792 UER786792 UON786792 UYJ786792 VIF786792 VSB786792 WBX786792 WLT786792 WVP786792 H786802 JD786802 SZ786802 ACV786802 AMR786802 AWN786802 BGJ786802 BQF786802 CAB786802 CJX786802 CTT786802 DDP786802 DNL786802 DXH786802 EHD786802 EQZ786802 FAV786802 FKR786802 FUN786802 GEJ786802 GOF786802 GYB786802 HHX786802 HRT786802 IBP786802 ILL786802 IVH786802 JFD786802 JOZ786802 JYV786802 KIR786802 KSN786802 LCJ786802 LMF786802 LWB786802 MFX786802 MPT786802 MZP786802 NJL786802 NTH786802 ODD786802 OMZ786802 OWV786802 PGR786802 PQN786802 QAJ786802 QKF786802 QUB786802 RDX786802 RNT786802 RXP786802 SHL786802 SRH786802 TBD786802 TKZ786802 TUV786802 UER786802 UON786802 UYJ786802 VIF786802 VSB786802 WBX786802 WLT786802 WVP786802 H786804 JD786804 SZ786804 ACV786804 AMR786804 AWN786804 BGJ786804 BQF786804 CAB786804 CJX786804 CTT786804 DDP786804 DNL786804 DXH786804 EHD786804 EQZ786804 FAV786804 FKR786804 FUN786804 GEJ786804 GOF786804 GYB786804 HHX786804 HRT786804 IBP786804 ILL786804 IVH786804 JFD786804 JOZ786804 JYV786804 KIR786804 KSN786804 LCJ786804 LMF786804 LWB786804 MFX786804 MPT786804 MZP786804 NJL786804 NTH786804 ODD786804 OMZ786804 OWV786804 PGR786804 PQN786804 QAJ786804 QKF786804 QUB786804 RDX786804 RNT786804 RXP786804 SHL786804 SRH786804 TBD786804 TKZ786804 TUV786804 UER786804 UON786804 UYJ786804 VIF786804 VSB786804 WBX786804 WLT786804 WVP786804 H786814 JD786814 SZ786814 ACV786814 AMR786814 AWN786814 BGJ786814 BQF786814 CAB786814 CJX786814 CTT786814 DDP786814 DNL786814 DXH786814 EHD786814 EQZ786814 FAV786814 FKR786814 FUN786814 GEJ786814 GOF786814 GYB786814 HHX786814 HRT786814 IBP786814 ILL786814 IVH786814 JFD786814 JOZ786814 JYV786814 KIR786814 KSN786814 LCJ786814 LMF786814 LWB786814 MFX786814 MPT786814 MZP786814 NJL786814 NTH786814 ODD786814 OMZ786814 OWV786814 PGR786814 PQN786814 QAJ786814 QKF786814 QUB786814 RDX786814 RNT786814 RXP786814 SHL786814 SRH786814 TBD786814 TKZ786814 TUV786814 UER786814 UON786814 UYJ786814 VIF786814 VSB786814 WBX786814 WLT786814 WVP786814 H786816 JD786816 SZ786816 ACV786816 AMR786816 AWN786816 BGJ786816 BQF786816 CAB786816 CJX786816 CTT786816 DDP786816 DNL786816 DXH786816 EHD786816 EQZ786816 FAV786816 FKR786816 FUN786816 GEJ786816 GOF786816 GYB786816 HHX786816 HRT786816 IBP786816 ILL786816 IVH786816 JFD786816 JOZ786816 JYV786816 KIR786816 KSN786816 LCJ786816 LMF786816 LWB786816 MFX786816 MPT786816 MZP786816 NJL786816 NTH786816 ODD786816 OMZ786816 OWV786816 PGR786816 PQN786816 QAJ786816 QKF786816 QUB786816 RDX786816 RNT786816 RXP786816 SHL786816 SRH786816 TBD786816 TKZ786816 TUV786816 UER786816 UON786816 UYJ786816 VIF786816 VSB786816 WBX786816 WLT786816 WVP786816 H786826 JD786826 SZ786826 ACV786826 AMR786826 AWN786826 BGJ786826 BQF786826 CAB786826 CJX786826 CTT786826 DDP786826 DNL786826 DXH786826 EHD786826 EQZ786826 FAV786826 FKR786826 FUN786826 GEJ786826 GOF786826 GYB786826 HHX786826 HRT786826 IBP786826 ILL786826 IVH786826 JFD786826 JOZ786826 JYV786826 KIR786826 KSN786826 LCJ786826 LMF786826 LWB786826 MFX786826 MPT786826 MZP786826 NJL786826 NTH786826 ODD786826 OMZ786826 OWV786826 PGR786826 PQN786826 QAJ786826 QKF786826 QUB786826 RDX786826 RNT786826 RXP786826 SHL786826 SRH786826 TBD786826 TKZ786826 TUV786826 UER786826 UON786826 UYJ786826 VIF786826 VSB786826 WBX786826 WLT786826 WVP786826 H786828 JD786828 SZ786828 ACV786828 AMR786828 AWN786828 BGJ786828 BQF786828 CAB786828 CJX786828 CTT786828 DDP786828 DNL786828 DXH786828 EHD786828 EQZ786828 FAV786828 FKR786828 FUN786828 GEJ786828 GOF786828 GYB786828 HHX786828 HRT786828 IBP786828 ILL786828 IVH786828 JFD786828 JOZ786828 JYV786828 KIR786828 KSN786828 LCJ786828 LMF786828 LWB786828 MFX786828 MPT786828 MZP786828 NJL786828 NTH786828 ODD786828 OMZ786828 OWV786828 PGR786828 PQN786828 QAJ786828 QKF786828 QUB786828 RDX786828 RNT786828 RXP786828 SHL786828 SRH786828 TBD786828 TKZ786828 TUV786828 UER786828 UON786828 UYJ786828 VIF786828 VSB786828 WBX786828 WLT786828 WVP786828 H786838 JD786838 SZ786838 ACV786838 AMR786838 AWN786838 BGJ786838 BQF786838 CAB786838 CJX786838 CTT786838 DDP786838 DNL786838 DXH786838 EHD786838 EQZ786838 FAV786838 FKR786838 FUN786838 GEJ786838 GOF786838 GYB786838 HHX786838 HRT786838 IBP786838 ILL786838 IVH786838 JFD786838 JOZ786838 JYV786838 KIR786838 KSN786838 LCJ786838 LMF786838 LWB786838 MFX786838 MPT786838 MZP786838 NJL786838 NTH786838 ODD786838 OMZ786838 OWV786838 PGR786838 PQN786838 QAJ786838 QKF786838 QUB786838 RDX786838 RNT786838 RXP786838 SHL786838 SRH786838 TBD786838 TKZ786838 TUV786838 UER786838 UON786838 UYJ786838 VIF786838 VSB786838 WBX786838 WLT786838 WVP786838 H786840 JD786840 SZ786840 ACV786840 AMR786840 AWN786840 BGJ786840 BQF786840 CAB786840 CJX786840 CTT786840 DDP786840 DNL786840 DXH786840 EHD786840 EQZ786840 FAV786840 FKR786840 FUN786840 GEJ786840 GOF786840 GYB786840 HHX786840 HRT786840 IBP786840 ILL786840 IVH786840 JFD786840 JOZ786840 JYV786840 KIR786840 KSN786840 LCJ786840 LMF786840 LWB786840 MFX786840 MPT786840 MZP786840 NJL786840 NTH786840 ODD786840 OMZ786840 OWV786840 PGR786840 PQN786840 QAJ786840 QKF786840 QUB786840 RDX786840 RNT786840 RXP786840 SHL786840 SRH786840 TBD786840 TKZ786840 TUV786840 UER786840 UON786840 UYJ786840 VIF786840 VSB786840 WBX786840 WLT786840 WVP786840 H786850 JD786850 SZ786850 ACV786850 AMR786850 AWN786850 BGJ786850 BQF786850 CAB786850 CJX786850 CTT786850 DDP786850 DNL786850 DXH786850 EHD786850 EQZ786850 FAV786850 FKR786850 FUN786850 GEJ786850 GOF786850 GYB786850 HHX786850 HRT786850 IBP786850 ILL786850 IVH786850 JFD786850 JOZ786850 JYV786850 KIR786850 KSN786850 LCJ786850 LMF786850 LWB786850 MFX786850 MPT786850 MZP786850 NJL786850 NTH786850 ODD786850 OMZ786850 OWV786850 PGR786850 PQN786850 QAJ786850 QKF786850 QUB786850 RDX786850 RNT786850 RXP786850 SHL786850 SRH786850 TBD786850 TKZ786850 TUV786850 UER786850 UON786850 UYJ786850 VIF786850 VSB786850 WBX786850 WLT786850 WVP786850 H786852 JD786852 SZ786852 ACV786852 AMR786852 AWN786852 BGJ786852 BQF786852 CAB786852 CJX786852 CTT786852 DDP786852 DNL786852 DXH786852 EHD786852 EQZ786852 FAV786852 FKR786852 FUN786852 GEJ786852 GOF786852 GYB786852 HHX786852 HRT786852 IBP786852 ILL786852 IVH786852 JFD786852 JOZ786852 JYV786852 KIR786852 KSN786852 LCJ786852 LMF786852 LWB786852 MFX786852 MPT786852 MZP786852 NJL786852 NTH786852 ODD786852 OMZ786852 OWV786852 PGR786852 PQN786852 QAJ786852 QKF786852 QUB786852 RDX786852 RNT786852 RXP786852 SHL786852 SRH786852 TBD786852 TKZ786852 TUV786852 UER786852 UON786852 UYJ786852 VIF786852 VSB786852 WBX786852 WLT786852 WVP786852 H786862 JD786862 SZ786862 ACV786862 AMR786862 AWN786862 BGJ786862 BQF786862 CAB786862 CJX786862 CTT786862 DDP786862 DNL786862 DXH786862 EHD786862 EQZ786862 FAV786862 FKR786862 FUN786862 GEJ786862 GOF786862 GYB786862 HHX786862 HRT786862 IBP786862 ILL786862 IVH786862 JFD786862 JOZ786862 JYV786862 KIR786862 KSN786862 LCJ786862 LMF786862 LWB786862 MFX786862 MPT786862 MZP786862 NJL786862 NTH786862 ODD786862 OMZ786862 OWV786862 PGR786862 PQN786862 QAJ786862 QKF786862 QUB786862 RDX786862 RNT786862 RXP786862 SHL786862 SRH786862 TBD786862 TKZ786862 TUV786862 UER786862 UON786862 UYJ786862 VIF786862 VSB786862 WBX786862 WLT786862 WVP786862 H786864 JD786864 SZ786864 ACV786864 AMR786864 AWN786864 BGJ786864 BQF786864 CAB786864 CJX786864 CTT786864 DDP786864 DNL786864 DXH786864 EHD786864 EQZ786864 FAV786864 FKR786864 FUN786864 GEJ786864 GOF786864 GYB786864 HHX786864 HRT786864 IBP786864 ILL786864 IVH786864 JFD786864 JOZ786864 JYV786864 KIR786864 KSN786864 LCJ786864 LMF786864 LWB786864 MFX786864 MPT786864 MZP786864 NJL786864 NTH786864 ODD786864 OMZ786864 OWV786864 PGR786864 PQN786864 QAJ786864 QKF786864 QUB786864 RDX786864 RNT786864 RXP786864 SHL786864 SRH786864 TBD786864 TKZ786864 TUV786864 UER786864 UON786864 UYJ786864 VIF786864 VSB786864 WBX786864 WLT786864 WVP786864 H786874 JD786874 SZ786874 ACV786874 AMR786874 AWN786874 BGJ786874 BQF786874 CAB786874 CJX786874 CTT786874 DDP786874 DNL786874 DXH786874 EHD786874 EQZ786874 FAV786874 FKR786874 FUN786874 GEJ786874 GOF786874 GYB786874 HHX786874 HRT786874 IBP786874 ILL786874 IVH786874 JFD786874 JOZ786874 JYV786874 KIR786874 KSN786874 LCJ786874 LMF786874 LWB786874 MFX786874 MPT786874 MZP786874 NJL786874 NTH786874 ODD786874 OMZ786874 OWV786874 PGR786874 PQN786874 QAJ786874 QKF786874 QUB786874 RDX786874 RNT786874 RXP786874 SHL786874 SRH786874 TBD786874 TKZ786874 TUV786874 UER786874 UON786874 UYJ786874 VIF786874 VSB786874 WBX786874 WLT786874 WVP786874 H786876 JD786876 SZ786876 ACV786876 AMR786876 AWN786876 BGJ786876 BQF786876 CAB786876 CJX786876 CTT786876 DDP786876 DNL786876 DXH786876 EHD786876 EQZ786876 FAV786876 FKR786876 FUN786876 GEJ786876 GOF786876 GYB786876 HHX786876 HRT786876 IBP786876 ILL786876 IVH786876 JFD786876 JOZ786876 JYV786876 KIR786876 KSN786876 LCJ786876 LMF786876 LWB786876 MFX786876 MPT786876 MZP786876 NJL786876 NTH786876 ODD786876 OMZ786876 OWV786876 PGR786876 PQN786876 QAJ786876 QKF786876 QUB786876 RDX786876 RNT786876 RXP786876 SHL786876 SRH786876 TBD786876 TKZ786876 TUV786876 UER786876 UON786876 UYJ786876 VIF786876 VSB786876 WBX786876 WLT786876 WVP786876 H786886 JD786886 SZ786886 ACV786886 AMR786886 AWN786886 BGJ786886 BQF786886 CAB786886 CJX786886 CTT786886 DDP786886 DNL786886 DXH786886 EHD786886 EQZ786886 FAV786886 FKR786886 FUN786886 GEJ786886 GOF786886 GYB786886 HHX786886 HRT786886 IBP786886 ILL786886 IVH786886 JFD786886 JOZ786886 JYV786886 KIR786886 KSN786886 LCJ786886 LMF786886 LWB786886 MFX786886 MPT786886 MZP786886 NJL786886 NTH786886 ODD786886 OMZ786886 OWV786886 PGR786886 PQN786886 QAJ786886 QKF786886 QUB786886 RDX786886 RNT786886 RXP786886 SHL786886 SRH786886 TBD786886 TKZ786886 TUV786886 UER786886 UON786886 UYJ786886 VIF786886 VSB786886 WBX786886 WLT786886 WVP786886 H786888 JD786888 SZ786888 ACV786888 AMR786888 AWN786888 BGJ786888 BQF786888 CAB786888 CJX786888 CTT786888 DDP786888 DNL786888 DXH786888 EHD786888 EQZ786888 FAV786888 FKR786888 FUN786888 GEJ786888 GOF786888 GYB786888 HHX786888 HRT786888 IBP786888 ILL786888 IVH786888 JFD786888 JOZ786888 JYV786888 KIR786888 KSN786888 LCJ786888 LMF786888 LWB786888 MFX786888 MPT786888 MZP786888 NJL786888 NTH786888 ODD786888 OMZ786888 OWV786888 PGR786888 PQN786888 QAJ786888 QKF786888 QUB786888 RDX786888 RNT786888 RXP786888 SHL786888 SRH786888 TBD786888 TKZ786888 TUV786888 UER786888 UON786888 UYJ786888 VIF786888 VSB786888 WBX786888 WLT786888 WVP786888 H786898 JD786898 SZ786898 ACV786898 AMR786898 AWN786898 BGJ786898 BQF786898 CAB786898 CJX786898 CTT786898 DDP786898 DNL786898 DXH786898 EHD786898 EQZ786898 FAV786898 FKR786898 FUN786898 GEJ786898 GOF786898 GYB786898 HHX786898 HRT786898 IBP786898 ILL786898 IVH786898 JFD786898 JOZ786898 JYV786898 KIR786898 KSN786898 LCJ786898 LMF786898 LWB786898 MFX786898 MPT786898 MZP786898 NJL786898 NTH786898 ODD786898 OMZ786898 OWV786898 PGR786898 PQN786898 QAJ786898 QKF786898 QUB786898 RDX786898 RNT786898 RXP786898 SHL786898 SRH786898 TBD786898 TKZ786898 TUV786898 UER786898 UON786898 UYJ786898 VIF786898 VSB786898 WBX786898 WLT786898 WVP786898 H786900 JD786900 SZ786900 ACV786900 AMR786900 AWN786900 BGJ786900 BQF786900 CAB786900 CJX786900 CTT786900 DDP786900 DNL786900 DXH786900 EHD786900 EQZ786900 FAV786900 FKR786900 FUN786900 GEJ786900 GOF786900 GYB786900 HHX786900 HRT786900 IBP786900 ILL786900 IVH786900 JFD786900 JOZ786900 JYV786900 KIR786900 KSN786900 LCJ786900 LMF786900 LWB786900 MFX786900 MPT786900 MZP786900 NJL786900 NTH786900 ODD786900 OMZ786900 OWV786900 PGR786900 PQN786900 QAJ786900 QKF786900 QUB786900 RDX786900 RNT786900 RXP786900 SHL786900 SRH786900 TBD786900 TKZ786900 TUV786900 UER786900 UON786900 UYJ786900 VIF786900 VSB786900 WBX786900 WLT786900 WVP786900 H852278 JD852278 SZ852278 ACV852278 AMR852278 AWN852278 BGJ852278 BQF852278 CAB852278 CJX852278 CTT852278 DDP852278 DNL852278 DXH852278 EHD852278 EQZ852278 FAV852278 FKR852278 FUN852278 GEJ852278 GOF852278 GYB852278 HHX852278 HRT852278 IBP852278 ILL852278 IVH852278 JFD852278 JOZ852278 JYV852278 KIR852278 KSN852278 LCJ852278 LMF852278 LWB852278 MFX852278 MPT852278 MZP852278 NJL852278 NTH852278 ODD852278 OMZ852278 OWV852278 PGR852278 PQN852278 QAJ852278 QKF852278 QUB852278 RDX852278 RNT852278 RXP852278 SHL852278 SRH852278 TBD852278 TKZ852278 TUV852278 UER852278 UON852278 UYJ852278 VIF852278 VSB852278 WBX852278 WLT852278 WVP852278 H852280 JD852280 SZ852280 ACV852280 AMR852280 AWN852280 BGJ852280 BQF852280 CAB852280 CJX852280 CTT852280 DDP852280 DNL852280 DXH852280 EHD852280 EQZ852280 FAV852280 FKR852280 FUN852280 GEJ852280 GOF852280 GYB852280 HHX852280 HRT852280 IBP852280 ILL852280 IVH852280 JFD852280 JOZ852280 JYV852280 KIR852280 KSN852280 LCJ852280 LMF852280 LWB852280 MFX852280 MPT852280 MZP852280 NJL852280 NTH852280 ODD852280 OMZ852280 OWV852280 PGR852280 PQN852280 QAJ852280 QKF852280 QUB852280 RDX852280 RNT852280 RXP852280 SHL852280 SRH852280 TBD852280 TKZ852280 TUV852280 UER852280 UON852280 UYJ852280 VIF852280 VSB852280 WBX852280 WLT852280 WVP852280 H852290 JD852290 SZ852290 ACV852290 AMR852290 AWN852290 BGJ852290 BQF852290 CAB852290 CJX852290 CTT852290 DDP852290 DNL852290 DXH852290 EHD852290 EQZ852290 FAV852290 FKR852290 FUN852290 GEJ852290 GOF852290 GYB852290 HHX852290 HRT852290 IBP852290 ILL852290 IVH852290 JFD852290 JOZ852290 JYV852290 KIR852290 KSN852290 LCJ852290 LMF852290 LWB852290 MFX852290 MPT852290 MZP852290 NJL852290 NTH852290 ODD852290 OMZ852290 OWV852290 PGR852290 PQN852290 QAJ852290 QKF852290 QUB852290 RDX852290 RNT852290 RXP852290 SHL852290 SRH852290 TBD852290 TKZ852290 TUV852290 UER852290 UON852290 UYJ852290 VIF852290 VSB852290 WBX852290 WLT852290 WVP852290 H852292 JD852292 SZ852292 ACV852292 AMR852292 AWN852292 BGJ852292 BQF852292 CAB852292 CJX852292 CTT852292 DDP852292 DNL852292 DXH852292 EHD852292 EQZ852292 FAV852292 FKR852292 FUN852292 GEJ852292 GOF852292 GYB852292 HHX852292 HRT852292 IBP852292 ILL852292 IVH852292 JFD852292 JOZ852292 JYV852292 KIR852292 KSN852292 LCJ852292 LMF852292 LWB852292 MFX852292 MPT852292 MZP852292 NJL852292 NTH852292 ODD852292 OMZ852292 OWV852292 PGR852292 PQN852292 QAJ852292 QKF852292 QUB852292 RDX852292 RNT852292 RXP852292 SHL852292 SRH852292 TBD852292 TKZ852292 TUV852292 UER852292 UON852292 UYJ852292 VIF852292 VSB852292 WBX852292 WLT852292 WVP852292 H852302 JD852302 SZ852302 ACV852302 AMR852302 AWN852302 BGJ852302 BQF852302 CAB852302 CJX852302 CTT852302 DDP852302 DNL852302 DXH852302 EHD852302 EQZ852302 FAV852302 FKR852302 FUN852302 GEJ852302 GOF852302 GYB852302 HHX852302 HRT852302 IBP852302 ILL852302 IVH852302 JFD852302 JOZ852302 JYV852302 KIR852302 KSN852302 LCJ852302 LMF852302 LWB852302 MFX852302 MPT852302 MZP852302 NJL852302 NTH852302 ODD852302 OMZ852302 OWV852302 PGR852302 PQN852302 QAJ852302 QKF852302 QUB852302 RDX852302 RNT852302 RXP852302 SHL852302 SRH852302 TBD852302 TKZ852302 TUV852302 UER852302 UON852302 UYJ852302 VIF852302 VSB852302 WBX852302 WLT852302 WVP852302 H852304 JD852304 SZ852304 ACV852304 AMR852304 AWN852304 BGJ852304 BQF852304 CAB852304 CJX852304 CTT852304 DDP852304 DNL852304 DXH852304 EHD852304 EQZ852304 FAV852304 FKR852304 FUN852304 GEJ852304 GOF852304 GYB852304 HHX852304 HRT852304 IBP852304 ILL852304 IVH852304 JFD852304 JOZ852304 JYV852304 KIR852304 KSN852304 LCJ852304 LMF852304 LWB852304 MFX852304 MPT852304 MZP852304 NJL852304 NTH852304 ODD852304 OMZ852304 OWV852304 PGR852304 PQN852304 QAJ852304 QKF852304 QUB852304 RDX852304 RNT852304 RXP852304 SHL852304 SRH852304 TBD852304 TKZ852304 TUV852304 UER852304 UON852304 UYJ852304 VIF852304 VSB852304 WBX852304 WLT852304 WVP852304 H852314 JD852314 SZ852314 ACV852314 AMR852314 AWN852314 BGJ852314 BQF852314 CAB852314 CJX852314 CTT852314 DDP852314 DNL852314 DXH852314 EHD852314 EQZ852314 FAV852314 FKR852314 FUN852314 GEJ852314 GOF852314 GYB852314 HHX852314 HRT852314 IBP852314 ILL852314 IVH852314 JFD852314 JOZ852314 JYV852314 KIR852314 KSN852314 LCJ852314 LMF852314 LWB852314 MFX852314 MPT852314 MZP852314 NJL852314 NTH852314 ODD852314 OMZ852314 OWV852314 PGR852314 PQN852314 QAJ852314 QKF852314 QUB852314 RDX852314 RNT852314 RXP852314 SHL852314 SRH852314 TBD852314 TKZ852314 TUV852314 UER852314 UON852314 UYJ852314 VIF852314 VSB852314 WBX852314 WLT852314 WVP852314 H852316 JD852316 SZ852316 ACV852316 AMR852316 AWN852316 BGJ852316 BQF852316 CAB852316 CJX852316 CTT852316 DDP852316 DNL852316 DXH852316 EHD852316 EQZ852316 FAV852316 FKR852316 FUN852316 GEJ852316 GOF852316 GYB852316 HHX852316 HRT852316 IBP852316 ILL852316 IVH852316 JFD852316 JOZ852316 JYV852316 KIR852316 KSN852316 LCJ852316 LMF852316 LWB852316 MFX852316 MPT852316 MZP852316 NJL852316 NTH852316 ODD852316 OMZ852316 OWV852316 PGR852316 PQN852316 QAJ852316 QKF852316 QUB852316 RDX852316 RNT852316 RXP852316 SHL852316 SRH852316 TBD852316 TKZ852316 TUV852316 UER852316 UON852316 UYJ852316 VIF852316 VSB852316 WBX852316 WLT852316 WVP852316 H852326 JD852326 SZ852326 ACV852326 AMR852326 AWN852326 BGJ852326 BQF852326 CAB852326 CJX852326 CTT852326 DDP852326 DNL852326 DXH852326 EHD852326 EQZ852326 FAV852326 FKR852326 FUN852326 GEJ852326 GOF852326 GYB852326 HHX852326 HRT852326 IBP852326 ILL852326 IVH852326 JFD852326 JOZ852326 JYV852326 KIR852326 KSN852326 LCJ852326 LMF852326 LWB852326 MFX852326 MPT852326 MZP852326 NJL852326 NTH852326 ODD852326 OMZ852326 OWV852326 PGR852326 PQN852326 QAJ852326 QKF852326 QUB852326 RDX852326 RNT852326 RXP852326 SHL852326 SRH852326 TBD852326 TKZ852326 TUV852326 UER852326 UON852326 UYJ852326 VIF852326 VSB852326 WBX852326 WLT852326 WVP852326 H852328 JD852328 SZ852328 ACV852328 AMR852328 AWN852328 BGJ852328 BQF852328 CAB852328 CJX852328 CTT852328 DDP852328 DNL852328 DXH852328 EHD852328 EQZ852328 FAV852328 FKR852328 FUN852328 GEJ852328 GOF852328 GYB852328 HHX852328 HRT852328 IBP852328 ILL852328 IVH852328 JFD852328 JOZ852328 JYV852328 KIR852328 KSN852328 LCJ852328 LMF852328 LWB852328 MFX852328 MPT852328 MZP852328 NJL852328 NTH852328 ODD852328 OMZ852328 OWV852328 PGR852328 PQN852328 QAJ852328 QKF852328 QUB852328 RDX852328 RNT852328 RXP852328 SHL852328 SRH852328 TBD852328 TKZ852328 TUV852328 UER852328 UON852328 UYJ852328 VIF852328 VSB852328 WBX852328 WLT852328 WVP852328 H852338 JD852338 SZ852338 ACV852338 AMR852338 AWN852338 BGJ852338 BQF852338 CAB852338 CJX852338 CTT852338 DDP852338 DNL852338 DXH852338 EHD852338 EQZ852338 FAV852338 FKR852338 FUN852338 GEJ852338 GOF852338 GYB852338 HHX852338 HRT852338 IBP852338 ILL852338 IVH852338 JFD852338 JOZ852338 JYV852338 KIR852338 KSN852338 LCJ852338 LMF852338 LWB852338 MFX852338 MPT852338 MZP852338 NJL852338 NTH852338 ODD852338 OMZ852338 OWV852338 PGR852338 PQN852338 QAJ852338 QKF852338 QUB852338 RDX852338 RNT852338 RXP852338 SHL852338 SRH852338 TBD852338 TKZ852338 TUV852338 UER852338 UON852338 UYJ852338 VIF852338 VSB852338 WBX852338 WLT852338 WVP852338 H852340 JD852340 SZ852340 ACV852340 AMR852340 AWN852340 BGJ852340 BQF852340 CAB852340 CJX852340 CTT852340 DDP852340 DNL852340 DXH852340 EHD852340 EQZ852340 FAV852340 FKR852340 FUN852340 GEJ852340 GOF852340 GYB852340 HHX852340 HRT852340 IBP852340 ILL852340 IVH852340 JFD852340 JOZ852340 JYV852340 KIR852340 KSN852340 LCJ852340 LMF852340 LWB852340 MFX852340 MPT852340 MZP852340 NJL852340 NTH852340 ODD852340 OMZ852340 OWV852340 PGR852340 PQN852340 QAJ852340 QKF852340 QUB852340 RDX852340 RNT852340 RXP852340 SHL852340 SRH852340 TBD852340 TKZ852340 TUV852340 UER852340 UON852340 UYJ852340 VIF852340 VSB852340 WBX852340 WLT852340 WVP852340 H852350 JD852350 SZ852350 ACV852350 AMR852350 AWN852350 BGJ852350 BQF852350 CAB852350 CJX852350 CTT852350 DDP852350 DNL852350 DXH852350 EHD852350 EQZ852350 FAV852350 FKR852350 FUN852350 GEJ852350 GOF852350 GYB852350 HHX852350 HRT852350 IBP852350 ILL852350 IVH852350 JFD852350 JOZ852350 JYV852350 KIR852350 KSN852350 LCJ852350 LMF852350 LWB852350 MFX852350 MPT852350 MZP852350 NJL852350 NTH852350 ODD852350 OMZ852350 OWV852350 PGR852350 PQN852350 QAJ852350 QKF852350 QUB852350 RDX852350 RNT852350 RXP852350 SHL852350 SRH852350 TBD852350 TKZ852350 TUV852350 UER852350 UON852350 UYJ852350 VIF852350 VSB852350 WBX852350 WLT852350 WVP852350 H852352 JD852352 SZ852352 ACV852352 AMR852352 AWN852352 BGJ852352 BQF852352 CAB852352 CJX852352 CTT852352 DDP852352 DNL852352 DXH852352 EHD852352 EQZ852352 FAV852352 FKR852352 FUN852352 GEJ852352 GOF852352 GYB852352 HHX852352 HRT852352 IBP852352 ILL852352 IVH852352 JFD852352 JOZ852352 JYV852352 KIR852352 KSN852352 LCJ852352 LMF852352 LWB852352 MFX852352 MPT852352 MZP852352 NJL852352 NTH852352 ODD852352 OMZ852352 OWV852352 PGR852352 PQN852352 QAJ852352 QKF852352 QUB852352 RDX852352 RNT852352 RXP852352 SHL852352 SRH852352 TBD852352 TKZ852352 TUV852352 UER852352 UON852352 UYJ852352 VIF852352 VSB852352 WBX852352 WLT852352 WVP852352 H852362 JD852362 SZ852362 ACV852362 AMR852362 AWN852362 BGJ852362 BQF852362 CAB852362 CJX852362 CTT852362 DDP852362 DNL852362 DXH852362 EHD852362 EQZ852362 FAV852362 FKR852362 FUN852362 GEJ852362 GOF852362 GYB852362 HHX852362 HRT852362 IBP852362 ILL852362 IVH852362 JFD852362 JOZ852362 JYV852362 KIR852362 KSN852362 LCJ852362 LMF852362 LWB852362 MFX852362 MPT852362 MZP852362 NJL852362 NTH852362 ODD852362 OMZ852362 OWV852362 PGR852362 PQN852362 QAJ852362 QKF852362 QUB852362 RDX852362 RNT852362 RXP852362 SHL852362 SRH852362 TBD852362 TKZ852362 TUV852362 UER852362 UON852362 UYJ852362 VIF852362 VSB852362 WBX852362 WLT852362 WVP852362 H852364 JD852364 SZ852364 ACV852364 AMR852364 AWN852364 BGJ852364 BQF852364 CAB852364 CJX852364 CTT852364 DDP852364 DNL852364 DXH852364 EHD852364 EQZ852364 FAV852364 FKR852364 FUN852364 GEJ852364 GOF852364 GYB852364 HHX852364 HRT852364 IBP852364 ILL852364 IVH852364 JFD852364 JOZ852364 JYV852364 KIR852364 KSN852364 LCJ852364 LMF852364 LWB852364 MFX852364 MPT852364 MZP852364 NJL852364 NTH852364 ODD852364 OMZ852364 OWV852364 PGR852364 PQN852364 QAJ852364 QKF852364 QUB852364 RDX852364 RNT852364 RXP852364 SHL852364 SRH852364 TBD852364 TKZ852364 TUV852364 UER852364 UON852364 UYJ852364 VIF852364 VSB852364 WBX852364 WLT852364 WVP852364 H852374 JD852374 SZ852374 ACV852374 AMR852374 AWN852374 BGJ852374 BQF852374 CAB852374 CJX852374 CTT852374 DDP852374 DNL852374 DXH852374 EHD852374 EQZ852374 FAV852374 FKR852374 FUN852374 GEJ852374 GOF852374 GYB852374 HHX852374 HRT852374 IBP852374 ILL852374 IVH852374 JFD852374 JOZ852374 JYV852374 KIR852374 KSN852374 LCJ852374 LMF852374 LWB852374 MFX852374 MPT852374 MZP852374 NJL852374 NTH852374 ODD852374 OMZ852374 OWV852374 PGR852374 PQN852374 QAJ852374 QKF852374 QUB852374 RDX852374 RNT852374 RXP852374 SHL852374 SRH852374 TBD852374 TKZ852374 TUV852374 UER852374 UON852374 UYJ852374 VIF852374 VSB852374 WBX852374 WLT852374 WVP852374 H852376 JD852376 SZ852376 ACV852376 AMR852376 AWN852376 BGJ852376 BQF852376 CAB852376 CJX852376 CTT852376 DDP852376 DNL852376 DXH852376 EHD852376 EQZ852376 FAV852376 FKR852376 FUN852376 GEJ852376 GOF852376 GYB852376 HHX852376 HRT852376 IBP852376 ILL852376 IVH852376 JFD852376 JOZ852376 JYV852376 KIR852376 KSN852376 LCJ852376 LMF852376 LWB852376 MFX852376 MPT852376 MZP852376 NJL852376 NTH852376 ODD852376 OMZ852376 OWV852376 PGR852376 PQN852376 QAJ852376 QKF852376 QUB852376 RDX852376 RNT852376 RXP852376 SHL852376 SRH852376 TBD852376 TKZ852376 TUV852376 UER852376 UON852376 UYJ852376 VIF852376 VSB852376 WBX852376 WLT852376 WVP852376 H852386 JD852386 SZ852386 ACV852386 AMR852386 AWN852386 BGJ852386 BQF852386 CAB852386 CJX852386 CTT852386 DDP852386 DNL852386 DXH852386 EHD852386 EQZ852386 FAV852386 FKR852386 FUN852386 GEJ852386 GOF852386 GYB852386 HHX852386 HRT852386 IBP852386 ILL852386 IVH852386 JFD852386 JOZ852386 JYV852386 KIR852386 KSN852386 LCJ852386 LMF852386 LWB852386 MFX852386 MPT852386 MZP852386 NJL852386 NTH852386 ODD852386 OMZ852386 OWV852386 PGR852386 PQN852386 QAJ852386 QKF852386 QUB852386 RDX852386 RNT852386 RXP852386 SHL852386 SRH852386 TBD852386 TKZ852386 TUV852386 UER852386 UON852386 UYJ852386 VIF852386 VSB852386 WBX852386 WLT852386 WVP852386 H852388 JD852388 SZ852388 ACV852388 AMR852388 AWN852388 BGJ852388 BQF852388 CAB852388 CJX852388 CTT852388 DDP852388 DNL852388 DXH852388 EHD852388 EQZ852388 FAV852388 FKR852388 FUN852388 GEJ852388 GOF852388 GYB852388 HHX852388 HRT852388 IBP852388 ILL852388 IVH852388 JFD852388 JOZ852388 JYV852388 KIR852388 KSN852388 LCJ852388 LMF852388 LWB852388 MFX852388 MPT852388 MZP852388 NJL852388 NTH852388 ODD852388 OMZ852388 OWV852388 PGR852388 PQN852388 QAJ852388 QKF852388 QUB852388 RDX852388 RNT852388 RXP852388 SHL852388 SRH852388 TBD852388 TKZ852388 TUV852388 UER852388 UON852388 UYJ852388 VIF852388 VSB852388 WBX852388 WLT852388 WVP852388 H852398 JD852398 SZ852398 ACV852398 AMR852398 AWN852398 BGJ852398 BQF852398 CAB852398 CJX852398 CTT852398 DDP852398 DNL852398 DXH852398 EHD852398 EQZ852398 FAV852398 FKR852398 FUN852398 GEJ852398 GOF852398 GYB852398 HHX852398 HRT852398 IBP852398 ILL852398 IVH852398 JFD852398 JOZ852398 JYV852398 KIR852398 KSN852398 LCJ852398 LMF852398 LWB852398 MFX852398 MPT852398 MZP852398 NJL852398 NTH852398 ODD852398 OMZ852398 OWV852398 PGR852398 PQN852398 QAJ852398 QKF852398 QUB852398 RDX852398 RNT852398 RXP852398 SHL852398 SRH852398 TBD852398 TKZ852398 TUV852398 UER852398 UON852398 UYJ852398 VIF852398 VSB852398 WBX852398 WLT852398 WVP852398 H852400 JD852400 SZ852400 ACV852400 AMR852400 AWN852400 BGJ852400 BQF852400 CAB852400 CJX852400 CTT852400 DDP852400 DNL852400 DXH852400 EHD852400 EQZ852400 FAV852400 FKR852400 FUN852400 GEJ852400 GOF852400 GYB852400 HHX852400 HRT852400 IBP852400 ILL852400 IVH852400 JFD852400 JOZ852400 JYV852400 KIR852400 KSN852400 LCJ852400 LMF852400 LWB852400 MFX852400 MPT852400 MZP852400 NJL852400 NTH852400 ODD852400 OMZ852400 OWV852400 PGR852400 PQN852400 QAJ852400 QKF852400 QUB852400 RDX852400 RNT852400 RXP852400 SHL852400 SRH852400 TBD852400 TKZ852400 TUV852400 UER852400 UON852400 UYJ852400 VIF852400 VSB852400 WBX852400 WLT852400 WVP852400 H852410 JD852410 SZ852410 ACV852410 AMR852410 AWN852410 BGJ852410 BQF852410 CAB852410 CJX852410 CTT852410 DDP852410 DNL852410 DXH852410 EHD852410 EQZ852410 FAV852410 FKR852410 FUN852410 GEJ852410 GOF852410 GYB852410 HHX852410 HRT852410 IBP852410 ILL852410 IVH852410 JFD852410 JOZ852410 JYV852410 KIR852410 KSN852410 LCJ852410 LMF852410 LWB852410 MFX852410 MPT852410 MZP852410 NJL852410 NTH852410 ODD852410 OMZ852410 OWV852410 PGR852410 PQN852410 QAJ852410 QKF852410 QUB852410 RDX852410 RNT852410 RXP852410 SHL852410 SRH852410 TBD852410 TKZ852410 TUV852410 UER852410 UON852410 UYJ852410 VIF852410 VSB852410 WBX852410 WLT852410 WVP852410 H852412 JD852412 SZ852412 ACV852412 AMR852412 AWN852412 BGJ852412 BQF852412 CAB852412 CJX852412 CTT852412 DDP852412 DNL852412 DXH852412 EHD852412 EQZ852412 FAV852412 FKR852412 FUN852412 GEJ852412 GOF852412 GYB852412 HHX852412 HRT852412 IBP852412 ILL852412 IVH852412 JFD852412 JOZ852412 JYV852412 KIR852412 KSN852412 LCJ852412 LMF852412 LWB852412 MFX852412 MPT852412 MZP852412 NJL852412 NTH852412 ODD852412 OMZ852412 OWV852412 PGR852412 PQN852412 QAJ852412 QKF852412 QUB852412 RDX852412 RNT852412 RXP852412 SHL852412 SRH852412 TBD852412 TKZ852412 TUV852412 UER852412 UON852412 UYJ852412 VIF852412 VSB852412 WBX852412 WLT852412 WVP852412 H852422 JD852422 SZ852422 ACV852422 AMR852422 AWN852422 BGJ852422 BQF852422 CAB852422 CJX852422 CTT852422 DDP852422 DNL852422 DXH852422 EHD852422 EQZ852422 FAV852422 FKR852422 FUN852422 GEJ852422 GOF852422 GYB852422 HHX852422 HRT852422 IBP852422 ILL852422 IVH852422 JFD852422 JOZ852422 JYV852422 KIR852422 KSN852422 LCJ852422 LMF852422 LWB852422 MFX852422 MPT852422 MZP852422 NJL852422 NTH852422 ODD852422 OMZ852422 OWV852422 PGR852422 PQN852422 QAJ852422 QKF852422 QUB852422 RDX852422 RNT852422 RXP852422 SHL852422 SRH852422 TBD852422 TKZ852422 TUV852422 UER852422 UON852422 UYJ852422 VIF852422 VSB852422 WBX852422 WLT852422 WVP852422 H852424 JD852424 SZ852424 ACV852424 AMR852424 AWN852424 BGJ852424 BQF852424 CAB852424 CJX852424 CTT852424 DDP852424 DNL852424 DXH852424 EHD852424 EQZ852424 FAV852424 FKR852424 FUN852424 GEJ852424 GOF852424 GYB852424 HHX852424 HRT852424 IBP852424 ILL852424 IVH852424 JFD852424 JOZ852424 JYV852424 KIR852424 KSN852424 LCJ852424 LMF852424 LWB852424 MFX852424 MPT852424 MZP852424 NJL852424 NTH852424 ODD852424 OMZ852424 OWV852424 PGR852424 PQN852424 QAJ852424 QKF852424 QUB852424 RDX852424 RNT852424 RXP852424 SHL852424 SRH852424 TBD852424 TKZ852424 TUV852424 UER852424 UON852424 UYJ852424 VIF852424 VSB852424 WBX852424 WLT852424 WVP852424 H852434 JD852434 SZ852434 ACV852434 AMR852434 AWN852434 BGJ852434 BQF852434 CAB852434 CJX852434 CTT852434 DDP852434 DNL852434 DXH852434 EHD852434 EQZ852434 FAV852434 FKR852434 FUN852434 GEJ852434 GOF852434 GYB852434 HHX852434 HRT852434 IBP852434 ILL852434 IVH852434 JFD852434 JOZ852434 JYV852434 KIR852434 KSN852434 LCJ852434 LMF852434 LWB852434 MFX852434 MPT852434 MZP852434 NJL852434 NTH852434 ODD852434 OMZ852434 OWV852434 PGR852434 PQN852434 QAJ852434 QKF852434 QUB852434 RDX852434 RNT852434 RXP852434 SHL852434 SRH852434 TBD852434 TKZ852434 TUV852434 UER852434 UON852434 UYJ852434 VIF852434 VSB852434 WBX852434 WLT852434 WVP852434 H852436 JD852436 SZ852436 ACV852436 AMR852436 AWN852436 BGJ852436 BQF852436 CAB852436 CJX852436 CTT852436 DDP852436 DNL852436 DXH852436 EHD852436 EQZ852436 FAV852436 FKR852436 FUN852436 GEJ852436 GOF852436 GYB852436 HHX852436 HRT852436 IBP852436 ILL852436 IVH852436 JFD852436 JOZ852436 JYV852436 KIR852436 KSN852436 LCJ852436 LMF852436 LWB852436 MFX852436 MPT852436 MZP852436 NJL852436 NTH852436 ODD852436 OMZ852436 OWV852436 PGR852436 PQN852436 QAJ852436 QKF852436 QUB852436 RDX852436 RNT852436 RXP852436 SHL852436 SRH852436 TBD852436 TKZ852436 TUV852436 UER852436 UON852436 UYJ852436 VIF852436 VSB852436 WBX852436 WLT852436 WVP852436 H917814 JD917814 SZ917814 ACV917814 AMR917814 AWN917814 BGJ917814 BQF917814 CAB917814 CJX917814 CTT917814 DDP917814 DNL917814 DXH917814 EHD917814 EQZ917814 FAV917814 FKR917814 FUN917814 GEJ917814 GOF917814 GYB917814 HHX917814 HRT917814 IBP917814 ILL917814 IVH917814 JFD917814 JOZ917814 JYV917814 KIR917814 KSN917814 LCJ917814 LMF917814 LWB917814 MFX917814 MPT917814 MZP917814 NJL917814 NTH917814 ODD917814 OMZ917814 OWV917814 PGR917814 PQN917814 QAJ917814 QKF917814 QUB917814 RDX917814 RNT917814 RXP917814 SHL917814 SRH917814 TBD917814 TKZ917814 TUV917814 UER917814 UON917814 UYJ917814 VIF917814 VSB917814 WBX917814 WLT917814 WVP917814 H917816 JD917816 SZ917816 ACV917816 AMR917816 AWN917816 BGJ917816 BQF917816 CAB917816 CJX917816 CTT917816 DDP917816 DNL917816 DXH917816 EHD917816 EQZ917816 FAV917816 FKR917816 FUN917816 GEJ917816 GOF917816 GYB917816 HHX917816 HRT917816 IBP917816 ILL917816 IVH917816 JFD917816 JOZ917816 JYV917816 KIR917816 KSN917816 LCJ917816 LMF917816 LWB917816 MFX917816 MPT917816 MZP917816 NJL917816 NTH917816 ODD917816 OMZ917816 OWV917816 PGR917816 PQN917816 QAJ917816 QKF917816 QUB917816 RDX917816 RNT917816 RXP917816 SHL917816 SRH917816 TBD917816 TKZ917816 TUV917816 UER917816 UON917816 UYJ917816 VIF917816 VSB917816 WBX917816 WLT917816 WVP917816 H917826 JD917826 SZ917826 ACV917826 AMR917826 AWN917826 BGJ917826 BQF917826 CAB917826 CJX917826 CTT917826 DDP917826 DNL917826 DXH917826 EHD917826 EQZ917826 FAV917826 FKR917826 FUN917826 GEJ917826 GOF917826 GYB917826 HHX917826 HRT917826 IBP917826 ILL917826 IVH917826 JFD917826 JOZ917826 JYV917826 KIR917826 KSN917826 LCJ917826 LMF917826 LWB917826 MFX917826 MPT917826 MZP917826 NJL917826 NTH917826 ODD917826 OMZ917826 OWV917826 PGR917826 PQN917826 QAJ917826 QKF917826 QUB917826 RDX917826 RNT917826 RXP917826 SHL917826 SRH917826 TBD917826 TKZ917826 TUV917826 UER917826 UON917826 UYJ917826 VIF917826 VSB917826 WBX917826 WLT917826 WVP917826 H917828 JD917828 SZ917828 ACV917828 AMR917828 AWN917828 BGJ917828 BQF917828 CAB917828 CJX917828 CTT917828 DDP917828 DNL917828 DXH917828 EHD917828 EQZ917828 FAV917828 FKR917828 FUN917828 GEJ917828 GOF917828 GYB917828 HHX917828 HRT917828 IBP917828 ILL917828 IVH917828 JFD917828 JOZ917828 JYV917828 KIR917828 KSN917828 LCJ917828 LMF917828 LWB917828 MFX917828 MPT917828 MZP917828 NJL917828 NTH917828 ODD917828 OMZ917828 OWV917828 PGR917828 PQN917828 QAJ917828 QKF917828 QUB917828 RDX917828 RNT917828 RXP917828 SHL917828 SRH917828 TBD917828 TKZ917828 TUV917828 UER917828 UON917828 UYJ917828 VIF917828 VSB917828 WBX917828 WLT917828 WVP917828 H917838 JD917838 SZ917838 ACV917838 AMR917838 AWN917838 BGJ917838 BQF917838 CAB917838 CJX917838 CTT917838 DDP917838 DNL917838 DXH917838 EHD917838 EQZ917838 FAV917838 FKR917838 FUN917838 GEJ917838 GOF917838 GYB917838 HHX917838 HRT917838 IBP917838 ILL917838 IVH917838 JFD917838 JOZ917838 JYV917838 KIR917838 KSN917838 LCJ917838 LMF917838 LWB917838 MFX917838 MPT917838 MZP917838 NJL917838 NTH917838 ODD917838 OMZ917838 OWV917838 PGR917838 PQN917838 QAJ917838 QKF917838 QUB917838 RDX917838 RNT917838 RXP917838 SHL917838 SRH917838 TBD917838 TKZ917838 TUV917838 UER917838 UON917838 UYJ917838 VIF917838 VSB917838 WBX917838 WLT917838 WVP917838 H917840 JD917840 SZ917840 ACV917840 AMR917840 AWN917840 BGJ917840 BQF917840 CAB917840 CJX917840 CTT917840 DDP917840 DNL917840 DXH917840 EHD917840 EQZ917840 FAV917840 FKR917840 FUN917840 GEJ917840 GOF917840 GYB917840 HHX917840 HRT917840 IBP917840 ILL917840 IVH917840 JFD917840 JOZ917840 JYV917840 KIR917840 KSN917840 LCJ917840 LMF917840 LWB917840 MFX917840 MPT917840 MZP917840 NJL917840 NTH917840 ODD917840 OMZ917840 OWV917840 PGR917840 PQN917840 QAJ917840 QKF917840 QUB917840 RDX917840 RNT917840 RXP917840 SHL917840 SRH917840 TBD917840 TKZ917840 TUV917840 UER917840 UON917840 UYJ917840 VIF917840 VSB917840 WBX917840 WLT917840 WVP917840 H917850 JD917850 SZ917850 ACV917850 AMR917850 AWN917850 BGJ917850 BQF917850 CAB917850 CJX917850 CTT917850 DDP917850 DNL917850 DXH917850 EHD917850 EQZ917850 FAV917850 FKR917850 FUN917850 GEJ917850 GOF917850 GYB917850 HHX917850 HRT917850 IBP917850 ILL917850 IVH917850 JFD917850 JOZ917850 JYV917850 KIR917850 KSN917850 LCJ917850 LMF917850 LWB917850 MFX917850 MPT917850 MZP917850 NJL917850 NTH917850 ODD917850 OMZ917850 OWV917850 PGR917850 PQN917850 QAJ917850 QKF917850 QUB917850 RDX917850 RNT917850 RXP917850 SHL917850 SRH917850 TBD917850 TKZ917850 TUV917850 UER917850 UON917850 UYJ917850 VIF917850 VSB917850 WBX917850 WLT917850 WVP917850 H917852 JD917852 SZ917852 ACV917852 AMR917852 AWN917852 BGJ917852 BQF917852 CAB917852 CJX917852 CTT917852 DDP917852 DNL917852 DXH917852 EHD917852 EQZ917852 FAV917852 FKR917852 FUN917852 GEJ917852 GOF917852 GYB917852 HHX917852 HRT917852 IBP917852 ILL917852 IVH917852 JFD917852 JOZ917852 JYV917852 KIR917852 KSN917852 LCJ917852 LMF917852 LWB917852 MFX917852 MPT917852 MZP917852 NJL917852 NTH917852 ODD917852 OMZ917852 OWV917852 PGR917852 PQN917852 QAJ917852 QKF917852 QUB917852 RDX917852 RNT917852 RXP917852 SHL917852 SRH917852 TBD917852 TKZ917852 TUV917852 UER917852 UON917852 UYJ917852 VIF917852 VSB917852 WBX917852 WLT917852 WVP917852 H917862 JD917862 SZ917862 ACV917862 AMR917862 AWN917862 BGJ917862 BQF917862 CAB917862 CJX917862 CTT917862 DDP917862 DNL917862 DXH917862 EHD917862 EQZ917862 FAV917862 FKR917862 FUN917862 GEJ917862 GOF917862 GYB917862 HHX917862 HRT917862 IBP917862 ILL917862 IVH917862 JFD917862 JOZ917862 JYV917862 KIR917862 KSN917862 LCJ917862 LMF917862 LWB917862 MFX917862 MPT917862 MZP917862 NJL917862 NTH917862 ODD917862 OMZ917862 OWV917862 PGR917862 PQN917862 QAJ917862 QKF917862 QUB917862 RDX917862 RNT917862 RXP917862 SHL917862 SRH917862 TBD917862 TKZ917862 TUV917862 UER917862 UON917862 UYJ917862 VIF917862 VSB917862 WBX917862 WLT917862 WVP917862 H917864 JD917864 SZ917864 ACV917864 AMR917864 AWN917864 BGJ917864 BQF917864 CAB917864 CJX917864 CTT917864 DDP917864 DNL917864 DXH917864 EHD917864 EQZ917864 FAV917864 FKR917864 FUN917864 GEJ917864 GOF917864 GYB917864 HHX917864 HRT917864 IBP917864 ILL917864 IVH917864 JFD917864 JOZ917864 JYV917864 KIR917864 KSN917864 LCJ917864 LMF917864 LWB917864 MFX917864 MPT917864 MZP917864 NJL917864 NTH917864 ODD917864 OMZ917864 OWV917864 PGR917864 PQN917864 QAJ917864 QKF917864 QUB917864 RDX917864 RNT917864 RXP917864 SHL917864 SRH917864 TBD917864 TKZ917864 TUV917864 UER917864 UON917864 UYJ917864 VIF917864 VSB917864 WBX917864 WLT917864 WVP917864 H917874 JD917874 SZ917874 ACV917874 AMR917874 AWN917874 BGJ917874 BQF917874 CAB917874 CJX917874 CTT917874 DDP917874 DNL917874 DXH917874 EHD917874 EQZ917874 FAV917874 FKR917874 FUN917874 GEJ917874 GOF917874 GYB917874 HHX917874 HRT917874 IBP917874 ILL917874 IVH917874 JFD917874 JOZ917874 JYV917874 KIR917874 KSN917874 LCJ917874 LMF917874 LWB917874 MFX917874 MPT917874 MZP917874 NJL917874 NTH917874 ODD917874 OMZ917874 OWV917874 PGR917874 PQN917874 QAJ917874 QKF917874 QUB917874 RDX917874 RNT917874 RXP917874 SHL917874 SRH917874 TBD917874 TKZ917874 TUV917874 UER917874 UON917874 UYJ917874 VIF917874 VSB917874 WBX917874 WLT917874 WVP917874 H917876 JD917876 SZ917876 ACV917876 AMR917876 AWN917876 BGJ917876 BQF917876 CAB917876 CJX917876 CTT917876 DDP917876 DNL917876 DXH917876 EHD917876 EQZ917876 FAV917876 FKR917876 FUN917876 GEJ917876 GOF917876 GYB917876 HHX917876 HRT917876 IBP917876 ILL917876 IVH917876 JFD917876 JOZ917876 JYV917876 KIR917876 KSN917876 LCJ917876 LMF917876 LWB917876 MFX917876 MPT917876 MZP917876 NJL917876 NTH917876 ODD917876 OMZ917876 OWV917876 PGR917876 PQN917876 QAJ917876 QKF917876 QUB917876 RDX917876 RNT917876 RXP917876 SHL917876 SRH917876 TBD917876 TKZ917876 TUV917876 UER917876 UON917876 UYJ917876 VIF917876 VSB917876 WBX917876 WLT917876 WVP917876 H917886 JD917886 SZ917886 ACV917886 AMR917886 AWN917886 BGJ917886 BQF917886 CAB917886 CJX917886 CTT917886 DDP917886 DNL917886 DXH917886 EHD917886 EQZ917886 FAV917886 FKR917886 FUN917886 GEJ917886 GOF917886 GYB917886 HHX917886 HRT917886 IBP917886 ILL917886 IVH917886 JFD917886 JOZ917886 JYV917886 KIR917886 KSN917886 LCJ917886 LMF917886 LWB917886 MFX917886 MPT917886 MZP917886 NJL917886 NTH917886 ODD917886 OMZ917886 OWV917886 PGR917886 PQN917886 QAJ917886 QKF917886 QUB917886 RDX917886 RNT917886 RXP917886 SHL917886 SRH917886 TBD917886 TKZ917886 TUV917886 UER917886 UON917886 UYJ917886 VIF917886 VSB917886 WBX917886 WLT917886 WVP917886 H917888 JD917888 SZ917888 ACV917888 AMR917888 AWN917888 BGJ917888 BQF917888 CAB917888 CJX917888 CTT917888 DDP917888 DNL917888 DXH917888 EHD917888 EQZ917888 FAV917888 FKR917888 FUN917888 GEJ917888 GOF917888 GYB917888 HHX917888 HRT917888 IBP917888 ILL917888 IVH917888 JFD917888 JOZ917888 JYV917888 KIR917888 KSN917888 LCJ917888 LMF917888 LWB917888 MFX917888 MPT917888 MZP917888 NJL917888 NTH917888 ODD917888 OMZ917888 OWV917888 PGR917888 PQN917888 QAJ917888 QKF917888 QUB917888 RDX917888 RNT917888 RXP917888 SHL917888 SRH917888 TBD917888 TKZ917888 TUV917888 UER917888 UON917888 UYJ917888 VIF917888 VSB917888 WBX917888 WLT917888 WVP917888 H917898 JD917898 SZ917898 ACV917898 AMR917898 AWN917898 BGJ917898 BQF917898 CAB917898 CJX917898 CTT917898 DDP917898 DNL917898 DXH917898 EHD917898 EQZ917898 FAV917898 FKR917898 FUN917898 GEJ917898 GOF917898 GYB917898 HHX917898 HRT917898 IBP917898 ILL917898 IVH917898 JFD917898 JOZ917898 JYV917898 KIR917898 KSN917898 LCJ917898 LMF917898 LWB917898 MFX917898 MPT917898 MZP917898 NJL917898 NTH917898 ODD917898 OMZ917898 OWV917898 PGR917898 PQN917898 QAJ917898 QKF917898 QUB917898 RDX917898 RNT917898 RXP917898 SHL917898 SRH917898 TBD917898 TKZ917898 TUV917898 UER917898 UON917898 UYJ917898 VIF917898 VSB917898 WBX917898 WLT917898 WVP917898 H917900 JD917900 SZ917900 ACV917900 AMR917900 AWN917900 BGJ917900 BQF917900 CAB917900 CJX917900 CTT917900 DDP917900 DNL917900 DXH917900 EHD917900 EQZ917900 FAV917900 FKR917900 FUN917900 GEJ917900 GOF917900 GYB917900 HHX917900 HRT917900 IBP917900 ILL917900 IVH917900 JFD917900 JOZ917900 JYV917900 KIR917900 KSN917900 LCJ917900 LMF917900 LWB917900 MFX917900 MPT917900 MZP917900 NJL917900 NTH917900 ODD917900 OMZ917900 OWV917900 PGR917900 PQN917900 QAJ917900 QKF917900 QUB917900 RDX917900 RNT917900 RXP917900 SHL917900 SRH917900 TBD917900 TKZ917900 TUV917900 UER917900 UON917900 UYJ917900 VIF917900 VSB917900 WBX917900 WLT917900 WVP917900 H917910 JD917910 SZ917910 ACV917910 AMR917910 AWN917910 BGJ917910 BQF917910 CAB917910 CJX917910 CTT917910 DDP917910 DNL917910 DXH917910 EHD917910 EQZ917910 FAV917910 FKR917910 FUN917910 GEJ917910 GOF917910 GYB917910 HHX917910 HRT917910 IBP917910 ILL917910 IVH917910 JFD917910 JOZ917910 JYV917910 KIR917910 KSN917910 LCJ917910 LMF917910 LWB917910 MFX917910 MPT917910 MZP917910 NJL917910 NTH917910 ODD917910 OMZ917910 OWV917910 PGR917910 PQN917910 QAJ917910 QKF917910 QUB917910 RDX917910 RNT917910 RXP917910 SHL917910 SRH917910 TBD917910 TKZ917910 TUV917910 UER917910 UON917910 UYJ917910 VIF917910 VSB917910 WBX917910 WLT917910 WVP917910 H917912 JD917912 SZ917912 ACV917912 AMR917912 AWN917912 BGJ917912 BQF917912 CAB917912 CJX917912 CTT917912 DDP917912 DNL917912 DXH917912 EHD917912 EQZ917912 FAV917912 FKR917912 FUN917912 GEJ917912 GOF917912 GYB917912 HHX917912 HRT917912 IBP917912 ILL917912 IVH917912 JFD917912 JOZ917912 JYV917912 KIR917912 KSN917912 LCJ917912 LMF917912 LWB917912 MFX917912 MPT917912 MZP917912 NJL917912 NTH917912 ODD917912 OMZ917912 OWV917912 PGR917912 PQN917912 QAJ917912 QKF917912 QUB917912 RDX917912 RNT917912 RXP917912 SHL917912 SRH917912 TBD917912 TKZ917912 TUV917912 UER917912 UON917912 UYJ917912 VIF917912 VSB917912 WBX917912 WLT917912 WVP917912 H917922 JD917922 SZ917922 ACV917922 AMR917922 AWN917922 BGJ917922 BQF917922 CAB917922 CJX917922 CTT917922 DDP917922 DNL917922 DXH917922 EHD917922 EQZ917922 FAV917922 FKR917922 FUN917922 GEJ917922 GOF917922 GYB917922 HHX917922 HRT917922 IBP917922 ILL917922 IVH917922 JFD917922 JOZ917922 JYV917922 KIR917922 KSN917922 LCJ917922 LMF917922 LWB917922 MFX917922 MPT917922 MZP917922 NJL917922 NTH917922 ODD917922 OMZ917922 OWV917922 PGR917922 PQN917922 QAJ917922 QKF917922 QUB917922 RDX917922 RNT917922 RXP917922 SHL917922 SRH917922 TBD917922 TKZ917922 TUV917922 UER917922 UON917922 UYJ917922 VIF917922 VSB917922 WBX917922 WLT917922 WVP917922 H917924 JD917924 SZ917924 ACV917924 AMR917924 AWN917924 BGJ917924 BQF917924 CAB917924 CJX917924 CTT917924 DDP917924 DNL917924 DXH917924 EHD917924 EQZ917924 FAV917924 FKR917924 FUN917924 GEJ917924 GOF917924 GYB917924 HHX917924 HRT917924 IBP917924 ILL917924 IVH917924 JFD917924 JOZ917924 JYV917924 KIR917924 KSN917924 LCJ917924 LMF917924 LWB917924 MFX917924 MPT917924 MZP917924 NJL917924 NTH917924 ODD917924 OMZ917924 OWV917924 PGR917924 PQN917924 QAJ917924 QKF917924 QUB917924 RDX917924 RNT917924 RXP917924 SHL917924 SRH917924 TBD917924 TKZ917924 TUV917924 UER917924 UON917924 UYJ917924 VIF917924 VSB917924 WBX917924 WLT917924 WVP917924 H917934 JD917934 SZ917934 ACV917934 AMR917934 AWN917934 BGJ917934 BQF917934 CAB917934 CJX917934 CTT917934 DDP917934 DNL917934 DXH917934 EHD917934 EQZ917934 FAV917934 FKR917934 FUN917934 GEJ917934 GOF917934 GYB917934 HHX917934 HRT917934 IBP917934 ILL917934 IVH917934 JFD917934 JOZ917934 JYV917934 KIR917934 KSN917934 LCJ917934 LMF917934 LWB917934 MFX917934 MPT917934 MZP917934 NJL917934 NTH917934 ODD917934 OMZ917934 OWV917934 PGR917934 PQN917934 QAJ917934 QKF917934 QUB917934 RDX917934 RNT917934 RXP917934 SHL917934 SRH917934 TBD917934 TKZ917934 TUV917934 UER917934 UON917934 UYJ917934 VIF917934 VSB917934 WBX917934 WLT917934 WVP917934 H917936 JD917936 SZ917936 ACV917936 AMR917936 AWN917936 BGJ917936 BQF917936 CAB917936 CJX917936 CTT917936 DDP917936 DNL917936 DXH917936 EHD917936 EQZ917936 FAV917936 FKR917936 FUN917936 GEJ917936 GOF917936 GYB917936 HHX917936 HRT917936 IBP917936 ILL917936 IVH917936 JFD917936 JOZ917936 JYV917936 KIR917936 KSN917936 LCJ917936 LMF917936 LWB917936 MFX917936 MPT917936 MZP917936 NJL917936 NTH917936 ODD917936 OMZ917936 OWV917936 PGR917936 PQN917936 QAJ917936 QKF917936 QUB917936 RDX917936 RNT917936 RXP917936 SHL917936 SRH917936 TBD917936 TKZ917936 TUV917936 UER917936 UON917936 UYJ917936 VIF917936 VSB917936 WBX917936 WLT917936 WVP917936 H917946 JD917946 SZ917946 ACV917946 AMR917946 AWN917946 BGJ917946 BQF917946 CAB917946 CJX917946 CTT917946 DDP917946 DNL917946 DXH917946 EHD917946 EQZ917946 FAV917946 FKR917946 FUN917946 GEJ917946 GOF917946 GYB917946 HHX917946 HRT917946 IBP917946 ILL917946 IVH917946 JFD917946 JOZ917946 JYV917946 KIR917946 KSN917946 LCJ917946 LMF917946 LWB917946 MFX917946 MPT917946 MZP917946 NJL917946 NTH917946 ODD917946 OMZ917946 OWV917946 PGR917946 PQN917946 QAJ917946 QKF917946 QUB917946 RDX917946 RNT917946 RXP917946 SHL917946 SRH917946 TBD917946 TKZ917946 TUV917946 UER917946 UON917946 UYJ917946 VIF917946 VSB917946 WBX917946 WLT917946 WVP917946 H917948 JD917948 SZ917948 ACV917948 AMR917948 AWN917948 BGJ917948 BQF917948 CAB917948 CJX917948 CTT917948 DDP917948 DNL917948 DXH917948 EHD917948 EQZ917948 FAV917948 FKR917948 FUN917948 GEJ917948 GOF917948 GYB917948 HHX917948 HRT917948 IBP917948 ILL917948 IVH917948 JFD917948 JOZ917948 JYV917948 KIR917948 KSN917948 LCJ917948 LMF917948 LWB917948 MFX917948 MPT917948 MZP917948 NJL917948 NTH917948 ODD917948 OMZ917948 OWV917948 PGR917948 PQN917948 QAJ917948 QKF917948 QUB917948 RDX917948 RNT917948 RXP917948 SHL917948 SRH917948 TBD917948 TKZ917948 TUV917948 UER917948 UON917948 UYJ917948 VIF917948 VSB917948 WBX917948 WLT917948 WVP917948 H917958 JD917958 SZ917958 ACV917958 AMR917958 AWN917958 BGJ917958 BQF917958 CAB917958 CJX917958 CTT917958 DDP917958 DNL917958 DXH917958 EHD917958 EQZ917958 FAV917958 FKR917958 FUN917958 GEJ917958 GOF917958 GYB917958 HHX917958 HRT917958 IBP917958 ILL917958 IVH917958 JFD917958 JOZ917958 JYV917958 KIR917958 KSN917958 LCJ917958 LMF917958 LWB917958 MFX917958 MPT917958 MZP917958 NJL917958 NTH917958 ODD917958 OMZ917958 OWV917958 PGR917958 PQN917958 QAJ917958 QKF917958 QUB917958 RDX917958 RNT917958 RXP917958 SHL917958 SRH917958 TBD917958 TKZ917958 TUV917958 UER917958 UON917958 UYJ917958 VIF917958 VSB917958 WBX917958 WLT917958 WVP917958 H917960 JD917960 SZ917960 ACV917960 AMR917960 AWN917960 BGJ917960 BQF917960 CAB917960 CJX917960 CTT917960 DDP917960 DNL917960 DXH917960 EHD917960 EQZ917960 FAV917960 FKR917960 FUN917960 GEJ917960 GOF917960 GYB917960 HHX917960 HRT917960 IBP917960 ILL917960 IVH917960 JFD917960 JOZ917960 JYV917960 KIR917960 KSN917960 LCJ917960 LMF917960 LWB917960 MFX917960 MPT917960 MZP917960 NJL917960 NTH917960 ODD917960 OMZ917960 OWV917960 PGR917960 PQN917960 QAJ917960 QKF917960 QUB917960 RDX917960 RNT917960 RXP917960 SHL917960 SRH917960 TBD917960 TKZ917960 TUV917960 UER917960 UON917960 UYJ917960 VIF917960 VSB917960 WBX917960 WLT917960 WVP917960 H917970 JD917970 SZ917970 ACV917970 AMR917970 AWN917970 BGJ917970 BQF917970 CAB917970 CJX917970 CTT917970 DDP917970 DNL917970 DXH917970 EHD917970 EQZ917970 FAV917970 FKR917970 FUN917970 GEJ917970 GOF917970 GYB917970 HHX917970 HRT917970 IBP917970 ILL917970 IVH917970 JFD917970 JOZ917970 JYV917970 KIR917970 KSN917970 LCJ917970 LMF917970 LWB917970 MFX917970 MPT917970 MZP917970 NJL917970 NTH917970 ODD917970 OMZ917970 OWV917970 PGR917970 PQN917970 QAJ917970 QKF917970 QUB917970 RDX917970 RNT917970 RXP917970 SHL917970 SRH917970 TBD917970 TKZ917970 TUV917970 UER917970 UON917970 UYJ917970 VIF917970 VSB917970 WBX917970 WLT917970 WVP917970 H917972 JD917972 SZ917972 ACV917972 AMR917972 AWN917972 BGJ917972 BQF917972 CAB917972 CJX917972 CTT917972 DDP917972 DNL917972 DXH917972 EHD917972 EQZ917972 FAV917972 FKR917972 FUN917972 GEJ917972 GOF917972 GYB917972 HHX917972 HRT917972 IBP917972 ILL917972 IVH917972 JFD917972 JOZ917972 JYV917972 KIR917972 KSN917972 LCJ917972 LMF917972 LWB917972 MFX917972 MPT917972 MZP917972 NJL917972 NTH917972 ODD917972 OMZ917972 OWV917972 PGR917972 PQN917972 QAJ917972 QKF917972 QUB917972 RDX917972 RNT917972 RXP917972 SHL917972 SRH917972 TBD917972 TKZ917972 TUV917972 UER917972 UON917972 UYJ917972 VIF917972 VSB917972 WBX917972 WLT917972 WVP917972 H983350 JD983350 SZ983350 ACV983350 AMR983350 AWN983350 BGJ983350 BQF983350 CAB983350 CJX983350 CTT983350 DDP983350 DNL983350 DXH983350 EHD983350 EQZ983350 FAV983350 FKR983350 FUN983350 GEJ983350 GOF983350 GYB983350 HHX983350 HRT983350 IBP983350 ILL983350 IVH983350 JFD983350 JOZ983350 JYV983350 KIR983350 KSN983350 LCJ983350 LMF983350 LWB983350 MFX983350 MPT983350 MZP983350 NJL983350 NTH983350 ODD983350 OMZ983350 OWV983350 PGR983350 PQN983350 QAJ983350 QKF983350 QUB983350 RDX983350 RNT983350 RXP983350 SHL983350 SRH983350 TBD983350 TKZ983350 TUV983350 UER983350 UON983350 UYJ983350 VIF983350 VSB983350 WBX983350 WLT983350 WVP983350 H983352 JD983352 SZ983352 ACV983352 AMR983352 AWN983352 BGJ983352 BQF983352 CAB983352 CJX983352 CTT983352 DDP983352 DNL983352 DXH983352 EHD983352 EQZ983352 FAV983352 FKR983352 FUN983352 GEJ983352 GOF983352 GYB983352 HHX983352 HRT983352 IBP983352 ILL983352 IVH983352 JFD983352 JOZ983352 JYV983352 KIR983352 KSN983352 LCJ983352 LMF983352 LWB983352 MFX983352 MPT983352 MZP983352 NJL983352 NTH983352 ODD983352 OMZ983352 OWV983352 PGR983352 PQN983352 QAJ983352 QKF983352 QUB983352 RDX983352 RNT983352 RXP983352 SHL983352 SRH983352 TBD983352 TKZ983352 TUV983352 UER983352 UON983352 UYJ983352 VIF983352 VSB983352 WBX983352 WLT983352 WVP983352 H983362 JD983362 SZ983362 ACV983362 AMR983362 AWN983362 BGJ983362 BQF983362 CAB983362 CJX983362 CTT983362 DDP983362 DNL983362 DXH983362 EHD983362 EQZ983362 FAV983362 FKR983362 FUN983362 GEJ983362 GOF983362 GYB983362 HHX983362 HRT983362 IBP983362 ILL983362 IVH983362 JFD983362 JOZ983362 JYV983362 KIR983362 KSN983362 LCJ983362 LMF983362 LWB983362 MFX983362 MPT983362 MZP983362 NJL983362 NTH983362 ODD983362 OMZ983362 OWV983362 PGR983362 PQN983362 QAJ983362 QKF983362 QUB983362 RDX983362 RNT983362 RXP983362 SHL983362 SRH983362 TBD983362 TKZ983362 TUV983362 UER983362 UON983362 UYJ983362 VIF983362 VSB983362 WBX983362 WLT983362 WVP983362 H983364 JD983364 SZ983364 ACV983364 AMR983364 AWN983364 BGJ983364 BQF983364 CAB983364 CJX983364 CTT983364 DDP983364 DNL983364 DXH983364 EHD983364 EQZ983364 FAV983364 FKR983364 FUN983364 GEJ983364 GOF983364 GYB983364 HHX983364 HRT983364 IBP983364 ILL983364 IVH983364 JFD983364 JOZ983364 JYV983364 KIR983364 KSN983364 LCJ983364 LMF983364 LWB983364 MFX983364 MPT983364 MZP983364 NJL983364 NTH983364 ODD983364 OMZ983364 OWV983364 PGR983364 PQN983364 QAJ983364 QKF983364 QUB983364 RDX983364 RNT983364 RXP983364 SHL983364 SRH983364 TBD983364 TKZ983364 TUV983364 UER983364 UON983364 UYJ983364 VIF983364 VSB983364 WBX983364 WLT983364 WVP983364 H983374 JD983374 SZ983374 ACV983374 AMR983374 AWN983374 BGJ983374 BQF983374 CAB983374 CJX983374 CTT983374 DDP983374 DNL983374 DXH983374 EHD983374 EQZ983374 FAV983374 FKR983374 FUN983374 GEJ983374 GOF983374 GYB983374 HHX983374 HRT983374 IBP983374 ILL983374 IVH983374 JFD983374 JOZ983374 JYV983374 KIR983374 KSN983374 LCJ983374 LMF983374 LWB983374 MFX983374 MPT983374 MZP983374 NJL983374 NTH983374 ODD983374 OMZ983374 OWV983374 PGR983374 PQN983374 QAJ983374 QKF983374 QUB983374 RDX983374 RNT983374 RXP983374 SHL983374 SRH983374 TBD983374 TKZ983374 TUV983374 UER983374 UON983374 UYJ983374 VIF983374 VSB983374 WBX983374 WLT983374 WVP983374 H983376 JD983376 SZ983376 ACV983376 AMR983376 AWN983376 BGJ983376 BQF983376 CAB983376 CJX983376 CTT983376 DDP983376 DNL983376 DXH983376 EHD983376 EQZ983376 FAV983376 FKR983376 FUN983376 GEJ983376 GOF983376 GYB983376 HHX983376 HRT983376 IBP983376 ILL983376 IVH983376 JFD983376 JOZ983376 JYV983376 KIR983376 KSN983376 LCJ983376 LMF983376 LWB983376 MFX983376 MPT983376 MZP983376 NJL983376 NTH983376 ODD983376 OMZ983376 OWV983376 PGR983376 PQN983376 QAJ983376 QKF983376 QUB983376 RDX983376 RNT983376 RXP983376 SHL983376 SRH983376 TBD983376 TKZ983376 TUV983376 UER983376 UON983376 UYJ983376 VIF983376 VSB983376 WBX983376 WLT983376 WVP983376 H983386 JD983386 SZ983386 ACV983386 AMR983386 AWN983386 BGJ983386 BQF983386 CAB983386 CJX983386 CTT983386 DDP983386 DNL983386 DXH983386 EHD983386 EQZ983386 FAV983386 FKR983386 FUN983386 GEJ983386 GOF983386 GYB983386 HHX983386 HRT983386 IBP983386 ILL983386 IVH983386 JFD983386 JOZ983386 JYV983386 KIR983386 KSN983386 LCJ983386 LMF983386 LWB983386 MFX983386 MPT983386 MZP983386 NJL983386 NTH983386 ODD983386 OMZ983386 OWV983386 PGR983386 PQN983386 QAJ983386 QKF983386 QUB983386 RDX983386 RNT983386 RXP983386 SHL983386 SRH983386 TBD983386 TKZ983386 TUV983386 UER983386 UON983386 UYJ983386 VIF983386 VSB983386 WBX983386 WLT983386 WVP983386 H983388 JD983388 SZ983388 ACV983388 AMR983388 AWN983388 BGJ983388 BQF983388 CAB983388 CJX983388 CTT983388 DDP983388 DNL983388 DXH983388 EHD983388 EQZ983388 FAV983388 FKR983388 FUN983388 GEJ983388 GOF983388 GYB983388 HHX983388 HRT983388 IBP983388 ILL983388 IVH983388 JFD983388 JOZ983388 JYV983388 KIR983388 KSN983388 LCJ983388 LMF983388 LWB983388 MFX983388 MPT983388 MZP983388 NJL983388 NTH983388 ODD983388 OMZ983388 OWV983388 PGR983388 PQN983388 QAJ983388 QKF983388 QUB983388 RDX983388 RNT983388 RXP983388 SHL983388 SRH983388 TBD983388 TKZ983388 TUV983388 UER983388 UON983388 UYJ983388 VIF983388 VSB983388 WBX983388 WLT983388 WVP983388 H983398 JD983398 SZ983398 ACV983398 AMR983398 AWN983398 BGJ983398 BQF983398 CAB983398 CJX983398 CTT983398 DDP983398 DNL983398 DXH983398 EHD983398 EQZ983398 FAV983398 FKR983398 FUN983398 GEJ983398 GOF983398 GYB983398 HHX983398 HRT983398 IBP983398 ILL983398 IVH983398 JFD983398 JOZ983398 JYV983398 KIR983398 KSN983398 LCJ983398 LMF983398 LWB983398 MFX983398 MPT983398 MZP983398 NJL983398 NTH983398 ODD983398 OMZ983398 OWV983398 PGR983398 PQN983398 QAJ983398 QKF983398 QUB983398 RDX983398 RNT983398 RXP983398 SHL983398 SRH983398 TBD983398 TKZ983398 TUV983398 UER983398 UON983398 UYJ983398 VIF983398 VSB983398 WBX983398 WLT983398 WVP983398 H983400 JD983400 SZ983400 ACV983400 AMR983400 AWN983400 BGJ983400 BQF983400 CAB983400 CJX983400 CTT983400 DDP983400 DNL983400 DXH983400 EHD983400 EQZ983400 FAV983400 FKR983400 FUN983400 GEJ983400 GOF983400 GYB983400 HHX983400 HRT983400 IBP983400 ILL983400 IVH983400 JFD983400 JOZ983400 JYV983400 KIR983400 KSN983400 LCJ983400 LMF983400 LWB983400 MFX983400 MPT983400 MZP983400 NJL983400 NTH983400 ODD983400 OMZ983400 OWV983400 PGR983400 PQN983400 QAJ983400 QKF983400 QUB983400 RDX983400 RNT983400 RXP983400 SHL983400 SRH983400 TBD983400 TKZ983400 TUV983400 UER983400 UON983400 UYJ983400 VIF983400 VSB983400 WBX983400 WLT983400 WVP983400 H983410 JD983410 SZ983410 ACV983410 AMR983410 AWN983410 BGJ983410 BQF983410 CAB983410 CJX983410 CTT983410 DDP983410 DNL983410 DXH983410 EHD983410 EQZ983410 FAV983410 FKR983410 FUN983410 GEJ983410 GOF983410 GYB983410 HHX983410 HRT983410 IBP983410 ILL983410 IVH983410 JFD983410 JOZ983410 JYV983410 KIR983410 KSN983410 LCJ983410 LMF983410 LWB983410 MFX983410 MPT983410 MZP983410 NJL983410 NTH983410 ODD983410 OMZ983410 OWV983410 PGR983410 PQN983410 QAJ983410 QKF983410 QUB983410 RDX983410 RNT983410 RXP983410 SHL983410 SRH983410 TBD983410 TKZ983410 TUV983410 UER983410 UON983410 UYJ983410 VIF983410 VSB983410 WBX983410 WLT983410 WVP983410 H983412 JD983412 SZ983412 ACV983412 AMR983412 AWN983412 BGJ983412 BQF983412 CAB983412 CJX983412 CTT983412 DDP983412 DNL983412 DXH983412 EHD983412 EQZ983412 FAV983412 FKR983412 FUN983412 GEJ983412 GOF983412 GYB983412 HHX983412 HRT983412 IBP983412 ILL983412 IVH983412 JFD983412 JOZ983412 JYV983412 KIR983412 KSN983412 LCJ983412 LMF983412 LWB983412 MFX983412 MPT983412 MZP983412 NJL983412 NTH983412 ODD983412 OMZ983412 OWV983412 PGR983412 PQN983412 QAJ983412 QKF983412 QUB983412 RDX983412 RNT983412 RXP983412 SHL983412 SRH983412 TBD983412 TKZ983412 TUV983412 UER983412 UON983412 UYJ983412 VIF983412 VSB983412 WBX983412 WLT983412 WVP983412 H983422 JD983422 SZ983422 ACV983422 AMR983422 AWN983422 BGJ983422 BQF983422 CAB983422 CJX983422 CTT983422 DDP983422 DNL983422 DXH983422 EHD983422 EQZ983422 FAV983422 FKR983422 FUN983422 GEJ983422 GOF983422 GYB983422 HHX983422 HRT983422 IBP983422 ILL983422 IVH983422 JFD983422 JOZ983422 JYV983422 KIR983422 KSN983422 LCJ983422 LMF983422 LWB983422 MFX983422 MPT983422 MZP983422 NJL983422 NTH983422 ODD983422 OMZ983422 OWV983422 PGR983422 PQN983422 QAJ983422 QKF983422 QUB983422 RDX983422 RNT983422 RXP983422 SHL983422 SRH983422 TBD983422 TKZ983422 TUV983422 UER983422 UON983422 UYJ983422 VIF983422 VSB983422 WBX983422 WLT983422 WVP983422 H983424 JD983424 SZ983424 ACV983424 AMR983424 AWN983424 BGJ983424 BQF983424 CAB983424 CJX983424 CTT983424 DDP983424 DNL983424 DXH983424 EHD983424 EQZ983424 FAV983424 FKR983424 FUN983424 GEJ983424 GOF983424 GYB983424 HHX983424 HRT983424 IBP983424 ILL983424 IVH983424 JFD983424 JOZ983424 JYV983424 KIR983424 KSN983424 LCJ983424 LMF983424 LWB983424 MFX983424 MPT983424 MZP983424 NJL983424 NTH983424 ODD983424 OMZ983424 OWV983424 PGR983424 PQN983424 QAJ983424 QKF983424 QUB983424 RDX983424 RNT983424 RXP983424 SHL983424 SRH983424 TBD983424 TKZ983424 TUV983424 UER983424 UON983424 UYJ983424 VIF983424 VSB983424 WBX983424 WLT983424 WVP983424 H983434 JD983434 SZ983434 ACV983434 AMR983434 AWN983434 BGJ983434 BQF983434 CAB983434 CJX983434 CTT983434 DDP983434 DNL983434 DXH983434 EHD983434 EQZ983434 FAV983434 FKR983434 FUN983434 GEJ983434 GOF983434 GYB983434 HHX983434 HRT983434 IBP983434 ILL983434 IVH983434 JFD983434 JOZ983434 JYV983434 KIR983434 KSN983434 LCJ983434 LMF983434 LWB983434 MFX983434 MPT983434 MZP983434 NJL983434 NTH983434 ODD983434 OMZ983434 OWV983434 PGR983434 PQN983434 QAJ983434 QKF983434 QUB983434 RDX983434 RNT983434 RXP983434 SHL983434 SRH983434 TBD983434 TKZ983434 TUV983434 UER983434 UON983434 UYJ983434 VIF983434 VSB983434 WBX983434 WLT983434 WVP983434 H983436 JD983436 SZ983436 ACV983436 AMR983436 AWN983436 BGJ983436 BQF983436 CAB983436 CJX983436 CTT983436 DDP983436 DNL983436 DXH983436 EHD983436 EQZ983436 FAV983436 FKR983436 FUN983436 GEJ983436 GOF983436 GYB983436 HHX983436 HRT983436 IBP983436 ILL983436 IVH983436 JFD983436 JOZ983436 JYV983436 KIR983436 KSN983436 LCJ983436 LMF983436 LWB983436 MFX983436 MPT983436 MZP983436 NJL983436 NTH983436 ODD983436 OMZ983436 OWV983436 PGR983436 PQN983436 QAJ983436 QKF983436 QUB983436 RDX983436 RNT983436 RXP983436 SHL983436 SRH983436 TBD983436 TKZ983436 TUV983436 UER983436 UON983436 UYJ983436 VIF983436 VSB983436 WBX983436 WLT983436 WVP983436 H983446 JD983446 SZ983446 ACV983446 AMR983446 AWN983446 BGJ983446 BQF983446 CAB983446 CJX983446 CTT983446 DDP983446 DNL983446 DXH983446 EHD983446 EQZ983446 FAV983446 FKR983446 FUN983446 GEJ983446 GOF983446 GYB983446 HHX983446 HRT983446 IBP983446 ILL983446 IVH983446 JFD983446 JOZ983446 JYV983446 KIR983446 KSN983446 LCJ983446 LMF983446 LWB983446 MFX983446 MPT983446 MZP983446 NJL983446 NTH983446 ODD983446 OMZ983446 OWV983446 PGR983446 PQN983446 QAJ983446 QKF983446 QUB983446 RDX983446 RNT983446 RXP983446 SHL983446 SRH983446 TBD983446 TKZ983446 TUV983446 UER983446 UON983446 UYJ983446 VIF983446 VSB983446 WBX983446 WLT983446 WVP983446 H983448 JD983448 SZ983448 ACV983448 AMR983448 AWN983448 BGJ983448 BQF983448 CAB983448 CJX983448 CTT983448 DDP983448 DNL983448 DXH983448 EHD983448 EQZ983448 FAV983448 FKR983448 FUN983448 GEJ983448 GOF983448 GYB983448 HHX983448 HRT983448 IBP983448 ILL983448 IVH983448 JFD983448 JOZ983448 JYV983448 KIR983448 KSN983448 LCJ983448 LMF983448 LWB983448 MFX983448 MPT983448 MZP983448 NJL983448 NTH983448 ODD983448 OMZ983448 OWV983448 PGR983448 PQN983448 QAJ983448 QKF983448 QUB983448 RDX983448 RNT983448 RXP983448 SHL983448 SRH983448 TBD983448 TKZ983448 TUV983448 UER983448 UON983448 UYJ983448 VIF983448 VSB983448 WBX983448 WLT983448 WVP983448 H983458 JD983458 SZ983458 ACV983458 AMR983458 AWN983458 BGJ983458 BQF983458 CAB983458 CJX983458 CTT983458 DDP983458 DNL983458 DXH983458 EHD983458 EQZ983458 FAV983458 FKR983458 FUN983458 GEJ983458 GOF983458 GYB983458 HHX983458 HRT983458 IBP983458 ILL983458 IVH983458 JFD983458 JOZ983458 JYV983458 KIR983458 KSN983458 LCJ983458 LMF983458 LWB983458 MFX983458 MPT983458 MZP983458 NJL983458 NTH983458 ODD983458 OMZ983458 OWV983458 PGR983458 PQN983458 QAJ983458 QKF983458 QUB983458 RDX983458 RNT983458 RXP983458 SHL983458 SRH983458 TBD983458 TKZ983458 TUV983458 UER983458 UON983458 UYJ983458 VIF983458 VSB983458 WBX983458 WLT983458 WVP983458 H983460 JD983460 SZ983460 ACV983460 AMR983460 AWN983460 BGJ983460 BQF983460 CAB983460 CJX983460 CTT983460 DDP983460 DNL983460 DXH983460 EHD983460 EQZ983460 FAV983460 FKR983460 FUN983460 GEJ983460 GOF983460 GYB983460 HHX983460 HRT983460 IBP983460 ILL983460 IVH983460 JFD983460 JOZ983460 JYV983460 KIR983460 KSN983460 LCJ983460 LMF983460 LWB983460 MFX983460 MPT983460 MZP983460 NJL983460 NTH983460 ODD983460 OMZ983460 OWV983460 PGR983460 PQN983460 QAJ983460 QKF983460 QUB983460 RDX983460 RNT983460 RXP983460 SHL983460 SRH983460 TBD983460 TKZ983460 TUV983460 UER983460 UON983460 UYJ983460 VIF983460 VSB983460 WBX983460 WLT983460 WVP983460 H983470 JD983470 SZ983470 ACV983470 AMR983470 AWN983470 BGJ983470 BQF983470 CAB983470 CJX983470 CTT983470 DDP983470 DNL983470 DXH983470 EHD983470 EQZ983470 FAV983470 FKR983470 FUN983470 GEJ983470 GOF983470 GYB983470 HHX983470 HRT983470 IBP983470 ILL983470 IVH983470 JFD983470 JOZ983470 JYV983470 KIR983470 KSN983470 LCJ983470 LMF983470 LWB983470 MFX983470 MPT983470 MZP983470 NJL983470 NTH983470 ODD983470 OMZ983470 OWV983470 PGR983470 PQN983470 QAJ983470 QKF983470 QUB983470 RDX983470 RNT983470 RXP983470 SHL983470 SRH983470 TBD983470 TKZ983470 TUV983470 UER983470 UON983470 UYJ983470 VIF983470 VSB983470 WBX983470 WLT983470 WVP983470 H983472 JD983472 SZ983472 ACV983472 AMR983472 AWN983472 BGJ983472 BQF983472 CAB983472 CJX983472 CTT983472 DDP983472 DNL983472 DXH983472 EHD983472 EQZ983472 FAV983472 FKR983472 FUN983472 GEJ983472 GOF983472 GYB983472 HHX983472 HRT983472 IBP983472 ILL983472 IVH983472 JFD983472 JOZ983472 JYV983472 KIR983472 KSN983472 LCJ983472 LMF983472 LWB983472 MFX983472 MPT983472 MZP983472 NJL983472 NTH983472 ODD983472 OMZ983472 OWV983472 PGR983472 PQN983472 QAJ983472 QKF983472 QUB983472 RDX983472 RNT983472 RXP983472 SHL983472 SRH983472 TBD983472 TKZ983472 TUV983472 UER983472 UON983472 UYJ983472 VIF983472 VSB983472 WBX983472 WLT983472 WVP983472 H983482 JD983482 SZ983482 ACV983482 AMR983482 AWN983482 BGJ983482 BQF983482 CAB983482 CJX983482 CTT983482 DDP983482 DNL983482 DXH983482 EHD983482 EQZ983482 FAV983482 FKR983482 FUN983482 GEJ983482 GOF983482 GYB983482 HHX983482 HRT983482 IBP983482 ILL983482 IVH983482 JFD983482 JOZ983482 JYV983482 KIR983482 KSN983482 LCJ983482 LMF983482 LWB983482 MFX983482 MPT983482 MZP983482 NJL983482 NTH983482 ODD983482 OMZ983482 OWV983482 PGR983482 PQN983482 QAJ983482 QKF983482 QUB983482 RDX983482 RNT983482 RXP983482 SHL983482 SRH983482 TBD983482 TKZ983482 TUV983482 UER983482 UON983482 UYJ983482 VIF983482 VSB983482 WBX983482 WLT983482 WVP983482 H983484 JD983484 SZ983484 ACV983484 AMR983484 AWN983484 BGJ983484 BQF983484 CAB983484 CJX983484 CTT983484 DDP983484 DNL983484 DXH983484 EHD983484 EQZ983484 FAV983484 FKR983484 FUN983484 GEJ983484 GOF983484 GYB983484 HHX983484 HRT983484 IBP983484 ILL983484 IVH983484 JFD983484 JOZ983484 JYV983484 KIR983484 KSN983484 LCJ983484 LMF983484 LWB983484 MFX983484 MPT983484 MZP983484 NJL983484 NTH983484 ODD983484 OMZ983484 OWV983484 PGR983484 PQN983484 QAJ983484 QKF983484 QUB983484 RDX983484 RNT983484 RXP983484 SHL983484 SRH983484 TBD983484 TKZ983484 TUV983484 UER983484 UON983484 UYJ983484 VIF983484 VSB983484 WBX983484 WLT983484 WVP983484 H983494 JD983494 SZ983494 ACV983494 AMR983494 AWN983494 BGJ983494 BQF983494 CAB983494 CJX983494 CTT983494 DDP983494 DNL983494 DXH983494 EHD983494 EQZ983494 FAV983494 FKR983494 FUN983494 GEJ983494 GOF983494 GYB983494 HHX983494 HRT983494 IBP983494 ILL983494 IVH983494 JFD983494 JOZ983494 JYV983494 KIR983494 KSN983494 LCJ983494 LMF983494 LWB983494 MFX983494 MPT983494 MZP983494 NJL983494 NTH983494 ODD983494 OMZ983494 OWV983494 PGR983494 PQN983494 QAJ983494 QKF983494 QUB983494 RDX983494 RNT983494 RXP983494 SHL983494 SRH983494 TBD983494 TKZ983494 TUV983494 UER983494 UON983494 UYJ983494 VIF983494 VSB983494 WBX983494 WLT983494 WVP983494 H983496 JD983496 SZ983496 ACV983496 AMR983496 AWN983496 BGJ983496 BQF983496 CAB983496 CJX983496 CTT983496 DDP983496 DNL983496 DXH983496 EHD983496 EQZ983496 FAV983496 FKR983496 FUN983496 GEJ983496 GOF983496 GYB983496 HHX983496 HRT983496 IBP983496 ILL983496 IVH983496 JFD983496 JOZ983496 JYV983496 KIR983496 KSN983496 LCJ983496 LMF983496 LWB983496 MFX983496 MPT983496 MZP983496 NJL983496 NTH983496 ODD983496 OMZ983496 OWV983496 PGR983496 PQN983496 QAJ983496 QKF983496 QUB983496 RDX983496 RNT983496 RXP983496 SHL983496 SRH983496 TBD983496 TKZ983496 TUV983496 UER983496 UON983496 UYJ983496 VIF983496 VSB983496 WBX983496 WLT983496 WVP983496 H983506 JD983506 SZ983506 ACV983506 AMR983506 AWN983506 BGJ983506 BQF983506 CAB983506 CJX983506 CTT983506 DDP983506 DNL983506 DXH983506 EHD983506 EQZ983506 FAV983506 FKR983506 FUN983506 GEJ983506 GOF983506 GYB983506 HHX983506 HRT983506 IBP983506 ILL983506 IVH983506 JFD983506 JOZ983506 JYV983506 KIR983506 KSN983506 LCJ983506 LMF983506 LWB983506 MFX983506 MPT983506 MZP983506 NJL983506 NTH983506 ODD983506 OMZ983506 OWV983506 PGR983506 PQN983506 QAJ983506 QKF983506 QUB983506 RDX983506 RNT983506 RXP983506 SHL983506 SRH983506 TBD983506 TKZ983506 TUV983506 UER983506 UON983506 UYJ983506 VIF983506 VSB983506 WBX983506 WLT983506 WVP983506 H983508 JD983508 SZ983508 ACV983508 AMR983508 AWN983508 BGJ983508 BQF983508 CAB983508 CJX983508 CTT983508 DDP983508 DNL983508 DXH983508 EHD983508 EQZ983508 FAV983508 FKR983508 FUN983508 GEJ983508 GOF983508 GYB983508 HHX983508 HRT983508 IBP983508 ILL983508 IVH983508 JFD983508 JOZ983508 JYV983508 KIR983508 KSN983508 LCJ983508 LMF983508 LWB983508 MFX983508 MPT983508 MZP983508 NJL983508 NTH983508 ODD983508 OMZ983508 OWV983508 PGR983508 PQN983508 QAJ983508 QKF983508 QUB983508 RDX983508 RNT983508 RXP983508 SHL983508 SRH983508 TBD983508 TKZ983508 TUV983508 UER983508 UON983508 UYJ983508 VIF983508 VSB983508 WBX983508 WLT983508 WVP983508 E36:E37 E65771:E65790 E131307:E131326 E196843:E196862 E262379:E262398 E327915:E327934 E393451:E393470 E458987:E459006 E524523:E524542 E590059:E590078 E655595:E655614 E721131:E721150 E786667:E786686 E852203:E852222 E917739:E917758 E983275:E983294 JA65771:JA65790 JA131307:JA131326 JA196843:JA196862 JA262379:JA262398 JA327915:JA327934 JA393451:JA393470 JA458987:JA459006 JA524523:JA524542 JA590059:JA590078 JA655595:JA655614 JA721131:JA721150 JA786667:JA786686 JA852203:JA852222 JA917739:JA917758 JA983275:JA983294 JB5:JB15 JB16:JB28 JB29:JB34 JB35:JB36 SW65771:SW65790 SW131307:SW131326 SW196843:SW196862 SW262379:SW262398 SW327915:SW327934 SW393451:SW393470 SW458987:SW459006 SW524523:SW524542 SW590059:SW590078 SW655595:SW655614 SW721131:SW721150 SW786667:SW786686 SW852203:SW852222 SW917739:SW917758 SW983275:SW983294 SX5:SX15 SX16:SX28 SX29:SX34 SX35:SX36 ACS65771:ACS65790 ACS131307:ACS131326 ACS196843:ACS196862 ACS262379:ACS262398 ACS327915:ACS327934 ACS393451:ACS393470 ACS458987:ACS459006 ACS524523:ACS524542 ACS590059:ACS590078 ACS655595:ACS655614 ACS721131:ACS721150 ACS786667:ACS786686 ACS852203:ACS852222 ACS917739:ACS917758 ACS983275:ACS983294 ACT5:ACT15 ACT16:ACT28 ACT29:ACT34 ACT35:ACT36 AMO65771:AMO65790 AMO131307:AMO131326 AMO196843:AMO196862 AMO262379:AMO262398 AMO327915:AMO327934 AMO393451:AMO393470 AMO458987:AMO459006 AMO524523:AMO524542 AMO590059:AMO590078 AMO655595:AMO655614 AMO721131:AMO721150 AMO786667:AMO786686 AMO852203:AMO852222 AMO917739:AMO917758 AMO983275:AMO983294 AMP5:AMP15 AMP16:AMP28 AMP29:AMP34 AMP35:AMP36 AWK65771:AWK65790 AWK131307:AWK131326 AWK196843:AWK196862 AWK262379:AWK262398 AWK327915:AWK327934 AWK393451:AWK393470 AWK458987:AWK459006 AWK524523:AWK524542 AWK590059:AWK590078 AWK655595:AWK655614 AWK721131:AWK721150 AWK786667:AWK786686 AWK852203:AWK852222 AWK917739:AWK917758 AWK983275:AWK983294 AWL5:AWL15 AWL16:AWL28 AWL29:AWL34 AWL35:AWL36 BGG65771:BGG65790 BGG131307:BGG131326 BGG196843:BGG196862 BGG262379:BGG262398 BGG327915:BGG327934 BGG393451:BGG393470 BGG458987:BGG459006 BGG524523:BGG524542 BGG590059:BGG590078 BGG655595:BGG655614 BGG721131:BGG721150 BGG786667:BGG786686 BGG852203:BGG852222 BGG917739:BGG917758 BGG983275:BGG983294 BGH5:BGH15 BGH16:BGH28 BGH29:BGH34 BGH35:BGH36 BQC65771:BQC65790 BQC131307:BQC131326 BQC196843:BQC196862 BQC262379:BQC262398 BQC327915:BQC327934 BQC393451:BQC393470 BQC458987:BQC459006 BQC524523:BQC524542 BQC590059:BQC590078 BQC655595:BQC655614 BQC721131:BQC721150 BQC786667:BQC786686 BQC852203:BQC852222 BQC917739:BQC917758 BQC983275:BQC983294 BQD5:BQD15 BQD16:BQD28 BQD29:BQD34 BQD35:BQD36 BZY65771:BZY65790 BZY131307:BZY131326 BZY196843:BZY196862 BZY262379:BZY262398 BZY327915:BZY327934 BZY393451:BZY393470 BZY458987:BZY459006 BZY524523:BZY524542 BZY590059:BZY590078 BZY655595:BZY655614 BZY721131:BZY721150 BZY786667:BZY786686 BZY852203:BZY852222 BZY917739:BZY917758 BZY983275:BZY983294 BZZ5:BZZ15 BZZ16:BZZ28 BZZ29:BZZ34 BZZ35:BZZ36 CJU65771:CJU65790 CJU131307:CJU131326 CJU196843:CJU196862 CJU262379:CJU262398 CJU327915:CJU327934 CJU393451:CJU393470 CJU458987:CJU459006 CJU524523:CJU524542 CJU590059:CJU590078 CJU655595:CJU655614 CJU721131:CJU721150 CJU786667:CJU786686 CJU852203:CJU852222 CJU917739:CJU917758 CJU983275:CJU983294 CJV5:CJV15 CJV16:CJV28 CJV29:CJV34 CJV35:CJV36 CTQ65771:CTQ65790 CTQ131307:CTQ131326 CTQ196843:CTQ196862 CTQ262379:CTQ262398 CTQ327915:CTQ327934 CTQ393451:CTQ393470 CTQ458987:CTQ459006 CTQ524523:CTQ524542 CTQ590059:CTQ590078 CTQ655595:CTQ655614 CTQ721131:CTQ721150 CTQ786667:CTQ786686 CTQ852203:CTQ852222 CTQ917739:CTQ917758 CTQ983275:CTQ983294 CTR5:CTR15 CTR16:CTR28 CTR29:CTR34 CTR35:CTR36 DDM65771:DDM65790 DDM131307:DDM131326 DDM196843:DDM196862 DDM262379:DDM262398 DDM327915:DDM327934 DDM393451:DDM393470 DDM458987:DDM459006 DDM524523:DDM524542 DDM590059:DDM590078 DDM655595:DDM655614 DDM721131:DDM721150 DDM786667:DDM786686 DDM852203:DDM852222 DDM917739:DDM917758 DDM983275:DDM983294 DDN5:DDN15 DDN16:DDN28 DDN29:DDN34 DDN35:DDN36 DNI65771:DNI65790 DNI131307:DNI131326 DNI196843:DNI196862 DNI262379:DNI262398 DNI327915:DNI327934 DNI393451:DNI393470 DNI458987:DNI459006 DNI524523:DNI524542 DNI590059:DNI590078 DNI655595:DNI655614 DNI721131:DNI721150 DNI786667:DNI786686 DNI852203:DNI852222 DNI917739:DNI917758 DNI983275:DNI983294 DNJ5:DNJ15 DNJ16:DNJ28 DNJ29:DNJ34 DNJ35:DNJ36 DXE65771:DXE65790 DXE131307:DXE131326 DXE196843:DXE196862 DXE262379:DXE262398 DXE327915:DXE327934 DXE393451:DXE393470 DXE458987:DXE459006 DXE524523:DXE524542 DXE590059:DXE590078 DXE655595:DXE655614 DXE721131:DXE721150 DXE786667:DXE786686 DXE852203:DXE852222 DXE917739:DXE917758 DXE983275:DXE983294 DXF5:DXF15 DXF16:DXF28 DXF29:DXF34 DXF35:DXF36 EHA65771:EHA65790 EHA131307:EHA131326 EHA196843:EHA196862 EHA262379:EHA262398 EHA327915:EHA327934 EHA393451:EHA393470 EHA458987:EHA459006 EHA524523:EHA524542 EHA590059:EHA590078 EHA655595:EHA655614 EHA721131:EHA721150 EHA786667:EHA786686 EHA852203:EHA852222 EHA917739:EHA917758 EHA983275:EHA983294 EHB5:EHB15 EHB16:EHB28 EHB29:EHB34 EHB35:EHB36 EQW65771:EQW65790 EQW131307:EQW131326 EQW196843:EQW196862 EQW262379:EQW262398 EQW327915:EQW327934 EQW393451:EQW393470 EQW458987:EQW459006 EQW524523:EQW524542 EQW590059:EQW590078 EQW655595:EQW655614 EQW721131:EQW721150 EQW786667:EQW786686 EQW852203:EQW852222 EQW917739:EQW917758 EQW983275:EQW983294 EQX5:EQX15 EQX16:EQX28 EQX29:EQX34 EQX35:EQX36 FAS65771:FAS65790 FAS131307:FAS131326 FAS196843:FAS196862 FAS262379:FAS262398 FAS327915:FAS327934 FAS393451:FAS393470 FAS458987:FAS459006 FAS524523:FAS524542 FAS590059:FAS590078 FAS655595:FAS655614 FAS721131:FAS721150 FAS786667:FAS786686 FAS852203:FAS852222 FAS917739:FAS917758 FAS983275:FAS983294 FAT5:FAT15 FAT16:FAT28 FAT29:FAT34 FAT35:FAT36 FKO65771:FKO65790 FKO131307:FKO131326 FKO196843:FKO196862 FKO262379:FKO262398 FKO327915:FKO327934 FKO393451:FKO393470 FKO458987:FKO459006 FKO524523:FKO524542 FKO590059:FKO590078 FKO655595:FKO655614 FKO721131:FKO721150 FKO786667:FKO786686 FKO852203:FKO852222 FKO917739:FKO917758 FKO983275:FKO983294 FKP5:FKP15 FKP16:FKP28 FKP29:FKP34 FKP35:FKP36 FUK65771:FUK65790 FUK131307:FUK131326 FUK196843:FUK196862 FUK262379:FUK262398 FUK327915:FUK327934 FUK393451:FUK393470 FUK458987:FUK459006 FUK524523:FUK524542 FUK590059:FUK590078 FUK655595:FUK655614 FUK721131:FUK721150 FUK786667:FUK786686 FUK852203:FUK852222 FUK917739:FUK917758 FUK983275:FUK983294 FUL5:FUL15 FUL16:FUL28 FUL29:FUL34 FUL35:FUL36 GEG65771:GEG65790 GEG131307:GEG131326 GEG196843:GEG196862 GEG262379:GEG262398 GEG327915:GEG327934 GEG393451:GEG393470 GEG458987:GEG459006 GEG524523:GEG524542 GEG590059:GEG590078 GEG655595:GEG655614 GEG721131:GEG721150 GEG786667:GEG786686 GEG852203:GEG852222 GEG917739:GEG917758 GEG983275:GEG983294 GEH5:GEH15 GEH16:GEH28 GEH29:GEH34 GEH35:GEH36 GOC65771:GOC65790 GOC131307:GOC131326 GOC196843:GOC196862 GOC262379:GOC262398 GOC327915:GOC327934 GOC393451:GOC393470 GOC458987:GOC459006 GOC524523:GOC524542 GOC590059:GOC590078 GOC655595:GOC655614 GOC721131:GOC721150 GOC786667:GOC786686 GOC852203:GOC852222 GOC917739:GOC917758 GOC983275:GOC983294 GOD5:GOD15 GOD16:GOD28 GOD29:GOD34 GOD35:GOD36 GXY65771:GXY65790 GXY131307:GXY131326 GXY196843:GXY196862 GXY262379:GXY262398 GXY327915:GXY327934 GXY393451:GXY393470 GXY458987:GXY459006 GXY524523:GXY524542 GXY590059:GXY590078 GXY655595:GXY655614 GXY721131:GXY721150 GXY786667:GXY786686 GXY852203:GXY852222 GXY917739:GXY917758 GXY983275:GXY983294 GXZ5:GXZ15 GXZ16:GXZ28 GXZ29:GXZ34 GXZ35:GXZ36 HHU65771:HHU65790 HHU131307:HHU131326 HHU196843:HHU196862 HHU262379:HHU262398 HHU327915:HHU327934 HHU393451:HHU393470 HHU458987:HHU459006 HHU524523:HHU524542 HHU590059:HHU590078 HHU655595:HHU655614 HHU721131:HHU721150 HHU786667:HHU786686 HHU852203:HHU852222 HHU917739:HHU917758 HHU983275:HHU983294 HHV5:HHV15 HHV16:HHV28 HHV29:HHV34 HHV35:HHV36 HRQ65771:HRQ65790 HRQ131307:HRQ131326 HRQ196843:HRQ196862 HRQ262379:HRQ262398 HRQ327915:HRQ327934 HRQ393451:HRQ393470 HRQ458987:HRQ459006 HRQ524523:HRQ524542 HRQ590059:HRQ590078 HRQ655595:HRQ655614 HRQ721131:HRQ721150 HRQ786667:HRQ786686 HRQ852203:HRQ852222 HRQ917739:HRQ917758 HRQ983275:HRQ983294 HRR5:HRR15 HRR16:HRR28 HRR29:HRR34 HRR35:HRR36 IBM65771:IBM65790 IBM131307:IBM131326 IBM196843:IBM196862 IBM262379:IBM262398 IBM327915:IBM327934 IBM393451:IBM393470 IBM458987:IBM459006 IBM524523:IBM524542 IBM590059:IBM590078 IBM655595:IBM655614 IBM721131:IBM721150 IBM786667:IBM786686 IBM852203:IBM852222 IBM917739:IBM917758 IBM983275:IBM983294 IBN5:IBN15 IBN16:IBN28 IBN29:IBN34 IBN35:IBN36 ILI65771:ILI65790 ILI131307:ILI131326 ILI196843:ILI196862 ILI262379:ILI262398 ILI327915:ILI327934 ILI393451:ILI393470 ILI458987:ILI459006 ILI524523:ILI524542 ILI590059:ILI590078 ILI655595:ILI655614 ILI721131:ILI721150 ILI786667:ILI786686 ILI852203:ILI852222 ILI917739:ILI917758 ILI983275:ILI983294 ILJ5:ILJ15 ILJ16:ILJ28 ILJ29:ILJ34 ILJ35:ILJ36 IVE65771:IVE65790 IVE131307:IVE131326 IVE196843:IVE196862 IVE262379:IVE262398 IVE327915:IVE327934 IVE393451:IVE393470 IVE458987:IVE459006 IVE524523:IVE524542 IVE590059:IVE590078 IVE655595:IVE655614 IVE721131:IVE721150 IVE786667:IVE786686 IVE852203:IVE852222 IVE917739:IVE917758 IVE983275:IVE983294 IVF5:IVF15 IVF16:IVF28 IVF29:IVF34 IVF35:IVF36 JFA65771:JFA65790 JFA131307:JFA131326 JFA196843:JFA196862 JFA262379:JFA262398 JFA327915:JFA327934 JFA393451:JFA393470 JFA458987:JFA459006 JFA524523:JFA524542 JFA590059:JFA590078 JFA655595:JFA655614 JFA721131:JFA721150 JFA786667:JFA786686 JFA852203:JFA852222 JFA917739:JFA917758 JFA983275:JFA983294 JFB5:JFB15 JFB16:JFB28 JFB29:JFB34 JFB35:JFB36 JOW65771:JOW65790 JOW131307:JOW131326 JOW196843:JOW196862 JOW262379:JOW262398 JOW327915:JOW327934 JOW393451:JOW393470 JOW458987:JOW459006 JOW524523:JOW524542 JOW590059:JOW590078 JOW655595:JOW655614 JOW721131:JOW721150 JOW786667:JOW786686 JOW852203:JOW852222 JOW917739:JOW917758 JOW983275:JOW983294 JOX5:JOX15 JOX16:JOX28 JOX29:JOX34 JOX35:JOX36 JYS65771:JYS65790 JYS131307:JYS131326 JYS196843:JYS196862 JYS262379:JYS262398 JYS327915:JYS327934 JYS393451:JYS393470 JYS458987:JYS459006 JYS524523:JYS524542 JYS590059:JYS590078 JYS655595:JYS655614 JYS721131:JYS721150 JYS786667:JYS786686 JYS852203:JYS852222 JYS917739:JYS917758 JYS983275:JYS983294 JYT5:JYT15 JYT16:JYT28 JYT29:JYT34 JYT35:JYT36 KIO65771:KIO65790 KIO131307:KIO131326 KIO196843:KIO196862 KIO262379:KIO262398 KIO327915:KIO327934 KIO393451:KIO393470 KIO458987:KIO459006 KIO524523:KIO524542 KIO590059:KIO590078 KIO655595:KIO655614 KIO721131:KIO721150 KIO786667:KIO786686 KIO852203:KIO852222 KIO917739:KIO917758 KIO983275:KIO983294 KIP5:KIP15 KIP16:KIP28 KIP29:KIP34 KIP35:KIP36 KSK65771:KSK65790 KSK131307:KSK131326 KSK196843:KSK196862 KSK262379:KSK262398 KSK327915:KSK327934 KSK393451:KSK393470 KSK458987:KSK459006 KSK524523:KSK524542 KSK590059:KSK590078 KSK655595:KSK655614 KSK721131:KSK721150 KSK786667:KSK786686 KSK852203:KSK852222 KSK917739:KSK917758 KSK983275:KSK983294 KSL5:KSL15 KSL16:KSL28 KSL29:KSL34 KSL35:KSL36 LCG65771:LCG65790 LCG131307:LCG131326 LCG196843:LCG196862 LCG262379:LCG262398 LCG327915:LCG327934 LCG393451:LCG393470 LCG458987:LCG459006 LCG524523:LCG524542 LCG590059:LCG590078 LCG655595:LCG655614 LCG721131:LCG721150 LCG786667:LCG786686 LCG852203:LCG852222 LCG917739:LCG917758 LCG983275:LCG983294 LCH5:LCH15 LCH16:LCH28 LCH29:LCH34 LCH35:LCH36 LMC65771:LMC65790 LMC131307:LMC131326 LMC196843:LMC196862 LMC262379:LMC262398 LMC327915:LMC327934 LMC393451:LMC393470 LMC458987:LMC459006 LMC524523:LMC524542 LMC590059:LMC590078 LMC655595:LMC655614 LMC721131:LMC721150 LMC786667:LMC786686 LMC852203:LMC852222 LMC917739:LMC917758 LMC983275:LMC983294 LMD5:LMD15 LMD16:LMD28 LMD29:LMD34 LMD35:LMD36 LVY65771:LVY65790 LVY131307:LVY131326 LVY196843:LVY196862 LVY262379:LVY262398 LVY327915:LVY327934 LVY393451:LVY393470 LVY458987:LVY459006 LVY524523:LVY524542 LVY590059:LVY590078 LVY655595:LVY655614 LVY721131:LVY721150 LVY786667:LVY786686 LVY852203:LVY852222 LVY917739:LVY917758 LVY983275:LVY983294 LVZ5:LVZ15 LVZ16:LVZ28 LVZ29:LVZ34 LVZ35:LVZ36 MFU65771:MFU65790 MFU131307:MFU131326 MFU196843:MFU196862 MFU262379:MFU262398 MFU327915:MFU327934 MFU393451:MFU393470 MFU458987:MFU459006 MFU524523:MFU524542 MFU590059:MFU590078 MFU655595:MFU655614 MFU721131:MFU721150 MFU786667:MFU786686 MFU852203:MFU852222 MFU917739:MFU917758 MFU983275:MFU983294 MFV5:MFV15 MFV16:MFV28 MFV29:MFV34 MFV35:MFV36 MPQ65771:MPQ65790 MPQ131307:MPQ131326 MPQ196843:MPQ196862 MPQ262379:MPQ262398 MPQ327915:MPQ327934 MPQ393451:MPQ393470 MPQ458987:MPQ459006 MPQ524523:MPQ524542 MPQ590059:MPQ590078 MPQ655595:MPQ655614 MPQ721131:MPQ721150 MPQ786667:MPQ786686 MPQ852203:MPQ852222 MPQ917739:MPQ917758 MPQ983275:MPQ983294 MPR5:MPR15 MPR16:MPR28 MPR29:MPR34 MPR35:MPR36 MZM65771:MZM65790 MZM131307:MZM131326 MZM196843:MZM196862 MZM262379:MZM262398 MZM327915:MZM327934 MZM393451:MZM393470 MZM458987:MZM459006 MZM524523:MZM524542 MZM590059:MZM590078 MZM655595:MZM655614 MZM721131:MZM721150 MZM786667:MZM786686 MZM852203:MZM852222 MZM917739:MZM917758 MZM983275:MZM983294 MZN5:MZN15 MZN16:MZN28 MZN29:MZN34 MZN35:MZN36 NJI65771:NJI65790 NJI131307:NJI131326 NJI196843:NJI196862 NJI262379:NJI262398 NJI327915:NJI327934 NJI393451:NJI393470 NJI458987:NJI459006 NJI524523:NJI524542 NJI590059:NJI590078 NJI655595:NJI655614 NJI721131:NJI721150 NJI786667:NJI786686 NJI852203:NJI852222 NJI917739:NJI917758 NJI983275:NJI983294 NJJ5:NJJ15 NJJ16:NJJ28 NJJ29:NJJ34 NJJ35:NJJ36 NTE65771:NTE65790 NTE131307:NTE131326 NTE196843:NTE196862 NTE262379:NTE262398 NTE327915:NTE327934 NTE393451:NTE393470 NTE458987:NTE459006 NTE524523:NTE524542 NTE590059:NTE590078 NTE655595:NTE655614 NTE721131:NTE721150 NTE786667:NTE786686 NTE852203:NTE852222 NTE917739:NTE917758 NTE983275:NTE983294 NTF5:NTF15 NTF16:NTF28 NTF29:NTF34 NTF35:NTF36 ODA65771:ODA65790 ODA131307:ODA131326 ODA196843:ODA196862 ODA262379:ODA262398 ODA327915:ODA327934 ODA393451:ODA393470 ODA458987:ODA459006 ODA524523:ODA524542 ODA590059:ODA590078 ODA655595:ODA655614 ODA721131:ODA721150 ODA786667:ODA786686 ODA852203:ODA852222 ODA917739:ODA917758 ODA983275:ODA983294 ODB5:ODB15 ODB16:ODB28 ODB29:ODB34 ODB35:ODB36 OMW65771:OMW65790 OMW131307:OMW131326 OMW196843:OMW196862 OMW262379:OMW262398 OMW327915:OMW327934 OMW393451:OMW393470 OMW458987:OMW459006 OMW524523:OMW524542 OMW590059:OMW590078 OMW655595:OMW655614 OMW721131:OMW721150 OMW786667:OMW786686 OMW852203:OMW852222 OMW917739:OMW917758 OMW983275:OMW983294 OMX5:OMX15 OMX16:OMX28 OMX29:OMX34 OMX35:OMX36 OWS65771:OWS65790 OWS131307:OWS131326 OWS196843:OWS196862 OWS262379:OWS262398 OWS327915:OWS327934 OWS393451:OWS393470 OWS458987:OWS459006 OWS524523:OWS524542 OWS590059:OWS590078 OWS655595:OWS655614 OWS721131:OWS721150 OWS786667:OWS786686 OWS852203:OWS852222 OWS917739:OWS917758 OWS983275:OWS983294 OWT5:OWT15 OWT16:OWT28 OWT29:OWT34 OWT35:OWT36 PGO65771:PGO65790 PGO131307:PGO131326 PGO196843:PGO196862 PGO262379:PGO262398 PGO327915:PGO327934 PGO393451:PGO393470 PGO458987:PGO459006 PGO524523:PGO524542 PGO590059:PGO590078 PGO655595:PGO655614 PGO721131:PGO721150 PGO786667:PGO786686 PGO852203:PGO852222 PGO917739:PGO917758 PGO983275:PGO983294 PGP5:PGP15 PGP16:PGP28 PGP29:PGP34 PGP35:PGP36 PQK65771:PQK65790 PQK131307:PQK131326 PQK196843:PQK196862 PQK262379:PQK262398 PQK327915:PQK327934 PQK393451:PQK393470 PQK458987:PQK459006 PQK524523:PQK524542 PQK590059:PQK590078 PQK655595:PQK655614 PQK721131:PQK721150 PQK786667:PQK786686 PQK852203:PQK852222 PQK917739:PQK917758 PQK983275:PQK983294 PQL5:PQL15 PQL16:PQL28 PQL29:PQL34 PQL35:PQL36 QAG65771:QAG65790 QAG131307:QAG131326 QAG196843:QAG196862 QAG262379:QAG262398 QAG327915:QAG327934 QAG393451:QAG393470 QAG458987:QAG459006 QAG524523:QAG524542 QAG590059:QAG590078 QAG655595:QAG655614 QAG721131:QAG721150 QAG786667:QAG786686 QAG852203:QAG852222 QAG917739:QAG917758 QAG983275:QAG983294 QAH5:QAH15 QAH16:QAH28 QAH29:QAH34 QAH35:QAH36 QKC65771:QKC65790 QKC131307:QKC131326 QKC196843:QKC196862 QKC262379:QKC262398 QKC327915:QKC327934 QKC393451:QKC393470 QKC458987:QKC459006 QKC524523:QKC524542 QKC590059:QKC590078 QKC655595:QKC655614 QKC721131:QKC721150 QKC786667:QKC786686 QKC852203:QKC852222 QKC917739:QKC917758 QKC983275:QKC983294 QKD5:QKD15 QKD16:QKD28 QKD29:QKD34 QKD35:QKD36 QTY65771:QTY65790 QTY131307:QTY131326 QTY196843:QTY196862 QTY262379:QTY262398 QTY327915:QTY327934 QTY393451:QTY393470 QTY458987:QTY459006 QTY524523:QTY524542 QTY590059:QTY590078 QTY655595:QTY655614 QTY721131:QTY721150 QTY786667:QTY786686 QTY852203:QTY852222 QTY917739:QTY917758 QTY983275:QTY983294 QTZ5:QTZ15 QTZ16:QTZ28 QTZ29:QTZ34 QTZ35:QTZ36 RDU65771:RDU65790 RDU131307:RDU131326 RDU196843:RDU196862 RDU262379:RDU262398 RDU327915:RDU327934 RDU393451:RDU393470 RDU458987:RDU459006 RDU524523:RDU524542 RDU590059:RDU590078 RDU655595:RDU655614 RDU721131:RDU721150 RDU786667:RDU786686 RDU852203:RDU852222 RDU917739:RDU917758 RDU983275:RDU983294 RDV5:RDV15 RDV16:RDV28 RDV29:RDV34 RDV35:RDV36 RNQ65771:RNQ65790 RNQ131307:RNQ131326 RNQ196843:RNQ196862 RNQ262379:RNQ262398 RNQ327915:RNQ327934 RNQ393451:RNQ393470 RNQ458987:RNQ459006 RNQ524523:RNQ524542 RNQ590059:RNQ590078 RNQ655595:RNQ655614 RNQ721131:RNQ721150 RNQ786667:RNQ786686 RNQ852203:RNQ852222 RNQ917739:RNQ917758 RNQ983275:RNQ983294 RNR5:RNR15 RNR16:RNR28 RNR29:RNR34 RNR35:RNR36 RXM65771:RXM65790 RXM131307:RXM131326 RXM196843:RXM196862 RXM262379:RXM262398 RXM327915:RXM327934 RXM393451:RXM393470 RXM458987:RXM459006 RXM524523:RXM524542 RXM590059:RXM590078 RXM655595:RXM655614 RXM721131:RXM721150 RXM786667:RXM786686 RXM852203:RXM852222 RXM917739:RXM917758 RXM983275:RXM983294 RXN5:RXN15 RXN16:RXN28 RXN29:RXN34 RXN35:RXN36 SHI65771:SHI65790 SHI131307:SHI131326 SHI196843:SHI196862 SHI262379:SHI262398 SHI327915:SHI327934 SHI393451:SHI393470 SHI458987:SHI459006 SHI524523:SHI524542 SHI590059:SHI590078 SHI655595:SHI655614 SHI721131:SHI721150 SHI786667:SHI786686 SHI852203:SHI852222 SHI917739:SHI917758 SHI983275:SHI983294 SHJ5:SHJ15 SHJ16:SHJ28 SHJ29:SHJ34 SHJ35:SHJ36 SRE65771:SRE65790 SRE131307:SRE131326 SRE196843:SRE196862 SRE262379:SRE262398 SRE327915:SRE327934 SRE393451:SRE393470 SRE458987:SRE459006 SRE524523:SRE524542 SRE590059:SRE590078 SRE655595:SRE655614 SRE721131:SRE721150 SRE786667:SRE786686 SRE852203:SRE852222 SRE917739:SRE917758 SRE983275:SRE983294 SRF5:SRF15 SRF16:SRF28 SRF29:SRF34 SRF35:SRF36 TBA65771:TBA65790 TBA131307:TBA131326 TBA196843:TBA196862 TBA262379:TBA262398 TBA327915:TBA327934 TBA393451:TBA393470 TBA458987:TBA459006 TBA524523:TBA524542 TBA590059:TBA590078 TBA655595:TBA655614 TBA721131:TBA721150 TBA786667:TBA786686 TBA852203:TBA852222 TBA917739:TBA917758 TBA983275:TBA983294 TBB5:TBB15 TBB16:TBB28 TBB29:TBB34 TBB35:TBB36 TKW65771:TKW65790 TKW131307:TKW131326 TKW196843:TKW196862 TKW262379:TKW262398 TKW327915:TKW327934 TKW393451:TKW393470 TKW458987:TKW459006 TKW524523:TKW524542 TKW590059:TKW590078 TKW655595:TKW655614 TKW721131:TKW721150 TKW786667:TKW786686 TKW852203:TKW852222 TKW917739:TKW917758 TKW983275:TKW983294 TKX5:TKX15 TKX16:TKX28 TKX29:TKX34 TKX35:TKX36 TUS65771:TUS65790 TUS131307:TUS131326 TUS196843:TUS196862 TUS262379:TUS262398 TUS327915:TUS327934 TUS393451:TUS393470 TUS458987:TUS459006 TUS524523:TUS524542 TUS590059:TUS590078 TUS655595:TUS655614 TUS721131:TUS721150 TUS786667:TUS786686 TUS852203:TUS852222 TUS917739:TUS917758 TUS983275:TUS983294 TUT5:TUT15 TUT16:TUT28 TUT29:TUT34 TUT35:TUT36 UEO65771:UEO65790 UEO131307:UEO131326 UEO196843:UEO196862 UEO262379:UEO262398 UEO327915:UEO327934 UEO393451:UEO393470 UEO458987:UEO459006 UEO524523:UEO524542 UEO590059:UEO590078 UEO655595:UEO655614 UEO721131:UEO721150 UEO786667:UEO786686 UEO852203:UEO852222 UEO917739:UEO917758 UEO983275:UEO983294 UEP5:UEP15 UEP16:UEP28 UEP29:UEP34 UEP35:UEP36 UOK65771:UOK65790 UOK131307:UOK131326 UOK196843:UOK196862 UOK262379:UOK262398 UOK327915:UOK327934 UOK393451:UOK393470 UOK458987:UOK459006 UOK524523:UOK524542 UOK590059:UOK590078 UOK655595:UOK655614 UOK721131:UOK721150 UOK786667:UOK786686 UOK852203:UOK852222 UOK917739:UOK917758 UOK983275:UOK983294 UOL5:UOL15 UOL16:UOL28 UOL29:UOL34 UOL35:UOL36 UYG65771:UYG65790 UYG131307:UYG131326 UYG196843:UYG196862 UYG262379:UYG262398 UYG327915:UYG327934 UYG393451:UYG393470 UYG458987:UYG459006 UYG524523:UYG524542 UYG590059:UYG590078 UYG655595:UYG655614 UYG721131:UYG721150 UYG786667:UYG786686 UYG852203:UYG852222 UYG917739:UYG917758 UYG983275:UYG983294 UYH5:UYH15 UYH16:UYH28 UYH29:UYH34 UYH35:UYH36 VIC65771:VIC65790 VIC131307:VIC131326 VIC196843:VIC196862 VIC262379:VIC262398 VIC327915:VIC327934 VIC393451:VIC393470 VIC458987:VIC459006 VIC524523:VIC524542 VIC590059:VIC590078 VIC655595:VIC655614 VIC721131:VIC721150 VIC786667:VIC786686 VIC852203:VIC852222 VIC917739:VIC917758 VIC983275:VIC983294 VID5:VID15 VID16:VID28 VID29:VID34 VID35:VID36 VRY65771:VRY65790 VRY131307:VRY131326 VRY196843:VRY196862 VRY262379:VRY262398 VRY327915:VRY327934 VRY393451:VRY393470 VRY458987:VRY459006 VRY524523:VRY524542 VRY590059:VRY590078 VRY655595:VRY655614 VRY721131:VRY721150 VRY786667:VRY786686 VRY852203:VRY852222 VRY917739:VRY917758 VRY983275:VRY983294 VRZ5:VRZ15 VRZ16:VRZ28 VRZ29:VRZ34 VRZ35:VRZ36 WBU65771:WBU65790 WBU131307:WBU131326 WBU196843:WBU196862 WBU262379:WBU262398 WBU327915:WBU327934 WBU393451:WBU393470 WBU458987:WBU459006 WBU524523:WBU524542 WBU590059:WBU590078 WBU655595:WBU655614 WBU721131:WBU721150 WBU786667:WBU786686 WBU852203:WBU852222 WBU917739:WBU917758 WBU983275:WBU983294 WBV5:WBV15 WBV16:WBV28 WBV29:WBV34 WBV35:WBV36 WLQ65771:WLQ65790 WLQ131307:WLQ131326 WLQ196843:WLQ196862 WLQ262379:WLQ262398 WLQ327915:WLQ327934 WLQ393451:WLQ393470 WLQ458987:WLQ459006 WLQ524523:WLQ524542 WLQ590059:WLQ590078 WLQ655595:WLQ655614 WLQ721131:WLQ721150 WLQ786667:WLQ786686 WLQ852203:WLQ852222 WLQ917739:WLQ917758 WLQ983275:WLQ983294 WLR5:WLR15 WLR16:WLR28 WLR29:WLR34 WLR35:WLR36 WVM65771:WVM65790 WVM131307:WVM131326 WVM196843:WVM196862 WVM262379:WVM262398 WVM327915:WVM327934 WVM393451:WVM393470 WVM458987:WVM459006 WVM524523:WVM524542 WVM590059:WVM590078 WVM655595:WVM655614 WVM721131:WVM721150 WVM786667:WVM786686 WVM852203:WVM852222 WVM917739:WVM917758 WVM983275:WVM983294 WVN5:WVN15 WVN16:WVN28 WVN29:WVN34 WVN35:WVN36"/>
    <dataValidation allowBlank="1" showInputMessage="1" showErrorMessage="1" prompt="请输入较大值" sqref="D37 IZ37 SV37 ACR37 AMN37 AWJ37 BGF37 BQB37 BZX37 CJT37 CTP37 DDL37 DNH37 DXD37 EGZ37 EQV37 FAR37 FKN37 FUJ37 GEF37 GOB37 GXX37 HHT37 HRP37 IBL37 ILH37 IVD37 JEZ37 JOV37 JYR37 KIN37 KSJ37 LCF37 LMB37 LVX37 MFT37 MPP37 MZL37 NJH37 NTD37 OCZ37 OMV37 OWR37 PGN37 PQJ37 QAF37 QKB37 QTX37 RDT37 RNP37 RXL37 SHH37 SRD37 TAZ37 TKV37 TUR37 UEN37 UOJ37 UYF37 VIB37 VRX37 WBT37 WLP37 WVL37 D65790 IZ65790 SV65790 ACR65790 AMN65790 AWJ65790 BGF65790 BQB65790 BZX65790 CJT65790 CTP65790 DDL65790 DNH65790 DXD65790 EGZ65790 EQV65790 FAR65790 FKN65790 FUJ65790 GEF65790 GOB65790 GXX65790 HHT65790 HRP65790 IBL65790 ILH65790 IVD65790 JEZ65790 JOV65790 JYR65790 KIN65790 KSJ65790 LCF65790 LMB65790 LVX65790 MFT65790 MPP65790 MZL65790 NJH65790 NTD65790 OCZ65790 OMV65790 OWR65790 PGN65790 PQJ65790 QAF65790 QKB65790 QTX65790 RDT65790 RNP65790 RXL65790 SHH65790 SRD65790 TAZ65790 TKV65790 TUR65790 UEN65790 UOJ65790 UYF65790 VIB65790 VRX65790 WBT65790 WLP65790 WVL65790 D131326 IZ131326 SV131326 ACR131326 AMN131326 AWJ131326 BGF131326 BQB131326 BZX131326 CJT131326 CTP131326 DDL131326 DNH131326 DXD131326 EGZ131326 EQV131326 FAR131326 FKN131326 FUJ131326 GEF131326 GOB131326 GXX131326 HHT131326 HRP131326 IBL131326 ILH131326 IVD131326 JEZ131326 JOV131326 JYR131326 KIN131326 KSJ131326 LCF131326 LMB131326 LVX131326 MFT131326 MPP131326 MZL131326 NJH131326 NTD131326 OCZ131326 OMV131326 OWR131326 PGN131326 PQJ131326 QAF131326 QKB131326 QTX131326 RDT131326 RNP131326 RXL131326 SHH131326 SRD131326 TAZ131326 TKV131326 TUR131326 UEN131326 UOJ131326 UYF131326 VIB131326 VRX131326 WBT131326 WLP131326 WVL131326 D196862 IZ196862 SV196862 ACR196862 AMN196862 AWJ196862 BGF196862 BQB196862 BZX196862 CJT196862 CTP196862 DDL196862 DNH196862 DXD196862 EGZ196862 EQV196862 FAR196862 FKN196862 FUJ196862 GEF196862 GOB196862 GXX196862 HHT196862 HRP196862 IBL196862 ILH196862 IVD196862 JEZ196862 JOV196862 JYR196862 KIN196862 KSJ196862 LCF196862 LMB196862 LVX196862 MFT196862 MPP196862 MZL196862 NJH196862 NTD196862 OCZ196862 OMV196862 OWR196862 PGN196862 PQJ196862 QAF196862 QKB196862 QTX196862 RDT196862 RNP196862 RXL196862 SHH196862 SRD196862 TAZ196862 TKV196862 TUR196862 UEN196862 UOJ196862 UYF196862 VIB196862 VRX196862 WBT196862 WLP196862 WVL196862 D262398 IZ262398 SV262398 ACR262398 AMN262398 AWJ262398 BGF262398 BQB262398 BZX262398 CJT262398 CTP262398 DDL262398 DNH262398 DXD262398 EGZ262398 EQV262398 FAR262398 FKN262398 FUJ262398 GEF262398 GOB262398 GXX262398 HHT262398 HRP262398 IBL262398 ILH262398 IVD262398 JEZ262398 JOV262398 JYR262398 KIN262398 KSJ262398 LCF262398 LMB262398 LVX262398 MFT262398 MPP262398 MZL262398 NJH262398 NTD262398 OCZ262398 OMV262398 OWR262398 PGN262398 PQJ262398 QAF262398 QKB262398 QTX262398 RDT262398 RNP262398 RXL262398 SHH262398 SRD262398 TAZ262398 TKV262398 TUR262398 UEN262398 UOJ262398 UYF262398 VIB262398 VRX262398 WBT262398 WLP262398 WVL262398 D327934 IZ327934 SV327934 ACR327934 AMN327934 AWJ327934 BGF327934 BQB327934 BZX327934 CJT327934 CTP327934 DDL327934 DNH327934 DXD327934 EGZ327934 EQV327934 FAR327934 FKN327934 FUJ327934 GEF327934 GOB327934 GXX327934 HHT327934 HRP327934 IBL327934 ILH327934 IVD327934 JEZ327934 JOV327934 JYR327934 KIN327934 KSJ327934 LCF327934 LMB327934 LVX327934 MFT327934 MPP327934 MZL327934 NJH327934 NTD327934 OCZ327934 OMV327934 OWR327934 PGN327934 PQJ327934 QAF327934 QKB327934 QTX327934 RDT327934 RNP327934 RXL327934 SHH327934 SRD327934 TAZ327934 TKV327934 TUR327934 UEN327934 UOJ327934 UYF327934 VIB327934 VRX327934 WBT327934 WLP327934 WVL327934 D393470 IZ393470 SV393470 ACR393470 AMN393470 AWJ393470 BGF393470 BQB393470 BZX393470 CJT393470 CTP393470 DDL393470 DNH393470 DXD393470 EGZ393470 EQV393470 FAR393470 FKN393470 FUJ393470 GEF393470 GOB393470 GXX393470 HHT393470 HRP393470 IBL393470 ILH393470 IVD393470 JEZ393470 JOV393470 JYR393470 KIN393470 KSJ393470 LCF393470 LMB393470 LVX393470 MFT393470 MPP393470 MZL393470 NJH393470 NTD393470 OCZ393470 OMV393470 OWR393470 PGN393470 PQJ393470 QAF393470 QKB393470 QTX393470 RDT393470 RNP393470 RXL393470 SHH393470 SRD393470 TAZ393470 TKV393470 TUR393470 UEN393470 UOJ393470 UYF393470 VIB393470 VRX393470 WBT393470 WLP393470 WVL393470 D459006 IZ459006 SV459006 ACR459006 AMN459006 AWJ459006 BGF459006 BQB459006 BZX459006 CJT459006 CTP459006 DDL459006 DNH459006 DXD459006 EGZ459006 EQV459006 FAR459006 FKN459006 FUJ459006 GEF459006 GOB459006 GXX459006 HHT459006 HRP459006 IBL459006 ILH459006 IVD459006 JEZ459006 JOV459006 JYR459006 KIN459006 KSJ459006 LCF459006 LMB459006 LVX459006 MFT459006 MPP459006 MZL459006 NJH459006 NTD459006 OCZ459006 OMV459006 OWR459006 PGN459006 PQJ459006 QAF459006 QKB459006 QTX459006 RDT459006 RNP459006 RXL459006 SHH459006 SRD459006 TAZ459006 TKV459006 TUR459006 UEN459006 UOJ459006 UYF459006 VIB459006 VRX459006 WBT459006 WLP459006 WVL459006 D524542 IZ524542 SV524542 ACR524542 AMN524542 AWJ524542 BGF524542 BQB524542 BZX524542 CJT524542 CTP524542 DDL524542 DNH524542 DXD524542 EGZ524542 EQV524542 FAR524542 FKN524542 FUJ524542 GEF524542 GOB524542 GXX524542 HHT524542 HRP524542 IBL524542 ILH524542 IVD524542 JEZ524542 JOV524542 JYR524542 KIN524542 KSJ524542 LCF524542 LMB524542 LVX524542 MFT524542 MPP524542 MZL524542 NJH524542 NTD524542 OCZ524542 OMV524542 OWR524542 PGN524542 PQJ524542 QAF524542 QKB524542 QTX524542 RDT524542 RNP524542 RXL524542 SHH524542 SRD524542 TAZ524542 TKV524542 TUR524542 UEN524542 UOJ524542 UYF524542 VIB524542 VRX524542 WBT524542 WLP524542 WVL524542 D590078 IZ590078 SV590078 ACR590078 AMN590078 AWJ590078 BGF590078 BQB590078 BZX590078 CJT590078 CTP590078 DDL590078 DNH590078 DXD590078 EGZ590078 EQV590078 FAR590078 FKN590078 FUJ590078 GEF590078 GOB590078 GXX590078 HHT590078 HRP590078 IBL590078 ILH590078 IVD590078 JEZ590078 JOV590078 JYR590078 KIN590078 KSJ590078 LCF590078 LMB590078 LVX590078 MFT590078 MPP590078 MZL590078 NJH590078 NTD590078 OCZ590078 OMV590078 OWR590078 PGN590078 PQJ590078 QAF590078 QKB590078 QTX590078 RDT590078 RNP590078 RXL590078 SHH590078 SRD590078 TAZ590078 TKV590078 TUR590078 UEN590078 UOJ590078 UYF590078 VIB590078 VRX590078 WBT590078 WLP590078 WVL590078 D655614 IZ655614 SV655614 ACR655614 AMN655614 AWJ655614 BGF655614 BQB655614 BZX655614 CJT655614 CTP655614 DDL655614 DNH655614 DXD655614 EGZ655614 EQV655614 FAR655614 FKN655614 FUJ655614 GEF655614 GOB655614 GXX655614 HHT655614 HRP655614 IBL655614 ILH655614 IVD655614 JEZ655614 JOV655614 JYR655614 KIN655614 KSJ655614 LCF655614 LMB655614 LVX655614 MFT655614 MPP655614 MZL655614 NJH655614 NTD655614 OCZ655614 OMV655614 OWR655614 PGN655614 PQJ655614 QAF655614 QKB655614 QTX655614 RDT655614 RNP655614 RXL655614 SHH655614 SRD655614 TAZ655614 TKV655614 TUR655614 UEN655614 UOJ655614 UYF655614 VIB655614 VRX655614 WBT655614 WLP655614 WVL655614 D721150 IZ721150 SV721150 ACR721150 AMN721150 AWJ721150 BGF721150 BQB721150 BZX721150 CJT721150 CTP721150 DDL721150 DNH721150 DXD721150 EGZ721150 EQV721150 FAR721150 FKN721150 FUJ721150 GEF721150 GOB721150 GXX721150 HHT721150 HRP721150 IBL721150 ILH721150 IVD721150 JEZ721150 JOV721150 JYR721150 KIN721150 KSJ721150 LCF721150 LMB721150 LVX721150 MFT721150 MPP721150 MZL721150 NJH721150 NTD721150 OCZ721150 OMV721150 OWR721150 PGN721150 PQJ721150 QAF721150 QKB721150 QTX721150 RDT721150 RNP721150 RXL721150 SHH721150 SRD721150 TAZ721150 TKV721150 TUR721150 UEN721150 UOJ721150 UYF721150 VIB721150 VRX721150 WBT721150 WLP721150 WVL721150 D786686 IZ786686 SV786686 ACR786686 AMN786686 AWJ786686 BGF786686 BQB786686 BZX786686 CJT786686 CTP786686 DDL786686 DNH786686 DXD786686 EGZ786686 EQV786686 FAR786686 FKN786686 FUJ786686 GEF786686 GOB786686 GXX786686 HHT786686 HRP786686 IBL786686 ILH786686 IVD786686 JEZ786686 JOV786686 JYR786686 KIN786686 KSJ786686 LCF786686 LMB786686 LVX786686 MFT786686 MPP786686 MZL786686 NJH786686 NTD786686 OCZ786686 OMV786686 OWR786686 PGN786686 PQJ786686 QAF786686 QKB786686 QTX786686 RDT786686 RNP786686 RXL786686 SHH786686 SRD786686 TAZ786686 TKV786686 TUR786686 UEN786686 UOJ786686 UYF786686 VIB786686 VRX786686 WBT786686 WLP786686 WVL786686 D852222 IZ852222 SV852222 ACR852222 AMN852222 AWJ852222 BGF852222 BQB852222 BZX852222 CJT852222 CTP852222 DDL852222 DNH852222 DXD852222 EGZ852222 EQV852222 FAR852222 FKN852222 FUJ852222 GEF852222 GOB852222 GXX852222 HHT852222 HRP852222 IBL852222 ILH852222 IVD852222 JEZ852222 JOV852222 JYR852222 KIN852222 KSJ852222 LCF852222 LMB852222 LVX852222 MFT852222 MPP852222 MZL852222 NJH852222 NTD852222 OCZ852222 OMV852222 OWR852222 PGN852222 PQJ852222 QAF852222 QKB852222 QTX852222 RDT852222 RNP852222 RXL852222 SHH852222 SRD852222 TAZ852222 TKV852222 TUR852222 UEN852222 UOJ852222 UYF852222 VIB852222 VRX852222 WBT852222 WLP852222 WVL852222 D917758 IZ917758 SV917758 ACR917758 AMN917758 AWJ917758 BGF917758 BQB917758 BZX917758 CJT917758 CTP917758 DDL917758 DNH917758 DXD917758 EGZ917758 EQV917758 FAR917758 FKN917758 FUJ917758 GEF917758 GOB917758 GXX917758 HHT917758 HRP917758 IBL917758 ILH917758 IVD917758 JEZ917758 JOV917758 JYR917758 KIN917758 KSJ917758 LCF917758 LMB917758 LVX917758 MFT917758 MPP917758 MZL917758 NJH917758 NTD917758 OCZ917758 OMV917758 OWR917758 PGN917758 PQJ917758 QAF917758 QKB917758 QTX917758 RDT917758 RNP917758 RXL917758 SHH917758 SRD917758 TAZ917758 TKV917758 TUR917758 UEN917758 UOJ917758 UYF917758 VIB917758 VRX917758 WBT917758 WLP917758 WVL917758 D983294 IZ983294 SV983294 ACR983294 AMN983294 AWJ983294 BGF983294 BQB983294 BZX983294 CJT983294 CTP983294 DDL983294 DNH983294 DXD983294 EGZ983294 EQV983294 FAR983294 FKN983294 FUJ983294 GEF983294 GOB983294 GXX983294 HHT983294 HRP983294 IBL983294 ILH983294 IVD983294 JEZ983294 JOV983294 JYR983294 KIN983294 KSJ983294 LCF983294 LMB983294 LVX983294 MFT983294 MPP983294 MZL983294 NJH983294 NTD983294 OCZ983294 OMV983294 OWR983294 PGN983294 PQJ983294 QAF983294 QKB983294 QTX983294 RDT983294 RNP983294 RXL983294 SHH983294 SRD983294 TAZ983294 TKV983294 TUR983294 UEN983294 UOJ983294 UYF983294 VIB983294 VRX983294 WBT983294 WLP983294 WVL983294"/>
    <dataValidation allowBlank="1" showInputMessage="1" showErrorMessage="1" sqref="K77:K83 K89:K95 K101:K107 K113:K119 K125:K131 K137:K143 K149:K155 K161:K167 K173:K179 K185:K191 K197:K203 K209:K215 K221:K227 K233:K239 K245:K251 K257:K263 K269:K275 K281:K287 K293:K299 K305:K311 K317:K323 K329:K335 K341:K347 K353:K359 K365:K371 K377:K383 K389:K395 K401:K407 K413:K419 K425:K431 K437:K443 K449:K455 K65844:K65850 K65856:K65862 K65868:K65874 K65880:K65886 K65892:K65898 K65904:K65910 K65916:K65922 K65928:K65934 K65940:K65946 K65952:K65958 K65964:K65970 K65976:K65982 K65988:K65994 K66000:K66006 K131380:K131386 K131392:K131398 K131404:K131410 K131416:K131422 K131428:K131434 K131440:K131446 K131452:K131458 K131464:K131470 K131476:K131482 K131488:K131494 K131500:K131506 K131512:K131518 K131524:K131530 K131536:K131542 K196916:K196922 K196928:K196934 K196940:K196946 K196952:K196958 K196964:K196970 K196976:K196982 K196988:K196994 K197000:K197006 K197012:K197018 K197024:K197030 K197036:K197042 K197048:K197054 K197060:K197066 K197072:K197078 K262452:K262458 K262464:K262470 K262476:K262482 K262488:K262494 K262500:K262506 K262512:K262518 K262524:K262530 K262536:K262542 K262548:K262554 K262560:K262566 K262572:K262578 K262584:K262590 K262596:K262602 K262608:K262614 K327988:K327994 K328000:K328006 K328012:K328018 K328024:K328030 K328036:K328042 K328048:K328054 K328060:K328066 K328072:K328078 K328084:K328090 K328096:K328102 K328108:K328114 K328120:K328126 K328132:K328138 K328144:K328150 K393524:K393530 K393536:K393542 K393548:K393554 K393560:K393566 K393572:K393578 K393584:K393590 K393596:K393602 K393608:K393614 K393620:K393626 K393632:K393638 K393644:K393650 K393656:K393662 K393668:K393674 K393680:K393686 K459060:K459066 K459072:K459078 K459084:K459090 K459096:K459102 K459108:K459114 K459120:K459126 K459132:K459138 K459144:K459150 K459156:K459162 K459168:K459174 K459180:K459186 K459192:K459198 K459204:K459210 K459216:K459222 K524596:K524602 K524608:K524614 K524620:K524626 K524632:K524638 K524644:K524650 K524656:K524662 K524668:K524674 K524680:K524686 K524692:K524698 K524704:K524710 K524716:K524722 K524728:K524734 K524740:K524746 K524752:K524758 K590132:K590138 K590144:K590150 K590156:K590162 K590168:K590174 K590180:K590186 K590192:K590198 K590204:K590210 K590216:K590222 K590228:K590234 K590240:K590246 K590252:K590258 K590264:K590270 K590276:K590282 K590288:K590294 K655668:K655674 K655680:K655686 K655692:K655698 K655704:K655710 K655716:K655722 K655728:K655734 K655740:K655746 K655752:K655758 K655764:K655770 K655776:K655782 K655788:K655794 K655800:K655806 K655812:K655818 K655824:K655830 K721204:K721210 K721216:K721222 K721228:K721234 K721240:K721246 K721252:K721258 K721264:K721270 K721276:K721282 K721288:K721294 K721300:K721306 K721312:K721318 K721324:K721330 K721336:K721342 K721348:K721354 K721360:K721366 K786740:K786746 K786752:K786758 K786764:K786770 K786776:K786782 K786788:K786794 K786800:K786806 K786812:K786818 K786824:K786830 K786836:K786842 K786848:K786854 K786860:K786866 K786872:K786878 K786884:K786890 K786896:K786902 K852276:K852282 K852288:K852294 K852300:K852306 K852312:K852318 K852324:K852330 K852336:K852342 K852348:K852354 K852360:K852366 K852372:K852378 K852384:K852390 K852396:K852402 K852408:K852414 K852420:K852426 K852432:K852438 K917812:K917818 K917824:K917830 K917836:K917842 K917848:K917854 K917860:K917866 K917872:K917878 K917884:K917890 K917896:K917902 K917908:K917914 K917920:K917926 K917932:K917938 K917944:K917950 K917956:K917962 K917968:K917974 K983348:K983354 K983360:K983366 K983372:K983378 K983384:K983390 K983396:K983402 K983408:K983414 K983420:K983426 K983432:K983438 K983444:K983450 K983456:K983462 K983468:K983474 K983480:K983486 K983492:K983498 K983504:K983510 JG77:JG83 JG89:JG95 JG101:JG107 JG113:JG119 JG125:JG131 JG137:JG143 JG149:JG155 JG161:JG167 JG173:JG179 JG185:JG191 JG197:JG203 JG209:JG215 JG221:JG227 JG233:JG239 JG65844:JG65850 JG65856:JG65862 JG65868:JG65874 JG65880:JG65886 JG65892:JG65898 JG65904:JG65910 JG65916:JG65922 JG65928:JG65934 JG65940:JG65946 JG65952:JG65958 JG65964:JG65970 JG65976:JG65982 JG65988:JG65994 JG66000:JG66006 JG131380:JG131386 JG131392:JG131398 JG131404:JG131410 JG131416:JG131422 JG131428:JG131434 JG131440:JG131446 JG131452:JG131458 JG131464:JG131470 JG131476:JG131482 JG131488:JG131494 JG131500:JG131506 JG131512:JG131518 JG131524:JG131530 JG131536:JG131542 JG196916:JG196922 JG196928:JG196934 JG196940:JG196946 JG196952:JG196958 JG196964:JG196970 JG196976:JG196982 JG196988:JG196994 JG197000:JG197006 JG197012:JG197018 JG197024:JG197030 JG197036:JG197042 JG197048:JG197054 JG197060:JG197066 JG197072:JG197078 JG262452:JG262458 JG262464:JG262470 JG262476:JG262482 JG262488:JG262494 JG262500:JG262506 JG262512:JG262518 JG262524:JG262530 JG262536:JG262542 JG262548:JG262554 JG262560:JG262566 JG262572:JG262578 JG262584:JG262590 JG262596:JG262602 JG262608:JG262614 JG327988:JG327994 JG328000:JG328006 JG328012:JG328018 JG328024:JG328030 JG328036:JG328042 JG328048:JG328054 JG328060:JG328066 JG328072:JG328078 JG328084:JG328090 JG328096:JG328102 JG328108:JG328114 JG328120:JG328126 JG328132:JG328138 JG328144:JG328150 JG393524:JG393530 JG393536:JG393542 JG393548:JG393554 JG393560:JG393566 JG393572:JG393578 JG393584:JG393590 JG393596:JG393602 JG393608:JG393614 JG393620:JG393626 JG393632:JG393638 JG393644:JG393650 JG393656:JG393662 JG393668:JG393674 JG393680:JG393686 JG459060:JG459066 JG459072:JG459078 JG459084:JG459090 JG459096:JG459102 JG459108:JG459114 JG459120:JG459126 JG459132:JG459138 JG459144:JG459150 JG459156:JG459162 JG459168:JG459174 JG459180:JG459186 JG459192:JG459198 JG459204:JG459210 JG459216:JG459222 JG524596:JG524602 JG524608:JG524614 JG524620:JG524626 JG524632:JG524638 JG524644:JG524650 JG524656:JG524662 JG524668:JG524674 JG524680:JG524686 JG524692:JG524698 JG524704:JG524710 JG524716:JG524722 JG524728:JG524734 JG524740:JG524746 JG524752:JG524758 JG590132:JG590138 JG590144:JG590150 JG590156:JG590162 JG590168:JG590174 JG590180:JG590186 JG590192:JG590198 JG590204:JG590210 JG590216:JG590222 JG590228:JG590234 JG590240:JG590246 JG590252:JG590258 JG590264:JG590270 JG590276:JG590282 JG590288:JG590294 JG655668:JG655674 JG655680:JG655686 JG655692:JG655698 JG655704:JG655710 JG655716:JG655722 JG655728:JG655734 JG655740:JG655746 JG655752:JG655758 JG655764:JG655770 JG655776:JG655782 JG655788:JG655794 JG655800:JG655806 JG655812:JG655818 JG655824:JG655830 JG721204:JG721210 JG721216:JG721222 JG721228:JG721234 JG721240:JG721246 JG721252:JG721258 JG721264:JG721270 JG721276:JG721282 JG721288:JG721294 JG721300:JG721306 JG721312:JG721318 JG721324:JG721330 JG721336:JG721342 JG721348:JG721354 JG721360:JG721366 JG786740:JG786746 JG786752:JG786758 JG786764:JG786770 JG786776:JG786782 JG786788:JG786794 JG786800:JG786806 JG786812:JG786818 JG786824:JG786830 JG786836:JG786842 JG786848:JG786854 JG786860:JG786866 JG786872:JG786878 JG786884:JG786890 JG786896:JG786902 JG852276:JG852282 JG852288:JG852294 JG852300:JG852306 JG852312:JG852318 JG852324:JG852330 JG852336:JG852342 JG852348:JG852354 JG852360:JG852366 JG852372:JG852378 JG852384:JG852390 JG852396:JG852402 JG852408:JG852414 JG852420:JG852426 JG852432:JG852438 JG917812:JG917818 JG917824:JG917830 JG917836:JG917842 JG917848:JG917854 JG917860:JG917866 JG917872:JG917878 JG917884:JG917890 JG917896:JG917902 JG917908:JG917914 JG917920:JG917926 JG917932:JG917938 JG917944:JG917950 JG917956:JG917962 JG917968:JG917974 JG983348:JG983354 JG983360:JG983366 JG983372:JG983378 JG983384:JG983390 JG983396:JG983402 JG983408:JG983414 JG983420:JG983426 JG983432:JG983438 JG983444:JG983450 JG983456:JG983462 JG983468:JG983474 JG983480:JG983486 JG983492:JG983498 JG983504:JG983510 TC77:TC83 TC89:TC95 TC101:TC107 TC113:TC119 TC125:TC131 TC137:TC143 TC149:TC155 TC161:TC167 TC173:TC179 TC185:TC191 TC197:TC203 TC209:TC215 TC221:TC227 TC233:TC239 TC65844:TC65850 TC65856:TC65862 TC65868:TC65874 TC65880:TC65886 TC65892:TC65898 TC65904:TC65910 TC65916:TC65922 TC65928:TC65934 TC65940:TC65946 TC65952:TC65958 TC65964:TC65970 TC65976:TC65982 TC65988:TC65994 TC66000:TC66006 TC131380:TC131386 TC131392:TC131398 TC131404:TC131410 TC131416:TC131422 TC131428:TC131434 TC131440:TC131446 TC131452:TC131458 TC131464:TC131470 TC131476:TC131482 TC131488:TC131494 TC131500:TC131506 TC131512:TC131518 TC131524:TC131530 TC131536:TC131542 TC196916:TC196922 TC196928:TC196934 TC196940:TC196946 TC196952:TC196958 TC196964:TC196970 TC196976:TC196982 TC196988:TC196994 TC197000:TC197006 TC197012:TC197018 TC197024:TC197030 TC197036:TC197042 TC197048:TC197054 TC197060:TC197066 TC197072:TC197078 TC262452:TC262458 TC262464:TC262470 TC262476:TC262482 TC262488:TC262494 TC262500:TC262506 TC262512:TC262518 TC262524:TC262530 TC262536:TC262542 TC262548:TC262554 TC262560:TC262566 TC262572:TC262578 TC262584:TC262590 TC262596:TC262602 TC262608:TC262614 TC327988:TC327994 TC328000:TC328006 TC328012:TC328018 TC328024:TC328030 TC328036:TC328042 TC328048:TC328054 TC328060:TC328066 TC328072:TC328078 TC328084:TC328090 TC328096:TC328102 TC328108:TC328114 TC328120:TC328126 TC328132:TC328138 TC328144:TC328150 TC393524:TC393530 TC393536:TC393542 TC393548:TC393554 TC393560:TC393566 TC393572:TC393578 TC393584:TC393590 TC393596:TC393602 TC393608:TC393614 TC393620:TC393626 TC393632:TC393638 TC393644:TC393650 TC393656:TC393662 TC393668:TC393674 TC393680:TC393686 TC459060:TC459066 TC459072:TC459078 TC459084:TC459090 TC459096:TC459102 TC459108:TC459114 TC459120:TC459126 TC459132:TC459138 TC459144:TC459150 TC459156:TC459162 TC459168:TC459174 TC459180:TC459186 TC459192:TC459198 TC459204:TC459210 TC459216:TC459222 TC524596:TC524602 TC524608:TC524614 TC524620:TC524626 TC524632:TC524638 TC524644:TC524650 TC524656:TC524662 TC524668:TC524674 TC524680:TC524686 TC524692:TC524698 TC524704:TC524710 TC524716:TC524722 TC524728:TC524734 TC524740:TC524746 TC524752:TC524758 TC590132:TC590138 TC590144:TC590150 TC590156:TC590162 TC590168:TC590174 TC590180:TC590186 TC590192:TC590198 TC590204:TC590210 TC590216:TC590222 TC590228:TC590234 TC590240:TC590246 TC590252:TC590258 TC590264:TC590270 TC590276:TC590282 TC590288:TC590294 TC655668:TC655674 TC655680:TC655686 TC655692:TC655698 TC655704:TC655710 TC655716:TC655722 TC655728:TC655734 TC655740:TC655746 TC655752:TC655758 TC655764:TC655770 TC655776:TC655782 TC655788:TC655794 TC655800:TC655806 TC655812:TC655818 TC655824:TC655830 TC721204:TC721210 TC721216:TC721222 TC721228:TC721234 TC721240:TC721246 TC721252:TC721258 TC721264:TC721270 TC721276:TC721282 TC721288:TC721294 TC721300:TC721306 TC721312:TC721318 TC721324:TC721330 TC721336:TC721342 TC721348:TC721354 TC721360:TC721366 TC786740:TC786746 TC786752:TC786758 TC786764:TC786770 TC786776:TC786782 TC786788:TC786794 TC786800:TC786806 TC786812:TC786818 TC786824:TC786830 TC786836:TC786842 TC786848:TC786854 TC786860:TC786866 TC786872:TC786878 TC786884:TC786890 TC786896:TC786902 TC852276:TC852282 TC852288:TC852294 TC852300:TC852306 TC852312:TC852318 TC852324:TC852330 TC852336:TC852342 TC852348:TC852354 TC852360:TC852366 TC852372:TC852378 TC852384:TC852390 TC852396:TC852402 TC852408:TC852414 TC852420:TC852426 TC852432:TC852438 TC917812:TC917818 TC917824:TC917830 TC917836:TC917842 TC917848:TC917854 TC917860:TC917866 TC917872:TC917878 TC917884:TC917890 TC917896:TC917902 TC917908:TC917914 TC917920:TC917926 TC917932:TC917938 TC917944:TC917950 TC917956:TC917962 TC917968:TC917974 TC983348:TC983354 TC983360:TC983366 TC983372:TC983378 TC983384:TC983390 TC983396:TC983402 TC983408:TC983414 TC983420:TC983426 TC983432:TC983438 TC983444:TC983450 TC983456:TC983462 TC983468:TC983474 TC983480:TC983486 TC983492:TC983498 TC983504:TC983510 ACY77:ACY83 ACY89:ACY95 ACY101:ACY107 ACY113:ACY119 ACY125:ACY131 ACY137:ACY143 ACY149:ACY155 ACY161:ACY167 ACY173:ACY179 ACY185:ACY191 ACY197:ACY203 ACY209:ACY215 ACY221:ACY227 ACY233:ACY239 ACY65844:ACY65850 ACY65856:ACY65862 ACY65868:ACY65874 ACY65880:ACY65886 ACY65892:ACY65898 ACY65904:ACY65910 ACY65916:ACY65922 ACY65928:ACY65934 ACY65940:ACY65946 ACY65952:ACY65958 ACY65964:ACY65970 ACY65976:ACY65982 ACY65988:ACY65994 ACY66000:ACY66006 ACY131380:ACY131386 ACY131392:ACY131398 ACY131404:ACY131410 ACY131416:ACY131422 ACY131428:ACY131434 ACY131440:ACY131446 ACY131452:ACY131458 ACY131464:ACY131470 ACY131476:ACY131482 ACY131488:ACY131494 ACY131500:ACY131506 ACY131512:ACY131518 ACY131524:ACY131530 ACY131536:ACY131542 ACY196916:ACY196922 ACY196928:ACY196934 ACY196940:ACY196946 ACY196952:ACY196958 ACY196964:ACY196970 ACY196976:ACY196982 ACY196988:ACY196994 ACY197000:ACY197006 ACY197012:ACY197018 ACY197024:ACY197030 ACY197036:ACY197042 ACY197048:ACY197054 ACY197060:ACY197066 ACY197072:ACY197078 ACY262452:ACY262458 ACY262464:ACY262470 ACY262476:ACY262482 ACY262488:ACY262494 ACY262500:ACY262506 ACY262512:ACY262518 ACY262524:ACY262530 ACY262536:ACY262542 ACY262548:ACY262554 ACY262560:ACY262566 ACY262572:ACY262578 ACY262584:ACY262590 ACY262596:ACY262602 ACY262608:ACY262614 ACY327988:ACY327994 ACY328000:ACY328006 ACY328012:ACY328018 ACY328024:ACY328030 ACY328036:ACY328042 ACY328048:ACY328054 ACY328060:ACY328066 ACY328072:ACY328078 ACY328084:ACY328090 ACY328096:ACY328102 ACY328108:ACY328114 ACY328120:ACY328126 ACY328132:ACY328138 ACY328144:ACY328150 ACY393524:ACY393530 ACY393536:ACY393542 ACY393548:ACY393554 ACY393560:ACY393566 ACY393572:ACY393578 ACY393584:ACY393590 ACY393596:ACY393602 ACY393608:ACY393614 ACY393620:ACY393626 ACY393632:ACY393638 ACY393644:ACY393650 ACY393656:ACY393662 ACY393668:ACY393674 ACY393680:ACY393686 ACY459060:ACY459066 ACY459072:ACY459078 ACY459084:ACY459090 ACY459096:ACY459102 ACY459108:ACY459114 ACY459120:ACY459126 ACY459132:ACY459138 ACY459144:ACY459150 ACY459156:ACY459162 ACY459168:ACY459174 ACY459180:ACY459186 ACY459192:ACY459198 ACY459204:ACY459210 ACY459216:ACY459222 ACY524596:ACY524602 ACY524608:ACY524614 ACY524620:ACY524626 ACY524632:ACY524638 ACY524644:ACY524650 ACY524656:ACY524662 ACY524668:ACY524674 ACY524680:ACY524686 ACY524692:ACY524698 ACY524704:ACY524710 ACY524716:ACY524722 ACY524728:ACY524734 ACY524740:ACY524746 ACY524752:ACY524758 ACY590132:ACY590138 ACY590144:ACY590150 ACY590156:ACY590162 ACY590168:ACY590174 ACY590180:ACY590186 ACY590192:ACY590198 ACY590204:ACY590210 ACY590216:ACY590222 ACY590228:ACY590234 ACY590240:ACY590246 ACY590252:ACY590258 ACY590264:ACY590270 ACY590276:ACY590282 ACY590288:ACY590294 ACY655668:ACY655674 ACY655680:ACY655686 ACY655692:ACY655698 ACY655704:ACY655710 ACY655716:ACY655722 ACY655728:ACY655734 ACY655740:ACY655746 ACY655752:ACY655758 ACY655764:ACY655770 ACY655776:ACY655782 ACY655788:ACY655794 ACY655800:ACY655806 ACY655812:ACY655818 ACY655824:ACY655830 ACY721204:ACY721210 ACY721216:ACY721222 ACY721228:ACY721234 ACY721240:ACY721246 ACY721252:ACY721258 ACY721264:ACY721270 ACY721276:ACY721282 ACY721288:ACY721294 ACY721300:ACY721306 ACY721312:ACY721318 ACY721324:ACY721330 ACY721336:ACY721342 ACY721348:ACY721354 ACY721360:ACY721366 ACY786740:ACY786746 ACY786752:ACY786758 ACY786764:ACY786770 ACY786776:ACY786782 ACY786788:ACY786794 ACY786800:ACY786806 ACY786812:ACY786818 ACY786824:ACY786830 ACY786836:ACY786842 ACY786848:ACY786854 ACY786860:ACY786866 ACY786872:ACY786878 ACY786884:ACY786890 ACY786896:ACY786902 ACY852276:ACY852282 ACY852288:ACY852294 ACY852300:ACY852306 ACY852312:ACY852318 ACY852324:ACY852330 ACY852336:ACY852342 ACY852348:ACY852354 ACY852360:ACY852366 ACY852372:ACY852378 ACY852384:ACY852390 ACY852396:ACY852402 ACY852408:ACY852414 ACY852420:ACY852426 ACY852432:ACY852438 ACY917812:ACY917818 ACY917824:ACY917830 ACY917836:ACY917842 ACY917848:ACY917854 ACY917860:ACY917866 ACY917872:ACY917878 ACY917884:ACY917890 ACY917896:ACY917902 ACY917908:ACY917914 ACY917920:ACY917926 ACY917932:ACY917938 ACY917944:ACY917950 ACY917956:ACY917962 ACY917968:ACY917974 ACY983348:ACY983354 ACY983360:ACY983366 ACY983372:ACY983378 ACY983384:ACY983390 ACY983396:ACY983402 ACY983408:ACY983414 ACY983420:ACY983426 ACY983432:ACY983438 ACY983444:ACY983450 ACY983456:ACY983462 ACY983468:ACY983474 ACY983480:ACY983486 ACY983492:ACY983498 ACY983504:ACY983510 AMU77:AMU83 AMU89:AMU95 AMU101:AMU107 AMU113:AMU119 AMU125:AMU131 AMU137:AMU143 AMU149:AMU155 AMU161:AMU167 AMU173:AMU179 AMU185:AMU191 AMU197:AMU203 AMU209:AMU215 AMU221:AMU227 AMU233:AMU239 AMU65844:AMU65850 AMU65856:AMU65862 AMU65868:AMU65874 AMU65880:AMU65886 AMU65892:AMU65898 AMU65904:AMU65910 AMU65916:AMU65922 AMU65928:AMU65934 AMU65940:AMU65946 AMU65952:AMU65958 AMU65964:AMU65970 AMU65976:AMU65982 AMU65988:AMU65994 AMU66000:AMU66006 AMU131380:AMU131386 AMU131392:AMU131398 AMU131404:AMU131410 AMU131416:AMU131422 AMU131428:AMU131434 AMU131440:AMU131446 AMU131452:AMU131458 AMU131464:AMU131470 AMU131476:AMU131482 AMU131488:AMU131494 AMU131500:AMU131506 AMU131512:AMU131518 AMU131524:AMU131530 AMU131536:AMU131542 AMU196916:AMU196922 AMU196928:AMU196934 AMU196940:AMU196946 AMU196952:AMU196958 AMU196964:AMU196970 AMU196976:AMU196982 AMU196988:AMU196994 AMU197000:AMU197006 AMU197012:AMU197018 AMU197024:AMU197030 AMU197036:AMU197042 AMU197048:AMU197054 AMU197060:AMU197066 AMU197072:AMU197078 AMU262452:AMU262458 AMU262464:AMU262470 AMU262476:AMU262482 AMU262488:AMU262494 AMU262500:AMU262506 AMU262512:AMU262518 AMU262524:AMU262530 AMU262536:AMU262542 AMU262548:AMU262554 AMU262560:AMU262566 AMU262572:AMU262578 AMU262584:AMU262590 AMU262596:AMU262602 AMU262608:AMU262614 AMU327988:AMU327994 AMU328000:AMU328006 AMU328012:AMU328018 AMU328024:AMU328030 AMU328036:AMU328042 AMU328048:AMU328054 AMU328060:AMU328066 AMU328072:AMU328078 AMU328084:AMU328090 AMU328096:AMU328102 AMU328108:AMU328114 AMU328120:AMU328126 AMU328132:AMU328138 AMU328144:AMU328150 AMU393524:AMU393530 AMU393536:AMU393542 AMU393548:AMU393554 AMU393560:AMU393566 AMU393572:AMU393578 AMU393584:AMU393590 AMU393596:AMU393602 AMU393608:AMU393614 AMU393620:AMU393626 AMU393632:AMU393638 AMU393644:AMU393650 AMU393656:AMU393662 AMU393668:AMU393674 AMU393680:AMU393686 AMU459060:AMU459066 AMU459072:AMU459078 AMU459084:AMU459090 AMU459096:AMU459102 AMU459108:AMU459114 AMU459120:AMU459126 AMU459132:AMU459138 AMU459144:AMU459150 AMU459156:AMU459162 AMU459168:AMU459174 AMU459180:AMU459186 AMU459192:AMU459198 AMU459204:AMU459210 AMU459216:AMU459222 AMU524596:AMU524602 AMU524608:AMU524614 AMU524620:AMU524626 AMU524632:AMU524638 AMU524644:AMU524650 AMU524656:AMU524662 AMU524668:AMU524674 AMU524680:AMU524686 AMU524692:AMU524698 AMU524704:AMU524710 AMU524716:AMU524722 AMU524728:AMU524734 AMU524740:AMU524746 AMU524752:AMU524758 AMU590132:AMU590138 AMU590144:AMU590150 AMU590156:AMU590162 AMU590168:AMU590174 AMU590180:AMU590186 AMU590192:AMU590198 AMU590204:AMU590210 AMU590216:AMU590222 AMU590228:AMU590234 AMU590240:AMU590246 AMU590252:AMU590258 AMU590264:AMU590270 AMU590276:AMU590282 AMU590288:AMU590294 AMU655668:AMU655674 AMU655680:AMU655686 AMU655692:AMU655698 AMU655704:AMU655710 AMU655716:AMU655722 AMU655728:AMU655734 AMU655740:AMU655746 AMU655752:AMU655758 AMU655764:AMU655770 AMU655776:AMU655782 AMU655788:AMU655794 AMU655800:AMU655806 AMU655812:AMU655818 AMU655824:AMU655830 AMU721204:AMU721210 AMU721216:AMU721222 AMU721228:AMU721234 AMU721240:AMU721246 AMU721252:AMU721258 AMU721264:AMU721270 AMU721276:AMU721282 AMU721288:AMU721294 AMU721300:AMU721306 AMU721312:AMU721318 AMU721324:AMU721330 AMU721336:AMU721342 AMU721348:AMU721354 AMU721360:AMU721366 AMU786740:AMU786746 AMU786752:AMU786758 AMU786764:AMU786770 AMU786776:AMU786782 AMU786788:AMU786794 AMU786800:AMU786806 AMU786812:AMU786818 AMU786824:AMU786830 AMU786836:AMU786842 AMU786848:AMU786854 AMU786860:AMU786866 AMU786872:AMU786878 AMU786884:AMU786890 AMU786896:AMU786902 AMU852276:AMU852282 AMU852288:AMU852294 AMU852300:AMU852306 AMU852312:AMU852318 AMU852324:AMU852330 AMU852336:AMU852342 AMU852348:AMU852354 AMU852360:AMU852366 AMU852372:AMU852378 AMU852384:AMU852390 AMU852396:AMU852402 AMU852408:AMU852414 AMU852420:AMU852426 AMU852432:AMU852438 AMU917812:AMU917818 AMU917824:AMU917830 AMU917836:AMU917842 AMU917848:AMU917854 AMU917860:AMU917866 AMU917872:AMU917878 AMU917884:AMU917890 AMU917896:AMU917902 AMU917908:AMU917914 AMU917920:AMU917926 AMU917932:AMU917938 AMU917944:AMU917950 AMU917956:AMU917962 AMU917968:AMU917974 AMU983348:AMU983354 AMU983360:AMU983366 AMU983372:AMU983378 AMU983384:AMU983390 AMU983396:AMU983402 AMU983408:AMU983414 AMU983420:AMU983426 AMU983432:AMU983438 AMU983444:AMU983450 AMU983456:AMU983462 AMU983468:AMU983474 AMU983480:AMU983486 AMU983492:AMU983498 AMU983504:AMU983510 AWQ77:AWQ83 AWQ89:AWQ95 AWQ101:AWQ107 AWQ113:AWQ119 AWQ125:AWQ131 AWQ137:AWQ143 AWQ149:AWQ155 AWQ161:AWQ167 AWQ173:AWQ179 AWQ185:AWQ191 AWQ197:AWQ203 AWQ209:AWQ215 AWQ221:AWQ227 AWQ233:AWQ239 AWQ65844:AWQ65850 AWQ65856:AWQ65862 AWQ65868:AWQ65874 AWQ65880:AWQ65886 AWQ65892:AWQ65898 AWQ65904:AWQ65910 AWQ65916:AWQ65922 AWQ65928:AWQ65934 AWQ65940:AWQ65946 AWQ65952:AWQ65958 AWQ65964:AWQ65970 AWQ65976:AWQ65982 AWQ65988:AWQ65994 AWQ66000:AWQ66006 AWQ131380:AWQ131386 AWQ131392:AWQ131398 AWQ131404:AWQ131410 AWQ131416:AWQ131422 AWQ131428:AWQ131434 AWQ131440:AWQ131446 AWQ131452:AWQ131458 AWQ131464:AWQ131470 AWQ131476:AWQ131482 AWQ131488:AWQ131494 AWQ131500:AWQ131506 AWQ131512:AWQ131518 AWQ131524:AWQ131530 AWQ131536:AWQ131542 AWQ196916:AWQ196922 AWQ196928:AWQ196934 AWQ196940:AWQ196946 AWQ196952:AWQ196958 AWQ196964:AWQ196970 AWQ196976:AWQ196982 AWQ196988:AWQ196994 AWQ197000:AWQ197006 AWQ197012:AWQ197018 AWQ197024:AWQ197030 AWQ197036:AWQ197042 AWQ197048:AWQ197054 AWQ197060:AWQ197066 AWQ197072:AWQ197078 AWQ262452:AWQ262458 AWQ262464:AWQ262470 AWQ262476:AWQ262482 AWQ262488:AWQ262494 AWQ262500:AWQ262506 AWQ262512:AWQ262518 AWQ262524:AWQ262530 AWQ262536:AWQ262542 AWQ262548:AWQ262554 AWQ262560:AWQ262566 AWQ262572:AWQ262578 AWQ262584:AWQ262590 AWQ262596:AWQ262602 AWQ262608:AWQ262614 AWQ327988:AWQ327994 AWQ328000:AWQ328006 AWQ328012:AWQ328018 AWQ328024:AWQ328030 AWQ328036:AWQ328042 AWQ328048:AWQ328054 AWQ328060:AWQ328066 AWQ328072:AWQ328078 AWQ328084:AWQ328090 AWQ328096:AWQ328102 AWQ328108:AWQ328114 AWQ328120:AWQ328126 AWQ328132:AWQ328138 AWQ328144:AWQ328150 AWQ393524:AWQ393530 AWQ393536:AWQ393542 AWQ393548:AWQ393554 AWQ393560:AWQ393566 AWQ393572:AWQ393578 AWQ393584:AWQ393590 AWQ393596:AWQ393602 AWQ393608:AWQ393614 AWQ393620:AWQ393626 AWQ393632:AWQ393638 AWQ393644:AWQ393650 AWQ393656:AWQ393662 AWQ393668:AWQ393674 AWQ393680:AWQ393686 AWQ459060:AWQ459066 AWQ459072:AWQ459078 AWQ459084:AWQ459090 AWQ459096:AWQ459102 AWQ459108:AWQ459114 AWQ459120:AWQ459126 AWQ459132:AWQ459138 AWQ459144:AWQ459150 AWQ459156:AWQ459162 AWQ459168:AWQ459174 AWQ459180:AWQ459186 AWQ459192:AWQ459198 AWQ459204:AWQ459210 AWQ459216:AWQ459222 AWQ524596:AWQ524602 AWQ524608:AWQ524614 AWQ524620:AWQ524626 AWQ524632:AWQ524638 AWQ524644:AWQ524650 AWQ524656:AWQ524662 AWQ524668:AWQ524674 AWQ524680:AWQ524686 AWQ524692:AWQ524698 AWQ524704:AWQ524710 AWQ524716:AWQ524722 AWQ524728:AWQ524734 AWQ524740:AWQ524746 AWQ524752:AWQ524758 AWQ590132:AWQ590138 AWQ590144:AWQ590150 AWQ590156:AWQ590162 AWQ590168:AWQ590174 AWQ590180:AWQ590186 AWQ590192:AWQ590198 AWQ590204:AWQ590210 AWQ590216:AWQ590222 AWQ590228:AWQ590234 AWQ590240:AWQ590246 AWQ590252:AWQ590258 AWQ590264:AWQ590270 AWQ590276:AWQ590282 AWQ590288:AWQ590294 AWQ655668:AWQ655674 AWQ655680:AWQ655686 AWQ655692:AWQ655698 AWQ655704:AWQ655710 AWQ655716:AWQ655722 AWQ655728:AWQ655734 AWQ655740:AWQ655746 AWQ655752:AWQ655758 AWQ655764:AWQ655770 AWQ655776:AWQ655782 AWQ655788:AWQ655794 AWQ655800:AWQ655806 AWQ655812:AWQ655818 AWQ655824:AWQ655830 AWQ721204:AWQ721210 AWQ721216:AWQ721222 AWQ721228:AWQ721234 AWQ721240:AWQ721246 AWQ721252:AWQ721258 AWQ721264:AWQ721270 AWQ721276:AWQ721282 AWQ721288:AWQ721294 AWQ721300:AWQ721306 AWQ721312:AWQ721318 AWQ721324:AWQ721330 AWQ721336:AWQ721342 AWQ721348:AWQ721354 AWQ721360:AWQ721366 AWQ786740:AWQ786746 AWQ786752:AWQ786758 AWQ786764:AWQ786770 AWQ786776:AWQ786782 AWQ786788:AWQ786794 AWQ786800:AWQ786806 AWQ786812:AWQ786818 AWQ786824:AWQ786830 AWQ786836:AWQ786842 AWQ786848:AWQ786854 AWQ786860:AWQ786866 AWQ786872:AWQ786878 AWQ786884:AWQ786890 AWQ786896:AWQ786902 AWQ852276:AWQ852282 AWQ852288:AWQ852294 AWQ852300:AWQ852306 AWQ852312:AWQ852318 AWQ852324:AWQ852330 AWQ852336:AWQ852342 AWQ852348:AWQ852354 AWQ852360:AWQ852366 AWQ852372:AWQ852378 AWQ852384:AWQ852390 AWQ852396:AWQ852402 AWQ852408:AWQ852414 AWQ852420:AWQ852426 AWQ852432:AWQ852438 AWQ917812:AWQ917818 AWQ917824:AWQ917830 AWQ917836:AWQ917842 AWQ917848:AWQ917854 AWQ917860:AWQ917866 AWQ917872:AWQ917878 AWQ917884:AWQ917890 AWQ917896:AWQ917902 AWQ917908:AWQ917914 AWQ917920:AWQ917926 AWQ917932:AWQ917938 AWQ917944:AWQ917950 AWQ917956:AWQ917962 AWQ917968:AWQ917974 AWQ983348:AWQ983354 AWQ983360:AWQ983366 AWQ983372:AWQ983378 AWQ983384:AWQ983390 AWQ983396:AWQ983402 AWQ983408:AWQ983414 AWQ983420:AWQ983426 AWQ983432:AWQ983438 AWQ983444:AWQ983450 AWQ983456:AWQ983462 AWQ983468:AWQ983474 AWQ983480:AWQ983486 AWQ983492:AWQ983498 AWQ983504:AWQ983510 BGM77:BGM83 BGM89:BGM95 BGM101:BGM107 BGM113:BGM119 BGM125:BGM131 BGM137:BGM143 BGM149:BGM155 BGM161:BGM167 BGM173:BGM179 BGM185:BGM191 BGM197:BGM203 BGM209:BGM215 BGM221:BGM227 BGM233:BGM239 BGM65844:BGM65850 BGM65856:BGM65862 BGM65868:BGM65874 BGM65880:BGM65886 BGM65892:BGM65898 BGM65904:BGM65910 BGM65916:BGM65922 BGM65928:BGM65934 BGM65940:BGM65946 BGM65952:BGM65958 BGM65964:BGM65970 BGM65976:BGM65982 BGM65988:BGM65994 BGM66000:BGM66006 BGM131380:BGM131386 BGM131392:BGM131398 BGM131404:BGM131410 BGM131416:BGM131422 BGM131428:BGM131434 BGM131440:BGM131446 BGM131452:BGM131458 BGM131464:BGM131470 BGM131476:BGM131482 BGM131488:BGM131494 BGM131500:BGM131506 BGM131512:BGM131518 BGM131524:BGM131530 BGM131536:BGM131542 BGM196916:BGM196922 BGM196928:BGM196934 BGM196940:BGM196946 BGM196952:BGM196958 BGM196964:BGM196970 BGM196976:BGM196982 BGM196988:BGM196994 BGM197000:BGM197006 BGM197012:BGM197018 BGM197024:BGM197030 BGM197036:BGM197042 BGM197048:BGM197054 BGM197060:BGM197066 BGM197072:BGM197078 BGM262452:BGM262458 BGM262464:BGM262470 BGM262476:BGM262482 BGM262488:BGM262494 BGM262500:BGM262506 BGM262512:BGM262518 BGM262524:BGM262530 BGM262536:BGM262542 BGM262548:BGM262554 BGM262560:BGM262566 BGM262572:BGM262578 BGM262584:BGM262590 BGM262596:BGM262602 BGM262608:BGM262614 BGM327988:BGM327994 BGM328000:BGM328006 BGM328012:BGM328018 BGM328024:BGM328030 BGM328036:BGM328042 BGM328048:BGM328054 BGM328060:BGM328066 BGM328072:BGM328078 BGM328084:BGM328090 BGM328096:BGM328102 BGM328108:BGM328114 BGM328120:BGM328126 BGM328132:BGM328138 BGM328144:BGM328150 BGM393524:BGM393530 BGM393536:BGM393542 BGM393548:BGM393554 BGM393560:BGM393566 BGM393572:BGM393578 BGM393584:BGM393590 BGM393596:BGM393602 BGM393608:BGM393614 BGM393620:BGM393626 BGM393632:BGM393638 BGM393644:BGM393650 BGM393656:BGM393662 BGM393668:BGM393674 BGM393680:BGM393686 BGM459060:BGM459066 BGM459072:BGM459078 BGM459084:BGM459090 BGM459096:BGM459102 BGM459108:BGM459114 BGM459120:BGM459126 BGM459132:BGM459138 BGM459144:BGM459150 BGM459156:BGM459162 BGM459168:BGM459174 BGM459180:BGM459186 BGM459192:BGM459198 BGM459204:BGM459210 BGM459216:BGM459222 BGM524596:BGM524602 BGM524608:BGM524614 BGM524620:BGM524626 BGM524632:BGM524638 BGM524644:BGM524650 BGM524656:BGM524662 BGM524668:BGM524674 BGM524680:BGM524686 BGM524692:BGM524698 BGM524704:BGM524710 BGM524716:BGM524722 BGM524728:BGM524734 BGM524740:BGM524746 BGM524752:BGM524758 BGM590132:BGM590138 BGM590144:BGM590150 BGM590156:BGM590162 BGM590168:BGM590174 BGM590180:BGM590186 BGM590192:BGM590198 BGM590204:BGM590210 BGM590216:BGM590222 BGM590228:BGM590234 BGM590240:BGM590246 BGM590252:BGM590258 BGM590264:BGM590270 BGM590276:BGM590282 BGM590288:BGM590294 BGM655668:BGM655674 BGM655680:BGM655686 BGM655692:BGM655698 BGM655704:BGM655710 BGM655716:BGM655722 BGM655728:BGM655734 BGM655740:BGM655746 BGM655752:BGM655758 BGM655764:BGM655770 BGM655776:BGM655782 BGM655788:BGM655794 BGM655800:BGM655806 BGM655812:BGM655818 BGM655824:BGM655830 BGM721204:BGM721210 BGM721216:BGM721222 BGM721228:BGM721234 BGM721240:BGM721246 BGM721252:BGM721258 BGM721264:BGM721270 BGM721276:BGM721282 BGM721288:BGM721294 BGM721300:BGM721306 BGM721312:BGM721318 BGM721324:BGM721330 BGM721336:BGM721342 BGM721348:BGM721354 BGM721360:BGM721366 BGM786740:BGM786746 BGM786752:BGM786758 BGM786764:BGM786770 BGM786776:BGM786782 BGM786788:BGM786794 BGM786800:BGM786806 BGM786812:BGM786818 BGM786824:BGM786830 BGM786836:BGM786842 BGM786848:BGM786854 BGM786860:BGM786866 BGM786872:BGM786878 BGM786884:BGM786890 BGM786896:BGM786902 BGM852276:BGM852282 BGM852288:BGM852294 BGM852300:BGM852306 BGM852312:BGM852318 BGM852324:BGM852330 BGM852336:BGM852342 BGM852348:BGM852354 BGM852360:BGM852366 BGM852372:BGM852378 BGM852384:BGM852390 BGM852396:BGM852402 BGM852408:BGM852414 BGM852420:BGM852426 BGM852432:BGM852438 BGM917812:BGM917818 BGM917824:BGM917830 BGM917836:BGM917842 BGM917848:BGM917854 BGM917860:BGM917866 BGM917872:BGM917878 BGM917884:BGM917890 BGM917896:BGM917902 BGM917908:BGM917914 BGM917920:BGM917926 BGM917932:BGM917938 BGM917944:BGM917950 BGM917956:BGM917962 BGM917968:BGM917974 BGM983348:BGM983354 BGM983360:BGM983366 BGM983372:BGM983378 BGM983384:BGM983390 BGM983396:BGM983402 BGM983408:BGM983414 BGM983420:BGM983426 BGM983432:BGM983438 BGM983444:BGM983450 BGM983456:BGM983462 BGM983468:BGM983474 BGM983480:BGM983486 BGM983492:BGM983498 BGM983504:BGM983510 BQI77:BQI83 BQI89:BQI95 BQI101:BQI107 BQI113:BQI119 BQI125:BQI131 BQI137:BQI143 BQI149:BQI155 BQI161:BQI167 BQI173:BQI179 BQI185:BQI191 BQI197:BQI203 BQI209:BQI215 BQI221:BQI227 BQI233:BQI239 BQI65844:BQI65850 BQI65856:BQI65862 BQI65868:BQI65874 BQI65880:BQI65886 BQI65892:BQI65898 BQI65904:BQI65910 BQI65916:BQI65922 BQI65928:BQI65934 BQI65940:BQI65946 BQI65952:BQI65958 BQI65964:BQI65970 BQI65976:BQI65982 BQI65988:BQI65994 BQI66000:BQI66006 BQI131380:BQI131386 BQI131392:BQI131398 BQI131404:BQI131410 BQI131416:BQI131422 BQI131428:BQI131434 BQI131440:BQI131446 BQI131452:BQI131458 BQI131464:BQI131470 BQI131476:BQI131482 BQI131488:BQI131494 BQI131500:BQI131506 BQI131512:BQI131518 BQI131524:BQI131530 BQI131536:BQI131542 BQI196916:BQI196922 BQI196928:BQI196934 BQI196940:BQI196946 BQI196952:BQI196958 BQI196964:BQI196970 BQI196976:BQI196982 BQI196988:BQI196994 BQI197000:BQI197006 BQI197012:BQI197018 BQI197024:BQI197030 BQI197036:BQI197042 BQI197048:BQI197054 BQI197060:BQI197066 BQI197072:BQI197078 BQI262452:BQI262458 BQI262464:BQI262470 BQI262476:BQI262482 BQI262488:BQI262494 BQI262500:BQI262506 BQI262512:BQI262518 BQI262524:BQI262530 BQI262536:BQI262542 BQI262548:BQI262554 BQI262560:BQI262566 BQI262572:BQI262578 BQI262584:BQI262590 BQI262596:BQI262602 BQI262608:BQI262614 BQI327988:BQI327994 BQI328000:BQI328006 BQI328012:BQI328018 BQI328024:BQI328030 BQI328036:BQI328042 BQI328048:BQI328054 BQI328060:BQI328066 BQI328072:BQI328078 BQI328084:BQI328090 BQI328096:BQI328102 BQI328108:BQI328114 BQI328120:BQI328126 BQI328132:BQI328138 BQI328144:BQI328150 BQI393524:BQI393530 BQI393536:BQI393542 BQI393548:BQI393554 BQI393560:BQI393566 BQI393572:BQI393578 BQI393584:BQI393590 BQI393596:BQI393602 BQI393608:BQI393614 BQI393620:BQI393626 BQI393632:BQI393638 BQI393644:BQI393650 BQI393656:BQI393662 BQI393668:BQI393674 BQI393680:BQI393686 BQI459060:BQI459066 BQI459072:BQI459078 BQI459084:BQI459090 BQI459096:BQI459102 BQI459108:BQI459114 BQI459120:BQI459126 BQI459132:BQI459138 BQI459144:BQI459150 BQI459156:BQI459162 BQI459168:BQI459174 BQI459180:BQI459186 BQI459192:BQI459198 BQI459204:BQI459210 BQI459216:BQI459222 BQI524596:BQI524602 BQI524608:BQI524614 BQI524620:BQI524626 BQI524632:BQI524638 BQI524644:BQI524650 BQI524656:BQI524662 BQI524668:BQI524674 BQI524680:BQI524686 BQI524692:BQI524698 BQI524704:BQI524710 BQI524716:BQI524722 BQI524728:BQI524734 BQI524740:BQI524746 BQI524752:BQI524758 BQI590132:BQI590138 BQI590144:BQI590150 BQI590156:BQI590162 BQI590168:BQI590174 BQI590180:BQI590186 BQI590192:BQI590198 BQI590204:BQI590210 BQI590216:BQI590222 BQI590228:BQI590234 BQI590240:BQI590246 BQI590252:BQI590258 BQI590264:BQI590270 BQI590276:BQI590282 BQI590288:BQI590294 BQI655668:BQI655674 BQI655680:BQI655686 BQI655692:BQI655698 BQI655704:BQI655710 BQI655716:BQI655722 BQI655728:BQI655734 BQI655740:BQI655746 BQI655752:BQI655758 BQI655764:BQI655770 BQI655776:BQI655782 BQI655788:BQI655794 BQI655800:BQI655806 BQI655812:BQI655818 BQI655824:BQI655830 BQI721204:BQI721210 BQI721216:BQI721222 BQI721228:BQI721234 BQI721240:BQI721246 BQI721252:BQI721258 BQI721264:BQI721270 BQI721276:BQI721282 BQI721288:BQI721294 BQI721300:BQI721306 BQI721312:BQI721318 BQI721324:BQI721330 BQI721336:BQI721342 BQI721348:BQI721354 BQI721360:BQI721366 BQI786740:BQI786746 BQI786752:BQI786758 BQI786764:BQI786770 BQI786776:BQI786782 BQI786788:BQI786794 BQI786800:BQI786806 BQI786812:BQI786818 BQI786824:BQI786830 BQI786836:BQI786842 BQI786848:BQI786854 BQI786860:BQI786866 BQI786872:BQI786878 BQI786884:BQI786890 BQI786896:BQI786902 BQI852276:BQI852282 BQI852288:BQI852294 BQI852300:BQI852306 BQI852312:BQI852318 BQI852324:BQI852330 BQI852336:BQI852342 BQI852348:BQI852354 BQI852360:BQI852366 BQI852372:BQI852378 BQI852384:BQI852390 BQI852396:BQI852402 BQI852408:BQI852414 BQI852420:BQI852426 BQI852432:BQI852438 BQI917812:BQI917818 BQI917824:BQI917830 BQI917836:BQI917842 BQI917848:BQI917854 BQI917860:BQI917866 BQI917872:BQI917878 BQI917884:BQI917890 BQI917896:BQI917902 BQI917908:BQI917914 BQI917920:BQI917926 BQI917932:BQI917938 BQI917944:BQI917950 BQI917956:BQI917962 BQI917968:BQI917974 BQI983348:BQI983354 BQI983360:BQI983366 BQI983372:BQI983378 BQI983384:BQI983390 BQI983396:BQI983402 BQI983408:BQI983414 BQI983420:BQI983426 BQI983432:BQI983438 BQI983444:BQI983450 BQI983456:BQI983462 BQI983468:BQI983474 BQI983480:BQI983486 BQI983492:BQI983498 BQI983504:BQI983510 CAE77:CAE83 CAE89:CAE95 CAE101:CAE107 CAE113:CAE119 CAE125:CAE131 CAE137:CAE143 CAE149:CAE155 CAE161:CAE167 CAE173:CAE179 CAE185:CAE191 CAE197:CAE203 CAE209:CAE215 CAE221:CAE227 CAE233:CAE239 CAE65844:CAE65850 CAE65856:CAE65862 CAE65868:CAE65874 CAE65880:CAE65886 CAE65892:CAE65898 CAE65904:CAE65910 CAE65916:CAE65922 CAE65928:CAE65934 CAE65940:CAE65946 CAE65952:CAE65958 CAE65964:CAE65970 CAE65976:CAE65982 CAE65988:CAE65994 CAE66000:CAE66006 CAE131380:CAE131386 CAE131392:CAE131398 CAE131404:CAE131410 CAE131416:CAE131422 CAE131428:CAE131434 CAE131440:CAE131446 CAE131452:CAE131458 CAE131464:CAE131470 CAE131476:CAE131482 CAE131488:CAE131494 CAE131500:CAE131506 CAE131512:CAE131518 CAE131524:CAE131530 CAE131536:CAE131542 CAE196916:CAE196922 CAE196928:CAE196934 CAE196940:CAE196946 CAE196952:CAE196958 CAE196964:CAE196970 CAE196976:CAE196982 CAE196988:CAE196994 CAE197000:CAE197006 CAE197012:CAE197018 CAE197024:CAE197030 CAE197036:CAE197042 CAE197048:CAE197054 CAE197060:CAE197066 CAE197072:CAE197078 CAE262452:CAE262458 CAE262464:CAE262470 CAE262476:CAE262482 CAE262488:CAE262494 CAE262500:CAE262506 CAE262512:CAE262518 CAE262524:CAE262530 CAE262536:CAE262542 CAE262548:CAE262554 CAE262560:CAE262566 CAE262572:CAE262578 CAE262584:CAE262590 CAE262596:CAE262602 CAE262608:CAE262614 CAE327988:CAE327994 CAE328000:CAE328006 CAE328012:CAE328018 CAE328024:CAE328030 CAE328036:CAE328042 CAE328048:CAE328054 CAE328060:CAE328066 CAE328072:CAE328078 CAE328084:CAE328090 CAE328096:CAE328102 CAE328108:CAE328114 CAE328120:CAE328126 CAE328132:CAE328138 CAE328144:CAE328150 CAE393524:CAE393530 CAE393536:CAE393542 CAE393548:CAE393554 CAE393560:CAE393566 CAE393572:CAE393578 CAE393584:CAE393590 CAE393596:CAE393602 CAE393608:CAE393614 CAE393620:CAE393626 CAE393632:CAE393638 CAE393644:CAE393650 CAE393656:CAE393662 CAE393668:CAE393674 CAE393680:CAE393686 CAE459060:CAE459066 CAE459072:CAE459078 CAE459084:CAE459090 CAE459096:CAE459102 CAE459108:CAE459114 CAE459120:CAE459126 CAE459132:CAE459138 CAE459144:CAE459150 CAE459156:CAE459162 CAE459168:CAE459174 CAE459180:CAE459186 CAE459192:CAE459198 CAE459204:CAE459210 CAE459216:CAE459222 CAE524596:CAE524602 CAE524608:CAE524614 CAE524620:CAE524626 CAE524632:CAE524638 CAE524644:CAE524650 CAE524656:CAE524662 CAE524668:CAE524674 CAE524680:CAE524686 CAE524692:CAE524698 CAE524704:CAE524710 CAE524716:CAE524722 CAE524728:CAE524734 CAE524740:CAE524746 CAE524752:CAE524758 CAE590132:CAE590138 CAE590144:CAE590150 CAE590156:CAE590162 CAE590168:CAE590174 CAE590180:CAE590186 CAE590192:CAE590198 CAE590204:CAE590210 CAE590216:CAE590222 CAE590228:CAE590234 CAE590240:CAE590246 CAE590252:CAE590258 CAE590264:CAE590270 CAE590276:CAE590282 CAE590288:CAE590294 CAE655668:CAE655674 CAE655680:CAE655686 CAE655692:CAE655698 CAE655704:CAE655710 CAE655716:CAE655722 CAE655728:CAE655734 CAE655740:CAE655746 CAE655752:CAE655758 CAE655764:CAE655770 CAE655776:CAE655782 CAE655788:CAE655794 CAE655800:CAE655806 CAE655812:CAE655818 CAE655824:CAE655830 CAE721204:CAE721210 CAE721216:CAE721222 CAE721228:CAE721234 CAE721240:CAE721246 CAE721252:CAE721258 CAE721264:CAE721270 CAE721276:CAE721282 CAE721288:CAE721294 CAE721300:CAE721306 CAE721312:CAE721318 CAE721324:CAE721330 CAE721336:CAE721342 CAE721348:CAE721354 CAE721360:CAE721366 CAE786740:CAE786746 CAE786752:CAE786758 CAE786764:CAE786770 CAE786776:CAE786782 CAE786788:CAE786794 CAE786800:CAE786806 CAE786812:CAE786818 CAE786824:CAE786830 CAE786836:CAE786842 CAE786848:CAE786854 CAE786860:CAE786866 CAE786872:CAE786878 CAE786884:CAE786890 CAE786896:CAE786902 CAE852276:CAE852282 CAE852288:CAE852294 CAE852300:CAE852306 CAE852312:CAE852318 CAE852324:CAE852330 CAE852336:CAE852342 CAE852348:CAE852354 CAE852360:CAE852366 CAE852372:CAE852378 CAE852384:CAE852390 CAE852396:CAE852402 CAE852408:CAE852414 CAE852420:CAE852426 CAE852432:CAE852438 CAE917812:CAE917818 CAE917824:CAE917830 CAE917836:CAE917842 CAE917848:CAE917854 CAE917860:CAE917866 CAE917872:CAE917878 CAE917884:CAE917890 CAE917896:CAE917902 CAE917908:CAE917914 CAE917920:CAE917926 CAE917932:CAE917938 CAE917944:CAE917950 CAE917956:CAE917962 CAE917968:CAE917974 CAE983348:CAE983354 CAE983360:CAE983366 CAE983372:CAE983378 CAE983384:CAE983390 CAE983396:CAE983402 CAE983408:CAE983414 CAE983420:CAE983426 CAE983432:CAE983438 CAE983444:CAE983450 CAE983456:CAE983462 CAE983468:CAE983474 CAE983480:CAE983486 CAE983492:CAE983498 CAE983504:CAE983510 CKA77:CKA83 CKA89:CKA95 CKA101:CKA107 CKA113:CKA119 CKA125:CKA131 CKA137:CKA143 CKA149:CKA155 CKA161:CKA167 CKA173:CKA179 CKA185:CKA191 CKA197:CKA203 CKA209:CKA215 CKA221:CKA227 CKA233:CKA239 CKA65844:CKA65850 CKA65856:CKA65862 CKA65868:CKA65874 CKA65880:CKA65886 CKA65892:CKA65898 CKA65904:CKA65910 CKA65916:CKA65922 CKA65928:CKA65934 CKA65940:CKA65946 CKA65952:CKA65958 CKA65964:CKA65970 CKA65976:CKA65982 CKA65988:CKA65994 CKA66000:CKA66006 CKA131380:CKA131386 CKA131392:CKA131398 CKA131404:CKA131410 CKA131416:CKA131422 CKA131428:CKA131434 CKA131440:CKA131446 CKA131452:CKA131458 CKA131464:CKA131470 CKA131476:CKA131482 CKA131488:CKA131494 CKA131500:CKA131506 CKA131512:CKA131518 CKA131524:CKA131530 CKA131536:CKA131542 CKA196916:CKA196922 CKA196928:CKA196934 CKA196940:CKA196946 CKA196952:CKA196958 CKA196964:CKA196970 CKA196976:CKA196982 CKA196988:CKA196994 CKA197000:CKA197006 CKA197012:CKA197018 CKA197024:CKA197030 CKA197036:CKA197042 CKA197048:CKA197054 CKA197060:CKA197066 CKA197072:CKA197078 CKA262452:CKA262458 CKA262464:CKA262470 CKA262476:CKA262482 CKA262488:CKA262494 CKA262500:CKA262506 CKA262512:CKA262518 CKA262524:CKA262530 CKA262536:CKA262542 CKA262548:CKA262554 CKA262560:CKA262566 CKA262572:CKA262578 CKA262584:CKA262590 CKA262596:CKA262602 CKA262608:CKA262614 CKA327988:CKA327994 CKA328000:CKA328006 CKA328012:CKA328018 CKA328024:CKA328030 CKA328036:CKA328042 CKA328048:CKA328054 CKA328060:CKA328066 CKA328072:CKA328078 CKA328084:CKA328090 CKA328096:CKA328102 CKA328108:CKA328114 CKA328120:CKA328126 CKA328132:CKA328138 CKA328144:CKA328150 CKA393524:CKA393530 CKA393536:CKA393542 CKA393548:CKA393554 CKA393560:CKA393566 CKA393572:CKA393578 CKA393584:CKA393590 CKA393596:CKA393602 CKA393608:CKA393614 CKA393620:CKA393626 CKA393632:CKA393638 CKA393644:CKA393650 CKA393656:CKA393662 CKA393668:CKA393674 CKA393680:CKA393686 CKA459060:CKA459066 CKA459072:CKA459078 CKA459084:CKA459090 CKA459096:CKA459102 CKA459108:CKA459114 CKA459120:CKA459126 CKA459132:CKA459138 CKA459144:CKA459150 CKA459156:CKA459162 CKA459168:CKA459174 CKA459180:CKA459186 CKA459192:CKA459198 CKA459204:CKA459210 CKA459216:CKA459222 CKA524596:CKA524602 CKA524608:CKA524614 CKA524620:CKA524626 CKA524632:CKA524638 CKA524644:CKA524650 CKA524656:CKA524662 CKA524668:CKA524674 CKA524680:CKA524686 CKA524692:CKA524698 CKA524704:CKA524710 CKA524716:CKA524722 CKA524728:CKA524734 CKA524740:CKA524746 CKA524752:CKA524758 CKA590132:CKA590138 CKA590144:CKA590150 CKA590156:CKA590162 CKA590168:CKA590174 CKA590180:CKA590186 CKA590192:CKA590198 CKA590204:CKA590210 CKA590216:CKA590222 CKA590228:CKA590234 CKA590240:CKA590246 CKA590252:CKA590258 CKA590264:CKA590270 CKA590276:CKA590282 CKA590288:CKA590294 CKA655668:CKA655674 CKA655680:CKA655686 CKA655692:CKA655698 CKA655704:CKA655710 CKA655716:CKA655722 CKA655728:CKA655734 CKA655740:CKA655746 CKA655752:CKA655758 CKA655764:CKA655770 CKA655776:CKA655782 CKA655788:CKA655794 CKA655800:CKA655806 CKA655812:CKA655818 CKA655824:CKA655830 CKA721204:CKA721210 CKA721216:CKA721222 CKA721228:CKA721234 CKA721240:CKA721246 CKA721252:CKA721258 CKA721264:CKA721270 CKA721276:CKA721282 CKA721288:CKA721294 CKA721300:CKA721306 CKA721312:CKA721318 CKA721324:CKA721330 CKA721336:CKA721342 CKA721348:CKA721354 CKA721360:CKA721366 CKA786740:CKA786746 CKA786752:CKA786758 CKA786764:CKA786770 CKA786776:CKA786782 CKA786788:CKA786794 CKA786800:CKA786806 CKA786812:CKA786818 CKA786824:CKA786830 CKA786836:CKA786842 CKA786848:CKA786854 CKA786860:CKA786866 CKA786872:CKA786878 CKA786884:CKA786890 CKA786896:CKA786902 CKA852276:CKA852282 CKA852288:CKA852294 CKA852300:CKA852306 CKA852312:CKA852318 CKA852324:CKA852330 CKA852336:CKA852342 CKA852348:CKA852354 CKA852360:CKA852366 CKA852372:CKA852378 CKA852384:CKA852390 CKA852396:CKA852402 CKA852408:CKA852414 CKA852420:CKA852426 CKA852432:CKA852438 CKA917812:CKA917818 CKA917824:CKA917830 CKA917836:CKA917842 CKA917848:CKA917854 CKA917860:CKA917866 CKA917872:CKA917878 CKA917884:CKA917890 CKA917896:CKA917902 CKA917908:CKA917914 CKA917920:CKA917926 CKA917932:CKA917938 CKA917944:CKA917950 CKA917956:CKA917962 CKA917968:CKA917974 CKA983348:CKA983354 CKA983360:CKA983366 CKA983372:CKA983378 CKA983384:CKA983390 CKA983396:CKA983402 CKA983408:CKA983414 CKA983420:CKA983426 CKA983432:CKA983438 CKA983444:CKA983450 CKA983456:CKA983462 CKA983468:CKA983474 CKA983480:CKA983486 CKA983492:CKA983498 CKA983504:CKA983510 CTW77:CTW83 CTW89:CTW95 CTW101:CTW107 CTW113:CTW119 CTW125:CTW131 CTW137:CTW143 CTW149:CTW155 CTW161:CTW167 CTW173:CTW179 CTW185:CTW191 CTW197:CTW203 CTW209:CTW215 CTW221:CTW227 CTW233:CTW239 CTW65844:CTW65850 CTW65856:CTW65862 CTW65868:CTW65874 CTW65880:CTW65886 CTW65892:CTW65898 CTW65904:CTW65910 CTW65916:CTW65922 CTW65928:CTW65934 CTW65940:CTW65946 CTW65952:CTW65958 CTW65964:CTW65970 CTW65976:CTW65982 CTW65988:CTW65994 CTW66000:CTW66006 CTW131380:CTW131386 CTW131392:CTW131398 CTW131404:CTW131410 CTW131416:CTW131422 CTW131428:CTW131434 CTW131440:CTW131446 CTW131452:CTW131458 CTW131464:CTW131470 CTW131476:CTW131482 CTW131488:CTW131494 CTW131500:CTW131506 CTW131512:CTW131518 CTW131524:CTW131530 CTW131536:CTW131542 CTW196916:CTW196922 CTW196928:CTW196934 CTW196940:CTW196946 CTW196952:CTW196958 CTW196964:CTW196970 CTW196976:CTW196982 CTW196988:CTW196994 CTW197000:CTW197006 CTW197012:CTW197018 CTW197024:CTW197030 CTW197036:CTW197042 CTW197048:CTW197054 CTW197060:CTW197066 CTW197072:CTW197078 CTW262452:CTW262458 CTW262464:CTW262470 CTW262476:CTW262482 CTW262488:CTW262494 CTW262500:CTW262506 CTW262512:CTW262518 CTW262524:CTW262530 CTW262536:CTW262542 CTW262548:CTW262554 CTW262560:CTW262566 CTW262572:CTW262578 CTW262584:CTW262590 CTW262596:CTW262602 CTW262608:CTW262614 CTW327988:CTW327994 CTW328000:CTW328006 CTW328012:CTW328018 CTW328024:CTW328030 CTW328036:CTW328042 CTW328048:CTW328054 CTW328060:CTW328066 CTW328072:CTW328078 CTW328084:CTW328090 CTW328096:CTW328102 CTW328108:CTW328114 CTW328120:CTW328126 CTW328132:CTW328138 CTW328144:CTW328150 CTW393524:CTW393530 CTW393536:CTW393542 CTW393548:CTW393554 CTW393560:CTW393566 CTW393572:CTW393578 CTW393584:CTW393590 CTW393596:CTW393602 CTW393608:CTW393614 CTW393620:CTW393626 CTW393632:CTW393638 CTW393644:CTW393650 CTW393656:CTW393662 CTW393668:CTW393674 CTW393680:CTW393686 CTW459060:CTW459066 CTW459072:CTW459078 CTW459084:CTW459090 CTW459096:CTW459102 CTW459108:CTW459114 CTW459120:CTW459126 CTW459132:CTW459138 CTW459144:CTW459150 CTW459156:CTW459162 CTW459168:CTW459174 CTW459180:CTW459186 CTW459192:CTW459198 CTW459204:CTW459210 CTW459216:CTW459222 CTW524596:CTW524602 CTW524608:CTW524614 CTW524620:CTW524626 CTW524632:CTW524638 CTW524644:CTW524650 CTW524656:CTW524662 CTW524668:CTW524674 CTW524680:CTW524686 CTW524692:CTW524698 CTW524704:CTW524710 CTW524716:CTW524722 CTW524728:CTW524734 CTW524740:CTW524746 CTW524752:CTW524758 CTW590132:CTW590138 CTW590144:CTW590150 CTW590156:CTW590162 CTW590168:CTW590174 CTW590180:CTW590186 CTW590192:CTW590198 CTW590204:CTW590210 CTW590216:CTW590222 CTW590228:CTW590234 CTW590240:CTW590246 CTW590252:CTW590258 CTW590264:CTW590270 CTW590276:CTW590282 CTW590288:CTW590294 CTW655668:CTW655674 CTW655680:CTW655686 CTW655692:CTW655698 CTW655704:CTW655710 CTW655716:CTW655722 CTW655728:CTW655734 CTW655740:CTW655746 CTW655752:CTW655758 CTW655764:CTW655770 CTW655776:CTW655782 CTW655788:CTW655794 CTW655800:CTW655806 CTW655812:CTW655818 CTW655824:CTW655830 CTW721204:CTW721210 CTW721216:CTW721222 CTW721228:CTW721234 CTW721240:CTW721246 CTW721252:CTW721258 CTW721264:CTW721270 CTW721276:CTW721282 CTW721288:CTW721294 CTW721300:CTW721306 CTW721312:CTW721318 CTW721324:CTW721330 CTW721336:CTW721342 CTW721348:CTW721354 CTW721360:CTW721366 CTW786740:CTW786746 CTW786752:CTW786758 CTW786764:CTW786770 CTW786776:CTW786782 CTW786788:CTW786794 CTW786800:CTW786806 CTW786812:CTW786818 CTW786824:CTW786830 CTW786836:CTW786842 CTW786848:CTW786854 CTW786860:CTW786866 CTW786872:CTW786878 CTW786884:CTW786890 CTW786896:CTW786902 CTW852276:CTW852282 CTW852288:CTW852294 CTW852300:CTW852306 CTW852312:CTW852318 CTW852324:CTW852330 CTW852336:CTW852342 CTW852348:CTW852354 CTW852360:CTW852366 CTW852372:CTW852378 CTW852384:CTW852390 CTW852396:CTW852402 CTW852408:CTW852414 CTW852420:CTW852426 CTW852432:CTW852438 CTW917812:CTW917818 CTW917824:CTW917830 CTW917836:CTW917842 CTW917848:CTW917854 CTW917860:CTW917866 CTW917872:CTW917878 CTW917884:CTW917890 CTW917896:CTW917902 CTW917908:CTW917914 CTW917920:CTW917926 CTW917932:CTW917938 CTW917944:CTW917950 CTW917956:CTW917962 CTW917968:CTW917974 CTW983348:CTW983354 CTW983360:CTW983366 CTW983372:CTW983378 CTW983384:CTW983390 CTW983396:CTW983402 CTW983408:CTW983414 CTW983420:CTW983426 CTW983432:CTW983438 CTW983444:CTW983450 CTW983456:CTW983462 CTW983468:CTW983474 CTW983480:CTW983486 CTW983492:CTW983498 CTW983504:CTW983510 DDS77:DDS83 DDS89:DDS95 DDS101:DDS107 DDS113:DDS119 DDS125:DDS131 DDS137:DDS143 DDS149:DDS155 DDS161:DDS167 DDS173:DDS179 DDS185:DDS191 DDS197:DDS203 DDS209:DDS215 DDS221:DDS227 DDS233:DDS239 DDS65844:DDS65850 DDS65856:DDS65862 DDS65868:DDS65874 DDS65880:DDS65886 DDS65892:DDS65898 DDS65904:DDS65910 DDS65916:DDS65922 DDS65928:DDS65934 DDS65940:DDS65946 DDS65952:DDS65958 DDS65964:DDS65970 DDS65976:DDS65982 DDS65988:DDS65994 DDS66000:DDS66006 DDS131380:DDS131386 DDS131392:DDS131398 DDS131404:DDS131410 DDS131416:DDS131422 DDS131428:DDS131434 DDS131440:DDS131446 DDS131452:DDS131458 DDS131464:DDS131470 DDS131476:DDS131482 DDS131488:DDS131494 DDS131500:DDS131506 DDS131512:DDS131518 DDS131524:DDS131530 DDS131536:DDS131542 DDS196916:DDS196922 DDS196928:DDS196934 DDS196940:DDS196946 DDS196952:DDS196958 DDS196964:DDS196970 DDS196976:DDS196982 DDS196988:DDS196994 DDS197000:DDS197006 DDS197012:DDS197018 DDS197024:DDS197030 DDS197036:DDS197042 DDS197048:DDS197054 DDS197060:DDS197066 DDS197072:DDS197078 DDS262452:DDS262458 DDS262464:DDS262470 DDS262476:DDS262482 DDS262488:DDS262494 DDS262500:DDS262506 DDS262512:DDS262518 DDS262524:DDS262530 DDS262536:DDS262542 DDS262548:DDS262554 DDS262560:DDS262566 DDS262572:DDS262578 DDS262584:DDS262590 DDS262596:DDS262602 DDS262608:DDS262614 DDS327988:DDS327994 DDS328000:DDS328006 DDS328012:DDS328018 DDS328024:DDS328030 DDS328036:DDS328042 DDS328048:DDS328054 DDS328060:DDS328066 DDS328072:DDS328078 DDS328084:DDS328090 DDS328096:DDS328102 DDS328108:DDS328114 DDS328120:DDS328126 DDS328132:DDS328138 DDS328144:DDS328150 DDS393524:DDS393530 DDS393536:DDS393542 DDS393548:DDS393554 DDS393560:DDS393566 DDS393572:DDS393578 DDS393584:DDS393590 DDS393596:DDS393602 DDS393608:DDS393614 DDS393620:DDS393626 DDS393632:DDS393638 DDS393644:DDS393650 DDS393656:DDS393662 DDS393668:DDS393674 DDS393680:DDS393686 DDS459060:DDS459066 DDS459072:DDS459078 DDS459084:DDS459090 DDS459096:DDS459102 DDS459108:DDS459114 DDS459120:DDS459126 DDS459132:DDS459138 DDS459144:DDS459150 DDS459156:DDS459162 DDS459168:DDS459174 DDS459180:DDS459186 DDS459192:DDS459198 DDS459204:DDS459210 DDS459216:DDS459222 DDS524596:DDS524602 DDS524608:DDS524614 DDS524620:DDS524626 DDS524632:DDS524638 DDS524644:DDS524650 DDS524656:DDS524662 DDS524668:DDS524674 DDS524680:DDS524686 DDS524692:DDS524698 DDS524704:DDS524710 DDS524716:DDS524722 DDS524728:DDS524734 DDS524740:DDS524746 DDS524752:DDS524758 DDS590132:DDS590138 DDS590144:DDS590150 DDS590156:DDS590162 DDS590168:DDS590174 DDS590180:DDS590186 DDS590192:DDS590198 DDS590204:DDS590210 DDS590216:DDS590222 DDS590228:DDS590234 DDS590240:DDS590246 DDS590252:DDS590258 DDS590264:DDS590270 DDS590276:DDS590282 DDS590288:DDS590294 DDS655668:DDS655674 DDS655680:DDS655686 DDS655692:DDS655698 DDS655704:DDS655710 DDS655716:DDS655722 DDS655728:DDS655734 DDS655740:DDS655746 DDS655752:DDS655758 DDS655764:DDS655770 DDS655776:DDS655782 DDS655788:DDS655794 DDS655800:DDS655806 DDS655812:DDS655818 DDS655824:DDS655830 DDS721204:DDS721210 DDS721216:DDS721222 DDS721228:DDS721234 DDS721240:DDS721246 DDS721252:DDS721258 DDS721264:DDS721270 DDS721276:DDS721282 DDS721288:DDS721294 DDS721300:DDS721306 DDS721312:DDS721318 DDS721324:DDS721330 DDS721336:DDS721342 DDS721348:DDS721354 DDS721360:DDS721366 DDS786740:DDS786746 DDS786752:DDS786758 DDS786764:DDS786770 DDS786776:DDS786782 DDS786788:DDS786794 DDS786800:DDS786806 DDS786812:DDS786818 DDS786824:DDS786830 DDS786836:DDS786842 DDS786848:DDS786854 DDS786860:DDS786866 DDS786872:DDS786878 DDS786884:DDS786890 DDS786896:DDS786902 DDS852276:DDS852282 DDS852288:DDS852294 DDS852300:DDS852306 DDS852312:DDS852318 DDS852324:DDS852330 DDS852336:DDS852342 DDS852348:DDS852354 DDS852360:DDS852366 DDS852372:DDS852378 DDS852384:DDS852390 DDS852396:DDS852402 DDS852408:DDS852414 DDS852420:DDS852426 DDS852432:DDS852438 DDS917812:DDS917818 DDS917824:DDS917830 DDS917836:DDS917842 DDS917848:DDS917854 DDS917860:DDS917866 DDS917872:DDS917878 DDS917884:DDS917890 DDS917896:DDS917902 DDS917908:DDS917914 DDS917920:DDS917926 DDS917932:DDS917938 DDS917944:DDS917950 DDS917956:DDS917962 DDS917968:DDS917974 DDS983348:DDS983354 DDS983360:DDS983366 DDS983372:DDS983378 DDS983384:DDS983390 DDS983396:DDS983402 DDS983408:DDS983414 DDS983420:DDS983426 DDS983432:DDS983438 DDS983444:DDS983450 DDS983456:DDS983462 DDS983468:DDS983474 DDS983480:DDS983486 DDS983492:DDS983498 DDS983504:DDS983510 DNO77:DNO83 DNO89:DNO95 DNO101:DNO107 DNO113:DNO119 DNO125:DNO131 DNO137:DNO143 DNO149:DNO155 DNO161:DNO167 DNO173:DNO179 DNO185:DNO191 DNO197:DNO203 DNO209:DNO215 DNO221:DNO227 DNO233:DNO239 DNO65844:DNO65850 DNO65856:DNO65862 DNO65868:DNO65874 DNO65880:DNO65886 DNO65892:DNO65898 DNO65904:DNO65910 DNO65916:DNO65922 DNO65928:DNO65934 DNO65940:DNO65946 DNO65952:DNO65958 DNO65964:DNO65970 DNO65976:DNO65982 DNO65988:DNO65994 DNO66000:DNO66006 DNO131380:DNO131386 DNO131392:DNO131398 DNO131404:DNO131410 DNO131416:DNO131422 DNO131428:DNO131434 DNO131440:DNO131446 DNO131452:DNO131458 DNO131464:DNO131470 DNO131476:DNO131482 DNO131488:DNO131494 DNO131500:DNO131506 DNO131512:DNO131518 DNO131524:DNO131530 DNO131536:DNO131542 DNO196916:DNO196922 DNO196928:DNO196934 DNO196940:DNO196946 DNO196952:DNO196958 DNO196964:DNO196970 DNO196976:DNO196982 DNO196988:DNO196994 DNO197000:DNO197006 DNO197012:DNO197018 DNO197024:DNO197030 DNO197036:DNO197042 DNO197048:DNO197054 DNO197060:DNO197066 DNO197072:DNO197078 DNO262452:DNO262458 DNO262464:DNO262470 DNO262476:DNO262482 DNO262488:DNO262494 DNO262500:DNO262506 DNO262512:DNO262518 DNO262524:DNO262530 DNO262536:DNO262542 DNO262548:DNO262554 DNO262560:DNO262566 DNO262572:DNO262578 DNO262584:DNO262590 DNO262596:DNO262602 DNO262608:DNO262614 DNO327988:DNO327994 DNO328000:DNO328006 DNO328012:DNO328018 DNO328024:DNO328030 DNO328036:DNO328042 DNO328048:DNO328054 DNO328060:DNO328066 DNO328072:DNO328078 DNO328084:DNO328090 DNO328096:DNO328102 DNO328108:DNO328114 DNO328120:DNO328126 DNO328132:DNO328138 DNO328144:DNO328150 DNO393524:DNO393530 DNO393536:DNO393542 DNO393548:DNO393554 DNO393560:DNO393566 DNO393572:DNO393578 DNO393584:DNO393590 DNO393596:DNO393602 DNO393608:DNO393614 DNO393620:DNO393626 DNO393632:DNO393638 DNO393644:DNO393650 DNO393656:DNO393662 DNO393668:DNO393674 DNO393680:DNO393686 DNO459060:DNO459066 DNO459072:DNO459078 DNO459084:DNO459090 DNO459096:DNO459102 DNO459108:DNO459114 DNO459120:DNO459126 DNO459132:DNO459138 DNO459144:DNO459150 DNO459156:DNO459162 DNO459168:DNO459174 DNO459180:DNO459186 DNO459192:DNO459198 DNO459204:DNO459210 DNO459216:DNO459222 DNO524596:DNO524602 DNO524608:DNO524614 DNO524620:DNO524626 DNO524632:DNO524638 DNO524644:DNO524650 DNO524656:DNO524662 DNO524668:DNO524674 DNO524680:DNO524686 DNO524692:DNO524698 DNO524704:DNO524710 DNO524716:DNO524722 DNO524728:DNO524734 DNO524740:DNO524746 DNO524752:DNO524758 DNO590132:DNO590138 DNO590144:DNO590150 DNO590156:DNO590162 DNO590168:DNO590174 DNO590180:DNO590186 DNO590192:DNO590198 DNO590204:DNO590210 DNO590216:DNO590222 DNO590228:DNO590234 DNO590240:DNO590246 DNO590252:DNO590258 DNO590264:DNO590270 DNO590276:DNO590282 DNO590288:DNO590294 DNO655668:DNO655674 DNO655680:DNO655686 DNO655692:DNO655698 DNO655704:DNO655710 DNO655716:DNO655722 DNO655728:DNO655734 DNO655740:DNO655746 DNO655752:DNO655758 DNO655764:DNO655770 DNO655776:DNO655782 DNO655788:DNO655794 DNO655800:DNO655806 DNO655812:DNO655818 DNO655824:DNO655830 DNO721204:DNO721210 DNO721216:DNO721222 DNO721228:DNO721234 DNO721240:DNO721246 DNO721252:DNO721258 DNO721264:DNO721270 DNO721276:DNO721282 DNO721288:DNO721294 DNO721300:DNO721306 DNO721312:DNO721318 DNO721324:DNO721330 DNO721336:DNO721342 DNO721348:DNO721354 DNO721360:DNO721366 DNO786740:DNO786746 DNO786752:DNO786758 DNO786764:DNO786770 DNO786776:DNO786782 DNO786788:DNO786794 DNO786800:DNO786806 DNO786812:DNO786818 DNO786824:DNO786830 DNO786836:DNO786842 DNO786848:DNO786854 DNO786860:DNO786866 DNO786872:DNO786878 DNO786884:DNO786890 DNO786896:DNO786902 DNO852276:DNO852282 DNO852288:DNO852294 DNO852300:DNO852306 DNO852312:DNO852318 DNO852324:DNO852330 DNO852336:DNO852342 DNO852348:DNO852354 DNO852360:DNO852366 DNO852372:DNO852378 DNO852384:DNO852390 DNO852396:DNO852402 DNO852408:DNO852414 DNO852420:DNO852426 DNO852432:DNO852438 DNO917812:DNO917818 DNO917824:DNO917830 DNO917836:DNO917842 DNO917848:DNO917854 DNO917860:DNO917866 DNO917872:DNO917878 DNO917884:DNO917890 DNO917896:DNO917902 DNO917908:DNO917914 DNO917920:DNO917926 DNO917932:DNO917938 DNO917944:DNO917950 DNO917956:DNO917962 DNO917968:DNO917974 DNO983348:DNO983354 DNO983360:DNO983366 DNO983372:DNO983378 DNO983384:DNO983390 DNO983396:DNO983402 DNO983408:DNO983414 DNO983420:DNO983426 DNO983432:DNO983438 DNO983444:DNO983450 DNO983456:DNO983462 DNO983468:DNO983474 DNO983480:DNO983486 DNO983492:DNO983498 DNO983504:DNO983510 DXK77:DXK83 DXK89:DXK95 DXK101:DXK107 DXK113:DXK119 DXK125:DXK131 DXK137:DXK143 DXK149:DXK155 DXK161:DXK167 DXK173:DXK179 DXK185:DXK191 DXK197:DXK203 DXK209:DXK215 DXK221:DXK227 DXK233:DXK239 DXK65844:DXK65850 DXK65856:DXK65862 DXK65868:DXK65874 DXK65880:DXK65886 DXK65892:DXK65898 DXK65904:DXK65910 DXK65916:DXK65922 DXK65928:DXK65934 DXK65940:DXK65946 DXK65952:DXK65958 DXK65964:DXK65970 DXK65976:DXK65982 DXK65988:DXK65994 DXK66000:DXK66006 DXK131380:DXK131386 DXK131392:DXK131398 DXK131404:DXK131410 DXK131416:DXK131422 DXK131428:DXK131434 DXK131440:DXK131446 DXK131452:DXK131458 DXK131464:DXK131470 DXK131476:DXK131482 DXK131488:DXK131494 DXK131500:DXK131506 DXK131512:DXK131518 DXK131524:DXK131530 DXK131536:DXK131542 DXK196916:DXK196922 DXK196928:DXK196934 DXK196940:DXK196946 DXK196952:DXK196958 DXK196964:DXK196970 DXK196976:DXK196982 DXK196988:DXK196994 DXK197000:DXK197006 DXK197012:DXK197018 DXK197024:DXK197030 DXK197036:DXK197042 DXK197048:DXK197054 DXK197060:DXK197066 DXK197072:DXK197078 DXK262452:DXK262458 DXK262464:DXK262470 DXK262476:DXK262482 DXK262488:DXK262494 DXK262500:DXK262506 DXK262512:DXK262518 DXK262524:DXK262530 DXK262536:DXK262542 DXK262548:DXK262554 DXK262560:DXK262566 DXK262572:DXK262578 DXK262584:DXK262590 DXK262596:DXK262602 DXK262608:DXK262614 DXK327988:DXK327994 DXK328000:DXK328006 DXK328012:DXK328018 DXK328024:DXK328030 DXK328036:DXK328042 DXK328048:DXK328054 DXK328060:DXK328066 DXK328072:DXK328078 DXK328084:DXK328090 DXK328096:DXK328102 DXK328108:DXK328114 DXK328120:DXK328126 DXK328132:DXK328138 DXK328144:DXK328150 DXK393524:DXK393530 DXK393536:DXK393542 DXK393548:DXK393554 DXK393560:DXK393566 DXK393572:DXK393578 DXK393584:DXK393590 DXK393596:DXK393602 DXK393608:DXK393614 DXK393620:DXK393626 DXK393632:DXK393638 DXK393644:DXK393650 DXK393656:DXK393662 DXK393668:DXK393674 DXK393680:DXK393686 DXK459060:DXK459066 DXK459072:DXK459078 DXK459084:DXK459090 DXK459096:DXK459102 DXK459108:DXK459114 DXK459120:DXK459126 DXK459132:DXK459138 DXK459144:DXK459150 DXK459156:DXK459162 DXK459168:DXK459174 DXK459180:DXK459186 DXK459192:DXK459198 DXK459204:DXK459210 DXK459216:DXK459222 DXK524596:DXK524602 DXK524608:DXK524614 DXK524620:DXK524626 DXK524632:DXK524638 DXK524644:DXK524650 DXK524656:DXK524662 DXK524668:DXK524674 DXK524680:DXK524686 DXK524692:DXK524698 DXK524704:DXK524710 DXK524716:DXK524722 DXK524728:DXK524734 DXK524740:DXK524746 DXK524752:DXK524758 DXK590132:DXK590138 DXK590144:DXK590150 DXK590156:DXK590162 DXK590168:DXK590174 DXK590180:DXK590186 DXK590192:DXK590198 DXK590204:DXK590210 DXK590216:DXK590222 DXK590228:DXK590234 DXK590240:DXK590246 DXK590252:DXK590258 DXK590264:DXK590270 DXK590276:DXK590282 DXK590288:DXK590294 DXK655668:DXK655674 DXK655680:DXK655686 DXK655692:DXK655698 DXK655704:DXK655710 DXK655716:DXK655722 DXK655728:DXK655734 DXK655740:DXK655746 DXK655752:DXK655758 DXK655764:DXK655770 DXK655776:DXK655782 DXK655788:DXK655794 DXK655800:DXK655806 DXK655812:DXK655818 DXK655824:DXK655830 DXK721204:DXK721210 DXK721216:DXK721222 DXK721228:DXK721234 DXK721240:DXK721246 DXK721252:DXK721258 DXK721264:DXK721270 DXK721276:DXK721282 DXK721288:DXK721294 DXK721300:DXK721306 DXK721312:DXK721318 DXK721324:DXK721330 DXK721336:DXK721342 DXK721348:DXK721354 DXK721360:DXK721366 DXK786740:DXK786746 DXK786752:DXK786758 DXK786764:DXK786770 DXK786776:DXK786782 DXK786788:DXK786794 DXK786800:DXK786806 DXK786812:DXK786818 DXK786824:DXK786830 DXK786836:DXK786842 DXK786848:DXK786854 DXK786860:DXK786866 DXK786872:DXK786878 DXK786884:DXK786890 DXK786896:DXK786902 DXK852276:DXK852282 DXK852288:DXK852294 DXK852300:DXK852306 DXK852312:DXK852318 DXK852324:DXK852330 DXK852336:DXK852342 DXK852348:DXK852354 DXK852360:DXK852366 DXK852372:DXK852378 DXK852384:DXK852390 DXK852396:DXK852402 DXK852408:DXK852414 DXK852420:DXK852426 DXK852432:DXK852438 DXK917812:DXK917818 DXK917824:DXK917830 DXK917836:DXK917842 DXK917848:DXK917854 DXK917860:DXK917866 DXK917872:DXK917878 DXK917884:DXK917890 DXK917896:DXK917902 DXK917908:DXK917914 DXK917920:DXK917926 DXK917932:DXK917938 DXK917944:DXK917950 DXK917956:DXK917962 DXK917968:DXK917974 DXK983348:DXK983354 DXK983360:DXK983366 DXK983372:DXK983378 DXK983384:DXK983390 DXK983396:DXK983402 DXK983408:DXK983414 DXK983420:DXK983426 DXK983432:DXK983438 DXK983444:DXK983450 DXK983456:DXK983462 DXK983468:DXK983474 DXK983480:DXK983486 DXK983492:DXK983498 DXK983504:DXK983510 EHG77:EHG83 EHG89:EHG95 EHG101:EHG107 EHG113:EHG119 EHG125:EHG131 EHG137:EHG143 EHG149:EHG155 EHG161:EHG167 EHG173:EHG179 EHG185:EHG191 EHG197:EHG203 EHG209:EHG215 EHG221:EHG227 EHG233:EHG239 EHG65844:EHG65850 EHG65856:EHG65862 EHG65868:EHG65874 EHG65880:EHG65886 EHG65892:EHG65898 EHG65904:EHG65910 EHG65916:EHG65922 EHG65928:EHG65934 EHG65940:EHG65946 EHG65952:EHG65958 EHG65964:EHG65970 EHG65976:EHG65982 EHG65988:EHG65994 EHG66000:EHG66006 EHG131380:EHG131386 EHG131392:EHG131398 EHG131404:EHG131410 EHG131416:EHG131422 EHG131428:EHG131434 EHG131440:EHG131446 EHG131452:EHG131458 EHG131464:EHG131470 EHG131476:EHG131482 EHG131488:EHG131494 EHG131500:EHG131506 EHG131512:EHG131518 EHG131524:EHG131530 EHG131536:EHG131542 EHG196916:EHG196922 EHG196928:EHG196934 EHG196940:EHG196946 EHG196952:EHG196958 EHG196964:EHG196970 EHG196976:EHG196982 EHG196988:EHG196994 EHG197000:EHG197006 EHG197012:EHG197018 EHG197024:EHG197030 EHG197036:EHG197042 EHG197048:EHG197054 EHG197060:EHG197066 EHG197072:EHG197078 EHG262452:EHG262458 EHG262464:EHG262470 EHG262476:EHG262482 EHG262488:EHG262494 EHG262500:EHG262506 EHG262512:EHG262518 EHG262524:EHG262530 EHG262536:EHG262542 EHG262548:EHG262554 EHG262560:EHG262566 EHG262572:EHG262578 EHG262584:EHG262590 EHG262596:EHG262602 EHG262608:EHG262614 EHG327988:EHG327994 EHG328000:EHG328006 EHG328012:EHG328018 EHG328024:EHG328030 EHG328036:EHG328042 EHG328048:EHG328054 EHG328060:EHG328066 EHG328072:EHG328078 EHG328084:EHG328090 EHG328096:EHG328102 EHG328108:EHG328114 EHG328120:EHG328126 EHG328132:EHG328138 EHG328144:EHG328150 EHG393524:EHG393530 EHG393536:EHG393542 EHG393548:EHG393554 EHG393560:EHG393566 EHG393572:EHG393578 EHG393584:EHG393590 EHG393596:EHG393602 EHG393608:EHG393614 EHG393620:EHG393626 EHG393632:EHG393638 EHG393644:EHG393650 EHG393656:EHG393662 EHG393668:EHG393674 EHG393680:EHG393686 EHG459060:EHG459066 EHG459072:EHG459078 EHG459084:EHG459090 EHG459096:EHG459102 EHG459108:EHG459114 EHG459120:EHG459126 EHG459132:EHG459138 EHG459144:EHG459150 EHG459156:EHG459162 EHG459168:EHG459174 EHG459180:EHG459186 EHG459192:EHG459198 EHG459204:EHG459210 EHG459216:EHG459222 EHG524596:EHG524602 EHG524608:EHG524614 EHG524620:EHG524626 EHG524632:EHG524638 EHG524644:EHG524650 EHG524656:EHG524662 EHG524668:EHG524674 EHG524680:EHG524686 EHG524692:EHG524698 EHG524704:EHG524710 EHG524716:EHG524722 EHG524728:EHG524734 EHG524740:EHG524746 EHG524752:EHG524758 EHG590132:EHG590138 EHG590144:EHG590150 EHG590156:EHG590162 EHG590168:EHG590174 EHG590180:EHG590186 EHG590192:EHG590198 EHG590204:EHG590210 EHG590216:EHG590222 EHG590228:EHG590234 EHG590240:EHG590246 EHG590252:EHG590258 EHG590264:EHG590270 EHG590276:EHG590282 EHG590288:EHG590294 EHG655668:EHG655674 EHG655680:EHG655686 EHG655692:EHG655698 EHG655704:EHG655710 EHG655716:EHG655722 EHG655728:EHG655734 EHG655740:EHG655746 EHG655752:EHG655758 EHG655764:EHG655770 EHG655776:EHG655782 EHG655788:EHG655794 EHG655800:EHG655806 EHG655812:EHG655818 EHG655824:EHG655830 EHG721204:EHG721210 EHG721216:EHG721222 EHG721228:EHG721234 EHG721240:EHG721246 EHG721252:EHG721258 EHG721264:EHG721270 EHG721276:EHG721282 EHG721288:EHG721294 EHG721300:EHG721306 EHG721312:EHG721318 EHG721324:EHG721330 EHG721336:EHG721342 EHG721348:EHG721354 EHG721360:EHG721366 EHG786740:EHG786746 EHG786752:EHG786758 EHG786764:EHG786770 EHG786776:EHG786782 EHG786788:EHG786794 EHG786800:EHG786806 EHG786812:EHG786818 EHG786824:EHG786830 EHG786836:EHG786842 EHG786848:EHG786854 EHG786860:EHG786866 EHG786872:EHG786878 EHG786884:EHG786890 EHG786896:EHG786902 EHG852276:EHG852282 EHG852288:EHG852294 EHG852300:EHG852306 EHG852312:EHG852318 EHG852324:EHG852330 EHG852336:EHG852342 EHG852348:EHG852354 EHG852360:EHG852366 EHG852372:EHG852378 EHG852384:EHG852390 EHG852396:EHG852402 EHG852408:EHG852414 EHG852420:EHG852426 EHG852432:EHG852438 EHG917812:EHG917818 EHG917824:EHG917830 EHG917836:EHG917842 EHG917848:EHG917854 EHG917860:EHG917866 EHG917872:EHG917878 EHG917884:EHG917890 EHG917896:EHG917902 EHG917908:EHG917914 EHG917920:EHG917926 EHG917932:EHG917938 EHG917944:EHG917950 EHG917956:EHG917962 EHG917968:EHG917974 EHG983348:EHG983354 EHG983360:EHG983366 EHG983372:EHG983378 EHG983384:EHG983390 EHG983396:EHG983402 EHG983408:EHG983414 EHG983420:EHG983426 EHG983432:EHG983438 EHG983444:EHG983450 EHG983456:EHG983462 EHG983468:EHG983474 EHG983480:EHG983486 EHG983492:EHG983498 EHG983504:EHG983510 ERC77:ERC83 ERC89:ERC95 ERC101:ERC107 ERC113:ERC119 ERC125:ERC131 ERC137:ERC143 ERC149:ERC155 ERC161:ERC167 ERC173:ERC179 ERC185:ERC191 ERC197:ERC203 ERC209:ERC215 ERC221:ERC227 ERC233:ERC239 ERC65844:ERC65850 ERC65856:ERC65862 ERC65868:ERC65874 ERC65880:ERC65886 ERC65892:ERC65898 ERC65904:ERC65910 ERC65916:ERC65922 ERC65928:ERC65934 ERC65940:ERC65946 ERC65952:ERC65958 ERC65964:ERC65970 ERC65976:ERC65982 ERC65988:ERC65994 ERC66000:ERC66006 ERC131380:ERC131386 ERC131392:ERC131398 ERC131404:ERC131410 ERC131416:ERC131422 ERC131428:ERC131434 ERC131440:ERC131446 ERC131452:ERC131458 ERC131464:ERC131470 ERC131476:ERC131482 ERC131488:ERC131494 ERC131500:ERC131506 ERC131512:ERC131518 ERC131524:ERC131530 ERC131536:ERC131542 ERC196916:ERC196922 ERC196928:ERC196934 ERC196940:ERC196946 ERC196952:ERC196958 ERC196964:ERC196970 ERC196976:ERC196982 ERC196988:ERC196994 ERC197000:ERC197006 ERC197012:ERC197018 ERC197024:ERC197030 ERC197036:ERC197042 ERC197048:ERC197054 ERC197060:ERC197066 ERC197072:ERC197078 ERC262452:ERC262458 ERC262464:ERC262470 ERC262476:ERC262482 ERC262488:ERC262494 ERC262500:ERC262506 ERC262512:ERC262518 ERC262524:ERC262530 ERC262536:ERC262542 ERC262548:ERC262554 ERC262560:ERC262566 ERC262572:ERC262578 ERC262584:ERC262590 ERC262596:ERC262602 ERC262608:ERC262614 ERC327988:ERC327994 ERC328000:ERC328006 ERC328012:ERC328018 ERC328024:ERC328030 ERC328036:ERC328042 ERC328048:ERC328054 ERC328060:ERC328066 ERC328072:ERC328078 ERC328084:ERC328090 ERC328096:ERC328102 ERC328108:ERC328114 ERC328120:ERC328126 ERC328132:ERC328138 ERC328144:ERC328150 ERC393524:ERC393530 ERC393536:ERC393542 ERC393548:ERC393554 ERC393560:ERC393566 ERC393572:ERC393578 ERC393584:ERC393590 ERC393596:ERC393602 ERC393608:ERC393614 ERC393620:ERC393626 ERC393632:ERC393638 ERC393644:ERC393650 ERC393656:ERC393662 ERC393668:ERC393674 ERC393680:ERC393686 ERC459060:ERC459066 ERC459072:ERC459078 ERC459084:ERC459090 ERC459096:ERC459102 ERC459108:ERC459114 ERC459120:ERC459126 ERC459132:ERC459138 ERC459144:ERC459150 ERC459156:ERC459162 ERC459168:ERC459174 ERC459180:ERC459186 ERC459192:ERC459198 ERC459204:ERC459210 ERC459216:ERC459222 ERC524596:ERC524602 ERC524608:ERC524614 ERC524620:ERC524626 ERC524632:ERC524638 ERC524644:ERC524650 ERC524656:ERC524662 ERC524668:ERC524674 ERC524680:ERC524686 ERC524692:ERC524698 ERC524704:ERC524710 ERC524716:ERC524722 ERC524728:ERC524734 ERC524740:ERC524746 ERC524752:ERC524758 ERC590132:ERC590138 ERC590144:ERC590150 ERC590156:ERC590162 ERC590168:ERC590174 ERC590180:ERC590186 ERC590192:ERC590198 ERC590204:ERC590210 ERC590216:ERC590222 ERC590228:ERC590234 ERC590240:ERC590246 ERC590252:ERC590258 ERC590264:ERC590270 ERC590276:ERC590282 ERC590288:ERC590294 ERC655668:ERC655674 ERC655680:ERC655686 ERC655692:ERC655698 ERC655704:ERC655710 ERC655716:ERC655722 ERC655728:ERC655734 ERC655740:ERC655746 ERC655752:ERC655758 ERC655764:ERC655770 ERC655776:ERC655782 ERC655788:ERC655794 ERC655800:ERC655806 ERC655812:ERC655818 ERC655824:ERC655830 ERC721204:ERC721210 ERC721216:ERC721222 ERC721228:ERC721234 ERC721240:ERC721246 ERC721252:ERC721258 ERC721264:ERC721270 ERC721276:ERC721282 ERC721288:ERC721294 ERC721300:ERC721306 ERC721312:ERC721318 ERC721324:ERC721330 ERC721336:ERC721342 ERC721348:ERC721354 ERC721360:ERC721366 ERC786740:ERC786746 ERC786752:ERC786758 ERC786764:ERC786770 ERC786776:ERC786782 ERC786788:ERC786794 ERC786800:ERC786806 ERC786812:ERC786818 ERC786824:ERC786830 ERC786836:ERC786842 ERC786848:ERC786854 ERC786860:ERC786866 ERC786872:ERC786878 ERC786884:ERC786890 ERC786896:ERC786902 ERC852276:ERC852282 ERC852288:ERC852294 ERC852300:ERC852306 ERC852312:ERC852318 ERC852324:ERC852330 ERC852336:ERC852342 ERC852348:ERC852354 ERC852360:ERC852366 ERC852372:ERC852378 ERC852384:ERC852390 ERC852396:ERC852402 ERC852408:ERC852414 ERC852420:ERC852426 ERC852432:ERC852438 ERC917812:ERC917818 ERC917824:ERC917830 ERC917836:ERC917842 ERC917848:ERC917854 ERC917860:ERC917866 ERC917872:ERC917878 ERC917884:ERC917890 ERC917896:ERC917902 ERC917908:ERC917914 ERC917920:ERC917926 ERC917932:ERC917938 ERC917944:ERC917950 ERC917956:ERC917962 ERC917968:ERC917974 ERC983348:ERC983354 ERC983360:ERC983366 ERC983372:ERC983378 ERC983384:ERC983390 ERC983396:ERC983402 ERC983408:ERC983414 ERC983420:ERC983426 ERC983432:ERC983438 ERC983444:ERC983450 ERC983456:ERC983462 ERC983468:ERC983474 ERC983480:ERC983486 ERC983492:ERC983498 ERC983504:ERC983510 FAY77:FAY83 FAY89:FAY95 FAY101:FAY107 FAY113:FAY119 FAY125:FAY131 FAY137:FAY143 FAY149:FAY155 FAY161:FAY167 FAY173:FAY179 FAY185:FAY191 FAY197:FAY203 FAY209:FAY215 FAY221:FAY227 FAY233:FAY239 FAY65844:FAY65850 FAY65856:FAY65862 FAY65868:FAY65874 FAY65880:FAY65886 FAY65892:FAY65898 FAY65904:FAY65910 FAY65916:FAY65922 FAY65928:FAY65934 FAY65940:FAY65946 FAY65952:FAY65958 FAY65964:FAY65970 FAY65976:FAY65982 FAY65988:FAY65994 FAY66000:FAY66006 FAY131380:FAY131386 FAY131392:FAY131398 FAY131404:FAY131410 FAY131416:FAY131422 FAY131428:FAY131434 FAY131440:FAY131446 FAY131452:FAY131458 FAY131464:FAY131470 FAY131476:FAY131482 FAY131488:FAY131494 FAY131500:FAY131506 FAY131512:FAY131518 FAY131524:FAY131530 FAY131536:FAY131542 FAY196916:FAY196922 FAY196928:FAY196934 FAY196940:FAY196946 FAY196952:FAY196958 FAY196964:FAY196970 FAY196976:FAY196982 FAY196988:FAY196994 FAY197000:FAY197006 FAY197012:FAY197018 FAY197024:FAY197030 FAY197036:FAY197042 FAY197048:FAY197054 FAY197060:FAY197066 FAY197072:FAY197078 FAY262452:FAY262458 FAY262464:FAY262470 FAY262476:FAY262482 FAY262488:FAY262494 FAY262500:FAY262506 FAY262512:FAY262518 FAY262524:FAY262530 FAY262536:FAY262542 FAY262548:FAY262554 FAY262560:FAY262566 FAY262572:FAY262578 FAY262584:FAY262590 FAY262596:FAY262602 FAY262608:FAY262614 FAY327988:FAY327994 FAY328000:FAY328006 FAY328012:FAY328018 FAY328024:FAY328030 FAY328036:FAY328042 FAY328048:FAY328054 FAY328060:FAY328066 FAY328072:FAY328078 FAY328084:FAY328090 FAY328096:FAY328102 FAY328108:FAY328114 FAY328120:FAY328126 FAY328132:FAY328138 FAY328144:FAY328150 FAY393524:FAY393530 FAY393536:FAY393542 FAY393548:FAY393554 FAY393560:FAY393566 FAY393572:FAY393578 FAY393584:FAY393590 FAY393596:FAY393602 FAY393608:FAY393614 FAY393620:FAY393626 FAY393632:FAY393638 FAY393644:FAY393650 FAY393656:FAY393662 FAY393668:FAY393674 FAY393680:FAY393686 FAY459060:FAY459066 FAY459072:FAY459078 FAY459084:FAY459090 FAY459096:FAY459102 FAY459108:FAY459114 FAY459120:FAY459126 FAY459132:FAY459138 FAY459144:FAY459150 FAY459156:FAY459162 FAY459168:FAY459174 FAY459180:FAY459186 FAY459192:FAY459198 FAY459204:FAY459210 FAY459216:FAY459222 FAY524596:FAY524602 FAY524608:FAY524614 FAY524620:FAY524626 FAY524632:FAY524638 FAY524644:FAY524650 FAY524656:FAY524662 FAY524668:FAY524674 FAY524680:FAY524686 FAY524692:FAY524698 FAY524704:FAY524710 FAY524716:FAY524722 FAY524728:FAY524734 FAY524740:FAY524746 FAY524752:FAY524758 FAY590132:FAY590138 FAY590144:FAY590150 FAY590156:FAY590162 FAY590168:FAY590174 FAY590180:FAY590186 FAY590192:FAY590198 FAY590204:FAY590210 FAY590216:FAY590222 FAY590228:FAY590234 FAY590240:FAY590246 FAY590252:FAY590258 FAY590264:FAY590270 FAY590276:FAY590282 FAY590288:FAY590294 FAY655668:FAY655674 FAY655680:FAY655686 FAY655692:FAY655698 FAY655704:FAY655710 FAY655716:FAY655722 FAY655728:FAY655734 FAY655740:FAY655746 FAY655752:FAY655758 FAY655764:FAY655770 FAY655776:FAY655782 FAY655788:FAY655794 FAY655800:FAY655806 FAY655812:FAY655818 FAY655824:FAY655830 FAY721204:FAY721210 FAY721216:FAY721222 FAY721228:FAY721234 FAY721240:FAY721246 FAY721252:FAY721258 FAY721264:FAY721270 FAY721276:FAY721282 FAY721288:FAY721294 FAY721300:FAY721306 FAY721312:FAY721318 FAY721324:FAY721330 FAY721336:FAY721342 FAY721348:FAY721354 FAY721360:FAY721366 FAY786740:FAY786746 FAY786752:FAY786758 FAY786764:FAY786770 FAY786776:FAY786782 FAY786788:FAY786794 FAY786800:FAY786806 FAY786812:FAY786818 FAY786824:FAY786830 FAY786836:FAY786842 FAY786848:FAY786854 FAY786860:FAY786866 FAY786872:FAY786878 FAY786884:FAY786890 FAY786896:FAY786902 FAY852276:FAY852282 FAY852288:FAY852294 FAY852300:FAY852306 FAY852312:FAY852318 FAY852324:FAY852330 FAY852336:FAY852342 FAY852348:FAY852354 FAY852360:FAY852366 FAY852372:FAY852378 FAY852384:FAY852390 FAY852396:FAY852402 FAY852408:FAY852414 FAY852420:FAY852426 FAY852432:FAY852438 FAY917812:FAY917818 FAY917824:FAY917830 FAY917836:FAY917842 FAY917848:FAY917854 FAY917860:FAY917866 FAY917872:FAY917878 FAY917884:FAY917890 FAY917896:FAY917902 FAY917908:FAY917914 FAY917920:FAY917926 FAY917932:FAY917938 FAY917944:FAY917950 FAY917956:FAY917962 FAY917968:FAY917974 FAY983348:FAY983354 FAY983360:FAY983366 FAY983372:FAY983378 FAY983384:FAY983390 FAY983396:FAY983402 FAY983408:FAY983414 FAY983420:FAY983426 FAY983432:FAY983438 FAY983444:FAY983450 FAY983456:FAY983462 FAY983468:FAY983474 FAY983480:FAY983486 FAY983492:FAY983498 FAY983504:FAY983510 FKU77:FKU83 FKU89:FKU95 FKU101:FKU107 FKU113:FKU119 FKU125:FKU131 FKU137:FKU143 FKU149:FKU155 FKU161:FKU167 FKU173:FKU179 FKU185:FKU191 FKU197:FKU203 FKU209:FKU215 FKU221:FKU227 FKU233:FKU239 FKU65844:FKU65850 FKU65856:FKU65862 FKU65868:FKU65874 FKU65880:FKU65886 FKU65892:FKU65898 FKU65904:FKU65910 FKU65916:FKU65922 FKU65928:FKU65934 FKU65940:FKU65946 FKU65952:FKU65958 FKU65964:FKU65970 FKU65976:FKU65982 FKU65988:FKU65994 FKU66000:FKU66006 FKU131380:FKU131386 FKU131392:FKU131398 FKU131404:FKU131410 FKU131416:FKU131422 FKU131428:FKU131434 FKU131440:FKU131446 FKU131452:FKU131458 FKU131464:FKU131470 FKU131476:FKU131482 FKU131488:FKU131494 FKU131500:FKU131506 FKU131512:FKU131518 FKU131524:FKU131530 FKU131536:FKU131542 FKU196916:FKU196922 FKU196928:FKU196934 FKU196940:FKU196946 FKU196952:FKU196958 FKU196964:FKU196970 FKU196976:FKU196982 FKU196988:FKU196994 FKU197000:FKU197006 FKU197012:FKU197018 FKU197024:FKU197030 FKU197036:FKU197042 FKU197048:FKU197054 FKU197060:FKU197066 FKU197072:FKU197078 FKU262452:FKU262458 FKU262464:FKU262470 FKU262476:FKU262482 FKU262488:FKU262494 FKU262500:FKU262506 FKU262512:FKU262518 FKU262524:FKU262530 FKU262536:FKU262542 FKU262548:FKU262554 FKU262560:FKU262566 FKU262572:FKU262578 FKU262584:FKU262590 FKU262596:FKU262602 FKU262608:FKU262614 FKU327988:FKU327994 FKU328000:FKU328006 FKU328012:FKU328018 FKU328024:FKU328030 FKU328036:FKU328042 FKU328048:FKU328054 FKU328060:FKU328066 FKU328072:FKU328078 FKU328084:FKU328090 FKU328096:FKU328102 FKU328108:FKU328114 FKU328120:FKU328126 FKU328132:FKU328138 FKU328144:FKU328150 FKU393524:FKU393530 FKU393536:FKU393542 FKU393548:FKU393554 FKU393560:FKU393566 FKU393572:FKU393578 FKU393584:FKU393590 FKU393596:FKU393602 FKU393608:FKU393614 FKU393620:FKU393626 FKU393632:FKU393638 FKU393644:FKU393650 FKU393656:FKU393662 FKU393668:FKU393674 FKU393680:FKU393686 FKU459060:FKU459066 FKU459072:FKU459078 FKU459084:FKU459090 FKU459096:FKU459102 FKU459108:FKU459114 FKU459120:FKU459126 FKU459132:FKU459138 FKU459144:FKU459150 FKU459156:FKU459162 FKU459168:FKU459174 FKU459180:FKU459186 FKU459192:FKU459198 FKU459204:FKU459210 FKU459216:FKU459222 FKU524596:FKU524602 FKU524608:FKU524614 FKU524620:FKU524626 FKU524632:FKU524638 FKU524644:FKU524650 FKU524656:FKU524662 FKU524668:FKU524674 FKU524680:FKU524686 FKU524692:FKU524698 FKU524704:FKU524710 FKU524716:FKU524722 FKU524728:FKU524734 FKU524740:FKU524746 FKU524752:FKU524758 FKU590132:FKU590138 FKU590144:FKU590150 FKU590156:FKU590162 FKU590168:FKU590174 FKU590180:FKU590186 FKU590192:FKU590198 FKU590204:FKU590210 FKU590216:FKU590222 FKU590228:FKU590234 FKU590240:FKU590246 FKU590252:FKU590258 FKU590264:FKU590270 FKU590276:FKU590282 FKU590288:FKU590294 FKU655668:FKU655674 FKU655680:FKU655686 FKU655692:FKU655698 FKU655704:FKU655710 FKU655716:FKU655722 FKU655728:FKU655734 FKU655740:FKU655746 FKU655752:FKU655758 FKU655764:FKU655770 FKU655776:FKU655782 FKU655788:FKU655794 FKU655800:FKU655806 FKU655812:FKU655818 FKU655824:FKU655830 FKU721204:FKU721210 FKU721216:FKU721222 FKU721228:FKU721234 FKU721240:FKU721246 FKU721252:FKU721258 FKU721264:FKU721270 FKU721276:FKU721282 FKU721288:FKU721294 FKU721300:FKU721306 FKU721312:FKU721318 FKU721324:FKU721330 FKU721336:FKU721342 FKU721348:FKU721354 FKU721360:FKU721366 FKU786740:FKU786746 FKU786752:FKU786758 FKU786764:FKU786770 FKU786776:FKU786782 FKU786788:FKU786794 FKU786800:FKU786806 FKU786812:FKU786818 FKU786824:FKU786830 FKU786836:FKU786842 FKU786848:FKU786854 FKU786860:FKU786866 FKU786872:FKU786878 FKU786884:FKU786890 FKU786896:FKU786902 FKU852276:FKU852282 FKU852288:FKU852294 FKU852300:FKU852306 FKU852312:FKU852318 FKU852324:FKU852330 FKU852336:FKU852342 FKU852348:FKU852354 FKU852360:FKU852366 FKU852372:FKU852378 FKU852384:FKU852390 FKU852396:FKU852402 FKU852408:FKU852414 FKU852420:FKU852426 FKU852432:FKU852438 FKU917812:FKU917818 FKU917824:FKU917830 FKU917836:FKU917842 FKU917848:FKU917854 FKU917860:FKU917866 FKU917872:FKU917878 FKU917884:FKU917890 FKU917896:FKU917902 FKU917908:FKU917914 FKU917920:FKU917926 FKU917932:FKU917938 FKU917944:FKU917950 FKU917956:FKU917962 FKU917968:FKU917974 FKU983348:FKU983354 FKU983360:FKU983366 FKU983372:FKU983378 FKU983384:FKU983390 FKU983396:FKU983402 FKU983408:FKU983414 FKU983420:FKU983426 FKU983432:FKU983438 FKU983444:FKU983450 FKU983456:FKU983462 FKU983468:FKU983474 FKU983480:FKU983486 FKU983492:FKU983498 FKU983504:FKU983510 FUQ77:FUQ83 FUQ89:FUQ95 FUQ101:FUQ107 FUQ113:FUQ119 FUQ125:FUQ131 FUQ137:FUQ143 FUQ149:FUQ155 FUQ161:FUQ167 FUQ173:FUQ179 FUQ185:FUQ191 FUQ197:FUQ203 FUQ209:FUQ215 FUQ221:FUQ227 FUQ233:FUQ239 FUQ65844:FUQ65850 FUQ65856:FUQ65862 FUQ65868:FUQ65874 FUQ65880:FUQ65886 FUQ65892:FUQ65898 FUQ65904:FUQ65910 FUQ65916:FUQ65922 FUQ65928:FUQ65934 FUQ65940:FUQ65946 FUQ65952:FUQ65958 FUQ65964:FUQ65970 FUQ65976:FUQ65982 FUQ65988:FUQ65994 FUQ66000:FUQ66006 FUQ131380:FUQ131386 FUQ131392:FUQ131398 FUQ131404:FUQ131410 FUQ131416:FUQ131422 FUQ131428:FUQ131434 FUQ131440:FUQ131446 FUQ131452:FUQ131458 FUQ131464:FUQ131470 FUQ131476:FUQ131482 FUQ131488:FUQ131494 FUQ131500:FUQ131506 FUQ131512:FUQ131518 FUQ131524:FUQ131530 FUQ131536:FUQ131542 FUQ196916:FUQ196922 FUQ196928:FUQ196934 FUQ196940:FUQ196946 FUQ196952:FUQ196958 FUQ196964:FUQ196970 FUQ196976:FUQ196982 FUQ196988:FUQ196994 FUQ197000:FUQ197006 FUQ197012:FUQ197018 FUQ197024:FUQ197030 FUQ197036:FUQ197042 FUQ197048:FUQ197054 FUQ197060:FUQ197066 FUQ197072:FUQ197078 FUQ262452:FUQ262458 FUQ262464:FUQ262470 FUQ262476:FUQ262482 FUQ262488:FUQ262494 FUQ262500:FUQ262506 FUQ262512:FUQ262518 FUQ262524:FUQ262530 FUQ262536:FUQ262542 FUQ262548:FUQ262554 FUQ262560:FUQ262566 FUQ262572:FUQ262578 FUQ262584:FUQ262590 FUQ262596:FUQ262602 FUQ262608:FUQ262614 FUQ327988:FUQ327994 FUQ328000:FUQ328006 FUQ328012:FUQ328018 FUQ328024:FUQ328030 FUQ328036:FUQ328042 FUQ328048:FUQ328054 FUQ328060:FUQ328066 FUQ328072:FUQ328078 FUQ328084:FUQ328090 FUQ328096:FUQ328102 FUQ328108:FUQ328114 FUQ328120:FUQ328126 FUQ328132:FUQ328138 FUQ328144:FUQ328150 FUQ393524:FUQ393530 FUQ393536:FUQ393542 FUQ393548:FUQ393554 FUQ393560:FUQ393566 FUQ393572:FUQ393578 FUQ393584:FUQ393590 FUQ393596:FUQ393602 FUQ393608:FUQ393614 FUQ393620:FUQ393626 FUQ393632:FUQ393638 FUQ393644:FUQ393650 FUQ393656:FUQ393662 FUQ393668:FUQ393674 FUQ393680:FUQ393686 FUQ459060:FUQ459066 FUQ459072:FUQ459078 FUQ459084:FUQ459090 FUQ459096:FUQ459102 FUQ459108:FUQ459114 FUQ459120:FUQ459126 FUQ459132:FUQ459138 FUQ459144:FUQ459150 FUQ459156:FUQ459162 FUQ459168:FUQ459174 FUQ459180:FUQ459186 FUQ459192:FUQ459198 FUQ459204:FUQ459210 FUQ459216:FUQ459222 FUQ524596:FUQ524602 FUQ524608:FUQ524614 FUQ524620:FUQ524626 FUQ524632:FUQ524638 FUQ524644:FUQ524650 FUQ524656:FUQ524662 FUQ524668:FUQ524674 FUQ524680:FUQ524686 FUQ524692:FUQ524698 FUQ524704:FUQ524710 FUQ524716:FUQ524722 FUQ524728:FUQ524734 FUQ524740:FUQ524746 FUQ524752:FUQ524758 FUQ590132:FUQ590138 FUQ590144:FUQ590150 FUQ590156:FUQ590162 FUQ590168:FUQ590174 FUQ590180:FUQ590186 FUQ590192:FUQ590198 FUQ590204:FUQ590210 FUQ590216:FUQ590222 FUQ590228:FUQ590234 FUQ590240:FUQ590246 FUQ590252:FUQ590258 FUQ590264:FUQ590270 FUQ590276:FUQ590282 FUQ590288:FUQ590294 FUQ655668:FUQ655674 FUQ655680:FUQ655686 FUQ655692:FUQ655698 FUQ655704:FUQ655710 FUQ655716:FUQ655722 FUQ655728:FUQ655734 FUQ655740:FUQ655746 FUQ655752:FUQ655758 FUQ655764:FUQ655770 FUQ655776:FUQ655782 FUQ655788:FUQ655794 FUQ655800:FUQ655806 FUQ655812:FUQ655818 FUQ655824:FUQ655830 FUQ721204:FUQ721210 FUQ721216:FUQ721222 FUQ721228:FUQ721234 FUQ721240:FUQ721246 FUQ721252:FUQ721258 FUQ721264:FUQ721270 FUQ721276:FUQ721282 FUQ721288:FUQ721294 FUQ721300:FUQ721306 FUQ721312:FUQ721318 FUQ721324:FUQ721330 FUQ721336:FUQ721342 FUQ721348:FUQ721354 FUQ721360:FUQ721366 FUQ786740:FUQ786746 FUQ786752:FUQ786758 FUQ786764:FUQ786770 FUQ786776:FUQ786782 FUQ786788:FUQ786794 FUQ786800:FUQ786806 FUQ786812:FUQ786818 FUQ786824:FUQ786830 FUQ786836:FUQ786842 FUQ786848:FUQ786854 FUQ786860:FUQ786866 FUQ786872:FUQ786878 FUQ786884:FUQ786890 FUQ786896:FUQ786902 FUQ852276:FUQ852282 FUQ852288:FUQ852294 FUQ852300:FUQ852306 FUQ852312:FUQ852318 FUQ852324:FUQ852330 FUQ852336:FUQ852342 FUQ852348:FUQ852354 FUQ852360:FUQ852366 FUQ852372:FUQ852378 FUQ852384:FUQ852390 FUQ852396:FUQ852402 FUQ852408:FUQ852414 FUQ852420:FUQ852426 FUQ852432:FUQ852438 FUQ917812:FUQ917818 FUQ917824:FUQ917830 FUQ917836:FUQ917842 FUQ917848:FUQ917854 FUQ917860:FUQ917866 FUQ917872:FUQ917878 FUQ917884:FUQ917890 FUQ917896:FUQ917902 FUQ917908:FUQ917914 FUQ917920:FUQ917926 FUQ917932:FUQ917938 FUQ917944:FUQ917950 FUQ917956:FUQ917962 FUQ917968:FUQ917974 FUQ983348:FUQ983354 FUQ983360:FUQ983366 FUQ983372:FUQ983378 FUQ983384:FUQ983390 FUQ983396:FUQ983402 FUQ983408:FUQ983414 FUQ983420:FUQ983426 FUQ983432:FUQ983438 FUQ983444:FUQ983450 FUQ983456:FUQ983462 FUQ983468:FUQ983474 FUQ983480:FUQ983486 FUQ983492:FUQ983498 FUQ983504:FUQ983510 GEM77:GEM83 GEM89:GEM95 GEM101:GEM107 GEM113:GEM119 GEM125:GEM131 GEM137:GEM143 GEM149:GEM155 GEM161:GEM167 GEM173:GEM179 GEM185:GEM191 GEM197:GEM203 GEM209:GEM215 GEM221:GEM227 GEM233:GEM239 GEM65844:GEM65850 GEM65856:GEM65862 GEM65868:GEM65874 GEM65880:GEM65886 GEM65892:GEM65898 GEM65904:GEM65910 GEM65916:GEM65922 GEM65928:GEM65934 GEM65940:GEM65946 GEM65952:GEM65958 GEM65964:GEM65970 GEM65976:GEM65982 GEM65988:GEM65994 GEM66000:GEM66006 GEM131380:GEM131386 GEM131392:GEM131398 GEM131404:GEM131410 GEM131416:GEM131422 GEM131428:GEM131434 GEM131440:GEM131446 GEM131452:GEM131458 GEM131464:GEM131470 GEM131476:GEM131482 GEM131488:GEM131494 GEM131500:GEM131506 GEM131512:GEM131518 GEM131524:GEM131530 GEM131536:GEM131542 GEM196916:GEM196922 GEM196928:GEM196934 GEM196940:GEM196946 GEM196952:GEM196958 GEM196964:GEM196970 GEM196976:GEM196982 GEM196988:GEM196994 GEM197000:GEM197006 GEM197012:GEM197018 GEM197024:GEM197030 GEM197036:GEM197042 GEM197048:GEM197054 GEM197060:GEM197066 GEM197072:GEM197078 GEM262452:GEM262458 GEM262464:GEM262470 GEM262476:GEM262482 GEM262488:GEM262494 GEM262500:GEM262506 GEM262512:GEM262518 GEM262524:GEM262530 GEM262536:GEM262542 GEM262548:GEM262554 GEM262560:GEM262566 GEM262572:GEM262578 GEM262584:GEM262590 GEM262596:GEM262602 GEM262608:GEM262614 GEM327988:GEM327994 GEM328000:GEM328006 GEM328012:GEM328018 GEM328024:GEM328030 GEM328036:GEM328042 GEM328048:GEM328054 GEM328060:GEM328066 GEM328072:GEM328078 GEM328084:GEM328090 GEM328096:GEM328102 GEM328108:GEM328114 GEM328120:GEM328126 GEM328132:GEM328138 GEM328144:GEM328150 GEM393524:GEM393530 GEM393536:GEM393542 GEM393548:GEM393554 GEM393560:GEM393566 GEM393572:GEM393578 GEM393584:GEM393590 GEM393596:GEM393602 GEM393608:GEM393614 GEM393620:GEM393626 GEM393632:GEM393638 GEM393644:GEM393650 GEM393656:GEM393662 GEM393668:GEM393674 GEM393680:GEM393686 GEM459060:GEM459066 GEM459072:GEM459078 GEM459084:GEM459090 GEM459096:GEM459102 GEM459108:GEM459114 GEM459120:GEM459126 GEM459132:GEM459138 GEM459144:GEM459150 GEM459156:GEM459162 GEM459168:GEM459174 GEM459180:GEM459186 GEM459192:GEM459198 GEM459204:GEM459210 GEM459216:GEM459222 GEM524596:GEM524602 GEM524608:GEM524614 GEM524620:GEM524626 GEM524632:GEM524638 GEM524644:GEM524650 GEM524656:GEM524662 GEM524668:GEM524674 GEM524680:GEM524686 GEM524692:GEM524698 GEM524704:GEM524710 GEM524716:GEM524722 GEM524728:GEM524734 GEM524740:GEM524746 GEM524752:GEM524758 GEM590132:GEM590138 GEM590144:GEM590150 GEM590156:GEM590162 GEM590168:GEM590174 GEM590180:GEM590186 GEM590192:GEM590198 GEM590204:GEM590210 GEM590216:GEM590222 GEM590228:GEM590234 GEM590240:GEM590246 GEM590252:GEM590258 GEM590264:GEM590270 GEM590276:GEM590282 GEM590288:GEM590294 GEM655668:GEM655674 GEM655680:GEM655686 GEM655692:GEM655698 GEM655704:GEM655710 GEM655716:GEM655722 GEM655728:GEM655734 GEM655740:GEM655746 GEM655752:GEM655758 GEM655764:GEM655770 GEM655776:GEM655782 GEM655788:GEM655794 GEM655800:GEM655806 GEM655812:GEM655818 GEM655824:GEM655830 GEM721204:GEM721210 GEM721216:GEM721222 GEM721228:GEM721234 GEM721240:GEM721246 GEM721252:GEM721258 GEM721264:GEM721270 GEM721276:GEM721282 GEM721288:GEM721294 GEM721300:GEM721306 GEM721312:GEM721318 GEM721324:GEM721330 GEM721336:GEM721342 GEM721348:GEM721354 GEM721360:GEM721366 GEM786740:GEM786746 GEM786752:GEM786758 GEM786764:GEM786770 GEM786776:GEM786782 GEM786788:GEM786794 GEM786800:GEM786806 GEM786812:GEM786818 GEM786824:GEM786830 GEM786836:GEM786842 GEM786848:GEM786854 GEM786860:GEM786866 GEM786872:GEM786878 GEM786884:GEM786890 GEM786896:GEM786902 GEM852276:GEM852282 GEM852288:GEM852294 GEM852300:GEM852306 GEM852312:GEM852318 GEM852324:GEM852330 GEM852336:GEM852342 GEM852348:GEM852354 GEM852360:GEM852366 GEM852372:GEM852378 GEM852384:GEM852390 GEM852396:GEM852402 GEM852408:GEM852414 GEM852420:GEM852426 GEM852432:GEM852438 GEM917812:GEM917818 GEM917824:GEM917830 GEM917836:GEM917842 GEM917848:GEM917854 GEM917860:GEM917866 GEM917872:GEM917878 GEM917884:GEM917890 GEM917896:GEM917902 GEM917908:GEM917914 GEM917920:GEM917926 GEM917932:GEM917938 GEM917944:GEM917950 GEM917956:GEM917962 GEM917968:GEM917974 GEM983348:GEM983354 GEM983360:GEM983366 GEM983372:GEM983378 GEM983384:GEM983390 GEM983396:GEM983402 GEM983408:GEM983414 GEM983420:GEM983426 GEM983432:GEM983438 GEM983444:GEM983450 GEM983456:GEM983462 GEM983468:GEM983474 GEM983480:GEM983486 GEM983492:GEM983498 GEM983504:GEM983510 GOI77:GOI83 GOI89:GOI95 GOI101:GOI107 GOI113:GOI119 GOI125:GOI131 GOI137:GOI143 GOI149:GOI155 GOI161:GOI167 GOI173:GOI179 GOI185:GOI191 GOI197:GOI203 GOI209:GOI215 GOI221:GOI227 GOI233:GOI239 GOI65844:GOI65850 GOI65856:GOI65862 GOI65868:GOI65874 GOI65880:GOI65886 GOI65892:GOI65898 GOI65904:GOI65910 GOI65916:GOI65922 GOI65928:GOI65934 GOI65940:GOI65946 GOI65952:GOI65958 GOI65964:GOI65970 GOI65976:GOI65982 GOI65988:GOI65994 GOI66000:GOI66006 GOI131380:GOI131386 GOI131392:GOI131398 GOI131404:GOI131410 GOI131416:GOI131422 GOI131428:GOI131434 GOI131440:GOI131446 GOI131452:GOI131458 GOI131464:GOI131470 GOI131476:GOI131482 GOI131488:GOI131494 GOI131500:GOI131506 GOI131512:GOI131518 GOI131524:GOI131530 GOI131536:GOI131542 GOI196916:GOI196922 GOI196928:GOI196934 GOI196940:GOI196946 GOI196952:GOI196958 GOI196964:GOI196970 GOI196976:GOI196982 GOI196988:GOI196994 GOI197000:GOI197006 GOI197012:GOI197018 GOI197024:GOI197030 GOI197036:GOI197042 GOI197048:GOI197054 GOI197060:GOI197066 GOI197072:GOI197078 GOI262452:GOI262458 GOI262464:GOI262470 GOI262476:GOI262482 GOI262488:GOI262494 GOI262500:GOI262506 GOI262512:GOI262518 GOI262524:GOI262530 GOI262536:GOI262542 GOI262548:GOI262554 GOI262560:GOI262566 GOI262572:GOI262578 GOI262584:GOI262590 GOI262596:GOI262602 GOI262608:GOI262614 GOI327988:GOI327994 GOI328000:GOI328006 GOI328012:GOI328018 GOI328024:GOI328030 GOI328036:GOI328042 GOI328048:GOI328054 GOI328060:GOI328066 GOI328072:GOI328078 GOI328084:GOI328090 GOI328096:GOI328102 GOI328108:GOI328114 GOI328120:GOI328126 GOI328132:GOI328138 GOI328144:GOI328150 GOI393524:GOI393530 GOI393536:GOI393542 GOI393548:GOI393554 GOI393560:GOI393566 GOI393572:GOI393578 GOI393584:GOI393590 GOI393596:GOI393602 GOI393608:GOI393614 GOI393620:GOI393626 GOI393632:GOI393638 GOI393644:GOI393650 GOI393656:GOI393662 GOI393668:GOI393674 GOI393680:GOI393686 GOI459060:GOI459066 GOI459072:GOI459078 GOI459084:GOI459090 GOI459096:GOI459102 GOI459108:GOI459114 GOI459120:GOI459126 GOI459132:GOI459138 GOI459144:GOI459150 GOI459156:GOI459162 GOI459168:GOI459174 GOI459180:GOI459186 GOI459192:GOI459198 GOI459204:GOI459210 GOI459216:GOI459222 GOI524596:GOI524602 GOI524608:GOI524614 GOI524620:GOI524626 GOI524632:GOI524638 GOI524644:GOI524650 GOI524656:GOI524662 GOI524668:GOI524674 GOI524680:GOI524686 GOI524692:GOI524698 GOI524704:GOI524710 GOI524716:GOI524722 GOI524728:GOI524734 GOI524740:GOI524746 GOI524752:GOI524758 GOI590132:GOI590138 GOI590144:GOI590150 GOI590156:GOI590162 GOI590168:GOI590174 GOI590180:GOI590186 GOI590192:GOI590198 GOI590204:GOI590210 GOI590216:GOI590222 GOI590228:GOI590234 GOI590240:GOI590246 GOI590252:GOI590258 GOI590264:GOI590270 GOI590276:GOI590282 GOI590288:GOI590294 GOI655668:GOI655674 GOI655680:GOI655686 GOI655692:GOI655698 GOI655704:GOI655710 GOI655716:GOI655722 GOI655728:GOI655734 GOI655740:GOI655746 GOI655752:GOI655758 GOI655764:GOI655770 GOI655776:GOI655782 GOI655788:GOI655794 GOI655800:GOI655806 GOI655812:GOI655818 GOI655824:GOI655830 GOI721204:GOI721210 GOI721216:GOI721222 GOI721228:GOI721234 GOI721240:GOI721246 GOI721252:GOI721258 GOI721264:GOI721270 GOI721276:GOI721282 GOI721288:GOI721294 GOI721300:GOI721306 GOI721312:GOI721318 GOI721324:GOI721330 GOI721336:GOI721342 GOI721348:GOI721354 GOI721360:GOI721366 GOI786740:GOI786746 GOI786752:GOI786758 GOI786764:GOI786770 GOI786776:GOI786782 GOI786788:GOI786794 GOI786800:GOI786806 GOI786812:GOI786818 GOI786824:GOI786830 GOI786836:GOI786842 GOI786848:GOI786854 GOI786860:GOI786866 GOI786872:GOI786878 GOI786884:GOI786890 GOI786896:GOI786902 GOI852276:GOI852282 GOI852288:GOI852294 GOI852300:GOI852306 GOI852312:GOI852318 GOI852324:GOI852330 GOI852336:GOI852342 GOI852348:GOI852354 GOI852360:GOI852366 GOI852372:GOI852378 GOI852384:GOI852390 GOI852396:GOI852402 GOI852408:GOI852414 GOI852420:GOI852426 GOI852432:GOI852438 GOI917812:GOI917818 GOI917824:GOI917830 GOI917836:GOI917842 GOI917848:GOI917854 GOI917860:GOI917866 GOI917872:GOI917878 GOI917884:GOI917890 GOI917896:GOI917902 GOI917908:GOI917914 GOI917920:GOI917926 GOI917932:GOI917938 GOI917944:GOI917950 GOI917956:GOI917962 GOI917968:GOI917974 GOI983348:GOI983354 GOI983360:GOI983366 GOI983372:GOI983378 GOI983384:GOI983390 GOI983396:GOI983402 GOI983408:GOI983414 GOI983420:GOI983426 GOI983432:GOI983438 GOI983444:GOI983450 GOI983456:GOI983462 GOI983468:GOI983474 GOI983480:GOI983486 GOI983492:GOI983498 GOI983504:GOI983510 GYE77:GYE83 GYE89:GYE95 GYE101:GYE107 GYE113:GYE119 GYE125:GYE131 GYE137:GYE143 GYE149:GYE155 GYE161:GYE167 GYE173:GYE179 GYE185:GYE191 GYE197:GYE203 GYE209:GYE215 GYE221:GYE227 GYE233:GYE239 GYE65844:GYE65850 GYE65856:GYE65862 GYE65868:GYE65874 GYE65880:GYE65886 GYE65892:GYE65898 GYE65904:GYE65910 GYE65916:GYE65922 GYE65928:GYE65934 GYE65940:GYE65946 GYE65952:GYE65958 GYE65964:GYE65970 GYE65976:GYE65982 GYE65988:GYE65994 GYE66000:GYE66006 GYE131380:GYE131386 GYE131392:GYE131398 GYE131404:GYE131410 GYE131416:GYE131422 GYE131428:GYE131434 GYE131440:GYE131446 GYE131452:GYE131458 GYE131464:GYE131470 GYE131476:GYE131482 GYE131488:GYE131494 GYE131500:GYE131506 GYE131512:GYE131518 GYE131524:GYE131530 GYE131536:GYE131542 GYE196916:GYE196922 GYE196928:GYE196934 GYE196940:GYE196946 GYE196952:GYE196958 GYE196964:GYE196970 GYE196976:GYE196982 GYE196988:GYE196994 GYE197000:GYE197006 GYE197012:GYE197018 GYE197024:GYE197030 GYE197036:GYE197042 GYE197048:GYE197054 GYE197060:GYE197066 GYE197072:GYE197078 GYE262452:GYE262458 GYE262464:GYE262470 GYE262476:GYE262482 GYE262488:GYE262494 GYE262500:GYE262506 GYE262512:GYE262518 GYE262524:GYE262530 GYE262536:GYE262542 GYE262548:GYE262554 GYE262560:GYE262566 GYE262572:GYE262578 GYE262584:GYE262590 GYE262596:GYE262602 GYE262608:GYE262614 GYE327988:GYE327994 GYE328000:GYE328006 GYE328012:GYE328018 GYE328024:GYE328030 GYE328036:GYE328042 GYE328048:GYE328054 GYE328060:GYE328066 GYE328072:GYE328078 GYE328084:GYE328090 GYE328096:GYE328102 GYE328108:GYE328114 GYE328120:GYE328126 GYE328132:GYE328138 GYE328144:GYE328150 GYE393524:GYE393530 GYE393536:GYE393542 GYE393548:GYE393554 GYE393560:GYE393566 GYE393572:GYE393578 GYE393584:GYE393590 GYE393596:GYE393602 GYE393608:GYE393614 GYE393620:GYE393626 GYE393632:GYE393638 GYE393644:GYE393650 GYE393656:GYE393662 GYE393668:GYE393674 GYE393680:GYE393686 GYE459060:GYE459066 GYE459072:GYE459078 GYE459084:GYE459090 GYE459096:GYE459102 GYE459108:GYE459114 GYE459120:GYE459126 GYE459132:GYE459138 GYE459144:GYE459150 GYE459156:GYE459162 GYE459168:GYE459174 GYE459180:GYE459186 GYE459192:GYE459198 GYE459204:GYE459210 GYE459216:GYE459222 GYE524596:GYE524602 GYE524608:GYE524614 GYE524620:GYE524626 GYE524632:GYE524638 GYE524644:GYE524650 GYE524656:GYE524662 GYE524668:GYE524674 GYE524680:GYE524686 GYE524692:GYE524698 GYE524704:GYE524710 GYE524716:GYE524722 GYE524728:GYE524734 GYE524740:GYE524746 GYE524752:GYE524758 GYE590132:GYE590138 GYE590144:GYE590150 GYE590156:GYE590162 GYE590168:GYE590174 GYE590180:GYE590186 GYE590192:GYE590198 GYE590204:GYE590210 GYE590216:GYE590222 GYE590228:GYE590234 GYE590240:GYE590246 GYE590252:GYE590258 GYE590264:GYE590270 GYE590276:GYE590282 GYE590288:GYE590294 GYE655668:GYE655674 GYE655680:GYE655686 GYE655692:GYE655698 GYE655704:GYE655710 GYE655716:GYE655722 GYE655728:GYE655734 GYE655740:GYE655746 GYE655752:GYE655758 GYE655764:GYE655770 GYE655776:GYE655782 GYE655788:GYE655794 GYE655800:GYE655806 GYE655812:GYE655818 GYE655824:GYE655830 GYE721204:GYE721210 GYE721216:GYE721222 GYE721228:GYE721234 GYE721240:GYE721246 GYE721252:GYE721258 GYE721264:GYE721270 GYE721276:GYE721282 GYE721288:GYE721294 GYE721300:GYE721306 GYE721312:GYE721318 GYE721324:GYE721330 GYE721336:GYE721342 GYE721348:GYE721354 GYE721360:GYE721366 GYE786740:GYE786746 GYE786752:GYE786758 GYE786764:GYE786770 GYE786776:GYE786782 GYE786788:GYE786794 GYE786800:GYE786806 GYE786812:GYE786818 GYE786824:GYE786830 GYE786836:GYE786842 GYE786848:GYE786854 GYE786860:GYE786866 GYE786872:GYE786878 GYE786884:GYE786890 GYE786896:GYE786902 GYE852276:GYE852282 GYE852288:GYE852294 GYE852300:GYE852306 GYE852312:GYE852318 GYE852324:GYE852330 GYE852336:GYE852342 GYE852348:GYE852354 GYE852360:GYE852366 GYE852372:GYE852378 GYE852384:GYE852390 GYE852396:GYE852402 GYE852408:GYE852414 GYE852420:GYE852426 GYE852432:GYE852438 GYE917812:GYE917818 GYE917824:GYE917830 GYE917836:GYE917842 GYE917848:GYE917854 GYE917860:GYE917866 GYE917872:GYE917878 GYE917884:GYE917890 GYE917896:GYE917902 GYE917908:GYE917914 GYE917920:GYE917926 GYE917932:GYE917938 GYE917944:GYE917950 GYE917956:GYE917962 GYE917968:GYE917974 GYE983348:GYE983354 GYE983360:GYE983366 GYE983372:GYE983378 GYE983384:GYE983390 GYE983396:GYE983402 GYE983408:GYE983414 GYE983420:GYE983426 GYE983432:GYE983438 GYE983444:GYE983450 GYE983456:GYE983462 GYE983468:GYE983474 GYE983480:GYE983486 GYE983492:GYE983498 GYE983504:GYE983510 HIA77:HIA83 HIA89:HIA95 HIA101:HIA107 HIA113:HIA119 HIA125:HIA131 HIA137:HIA143 HIA149:HIA155 HIA161:HIA167 HIA173:HIA179 HIA185:HIA191 HIA197:HIA203 HIA209:HIA215 HIA221:HIA227 HIA233:HIA239 HIA65844:HIA65850 HIA65856:HIA65862 HIA65868:HIA65874 HIA65880:HIA65886 HIA65892:HIA65898 HIA65904:HIA65910 HIA65916:HIA65922 HIA65928:HIA65934 HIA65940:HIA65946 HIA65952:HIA65958 HIA65964:HIA65970 HIA65976:HIA65982 HIA65988:HIA65994 HIA66000:HIA66006 HIA131380:HIA131386 HIA131392:HIA131398 HIA131404:HIA131410 HIA131416:HIA131422 HIA131428:HIA131434 HIA131440:HIA131446 HIA131452:HIA131458 HIA131464:HIA131470 HIA131476:HIA131482 HIA131488:HIA131494 HIA131500:HIA131506 HIA131512:HIA131518 HIA131524:HIA131530 HIA131536:HIA131542 HIA196916:HIA196922 HIA196928:HIA196934 HIA196940:HIA196946 HIA196952:HIA196958 HIA196964:HIA196970 HIA196976:HIA196982 HIA196988:HIA196994 HIA197000:HIA197006 HIA197012:HIA197018 HIA197024:HIA197030 HIA197036:HIA197042 HIA197048:HIA197054 HIA197060:HIA197066 HIA197072:HIA197078 HIA262452:HIA262458 HIA262464:HIA262470 HIA262476:HIA262482 HIA262488:HIA262494 HIA262500:HIA262506 HIA262512:HIA262518 HIA262524:HIA262530 HIA262536:HIA262542 HIA262548:HIA262554 HIA262560:HIA262566 HIA262572:HIA262578 HIA262584:HIA262590 HIA262596:HIA262602 HIA262608:HIA262614 HIA327988:HIA327994 HIA328000:HIA328006 HIA328012:HIA328018 HIA328024:HIA328030 HIA328036:HIA328042 HIA328048:HIA328054 HIA328060:HIA328066 HIA328072:HIA328078 HIA328084:HIA328090 HIA328096:HIA328102 HIA328108:HIA328114 HIA328120:HIA328126 HIA328132:HIA328138 HIA328144:HIA328150 HIA393524:HIA393530 HIA393536:HIA393542 HIA393548:HIA393554 HIA393560:HIA393566 HIA393572:HIA393578 HIA393584:HIA393590 HIA393596:HIA393602 HIA393608:HIA393614 HIA393620:HIA393626 HIA393632:HIA393638 HIA393644:HIA393650 HIA393656:HIA393662 HIA393668:HIA393674 HIA393680:HIA393686 HIA459060:HIA459066 HIA459072:HIA459078 HIA459084:HIA459090 HIA459096:HIA459102 HIA459108:HIA459114 HIA459120:HIA459126 HIA459132:HIA459138 HIA459144:HIA459150 HIA459156:HIA459162 HIA459168:HIA459174 HIA459180:HIA459186 HIA459192:HIA459198 HIA459204:HIA459210 HIA459216:HIA459222 HIA524596:HIA524602 HIA524608:HIA524614 HIA524620:HIA524626 HIA524632:HIA524638 HIA524644:HIA524650 HIA524656:HIA524662 HIA524668:HIA524674 HIA524680:HIA524686 HIA524692:HIA524698 HIA524704:HIA524710 HIA524716:HIA524722 HIA524728:HIA524734 HIA524740:HIA524746 HIA524752:HIA524758 HIA590132:HIA590138 HIA590144:HIA590150 HIA590156:HIA590162 HIA590168:HIA590174 HIA590180:HIA590186 HIA590192:HIA590198 HIA590204:HIA590210 HIA590216:HIA590222 HIA590228:HIA590234 HIA590240:HIA590246 HIA590252:HIA590258 HIA590264:HIA590270 HIA590276:HIA590282 HIA590288:HIA590294 HIA655668:HIA655674 HIA655680:HIA655686 HIA655692:HIA655698 HIA655704:HIA655710 HIA655716:HIA655722 HIA655728:HIA655734 HIA655740:HIA655746 HIA655752:HIA655758 HIA655764:HIA655770 HIA655776:HIA655782 HIA655788:HIA655794 HIA655800:HIA655806 HIA655812:HIA655818 HIA655824:HIA655830 HIA721204:HIA721210 HIA721216:HIA721222 HIA721228:HIA721234 HIA721240:HIA721246 HIA721252:HIA721258 HIA721264:HIA721270 HIA721276:HIA721282 HIA721288:HIA721294 HIA721300:HIA721306 HIA721312:HIA721318 HIA721324:HIA721330 HIA721336:HIA721342 HIA721348:HIA721354 HIA721360:HIA721366 HIA786740:HIA786746 HIA786752:HIA786758 HIA786764:HIA786770 HIA786776:HIA786782 HIA786788:HIA786794 HIA786800:HIA786806 HIA786812:HIA786818 HIA786824:HIA786830 HIA786836:HIA786842 HIA786848:HIA786854 HIA786860:HIA786866 HIA786872:HIA786878 HIA786884:HIA786890 HIA786896:HIA786902 HIA852276:HIA852282 HIA852288:HIA852294 HIA852300:HIA852306 HIA852312:HIA852318 HIA852324:HIA852330 HIA852336:HIA852342 HIA852348:HIA852354 HIA852360:HIA852366 HIA852372:HIA852378 HIA852384:HIA852390 HIA852396:HIA852402 HIA852408:HIA852414 HIA852420:HIA852426 HIA852432:HIA852438 HIA917812:HIA917818 HIA917824:HIA917830 HIA917836:HIA917842 HIA917848:HIA917854 HIA917860:HIA917866 HIA917872:HIA917878 HIA917884:HIA917890 HIA917896:HIA917902 HIA917908:HIA917914 HIA917920:HIA917926 HIA917932:HIA917938 HIA917944:HIA917950 HIA917956:HIA917962 HIA917968:HIA917974 HIA983348:HIA983354 HIA983360:HIA983366 HIA983372:HIA983378 HIA983384:HIA983390 HIA983396:HIA983402 HIA983408:HIA983414 HIA983420:HIA983426 HIA983432:HIA983438 HIA983444:HIA983450 HIA983456:HIA983462 HIA983468:HIA983474 HIA983480:HIA983486 HIA983492:HIA983498 HIA983504:HIA983510 HRW77:HRW83 HRW89:HRW95 HRW101:HRW107 HRW113:HRW119 HRW125:HRW131 HRW137:HRW143 HRW149:HRW155 HRW161:HRW167 HRW173:HRW179 HRW185:HRW191 HRW197:HRW203 HRW209:HRW215 HRW221:HRW227 HRW233:HRW239 HRW65844:HRW65850 HRW65856:HRW65862 HRW65868:HRW65874 HRW65880:HRW65886 HRW65892:HRW65898 HRW65904:HRW65910 HRW65916:HRW65922 HRW65928:HRW65934 HRW65940:HRW65946 HRW65952:HRW65958 HRW65964:HRW65970 HRW65976:HRW65982 HRW65988:HRW65994 HRW66000:HRW66006 HRW131380:HRW131386 HRW131392:HRW131398 HRW131404:HRW131410 HRW131416:HRW131422 HRW131428:HRW131434 HRW131440:HRW131446 HRW131452:HRW131458 HRW131464:HRW131470 HRW131476:HRW131482 HRW131488:HRW131494 HRW131500:HRW131506 HRW131512:HRW131518 HRW131524:HRW131530 HRW131536:HRW131542 HRW196916:HRW196922 HRW196928:HRW196934 HRW196940:HRW196946 HRW196952:HRW196958 HRW196964:HRW196970 HRW196976:HRW196982 HRW196988:HRW196994 HRW197000:HRW197006 HRW197012:HRW197018 HRW197024:HRW197030 HRW197036:HRW197042 HRW197048:HRW197054 HRW197060:HRW197066 HRW197072:HRW197078 HRW262452:HRW262458 HRW262464:HRW262470 HRW262476:HRW262482 HRW262488:HRW262494 HRW262500:HRW262506 HRW262512:HRW262518 HRW262524:HRW262530 HRW262536:HRW262542 HRW262548:HRW262554 HRW262560:HRW262566 HRW262572:HRW262578 HRW262584:HRW262590 HRW262596:HRW262602 HRW262608:HRW262614 HRW327988:HRW327994 HRW328000:HRW328006 HRW328012:HRW328018 HRW328024:HRW328030 HRW328036:HRW328042 HRW328048:HRW328054 HRW328060:HRW328066 HRW328072:HRW328078 HRW328084:HRW328090 HRW328096:HRW328102 HRW328108:HRW328114 HRW328120:HRW328126 HRW328132:HRW328138 HRW328144:HRW328150 HRW393524:HRW393530 HRW393536:HRW393542 HRW393548:HRW393554 HRW393560:HRW393566 HRW393572:HRW393578 HRW393584:HRW393590 HRW393596:HRW393602 HRW393608:HRW393614 HRW393620:HRW393626 HRW393632:HRW393638 HRW393644:HRW393650 HRW393656:HRW393662 HRW393668:HRW393674 HRW393680:HRW393686 HRW459060:HRW459066 HRW459072:HRW459078 HRW459084:HRW459090 HRW459096:HRW459102 HRW459108:HRW459114 HRW459120:HRW459126 HRW459132:HRW459138 HRW459144:HRW459150 HRW459156:HRW459162 HRW459168:HRW459174 HRW459180:HRW459186 HRW459192:HRW459198 HRW459204:HRW459210 HRW459216:HRW459222 HRW524596:HRW524602 HRW524608:HRW524614 HRW524620:HRW524626 HRW524632:HRW524638 HRW524644:HRW524650 HRW524656:HRW524662 HRW524668:HRW524674 HRW524680:HRW524686 HRW524692:HRW524698 HRW524704:HRW524710 HRW524716:HRW524722 HRW524728:HRW524734 HRW524740:HRW524746 HRW524752:HRW524758 HRW590132:HRW590138 HRW590144:HRW590150 HRW590156:HRW590162 HRW590168:HRW590174 HRW590180:HRW590186 HRW590192:HRW590198 HRW590204:HRW590210 HRW590216:HRW590222 HRW590228:HRW590234 HRW590240:HRW590246 HRW590252:HRW590258 HRW590264:HRW590270 HRW590276:HRW590282 HRW590288:HRW590294 HRW655668:HRW655674 HRW655680:HRW655686 HRW655692:HRW655698 HRW655704:HRW655710 HRW655716:HRW655722 HRW655728:HRW655734 HRW655740:HRW655746 HRW655752:HRW655758 HRW655764:HRW655770 HRW655776:HRW655782 HRW655788:HRW655794 HRW655800:HRW655806 HRW655812:HRW655818 HRW655824:HRW655830 HRW721204:HRW721210 HRW721216:HRW721222 HRW721228:HRW721234 HRW721240:HRW721246 HRW721252:HRW721258 HRW721264:HRW721270 HRW721276:HRW721282 HRW721288:HRW721294 HRW721300:HRW721306 HRW721312:HRW721318 HRW721324:HRW721330 HRW721336:HRW721342 HRW721348:HRW721354 HRW721360:HRW721366 HRW786740:HRW786746 HRW786752:HRW786758 HRW786764:HRW786770 HRW786776:HRW786782 HRW786788:HRW786794 HRW786800:HRW786806 HRW786812:HRW786818 HRW786824:HRW786830 HRW786836:HRW786842 HRW786848:HRW786854 HRW786860:HRW786866 HRW786872:HRW786878 HRW786884:HRW786890 HRW786896:HRW786902 HRW852276:HRW852282 HRW852288:HRW852294 HRW852300:HRW852306 HRW852312:HRW852318 HRW852324:HRW852330 HRW852336:HRW852342 HRW852348:HRW852354 HRW852360:HRW852366 HRW852372:HRW852378 HRW852384:HRW852390 HRW852396:HRW852402 HRW852408:HRW852414 HRW852420:HRW852426 HRW852432:HRW852438 HRW917812:HRW917818 HRW917824:HRW917830 HRW917836:HRW917842 HRW917848:HRW917854 HRW917860:HRW917866 HRW917872:HRW917878 HRW917884:HRW917890 HRW917896:HRW917902 HRW917908:HRW917914 HRW917920:HRW917926 HRW917932:HRW917938 HRW917944:HRW917950 HRW917956:HRW917962 HRW917968:HRW917974 HRW983348:HRW983354 HRW983360:HRW983366 HRW983372:HRW983378 HRW983384:HRW983390 HRW983396:HRW983402 HRW983408:HRW983414 HRW983420:HRW983426 HRW983432:HRW983438 HRW983444:HRW983450 HRW983456:HRW983462 HRW983468:HRW983474 HRW983480:HRW983486 HRW983492:HRW983498 HRW983504:HRW983510 IBS77:IBS83 IBS89:IBS95 IBS101:IBS107 IBS113:IBS119 IBS125:IBS131 IBS137:IBS143 IBS149:IBS155 IBS161:IBS167 IBS173:IBS179 IBS185:IBS191 IBS197:IBS203 IBS209:IBS215 IBS221:IBS227 IBS233:IBS239 IBS65844:IBS65850 IBS65856:IBS65862 IBS65868:IBS65874 IBS65880:IBS65886 IBS65892:IBS65898 IBS65904:IBS65910 IBS65916:IBS65922 IBS65928:IBS65934 IBS65940:IBS65946 IBS65952:IBS65958 IBS65964:IBS65970 IBS65976:IBS65982 IBS65988:IBS65994 IBS66000:IBS66006 IBS131380:IBS131386 IBS131392:IBS131398 IBS131404:IBS131410 IBS131416:IBS131422 IBS131428:IBS131434 IBS131440:IBS131446 IBS131452:IBS131458 IBS131464:IBS131470 IBS131476:IBS131482 IBS131488:IBS131494 IBS131500:IBS131506 IBS131512:IBS131518 IBS131524:IBS131530 IBS131536:IBS131542 IBS196916:IBS196922 IBS196928:IBS196934 IBS196940:IBS196946 IBS196952:IBS196958 IBS196964:IBS196970 IBS196976:IBS196982 IBS196988:IBS196994 IBS197000:IBS197006 IBS197012:IBS197018 IBS197024:IBS197030 IBS197036:IBS197042 IBS197048:IBS197054 IBS197060:IBS197066 IBS197072:IBS197078 IBS262452:IBS262458 IBS262464:IBS262470 IBS262476:IBS262482 IBS262488:IBS262494 IBS262500:IBS262506 IBS262512:IBS262518 IBS262524:IBS262530 IBS262536:IBS262542 IBS262548:IBS262554 IBS262560:IBS262566 IBS262572:IBS262578 IBS262584:IBS262590 IBS262596:IBS262602 IBS262608:IBS262614 IBS327988:IBS327994 IBS328000:IBS328006 IBS328012:IBS328018 IBS328024:IBS328030 IBS328036:IBS328042 IBS328048:IBS328054 IBS328060:IBS328066 IBS328072:IBS328078 IBS328084:IBS328090 IBS328096:IBS328102 IBS328108:IBS328114 IBS328120:IBS328126 IBS328132:IBS328138 IBS328144:IBS328150 IBS393524:IBS393530 IBS393536:IBS393542 IBS393548:IBS393554 IBS393560:IBS393566 IBS393572:IBS393578 IBS393584:IBS393590 IBS393596:IBS393602 IBS393608:IBS393614 IBS393620:IBS393626 IBS393632:IBS393638 IBS393644:IBS393650 IBS393656:IBS393662 IBS393668:IBS393674 IBS393680:IBS393686 IBS459060:IBS459066 IBS459072:IBS459078 IBS459084:IBS459090 IBS459096:IBS459102 IBS459108:IBS459114 IBS459120:IBS459126 IBS459132:IBS459138 IBS459144:IBS459150 IBS459156:IBS459162 IBS459168:IBS459174 IBS459180:IBS459186 IBS459192:IBS459198 IBS459204:IBS459210 IBS459216:IBS459222 IBS524596:IBS524602 IBS524608:IBS524614 IBS524620:IBS524626 IBS524632:IBS524638 IBS524644:IBS524650 IBS524656:IBS524662 IBS524668:IBS524674 IBS524680:IBS524686 IBS524692:IBS524698 IBS524704:IBS524710 IBS524716:IBS524722 IBS524728:IBS524734 IBS524740:IBS524746 IBS524752:IBS524758 IBS590132:IBS590138 IBS590144:IBS590150 IBS590156:IBS590162 IBS590168:IBS590174 IBS590180:IBS590186 IBS590192:IBS590198 IBS590204:IBS590210 IBS590216:IBS590222 IBS590228:IBS590234 IBS590240:IBS590246 IBS590252:IBS590258 IBS590264:IBS590270 IBS590276:IBS590282 IBS590288:IBS590294 IBS655668:IBS655674 IBS655680:IBS655686 IBS655692:IBS655698 IBS655704:IBS655710 IBS655716:IBS655722 IBS655728:IBS655734 IBS655740:IBS655746 IBS655752:IBS655758 IBS655764:IBS655770 IBS655776:IBS655782 IBS655788:IBS655794 IBS655800:IBS655806 IBS655812:IBS655818 IBS655824:IBS655830 IBS721204:IBS721210 IBS721216:IBS721222 IBS721228:IBS721234 IBS721240:IBS721246 IBS721252:IBS721258 IBS721264:IBS721270 IBS721276:IBS721282 IBS721288:IBS721294 IBS721300:IBS721306 IBS721312:IBS721318 IBS721324:IBS721330 IBS721336:IBS721342 IBS721348:IBS721354 IBS721360:IBS721366 IBS786740:IBS786746 IBS786752:IBS786758 IBS786764:IBS786770 IBS786776:IBS786782 IBS786788:IBS786794 IBS786800:IBS786806 IBS786812:IBS786818 IBS786824:IBS786830 IBS786836:IBS786842 IBS786848:IBS786854 IBS786860:IBS786866 IBS786872:IBS786878 IBS786884:IBS786890 IBS786896:IBS786902 IBS852276:IBS852282 IBS852288:IBS852294 IBS852300:IBS852306 IBS852312:IBS852318 IBS852324:IBS852330 IBS852336:IBS852342 IBS852348:IBS852354 IBS852360:IBS852366 IBS852372:IBS852378 IBS852384:IBS852390 IBS852396:IBS852402 IBS852408:IBS852414 IBS852420:IBS852426 IBS852432:IBS852438 IBS917812:IBS917818 IBS917824:IBS917830 IBS917836:IBS917842 IBS917848:IBS917854 IBS917860:IBS917866 IBS917872:IBS917878 IBS917884:IBS917890 IBS917896:IBS917902 IBS917908:IBS917914 IBS917920:IBS917926 IBS917932:IBS917938 IBS917944:IBS917950 IBS917956:IBS917962 IBS917968:IBS917974 IBS983348:IBS983354 IBS983360:IBS983366 IBS983372:IBS983378 IBS983384:IBS983390 IBS983396:IBS983402 IBS983408:IBS983414 IBS983420:IBS983426 IBS983432:IBS983438 IBS983444:IBS983450 IBS983456:IBS983462 IBS983468:IBS983474 IBS983480:IBS983486 IBS983492:IBS983498 IBS983504:IBS983510 ILO77:ILO83 ILO89:ILO95 ILO101:ILO107 ILO113:ILO119 ILO125:ILO131 ILO137:ILO143 ILO149:ILO155 ILO161:ILO167 ILO173:ILO179 ILO185:ILO191 ILO197:ILO203 ILO209:ILO215 ILO221:ILO227 ILO233:ILO239 ILO65844:ILO65850 ILO65856:ILO65862 ILO65868:ILO65874 ILO65880:ILO65886 ILO65892:ILO65898 ILO65904:ILO65910 ILO65916:ILO65922 ILO65928:ILO65934 ILO65940:ILO65946 ILO65952:ILO65958 ILO65964:ILO65970 ILO65976:ILO65982 ILO65988:ILO65994 ILO66000:ILO66006 ILO131380:ILO131386 ILO131392:ILO131398 ILO131404:ILO131410 ILO131416:ILO131422 ILO131428:ILO131434 ILO131440:ILO131446 ILO131452:ILO131458 ILO131464:ILO131470 ILO131476:ILO131482 ILO131488:ILO131494 ILO131500:ILO131506 ILO131512:ILO131518 ILO131524:ILO131530 ILO131536:ILO131542 ILO196916:ILO196922 ILO196928:ILO196934 ILO196940:ILO196946 ILO196952:ILO196958 ILO196964:ILO196970 ILO196976:ILO196982 ILO196988:ILO196994 ILO197000:ILO197006 ILO197012:ILO197018 ILO197024:ILO197030 ILO197036:ILO197042 ILO197048:ILO197054 ILO197060:ILO197066 ILO197072:ILO197078 ILO262452:ILO262458 ILO262464:ILO262470 ILO262476:ILO262482 ILO262488:ILO262494 ILO262500:ILO262506 ILO262512:ILO262518 ILO262524:ILO262530 ILO262536:ILO262542 ILO262548:ILO262554 ILO262560:ILO262566 ILO262572:ILO262578 ILO262584:ILO262590 ILO262596:ILO262602 ILO262608:ILO262614 ILO327988:ILO327994 ILO328000:ILO328006 ILO328012:ILO328018 ILO328024:ILO328030 ILO328036:ILO328042 ILO328048:ILO328054 ILO328060:ILO328066 ILO328072:ILO328078 ILO328084:ILO328090 ILO328096:ILO328102 ILO328108:ILO328114 ILO328120:ILO328126 ILO328132:ILO328138 ILO328144:ILO328150 ILO393524:ILO393530 ILO393536:ILO393542 ILO393548:ILO393554 ILO393560:ILO393566 ILO393572:ILO393578 ILO393584:ILO393590 ILO393596:ILO393602 ILO393608:ILO393614 ILO393620:ILO393626 ILO393632:ILO393638 ILO393644:ILO393650 ILO393656:ILO393662 ILO393668:ILO393674 ILO393680:ILO393686 ILO459060:ILO459066 ILO459072:ILO459078 ILO459084:ILO459090 ILO459096:ILO459102 ILO459108:ILO459114 ILO459120:ILO459126 ILO459132:ILO459138 ILO459144:ILO459150 ILO459156:ILO459162 ILO459168:ILO459174 ILO459180:ILO459186 ILO459192:ILO459198 ILO459204:ILO459210 ILO459216:ILO459222 ILO524596:ILO524602 ILO524608:ILO524614 ILO524620:ILO524626 ILO524632:ILO524638 ILO524644:ILO524650 ILO524656:ILO524662 ILO524668:ILO524674 ILO524680:ILO524686 ILO524692:ILO524698 ILO524704:ILO524710 ILO524716:ILO524722 ILO524728:ILO524734 ILO524740:ILO524746 ILO524752:ILO524758 ILO590132:ILO590138 ILO590144:ILO590150 ILO590156:ILO590162 ILO590168:ILO590174 ILO590180:ILO590186 ILO590192:ILO590198 ILO590204:ILO590210 ILO590216:ILO590222 ILO590228:ILO590234 ILO590240:ILO590246 ILO590252:ILO590258 ILO590264:ILO590270 ILO590276:ILO590282 ILO590288:ILO590294 ILO655668:ILO655674 ILO655680:ILO655686 ILO655692:ILO655698 ILO655704:ILO655710 ILO655716:ILO655722 ILO655728:ILO655734 ILO655740:ILO655746 ILO655752:ILO655758 ILO655764:ILO655770 ILO655776:ILO655782 ILO655788:ILO655794 ILO655800:ILO655806 ILO655812:ILO655818 ILO655824:ILO655830 ILO721204:ILO721210 ILO721216:ILO721222 ILO721228:ILO721234 ILO721240:ILO721246 ILO721252:ILO721258 ILO721264:ILO721270 ILO721276:ILO721282 ILO721288:ILO721294 ILO721300:ILO721306 ILO721312:ILO721318 ILO721324:ILO721330 ILO721336:ILO721342 ILO721348:ILO721354 ILO721360:ILO721366 ILO786740:ILO786746 ILO786752:ILO786758 ILO786764:ILO786770 ILO786776:ILO786782 ILO786788:ILO786794 ILO786800:ILO786806 ILO786812:ILO786818 ILO786824:ILO786830 ILO786836:ILO786842 ILO786848:ILO786854 ILO786860:ILO786866 ILO786872:ILO786878 ILO786884:ILO786890 ILO786896:ILO786902 ILO852276:ILO852282 ILO852288:ILO852294 ILO852300:ILO852306 ILO852312:ILO852318 ILO852324:ILO852330 ILO852336:ILO852342 ILO852348:ILO852354 ILO852360:ILO852366 ILO852372:ILO852378 ILO852384:ILO852390 ILO852396:ILO852402 ILO852408:ILO852414 ILO852420:ILO852426 ILO852432:ILO852438 ILO917812:ILO917818 ILO917824:ILO917830 ILO917836:ILO917842 ILO917848:ILO917854 ILO917860:ILO917866 ILO917872:ILO917878 ILO917884:ILO917890 ILO917896:ILO917902 ILO917908:ILO917914 ILO917920:ILO917926 ILO917932:ILO917938 ILO917944:ILO917950 ILO917956:ILO917962 ILO917968:ILO917974 ILO983348:ILO983354 ILO983360:ILO983366 ILO983372:ILO983378 ILO983384:ILO983390 ILO983396:ILO983402 ILO983408:ILO983414 ILO983420:ILO983426 ILO983432:ILO983438 ILO983444:ILO983450 ILO983456:ILO983462 ILO983468:ILO983474 ILO983480:ILO983486 ILO983492:ILO983498 ILO983504:ILO983510 IVK77:IVK83 IVK89:IVK95 IVK101:IVK107 IVK113:IVK119 IVK125:IVK131 IVK137:IVK143 IVK149:IVK155 IVK161:IVK167 IVK173:IVK179 IVK185:IVK191 IVK197:IVK203 IVK209:IVK215 IVK221:IVK227 IVK233:IVK239 IVK65844:IVK65850 IVK65856:IVK65862 IVK65868:IVK65874 IVK65880:IVK65886 IVK65892:IVK65898 IVK65904:IVK65910 IVK65916:IVK65922 IVK65928:IVK65934 IVK65940:IVK65946 IVK65952:IVK65958 IVK65964:IVK65970 IVK65976:IVK65982 IVK65988:IVK65994 IVK66000:IVK66006 IVK131380:IVK131386 IVK131392:IVK131398 IVK131404:IVK131410 IVK131416:IVK131422 IVK131428:IVK131434 IVK131440:IVK131446 IVK131452:IVK131458 IVK131464:IVK131470 IVK131476:IVK131482 IVK131488:IVK131494 IVK131500:IVK131506 IVK131512:IVK131518 IVK131524:IVK131530 IVK131536:IVK131542 IVK196916:IVK196922 IVK196928:IVK196934 IVK196940:IVK196946 IVK196952:IVK196958 IVK196964:IVK196970 IVK196976:IVK196982 IVK196988:IVK196994 IVK197000:IVK197006 IVK197012:IVK197018 IVK197024:IVK197030 IVK197036:IVK197042 IVK197048:IVK197054 IVK197060:IVK197066 IVK197072:IVK197078 IVK262452:IVK262458 IVK262464:IVK262470 IVK262476:IVK262482 IVK262488:IVK262494 IVK262500:IVK262506 IVK262512:IVK262518 IVK262524:IVK262530 IVK262536:IVK262542 IVK262548:IVK262554 IVK262560:IVK262566 IVK262572:IVK262578 IVK262584:IVK262590 IVK262596:IVK262602 IVK262608:IVK262614 IVK327988:IVK327994 IVK328000:IVK328006 IVK328012:IVK328018 IVK328024:IVK328030 IVK328036:IVK328042 IVK328048:IVK328054 IVK328060:IVK328066 IVK328072:IVK328078 IVK328084:IVK328090 IVK328096:IVK328102 IVK328108:IVK328114 IVK328120:IVK328126 IVK328132:IVK328138 IVK328144:IVK328150 IVK393524:IVK393530 IVK393536:IVK393542 IVK393548:IVK393554 IVK393560:IVK393566 IVK393572:IVK393578 IVK393584:IVK393590 IVK393596:IVK393602 IVK393608:IVK393614 IVK393620:IVK393626 IVK393632:IVK393638 IVK393644:IVK393650 IVK393656:IVK393662 IVK393668:IVK393674 IVK393680:IVK393686 IVK459060:IVK459066 IVK459072:IVK459078 IVK459084:IVK459090 IVK459096:IVK459102 IVK459108:IVK459114 IVK459120:IVK459126 IVK459132:IVK459138 IVK459144:IVK459150 IVK459156:IVK459162 IVK459168:IVK459174 IVK459180:IVK459186 IVK459192:IVK459198 IVK459204:IVK459210 IVK459216:IVK459222 IVK524596:IVK524602 IVK524608:IVK524614 IVK524620:IVK524626 IVK524632:IVK524638 IVK524644:IVK524650 IVK524656:IVK524662 IVK524668:IVK524674 IVK524680:IVK524686 IVK524692:IVK524698 IVK524704:IVK524710 IVK524716:IVK524722 IVK524728:IVK524734 IVK524740:IVK524746 IVK524752:IVK524758 IVK590132:IVK590138 IVK590144:IVK590150 IVK590156:IVK590162 IVK590168:IVK590174 IVK590180:IVK590186 IVK590192:IVK590198 IVK590204:IVK590210 IVK590216:IVK590222 IVK590228:IVK590234 IVK590240:IVK590246 IVK590252:IVK590258 IVK590264:IVK590270 IVK590276:IVK590282 IVK590288:IVK590294 IVK655668:IVK655674 IVK655680:IVK655686 IVK655692:IVK655698 IVK655704:IVK655710 IVK655716:IVK655722 IVK655728:IVK655734 IVK655740:IVK655746 IVK655752:IVK655758 IVK655764:IVK655770 IVK655776:IVK655782 IVK655788:IVK655794 IVK655800:IVK655806 IVK655812:IVK655818 IVK655824:IVK655830 IVK721204:IVK721210 IVK721216:IVK721222 IVK721228:IVK721234 IVK721240:IVK721246 IVK721252:IVK721258 IVK721264:IVK721270 IVK721276:IVK721282 IVK721288:IVK721294 IVK721300:IVK721306 IVK721312:IVK721318 IVK721324:IVK721330 IVK721336:IVK721342 IVK721348:IVK721354 IVK721360:IVK721366 IVK786740:IVK786746 IVK786752:IVK786758 IVK786764:IVK786770 IVK786776:IVK786782 IVK786788:IVK786794 IVK786800:IVK786806 IVK786812:IVK786818 IVK786824:IVK786830 IVK786836:IVK786842 IVK786848:IVK786854 IVK786860:IVK786866 IVK786872:IVK786878 IVK786884:IVK786890 IVK786896:IVK786902 IVK852276:IVK852282 IVK852288:IVK852294 IVK852300:IVK852306 IVK852312:IVK852318 IVK852324:IVK852330 IVK852336:IVK852342 IVK852348:IVK852354 IVK852360:IVK852366 IVK852372:IVK852378 IVK852384:IVK852390 IVK852396:IVK852402 IVK852408:IVK852414 IVK852420:IVK852426 IVK852432:IVK852438 IVK917812:IVK917818 IVK917824:IVK917830 IVK917836:IVK917842 IVK917848:IVK917854 IVK917860:IVK917866 IVK917872:IVK917878 IVK917884:IVK917890 IVK917896:IVK917902 IVK917908:IVK917914 IVK917920:IVK917926 IVK917932:IVK917938 IVK917944:IVK917950 IVK917956:IVK917962 IVK917968:IVK917974 IVK983348:IVK983354 IVK983360:IVK983366 IVK983372:IVK983378 IVK983384:IVK983390 IVK983396:IVK983402 IVK983408:IVK983414 IVK983420:IVK983426 IVK983432:IVK983438 IVK983444:IVK983450 IVK983456:IVK983462 IVK983468:IVK983474 IVK983480:IVK983486 IVK983492:IVK983498 IVK983504:IVK983510 JFG77:JFG83 JFG89:JFG95 JFG101:JFG107 JFG113:JFG119 JFG125:JFG131 JFG137:JFG143 JFG149:JFG155 JFG161:JFG167 JFG173:JFG179 JFG185:JFG191 JFG197:JFG203 JFG209:JFG215 JFG221:JFG227 JFG233:JFG239 JFG65844:JFG65850 JFG65856:JFG65862 JFG65868:JFG65874 JFG65880:JFG65886 JFG65892:JFG65898 JFG65904:JFG65910 JFG65916:JFG65922 JFG65928:JFG65934 JFG65940:JFG65946 JFG65952:JFG65958 JFG65964:JFG65970 JFG65976:JFG65982 JFG65988:JFG65994 JFG66000:JFG66006 JFG131380:JFG131386 JFG131392:JFG131398 JFG131404:JFG131410 JFG131416:JFG131422 JFG131428:JFG131434 JFG131440:JFG131446 JFG131452:JFG131458 JFG131464:JFG131470 JFG131476:JFG131482 JFG131488:JFG131494 JFG131500:JFG131506 JFG131512:JFG131518 JFG131524:JFG131530 JFG131536:JFG131542 JFG196916:JFG196922 JFG196928:JFG196934 JFG196940:JFG196946 JFG196952:JFG196958 JFG196964:JFG196970 JFG196976:JFG196982 JFG196988:JFG196994 JFG197000:JFG197006 JFG197012:JFG197018 JFG197024:JFG197030 JFG197036:JFG197042 JFG197048:JFG197054 JFG197060:JFG197066 JFG197072:JFG197078 JFG262452:JFG262458 JFG262464:JFG262470 JFG262476:JFG262482 JFG262488:JFG262494 JFG262500:JFG262506 JFG262512:JFG262518 JFG262524:JFG262530 JFG262536:JFG262542 JFG262548:JFG262554 JFG262560:JFG262566 JFG262572:JFG262578 JFG262584:JFG262590 JFG262596:JFG262602 JFG262608:JFG262614 JFG327988:JFG327994 JFG328000:JFG328006 JFG328012:JFG328018 JFG328024:JFG328030 JFG328036:JFG328042 JFG328048:JFG328054 JFG328060:JFG328066 JFG328072:JFG328078 JFG328084:JFG328090 JFG328096:JFG328102 JFG328108:JFG328114 JFG328120:JFG328126 JFG328132:JFG328138 JFG328144:JFG328150 JFG393524:JFG393530 JFG393536:JFG393542 JFG393548:JFG393554 JFG393560:JFG393566 JFG393572:JFG393578 JFG393584:JFG393590 JFG393596:JFG393602 JFG393608:JFG393614 JFG393620:JFG393626 JFG393632:JFG393638 JFG393644:JFG393650 JFG393656:JFG393662 JFG393668:JFG393674 JFG393680:JFG393686 JFG459060:JFG459066 JFG459072:JFG459078 JFG459084:JFG459090 JFG459096:JFG459102 JFG459108:JFG459114 JFG459120:JFG459126 JFG459132:JFG459138 JFG459144:JFG459150 JFG459156:JFG459162 JFG459168:JFG459174 JFG459180:JFG459186 JFG459192:JFG459198 JFG459204:JFG459210 JFG459216:JFG459222 JFG524596:JFG524602 JFG524608:JFG524614 JFG524620:JFG524626 JFG524632:JFG524638 JFG524644:JFG524650 JFG524656:JFG524662 JFG524668:JFG524674 JFG524680:JFG524686 JFG524692:JFG524698 JFG524704:JFG524710 JFG524716:JFG524722 JFG524728:JFG524734 JFG524740:JFG524746 JFG524752:JFG524758 JFG590132:JFG590138 JFG590144:JFG590150 JFG590156:JFG590162 JFG590168:JFG590174 JFG590180:JFG590186 JFG590192:JFG590198 JFG590204:JFG590210 JFG590216:JFG590222 JFG590228:JFG590234 JFG590240:JFG590246 JFG590252:JFG590258 JFG590264:JFG590270 JFG590276:JFG590282 JFG590288:JFG590294 JFG655668:JFG655674 JFG655680:JFG655686 JFG655692:JFG655698 JFG655704:JFG655710 JFG655716:JFG655722 JFG655728:JFG655734 JFG655740:JFG655746 JFG655752:JFG655758 JFG655764:JFG655770 JFG655776:JFG655782 JFG655788:JFG655794 JFG655800:JFG655806 JFG655812:JFG655818 JFG655824:JFG655830 JFG721204:JFG721210 JFG721216:JFG721222 JFG721228:JFG721234 JFG721240:JFG721246 JFG721252:JFG721258 JFG721264:JFG721270 JFG721276:JFG721282 JFG721288:JFG721294 JFG721300:JFG721306 JFG721312:JFG721318 JFG721324:JFG721330 JFG721336:JFG721342 JFG721348:JFG721354 JFG721360:JFG721366 JFG786740:JFG786746 JFG786752:JFG786758 JFG786764:JFG786770 JFG786776:JFG786782 JFG786788:JFG786794 JFG786800:JFG786806 JFG786812:JFG786818 JFG786824:JFG786830 JFG786836:JFG786842 JFG786848:JFG786854 JFG786860:JFG786866 JFG786872:JFG786878 JFG786884:JFG786890 JFG786896:JFG786902 JFG852276:JFG852282 JFG852288:JFG852294 JFG852300:JFG852306 JFG852312:JFG852318 JFG852324:JFG852330 JFG852336:JFG852342 JFG852348:JFG852354 JFG852360:JFG852366 JFG852372:JFG852378 JFG852384:JFG852390 JFG852396:JFG852402 JFG852408:JFG852414 JFG852420:JFG852426 JFG852432:JFG852438 JFG917812:JFG917818 JFG917824:JFG917830 JFG917836:JFG917842 JFG917848:JFG917854 JFG917860:JFG917866 JFG917872:JFG917878 JFG917884:JFG917890 JFG917896:JFG917902 JFG917908:JFG917914 JFG917920:JFG917926 JFG917932:JFG917938 JFG917944:JFG917950 JFG917956:JFG917962 JFG917968:JFG917974 JFG983348:JFG983354 JFG983360:JFG983366 JFG983372:JFG983378 JFG983384:JFG983390 JFG983396:JFG983402 JFG983408:JFG983414 JFG983420:JFG983426 JFG983432:JFG983438 JFG983444:JFG983450 JFG983456:JFG983462 JFG983468:JFG983474 JFG983480:JFG983486 JFG983492:JFG983498 JFG983504:JFG983510 JPC77:JPC83 JPC89:JPC95 JPC101:JPC107 JPC113:JPC119 JPC125:JPC131 JPC137:JPC143 JPC149:JPC155 JPC161:JPC167 JPC173:JPC179 JPC185:JPC191 JPC197:JPC203 JPC209:JPC215 JPC221:JPC227 JPC233:JPC239 JPC65844:JPC65850 JPC65856:JPC65862 JPC65868:JPC65874 JPC65880:JPC65886 JPC65892:JPC65898 JPC65904:JPC65910 JPC65916:JPC65922 JPC65928:JPC65934 JPC65940:JPC65946 JPC65952:JPC65958 JPC65964:JPC65970 JPC65976:JPC65982 JPC65988:JPC65994 JPC66000:JPC66006 JPC131380:JPC131386 JPC131392:JPC131398 JPC131404:JPC131410 JPC131416:JPC131422 JPC131428:JPC131434 JPC131440:JPC131446 JPC131452:JPC131458 JPC131464:JPC131470 JPC131476:JPC131482 JPC131488:JPC131494 JPC131500:JPC131506 JPC131512:JPC131518 JPC131524:JPC131530 JPC131536:JPC131542 JPC196916:JPC196922 JPC196928:JPC196934 JPC196940:JPC196946 JPC196952:JPC196958 JPC196964:JPC196970 JPC196976:JPC196982 JPC196988:JPC196994 JPC197000:JPC197006 JPC197012:JPC197018 JPC197024:JPC197030 JPC197036:JPC197042 JPC197048:JPC197054 JPC197060:JPC197066 JPC197072:JPC197078 JPC262452:JPC262458 JPC262464:JPC262470 JPC262476:JPC262482 JPC262488:JPC262494 JPC262500:JPC262506 JPC262512:JPC262518 JPC262524:JPC262530 JPC262536:JPC262542 JPC262548:JPC262554 JPC262560:JPC262566 JPC262572:JPC262578 JPC262584:JPC262590 JPC262596:JPC262602 JPC262608:JPC262614 JPC327988:JPC327994 JPC328000:JPC328006 JPC328012:JPC328018 JPC328024:JPC328030 JPC328036:JPC328042 JPC328048:JPC328054 JPC328060:JPC328066 JPC328072:JPC328078 JPC328084:JPC328090 JPC328096:JPC328102 JPC328108:JPC328114 JPC328120:JPC328126 JPC328132:JPC328138 JPC328144:JPC328150 JPC393524:JPC393530 JPC393536:JPC393542 JPC393548:JPC393554 JPC393560:JPC393566 JPC393572:JPC393578 JPC393584:JPC393590 JPC393596:JPC393602 JPC393608:JPC393614 JPC393620:JPC393626 JPC393632:JPC393638 JPC393644:JPC393650 JPC393656:JPC393662 JPC393668:JPC393674 JPC393680:JPC393686 JPC459060:JPC459066 JPC459072:JPC459078 JPC459084:JPC459090 JPC459096:JPC459102 JPC459108:JPC459114 JPC459120:JPC459126 JPC459132:JPC459138 JPC459144:JPC459150 JPC459156:JPC459162 JPC459168:JPC459174 JPC459180:JPC459186 JPC459192:JPC459198 JPC459204:JPC459210 JPC459216:JPC459222 JPC524596:JPC524602 JPC524608:JPC524614 JPC524620:JPC524626 JPC524632:JPC524638 JPC524644:JPC524650 JPC524656:JPC524662 JPC524668:JPC524674 JPC524680:JPC524686 JPC524692:JPC524698 JPC524704:JPC524710 JPC524716:JPC524722 JPC524728:JPC524734 JPC524740:JPC524746 JPC524752:JPC524758 JPC590132:JPC590138 JPC590144:JPC590150 JPC590156:JPC590162 JPC590168:JPC590174 JPC590180:JPC590186 JPC590192:JPC590198 JPC590204:JPC590210 JPC590216:JPC590222 JPC590228:JPC590234 JPC590240:JPC590246 JPC590252:JPC590258 JPC590264:JPC590270 JPC590276:JPC590282 JPC590288:JPC590294 JPC655668:JPC655674 JPC655680:JPC655686 JPC655692:JPC655698 JPC655704:JPC655710 JPC655716:JPC655722 JPC655728:JPC655734 JPC655740:JPC655746 JPC655752:JPC655758 JPC655764:JPC655770 JPC655776:JPC655782 JPC655788:JPC655794 JPC655800:JPC655806 JPC655812:JPC655818 JPC655824:JPC655830 JPC721204:JPC721210 JPC721216:JPC721222 JPC721228:JPC721234 JPC721240:JPC721246 JPC721252:JPC721258 JPC721264:JPC721270 JPC721276:JPC721282 JPC721288:JPC721294 JPC721300:JPC721306 JPC721312:JPC721318 JPC721324:JPC721330 JPC721336:JPC721342 JPC721348:JPC721354 JPC721360:JPC721366 JPC786740:JPC786746 JPC786752:JPC786758 JPC786764:JPC786770 JPC786776:JPC786782 JPC786788:JPC786794 JPC786800:JPC786806 JPC786812:JPC786818 JPC786824:JPC786830 JPC786836:JPC786842 JPC786848:JPC786854 JPC786860:JPC786866 JPC786872:JPC786878 JPC786884:JPC786890 JPC786896:JPC786902 JPC852276:JPC852282 JPC852288:JPC852294 JPC852300:JPC852306 JPC852312:JPC852318 JPC852324:JPC852330 JPC852336:JPC852342 JPC852348:JPC852354 JPC852360:JPC852366 JPC852372:JPC852378 JPC852384:JPC852390 JPC852396:JPC852402 JPC852408:JPC852414 JPC852420:JPC852426 JPC852432:JPC852438 JPC917812:JPC917818 JPC917824:JPC917830 JPC917836:JPC917842 JPC917848:JPC917854 JPC917860:JPC917866 JPC917872:JPC917878 JPC917884:JPC917890 JPC917896:JPC917902 JPC917908:JPC917914 JPC917920:JPC917926 JPC917932:JPC917938 JPC917944:JPC917950 JPC917956:JPC917962 JPC917968:JPC917974 JPC983348:JPC983354 JPC983360:JPC983366 JPC983372:JPC983378 JPC983384:JPC983390 JPC983396:JPC983402 JPC983408:JPC983414 JPC983420:JPC983426 JPC983432:JPC983438 JPC983444:JPC983450 JPC983456:JPC983462 JPC983468:JPC983474 JPC983480:JPC983486 JPC983492:JPC983498 JPC983504:JPC983510 JYY77:JYY83 JYY89:JYY95 JYY101:JYY107 JYY113:JYY119 JYY125:JYY131 JYY137:JYY143 JYY149:JYY155 JYY161:JYY167 JYY173:JYY179 JYY185:JYY191 JYY197:JYY203 JYY209:JYY215 JYY221:JYY227 JYY233:JYY239 JYY65844:JYY65850 JYY65856:JYY65862 JYY65868:JYY65874 JYY65880:JYY65886 JYY65892:JYY65898 JYY65904:JYY65910 JYY65916:JYY65922 JYY65928:JYY65934 JYY65940:JYY65946 JYY65952:JYY65958 JYY65964:JYY65970 JYY65976:JYY65982 JYY65988:JYY65994 JYY66000:JYY66006 JYY131380:JYY131386 JYY131392:JYY131398 JYY131404:JYY131410 JYY131416:JYY131422 JYY131428:JYY131434 JYY131440:JYY131446 JYY131452:JYY131458 JYY131464:JYY131470 JYY131476:JYY131482 JYY131488:JYY131494 JYY131500:JYY131506 JYY131512:JYY131518 JYY131524:JYY131530 JYY131536:JYY131542 JYY196916:JYY196922 JYY196928:JYY196934 JYY196940:JYY196946 JYY196952:JYY196958 JYY196964:JYY196970 JYY196976:JYY196982 JYY196988:JYY196994 JYY197000:JYY197006 JYY197012:JYY197018 JYY197024:JYY197030 JYY197036:JYY197042 JYY197048:JYY197054 JYY197060:JYY197066 JYY197072:JYY197078 JYY262452:JYY262458 JYY262464:JYY262470 JYY262476:JYY262482 JYY262488:JYY262494 JYY262500:JYY262506 JYY262512:JYY262518 JYY262524:JYY262530 JYY262536:JYY262542 JYY262548:JYY262554 JYY262560:JYY262566 JYY262572:JYY262578 JYY262584:JYY262590 JYY262596:JYY262602 JYY262608:JYY262614 JYY327988:JYY327994 JYY328000:JYY328006 JYY328012:JYY328018 JYY328024:JYY328030 JYY328036:JYY328042 JYY328048:JYY328054 JYY328060:JYY328066 JYY328072:JYY328078 JYY328084:JYY328090 JYY328096:JYY328102 JYY328108:JYY328114 JYY328120:JYY328126 JYY328132:JYY328138 JYY328144:JYY328150 JYY393524:JYY393530 JYY393536:JYY393542 JYY393548:JYY393554 JYY393560:JYY393566 JYY393572:JYY393578 JYY393584:JYY393590 JYY393596:JYY393602 JYY393608:JYY393614 JYY393620:JYY393626 JYY393632:JYY393638 JYY393644:JYY393650 JYY393656:JYY393662 JYY393668:JYY393674 JYY393680:JYY393686 JYY459060:JYY459066 JYY459072:JYY459078 JYY459084:JYY459090 JYY459096:JYY459102 JYY459108:JYY459114 JYY459120:JYY459126 JYY459132:JYY459138 JYY459144:JYY459150 JYY459156:JYY459162 JYY459168:JYY459174 JYY459180:JYY459186 JYY459192:JYY459198 JYY459204:JYY459210 JYY459216:JYY459222 JYY524596:JYY524602 JYY524608:JYY524614 JYY524620:JYY524626 JYY524632:JYY524638 JYY524644:JYY524650 JYY524656:JYY524662 JYY524668:JYY524674 JYY524680:JYY524686 JYY524692:JYY524698 JYY524704:JYY524710 JYY524716:JYY524722 JYY524728:JYY524734 JYY524740:JYY524746 JYY524752:JYY524758 JYY590132:JYY590138 JYY590144:JYY590150 JYY590156:JYY590162 JYY590168:JYY590174 JYY590180:JYY590186 JYY590192:JYY590198 JYY590204:JYY590210 JYY590216:JYY590222 JYY590228:JYY590234 JYY590240:JYY590246 JYY590252:JYY590258 JYY590264:JYY590270 JYY590276:JYY590282 JYY590288:JYY590294 JYY655668:JYY655674 JYY655680:JYY655686 JYY655692:JYY655698 JYY655704:JYY655710 JYY655716:JYY655722 JYY655728:JYY655734 JYY655740:JYY655746 JYY655752:JYY655758 JYY655764:JYY655770 JYY655776:JYY655782 JYY655788:JYY655794 JYY655800:JYY655806 JYY655812:JYY655818 JYY655824:JYY655830 JYY721204:JYY721210 JYY721216:JYY721222 JYY721228:JYY721234 JYY721240:JYY721246 JYY721252:JYY721258 JYY721264:JYY721270 JYY721276:JYY721282 JYY721288:JYY721294 JYY721300:JYY721306 JYY721312:JYY721318 JYY721324:JYY721330 JYY721336:JYY721342 JYY721348:JYY721354 JYY721360:JYY721366 JYY786740:JYY786746 JYY786752:JYY786758 JYY786764:JYY786770 JYY786776:JYY786782 JYY786788:JYY786794 JYY786800:JYY786806 JYY786812:JYY786818 JYY786824:JYY786830 JYY786836:JYY786842 JYY786848:JYY786854 JYY786860:JYY786866 JYY786872:JYY786878 JYY786884:JYY786890 JYY786896:JYY786902 JYY852276:JYY852282 JYY852288:JYY852294 JYY852300:JYY852306 JYY852312:JYY852318 JYY852324:JYY852330 JYY852336:JYY852342 JYY852348:JYY852354 JYY852360:JYY852366 JYY852372:JYY852378 JYY852384:JYY852390 JYY852396:JYY852402 JYY852408:JYY852414 JYY852420:JYY852426 JYY852432:JYY852438 JYY917812:JYY917818 JYY917824:JYY917830 JYY917836:JYY917842 JYY917848:JYY917854 JYY917860:JYY917866 JYY917872:JYY917878 JYY917884:JYY917890 JYY917896:JYY917902 JYY917908:JYY917914 JYY917920:JYY917926 JYY917932:JYY917938 JYY917944:JYY917950 JYY917956:JYY917962 JYY917968:JYY917974 JYY983348:JYY983354 JYY983360:JYY983366 JYY983372:JYY983378 JYY983384:JYY983390 JYY983396:JYY983402 JYY983408:JYY983414 JYY983420:JYY983426 JYY983432:JYY983438 JYY983444:JYY983450 JYY983456:JYY983462 JYY983468:JYY983474 JYY983480:JYY983486 JYY983492:JYY983498 JYY983504:JYY983510 KIU77:KIU83 KIU89:KIU95 KIU101:KIU107 KIU113:KIU119 KIU125:KIU131 KIU137:KIU143 KIU149:KIU155 KIU161:KIU167 KIU173:KIU179 KIU185:KIU191 KIU197:KIU203 KIU209:KIU215 KIU221:KIU227 KIU233:KIU239 KIU65844:KIU65850 KIU65856:KIU65862 KIU65868:KIU65874 KIU65880:KIU65886 KIU65892:KIU65898 KIU65904:KIU65910 KIU65916:KIU65922 KIU65928:KIU65934 KIU65940:KIU65946 KIU65952:KIU65958 KIU65964:KIU65970 KIU65976:KIU65982 KIU65988:KIU65994 KIU66000:KIU66006 KIU131380:KIU131386 KIU131392:KIU131398 KIU131404:KIU131410 KIU131416:KIU131422 KIU131428:KIU131434 KIU131440:KIU131446 KIU131452:KIU131458 KIU131464:KIU131470 KIU131476:KIU131482 KIU131488:KIU131494 KIU131500:KIU131506 KIU131512:KIU131518 KIU131524:KIU131530 KIU131536:KIU131542 KIU196916:KIU196922 KIU196928:KIU196934 KIU196940:KIU196946 KIU196952:KIU196958 KIU196964:KIU196970 KIU196976:KIU196982 KIU196988:KIU196994 KIU197000:KIU197006 KIU197012:KIU197018 KIU197024:KIU197030 KIU197036:KIU197042 KIU197048:KIU197054 KIU197060:KIU197066 KIU197072:KIU197078 KIU262452:KIU262458 KIU262464:KIU262470 KIU262476:KIU262482 KIU262488:KIU262494 KIU262500:KIU262506 KIU262512:KIU262518 KIU262524:KIU262530 KIU262536:KIU262542 KIU262548:KIU262554 KIU262560:KIU262566 KIU262572:KIU262578 KIU262584:KIU262590 KIU262596:KIU262602 KIU262608:KIU262614 KIU327988:KIU327994 KIU328000:KIU328006 KIU328012:KIU328018 KIU328024:KIU328030 KIU328036:KIU328042 KIU328048:KIU328054 KIU328060:KIU328066 KIU328072:KIU328078 KIU328084:KIU328090 KIU328096:KIU328102 KIU328108:KIU328114 KIU328120:KIU328126 KIU328132:KIU328138 KIU328144:KIU328150 KIU393524:KIU393530 KIU393536:KIU393542 KIU393548:KIU393554 KIU393560:KIU393566 KIU393572:KIU393578 KIU393584:KIU393590 KIU393596:KIU393602 KIU393608:KIU393614 KIU393620:KIU393626 KIU393632:KIU393638 KIU393644:KIU393650 KIU393656:KIU393662 KIU393668:KIU393674 KIU393680:KIU393686 KIU459060:KIU459066 KIU459072:KIU459078 KIU459084:KIU459090 KIU459096:KIU459102 KIU459108:KIU459114 KIU459120:KIU459126 KIU459132:KIU459138 KIU459144:KIU459150 KIU459156:KIU459162 KIU459168:KIU459174 KIU459180:KIU459186 KIU459192:KIU459198 KIU459204:KIU459210 KIU459216:KIU459222 KIU524596:KIU524602 KIU524608:KIU524614 KIU524620:KIU524626 KIU524632:KIU524638 KIU524644:KIU524650 KIU524656:KIU524662 KIU524668:KIU524674 KIU524680:KIU524686 KIU524692:KIU524698 KIU524704:KIU524710 KIU524716:KIU524722 KIU524728:KIU524734 KIU524740:KIU524746 KIU524752:KIU524758 KIU590132:KIU590138 KIU590144:KIU590150 KIU590156:KIU590162 KIU590168:KIU590174 KIU590180:KIU590186 KIU590192:KIU590198 KIU590204:KIU590210 KIU590216:KIU590222 KIU590228:KIU590234 KIU590240:KIU590246 KIU590252:KIU590258 KIU590264:KIU590270 KIU590276:KIU590282 KIU590288:KIU590294 KIU655668:KIU655674 KIU655680:KIU655686 KIU655692:KIU655698 KIU655704:KIU655710 KIU655716:KIU655722 KIU655728:KIU655734 KIU655740:KIU655746 KIU655752:KIU655758 KIU655764:KIU655770 KIU655776:KIU655782 KIU655788:KIU655794 KIU655800:KIU655806 KIU655812:KIU655818 KIU655824:KIU655830 KIU721204:KIU721210 KIU721216:KIU721222 KIU721228:KIU721234 KIU721240:KIU721246 KIU721252:KIU721258 KIU721264:KIU721270 KIU721276:KIU721282 KIU721288:KIU721294 KIU721300:KIU721306 KIU721312:KIU721318 KIU721324:KIU721330 KIU721336:KIU721342 KIU721348:KIU721354 KIU721360:KIU721366 KIU786740:KIU786746 KIU786752:KIU786758 KIU786764:KIU786770 KIU786776:KIU786782 KIU786788:KIU786794 KIU786800:KIU786806 KIU786812:KIU786818 KIU786824:KIU786830 KIU786836:KIU786842 KIU786848:KIU786854 KIU786860:KIU786866 KIU786872:KIU786878 KIU786884:KIU786890 KIU786896:KIU786902 KIU852276:KIU852282 KIU852288:KIU852294 KIU852300:KIU852306 KIU852312:KIU852318 KIU852324:KIU852330 KIU852336:KIU852342 KIU852348:KIU852354 KIU852360:KIU852366 KIU852372:KIU852378 KIU852384:KIU852390 KIU852396:KIU852402 KIU852408:KIU852414 KIU852420:KIU852426 KIU852432:KIU852438 KIU917812:KIU917818 KIU917824:KIU917830 KIU917836:KIU917842 KIU917848:KIU917854 KIU917860:KIU917866 KIU917872:KIU917878 KIU917884:KIU917890 KIU917896:KIU917902 KIU917908:KIU917914 KIU917920:KIU917926 KIU917932:KIU917938 KIU917944:KIU917950 KIU917956:KIU917962 KIU917968:KIU917974 KIU983348:KIU983354 KIU983360:KIU983366 KIU983372:KIU983378 KIU983384:KIU983390 KIU983396:KIU983402 KIU983408:KIU983414 KIU983420:KIU983426 KIU983432:KIU983438 KIU983444:KIU983450 KIU983456:KIU983462 KIU983468:KIU983474 KIU983480:KIU983486 KIU983492:KIU983498 KIU983504:KIU983510 KSQ77:KSQ83 KSQ89:KSQ95 KSQ101:KSQ107 KSQ113:KSQ119 KSQ125:KSQ131 KSQ137:KSQ143 KSQ149:KSQ155 KSQ161:KSQ167 KSQ173:KSQ179 KSQ185:KSQ191 KSQ197:KSQ203 KSQ209:KSQ215 KSQ221:KSQ227 KSQ233:KSQ239 KSQ65844:KSQ65850 KSQ65856:KSQ65862 KSQ65868:KSQ65874 KSQ65880:KSQ65886 KSQ65892:KSQ65898 KSQ65904:KSQ65910 KSQ65916:KSQ65922 KSQ65928:KSQ65934 KSQ65940:KSQ65946 KSQ65952:KSQ65958 KSQ65964:KSQ65970 KSQ65976:KSQ65982 KSQ65988:KSQ65994 KSQ66000:KSQ66006 KSQ131380:KSQ131386 KSQ131392:KSQ131398 KSQ131404:KSQ131410 KSQ131416:KSQ131422 KSQ131428:KSQ131434 KSQ131440:KSQ131446 KSQ131452:KSQ131458 KSQ131464:KSQ131470 KSQ131476:KSQ131482 KSQ131488:KSQ131494 KSQ131500:KSQ131506 KSQ131512:KSQ131518 KSQ131524:KSQ131530 KSQ131536:KSQ131542 KSQ196916:KSQ196922 KSQ196928:KSQ196934 KSQ196940:KSQ196946 KSQ196952:KSQ196958 KSQ196964:KSQ196970 KSQ196976:KSQ196982 KSQ196988:KSQ196994 KSQ197000:KSQ197006 KSQ197012:KSQ197018 KSQ197024:KSQ197030 KSQ197036:KSQ197042 KSQ197048:KSQ197054 KSQ197060:KSQ197066 KSQ197072:KSQ197078 KSQ262452:KSQ262458 KSQ262464:KSQ262470 KSQ262476:KSQ262482 KSQ262488:KSQ262494 KSQ262500:KSQ262506 KSQ262512:KSQ262518 KSQ262524:KSQ262530 KSQ262536:KSQ262542 KSQ262548:KSQ262554 KSQ262560:KSQ262566 KSQ262572:KSQ262578 KSQ262584:KSQ262590 KSQ262596:KSQ262602 KSQ262608:KSQ262614 KSQ327988:KSQ327994 KSQ328000:KSQ328006 KSQ328012:KSQ328018 KSQ328024:KSQ328030 KSQ328036:KSQ328042 KSQ328048:KSQ328054 KSQ328060:KSQ328066 KSQ328072:KSQ328078 KSQ328084:KSQ328090 KSQ328096:KSQ328102 KSQ328108:KSQ328114 KSQ328120:KSQ328126 KSQ328132:KSQ328138 KSQ328144:KSQ328150 KSQ393524:KSQ393530 KSQ393536:KSQ393542 KSQ393548:KSQ393554 KSQ393560:KSQ393566 KSQ393572:KSQ393578 KSQ393584:KSQ393590 KSQ393596:KSQ393602 KSQ393608:KSQ393614 KSQ393620:KSQ393626 KSQ393632:KSQ393638 KSQ393644:KSQ393650 KSQ393656:KSQ393662 KSQ393668:KSQ393674 KSQ393680:KSQ393686 KSQ459060:KSQ459066 KSQ459072:KSQ459078 KSQ459084:KSQ459090 KSQ459096:KSQ459102 KSQ459108:KSQ459114 KSQ459120:KSQ459126 KSQ459132:KSQ459138 KSQ459144:KSQ459150 KSQ459156:KSQ459162 KSQ459168:KSQ459174 KSQ459180:KSQ459186 KSQ459192:KSQ459198 KSQ459204:KSQ459210 KSQ459216:KSQ459222 KSQ524596:KSQ524602 KSQ524608:KSQ524614 KSQ524620:KSQ524626 KSQ524632:KSQ524638 KSQ524644:KSQ524650 KSQ524656:KSQ524662 KSQ524668:KSQ524674 KSQ524680:KSQ524686 KSQ524692:KSQ524698 KSQ524704:KSQ524710 KSQ524716:KSQ524722 KSQ524728:KSQ524734 KSQ524740:KSQ524746 KSQ524752:KSQ524758 KSQ590132:KSQ590138 KSQ590144:KSQ590150 KSQ590156:KSQ590162 KSQ590168:KSQ590174 KSQ590180:KSQ590186 KSQ590192:KSQ590198 KSQ590204:KSQ590210 KSQ590216:KSQ590222 KSQ590228:KSQ590234 KSQ590240:KSQ590246 KSQ590252:KSQ590258 KSQ590264:KSQ590270 KSQ590276:KSQ590282 KSQ590288:KSQ590294 KSQ655668:KSQ655674 KSQ655680:KSQ655686 KSQ655692:KSQ655698 KSQ655704:KSQ655710 KSQ655716:KSQ655722 KSQ655728:KSQ655734 KSQ655740:KSQ655746 KSQ655752:KSQ655758 KSQ655764:KSQ655770 KSQ655776:KSQ655782 KSQ655788:KSQ655794 KSQ655800:KSQ655806 KSQ655812:KSQ655818 KSQ655824:KSQ655830 KSQ721204:KSQ721210 KSQ721216:KSQ721222 KSQ721228:KSQ721234 KSQ721240:KSQ721246 KSQ721252:KSQ721258 KSQ721264:KSQ721270 KSQ721276:KSQ721282 KSQ721288:KSQ721294 KSQ721300:KSQ721306 KSQ721312:KSQ721318 KSQ721324:KSQ721330 KSQ721336:KSQ721342 KSQ721348:KSQ721354 KSQ721360:KSQ721366 KSQ786740:KSQ786746 KSQ786752:KSQ786758 KSQ786764:KSQ786770 KSQ786776:KSQ786782 KSQ786788:KSQ786794 KSQ786800:KSQ786806 KSQ786812:KSQ786818 KSQ786824:KSQ786830 KSQ786836:KSQ786842 KSQ786848:KSQ786854 KSQ786860:KSQ786866 KSQ786872:KSQ786878 KSQ786884:KSQ786890 KSQ786896:KSQ786902 KSQ852276:KSQ852282 KSQ852288:KSQ852294 KSQ852300:KSQ852306 KSQ852312:KSQ852318 KSQ852324:KSQ852330 KSQ852336:KSQ852342 KSQ852348:KSQ852354 KSQ852360:KSQ852366 KSQ852372:KSQ852378 KSQ852384:KSQ852390 KSQ852396:KSQ852402 KSQ852408:KSQ852414 KSQ852420:KSQ852426 KSQ852432:KSQ852438 KSQ917812:KSQ917818 KSQ917824:KSQ917830 KSQ917836:KSQ917842 KSQ917848:KSQ917854 KSQ917860:KSQ917866 KSQ917872:KSQ917878 KSQ917884:KSQ917890 KSQ917896:KSQ917902 KSQ917908:KSQ917914 KSQ917920:KSQ917926 KSQ917932:KSQ917938 KSQ917944:KSQ917950 KSQ917956:KSQ917962 KSQ917968:KSQ917974 KSQ983348:KSQ983354 KSQ983360:KSQ983366 KSQ983372:KSQ983378 KSQ983384:KSQ983390 KSQ983396:KSQ983402 KSQ983408:KSQ983414 KSQ983420:KSQ983426 KSQ983432:KSQ983438 KSQ983444:KSQ983450 KSQ983456:KSQ983462 KSQ983468:KSQ983474 KSQ983480:KSQ983486 KSQ983492:KSQ983498 KSQ983504:KSQ983510 LCM77:LCM83 LCM89:LCM95 LCM101:LCM107 LCM113:LCM119 LCM125:LCM131 LCM137:LCM143 LCM149:LCM155 LCM161:LCM167 LCM173:LCM179 LCM185:LCM191 LCM197:LCM203 LCM209:LCM215 LCM221:LCM227 LCM233:LCM239 LCM65844:LCM65850 LCM65856:LCM65862 LCM65868:LCM65874 LCM65880:LCM65886 LCM65892:LCM65898 LCM65904:LCM65910 LCM65916:LCM65922 LCM65928:LCM65934 LCM65940:LCM65946 LCM65952:LCM65958 LCM65964:LCM65970 LCM65976:LCM65982 LCM65988:LCM65994 LCM66000:LCM66006 LCM131380:LCM131386 LCM131392:LCM131398 LCM131404:LCM131410 LCM131416:LCM131422 LCM131428:LCM131434 LCM131440:LCM131446 LCM131452:LCM131458 LCM131464:LCM131470 LCM131476:LCM131482 LCM131488:LCM131494 LCM131500:LCM131506 LCM131512:LCM131518 LCM131524:LCM131530 LCM131536:LCM131542 LCM196916:LCM196922 LCM196928:LCM196934 LCM196940:LCM196946 LCM196952:LCM196958 LCM196964:LCM196970 LCM196976:LCM196982 LCM196988:LCM196994 LCM197000:LCM197006 LCM197012:LCM197018 LCM197024:LCM197030 LCM197036:LCM197042 LCM197048:LCM197054 LCM197060:LCM197066 LCM197072:LCM197078 LCM262452:LCM262458 LCM262464:LCM262470 LCM262476:LCM262482 LCM262488:LCM262494 LCM262500:LCM262506 LCM262512:LCM262518 LCM262524:LCM262530 LCM262536:LCM262542 LCM262548:LCM262554 LCM262560:LCM262566 LCM262572:LCM262578 LCM262584:LCM262590 LCM262596:LCM262602 LCM262608:LCM262614 LCM327988:LCM327994 LCM328000:LCM328006 LCM328012:LCM328018 LCM328024:LCM328030 LCM328036:LCM328042 LCM328048:LCM328054 LCM328060:LCM328066 LCM328072:LCM328078 LCM328084:LCM328090 LCM328096:LCM328102 LCM328108:LCM328114 LCM328120:LCM328126 LCM328132:LCM328138 LCM328144:LCM328150 LCM393524:LCM393530 LCM393536:LCM393542 LCM393548:LCM393554 LCM393560:LCM393566 LCM393572:LCM393578 LCM393584:LCM393590 LCM393596:LCM393602 LCM393608:LCM393614 LCM393620:LCM393626 LCM393632:LCM393638 LCM393644:LCM393650 LCM393656:LCM393662 LCM393668:LCM393674 LCM393680:LCM393686 LCM459060:LCM459066 LCM459072:LCM459078 LCM459084:LCM459090 LCM459096:LCM459102 LCM459108:LCM459114 LCM459120:LCM459126 LCM459132:LCM459138 LCM459144:LCM459150 LCM459156:LCM459162 LCM459168:LCM459174 LCM459180:LCM459186 LCM459192:LCM459198 LCM459204:LCM459210 LCM459216:LCM459222 LCM524596:LCM524602 LCM524608:LCM524614 LCM524620:LCM524626 LCM524632:LCM524638 LCM524644:LCM524650 LCM524656:LCM524662 LCM524668:LCM524674 LCM524680:LCM524686 LCM524692:LCM524698 LCM524704:LCM524710 LCM524716:LCM524722 LCM524728:LCM524734 LCM524740:LCM524746 LCM524752:LCM524758 LCM590132:LCM590138 LCM590144:LCM590150 LCM590156:LCM590162 LCM590168:LCM590174 LCM590180:LCM590186 LCM590192:LCM590198 LCM590204:LCM590210 LCM590216:LCM590222 LCM590228:LCM590234 LCM590240:LCM590246 LCM590252:LCM590258 LCM590264:LCM590270 LCM590276:LCM590282 LCM590288:LCM590294 LCM655668:LCM655674 LCM655680:LCM655686 LCM655692:LCM655698 LCM655704:LCM655710 LCM655716:LCM655722 LCM655728:LCM655734 LCM655740:LCM655746 LCM655752:LCM655758 LCM655764:LCM655770 LCM655776:LCM655782 LCM655788:LCM655794 LCM655800:LCM655806 LCM655812:LCM655818 LCM655824:LCM655830 LCM721204:LCM721210 LCM721216:LCM721222 LCM721228:LCM721234 LCM721240:LCM721246 LCM721252:LCM721258 LCM721264:LCM721270 LCM721276:LCM721282 LCM721288:LCM721294 LCM721300:LCM721306 LCM721312:LCM721318 LCM721324:LCM721330 LCM721336:LCM721342 LCM721348:LCM721354 LCM721360:LCM721366 LCM786740:LCM786746 LCM786752:LCM786758 LCM786764:LCM786770 LCM786776:LCM786782 LCM786788:LCM786794 LCM786800:LCM786806 LCM786812:LCM786818 LCM786824:LCM786830 LCM786836:LCM786842 LCM786848:LCM786854 LCM786860:LCM786866 LCM786872:LCM786878 LCM786884:LCM786890 LCM786896:LCM786902 LCM852276:LCM852282 LCM852288:LCM852294 LCM852300:LCM852306 LCM852312:LCM852318 LCM852324:LCM852330 LCM852336:LCM852342 LCM852348:LCM852354 LCM852360:LCM852366 LCM852372:LCM852378 LCM852384:LCM852390 LCM852396:LCM852402 LCM852408:LCM852414 LCM852420:LCM852426 LCM852432:LCM852438 LCM917812:LCM917818 LCM917824:LCM917830 LCM917836:LCM917842 LCM917848:LCM917854 LCM917860:LCM917866 LCM917872:LCM917878 LCM917884:LCM917890 LCM917896:LCM917902 LCM917908:LCM917914 LCM917920:LCM917926 LCM917932:LCM917938 LCM917944:LCM917950 LCM917956:LCM917962 LCM917968:LCM917974 LCM983348:LCM983354 LCM983360:LCM983366 LCM983372:LCM983378 LCM983384:LCM983390 LCM983396:LCM983402 LCM983408:LCM983414 LCM983420:LCM983426 LCM983432:LCM983438 LCM983444:LCM983450 LCM983456:LCM983462 LCM983468:LCM983474 LCM983480:LCM983486 LCM983492:LCM983498 LCM983504:LCM983510 LMI77:LMI83 LMI89:LMI95 LMI101:LMI107 LMI113:LMI119 LMI125:LMI131 LMI137:LMI143 LMI149:LMI155 LMI161:LMI167 LMI173:LMI179 LMI185:LMI191 LMI197:LMI203 LMI209:LMI215 LMI221:LMI227 LMI233:LMI239 LMI65844:LMI65850 LMI65856:LMI65862 LMI65868:LMI65874 LMI65880:LMI65886 LMI65892:LMI65898 LMI65904:LMI65910 LMI65916:LMI65922 LMI65928:LMI65934 LMI65940:LMI65946 LMI65952:LMI65958 LMI65964:LMI65970 LMI65976:LMI65982 LMI65988:LMI65994 LMI66000:LMI66006 LMI131380:LMI131386 LMI131392:LMI131398 LMI131404:LMI131410 LMI131416:LMI131422 LMI131428:LMI131434 LMI131440:LMI131446 LMI131452:LMI131458 LMI131464:LMI131470 LMI131476:LMI131482 LMI131488:LMI131494 LMI131500:LMI131506 LMI131512:LMI131518 LMI131524:LMI131530 LMI131536:LMI131542 LMI196916:LMI196922 LMI196928:LMI196934 LMI196940:LMI196946 LMI196952:LMI196958 LMI196964:LMI196970 LMI196976:LMI196982 LMI196988:LMI196994 LMI197000:LMI197006 LMI197012:LMI197018 LMI197024:LMI197030 LMI197036:LMI197042 LMI197048:LMI197054 LMI197060:LMI197066 LMI197072:LMI197078 LMI262452:LMI262458 LMI262464:LMI262470 LMI262476:LMI262482 LMI262488:LMI262494 LMI262500:LMI262506 LMI262512:LMI262518 LMI262524:LMI262530 LMI262536:LMI262542 LMI262548:LMI262554 LMI262560:LMI262566 LMI262572:LMI262578 LMI262584:LMI262590 LMI262596:LMI262602 LMI262608:LMI262614 LMI327988:LMI327994 LMI328000:LMI328006 LMI328012:LMI328018 LMI328024:LMI328030 LMI328036:LMI328042 LMI328048:LMI328054 LMI328060:LMI328066 LMI328072:LMI328078 LMI328084:LMI328090 LMI328096:LMI328102 LMI328108:LMI328114 LMI328120:LMI328126 LMI328132:LMI328138 LMI328144:LMI328150 LMI393524:LMI393530 LMI393536:LMI393542 LMI393548:LMI393554 LMI393560:LMI393566 LMI393572:LMI393578 LMI393584:LMI393590 LMI393596:LMI393602 LMI393608:LMI393614 LMI393620:LMI393626 LMI393632:LMI393638 LMI393644:LMI393650 LMI393656:LMI393662 LMI393668:LMI393674 LMI393680:LMI393686 LMI459060:LMI459066 LMI459072:LMI459078 LMI459084:LMI459090 LMI459096:LMI459102 LMI459108:LMI459114 LMI459120:LMI459126 LMI459132:LMI459138 LMI459144:LMI459150 LMI459156:LMI459162 LMI459168:LMI459174 LMI459180:LMI459186 LMI459192:LMI459198 LMI459204:LMI459210 LMI459216:LMI459222 LMI524596:LMI524602 LMI524608:LMI524614 LMI524620:LMI524626 LMI524632:LMI524638 LMI524644:LMI524650 LMI524656:LMI524662 LMI524668:LMI524674 LMI524680:LMI524686 LMI524692:LMI524698 LMI524704:LMI524710 LMI524716:LMI524722 LMI524728:LMI524734 LMI524740:LMI524746 LMI524752:LMI524758 LMI590132:LMI590138 LMI590144:LMI590150 LMI590156:LMI590162 LMI590168:LMI590174 LMI590180:LMI590186 LMI590192:LMI590198 LMI590204:LMI590210 LMI590216:LMI590222 LMI590228:LMI590234 LMI590240:LMI590246 LMI590252:LMI590258 LMI590264:LMI590270 LMI590276:LMI590282 LMI590288:LMI590294 LMI655668:LMI655674 LMI655680:LMI655686 LMI655692:LMI655698 LMI655704:LMI655710 LMI655716:LMI655722 LMI655728:LMI655734 LMI655740:LMI655746 LMI655752:LMI655758 LMI655764:LMI655770 LMI655776:LMI655782 LMI655788:LMI655794 LMI655800:LMI655806 LMI655812:LMI655818 LMI655824:LMI655830 LMI721204:LMI721210 LMI721216:LMI721222 LMI721228:LMI721234 LMI721240:LMI721246 LMI721252:LMI721258 LMI721264:LMI721270 LMI721276:LMI721282 LMI721288:LMI721294 LMI721300:LMI721306 LMI721312:LMI721318 LMI721324:LMI721330 LMI721336:LMI721342 LMI721348:LMI721354 LMI721360:LMI721366 LMI786740:LMI786746 LMI786752:LMI786758 LMI786764:LMI786770 LMI786776:LMI786782 LMI786788:LMI786794 LMI786800:LMI786806 LMI786812:LMI786818 LMI786824:LMI786830 LMI786836:LMI786842 LMI786848:LMI786854 LMI786860:LMI786866 LMI786872:LMI786878 LMI786884:LMI786890 LMI786896:LMI786902 LMI852276:LMI852282 LMI852288:LMI852294 LMI852300:LMI852306 LMI852312:LMI852318 LMI852324:LMI852330 LMI852336:LMI852342 LMI852348:LMI852354 LMI852360:LMI852366 LMI852372:LMI852378 LMI852384:LMI852390 LMI852396:LMI852402 LMI852408:LMI852414 LMI852420:LMI852426 LMI852432:LMI852438 LMI917812:LMI917818 LMI917824:LMI917830 LMI917836:LMI917842 LMI917848:LMI917854 LMI917860:LMI917866 LMI917872:LMI917878 LMI917884:LMI917890 LMI917896:LMI917902 LMI917908:LMI917914 LMI917920:LMI917926 LMI917932:LMI917938 LMI917944:LMI917950 LMI917956:LMI917962 LMI917968:LMI917974 LMI983348:LMI983354 LMI983360:LMI983366 LMI983372:LMI983378 LMI983384:LMI983390 LMI983396:LMI983402 LMI983408:LMI983414 LMI983420:LMI983426 LMI983432:LMI983438 LMI983444:LMI983450 LMI983456:LMI983462 LMI983468:LMI983474 LMI983480:LMI983486 LMI983492:LMI983498 LMI983504:LMI983510 LWE77:LWE83 LWE89:LWE95 LWE101:LWE107 LWE113:LWE119 LWE125:LWE131 LWE137:LWE143 LWE149:LWE155 LWE161:LWE167 LWE173:LWE179 LWE185:LWE191 LWE197:LWE203 LWE209:LWE215 LWE221:LWE227 LWE233:LWE239 LWE65844:LWE65850 LWE65856:LWE65862 LWE65868:LWE65874 LWE65880:LWE65886 LWE65892:LWE65898 LWE65904:LWE65910 LWE65916:LWE65922 LWE65928:LWE65934 LWE65940:LWE65946 LWE65952:LWE65958 LWE65964:LWE65970 LWE65976:LWE65982 LWE65988:LWE65994 LWE66000:LWE66006 LWE131380:LWE131386 LWE131392:LWE131398 LWE131404:LWE131410 LWE131416:LWE131422 LWE131428:LWE131434 LWE131440:LWE131446 LWE131452:LWE131458 LWE131464:LWE131470 LWE131476:LWE131482 LWE131488:LWE131494 LWE131500:LWE131506 LWE131512:LWE131518 LWE131524:LWE131530 LWE131536:LWE131542 LWE196916:LWE196922 LWE196928:LWE196934 LWE196940:LWE196946 LWE196952:LWE196958 LWE196964:LWE196970 LWE196976:LWE196982 LWE196988:LWE196994 LWE197000:LWE197006 LWE197012:LWE197018 LWE197024:LWE197030 LWE197036:LWE197042 LWE197048:LWE197054 LWE197060:LWE197066 LWE197072:LWE197078 LWE262452:LWE262458 LWE262464:LWE262470 LWE262476:LWE262482 LWE262488:LWE262494 LWE262500:LWE262506 LWE262512:LWE262518 LWE262524:LWE262530 LWE262536:LWE262542 LWE262548:LWE262554 LWE262560:LWE262566 LWE262572:LWE262578 LWE262584:LWE262590 LWE262596:LWE262602 LWE262608:LWE262614 LWE327988:LWE327994 LWE328000:LWE328006 LWE328012:LWE328018 LWE328024:LWE328030 LWE328036:LWE328042 LWE328048:LWE328054 LWE328060:LWE328066 LWE328072:LWE328078 LWE328084:LWE328090 LWE328096:LWE328102 LWE328108:LWE328114 LWE328120:LWE328126 LWE328132:LWE328138 LWE328144:LWE328150 LWE393524:LWE393530 LWE393536:LWE393542 LWE393548:LWE393554 LWE393560:LWE393566 LWE393572:LWE393578 LWE393584:LWE393590 LWE393596:LWE393602 LWE393608:LWE393614 LWE393620:LWE393626 LWE393632:LWE393638 LWE393644:LWE393650 LWE393656:LWE393662 LWE393668:LWE393674 LWE393680:LWE393686 LWE459060:LWE459066 LWE459072:LWE459078 LWE459084:LWE459090 LWE459096:LWE459102 LWE459108:LWE459114 LWE459120:LWE459126 LWE459132:LWE459138 LWE459144:LWE459150 LWE459156:LWE459162 LWE459168:LWE459174 LWE459180:LWE459186 LWE459192:LWE459198 LWE459204:LWE459210 LWE459216:LWE459222 LWE524596:LWE524602 LWE524608:LWE524614 LWE524620:LWE524626 LWE524632:LWE524638 LWE524644:LWE524650 LWE524656:LWE524662 LWE524668:LWE524674 LWE524680:LWE524686 LWE524692:LWE524698 LWE524704:LWE524710 LWE524716:LWE524722 LWE524728:LWE524734 LWE524740:LWE524746 LWE524752:LWE524758 LWE590132:LWE590138 LWE590144:LWE590150 LWE590156:LWE590162 LWE590168:LWE590174 LWE590180:LWE590186 LWE590192:LWE590198 LWE590204:LWE590210 LWE590216:LWE590222 LWE590228:LWE590234 LWE590240:LWE590246 LWE590252:LWE590258 LWE590264:LWE590270 LWE590276:LWE590282 LWE590288:LWE590294 LWE655668:LWE655674 LWE655680:LWE655686 LWE655692:LWE655698 LWE655704:LWE655710 LWE655716:LWE655722 LWE655728:LWE655734 LWE655740:LWE655746 LWE655752:LWE655758 LWE655764:LWE655770 LWE655776:LWE655782 LWE655788:LWE655794 LWE655800:LWE655806 LWE655812:LWE655818 LWE655824:LWE655830 LWE721204:LWE721210 LWE721216:LWE721222 LWE721228:LWE721234 LWE721240:LWE721246 LWE721252:LWE721258 LWE721264:LWE721270 LWE721276:LWE721282 LWE721288:LWE721294 LWE721300:LWE721306 LWE721312:LWE721318 LWE721324:LWE721330 LWE721336:LWE721342 LWE721348:LWE721354 LWE721360:LWE721366 LWE786740:LWE786746 LWE786752:LWE786758 LWE786764:LWE786770 LWE786776:LWE786782 LWE786788:LWE786794 LWE786800:LWE786806 LWE786812:LWE786818 LWE786824:LWE786830 LWE786836:LWE786842 LWE786848:LWE786854 LWE786860:LWE786866 LWE786872:LWE786878 LWE786884:LWE786890 LWE786896:LWE786902 LWE852276:LWE852282 LWE852288:LWE852294 LWE852300:LWE852306 LWE852312:LWE852318 LWE852324:LWE852330 LWE852336:LWE852342 LWE852348:LWE852354 LWE852360:LWE852366 LWE852372:LWE852378 LWE852384:LWE852390 LWE852396:LWE852402 LWE852408:LWE852414 LWE852420:LWE852426 LWE852432:LWE852438 LWE917812:LWE917818 LWE917824:LWE917830 LWE917836:LWE917842 LWE917848:LWE917854 LWE917860:LWE917866 LWE917872:LWE917878 LWE917884:LWE917890 LWE917896:LWE917902 LWE917908:LWE917914 LWE917920:LWE917926 LWE917932:LWE917938 LWE917944:LWE917950 LWE917956:LWE917962 LWE917968:LWE917974 LWE983348:LWE983354 LWE983360:LWE983366 LWE983372:LWE983378 LWE983384:LWE983390 LWE983396:LWE983402 LWE983408:LWE983414 LWE983420:LWE983426 LWE983432:LWE983438 LWE983444:LWE983450 LWE983456:LWE983462 LWE983468:LWE983474 LWE983480:LWE983486 LWE983492:LWE983498 LWE983504:LWE983510 MGA77:MGA83 MGA89:MGA95 MGA101:MGA107 MGA113:MGA119 MGA125:MGA131 MGA137:MGA143 MGA149:MGA155 MGA161:MGA167 MGA173:MGA179 MGA185:MGA191 MGA197:MGA203 MGA209:MGA215 MGA221:MGA227 MGA233:MGA239 MGA65844:MGA65850 MGA65856:MGA65862 MGA65868:MGA65874 MGA65880:MGA65886 MGA65892:MGA65898 MGA65904:MGA65910 MGA65916:MGA65922 MGA65928:MGA65934 MGA65940:MGA65946 MGA65952:MGA65958 MGA65964:MGA65970 MGA65976:MGA65982 MGA65988:MGA65994 MGA66000:MGA66006 MGA131380:MGA131386 MGA131392:MGA131398 MGA131404:MGA131410 MGA131416:MGA131422 MGA131428:MGA131434 MGA131440:MGA131446 MGA131452:MGA131458 MGA131464:MGA131470 MGA131476:MGA131482 MGA131488:MGA131494 MGA131500:MGA131506 MGA131512:MGA131518 MGA131524:MGA131530 MGA131536:MGA131542 MGA196916:MGA196922 MGA196928:MGA196934 MGA196940:MGA196946 MGA196952:MGA196958 MGA196964:MGA196970 MGA196976:MGA196982 MGA196988:MGA196994 MGA197000:MGA197006 MGA197012:MGA197018 MGA197024:MGA197030 MGA197036:MGA197042 MGA197048:MGA197054 MGA197060:MGA197066 MGA197072:MGA197078 MGA262452:MGA262458 MGA262464:MGA262470 MGA262476:MGA262482 MGA262488:MGA262494 MGA262500:MGA262506 MGA262512:MGA262518 MGA262524:MGA262530 MGA262536:MGA262542 MGA262548:MGA262554 MGA262560:MGA262566 MGA262572:MGA262578 MGA262584:MGA262590 MGA262596:MGA262602 MGA262608:MGA262614 MGA327988:MGA327994 MGA328000:MGA328006 MGA328012:MGA328018 MGA328024:MGA328030 MGA328036:MGA328042 MGA328048:MGA328054 MGA328060:MGA328066 MGA328072:MGA328078 MGA328084:MGA328090 MGA328096:MGA328102 MGA328108:MGA328114 MGA328120:MGA328126 MGA328132:MGA328138 MGA328144:MGA328150 MGA393524:MGA393530 MGA393536:MGA393542 MGA393548:MGA393554 MGA393560:MGA393566 MGA393572:MGA393578 MGA393584:MGA393590 MGA393596:MGA393602 MGA393608:MGA393614 MGA393620:MGA393626 MGA393632:MGA393638 MGA393644:MGA393650 MGA393656:MGA393662 MGA393668:MGA393674 MGA393680:MGA393686 MGA459060:MGA459066 MGA459072:MGA459078 MGA459084:MGA459090 MGA459096:MGA459102 MGA459108:MGA459114 MGA459120:MGA459126 MGA459132:MGA459138 MGA459144:MGA459150 MGA459156:MGA459162 MGA459168:MGA459174 MGA459180:MGA459186 MGA459192:MGA459198 MGA459204:MGA459210 MGA459216:MGA459222 MGA524596:MGA524602 MGA524608:MGA524614 MGA524620:MGA524626 MGA524632:MGA524638 MGA524644:MGA524650 MGA524656:MGA524662 MGA524668:MGA524674 MGA524680:MGA524686 MGA524692:MGA524698 MGA524704:MGA524710 MGA524716:MGA524722 MGA524728:MGA524734 MGA524740:MGA524746 MGA524752:MGA524758 MGA590132:MGA590138 MGA590144:MGA590150 MGA590156:MGA590162 MGA590168:MGA590174 MGA590180:MGA590186 MGA590192:MGA590198 MGA590204:MGA590210 MGA590216:MGA590222 MGA590228:MGA590234 MGA590240:MGA590246 MGA590252:MGA590258 MGA590264:MGA590270 MGA590276:MGA590282 MGA590288:MGA590294 MGA655668:MGA655674 MGA655680:MGA655686 MGA655692:MGA655698 MGA655704:MGA655710 MGA655716:MGA655722 MGA655728:MGA655734 MGA655740:MGA655746 MGA655752:MGA655758 MGA655764:MGA655770 MGA655776:MGA655782 MGA655788:MGA655794 MGA655800:MGA655806 MGA655812:MGA655818 MGA655824:MGA655830 MGA721204:MGA721210 MGA721216:MGA721222 MGA721228:MGA721234 MGA721240:MGA721246 MGA721252:MGA721258 MGA721264:MGA721270 MGA721276:MGA721282 MGA721288:MGA721294 MGA721300:MGA721306 MGA721312:MGA721318 MGA721324:MGA721330 MGA721336:MGA721342 MGA721348:MGA721354 MGA721360:MGA721366 MGA786740:MGA786746 MGA786752:MGA786758 MGA786764:MGA786770 MGA786776:MGA786782 MGA786788:MGA786794 MGA786800:MGA786806 MGA786812:MGA786818 MGA786824:MGA786830 MGA786836:MGA786842 MGA786848:MGA786854 MGA786860:MGA786866 MGA786872:MGA786878 MGA786884:MGA786890 MGA786896:MGA786902 MGA852276:MGA852282 MGA852288:MGA852294 MGA852300:MGA852306 MGA852312:MGA852318 MGA852324:MGA852330 MGA852336:MGA852342 MGA852348:MGA852354 MGA852360:MGA852366 MGA852372:MGA852378 MGA852384:MGA852390 MGA852396:MGA852402 MGA852408:MGA852414 MGA852420:MGA852426 MGA852432:MGA852438 MGA917812:MGA917818 MGA917824:MGA917830 MGA917836:MGA917842 MGA917848:MGA917854 MGA917860:MGA917866 MGA917872:MGA917878 MGA917884:MGA917890 MGA917896:MGA917902 MGA917908:MGA917914 MGA917920:MGA917926 MGA917932:MGA917938 MGA917944:MGA917950 MGA917956:MGA917962 MGA917968:MGA917974 MGA983348:MGA983354 MGA983360:MGA983366 MGA983372:MGA983378 MGA983384:MGA983390 MGA983396:MGA983402 MGA983408:MGA983414 MGA983420:MGA983426 MGA983432:MGA983438 MGA983444:MGA983450 MGA983456:MGA983462 MGA983468:MGA983474 MGA983480:MGA983486 MGA983492:MGA983498 MGA983504:MGA983510 MPW77:MPW83 MPW89:MPW95 MPW101:MPW107 MPW113:MPW119 MPW125:MPW131 MPW137:MPW143 MPW149:MPW155 MPW161:MPW167 MPW173:MPW179 MPW185:MPW191 MPW197:MPW203 MPW209:MPW215 MPW221:MPW227 MPW233:MPW239 MPW65844:MPW65850 MPW65856:MPW65862 MPW65868:MPW65874 MPW65880:MPW65886 MPW65892:MPW65898 MPW65904:MPW65910 MPW65916:MPW65922 MPW65928:MPW65934 MPW65940:MPW65946 MPW65952:MPW65958 MPW65964:MPW65970 MPW65976:MPW65982 MPW65988:MPW65994 MPW66000:MPW66006 MPW131380:MPW131386 MPW131392:MPW131398 MPW131404:MPW131410 MPW131416:MPW131422 MPW131428:MPW131434 MPW131440:MPW131446 MPW131452:MPW131458 MPW131464:MPW131470 MPW131476:MPW131482 MPW131488:MPW131494 MPW131500:MPW131506 MPW131512:MPW131518 MPW131524:MPW131530 MPW131536:MPW131542 MPW196916:MPW196922 MPW196928:MPW196934 MPW196940:MPW196946 MPW196952:MPW196958 MPW196964:MPW196970 MPW196976:MPW196982 MPW196988:MPW196994 MPW197000:MPW197006 MPW197012:MPW197018 MPW197024:MPW197030 MPW197036:MPW197042 MPW197048:MPW197054 MPW197060:MPW197066 MPW197072:MPW197078 MPW262452:MPW262458 MPW262464:MPW262470 MPW262476:MPW262482 MPW262488:MPW262494 MPW262500:MPW262506 MPW262512:MPW262518 MPW262524:MPW262530 MPW262536:MPW262542 MPW262548:MPW262554 MPW262560:MPW262566 MPW262572:MPW262578 MPW262584:MPW262590 MPW262596:MPW262602 MPW262608:MPW262614 MPW327988:MPW327994 MPW328000:MPW328006 MPW328012:MPW328018 MPW328024:MPW328030 MPW328036:MPW328042 MPW328048:MPW328054 MPW328060:MPW328066 MPW328072:MPW328078 MPW328084:MPW328090 MPW328096:MPW328102 MPW328108:MPW328114 MPW328120:MPW328126 MPW328132:MPW328138 MPW328144:MPW328150 MPW393524:MPW393530 MPW393536:MPW393542 MPW393548:MPW393554 MPW393560:MPW393566 MPW393572:MPW393578 MPW393584:MPW393590 MPW393596:MPW393602 MPW393608:MPW393614 MPW393620:MPW393626 MPW393632:MPW393638 MPW393644:MPW393650 MPW393656:MPW393662 MPW393668:MPW393674 MPW393680:MPW393686 MPW459060:MPW459066 MPW459072:MPW459078 MPW459084:MPW459090 MPW459096:MPW459102 MPW459108:MPW459114 MPW459120:MPW459126 MPW459132:MPW459138 MPW459144:MPW459150 MPW459156:MPW459162 MPW459168:MPW459174 MPW459180:MPW459186 MPW459192:MPW459198 MPW459204:MPW459210 MPW459216:MPW459222 MPW524596:MPW524602 MPW524608:MPW524614 MPW524620:MPW524626 MPW524632:MPW524638 MPW524644:MPW524650 MPW524656:MPW524662 MPW524668:MPW524674 MPW524680:MPW524686 MPW524692:MPW524698 MPW524704:MPW524710 MPW524716:MPW524722 MPW524728:MPW524734 MPW524740:MPW524746 MPW524752:MPW524758 MPW590132:MPW590138 MPW590144:MPW590150 MPW590156:MPW590162 MPW590168:MPW590174 MPW590180:MPW590186 MPW590192:MPW590198 MPW590204:MPW590210 MPW590216:MPW590222 MPW590228:MPW590234 MPW590240:MPW590246 MPW590252:MPW590258 MPW590264:MPW590270 MPW590276:MPW590282 MPW590288:MPW590294 MPW655668:MPW655674 MPW655680:MPW655686 MPW655692:MPW655698 MPW655704:MPW655710 MPW655716:MPW655722 MPW655728:MPW655734 MPW655740:MPW655746 MPW655752:MPW655758 MPW655764:MPW655770 MPW655776:MPW655782 MPW655788:MPW655794 MPW655800:MPW655806 MPW655812:MPW655818 MPW655824:MPW655830 MPW721204:MPW721210 MPW721216:MPW721222 MPW721228:MPW721234 MPW721240:MPW721246 MPW721252:MPW721258 MPW721264:MPW721270 MPW721276:MPW721282 MPW721288:MPW721294 MPW721300:MPW721306 MPW721312:MPW721318 MPW721324:MPW721330 MPW721336:MPW721342 MPW721348:MPW721354 MPW721360:MPW721366 MPW786740:MPW786746 MPW786752:MPW786758 MPW786764:MPW786770 MPW786776:MPW786782 MPW786788:MPW786794 MPW786800:MPW786806 MPW786812:MPW786818 MPW786824:MPW786830 MPW786836:MPW786842 MPW786848:MPW786854 MPW786860:MPW786866 MPW786872:MPW786878 MPW786884:MPW786890 MPW786896:MPW786902 MPW852276:MPW852282 MPW852288:MPW852294 MPW852300:MPW852306 MPW852312:MPW852318 MPW852324:MPW852330 MPW852336:MPW852342 MPW852348:MPW852354 MPW852360:MPW852366 MPW852372:MPW852378 MPW852384:MPW852390 MPW852396:MPW852402 MPW852408:MPW852414 MPW852420:MPW852426 MPW852432:MPW852438 MPW917812:MPW917818 MPW917824:MPW917830 MPW917836:MPW917842 MPW917848:MPW917854 MPW917860:MPW917866 MPW917872:MPW917878 MPW917884:MPW917890 MPW917896:MPW917902 MPW917908:MPW917914 MPW917920:MPW917926 MPW917932:MPW917938 MPW917944:MPW917950 MPW917956:MPW917962 MPW917968:MPW917974 MPW983348:MPW983354 MPW983360:MPW983366 MPW983372:MPW983378 MPW983384:MPW983390 MPW983396:MPW983402 MPW983408:MPW983414 MPW983420:MPW983426 MPW983432:MPW983438 MPW983444:MPW983450 MPW983456:MPW983462 MPW983468:MPW983474 MPW983480:MPW983486 MPW983492:MPW983498 MPW983504:MPW983510 MZS77:MZS83 MZS89:MZS95 MZS101:MZS107 MZS113:MZS119 MZS125:MZS131 MZS137:MZS143 MZS149:MZS155 MZS161:MZS167 MZS173:MZS179 MZS185:MZS191 MZS197:MZS203 MZS209:MZS215 MZS221:MZS227 MZS233:MZS239 MZS65844:MZS65850 MZS65856:MZS65862 MZS65868:MZS65874 MZS65880:MZS65886 MZS65892:MZS65898 MZS65904:MZS65910 MZS65916:MZS65922 MZS65928:MZS65934 MZS65940:MZS65946 MZS65952:MZS65958 MZS65964:MZS65970 MZS65976:MZS65982 MZS65988:MZS65994 MZS66000:MZS66006 MZS131380:MZS131386 MZS131392:MZS131398 MZS131404:MZS131410 MZS131416:MZS131422 MZS131428:MZS131434 MZS131440:MZS131446 MZS131452:MZS131458 MZS131464:MZS131470 MZS131476:MZS131482 MZS131488:MZS131494 MZS131500:MZS131506 MZS131512:MZS131518 MZS131524:MZS131530 MZS131536:MZS131542 MZS196916:MZS196922 MZS196928:MZS196934 MZS196940:MZS196946 MZS196952:MZS196958 MZS196964:MZS196970 MZS196976:MZS196982 MZS196988:MZS196994 MZS197000:MZS197006 MZS197012:MZS197018 MZS197024:MZS197030 MZS197036:MZS197042 MZS197048:MZS197054 MZS197060:MZS197066 MZS197072:MZS197078 MZS262452:MZS262458 MZS262464:MZS262470 MZS262476:MZS262482 MZS262488:MZS262494 MZS262500:MZS262506 MZS262512:MZS262518 MZS262524:MZS262530 MZS262536:MZS262542 MZS262548:MZS262554 MZS262560:MZS262566 MZS262572:MZS262578 MZS262584:MZS262590 MZS262596:MZS262602 MZS262608:MZS262614 MZS327988:MZS327994 MZS328000:MZS328006 MZS328012:MZS328018 MZS328024:MZS328030 MZS328036:MZS328042 MZS328048:MZS328054 MZS328060:MZS328066 MZS328072:MZS328078 MZS328084:MZS328090 MZS328096:MZS328102 MZS328108:MZS328114 MZS328120:MZS328126 MZS328132:MZS328138 MZS328144:MZS328150 MZS393524:MZS393530 MZS393536:MZS393542 MZS393548:MZS393554 MZS393560:MZS393566 MZS393572:MZS393578 MZS393584:MZS393590 MZS393596:MZS393602 MZS393608:MZS393614 MZS393620:MZS393626 MZS393632:MZS393638 MZS393644:MZS393650 MZS393656:MZS393662 MZS393668:MZS393674 MZS393680:MZS393686 MZS459060:MZS459066 MZS459072:MZS459078 MZS459084:MZS459090 MZS459096:MZS459102 MZS459108:MZS459114 MZS459120:MZS459126 MZS459132:MZS459138 MZS459144:MZS459150 MZS459156:MZS459162 MZS459168:MZS459174 MZS459180:MZS459186 MZS459192:MZS459198 MZS459204:MZS459210 MZS459216:MZS459222 MZS524596:MZS524602 MZS524608:MZS524614 MZS524620:MZS524626 MZS524632:MZS524638 MZS524644:MZS524650 MZS524656:MZS524662 MZS524668:MZS524674 MZS524680:MZS524686 MZS524692:MZS524698 MZS524704:MZS524710 MZS524716:MZS524722 MZS524728:MZS524734 MZS524740:MZS524746 MZS524752:MZS524758 MZS590132:MZS590138 MZS590144:MZS590150 MZS590156:MZS590162 MZS590168:MZS590174 MZS590180:MZS590186 MZS590192:MZS590198 MZS590204:MZS590210 MZS590216:MZS590222 MZS590228:MZS590234 MZS590240:MZS590246 MZS590252:MZS590258 MZS590264:MZS590270 MZS590276:MZS590282 MZS590288:MZS590294 MZS655668:MZS655674 MZS655680:MZS655686 MZS655692:MZS655698 MZS655704:MZS655710 MZS655716:MZS655722 MZS655728:MZS655734 MZS655740:MZS655746 MZS655752:MZS655758 MZS655764:MZS655770 MZS655776:MZS655782 MZS655788:MZS655794 MZS655800:MZS655806 MZS655812:MZS655818 MZS655824:MZS655830 MZS721204:MZS721210 MZS721216:MZS721222 MZS721228:MZS721234 MZS721240:MZS721246 MZS721252:MZS721258 MZS721264:MZS721270 MZS721276:MZS721282 MZS721288:MZS721294 MZS721300:MZS721306 MZS721312:MZS721318 MZS721324:MZS721330 MZS721336:MZS721342 MZS721348:MZS721354 MZS721360:MZS721366 MZS786740:MZS786746 MZS786752:MZS786758 MZS786764:MZS786770 MZS786776:MZS786782 MZS786788:MZS786794 MZS786800:MZS786806 MZS786812:MZS786818 MZS786824:MZS786830 MZS786836:MZS786842 MZS786848:MZS786854 MZS786860:MZS786866 MZS786872:MZS786878 MZS786884:MZS786890 MZS786896:MZS786902 MZS852276:MZS852282 MZS852288:MZS852294 MZS852300:MZS852306 MZS852312:MZS852318 MZS852324:MZS852330 MZS852336:MZS852342 MZS852348:MZS852354 MZS852360:MZS852366 MZS852372:MZS852378 MZS852384:MZS852390 MZS852396:MZS852402 MZS852408:MZS852414 MZS852420:MZS852426 MZS852432:MZS852438 MZS917812:MZS917818 MZS917824:MZS917830 MZS917836:MZS917842 MZS917848:MZS917854 MZS917860:MZS917866 MZS917872:MZS917878 MZS917884:MZS917890 MZS917896:MZS917902 MZS917908:MZS917914 MZS917920:MZS917926 MZS917932:MZS917938 MZS917944:MZS917950 MZS917956:MZS917962 MZS917968:MZS917974 MZS983348:MZS983354 MZS983360:MZS983366 MZS983372:MZS983378 MZS983384:MZS983390 MZS983396:MZS983402 MZS983408:MZS983414 MZS983420:MZS983426 MZS983432:MZS983438 MZS983444:MZS983450 MZS983456:MZS983462 MZS983468:MZS983474 MZS983480:MZS983486 MZS983492:MZS983498 MZS983504:MZS983510 NJO77:NJO83 NJO89:NJO95 NJO101:NJO107 NJO113:NJO119 NJO125:NJO131 NJO137:NJO143 NJO149:NJO155 NJO161:NJO167 NJO173:NJO179 NJO185:NJO191 NJO197:NJO203 NJO209:NJO215 NJO221:NJO227 NJO233:NJO239 NJO65844:NJO65850 NJO65856:NJO65862 NJO65868:NJO65874 NJO65880:NJO65886 NJO65892:NJO65898 NJO65904:NJO65910 NJO65916:NJO65922 NJO65928:NJO65934 NJO65940:NJO65946 NJO65952:NJO65958 NJO65964:NJO65970 NJO65976:NJO65982 NJO65988:NJO65994 NJO66000:NJO66006 NJO131380:NJO131386 NJO131392:NJO131398 NJO131404:NJO131410 NJO131416:NJO131422 NJO131428:NJO131434 NJO131440:NJO131446 NJO131452:NJO131458 NJO131464:NJO131470 NJO131476:NJO131482 NJO131488:NJO131494 NJO131500:NJO131506 NJO131512:NJO131518 NJO131524:NJO131530 NJO131536:NJO131542 NJO196916:NJO196922 NJO196928:NJO196934 NJO196940:NJO196946 NJO196952:NJO196958 NJO196964:NJO196970 NJO196976:NJO196982 NJO196988:NJO196994 NJO197000:NJO197006 NJO197012:NJO197018 NJO197024:NJO197030 NJO197036:NJO197042 NJO197048:NJO197054 NJO197060:NJO197066 NJO197072:NJO197078 NJO262452:NJO262458 NJO262464:NJO262470 NJO262476:NJO262482 NJO262488:NJO262494 NJO262500:NJO262506 NJO262512:NJO262518 NJO262524:NJO262530 NJO262536:NJO262542 NJO262548:NJO262554 NJO262560:NJO262566 NJO262572:NJO262578 NJO262584:NJO262590 NJO262596:NJO262602 NJO262608:NJO262614 NJO327988:NJO327994 NJO328000:NJO328006 NJO328012:NJO328018 NJO328024:NJO328030 NJO328036:NJO328042 NJO328048:NJO328054 NJO328060:NJO328066 NJO328072:NJO328078 NJO328084:NJO328090 NJO328096:NJO328102 NJO328108:NJO328114 NJO328120:NJO328126 NJO328132:NJO328138 NJO328144:NJO328150 NJO393524:NJO393530 NJO393536:NJO393542 NJO393548:NJO393554 NJO393560:NJO393566 NJO393572:NJO393578 NJO393584:NJO393590 NJO393596:NJO393602 NJO393608:NJO393614 NJO393620:NJO393626 NJO393632:NJO393638 NJO393644:NJO393650 NJO393656:NJO393662 NJO393668:NJO393674 NJO393680:NJO393686 NJO459060:NJO459066 NJO459072:NJO459078 NJO459084:NJO459090 NJO459096:NJO459102 NJO459108:NJO459114 NJO459120:NJO459126 NJO459132:NJO459138 NJO459144:NJO459150 NJO459156:NJO459162 NJO459168:NJO459174 NJO459180:NJO459186 NJO459192:NJO459198 NJO459204:NJO459210 NJO459216:NJO459222 NJO524596:NJO524602 NJO524608:NJO524614 NJO524620:NJO524626 NJO524632:NJO524638 NJO524644:NJO524650 NJO524656:NJO524662 NJO524668:NJO524674 NJO524680:NJO524686 NJO524692:NJO524698 NJO524704:NJO524710 NJO524716:NJO524722 NJO524728:NJO524734 NJO524740:NJO524746 NJO524752:NJO524758 NJO590132:NJO590138 NJO590144:NJO590150 NJO590156:NJO590162 NJO590168:NJO590174 NJO590180:NJO590186 NJO590192:NJO590198 NJO590204:NJO590210 NJO590216:NJO590222 NJO590228:NJO590234 NJO590240:NJO590246 NJO590252:NJO590258 NJO590264:NJO590270 NJO590276:NJO590282 NJO590288:NJO590294 NJO655668:NJO655674 NJO655680:NJO655686 NJO655692:NJO655698 NJO655704:NJO655710 NJO655716:NJO655722 NJO655728:NJO655734 NJO655740:NJO655746 NJO655752:NJO655758 NJO655764:NJO655770 NJO655776:NJO655782 NJO655788:NJO655794 NJO655800:NJO655806 NJO655812:NJO655818 NJO655824:NJO655830 NJO721204:NJO721210 NJO721216:NJO721222 NJO721228:NJO721234 NJO721240:NJO721246 NJO721252:NJO721258 NJO721264:NJO721270 NJO721276:NJO721282 NJO721288:NJO721294 NJO721300:NJO721306 NJO721312:NJO721318 NJO721324:NJO721330 NJO721336:NJO721342 NJO721348:NJO721354 NJO721360:NJO721366 NJO786740:NJO786746 NJO786752:NJO786758 NJO786764:NJO786770 NJO786776:NJO786782 NJO786788:NJO786794 NJO786800:NJO786806 NJO786812:NJO786818 NJO786824:NJO786830 NJO786836:NJO786842 NJO786848:NJO786854 NJO786860:NJO786866 NJO786872:NJO786878 NJO786884:NJO786890 NJO786896:NJO786902 NJO852276:NJO852282 NJO852288:NJO852294 NJO852300:NJO852306 NJO852312:NJO852318 NJO852324:NJO852330 NJO852336:NJO852342 NJO852348:NJO852354 NJO852360:NJO852366 NJO852372:NJO852378 NJO852384:NJO852390 NJO852396:NJO852402 NJO852408:NJO852414 NJO852420:NJO852426 NJO852432:NJO852438 NJO917812:NJO917818 NJO917824:NJO917830 NJO917836:NJO917842 NJO917848:NJO917854 NJO917860:NJO917866 NJO917872:NJO917878 NJO917884:NJO917890 NJO917896:NJO917902 NJO917908:NJO917914 NJO917920:NJO917926 NJO917932:NJO917938 NJO917944:NJO917950 NJO917956:NJO917962 NJO917968:NJO917974 NJO983348:NJO983354 NJO983360:NJO983366 NJO983372:NJO983378 NJO983384:NJO983390 NJO983396:NJO983402 NJO983408:NJO983414 NJO983420:NJO983426 NJO983432:NJO983438 NJO983444:NJO983450 NJO983456:NJO983462 NJO983468:NJO983474 NJO983480:NJO983486 NJO983492:NJO983498 NJO983504:NJO983510 NTK77:NTK83 NTK89:NTK95 NTK101:NTK107 NTK113:NTK119 NTK125:NTK131 NTK137:NTK143 NTK149:NTK155 NTK161:NTK167 NTK173:NTK179 NTK185:NTK191 NTK197:NTK203 NTK209:NTK215 NTK221:NTK227 NTK233:NTK239 NTK65844:NTK65850 NTK65856:NTK65862 NTK65868:NTK65874 NTK65880:NTK65886 NTK65892:NTK65898 NTK65904:NTK65910 NTK65916:NTK65922 NTK65928:NTK65934 NTK65940:NTK65946 NTK65952:NTK65958 NTK65964:NTK65970 NTK65976:NTK65982 NTK65988:NTK65994 NTK66000:NTK66006 NTK131380:NTK131386 NTK131392:NTK131398 NTK131404:NTK131410 NTK131416:NTK131422 NTK131428:NTK131434 NTK131440:NTK131446 NTK131452:NTK131458 NTK131464:NTK131470 NTK131476:NTK131482 NTK131488:NTK131494 NTK131500:NTK131506 NTK131512:NTK131518 NTK131524:NTK131530 NTK131536:NTK131542 NTK196916:NTK196922 NTK196928:NTK196934 NTK196940:NTK196946 NTK196952:NTK196958 NTK196964:NTK196970 NTK196976:NTK196982 NTK196988:NTK196994 NTK197000:NTK197006 NTK197012:NTK197018 NTK197024:NTK197030 NTK197036:NTK197042 NTK197048:NTK197054 NTK197060:NTK197066 NTK197072:NTK197078 NTK262452:NTK262458 NTK262464:NTK262470 NTK262476:NTK262482 NTK262488:NTK262494 NTK262500:NTK262506 NTK262512:NTK262518 NTK262524:NTK262530 NTK262536:NTK262542 NTK262548:NTK262554 NTK262560:NTK262566 NTK262572:NTK262578 NTK262584:NTK262590 NTK262596:NTK262602 NTK262608:NTK262614 NTK327988:NTK327994 NTK328000:NTK328006 NTK328012:NTK328018 NTK328024:NTK328030 NTK328036:NTK328042 NTK328048:NTK328054 NTK328060:NTK328066 NTK328072:NTK328078 NTK328084:NTK328090 NTK328096:NTK328102 NTK328108:NTK328114 NTK328120:NTK328126 NTK328132:NTK328138 NTK328144:NTK328150 NTK393524:NTK393530 NTK393536:NTK393542 NTK393548:NTK393554 NTK393560:NTK393566 NTK393572:NTK393578 NTK393584:NTK393590 NTK393596:NTK393602 NTK393608:NTK393614 NTK393620:NTK393626 NTK393632:NTK393638 NTK393644:NTK393650 NTK393656:NTK393662 NTK393668:NTK393674 NTK393680:NTK393686 NTK459060:NTK459066 NTK459072:NTK459078 NTK459084:NTK459090 NTK459096:NTK459102 NTK459108:NTK459114 NTK459120:NTK459126 NTK459132:NTK459138 NTK459144:NTK459150 NTK459156:NTK459162 NTK459168:NTK459174 NTK459180:NTK459186 NTK459192:NTK459198 NTK459204:NTK459210 NTK459216:NTK459222 NTK524596:NTK524602 NTK524608:NTK524614 NTK524620:NTK524626 NTK524632:NTK524638 NTK524644:NTK524650 NTK524656:NTK524662 NTK524668:NTK524674 NTK524680:NTK524686 NTK524692:NTK524698 NTK524704:NTK524710 NTK524716:NTK524722 NTK524728:NTK524734 NTK524740:NTK524746 NTK524752:NTK524758 NTK590132:NTK590138 NTK590144:NTK590150 NTK590156:NTK590162 NTK590168:NTK590174 NTK590180:NTK590186 NTK590192:NTK590198 NTK590204:NTK590210 NTK590216:NTK590222 NTK590228:NTK590234 NTK590240:NTK590246 NTK590252:NTK590258 NTK590264:NTK590270 NTK590276:NTK590282 NTK590288:NTK590294 NTK655668:NTK655674 NTK655680:NTK655686 NTK655692:NTK655698 NTK655704:NTK655710 NTK655716:NTK655722 NTK655728:NTK655734 NTK655740:NTK655746 NTK655752:NTK655758 NTK655764:NTK655770 NTK655776:NTK655782 NTK655788:NTK655794 NTK655800:NTK655806 NTK655812:NTK655818 NTK655824:NTK655830 NTK721204:NTK721210 NTK721216:NTK721222 NTK721228:NTK721234 NTK721240:NTK721246 NTK721252:NTK721258 NTK721264:NTK721270 NTK721276:NTK721282 NTK721288:NTK721294 NTK721300:NTK721306 NTK721312:NTK721318 NTK721324:NTK721330 NTK721336:NTK721342 NTK721348:NTK721354 NTK721360:NTK721366 NTK786740:NTK786746 NTK786752:NTK786758 NTK786764:NTK786770 NTK786776:NTK786782 NTK786788:NTK786794 NTK786800:NTK786806 NTK786812:NTK786818 NTK786824:NTK786830 NTK786836:NTK786842 NTK786848:NTK786854 NTK786860:NTK786866 NTK786872:NTK786878 NTK786884:NTK786890 NTK786896:NTK786902 NTK852276:NTK852282 NTK852288:NTK852294 NTK852300:NTK852306 NTK852312:NTK852318 NTK852324:NTK852330 NTK852336:NTK852342 NTK852348:NTK852354 NTK852360:NTK852366 NTK852372:NTK852378 NTK852384:NTK852390 NTK852396:NTK852402 NTK852408:NTK852414 NTK852420:NTK852426 NTK852432:NTK852438 NTK917812:NTK917818 NTK917824:NTK917830 NTK917836:NTK917842 NTK917848:NTK917854 NTK917860:NTK917866 NTK917872:NTK917878 NTK917884:NTK917890 NTK917896:NTK917902 NTK917908:NTK917914 NTK917920:NTK917926 NTK917932:NTK917938 NTK917944:NTK917950 NTK917956:NTK917962 NTK917968:NTK917974 NTK983348:NTK983354 NTK983360:NTK983366 NTK983372:NTK983378 NTK983384:NTK983390 NTK983396:NTK983402 NTK983408:NTK983414 NTK983420:NTK983426 NTK983432:NTK983438 NTK983444:NTK983450 NTK983456:NTK983462 NTK983468:NTK983474 NTK983480:NTK983486 NTK983492:NTK983498 NTK983504:NTK983510 ODG77:ODG83 ODG89:ODG95 ODG101:ODG107 ODG113:ODG119 ODG125:ODG131 ODG137:ODG143 ODG149:ODG155 ODG161:ODG167 ODG173:ODG179 ODG185:ODG191 ODG197:ODG203 ODG209:ODG215 ODG221:ODG227 ODG233:ODG239 ODG65844:ODG65850 ODG65856:ODG65862 ODG65868:ODG65874 ODG65880:ODG65886 ODG65892:ODG65898 ODG65904:ODG65910 ODG65916:ODG65922 ODG65928:ODG65934 ODG65940:ODG65946 ODG65952:ODG65958 ODG65964:ODG65970 ODG65976:ODG65982 ODG65988:ODG65994 ODG66000:ODG66006 ODG131380:ODG131386 ODG131392:ODG131398 ODG131404:ODG131410 ODG131416:ODG131422 ODG131428:ODG131434 ODG131440:ODG131446 ODG131452:ODG131458 ODG131464:ODG131470 ODG131476:ODG131482 ODG131488:ODG131494 ODG131500:ODG131506 ODG131512:ODG131518 ODG131524:ODG131530 ODG131536:ODG131542 ODG196916:ODG196922 ODG196928:ODG196934 ODG196940:ODG196946 ODG196952:ODG196958 ODG196964:ODG196970 ODG196976:ODG196982 ODG196988:ODG196994 ODG197000:ODG197006 ODG197012:ODG197018 ODG197024:ODG197030 ODG197036:ODG197042 ODG197048:ODG197054 ODG197060:ODG197066 ODG197072:ODG197078 ODG262452:ODG262458 ODG262464:ODG262470 ODG262476:ODG262482 ODG262488:ODG262494 ODG262500:ODG262506 ODG262512:ODG262518 ODG262524:ODG262530 ODG262536:ODG262542 ODG262548:ODG262554 ODG262560:ODG262566 ODG262572:ODG262578 ODG262584:ODG262590 ODG262596:ODG262602 ODG262608:ODG262614 ODG327988:ODG327994 ODG328000:ODG328006 ODG328012:ODG328018 ODG328024:ODG328030 ODG328036:ODG328042 ODG328048:ODG328054 ODG328060:ODG328066 ODG328072:ODG328078 ODG328084:ODG328090 ODG328096:ODG328102 ODG328108:ODG328114 ODG328120:ODG328126 ODG328132:ODG328138 ODG328144:ODG328150 ODG393524:ODG393530 ODG393536:ODG393542 ODG393548:ODG393554 ODG393560:ODG393566 ODG393572:ODG393578 ODG393584:ODG393590 ODG393596:ODG393602 ODG393608:ODG393614 ODG393620:ODG393626 ODG393632:ODG393638 ODG393644:ODG393650 ODG393656:ODG393662 ODG393668:ODG393674 ODG393680:ODG393686 ODG459060:ODG459066 ODG459072:ODG459078 ODG459084:ODG459090 ODG459096:ODG459102 ODG459108:ODG459114 ODG459120:ODG459126 ODG459132:ODG459138 ODG459144:ODG459150 ODG459156:ODG459162 ODG459168:ODG459174 ODG459180:ODG459186 ODG459192:ODG459198 ODG459204:ODG459210 ODG459216:ODG459222 ODG524596:ODG524602 ODG524608:ODG524614 ODG524620:ODG524626 ODG524632:ODG524638 ODG524644:ODG524650 ODG524656:ODG524662 ODG524668:ODG524674 ODG524680:ODG524686 ODG524692:ODG524698 ODG524704:ODG524710 ODG524716:ODG524722 ODG524728:ODG524734 ODG524740:ODG524746 ODG524752:ODG524758 ODG590132:ODG590138 ODG590144:ODG590150 ODG590156:ODG590162 ODG590168:ODG590174 ODG590180:ODG590186 ODG590192:ODG590198 ODG590204:ODG590210 ODG590216:ODG590222 ODG590228:ODG590234 ODG590240:ODG590246 ODG590252:ODG590258 ODG590264:ODG590270 ODG590276:ODG590282 ODG590288:ODG590294 ODG655668:ODG655674 ODG655680:ODG655686 ODG655692:ODG655698 ODG655704:ODG655710 ODG655716:ODG655722 ODG655728:ODG655734 ODG655740:ODG655746 ODG655752:ODG655758 ODG655764:ODG655770 ODG655776:ODG655782 ODG655788:ODG655794 ODG655800:ODG655806 ODG655812:ODG655818 ODG655824:ODG655830 ODG721204:ODG721210 ODG721216:ODG721222 ODG721228:ODG721234 ODG721240:ODG721246 ODG721252:ODG721258 ODG721264:ODG721270 ODG721276:ODG721282 ODG721288:ODG721294 ODG721300:ODG721306 ODG721312:ODG721318 ODG721324:ODG721330 ODG721336:ODG721342 ODG721348:ODG721354 ODG721360:ODG721366 ODG786740:ODG786746 ODG786752:ODG786758 ODG786764:ODG786770 ODG786776:ODG786782 ODG786788:ODG786794 ODG786800:ODG786806 ODG786812:ODG786818 ODG786824:ODG786830 ODG786836:ODG786842 ODG786848:ODG786854 ODG786860:ODG786866 ODG786872:ODG786878 ODG786884:ODG786890 ODG786896:ODG786902 ODG852276:ODG852282 ODG852288:ODG852294 ODG852300:ODG852306 ODG852312:ODG852318 ODG852324:ODG852330 ODG852336:ODG852342 ODG852348:ODG852354 ODG852360:ODG852366 ODG852372:ODG852378 ODG852384:ODG852390 ODG852396:ODG852402 ODG852408:ODG852414 ODG852420:ODG852426 ODG852432:ODG852438 ODG917812:ODG917818 ODG917824:ODG917830 ODG917836:ODG917842 ODG917848:ODG917854 ODG917860:ODG917866 ODG917872:ODG917878 ODG917884:ODG917890 ODG917896:ODG917902 ODG917908:ODG917914 ODG917920:ODG917926 ODG917932:ODG917938 ODG917944:ODG917950 ODG917956:ODG917962 ODG917968:ODG917974 ODG983348:ODG983354 ODG983360:ODG983366 ODG983372:ODG983378 ODG983384:ODG983390 ODG983396:ODG983402 ODG983408:ODG983414 ODG983420:ODG983426 ODG983432:ODG983438 ODG983444:ODG983450 ODG983456:ODG983462 ODG983468:ODG983474 ODG983480:ODG983486 ODG983492:ODG983498 ODG983504:ODG983510 ONC77:ONC83 ONC89:ONC95 ONC101:ONC107 ONC113:ONC119 ONC125:ONC131 ONC137:ONC143 ONC149:ONC155 ONC161:ONC167 ONC173:ONC179 ONC185:ONC191 ONC197:ONC203 ONC209:ONC215 ONC221:ONC227 ONC233:ONC239 ONC65844:ONC65850 ONC65856:ONC65862 ONC65868:ONC65874 ONC65880:ONC65886 ONC65892:ONC65898 ONC65904:ONC65910 ONC65916:ONC65922 ONC65928:ONC65934 ONC65940:ONC65946 ONC65952:ONC65958 ONC65964:ONC65970 ONC65976:ONC65982 ONC65988:ONC65994 ONC66000:ONC66006 ONC131380:ONC131386 ONC131392:ONC131398 ONC131404:ONC131410 ONC131416:ONC131422 ONC131428:ONC131434 ONC131440:ONC131446 ONC131452:ONC131458 ONC131464:ONC131470 ONC131476:ONC131482 ONC131488:ONC131494 ONC131500:ONC131506 ONC131512:ONC131518 ONC131524:ONC131530 ONC131536:ONC131542 ONC196916:ONC196922 ONC196928:ONC196934 ONC196940:ONC196946 ONC196952:ONC196958 ONC196964:ONC196970 ONC196976:ONC196982 ONC196988:ONC196994 ONC197000:ONC197006 ONC197012:ONC197018 ONC197024:ONC197030 ONC197036:ONC197042 ONC197048:ONC197054 ONC197060:ONC197066 ONC197072:ONC197078 ONC262452:ONC262458 ONC262464:ONC262470 ONC262476:ONC262482 ONC262488:ONC262494 ONC262500:ONC262506 ONC262512:ONC262518 ONC262524:ONC262530 ONC262536:ONC262542 ONC262548:ONC262554 ONC262560:ONC262566 ONC262572:ONC262578 ONC262584:ONC262590 ONC262596:ONC262602 ONC262608:ONC262614 ONC327988:ONC327994 ONC328000:ONC328006 ONC328012:ONC328018 ONC328024:ONC328030 ONC328036:ONC328042 ONC328048:ONC328054 ONC328060:ONC328066 ONC328072:ONC328078 ONC328084:ONC328090 ONC328096:ONC328102 ONC328108:ONC328114 ONC328120:ONC328126 ONC328132:ONC328138 ONC328144:ONC328150 ONC393524:ONC393530 ONC393536:ONC393542 ONC393548:ONC393554 ONC393560:ONC393566 ONC393572:ONC393578 ONC393584:ONC393590 ONC393596:ONC393602 ONC393608:ONC393614 ONC393620:ONC393626 ONC393632:ONC393638 ONC393644:ONC393650 ONC393656:ONC393662 ONC393668:ONC393674 ONC393680:ONC393686 ONC459060:ONC459066 ONC459072:ONC459078 ONC459084:ONC459090 ONC459096:ONC459102 ONC459108:ONC459114 ONC459120:ONC459126 ONC459132:ONC459138 ONC459144:ONC459150 ONC459156:ONC459162 ONC459168:ONC459174 ONC459180:ONC459186 ONC459192:ONC459198 ONC459204:ONC459210 ONC459216:ONC459222 ONC524596:ONC524602 ONC524608:ONC524614 ONC524620:ONC524626 ONC524632:ONC524638 ONC524644:ONC524650 ONC524656:ONC524662 ONC524668:ONC524674 ONC524680:ONC524686 ONC524692:ONC524698 ONC524704:ONC524710 ONC524716:ONC524722 ONC524728:ONC524734 ONC524740:ONC524746 ONC524752:ONC524758 ONC590132:ONC590138 ONC590144:ONC590150 ONC590156:ONC590162 ONC590168:ONC590174 ONC590180:ONC590186 ONC590192:ONC590198 ONC590204:ONC590210 ONC590216:ONC590222 ONC590228:ONC590234 ONC590240:ONC590246 ONC590252:ONC590258 ONC590264:ONC590270 ONC590276:ONC590282 ONC590288:ONC590294 ONC655668:ONC655674 ONC655680:ONC655686 ONC655692:ONC655698 ONC655704:ONC655710 ONC655716:ONC655722 ONC655728:ONC655734 ONC655740:ONC655746 ONC655752:ONC655758 ONC655764:ONC655770 ONC655776:ONC655782 ONC655788:ONC655794 ONC655800:ONC655806 ONC655812:ONC655818 ONC655824:ONC655830 ONC721204:ONC721210 ONC721216:ONC721222 ONC721228:ONC721234 ONC721240:ONC721246 ONC721252:ONC721258 ONC721264:ONC721270 ONC721276:ONC721282 ONC721288:ONC721294 ONC721300:ONC721306 ONC721312:ONC721318 ONC721324:ONC721330 ONC721336:ONC721342 ONC721348:ONC721354 ONC721360:ONC721366 ONC786740:ONC786746 ONC786752:ONC786758 ONC786764:ONC786770 ONC786776:ONC786782 ONC786788:ONC786794 ONC786800:ONC786806 ONC786812:ONC786818 ONC786824:ONC786830 ONC786836:ONC786842 ONC786848:ONC786854 ONC786860:ONC786866 ONC786872:ONC786878 ONC786884:ONC786890 ONC786896:ONC786902 ONC852276:ONC852282 ONC852288:ONC852294 ONC852300:ONC852306 ONC852312:ONC852318 ONC852324:ONC852330 ONC852336:ONC852342 ONC852348:ONC852354 ONC852360:ONC852366 ONC852372:ONC852378 ONC852384:ONC852390 ONC852396:ONC852402 ONC852408:ONC852414 ONC852420:ONC852426 ONC852432:ONC852438 ONC917812:ONC917818 ONC917824:ONC917830 ONC917836:ONC917842 ONC917848:ONC917854 ONC917860:ONC917866 ONC917872:ONC917878 ONC917884:ONC917890 ONC917896:ONC917902 ONC917908:ONC917914 ONC917920:ONC917926 ONC917932:ONC917938 ONC917944:ONC917950 ONC917956:ONC917962 ONC917968:ONC917974 ONC983348:ONC983354 ONC983360:ONC983366 ONC983372:ONC983378 ONC983384:ONC983390 ONC983396:ONC983402 ONC983408:ONC983414 ONC983420:ONC983426 ONC983432:ONC983438 ONC983444:ONC983450 ONC983456:ONC983462 ONC983468:ONC983474 ONC983480:ONC983486 ONC983492:ONC983498 ONC983504:ONC983510 OWY77:OWY83 OWY89:OWY95 OWY101:OWY107 OWY113:OWY119 OWY125:OWY131 OWY137:OWY143 OWY149:OWY155 OWY161:OWY167 OWY173:OWY179 OWY185:OWY191 OWY197:OWY203 OWY209:OWY215 OWY221:OWY227 OWY233:OWY239 OWY65844:OWY65850 OWY65856:OWY65862 OWY65868:OWY65874 OWY65880:OWY65886 OWY65892:OWY65898 OWY65904:OWY65910 OWY65916:OWY65922 OWY65928:OWY65934 OWY65940:OWY65946 OWY65952:OWY65958 OWY65964:OWY65970 OWY65976:OWY65982 OWY65988:OWY65994 OWY66000:OWY66006 OWY131380:OWY131386 OWY131392:OWY131398 OWY131404:OWY131410 OWY131416:OWY131422 OWY131428:OWY131434 OWY131440:OWY131446 OWY131452:OWY131458 OWY131464:OWY131470 OWY131476:OWY131482 OWY131488:OWY131494 OWY131500:OWY131506 OWY131512:OWY131518 OWY131524:OWY131530 OWY131536:OWY131542 OWY196916:OWY196922 OWY196928:OWY196934 OWY196940:OWY196946 OWY196952:OWY196958 OWY196964:OWY196970 OWY196976:OWY196982 OWY196988:OWY196994 OWY197000:OWY197006 OWY197012:OWY197018 OWY197024:OWY197030 OWY197036:OWY197042 OWY197048:OWY197054 OWY197060:OWY197066 OWY197072:OWY197078 OWY262452:OWY262458 OWY262464:OWY262470 OWY262476:OWY262482 OWY262488:OWY262494 OWY262500:OWY262506 OWY262512:OWY262518 OWY262524:OWY262530 OWY262536:OWY262542 OWY262548:OWY262554 OWY262560:OWY262566 OWY262572:OWY262578 OWY262584:OWY262590 OWY262596:OWY262602 OWY262608:OWY262614 OWY327988:OWY327994 OWY328000:OWY328006 OWY328012:OWY328018 OWY328024:OWY328030 OWY328036:OWY328042 OWY328048:OWY328054 OWY328060:OWY328066 OWY328072:OWY328078 OWY328084:OWY328090 OWY328096:OWY328102 OWY328108:OWY328114 OWY328120:OWY328126 OWY328132:OWY328138 OWY328144:OWY328150 OWY393524:OWY393530 OWY393536:OWY393542 OWY393548:OWY393554 OWY393560:OWY393566 OWY393572:OWY393578 OWY393584:OWY393590 OWY393596:OWY393602 OWY393608:OWY393614 OWY393620:OWY393626 OWY393632:OWY393638 OWY393644:OWY393650 OWY393656:OWY393662 OWY393668:OWY393674 OWY393680:OWY393686 OWY459060:OWY459066 OWY459072:OWY459078 OWY459084:OWY459090 OWY459096:OWY459102 OWY459108:OWY459114 OWY459120:OWY459126 OWY459132:OWY459138 OWY459144:OWY459150 OWY459156:OWY459162 OWY459168:OWY459174 OWY459180:OWY459186 OWY459192:OWY459198 OWY459204:OWY459210 OWY459216:OWY459222 OWY524596:OWY524602 OWY524608:OWY524614 OWY524620:OWY524626 OWY524632:OWY524638 OWY524644:OWY524650 OWY524656:OWY524662 OWY524668:OWY524674 OWY524680:OWY524686 OWY524692:OWY524698 OWY524704:OWY524710 OWY524716:OWY524722 OWY524728:OWY524734 OWY524740:OWY524746 OWY524752:OWY524758 OWY590132:OWY590138 OWY590144:OWY590150 OWY590156:OWY590162 OWY590168:OWY590174 OWY590180:OWY590186 OWY590192:OWY590198 OWY590204:OWY590210 OWY590216:OWY590222 OWY590228:OWY590234 OWY590240:OWY590246 OWY590252:OWY590258 OWY590264:OWY590270 OWY590276:OWY590282 OWY590288:OWY590294 OWY655668:OWY655674 OWY655680:OWY655686 OWY655692:OWY655698 OWY655704:OWY655710 OWY655716:OWY655722 OWY655728:OWY655734 OWY655740:OWY655746 OWY655752:OWY655758 OWY655764:OWY655770 OWY655776:OWY655782 OWY655788:OWY655794 OWY655800:OWY655806 OWY655812:OWY655818 OWY655824:OWY655830 OWY721204:OWY721210 OWY721216:OWY721222 OWY721228:OWY721234 OWY721240:OWY721246 OWY721252:OWY721258 OWY721264:OWY721270 OWY721276:OWY721282 OWY721288:OWY721294 OWY721300:OWY721306 OWY721312:OWY721318 OWY721324:OWY721330 OWY721336:OWY721342 OWY721348:OWY721354 OWY721360:OWY721366 OWY786740:OWY786746 OWY786752:OWY786758 OWY786764:OWY786770 OWY786776:OWY786782 OWY786788:OWY786794 OWY786800:OWY786806 OWY786812:OWY786818 OWY786824:OWY786830 OWY786836:OWY786842 OWY786848:OWY786854 OWY786860:OWY786866 OWY786872:OWY786878 OWY786884:OWY786890 OWY786896:OWY786902 OWY852276:OWY852282 OWY852288:OWY852294 OWY852300:OWY852306 OWY852312:OWY852318 OWY852324:OWY852330 OWY852336:OWY852342 OWY852348:OWY852354 OWY852360:OWY852366 OWY852372:OWY852378 OWY852384:OWY852390 OWY852396:OWY852402 OWY852408:OWY852414 OWY852420:OWY852426 OWY852432:OWY852438 OWY917812:OWY917818 OWY917824:OWY917830 OWY917836:OWY917842 OWY917848:OWY917854 OWY917860:OWY917866 OWY917872:OWY917878 OWY917884:OWY917890 OWY917896:OWY917902 OWY917908:OWY917914 OWY917920:OWY917926 OWY917932:OWY917938 OWY917944:OWY917950 OWY917956:OWY917962 OWY917968:OWY917974 OWY983348:OWY983354 OWY983360:OWY983366 OWY983372:OWY983378 OWY983384:OWY983390 OWY983396:OWY983402 OWY983408:OWY983414 OWY983420:OWY983426 OWY983432:OWY983438 OWY983444:OWY983450 OWY983456:OWY983462 OWY983468:OWY983474 OWY983480:OWY983486 OWY983492:OWY983498 OWY983504:OWY983510 PGU77:PGU83 PGU89:PGU95 PGU101:PGU107 PGU113:PGU119 PGU125:PGU131 PGU137:PGU143 PGU149:PGU155 PGU161:PGU167 PGU173:PGU179 PGU185:PGU191 PGU197:PGU203 PGU209:PGU215 PGU221:PGU227 PGU233:PGU239 PGU65844:PGU65850 PGU65856:PGU65862 PGU65868:PGU65874 PGU65880:PGU65886 PGU65892:PGU65898 PGU65904:PGU65910 PGU65916:PGU65922 PGU65928:PGU65934 PGU65940:PGU65946 PGU65952:PGU65958 PGU65964:PGU65970 PGU65976:PGU65982 PGU65988:PGU65994 PGU66000:PGU66006 PGU131380:PGU131386 PGU131392:PGU131398 PGU131404:PGU131410 PGU131416:PGU131422 PGU131428:PGU131434 PGU131440:PGU131446 PGU131452:PGU131458 PGU131464:PGU131470 PGU131476:PGU131482 PGU131488:PGU131494 PGU131500:PGU131506 PGU131512:PGU131518 PGU131524:PGU131530 PGU131536:PGU131542 PGU196916:PGU196922 PGU196928:PGU196934 PGU196940:PGU196946 PGU196952:PGU196958 PGU196964:PGU196970 PGU196976:PGU196982 PGU196988:PGU196994 PGU197000:PGU197006 PGU197012:PGU197018 PGU197024:PGU197030 PGU197036:PGU197042 PGU197048:PGU197054 PGU197060:PGU197066 PGU197072:PGU197078 PGU262452:PGU262458 PGU262464:PGU262470 PGU262476:PGU262482 PGU262488:PGU262494 PGU262500:PGU262506 PGU262512:PGU262518 PGU262524:PGU262530 PGU262536:PGU262542 PGU262548:PGU262554 PGU262560:PGU262566 PGU262572:PGU262578 PGU262584:PGU262590 PGU262596:PGU262602 PGU262608:PGU262614 PGU327988:PGU327994 PGU328000:PGU328006 PGU328012:PGU328018 PGU328024:PGU328030 PGU328036:PGU328042 PGU328048:PGU328054 PGU328060:PGU328066 PGU328072:PGU328078 PGU328084:PGU328090 PGU328096:PGU328102 PGU328108:PGU328114 PGU328120:PGU328126 PGU328132:PGU328138 PGU328144:PGU328150 PGU393524:PGU393530 PGU393536:PGU393542 PGU393548:PGU393554 PGU393560:PGU393566 PGU393572:PGU393578 PGU393584:PGU393590 PGU393596:PGU393602 PGU393608:PGU393614 PGU393620:PGU393626 PGU393632:PGU393638 PGU393644:PGU393650 PGU393656:PGU393662 PGU393668:PGU393674 PGU393680:PGU393686 PGU459060:PGU459066 PGU459072:PGU459078 PGU459084:PGU459090 PGU459096:PGU459102 PGU459108:PGU459114 PGU459120:PGU459126 PGU459132:PGU459138 PGU459144:PGU459150 PGU459156:PGU459162 PGU459168:PGU459174 PGU459180:PGU459186 PGU459192:PGU459198 PGU459204:PGU459210 PGU459216:PGU459222 PGU524596:PGU524602 PGU524608:PGU524614 PGU524620:PGU524626 PGU524632:PGU524638 PGU524644:PGU524650 PGU524656:PGU524662 PGU524668:PGU524674 PGU524680:PGU524686 PGU524692:PGU524698 PGU524704:PGU524710 PGU524716:PGU524722 PGU524728:PGU524734 PGU524740:PGU524746 PGU524752:PGU524758 PGU590132:PGU590138 PGU590144:PGU590150 PGU590156:PGU590162 PGU590168:PGU590174 PGU590180:PGU590186 PGU590192:PGU590198 PGU590204:PGU590210 PGU590216:PGU590222 PGU590228:PGU590234 PGU590240:PGU590246 PGU590252:PGU590258 PGU590264:PGU590270 PGU590276:PGU590282 PGU590288:PGU590294 PGU655668:PGU655674 PGU655680:PGU655686 PGU655692:PGU655698 PGU655704:PGU655710 PGU655716:PGU655722 PGU655728:PGU655734 PGU655740:PGU655746 PGU655752:PGU655758 PGU655764:PGU655770 PGU655776:PGU655782 PGU655788:PGU655794 PGU655800:PGU655806 PGU655812:PGU655818 PGU655824:PGU655830 PGU721204:PGU721210 PGU721216:PGU721222 PGU721228:PGU721234 PGU721240:PGU721246 PGU721252:PGU721258 PGU721264:PGU721270 PGU721276:PGU721282 PGU721288:PGU721294 PGU721300:PGU721306 PGU721312:PGU721318 PGU721324:PGU721330 PGU721336:PGU721342 PGU721348:PGU721354 PGU721360:PGU721366 PGU786740:PGU786746 PGU786752:PGU786758 PGU786764:PGU786770 PGU786776:PGU786782 PGU786788:PGU786794 PGU786800:PGU786806 PGU786812:PGU786818 PGU786824:PGU786830 PGU786836:PGU786842 PGU786848:PGU786854 PGU786860:PGU786866 PGU786872:PGU786878 PGU786884:PGU786890 PGU786896:PGU786902 PGU852276:PGU852282 PGU852288:PGU852294 PGU852300:PGU852306 PGU852312:PGU852318 PGU852324:PGU852330 PGU852336:PGU852342 PGU852348:PGU852354 PGU852360:PGU852366 PGU852372:PGU852378 PGU852384:PGU852390 PGU852396:PGU852402 PGU852408:PGU852414 PGU852420:PGU852426 PGU852432:PGU852438 PGU917812:PGU917818 PGU917824:PGU917830 PGU917836:PGU917842 PGU917848:PGU917854 PGU917860:PGU917866 PGU917872:PGU917878 PGU917884:PGU917890 PGU917896:PGU917902 PGU917908:PGU917914 PGU917920:PGU917926 PGU917932:PGU917938 PGU917944:PGU917950 PGU917956:PGU917962 PGU917968:PGU917974 PGU983348:PGU983354 PGU983360:PGU983366 PGU983372:PGU983378 PGU983384:PGU983390 PGU983396:PGU983402 PGU983408:PGU983414 PGU983420:PGU983426 PGU983432:PGU983438 PGU983444:PGU983450 PGU983456:PGU983462 PGU983468:PGU983474 PGU983480:PGU983486 PGU983492:PGU983498 PGU983504:PGU983510 PQQ77:PQQ83 PQQ89:PQQ95 PQQ101:PQQ107 PQQ113:PQQ119 PQQ125:PQQ131 PQQ137:PQQ143 PQQ149:PQQ155 PQQ161:PQQ167 PQQ173:PQQ179 PQQ185:PQQ191 PQQ197:PQQ203 PQQ209:PQQ215 PQQ221:PQQ227 PQQ233:PQQ239 PQQ65844:PQQ65850 PQQ65856:PQQ65862 PQQ65868:PQQ65874 PQQ65880:PQQ65886 PQQ65892:PQQ65898 PQQ65904:PQQ65910 PQQ65916:PQQ65922 PQQ65928:PQQ65934 PQQ65940:PQQ65946 PQQ65952:PQQ65958 PQQ65964:PQQ65970 PQQ65976:PQQ65982 PQQ65988:PQQ65994 PQQ66000:PQQ66006 PQQ131380:PQQ131386 PQQ131392:PQQ131398 PQQ131404:PQQ131410 PQQ131416:PQQ131422 PQQ131428:PQQ131434 PQQ131440:PQQ131446 PQQ131452:PQQ131458 PQQ131464:PQQ131470 PQQ131476:PQQ131482 PQQ131488:PQQ131494 PQQ131500:PQQ131506 PQQ131512:PQQ131518 PQQ131524:PQQ131530 PQQ131536:PQQ131542 PQQ196916:PQQ196922 PQQ196928:PQQ196934 PQQ196940:PQQ196946 PQQ196952:PQQ196958 PQQ196964:PQQ196970 PQQ196976:PQQ196982 PQQ196988:PQQ196994 PQQ197000:PQQ197006 PQQ197012:PQQ197018 PQQ197024:PQQ197030 PQQ197036:PQQ197042 PQQ197048:PQQ197054 PQQ197060:PQQ197066 PQQ197072:PQQ197078 PQQ262452:PQQ262458 PQQ262464:PQQ262470 PQQ262476:PQQ262482 PQQ262488:PQQ262494 PQQ262500:PQQ262506 PQQ262512:PQQ262518 PQQ262524:PQQ262530 PQQ262536:PQQ262542 PQQ262548:PQQ262554 PQQ262560:PQQ262566 PQQ262572:PQQ262578 PQQ262584:PQQ262590 PQQ262596:PQQ262602 PQQ262608:PQQ262614 PQQ327988:PQQ327994 PQQ328000:PQQ328006 PQQ328012:PQQ328018 PQQ328024:PQQ328030 PQQ328036:PQQ328042 PQQ328048:PQQ328054 PQQ328060:PQQ328066 PQQ328072:PQQ328078 PQQ328084:PQQ328090 PQQ328096:PQQ328102 PQQ328108:PQQ328114 PQQ328120:PQQ328126 PQQ328132:PQQ328138 PQQ328144:PQQ328150 PQQ393524:PQQ393530 PQQ393536:PQQ393542 PQQ393548:PQQ393554 PQQ393560:PQQ393566 PQQ393572:PQQ393578 PQQ393584:PQQ393590 PQQ393596:PQQ393602 PQQ393608:PQQ393614 PQQ393620:PQQ393626 PQQ393632:PQQ393638 PQQ393644:PQQ393650 PQQ393656:PQQ393662 PQQ393668:PQQ393674 PQQ393680:PQQ393686 PQQ459060:PQQ459066 PQQ459072:PQQ459078 PQQ459084:PQQ459090 PQQ459096:PQQ459102 PQQ459108:PQQ459114 PQQ459120:PQQ459126 PQQ459132:PQQ459138 PQQ459144:PQQ459150 PQQ459156:PQQ459162 PQQ459168:PQQ459174 PQQ459180:PQQ459186 PQQ459192:PQQ459198 PQQ459204:PQQ459210 PQQ459216:PQQ459222 PQQ524596:PQQ524602 PQQ524608:PQQ524614 PQQ524620:PQQ524626 PQQ524632:PQQ524638 PQQ524644:PQQ524650 PQQ524656:PQQ524662 PQQ524668:PQQ524674 PQQ524680:PQQ524686 PQQ524692:PQQ524698 PQQ524704:PQQ524710 PQQ524716:PQQ524722 PQQ524728:PQQ524734 PQQ524740:PQQ524746 PQQ524752:PQQ524758 PQQ590132:PQQ590138 PQQ590144:PQQ590150 PQQ590156:PQQ590162 PQQ590168:PQQ590174 PQQ590180:PQQ590186 PQQ590192:PQQ590198 PQQ590204:PQQ590210 PQQ590216:PQQ590222 PQQ590228:PQQ590234 PQQ590240:PQQ590246 PQQ590252:PQQ590258 PQQ590264:PQQ590270 PQQ590276:PQQ590282 PQQ590288:PQQ590294 PQQ655668:PQQ655674 PQQ655680:PQQ655686 PQQ655692:PQQ655698 PQQ655704:PQQ655710 PQQ655716:PQQ655722 PQQ655728:PQQ655734 PQQ655740:PQQ655746 PQQ655752:PQQ655758 PQQ655764:PQQ655770 PQQ655776:PQQ655782 PQQ655788:PQQ655794 PQQ655800:PQQ655806 PQQ655812:PQQ655818 PQQ655824:PQQ655830 PQQ721204:PQQ721210 PQQ721216:PQQ721222 PQQ721228:PQQ721234 PQQ721240:PQQ721246 PQQ721252:PQQ721258 PQQ721264:PQQ721270 PQQ721276:PQQ721282 PQQ721288:PQQ721294 PQQ721300:PQQ721306 PQQ721312:PQQ721318 PQQ721324:PQQ721330 PQQ721336:PQQ721342 PQQ721348:PQQ721354 PQQ721360:PQQ721366 PQQ786740:PQQ786746 PQQ786752:PQQ786758 PQQ786764:PQQ786770 PQQ786776:PQQ786782 PQQ786788:PQQ786794 PQQ786800:PQQ786806 PQQ786812:PQQ786818 PQQ786824:PQQ786830 PQQ786836:PQQ786842 PQQ786848:PQQ786854 PQQ786860:PQQ786866 PQQ786872:PQQ786878 PQQ786884:PQQ786890 PQQ786896:PQQ786902 PQQ852276:PQQ852282 PQQ852288:PQQ852294 PQQ852300:PQQ852306 PQQ852312:PQQ852318 PQQ852324:PQQ852330 PQQ852336:PQQ852342 PQQ852348:PQQ852354 PQQ852360:PQQ852366 PQQ852372:PQQ852378 PQQ852384:PQQ852390 PQQ852396:PQQ852402 PQQ852408:PQQ852414 PQQ852420:PQQ852426 PQQ852432:PQQ852438 PQQ917812:PQQ917818 PQQ917824:PQQ917830 PQQ917836:PQQ917842 PQQ917848:PQQ917854 PQQ917860:PQQ917866 PQQ917872:PQQ917878 PQQ917884:PQQ917890 PQQ917896:PQQ917902 PQQ917908:PQQ917914 PQQ917920:PQQ917926 PQQ917932:PQQ917938 PQQ917944:PQQ917950 PQQ917956:PQQ917962 PQQ917968:PQQ917974 PQQ983348:PQQ983354 PQQ983360:PQQ983366 PQQ983372:PQQ983378 PQQ983384:PQQ983390 PQQ983396:PQQ983402 PQQ983408:PQQ983414 PQQ983420:PQQ983426 PQQ983432:PQQ983438 PQQ983444:PQQ983450 PQQ983456:PQQ983462 PQQ983468:PQQ983474 PQQ983480:PQQ983486 PQQ983492:PQQ983498 PQQ983504:PQQ983510 QAM77:QAM83 QAM89:QAM95 QAM101:QAM107 QAM113:QAM119 QAM125:QAM131 QAM137:QAM143 QAM149:QAM155 QAM161:QAM167 QAM173:QAM179 QAM185:QAM191 QAM197:QAM203 QAM209:QAM215 QAM221:QAM227 QAM233:QAM239 QAM65844:QAM65850 QAM65856:QAM65862 QAM65868:QAM65874 QAM65880:QAM65886 QAM65892:QAM65898 QAM65904:QAM65910 QAM65916:QAM65922 QAM65928:QAM65934 QAM65940:QAM65946 QAM65952:QAM65958 QAM65964:QAM65970 QAM65976:QAM65982 QAM65988:QAM65994 QAM66000:QAM66006 QAM131380:QAM131386 QAM131392:QAM131398 QAM131404:QAM131410 QAM131416:QAM131422 QAM131428:QAM131434 QAM131440:QAM131446 QAM131452:QAM131458 QAM131464:QAM131470 QAM131476:QAM131482 QAM131488:QAM131494 QAM131500:QAM131506 QAM131512:QAM131518 QAM131524:QAM131530 QAM131536:QAM131542 QAM196916:QAM196922 QAM196928:QAM196934 QAM196940:QAM196946 QAM196952:QAM196958 QAM196964:QAM196970 QAM196976:QAM196982 QAM196988:QAM196994 QAM197000:QAM197006 QAM197012:QAM197018 QAM197024:QAM197030 QAM197036:QAM197042 QAM197048:QAM197054 QAM197060:QAM197066 QAM197072:QAM197078 QAM262452:QAM262458 QAM262464:QAM262470 QAM262476:QAM262482 QAM262488:QAM262494 QAM262500:QAM262506 QAM262512:QAM262518 QAM262524:QAM262530 QAM262536:QAM262542 QAM262548:QAM262554 QAM262560:QAM262566 QAM262572:QAM262578 QAM262584:QAM262590 QAM262596:QAM262602 QAM262608:QAM262614 QAM327988:QAM327994 QAM328000:QAM328006 QAM328012:QAM328018 QAM328024:QAM328030 QAM328036:QAM328042 QAM328048:QAM328054 QAM328060:QAM328066 QAM328072:QAM328078 QAM328084:QAM328090 QAM328096:QAM328102 QAM328108:QAM328114 QAM328120:QAM328126 QAM328132:QAM328138 QAM328144:QAM328150 QAM393524:QAM393530 QAM393536:QAM393542 QAM393548:QAM393554 QAM393560:QAM393566 QAM393572:QAM393578 QAM393584:QAM393590 QAM393596:QAM393602 QAM393608:QAM393614 QAM393620:QAM393626 QAM393632:QAM393638 QAM393644:QAM393650 QAM393656:QAM393662 QAM393668:QAM393674 QAM393680:QAM393686 QAM459060:QAM459066 QAM459072:QAM459078 QAM459084:QAM459090 QAM459096:QAM459102 QAM459108:QAM459114 QAM459120:QAM459126 QAM459132:QAM459138 QAM459144:QAM459150 QAM459156:QAM459162 QAM459168:QAM459174 QAM459180:QAM459186 QAM459192:QAM459198 QAM459204:QAM459210 QAM459216:QAM459222 QAM524596:QAM524602 QAM524608:QAM524614 QAM524620:QAM524626 QAM524632:QAM524638 QAM524644:QAM524650 QAM524656:QAM524662 QAM524668:QAM524674 QAM524680:QAM524686 QAM524692:QAM524698 QAM524704:QAM524710 QAM524716:QAM524722 QAM524728:QAM524734 QAM524740:QAM524746 QAM524752:QAM524758 QAM590132:QAM590138 QAM590144:QAM590150 QAM590156:QAM590162 QAM590168:QAM590174 QAM590180:QAM590186 QAM590192:QAM590198 QAM590204:QAM590210 QAM590216:QAM590222 QAM590228:QAM590234 QAM590240:QAM590246 QAM590252:QAM590258 QAM590264:QAM590270 QAM590276:QAM590282 QAM590288:QAM590294 QAM655668:QAM655674 QAM655680:QAM655686 QAM655692:QAM655698 QAM655704:QAM655710 QAM655716:QAM655722 QAM655728:QAM655734 QAM655740:QAM655746 QAM655752:QAM655758 QAM655764:QAM655770 QAM655776:QAM655782 QAM655788:QAM655794 QAM655800:QAM655806 QAM655812:QAM655818 QAM655824:QAM655830 QAM721204:QAM721210 QAM721216:QAM721222 QAM721228:QAM721234 QAM721240:QAM721246 QAM721252:QAM721258 QAM721264:QAM721270 QAM721276:QAM721282 QAM721288:QAM721294 QAM721300:QAM721306 QAM721312:QAM721318 QAM721324:QAM721330 QAM721336:QAM721342 QAM721348:QAM721354 QAM721360:QAM721366 QAM786740:QAM786746 QAM786752:QAM786758 QAM786764:QAM786770 QAM786776:QAM786782 QAM786788:QAM786794 QAM786800:QAM786806 QAM786812:QAM786818 QAM786824:QAM786830 QAM786836:QAM786842 QAM786848:QAM786854 QAM786860:QAM786866 QAM786872:QAM786878 QAM786884:QAM786890 QAM786896:QAM786902 QAM852276:QAM852282 QAM852288:QAM852294 QAM852300:QAM852306 QAM852312:QAM852318 QAM852324:QAM852330 QAM852336:QAM852342 QAM852348:QAM852354 QAM852360:QAM852366 QAM852372:QAM852378 QAM852384:QAM852390 QAM852396:QAM852402 QAM852408:QAM852414 QAM852420:QAM852426 QAM852432:QAM852438 QAM917812:QAM917818 QAM917824:QAM917830 QAM917836:QAM917842 QAM917848:QAM917854 QAM917860:QAM917866 QAM917872:QAM917878 QAM917884:QAM917890 QAM917896:QAM917902 QAM917908:QAM917914 QAM917920:QAM917926 QAM917932:QAM917938 QAM917944:QAM917950 QAM917956:QAM917962 QAM917968:QAM917974 QAM983348:QAM983354 QAM983360:QAM983366 QAM983372:QAM983378 QAM983384:QAM983390 QAM983396:QAM983402 QAM983408:QAM983414 QAM983420:QAM983426 QAM983432:QAM983438 QAM983444:QAM983450 QAM983456:QAM983462 QAM983468:QAM983474 QAM983480:QAM983486 QAM983492:QAM983498 QAM983504:QAM983510 QKI77:QKI83 QKI89:QKI95 QKI101:QKI107 QKI113:QKI119 QKI125:QKI131 QKI137:QKI143 QKI149:QKI155 QKI161:QKI167 QKI173:QKI179 QKI185:QKI191 QKI197:QKI203 QKI209:QKI215 QKI221:QKI227 QKI233:QKI239 QKI65844:QKI65850 QKI65856:QKI65862 QKI65868:QKI65874 QKI65880:QKI65886 QKI65892:QKI65898 QKI65904:QKI65910 QKI65916:QKI65922 QKI65928:QKI65934 QKI65940:QKI65946 QKI65952:QKI65958 QKI65964:QKI65970 QKI65976:QKI65982 QKI65988:QKI65994 QKI66000:QKI66006 QKI131380:QKI131386 QKI131392:QKI131398 QKI131404:QKI131410 QKI131416:QKI131422 QKI131428:QKI131434 QKI131440:QKI131446 QKI131452:QKI131458 QKI131464:QKI131470 QKI131476:QKI131482 QKI131488:QKI131494 QKI131500:QKI131506 QKI131512:QKI131518 QKI131524:QKI131530 QKI131536:QKI131542 QKI196916:QKI196922 QKI196928:QKI196934 QKI196940:QKI196946 QKI196952:QKI196958 QKI196964:QKI196970 QKI196976:QKI196982 QKI196988:QKI196994 QKI197000:QKI197006 QKI197012:QKI197018 QKI197024:QKI197030 QKI197036:QKI197042 QKI197048:QKI197054 QKI197060:QKI197066 QKI197072:QKI197078 QKI262452:QKI262458 QKI262464:QKI262470 QKI262476:QKI262482 QKI262488:QKI262494 QKI262500:QKI262506 QKI262512:QKI262518 QKI262524:QKI262530 QKI262536:QKI262542 QKI262548:QKI262554 QKI262560:QKI262566 QKI262572:QKI262578 QKI262584:QKI262590 QKI262596:QKI262602 QKI262608:QKI262614 QKI327988:QKI327994 QKI328000:QKI328006 QKI328012:QKI328018 QKI328024:QKI328030 QKI328036:QKI328042 QKI328048:QKI328054 QKI328060:QKI328066 QKI328072:QKI328078 QKI328084:QKI328090 QKI328096:QKI328102 QKI328108:QKI328114 QKI328120:QKI328126 QKI328132:QKI328138 QKI328144:QKI328150 QKI393524:QKI393530 QKI393536:QKI393542 QKI393548:QKI393554 QKI393560:QKI393566 QKI393572:QKI393578 QKI393584:QKI393590 QKI393596:QKI393602 QKI393608:QKI393614 QKI393620:QKI393626 QKI393632:QKI393638 QKI393644:QKI393650 QKI393656:QKI393662 QKI393668:QKI393674 QKI393680:QKI393686 QKI459060:QKI459066 QKI459072:QKI459078 QKI459084:QKI459090 QKI459096:QKI459102 QKI459108:QKI459114 QKI459120:QKI459126 QKI459132:QKI459138 QKI459144:QKI459150 QKI459156:QKI459162 QKI459168:QKI459174 QKI459180:QKI459186 QKI459192:QKI459198 QKI459204:QKI459210 QKI459216:QKI459222 QKI524596:QKI524602 QKI524608:QKI524614 QKI524620:QKI524626 QKI524632:QKI524638 QKI524644:QKI524650 QKI524656:QKI524662 QKI524668:QKI524674 QKI524680:QKI524686 QKI524692:QKI524698 QKI524704:QKI524710 QKI524716:QKI524722 QKI524728:QKI524734 QKI524740:QKI524746 QKI524752:QKI524758 QKI590132:QKI590138 QKI590144:QKI590150 QKI590156:QKI590162 QKI590168:QKI590174 QKI590180:QKI590186 QKI590192:QKI590198 QKI590204:QKI590210 QKI590216:QKI590222 QKI590228:QKI590234 QKI590240:QKI590246 QKI590252:QKI590258 QKI590264:QKI590270 QKI590276:QKI590282 QKI590288:QKI590294 QKI655668:QKI655674 QKI655680:QKI655686 QKI655692:QKI655698 QKI655704:QKI655710 QKI655716:QKI655722 QKI655728:QKI655734 QKI655740:QKI655746 QKI655752:QKI655758 QKI655764:QKI655770 QKI655776:QKI655782 QKI655788:QKI655794 QKI655800:QKI655806 QKI655812:QKI655818 QKI655824:QKI655830 QKI721204:QKI721210 QKI721216:QKI721222 QKI721228:QKI721234 QKI721240:QKI721246 QKI721252:QKI721258 QKI721264:QKI721270 QKI721276:QKI721282 QKI721288:QKI721294 QKI721300:QKI721306 QKI721312:QKI721318 QKI721324:QKI721330 QKI721336:QKI721342 QKI721348:QKI721354 QKI721360:QKI721366 QKI786740:QKI786746 QKI786752:QKI786758 QKI786764:QKI786770 QKI786776:QKI786782 QKI786788:QKI786794 QKI786800:QKI786806 QKI786812:QKI786818 QKI786824:QKI786830 QKI786836:QKI786842 QKI786848:QKI786854 QKI786860:QKI786866 QKI786872:QKI786878 QKI786884:QKI786890 QKI786896:QKI786902 QKI852276:QKI852282 QKI852288:QKI852294 QKI852300:QKI852306 QKI852312:QKI852318 QKI852324:QKI852330 QKI852336:QKI852342 QKI852348:QKI852354 QKI852360:QKI852366 QKI852372:QKI852378 QKI852384:QKI852390 QKI852396:QKI852402 QKI852408:QKI852414 QKI852420:QKI852426 QKI852432:QKI852438 QKI917812:QKI917818 QKI917824:QKI917830 QKI917836:QKI917842 QKI917848:QKI917854 QKI917860:QKI917866 QKI917872:QKI917878 QKI917884:QKI917890 QKI917896:QKI917902 QKI917908:QKI917914 QKI917920:QKI917926 QKI917932:QKI917938 QKI917944:QKI917950 QKI917956:QKI917962 QKI917968:QKI917974 QKI983348:QKI983354 QKI983360:QKI983366 QKI983372:QKI983378 QKI983384:QKI983390 QKI983396:QKI983402 QKI983408:QKI983414 QKI983420:QKI983426 QKI983432:QKI983438 QKI983444:QKI983450 QKI983456:QKI983462 QKI983468:QKI983474 QKI983480:QKI983486 QKI983492:QKI983498 QKI983504:QKI983510 QUE77:QUE83 QUE89:QUE95 QUE101:QUE107 QUE113:QUE119 QUE125:QUE131 QUE137:QUE143 QUE149:QUE155 QUE161:QUE167 QUE173:QUE179 QUE185:QUE191 QUE197:QUE203 QUE209:QUE215 QUE221:QUE227 QUE233:QUE239 QUE65844:QUE65850 QUE65856:QUE65862 QUE65868:QUE65874 QUE65880:QUE65886 QUE65892:QUE65898 QUE65904:QUE65910 QUE65916:QUE65922 QUE65928:QUE65934 QUE65940:QUE65946 QUE65952:QUE65958 QUE65964:QUE65970 QUE65976:QUE65982 QUE65988:QUE65994 QUE66000:QUE66006 QUE131380:QUE131386 QUE131392:QUE131398 QUE131404:QUE131410 QUE131416:QUE131422 QUE131428:QUE131434 QUE131440:QUE131446 QUE131452:QUE131458 QUE131464:QUE131470 QUE131476:QUE131482 QUE131488:QUE131494 QUE131500:QUE131506 QUE131512:QUE131518 QUE131524:QUE131530 QUE131536:QUE131542 QUE196916:QUE196922 QUE196928:QUE196934 QUE196940:QUE196946 QUE196952:QUE196958 QUE196964:QUE196970 QUE196976:QUE196982 QUE196988:QUE196994 QUE197000:QUE197006 QUE197012:QUE197018 QUE197024:QUE197030 QUE197036:QUE197042 QUE197048:QUE197054 QUE197060:QUE197066 QUE197072:QUE197078 QUE262452:QUE262458 QUE262464:QUE262470 QUE262476:QUE262482 QUE262488:QUE262494 QUE262500:QUE262506 QUE262512:QUE262518 QUE262524:QUE262530 QUE262536:QUE262542 QUE262548:QUE262554 QUE262560:QUE262566 QUE262572:QUE262578 QUE262584:QUE262590 QUE262596:QUE262602 QUE262608:QUE262614 QUE327988:QUE327994 QUE328000:QUE328006 QUE328012:QUE328018 QUE328024:QUE328030 QUE328036:QUE328042 QUE328048:QUE328054 QUE328060:QUE328066 QUE328072:QUE328078 QUE328084:QUE328090 QUE328096:QUE328102 QUE328108:QUE328114 QUE328120:QUE328126 QUE328132:QUE328138 QUE328144:QUE328150 QUE393524:QUE393530 QUE393536:QUE393542 QUE393548:QUE393554 QUE393560:QUE393566 QUE393572:QUE393578 QUE393584:QUE393590 QUE393596:QUE393602 QUE393608:QUE393614 QUE393620:QUE393626 QUE393632:QUE393638 QUE393644:QUE393650 QUE393656:QUE393662 QUE393668:QUE393674 QUE393680:QUE393686 QUE459060:QUE459066 QUE459072:QUE459078 QUE459084:QUE459090 QUE459096:QUE459102 QUE459108:QUE459114 QUE459120:QUE459126 QUE459132:QUE459138 QUE459144:QUE459150 QUE459156:QUE459162 QUE459168:QUE459174 QUE459180:QUE459186 QUE459192:QUE459198 QUE459204:QUE459210 QUE459216:QUE459222 QUE524596:QUE524602 QUE524608:QUE524614 QUE524620:QUE524626 QUE524632:QUE524638 QUE524644:QUE524650 QUE524656:QUE524662 QUE524668:QUE524674 QUE524680:QUE524686 QUE524692:QUE524698 QUE524704:QUE524710 QUE524716:QUE524722 QUE524728:QUE524734 QUE524740:QUE524746 QUE524752:QUE524758 QUE590132:QUE590138 QUE590144:QUE590150 QUE590156:QUE590162 QUE590168:QUE590174 QUE590180:QUE590186 QUE590192:QUE590198 QUE590204:QUE590210 QUE590216:QUE590222 QUE590228:QUE590234 QUE590240:QUE590246 QUE590252:QUE590258 QUE590264:QUE590270 QUE590276:QUE590282 QUE590288:QUE590294 QUE655668:QUE655674 QUE655680:QUE655686 QUE655692:QUE655698 QUE655704:QUE655710 QUE655716:QUE655722 QUE655728:QUE655734 QUE655740:QUE655746 QUE655752:QUE655758 QUE655764:QUE655770 QUE655776:QUE655782 QUE655788:QUE655794 QUE655800:QUE655806 QUE655812:QUE655818 QUE655824:QUE655830 QUE721204:QUE721210 QUE721216:QUE721222 QUE721228:QUE721234 QUE721240:QUE721246 QUE721252:QUE721258 QUE721264:QUE721270 QUE721276:QUE721282 QUE721288:QUE721294 QUE721300:QUE721306 QUE721312:QUE721318 QUE721324:QUE721330 QUE721336:QUE721342 QUE721348:QUE721354 QUE721360:QUE721366 QUE786740:QUE786746 QUE786752:QUE786758 QUE786764:QUE786770 QUE786776:QUE786782 QUE786788:QUE786794 QUE786800:QUE786806 QUE786812:QUE786818 QUE786824:QUE786830 QUE786836:QUE786842 QUE786848:QUE786854 QUE786860:QUE786866 QUE786872:QUE786878 QUE786884:QUE786890 QUE786896:QUE786902 QUE852276:QUE852282 QUE852288:QUE852294 QUE852300:QUE852306 QUE852312:QUE852318 QUE852324:QUE852330 QUE852336:QUE852342 QUE852348:QUE852354 QUE852360:QUE852366 QUE852372:QUE852378 QUE852384:QUE852390 QUE852396:QUE852402 QUE852408:QUE852414 QUE852420:QUE852426 QUE852432:QUE852438 QUE917812:QUE917818 QUE917824:QUE917830 QUE917836:QUE917842 QUE917848:QUE917854 QUE917860:QUE917866 QUE917872:QUE917878 QUE917884:QUE917890 QUE917896:QUE917902 QUE917908:QUE917914 QUE917920:QUE917926 QUE917932:QUE917938 QUE917944:QUE917950 QUE917956:QUE917962 QUE917968:QUE917974 QUE983348:QUE983354 QUE983360:QUE983366 QUE983372:QUE983378 QUE983384:QUE983390 QUE983396:QUE983402 QUE983408:QUE983414 QUE983420:QUE983426 QUE983432:QUE983438 QUE983444:QUE983450 QUE983456:QUE983462 QUE983468:QUE983474 QUE983480:QUE983486 QUE983492:QUE983498 QUE983504:QUE983510 REA77:REA83 REA89:REA95 REA101:REA107 REA113:REA119 REA125:REA131 REA137:REA143 REA149:REA155 REA161:REA167 REA173:REA179 REA185:REA191 REA197:REA203 REA209:REA215 REA221:REA227 REA233:REA239 REA65844:REA65850 REA65856:REA65862 REA65868:REA65874 REA65880:REA65886 REA65892:REA65898 REA65904:REA65910 REA65916:REA65922 REA65928:REA65934 REA65940:REA65946 REA65952:REA65958 REA65964:REA65970 REA65976:REA65982 REA65988:REA65994 REA66000:REA66006 REA131380:REA131386 REA131392:REA131398 REA131404:REA131410 REA131416:REA131422 REA131428:REA131434 REA131440:REA131446 REA131452:REA131458 REA131464:REA131470 REA131476:REA131482 REA131488:REA131494 REA131500:REA131506 REA131512:REA131518 REA131524:REA131530 REA131536:REA131542 REA196916:REA196922 REA196928:REA196934 REA196940:REA196946 REA196952:REA196958 REA196964:REA196970 REA196976:REA196982 REA196988:REA196994 REA197000:REA197006 REA197012:REA197018 REA197024:REA197030 REA197036:REA197042 REA197048:REA197054 REA197060:REA197066 REA197072:REA197078 REA262452:REA262458 REA262464:REA262470 REA262476:REA262482 REA262488:REA262494 REA262500:REA262506 REA262512:REA262518 REA262524:REA262530 REA262536:REA262542 REA262548:REA262554 REA262560:REA262566 REA262572:REA262578 REA262584:REA262590 REA262596:REA262602 REA262608:REA262614 REA327988:REA327994 REA328000:REA328006 REA328012:REA328018 REA328024:REA328030 REA328036:REA328042 REA328048:REA328054 REA328060:REA328066 REA328072:REA328078 REA328084:REA328090 REA328096:REA328102 REA328108:REA328114 REA328120:REA328126 REA328132:REA328138 REA328144:REA328150 REA393524:REA393530 REA393536:REA393542 REA393548:REA393554 REA393560:REA393566 REA393572:REA393578 REA393584:REA393590 REA393596:REA393602 REA393608:REA393614 REA393620:REA393626 REA393632:REA393638 REA393644:REA393650 REA393656:REA393662 REA393668:REA393674 REA393680:REA393686 REA459060:REA459066 REA459072:REA459078 REA459084:REA459090 REA459096:REA459102 REA459108:REA459114 REA459120:REA459126 REA459132:REA459138 REA459144:REA459150 REA459156:REA459162 REA459168:REA459174 REA459180:REA459186 REA459192:REA459198 REA459204:REA459210 REA459216:REA459222 REA524596:REA524602 REA524608:REA524614 REA524620:REA524626 REA524632:REA524638 REA524644:REA524650 REA524656:REA524662 REA524668:REA524674 REA524680:REA524686 REA524692:REA524698 REA524704:REA524710 REA524716:REA524722 REA524728:REA524734 REA524740:REA524746 REA524752:REA524758 REA590132:REA590138 REA590144:REA590150 REA590156:REA590162 REA590168:REA590174 REA590180:REA590186 REA590192:REA590198 REA590204:REA590210 REA590216:REA590222 REA590228:REA590234 REA590240:REA590246 REA590252:REA590258 REA590264:REA590270 REA590276:REA590282 REA590288:REA590294 REA655668:REA655674 REA655680:REA655686 REA655692:REA655698 REA655704:REA655710 REA655716:REA655722 REA655728:REA655734 REA655740:REA655746 REA655752:REA655758 REA655764:REA655770 REA655776:REA655782 REA655788:REA655794 REA655800:REA655806 REA655812:REA655818 REA655824:REA655830 REA721204:REA721210 REA721216:REA721222 REA721228:REA721234 REA721240:REA721246 REA721252:REA721258 REA721264:REA721270 REA721276:REA721282 REA721288:REA721294 REA721300:REA721306 REA721312:REA721318 REA721324:REA721330 REA721336:REA721342 REA721348:REA721354 REA721360:REA721366 REA786740:REA786746 REA786752:REA786758 REA786764:REA786770 REA786776:REA786782 REA786788:REA786794 REA786800:REA786806 REA786812:REA786818 REA786824:REA786830 REA786836:REA786842 REA786848:REA786854 REA786860:REA786866 REA786872:REA786878 REA786884:REA786890 REA786896:REA786902 REA852276:REA852282 REA852288:REA852294 REA852300:REA852306 REA852312:REA852318 REA852324:REA852330 REA852336:REA852342 REA852348:REA852354 REA852360:REA852366 REA852372:REA852378 REA852384:REA852390 REA852396:REA852402 REA852408:REA852414 REA852420:REA852426 REA852432:REA852438 REA917812:REA917818 REA917824:REA917830 REA917836:REA917842 REA917848:REA917854 REA917860:REA917866 REA917872:REA917878 REA917884:REA917890 REA917896:REA917902 REA917908:REA917914 REA917920:REA917926 REA917932:REA917938 REA917944:REA917950 REA917956:REA917962 REA917968:REA917974 REA983348:REA983354 REA983360:REA983366 REA983372:REA983378 REA983384:REA983390 REA983396:REA983402 REA983408:REA983414 REA983420:REA983426 REA983432:REA983438 REA983444:REA983450 REA983456:REA983462 REA983468:REA983474 REA983480:REA983486 REA983492:REA983498 REA983504:REA983510 RNW77:RNW83 RNW89:RNW95 RNW101:RNW107 RNW113:RNW119 RNW125:RNW131 RNW137:RNW143 RNW149:RNW155 RNW161:RNW167 RNW173:RNW179 RNW185:RNW191 RNW197:RNW203 RNW209:RNW215 RNW221:RNW227 RNW233:RNW239 RNW65844:RNW65850 RNW65856:RNW65862 RNW65868:RNW65874 RNW65880:RNW65886 RNW65892:RNW65898 RNW65904:RNW65910 RNW65916:RNW65922 RNW65928:RNW65934 RNW65940:RNW65946 RNW65952:RNW65958 RNW65964:RNW65970 RNW65976:RNW65982 RNW65988:RNW65994 RNW66000:RNW66006 RNW131380:RNW131386 RNW131392:RNW131398 RNW131404:RNW131410 RNW131416:RNW131422 RNW131428:RNW131434 RNW131440:RNW131446 RNW131452:RNW131458 RNW131464:RNW131470 RNW131476:RNW131482 RNW131488:RNW131494 RNW131500:RNW131506 RNW131512:RNW131518 RNW131524:RNW131530 RNW131536:RNW131542 RNW196916:RNW196922 RNW196928:RNW196934 RNW196940:RNW196946 RNW196952:RNW196958 RNW196964:RNW196970 RNW196976:RNW196982 RNW196988:RNW196994 RNW197000:RNW197006 RNW197012:RNW197018 RNW197024:RNW197030 RNW197036:RNW197042 RNW197048:RNW197054 RNW197060:RNW197066 RNW197072:RNW197078 RNW262452:RNW262458 RNW262464:RNW262470 RNW262476:RNW262482 RNW262488:RNW262494 RNW262500:RNW262506 RNW262512:RNW262518 RNW262524:RNW262530 RNW262536:RNW262542 RNW262548:RNW262554 RNW262560:RNW262566 RNW262572:RNW262578 RNW262584:RNW262590 RNW262596:RNW262602 RNW262608:RNW262614 RNW327988:RNW327994 RNW328000:RNW328006 RNW328012:RNW328018 RNW328024:RNW328030 RNW328036:RNW328042 RNW328048:RNW328054 RNW328060:RNW328066 RNW328072:RNW328078 RNW328084:RNW328090 RNW328096:RNW328102 RNW328108:RNW328114 RNW328120:RNW328126 RNW328132:RNW328138 RNW328144:RNW328150 RNW393524:RNW393530 RNW393536:RNW393542 RNW393548:RNW393554 RNW393560:RNW393566 RNW393572:RNW393578 RNW393584:RNW393590 RNW393596:RNW393602 RNW393608:RNW393614 RNW393620:RNW393626 RNW393632:RNW393638 RNW393644:RNW393650 RNW393656:RNW393662 RNW393668:RNW393674 RNW393680:RNW393686 RNW459060:RNW459066 RNW459072:RNW459078 RNW459084:RNW459090 RNW459096:RNW459102 RNW459108:RNW459114 RNW459120:RNW459126 RNW459132:RNW459138 RNW459144:RNW459150 RNW459156:RNW459162 RNW459168:RNW459174 RNW459180:RNW459186 RNW459192:RNW459198 RNW459204:RNW459210 RNW459216:RNW459222 RNW524596:RNW524602 RNW524608:RNW524614 RNW524620:RNW524626 RNW524632:RNW524638 RNW524644:RNW524650 RNW524656:RNW524662 RNW524668:RNW524674 RNW524680:RNW524686 RNW524692:RNW524698 RNW524704:RNW524710 RNW524716:RNW524722 RNW524728:RNW524734 RNW524740:RNW524746 RNW524752:RNW524758 RNW590132:RNW590138 RNW590144:RNW590150 RNW590156:RNW590162 RNW590168:RNW590174 RNW590180:RNW590186 RNW590192:RNW590198 RNW590204:RNW590210 RNW590216:RNW590222 RNW590228:RNW590234 RNW590240:RNW590246 RNW590252:RNW590258 RNW590264:RNW590270 RNW590276:RNW590282 RNW590288:RNW590294 RNW655668:RNW655674 RNW655680:RNW655686 RNW655692:RNW655698 RNW655704:RNW655710 RNW655716:RNW655722 RNW655728:RNW655734 RNW655740:RNW655746 RNW655752:RNW655758 RNW655764:RNW655770 RNW655776:RNW655782 RNW655788:RNW655794 RNW655800:RNW655806 RNW655812:RNW655818 RNW655824:RNW655830 RNW721204:RNW721210 RNW721216:RNW721222 RNW721228:RNW721234 RNW721240:RNW721246 RNW721252:RNW721258 RNW721264:RNW721270 RNW721276:RNW721282 RNW721288:RNW721294 RNW721300:RNW721306 RNW721312:RNW721318 RNW721324:RNW721330 RNW721336:RNW721342 RNW721348:RNW721354 RNW721360:RNW721366 RNW786740:RNW786746 RNW786752:RNW786758 RNW786764:RNW786770 RNW786776:RNW786782 RNW786788:RNW786794 RNW786800:RNW786806 RNW786812:RNW786818 RNW786824:RNW786830 RNW786836:RNW786842 RNW786848:RNW786854 RNW786860:RNW786866 RNW786872:RNW786878 RNW786884:RNW786890 RNW786896:RNW786902 RNW852276:RNW852282 RNW852288:RNW852294 RNW852300:RNW852306 RNW852312:RNW852318 RNW852324:RNW852330 RNW852336:RNW852342 RNW852348:RNW852354 RNW852360:RNW852366 RNW852372:RNW852378 RNW852384:RNW852390 RNW852396:RNW852402 RNW852408:RNW852414 RNW852420:RNW852426 RNW852432:RNW852438 RNW917812:RNW917818 RNW917824:RNW917830 RNW917836:RNW917842 RNW917848:RNW917854 RNW917860:RNW917866 RNW917872:RNW917878 RNW917884:RNW917890 RNW917896:RNW917902 RNW917908:RNW917914 RNW917920:RNW917926 RNW917932:RNW917938 RNW917944:RNW917950 RNW917956:RNW917962 RNW917968:RNW917974 RNW983348:RNW983354 RNW983360:RNW983366 RNW983372:RNW983378 RNW983384:RNW983390 RNW983396:RNW983402 RNW983408:RNW983414 RNW983420:RNW983426 RNW983432:RNW983438 RNW983444:RNW983450 RNW983456:RNW983462 RNW983468:RNW983474 RNW983480:RNW983486 RNW983492:RNW983498 RNW983504:RNW983510 RXS77:RXS83 RXS89:RXS95 RXS101:RXS107 RXS113:RXS119 RXS125:RXS131 RXS137:RXS143 RXS149:RXS155 RXS161:RXS167 RXS173:RXS179 RXS185:RXS191 RXS197:RXS203 RXS209:RXS215 RXS221:RXS227 RXS233:RXS239 RXS65844:RXS65850 RXS65856:RXS65862 RXS65868:RXS65874 RXS65880:RXS65886 RXS65892:RXS65898 RXS65904:RXS65910 RXS65916:RXS65922 RXS65928:RXS65934 RXS65940:RXS65946 RXS65952:RXS65958 RXS65964:RXS65970 RXS65976:RXS65982 RXS65988:RXS65994 RXS66000:RXS66006 RXS131380:RXS131386 RXS131392:RXS131398 RXS131404:RXS131410 RXS131416:RXS131422 RXS131428:RXS131434 RXS131440:RXS131446 RXS131452:RXS131458 RXS131464:RXS131470 RXS131476:RXS131482 RXS131488:RXS131494 RXS131500:RXS131506 RXS131512:RXS131518 RXS131524:RXS131530 RXS131536:RXS131542 RXS196916:RXS196922 RXS196928:RXS196934 RXS196940:RXS196946 RXS196952:RXS196958 RXS196964:RXS196970 RXS196976:RXS196982 RXS196988:RXS196994 RXS197000:RXS197006 RXS197012:RXS197018 RXS197024:RXS197030 RXS197036:RXS197042 RXS197048:RXS197054 RXS197060:RXS197066 RXS197072:RXS197078 RXS262452:RXS262458 RXS262464:RXS262470 RXS262476:RXS262482 RXS262488:RXS262494 RXS262500:RXS262506 RXS262512:RXS262518 RXS262524:RXS262530 RXS262536:RXS262542 RXS262548:RXS262554 RXS262560:RXS262566 RXS262572:RXS262578 RXS262584:RXS262590 RXS262596:RXS262602 RXS262608:RXS262614 RXS327988:RXS327994 RXS328000:RXS328006 RXS328012:RXS328018 RXS328024:RXS328030 RXS328036:RXS328042 RXS328048:RXS328054 RXS328060:RXS328066 RXS328072:RXS328078 RXS328084:RXS328090 RXS328096:RXS328102 RXS328108:RXS328114 RXS328120:RXS328126 RXS328132:RXS328138 RXS328144:RXS328150 RXS393524:RXS393530 RXS393536:RXS393542 RXS393548:RXS393554 RXS393560:RXS393566 RXS393572:RXS393578 RXS393584:RXS393590 RXS393596:RXS393602 RXS393608:RXS393614 RXS393620:RXS393626 RXS393632:RXS393638 RXS393644:RXS393650 RXS393656:RXS393662 RXS393668:RXS393674 RXS393680:RXS393686 RXS459060:RXS459066 RXS459072:RXS459078 RXS459084:RXS459090 RXS459096:RXS459102 RXS459108:RXS459114 RXS459120:RXS459126 RXS459132:RXS459138 RXS459144:RXS459150 RXS459156:RXS459162 RXS459168:RXS459174 RXS459180:RXS459186 RXS459192:RXS459198 RXS459204:RXS459210 RXS459216:RXS459222 RXS524596:RXS524602 RXS524608:RXS524614 RXS524620:RXS524626 RXS524632:RXS524638 RXS524644:RXS524650 RXS524656:RXS524662 RXS524668:RXS524674 RXS524680:RXS524686 RXS524692:RXS524698 RXS524704:RXS524710 RXS524716:RXS524722 RXS524728:RXS524734 RXS524740:RXS524746 RXS524752:RXS524758 RXS590132:RXS590138 RXS590144:RXS590150 RXS590156:RXS590162 RXS590168:RXS590174 RXS590180:RXS590186 RXS590192:RXS590198 RXS590204:RXS590210 RXS590216:RXS590222 RXS590228:RXS590234 RXS590240:RXS590246 RXS590252:RXS590258 RXS590264:RXS590270 RXS590276:RXS590282 RXS590288:RXS590294 RXS655668:RXS655674 RXS655680:RXS655686 RXS655692:RXS655698 RXS655704:RXS655710 RXS655716:RXS655722 RXS655728:RXS655734 RXS655740:RXS655746 RXS655752:RXS655758 RXS655764:RXS655770 RXS655776:RXS655782 RXS655788:RXS655794 RXS655800:RXS655806 RXS655812:RXS655818 RXS655824:RXS655830 RXS721204:RXS721210 RXS721216:RXS721222 RXS721228:RXS721234 RXS721240:RXS721246 RXS721252:RXS721258 RXS721264:RXS721270 RXS721276:RXS721282 RXS721288:RXS721294 RXS721300:RXS721306 RXS721312:RXS721318 RXS721324:RXS721330 RXS721336:RXS721342 RXS721348:RXS721354 RXS721360:RXS721366 RXS786740:RXS786746 RXS786752:RXS786758 RXS786764:RXS786770 RXS786776:RXS786782 RXS786788:RXS786794 RXS786800:RXS786806 RXS786812:RXS786818 RXS786824:RXS786830 RXS786836:RXS786842 RXS786848:RXS786854 RXS786860:RXS786866 RXS786872:RXS786878 RXS786884:RXS786890 RXS786896:RXS786902 RXS852276:RXS852282 RXS852288:RXS852294 RXS852300:RXS852306 RXS852312:RXS852318 RXS852324:RXS852330 RXS852336:RXS852342 RXS852348:RXS852354 RXS852360:RXS852366 RXS852372:RXS852378 RXS852384:RXS852390 RXS852396:RXS852402 RXS852408:RXS852414 RXS852420:RXS852426 RXS852432:RXS852438 RXS917812:RXS917818 RXS917824:RXS917830 RXS917836:RXS917842 RXS917848:RXS917854 RXS917860:RXS917866 RXS917872:RXS917878 RXS917884:RXS917890 RXS917896:RXS917902 RXS917908:RXS917914 RXS917920:RXS917926 RXS917932:RXS917938 RXS917944:RXS917950 RXS917956:RXS917962 RXS917968:RXS917974 RXS983348:RXS983354 RXS983360:RXS983366 RXS983372:RXS983378 RXS983384:RXS983390 RXS983396:RXS983402 RXS983408:RXS983414 RXS983420:RXS983426 RXS983432:RXS983438 RXS983444:RXS983450 RXS983456:RXS983462 RXS983468:RXS983474 RXS983480:RXS983486 RXS983492:RXS983498 RXS983504:RXS983510 SHO77:SHO83 SHO89:SHO95 SHO101:SHO107 SHO113:SHO119 SHO125:SHO131 SHO137:SHO143 SHO149:SHO155 SHO161:SHO167 SHO173:SHO179 SHO185:SHO191 SHO197:SHO203 SHO209:SHO215 SHO221:SHO227 SHO233:SHO239 SHO65844:SHO65850 SHO65856:SHO65862 SHO65868:SHO65874 SHO65880:SHO65886 SHO65892:SHO65898 SHO65904:SHO65910 SHO65916:SHO65922 SHO65928:SHO65934 SHO65940:SHO65946 SHO65952:SHO65958 SHO65964:SHO65970 SHO65976:SHO65982 SHO65988:SHO65994 SHO66000:SHO66006 SHO131380:SHO131386 SHO131392:SHO131398 SHO131404:SHO131410 SHO131416:SHO131422 SHO131428:SHO131434 SHO131440:SHO131446 SHO131452:SHO131458 SHO131464:SHO131470 SHO131476:SHO131482 SHO131488:SHO131494 SHO131500:SHO131506 SHO131512:SHO131518 SHO131524:SHO131530 SHO131536:SHO131542 SHO196916:SHO196922 SHO196928:SHO196934 SHO196940:SHO196946 SHO196952:SHO196958 SHO196964:SHO196970 SHO196976:SHO196982 SHO196988:SHO196994 SHO197000:SHO197006 SHO197012:SHO197018 SHO197024:SHO197030 SHO197036:SHO197042 SHO197048:SHO197054 SHO197060:SHO197066 SHO197072:SHO197078 SHO262452:SHO262458 SHO262464:SHO262470 SHO262476:SHO262482 SHO262488:SHO262494 SHO262500:SHO262506 SHO262512:SHO262518 SHO262524:SHO262530 SHO262536:SHO262542 SHO262548:SHO262554 SHO262560:SHO262566 SHO262572:SHO262578 SHO262584:SHO262590 SHO262596:SHO262602 SHO262608:SHO262614 SHO327988:SHO327994 SHO328000:SHO328006 SHO328012:SHO328018 SHO328024:SHO328030 SHO328036:SHO328042 SHO328048:SHO328054 SHO328060:SHO328066 SHO328072:SHO328078 SHO328084:SHO328090 SHO328096:SHO328102 SHO328108:SHO328114 SHO328120:SHO328126 SHO328132:SHO328138 SHO328144:SHO328150 SHO393524:SHO393530 SHO393536:SHO393542 SHO393548:SHO393554 SHO393560:SHO393566 SHO393572:SHO393578 SHO393584:SHO393590 SHO393596:SHO393602 SHO393608:SHO393614 SHO393620:SHO393626 SHO393632:SHO393638 SHO393644:SHO393650 SHO393656:SHO393662 SHO393668:SHO393674 SHO393680:SHO393686 SHO459060:SHO459066 SHO459072:SHO459078 SHO459084:SHO459090 SHO459096:SHO459102 SHO459108:SHO459114 SHO459120:SHO459126 SHO459132:SHO459138 SHO459144:SHO459150 SHO459156:SHO459162 SHO459168:SHO459174 SHO459180:SHO459186 SHO459192:SHO459198 SHO459204:SHO459210 SHO459216:SHO459222 SHO524596:SHO524602 SHO524608:SHO524614 SHO524620:SHO524626 SHO524632:SHO524638 SHO524644:SHO524650 SHO524656:SHO524662 SHO524668:SHO524674 SHO524680:SHO524686 SHO524692:SHO524698 SHO524704:SHO524710 SHO524716:SHO524722 SHO524728:SHO524734 SHO524740:SHO524746 SHO524752:SHO524758 SHO590132:SHO590138 SHO590144:SHO590150 SHO590156:SHO590162 SHO590168:SHO590174 SHO590180:SHO590186 SHO590192:SHO590198 SHO590204:SHO590210 SHO590216:SHO590222 SHO590228:SHO590234 SHO590240:SHO590246 SHO590252:SHO590258 SHO590264:SHO590270 SHO590276:SHO590282 SHO590288:SHO590294 SHO655668:SHO655674 SHO655680:SHO655686 SHO655692:SHO655698 SHO655704:SHO655710 SHO655716:SHO655722 SHO655728:SHO655734 SHO655740:SHO655746 SHO655752:SHO655758 SHO655764:SHO655770 SHO655776:SHO655782 SHO655788:SHO655794 SHO655800:SHO655806 SHO655812:SHO655818 SHO655824:SHO655830 SHO721204:SHO721210 SHO721216:SHO721222 SHO721228:SHO721234 SHO721240:SHO721246 SHO721252:SHO721258 SHO721264:SHO721270 SHO721276:SHO721282 SHO721288:SHO721294 SHO721300:SHO721306 SHO721312:SHO721318 SHO721324:SHO721330 SHO721336:SHO721342 SHO721348:SHO721354 SHO721360:SHO721366 SHO786740:SHO786746 SHO786752:SHO786758 SHO786764:SHO786770 SHO786776:SHO786782 SHO786788:SHO786794 SHO786800:SHO786806 SHO786812:SHO786818 SHO786824:SHO786830 SHO786836:SHO786842 SHO786848:SHO786854 SHO786860:SHO786866 SHO786872:SHO786878 SHO786884:SHO786890 SHO786896:SHO786902 SHO852276:SHO852282 SHO852288:SHO852294 SHO852300:SHO852306 SHO852312:SHO852318 SHO852324:SHO852330 SHO852336:SHO852342 SHO852348:SHO852354 SHO852360:SHO852366 SHO852372:SHO852378 SHO852384:SHO852390 SHO852396:SHO852402 SHO852408:SHO852414 SHO852420:SHO852426 SHO852432:SHO852438 SHO917812:SHO917818 SHO917824:SHO917830 SHO917836:SHO917842 SHO917848:SHO917854 SHO917860:SHO917866 SHO917872:SHO917878 SHO917884:SHO917890 SHO917896:SHO917902 SHO917908:SHO917914 SHO917920:SHO917926 SHO917932:SHO917938 SHO917944:SHO917950 SHO917956:SHO917962 SHO917968:SHO917974 SHO983348:SHO983354 SHO983360:SHO983366 SHO983372:SHO983378 SHO983384:SHO983390 SHO983396:SHO983402 SHO983408:SHO983414 SHO983420:SHO983426 SHO983432:SHO983438 SHO983444:SHO983450 SHO983456:SHO983462 SHO983468:SHO983474 SHO983480:SHO983486 SHO983492:SHO983498 SHO983504:SHO983510 SRK77:SRK83 SRK89:SRK95 SRK101:SRK107 SRK113:SRK119 SRK125:SRK131 SRK137:SRK143 SRK149:SRK155 SRK161:SRK167 SRK173:SRK179 SRK185:SRK191 SRK197:SRK203 SRK209:SRK215 SRK221:SRK227 SRK233:SRK239 SRK65844:SRK65850 SRK65856:SRK65862 SRK65868:SRK65874 SRK65880:SRK65886 SRK65892:SRK65898 SRK65904:SRK65910 SRK65916:SRK65922 SRK65928:SRK65934 SRK65940:SRK65946 SRK65952:SRK65958 SRK65964:SRK65970 SRK65976:SRK65982 SRK65988:SRK65994 SRK66000:SRK66006 SRK131380:SRK131386 SRK131392:SRK131398 SRK131404:SRK131410 SRK131416:SRK131422 SRK131428:SRK131434 SRK131440:SRK131446 SRK131452:SRK131458 SRK131464:SRK131470 SRK131476:SRK131482 SRK131488:SRK131494 SRK131500:SRK131506 SRK131512:SRK131518 SRK131524:SRK131530 SRK131536:SRK131542 SRK196916:SRK196922 SRK196928:SRK196934 SRK196940:SRK196946 SRK196952:SRK196958 SRK196964:SRK196970 SRK196976:SRK196982 SRK196988:SRK196994 SRK197000:SRK197006 SRK197012:SRK197018 SRK197024:SRK197030 SRK197036:SRK197042 SRK197048:SRK197054 SRK197060:SRK197066 SRK197072:SRK197078 SRK262452:SRK262458 SRK262464:SRK262470 SRK262476:SRK262482 SRK262488:SRK262494 SRK262500:SRK262506 SRK262512:SRK262518 SRK262524:SRK262530 SRK262536:SRK262542 SRK262548:SRK262554 SRK262560:SRK262566 SRK262572:SRK262578 SRK262584:SRK262590 SRK262596:SRK262602 SRK262608:SRK262614 SRK327988:SRK327994 SRK328000:SRK328006 SRK328012:SRK328018 SRK328024:SRK328030 SRK328036:SRK328042 SRK328048:SRK328054 SRK328060:SRK328066 SRK328072:SRK328078 SRK328084:SRK328090 SRK328096:SRK328102 SRK328108:SRK328114 SRK328120:SRK328126 SRK328132:SRK328138 SRK328144:SRK328150 SRK393524:SRK393530 SRK393536:SRK393542 SRK393548:SRK393554 SRK393560:SRK393566 SRK393572:SRK393578 SRK393584:SRK393590 SRK393596:SRK393602 SRK393608:SRK393614 SRK393620:SRK393626 SRK393632:SRK393638 SRK393644:SRK393650 SRK393656:SRK393662 SRK393668:SRK393674 SRK393680:SRK393686 SRK459060:SRK459066 SRK459072:SRK459078 SRK459084:SRK459090 SRK459096:SRK459102 SRK459108:SRK459114 SRK459120:SRK459126 SRK459132:SRK459138 SRK459144:SRK459150 SRK459156:SRK459162 SRK459168:SRK459174 SRK459180:SRK459186 SRK459192:SRK459198 SRK459204:SRK459210 SRK459216:SRK459222 SRK524596:SRK524602 SRK524608:SRK524614 SRK524620:SRK524626 SRK524632:SRK524638 SRK524644:SRK524650 SRK524656:SRK524662 SRK524668:SRK524674 SRK524680:SRK524686 SRK524692:SRK524698 SRK524704:SRK524710 SRK524716:SRK524722 SRK524728:SRK524734 SRK524740:SRK524746 SRK524752:SRK524758 SRK590132:SRK590138 SRK590144:SRK590150 SRK590156:SRK590162 SRK590168:SRK590174 SRK590180:SRK590186 SRK590192:SRK590198 SRK590204:SRK590210 SRK590216:SRK590222 SRK590228:SRK590234 SRK590240:SRK590246 SRK590252:SRK590258 SRK590264:SRK590270 SRK590276:SRK590282 SRK590288:SRK590294 SRK655668:SRK655674 SRK655680:SRK655686 SRK655692:SRK655698 SRK655704:SRK655710 SRK655716:SRK655722 SRK655728:SRK655734 SRK655740:SRK655746 SRK655752:SRK655758 SRK655764:SRK655770 SRK655776:SRK655782 SRK655788:SRK655794 SRK655800:SRK655806 SRK655812:SRK655818 SRK655824:SRK655830 SRK721204:SRK721210 SRK721216:SRK721222 SRK721228:SRK721234 SRK721240:SRK721246 SRK721252:SRK721258 SRK721264:SRK721270 SRK721276:SRK721282 SRK721288:SRK721294 SRK721300:SRK721306 SRK721312:SRK721318 SRK721324:SRK721330 SRK721336:SRK721342 SRK721348:SRK721354 SRK721360:SRK721366 SRK786740:SRK786746 SRK786752:SRK786758 SRK786764:SRK786770 SRK786776:SRK786782 SRK786788:SRK786794 SRK786800:SRK786806 SRK786812:SRK786818 SRK786824:SRK786830 SRK786836:SRK786842 SRK786848:SRK786854 SRK786860:SRK786866 SRK786872:SRK786878 SRK786884:SRK786890 SRK786896:SRK786902 SRK852276:SRK852282 SRK852288:SRK852294 SRK852300:SRK852306 SRK852312:SRK852318 SRK852324:SRK852330 SRK852336:SRK852342 SRK852348:SRK852354 SRK852360:SRK852366 SRK852372:SRK852378 SRK852384:SRK852390 SRK852396:SRK852402 SRK852408:SRK852414 SRK852420:SRK852426 SRK852432:SRK852438 SRK917812:SRK917818 SRK917824:SRK917830 SRK917836:SRK917842 SRK917848:SRK917854 SRK917860:SRK917866 SRK917872:SRK917878 SRK917884:SRK917890 SRK917896:SRK917902 SRK917908:SRK917914 SRK917920:SRK917926 SRK917932:SRK917938 SRK917944:SRK917950 SRK917956:SRK917962 SRK917968:SRK917974 SRK983348:SRK983354 SRK983360:SRK983366 SRK983372:SRK983378 SRK983384:SRK983390 SRK983396:SRK983402 SRK983408:SRK983414 SRK983420:SRK983426 SRK983432:SRK983438 SRK983444:SRK983450 SRK983456:SRK983462 SRK983468:SRK983474 SRK983480:SRK983486 SRK983492:SRK983498 SRK983504:SRK983510 TBG77:TBG83 TBG89:TBG95 TBG101:TBG107 TBG113:TBG119 TBG125:TBG131 TBG137:TBG143 TBG149:TBG155 TBG161:TBG167 TBG173:TBG179 TBG185:TBG191 TBG197:TBG203 TBG209:TBG215 TBG221:TBG227 TBG233:TBG239 TBG65844:TBG65850 TBG65856:TBG65862 TBG65868:TBG65874 TBG65880:TBG65886 TBG65892:TBG65898 TBG65904:TBG65910 TBG65916:TBG65922 TBG65928:TBG65934 TBG65940:TBG65946 TBG65952:TBG65958 TBG65964:TBG65970 TBG65976:TBG65982 TBG65988:TBG65994 TBG66000:TBG66006 TBG131380:TBG131386 TBG131392:TBG131398 TBG131404:TBG131410 TBG131416:TBG131422 TBG131428:TBG131434 TBG131440:TBG131446 TBG131452:TBG131458 TBG131464:TBG131470 TBG131476:TBG131482 TBG131488:TBG131494 TBG131500:TBG131506 TBG131512:TBG131518 TBG131524:TBG131530 TBG131536:TBG131542 TBG196916:TBG196922 TBG196928:TBG196934 TBG196940:TBG196946 TBG196952:TBG196958 TBG196964:TBG196970 TBG196976:TBG196982 TBG196988:TBG196994 TBG197000:TBG197006 TBG197012:TBG197018 TBG197024:TBG197030 TBG197036:TBG197042 TBG197048:TBG197054 TBG197060:TBG197066 TBG197072:TBG197078 TBG262452:TBG262458 TBG262464:TBG262470 TBG262476:TBG262482 TBG262488:TBG262494 TBG262500:TBG262506 TBG262512:TBG262518 TBG262524:TBG262530 TBG262536:TBG262542 TBG262548:TBG262554 TBG262560:TBG262566 TBG262572:TBG262578 TBG262584:TBG262590 TBG262596:TBG262602 TBG262608:TBG262614 TBG327988:TBG327994 TBG328000:TBG328006 TBG328012:TBG328018 TBG328024:TBG328030 TBG328036:TBG328042 TBG328048:TBG328054 TBG328060:TBG328066 TBG328072:TBG328078 TBG328084:TBG328090 TBG328096:TBG328102 TBG328108:TBG328114 TBG328120:TBG328126 TBG328132:TBG328138 TBG328144:TBG328150 TBG393524:TBG393530 TBG393536:TBG393542 TBG393548:TBG393554 TBG393560:TBG393566 TBG393572:TBG393578 TBG393584:TBG393590 TBG393596:TBG393602 TBG393608:TBG393614 TBG393620:TBG393626 TBG393632:TBG393638 TBG393644:TBG393650 TBG393656:TBG393662 TBG393668:TBG393674 TBG393680:TBG393686 TBG459060:TBG459066 TBG459072:TBG459078 TBG459084:TBG459090 TBG459096:TBG459102 TBG459108:TBG459114 TBG459120:TBG459126 TBG459132:TBG459138 TBG459144:TBG459150 TBG459156:TBG459162 TBG459168:TBG459174 TBG459180:TBG459186 TBG459192:TBG459198 TBG459204:TBG459210 TBG459216:TBG459222 TBG524596:TBG524602 TBG524608:TBG524614 TBG524620:TBG524626 TBG524632:TBG524638 TBG524644:TBG524650 TBG524656:TBG524662 TBG524668:TBG524674 TBG524680:TBG524686 TBG524692:TBG524698 TBG524704:TBG524710 TBG524716:TBG524722 TBG524728:TBG524734 TBG524740:TBG524746 TBG524752:TBG524758 TBG590132:TBG590138 TBG590144:TBG590150 TBG590156:TBG590162 TBG590168:TBG590174 TBG590180:TBG590186 TBG590192:TBG590198 TBG590204:TBG590210 TBG590216:TBG590222 TBG590228:TBG590234 TBG590240:TBG590246 TBG590252:TBG590258 TBG590264:TBG590270 TBG590276:TBG590282 TBG590288:TBG590294 TBG655668:TBG655674 TBG655680:TBG655686 TBG655692:TBG655698 TBG655704:TBG655710 TBG655716:TBG655722 TBG655728:TBG655734 TBG655740:TBG655746 TBG655752:TBG655758 TBG655764:TBG655770 TBG655776:TBG655782 TBG655788:TBG655794 TBG655800:TBG655806 TBG655812:TBG655818 TBG655824:TBG655830 TBG721204:TBG721210 TBG721216:TBG721222 TBG721228:TBG721234 TBG721240:TBG721246 TBG721252:TBG721258 TBG721264:TBG721270 TBG721276:TBG721282 TBG721288:TBG721294 TBG721300:TBG721306 TBG721312:TBG721318 TBG721324:TBG721330 TBG721336:TBG721342 TBG721348:TBG721354 TBG721360:TBG721366 TBG786740:TBG786746 TBG786752:TBG786758 TBG786764:TBG786770 TBG786776:TBG786782 TBG786788:TBG786794 TBG786800:TBG786806 TBG786812:TBG786818 TBG786824:TBG786830 TBG786836:TBG786842 TBG786848:TBG786854 TBG786860:TBG786866 TBG786872:TBG786878 TBG786884:TBG786890 TBG786896:TBG786902 TBG852276:TBG852282 TBG852288:TBG852294 TBG852300:TBG852306 TBG852312:TBG852318 TBG852324:TBG852330 TBG852336:TBG852342 TBG852348:TBG852354 TBG852360:TBG852366 TBG852372:TBG852378 TBG852384:TBG852390 TBG852396:TBG852402 TBG852408:TBG852414 TBG852420:TBG852426 TBG852432:TBG852438 TBG917812:TBG917818 TBG917824:TBG917830 TBG917836:TBG917842 TBG917848:TBG917854 TBG917860:TBG917866 TBG917872:TBG917878 TBG917884:TBG917890 TBG917896:TBG917902 TBG917908:TBG917914 TBG917920:TBG917926 TBG917932:TBG917938 TBG917944:TBG917950 TBG917956:TBG917962 TBG917968:TBG917974 TBG983348:TBG983354 TBG983360:TBG983366 TBG983372:TBG983378 TBG983384:TBG983390 TBG983396:TBG983402 TBG983408:TBG983414 TBG983420:TBG983426 TBG983432:TBG983438 TBG983444:TBG983450 TBG983456:TBG983462 TBG983468:TBG983474 TBG983480:TBG983486 TBG983492:TBG983498 TBG983504:TBG983510 TLC77:TLC83 TLC89:TLC95 TLC101:TLC107 TLC113:TLC119 TLC125:TLC131 TLC137:TLC143 TLC149:TLC155 TLC161:TLC167 TLC173:TLC179 TLC185:TLC191 TLC197:TLC203 TLC209:TLC215 TLC221:TLC227 TLC233:TLC239 TLC65844:TLC65850 TLC65856:TLC65862 TLC65868:TLC65874 TLC65880:TLC65886 TLC65892:TLC65898 TLC65904:TLC65910 TLC65916:TLC65922 TLC65928:TLC65934 TLC65940:TLC65946 TLC65952:TLC65958 TLC65964:TLC65970 TLC65976:TLC65982 TLC65988:TLC65994 TLC66000:TLC66006 TLC131380:TLC131386 TLC131392:TLC131398 TLC131404:TLC131410 TLC131416:TLC131422 TLC131428:TLC131434 TLC131440:TLC131446 TLC131452:TLC131458 TLC131464:TLC131470 TLC131476:TLC131482 TLC131488:TLC131494 TLC131500:TLC131506 TLC131512:TLC131518 TLC131524:TLC131530 TLC131536:TLC131542 TLC196916:TLC196922 TLC196928:TLC196934 TLC196940:TLC196946 TLC196952:TLC196958 TLC196964:TLC196970 TLC196976:TLC196982 TLC196988:TLC196994 TLC197000:TLC197006 TLC197012:TLC197018 TLC197024:TLC197030 TLC197036:TLC197042 TLC197048:TLC197054 TLC197060:TLC197066 TLC197072:TLC197078 TLC262452:TLC262458 TLC262464:TLC262470 TLC262476:TLC262482 TLC262488:TLC262494 TLC262500:TLC262506 TLC262512:TLC262518 TLC262524:TLC262530 TLC262536:TLC262542 TLC262548:TLC262554 TLC262560:TLC262566 TLC262572:TLC262578 TLC262584:TLC262590 TLC262596:TLC262602 TLC262608:TLC262614 TLC327988:TLC327994 TLC328000:TLC328006 TLC328012:TLC328018 TLC328024:TLC328030 TLC328036:TLC328042 TLC328048:TLC328054 TLC328060:TLC328066 TLC328072:TLC328078 TLC328084:TLC328090 TLC328096:TLC328102 TLC328108:TLC328114 TLC328120:TLC328126 TLC328132:TLC328138 TLC328144:TLC328150 TLC393524:TLC393530 TLC393536:TLC393542 TLC393548:TLC393554 TLC393560:TLC393566 TLC393572:TLC393578 TLC393584:TLC393590 TLC393596:TLC393602 TLC393608:TLC393614 TLC393620:TLC393626 TLC393632:TLC393638 TLC393644:TLC393650 TLC393656:TLC393662 TLC393668:TLC393674 TLC393680:TLC393686 TLC459060:TLC459066 TLC459072:TLC459078 TLC459084:TLC459090 TLC459096:TLC459102 TLC459108:TLC459114 TLC459120:TLC459126 TLC459132:TLC459138 TLC459144:TLC459150 TLC459156:TLC459162 TLC459168:TLC459174 TLC459180:TLC459186 TLC459192:TLC459198 TLC459204:TLC459210 TLC459216:TLC459222 TLC524596:TLC524602 TLC524608:TLC524614 TLC524620:TLC524626 TLC524632:TLC524638 TLC524644:TLC524650 TLC524656:TLC524662 TLC524668:TLC524674 TLC524680:TLC524686 TLC524692:TLC524698 TLC524704:TLC524710 TLC524716:TLC524722 TLC524728:TLC524734 TLC524740:TLC524746 TLC524752:TLC524758 TLC590132:TLC590138 TLC590144:TLC590150 TLC590156:TLC590162 TLC590168:TLC590174 TLC590180:TLC590186 TLC590192:TLC590198 TLC590204:TLC590210 TLC590216:TLC590222 TLC590228:TLC590234 TLC590240:TLC590246 TLC590252:TLC590258 TLC590264:TLC590270 TLC590276:TLC590282 TLC590288:TLC590294 TLC655668:TLC655674 TLC655680:TLC655686 TLC655692:TLC655698 TLC655704:TLC655710 TLC655716:TLC655722 TLC655728:TLC655734 TLC655740:TLC655746 TLC655752:TLC655758 TLC655764:TLC655770 TLC655776:TLC655782 TLC655788:TLC655794 TLC655800:TLC655806 TLC655812:TLC655818 TLC655824:TLC655830 TLC721204:TLC721210 TLC721216:TLC721222 TLC721228:TLC721234 TLC721240:TLC721246 TLC721252:TLC721258 TLC721264:TLC721270 TLC721276:TLC721282 TLC721288:TLC721294 TLC721300:TLC721306 TLC721312:TLC721318 TLC721324:TLC721330 TLC721336:TLC721342 TLC721348:TLC721354 TLC721360:TLC721366 TLC786740:TLC786746 TLC786752:TLC786758 TLC786764:TLC786770 TLC786776:TLC786782 TLC786788:TLC786794 TLC786800:TLC786806 TLC786812:TLC786818 TLC786824:TLC786830 TLC786836:TLC786842 TLC786848:TLC786854 TLC786860:TLC786866 TLC786872:TLC786878 TLC786884:TLC786890 TLC786896:TLC786902 TLC852276:TLC852282 TLC852288:TLC852294 TLC852300:TLC852306 TLC852312:TLC852318 TLC852324:TLC852330 TLC852336:TLC852342 TLC852348:TLC852354 TLC852360:TLC852366 TLC852372:TLC852378 TLC852384:TLC852390 TLC852396:TLC852402 TLC852408:TLC852414 TLC852420:TLC852426 TLC852432:TLC852438 TLC917812:TLC917818 TLC917824:TLC917830 TLC917836:TLC917842 TLC917848:TLC917854 TLC917860:TLC917866 TLC917872:TLC917878 TLC917884:TLC917890 TLC917896:TLC917902 TLC917908:TLC917914 TLC917920:TLC917926 TLC917932:TLC917938 TLC917944:TLC917950 TLC917956:TLC917962 TLC917968:TLC917974 TLC983348:TLC983354 TLC983360:TLC983366 TLC983372:TLC983378 TLC983384:TLC983390 TLC983396:TLC983402 TLC983408:TLC983414 TLC983420:TLC983426 TLC983432:TLC983438 TLC983444:TLC983450 TLC983456:TLC983462 TLC983468:TLC983474 TLC983480:TLC983486 TLC983492:TLC983498 TLC983504:TLC983510 TUY77:TUY83 TUY89:TUY95 TUY101:TUY107 TUY113:TUY119 TUY125:TUY131 TUY137:TUY143 TUY149:TUY155 TUY161:TUY167 TUY173:TUY179 TUY185:TUY191 TUY197:TUY203 TUY209:TUY215 TUY221:TUY227 TUY233:TUY239 TUY65844:TUY65850 TUY65856:TUY65862 TUY65868:TUY65874 TUY65880:TUY65886 TUY65892:TUY65898 TUY65904:TUY65910 TUY65916:TUY65922 TUY65928:TUY65934 TUY65940:TUY65946 TUY65952:TUY65958 TUY65964:TUY65970 TUY65976:TUY65982 TUY65988:TUY65994 TUY66000:TUY66006 TUY131380:TUY131386 TUY131392:TUY131398 TUY131404:TUY131410 TUY131416:TUY131422 TUY131428:TUY131434 TUY131440:TUY131446 TUY131452:TUY131458 TUY131464:TUY131470 TUY131476:TUY131482 TUY131488:TUY131494 TUY131500:TUY131506 TUY131512:TUY131518 TUY131524:TUY131530 TUY131536:TUY131542 TUY196916:TUY196922 TUY196928:TUY196934 TUY196940:TUY196946 TUY196952:TUY196958 TUY196964:TUY196970 TUY196976:TUY196982 TUY196988:TUY196994 TUY197000:TUY197006 TUY197012:TUY197018 TUY197024:TUY197030 TUY197036:TUY197042 TUY197048:TUY197054 TUY197060:TUY197066 TUY197072:TUY197078 TUY262452:TUY262458 TUY262464:TUY262470 TUY262476:TUY262482 TUY262488:TUY262494 TUY262500:TUY262506 TUY262512:TUY262518 TUY262524:TUY262530 TUY262536:TUY262542 TUY262548:TUY262554 TUY262560:TUY262566 TUY262572:TUY262578 TUY262584:TUY262590 TUY262596:TUY262602 TUY262608:TUY262614 TUY327988:TUY327994 TUY328000:TUY328006 TUY328012:TUY328018 TUY328024:TUY328030 TUY328036:TUY328042 TUY328048:TUY328054 TUY328060:TUY328066 TUY328072:TUY328078 TUY328084:TUY328090 TUY328096:TUY328102 TUY328108:TUY328114 TUY328120:TUY328126 TUY328132:TUY328138 TUY328144:TUY328150 TUY393524:TUY393530 TUY393536:TUY393542 TUY393548:TUY393554 TUY393560:TUY393566 TUY393572:TUY393578 TUY393584:TUY393590 TUY393596:TUY393602 TUY393608:TUY393614 TUY393620:TUY393626 TUY393632:TUY393638 TUY393644:TUY393650 TUY393656:TUY393662 TUY393668:TUY393674 TUY393680:TUY393686 TUY459060:TUY459066 TUY459072:TUY459078 TUY459084:TUY459090 TUY459096:TUY459102 TUY459108:TUY459114 TUY459120:TUY459126 TUY459132:TUY459138 TUY459144:TUY459150 TUY459156:TUY459162 TUY459168:TUY459174 TUY459180:TUY459186 TUY459192:TUY459198 TUY459204:TUY459210 TUY459216:TUY459222 TUY524596:TUY524602 TUY524608:TUY524614 TUY524620:TUY524626 TUY524632:TUY524638 TUY524644:TUY524650 TUY524656:TUY524662 TUY524668:TUY524674 TUY524680:TUY524686 TUY524692:TUY524698 TUY524704:TUY524710 TUY524716:TUY524722 TUY524728:TUY524734 TUY524740:TUY524746 TUY524752:TUY524758 TUY590132:TUY590138 TUY590144:TUY590150 TUY590156:TUY590162 TUY590168:TUY590174 TUY590180:TUY590186 TUY590192:TUY590198 TUY590204:TUY590210 TUY590216:TUY590222 TUY590228:TUY590234 TUY590240:TUY590246 TUY590252:TUY590258 TUY590264:TUY590270 TUY590276:TUY590282 TUY590288:TUY590294 TUY655668:TUY655674 TUY655680:TUY655686 TUY655692:TUY655698 TUY655704:TUY655710 TUY655716:TUY655722 TUY655728:TUY655734 TUY655740:TUY655746 TUY655752:TUY655758 TUY655764:TUY655770 TUY655776:TUY655782 TUY655788:TUY655794 TUY655800:TUY655806 TUY655812:TUY655818 TUY655824:TUY655830 TUY721204:TUY721210 TUY721216:TUY721222 TUY721228:TUY721234 TUY721240:TUY721246 TUY721252:TUY721258 TUY721264:TUY721270 TUY721276:TUY721282 TUY721288:TUY721294 TUY721300:TUY721306 TUY721312:TUY721318 TUY721324:TUY721330 TUY721336:TUY721342 TUY721348:TUY721354 TUY721360:TUY721366 TUY786740:TUY786746 TUY786752:TUY786758 TUY786764:TUY786770 TUY786776:TUY786782 TUY786788:TUY786794 TUY786800:TUY786806 TUY786812:TUY786818 TUY786824:TUY786830 TUY786836:TUY786842 TUY786848:TUY786854 TUY786860:TUY786866 TUY786872:TUY786878 TUY786884:TUY786890 TUY786896:TUY786902 TUY852276:TUY852282 TUY852288:TUY852294 TUY852300:TUY852306 TUY852312:TUY852318 TUY852324:TUY852330 TUY852336:TUY852342 TUY852348:TUY852354 TUY852360:TUY852366 TUY852372:TUY852378 TUY852384:TUY852390 TUY852396:TUY852402 TUY852408:TUY852414 TUY852420:TUY852426 TUY852432:TUY852438 TUY917812:TUY917818 TUY917824:TUY917830 TUY917836:TUY917842 TUY917848:TUY917854 TUY917860:TUY917866 TUY917872:TUY917878 TUY917884:TUY917890 TUY917896:TUY917902 TUY917908:TUY917914 TUY917920:TUY917926 TUY917932:TUY917938 TUY917944:TUY917950 TUY917956:TUY917962 TUY917968:TUY917974 TUY983348:TUY983354 TUY983360:TUY983366 TUY983372:TUY983378 TUY983384:TUY983390 TUY983396:TUY983402 TUY983408:TUY983414 TUY983420:TUY983426 TUY983432:TUY983438 TUY983444:TUY983450 TUY983456:TUY983462 TUY983468:TUY983474 TUY983480:TUY983486 TUY983492:TUY983498 TUY983504:TUY983510 UEU77:UEU83 UEU89:UEU95 UEU101:UEU107 UEU113:UEU119 UEU125:UEU131 UEU137:UEU143 UEU149:UEU155 UEU161:UEU167 UEU173:UEU179 UEU185:UEU191 UEU197:UEU203 UEU209:UEU215 UEU221:UEU227 UEU233:UEU239 UEU65844:UEU65850 UEU65856:UEU65862 UEU65868:UEU65874 UEU65880:UEU65886 UEU65892:UEU65898 UEU65904:UEU65910 UEU65916:UEU65922 UEU65928:UEU65934 UEU65940:UEU65946 UEU65952:UEU65958 UEU65964:UEU65970 UEU65976:UEU65982 UEU65988:UEU65994 UEU66000:UEU66006 UEU131380:UEU131386 UEU131392:UEU131398 UEU131404:UEU131410 UEU131416:UEU131422 UEU131428:UEU131434 UEU131440:UEU131446 UEU131452:UEU131458 UEU131464:UEU131470 UEU131476:UEU131482 UEU131488:UEU131494 UEU131500:UEU131506 UEU131512:UEU131518 UEU131524:UEU131530 UEU131536:UEU131542 UEU196916:UEU196922 UEU196928:UEU196934 UEU196940:UEU196946 UEU196952:UEU196958 UEU196964:UEU196970 UEU196976:UEU196982 UEU196988:UEU196994 UEU197000:UEU197006 UEU197012:UEU197018 UEU197024:UEU197030 UEU197036:UEU197042 UEU197048:UEU197054 UEU197060:UEU197066 UEU197072:UEU197078 UEU262452:UEU262458 UEU262464:UEU262470 UEU262476:UEU262482 UEU262488:UEU262494 UEU262500:UEU262506 UEU262512:UEU262518 UEU262524:UEU262530 UEU262536:UEU262542 UEU262548:UEU262554 UEU262560:UEU262566 UEU262572:UEU262578 UEU262584:UEU262590 UEU262596:UEU262602 UEU262608:UEU262614 UEU327988:UEU327994 UEU328000:UEU328006 UEU328012:UEU328018 UEU328024:UEU328030 UEU328036:UEU328042 UEU328048:UEU328054 UEU328060:UEU328066 UEU328072:UEU328078 UEU328084:UEU328090 UEU328096:UEU328102 UEU328108:UEU328114 UEU328120:UEU328126 UEU328132:UEU328138 UEU328144:UEU328150 UEU393524:UEU393530 UEU393536:UEU393542 UEU393548:UEU393554 UEU393560:UEU393566 UEU393572:UEU393578 UEU393584:UEU393590 UEU393596:UEU393602 UEU393608:UEU393614 UEU393620:UEU393626 UEU393632:UEU393638 UEU393644:UEU393650 UEU393656:UEU393662 UEU393668:UEU393674 UEU393680:UEU393686 UEU459060:UEU459066 UEU459072:UEU459078 UEU459084:UEU459090 UEU459096:UEU459102 UEU459108:UEU459114 UEU459120:UEU459126 UEU459132:UEU459138 UEU459144:UEU459150 UEU459156:UEU459162 UEU459168:UEU459174 UEU459180:UEU459186 UEU459192:UEU459198 UEU459204:UEU459210 UEU459216:UEU459222 UEU524596:UEU524602 UEU524608:UEU524614 UEU524620:UEU524626 UEU524632:UEU524638 UEU524644:UEU524650 UEU524656:UEU524662 UEU524668:UEU524674 UEU524680:UEU524686 UEU524692:UEU524698 UEU524704:UEU524710 UEU524716:UEU524722 UEU524728:UEU524734 UEU524740:UEU524746 UEU524752:UEU524758 UEU590132:UEU590138 UEU590144:UEU590150 UEU590156:UEU590162 UEU590168:UEU590174 UEU590180:UEU590186 UEU590192:UEU590198 UEU590204:UEU590210 UEU590216:UEU590222 UEU590228:UEU590234 UEU590240:UEU590246 UEU590252:UEU590258 UEU590264:UEU590270 UEU590276:UEU590282 UEU590288:UEU590294 UEU655668:UEU655674 UEU655680:UEU655686 UEU655692:UEU655698 UEU655704:UEU655710 UEU655716:UEU655722 UEU655728:UEU655734 UEU655740:UEU655746 UEU655752:UEU655758 UEU655764:UEU655770 UEU655776:UEU655782 UEU655788:UEU655794 UEU655800:UEU655806 UEU655812:UEU655818 UEU655824:UEU655830 UEU721204:UEU721210 UEU721216:UEU721222 UEU721228:UEU721234 UEU721240:UEU721246 UEU721252:UEU721258 UEU721264:UEU721270 UEU721276:UEU721282 UEU721288:UEU721294 UEU721300:UEU721306 UEU721312:UEU721318 UEU721324:UEU721330 UEU721336:UEU721342 UEU721348:UEU721354 UEU721360:UEU721366 UEU786740:UEU786746 UEU786752:UEU786758 UEU786764:UEU786770 UEU786776:UEU786782 UEU786788:UEU786794 UEU786800:UEU786806 UEU786812:UEU786818 UEU786824:UEU786830 UEU786836:UEU786842 UEU786848:UEU786854 UEU786860:UEU786866 UEU786872:UEU786878 UEU786884:UEU786890 UEU786896:UEU786902 UEU852276:UEU852282 UEU852288:UEU852294 UEU852300:UEU852306 UEU852312:UEU852318 UEU852324:UEU852330 UEU852336:UEU852342 UEU852348:UEU852354 UEU852360:UEU852366 UEU852372:UEU852378 UEU852384:UEU852390 UEU852396:UEU852402 UEU852408:UEU852414 UEU852420:UEU852426 UEU852432:UEU852438 UEU917812:UEU917818 UEU917824:UEU917830 UEU917836:UEU917842 UEU917848:UEU917854 UEU917860:UEU917866 UEU917872:UEU917878 UEU917884:UEU917890 UEU917896:UEU917902 UEU917908:UEU917914 UEU917920:UEU917926 UEU917932:UEU917938 UEU917944:UEU917950 UEU917956:UEU917962 UEU917968:UEU917974 UEU983348:UEU983354 UEU983360:UEU983366 UEU983372:UEU983378 UEU983384:UEU983390 UEU983396:UEU983402 UEU983408:UEU983414 UEU983420:UEU983426 UEU983432:UEU983438 UEU983444:UEU983450 UEU983456:UEU983462 UEU983468:UEU983474 UEU983480:UEU983486 UEU983492:UEU983498 UEU983504:UEU983510 UOQ77:UOQ83 UOQ89:UOQ95 UOQ101:UOQ107 UOQ113:UOQ119 UOQ125:UOQ131 UOQ137:UOQ143 UOQ149:UOQ155 UOQ161:UOQ167 UOQ173:UOQ179 UOQ185:UOQ191 UOQ197:UOQ203 UOQ209:UOQ215 UOQ221:UOQ227 UOQ233:UOQ239 UOQ65844:UOQ65850 UOQ65856:UOQ65862 UOQ65868:UOQ65874 UOQ65880:UOQ65886 UOQ65892:UOQ65898 UOQ65904:UOQ65910 UOQ65916:UOQ65922 UOQ65928:UOQ65934 UOQ65940:UOQ65946 UOQ65952:UOQ65958 UOQ65964:UOQ65970 UOQ65976:UOQ65982 UOQ65988:UOQ65994 UOQ66000:UOQ66006 UOQ131380:UOQ131386 UOQ131392:UOQ131398 UOQ131404:UOQ131410 UOQ131416:UOQ131422 UOQ131428:UOQ131434 UOQ131440:UOQ131446 UOQ131452:UOQ131458 UOQ131464:UOQ131470 UOQ131476:UOQ131482 UOQ131488:UOQ131494 UOQ131500:UOQ131506 UOQ131512:UOQ131518 UOQ131524:UOQ131530 UOQ131536:UOQ131542 UOQ196916:UOQ196922 UOQ196928:UOQ196934 UOQ196940:UOQ196946 UOQ196952:UOQ196958 UOQ196964:UOQ196970 UOQ196976:UOQ196982 UOQ196988:UOQ196994 UOQ197000:UOQ197006 UOQ197012:UOQ197018 UOQ197024:UOQ197030 UOQ197036:UOQ197042 UOQ197048:UOQ197054 UOQ197060:UOQ197066 UOQ197072:UOQ197078 UOQ262452:UOQ262458 UOQ262464:UOQ262470 UOQ262476:UOQ262482 UOQ262488:UOQ262494 UOQ262500:UOQ262506 UOQ262512:UOQ262518 UOQ262524:UOQ262530 UOQ262536:UOQ262542 UOQ262548:UOQ262554 UOQ262560:UOQ262566 UOQ262572:UOQ262578 UOQ262584:UOQ262590 UOQ262596:UOQ262602 UOQ262608:UOQ262614 UOQ327988:UOQ327994 UOQ328000:UOQ328006 UOQ328012:UOQ328018 UOQ328024:UOQ328030 UOQ328036:UOQ328042 UOQ328048:UOQ328054 UOQ328060:UOQ328066 UOQ328072:UOQ328078 UOQ328084:UOQ328090 UOQ328096:UOQ328102 UOQ328108:UOQ328114 UOQ328120:UOQ328126 UOQ328132:UOQ328138 UOQ328144:UOQ328150 UOQ393524:UOQ393530 UOQ393536:UOQ393542 UOQ393548:UOQ393554 UOQ393560:UOQ393566 UOQ393572:UOQ393578 UOQ393584:UOQ393590 UOQ393596:UOQ393602 UOQ393608:UOQ393614 UOQ393620:UOQ393626 UOQ393632:UOQ393638 UOQ393644:UOQ393650 UOQ393656:UOQ393662 UOQ393668:UOQ393674 UOQ393680:UOQ393686 UOQ459060:UOQ459066 UOQ459072:UOQ459078 UOQ459084:UOQ459090 UOQ459096:UOQ459102 UOQ459108:UOQ459114 UOQ459120:UOQ459126 UOQ459132:UOQ459138 UOQ459144:UOQ459150 UOQ459156:UOQ459162 UOQ459168:UOQ459174 UOQ459180:UOQ459186 UOQ459192:UOQ459198 UOQ459204:UOQ459210 UOQ459216:UOQ459222 UOQ524596:UOQ524602 UOQ524608:UOQ524614 UOQ524620:UOQ524626 UOQ524632:UOQ524638 UOQ524644:UOQ524650 UOQ524656:UOQ524662 UOQ524668:UOQ524674 UOQ524680:UOQ524686 UOQ524692:UOQ524698 UOQ524704:UOQ524710 UOQ524716:UOQ524722 UOQ524728:UOQ524734 UOQ524740:UOQ524746 UOQ524752:UOQ524758 UOQ590132:UOQ590138 UOQ590144:UOQ590150 UOQ590156:UOQ590162 UOQ590168:UOQ590174 UOQ590180:UOQ590186 UOQ590192:UOQ590198 UOQ590204:UOQ590210 UOQ590216:UOQ590222 UOQ590228:UOQ590234 UOQ590240:UOQ590246 UOQ590252:UOQ590258 UOQ590264:UOQ590270 UOQ590276:UOQ590282 UOQ590288:UOQ590294 UOQ655668:UOQ655674 UOQ655680:UOQ655686 UOQ655692:UOQ655698 UOQ655704:UOQ655710 UOQ655716:UOQ655722 UOQ655728:UOQ655734 UOQ655740:UOQ655746 UOQ655752:UOQ655758 UOQ655764:UOQ655770 UOQ655776:UOQ655782 UOQ655788:UOQ655794 UOQ655800:UOQ655806 UOQ655812:UOQ655818 UOQ655824:UOQ655830 UOQ721204:UOQ721210 UOQ721216:UOQ721222 UOQ721228:UOQ721234 UOQ721240:UOQ721246 UOQ721252:UOQ721258 UOQ721264:UOQ721270 UOQ721276:UOQ721282 UOQ721288:UOQ721294 UOQ721300:UOQ721306 UOQ721312:UOQ721318 UOQ721324:UOQ721330 UOQ721336:UOQ721342 UOQ721348:UOQ721354 UOQ721360:UOQ721366 UOQ786740:UOQ786746 UOQ786752:UOQ786758 UOQ786764:UOQ786770 UOQ786776:UOQ786782 UOQ786788:UOQ786794 UOQ786800:UOQ786806 UOQ786812:UOQ786818 UOQ786824:UOQ786830 UOQ786836:UOQ786842 UOQ786848:UOQ786854 UOQ786860:UOQ786866 UOQ786872:UOQ786878 UOQ786884:UOQ786890 UOQ786896:UOQ786902 UOQ852276:UOQ852282 UOQ852288:UOQ852294 UOQ852300:UOQ852306 UOQ852312:UOQ852318 UOQ852324:UOQ852330 UOQ852336:UOQ852342 UOQ852348:UOQ852354 UOQ852360:UOQ852366 UOQ852372:UOQ852378 UOQ852384:UOQ852390 UOQ852396:UOQ852402 UOQ852408:UOQ852414 UOQ852420:UOQ852426 UOQ852432:UOQ852438 UOQ917812:UOQ917818 UOQ917824:UOQ917830 UOQ917836:UOQ917842 UOQ917848:UOQ917854 UOQ917860:UOQ917866 UOQ917872:UOQ917878 UOQ917884:UOQ917890 UOQ917896:UOQ917902 UOQ917908:UOQ917914 UOQ917920:UOQ917926 UOQ917932:UOQ917938 UOQ917944:UOQ917950 UOQ917956:UOQ917962 UOQ917968:UOQ917974 UOQ983348:UOQ983354 UOQ983360:UOQ983366 UOQ983372:UOQ983378 UOQ983384:UOQ983390 UOQ983396:UOQ983402 UOQ983408:UOQ983414 UOQ983420:UOQ983426 UOQ983432:UOQ983438 UOQ983444:UOQ983450 UOQ983456:UOQ983462 UOQ983468:UOQ983474 UOQ983480:UOQ983486 UOQ983492:UOQ983498 UOQ983504:UOQ983510 UYM77:UYM83 UYM89:UYM95 UYM101:UYM107 UYM113:UYM119 UYM125:UYM131 UYM137:UYM143 UYM149:UYM155 UYM161:UYM167 UYM173:UYM179 UYM185:UYM191 UYM197:UYM203 UYM209:UYM215 UYM221:UYM227 UYM233:UYM239 UYM65844:UYM65850 UYM65856:UYM65862 UYM65868:UYM65874 UYM65880:UYM65886 UYM65892:UYM65898 UYM65904:UYM65910 UYM65916:UYM65922 UYM65928:UYM65934 UYM65940:UYM65946 UYM65952:UYM65958 UYM65964:UYM65970 UYM65976:UYM65982 UYM65988:UYM65994 UYM66000:UYM66006 UYM131380:UYM131386 UYM131392:UYM131398 UYM131404:UYM131410 UYM131416:UYM131422 UYM131428:UYM131434 UYM131440:UYM131446 UYM131452:UYM131458 UYM131464:UYM131470 UYM131476:UYM131482 UYM131488:UYM131494 UYM131500:UYM131506 UYM131512:UYM131518 UYM131524:UYM131530 UYM131536:UYM131542 UYM196916:UYM196922 UYM196928:UYM196934 UYM196940:UYM196946 UYM196952:UYM196958 UYM196964:UYM196970 UYM196976:UYM196982 UYM196988:UYM196994 UYM197000:UYM197006 UYM197012:UYM197018 UYM197024:UYM197030 UYM197036:UYM197042 UYM197048:UYM197054 UYM197060:UYM197066 UYM197072:UYM197078 UYM262452:UYM262458 UYM262464:UYM262470 UYM262476:UYM262482 UYM262488:UYM262494 UYM262500:UYM262506 UYM262512:UYM262518 UYM262524:UYM262530 UYM262536:UYM262542 UYM262548:UYM262554 UYM262560:UYM262566 UYM262572:UYM262578 UYM262584:UYM262590 UYM262596:UYM262602 UYM262608:UYM262614 UYM327988:UYM327994 UYM328000:UYM328006 UYM328012:UYM328018 UYM328024:UYM328030 UYM328036:UYM328042 UYM328048:UYM328054 UYM328060:UYM328066 UYM328072:UYM328078 UYM328084:UYM328090 UYM328096:UYM328102 UYM328108:UYM328114 UYM328120:UYM328126 UYM328132:UYM328138 UYM328144:UYM328150 UYM393524:UYM393530 UYM393536:UYM393542 UYM393548:UYM393554 UYM393560:UYM393566 UYM393572:UYM393578 UYM393584:UYM393590 UYM393596:UYM393602 UYM393608:UYM393614 UYM393620:UYM393626 UYM393632:UYM393638 UYM393644:UYM393650 UYM393656:UYM393662 UYM393668:UYM393674 UYM393680:UYM393686 UYM459060:UYM459066 UYM459072:UYM459078 UYM459084:UYM459090 UYM459096:UYM459102 UYM459108:UYM459114 UYM459120:UYM459126 UYM459132:UYM459138 UYM459144:UYM459150 UYM459156:UYM459162 UYM459168:UYM459174 UYM459180:UYM459186 UYM459192:UYM459198 UYM459204:UYM459210 UYM459216:UYM459222 UYM524596:UYM524602 UYM524608:UYM524614 UYM524620:UYM524626 UYM524632:UYM524638 UYM524644:UYM524650 UYM524656:UYM524662 UYM524668:UYM524674 UYM524680:UYM524686 UYM524692:UYM524698 UYM524704:UYM524710 UYM524716:UYM524722 UYM524728:UYM524734 UYM524740:UYM524746 UYM524752:UYM524758 UYM590132:UYM590138 UYM590144:UYM590150 UYM590156:UYM590162 UYM590168:UYM590174 UYM590180:UYM590186 UYM590192:UYM590198 UYM590204:UYM590210 UYM590216:UYM590222 UYM590228:UYM590234 UYM590240:UYM590246 UYM590252:UYM590258 UYM590264:UYM590270 UYM590276:UYM590282 UYM590288:UYM590294 UYM655668:UYM655674 UYM655680:UYM655686 UYM655692:UYM655698 UYM655704:UYM655710 UYM655716:UYM655722 UYM655728:UYM655734 UYM655740:UYM655746 UYM655752:UYM655758 UYM655764:UYM655770 UYM655776:UYM655782 UYM655788:UYM655794 UYM655800:UYM655806 UYM655812:UYM655818 UYM655824:UYM655830 UYM721204:UYM721210 UYM721216:UYM721222 UYM721228:UYM721234 UYM721240:UYM721246 UYM721252:UYM721258 UYM721264:UYM721270 UYM721276:UYM721282 UYM721288:UYM721294 UYM721300:UYM721306 UYM721312:UYM721318 UYM721324:UYM721330 UYM721336:UYM721342 UYM721348:UYM721354 UYM721360:UYM721366 UYM786740:UYM786746 UYM786752:UYM786758 UYM786764:UYM786770 UYM786776:UYM786782 UYM786788:UYM786794 UYM786800:UYM786806 UYM786812:UYM786818 UYM786824:UYM786830 UYM786836:UYM786842 UYM786848:UYM786854 UYM786860:UYM786866 UYM786872:UYM786878 UYM786884:UYM786890 UYM786896:UYM786902 UYM852276:UYM852282 UYM852288:UYM852294 UYM852300:UYM852306 UYM852312:UYM852318 UYM852324:UYM852330 UYM852336:UYM852342 UYM852348:UYM852354 UYM852360:UYM852366 UYM852372:UYM852378 UYM852384:UYM852390 UYM852396:UYM852402 UYM852408:UYM852414 UYM852420:UYM852426 UYM852432:UYM852438 UYM917812:UYM917818 UYM917824:UYM917830 UYM917836:UYM917842 UYM917848:UYM917854 UYM917860:UYM917866 UYM917872:UYM917878 UYM917884:UYM917890 UYM917896:UYM917902 UYM917908:UYM917914 UYM917920:UYM917926 UYM917932:UYM917938 UYM917944:UYM917950 UYM917956:UYM917962 UYM917968:UYM917974 UYM983348:UYM983354 UYM983360:UYM983366 UYM983372:UYM983378 UYM983384:UYM983390 UYM983396:UYM983402 UYM983408:UYM983414 UYM983420:UYM983426 UYM983432:UYM983438 UYM983444:UYM983450 UYM983456:UYM983462 UYM983468:UYM983474 UYM983480:UYM983486 UYM983492:UYM983498 UYM983504:UYM983510 VII77:VII83 VII89:VII95 VII101:VII107 VII113:VII119 VII125:VII131 VII137:VII143 VII149:VII155 VII161:VII167 VII173:VII179 VII185:VII191 VII197:VII203 VII209:VII215 VII221:VII227 VII233:VII239 VII65844:VII65850 VII65856:VII65862 VII65868:VII65874 VII65880:VII65886 VII65892:VII65898 VII65904:VII65910 VII65916:VII65922 VII65928:VII65934 VII65940:VII65946 VII65952:VII65958 VII65964:VII65970 VII65976:VII65982 VII65988:VII65994 VII66000:VII66006 VII131380:VII131386 VII131392:VII131398 VII131404:VII131410 VII131416:VII131422 VII131428:VII131434 VII131440:VII131446 VII131452:VII131458 VII131464:VII131470 VII131476:VII131482 VII131488:VII131494 VII131500:VII131506 VII131512:VII131518 VII131524:VII131530 VII131536:VII131542 VII196916:VII196922 VII196928:VII196934 VII196940:VII196946 VII196952:VII196958 VII196964:VII196970 VII196976:VII196982 VII196988:VII196994 VII197000:VII197006 VII197012:VII197018 VII197024:VII197030 VII197036:VII197042 VII197048:VII197054 VII197060:VII197066 VII197072:VII197078 VII262452:VII262458 VII262464:VII262470 VII262476:VII262482 VII262488:VII262494 VII262500:VII262506 VII262512:VII262518 VII262524:VII262530 VII262536:VII262542 VII262548:VII262554 VII262560:VII262566 VII262572:VII262578 VII262584:VII262590 VII262596:VII262602 VII262608:VII262614 VII327988:VII327994 VII328000:VII328006 VII328012:VII328018 VII328024:VII328030 VII328036:VII328042 VII328048:VII328054 VII328060:VII328066 VII328072:VII328078 VII328084:VII328090 VII328096:VII328102 VII328108:VII328114 VII328120:VII328126 VII328132:VII328138 VII328144:VII328150 VII393524:VII393530 VII393536:VII393542 VII393548:VII393554 VII393560:VII393566 VII393572:VII393578 VII393584:VII393590 VII393596:VII393602 VII393608:VII393614 VII393620:VII393626 VII393632:VII393638 VII393644:VII393650 VII393656:VII393662 VII393668:VII393674 VII393680:VII393686 VII459060:VII459066 VII459072:VII459078 VII459084:VII459090 VII459096:VII459102 VII459108:VII459114 VII459120:VII459126 VII459132:VII459138 VII459144:VII459150 VII459156:VII459162 VII459168:VII459174 VII459180:VII459186 VII459192:VII459198 VII459204:VII459210 VII459216:VII459222 VII524596:VII524602 VII524608:VII524614 VII524620:VII524626 VII524632:VII524638 VII524644:VII524650 VII524656:VII524662 VII524668:VII524674 VII524680:VII524686 VII524692:VII524698 VII524704:VII524710 VII524716:VII524722 VII524728:VII524734 VII524740:VII524746 VII524752:VII524758 VII590132:VII590138 VII590144:VII590150 VII590156:VII590162 VII590168:VII590174 VII590180:VII590186 VII590192:VII590198 VII590204:VII590210 VII590216:VII590222 VII590228:VII590234 VII590240:VII590246 VII590252:VII590258 VII590264:VII590270 VII590276:VII590282 VII590288:VII590294 VII655668:VII655674 VII655680:VII655686 VII655692:VII655698 VII655704:VII655710 VII655716:VII655722 VII655728:VII655734 VII655740:VII655746 VII655752:VII655758 VII655764:VII655770 VII655776:VII655782 VII655788:VII655794 VII655800:VII655806 VII655812:VII655818 VII655824:VII655830 VII721204:VII721210 VII721216:VII721222 VII721228:VII721234 VII721240:VII721246 VII721252:VII721258 VII721264:VII721270 VII721276:VII721282 VII721288:VII721294 VII721300:VII721306 VII721312:VII721318 VII721324:VII721330 VII721336:VII721342 VII721348:VII721354 VII721360:VII721366 VII786740:VII786746 VII786752:VII786758 VII786764:VII786770 VII786776:VII786782 VII786788:VII786794 VII786800:VII786806 VII786812:VII786818 VII786824:VII786830 VII786836:VII786842 VII786848:VII786854 VII786860:VII786866 VII786872:VII786878 VII786884:VII786890 VII786896:VII786902 VII852276:VII852282 VII852288:VII852294 VII852300:VII852306 VII852312:VII852318 VII852324:VII852330 VII852336:VII852342 VII852348:VII852354 VII852360:VII852366 VII852372:VII852378 VII852384:VII852390 VII852396:VII852402 VII852408:VII852414 VII852420:VII852426 VII852432:VII852438 VII917812:VII917818 VII917824:VII917830 VII917836:VII917842 VII917848:VII917854 VII917860:VII917866 VII917872:VII917878 VII917884:VII917890 VII917896:VII917902 VII917908:VII917914 VII917920:VII917926 VII917932:VII917938 VII917944:VII917950 VII917956:VII917962 VII917968:VII917974 VII983348:VII983354 VII983360:VII983366 VII983372:VII983378 VII983384:VII983390 VII983396:VII983402 VII983408:VII983414 VII983420:VII983426 VII983432:VII983438 VII983444:VII983450 VII983456:VII983462 VII983468:VII983474 VII983480:VII983486 VII983492:VII983498 VII983504:VII983510 VSE77:VSE83 VSE89:VSE95 VSE101:VSE107 VSE113:VSE119 VSE125:VSE131 VSE137:VSE143 VSE149:VSE155 VSE161:VSE167 VSE173:VSE179 VSE185:VSE191 VSE197:VSE203 VSE209:VSE215 VSE221:VSE227 VSE233:VSE239 VSE65844:VSE65850 VSE65856:VSE65862 VSE65868:VSE65874 VSE65880:VSE65886 VSE65892:VSE65898 VSE65904:VSE65910 VSE65916:VSE65922 VSE65928:VSE65934 VSE65940:VSE65946 VSE65952:VSE65958 VSE65964:VSE65970 VSE65976:VSE65982 VSE65988:VSE65994 VSE66000:VSE66006 VSE131380:VSE131386 VSE131392:VSE131398 VSE131404:VSE131410 VSE131416:VSE131422 VSE131428:VSE131434 VSE131440:VSE131446 VSE131452:VSE131458 VSE131464:VSE131470 VSE131476:VSE131482 VSE131488:VSE131494 VSE131500:VSE131506 VSE131512:VSE131518 VSE131524:VSE131530 VSE131536:VSE131542 VSE196916:VSE196922 VSE196928:VSE196934 VSE196940:VSE196946 VSE196952:VSE196958 VSE196964:VSE196970 VSE196976:VSE196982 VSE196988:VSE196994 VSE197000:VSE197006 VSE197012:VSE197018 VSE197024:VSE197030 VSE197036:VSE197042 VSE197048:VSE197054 VSE197060:VSE197066 VSE197072:VSE197078 VSE262452:VSE262458 VSE262464:VSE262470 VSE262476:VSE262482 VSE262488:VSE262494 VSE262500:VSE262506 VSE262512:VSE262518 VSE262524:VSE262530 VSE262536:VSE262542 VSE262548:VSE262554 VSE262560:VSE262566 VSE262572:VSE262578 VSE262584:VSE262590 VSE262596:VSE262602 VSE262608:VSE262614 VSE327988:VSE327994 VSE328000:VSE328006 VSE328012:VSE328018 VSE328024:VSE328030 VSE328036:VSE328042 VSE328048:VSE328054 VSE328060:VSE328066 VSE328072:VSE328078 VSE328084:VSE328090 VSE328096:VSE328102 VSE328108:VSE328114 VSE328120:VSE328126 VSE328132:VSE328138 VSE328144:VSE328150 VSE393524:VSE393530 VSE393536:VSE393542 VSE393548:VSE393554 VSE393560:VSE393566 VSE393572:VSE393578 VSE393584:VSE393590 VSE393596:VSE393602 VSE393608:VSE393614 VSE393620:VSE393626 VSE393632:VSE393638 VSE393644:VSE393650 VSE393656:VSE393662 VSE393668:VSE393674 VSE393680:VSE393686 VSE459060:VSE459066 VSE459072:VSE459078 VSE459084:VSE459090 VSE459096:VSE459102 VSE459108:VSE459114 VSE459120:VSE459126 VSE459132:VSE459138 VSE459144:VSE459150 VSE459156:VSE459162 VSE459168:VSE459174 VSE459180:VSE459186 VSE459192:VSE459198 VSE459204:VSE459210 VSE459216:VSE459222 VSE524596:VSE524602 VSE524608:VSE524614 VSE524620:VSE524626 VSE524632:VSE524638 VSE524644:VSE524650 VSE524656:VSE524662 VSE524668:VSE524674 VSE524680:VSE524686 VSE524692:VSE524698 VSE524704:VSE524710 VSE524716:VSE524722 VSE524728:VSE524734 VSE524740:VSE524746 VSE524752:VSE524758 VSE590132:VSE590138 VSE590144:VSE590150 VSE590156:VSE590162 VSE590168:VSE590174 VSE590180:VSE590186 VSE590192:VSE590198 VSE590204:VSE590210 VSE590216:VSE590222 VSE590228:VSE590234 VSE590240:VSE590246 VSE590252:VSE590258 VSE590264:VSE590270 VSE590276:VSE590282 VSE590288:VSE590294 VSE655668:VSE655674 VSE655680:VSE655686 VSE655692:VSE655698 VSE655704:VSE655710 VSE655716:VSE655722 VSE655728:VSE655734 VSE655740:VSE655746 VSE655752:VSE655758 VSE655764:VSE655770 VSE655776:VSE655782 VSE655788:VSE655794 VSE655800:VSE655806 VSE655812:VSE655818 VSE655824:VSE655830 VSE721204:VSE721210 VSE721216:VSE721222 VSE721228:VSE721234 VSE721240:VSE721246 VSE721252:VSE721258 VSE721264:VSE721270 VSE721276:VSE721282 VSE721288:VSE721294 VSE721300:VSE721306 VSE721312:VSE721318 VSE721324:VSE721330 VSE721336:VSE721342 VSE721348:VSE721354 VSE721360:VSE721366 VSE786740:VSE786746 VSE786752:VSE786758 VSE786764:VSE786770 VSE786776:VSE786782 VSE786788:VSE786794 VSE786800:VSE786806 VSE786812:VSE786818 VSE786824:VSE786830 VSE786836:VSE786842 VSE786848:VSE786854 VSE786860:VSE786866 VSE786872:VSE786878 VSE786884:VSE786890 VSE786896:VSE786902 VSE852276:VSE852282 VSE852288:VSE852294 VSE852300:VSE852306 VSE852312:VSE852318 VSE852324:VSE852330 VSE852336:VSE852342 VSE852348:VSE852354 VSE852360:VSE852366 VSE852372:VSE852378 VSE852384:VSE852390 VSE852396:VSE852402 VSE852408:VSE852414 VSE852420:VSE852426 VSE852432:VSE852438 VSE917812:VSE917818 VSE917824:VSE917830 VSE917836:VSE917842 VSE917848:VSE917854 VSE917860:VSE917866 VSE917872:VSE917878 VSE917884:VSE917890 VSE917896:VSE917902 VSE917908:VSE917914 VSE917920:VSE917926 VSE917932:VSE917938 VSE917944:VSE917950 VSE917956:VSE917962 VSE917968:VSE917974 VSE983348:VSE983354 VSE983360:VSE983366 VSE983372:VSE983378 VSE983384:VSE983390 VSE983396:VSE983402 VSE983408:VSE983414 VSE983420:VSE983426 VSE983432:VSE983438 VSE983444:VSE983450 VSE983456:VSE983462 VSE983468:VSE983474 VSE983480:VSE983486 VSE983492:VSE983498 VSE983504:VSE983510 WCA77:WCA83 WCA89:WCA95 WCA101:WCA107 WCA113:WCA119 WCA125:WCA131 WCA137:WCA143 WCA149:WCA155 WCA161:WCA167 WCA173:WCA179 WCA185:WCA191 WCA197:WCA203 WCA209:WCA215 WCA221:WCA227 WCA233:WCA239 WCA65844:WCA65850 WCA65856:WCA65862 WCA65868:WCA65874 WCA65880:WCA65886 WCA65892:WCA65898 WCA65904:WCA65910 WCA65916:WCA65922 WCA65928:WCA65934 WCA65940:WCA65946 WCA65952:WCA65958 WCA65964:WCA65970 WCA65976:WCA65982 WCA65988:WCA65994 WCA66000:WCA66006 WCA131380:WCA131386 WCA131392:WCA131398 WCA131404:WCA131410 WCA131416:WCA131422 WCA131428:WCA131434 WCA131440:WCA131446 WCA131452:WCA131458 WCA131464:WCA131470 WCA131476:WCA131482 WCA131488:WCA131494 WCA131500:WCA131506 WCA131512:WCA131518 WCA131524:WCA131530 WCA131536:WCA131542 WCA196916:WCA196922 WCA196928:WCA196934 WCA196940:WCA196946 WCA196952:WCA196958 WCA196964:WCA196970 WCA196976:WCA196982 WCA196988:WCA196994 WCA197000:WCA197006 WCA197012:WCA197018 WCA197024:WCA197030 WCA197036:WCA197042 WCA197048:WCA197054 WCA197060:WCA197066 WCA197072:WCA197078 WCA262452:WCA262458 WCA262464:WCA262470 WCA262476:WCA262482 WCA262488:WCA262494 WCA262500:WCA262506 WCA262512:WCA262518 WCA262524:WCA262530 WCA262536:WCA262542 WCA262548:WCA262554 WCA262560:WCA262566 WCA262572:WCA262578 WCA262584:WCA262590 WCA262596:WCA262602 WCA262608:WCA262614 WCA327988:WCA327994 WCA328000:WCA328006 WCA328012:WCA328018 WCA328024:WCA328030 WCA328036:WCA328042 WCA328048:WCA328054 WCA328060:WCA328066 WCA328072:WCA328078 WCA328084:WCA328090 WCA328096:WCA328102 WCA328108:WCA328114 WCA328120:WCA328126 WCA328132:WCA328138 WCA328144:WCA328150 WCA393524:WCA393530 WCA393536:WCA393542 WCA393548:WCA393554 WCA393560:WCA393566 WCA393572:WCA393578 WCA393584:WCA393590 WCA393596:WCA393602 WCA393608:WCA393614 WCA393620:WCA393626 WCA393632:WCA393638 WCA393644:WCA393650 WCA393656:WCA393662 WCA393668:WCA393674 WCA393680:WCA393686 WCA459060:WCA459066 WCA459072:WCA459078 WCA459084:WCA459090 WCA459096:WCA459102 WCA459108:WCA459114 WCA459120:WCA459126 WCA459132:WCA459138 WCA459144:WCA459150 WCA459156:WCA459162 WCA459168:WCA459174 WCA459180:WCA459186 WCA459192:WCA459198 WCA459204:WCA459210 WCA459216:WCA459222 WCA524596:WCA524602 WCA524608:WCA524614 WCA524620:WCA524626 WCA524632:WCA524638 WCA524644:WCA524650 WCA524656:WCA524662 WCA524668:WCA524674 WCA524680:WCA524686 WCA524692:WCA524698 WCA524704:WCA524710 WCA524716:WCA524722 WCA524728:WCA524734 WCA524740:WCA524746 WCA524752:WCA524758 WCA590132:WCA590138 WCA590144:WCA590150 WCA590156:WCA590162 WCA590168:WCA590174 WCA590180:WCA590186 WCA590192:WCA590198 WCA590204:WCA590210 WCA590216:WCA590222 WCA590228:WCA590234 WCA590240:WCA590246 WCA590252:WCA590258 WCA590264:WCA590270 WCA590276:WCA590282 WCA590288:WCA590294 WCA655668:WCA655674 WCA655680:WCA655686 WCA655692:WCA655698 WCA655704:WCA655710 WCA655716:WCA655722 WCA655728:WCA655734 WCA655740:WCA655746 WCA655752:WCA655758 WCA655764:WCA655770 WCA655776:WCA655782 WCA655788:WCA655794 WCA655800:WCA655806 WCA655812:WCA655818 WCA655824:WCA655830 WCA721204:WCA721210 WCA721216:WCA721222 WCA721228:WCA721234 WCA721240:WCA721246 WCA721252:WCA721258 WCA721264:WCA721270 WCA721276:WCA721282 WCA721288:WCA721294 WCA721300:WCA721306 WCA721312:WCA721318 WCA721324:WCA721330 WCA721336:WCA721342 WCA721348:WCA721354 WCA721360:WCA721366 WCA786740:WCA786746 WCA786752:WCA786758 WCA786764:WCA786770 WCA786776:WCA786782 WCA786788:WCA786794 WCA786800:WCA786806 WCA786812:WCA786818 WCA786824:WCA786830 WCA786836:WCA786842 WCA786848:WCA786854 WCA786860:WCA786866 WCA786872:WCA786878 WCA786884:WCA786890 WCA786896:WCA786902 WCA852276:WCA852282 WCA852288:WCA852294 WCA852300:WCA852306 WCA852312:WCA852318 WCA852324:WCA852330 WCA852336:WCA852342 WCA852348:WCA852354 WCA852360:WCA852366 WCA852372:WCA852378 WCA852384:WCA852390 WCA852396:WCA852402 WCA852408:WCA852414 WCA852420:WCA852426 WCA852432:WCA852438 WCA917812:WCA917818 WCA917824:WCA917830 WCA917836:WCA917842 WCA917848:WCA917854 WCA917860:WCA917866 WCA917872:WCA917878 WCA917884:WCA917890 WCA917896:WCA917902 WCA917908:WCA917914 WCA917920:WCA917926 WCA917932:WCA917938 WCA917944:WCA917950 WCA917956:WCA917962 WCA917968:WCA917974 WCA983348:WCA983354 WCA983360:WCA983366 WCA983372:WCA983378 WCA983384:WCA983390 WCA983396:WCA983402 WCA983408:WCA983414 WCA983420:WCA983426 WCA983432:WCA983438 WCA983444:WCA983450 WCA983456:WCA983462 WCA983468:WCA983474 WCA983480:WCA983486 WCA983492:WCA983498 WCA983504:WCA983510 WLW77:WLW83 WLW89:WLW95 WLW101:WLW107 WLW113:WLW119 WLW125:WLW131 WLW137:WLW143 WLW149:WLW155 WLW161:WLW167 WLW173:WLW179 WLW185:WLW191 WLW197:WLW203 WLW209:WLW215 WLW221:WLW227 WLW233:WLW239 WLW65844:WLW65850 WLW65856:WLW65862 WLW65868:WLW65874 WLW65880:WLW65886 WLW65892:WLW65898 WLW65904:WLW65910 WLW65916:WLW65922 WLW65928:WLW65934 WLW65940:WLW65946 WLW65952:WLW65958 WLW65964:WLW65970 WLW65976:WLW65982 WLW65988:WLW65994 WLW66000:WLW66006 WLW131380:WLW131386 WLW131392:WLW131398 WLW131404:WLW131410 WLW131416:WLW131422 WLW131428:WLW131434 WLW131440:WLW131446 WLW131452:WLW131458 WLW131464:WLW131470 WLW131476:WLW131482 WLW131488:WLW131494 WLW131500:WLW131506 WLW131512:WLW131518 WLW131524:WLW131530 WLW131536:WLW131542 WLW196916:WLW196922 WLW196928:WLW196934 WLW196940:WLW196946 WLW196952:WLW196958 WLW196964:WLW196970 WLW196976:WLW196982 WLW196988:WLW196994 WLW197000:WLW197006 WLW197012:WLW197018 WLW197024:WLW197030 WLW197036:WLW197042 WLW197048:WLW197054 WLW197060:WLW197066 WLW197072:WLW197078 WLW262452:WLW262458 WLW262464:WLW262470 WLW262476:WLW262482 WLW262488:WLW262494 WLW262500:WLW262506 WLW262512:WLW262518 WLW262524:WLW262530 WLW262536:WLW262542 WLW262548:WLW262554 WLW262560:WLW262566 WLW262572:WLW262578 WLW262584:WLW262590 WLW262596:WLW262602 WLW262608:WLW262614 WLW327988:WLW327994 WLW328000:WLW328006 WLW328012:WLW328018 WLW328024:WLW328030 WLW328036:WLW328042 WLW328048:WLW328054 WLW328060:WLW328066 WLW328072:WLW328078 WLW328084:WLW328090 WLW328096:WLW328102 WLW328108:WLW328114 WLW328120:WLW328126 WLW328132:WLW328138 WLW328144:WLW328150 WLW393524:WLW393530 WLW393536:WLW393542 WLW393548:WLW393554 WLW393560:WLW393566 WLW393572:WLW393578 WLW393584:WLW393590 WLW393596:WLW393602 WLW393608:WLW393614 WLW393620:WLW393626 WLW393632:WLW393638 WLW393644:WLW393650 WLW393656:WLW393662 WLW393668:WLW393674 WLW393680:WLW393686 WLW459060:WLW459066 WLW459072:WLW459078 WLW459084:WLW459090 WLW459096:WLW459102 WLW459108:WLW459114 WLW459120:WLW459126 WLW459132:WLW459138 WLW459144:WLW459150 WLW459156:WLW459162 WLW459168:WLW459174 WLW459180:WLW459186 WLW459192:WLW459198 WLW459204:WLW459210 WLW459216:WLW459222 WLW524596:WLW524602 WLW524608:WLW524614 WLW524620:WLW524626 WLW524632:WLW524638 WLW524644:WLW524650 WLW524656:WLW524662 WLW524668:WLW524674 WLW524680:WLW524686 WLW524692:WLW524698 WLW524704:WLW524710 WLW524716:WLW524722 WLW524728:WLW524734 WLW524740:WLW524746 WLW524752:WLW524758 WLW590132:WLW590138 WLW590144:WLW590150 WLW590156:WLW590162 WLW590168:WLW590174 WLW590180:WLW590186 WLW590192:WLW590198 WLW590204:WLW590210 WLW590216:WLW590222 WLW590228:WLW590234 WLW590240:WLW590246 WLW590252:WLW590258 WLW590264:WLW590270 WLW590276:WLW590282 WLW590288:WLW590294 WLW655668:WLW655674 WLW655680:WLW655686 WLW655692:WLW655698 WLW655704:WLW655710 WLW655716:WLW655722 WLW655728:WLW655734 WLW655740:WLW655746 WLW655752:WLW655758 WLW655764:WLW655770 WLW655776:WLW655782 WLW655788:WLW655794 WLW655800:WLW655806 WLW655812:WLW655818 WLW655824:WLW655830 WLW721204:WLW721210 WLW721216:WLW721222 WLW721228:WLW721234 WLW721240:WLW721246 WLW721252:WLW721258 WLW721264:WLW721270 WLW721276:WLW721282 WLW721288:WLW721294 WLW721300:WLW721306 WLW721312:WLW721318 WLW721324:WLW721330 WLW721336:WLW721342 WLW721348:WLW721354 WLW721360:WLW721366 WLW786740:WLW786746 WLW786752:WLW786758 WLW786764:WLW786770 WLW786776:WLW786782 WLW786788:WLW786794 WLW786800:WLW786806 WLW786812:WLW786818 WLW786824:WLW786830 WLW786836:WLW786842 WLW786848:WLW786854 WLW786860:WLW786866 WLW786872:WLW786878 WLW786884:WLW786890 WLW786896:WLW786902 WLW852276:WLW852282 WLW852288:WLW852294 WLW852300:WLW852306 WLW852312:WLW852318 WLW852324:WLW852330 WLW852336:WLW852342 WLW852348:WLW852354 WLW852360:WLW852366 WLW852372:WLW852378 WLW852384:WLW852390 WLW852396:WLW852402 WLW852408:WLW852414 WLW852420:WLW852426 WLW852432:WLW852438 WLW917812:WLW917818 WLW917824:WLW917830 WLW917836:WLW917842 WLW917848:WLW917854 WLW917860:WLW917866 WLW917872:WLW917878 WLW917884:WLW917890 WLW917896:WLW917902 WLW917908:WLW917914 WLW917920:WLW917926 WLW917932:WLW917938 WLW917944:WLW917950 WLW917956:WLW917962 WLW917968:WLW917974 WLW983348:WLW983354 WLW983360:WLW983366 WLW983372:WLW983378 WLW983384:WLW983390 WLW983396:WLW983402 WLW983408:WLW983414 WLW983420:WLW983426 WLW983432:WLW983438 WLW983444:WLW983450 WLW983456:WLW983462 WLW983468:WLW983474 WLW983480:WLW983486 WLW983492:WLW983498 WLW983504:WLW983510 WVS77:WVS83 WVS89:WVS95 WVS101:WVS107 WVS113:WVS119 WVS125:WVS131 WVS137:WVS143 WVS149:WVS155 WVS161:WVS167 WVS173:WVS179 WVS185:WVS191 WVS197:WVS203 WVS209:WVS215 WVS221:WVS227 WVS233:WVS239 WVS65844:WVS65850 WVS65856:WVS65862 WVS65868:WVS65874 WVS65880:WVS65886 WVS65892:WVS65898 WVS65904:WVS65910 WVS65916:WVS65922 WVS65928:WVS65934 WVS65940:WVS65946 WVS65952:WVS65958 WVS65964:WVS65970 WVS65976:WVS65982 WVS65988:WVS65994 WVS66000:WVS66006 WVS131380:WVS131386 WVS131392:WVS131398 WVS131404:WVS131410 WVS131416:WVS131422 WVS131428:WVS131434 WVS131440:WVS131446 WVS131452:WVS131458 WVS131464:WVS131470 WVS131476:WVS131482 WVS131488:WVS131494 WVS131500:WVS131506 WVS131512:WVS131518 WVS131524:WVS131530 WVS131536:WVS131542 WVS196916:WVS196922 WVS196928:WVS196934 WVS196940:WVS196946 WVS196952:WVS196958 WVS196964:WVS196970 WVS196976:WVS196982 WVS196988:WVS196994 WVS197000:WVS197006 WVS197012:WVS197018 WVS197024:WVS197030 WVS197036:WVS197042 WVS197048:WVS197054 WVS197060:WVS197066 WVS197072:WVS197078 WVS262452:WVS262458 WVS262464:WVS262470 WVS262476:WVS262482 WVS262488:WVS262494 WVS262500:WVS262506 WVS262512:WVS262518 WVS262524:WVS262530 WVS262536:WVS262542 WVS262548:WVS262554 WVS262560:WVS262566 WVS262572:WVS262578 WVS262584:WVS262590 WVS262596:WVS262602 WVS262608:WVS262614 WVS327988:WVS327994 WVS328000:WVS328006 WVS328012:WVS328018 WVS328024:WVS328030 WVS328036:WVS328042 WVS328048:WVS328054 WVS328060:WVS328066 WVS328072:WVS328078 WVS328084:WVS328090 WVS328096:WVS328102 WVS328108:WVS328114 WVS328120:WVS328126 WVS328132:WVS328138 WVS328144:WVS328150 WVS393524:WVS393530 WVS393536:WVS393542 WVS393548:WVS393554 WVS393560:WVS393566 WVS393572:WVS393578 WVS393584:WVS393590 WVS393596:WVS393602 WVS393608:WVS393614 WVS393620:WVS393626 WVS393632:WVS393638 WVS393644:WVS393650 WVS393656:WVS393662 WVS393668:WVS393674 WVS393680:WVS393686 WVS459060:WVS459066 WVS459072:WVS459078 WVS459084:WVS459090 WVS459096:WVS459102 WVS459108:WVS459114 WVS459120:WVS459126 WVS459132:WVS459138 WVS459144:WVS459150 WVS459156:WVS459162 WVS459168:WVS459174 WVS459180:WVS459186 WVS459192:WVS459198 WVS459204:WVS459210 WVS459216:WVS459222 WVS524596:WVS524602 WVS524608:WVS524614 WVS524620:WVS524626 WVS524632:WVS524638 WVS524644:WVS524650 WVS524656:WVS524662 WVS524668:WVS524674 WVS524680:WVS524686 WVS524692:WVS524698 WVS524704:WVS524710 WVS524716:WVS524722 WVS524728:WVS524734 WVS524740:WVS524746 WVS524752:WVS524758 WVS590132:WVS590138 WVS590144:WVS590150 WVS590156:WVS590162 WVS590168:WVS590174 WVS590180:WVS590186 WVS590192:WVS590198 WVS590204:WVS590210 WVS590216:WVS590222 WVS590228:WVS590234 WVS590240:WVS590246 WVS590252:WVS590258 WVS590264:WVS590270 WVS590276:WVS590282 WVS590288:WVS590294 WVS655668:WVS655674 WVS655680:WVS655686 WVS655692:WVS655698 WVS655704:WVS655710 WVS655716:WVS655722 WVS655728:WVS655734 WVS655740:WVS655746 WVS655752:WVS655758 WVS655764:WVS655770 WVS655776:WVS655782 WVS655788:WVS655794 WVS655800:WVS655806 WVS655812:WVS655818 WVS655824:WVS655830 WVS721204:WVS721210 WVS721216:WVS721222 WVS721228:WVS721234 WVS721240:WVS721246 WVS721252:WVS721258 WVS721264:WVS721270 WVS721276:WVS721282 WVS721288:WVS721294 WVS721300:WVS721306 WVS721312:WVS721318 WVS721324:WVS721330 WVS721336:WVS721342 WVS721348:WVS721354 WVS721360:WVS721366 WVS786740:WVS786746 WVS786752:WVS786758 WVS786764:WVS786770 WVS786776:WVS786782 WVS786788:WVS786794 WVS786800:WVS786806 WVS786812:WVS786818 WVS786824:WVS786830 WVS786836:WVS786842 WVS786848:WVS786854 WVS786860:WVS786866 WVS786872:WVS786878 WVS786884:WVS786890 WVS786896:WVS786902 WVS852276:WVS852282 WVS852288:WVS852294 WVS852300:WVS852306 WVS852312:WVS852318 WVS852324:WVS852330 WVS852336:WVS852342 WVS852348:WVS852354 WVS852360:WVS852366 WVS852372:WVS852378 WVS852384:WVS852390 WVS852396:WVS852402 WVS852408:WVS852414 WVS852420:WVS852426 WVS852432:WVS852438 WVS917812:WVS917818 WVS917824:WVS917830 WVS917836:WVS917842 WVS917848:WVS917854 WVS917860:WVS917866 WVS917872:WVS917878 WVS917884:WVS917890 WVS917896:WVS917902 WVS917908:WVS917914 WVS917920:WVS917926 WVS917932:WVS917938 WVS917944:WVS917950 WVS917956:WVS917962 WVS917968:WVS917974 WVS983348:WVS983354 WVS983360:WVS983366 WVS983372:WVS983378 WVS983384:WVS983390 WVS983396:WVS983402 WVS983408:WVS983414 WVS983420:WVS983426 WVS983432:WVS983438 WVS983444:WVS983450 WVS983456:WVS983462 WVS983468:WVS983474 WVS983480:WVS983486 WVS983492:WVS983498 WVS983504:WVS983510"/>
    <dataValidation showInputMessage="1" showErrorMessage="1" sqref="K76 JG76 TC76 ACY76 AMU76 AWQ76 BGM76 BQI76 CAE76 CKA76 CTW76 DDS76 DNO76 DXK76 EHG76 ERC76 FAY76 FKU76 FUQ76 GEM76 GOI76 GYE76 HIA76 HRW76 IBS76 ILO76 IVK76 JFG76 JPC76 JYY76 KIU76 KSQ76 LCM76 LMI76 LWE76 MGA76 MPW76 MZS76 NJO76 NTK76 ODG76 ONC76 OWY76 PGU76 PQQ76 QAM76 QKI76 QUE76 REA76 RNW76 RXS76 SHO76 SRK76 TBG76 TLC76 TUY76 UEU76 UOQ76 UYM76 VII76 VSE76 WCA76 WLW76 WVS76 K88 JG88 TC88 ACY88 AMU88 AWQ88 BGM88 BQI88 CAE88 CKA88 CTW88 DDS88 DNO88 DXK88 EHG88 ERC88 FAY88 FKU88 FUQ88 GEM88 GOI88 GYE88 HIA88 HRW88 IBS88 ILO88 IVK88 JFG88 JPC88 JYY88 KIU88 KSQ88 LCM88 LMI88 LWE88 MGA88 MPW88 MZS88 NJO88 NTK88 ODG88 ONC88 OWY88 PGU88 PQQ88 QAM88 QKI88 QUE88 REA88 RNW88 RXS88 SHO88 SRK88 TBG88 TLC88 TUY88 UEU88 UOQ88 UYM88 VII88 VSE88 WCA88 WLW88 WVS88 K100 JG100 TC100 ACY100 AMU100 AWQ100 BGM100 BQI100 CAE100 CKA100 CTW100 DDS100 DNO100 DXK100 EHG100 ERC100 FAY100 FKU100 FUQ100 GEM100 GOI100 GYE100 HIA100 HRW100 IBS100 ILO100 IVK100 JFG100 JPC100 JYY100 KIU100 KSQ100 LCM100 LMI100 LWE100 MGA100 MPW100 MZS100 NJO100 NTK100 ODG100 ONC100 OWY100 PGU100 PQQ100 QAM100 QKI100 QUE100 REA100 RNW100 RXS100 SHO100 SRK100 TBG100 TLC100 TUY100 UEU100 UOQ100 UYM100 VII100 VSE100 WCA100 WLW100 WVS100 K112 JG112 TC112 ACY112 AMU112 AWQ112 BGM112 BQI112 CAE112 CKA112 CTW112 DDS112 DNO112 DXK112 EHG112 ERC112 FAY112 FKU112 FUQ112 GEM112 GOI112 GYE112 HIA112 HRW112 IBS112 ILO112 IVK112 JFG112 JPC112 JYY112 KIU112 KSQ112 LCM112 LMI112 LWE112 MGA112 MPW112 MZS112 NJO112 NTK112 ODG112 ONC112 OWY112 PGU112 PQQ112 QAM112 QKI112 QUE112 REA112 RNW112 RXS112 SHO112 SRK112 TBG112 TLC112 TUY112 UEU112 UOQ112 UYM112 VII112 VSE112 WCA112 WLW112 WVS112 K124 JG124 TC124 ACY124 AMU124 AWQ124 BGM124 BQI124 CAE124 CKA124 CTW124 DDS124 DNO124 DXK124 EHG124 ERC124 FAY124 FKU124 FUQ124 GEM124 GOI124 GYE124 HIA124 HRW124 IBS124 ILO124 IVK124 JFG124 JPC124 JYY124 KIU124 KSQ124 LCM124 LMI124 LWE124 MGA124 MPW124 MZS124 NJO124 NTK124 ODG124 ONC124 OWY124 PGU124 PQQ124 QAM124 QKI124 QUE124 REA124 RNW124 RXS124 SHO124 SRK124 TBG124 TLC124 TUY124 UEU124 UOQ124 UYM124 VII124 VSE124 WCA124 WLW124 WVS124 K136 JG136 TC136 ACY136 AMU136 AWQ136 BGM136 BQI136 CAE136 CKA136 CTW136 DDS136 DNO136 DXK136 EHG136 ERC136 FAY136 FKU136 FUQ136 GEM136 GOI136 GYE136 HIA136 HRW136 IBS136 ILO136 IVK136 JFG136 JPC136 JYY136 KIU136 KSQ136 LCM136 LMI136 LWE136 MGA136 MPW136 MZS136 NJO136 NTK136 ODG136 ONC136 OWY136 PGU136 PQQ136 QAM136 QKI136 QUE136 REA136 RNW136 RXS136 SHO136 SRK136 TBG136 TLC136 TUY136 UEU136 UOQ136 UYM136 VII136 VSE136 WCA136 WLW136 WVS136 K148 JG148 TC148 ACY148 AMU148 AWQ148 BGM148 BQI148 CAE148 CKA148 CTW148 DDS148 DNO148 DXK148 EHG148 ERC148 FAY148 FKU148 FUQ148 GEM148 GOI148 GYE148 HIA148 HRW148 IBS148 ILO148 IVK148 JFG148 JPC148 JYY148 KIU148 KSQ148 LCM148 LMI148 LWE148 MGA148 MPW148 MZS148 NJO148 NTK148 ODG148 ONC148 OWY148 PGU148 PQQ148 QAM148 QKI148 QUE148 REA148 RNW148 RXS148 SHO148 SRK148 TBG148 TLC148 TUY148 UEU148 UOQ148 UYM148 VII148 VSE148 WCA148 WLW148 WVS148 K160 JG160 TC160 ACY160 AMU160 AWQ160 BGM160 BQI160 CAE160 CKA160 CTW160 DDS160 DNO160 DXK160 EHG160 ERC160 FAY160 FKU160 FUQ160 GEM160 GOI160 GYE160 HIA160 HRW160 IBS160 ILO160 IVK160 JFG160 JPC160 JYY160 KIU160 KSQ160 LCM160 LMI160 LWE160 MGA160 MPW160 MZS160 NJO160 NTK160 ODG160 ONC160 OWY160 PGU160 PQQ160 QAM160 QKI160 QUE160 REA160 RNW160 RXS160 SHO160 SRK160 TBG160 TLC160 TUY160 UEU160 UOQ160 UYM160 VII160 VSE160 WCA160 WLW160 WVS160 K172 JG172 TC172 ACY172 AMU172 AWQ172 BGM172 BQI172 CAE172 CKA172 CTW172 DDS172 DNO172 DXK172 EHG172 ERC172 FAY172 FKU172 FUQ172 GEM172 GOI172 GYE172 HIA172 HRW172 IBS172 ILO172 IVK172 JFG172 JPC172 JYY172 KIU172 KSQ172 LCM172 LMI172 LWE172 MGA172 MPW172 MZS172 NJO172 NTK172 ODG172 ONC172 OWY172 PGU172 PQQ172 QAM172 QKI172 QUE172 REA172 RNW172 RXS172 SHO172 SRK172 TBG172 TLC172 TUY172 UEU172 UOQ172 UYM172 VII172 VSE172 WCA172 WLW172 WVS172 K184 JG184 TC184 ACY184 AMU184 AWQ184 BGM184 BQI184 CAE184 CKA184 CTW184 DDS184 DNO184 DXK184 EHG184 ERC184 FAY184 FKU184 FUQ184 GEM184 GOI184 GYE184 HIA184 HRW184 IBS184 ILO184 IVK184 JFG184 JPC184 JYY184 KIU184 KSQ184 LCM184 LMI184 LWE184 MGA184 MPW184 MZS184 NJO184 NTK184 ODG184 ONC184 OWY184 PGU184 PQQ184 QAM184 QKI184 QUE184 REA184 RNW184 RXS184 SHO184 SRK184 TBG184 TLC184 TUY184 UEU184 UOQ184 UYM184 VII184 VSE184 WCA184 WLW184 WVS184 K196 JG196 TC196 ACY196 AMU196 AWQ196 BGM196 BQI196 CAE196 CKA196 CTW196 DDS196 DNO196 DXK196 EHG196 ERC196 FAY196 FKU196 FUQ196 GEM196 GOI196 GYE196 HIA196 HRW196 IBS196 ILO196 IVK196 JFG196 JPC196 JYY196 KIU196 KSQ196 LCM196 LMI196 LWE196 MGA196 MPW196 MZS196 NJO196 NTK196 ODG196 ONC196 OWY196 PGU196 PQQ196 QAM196 QKI196 QUE196 REA196 RNW196 RXS196 SHO196 SRK196 TBG196 TLC196 TUY196 UEU196 UOQ196 UYM196 VII196 VSE196 WCA196 WLW196 WVS196 K208 JG208 TC208 ACY208 AMU208 AWQ208 BGM208 BQI208 CAE208 CKA208 CTW208 DDS208 DNO208 DXK208 EHG208 ERC208 FAY208 FKU208 FUQ208 GEM208 GOI208 GYE208 HIA208 HRW208 IBS208 ILO208 IVK208 JFG208 JPC208 JYY208 KIU208 KSQ208 LCM208 LMI208 LWE208 MGA208 MPW208 MZS208 NJO208 NTK208 ODG208 ONC208 OWY208 PGU208 PQQ208 QAM208 QKI208 QUE208 REA208 RNW208 RXS208 SHO208 SRK208 TBG208 TLC208 TUY208 UEU208 UOQ208 UYM208 VII208 VSE208 WCA208 WLW208 WVS208 K220 JG220 TC220 ACY220 AMU220 AWQ220 BGM220 BQI220 CAE220 CKA220 CTW220 DDS220 DNO220 DXK220 EHG220 ERC220 FAY220 FKU220 FUQ220 GEM220 GOI220 GYE220 HIA220 HRW220 IBS220 ILO220 IVK220 JFG220 JPC220 JYY220 KIU220 KSQ220 LCM220 LMI220 LWE220 MGA220 MPW220 MZS220 NJO220 NTK220 ODG220 ONC220 OWY220 PGU220 PQQ220 QAM220 QKI220 QUE220 REA220 RNW220 RXS220 SHO220 SRK220 TBG220 TLC220 TUY220 UEU220 UOQ220 UYM220 VII220 VSE220 WCA220 WLW220 WVS220 K232 JG232 TC232 ACY232 AMU232 AWQ232 BGM232 BQI232 CAE232 CKA232 CTW232 DDS232 DNO232 DXK232 EHG232 ERC232 FAY232 FKU232 FUQ232 GEM232 GOI232 GYE232 HIA232 HRW232 IBS232 ILO232 IVK232 JFG232 JPC232 JYY232 KIU232 KSQ232 LCM232 LMI232 LWE232 MGA232 MPW232 MZS232 NJO232 NTK232 ODG232 ONC232 OWY232 PGU232 PQQ232 QAM232 QKI232 QUE232 REA232 RNW232 RXS232 SHO232 SRK232 TBG232 TLC232 TUY232 UEU232 UOQ232 UYM232 VII232 VSE232 WCA232 WLW232 WVS232 K244 K256 K268 K280 K292 K304 K316 K328 K340 K352 K364 K376 K388 K400 K412 K424 K436 K448 K65843 JG65843 TC65843 ACY65843 AMU65843 AWQ65843 BGM65843 BQI65843 CAE65843 CKA65843 CTW65843 DDS65843 DNO65843 DXK65843 EHG65843 ERC65843 FAY65843 FKU65843 FUQ65843 GEM65843 GOI65843 GYE65843 HIA65843 HRW65843 IBS65843 ILO65843 IVK65843 JFG65843 JPC65843 JYY65843 KIU65843 KSQ65843 LCM65843 LMI65843 LWE65843 MGA65843 MPW65843 MZS65843 NJO65843 NTK65843 ODG65843 ONC65843 OWY65843 PGU65843 PQQ65843 QAM65843 QKI65843 QUE65843 REA65843 RNW65843 RXS65843 SHO65843 SRK65843 TBG65843 TLC65843 TUY65843 UEU65843 UOQ65843 UYM65843 VII65843 VSE65843 WCA65843 WLW65843 WVS65843 K65855 JG65855 TC65855 ACY65855 AMU65855 AWQ65855 BGM65855 BQI65855 CAE65855 CKA65855 CTW65855 DDS65855 DNO65855 DXK65855 EHG65855 ERC65855 FAY65855 FKU65855 FUQ65855 GEM65855 GOI65855 GYE65855 HIA65855 HRW65855 IBS65855 ILO65855 IVK65855 JFG65855 JPC65855 JYY65855 KIU65855 KSQ65855 LCM65855 LMI65855 LWE65855 MGA65855 MPW65855 MZS65855 NJO65855 NTK65855 ODG65855 ONC65855 OWY65855 PGU65855 PQQ65855 QAM65855 QKI65855 QUE65855 REA65855 RNW65855 RXS65855 SHO65855 SRK65855 TBG65855 TLC65855 TUY65855 UEU65855 UOQ65855 UYM65855 VII65855 VSE65855 WCA65855 WLW65855 WVS65855 K65867 JG65867 TC65867 ACY65867 AMU65867 AWQ65867 BGM65867 BQI65867 CAE65867 CKA65867 CTW65867 DDS65867 DNO65867 DXK65867 EHG65867 ERC65867 FAY65867 FKU65867 FUQ65867 GEM65867 GOI65867 GYE65867 HIA65867 HRW65867 IBS65867 ILO65867 IVK65867 JFG65867 JPC65867 JYY65867 KIU65867 KSQ65867 LCM65867 LMI65867 LWE65867 MGA65867 MPW65867 MZS65867 NJO65867 NTK65867 ODG65867 ONC65867 OWY65867 PGU65867 PQQ65867 QAM65867 QKI65867 QUE65867 REA65867 RNW65867 RXS65867 SHO65867 SRK65867 TBG65867 TLC65867 TUY65867 UEU65867 UOQ65867 UYM65867 VII65867 VSE65867 WCA65867 WLW65867 WVS65867 K65879 JG65879 TC65879 ACY65879 AMU65879 AWQ65879 BGM65879 BQI65879 CAE65879 CKA65879 CTW65879 DDS65879 DNO65879 DXK65879 EHG65879 ERC65879 FAY65879 FKU65879 FUQ65879 GEM65879 GOI65879 GYE65879 HIA65879 HRW65879 IBS65879 ILO65879 IVK65879 JFG65879 JPC65879 JYY65879 KIU65879 KSQ65879 LCM65879 LMI65879 LWE65879 MGA65879 MPW65879 MZS65879 NJO65879 NTK65879 ODG65879 ONC65879 OWY65879 PGU65879 PQQ65879 QAM65879 QKI65879 QUE65879 REA65879 RNW65879 RXS65879 SHO65879 SRK65879 TBG65879 TLC65879 TUY65879 UEU65879 UOQ65879 UYM65879 VII65879 VSE65879 WCA65879 WLW65879 WVS65879 K65891 JG65891 TC65891 ACY65891 AMU65891 AWQ65891 BGM65891 BQI65891 CAE65891 CKA65891 CTW65891 DDS65891 DNO65891 DXK65891 EHG65891 ERC65891 FAY65891 FKU65891 FUQ65891 GEM65891 GOI65891 GYE65891 HIA65891 HRW65891 IBS65891 ILO65891 IVK65891 JFG65891 JPC65891 JYY65891 KIU65891 KSQ65891 LCM65891 LMI65891 LWE65891 MGA65891 MPW65891 MZS65891 NJO65891 NTK65891 ODG65891 ONC65891 OWY65891 PGU65891 PQQ65891 QAM65891 QKI65891 QUE65891 REA65891 RNW65891 RXS65891 SHO65891 SRK65891 TBG65891 TLC65891 TUY65891 UEU65891 UOQ65891 UYM65891 VII65891 VSE65891 WCA65891 WLW65891 WVS65891 K65903 JG65903 TC65903 ACY65903 AMU65903 AWQ65903 BGM65903 BQI65903 CAE65903 CKA65903 CTW65903 DDS65903 DNO65903 DXK65903 EHG65903 ERC65903 FAY65903 FKU65903 FUQ65903 GEM65903 GOI65903 GYE65903 HIA65903 HRW65903 IBS65903 ILO65903 IVK65903 JFG65903 JPC65903 JYY65903 KIU65903 KSQ65903 LCM65903 LMI65903 LWE65903 MGA65903 MPW65903 MZS65903 NJO65903 NTK65903 ODG65903 ONC65903 OWY65903 PGU65903 PQQ65903 QAM65903 QKI65903 QUE65903 REA65903 RNW65903 RXS65903 SHO65903 SRK65903 TBG65903 TLC65903 TUY65903 UEU65903 UOQ65903 UYM65903 VII65903 VSE65903 WCA65903 WLW65903 WVS65903 K65915 JG65915 TC65915 ACY65915 AMU65915 AWQ65915 BGM65915 BQI65915 CAE65915 CKA65915 CTW65915 DDS65915 DNO65915 DXK65915 EHG65915 ERC65915 FAY65915 FKU65915 FUQ65915 GEM65915 GOI65915 GYE65915 HIA65915 HRW65915 IBS65915 ILO65915 IVK65915 JFG65915 JPC65915 JYY65915 KIU65915 KSQ65915 LCM65915 LMI65915 LWE65915 MGA65915 MPW65915 MZS65915 NJO65915 NTK65915 ODG65915 ONC65915 OWY65915 PGU65915 PQQ65915 QAM65915 QKI65915 QUE65915 REA65915 RNW65915 RXS65915 SHO65915 SRK65915 TBG65915 TLC65915 TUY65915 UEU65915 UOQ65915 UYM65915 VII65915 VSE65915 WCA65915 WLW65915 WVS65915 K65927 JG65927 TC65927 ACY65927 AMU65927 AWQ65927 BGM65927 BQI65927 CAE65927 CKA65927 CTW65927 DDS65927 DNO65927 DXK65927 EHG65927 ERC65927 FAY65927 FKU65927 FUQ65927 GEM65927 GOI65927 GYE65927 HIA65927 HRW65927 IBS65927 ILO65927 IVK65927 JFG65927 JPC65927 JYY65927 KIU65927 KSQ65927 LCM65927 LMI65927 LWE65927 MGA65927 MPW65927 MZS65927 NJO65927 NTK65927 ODG65927 ONC65927 OWY65927 PGU65927 PQQ65927 QAM65927 QKI65927 QUE65927 REA65927 RNW65927 RXS65927 SHO65927 SRK65927 TBG65927 TLC65927 TUY65927 UEU65927 UOQ65927 UYM65927 VII65927 VSE65927 WCA65927 WLW65927 WVS65927 K65939 JG65939 TC65939 ACY65939 AMU65939 AWQ65939 BGM65939 BQI65939 CAE65939 CKA65939 CTW65939 DDS65939 DNO65939 DXK65939 EHG65939 ERC65939 FAY65939 FKU65939 FUQ65939 GEM65939 GOI65939 GYE65939 HIA65939 HRW65939 IBS65939 ILO65939 IVK65939 JFG65939 JPC65939 JYY65939 KIU65939 KSQ65939 LCM65939 LMI65939 LWE65939 MGA65939 MPW65939 MZS65939 NJO65939 NTK65939 ODG65939 ONC65939 OWY65939 PGU65939 PQQ65939 QAM65939 QKI65939 QUE65939 REA65939 RNW65939 RXS65939 SHO65939 SRK65939 TBG65939 TLC65939 TUY65939 UEU65939 UOQ65939 UYM65939 VII65939 VSE65939 WCA65939 WLW65939 WVS65939 K65951 JG65951 TC65951 ACY65951 AMU65951 AWQ65951 BGM65951 BQI65951 CAE65951 CKA65951 CTW65951 DDS65951 DNO65951 DXK65951 EHG65951 ERC65951 FAY65951 FKU65951 FUQ65951 GEM65951 GOI65951 GYE65951 HIA65951 HRW65951 IBS65951 ILO65951 IVK65951 JFG65951 JPC65951 JYY65951 KIU65951 KSQ65951 LCM65951 LMI65951 LWE65951 MGA65951 MPW65951 MZS65951 NJO65951 NTK65951 ODG65951 ONC65951 OWY65951 PGU65951 PQQ65951 QAM65951 QKI65951 QUE65951 REA65951 RNW65951 RXS65951 SHO65951 SRK65951 TBG65951 TLC65951 TUY65951 UEU65951 UOQ65951 UYM65951 VII65951 VSE65951 WCA65951 WLW65951 WVS65951 K65963 JG65963 TC65963 ACY65963 AMU65963 AWQ65963 BGM65963 BQI65963 CAE65963 CKA65963 CTW65963 DDS65963 DNO65963 DXK65963 EHG65963 ERC65963 FAY65963 FKU65963 FUQ65963 GEM65963 GOI65963 GYE65963 HIA65963 HRW65963 IBS65963 ILO65963 IVK65963 JFG65963 JPC65963 JYY65963 KIU65963 KSQ65963 LCM65963 LMI65963 LWE65963 MGA65963 MPW65963 MZS65963 NJO65963 NTK65963 ODG65963 ONC65963 OWY65963 PGU65963 PQQ65963 QAM65963 QKI65963 QUE65963 REA65963 RNW65963 RXS65963 SHO65963 SRK65963 TBG65963 TLC65963 TUY65963 UEU65963 UOQ65963 UYM65963 VII65963 VSE65963 WCA65963 WLW65963 WVS65963 K65975 JG65975 TC65975 ACY65975 AMU65975 AWQ65975 BGM65975 BQI65975 CAE65975 CKA65975 CTW65975 DDS65975 DNO65975 DXK65975 EHG65975 ERC65975 FAY65975 FKU65975 FUQ65975 GEM65975 GOI65975 GYE65975 HIA65975 HRW65975 IBS65975 ILO65975 IVK65975 JFG65975 JPC65975 JYY65975 KIU65975 KSQ65975 LCM65975 LMI65975 LWE65975 MGA65975 MPW65975 MZS65975 NJO65975 NTK65975 ODG65975 ONC65975 OWY65975 PGU65975 PQQ65975 QAM65975 QKI65975 QUE65975 REA65975 RNW65975 RXS65975 SHO65975 SRK65975 TBG65975 TLC65975 TUY65975 UEU65975 UOQ65975 UYM65975 VII65975 VSE65975 WCA65975 WLW65975 WVS65975 K65987 JG65987 TC65987 ACY65987 AMU65987 AWQ65987 BGM65987 BQI65987 CAE65987 CKA65987 CTW65987 DDS65987 DNO65987 DXK65987 EHG65987 ERC65987 FAY65987 FKU65987 FUQ65987 GEM65987 GOI65987 GYE65987 HIA65987 HRW65987 IBS65987 ILO65987 IVK65987 JFG65987 JPC65987 JYY65987 KIU65987 KSQ65987 LCM65987 LMI65987 LWE65987 MGA65987 MPW65987 MZS65987 NJO65987 NTK65987 ODG65987 ONC65987 OWY65987 PGU65987 PQQ65987 QAM65987 QKI65987 QUE65987 REA65987 RNW65987 RXS65987 SHO65987 SRK65987 TBG65987 TLC65987 TUY65987 UEU65987 UOQ65987 UYM65987 VII65987 VSE65987 WCA65987 WLW65987 WVS65987 K65999 JG65999 TC65999 ACY65999 AMU65999 AWQ65999 BGM65999 BQI65999 CAE65999 CKA65999 CTW65999 DDS65999 DNO65999 DXK65999 EHG65999 ERC65999 FAY65999 FKU65999 FUQ65999 GEM65999 GOI65999 GYE65999 HIA65999 HRW65999 IBS65999 ILO65999 IVK65999 JFG65999 JPC65999 JYY65999 KIU65999 KSQ65999 LCM65999 LMI65999 LWE65999 MGA65999 MPW65999 MZS65999 NJO65999 NTK65999 ODG65999 ONC65999 OWY65999 PGU65999 PQQ65999 QAM65999 QKI65999 QUE65999 REA65999 RNW65999 RXS65999 SHO65999 SRK65999 TBG65999 TLC65999 TUY65999 UEU65999 UOQ65999 UYM65999 VII65999 VSE65999 WCA65999 WLW65999 WVS65999 K131379 JG131379 TC131379 ACY131379 AMU131379 AWQ131379 BGM131379 BQI131379 CAE131379 CKA131379 CTW131379 DDS131379 DNO131379 DXK131379 EHG131379 ERC131379 FAY131379 FKU131379 FUQ131379 GEM131379 GOI131379 GYE131379 HIA131379 HRW131379 IBS131379 ILO131379 IVK131379 JFG131379 JPC131379 JYY131379 KIU131379 KSQ131379 LCM131379 LMI131379 LWE131379 MGA131379 MPW131379 MZS131379 NJO131379 NTK131379 ODG131379 ONC131379 OWY131379 PGU131379 PQQ131379 QAM131379 QKI131379 QUE131379 REA131379 RNW131379 RXS131379 SHO131379 SRK131379 TBG131379 TLC131379 TUY131379 UEU131379 UOQ131379 UYM131379 VII131379 VSE131379 WCA131379 WLW131379 WVS131379 K131391 JG131391 TC131391 ACY131391 AMU131391 AWQ131391 BGM131391 BQI131391 CAE131391 CKA131391 CTW131391 DDS131391 DNO131391 DXK131391 EHG131391 ERC131391 FAY131391 FKU131391 FUQ131391 GEM131391 GOI131391 GYE131391 HIA131391 HRW131391 IBS131391 ILO131391 IVK131391 JFG131391 JPC131391 JYY131391 KIU131391 KSQ131391 LCM131391 LMI131391 LWE131391 MGA131391 MPW131391 MZS131391 NJO131391 NTK131391 ODG131391 ONC131391 OWY131391 PGU131391 PQQ131391 QAM131391 QKI131391 QUE131391 REA131391 RNW131391 RXS131391 SHO131391 SRK131391 TBG131391 TLC131391 TUY131391 UEU131391 UOQ131391 UYM131391 VII131391 VSE131391 WCA131391 WLW131391 WVS131391 K131403 JG131403 TC131403 ACY131403 AMU131403 AWQ131403 BGM131403 BQI131403 CAE131403 CKA131403 CTW131403 DDS131403 DNO131403 DXK131403 EHG131403 ERC131403 FAY131403 FKU131403 FUQ131403 GEM131403 GOI131403 GYE131403 HIA131403 HRW131403 IBS131403 ILO131403 IVK131403 JFG131403 JPC131403 JYY131403 KIU131403 KSQ131403 LCM131403 LMI131403 LWE131403 MGA131403 MPW131403 MZS131403 NJO131403 NTK131403 ODG131403 ONC131403 OWY131403 PGU131403 PQQ131403 QAM131403 QKI131403 QUE131403 REA131403 RNW131403 RXS131403 SHO131403 SRK131403 TBG131403 TLC131403 TUY131403 UEU131403 UOQ131403 UYM131403 VII131403 VSE131403 WCA131403 WLW131403 WVS131403 K131415 JG131415 TC131415 ACY131415 AMU131415 AWQ131415 BGM131415 BQI131415 CAE131415 CKA131415 CTW131415 DDS131415 DNO131415 DXK131415 EHG131415 ERC131415 FAY131415 FKU131415 FUQ131415 GEM131415 GOI131415 GYE131415 HIA131415 HRW131415 IBS131415 ILO131415 IVK131415 JFG131415 JPC131415 JYY131415 KIU131415 KSQ131415 LCM131415 LMI131415 LWE131415 MGA131415 MPW131415 MZS131415 NJO131415 NTK131415 ODG131415 ONC131415 OWY131415 PGU131415 PQQ131415 QAM131415 QKI131415 QUE131415 REA131415 RNW131415 RXS131415 SHO131415 SRK131415 TBG131415 TLC131415 TUY131415 UEU131415 UOQ131415 UYM131415 VII131415 VSE131415 WCA131415 WLW131415 WVS131415 K131427 JG131427 TC131427 ACY131427 AMU131427 AWQ131427 BGM131427 BQI131427 CAE131427 CKA131427 CTW131427 DDS131427 DNO131427 DXK131427 EHG131427 ERC131427 FAY131427 FKU131427 FUQ131427 GEM131427 GOI131427 GYE131427 HIA131427 HRW131427 IBS131427 ILO131427 IVK131427 JFG131427 JPC131427 JYY131427 KIU131427 KSQ131427 LCM131427 LMI131427 LWE131427 MGA131427 MPW131427 MZS131427 NJO131427 NTK131427 ODG131427 ONC131427 OWY131427 PGU131427 PQQ131427 QAM131427 QKI131427 QUE131427 REA131427 RNW131427 RXS131427 SHO131427 SRK131427 TBG131427 TLC131427 TUY131427 UEU131427 UOQ131427 UYM131427 VII131427 VSE131427 WCA131427 WLW131427 WVS131427 K131439 JG131439 TC131439 ACY131439 AMU131439 AWQ131439 BGM131439 BQI131439 CAE131439 CKA131439 CTW131439 DDS131439 DNO131439 DXK131439 EHG131439 ERC131439 FAY131439 FKU131439 FUQ131439 GEM131439 GOI131439 GYE131439 HIA131439 HRW131439 IBS131439 ILO131439 IVK131439 JFG131439 JPC131439 JYY131439 KIU131439 KSQ131439 LCM131439 LMI131439 LWE131439 MGA131439 MPW131439 MZS131439 NJO131439 NTK131439 ODG131439 ONC131439 OWY131439 PGU131439 PQQ131439 QAM131439 QKI131439 QUE131439 REA131439 RNW131439 RXS131439 SHO131439 SRK131439 TBG131439 TLC131439 TUY131439 UEU131439 UOQ131439 UYM131439 VII131439 VSE131439 WCA131439 WLW131439 WVS131439 K131451 JG131451 TC131451 ACY131451 AMU131451 AWQ131451 BGM131451 BQI131451 CAE131451 CKA131451 CTW131451 DDS131451 DNO131451 DXK131451 EHG131451 ERC131451 FAY131451 FKU131451 FUQ131451 GEM131451 GOI131451 GYE131451 HIA131451 HRW131451 IBS131451 ILO131451 IVK131451 JFG131451 JPC131451 JYY131451 KIU131451 KSQ131451 LCM131451 LMI131451 LWE131451 MGA131451 MPW131451 MZS131451 NJO131451 NTK131451 ODG131451 ONC131451 OWY131451 PGU131451 PQQ131451 QAM131451 QKI131451 QUE131451 REA131451 RNW131451 RXS131451 SHO131451 SRK131451 TBG131451 TLC131451 TUY131451 UEU131451 UOQ131451 UYM131451 VII131451 VSE131451 WCA131451 WLW131451 WVS131451 K131463 JG131463 TC131463 ACY131463 AMU131463 AWQ131463 BGM131463 BQI131463 CAE131463 CKA131463 CTW131463 DDS131463 DNO131463 DXK131463 EHG131463 ERC131463 FAY131463 FKU131463 FUQ131463 GEM131463 GOI131463 GYE131463 HIA131463 HRW131463 IBS131463 ILO131463 IVK131463 JFG131463 JPC131463 JYY131463 KIU131463 KSQ131463 LCM131463 LMI131463 LWE131463 MGA131463 MPW131463 MZS131463 NJO131463 NTK131463 ODG131463 ONC131463 OWY131463 PGU131463 PQQ131463 QAM131463 QKI131463 QUE131463 REA131463 RNW131463 RXS131463 SHO131463 SRK131463 TBG131463 TLC131463 TUY131463 UEU131463 UOQ131463 UYM131463 VII131463 VSE131463 WCA131463 WLW131463 WVS131463 K131475 JG131475 TC131475 ACY131475 AMU131475 AWQ131475 BGM131475 BQI131475 CAE131475 CKA131475 CTW131475 DDS131475 DNO131475 DXK131475 EHG131475 ERC131475 FAY131475 FKU131475 FUQ131475 GEM131475 GOI131475 GYE131475 HIA131475 HRW131475 IBS131475 ILO131475 IVK131475 JFG131475 JPC131475 JYY131475 KIU131475 KSQ131475 LCM131475 LMI131475 LWE131475 MGA131475 MPW131475 MZS131475 NJO131475 NTK131475 ODG131475 ONC131475 OWY131475 PGU131475 PQQ131475 QAM131475 QKI131475 QUE131475 REA131475 RNW131475 RXS131475 SHO131475 SRK131475 TBG131475 TLC131475 TUY131475 UEU131475 UOQ131475 UYM131475 VII131475 VSE131475 WCA131475 WLW131475 WVS131475 K131487 JG131487 TC131487 ACY131487 AMU131487 AWQ131487 BGM131487 BQI131487 CAE131487 CKA131487 CTW131487 DDS131487 DNO131487 DXK131487 EHG131487 ERC131487 FAY131487 FKU131487 FUQ131487 GEM131487 GOI131487 GYE131487 HIA131487 HRW131487 IBS131487 ILO131487 IVK131487 JFG131487 JPC131487 JYY131487 KIU131487 KSQ131487 LCM131487 LMI131487 LWE131487 MGA131487 MPW131487 MZS131487 NJO131487 NTK131487 ODG131487 ONC131487 OWY131487 PGU131487 PQQ131487 QAM131487 QKI131487 QUE131487 REA131487 RNW131487 RXS131487 SHO131487 SRK131487 TBG131487 TLC131487 TUY131487 UEU131487 UOQ131487 UYM131487 VII131487 VSE131487 WCA131487 WLW131487 WVS131487 K131499 JG131499 TC131499 ACY131499 AMU131499 AWQ131499 BGM131499 BQI131499 CAE131499 CKA131499 CTW131499 DDS131499 DNO131499 DXK131499 EHG131499 ERC131499 FAY131499 FKU131499 FUQ131499 GEM131499 GOI131499 GYE131499 HIA131499 HRW131499 IBS131499 ILO131499 IVK131499 JFG131499 JPC131499 JYY131499 KIU131499 KSQ131499 LCM131499 LMI131499 LWE131499 MGA131499 MPW131499 MZS131499 NJO131499 NTK131499 ODG131499 ONC131499 OWY131499 PGU131499 PQQ131499 QAM131499 QKI131499 QUE131499 REA131499 RNW131499 RXS131499 SHO131499 SRK131499 TBG131499 TLC131499 TUY131499 UEU131499 UOQ131499 UYM131499 VII131499 VSE131499 WCA131499 WLW131499 WVS131499 K131511 JG131511 TC131511 ACY131511 AMU131511 AWQ131511 BGM131511 BQI131511 CAE131511 CKA131511 CTW131511 DDS131511 DNO131511 DXK131511 EHG131511 ERC131511 FAY131511 FKU131511 FUQ131511 GEM131511 GOI131511 GYE131511 HIA131511 HRW131511 IBS131511 ILO131511 IVK131511 JFG131511 JPC131511 JYY131511 KIU131511 KSQ131511 LCM131511 LMI131511 LWE131511 MGA131511 MPW131511 MZS131511 NJO131511 NTK131511 ODG131511 ONC131511 OWY131511 PGU131511 PQQ131511 QAM131511 QKI131511 QUE131511 REA131511 RNW131511 RXS131511 SHO131511 SRK131511 TBG131511 TLC131511 TUY131511 UEU131511 UOQ131511 UYM131511 VII131511 VSE131511 WCA131511 WLW131511 WVS131511 K131523 JG131523 TC131523 ACY131523 AMU131523 AWQ131523 BGM131523 BQI131523 CAE131523 CKA131523 CTW131523 DDS131523 DNO131523 DXK131523 EHG131523 ERC131523 FAY131523 FKU131523 FUQ131523 GEM131523 GOI131523 GYE131523 HIA131523 HRW131523 IBS131523 ILO131523 IVK131523 JFG131523 JPC131523 JYY131523 KIU131523 KSQ131523 LCM131523 LMI131523 LWE131523 MGA131523 MPW131523 MZS131523 NJO131523 NTK131523 ODG131523 ONC131523 OWY131523 PGU131523 PQQ131523 QAM131523 QKI131523 QUE131523 REA131523 RNW131523 RXS131523 SHO131523 SRK131523 TBG131523 TLC131523 TUY131523 UEU131523 UOQ131523 UYM131523 VII131523 VSE131523 WCA131523 WLW131523 WVS131523 K131535 JG131535 TC131535 ACY131535 AMU131535 AWQ131535 BGM131535 BQI131535 CAE131535 CKA131535 CTW131535 DDS131535 DNO131535 DXK131535 EHG131535 ERC131535 FAY131535 FKU131535 FUQ131535 GEM131535 GOI131535 GYE131535 HIA131535 HRW131535 IBS131535 ILO131535 IVK131535 JFG131535 JPC131535 JYY131535 KIU131535 KSQ131535 LCM131535 LMI131535 LWE131535 MGA131535 MPW131535 MZS131535 NJO131535 NTK131535 ODG131535 ONC131535 OWY131535 PGU131535 PQQ131535 QAM131535 QKI131535 QUE131535 REA131535 RNW131535 RXS131535 SHO131535 SRK131535 TBG131535 TLC131535 TUY131535 UEU131535 UOQ131535 UYM131535 VII131535 VSE131535 WCA131535 WLW131535 WVS131535 K196915 JG196915 TC196915 ACY196915 AMU196915 AWQ196915 BGM196915 BQI196915 CAE196915 CKA196915 CTW196915 DDS196915 DNO196915 DXK196915 EHG196915 ERC196915 FAY196915 FKU196915 FUQ196915 GEM196915 GOI196915 GYE196915 HIA196915 HRW196915 IBS196915 ILO196915 IVK196915 JFG196915 JPC196915 JYY196915 KIU196915 KSQ196915 LCM196915 LMI196915 LWE196915 MGA196915 MPW196915 MZS196915 NJO196915 NTK196915 ODG196915 ONC196915 OWY196915 PGU196915 PQQ196915 QAM196915 QKI196915 QUE196915 REA196915 RNW196915 RXS196915 SHO196915 SRK196915 TBG196915 TLC196915 TUY196915 UEU196915 UOQ196915 UYM196915 VII196915 VSE196915 WCA196915 WLW196915 WVS196915 K196927 JG196927 TC196927 ACY196927 AMU196927 AWQ196927 BGM196927 BQI196927 CAE196927 CKA196927 CTW196927 DDS196927 DNO196927 DXK196927 EHG196927 ERC196927 FAY196927 FKU196927 FUQ196927 GEM196927 GOI196927 GYE196927 HIA196927 HRW196927 IBS196927 ILO196927 IVK196927 JFG196927 JPC196927 JYY196927 KIU196927 KSQ196927 LCM196927 LMI196927 LWE196927 MGA196927 MPW196927 MZS196927 NJO196927 NTK196927 ODG196927 ONC196927 OWY196927 PGU196927 PQQ196927 QAM196927 QKI196927 QUE196927 REA196927 RNW196927 RXS196927 SHO196927 SRK196927 TBG196927 TLC196927 TUY196927 UEU196927 UOQ196927 UYM196927 VII196927 VSE196927 WCA196927 WLW196927 WVS196927 K196939 JG196939 TC196939 ACY196939 AMU196939 AWQ196939 BGM196939 BQI196939 CAE196939 CKA196939 CTW196939 DDS196939 DNO196939 DXK196939 EHG196939 ERC196939 FAY196939 FKU196939 FUQ196939 GEM196939 GOI196939 GYE196939 HIA196939 HRW196939 IBS196939 ILO196939 IVK196939 JFG196939 JPC196939 JYY196939 KIU196939 KSQ196939 LCM196939 LMI196939 LWE196939 MGA196939 MPW196939 MZS196939 NJO196939 NTK196939 ODG196939 ONC196939 OWY196939 PGU196939 PQQ196939 QAM196939 QKI196939 QUE196939 REA196939 RNW196939 RXS196939 SHO196939 SRK196939 TBG196939 TLC196939 TUY196939 UEU196939 UOQ196939 UYM196939 VII196939 VSE196939 WCA196939 WLW196939 WVS196939 K196951 JG196951 TC196951 ACY196951 AMU196951 AWQ196951 BGM196951 BQI196951 CAE196951 CKA196951 CTW196951 DDS196951 DNO196951 DXK196951 EHG196951 ERC196951 FAY196951 FKU196951 FUQ196951 GEM196951 GOI196951 GYE196951 HIA196951 HRW196951 IBS196951 ILO196951 IVK196951 JFG196951 JPC196951 JYY196951 KIU196951 KSQ196951 LCM196951 LMI196951 LWE196951 MGA196951 MPW196951 MZS196951 NJO196951 NTK196951 ODG196951 ONC196951 OWY196951 PGU196951 PQQ196951 QAM196951 QKI196951 QUE196951 REA196951 RNW196951 RXS196951 SHO196951 SRK196951 TBG196951 TLC196951 TUY196951 UEU196951 UOQ196951 UYM196951 VII196951 VSE196951 WCA196951 WLW196951 WVS196951 K196963 JG196963 TC196963 ACY196963 AMU196963 AWQ196963 BGM196963 BQI196963 CAE196963 CKA196963 CTW196963 DDS196963 DNO196963 DXK196963 EHG196963 ERC196963 FAY196963 FKU196963 FUQ196963 GEM196963 GOI196963 GYE196963 HIA196963 HRW196963 IBS196963 ILO196963 IVK196963 JFG196963 JPC196963 JYY196963 KIU196963 KSQ196963 LCM196963 LMI196963 LWE196963 MGA196963 MPW196963 MZS196963 NJO196963 NTK196963 ODG196963 ONC196963 OWY196963 PGU196963 PQQ196963 QAM196963 QKI196963 QUE196963 REA196963 RNW196963 RXS196963 SHO196963 SRK196963 TBG196963 TLC196963 TUY196963 UEU196963 UOQ196963 UYM196963 VII196963 VSE196963 WCA196963 WLW196963 WVS196963 K196975 JG196975 TC196975 ACY196975 AMU196975 AWQ196975 BGM196975 BQI196975 CAE196975 CKA196975 CTW196975 DDS196975 DNO196975 DXK196975 EHG196975 ERC196975 FAY196975 FKU196975 FUQ196975 GEM196975 GOI196975 GYE196975 HIA196975 HRW196975 IBS196975 ILO196975 IVK196975 JFG196975 JPC196975 JYY196975 KIU196975 KSQ196975 LCM196975 LMI196975 LWE196975 MGA196975 MPW196975 MZS196975 NJO196975 NTK196975 ODG196975 ONC196975 OWY196975 PGU196975 PQQ196975 QAM196975 QKI196975 QUE196975 REA196975 RNW196975 RXS196975 SHO196975 SRK196975 TBG196975 TLC196975 TUY196975 UEU196975 UOQ196975 UYM196975 VII196975 VSE196975 WCA196975 WLW196975 WVS196975 K196987 JG196987 TC196987 ACY196987 AMU196987 AWQ196987 BGM196987 BQI196987 CAE196987 CKA196987 CTW196987 DDS196987 DNO196987 DXK196987 EHG196987 ERC196987 FAY196987 FKU196987 FUQ196987 GEM196987 GOI196987 GYE196987 HIA196987 HRW196987 IBS196987 ILO196987 IVK196987 JFG196987 JPC196987 JYY196987 KIU196987 KSQ196987 LCM196987 LMI196987 LWE196987 MGA196987 MPW196987 MZS196987 NJO196987 NTK196987 ODG196987 ONC196987 OWY196987 PGU196987 PQQ196987 QAM196987 QKI196987 QUE196987 REA196987 RNW196987 RXS196987 SHO196987 SRK196987 TBG196987 TLC196987 TUY196987 UEU196987 UOQ196987 UYM196987 VII196987 VSE196987 WCA196987 WLW196987 WVS196987 K196999 JG196999 TC196999 ACY196999 AMU196999 AWQ196999 BGM196999 BQI196999 CAE196999 CKA196999 CTW196999 DDS196999 DNO196999 DXK196999 EHG196999 ERC196999 FAY196999 FKU196999 FUQ196999 GEM196999 GOI196999 GYE196999 HIA196999 HRW196999 IBS196999 ILO196999 IVK196999 JFG196999 JPC196999 JYY196999 KIU196999 KSQ196999 LCM196999 LMI196999 LWE196999 MGA196999 MPW196999 MZS196999 NJO196999 NTK196999 ODG196999 ONC196999 OWY196999 PGU196999 PQQ196999 QAM196999 QKI196999 QUE196999 REA196999 RNW196999 RXS196999 SHO196999 SRK196999 TBG196999 TLC196999 TUY196999 UEU196999 UOQ196999 UYM196999 VII196999 VSE196999 WCA196999 WLW196999 WVS196999 K197011 JG197011 TC197011 ACY197011 AMU197011 AWQ197011 BGM197011 BQI197011 CAE197011 CKA197011 CTW197011 DDS197011 DNO197011 DXK197011 EHG197011 ERC197011 FAY197011 FKU197011 FUQ197011 GEM197011 GOI197011 GYE197011 HIA197011 HRW197011 IBS197011 ILO197011 IVK197011 JFG197011 JPC197011 JYY197011 KIU197011 KSQ197011 LCM197011 LMI197011 LWE197011 MGA197011 MPW197011 MZS197011 NJO197011 NTK197011 ODG197011 ONC197011 OWY197011 PGU197011 PQQ197011 QAM197011 QKI197011 QUE197011 REA197011 RNW197011 RXS197011 SHO197011 SRK197011 TBG197011 TLC197011 TUY197011 UEU197011 UOQ197011 UYM197011 VII197011 VSE197011 WCA197011 WLW197011 WVS197011 K197023 JG197023 TC197023 ACY197023 AMU197023 AWQ197023 BGM197023 BQI197023 CAE197023 CKA197023 CTW197023 DDS197023 DNO197023 DXK197023 EHG197023 ERC197023 FAY197023 FKU197023 FUQ197023 GEM197023 GOI197023 GYE197023 HIA197023 HRW197023 IBS197023 ILO197023 IVK197023 JFG197023 JPC197023 JYY197023 KIU197023 KSQ197023 LCM197023 LMI197023 LWE197023 MGA197023 MPW197023 MZS197023 NJO197023 NTK197023 ODG197023 ONC197023 OWY197023 PGU197023 PQQ197023 QAM197023 QKI197023 QUE197023 REA197023 RNW197023 RXS197023 SHO197023 SRK197023 TBG197023 TLC197023 TUY197023 UEU197023 UOQ197023 UYM197023 VII197023 VSE197023 WCA197023 WLW197023 WVS197023 K197035 JG197035 TC197035 ACY197035 AMU197035 AWQ197035 BGM197035 BQI197035 CAE197035 CKA197035 CTW197035 DDS197035 DNO197035 DXK197035 EHG197035 ERC197035 FAY197035 FKU197035 FUQ197035 GEM197035 GOI197035 GYE197035 HIA197035 HRW197035 IBS197035 ILO197035 IVK197035 JFG197035 JPC197035 JYY197035 KIU197035 KSQ197035 LCM197035 LMI197035 LWE197035 MGA197035 MPW197035 MZS197035 NJO197035 NTK197035 ODG197035 ONC197035 OWY197035 PGU197035 PQQ197035 QAM197035 QKI197035 QUE197035 REA197035 RNW197035 RXS197035 SHO197035 SRK197035 TBG197035 TLC197035 TUY197035 UEU197035 UOQ197035 UYM197035 VII197035 VSE197035 WCA197035 WLW197035 WVS197035 K197047 JG197047 TC197047 ACY197047 AMU197047 AWQ197047 BGM197047 BQI197047 CAE197047 CKA197047 CTW197047 DDS197047 DNO197047 DXK197047 EHG197047 ERC197047 FAY197047 FKU197047 FUQ197047 GEM197047 GOI197047 GYE197047 HIA197047 HRW197047 IBS197047 ILO197047 IVK197047 JFG197047 JPC197047 JYY197047 KIU197047 KSQ197047 LCM197047 LMI197047 LWE197047 MGA197047 MPW197047 MZS197047 NJO197047 NTK197047 ODG197047 ONC197047 OWY197047 PGU197047 PQQ197047 QAM197047 QKI197047 QUE197047 REA197047 RNW197047 RXS197047 SHO197047 SRK197047 TBG197047 TLC197047 TUY197047 UEU197047 UOQ197047 UYM197047 VII197047 VSE197047 WCA197047 WLW197047 WVS197047 K197059 JG197059 TC197059 ACY197059 AMU197059 AWQ197059 BGM197059 BQI197059 CAE197059 CKA197059 CTW197059 DDS197059 DNO197059 DXK197059 EHG197059 ERC197059 FAY197059 FKU197059 FUQ197059 GEM197059 GOI197059 GYE197059 HIA197059 HRW197059 IBS197059 ILO197059 IVK197059 JFG197059 JPC197059 JYY197059 KIU197059 KSQ197059 LCM197059 LMI197059 LWE197059 MGA197059 MPW197059 MZS197059 NJO197059 NTK197059 ODG197059 ONC197059 OWY197059 PGU197059 PQQ197059 QAM197059 QKI197059 QUE197059 REA197059 RNW197059 RXS197059 SHO197059 SRK197059 TBG197059 TLC197059 TUY197059 UEU197059 UOQ197059 UYM197059 VII197059 VSE197059 WCA197059 WLW197059 WVS197059 K197071 JG197071 TC197071 ACY197071 AMU197071 AWQ197071 BGM197071 BQI197071 CAE197071 CKA197071 CTW197071 DDS197071 DNO197071 DXK197071 EHG197071 ERC197071 FAY197071 FKU197071 FUQ197071 GEM197071 GOI197071 GYE197071 HIA197071 HRW197071 IBS197071 ILO197071 IVK197071 JFG197071 JPC197071 JYY197071 KIU197071 KSQ197071 LCM197071 LMI197071 LWE197071 MGA197071 MPW197071 MZS197071 NJO197071 NTK197071 ODG197071 ONC197071 OWY197071 PGU197071 PQQ197071 QAM197071 QKI197071 QUE197071 REA197071 RNW197071 RXS197071 SHO197071 SRK197071 TBG197071 TLC197071 TUY197071 UEU197071 UOQ197071 UYM197071 VII197071 VSE197071 WCA197071 WLW197071 WVS197071 K262451 JG262451 TC262451 ACY262451 AMU262451 AWQ262451 BGM262451 BQI262451 CAE262451 CKA262451 CTW262451 DDS262451 DNO262451 DXK262451 EHG262451 ERC262451 FAY262451 FKU262451 FUQ262451 GEM262451 GOI262451 GYE262451 HIA262451 HRW262451 IBS262451 ILO262451 IVK262451 JFG262451 JPC262451 JYY262451 KIU262451 KSQ262451 LCM262451 LMI262451 LWE262451 MGA262451 MPW262451 MZS262451 NJO262451 NTK262451 ODG262451 ONC262451 OWY262451 PGU262451 PQQ262451 QAM262451 QKI262451 QUE262451 REA262451 RNW262451 RXS262451 SHO262451 SRK262451 TBG262451 TLC262451 TUY262451 UEU262451 UOQ262451 UYM262451 VII262451 VSE262451 WCA262451 WLW262451 WVS262451 K262463 JG262463 TC262463 ACY262463 AMU262463 AWQ262463 BGM262463 BQI262463 CAE262463 CKA262463 CTW262463 DDS262463 DNO262463 DXK262463 EHG262463 ERC262463 FAY262463 FKU262463 FUQ262463 GEM262463 GOI262463 GYE262463 HIA262463 HRW262463 IBS262463 ILO262463 IVK262463 JFG262463 JPC262463 JYY262463 KIU262463 KSQ262463 LCM262463 LMI262463 LWE262463 MGA262463 MPW262463 MZS262463 NJO262463 NTK262463 ODG262463 ONC262463 OWY262463 PGU262463 PQQ262463 QAM262463 QKI262463 QUE262463 REA262463 RNW262463 RXS262463 SHO262463 SRK262463 TBG262463 TLC262463 TUY262463 UEU262463 UOQ262463 UYM262463 VII262463 VSE262463 WCA262463 WLW262463 WVS262463 K262475 JG262475 TC262475 ACY262475 AMU262475 AWQ262475 BGM262475 BQI262475 CAE262475 CKA262475 CTW262475 DDS262475 DNO262475 DXK262475 EHG262475 ERC262475 FAY262475 FKU262475 FUQ262475 GEM262475 GOI262475 GYE262475 HIA262475 HRW262475 IBS262475 ILO262475 IVK262475 JFG262475 JPC262475 JYY262475 KIU262475 KSQ262475 LCM262475 LMI262475 LWE262475 MGA262475 MPW262475 MZS262475 NJO262475 NTK262475 ODG262475 ONC262475 OWY262475 PGU262475 PQQ262475 QAM262475 QKI262475 QUE262475 REA262475 RNW262475 RXS262475 SHO262475 SRK262475 TBG262475 TLC262475 TUY262475 UEU262475 UOQ262475 UYM262475 VII262475 VSE262475 WCA262475 WLW262475 WVS262475 K262487 JG262487 TC262487 ACY262487 AMU262487 AWQ262487 BGM262487 BQI262487 CAE262487 CKA262487 CTW262487 DDS262487 DNO262487 DXK262487 EHG262487 ERC262487 FAY262487 FKU262487 FUQ262487 GEM262487 GOI262487 GYE262487 HIA262487 HRW262487 IBS262487 ILO262487 IVK262487 JFG262487 JPC262487 JYY262487 KIU262487 KSQ262487 LCM262487 LMI262487 LWE262487 MGA262487 MPW262487 MZS262487 NJO262487 NTK262487 ODG262487 ONC262487 OWY262487 PGU262487 PQQ262487 QAM262487 QKI262487 QUE262487 REA262487 RNW262487 RXS262487 SHO262487 SRK262487 TBG262487 TLC262487 TUY262487 UEU262487 UOQ262487 UYM262487 VII262487 VSE262487 WCA262487 WLW262487 WVS262487 K262499 JG262499 TC262499 ACY262499 AMU262499 AWQ262499 BGM262499 BQI262499 CAE262499 CKA262499 CTW262499 DDS262499 DNO262499 DXK262499 EHG262499 ERC262499 FAY262499 FKU262499 FUQ262499 GEM262499 GOI262499 GYE262499 HIA262499 HRW262499 IBS262499 ILO262499 IVK262499 JFG262499 JPC262499 JYY262499 KIU262499 KSQ262499 LCM262499 LMI262499 LWE262499 MGA262499 MPW262499 MZS262499 NJO262499 NTK262499 ODG262499 ONC262499 OWY262499 PGU262499 PQQ262499 QAM262499 QKI262499 QUE262499 REA262499 RNW262499 RXS262499 SHO262499 SRK262499 TBG262499 TLC262499 TUY262499 UEU262499 UOQ262499 UYM262499 VII262499 VSE262499 WCA262499 WLW262499 WVS262499 K262511 JG262511 TC262511 ACY262511 AMU262511 AWQ262511 BGM262511 BQI262511 CAE262511 CKA262511 CTW262511 DDS262511 DNO262511 DXK262511 EHG262511 ERC262511 FAY262511 FKU262511 FUQ262511 GEM262511 GOI262511 GYE262511 HIA262511 HRW262511 IBS262511 ILO262511 IVK262511 JFG262511 JPC262511 JYY262511 KIU262511 KSQ262511 LCM262511 LMI262511 LWE262511 MGA262511 MPW262511 MZS262511 NJO262511 NTK262511 ODG262511 ONC262511 OWY262511 PGU262511 PQQ262511 QAM262511 QKI262511 QUE262511 REA262511 RNW262511 RXS262511 SHO262511 SRK262511 TBG262511 TLC262511 TUY262511 UEU262511 UOQ262511 UYM262511 VII262511 VSE262511 WCA262511 WLW262511 WVS262511 K262523 JG262523 TC262523 ACY262523 AMU262523 AWQ262523 BGM262523 BQI262523 CAE262523 CKA262523 CTW262523 DDS262523 DNO262523 DXK262523 EHG262523 ERC262523 FAY262523 FKU262523 FUQ262523 GEM262523 GOI262523 GYE262523 HIA262523 HRW262523 IBS262523 ILO262523 IVK262523 JFG262523 JPC262523 JYY262523 KIU262523 KSQ262523 LCM262523 LMI262523 LWE262523 MGA262523 MPW262523 MZS262523 NJO262523 NTK262523 ODG262523 ONC262523 OWY262523 PGU262523 PQQ262523 QAM262523 QKI262523 QUE262523 REA262523 RNW262523 RXS262523 SHO262523 SRK262523 TBG262523 TLC262523 TUY262523 UEU262523 UOQ262523 UYM262523 VII262523 VSE262523 WCA262523 WLW262523 WVS262523 K262535 JG262535 TC262535 ACY262535 AMU262535 AWQ262535 BGM262535 BQI262535 CAE262535 CKA262535 CTW262535 DDS262535 DNO262535 DXK262535 EHG262535 ERC262535 FAY262535 FKU262535 FUQ262535 GEM262535 GOI262535 GYE262535 HIA262535 HRW262535 IBS262535 ILO262535 IVK262535 JFG262535 JPC262535 JYY262535 KIU262535 KSQ262535 LCM262535 LMI262535 LWE262535 MGA262535 MPW262535 MZS262535 NJO262535 NTK262535 ODG262535 ONC262535 OWY262535 PGU262535 PQQ262535 QAM262535 QKI262535 QUE262535 REA262535 RNW262535 RXS262535 SHO262535 SRK262535 TBG262535 TLC262535 TUY262535 UEU262535 UOQ262535 UYM262535 VII262535 VSE262535 WCA262535 WLW262535 WVS262535 K262547 JG262547 TC262547 ACY262547 AMU262547 AWQ262547 BGM262547 BQI262547 CAE262547 CKA262547 CTW262547 DDS262547 DNO262547 DXK262547 EHG262547 ERC262547 FAY262547 FKU262547 FUQ262547 GEM262547 GOI262547 GYE262547 HIA262547 HRW262547 IBS262547 ILO262547 IVK262547 JFG262547 JPC262547 JYY262547 KIU262547 KSQ262547 LCM262547 LMI262547 LWE262547 MGA262547 MPW262547 MZS262547 NJO262547 NTK262547 ODG262547 ONC262547 OWY262547 PGU262547 PQQ262547 QAM262547 QKI262547 QUE262547 REA262547 RNW262547 RXS262547 SHO262547 SRK262547 TBG262547 TLC262547 TUY262547 UEU262547 UOQ262547 UYM262547 VII262547 VSE262547 WCA262547 WLW262547 WVS262547 K262559 JG262559 TC262559 ACY262559 AMU262559 AWQ262559 BGM262559 BQI262559 CAE262559 CKA262559 CTW262559 DDS262559 DNO262559 DXK262559 EHG262559 ERC262559 FAY262559 FKU262559 FUQ262559 GEM262559 GOI262559 GYE262559 HIA262559 HRW262559 IBS262559 ILO262559 IVK262559 JFG262559 JPC262559 JYY262559 KIU262559 KSQ262559 LCM262559 LMI262559 LWE262559 MGA262559 MPW262559 MZS262559 NJO262559 NTK262559 ODG262559 ONC262559 OWY262559 PGU262559 PQQ262559 QAM262559 QKI262559 QUE262559 REA262559 RNW262559 RXS262559 SHO262559 SRK262559 TBG262559 TLC262559 TUY262559 UEU262559 UOQ262559 UYM262559 VII262559 VSE262559 WCA262559 WLW262559 WVS262559 K262571 JG262571 TC262571 ACY262571 AMU262571 AWQ262571 BGM262571 BQI262571 CAE262571 CKA262571 CTW262571 DDS262571 DNO262571 DXK262571 EHG262571 ERC262571 FAY262571 FKU262571 FUQ262571 GEM262571 GOI262571 GYE262571 HIA262571 HRW262571 IBS262571 ILO262571 IVK262571 JFG262571 JPC262571 JYY262571 KIU262571 KSQ262571 LCM262571 LMI262571 LWE262571 MGA262571 MPW262571 MZS262571 NJO262571 NTK262571 ODG262571 ONC262571 OWY262571 PGU262571 PQQ262571 QAM262571 QKI262571 QUE262571 REA262571 RNW262571 RXS262571 SHO262571 SRK262571 TBG262571 TLC262571 TUY262571 UEU262571 UOQ262571 UYM262571 VII262571 VSE262571 WCA262571 WLW262571 WVS262571 K262583 JG262583 TC262583 ACY262583 AMU262583 AWQ262583 BGM262583 BQI262583 CAE262583 CKA262583 CTW262583 DDS262583 DNO262583 DXK262583 EHG262583 ERC262583 FAY262583 FKU262583 FUQ262583 GEM262583 GOI262583 GYE262583 HIA262583 HRW262583 IBS262583 ILO262583 IVK262583 JFG262583 JPC262583 JYY262583 KIU262583 KSQ262583 LCM262583 LMI262583 LWE262583 MGA262583 MPW262583 MZS262583 NJO262583 NTK262583 ODG262583 ONC262583 OWY262583 PGU262583 PQQ262583 QAM262583 QKI262583 QUE262583 REA262583 RNW262583 RXS262583 SHO262583 SRK262583 TBG262583 TLC262583 TUY262583 UEU262583 UOQ262583 UYM262583 VII262583 VSE262583 WCA262583 WLW262583 WVS262583 K262595 JG262595 TC262595 ACY262595 AMU262595 AWQ262595 BGM262595 BQI262595 CAE262595 CKA262595 CTW262595 DDS262595 DNO262595 DXK262595 EHG262595 ERC262595 FAY262595 FKU262595 FUQ262595 GEM262595 GOI262595 GYE262595 HIA262595 HRW262595 IBS262595 ILO262595 IVK262595 JFG262595 JPC262595 JYY262595 KIU262595 KSQ262595 LCM262595 LMI262595 LWE262595 MGA262595 MPW262595 MZS262595 NJO262595 NTK262595 ODG262595 ONC262595 OWY262595 PGU262595 PQQ262595 QAM262595 QKI262595 QUE262595 REA262595 RNW262595 RXS262595 SHO262595 SRK262595 TBG262595 TLC262595 TUY262595 UEU262595 UOQ262595 UYM262595 VII262595 VSE262595 WCA262595 WLW262595 WVS262595 K262607 JG262607 TC262607 ACY262607 AMU262607 AWQ262607 BGM262607 BQI262607 CAE262607 CKA262607 CTW262607 DDS262607 DNO262607 DXK262607 EHG262607 ERC262607 FAY262607 FKU262607 FUQ262607 GEM262607 GOI262607 GYE262607 HIA262607 HRW262607 IBS262607 ILO262607 IVK262607 JFG262607 JPC262607 JYY262607 KIU262607 KSQ262607 LCM262607 LMI262607 LWE262607 MGA262607 MPW262607 MZS262607 NJO262607 NTK262607 ODG262607 ONC262607 OWY262607 PGU262607 PQQ262607 QAM262607 QKI262607 QUE262607 REA262607 RNW262607 RXS262607 SHO262607 SRK262607 TBG262607 TLC262607 TUY262607 UEU262607 UOQ262607 UYM262607 VII262607 VSE262607 WCA262607 WLW262607 WVS262607 K327987 JG327987 TC327987 ACY327987 AMU327987 AWQ327987 BGM327987 BQI327987 CAE327987 CKA327987 CTW327987 DDS327987 DNO327987 DXK327987 EHG327987 ERC327987 FAY327987 FKU327987 FUQ327987 GEM327987 GOI327987 GYE327987 HIA327987 HRW327987 IBS327987 ILO327987 IVK327987 JFG327987 JPC327987 JYY327987 KIU327987 KSQ327987 LCM327987 LMI327987 LWE327987 MGA327987 MPW327987 MZS327987 NJO327987 NTK327987 ODG327987 ONC327987 OWY327987 PGU327987 PQQ327987 QAM327987 QKI327987 QUE327987 REA327987 RNW327987 RXS327987 SHO327987 SRK327987 TBG327987 TLC327987 TUY327987 UEU327987 UOQ327987 UYM327987 VII327987 VSE327987 WCA327987 WLW327987 WVS327987 K327999 JG327999 TC327999 ACY327999 AMU327999 AWQ327999 BGM327999 BQI327999 CAE327999 CKA327999 CTW327999 DDS327999 DNO327999 DXK327999 EHG327999 ERC327999 FAY327999 FKU327999 FUQ327999 GEM327999 GOI327999 GYE327999 HIA327999 HRW327999 IBS327999 ILO327999 IVK327999 JFG327999 JPC327999 JYY327999 KIU327999 KSQ327999 LCM327999 LMI327999 LWE327999 MGA327999 MPW327999 MZS327999 NJO327999 NTK327999 ODG327999 ONC327999 OWY327999 PGU327999 PQQ327999 QAM327999 QKI327999 QUE327999 REA327999 RNW327999 RXS327999 SHO327999 SRK327999 TBG327999 TLC327999 TUY327999 UEU327999 UOQ327999 UYM327999 VII327999 VSE327999 WCA327999 WLW327999 WVS327999 K328011 JG328011 TC328011 ACY328011 AMU328011 AWQ328011 BGM328011 BQI328011 CAE328011 CKA328011 CTW328011 DDS328011 DNO328011 DXK328011 EHG328011 ERC328011 FAY328011 FKU328011 FUQ328011 GEM328011 GOI328011 GYE328011 HIA328011 HRW328011 IBS328011 ILO328011 IVK328011 JFG328011 JPC328011 JYY328011 KIU328011 KSQ328011 LCM328011 LMI328011 LWE328011 MGA328011 MPW328011 MZS328011 NJO328011 NTK328011 ODG328011 ONC328011 OWY328011 PGU328011 PQQ328011 QAM328011 QKI328011 QUE328011 REA328011 RNW328011 RXS328011 SHO328011 SRK328011 TBG328011 TLC328011 TUY328011 UEU328011 UOQ328011 UYM328011 VII328011 VSE328011 WCA328011 WLW328011 WVS328011 K328023 JG328023 TC328023 ACY328023 AMU328023 AWQ328023 BGM328023 BQI328023 CAE328023 CKA328023 CTW328023 DDS328023 DNO328023 DXK328023 EHG328023 ERC328023 FAY328023 FKU328023 FUQ328023 GEM328023 GOI328023 GYE328023 HIA328023 HRW328023 IBS328023 ILO328023 IVK328023 JFG328023 JPC328023 JYY328023 KIU328023 KSQ328023 LCM328023 LMI328023 LWE328023 MGA328023 MPW328023 MZS328023 NJO328023 NTK328023 ODG328023 ONC328023 OWY328023 PGU328023 PQQ328023 QAM328023 QKI328023 QUE328023 REA328023 RNW328023 RXS328023 SHO328023 SRK328023 TBG328023 TLC328023 TUY328023 UEU328023 UOQ328023 UYM328023 VII328023 VSE328023 WCA328023 WLW328023 WVS328023 K328035 JG328035 TC328035 ACY328035 AMU328035 AWQ328035 BGM328035 BQI328035 CAE328035 CKA328035 CTW328035 DDS328035 DNO328035 DXK328035 EHG328035 ERC328035 FAY328035 FKU328035 FUQ328035 GEM328035 GOI328035 GYE328035 HIA328035 HRW328035 IBS328035 ILO328035 IVK328035 JFG328035 JPC328035 JYY328035 KIU328035 KSQ328035 LCM328035 LMI328035 LWE328035 MGA328035 MPW328035 MZS328035 NJO328035 NTK328035 ODG328035 ONC328035 OWY328035 PGU328035 PQQ328035 QAM328035 QKI328035 QUE328035 REA328035 RNW328035 RXS328035 SHO328035 SRK328035 TBG328035 TLC328035 TUY328035 UEU328035 UOQ328035 UYM328035 VII328035 VSE328035 WCA328035 WLW328035 WVS328035 K328047 JG328047 TC328047 ACY328047 AMU328047 AWQ328047 BGM328047 BQI328047 CAE328047 CKA328047 CTW328047 DDS328047 DNO328047 DXK328047 EHG328047 ERC328047 FAY328047 FKU328047 FUQ328047 GEM328047 GOI328047 GYE328047 HIA328047 HRW328047 IBS328047 ILO328047 IVK328047 JFG328047 JPC328047 JYY328047 KIU328047 KSQ328047 LCM328047 LMI328047 LWE328047 MGA328047 MPW328047 MZS328047 NJO328047 NTK328047 ODG328047 ONC328047 OWY328047 PGU328047 PQQ328047 QAM328047 QKI328047 QUE328047 REA328047 RNW328047 RXS328047 SHO328047 SRK328047 TBG328047 TLC328047 TUY328047 UEU328047 UOQ328047 UYM328047 VII328047 VSE328047 WCA328047 WLW328047 WVS328047 K328059 JG328059 TC328059 ACY328059 AMU328059 AWQ328059 BGM328059 BQI328059 CAE328059 CKA328059 CTW328059 DDS328059 DNO328059 DXK328059 EHG328059 ERC328059 FAY328059 FKU328059 FUQ328059 GEM328059 GOI328059 GYE328059 HIA328059 HRW328059 IBS328059 ILO328059 IVK328059 JFG328059 JPC328059 JYY328059 KIU328059 KSQ328059 LCM328059 LMI328059 LWE328059 MGA328059 MPW328059 MZS328059 NJO328059 NTK328059 ODG328059 ONC328059 OWY328059 PGU328059 PQQ328059 QAM328059 QKI328059 QUE328059 REA328059 RNW328059 RXS328059 SHO328059 SRK328059 TBG328059 TLC328059 TUY328059 UEU328059 UOQ328059 UYM328059 VII328059 VSE328059 WCA328059 WLW328059 WVS328059 K328071 JG328071 TC328071 ACY328071 AMU328071 AWQ328071 BGM328071 BQI328071 CAE328071 CKA328071 CTW328071 DDS328071 DNO328071 DXK328071 EHG328071 ERC328071 FAY328071 FKU328071 FUQ328071 GEM328071 GOI328071 GYE328071 HIA328071 HRW328071 IBS328071 ILO328071 IVK328071 JFG328071 JPC328071 JYY328071 KIU328071 KSQ328071 LCM328071 LMI328071 LWE328071 MGA328071 MPW328071 MZS328071 NJO328071 NTK328071 ODG328071 ONC328071 OWY328071 PGU328071 PQQ328071 QAM328071 QKI328071 QUE328071 REA328071 RNW328071 RXS328071 SHO328071 SRK328071 TBG328071 TLC328071 TUY328071 UEU328071 UOQ328071 UYM328071 VII328071 VSE328071 WCA328071 WLW328071 WVS328071 K328083 JG328083 TC328083 ACY328083 AMU328083 AWQ328083 BGM328083 BQI328083 CAE328083 CKA328083 CTW328083 DDS328083 DNO328083 DXK328083 EHG328083 ERC328083 FAY328083 FKU328083 FUQ328083 GEM328083 GOI328083 GYE328083 HIA328083 HRW328083 IBS328083 ILO328083 IVK328083 JFG328083 JPC328083 JYY328083 KIU328083 KSQ328083 LCM328083 LMI328083 LWE328083 MGA328083 MPW328083 MZS328083 NJO328083 NTK328083 ODG328083 ONC328083 OWY328083 PGU328083 PQQ328083 QAM328083 QKI328083 QUE328083 REA328083 RNW328083 RXS328083 SHO328083 SRK328083 TBG328083 TLC328083 TUY328083 UEU328083 UOQ328083 UYM328083 VII328083 VSE328083 WCA328083 WLW328083 WVS328083 K328095 JG328095 TC328095 ACY328095 AMU328095 AWQ328095 BGM328095 BQI328095 CAE328095 CKA328095 CTW328095 DDS328095 DNO328095 DXK328095 EHG328095 ERC328095 FAY328095 FKU328095 FUQ328095 GEM328095 GOI328095 GYE328095 HIA328095 HRW328095 IBS328095 ILO328095 IVK328095 JFG328095 JPC328095 JYY328095 KIU328095 KSQ328095 LCM328095 LMI328095 LWE328095 MGA328095 MPW328095 MZS328095 NJO328095 NTK328095 ODG328095 ONC328095 OWY328095 PGU328095 PQQ328095 QAM328095 QKI328095 QUE328095 REA328095 RNW328095 RXS328095 SHO328095 SRK328095 TBG328095 TLC328095 TUY328095 UEU328095 UOQ328095 UYM328095 VII328095 VSE328095 WCA328095 WLW328095 WVS328095 K328107 JG328107 TC328107 ACY328107 AMU328107 AWQ328107 BGM328107 BQI328107 CAE328107 CKA328107 CTW328107 DDS328107 DNO328107 DXK328107 EHG328107 ERC328107 FAY328107 FKU328107 FUQ328107 GEM328107 GOI328107 GYE328107 HIA328107 HRW328107 IBS328107 ILO328107 IVK328107 JFG328107 JPC328107 JYY328107 KIU328107 KSQ328107 LCM328107 LMI328107 LWE328107 MGA328107 MPW328107 MZS328107 NJO328107 NTK328107 ODG328107 ONC328107 OWY328107 PGU328107 PQQ328107 QAM328107 QKI328107 QUE328107 REA328107 RNW328107 RXS328107 SHO328107 SRK328107 TBG328107 TLC328107 TUY328107 UEU328107 UOQ328107 UYM328107 VII328107 VSE328107 WCA328107 WLW328107 WVS328107 K328119 JG328119 TC328119 ACY328119 AMU328119 AWQ328119 BGM328119 BQI328119 CAE328119 CKA328119 CTW328119 DDS328119 DNO328119 DXK328119 EHG328119 ERC328119 FAY328119 FKU328119 FUQ328119 GEM328119 GOI328119 GYE328119 HIA328119 HRW328119 IBS328119 ILO328119 IVK328119 JFG328119 JPC328119 JYY328119 KIU328119 KSQ328119 LCM328119 LMI328119 LWE328119 MGA328119 MPW328119 MZS328119 NJO328119 NTK328119 ODG328119 ONC328119 OWY328119 PGU328119 PQQ328119 QAM328119 QKI328119 QUE328119 REA328119 RNW328119 RXS328119 SHO328119 SRK328119 TBG328119 TLC328119 TUY328119 UEU328119 UOQ328119 UYM328119 VII328119 VSE328119 WCA328119 WLW328119 WVS328119 K328131 JG328131 TC328131 ACY328131 AMU328131 AWQ328131 BGM328131 BQI328131 CAE328131 CKA328131 CTW328131 DDS328131 DNO328131 DXK328131 EHG328131 ERC328131 FAY328131 FKU328131 FUQ328131 GEM328131 GOI328131 GYE328131 HIA328131 HRW328131 IBS328131 ILO328131 IVK328131 JFG328131 JPC328131 JYY328131 KIU328131 KSQ328131 LCM328131 LMI328131 LWE328131 MGA328131 MPW328131 MZS328131 NJO328131 NTK328131 ODG328131 ONC328131 OWY328131 PGU328131 PQQ328131 QAM328131 QKI328131 QUE328131 REA328131 RNW328131 RXS328131 SHO328131 SRK328131 TBG328131 TLC328131 TUY328131 UEU328131 UOQ328131 UYM328131 VII328131 VSE328131 WCA328131 WLW328131 WVS328131 K328143 JG328143 TC328143 ACY328143 AMU328143 AWQ328143 BGM328143 BQI328143 CAE328143 CKA328143 CTW328143 DDS328143 DNO328143 DXK328143 EHG328143 ERC328143 FAY328143 FKU328143 FUQ328143 GEM328143 GOI328143 GYE328143 HIA328143 HRW328143 IBS328143 ILO328143 IVK328143 JFG328143 JPC328143 JYY328143 KIU328143 KSQ328143 LCM328143 LMI328143 LWE328143 MGA328143 MPW328143 MZS328143 NJO328143 NTK328143 ODG328143 ONC328143 OWY328143 PGU328143 PQQ328143 QAM328143 QKI328143 QUE328143 REA328143 RNW328143 RXS328143 SHO328143 SRK328143 TBG328143 TLC328143 TUY328143 UEU328143 UOQ328143 UYM328143 VII328143 VSE328143 WCA328143 WLW328143 WVS328143 K393523 JG393523 TC393523 ACY393523 AMU393523 AWQ393523 BGM393523 BQI393523 CAE393523 CKA393523 CTW393523 DDS393523 DNO393523 DXK393523 EHG393523 ERC393523 FAY393523 FKU393523 FUQ393523 GEM393523 GOI393523 GYE393523 HIA393523 HRW393523 IBS393523 ILO393523 IVK393523 JFG393523 JPC393523 JYY393523 KIU393523 KSQ393523 LCM393523 LMI393523 LWE393523 MGA393523 MPW393523 MZS393523 NJO393523 NTK393523 ODG393523 ONC393523 OWY393523 PGU393523 PQQ393523 QAM393523 QKI393523 QUE393523 REA393523 RNW393523 RXS393523 SHO393523 SRK393523 TBG393523 TLC393523 TUY393523 UEU393523 UOQ393523 UYM393523 VII393523 VSE393523 WCA393523 WLW393523 WVS393523 K393535 JG393535 TC393535 ACY393535 AMU393535 AWQ393535 BGM393535 BQI393535 CAE393535 CKA393535 CTW393535 DDS393535 DNO393535 DXK393535 EHG393535 ERC393535 FAY393535 FKU393535 FUQ393535 GEM393535 GOI393535 GYE393535 HIA393535 HRW393535 IBS393535 ILO393535 IVK393535 JFG393535 JPC393535 JYY393535 KIU393535 KSQ393535 LCM393535 LMI393535 LWE393535 MGA393535 MPW393535 MZS393535 NJO393535 NTK393535 ODG393535 ONC393535 OWY393535 PGU393535 PQQ393535 QAM393535 QKI393535 QUE393535 REA393535 RNW393535 RXS393535 SHO393535 SRK393535 TBG393535 TLC393535 TUY393535 UEU393535 UOQ393535 UYM393535 VII393535 VSE393535 WCA393535 WLW393535 WVS393535 K393547 JG393547 TC393547 ACY393547 AMU393547 AWQ393547 BGM393547 BQI393547 CAE393547 CKA393547 CTW393547 DDS393547 DNO393547 DXK393547 EHG393547 ERC393547 FAY393547 FKU393547 FUQ393547 GEM393547 GOI393547 GYE393547 HIA393547 HRW393547 IBS393547 ILO393547 IVK393547 JFG393547 JPC393547 JYY393547 KIU393547 KSQ393547 LCM393547 LMI393547 LWE393547 MGA393547 MPW393547 MZS393547 NJO393547 NTK393547 ODG393547 ONC393547 OWY393547 PGU393547 PQQ393547 QAM393547 QKI393547 QUE393547 REA393547 RNW393547 RXS393547 SHO393547 SRK393547 TBG393547 TLC393547 TUY393547 UEU393547 UOQ393547 UYM393547 VII393547 VSE393547 WCA393547 WLW393547 WVS393547 K393559 JG393559 TC393559 ACY393559 AMU393559 AWQ393559 BGM393559 BQI393559 CAE393559 CKA393559 CTW393559 DDS393559 DNO393559 DXK393559 EHG393559 ERC393559 FAY393559 FKU393559 FUQ393559 GEM393559 GOI393559 GYE393559 HIA393559 HRW393559 IBS393559 ILO393559 IVK393559 JFG393559 JPC393559 JYY393559 KIU393559 KSQ393559 LCM393559 LMI393559 LWE393559 MGA393559 MPW393559 MZS393559 NJO393559 NTK393559 ODG393559 ONC393559 OWY393559 PGU393559 PQQ393559 QAM393559 QKI393559 QUE393559 REA393559 RNW393559 RXS393559 SHO393559 SRK393559 TBG393559 TLC393559 TUY393559 UEU393559 UOQ393559 UYM393559 VII393559 VSE393559 WCA393559 WLW393559 WVS393559 K393571 JG393571 TC393571 ACY393571 AMU393571 AWQ393571 BGM393571 BQI393571 CAE393571 CKA393571 CTW393571 DDS393571 DNO393571 DXK393571 EHG393571 ERC393571 FAY393571 FKU393571 FUQ393571 GEM393571 GOI393571 GYE393571 HIA393571 HRW393571 IBS393571 ILO393571 IVK393571 JFG393571 JPC393571 JYY393571 KIU393571 KSQ393571 LCM393571 LMI393571 LWE393571 MGA393571 MPW393571 MZS393571 NJO393571 NTK393571 ODG393571 ONC393571 OWY393571 PGU393571 PQQ393571 QAM393571 QKI393571 QUE393571 REA393571 RNW393571 RXS393571 SHO393571 SRK393571 TBG393571 TLC393571 TUY393571 UEU393571 UOQ393571 UYM393571 VII393571 VSE393571 WCA393571 WLW393571 WVS393571 K393583 JG393583 TC393583 ACY393583 AMU393583 AWQ393583 BGM393583 BQI393583 CAE393583 CKA393583 CTW393583 DDS393583 DNO393583 DXK393583 EHG393583 ERC393583 FAY393583 FKU393583 FUQ393583 GEM393583 GOI393583 GYE393583 HIA393583 HRW393583 IBS393583 ILO393583 IVK393583 JFG393583 JPC393583 JYY393583 KIU393583 KSQ393583 LCM393583 LMI393583 LWE393583 MGA393583 MPW393583 MZS393583 NJO393583 NTK393583 ODG393583 ONC393583 OWY393583 PGU393583 PQQ393583 QAM393583 QKI393583 QUE393583 REA393583 RNW393583 RXS393583 SHO393583 SRK393583 TBG393583 TLC393583 TUY393583 UEU393583 UOQ393583 UYM393583 VII393583 VSE393583 WCA393583 WLW393583 WVS393583 K393595 JG393595 TC393595 ACY393595 AMU393595 AWQ393595 BGM393595 BQI393595 CAE393595 CKA393595 CTW393595 DDS393595 DNO393595 DXK393595 EHG393595 ERC393595 FAY393595 FKU393595 FUQ393595 GEM393595 GOI393595 GYE393595 HIA393595 HRW393595 IBS393595 ILO393595 IVK393595 JFG393595 JPC393595 JYY393595 KIU393595 KSQ393595 LCM393595 LMI393595 LWE393595 MGA393595 MPW393595 MZS393595 NJO393595 NTK393595 ODG393595 ONC393595 OWY393595 PGU393595 PQQ393595 QAM393595 QKI393595 QUE393595 REA393595 RNW393595 RXS393595 SHO393595 SRK393595 TBG393595 TLC393595 TUY393595 UEU393595 UOQ393595 UYM393595 VII393595 VSE393595 WCA393595 WLW393595 WVS393595 K393607 JG393607 TC393607 ACY393607 AMU393607 AWQ393607 BGM393607 BQI393607 CAE393607 CKA393607 CTW393607 DDS393607 DNO393607 DXK393607 EHG393607 ERC393607 FAY393607 FKU393607 FUQ393607 GEM393607 GOI393607 GYE393607 HIA393607 HRW393607 IBS393607 ILO393607 IVK393607 JFG393607 JPC393607 JYY393607 KIU393607 KSQ393607 LCM393607 LMI393607 LWE393607 MGA393607 MPW393607 MZS393607 NJO393607 NTK393607 ODG393607 ONC393607 OWY393607 PGU393607 PQQ393607 QAM393607 QKI393607 QUE393607 REA393607 RNW393607 RXS393607 SHO393607 SRK393607 TBG393607 TLC393607 TUY393607 UEU393607 UOQ393607 UYM393607 VII393607 VSE393607 WCA393607 WLW393607 WVS393607 K393619 JG393619 TC393619 ACY393619 AMU393619 AWQ393619 BGM393619 BQI393619 CAE393619 CKA393619 CTW393619 DDS393619 DNO393619 DXK393619 EHG393619 ERC393619 FAY393619 FKU393619 FUQ393619 GEM393619 GOI393619 GYE393619 HIA393619 HRW393619 IBS393619 ILO393619 IVK393619 JFG393619 JPC393619 JYY393619 KIU393619 KSQ393619 LCM393619 LMI393619 LWE393619 MGA393619 MPW393619 MZS393619 NJO393619 NTK393619 ODG393619 ONC393619 OWY393619 PGU393619 PQQ393619 QAM393619 QKI393619 QUE393619 REA393619 RNW393619 RXS393619 SHO393619 SRK393619 TBG393619 TLC393619 TUY393619 UEU393619 UOQ393619 UYM393619 VII393619 VSE393619 WCA393619 WLW393619 WVS393619 K393631 JG393631 TC393631 ACY393631 AMU393631 AWQ393631 BGM393631 BQI393631 CAE393631 CKA393631 CTW393631 DDS393631 DNO393631 DXK393631 EHG393631 ERC393631 FAY393631 FKU393631 FUQ393631 GEM393631 GOI393631 GYE393631 HIA393631 HRW393631 IBS393631 ILO393631 IVK393631 JFG393631 JPC393631 JYY393631 KIU393631 KSQ393631 LCM393631 LMI393631 LWE393631 MGA393631 MPW393631 MZS393631 NJO393631 NTK393631 ODG393631 ONC393631 OWY393631 PGU393631 PQQ393631 QAM393631 QKI393631 QUE393631 REA393631 RNW393631 RXS393631 SHO393631 SRK393631 TBG393631 TLC393631 TUY393631 UEU393631 UOQ393631 UYM393631 VII393631 VSE393631 WCA393631 WLW393631 WVS393631 K393643 JG393643 TC393643 ACY393643 AMU393643 AWQ393643 BGM393643 BQI393643 CAE393643 CKA393643 CTW393643 DDS393643 DNO393643 DXK393643 EHG393643 ERC393643 FAY393643 FKU393643 FUQ393643 GEM393643 GOI393643 GYE393643 HIA393643 HRW393643 IBS393643 ILO393643 IVK393643 JFG393643 JPC393643 JYY393643 KIU393643 KSQ393643 LCM393643 LMI393643 LWE393643 MGA393643 MPW393643 MZS393643 NJO393643 NTK393643 ODG393643 ONC393643 OWY393643 PGU393643 PQQ393643 QAM393643 QKI393643 QUE393643 REA393643 RNW393643 RXS393643 SHO393643 SRK393643 TBG393643 TLC393643 TUY393643 UEU393643 UOQ393643 UYM393643 VII393643 VSE393643 WCA393643 WLW393643 WVS393643 K393655 JG393655 TC393655 ACY393655 AMU393655 AWQ393655 BGM393655 BQI393655 CAE393655 CKA393655 CTW393655 DDS393655 DNO393655 DXK393655 EHG393655 ERC393655 FAY393655 FKU393655 FUQ393655 GEM393655 GOI393655 GYE393655 HIA393655 HRW393655 IBS393655 ILO393655 IVK393655 JFG393655 JPC393655 JYY393655 KIU393655 KSQ393655 LCM393655 LMI393655 LWE393655 MGA393655 MPW393655 MZS393655 NJO393655 NTK393655 ODG393655 ONC393655 OWY393655 PGU393655 PQQ393655 QAM393655 QKI393655 QUE393655 REA393655 RNW393655 RXS393655 SHO393655 SRK393655 TBG393655 TLC393655 TUY393655 UEU393655 UOQ393655 UYM393655 VII393655 VSE393655 WCA393655 WLW393655 WVS393655 K393667 JG393667 TC393667 ACY393667 AMU393667 AWQ393667 BGM393667 BQI393667 CAE393667 CKA393667 CTW393667 DDS393667 DNO393667 DXK393667 EHG393667 ERC393667 FAY393667 FKU393667 FUQ393667 GEM393667 GOI393667 GYE393667 HIA393667 HRW393667 IBS393667 ILO393667 IVK393667 JFG393667 JPC393667 JYY393667 KIU393667 KSQ393667 LCM393667 LMI393667 LWE393667 MGA393667 MPW393667 MZS393667 NJO393667 NTK393667 ODG393667 ONC393667 OWY393667 PGU393667 PQQ393667 QAM393667 QKI393667 QUE393667 REA393667 RNW393667 RXS393667 SHO393667 SRK393667 TBG393667 TLC393667 TUY393667 UEU393667 UOQ393667 UYM393667 VII393667 VSE393667 WCA393667 WLW393667 WVS393667 K393679 JG393679 TC393679 ACY393679 AMU393679 AWQ393679 BGM393679 BQI393679 CAE393679 CKA393679 CTW393679 DDS393679 DNO393679 DXK393679 EHG393679 ERC393679 FAY393679 FKU393679 FUQ393679 GEM393679 GOI393679 GYE393679 HIA393679 HRW393679 IBS393679 ILO393679 IVK393679 JFG393679 JPC393679 JYY393679 KIU393679 KSQ393679 LCM393679 LMI393679 LWE393679 MGA393679 MPW393679 MZS393679 NJO393679 NTK393679 ODG393679 ONC393679 OWY393679 PGU393679 PQQ393679 QAM393679 QKI393679 QUE393679 REA393679 RNW393679 RXS393679 SHO393679 SRK393679 TBG393679 TLC393679 TUY393679 UEU393679 UOQ393679 UYM393679 VII393679 VSE393679 WCA393679 WLW393679 WVS393679 K459059 JG459059 TC459059 ACY459059 AMU459059 AWQ459059 BGM459059 BQI459059 CAE459059 CKA459059 CTW459059 DDS459059 DNO459059 DXK459059 EHG459059 ERC459059 FAY459059 FKU459059 FUQ459059 GEM459059 GOI459059 GYE459059 HIA459059 HRW459059 IBS459059 ILO459059 IVK459059 JFG459059 JPC459059 JYY459059 KIU459059 KSQ459059 LCM459059 LMI459059 LWE459059 MGA459059 MPW459059 MZS459059 NJO459059 NTK459059 ODG459059 ONC459059 OWY459059 PGU459059 PQQ459059 QAM459059 QKI459059 QUE459059 REA459059 RNW459059 RXS459059 SHO459059 SRK459059 TBG459059 TLC459059 TUY459059 UEU459059 UOQ459059 UYM459059 VII459059 VSE459059 WCA459059 WLW459059 WVS459059 K459071 JG459071 TC459071 ACY459071 AMU459071 AWQ459071 BGM459071 BQI459071 CAE459071 CKA459071 CTW459071 DDS459071 DNO459071 DXK459071 EHG459071 ERC459071 FAY459071 FKU459071 FUQ459071 GEM459071 GOI459071 GYE459071 HIA459071 HRW459071 IBS459071 ILO459071 IVK459071 JFG459071 JPC459071 JYY459071 KIU459071 KSQ459071 LCM459071 LMI459071 LWE459071 MGA459071 MPW459071 MZS459071 NJO459071 NTK459071 ODG459071 ONC459071 OWY459071 PGU459071 PQQ459071 QAM459071 QKI459071 QUE459071 REA459071 RNW459071 RXS459071 SHO459071 SRK459071 TBG459071 TLC459071 TUY459071 UEU459071 UOQ459071 UYM459071 VII459071 VSE459071 WCA459071 WLW459071 WVS459071 K459083 JG459083 TC459083 ACY459083 AMU459083 AWQ459083 BGM459083 BQI459083 CAE459083 CKA459083 CTW459083 DDS459083 DNO459083 DXK459083 EHG459083 ERC459083 FAY459083 FKU459083 FUQ459083 GEM459083 GOI459083 GYE459083 HIA459083 HRW459083 IBS459083 ILO459083 IVK459083 JFG459083 JPC459083 JYY459083 KIU459083 KSQ459083 LCM459083 LMI459083 LWE459083 MGA459083 MPW459083 MZS459083 NJO459083 NTK459083 ODG459083 ONC459083 OWY459083 PGU459083 PQQ459083 QAM459083 QKI459083 QUE459083 REA459083 RNW459083 RXS459083 SHO459083 SRK459083 TBG459083 TLC459083 TUY459083 UEU459083 UOQ459083 UYM459083 VII459083 VSE459083 WCA459083 WLW459083 WVS459083 K459095 JG459095 TC459095 ACY459095 AMU459095 AWQ459095 BGM459095 BQI459095 CAE459095 CKA459095 CTW459095 DDS459095 DNO459095 DXK459095 EHG459095 ERC459095 FAY459095 FKU459095 FUQ459095 GEM459095 GOI459095 GYE459095 HIA459095 HRW459095 IBS459095 ILO459095 IVK459095 JFG459095 JPC459095 JYY459095 KIU459095 KSQ459095 LCM459095 LMI459095 LWE459095 MGA459095 MPW459095 MZS459095 NJO459095 NTK459095 ODG459095 ONC459095 OWY459095 PGU459095 PQQ459095 QAM459095 QKI459095 QUE459095 REA459095 RNW459095 RXS459095 SHO459095 SRK459095 TBG459095 TLC459095 TUY459095 UEU459095 UOQ459095 UYM459095 VII459095 VSE459095 WCA459095 WLW459095 WVS459095 K459107 JG459107 TC459107 ACY459107 AMU459107 AWQ459107 BGM459107 BQI459107 CAE459107 CKA459107 CTW459107 DDS459107 DNO459107 DXK459107 EHG459107 ERC459107 FAY459107 FKU459107 FUQ459107 GEM459107 GOI459107 GYE459107 HIA459107 HRW459107 IBS459107 ILO459107 IVK459107 JFG459107 JPC459107 JYY459107 KIU459107 KSQ459107 LCM459107 LMI459107 LWE459107 MGA459107 MPW459107 MZS459107 NJO459107 NTK459107 ODG459107 ONC459107 OWY459107 PGU459107 PQQ459107 QAM459107 QKI459107 QUE459107 REA459107 RNW459107 RXS459107 SHO459107 SRK459107 TBG459107 TLC459107 TUY459107 UEU459107 UOQ459107 UYM459107 VII459107 VSE459107 WCA459107 WLW459107 WVS459107 K459119 JG459119 TC459119 ACY459119 AMU459119 AWQ459119 BGM459119 BQI459119 CAE459119 CKA459119 CTW459119 DDS459119 DNO459119 DXK459119 EHG459119 ERC459119 FAY459119 FKU459119 FUQ459119 GEM459119 GOI459119 GYE459119 HIA459119 HRW459119 IBS459119 ILO459119 IVK459119 JFG459119 JPC459119 JYY459119 KIU459119 KSQ459119 LCM459119 LMI459119 LWE459119 MGA459119 MPW459119 MZS459119 NJO459119 NTK459119 ODG459119 ONC459119 OWY459119 PGU459119 PQQ459119 QAM459119 QKI459119 QUE459119 REA459119 RNW459119 RXS459119 SHO459119 SRK459119 TBG459119 TLC459119 TUY459119 UEU459119 UOQ459119 UYM459119 VII459119 VSE459119 WCA459119 WLW459119 WVS459119 K459131 JG459131 TC459131 ACY459131 AMU459131 AWQ459131 BGM459131 BQI459131 CAE459131 CKA459131 CTW459131 DDS459131 DNO459131 DXK459131 EHG459131 ERC459131 FAY459131 FKU459131 FUQ459131 GEM459131 GOI459131 GYE459131 HIA459131 HRW459131 IBS459131 ILO459131 IVK459131 JFG459131 JPC459131 JYY459131 KIU459131 KSQ459131 LCM459131 LMI459131 LWE459131 MGA459131 MPW459131 MZS459131 NJO459131 NTK459131 ODG459131 ONC459131 OWY459131 PGU459131 PQQ459131 QAM459131 QKI459131 QUE459131 REA459131 RNW459131 RXS459131 SHO459131 SRK459131 TBG459131 TLC459131 TUY459131 UEU459131 UOQ459131 UYM459131 VII459131 VSE459131 WCA459131 WLW459131 WVS459131 K459143 JG459143 TC459143 ACY459143 AMU459143 AWQ459143 BGM459143 BQI459143 CAE459143 CKA459143 CTW459143 DDS459143 DNO459143 DXK459143 EHG459143 ERC459143 FAY459143 FKU459143 FUQ459143 GEM459143 GOI459143 GYE459143 HIA459143 HRW459143 IBS459143 ILO459143 IVK459143 JFG459143 JPC459143 JYY459143 KIU459143 KSQ459143 LCM459143 LMI459143 LWE459143 MGA459143 MPW459143 MZS459143 NJO459143 NTK459143 ODG459143 ONC459143 OWY459143 PGU459143 PQQ459143 QAM459143 QKI459143 QUE459143 REA459143 RNW459143 RXS459143 SHO459143 SRK459143 TBG459143 TLC459143 TUY459143 UEU459143 UOQ459143 UYM459143 VII459143 VSE459143 WCA459143 WLW459143 WVS459143 K459155 JG459155 TC459155 ACY459155 AMU459155 AWQ459155 BGM459155 BQI459155 CAE459155 CKA459155 CTW459155 DDS459155 DNO459155 DXK459155 EHG459155 ERC459155 FAY459155 FKU459155 FUQ459155 GEM459155 GOI459155 GYE459155 HIA459155 HRW459155 IBS459155 ILO459155 IVK459155 JFG459155 JPC459155 JYY459155 KIU459155 KSQ459155 LCM459155 LMI459155 LWE459155 MGA459155 MPW459155 MZS459155 NJO459155 NTK459155 ODG459155 ONC459155 OWY459155 PGU459155 PQQ459155 QAM459155 QKI459155 QUE459155 REA459155 RNW459155 RXS459155 SHO459155 SRK459155 TBG459155 TLC459155 TUY459155 UEU459155 UOQ459155 UYM459155 VII459155 VSE459155 WCA459155 WLW459155 WVS459155 K459167 JG459167 TC459167 ACY459167 AMU459167 AWQ459167 BGM459167 BQI459167 CAE459167 CKA459167 CTW459167 DDS459167 DNO459167 DXK459167 EHG459167 ERC459167 FAY459167 FKU459167 FUQ459167 GEM459167 GOI459167 GYE459167 HIA459167 HRW459167 IBS459167 ILO459167 IVK459167 JFG459167 JPC459167 JYY459167 KIU459167 KSQ459167 LCM459167 LMI459167 LWE459167 MGA459167 MPW459167 MZS459167 NJO459167 NTK459167 ODG459167 ONC459167 OWY459167 PGU459167 PQQ459167 QAM459167 QKI459167 QUE459167 REA459167 RNW459167 RXS459167 SHO459167 SRK459167 TBG459167 TLC459167 TUY459167 UEU459167 UOQ459167 UYM459167 VII459167 VSE459167 WCA459167 WLW459167 WVS459167 K459179 JG459179 TC459179 ACY459179 AMU459179 AWQ459179 BGM459179 BQI459179 CAE459179 CKA459179 CTW459179 DDS459179 DNO459179 DXK459179 EHG459179 ERC459179 FAY459179 FKU459179 FUQ459179 GEM459179 GOI459179 GYE459179 HIA459179 HRW459179 IBS459179 ILO459179 IVK459179 JFG459179 JPC459179 JYY459179 KIU459179 KSQ459179 LCM459179 LMI459179 LWE459179 MGA459179 MPW459179 MZS459179 NJO459179 NTK459179 ODG459179 ONC459179 OWY459179 PGU459179 PQQ459179 QAM459179 QKI459179 QUE459179 REA459179 RNW459179 RXS459179 SHO459179 SRK459179 TBG459179 TLC459179 TUY459179 UEU459179 UOQ459179 UYM459179 VII459179 VSE459179 WCA459179 WLW459179 WVS459179 K459191 JG459191 TC459191 ACY459191 AMU459191 AWQ459191 BGM459191 BQI459191 CAE459191 CKA459191 CTW459191 DDS459191 DNO459191 DXK459191 EHG459191 ERC459191 FAY459191 FKU459191 FUQ459191 GEM459191 GOI459191 GYE459191 HIA459191 HRW459191 IBS459191 ILO459191 IVK459191 JFG459191 JPC459191 JYY459191 KIU459191 KSQ459191 LCM459191 LMI459191 LWE459191 MGA459191 MPW459191 MZS459191 NJO459191 NTK459191 ODG459191 ONC459191 OWY459191 PGU459191 PQQ459191 QAM459191 QKI459191 QUE459191 REA459191 RNW459191 RXS459191 SHO459191 SRK459191 TBG459191 TLC459191 TUY459191 UEU459191 UOQ459191 UYM459191 VII459191 VSE459191 WCA459191 WLW459191 WVS459191 K459203 JG459203 TC459203 ACY459203 AMU459203 AWQ459203 BGM459203 BQI459203 CAE459203 CKA459203 CTW459203 DDS459203 DNO459203 DXK459203 EHG459203 ERC459203 FAY459203 FKU459203 FUQ459203 GEM459203 GOI459203 GYE459203 HIA459203 HRW459203 IBS459203 ILO459203 IVK459203 JFG459203 JPC459203 JYY459203 KIU459203 KSQ459203 LCM459203 LMI459203 LWE459203 MGA459203 MPW459203 MZS459203 NJO459203 NTK459203 ODG459203 ONC459203 OWY459203 PGU459203 PQQ459203 QAM459203 QKI459203 QUE459203 REA459203 RNW459203 RXS459203 SHO459203 SRK459203 TBG459203 TLC459203 TUY459203 UEU459203 UOQ459203 UYM459203 VII459203 VSE459203 WCA459203 WLW459203 WVS459203 K459215 JG459215 TC459215 ACY459215 AMU459215 AWQ459215 BGM459215 BQI459215 CAE459215 CKA459215 CTW459215 DDS459215 DNO459215 DXK459215 EHG459215 ERC459215 FAY459215 FKU459215 FUQ459215 GEM459215 GOI459215 GYE459215 HIA459215 HRW459215 IBS459215 ILO459215 IVK459215 JFG459215 JPC459215 JYY459215 KIU459215 KSQ459215 LCM459215 LMI459215 LWE459215 MGA459215 MPW459215 MZS459215 NJO459215 NTK459215 ODG459215 ONC459215 OWY459215 PGU459215 PQQ459215 QAM459215 QKI459215 QUE459215 REA459215 RNW459215 RXS459215 SHO459215 SRK459215 TBG459215 TLC459215 TUY459215 UEU459215 UOQ459215 UYM459215 VII459215 VSE459215 WCA459215 WLW459215 WVS459215 K524595 JG524595 TC524595 ACY524595 AMU524595 AWQ524595 BGM524595 BQI524595 CAE524595 CKA524595 CTW524595 DDS524595 DNO524595 DXK524595 EHG524595 ERC524595 FAY524595 FKU524595 FUQ524595 GEM524595 GOI524595 GYE524595 HIA524595 HRW524595 IBS524595 ILO524595 IVK524595 JFG524595 JPC524595 JYY524595 KIU524595 KSQ524595 LCM524595 LMI524595 LWE524595 MGA524595 MPW524595 MZS524595 NJO524595 NTK524595 ODG524595 ONC524595 OWY524595 PGU524595 PQQ524595 QAM524595 QKI524595 QUE524595 REA524595 RNW524595 RXS524595 SHO524595 SRK524595 TBG524595 TLC524595 TUY524595 UEU524595 UOQ524595 UYM524595 VII524595 VSE524595 WCA524595 WLW524595 WVS524595 K524607 JG524607 TC524607 ACY524607 AMU524607 AWQ524607 BGM524607 BQI524607 CAE524607 CKA524607 CTW524607 DDS524607 DNO524607 DXK524607 EHG524607 ERC524607 FAY524607 FKU524607 FUQ524607 GEM524607 GOI524607 GYE524607 HIA524607 HRW524607 IBS524607 ILO524607 IVK524607 JFG524607 JPC524607 JYY524607 KIU524607 KSQ524607 LCM524607 LMI524607 LWE524607 MGA524607 MPW524607 MZS524607 NJO524607 NTK524607 ODG524607 ONC524607 OWY524607 PGU524607 PQQ524607 QAM524607 QKI524607 QUE524607 REA524607 RNW524607 RXS524607 SHO524607 SRK524607 TBG524607 TLC524607 TUY524607 UEU524607 UOQ524607 UYM524607 VII524607 VSE524607 WCA524607 WLW524607 WVS524607 K524619 JG524619 TC524619 ACY524619 AMU524619 AWQ524619 BGM524619 BQI524619 CAE524619 CKA524619 CTW524619 DDS524619 DNO524619 DXK524619 EHG524619 ERC524619 FAY524619 FKU524619 FUQ524619 GEM524619 GOI524619 GYE524619 HIA524619 HRW524619 IBS524619 ILO524619 IVK524619 JFG524619 JPC524619 JYY524619 KIU524619 KSQ524619 LCM524619 LMI524619 LWE524619 MGA524619 MPW524619 MZS524619 NJO524619 NTK524619 ODG524619 ONC524619 OWY524619 PGU524619 PQQ524619 QAM524619 QKI524619 QUE524619 REA524619 RNW524619 RXS524619 SHO524619 SRK524619 TBG524619 TLC524619 TUY524619 UEU524619 UOQ524619 UYM524619 VII524619 VSE524619 WCA524619 WLW524619 WVS524619 K524631 JG524631 TC524631 ACY524631 AMU524631 AWQ524631 BGM524631 BQI524631 CAE524631 CKA524631 CTW524631 DDS524631 DNO524631 DXK524631 EHG524631 ERC524631 FAY524631 FKU524631 FUQ524631 GEM524631 GOI524631 GYE524631 HIA524631 HRW524631 IBS524631 ILO524631 IVK524631 JFG524631 JPC524631 JYY524631 KIU524631 KSQ524631 LCM524631 LMI524631 LWE524631 MGA524631 MPW524631 MZS524631 NJO524631 NTK524631 ODG524631 ONC524631 OWY524631 PGU524631 PQQ524631 QAM524631 QKI524631 QUE524631 REA524631 RNW524631 RXS524631 SHO524631 SRK524631 TBG524631 TLC524631 TUY524631 UEU524631 UOQ524631 UYM524631 VII524631 VSE524631 WCA524631 WLW524631 WVS524631 K524643 JG524643 TC524643 ACY524643 AMU524643 AWQ524643 BGM524643 BQI524643 CAE524643 CKA524643 CTW524643 DDS524643 DNO524643 DXK524643 EHG524643 ERC524643 FAY524643 FKU524643 FUQ524643 GEM524643 GOI524643 GYE524643 HIA524643 HRW524643 IBS524643 ILO524643 IVK524643 JFG524643 JPC524643 JYY524643 KIU524643 KSQ524643 LCM524643 LMI524643 LWE524643 MGA524643 MPW524643 MZS524643 NJO524643 NTK524643 ODG524643 ONC524643 OWY524643 PGU524643 PQQ524643 QAM524643 QKI524643 QUE524643 REA524643 RNW524643 RXS524643 SHO524643 SRK524643 TBG524643 TLC524643 TUY524643 UEU524643 UOQ524643 UYM524643 VII524643 VSE524643 WCA524643 WLW524643 WVS524643 K524655 JG524655 TC524655 ACY524655 AMU524655 AWQ524655 BGM524655 BQI524655 CAE524655 CKA524655 CTW524655 DDS524655 DNO524655 DXK524655 EHG524655 ERC524655 FAY524655 FKU524655 FUQ524655 GEM524655 GOI524655 GYE524655 HIA524655 HRW524655 IBS524655 ILO524655 IVK524655 JFG524655 JPC524655 JYY524655 KIU524655 KSQ524655 LCM524655 LMI524655 LWE524655 MGA524655 MPW524655 MZS524655 NJO524655 NTK524655 ODG524655 ONC524655 OWY524655 PGU524655 PQQ524655 QAM524655 QKI524655 QUE524655 REA524655 RNW524655 RXS524655 SHO524655 SRK524655 TBG524655 TLC524655 TUY524655 UEU524655 UOQ524655 UYM524655 VII524655 VSE524655 WCA524655 WLW524655 WVS524655 K524667 JG524667 TC524667 ACY524667 AMU524667 AWQ524667 BGM524667 BQI524667 CAE524667 CKA524667 CTW524667 DDS524667 DNO524667 DXK524667 EHG524667 ERC524667 FAY524667 FKU524667 FUQ524667 GEM524667 GOI524667 GYE524667 HIA524667 HRW524667 IBS524667 ILO524667 IVK524667 JFG524667 JPC524667 JYY524667 KIU524667 KSQ524667 LCM524667 LMI524667 LWE524667 MGA524667 MPW524667 MZS524667 NJO524667 NTK524667 ODG524667 ONC524667 OWY524667 PGU524667 PQQ524667 QAM524667 QKI524667 QUE524667 REA524667 RNW524667 RXS524667 SHO524667 SRK524667 TBG524667 TLC524667 TUY524667 UEU524667 UOQ524667 UYM524667 VII524667 VSE524667 WCA524667 WLW524667 WVS524667 K524679 JG524679 TC524679 ACY524679 AMU524679 AWQ524679 BGM524679 BQI524679 CAE524679 CKA524679 CTW524679 DDS524679 DNO524679 DXK524679 EHG524679 ERC524679 FAY524679 FKU524679 FUQ524679 GEM524679 GOI524679 GYE524679 HIA524679 HRW524679 IBS524679 ILO524679 IVK524679 JFG524679 JPC524679 JYY524679 KIU524679 KSQ524679 LCM524679 LMI524679 LWE524679 MGA524679 MPW524679 MZS524679 NJO524679 NTK524679 ODG524679 ONC524679 OWY524679 PGU524679 PQQ524679 QAM524679 QKI524679 QUE524679 REA524679 RNW524679 RXS524679 SHO524679 SRK524679 TBG524679 TLC524679 TUY524679 UEU524679 UOQ524679 UYM524679 VII524679 VSE524679 WCA524679 WLW524679 WVS524679 K524691 JG524691 TC524691 ACY524691 AMU524691 AWQ524691 BGM524691 BQI524691 CAE524691 CKA524691 CTW524691 DDS524691 DNO524691 DXK524691 EHG524691 ERC524691 FAY524691 FKU524691 FUQ524691 GEM524691 GOI524691 GYE524691 HIA524691 HRW524691 IBS524691 ILO524691 IVK524691 JFG524691 JPC524691 JYY524691 KIU524691 KSQ524691 LCM524691 LMI524691 LWE524691 MGA524691 MPW524691 MZS524691 NJO524691 NTK524691 ODG524691 ONC524691 OWY524691 PGU524691 PQQ524691 QAM524691 QKI524691 QUE524691 REA524691 RNW524691 RXS524691 SHO524691 SRK524691 TBG524691 TLC524691 TUY524691 UEU524691 UOQ524691 UYM524691 VII524691 VSE524691 WCA524691 WLW524691 WVS524691 K524703 JG524703 TC524703 ACY524703 AMU524703 AWQ524703 BGM524703 BQI524703 CAE524703 CKA524703 CTW524703 DDS524703 DNO524703 DXK524703 EHG524703 ERC524703 FAY524703 FKU524703 FUQ524703 GEM524703 GOI524703 GYE524703 HIA524703 HRW524703 IBS524703 ILO524703 IVK524703 JFG524703 JPC524703 JYY524703 KIU524703 KSQ524703 LCM524703 LMI524703 LWE524703 MGA524703 MPW524703 MZS524703 NJO524703 NTK524703 ODG524703 ONC524703 OWY524703 PGU524703 PQQ524703 QAM524703 QKI524703 QUE524703 REA524703 RNW524703 RXS524703 SHO524703 SRK524703 TBG524703 TLC524703 TUY524703 UEU524703 UOQ524703 UYM524703 VII524703 VSE524703 WCA524703 WLW524703 WVS524703 K524715 JG524715 TC524715 ACY524715 AMU524715 AWQ524715 BGM524715 BQI524715 CAE524715 CKA524715 CTW524715 DDS524715 DNO524715 DXK524715 EHG524715 ERC524715 FAY524715 FKU524715 FUQ524715 GEM524715 GOI524715 GYE524715 HIA524715 HRW524715 IBS524715 ILO524715 IVK524715 JFG524715 JPC524715 JYY524715 KIU524715 KSQ524715 LCM524715 LMI524715 LWE524715 MGA524715 MPW524715 MZS524715 NJO524715 NTK524715 ODG524715 ONC524715 OWY524715 PGU524715 PQQ524715 QAM524715 QKI524715 QUE524715 REA524715 RNW524715 RXS524715 SHO524715 SRK524715 TBG524715 TLC524715 TUY524715 UEU524715 UOQ524715 UYM524715 VII524715 VSE524715 WCA524715 WLW524715 WVS524715 K524727 JG524727 TC524727 ACY524727 AMU524727 AWQ524727 BGM524727 BQI524727 CAE524727 CKA524727 CTW524727 DDS524727 DNO524727 DXK524727 EHG524727 ERC524727 FAY524727 FKU524727 FUQ524727 GEM524727 GOI524727 GYE524727 HIA524727 HRW524727 IBS524727 ILO524727 IVK524727 JFG524727 JPC524727 JYY524727 KIU524727 KSQ524727 LCM524727 LMI524727 LWE524727 MGA524727 MPW524727 MZS524727 NJO524727 NTK524727 ODG524727 ONC524727 OWY524727 PGU524727 PQQ524727 QAM524727 QKI524727 QUE524727 REA524727 RNW524727 RXS524727 SHO524727 SRK524727 TBG524727 TLC524727 TUY524727 UEU524727 UOQ524727 UYM524727 VII524727 VSE524727 WCA524727 WLW524727 WVS524727 K524739 JG524739 TC524739 ACY524739 AMU524739 AWQ524739 BGM524739 BQI524739 CAE524739 CKA524739 CTW524739 DDS524739 DNO524739 DXK524739 EHG524739 ERC524739 FAY524739 FKU524739 FUQ524739 GEM524739 GOI524739 GYE524739 HIA524739 HRW524739 IBS524739 ILO524739 IVK524739 JFG524739 JPC524739 JYY524739 KIU524739 KSQ524739 LCM524739 LMI524739 LWE524739 MGA524739 MPW524739 MZS524739 NJO524739 NTK524739 ODG524739 ONC524739 OWY524739 PGU524739 PQQ524739 QAM524739 QKI524739 QUE524739 REA524739 RNW524739 RXS524739 SHO524739 SRK524739 TBG524739 TLC524739 TUY524739 UEU524739 UOQ524739 UYM524739 VII524739 VSE524739 WCA524739 WLW524739 WVS524739 K524751 JG524751 TC524751 ACY524751 AMU524751 AWQ524751 BGM524751 BQI524751 CAE524751 CKA524751 CTW524751 DDS524751 DNO524751 DXK524751 EHG524751 ERC524751 FAY524751 FKU524751 FUQ524751 GEM524751 GOI524751 GYE524751 HIA524751 HRW524751 IBS524751 ILO524751 IVK524751 JFG524751 JPC524751 JYY524751 KIU524751 KSQ524751 LCM524751 LMI524751 LWE524751 MGA524751 MPW524751 MZS524751 NJO524751 NTK524751 ODG524751 ONC524751 OWY524751 PGU524751 PQQ524751 QAM524751 QKI524751 QUE524751 REA524751 RNW524751 RXS524751 SHO524751 SRK524751 TBG524751 TLC524751 TUY524751 UEU524751 UOQ524751 UYM524751 VII524751 VSE524751 WCA524751 WLW524751 WVS524751 K590131 JG590131 TC590131 ACY590131 AMU590131 AWQ590131 BGM590131 BQI590131 CAE590131 CKA590131 CTW590131 DDS590131 DNO590131 DXK590131 EHG590131 ERC590131 FAY590131 FKU590131 FUQ590131 GEM590131 GOI590131 GYE590131 HIA590131 HRW590131 IBS590131 ILO590131 IVK590131 JFG590131 JPC590131 JYY590131 KIU590131 KSQ590131 LCM590131 LMI590131 LWE590131 MGA590131 MPW590131 MZS590131 NJO590131 NTK590131 ODG590131 ONC590131 OWY590131 PGU590131 PQQ590131 QAM590131 QKI590131 QUE590131 REA590131 RNW590131 RXS590131 SHO590131 SRK590131 TBG590131 TLC590131 TUY590131 UEU590131 UOQ590131 UYM590131 VII590131 VSE590131 WCA590131 WLW590131 WVS590131 K590143 JG590143 TC590143 ACY590143 AMU590143 AWQ590143 BGM590143 BQI590143 CAE590143 CKA590143 CTW590143 DDS590143 DNO590143 DXK590143 EHG590143 ERC590143 FAY590143 FKU590143 FUQ590143 GEM590143 GOI590143 GYE590143 HIA590143 HRW590143 IBS590143 ILO590143 IVK590143 JFG590143 JPC590143 JYY590143 KIU590143 KSQ590143 LCM590143 LMI590143 LWE590143 MGA590143 MPW590143 MZS590143 NJO590143 NTK590143 ODG590143 ONC590143 OWY590143 PGU590143 PQQ590143 QAM590143 QKI590143 QUE590143 REA590143 RNW590143 RXS590143 SHO590143 SRK590143 TBG590143 TLC590143 TUY590143 UEU590143 UOQ590143 UYM590143 VII590143 VSE590143 WCA590143 WLW590143 WVS590143 K590155 JG590155 TC590155 ACY590155 AMU590155 AWQ590155 BGM590155 BQI590155 CAE590155 CKA590155 CTW590155 DDS590155 DNO590155 DXK590155 EHG590155 ERC590155 FAY590155 FKU590155 FUQ590155 GEM590155 GOI590155 GYE590155 HIA590155 HRW590155 IBS590155 ILO590155 IVK590155 JFG590155 JPC590155 JYY590155 KIU590155 KSQ590155 LCM590155 LMI590155 LWE590155 MGA590155 MPW590155 MZS590155 NJO590155 NTK590155 ODG590155 ONC590155 OWY590155 PGU590155 PQQ590155 QAM590155 QKI590155 QUE590155 REA590155 RNW590155 RXS590155 SHO590155 SRK590155 TBG590155 TLC590155 TUY590155 UEU590155 UOQ590155 UYM590155 VII590155 VSE590155 WCA590155 WLW590155 WVS590155 K590167 JG590167 TC590167 ACY590167 AMU590167 AWQ590167 BGM590167 BQI590167 CAE590167 CKA590167 CTW590167 DDS590167 DNO590167 DXK590167 EHG590167 ERC590167 FAY590167 FKU590167 FUQ590167 GEM590167 GOI590167 GYE590167 HIA590167 HRW590167 IBS590167 ILO590167 IVK590167 JFG590167 JPC590167 JYY590167 KIU590167 KSQ590167 LCM590167 LMI590167 LWE590167 MGA590167 MPW590167 MZS590167 NJO590167 NTK590167 ODG590167 ONC590167 OWY590167 PGU590167 PQQ590167 QAM590167 QKI590167 QUE590167 REA590167 RNW590167 RXS590167 SHO590167 SRK590167 TBG590167 TLC590167 TUY590167 UEU590167 UOQ590167 UYM590167 VII590167 VSE590167 WCA590167 WLW590167 WVS590167 K590179 JG590179 TC590179 ACY590179 AMU590179 AWQ590179 BGM590179 BQI590179 CAE590179 CKA590179 CTW590179 DDS590179 DNO590179 DXK590179 EHG590179 ERC590179 FAY590179 FKU590179 FUQ590179 GEM590179 GOI590179 GYE590179 HIA590179 HRW590179 IBS590179 ILO590179 IVK590179 JFG590179 JPC590179 JYY590179 KIU590179 KSQ590179 LCM590179 LMI590179 LWE590179 MGA590179 MPW590179 MZS590179 NJO590179 NTK590179 ODG590179 ONC590179 OWY590179 PGU590179 PQQ590179 QAM590179 QKI590179 QUE590179 REA590179 RNW590179 RXS590179 SHO590179 SRK590179 TBG590179 TLC590179 TUY590179 UEU590179 UOQ590179 UYM590179 VII590179 VSE590179 WCA590179 WLW590179 WVS590179 K590191 JG590191 TC590191 ACY590191 AMU590191 AWQ590191 BGM590191 BQI590191 CAE590191 CKA590191 CTW590191 DDS590191 DNO590191 DXK590191 EHG590191 ERC590191 FAY590191 FKU590191 FUQ590191 GEM590191 GOI590191 GYE590191 HIA590191 HRW590191 IBS590191 ILO590191 IVK590191 JFG590191 JPC590191 JYY590191 KIU590191 KSQ590191 LCM590191 LMI590191 LWE590191 MGA590191 MPW590191 MZS590191 NJO590191 NTK590191 ODG590191 ONC590191 OWY590191 PGU590191 PQQ590191 QAM590191 QKI590191 QUE590191 REA590191 RNW590191 RXS590191 SHO590191 SRK590191 TBG590191 TLC590191 TUY590191 UEU590191 UOQ590191 UYM590191 VII590191 VSE590191 WCA590191 WLW590191 WVS590191 K590203 JG590203 TC590203 ACY590203 AMU590203 AWQ590203 BGM590203 BQI590203 CAE590203 CKA590203 CTW590203 DDS590203 DNO590203 DXK590203 EHG590203 ERC590203 FAY590203 FKU590203 FUQ590203 GEM590203 GOI590203 GYE590203 HIA590203 HRW590203 IBS590203 ILO590203 IVK590203 JFG590203 JPC590203 JYY590203 KIU590203 KSQ590203 LCM590203 LMI590203 LWE590203 MGA590203 MPW590203 MZS590203 NJO590203 NTK590203 ODG590203 ONC590203 OWY590203 PGU590203 PQQ590203 QAM590203 QKI590203 QUE590203 REA590203 RNW590203 RXS590203 SHO590203 SRK590203 TBG590203 TLC590203 TUY590203 UEU590203 UOQ590203 UYM590203 VII590203 VSE590203 WCA590203 WLW590203 WVS590203 K590215 JG590215 TC590215 ACY590215 AMU590215 AWQ590215 BGM590215 BQI590215 CAE590215 CKA590215 CTW590215 DDS590215 DNO590215 DXK590215 EHG590215 ERC590215 FAY590215 FKU590215 FUQ590215 GEM590215 GOI590215 GYE590215 HIA590215 HRW590215 IBS590215 ILO590215 IVK590215 JFG590215 JPC590215 JYY590215 KIU590215 KSQ590215 LCM590215 LMI590215 LWE590215 MGA590215 MPW590215 MZS590215 NJO590215 NTK590215 ODG590215 ONC590215 OWY590215 PGU590215 PQQ590215 QAM590215 QKI590215 QUE590215 REA590215 RNW590215 RXS590215 SHO590215 SRK590215 TBG590215 TLC590215 TUY590215 UEU590215 UOQ590215 UYM590215 VII590215 VSE590215 WCA590215 WLW590215 WVS590215 K590227 JG590227 TC590227 ACY590227 AMU590227 AWQ590227 BGM590227 BQI590227 CAE590227 CKA590227 CTW590227 DDS590227 DNO590227 DXK590227 EHG590227 ERC590227 FAY590227 FKU590227 FUQ590227 GEM590227 GOI590227 GYE590227 HIA590227 HRW590227 IBS590227 ILO590227 IVK590227 JFG590227 JPC590227 JYY590227 KIU590227 KSQ590227 LCM590227 LMI590227 LWE590227 MGA590227 MPW590227 MZS590227 NJO590227 NTK590227 ODG590227 ONC590227 OWY590227 PGU590227 PQQ590227 QAM590227 QKI590227 QUE590227 REA590227 RNW590227 RXS590227 SHO590227 SRK590227 TBG590227 TLC590227 TUY590227 UEU590227 UOQ590227 UYM590227 VII590227 VSE590227 WCA590227 WLW590227 WVS590227 K590239 JG590239 TC590239 ACY590239 AMU590239 AWQ590239 BGM590239 BQI590239 CAE590239 CKA590239 CTW590239 DDS590239 DNO590239 DXK590239 EHG590239 ERC590239 FAY590239 FKU590239 FUQ590239 GEM590239 GOI590239 GYE590239 HIA590239 HRW590239 IBS590239 ILO590239 IVK590239 JFG590239 JPC590239 JYY590239 KIU590239 KSQ590239 LCM590239 LMI590239 LWE590239 MGA590239 MPW590239 MZS590239 NJO590239 NTK590239 ODG590239 ONC590239 OWY590239 PGU590239 PQQ590239 QAM590239 QKI590239 QUE590239 REA590239 RNW590239 RXS590239 SHO590239 SRK590239 TBG590239 TLC590239 TUY590239 UEU590239 UOQ590239 UYM590239 VII590239 VSE590239 WCA590239 WLW590239 WVS590239 K590251 JG590251 TC590251 ACY590251 AMU590251 AWQ590251 BGM590251 BQI590251 CAE590251 CKA590251 CTW590251 DDS590251 DNO590251 DXK590251 EHG590251 ERC590251 FAY590251 FKU590251 FUQ590251 GEM590251 GOI590251 GYE590251 HIA590251 HRW590251 IBS590251 ILO590251 IVK590251 JFG590251 JPC590251 JYY590251 KIU590251 KSQ590251 LCM590251 LMI590251 LWE590251 MGA590251 MPW590251 MZS590251 NJO590251 NTK590251 ODG590251 ONC590251 OWY590251 PGU590251 PQQ590251 QAM590251 QKI590251 QUE590251 REA590251 RNW590251 RXS590251 SHO590251 SRK590251 TBG590251 TLC590251 TUY590251 UEU590251 UOQ590251 UYM590251 VII590251 VSE590251 WCA590251 WLW590251 WVS590251 K590263 JG590263 TC590263 ACY590263 AMU590263 AWQ590263 BGM590263 BQI590263 CAE590263 CKA590263 CTW590263 DDS590263 DNO590263 DXK590263 EHG590263 ERC590263 FAY590263 FKU590263 FUQ590263 GEM590263 GOI590263 GYE590263 HIA590263 HRW590263 IBS590263 ILO590263 IVK590263 JFG590263 JPC590263 JYY590263 KIU590263 KSQ590263 LCM590263 LMI590263 LWE590263 MGA590263 MPW590263 MZS590263 NJO590263 NTK590263 ODG590263 ONC590263 OWY590263 PGU590263 PQQ590263 QAM590263 QKI590263 QUE590263 REA590263 RNW590263 RXS590263 SHO590263 SRK590263 TBG590263 TLC590263 TUY590263 UEU590263 UOQ590263 UYM590263 VII590263 VSE590263 WCA590263 WLW590263 WVS590263 K590275 JG590275 TC590275 ACY590275 AMU590275 AWQ590275 BGM590275 BQI590275 CAE590275 CKA590275 CTW590275 DDS590275 DNO590275 DXK590275 EHG590275 ERC590275 FAY590275 FKU590275 FUQ590275 GEM590275 GOI590275 GYE590275 HIA590275 HRW590275 IBS590275 ILO590275 IVK590275 JFG590275 JPC590275 JYY590275 KIU590275 KSQ590275 LCM590275 LMI590275 LWE590275 MGA590275 MPW590275 MZS590275 NJO590275 NTK590275 ODG590275 ONC590275 OWY590275 PGU590275 PQQ590275 QAM590275 QKI590275 QUE590275 REA590275 RNW590275 RXS590275 SHO590275 SRK590275 TBG590275 TLC590275 TUY590275 UEU590275 UOQ590275 UYM590275 VII590275 VSE590275 WCA590275 WLW590275 WVS590275 K590287 JG590287 TC590287 ACY590287 AMU590287 AWQ590287 BGM590287 BQI590287 CAE590287 CKA590287 CTW590287 DDS590287 DNO590287 DXK590287 EHG590287 ERC590287 FAY590287 FKU590287 FUQ590287 GEM590287 GOI590287 GYE590287 HIA590287 HRW590287 IBS590287 ILO590287 IVK590287 JFG590287 JPC590287 JYY590287 KIU590287 KSQ590287 LCM590287 LMI590287 LWE590287 MGA590287 MPW590287 MZS590287 NJO590287 NTK590287 ODG590287 ONC590287 OWY590287 PGU590287 PQQ590287 QAM590287 QKI590287 QUE590287 REA590287 RNW590287 RXS590287 SHO590287 SRK590287 TBG590287 TLC590287 TUY590287 UEU590287 UOQ590287 UYM590287 VII590287 VSE590287 WCA590287 WLW590287 WVS590287 K655667 JG655667 TC655667 ACY655667 AMU655667 AWQ655667 BGM655667 BQI655667 CAE655667 CKA655667 CTW655667 DDS655667 DNO655667 DXK655667 EHG655667 ERC655667 FAY655667 FKU655667 FUQ655667 GEM655667 GOI655667 GYE655667 HIA655667 HRW655667 IBS655667 ILO655667 IVK655667 JFG655667 JPC655667 JYY655667 KIU655667 KSQ655667 LCM655667 LMI655667 LWE655667 MGA655667 MPW655667 MZS655667 NJO655667 NTK655667 ODG655667 ONC655667 OWY655667 PGU655667 PQQ655667 QAM655667 QKI655667 QUE655667 REA655667 RNW655667 RXS655667 SHO655667 SRK655667 TBG655667 TLC655667 TUY655667 UEU655667 UOQ655667 UYM655667 VII655667 VSE655667 WCA655667 WLW655667 WVS655667 K655679 JG655679 TC655679 ACY655679 AMU655679 AWQ655679 BGM655679 BQI655679 CAE655679 CKA655679 CTW655679 DDS655679 DNO655679 DXK655679 EHG655679 ERC655679 FAY655679 FKU655679 FUQ655679 GEM655679 GOI655679 GYE655679 HIA655679 HRW655679 IBS655679 ILO655679 IVK655679 JFG655679 JPC655679 JYY655679 KIU655679 KSQ655679 LCM655679 LMI655679 LWE655679 MGA655679 MPW655679 MZS655679 NJO655679 NTK655679 ODG655679 ONC655679 OWY655679 PGU655679 PQQ655679 QAM655679 QKI655679 QUE655679 REA655679 RNW655679 RXS655679 SHO655679 SRK655679 TBG655679 TLC655679 TUY655679 UEU655679 UOQ655679 UYM655679 VII655679 VSE655679 WCA655679 WLW655679 WVS655679 K655691 JG655691 TC655691 ACY655691 AMU655691 AWQ655691 BGM655691 BQI655691 CAE655691 CKA655691 CTW655691 DDS655691 DNO655691 DXK655691 EHG655691 ERC655691 FAY655691 FKU655691 FUQ655691 GEM655691 GOI655691 GYE655691 HIA655691 HRW655691 IBS655691 ILO655691 IVK655691 JFG655691 JPC655691 JYY655691 KIU655691 KSQ655691 LCM655691 LMI655691 LWE655691 MGA655691 MPW655691 MZS655691 NJO655691 NTK655691 ODG655691 ONC655691 OWY655691 PGU655691 PQQ655691 QAM655691 QKI655691 QUE655691 REA655691 RNW655691 RXS655691 SHO655691 SRK655691 TBG655691 TLC655691 TUY655691 UEU655691 UOQ655691 UYM655691 VII655691 VSE655691 WCA655691 WLW655691 WVS655691 K655703 JG655703 TC655703 ACY655703 AMU655703 AWQ655703 BGM655703 BQI655703 CAE655703 CKA655703 CTW655703 DDS655703 DNO655703 DXK655703 EHG655703 ERC655703 FAY655703 FKU655703 FUQ655703 GEM655703 GOI655703 GYE655703 HIA655703 HRW655703 IBS655703 ILO655703 IVK655703 JFG655703 JPC655703 JYY655703 KIU655703 KSQ655703 LCM655703 LMI655703 LWE655703 MGA655703 MPW655703 MZS655703 NJO655703 NTK655703 ODG655703 ONC655703 OWY655703 PGU655703 PQQ655703 QAM655703 QKI655703 QUE655703 REA655703 RNW655703 RXS655703 SHO655703 SRK655703 TBG655703 TLC655703 TUY655703 UEU655703 UOQ655703 UYM655703 VII655703 VSE655703 WCA655703 WLW655703 WVS655703 K655715 JG655715 TC655715 ACY655715 AMU655715 AWQ655715 BGM655715 BQI655715 CAE655715 CKA655715 CTW655715 DDS655715 DNO655715 DXK655715 EHG655715 ERC655715 FAY655715 FKU655715 FUQ655715 GEM655715 GOI655715 GYE655715 HIA655715 HRW655715 IBS655715 ILO655715 IVK655715 JFG655715 JPC655715 JYY655715 KIU655715 KSQ655715 LCM655715 LMI655715 LWE655715 MGA655715 MPW655715 MZS655715 NJO655715 NTK655715 ODG655715 ONC655715 OWY655715 PGU655715 PQQ655715 QAM655715 QKI655715 QUE655715 REA655715 RNW655715 RXS655715 SHO655715 SRK655715 TBG655715 TLC655715 TUY655715 UEU655715 UOQ655715 UYM655715 VII655715 VSE655715 WCA655715 WLW655715 WVS655715 K655727 JG655727 TC655727 ACY655727 AMU655727 AWQ655727 BGM655727 BQI655727 CAE655727 CKA655727 CTW655727 DDS655727 DNO655727 DXK655727 EHG655727 ERC655727 FAY655727 FKU655727 FUQ655727 GEM655727 GOI655727 GYE655727 HIA655727 HRW655727 IBS655727 ILO655727 IVK655727 JFG655727 JPC655727 JYY655727 KIU655727 KSQ655727 LCM655727 LMI655727 LWE655727 MGA655727 MPW655727 MZS655727 NJO655727 NTK655727 ODG655727 ONC655727 OWY655727 PGU655727 PQQ655727 QAM655727 QKI655727 QUE655727 REA655727 RNW655727 RXS655727 SHO655727 SRK655727 TBG655727 TLC655727 TUY655727 UEU655727 UOQ655727 UYM655727 VII655727 VSE655727 WCA655727 WLW655727 WVS655727 K655739 JG655739 TC655739 ACY655739 AMU655739 AWQ655739 BGM655739 BQI655739 CAE655739 CKA655739 CTW655739 DDS655739 DNO655739 DXK655739 EHG655739 ERC655739 FAY655739 FKU655739 FUQ655739 GEM655739 GOI655739 GYE655739 HIA655739 HRW655739 IBS655739 ILO655739 IVK655739 JFG655739 JPC655739 JYY655739 KIU655739 KSQ655739 LCM655739 LMI655739 LWE655739 MGA655739 MPW655739 MZS655739 NJO655739 NTK655739 ODG655739 ONC655739 OWY655739 PGU655739 PQQ655739 QAM655739 QKI655739 QUE655739 REA655739 RNW655739 RXS655739 SHO655739 SRK655739 TBG655739 TLC655739 TUY655739 UEU655739 UOQ655739 UYM655739 VII655739 VSE655739 WCA655739 WLW655739 WVS655739 K655751 JG655751 TC655751 ACY655751 AMU655751 AWQ655751 BGM655751 BQI655751 CAE655751 CKA655751 CTW655751 DDS655751 DNO655751 DXK655751 EHG655751 ERC655751 FAY655751 FKU655751 FUQ655751 GEM655751 GOI655751 GYE655751 HIA655751 HRW655751 IBS655751 ILO655751 IVK655751 JFG655751 JPC655751 JYY655751 KIU655751 KSQ655751 LCM655751 LMI655751 LWE655751 MGA655751 MPW655751 MZS655751 NJO655751 NTK655751 ODG655751 ONC655751 OWY655751 PGU655751 PQQ655751 QAM655751 QKI655751 QUE655751 REA655751 RNW655751 RXS655751 SHO655751 SRK655751 TBG655751 TLC655751 TUY655751 UEU655751 UOQ655751 UYM655751 VII655751 VSE655751 WCA655751 WLW655751 WVS655751 K655763 JG655763 TC655763 ACY655763 AMU655763 AWQ655763 BGM655763 BQI655763 CAE655763 CKA655763 CTW655763 DDS655763 DNO655763 DXK655763 EHG655763 ERC655763 FAY655763 FKU655763 FUQ655763 GEM655763 GOI655763 GYE655763 HIA655763 HRW655763 IBS655763 ILO655763 IVK655763 JFG655763 JPC655763 JYY655763 KIU655763 KSQ655763 LCM655763 LMI655763 LWE655763 MGA655763 MPW655763 MZS655763 NJO655763 NTK655763 ODG655763 ONC655763 OWY655763 PGU655763 PQQ655763 QAM655763 QKI655763 QUE655763 REA655763 RNW655763 RXS655763 SHO655763 SRK655763 TBG655763 TLC655763 TUY655763 UEU655763 UOQ655763 UYM655763 VII655763 VSE655763 WCA655763 WLW655763 WVS655763 K655775 JG655775 TC655775 ACY655775 AMU655775 AWQ655775 BGM655775 BQI655775 CAE655775 CKA655775 CTW655775 DDS655775 DNO655775 DXK655775 EHG655775 ERC655775 FAY655775 FKU655775 FUQ655775 GEM655775 GOI655775 GYE655775 HIA655775 HRW655775 IBS655775 ILO655775 IVK655775 JFG655775 JPC655775 JYY655775 KIU655775 KSQ655775 LCM655775 LMI655775 LWE655775 MGA655775 MPW655775 MZS655775 NJO655775 NTK655775 ODG655775 ONC655775 OWY655775 PGU655775 PQQ655775 QAM655775 QKI655775 QUE655775 REA655775 RNW655775 RXS655775 SHO655775 SRK655775 TBG655775 TLC655775 TUY655775 UEU655775 UOQ655775 UYM655775 VII655775 VSE655775 WCA655775 WLW655775 WVS655775 K655787 JG655787 TC655787 ACY655787 AMU655787 AWQ655787 BGM655787 BQI655787 CAE655787 CKA655787 CTW655787 DDS655787 DNO655787 DXK655787 EHG655787 ERC655787 FAY655787 FKU655787 FUQ655787 GEM655787 GOI655787 GYE655787 HIA655787 HRW655787 IBS655787 ILO655787 IVK655787 JFG655787 JPC655787 JYY655787 KIU655787 KSQ655787 LCM655787 LMI655787 LWE655787 MGA655787 MPW655787 MZS655787 NJO655787 NTK655787 ODG655787 ONC655787 OWY655787 PGU655787 PQQ655787 QAM655787 QKI655787 QUE655787 REA655787 RNW655787 RXS655787 SHO655787 SRK655787 TBG655787 TLC655787 TUY655787 UEU655787 UOQ655787 UYM655787 VII655787 VSE655787 WCA655787 WLW655787 WVS655787 K655799 JG655799 TC655799 ACY655799 AMU655799 AWQ655799 BGM655799 BQI655799 CAE655799 CKA655799 CTW655799 DDS655799 DNO655799 DXK655799 EHG655799 ERC655799 FAY655799 FKU655799 FUQ655799 GEM655799 GOI655799 GYE655799 HIA655799 HRW655799 IBS655799 ILO655799 IVK655799 JFG655799 JPC655799 JYY655799 KIU655799 KSQ655799 LCM655799 LMI655799 LWE655799 MGA655799 MPW655799 MZS655799 NJO655799 NTK655799 ODG655799 ONC655799 OWY655799 PGU655799 PQQ655799 QAM655799 QKI655799 QUE655799 REA655799 RNW655799 RXS655799 SHO655799 SRK655799 TBG655799 TLC655799 TUY655799 UEU655799 UOQ655799 UYM655799 VII655799 VSE655799 WCA655799 WLW655799 WVS655799 K655811 JG655811 TC655811 ACY655811 AMU655811 AWQ655811 BGM655811 BQI655811 CAE655811 CKA655811 CTW655811 DDS655811 DNO655811 DXK655811 EHG655811 ERC655811 FAY655811 FKU655811 FUQ655811 GEM655811 GOI655811 GYE655811 HIA655811 HRW655811 IBS655811 ILO655811 IVK655811 JFG655811 JPC655811 JYY655811 KIU655811 KSQ655811 LCM655811 LMI655811 LWE655811 MGA655811 MPW655811 MZS655811 NJO655811 NTK655811 ODG655811 ONC655811 OWY655811 PGU655811 PQQ655811 QAM655811 QKI655811 QUE655811 REA655811 RNW655811 RXS655811 SHO655811 SRK655811 TBG655811 TLC655811 TUY655811 UEU655811 UOQ655811 UYM655811 VII655811 VSE655811 WCA655811 WLW655811 WVS655811 K655823 JG655823 TC655823 ACY655823 AMU655823 AWQ655823 BGM655823 BQI655823 CAE655823 CKA655823 CTW655823 DDS655823 DNO655823 DXK655823 EHG655823 ERC655823 FAY655823 FKU655823 FUQ655823 GEM655823 GOI655823 GYE655823 HIA655823 HRW655823 IBS655823 ILO655823 IVK655823 JFG655823 JPC655823 JYY655823 KIU655823 KSQ655823 LCM655823 LMI655823 LWE655823 MGA655823 MPW655823 MZS655823 NJO655823 NTK655823 ODG655823 ONC655823 OWY655823 PGU655823 PQQ655823 QAM655823 QKI655823 QUE655823 REA655823 RNW655823 RXS655823 SHO655823 SRK655823 TBG655823 TLC655823 TUY655823 UEU655823 UOQ655823 UYM655823 VII655823 VSE655823 WCA655823 WLW655823 WVS655823 K721203 JG721203 TC721203 ACY721203 AMU721203 AWQ721203 BGM721203 BQI721203 CAE721203 CKA721203 CTW721203 DDS721203 DNO721203 DXK721203 EHG721203 ERC721203 FAY721203 FKU721203 FUQ721203 GEM721203 GOI721203 GYE721203 HIA721203 HRW721203 IBS721203 ILO721203 IVK721203 JFG721203 JPC721203 JYY721203 KIU721203 KSQ721203 LCM721203 LMI721203 LWE721203 MGA721203 MPW721203 MZS721203 NJO721203 NTK721203 ODG721203 ONC721203 OWY721203 PGU721203 PQQ721203 QAM721203 QKI721203 QUE721203 REA721203 RNW721203 RXS721203 SHO721203 SRK721203 TBG721203 TLC721203 TUY721203 UEU721203 UOQ721203 UYM721203 VII721203 VSE721203 WCA721203 WLW721203 WVS721203 K721215 JG721215 TC721215 ACY721215 AMU721215 AWQ721215 BGM721215 BQI721215 CAE721215 CKA721215 CTW721215 DDS721215 DNO721215 DXK721215 EHG721215 ERC721215 FAY721215 FKU721215 FUQ721215 GEM721215 GOI721215 GYE721215 HIA721215 HRW721215 IBS721215 ILO721215 IVK721215 JFG721215 JPC721215 JYY721215 KIU721215 KSQ721215 LCM721215 LMI721215 LWE721215 MGA721215 MPW721215 MZS721215 NJO721215 NTK721215 ODG721215 ONC721215 OWY721215 PGU721215 PQQ721215 QAM721215 QKI721215 QUE721215 REA721215 RNW721215 RXS721215 SHO721215 SRK721215 TBG721215 TLC721215 TUY721215 UEU721215 UOQ721215 UYM721215 VII721215 VSE721215 WCA721215 WLW721215 WVS721215 K721227 JG721227 TC721227 ACY721227 AMU721227 AWQ721227 BGM721227 BQI721227 CAE721227 CKA721227 CTW721227 DDS721227 DNO721227 DXK721227 EHG721227 ERC721227 FAY721227 FKU721227 FUQ721227 GEM721227 GOI721227 GYE721227 HIA721227 HRW721227 IBS721227 ILO721227 IVK721227 JFG721227 JPC721227 JYY721227 KIU721227 KSQ721227 LCM721227 LMI721227 LWE721227 MGA721227 MPW721227 MZS721227 NJO721227 NTK721227 ODG721227 ONC721227 OWY721227 PGU721227 PQQ721227 QAM721227 QKI721227 QUE721227 REA721227 RNW721227 RXS721227 SHO721227 SRK721227 TBG721227 TLC721227 TUY721227 UEU721227 UOQ721227 UYM721227 VII721227 VSE721227 WCA721227 WLW721227 WVS721227 K721239 JG721239 TC721239 ACY721239 AMU721239 AWQ721239 BGM721239 BQI721239 CAE721239 CKA721239 CTW721239 DDS721239 DNO721239 DXK721239 EHG721239 ERC721239 FAY721239 FKU721239 FUQ721239 GEM721239 GOI721239 GYE721239 HIA721239 HRW721239 IBS721239 ILO721239 IVK721239 JFG721239 JPC721239 JYY721239 KIU721239 KSQ721239 LCM721239 LMI721239 LWE721239 MGA721239 MPW721239 MZS721239 NJO721239 NTK721239 ODG721239 ONC721239 OWY721239 PGU721239 PQQ721239 QAM721239 QKI721239 QUE721239 REA721239 RNW721239 RXS721239 SHO721239 SRK721239 TBG721239 TLC721239 TUY721239 UEU721239 UOQ721239 UYM721239 VII721239 VSE721239 WCA721239 WLW721239 WVS721239 K721251 JG721251 TC721251 ACY721251 AMU721251 AWQ721251 BGM721251 BQI721251 CAE721251 CKA721251 CTW721251 DDS721251 DNO721251 DXK721251 EHG721251 ERC721251 FAY721251 FKU721251 FUQ721251 GEM721251 GOI721251 GYE721251 HIA721251 HRW721251 IBS721251 ILO721251 IVK721251 JFG721251 JPC721251 JYY721251 KIU721251 KSQ721251 LCM721251 LMI721251 LWE721251 MGA721251 MPW721251 MZS721251 NJO721251 NTK721251 ODG721251 ONC721251 OWY721251 PGU721251 PQQ721251 QAM721251 QKI721251 QUE721251 REA721251 RNW721251 RXS721251 SHO721251 SRK721251 TBG721251 TLC721251 TUY721251 UEU721251 UOQ721251 UYM721251 VII721251 VSE721251 WCA721251 WLW721251 WVS721251 K721263 JG721263 TC721263 ACY721263 AMU721263 AWQ721263 BGM721263 BQI721263 CAE721263 CKA721263 CTW721263 DDS721263 DNO721263 DXK721263 EHG721263 ERC721263 FAY721263 FKU721263 FUQ721263 GEM721263 GOI721263 GYE721263 HIA721263 HRW721263 IBS721263 ILO721263 IVK721263 JFG721263 JPC721263 JYY721263 KIU721263 KSQ721263 LCM721263 LMI721263 LWE721263 MGA721263 MPW721263 MZS721263 NJO721263 NTK721263 ODG721263 ONC721263 OWY721263 PGU721263 PQQ721263 QAM721263 QKI721263 QUE721263 REA721263 RNW721263 RXS721263 SHO721263 SRK721263 TBG721263 TLC721263 TUY721263 UEU721263 UOQ721263 UYM721263 VII721263 VSE721263 WCA721263 WLW721263 WVS721263 K721275 JG721275 TC721275 ACY721275 AMU721275 AWQ721275 BGM721275 BQI721275 CAE721275 CKA721275 CTW721275 DDS721275 DNO721275 DXK721275 EHG721275 ERC721275 FAY721275 FKU721275 FUQ721275 GEM721275 GOI721275 GYE721275 HIA721275 HRW721275 IBS721275 ILO721275 IVK721275 JFG721275 JPC721275 JYY721275 KIU721275 KSQ721275 LCM721275 LMI721275 LWE721275 MGA721275 MPW721275 MZS721275 NJO721275 NTK721275 ODG721275 ONC721275 OWY721275 PGU721275 PQQ721275 QAM721275 QKI721275 QUE721275 REA721275 RNW721275 RXS721275 SHO721275 SRK721275 TBG721275 TLC721275 TUY721275 UEU721275 UOQ721275 UYM721275 VII721275 VSE721275 WCA721275 WLW721275 WVS721275 K721287 JG721287 TC721287 ACY721287 AMU721287 AWQ721287 BGM721287 BQI721287 CAE721287 CKA721287 CTW721287 DDS721287 DNO721287 DXK721287 EHG721287 ERC721287 FAY721287 FKU721287 FUQ721287 GEM721287 GOI721287 GYE721287 HIA721287 HRW721287 IBS721287 ILO721287 IVK721287 JFG721287 JPC721287 JYY721287 KIU721287 KSQ721287 LCM721287 LMI721287 LWE721287 MGA721287 MPW721287 MZS721287 NJO721287 NTK721287 ODG721287 ONC721287 OWY721287 PGU721287 PQQ721287 QAM721287 QKI721287 QUE721287 REA721287 RNW721287 RXS721287 SHO721287 SRK721287 TBG721287 TLC721287 TUY721287 UEU721287 UOQ721287 UYM721287 VII721287 VSE721287 WCA721287 WLW721287 WVS721287 K721299 JG721299 TC721299 ACY721299 AMU721299 AWQ721299 BGM721299 BQI721299 CAE721299 CKA721299 CTW721299 DDS721299 DNO721299 DXK721299 EHG721299 ERC721299 FAY721299 FKU721299 FUQ721299 GEM721299 GOI721299 GYE721299 HIA721299 HRW721299 IBS721299 ILO721299 IVK721299 JFG721299 JPC721299 JYY721299 KIU721299 KSQ721299 LCM721299 LMI721299 LWE721299 MGA721299 MPW721299 MZS721299 NJO721299 NTK721299 ODG721299 ONC721299 OWY721299 PGU721299 PQQ721299 QAM721299 QKI721299 QUE721299 REA721299 RNW721299 RXS721299 SHO721299 SRK721299 TBG721299 TLC721299 TUY721299 UEU721299 UOQ721299 UYM721299 VII721299 VSE721299 WCA721299 WLW721299 WVS721299 K721311 JG721311 TC721311 ACY721311 AMU721311 AWQ721311 BGM721311 BQI721311 CAE721311 CKA721311 CTW721311 DDS721311 DNO721311 DXK721311 EHG721311 ERC721311 FAY721311 FKU721311 FUQ721311 GEM721311 GOI721311 GYE721311 HIA721311 HRW721311 IBS721311 ILO721311 IVK721311 JFG721311 JPC721311 JYY721311 KIU721311 KSQ721311 LCM721311 LMI721311 LWE721311 MGA721311 MPW721311 MZS721311 NJO721311 NTK721311 ODG721311 ONC721311 OWY721311 PGU721311 PQQ721311 QAM721311 QKI721311 QUE721311 REA721311 RNW721311 RXS721311 SHO721311 SRK721311 TBG721311 TLC721311 TUY721311 UEU721311 UOQ721311 UYM721311 VII721311 VSE721311 WCA721311 WLW721311 WVS721311 K721323 JG721323 TC721323 ACY721323 AMU721323 AWQ721323 BGM721323 BQI721323 CAE721323 CKA721323 CTW721323 DDS721323 DNO721323 DXK721323 EHG721323 ERC721323 FAY721323 FKU721323 FUQ721323 GEM721323 GOI721323 GYE721323 HIA721323 HRW721323 IBS721323 ILO721323 IVK721323 JFG721323 JPC721323 JYY721323 KIU721323 KSQ721323 LCM721323 LMI721323 LWE721323 MGA721323 MPW721323 MZS721323 NJO721323 NTK721323 ODG721323 ONC721323 OWY721323 PGU721323 PQQ721323 QAM721323 QKI721323 QUE721323 REA721323 RNW721323 RXS721323 SHO721323 SRK721323 TBG721323 TLC721323 TUY721323 UEU721323 UOQ721323 UYM721323 VII721323 VSE721323 WCA721323 WLW721323 WVS721323 K721335 JG721335 TC721335 ACY721335 AMU721335 AWQ721335 BGM721335 BQI721335 CAE721335 CKA721335 CTW721335 DDS721335 DNO721335 DXK721335 EHG721335 ERC721335 FAY721335 FKU721335 FUQ721335 GEM721335 GOI721335 GYE721335 HIA721335 HRW721335 IBS721335 ILO721335 IVK721335 JFG721335 JPC721335 JYY721335 KIU721335 KSQ721335 LCM721335 LMI721335 LWE721335 MGA721335 MPW721335 MZS721335 NJO721335 NTK721335 ODG721335 ONC721335 OWY721335 PGU721335 PQQ721335 QAM721335 QKI721335 QUE721335 REA721335 RNW721335 RXS721335 SHO721335 SRK721335 TBG721335 TLC721335 TUY721335 UEU721335 UOQ721335 UYM721335 VII721335 VSE721335 WCA721335 WLW721335 WVS721335 K721347 JG721347 TC721347 ACY721347 AMU721347 AWQ721347 BGM721347 BQI721347 CAE721347 CKA721347 CTW721347 DDS721347 DNO721347 DXK721347 EHG721347 ERC721347 FAY721347 FKU721347 FUQ721347 GEM721347 GOI721347 GYE721347 HIA721347 HRW721347 IBS721347 ILO721347 IVK721347 JFG721347 JPC721347 JYY721347 KIU721347 KSQ721347 LCM721347 LMI721347 LWE721347 MGA721347 MPW721347 MZS721347 NJO721347 NTK721347 ODG721347 ONC721347 OWY721347 PGU721347 PQQ721347 QAM721347 QKI721347 QUE721347 REA721347 RNW721347 RXS721347 SHO721347 SRK721347 TBG721347 TLC721347 TUY721347 UEU721347 UOQ721347 UYM721347 VII721347 VSE721347 WCA721347 WLW721347 WVS721347 K721359 JG721359 TC721359 ACY721359 AMU721359 AWQ721359 BGM721359 BQI721359 CAE721359 CKA721359 CTW721359 DDS721359 DNO721359 DXK721359 EHG721359 ERC721359 FAY721359 FKU721359 FUQ721359 GEM721359 GOI721359 GYE721359 HIA721359 HRW721359 IBS721359 ILO721359 IVK721359 JFG721359 JPC721359 JYY721359 KIU721359 KSQ721359 LCM721359 LMI721359 LWE721359 MGA721359 MPW721359 MZS721359 NJO721359 NTK721359 ODG721359 ONC721359 OWY721359 PGU721359 PQQ721359 QAM721359 QKI721359 QUE721359 REA721359 RNW721359 RXS721359 SHO721359 SRK721359 TBG721359 TLC721359 TUY721359 UEU721359 UOQ721359 UYM721359 VII721359 VSE721359 WCA721359 WLW721359 WVS721359 K786739 JG786739 TC786739 ACY786739 AMU786739 AWQ786739 BGM786739 BQI786739 CAE786739 CKA786739 CTW786739 DDS786739 DNO786739 DXK786739 EHG786739 ERC786739 FAY786739 FKU786739 FUQ786739 GEM786739 GOI786739 GYE786739 HIA786739 HRW786739 IBS786739 ILO786739 IVK786739 JFG786739 JPC786739 JYY786739 KIU786739 KSQ786739 LCM786739 LMI786739 LWE786739 MGA786739 MPW786739 MZS786739 NJO786739 NTK786739 ODG786739 ONC786739 OWY786739 PGU786739 PQQ786739 QAM786739 QKI786739 QUE786739 REA786739 RNW786739 RXS786739 SHO786739 SRK786739 TBG786739 TLC786739 TUY786739 UEU786739 UOQ786739 UYM786739 VII786739 VSE786739 WCA786739 WLW786739 WVS786739 K786751 JG786751 TC786751 ACY786751 AMU786751 AWQ786751 BGM786751 BQI786751 CAE786751 CKA786751 CTW786751 DDS786751 DNO786751 DXK786751 EHG786751 ERC786751 FAY786751 FKU786751 FUQ786751 GEM786751 GOI786751 GYE786751 HIA786751 HRW786751 IBS786751 ILO786751 IVK786751 JFG786751 JPC786751 JYY786751 KIU786751 KSQ786751 LCM786751 LMI786751 LWE786751 MGA786751 MPW786751 MZS786751 NJO786751 NTK786751 ODG786751 ONC786751 OWY786751 PGU786751 PQQ786751 QAM786751 QKI786751 QUE786751 REA786751 RNW786751 RXS786751 SHO786751 SRK786751 TBG786751 TLC786751 TUY786751 UEU786751 UOQ786751 UYM786751 VII786751 VSE786751 WCA786751 WLW786751 WVS786751 K786763 JG786763 TC786763 ACY786763 AMU786763 AWQ786763 BGM786763 BQI786763 CAE786763 CKA786763 CTW786763 DDS786763 DNO786763 DXK786763 EHG786763 ERC786763 FAY786763 FKU786763 FUQ786763 GEM786763 GOI786763 GYE786763 HIA786763 HRW786763 IBS786763 ILO786763 IVK786763 JFG786763 JPC786763 JYY786763 KIU786763 KSQ786763 LCM786763 LMI786763 LWE786763 MGA786763 MPW786763 MZS786763 NJO786763 NTK786763 ODG786763 ONC786763 OWY786763 PGU786763 PQQ786763 QAM786763 QKI786763 QUE786763 REA786763 RNW786763 RXS786763 SHO786763 SRK786763 TBG786763 TLC786763 TUY786763 UEU786763 UOQ786763 UYM786763 VII786763 VSE786763 WCA786763 WLW786763 WVS786763 K786775 JG786775 TC786775 ACY786775 AMU786775 AWQ786775 BGM786775 BQI786775 CAE786775 CKA786775 CTW786775 DDS786775 DNO786775 DXK786775 EHG786775 ERC786775 FAY786775 FKU786775 FUQ786775 GEM786775 GOI786775 GYE786775 HIA786775 HRW786775 IBS786775 ILO786775 IVK786775 JFG786775 JPC786775 JYY786775 KIU786775 KSQ786775 LCM786775 LMI786775 LWE786775 MGA786775 MPW786775 MZS786775 NJO786775 NTK786775 ODG786775 ONC786775 OWY786775 PGU786775 PQQ786775 QAM786775 QKI786775 QUE786775 REA786775 RNW786775 RXS786775 SHO786775 SRK786775 TBG786775 TLC786775 TUY786775 UEU786775 UOQ786775 UYM786775 VII786775 VSE786775 WCA786775 WLW786775 WVS786775 K786787 JG786787 TC786787 ACY786787 AMU786787 AWQ786787 BGM786787 BQI786787 CAE786787 CKA786787 CTW786787 DDS786787 DNO786787 DXK786787 EHG786787 ERC786787 FAY786787 FKU786787 FUQ786787 GEM786787 GOI786787 GYE786787 HIA786787 HRW786787 IBS786787 ILO786787 IVK786787 JFG786787 JPC786787 JYY786787 KIU786787 KSQ786787 LCM786787 LMI786787 LWE786787 MGA786787 MPW786787 MZS786787 NJO786787 NTK786787 ODG786787 ONC786787 OWY786787 PGU786787 PQQ786787 QAM786787 QKI786787 QUE786787 REA786787 RNW786787 RXS786787 SHO786787 SRK786787 TBG786787 TLC786787 TUY786787 UEU786787 UOQ786787 UYM786787 VII786787 VSE786787 WCA786787 WLW786787 WVS786787 K786799 JG786799 TC786799 ACY786799 AMU786799 AWQ786799 BGM786799 BQI786799 CAE786799 CKA786799 CTW786799 DDS786799 DNO786799 DXK786799 EHG786799 ERC786799 FAY786799 FKU786799 FUQ786799 GEM786799 GOI786799 GYE786799 HIA786799 HRW786799 IBS786799 ILO786799 IVK786799 JFG786799 JPC786799 JYY786799 KIU786799 KSQ786799 LCM786799 LMI786799 LWE786799 MGA786799 MPW786799 MZS786799 NJO786799 NTK786799 ODG786799 ONC786799 OWY786799 PGU786799 PQQ786799 QAM786799 QKI786799 QUE786799 REA786799 RNW786799 RXS786799 SHO786799 SRK786799 TBG786799 TLC786799 TUY786799 UEU786799 UOQ786799 UYM786799 VII786799 VSE786799 WCA786799 WLW786799 WVS786799 K786811 JG786811 TC786811 ACY786811 AMU786811 AWQ786811 BGM786811 BQI786811 CAE786811 CKA786811 CTW786811 DDS786811 DNO786811 DXK786811 EHG786811 ERC786811 FAY786811 FKU786811 FUQ786811 GEM786811 GOI786811 GYE786811 HIA786811 HRW786811 IBS786811 ILO786811 IVK786811 JFG786811 JPC786811 JYY786811 KIU786811 KSQ786811 LCM786811 LMI786811 LWE786811 MGA786811 MPW786811 MZS786811 NJO786811 NTK786811 ODG786811 ONC786811 OWY786811 PGU786811 PQQ786811 QAM786811 QKI786811 QUE786811 REA786811 RNW786811 RXS786811 SHO786811 SRK786811 TBG786811 TLC786811 TUY786811 UEU786811 UOQ786811 UYM786811 VII786811 VSE786811 WCA786811 WLW786811 WVS786811 K786823 JG786823 TC786823 ACY786823 AMU786823 AWQ786823 BGM786823 BQI786823 CAE786823 CKA786823 CTW786823 DDS786823 DNO786823 DXK786823 EHG786823 ERC786823 FAY786823 FKU786823 FUQ786823 GEM786823 GOI786823 GYE786823 HIA786823 HRW786823 IBS786823 ILO786823 IVK786823 JFG786823 JPC786823 JYY786823 KIU786823 KSQ786823 LCM786823 LMI786823 LWE786823 MGA786823 MPW786823 MZS786823 NJO786823 NTK786823 ODG786823 ONC786823 OWY786823 PGU786823 PQQ786823 QAM786823 QKI786823 QUE786823 REA786823 RNW786823 RXS786823 SHO786823 SRK786823 TBG786823 TLC786823 TUY786823 UEU786823 UOQ786823 UYM786823 VII786823 VSE786823 WCA786823 WLW786823 WVS786823 K786835 JG786835 TC786835 ACY786835 AMU786835 AWQ786835 BGM786835 BQI786835 CAE786835 CKA786835 CTW786835 DDS786835 DNO786835 DXK786835 EHG786835 ERC786835 FAY786835 FKU786835 FUQ786835 GEM786835 GOI786835 GYE786835 HIA786835 HRW786835 IBS786835 ILO786835 IVK786835 JFG786835 JPC786835 JYY786835 KIU786835 KSQ786835 LCM786835 LMI786835 LWE786835 MGA786835 MPW786835 MZS786835 NJO786835 NTK786835 ODG786835 ONC786835 OWY786835 PGU786835 PQQ786835 QAM786835 QKI786835 QUE786835 REA786835 RNW786835 RXS786835 SHO786835 SRK786835 TBG786835 TLC786835 TUY786835 UEU786835 UOQ786835 UYM786835 VII786835 VSE786835 WCA786835 WLW786835 WVS786835 K786847 JG786847 TC786847 ACY786847 AMU786847 AWQ786847 BGM786847 BQI786847 CAE786847 CKA786847 CTW786847 DDS786847 DNO786847 DXK786847 EHG786847 ERC786847 FAY786847 FKU786847 FUQ786847 GEM786847 GOI786847 GYE786847 HIA786847 HRW786847 IBS786847 ILO786847 IVK786847 JFG786847 JPC786847 JYY786847 KIU786847 KSQ786847 LCM786847 LMI786847 LWE786847 MGA786847 MPW786847 MZS786847 NJO786847 NTK786847 ODG786847 ONC786847 OWY786847 PGU786847 PQQ786847 QAM786847 QKI786847 QUE786847 REA786847 RNW786847 RXS786847 SHO786847 SRK786847 TBG786847 TLC786847 TUY786847 UEU786847 UOQ786847 UYM786847 VII786847 VSE786847 WCA786847 WLW786847 WVS786847 K786859 JG786859 TC786859 ACY786859 AMU786859 AWQ786859 BGM786859 BQI786859 CAE786859 CKA786859 CTW786859 DDS786859 DNO786859 DXK786859 EHG786859 ERC786859 FAY786859 FKU786859 FUQ786859 GEM786859 GOI786859 GYE786859 HIA786859 HRW786859 IBS786859 ILO786859 IVK786859 JFG786859 JPC786859 JYY786859 KIU786859 KSQ786859 LCM786859 LMI786859 LWE786859 MGA786859 MPW786859 MZS786859 NJO786859 NTK786859 ODG786859 ONC786859 OWY786859 PGU786859 PQQ786859 QAM786859 QKI786859 QUE786859 REA786859 RNW786859 RXS786859 SHO786859 SRK786859 TBG786859 TLC786859 TUY786859 UEU786859 UOQ786859 UYM786859 VII786859 VSE786859 WCA786859 WLW786859 WVS786859 K786871 JG786871 TC786871 ACY786871 AMU786871 AWQ786871 BGM786871 BQI786871 CAE786871 CKA786871 CTW786871 DDS786871 DNO786871 DXK786871 EHG786871 ERC786871 FAY786871 FKU786871 FUQ786871 GEM786871 GOI786871 GYE786871 HIA786871 HRW786871 IBS786871 ILO786871 IVK786871 JFG786871 JPC786871 JYY786871 KIU786871 KSQ786871 LCM786871 LMI786871 LWE786871 MGA786871 MPW786871 MZS786871 NJO786871 NTK786871 ODG786871 ONC786871 OWY786871 PGU786871 PQQ786871 QAM786871 QKI786871 QUE786871 REA786871 RNW786871 RXS786871 SHO786871 SRK786871 TBG786871 TLC786871 TUY786871 UEU786871 UOQ786871 UYM786871 VII786871 VSE786871 WCA786871 WLW786871 WVS786871 K786883 JG786883 TC786883 ACY786883 AMU786883 AWQ786883 BGM786883 BQI786883 CAE786883 CKA786883 CTW786883 DDS786883 DNO786883 DXK786883 EHG786883 ERC786883 FAY786883 FKU786883 FUQ786883 GEM786883 GOI786883 GYE786883 HIA786883 HRW786883 IBS786883 ILO786883 IVK786883 JFG786883 JPC786883 JYY786883 KIU786883 KSQ786883 LCM786883 LMI786883 LWE786883 MGA786883 MPW786883 MZS786883 NJO786883 NTK786883 ODG786883 ONC786883 OWY786883 PGU786883 PQQ786883 QAM786883 QKI786883 QUE786883 REA786883 RNW786883 RXS786883 SHO786883 SRK786883 TBG786883 TLC786883 TUY786883 UEU786883 UOQ786883 UYM786883 VII786883 VSE786883 WCA786883 WLW786883 WVS786883 K786895 JG786895 TC786895 ACY786895 AMU786895 AWQ786895 BGM786895 BQI786895 CAE786895 CKA786895 CTW786895 DDS786895 DNO786895 DXK786895 EHG786895 ERC786895 FAY786895 FKU786895 FUQ786895 GEM786895 GOI786895 GYE786895 HIA786895 HRW786895 IBS786895 ILO786895 IVK786895 JFG786895 JPC786895 JYY786895 KIU786895 KSQ786895 LCM786895 LMI786895 LWE786895 MGA786895 MPW786895 MZS786895 NJO786895 NTK786895 ODG786895 ONC786895 OWY786895 PGU786895 PQQ786895 QAM786895 QKI786895 QUE786895 REA786895 RNW786895 RXS786895 SHO786895 SRK786895 TBG786895 TLC786895 TUY786895 UEU786895 UOQ786895 UYM786895 VII786895 VSE786895 WCA786895 WLW786895 WVS786895 K852275 JG852275 TC852275 ACY852275 AMU852275 AWQ852275 BGM852275 BQI852275 CAE852275 CKA852275 CTW852275 DDS852275 DNO852275 DXK852275 EHG852275 ERC852275 FAY852275 FKU852275 FUQ852275 GEM852275 GOI852275 GYE852275 HIA852275 HRW852275 IBS852275 ILO852275 IVK852275 JFG852275 JPC852275 JYY852275 KIU852275 KSQ852275 LCM852275 LMI852275 LWE852275 MGA852275 MPW852275 MZS852275 NJO852275 NTK852275 ODG852275 ONC852275 OWY852275 PGU852275 PQQ852275 QAM852275 QKI852275 QUE852275 REA852275 RNW852275 RXS852275 SHO852275 SRK852275 TBG852275 TLC852275 TUY852275 UEU852275 UOQ852275 UYM852275 VII852275 VSE852275 WCA852275 WLW852275 WVS852275 K852287 JG852287 TC852287 ACY852287 AMU852287 AWQ852287 BGM852287 BQI852287 CAE852287 CKA852287 CTW852287 DDS852287 DNO852287 DXK852287 EHG852287 ERC852287 FAY852287 FKU852287 FUQ852287 GEM852287 GOI852287 GYE852287 HIA852287 HRW852287 IBS852287 ILO852287 IVK852287 JFG852287 JPC852287 JYY852287 KIU852287 KSQ852287 LCM852287 LMI852287 LWE852287 MGA852287 MPW852287 MZS852287 NJO852287 NTK852287 ODG852287 ONC852287 OWY852287 PGU852287 PQQ852287 QAM852287 QKI852287 QUE852287 REA852287 RNW852287 RXS852287 SHO852287 SRK852287 TBG852287 TLC852287 TUY852287 UEU852287 UOQ852287 UYM852287 VII852287 VSE852287 WCA852287 WLW852287 WVS852287 K852299 JG852299 TC852299 ACY852299 AMU852299 AWQ852299 BGM852299 BQI852299 CAE852299 CKA852299 CTW852299 DDS852299 DNO852299 DXK852299 EHG852299 ERC852299 FAY852299 FKU852299 FUQ852299 GEM852299 GOI852299 GYE852299 HIA852299 HRW852299 IBS852299 ILO852299 IVK852299 JFG852299 JPC852299 JYY852299 KIU852299 KSQ852299 LCM852299 LMI852299 LWE852299 MGA852299 MPW852299 MZS852299 NJO852299 NTK852299 ODG852299 ONC852299 OWY852299 PGU852299 PQQ852299 QAM852299 QKI852299 QUE852299 REA852299 RNW852299 RXS852299 SHO852299 SRK852299 TBG852299 TLC852299 TUY852299 UEU852299 UOQ852299 UYM852299 VII852299 VSE852299 WCA852299 WLW852299 WVS852299 K852311 JG852311 TC852311 ACY852311 AMU852311 AWQ852311 BGM852311 BQI852311 CAE852311 CKA852311 CTW852311 DDS852311 DNO852311 DXK852311 EHG852311 ERC852311 FAY852311 FKU852311 FUQ852311 GEM852311 GOI852311 GYE852311 HIA852311 HRW852311 IBS852311 ILO852311 IVK852311 JFG852311 JPC852311 JYY852311 KIU852311 KSQ852311 LCM852311 LMI852311 LWE852311 MGA852311 MPW852311 MZS852311 NJO852311 NTK852311 ODG852311 ONC852311 OWY852311 PGU852311 PQQ852311 QAM852311 QKI852311 QUE852311 REA852311 RNW852311 RXS852311 SHO852311 SRK852311 TBG852311 TLC852311 TUY852311 UEU852311 UOQ852311 UYM852311 VII852311 VSE852311 WCA852311 WLW852311 WVS852311 K852323 JG852323 TC852323 ACY852323 AMU852323 AWQ852323 BGM852323 BQI852323 CAE852323 CKA852323 CTW852323 DDS852323 DNO852323 DXK852323 EHG852323 ERC852323 FAY852323 FKU852323 FUQ852323 GEM852323 GOI852323 GYE852323 HIA852323 HRW852323 IBS852323 ILO852323 IVK852323 JFG852323 JPC852323 JYY852323 KIU852323 KSQ852323 LCM852323 LMI852323 LWE852323 MGA852323 MPW852323 MZS852323 NJO852323 NTK852323 ODG852323 ONC852323 OWY852323 PGU852323 PQQ852323 QAM852323 QKI852323 QUE852323 REA852323 RNW852323 RXS852323 SHO852323 SRK852323 TBG852323 TLC852323 TUY852323 UEU852323 UOQ852323 UYM852323 VII852323 VSE852323 WCA852323 WLW852323 WVS852323 K852335 JG852335 TC852335 ACY852335 AMU852335 AWQ852335 BGM852335 BQI852335 CAE852335 CKA852335 CTW852335 DDS852335 DNO852335 DXK852335 EHG852335 ERC852335 FAY852335 FKU852335 FUQ852335 GEM852335 GOI852335 GYE852335 HIA852335 HRW852335 IBS852335 ILO852335 IVK852335 JFG852335 JPC852335 JYY852335 KIU852335 KSQ852335 LCM852335 LMI852335 LWE852335 MGA852335 MPW852335 MZS852335 NJO852335 NTK852335 ODG852335 ONC852335 OWY852335 PGU852335 PQQ852335 QAM852335 QKI852335 QUE852335 REA852335 RNW852335 RXS852335 SHO852335 SRK852335 TBG852335 TLC852335 TUY852335 UEU852335 UOQ852335 UYM852335 VII852335 VSE852335 WCA852335 WLW852335 WVS852335 K852347 JG852347 TC852347 ACY852347 AMU852347 AWQ852347 BGM852347 BQI852347 CAE852347 CKA852347 CTW852347 DDS852347 DNO852347 DXK852347 EHG852347 ERC852347 FAY852347 FKU852347 FUQ852347 GEM852347 GOI852347 GYE852347 HIA852347 HRW852347 IBS852347 ILO852347 IVK852347 JFG852347 JPC852347 JYY852347 KIU852347 KSQ852347 LCM852347 LMI852347 LWE852347 MGA852347 MPW852347 MZS852347 NJO852347 NTK852347 ODG852347 ONC852347 OWY852347 PGU852347 PQQ852347 QAM852347 QKI852347 QUE852347 REA852347 RNW852347 RXS852347 SHO852347 SRK852347 TBG852347 TLC852347 TUY852347 UEU852347 UOQ852347 UYM852347 VII852347 VSE852347 WCA852347 WLW852347 WVS852347 K852359 JG852359 TC852359 ACY852359 AMU852359 AWQ852359 BGM852359 BQI852359 CAE852359 CKA852359 CTW852359 DDS852359 DNO852359 DXK852359 EHG852359 ERC852359 FAY852359 FKU852359 FUQ852359 GEM852359 GOI852359 GYE852359 HIA852359 HRW852359 IBS852359 ILO852359 IVK852359 JFG852359 JPC852359 JYY852359 KIU852359 KSQ852359 LCM852359 LMI852359 LWE852359 MGA852359 MPW852359 MZS852359 NJO852359 NTK852359 ODG852359 ONC852359 OWY852359 PGU852359 PQQ852359 QAM852359 QKI852359 QUE852359 REA852359 RNW852359 RXS852359 SHO852359 SRK852359 TBG852359 TLC852359 TUY852359 UEU852359 UOQ852359 UYM852359 VII852359 VSE852359 WCA852359 WLW852359 WVS852359 K852371 JG852371 TC852371 ACY852371 AMU852371 AWQ852371 BGM852371 BQI852371 CAE852371 CKA852371 CTW852371 DDS852371 DNO852371 DXK852371 EHG852371 ERC852371 FAY852371 FKU852371 FUQ852371 GEM852371 GOI852371 GYE852371 HIA852371 HRW852371 IBS852371 ILO852371 IVK852371 JFG852371 JPC852371 JYY852371 KIU852371 KSQ852371 LCM852371 LMI852371 LWE852371 MGA852371 MPW852371 MZS852371 NJO852371 NTK852371 ODG852371 ONC852371 OWY852371 PGU852371 PQQ852371 QAM852371 QKI852371 QUE852371 REA852371 RNW852371 RXS852371 SHO852371 SRK852371 TBG852371 TLC852371 TUY852371 UEU852371 UOQ852371 UYM852371 VII852371 VSE852371 WCA852371 WLW852371 WVS852371 K852383 JG852383 TC852383 ACY852383 AMU852383 AWQ852383 BGM852383 BQI852383 CAE852383 CKA852383 CTW852383 DDS852383 DNO852383 DXK852383 EHG852383 ERC852383 FAY852383 FKU852383 FUQ852383 GEM852383 GOI852383 GYE852383 HIA852383 HRW852383 IBS852383 ILO852383 IVK852383 JFG852383 JPC852383 JYY852383 KIU852383 KSQ852383 LCM852383 LMI852383 LWE852383 MGA852383 MPW852383 MZS852383 NJO852383 NTK852383 ODG852383 ONC852383 OWY852383 PGU852383 PQQ852383 QAM852383 QKI852383 QUE852383 REA852383 RNW852383 RXS852383 SHO852383 SRK852383 TBG852383 TLC852383 TUY852383 UEU852383 UOQ852383 UYM852383 VII852383 VSE852383 WCA852383 WLW852383 WVS852383 K852395 JG852395 TC852395 ACY852395 AMU852395 AWQ852395 BGM852395 BQI852395 CAE852395 CKA852395 CTW852395 DDS852395 DNO852395 DXK852395 EHG852395 ERC852395 FAY852395 FKU852395 FUQ852395 GEM852395 GOI852395 GYE852395 HIA852395 HRW852395 IBS852395 ILO852395 IVK852395 JFG852395 JPC852395 JYY852395 KIU852395 KSQ852395 LCM852395 LMI852395 LWE852395 MGA852395 MPW852395 MZS852395 NJO852395 NTK852395 ODG852395 ONC852395 OWY852395 PGU852395 PQQ852395 QAM852395 QKI852395 QUE852395 REA852395 RNW852395 RXS852395 SHO852395 SRK852395 TBG852395 TLC852395 TUY852395 UEU852395 UOQ852395 UYM852395 VII852395 VSE852395 WCA852395 WLW852395 WVS852395 K852407 JG852407 TC852407 ACY852407 AMU852407 AWQ852407 BGM852407 BQI852407 CAE852407 CKA852407 CTW852407 DDS852407 DNO852407 DXK852407 EHG852407 ERC852407 FAY852407 FKU852407 FUQ852407 GEM852407 GOI852407 GYE852407 HIA852407 HRW852407 IBS852407 ILO852407 IVK852407 JFG852407 JPC852407 JYY852407 KIU852407 KSQ852407 LCM852407 LMI852407 LWE852407 MGA852407 MPW852407 MZS852407 NJO852407 NTK852407 ODG852407 ONC852407 OWY852407 PGU852407 PQQ852407 QAM852407 QKI852407 QUE852407 REA852407 RNW852407 RXS852407 SHO852407 SRK852407 TBG852407 TLC852407 TUY852407 UEU852407 UOQ852407 UYM852407 VII852407 VSE852407 WCA852407 WLW852407 WVS852407 K852419 JG852419 TC852419 ACY852419 AMU852419 AWQ852419 BGM852419 BQI852419 CAE852419 CKA852419 CTW852419 DDS852419 DNO852419 DXK852419 EHG852419 ERC852419 FAY852419 FKU852419 FUQ852419 GEM852419 GOI852419 GYE852419 HIA852419 HRW852419 IBS852419 ILO852419 IVK852419 JFG852419 JPC852419 JYY852419 KIU852419 KSQ852419 LCM852419 LMI852419 LWE852419 MGA852419 MPW852419 MZS852419 NJO852419 NTK852419 ODG852419 ONC852419 OWY852419 PGU852419 PQQ852419 QAM852419 QKI852419 QUE852419 REA852419 RNW852419 RXS852419 SHO852419 SRK852419 TBG852419 TLC852419 TUY852419 UEU852419 UOQ852419 UYM852419 VII852419 VSE852419 WCA852419 WLW852419 WVS852419 K852431 JG852431 TC852431 ACY852431 AMU852431 AWQ852431 BGM852431 BQI852431 CAE852431 CKA852431 CTW852431 DDS852431 DNO852431 DXK852431 EHG852431 ERC852431 FAY852431 FKU852431 FUQ852431 GEM852431 GOI852431 GYE852431 HIA852431 HRW852431 IBS852431 ILO852431 IVK852431 JFG852431 JPC852431 JYY852431 KIU852431 KSQ852431 LCM852431 LMI852431 LWE852431 MGA852431 MPW852431 MZS852431 NJO852431 NTK852431 ODG852431 ONC852431 OWY852431 PGU852431 PQQ852431 QAM852431 QKI852431 QUE852431 REA852431 RNW852431 RXS852431 SHO852431 SRK852431 TBG852431 TLC852431 TUY852431 UEU852431 UOQ852431 UYM852431 VII852431 VSE852431 WCA852431 WLW852431 WVS852431 K917811 JG917811 TC917811 ACY917811 AMU917811 AWQ917811 BGM917811 BQI917811 CAE917811 CKA917811 CTW917811 DDS917811 DNO917811 DXK917811 EHG917811 ERC917811 FAY917811 FKU917811 FUQ917811 GEM917811 GOI917811 GYE917811 HIA917811 HRW917811 IBS917811 ILO917811 IVK917811 JFG917811 JPC917811 JYY917811 KIU917811 KSQ917811 LCM917811 LMI917811 LWE917811 MGA917811 MPW917811 MZS917811 NJO917811 NTK917811 ODG917811 ONC917811 OWY917811 PGU917811 PQQ917811 QAM917811 QKI917811 QUE917811 REA917811 RNW917811 RXS917811 SHO917811 SRK917811 TBG917811 TLC917811 TUY917811 UEU917811 UOQ917811 UYM917811 VII917811 VSE917811 WCA917811 WLW917811 WVS917811 K917823 JG917823 TC917823 ACY917823 AMU917823 AWQ917823 BGM917823 BQI917823 CAE917823 CKA917823 CTW917823 DDS917823 DNO917823 DXK917823 EHG917823 ERC917823 FAY917823 FKU917823 FUQ917823 GEM917823 GOI917823 GYE917823 HIA917823 HRW917823 IBS917823 ILO917823 IVK917823 JFG917823 JPC917823 JYY917823 KIU917823 KSQ917823 LCM917823 LMI917823 LWE917823 MGA917823 MPW917823 MZS917823 NJO917823 NTK917823 ODG917823 ONC917823 OWY917823 PGU917823 PQQ917823 QAM917823 QKI917823 QUE917823 REA917823 RNW917823 RXS917823 SHO917823 SRK917823 TBG917823 TLC917823 TUY917823 UEU917823 UOQ917823 UYM917823 VII917823 VSE917823 WCA917823 WLW917823 WVS917823 K917835 JG917835 TC917835 ACY917835 AMU917835 AWQ917835 BGM917835 BQI917835 CAE917835 CKA917835 CTW917835 DDS917835 DNO917835 DXK917835 EHG917835 ERC917835 FAY917835 FKU917835 FUQ917835 GEM917835 GOI917835 GYE917835 HIA917835 HRW917835 IBS917835 ILO917835 IVK917835 JFG917835 JPC917835 JYY917835 KIU917835 KSQ917835 LCM917835 LMI917835 LWE917835 MGA917835 MPW917835 MZS917835 NJO917835 NTK917835 ODG917835 ONC917835 OWY917835 PGU917835 PQQ917835 QAM917835 QKI917835 QUE917835 REA917835 RNW917835 RXS917835 SHO917835 SRK917835 TBG917835 TLC917835 TUY917835 UEU917835 UOQ917835 UYM917835 VII917835 VSE917835 WCA917835 WLW917835 WVS917835 K917847 JG917847 TC917847 ACY917847 AMU917847 AWQ917847 BGM917847 BQI917847 CAE917847 CKA917847 CTW917847 DDS917847 DNO917847 DXK917847 EHG917847 ERC917847 FAY917847 FKU917847 FUQ917847 GEM917847 GOI917847 GYE917847 HIA917847 HRW917847 IBS917847 ILO917847 IVK917847 JFG917847 JPC917847 JYY917847 KIU917847 KSQ917847 LCM917847 LMI917847 LWE917847 MGA917847 MPW917847 MZS917847 NJO917847 NTK917847 ODG917847 ONC917847 OWY917847 PGU917847 PQQ917847 QAM917847 QKI917847 QUE917847 REA917847 RNW917847 RXS917847 SHO917847 SRK917847 TBG917847 TLC917847 TUY917847 UEU917847 UOQ917847 UYM917847 VII917847 VSE917847 WCA917847 WLW917847 WVS917847 K917859 JG917859 TC917859 ACY917859 AMU917859 AWQ917859 BGM917859 BQI917859 CAE917859 CKA917859 CTW917859 DDS917859 DNO917859 DXK917859 EHG917859 ERC917859 FAY917859 FKU917859 FUQ917859 GEM917859 GOI917859 GYE917859 HIA917859 HRW917859 IBS917859 ILO917859 IVK917859 JFG917859 JPC917859 JYY917859 KIU917859 KSQ917859 LCM917859 LMI917859 LWE917859 MGA917859 MPW917859 MZS917859 NJO917859 NTK917859 ODG917859 ONC917859 OWY917859 PGU917859 PQQ917859 QAM917859 QKI917859 QUE917859 REA917859 RNW917859 RXS917859 SHO917859 SRK917859 TBG917859 TLC917859 TUY917859 UEU917859 UOQ917859 UYM917859 VII917859 VSE917859 WCA917859 WLW917859 WVS917859 K917871 JG917871 TC917871 ACY917871 AMU917871 AWQ917871 BGM917871 BQI917871 CAE917871 CKA917871 CTW917871 DDS917871 DNO917871 DXK917871 EHG917871 ERC917871 FAY917871 FKU917871 FUQ917871 GEM917871 GOI917871 GYE917871 HIA917871 HRW917871 IBS917871 ILO917871 IVK917871 JFG917871 JPC917871 JYY917871 KIU917871 KSQ917871 LCM917871 LMI917871 LWE917871 MGA917871 MPW917871 MZS917871 NJO917871 NTK917871 ODG917871 ONC917871 OWY917871 PGU917871 PQQ917871 QAM917871 QKI917871 QUE917871 REA917871 RNW917871 RXS917871 SHO917871 SRK917871 TBG917871 TLC917871 TUY917871 UEU917871 UOQ917871 UYM917871 VII917871 VSE917871 WCA917871 WLW917871 WVS917871 K917883 JG917883 TC917883 ACY917883 AMU917883 AWQ917883 BGM917883 BQI917883 CAE917883 CKA917883 CTW917883 DDS917883 DNO917883 DXK917883 EHG917883 ERC917883 FAY917883 FKU917883 FUQ917883 GEM917883 GOI917883 GYE917883 HIA917883 HRW917883 IBS917883 ILO917883 IVK917883 JFG917883 JPC917883 JYY917883 KIU917883 KSQ917883 LCM917883 LMI917883 LWE917883 MGA917883 MPW917883 MZS917883 NJO917883 NTK917883 ODG917883 ONC917883 OWY917883 PGU917883 PQQ917883 QAM917883 QKI917883 QUE917883 REA917883 RNW917883 RXS917883 SHO917883 SRK917883 TBG917883 TLC917883 TUY917883 UEU917883 UOQ917883 UYM917883 VII917883 VSE917883 WCA917883 WLW917883 WVS917883 K917895 JG917895 TC917895 ACY917895 AMU917895 AWQ917895 BGM917895 BQI917895 CAE917895 CKA917895 CTW917895 DDS917895 DNO917895 DXK917895 EHG917895 ERC917895 FAY917895 FKU917895 FUQ917895 GEM917895 GOI917895 GYE917895 HIA917895 HRW917895 IBS917895 ILO917895 IVK917895 JFG917895 JPC917895 JYY917895 KIU917895 KSQ917895 LCM917895 LMI917895 LWE917895 MGA917895 MPW917895 MZS917895 NJO917895 NTK917895 ODG917895 ONC917895 OWY917895 PGU917895 PQQ917895 QAM917895 QKI917895 QUE917895 REA917895 RNW917895 RXS917895 SHO917895 SRK917895 TBG917895 TLC917895 TUY917895 UEU917895 UOQ917895 UYM917895 VII917895 VSE917895 WCA917895 WLW917895 WVS917895 K917907 JG917907 TC917907 ACY917907 AMU917907 AWQ917907 BGM917907 BQI917907 CAE917907 CKA917907 CTW917907 DDS917907 DNO917907 DXK917907 EHG917907 ERC917907 FAY917907 FKU917907 FUQ917907 GEM917907 GOI917907 GYE917907 HIA917907 HRW917907 IBS917907 ILO917907 IVK917907 JFG917907 JPC917907 JYY917907 KIU917907 KSQ917907 LCM917907 LMI917907 LWE917907 MGA917907 MPW917907 MZS917907 NJO917907 NTK917907 ODG917907 ONC917907 OWY917907 PGU917907 PQQ917907 QAM917907 QKI917907 QUE917907 REA917907 RNW917907 RXS917907 SHO917907 SRK917907 TBG917907 TLC917907 TUY917907 UEU917907 UOQ917907 UYM917907 VII917907 VSE917907 WCA917907 WLW917907 WVS917907 K917919 JG917919 TC917919 ACY917919 AMU917919 AWQ917919 BGM917919 BQI917919 CAE917919 CKA917919 CTW917919 DDS917919 DNO917919 DXK917919 EHG917919 ERC917919 FAY917919 FKU917919 FUQ917919 GEM917919 GOI917919 GYE917919 HIA917919 HRW917919 IBS917919 ILO917919 IVK917919 JFG917919 JPC917919 JYY917919 KIU917919 KSQ917919 LCM917919 LMI917919 LWE917919 MGA917919 MPW917919 MZS917919 NJO917919 NTK917919 ODG917919 ONC917919 OWY917919 PGU917919 PQQ917919 QAM917919 QKI917919 QUE917919 REA917919 RNW917919 RXS917919 SHO917919 SRK917919 TBG917919 TLC917919 TUY917919 UEU917919 UOQ917919 UYM917919 VII917919 VSE917919 WCA917919 WLW917919 WVS917919 K917931 JG917931 TC917931 ACY917931 AMU917931 AWQ917931 BGM917931 BQI917931 CAE917931 CKA917931 CTW917931 DDS917931 DNO917931 DXK917931 EHG917931 ERC917931 FAY917931 FKU917931 FUQ917931 GEM917931 GOI917931 GYE917931 HIA917931 HRW917931 IBS917931 ILO917931 IVK917931 JFG917931 JPC917931 JYY917931 KIU917931 KSQ917931 LCM917931 LMI917931 LWE917931 MGA917931 MPW917931 MZS917931 NJO917931 NTK917931 ODG917931 ONC917931 OWY917931 PGU917931 PQQ917931 QAM917931 QKI917931 QUE917931 REA917931 RNW917931 RXS917931 SHO917931 SRK917931 TBG917931 TLC917931 TUY917931 UEU917931 UOQ917931 UYM917931 VII917931 VSE917931 WCA917931 WLW917931 WVS917931 K917943 JG917943 TC917943 ACY917943 AMU917943 AWQ917943 BGM917943 BQI917943 CAE917943 CKA917943 CTW917943 DDS917943 DNO917943 DXK917943 EHG917943 ERC917943 FAY917943 FKU917943 FUQ917943 GEM917943 GOI917943 GYE917943 HIA917943 HRW917943 IBS917943 ILO917943 IVK917943 JFG917943 JPC917943 JYY917943 KIU917943 KSQ917943 LCM917943 LMI917943 LWE917943 MGA917943 MPW917943 MZS917943 NJO917943 NTK917943 ODG917943 ONC917943 OWY917943 PGU917943 PQQ917943 QAM917943 QKI917943 QUE917943 REA917943 RNW917943 RXS917943 SHO917943 SRK917943 TBG917943 TLC917943 TUY917943 UEU917943 UOQ917943 UYM917943 VII917943 VSE917943 WCA917943 WLW917943 WVS917943 K917955 JG917955 TC917955 ACY917955 AMU917955 AWQ917955 BGM917955 BQI917955 CAE917955 CKA917955 CTW917955 DDS917955 DNO917955 DXK917955 EHG917955 ERC917955 FAY917955 FKU917955 FUQ917955 GEM917955 GOI917955 GYE917955 HIA917955 HRW917955 IBS917955 ILO917955 IVK917955 JFG917955 JPC917955 JYY917955 KIU917955 KSQ917955 LCM917955 LMI917955 LWE917955 MGA917955 MPW917955 MZS917955 NJO917955 NTK917955 ODG917955 ONC917955 OWY917955 PGU917955 PQQ917955 QAM917955 QKI917955 QUE917955 REA917955 RNW917955 RXS917955 SHO917955 SRK917955 TBG917955 TLC917955 TUY917955 UEU917955 UOQ917955 UYM917955 VII917955 VSE917955 WCA917955 WLW917955 WVS917955 K917967 JG917967 TC917967 ACY917967 AMU917967 AWQ917967 BGM917967 BQI917967 CAE917967 CKA917967 CTW917967 DDS917967 DNO917967 DXK917967 EHG917967 ERC917967 FAY917967 FKU917967 FUQ917967 GEM917967 GOI917967 GYE917967 HIA917967 HRW917967 IBS917967 ILO917967 IVK917967 JFG917967 JPC917967 JYY917967 KIU917967 KSQ917967 LCM917967 LMI917967 LWE917967 MGA917967 MPW917967 MZS917967 NJO917967 NTK917967 ODG917967 ONC917967 OWY917967 PGU917967 PQQ917967 QAM917967 QKI917967 QUE917967 REA917967 RNW917967 RXS917967 SHO917967 SRK917967 TBG917967 TLC917967 TUY917967 UEU917967 UOQ917967 UYM917967 VII917967 VSE917967 WCA917967 WLW917967 WVS917967 K983347 JG983347 TC983347 ACY983347 AMU983347 AWQ983347 BGM983347 BQI983347 CAE983347 CKA983347 CTW983347 DDS983347 DNO983347 DXK983347 EHG983347 ERC983347 FAY983347 FKU983347 FUQ983347 GEM983347 GOI983347 GYE983347 HIA983347 HRW983347 IBS983347 ILO983347 IVK983347 JFG983347 JPC983347 JYY983347 KIU983347 KSQ983347 LCM983347 LMI983347 LWE983347 MGA983347 MPW983347 MZS983347 NJO983347 NTK983347 ODG983347 ONC983347 OWY983347 PGU983347 PQQ983347 QAM983347 QKI983347 QUE983347 REA983347 RNW983347 RXS983347 SHO983347 SRK983347 TBG983347 TLC983347 TUY983347 UEU983347 UOQ983347 UYM983347 VII983347 VSE983347 WCA983347 WLW983347 WVS983347 K983359 JG983359 TC983359 ACY983359 AMU983359 AWQ983359 BGM983359 BQI983359 CAE983359 CKA983359 CTW983359 DDS983359 DNO983359 DXK983359 EHG983359 ERC983359 FAY983359 FKU983359 FUQ983359 GEM983359 GOI983359 GYE983359 HIA983359 HRW983359 IBS983359 ILO983359 IVK983359 JFG983359 JPC983359 JYY983359 KIU983359 KSQ983359 LCM983359 LMI983359 LWE983359 MGA983359 MPW983359 MZS983359 NJO983359 NTK983359 ODG983359 ONC983359 OWY983359 PGU983359 PQQ983359 QAM983359 QKI983359 QUE983359 REA983359 RNW983359 RXS983359 SHO983359 SRK983359 TBG983359 TLC983359 TUY983359 UEU983359 UOQ983359 UYM983359 VII983359 VSE983359 WCA983359 WLW983359 WVS983359 K983371 JG983371 TC983371 ACY983371 AMU983371 AWQ983371 BGM983371 BQI983371 CAE983371 CKA983371 CTW983371 DDS983371 DNO983371 DXK983371 EHG983371 ERC983371 FAY983371 FKU983371 FUQ983371 GEM983371 GOI983371 GYE983371 HIA983371 HRW983371 IBS983371 ILO983371 IVK983371 JFG983371 JPC983371 JYY983371 KIU983371 KSQ983371 LCM983371 LMI983371 LWE983371 MGA983371 MPW983371 MZS983371 NJO983371 NTK983371 ODG983371 ONC983371 OWY983371 PGU983371 PQQ983371 QAM983371 QKI983371 QUE983371 REA983371 RNW983371 RXS983371 SHO983371 SRK983371 TBG983371 TLC983371 TUY983371 UEU983371 UOQ983371 UYM983371 VII983371 VSE983371 WCA983371 WLW983371 WVS983371 K983383 JG983383 TC983383 ACY983383 AMU983383 AWQ983383 BGM983383 BQI983383 CAE983383 CKA983383 CTW983383 DDS983383 DNO983383 DXK983383 EHG983383 ERC983383 FAY983383 FKU983383 FUQ983383 GEM983383 GOI983383 GYE983383 HIA983383 HRW983383 IBS983383 ILO983383 IVK983383 JFG983383 JPC983383 JYY983383 KIU983383 KSQ983383 LCM983383 LMI983383 LWE983383 MGA983383 MPW983383 MZS983383 NJO983383 NTK983383 ODG983383 ONC983383 OWY983383 PGU983383 PQQ983383 QAM983383 QKI983383 QUE983383 REA983383 RNW983383 RXS983383 SHO983383 SRK983383 TBG983383 TLC983383 TUY983383 UEU983383 UOQ983383 UYM983383 VII983383 VSE983383 WCA983383 WLW983383 WVS983383 K983395 JG983395 TC983395 ACY983395 AMU983395 AWQ983395 BGM983395 BQI983395 CAE983395 CKA983395 CTW983395 DDS983395 DNO983395 DXK983395 EHG983395 ERC983395 FAY983395 FKU983395 FUQ983395 GEM983395 GOI983395 GYE983395 HIA983395 HRW983395 IBS983395 ILO983395 IVK983395 JFG983395 JPC983395 JYY983395 KIU983395 KSQ983395 LCM983395 LMI983395 LWE983395 MGA983395 MPW983395 MZS983395 NJO983395 NTK983395 ODG983395 ONC983395 OWY983395 PGU983395 PQQ983395 QAM983395 QKI983395 QUE983395 REA983395 RNW983395 RXS983395 SHO983395 SRK983395 TBG983395 TLC983395 TUY983395 UEU983395 UOQ983395 UYM983395 VII983395 VSE983395 WCA983395 WLW983395 WVS983395 K983407 JG983407 TC983407 ACY983407 AMU983407 AWQ983407 BGM983407 BQI983407 CAE983407 CKA983407 CTW983407 DDS983407 DNO983407 DXK983407 EHG983407 ERC983407 FAY983407 FKU983407 FUQ983407 GEM983407 GOI983407 GYE983407 HIA983407 HRW983407 IBS983407 ILO983407 IVK983407 JFG983407 JPC983407 JYY983407 KIU983407 KSQ983407 LCM983407 LMI983407 LWE983407 MGA983407 MPW983407 MZS983407 NJO983407 NTK983407 ODG983407 ONC983407 OWY983407 PGU983407 PQQ983407 QAM983407 QKI983407 QUE983407 REA983407 RNW983407 RXS983407 SHO983407 SRK983407 TBG983407 TLC983407 TUY983407 UEU983407 UOQ983407 UYM983407 VII983407 VSE983407 WCA983407 WLW983407 WVS983407 K983419 JG983419 TC983419 ACY983419 AMU983419 AWQ983419 BGM983419 BQI983419 CAE983419 CKA983419 CTW983419 DDS983419 DNO983419 DXK983419 EHG983419 ERC983419 FAY983419 FKU983419 FUQ983419 GEM983419 GOI983419 GYE983419 HIA983419 HRW983419 IBS983419 ILO983419 IVK983419 JFG983419 JPC983419 JYY983419 KIU983419 KSQ983419 LCM983419 LMI983419 LWE983419 MGA983419 MPW983419 MZS983419 NJO983419 NTK983419 ODG983419 ONC983419 OWY983419 PGU983419 PQQ983419 QAM983419 QKI983419 QUE983419 REA983419 RNW983419 RXS983419 SHO983419 SRK983419 TBG983419 TLC983419 TUY983419 UEU983419 UOQ983419 UYM983419 VII983419 VSE983419 WCA983419 WLW983419 WVS983419 K983431 JG983431 TC983431 ACY983431 AMU983431 AWQ983431 BGM983431 BQI983431 CAE983431 CKA983431 CTW983431 DDS983431 DNO983431 DXK983431 EHG983431 ERC983431 FAY983431 FKU983431 FUQ983431 GEM983431 GOI983431 GYE983431 HIA983431 HRW983431 IBS983431 ILO983431 IVK983431 JFG983431 JPC983431 JYY983431 KIU983431 KSQ983431 LCM983431 LMI983431 LWE983431 MGA983431 MPW983431 MZS983431 NJO983431 NTK983431 ODG983431 ONC983431 OWY983431 PGU983431 PQQ983431 QAM983431 QKI983431 QUE983431 REA983431 RNW983431 RXS983431 SHO983431 SRK983431 TBG983431 TLC983431 TUY983431 UEU983431 UOQ983431 UYM983431 VII983431 VSE983431 WCA983431 WLW983431 WVS983431 K983443 JG983443 TC983443 ACY983443 AMU983443 AWQ983443 BGM983443 BQI983443 CAE983443 CKA983443 CTW983443 DDS983443 DNO983443 DXK983443 EHG983443 ERC983443 FAY983443 FKU983443 FUQ983443 GEM983443 GOI983443 GYE983443 HIA983443 HRW983443 IBS983443 ILO983443 IVK983443 JFG983443 JPC983443 JYY983443 KIU983443 KSQ983443 LCM983443 LMI983443 LWE983443 MGA983443 MPW983443 MZS983443 NJO983443 NTK983443 ODG983443 ONC983443 OWY983443 PGU983443 PQQ983443 QAM983443 QKI983443 QUE983443 REA983443 RNW983443 RXS983443 SHO983443 SRK983443 TBG983443 TLC983443 TUY983443 UEU983443 UOQ983443 UYM983443 VII983443 VSE983443 WCA983443 WLW983443 WVS983443 K983455 JG983455 TC983455 ACY983455 AMU983455 AWQ983455 BGM983455 BQI983455 CAE983455 CKA983455 CTW983455 DDS983455 DNO983455 DXK983455 EHG983455 ERC983455 FAY983455 FKU983455 FUQ983455 GEM983455 GOI983455 GYE983455 HIA983455 HRW983455 IBS983455 ILO983455 IVK983455 JFG983455 JPC983455 JYY983455 KIU983455 KSQ983455 LCM983455 LMI983455 LWE983455 MGA983455 MPW983455 MZS983455 NJO983455 NTK983455 ODG983455 ONC983455 OWY983455 PGU983455 PQQ983455 QAM983455 QKI983455 QUE983455 REA983455 RNW983455 RXS983455 SHO983455 SRK983455 TBG983455 TLC983455 TUY983455 UEU983455 UOQ983455 UYM983455 VII983455 VSE983455 WCA983455 WLW983455 WVS983455 K983467 JG983467 TC983467 ACY983467 AMU983467 AWQ983467 BGM983467 BQI983467 CAE983467 CKA983467 CTW983467 DDS983467 DNO983467 DXK983467 EHG983467 ERC983467 FAY983467 FKU983467 FUQ983467 GEM983467 GOI983467 GYE983467 HIA983467 HRW983467 IBS983467 ILO983467 IVK983467 JFG983467 JPC983467 JYY983467 KIU983467 KSQ983467 LCM983467 LMI983467 LWE983467 MGA983467 MPW983467 MZS983467 NJO983467 NTK983467 ODG983467 ONC983467 OWY983467 PGU983467 PQQ983467 QAM983467 QKI983467 QUE983467 REA983467 RNW983467 RXS983467 SHO983467 SRK983467 TBG983467 TLC983467 TUY983467 UEU983467 UOQ983467 UYM983467 VII983467 VSE983467 WCA983467 WLW983467 WVS983467 K983479 JG983479 TC983479 ACY983479 AMU983479 AWQ983479 BGM983479 BQI983479 CAE983479 CKA983479 CTW983479 DDS983479 DNO983479 DXK983479 EHG983479 ERC983479 FAY983479 FKU983479 FUQ983479 GEM983479 GOI983479 GYE983479 HIA983479 HRW983479 IBS983479 ILO983479 IVK983479 JFG983479 JPC983479 JYY983479 KIU983479 KSQ983479 LCM983479 LMI983479 LWE983479 MGA983479 MPW983479 MZS983479 NJO983479 NTK983479 ODG983479 ONC983479 OWY983479 PGU983479 PQQ983479 QAM983479 QKI983479 QUE983479 REA983479 RNW983479 RXS983479 SHO983479 SRK983479 TBG983479 TLC983479 TUY983479 UEU983479 UOQ983479 UYM983479 VII983479 VSE983479 WCA983479 WLW983479 WVS983479 K983491 JG983491 TC983491 ACY983491 AMU983491 AWQ983491 BGM983491 BQI983491 CAE983491 CKA983491 CTW983491 DDS983491 DNO983491 DXK983491 EHG983491 ERC983491 FAY983491 FKU983491 FUQ983491 GEM983491 GOI983491 GYE983491 HIA983491 HRW983491 IBS983491 ILO983491 IVK983491 JFG983491 JPC983491 JYY983491 KIU983491 KSQ983491 LCM983491 LMI983491 LWE983491 MGA983491 MPW983491 MZS983491 NJO983491 NTK983491 ODG983491 ONC983491 OWY983491 PGU983491 PQQ983491 QAM983491 QKI983491 QUE983491 REA983491 RNW983491 RXS983491 SHO983491 SRK983491 TBG983491 TLC983491 TUY983491 UEU983491 UOQ983491 UYM983491 VII983491 VSE983491 WCA983491 WLW983491 WVS983491 K983503 JG983503 TC983503 ACY983503 AMU983503 AWQ983503 BGM983503 BQI983503 CAE983503 CKA983503 CTW983503 DDS983503 DNO983503 DXK983503 EHG983503 ERC983503 FAY983503 FKU983503 FUQ983503 GEM983503 GOI983503 GYE983503 HIA983503 HRW983503 IBS983503 ILO983503 IVK983503 JFG983503 JPC983503 JYY983503 KIU983503 KSQ983503 LCM983503 LMI983503 LWE983503 MGA983503 MPW983503 MZS983503 NJO983503 NTK983503 ODG983503 ONC983503 OWY983503 PGU983503 PQQ983503 QAM983503 QKI983503 QUE983503 REA983503 RNW983503 RXS983503 SHO983503 SRK983503 TBG983503 TLC983503 TUY983503 UEU983503 UOQ983503 UYM983503 VII983503 VSE983503 WCA983503 WLW983503 WVS983503"/>
  </dataValidations>
  <pageMargins left="0.04" right="0.04" top="0.04" bottom="0.04" header="0.04" footer="0.04"/>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XFA286"/>
  <sheetViews>
    <sheetView zoomScaleSheetLayoutView="60" topLeftCell="A85" workbookViewId="0">
      <selection activeCell="N260" sqref="N260"/>
    </sheetView>
  </sheetViews>
  <sheetFormatPr defaultColWidth="6.625" defaultRowHeight="15" customHeight="1"/>
  <cols>
    <col min="1" max="1" width="11.125" style="178" customWidth="1"/>
    <col min="2" max="3" width="6.625" style="178" customWidth="1"/>
    <col min="4" max="4" width="12.875" style="178" customWidth="1"/>
    <col min="5" max="5" width="8.625" style="178" customWidth="1"/>
    <col min="6" max="6" width="7.5" style="178" customWidth="1"/>
    <col min="7" max="7" width="8.625" style="178" customWidth="1"/>
    <col min="8" max="8" width="8.25" style="179" customWidth="1"/>
    <col min="9" max="9" width="7.75" style="178" customWidth="1"/>
    <col min="10" max="10" width="7.25" style="178" customWidth="1"/>
    <col min="11" max="11" width="6.625" style="178" customWidth="1"/>
    <col min="12" max="12" width="7.375" style="178" customWidth="1"/>
    <col min="13" max="13" width="8.375" style="178" customWidth="1"/>
    <col min="14" max="15" width="6.625" style="178" customWidth="1"/>
    <col min="16" max="16" width="8.625" style="178" customWidth="1"/>
    <col min="17" max="18" width="6.625" style="177"/>
    <col min="19" max="20" width="7.5" style="177"/>
    <col min="21" max="16380" width="6.625" style="177"/>
  </cols>
  <sheetData>
    <row r="1" ht="24.95" customHeight="1" spans="1:16381">
      <c r="A1" s="732" t="s">
        <v>0</v>
      </c>
      <c r="B1" s="733" t="s">
        <v>1</v>
      </c>
      <c r="C1" s="733" t="s">
        <v>79</v>
      </c>
      <c r="D1" s="733" t="s">
        <v>80</v>
      </c>
      <c r="E1" s="733" t="s">
        <v>124</v>
      </c>
      <c r="F1" s="733" t="s">
        <v>125</v>
      </c>
      <c r="G1" s="733" t="s">
        <v>5</v>
      </c>
      <c r="H1" s="733" t="s">
        <v>6</v>
      </c>
      <c r="I1" s="733" t="s">
        <v>12</v>
      </c>
      <c r="J1" s="733" t="s">
        <v>126</v>
      </c>
      <c r="K1" s="733" t="s">
        <v>127</v>
      </c>
      <c r="L1" s="733" t="s">
        <v>128</v>
      </c>
      <c r="M1" s="202" t="s">
        <v>40</v>
      </c>
      <c r="N1" s="202"/>
      <c r="O1" s="202"/>
      <c r="P1" s="201"/>
      <c r="Q1" s="201"/>
      <c r="XFA1" s="177"/>
    </row>
    <row r="2" customHeight="1" spans="1:16381">
      <c r="A2" s="734" t="str">
        <f>'[7]0.结构参数'!B5</f>
        <v>YU1</v>
      </c>
      <c r="B2" s="735">
        <f>'0.结构参数'!D41*100</f>
        <v>2000</v>
      </c>
      <c r="C2" s="735">
        <f>MIN(('0.结构参数'!K5-'0.结构参数'!I5),('0.结构参数'!L5-'0.结构参数'!J5))*100-70</f>
        <v>90</v>
      </c>
      <c r="D2" s="735">
        <f>MAX(('0.结构参数'!K5-'0.结构参数'!I5),('0.结构参数'!L5-'0.结构参数'!J5))*100-70</f>
        <v>105.486</v>
      </c>
      <c r="E2" s="735">
        <v>25</v>
      </c>
      <c r="F2" s="735">
        <v>20</v>
      </c>
      <c r="G2" s="735">
        <v>35</v>
      </c>
      <c r="H2" s="736">
        <f>ROUNDDOWN((D2-M2)/15,0)</f>
        <v>6</v>
      </c>
      <c r="I2" s="750">
        <f>D2-M2-H2*15</f>
        <v>8.98599999999999</v>
      </c>
      <c r="J2" s="738">
        <f>(C2-M2-I2)/H2</f>
        <v>12.419</v>
      </c>
      <c r="K2" s="750">
        <f>C2+30</f>
        <v>120</v>
      </c>
      <c r="L2" s="762">
        <f>D2+30</f>
        <v>135.486</v>
      </c>
      <c r="M2" s="763">
        <f>$R$2+$R$5</f>
        <v>6.5</v>
      </c>
      <c r="N2" s="764"/>
      <c r="O2" s="765"/>
      <c r="P2" s="246"/>
      <c r="Q2" s="247" t="s">
        <v>27</v>
      </c>
      <c r="R2" s="772">
        <v>4</v>
      </c>
      <c r="XFA2" s="177"/>
    </row>
    <row r="3" customHeight="1" spans="1:16381">
      <c r="A3" s="734" t="str">
        <f>'[7]0.结构参数'!B6</f>
        <v>YU2</v>
      </c>
      <c r="B3" s="735">
        <f>'0.结构参数'!D42*100</f>
        <v>2000</v>
      </c>
      <c r="C3" s="735">
        <f>MIN(('0.结构参数'!K6-'0.结构参数'!I6),('0.结构参数'!L6-'0.结构参数'!J6))*100-70</f>
        <v>105.5</v>
      </c>
      <c r="D3" s="735">
        <f>MAX(('0.结构参数'!K6-'0.结构参数'!I6),('0.结构参数'!L6-'0.结构参数'!J6))*100-70</f>
        <v>114.961</v>
      </c>
      <c r="E3" s="735">
        <v>25</v>
      </c>
      <c r="F3" s="735">
        <v>20</v>
      </c>
      <c r="G3" s="735">
        <v>35</v>
      </c>
      <c r="H3" s="736">
        <f t="shared" ref="H3:H24" si="0">ROUNDDOWN((D3-M3)/15,0)</f>
        <v>7</v>
      </c>
      <c r="I3" s="750">
        <f t="shared" ref="I3:I24" si="1">D3-M3-H3*15</f>
        <v>3.46099999999998</v>
      </c>
      <c r="J3" s="738">
        <f t="shared" ref="J3:J24" si="2">(C3-M3-I3)/H3</f>
        <v>13.6484285714286</v>
      </c>
      <c r="K3" s="750">
        <f t="shared" ref="K3:K24" si="3">C3+30</f>
        <v>135.5</v>
      </c>
      <c r="L3" s="762">
        <f t="shared" ref="L3:L24" si="4">D3+30</f>
        <v>144.961</v>
      </c>
      <c r="M3" s="763">
        <f t="shared" ref="M3:M12" si="5">$R$2+$R$5</f>
        <v>6.5</v>
      </c>
      <c r="N3" s="764"/>
      <c r="O3" s="765"/>
      <c r="P3" s="246"/>
      <c r="Q3" s="246" t="s">
        <v>129</v>
      </c>
      <c r="R3" s="773">
        <v>30</v>
      </c>
      <c r="XFA3" s="177"/>
    </row>
    <row r="4" customHeight="1" spans="1:16381">
      <c r="A4" s="734" t="str">
        <f>'[7]0.结构参数'!B7</f>
        <v>YU3</v>
      </c>
      <c r="B4" s="735">
        <f>'0.结构参数'!D43*100</f>
        <v>2000</v>
      </c>
      <c r="C4" s="735">
        <f>MIN(('0.结构参数'!K7-'0.结构参数'!I7),('0.结构参数'!L7-'0.结构参数'!J7))*100-70</f>
        <v>114.975</v>
      </c>
      <c r="D4" s="735">
        <f>MAX(('0.结构参数'!K7-'0.结构参数'!I7),('0.结构参数'!L7-'0.结构参数'!J7))*100-70</f>
        <v>124.436</v>
      </c>
      <c r="E4" s="735">
        <v>25</v>
      </c>
      <c r="F4" s="735">
        <v>20</v>
      </c>
      <c r="G4" s="735">
        <v>35</v>
      </c>
      <c r="H4" s="736">
        <f t="shared" si="0"/>
        <v>7</v>
      </c>
      <c r="I4" s="750">
        <f t="shared" si="1"/>
        <v>12.936</v>
      </c>
      <c r="J4" s="738">
        <f t="shared" si="2"/>
        <v>13.6484285714286</v>
      </c>
      <c r="K4" s="750">
        <f t="shared" si="3"/>
        <v>144.975</v>
      </c>
      <c r="L4" s="762">
        <f t="shared" si="4"/>
        <v>154.436</v>
      </c>
      <c r="M4" s="763">
        <f t="shared" si="5"/>
        <v>6.5</v>
      </c>
      <c r="N4" s="764"/>
      <c r="O4" s="765"/>
      <c r="P4" s="246"/>
      <c r="Q4" s="246" t="s">
        <v>130</v>
      </c>
      <c r="R4" s="773">
        <v>1.8</v>
      </c>
      <c r="XFA4" s="177"/>
    </row>
    <row r="5" s="10" customFormat="1" customHeight="1" spans="1:16381">
      <c r="A5" s="734" t="str">
        <f>'[7]0.结构参数'!B8</f>
        <v>YU4</v>
      </c>
      <c r="B5" s="735">
        <f>'0.结构参数'!D44*100</f>
        <v>2000</v>
      </c>
      <c r="C5" s="735">
        <f>MIN(('0.结构参数'!K8-'0.结构参数'!I8),('0.结构参数'!L8-'0.结构参数'!J8))*100-70</f>
        <v>124.45</v>
      </c>
      <c r="D5" s="735">
        <f>MAX(('0.结构参数'!K8-'0.结构参数'!I8),('0.结构参数'!L8-'0.结构参数'!J8))*100-70</f>
        <v>133.911</v>
      </c>
      <c r="E5" s="735">
        <v>25</v>
      </c>
      <c r="F5" s="735">
        <v>20</v>
      </c>
      <c r="G5" s="735">
        <v>35</v>
      </c>
      <c r="H5" s="736">
        <f t="shared" si="0"/>
        <v>8</v>
      </c>
      <c r="I5" s="750">
        <f t="shared" si="1"/>
        <v>7.411</v>
      </c>
      <c r="J5" s="738">
        <f t="shared" si="2"/>
        <v>13.817375</v>
      </c>
      <c r="K5" s="750">
        <f t="shared" si="3"/>
        <v>154.45</v>
      </c>
      <c r="L5" s="762">
        <f t="shared" si="4"/>
        <v>163.911</v>
      </c>
      <c r="M5" s="763">
        <f t="shared" si="5"/>
        <v>6.5</v>
      </c>
      <c r="N5" s="764"/>
      <c r="O5" s="765"/>
      <c r="P5" s="246"/>
      <c r="Q5" s="177"/>
      <c r="R5" s="177">
        <f>R4+1.4/2</f>
        <v>2.5</v>
      </c>
      <c r="S5" s="177"/>
      <c r="T5" s="177"/>
      <c r="U5" s="177"/>
      <c r="V5" s="177"/>
      <c r="W5" s="177"/>
      <c r="X5" s="177"/>
      <c r="Y5" s="177"/>
      <c r="Z5" s="177"/>
      <c r="AA5" s="177"/>
      <c r="AB5" s="177"/>
      <c r="AC5" s="177"/>
      <c r="AD5" s="177"/>
      <c r="AE5" s="177"/>
      <c r="AF5" s="177"/>
      <c r="AG5" s="177"/>
      <c r="AH5" s="177"/>
      <c r="AI5" s="177"/>
      <c r="AJ5" s="177"/>
      <c r="AK5" s="177"/>
      <c r="AL5" s="177"/>
      <c r="AM5" s="177"/>
      <c r="AN5" s="177"/>
      <c r="AO5" s="177"/>
      <c r="AP5" s="177"/>
      <c r="AQ5" s="177"/>
      <c r="AR5" s="177"/>
      <c r="AS5" s="177"/>
      <c r="AT5" s="177"/>
      <c r="AU5" s="177"/>
      <c r="AV5" s="177"/>
      <c r="AW5" s="177"/>
      <c r="AX5" s="177"/>
      <c r="AY5" s="177"/>
      <c r="AZ5" s="177"/>
      <c r="BA5" s="177"/>
      <c r="BB5" s="177"/>
      <c r="BC5" s="177"/>
      <c r="BD5" s="177"/>
      <c r="BE5" s="177"/>
      <c r="BF5" s="177"/>
      <c r="BG5" s="177"/>
      <c r="BH5" s="177"/>
      <c r="BI5" s="177"/>
      <c r="BJ5" s="177"/>
      <c r="BK5" s="177"/>
      <c r="BL5" s="177"/>
      <c r="BM5" s="177"/>
      <c r="BN5" s="177"/>
      <c r="BO5" s="177"/>
      <c r="BP5" s="177"/>
      <c r="BQ5" s="177"/>
      <c r="BR5" s="177"/>
      <c r="BS5" s="177"/>
      <c r="BT5" s="177"/>
      <c r="BU5" s="177"/>
      <c r="BV5" s="177"/>
      <c r="BW5" s="177"/>
      <c r="BX5" s="177"/>
      <c r="BY5" s="177"/>
      <c r="BZ5" s="177"/>
      <c r="CA5" s="177"/>
      <c r="CB5" s="177"/>
      <c r="CC5" s="177"/>
      <c r="CD5" s="177"/>
      <c r="CE5" s="177"/>
      <c r="CF5" s="177"/>
      <c r="CG5" s="177"/>
      <c r="CH5" s="177"/>
      <c r="CI5" s="177"/>
      <c r="CJ5" s="177"/>
      <c r="CK5" s="177"/>
      <c r="CL5" s="177"/>
      <c r="CM5" s="177"/>
      <c r="CN5" s="177"/>
      <c r="CO5" s="177"/>
      <c r="CP5" s="177"/>
      <c r="CQ5" s="177"/>
      <c r="CR5" s="177"/>
      <c r="CS5" s="177"/>
      <c r="CT5" s="177"/>
      <c r="CU5" s="177"/>
      <c r="CV5" s="177"/>
      <c r="CW5" s="177"/>
      <c r="CX5" s="177"/>
      <c r="CY5" s="177"/>
      <c r="CZ5" s="177"/>
      <c r="DA5" s="177"/>
      <c r="DB5" s="177"/>
      <c r="DC5" s="177"/>
      <c r="DD5" s="177"/>
      <c r="DE5" s="177"/>
      <c r="DF5" s="177"/>
      <c r="DG5" s="177"/>
      <c r="DH5" s="177"/>
      <c r="DI5" s="177"/>
      <c r="DJ5" s="177"/>
      <c r="DK5" s="177"/>
      <c r="DL5" s="177"/>
      <c r="DM5" s="177"/>
      <c r="DN5" s="177"/>
      <c r="DO5" s="177"/>
      <c r="DP5" s="177"/>
      <c r="DQ5" s="177"/>
      <c r="DR5" s="177"/>
      <c r="DS5" s="177"/>
      <c r="DT5" s="177"/>
      <c r="DU5" s="177"/>
      <c r="DV5" s="177"/>
      <c r="DW5" s="177"/>
      <c r="DX5" s="177"/>
      <c r="DY5" s="177"/>
      <c r="DZ5" s="177"/>
      <c r="EA5" s="177"/>
      <c r="EB5" s="177"/>
      <c r="EC5" s="177"/>
      <c r="ED5" s="177"/>
      <c r="EE5" s="177"/>
      <c r="EF5" s="177"/>
      <c r="EG5" s="177"/>
      <c r="EH5" s="177"/>
      <c r="EI5" s="177"/>
      <c r="EJ5" s="177"/>
      <c r="EK5" s="177"/>
      <c r="EL5" s="177"/>
      <c r="EM5" s="177"/>
      <c r="EN5" s="177"/>
      <c r="EO5" s="177"/>
      <c r="EP5" s="177"/>
      <c r="EQ5" s="177"/>
      <c r="ER5" s="177"/>
      <c r="ES5" s="177"/>
      <c r="ET5" s="177"/>
      <c r="EU5" s="177"/>
      <c r="EV5" s="177"/>
      <c r="EW5" s="177"/>
      <c r="EX5" s="177"/>
      <c r="EY5" s="177"/>
      <c r="EZ5" s="177"/>
      <c r="FA5" s="177"/>
      <c r="FB5" s="177"/>
      <c r="FC5" s="177"/>
      <c r="FD5" s="177"/>
      <c r="FE5" s="177"/>
      <c r="FF5" s="177"/>
      <c r="FG5" s="177"/>
      <c r="FH5" s="177"/>
      <c r="FI5" s="177"/>
      <c r="FJ5" s="177"/>
      <c r="FK5" s="177"/>
      <c r="FL5" s="177"/>
      <c r="FM5" s="177"/>
      <c r="FN5" s="177"/>
      <c r="FO5" s="177"/>
      <c r="FP5" s="177"/>
      <c r="FQ5" s="177"/>
      <c r="FR5" s="177"/>
      <c r="FS5" s="177"/>
      <c r="FT5" s="177"/>
      <c r="FU5" s="177"/>
      <c r="FV5" s="177"/>
      <c r="FW5" s="177"/>
      <c r="FX5" s="177"/>
      <c r="FY5" s="177"/>
      <c r="FZ5" s="177"/>
      <c r="GA5" s="177"/>
      <c r="GB5" s="177"/>
      <c r="GC5" s="177"/>
      <c r="GD5" s="177"/>
      <c r="GE5" s="177"/>
      <c r="GF5" s="177"/>
      <c r="GG5" s="177"/>
      <c r="GH5" s="177"/>
      <c r="GI5" s="177"/>
      <c r="GJ5" s="177"/>
      <c r="GK5" s="177"/>
      <c r="GL5" s="177"/>
      <c r="GM5" s="177"/>
      <c r="GN5" s="177"/>
      <c r="GO5" s="177"/>
      <c r="GP5" s="177"/>
      <c r="GQ5" s="177"/>
      <c r="GR5" s="177"/>
      <c r="GS5" s="177"/>
      <c r="GT5" s="177"/>
      <c r="GU5" s="177"/>
      <c r="GV5" s="177"/>
      <c r="GW5" s="177"/>
      <c r="GX5" s="177"/>
      <c r="GY5" s="177"/>
      <c r="GZ5" s="177"/>
      <c r="HA5" s="177"/>
      <c r="HB5" s="177"/>
      <c r="HC5" s="177"/>
      <c r="HD5" s="177"/>
      <c r="HE5" s="177"/>
      <c r="HF5" s="177"/>
      <c r="HG5" s="177"/>
      <c r="HH5" s="177"/>
      <c r="HI5" s="177"/>
      <c r="HJ5" s="177"/>
      <c r="HK5" s="177"/>
      <c r="HL5" s="177"/>
      <c r="HM5" s="177"/>
      <c r="HN5" s="177"/>
      <c r="HO5" s="177"/>
      <c r="HP5" s="177"/>
      <c r="HQ5" s="177"/>
      <c r="HR5" s="177"/>
      <c r="HS5" s="177"/>
      <c r="HT5" s="177"/>
      <c r="HU5" s="177"/>
      <c r="HV5" s="177"/>
      <c r="HW5" s="177"/>
      <c r="HX5" s="177"/>
      <c r="HY5" s="177"/>
      <c r="HZ5" s="177"/>
      <c r="IA5" s="177"/>
      <c r="IB5" s="177"/>
      <c r="IC5" s="177"/>
      <c r="ID5" s="177"/>
      <c r="IE5" s="177"/>
      <c r="IF5" s="177"/>
      <c r="IG5" s="177"/>
      <c r="IH5" s="177"/>
      <c r="II5" s="177"/>
      <c r="IJ5" s="177"/>
      <c r="IK5" s="177"/>
      <c r="IL5" s="177"/>
      <c r="IM5" s="177"/>
      <c r="IN5" s="177"/>
      <c r="IO5" s="177"/>
      <c r="IP5" s="177"/>
      <c r="IQ5" s="177"/>
      <c r="IR5" s="177"/>
      <c r="IS5" s="177"/>
      <c r="IT5" s="177"/>
      <c r="IU5" s="177"/>
      <c r="IV5" s="177"/>
      <c r="IW5" s="177"/>
      <c r="IX5" s="177"/>
      <c r="IY5" s="177"/>
      <c r="IZ5" s="177"/>
      <c r="JA5" s="177"/>
      <c r="JB5" s="177"/>
      <c r="JC5" s="177"/>
      <c r="JD5" s="177"/>
      <c r="JE5" s="177"/>
      <c r="JF5" s="177"/>
      <c r="JG5" s="177"/>
      <c r="JH5" s="177"/>
      <c r="JI5" s="177"/>
      <c r="JJ5" s="177"/>
      <c r="JK5" s="177"/>
      <c r="JL5" s="177"/>
      <c r="JM5" s="177"/>
      <c r="JN5" s="177"/>
      <c r="JO5" s="177"/>
      <c r="JP5" s="177"/>
      <c r="JQ5" s="177"/>
      <c r="JR5" s="177"/>
      <c r="JS5" s="177"/>
      <c r="JT5" s="177"/>
      <c r="JU5" s="177"/>
      <c r="JV5" s="177"/>
      <c r="JW5" s="177"/>
      <c r="JX5" s="177"/>
      <c r="JY5" s="177"/>
      <c r="JZ5" s="177"/>
      <c r="KA5" s="177"/>
      <c r="KB5" s="177"/>
      <c r="KC5" s="177"/>
      <c r="KD5" s="177"/>
      <c r="KE5" s="177"/>
      <c r="KF5" s="177"/>
      <c r="KG5" s="177"/>
      <c r="KH5" s="177"/>
      <c r="KI5" s="177"/>
      <c r="KJ5" s="177"/>
      <c r="KK5" s="177"/>
      <c r="KL5" s="177"/>
      <c r="KM5" s="177"/>
      <c r="KN5" s="177"/>
      <c r="KO5" s="177"/>
      <c r="KP5" s="177"/>
      <c r="KQ5" s="177"/>
      <c r="KR5" s="177"/>
      <c r="KS5" s="177"/>
      <c r="KT5" s="177"/>
      <c r="KU5" s="177"/>
      <c r="KV5" s="177"/>
      <c r="KW5" s="177"/>
      <c r="KX5" s="177"/>
      <c r="KY5" s="177"/>
      <c r="KZ5" s="177"/>
      <c r="LA5" s="177"/>
      <c r="LB5" s="177"/>
      <c r="LC5" s="177"/>
      <c r="LD5" s="177"/>
      <c r="LE5" s="177"/>
      <c r="LF5" s="177"/>
      <c r="LG5" s="177"/>
      <c r="LH5" s="177"/>
      <c r="LI5" s="177"/>
      <c r="LJ5" s="177"/>
      <c r="LK5" s="177"/>
      <c r="LL5" s="177"/>
      <c r="LM5" s="177"/>
      <c r="LN5" s="177"/>
      <c r="LO5" s="177"/>
      <c r="LP5" s="177"/>
      <c r="LQ5" s="177"/>
      <c r="LR5" s="177"/>
      <c r="LS5" s="177"/>
      <c r="LT5" s="177"/>
      <c r="LU5" s="177"/>
      <c r="LV5" s="177"/>
      <c r="LW5" s="177"/>
      <c r="LX5" s="177"/>
      <c r="LY5" s="177"/>
      <c r="LZ5" s="177"/>
      <c r="MA5" s="177"/>
      <c r="MB5" s="177"/>
      <c r="MC5" s="177"/>
      <c r="MD5" s="177"/>
      <c r="ME5" s="177"/>
      <c r="MF5" s="177"/>
      <c r="MG5" s="177"/>
      <c r="MH5" s="177"/>
      <c r="MI5" s="177"/>
      <c r="MJ5" s="177"/>
      <c r="MK5" s="177"/>
      <c r="ML5" s="177"/>
      <c r="MM5" s="177"/>
      <c r="MN5" s="177"/>
      <c r="MO5" s="177"/>
      <c r="MP5" s="177"/>
      <c r="MQ5" s="177"/>
      <c r="MR5" s="177"/>
      <c r="MS5" s="177"/>
      <c r="MT5" s="177"/>
      <c r="MU5" s="177"/>
      <c r="MV5" s="177"/>
      <c r="MW5" s="177"/>
      <c r="MX5" s="177"/>
      <c r="MY5" s="177"/>
      <c r="MZ5" s="177"/>
      <c r="NA5" s="177"/>
      <c r="NB5" s="177"/>
      <c r="NC5" s="177"/>
      <c r="ND5" s="177"/>
      <c r="NE5" s="177"/>
      <c r="NF5" s="177"/>
      <c r="NG5" s="177"/>
      <c r="NH5" s="177"/>
      <c r="NI5" s="177"/>
      <c r="NJ5" s="177"/>
      <c r="NK5" s="177"/>
      <c r="NL5" s="177"/>
      <c r="NM5" s="177"/>
      <c r="NN5" s="177"/>
      <c r="NO5" s="177"/>
      <c r="NP5" s="177"/>
      <c r="NQ5" s="177"/>
      <c r="NR5" s="177"/>
      <c r="NS5" s="177"/>
      <c r="NT5" s="177"/>
      <c r="NU5" s="177"/>
      <c r="NV5" s="177"/>
      <c r="NW5" s="177"/>
      <c r="NX5" s="177"/>
      <c r="NY5" s="177"/>
      <c r="NZ5" s="177"/>
      <c r="OA5" s="177"/>
      <c r="OB5" s="177"/>
      <c r="OC5" s="177"/>
      <c r="OD5" s="177"/>
      <c r="OE5" s="177"/>
      <c r="OF5" s="177"/>
      <c r="OG5" s="177"/>
      <c r="OH5" s="177"/>
      <c r="OI5" s="177"/>
      <c r="OJ5" s="177"/>
      <c r="OK5" s="177"/>
      <c r="OL5" s="177"/>
      <c r="OM5" s="177"/>
      <c r="ON5" s="177"/>
      <c r="OO5" s="177"/>
      <c r="OP5" s="177"/>
      <c r="OQ5" s="177"/>
      <c r="OR5" s="177"/>
      <c r="OS5" s="177"/>
      <c r="OT5" s="177"/>
      <c r="OU5" s="177"/>
      <c r="OV5" s="177"/>
      <c r="OW5" s="177"/>
      <c r="OX5" s="177"/>
      <c r="OY5" s="177"/>
      <c r="OZ5" s="177"/>
      <c r="PA5" s="177"/>
      <c r="PB5" s="177"/>
      <c r="PC5" s="177"/>
      <c r="PD5" s="177"/>
      <c r="PE5" s="177"/>
      <c r="PF5" s="177"/>
      <c r="PG5" s="177"/>
      <c r="PH5" s="177"/>
      <c r="PI5" s="177"/>
      <c r="PJ5" s="177"/>
      <c r="PK5" s="177"/>
      <c r="PL5" s="177"/>
      <c r="PM5" s="177"/>
      <c r="PN5" s="177"/>
      <c r="PO5" s="177"/>
      <c r="PP5" s="177"/>
      <c r="PQ5" s="177"/>
      <c r="PR5" s="177"/>
      <c r="PS5" s="177"/>
      <c r="PT5" s="177"/>
      <c r="PU5" s="177"/>
      <c r="PV5" s="177"/>
      <c r="PW5" s="177"/>
      <c r="PX5" s="177"/>
      <c r="PY5" s="177"/>
      <c r="PZ5" s="177"/>
      <c r="QA5" s="177"/>
      <c r="QB5" s="177"/>
      <c r="QC5" s="177"/>
      <c r="QD5" s="177"/>
      <c r="QE5" s="177"/>
      <c r="QF5" s="177"/>
      <c r="QG5" s="177"/>
      <c r="QH5" s="177"/>
      <c r="QI5" s="177"/>
      <c r="QJ5" s="177"/>
      <c r="QK5" s="177"/>
      <c r="QL5" s="177"/>
      <c r="QM5" s="177"/>
      <c r="QN5" s="177"/>
      <c r="QO5" s="177"/>
      <c r="QP5" s="177"/>
      <c r="QQ5" s="177"/>
      <c r="QR5" s="177"/>
      <c r="QS5" s="177"/>
      <c r="QT5" s="177"/>
      <c r="QU5" s="177"/>
      <c r="QV5" s="177"/>
      <c r="QW5" s="177"/>
      <c r="QX5" s="177"/>
      <c r="QY5" s="177"/>
      <c r="QZ5" s="177"/>
      <c r="RA5" s="177"/>
      <c r="RB5" s="177"/>
      <c r="RC5" s="177"/>
      <c r="RD5" s="177"/>
      <c r="RE5" s="177"/>
      <c r="RF5" s="177"/>
      <c r="RG5" s="177"/>
      <c r="RH5" s="177"/>
      <c r="RI5" s="177"/>
      <c r="RJ5" s="177"/>
      <c r="RK5" s="177"/>
      <c r="RL5" s="177"/>
      <c r="RM5" s="177"/>
      <c r="RN5" s="177"/>
      <c r="RO5" s="177"/>
      <c r="RP5" s="177"/>
      <c r="RQ5" s="177"/>
      <c r="RR5" s="177"/>
      <c r="RS5" s="177"/>
      <c r="RT5" s="177"/>
      <c r="RU5" s="177"/>
      <c r="RV5" s="177"/>
      <c r="RW5" s="177"/>
      <c r="RX5" s="177"/>
      <c r="RY5" s="177"/>
      <c r="RZ5" s="177"/>
      <c r="SA5" s="177"/>
      <c r="SB5" s="177"/>
      <c r="SC5" s="177"/>
      <c r="SD5" s="177"/>
      <c r="SE5" s="177"/>
      <c r="SF5" s="177"/>
      <c r="SG5" s="177"/>
      <c r="SH5" s="177"/>
      <c r="SI5" s="177"/>
      <c r="SJ5" s="177"/>
      <c r="SK5" s="177"/>
      <c r="SL5" s="177"/>
      <c r="SM5" s="177"/>
      <c r="SN5" s="177"/>
      <c r="SO5" s="177"/>
      <c r="SP5" s="177"/>
      <c r="SQ5" s="177"/>
      <c r="SR5" s="177"/>
      <c r="SS5" s="177"/>
      <c r="ST5" s="177"/>
      <c r="SU5" s="177"/>
      <c r="SV5" s="177"/>
      <c r="SW5" s="177"/>
      <c r="SX5" s="177"/>
      <c r="SY5" s="177"/>
      <c r="SZ5" s="177"/>
      <c r="TA5" s="177"/>
      <c r="TB5" s="177"/>
      <c r="TC5" s="177"/>
      <c r="TD5" s="177"/>
      <c r="TE5" s="177"/>
      <c r="TF5" s="177"/>
      <c r="TG5" s="177"/>
      <c r="TH5" s="177"/>
      <c r="TI5" s="177"/>
      <c r="TJ5" s="177"/>
      <c r="TK5" s="177"/>
      <c r="TL5" s="177"/>
      <c r="TM5" s="177"/>
      <c r="TN5" s="177"/>
      <c r="TO5" s="177"/>
      <c r="TP5" s="177"/>
      <c r="TQ5" s="177"/>
      <c r="TR5" s="177"/>
      <c r="TS5" s="177"/>
      <c r="TT5" s="177"/>
      <c r="TU5" s="177"/>
      <c r="TV5" s="177"/>
      <c r="TW5" s="177"/>
      <c r="TX5" s="177"/>
      <c r="TY5" s="177"/>
      <c r="TZ5" s="177"/>
      <c r="UA5" s="177"/>
      <c r="UB5" s="177"/>
      <c r="UC5" s="177"/>
      <c r="UD5" s="177"/>
      <c r="UE5" s="177"/>
      <c r="UF5" s="177"/>
      <c r="UG5" s="177"/>
      <c r="UH5" s="177"/>
      <c r="UI5" s="177"/>
      <c r="UJ5" s="177"/>
      <c r="UK5" s="177"/>
      <c r="UL5" s="177"/>
      <c r="UM5" s="177"/>
      <c r="UN5" s="177"/>
      <c r="UO5" s="177"/>
      <c r="UP5" s="177"/>
      <c r="UQ5" s="177"/>
      <c r="UR5" s="177"/>
      <c r="US5" s="177"/>
      <c r="UT5" s="177"/>
      <c r="UU5" s="177"/>
      <c r="UV5" s="177"/>
      <c r="UW5" s="177"/>
      <c r="UX5" s="177"/>
      <c r="UY5" s="177"/>
      <c r="UZ5" s="177"/>
      <c r="VA5" s="177"/>
      <c r="VB5" s="177"/>
      <c r="VC5" s="177"/>
      <c r="VD5" s="177"/>
      <c r="VE5" s="177"/>
      <c r="VF5" s="177"/>
      <c r="VG5" s="177"/>
      <c r="VH5" s="177"/>
      <c r="VI5" s="177"/>
      <c r="VJ5" s="177"/>
      <c r="VK5" s="177"/>
      <c r="VL5" s="177"/>
      <c r="VM5" s="177"/>
      <c r="VN5" s="177"/>
      <c r="VO5" s="177"/>
      <c r="VP5" s="177"/>
      <c r="VQ5" s="177"/>
      <c r="VR5" s="177"/>
      <c r="VS5" s="177"/>
      <c r="VT5" s="177"/>
      <c r="VU5" s="177"/>
      <c r="VV5" s="177"/>
      <c r="VW5" s="177"/>
      <c r="VX5" s="177"/>
      <c r="VY5" s="177"/>
      <c r="VZ5" s="177"/>
      <c r="WA5" s="177"/>
      <c r="WB5" s="177"/>
      <c r="WC5" s="177"/>
      <c r="WD5" s="177"/>
      <c r="WE5" s="177"/>
      <c r="WF5" s="177"/>
      <c r="WG5" s="177"/>
      <c r="WH5" s="177"/>
      <c r="WI5" s="177"/>
      <c r="WJ5" s="177"/>
      <c r="WK5" s="177"/>
      <c r="WL5" s="177"/>
      <c r="WM5" s="177"/>
      <c r="WN5" s="177"/>
      <c r="WO5" s="177"/>
      <c r="WP5" s="177"/>
      <c r="WQ5" s="177"/>
      <c r="WR5" s="177"/>
      <c r="WS5" s="177"/>
      <c r="WT5" s="177"/>
      <c r="WU5" s="177"/>
      <c r="WV5" s="177"/>
      <c r="WW5" s="177"/>
      <c r="WX5" s="177"/>
      <c r="WY5" s="177"/>
      <c r="WZ5" s="177"/>
      <c r="XA5" s="177"/>
      <c r="XB5" s="177"/>
      <c r="XC5" s="177"/>
      <c r="XD5" s="177"/>
      <c r="XE5" s="177"/>
      <c r="XF5" s="177"/>
      <c r="XG5" s="177"/>
      <c r="XH5" s="177"/>
      <c r="XI5" s="177"/>
      <c r="XJ5" s="177"/>
      <c r="XK5" s="177"/>
      <c r="XL5" s="177"/>
      <c r="XM5" s="177"/>
      <c r="XN5" s="177"/>
      <c r="XO5" s="177"/>
      <c r="XP5" s="177"/>
      <c r="XQ5" s="177"/>
      <c r="XR5" s="177"/>
      <c r="XS5" s="177"/>
      <c r="XT5" s="177"/>
      <c r="XU5" s="177"/>
      <c r="XV5" s="177"/>
      <c r="XW5" s="177"/>
      <c r="XX5" s="177"/>
      <c r="XY5" s="177"/>
      <c r="XZ5" s="177"/>
      <c r="YA5" s="177"/>
      <c r="YB5" s="177"/>
      <c r="YC5" s="177"/>
      <c r="YD5" s="177"/>
      <c r="YE5" s="177"/>
      <c r="YF5" s="177"/>
      <c r="YG5" s="177"/>
      <c r="YH5" s="177"/>
      <c r="YI5" s="177"/>
      <c r="YJ5" s="177"/>
      <c r="YK5" s="177"/>
      <c r="YL5" s="177"/>
      <c r="YM5" s="177"/>
      <c r="YN5" s="177"/>
      <c r="YO5" s="177"/>
      <c r="YP5" s="177"/>
      <c r="YQ5" s="177"/>
      <c r="YR5" s="177"/>
      <c r="YS5" s="177"/>
      <c r="YT5" s="177"/>
      <c r="YU5" s="177"/>
      <c r="YV5" s="177"/>
      <c r="YW5" s="177"/>
      <c r="YX5" s="177"/>
      <c r="YY5" s="177"/>
      <c r="YZ5" s="177"/>
      <c r="ZA5" s="177"/>
      <c r="ZB5" s="177"/>
      <c r="ZC5" s="177"/>
      <c r="ZD5" s="177"/>
      <c r="ZE5" s="177"/>
      <c r="ZF5" s="177"/>
      <c r="ZG5" s="177"/>
      <c r="ZH5" s="177"/>
      <c r="ZI5" s="177"/>
      <c r="ZJ5" s="177"/>
      <c r="ZK5" s="177"/>
      <c r="ZL5" s="177"/>
      <c r="ZM5" s="177"/>
      <c r="ZN5" s="177"/>
      <c r="ZO5" s="177"/>
      <c r="ZP5" s="177"/>
      <c r="ZQ5" s="177"/>
      <c r="ZR5" s="177"/>
      <c r="ZS5" s="177"/>
      <c r="ZT5" s="177"/>
      <c r="ZU5" s="177"/>
      <c r="ZV5" s="177"/>
      <c r="ZW5" s="177"/>
      <c r="ZX5" s="177"/>
      <c r="ZY5" s="177"/>
      <c r="ZZ5" s="177"/>
      <c r="AAA5" s="177"/>
      <c r="AAB5" s="177"/>
      <c r="AAC5" s="177"/>
      <c r="AAD5" s="177"/>
      <c r="AAE5" s="177"/>
      <c r="AAF5" s="177"/>
      <c r="AAG5" s="177"/>
      <c r="AAH5" s="177"/>
      <c r="AAI5" s="177"/>
      <c r="AAJ5" s="177"/>
      <c r="AAK5" s="177"/>
      <c r="AAL5" s="177"/>
      <c r="AAM5" s="177"/>
      <c r="AAN5" s="177"/>
      <c r="AAO5" s="177"/>
      <c r="AAP5" s="177"/>
      <c r="AAQ5" s="177"/>
      <c r="AAR5" s="177"/>
      <c r="AAS5" s="177"/>
      <c r="AAT5" s="177"/>
      <c r="AAU5" s="177"/>
      <c r="AAV5" s="177"/>
      <c r="AAW5" s="177"/>
      <c r="AAX5" s="177"/>
      <c r="AAY5" s="177"/>
      <c r="AAZ5" s="177"/>
      <c r="ABA5" s="177"/>
      <c r="ABB5" s="177"/>
      <c r="ABC5" s="177"/>
      <c r="ABD5" s="177"/>
      <c r="ABE5" s="177"/>
      <c r="ABF5" s="177"/>
      <c r="ABG5" s="177"/>
      <c r="ABH5" s="177"/>
      <c r="ABI5" s="177"/>
      <c r="ABJ5" s="177"/>
      <c r="ABK5" s="177"/>
      <c r="ABL5" s="177"/>
      <c r="ABM5" s="177"/>
      <c r="ABN5" s="177"/>
      <c r="ABO5" s="177"/>
      <c r="ABP5" s="177"/>
      <c r="ABQ5" s="177"/>
      <c r="ABR5" s="177"/>
      <c r="ABS5" s="177"/>
      <c r="ABT5" s="177"/>
      <c r="ABU5" s="177"/>
      <c r="ABV5" s="177"/>
      <c r="ABW5" s="177"/>
      <c r="ABX5" s="177"/>
      <c r="ABY5" s="177"/>
      <c r="ABZ5" s="177"/>
      <c r="ACA5" s="177"/>
      <c r="ACB5" s="177"/>
      <c r="ACC5" s="177"/>
      <c r="ACD5" s="177"/>
      <c r="ACE5" s="177"/>
      <c r="ACF5" s="177"/>
      <c r="ACG5" s="177"/>
      <c r="ACH5" s="177"/>
      <c r="ACI5" s="177"/>
      <c r="ACJ5" s="177"/>
      <c r="ACK5" s="177"/>
      <c r="ACL5" s="177"/>
      <c r="ACM5" s="177"/>
      <c r="ACN5" s="177"/>
      <c r="ACO5" s="177"/>
      <c r="ACP5" s="177"/>
      <c r="ACQ5" s="177"/>
      <c r="ACR5" s="177"/>
      <c r="ACS5" s="177"/>
      <c r="ACT5" s="177"/>
      <c r="ACU5" s="177"/>
      <c r="ACV5" s="177"/>
      <c r="ACW5" s="177"/>
      <c r="ACX5" s="177"/>
      <c r="ACY5" s="177"/>
      <c r="ACZ5" s="177"/>
      <c r="ADA5" s="177"/>
      <c r="ADB5" s="177"/>
      <c r="ADC5" s="177"/>
      <c r="ADD5" s="177"/>
      <c r="ADE5" s="177"/>
      <c r="ADF5" s="177"/>
      <c r="ADG5" s="177"/>
      <c r="ADH5" s="177"/>
      <c r="ADI5" s="177"/>
      <c r="ADJ5" s="177"/>
      <c r="ADK5" s="177"/>
      <c r="ADL5" s="177"/>
      <c r="ADM5" s="177"/>
      <c r="ADN5" s="177"/>
      <c r="ADO5" s="177"/>
      <c r="ADP5" s="177"/>
      <c r="ADQ5" s="177"/>
      <c r="ADR5" s="177"/>
      <c r="ADS5" s="177"/>
      <c r="ADT5" s="177"/>
      <c r="ADU5" s="177"/>
      <c r="ADV5" s="177"/>
      <c r="ADW5" s="177"/>
      <c r="ADX5" s="177"/>
      <c r="ADY5" s="177"/>
      <c r="ADZ5" s="177"/>
      <c r="AEA5" s="177"/>
      <c r="AEB5" s="177"/>
      <c r="AEC5" s="177"/>
      <c r="AED5" s="177"/>
      <c r="AEE5" s="177"/>
      <c r="AEF5" s="177"/>
      <c r="AEG5" s="177"/>
      <c r="AEH5" s="177"/>
      <c r="AEI5" s="177"/>
      <c r="AEJ5" s="177"/>
      <c r="AEK5" s="177"/>
      <c r="AEL5" s="177"/>
      <c r="AEM5" s="177"/>
      <c r="AEN5" s="177"/>
      <c r="AEO5" s="177"/>
      <c r="AEP5" s="177"/>
      <c r="AEQ5" s="177"/>
      <c r="AER5" s="177"/>
      <c r="AES5" s="177"/>
      <c r="AET5" s="177"/>
      <c r="AEU5" s="177"/>
      <c r="AEV5" s="177"/>
      <c r="AEW5" s="177"/>
      <c r="AEX5" s="177"/>
      <c r="AEY5" s="177"/>
      <c r="AEZ5" s="177"/>
      <c r="AFA5" s="177"/>
      <c r="AFB5" s="177"/>
      <c r="AFC5" s="177"/>
      <c r="AFD5" s="177"/>
      <c r="AFE5" s="177"/>
      <c r="AFF5" s="177"/>
      <c r="AFG5" s="177"/>
      <c r="AFH5" s="177"/>
      <c r="AFI5" s="177"/>
      <c r="AFJ5" s="177"/>
      <c r="AFK5" s="177"/>
      <c r="AFL5" s="177"/>
      <c r="AFM5" s="177"/>
      <c r="AFN5" s="177"/>
      <c r="AFO5" s="177"/>
      <c r="AFP5" s="177"/>
      <c r="AFQ5" s="177"/>
      <c r="AFR5" s="177"/>
      <c r="AFS5" s="177"/>
      <c r="AFT5" s="177"/>
      <c r="AFU5" s="177"/>
      <c r="AFV5" s="177"/>
      <c r="AFW5" s="177"/>
      <c r="AFX5" s="177"/>
      <c r="AFY5" s="177"/>
      <c r="AFZ5" s="177"/>
      <c r="AGA5" s="177"/>
      <c r="AGB5" s="177"/>
      <c r="AGC5" s="177"/>
      <c r="AGD5" s="177"/>
      <c r="AGE5" s="177"/>
      <c r="AGF5" s="177"/>
      <c r="AGG5" s="177"/>
      <c r="AGH5" s="177"/>
      <c r="AGI5" s="177"/>
      <c r="AGJ5" s="177"/>
      <c r="AGK5" s="177"/>
      <c r="AGL5" s="177"/>
      <c r="AGM5" s="177"/>
      <c r="AGN5" s="177"/>
      <c r="AGO5" s="177"/>
      <c r="AGP5" s="177"/>
      <c r="AGQ5" s="177"/>
      <c r="AGR5" s="177"/>
      <c r="AGS5" s="177"/>
      <c r="AGT5" s="177"/>
      <c r="AGU5" s="177"/>
      <c r="AGV5" s="177"/>
      <c r="AGW5" s="177"/>
      <c r="AGX5" s="177"/>
      <c r="AGY5" s="177"/>
      <c r="AGZ5" s="177"/>
      <c r="AHA5" s="177"/>
      <c r="AHB5" s="177"/>
      <c r="AHC5" s="177"/>
      <c r="AHD5" s="177"/>
      <c r="AHE5" s="177"/>
      <c r="AHF5" s="177"/>
      <c r="AHG5" s="177"/>
      <c r="AHH5" s="177"/>
      <c r="AHI5" s="177"/>
      <c r="AHJ5" s="177"/>
      <c r="AHK5" s="177"/>
      <c r="AHL5" s="177"/>
      <c r="AHM5" s="177"/>
      <c r="AHN5" s="177"/>
      <c r="AHO5" s="177"/>
      <c r="AHP5" s="177"/>
      <c r="AHQ5" s="177"/>
      <c r="AHR5" s="177"/>
      <c r="AHS5" s="177"/>
      <c r="AHT5" s="177"/>
      <c r="AHU5" s="177"/>
      <c r="AHV5" s="177"/>
      <c r="AHW5" s="177"/>
      <c r="AHX5" s="177"/>
      <c r="AHY5" s="177"/>
      <c r="AHZ5" s="177"/>
      <c r="AIA5" s="177"/>
      <c r="AIB5" s="177"/>
      <c r="AIC5" s="177"/>
      <c r="AID5" s="177"/>
      <c r="AIE5" s="177"/>
      <c r="AIF5" s="177"/>
      <c r="AIG5" s="177"/>
      <c r="AIH5" s="177"/>
      <c r="AII5" s="177"/>
      <c r="AIJ5" s="177"/>
      <c r="AIK5" s="177"/>
      <c r="AIL5" s="177"/>
      <c r="AIM5" s="177"/>
      <c r="AIN5" s="177"/>
      <c r="AIO5" s="177"/>
      <c r="AIP5" s="177"/>
      <c r="AIQ5" s="177"/>
      <c r="AIR5" s="177"/>
      <c r="AIS5" s="177"/>
      <c r="AIT5" s="177"/>
      <c r="AIU5" s="177"/>
      <c r="AIV5" s="177"/>
      <c r="AIW5" s="177"/>
      <c r="AIX5" s="177"/>
      <c r="AIY5" s="177"/>
      <c r="AIZ5" s="177"/>
      <c r="AJA5" s="177"/>
      <c r="AJB5" s="177"/>
      <c r="AJC5" s="177"/>
      <c r="AJD5" s="177"/>
      <c r="AJE5" s="177"/>
      <c r="AJF5" s="177"/>
      <c r="AJG5" s="177"/>
      <c r="AJH5" s="177"/>
      <c r="AJI5" s="177"/>
      <c r="AJJ5" s="177"/>
      <c r="AJK5" s="177"/>
      <c r="AJL5" s="177"/>
      <c r="AJM5" s="177"/>
      <c r="AJN5" s="177"/>
      <c r="AJO5" s="177"/>
      <c r="AJP5" s="177"/>
      <c r="AJQ5" s="177"/>
      <c r="AJR5" s="177"/>
      <c r="AJS5" s="177"/>
      <c r="AJT5" s="177"/>
      <c r="AJU5" s="177"/>
      <c r="AJV5" s="177"/>
      <c r="AJW5" s="177"/>
      <c r="AJX5" s="177"/>
      <c r="AJY5" s="177"/>
      <c r="AJZ5" s="177"/>
      <c r="AKA5" s="177"/>
      <c r="AKB5" s="177"/>
      <c r="AKC5" s="177"/>
      <c r="AKD5" s="177"/>
      <c r="AKE5" s="177"/>
      <c r="AKF5" s="177"/>
      <c r="AKG5" s="177"/>
      <c r="AKH5" s="177"/>
      <c r="AKI5" s="177"/>
      <c r="AKJ5" s="177"/>
      <c r="AKK5" s="177"/>
      <c r="AKL5" s="177"/>
      <c r="AKM5" s="177"/>
      <c r="AKN5" s="177"/>
      <c r="AKO5" s="177"/>
      <c r="AKP5" s="177"/>
      <c r="AKQ5" s="177"/>
      <c r="AKR5" s="177"/>
      <c r="AKS5" s="177"/>
      <c r="AKT5" s="177"/>
      <c r="AKU5" s="177"/>
      <c r="AKV5" s="177"/>
      <c r="AKW5" s="177"/>
      <c r="AKX5" s="177"/>
      <c r="AKY5" s="177"/>
      <c r="AKZ5" s="177"/>
      <c r="ALA5" s="177"/>
      <c r="ALB5" s="177"/>
      <c r="ALC5" s="177"/>
      <c r="ALD5" s="177"/>
      <c r="ALE5" s="177"/>
      <c r="ALF5" s="177"/>
      <c r="ALG5" s="177"/>
      <c r="ALH5" s="177"/>
      <c r="ALI5" s="177"/>
      <c r="ALJ5" s="177"/>
      <c r="ALK5" s="177"/>
      <c r="ALL5" s="177"/>
      <c r="ALM5" s="177"/>
      <c r="ALN5" s="177"/>
      <c r="ALO5" s="177"/>
      <c r="ALP5" s="177"/>
      <c r="ALQ5" s="177"/>
      <c r="ALR5" s="177"/>
      <c r="ALS5" s="177"/>
      <c r="ALT5" s="177"/>
      <c r="ALU5" s="177"/>
      <c r="ALV5" s="177"/>
      <c r="ALW5" s="177"/>
      <c r="ALX5" s="177"/>
      <c r="ALY5" s="177"/>
      <c r="ALZ5" s="177"/>
      <c r="AMA5" s="177"/>
      <c r="AMB5" s="177"/>
      <c r="AMC5" s="177"/>
      <c r="AMD5" s="177"/>
      <c r="AME5" s="177"/>
      <c r="AMF5" s="177"/>
      <c r="AMG5" s="177"/>
      <c r="AMH5" s="177"/>
      <c r="AMI5" s="177"/>
      <c r="AMJ5" s="177"/>
      <c r="AMK5" s="177"/>
      <c r="AML5" s="177"/>
      <c r="AMM5" s="177"/>
      <c r="AMN5" s="177"/>
      <c r="AMO5" s="177"/>
      <c r="AMP5" s="177"/>
      <c r="AMQ5" s="177"/>
      <c r="AMR5" s="177"/>
      <c r="AMS5" s="177"/>
      <c r="AMT5" s="177"/>
      <c r="AMU5" s="177"/>
      <c r="AMV5" s="177"/>
      <c r="AMW5" s="177"/>
      <c r="AMX5" s="177"/>
      <c r="AMY5" s="177"/>
      <c r="AMZ5" s="177"/>
      <c r="ANA5" s="177"/>
      <c r="ANB5" s="177"/>
      <c r="ANC5" s="177"/>
      <c r="AND5" s="177"/>
      <c r="ANE5" s="177"/>
      <c r="ANF5" s="177"/>
      <c r="ANG5" s="177"/>
      <c r="ANH5" s="177"/>
      <c r="ANI5" s="177"/>
      <c r="ANJ5" s="177"/>
      <c r="ANK5" s="177"/>
      <c r="ANL5" s="177"/>
      <c r="ANM5" s="177"/>
      <c r="ANN5" s="177"/>
      <c r="ANO5" s="177"/>
      <c r="ANP5" s="177"/>
      <c r="ANQ5" s="177"/>
      <c r="ANR5" s="177"/>
      <c r="ANS5" s="177"/>
      <c r="ANT5" s="177"/>
      <c r="ANU5" s="177"/>
      <c r="ANV5" s="177"/>
      <c r="ANW5" s="177"/>
      <c r="ANX5" s="177"/>
      <c r="ANY5" s="177"/>
      <c r="ANZ5" s="177"/>
      <c r="AOA5" s="177"/>
      <c r="AOB5" s="177"/>
      <c r="AOC5" s="177"/>
      <c r="AOD5" s="177"/>
      <c r="AOE5" s="177"/>
      <c r="AOF5" s="177"/>
      <c r="AOG5" s="177"/>
      <c r="AOH5" s="177"/>
      <c r="AOI5" s="177"/>
      <c r="AOJ5" s="177"/>
      <c r="AOK5" s="177"/>
      <c r="AOL5" s="177"/>
      <c r="AOM5" s="177"/>
      <c r="AON5" s="177"/>
      <c r="AOO5" s="177"/>
      <c r="AOP5" s="177"/>
      <c r="AOQ5" s="177"/>
      <c r="AOR5" s="177"/>
      <c r="AOS5" s="177"/>
      <c r="AOT5" s="177"/>
      <c r="AOU5" s="177"/>
      <c r="AOV5" s="177"/>
      <c r="AOW5" s="177"/>
      <c r="AOX5" s="177"/>
      <c r="AOY5" s="177"/>
      <c r="AOZ5" s="177"/>
      <c r="APA5" s="177"/>
      <c r="APB5" s="177"/>
      <c r="APC5" s="177"/>
      <c r="APD5" s="177"/>
      <c r="APE5" s="177"/>
      <c r="APF5" s="177"/>
      <c r="APG5" s="177"/>
      <c r="APH5" s="177"/>
      <c r="API5" s="177"/>
      <c r="APJ5" s="177"/>
      <c r="APK5" s="177"/>
      <c r="APL5" s="177"/>
      <c r="APM5" s="177"/>
      <c r="APN5" s="177"/>
      <c r="APO5" s="177"/>
      <c r="APP5" s="177"/>
      <c r="APQ5" s="177"/>
      <c r="APR5" s="177"/>
      <c r="APS5" s="177"/>
      <c r="APT5" s="177"/>
      <c r="APU5" s="177"/>
      <c r="APV5" s="177"/>
      <c r="APW5" s="177"/>
      <c r="APX5" s="177"/>
      <c r="APY5" s="177"/>
      <c r="APZ5" s="177"/>
      <c r="AQA5" s="177"/>
      <c r="AQB5" s="177"/>
      <c r="AQC5" s="177"/>
      <c r="AQD5" s="177"/>
      <c r="AQE5" s="177"/>
      <c r="AQF5" s="177"/>
      <c r="AQG5" s="177"/>
      <c r="AQH5" s="177"/>
      <c r="AQI5" s="177"/>
      <c r="AQJ5" s="177"/>
      <c r="AQK5" s="177"/>
      <c r="AQL5" s="177"/>
      <c r="AQM5" s="177"/>
      <c r="AQN5" s="177"/>
      <c r="AQO5" s="177"/>
      <c r="AQP5" s="177"/>
      <c r="AQQ5" s="177"/>
      <c r="AQR5" s="177"/>
      <c r="AQS5" s="177"/>
      <c r="AQT5" s="177"/>
      <c r="AQU5" s="177"/>
      <c r="AQV5" s="177"/>
      <c r="AQW5" s="177"/>
      <c r="AQX5" s="177"/>
      <c r="AQY5" s="177"/>
      <c r="AQZ5" s="177"/>
      <c r="ARA5" s="177"/>
      <c r="ARB5" s="177"/>
      <c r="ARC5" s="177"/>
      <c r="ARD5" s="177"/>
      <c r="ARE5" s="177"/>
      <c r="ARF5" s="177"/>
      <c r="ARG5" s="177"/>
      <c r="ARH5" s="177"/>
      <c r="ARI5" s="177"/>
      <c r="ARJ5" s="177"/>
      <c r="ARK5" s="177"/>
      <c r="ARL5" s="177"/>
      <c r="ARM5" s="177"/>
      <c r="ARN5" s="177"/>
      <c r="ARO5" s="177"/>
      <c r="ARP5" s="177"/>
      <c r="ARQ5" s="177"/>
      <c r="ARR5" s="177"/>
      <c r="ARS5" s="177"/>
      <c r="ART5" s="177"/>
      <c r="ARU5" s="177"/>
      <c r="ARV5" s="177"/>
      <c r="ARW5" s="177"/>
      <c r="ARX5" s="177"/>
      <c r="ARY5" s="177"/>
      <c r="ARZ5" s="177"/>
      <c r="ASA5" s="177"/>
      <c r="ASB5" s="177"/>
      <c r="ASC5" s="177"/>
      <c r="ASD5" s="177"/>
      <c r="ASE5" s="177"/>
      <c r="ASF5" s="177"/>
      <c r="ASG5" s="177"/>
      <c r="ASH5" s="177"/>
      <c r="ASI5" s="177"/>
      <c r="ASJ5" s="177"/>
      <c r="ASK5" s="177"/>
      <c r="ASL5" s="177"/>
      <c r="ASM5" s="177"/>
      <c r="ASN5" s="177"/>
      <c r="ASO5" s="177"/>
      <c r="ASP5" s="177"/>
      <c r="ASQ5" s="177"/>
      <c r="ASR5" s="177"/>
      <c r="ASS5" s="177"/>
      <c r="AST5" s="177"/>
      <c r="ASU5" s="177"/>
      <c r="ASV5" s="177"/>
      <c r="ASW5" s="177"/>
      <c r="ASX5" s="177"/>
      <c r="ASY5" s="177"/>
      <c r="ASZ5" s="177"/>
      <c r="ATA5" s="177"/>
      <c r="ATB5" s="177"/>
      <c r="ATC5" s="177"/>
      <c r="ATD5" s="177"/>
      <c r="ATE5" s="177"/>
      <c r="ATF5" s="177"/>
      <c r="ATG5" s="177"/>
      <c r="ATH5" s="177"/>
      <c r="ATI5" s="177"/>
      <c r="ATJ5" s="177"/>
      <c r="ATK5" s="177"/>
      <c r="ATL5" s="177"/>
      <c r="ATM5" s="177"/>
      <c r="ATN5" s="177"/>
      <c r="ATO5" s="177"/>
      <c r="ATP5" s="177"/>
      <c r="ATQ5" s="177"/>
      <c r="ATR5" s="177"/>
      <c r="ATS5" s="177"/>
      <c r="ATT5" s="177"/>
      <c r="ATU5" s="177"/>
      <c r="ATV5" s="177"/>
      <c r="ATW5" s="177"/>
      <c r="ATX5" s="177"/>
      <c r="ATY5" s="177"/>
      <c r="ATZ5" s="177"/>
      <c r="AUA5" s="177"/>
      <c r="AUB5" s="177"/>
      <c r="AUC5" s="177"/>
      <c r="AUD5" s="177"/>
      <c r="AUE5" s="177"/>
      <c r="AUF5" s="177"/>
      <c r="AUG5" s="177"/>
      <c r="AUH5" s="177"/>
      <c r="AUI5" s="177"/>
      <c r="AUJ5" s="177"/>
      <c r="AUK5" s="177"/>
      <c r="AUL5" s="177"/>
      <c r="AUM5" s="177"/>
      <c r="AUN5" s="177"/>
      <c r="AUO5" s="177"/>
      <c r="AUP5" s="177"/>
      <c r="AUQ5" s="177"/>
      <c r="AUR5" s="177"/>
      <c r="AUS5" s="177"/>
      <c r="AUT5" s="177"/>
      <c r="AUU5" s="177"/>
      <c r="AUV5" s="177"/>
      <c r="AUW5" s="177"/>
      <c r="AUX5" s="177"/>
      <c r="AUY5" s="177"/>
      <c r="AUZ5" s="177"/>
      <c r="AVA5" s="177"/>
      <c r="AVB5" s="177"/>
      <c r="AVC5" s="177"/>
      <c r="AVD5" s="177"/>
      <c r="AVE5" s="177"/>
      <c r="AVF5" s="177"/>
      <c r="AVG5" s="177"/>
      <c r="AVH5" s="177"/>
      <c r="AVI5" s="177"/>
      <c r="AVJ5" s="177"/>
      <c r="AVK5" s="177"/>
      <c r="AVL5" s="177"/>
      <c r="AVM5" s="177"/>
      <c r="AVN5" s="177"/>
      <c r="AVO5" s="177"/>
      <c r="AVP5" s="177"/>
      <c r="AVQ5" s="177"/>
      <c r="AVR5" s="177"/>
      <c r="AVS5" s="177"/>
      <c r="AVT5" s="177"/>
      <c r="AVU5" s="177"/>
      <c r="AVV5" s="177"/>
      <c r="AVW5" s="177"/>
      <c r="AVX5" s="177"/>
      <c r="AVY5" s="177"/>
      <c r="AVZ5" s="177"/>
      <c r="AWA5" s="177"/>
      <c r="AWB5" s="177"/>
      <c r="AWC5" s="177"/>
      <c r="AWD5" s="177"/>
      <c r="AWE5" s="177"/>
      <c r="AWF5" s="177"/>
      <c r="AWG5" s="177"/>
      <c r="AWH5" s="177"/>
      <c r="AWI5" s="177"/>
      <c r="AWJ5" s="177"/>
      <c r="AWK5" s="177"/>
      <c r="AWL5" s="177"/>
      <c r="AWM5" s="177"/>
      <c r="AWN5" s="177"/>
      <c r="AWO5" s="177"/>
      <c r="AWP5" s="177"/>
      <c r="AWQ5" s="177"/>
      <c r="AWR5" s="177"/>
      <c r="AWS5" s="177"/>
      <c r="AWT5" s="177"/>
      <c r="AWU5" s="177"/>
      <c r="AWV5" s="177"/>
      <c r="AWW5" s="177"/>
      <c r="AWX5" s="177"/>
      <c r="AWY5" s="177"/>
      <c r="AWZ5" s="177"/>
      <c r="AXA5" s="177"/>
      <c r="AXB5" s="177"/>
      <c r="AXC5" s="177"/>
      <c r="AXD5" s="177"/>
      <c r="AXE5" s="177"/>
      <c r="AXF5" s="177"/>
      <c r="AXG5" s="177"/>
      <c r="AXH5" s="177"/>
      <c r="AXI5" s="177"/>
      <c r="AXJ5" s="177"/>
      <c r="AXK5" s="177"/>
      <c r="AXL5" s="177"/>
      <c r="AXM5" s="177"/>
      <c r="AXN5" s="177"/>
      <c r="AXO5" s="177"/>
      <c r="AXP5" s="177"/>
      <c r="AXQ5" s="177"/>
      <c r="AXR5" s="177"/>
      <c r="AXS5" s="177"/>
      <c r="AXT5" s="177"/>
      <c r="AXU5" s="177"/>
      <c r="AXV5" s="177"/>
      <c r="AXW5" s="177"/>
      <c r="AXX5" s="177"/>
      <c r="AXY5" s="177"/>
      <c r="AXZ5" s="177"/>
      <c r="AYA5" s="177"/>
      <c r="AYB5" s="177"/>
      <c r="AYC5" s="177"/>
      <c r="AYD5" s="177"/>
      <c r="AYE5" s="177"/>
      <c r="AYF5" s="177"/>
      <c r="AYG5" s="177"/>
      <c r="AYH5" s="177"/>
      <c r="AYI5" s="177"/>
      <c r="AYJ5" s="177"/>
      <c r="AYK5" s="177"/>
      <c r="AYL5" s="177"/>
      <c r="AYM5" s="177"/>
      <c r="AYN5" s="177"/>
      <c r="AYO5" s="177"/>
      <c r="AYP5" s="177"/>
      <c r="AYQ5" s="177"/>
      <c r="AYR5" s="177"/>
      <c r="AYS5" s="177"/>
      <c r="AYT5" s="177"/>
      <c r="AYU5" s="177"/>
      <c r="AYV5" s="177"/>
      <c r="AYW5" s="177"/>
      <c r="AYX5" s="177"/>
      <c r="AYY5" s="177"/>
      <c r="AYZ5" s="177"/>
      <c r="AZA5" s="177"/>
      <c r="AZB5" s="177"/>
      <c r="AZC5" s="177"/>
      <c r="AZD5" s="177"/>
      <c r="AZE5" s="177"/>
      <c r="AZF5" s="177"/>
      <c r="AZG5" s="177"/>
      <c r="AZH5" s="177"/>
      <c r="AZI5" s="177"/>
      <c r="AZJ5" s="177"/>
      <c r="AZK5" s="177"/>
      <c r="AZL5" s="177"/>
      <c r="AZM5" s="177"/>
      <c r="AZN5" s="177"/>
      <c r="AZO5" s="177"/>
      <c r="AZP5" s="177"/>
      <c r="AZQ5" s="177"/>
      <c r="AZR5" s="177"/>
      <c r="AZS5" s="177"/>
      <c r="AZT5" s="177"/>
      <c r="AZU5" s="177"/>
      <c r="AZV5" s="177"/>
      <c r="AZW5" s="177"/>
      <c r="AZX5" s="177"/>
      <c r="AZY5" s="177"/>
      <c r="AZZ5" s="177"/>
      <c r="BAA5" s="177"/>
      <c r="BAB5" s="177"/>
      <c r="BAC5" s="177"/>
      <c r="BAD5" s="177"/>
      <c r="BAE5" s="177"/>
      <c r="BAF5" s="177"/>
      <c r="BAG5" s="177"/>
      <c r="BAH5" s="177"/>
      <c r="BAI5" s="177"/>
      <c r="BAJ5" s="177"/>
      <c r="BAK5" s="177"/>
      <c r="BAL5" s="177"/>
      <c r="BAM5" s="177"/>
      <c r="BAN5" s="177"/>
      <c r="BAO5" s="177"/>
      <c r="BAP5" s="177"/>
      <c r="BAQ5" s="177"/>
      <c r="BAR5" s="177"/>
      <c r="BAS5" s="177"/>
      <c r="BAT5" s="177"/>
      <c r="BAU5" s="177"/>
      <c r="BAV5" s="177"/>
      <c r="BAW5" s="177"/>
      <c r="BAX5" s="177"/>
      <c r="BAY5" s="177"/>
      <c r="BAZ5" s="177"/>
      <c r="BBA5" s="177"/>
      <c r="BBB5" s="177"/>
      <c r="BBC5" s="177"/>
      <c r="BBD5" s="177"/>
      <c r="BBE5" s="177"/>
      <c r="BBF5" s="177"/>
      <c r="BBG5" s="177"/>
      <c r="BBH5" s="177"/>
      <c r="BBI5" s="177"/>
      <c r="BBJ5" s="177"/>
      <c r="BBK5" s="177"/>
      <c r="BBL5" s="177"/>
      <c r="BBM5" s="177"/>
      <c r="BBN5" s="177"/>
      <c r="BBO5" s="177"/>
      <c r="BBP5" s="177"/>
      <c r="BBQ5" s="177"/>
      <c r="BBR5" s="177"/>
      <c r="BBS5" s="177"/>
      <c r="BBT5" s="177"/>
      <c r="BBU5" s="177"/>
      <c r="BBV5" s="177"/>
      <c r="BBW5" s="177"/>
      <c r="BBX5" s="177"/>
      <c r="BBY5" s="177"/>
      <c r="BBZ5" s="177"/>
      <c r="BCA5" s="177"/>
      <c r="BCB5" s="177"/>
      <c r="BCC5" s="177"/>
      <c r="BCD5" s="177"/>
      <c r="BCE5" s="177"/>
      <c r="BCF5" s="177"/>
      <c r="BCG5" s="177"/>
      <c r="BCH5" s="177"/>
      <c r="BCI5" s="177"/>
      <c r="BCJ5" s="177"/>
      <c r="BCK5" s="177"/>
      <c r="BCL5" s="177"/>
      <c r="BCM5" s="177"/>
      <c r="BCN5" s="177"/>
      <c r="BCO5" s="177"/>
      <c r="BCP5" s="177"/>
      <c r="BCQ5" s="177"/>
      <c r="BCR5" s="177"/>
      <c r="BCS5" s="177"/>
      <c r="BCT5" s="177"/>
      <c r="BCU5" s="177"/>
      <c r="BCV5" s="177"/>
      <c r="BCW5" s="177"/>
      <c r="BCX5" s="177"/>
      <c r="BCY5" s="177"/>
      <c r="BCZ5" s="177"/>
      <c r="BDA5" s="177"/>
      <c r="BDB5" s="177"/>
      <c r="BDC5" s="177"/>
      <c r="BDD5" s="177"/>
      <c r="BDE5" s="177"/>
      <c r="BDF5" s="177"/>
      <c r="BDG5" s="177"/>
      <c r="BDH5" s="177"/>
      <c r="BDI5" s="177"/>
      <c r="BDJ5" s="177"/>
      <c r="BDK5" s="177"/>
      <c r="BDL5" s="177"/>
      <c r="BDM5" s="177"/>
      <c r="BDN5" s="177"/>
      <c r="BDO5" s="177"/>
      <c r="BDP5" s="177"/>
      <c r="BDQ5" s="177"/>
      <c r="BDR5" s="177"/>
      <c r="BDS5" s="177"/>
      <c r="BDT5" s="177"/>
      <c r="BDU5" s="177"/>
      <c r="BDV5" s="177"/>
      <c r="BDW5" s="177"/>
      <c r="BDX5" s="177"/>
      <c r="BDY5" s="177"/>
      <c r="BDZ5" s="177"/>
      <c r="BEA5" s="177"/>
      <c r="BEB5" s="177"/>
      <c r="BEC5" s="177"/>
      <c r="BED5" s="177"/>
      <c r="BEE5" s="177"/>
      <c r="BEF5" s="177"/>
      <c r="BEG5" s="177"/>
      <c r="BEH5" s="177"/>
      <c r="BEI5" s="177"/>
      <c r="BEJ5" s="177"/>
      <c r="BEK5" s="177"/>
      <c r="BEL5" s="177"/>
      <c r="BEM5" s="177"/>
      <c r="BEN5" s="177"/>
      <c r="BEO5" s="177"/>
      <c r="BEP5" s="177"/>
      <c r="BEQ5" s="177"/>
      <c r="BER5" s="177"/>
      <c r="BES5" s="177"/>
      <c r="BET5" s="177"/>
      <c r="BEU5" s="177"/>
      <c r="BEV5" s="177"/>
      <c r="BEW5" s="177"/>
      <c r="BEX5" s="177"/>
      <c r="BEY5" s="177"/>
      <c r="BEZ5" s="177"/>
      <c r="BFA5" s="177"/>
      <c r="BFB5" s="177"/>
      <c r="BFC5" s="177"/>
      <c r="BFD5" s="177"/>
      <c r="BFE5" s="177"/>
      <c r="BFF5" s="177"/>
      <c r="BFG5" s="177"/>
      <c r="BFH5" s="177"/>
      <c r="BFI5" s="177"/>
      <c r="BFJ5" s="177"/>
      <c r="BFK5" s="177"/>
      <c r="BFL5" s="177"/>
      <c r="BFM5" s="177"/>
      <c r="BFN5" s="177"/>
      <c r="BFO5" s="177"/>
      <c r="BFP5" s="177"/>
      <c r="BFQ5" s="177"/>
      <c r="BFR5" s="177"/>
      <c r="BFS5" s="177"/>
      <c r="BFT5" s="177"/>
      <c r="BFU5" s="177"/>
      <c r="BFV5" s="177"/>
      <c r="BFW5" s="177"/>
      <c r="BFX5" s="177"/>
      <c r="BFY5" s="177"/>
      <c r="BFZ5" s="177"/>
      <c r="BGA5" s="177"/>
      <c r="BGB5" s="177"/>
      <c r="BGC5" s="177"/>
      <c r="BGD5" s="177"/>
      <c r="BGE5" s="177"/>
      <c r="BGF5" s="177"/>
      <c r="BGG5" s="177"/>
      <c r="BGH5" s="177"/>
      <c r="BGI5" s="177"/>
      <c r="BGJ5" s="177"/>
      <c r="BGK5" s="177"/>
      <c r="BGL5" s="177"/>
      <c r="BGM5" s="177"/>
      <c r="BGN5" s="177"/>
      <c r="BGO5" s="177"/>
      <c r="BGP5" s="177"/>
      <c r="BGQ5" s="177"/>
      <c r="BGR5" s="177"/>
      <c r="BGS5" s="177"/>
      <c r="BGT5" s="177"/>
      <c r="BGU5" s="177"/>
      <c r="BGV5" s="177"/>
      <c r="BGW5" s="177"/>
      <c r="BGX5" s="177"/>
      <c r="BGY5" s="177"/>
      <c r="BGZ5" s="177"/>
      <c r="BHA5" s="177"/>
      <c r="BHB5" s="177"/>
      <c r="BHC5" s="177"/>
      <c r="BHD5" s="177"/>
      <c r="BHE5" s="177"/>
      <c r="BHF5" s="177"/>
      <c r="BHG5" s="177"/>
      <c r="BHH5" s="177"/>
      <c r="BHI5" s="177"/>
      <c r="BHJ5" s="177"/>
      <c r="BHK5" s="177"/>
      <c r="BHL5" s="177"/>
      <c r="BHM5" s="177"/>
      <c r="BHN5" s="177"/>
      <c r="BHO5" s="177"/>
      <c r="BHP5" s="177"/>
      <c r="BHQ5" s="177"/>
      <c r="BHR5" s="177"/>
      <c r="BHS5" s="177"/>
      <c r="BHT5" s="177"/>
      <c r="BHU5" s="177"/>
      <c r="BHV5" s="177"/>
      <c r="BHW5" s="177"/>
      <c r="BHX5" s="177"/>
      <c r="BHY5" s="177"/>
      <c r="BHZ5" s="177"/>
      <c r="BIA5" s="177"/>
      <c r="BIB5" s="177"/>
      <c r="BIC5" s="177"/>
      <c r="BID5" s="177"/>
      <c r="BIE5" s="177"/>
      <c r="BIF5" s="177"/>
      <c r="BIG5" s="177"/>
      <c r="BIH5" s="177"/>
      <c r="BII5" s="177"/>
      <c r="BIJ5" s="177"/>
      <c r="BIK5" s="177"/>
      <c r="BIL5" s="177"/>
      <c r="BIM5" s="177"/>
      <c r="BIN5" s="177"/>
      <c r="BIO5" s="177"/>
      <c r="BIP5" s="177"/>
      <c r="BIQ5" s="177"/>
      <c r="BIR5" s="177"/>
      <c r="BIS5" s="177"/>
      <c r="BIT5" s="177"/>
      <c r="BIU5" s="177"/>
      <c r="BIV5" s="177"/>
      <c r="BIW5" s="177"/>
      <c r="BIX5" s="177"/>
      <c r="BIY5" s="177"/>
      <c r="BIZ5" s="177"/>
      <c r="BJA5" s="177"/>
      <c r="BJB5" s="177"/>
      <c r="BJC5" s="177"/>
      <c r="BJD5" s="177"/>
      <c r="BJE5" s="177"/>
      <c r="BJF5" s="177"/>
      <c r="BJG5" s="177"/>
      <c r="BJH5" s="177"/>
      <c r="BJI5" s="177"/>
      <c r="BJJ5" s="177"/>
      <c r="BJK5" s="177"/>
      <c r="BJL5" s="177"/>
      <c r="BJM5" s="177"/>
      <c r="BJN5" s="177"/>
      <c r="BJO5" s="177"/>
      <c r="BJP5" s="177"/>
      <c r="BJQ5" s="177"/>
      <c r="BJR5" s="177"/>
      <c r="BJS5" s="177"/>
      <c r="BJT5" s="177"/>
      <c r="BJU5" s="177"/>
      <c r="BJV5" s="177"/>
      <c r="BJW5" s="177"/>
      <c r="BJX5" s="177"/>
      <c r="BJY5" s="177"/>
      <c r="BJZ5" s="177"/>
      <c r="BKA5" s="177"/>
      <c r="BKB5" s="177"/>
      <c r="BKC5" s="177"/>
      <c r="BKD5" s="177"/>
      <c r="BKE5" s="177"/>
      <c r="BKF5" s="177"/>
      <c r="BKG5" s="177"/>
      <c r="BKH5" s="177"/>
      <c r="BKI5" s="177"/>
      <c r="BKJ5" s="177"/>
      <c r="BKK5" s="177"/>
      <c r="BKL5" s="177"/>
      <c r="BKM5" s="177"/>
      <c r="BKN5" s="177"/>
      <c r="BKO5" s="177"/>
      <c r="BKP5" s="177"/>
      <c r="BKQ5" s="177"/>
      <c r="BKR5" s="177"/>
      <c r="BKS5" s="177"/>
      <c r="BKT5" s="177"/>
      <c r="BKU5" s="177"/>
      <c r="BKV5" s="177"/>
      <c r="BKW5" s="177"/>
      <c r="BKX5" s="177"/>
      <c r="BKY5" s="177"/>
      <c r="BKZ5" s="177"/>
      <c r="BLA5" s="177"/>
      <c r="BLB5" s="177"/>
      <c r="BLC5" s="177"/>
      <c r="BLD5" s="177"/>
      <c r="BLE5" s="177"/>
      <c r="BLF5" s="177"/>
      <c r="BLG5" s="177"/>
      <c r="BLH5" s="177"/>
      <c r="BLI5" s="177"/>
      <c r="BLJ5" s="177"/>
      <c r="BLK5" s="177"/>
      <c r="BLL5" s="177"/>
      <c r="BLM5" s="177"/>
      <c r="BLN5" s="177"/>
      <c r="BLO5" s="177"/>
      <c r="BLP5" s="177"/>
      <c r="BLQ5" s="177"/>
      <c r="BLR5" s="177"/>
      <c r="BLS5" s="177"/>
      <c r="BLT5" s="177"/>
      <c r="BLU5" s="177"/>
      <c r="BLV5" s="177"/>
      <c r="BLW5" s="177"/>
      <c r="BLX5" s="177"/>
      <c r="BLY5" s="177"/>
      <c r="BLZ5" s="177"/>
      <c r="BMA5" s="177"/>
      <c r="BMB5" s="177"/>
      <c r="BMC5" s="177"/>
      <c r="BMD5" s="177"/>
      <c r="BME5" s="177"/>
      <c r="BMF5" s="177"/>
      <c r="BMG5" s="177"/>
      <c r="BMH5" s="177"/>
      <c r="BMI5" s="177"/>
      <c r="BMJ5" s="177"/>
      <c r="BMK5" s="177"/>
      <c r="BML5" s="177"/>
      <c r="BMM5" s="177"/>
      <c r="BMN5" s="177"/>
      <c r="BMO5" s="177"/>
      <c r="BMP5" s="177"/>
      <c r="BMQ5" s="177"/>
      <c r="BMR5" s="177"/>
      <c r="BMS5" s="177"/>
      <c r="BMT5" s="177"/>
      <c r="BMU5" s="177"/>
      <c r="BMV5" s="177"/>
      <c r="BMW5" s="177"/>
      <c r="BMX5" s="177"/>
      <c r="BMY5" s="177"/>
      <c r="BMZ5" s="177"/>
      <c r="BNA5" s="177"/>
      <c r="BNB5" s="177"/>
      <c r="BNC5" s="177"/>
      <c r="BND5" s="177"/>
      <c r="BNE5" s="177"/>
      <c r="BNF5" s="177"/>
      <c r="BNG5" s="177"/>
      <c r="BNH5" s="177"/>
      <c r="BNI5" s="177"/>
      <c r="BNJ5" s="177"/>
      <c r="BNK5" s="177"/>
      <c r="BNL5" s="177"/>
      <c r="BNM5" s="177"/>
      <c r="BNN5" s="177"/>
      <c r="BNO5" s="177"/>
      <c r="BNP5" s="177"/>
      <c r="BNQ5" s="177"/>
      <c r="BNR5" s="177"/>
      <c r="BNS5" s="177"/>
      <c r="BNT5" s="177"/>
      <c r="BNU5" s="177"/>
      <c r="BNV5" s="177"/>
      <c r="BNW5" s="177"/>
      <c r="BNX5" s="177"/>
      <c r="BNY5" s="177"/>
      <c r="BNZ5" s="177"/>
      <c r="BOA5" s="177"/>
      <c r="BOB5" s="177"/>
      <c r="BOC5" s="177"/>
      <c r="BOD5" s="177"/>
      <c r="BOE5" s="177"/>
      <c r="BOF5" s="177"/>
      <c r="BOG5" s="177"/>
      <c r="BOH5" s="177"/>
      <c r="BOI5" s="177"/>
      <c r="BOJ5" s="177"/>
      <c r="BOK5" s="177"/>
      <c r="BOL5" s="177"/>
      <c r="BOM5" s="177"/>
      <c r="BON5" s="177"/>
      <c r="BOO5" s="177"/>
      <c r="BOP5" s="177"/>
      <c r="BOQ5" s="177"/>
      <c r="BOR5" s="177"/>
      <c r="BOS5" s="177"/>
      <c r="BOT5" s="177"/>
      <c r="BOU5" s="177"/>
      <c r="BOV5" s="177"/>
      <c r="BOW5" s="177"/>
      <c r="BOX5" s="177"/>
      <c r="BOY5" s="177"/>
      <c r="BOZ5" s="177"/>
      <c r="BPA5" s="177"/>
      <c r="BPB5" s="177"/>
      <c r="BPC5" s="177"/>
      <c r="BPD5" s="177"/>
      <c r="BPE5" s="177"/>
      <c r="BPF5" s="177"/>
      <c r="BPG5" s="177"/>
      <c r="BPH5" s="177"/>
      <c r="BPI5" s="177"/>
      <c r="BPJ5" s="177"/>
      <c r="BPK5" s="177"/>
      <c r="BPL5" s="177"/>
      <c r="BPM5" s="177"/>
      <c r="BPN5" s="177"/>
      <c r="BPO5" s="177"/>
      <c r="BPP5" s="177"/>
      <c r="BPQ5" s="177"/>
      <c r="BPR5" s="177"/>
      <c r="BPS5" s="177"/>
      <c r="BPT5" s="177"/>
      <c r="BPU5" s="177"/>
      <c r="BPV5" s="177"/>
      <c r="BPW5" s="177"/>
      <c r="BPX5" s="177"/>
      <c r="BPY5" s="177"/>
      <c r="BPZ5" s="177"/>
      <c r="BQA5" s="177"/>
      <c r="BQB5" s="177"/>
      <c r="BQC5" s="177"/>
      <c r="BQD5" s="177"/>
      <c r="BQE5" s="177"/>
      <c r="BQF5" s="177"/>
      <c r="BQG5" s="177"/>
      <c r="BQH5" s="177"/>
      <c r="BQI5" s="177"/>
      <c r="BQJ5" s="177"/>
      <c r="BQK5" s="177"/>
      <c r="BQL5" s="177"/>
      <c r="BQM5" s="177"/>
      <c r="BQN5" s="177"/>
      <c r="BQO5" s="177"/>
      <c r="BQP5" s="177"/>
      <c r="BQQ5" s="177"/>
      <c r="BQR5" s="177"/>
      <c r="BQS5" s="177"/>
      <c r="BQT5" s="177"/>
      <c r="BQU5" s="177"/>
      <c r="BQV5" s="177"/>
      <c r="BQW5" s="177"/>
      <c r="BQX5" s="177"/>
      <c r="BQY5" s="177"/>
      <c r="BQZ5" s="177"/>
      <c r="BRA5" s="177"/>
      <c r="BRB5" s="177"/>
      <c r="BRC5" s="177"/>
      <c r="BRD5" s="177"/>
      <c r="BRE5" s="177"/>
      <c r="BRF5" s="177"/>
      <c r="BRG5" s="177"/>
      <c r="BRH5" s="177"/>
      <c r="BRI5" s="177"/>
      <c r="BRJ5" s="177"/>
      <c r="BRK5" s="177"/>
      <c r="BRL5" s="177"/>
      <c r="BRM5" s="177"/>
      <c r="BRN5" s="177"/>
      <c r="BRO5" s="177"/>
      <c r="BRP5" s="177"/>
      <c r="BRQ5" s="177"/>
      <c r="BRR5" s="177"/>
      <c r="BRS5" s="177"/>
      <c r="BRT5" s="177"/>
      <c r="BRU5" s="177"/>
      <c r="BRV5" s="177"/>
      <c r="BRW5" s="177"/>
      <c r="BRX5" s="177"/>
      <c r="BRY5" s="177"/>
      <c r="BRZ5" s="177"/>
      <c r="BSA5" s="177"/>
      <c r="BSB5" s="177"/>
      <c r="BSC5" s="177"/>
      <c r="BSD5" s="177"/>
      <c r="BSE5" s="177"/>
      <c r="BSF5" s="177"/>
      <c r="BSG5" s="177"/>
      <c r="BSH5" s="177"/>
      <c r="BSI5" s="177"/>
      <c r="BSJ5" s="177"/>
      <c r="BSK5" s="177"/>
      <c r="BSL5" s="177"/>
      <c r="BSM5" s="177"/>
      <c r="BSN5" s="177"/>
      <c r="BSO5" s="177"/>
      <c r="BSP5" s="177"/>
      <c r="BSQ5" s="177"/>
      <c r="BSR5" s="177"/>
      <c r="BSS5" s="177"/>
      <c r="BST5" s="177"/>
      <c r="BSU5" s="177"/>
      <c r="BSV5" s="177"/>
      <c r="BSW5" s="177"/>
      <c r="BSX5" s="177"/>
      <c r="BSY5" s="177"/>
      <c r="BSZ5" s="177"/>
      <c r="BTA5" s="177"/>
      <c r="BTB5" s="177"/>
      <c r="BTC5" s="177"/>
      <c r="BTD5" s="177"/>
      <c r="BTE5" s="177"/>
      <c r="BTF5" s="177"/>
      <c r="BTG5" s="177"/>
      <c r="BTH5" s="177"/>
      <c r="BTI5" s="177"/>
      <c r="BTJ5" s="177"/>
      <c r="BTK5" s="177"/>
      <c r="BTL5" s="177"/>
      <c r="BTM5" s="177"/>
      <c r="BTN5" s="177"/>
      <c r="BTO5" s="177"/>
      <c r="BTP5" s="177"/>
      <c r="BTQ5" s="177"/>
      <c r="BTR5" s="177"/>
      <c r="BTS5" s="177"/>
      <c r="BTT5" s="177"/>
      <c r="BTU5" s="177"/>
      <c r="BTV5" s="177"/>
      <c r="BTW5" s="177"/>
      <c r="BTX5" s="177"/>
      <c r="BTY5" s="177"/>
      <c r="BTZ5" s="177"/>
      <c r="BUA5" s="177"/>
      <c r="BUB5" s="177"/>
      <c r="BUC5" s="177"/>
      <c r="BUD5" s="177"/>
      <c r="BUE5" s="177"/>
      <c r="BUF5" s="177"/>
      <c r="BUG5" s="177"/>
      <c r="BUH5" s="177"/>
      <c r="BUI5" s="177"/>
      <c r="BUJ5" s="177"/>
      <c r="BUK5" s="177"/>
      <c r="BUL5" s="177"/>
      <c r="BUM5" s="177"/>
      <c r="BUN5" s="177"/>
      <c r="BUO5" s="177"/>
      <c r="BUP5" s="177"/>
      <c r="BUQ5" s="177"/>
      <c r="BUR5" s="177"/>
      <c r="BUS5" s="177"/>
      <c r="BUT5" s="177"/>
      <c r="BUU5" s="177"/>
      <c r="BUV5" s="177"/>
      <c r="BUW5" s="177"/>
      <c r="BUX5" s="177"/>
      <c r="BUY5" s="177"/>
      <c r="BUZ5" s="177"/>
      <c r="BVA5" s="177"/>
      <c r="BVB5" s="177"/>
      <c r="BVC5" s="177"/>
      <c r="BVD5" s="177"/>
      <c r="BVE5" s="177"/>
      <c r="BVF5" s="177"/>
      <c r="BVG5" s="177"/>
      <c r="BVH5" s="177"/>
      <c r="BVI5" s="177"/>
      <c r="BVJ5" s="177"/>
      <c r="BVK5" s="177"/>
      <c r="BVL5" s="177"/>
      <c r="BVM5" s="177"/>
      <c r="BVN5" s="177"/>
      <c r="BVO5" s="177"/>
      <c r="BVP5" s="177"/>
      <c r="BVQ5" s="177"/>
      <c r="BVR5" s="177"/>
      <c r="BVS5" s="177"/>
      <c r="BVT5" s="177"/>
      <c r="BVU5" s="177"/>
      <c r="BVV5" s="177"/>
      <c r="BVW5" s="177"/>
      <c r="BVX5" s="177"/>
      <c r="BVY5" s="177"/>
      <c r="BVZ5" s="177"/>
      <c r="BWA5" s="177"/>
      <c r="BWB5" s="177"/>
      <c r="BWC5" s="177"/>
      <c r="BWD5" s="177"/>
      <c r="BWE5" s="177"/>
      <c r="BWF5" s="177"/>
      <c r="BWG5" s="177"/>
      <c r="BWH5" s="177"/>
      <c r="BWI5" s="177"/>
      <c r="BWJ5" s="177"/>
      <c r="BWK5" s="177"/>
      <c r="BWL5" s="177"/>
      <c r="BWM5" s="177"/>
      <c r="BWN5" s="177"/>
      <c r="BWO5" s="177"/>
      <c r="BWP5" s="177"/>
      <c r="BWQ5" s="177"/>
      <c r="BWR5" s="177"/>
      <c r="BWS5" s="177"/>
      <c r="BWT5" s="177"/>
      <c r="BWU5" s="177"/>
      <c r="BWV5" s="177"/>
      <c r="BWW5" s="177"/>
      <c r="BWX5" s="177"/>
      <c r="BWY5" s="177"/>
      <c r="BWZ5" s="177"/>
      <c r="BXA5" s="177"/>
      <c r="BXB5" s="177"/>
      <c r="BXC5" s="177"/>
      <c r="BXD5" s="177"/>
      <c r="BXE5" s="177"/>
      <c r="BXF5" s="177"/>
      <c r="BXG5" s="177"/>
      <c r="BXH5" s="177"/>
      <c r="BXI5" s="177"/>
      <c r="BXJ5" s="177"/>
      <c r="BXK5" s="177"/>
      <c r="BXL5" s="177"/>
      <c r="BXM5" s="177"/>
      <c r="BXN5" s="177"/>
      <c r="BXO5" s="177"/>
      <c r="BXP5" s="177"/>
      <c r="BXQ5" s="177"/>
      <c r="BXR5" s="177"/>
      <c r="BXS5" s="177"/>
      <c r="BXT5" s="177"/>
      <c r="BXU5" s="177"/>
      <c r="BXV5" s="177"/>
      <c r="BXW5" s="177"/>
      <c r="BXX5" s="177"/>
      <c r="BXY5" s="177"/>
      <c r="BXZ5" s="177"/>
      <c r="BYA5" s="177"/>
      <c r="BYB5" s="177"/>
      <c r="BYC5" s="177"/>
      <c r="BYD5" s="177"/>
      <c r="BYE5" s="177"/>
      <c r="BYF5" s="177"/>
      <c r="BYG5" s="177"/>
      <c r="BYH5" s="177"/>
      <c r="BYI5" s="177"/>
      <c r="BYJ5" s="177"/>
      <c r="BYK5" s="177"/>
      <c r="BYL5" s="177"/>
      <c r="BYM5" s="177"/>
      <c r="BYN5" s="177"/>
      <c r="BYO5" s="177"/>
      <c r="BYP5" s="177"/>
      <c r="BYQ5" s="177"/>
      <c r="BYR5" s="177"/>
      <c r="BYS5" s="177"/>
      <c r="BYT5" s="177"/>
      <c r="BYU5" s="177"/>
      <c r="BYV5" s="177"/>
      <c r="BYW5" s="177"/>
      <c r="BYX5" s="177"/>
      <c r="BYY5" s="177"/>
      <c r="BYZ5" s="177"/>
      <c r="BZA5" s="177"/>
      <c r="BZB5" s="177"/>
      <c r="BZC5" s="177"/>
      <c r="BZD5" s="177"/>
      <c r="BZE5" s="177"/>
      <c r="BZF5" s="177"/>
      <c r="BZG5" s="177"/>
      <c r="BZH5" s="177"/>
      <c r="BZI5" s="177"/>
      <c r="BZJ5" s="177"/>
      <c r="BZK5" s="177"/>
      <c r="BZL5" s="177"/>
      <c r="BZM5" s="177"/>
      <c r="BZN5" s="177"/>
      <c r="BZO5" s="177"/>
      <c r="BZP5" s="177"/>
      <c r="BZQ5" s="177"/>
      <c r="BZR5" s="177"/>
      <c r="BZS5" s="177"/>
      <c r="BZT5" s="177"/>
      <c r="BZU5" s="177"/>
      <c r="BZV5" s="177"/>
      <c r="BZW5" s="177"/>
      <c r="BZX5" s="177"/>
      <c r="BZY5" s="177"/>
      <c r="BZZ5" s="177"/>
      <c r="CAA5" s="177"/>
      <c r="CAB5" s="177"/>
      <c r="CAC5" s="177"/>
      <c r="CAD5" s="177"/>
      <c r="CAE5" s="177"/>
      <c r="CAF5" s="177"/>
      <c r="CAG5" s="177"/>
      <c r="CAH5" s="177"/>
      <c r="CAI5" s="177"/>
      <c r="CAJ5" s="177"/>
      <c r="CAK5" s="177"/>
      <c r="CAL5" s="177"/>
      <c r="CAM5" s="177"/>
      <c r="CAN5" s="177"/>
      <c r="CAO5" s="177"/>
      <c r="CAP5" s="177"/>
      <c r="CAQ5" s="177"/>
      <c r="CAR5" s="177"/>
      <c r="CAS5" s="177"/>
      <c r="CAT5" s="177"/>
      <c r="CAU5" s="177"/>
      <c r="CAV5" s="177"/>
      <c r="CAW5" s="177"/>
      <c r="CAX5" s="177"/>
      <c r="CAY5" s="177"/>
      <c r="CAZ5" s="177"/>
      <c r="CBA5" s="177"/>
      <c r="CBB5" s="177"/>
      <c r="CBC5" s="177"/>
      <c r="CBD5" s="177"/>
      <c r="CBE5" s="177"/>
      <c r="CBF5" s="177"/>
      <c r="CBG5" s="177"/>
      <c r="CBH5" s="177"/>
      <c r="CBI5" s="177"/>
      <c r="CBJ5" s="177"/>
      <c r="CBK5" s="177"/>
      <c r="CBL5" s="177"/>
      <c r="CBM5" s="177"/>
      <c r="CBN5" s="177"/>
      <c r="CBO5" s="177"/>
      <c r="CBP5" s="177"/>
      <c r="CBQ5" s="177"/>
      <c r="CBR5" s="177"/>
      <c r="CBS5" s="177"/>
      <c r="CBT5" s="177"/>
      <c r="CBU5" s="177"/>
      <c r="CBV5" s="177"/>
      <c r="CBW5" s="177"/>
      <c r="CBX5" s="177"/>
      <c r="CBY5" s="177"/>
      <c r="CBZ5" s="177"/>
      <c r="CCA5" s="177"/>
      <c r="CCB5" s="177"/>
      <c r="CCC5" s="177"/>
      <c r="CCD5" s="177"/>
      <c r="CCE5" s="177"/>
      <c r="CCF5" s="177"/>
      <c r="CCG5" s="177"/>
      <c r="CCH5" s="177"/>
      <c r="CCI5" s="177"/>
      <c r="CCJ5" s="177"/>
      <c r="CCK5" s="177"/>
      <c r="CCL5" s="177"/>
      <c r="CCM5" s="177"/>
      <c r="CCN5" s="177"/>
      <c r="CCO5" s="177"/>
      <c r="CCP5" s="177"/>
      <c r="CCQ5" s="177"/>
      <c r="CCR5" s="177"/>
      <c r="CCS5" s="177"/>
      <c r="CCT5" s="177"/>
      <c r="CCU5" s="177"/>
      <c r="CCV5" s="177"/>
      <c r="CCW5" s="177"/>
      <c r="CCX5" s="177"/>
      <c r="CCY5" s="177"/>
      <c r="CCZ5" s="177"/>
      <c r="CDA5" s="177"/>
      <c r="CDB5" s="177"/>
      <c r="CDC5" s="177"/>
      <c r="CDD5" s="177"/>
      <c r="CDE5" s="177"/>
      <c r="CDF5" s="177"/>
      <c r="CDG5" s="177"/>
      <c r="CDH5" s="177"/>
      <c r="CDI5" s="177"/>
      <c r="CDJ5" s="177"/>
      <c r="CDK5" s="177"/>
      <c r="CDL5" s="177"/>
      <c r="CDM5" s="177"/>
      <c r="CDN5" s="177"/>
      <c r="CDO5" s="177"/>
      <c r="CDP5" s="177"/>
      <c r="CDQ5" s="177"/>
      <c r="CDR5" s="177"/>
      <c r="CDS5" s="177"/>
      <c r="CDT5" s="177"/>
      <c r="CDU5" s="177"/>
      <c r="CDV5" s="177"/>
      <c r="CDW5" s="177"/>
      <c r="CDX5" s="177"/>
      <c r="CDY5" s="177"/>
      <c r="CDZ5" s="177"/>
      <c r="CEA5" s="177"/>
      <c r="CEB5" s="177"/>
      <c r="CEC5" s="177"/>
      <c r="CED5" s="177"/>
      <c r="CEE5" s="177"/>
      <c r="CEF5" s="177"/>
      <c r="CEG5" s="177"/>
      <c r="CEH5" s="177"/>
      <c r="CEI5" s="177"/>
      <c r="CEJ5" s="177"/>
      <c r="CEK5" s="177"/>
      <c r="CEL5" s="177"/>
      <c r="CEM5" s="177"/>
      <c r="CEN5" s="177"/>
      <c r="CEO5" s="177"/>
      <c r="CEP5" s="177"/>
      <c r="CEQ5" s="177"/>
      <c r="CER5" s="177"/>
      <c r="CES5" s="177"/>
      <c r="CET5" s="177"/>
      <c r="CEU5" s="177"/>
      <c r="CEV5" s="177"/>
      <c r="CEW5" s="177"/>
      <c r="CEX5" s="177"/>
      <c r="CEY5" s="177"/>
      <c r="CEZ5" s="177"/>
      <c r="CFA5" s="177"/>
      <c r="CFB5" s="177"/>
      <c r="CFC5" s="177"/>
      <c r="CFD5" s="177"/>
      <c r="CFE5" s="177"/>
      <c r="CFF5" s="177"/>
      <c r="CFG5" s="177"/>
      <c r="CFH5" s="177"/>
      <c r="CFI5" s="177"/>
      <c r="CFJ5" s="177"/>
      <c r="CFK5" s="177"/>
      <c r="CFL5" s="177"/>
      <c r="CFM5" s="177"/>
      <c r="CFN5" s="177"/>
      <c r="CFO5" s="177"/>
      <c r="CFP5" s="177"/>
      <c r="CFQ5" s="177"/>
      <c r="CFR5" s="177"/>
      <c r="CFS5" s="177"/>
      <c r="CFT5" s="177"/>
      <c r="CFU5" s="177"/>
      <c r="CFV5" s="177"/>
      <c r="CFW5" s="177"/>
      <c r="CFX5" s="177"/>
      <c r="CFY5" s="177"/>
      <c r="CFZ5" s="177"/>
      <c r="CGA5" s="177"/>
      <c r="CGB5" s="177"/>
      <c r="CGC5" s="177"/>
      <c r="CGD5" s="177"/>
      <c r="CGE5" s="177"/>
      <c r="CGF5" s="177"/>
      <c r="CGG5" s="177"/>
      <c r="CGH5" s="177"/>
      <c r="CGI5" s="177"/>
      <c r="CGJ5" s="177"/>
      <c r="CGK5" s="177"/>
      <c r="CGL5" s="177"/>
      <c r="CGM5" s="177"/>
      <c r="CGN5" s="177"/>
      <c r="CGO5" s="177"/>
      <c r="CGP5" s="177"/>
      <c r="CGQ5" s="177"/>
      <c r="CGR5" s="177"/>
      <c r="CGS5" s="177"/>
      <c r="CGT5" s="177"/>
      <c r="CGU5" s="177"/>
      <c r="CGV5" s="177"/>
      <c r="CGW5" s="177"/>
      <c r="CGX5" s="177"/>
      <c r="CGY5" s="177"/>
      <c r="CGZ5" s="177"/>
      <c r="CHA5" s="177"/>
      <c r="CHB5" s="177"/>
      <c r="CHC5" s="177"/>
      <c r="CHD5" s="177"/>
      <c r="CHE5" s="177"/>
      <c r="CHF5" s="177"/>
      <c r="CHG5" s="177"/>
      <c r="CHH5" s="177"/>
      <c r="CHI5" s="177"/>
      <c r="CHJ5" s="177"/>
      <c r="CHK5" s="177"/>
      <c r="CHL5" s="177"/>
      <c r="CHM5" s="177"/>
      <c r="CHN5" s="177"/>
      <c r="CHO5" s="177"/>
      <c r="CHP5" s="177"/>
      <c r="CHQ5" s="177"/>
      <c r="CHR5" s="177"/>
      <c r="CHS5" s="177"/>
      <c r="CHT5" s="177"/>
      <c r="CHU5" s="177"/>
      <c r="CHV5" s="177"/>
      <c r="CHW5" s="177"/>
      <c r="CHX5" s="177"/>
      <c r="CHY5" s="177"/>
      <c r="CHZ5" s="177"/>
      <c r="CIA5" s="177"/>
      <c r="CIB5" s="177"/>
      <c r="CIC5" s="177"/>
      <c r="CID5" s="177"/>
      <c r="CIE5" s="177"/>
      <c r="CIF5" s="177"/>
      <c r="CIG5" s="177"/>
      <c r="CIH5" s="177"/>
      <c r="CII5" s="177"/>
      <c r="CIJ5" s="177"/>
      <c r="CIK5" s="177"/>
      <c r="CIL5" s="177"/>
      <c r="CIM5" s="177"/>
      <c r="CIN5" s="177"/>
      <c r="CIO5" s="177"/>
      <c r="CIP5" s="177"/>
      <c r="CIQ5" s="177"/>
      <c r="CIR5" s="177"/>
      <c r="CIS5" s="177"/>
      <c r="CIT5" s="177"/>
      <c r="CIU5" s="177"/>
      <c r="CIV5" s="177"/>
      <c r="CIW5" s="177"/>
      <c r="CIX5" s="177"/>
      <c r="CIY5" s="177"/>
      <c r="CIZ5" s="177"/>
      <c r="CJA5" s="177"/>
      <c r="CJB5" s="177"/>
      <c r="CJC5" s="177"/>
      <c r="CJD5" s="177"/>
      <c r="CJE5" s="177"/>
      <c r="CJF5" s="177"/>
      <c r="CJG5" s="177"/>
      <c r="CJH5" s="177"/>
      <c r="CJI5" s="177"/>
      <c r="CJJ5" s="177"/>
      <c r="CJK5" s="177"/>
      <c r="CJL5" s="177"/>
      <c r="CJM5" s="177"/>
      <c r="CJN5" s="177"/>
      <c r="CJO5" s="177"/>
      <c r="CJP5" s="177"/>
      <c r="CJQ5" s="177"/>
      <c r="CJR5" s="177"/>
      <c r="CJS5" s="177"/>
      <c r="CJT5" s="177"/>
      <c r="CJU5" s="177"/>
      <c r="CJV5" s="177"/>
      <c r="CJW5" s="177"/>
      <c r="CJX5" s="177"/>
      <c r="CJY5" s="177"/>
      <c r="CJZ5" s="177"/>
      <c r="CKA5" s="177"/>
      <c r="CKB5" s="177"/>
      <c r="CKC5" s="177"/>
      <c r="CKD5" s="177"/>
      <c r="CKE5" s="177"/>
      <c r="CKF5" s="177"/>
      <c r="CKG5" s="177"/>
      <c r="CKH5" s="177"/>
      <c r="CKI5" s="177"/>
      <c r="CKJ5" s="177"/>
      <c r="CKK5" s="177"/>
      <c r="CKL5" s="177"/>
      <c r="CKM5" s="177"/>
      <c r="CKN5" s="177"/>
      <c r="CKO5" s="177"/>
      <c r="CKP5" s="177"/>
      <c r="CKQ5" s="177"/>
      <c r="CKR5" s="177"/>
      <c r="CKS5" s="177"/>
      <c r="CKT5" s="177"/>
      <c r="CKU5" s="177"/>
      <c r="CKV5" s="177"/>
      <c r="CKW5" s="177"/>
      <c r="CKX5" s="177"/>
      <c r="CKY5" s="177"/>
      <c r="CKZ5" s="177"/>
      <c r="CLA5" s="177"/>
      <c r="CLB5" s="177"/>
      <c r="CLC5" s="177"/>
      <c r="CLD5" s="177"/>
      <c r="CLE5" s="177"/>
      <c r="CLF5" s="177"/>
      <c r="CLG5" s="177"/>
      <c r="CLH5" s="177"/>
      <c r="CLI5" s="177"/>
      <c r="CLJ5" s="177"/>
      <c r="CLK5" s="177"/>
      <c r="CLL5" s="177"/>
      <c r="CLM5" s="177"/>
      <c r="CLN5" s="177"/>
      <c r="CLO5" s="177"/>
      <c r="CLP5" s="177"/>
      <c r="CLQ5" s="177"/>
      <c r="CLR5" s="177"/>
      <c r="CLS5" s="177"/>
      <c r="CLT5" s="177"/>
      <c r="CLU5" s="177"/>
      <c r="CLV5" s="177"/>
      <c r="CLW5" s="177"/>
      <c r="CLX5" s="177"/>
      <c r="CLY5" s="177"/>
      <c r="CLZ5" s="177"/>
      <c r="CMA5" s="177"/>
      <c r="CMB5" s="177"/>
      <c r="CMC5" s="177"/>
      <c r="CMD5" s="177"/>
      <c r="CME5" s="177"/>
      <c r="CMF5" s="177"/>
      <c r="CMG5" s="177"/>
      <c r="CMH5" s="177"/>
      <c r="CMI5" s="177"/>
      <c r="CMJ5" s="177"/>
      <c r="CMK5" s="177"/>
      <c r="CML5" s="177"/>
      <c r="CMM5" s="177"/>
      <c r="CMN5" s="177"/>
      <c r="CMO5" s="177"/>
      <c r="CMP5" s="177"/>
      <c r="CMQ5" s="177"/>
      <c r="CMR5" s="177"/>
      <c r="CMS5" s="177"/>
      <c r="CMT5" s="177"/>
      <c r="CMU5" s="177"/>
      <c r="CMV5" s="177"/>
      <c r="CMW5" s="177"/>
      <c r="CMX5" s="177"/>
      <c r="CMY5" s="177"/>
      <c r="CMZ5" s="177"/>
      <c r="CNA5" s="177"/>
      <c r="CNB5" s="177"/>
      <c r="CNC5" s="177"/>
      <c r="CND5" s="177"/>
      <c r="CNE5" s="177"/>
      <c r="CNF5" s="177"/>
      <c r="CNG5" s="177"/>
      <c r="CNH5" s="177"/>
      <c r="CNI5" s="177"/>
      <c r="CNJ5" s="177"/>
      <c r="CNK5" s="177"/>
      <c r="CNL5" s="177"/>
      <c r="CNM5" s="177"/>
      <c r="CNN5" s="177"/>
      <c r="CNO5" s="177"/>
      <c r="CNP5" s="177"/>
      <c r="CNQ5" s="177"/>
      <c r="CNR5" s="177"/>
      <c r="CNS5" s="177"/>
      <c r="CNT5" s="177"/>
      <c r="CNU5" s="177"/>
      <c r="CNV5" s="177"/>
      <c r="CNW5" s="177"/>
      <c r="CNX5" s="177"/>
      <c r="CNY5" s="177"/>
      <c r="CNZ5" s="177"/>
      <c r="COA5" s="177"/>
      <c r="COB5" s="177"/>
      <c r="COC5" s="177"/>
      <c r="COD5" s="177"/>
      <c r="COE5" s="177"/>
      <c r="COF5" s="177"/>
      <c r="COG5" s="177"/>
      <c r="COH5" s="177"/>
      <c r="COI5" s="177"/>
      <c r="COJ5" s="177"/>
      <c r="COK5" s="177"/>
      <c r="COL5" s="177"/>
      <c r="COM5" s="177"/>
      <c r="CON5" s="177"/>
      <c r="COO5" s="177"/>
      <c r="COP5" s="177"/>
      <c r="COQ5" s="177"/>
      <c r="COR5" s="177"/>
      <c r="COS5" s="177"/>
      <c r="COT5" s="177"/>
      <c r="COU5" s="177"/>
      <c r="COV5" s="177"/>
      <c r="COW5" s="177"/>
      <c r="COX5" s="177"/>
      <c r="COY5" s="177"/>
      <c r="COZ5" s="177"/>
      <c r="CPA5" s="177"/>
      <c r="CPB5" s="177"/>
      <c r="CPC5" s="177"/>
      <c r="CPD5" s="177"/>
      <c r="CPE5" s="177"/>
      <c r="CPF5" s="177"/>
      <c r="CPG5" s="177"/>
      <c r="CPH5" s="177"/>
      <c r="CPI5" s="177"/>
      <c r="CPJ5" s="177"/>
      <c r="CPK5" s="177"/>
      <c r="CPL5" s="177"/>
      <c r="CPM5" s="177"/>
      <c r="CPN5" s="177"/>
      <c r="CPO5" s="177"/>
      <c r="CPP5" s="177"/>
      <c r="CPQ5" s="177"/>
      <c r="CPR5" s="177"/>
      <c r="CPS5" s="177"/>
      <c r="CPT5" s="177"/>
      <c r="CPU5" s="177"/>
      <c r="CPV5" s="177"/>
      <c r="CPW5" s="177"/>
      <c r="CPX5" s="177"/>
      <c r="CPY5" s="177"/>
      <c r="CPZ5" s="177"/>
      <c r="CQA5" s="177"/>
      <c r="CQB5" s="177"/>
      <c r="CQC5" s="177"/>
      <c r="CQD5" s="177"/>
      <c r="CQE5" s="177"/>
      <c r="CQF5" s="177"/>
      <c r="CQG5" s="177"/>
      <c r="CQH5" s="177"/>
      <c r="CQI5" s="177"/>
      <c r="CQJ5" s="177"/>
      <c r="CQK5" s="177"/>
      <c r="CQL5" s="177"/>
      <c r="CQM5" s="177"/>
      <c r="CQN5" s="177"/>
      <c r="CQO5" s="177"/>
      <c r="CQP5" s="177"/>
      <c r="CQQ5" s="177"/>
      <c r="CQR5" s="177"/>
      <c r="CQS5" s="177"/>
      <c r="CQT5" s="177"/>
      <c r="CQU5" s="177"/>
      <c r="CQV5" s="177"/>
      <c r="CQW5" s="177"/>
      <c r="CQX5" s="177"/>
      <c r="CQY5" s="177"/>
      <c r="CQZ5" s="177"/>
      <c r="CRA5" s="177"/>
      <c r="CRB5" s="177"/>
      <c r="CRC5" s="177"/>
      <c r="CRD5" s="177"/>
      <c r="CRE5" s="177"/>
      <c r="CRF5" s="177"/>
      <c r="CRG5" s="177"/>
      <c r="CRH5" s="177"/>
      <c r="CRI5" s="177"/>
      <c r="CRJ5" s="177"/>
      <c r="CRK5" s="177"/>
      <c r="CRL5" s="177"/>
      <c r="CRM5" s="177"/>
      <c r="CRN5" s="177"/>
      <c r="CRO5" s="177"/>
      <c r="CRP5" s="177"/>
      <c r="CRQ5" s="177"/>
      <c r="CRR5" s="177"/>
      <c r="CRS5" s="177"/>
      <c r="CRT5" s="177"/>
      <c r="CRU5" s="177"/>
      <c r="CRV5" s="177"/>
      <c r="CRW5" s="177"/>
      <c r="CRX5" s="177"/>
      <c r="CRY5" s="177"/>
      <c r="CRZ5" s="177"/>
      <c r="CSA5" s="177"/>
      <c r="CSB5" s="177"/>
      <c r="CSC5" s="177"/>
      <c r="CSD5" s="177"/>
      <c r="CSE5" s="177"/>
      <c r="CSF5" s="177"/>
      <c r="CSG5" s="177"/>
      <c r="CSH5" s="177"/>
      <c r="CSI5" s="177"/>
      <c r="CSJ5" s="177"/>
      <c r="CSK5" s="177"/>
      <c r="CSL5" s="177"/>
      <c r="CSM5" s="177"/>
      <c r="CSN5" s="177"/>
      <c r="CSO5" s="177"/>
      <c r="CSP5" s="177"/>
      <c r="CSQ5" s="177"/>
      <c r="CSR5" s="177"/>
      <c r="CSS5" s="177"/>
      <c r="CST5" s="177"/>
      <c r="CSU5" s="177"/>
      <c r="CSV5" s="177"/>
      <c r="CSW5" s="177"/>
      <c r="CSX5" s="177"/>
      <c r="CSY5" s="177"/>
      <c r="CSZ5" s="177"/>
      <c r="CTA5" s="177"/>
      <c r="CTB5" s="177"/>
      <c r="CTC5" s="177"/>
      <c r="CTD5" s="177"/>
      <c r="CTE5" s="177"/>
      <c r="CTF5" s="177"/>
      <c r="CTG5" s="177"/>
      <c r="CTH5" s="177"/>
      <c r="CTI5" s="177"/>
      <c r="CTJ5" s="177"/>
      <c r="CTK5" s="177"/>
      <c r="CTL5" s="177"/>
      <c r="CTM5" s="177"/>
      <c r="CTN5" s="177"/>
      <c r="CTO5" s="177"/>
      <c r="CTP5" s="177"/>
      <c r="CTQ5" s="177"/>
      <c r="CTR5" s="177"/>
      <c r="CTS5" s="177"/>
      <c r="CTT5" s="177"/>
      <c r="CTU5" s="177"/>
      <c r="CTV5" s="177"/>
      <c r="CTW5" s="177"/>
      <c r="CTX5" s="177"/>
      <c r="CTY5" s="177"/>
      <c r="CTZ5" s="177"/>
      <c r="CUA5" s="177"/>
      <c r="CUB5" s="177"/>
      <c r="CUC5" s="177"/>
      <c r="CUD5" s="177"/>
      <c r="CUE5" s="177"/>
      <c r="CUF5" s="177"/>
      <c r="CUG5" s="177"/>
      <c r="CUH5" s="177"/>
      <c r="CUI5" s="177"/>
      <c r="CUJ5" s="177"/>
      <c r="CUK5" s="177"/>
      <c r="CUL5" s="177"/>
      <c r="CUM5" s="177"/>
      <c r="CUN5" s="177"/>
      <c r="CUO5" s="177"/>
      <c r="CUP5" s="177"/>
      <c r="CUQ5" s="177"/>
      <c r="CUR5" s="177"/>
      <c r="CUS5" s="177"/>
      <c r="CUT5" s="177"/>
      <c r="CUU5" s="177"/>
      <c r="CUV5" s="177"/>
      <c r="CUW5" s="177"/>
      <c r="CUX5" s="177"/>
      <c r="CUY5" s="177"/>
      <c r="CUZ5" s="177"/>
      <c r="CVA5" s="177"/>
      <c r="CVB5" s="177"/>
      <c r="CVC5" s="177"/>
      <c r="CVD5" s="177"/>
      <c r="CVE5" s="177"/>
      <c r="CVF5" s="177"/>
      <c r="CVG5" s="177"/>
      <c r="CVH5" s="177"/>
      <c r="CVI5" s="177"/>
      <c r="CVJ5" s="177"/>
      <c r="CVK5" s="177"/>
      <c r="CVL5" s="177"/>
      <c r="CVM5" s="177"/>
      <c r="CVN5" s="177"/>
      <c r="CVO5" s="177"/>
      <c r="CVP5" s="177"/>
      <c r="CVQ5" s="177"/>
      <c r="CVR5" s="177"/>
      <c r="CVS5" s="177"/>
      <c r="CVT5" s="177"/>
      <c r="CVU5" s="177"/>
      <c r="CVV5" s="177"/>
      <c r="CVW5" s="177"/>
      <c r="CVX5" s="177"/>
      <c r="CVY5" s="177"/>
      <c r="CVZ5" s="177"/>
      <c r="CWA5" s="177"/>
      <c r="CWB5" s="177"/>
      <c r="CWC5" s="177"/>
      <c r="CWD5" s="177"/>
      <c r="CWE5" s="177"/>
      <c r="CWF5" s="177"/>
      <c r="CWG5" s="177"/>
      <c r="CWH5" s="177"/>
      <c r="CWI5" s="177"/>
      <c r="CWJ5" s="177"/>
      <c r="CWK5" s="177"/>
      <c r="CWL5" s="177"/>
      <c r="CWM5" s="177"/>
      <c r="CWN5" s="177"/>
      <c r="CWO5" s="177"/>
      <c r="CWP5" s="177"/>
      <c r="CWQ5" s="177"/>
      <c r="CWR5" s="177"/>
      <c r="CWS5" s="177"/>
      <c r="CWT5" s="177"/>
      <c r="CWU5" s="177"/>
      <c r="CWV5" s="177"/>
      <c r="CWW5" s="177"/>
      <c r="CWX5" s="177"/>
      <c r="CWY5" s="177"/>
      <c r="CWZ5" s="177"/>
      <c r="CXA5" s="177"/>
      <c r="CXB5" s="177"/>
      <c r="CXC5" s="177"/>
      <c r="CXD5" s="177"/>
      <c r="CXE5" s="177"/>
      <c r="CXF5" s="177"/>
      <c r="CXG5" s="177"/>
      <c r="CXH5" s="177"/>
      <c r="CXI5" s="177"/>
      <c r="CXJ5" s="177"/>
      <c r="CXK5" s="177"/>
      <c r="CXL5" s="177"/>
      <c r="CXM5" s="177"/>
      <c r="CXN5" s="177"/>
      <c r="CXO5" s="177"/>
      <c r="CXP5" s="177"/>
      <c r="CXQ5" s="177"/>
      <c r="CXR5" s="177"/>
      <c r="CXS5" s="177"/>
      <c r="CXT5" s="177"/>
      <c r="CXU5" s="177"/>
      <c r="CXV5" s="177"/>
      <c r="CXW5" s="177"/>
      <c r="CXX5" s="177"/>
      <c r="CXY5" s="177"/>
      <c r="CXZ5" s="177"/>
      <c r="CYA5" s="177"/>
      <c r="CYB5" s="177"/>
      <c r="CYC5" s="177"/>
      <c r="CYD5" s="177"/>
      <c r="CYE5" s="177"/>
      <c r="CYF5" s="177"/>
      <c r="CYG5" s="177"/>
      <c r="CYH5" s="177"/>
      <c r="CYI5" s="177"/>
      <c r="CYJ5" s="177"/>
      <c r="CYK5" s="177"/>
      <c r="CYL5" s="177"/>
      <c r="CYM5" s="177"/>
      <c r="CYN5" s="177"/>
      <c r="CYO5" s="177"/>
      <c r="CYP5" s="177"/>
      <c r="CYQ5" s="177"/>
      <c r="CYR5" s="177"/>
      <c r="CYS5" s="177"/>
      <c r="CYT5" s="177"/>
      <c r="CYU5" s="177"/>
      <c r="CYV5" s="177"/>
      <c r="CYW5" s="177"/>
      <c r="CYX5" s="177"/>
      <c r="CYY5" s="177"/>
      <c r="CYZ5" s="177"/>
      <c r="CZA5" s="177"/>
      <c r="CZB5" s="177"/>
      <c r="CZC5" s="177"/>
      <c r="CZD5" s="177"/>
      <c r="CZE5" s="177"/>
      <c r="CZF5" s="177"/>
      <c r="CZG5" s="177"/>
      <c r="CZH5" s="177"/>
      <c r="CZI5" s="177"/>
      <c r="CZJ5" s="177"/>
      <c r="CZK5" s="177"/>
      <c r="CZL5" s="177"/>
      <c r="CZM5" s="177"/>
      <c r="CZN5" s="177"/>
      <c r="CZO5" s="177"/>
      <c r="CZP5" s="177"/>
      <c r="CZQ5" s="177"/>
      <c r="CZR5" s="177"/>
      <c r="CZS5" s="177"/>
      <c r="CZT5" s="177"/>
      <c r="CZU5" s="177"/>
      <c r="CZV5" s="177"/>
      <c r="CZW5" s="177"/>
      <c r="CZX5" s="177"/>
      <c r="CZY5" s="177"/>
      <c r="CZZ5" s="177"/>
      <c r="DAA5" s="177"/>
      <c r="DAB5" s="177"/>
      <c r="DAC5" s="177"/>
      <c r="DAD5" s="177"/>
      <c r="DAE5" s="177"/>
      <c r="DAF5" s="177"/>
      <c r="DAG5" s="177"/>
      <c r="DAH5" s="177"/>
      <c r="DAI5" s="177"/>
      <c r="DAJ5" s="177"/>
      <c r="DAK5" s="177"/>
      <c r="DAL5" s="177"/>
      <c r="DAM5" s="177"/>
      <c r="DAN5" s="177"/>
      <c r="DAO5" s="177"/>
      <c r="DAP5" s="177"/>
      <c r="DAQ5" s="177"/>
      <c r="DAR5" s="177"/>
      <c r="DAS5" s="177"/>
      <c r="DAT5" s="177"/>
      <c r="DAU5" s="177"/>
      <c r="DAV5" s="177"/>
      <c r="DAW5" s="177"/>
      <c r="DAX5" s="177"/>
      <c r="DAY5" s="177"/>
      <c r="DAZ5" s="177"/>
      <c r="DBA5" s="177"/>
      <c r="DBB5" s="177"/>
      <c r="DBC5" s="177"/>
      <c r="DBD5" s="177"/>
      <c r="DBE5" s="177"/>
      <c r="DBF5" s="177"/>
      <c r="DBG5" s="177"/>
      <c r="DBH5" s="177"/>
      <c r="DBI5" s="177"/>
      <c r="DBJ5" s="177"/>
      <c r="DBK5" s="177"/>
      <c r="DBL5" s="177"/>
      <c r="DBM5" s="177"/>
      <c r="DBN5" s="177"/>
      <c r="DBO5" s="177"/>
      <c r="DBP5" s="177"/>
      <c r="DBQ5" s="177"/>
      <c r="DBR5" s="177"/>
      <c r="DBS5" s="177"/>
      <c r="DBT5" s="177"/>
      <c r="DBU5" s="177"/>
      <c r="DBV5" s="177"/>
      <c r="DBW5" s="177"/>
      <c r="DBX5" s="177"/>
      <c r="DBY5" s="177"/>
      <c r="DBZ5" s="177"/>
      <c r="DCA5" s="177"/>
      <c r="DCB5" s="177"/>
      <c r="DCC5" s="177"/>
      <c r="DCD5" s="177"/>
      <c r="DCE5" s="177"/>
      <c r="DCF5" s="177"/>
      <c r="DCG5" s="177"/>
      <c r="DCH5" s="177"/>
      <c r="DCI5" s="177"/>
      <c r="DCJ5" s="177"/>
      <c r="DCK5" s="177"/>
      <c r="DCL5" s="177"/>
      <c r="DCM5" s="177"/>
      <c r="DCN5" s="177"/>
      <c r="DCO5" s="177"/>
      <c r="DCP5" s="177"/>
      <c r="DCQ5" s="177"/>
      <c r="DCR5" s="177"/>
      <c r="DCS5" s="177"/>
      <c r="DCT5" s="177"/>
      <c r="DCU5" s="177"/>
      <c r="DCV5" s="177"/>
      <c r="DCW5" s="177"/>
      <c r="DCX5" s="177"/>
      <c r="DCY5" s="177"/>
      <c r="DCZ5" s="177"/>
      <c r="DDA5" s="177"/>
      <c r="DDB5" s="177"/>
      <c r="DDC5" s="177"/>
      <c r="DDD5" s="177"/>
      <c r="DDE5" s="177"/>
      <c r="DDF5" s="177"/>
      <c r="DDG5" s="177"/>
      <c r="DDH5" s="177"/>
      <c r="DDI5" s="177"/>
      <c r="DDJ5" s="177"/>
      <c r="DDK5" s="177"/>
      <c r="DDL5" s="177"/>
      <c r="DDM5" s="177"/>
      <c r="DDN5" s="177"/>
      <c r="DDO5" s="177"/>
      <c r="DDP5" s="177"/>
      <c r="DDQ5" s="177"/>
      <c r="DDR5" s="177"/>
      <c r="DDS5" s="177"/>
      <c r="DDT5" s="177"/>
      <c r="DDU5" s="177"/>
      <c r="DDV5" s="177"/>
      <c r="DDW5" s="177"/>
      <c r="DDX5" s="177"/>
      <c r="DDY5" s="177"/>
      <c r="DDZ5" s="177"/>
      <c r="DEA5" s="177"/>
      <c r="DEB5" s="177"/>
      <c r="DEC5" s="177"/>
      <c r="DED5" s="177"/>
      <c r="DEE5" s="177"/>
      <c r="DEF5" s="177"/>
      <c r="DEG5" s="177"/>
      <c r="DEH5" s="177"/>
      <c r="DEI5" s="177"/>
      <c r="DEJ5" s="177"/>
      <c r="DEK5" s="177"/>
      <c r="DEL5" s="177"/>
      <c r="DEM5" s="177"/>
      <c r="DEN5" s="177"/>
      <c r="DEO5" s="177"/>
      <c r="DEP5" s="177"/>
      <c r="DEQ5" s="177"/>
      <c r="DER5" s="177"/>
      <c r="DES5" s="177"/>
      <c r="DET5" s="177"/>
      <c r="DEU5" s="177"/>
      <c r="DEV5" s="177"/>
      <c r="DEW5" s="177"/>
      <c r="DEX5" s="177"/>
      <c r="DEY5" s="177"/>
      <c r="DEZ5" s="177"/>
      <c r="DFA5" s="177"/>
      <c r="DFB5" s="177"/>
      <c r="DFC5" s="177"/>
      <c r="DFD5" s="177"/>
      <c r="DFE5" s="177"/>
      <c r="DFF5" s="177"/>
      <c r="DFG5" s="177"/>
      <c r="DFH5" s="177"/>
      <c r="DFI5" s="177"/>
      <c r="DFJ5" s="177"/>
      <c r="DFK5" s="177"/>
      <c r="DFL5" s="177"/>
      <c r="DFM5" s="177"/>
      <c r="DFN5" s="177"/>
      <c r="DFO5" s="177"/>
      <c r="DFP5" s="177"/>
      <c r="DFQ5" s="177"/>
      <c r="DFR5" s="177"/>
      <c r="DFS5" s="177"/>
      <c r="DFT5" s="177"/>
      <c r="DFU5" s="177"/>
      <c r="DFV5" s="177"/>
      <c r="DFW5" s="177"/>
      <c r="DFX5" s="177"/>
      <c r="DFY5" s="177"/>
      <c r="DFZ5" s="177"/>
      <c r="DGA5" s="177"/>
      <c r="DGB5" s="177"/>
      <c r="DGC5" s="177"/>
      <c r="DGD5" s="177"/>
      <c r="DGE5" s="177"/>
      <c r="DGF5" s="177"/>
      <c r="DGG5" s="177"/>
      <c r="DGH5" s="177"/>
      <c r="DGI5" s="177"/>
      <c r="DGJ5" s="177"/>
      <c r="DGK5" s="177"/>
      <c r="DGL5" s="177"/>
      <c r="DGM5" s="177"/>
      <c r="DGN5" s="177"/>
      <c r="DGO5" s="177"/>
      <c r="DGP5" s="177"/>
      <c r="DGQ5" s="177"/>
      <c r="DGR5" s="177"/>
      <c r="DGS5" s="177"/>
      <c r="DGT5" s="177"/>
      <c r="DGU5" s="177"/>
      <c r="DGV5" s="177"/>
      <c r="DGW5" s="177"/>
      <c r="DGX5" s="177"/>
      <c r="DGY5" s="177"/>
      <c r="DGZ5" s="177"/>
      <c r="DHA5" s="177"/>
      <c r="DHB5" s="177"/>
      <c r="DHC5" s="177"/>
      <c r="DHD5" s="177"/>
      <c r="DHE5" s="177"/>
      <c r="DHF5" s="177"/>
      <c r="DHG5" s="177"/>
      <c r="DHH5" s="177"/>
      <c r="DHI5" s="177"/>
      <c r="DHJ5" s="177"/>
      <c r="DHK5" s="177"/>
      <c r="DHL5" s="177"/>
      <c r="DHM5" s="177"/>
      <c r="DHN5" s="177"/>
      <c r="DHO5" s="177"/>
      <c r="DHP5" s="177"/>
      <c r="DHQ5" s="177"/>
      <c r="DHR5" s="177"/>
      <c r="DHS5" s="177"/>
      <c r="DHT5" s="177"/>
      <c r="DHU5" s="177"/>
      <c r="DHV5" s="177"/>
      <c r="DHW5" s="177"/>
      <c r="DHX5" s="177"/>
      <c r="DHY5" s="177"/>
      <c r="DHZ5" s="177"/>
      <c r="DIA5" s="177"/>
      <c r="DIB5" s="177"/>
      <c r="DIC5" s="177"/>
      <c r="DID5" s="177"/>
      <c r="DIE5" s="177"/>
      <c r="DIF5" s="177"/>
      <c r="DIG5" s="177"/>
      <c r="DIH5" s="177"/>
      <c r="DII5" s="177"/>
      <c r="DIJ5" s="177"/>
      <c r="DIK5" s="177"/>
      <c r="DIL5" s="177"/>
      <c r="DIM5" s="177"/>
      <c r="DIN5" s="177"/>
      <c r="DIO5" s="177"/>
      <c r="DIP5" s="177"/>
      <c r="DIQ5" s="177"/>
      <c r="DIR5" s="177"/>
      <c r="DIS5" s="177"/>
      <c r="DIT5" s="177"/>
      <c r="DIU5" s="177"/>
      <c r="DIV5" s="177"/>
      <c r="DIW5" s="177"/>
      <c r="DIX5" s="177"/>
      <c r="DIY5" s="177"/>
      <c r="DIZ5" s="177"/>
      <c r="DJA5" s="177"/>
      <c r="DJB5" s="177"/>
      <c r="DJC5" s="177"/>
      <c r="DJD5" s="177"/>
      <c r="DJE5" s="177"/>
      <c r="DJF5" s="177"/>
      <c r="DJG5" s="177"/>
      <c r="DJH5" s="177"/>
      <c r="DJI5" s="177"/>
      <c r="DJJ5" s="177"/>
      <c r="DJK5" s="177"/>
      <c r="DJL5" s="177"/>
      <c r="DJM5" s="177"/>
      <c r="DJN5" s="177"/>
      <c r="DJO5" s="177"/>
      <c r="DJP5" s="177"/>
      <c r="DJQ5" s="177"/>
      <c r="DJR5" s="177"/>
      <c r="DJS5" s="177"/>
      <c r="DJT5" s="177"/>
      <c r="DJU5" s="177"/>
      <c r="DJV5" s="177"/>
      <c r="DJW5" s="177"/>
      <c r="DJX5" s="177"/>
      <c r="DJY5" s="177"/>
      <c r="DJZ5" s="177"/>
      <c r="DKA5" s="177"/>
      <c r="DKB5" s="177"/>
      <c r="DKC5" s="177"/>
      <c r="DKD5" s="177"/>
      <c r="DKE5" s="177"/>
      <c r="DKF5" s="177"/>
      <c r="DKG5" s="177"/>
      <c r="DKH5" s="177"/>
      <c r="DKI5" s="177"/>
      <c r="DKJ5" s="177"/>
      <c r="DKK5" s="177"/>
      <c r="DKL5" s="177"/>
      <c r="DKM5" s="177"/>
      <c r="DKN5" s="177"/>
      <c r="DKO5" s="177"/>
      <c r="DKP5" s="177"/>
      <c r="DKQ5" s="177"/>
      <c r="DKR5" s="177"/>
      <c r="DKS5" s="177"/>
      <c r="DKT5" s="177"/>
      <c r="DKU5" s="177"/>
      <c r="DKV5" s="177"/>
      <c r="DKW5" s="177"/>
      <c r="DKX5" s="177"/>
      <c r="DKY5" s="177"/>
      <c r="DKZ5" s="177"/>
      <c r="DLA5" s="177"/>
      <c r="DLB5" s="177"/>
      <c r="DLC5" s="177"/>
      <c r="DLD5" s="177"/>
      <c r="DLE5" s="177"/>
      <c r="DLF5" s="177"/>
      <c r="DLG5" s="177"/>
      <c r="DLH5" s="177"/>
      <c r="DLI5" s="177"/>
      <c r="DLJ5" s="177"/>
      <c r="DLK5" s="177"/>
      <c r="DLL5" s="177"/>
      <c r="DLM5" s="177"/>
      <c r="DLN5" s="177"/>
      <c r="DLO5" s="177"/>
      <c r="DLP5" s="177"/>
      <c r="DLQ5" s="177"/>
      <c r="DLR5" s="177"/>
      <c r="DLS5" s="177"/>
      <c r="DLT5" s="177"/>
      <c r="DLU5" s="177"/>
      <c r="DLV5" s="177"/>
      <c r="DLW5" s="177"/>
      <c r="DLX5" s="177"/>
      <c r="DLY5" s="177"/>
      <c r="DLZ5" s="177"/>
      <c r="DMA5" s="177"/>
      <c r="DMB5" s="177"/>
      <c r="DMC5" s="177"/>
      <c r="DMD5" s="177"/>
      <c r="DME5" s="177"/>
      <c r="DMF5" s="177"/>
      <c r="DMG5" s="177"/>
      <c r="DMH5" s="177"/>
      <c r="DMI5" s="177"/>
      <c r="DMJ5" s="177"/>
      <c r="DMK5" s="177"/>
      <c r="DML5" s="177"/>
      <c r="DMM5" s="177"/>
      <c r="DMN5" s="177"/>
      <c r="DMO5" s="177"/>
      <c r="DMP5" s="177"/>
      <c r="DMQ5" s="177"/>
      <c r="DMR5" s="177"/>
      <c r="DMS5" s="177"/>
      <c r="DMT5" s="177"/>
      <c r="DMU5" s="177"/>
      <c r="DMV5" s="177"/>
      <c r="DMW5" s="177"/>
      <c r="DMX5" s="177"/>
      <c r="DMY5" s="177"/>
      <c r="DMZ5" s="177"/>
      <c r="DNA5" s="177"/>
      <c r="DNB5" s="177"/>
      <c r="DNC5" s="177"/>
      <c r="DND5" s="177"/>
      <c r="DNE5" s="177"/>
      <c r="DNF5" s="177"/>
      <c r="DNG5" s="177"/>
      <c r="DNH5" s="177"/>
      <c r="DNI5" s="177"/>
      <c r="DNJ5" s="177"/>
      <c r="DNK5" s="177"/>
      <c r="DNL5" s="177"/>
      <c r="DNM5" s="177"/>
      <c r="DNN5" s="177"/>
      <c r="DNO5" s="177"/>
      <c r="DNP5" s="177"/>
      <c r="DNQ5" s="177"/>
      <c r="DNR5" s="177"/>
      <c r="DNS5" s="177"/>
      <c r="DNT5" s="177"/>
      <c r="DNU5" s="177"/>
      <c r="DNV5" s="177"/>
      <c r="DNW5" s="177"/>
      <c r="DNX5" s="177"/>
      <c r="DNY5" s="177"/>
      <c r="DNZ5" s="177"/>
      <c r="DOA5" s="177"/>
      <c r="DOB5" s="177"/>
      <c r="DOC5" s="177"/>
      <c r="DOD5" s="177"/>
      <c r="DOE5" s="177"/>
      <c r="DOF5" s="177"/>
      <c r="DOG5" s="177"/>
      <c r="DOH5" s="177"/>
      <c r="DOI5" s="177"/>
      <c r="DOJ5" s="177"/>
      <c r="DOK5" s="177"/>
      <c r="DOL5" s="177"/>
      <c r="DOM5" s="177"/>
      <c r="DON5" s="177"/>
      <c r="DOO5" s="177"/>
      <c r="DOP5" s="177"/>
      <c r="DOQ5" s="177"/>
      <c r="DOR5" s="177"/>
      <c r="DOS5" s="177"/>
      <c r="DOT5" s="177"/>
      <c r="DOU5" s="177"/>
      <c r="DOV5" s="177"/>
      <c r="DOW5" s="177"/>
      <c r="DOX5" s="177"/>
      <c r="DOY5" s="177"/>
      <c r="DOZ5" s="177"/>
      <c r="DPA5" s="177"/>
      <c r="DPB5" s="177"/>
      <c r="DPC5" s="177"/>
      <c r="DPD5" s="177"/>
      <c r="DPE5" s="177"/>
      <c r="DPF5" s="177"/>
      <c r="DPG5" s="177"/>
      <c r="DPH5" s="177"/>
      <c r="DPI5" s="177"/>
      <c r="DPJ5" s="177"/>
      <c r="DPK5" s="177"/>
      <c r="DPL5" s="177"/>
      <c r="DPM5" s="177"/>
      <c r="DPN5" s="177"/>
      <c r="DPO5" s="177"/>
      <c r="DPP5" s="177"/>
      <c r="DPQ5" s="177"/>
      <c r="DPR5" s="177"/>
      <c r="DPS5" s="177"/>
      <c r="DPT5" s="177"/>
      <c r="DPU5" s="177"/>
      <c r="DPV5" s="177"/>
      <c r="DPW5" s="177"/>
      <c r="DPX5" s="177"/>
      <c r="DPY5" s="177"/>
      <c r="DPZ5" s="177"/>
      <c r="DQA5" s="177"/>
      <c r="DQB5" s="177"/>
      <c r="DQC5" s="177"/>
      <c r="DQD5" s="177"/>
      <c r="DQE5" s="177"/>
      <c r="DQF5" s="177"/>
      <c r="DQG5" s="177"/>
      <c r="DQH5" s="177"/>
      <c r="DQI5" s="177"/>
      <c r="DQJ5" s="177"/>
      <c r="DQK5" s="177"/>
      <c r="DQL5" s="177"/>
      <c r="DQM5" s="177"/>
      <c r="DQN5" s="177"/>
      <c r="DQO5" s="177"/>
      <c r="DQP5" s="177"/>
      <c r="DQQ5" s="177"/>
      <c r="DQR5" s="177"/>
      <c r="DQS5" s="177"/>
      <c r="DQT5" s="177"/>
      <c r="DQU5" s="177"/>
      <c r="DQV5" s="177"/>
      <c r="DQW5" s="177"/>
      <c r="DQX5" s="177"/>
      <c r="DQY5" s="177"/>
      <c r="DQZ5" s="177"/>
      <c r="DRA5" s="177"/>
      <c r="DRB5" s="177"/>
      <c r="DRC5" s="177"/>
      <c r="DRD5" s="177"/>
      <c r="DRE5" s="177"/>
      <c r="DRF5" s="177"/>
      <c r="DRG5" s="177"/>
      <c r="DRH5" s="177"/>
      <c r="DRI5" s="177"/>
      <c r="DRJ5" s="177"/>
      <c r="DRK5" s="177"/>
      <c r="DRL5" s="177"/>
      <c r="DRM5" s="177"/>
      <c r="DRN5" s="177"/>
      <c r="DRO5" s="177"/>
      <c r="DRP5" s="177"/>
      <c r="DRQ5" s="177"/>
      <c r="DRR5" s="177"/>
      <c r="DRS5" s="177"/>
      <c r="DRT5" s="177"/>
      <c r="DRU5" s="177"/>
      <c r="DRV5" s="177"/>
      <c r="DRW5" s="177"/>
      <c r="DRX5" s="177"/>
      <c r="DRY5" s="177"/>
      <c r="DRZ5" s="177"/>
      <c r="DSA5" s="177"/>
      <c r="DSB5" s="177"/>
      <c r="DSC5" s="177"/>
      <c r="DSD5" s="177"/>
      <c r="DSE5" s="177"/>
      <c r="DSF5" s="177"/>
      <c r="DSG5" s="177"/>
      <c r="DSH5" s="177"/>
      <c r="DSI5" s="177"/>
      <c r="DSJ5" s="177"/>
      <c r="DSK5" s="177"/>
      <c r="DSL5" s="177"/>
      <c r="DSM5" s="177"/>
      <c r="DSN5" s="177"/>
      <c r="DSO5" s="177"/>
      <c r="DSP5" s="177"/>
      <c r="DSQ5" s="177"/>
      <c r="DSR5" s="177"/>
      <c r="DSS5" s="177"/>
      <c r="DST5" s="177"/>
      <c r="DSU5" s="177"/>
      <c r="DSV5" s="177"/>
      <c r="DSW5" s="177"/>
      <c r="DSX5" s="177"/>
      <c r="DSY5" s="177"/>
      <c r="DSZ5" s="177"/>
      <c r="DTA5" s="177"/>
      <c r="DTB5" s="177"/>
      <c r="DTC5" s="177"/>
      <c r="DTD5" s="177"/>
      <c r="DTE5" s="177"/>
      <c r="DTF5" s="177"/>
      <c r="DTG5" s="177"/>
      <c r="DTH5" s="177"/>
      <c r="DTI5" s="177"/>
      <c r="DTJ5" s="177"/>
      <c r="DTK5" s="177"/>
      <c r="DTL5" s="177"/>
      <c r="DTM5" s="177"/>
      <c r="DTN5" s="177"/>
      <c r="DTO5" s="177"/>
      <c r="DTP5" s="177"/>
      <c r="DTQ5" s="177"/>
      <c r="DTR5" s="177"/>
      <c r="DTS5" s="177"/>
      <c r="DTT5" s="177"/>
      <c r="DTU5" s="177"/>
      <c r="DTV5" s="177"/>
      <c r="DTW5" s="177"/>
      <c r="DTX5" s="177"/>
      <c r="DTY5" s="177"/>
      <c r="DTZ5" s="177"/>
      <c r="DUA5" s="177"/>
      <c r="DUB5" s="177"/>
      <c r="DUC5" s="177"/>
      <c r="DUD5" s="177"/>
      <c r="DUE5" s="177"/>
      <c r="DUF5" s="177"/>
      <c r="DUG5" s="177"/>
      <c r="DUH5" s="177"/>
      <c r="DUI5" s="177"/>
      <c r="DUJ5" s="177"/>
      <c r="DUK5" s="177"/>
      <c r="DUL5" s="177"/>
      <c r="DUM5" s="177"/>
      <c r="DUN5" s="177"/>
      <c r="DUO5" s="177"/>
      <c r="DUP5" s="177"/>
      <c r="DUQ5" s="177"/>
      <c r="DUR5" s="177"/>
      <c r="DUS5" s="177"/>
      <c r="DUT5" s="177"/>
      <c r="DUU5" s="177"/>
      <c r="DUV5" s="177"/>
      <c r="DUW5" s="177"/>
      <c r="DUX5" s="177"/>
      <c r="DUY5" s="177"/>
      <c r="DUZ5" s="177"/>
      <c r="DVA5" s="177"/>
      <c r="DVB5" s="177"/>
      <c r="DVC5" s="177"/>
      <c r="DVD5" s="177"/>
      <c r="DVE5" s="177"/>
      <c r="DVF5" s="177"/>
      <c r="DVG5" s="177"/>
      <c r="DVH5" s="177"/>
      <c r="DVI5" s="177"/>
      <c r="DVJ5" s="177"/>
      <c r="DVK5" s="177"/>
      <c r="DVL5" s="177"/>
      <c r="DVM5" s="177"/>
      <c r="DVN5" s="177"/>
      <c r="DVO5" s="177"/>
      <c r="DVP5" s="177"/>
      <c r="DVQ5" s="177"/>
      <c r="DVR5" s="177"/>
      <c r="DVS5" s="177"/>
      <c r="DVT5" s="177"/>
      <c r="DVU5" s="177"/>
      <c r="DVV5" s="177"/>
      <c r="DVW5" s="177"/>
      <c r="DVX5" s="177"/>
      <c r="DVY5" s="177"/>
      <c r="DVZ5" s="177"/>
      <c r="DWA5" s="177"/>
      <c r="DWB5" s="177"/>
      <c r="DWC5" s="177"/>
      <c r="DWD5" s="177"/>
      <c r="DWE5" s="177"/>
      <c r="DWF5" s="177"/>
      <c r="DWG5" s="177"/>
      <c r="DWH5" s="177"/>
      <c r="DWI5" s="177"/>
      <c r="DWJ5" s="177"/>
      <c r="DWK5" s="177"/>
      <c r="DWL5" s="177"/>
      <c r="DWM5" s="177"/>
      <c r="DWN5" s="177"/>
      <c r="DWO5" s="177"/>
      <c r="DWP5" s="177"/>
      <c r="DWQ5" s="177"/>
      <c r="DWR5" s="177"/>
      <c r="DWS5" s="177"/>
      <c r="DWT5" s="177"/>
      <c r="DWU5" s="177"/>
      <c r="DWV5" s="177"/>
      <c r="DWW5" s="177"/>
      <c r="DWX5" s="177"/>
      <c r="DWY5" s="177"/>
      <c r="DWZ5" s="177"/>
      <c r="DXA5" s="177"/>
      <c r="DXB5" s="177"/>
      <c r="DXC5" s="177"/>
      <c r="DXD5" s="177"/>
      <c r="DXE5" s="177"/>
      <c r="DXF5" s="177"/>
      <c r="DXG5" s="177"/>
      <c r="DXH5" s="177"/>
      <c r="DXI5" s="177"/>
      <c r="DXJ5" s="177"/>
      <c r="DXK5" s="177"/>
      <c r="DXL5" s="177"/>
      <c r="DXM5" s="177"/>
      <c r="DXN5" s="177"/>
      <c r="DXO5" s="177"/>
      <c r="DXP5" s="177"/>
      <c r="DXQ5" s="177"/>
      <c r="DXR5" s="177"/>
      <c r="DXS5" s="177"/>
      <c r="DXT5" s="177"/>
      <c r="DXU5" s="177"/>
      <c r="DXV5" s="177"/>
      <c r="DXW5" s="177"/>
      <c r="DXX5" s="177"/>
      <c r="DXY5" s="177"/>
      <c r="DXZ5" s="177"/>
      <c r="DYA5" s="177"/>
      <c r="DYB5" s="177"/>
      <c r="DYC5" s="177"/>
      <c r="DYD5" s="177"/>
      <c r="DYE5" s="177"/>
      <c r="DYF5" s="177"/>
      <c r="DYG5" s="177"/>
      <c r="DYH5" s="177"/>
      <c r="DYI5" s="177"/>
      <c r="DYJ5" s="177"/>
      <c r="DYK5" s="177"/>
      <c r="DYL5" s="177"/>
      <c r="DYM5" s="177"/>
      <c r="DYN5" s="177"/>
      <c r="DYO5" s="177"/>
      <c r="DYP5" s="177"/>
      <c r="DYQ5" s="177"/>
      <c r="DYR5" s="177"/>
      <c r="DYS5" s="177"/>
      <c r="DYT5" s="177"/>
      <c r="DYU5" s="177"/>
      <c r="DYV5" s="177"/>
      <c r="DYW5" s="177"/>
      <c r="DYX5" s="177"/>
      <c r="DYY5" s="177"/>
      <c r="DYZ5" s="177"/>
      <c r="DZA5" s="177"/>
      <c r="DZB5" s="177"/>
      <c r="DZC5" s="177"/>
      <c r="DZD5" s="177"/>
      <c r="DZE5" s="177"/>
      <c r="DZF5" s="177"/>
      <c r="DZG5" s="177"/>
      <c r="DZH5" s="177"/>
      <c r="DZI5" s="177"/>
      <c r="DZJ5" s="177"/>
      <c r="DZK5" s="177"/>
      <c r="DZL5" s="177"/>
      <c r="DZM5" s="177"/>
      <c r="DZN5" s="177"/>
      <c r="DZO5" s="177"/>
      <c r="DZP5" s="177"/>
      <c r="DZQ5" s="177"/>
      <c r="DZR5" s="177"/>
      <c r="DZS5" s="177"/>
      <c r="DZT5" s="177"/>
      <c r="DZU5" s="177"/>
      <c r="DZV5" s="177"/>
      <c r="DZW5" s="177"/>
      <c r="DZX5" s="177"/>
      <c r="DZY5" s="177"/>
      <c r="DZZ5" s="177"/>
      <c r="EAA5" s="177"/>
      <c r="EAB5" s="177"/>
      <c r="EAC5" s="177"/>
      <c r="EAD5" s="177"/>
      <c r="EAE5" s="177"/>
      <c r="EAF5" s="177"/>
      <c r="EAG5" s="177"/>
      <c r="EAH5" s="177"/>
      <c r="EAI5" s="177"/>
      <c r="EAJ5" s="177"/>
      <c r="EAK5" s="177"/>
      <c r="EAL5" s="177"/>
      <c r="EAM5" s="177"/>
      <c r="EAN5" s="177"/>
      <c r="EAO5" s="177"/>
      <c r="EAP5" s="177"/>
      <c r="EAQ5" s="177"/>
      <c r="EAR5" s="177"/>
      <c r="EAS5" s="177"/>
      <c r="EAT5" s="177"/>
      <c r="EAU5" s="177"/>
      <c r="EAV5" s="177"/>
      <c r="EAW5" s="177"/>
      <c r="EAX5" s="177"/>
      <c r="EAY5" s="177"/>
      <c r="EAZ5" s="177"/>
      <c r="EBA5" s="177"/>
      <c r="EBB5" s="177"/>
      <c r="EBC5" s="177"/>
      <c r="EBD5" s="177"/>
      <c r="EBE5" s="177"/>
      <c r="EBF5" s="177"/>
      <c r="EBG5" s="177"/>
      <c r="EBH5" s="177"/>
      <c r="EBI5" s="177"/>
      <c r="EBJ5" s="177"/>
      <c r="EBK5" s="177"/>
      <c r="EBL5" s="177"/>
      <c r="EBM5" s="177"/>
      <c r="EBN5" s="177"/>
      <c r="EBO5" s="177"/>
      <c r="EBP5" s="177"/>
      <c r="EBQ5" s="177"/>
      <c r="EBR5" s="177"/>
      <c r="EBS5" s="177"/>
      <c r="EBT5" s="177"/>
      <c r="EBU5" s="177"/>
      <c r="EBV5" s="177"/>
      <c r="EBW5" s="177"/>
      <c r="EBX5" s="177"/>
      <c r="EBY5" s="177"/>
      <c r="EBZ5" s="177"/>
      <c r="ECA5" s="177"/>
      <c r="ECB5" s="177"/>
      <c r="ECC5" s="177"/>
      <c r="ECD5" s="177"/>
      <c r="ECE5" s="177"/>
      <c r="ECF5" s="177"/>
      <c r="ECG5" s="177"/>
      <c r="ECH5" s="177"/>
      <c r="ECI5" s="177"/>
      <c r="ECJ5" s="177"/>
      <c r="ECK5" s="177"/>
      <c r="ECL5" s="177"/>
      <c r="ECM5" s="177"/>
      <c r="ECN5" s="177"/>
      <c r="ECO5" s="177"/>
      <c r="ECP5" s="177"/>
      <c r="ECQ5" s="177"/>
      <c r="ECR5" s="177"/>
      <c r="ECS5" s="177"/>
      <c r="ECT5" s="177"/>
      <c r="ECU5" s="177"/>
      <c r="ECV5" s="177"/>
      <c r="ECW5" s="177"/>
      <c r="ECX5" s="177"/>
      <c r="ECY5" s="177"/>
      <c r="ECZ5" s="177"/>
      <c r="EDA5" s="177"/>
      <c r="EDB5" s="177"/>
      <c r="EDC5" s="177"/>
      <c r="EDD5" s="177"/>
      <c r="EDE5" s="177"/>
      <c r="EDF5" s="177"/>
      <c r="EDG5" s="177"/>
      <c r="EDH5" s="177"/>
      <c r="EDI5" s="177"/>
      <c r="EDJ5" s="177"/>
      <c r="EDK5" s="177"/>
      <c r="EDL5" s="177"/>
      <c r="EDM5" s="177"/>
      <c r="EDN5" s="177"/>
      <c r="EDO5" s="177"/>
      <c r="EDP5" s="177"/>
      <c r="EDQ5" s="177"/>
      <c r="EDR5" s="177"/>
      <c r="EDS5" s="177"/>
      <c r="EDT5" s="177"/>
      <c r="EDU5" s="177"/>
      <c r="EDV5" s="177"/>
      <c r="EDW5" s="177"/>
      <c r="EDX5" s="177"/>
      <c r="EDY5" s="177"/>
      <c r="EDZ5" s="177"/>
      <c r="EEA5" s="177"/>
      <c r="EEB5" s="177"/>
      <c r="EEC5" s="177"/>
      <c r="EED5" s="177"/>
      <c r="EEE5" s="177"/>
      <c r="EEF5" s="177"/>
      <c r="EEG5" s="177"/>
      <c r="EEH5" s="177"/>
      <c r="EEI5" s="177"/>
      <c r="EEJ5" s="177"/>
      <c r="EEK5" s="177"/>
      <c r="EEL5" s="177"/>
      <c r="EEM5" s="177"/>
      <c r="EEN5" s="177"/>
      <c r="EEO5" s="177"/>
      <c r="EEP5" s="177"/>
      <c r="EEQ5" s="177"/>
      <c r="EER5" s="177"/>
      <c r="EES5" s="177"/>
      <c r="EET5" s="177"/>
      <c r="EEU5" s="177"/>
      <c r="EEV5" s="177"/>
      <c r="EEW5" s="177"/>
      <c r="EEX5" s="177"/>
      <c r="EEY5" s="177"/>
      <c r="EEZ5" s="177"/>
      <c r="EFA5" s="177"/>
      <c r="EFB5" s="177"/>
      <c r="EFC5" s="177"/>
      <c r="EFD5" s="177"/>
      <c r="EFE5" s="177"/>
      <c r="EFF5" s="177"/>
      <c r="EFG5" s="177"/>
      <c r="EFH5" s="177"/>
      <c r="EFI5" s="177"/>
      <c r="EFJ5" s="177"/>
      <c r="EFK5" s="177"/>
      <c r="EFL5" s="177"/>
      <c r="EFM5" s="177"/>
      <c r="EFN5" s="177"/>
      <c r="EFO5" s="177"/>
      <c r="EFP5" s="177"/>
      <c r="EFQ5" s="177"/>
      <c r="EFR5" s="177"/>
      <c r="EFS5" s="177"/>
      <c r="EFT5" s="177"/>
      <c r="EFU5" s="177"/>
      <c r="EFV5" s="177"/>
      <c r="EFW5" s="177"/>
      <c r="EFX5" s="177"/>
      <c r="EFY5" s="177"/>
      <c r="EFZ5" s="177"/>
      <c r="EGA5" s="177"/>
      <c r="EGB5" s="177"/>
      <c r="EGC5" s="177"/>
      <c r="EGD5" s="177"/>
      <c r="EGE5" s="177"/>
      <c r="EGF5" s="177"/>
      <c r="EGG5" s="177"/>
      <c r="EGH5" s="177"/>
      <c r="EGI5" s="177"/>
      <c r="EGJ5" s="177"/>
      <c r="EGK5" s="177"/>
      <c r="EGL5" s="177"/>
      <c r="EGM5" s="177"/>
      <c r="EGN5" s="177"/>
      <c r="EGO5" s="177"/>
      <c r="EGP5" s="177"/>
      <c r="EGQ5" s="177"/>
      <c r="EGR5" s="177"/>
      <c r="EGS5" s="177"/>
      <c r="EGT5" s="177"/>
      <c r="EGU5" s="177"/>
      <c r="EGV5" s="177"/>
      <c r="EGW5" s="177"/>
      <c r="EGX5" s="177"/>
      <c r="EGY5" s="177"/>
      <c r="EGZ5" s="177"/>
      <c r="EHA5" s="177"/>
      <c r="EHB5" s="177"/>
      <c r="EHC5" s="177"/>
      <c r="EHD5" s="177"/>
      <c r="EHE5" s="177"/>
      <c r="EHF5" s="177"/>
      <c r="EHG5" s="177"/>
      <c r="EHH5" s="177"/>
      <c r="EHI5" s="177"/>
      <c r="EHJ5" s="177"/>
      <c r="EHK5" s="177"/>
      <c r="EHL5" s="177"/>
      <c r="EHM5" s="177"/>
      <c r="EHN5" s="177"/>
      <c r="EHO5" s="177"/>
      <c r="EHP5" s="177"/>
      <c r="EHQ5" s="177"/>
      <c r="EHR5" s="177"/>
      <c r="EHS5" s="177"/>
      <c r="EHT5" s="177"/>
      <c r="EHU5" s="177"/>
      <c r="EHV5" s="177"/>
      <c r="EHW5" s="177"/>
      <c r="EHX5" s="177"/>
      <c r="EHY5" s="177"/>
      <c r="EHZ5" s="177"/>
      <c r="EIA5" s="177"/>
      <c r="EIB5" s="177"/>
      <c r="EIC5" s="177"/>
      <c r="EID5" s="177"/>
      <c r="EIE5" s="177"/>
      <c r="EIF5" s="177"/>
      <c r="EIG5" s="177"/>
      <c r="EIH5" s="177"/>
      <c r="EII5" s="177"/>
      <c r="EIJ5" s="177"/>
      <c r="EIK5" s="177"/>
      <c r="EIL5" s="177"/>
      <c r="EIM5" s="177"/>
      <c r="EIN5" s="177"/>
      <c r="EIO5" s="177"/>
      <c r="EIP5" s="177"/>
      <c r="EIQ5" s="177"/>
      <c r="EIR5" s="177"/>
      <c r="EIS5" s="177"/>
      <c r="EIT5" s="177"/>
      <c r="EIU5" s="177"/>
      <c r="EIV5" s="177"/>
      <c r="EIW5" s="177"/>
      <c r="EIX5" s="177"/>
      <c r="EIY5" s="177"/>
      <c r="EIZ5" s="177"/>
      <c r="EJA5" s="177"/>
      <c r="EJB5" s="177"/>
      <c r="EJC5" s="177"/>
      <c r="EJD5" s="177"/>
      <c r="EJE5" s="177"/>
      <c r="EJF5" s="177"/>
      <c r="EJG5" s="177"/>
      <c r="EJH5" s="177"/>
      <c r="EJI5" s="177"/>
      <c r="EJJ5" s="177"/>
      <c r="EJK5" s="177"/>
      <c r="EJL5" s="177"/>
      <c r="EJM5" s="177"/>
      <c r="EJN5" s="177"/>
      <c r="EJO5" s="177"/>
      <c r="EJP5" s="177"/>
      <c r="EJQ5" s="177"/>
      <c r="EJR5" s="177"/>
      <c r="EJS5" s="177"/>
      <c r="EJT5" s="177"/>
      <c r="EJU5" s="177"/>
      <c r="EJV5" s="177"/>
      <c r="EJW5" s="177"/>
      <c r="EJX5" s="177"/>
      <c r="EJY5" s="177"/>
      <c r="EJZ5" s="177"/>
      <c r="EKA5" s="177"/>
      <c r="EKB5" s="177"/>
      <c r="EKC5" s="177"/>
      <c r="EKD5" s="177"/>
      <c r="EKE5" s="177"/>
      <c r="EKF5" s="177"/>
      <c r="EKG5" s="177"/>
      <c r="EKH5" s="177"/>
      <c r="EKI5" s="177"/>
      <c r="EKJ5" s="177"/>
      <c r="EKK5" s="177"/>
      <c r="EKL5" s="177"/>
      <c r="EKM5" s="177"/>
      <c r="EKN5" s="177"/>
      <c r="EKO5" s="177"/>
      <c r="EKP5" s="177"/>
      <c r="EKQ5" s="177"/>
      <c r="EKR5" s="177"/>
      <c r="EKS5" s="177"/>
      <c r="EKT5" s="177"/>
      <c r="EKU5" s="177"/>
      <c r="EKV5" s="177"/>
      <c r="EKW5" s="177"/>
      <c r="EKX5" s="177"/>
      <c r="EKY5" s="177"/>
      <c r="EKZ5" s="177"/>
      <c r="ELA5" s="177"/>
      <c r="ELB5" s="177"/>
      <c r="ELC5" s="177"/>
      <c r="ELD5" s="177"/>
      <c r="ELE5" s="177"/>
      <c r="ELF5" s="177"/>
      <c r="ELG5" s="177"/>
      <c r="ELH5" s="177"/>
      <c r="ELI5" s="177"/>
      <c r="ELJ5" s="177"/>
      <c r="ELK5" s="177"/>
      <c r="ELL5" s="177"/>
      <c r="ELM5" s="177"/>
      <c r="ELN5" s="177"/>
      <c r="ELO5" s="177"/>
      <c r="ELP5" s="177"/>
      <c r="ELQ5" s="177"/>
      <c r="ELR5" s="177"/>
      <c r="ELS5" s="177"/>
      <c r="ELT5" s="177"/>
      <c r="ELU5" s="177"/>
      <c r="ELV5" s="177"/>
      <c r="ELW5" s="177"/>
      <c r="ELX5" s="177"/>
      <c r="ELY5" s="177"/>
      <c r="ELZ5" s="177"/>
      <c r="EMA5" s="177"/>
      <c r="EMB5" s="177"/>
      <c r="EMC5" s="177"/>
      <c r="EMD5" s="177"/>
      <c r="EME5" s="177"/>
      <c r="EMF5" s="177"/>
      <c r="EMG5" s="177"/>
      <c r="EMH5" s="177"/>
      <c r="EMI5" s="177"/>
      <c r="EMJ5" s="177"/>
      <c r="EMK5" s="177"/>
      <c r="EML5" s="177"/>
      <c r="EMM5" s="177"/>
      <c r="EMN5" s="177"/>
      <c r="EMO5" s="177"/>
      <c r="EMP5" s="177"/>
      <c r="EMQ5" s="177"/>
      <c r="EMR5" s="177"/>
      <c r="EMS5" s="177"/>
      <c r="EMT5" s="177"/>
      <c r="EMU5" s="177"/>
      <c r="EMV5" s="177"/>
      <c r="EMW5" s="177"/>
      <c r="EMX5" s="177"/>
      <c r="EMY5" s="177"/>
      <c r="EMZ5" s="177"/>
      <c r="ENA5" s="177"/>
      <c r="ENB5" s="177"/>
      <c r="ENC5" s="177"/>
      <c r="END5" s="177"/>
      <c r="ENE5" s="177"/>
      <c r="ENF5" s="177"/>
      <c r="ENG5" s="177"/>
      <c r="ENH5" s="177"/>
      <c r="ENI5" s="177"/>
      <c r="ENJ5" s="177"/>
      <c r="ENK5" s="177"/>
      <c r="ENL5" s="177"/>
      <c r="ENM5" s="177"/>
      <c r="ENN5" s="177"/>
      <c r="ENO5" s="177"/>
      <c r="ENP5" s="177"/>
      <c r="ENQ5" s="177"/>
      <c r="ENR5" s="177"/>
      <c r="ENS5" s="177"/>
      <c r="ENT5" s="177"/>
      <c r="ENU5" s="177"/>
      <c r="ENV5" s="177"/>
      <c r="ENW5" s="177"/>
      <c r="ENX5" s="177"/>
      <c r="ENY5" s="177"/>
      <c r="ENZ5" s="177"/>
      <c r="EOA5" s="177"/>
      <c r="EOB5" s="177"/>
      <c r="EOC5" s="177"/>
      <c r="EOD5" s="177"/>
      <c r="EOE5" s="177"/>
      <c r="EOF5" s="177"/>
      <c r="EOG5" s="177"/>
      <c r="EOH5" s="177"/>
      <c r="EOI5" s="177"/>
      <c r="EOJ5" s="177"/>
      <c r="EOK5" s="177"/>
      <c r="EOL5" s="177"/>
      <c r="EOM5" s="177"/>
      <c r="EON5" s="177"/>
      <c r="EOO5" s="177"/>
      <c r="EOP5" s="177"/>
      <c r="EOQ5" s="177"/>
      <c r="EOR5" s="177"/>
      <c r="EOS5" s="177"/>
      <c r="EOT5" s="177"/>
      <c r="EOU5" s="177"/>
      <c r="EOV5" s="177"/>
      <c r="EOW5" s="177"/>
      <c r="EOX5" s="177"/>
      <c r="EOY5" s="177"/>
      <c r="EOZ5" s="177"/>
      <c r="EPA5" s="177"/>
      <c r="EPB5" s="177"/>
      <c r="EPC5" s="177"/>
      <c r="EPD5" s="177"/>
      <c r="EPE5" s="177"/>
      <c r="EPF5" s="177"/>
      <c r="EPG5" s="177"/>
      <c r="EPH5" s="177"/>
      <c r="EPI5" s="177"/>
      <c r="EPJ5" s="177"/>
      <c r="EPK5" s="177"/>
      <c r="EPL5" s="177"/>
      <c r="EPM5" s="177"/>
      <c r="EPN5" s="177"/>
      <c r="EPO5" s="177"/>
      <c r="EPP5" s="177"/>
      <c r="EPQ5" s="177"/>
      <c r="EPR5" s="177"/>
      <c r="EPS5" s="177"/>
      <c r="EPT5" s="177"/>
      <c r="EPU5" s="177"/>
      <c r="EPV5" s="177"/>
      <c r="EPW5" s="177"/>
      <c r="EPX5" s="177"/>
      <c r="EPY5" s="177"/>
      <c r="EPZ5" s="177"/>
      <c r="EQA5" s="177"/>
      <c r="EQB5" s="177"/>
      <c r="EQC5" s="177"/>
      <c r="EQD5" s="177"/>
      <c r="EQE5" s="177"/>
      <c r="EQF5" s="177"/>
      <c r="EQG5" s="177"/>
      <c r="EQH5" s="177"/>
      <c r="EQI5" s="177"/>
      <c r="EQJ5" s="177"/>
      <c r="EQK5" s="177"/>
      <c r="EQL5" s="177"/>
      <c r="EQM5" s="177"/>
      <c r="EQN5" s="177"/>
      <c r="EQO5" s="177"/>
      <c r="EQP5" s="177"/>
      <c r="EQQ5" s="177"/>
      <c r="EQR5" s="177"/>
      <c r="EQS5" s="177"/>
      <c r="EQT5" s="177"/>
      <c r="EQU5" s="177"/>
      <c r="EQV5" s="177"/>
      <c r="EQW5" s="177"/>
      <c r="EQX5" s="177"/>
      <c r="EQY5" s="177"/>
      <c r="EQZ5" s="177"/>
      <c r="ERA5" s="177"/>
      <c r="ERB5" s="177"/>
      <c r="ERC5" s="177"/>
      <c r="ERD5" s="177"/>
      <c r="ERE5" s="177"/>
      <c r="ERF5" s="177"/>
      <c r="ERG5" s="177"/>
      <c r="ERH5" s="177"/>
      <c r="ERI5" s="177"/>
      <c r="ERJ5" s="177"/>
      <c r="ERK5" s="177"/>
      <c r="ERL5" s="177"/>
      <c r="ERM5" s="177"/>
      <c r="ERN5" s="177"/>
      <c r="ERO5" s="177"/>
      <c r="ERP5" s="177"/>
      <c r="ERQ5" s="177"/>
      <c r="ERR5" s="177"/>
      <c r="ERS5" s="177"/>
      <c r="ERT5" s="177"/>
      <c r="ERU5" s="177"/>
      <c r="ERV5" s="177"/>
      <c r="ERW5" s="177"/>
      <c r="ERX5" s="177"/>
      <c r="ERY5" s="177"/>
      <c r="ERZ5" s="177"/>
      <c r="ESA5" s="177"/>
      <c r="ESB5" s="177"/>
      <c r="ESC5" s="177"/>
      <c r="ESD5" s="177"/>
      <c r="ESE5" s="177"/>
      <c r="ESF5" s="177"/>
      <c r="ESG5" s="177"/>
      <c r="ESH5" s="177"/>
      <c r="ESI5" s="177"/>
      <c r="ESJ5" s="177"/>
      <c r="ESK5" s="177"/>
      <c r="ESL5" s="177"/>
      <c r="ESM5" s="177"/>
      <c r="ESN5" s="177"/>
      <c r="ESO5" s="177"/>
      <c r="ESP5" s="177"/>
      <c r="ESQ5" s="177"/>
      <c r="ESR5" s="177"/>
      <c r="ESS5" s="177"/>
      <c r="EST5" s="177"/>
      <c r="ESU5" s="177"/>
      <c r="ESV5" s="177"/>
      <c r="ESW5" s="177"/>
      <c r="ESX5" s="177"/>
      <c r="ESY5" s="177"/>
      <c r="ESZ5" s="177"/>
      <c r="ETA5" s="177"/>
      <c r="ETB5" s="177"/>
      <c r="ETC5" s="177"/>
      <c r="ETD5" s="177"/>
      <c r="ETE5" s="177"/>
      <c r="ETF5" s="177"/>
      <c r="ETG5" s="177"/>
      <c r="ETH5" s="177"/>
      <c r="ETI5" s="177"/>
      <c r="ETJ5" s="177"/>
      <c r="ETK5" s="177"/>
      <c r="ETL5" s="177"/>
      <c r="ETM5" s="177"/>
      <c r="ETN5" s="177"/>
      <c r="ETO5" s="177"/>
      <c r="ETP5" s="177"/>
      <c r="ETQ5" s="177"/>
      <c r="ETR5" s="177"/>
      <c r="ETS5" s="177"/>
      <c r="ETT5" s="177"/>
      <c r="ETU5" s="177"/>
      <c r="ETV5" s="177"/>
      <c r="ETW5" s="177"/>
      <c r="ETX5" s="177"/>
      <c r="ETY5" s="177"/>
      <c r="ETZ5" s="177"/>
      <c r="EUA5" s="177"/>
      <c r="EUB5" s="177"/>
      <c r="EUC5" s="177"/>
      <c r="EUD5" s="177"/>
      <c r="EUE5" s="177"/>
      <c r="EUF5" s="177"/>
      <c r="EUG5" s="177"/>
      <c r="EUH5" s="177"/>
      <c r="EUI5" s="177"/>
      <c r="EUJ5" s="177"/>
      <c r="EUK5" s="177"/>
      <c r="EUL5" s="177"/>
      <c r="EUM5" s="177"/>
      <c r="EUN5" s="177"/>
      <c r="EUO5" s="177"/>
      <c r="EUP5" s="177"/>
      <c r="EUQ5" s="177"/>
      <c r="EUR5" s="177"/>
      <c r="EUS5" s="177"/>
      <c r="EUT5" s="177"/>
      <c r="EUU5" s="177"/>
      <c r="EUV5" s="177"/>
      <c r="EUW5" s="177"/>
      <c r="EUX5" s="177"/>
      <c r="EUY5" s="177"/>
      <c r="EUZ5" s="177"/>
      <c r="EVA5" s="177"/>
      <c r="EVB5" s="177"/>
      <c r="EVC5" s="177"/>
      <c r="EVD5" s="177"/>
      <c r="EVE5" s="177"/>
      <c r="EVF5" s="177"/>
      <c r="EVG5" s="177"/>
      <c r="EVH5" s="177"/>
      <c r="EVI5" s="177"/>
      <c r="EVJ5" s="177"/>
      <c r="EVK5" s="177"/>
      <c r="EVL5" s="177"/>
      <c r="EVM5" s="177"/>
      <c r="EVN5" s="177"/>
      <c r="EVO5" s="177"/>
      <c r="EVP5" s="177"/>
      <c r="EVQ5" s="177"/>
      <c r="EVR5" s="177"/>
      <c r="EVS5" s="177"/>
      <c r="EVT5" s="177"/>
      <c r="EVU5" s="177"/>
      <c r="EVV5" s="177"/>
      <c r="EVW5" s="177"/>
      <c r="EVX5" s="177"/>
      <c r="EVY5" s="177"/>
      <c r="EVZ5" s="177"/>
      <c r="EWA5" s="177"/>
      <c r="EWB5" s="177"/>
      <c r="EWC5" s="177"/>
      <c r="EWD5" s="177"/>
      <c r="EWE5" s="177"/>
      <c r="EWF5" s="177"/>
      <c r="EWG5" s="177"/>
      <c r="EWH5" s="177"/>
      <c r="EWI5" s="177"/>
      <c r="EWJ5" s="177"/>
      <c r="EWK5" s="177"/>
      <c r="EWL5" s="177"/>
      <c r="EWM5" s="177"/>
      <c r="EWN5" s="177"/>
      <c r="EWO5" s="177"/>
      <c r="EWP5" s="177"/>
      <c r="EWQ5" s="177"/>
      <c r="EWR5" s="177"/>
      <c r="EWS5" s="177"/>
      <c r="EWT5" s="177"/>
      <c r="EWU5" s="177"/>
      <c r="EWV5" s="177"/>
      <c r="EWW5" s="177"/>
      <c r="EWX5" s="177"/>
      <c r="EWY5" s="177"/>
      <c r="EWZ5" s="177"/>
      <c r="EXA5" s="177"/>
      <c r="EXB5" s="177"/>
      <c r="EXC5" s="177"/>
      <c r="EXD5" s="177"/>
      <c r="EXE5" s="177"/>
      <c r="EXF5" s="177"/>
      <c r="EXG5" s="177"/>
      <c r="EXH5" s="177"/>
      <c r="EXI5" s="177"/>
      <c r="EXJ5" s="177"/>
      <c r="EXK5" s="177"/>
      <c r="EXL5" s="177"/>
      <c r="EXM5" s="177"/>
      <c r="EXN5" s="177"/>
      <c r="EXO5" s="177"/>
      <c r="EXP5" s="177"/>
      <c r="EXQ5" s="177"/>
      <c r="EXR5" s="177"/>
      <c r="EXS5" s="177"/>
      <c r="EXT5" s="177"/>
      <c r="EXU5" s="177"/>
      <c r="EXV5" s="177"/>
      <c r="EXW5" s="177"/>
      <c r="EXX5" s="177"/>
      <c r="EXY5" s="177"/>
      <c r="EXZ5" s="177"/>
      <c r="EYA5" s="177"/>
      <c r="EYB5" s="177"/>
      <c r="EYC5" s="177"/>
      <c r="EYD5" s="177"/>
      <c r="EYE5" s="177"/>
      <c r="EYF5" s="177"/>
      <c r="EYG5" s="177"/>
      <c r="EYH5" s="177"/>
      <c r="EYI5" s="177"/>
      <c r="EYJ5" s="177"/>
      <c r="EYK5" s="177"/>
      <c r="EYL5" s="177"/>
      <c r="EYM5" s="177"/>
      <c r="EYN5" s="177"/>
      <c r="EYO5" s="177"/>
      <c r="EYP5" s="177"/>
      <c r="EYQ5" s="177"/>
      <c r="EYR5" s="177"/>
      <c r="EYS5" s="177"/>
      <c r="EYT5" s="177"/>
      <c r="EYU5" s="177"/>
      <c r="EYV5" s="177"/>
      <c r="EYW5" s="177"/>
      <c r="EYX5" s="177"/>
      <c r="EYY5" s="177"/>
      <c r="EYZ5" s="177"/>
      <c r="EZA5" s="177"/>
      <c r="EZB5" s="177"/>
      <c r="EZC5" s="177"/>
      <c r="EZD5" s="177"/>
      <c r="EZE5" s="177"/>
      <c r="EZF5" s="177"/>
      <c r="EZG5" s="177"/>
      <c r="EZH5" s="177"/>
      <c r="EZI5" s="177"/>
      <c r="EZJ5" s="177"/>
      <c r="EZK5" s="177"/>
      <c r="EZL5" s="177"/>
      <c r="EZM5" s="177"/>
      <c r="EZN5" s="177"/>
      <c r="EZO5" s="177"/>
      <c r="EZP5" s="177"/>
      <c r="EZQ5" s="177"/>
      <c r="EZR5" s="177"/>
      <c r="EZS5" s="177"/>
      <c r="EZT5" s="177"/>
      <c r="EZU5" s="177"/>
      <c r="EZV5" s="177"/>
      <c r="EZW5" s="177"/>
      <c r="EZX5" s="177"/>
      <c r="EZY5" s="177"/>
      <c r="EZZ5" s="177"/>
      <c r="FAA5" s="177"/>
      <c r="FAB5" s="177"/>
      <c r="FAC5" s="177"/>
      <c r="FAD5" s="177"/>
      <c r="FAE5" s="177"/>
      <c r="FAF5" s="177"/>
      <c r="FAG5" s="177"/>
      <c r="FAH5" s="177"/>
      <c r="FAI5" s="177"/>
      <c r="FAJ5" s="177"/>
      <c r="FAK5" s="177"/>
      <c r="FAL5" s="177"/>
      <c r="FAM5" s="177"/>
      <c r="FAN5" s="177"/>
      <c r="FAO5" s="177"/>
      <c r="FAP5" s="177"/>
      <c r="FAQ5" s="177"/>
      <c r="FAR5" s="177"/>
      <c r="FAS5" s="177"/>
      <c r="FAT5" s="177"/>
      <c r="FAU5" s="177"/>
      <c r="FAV5" s="177"/>
      <c r="FAW5" s="177"/>
      <c r="FAX5" s="177"/>
      <c r="FAY5" s="177"/>
      <c r="FAZ5" s="177"/>
      <c r="FBA5" s="177"/>
      <c r="FBB5" s="177"/>
      <c r="FBC5" s="177"/>
      <c r="FBD5" s="177"/>
      <c r="FBE5" s="177"/>
      <c r="FBF5" s="177"/>
      <c r="FBG5" s="177"/>
      <c r="FBH5" s="177"/>
      <c r="FBI5" s="177"/>
      <c r="FBJ5" s="177"/>
      <c r="FBK5" s="177"/>
      <c r="FBL5" s="177"/>
      <c r="FBM5" s="177"/>
      <c r="FBN5" s="177"/>
      <c r="FBO5" s="177"/>
      <c r="FBP5" s="177"/>
      <c r="FBQ5" s="177"/>
      <c r="FBR5" s="177"/>
      <c r="FBS5" s="177"/>
      <c r="FBT5" s="177"/>
      <c r="FBU5" s="177"/>
      <c r="FBV5" s="177"/>
      <c r="FBW5" s="177"/>
      <c r="FBX5" s="177"/>
      <c r="FBY5" s="177"/>
      <c r="FBZ5" s="177"/>
      <c r="FCA5" s="177"/>
      <c r="FCB5" s="177"/>
      <c r="FCC5" s="177"/>
      <c r="FCD5" s="177"/>
      <c r="FCE5" s="177"/>
      <c r="FCF5" s="177"/>
      <c r="FCG5" s="177"/>
      <c r="FCH5" s="177"/>
      <c r="FCI5" s="177"/>
      <c r="FCJ5" s="177"/>
      <c r="FCK5" s="177"/>
      <c r="FCL5" s="177"/>
      <c r="FCM5" s="177"/>
      <c r="FCN5" s="177"/>
      <c r="FCO5" s="177"/>
      <c r="FCP5" s="177"/>
      <c r="FCQ5" s="177"/>
      <c r="FCR5" s="177"/>
      <c r="FCS5" s="177"/>
      <c r="FCT5" s="177"/>
      <c r="FCU5" s="177"/>
      <c r="FCV5" s="177"/>
      <c r="FCW5" s="177"/>
      <c r="FCX5" s="177"/>
      <c r="FCY5" s="177"/>
      <c r="FCZ5" s="177"/>
      <c r="FDA5" s="177"/>
      <c r="FDB5" s="177"/>
      <c r="FDC5" s="177"/>
      <c r="FDD5" s="177"/>
      <c r="FDE5" s="177"/>
      <c r="FDF5" s="177"/>
      <c r="FDG5" s="177"/>
      <c r="FDH5" s="177"/>
      <c r="FDI5" s="177"/>
      <c r="FDJ5" s="177"/>
      <c r="FDK5" s="177"/>
      <c r="FDL5" s="177"/>
      <c r="FDM5" s="177"/>
      <c r="FDN5" s="177"/>
      <c r="FDO5" s="177"/>
      <c r="FDP5" s="177"/>
      <c r="FDQ5" s="177"/>
      <c r="FDR5" s="177"/>
      <c r="FDS5" s="177"/>
      <c r="FDT5" s="177"/>
      <c r="FDU5" s="177"/>
      <c r="FDV5" s="177"/>
      <c r="FDW5" s="177"/>
      <c r="FDX5" s="177"/>
      <c r="FDY5" s="177"/>
      <c r="FDZ5" s="177"/>
      <c r="FEA5" s="177"/>
      <c r="FEB5" s="177"/>
      <c r="FEC5" s="177"/>
      <c r="FED5" s="177"/>
      <c r="FEE5" s="177"/>
      <c r="FEF5" s="177"/>
      <c r="FEG5" s="177"/>
      <c r="FEH5" s="177"/>
      <c r="FEI5" s="177"/>
      <c r="FEJ5" s="177"/>
      <c r="FEK5" s="177"/>
      <c r="FEL5" s="177"/>
      <c r="FEM5" s="177"/>
      <c r="FEN5" s="177"/>
      <c r="FEO5" s="177"/>
      <c r="FEP5" s="177"/>
      <c r="FEQ5" s="177"/>
      <c r="FER5" s="177"/>
      <c r="FES5" s="177"/>
      <c r="FET5" s="177"/>
      <c r="FEU5" s="177"/>
      <c r="FEV5" s="177"/>
      <c r="FEW5" s="177"/>
      <c r="FEX5" s="177"/>
      <c r="FEY5" s="177"/>
      <c r="FEZ5" s="177"/>
      <c r="FFA5" s="177"/>
      <c r="FFB5" s="177"/>
      <c r="FFC5" s="177"/>
      <c r="FFD5" s="177"/>
      <c r="FFE5" s="177"/>
      <c r="FFF5" s="177"/>
      <c r="FFG5" s="177"/>
      <c r="FFH5" s="177"/>
      <c r="FFI5" s="177"/>
      <c r="FFJ5" s="177"/>
      <c r="FFK5" s="177"/>
      <c r="FFL5" s="177"/>
      <c r="FFM5" s="177"/>
      <c r="FFN5" s="177"/>
      <c r="FFO5" s="177"/>
      <c r="FFP5" s="177"/>
      <c r="FFQ5" s="177"/>
      <c r="FFR5" s="177"/>
      <c r="FFS5" s="177"/>
      <c r="FFT5" s="177"/>
      <c r="FFU5" s="177"/>
      <c r="FFV5" s="177"/>
      <c r="FFW5" s="177"/>
      <c r="FFX5" s="177"/>
      <c r="FFY5" s="177"/>
      <c r="FFZ5" s="177"/>
      <c r="FGA5" s="177"/>
      <c r="FGB5" s="177"/>
      <c r="FGC5" s="177"/>
      <c r="FGD5" s="177"/>
      <c r="FGE5" s="177"/>
      <c r="FGF5" s="177"/>
      <c r="FGG5" s="177"/>
      <c r="FGH5" s="177"/>
      <c r="FGI5" s="177"/>
      <c r="FGJ5" s="177"/>
      <c r="FGK5" s="177"/>
      <c r="FGL5" s="177"/>
      <c r="FGM5" s="177"/>
      <c r="FGN5" s="177"/>
      <c r="FGO5" s="177"/>
      <c r="FGP5" s="177"/>
      <c r="FGQ5" s="177"/>
      <c r="FGR5" s="177"/>
      <c r="FGS5" s="177"/>
      <c r="FGT5" s="177"/>
      <c r="FGU5" s="177"/>
      <c r="FGV5" s="177"/>
      <c r="FGW5" s="177"/>
      <c r="FGX5" s="177"/>
      <c r="FGY5" s="177"/>
      <c r="FGZ5" s="177"/>
      <c r="FHA5" s="177"/>
      <c r="FHB5" s="177"/>
      <c r="FHC5" s="177"/>
      <c r="FHD5" s="177"/>
      <c r="FHE5" s="177"/>
      <c r="FHF5" s="177"/>
      <c r="FHG5" s="177"/>
      <c r="FHH5" s="177"/>
      <c r="FHI5" s="177"/>
      <c r="FHJ5" s="177"/>
      <c r="FHK5" s="177"/>
      <c r="FHL5" s="177"/>
      <c r="FHM5" s="177"/>
      <c r="FHN5" s="177"/>
      <c r="FHO5" s="177"/>
      <c r="FHP5" s="177"/>
      <c r="FHQ5" s="177"/>
      <c r="FHR5" s="177"/>
      <c r="FHS5" s="177"/>
      <c r="FHT5" s="177"/>
      <c r="FHU5" s="177"/>
      <c r="FHV5" s="177"/>
      <c r="FHW5" s="177"/>
      <c r="FHX5" s="177"/>
      <c r="FHY5" s="177"/>
      <c r="FHZ5" s="177"/>
      <c r="FIA5" s="177"/>
      <c r="FIB5" s="177"/>
      <c r="FIC5" s="177"/>
      <c r="FID5" s="177"/>
      <c r="FIE5" s="177"/>
      <c r="FIF5" s="177"/>
      <c r="FIG5" s="177"/>
      <c r="FIH5" s="177"/>
      <c r="FII5" s="177"/>
      <c r="FIJ5" s="177"/>
      <c r="FIK5" s="177"/>
      <c r="FIL5" s="177"/>
      <c r="FIM5" s="177"/>
      <c r="FIN5" s="177"/>
      <c r="FIO5" s="177"/>
      <c r="FIP5" s="177"/>
      <c r="FIQ5" s="177"/>
      <c r="FIR5" s="177"/>
      <c r="FIS5" s="177"/>
      <c r="FIT5" s="177"/>
      <c r="FIU5" s="177"/>
      <c r="FIV5" s="177"/>
      <c r="FIW5" s="177"/>
      <c r="FIX5" s="177"/>
      <c r="FIY5" s="177"/>
      <c r="FIZ5" s="177"/>
      <c r="FJA5" s="177"/>
      <c r="FJB5" s="177"/>
      <c r="FJC5" s="177"/>
      <c r="FJD5" s="177"/>
      <c r="FJE5" s="177"/>
      <c r="FJF5" s="177"/>
      <c r="FJG5" s="177"/>
      <c r="FJH5" s="177"/>
      <c r="FJI5" s="177"/>
      <c r="FJJ5" s="177"/>
      <c r="FJK5" s="177"/>
      <c r="FJL5" s="177"/>
      <c r="FJM5" s="177"/>
      <c r="FJN5" s="177"/>
      <c r="FJO5" s="177"/>
      <c r="FJP5" s="177"/>
      <c r="FJQ5" s="177"/>
      <c r="FJR5" s="177"/>
      <c r="FJS5" s="177"/>
      <c r="FJT5" s="177"/>
      <c r="FJU5" s="177"/>
      <c r="FJV5" s="177"/>
      <c r="FJW5" s="177"/>
      <c r="FJX5" s="177"/>
      <c r="FJY5" s="177"/>
      <c r="FJZ5" s="177"/>
      <c r="FKA5" s="177"/>
      <c r="FKB5" s="177"/>
      <c r="FKC5" s="177"/>
      <c r="FKD5" s="177"/>
      <c r="FKE5" s="177"/>
      <c r="FKF5" s="177"/>
      <c r="FKG5" s="177"/>
      <c r="FKH5" s="177"/>
      <c r="FKI5" s="177"/>
      <c r="FKJ5" s="177"/>
      <c r="FKK5" s="177"/>
      <c r="FKL5" s="177"/>
      <c r="FKM5" s="177"/>
      <c r="FKN5" s="177"/>
      <c r="FKO5" s="177"/>
      <c r="FKP5" s="177"/>
      <c r="FKQ5" s="177"/>
      <c r="FKR5" s="177"/>
      <c r="FKS5" s="177"/>
      <c r="FKT5" s="177"/>
      <c r="FKU5" s="177"/>
      <c r="FKV5" s="177"/>
      <c r="FKW5" s="177"/>
      <c r="FKX5" s="177"/>
      <c r="FKY5" s="177"/>
      <c r="FKZ5" s="177"/>
      <c r="FLA5" s="177"/>
      <c r="FLB5" s="177"/>
      <c r="FLC5" s="177"/>
      <c r="FLD5" s="177"/>
      <c r="FLE5" s="177"/>
      <c r="FLF5" s="177"/>
      <c r="FLG5" s="177"/>
      <c r="FLH5" s="177"/>
      <c r="FLI5" s="177"/>
      <c r="FLJ5" s="177"/>
      <c r="FLK5" s="177"/>
      <c r="FLL5" s="177"/>
      <c r="FLM5" s="177"/>
      <c r="FLN5" s="177"/>
      <c r="FLO5" s="177"/>
      <c r="FLP5" s="177"/>
      <c r="FLQ5" s="177"/>
      <c r="FLR5" s="177"/>
      <c r="FLS5" s="177"/>
      <c r="FLT5" s="177"/>
      <c r="FLU5" s="177"/>
      <c r="FLV5" s="177"/>
      <c r="FLW5" s="177"/>
      <c r="FLX5" s="177"/>
      <c r="FLY5" s="177"/>
      <c r="FLZ5" s="177"/>
      <c r="FMA5" s="177"/>
      <c r="FMB5" s="177"/>
      <c r="FMC5" s="177"/>
      <c r="FMD5" s="177"/>
      <c r="FME5" s="177"/>
      <c r="FMF5" s="177"/>
      <c r="FMG5" s="177"/>
      <c r="FMH5" s="177"/>
      <c r="FMI5" s="177"/>
      <c r="FMJ5" s="177"/>
      <c r="FMK5" s="177"/>
      <c r="FML5" s="177"/>
      <c r="FMM5" s="177"/>
      <c r="FMN5" s="177"/>
      <c r="FMO5" s="177"/>
      <c r="FMP5" s="177"/>
      <c r="FMQ5" s="177"/>
      <c r="FMR5" s="177"/>
      <c r="FMS5" s="177"/>
      <c r="FMT5" s="177"/>
      <c r="FMU5" s="177"/>
      <c r="FMV5" s="177"/>
      <c r="FMW5" s="177"/>
      <c r="FMX5" s="177"/>
      <c r="FMY5" s="177"/>
      <c r="FMZ5" s="177"/>
      <c r="FNA5" s="177"/>
      <c r="FNB5" s="177"/>
      <c r="FNC5" s="177"/>
      <c r="FND5" s="177"/>
      <c r="FNE5" s="177"/>
      <c r="FNF5" s="177"/>
      <c r="FNG5" s="177"/>
      <c r="FNH5" s="177"/>
      <c r="FNI5" s="177"/>
      <c r="FNJ5" s="177"/>
      <c r="FNK5" s="177"/>
      <c r="FNL5" s="177"/>
      <c r="FNM5" s="177"/>
      <c r="FNN5" s="177"/>
      <c r="FNO5" s="177"/>
      <c r="FNP5" s="177"/>
      <c r="FNQ5" s="177"/>
      <c r="FNR5" s="177"/>
      <c r="FNS5" s="177"/>
      <c r="FNT5" s="177"/>
      <c r="FNU5" s="177"/>
      <c r="FNV5" s="177"/>
      <c r="FNW5" s="177"/>
      <c r="FNX5" s="177"/>
      <c r="FNY5" s="177"/>
      <c r="FNZ5" s="177"/>
      <c r="FOA5" s="177"/>
      <c r="FOB5" s="177"/>
      <c r="FOC5" s="177"/>
      <c r="FOD5" s="177"/>
      <c r="FOE5" s="177"/>
      <c r="FOF5" s="177"/>
      <c r="FOG5" s="177"/>
      <c r="FOH5" s="177"/>
      <c r="FOI5" s="177"/>
      <c r="FOJ5" s="177"/>
      <c r="FOK5" s="177"/>
      <c r="FOL5" s="177"/>
      <c r="FOM5" s="177"/>
      <c r="FON5" s="177"/>
      <c r="FOO5" s="177"/>
      <c r="FOP5" s="177"/>
      <c r="FOQ5" s="177"/>
      <c r="FOR5" s="177"/>
      <c r="FOS5" s="177"/>
      <c r="FOT5" s="177"/>
      <c r="FOU5" s="177"/>
      <c r="FOV5" s="177"/>
      <c r="FOW5" s="177"/>
      <c r="FOX5" s="177"/>
      <c r="FOY5" s="177"/>
      <c r="FOZ5" s="177"/>
      <c r="FPA5" s="177"/>
      <c r="FPB5" s="177"/>
      <c r="FPC5" s="177"/>
      <c r="FPD5" s="177"/>
      <c r="FPE5" s="177"/>
      <c r="FPF5" s="177"/>
      <c r="FPG5" s="177"/>
      <c r="FPH5" s="177"/>
      <c r="FPI5" s="177"/>
      <c r="FPJ5" s="177"/>
      <c r="FPK5" s="177"/>
      <c r="FPL5" s="177"/>
      <c r="FPM5" s="177"/>
      <c r="FPN5" s="177"/>
      <c r="FPO5" s="177"/>
      <c r="FPP5" s="177"/>
      <c r="FPQ5" s="177"/>
      <c r="FPR5" s="177"/>
      <c r="FPS5" s="177"/>
      <c r="FPT5" s="177"/>
      <c r="FPU5" s="177"/>
      <c r="FPV5" s="177"/>
      <c r="FPW5" s="177"/>
      <c r="FPX5" s="177"/>
      <c r="FPY5" s="177"/>
      <c r="FPZ5" s="177"/>
      <c r="FQA5" s="177"/>
      <c r="FQB5" s="177"/>
      <c r="FQC5" s="177"/>
      <c r="FQD5" s="177"/>
      <c r="FQE5" s="177"/>
      <c r="FQF5" s="177"/>
      <c r="FQG5" s="177"/>
      <c r="FQH5" s="177"/>
      <c r="FQI5" s="177"/>
      <c r="FQJ5" s="177"/>
      <c r="FQK5" s="177"/>
      <c r="FQL5" s="177"/>
      <c r="FQM5" s="177"/>
      <c r="FQN5" s="177"/>
      <c r="FQO5" s="177"/>
      <c r="FQP5" s="177"/>
      <c r="FQQ5" s="177"/>
      <c r="FQR5" s="177"/>
      <c r="FQS5" s="177"/>
      <c r="FQT5" s="177"/>
      <c r="FQU5" s="177"/>
      <c r="FQV5" s="177"/>
      <c r="FQW5" s="177"/>
      <c r="FQX5" s="177"/>
      <c r="FQY5" s="177"/>
      <c r="FQZ5" s="177"/>
      <c r="FRA5" s="177"/>
      <c r="FRB5" s="177"/>
      <c r="FRC5" s="177"/>
      <c r="FRD5" s="177"/>
      <c r="FRE5" s="177"/>
      <c r="FRF5" s="177"/>
      <c r="FRG5" s="177"/>
      <c r="FRH5" s="177"/>
      <c r="FRI5" s="177"/>
      <c r="FRJ5" s="177"/>
      <c r="FRK5" s="177"/>
      <c r="FRL5" s="177"/>
      <c r="FRM5" s="177"/>
      <c r="FRN5" s="177"/>
      <c r="FRO5" s="177"/>
      <c r="FRP5" s="177"/>
      <c r="FRQ5" s="177"/>
      <c r="FRR5" s="177"/>
      <c r="FRS5" s="177"/>
      <c r="FRT5" s="177"/>
      <c r="FRU5" s="177"/>
      <c r="FRV5" s="177"/>
      <c r="FRW5" s="177"/>
      <c r="FRX5" s="177"/>
      <c r="FRY5" s="177"/>
      <c r="FRZ5" s="177"/>
      <c r="FSA5" s="177"/>
      <c r="FSB5" s="177"/>
      <c r="FSC5" s="177"/>
      <c r="FSD5" s="177"/>
      <c r="FSE5" s="177"/>
      <c r="FSF5" s="177"/>
      <c r="FSG5" s="177"/>
      <c r="FSH5" s="177"/>
      <c r="FSI5" s="177"/>
      <c r="FSJ5" s="177"/>
      <c r="FSK5" s="177"/>
      <c r="FSL5" s="177"/>
      <c r="FSM5" s="177"/>
      <c r="FSN5" s="177"/>
      <c r="FSO5" s="177"/>
      <c r="FSP5" s="177"/>
      <c r="FSQ5" s="177"/>
      <c r="FSR5" s="177"/>
      <c r="FSS5" s="177"/>
      <c r="FST5" s="177"/>
      <c r="FSU5" s="177"/>
      <c r="FSV5" s="177"/>
      <c r="FSW5" s="177"/>
      <c r="FSX5" s="177"/>
      <c r="FSY5" s="177"/>
      <c r="FSZ5" s="177"/>
      <c r="FTA5" s="177"/>
      <c r="FTB5" s="177"/>
      <c r="FTC5" s="177"/>
      <c r="FTD5" s="177"/>
      <c r="FTE5" s="177"/>
      <c r="FTF5" s="177"/>
      <c r="FTG5" s="177"/>
      <c r="FTH5" s="177"/>
      <c r="FTI5" s="177"/>
      <c r="FTJ5" s="177"/>
      <c r="FTK5" s="177"/>
      <c r="FTL5" s="177"/>
      <c r="FTM5" s="177"/>
      <c r="FTN5" s="177"/>
      <c r="FTO5" s="177"/>
      <c r="FTP5" s="177"/>
      <c r="FTQ5" s="177"/>
      <c r="FTR5" s="177"/>
      <c r="FTS5" s="177"/>
      <c r="FTT5" s="177"/>
      <c r="FTU5" s="177"/>
      <c r="FTV5" s="177"/>
      <c r="FTW5" s="177"/>
      <c r="FTX5" s="177"/>
      <c r="FTY5" s="177"/>
      <c r="FTZ5" s="177"/>
      <c r="FUA5" s="177"/>
      <c r="FUB5" s="177"/>
      <c r="FUC5" s="177"/>
      <c r="FUD5" s="177"/>
      <c r="FUE5" s="177"/>
      <c r="FUF5" s="177"/>
      <c r="FUG5" s="177"/>
      <c r="FUH5" s="177"/>
      <c r="FUI5" s="177"/>
      <c r="FUJ5" s="177"/>
      <c r="FUK5" s="177"/>
      <c r="FUL5" s="177"/>
      <c r="FUM5" s="177"/>
      <c r="FUN5" s="177"/>
      <c r="FUO5" s="177"/>
      <c r="FUP5" s="177"/>
      <c r="FUQ5" s="177"/>
      <c r="FUR5" s="177"/>
      <c r="FUS5" s="177"/>
      <c r="FUT5" s="177"/>
      <c r="FUU5" s="177"/>
      <c r="FUV5" s="177"/>
      <c r="FUW5" s="177"/>
      <c r="FUX5" s="177"/>
      <c r="FUY5" s="177"/>
      <c r="FUZ5" s="177"/>
      <c r="FVA5" s="177"/>
      <c r="FVB5" s="177"/>
      <c r="FVC5" s="177"/>
      <c r="FVD5" s="177"/>
      <c r="FVE5" s="177"/>
      <c r="FVF5" s="177"/>
      <c r="FVG5" s="177"/>
      <c r="FVH5" s="177"/>
      <c r="FVI5" s="177"/>
      <c r="FVJ5" s="177"/>
      <c r="FVK5" s="177"/>
      <c r="FVL5" s="177"/>
      <c r="FVM5" s="177"/>
      <c r="FVN5" s="177"/>
      <c r="FVO5" s="177"/>
      <c r="FVP5" s="177"/>
      <c r="FVQ5" s="177"/>
      <c r="FVR5" s="177"/>
      <c r="FVS5" s="177"/>
      <c r="FVT5" s="177"/>
      <c r="FVU5" s="177"/>
      <c r="FVV5" s="177"/>
      <c r="FVW5" s="177"/>
      <c r="FVX5" s="177"/>
      <c r="FVY5" s="177"/>
      <c r="FVZ5" s="177"/>
      <c r="FWA5" s="177"/>
      <c r="FWB5" s="177"/>
      <c r="FWC5" s="177"/>
      <c r="FWD5" s="177"/>
      <c r="FWE5" s="177"/>
      <c r="FWF5" s="177"/>
      <c r="FWG5" s="177"/>
      <c r="FWH5" s="177"/>
      <c r="FWI5" s="177"/>
      <c r="FWJ5" s="177"/>
      <c r="FWK5" s="177"/>
      <c r="FWL5" s="177"/>
      <c r="FWM5" s="177"/>
      <c r="FWN5" s="177"/>
      <c r="FWO5" s="177"/>
      <c r="FWP5" s="177"/>
      <c r="FWQ5" s="177"/>
      <c r="FWR5" s="177"/>
      <c r="FWS5" s="177"/>
      <c r="FWT5" s="177"/>
      <c r="FWU5" s="177"/>
      <c r="FWV5" s="177"/>
      <c r="FWW5" s="177"/>
      <c r="FWX5" s="177"/>
      <c r="FWY5" s="177"/>
      <c r="FWZ5" s="177"/>
      <c r="FXA5" s="177"/>
      <c r="FXB5" s="177"/>
      <c r="FXC5" s="177"/>
      <c r="FXD5" s="177"/>
      <c r="FXE5" s="177"/>
      <c r="FXF5" s="177"/>
      <c r="FXG5" s="177"/>
      <c r="FXH5" s="177"/>
      <c r="FXI5" s="177"/>
      <c r="FXJ5" s="177"/>
      <c r="FXK5" s="177"/>
      <c r="FXL5" s="177"/>
      <c r="FXM5" s="177"/>
      <c r="FXN5" s="177"/>
      <c r="FXO5" s="177"/>
      <c r="FXP5" s="177"/>
      <c r="FXQ5" s="177"/>
      <c r="FXR5" s="177"/>
      <c r="FXS5" s="177"/>
      <c r="FXT5" s="177"/>
      <c r="FXU5" s="177"/>
      <c r="FXV5" s="177"/>
      <c r="FXW5" s="177"/>
      <c r="FXX5" s="177"/>
      <c r="FXY5" s="177"/>
      <c r="FXZ5" s="177"/>
      <c r="FYA5" s="177"/>
      <c r="FYB5" s="177"/>
      <c r="FYC5" s="177"/>
      <c r="FYD5" s="177"/>
      <c r="FYE5" s="177"/>
      <c r="FYF5" s="177"/>
      <c r="FYG5" s="177"/>
      <c r="FYH5" s="177"/>
      <c r="FYI5" s="177"/>
      <c r="FYJ5" s="177"/>
      <c r="FYK5" s="177"/>
      <c r="FYL5" s="177"/>
      <c r="FYM5" s="177"/>
      <c r="FYN5" s="177"/>
      <c r="FYO5" s="177"/>
      <c r="FYP5" s="177"/>
      <c r="FYQ5" s="177"/>
      <c r="FYR5" s="177"/>
      <c r="FYS5" s="177"/>
      <c r="FYT5" s="177"/>
      <c r="FYU5" s="177"/>
      <c r="FYV5" s="177"/>
      <c r="FYW5" s="177"/>
      <c r="FYX5" s="177"/>
      <c r="FYY5" s="177"/>
      <c r="FYZ5" s="177"/>
      <c r="FZA5" s="177"/>
      <c r="FZB5" s="177"/>
      <c r="FZC5" s="177"/>
      <c r="FZD5" s="177"/>
      <c r="FZE5" s="177"/>
      <c r="FZF5" s="177"/>
      <c r="FZG5" s="177"/>
      <c r="FZH5" s="177"/>
      <c r="FZI5" s="177"/>
      <c r="FZJ5" s="177"/>
      <c r="FZK5" s="177"/>
      <c r="FZL5" s="177"/>
      <c r="FZM5" s="177"/>
      <c r="FZN5" s="177"/>
      <c r="FZO5" s="177"/>
      <c r="FZP5" s="177"/>
      <c r="FZQ5" s="177"/>
      <c r="FZR5" s="177"/>
      <c r="FZS5" s="177"/>
      <c r="FZT5" s="177"/>
      <c r="FZU5" s="177"/>
      <c r="FZV5" s="177"/>
      <c r="FZW5" s="177"/>
      <c r="FZX5" s="177"/>
      <c r="FZY5" s="177"/>
      <c r="FZZ5" s="177"/>
      <c r="GAA5" s="177"/>
      <c r="GAB5" s="177"/>
      <c r="GAC5" s="177"/>
      <c r="GAD5" s="177"/>
      <c r="GAE5" s="177"/>
      <c r="GAF5" s="177"/>
      <c r="GAG5" s="177"/>
      <c r="GAH5" s="177"/>
      <c r="GAI5" s="177"/>
      <c r="GAJ5" s="177"/>
      <c r="GAK5" s="177"/>
      <c r="GAL5" s="177"/>
      <c r="GAM5" s="177"/>
      <c r="GAN5" s="177"/>
      <c r="GAO5" s="177"/>
      <c r="GAP5" s="177"/>
      <c r="GAQ5" s="177"/>
      <c r="GAR5" s="177"/>
      <c r="GAS5" s="177"/>
      <c r="GAT5" s="177"/>
      <c r="GAU5" s="177"/>
      <c r="GAV5" s="177"/>
      <c r="GAW5" s="177"/>
      <c r="GAX5" s="177"/>
      <c r="GAY5" s="177"/>
      <c r="GAZ5" s="177"/>
      <c r="GBA5" s="177"/>
      <c r="GBB5" s="177"/>
      <c r="GBC5" s="177"/>
      <c r="GBD5" s="177"/>
      <c r="GBE5" s="177"/>
      <c r="GBF5" s="177"/>
      <c r="GBG5" s="177"/>
      <c r="GBH5" s="177"/>
      <c r="GBI5" s="177"/>
      <c r="GBJ5" s="177"/>
      <c r="GBK5" s="177"/>
      <c r="GBL5" s="177"/>
      <c r="GBM5" s="177"/>
      <c r="GBN5" s="177"/>
      <c r="GBO5" s="177"/>
      <c r="GBP5" s="177"/>
      <c r="GBQ5" s="177"/>
      <c r="GBR5" s="177"/>
      <c r="GBS5" s="177"/>
      <c r="GBT5" s="177"/>
      <c r="GBU5" s="177"/>
      <c r="GBV5" s="177"/>
      <c r="GBW5" s="177"/>
      <c r="GBX5" s="177"/>
      <c r="GBY5" s="177"/>
      <c r="GBZ5" s="177"/>
      <c r="GCA5" s="177"/>
      <c r="GCB5" s="177"/>
      <c r="GCC5" s="177"/>
      <c r="GCD5" s="177"/>
      <c r="GCE5" s="177"/>
      <c r="GCF5" s="177"/>
      <c r="GCG5" s="177"/>
      <c r="GCH5" s="177"/>
      <c r="GCI5" s="177"/>
      <c r="GCJ5" s="177"/>
      <c r="GCK5" s="177"/>
      <c r="GCL5" s="177"/>
      <c r="GCM5" s="177"/>
      <c r="GCN5" s="177"/>
      <c r="GCO5" s="177"/>
      <c r="GCP5" s="177"/>
      <c r="GCQ5" s="177"/>
      <c r="GCR5" s="177"/>
      <c r="GCS5" s="177"/>
      <c r="GCT5" s="177"/>
      <c r="GCU5" s="177"/>
      <c r="GCV5" s="177"/>
      <c r="GCW5" s="177"/>
      <c r="GCX5" s="177"/>
      <c r="GCY5" s="177"/>
      <c r="GCZ5" s="177"/>
      <c r="GDA5" s="177"/>
      <c r="GDB5" s="177"/>
      <c r="GDC5" s="177"/>
      <c r="GDD5" s="177"/>
      <c r="GDE5" s="177"/>
      <c r="GDF5" s="177"/>
      <c r="GDG5" s="177"/>
      <c r="GDH5" s="177"/>
      <c r="GDI5" s="177"/>
      <c r="GDJ5" s="177"/>
      <c r="GDK5" s="177"/>
      <c r="GDL5" s="177"/>
      <c r="GDM5" s="177"/>
      <c r="GDN5" s="177"/>
      <c r="GDO5" s="177"/>
      <c r="GDP5" s="177"/>
      <c r="GDQ5" s="177"/>
      <c r="GDR5" s="177"/>
      <c r="GDS5" s="177"/>
      <c r="GDT5" s="177"/>
      <c r="GDU5" s="177"/>
      <c r="GDV5" s="177"/>
      <c r="GDW5" s="177"/>
      <c r="GDX5" s="177"/>
      <c r="GDY5" s="177"/>
      <c r="GDZ5" s="177"/>
      <c r="GEA5" s="177"/>
      <c r="GEB5" s="177"/>
      <c r="GEC5" s="177"/>
      <c r="GED5" s="177"/>
      <c r="GEE5" s="177"/>
      <c r="GEF5" s="177"/>
      <c r="GEG5" s="177"/>
      <c r="GEH5" s="177"/>
      <c r="GEI5" s="177"/>
      <c r="GEJ5" s="177"/>
      <c r="GEK5" s="177"/>
      <c r="GEL5" s="177"/>
      <c r="GEM5" s="177"/>
      <c r="GEN5" s="177"/>
      <c r="GEO5" s="177"/>
      <c r="GEP5" s="177"/>
      <c r="GEQ5" s="177"/>
      <c r="GER5" s="177"/>
      <c r="GES5" s="177"/>
      <c r="GET5" s="177"/>
      <c r="GEU5" s="177"/>
      <c r="GEV5" s="177"/>
      <c r="GEW5" s="177"/>
      <c r="GEX5" s="177"/>
      <c r="GEY5" s="177"/>
      <c r="GEZ5" s="177"/>
      <c r="GFA5" s="177"/>
      <c r="GFB5" s="177"/>
      <c r="GFC5" s="177"/>
      <c r="GFD5" s="177"/>
      <c r="GFE5" s="177"/>
      <c r="GFF5" s="177"/>
      <c r="GFG5" s="177"/>
      <c r="GFH5" s="177"/>
      <c r="GFI5" s="177"/>
      <c r="GFJ5" s="177"/>
      <c r="GFK5" s="177"/>
      <c r="GFL5" s="177"/>
      <c r="GFM5" s="177"/>
      <c r="GFN5" s="177"/>
      <c r="GFO5" s="177"/>
      <c r="GFP5" s="177"/>
      <c r="GFQ5" s="177"/>
      <c r="GFR5" s="177"/>
      <c r="GFS5" s="177"/>
      <c r="GFT5" s="177"/>
      <c r="GFU5" s="177"/>
      <c r="GFV5" s="177"/>
      <c r="GFW5" s="177"/>
      <c r="GFX5" s="177"/>
      <c r="GFY5" s="177"/>
      <c r="GFZ5" s="177"/>
      <c r="GGA5" s="177"/>
      <c r="GGB5" s="177"/>
      <c r="GGC5" s="177"/>
      <c r="GGD5" s="177"/>
      <c r="GGE5" s="177"/>
      <c r="GGF5" s="177"/>
      <c r="GGG5" s="177"/>
      <c r="GGH5" s="177"/>
      <c r="GGI5" s="177"/>
      <c r="GGJ5" s="177"/>
      <c r="GGK5" s="177"/>
      <c r="GGL5" s="177"/>
      <c r="GGM5" s="177"/>
      <c r="GGN5" s="177"/>
      <c r="GGO5" s="177"/>
      <c r="GGP5" s="177"/>
      <c r="GGQ5" s="177"/>
      <c r="GGR5" s="177"/>
      <c r="GGS5" s="177"/>
      <c r="GGT5" s="177"/>
      <c r="GGU5" s="177"/>
      <c r="GGV5" s="177"/>
      <c r="GGW5" s="177"/>
      <c r="GGX5" s="177"/>
      <c r="GGY5" s="177"/>
      <c r="GGZ5" s="177"/>
      <c r="GHA5" s="177"/>
      <c r="GHB5" s="177"/>
      <c r="GHC5" s="177"/>
      <c r="GHD5" s="177"/>
      <c r="GHE5" s="177"/>
      <c r="GHF5" s="177"/>
      <c r="GHG5" s="177"/>
      <c r="GHH5" s="177"/>
      <c r="GHI5" s="177"/>
      <c r="GHJ5" s="177"/>
      <c r="GHK5" s="177"/>
      <c r="GHL5" s="177"/>
      <c r="GHM5" s="177"/>
      <c r="GHN5" s="177"/>
      <c r="GHO5" s="177"/>
      <c r="GHP5" s="177"/>
      <c r="GHQ5" s="177"/>
      <c r="GHR5" s="177"/>
      <c r="GHS5" s="177"/>
      <c r="GHT5" s="177"/>
      <c r="GHU5" s="177"/>
      <c r="GHV5" s="177"/>
      <c r="GHW5" s="177"/>
      <c r="GHX5" s="177"/>
      <c r="GHY5" s="177"/>
      <c r="GHZ5" s="177"/>
      <c r="GIA5" s="177"/>
      <c r="GIB5" s="177"/>
      <c r="GIC5" s="177"/>
      <c r="GID5" s="177"/>
      <c r="GIE5" s="177"/>
      <c r="GIF5" s="177"/>
      <c r="GIG5" s="177"/>
      <c r="GIH5" s="177"/>
      <c r="GII5" s="177"/>
      <c r="GIJ5" s="177"/>
      <c r="GIK5" s="177"/>
      <c r="GIL5" s="177"/>
      <c r="GIM5" s="177"/>
      <c r="GIN5" s="177"/>
      <c r="GIO5" s="177"/>
      <c r="GIP5" s="177"/>
      <c r="GIQ5" s="177"/>
      <c r="GIR5" s="177"/>
      <c r="GIS5" s="177"/>
      <c r="GIT5" s="177"/>
      <c r="GIU5" s="177"/>
      <c r="GIV5" s="177"/>
      <c r="GIW5" s="177"/>
      <c r="GIX5" s="177"/>
      <c r="GIY5" s="177"/>
      <c r="GIZ5" s="177"/>
      <c r="GJA5" s="177"/>
      <c r="GJB5" s="177"/>
      <c r="GJC5" s="177"/>
      <c r="GJD5" s="177"/>
      <c r="GJE5" s="177"/>
      <c r="GJF5" s="177"/>
      <c r="GJG5" s="177"/>
      <c r="GJH5" s="177"/>
      <c r="GJI5" s="177"/>
      <c r="GJJ5" s="177"/>
      <c r="GJK5" s="177"/>
      <c r="GJL5" s="177"/>
      <c r="GJM5" s="177"/>
      <c r="GJN5" s="177"/>
      <c r="GJO5" s="177"/>
      <c r="GJP5" s="177"/>
      <c r="GJQ5" s="177"/>
      <c r="GJR5" s="177"/>
      <c r="GJS5" s="177"/>
      <c r="GJT5" s="177"/>
      <c r="GJU5" s="177"/>
      <c r="GJV5" s="177"/>
      <c r="GJW5" s="177"/>
      <c r="GJX5" s="177"/>
      <c r="GJY5" s="177"/>
      <c r="GJZ5" s="177"/>
      <c r="GKA5" s="177"/>
      <c r="GKB5" s="177"/>
      <c r="GKC5" s="177"/>
      <c r="GKD5" s="177"/>
      <c r="GKE5" s="177"/>
      <c r="GKF5" s="177"/>
      <c r="GKG5" s="177"/>
      <c r="GKH5" s="177"/>
      <c r="GKI5" s="177"/>
      <c r="GKJ5" s="177"/>
      <c r="GKK5" s="177"/>
      <c r="GKL5" s="177"/>
      <c r="GKM5" s="177"/>
      <c r="GKN5" s="177"/>
      <c r="GKO5" s="177"/>
      <c r="GKP5" s="177"/>
      <c r="GKQ5" s="177"/>
      <c r="GKR5" s="177"/>
      <c r="GKS5" s="177"/>
      <c r="GKT5" s="177"/>
      <c r="GKU5" s="177"/>
      <c r="GKV5" s="177"/>
      <c r="GKW5" s="177"/>
      <c r="GKX5" s="177"/>
      <c r="GKY5" s="177"/>
      <c r="GKZ5" s="177"/>
      <c r="GLA5" s="177"/>
      <c r="GLB5" s="177"/>
      <c r="GLC5" s="177"/>
      <c r="GLD5" s="177"/>
      <c r="GLE5" s="177"/>
      <c r="GLF5" s="177"/>
      <c r="GLG5" s="177"/>
      <c r="GLH5" s="177"/>
      <c r="GLI5" s="177"/>
      <c r="GLJ5" s="177"/>
      <c r="GLK5" s="177"/>
      <c r="GLL5" s="177"/>
      <c r="GLM5" s="177"/>
      <c r="GLN5" s="177"/>
      <c r="GLO5" s="177"/>
      <c r="GLP5" s="177"/>
      <c r="GLQ5" s="177"/>
      <c r="GLR5" s="177"/>
      <c r="GLS5" s="177"/>
      <c r="GLT5" s="177"/>
      <c r="GLU5" s="177"/>
      <c r="GLV5" s="177"/>
      <c r="GLW5" s="177"/>
      <c r="GLX5" s="177"/>
      <c r="GLY5" s="177"/>
      <c r="GLZ5" s="177"/>
      <c r="GMA5" s="177"/>
      <c r="GMB5" s="177"/>
      <c r="GMC5" s="177"/>
      <c r="GMD5" s="177"/>
      <c r="GME5" s="177"/>
      <c r="GMF5" s="177"/>
      <c r="GMG5" s="177"/>
      <c r="GMH5" s="177"/>
      <c r="GMI5" s="177"/>
      <c r="GMJ5" s="177"/>
      <c r="GMK5" s="177"/>
      <c r="GML5" s="177"/>
      <c r="GMM5" s="177"/>
      <c r="GMN5" s="177"/>
      <c r="GMO5" s="177"/>
      <c r="GMP5" s="177"/>
      <c r="GMQ5" s="177"/>
      <c r="GMR5" s="177"/>
      <c r="GMS5" s="177"/>
      <c r="GMT5" s="177"/>
      <c r="GMU5" s="177"/>
      <c r="GMV5" s="177"/>
      <c r="GMW5" s="177"/>
      <c r="GMX5" s="177"/>
      <c r="GMY5" s="177"/>
      <c r="GMZ5" s="177"/>
      <c r="GNA5" s="177"/>
      <c r="GNB5" s="177"/>
      <c r="GNC5" s="177"/>
      <c r="GND5" s="177"/>
      <c r="GNE5" s="177"/>
      <c r="GNF5" s="177"/>
      <c r="GNG5" s="177"/>
      <c r="GNH5" s="177"/>
      <c r="GNI5" s="177"/>
      <c r="GNJ5" s="177"/>
      <c r="GNK5" s="177"/>
      <c r="GNL5" s="177"/>
      <c r="GNM5" s="177"/>
      <c r="GNN5" s="177"/>
      <c r="GNO5" s="177"/>
      <c r="GNP5" s="177"/>
      <c r="GNQ5" s="177"/>
      <c r="GNR5" s="177"/>
      <c r="GNS5" s="177"/>
      <c r="GNT5" s="177"/>
      <c r="GNU5" s="177"/>
      <c r="GNV5" s="177"/>
      <c r="GNW5" s="177"/>
      <c r="GNX5" s="177"/>
      <c r="GNY5" s="177"/>
      <c r="GNZ5" s="177"/>
      <c r="GOA5" s="177"/>
      <c r="GOB5" s="177"/>
      <c r="GOC5" s="177"/>
      <c r="GOD5" s="177"/>
      <c r="GOE5" s="177"/>
      <c r="GOF5" s="177"/>
      <c r="GOG5" s="177"/>
      <c r="GOH5" s="177"/>
      <c r="GOI5" s="177"/>
      <c r="GOJ5" s="177"/>
      <c r="GOK5" s="177"/>
      <c r="GOL5" s="177"/>
      <c r="GOM5" s="177"/>
      <c r="GON5" s="177"/>
      <c r="GOO5" s="177"/>
      <c r="GOP5" s="177"/>
      <c r="GOQ5" s="177"/>
      <c r="GOR5" s="177"/>
      <c r="GOS5" s="177"/>
      <c r="GOT5" s="177"/>
      <c r="GOU5" s="177"/>
      <c r="GOV5" s="177"/>
      <c r="GOW5" s="177"/>
      <c r="GOX5" s="177"/>
      <c r="GOY5" s="177"/>
      <c r="GOZ5" s="177"/>
      <c r="GPA5" s="177"/>
      <c r="GPB5" s="177"/>
      <c r="GPC5" s="177"/>
      <c r="GPD5" s="177"/>
      <c r="GPE5" s="177"/>
      <c r="GPF5" s="177"/>
      <c r="GPG5" s="177"/>
      <c r="GPH5" s="177"/>
      <c r="GPI5" s="177"/>
      <c r="GPJ5" s="177"/>
      <c r="GPK5" s="177"/>
      <c r="GPL5" s="177"/>
      <c r="GPM5" s="177"/>
      <c r="GPN5" s="177"/>
      <c r="GPO5" s="177"/>
      <c r="GPP5" s="177"/>
      <c r="GPQ5" s="177"/>
      <c r="GPR5" s="177"/>
      <c r="GPS5" s="177"/>
      <c r="GPT5" s="177"/>
      <c r="GPU5" s="177"/>
      <c r="GPV5" s="177"/>
      <c r="GPW5" s="177"/>
      <c r="GPX5" s="177"/>
      <c r="GPY5" s="177"/>
      <c r="GPZ5" s="177"/>
      <c r="GQA5" s="177"/>
      <c r="GQB5" s="177"/>
      <c r="GQC5" s="177"/>
      <c r="GQD5" s="177"/>
      <c r="GQE5" s="177"/>
      <c r="GQF5" s="177"/>
      <c r="GQG5" s="177"/>
      <c r="GQH5" s="177"/>
      <c r="GQI5" s="177"/>
      <c r="GQJ5" s="177"/>
      <c r="GQK5" s="177"/>
      <c r="GQL5" s="177"/>
      <c r="GQM5" s="177"/>
      <c r="GQN5" s="177"/>
      <c r="GQO5" s="177"/>
      <c r="GQP5" s="177"/>
      <c r="GQQ5" s="177"/>
      <c r="GQR5" s="177"/>
      <c r="GQS5" s="177"/>
      <c r="GQT5" s="177"/>
      <c r="GQU5" s="177"/>
      <c r="GQV5" s="177"/>
      <c r="GQW5" s="177"/>
      <c r="GQX5" s="177"/>
      <c r="GQY5" s="177"/>
      <c r="GQZ5" s="177"/>
      <c r="GRA5" s="177"/>
      <c r="GRB5" s="177"/>
      <c r="GRC5" s="177"/>
      <c r="GRD5" s="177"/>
      <c r="GRE5" s="177"/>
      <c r="GRF5" s="177"/>
      <c r="GRG5" s="177"/>
      <c r="GRH5" s="177"/>
      <c r="GRI5" s="177"/>
      <c r="GRJ5" s="177"/>
      <c r="GRK5" s="177"/>
      <c r="GRL5" s="177"/>
      <c r="GRM5" s="177"/>
      <c r="GRN5" s="177"/>
      <c r="GRO5" s="177"/>
      <c r="GRP5" s="177"/>
      <c r="GRQ5" s="177"/>
      <c r="GRR5" s="177"/>
      <c r="GRS5" s="177"/>
      <c r="GRT5" s="177"/>
      <c r="GRU5" s="177"/>
      <c r="GRV5" s="177"/>
      <c r="GRW5" s="177"/>
      <c r="GRX5" s="177"/>
      <c r="GRY5" s="177"/>
      <c r="GRZ5" s="177"/>
      <c r="GSA5" s="177"/>
      <c r="GSB5" s="177"/>
      <c r="GSC5" s="177"/>
      <c r="GSD5" s="177"/>
      <c r="GSE5" s="177"/>
      <c r="GSF5" s="177"/>
      <c r="GSG5" s="177"/>
      <c r="GSH5" s="177"/>
      <c r="GSI5" s="177"/>
      <c r="GSJ5" s="177"/>
      <c r="GSK5" s="177"/>
      <c r="GSL5" s="177"/>
      <c r="GSM5" s="177"/>
      <c r="GSN5" s="177"/>
      <c r="GSO5" s="177"/>
      <c r="GSP5" s="177"/>
      <c r="GSQ5" s="177"/>
      <c r="GSR5" s="177"/>
      <c r="GSS5" s="177"/>
      <c r="GST5" s="177"/>
      <c r="GSU5" s="177"/>
      <c r="GSV5" s="177"/>
      <c r="GSW5" s="177"/>
      <c r="GSX5" s="177"/>
      <c r="GSY5" s="177"/>
      <c r="GSZ5" s="177"/>
      <c r="GTA5" s="177"/>
      <c r="GTB5" s="177"/>
      <c r="GTC5" s="177"/>
      <c r="GTD5" s="177"/>
      <c r="GTE5" s="177"/>
      <c r="GTF5" s="177"/>
      <c r="GTG5" s="177"/>
      <c r="GTH5" s="177"/>
      <c r="GTI5" s="177"/>
      <c r="GTJ5" s="177"/>
      <c r="GTK5" s="177"/>
      <c r="GTL5" s="177"/>
      <c r="GTM5" s="177"/>
      <c r="GTN5" s="177"/>
      <c r="GTO5" s="177"/>
      <c r="GTP5" s="177"/>
      <c r="GTQ5" s="177"/>
      <c r="GTR5" s="177"/>
      <c r="GTS5" s="177"/>
      <c r="GTT5" s="177"/>
      <c r="GTU5" s="177"/>
      <c r="GTV5" s="177"/>
      <c r="GTW5" s="177"/>
      <c r="GTX5" s="177"/>
      <c r="GTY5" s="177"/>
      <c r="GTZ5" s="177"/>
      <c r="GUA5" s="177"/>
      <c r="GUB5" s="177"/>
      <c r="GUC5" s="177"/>
      <c r="GUD5" s="177"/>
      <c r="GUE5" s="177"/>
      <c r="GUF5" s="177"/>
      <c r="GUG5" s="177"/>
      <c r="GUH5" s="177"/>
      <c r="GUI5" s="177"/>
      <c r="GUJ5" s="177"/>
      <c r="GUK5" s="177"/>
      <c r="GUL5" s="177"/>
      <c r="GUM5" s="177"/>
      <c r="GUN5" s="177"/>
      <c r="GUO5" s="177"/>
      <c r="GUP5" s="177"/>
      <c r="GUQ5" s="177"/>
      <c r="GUR5" s="177"/>
      <c r="GUS5" s="177"/>
      <c r="GUT5" s="177"/>
      <c r="GUU5" s="177"/>
      <c r="GUV5" s="177"/>
      <c r="GUW5" s="177"/>
      <c r="GUX5" s="177"/>
      <c r="GUY5" s="177"/>
      <c r="GUZ5" s="177"/>
      <c r="GVA5" s="177"/>
      <c r="GVB5" s="177"/>
      <c r="GVC5" s="177"/>
      <c r="GVD5" s="177"/>
      <c r="GVE5" s="177"/>
      <c r="GVF5" s="177"/>
      <c r="GVG5" s="177"/>
      <c r="GVH5" s="177"/>
      <c r="GVI5" s="177"/>
      <c r="GVJ5" s="177"/>
      <c r="GVK5" s="177"/>
      <c r="GVL5" s="177"/>
      <c r="GVM5" s="177"/>
      <c r="GVN5" s="177"/>
      <c r="GVO5" s="177"/>
      <c r="GVP5" s="177"/>
      <c r="GVQ5" s="177"/>
      <c r="GVR5" s="177"/>
      <c r="GVS5" s="177"/>
      <c r="GVT5" s="177"/>
      <c r="GVU5" s="177"/>
      <c r="GVV5" s="177"/>
      <c r="GVW5" s="177"/>
      <c r="GVX5" s="177"/>
      <c r="GVY5" s="177"/>
      <c r="GVZ5" s="177"/>
      <c r="GWA5" s="177"/>
      <c r="GWB5" s="177"/>
      <c r="GWC5" s="177"/>
      <c r="GWD5" s="177"/>
      <c r="GWE5" s="177"/>
      <c r="GWF5" s="177"/>
      <c r="GWG5" s="177"/>
      <c r="GWH5" s="177"/>
      <c r="GWI5" s="177"/>
      <c r="GWJ5" s="177"/>
      <c r="GWK5" s="177"/>
      <c r="GWL5" s="177"/>
      <c r="GWM5" s="177"/>
      <c r="GWN5" s="177"/>
      <c r="GWO5" s="177"/>
      <c r="GWP5" s="177"/>
      <c r="GWQ5" s="177"/>
      <c r="GWR5" s="177"/>
      <c r="GWS5" s="177"/>
      <c r="GWT5" s="177"/>
      <c r="GWU5" s="177"/>
      <c r="GWV5" s="177"/>
      <c r="GWW5" s="177"/>
      <c r="GWX5" s="177"/>
      <c r="GWY5" s="177"/>
      <c r="GWZ5" s="177"/>
      <c r="GXA5" s="177"/>
      <c r="GXB5" s="177"/>
      <c r="GXC5" s="177"/>
      <c r="GXD5" s="177"/>
      <c r="GXE5" s="177"/>
      <c r="GXF5" s="177"/>
      <c r="GXG5" s="177"/>
      <c r="GXH5" s="177"/>
      <c r="GXI5" s="177"/>
      <c r="GXJ5" s="177"/>
      <c r="GXK5" s="177"/>
      <c r="GXL5" s="177"/>
      <c r="GXM5" s="177"/>
      <c r="GXN5" s="177"/>
      <c r="GXO5" s="177"/>
      <c r="GXP5" s="177"/>
      <c r="GXQ5" s="177"/>
      <c r="GXR5" s="177"/>
      <c r="GXS5" s="177"/>
      <c r="GXT5" s="177"/>
      <c r="GXU5" s="177"/>
      <c r="GXV5" s="177"/>
      <c r="GXW5" s="177"/>
      <c r="GXX5" s="177"/>
      <c r="GXY5" s="177"/>
      <c r="GXZ5" s="177"/>
      <c r="GYA5" s="177"/>
      <c r="GYB5" s="177"/>
      <c r="GYC5" s="177"/>
      <c r="GYD5" s="177"/>
      <c r="GYE5" s="177"/>
      <c r="GYF5" s="177"/>
      <c r="GYG5" s="177"/>
      <c r="GYH5" s="177"/>
      <c r="GYI5" s="177"/>
      <c r="GYJ5" s="177"/>
      <c r="GYK5" s="177"/>
      <c r="GYL5" s="177"/>
      <c r="GYM5" s="177"/>
      <c r="GYN5" s="177"/>
      <c r="GYO5" s="177"/>
      <c r="GYP5" s="177"/>
      <c r="GYQ5" s="177"/>
      <c r="GYR5" s="177"/>
      <c r="GYS5" s="177"/>
      <c r="GYT5" s="177"/>
      <c r="GYU5" s="177"/>
      <c r="GYV5" s="177"/>
      <c r="GYW5" s="177"/>
      <c r="GYX5" s="177"/>
      <c r="GYY5" s="177"/>
      <c r="GYZ5" s="177"/>
      <c r="GZA5" s="177"/>
      <c r="GZB5" s="177"/>
      <c r="GZC5" s="177"/>
      <c r="GZD5" s="177"/>
      <c r="GZE5" s="177"/>
      <c r="GZF5" s="177"/>
      <c r="GZG5" s="177"/>
      <c r="GZH5" s="177"/>
      <c r="GZI5" s="177"/>
      <c r="GZJ5" s="177"/>
      <c r="GZK5" s="177"/>
      <c r="GZL5" s="177"/>
      <c r="GZM5" s="177"/>
      <c r="GZN5" s="177"/>
      <c r="GZO5" s="177"/>
      <c r="GZP5" s="177"/>
      <c r="GZQ5" s="177"/>
      <c r="GZR5" s="177"/>
      <c r="GZS5" s="177"/>
      <c r="GZT5" s="177"/>
      <c r="GZU5" s="177"/>
      <c r="GZV5" s="177"/>
      <c r="GZW5" s="177"/>
      <c r="GZX5" s="177"/>
      <c r="GZY5" s="177"/>
      <c r="GZZ5" s="177"/>
      <c r="HAA5" s="177"/>
      <c r="HAB5" s="177"/>
      <c r="HAC5" s="177"/>
      <c r="HAD5" s="177"/>
      <c r="HAE5" s="177"/>
      <c r="HAF5" s="177"/>
      <c r="HAG5" s="177"/>
      <c r="HAH5" s="177"/>
      <c r="HAI5" s="177"/>
      <c r="HAJ5" s="177"/>
      <c r="HAK5" s="177"/>
      <c r="HAL5" s="177"/>
      <c r="HAM5" s="177"/>
      <c r="HAN5" s="177"/>
      <c r="HAO5" s="177"/>
      <c r="HAP5" s="177"/>
      <c r="HAQ5" s="177"/>
      <c r="HAR5" s="177"/>
      <c r="HAS5" s="177"/>
      <c r="HAT5" s="177"/>
      <c r="HAU5" s="177"/>
      <c r="HAV5" s="177"/>
      <c r="HAW5" s="177"/>
      <c r="HAX5" s="177"/>
      <c r="HAY5" s="177"/>
      <c r="HAZ5" s="177"/>
      <c r="HBA5" s="177"/>
      <c r="HBB5" s="177"/>
      <c r="HBC5" s="177"/>
      <c r="HBD5" s="177"/>
      <c r="HBE5" s="177"/>
      <c r="HBF5" s="177"/>
      <c r="HBG5" s="177"/>
      <c r="HBH5" s="177"/>
      <c r="HBI5" s="177"/>
      <c r="HBJ5" s="177"/>
      <c r="HBK5" s="177"/>
      <c r="HBL5" s="177"/>
      <c r="HBM5" s="177"/>
      <c r="HBN5" s="177"/>
      <c r="HBO5" s="177"/>
      <c r="HBP5" s="177"/>
      <c r="HBQ5" s="177"/>
      <c r="HBR5" s="177"/>
      <c r="HBS5" s="177"/>
      <c r="HBT5" s="177"/>
      <c r="HBU5" s="177"/>
      <c r="HBV5" s="177"/>
      <c r="HBW5" s="177"/>
      <c r="HBX5" s="177"/>
      <c r="HBY5" s="177"/>
      <c r="HBZ5" s="177"/>
      <c r="HCA5" s="177"/>
      <c r="HCB5" s="177"/>
      <c r="HCC5" s="177"/>
      <c r="HCD5" s="177"/>
      <c r="HCE5" s="177"/>
      <c r="HCF5" s="177"/>
      <c r="HCG5" s="177"/>
      <c r="HCH5" s="177"/>
      <c r="HCI5" s="177"/>
      <c r="HCJ5" s="177"/>
      <c r="HCK5" s="177"/>
      <c r="HCL5" s="177"/>
      <c r="HCM5" s="177"/>
      <c r="HCN5" s="177"/>
      <c r="HCO5" s="177"/>
      <c r="HCP5" s="177"/>
      <c r="HCQ5" s="177"/>
      <c r="HCR5" s="177"/>
      <c r="HCS5" s="177"/>
      <c r="HCT5" s="177"/>
      <c r="HCU5" s="177"/>
      <c r="HCV5" s="177"/>
      <c r="HCW5" s="177"/>
      <c r="HCX5" s="177"/>
      <c r="HCY5" s="177"/>
      <c r="HCZ5" s="177"/>
      <c r="HDA5" s="177"/>
      <c r="HDB5" s="177"/>
      <c r="HDC5" s="177"/>
      <c r="HDD5" s="177"/>
      <c r="HDE5" s="177"/>
      <c r="HDF5" s="177"/>
      <c r="HDG5" s="177"/>
      <c r="HDH5" s="177"/>
      <c r="HDI5" s="177"/>
      <c r="HDJ5" s="177"/>
      <c r="HDK5" s="177"/>
      <c r="HDL5" s="177"/>
      <c r="HDM5" s="177"/>
      <c r="HDN5" s="177"/>
      <c r="HDO5" s="177"/>
      <c r="HDP5" s="177"/>
      <c r="HDQ5" s="177"/>
      <c r="HDR5" s="177"/>
      <c r="HDS5" s="177"/>
      <c r="HDT5" s="177"/>
      <c r="HDU5" s="177"/>
      <c r="HDV5" s="177"/>
      <c r="HDW5" s="177"/>
      <c r="HDX5" s="177"/>
      <c r="HDY5" s="177"/>
      <c r="HDZ5" s="177"/>
      <c r="HEA5" s="177"/>
      <c r="HEB5" s="177"/>
      <c r="HEC5" s="177"/>
      <c r="HED5" s="177"/>
      <c r="HEE5" s="177"/>
      <c r="HEF5" s="177"/>
      <c r="HEG5" s="177"/>
      <c r="HEH5" s="177"/>
      <c r="HEI5" s="177"/>
      <c r="HEJ5" s="177"/>
      <c r="HEK5" s="177"/>
      <c r="HEL5" s="177"/>
      <c r="HEM5" s="177"/>
      <c r="HEN5" s="177"/>
      <c r="HEO5" s="177"/>
      <c r="HEP5" s="177"/>
      <c r="HEQ5" s="177"/>
      <c r="HER5" s="177"/>
      <c r="HES5" s="177"/>
      <c r="HET5" s="177"/>
      <c r="HEU5" s="177"/>
      <c r="HEV5" s="177"/>
      <c r="HEW5" s="177"/>
      <c r="HEX5" s="177"/>
      <c r="HEY5" s="177"/>
      <c r="HEZ5" s="177"/>
      <c r="HFA5" s="177"/>
      <c r="HFB5" s="177"/>
      <c r="HFC5" s="177"/>
      <c r="HFD5" s="177"/>
      <c r="HFE5" s="177"/>
      <c r="HFF5" s="177"/>
      <c r="HFG5" s="177"/>
      <c r="HFH5" s="177"/>
      <c r="HFI5" s="177"/>
      <c r="HFJ5" s="177"/>
      <c r="HFK5" s="177"/>
      <c r="HFL5" s="177"/>
      <c r="HFM5" s="177"/>
      <c r="HFN5" s="177"/>
      <c r="HFO5" s="177"/>
      <c r="HFP5" s="177"/>
      <c r="HFQ5" s="177"/>
      <c r="HFR5" s="177"/>
      <c r="HFS5" s="177"/>
      <c r="HFT5" s="177"/>
      <c r="HFU5" s="177"/>
      <c r="HFV5" s="177"/>
      <c r="HFW5" s="177"/>
      <c r="HFX5" s="177"/>
      <c r="HFY5" s="177"/>
      <c r="HFZ5" s="177"/>
      <c r="HGA5" s="177"/>
      <c r="HGB5" s="177"/>
      <c r="HGC5" s="177"/>
      <c r="HGD5" s="177"/>
      <c r="HGE5" s="177"/>
      <c r="HGF5" s="177"/>
      <c r="HGG5" s="177"/>
      <c r="HGH5" s="177"/>
      <c r="HGI5" s="177"/>
      <c r="HGJ5" s="177"/>
      <c r="HGK5" s="177"/>
      <c r="HGL5" s="177"/>
      <c r="HGM5" s="177"/>
      <c r="HGN5" s="177"/>
      <c r="HGO5" s="177"/>
      <c r="HGP5" s="177"/>
      <c r="HGQ5" s="177"/>
      <c r="HGR5" s="177"/>
      <c r="HGS5" s="177"/>
      <c r="HGT5" s="177"/>
      <c r="HGU5" s="177"/>
      <c r="HGV5" s="177"/>
      <c r="HGW5" s="177"/>
      <c r="HGX5" s="177"/>
      <c r="HGY5" s="177"/>
      <c r="HGZ5" s="177"/>
      <c r="HHA5" s="177"/>
      <c r="HHB5" s="177"/>
      <c r="HHC5" s="177"/>
      <c r="HHD5" s="177"/>
      <c r="HHE5" s="177"/>
      <c r="HHF5" s="177"/>
      <c r="HHG5" s="177"/>
      <c r="HHH5" s="177"/>
      <c r="HHI5" s="177"/>
      <c r="HHJ5" s="177"/>
      <c r="HHK5" s="177"/>
      <c r="HHL5" s="177"/>
      <c r="HHM5" s="177"/>
      <c r="HHN5" s="177"/>
      <c r="HHO5" s="177"/>
      <c r="HHP5" s="177"/>
      <c r="HHQ5" s="177"/>
      <c r="HHR5" s="177"/>
      <c r="HHS5" s="177"/>
      <c r="HHT5" s="177"/>
      <c r="HHU5" s="177"/>
      <c r="HHV5" s="177"/>
      <c r="HHW5" s="177"/>
      <c r="HHX5" s="177"/>
      <c r="HHY5" s="177"/>
      <c r="HHZ5" s="177"/>
      <c r="HIA5" s="177"/>
      <c r="HIB5" s="177"/>
      <c r="HIC5" s="177"/>
      <c r="HID5" s="177"/>
      <c r="HIE5" s="177"/>
      <c r="HIF5" s="177"/>
      <c r="HIG5" s="177"/>
      <c r="HIH5" s="177"/>
      <c r="HII5" s="177"/>
      <c r="HIJ5" s="177"/>
      <c r="HIK5" s="177"/>
      <c r="HIL5" s="177"/>
      <c r="HIM5" s="177"/>
      <c r="HIN5" s="177"/>
      <c r="HIO5" s="177"/>
      <c r="HIP5" s="177"/>
      <c r="HIQ5" s="177"/>
      <c r="HIR5" s="177"/>
      <c r="HIS5" s="177"/>
      <c r="HIT5" s="177"/>
      <c r="HIU5" s="177"/>
      <c r="HIV5" s="177"/>
      <c r="HIW5" s="177"/>
      <c r="HIX5" s="177"/>
      <c r="HIY5" s="177"/>
      <c r="HIZ5" s="177"/>
      <c r="HJA5" s="177"/>
      <c r="HJB5" s="177"/>
      <c r="HJC5" s="177"/>
      <c r="HJD5" s="177"/>
      <c r="HJE5" s="177"/>
      <c r="HJF5" s="177"/>
      <c r="HJG5" s="177"/>
      <c r="HJH5" s="177"/>
      <c r="HJI5" s="177"/>
      <c r="HJJ5" s="177"/>
      <c r="HJK5" s="177"/>
      <c r="HJL5" s="177"/>
      <c r="HJM5" s="177"/>
      <c r="HJN5" s="177"/>
      <c r="HJO5" s="177"/>
      <c r="HJP5" s="177"/>
      <c r="HJQ5" s="177"/>
      <c r="HJR5" s="177"/>
      <c r="HJS5" s="177"/>
      <c r="HJT5" s="177"/>
      <c r="HJU5" s="177"/>
      <c r="HJV5" s="177"/>
      <c r="HJW5" s="177"/>
      <c r="HJX5" s="177"/>
      <c r="HJY5" s="177"/>
      <c r="HJZ5" s="177"/>
      <c r="HKA5" s="177"/>
      <c r="HKB5" s="177"/>
      <c r="HKC5" s="177"/>
      <c r="HKD5" s="177"/>
      <c r="HKE5" s="177"/>
      <c r="HKF5" s="177"/>
      <c r="HKG5" s="177"/>
      <c r="HKH5" s="177"/>
      <c r="HKI5" s="177"/>
      <c r="HKJ5" s="177"/>
      <c r="HKK5" s="177"/>
      <c r="HKL5" s="177"/>
      <c r="HKM5" s="177"/>
      <c r="HKN5" s="177"/>
      <c r="HKO5" s="177"/>
      <c r="HKP5" s="177"/>
      <c r="HKQ5" s="177"/>
      <c r="HKR5" s="177"/>
      <c r="HKS5" s="177"/>
      <c r="HKT5" s="177"/>
      <c r="HKU5" s="177"/>
      <c r="HKV5" s="177"/>
      <c r="HKW5" s="177"/>
      <c r="HKX5" s="177"/>
      <c r="HKY5" s="177"/>
      <c r="HKZ5" s="177"/>
      <c r="HLA5" s="177"/>
      <c r="HLB5" s="177"/>
      <c r="HLC5" s="177"/>
      <c r="HLD5" s="177"/>
      <c r="HLE5" s="177"/>
      <c r="HLF5" s="177"/>
      <c r="HLG5" s="177"/>
      <c r="HLH5" s="177"/>
      <c r="HLI5" s="177"/>
      <c r="HLJ5" s="177"/>
      <c r="HLK5" s="177"/>
      <c r="HLL5" s="177"/>
      <c r="HLM5" s="177"/>
      <c r="HLN5" s="177"/>
      <c r="HLO5" s="177"/>
      <c r="HLP5" s="177"/>
      <c r="HLQ5" s="177"/>
      <c r="HLR5" s="177"/>
      <c r="HLS5" s="177"/>
      <c r="HLT5" s="177"/>
      <c r="HLU5" s="177"/>
      <c r="HLV5" s="177"/>
      <c r="HLW5" s="177"/>
      <c r="HLX5" s="177"/>
      <c r="HLY5" s="177"/>
      <c r="HLZ5" s="177"/>
      <c r="HMA5" s="177"/>
      <c r="HMB5" s="177"/>
      <c r="HMC5" s="177"/>
      <c r="HMD5" s="177"/>
      <c r="HME5" s="177"/>
      <c r="HMF5" s="177"/>
      <c r="HMG5" s="177"/>
      <c r="HMH5" s="177"/>
      <c r="HMI5" s="177"/>
      <c r="HMJ5" s="177"/>
      <c r="HMK5" s="177"/>
      <c r="HML5" s="177"/>
      <c r="HMM5" s="177"/>
      <c r="HMN5" s="177"/>
      <c r="HMO5" s="177"/>
      <c r="HMP5" s="177"/>
      <c r="HMQ5" s="177"/>
      <c r="HMR5" s="177"/>
      <c r="HMS5" s="177"/>
      <c r="HMT5" s="177"/>
      <c r="HMU5" s="177"/>
      <c r="HMV5" s="177"/>
      <c r="HMW5" s="177"/>
      <c r="HMX5" s="177"/>
      <c r="HMY5" s="177"/>
      <c r="HMZ5" s="177"/>
      <c r="HNA5" s="177"/>
      <c r="HNB5" s="177"/>
      <c r="HNC5" s="177"/>
      <c r="HND5" s="177"/>
      <c r="HNE5" s="177"/>
      <c r="HNF5" s="177"/>
      <c r="HNG5" s="177"/>
      <c r="HNH5" s="177"/>
      <c r="HNI5" s="177"/>
      <c r="HNJ5" s="177"/>
      <c r="HNK5" s="177"/>
      <c r="HNL5" s="177"/>
      <c r="HNM5" s="177"/>
      <c r="HNN5" s="177"/>
      <c r="HNO5" s="177"/>
      <c r="HNP5" s="177"/>
      <c r="HNQ5" s="177"/>
      <c r="HNR5" s="177"/>
      <c r="HNS5" s="177"/>
      <c r="HNT5" s="177"/>
      <c r="HNU5" s="177"/>
      <c r="HNV5" s="177"/>
      <c r="HNW5" s="177"/>
      <c r="HNX5" s="177"/>
      <c r="HNY5" s="177"/>
      <c r="HNZ5" s="177"/>
      <c r="HOA5" s="177"/>
      <c r="HOB5" s="177"/>
      <c r="HOC5" s="177"/>
      <c r="HOD5" s="177"/>
      <c r="HOE5" s="177"/>
      <c r="HOF5" s="177"/>
      <c r="HOG5" s="177"/>
      <c r="HOH5" s="177"/>
      <c r="HOI5" s="177"/>
      <c r="HOJ5" s="177"/>
      <c r="HOK5" s="177"/>
      <c r="HOL5" s="177"/>
      <c r="HOM5" s="177"/>
      <c r="HON5" s="177"/>
      <c r="HOO5" s="177"/>
      <c r="HOP5" s="177"/>
      <c r="HOQ5" s="177"/>
      <c r="HOR5" s="177"/>
      <c r="HOS5" s="177"/>
      <c r="HOT5" s="177"/>
      <c r="HOU5" s="177"/>
      <c r="HOV5" s="177"/>
      <c r="HOW5" s="177"/>
      <c r="HOX5" s="177"/>
      <c r="HOY5" s="177"/>
      <c r="HOZ5" s="177"/>
      <c r="HPA5" s="177"/>
      <c r="HPB5" s="177"/>
      <c r="HPC5" s="177"/>
      <c r="HPD5" s="177"/>
      <c r="HPE5" s="177"/>
      <c r="HPF5" s="177"/>
      <c r="HPG5" s="177"/>
      <c r="HPH5" s="177"/>
      <c r="HPI5" s="177"/>
      <c r="HPJ5" s="177"/>
      <c r="HPK5" s="177"/>
      <c r="HPL5" s="177"/>
      <c r="HPM5" s="177"/>
      <c r="HPN5" s="177"/>
      <c r="HPO5" s="177"/>
      <c r="HPP5" s="177"/>
      <c r="HPQ5" s="177"/>
      <c r="HPR5" s="177"/>
      <c r="HPS5" s="177"/>
      <c r="HPT5" s="177"/>
      <c r="HPU5" s="177"/>
      <c r="HPV5" s="177"/>
      <c r="HPW5" s="177"/>
      <c r="HPX5" s="177"/>
      <c r="HPY5" s="177"/>
      <c r="HPZ5" s="177"/>
      <c r="HQA5" s="177"/>
      <c r="HQB5" s="177"/>
      <c r="HQC5" s="177"/>
      <c r="HQD5" s="177"/>
      <c r="HQE5" s="177"/>
      <c r="HQF5" s="177"/>
      <c r="HQG5" s="177"/>
      <c r="HQH5" s="177"/>
      <c r="HQI5" s="177"/>
      <c r="HQJ5" s="177"/>
      <c r="HQK5" s="177"/>
      <c r="HQL5" s="177"/>
      <c r="HQM5" s="177"/>
      <c r="HQN5" s="177"/>
      <c r="HQO5" s="177"/>
      <c r="HQP5" s="177"/>
      <c r="HQQ5" s="177"/>
      <c r="HQR5" s="177"/>
      <c r="HQS5" s="177"/>
      <c r="HQT5" s="177"/>
      <c r="HQU5" s="177"/>
      <c r="HQV5" s="177"/>
      <c r="HQW5" s="177"/>
      <c r="HQX5" s="177"/>
      <c r="HQY5" s="177"/>
      <c r="HQZ5" s="177"/>
      <c r="HRA5" s="177"/>
      <c r="HRB5" s="177"/>
      <c r="HRC5" s="177"/>
      <c r="HRD5" s="177"/>
      <c r="HRE5" s="177"/>
      <c r="HRF5" s="177"/>
      <c r="HRG5" s="177"/>
      <c r="HRH5" s="177"/>
      <c r="HRI5" s="177"/>
      <c r="HRJ5" s="177"/>
      <c r="HRK5" s="177"/>
      <c r="HRL5" s="177"/>
      <c r="HRM5" s="177"/>
      <c r="HRN5" s="177"/>
      <c r="HRO5" s="177"/>
      <c r="HRP5" s="177"/>
      <c r="HRQ5" s="177"/>
      <c r="HRR5" s="177"/>
      <c r="HRS5" s="177"/>
      <c r="HRT5" s="177"/>
      <c r="HRU5" s="177"/>
      <c r="HRV5" s="177"/>
      <c r="HRW5" s="177"/>
      <c r="HRX5" s="177"/>
      <c r="HRY5" s="177"/>
      <c r="HRZ5" s="177"/>
      <c r="HSA5" s="177"/>
      <c r="HSB5" s="177"/>
      <c r="HSC5" s="177"/>
      <c r="HSD5" s="177"/>
      <c r="HSE5" s="177"/>
      <c r="HSF5" s="177"/>
      <c r="HSG5" s="177"/>
      <c r="HSH5" s="177"/>
      <c r="HSI5" s="177"/>
      <c r="HSJ5" s="177"/>
      <c r="HSK5" s="177"/>
      <c r="HSL5" s="177"/>
      <c r="HSM5" s="177"/>
      <c r="HSN5" s="177"/>
      <c r="HSO5" s="177"/>
      <c r="HSP5" s="177"/>
      <c r="HSQ5" s="177"/>
      <c r="HSR5" s="177"/>
      <c r="HSS5" s="177"/>
      <c r="HST5" s="177"/>
      <c r="HSU5" s="177"/>
      <c r="HSV5" s="177"/>
      <c r="HSW5" s="177"/>
      <c r="HSX5" s="177"/>
      <c r="HSY5" s="177"/>
      <c r="HSZ5" s="177"/>
      <c r="HTA5" s="177"/>
      <c r="HTB5" s="177"/>
      <c r="HTC5" s="177"/>
      <c r="HTD5" s="177"/>
      <c r="HTE5" s="177"/>
      <c r="HTF5" s="177"/>
      <c r="HTG5" s="177"/>
      <c r="HTH5" s="177"/>
      <c r="HTI5" s="177"/>
      <c r="HTJ5" s="177"/>
      <c r="HTK5" s="177"/>
      <c r="HTL5" s="177"/>
      <c r="HTM5" s="177"/>
      <c r="HTN5" s="177"/>
      <c r="HTO5" s="177"/>
      <c r="HTP5" s="177"/>
      <c r="HTQ5" s="177"/>
      <c r="HTR5" s="177"/>
      <c r="HTS5" s="177"/>
      <c r="HTT5" s="177"/>
      <c r="HTU5" s="177"/>
      <c r="HTV5" s="177"/>
      <c r="HTW5" s="177"/>
      <c r="HTX5" s="177"/>
      <c r="HTY5" s="177"/>
      <c r="HTZ5" s="177"/>
      <c r="HUA5" s="177"/>
      <c r="HUB5" s="177"/>
      <c r="HUC5" s="177"/>
      <c r="HUD5" s="177"/>
      <c r="HUE5" s="177"/>
      <c r="HUF5" s="177"/>
      <c r="HUG5" s="177"/>
      <c r="HUH5" s="177"/>
      <c r="HUI5" s="177"/>
      <c r="HUJ5" s="177"/>
      <c r="HUK5" s="177"/>
      <c r="HUL5" s="177"/>
      <c r="HUM5" s="177"/>
      <c r="HUN5" s="177"/>
      <c r="HUO5" s="177"/>
      <c r="HUP5" s="177"/>
      <c r="HUQ5" s="177"/>
      <c r="HUR5" s="177"/>
      <c r="HUS5" s="177"/>
      <c r="HUT5" s="177"/>
      <c r="HUU5" s="177"/>
      <c r="HUV5" s="177"/>
      <c r="HUW5" s="177"/>
      <c r="HUX5" s="177"/>
      <c r="HUY5" s="177"/>
      <c r="HUZ5" s="177"/>
      <c r="HVA5" s="177"/>
      <c r="HVB5" s="177"/>
      <c r="HVC5" s="177"/>
      <c r="HVD5" s="177"/>
      <c r="HVE5" s="177"/>
      <c r="HVF5" s="177"/>
      <c r="HVG5" s="177"/>
      <c r="HVH5" s="177"/>
      <c r="HVI5" s="177"/>
      <c r="HVJ5" s="177"/>
      <c r="HVK5" s="177"/>
      <c r="HVL5" s="177"/>
      <c r="HVM5" s="177"/>
      <c r="HVN5" s="177"/>
      <c r="HVO5" s="177"/>
      <c r="HVP5" s="177"/>
      <c r="HVQ5" s="177"/>
      <c r="HVR5" s="177"/>
      <c r="HVS5" s="177"/>
      <c r="HVT5" s="177"/>
      <c r="HVU5" s="177"/>
      <c r="HVV5" s="177"/>
      <c r="HVW5" s="177"/>
      <c r="HVX5" s="177"/>
      <c r="HVY5" s="177"/>
      <c r="HVZ5" s="177"/>
      <c r="HWA5" s="177"/>
      <c r="HWB5" s="177"/>
      <c r="HWC5" s="177"/>
      <c r="HWD5" s="177"/>
      <c r="HWE5" s="177"/>
      <c r="HWF5" s="177"/>
      <c r="HWG5" s="177"/>
      <c r="HWH5" s="177"/>
      <c r="HWI5" s="177"/>
      <c r="HWJ5" s="177"/>
      <c r="HWK5" s="177"/>
      <c r="HWL5" s="177"/>
      <c r="HWM5" s="177"/>
      <c r="HWN5" s="177"/>
      <c r="HWO5" s="177"/>
      <c r="HWP5" s="177"/>
      <c r="HWQ5" s="177"/>
      <c r="HWR5" s="177"/>
      <c r="HWS5" s="177"/>
      <c r="HWT5" s="177"/>
      <c r="HWU5" s="177"/>
      <c r="HWV5" s="177"/>
      <c r="HWW5" s="177"/>
      <c r="HWX5" s="177"/>
      <c r="HWY5" s="177"/>
      <c r="HWZ5" s="177"/>
      <c r="HXA5" s="177"/>
      <c r="HXB5" s="177"/>
      <c r="HXC5" s="177"/>
      <c r="HXD5" s="177"/>
      <c r="HXE5" s="177"/>
      <c r="HXF5" s="177"/>
      <c r="HXG5" s="177"/>
      <c r="HXH5" s="177"/>
      <c r="HXI5" s="177"/>
      <c r="HXJ5" s="177"/>
      <c r="HXK5" s="177"/>
      <c r="HXL5" s="177"/>
      <c r="HXM5" s="177"/>
      <c r="HXN5" s="177"/>
      <c r="HXO5" s="177"/>
      <c r="HXP5" s="177"/>
      <c r="HXQ5" s="177"/>
      <c r="HXR5" s="177"/>
      <c r="HXS5" s="177"/>
      <c r="HXT5" s="177"/>
      <c r="HXU5" s="177"/>
      <c r="HXV5" s="177"/>
      <c r="HXW5" s="177"/>
      <c r="HXX5" s="177"/>
      <c r="HXY5" s="177"/>
      <c r="HXZ5" s="177"/>
      <c r="HYA5" s="177"/>
      <c r="HYB5" s="177"/>
      <c r="HYC5" s="177"/>
      <c r="HYD5" s="177"/>
      <c r="HYE5" s="177"/>
      <c r="HYF5" s="177"/>
      <c r="HYG5" s="177"/>
      <c r="HYH5" s="177"/>
      <c r="HYI5" s="177"/>
      <c r="HYJ5" s="177"/>
      <c r="HYK5" s="177"/>
      <c r="HYL5" s="177"/>
      <c r="HYM5" s="177"/>
      <c r="HYN5" s="177"/>
      <c r="HYO5" s="177"/>
      <c r="HYP5" s="177"/>
      <c r="HYQ5" s="177"/>
      <c r="HYR5" s="177"/>
      <c r="HYS5" s="177"/>
      <c r="HYT5" s="177"/>
      <c r="HYU5" s="177"/>
      <c r="HYV5" s="177"/>
      <c r="HYW5" s="177"/>
      <c r="HYX5" s="177"/>
      <c r="HYY5" s="177"/>
      <c r="HYZ5" s="177"/>
      <c r="HZA5" s="177"/>
      <c r="HZB5" s="177"/>
      <c r="HZC5" s="177"/>
      <c r="HZD5" s="177"/>
      <c r="HZE5" s="177"/>
      <c r="HZF5" s="177"/>
      <c r="HZG5" s="177"/>
      <c r="HZH5" s="177"/>
      <c r="HZI5" s="177"/>
      <c r="HZJ5" s="177"/>
      <c r="HZK5" s="177"/>
      <c r="HZL5" s="177"/>
      <c r="HZM5" s="177"/>
      <c r="HZN5" s="177"/>
      <c r="HZO5" s="177"/>
      <c r="HZP5" s="177"/>
      <c r="HZQ5" s="177"/>
      <c r="HZR5" s="177"/>
      <c r="HZS5" s="177"/>
      <c r="HZT5" s="177"/>
      <c r="HZU5" s="177"/>
      <c r="HZV5" s="177"/>
      <c r="HZW5" s="177"/>
      <c r="HZX5" s="177"/>
      <c r="HZY5" s="177"/>
      <c r="HZZ5" s="177"/>
      <c r="IAA5" s="177"/>
      <c r="IAB5" s="177"/>
      <c r="IAC5" s="177"/>
      <c r="IAD5" s="177"/>
      <c r="IAE5" s="177"/>
      <c r="IAF5" s="177"/>
      <c r="IAG5" s="177"/>
      <c r="IAH5" s="177"/>
      <c r="IAI5" s="177"/>
      <c r="IAJ5" s="177"/>
      <c r="IAK5" s="177"/>
      <c r="IAL5" s="177"/>
      <c r="IAM5" s="177"/>
      <c r="IAN5" s="177"/>
      <c r="IAO5" s="177"/>
      <c r="IAP5" s="177"/>
      <c r="IAQ5" s="177"/>
      <c r="IAR5" s="177"/>
      <c r="IAS5" s="177"/>
      <c r="IAT5" s="177"/>
      <c r="IAU5" s="177"/>
      <c r="IAV5" s="177"/>
      <c r="IAW5" s="177"/>
      <c r="IAX5" s="177"/>
      <c r="IAY5" s="177"/>
      <c r="IAZ5" s="177"/>
      <c r="IBA5" s="177"/>
      <c r="IBB5" s="177"/>
      <c r="IBC5" s="177"/>
      <c r="IBD5" s="177"/>
      <c r="IBE5" s="177"/>
      <c r="IBF5" s="177"/>
      <c r="IBG5" s="177"/>
      <c r="IBH5" s="177"/>
      <c r="IBI5" s="177"/>
      <c r="IBJ5" s="177"/>
      <c r="IBK5" s="177"/>
      <c r="IBL5" s="177"/>
      <c r="IBM5" s="177"/>
      <c r="IBN5" s="177"/>
      <c r="IBO5" s="177"/>
      <c r="IBP5" s="177"/>
      <c r="IBQ5" s="177"/>
      <c r="IBR5" s="177"/>
      <c r="IBS5" s="177"/>
      <c r="IBT5" s="177"/>
      <c r="IBU5" s="177"/>
      <c r="IBV5" s="177"/>
      <c r="IBW5" s="177"/>
      <c r="IBX5" s="177"/>
      <c r="IBY5" s="177"/>
      <c r="IBZ5" s="177"/>
      <c r="ICA5" s="177"/>
      <c r="ICB5" s="177"/>
      <c r="ICC5" s="177"/>
      <c r="ICD5" s="177"/>
      <c r="ICE5" s="177"/>
      <c r="ICF5" s="177"/>
      <c r="ICG5" s="177"/>
      <c r="ICH5" s="177"/>
      <c r="ICI5" s="177"/>
      <c r="ICJ5" s="177"/>
      <c r="ICK5" s="177"/>
      <c r="ICL5" s="177"/>
      <c r="ICM5" s="177"/>
      <c r="ICN5" s="177"/>
      <c r="ICO5" s="177"/>
      <c r="ICP5" s="177"/>
      <c r="ICQ5" s="177"/>
      <c r="ICR5" s="177"/>
      <c r="ICS5" s="177"/>
      <c r="ICT5" s="177"/>
      <c r="ICU5" s="177"/>
      <c r="ICV5" s="177"/>
      <c r="ICW5" s="177"/>
      <c r="ICX5" s="177"/>
      <c r="ICY5" s="177"/>
      <c r="ICZ5" s="177"/>
      <c r="IDA5" s="177"/>
      <c r="IDB5" s="177"/>
      <c r="IDC5" s="177"/>
      <c r="IDD5" s="177"/>
      <c r="IDE5" s="177"/>
      <c r="IDF5" s="177"/>
      <c r="IDG5" s="177"/>
      <c r="IDH5" s="177"/>
      <c r="IDI5" s="177"/>
      <c r="IDJ5" s="177"/>
      <c r="IDK5" s="177"/>
      <c r="IDL5" s="177"/>
      <c r="IDM5" s="177"/>
      <c r="IDN5" s="177"/>
      <c r="IDO5" s="177"/>
      <c r="IDP5" s="177"/>
      <c r="IDQ5" s="177"/>
      <c r="IDR5" s="177"/>
      <c r="IDS5" s="177"/>
      <c r="IDT5" s="177"/>
      <c r="IDU5" s="177"/>
      <c r="IDV5" s="177"/>
      <c r="IDW5" s="177"/>
      <c r="IDX5" s="177"/>
      <c r="IDY5" s="177"/>
      <c r="IDZ5" s="177"/>
      <c r="IEA5" s="177"/>
      <c r="IEB5" s="177"/>
      <c r="IEC5" s="177"/>
      <c r="IED5" s="177"/>
      <c r="IEE5" s="177"/>
      <c r="IEF5" s="177"/>
      <c r="IEG5" s="177"/>
      <c r="IEH5" s="177"/>
      <c r="IEI5" s="177"/>
      <c r="IEJ5" s="177"/>
      <c r="IEK5" s="177"/>
      <c r="IEL5" s="177"/>
      <c r="IEM5" s="177"/>
      <c r="IEN5" s="177"/>
      <c r="IEO5" s="177"/>
      <c r="IEP5" s="177"/>
      <c r="IEQ5" s="177"/>
      <c r="IER5" s="177"/>
      <c r="IES5" s="177"/>
      <c r="IET5" s="177"/>
      <c r="IEU5" s="177"/>
      <c r="IEV5" s="177"/>
      <c r="IEW5" s="177"/>
      <c r="IEX5" s="177"/>
      <c r="IEY5" s="177"/>
      <c r="IEZ5" s="177"/>
      <c r="IFA5" s="177"/>
      <c r="IFB5" s="177"/>
      <c r="IFC5" s="177"/>
      <c r="IFD5" s="177"/>
      <c r="IFE5" s="177"/>
      <c r="IFF5" s="177"/>
      <c r="IFG5" s="177"/>
      <c r="IFH5" s="177"/>
      <c r="IFI5" s="177"/>
      <c r="IFJ5" s="177"/>
      <c r="IFK5" s="177"/>
      <c r="IFL5" s="177"/>
      <c r="IFM5" s="177"/>
      <c r="IFN5" s="177"/>
      <c r="IFO5" s="177"/>
      <c r="IFP5" s="177"/>
      <c r="IFQ5" s="177"/>
      <c r="IFR5" s="177"/>
      <c r="IFS5" s="177"/>
      <c r="IFT5" s="177"/>
      <c r="IFU5" s="177"/>
      <c r="IFV5" s="177"/>
      <c r="IFW5" s="177"/>
      <c r="IFX5" s="177"/>
      <c r="IFY5" s="177"/>
      <c r="IFZ5" s="177"/>
      <c r="IGA5" s="177"/>
      <c r="IGB5" s="177"/>
      <c r="IGC5" s="177"/>
      <c r="IGD5" s="177"/>
      <c r="IGE5" s="177"/>
      <c r="IGF5" s="177"/>
      <c r="IGG5" s="177"/>
      <c r="IGH5" s="177"/>
      <c r="IGI5" s="177"/>
      <c r="IGJ5" s="177"/>
      <c r="IGK5" s="177"/>
      <c r="IGL5" s="177"/>
      <c r="IGM5" s="177"/>
      <c r="IGN5" s="177"/>
      <c r="IGO5" s="177"/>
      <c r="IGP5" s="177"/>
      <c r="IGQ5" s="177"/>
      <c r="IGR5" s="177"/>
      <c r="IGS5" s="177"/>
      <c r="IGT5" s="177"/>
      <c r="IGU5" s="177"/>
      <c r="IGV5" s="177"/>
      <c r="IGW5" s="177"/>
      <c r="IGX5" s="177"/>
      <c r="IGY5" s="177"/>
      <c r="IGZ5" s="177"/>
      <c r="IHA5" s="177"/>
      <c r="IHB5" s="177"/>
      <c r="IHC5" s="177"/>
      <c r="IHD5" s="177"/>
      <c r="IHE5" s="177"/>
      <c r="IHF5" s="177"/>
      <c r="IHG5" s="177"/>
      <c r="IHH5" s="177"/>
      <c r="IHI5" s="177"/>
      <c r="IHJ5" s="177"/>
      <c r="IHK5" s="177"/>
      <c r="IHL5" s="177"/>
      <c r="IHM5" s="177"/>
      <c r="IHN5" s="177"/>
      <c r="IHO5" s="177"/>
      <c r="IHP5" s="177"/>
      <c r="IHQ5" s="177"/>
      <c r="IHR5" s="177"/>
      <c r="IHS5" s="177"/>
      <c r="IHT5" s="177"/>
      <c r="IHU5" s="177"/>
      <c r="IHV5" s="177"/>
      <c r="IHW5" s="177"/>
      <c r="IHX5" s="177"/>
      <c r="IHY5" s="177"/>
      <c r="IHZ5" s="177"/>
      <c r="IIA5" s="177"/>
      <c r="IIB5" s="177"/>
      <c r="IIC5" s="177"/>
      <c r="IID5" s="177"/>
      <c r="IIE5" s="177"/>
      <c r="IIF5" s="177"/>
      <c r="IIG5" s="177"/>
      <c r="IIH5" s="177"/>
      <c r="III5" s="177"/>
      <c r="IIJ5" s="177"/>
      <c r="IIK5" s="177"/>
      <c r="IIL5" s="177"/>
      <c r="IIM5" s="177"/>
      <c r="IIN5" s="177"/>
      <c r="IIO5" s="177"/>
      <c r="IIP5" s="177"/>
      <c r="IIQ5" s="177"/>
      <c r="IIR5" s="177"/>
      <c r="IIS5" s="177"/>
      <c r="IIT5" s="177"/>
      <c r="IIU5" s="177"/>
      <c r="IIV5" s="177"/>
      <c r="IIW5" s="177"/>
      <c r="IIX5" s="177"/>
      <c r="IIY5" s="177"/>
      <c r="IIZ5" s="177"/>
      <c r="IJA5" s="177"/>
      <c r="IJB5" s="177"/>
      <c r="IJC5" s="177"/>
      <c r="IJD5" s="177"/>
      <c r="IJE5" s="177"/>
      <c r="IJF5" s="177"/>
      <c r="IJG5" s="177"/>
      <c r="IJH5" s="177"/>
      <c r="IJI5" s="177"/>
      <c r="IJJ5" s="177"/>
      <c r="IJK5" s="177"/>
      <c r="IJL5" s="177"/>
      <c r="IJM5" s="177"/>
      <c r="IJN5" s="177"/>
      <c r="IJO5" s="177"/>
      <c r="IJP5" s="177"/>
      <c r="IJQ5" s="177"/>
      <c r="IJR5" s="177"/>
      <c r="IJS5" s="177"/>
      <c r="IJT5" s="177"/>
      <c r="IJU5" s="177"/>
      <c r="IJV5" s="177"/>
      <c r="IJW5" s="177"/>
      <c r="IJX5" s="177"/>
      <c r="IJY5" s="177"/>
      <c r="IJZ5" s="177"/>
      <c r="IKA5" s="177"/>
      <c r="IKB5" s="177"/>
      <c r="IKC5" s="177"/>
      <c r="IKD5" s="177"/>
      <c r="IKE5" s="177"/>
      <c r="IKF5" s="177"/>
      <c r="IKG5" s="177"/>
      <c r="IKH5" s="177"/>
      <c r="IKI5" s="177"/>
      <c r="IKJ5" s="177"/>
      <c r="IKK5" s="177"/>
      <c r="IKL5" s="177"/>
      <c r="IKM5" s="177"/>
      <c r="IKN5" s="177"/>
      <c r="IKO5" s="177"/>
      <c r="IKP5" s="177"/>
      <c r="IKQ5" s="177"/>
      <c r="IKR5" s="177"/>
      <c r="IKS5" s="177"/>
      <c r="IKT5" s="177"/>
      <c r="IKU5" s="177"/>
      <c r="IKV5" s="177"/>
      <c r="IKW5" s="177"/>
      <c r="IKX5" s="177"/>
      <c r="IKY5" s="177"/>
      <c r="IKZ5" s="177"/>
      <c r="ILA5" s="177"/>
      <c r="ILB5" s="177"/>
      <c r="ILC5" s="177"/>
      <c r="ILD5" s="177"/>
      <c r="ILE5" s="177"/>
      <c r="ILF5" s="177"/>
      <c r="ILG5" s="177"/>
      <c r="ILH5" s="177"/>
      <c r="ILI5" s="177"/>
      <c r="ILJ5" s="177"/>
      <c r="ILK5" s="177"/>
      <c r="ILL5" s="177"/>
      <c r="ILM5" s="177"/>
      <c r="ILN5" s="177"/>
      <c r="ILO5" s="177"/>
      <c r="ILP5" s="177"/>
      <c r="ILQ5" s="177"/>
      <c r="ILR5" s="177"/>
      <c r="ILS5" s="177"/>
      <c r="ILT5" s="177"/>
      <c r="ILU5" s="177"/>
      <c r="ILV5" s="177"/>
      <c r="ILW5" s="177"/>
      <c r="ILX5" s="177"/>
      <c r="ILY5" s="177"/>
      <c r="ILZ5" s="177"/>
      <c r="IMA5" s="177"/>
      <c r="IMB5" s="177"/>
      <c r="IMC5" s="177"/>
      <c r="IMD5" s="177"/>
      <c r="IME5" s="177"/>
      <c r="IMF5" s="177"/>
      <c r="IMG5" s="177"/>
      <c r="IMH5" s="177"/>
      <c r="IMI5" s="177"/>
      <c r="IMJ5" s="177"/>
      <c r="IMK5" s="177"/>
      <c r="IML5" s="177"/>
      <c r="IMM5" s="177"/>
      <c r="IMN5" s="177"/>
      <c r="IMO5" s="177"/>
      <c r="IMP5" s="177"/>
      <c r="IMQ5" s="177"/>
      <c r="IMR5" s="177"/>
      <c r="IMS5" s="177"/>
      <c r="IMT5" s="177"/>
      <c r="IMU5" s="177"/>
      <c r="IMV5" s="177"/>
      <c r="IMW5" s="177"/>
      <c r="IMX5" s="177"/>
      <c r="IMY5" s="177"/>
      <c r="IMZ5" s="177"/>
      <c r="INA5" s="177"/>
      <c r="INB5" s="177"/>
      <c r="INC5" s="177"/>
      <c r="IND5" s="177"/>
      <c r="INE5" s="177"/>
      <c r="INF5" s="177"/>
      <c r="ING5" s="177"/>
      <c r="INH5" s="177"/>
      <c r="INI5" s="177"/>
      <c r="INJ5" s="177"/>
      <c r="INK5" s="177"/>
      <c r="INL5" s="177"/>
      <c r="INM5" s="177"/>
      <c r="INN5" s="177"/>
      <c r="INO5" s="177"/>
      <c r="INP5" s="177"/>
      <c r="INQ5" s="177"/>
      <c r="INR5" s="177"/>
      <c r="INS5" s="177"/>
      <c r="INT5" s="177"/>
      <c r="INU5" s="177"/>
      <c r="INV5" s="177"/>
      <c r="INW5" s="177"/>
      <c r="INX5" s="177"/>
      <c r="INY5" s="177"/>
      <c r="INZ5" s="177"/>
      <c r="IOA5" s="177"/>
      <c r="IOB5" s="177"/>
      <c r="IOC5" s="177"/>
      <c r="IOD5" s="177"/>
      <c r="IOE5" s="177"/>
      <c r="IOF5" s="177"/>
      <c r="IOG5" s="177"/>
      <c r="IOH5" s="177"/>
      <c r="IOI5" s="177"/>
      <c r="IOJ5" s="177"/>
      <c r="IOK5" s="177"/>
      <c r="IOL5" s="177"/>
      <c r="IOM5" s="177"/>
      <c r="ION5" s="177"/>
      <c r="IOO5" s="177"/>
      <c r="IOP5" s="177"/>
      <c r="IOQ5" s="177"/>
      <c r="IOR5" s="177"/>
      <c r="IOS5" s="177"/>
      <c r="IOT5" s="177"/>
      <c r="IOU5" s="177"/>
      <c r="IOV5" s="177"/>
      <c r="IOW5" s="177"/>
      <c r="IOX5" s="177"/>
      <c r="IOY5" s="177"/>
      <c r="IOZ5" s="177"/>
      <c r="IPA5" s="177"/>
      <c r="IPB5" s="177"/>
      <c r="IPC5" s="177"/>
      <c r="IPD5" s="177"/>
      <c r="IPE5" s="177"/>
      <c r="IPF5" s="177"/>
      <c r="IPG5" s="177"/>
      <c r="IPH5" s="177"/>
      <c r="IPI5" s="177"/>
      <c r="IPJ5" s="177"/>
      <c r="IPK5" s="177"/>
      <c r="IPL5" s="177"/>
      <c r="IPM5" s="177"/>
      <c r="IPN5" s="177"/>
      <c r="IPO5" s="177"/>
      <c r="IPP5" s="177"/>
      <c r="IPQ5" s="177"/>
      <c r="IPR5" s="177"/>
      <c r="IPS5" s="177"/>
      <c r="IPT5" s="177"/>
      <c r="IPU5" s="177"/>
      <c r="IPV5" s="177"/>
      <c r="IPW5" s="177"/>
      <c r="IPX5" s="177"/>
      <c r="IPY5" s="177"/>
      <c r="IPZ5" s="177"/>
      <c r="IQA5" s="177"/>
      <c r="IQB5" s="177"/>
      <c r="IQC5" s="177"/>
      <c r="IQD5" s="177"/>
      <c r="IQE5" s="177"/>
      <c r="IQF5" s="177"/>
      <c r="IQG5" s="177"/>
      <c r="IQH5" s="177"/>
      <c r="IQI5" s="177"/>
      <c r="IQJ5" s="177"/>
      <c r="IQK5" s="177"/>
      <c r="IQL5" s="177"/>
      <c r="IQM5" s="177"/>
      <c r="IQN5" s="177"/>
      <c r="IQO5" s="177"/>
      <c r="IQP5" s="177"/>
      <c r="IQQ5" s="177"/>
      <c r="IQR5" s="177"/>
      <c r="IQS5" s="177"/>
      <c r="IQT5" s="177"/>
      <c r="IQU5" s="177"/>
      <c r="IQV5" s="177"/>
      <c r="IQW5" s="177"/>
      <c r="IQX5" s="177"/>
      <c r="IQY5" s="177"/>
      <c r="IQZ5" s="177"/>
      <c r="IRA5" s="177"/>
      <c r="IRB5" s="177"/>
      <c r="IRC5" s="177"/>
      <c r="IRD5" s="177"/>
      <c r="IRE5" s="177"/>
      <c r="IRF5" s="177"/>
      <c r="IRG5" s="177"/>
      <c r="IRH5" s="177"/>
      <c r="IRI5" s="177"/>
      <c r="IRJ5" s="177"/>
      <c r="IRK5" s="177"/>
      <c r="IRL5" s="177"/>
      <c r="IRM5" s="177"/>
      <c r="IRN5" s="177"/>
      <c r="IRO5" s="177"/>
      <c r="IRP5" s="177"/>
      <c r="IRQ5" s="177"/>
      <c r="IRR5" s="177"/>
      <c r="IRS5" s="177"/>
      <c r="IRT5" s="177"/>
      <c r="IRU5" s="177"/>
      <c r="IRV5" s="177"/>
      <c r="IRW5" s="177"/>
      <c r="IRX5" s="177"/>
      <c r="IRY5" s="177"/>
      <c r="IRZ5" s="177"/>
      <c r="ISA5" s="177"/>
      <c r="ISB5" s="177"/>
      <c r="ISC5" s="177"/>
      <c r="ISD5" s="177"/>
      <c r="ISE5" s="177"/>
      <c r="ISF5" s="177"/>
      <c r="ISG5" s="177"/>
      <c r="ISH5" s="177"/>
      <c r="ISI5" s="177"/>
      <c r="ISJ5" s="177"/>
      <c r="ISK5" s="177"/>
      <c r="ISL5" s="177"/>
      <c r="ISM5" s="177"/>
      <c r="ISN5" s="177"/>
      <c r="ISO5" s="177"/>
      <c r="ISP5" s="177"/>
      <c r="ISQ5" s="177"/>
      <c r="ISR5" s="177"/>
      <c r="ISS5" s="177"/>
      <c r="IST5" s="177"/>
      <c r="ISU5" s="177"/>
      <c r="ISV5" s="177"/>
      <c r="ISW5" s="177"/>
      <c r="ISX5" s="177"/>
      <c r="ISY5" s="177"/>
      <c r="ISZ5" s="177"/>
      <c r="ITA5" s="177"/>
      <c r="ITB5" s="177"/>
      <c r="ITC5" s="177"/>
      <c r="ITD5" s="177"/>
      <c r="ITE5" s="177"/>
      <c r="ITF5" s="177"/>
      <c r="ITG5" s="177"/>
      <c r="ITH5" s="177"/>
      <c r="ITI5" s="177"/>
      <c r="ITJ5" s="177"/>
      <c r="ITK5" s="177"/>
      <c r="ITL5" s="177"/>
      <c r="ITM5" s="177"/>
      <c r="ITN5" s="177"/>
      <c r="ITO5" s="177"/>
      <c r="ITP5" s="177"/>
      <c r="ITQ5" s="177"/>
      <c r="ITR5" s="177"/>
      <c r="ITS5" s="177"/>
      <c r="ITT5" s="177"/>
      <c r="ITU5" s="177"/>
      <c r="ITV5" s="177"/>
      <c r="ITW5" s="177"/>
      <c r="ITX5" s="177"/>
      <c r="ITY5" s="177"/>
      <c r="ITZ5" s="177"/>
      <c r="IUA5" s="177"/>
      <c r="IUB5" s="177"/>
      <c r="IUC5" s="177"/>
      <c r="IUD5" s="177"/>
      <c r="IUE5" s="177"/>
      <c r="IUF5" s="177"/>
      <c r="IUG5" s="177"/>
      <c r="IUH5" s="177"/>
      <c r="IUI5" s="177"/>
      <c r="IUJ5" s="177"/>
      <c r="IUK5" s="177"/>
      <c r="IUL5" s="177"/>
      <c r="IUM5" s="177"/>
      <c r="IUN5" s="177"/>
      <c r="IUO5" s="177"/>
      <c r="IUP5" s="177"/>
      <c r="IUQ5" s="177"/>
      <c r="IUR5" s="177"/>
      <c r="IUS5" s="177"/>
      <c r="IUT5" s="177"/>
      <c r="IUU5" s="177"/>
      <c r="IUV5" s="177"/>
      <c r="IUW5" s="177"/>
      <c r="IUX5" s="177"/>
      <c r="IUY5" s="177"/>
      <c r="IUZ5" s="177"/>
      <c r="IVA5" s="177"/>
      <c r="IVB5" s="177"/>
      <c r="IVC5" s="177"/>
      <c r="IVD5" s="177"/>
      <c r="IVE5" s="177"/>
      <c r="IVF5" s="177"/>
      <c r="IVG5" s="177"/>
      <c r="IVH5" s="177"/>
      <c r="IVI5" s="177"/>
      <c r="IVJ5" s="177"/>
      <c r="IVK5" s="177"/>
      <c r="IVL5" s="177"/>
      <c r="IVM5" s="177"/>
      <c r="IVN5" s="177"/>
      <c r="IVO5" s="177"/>
      <c r="IVP5" s="177"/>
      <c r="IVQ5" s="177"/>
      <c r="IVR5" s="177"/>
      <c r="IVS5" s="177"/>
      <c r="IVT5" s="177"/>
      <c r="IVU5" s="177"/>
      <c r="IVV5" s="177"/>
      <c r="IVW5" s="177"/>
      <c r="IVX5" s="177"/>
      <c r="IVY5" s="177"/>
      <c r="IVZ5" s="177"/>
      <c r="IWA5" s="177"/>
      <c r="IWB5" s="177"/>
      <c r="IWC5" s="177"/>
      <c r="IWD5" s="177"/>
      <c r="IWE5" s="177"/>
      <c r="IWF5" s="177"/>
      <c r="IWG5" s="177"/>
      <c r="IWH5" s="177"/>
      <c r="IWI5" s="177"/>
      <c r="IWJ5" s="177"/>
      <c r="IWK5" s="177"/>
      <c r="IWL5" s="177"/>
      <c r="IWM5" s="177"/>
      <c r="IWN5" s="177"/>
      <c r="IWO5" s="177"/>
      <c r="IWP5" s="177"/>
      <c r="IWQ5" s="177"/>
      <c r="IWR5" s="177"/>
      <c r="IWS5" s="177"/>
      <c r="IWT5" s="177"/>
      <c r="IWU5" s="177"/>
      <c r="IWV5" s="177"/>
      <c r="IWW5" s="177"/>
      <c r="IWX5" s="177"/>
      <c r="IWY5" s="177"/>
      <c r="IWZ5" s="177"/>
      <c r="IXA5" s="177"/>
      <c r="IXB5" s="177"/>
      <c r="IXC5" s="177"/>
      <c r="IXD5" s="177"/>
      <c r="IXE5" s="177"/>
      <c r="IXF5" s="177"/>
      <c r="IXG5" s="177"/>
      <c r="IXH5" s="177"/>
      <c r="IXI5" s="177"/>
      <c r="IXJ5" s="177"/>
      <c r="IXK5" s="177"/>
      <c r="IXL5" s="177"/>
      <c r="IXM5" s="177"/>
      <c r="IXN5" s="177"/>
      <c r="IXO5" s="177"/>
      <c r="IXP5" s="177"/>
      <c r="IXQ5" s="177"/>
      <c r="IXR5" s="177"/>
      <c r="IXS5" s="177"/>
      <c r="IXT5" s="177"/>
      <c r="IXU5" s="177"/>
      <c r="IXV5" s="177"/>
      <c r="IXW5" s="177"/>
      <c r="IXX5" s="177"/>
      <c r="IXY5" s="177"/>
      <c r="IXZ5" s="177"/>
      <c r="IYA5" s="177"/>
      <c r="IYB5" s="177"/>
      <c r="IYC5" s="177"/>
      <c r="IYD5" s="177"/>
      <c r="IYE5" s="177"/>
      <c r="IYF5" s="177"/>
      <c r="IYG5" s="177"/>
      <c r="IYH5" s="177"/>
      <c r="IYI5" s="177"/>
      <c r="IYJ5" s="177"/>
      <c r="IYK5" s="177"/>
      <c r="IYL5" s="177"/>
      <c r="IYM5" s="177"/>
      <c r="IYN5" s="177"/>
      <c r="IYO5" s="177"/>
      <c r="IYP5" s="177"/>
      <c r="IYQ5" s="177"/>
      <c r="IYR5" s="177"/>
      <c r="IYS5" s="177"/>
      <c r="IYT5" s="177"/>
      <c r="IYU5" s="177"/>
      <c r="IYV5" s="177"/>
      <c r="IYW5" s="177"/>
      <c r="IYX5" s="177"/>
      <c r="IYY5" s="177"/>
      <c r="IYZ5" s="177"/>
      <c r="IZA5" s="177"/>
      <c r="IZB5" s="177"/>
      <c r="IZC5" s="177"/>
      <c r="IZD5" s="177"/>
      <c r="IZE5" s="177"/>
      <c r="IZF5" s="177"/>
      <c r="IZG5" s="177"/>
      <c r="IZH5" s="177"/>
      <c r="IZI5" s="177"/>
      <c r="IZJ5" s="177"/>
      <c r="IZK5" s="177"/>
      <c r="IZL5" s="177"/>
      <c r="IZM5" s="177"/>
      <c r="IZN5" s="177"/>
      <c r="IZO5" s="177"/>
      <c r="IZP5" s="177"/>
      <c r="IZQ5" s="177"/>
      <c r="IZR5" s="177"/>
      <c r="IZS5" s="177"/>
      <c r="IZT5" s="177"/>
      <c r="IZU5" s="177"/>
      <c r="IZV5" s="177"/>
      <c r="IZW5" s="177"/>
      <c r="IZX5" s="177"/>
      <c r="IZY5" s="177"/>
      <c r="IZZ5" s="177"/>
      <c r="JAA5" s="177"/>
      <c r="JAB5" s="177"/>
      <c r="JAC5" s="177"/>
      <c r="JAD5" s="177"/>
      <c r="JAE5" s="177"/>
      <c r="JAF5" s="177"/>
      <c r="JAG5" s="177"/>
      <c r="JAH5" s="177"/>
      <c r="JAI5" s="177"/>
      <c r="JAJ5" s="177"/>
      <c r="JAK5" s="177"/>
      <c r="JAL5" s="177"/>
      <c r="JAM5" s="177"/>
      <c r="JAN5" s="177"/>
      <c r="JAO5" s="177"/>
      <c r="JAP5" s="177"/>
      <c r="JAQ5" s="177"/>
      <c r="JAR5" s="177"/>
      <c r="JAS5" s="177"/>
      <c r="JAT5" s="177"/>
      <c r="JAU5" s="177"/>
      <c r="JAV5" s="177"/>
      <c r="JAW5" s="177"/>
      <c r="JAX5" s="177"/>
      <c r="JAY5" s="177"/>
      <c r="JAZ5" s="177"/>
      <c r="JBA5" s="177"/>
      <c r="JBB5" s="177"/>
      <c r="JBC5" s="177"/>
      <c r="JBD5" s="177"/>
      <c r="JBE5" s="177"/>
      <c r="JBF5" s="177"/>
      <c r="JBG5" s="177"/>
      <c r="JBH5" s="177"/>
      <c r="JBI5" s="177"/>
      <c r="JBJ5" s="177"/>
      <c r="JBK5" s="177"/>
      <c r="JBL5" s="177"/>
      <c r="JBM5" s="177"/>
      <c r="JBN5" s="177"/>
      <c r="JBO5" s="177"/>
      <c r="JBP5" s="177"/>
      <c r="JBQ5" s="177"/>
      <c r="JBR5" s="177"/>
      <c r="JBS5" s="177"/>
      <c r="JBT5" s="177"/>
      <c r="JBU5" s="177"/>
      <c r="JBV5" s="177"/>
      <c r="JBW5" s="177"/>
      <c r="JBX5" s="177"/>
      <c r="JBY5" s="177"/>
      <c r="JBZ5" s="177"/>
      <c r="JCA5" s="177"/>
      <c r="JCB5" s="177"/>
      <c r="JCC5" s="177"/>
      <c r="JCD5" s="177"/>
      <c r="JCE5" s="177"/>
      <c r="JCF5" s="177"/>
      <c r="JCG5" s="177"/>
      <c r="JCH5" s="177"/>
      <c r="JCI5" s="177"/>
      <c r="JCJ5" s="177"/>
      <c r="JCK5" s="177"/>
      <c r="JCL5" s="177"/>
      <c r="JCM5" s="177"/>
      <c r="JCN5" s="177"/>
      <c r="JCO5" s="177"/>
      <c r="JCP5" s="177"/>
      <c r="JCQ5" s="177"/>
      <c r="JCR5" s="177"/>
      <c r="JCS5" s="177"/>
      <c r="JCT5" s="177"/>
      <c r="JCU5" s="177"/>
      <c r="JCV5" s="177"/>
      <c r="JCW5" s="177"/>
      <c r="JCX5" s="177"/>
      <c r="JCY5" s="177"/>
      <c r="JCZ5" s="177"/>
      <c r="JDA5" s="177"/>
      <c r="JDB5" s="177"/>
      <c r="JDC5" s="177"/>
      <c r="JDD5" s="177"/>
      <c r="JDE5" s="177"/>
      <c r="JDF5" s="177"/>
      <c r="JDG5" s="177"/>
      <c r="JDH5" s="177"/>
      <c r="JDI5" s="177"/>
      <c r="JDJ5" s="177"/>
      <c r="JDK5" s="177"/>
      <c r="JDL5" s="177"/>
      <c r="JDM5" s="177"/>
      <c r="JDN5" s="177"/>
      <c r="JDO5" s="177"/>
      <c r="JDP5" s="177"/>
      <c r="JDQ5" s="177"/>
      <c r="JDR5" s="177"/>
      <c r="JDS5" s="177"/>
      <c r="JDT5" s="177"/>
      <c r="JDU5" s="177"/>
      <c r="JDV5" s="177"/>
      <c r="JDW5" s="177"/>
      <c r="JDX5" s="177"/>
      <c r="JDY5" s="177"/>
      <c r="JDZ5" s="177"/>
      <c r="JEA5" s="177"/>
      <c r="JEB5" s="177"/>
      <c r="JEC5" s="177"/>
      <c r="JED5" s="177"/>
      <c r="JEE5" s="177"/>
      <c r="JEF5" s="177"/>
      <c r="JEG5" s="177"/>
      <c r="JEH5" s="177"/>
      <c r="JEI5" s="177"/>
      <c r="JEJ5" s="177"/>
      <c r="JEK5" s="177"/>
      <c r="JEL5" s="177"/>
      <c r="JEM5" s="177"/>
      <c r="JEN5" s="177"/>
      <c r="JEO5" s="177"/>
      <c r="JEP5" s="177"/>
      <c r="JEQ5" s="177"/>
      <c r="JER5" s="177"/>
      <c r="JES5" s="177"/>
      <c r="JET5" s="177"/>
      <c r="JEU5" s="177"/>
      <c r="JEV5" s="177"/>
      <c r="JEW5" s="177"/>
      <c r="JEX5" s="177"/>
      <c r="JEY5" s="177"/>
      <c r="JEZ5" s="177"/>
      <c r="JFA5" s="177"/>
      <c r="JFB5" s="177"/>
      <c r="JFC5" s="177"/>
      <c r="JFD5" s="177"/>
      <c r="JFE5" s="177"/>
      <c r="JFF5" s="177"/>
      <c r="JFG5" s="177"/>
      <c r="JFH5" s="177"/>
      <c r="JFI5" s="177"/>
      <c r="JFJ5" s="177"/>
      <c r="JFK5" s="177"/>
      <c r="JFL5" s="177"/>
      <c r="JFM5" s="177"/>
      <c r="JFN5" s="177"/>
      <c r="JFO5" s="177"/>
      <c r="JFP5" s="177"/>
      <c r="JFQ5" s="177"/>
      <c r="JFR5" s="177"/>
      <c r="JFS5" s="177"/>
      <c r="JFT5" s="177"/>
      <c r="JFU5" s="177"/>
      <c r="JFV5" s="177"/>
      <c r="JFW5" s="177"/>
      <c r="JFX5" s="177"/>
      <c r="JFY5" s="177"/>
      <c r="JFZ5" s="177"/>
      <c r="JGA5" s="177"/>
      <c r="JGB5" s="177"/>
      <c r="JGC5" s="177"/>
      <c r="JGD5" s="177"/>
      <c r="JGE5" s="177"/>
      <c r="JGF5" s="177"/>
      <c r="JGG5" s="177"/>
      <c r="JGH5" s="177"/>
      <c r="JGI5" s="177"/>
      <c r="JGJ5" s="177"/>
      <c r="JGK5" s="177"/>
      <c r="JGL5" s="177"/>
      <c r="JGM5" s="177"/>
      <c r="JGN5" s="177"/>
      <c r="JGO5" s="177"/>
      <c r="JGP5" s="177"/>
      <c r="JGQ5" s="177"/>
      <c r="JGR5" s="177"/>
      <c r="JGS5" s="177"/>
      <c r="JGT5" s="177"/>
      <c r="JGU5" s="177"/>
      <c r="JGV5" s="177"/>
      <c r="JGW5" s="177"/>
      <c r="JGX5" s="177"/>
      <c r="JGY5" s="177"/>
      <c r="JGZ5" s="177"/>
      <c r="JHA5" s="177"/>
      <c r="JHB5" s="177"/>
      <c r="JHC5" s="177"/>
      <c r="JHD5" s="177"/>
      <c r="JHE5" s="177"/>
      <c r="JHF5" s="177"/>
      <c r="JHG5" s="177"/>
      <c r="JHH5" s="177"/>
      <c r="JHI5" s="177"/>
      <c r="JHJ5" s="177"/>
      <c r="JHK5" s="177"/>
      <c r="JHL5" s="177"/>
      <c r="JHM5" s="177"/>
      <c r="JHN5" s="177"/>
      <c r="JHO5" s="177"/>
      <c r="JHP5" s="177"/>
      <c r="JHQ5" s="177"/>
      <c r="JHR5" s="177"/>
      <c r="JHS5" s="177"/>
      <c r="JHT5" s="177"/>
      <c r="JHU5" s="177"/>
      <c r="JHV5" s="177"/>
      <c r="JHW5" s="177"/>
      <c r="JHX5" s="177"/>
      <c r="JHY5" s="177"/>
      <c r="JHZ5" s="177"/>
      <c r="JIA5" s="177"/>
      <c r="JIB5" s="177"/>
      <c r="JIC5" s="177"/>
      <c r="JID5" s="177"/>
      <c r="JIE5" s="177"/>
      <c r="JIF5" s="177"/>
      <c r="JIG5" s="177"/>
      <c r="JIH5" s="177"/>
      <c r="JII5" s="177"/>
      <c r="JIJ5" s="177"/>
      <c r="JIK5" s="177"/>
      <c r="JIL5" s="177"/>
      <c r="JIM5" s="177"/>
      <c r="JIN5" s="177"/>
      <c r="JIO5" s="177"/>
      <c r="JIP5" s="177"/>
      <c r="JIQ5" s="177"/>
      <c r="JIR5" s="177"/>
      <c r="JIS5" s="177"/>
      <c r="JIT5" s="177"/>
      <c r="JIU5" s="177"/>
      <c r="JIV5" s="177"/>
      <c r="JIW5" s="177"/>
      <c r="JIX5" s="177"/>
      <c r="JIY5" s="177"/>
      <c r="JIZ5" s="177"/>
      <c r="JJA5" s="177"/>
      <c r="JJB5" s="177"/>
      <c r="JJC5" s="177"/>
      <c r="JJD5" s="177"/>
      <c r="JJE5" s="177"/>
      <c r="JJF5" s="177"/>
      <c r="JJG5" s="177"/>
      <c r="JJH5" s="177"/>
      <c r="JJI5" s="177"/>
      <c r="JJJ5" s="177"/>
      <c r="JJK5" s="177"/>
      <c r="JJL5" s="177"/>
      <c r="JJM5" s="177"/>
      <c r="JJN5" s="177"/>
      <c r="JJO5" s="177"/>
      <c r="JJP5" s="177"/>
      <c r="JJQ5" s="177"/>
      <c r="JJR5" s="177"/>
      <c r="JJS5" s="177"/>
      <c r="JJT5" s="177"/>
      <c r="JJU5" s="177"/>
      <c r="JJV5" s="177"/>
      <c r="JJW5" s="177"/>
      <c r="JJX5" s="177"/>
      <c r="JJY5" s="177"/>
      <c r="JJZ5" s="177"/>
      <c r="JKA5" s="177"/>
      <c r="JKB5" s="177"/>
      <c r="JKC5" s="177"/>
      <c r="JKD5" s="177"/>
      <c r="JKE5" s="177"/>
      <c r="JKF5" s="177"/>
      <c r="JKG5" s="177"/>
      <c r="JKH5" s="177"/>
      <c r="JKI5" s="177"/>
      <c r="JKJ5" s="177"/>
      <c r="JKK5" s="177"/>
      <c r="JKL5" s="177"/>
      <c r="JKM5" s="177"/>
      <c r="JKN5" s="177"/>
      <c r="JKO5" s="177"/>
      <c r="JKP5" s="177"/>
      <c r="JKQ5" s="177"/>
      <c r="JKR5" s="177"/>
      <c r="JKS5" s="177"/>
      <c r="JKT5" s="177"/>
      <c r="JKU5" s="177"/>
      <c r="JKV5" s="177"/>
      <c r="JKW5" s="177"/>
      <c r="JKX5" s="177"/>
      <c r="JKY5" s="177"/>
      <c r="JKZ5" s="177"/>
      <c r="JLA5" s="177"/>
      <c r="JLB5" s="177"/>
      <c r="JLC5" s="177"/>
      <c r="JLD5" s="177"/>
      <c r="JLE5" s="177"/>
      <c r="JLF5" s="177"/>
      <c r="JLG5" s="177"/>
      <c r="JLH5" s="177"/>
      <c r="JLI5" s="177"/>
      <c r="JLJ5" s="177"/>
      <c r="JLK5" s="177"/>
      <c r="JLL5" s="177"/>
      <c r="JLM5" s="177"/>
      <c r="JLN5" s="177"/>
      <c r="JLO5" s="177"/>
      <c r="JLP5" s="177"/>
      <c r="JLQ5" s="177"/>
      <c r="JLR5" s="177"/>
      <c r="JLS5" s="177"/>
      <c r="JLT5" s="177"/>
      <c r="JLU5" s="177"/>
      <c r="JLV5" s="177"/>
      <c r="JLW5" s="177"/>
      <c r="JLX5" s="177"/>
      <c r="JLY5" s="177"/>
      <c r="JLZ5" s="177"/>
      <c r="JMA5" s="177"/>
      <c r="JMB5" s="177"/>
      <c r="JMC5" s="177"/>
      <c r="JMD5" s="177"/>
      <c r="JME5" s="177"/>
      <c r="JMF5" s="177"/>
      <c r="JMG5" s="177"/>
      <c r="JMH5" s="177"/>
      <c r="JMI5" s="177"/>
      <c r="JMJ5" s="177"/>
      <c r="JMK5" s="177"/>
      <c r="JML5" s="177"/>
      <c r="JMM5" s="177"/>
      <c r="JMN5" s="177"/>
      <c r="JMO5" s="177"/>
      <c r="JMP5" s="177"/>
      <c r="JMQ5" s="177"/>
      <c r="JMR5" s="177"/>
      <c r="JMS5" s="177"/>
      <c r="JMT5" s="177"/>
      <c r="JMU5" s="177"/>
      <c r="JMV5" s="177"/>
      <c r="JMW5" s="177"/>
      <c r="JMX5" s="177"/>
      <c r="JMY5" s="177"/>
      <c r="JMZ5" s="177"/>
      <c r="JNA5" s="177"/>
      <c r="JNB5" s="177"/>
      <c r="JNC5" s="177"/>
      <c r="JND5" s="177"/>
      <c r="JNE5" s="177"/>
      <c r="JNF5" s="177"/>
      <c r="JNG5" s="177"/>
      <c r="JNH5" s="177"/>
      <c r="JNI5" s="177"/>
      <c r="JNJ5" s="177"/>
      <c r="JNK5" s="177"/>
      <c r="JNL5" s="177"/>
      <c r="JNM5" s="177"/>
      <c r="JNN5" s="177"/>
      <c r="JNO5" s="177"/>
      <c r="JNP5" s="177"/>
      <c r="JNQ5" s="177"/>
      <c r="JNR5" s="177"/>
      <c r="JNS5" s="177"/>
      <c r="JNT5" s="177"/>
      <c r="JNU5" s="177"/>
      <c r="JNV5" s="177"/>
      <c r="JNW5" s="177"/>
      <c r="JNX5" s="177"/>
      <c r="JNY5" s="177"/>
      <c r="JNZ5" s="177"/>
      <c r="JOA5" s="177"/>
      <c r="JOB5" s="177"/>
      <c r="JOC5" s="177"/>
      <c r="JOD5" s="177"/>
      <c r="JOE5" s="177"/>
      <c r="JOF5" s="177"/>
      <c r="JOG5" s="177"/>
      <c r="JOH5" s="177"/>
      <c r="JOI5" s="177"/>
      <c r="JOJ5" s="177"/>
      <c r="JOK5" s="177"/>
      <c r="JOL5" s="177"/>
      <c r="JOM5" s="177"/>
      <c r="JON5" s="177"/>
      <c r="JOO5" s="177"/>
      <c r="JOP5" s="177"/>
      <c r="JOQ5" s="177"/>
      <c r="JOR5" s="177"/>
      <c r="JOS5" s="177"/>
      <c r="JOT5" s="177"/>
      <c r="JOU5" s="177"/>
      <c r="JOV5" s="177"/>
      <c r="JOW5" s="177"/>
      <c r="JOX5" s="177"/>
      <c r="JOY5" s="177"/>
      <c r="JOZ5" s="177"/>
      <c r="JPA5" s="177"/>
      <c r="JPB5" s="177"/>
      <c r="JPC5" s="177"/>
      <c r="JPD5" s="177"/>
      <c r="JPE5" s="177"/>
      <c r="JPF5" s="177"/>
      <c r="JPG5" s="177"/>
      <c r="JPH5" s="177"/>
      <c r="JPI5" s="177"/>
      <c r="JPJ5" s="177"/>
      <c r="JPK5" s="177"/>
      <c r="JPL5" s="177"/>
      <c r="JPM5" s="177"/>
      <c r="JPN5" s="177"/>
      <c r="JPO5" s="177"/>
      <c r="JPP5" s="177"/>
      <c r="JPQ5" s="177"/>
      <c r="JPR5" s="177"/>
      <c r="JPS5" s="177"/>
      <c r="JPT5" s="177"/>
      <c r="JPU5" s="177"/>
      <c r="JPV5" s="177"/>
      <c r="JPW5" s="177"/>
      <c r="JPX5" s="177"/>
      <c r="JPY5" s="177"/>
      <c r="JPZ5" s="177"/>
      <c r="JQA5" s="177"/>
      <c r="JQB5" s="177"/>
      <c r="JQC5" s="177"/>
      <c r="JQD5" s="177"/>
      <c r="JQE5" s="177"/>
      <c r="JQF5" s="177"/>
      <c r="JQG5" s="177"/>
      <c r="JQH5" s="177"/>
      <c r="JQI5" s="177"/>
      <c r="JQJ5" s="177"/>
      <c r="JQK5" s="177"/>
      <c r="JQL5" s="177"/>
      <c r="JQM5" s="177"/>
      <c r="JQN5" s="177"/>
      <c r="JQO5" s="177"/>
      <c r="JQP5" s="177"/>
      <c r="JQQ5" s="177"/>
      <c r="JQR5" s="177"/>
      <c r="JQS5" s="177"/>
      <c r="JQT5" s="177"/>
      <c r="JQU5" s="177"/>
      <c r="JQV5" s="177"/>
      <c r="JQW5" s="177"/>
      <c r="JQX5" s="177"/>
      <c r="JQY5" s="177"/>
      <c r="JQZ5" s="177"/>
      <c r="JRA5" s="177"/>
      <c r="JRB5" s="177"/>
      <c r="JRC5" s="177"/>
      <c r="JRD5" s="177"/>
      <c r="JRE5" s="177"/>
      <c r="JRF5" s="177"/>
      <c r="JRG5" s="177"/>
      <c r="JRH5" s="177"/>
      <c r="JRI5" s="177"/>
      <c r="JRJ5" s="177"/>
      <c r="JRK5" s="177"/>
      <c r="JRL5" s="177"/>
      <c r="JRM5" s="177"/>
      <c r="JRN5" s="177"/>
      <c r="JRO5" s="177"/>
      <c r="JRP5" s="177"/>
      <c r="JRQ5" s="177"/>
      <c r="JRR5" s="177"/>
      <c r="JRS5" s="177"/>
      <c r="JRT5" s="177"/>
      <c r="JRU5" s="177"/>
      <c r="JRV5" s="177"/>
      <c r="JRW5" s="177"/>
      <c r="JRX5" s="177"/>
      <c r="JRY5" s="177"/>
      <c r="JRZ5" s="177"/>
      <c r="JSA5" s="177"/>
      <c r="JSB5" s="177"/>
      <c r="JSC5" s="177"/>
      <c r="JSD5" s="177"/>
      <c r="JSE5" s="177"/>
      <c r="JSF5" s="177"/>
      <c r="JSG5" s="177"/>
      <c r="JSH5" s="177"/>
      <c r="JSI5" s="177"/>
      <c r="JSJ5" s="177"/>
      <c r="JSK5" s="177"/>
      <c r="JSL5" s="177"/>
      <c r="JSM5" s="177"/>
      <c r="JSN5" s="177"/>
      <c r="JSO5" s="177"/>
      <c r="JSP5" s="177"/>
      <c r="JSQ5" s="177"/>
      <c r="JSR5" s="177"/>
      <c r="JSS5" s="177"/>
      <c r="JST5" s="177"/>
      <c r="JSU5" s="177"/>
      <c r="JSV5" s="177"/>
      <c r="JSW5" s="177"/>
      <c r="JSX5" s="177"/>
      <c r="JSY5" s="177"/>
      <c r="JSZ5" s="177"/>
      <c r="JTA5" s="177"/>
      <c r="JTB5" s="177"/>
      <c r="JTC5" s="177"/>
      <c r="JTD5" s="177"/>
      <c r="JTE5" s="177"/>
      <c r="JTF5" s="177"/>
      <c r="JTG5" s="177"/>
      <c r="JTH5" s="177"/>
      <c r="JTI5" s="177"/>
      <c r="JTJ5" s="177"/>
      <c r="JTK5" s="177"/>
      <c r="JTL5" s="177"/>
      <c r="JTM5" s="177"/>
      <c r="JTN5" s="177"/>
      <c r="JTO5" s="177"/>
      <c r="JTP5" s="177"/>
      <c r="JTQ5" s="177"/>
      <c r="JTR5" s="177"/>
      <c r="JTS5" s="177"/>
      <c r="JTT5" s="177"/>
      <c r="JTU5" s="177"/>
      <c r="JTV5" s="177"/>
      <c r="JTW5" s="177"/>
      <c r="JTX5" s="177"/>
      <c r="JTY5" s="177"/>
      <c r="JTZ5" s="177"/>
      <c r="JUA5" s="177"/>
      <c r="JUB5" s="177"/>
      <c r="JUC5" s="177"/>
      <c r="JUD5" s="177"/>
      <c r="JUE5" s="177"/>
      <c r="JUF5" s="177"/>
      <c r="JUG5" s="177"/>
      <c r="JUH5" s="177"/>
      <c r="JUI5" s="177"/>
      <c r="JUJ5" s="177"/>
      <c r="JUK5" s="177"/>
      <c r="JUL5" s="177"/>
      <c r="JUM5" s="177"/>
      <c r="JUN5" s="177"/>
      <c r="JUO5" s="177"/>
      <c r="JUP5" s="177"/>
      <c r="JUQ5" s="177"/>
      <c r="JUR5" s="177"/>
      <c r="JUS5" s="177"/>
      <c r="JUT5" s="177"/>
      <c r="JUU5" s="177"/>
      <c r="JUV5" s="177"/>
      <c r="JUW5" s="177"/>
      <c r="JUX5" s="177"/>
      <c r="JUY5" s="177"/>
      <c r="JUZ5" s="177"/>
      <c r="JVA5" s="177"/>
      <c r="JVB5" s="177"/>
      <c r="JVC5" s="177"/>
      <c r="JVD5" s="177"/>
      <c r="JVE5" s="177"/>
      <c r="JVF5" s="177"/>
      <c r="JVG5" s="177"/>
      <c r="JVH5" s="177"/>
      <c r="JVI5" s="177"/>
      <c r="JVJ5" s="177"/>
      <c r="JVK5" s="177"/>
      <c r="JVL5" s="177"/>
      <c r="JVM5" s="177"/>
      <c r="JVN5" s="177"/>
      <c r="JVO5" s="177"/>
      <c r="JVP5" s="177"/>
      <c r="JVQ5" s="177"/>
      <c r="JVR5" s="177"/>
      <c r="JVS5" s="177"/>
      <c r="JVT5" s="177"/>
      <c r="JVU5" s="177"/>
      <c r="JVV5" s="177"/>
      <c r="JVW5" s="177"/>
      <c r="JVX5" s="177"/>
      <c r="JVY5" s="177"/>
      <c r="JVZ5" s="177"/>
      <c r="JWA5" s="177"/>
      <c r="JWB5" s="177"/>
      <c r="JWC5" s="177"/>
      <c r="JWD5" s="177"/>
      <c r="JWE5" s="177"/>
      <c r="JWF5" s="177"/>
      <c r="JWG5" s="177"/>
      <c r="JWH5" s="177"/>
      <c r="JWI5" s="177"/>
      <c r="JWJ5" s="177"/>
      <c r="JWK5" s="177"/>
      <c r="JWL5" s="177"/>
      <c r="JWM5" s="177"/>
      <c r="JWN5" s="177"/>
      <c r="JWO5" s="177"/>
      <c r="JWP5" s="177"/>
      <c r="JWQ5" s="177"/>
      <c r="JWR5" s="177"/>
      <c r="JWS5" s="177"/>
      <c r="JWT5" s="177"/>
      <c r="JWU5" s="177"/>
      <c r="JWV5" s="177"/>
      <c r="JWW5" s="177"/>
      <c r="JWX5" s="177"/>
      <c r="JWY5" s="177"/>
      <c r="JWZ5" s="177"/>
      <c r="JXA5" s="177"/>
      <c r="JXB5" s="177"/>
      <c r="JXC5" s="177"/>
      <c r="JXD5" s="177"/>
      <c r="JXE5" s="177"/>
      <c r="JXF5" s="177"/>
      <c r="JXG5" s="177"/>
      <c r="JXH5" s="177"/>
      <c r="JXI5" s="177"/>
      <c r="JXJ5" s="177"/>
      <c r="JXK5" s="177"/>
      <c r="JXL5" s="177"/>
      <c r="JXM5" s="177"/>
      <c r="JXN5" s="177"/>
      <c r="JXO5" s="177"/>
      <c r="JXP5" s="177"/>
      <c r="JXQ5" s="177"/>
      <c r="JXR5" s="177"/>
      <c r="JXS5" s="177"/>
      <c r="JXT5" s="177"/>
      <c r="JXU5" s="177"/>
      <c r="JXV5" s="177"/>
      <c r="JXW5" s="177"/>
      <c r="JXX5" s="177"/>
      <c r="JXY5" s="177"/>
      <c r="JXZ5" s="177"/>
      <c r="JYA5" s="177"/>
      <c r="JYB5" s="177"/>
      <c r="JYC5" s="177"/>
      <c r="JYD5" s="177"/>
      <c r="JYE5" s="177"/>
      <c r="JYF5" s="177"/>
      <c r="JYG5" s="177"/>
      <c r="JYH5" s="177"/>
      <c r="JYI5" s="177"/>
      <c r="JYJ5" s="177"/>
      <c r="JYK5" s="177"/>
      <c r="JYL5" s="177"/>
      <c r="JYM5" s="177"/>
      <c r="JYN5" s="177"/>
      <c r="JYO5" s="177"/>
      <c r="JYP5" s="177"/>
      <c r="JYQ5" s="177"/>
      <c r="JYR5" s="177"/>
      <c r="JYS5" s="177"/>
      <c r="JYT5" s="177"/>
      <c r="JYU5" s="177"/>
      <c r="JYV5" s="177"/>
      <c r="JYW5" s="177"/>
      <c r="JYX5" s="177"/>
      <c r="JYY5" s="177"/>
      <c r="JYZ5" s="177"/>
      <c r="JZA5" s="177"/>
      <c r="JZB5" s="177"/>
      <c r="JZC5" s="177"/>
      <c r="JZD5" s="177"/>
      <c r="JZE5" s="177"/>
      <c r="JZF5" s="177"/>
      <c r="JZG5" s="177"/>
      <c r="JZH5" s="177"/>
      <c r="JZI5" s="177"/>
      <c r="JZJ5" s="177"/>
      <c r="JZK5" s="177"/>
      <c r="JZL5" s="177"/>
      <c r="JZM5" s="177"/>
      <c r="JZN5" s="177"/>
      <c r="JZO5" s="177"/>
      <c r="JZP5" s="177"/>
      <c r="JZQ5" s="177"/>
      <c r="JZR5" s="177"/>
      <c r="JZS5" s="177"/>
      <c r="JZT5" s="177"/>
      <c r="JZU5" s="177"/>
      <c r="JZV5" s="177"/>
      <c r="JZW5" s="177"/>
      <c r="JZX5" s="177"/>
      <c r="JZY5" s="177"/>
      <c r="JZZ5" s="177"/>
      <c r="KAA5" s="177"/>
      <c r="KAB5" s="177"/>
      <c r="KAC5" s="177"/>
      <c r="KAD5" s="177"/>
      <c r="KAE5" s="177"/>
      <c r="KAF5" s="177"/>
      <c r="KAG5" s="177"/>
      <c r="KAH5" s="177"/>
      <c r="KAI5" s="177"/>
      <c r="KAJ5" s="177"/>
      <c r="KAK5" s="177"/>
      <c r="KAL5" s="177"/>
      <c r="KAM5" s="177"/>
      <c r="KAN5" s="177"/>
      <c r="KAO5" s="177"/>
      <c r="KAP5" s="177"/>
      <c r="KAQ5" s="177"/>
      <c r="KAR5" s="177"/>
      <c r="KAS5" s="177"/>
      <c r="KAT5" s="177"/>
      <c r="KAU5" s="177"/>
      <c r="KAV5" s="177"/>
      <c r="KAW5" s="177"/>
      <c r="KAX5" s="177"/>
      <c r="KAY5" s="177"/>
      <c r="KAZ5" s="177"/>
      <c r="KBA5" s="177"/>
      <c r="KBB5" s="177"/>
      <c r="KBC5" s="177"/>
      <c r="KBD5" s="177"/>
      <c r="KBE5" s="177"/>
      <c r="KBF5" s="177"/>
      <c r="KBG5" s="177"/>
      <c r="KBH5" s="177"/>
      <c r="KBI5" s="177"/>
      <c r="KBJ5" s="177"/>
      <c r="KBK5" s="177"/>
      <c r="KBL5" s="177"/>
      <c r="KBM5" s="177"/>
      <c r="KBN5" s="177"/>
      <c r="KBO5" s="177"/>
      <c r="KBP5" s="177"/>
      <c r="KBQ5" s="177"/>
      <c r="KBR5" s="177"/>
      <c r="KBS5" s="177"/>
      <c r="KBT5" s="177"/>
      <c r="KBU5" s="177"/>
      <c r="KBV5" s="177"/>
      <c r="KBW5" s="177"/>
      <c r="KBX5" s="177"/>
      <c r="KBY5" s="177"/>
      <c r="KBZ5" s="177"/>
      <c r="KCA5" s="177"/>
      <c r="KCB5" s="177"/>
      <c r="KCC5" s="177"/>
      <c r="KCD5" s="177"/>
      <c r="KCE5" s="177"/>
      <c r="KCF5" s="177"/>
      <c r="KCG5" s="177"/>
      <c r="KCH5" s="177"/>
      <c r="KCI5" s="177"/>
      <c r="KCJ5" s="177"/>
      <c r="KCK5" s="177"/>
      <c r="KCL5" s="177"/>
      <c r="KCM5" s="177"/>
      <c r="KCN5" s="177"/>
      <c r="KCO5" s="177"/>
      <c r="KCP5" s="177"/>
      <c r="KCQ5" s="177"/>
      <c r="KCR5" s="177"/>
      <c r="KCS5" s="177"/>
      <c r="KCT5" s="177"/>
      <c r="KCU5" s="177"/>
      <c r="KCV5" s="177"/>
      <c r="KCW5" s="177"/>
      <c r="KCX5" s="177"/>
      <c r="KCY5" s="177"/>
      <c r="KCZ5" s="177"/>
      <c r="KDA5" s="177"/>
      <c r="KDB5" s="177"/>
      <c r="KDC5" s="177"/>
      <c r="KDD5" s="177"/>
      <c r="KDE5" s="177"/>
      <c r="KDF5" s="177"/>
      <c r="KDG5" s="177"/>
      <c r="KDH5" s="177"/>
      <c r="KDI5" s="177"/>
      <c r="KDJ5" s="177"/>
      <c r="KDK5" s="177"/>
      <c r="KDL5" s="177"/>
      <c r="KDM5" s="177"/>
      <c r="KDN5" s="177"/>
      <c r="KDO5" s="177"/>
      <c r="KDP5" s="177"/>
      <c r="KDQ5" s="177"/>
      <c r="KDR5" s="177"/>
      <c r="KDS5" s="177"/>
      <c r="KDT5" s="177"/>
      <c r="KDU5" s="177"/>
      <c r="KDV5" s="177"/>
      <c r="KDW5" s="177"/>
      <c r="KDX5" s="177"/>
      <c r="KDY5" s="177"/>
      <c r="KDZ5" s="177"/>
      <c r="KEA5" s="177"/>
      <c r="KEB5" s="177"/>
      <c r="KEC5" s="177"/>
      <c r="KED5" s="177"/>
      <c r="KEE5" s="177"/>
      <c r="KEF5" s="177"/>
      <c r="KEG5" s="177"/>
      <c r="KEH5" s="177"/>
      <c r="KEI5" s="177"/>
      <c r="KEJ5" s="177"/>
      <c r="KEK5" s="177"/>
      <c r="KEL5" s="177"/>
      <c r="KEM5" s="177"/>
      <c r="KEN5" s="177"/>
      <c r="KEO5" s="177"/>
      <c r="KEP5" s="177"/>
      <c r="KEQ5" s="177"/>
      <c r="KER5" s="177"/>
      <c r="KES5" s="177"/>
      <c r="KET5" s="177"/>
      <c r="KEU5" s="177"/>
      <c r="KEV5" s="177"/>
      <c r="KEW5" s="177"/>
      <c r="KEX5" s="177"/>
      <c r="KEY5" s="177"/>
      <c r="KEZ5" s="177"/>
      <c r="KFA5" s="177"/>
      <c r="KFB5" s="177"/>
      <c r="KFC5" s="177"/>
      <c r="KFD5" s="177"/>
      <c r="KFE5" s="177"/>
      <c r="KFF5" s="177"/>
      <c r="KFG5" s="177"/>
      <c r="KFH5" s="177"/>
      <c r="KFI5" s="177"/>
      <c r="KFJ5" s="177"/>
      <c r="KFK5" s="177"/>
      <c r="KFL5" s="177"/>
      <c r="KFM5" s="177"/>
      <c r="KFN5" s="177"/>
      <c r="KFO5" s="177"/>
      <c r="KFP5" s="177"/>
      <c r="KFQ5" s="177"/>
      <c r="KFR5" s="177"/>
      <c r="KFS5" s="177"/>
      <c r="KFT5" s="177"/>
      <c r="KFU5" s="177"/>
      <c r="KFV5" s="177"/>
      <c r="KFW5" s="177"/>
      <c r="KFX5" s="177"/>
      <c r="KFY5" s="177"/>
      <c r="KFZ5" s="177"/>
      <c r="KGA5" s="177"/>
      <c r="KGB5" s="177"/>
      <c r="KGC5" s="177"/>
      <c r="KGD5" s="177"/>
      <c r="KGE5" s="177"/>
      <c r="KGF5" s="177"/>
      <c r="KGG5" s="177"/>
      <c r="KGH5" s="177"/>
      <c r="KGI5" s="177"/>
      <c r="KGJ5" s="177"/>
      <c r="KGK5" s="177"/>
      <c r="KGL5" s="177"/>
      <c r="KGM5" s="177"/>
      <c r="KGN5" s="177"/>
      <c r="KGO5" s="177"/>
      <c r="KGP5" s="177"/>
      <c r="KGQ5" s="177"/>
      <c r="KGR5" s="177"/>
      <c r="KGS5" s="177"/>
      <c r="KGT5" s="177"/>
      <c r="KGU5" s="177"/>
      <c r="KGV5" s="177"/>
      <c r="KGW5" s="177"/>
      <c r="KGX5" s="177"/>
      <c r="KGY5" s="177"/>
      <c r="KGZ5" s="177"/>
      <c r="KHA5" s="177"/>
      <c r="KHB5" s="177"/>
      <c r="KHC5" s="177"/>
      <c r="KHD5" s="177"/>
      <c r="KHE5" s="177"/>
      <c r="KHF5" s="177"/>
      <c r="KHG5" s="177"/>
      <c r="KHH5" s="177"/>
      <c r="KHI5" s="177"/>
      <c r="KHJ5" s="177"/>
      <c r="KHK5" s="177"/>
      <c r="KHL5" s="177"/>
      <c r="KHM5" s="177"/>
      <c r="KHN5" s="177"/>
      <c r="KHO5" s="177"/>
      <c r="KHP5" s="177"/>
      <c r="KHQ5" s="177"/>
      <c r="KHR5" s="177"/>
      <c r="KHS5" s="177"/>
      <c r="KHT5" s="177"/>
      <c r="KHU5" s="177"/>
      <c r="KHV5" s="177"/>
      <c r="KHW5" s="177"/>
      <c r="KHX5" s="177"/>
      <c r="KHY5" s="177"/>
      <c r="KHZ5" s="177"/>
      <c r="KIA5" s="177"/>
      <c r="KIB5" s="177"/>
      <c r="KIC5" s="177"/>
      <c r="KID5" s="177"/>
      <c r="KIE5" s="177"/>
      <c r="KIF5" s="177"/>
      <c r="KIG5" s="177"/>
      <c r="KIH5" s="177"/>
      <c r="KII5" s="177"/>
      <c r="KIJ5" s="177"/>
      <c r="KIK5" s="177"/>
      <c r="KIL5" s="177"/>
      <c r="KIM5" s="177"/>
      <c r="KIN5" s="177"/>
      <c r="KIO5" s="177"/>
      <c r="KIP5" s="177"/>
      <c r="KIQ5" s="177"/>
      <c r="KIR5" s="177"/>
      <c r="KIS5" s="177"/>
      <c r="KIT5" s="177"/>
      <c r="KIU5" s="177"/>
      <c r="KIV5" s="177"/>
      <c r="KIW5" s="177"/>
      <c r="KIX5" s="177"/>
      <c r="KIY5" s="177"/>
      <c r="KIZ5" s="177"/>
      <c r="KJA5" s="177"/>
      <c r="KJB5" s="177"/>
      <c r="KJC5" s="177"/>
      <c r="KJD5" s="177"/>
      <c r="KJE5" s="177"/>
      <c r="KJF5" s="177"/>
      <c r="KJG5" s="177"/>
      <c r="KJH5" s="177"/>
      <c r="KJI5" s="177"/>
      <c r="KJJ5" s="177"/>
      <c r="KJK5" s="177"/>
      <c r="KJL5" s="177"/>
      <c r="KJM5" s="177"/>
      <c r="KJN5" s="177"/>
      <c r="KJO5" s="177"/>
      <c r="KJP5" s="177"/>
      <c r="KJQ5" s="177"/>
      <c r="KJR5" s="177"/>
      <c r="KJS5" s="177"/>
      <c r="KJT5" s="177"/>
      <c r="KJU5" s="177"/>
      <c r="KJV5" s="177"/>
      <c r="KJW5" s="177"/>
      <c r="KJX5" s="177"/>
      <c r="KJY5" s="177"/>
      <c r="KJZ5" s="177"/>
      <c r="KKA5" s="177"/>
      <c r="KKB5" s="177"/>
      <c r="KKC5" s="177"/>
      <c r="KKD5" s="177"/>
      <c r="KKE5" s="177"/>
      <c r="KKF5" s="177"/>
      <c r="KKG5" s="177"/>
      <c r="KKH5" s="177"/>
      <c r="KKI5" s="177"/>
      <c r="KKJ5" s="177"/>
      <c r="KKK5" s="177"/>
      <c r="KKL5" s="177"/>
      <c r="KKM5" s="177"/>
      <c r="KKN5" s="177"/>
      <c r="KKO5" s="177"/>
      <c r="KKP5" s="177"/>
      <c r="KKQ5" s="177"/>
      <c r="KKR5" s="177"/>
      <c r="KKS5" s="177"/>
      <c r="KKT5" s="177"/>
      <c r="KKU5" s="177"/>
      <c r="KKV5" s="177"/>
      <c r="KKW5" s="177"/>
      <c r="KKX5" s="177"/>
      <c r="KKY5" s="177"/>
      <c r="KKZ5" s="177"/>
      <c r="KLA5" s="177"/>
      <c r="KLB5" s="177"/>
      <c r="KLC5" s="177"/>
      <c r="KLD5" s="177"/>
      <c r="KLE5" s="177"/>
      <c r="KLF5" s="177"/>
      <c r="KLG5" s="177"/>
      <c r="KLH5" s="177"/>
      <c r="KLI5" s="177"/>
      <c r="KLJ5" s="177"/>
      <c r="KLK5" s="177"/>
      <c r="KLL5" s="177"/>
      <c r="KLM5" s="177"/>
      <c r="KLN5" s="177"/>
      <c r="KLO5" s="177"/>
      <c r="KLP5" s="177"/>
      <c r="KLQ5" s="177"/>
      <c r="KLR5" s="177"/>
      <c r="KLS5" s="177"/>
      <c r="KLT5" s="177"/>
      <c r="KLU5" s="177"/>
      <c r="KLV5" s="177"/>
      <c r="KLW5" s="177"/>
      <c r="KLX5" s="177"/>
      <c r="KLY5" s="177"/>
      <c r="KLZ5" s="177"/>
      <c r="KMA5" s="177"/>
      <c r="KMB5" s="177"/>
      <c r="KMC5" s="177"/>
      <c r="KMD5" s="177"/>
      <c r="KME5" s="177"/>
      <c r="KMF5" s="177"/>
      <c r="KMG5" s="177"/>
      <c r="KMH5" s="177"/>
      <c r="KMI5" s="177"/>
      <c r="KMJ5" s="177"/>
      <c r="KMK5" s="177"/>
      <c r="KML5" s="177"/>
      <c r="KMM5" s="177"/>
      <c r="KMN5" s="177"/>
      <c r="KMO5" s="177"/>
      <c r="KMP5" s="177"/>
      <c r="KMQ5" s="177"/>
      <c r="KMR5" s="177"/>
      <c r="KMS5" s="177"/>
      <c r="KMT5" s="177"/>
      <c r="KMU5" s="177"/>
      <c r="KMV5" s="177"/>
      <c r="KMW5" s="177"/>
      <c r="KMX5" s="177"/>
      <c r="KMY5" s="177"/>
      <c r="KMZ5" s="177"/>
      <c r="KNA5" s="177"/>
      <c r="KNB5" s="177"/>
      <c r="KNC5" s="177"/>
      <c r="KND5" s="177"/>
      <c r="KNE5" s="177"/>
      <c r="KNF5" s="177"/>
      <c r="KNG5" s="177"/>
      <c r="KNH5" s="177"/>
      <c r="KNI5" s="177"/>
      <c r="KNJ5" s="177"/>
      <c r="KNK5" s="177"/>
      <c r="KNL5" s="177"/>
      <c r="KNM5" s="177"/>
      <c r="KNN5" s="177"/>
      <c r="KNO5" s="177"/>
      <c r="KNP5" s="177"/>
      <c r="KNQ5" s="177"/>
      <c r="KNR5" s="177"/>
      <c r="KNS5" s="177"/>
      <c r="KNT5" s="177"/>
      <c r="KNU5" s="177"/>
      <c r="KNV5" s="177"/>
      <c r="KNW5" s="177"/>
      <c r="KNX5" s="177"/>
      <c r="KNY5" s="177"/>
      <c r="KNZ5" s="177"/>
      <c r="KOA5" s="177"/>
      <c r="KOB5" s="177"/>
      <c r="KOC5" s="177"/>
      <c r="KOD5" s="177"/>
      <c r="KOE5" s="177"/>
      <c r="KOF5" s="177"/>
      <c r="KOG5" s="177"/>
      <c r="KOH5" s="177"/>
      <c r="KOI5" s="177"/>
      <c r="KOJ5" s="177"/>
      <c r="KOK5" s="177"/>
      <c r="KOL5" s="177"/>
      <c r="KOM5" s="177"/>
      <c r="KON5" s="177"/>
      <c r="KOO5" s="177"/>
      <c r="KOP5" s="177"/>
      <c r="KOQ5" s="177"/>
      <c r="KOR5" s="177"/>
      <c r="KOS5" s="177"/>
      <c r="KOT5" s="177"/>
      <c r="KOU5" s="177"/>
      <c r="KOV5" s="177"/>
      <c r="KOW5" s="177"/>
      <c r="KOX5" s="177"/>
      <c r="KOY5" s="177"/>
      <c r="KOZ5" s="177"/>
      <c r="KPA5" s="177"/>
      <c r="KPB5" s="177"/>
      <c r="KPC5" s="177"/>
      <c r="KPD5" s="177"/>
      <c r="KPE5" s="177"/>
      <c r="KPF5" s="177"/>
      <c r="KPG5" s="177"/>
      <c r="KPH5" s="177"/>
      <c r="KPI5" s="177"/>
      <c r="KPJ5" s="177"/>
      <c r="KPK5" s="177"/>
      <c r="KPL5" s="177"/>
      <c r="KPM5" s="177"/>
      <c r="KPN5" s="177"/>
      <c r="KPO5" s="177"/>
      <c r="KPP5" s="177"/>
      <c r="KPQ5" s="177"/>
      <c r="KPR5" s="177"/>
      <c r="KPS5" s="177"/>
      <c r="KPT5" s="177"/>
      <c r="KPU5" s="177"/>
      <c r="KPV5" s="177"/>
      <c r="KPW5" s="177"/>
      <c r="KPX5" s="177"/>
      <c r="KPY5" s="177"/>
      <c r="KPZ5" s="177"/>
      <c r="KQA5" s="177"/>
      <c r="KQB5" s="177"/>
      <c r="KQC5" s="177"/>
      <c r="KQD5" s="177"/>
      <c r="KQE5" s="177"/>
      <c r="KQF5" s="177"/>
      <c r="KQG5" s="177"/>
      <c r="KQH5" s="177"/>
      <c r="KQI5" s="177"/>
      <c r="KQJ5" s="177"/>
      <c r="KQK5" s="177"/>
      <c r="KQL5" s="177"/>
      <c r="KQM5" s="177"/>
      <c r="KQN5" s="177"/>
      <c r="KQO5" s="177"/>
      <c r="KQP5" s="177"/>
      <c r="KQQ5" s="177"/>
      <c r="KQR5" s="177"/>
      <c r="KQS5" s="177"/>
      <c r="KQT5" s="177"/>
      <c r="KQU5" s="177"/>
      <c r="KQV5" s="177"/>
      <c r="KQW5" s="177"/>
      <c r="KQX5" s="177"/>
      <c r="KQY5" s="177"/>
      <c r="KQZ5" s="177"/>
      <c r="KRA5" s="177"/>
      <c r="KRB5" s="177"/>
      <c r="KRC5" s="177"/>
      <c r="KRD5" s="177"/>
      <c r="KRE5" s="177"/>
      <c r="KRF5" s="177"/>
      <c r="KRG5" s="177"/>
      <c r="KRH5" s="177"/>
      <c r="KRI5" s="177"/>
      <c r="KRJ5" s="177"/>
      <c r="KRK5" s="177"/>
      <c r="KRL5" s="177"/>
      <c r="KRM5" s="177"/>
      <c r="KRN5" s="177"/>
      <c r="KRO5" s="177"/>
      <c r="KRP5" s="177"/>
      <c r="KRQ5" s="177"/>
      <c r="KRR5" s="177"/>
      <c r="KRS5" s="177"/>
      <c r="KRT5" s="177"/>
      <c r="KRU5" s="177"/>
      <c r="KRV5" s="177"/>
      <c r="KRW5" s="177"/>
      <c r="KRX5" s="177"/>
      <c r="KRY5" s="177"/>
      <c r="KRZ5" s="177"/>
      <c r="KSA5" s="177"/>
      <c r="KSB5" s="177"/>
      <c r="KSC5" s="177"/>
      <c r="KSD5" s="177"/>
      <c r="KSE5" s="177"/>
      <c r="KSF5" s="177"/>
      <c r="KSG5" s="177"/>
      <c r="KSH5" s="177"/>
      <c r="KSI5" s="177"/>
      <c r="KSJ5" s="177"/>
      <c r="KSK5" s="177"/>
      <c r="KSL5" s="177"/>
      <c r="KSM5" s="177"/>
      <c r="KSN5" s="177"/>
      <c r="KSO5" s="177"/>
      <c r="KSP5" s="177"/>
      <c r="KSQ5" s="177"/>
      <c r="KSR5" s="177"/>
      <c r="KSS5" s="177"/>
      <c r="KST5" s="177"/>
      <c r="KSU5" s="177"/>
      <c r="KSV5" s="177"/>
      <c r="KSW5" s="177"/>
      <c r="KSX5" s="177"/>
      <c r="KSY5" s="177"/>
      <c r="KSZ5" s="177"/>
      <c r="KTA5" s="177"/>
      <c r="KTB5" s="177"/>
      <c r="KTC5" s="177"/>
      <c r="KTD5" s="177"/>
      <c r="KTE5" s="177"/>
      <c r="KTF5" s="177"/>
      <c r="KTG5" s="177"/>
      <c r="KTH5" s="177"/>
      <c r="KTI5" s="177"/>
      <c r="KTJ5" s="177"/>
      <c r="KTK5" s="177"/>
      <c r="KTL5" s="177"/>
      <c r="KTM5" s="177"/>
      <c r="KTN5" s="177"/>
      <c r="KTO5" s="177"/>
      <c r="KTP5" s="177"/>
      <c r="KTQ5" s="177"/>
      <c r="KTR5" s="177"/>
      <c r="KTS5" s="177"/>
      <c r="KTT5" s="177"/>
      <c r="KTU5" s="177"/>
      <c r="KTV5" s="177"/>
      <c r="KTW5" s="177"/>
      <c r="KTX5" s="177"/>
      <c r="KTY5" s="177"/>
      <c r="KTZ5" s="177"/>
      <c r="KUA5" s="177"/>
      <c r="KUB5" s="177"/>
      <c r="KUC5" s="177"/>
      <c r="KUD5" s="177"/>
      <c r="KUE5" s="177"/>
      <c r="KUF5" s="177"/>
      <c r="KUG5" s="177"/>
      <c r="KUH5" s="177"/>
      <c r="KUI5" s="177"/>
      <c r="KUJ5" s="177"/>
      <c r="KUK5" s="177"/>
      <c r="KUL5" s="177"/>
      <c r="KUM5" s="177"/>
      <c r="KUN5" s="177"/>
      <c r="KUO5" s="177"/>
      <c r="KUP5" s="177"/>
      <c r="KUQ5" s="177"/>
      <c r="KUR5" s="177"/>
      <c r="KUS5" s="177"/>
      <c r="KUT5" s="177"/>
      <c r="KUU5" s="177"/>
      <c r="KUV5" s="177"/>
      <c r="KUW5" s="177"/>
      <c r="KUX5" s="177"/>
      <c r="KUY5" s="177"/>
      <c r="KUZ5" s="177"/>
      <c r="KVA5" s="177"/>
      <c r="KVB5" s="177"/>
      <c r="KVC5" s="177"/>
      <c r="KVD5" s="177"/>
      <c r="KVE5" s="177"/>
      <c r="KVF5" s="177"/>
      <c r="KVG5" s="177"/>
      <c r="KVH5" s="177"/>
      <c r="KVI5" s="177"/>
      <c r="KVJ5" s="177"/>
      <c r="KVK5" s="177"/>
      <c r="KVL5" s="177"/>
      <c r="KVM5" s="177"/>
      <c r="KVN5" s="177"/>
      <c r="KVO5" s="177"/>
      <c r="KVP5" s="177"/>
      <c r="KVQ5" s="177"/>
      <c r="KVR5" s="177"/>
      <c r="KVS5" s="177"/>
      <c r="KVT5" s="177"/>
      <c r="KVU5" s="177"/>
      <c r="KVV5" s="177"/>
      <c r="KVW5" s="177"/>
      <c r="KVX5" s="177"/>
      <c r="KVY5" s="177"/>
      <c r="KVZ5" s="177"/>
      <c r="KWA5" s="177"/>
      <c r="KWB5" s="177"/>
      <c r="KWC5" s="177"/>
      <c r="KWD5" s="177"/>
      <c r="KWE5" s="177"/>
      <c r="KWF5" s="177"/>
      <c r="KWG5" s="177"/>
      <c r="KWH5" s="177"/>
      <c r="KWI5" s="177"/>
      <c r="KWJ5" s="177"/>
      <c r="KWK5" s="177"/>
      <c r="KWL5" s="177"/>
      <c r="KWM5" s="177"/>
      <c r="KWN5" s="177"/>
      <c r="KWO5" s="177"/>
      <c r="KWP5" s="177"/>
      <c r="KWQ5" s="177"/>
      <c r="KWR5" s="177"/>
      <c r="KWS5" s="177"/>
      <c r="KWT5" s="177"/>
      <c r="KWU5" s="177"/>
      <c r="KWV5" s="177"/>
      <c r="KWW5" s="177"/>
      <c r="KWX5" s="177"/>
      <c r="KWY5" s="177"/>
      <c r="KWZ5" s="177"/>
      <c r="KXA5" s="177"/>
      <c r="KXB5" s="177"/>
      <c r="KXC5" s="177"/>
      <c r="KXD5" s="177"/>
      <c r="KXE5" s="177"/>
      <c r="KXF5" s="177"/>
      <c r="KXG5" s="177"/>
      <c r="KXH5" s="177"/>
      <c r="KXI5" s="177"/>
      <c r="KXJ5" s="177"/>
      <c r="KXK5" s="177"/>
      <c r="KXL5" s="177"/>
      <c r="KXM5" s="177"/>
      <c r="KXN5" s="177"/>
      <c r="KXO5" s="177"/>
      <c r="KXP5" s="177"/>
      <c r="KXQ5" s="177"/>
      <c r="KXR5" s="177"/>
      <c r="KXS5" s="177"/>
      <c r="KXT5" s="177"/>
      <c r="KXU5" s="177"/>
      <c r="KXV5" s="177"/>
      <c r="KXW5" s="177"/>
      <c r="KXX5" s="177"/>
      <c r="KXY5" s="177"/>
      <c r="KXZ5" s="177"/>
      <c r="KYA5" s="177"/>
      <c r="KYB5" s="177"/>
      <c r="KYC5" s="177"/>
      <c r="KYD5" s="177"/>
      <c r="KYE5" s="177"/>
      <c r="KYF5" s="177"/>
      <c r="KYG5" s="177"/>
      <c r="KYH5" s="177"/>
      <c r="KYI5" s="177"/>
      <c r="KYJ5" s="177"/>
      <c r="KYK5" s="177"/>
      <c r="KYL5" s="177"/>
      <c r="KYM5" s="177"/>
      <c r="KYN5" s="177"/>
      <c r="KYO5" s="177"/>
      <c r="KYP5" s="177"/>
      <c r="KYQ5" s="177"/>
      <c r="KYR5" s="177"/>
      <c r="KYS5" s="177"/>
      <c r="KYT5" s="177"/>
      <c r="KYU5" s="177"/>
      <c r="KYV5" s="177"/>
      <c r="KYW5" s="177"/>
      <c r="KYX5" s="177"/>
      <c r="KYY5" s="177"/>
      <c r="KYZ5" s="177"/>
      <c r="KZA5" s="177"/>
      <c r="KZB5" s="177"/>
      <c r="KZC5" s="177"/>
      <c r="KZD5" s="177"/>
      <c r="KZE5" s="177"/>
      <c r="KZF5" s="177"/>
      <c r="KZG5" s="177"/>
      <c r="KZH5" s="177"/>
      <c r="KZI5" s="177"/>
      <c r="KZJ5" s="177"/>
      <c r="KZK5" s="177"/>
      <c r="KZL5" s="177"/>
      <c r="KZM5" s="177"/>
      <c r="KZN5" s="177"/>
      <c r="KZO5" s="177"/>
      <c r="KZP5" s="177"/>
      <c r="KZQ5" s="177"/>
      <c r="KZR5" s="177"/>
      <c r="KZS5" s="177"/>
      <c r="KZT5" s="177"/>
      <c r="KZU5" s="177"/>
      <c r="KZV5" s="177"/>
      <c r="KZW5" s="177"/>
      <c r="KZX5" s="177"/>
      <c r="KZY5" s="177"/>
      <c r="KZZ5" s="177"/>
      <c r="LAA5" s="177"/>
      <c r="LAB5" s="177"/>
      <c r="LAC5" s="177"/>
      <c r="LAD5" s="177"/>
      <c r="LAE5" s="177"/>
      <c r="LAF5" s="177"/>
      <c r="LAG5" s="177"/>
      <c r="LAH5" s="177"/>
      <c r="LAI5" s="177"/>
      <c r="LAJ5" s="177"/>
      <c r="LAK5" s="177"/>
      <c r="LAL5" s="177"/>
      <c r="LAM5" s="177"/>
      <c r="LAN5" s="177"/>
      <c r="LAO5" s="177"/>
      <c r="LAP5" s="177"/>
      <c r="LAQ5" s="177"/>
      <c r="LAR5" s="177"/>
      <c r="LAS5" s="177"/>
      <c r="LAT5" s="177"/>
      <c r="LAU5" s="177"/>
      <c r="LAV5" s="177"/>
      <c r="LAW5" s="177"/>
      <c r="LAX5" s="177"/>
      <c r="LAY5" s="177"/>
      <c r="LAZ5" s="177"/>
      <c r="LBA5" s="177"/>
      <c r="LBB5" s="177"/>
      <c r="LBC5" s="177"/>
      <c r="LBD5" s="177"/>
      <c r="LBE5" s="177"/>
      <c r="LBF5" s="177"/>
      <c r="LBG5" s="177"/>
      <c r="LBH5" s="177"/>
      <c r="LBI5" s="177"/>
      <c r="LBJ5" s="177"/>
      <c r="LBK5" s="177"/>
      <c r="LBL5" s="177"/>
      <c r="LBM5" s="177"/>
      <c r="LBN5" s="177"/>
      <c r="LBO5" s="177"/>
      <c r="LBP5" s="177"/>
      <c r="LBQ5" s="177"/>
      <c r="LBR5" s="177"/>
      <c r="LBS5" s="177"/>
      <c r="LBT5" s="177"/>
      <c r="LBU5" s="177"/>
      <c r="LBV5" s="177"/>
      <c r="LBW5" s="177"/>
      <c r="LBX5" s="177"/>
      <c r="LBY5" s="177"/>
      <c r="LBZ5" s="177"/>
      <c r="LCA5" s="177"/>
      <c r="LCB5" s="177"/>
      <c r="LCC5" s="177"/>
      <c r="LCD5" s="177"/>
      <c r="LCE5" s="177"/>
      <c r="LCF5" s="177"/>
      <c r="LCG5" s="177"/>
      <c r="LCH5" s="177"/>
      <c r="LCI5" s="177"/>
      <c r="LCJ5" s="177"/>
      <c r="LCK5" s="177"/>
      <c r="LCL5" s="177"/>
      <c r="LCM5" s="177"/>
      <c r="LCN5" s="177"/>
      <c r="LCO5" s="177"/>
      <c r="LCP5" s="177"/>
      <c r="LCQ5" s="177"/>
      <c r="LCR5" s="177"/>
      <c r="LCS5" s="177"/>
      <c r="LCT5" s="177"/>
      <c r="LCU5" s="177"/>
      <c r="LCV5" s="177"/>
      <c r="LCW5" s="177"/>
      <c r="LCX5" s="177"/>
      <c r="LCY5" s="177"/>
      <c r="LCZ5" s="177"/>
      <c r="LDA5" s="177"/>
      <c r="LDB5" s="177"/>
      <c r="LDC5" s="177"/>
      <c r="LDD5" s="177"/>
      <c r="LDE5" s="177"/>
      <c r="LDF5" s="177"/>
      <c r="LDG5" s="177"/>
      <c r="LDH5" s="177"/>
      <c r="LDI5" s="177"/>
      <c r="LDJ5" s="177"/>
      <c r="LDK5" s="177"/>
      <c r="LDL5" s="177"/>
      <c r="LDM5" s="177"/>
      <c r="LDN5" s="177"/>
      <c r="LDO5" s="177"/>
      <c r="LDP5" s="177"/>
      <c r="LDQ5" s="177"/>
      <c r="LDR5" s="177"/>
      <c r="LDS5" s="177"/>
      <c r="LDT5" s="177"/>
      <c r="LDU5" s="177"/>
      <c r="LDV5" s="177"/>
      <c r="LDW5" s="177"/>
      <c r="LDX5" s="177"/>
      <c r="LDY5" s="177"/>
      <c r="LDZ5" s="177"/>
      <c r="LEA5" s="177"/>
      <c r="LEB5" s="177"/>
      <c r="LEC5" s="177"/>
      <c r="LED5" s="177"/>
      <c r="LEE5" s="177"/>
      <c r="LEF5" s="177"/>
      <c r="LEG5" s="177"/>
      <c r="LEH5" s="177"/>
      <c r="LEI5" s="177"/>
      <c r="LEJ5" s="177"/>
      <c r="LEK5" s="177"/>
      <c r="LEL5" s="177"/>
      <c r="LEM5" s="177"/>
      <c r="LEN5" s="177"/>
      <c r="LEO5" s="177"/>
      <c r="LEP5" s="177"/>
      <c r="LEQ5" s="177"/>
      <c r="LER5" s="177"/>
      <c r="LES5" s="177"/>
      <c r="LET5" s="177"/>
      <c r="LEU5" s="177"/>
      <c r="LEV5" s="177"/>
      <c r="LEW5" s="177"/>
      <c r="LEX5" s="177"/>
      <c r="LEY5" s="177"/>
      <c r="LEZ5" s="177"/>
      <c r="LFA5" s="177"/>
      <c r="LFB5" s="177"/>
      <c r="LFC5" s="177"/>
      <c r="LFD5" s="177"/>
      <c r="LFE5" s="177"/>
      <c r="LFF5" s="177"/>
      <c r="LFG5" s="177"/>
      <c r="LFH5" s="177"/>
      <c r="LFI5" s="177"/>
      <c r="LFJ5" s="177"/>
      <c r="LFK5" s="177"/>
      <c r="LFL5" s="177"/>
      <c r="LFM5" s="177"/>
      <c r="LFN5" s="177"/>
      <c r="LFO5" s="177"/>
      <c r="LFP5" s="177"/>
      <c r="LFQ5" s="177"/>
      <c r="LFR5" s="177"/>
      <c r="LFS5" s="177"/>
      <c r="LFT5" s="177"/>
      <c r="LFU5" s="177"/>
      <c r="LFV5" s="177"/>
      <c r="LFW5" s="177"/>
      <c r="LFX5" s="177"/>
      <c r="LFY5" s="177"/>
      <c r="LFZ5" s="177"/>
      <c r="LGA5" s="177"/>
      <c r="LGB5" s="177"/>
      <c r="LGC5" s="177"/>
      <c r="LGD5" s="177"/>
      <c r="LGE5" s="177"/>
      <c r="LGF5" s="177"/>
      <c r="LGG5" s="177"/>
      <c r="LGH5" s="177"/>
      <c r="LGI5" s="177"/>
      <c r="LGJ5" s="177"/>
      <c r="LGK5" s="177"/>
      <c r="LGL5" s="177"/>
      <c r="LGM5" s="177"/>
      <c r="LGN5" s="177"/>
      <c r="LGO5" s="177"/>
      <c r="LGP5" s="177"/>
      <c r="LGQ5" s="177"/>
      <c r="LGR5" s="177"/>
      <c r="LGS5" s="177"/>
      <c r="LGT5" s="177"/>
      <c r="LGU5" s="177"/>
      <c r="LGV5" s="177"/>
      <c r="LGW5" s="177"/>
      <c r="LGX5" s="177"/>
      <c r="LGY5" s="177"/>
      <c r="LGZ5" s="177"/>
      <c r="LHA5" s="177"/>
      <c r="LHB5" s="177"/>
      <c r="LHC5" s="177"/>
      <c r="LHD5" s="177"/>
      <c r="LHE5" s="177"/>
      <c r="LHF5" s="177"/>
      <c r="LHG5" s="177"/>
      <c r="LHH5" s="177"/>
      <c r="LHI5" s="177"/>
      <c r="LHJ5" s="177"/>
      <c r="LHK5" s="177"/>
      <c r="LHL5" s="177"/>
      <c r="LHM5" s="177"/>
      <c r="LHN5" s="177"/>
      <c r="LHO5" s="177"/>
      <c r="LHP5" s="177"/>
      <c r="LHQ5" s="177"/>
      <c r="LHR5" s="177"/>
      <c r="LHS5" s="177"/>
      <c r="LHT5" s="177"/>
      <c r="LHU5" s="177"/>
      <c r="LHV5" s="177"/>
      <c r="LHW5" s="177"/>
      <c r="LHX5" s="177"/>
      <c r="LHY5" s="177"/>
      <c r="LHZ5" s="177"/>
      <c r="LIA5" s="177"/>
      <c r="LIB5" s="177"/>
      <c r="LIC5" s="177"/>
      <c r="LID5" s="177"/>
      <c r="LIE5" s="177"/>
      <c r="LIF5" s="177"/>
      <c r="LIG5" s="177"/>
      <c r="LIH5" s="177"/>
      <c r="LII5" s="177"/>
      <c r="LIJ5" s="177"/>
      <c r="LIK5" s="177"/>
      <c r="LIL5" s="177"/>
      <c r="LIM5" s="177"/>
      <c r="LIN5" s="177"/>
      <c r="LIO5" s="177"/>
      <c r="LIP5" s="177"/>
      <c r="LIQ5" s="177"/>
      <c r="LIR5" s="177"/>
      <c r="LIS5" s="177"/>
      <c r="LIT5" s="177"/>
      <c r="LIU5" s="177"/>
      <c r="LIV5" s="177"/>
      <c r="LIW5" s="177"/>
      <c r="LIX5" s="177"/>
      <c r="LIY5" s="177"/>
      <c r="LIZ5" s="177"/>
      <c r="LJA5" s="177"/>
      <c r="LJB5" s="177"/>
      <c r="LJC5" s="177"/>
      <c r="LJD5" s="177"/>
      <c r="LJE5" s="177"/>
      <c r="LJF5" s="177"/>
      <c r="LJG5" s="177"/>
      <c r="LJH5" s="177"/>
      <c r="LJI5" s="177"/>
      <c r="LJJ5" s="177"/>
      <c r="LJK5" s="177"/>
      <c r="LJL5" s="177"/>
      <c r="LJM5" s="177"/>
      <c r="LJN5" s="177"/>
      <c r="LJO5" s="177"/>
      <c r="LJP5" s="177"/>
      <c r="LJQ5" s="177"/>
      <c r="LJR5" s="177"/>
      <c r="LJS5" s="177"/>
      <c r="LJT5" s="177"/>
      <c r="LJU5" s="177"/>
      <c r="LJV5" s="177"/>
      <c r="LJW5" s="177"/>
      <c r="LJX5" s="177"/>
      <c r="LJY5" s="177"/>
      <c r="LJZ5" s="177"/>
      <c r="LKA5" s="177"/>
      <c r="LKB5" s="177"/>
      <c r="LKC5" s="177"/>
      <c r="LKD5" s="177"/>
      <c r="LKE5" s="177"/>
      <c r="LKF5" s="177"/>
      <c r="LKG5" s="177"/>
      <c r="LKH5" s="177"/>
      <c r="LKI5" s="177"/>
      <c r="LKJ5" s="177"/>
      <c r="LKK5" s="177"/>
      <c r="LKL5" s="177"/>
      <c r="LKM5" s="177"/>
      <c r="LKN5" s="177"/>
      <c r="LKO5" s="177"/>
      <c r="LKP5" s="177"/>
      <c r="LKQ5" s="177"/>
      <c r="LKR5" s="177"/>
      <c r="LKS5" s="177"/>
      <c r="LKT5" s="177"/>
      <c r="LKU5" s="177"/>
      <c r="LKV5" s="177"/>
      <c r="LKW5" s="177"/>
      <c r="LKX5" s="177"/>
      <c r="LKY5" s="177"/>
      <c r="LKZ5" s="177"/>
      <c r="LLA5" s="177"/>
      <c r="LLB5" s="177"/>
      <c r="LLC5" s="177"/>
      <c r="LLD5" s="177"/>
      <c r="LLE5" s="177"/>
      <c r="LLF5" s="177"/>
      <c r="LLG5" s="177"/>
      <c r="LLH5" s="177"/>
      <c r="LLI5" s="177"/>
      <c r="LLJ5" s="177"/>
      <c r="LLK5" s="177"/>
      <c r="LLL5" s="177"/>
      <c r="LLM5" s="177"/>
      <c r="LLN5" s="177"/>
      <c r="LLO5" s="177"/>
      <c r="LLP5" s="177"/>
      <c r="LLQ5" s="177"/>
      <c r="LLR5" s="177"/>
      <c r="LLS5" s="177"/>
      <c r="LLT5" s="177"/>
      <c r="LLU5" s="177"/>
      <c r="LLV5" s="177"/>
      <c r="LLW5" s="177"/>
      <c r="LLX5" s="177"/>
      <c r="LLY5" s="177"/>
      <c r="LLZ5" s="177"/>
      <c r="LMA5" s="177"/>
      <c r="LMB5" s="177"/>
      <c r="LMC5" s="177"/>
      <c r="LMD5" s="177"/>
      <c r="LME5" s="177"/>
      <c r="LMF5" s="177"/>
      <c r="LMG5" s="177"/>
      <c r="LMH5" s="177"/>
      <c r="LMI5" s="177"/>
      <c r="LMJ5" s="177"/>
      <c r="LMK5" s="177"/>
      <c r="LML5" s="177"/>
      <c r="LMM5" s="177"/>
      <c r="LMN5" s="177"/>
      <c r="LMO5" s="177"/>
      <c r="LMP5" s="177"/>
      <c r="LMQ5" s="177"/>
      <c r="LMR5" s="177"/>
      <c r="LMS5" s="177"/>
      <c r="LMT5" s="177"/>
      <c r="LMU5" s="177"/>
      <c r="LMV5" s="177"/>
      <c r="LMW5" s="177"/>
      <c r="LMX5" s="177"/>
      <c r="LMY5" s="177"/>
      <c r="LMZ5" s="177"/>
      <c r="LNA5" s="177"/>
      <c r="LNB5" s="177"/>
      <c r="LNC5" s="177"/>
      <c r="LND5" s="177"/>
      <c r="LNE5" s="177"/>
      <c r="LNF5" s="177"/>
      <c r="LNG5" s="177"/>
      <c r="LNH5" s="177"/>
      <c r="LNI5" s="177"/>
      <c r="LNJ5" s="177"/>
      <c r="LNK5" s="177"/>
      <c r="LNL5" s="177"/>
      <c r="LNM5" s="177"/>
      <c r="LNN5" s="177"/>
      <c r="LNO5" s="177"/>
      <c r="LNP5" s="177"/>
      <c r="LNQ5" s="177"/>
      <c r="LNR5" s="177"/>
      <c r="LNS5" s="177"/>
      <c r="LNT5" s="177"/>
      <c r="LNU5" s="177"/>
      <c r="LNV5" s="177"/>
      <c r="LNW5" s="177"/>
      <c r="LNX5" s="177"/>
      <c r="LNY5" s="177"/>
      <c r="LNZ5" s="177"/>
      <c r="LOA5" s="177"/>
      <c r="LOB5" s="177"/>
      <c r="LOC5" s="177"/>
      <c r="LOD5" s="177"/>
      <c r="LOE5" s="177"/>
      <c r="LOF5" s="177"/>
      <c r="LOG5" s="177"/>
      <c r="LOH5" s="177"/>
      <c r="LOI5" s="177"/>
      <c r="LOJ5" s="177"/>
      <c r="LOK5" s="177"/>
      <c r="LOL5" s="177"/>
      <c r="LOM5" s="177"/>
      <c r="LON5" s="177"/>
      <c r="LOO5" s="177"/>
      <c r="LOP5" s="177"/>
      <c r="LOQ5" s="177"/>
      <c r="LOR5" s="177"/>
      <c r="LOS5" s="177"/>
      <c r="LOT5" s="177"/>
      <c r="LOU5" s="177"/>
      <c r="LOV5" s="177"/>
      <c r="LOW5" s="177"/>
      <c r="LOX5" s="177"/>
      <c r="LOY5" s="177"/>
      <c r="LOZ5" s="177"/>
      <c r="LPA5" s="177"/>
      <c r="LPB5" s="177"/>
      <c r="LPC5" s="177"/>
      <c r="LPD5" s="177"/>
      <c r="LPE5" s="177"/>
      <c r="LPF5" s="177"/>
      <c r="LPG5" s="177"/>
      <c r="LPH5" s="177"/>
      <c r="LPI5" s="177"/>
      <c r="LPJ5" s="177"/>
      <c r="LPK5" s="177"/>
      <c r="LPL5" s="177"/>
      <c r="LPM5" s="177"/>
      <c r="LPN5" s="177"/>
      <c r="LPO5" s="177"/>
      <c r="LPP5" s="177"/>
      <c r="LPQ5" s="177"/>
      <c r="LPR5" s="177"/>
      <c r="LPS5" s="177"/>
      <c r="LPT5" s="177"/>
      <c r="LPU5" s="177"/>
      <c r="LPV5" s="177"/>
      <c r="LPW5" s="177"/>
      <c r="LPX5" s="177"/>
      <c r="LPY5" s="177"/>
      <c r="LPZ5" s="177"/>
      <c r="LQA5" s="177"/>
      <c r="LQB5" s="177"/>
      <c r="LQC5" s="177"/>
      <c r="LQD5" s="177"/>
      <c r="LQE5" s="177"/>
      <c r="LQF5" s="177"/>
      <c r="LQG5" s="177"/>
      <c r="LQH5" s="177"/>
      <c r="LQI5" s="177"/>
      <c r="LQJ5" s="177"/>
      <c r="LQK5" s="177"/>
      <c r="LQL5" s="177"/>
      <c r="LQM5" s="177"/>
      <c r="LQN5" s="177"/>
      <c r="LQO5" s="177"/>
      <c r="LQP5" s="177"/>
      <c r="LQQ5" s="177"/>
      <c r="LQR5" s="177"/>
      <c r="LQS5" s="177"/>
      <c r="LQT5" s="177"/>
      <c r="LQU5" s="177"/>
      <c r="LQV5" s="177"/>
      <c r="LQW5" s="177"/>
      <c r="LQX5" s="177"/>
      <c r="LQY5" s="177"/>
      <c r="LQZ5" s="177"/>
      <c r="LRA5" s="177"/>
      <c r="LRB5" s="177"/>
      <c r="LRC5" s="177"/>
      <c r="LRD5" s="177"/>
      <c r="LRE5" s="177"/>
      <c r="LRF5" s="177"/>
      <c r="LRG5" s="177"/>
      <c r="LRH5" s="177"/>
      <c r="LRI5" s="177"/>
      <c r="LRJ5" s="177"/>
      <c r="LRK5" s="177"/>
      <c r="LRL5" s="177"/>
      <c r="LRM5" s="177"/>
      <c r="LRN5" s="177"/>
      <c r="LRO5" s="177"/>
      <c r="LRP5" s="177"/>
      <c r="LRQ5" s="177"/>
      <c r="LRR5" s="177"/>
      <c r="LRS5" s="177"/>
      <c r="LRT5" s="177"/>
      <c r="LRU5" s="177"/>
      <c r="LRV5" s="177"/>
      <c r="LRW5" s="177"/>
      <c r="LRX5" s="177"/>
      <c r="LRY5" s="177"/>
      <c r="LRZ5" s="177"/>
      <c r="LSA5" s="177"/>
      <c r="LSB5" s="177"/>
      <c r="LSC5" s="177"/>
      <c r="LSD5" s="177"/>
      <c r="LSE5" s="177"/>
      <c r="LSF5" s="177"/>
      <c r="LSG5" s="177"/>
      <c r="LSH5" s="177"/>
      <c r="LSI5" s="177"/>
      <c r="LSJ5" s="177"/>
      <c r="LSK5" s="177"/>
      <c r="LSL5" s="177"/>
      <c r="LSM5" s="177"/>
      <c r="LSN5" s="177"/>
      <c r="LSO5" s="177"/>
      <c r="LSP5" s="177"/>
      <c r="LSQ5" s="177"/>
      <c r="LSR5" s="177"/>
      <c r="LSS5" s="177"/>
      <c r="LST5" s="177"/>
      <c r="LSU5" s="177"/>
      <c r="LSV5" s="177"/>
      <c r="LSW5" s="177"/>
      <c r="LSX5" s="177"/>
      <c r="LSY5" s="177"/>
      <c r="LSZ5" s="177"/>
      <c r="LTA5" s="177"/>
      <c r="LTB5" s="177"/>
      <c r="LTC5" s="177"/>
      <c r="LTD5" s="177"/>
      <c r="LTE5" s="177"/>
      <c r="LTF5" s="177"/>
      <c r="LTG5" s="177"/>
      <c r="LTH5" s="177"/>
      <c r="LTI5" s="177"/>
      <c r="LTJ5" s="177"/>
      <c r="LTK5" s="177"/>
      <c r="LTL5" s="177"/>
      <c r="LTM5" s="177"/>
      <c r="LTN5" s="177"/>
      <c r="LTO5" s="177"/>
      <c r="LTP5" s="177"/>
      <c r="LTQ5" s="177"/>
      <c r="LTR5" s="177"/>
      <c r="LTS5" s="177"/>
      <c r="LTT5" s="177"/>
      <c r="LTU5" s="177"/>
      <c r="LTV5" s="177"/>
      <c r="LTW5" s="177"/>
      <c r="LTX5" s="177"/>
      <c r="LTY5" s="177"/>
      <c r="LTZ5" s="177"/>
      <c r="LUA5" s="177"/>
      <c r="LUB5" s="177"/>
      <c r="LUC5" s="177"/>
      <c r="LUD5" s="177"/>
      <c r="LUE5" s="177"/>
      <c r="LUF5" s="177"/>
      <c r="LUG5" s="177"/>
      <c r="LUH5" s="177"/>
      <c r="LUI5" s="177"/>
      <c r="LUJ5" s="177"/>
      <c r="LUK5" s="177"/>
      <c r="LUL5" s="177"/>
      <c r="LUM5" s="177"/>
      <c r="LUN5" s="177"/>
      <c r="LUO5" s="177"/>
      <c r="LUP5" s="177"/>
      <c r="LUQ5" s="177"/>
      <c r="LUR5" s="177"/>
      <c r="LUS5" s="177"/>
      <c r="LUT5" s="177"/>
      <c r="LUU5" s="177"/>
      <c r="LUV5" s="177"/>
      <c r="LUW5" s="177"/>
      <c r="LUX5" s="177"/>
      <c r="LUY5" s="177"/>
      <c r="LUZ5" s="177"/>
      <c r="LVA5" s="177"/>
      <c r="LVB5" s="177"/>
      <c r="LVC5" s="177"/>
      <c r="LVD5" s="177"/>
      <c r="LVE5" s="177"/>
      <c r="LVF5" s="177"/>
      <c r="LVG5" s="177"/>
      <c r="LVH5" s="177"/>
      <c r="LVI5" s="177"/>
      <c r="LVJ5" s="177"/>
      <c r="LVK5" s="177"/>
      <c r="LVL5" s="177"/>
      <c r="LVM5" s="177"/>
      <c r="LVN5" s="177"/>
      <c r="LVO5" s="177"/>
      <c r="LVP5" s="177"/>
      <c r="LVQ5" s="177"/>
      <c r="LVR5" s="177"/>
      <c r="LVS5" s="177"/>
      <c r="LVT5" s="177"/>
      <c r="LVU5" s="177"/>
      <c r="LVV5" s="177"/>
      <c r="LVW5" s="177"/>
      <c r="LVX5" s="177"/>
      <c r="LVY5" s="177"/>
      <c r="LVZ5" s="177"/>
      <c r="LWA5" s="177"/>
      <c r="LWB5" s="177"/>
      <c r="LWC5" s="177"/>
      <c r="LWD5" s="177"/>
      <c r="LWE5" s="177"/>
      <c r="LWF5" s="177"/>
      <c r="LWG5" s="177"/>
      <c r="LWH5" s="177"/>
      <c r="LWI5" s="177"/>
      <c r="LWJ5" s="177"/>
      <c r="LWK5" s="177"/>
      <c r="LWL5" s="177"/>
      <c r="LWM5" s="177"/>
      <c r="LWN5" s="177"/>
      <c r="LWO5" s="177"/>
      <c r="LWP5" s="177"/>
      <c r="LWQ5" s="177"/>
      <c r="LWR5" s="177"/>
      <c r="LWS5" s="177"/>
      <c r="LWT5" s="177"/>
      <c r="LWU5" s="177"/>
      <c r="LWV5" s="177"/>
      <c r="LWW5" s="177"/>
      <c r="LWX5" s="177"/>
      <c r="LWY5" s="177"/>
      <c r="LWZ5" s="177"/>
      <c r="LXA5" s="177"/>
      <c r="LXB5" s="177"/>
      <c r="LXC5" s="177"/>
      <c r="LXD5" s="177"/>
      <c r="LXE5" s="177"/>
      <c r="LXF5" s="177"/>
      <c r="LXG5" s="177"/>
      <c r="LXH5" s="177"/>
      <c r="LXI5" s="177"/>
      <c r="LXJ5" s="177"/>
      <c r="LXK5" s="177"/>
      <c r="LXL5" s="177"/>
      <c r="LXM5" s="177"/>
      <c r="LXN5" s="177"/>
      <c r="LXO5" s="177"/>
      <c r="LXP5" s="177"/>
      <c r="LXQ5" s="177"/>
      <c r="LXR5" s="177"/>
      <c r="LXS5" s="177"/>
      <c r="LXT5" s="177"/>
      <c r="LXU5" s="177"/>
      <c r="LXV5" s="177"/>
      <c r="LXW5" s="177"/>
      <c r="LXX5" s="177"/>
      <c r="LXY5" s="177"/>
      <c r="LXZ5" s="177"/>
      <c r="LYA5" s="177"/>
      <c r="LYB5" s="177"/>
      <c r="LYC5" s="177"/>
      <c r="LYD5" s="177"/>
      <c r="LYE5" s="177"/>
      <c r="LYF5" s="177"/>
      <c r="LYG5" s="177"/>
      <c r="LYH5" s="177"/>
      <c r="LYI5" s="177"/>
      <c r="LYJ5" s="177"/>
      <c r="LYK5" s="177"/>
      <c r="LYL5" s="177"/>
      <c r="LYM5" s="177"/>
      <c r="LYN5" s="177"/>
      <c r="LYO5" s="177"/>
      <c r="LYP5" s="177"/>
      <c r="LYQ5" s="177"/>
      <c r="LYR5" s="177"/>
      <c r="LYS5" s="177"/>
      <c r="LYT5" s="177"/>
      <c r="LYU5" s="177"/>
      <c r="LYV5" s="177"/>
      <c r="LYW5" s="177"/>
      <c r="LYX5" s="177"/>
      <c r="LYY5" s="177"/>
      <c r="LYZ5" s="177"/>
      <c r="LZA5" s="177"/>
      <c r="LZB5" s="177"/>
      <c r="LZC5" s="177"/>
      <c r="LZD5" s="177"/>
      <c r="LZE5" s="177"/>
      <c r="LZF5" s="177"/>
      <c r="LZG5" s="177"/>
      <c r="LZH5" s="177"/>
      <c r="LZI5" s="177"/>
      <c r="LZJ5" s="177"/>
      <c r="LZK5" s="177"/>
      <c r="LZL5" s="177"/>
      <c r="LZM5" s="177"/>
      <c r="LZN5" s="177"/>
      <c r="LZO5" s="177"/>
      <c r="LZP5" s="177"/>
      <c r="LZQ5" s="177"/>
      <c r="LZR5" s="177"/>
      <c r="LZS5" s="177"/>
      <c r="LZT5" s="177"/>
      <c r="LZU5" s="177"/>
      <c r="LZV5" s="177"/>
      <c r="LZW5" s="177"/>
      <c r="LZX5" s="177"/>
      <c r="LZY5" s="177"/>
      <c r="LZZ5" s="177"/>
      <c r="MAA5" s="177"/>
      <c r="MAB5" s="177"/>
      <c r="MAC5" s="177"/>
      <c r="MAD5" s="177"/>
      <c r="MAE5" s="177"/>
      <c r="MAF5" s="177"/>
      <c r="MAG5" s="177"/>
      <c r="MAH5" s="177"/>
      <c r="MAI5" s="177"/>
      <c r="MAJ5" s="177"/>
      <c r="MAK5" s="177"/>
      <c r="MAL5" s="177"/>
      <c r="MAM5" s="177"/>
      <c r="MAN5" s="177"/>
      <c r="MAO5" s="177"/>
      <c r="MAP5" s="177"/>
      <c r="MAQ5" s="177"/>
      <c r="MAR5" s="177"/>
      <c r="MAS5" s="177"/>
      <c r="MAT5" s="177"/>
      <c r="MAU5" s="177"/>
      <c r="MAV5" s="177"/>
      <c r="MAW5" s="177"/>
      <c r="MAX5" s="177"/>
      <c r="MAY5" s="177"/>
      <c r="MAZ5" s="177"/>
      <c r="MBA5" s="177"/>
      <c r="MBB5" s="177"/>
      <c r="MBC5" s="177"/>
      <c r="MBD5" s="177"/>
      <c r="MBE5" s="177"/>
      <c r="MBF5" s="177"/>
      <c r="MBG5" s="177"/>
      <c r="MBH5" s="177"/>
      <c r="MBI5" s="177"/>
      <c r="MBJ5" s="177"/>
      <c r="MBK5" s="177"/>
      <c r="MBL5" s="177"/>
      <c r="MBM5" s="177"/>
      <c r="MBN5" s="177"/>
      <c r="MBO5" s="177"/>
      <c r="MBP5" s="177"/>
      <c r="MBQ5" s="177"/>
      <c r="MBR5" s="177"/>
      <c r="MBS5" s="177"/>
      <c r="MBT5" s="177"/>
      <c r="MBU5" s="177"/>
      <c r="MBV5" s="177"/>
      <c r="MBW5" s="177"/>
      <c r="MBX5" s="177"/>
      <c r="MBY5" s="177"/>
      <c r="MBZ5" s="177"/>
      <c r="MCA5" s="177"/>
      <c r="MCB5" s="177"/>
      <c r="MCC5" s="177"/>
      <c r="MCD5" s="177"/>
      <c r="MCE5" s="177"/>
      <c r="MCF5" s="177"/>
      <c r="MCG5" s="177"/>
      <c r="MCH5" s="177"/>
      <c r="MCI5" s="177"/>
      <c r="MCJ5" s="177"/>
      <c r="MCK5" s="177"/>
      <c r="MCL5" s="177"/>
      <c r="MCM5" s="177"/>
      <c r="MCN5" s="177"/>
      <c r="MCO5" s="177"/>
      <c r="MCP5" s="177"/>
      <c r="MCQ5" s="177"/>
      <c r="MCR5" s="177"/>
      <c r="MCS5" s="177"/>
      <c r="MCT5" s="177"/>
      <c r="MCU5" s="177"/>
      <c r="MCV5" s="177"/>
      <c r="MCW5" s="177"/>
      <c r="MCX5" s="177"/>
      <c r="MCY5" s="177"/>
      <c r="MCZ5" s="177"/>
      <c r="MDA5" s="177"/>
      <c r="MDB5" s="177"/>
      <c r="MDC5" s="177"/>
      <c r="MDD5" s="177"/>
      <c r="MDE5" s="177"/>
      <c r="MDF5" s="177"/>
      <c r="MDG5" s="177"/>
      <c r="MDH5" s="177"/>
      <c r="MDI5" s="177"/>
      <c r="MDJ5" s="177"/>
      <c r="MDK5" s="177"/>
      <c r="MDL5" s="177"/>
      <c r="MDM5" s="177"/>
      <c r="MDN5" s="177"/>
      <c r="MDO5" s="177"/>
      <c r="MDP5" s="177"/>
      <c r="MDQ5" s="177"/>
      <c r="MDR5" s="177"/>
      <c r="MDS5" s="177"/>
      <c r="MDT5" s="177"/>
      <c r="MDU5" s="177"/>
      <c r="MDV5" s="177"/>
      <c r="MDW5" s="177"/>
      <c r="MDX5" s="177"/>
      <c r="MDY5" s="177"/>
      <c r="MDZ5" s="177"/>
      <c r="MEA5" s="177"/>
      <c r="MEB5" s="177"/>
      <c r="MEC5" s="177"/>
      <c r="MED5" s="177"/>
      <c r="MEE5" s="177"/>
      <c r="MEF5" s="177"/>
      <c r="MEG5" s="177"/>
      <c r="MEH5" s="177"/>
      <c r="MEI5" s="177"/>
      <c r="MEJ5" s="177"/>
      <c r="MEK5" s="177"/>
      <c r="MEL5" s="177"/>
      <c r="MEM5" s="177"/>
      <c r="MEN5" s="177"/>
      <c r="MEO5" s="177"/>
      <c r="MEP5" s="177"/>
      <c r="MEQ5" s="177"/>
      <c r="MER5" s="177"/>
      <c r="MES5" s="177"/>
      <c r="MET5" s="177"/>
      <c r="MEU5" s="177"/>
      <c r="MEV5" s="177"/>
      <c r="MEW5" s="177"/>
      <c r="MEX5" s="177"/>
      <c r="MEY5" s="177"/>
      <c r="MEZ5" s="177"/>
      <c r="MFA5" s="177"/>
      <c r="MFB5" s="177"/>
      <c r="MFC5" s="177"/>
      <c r="MFD5" s="177"/>
      <c r="MFE5" s="177"/>
      <c r="MFF5" s="177"/>
      <c r="MFG5" s="177"/>
      <c r="MFH5" s="177"/>
      <c r="MFI5" s="177"/>
      <c r="MFJ5" s="177"/>
      <c r="MFK5" s="177"/>
      <c r="MFL5" s="177"/>
      <c r="MFM5" s="177"/>
      <c r="MFN5" s="177"/>
      <c r="MFO5" s="177"/>
      <c r="MFP5" s="177"/>
      <c r="MFQ5" s="177"/>
      <c r="MFR5" s="177"/>
      <c r="MFS5" s="177"/>
      <c r="MFT5" s="177"/>
      <c r="MFU5" s="177"/>
      <c r="MFV5" s="177"/>
      <c r="MFW5" s="177"/>
      <c r="MFX5" s="177"/>
      <c r="MFY5" s="177"/>
      <c r="MFZ5" s="177"/>
      <c r="MGA5" s="177"/>
      <c r="MGB5" s="177"/>
      <c r="MGC5" s="177"/>
      <c r="MGD5" s="177"/>
      <c r="MGE5" s="177"/>
      <c r="MGF5" s="177"/>
      <c r="MGG5" s="177"/>
      <c r="MGH5" s="177"/>
      <c r="MGI5" s="177"/>
      <c r="MGJ5" s="177"/>
      <c r="MGK5" s="177"/>
      <c r="MGL5" s="177"/>
      <c r="MGM5" s="177"/>
      <c r="MGN5" s="177"/>
      <c r="MGO5" s="177"/>
      <c r="MGP5" s="177"/>
      <c r="MGQ5" s="177"/>
      <c r="MGR5" s="177"/>
      <c r="MGS5" s="177"/>
      <c r="MGT5" s="177"/>
      <c r="MGU5" s="177"/>
      <c r="MGV5" s="177"/>
      <c r="MGW5" s="177"/>
      <c r="MGX5" s="177"/>
      <c r="MGY5" s="177"/>
      <c r="MGZ5" s="177"/>
      <c r="MHA5" s="177"/>
      <c r="MHB5" s="177"/>
      <c r="MHC5" s="177"/>
      <c r="MHD5" s="177"/>
      <c r="MHE5" s="177"/>
      <c r="MHF5" s="177"/>
      <c r="MHG5" s="177"/>
      <c r="MHH5" s="177"/>
      <c r="MHI5" s="177"/>
      <c r="MHJ5" s="177"/>
      <c r="MHK5" s="177"/>
      <c r="MHL5" s="177"/>
      <c r="MHM5" s="177"/>
      <c r="MHN5" s="177"/>
      <c r="MHO5" s="177"/>
      <c r="MHP5" s="177"/>
      <c r="MHQ5" s="177"/>
      <c r="MHR5" s="177"/>
      <c r="MHS5" s="177"/>
      <c r="MHT5" s="177"/>
      <c r="MHU5" s="177"/>
      <c r="MHV5" s="177"/>
      <c r="MHW5" s="177"/>
      <c r="MHX5" s="177"/>
      <c r="MHY5" s="177"/>
      <c r="MHZ5" s="177"/>
      <c r="MIA5" s="177"/>
      <c r="MIB5" s="177"/>
      <c r="MIC5" s="177"/>
      <c r="MID5" s="177"/>
      <c r="MIE5" s="177"/>
      <c r="MIF5" s="177"/>
      <c r="MIG5" s="177"/>
      <c r="MIH5" s="177"/>
      <c r="MII5" s="177"/>
      <c r="MIJ5" s="177"/>
      <c r="MIK5" s="177"/>
      <c r="MIL5" s="177"/>
      <c r="MIM5" s="177"/>
      <c r="MIN5" s="177"/>
      <c r="MIO5" s="177"/>
      <c r="MIP5" s="177"/>
      <c r="MIQ5" s="177"/>
      <c r="MIR5" s="177"/>
      <c r="MIS5" s="177"/>
      <c r="MIT5" s="177"/>
      <c r="MIU5" s="177"/>
      <c r="MIV5" s="177"/>
      <c r="MIW5" s="177"/>
      <c r="MIX5" s="177"/>
      <c r="MIY5" s="177"/>
      <c r="MIZ5" s="177"/>
      <c r="MJA5" s="177"/>
      <c r="MJB5" s="177"/>
      <c r="MJC5" s="177"/>
      <c r="MJD5" s="177"/>
      <c r="MJE5" s="177"/>
      <c r="MJF5" s="177"/>
      <c r="MJG5" s="177"/>
      <c r="MJH5" s="177"/>
      <c r="MJI5" s="177"/>
      <c r="MJJ5" s="177"/>
      <c r="MJK5" s="177"/>
      <c r="MJL5" s="177"/>
      <c r="MJM5" s="177"/>
      <c r="MJN5" s="177"/>
      <c r="MJO5" s="177"/>
      <c r="MJP5" s="177"/>
      <c r="MJQ5" s="177"/>
      <c r="MJR5" s="177"/>
      <c r="MJS5" s="177"/>
      <c r="MJT5" s="177"/>
      <c r="MJU5" s="177"/>
      <c r="MJV5" s="177"/>
      <c r="MJW5" s="177"/>
      <c r="MJX5" s="177"/>
      <c r="MJY5" s="177"/>
      <c r="MJZ5" s="177"/>
      <c r="MKA5" s="177"/>
      <c r="MKB5" s="177"/>
      <c r="MKC5" s="177"/>
      <c r="MKD5" s="177"/>
      <c r="MKE5" s="177"/>
      <c r="MKF5" s="177"/>
      <c r="MKG5" s="177"/>
      <c r="MKH5" s="177"/>
      <c r="MKI5" s="177"/>
      <c r="MKJ5" s="177"/>
      <c r="MKK5" s="177"/>
      <c r="MKL5" s="177"/>
      <c r="MKM5" s="177"/>
      <c r="MKN5" s="177"/>
      <c r="MKO5" s="177"/>
      <c r="MKP5" s="177"/>
      <c r="MKQ5" s="177"/>
      <c r="MKR5" s="177"/>
      <c r="MKS5" s="177"/>
      <c r="MKT5" s="177"/>
      <c r="MKU5" s="177"/>
      <c r="MKV5" s="177"/>
      <c r="MKW5" s="177"/>
      <c r="MKX5" s="177"/>
      <c r="MKY5" s="177"/>
      <c r="MKZ5" s="177"/>
      <c r="MLA5" s="177"/>
      <c r="MLB5" s="177"/>
      <c r="MLC5" s="177"/>
      <c r="MLD5" s="177"/>
      <c r="MLE5" s="177"/>
      <c r="MLF5" s="177"/>
      <c r="MLG5" s="177"/>
      <c r="MLH5" s="177"/>
      <c r="MLI5" s="177"/>
      <c r="MLJ5" s="177"/>
      <c r="MLK5" s="177"/>
      <c r="MLL5" s="177"/>
      <c r="MLM5" s="177"/>
      <c r="MLN5" s="177"/>
      <c r="MLO5" s="177"/>
      <c r="MLP5" s="177"/>
      <c r="MLQ5" s="177"/>
      <c r="MLR5" s="177"/>
      <c r="MLS5" s="177"/>
      <c r="MLT5" s="177"/>
      <c r="MLU5" s="177"/>
      <c r="MLV5" s="177"/>
      <c r="MLW5" s="177"/>
      <c r="MLX5" s="177"/>
      <c r="MLY5" s="177"/>
      <c r="MLZ5" s="177"/>
      <c r="MMA5" s="177"/>
      <c r="MMB5" s="177"/>
      <c r="MMC5" s="177"/>
      <c r="MMD5" s="177"/>
      <c r="MME5" s="177"/>
      <c r="MMF5" s="177"/>
      <c r="MMG5" s="177"/>
      <c r="MMH5" s="177"/>
      <c r="MMI5" s="177"/>
      <c r="MMJ5" s="177"/>
      <c r="MMK5" s="177"/>
      <c r="MML5" s="177"/>
      <c r="MMM5" s="177"/>
      <c r="MMN5" s="177"/>
      <c r="MMO5" s="177"/>
      <c r="MMP5" s="177"/>
      <c r="MMQ5" s="177"/>
      <c r="MMR5" s="177"/>
      <c r="MMS5" s="177"/>
      <c r="MMT5" s="177"/>
      <c r="MMU5" s="177"/>
      <c r="MMV5" s="177"/>
      <c r="MMW5" s="177"/>
      <c r="MMX5" s="177"/>
      <c r="MMY5" s="177"/>
      <c r="MMZ5" s="177"/>
      <c r="MNA5" s="177"/>
      <c r="MNB5" s="177"/>
      <c r="MNC5" s="177"/>
      <c r="MND5" s="177"/>
      <c r="MNE5" s="177"/>
      <c r="MNF5" s="177"/>
      <c r="MNG5" s="177"/>
      <c r="MNH5" s="177"/>
      <c r="MNI5" s="177"/>
      <c r="MNJ5" s="177"/>
      <c r="MNK5" s="177"/>
      <c r="MNL5" s="177"/>
      <c r="MNM5" s="177"/>
      <c r="MNN5" s="177"/>
      <c r="MNO5" s="177"/>
      <c r="MNP5" s="177"/>
      <c r="MNQ5" s="177"/>
      <c r="MNR5" s="177"/>
      <c r="MNS5" s="177"/>
      <c r="MNT5" s="177"/>
      <c r="MNU5" s="177"/>
      <c r="MNV5" s="177"/>
      <c r="MNW5" s="177"/>
      <c r="MNX5" s="177"/>
      <c r="MNY5" s="177"/>
      <c r="MNZ5" s="177"/>
      <c r="MOA5" s="177"/>
      <c r="MOB5" s="177"/>
      <c r="MOC5" s="177"/>
      <c r="MOD5" s="177"/>
      <c r="MOE5" s="177"/>
      <c r="MOF5" s="177"/>
      <c r="MOG5" s="177"/>
      <c r="MOH5" s="177"/>
      <c r="MOI5" s="177"/>
      <c r="MOJ5" s="177"/>
      <c r="MOK5" s="177"/>
      <c r="MOL5" s="177"/>
      <c r="MOM5" s="177"/>
      <c r="MON5" s="177"/>
      <c r="MOO5" s="177"/>
      <c r="MOP5" s="177"/>
      <c r="MOQ5" s="177"/>
      <c r="MOR5" s="177"/>
      <c r="MOS5" s="177"/>
      <c r="MOT5" s="177"/>
      <c r="MOU5" s="177"/>
      <c r="MOV5" s="177"/>
      <c r="MOW5" s="177"/>
      <c r="MOX5" s="177"/>
      <c r="MOY5" s="177"/>
      <c r="MOZ5" s="177"/>
      <c r="MPA5" s="177"/>
      <c r="MPB5" s="177"/>
      <c r="MPC5" s="177"/>
      <c r="MPD5" s="177"/>
      <c r="MPE5" s="177"/>
      <c r="MPF5" s="177"/>
      <c r="MPG5" s="177"/>
      <c r="MPH5" s="177"/>
      <c r="MPI5" s="177"/>
      <c r="MPJ5" s="177"/>
      <c r="MPK5" s="177"/>
      <c r="MPL5" s="177"/>
      <c r="MPM5" s="177"/>
      <c r="MPN5" s="177"/>
      <c r="MPO5" s="177"/>
      <c r="MPP5" s="177"/>
      <c r="MPQ5" s="177"/>
      <c r="MPR5" s="177"/>
      <c r="MPS5" s="177"/>
      <c r="MPT5" s="177"/>
      <c r="MPU5" s="177"/>
      <c r="MPV5" s="177"/>
      <c r="MPW5" s="177"/>
      <c r="MPX5" s="177"/>
      <c r="MPY5" s="177"/>
      <c r="MPZ5" s="177"/>
      <c r="MQA5" s="177"/>
      <c r="MQB5" s="177"/>
      <c r="MQC5" s="177"/>
      <c r="MQD5" s="177"/>
      <c r="MQE5" s="177"/>
      <c r="MQF5" s="177"/>
      <c r="MQG5" s="177"/>
      <c r="MQH5" s="177"/>
      <c r="MQI5" s="177"/>
      <c r="MQJ5" s="177"/>
      <c r="MQK5" s="177"/>
      <c r="MQL5" s="177"/>
      <c r="MQM5" s="177"/>
      <c r="MQN5" s="177"/>
      <c r="MQO5" s="177"/>
      <c r="MQP5" s="177"/>
      <c r="MQQ5" s="177"/>
      <c r="MQR5" s="177"/>
      <c r="MQS5" s="177"/>
      <c r="MQT5" s="177"/>
      <c r="MQU5" s="177"/>
      <c r="MQV5" s="177"/>
      <c r="MQW5" s="177"/>
      <c r="MQX5" s="177"/>
      <c r="MQY5" s="177"/>
      <c r="MQZ5" s="177"/>
      <c r="MRA5" s="177"/>
      <c r="MRB5" s="177"/>
      <c r="MRC5" s="177"/>
      <c r="MRD5" s="177"/>
      <c r="MRE5" s="177"/>
      <c r="MRF5" s="177"/>
      <c r="MRG5" s="177"/>
      <c r="MRH5" s="177"/>
      <c r="MRI5" s="177"/>
      <c r="MRJ5" s="177"/>
      <c r="MRK5" s="177"/>
      <c r="MRL5" s="177"/>
      <c r="MRM5" s="177"/>
      <c r="MRN5" s="177"/>
      <c r="MRO5" s="177"/>
      <c r="MRP5" s="177"/>
      <c r="MRQ5" s="177"/>
      <c r="MRR5" s="177"/>
      <c r="MRS5" s="177"/>
      <c r="MRT5" s="177"/>
      <c r="MRU5" s="177"/>
      <c r="MRV5" s="177"/>
      <c r="MRW5" s="177"/>
      <c r="MRX5" s="177"/>
      <c r="MRY5" s="177"/>
      <c r="MRZ5" s="177"/>
      <c r="MSA5" s="177"/>
      <c r="MSB5" s="177"/>
      <c r="MSC5" s="177"/>
      <c r="MSD5" s="177"/>
      <c r="MSE5" s="177"/>
      <c r="MSF5" s="177"/>
      <c r="MSG5" s="177"/>
      <c r="MSH5" s="177"/>
      <c r="MSI5" s="177"/>
      <c r="MSJ5" s="177"/>
      <c r="MSK5" s="177"/>
      <c r="MSL5" s="177"/>
      <c r="MSM5" s="177"/>
      <c r="MSN5" s="177"/>
      <c r="MSO5" s="177"/>
      <c r="MSP5" s="177"/>
      <c r="MSQ5" s="177"/>
      <c r="MSR5" s="177"/>
      <c r="MSS5" s="177"/>
      <c r="MST5" s="177"/>
      <c r="MSU5" s="177"/>
      <c r="MSV5" s="177"/>
      <c r="MSW5" s="177"/>
      <c r="MSX5" s="177"/>
      <c r="MSY5" s="177"/>
      <c r="MSZ5" s="177"/>
      <c r="MTA5" s="177"/>
      <c r="MTB5" s="177"/>
      <c r="MTC5" s="177"/>
      <c r="MTD5" s="177"/>
      <c r="MTE5" s="177"/>
      <c r="MTF5" s="177"/>
      <c r="MTG5" s="177"/>
      <c r="MTH5" s="177"/>
      <c r="MTI5" s="177"/>
      <c r="MTJ5" s="177"/>
      <c r="MTK5" s="177"/>
      <c r="MTL5" s="177"/>
      <c r="MTM5" s="177"/>
      <c r="MTN5" s="177"/>
      <c r="MTO5" s="177"/>
      <c r="MTP5" s="177"/>
      <c r="MTQ5" s="177"/>
      <c r="MTR5" s="177"/>
      <c r="MTS5" s="177"/>
      <c r="MTT5" s="177"/>
      <c r="MTU5" s="177"/>
      <c r="MTV5" s="177"/>
      <c r="MTW5" s="177"/>
      <c r="MTX5" s="177"/>
      <c r="MTY5" s="177"/>
      <c r="MTZ5" s="177"/>
      <c r="MUA5" s="177"/>
      <c r="MUB5" s="177"/>
      <c r="MUC5" s="177"/>
      <c r="MUD5" s="177"/>
      <c r="MUE5" s="177"/>
      <c r="MUF5" s="177"/>
      <c r="MUG5" s="177"/>
      <c r="MUH5" s="177"/>
      <c r="MUI5" s="177"/>
      <c r="MUJ5" s="177"/>
      <c r="MUK5" s="177"/>
      <c r="MUL5" s="177"/>
      <c r="MUM5" s="177"/>
      <c r="MUN5" s="177"/>
      <c r="MUO5" s="177"/>
      <c r="MUP5" s="177"/>
      <c r="MUQ5" s="177"/>
      <c r="MUR5" s="177"/>
      <c r="MUS5" s="177"/>
      <c r="MUT5" s="177"/>
      <c r="MUU5" s="177"/>
      <c r="MUV5" s="177"/>
      <c r="MUW5" s="177"/>
      <c r="MUX5" s="177"/>
      <c r="MUY5" s="177"/>
      <c r="MUZ5" s="177"/>
      <c r="MVA5" s="177"/>
      <c r="MVB5" s="177"/>
      <c r="MVC5" s="177"/>
      <c r="MVD5" s="177"/>
      <c r="MVE5" s="177"/>
      <c r="MVF5" s="177"/>
      <c r="MVG5" s="177"/>
      <c r="MVH5" s="177"/>
      <c r="MVI5" s="177"/>
      <c r="MVJ5" s="177"/>
      <c r="MVK5" s="177"/>
      <c r="MVL5" s="177"/>
      <c r="MVM5" s="177"/>
      <c r="MVN5" s="177"/>
      <c r="MVO5" s="177"/>
      <c r="MVP5" s="177"/>
      <c r="MVQ5" s="177"/>
      <c r="MVR5" s="177"/>
      <c r="MVS5" s="177"/>
      <c r="MVT5" s="177"/>
      <c r="MVU5" s="177"/>
      <c r="MVV5" s="177"/>
      <c r="MVW5" s="177"/>
      <c r="MVX5" s="177"/>
      <c r="MVY5" s="177"/>
      <c r="MVZ5" s="177"/>
      <c r="MWA5" s="177"/>
      <c r="MWB5" s="177"/>
      <c r="MWC5" s="177"/>
      <c r="MWD5" s="177"/>
      <c r="MWE5" s="177"/>
      <c r="MWF5" s="177"/>
      <c r="MWG5" s="177"/>
      <c r="MWH5" s="177"/>
      <c r="MWI5" s="177"/>
      <c r="MWJ5" s="177"/>
      <c r="MWK5" s="177"/>
      <c r="MWL5" s="177"/>
      <c r="MWM5" s="177"/>
      <c r="MWN5" s="177"/>
      <c r="MWO5" s="177"/>
      <c r="MWP5" s="177"/>
      <c r="MWQ5" s="177"/>
      <c r="MWR5" s="177"/>
      <c r="MWS5" s="177"/>
      <c r="MWT5" s="177"/>
      <c r="MWU5" s="177"/>
      <c r="MWV5" s="177"/>
      <c r="MWW5" s="177"/>
      <c r="MWX5" s="177"/>
      <c r="MWY5" s="177"/>
      <c r="MWZ5" s="177"/>
      <c r="MXA5" s="177"/>
      <c r="MXB5" s="177"/>
      <c r="MXC5" s="177"/>
      <c r="MXD5" s="177"/>
      <c r="MXE5" s="177"/>
      <c r="MXF5" s="177"/>
      <c r="MXG5" s="177"/>
      <c r="MXH5" s="177"/>
      <c r="MXI5" s="177"/>
      <c r="MXJ5" s="177"/>
      <c r="MXK5" s="177"/>
      <c r="MXL5" s="177"/>
      <c r="MXM5" s="177"/>
      <c r="MXN5" s="177"/>
      <c r="MXO5" s="177"/>
      <c r="MXP5" s="177"/>
      <c r="MXQ5" s="177"/>
      <c r="MXR5" s="177"/>
      <c r="MXS5" s="177"/>
      <c r="MXT5" s="177"/>
      <c r="MXU5" s="177"/>
      <c r="MXV5" s="177"/>
      <c r="MXW5" s="177"/>
      <c r="MXX5" s="177"/>
      <c r="MXY5" s="177"/>
      <c r="MXZ5" s="177"/>
      <c r="MYA5" s="177"/>
      <c r="MYB5" s="177"/>
      <c r="MYC5" s="177"/>
      <c r="MYD5" s="177"/>
      <c r="MYE5" s="177"/>
      <c r="MYF5" s="177"/>
      <c r="MYG5" s="177"/>
      <c r="MYH5" s="177"/>
      <c r="MYI5" s="177"/>
      <c r="MYJ5" s="177"/>
      <c r="MYK5" s="177"/>
      <c r="MYL5" s="177"/>
      <c r="MYM5" s="177"/>
      <c r="MYN5" s="177"/>
      <c r="MYO5" s="177"/>
      <c r="MYP5" s="177"/>
      <c r="MYQ5" s="177"/>
      <c r="MYR5" s="177"/>
      <c r="MYS5" s="177"/>
      <c r="MYT5" s="177"/>
      <c r="MYU5" s="177"/>
      <c r="MYV5" s="177"/>
      <c r="MYW5" s="177"/>
      <c r="MYX5" s="177"/>
      <c r="MYY5" s="177"/>
      <c r="MYZ5" s="177"/>
      <c r="MZA5" s="177"/>
      <c r="MZB5" s="177"/>
      <c r="MZC5" s="177"/>
      <c r="MZD5" s="177"/>
      <c r="MZE5" s="177"/>
      <c r="MZF5" s="177"/>
      <c r="MZG5" s="177"/>
      <c r="MZH5" s="177"/>
      <c r="MZI5" s="177"/>
      <c r="MZJ5" s="177"/>
      <c r="MZK5" s="177"/>
      <c r="MZL5" s="177"/>
      <c r="MZM5" s="177"/>
      <c r="MZN5" s="177"/>
      <c r="MZO5" s="177"/>
      <c r="MZP5" s="177"/>
      <c r="MZQ5" s="177"/>
      <c r="MZR5" s="177"/>
      <c r="MZS5" s="177"/>
      <c r="MZT5" s="177"/>
      <c r="MZU5" s="177"/>
      <c r="MZV5" s="177"/>
      <c r="MZW5" s="177"/>
      <c r="MZX5" s="177"/>
      <c r="MZY5" s="177"/>
      <c r="MZZ5" s="177"/>
      <c r="NAA5" s="177"/>
      <c r="NAB5" s="177"/>
      <c r="NAC5" s="177"/>
      <c r="NAD5" s="177"/>
      <c r="NAE5" s="177"/>
      <c r="NAF5" s="177"/>
      <c r="NAG5" s="177"/>
      <c r="NAH5" s="177"/>
      <c r="NAI5" s="177"/>
      <c r="NAJ5" s="177"/>
      <c r="NAK5" s="177"/>
      <c r="NAL5" s="177"/>
      <c r="NAM5" s="177"/>
      <c r="NAN5" s="177"/>
      <c r="NAO5" s="177"/>
      <c r="NAP5" s="177"/>
      <c r="NAQ5" s="177"/>
      <c r="NAR5" s="177"/>
      <c r="NAS5" s="177"/>
      <c r="NAT5" s="177"/>
      <c r="NAU5" s="177"/>
      <c r="NAV5" s="177"/>
      <c r="NAW5" s="177"/>
      <c r="NAX5" s="177"/>
      <c r="NAY5" s="177"/>
      <c r="NAZ5" s="177"/>
      <c r="NBA5" s="177"/>
      <c r="NBB5" s="177"/>
      <c r="NBC5" s="177"/>
      <c r="NBD5" s="177"/>
      <c r="NBE5" s="177"/>
      <c r="NBF5" s="177"/>
      <c r="NBG5" s="177"/>
      <c r="NBH5" s="177"/>
      <c r="NBI5" s="177"/>
      <c r="NBJ5" s="177"/>
      <c r="NBK5" s="177"/>
      <c r="NBL5" s="177"/>
      <c r="NBM5" s="177"/>
      <c r="NBN5" s="177"/>
      <c r="NBO5" s="177"/>
      <c r="NBP5" s="177"/>
      <c r="NBQ5" s="177"/>
      <c r="NBR5" s="177"/>
      <c r="NBS5" s="177"/>
      <c r="NBT5" s="177"/>
      <c r="NBU5" s="177"/>
      <c r="NBV5" s="177"/>
      <c r="NBW5" s="177"/>
      <c r="NBX5" s="177"/>
      <c r="NBY5" s="177"/>
      <c r="NBZ5" s="177"/>
      <c r="NCA5" s="177"/>
      <c r="NCB5" s="177"/>
      <c r="NCC5" s="177"/>
      <c r="NCD5" s="177"/>
      <c r="NCE5" s="177"/>
      <c r="NCF5" s="177"/>
      <c r="NCG5" s="177"/>
      <c r="NCH5" s="177"/>
      <c r="NCI5" s="177"/>
      <c r="NCJ5" s="177"/>
      <c r="NCK5" s="177"/>
      <c r="NCL5" s="177"/>
      <c r="NCM5" s="177"/>
      <c r="NCN5" s="177"/>
      <c r="NCO5" s="177"/>
      <c r="NCP5" s="177"/>
      <c r="NCQ5" s="177"/>
      <c r="NCR5" s="177"/>
      <c r="NCS5" s="177"/>
      <c r="NCT5" s="177"/>
      <c r="NCU5" s="177"/>
      <c r="NCV5" s="177"/>
      <c r="NCW5" s="177"/>
      <c r="NCX5" s="177"/>
      <c r="NCY5" s="177"/>
      <c r="NCZ5" s="177"/>
      <c r="NDA5" s="177"/>
      <c r="NDB5" s="177"/>
      <c r="NDC5" s="177"/>
      <c r="NDD5" s="177"/>
      <c r="NDE5" s="177"/>
      <c r="NDF5" s="177"/>
      <c r="NDG5" s="177"/>
      <c r="NDH5" s="177"/>
      <c r="NDI5" s="177"/>
      <c r="NDJ5" s="177"/>
      <c r="NDK5" s="177"/>
      <c r="NDL5" s="177"/>
      <c r="NDM5" s="177"/>
      <c r="NDN5" s="177"/>
      <c r="NDO5" s="177"/>
      <c r="NDP5" s="177"/>
      <c r="NDQ5" s="177"/>
      <c r="NDR5" s="177"/>
      <c r="NDS5" s="177"/>
      <c r="NDT5" s="177"/>
      <c r="NDU5" s="177"/>
      <c r="NDV5" s="177"/>
      <c r="NDW5" s="177"/>
      <c r="NDX5" s="177"/>
      <c r="NDY5" s="177"/>
      <c r="NDZ5" s="177"/>
      <c r="NEA5" s="177"/>
      <c r="NEB5" s="177"/>
      <c r="NEC5" s="177"/>
      <c r="NED5" s="177"/>
      <c r="NEE5" s="177"/>
      <c r="NEF5" s="177"/>
      <c r="NEG5" s="177"/>
      <c r="NEH5" s="177"/>
      <c r="NEI5" s="177"/>
      <c r="NEJ5" s="177"/>
      <c r="NEK5" s="177"/>
      <c r="NEL5" s="177"/>
      <c r="NEM5" s="177"/>
      <c r="NEN5" s="177"/>
      <c r="NEO5" s="177"/>
      <c r="NEP5" s="177"/>
      <c r="NEQ5" s="177"/>
      <c r="NER5" s="177"/>
      <c r="NES5" s="177"/>
      <c r="NET5" s="177"/>
      <c r="NEU5" s="177"/>
      <c r="NEV5" s="177"/>
      <c r="NEW5" s="177"/>
      <c r="NEX5" s="177"/>
      <c r="NEY5" s="177"/>
      <c r="NEZ5" s="177"/>
      <c r="NFA5" s="177"/>
      <c r="NFB5" s="177"/>
      <c r="NFC5" s="177"/>
      <c r="NFD5" s="177"/>
      <c r="NFE5" s="177"/>
      <c r="NFF5" s="177"/>
      <c r="NFG5" s="177"/>
      <c r="NFH5" s="177"/>
      <c r="NFI5" s="177"/>
      <c r="NFJ5" s="177"/>
      <c r="NFK5" s="177"/>
      <c r="NFL5" s="177"/>
      <c r="NFM5" s="177"/>
      <c r="NFN5" s="177"/>
      <c r="NFO5" s="177"/>
      <c r="NFP5" s="177"/>
      <c r="NFQ5" s="177"/>
      <c r="NFR5" s="177"/>
      <c r="NFS5" s="177"/>
      <c r="NFT5" s="177"/>
      <c r="NFU5" s="177"/>
      <c r="NFV5" s="177"/>
      <c r="NFW5" s="177"/>
      <c r="NFX5" s="177"/>
      <c r="NFY5" s="177"/>
      <c r="NFZ5" s="177"/>
      <c r="NGA5" s="177"/>
      <c r="NGB5" s="177"/>
      <c r="NGC5" s="177"/>
      <c r="NGD5" s="177"/>
      <c r="NGE5" s="177"/>
      <c r="NGF5" s="177"/>
      <c r="NGG5" s="177"/>
      <c r="NGH5" s="177"/>
      <c r="NGI5" s="177"/>
      <c r="NGJ5" s="177"/>
      <c r="NGK5" s="177"/>
      <c r="NGL5" s="177"/>
      <c r="NGM5" s="177"/>
      <c r="NGN5" s="177"/>
      <c r="NGO5" s="177"/>
      <c r="NGP5" s="177"/>
      <c r="NGQ5" s="177"/>
      <c r="NGR5" s="177"/>
      <c r="NGS5" s="177"/>
      <c r="NGT5" s="177"/>
      <c r="NGU5" s="177"/>
      <c r="NGV5" s="177"/>
      <c r="NGW5" s="177"/>
      <c r="NGX5" s="177"/>
      <c r="NGY5" s="177"/>
      <c r="NGZ5" s="177"/>
      <c r="NHA5" s="177"/>
      <c r="NHB5" s="177"/>
      <c r="NHC5" s="177"/>
      <c r="NHD5" s="177"/>
      <c r="NHE5" s="177"/>
      <c r="NHF5" s="177"/>
      <c r="NHG5" s="177"/>
      <c r="NHH5" s="177"/>
      <c r="NHI5" s="177"/>
      <c r="NHJ5" s="177"/>
      <c r="NHK5" s="177"/>
      <c r="NHL5" s="177"/>
      <c r="NHM5" s="177"/>
      <c r="NHN5" s="177"/>
      <c r="NHO5" s="177"/>
      <c r="NHP5" s="177"/>
      <c r="NHQ5" s="177"/>
      <c r="NHR5" s="177"/>
      <c r="NHS5" s="177"/>
      <c r="NHT5" s="177"/>
      <c r="NHU5" s="177"/>
      <c r="NHV5" s="177"/>
      <c r="NHW5" s="177"/>
      <c r="NHX5" s="177"/>
      <c r="NHY5" s="177"/>
      <c r="NHZ5" s="177"/>
      <c r="NIA5" s="177"/>
      <c r="NIB5" s="177"/>
      <c r="NIC5" s="177"/>
      <c r="NID5" s="177"/>
      <c r="NIE5" s="177"/>
      <c r="NIF5" s="177"/>
      <c r="NIG5" s="177"/>
      <c r="NIH5" s="177"/>
      <c r="NII5" s="177"/>
      <c r="NIJ5" s="177"/>
      <c r="NIK5" s="177"/>
      <c r="NIL5" s="177"/>
      <c r="NIM5" s="177"/>
      <c r="NIN5" s="177"/>
      <c r="NIO5" s="177"/>
      <c r="NIP5" s="177"/>
      <c r="NIQ5" s="177"/>
      <c r="NIR5" s="177"/>
      <c r="NIS5" s="177"/>
      <c r="NIT5" s="177"/>
      <c r="NIU5" s="177"/>
      <c r="NIV5" s="177"/>
      <c r="NIW5" s="177"/>
      <c r="NIX5" s="177"/>
      <c r="NIY5" s="177"/>
      <c r="NIZ5" s="177"/>
      <c r="NJA5" s="177"/>
      <c r="NJB5" s="177"/>
      <c r="NJC5" s="177"/>
      <c r="NJD5" s="177"/>
      <c r="NJE5" s="177"/>
      <c r="NJF5" s="177"/>
      <c r="NJG5" s="177"/>
      <c r="NJH5" s="177"/>
      <c r="NJI5" s="177"/>
      <c r="NJJ5" s="177"/>
      <c r="NJK5" s="177"/>
      <c r="NJL5" s="177"/>
      <c r="NJM5" s="177"/>
      <c r="NJN5" s="177"/>
      <c r="NJO5" s="177"/>
      <c r="NJP5" s="177"/>
      <c r="NJQ5" s="177"/>
      <c r="NJR5" s="177"/>
      <c r="NJS5" s="177"/>
      <c r="NJT5" s="177"/>
      <c r="NJU5" s="177"/>
      <c r="NJV5" s="177"/>
      <c r="NJW5" s="177"/>
      <c r="NJX5" s="177"/>
      <c r="NJY5" s="177"/>
      <c r="NJZ5" s="177"/>
      <c r="NKA5" s="177"/>
      <c r="NKB5" s="177"/>
      <c r="NKC5" s="177"/>
      <c r="NKD5" s="177"/>
      <c r="NKE5" s="177"/>
      <c r="NKF5" s="177"/>
      <c r="NKG5" s="177"/>
      <c r="NKH5" s="177"/>
      <c r="NKI5" s="177"/>
      <c r="NKJ5" s="177"/>
      <c r="NKK5" s="177"/>
      <c r="NKL5" s="177"/>
      <c r="NKM5" s="177"/>
      <c r="NKN5" s="177"/>
      <c r="NKO5" s="177"/>
      <c r="NKP5" s="177"/>
      <c r="NKQ5" s="177"/>
      <c r="NKR5" s="177"/>
      <c r="NKS5" s="177"/>
      <c r="NKT5" s="177"/>
      <c r="NKU5" s="177"/>
      <c r="NKV5" s="177"/>
      <c r="NKW5" s="177"/>
      <c r="NKX5" s="177"/>
      <c r="NKY5" s="177"/>
      <c r="NKZ5" s="177"/>
      <c r="NLA5" s="177"/>
      <c r="NLB5" s="177"/>
      <c r="NLC5" s="177"/>
      <c r="NLD5" s="177"/>
      <c r="NLE5" s="177"/>
      <c r="NLF5" s="177"/>
      <c r="NLG5" s="177"/>
      <c r="NLH5" s="177"/>
      <c r="NLI5" s="177"/>
      <c r="NLJ5" s="177"/>
      <c r="NLK5" s="177"/>
      <c r="NLL5" s="177"/>
      <c r="NLM5" s="177"/>
      <c r="NLN5" s="177"/>
      <c r="NLO5" s="177"/>
      <c r="NLP5" s="177"/>
      <c r="NLQ5" s="177"/>
      <c r="NLR5" s="177"/>
      <c r="NLS5" s="177"/>
      <c r="NLT5" s="177"/>
      <c r="NLU5" s="177"/>
      <c r="NLV5" s="177"/>
      <c r="NLW5" s="177"/>
      <c r="NLX5" s="177"/>
      <c r="NLY5" s="177"/>
      <c r="NLZ5" s="177"/>
      <c r="NMA5" s="177"/>
      <c r="NMB5" s="177"/>
      <c r="NMC5" s="177"/>
      <c r="NMD5" s="177"/>
      <c r="NME5" s="177"/>
      <c r="NMF5" s="177"/>
      <c r="NMG5" s="177"/>
      <c r="NMH5" s="177"/>
      <c r="NMI5" s="177"/>
      <c r="NMJ5" s="177"/>
      <c r="NMK5" s="177"/>
      <c r="NML5" s="177"/>
      <c r="NMM5" s="177"/>
      <c r="NMN5" s="177"/>
      <c r="NMO5" s="177"/>
      <c r="NMP5" s="177"/>
      <c r="NMQ5" s="177"/>
      <c r="NMR5" s="177"/>
      <c r="NMS5" s="177"/>
      <c r="NMT5" s="177"/>
      <c r="NMU5" s="177"/>
      <c r="NMV5" s="177"/>
      <c r="NMW5" s="177"/>
      <c r="NMX5" s="177"/>
      <c r="NMY5" s="177"/>
      <c r="NMZ5" s="177"/>
      <c r="NNA5" s="177"/>
      <c r="NNB5" s="177"/>
      <c r="NNC5" s="177"/>
      <c r="NND5" s="177"/>
      <c r="NNE5" s="177"/>
      <c r="NNF5" s="177"/>
      <c r="NNG5" s="177"/>
      <c r="NNH5" s="177"/>
      <c r="NNI5" s="177"/>
      <c r="NNJ5" s="177"/>
      <c r="NNK5" s="177"/>
      <c r="NNL5" s="177"/>
      <c r="NNM5" s="177"/>
      <c r="NNN5" s="177"/>
      <c r="NNO5" s="177"/>
      <c r="NNP5" s="177"/>
      <c r="NNQ5" s="177"/>
      <c r="NNR5" s="177"/>
      <c r="NNS5" s="177"/>
      <c r="NNT5" s="177"/>
      <c r="NNU5" s="177"/>
      <c r="NNV5" s="177"/>
      <c r="NNW5" s="177"/>
      <c r="NNX5" s="177"/>
      <c r="NNY5" s="177"/>
      <c r="NNZ5" s="177"/>
      <c r="NOA5" s="177"/>
      <c r="NOB5" s="177"/>
      <c r="NOC5" s="177"/>
      <c r="NOD5" s="177"/>
      <c r="NOE5" s="177"/>
      <c r="NOF5" s="177"/>
      <c r="NOG5" s="177"/>
      <c r="NOH5" s="177"/>
      <c r="NOI5" s="177"/>
      <c r="NOJ5" s="177"/>
      <c r="NOK5" s="177"/>
      <c r="NOL5" s="177"/>
      <c r="NOM5" s="177"/>
      <c r="NON5" s="177"/>
      <c r="NOO5" s="177"/>
      <c r="NOP5" s="177"/>
      <c r="NOQ5" s="177"/>
      <c r="NOR5" s="177"/>
      <c r="NOS5" s="177"/>
      <c r="NOT5" s="177"/>
      <c r="NOU5" s="177"/>
      <c r="NOV5" s="177"/>
      <c r="NOW5" s="177"/>
      <c r="NOX5" s="177"/>
      <c r="NOY5" s="177"/>
      <c r="NOZ5" s="177"/>
      <c r="NPA5" s="177"/>
      <c r="NPB5" s="177"/>
      <c r="NPC5" s="177"/>
      <c r="NPD5" s="177"/>
      <c r="NPE5" s="177"/>
      <c r="NPF5" s="177"/>
      <c r="NPG5" s="177"/>
      <c r="NPH5" s="177"/>
      <c r="NPI5" s="177"/>
      <c r="NPJ5" s="177"/>
      <c r="NPK5" s="177"/>
      <c r="NPL5" s="177"/>
      <c r="NPM5" s="177"/>
      <c r="NPN5" s="177"/>
      <c r="NPO5" s="177"/>
      <c r="NPP5" s="177"/>
      <c r="NPQ5" s="177"/>
      <c r="NPR5" s="177"/>
      <c r="NPS5" s="177"/>
      <c r="NPT5" s="177"/>
      <c r="NPU5" s="177"/>
      <c r="NPV5" s="177"/>
      <c r="NPW5" s="177"/>
      <c r="NPX5" s="177"/>
      <c r="NPY5" s="177"/>
      <c r="NPZ5" s="177"/>
      <c r="NQA5" s="177"/>
      <c r="NQB5" s="177"/>
      <c r="NQC5" s="177"/>
      <c r="NQD5" s="177"/>
      <c r="NQE5" s="177"/>
      <c r="NQF5" s="177"/>
      <c r="NQG5" s="177"/>
      <c r="NQH5" s="177"/>
      <c r="NQI5" s="177"/>
      <c r="NQJ5" s="177"/>
      <c r="NQK5" s="177"/>
      <c r="NQL5" s="177"/>
      <c r="NQM5" s="177"/>
      <c r="NQN5" s="177"/>
      <c r="NQO5" s="177"/>
      <c r="NQP5" s="177"/>
      <c r="NQQ5" s="177"/>
      <c r="NQR5" s="177"/>
      <c r="NQS5" s="177"/>
      <c r="NQT5" s="177"/>
      <c r="NQU5" s="177"/>
      <c r="NQV5" s="177"/>
      <c r="NQW5" s="177"/>
      <c r="NQX5" s="177"/>
      <c r="NQY5" s="177"/>
      <c r="NQZ5" s="177"/>
      <c r="NRA5" s="177"/>
      <c r="NRB5" s="177"/>
      <c r="NRC5" s="177"/>
      <c r="NRD5" s="177"/>
      <c r="NRE5" s="177"/>
      <c r="NRF5" s="177"/>
      <c r="NRG5" s="177"/>
      <c r="NRH5" s="177"/>
      <c r="NRI5" s="177"/>
      <c r="NRJ5" s="177"/>
      <c r="NRK5" s="177"/>
      <c r="NRL5" s="177"/>
      <c r="NRM5" s="177"/>
      <c r="NRN5" s="177"/>
      <c r="NRO5" s="177"/>
      <c r="NRP5" s="177"/>
      <c r="NRQ5" s="177"/>
      <c r="NRR5" s="177"/>
      <c r="NRS5" s="177"/>
      <c r="NRT5" s="177"/>
      <c r="NRU5" s="177"/>
      <c r="NRV5" s="177"/>
      <c r="NRW5" s="177"/>
      <c r="NRX5" s="177"/>
      <c r="NRY5" s="177"/>
      <c r="NRZ5" s="177"/>
      <c r="NSA5" s="177"/>
      <c r="NSB5" s="177"/>
      <c r="NSC5" s="177"/>
      <c r="NSD5" s="177"/>
      <c r="NSE5" s="177"/>
      <c r="NSF5" s="177"/>
      <c r="NSG5" s="177"/>
      <c r="NSH5" s="177"/>
      <c r="NSI5" s="177"/>
      <c r="NSJ5" s="177"/>
      <c r="NSK5" s="177"/>
      <c r="NSL5" s="177"/>
      <c r="NSM5" s="177"/>
      <c r="NSN5" s="177"/>
      <c r="NSO5" s="177"/>
      <c r="NSP5" s="177"/>
      <c r="NSQ5" s="177"/>
      <c r="NSR5" s="177"/>
      <c r="NSS5" s="177"/>
      <c r="NST5" s="177"/>
      <c r="NSU5" s="177"/>
      <c r="NSV5" s="177"/>
      <c r="NSW5" s="177"/>
      <c r="NSX5" s="177"/>
      <c r="NSY5" s="177"/>
      <c r="NSZ5" s="177"/>
      <c r="NTA5" s="177"/>
      <c r="NTB5" s="177"/>
      <c r="NTC5" s="177"/>
      <c r="NTD5" s="177"/>
      <c r="NTE5" s="177"/>
      <c r="NTF5" s="177"/>
      <c r="NTG5" s="177"/>
      <c r="NTH5" s="177"/>
      <c r="NTI5" s="177"/>
      <c r="NTJ5" s="177"/>
      <c r="NTK5" s="177"/>
      <c r="NTL5" s="177"/>
      <c r="NTM5" s="177"/>
      <c r="NTN5" s="177"/>
      <c r="NTO5" s="177"/>
      <c r="NTP5" s="177"/>
      <c r="NTQ5" s="177"/>
      <c r="NTR5" s="177"/>
      <c r="NTS5" s="177"/>
      <c r="NTT5" s="177"/>
      <c r="NTU5" s="177"/>
      <c r="NTV5" s="177"/>
      <c r="NTW5" s="177"/>
      <c r="NTX5" s="177"/>
      <c r="NTY5" s="177"/>
      <c r="NTZ5" s="177"/>
      <c r="NUA5" s="177"/>
      <c r="NUB5" s="177"/>
      <c r="NUC5" s="177"/>
      <c r="NUD5" s="177"/>
      <c r="NUE5" s="177"/>
      <c r="NUF5" s="177"/>
      <c r="NUG5" s="177"/>
      <c r="NUH5" s="177"/>
      <c r="NUI5" s="177"/>
      <c r="NUJ5" s="177"/>
      <c r="NUK5" s="177"/>
      <c r="NUL5" s="177"/>
      <c r="NUM5" s="177"/>
      <c r="NUN5" s="177"/>
      <c r="NUO5" s="177"/>
      <c r="NUP5" s="177"/>
      <c r="NUQ5" s="177"/>
      <c r="NUR5" s="177"/>
      <c r="NUS5" s="177"/>
      <c r="NUT5" s="177"/>
      <c r="NUU5" s="177"/>
      <c r="NUV5" s="177"/>
      <c r="NUW5" s="177"/>
      <c r="NUX5" s="177"/>
      <c r="NUY5" s="177"/>
      <c r="NUZ5" s="177"/>
      <c r="NVA5" s="177"/>
      <c r="NVB5" s="177"/>
      <c r="NVC5" s="177"/>
      <c r="NVD5" s="177"/>
      <c r="NVE5" s="177"/>
      <c r="NVF5" s="177"/>
      <c r="NVG5" s="177"/>
      <c r="NVH5" s="177"/>
      <c r="NVI5" s="177"/>
      <c r="NVJ5" s="177"/>
      <c r="NVK5" s="177"/>
      <c r="NVL5" s="177"/>
      <c r="NVM5" s="177"/>
      <c r="NVN5" s="177"/>
      <c r="NVO5" s="177"/>
      <c r="NVP5" s="177"/>
      <c r="NVQ5" s="177"/>
      <c r="NVR5" s="177"/>
      <c r="NVS5" s="177"/>
      <c r="NVT5" s="177"/>
      <c r="NVU5" s="177"/>
      <c r="NVV5" s="177"/>
      <c r="NVW5" s="177"/>
      <c r="NVX5" s="177"/>
      <c r="NVY5" s="177"/>
      <c r="NVZ5" s="177"/>
      <c r="NWA5" s="177"/>
      <c r="NWB5" s="177"/>
      <c r="NWC5" s="177"/>
      <c r="NWD5" s="177"/>
      <c r="NWE5" s="177"/>
      <c r="NWF5" s="177"/>
      <c r="NWG5" s="177"/>
      <c r="NWH5" s="177"/>
      <c r="NWI5" s="177"/>
      <c r="NWJ5" s="177"/>
      <c r="NWK5" s="177"/>
      <c r="NWL5" s="177"/>
      <c r="NWM5" s="177"/>
      <c r="NWN5" s="177"/>
      <c r="NWO5" s="177"/>
      <c r="NWP5" s="177"/>
      <c r="NWQ5" s="177"/>
      <c r="NWR5" s="177"/>
      <c r="NWS5" s="177"/>
      <c r="NWT5" s="177"/>
      <c r="NWU5" s="177"/>
      <c r="NWV5" s="177"/>
      <c r="NWW5" s="177"/>
      <c r="NWX5" s="177"/>
      <c r="NWY5" s="177"/>
      <c r="NWZ5" s="177"/>
      <c r="NXA5" s="177"/>
      <c r="NXB5" s="177"/>
      <c r="NXC5" s="177"/>
      <c r="NXD5" s="177"/>
      <c r="NXE5" s="177"/>
      <c r="NXF5" s="177"/>
      <c r="NXG5" s="177"/>
      <c r="NXH5" s="177"/>
      <c r="NXI5" s="177"/>
      <c r="NXJ5" s="177"/>
      <c r="NXK5" s="177"/>
      <c r="NXL5" s="177"/>
      <c r="NXM5" s="177"/>
      <c r="NXN5" s="177"/>
      <c r="NXO5" s="177"/>
      <c r="NXP5" s="177"/>
      <c r="NXQ5" s="177"/>
      <c r="NXR5" s="177"/>
      <c r="NXS5" s="177"/>
      <c r="NXT5" s="177"/>
      <c r="NXU5" s="177"/>
      <c r="NXV5" s="177"/>
      <c r="NXW5" s="177"/>
      <c r="NXX5" s="177"/>
      <c r="NXY5" s="177"/>
      <c r="NXZ5" s="177"/>
      <c r="NYA5" s="177"/>
      <c r="NYB5" s="177"/>
      <c r="NYC5" s="177"/>
      <c r="NYD5" s="177"/>
      <c r="NYE5" s="177"/>
      <c r="NYF5" s="177"/>
      <c r="NYG5" s="177"/>
      <c r="NYH5" s="177"/>
      <c r="NYI5" s="177"/>
      <c r="NYJ5" s="177"/>
      <c r="NYK5" s="177"/>
      <c r="NYL5" s="177"/>
      <c r="NYM5" s="177"/>
      <c r="NYN5" s="177"/>
      <c r="NYO5" s="177"/>
      <c r="NYP5" s="177"/>
      <c r="NYQ5" s="177"/>
      <c r="NYR5" s="177"/>
      <c r="NYS5" s="177"/>
      <c r="NYT5" s="177"/>
      <c r="NYU5" s="177"/>
      <c r="NYV5" s="177"/>
      <c r="NYW5" s="177"/>
      <c r="NYX5" s="177"/>
      <c r="NYY5" s="177"/>
      <c r="NYZ5" s="177"/>
      <c r="NZA5" s="177"/>
      <c r="NZB5" s="177"/>
      <c r="NZC5" s="177"/>
      <c r="NZD5" s="177"/>
      <c r="NZE5" s="177"/>
      <c r="NZF5" s="177"/>
      <c r="NZG5" s="177"/>
      <c r="NZH5" s="177"/>
      <c r="NZI5" s="177"/>
      <c r="NZJ5" s="177"/>
      <c r="NZK5" s="177"/>
      <c r="NZL5" s="177"/>
      <c r="NZM5" s="177"/>
      <c r="NZN5" s="177"/>
      <c r="NZO5" s="177"/>
      <c r="NZP5" s="177"/>
      <c r="NZQ5" s="177"/>
      <c r="NZR5" s="177"/>
      <c r="NZS5" s="177"/>
      <c r="NZT5" s="177"/>
      <c r="NZU5" s="177"/>
      <c r="NZV5" s="177"/>
      <c r="NZW5" s="177"/>
      <c r="NZX5" s="177"/>
      <c r="NZY5" s="177"/>
      <c r="NZZ5" s="177"/>
      <c r="OAA5" s="177"/>
      <c r="OAB5" s="177"/>
      <c r="OAC5" s="177"/>
      <c r="OAD5" s="177"/>
      <c r="OAE5" s="177"/>
      <c r="OAF5" s="177"/>
      <c r="OAG5" s="177"/>
      <c r="OAH5" s="177"/>
      <c r="OAI5" s="177"/>
      <c r="OAJ5" s="177"/>
      <c r="OAK5" s="177"/>
      <c r="OAL5" s="177"/>
      <c r="OAM5" s="177"/>
      <c r="OAN5" s="177"/>
      <c r="OAO5" s="177"/>
      <c r="OAP5" s="177"/>
      <c r="OAQ5" s="177"/>
      <c r="OAR5" s="177"/>
      <c r="OAS5" s="177"/>
      <c r="OAT5" s="177"/>
      <c r="OAU5" s="177"/>
      <c r="OAV5" s="177"/>
      <c r="OAW5" s="177"/>
      <c r="OAX5" s="177"/>
      <c r="OAY5" s="177"/>
      <c r="OAZ5" s="177"/>
      <c r="OBA5" s="177"/>
      <c r="OBB5" s="177"/>
      <c r="OBC5" s="177"/>
      <c r="OBD5" s="177"/>
      <c r="OBE5" s="177"/>
      <c r="OBF5" s="177"/>
      <c r="OBG5" s="177"/>
      <c r="OBH5" s="177"/>
      <c r="OBI5" s="177"/>
      <c r="OBJ5" s="177"/>
      <c r="OBK5" s="177"/>
      <c r="OBL5" s="177"/>
      <c r="OBM5" s="177"/>
      <c r="OBN5" s="177"/>
      <c r="OBO5" s="177"/>
      <c r="OBP5" s="177"/>
      <c r="OBQ5" s="177"/>
      <c r="OBR5" s="177"/>
      <c r="OBS5" s="177"/>
      <c r="OBT5" s="177"/>
      <c r="OBU5" s="177"/>
      <c r="OBV5" s="177"/>
      <c r="OBW5" s="177"/>
      <c r="OBX5" s="177"/>
      <c r="OBY5" s="177"/>
      <c r="OBZ5" s="177"/>
      <c r="OCA5" s="177"/>
      <c r="OCB5" s="177"/>
      <c r="OCC5" s="177"/>
      <c r="OCD5" s="177"/>
      <c r="OCE5" s="177"/>
      <c r="OCF5" s="177"/>
      <c r="OCG5" s="177"/>
      <c r="OCH5" s="177"/>
      <c r="OCI5" s="177"/>
      <c r="OCJ5" s="177"/>
      <c r="OCK5" s="177"/>
      <c r="OCL5" s="177"/>
      <c r="OCM5" s="177"/>
      <c r="OCN5" s="177"/>
      <c r="OCO5" s="177"/>
      <c r="OCP5" s="177"/>
      <c r="OCQ5" s="177"/>
      <c r="OCR5" s="177"/>
      <c r="OCS5" s="177"/>
      <c r="OCT5" s="177"/>
      <c r="OCU5" s="177"/>
      <c r="OCV5" s="177"/>
      <c r="OCW5" s="177"/>
      <c r="OCX5" s="177"/>
      <c r="OCY5" s="177"/>
      <c r="OCZ5" s="177"/>
      <c r="ODA5" s="177"/>
      <c r="ODB5" s="177"/>
      <c r="ODC5" s="177"/>
      <c r="ODD5" s="177"/>
      <c r="ODE5" s="177"/>
      <c r="ODF5" s="177"/>
      <c r="ODG5" s="177"/>
      <c r="ODH5" s="177"/>
      <c r="ODI5" s="177"/>
      <c r="ODJ5" s="177"/>
      <c r="ODK5" s="177"/>
      <c r="ODL5" s="177"/>
      <c r="ODM5" s="177"/>
      <c r="ODN5" s="177"/>
      <c r="ODO5" s="177"/>
      <c r="ODP5" s="177"/>
      <c r="ODQ5" s="177"/>
      <c r="ODR5" s="177"/>
      <c r="ODS5" s="177"/>
      <c r="ODT5" s="177"/>
      <c r="ODU5" s="177"/>
      <c r="ODV5" s="177"/>
      <c r="ODW5" s="177"/>
      <c r="ODX5" s="177"/>
      <c r="ODY5" s="177"/>
      <c r="ODZ5" s="177"/>
      <c r="OEA5" s="177"/>
      <c r="OEB5" s="177"/>
      <c r="OEC5" s="177"/>
      <c r="OED5" s="177"/>
      <c r="OEE5" s="177"/>
      <c r="OEF5" s="177"/>
      <c r="OEG5" s="177"/>
      <c r="OEH5" s="177"/>
      <c r="OEI5" s="177"/>
      <c r="OEJ5" s="177"/>
      <c r="OEK5" s="177"/>
      <c r="OEL5" s="177"/>
      <c r="OEM5" s="177"/>
      <c r="OEN5" s="177"/>
      <c r="OEO5" s="177"/>
      <c r="OEP5" s="177"/>
      <c r="OEQ5" s="177"/>
      <c r="OER5" s="177"/>
      <c r="OES5" s="177"/>
      <c r="OET5" s="177"/>
      <c r="OEU5" s="177"/>
      <c r="OEV5" s="177"/>
      <c r="OEW5" s="177"/>
      <c r="OEX5" s="177"/>
      <c r="OEY5" s="177"/>
      <c r="OEZ5" s="177"/>
      <c r="OFA5" s="177"/>
      <c r="OFB5" s="177"/>
      <c r="OFC5" s="177"/>
      <c r="OFD5" s="177"/>
      <c r="OFE5" s="177"/>
      <c r="OFF5" s="177"/>
      <c r="OFG5" s="177"/>
      <c r="OFH5" s="177"/>
      <c r="OFI5" s="177"/>
      <c r="OFJ5" s="177"/>
      <c r="OFK5" s="177"/>
      <c r="OFL5" s="177"/>
      <c r="OFM5" s="177"/>
      <c r="OFN5" s="177"/>
      <c r="OFO5" s="177"/>
      <c r="OFP5" s="177"/>
      <c r="OFQ5" s="177"/>
      <c r="OFR5" s="177"/>
      <c r="OFS5" s="177"/>
      <c r="OFT5" s="177"/>
      <c r="OFU5" s="177"/>
      <c r="OFV5" s="177"/>
      <c r="OFW5" s="177"/>
      <c r="OFX5" s="177"/>
      <c r="OFY5" s="177"/>
      <c r="OFZ5" s="177"/>
      <c r="OGA5" s="177"/>
      <c r="OGB5" s="177"/>
      <c r="OGC5" s="177"/>
      <c r="OGD5" s="177"/>
      <c r="OGE5" s="177"/>
      <c r="OGF5" s="177"/>
      <c r="OGG5" s="177"/>
      <c r="OGH5" s="177"/>
      <c r="OGI5" s="177"/>
      <c r="OGJ5" s="177"/>
      <c r="OGK5" s="177"/>
      <c r="OGL5" s="177"/>
      <c r="OGM5" s="177"/>
      <c r="OGN5" s="177"/>
      <c r="OGO5" s="177"/>
      <c r="OGP5" s="177"/>
      <c r="OGQ5" s="177"/>
      <c r="OGR5" s="177"/>
      <c r="OGS5" s="177"/>
      <c r="OGT5" s="177"/>
      <c r="OGU5" s="177"/>
      <c r="OGV5" s="177"/>
      <c r="OGW5" s="177"/>
      <c r="OGX5" s="177"/>
      <c r="OGY5" s="177"/>
      <c r="OGZ5" s="177"/>
      <c r="OHA5" s="177"/>
      <c r="OHB5" s="177"/>
      <c r="OHC5" s="177"/>
      <c r="OHD5" s="177"/>
      <c r="OHE5" s="177"/>
      <c r="OHF5" s="177"/>
      <c r="OHG5" s="177"/>
      <c r="OHH5" s="177"/>
      <c r="OHI5" s="177"/>
      <c r="OHJ5" s="177"/>
      <c r="OHK5" s="177"/>
      <c r="OHL5" s="177"/>
      <c r="OHM5" s="177"/>
      <c r="OHN5" s="177"/>
      <c r="OHO5" s="177"/>
      <c r="OHP5" s="177"/>
      <c r="OHQ5" s="177"/>
      <c r="OHR5" s="177"/>
      <c r="OHS5" s="177"/>
      <c r="OHT5" s="177"/>
      <c r="OHU5" s="177"/>
      <c r="OHV5" s="177"/>
      <c r="OHW5" s="177"/>
      <c r="OHX5" s="177"/>
      <c r="OHY5" s="177"/>
      <c r="OHZ5" s="177"/>
      <c r="OIA5" s="177"/>
      <c r="OIB5" s="177"/>
      <c r="OIC5" s="177"/>
      <c r="OID5" s="177"/>
      <c r="OIE5" s="177"/>
      <c r="OIF5" s="177"/>
      <c r="OIG5" s="177"/>
      <c r="OIH5" s="177"/>
      <c r="OII5" s="177"/>
      <c r="OIJ5" s="177"/>
      <c r="OIK5" s="177"/>
      <c r="OIL5" s="177"/>
      <c r="OIM5" s="177"/>
      <c r="OIN5" s="177"/>
      <c r="OIO5" s="177"/>
      <c r="OIP5" s="177"/>
      <c r="OIQ5" s="177"/>
      <c r="OIR5" s="177"/>
      <c r="OIS5" s="177"/>
      <c r="OIT5" s="177"/>
      <c r="OIU5" s="177"/>
      <c r="OIV5" s="177"/>
      <c r="OIW5" s="177"/>
      <c r="OIX5" s="177"/>
      <c r="OIY5" s="177"/>
      <c r="OIZ5" s="177"/>
      <c r="OJA5" s="177"/>
      <c r="OJB5" s="177"/>
      <c r="OJC5" s="177"/>
      <c r="OJD5" s="177"/>
      <c r="OJE5" s="177"/>
      <c r="OJF5" s="177"/>
      <c r="OJG5" s="177"/>
      <c r="OJH5" s="177"/>
      <c r="OJI5" s="177"/>
      <c r="OJJ5" s="177"/>
      <c r="OJK5" s="177"/>
      <c r="OJL5" s="177"/>
      <c r="OJM5" s="177"/>
      <c r="OJN5" s="177"/>
      <c r="OJO5" s="177"/>
      <c r="OJP5" s="177"/>
      <c r="OJQ5" s="177"/>
      <c r="OJR5" s="177"/>
      <c r="OJS5" s="177"/>
      <c r="OJT5" s="177"/>
      <c r="OJU5" s="177"/>
      <c r="OJV5" s="177"/>
      <c r="OJW5" s="177"/>
      <c r="OJX5" s="177"/>
      <c r="OJY5" s="177"/>
      <c r="OJZ5" s="177"/>
      <c r="OKA5" s="177"/>
      <c r="OKB5" s="177"/>
      <c r="OKC5" s="177"/>
      <c r="OKD5" s="177"/>
      <c r="OKE5" s="177"/>
      <c r="OKF5" s="177"/>
      <c r="OKG5" s="177"/>
      <c r="OKH5" s="177"/>
      <c r="OKI5" s="177"/>
      <c r="OKJ5" s="177"/>
      <c r="OKK5" s="177"/>
      <c r="OKL5" s="177"/>
      <c r="OKM5" s="177"/>
      <c r="OKN5" s="177"/>
      <c r="OKO5" s="177"/>
      <c r="OKP5" s="177"/>
      <c r="OKQ5" s="177"/>
      <c r="OKR5" s="177"/>
      <c r="OKS5" s="177"/>
      <c r="OKT5" s="177"/>
      <c r="OKU5" s="177"/>
      <c r="OKV5" s="177"/>
      <c r="OKW5" s="177"/>
      <c r="OKX5" s="177"/>
      <c r="OKY5" s="177"/>
      <c r="OKZ5" s="177"/>
      <c r="OLA5" s="177"/>
      <c r="OLB5" s="177"/>
      <c r="OLC5" s="177"/>
      <c r="OLD5" s="177"/>
      <c r="OLE5" s="177"/>
      <c r="OLF5" s="177"/>
      <c r="OLG5" s="177"/>
      <c r="OLH5" s="177"/>
      <c r="OLI5" s="177"/>
      <c r="OLJ5" s="177"/>
      <c r="OLK5" s="177"/>
      <c r="OLL5" s="177"/>
      <c r="OLM5" s="177"/>
      <c r="OLN5" s="177"/>
      <c r="OLO5" s="177"/>
      <c r="OLP5" s="177"/>
      <c r="OLQ5" s="177"/>
      <c r="OLR5" s="177"/>
      <c r="OLS5" s="177"/>
      <c r="OLT5" s="177"/>
      <c r="OLU5" s="177"/>
      <c r="OLV5" s="177"/>
      <c r="OLW5" s="177"/>
      <c r="OLX5" s="177"/>
      <c r="OLY5" s="177"/>
      <c r="OLZ5" s="177"/>
      <c r="OMA5" s="177"/>
      <c r="OMB5" s="177"/>
      <c r="OMC5" s="177"/>
      <c r="OMD5" s="177"/>
      <c r="OME5" s="177"/>
      <c r="OMF5" s="177"/>
      <c r="OMG5" s="177"/>
      <c r="OMH5" s="177"/>
      <c r="OMI5" s="177"/>
      <c r="OMJ5" s="177"/>
      <c r="OMK5" s="177"/>
      <c r="OML5" s="177"/>
      <c r="OMM5" s="177"/>
      <c r="OMN5" s="177"/>
      <c r="OMO5" s="177"/>
      <c r="OMP5" s="177"/>
      <c r="OMQ5" s="177"/>
      <c r="OMR5" s="177"/>
      <c r="OMS5" s="177"/>
      <c r="OMT5" s="177"/>
      <c r="OMU5" s="177"/>
      <c r="OMV5" s="177"/>
      <c r="OMW5" s="177"/>
      <c r="OMX5" s="177"/>
      <c r="OMY5" s="177"/>
      <c r="OMZ5" s="177"/>
      <c r="ONA5" s="177"/>
      <c r="ONB5" s="177"/>
      <c r="ONC5" s="177"/>
      <c r="OND5" s="177"/>
      <c r="ONE5" s="177"/>
      <c r="ONF5" s="177"/>
      <c r="ONG5" s="177"/>
      <c r="ONH5" s="177"/>
      <c r="ONI5" s="177"/>
      <c r="ONJ5" s="177"/>
      <c r="ONK5" s="177"/>
      <c r="ONL5" s="177"/>
      <c r="ONM5" s="177"/>
      <c r="ONN5" s="177"/>
      <c r="ONO5" s="177"/>
      <c r="ONP5" s="177"/>
      <c r="ONQ5" s="177"/>
      <c r="ONR5" s="177"/>
      <c r="ONS5" s="177"/>
      <c r="ONT5" s="177"/>
      <c r="ONU5" s="177"/>
      <c r="ONV5" s="177"/>
      <c r="ONW5" s="177"/>
      <c r="ONX5" s="177"/>
      <c r="ONY5" s="177"/>
      <c r="ONZ5" s="177"/>
      <c r="OOA5" s="177"/>
      <c r="OOB5" s="177"/>
      <c r="OOC5" s="177"/>
      <c r="OOD5" s="177"/>
      <c r="OOE5" s="177"/>
      <c r="OOF5" s="177"/>
      <c r="OOG5" s="177"/>
      <c r="OOH5" s="177"/>
      <c r="OOI5" s="177"/>
      <c r="OOJ5" s="177"/>
      <c r="OOK5" s="177"/>
      <c r="OOL5" s="177"/>
      <c r="OOM5" s="177"/>
      <c r="OON5" s="177"/>
      <c r="OOO5" s="177"/>
      <c r="OOP5" s="177"/>
      <c r="OOQ5" s="177"/>
      <c r="OOR5" s="177"/>
      <c r="OOS5" s="177"/>
      <c r="OOT5" s="177"/>
      <c r="OOU5" s="177"/>
      <c r="OOV5" s="177"/>
      <c r="OOW5" s="177"/>
      <c r="OOX5" s="177"/>
      <c r="OOY5" s="177"/>
      <c r="OOZ5" s="177"/>
      <c r="OPA5" s="177"/>
      <c r="OPB5" s="177"/>
      <c r="OPC5" s="177"/>
      <c r="OPD5" s="177"/>
      <c r="OPE5" s="177"/>
      <c r="OPF5" s="177"/>
      <c r="OPG5" s="177"/>
      <c r="OPH5" s="177"/>
      <c r="OPI5" s="177"/>
      <c r="OPJ5" s="177"/>
      <c r="OPK5" s="177"/>
      <c r="OPL5" s="177"/>
      <c r="OPM5" s="177"/>
      <c r="OPN5" s="177"/>
      <c r="OPO5" s="177"/>
      <c r="OPP5" s="177"/>
      <c r="OPQ5" s="177"/>
      <c r="OPR5" s="177"/>
      <c r="OPS5" s="177"/>
      <c r="OPT5" s="177"/>
      <c r="OPU5" s="177"/>
      <c r="OPV5" s="177"/>
      <c r="OPW5" s="177"/>
      <c r="OPX5" s="177"/>
      <c r="OPY5" s="177"/>
      <c r="OPZ5" s="177"/>
      <c r="OQA5" s="177"/>
      <c r="OQB5" s="177"/>
      <c r="OQC5" s="177"/>
      <c r="OQD5" s="177"/>
      <c r="OQE5" s="177"/>
      <c r="OQF5" s="177"/>
      <c r="OQG5" s="177"/>
      <c r="OQH5" s="177"/>
      <c r="OQI5" s="177"/>
      <c r="OQJ5" s="177"/>
      <c r="OQK5" s="177"/>
      <c r="OQL5" s="177"/>
      <c r="OQM5" s="177"/>
      <c r="OQN5" s="177"/>
      <c r="OQO5" s="177"/>
      <c r="OQP5" s="177"/>
      <c r="OQQ5" s="177"/>
      <c r="OQR5" s="177"/>
      <c r="OQS5" s="177"/>
      <c r="OQT5" s="177"/>
      <c r="OQU5" s="177"/>
      <c r="OQV5" s="177"/>
      <c r="OQW5" s="177"/>
      <c r="OQX5" s="177"/>
      <c r="OQY5" s="177"/>
      <c r="OQZ5" s="177"/>
      <c r="ORA5" s="177"/>
      <c r="ORB5" s="177"/>
      <c r="ORC5" s="177"/>
      <c r="ORD5" s="177"/>
      <c r="ORE5" s="177"/>
      <c r="ORF5" s="177"/>
      <c r="ORG5" s="177"/>
      <c r="ORH5" s="177"/>
      <c r="ORI5" s="177"/>
      <c r="ORJ5" s="177"/>
      <c r="ORK5" s="177"/>
      <c r="ORL5" s="177"/>
      <c r="ORM5" s="177"/>
      <c r="ORN5" s="177"/>
      <c r="ORO5" s="177"/>
      <c r="ORP5" s="177"/>
      <c r="ORQ5" s="177"/>
      <c r="ORR5" s="177"/>
      <c r="ORS5" s="177"/>
      <c r="ORT5" s="177"/>
      <c r="ORU5" s="177"/>
      <c r="ORV5" s="177"/>
      <c r="ORW5" s="177"/>
      <c r="ORX5" s="177"/>
      <c r="ORY5" s="177"/>
      <c r="ORZ5" s="177"/>
      <c r="OSA5" s="177"/>
      <c r="OSB5" s="177"/>
      <c r="OSC5" s="177"/>
      <c r="OSD5" s="177"/>
      <c r="OSE5" s="177"/>
      <c r="OSF5" s="177"/>
      <c r="OSG5" s="177"/>
      <c r="OSH5" s="177"/>
      <c r="OSI5" s="177"/>
      <c r="OSJ5" s="177"/>
      <c r="OSK5" s="177"/>
      <c r="OSL5" s="177"/>
      <c r="OSM5" s="177"/>
      <c r="OSN5" s="177"/>
      <c r="OSO5" s="177"/>
      <c r="OSP5" s="177"/>
      <c r="OSQ5" s="177"/>
      <c r="OSR5" s="177"/>
      <c r="OSS5" s="177"/>
      <c r="OST5" s="177"/>
      <c r="OSU5" s="177"/>
      <c r="OSV5" s="177"/>
      <c r="OSW5" s="177"/>
      <c r="OSX5" s="177"/>
      <c r="OSY5" s="177"/>
      <c r="OSZ5" s="177"/>
      <c r="OTA5" s="177"/>
      <c r="OTB5" s="177"/>
      <c r="OTC5" s="177"/>
      <c r="OTD5" s="177"/>
      <c r="OTE5" s="177"/>
      <c r="OTF5" s="177"/>
      <c r="OTG5" s="177"/>
      <c r="OTH5" s="177"/>
      <c r="OTI5" s="177"/>
      <c r="OTJ5" s="177"/>
      <c r="OTK5" s="177"/>
      <c r="OTL5" s="177"/>
      <c r="OTM5" s="177"/>
      <c r="OTN5" s="177"/>
      <c r="OTO5" s="177"/>
      <c r="OTP5" s="177"/>
      <c r="OTQ5" s="177"/>
      <c r="OTR5" s="177"/>
      <c r="OTS5" s="177"/>
      <c r="OTT5" s="177"/>
      <c r="OTU5" s="177"/>
      <c r="OTV5" s="177"/>
      <c r="OTW5" s="177"/>
      <c r="OTX5" s="177"/>
      <c r="OTY5" s="177"/>
      <c r="OTZ5" s="177"/>
      <c r="OUA5" s="177"/>
      <c r="OUB5" s="177"/>
      <c r="OUC5" s="177"/>
      <c r="OUD5" s="177"/>
      <c r="OUE5" s="177"/>
      <c r="OUF5" s="177"/>
      <c r="OUG5" s="177"/>
      <c r="OUH5" s="177"/>
      <c r="OUI5" s="177"/>
      <c r="OUJ5" s="177"/>
      <c r="OUK5" s="177"/>
      <c r="OUL5" s="177"/>
      <c r="OUM5" s="177"/>
      <c r="OUN5" s="177"/>
      <c r="OUO5" s="177"/>
      <c r="OUP5" s="177"/>
      <c r="OUQ5" s="177"/>
      <c r="OUR5" s="177"/>
      <c r="OUS5" s="177"/>
      <c r="OUT5" s="177"/>
      <c r="OUU5" s="177"/>
      <c r="OUV5" s="177"/>
      <c r="OUW5" s="177"/>
      <c r="OUX5" s="177"/>
      <c r="OUY5" s="177"/>
      <c r="OUZ5" s="177"/>
      <c r="OVA5" s="177"/>
      <c r="OVB5" s="177"/>
      <c r="OVC5" s="177"/>
      <c r="OVD5" s="177"/>
      <c r="OVE5" s="177"/>
      <c r="OVF5" s="177"/>
      <c r="OVG5" s="177"/>
      <c r="OVH5" s="177"/>
      <c r="OVI5" s="177"/>
      <c r="OVJ5" s="177"/>
      <c r="OVK5" s="177"/>
      <c r="OVL5" s="177"/>
      <c r="OVM5" s="177"/>
      <c r="OVN5" s="177"/>
      <c r="OVO5" s="177"/>
      <c r="OVP5" s="177"/>
      <c r="OVQ5" s="177"/>
      <c r="OVR5" s="177"/>
      <c r="OVS5" s="177"/>
      <c r="OVT5" s="177"/>
      <c r="OVU5" s="177"/>
      <c r="OVV5" s="177"/>
      <c r="OVW5" s="177"/>
      <c r="OVX5" s="177"/>
      <c r="OVY5" s="177"/>
      <c r="OVZ5" s="177"/>
      <c r="OWA5" s="177"/>
      <c r="OWB5" s="177"/>
      <c r="OWC5" s="177"/>
      <c r="OWD5" s="177"/>
      <c r="OWE5" s="177"/>
      <c r="OWF5" s="177"/>
      <c r="OWG5" s="177"/>
      <c r="OWH5" s="177"/>
      <c r="OWI5" s="177"/>
      <c r="OWJ5" s="177"/>
      <c r="OWK5" s="177"/>
      <c r="OWL5" s="177"/>
      <c r="OWM5" s="177"/>
      <c r="OWN5" s="177"/>
      <c r="OWO5" s="177"/>
      <c r="OWP5" s="177"/>
      <c r="OWQ5" s="177"/>
      <c r="OWR5" s="177"/>
      <c r="OWS5" s="177"/>
      <c r="OWT5" s="177"/>
      <c r="OWU5" s="177"/>
      <c r="OWV5" s="177"/>
      <c r="OWW5" s="177"/>
      <c r="OWX5" s="177"/>
      <c r="OWY5" s="177"/>
      <c r="OWZ5" s="177"/>
      <c r="OXA5" s="177"/>
      <c r="OXB5" s="177"/>
      <c r="OXC5" s="177"/>
      <c r="OXD5" s="177"/>
      <c r="OXE5" s="177"/>
      <c r="OXF5" s="177"/>
      <c r="OXG5" s="177"/>
      <c r="OXH5" s="177"/>
      <c r="OXI5" s="177"/>
      <c r="OXJ5" s="177"/>
      <c r="OXK5" s="177"/>
      <c r="OXL5" s="177"/>
      <c r="OXM5" s="177"/>
      <c r="OXN5" s="177"/>
      <c r="OXO5" s="177"/>
      <c r="OXP5" s="177"/>
      <c r="OXQ5" s="177"/>
      <c r="OXR5" s="177"/>
      <c r="OXS5" s="177"/>
      <c r="OXT5" s="177"/>
      <c r="OXU5" s="177"/>
      <c r="OXV5" s="177"/>
      <c r="OXW5" s="177"/>
      <c r="OXX5" s="177"/>
      <c r="OXY5" s="177"/>
      <c r="OXZ5" s="177"/>
      <c r="OYA5" s="177"/>
      <c r="OYB5" s="177"/>
      <c r="OYC5" s="177"/>
      <c r="OYD5" s="177"/>
      <c r="OYE5" s="177"/>
      <c r="OYF5" s="177"/>
      <c r="OYG5" s="177"/>
      <c r="OYH5" s="177"/>
      <c r="OYI5" s="177"/>
      <c r="OYJ5" s="177"/>
      <c r="OYK5" s="177"/>
      <c r="OYL5" s="177"/>
      <c r="OYM5" s="177"/>
      <c r="OYN5" s="177"/>
      <c r="OYO5" s="177"/>
      <c r="OYP5" s="177"/>
      <c r="OYQ5" s="177"/>
      <c r="OYR5" s="177"/>
      <c r="OYS5" s="177"/>
      <c r="OYT5" s="177"/>
      <c r="OYU5" s="177"/>
      <c r="OYV5" s="177"/>
      <c r="OYW5" s="177"/>
      <c r="OYX5" s="177"/>
      <c r="OYY5" s="177"/>
      <c r="OYZ5" s="177"/>
      <c r="OZA5" s="177"/>
      <c r="OZB5" s="177"/>
      <c r="OZC5" s="177"/>
      <c r="OZD5" s="177"/>
      <c r="OZE5" s="177"/>
      <c r="OZF5" s="177"/>
      <c r="OZG5" s="177"/>
      <c r="OZH5" s="177"/>
      <c r="OZI5" s="177"/>
      <c r="OZJ5" s="177"/>
      <c r="OZK5" s="177"/>
      <c r="OZL5" s="177"/>
      <c r="OZM5" s="177"/>
      <c r="OZN5" s="177"/>
      <c r="OZO5" s="177"/>
      <c r="OZP5" s="177"/>
      <c r="OZQ5" s="177"/>
      <c r="OZR5" s="177"/>
      <c r="OZS5" s="177"/>
      <c r="OZT5" s="177"/>
      <c r="OZU5" s="177"/>
      <c r="OZV5" s="177"/>
      <c r="OZW5" s="177"/>
      <c r="OZX5" s="177"/>
      <c r="OZY5" s="177"/>
      <c r="OZZ5" s="177"/>
      <c r="PAA5" s="177"/>
      <c r="PAB5" s="177"/>
      <c r="PAC5" s="177"/>
      <c r="PAD5" s="177"/>
      <c r="PAE5" s="177"/>
      <c r="PAF5" s="177"/>
      <c r="PAG5" s="177"/>
      <c r="PAH5" s="177"/>
      <c r="PAI5" s="177"/>
      <c r="PAJ5" s="177"/>
      <c r="PAK5" s="177"/>
      <c r="PAL5" s="177"/>
      <c r="PAM5" s="177"/>
      <c r="PAN5" s="177"/>
      <c r="PAO5" s="177"/>
      <c r="PAP5" s="177"/>
      <c r="PAQ5" s="177"/>
      <c r="PAR5" s="177"/>
      <c r="PAS5" s="177"/>
      <c r="PAT5" s="177"/>
      <c r="PAU5" s="177"/>
      <c r="PAV5" s="177"/>
      <c r="PAW5" s="177"/>
      <c r="PAX5" s="177"/>
      <c r="PAY5" s="177"/>
      <c r="PAZ5" s="177"/>
      <c r="PBA5" s="177"/>
      <c r="PBB5" s="177"/>
      <c r="PBC5" s="177"/>
      <c r="PBD5" s="177"/>
      <c r="PBE5" s="177"/>
      <c r="PBF5" s="177"/>
      <c r="PBG5" s="177"/>
      <c r="PBH5" s="177"/>
      <c r="PBI5" s="177"/>
      <c r="PBJ5" s="177"/>
      <c r="PBK5" s="177"/>
      <c r="PBL5" s="177"/>
      <c r="PBM5" s="177"/>
      <c r="PBN5" s="177"/>
      <c r="PBO5" s="177"/>
      <c r="PBP5" s="177"/>
      <c r="PBQ5" s="177"/>
      <c r="PBR5" s="177"/>
      <c r="PBS5" s="177"/>
      <c r="PBT5" s="177"/>
      <c r="PBU5" s="177"/>
      <c r="PBV5" s="177"/>
      <c r="PBW5" s="177"/>
      <c r="PBX5" s="177"/>
      <c r="PBY5" s="177"/>
      <c r="PBZ5" s="177"/>
      <c r="PCA5" s="177"/>
      <c r="PCB5" s="177"/>
      <c r="PCC5" s="177"/>
      <c r="PCD5" s="177"/>
      <c r="PCE5" s="177"/>
      <c r="PCF5" s="177"/>
      <c r="PCG5" s="177"/>
      <c r="PCH5" s="177"/>
      <c r="PCI5" s="177"/>
      <c r="PCJ5" s="177"/>
      <c r="PCK5" s="177"/>
      <c r="PCL5" s="177"/>
      <c r="PCM5" s="177"/>
      <c r="PCN5" s="177"/>
      <c r="PCO5" s="177"/>
      <c r="PCP5" s="177"/>
      <c r="PCQ5" s="177"/>
      <c r="PCR5" s="177"/>
      <c r="PCS5" s="177"/>
      <c r="PCT5" s="177"/>
      <c r="PCU5" s="177"/>
      <c r="PCV5" s="177"/>
      <c r="PCW5" s="177"/>
      <c r="PCX5" s="177"/>
      <c r="PCY5" s="177"/>
      <c r="PCZ5" s="177"/>
      <c r="PDA5" s="177"/>
      <c r="PDB5" s="177"/>
      <c r="PDC5" s="177"/>
      <c r="PDD5" s="177"/>
      <c r="PDE5" s="177"/>
      <c r="PDF5" s="177"/>
      <c r="PDG5" s="177"/>
      <c r="PDH5" s="177"/>
      <c r="PDI5" s="177"/>
      <c r="PDJ5" s="177"/>
      <c r="PDK5" s="177"/>
      <c r="PDL5" s="177"/>
      <c r="PDM5" s="177"/>
      <c r="PDN5" s="177"/>
      <c r="PDO5" s="177"/>
      <c r="PDP5" s="177"/>
      <c r="PDQ5" s="177"/>
      <c r="PDR5" s="177"/>
      <c r="PDS5" s="177"/>
      <c r="PDT5" s="177"/>
      <c r="PDU5" s="177"/>
      <c r="PDV5" s="177"/>
      <c r="PDW5" s="177"/>
      <c r="PDX5" s="177"/>
      <c r="PDY5" s="177"/>
      <c r="PDZ5" s="177"/>
      <c r="PEA5" s="177"/>
      <c r="PEB5" s="177"/>
      <c r="PEC5" s="177"/>
      <c r="PED5" s="177"/>
      <c r="PEE5" s="177"/>
      <c r="PEF5" s="177"/>
      <c r="PEG5" s="177"/>
      <c r="PEH5" s="177"/>
      <c r="PEI5" s="177"/>
      <c r="PEJ5" s="177"/>
      <c r="PEK5" s="177"/>
      <c r="PEL5" s="177"/>
      <c r="PEM5" s="177"/>
      <c r="PEN5" s="177"/>
      <c r="PEO5" s="177"/>
      <c r="PEP5" s="177"/>
      <c r="PEQ5" s="177"/>
      <c r="PER5" s="177"/>
      <c r="PES5" s="177"/>
      <c r="PET5" s="177"/>
      <c r="PEU5" s="177"/>
      <c r="PEV5" s="177"/>
      <c r="PEW5" s="177"/>
      <c r="PEX5" s="177"/>
      <c r="PEY5" s="177"/>
      <c r="PEZ5" s="177"/>
      <c r="PFA5" s="177"/>
      <c r="PFB5" s="177"/>
      <c r="PFC5" s="177"/>
      <c r="PFD5" s="177"/>
      <c r="PFE5" s="177"/>
      <c r="PFF5" s="177"/>
      <c r="PFG5" s="177"/>
      <c r="PFH5" s="177"/>
      <c r="PFI5" s="177"/>
      <c r="PFJ5" s="177"/>
      <c r="PFK5" s="177"/>
      <c r="PFL5" s="177"/>
      <c r="PFM5" s="177"/>
      <c r="PFN5" s="177"/>
      <c r="PFO5" s="177"/>
      <c r="PFP5" s="177"/>
      <c r="PFQ5" s="177"/>
      <c r="PFR5" s="177"/>
      <c r="PFS5" s="177"/>
      <c r="PFT5" s="177"/>
      <c r="PFU5" s="177"/>
      <c r="PFV5" s="177"/>
      <c r="PFW5" s="177"/>
      <c r="PFX5" s="177"/>
      <c r="PFY5" s="177"/>
      <c r="PFZ5" s="177"/>
      <c r="PGA5" s="177"/>
      <c r="PGB5" s="177"/>
      <c r="PGC5" s="177"/>
      <c r="PGD5" s="177"/>
      <c r="PGE5" s="177"/>
      <c r="PGF5" s="177"/>
      <c r="PGG5" s="177"/>
      <c r="PGH5" s="177"/>
      <c r="PGI5" s="177"/>
      <c r="PGJ5" s="177"/>
      <c r="PGK5" s="177"/>
      <c r="PGL5" s="177"/>
      <c r="PGM5" s="177"/>
      <c r="PGN5" s="177"/>
      <c r="PGO5" s="177"/>
      <c r="PGP5" s="177"/>
      <c r="PGQ5" s="177"/>
      <c r="PGR5" s="177"/>
      <c r="PGS5" s="177"/>
      <c r="PGT5" s="177"/>
      <c r="PGU5" s="177"/>
      <c r="PGV5" s="177"/>
      <c r="PGW5" s="177"/>
      <c r="PGX5" s="177"/>
      <c r="PGY5" s="177"/>
      <c r="PGZ5" s="177"/>
      <c r="PHA5" s="177"/>
      <c r="PHB5" s="177"/>
      <c r="PHC5" s="177"/>
      <c r="PHD5" s="177"/>
      <c r="PHE5" s="177"/>
      <c r="PHF5" s="177"/>
      <c r="PHG5" s="177"/>
      <c r="PHH5" s="177"/>
      <c r="PHI5" s="177"/>
      <c r="PHJ5" s="177"/>
      <c r="PHK5" s="177"/>
      <c r="PHL5" s="177"/>
      <c r="PHM5" s="177"/>
      <c r="PHN5" s="177"/>
      <c r="PHO5" s="177"/>
      <c r="PHP5" s="177"/>
      <c r="PHQ5" s="177"/>
      <c r="PHR5" s="177"/>
      <c r="PHS5" s="177"/>
      <c r="PHT5" s="177"/>
      <c r="PHU5" s="177"/>
      <c r="PHV5" s="177"/>
      <c r="PHW5" s="177"/>
      <c r="PHX5" s="177"/>
      <c r="PHY5" s="177"/>
      <c r="PHZ5" s="177"/>
      <c r="PIA5" s="177"/>
      <c r="PIB5" s="177"/>
      <c r="PIC5" s="177"/>
      <c r="PID5" s="177"/>
      <c r="PIE5" s="177"/>
      <c r="PIF5" s="177"/>
      <c r="PIG5" s="177"/>
      <c r="PIH5" s="177"/>
      <c r="PII5" s="177"/>
      <c r="PIJ5" s="177"/>
      <c r="PIK5" s="177"/>
      <c r="PIL5" s="177"/>
      <c r="PIM5" s="177"/>
      <c r="PIN5" s="177"/>
      <c r="PIO5" s="177"/>
      <c r="PIP5" s="177"/>
      <c r="PIQ5" s="177"/>
      <c r="PIR5" s="177"/>
      <c r="PIS5" s="177"/>
      <c r="PIT5" s="177"/>
      <c r="PIU5" s="177"/>
      <c r="PIV5" s="177"/>
      <c r="PIW5" s="177"/>
      <c r="PIX5" s="177"/>
      <c r="PIY5" s="177"/>
      <c r="PIZ5" s="177"/>
      <c r="PJA5" s="177"/>
      <c r="PJB5" s="177"/>
      <c r="PJC5" s="177"/>
      <c r="PJD5" s="177"/>
      <c r="PJE5" s="177"/>
      <c r="PJF5" s="177"/>
      <c r="PJG5" s="177"/>
      <c r="PJH5" s="177"/>
      <c r="PJI5" s="177"/>
      <c r="PJJ5" s="177"/>
      <c r="PJK5" s="177"/>
      <c r="PJL5" s="177"/>
      <c r="PJM5" s="177"/>
      <c r="PJN5" s="177"/>
      <c r="PJO5" s="177"/>
      <c r="PJP5" s="177"/>
      <c r="PJQ5" s="177"/>
      <c r="PJR5" s="177"/>
      <c r="PJS5" s="177"/>
      <c r="PJT5" s="177"/>
      <c r="PJU5" s="177"/>
      <c r="PJV5" s="177"/>
      <c r="PJW5" s="177"/>
      <c r="PJX5" s="177"/>
      <c r="PJY5" s="177"/>
      <c r="PJZ5" s="177"/>
      <c r="PKA5" s="177"/>
      <c r="PKB5" s="177"/>
      <c r="PKC5" s="177"/>
      <c r="PKD5" s="177"/>
      <c r="PKE5" s="177"/>
      <c r="PKF5" s="177"/>
      <c r="PKG5" s="177"/>
      <c r="PKH5" s="177"/>
      <c r="PKI5" s="177"/>
      <c r="PKJ5" s="177"/>
      <c r="PKK5" s="177"/>
      <c r="PKL5" s="177"/>
      <c r="PKM5" s="177"/>
      <c r="PKN5" s="177"/>
      <c r="PKO5" s="177"/>
      <c r="PKP5" s="177"/>
      <c r="PKQ5" s="177"/>
      <c r="PKR5" s="177"/>
      <c r="PKS5" s="177"/>
      <c r="PKT5" s="177"/>
      <c r="PKU5" s="177"/>
      <c r="PKV5" s="177"/>
      <c r="PKW5" s="177"/>
      <c r="PKX5" s="177"/>
      <c r="PKY5" s="177"/>
      <c r="PKZ5" s="177"/>
      <c r="PLA5" s="177"/>
      <c r="PLB5" s="177"/>
      <c r="PLC5" s="177"/>
      <c r="PLD5" s="177"/>
      <c r="PLE5" s="177"/>
      <c r="PLF5" s="177"/>
      <c r="PLG5" s="177"/>
      <c r="PLH5" s="177"/>
      <c r="PLI5" s="177"/>
      <c r="PLJ5" s="177"/>
      <c r="PLK5" s="177"/>
      <c r="PLL5" s="177"/>
      <c r="PLM5" s="177"/>
      <c r="PLN5" s="177"/>
      <c r="PLO5" s="177"/>
      <c r="PLP5" s="177"/>
      <c r="PLQ5" s="177"/>
      <c r="PLR5" s="177"/>
      <c r="PLS5" s="177"/>
      <c r="PLT5" s="177"/>
      <c r="PLU5" s="177"/>
      <c r="PLV5" s="177"/>
      <c r="PLW5" s="177"/>
      <c r="PLX5" s="177"/>
      <c r="PLY5" s="177"/>
      <c r="PLZ5" s="177"/>
      <c r="PMA5" s="177"/>
      <c r="PMB5" s="177"/>
      <c r="PMC5" s="177"/>
      <c r="PMD5" s="177"/>
      <c r="PME5" s="177"/>
      <c r="PMF5" s="177"/>
      <c r="PMG5" s="177"/>
      <c r="PMH5" s="177"/>
      <c r="PMI5" s="177"/>
      <c r="PMJ5" s="177"/>
      <c r="PMK5" s="177"/>
      <c r="PML5" s="177"/>
      <c r="PMM5" s="177"/>
      <c r="PMN5" s="177"/>
      <c r="PMO5" s="177"/>
      <c r="PMP5" s="177"/>
      <c r="PMQ5" s="177"/>
      <c r="PMR5" s="177"/>
      <c r="PMS5" s="177"/>
      <c r="PMT5" s="177"/>
      <c r="PMU5" s="177"/>
      <c r="PMV5" s="177"/>
      <c r="PMW5" s="177"/>
      <c r="PMX5" s="177"/>
      <c r="PMY5" s="177"/>
      <c r="PMZ5" s="177"/>
      <c r="PNA5" s="177"/>
      <c r="PNB5" s="177"/>
      <c r="PNC5" s="177"/>
      <c r="PND5" s="177"/>
      <c r="PNE5" s="177"/>
      <c r="PNF5" s="177"/>
      <c r="PNG5" s="177"/>
      <c r="PNH5" s="177"/>
      <c r="PNI5" s="177"/>
      <c r="PNJ5" s="177"/>
      <c r="PNK5" s="177"/>
      <c r="PNL5" s="177"/>
      <c r="PNM5" s="177"/>
      <c r="PNN5" s="177"/>
      <c r="PNO5" s="177"/>
      <c r="PNP5" s="177"/>
      <c r="PNQ5" s="177"/>
      <c r="PNR5" s="177"/>
      <c r="PNS5" s="177"/>
      <c r="PNT5" s="177"/>
      <c r="PNU5" s="177"/>
      <c r="PNV5" s="177"/>
      <c r="PNW5" s="177"/>
      <c r="PNX5" s="177"/>
      <c r="PNY5" s="177"/>
      <c r="PNZ5" s="177"/>
      <c r="POA5" s="177"/>
      <c r="POB5" s="177"/>
      <c r="POC5" s="177"/>
      <c r="POD5" s="177"/>
      <c r="POE5" s="177"/>
      <c r="POF5" s="177"/>
      <c r="POG5" s="177"/>
      <c r="POH5" s="177"/>
      <c r="POI5" s="177"/>
      <c r="POJ5" s="177"/>
      <c r="POK5" s="177"/>
      <c r="POL5" s="177"/>
      <c r="POM5" s="177"/>
      <c r="PON5" s="177"/>
      <c r="POO5" s="177"/>
      <c r="POP5" s="177"/>
      <c r="POQ5" s="177"/>
      <c r="POR5" s="177"/>
      <c r="POS5" s="177"/>
      <c r="POT5" s="177"/>
      <c r="POU5" s="177"/>
      <c r="POV5" s="177"/>
      <c r="POW5" s="177"/>
      <c r="POX5" s="177"/>
      <c r="POY5" s="177"/>
      <c r="POZ5" s="177"/>
      <c r="PPA5" s="177"/>
      <c r="PPB5" s="177"/>
      <c r="PPC5" s="177"/>
      <c r="PPD5" s="177"/>
      <c r="PPE5" s="177"/>
      <c r="PPF5" s="177"/>
      <c r="PPG5" s="177"/>
      <c r="PPH5" s="177"/>
      <c r="PPI5" s="177"/>
      <c r="PPJ5" s="177"/>
      <c r="PPK5" s="177"/>
      <c r="PPL5" s="177"/>
      <c r="PPM5" s="177"/>
      <c r="PPN5" s="177"/>
      <c r="PPO5" s="177"/>
      <c r="PPP5" s="177"/>
      <c r="PPQ5" s="177"/>
      <c r="PPR5" s="177"/>
      <c r="PPS5" s="177"/>
      <c r="PPT5" s="177"/>
      <c r="PPU5" s="177"/>
      <c r="PPV5" s="177"/>
      <c r="PPW5" s="177"/>
      <c r="PPX5" s="177"/>
      <c r="PPY5" s="177"/>
      <c r="PPZ5" s="177"/>
      <c r="PQA5" s="177"/>
      <c r="PQB5" s="177"/>
      <c r="PQC5" s="177"/>
      <c r="PQD5" s="177"/>
      <c r="PQE5" s="177"/>
      <c r="PQF5" s="177"/>
      <c r="PQG5" s="177"/>
      <c r="PQH5" s="177"/>
      <c r="PQI5" s="177"/>
      <c r="PQJ5" s="177"/>
      <c r="PQK5" s="177"/>
      <c r="PQL5" s="177"/>
      <c r="PQM5" s="177"/>
      <c r="PQN5" s="177"/>
      <c r="PQO5" s="177"/>
      <c r="PQP5" s="177"/>
      <c r="PQQ5" s="177"/>
      <c r="PQR5" s="177"/>
      <c r="PQS5" s="177"/>
      <c r="PQT5" s="177"/>
      <c r="PQU5" s="177"/>
      <c r="PQV5" s="177"/>
      <c r="PQW5" s="177"/>
      <c r="PQX5" s="177"/>
      <c r="PQY5" s="177"/>
      <c r="PQZ5" s="177"/>
      <c r="PRA5" s="177"/>
      <c r="PRB5" s="177"/>
      <c r="PRC5" s="177"/>
      <c r="PRD5" s="177"/>
      <c r="PRE5" s="177"/>
      <c r="PRF5" s="177"/>
      <c r="PRG5" s="177"/>
      <c r="PRH5" s="177"/>
      <c r="PRI5" s="177"/>
      <c r="PRJ5" s="177"/>
      <c r="PRK5" s="177"/>
      <c r="PRL5" s="177"/>
      <c r="PRM5" s="177"/>
      <c r="PRN5" s="177"/>
      <c r="PRO5" s="177"/>
      <c r="PRP5" s="177"/>
      <c r="PRQ5" s="177"/>
      <c r="PRR5" s="177"/>
      <c r="PRS5" s="177"/>
      <c r="PRT5" s="177"/>
      <c r="PRU5" s="177"/>
      <c r="PRV5" s="177"/>
      <c r="PRW5" s="177"/>
      <c r="PRX5" s="177"/>
      <c r="PRY5" s="177"/>
      <c r="PRZ5" s="177"/>
      <c r="PSA5" s="177"/>
      <c r="PSB5" s="177"/>
      <c r="PSC5" s="177"/>
      <c r="PSD5" s="177"/>
      <c r="PSE5" s="177"/>
      <c r="PSF5" s="177"/>
      <c r="PSG5" s="177"/>
      <c r="PSH5" s="177"/>
      <c r="PSI5" s="177"/>
      <c r="PSJ5" s="177"/>
      <c r="PSK5" s="177"/>
      <c r="PSL5" s="177"/>
      <c r="PSM5" s="177"/>
      <c r="PSN5" s="177"/>
      <c r="PSO5" s="177"/>
      <c r="PSP5" s="177"/>
      <c r="PSQ5" s="177"/>
      <c r="PSR5" s="177"/>
      <c r="PSS5" s="177"/>
      <c r="PST5" s="177"/>
      <c r="PSU5" s="177"/>
      <c r="PSV5" s="177"/>
      <c r="PSW5" s="177"/>
      <c r="PSX5" s="177"/>
      <c r="PSY5" s="177"/>
      <c r="PSZ5" s="177"/>
      <c r="PTA5" s="177"/>
      <c r="PTB5" s="177"/>
      <c r="PTC5" s="177"/>
      <c r="PTD5" s="177"/>
      <c r="PTE5" s="177"/>
      <c r="PTF5" s="177"/>
      <c r="PTG5" s="177"/>
      <c r="PTH5" s="177"/>
      <c r="PTI5" s="177"/>
      <c r="PTJ5" s="177"/>
      <c r="PTK5" s="177"/>
      <c r="PTL5" s="177"/>
      <c r="PTM5" s="177"/>
      <c r="PTN5" s="177"/>
      <c r="PTO5" s="177"/>
      <c r="PTP5" s="177"/>
      <c r="PTQ5" s="177"/>
      <c r="PTR5" s="177"/>
      <c r="PTS5" s="177"/>
      <c r="PTT5" s="177"/>
      <c r="PTU5" s="177"/>
      <c r="PTV5" s="177"/>
      <c r="PTW5" s="177"/>
      <c r="PTX5" s="177"/>
      <c r="PTY5" s="177"/>
      <c r="PTZ5" s="177"/>
      <c r="PUA5" s="177"/>
      <c r="PUB5" s="177"/>
      <c r="PUC5" s="177"/>
      <c r="PUD5" s="177"/>
      <c r="PUE5" s="177"/>
      <c r="PUF5" s="177"/>
      <c r="PUG5" s="177"/>
      <c r="PUH5" s="177"/>
      <c r="PUI5" s="177"/>
      <c r="PUJ5" s="177"/>
      <c r="PUK5" s="177"/>
      <c r="PUL5" s="177"/>
      <c r="PUM5" s="177"/>
      <c r="PUN5" s="177"/>
      <c r="PUO5" s="177"/>
      <c r="PUP5" s="177"/>
      <c r="PUQ5" s="177"/>
      <c r="PUR5" s="177"/>
      <c r="PUS5" s="177"/>
      <c r="PUT5" s="177"/>
      <c r="PUU5" s="177"/>
      <c r="PUV5" s="177"/>
      <c r="PUW5" s="177"/>
      <c r="PUX5" s="177"/>
      <c r="PUY5" s="177"/>
      <c r="PUZ5" s="177"/>
      <c r="PVA5" s="177"/>
      <c r="PVB5" s="177"/>
      <c r="PVC5" s="177"/>
      <c r="PVD5" s="177"/>
      <c r="PVE5" s="177"/>
      <c r="PVF5" s="177"/>
      <c r="PVG5" s="177"/>
      <c r="PVH5" s="177"/>
      <c r="PVI5" s="177"/>
      <c r="PVJ5" s="177"/>
      <c r="PVK5" s="177"/>
      <c r="PVL5" s="177"/>
      <c r="PVM5" s="177"/>
      <c r="PVN5" s="177"/>
      <c r="PVO5" s="177"/>
      <c r="PVP5" s="177"/>
      <c r="PVQ5" s="177"/>
      <c r="PVR5" s="177"/>
      <c r="PVS5" s="177"/>
      <c r="PVT5" s="177"/>
      <c r="PVU5" s="177"/>
      <c r="PVV5" s="177"/>
      <c r="PVW5" s="177"/>
      <c r="PVX5" s="177"/>
      <c r="PVY5" s="177"/>
      <c r="PVZ5" s="177"/>
      <c r="PWA5" s="177"/>
      <c r="PWB5" s="177"/>
      <c r="PWC5" s="177"/>
      <c r="PWD5" s="177"/>
      <c r="PWE5" s="177"/>
      <c r="PWF5" s="177"/>
      <c r="PWG5" s="177"/>
      <c r="PWH5" s="177"/>
      <c r="PWI5" s="177"/>
      <c r="PWJ5" s="177"/>
      <c r="PWK5" s="177"/>
      <c r="PWL5" s="177"/>
      <c r="PWM5" s="177"/>
      <c r="PWN5" s="177"/>
      <c r="PWO5" s="177"/>
      <c r="PWP5" s="177"/>
      <c r="PWQ5" s="177"/>
      <c r="PWR5" s="177"/>
      <c r="PWS5" s="177"/>
      <c r="PWT5" s="177"/>
      <c r="PWU5" s="177"/>
      <c r="PWV5" s="177"/>
      <c r="PWW5" s="177"/>
      <c r="PWX5" s="177"/>
      <c r="PWY5" s="177"/>
      <c r="PWZ5" s="177"/>
      <c r="PXA5" s="177"/>
      <c r="PXB5" s="177"/>
      <c r="PXC5" s="177"/>
      <c r="PXD5" s="177"/>
      <c r="PXE5" s="177"/>
      <c r="PXF5" s="177"/>
      <c r="PXG5" s="177"/>
      <c r="PXH5" s="177"/>
      <c r="PXI5" s="177"/>
      <c r="PXJ5" s="177"/>
      <c r="PXK5" s="177"/>
      <c r="PXL5" s="177"/>
      <c r="PXM5" s="177"/>
      <c r="PXN5" s="177"/>
      <c r="PXO5" s="177"/>
      <c r="PXP5" s="177"/>
      <c r="PXQ5" s="177"/>
      <c r="PXR5" s="177"/>
      <c r="PXS5" s="177"/>
      <c r="PXT5" s="177"/>
      <c r="PXU5" s="177"/>
      <c r="PXV5" s="177"/>
      <c r="PXW5" s="177"/>
      <c r="PXX5" s="177"/>
      <c r="PXY5" s="177"/>
      <c r="PXZ5" s="177"/>
      <c r="PYA5" s="177"/>
      <c r="PYB5" s="177"/>
      <c r="PYC5" s="177"/>
      <c r="PYD5" s="177"/>
      <c r="PYE5" s="177"/>
      <c r="PYF5" s="177"/>
      <c r="PYG5" s="177"/>
      <c r="PYH5" s="177"/>
      <c r="PYI5" s="177"/>
      <c r="PYJ5" s="177"/>
      <c r="PYK5" s="177"/>
      <c r="PYL5" s="177"/>
      <c r="PYM5" s="177"/>
      <c r="PYN5" s="177"/>
      <c r="PYO5" s="177"/>
      <c r="PYP5" s="177"/>
      <c r="PYQ5" s="177"/>
      <c r="PYR5" s="177"/>
      <c r="PYS5" s="177"/>
      <c r="PYT5" s="177"/>
      <c r="PYU5" s="177"/>
      <c r="PYV5" s="177"/>
      <c r="PYW5" s="177"/>
      <c r="PYX5" s="177"/>
      <c r="PYY5" s="177"/>
      <c r="PYZ5" s="177"/>
      <c r="PZA5" s="177"/>
      <c r="PZB5" s="177"/>
      <c r="PZC5" s="177"/>
      <c r="PZD5" s="177"/>
      <c r="PZE5" s="177"/>
      <c r="PZF5" s="177"/>
      <c r="PZG5" s="177"/>
      <c r="PZH5" s="177"/>
      <c r="PZI5" s="177"/>
      <c r="PZJ5" s="177"/>
      <c r="PZK5" s="177"/>
      <c r="PZL5" s="177"/>
      <c r="PZM5" s="177"/>
      <c r="PZN5" s="177"/>
      <c r="PZO5" s="177"/>
      <c r="PZP5" s="177"/>
      <c r="PZQ5" s="177"/>
      <c r="PZR5" s="177"/>
      <c r="PZS5" s="177"/>
      <c r="PZT5" s="177"/>
      <c r="PZU5" s="177"/>
      <c r="PZV5" s="177"/>
      <c r="PZW5" s="177"/>
      <c r="PZX5" s="177"/>
      <c r="PZY5" s="177"/>
      <c r="PZZ5" s="177"/>
      <c r="QAA5" s="177"/>
      <c r="QAB5" s="177"/>
      <c r="QAC5" s="177"/>
      <c r="QAD5" s="177"/>
      <c r="QAE5" s="177"/>
      <c r="QAF5" s="177"/>
      <c r="QAG5" s="177"/>
      <c r="QAH5" s="177"/>
      <c r="QAI5" s="177"/>
      <c r="QAJ5" s="177"/>
      <c r="QAK5" s="177"/>
      <c r="QAL5" s="177"/>
      <c r="QAM5" s="177"/>
      <c r="QAN5" s="177"/>
      <c r="QAO5" s="177"/>
      <c r="QAP5" s="177"/>
      <c r="QAQ5" s="177"/>
      <c r="QAR5" s="177"/>
      <c r="QAS5" s="177"/>
      <c r="QAT5" s="177"/>
      <c r="QAU5" s="177"/>
      <c r="QAV5" s="177"/>
      <c r="QAW5" s="177"/>
      <c r="QAX5" s="177"/>
      <c r="QAY5" s="177"/>
      <c r="QAZ5" s="177"/>
      <c r="QBA5" s="177"/>
      <c r="QBB5" s="177"/>
      <c r="QBC5" s="177"/>
      <c r="QBD5" s="177"/>
      <c r="QBE5" s="177"/>
      <c r="QBF5" s="177"/>
      <c r="QBG5" s="177"/>
      <c r="QBH5" s="177"/>
      <c r="QBI5" s="177"/>
      <c r="QBJ5" s="177"/>
      <c r="QBK5" s="177"/>
      <c r="QBL5" s="177"/>
      <c r="QBM5" s="177"/>
      <c r="QBN5" s="177"/>
      <c r="QBO5" s="177"/>
      <c r="QBP5" s="177"/>
      <c r="QBQ5" s="177"/>
      <c r="QBR5" s="177"/>
      <c r="QBS5" s="177"/>
      <c r="QBT5" s="177"/>
      <c r="QBU5" s="177"/>
      <c r="QBV5" s="177"/>
      <c r="QBW5" s="177"/>
      <c r="QBX5" s="177"/>
      <c r="QBY5" s="177"/>
      <c r="QBZ5" s="177"/>
      <c r="QCA5" s="177"/>
      <c r="QCB5" s="177"/>
      <c r="QCC5" s="177"/>
      <c r="QCD5" s="177"/>
      <c r="QCE5" s="177"/>
      <c r="QCF5" s="177"/>
      <c r="QCG5" s="177"/>
      <c r="QCH5" s="177"/>
      <c r="QCI5" s="177"/>
      <c r="QCJ5" s="177"/>
      <c r="QCK5" s="177"/>
      <c r="QCL5" s="177"/>
      <c r="QCM5" s="177"/>
      <c r="QCN5" s="177"/>
      <c r="QCO5" s="177"/>
      <c r="QCP5" s="177"/>
      <c r="QCQ5" s="177"/>
      <c r="QCR5" s="177"/>
      <c r="QCS5" s="177"/>
      <c r="QCT5" s="177"/>
      <c r="QCU5" s="177"/>
      <c r="QCV5" s="177"/>
      <c r="QCW5" s="177"/>
      <c r="QCX5" s="177"/>
      <c r="QCY5" s="177"/>
      <c r="QCZ5" s="177"/>
      <c r="QDA5" s="177"/>
      <c r="QDB5" s="177"/>
      <c r="QDC5" s="177"/>
      <c r="QDD5" s="177"/>
      <c r="QDE5" s="177"/>
      <c r="QDF5" s="177"/>
      <c r="QDG5" s="177"/>
      <c r="QDH5" s="177"/>
      <c r="QDI5" s="177"/>
      <c r="QDJ5" s="177"/>
      <c r="QDK5" s="177"/>
      <c r="QDL5" s="177"/>
      <c r="QDM5" s="177"/>
      <c r="QDN5" s="177"/>
      <c r="QDO5" s="177"/>
      <c r="QDP5" s="177"/>
      <c r="QDQ5" s="177"/>
      <c r="QDR5" s="177"/>
      <c r="QDS5" s="177"/>
      <c r="QDT5" s="177"/>
      <c r="QDU5" s="177"/>
      <c r="QDV5" s="177"/>
      <c r="QDW5" s="177"/>
      <c r="QDX5" s="177"/>
      <c r="QDY5" s="177"/>
      <c r="QDZ5" s="177"/>
      <c r="QEA5" s="177"/>
      <c r="QEB5" s="177"/>
      <c r="QEC5" s="177"/>
      <c r="QED5" s="177"/>
      <c r="QEE5" s="177"/>
      <c r="QEF5" s="177"/>
      <c r="QEG5" s="177"/>
      <c r="QEH5" s="177"/>
      <c r="QEI5" s="177"/>
      <c r="QEJ5" s="177"/>
      <c r="QEK5" s="177"/>
      <c r="QEL5" s="177"/>
      <c r="QEM5" s="177"/>
      <c r="QEN5" s="177"/>
      <c r="QEO5" s="177"/>
      <c r="QEP5" s="177"/>
      <c r="QEQ5" s="177"/>
      <c r="QER5" s="177"/>
      <c r="QES5" s="177"/>
      <c r="QET5" s="177"/>
      <c r="QEU5" s="177"/>
      <c r="QEV5" s="177"/>
      <c r="QEW5" s="177"/>
      <c r="QEX5" s="177"/>
      <c r="QEY5" s="177"/>
      <c r="QEZ5" s="177"/>
      <c r="QFA5" s="177"/>
      <c r="QFB5" s="177"/>
      <c r="QFC5" s="177"/>
      <c r="QFD5" s="177"/>
      <c r="QFE5" s="177"/>
      <c r="QFF5" s="177"/>
      <c r="QFG5" s="177"/>
      <c r="QFH5" s="177"/>
      <c r="QFI5" s="177"/>
      <c r="QFJ5" s="177"/>
      <c r="QFK5" s="177"/>
      <c r="QFL5" s="177"/>
      <c r="QFM5" s="177"/>
      <c r="QFN5" s="177"/>
      <c r="QFO5" s="177"/>
      <c r="QFP5" s="177"/>
      <c r="QFQ5" s="177"/>
      <c r="QFR5" s="177"/>
      <c r="QFS5" s="177"/>
      <c r="QFT5" s="177"/>
      <c r="QFU5" s="177"/>
      <c r="QFV5" s="177"/>
      <c r="QFW5" s="177"/>
      <c r="QFX5" s="177"/>
      <c r="QFY5" s="177"/>
      <c r="QFZ5" s="177"/>
      <c r="QGA5" s="177"/>
      <c r="QGB5" s="177"/>
      <c r="QGC5" s="177"/>
      <c r="QGD5" s="177"/>
      <c r="QGE5" s="177"/>
      <c r="QGF5" s="177"/>
      <c r="QGG5" s="177"/>
      <c r="QGH5" s="177"/>
      <c r="QGI5" s="177"/>
      <c r="QGJ5" s="177"/>
      <c r="QGK5" s="177"/>
      <c r="QGL5" s="177"/>
      <c r="QGM5" s="177"/>
      <c r="QGN5" s="177"/>
      <c r="QGO5" s="177"/>
      <c r="QGP5" s="177"/>
      <c r="QGQ5" s="177"/>
      <c r="QGR5" s="177"/>
      <c r="QGS5" s="177"/>
      <c r="QGT5" s="177"/>
      <c r="QGU5" s="177"/>
      <c r="QGV5" s="177"/>
      <c r="QGW5" s="177"/>
      <c r="QGX5" s="177"/>
      <c r="QGY5" s="177"/>
      <c r="QGZ5" s="177"/>
      <c r="QHA5" s="177"/>
      <c r="QHB5" s="177"/>
      <c r="QHC5" s="177"/>
      <c r="QHD5" s="177"/>
      <c r="QHE5" s="177"/>
      <c r="QHF5" s="177"/>
      <c r="QHG5" s="177"/>
      <c r="QHH5" s="177"/>
      <c r="QHI5" s="177"/>
      <c r="QHJ5" s="177"/>
      <c r="QHK5" s="177"/>
      <c r="QHL5" s="177"/>
      <c r="QHM5" s="177"/>
      <c r="QHN5" s="177"/>
      <c r="QHO5" s="177"/>
      <c r="QHP5" s="177"/>
      <c r="QHQ5" s="177"/>
      <c r="QHR5" s="177"/>
      <c r="QHS5" s="177"/>
      <c r="QHT5" s="177"/>
      <c r="QHU5" s="177"/>
      <c r="QHV5" s="177"/>
      <c r="QHW5" s="177"/>
      <c r="QHX5" s="177"/>
      <c r="QHY5" s="177"/>
      <c r="QHZ5" s="177"/>
      <c r="QIA5" s="177"/>
      <c r="QIB5" s="177"/>
      <c r="QIC5" s="177"/>
      <c r="QID5" s="177"/>
      <c r="QIE5" s="177"/>
      <c r="QIF5" s="177"/>
      <c r="QIG5" s="177"/>
      <c r="QIH5" s="177"/>
      <c r="QII5" s="177"/>
      <c r="QIJ5" s="177"/>
      <c r="QIK5" s="177"/>
      <c r="QIL5" s="177"/>
      <c r="QIM5" s="177"/>
      <c r="QIN5" s="177"/>
      <c r="QIO5" s="177"/>
      <c r="QIP5" s="177"/>
      <c r="QIQ5" s="177"/>
      <c r="QIR5" s="177"/>
      <c r="QIS5" s="177"/>
      <c r="QIT5" s="177"/>
      <c r="QIU5" s="177"/>
      <c r="QIV5" s="177"/>
      <c r="QIW5" s="177"/>
      <c r="QIX5" s="177"/>
      <c r="QIY5" s="177"/>
      <c r="QIZ5" s="177"/>
      <c r="QJA5" s="177"/>
      <c r="QJB5" s="177"/>
      <c r="QJC5" s="177"/>
      <c r="QJD5" s="177"/>
      <c r="QJE5" s="177"/>
      <c r="QJF5" s="177"/>
      <c r="QJG5" s="177"/>
      <c r="QJH5" s="177"/>
      <c r="QJI5" s="177"/>
      <c r="QJJ5" s="177"/>
      <c r="QJK5" s="177"/>
      <c r="QJL5" s="177"/>
      <c r="QJM5" s="177"/>
      <c r="QJN5" s="177"/>
      <c r="QJO5" s="177"/>
      <c r="QJP5" s="177"/>
      <c r="QJQ5" s="177"/>
      <c r="QJR5" s="177"/>
      <c r="QJS5" s="177"/>
      <c r="QJT5" s="177"/>
      <c r="QJU5" s="177"/>
      <c r="QJV5" s="177"/>
      <c r="QJW5" s="177"/>
      <c r="QJX5" s="177"/>
      <c r="QJY5" s="177"/>
      <c r="QJZ5" s="177"/>
      <c r="QKA5" s="177"/>
      <c r="QKB5" s="177"/>
      <c r="QKC5" s="177"/>
      <c r="QKD5" s="177"/>
      <c r="QKE5" s="177"/>
      <c r="QKF5" s="177"/>
      <c r="QKG5" s="177"/>
      <c r="QKH5" s="177"/>
      <c r="QKI5" s="177"/>
      <c r="QKJ5" s="177"/>
      <c r="QKK5" s="177"/>
      <c r="QKL5" s="177"/>
      <c r="QKM5" s="177"/>
      <c r="QKN5" s="177"/>
      <c r="QKO5" s="177"/>
      <c r="QKP5" s="177"/>
      <c r="QKQ5" s="177"/>
      <c r="QKR5" s="177"/>
      <c r="QKS5" s="177"/>
      <c r="QKT5" s="177"/>
      <c r="QKU5" s="177"/>
      <c r="QKV5" s="177"/>
      <c r="QKW5" s="177"/>
      <c r="QKX5" s="177"/>
      <c r="QKY5" s="177"/>
      <c r="QKZ5" s="177"/>
      <c r="QLA5" s="177"/>
      <c r="QLB5" s="177"/>
      <c r="QLC5" s="177"/>
      <c r="QLD5" s="177"/>
      <c r="QLE5" s="177"/>
      <c r="QLF5" s="177"/>
      <c r="QLG5" s="177"/>
      <c r="QLH5" s="177"/>
      <c r="QLI5" s="177"/>
      <c r="QLJ5" s="177"/>
      <c r="QLK5" s="177"/>
      <c r="QLL5" s="177"/>
      <c r="QLM5" s="177"/>
      <c r="QLN5" s="177"/>
      <c r="QLO5" s="177"/>
      <c r="QLP5" s="177"/>
      <c r="QLQ5" s="177"/>
      <c r="QLR5" s="177"/>
      <c r="QLS5" s="177"/>
      <c r="QLT5" s="177"/>
      <c r="QLU5" s="177"/>
      <c r="QLV5" s="177"/>
      <c r="QLW5" s="177"/>
      <c r="QLX5" s="177"/>
      <c r="QLY5" s="177"/>
      <c r="QLZ5" s="177"/>
      <c r="QMA5" s="177"/>
      <c r="QMB5" s="177"/>
      <c r="QMC5" s="177"/>
      <c r="QMD5" s="177"/>
      <c r="QME5" s="177"/>
      <c r="QMF5" s="177"/>
      <c r="QMG5" s="177"/>
      <c r="QMH5" s="177"/>
      <c r="QMI5" s="177"/>
      <c r="QMJ5" s="177"/>
      <c r="QMK5" s="177"/>
      <c r="QML5" s="177"/>
      <c r="QMM5" s="177"/>
      <c r="QMN5" s="177"/>
      <c r="QMO5" s="177"/>
      <c r="QMP5" s="177"/>
      <c r="QMQ5" s="177"/>
      <c r="QMR5" s="177"/>
      <c r="QMS5" s="177"/>
      <c r="QMT5" s="177"/>
      <c r="QMU5" s="177"/>
      <c r="QMV5" s="177"/>
      <c r="QMW5" s="177"/>
      <c r="QMX5" s="177"/>
      <c r="QMY5" s="177"/>
      <c r="QMZ5" s="177"/>
      <c r="QNA5" s="177"/>
      <c r="QNB5" s="177"/>
      <c r="QNC5" s="177"/>
      <c r="QND5" s="177"/>
      <c r="QNE5" s="177"/>
      <c r="QNF5" s="177"/>
      <c r="QNG5" s="177"/>
      <c r="QNH5" s="177"/>
      <c r="QNI5" s="177"/>
      <c r="QNJ5" s="177"/>
      <c r="QNK5" s="177"/>
      <c r="QNL5" s="177"/>
      <c r="QNM5" s="177"/>
      <c r="QNN5" s="177"/>
      <c r="QNO5" s="177"/>
      <c r="QNP5" s="177"/>
      <c r="QNQ5" s="177"/>
      <c r="QNR5" s="177"/>
      <c r="QNS5" s="177"/>
      <c r="QNT5" s="177"/>
      <c r="QNU5" s="177"/>
      <c r="QNV5" s="177"/>
      <c r="QNW5" s="177"/>
      <c r="QNX5" s="177"/>
      <c r="QNY5" s="177"/>
      <c r="QNZ5" s="177"/>
      <c r="QOA5" s="177"/>
      <c r="QOB5" s="177"/>
      <c r="QOC5" s="177"/>
      <c r="QOD5" s="177"/>
      <c r="QOE5" s="177"/>
      <c r="QOF5" s="177"/>
      <c r="QOG5" s="177"/>
      <c r="QOH5" s="177"/>
      <c r="QOI5" s="177"/>
      <c r="QOJ5" s="177"/>
      <c r="QOK5" s="177"/>
      <c r="QOL5" s="177"/>
      <c r="QOM5" s="177"/>
      <c r="QON5" s="177"/>
      <c r="QOO5" s="177"/>
      <c r="QOP5" s="177"/>
      <c r="QOQ5" s="177"/>
      <c r="QOR5" s="177"/>
      <c r="QOS5" s="177"/>
      <c r="QOT5" s="177"/>
      <c r="QOU5" s="177"/>
      <c r="QOV5" s="177"/>
      <c r="QOW5" s="177"/>
      <c r="QOX5" s="177"/>
      <c r="QOY5" s="177"/>
      <c r="QOZ5" s="177"/>
      <c r="QPA5" s="177"/>
      <c r="QPB5" s="177"/>
      <c r="QPC5" s="177"/>
      <c r="QPD5" s="177"/>
      <c r="QPE5" s="177"/>
      <c r="QPF5" s="177"/>
      <c r="QPG5" s="177"/>
      <c r="QPH5" s="177"/>
      <c r="QPI5" s="177"/>
      <c r="QPJ5" s="177"/>
      <c r="QPK5" s="177"/>
      <c r="QPL5" s="177"/>
      <c r="QPM5" s="177"/>
      <c r="QPN5" s="177"/>
      <c r="QPO5" s="177"/>
      <c r="QPP5" s="177"/>
      <c r="QPQ5" s="177"/>
      <c r="QPR5" s="177"/>
      <c r="QPS5" s="177"/>
      <c r="QPT5" s="177"/>
      <c r="QPU5" s="177"/>
      <c r="QPV5" s="177"/>
      <c r="QPW5" s="177"/>
      <c r="QPX5" s="177"/>
      <c r="QPY5" s="177"/>
      <c r="QPZ5" s="177"/>
      <c r="QQA5" s="177"/>
      <c r="QQB5" s="177"/>
      <c r="QQC5" s="177"/>
      <c r="QQD5" s="177"/>
      <c r="QQE5" s="177"/>
      <c r="QQF5" s="177"/>
      <c r="QQG5" s="177"/>
      <c r="QQH5" s="177"/>
      <c r="QQI5" s="177"/>
      <c r="QQJ5" s="177"/>
      <c r="QQK5" s="177"/>
      <c r="QQL5" s="177"/>
      <c r="QQM5" s="177"/>
      <c r="QQN5" s="177"/>
      <c r="QQO5" s="177"/>
      <c r="QQP5" s="177"/>
      <c r="QQQ5" s="177"/>
      <c r="QQR5" s="177"/>
      <c r="QQS5" s="177"/>
      <c r="QQT5" s="177"/>
      <c r="QQU5" s="177"/>
      <c r="QQV5" s="177"/>
      <c r="QQW5" s="177"/>
      <c r="QQX5" s="177"/>
      <c r="QQY5" s="177"/>
      <c r="QQZ5" s="177"/>
      <c r="QRA5" s="177"/>
      <c r="QRB5" s="177"/>
      <c r="QRC5" s="177"/>
      <c r="QRD5" s="177"/>
      <c r="QRE5" s="177"/>
      <c r="QRF5" s="177"/>
      <c r="QRG5" s="177"/>
      <c r="QRH5" s="177"/>
      <c r="QRI5" s="177"/>
      <c r="QRJ5" s="177"/>
      <c r="QRK5" s="177"/>
      <c r="QRL5" s="177"/>
      <c r="QRM5" s="177"/>
      <c r="QRN5" s="177"/>
      <c r="QRO5" s="177"/>
      <c r="QRP5" s="177"/>
      <c r="QRQ5" s="177"/>
      <c r="QRR5" s="177"/>
      <c r="QRS5" s="177"/>
      <c r="QRT5" s="177"/>
      <c r="QRU5" s="177"/>
      <c r="QRV5" s="177"/>
      <c r="QRW5" s="177"/>
      <c r="QRX5" s="177"/>
      <c r="QRY5" s="177"/>
      <c r="QRZ5" s="177"/>
      <c r="QSA5" s="177"/>
      <c r="QSB5" s="177"/>
      <c r="QSC5" s="177"/>
      <c r="QSD5" s="177"/>
      <c r="QSE5" s="177"/>
      <c r="QSF5" s="177"/>
      <c r="QSG5" s="177"/>
      <c r="QSH5" s="177"/>
      <c r="QSI5" s="177"/>
      <c r="QSJ5" s="177"/>
      <c r="QSK5" s="177"/>
      <c r="QSL5" s="177"/>
      <c r="QSM5" s="177"/>
      <c r="QSN5" s="177"/>
      <c r="QSO5" s="177"/>
      <c r="QSP5" s="177"/>
      <c r="QSQ5" s="177"/>
      <c r="QSR5" s="177"/>
      <c r="QSS5" s="177"/>
      <c r="QST5" s="177"/>
      <c r="QSU5" s="177"/>
      <c r="QSV5" s="177"/>
      <c r="QSW5" s="177"/>
      <c r="QSX5" s="177"/>
      <c r="QSY5" s="177"/>
      <c r="QSZ5" s="177"/>
      <c r="QTA5" s="177"/>
      <c r="QTB5" s="177"/>
      <c r="QTC5" s="177"/>
      <c r="QTD5" s="177"/>
      <c r="QTE5" s="177"/>
      <c r="QTF5" s="177"/>
      <c r="QTG5" s="177"/>
      <c r="QTH5" s="177"/>
      <c r="QTI5" s="177"/>
      <c r="QTJ5" s="177"/>
      <c r="QTK5" s="177"/>
      <c r="QTL5" s="177"/>
      <c r="QTM5" s="177"/>
      <c r="QTN5" s="177"/>
      <c r="QTO5" s="177"/>
      <c r="QTP5" s="177"/>
      <c r="QTQ5" s="177"/>
      <c r="QTR5" s="177"/>
      <c r="QTS5" s="177"/>
      <c r="QTT5" s="177"/>
      <c r="QTU5" s="177"/>
      <c r="QTV5" s="177"/>
      <c r="QTW5" s="177"/>
      <c r="QTX5" s="177"/>
      <c r="QTY5" s="177"/>
      <c r="QTZ5" s="177"/>
      <c r="QUA5" s="177"/>
      <c r="QUB5" s="177"/>
      <c r="QUC5" s="177"/>
      <c r="QUD5" s="177"/>
      <c r="QUE5" s="177"/>
      <c r="QUF5" s="177"/>
      <c r="QUG5" s="177"/>
      <c r="QUH5" s="177"/>
      <c r="QUI5" s="177"/>
      <c r="QUJ5" s="177"/>
      <c r="QUK5" s="177"/>
      <c r="QUL5" s="177"/>
      <c r="QUM5" s="177"/>
      <c r="QUN5" s="177"/>
      <c r="QUO5" s="177"/>
      <c r="QUP5" s="177"/>
      <c r="QUQ5" s="177"/>
      <c r="QUR5" s="177"/>
      <c r="QUS5" s="177"/>
      <c r="QUT5" s="177"/>
      <c r="QUU5" s="177"/>
      <c r="QUV5" s="177"/>
      <c r="QUW5" s="177"/>
      <c r="QUX5" s="177"/>
      <c r="QUY5" s="177"/>
      <c r="QUZ5" s="177"/>
      <c r="QVA5" s="177"/>
      <c r="QVB5" s="177"/>
      <c r="QVC5" s="177"/>
      <c r="QVD5" s="177"/>
      <c r="QVE5" s="177"/>
      <c r="QVF5" s="177"/>
      <c r="QVG5" s="177"/>
      <c r="QVH5" s="177"/>
      <c r="QVI5" s="177"/>
      <c r="QVJ5" s="177"/>
      <c r="QVK5" s="177"/>
      <c r="QVL5" s="177"/>
      <c r="QVM5" s="177"/>
      <c r="QVN5" s="177"/>
      <c r="QVO5" s="177"/>
      <c r="QVP5" s="177"/>
      <c r="QVQ5" s="177"/>
      <c r="QVR5" s="177"/>
      <c r="QVS5" s="177"/>
      <c r="QVT5" s="177"/>
      <c r="QVU5" s="177"/>
      <c r="QVV5" s="177"/>
      <c r="QVW5" s="177"/>
      <c r="QVX5" s="177"/>
      <c r="QVY5" s="177"/>
      <c r="QVZ5" s="177"/>
      <c r="QWA5" s="177"/>
      <c r="QWB5" s="177"/>
      <c r="QWC5" s="177"/>
      <c r="QWD5" s="177"/>
      <c r="QWE5" s="177"/>
      <c r="QWF5" s="177"/>
      <c r="QWG5" s="177"/>
      <c r="QWH5" s="177"/>
      <c r="QWI5" s="177"/>
      <c r="QWJ5" s="177"/>
      <c r="QWK5" s="177"/>
      <c r="QWL5" s="177"/>
      <c r="QWM5" s="177"/>
      <c r="QWN5" s="177"/>
      <c r="QWO5" s="177"/>
      <c r="QWP5" s="177"/>
      <c r="QWQ5" s="177"/>
      <c r="QWR5" s="177"/>
      <c r="QWS5" s="177"/>
      <c r="QWT5" s="177"/>
      <c r="QWU5" s="177"/>
      <c r="QWV5" s="177"/>
      <c r="QWW5" s="177"/>
      <c r="QWX5" s="177"/>
      <c r="QWY5" s="177"/>
      <c r="QWZ5" s="177"/>
      <c r="QXA5" s="177"/>
      <c r="QXB5" s="177"/>
      <c r="QXC5" s="177"/>
      <c r="QXD5" s="177"/>
      <c r="QXE5" s="177"/>
      <c r="QXF5" s="177"/>
      <c r="QXG5" s="177"/>
      <c r="QXH5" s="177"/>
      <c r="QXI5" s="177"/>
      <c r="QXJ5" s="177"/>
      <c r="QXK5" s="177"/>
      <c r="QXL5" s="177"/>
      <c r="QXM5" s="177"/>
      <c r="QXN5" s="177"/>
      <c r="QXO5" s="177"/>
      <c r="QXP5" s="177"/>
      <c r="QXQ5" s="177"/>
      <c r="QXR5" s="177"/>
      <c r="QXS5" s="177"/>
      <c r="QXT5" s="177"/>
      <c r="QXU5" s="177"/>
      <c r="QXV5" s="177"/>
      <c r="QXW5" s="177"/>
      <c r="QXX5" s="177"/>
      <c r="QXY5" s="177"/>
      <c r="QXZ5" s="177"/>
      <c r="QYA5" s="177"/>
      <c r="QYB5" s="177"/>
      <c r="QYC5" s="177"/>
      <c r="QYD5" s="177"/>
      <c r="QYE5" s="177"/>
      <c r="QYF5" s="177"/>
      <c r="QYG5" s="177"/>
      <c r="QYH5" s="177"/>
      <c r="QYI5" s="177"/>
      <c r="QYJ5" s="177"/>
      <c r="QYK5" s="177"/>
      <c r="QYL5" s="177"/>
      <c r="QYM5" s="177"/>
      <c r="QYN5" s="177"/>
      <c r="QYO5" s="177"/>
      <c r="QYP5" s="177"/>
      <c r="QYQ5" s="177"/>
      <c r="QYR5" s="177"/>
      <c r="QYS5" s="177"/>
      <c r="QYT5" s="177"/>
      <c r="QYU5" s="177"/>
      <c r="QYV5" s="177"/>
      <c r="QYW5" s="177"/>
      <c r="QYX5" s="177"/>
      <c r="QYY5" s="177"/>
      <c r="QYZ5" s="177"/>
      <c r="QZA5" s="177"/>
      <c r="QZB5" s="177"/>
      <c r="QZC5" s="177"/>
      <c r="QZD5" s="177"/>
      <c r="QZE5" s="177"/>
      <c r="QZF5" s="177"/>
      <c r="QZG5" s="177"/>
      <c r="QZH5" s="177"/>
      <c r="QZI5" s="177"/>
      <c r="QZJ5" s="177"/>
      <c r="QZK5" s="177"/>
      <c r="QZL5" s="177"/>
      <c r="QZM5" s="177"/>
      <c r="QZN5" s="177"/>
      <c r="QZO5" s="177"/>
      <c r="QZP5" s="177"/>
      <c r="QZQ5" s="177"/>
      <c r="QZR5" s="177"/>
      <c r="QZS5" s="177"/>
      <c r="QZT5" s="177"/>
      <c r="QZU5" s="177"/>
      <c r="QZV5" s="177"/>
      <c r="QZW5" s="177"/>
      <c r="QZX5" s="177"/>
      <c r="QZY5" s="177"/>
      <c r="QZZ5" s="177"/>
      <c r="RAA5" s="177"/>
      <c r="RAB5" s="177"/>
      <c r="RAC5" s="177"/>
      <c r="RAD5" s="177"/>
      <c r="RAE5" s="177"/>
      <c r="RAF5" s="177"/>
      <c r="RAG5" s="177"/>
      <c r="RAH5" s="177"/>
      <c r="RAI5" s="177"/>
      <c r="RAJ5" s="177"/>
      <c r="RAK5" s="177"/>
      <c r="RAL5" s="177"/>
      <c r="RAM5" s="177"/>
      <c r="RAN5" s="177"/>
      <c r="RAO5" s="177"/>
      <c r="RAP5" s="177"/>
      <c r="RAQ5" s="177"/>
      <c r="RAR5" s="177"/>
      <c r="RAS5" s="177"/>
      <c r="RAT5" s="177"/>
      <c r="RAU5" s="177"/>
      <c r="RAV5" s="177"/>
      <c r="RAW5" s="177"/>
      <c r="RAX5" s="177"/>
      <c r="RAY5" s="177"/>
      <c r="RAZ5" s="177"/>
      <c r="RBA5" s="177"/>
      <c r="RBB5" s="177"/>
      <c r="RBC5" s="177"/>
      <c r="RBD5" s="177"/>
      <c r="RBE5" s="177"/>
      <c r="RBF5" s="177"/>
      <c r="RBG5" s="177"/>
      <c r="RBH5" s="177"/>
      <c r="RBI5" s="177"/>
      <c r="RBJ5" s="177"/>
      <c r="RBK5" s="177"/>
      <c r="RBL5" s="177"/>
      <c r="RBM5" s="177"/>
      <c r="RBN5" s="177"/>
      <c r="RBO5" s="177"/>
      <c r="RBP5" s="177"/>
      <c r="RBQ5" s="177"/>
      <c r="RBR5" s="177"/>
      <c r="RBS5" s="177"/>
      <c r="RBT5" s="177"/>
      <c r="RBU5" s="177"/>
      <c r="RBV5" s="177"/>
      <c r="RBW5" s="177"/>
      <c r="RBX5" s="177"/>
      <c r="RBY5" s="177"/>
      <c r="RBZ5" s="177"/>
      <c r="RCA5" s="177"/>
      <c r="RCB5" s="177"/>
      <c r="RCC5" s="177"/>
      <c r="RCD5" s="177"/>
      <c r="RCE5" s="177"/>
      <c r="RCF5" s="177"/>
      <c r="RCG5" s="177"/>
      <c r="RCH5" s="177"/>
      <c r="RCI5" s="177"/>
      <c r="RCJ5" s="177"/>
      <c r="RCK5" s="177"/>
      <c r="RCL5" s="177"/>
      <c r="RCM5" s="177"/>
      <c r="RCN5" s="177"/>
      <c r="RCO5" s="177"/>
      <c r="RCP5" s="177"/>
      <c r="RCQ5" s="177"/>
      <c r="RCR5" s="177"/>
      <c r="RCS5" s="177"/>
      <c r="RCT5" s="177"/>
      <c r="RCU5" s="177"/>
      <c r="RCV5" s="177"/>
      <c r="RCW5" s="177"/>
      <c r="RCX5" s="177"/>
      <c r="RCY5" s="177"/>
      <c r="RCZ5" s="177"/>
      <c r="RDA5" s="177"/>
      <c r="RDB5" s="177"/>
      <c r="RDC5" s="177"/>
      <c r="RDD5" s="177"/>
      <c r="RDE5" s="177"/>
      <c r="RDF5" s="177"/>
      <c r="RDG5" s="177"/>
      <c r="RDH5" s="177"/>
      <c r="RDI5" s="177"/>
      <c r="RDJ5" s="177"/>
      <c r="RDK5" s="177"/>
      <c r="RDL5" s="177"/>
      <c r="RDM5" s="177"/>
      <c r="RDN5" s="177"/>
      <c r="RDO5" s="177"/>
      <c r="RDP5" s="177"/>
      <c r="RDQ5" s="177"/>
      <c r="RDR5" s="177"/>
      <c r="RDS5" s="177"/>
      <c r="RDT5" s="177"/>
      <c r="RDU5" s="177"/>
      <c r="RDV5" s="177"/>
      <c r="RDW5" s="177"/>
      <c r="RDX5" s="177"/>
      <c r="RDY5" s="177"/>
      <c r="RDZ5" s="177"/>
      <c r="REA5" s="177"/>
      <c r="REB5" s="177"/>
      <c r="REC5" s="177"/>
      <c r="RED5" s="177"/>
      <c r="REE5" s="177"/>
      <c r="REF5" s="177"/>
      <c r="REG5" s="177"/>
      <c r="REH5" s="177"/>
      <c r="REI5" s="177"/>
      <c r="REJ5" s="177"/>
      <c r="REK5" s="177"/>
      <c r="REL5" s="177"/>
      <c r="REM5" s="177"/>
      <c r="REN5" s="177"/>
      <c r="REO5" s="177"/>
      <c r="REP5" s="177"/>
      <c r="REQ5" s="177"/>
      <c r="RER5" s="177"/>
      <c r="RES5" s="177"/>
      <c r="RET5" s="177"/>
      <c r="REU5" s="177"/>
      <c r="REV5" s="177"/>
      <c r="REW5" s="177"/>
      <c r="REX5" s="177"/>
      <c r="REY5" s="177"/>
      <c r="REZ5" s="177"/>
      <c r="RFA5" s="177"/>
      <c r="RFB5" s="177"/>
      <c r="RFC5" s="177"/>
      <c r="RFD5" s="177"/>
      <c r="RFE5" s="177"/>
      <c r="RFF5" s="177"/>
      <c r="RFG5" s="177"/>
      <c r="RFH5" s="177"/>
      <c r="RFI5" s="177"/>
      <c r="RFJ5" s="177"/>
      <c r="RFK5" s="177"/>
      <c r="RFL5" s="177"/>
      <c r="RFM5" s="177"/>
      <c r="RFN5" s="177"/>
      <c r="RFO5" s="177"/>
      <c r="RFP5" s="177"/>
      <c r="RFQ5" s="177"/>
      <c r="RFR5" s="177"/>
      <c r="RFS5" s="177"/>
      <c r="RFT5" s="177"/>
      <c r="RFU5" s="177"/>
      <c r="RFV5" s="177"/>
      <c r="RFW5" s="177"/>
      <c r="RFX5" s="177"/>
      <c r="RFY5" s="177"/>
      <c r="RFZ5" s="177"/>
      <c r="RGA5" s="177"/>
      <c r="RGB5" s="177"/>
      <c r="RGC5" s="177"/>
      <c r="RGD5" s="177"/>
      <c r="RGE5" s="177"/>
      <c r="RGF5" s="177"/>
      <c r="RGG5" s="177"/>
      <c r="RGH5" s="177"/>
      <c r="RGI5" s="177"/>
      <c r="RGJ5" s="177"/>
      <c r="RGK5" s="177"/>
      <c r="RGL5" s="177"/>
      <c r="RGM5" s="177"/>
      <c r="RGN5" s="177"/>
      <c r="RGO5" s="177"/>
      <c r="RGP5" s="177"/>
      <c r="RGQ5" s="177"/>
      <c r="RGR5" s="177"/>
      <c r="RGS5" s="177"/>
      <c r="RGT5" s="177"/>
      <c r="RGU5" s="177"/>
      <c r="RGV5" s="177"/>
      <c r="RGW5" s="177"/>
      <c r="RGX5" s="177"/>
      <c r="RGY5" s="177"/>
      <c r="RGZ5" s="177"/>
      <c r="RHA5" s="177"/>
      <c r="RHB5" s="177"/>
      <c r="RHC5" s="177"/>
      <c r="RHD5" s="177"/>
      <c r="RHE5" s="177"/>
      <c r="RHF5" s="177"/>
      <c r="RHG5" s="177"/>
      <c r="RHH5" s="177"/>
      <c r="RHI5" s="177"/>
      <c r="RHJ5" s="177"/>
      <c r="RHK5" s="177"/>
      <c r="RHL5" s="177"/>
      <c r="RHM5" s="177"/>
      <c r="RHN5" s="177"/>
      <c r="RHO5" s="177"/>
      <c r="RHP5" s="177"/>
      <c r="RHQ5" s="177"/>
      <c r="RHR5" s="177"/>
      <c r="RHS5" s="177"/>
      <c r="RHT5" s="177"/>
      <c r="RHU5" s="177"/>
      <c r="RHV5" s="177"/>
      <c r="RHW5" s="177"/>
      <c r="RHX5" s="177"/>
      <c r="RHY5" s="177"/>
      <c r="RHZ5" s="177"/>
      <c r="RIA5" s="177"/>
      <c r="RIB5" s="177"/>
      <c r="RIC5" s="177"/>
      <c r="RID5" s="177"/>
      <c r="RIE5" s="177"/>
      <c r="RIF5" s="177"/>
      <c r="RIG5" s="177"/>
      <c r="RIH5" s="177"/>
      <c r="RII5" s="177"/>
      <c r="RIJ5" s="177"/>
      <c r="RIK5" s="177"/>
      <c r="RIL5" s="177"/>
      <c r="RIM5" s="177"/>
      <c r="RIN5" s="177"/>
      <c r="RIO5" s="177"/>
      <c r="RIP5" s="177"/>
      <c r="RIQ5" s="177"/>
      <c r="RIR5" s="177"/>
      <c r="RIS5" s="177"/>
      <c r="RIT5" s="177"/>
      <c r="RIU5" s="177"/>
      <c r="RIV5" s="177"/>
      <c r="RIW5" s="177"/>
      <c r="RIX5" s="177"/>
      <c r="RIY5" s="177"/>
      <c r="RIZ5" s="177"/>
      <c r="RJA5" s="177"/>
      <c r="RJB5" s="177"/>
      <c r="RJC5" s="177"/>
      <c r="RJD5" s="177"/>
      <c r="RJE5" s="177"/>
      <c r="RJF5" s="177"/>
      <c r="RJG5" s="177"/>
      <c r="RJH5" s="177"/>
      <c r="RJI5" s="177"/>
      <c r="RJJ5" s="177"/>
      <c r="RJK5" s="177"/>
      <c r="RJL5" s="177"/>
      <c r="RJM5" s="177"/>
      <c r="RJN5" s="177"/>
      <c r="RJO5" s="177"/>
      <c r="RJP5" s="177"/>
      <c r="RJQ5" s="177"/>
      <c r="RJR5" s="177"/>
      <c r="RJS5" s="177"/>
      <c r="RJT5" s="177"/>
      <c r="RJU5" s="177"/>
      <c r="RJV5" s="177"/>
      <c r="RJW5" s="177"/>
      <c r="RJX5" s="177"/>
      <c r="RJY5" s="177"/>
      <c r="RJZ5" s="177"/>
      <c r="RKA5" s="177"/>
      <c r="RKB5" s="177"/>
      <c r="RKC5" s="177"/>
      <c r="RKD5" s="177"/>
      <c r="RKE5" s="177"/>
      <c r="RKF5" s="177"/>
      <c r="RKG5" s="177"/>
      <c r="RKH5" s="177"/>
      <c r="RKI5" s="177"/>
      <c r="RKJ5" s="177"/>
      <c r="RKK5" s="177"/>
      <c r="RKL5" s="177"/>
      <c r="RKM5" s="177"/>
      <c r="RKN5" s="177"/>
      <c r="RKO5" s="177"/>
      <c r="RKP5" s="177"/>
      <c r="RKQ5" s="177"/>
      <c r="RKR5" s="177"/>
      <c r="RKS5" s="177"/>
      <c r="RKT5" s="177"/>
      <c r="RKU5" s="177"/>
      <c r="RKV5" s="177"/>
      <c r="RKW5" s="177"/>
      <c r="RKX5" s="177"/>
      <c r="RKY5" s="177"/>
      <c r="RKZ5" s="177"/>
      <c r="RLA5" s="177"/>
      <c r="RLB5" s="177"/>
      <c r="RLC5" s="177"/>
      <c r="RLD5" s="177"/>
      <c r="RLE5" s="177"/>
      <c r="RLF5" s="177"/>
      <c r="RLG5" s="177"/>
      <c r="RLH5" s="177"/>
      <c r="RLI5" s="177"/>
      <c r="RLJ5" s="177"/>
      <c r="RLK5" s="177"/>
      <c r="RLL5" s="177"/>
      <c r="RLM5" s="177"/>
      <c r="RLN5" s="177"/>
      <c r="RLO5" s="177"/>
      <c r="RLP5" s="177"/>
      <c r="RLQ5" s="177"/>
      <c r="RLR5" s="177"/>
      <c r="RLS5" s="177"/>
      <c r="RLT5" s="177"/>
      <c r="RLU5" s="177"/>
      <c r="RLV5" s="177"/>
      <c r="RLW5" s="177"/>
      <c r="RLX5" s="177"/>
      <c r="RLY5" s="177"/>
      <c r="RLZ5" s="177"/>
      <c r="RMA5" s="177"/>
      <c r="RMB5" s="177"/>
      <c r="RMC5" s="177"/>
      <c r="RMD5" s="177"/>
      <c r="RME5" s="177"/>
      <c r="RMF5" s="177"/>
      <c r="RMG5" s="177"/>
      <c r="RMH5" s="177"/>
      <c r="RMI5" s="177"/>
      <c r="RMJ5" s="177"/>
      <c r="RMK5" s="177"/>
      <c r="RML5" s="177"/>
      <c r="RMM5" s="177"/>
      <c r="RMN5" s="177"/>
      <c r="RMO5" s="177"/>
      <c r="RMP5" s="177"/>
      <c r="RMQ5" s="177"/>
      <c r="RMR5" s="177"/>
      <c r="RMS5" s="177"/>
      <c r="RMT5" s="177"/>
      <c r="RMU5" s="177"/>
      <c r="RMV5" s="177"/>
      <c r="RMW5" s="177"/>
      <c r="RMX5" s="177"/>
      <c r="RMY5" s="177"/>
      <c r="RMZ5" s="177"/>
      <c r="RNA5" s="177"/>
      <c r="RNB5" s="177"/>
      <c r="RNC5" s="177"/>
      <c r="RND5" s="177"/>
      <c r="RNE5" s="177"/>
      <c r="RNF5" s="177"/>
      <c r="RNG5" s="177"/>
      <c r="RNH5" s="177"/>
      <c r="RNI5" s="177"/>
      <c r="RNJ5" s="177"/>
      <c r="RNK5" s="177"/>
      <c r="RNL5" s="177"/>
      <c r="RNM5" s="177"/>
      <c r="RNN5" s="177"/>
      <c r="RNO5" s="177"/>
      <c r="RNP5" s="177"/>
      <c r="RNQ5" s="177"/>
      <c r="RNR5" s="177"/>
      <c r="RNS5" s="177"/>
      <c r="RNT5" s="177"/>
      <c r="RNU5" s="177"/>
      <c r="RNV5" s="177"/>
      <c r="RNW5" s="177"/>
      <c r="RNX5" s="177"/>
      <c r="RNY5" s="177"/>
      <c r="RNZ5" s="177"/>
      <c r="ROA5" s="177"/>
      <c r="ROB5" s="177"/>
      <c r="ROC5" s="177"/>
      <c r="ROD5" s="177"/>
      <c r="ROE5" s="177"/>
      <c r="ROF5" s="177"/>
      <c r="ROG5" s="177"/>
      <c r="ROH5" s="177"/>
      <c r="ROI5" s="177"/>
      <c r="ROJ5" s="177"/>
      <c r="ROK5" s="177"/>
      <c r="ROL5" s="177"/>
      <c r="ROM5" s="177"/>
      <c r="RON5" s="177"/>
      <c r="ROO5" s="177"/>
      <c r="ROP5" s="177"/>
      <c r="ROQ5" s="177"/>
      <c r="ROR5" s="177"/>
      <c r="ROS5" s="177"/>
      <c r="ROT5" s="177"/>
      <c r="ROU5" s="177"/>
      <c r="ROV5" s="177"/>
      <c r="ROW5" s="177"/>
      <c r="ROX5" s="177"/>
      <c r="ROY5" s="177"/>
      <c r="ROZ5" s="177"/>
      <c r="RPA5" s="177"/>
      <c r="RPB5" s="177"/>
      <c r="RPC5" s="177"/>
      <c r="RPD5" s="177"/>
      <c r="RPE5" s="177"/>
      <c r="RPF5" s="177"/>
      <c r="RPG5" s="177"/>
      <c r="RPH5" s="177"/>
      <c r="RPI5" s="177"/>
      <c r="RPJ5" s="177"/>
      <c r="RPK5" s="177"/>
      <c r="RPL5" s="177"/>
      <c r="RPM5" s="177"/>
      <c r="RPN5" s="177"/>
      <c r="RPO5" s="177"/>
      <c r="RPP5" s="177"/>
      <c r="RPQ5" s="177"/>
      <c r="RPR5" s="177"/>
      <c r="RPS5" s="177"/>
      <c r="RPT5" s="177"/>
      <c r="RPU5" s="177"/>
      <c r="RPV5" s="177"/>
      <c r="RPW5" s="177"/>
      <c r="RPX5" s="177"/>
      <c r="RPY5" s="177"/>
      <c r="RPZ5" s="177"/>
      <c r="RQA5" s="177"/>
      <c r="RQB5" s="177"/>
      <c r="RQC5" s="177"/>
      <c r="RQD5" s="177"/>
      <c r="RQE5" s="177"/>
      <c r="RQF5" s="177"/>
      <c r="RQG5" s="177"/>
      <c r="RQH5" s="177"/>
      <c r="RQI5" s="177"/>
      <c r="RQJ5" s="177"/>
      <c r="RQK5" s="177"/>
      <c r="RQL5" s="177"/>
      <c r="RQM5" s="177"/>
      <c r="RQN5" s="177"/>
      <c r="RQO5" s="177"/>
      <c r="RQP5" s="177"/>
      <c r="RQQ5" s="177"/>
      <c r="RQR5" s="177"/>
      <c r="RQS5" s="177"/>
      <c r="RQT5" s="177"/>
      <c r="RQU5" s="177"/>
      <c r="RQV5" s="177"/>
      <c r="RQW5" s="177"/>
      <c r="RQX5" s="177"/>
      <c r="RQY5" s="177"/>
      <c r="RQZ5" s="177"/>
      <c r="RRA5" s="177"/>
      <c r="RRB5" s="177"/>
      <c r="RRC5" s="177"/>
      <c r="RRD5" s="177"/>
      <c r="RRE5" s="177"/>
      <c r="RRF5" s="177"/>
      <c r="RRG5" s="177"/>
      <c r="RRH5" s="177"/>
      <c r="RRI5" s="177"/>
      <c r="RRJ5" s="177"/>
      <c r="RRK5" s="177"/>
      <c r="RRL5" s="177"/>
      <c r="RRM5" s="177"/>
      <c r="RRN5" s="177"/>
      <c r="RRO5" s="177"/>
      <c r="RRP5" s="177"/>
      <c r="RRQ5" s="177"/>
      <c r="RRR5" s="177"/>
      <c r="RRS5" s="177"/>
      <c r="RRT5" s="177"/>
      <c r="RRU5" s="177"/>
      <c r="RRV5" s="177"/>
      <c r="RRW5" s="177"/>
      <c r="RRX5" s="177"/>
      <c r="RRY5" s="177"/>
      <c r="RRZ5" s="177"/>
      <c r="RSA5" s="177"/>
      <c r="RSB5" s="177"/>
      <c r="RSC5" s="177"/>
      <c r="RSD5" s="177"/>
      <c r="RSE5" s="177"/>
      <c r="RSF5" s="177"/>
      <c r="RSG5" s="177"/>
      <c r="RSH5" s="177"/>
      <c r="RSI5" s="177"/>
      <c r="RSJ5" s="177"/>
      <c r="RSK5" s="177"/>
      <c r="RSL5" s="177"/>
      <c r="RSM5" s="177"/>
      <c r="RSN5" s="177"/>
      <c r="RSO5" s="177"/>
      <c r="RSP5" s="177"/>
      <c r="RSQ5" s="177"/>
      <c r="RSR5" s="177"/>
      <c r="RSS5" s="177"/>
      <c r="RST5" s="177"/>
      <c r="RSU5" s="177"/>
      <c r="RSV5" s="177"/>
      <c r="RSW5" s="177"/>
      <c r="RSX5" s="177"/>
      <c r="RSY5" s="177"/>
      <c r="RSZ5" s="177"/>
      <c r="RTA5" s="177"/>
      <c r="RTB5" s="177"/>
      <c r="RTC5" s="177"/>
      <c r="RTD5" s="177"/>
      <c r="RTE5" s="177"/>
      <c r="RTF5" s="177"/>
      <c r="RTG5" s="177"/>
      <c r="RTH5" s="177"/>
      <c r="RTI5" s="177"/>
      <c r="RTJ5" s="177"/>
      <c r="RTK5" s="177"/>
      <c r="RTL5" s="177"/>
      <c r="RTM5" s="177"/>
      <c r="RTN5" s="177"/>
      <c r="RTO5" s="177"/>
      <c r="RTP5" s="177"/>
      <c r="RTQ5" s="177"/>
      <c r="RTR5" s="177"/>
      <c r="RTS5" s="177"/>
      <c r="RTT5" s="177"/>
      <c r="RTU5" s="177"/>
      <c r="RTV5" s="177"/>
      <c r="RTW5" s="177"/>
      <c r="RTX5" s="177"/>
      <c r="RTY5" s="177"/>
      <c r="RTZ5" s="177"/>
      <c r="RUA5" s="177"/>
      <c r="RUB5" s="177"/>
      <c r="RUC5" s="177"/>
      <c r="RUD5" s="177"/>
      <c r="RUE5" s="177"/>
      <c r="RUF5" s="177"/>
      <c r="RUG5" s="177"/>
      <c r="RUH5" s="177"/>
      <c r="RUI5" s="177"/>
      <c r="RUJ5" s="177"/>
      <c r="RUK5" s="177"/>
      <c r="RUL5" s="177"/>
      <c r="RUM5" s="177"/>
      <c r="RUN5" s="177"/>
      <c r="RUO5" s="177"/>
      <c r="RUP5" s="177"/>
      <c r="RUQ5" s="177"/>
      <c r="RUR5" s="177"/>
      <c r="RUS5" s="177"/>
      <c r="RUT5" s="177"/>
      <c r="RUU5" s="177"/>
      <c r="RUV5" s="177"/>
      <c r="RUW5" s="177"/>
      <c r="RUX5" s="177"/>
      <c r="RUY5" s="177"/>
      <c r="RUZ5" s="177"/>
      <c r="RVA5" s="177"/>
      <c r="RVB5" s="177"/>
      <c r="RVC5" s="177"/>
      <c r="RVD5" s="177"/>
      <c r="RVE5" s="177"/>
      <c r="RVF5" s="177"/>
      <c r="RVG5" s="177"/>
      <c r="RVH5" s="177"/>
      <c r="RVI5" s="177"/>
      <c r="RVJ5" s="177"/>
      <c r="RVK5" s="177"/>
      <c r="RVL5" s="177"/>
      <c r="RVM5" s="177"/>
      <c r="RVN5" s="177"/>
      <c r="RVO5" s="177"/>
      <c r="RVP5" s="177"/>
      <c r="RVQ5" s="177"/>
      <c r="RVR5" s="177"/>
      <c r="RVS5" s="177"/>
      <c r="RVT5" s="177"/>
      <c r="RVU5" s="177"/>
      <c r="RVV5" s="177"/>
      <c r="RVW5" s="177"/>
      <c r="RVX5" s="177"/>
      <c r="RVY5" s="177"/>
      <c r="RVZ5" s="177"/>
      <c r="RWA5" s="177"/>
      <c r="RWB5" s="177"/>
      <c r="RWC5" s="177"/>
      <c r="RWD5" s="177"/>
      <c r="RWE5" s="177"/>
      <c r="RWF5" s="177"/>
      <c r="RWG5" s="177"/>
      <c r="RWH5" s="177"/>
      <c r="RWI5" s="177"/>
      <c r="RWJ5" s="177"/>
      <c r="RWK5" s="177"/>
      <c r="RWL5" s="177"/>
      <c r="RWM5" s="177"/>
      <c r="RWN5" s="177"/>
      <c r="RWO5" s="177"/>
      <c r="RWP5" s="177"/>
      <c r="RWQ5" s="177"/>
      <c r="RWR5" s="177"/>
      <c r="RWS5" s="177"/>
      <c r="RWT5" s="177"/>
      <c r="RWU5" s="177"/>
      <c r="RWV5" s="177"/>
      <c r="RWW5" s="177"/>
      <c r="RWX5" s="177"/>
      <c r="RWY5" s="177"/>
      <c r="RWZ5" s="177"/>
      <c r="RXA5" s="177"/>
      <c r="RXB5" s="177"/>
      <c r="RXC5" s="177"/>
      <c r="RXD5" s="177"/>
      <c r="RXE5" s="177"/>
      <c r="RXF5" s="177"/>
      <c r="RXG5" s="177"/>
      <c r="RXH5" s="177"/>
      <c r="RXI5" s="177"/>
      <c r="RXJ5" s="177"/>
      <c r="RXK5" s="177"/>
      <c r="RXL5" s="177"/>
      <c r="RXM5" s="177"/>
      <c r="RXN5" s="177"/>
      <c r="RXO5" s="177"/>
      <c r="RXP5" s="177"/>
      <c r="RXQ5" s="177"/>
      <c r="RXR5" s="177"/>
      <c r="RXS5" s="177"/>
      <c r="RXT5" s="177"/>
      <c r="RXU5" s="177"/>
      <c r="RXV5" s="177"/>
      <c r="RXW5" s="177"/>
      <c r="RXX5" s="177"/>
      <c r="RXY5" s="177"/>
      <c r="RXZ5" s="177"/>
      <c r="RYA5" s="177"/>
      <c r="RYB5" s="177"/>
      <c r="RYC5" s="177"/>
      <c r="RYD5" s="177"/>
      <c r="RYE5" s="177"/>
      <c r="RYF5" s="177"/>
      <c r="RYG5" s="177"/>
      <c r="RYH5" s="177"/>
      <c r="RYI5" s="177"/>
      <c r="RYJ5" s="177"/>
      <c r="RYK5" s="177"/>
      <c r="RYL5" s="177"/>
      <c r="RYM5" s="177"/>
      <c r="RYN5" s="177"/>
      <c r="RYO5" s="177"/>
      <c r="RYP5" s="177"/>
      <c r="RYQ5" s="177"/>
      <c r="RYR5" s="177"/>
      <c r="RYS5" s="177"/>
      <c r="RYT5" s="177"/>
      <c r="RYU5" s="177"/>
      <c r="RYV5" s="177"/>
      <c r="RYW5" s="177"/>
      <c r="RYX5" s="177"/>
      <c r="RYY5" s="177"/>
      <c r="RYZ5" s="177"/>
      <c r="RZA5" s="177"/>
      <c r="RZB5" s="177"/>
      <c r="RZC5" s="177"/>
      <c r="RZD5" s="177"/>
      <c r="RZE5" s="177"/>
      <c r="RZF5" s="177"/>
      <c r="RZG5" s="177"/>
      <c r="RZH5" s="177"/>
      <c r="RZI5" s="177"/>
      <c r="RZJ5" s="177"/>
      <c r="RZK5" s="177"/>
      <c r="RZL5" s="177"/>
      <c r="RZM5" s="177"/>
      <c r="RZN5" s="177"/>
      <c r="RZO5" s="177"/>
      <c r="RZP5" s="177"/>
      <c r="RZQ5" s="177"/>
      <c r="RZR5" s="177"/>
      <c r="RZS5" s="177"/>
      <c r="RZT5" s="177"/>
      <c r="RZU5" s="177"/>
      <c r="RZV5" s="177"/>
      <c r="RZW5" s="177"/>
      <c r="RZX5" s="177"/>
      <c r="RZY5" s="177"/>
      <c r="RZZ5" s="177"/>
      <c r="SAA5" s="177"/>
      <c r="SAB5" s="177"/>
      <c r="SAC5" s="177"/>
      <c r="SAD5" s="177"/>
      <c r="SAE5" s="177"/>
      <c r="SAF5" s="177"/>
      <c r="SAG5" s="177"/>
      <c r="SAH5" s="177"/>
      <c r="SAI5" s="177"/>
      <c r="SAJ5" s="177"/>
      <c r="SAK5" s="177"/>
      <c r="SAL5" s="177"/>
      <c r="SAM5" s="177"/>
      <c r="SAN5" s="177"/>
      <c r="SAO5" s="177"/>
      <c r="SAP5" s="177"/>
      <c r="SAQ5" s="177"/>
      <c r="SAR5" s="177"/>
      <c r="SAS5" s="177"/>
      <c r="SAT5" s="177"/>
      <c r="SAU5" s="177"/>
      <c r="SAV5" s="177"/>
      <c r="SAW5" s="177"/>
      <c r="SAX5" s="177"/>
      <c r="SAY5" s="177"/>
      <c r="SAZ5" s="177"/>
      <c r="SBA5" s="177"/>
      <c r="SBB5" s="177"/>
      <c r="SBC5" s="177"/>
      <c r="SBD5" s="177"/>
      <c r="SBE5" s="177"/>
      <c r="SBF5" s="177"/>
      <c r="SBG5" s="177"/>
      <c r="SBH5" s="177"/>
      <c r="SBI5" s="177"/>
      <c r="SBJ5" s="177"/>
      <c r="SBK5" s="177"/>
      <c r="SBL5" s="177"/>
      <c r="SBM5" s="177"/>
      <c r="SBN5" s="177"/>
      <c r="SBO5" s="177"/>
      <c r="SBP5" s="177"/>
      <c r="SBQ5" s="177"/>
      <c r="SBR5" s="177"/>
      <c r="SBS5" s="177"/>
      <c r="SBT5" s="177"/>
      <c r="SBU5" s="177"/>
      <c r="SBV5" s="177"/>
      <c r="SBW5" s="177"/>
      <c r="SBX5" s="177"/>
      <c r="SBY5" s="177"/>
      <c r="SBZ5" s="177"/>
      <c r="SCA5" s="177"/>
      <c r="SCB5" s="177"/>
      <c r="SCC5" s="177"/>
      <c r="SCD5" s="177"/>
      <c r="SCE5" s="177"/>
      <c r="SCF5" s="177"/>
      <c r="SCG5" s="177"/>
      <c r="SCH5" s="177"/>
      <c r="SCI5" s="177"/>
      <c r="SCJ5" s="177"/>
      <c r="SCK5" s="177"/>
      <c r="SCL5" s="177"/>
      <c r="SCM5" s="177"/>
      <c r="SCN5" s="177"/>
      <c r="SCO5" s="177"/>
      <c r="SCP5" s="177"/>
      <c r="SCQ5" s="177"/>
      <c r="SCR5" s="177"/>
      <c r="SCS5" s="177"/>
      <c r="SCT5" s="177"/>
      <c r="SCU5" s="177"/>
      <c r="SCV5" s="177"/>
      <c r="SCW5" s="177"/>
      <c r="SCX5" s="177"/>
      <c r="SCY5" s="177"/>
      <c r="SCZ5" s="177"/>
      <c r="SDA5" s="177"/>
      <c r="SDB5" s="177"/>
      <c r="SDC5" s="177"/>
      <c r="SDD5" s="177"/>
      <c r="SDE5" s="177"/>
      <c r="SDF5" s="177"/>
      <c r="SDG5" s="177"/>
      <c r="SDH5" s="177"/>
      <c r="SDI5" s="177"/>
      <c r="SDJ5" s="177"/>
      <c r="SDK5" s="177"/>
      <c r="SDL5" s="177"/>
      <c r="SDM5" s="177"/>
      <c r="SDN5" s="177"/>
      <c r="SDO5" s="177"/>
      <c r="SDP5" s="177"/>
      <c r="SDQ5" s="177"/>
      <c r="SDR5" s="177"/>
      <c r="SDS5" s="177"/>
      <c r="SDT5" s="177"/>
      <c r="SDU5" s="177"/>
      <c r="SDV5" s="177"/>
      <c r="SDW5" s="177"/>
      <c r="SDX5" s="177"/>
      <c r="SDY5" s="177"/>
      <c r="SDZ5" s="177"/>
      <c r="SEA5" s="177"/>
      <c r="SEB5" s="177"/>
      <c r="SEC5" s="177"/>
      <c r="SED5" s="177"/>
      <c r="SEE5" s="177"/>
      <c r="SEF5" s="177"/>
      <c r="SEG5" s="177"/>
      <c r="SEH5" s="177"/>
      <c r="SEI5" s="177"/>
      <c r="SEJ5" s="177"/>
      <c r="SEK5" s="177"/>
      <c r="SEL5" s="177"/>
      <c r="SEM5" s="177"/>
      <c r="SEN5" s="177"/>
      <c r="SEO5" s="177"/>
      <c r="SEP5" s="177"/>
      <c r="SEQ5" s="177"/>
      <c r="SER5" s="177"/>
      <c r="SES5" s="177"/>
      <c r="SET5" s="177"/>
      <c r="SEU5" s="177"/>
      <c r="SEV5" s="177"/>
      <c r="SEW5" s="177"/>
      <c r="SEX5" s="177"/>
      <c r="SEY5" s="177"/>
      <c r="SEZ5" s="177"/>
      <c r="SFA5" s="177"/>
      <c r="SFB5" s="177"/>
      <c r="SFC5" s="177"/>
      <c r="SFD5" s="177"/>
      <c r="SFE5" s="177"/>
      <c r="SFF5" s="177"/>
      <c r="SFG5" s="177"/>
      <c r="SFH5" s="177"/>
      <c r="SFI5" s="177"/>
      <c r="SFJ5" s="177"/>
      <c r="SFK5" s="177"/>
      <c r="SFL5" s="177"/>
      <c r="SFM5" s="177"/>
      <c r="SFN5" s="177"/>
      <c r="SFO5" s="177"/>
      <c r="SFP5" s="177"/>
      <c r="SFQ5" s="177"/>
      <c r="SFR5" s="177"/>
      <c r="SFS5" s="177"/>
      <c r="SFT5" s="177"/>
      <c r="SFU5" s="177"/>
      <c r="SFV5" s="177"/>
      <c r="SFW5" s="177"/>
      <c r="SFX5" s="177"/>
      <c r="SFY5" s="177"/>
      <c r="SFZ5" s="177"/>
      <c r="SGA5" s="177"/>
      <c r="SGB5" s="177"/>
      <c r="SGC5" s="177"/>
      <c r="SGD5" s="177"/>
      <c r="SGE5" s="177"/>
      <c r="SGF5" s="177"/>
      <c r="SGG5" s="177"/>
      <c r="SGH5" s="177"/>
      <c r="SGI5" s="177"/>
      <c r="SGJ5" s="177"/>
      <c r="SGK5" s="177"/>
      <c r="SGL5" s="177"/>
      <c r="SGM5" s="177"/>
      <c r="SGN5" s="177"/>
      <c r="SGO5" s="177"/>
      <c r="SGP5" s="177"/>
      <c r="SGQ5" s="177"/>
      <c r="SGR5" s="177"/>
      <c r="SGS5" s="177"/>
      <c r="SGT5" s="177"/>
      <c r="SGU5" s="177"/>
      <c r="SGV5" s="177"/>
      <c r="SGW5" s="177"/>
      <c r="SGX5" s="177"/>
      <c r="SGY5" s="177"/>
      <c r="SGZ5" s="177"/>
      <c r="SHA5" s="177"/>
      <c r="SHB5" s="177"/>
      <c r="SHC5" s="177"/>
      <c r="SHD5" s="177"/>
      <c r="SHE5" s="177"/>
      <c r="SHF5" s="177"/>
      <c r="SHG5" s="177"/>
      <c r="SHH5" s="177"/>
      <c r="SHI5" s="177"/>
      <c r="SHJ5" s="177"/>
      <c r="SHK5" s="177"/>
      <c r="SHL5" s="177"/>
      <c r="SHM5" s="177"/>
      <c r="SHN5" s="177"/>
      <c r="SHO5" s="177"/>
      <c r="SHP5" s="177"/>
      <c r="SHQ5" s="177"/>
      <c r="SHR5" s="177"/>
      <c r="SHS5" s="177"/>
      <c r="SHT5" s="177"/>
      <c r="SHU5" s="177"/>
      <c r="SHV5" s="177"/>
      <c r="SHW5" s="177"/>
      <c r="SHX5" s="177"/>
      <c r="SHY5" s="177"/>
      <c r="SHZ5" s="177"/>
      <c r="SIA5" s="177"/>
      <c r="SIB5" s="177"/>
      <c r="SIC5" s="177"/>
      <c r="SID5" s="177"/>
      <c r="SIE5" s="177"/>
      <c r="SIF5" s="177"/>
      <c r="SIG5" s="177"/>
      <c r="SIH5" s="177"/>
      <c r="SII5" s="177"/>
      <c r="SIJ5" s="177"/>
      <c r="SIK5" s="177"/>
      <c r="SIL5" s="177"/>
      <c r="SIM5" s="177"/>
      <c r="SIN5" s="177"/>
      <c r="SIO5" s="177"/>
      <c r="SIP5" s="177"/>
      <c r="SIQ5" s="177"/>
      <c r="SIR5" s="177"/>
      <c r="SIS5" s="177"/>
      <c r="SIT5" s="177"/>
      <c r="SIU5" s="177"/>
      <c r="SIV5" s="177"/>
      <c r="SIW5" s="177"/>
      <c r="SIX5" s="177"/>
      <c r="SIY5" s="177"/>
      <c r="SIZ5" s="177"/>
      <c r="SJA5" s="177"/>
      <c r="SJB5" s="177"/>
      <c r="SJC5" s="177"/>
      <c r="SJD5" s="177"/>
      <c r="SJE5" s="177"/>
      <c r="SJF5" s="177"/>
      <c r="SJG5" s="177"/>
      <c r="SJH5" s="177"/>
      <c r="SJI5" s="177"/>
      <c r="SJJ5" s="177"/>
      <c r="SJK5" s="177"/>
      <c r="SJL5" s="177"/>
      <c r="SJM5" s="177"/>
      <c r="SJN5" s="177"/>
      <c r="SJO5" s="177"/>
      <c r="SJP5" s="177"/>
      <c r="SJQ5" s="177"/>
      <c r="SJR5" s="177"/>
      <c r="SJS5" s="177"/>
      <c r="SJT5" s="177"/>
      <c r="SJU5" s="177"/>
      <c r="SJV5" s="177"/>
      <c r="SJW5" s="177"/>
      <c r="SJX5" s="177"/>
      <c r="SJY5" s="177"/>
      <c r="SJZ5" s="177"/>
      <c r="SKA5" s="177"/>
      <c r="SKB5" s="177"/>
      <c r="SKC5" s="177"/>
      <c r="SKD5" s="177"/>
      <c r="SKE5" s="177"/>
      <c r="SKF5" s="177"/>
      <c r="SKG5" s="177"/>
      <c r="SKH5" s="177"/>
      <c r="SKI5" s="177"/>
      <c r="SKJ5" s="177"/>
      <c r="SKK5" s="177"/>
      <c r="SKL5" s="177"/>
      <c r="SKM5" s="177"/>
      <c r="SKN5" s="177"/>
      <c r="SKO5" s="177"/>
      <c r="SKP5" s="177"/>
      <c r="SKQ5" s="177"/>
      <c r="SKR5" s="177"/>
      <c r="SKS5" s="177"/>
      <c r="SKT5" s="177"/>
      <c r="SKU5" s="177"/>
      <c r="SKV5" s="177"/>
      <c r="SKW5" s="177"/>
      <c r="SKX5" s="177"/>
      <c r="SKY5" s="177"/>
      <c r="SKZ5" s="177"/>
      <c r="SLA5" s="177"/>
      <c r="SLB5" s="177"/>
      <c r="SLC5" s="177"/>
      <c r="SLD5" s="177"/>
      <c r="SLE5" s="177"/>
      <c r="SLF5" s="177"/>
      <c r="SLG5" s="177"/>
      <c r="SLH5" s="177"/>
      <c r="SLI5" s="177"/>
      <c r="SLJ5" s="177"/>
      <c r="SLK5" s="177"/>
      <c r="SLL5" s="177"/>
      <c r="SLM5" s="177"/>
      <c r="SLN5" s="177"/>
      <c r="SLO5" s="177"/>
      <c r="SLP5" s="177"/>
      <c r="SLQ5" s="177"/>
      <c r="SLR5" s="177"/>
      <c r="SLS5" s="177"/>
      <c r="SLT5" s="177"/>
      <c r="SLU5" s="177"/>
      <c r="SLV5" s="177"/>
      <c r="SLW5" s="177"/>
      <c r="SLX5" s="177"/>
      <c r="SLY5" s="177"/>
      <c r="SLZ5" s="177"/>
      <c r="SMA5" s="177"/>
      <c r="SMB5" s="177"/>
      <c r="SMC5" s="177"/>
      <c r="SMD5" s="177"/>
      <c r="SME5" s="177"/>
      <c r="SMF5" s="177"/>
      <c r="SMG5" s="177"/>
      <c r="SMH5" s="177"/>
      <c r="SMI5" s="177"/>
      <c r="SMJ5" s="177"/>
      <c r="SMK5" s="177"/>
      <c r="SML5" s="177"/>
      <c r="SMM5" s="177"/>
      <c r="SMN5" s="177"/>
      <c r="SMO5" s="177"/>
      <c r="SMP5" s="177"/>
      <c r="SMQ5" s="177"/>
      <c r="SMR5" s="177"/>
      <c r="SMS5" s="177"/>
      <c r="SMT5" s="177"/>
      <c r="SMU5" s="177"/>
      <c r="SMV5" s="177"/>
      <c r="SMW5" s="177"/>
      <c r="SMX5" s="177"/>
      <c r="SMY5" s="177"/>
      <c r="SMZ5" s="177"/>
      <c r="SNA5" s="177"/>
      <c r="SNB5" s="177"/>
      <c r="SNC5" s="177"/>
      <c r="SND5" s="177"/>
      <c r="SNE5" s="177"/>
      <c r="SNF5" s="177"/>
      <c r="SNG5" s="177"/>
      <c r="SNH5" s="177"/>
      <c r="SNI5" s="177"/>
      <c r="SNJ5" s="177"/>
      <c r="SNK5" s="177"/>
      <c r="SNL5" s="177"/>
      <c r="SNM5" s="177"/>
      <c r="SNN5" s="177"/>
      <c r="SNO5" s="177"/>
      <c r="SNP5" s="177"/>
      <c r="SNQ5" s="177"/>
      <c r="SNR5" s="177"/>
      <c r="SNS5" s="177"/>
      <c r="SNT5" s="177"/>
      <c r="SNU5" s="177"/>
      <c r="SNV5" s="177"/>
      <c r="SNW5" s="177"/>
      <c r="SNX5" s="177"/>
      <c r="SNY5" s="177"/>
      <c r="SNZ5" s="177"/>
      <c r="SOA5" s="177"/>
      <c r="SOB5" s="177"/>
      <c r="SOC5" s="177"/>
      <c r="SOD5" s="177"/>
      <c r="SOE5" s="177"/>
      <c r="SOF5" s="177"/>
      <c r="SOG5" s="177"/>
      <c r="SOH5" s="177"/>
      <c r="SOI5" s="177"/>
      <c r="SOJ5" s="177"/>
      <c r="SOK5" s="177"/>
      <c r="SOL5" s="177"/>
      <c r="SOM5" s="177"/>
      <c r="SON5" s="177"/>
      <c r="SOO5" s="177"/>
      <c r="SOP5" s="177"/>
      <c r="SOQ5" s="177"/>
      <c r="SOR5" s="177"/>
      <c r="SOS5" s="177"/>
      <c r="SOT5" s="177"/>
      <c r="SOU5" s="177"/>
      <c r="SOV5" s="177"/>
      <c r="SOW5" s="177"/>
      <c r="SOX5" s="177"/>
      <c r="SOY5" s="177"/>
      <c r="SOZ5" s="177"/>
      <c r="SPA5" s="177"/>
      <c r="SPB5" s="177"/>
      <c r="SPC5" s="177"/>
      <c r="SPD5" s="177"/>
      <c r="SPE5" s="177"/>
      <c r="SPF5" s="177"/>
      <c r="SPG5" s="177"/>
      <c r="SPH5" s="177"/>
      <c r="SPI5" s="177"/>
      <c r="SPJ5" s="177"/>
      <c r="SPK5" s="177"/>
      <c r="SPL5" s="177"/>
      <c r="SPM5" s="177"/>
      <c r="SPN5" s="177"/>
      <c r="SPO5" s="177"/>
      <c r="SPP5" s="177"/>
      <c r="SPQ5" s="177"/>
      <c r="SPR5" s="177"/>
      <c r="SPS5" s="177"/>
      <c r="SPT5" s="177"/>
      <c r="SPU5" s="177"/>
      <c r="SPV5" s="177"/>
      <c r="SPW5" s="177"/>
      <c r="SPX5" s="177"/>
      <c r="SPY5" s="177"/>
      <c r="SPZ5" s="177"/>
      <c r="SQA5" s="177"/>
      <c r="SQB5" s="177"/>
      <c r="SQC5" s="177"/>
      <c r="SQD5" s="177"/>
      <c r="SQE5" s="177"/>
      <c r="SQF5" s="177"/>
      <c r="SQG5" s="177"/>
      <c r="SQH5" s="177"/>
      <c r="SQI5" s="177"/>
      <c r="SQJ5" s="177"/>
      <c r="SQK5" s="177"/>
      <c r="SQL5" s="177"/>
      <c r="SQM5" s="177"/>
      <c r="SQN5" s="177"/>
      <c r="SQO5" s="177"/>
      <c r="SQP5" s="177"/>
      <c r="SQQ5" s="177"/>
      <c r="SQR5" s="177"/>
      <c r="SQS5" s="177"/>
      <c r="SQT5" s="177"/>
      <c r="SQU5" s="177"/>
      <c r="SQV5" s="177"/>
      <c r="SQW5" s="177"/>
      <c r="SQX5" s="177"/>
      <c r="SQY5" s="177"/>
      <c r="SQZ5" s="177"/>
      <c r="SRA5" s="177"/>
      <c r="SRB5" s="177"/>
      <c r="SRC5" s="177"/>
      <c r="SRD5" s="177"/>
      <c r="SRE5" s="177"/>
      <c r="SRF5" s="177"/>
      <c r="SRG5" s="177"/>
      <c r="SRH5" s="177"/>
      <c r="SRI5" s="177"/>
      <c r="SRJ5" s="177"/>
      <c r="SRK5" s="177"/>
      <c r="SRL5" s="177"/>
      <c r="SRM5" s="177"/>
      <c r="SRN5" s="177"/>
      <c r="SRO5" s="177"/>
      <c r="SRP5" s="177"/>
      <c r="SRQ5" s="177"/>
      <c r="SRR5" s="177"/>
      <c r="SRS5" s="177"/>
      <c r="SRT5" s="177"/>
      <c r="SRU5" s="177"/>
      <c r="SRV5" s="177"/>
      <c r="SRW5" s="177"/>
      <c r="SRX5" s="177"/>
      <c r="SRY5" s="177"/>
      <c r="SRZ5" s="177"/>
      <c r="SSA5" s="177"/>
      <c r="SSB5" s="177"/>
      <c r="SSC5" s="177"/>
      <c r="SSD5" s="177"/>
      <c r="SSE5" s="177"/>
      <c r="SSF5" s="177"/>
      <c r="SSG5" s="177"/>
      <c r="SSH5" s="177"/>
      <c r="SSI5" s="177"/>
      <c r="SSJ5" s="177"/>
      <c r="SSK5" s="177"/>
      <c r="SSL5" s="177"/>
      <c r="SSM5" s="177"/>
      <c r="SSN5" s="177"/>
      <c r="SSO5" s="177"/>
      <c r="SSP5" s="177"/>
      <c r="SSQ5" s="177"/>
      <c r="SSR5" s="177"/>
      <c r="SSS5" s="177"/>
      <c r="SST5" s="177"/>
      <c r="SSU5" s="177"/>
      <c r="SSV5" s="177"/>
      <c r="SSW5" s="177"/>
      <c r="SSX5" s="177"/>
      <c r="SSY5" s="177"/>
      <c r="SSZ5" s="177"/>
      <c r="STA5" s="177"/>
      <c r="STB5" s="177"/>
      <c r="STC5" s="177"/>
      <c r="STD5" s="177"/>
      <c r="STE5" s="177"/>
      <c r="STF5" s="177"/>
      <c r="STG5" s="177"/>
      <c r="STH5" s="177"/>
      <c r="STI5" s="177"/>
      <c r="STJ5" s="177"/>
      <c r="STK5" s="177"/>
      <c r="STL5" s="177"/>
      <c r="STM5" s="177"/>
      <c r="STN5" s="177"/>
      <c r="STO5" s="177"/>
      <c r="STP5" s="177"/>
      <c r="STQ5" s="177"/>
      <c r="STR5" s="177"/>
      <c r="STS5" s="177"/>
      <c r="STT5" s="177"/>
      <c r="STU5" s="177"/>
      <c r="STV5" s="177"/>
      <c r="STW5" s="177"/>
      <c r="STX5" s="177"/>
      <c r="STY5" s="177"/>
      <c r="STZ5" s="177"/>
      <c r="SUA5" s="177"/>
      <c r="SUB5" s="177"/>
      <c r="SUC5" s="177"/>
      <c r="SUD5" s="177"/>
      <c r="SUE5" s="177"/>
      <c r="SUF5" s="177"/>
      <c r="SUG5" s="177"/>
      <c r="SUH5" s="177"/>
      <c r="SUI5" s="177"/>
      <c r="SUJ5" s="177"/>
      <c r="SUK5" s="177"/>
      <c r="SUL5" s="177"/>
      <c r="SUM5" s="177"/>
      <c r="SUN5" s="177"/>
      <c r="SUO5" s="177"/>
      <c r="SUP5" s="177"/>
      <c r="SUQ5" s="177"/>
      <c r="SUR5" s="177"/>
      <c r="SUS5" s="177"/>
      <c r="SUT5" s="177"/>
      <c r="SUU5" s="177"/>
      <c r="SUV5" s="177"/>
      <c r="SUW5" s="177"/>
      <c r="SUX5" s="177"/>
      <c r="SUY5" s="177"/>
      <c r="SUZ5" s="177"/>
      <c r="SVA5" s="177"/>
      <c r="SVB5" s="177"/>
      <c r="SVC5" s="177"/>
      <c r="SVD5" s="177"/>
      <c r="SVE5" s="177"/>
      <c r="SVF5" s="177"/>
      <c r="SVG5" s="177"/>
      <c r="SVH5" s="177"/>
      <c r="SVI5" s="177"/>
      <c r="SVJ5" s="177"/>
      <c r="SVK5" s="177"/>
      <c r="SVL5" s="177"/>
      <c r="SVM5" s="177"/>
      <c r="SVN5" s="177"/>
      <c r="SVO5" s="177"/>
      <c r="SVP5" s="177"/>
      <c r="SVQ5" s="177"/>
      <c r="SVR5" s="177"/>
      <c r="SVS5" s="177"/>
      <c r="SVT5" s="177"/>
      <c r="SVU5" s="177"/>
      <c r="SVV5" s="177"/>
      <c r="SVW5" s="177"/>
      <c r="SVX5" s="177"/>
      <c r="SVY5" s="177"/>
      <c r="SVZ5" s="177"/>
      <c r="SWA5" s="177"/>
      <c r="SWB5" s="177"/>
      <c r="SWC5" s="177"/>
      <c r="SWD5" s="177"/>
      <c r="SWE5" s="177"/>
      <c r="SWF5" s="177"/>
      <c r="SWG5" s="177"/>
      <c r="SWH5" s="177"/>
      <c r="SWI5" s="177"/>
      <c r="SWJ5" s="177"/>
      <c r="SWK5" s="177"/>
      <c r="SWL5" s="177"/>
      <c r="SWM5" s="177"/>
      <c r="SWN5" s="177"/>
      <c r="SWO5" s="177"/>
      <c r="SWP5" s="177"/>
      <c r="SWQ5" s="177"/>
      <c r="SWR5" s="177"/>
      <c r="SWS5" s="177"/>
      <c r="SWT5" s="177"/>
      <c r="SWU5" s="177"/>
      <c r="SWV5" s="177"/>
      <c r="SWW5" s="177"/>
      <c r="SWX5" s="177"/>
      <c r="SWY5" s="177"/>
      <c r="SWZ5" s="177"/>
      <c r="SXA5" s="177"/>
      <c r="SXB5" s="177"/>
      <c r="SXC5" s="177"/>
      <c r="SXD5" s="177"/>
      <c r="SXE5" s="177"/>
      <c r="SXF5" s="177"/>
      <c r="SXG5" s="177"/>
      <c r="SXH5" s="177"/>
      <c r="SXI5" s="177"/>
      <c r="SXJ5" s="177"/>
      <c r="SXK5" s="177"/>
      <c r="SXL5" s="177"/>
      <c r="SXM5" s="177"/>
      <c r="SXN5" s="177"/>
      <c r="SXO5" s="177"/>
      <c r="SXP5" s="177"/>
      <c r="SXQ5" s="177"/>
      <c r="SXR5" s="177"/>
      <c r="SXS5" s="177"/>
      <c r="SXT5" s="177"/>
      <c r="SXU5" s="177"/>
      <c r="SXV5" s="177"/>
      <c r="SXW5" s="177"/>
      <c r="SXX5" s="177"/>
      <c r="SXY5" s="177"/>
      <c r="SXZ5" s="177"/>
      <c r="SYA5" s="177"/>
      <c r="SYB5" s="177"/>
      <c r="SYC5" s="177"/>
      <c r="SYD5" s="177"/>
      <c r="SYE5" s="177"/>
      <c r="SYF5" s="177"/>
      <c r="SYG5" s="177"/>
      <c r="SYH5" s="177"/>
      <c r="SYI5" s="177"/>
      <c r="SYJ5" s="177"/>
      <c r="SYK5" s="177"/>
      <c r="SYL5" s="177"/>
      <c r="SYM5" s="177"/>
      <c r="SYN5" s="177"/>
      <c r="SYO5" s="177"/>
      <c r="SYP5" s="177"/>
      <c r="SYQ5" s="177"/>
      <c r="SYR5" s="177"/>
      <c r="SYS5" s="177"/>
      <c r="SYT5" s="177"/>
      <c r="SYU5" s="177"/>
      <c r="SYV5" s="177"/>
      <c r="SYW5" s="177"/>
      <c r="SYX5" s="177"/>
      <c r="SYY5" s="177"/>
      <c r="SYZ5" s="177"/>
      <c r="SZA5" s="177"/>
      <c r="SZB5" s="177"/>
      <c r="SZC5" s="177"/>
      <c r="SZD5" s="177"/>
      <c r="SZE5" s="177"/>
      <c r="SZF5" s="177"/>
      <c r="SZG5" s="177"/>
      <c r="SZH5" s="177"/>
      <c r="SZI5" s="177"/>
      <c r="SZJ5" s="177"/>
      <c r="SZK5" s="177"/>
      <c r="SZL5" s="177"/>
      <c r="SZM5" s="177"/>
      <c r="SZN5" s="177"/>
      <c r="SZO5" s="177"/>
      <c r="SZP5" s="177"/>
      <c r="SZQ5" s="177"/>
      <c r="SZR5" s="177"/>
      <c r="SZS5" s="177"/>
      <c r="SZT5" s="177"/>
      <c r="SZU5" s="177"/>
      <c r="SZV5" s="177"/>
      <c r="SZW5" s="177"/>
      <c r="SZX5" s="177"/>
      <c r="SZY5" s="177"/>
      <c r="SZZ5" s="177"/>
      <c r="TAA5" s="177"/>
      <c r="TAB5" s="177"/>
      <c r="TAC5" s="177"/>
      <c r="TAD5" s="177"/>
      <c r="TAE5" s="177"/>
      <c r="TAF5" s="177"/>
      <c r="TAG5" s="177"/>
      <c r="TAH5" s="177"/>
      <c r="TAI5" s="177"/>
      <c r="TAJ5" s="177"/>
      <c r="TAK5" s="177"/>
      <c r="TAL5" s="177"/>
      <c r="TAM5" s="177"/>
      <c r="TAN5" s="177"/>
      <c r="TAO5" s="177"/>
      <c r="TAP5" s="177"/>
      <c r="TAQ5" s="177"/>
      <c r="TAR5" s="177"/>
      <c r="TAS5" s="177"/>
      <c r="TAT5" s="177"/>
      <c r="TAU5" s="177"/>
      <c r="TAV5" s="177"/>
      <c r="TAW5" s="177"/>
      <c r="TAX5" s="177"/>
      <c r="TAY5" s="177"/>
      <c r="TAZ5" s="177"/>
      <c r="TBA5" s="177"/>
      <c r="TBB5" s="177"/>
      <c r="TBC5" s="177"/>
      <c r="TBD5" s="177"/>
      <c r="TBE5" s="177"/>
      <c r="TBF5" s="177"/>
      <c r="TBG5" s="177"/>
      <c r="TBH5" s="177"/>
      <c r="TBI5" s="177"/>
      <c r="TBJ5" s="177"/>
      <c r="TBK5" s="177"/>
      <c r="TBL5" s="177"/>
      <c r="TBM5" s="177"/>
      <c r="TBN5" s="177"/>
      <c r="TBO5" s="177"/>
      <c r="TBP5" s="177"/>
      <c r="TBQ5" s="177"/>
      <c r="TBR5" s="177"/>
      <c r="TBS5" s="177"/>
      <c r="TBT5" s="177"/>
      <c r="TBU5" s="177"/>
      <c r="TBV5" s="177"/>
      <c r="TBW5" s="177"/>
      <c r="TBX5" s="177"/>
      <c r="TBY5" s="177"/>
      <c r="TBZ5" s="177"/>
      <c r="TCA5" s="177"/>
      <c r="TCB5" s="177"/>
      <c r="TCC5" s="177"/>
      <c r="TCD5" s="177"/>
      <c r="TCE5" s="177"/>
      <c r="TCF5" s="177"/>
      <c r="TCG5" s="177"/>
      <c r="TCH5" s="177"/>
      <c r="TCI5" s="177"/>
      <c r="TCJ5" s="177"/>
      <c r="TCK5" s="177"/>
      <c r="TCL5" s="177"/>
      <c r="TCM5" s="177"/>
      <c r="TCN5" s="177"/>
      <c r="TCO5" s="177"/>
      <c r="TCP5" s="177"/>
      <c r="TCQ5" s="177"/>
      <c r="TCR5" s="177"/>
      <c r="TCS5" s="177"/>
      <c r="TCT5" s="177"/>
      <c r="TCU5" s="177"/>
      <c r="TCV5" s="177"/>
      <c r="TCW5" s="177"/>
      <c r="TCX5" s="177"/>
      <c r="TCY5" s="177"/>
      <c r="TCZ5" s="177"/>
      <c r="TDA5" s="177"/>
      <c r="TDB5" s="177"/>
      <c r="TDC5" s="177"/>
      <c r="TDD5" s="177"/>
      <c r="TDE5" s="177"/>
      <c r="TDF5" s="177"/>
      <c r="TDG5" s="177"/>
      <c r="TDH5" s="177"/>
      <c r="TDI5" s="177"/>
      <c r="TDJ5" s="177"/>
      <c r="TDK5" s="177"/>
      <c r="TDL5" s="177"/>
      <c r="TDM5" s="177"/>
      <c r="TDN5" s="177"/>
      <c r="TDO5" s="177"/>
      <c r="TDP5" s="177"/>
      <c r="TDQ5" s="177"/>
      <c r="TDR5" s="177"/>
      <c r="TDS5" s="177"/>
      <c r="TDT5" s="177"/>
      <c r="TDU5" s="177"/>
      <c r="TDV5" s="177"/>
      <c r="TDW5" s="177"/>
      <c r="TDX5" s="177"/>
      <c r="TDY5" s="177"/>
      <c r="TDZ5" s="177"/>
      <c r="TEA5" s="177"/>
      <c r="TEB5" s="177"/>
      <c r="TEC5" s="177"/>
      <c r="TED5" s="177"/>
      <c r="TEE5" s="177"/>
      <c r="TEF5" s="177"/>
      <c r="TEG5" s="177"/>
      <c r="TEH5" s="177"/>
      <c r="TEI5" s="177"/>
      <c r="TEJ5" s="177"/>
      <c r="TEK5" s="177"/>
      <c r="TEL5" s="177"/>
      <c r="TEM5" s="177"/>
      <c r="TEN5" s="177"/>
      <c r="TEO5" s="177"/>
      <c r="TEP5" s="177"/>
      <c r="TEQ5" s="177"/>
      <c r="TER5" s="177"/>
      <c r="TES5" s="177"/>
      <c r="TET5" s="177"/>
      <c r="TEU5" s="177"/>
      <c r="TEV5" s="177"/>
      <c r="TEW5" s="177"/>
      <c r="TEX5" s="177"/>
      <c r="TEY5" s="177"/>
      <c r="TEZ5" s="177"/>
      <c r="TFA5" s="177"/>
      <c r="TFB5" s="177"/>
      <c r="TFC5" s="177"/>
      <c r="TFD5" s="177"/>
      <c r="TFE5" s="177"/>
      <c r="TFF5" s="177"/>
      <c r="TFG5" s="177"/>
      <c r="TFH5" s="177"/>
      <c r="TFI5" s="177"/>
      <c r="TFJ5" s="177"/>
      <c r="TFK5" s="177"/>
      <c r="TFL5" s="177"/>
      <c r="TFM5" s="177"/>
      <c r="TFN5" s="177"/>
      <c r="TFO5" s="177"/>
      <c r="TFP5" s="177"/>
      <c r="TFQ5" s="177"/>
      <c r="TFR5" s="177"/>
      <c r="TFS5" s="177"/>
      <c r="TFT5" s="177"/>
      <c r="TFU5" s="177"/>
      <c r="TFV5" s="177"/>
      <c r="TFW5" s="177"/>
      <c r="TFX5" s="177"/>
      <c r="TFY5" s="177"/>
      <c r="TFZ5" s="177"/>
      <c r="TGA5" s="177"/>
      <c r="TGB5" s="177"/>
      <c r="TGC5" s="177"/>
      <c r="TGD5" s="177"/>
      <c r="TGE5" s="177"/>
      <c r="TGF5" s="177"/>
      <c r="TGG5" s="177"/>
      <c r="TGH5" s="177"/>
      <c r="TGI5" s="177"/>
      <c r="TGJ5" s="177"/>
      <c r="TGK5" s="177"/>
      <c r="TGL5" s="177"/>
      <c r="TGM5" s="177"/>
      <c r="TGN5" s="177"/>
      <c r="TGO5" s="177"/>
      <c r="TGP5" s="177"/>
      <c r="TGQ5" s="177"/>
      <c r="TGR5" s="177"/>
      <c r="TGS5" s="177"/>
      <c r="TGT5" s="177"/>
      <c r="TGU5" s="177"/>
      <c r="TGV5" s="177"/>
      <c r="TGW5" s="177"/>
      <c r="TGX5" s="177"/>
      <c r="TGY5" s="177"/>
      <c r="TGZ5" s="177"/>
      <c r="THA5" s="177"/>
      <c r="THB5" s="177"/>
      <c r="THC5" s="177"/>
      <c r="THD5" s="177"/>
      <c r="THE5" s="177"/>
      <c r="THF5" s="177"/>
      <c r="THG5" s="177"/>
      <c r="THH5" s="177"/>
      <c r="THI5" s="177"/>
      <c r="THJ5" s="177"/>
      <c r="THK5" s="177"/>
      <c r="THL5" s="177"/>
      <c r="THM5" s="177"/>
      <c r="THN5" s="177"/>
      <c r="THO5" s="177"/>
      <c r="THP5" s="177"/>
      <c r="THQ5" s="177"/>
      <c r="THR5" s="177"/>
      <c r="THS5" s="177"/>
      <c r="THT5" s="177"/>
      <c r="THU5" s="177"/>
      <c r="THV5" s="177"/>
      <c r="THW5" s="177"/>
      <c r="THX5" s="177"/>
      <c r="THY5" s="177"/>
      <c r="THZ5" s="177"/>
      <c r="TIA5" s="177"/>
      <c r="TIB5" s="177"/>
      <c r="TIC5" s="177"/>
      <c r="TID5" s="177"/>
      <c r="TIE5" s="177"/>
      <c r="TIF5" s="177"/>
      <c r="TIG5" s="177"/>
      <c r="TIH5" s="177"/>
      <c r="TII5" s="177"/>
      <c r="TIJ5" s="177"/>
      <c r="TIK5" s="177"/>
      <c r="TIL5" s="177"/>
      <c r="TIM5" s="177"/>
      <c r="TIN5" s="177"/>
      <c r="TIO5" s="177"/>
      <c r="TIP5" s="177"/>
      <c r="TIQ5" s="177"/>
      <c r="TIR5" s="177"/>
      <c r="TIS5" s="177"/>
      <c r="TIT5" s="177"/>
      <c r="TIU5" s="177"/>
      <c r="TIV5" s="177"/>
      <c r="TIW5" s="177"/>
      <c r="TIX5" s="177"/>
      <c r="TIY5" s="177"/>
      <c r="TIZ5" s="177"/>
      <c r="TJA5" s="177"/>
      <c r="TJB5" s="177"/>
      <c r="TJC5" s="177"/>
      <c r="TJD5" s="177"/>
      <c r="TJE5" s="177"/>
      <c r="TJF5" s="177"/>
      <c r="TJG5" s="177"/>
      <c r="TJH5" s="177"/>
      <c r="TJI5" s="177"/>
      <c r="TJJ5" s="177"/>
      <c r="TJK5" s="177"/>
      <c r="TJL5" s="177"/>
      <c r="TJM5" s="177"/>
      <c r="TJN5" s="177"/>
      <c r="TJO5" s="177"/>
      <c r="TJP5" s="177"/>
      <c r="TJQ5" s="177"/>
      <c r="TJR5" s="177"/>
      <c r="TJS5" s="177"/>
      <c r="TJT5" s="177"/>
      <c r="TJU5" s="177"/>
      <c r="TJV5" s="177"/>
      <c r="TJW5" s="177"/>
      <c r="TJX5" s="177"/>
      <c r="TJY5" s="177"/>
      <c r="TJZ5" s="177"/>
      <c r="TKA5" s="177"/>
      <c r="TKB5" s="177"/>
      <c r="TKC5" s="177"/>
      <c r="TKD5" s="177"/>
      <c r="TKE5" s="177"/>
      <c r="TKF5" s="177"/>
      <c r="TKG5" s="177"/>
      <c r="TKH5" s="177"/>
      <c r="TKI5" s="177"/>
      <c r="TKJ5" s="177"/>
      <c r="TKK5" s="177"/>
      <c r="TKL5" s="177"/>
      <c r="TKM5" s="177"/>
      <c r="TKN5" s="177"/>
      <c r="TKO5" s="177"/>
      <c r="TKP5" s="177"/>
      <c r="TKQ5" s="177"/>
      <c r="TKR5" s="177"/>
      <c r="TKS5" s="177"/>
      <c r="TKT5" s="177"/>
      <c r="TKU5" s="177"/>
      <c r="TKV5" s="177"/>
      <c r="TKW5" s="177"/>
      <c r="TKX5" s="177"/>
      <c r="TKY5" s="177"/>
      <c r="TKZ5" s="177"/>
      <c r="TLA5" s="177"/>
      <c r="TLB5" s="177"/>
      <c r="TLC5" s="177"/>
      <c r="TLD5" s="177"/>
      <c r="TLE5" s="177"/>
      <c r="TLF5" s="177"/>
      <c r="TLG5" s="177"/>
      <c r="TLH5" s="177"/>
      <c r="TLI5" s="177"/>
      <c r="TLJ5" s="177"/>
      <c r="TLK5" s="177"/>
      <c r="TLL5" s="177"/>
      <c r="TLM5" s="177"/>
      <c r="TLN5" s="177"/>
      <c r="TLO5" s="177"/>
      <c r="TLP5" s="177"/>
      <c r="TLQ5" s="177"/>
      <c r="TLR5" s="177"/>
      <c r="TLS5" s="177"/>
      <c r="TLT5" s="177"/>
      <c r="TLU5" s="177"/>
      <c r="TLV5" s="177"/>
      <c r="TLW5" s="177"/>
      <c r="TLX5" s="177"/>
      <c r="TLY5" s="177"/>
      <c r="TLZ5" s="177"/>
      <c r="TMA5" s="177"/>
      <c r="TMB5" s="177"/>
      <c r="TMC5" s="177"/>
      <c r="TMD5" s="177"/>
      <c r="TME5" s="177"/>
      <c r="TMF5" s="177"/>
      <c r="TMG5" s="177"/>
      <c r="TMH5" s="177"/>
      <c r="TMI5" s="177"/>
      <c r="TMJ5" s="177"/>
      <c r="TMK5" s="177"/>
      <c r="TML5" s="177"/>
      <c r="TMM5" s="177"/>
      <c r="TMN5" s="177"/>
      <c r="TMO5" s="177"/>
      <c r="TMP5" s="177"/>
      <c r="TMQ5" s="177"/>
      <c r="TMR5" s="177"/>
      <c r="TMS5" s="177"/>
      <c r="TMT5" s="177"/>
      <c r="TMU5" s="177"/>
      <c r="TMV5" s="177"/>
      <c r="TMW5" s="177"/>
      <c r="TMX5" s="177"/>
      <c r="TMY5" s="177"/>
      <c r="TMZ5" s="177"/>
      <c r="TNA5" s="177"/>
      <c r="TNB5" s="177"/>
      <c r="TNC5" s="177"/>
      <c r="TND5" s="177"/>
      <c r="TNE5" s="177"/>
      <c r="TNF5" s="177"/>
      <c r="TNG5" s="177"/>
      <c r="TNH5" s="177"/>
      <c r="TNI5" s="177"/>
      <c r="TNJ5" s="177"/>
      <c r="TNK5" s="177"/>
      <c r="TNL5" s="177"/>
      <c r="TNM5" s="177"/>
      <c r="TNN5" s="177"/>
      <c r="TNO5" s="177"/>
      <c r="TNP5" s="177"/>
      <c r="TNQ5" s="177"/>
      <c r="TNR5" s="177"/>
      <c r="TNS5" s="177"/>
      <c r="TNT5" s="177"/>
      <c r="TNU5" s="177"/>
      <c r="TNV5" s="177"/>
      <c r="TNW5" s="177"/>
      <c r="TNX5" s="177"/>
      <c r="TNY5" s="177"/>
      <c r="TNZ5" s="177"/>
      <c r="TOA5" s="177"/>
      <c r="TOB5" s="177"/>
      <c r="TOC5" s="177"/>
      <c r="TOD5" s="177"/>
      <c r="TOE5" s="177"/>
      <c r="TOF5" s="177"/>
      <c r="TOG5" s="177"/>
      <c r="TOH5" s="177"/>
      <c r="TOI5" s="177"/>
      <c r="TOJ5" s="177"/>
      <c r="TOK5" s="177"/>
      <c r="TOL5" s="177"/>
      <c r="TOM5" s="177"/>
      <c r="TON5" s="177"/>
      <c r="TOO5" s="177"/>
      <c r="TOP5" s="177"/>
      <c r="TOQ5" s="177"/>
      <c r="TOR5" s="177"/>
      <c r="TOS5" s="177"/>
      <c r="TOT5" s="177"/>
      <c r="TOU5" s="177"/>
      <c r="TOV5" s="177"/>
      <c r="TOW5" s="177"/>
      <c r="TOX5" s="177"/>
      <c r="TOY5" s="177"/>
      <c r="TOZ5" s="177"/>
      <c r="TPA5" s="177"/>
      <c r="TPB5" s="177"/>
      <c r="TPC5" s="177"/>
      <c r="TPD5" s="177"/>
      <c r="TPE5" s="177"/>
      <c r="TPF5" s="177"/>
      <c r="TPG5" s="177"/>
      <c r="TPH5" s="177"/>
      <c r="TPI5" s="177"/>
      <c r="TPJ5" s="177"/>
      <c r="TPK5" s="177"/>
      <c r="TPL5" s="177"/>
      <c r="TPM5" s="177"/>
      <c r="TPN5" s="177"/>
      <c r="TPO5" s="177"/>
      <c r="TPP5" s="177"/>
      <c r="TPQ5" s="177"/>
      <c r="TPR5" s="177"/>
      <c r="TPS5" s="177"/>
      <c r="TPT5" s="177"/>
      <c r="TPU5" s="177"/>
      <c r="TPV5" s="177"/>
      <c r="TPW5" s="177"/>
      <c r="TPX5" s="177"/>
      <c r="TPY5" s="177"/>
      <c r="TPZ5" s="177"/>
      <c r="TQA5" s="177"/>
      <c r="TQB5" s="177"/>
      <c r="TQC5" s="177"/>
      <c r="TQD5" s="177"/>
      <c r="TQE5" s="177"/>
      <c r="TQF5" s="177"/>
      <c r="TQG5" s="177"/>
      <c r="TQH5" s="177"/>
      <c r="TQI5" s="177"/>
      <c r="TQJ5" s="177"/>
      <c r="TQK5" s="177"/>
      <c r="TQL5" s="177"/>
      <c r="TQM5" s="177"/>
      <c r="TQN5" s="177"/>
      <c r="TQO5" s="177"/>
      <c r="TQP5" s="177"/>
      <c r="TQQ5" s="177"/>
      <c r="TQR5" s="177"/>
      <c r="TQS5" s="177"/>
      <c r="TQT5" s="177"/>
      <c r="TQU5" s="177"/>
      <c r="TQV5" s="177"/>
      <c r="TQW5" s="177"/>
      <c r="TQX5" s="177"/>
      <c r="TQY5" s="177"/>
      <c r="TQZ5" s="177"/>
      <c r="TRA5" s="177"/>
      <c r="TRB5" s="177"/>
      <c r="TRC5" s="177"/>
      <c r="TRD5" s="177"/>
      <c r="TRE5" s="177"/>
      <c r="TRF5" s="177"/>
      <c r="TRG5" s="177"/>
      <c r="TRH5" s="177"/>
      <c r="TRI5" s="177"/>
      <c r="TRJ5" s="177"/>
      <c r="TRK5" s="177"/>
      <c r="TRL5" s="177"/>
      <c r="TRM5" s="177"/>
      <c r="TRN5" s="177"/>
      <c r="TRO5" s="177"/>
      <c r="TRP5" s="177"/>
      <c r="TRQ5" s="177"/>
      <c r="TRR5" s="177"/>
      <c r="TRS5" s="177"/>
      <c r="TRT5" s="177"/>
      <c r="TRU5" s="177"/>
      <c r="TRV5" s="177"/>
      <c r="TRW5" s="177"/>
      <c r="TRX5" s="177"/>
      <c r="TRY5" s="177"/>
      <c r="TRZ5" s="177"/>
      <c r="TSA5" s="177"/>
      <c r="TSB5" s="177"/>
      <c r="TSC5" s="177"/>
      <c r="TSD5" s="177"/>
      <c r="TSE5" s="177"/>
      <c r="TSF5" s="177"/>
      <c r="TSG5" s="177"/>
      <c r="TSH5" s="177"/>
      <c r="TSI5" s="177"/>
      <c r="TSJ5" s="177"/>
      <c r="TSK5" s="177"/>
      <c r="TSL5" s="177"/>
      <c r="TSM5" s="177"/>
      <c r="TSN5" s="177"/>
      <c r="TSO5" s="177"/>
      <c r="TSP5" s="177"/>
      <c r="TSQ5" s="177"/>
      <c r="TSR5" s="177"/>
      <c r="TSS5" s="177"/>
      <c r="TST5" s="177"/>
      <c r="TSU5" s="177"/>
      <c r="TSV5" s="177"/>
      <c r="TSW5" s="177"/>
      <c r="TSX5" s="177"/>
      <c r="TSY5" s="177"/>
      <c r="TSZ5" s="177"/>
      <c r="TTA5" s="177"/>
      <c r="TTB5" s="177"/>
      <c r="TTC5" s="177"/>
      <c r="TTD5" s="177"/>
      <c r="TTE5" s="177"/>
      <c r="TTF5" s="177"/>
      <c r="TTG5" s="177"/>
      <c r="TTH5" s="177"/>
      <c r="TTI5" s="177"/>
      <c r="TTJ5" s="177"/>
      <c r="TTK5" s="177"/>
      <c r="TTL5" s="177"/>
      <c r="TTM5" s="177"/>
      <c r="TTN5" s="177"/>
      <c r="TTO5" s="177"/>
      <c r="TTP5" s="177"/>
      <c r="TTQ5" s="177"/>
      <c r="TTR5" s="177"/>
      <c r="TTS5" s="177"/>
      <c r="TTT5" s="177"/>
      <c r="TTU5" s="177"/>
      <c r="TTV5" s="177"/>
      <c r="TTW5" s="177"/>
      <c r="TTX5" s="177"/>
      <c r="TTY5" s="177"/>
      <c r="TTZ5" s="177"/>
      <c r="TUA5" s="177"/>
      <c r="TUB5" s="177"/>
      <c r="TUC5" s="177"/>
      <c r="TUD5" s="177"/>
      <c r="TUE5" s="177"/>
      <c r="TUF5" s="177"/>
      <c r="TUG5" s="177"/>
      <c r="TUH5" s="177"/>
      <c r="TUI5" s="177"/>
      <c r="TUJ5" s="177"/>
      <c r="TUK5" s="177"/>
      <c r="TUL5" s="177"/>
      <c r="TUM5" s="177"/>
      <c r="TUN5" s="177"/>
      <c r="TUO5" s="177"/>
      <c r="TUP5" s="177"/>
      <c r="TUQ5" s="177"/>
      <c r="TUR5" s="177"/>
      <c r="TUS5" s="177"/>
      <c r="TUT5" s="177"/>
      <c r="TUU5" s="177"/>
      <c r="TUV5" s="177"/>
      <c r="TUW5" s="177"/>
      <c r="TUX5" s="177"/>
      <c r="TUY5" s="177"/>
      <c r="TUZ5" s="177"/>
      <c r="TVA5" s="177"/>
      <c r="TVB5" s="177"/>
      <c r="TVC5" s="177"/>
      <c r="TVD5" s="177"/>
      <c r="TVE5" s="177"/>
      <c r="TVF5" s="177"/>
      <c r="TVG5" s="177"/>
      <c r="TVH5" s="177"/>
      <c r="TVI5" s="177"/>
      <c r="TVJ5" s="177"/>
      <c r="TVK5" s="177"/>
      <c r="TVL5" s="177"/>
      <c r="TVM5" s="177"/>
      <c r="TVN5" s="177"/>
      <c r="TVO5" s="177"/>
      <c r="TVP5" s="177"/>
      <c r="TVQ5" s="177"/>
      <c r="TVR5" s="177"/>
      <c r="TVS5" s="177"/>
      <c r="TVT5" s="177"/>
      <c r="TVU5" s="177"/>
      <c r="TVV5" s="177"/>
      <c r="TVW5" s="177"/>
      <c r="TVX5" s="177"/>
      <c r="TVY5" s="177"/>
      <c r="TVZ5" s="177"/>
      <c r="TWA5" s="177"/>
      <c r="TWB5" s="177"/>
      <c r="TWC5" s="177"/>
      <c r="TWD5" s="177"/>
      <c r="TWE5" s="177"/>
      <c r="TWF5" s="177"/>
      <c r="TWG5" s="177"/>
      <c r="TWH5" s="177"/>
      <c r="TWI5" s="177"/>
      <c r="TWJ5" s="177"/>
      <c r="TWK5" s="177"/>
      <c r="TWL5" s="177"/>
      <c r="TWM5" s="177"/>
      <c r="TWN5" s="177"/>
      <c r="TWO5" s="177"/>
      <c r="TWP5" s="177"/>
      <c r="TWQ5" s="177"/>
      <c r="TWR5" s="177"/>
      <c r="TWS5" s="177"/>
      <c r="TWT5" s="177"/>
      <c r="TWU5" s="177"/>
      <c r="TWV5" s="177"/>
      <c r="TWW5" s="177"/>
      <c r="TWX5" s="177"/>
      <c r="TWY5" s="177"/>
      <c r="TWZ5" s="177"/>
      <c r="TXA5" s="177"/>
      <c r="TXB5" s="177"/>
      <c r="TXC5" s="177"/>
      <c r="TXD5" s="177"/>
      <c r="TXE5" s="177"/>
      <c r="TXF5" s="177"/>
      <c r="TXG5" s="177"/>
      <c r="TXH5" s="177"/>
      <c r="TXI5" s="177"/>
      <c r="TXJ5" s="177"/>
      <c r="TXK5" s="177"/>
      <c r="TXL5" s="177"/>
      <c r="TXM5" s="177"/>
      <c r="TXN5" s="177"/>
      <c r="TXO5" s="177"/>
      <c r="TXP5" s="177"/>
      <c r="TXQ5" s="177"/>
      <c r="TXR5" s="177"/>
      <c r="TXS5" s="177"/>
      <c r="TXT5" s="177"/>
      <c r="TXU5" s="177"/>
      <c r="TXV5" s="177"/>
      <c r="TXW5" s="177"/>
      <c r="TXX5" s="177"/>
      <c r="TXY5" s="177"/>
      <c r="TXZ5" s="177"/>
      <c r="TYA5" s="177"/>
      <c r="TYB5" s="177"/>
      <c r="TYC5" s="177"/>
      <c r="TYD5" s="177"/>
      <c r="TYE5" s="177"/>
      <c r="TYF5" s="177"/>
      <c r="TYG5" s="177"/>
      <c r="TYH5" s="177"/>
      <c r="TYI5" s="177"/>
      <c r="TYJ5" s="177"/>
      <c r="TYK5" s="177"/>
      <c r="TYL5" s="177"/>
      <c r="TYM5" s="177"/>
      <c r="TYN5" s="177"/>
      <c r="TYO5" s="177"/>
      <c r="TYP5" s="177"/>
      <c r="TYQ5" s="177"/>
      <c r="TYR5" s="177"/>
      <c r="TYS5" s="177"/>
      <c r="TYT5" s="177"/>
      <c r="TYU5" s="177"/>
      <c r="TYV5" s="177"/>
      <c r="TYW5" s="177"/>
      <c r="TYX5" s="177"/>
      <c r="TYY5" s="177"/>
      <c r="TYZ5" s="177"/>
      <c r="TZA5" s="177"/>
      <c r="TZB5" s="177"/>
      <c r="TZC5" s="177"/>
      <c r="TZD5" s="177"/>
      <c r="TZE5" s="177"/>
      <c r="TZF5" s="177"/>
      <c r="TZG5" s="177"/>
      <c r="TZH5" s="177"/>
      <c r="TZI5" s="177"/>
      <c r="TZJ5" s="177"/>
      <c r="TZK5" s="177"/>
      <c r="TZL5" s="177"/>
      <c r="TZM5" s="177"/>
      <c r="TZN5" s="177"/>
      <c r="TZO5" s="177"/>
      <c r="TZP5" s="177"/>
      <c r="TZQ5" s="177"/>
      <c r="TZR5" s="177"/>
      <c r="TZS5" s="177"/>
      <c r="TZT5" s="177"/>
      <c r="TZU5" s="177"/>
      <c r="TZV5" s="177"/>
      <c r="TZW5" s="177"/>
      <c r="TZX5" s="177"/>
      <c r="TZY5" s="177"/>
      <c r="TZZ5" s="177"/>
      <c r="UAA5" s="177"/>
      <c r="UAB5" s="177"/>
      <c r="UAC5" s="177"/>
      <c r="UAD5" s="177"/>
      <c r="UAE5" s="177"/>
      <c r="UAF5" s="177"/>
      <c r="UAG5" s="177"/>
      <c r="UAH5" s="177"/>
      <c r="UAI5" s="177"/>
      <c r="UAJ5" s="177"/>
      <c r="UAK5" s="177"/>
      <c r="UAL5" s="177"/>
      <c r="UAM5" s="177"/>
      <c r="UAN5" s="177"/>
      <c r="UAO5" s="177"/>
      <c r="UAP5" s="177"/>
      <c r="UAQ5" s="177"/>
      <c r="UAR5" s="177"/>
      <c r="UAS5" s="177"/>
      <c r="UAT5" s="177"/>
      <c r="UAU5" s="177"/>
      <c r="UAV5" s="177"/>
      <c r="UAW5" s="177"/>
      <c r="UAX5" s="177"/>
      <c r="UAY5" s="177"/>
      <c r="UAZ5" s="177"/>
      <c r="UBA5" s="177"/>
      <c r="UBB5" s="177"/>
      <c r="UBC5" s="177"/>
      <c r="UBD5" s="177"/>
      <c r="UBE5" s="177"/>
      <c r="UBF5" s="177"/>
      <c r="UBG5" s="177"/>
      <c r="UBH5" s="177"/>
      <c r="UBI5" s="177"/>
      <c r="UBJ5" s="177"/>
      <c r="UBK5" s="177"/>
      <c r="UBL5" s="177"/>
      <c r="UBM5" s="177"/>
      <c r="UBN5" s="177"/>
      <c r="UBO5" s="177"/>
      <c r="UBP5" s="177"/>
      <c r="UBQ5" s="177"/>
      <c r="UBR5" s="177"/>
      <c r="UBS5" s="177"/>
      <c r="UBT5" s="177"/>
      <c r="UBU5" s="177"/>
      <c r="UBV5" s="177"/>
      <c r="UBW5" s="177"/>
      <c r="UBX5" s="177"/>
      <c r="UBY5" s="177"/>
      <c r="UBZ5" s="177"/>
      <c r="UCA5" s="177"/>
      <c r="UCB5" s="177"/>
      <c r="UCC5" s="177"/>
      <c r="UCD5" s="177"/>
      <c r="UCE5" s="177"/>
      <c r="UCF5" s="177"/>
      <c r="UCG5" s="177"/>
      <c r="UCH5" s="177"/>
      <c r="UCI5" s="177"/>
      <c r="UCJ5" s="177"/>
      <c r="UCK5" s="177"/>
      <c r="UCL5" s="177"/>
      <c r="UCM5" s="177"/>
      <c r="UCN5" s="177"/>
      <c r="UCO5" s="177"/>
      <c r="UCP5" s="177"/>
      <c r="UCQ5" s="177"/>
      <c r="UCR5" s="177"/>
      <c r="UCS5" s="177"/>
      <c r="UCT5" s="177"/>
      <c r="UCU5" s="177"/>
      <c r="UCV5" s="177"/>
      <c r="UCW5" s="177"/>
      <c r="UCX5" s="177"/>
      <c r="UCY5" s="177"/>
      <c r="UCZ5" s="177"/>
      <c r="UDA5" s="177"/>
      <c r="UDB5" s="177"/>
      <c r="UDC5" s="177"/>
      <c r="UDD5" s="177"/>
      <c r="UDE5" s="177"/>
      <c r="UDF5" s="177"/>
      <c r="UDG5" s="177"/>
      <c r="UDH5" s="177"/>
      <c r="UDI5" s="177"/>
      <c r="UDJ5" s="177"/>
      <c r="UDK5" s="177"/>
      <c r="UDL5" s="177"/>
      <c r="UDM5" s="177"/>
      <c r="UDN5" s="177"/>
      <c r="UDO5" s="177"/>
      <c r="UDP5" s="177"/>
      <c r="UDQ5" s="177"/>
      <c r="UDR5" s="177"/>
      <c r="UDS5" s="177"/>
      <c r="UDT5" s="177"/>
      <c r="UDU5" s="177"/>
      <c r="UDV5" s="177"/>
      <c r="UDW5" s="177"/>
      <c r="UDX5" s="177"/>
      <c r="UDY5" s="177"/>
      <c r="UDZ5" s="177"/>
      <c r="UEA5" s="177"/>
      <c r="UEB5" s="177"/>
      <c r="UEC5" s="177"/>
      <c r="UED5" s="177"/>
      <c r="UEE5" s="177"/>
      <c r="UEF5" s="177"/>
      <c r="UEG5" s="177"/>
      <c r="UEH5" s="177"/>
      <c r="UEI5" s="177"/>
      <c r="UEJ5" s="177"/>
      <c r="UEK5" s="177"/>
      <c r="UEL5" s="177"/>
      <c r="UEM5" s="177"/>
      <c r="UEN5" s="177"/>
      <c r="UEO5" s="177"/>
      <c r="UEP5" s="177"/>
      <c r="UEQ5" s="177"/>
      <c r="UER5" s="177"/>
      <c r="UES5" s="177"/>
      <c r="UET5" s="177"/>
      <c r="UEU5" s="177"/>
      <c r="UEV5" s="177"/>
      <c r="UEW5" s="177"/>
      <c r="UEX5" s="177"/>
      <c r="UEY5" s="177"/>
      <c r="UEZ5" s="177"/>
      <c r="UFA5" s="177"/>
      <c r="UFB5" s="177"/>
      <c r="UFC5" s="177"/>
      <c r="UFD5" s="177"/>
      <c r="UFE5" s="177"/>
      <c r="UFF5" s="177"/>
      <c r="UFG5" s="177"/>
      <c r="UFH5" s="177"/>
      <c r="UFI5" s="177"/>
      <c r="UFJ5" s="177"/>
      <c r="UFK5" s="177"/>
      <c r="UFL5" s="177"/>
      <c r="UFM5" s="177"/>
      <c r="UFN5" s="177"/>
      <c r="UFO5" s="177"/>
      <c r="UFP5" s="177"/>
      <c r="UFQ5" s="177"/>
      <c r="UFR5" s="177"/>
      <c r="UFS5" s="177"/>
      <c r="UFT5" s="177"/>
      <c r="UFU5" s="177"/>
      <c r="UFV5" s="177"/>
      <c r="UFW5" s="177"/>
      <c r="UFX5" s="177"/>
      <c r="UFY5" s="177"/>
      <c r="UFZ5" s="177"/>
      <c r="UGA5" s="177"/>
      <c r="UGB5" s="177"/>
      <c r="UGC5" s="177"/>
      <c r="UGD5" s="177"/>
      <c r="UGE5" s="177"/>
      <c r="UGF5" s="177"/>
      <c r="UGG5" s="177"/>
      <c r="UGH5" s="177"/>
      <c r="UGI5" s="177"/>
      <c r="UGJ5" s="177"/>
      <c r="UGK5" s="177"/>
      <c r="UGL5" s="177"/>
      <c r="UGM5" s="177"/>
      <c r="UGN5" s="177"/>
      <c r="UGO5" s="177"/>
      <c r="UGP5" s="177"/>
      <c r="UGQ5" s="177"/>
      <c r="UGR5" s="177"/>
      <c r="UGS5" s="177"/>
      <c r="UGT5" s="177"/>
      <c r="UGU5" s="177"/>
      <c r="UGV5" s="177"/>
      <c r="UGW5" s="177"/>
      <c r="UGX5" s="177"/>
      <c r="UGY5" s="177"/>
      <c r="UGZ5" s="177"/>
      <c r="UHA5" s="177"/>
      <c r="UHB5" s="177"/>
      <c r="UHC5" s="177"/>
      <c r="UHD5" s="177"/>
      <c r="UHE5" s="177"/>
      <c r="UHF5" s="177"/>
      <c r="UHG5" s="177"/>
      <c r="UHH5" s="177"/>
      <c r="UHI5" s="177"/>
      <c r="UHJ5" s="177"/>
      <c r="UHK5" s="177"/>
      <c r="UHL5" s="177"/>
      <c r="UHM5" s="177"/>
      <c r="UHN5" s="177"/>
      <c r="UHO5" s="177"/>
      <c r="UHP5" s="177"/>
      <c r="UHQ5" s="177"/>
      <c r="UHR5" s="177"/>
      <c r="UHS5" s="177"/>
      <c r="UHT5" s="177"/>
      <c r="UHU5" s="177"/>
      <c r="UHV5" s="177"/>
      <c r="UHW5" s="177"/>
      <c r="UHX5" s="177"/>
      <c r="UHY5" s="177"/>
      <c r="UHZ5" s="177"/>
      <c r="UIA5" s="177"/>
      <c r="UIB5" s="177"/>
      <c r="UIC5" s="177"/>
      <c r="UID5" s="177"/>
      <c r="UIE5" s="177"/>
      <c r="UIF5" s="177"/>
      <c r="UIG5" s="177"/>
      <c r="UIH5" s="177"/>
      <c r="UII5" s="177"/>
      <c r="UIJ5" s="177"/>
      <c r="UIK5" s="177"/>
      <c r="UIL5" s="177"/>
      <c r="UIM5" s="177"/>
      <c r="UIN5" s="177"/>
      <c r="UIO5" s="177"/>
      <c r="UIP5" s="177"/>
      <c r="UIQ5" s="177"/>
      <c r="UIR5" s="177"/>
      <c r="UIS5" s="177"/>
      <c r="UIT5" s="177"/>
      <c r="UIU5" s="177"/>
      <c r="UIV5" s="177"/>
      <c r="UIW5" s="177"/>
      <c r="UIX5" s="177"/>
      <c r="UIY5" s="177"/>
      <c r="UIZ5" s="177"/>
      <c r="UJA5" s="177"/>
      <c r="UJB5" s="177"/>
      <c r="UJC5" s="177"/>
      <c r="UJD5" s="177"/>
      <c r="UJE5" s="177"/>
      <c r="UJF5" s="177"/>
      <c r="UJG5" s="177"/>
      <c r="UJH5" s="177"/>
      <c r="UJI5" s="177"/>
      <c r="UJJ5" s="177"/>
      <c r="UJK5" s="177"/>
      <c r="UJL5" s="177"/>
      <c r="UJM5" s="177"/>
      <c r="UJN5" s="177"/>
      <c r="UJO5" s="177"/>
      <c r="UJP5" s="177"/>
      <c r="UJQ5" s="177"/>
      <c r="UJR5" s="177"/>
      <c r="UJS5" s="177"/>
      <c r="UJT5" s="177"/>
      <c r="UJU5" s="177"/>
      <c r="UJV5" s="177"/>
      <c r="UJW5" s="177"/>
      <c r="UJX5" s="177"/>
      <c r="UJY5" s="177"/>
      <c r="UJZ5" s="177"/>
      <c r="UKA5" s="177"/>
      <c r="UKB5" s="177"/>
      <c r="UKC5" s="177"/>
      <c r="UKD5" s="177"/>
      <c r="UKE5" s="177"/>
      <c r="UKF5" s="177"/>
      <c r="UKG5" s="177"/>
      <c r="UKH5" s="177"/>
      <c r="UKI5" s="177"/>
      <c r="UKJ5" s="177"/>
      <c r="UKK5" s="177"/>
      <c r="UKL5" s="177"/>
      <c r="UKM5" s="177"/>
      <c r="UKN5" s="177"/>
      <c r="UKO5" s="177"/>
      <c r="UKP5" s="177"/>
      <c r="UKQ5" s="177"/>
      <c r="UKR5" s="177"/>
      <c r="UKS5" s="177"/>
      <c r="UKT5" s="177"/>
      <c r="UKU5" s="177"/>
      <c r="UKV5" s="177"/>
      <c r="UKW5" s="177"/>
      <c r="UKX5" s="177"/>
      <c r="UKY5" s="177"/>
      <c r="UKZ5" s="177"/>
      <c r="ULA5" s="177"/>
      <c r="ULB5" s="177"/>
      <c r="ULC5" s="177"/>
      <c r="ULD5" s="177"/>
      <c r="ULE5" s="177"/>
      <c r="ULF5" s="177"/>
      <c r="ULG5" s="177"/>
      <c r="ULH5" s="177"/>
      <c r="ULI5" s="177"/>
      <c r="ULJ5" s="177"/>
      <c r="ULK5" s="177"/>
      <c r="ULL5" s="177"/>
      <c r="ULM5" s="177"/>
      <c r="ULN5" s="177"/>
      <c r="ULO5" s="177"/>
      <c r="ULP5" s="177"/>
      <c r="ULQ5" s="177"/>
      <c r="ULR5" s="177"/>
      <c r="ULS5" s="177"/>
      <c r="ULT5" s="177"/>
      <c r="ULU5" s="177"/>
      <c r="ULV5" s="177"/>
      <c r="ULW5" s="177"/>
      <c r="ULX5" s="177"/>
      <c r="ULY5" s="177"/>
      <c r="ULZ5" s="177"/>
      <c r="UMA5" s="177"/>
      <c r="UMB5" s="177"/>
      <c r="UMC5" s="177"/>
      <c r="UMD5" s="177"/>
      <c r="UME5" s="177"/>
      <c r="UMF5" s="177"/>
      <c r="UMG5" s="177"/>
      <c r="UMH5" s="177"/>
      <c r="UMI5" s="177"/>
      <c r="UMJ5" s="177"/>
      <c r="UMK5" s="177"/>
      <c r="UML5" s="177"/>
      <c r="UMM5" s="177"/>
      <c r="UMN5" s="177"/>
      <c r="UMO5" s="177"/>
      <c r="UMP5" s="177"/>
      <c r="UMQ5" s="177"/>
      <c r="UMR5" s="177"/>
      <c r="UMS5" s="177"/>
      <c r="UMT5" s="177"/>
      <c r="UMU5" s="177"/>
      <c r="UMV5" s="177"/>
      <c r="UMW5" s="177"/>
      <c r="UMX5" s="177"/>
      <c r="UMY5" s="177"/>
      <c r="UMZ5" s="177"/>
      <c r="UNA5" s="177"/>
      <c r="UNB5" s="177"/>
      <c r="UNC5" s="177"/>
      <c r="UND5" s="177"/>
      <c r="UNE5" s="177"/>
      <c r="UNF5" s="177"/>
      <c r="UNG5" s="177"/>
      <c r="UNH5" s="177"/>
      <c r="UNI5" s="177"/>
      <c r="UNJ5" s="177"/>
      <c r="UNK5" s="177"/>
      <c r="UNL5" s="177"/>
      <c r="UNM5" s="177"/>
      <c r="UNN5" s="177"/>
      <c r="UNO5" s="177"/>
      <c r="UNP5" s="177"/>
      <c r="UNQ5" s="177"/>
      <c r="UNR5" s="177"/>
      <c r="UNS5" s="177"/>
      <c r="UNT5" s="177"/>
      <c r="UNU5" s="177"/>
      <c r="UNV5" s="177"/>
      <c r="UNW5" s="177"/>
      <c r="UNX5" s="177"/>
      <c r="UNY5" s="177"/>
      <c r="UNZ5" s="177"/>
      <c r="UOA5" s="177"/>
      <c r="UOB5" s="177"/>
      <c r="UOC5" s="177"/>
      <c r="UOD5" s="177"/>
      <c r="UOE5" s="177"/>
      <c r="UOF5" s="177"/>
      <c r="UOG5" s="177"/>
      <c r="UOH5" s="177"/>
      <c r="UOI5" s="177"/>
      <c r="UOJ5" s="177"/>
      <c r="UOK5" s="177"/>
      <c r="UOL5" s="177"/>
      <c r="UOM5" s="177"/>
      <c r="UON5" s="177"/>
      <c r="UOO5" s="177"/>
      <c r="UOP5" s="177"/>
      <c r="UOQ5" s="177"/>
      <c r="UOR5" s="177"/>
      <c r="UOS5" s="177"/>
      <c r="UOT5" s="177"/>
      <c r="UOU5" s="177"/>
      <c r="UOV5" s="177"/>
      <c r="UOW5" s="177"/>
      <c r="UOX5" s="177"/>
      <c r="UOY5" s="177"/>
      <c r="UOZ5" s="177"/>
      <c r="UPA5" s="177"/>
      <c r="UPB5" s="177"/>
      <c r="UPC5" s="177"/>
      <c r="UPD5" s="177"/>
      <c r="UPE5" s="177"/>
      <c r="UPF5" s="177"/>
      <c r="UPG5" s="177"/>
      <c r="UPH5" s="177"/>
      <c r="UPI5" s="177"/>
      <c r="UPJ5" s="177"/>
      <c r="UPK5" s="177"/>
      <c r="UPL5" s="177"/>
      <c r="UPM5" s="177"/>
      <c r="UPN5" s="177"/>
      <c r="UPO5" s="177"/>
      <c r="UPP5" s="177"/>
      <c r="UPQ5" s="177"/>
      <c r="UPR5" s="177"/>
      <c r="UPS5" s="177"/>
      <c r="UPT5" s="177"/>
      <c r="UPU5" s="177"/>
      <c r="UPV5" s="177"/>
      <c r="UPW5" s="177"/>
      <c r="UPX5" s="177"/>
      <c r="UPY5" s="177"/>
      <c r="UPZ5" s="177"/>
      <c r="UQA5" s="177"/>
      <c r="UQB5" s="177"/>
      <c r="UQC5" s="177"/>
      <c r="UQD5" s="177"/>
      <c r="UQE5" s="177"/>
      <c r="UQF5" s="177"/>
      <c r="UQG5" s="177"/>
      <c r="UQH5" s="177"/>
      <c r="UQI5" s="177"/>
      <c r="UQJ5" s="177"/>
      <c r="UQK5" s="177"/>
      <c r="UQL5" s="177"/>
      <c r="UQM5" s="177"/>
      <c r="UQN5" s="177"/>
      <c r="UQO5" s="177"/>
      <c r="UQP5" s="177"/>
      <c r="UQQ5" s="177"/>
      <c r="UQR5" s="177"/>
      <c r="UQS5" s="177"/>
      <c r="UQT5" s="177"/>
      <c r="UQU5" s="177"/>
      <c r="UQV5" s="177"/>
      <c r="UQW5" s="177"/>
      <c r="UQX5" s="177"/>
      <c r="UQY5" s="177"/>
      <c r="UQZ5" s="177"/>
      <c r="URA5" s="177"/>
      <c r="URB5" s="177"/>
      <c r="URC5" s="177"/>
      <c r="URD5" s="177"/>
      <c r="URE5" s="177"/>
      <c r="URF5" s="177"/>
      <c r="URG5" s="177"/>
      <c r="URH5" s="177"/>
      <c r="URI5" s="177"/>
      <c r="URJ5" s="177"/>
      <c r="URK5" s="177"/>
      <c r="URL5" s="177"/>
      <c r="URM5" s="177"/>
      <c r="URN5" s="177"/>
      <c r="URO5" s="177"/>
      <c r="URP5" s="177"/>
      <c r="URQ5" s="177"/>
      <c r="URR5" s="177"/>
      <c r="URS5" s="177"/>
      <c r="URT5" s="177"/>
      <c r="URU5" s="177"/>
      <c r="URV5" s="177"/>
      <c r="URW5" s="177"/>
      <c r="URX5" s="177"/>
      <c r="URY5" s="177"/>
      <c r="URZ5" s="177"/>
      <c r="USA5" s="177"/>
      <c r="USB5" s="177"/>
      <c r="USC5" s="177"/>
      <c r="USD5" s="177"/>
      <c r="USE5" s="177"/>
      <c r="USF5" s="177"/>
      <c r="USG5" s="177"/>
      <c r="USH5" s="177"/>
      <c r="USI5" s="177"/>
      <c r="USJ5" s="177"/>
      <c r="USK5" s="177"/>
      <c r="USL5" s="177"/>
      <c r="USM5" s="177"/>
      <c r="USN5" s="177"/>
      <c r="USO5" s="177"/>
      <c r="USP5" s="177"/>
      <c r="USQ5" s="177"/>
      <c r="USR5" s="177"/>
      <c r="USS5" s="177"/>
      <c r="UST5" s="177"/>
      <c r="USU5" s="177"/>
      <c r="USV5" s="177"/>
      <c r="USW5" s="177"/>
      <c r="USX5" s="177"/>
      <c r="USY5" s="177"/>
      <c r="USZ5" s="177"/>
      <c r="UTA5" s="177"/>
      <c r="UTB5" s="177"/>
      <c r="UTC5" s="177"/>
      <c r="UTD5" s="177"/>
      <c r="UTE5" s="177"/>
      <c r="UTF5" s="177"/>
      <c r="UTG5" s="177"/>
      <c r="UTH5" s="177"/>
      <c r="UTI5" s="177"/>
      <c r="UTJ5" s="177"/>
      <c r="UTK5" s="177"/>
      <c r="UTL5" s="177"/>
      <c r="UTM5" s="177"/>
      <c r="UTN5" s="177"/>
      <c r="UTO5" s="177"/>
      <c r="UTP5" s="177"/>
      <c r="UTQ5" s="177"/>
      <c r="UTR5" s="177"/>
      <c r="UTS5" s="177"/>
      <c r="UTT5" s="177"/>
      <c r="UTU5" s="177"/>
      <c r="UTV5" s="177"/>
      <c r="UTW5" s="177"/>
      <c r="UTX5" s="177"/>
      <c r="UTY5" s="177"/>
      <c r="UTZ5" s="177"/>
      <c r="UUA5" s="177"/>
      <c r="UUB5" s="177"/>
      <c r="UUC5" s="177"/>
      <c r="UUD5" s="177"/>
      <c r="UUE5" s="177"/>
      <c r="UUF5" s="177"/>
      <c r="UUG5" s="177"/>
      <c r="UUH5" s="177"/>
      <c r="UUI5" s="177"/>
      <c r="UUJ5" s="177"/>
      <c r="UUK5" s="177"/>
      <c r="UUL5" s="177"/>
      <c r="UUM5" s="177"/>
      <c r="UUN5" s="177"/>
      <c r="UUO5" s="177"/>
      <c r="UUP5" s="177"/>
      <c r="UUQ5" s="177"/>
      <c r="UUR5" s="177"/>
      <c r="UUS5" s="177"/>
      <c r="UUT5" s="177"/>
      <c r="UUU5" s="177"/>
      <c r="UUV5" s="177"/>
      <c r="UUW5" s="177"/>
      <c r="UUX5" s="177"/>
      <c r="UUY5" s="177"/>
      <c r="UUZ5" s="177"/>
      <c r="UVA5" s="177"/>
      <c r="UVB5" s="177"/>
      <c r="UVC5" s="177"/>
      <c r="UVD5" s="177"/>
      <c r="UVE5" s="177"/>
      <c r="UVF5" s="177"/>
      <c r="UVG5" s="177"/>
      <c r="UVH5" s="177"/>
      <c r="UVI5" s="177"/>
      <c r="UVJ5" s="177"/>
      <c r="UVK5" s="177"/>
      <c r="UVL5" s="177"/>
      <c r="UVM5" s="177"/>
      <c r="UVN5" s="177"/>
      <c r="UVO5" s="177"/>
      <c r="UVP5" s="177"/>
      <c r="UVQ5" s="177"/>
      <c r="UVR5" s="177"/>
      <c r="UVS5" s="177"/>
      <c r="UVT5" s="177"/>
      <c r="UVU5" s="177"/>
      <c r="UVV5" s="177"/>
      <c r="UVW5" s="177"/>
      <c r="UVX5" s="177"/>
      <c r="UVY5" s="177"/>
      <c r="UVZ5" s="177"/>
      <c r="UWA5" s="177"/>
      <c r="UWB5" s="177"/>
      <c r="UWC5" s="177"/>
      <c r="UWD5" s="177"/>
      <c r="UWE5" s="177"/>
      <c r="UWF5" s="177"/>
      <c r="UWG5" s="177"/>
      <c r="UWH5" s="177"/>
      <c r="UWI5" s="177"/>
      <c r="UWJ5" s="177"/>
      <c r="UWK5" s="177"/>
      <c r="UWL5" s="177"/>
      <c r="UWM5" s="177"/>
      <c r="UWN5" s="177"/>
      <c r="UWO5" s="177"/>
      <c r="UWP5" s="177"/>
      <c r="UWQ5" s="177"/>
      <c r="UWR5" s="177"/>
      <c r="UWS5" s="177"/>
      <c r="UWT5" s="177"/>
      <c r="UWU5" s="177"/>
      <c r="UWV5" s="177"/>
      <c r="UWW5" s="177"/>
      <c r="UWX5" s="177"/>
      <c r="UWY5" s="177"/>
      <c r="UWZ5" s="177"/>
      <c r="UXA5" s="177"/>
      <c r="UXB5" s="177"/>
      <c r="UXC5" s="177"/>
      <c r="UXD5" s="177"/>
      <c r="UXE5" s="177"/>
      <c r="UXF5" s="177"/>
      <c r="UXG5" s="177"/>
      <c r="UXH5" s="177"/>
      <c r="UXI5" s="177"/>
      <c r="UXJ5" s="177"/>
      <c r="UXK5" s="177"/>
      <c r="UXL5" s="177"/>
      <c r="UXM5" s="177"/>
      <c r="UXN5" s="177"/>
      <c r="UXO5" s="177"/>
      <c r="UXP5" s="177"/>
      <c r="UXQ5" s="177"/>
      <c r="UXR5" s="177"/>
      <c r="UXS5" s="177"/>
      <c r="UXT5" s="177"/>
      <c r="UXU5" s="177"/>
      <c r="UXV5" s="177"/>
      <c r="UXW5" s="177"/>
      <c r="UXX5" s="177"/>
      <c r="UXY5" s="177"/>
      <c r="UXZ5" s="177"/>
      <c r="UYA5" s="177"/>
      <c r="UYB5" s="177"/>
      <c r="UYC5" s="177"/>
      <c r="UYD5" s="177"/>
      <c r="UYE5" s="177"/>
      <c r="UYF5" s="177"/>
      <c r="UYG5" s="177"/>
      <c r="UYH5" s="177"/>
      <c r="UYI5" s="177"/>
      <c r="UYJ5" s="177"/>
      <c r="UYK5" s="177"/>
      <c r="UYL5" s="177"/>
      <c r="UYM5" s="177"/>
      <c r="UYN5" s="177"/>
      <c r="UYO5" s="177"/>
      <c r="UYP5" s="177"/>
      <c r="UYQ5" s="177"/>
      <c r="UYR5" s="177"/>
      <c r="UYS5" s="177"/>
      <c r="UYT5" s="177"/>
      <c r="UYU5" s="177"/>
      <c r="UYV5" s="177"/>
      <c r="UYW5" s="177"/>
      <c r="UYX5" s="177"/>
      <c r="UYY5" s="177"/>
      <c r="UYZ5" s="177"/>
      <c r="UZA5" s="177"/>
      <c r="UZB5" s="177"/>
      <c r="UZC5" s="177"/>
      <c r="UZD5" s="177"/>
      <c r="UZE5" s="177"/>
      <c r="UZF5" s="177"/>
      <c r="UZG5" s="177"/>
      <c r="UZH5" s="177"/>
      <c r="UZI5" s="177"/>
      <c r="UZJ5" s="177"/>
      <c r="UZK5" s="177"/>
      <c r="UZL5" s="177"/>
      <c r="UZM5" s="177"/>
      <c r="UZN5" s="177"/>
      <c r="UZO5" s="177"/>
      <c r="UZP5" s="177"/>
      <c r="UZQ5" s="177"/>
      <c r="UZR5" s="177"/>
      <c r="UZS5" s="177"/>
      <c r="UZT5" s="177"/>
      <c r="UZU5" s="177"/>
      <c r="UZV5" s="177"/>
      <c r="UZW5" s="177"/>
      <c r="UZX5" s="177"/>
      <c r="UZY5" s="177"/>
      <c r="UZZ5" s="177"/>
      <c r="VAA5" s="177"/>
      <c r="VAB5" s="177"/>
      <c r="VAC5" s="177"/>
      <c r="VAD5" s="177"/>
      <c r="VAE5" s="177"/>
      <c r="VAF5" s="177"/>
      <c r="VAG5" s="177"/>
      <c r="VAH5" s="177"/>
      <c r="VAI5" s="177"/>
      <c r="VAJ5" s="177"/>
      <c r="VAK5" s="177"/>
      <c r="VAL5" s="177"/>
      <c r="VAM5" s="177"/>
      <c r="VAN5" s="177"/>
      <c r="VAO5" s="177"/>
      <c r="VAP5" s="177"/>
      <c r="VAQ5" s="177"/>
      <c r="VAR5" s="177"/>
      <c r="VAS5" s="177"/>
      <c r="VAT5" s="177"/>
      <c r="VAU5" s="177"/>
      <c r="VAV5" s="177"/>
      <c r="VAW5" s="177"/>
      <c r="VAX5" s="177"/>
      <c r="VAY5" s="177"/>
      <c r="VAZ5" s="177"/>
      <c r="VBA5" s="177"/>
      <c r="VBB5" s="177"/>
      <c r="VBC5" s="177"/>
      <c r="VBD5" s="177"/>
      <c r="VBE5" s="177"/>
      <c r="VBF5" s="177"/>
      <c r="VBG5" s="177"/>
      <c r="VBH5" s="177"/>
      <c r="VBI5" s="177"/>
      <c r="VBJ5" s="177"/>
      <c r="VBK5" s="177"/>
      <c r="VBL5" s="177"/>
      <c r="VBM5" s="177"/>
      <c r="VBN5" s="177"/>
      <c r="VBO5" s="177"/>
      <c r="VBP5" s="177"/>
      <c r="VBQ5" s="177"/>
      <c r="VBR5" s="177"/>
      <c r="VBS5" s="177"/>
      <c r="VBT5" s="177"/>
      <c r="VBU5" s="177"/>
      <c r="VBV5" s="177"/>
      <c r="VBW5" s="177"/>
      <c r="VBX5" s="177"/>
      <c r="VBY5" s="177"/>
      <c r="VBZ5" s="177"/>
      <c r="VCA5" s="177"/>
      <c r="VCB5" s="177"/>
      <c r="VCC5" s="177"/>
      <c r="VCD5" s="177"/>
      <c r="VCE5" s="177"/>
      <c r="VCF5" s="177"/>
      <c r="VCG5" s="177"/>
      <c r="VCH5" s="177"/>
      <c r="VCI5" s="177"/>
      <c r="VCJ5" s="177"/>
      <c r="VCK5" s="177"/>
      <c r="VCL5" s="177"/>
      <c r="VCM5" s="177"/>
      <c r="VCN5" s="177"/>
      <c r="VCO5" s="177"/>
      <c r="VCP5" s="177"/>
      <c r="VCQ5" s="177"/>
      <c r="VCR5" s="177"/>
      <c r="VCS5" s="177"/>
      <c r="VCT5" s="177"/>
      <c r="VCU5" s="177"/>
      <c r="VCV5" s="177"/>
      <c r="VCW5" s="177"/>
      <c r="VCX5" s="177"/>
      <c r="VCY5" s="177"/>
      <c r="VCZ5" s="177"/>
      <c r="VDA5" s="177"/>
      <c r="VDB5" s="177"/>
      <c r="VDC5" s="177"/>
      <c r="VDD5" s="177"/>
      <c r="VDE5" s="177"/>
      <c r="VDF5" s="177"/>
      <c r="VDG5" s="177"/>
      <c r="VDH5" s="177"/>
      <c r="VDI5" s="177"/>
      <c r="VDJ5" s="177"/>
      <c r="VDK5" s="177"/>
      <c r="VDL5" s="177"/>
      <c r="VDM5" s="177"/>
      <c r="VDN5" s="177"/>
      <c r="VDO5" s="177"/>
      <c r="VDP5" s="177"/>
      <c r="VDQ5" s="177"/>
      <c r="VDR5" s="177"/>
      <c r="VDS5" s="177"/>
      <c r="VDT5" s="177"/>
      <c r="VDU5" s="177"/>
      <c r="VDV5" s="177"/>
      <c r="VDW5" s="177"/>
      <c r="VDX5" s="177"/>
      <c r="VDY5" s="177"/>
      <c r="VDZ5" s="177"/>
      <c r="VEA5" s="177"/>
      <c r="VEB5" s="177"/>
      <c r="VEC5" s="177"/>
      <c r="VED5" s="177"/>
      <c r="VEE5" s="177"/>
      <c r="VEF5" s="177"/>
      <c r="VEG5" s="177"/>
      <c r="VEH5" s="177"/>
      <c r="VEI5" s="177"/>
      <c r="VEJ5" s="177"/>
      <c r="VEK5" s="177"/>
      <c r="VEL5" s="177"/>
      <c r="VEM5" s="177"/>
      <c r="VEN5" s="177"/>
      <c r="VEO5" s="177"/>
      <c r="VEP5" s="177"/>
      <c r="VEQ5" s="177"/>
      <c r="VER5" s="177"/>
      <c r="VES5" s="177"/>
      <c r="VET5" s="177"/>
      <c r="VEU5" s="177"/>
      <c r="VEV5" s="177"/>
      <c r="VEW5" s="177"/>
      <c r="VEX5" s="177"/>
      <c r="VEY5" s="177"/>
      <c r="VEZ5" s="177"/>
      <c r="VFA5" s="177"/>
      <c r="VFB5" s="177"/>
      <c r="VFC5" s="177"/>
      <c r="VFD5" s="177"/>
      <c r="VFE5" s="177"/>
      <c r="VFF5" s="177"/>
      <c r="VFG5" s="177"/>
      <c r="VFH5" s="177"/>
      <c r="VFI5" s="177"/>
      <c r="VFJ5" s="177"/>
      <c r="VFK5" s="177"/>
      <c r="VFL5" s="177"/>
      <c r="VFM5" s="177"/>
      <c r="VFN5" s="177"/>
      <c r="VFO5" s="177"/>
      <c r="VFP5" s="177"/>
      <c r="VFQ5" s="177"/>
      <c r="VFR5" s="177"/>
      <c r="VFS5" s="177"/>
      <c r="VFT5" s="177"/>
      <c r="VFU5" s="177"/>
      <c r="VFV5" s="177"/>
      <c r="VFW5" s="177"/>
      <c r="VFX5" s="177"/>
      <c r="VFY5" s="177"/>
      <c r="VFZ5" s="177"/>
      <c r="VGA5" s="177"/>
      <c r="VGB5" s="177"/>
      <c r="VGC5" s="177"/>
      <c r="VGD5" s="177"/>
      <c r="VGE5" s="177"/>
      <c r="VGF5" s="177"/>
      <c r="VGG5" s="177"/>
      <c r="VGH5" s="177"/>
      <c r="VGI5" s="177"/>
      <c r="VGJ5" s="177"/>
      <c r="VGK5" s="177"/>
      <c r="VGL5" s="177"/>
      <c r="VGM5" s="177"/>
      <c r="VGN5" s="177"/>
      <c r="VGO5" s="177"/>
      <c r="VGP5" s="177"/>
      <c r="VGQ5" s="177"/>
      <c r="VGR5" s="177"/>
      <c r="VGS5" s="177"/>
      <c r="VGT5" s="177"/>
      <c r="VGU5" s="177"/>
      <c r="VGV5" s="177"/>
      <c r="VGW5" s="177"/>
      <c r="VGX5" s="177"/>
      <c r="VGY5" s="177"/>
      <c r="VGZ5" s="177"/>
      <c r="VHA5" s="177"/>
      <c r="VHB5" s="177"/>
      <c r="VHC5" s="177"/>
      <c r="VHD5" s="177"/>
      <c r="VHE5" s="177"/>
      <c r="VHF5" s="177"/>
      <c r="VHG5" s="177"/>
      <c r="VHH5" s="177"/>
      <c r="VHI5" s="177"/>
      <c r="VHJ5" s="177"/>
      <c r="VHK5" s="177"/>
      <c r="VHL5" s="177"/>
      <c r="VHM5" s="177"/>
      <c r="VHN5" s="177"/>
      <c r="VHO5" s="177"/>
      <c r="VHP5" s="177"/>
      <c r="VHQ5" s="177"/>
      <c r="VHR5" s="177"/>
      <c r="VHS5" s="177"/>
      <c r="VHT5" s="177"/>
      <c r="VHU5" s="177"/>
      <c r="VHV5" s="177"/>
      <c r="VHW5" s="177"/>
      <c r="VHX5" s="177"/>
      <c r="VHY5" s="177"/>
      <c r="VHZ5" s="177"/>
      <c r="VIA5" s="177"/>
      <c r="VIB5" s="177"/>
      <c r="VIC5" s="177"/>
      <c r="VID5" s="177"/>
      <c r="VIE5" s="177"/>
      <c r="VIF5" s="177"/>
      <c r="VIG5" s="177"/>
      <c r="VIH5" s="177"/>
      <c r="VII5" s="177"/>
      <c r="VIJ5" s="177"/>
      <c r="VIK5" s="177"/>
      <c r="VIL5" s="177"/>
      <c r="VIM5" s="177"/>
      <c r="VIN5" s="177"/>
      <c r="VIO5" s="177"/>
      <c r="VIP5" s="177"/>
      <c r="VIQ5" s="177"/>
      <c r="VIR5" s="177"/>
      <c r="VIS5" s="177"/>
      <c r="VIT5" s="177"/>
      <c r="VIU5" s="177"/>
      <c r="VIV5" s="177"/>
      <c r="VIW5" s="177"/>
      <c r="VIX5" s="177"/>
      <c r="VIY5" s="177"/>
      <c r="VIZ5" s="177"/>
      <c r="VJA5" s="177"/>
      <c r="VJB5" s="177"/>
      <c r="VJC5" s="177"/>
      <c r="VJD5" s="177"/>
      <c r="VJE5" s="177"/>
      <c r="VJF5" s="177"/>
      <c r="VJG5" s="177"/>
      <c r="VJH5" s="177"/>
      <c r="VJI5" s="177"/>
      <c r="VJJ5" s="177"/>
      <c r="VJK5" s="177"/>
      <c r="VJL5" s="177"/>
      <c r="VJM5" s="177"/>
      <c r="VJN5" s="177"/>
      <c r="VJO5" s="177"/>
      <c r="VJP5" s="177"/>
      <c r="VJQ5" s="177"/>
      <c r="VJR5" s="177"/>
      <c r="VJS5" s="177"/>
      <c r="VJT5" s="177"/>
      <c r="VJU5" s="177"/>
      <c r="VJV5" s="177"/>
      <c r="VJW5" s="177"/>
      <c r="VJX5" s="177"/>
      <c r="VJY5" s="177"/>
      <c r="VJZ5" s="177"/>
      <c r="VKA5" s="177"/>
      <c r="VKB5" s="177"/>
      <c r="VKC5" s="177"/>
      <c r="VKD5" s="177"/>
      <c r="VKE5" s="177"/>
      <c r="VKF5" s="177"/>
      <c r="VKG5" s="177"/>
      <c r="VKH5" s="177"/>
      <c r="VKI5" s="177"/>
      <c r="VKJ5" s="177"/>
      <c r="VKK5" s="177"/>
      <c r="VKL5" s="177"/>
      <c r="VKM5" s="177"/>
      <c r="VKN5" s="177"/>
      <c r="VKO5" s="177"/>
      <c r="VKP5" s="177"/>
      <c r="VKQ5" s="177"/>
      <c r="VKR5" s="177"/>
      <c r="VKS5" s="177"/>
      <c r="VKT5" s="177"/>
      <c r="VKU5" s="177"/>
      <c r="VKV5" s="177"/>
      <c r="VKW5" s="177"/>
      <c r="VKX5" s="177"/>
      <c r="VKY5" s="177"/>
      <c r="VKZ5" s="177"/>
      <c r="VLA5" s="177"/>
      <c r="VLB5" s="177"/>
      <c r="VLC5" s="177"/>
      <c r="VLD5" s="177"/>
      <c r="VLE5" s="177"/>
      <c r="VLF5" s="177"/>
      <c r="VLG5" s="177"/>
      <c r="VLH5" s="177"/>
      <c r="VLI5" s="177"/>
      <c r="VLJ5" s="177"/>
      <c r="VLK5" s="177"/>
      <c r="VLL5" s="177"/>
      <c r="VLM5" s="177"/>
      <c r="VLN5" s="177"/>
      <c r="VLO5" s="177"/>
      <c r="VLP5" s="177"/>
      <c r="VLQ5" s="177"/>
      <c r="VLR5" s="177"/>
      <c r="VLS5" s="177"/>
      <c r="VLT5" s="177"/>
      <c r="VLU5" s="177"/>
      <c r="VLV5" s="177"/>
      <c r="VLW5" s="177"/>
      <c r="VLX5" s="177"/>
      <c r="VLY5" s="177"/>
      <c r="VLZ5" s="177"/>
      <c r="VMA5" s="177"/>
      <c r="VMB5" s="177"/>
      <c r="VMC5" s="177"/>
      <c r="VMD5" s="177"/>
      <c r="VME5" s="177"/>
      <c r="VMF5" s="177"/>
      <c r="VMG5" s="177"/>
      <c r="VMH5" s="177"/>
      <c r="VMI5" s="177"/>
      <c r="VMJ5" s="177"/>
      <c r="VMK5" s="177"/>
      <c r="VML5" s="177"/>
      <c r="VMM5" s="177"/>
      <c r="VMN5" s="177"/>
      <c r="VMO5" s="177"/>
      <c r="VMP5" s="177"/>
      <c r="VMQ5" s="177"/>
      <c r="VMR5" s="177"/>
      <c r="VMS5" s="177"/>
      <c r="VMT5" s="177"/>
      <c r="VMU5" s="177"/>
      <c r="VMV5" s="177"/>
      <c r="VMW5" s="177"/>
      <c r="VMX5" s="177"/>
      <c r="VMY5" s="177"/>
      <c r="VMZ5" s="177"/>
      <c r="VNA5" s="177"/>
      <c r="VNB5" s="177"/>
      <c r="VNC5" s="177"/>
      <c r="VND5" s="177"/>
      <c r="VNE5" s="177"/>
      <c r="VNF5" s="177"/>
      <c r="VNG5" s="177"/>
      <c r="VNH5" s="177"/>
      <c r="VNI5" s="177"/>
      <c r="VNJ5" s="177"/>
      <c r="VNK5" s="177"/>
      <c r="VNL5" s="177"/>
      <c r="VNM5" s="177"/>
      <c r="VNN5" s="177"/>
      <c r="VNO5" s="177"/>
      <c r="VNP5" s="177"/>
      <c r="VNQ5" s="177"/>
      <c r="VNR5" s="177"/>
      <c r="VNS5" s="177"/>
      <c r="VNT5" s="177"/>
      <c r="VNU5" s="177"/>
      <c r="VNV5" s="177"/>
      <c r="VNW5" s="177"/>
      <c r="VNX5" s="177"/>
      <c r="VNY5" s="177"/>
      <c r="VNZ5" s="177"/>
      <c r="VOA5" s="177"/>
      <c r="VOB5" s="177"/>
      <c r="VOC5" s="177"/>
      <c r="VOD5" s="177"/>
      <c r="VOE5" s="177"/>
      <c r="VOF5" s="177"/>
      <c r="VOG5" s="177"/>
      <c r="VOH5" s="177"/>
      <c r="VOI5" s="177"/>
      <c r="VOJ5" s="177"/>
      <c r="VOK5" s="177"/>
      <c r="VOL5" s="177"/>
      <c r="VOM5" s="177"/>
      <c r="VON5" s="177"/>
      <c r="VOO5" s="177"/>
      <c r="VOP5" s="177"/>
      <c r="VOQ5" s="177"/>
      <c r="VOR5" s="177"/>
      <c r="VOS5" s="177"/>
      <c r="VOT5" s="177"/>
      <c r="VOU5" s="177"/>
      <c r="VOV5" s="177"/>
      <c r="VOW5" s="177"/>
      <c r="VOX5" s="177"/>
      <c r="VOY5" s="177"/>
      <c r="VOZ5" s="177"/>
      <c r="VPA5" s="177"/>
      <c r="VPB5" s="177"/>
      <c r="VPC5" s="177"/>
      <c r="VPD5" s="177"/>
      <c r="VPE5" s="177"/>
      <c r="VPF5" s="177"/>
      <c r="VPG5" s="177"/>
      <c r="VPH5" s="177"/>
      <c r="VPI5" s="177"/>
      <c r="VPJ5" s="177"/>
      <c r="VPK5" s="177"/>
      <c r="VPL5" s="177"/>
      <c r="VPM5" s="177"/>
      <c r="VPN5" s="177"/>
      <c r="VPO5" s="177"/>
      <c r="VPP5" s="177"/>
      <c r="VPQ5" s="177"/>
      <c r="VPR5" s="177"/>
      <c r="VPS5" s="177"/>
      <c r="VPT5" s="177"/>
      <c r="VPU5" s="177"/>
      <c r="VPV5" s="177"/>
      <c r="VPW5" s="177"/>
      <c r="VPX5" s="177"/>
      <c r="VPY5" s="177"/>
      <c r="VPZ5" s="177"/>
      <c r="VQA5" s="177"/>
      <c r="VQB5" s="177"/>
      <c r="VQC5" s="177"/>
      <c r="VQD5" s="177"/>
      <c r="VQE5" s="177"/>
      <c r="VQF5" s="177"/>
      <c r="VQG5" s="177"/>
      <c r="VQH5" s="177"/>
      <c r="VQI5" s="177"/>
      <c r="VQJ5" s="177"/>
      <c r="VQK5" s="177"/>
      <c r="VQL5" s="177"/>
      <c r="VQM5" s="177"/>
      <c r="VQN5" s="177"/>
      <c r="VQO5" s="177"/>
      <c r="VQP5" s="177"/>
      <c r="VQQ5" s="177"/>
      <c r="VQR5" s="177"/>
      <c r="VQS5" s="177"/>
      <c r="VQT5" s="177"/>
      <c r="VQU5" s="177"/>
      <c r="VQV5" s="177"/>
      <c r="VQW5" s="177"/>
      <c r="VQX5" s="177"/>
      <c r="VQY5" s="177"/>
      <c r="VQZ5" s="177"/>
      <c r="VRA5" s="177"/>
      <c r="VRB5" s="177"/>
      <c r="VRC5" s="177"/>
      <c r="VRD5" s="177"/>
      <c r="VRE5" s="177"/>
      <c r="VRF5" s="177"/>
      <c r="VRG5" s="177"/>
      <c r="VRH5" s="177"/>
      <c r="VRI5" s="177"/>
      <c r="VRJ5" s="177"/>
      <c r="VRK5" s="177"/>
      <c r="VRL5" s="177"/>
      <c r="VRM5" s="177"/>
      <c r="VRN5" s="177"/>
      <c r="VRO5" s="177"/>
      <c r="VRP5" s="177"/>
      <c r="VRQ5" s="177"/>
      <c r="VRR5" s="177"/>
      <c r="VRS5" s="177"/>
      <c r="VRT5" s="177"/>
      <c r="VRU5" s="177"/>
      <c r="VRV5" s="177"/>
      <c r="VRW5" s="177"/>
      <c r="VRX5" s="177"/>
      <c r="VRY5" s="177"/>
      <c r="VRZ5" s="177"/>
      <c r="VSA5" s="177"/>
      <c r="VSB5" s="177"/>
      <c r="VSC5" s="177"/>
      <c r="VSD5" s="177"/>
      <c r="VSE5" s="177"/>
      <c r="VSF5" s="177"/>
      <c r="VSG5" s="177"/>
      <c r="VSH5" s="177"/>
      <c r="VSI5" s="177"/>
      <c r="VSJ5" s="177"/>
      <c r="VSK5" s="177"/>
      <c r="VSL5" s="177"/>
      <c r="VSM5" s="177"/>
      <c r="VSN5" s="177"/>
      <c r="VSO5" s="177"/>
      <c r="VSP5" s="177"/>
      <c r="VSQ5" s="177"/>
      <c r="VSR5" s="177"/>
      <c r="VSS5" s="177"/>
      <c r="VST5" s="177"/>
      <c r="VSU5" s="177"/>
      <c r="VSV5" s="177"/>
      <c r="VSW5" s="177"/>
      <c r="VSX5" s="177"/>
      <c r="VSY5" s="177"/>
      <c r="VSZ5" s="177"/>
      <c r="VTA5" s="177"/>
      <c r="VTB5" s="177"/>
      <c r="VTC5" s="177"/>
      <c r="VTD5" s="177"/>
      <c r="VTE5" s="177"/>
      <c r="VTF5" s="177"/>
      <c r="VTG5" s="177"/>
      <c r="VTH5" s="177"/>
      <c r="VTI5" s="177"/>
      <c r="VTJ5" s="177"/>
      <c r="VTK5" s="177"/>
      <c r="VTL5" s="177"/>
      <c r="VTM5" s="177"/>
      <c r="VTN5" s="177"/>
      <c r="VTO5" s="177"/>
      <c r="VTP5" s="177"/>
      <c r="VTQ5" s="177"/>
      <c r="VTR5" s="177"/>
      <c r="VTS5" s="177"/>
      <c r="VTT5" s="177"/>
      <c r="VTU5" s="177"/>
      <c r="VTV5" s="177"/>
      <c r="VTW5" s="177"/>
      <c r="VTX5" s="177"/>
      <c r="VTY5" s="177"/>
      <c r="VTZ5" s="177"/>
      <c r="VUA5" s="177"/>
      <c r="VUB5" s="177"/>
      <c r="VUC5" s="177"/>
      <c r="VUD5" s="177"/>
      <c r="VUE5" s="177"/>
      <c r="VUF5" s="177"/>
      <c r="VUG5" s="177"/>
      <c r="VUH5" s="177"/>
      <c r="VUI5" s="177"/>
      <c r="VUJ5" s="177"/>
      <c r="VUK5" s="177"/>
      <c r="VUL5" s="177"/>
      <c r="VUM5" s="177"/>
      <c r="VUN5" s="177"/>
      <c r="VUO5" s="177"/>
      <c r="VUP5" s="177"/>
      <c r="VUQ5" s="177"/>
      <c r="VUR5" s="177"/>
      <c r="VUS5" s="177"/>
      <c r="VUT5" s="177"/>
      <c r="VUU5" s="177"/>
      <c r="VUV5" s="177"/>
      <c r="VUW5" s="177"/>
      <c r="VUX5" s="177"/>
      <c r="VUY5" s="177"/>
      <c r="VUZ5" s="177"/>
      <c r="VVA5" s="177"/>
      <c r="VVB5" s="177"/>
      <c r="VVC5" s="177"/>
      <c r="VVD5" s="177"/>
      <c r="VVE5" s="177"/>
      <c r="VVF5" s="177"/>
      <c r="VVG5" s="177"/>
      <c r="VVH5" s="177"/>
      <c r="VVI5" s="177"/>
      <c r="VVJ5" s="177"/>
      <c r="VVK5" s="177"/>
      <c r="VVL5" s="177"/>
      <c r="VVM5" s="177"/>
      <c r="VVN5" s="177"/>
      <c r="VVO5" s="177"/>
      <c r="VVP5" s="177"/>
      <c r="VVQ5" s="177"/>
      <c r="VVR5" s="177"/>
      <c r="VVS5" s="177"/>
      <c r="VVT5" s="177"/>
      <c r="VVU5" s="177"/>
      <c r="VVV5" s="177"/>
      <c r="VVW5" s="177"/>
      <c r="VVX5" s="177"/>
      <c r="VVY5" s="177"/>
      <c r="VVZ5" s="177"/>
      <c r="VWA5" s="177"/>
      <c r="VWB5" s="177"/>
      <c r="VWC5" s="177"/>
      <c r="VWD5" s="177"/>
      <c r="VWE5" s="177"/>
      <c r="VWF5" s="177"/>
      <c r="VWG5" s="177"/>
      <c r="VWH5" s="177"/>
      <c r="VWI5" s="177"/>
      <c r="VWJ5" s="177"/>
      <c r="VWK5" s="177"/>
      <c r="VWL5" s="177"/>
      <c r="VWM5" s="177"/>
      <c r="VWN5" s="177"/>
      <c r="VWO5" s="177"/>
      <c r="VWP5" s="177"/>
      <c r="VWQ5" s="177"/>
      <c r="VWR5" s="177"/>
      <c r="VWS5" s="177"/>
      <c r="VWT5" s="177"/>
      <c r="VWU5" s="177"/>
      <c r="VWV5" s="177"/>
      <c r="VWW5" s="177"/>
      <c r="VWX5" s="177"/>
      <c r="VWY5" s="177"/>
      <c r="VWZ5" s="177"/>
      <c r="VXA5" s="177"/>
      <c r="VXB5" s="177"/>
      <c r="VXC5" s="177"/>
      <c r="VXD5" s="177"/>
      <c r="VXE5" s="177"/>
      <c r="VXF5" s="177"/>
      <c r="VXG5" s="177"/>
      <c r="VXH5" s="177"/>
      <c r="VXI5" s="177"/>
      <c r="VXJ5" s="177"/>
      <c r="VXK5" s="177"/>
      <c r="VXL5" s="177"/>
      <c r="VXM5" s="177"/>
      <c r="VXN5" s="177"/>
      <c r="VXO5" s="177"/>
      <c r="VXP5" s="177"/>
      <c r="VXQ5" s="177"/>
      <c r="VXR5" s="177"/>
      <c r="VXS5" s="177"/>
      <c r="VXT5" s="177"/>
      <c r="VXU5" s="177"/>
      <c r="VXV5" s="177"/>
      <c r="VXW5" s="177"/>
      <c r="VXX5" s="177"/>
      <c r="VXY5" s="177"/>
      <c r="VXZ5" s="177"/>
      <c r="VYA5" s="177"/>
      <c r="VYB5" s="177"/>
      <c r="VYC5" s="177"/>
      <c r="VYD5" s="177"/>
      <c r="VYE5" s="177"/>
      <c r="VYF5" s="177"/>
      <c r="VYG5" s="177"/>
      <c r="VYH5" s="177"/>
      <c r="VYI5" s="177"/>
      <c r="VYJ5" s="177"/>
      <c r="VYK5" s="177"/>
      <c r="VYL5" s="177"/>
      <c r="VYM5" s="177"/>
      <c r="VYN5" s="177"/>
      <c r="VYO5" s="177"/>
      <c r="VYP5" s="177"/>
      <c r="VYQ5" s="177"/>
      <c r="VYR5" s="177"/>
      <c r="VYS5" s="177"/>
      <c r="VYT5" s="177"/>
      <c r="VYU5" s="177"/>
      <c r="VYV5" s="177"/>
      <c r="VYW5" s="177"/>
      <c r="VYX5" s="177"/>
      <c r="VYY5" s="177"/>
      <c r="VYZ5" s="177"/>
      <c r="VZA5" s="177"/>
      <c r="VZB5" s="177"/>
      <c r="VZC5" s="177"/>
      <c r="VZD5" s="177"/>
      <c r="VZE5" s="177"/>
      <c r="VZF5" s="177"/>
      <c r="VZG5" s="177"/>
      <c r="VZH5" s="177"/>
      <c r="VZI5" s="177"/>
      <c r="VZJ5" s="177"/>
      <c r="VZK5" s="177"/>
      <c r="VZL5" s="177"/>
      <c r="VZM5" s="177"/>
      <c r="VZN5" s="177"/>
      <c r="VZO5" s="177"/>
      <c r="VZP5" s="177"/>
      <c r="VZQ5" s="177"/>
      <c r="VZR5" s="177"/>
      <c r="VZS5" s="177"/>
      <c r="VZT5" s="177"/>
      <c r="VZU5" s="177"/>
      <c r="VZV5" s="177"/>
      <c r="VZW5" s="177"/>
      <c r="VZX5" s="177"/>
      <c r="VZY5" s="177"/>
      <c r="VZZ5" s="177"/>
      <c r="WAA5" s="177"/>
      <c r="WAB5" s="177"/>
      <c r="WAC5" s="177"/>
      <c r="WAD5" s="177"/>
      <c r="WAE5" s="177"/>
      <c r="WAF5" s="177"/>
      <c r="WAG5" s="177"/>
      <c r="WAH5" s="177"/>
      <c r="WAI5" s="177"/>
      <c r="WAJ5" s="177"/>
      <c r="WAK5" s="177"/>
      <c r="WAL5" s="177"/>
      <c r="WAM5" s="177"/>
      <c r="WAN5" s="177"/>
      <c r="WAO5" s="177"/>
      <c r="WAP5" s="177"/>
      <c r="WAQ5" s="177"/>
      <c r="WAR5" s="177"/>
      <c r="WAS5" s="177"/>
      <c r="WAT5" s="177"/>
      <c r="WAU5" s="177"/>
      <c r="WAV5" s="177"/>
      <c r="WAW5" s="177"/>
      <c r="WAX5" s="177"/>
      <c r="WAY5" s="177"/>
      <c r="WAZ5" s="177"/>
      <c r="WBA5" s="177"/>
      <c r="WBB5" s="177"/>
      <c r="WBC5" s="177"/>
      <c r="WBD5" s="177"/>
      <c r="WBE5" s="177"/>
      <c r="WBF5" s="177"/>
      <c r="WBG5" s="177"/>
      <c r="WBH5" s="177"/>
      <c r="WBI5" s="177"/>
      <c r="WBJ5" s="177"/>
      <c r="WBK5" s="177"/>
      <c r="WBL5" s="177"/>
      <c r="WBM5" s="177"/>
      <c r="WBN5" s="177"/>
      <c r="WBO5" s="177"/>
      <c r="WBP5" s="177"/>
      <c r="WBQ5" s="177"/>
      <c r="WBR5" s="177"/>
      <c r="WBS5" s="177"/>
      <c r="WBT5" s="177"/>
      <c r="WBU5" s="177"/>
      <c r="WBV5" s="177"/>
      <c r="WBW5" s="177"/>
      <c r="WBX5" s="177"/>
      <c r="WBY5" s="177"/>
      <c r="WBZ5" s="177"/>
      <c r="WCA5" s="177"/>
      <c r="WCB5" s="177"/>
      <c r="WCC5" s="177"/>
      <c r="WCD5" s="177"/>
      <c r="WCE5" s="177"/>
      <c r="WCF5" s="177"/>
      <c r="WCG5" s="177"/>
      <c r="WCH5" s="177"/>
      <c r="WCI5" s="177"/>
      <c r="WCJ5" s="177"/>
      <c r="WCK5" s="177"/>
      <c r="WCL5" s="177"/>
      <c r="WCM5" s="177"/>
      <c r="WCN5" s="177"/>
      <c r="WCO5" s="177"/>
      <c r="WCP5" s="177"/>
      <c r="WCQ5" s="177"/>
      <c r="WCR5" s="177"/>
      <c r="WCS5" s="177"/>
      <c r="WCT5" s="177"/>
      <c r="WCU5" s="177"/>
      <c r="WCV5" s="177"/>
      <c r="WCW5" s="177"/>
      <c r="WCX5" s="177"/>
      <c r="WCY5" s="177"/>
      <c r="WCZ5" s="177"/>
      <c r="WDA5" s="177"/>
      <c r="WDB5" s="177"/>
      <c r="WDC5" s="177"/>
      <c r="WDD5" s="177"/>
      <c r="WDE5" s="177"/>
      <c r="WDF5" s="177"/>
      <c r="WDG5" s="177"/>
      <c r="WDH5" s="177"/>
      <c r="WDI5" s="177"/>
      <c r="WDJ5" s="177"/>
      <c r="WDK5" s="177"/>
      <c r="WDL5" s="177"/>
      <c r="WDM5" s="177"/>
      <c r="WDN5" s="177"/>
      <c r="WDO5" s="177"/>
      <c r="WDP5" s="177"/>
      <c r="WDQ5" s="177"/>
      <c r="WDR5" s="177"/>
      <c r="WDS5" s="177"/>
      <c r="WDT5" s="177"/>
      <c r="WDU5" s="177"/>
      <c r="WDV5" s="177"/>
      <c r="WDW5" s="177"/>
      <c r="WDX5" s="177"/>
      <c r="WDY5" s="177"/>
      <c r="WDZ5" s="177"/>
      <c r="WEA5" s="177"/>
      <c r="WEB5" s="177"/>
      <c r="WEC5" s="177"/>
      <c r="WED5" s="177"/>
      <c r="WEE5" s="177"/>
      <c r="WEF5" s="177"/>
      <c r="WEG5" s="177"/>
      <c r="WEH5" s="177"/>
      <c r="WEI5" s="177"/>
      <c r="WEJ5" s="177"/>
      <c r="WEK5" s="177"/>
      <c r="WEL5" s="177"/>
      <c r="WEM5" s="177"/>
      <c r="WEN5" s="177"/>
      <c r="WEO5" s="177"/>
      <c r="WEP5" s="177"/>
      <c r="WEQ5" s="177"/>
      <c r="WER5" s="177"/>
      <c r="WES5" s="177"/>
      <c r="WET5" s="177"/>
      <c r="WEU5" s="177"/>
      <c r="WEV5" s="177"/>
      <c r="WEW5" s="177"/>
      <c r="WEX5" s="177"/>
      <c r="WEY5" s="177"/>
      <c r="WEZ5" s="177"/>
      <c r="WFA5" s="177"/>
      <c r="WFB5" s="177"/>
      <c r="WFC5" s="177"/>
      <c r="WFD5" s="177"/>
      <c r="WFE5" s="177"/>
      <c r="WFF5" s="177"/>
      <c r="WFG5" s="177"/>
      <c r="WFH5" s="177"/>
      <c r="WFI5" s="177"/>
      <c r="WFJ5" s="177"/>
      <c r="WFK5" s="177"/>
      <c r="WFL5" s="177"/>
      <c r="WFM5" s="177"/>
      <c r="WFN5" s="177"/>
      <c r="WFO5" s="177"/>
      <c r="WFP5" s="177"/>
      <c r="WFQ5" s="177"/>
      <c r="WFR5" s="177"/>
      <c r="WFS5" s="177"/>
      <c r="WFT5" s="177"/>
      <c r="WFU5" s="177"/>
      <c r="WFV5" s="177"/>
      <c r="WFW5" s="177"/>
      <c r="WFX5" s="177"/>
      <c r="WFY5" s="177"/>
      <c r="WFZ5" s="177"/>
      <c r="WGA5" s="177"/>
      <c r="WGB5" s="177"/>
      <c r="WGC5" s="177"/>
      <c r="WGD5" s="177"/>
      <c r="WGE5" s="177"/>
      <c r="WGF5" s="177"/>
      <c r="WGG5" s="177"/>
      <c r="WGH5" s="177"/>
      <c r="WGI5" s="177"/>
      <c r="WGJ5" s="177"/>
      <c r="WGK5" s="177"/>
      <c r="WGL5" s="177"/>
      <c r="WGM5" s="177"/>
      <c r="WGN5" s="177"/>
      <c r="WGO5" s="177"/>
      <c r="WGP5" s="177"/>
      <c r="WGQ5" s="177"/>
      <c r="WGR5" s="177"/>
      <c r="WGS5" s="177"/>
      <c r="WGT5" s="177"/>
      <c r="WGU5" s="177"/>
      <c r="WGV5" s="177"/>
      <c r="WGW5" s="177"/>
      <c r="WGX5" s="177"/>
      <c r="WGY5" s="177"/>
      <c r="WGZ5" s="177"/>
      <c r="WHA5" s="177"/>
      <c r="WHB5" s="177"/>
      <c r="WHC5" s="177"/>
      <c r="WHD5" s="177"/>
      <c r="WHE5" s="177"/>
      <c r="WHF5" s="177"/>
      <c r="WHG5" s="177"/>
      <c r="WHH5" s="177"/>
      <c r="WHI5" s="177"/>
      <c r="WHJ5" s="177"/>
      <c r="WHK5" s="177"/>
      <c r="WHL5" s="177"/>
      <c r="WHM5" s="177"/>
      <c r="WHN5" s="177"/>
      <c r="WHO5" s="177"/>
      <c r="WHP5" s="177"/>
      <c r="WHQ5" s="177"/>
      <c r="WHR5" s="177"/>
      <c r="WHS5" s="177"/>
      <c r="WHT5" s="177"/>
      <c r="WHU5" s="177"/>
      <c r="WHV5" s="177"/>
      <c r="WHW5" s="177"/>
      <c r="WHX5" s="177"/>
      <c r="WHY5" s="177"/>
      <c r="WHZ5" s="177"/>
      <c r="WIA5" s="177"/>
      <c r="WIB5" s="177"/>
      <c r="WIC5" s="177"/>
      <c r="WID5" s="177"/>
      <c r="WIE5" s="177"/>
      <c r="WIF5" s="177"/>
      <c r="WIG5" s="177"/>
      <c r="WIH5" s="177"/>
      <c r="WII5" s="177"/>
      <c r="WIJ5" s="177"/>
      <c r="WIK5" s="177"/>
      <c r="WIL5" s="177"/>
      <c r="WIM5" s="177"/>
      <c r="WIN5" s="177"/>
      <c r="WIO5" s="177"/>
      <c r="WIP5" s="177"/>
      <c r="WIQ5" s="177"/>
      <c r="WIR5" s="177"/>
      <c r="WIS5" s="177"/>
      <c r="WIT5" s="177"/>
      <c r="WIU5" s="177"/>
      <c r="WIV5" s="177"/>
      <c r="WIW5" s="177"/>
      <c r="WIX5" s="177"/>
      <c r="WIY5" s="177"/>
      <c r="WIZ5" s="177"/>
      <c r="WJA5" s="177"/>
      <c r="WJB5" s="177"/>
      <c r="WJC5" s="177"/>
      <c r="WJD5" s="177"/>
      <c r="WJE5" s="177"/>
      <c r="WJF5" s="177"/>
      <c r="WJG5" s="177"/>
      <c r="WJH5" s="177"/>
      <c r="WJI5" s="177"/>
      <c r="WJJ5" s="177"/>
      <c r="WJK5" s="177"/>
      <c r="WJL5" s="177"/>
      <c r="WJM5" s="177"/>
      <c r="WJN5" s="177"/>
      <c r="WJO5" s="177"/>
      <c r="WJP5" s="177"/>
      <c r="WJQ5" s="177"/>
      <c r="WJR5" s="177"/>
      <c r="WJS5" s="177"/>
      <c r="WJT5" s="177"/>
      <c r="WJU5" s="177"/>
      <c r="WJV5" s="177"/>
      <c r="WJW5" s="177"/>
      <c r="WJX5" s="177"/>
      <c r="WJY5" s="177"/>
      <c r="WJZ5" s="177"/>
      <c r="WKA5" s="177"/>
      <c r="WKB5" s="177"/>
      <c r="WKC5" s="177"/>
      <c r="WKD5" s="177"/>
      <c r="WKE5" s="177"/>
      <c r="WKF5" s="177"/>
      <c r="WKG5" s="177"/>
      <c r="WKH5" s="177"/>
      <c r="WKI5" s="177"/>
      <c r="WKJ5" s="177"/>
      <c r="WKK5" s="177"/>
      <c r="WKL5" s="177"/>
      <c r="WKM5" s="177"/>
      <c r="WKN5" s="177"/>
      <c r="WKO5" s="177"/>
      <c r="WKP5" s="177"/>
      <c r="WKQ5" s="177"/>
      <c r="WKR5" s="177"/>
      <c r="WKS5" s="177"/>
      <c r="WKT5" s="177"/>
      <c r="WKU5" s="177"/>
      <c r="WKV5" s="177"/>
      <c r="WKW5" s="177"/>
      <c r="WKX5" s="177"/>
      <c r="WKY5" s="177"/>
      <c r="WKZ5" s="177"/>
      <c r="WLA5" s="177"/>
      <c r="WLB5" s="177"/>
      <c r="WLC5" s="177"/>
      <c r="WLD5" s="177"/>
      <c r="WLE5" s="177"/>
      <c r="WLF5" s="177"/>
      <c r="WLG5" s="177"/>
      <c r="WLH5" s="177"/>
      <c r="WLI5" s="177"/>
      <c r="WLJ5" s="177"/>
      <c r="WLK5" s="177"/>
      <c r="WLL5" s="177"/>
      <c r="WLM5" s="177"/>
      <c r="WLN5" s="177"/>
      <c r="WLO5" s="177"/>
      <c r="WLP5" s="177"/>
      <c r="WLQ5" s="177"/>
      <c r="WLR5" s="177"/>
      <c r="WLS5" s="177"/>
      <c r="WLT5" s="177"/>
      <c r="WLU5" s="177"/>
      <c r="WLV5" s="177"/>
      <c r="WLW5" s="177"/>
      <c r="WLX5" s="177"/>
      <c r="WLY5" s="177"/>
      <c r="WLZ5" s="177"/>
      <c r="WMA5" s="177"/>
      <c r="WMB5" s="177"/>
      <c r="WMC5" s="177"/>
      <c r="WMD5" s="177"/>
      <c r="WME5" s="177"/>
      <c r="WMF5" s="177"/>
      <c r="WMG5" s="177"/>
      <c r="WMH5" s="177"/>
      <c r="WMI5" s="177"/>
      <c r="WMJ5" s="177"/>
      <c r="WMK5" s="177"/>
      <c r="WML5" s="177"/>
      <c r="WMM5" s="177"/>
      <c r="WMN5" s="177"/>
      <c r="WMO5" s="177"/>
      <c r="WMP5" s="177"/>
      <c r="WMQ5" s="177"/>
      <c r="WMR5" s="177"/>
      <c r="WMS5" s="177"/>
      <c r="WMT5" s="177"/>
      <c r="WMU5" s="177"/>
      <c r="WMV5" s="177"/>
      <c r="WMW5" s="177"/>
      <c r="WMX5" s="177"/>
      <c r="WMY5" s="177"/>
      <c r="WMZ5" s="177"/>
      <c r="WNA5" s="177"/>
      <c r="WNB5" s="177"/>
      <c r="WNC5" s="177"/>
      <c r="WND5" s="177"/>
      <c r="WNE5" s="177"/>
      <c r="WNF5" s="177"/>
      <c r="WNG5" s="177"/>
      <c r="WNH5" s="177"/>
      <c r="WNI5" s="177"/>
      <c r="WNJ5" s="177"/>
      <c r="WNK5" s="177"/>
      <c r="WNL5" s="177"/>
      <c r="WNM5" s="177"/>
      <c r="WNN5" s="177"/>
      <c r="WNO5" s="177"/>
      <c r="WNP5" s="177"/>
      <c r="WNQ5" s="177"/>
      <c r="WNR5" s="177"/>
      <c r="WNS5" s="177"/>
      <c r="WNT5" s="177"/>
      <c r="WNU5" s="177"/>
      <c r="WNV5" s="177"/>
      <c r="WNW5" s="177"/>
      <c r="WNX5" s="177"/>
      <c r="WNY5" s="177"/>
      <c r="WNZ5" s="177"/>
      <c r="WOA5" s="177"/>
      <c r="WOB5" s="177"/>
      <c r="WOC5" s="177"/>
      <c r="WOD5" s="177"/>
      <c r="WOE5" s="177"/>
      <c r="WOF5" s="177"/>
      <c r="WOG5" s="177"/>
      <c r="WOH5" s="177"/>
      <c r="WOI5" s="177"/>
      <c r="WOJ5" s="177"/>
      <c r="WOK5" s="177"/>
      <c r="WOL5" s="177"/>
      <c r="WOM5" s="177"/>
      <c r="WON5" s="177"/>
      <c r="WOO5" s="177"/>
      <c r="WOP5" s="177"/>
      <c r="WOQ5" s="177"/>
      <c r="WOR5" s="177"/>
      <c r="WOS5" s="177"/>
      <c r="WOT5" s="177"/>
      <c r="WOU5" s="177"/>
      <c r="WOV5" s="177"/>
      <c r="WOW5" s="177"/>
      <c r="WOX5" s="177"/>
      <c r="WOY5" s="177"/>
      <c r="WOZ5" s="177"/>
      <c r="WPA5" s="177"/>
      <c r="WPB5" s="177"/>
      <c r="WPC5" s="177"/>
      <c r="WPD5" s="177"/>
      <c r="WPE5" s="177"/>
      <c r="WPF5" s="177"/>
      <c r="WPG5" s="177"/>
      <c r="WPH5" s="177"/>
      <c r="WPI5" s="177"/>
      <c r="WPJ5" s="177"/>
      <c r="WPK5" s="177"/>
      <c r="WPL5" s="177"/>
      <c r="WPM5" s="177"/>
      <c r="WPN5" s="177"/>
      <c r="WPO5" s="177"/>
      <c r="WPP5" s="177"/>
      <c r="WPQ5" s="177"/>
      <c r="WPR5" s="177"/>
      <c r="WPS5" s="177"/>
      <c r="WPT5" s="177"/>
      <c r="WPU5" s="177"/>
      <c r="WPV5" s="177"/>
      <c r="WPW5" s="177"/>
      <c r="WPX5" s="177"/>
      <c r="WPY5" s="177"/>
      <c r="WPZ5" s="177"/>
      <c r="WQA5" s="177"/>
      <c r="WQB5" s="177"/>
      <c r="WQC5" s="177"/>
      <c r="WQD5" s="177"/>
      <c r="WQE5" s="177"/>
      <c r="WQF5" s="177"/>
      <c r="WQG5" s="177"/>
      <c r="WQH5" s="177"/>
      <c r="WQI5" s="177"/>
      <c r="WQJ5" s="177"/>
      <c r="WQK5" s="177"/>
      <c r="WQL5" s="177"/>
      <c r="WQM5" s="177"/>
      <c r="WQN5" s="177"/>
      <c r="WQO5" s="177"/>
      <c r="WQP5" s="177"/>
      <c r="WQQ5" s="177"/>
      <c r="WQR5" s="177"/>
      <c r="WQS5" s="177"/>
      <c r="WQT5" s="177"/>
      <c r="WQU5" s="177"/>
      <c r="WQV5" s="177"/>
      <c r="WQW5" s="177"/>
      <c r="WQX5" s="177"/>
      <c r="WQY5" s="177"/>
      <c r="WQZ5" s="177"/>
      <c r="WRA5" s="177"/>
      <c r="WRB5" s="177"/>
      <c r="WRC5" s="177"/>
      <c r="WRD5" s="177"/>
      <c r="WRE5" s="177"/>
      <c r="WRF5" s="177"/>
      <c r="WRG5" s="177"/>
      <c r="WRH5" s="177"/>
      <c r="WRI5" s="177"/>
      <c r="WRJ5" s="177"/>
      <c r="WRK5" s="177"/>
      <c r="WRL5" s="177"/>
      <c r="WRM5" s="177"/>
      <c r="WRN5" s="177"/>
      <c r="WRO5" s="177"/>
      <c r="WRP5" s="177"/>
      <c r="WRQ5" s="177"/>
      <c r="WRR5" s="177"/>
      <c r="WRS5" s="177"/>
      <c r="WRT5" s="177"/>
      <c r="WRU5" s="177"/>
      <c r="WRV5" s="177"/>
      <c r="WRW5" s="177"/>
      <c r="WRX5" s="177"/>
      <c r="WRY5" s="177"/>
      <c r="WRZ5" s="177"/>
      <c r="WSA5" s="177"/>
      <c r="WSB5" s="177"/>
      <c r="WSC5" s="177"/>
      <c r="WSD5" s="177"/>
      <c r="WSE5" s="177"/>
      <c r="WSF5" s="177"/>
      <c r="WSG5" s="177"/>
      <c r="WSH5" s="177"/>
      <c r="WSI5" s="177"/>
      <c r="WSJ5" s="177"/>
      <c r="WSK5" s="177"/>
      <c r="WSL5" s="177"/>
      <c r="WSM5" s="177"/>
      <c r="WSN5" s="177"/>
      <c r="WSO5" s="177"/>
      <c r="WSP5" s="177"/>
      <c r="WSQ5" s="177"/>
      <c r="WSR5" s="177"/>
      <c r="WSS5" s="177"/>
      <c r="WST5" s="177"/>
      <c r="WSU5" s="177"/>
      <c r="WSV5" s="177"/>
      <c r="WSW5" s="177"/>
      <c r="WSX5" s="177"/>
      <c r="WSY5" s="177"/>
      <c r="WSZ5" s="177"/>
      <c r="WTA5" s="177"/>
      <c r="WTB5" s="177"/>
      <c r="WTC5" s="177"/>
      <c r="WTD5" s="177"/>
      <c r="WTE5" s="177"/>
      <c r="WTF5" s="177"/>
      <c r="WTG5" s="177"/>
      <c r="WTH5" s="177"/>
      <c r="WTI5" s="177"/>
      <c r="WTJ5" s="177"/>
      <c r="WTK5" s="177"/>
      <c r="WTL5" s="177"/>
      <c r="WTM5" s="177"/>
      <c r="WTN5" s="177"/>
      <c r="WTO5" s="177"/>
      <c r="WTP5" s="177"/>
      <c r="WTQ5" s="177"/>
      <c r="WTR5" s="177"/>
      <c r="WTS5" s="177"/>
      <c r="WTT5" s="177"/>
      <c r="WTU5" s="177"/>
      <c r="WTV5" s="177"/>
      <c r="WTW5" s="177"/>
      <c r="WTX5" s="177"/>
      <c r="WTY5" s="177"/>
      <c r="WTZ5" s="177"/>
      <c r="WUA5" s="177"/>
      <c r="WUB5" s="177"/>
      <c r="WUC5" s="177"/>
      <c r="WUD5" s="177"/>
      <c r="WUE5" s="177"/>
      <c r="WUF5" s="177"/>
      <c r="WUG5" s="177"/>
      <c r="WUH5" s="177"/>
      <c r="WUI5" s="177"/>
      <c r="WUJ5" s="177"/>
      <c r="WUK5" s="177"/>
      <c r="WUL5" s="177"/>
      <c r="WUM5" s="177"/>
      <c r="WUN5" s="177"/>
      <c r="WUO5" s="177"/>
      <c r="WUP5" s="177"/>
      <c r="WUQ5" s="177"/>
      <c r="WUR5" s="177"/>
      <c r="WUS5" s="177"/>
      <c r="WUT5" s="177"/>
      <c r="WUU5" s="177"/>
      <c r="WUV5" s="177"/>
      <c r="WUW5" s="177"/>
      <c r="WUX5" s="177"/>
      <c r="WUY5" s="177"/>
      <c r="WUZ5" s="177"/>
      <c r="WVA5" s="177"/>
      <c r="WVB5" s="177"/>
      <c r="WVC5" s="177"/>
      <c r="WVD5" s="177"/>
      <c r="WVE5" s="177"/>
      <c r="WVF5" s="177"/>
      <c r="WVG5" s="177"/>
      <c r="WVH5" s="177"/>
      <c r="WVI5" s="177"/>
      <c r="WVJ5" s="177"/>
      <c r="WVK5" s="177"/>
      <c r="WVL5" s="177"/>
      <c r="WVM5" s="177"/>
      <c r="WVN5" s="177"/>
      <c r="WVO5" s="177"/>
      <c r="WVP5" s="177"/>
      <c r="WVQ5" s="177"/>
      <c r="WVR5" s="177"/>
      <c r="WVS5" s="177"/>
      <c r="WVT5" s="177"/>
      <c r="WVU5" s="177"/>
      <c r="WVV5" s="177"/>
      <c r="WVW5" s="177"/>
      <c r="WVX5" s="177"/>
      <c r="WVY5" s="177"/>
      <c r="WVZ5" s="177"/>
      <c r="WWA5" s="177"/>
      <c r="WWB5" s="177"/>
      <c r="WWC5" s="177"/>
      <c r="WWD5" s="177"/>
      <c r="WWE5" s="177"/>
      <c r="WWF5" s="177"/>
      <c r="WWG5" s="177"/>
      <c r="WWH5" s="177"/>
      <c r="WWI5" s="177"/>
      <c r="WWJ5" s="177"/>
      <c r="WWK5" s="177"/>
      <c r="WWL5" s="177"/>
      <c r="WWM5" s="177"/>
      <c r="WWN5" s="177"/>
      <c r="WWO5" s="177"/>
      <c r="WWP5" s="177"/>
      <c r="WWQ5" s="177"/>
      <c r="WWR5" s="177"/>
      <c r="WWS5" s="177"/>
      <c r="WWT5" s="177"/>
      <c r="WWU5" s="177"/>
      <c r="WWV5" s="177"/>
      <c r="WWW5" s="177"/>
      <c r="WWX5" s="177"/>
      <c r="WWY5" s="177"/>
      <c r="WWZ5" s="177"/>
      <c r="WXA5" s="177"/>
      <c r="WXB5" s="177"/>
      <c r="WXC5" s="177"/>
      <c r="WXD5" s="177"/>
      <c r="WXE5" s="177"/>
      <c r="WXF5" s="177"/>
      <c r="WXG5" s="177"/>
      <c r="WXH5" s="177"/>
      <c r="WXI5" s="177"/>
      <c r="WXJ5" s="177"/>
      <c r="WXK5" s="177"/>
      <c r="WXL5" s="177"/>
      <c r="WXM5" s="177"/>
      <c r="WXN5" s="177"/>
      <c r="WXO5" s="177"/>
      <c r="WXP5" s="177"/>
      <c r="WXQ5" s="177"/>
      <c r="WXR5" s="177"/>
      <c r="WXS5" s="177"/>
      <c r="WXT5" s="177"/>
      <c r="WXU5" s="177"/>
      <c r="WXV5" s="177"/>
      <c r="WXW5" s="177"/>
      <c r="WXX5" s="177"/>
      <c r="WXY5" s="177"/>
      <c r="WXZ5" s="177"/>
      <c r="WYA5" s="177"/>
      <c r="WYB5" s="177"/>
      <c r="WYC5" s="177"/>
      <c r="WYD5" s="177"/>
      <c r="WYE5" s="177"/>
      <c r="WYF5" s="177"/>
      <c r="WYG5" s="177"/>
      <c r="WYH5" s="177"/>
      <c r="WYI5" s="177"/>
      <c r="WYJ5" s="177"/>
      <c r="WYK5" s="177"/>
      <c r="WYL5" s="177"/>
      <c r="WYM5" s="177"/>
      <c r="WYN5" s="177"/>
      <c r="WYO5" s="177"/>
      <c r="WYP5" s="177"/>
      <c r="WYQ5" s="177"/>
      <c r="WYR5" s="177"/>
      <c r="WYS5" s="177"/>
      <c r="WYT5" s="177"/>
      <c r="WYU5" s="177"/>
      <c r="WYV5" s="177"/>
      <c r="WYW5" s="177"/>
      <c r="WYX5" s="177"/>
      <c r="WYY5" s="177"/>
      <c r="WYZ5" s="177"/>
      <c r="WZA5" s="177"/>
      <c r="WZB5" s="177"/>
      <c r="WZC5" s="177"/>
      <c r="WZD5" s="177"/>
      <c r="WZE5" s="177"/>
      <c r="WZF5" s="177"/>
      <c r="WZG5" s="177"/>
      <c r="WZH5" s="177"/>
      <c r="WZI5" s="177"/>
      <c r="WZJ5" s="177"/>
      <c r="WZK5" s="177"/>
      <c r="WZL5" s="177"/>
      <c r="WZM5" s="177"/>
      <c r="WZN5" s="177"/>
      <c r="WZO5" s="177"/>
      <c r="WZP5" s="177"/>
      <c r="WZQ5" s="177"/>
      <c r="WZR5" s="177"/>
      <c r="WZS5" s="177"/>
      <c r="WZT5" s="177"/>
      <c r="WZU5" s="177"/>
      <c r="WZV5" s="177"/>
      <c r="WZW5" s="177"/>
      <c r="WZX5" s="177"/>
      <c r="WZY5" s="177"/>
      <c r="WZZ5" s="177"/>
      <c r="XAA5" s="177"/>
      <c r="XAB5" s="177"/>
      <c r="XAC5" s="177"/>
      <c r="XAD5" s="177"/>
      <c r="XAE5" s="177"/>
      <c r="XAF5" s="177"/>
      <c r="XAG5" s="177"/>
      <c r="XAH5" s="177"/>
      <c r="XAI5" s="177"/>
      <c r="XAJ5" s="177"/>
      <c r="XAK5" s="177"/>
      <c r="XAL5" s="177"/>
      <c r="XAM5" s="177"/>
      <c r="XAN5" s="177"/>
      <c r="XAO5" s="177"/>
      <c r="XAP5" s="177"/>
      <c r="XAQ5" s="177"/>
      <c r="XAR5" s="177"/>
      <c r="XAS5" s="177"/>
      <c r="XAT5" s="177"/>
      <c r="XAU5" s="177"/>
      <c r="XAV5" s="177"/>
      <c r="XAW5" s="177"/>
      <c r="XAX5" s="177"/>
      <c r="XAY5" s="177"/>
      <c r="XAZ5" s="177"/>
      <c r="XBA5" s="177"/>
      <c r="XBB5" s="177"/>
      <c r="XBC5" s="177"/>
      <c r="XBD5" s="177"/>
      <c r="XBE5" s="177"/>
      <c r="XBF5" s="177"/>
      <c r="XBG5" s="177"/>
      <c r="XBH5" s="177"/>
      <c r="XBI5" s="177"/>
      <c r="XBJ5" s="177"/>
      <c r="XBK5" s="177"/>
      <c r="XBL5" s="177"/>
      <c r="XBM5" s="177"/>
      <c r="XBN5" s="177"/>
      <c r="XBO5" s="177"/>
      <c r="XBP5" s="177"/>
      <c r="XBQ5" s="177"/>
      <c r="XBR5" s="177"/>
      <c r="XBS5" s="177"/>
      <c r="XBT5" s="177"/>
      <c r="XBU5" s="177"/>
      <c r="XBV5" s="177"/>
      <c r="XBW5" s="177"/>
      <c r="XBX5" s="177"/>
      <c r="XBY5" s="177"/>
      <c r="XBZ5" s="177"/>
      <c r="XCA5" s="177"/>
      <c r="XCB5" s="177"/>
      <c r="XCC5" s="177"/>
      <c r="XCD5" s="177"/>
      <c r="XCE5" s="177"/>
      <c r="XCF5" s="177"/>
      <c r="XCG5" s="177"/>
      <c r="XCH5" s="177"/>
      <c r="XCI5" s="177"/>
      <c r="XCJ5" s="177"/>
      <c r="XCK5" s="177"/>
      <c r="XCL5" s="177"/>
      <c r="XCM5" s="177"/>
      <c r="XCN5" s="177"/>
      <c r="XCO5" s="177"/>
      <c r="XCP5" s="177"/>
      <c r="XCQ5" s="177"/>
      <c r="XCR5" s="177"/>
      <c r="XCS5" s="177"/>
      <c r="XCT5" s="177"/>
      <c r="XCU5" s="177"/>
      <c r="XCV5" s="177"/>
      <c r="XCW5" s="177"/>
      <c r="XCX5" s="177"/>
      <c r="XCY5" s="177"/>
      <c r="XCZ5" s="177"/>
      <c r="XDA5" s="177"/>
      <c r="XDB5" s="177"/>
      <c r="XDC5" s="177"/>
      <c r="XDD5" s="177"/>
      <c r="XDE5" s="177"/>
      <c r="XDF5" s="177"/>
      <c r="XDG5" s="177"/>
      <c r="XDH5" s="177"/>
      <c r="XDI5" s="177"/>
      <c r="XDJ5" s="177"/>
      <c r="XDK5" s="177"/>
      <c r="XDL5" s="177"/>
      <c r="XDM5" s="177"/>
      <c r="XDN5" s="177"/>
      <c r="XDO5" s="177"/>
      <c r="XDP5" s="177"/>
      <c r="XDQ5" s="177"/>
      <c r="XDR5" s="177"/>
      <c r="XDS5" s="177"/>
      <c r="XDT5" s="177"/>
      <c r="XDU5" s="177"/>
      <c r="XDV5" s="177"/>
      <c r="XDW5" s="177"/>
      <c r="XDX5" s="177"/>
      <c r="XDY5" s="177"/>
      <c r="XDZ5" s="177"/>
      <c r="XEA5" s="177"/>
      <c r="XEB5" s="177"/>
      <c r="XEC5" s="177"/>
      <c r="XED5" s="177"/>
      <c r="XEE5" s="177"/>
      <c r="XEF5" s="177"/>
      <c r="XEG5" s="177"/>
      <c r="XEH5" s="177"/>
      <c r="XEI5" s="177"/>
      <c r="XEJ5" s="177"/>
      <c r="XEK5" s="177"/>
      <c r="XEL5" s="177"/>
      <c r="XEM5" s="177"/>
      <c r="XEN5" s="177"/>
      <c r="XEO5" s="177"/>
      <c r="XEP5" s="177"/>
      <c r="XEQ5" s="177"/>
      <c r="XER5" s="177"/>
      <c r="XES5" s="177"/>
      <c r="XET5" s="177"/>
      <c r="XEU5" s="177"/>
      <c r="XEV5" s="177"/>
      <c r="XEW5" s="177"/>
      <c r="XEX5" s="177"/>
      <c r="XEY5" s="177"/>
      <c r="XEZ5" s="177"/>
      <c r="XFA5" s="177"/>
    </row>
    <row r="6" customHeight="1" spans="1:16381">
      <c r="A6" s="734" t="str">
        <f>'[7]0.结构参数'!B9</f>
        <v>YU5</v>
      </c>
      <c r="B6" s="735">
        <f>'0.结构参数'!D45*100</f>
        <v>2000</v>
      </c>
      <c r="C6" s="735">
        <f>MIN(('0.结构参数'!K9-'0.结构参数'!I9),('0.结构参数'!L9-'0.结构参数'!J9))*100-70</f>
        <v>133.926</v>
      </c>
      <c r="D6" s="735">
        <f>MAX(('0.结构参数'!K9-'0.结构参数'!I9),('0.结构参数'!L9-'0.结构参数'!J9))*100-70</f>
        <v>143.387</v>
      </c>
      <c r="E6" s="735">
        <v>25</v>
      </c>
      <c r="F6" s="735">
        <v>20</v>
      </c>
      <c r="G6" s="735">
        <v>35</v>
      </c>
      <c r="H6" s="736">
        <f t="shared" si="0"/>
        <v>9</v>
      </c>
      <c r="I6" s="750">
        <f t="shared" si="1"/>
        <v>1.887</v>
      </c>
      <c r="J6" s="738">
        <f t="shared" si="2"/>
        <v>13.9487777777778</v>
      </c>
      <c r="K6" s="750">
        <f t="shared" si="3"/>
        <v>163.926</v>
      </c>
      <c r="L6" s="762">
        <f t="shared" si="4"/>
        <v>173.387</v>
      </c>
      <c r="M6" s="763">
        <f t="shared" si="5"/>
        <v>6.5</v>
      </c>
      <c r="N6" s="764"/>
      <c r="O6" s="765"/>
      <c r="P6" s="246"/>
      <c r="XFA6" s="177"/>
    </row>
    <row r="7" customHeight="1" spans="1:16381">
      <c r="A7" s="734" t="str">
        <f>'[7]0.结构参数'!B10</f>
        <v>YU6</v>
      </c>
      <c r="B7" s="735">
        <f>'0.结构参数'!D46*100</f>
        <v>2000</v>
      </c>
      <c r="C7" s="735">
        <f>MIN(('0.结构参数'!K10-'0.结构参数'!I10),('0.结构参数'!L10-'0.结构参数'!J10))*100-70</f>
        <v>143.428</v>
      </c>
      <c r="D7" s="735">
        <f>MAX(('0.结构参数'!K10-'0.结构参数'!I10),('0.结构参数'!L10-'0.结构参数'!J10))*100-70</f>
        <v>171.196</v>
      </c>
      <c r="E7" s="735">
        <v>25</v>
      </c>
      <c r="F7" s="735">
        <v>20</v>
      </c>
      <c r="G7" s="735">
        <v>35</v>
      </c>
      <c r="H7" s="736">
        <f t="shared" si="0"/>
        <v>10</v>
      </c>
      <c r="I7" s="750">
        <f t="shared" si="1"/>
        <v>14.696</v>
      </c>
      <c r="J7" s="738">
        <f t="shared" si="2"/>
        <v>12.2232</v>
      </c>
      <c r="K7" s="750">
        <f t="shared" si="3"/>
        <v>173.428</v>
      </c>
      <c r="L7" s="762">
        <f t="shared" si="4"/>
        <v>201.196</v>
      </c>
      <c r="M7" s="763">
        <f t="shared" si="5"/>
        <v>6.5</v>
      </c>
      <c r="N7" s="764"/>
      <c r="O7" s="765"/>
      <c r="P7" s="246"/>
      <c r="XFA7" s="177"/>
    </row>
    <row r="8" customHeight="1" spans="1:16381">
      <c r="A8" s="734" t="str">
        <f>'[7]0.结构参数'!B11</f>
        <v>YU7</v>
      </c>
      <c r="B8" s="735">
        <f>'0.结构参数'!D47*100</f>
        <v>2000</v>
      </c>
      <c r="C8" s="735">
        <f>MIN(('0.结构参数'!K11-'0.结构参数'!I11),('0.结构参数'!L11-'0.结构参数'!J11))*100-70</f>
        <v>171.238</v>
      </c>
      <c r="D8" s="735">
        <f>MAX(('0.结构参数'!K11-'0.结构参数'!I11),('0.结构参数'!L11-'0.结构参数'!J11))*100-70</f>
        <v>199.005</v>
      </c>
      <c r="E8" s="735">
        <v>25</v>
      </c>
      <c r="F8" s="735">
        <v>20</v>
      </c>
      <c r="G8" s="735">
        <v>35</v>
      </c>
      <c r="H8" s="736">
        <f t="shared" si="0"/>
        <v>12</v>
      </c>
      <c r="I8" s="750">
        <f t="shared" si="1"/>
        <v>12.505</v>
      </c>
      <c r="J8" s="738">
        <f t="shared" si="2"/>
        <v>12.6860833333333</v>
      </c>
      <c r="K8" s="750">
        <f t="shared" si="3"/>
        <v>201.238</v>
      </c>
      <c r="L8" s="762">
        <f t="shared" si="4"/>
        <v>229.005</v>
      </c>
      <c r="M8" s="763">
        <f t="shared" si="5"/>
        <v>6.5</v>
      </c>
      <c r="N8" s="764"/>
      <c r="O8" s="765"/>
      <c r="P8" s="246"/>
      <c r="XFA8" s="177"/>
    </row>
    <row r="9" customHeight="1" spans="1:16381">
      <c r="A9" s="734" t="str">
        <f>'[7]0.结构参数'!B12</f>
        <v>YU8</v>
      </c>
      <c r="B9" s="735">
        <f>'0.结构参数'!D48*100</f>
        <v>2000</v>
      </c>
      <c r="C9" s="735">
        <f>MIN(('0.结构参数'!K12-'0.结构参数'!I12),('0.结构参数'!L12-'0.结构参数'!J12))*100-70</f>
        <v>199.02</v>
      </c>
      <c r="D9" s="735">
        <f>MAX(('0.结构参数'!K12-'0.结构参数'!I12),('0.结构参数'!L12-'0.结构参数'!J12))*100-70</f>
        <v>209.039</v>
      </c>
      <c r="E9" s="735">
        <v>25</v>
      </c>
      <c r="F9" s="735">
        <v>20</v>
      </c>
      <c r="G9" s="735">
        <v>35</v>
      </c>
      <c r="H9" s="736">
        <f t="shared" si="0"/>
        <v>13</v>
      </c>
      <c r="I9" s="750">
        <f t="shared" si="1"/>
        <v>7.53899999999999</v>
      </c>
      <c r="J9" s="738">
        <f t="shared" si="2"/>
        <v>14.2293076923077</v>
      </c>
      <c r="K9" s="750">
        <f t="shared" si="3"/>
        <v>229.02</v>
      </c>
      <c r="L9" s="762">
        <f t="shared" si="4"/>
        <v>239.039</v>
      </c>
      <c r="M9" s="763">
        <f t="shared" si="5"/>
        <v>6.5</v>
      </c>
      <c r="N9" s="764"/>
      <c r="O9" s="765"/>
      <c r="P9" s="246"/>
      <c r="XFA9" s="177"/>
    </row>
    <row r="10" customHeight="1" spans="1:16381">
      <c r="A10" s="734" t="str">
        <f>'[7]0.结构参数'!B13</f>
        <v>YU9</v>
      </c>
      <c r="B10" s="735">
        <v>1000</v>
      </c>
      <c r="C10" s="737">
        <v>148.9</v>
      </c>
      <c r="D10" s="737">
        <v>209.1</v>
      </c>
      <c r="E10" s="735">
        <v>25</v>
      </c>
      <c r="F10" s="735">
        <v>20</v>
      </c>
      <c r="G10" s="735">
        <v>35</v>
      </c>
      <c r="H10" s="736">
        <f t="shared" si="0"/>
        <v>13</v>
      </c>
      <c r="I10" s="750">
        <f t="shared" si="1"/>
        <v>7.59999999999999</v>
      </c>
      <c r="J10" s="738">
        <f t="shared" si="2"/>
        <v>10.3692307692308</v>
      </c>
      <c r="K10" s="750">
        <f t="shared" si="3"/>
        <v>178.9</v>
      </c>
      <c r="L10" s="762">
        <f t="shared" si="4"/>
        <v>239.1</v>
      </c>
      <c r="M10" s="763">
        <f t="shared" si="5"/>
        <v>6.5</v>
      </c>
      <c r="N10" s="764"/>
      <c r="O10" s="765"/>
      <c r="P10" s="246"/>
      <c r="XFA10" s="177"/>
    </row>
    <row r="11" customHeight="1" spans="1:16381">
      <c r="A11" s="734" t="str">
        <f>'[7]0.结构参数'!B14</f>
        <v>YU10</v>
      </c>
      <c r="B11" s="735">
        <f>'0.结构参数'!D50*100</f>
        <v>2000</v>
      </c>
      <c r="C11" s="737">
        <v>188.9</v>
      </c>
      <c r="D11" s="737">
        <v>208.9</v>
      </c>
      <c r="E11" s="735">
        <v>25</v>
      </c>
      <c r="F11" s="735">
        <v>20</v>
      </c>
      <c r="G11" s="735">
        <v>35</v>
      </c>
      <c r="H11" s="736">
        <f t="shared" si="0"/>
        <v>13</v>
      </c>
      <c r="I11" s="750">
        <f t="shared" si="1"/>
        <v>7.40000000000001</v>
      </c>
      <c r="J11" s="738">
        <f t="shared" si="2"/>
        <v>13.4615384615385</v>
      </c>
      <c r="K11" s="750">
        <f t="shared" si="3"/>
        <v>218.9</v>
      </c>
      <c r="L11" s="762">
        <f t="shared" si="4"/>
        <v>238.9</v>
      </c>
      <c r="M11" s="763">
        <f t="shared" si="5"/>
        <v>6.5</v>
      </c>
      <c r="N11" s="764"/>
      <c r="O11" s="765"/>
      <c r="P11" s="246"/>
      <c r="XFA11" s="177"/>
    </row>
    <row r="12" customHeight="1" spans="1:16381">
      <c r="A12" s="734" t="str">
        <f>'[7]0.结构参数'!B15</f>
        <v>YU11</v>
      </c>
      <c r="B12" s="735">
        <f>'0.结构参数'!D51*100</f>
        <v>2000</v>
      </c>
      <c r="C12" s="735">
        <f>MIN(('0.结构参数'!K15-'0.结构参数'!I15),('0.结构参数'!L15-'0.结构参数'!J15))*100-70</f>
        <v>219.149</v>
      </c>
      <c r="D12" s="735">
        <f>MAX(('0.结构参数'!K15-'0.结构参数'!I15),('0.结构参数'!L15-'0.结构参数'!J15))*100-70</f>
        <v>272.58</v>
      </c>
      <c r="E12" s="735">
        <v>25</v>
      </c>
      <c r="F12" s="735">
        <v>20</v>
      </c>
      <c r="G12" s="735">
        <v>35</v>
      </c>
      <c r="H12" s="736">
        <f t="shared" si="0"/>
        <v>17</v>
      </c>
      <c r="I12" s="750">
        <f t="shared" si="1"/>
        <v>11.08</v>
      </c>
      <c r="J12" s="738">
        <f t="shared" si="2"/>
        <v>11.857</v>
      </c>
      <c r="K12" s="750">
        <f t="shared" si="3"/>
        <v>249.149</v>
      </c>
      <c r="L12" s="762">
        <f t="shared" si="4"/>
        <v>302.58</v>
      </c>
      <c r="M12" s="763">
        <f t="shared" si="5"/>
        <v>6.5</v>
      </c>
      <c r="N12" s="764"/>
      <c r="O12" s="765"/>
      <c r="P12" s="246"/>
      <c r="XFA12" s="177"/>
    </row>
    <row r="13" customHeight="1" spans="1:16381">
      <c r="A13" s="734" t="str">
        <f>'[7]0.结构参数'!B16</f>
        <v>YU12</v>
      </c>
      <c r="B13" s="735">
        <f>'0.结构参数'!D52*100</f>
        <v>2000</v>
      </c>
      <c r="C13" s="735">
        <f>MIN(('0.结构参数'!K16-'0.结构参数'!I16),('0.结构参数'!L16-'0.结构参数'!J16))*100-70</f>
        <v>183.963</v>
      </c>
      <c r="D13" s="735">
        <f>MAX(('0.结构参数'!K16-'0.结构参数'!I16),('0.结构参数'!L16-'0.结构参数'!J16))*100-70</f>
        <v>219.082</v>
      </c>
      <c r="E13" s="735">
        <v>25</v>
      </c>
      <c r="F13" s="735">
        <v>20</v>
      </c>
      <c r="G13" s="735">
        <v>35</v>
      </c>
      <c r="H13" s="736">
        <f t="shared" si="0"/>
        <v>14</v>
      </c>
      <c r="I13" s="750">
        <f t="shared" si="1"/>
        <v>2.58199999999999</v>
      </c>
      <c r="J13" s="738">
        <f t="shared" si="2"/>
        <v>12.4915</v>
      </c>
      <c r="K13" s="750">
        <f t="shared" si="3"/>
        <v>213.963</v>
      </c>
      <c r="L13" s="762">
        <f t="shared" si="4"/>
        <v>249.082</v>
      </c>
      <c r="M13" s="763">
        <f t="shared" ref="M13:M24" si="6">$R$2+$R$5</f>
        <v>6.5</v>
      </c>
      <c r="N13" s="764"/>
      <c r="O13" s="765"/>
      <c r="P13" s="246"/>
      <c r="XFA13" s="177"/>
    </row>
    <row r="14" customHeight="1" spans="1:16381">
      <c r="A14" s="734" t="str">
        <f>'[7]0.结构参数'!B17</f>
        <v>YU13</v>
      </c>
      <c r="B14" s="735">
        <f>'0.结构参数'!D53*100</f>
        <v>2000</v>
      </c>
      <c r="C14" s="735">
        <f>MIN(('0.结构参数'!K17-'0.结构参数'!I17),('0.结构参数'!L17-'0.结构参数'!J17))*100-70</f>
        <v>167.327</v>
      </c>
      <c r="D14" s="735">
        <f>MAX(('0.结构参数'!K17-'0.结构参数'!I17),('0.结构参数'!L17-'0.结构参数'!J17))*100-70</f>
        <v>183.925</v>
      </c>
      <c r="E14" s="735">
        <v>25</v>
      </c>
      <c r="F14" s="735">
        <v>20</v>
      </c>
      <c r="G14" s="735">
        <v>35</v>
      </c>
      <c r="H14" s="736">
        <f t="shared" si="0"/>
        <v>11</v>
      </c>
      <c r="I14" s="750">
        <f t="shared" si="1"/>
        <v>12.425</v>
      </c>
      <c r="J14" s="738">
        <f t="shared" si="2"/>
        <v>13.4910909090909</v>
      </c>
      <c r="K14" s="750">
        <f t="shared" si="3"/>
        <v>197.327</v>
      </c>
      <c r="L14" s="762">
        <f t="shared" si="4"/>
        <v>213.925</v>
      </c>
      <c r="M14" s="763">
        <f t="shared" si="6"/>
        <v>6.5</v>
      </c>
      <c r="N14" s="764"/>
      <c r="O14" s="765"/>
      <c r="P14" s="246"/>
      <c r="XFA14" s="177"/>
    </row>
    <row r="15" customHeight="1" spans="1:16381">
      <c r="A15" s="734" t="str">
        <f>'[7]0.结构参数'!B18</f>
        <v>YU14</v>
      </c>
      <c r="B15" s="735">
        <f>'0.结构参数'!D54*100</f>
        <v>2000</v>
      </c>
      <c r="C15" s="735">
        <f>MIN(('0.结构参数'!K18-'0.结构参数'!I18),('0.结构参数'!L18-'0.结构参数'!J18))*100-70</f>
        <v>161.575</v>
      </c>
      <c r="D15" s="735">
        <f>MAX(('0.结构参数'!K18-'0.结构参数'!I18),('0.结构参数'!L18-'0.结构参数'!J18))*100-70</f>
        <v>167.308</v>
      </c>
      <c r="E15" s="735">
        <v>25</v>
      </c>
      <c r="F15" s="735">
        <v>20</v>
      </c>
      <c r="G15" s="735">
        <v>35</v>
      </c>
      <c r="H15" s="736">
        <f t="shared" si="0"/>
        <v>10</v>
      </c>
      <c r="I15" s="750">
        <f t="shared" si="1"/>
        <v>10.808</v>
      </c>
      <c r="J15" s="738">
        <f t="shared" si="2"/>
        <v>14.4267</v>
      </c>
      <c r="K15" s="750">
        <f t="shared" si="3"/>
        <v>191.575</v>
      </c>
      <c r="L15" s="762">
        <f t="shared" si="4"/>
        <v>197.308</v>
      </c>
      <c r="M15" s="763">
        <f t="shared" si="6"/>
        <v>6.5</v>
      </c>
      <c r="N15" s="764"/>
      <c r="O15" s="765"/>
      <c r="P15" s="246"/>
      <c r="XFA15" s="177"/>
    </row>
    <row r="16" customHeight="1" spans="1:16381">
      <c r="A16" s="734" t="str">
        <f>'[7]0.结构参数'!B19</f>
        <v>YU15</v>
      </c>
      <c r="B16" s="735">
        <f>'0.结构参数'!D55*100</f>
        <v>1999.99999999999</v>
      </c>
      <c r="C16" s="735">
        <f>MIN(('0.结构参数'!K19-'0.结构参数'!I19),('0.结构参数'!L19-'0.结构参数'!J19))*100-70</f>
        <v>155.834</v>
      </c>
      <c r="D16" s="735">
        <f>MAX(('0.结构参数'!K19-'0.结构参数'!I19),('0.结构参数'!L19-'0.结构参数'!J19))*100-70</f>
        <v>161.566</v>
      </c>
      <c r="E16" s="735">
        <v>25</v>
      </c>
      <c r="F16" s="735">
        <v>20</v>
      </c>
      <c r="G16" s="735">
        <v>35</v>
      </c>
      <c r="H16" s="736">
        <f t="shared" si="0"/>
        <v>10</v>
      </c>
      <c r="I16" s="750">
        <f t="shared" si="1"/>
        <v>5.066</v>
      </c>
      <c r="J16" s="738">
        <f t="shared" si="2"/>
        <v>14.4268</v>
      </c>
      <c r="K16" s="750">
        <f t="shared" si="3"/>
        <v>185.834</v>
      </c>
      <c r="L16" s="762">
        <f t="shared" si="4"/>
        <v>191.566</v>
      </c>
      <c r="M16" s="763">
        <f t="shared" si="6"/>
        <v>6.5</v>
      </c>
      <c r="N16" s="764"/>
      <c r="O16" s="765"/>
      <c r="P16" s="246"/>
      <c r="XFA16" s="177"/>
    </row>
    <row r="17" customHeight="1" spans="1:16381">
      <c r="A17" s="734" t="str">
        <f>'[7]0.结构参数'!B20</f>
        <v>YU16</v>
      </c>
      <c r="B17" s="735">
        <f>'0.结构参数'!D56*100</f>
        <v>2000</v>
      </c>
      <c r="C17" s="735">
        <f>MIN(('0.结构参数'!K20-'0.结构参数'!I20),('0.结构参数'!L20-'0.结构参数'!J20))*100-70</f>
        <v>150.092</v>
      </c>
      <c r="D17" s="735">
        <f>MAX(('0.结构参数'!K20-'0.结构参数'!I20),('0.结构参数'!L20-'0.结构参数'!J20))*100-70</f>
        <v>155.825</v>
      </c>
      <c r="E17" s="735">
        <v>25</v>
      </c>
      <c r="F17" s="735">
        <v>20</v>
      </c>
      <c r="G17" s="735">
        <v>35</v>
      </c>
      <c r="H17" s="736">
        <f t="shared" si="0"/>
        <v>9</v>
      </c>
      <c r="I17" s="750">
        <f t="shared" si="1"/>
        <v>14.325</v>
      </c>
      <c r="J17" s="738">
        <f t="shared" si="2"/>
        <v>14.363</v>
      </c>
      <c r="K17" s="750">
        <f t="shared" si="3"/>
        <v>180.092</v>
      </c>
      <c r="L17" s="762">
        <f t="shared" si="4"/>
        <v>185.825</v>
      </c>
      <c r="M17" s="763">
        <f t="shared" si="6"/>
        <v>6.5</v>
      </c>
      <c r="N17" s="764"/>
      <c r="O17" s="765"/>
      <c r="P17" s="246"/>
      <c r="XFA17" s="177"/>
    </row>
    <row r="18" customHeight="1" spans="1:16381">
      <c r="A18" s="734" t="str">
        <f>'[7]0.结构参数'!B21</f>
        <v>YU17</v>
      </c>
      <c r="B18" s="735">
        <f>'0.结构参数'!D57*100</f>
        <v>2000</v>
      </c>
      <c r="C18" s="735">
        <f>MIN(('0.结构参数'!K21-'0.结构参数'!I21),('0.结构参数'!L21-'0.结构参数'!J21))*100-70</f>
        <v>144.351</v>
      </c>
      <c r="D18" s="735">
        <f>MAX(('0.结构参数'!K21-'0.结构参数'!I21),('0.结构参数'!L21-'0.结构参数'!J21))*100-70</f>
        <v>150.084</v>
      </c>
      <c r="E18" s="735">
        <v>25</v>
      </c>
      <c r="F18" s="735">
        <v>20</v>
      </c>
      <c r="G18" s="735">
        <v>35</v>
      </c>
      <c r="H18" s="736">
        <f t="shared" si="0"/>
        <v>9</v>
      </c>
      <c r="I18" s="750">
        <f t="shared" si="1"/>
        <v>8.584</v>
      </c>
      <c r="J18" s="738">
        <f t="shared" si="2"/>
        <v>14.363</v>
      </c>
      <c r="K18" s="750">
        <f t="shared" si="3"/>
        <v>174.351</v>
      </c>
      <c r="L18" s="762">
        <f t="shared" si="4"/>
        <v>180.084</v>
      </c>
      <c r="M18" s="763">
        <f t="shared" si="6"/>
        <v>6.5</v>
      </c>
      <c r="N18" s="764"/>
      <c r="O18" s="765"/>
      <c r="P18" s="246"/>
      <c r="XFA18" s="177"/>
    </row>
    <row r="19" customHeight="1" spans="1:16381">
      <c r="A19" s="734" t="str">
        <f>'[7]0.结构参数'!B22</f>
        <v>YU18</v>
      </c>
      <c r="B19" s="735">
        <f>'0.结构参数'!D58*100</f>
        <v>2000</v>
      </c>
      <c r="C19" s="735">
        <f>MIN(('0.结构参数'!K22-'0.结构参数'!I22),('0.结构参数'!L22-'0.结构参数'!J22))*100-70</f>
        <v>138.61</v>
      </c>
      <c r="D19" s="735">
        <f>MAX(('0.结构参数'!K22-'0.结构参数'!I22),('0.结构参数'!L22-'0.结构参数'!J22))*100-70</f>
        <v>144.342</v>
      </c>
      <c r="E19" s="735">
        <v>25</v>
      </c>
      <c r="F19" s="735">
        <v>20</v>
      </c>
      <c r="G19" s="735">
        <v>35</v>
      </c>
      <c r="H19" s="736">
        <f t="shared" si="0"/>
        <v>9</v>
      </c>
      <c r="I19" s="750">
        <f t="shared" si="1"/>
        <v>2.84200000000001</v>
      </c>
      <c r="J19" s="738">
        <f t="shared" si="2"/>
        <v>14.3631111111111</v>
      </c>
      <c r="K19" s="750">
        <f t="shared" si="3"/>
        <v>168.61</v>
      </c>
      <c r="L19" s="762">
        <f t="shared" si="4"/>
        <v>174.342</v>
      </c>
      <c r="M19" s="763">
        <f t="shared" si="6"/>
        <v>6.5</v>
      </c>
      <c r="N19" s="764"/>
      <c r="O19" s="765"/>
      <c r="P19" s="246"/>
      <c r="XFA19" s="177"/>
    </row>
    <row r="20" customHeight="1" spans="1:16381">
      <c r="A20" s="734" t="str">
        <f>'[7]0.结构参数'!B23</f>
        <v>YU19</v>
      </c>
      <c r="B20" s="735">
        <f>'0.结构参数'!D59*100</f>
        <v>1547.05</v>
      </c>
      <c r="C20" s="735">
        <f>MIN(('0.结构参数'!K23-'0.结构参数'!I23),('0.结构参数'!L23-'0.结构参数'!J23))*100-70</f>
        <v>130</v>
      </c>
      <c r="D20" s="735">
        <f>MAX(('0.结构参数'!K23-'0.结构参数'!I23),('0.结构参数'!L23-'0.结构参数'!J23))*100-70</f>
        <v>138.601</v>
      </c>
      <c r="E20" s="735">
        <v>25</v>
      </c>
      <c r="F20" s="735">
        <v>20</v>
      </c>
      <c r="G20" s="735">
        <v>35</v>
      </c>
      <c r="H20" s="736">
        <f t="shared" si="0"/>
        <v>8</v>
      </c>
      <c r="I20" s="750">
        <f t="shared" si="1"/>
        <v>12.101</v>
      </c>
      <c r="J20" s="738">
        <f t="shared" si="2"/>
        <v>13.924875</v>
      </c>
      <c r="K20" s="750">
        <f t="shared" si="3"/>
        <v>160</v>
      </c>
      <c r="L20" s="762">
        <f t="shared" si="4"/>
        <v>168.601</v>
      </c>
      <c r="M20" s="763">
        <f t="shared" si="6"/>
        <v>6.5</v>
      </c>
      <c r="N20" s="764"/>
      <c r="O20" s="765"/>
      <c r="P20" s="246"/>
      <c r="XFA20" s="177"/>
    </row>
    <row r="21" customFormat="1" customHeight="1" spans="1:16381">
      <c r="A21" s="734" t="s">
        <v>131</v>
      </c>
      <c r="B21" s="737">
        <v>1000</v>
      </c>
      <c r="C21" s="737">
        <f>2.09*100</f>
        <v>209</v>
      </c>
      <c r="D21" s="737">
        <v>220.8</v>
      </c>
      <c r="E21" s="735">
        <v>25</v>
      </c>
      <c r="F21" s="735">
        <v>20</v>
      </c>
      <c r="G21" s="735">
        <v>35</v>
      </c>
      <c r="H21" s="736">
        <f t="shared" si="0"/>
        <v>14</v>
      </c>
      <c r="I21" s="750">
        <f t="shared" si="1"/>
        <v>4.30000000000001</v>
      </c>
      <c r="J21" s="738">
        <f t="shared" si="2"/>
        <v>14.1571428571429</v>
      </c>
      <c r="K21" s="750">
        <f t="shared" si="3"/>
        <v>239</v>
      </c>
      <c r="L21" s="762">
        <f t="shared" si="4"/>
        <v>250.8</v>
      </c>
      <c r="M21" s="763">
        <f t="shared" si="6"/>
        <v>6.5</v>
      </c>
      <c r="N21" s="764"/>
      <c r="O21" s="765">
        <f>(C21+D21)/200+0.9</f>
        <v>3.049</v>
      </c>
      <c r="P21" s="246">
        <f>O21*B21/100</f>
        <v>30.49</v>
      </c>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c r="CY21" s="177"/>
      <c r="CZ21" s="177"/>
      <c r="DA21" s="177"/>
      <c r="DB21" s="177"/>
      <c r="DC21" s="177"/>
      <c r="DD21" s="177"/>
      <c r="DE21" s="177"/>
      <c r="DF21" s="177"/>
      <c r="DG21" s="177"/>
      <c r="DH21" s="177"/>
      <c r="DI21" s="177"/>
      <c r="DJ21" s="177"/>
      <c r="DK21" s="177"/>
      <c r="DL21" s="177"/>
      <c r="DM21" s="177"/>
      <c r="DN21" s="177"/>
      <c r="DO21" s="177"/>
      <c r="DP21" s="177"/>
      <c r="DQ21" s="177"/>
      <c r="DR21" s="177"/>
      <c r="DS21" s="177"/>
      <c r="DT21" s="177"/>
      <c r="DU21" s="177"/>
      <c r="DV21" s="177"/>
      <c r="DW21" s="177"/>
      <c r="DX21" s="177"/>
      <c r="DY21" s="177"/>
      <c r="DZ21" s="177"/>
      <c r="EA21" s="177"/>
      <c r="EB21" s="177"/>
      <c r="EC21" s="177"/>
      <c r="ED21" s="177"/>
      <c r="EE21" s="177"/>
      <c r="EF21" s="177"/>
      <c r="EG21" s="177"/>
      <c r="EH21" s="177"/>
      <c r="EI21" s="177"/>
      <c r="EJ21" s="177"/>
      <c r="EK21" s="177"/>
      <c r="EL21" s="177"/>
      <c r="EM21" s="177"/>
      <c r="EN21" s="177"/>
      <c r="EO21" s="177"/>
      <c r="EP21" s="177"/>
      <c r="EQ21" s="177"/>
      <c r="ER21" s="177"/>
      <c r="ES21" s="177"/>
      <c r="ET21" s="177"/>
      <c r="EU21" s="177"/>
      <c r="EV21" s="177"/>
      <c r="EW21" s="177"/>
      <c r="EX21" s="177"/>
      <c r="EY21" s="177"/>
      <c r="EZ21" s="177"/>
      <c r="FA21" s="177"/>
      <c r="FB21" s="177"/>
      <c r="FC21" s="177"/>
      <c r="FD21" s="177"/>
      <c r="FE21" s="177"/>
      <c r="FF21" s="177"/>
      <c r="FG21" s="177"/>
      <c r="FH21" s="177"/>
      <c r="FI21" s="177"/>
      <c r="FJ21" s="177"/>
      <c r="FK21" s="177"/>
      <c r="FL21" s="177"/>
      <c r="FM21" s="177"/>
      <c r="FN21" s="177"/>
      <c r="FO21" s="177"/>
      <c r="FP21" s="177"/>
      <c r="FQ21" s="177"/>
      <c r="FR21" s="177"/>
      <c r="FS21" s="177"/>
      <c r="FT21" s="177"/>
      <c r="FU21" s="177"/>
      <c r="FV21" s="177"/>
      <c r="FW21" s="177"/>
      <c r="FX21" s="177"/>
      <c r="FY21" s="177"/>
      <c r="FZ21" s="177"/>
      <c r="GA21" s="177"/>
      <c r="GB21" s="177"/>
      <c r="GC21" s="177"/>
      <c r="GD21" s="177"/>
      <c r="GE21" s="177"/>
      <c r="GF21" s="177"/>
      <c r="GG21" s="177"/>
      <c r="GH21" s="177"/>
      <c r="GI21" s="177"/>
      <c r="GJ21" s="177"/>
      <c r="GK21" s="177"/>
      <c r="GL21" s="177"/>
      <c r="GM21" s="177"/>
      <c r="GN21" s="177"/>
      <c r="GO21" s="177"/>
      <c r="GP21" s="177"/>
      <c r="GQ21" s="177"/>
      <c r="GR21" s="177"/>
      <c r="GS21" s="177"/>
      <c r="GT21" s="177"/>
      <c r="GU21" s="177"/>
      <c r="GV21" s="177"/>
      <c r="GW21" s="177"/>
      <c r="GX21" s="177"/>
      <c r="GY21" s="177"/>
      <c r="GZ21" s="177"/>
      <c r="HA21" s="177"/>
      <c r="HB21" s="177"/>
      <c r="HC21" s="177"/>
      <c r="HD21" s="177"/>
      <c r="HE21" s="177"/>
      <c r="HF21" s="177"/>
      <c r="HG21" s="177"/>
      <c r="HH21" s="177"/>
      <c r="HI21" s="177"/>
      <c r="HJ21" s="177"/>
      <c r="HK21" s="177"/>
      <c r="HL21" s="177"/>
      <c r="HM21" s="177"/>
      <c r="HN21" s="177"/>
      <c r="HO21" s="177"/>
      <c r="HP21" s="177"/>
      <c r="HQ21" s="177"/>
      <c r="HR21" s="177"/>
      <c r="HS21" s="177"/>
      <c r="HT21" s="177"/>
      <c r="HU21" s="177"/>
      <c r="HV21" s="177"/>
      <c r="HW21" s="177"/>
      <c r="HX21" s="177"/>
      <c r="HY21" s="177"/>
      <c r="HZ21" s="177"/>
      <c r="IA21" s="177"/>
      <c r="IB21" s="177"/>
      <c r="IC21" s="177"/>
      <c r="ID21" s="177"/>
      <c r="IE21" s="177"/>
      <c r="IF21" s="177"/>
      <c r="IG21" s="177"/>
      <c r="IH21" s="177"/>
      <c r="II21" s="177"/>
      <c r="IJ21" s="177"/>
      <c r="IK21" s="177"/>
      <c r="IL21" s="177"/>
      <c r="IM21" s="177"/>
      <c r="IN21" s="177"/>
      <c r="IO21" s="177"/>
      <c r="IP21" s="177"/>
      <c r="IQ21" s="177"/>
      <c r="IR21" s="177"/>
      <c r="IS21" s="177"/>
      <c r="IT21" s="177"/>
      <c r="IU21" s="177"/>
      <c r="IV21" s="177"/>
      <c r="IW21" s="177"/>
      <c r="IX21" s="177"/>
      <c r="IY21" s="177"/>
      <c r="IZ21" s="177"/>
      <c r="JA21" s="177"/>
      <c r="JB21" s="177"/>
      <c r="JC21" s="177"/>
      <c r="JD21" s="177"/>
      <c r="JE21" s="177"/>
      <c r="JF21" s="177"/>
      <c r="JG21" s="177"/>
      <c r="JH21" s="177"/>
      <c r="JI21" s="177"/>
      <c r="JJ21" s="177"/>
      <c r="JK21" s="177"/>
      <c r="JL21" s="177"/>
      <c r="JM21" s="177"/>
      <c r="JN21" s="177"/>
      <c r="JO21" s="177"/>
      <c r="JP21" s="177"/>
      <c r="JQ21" s="177"/>
      <c r="JR21" s="177"/>
      <c r="JS21" s="177"/>
      <c r="JT21" s="177"/>
      <c r="JU21" s="177"/>
      <c r="JV21" s="177"/>
      <c r="JW21" s="177"/>
      <c r="JX21" s="177"/>
      <c r="JY21" s="177"/>
      <c r="JZ21" s="177"/>
      <c r="KA21" s="177"/>
      <c r="KB21" s="177"/>
      <c r="KC21" s="177"/>
      <c r="KD21" s="177"/>
      <c r="KE21" s="177"/>
      <c r="KF21" s="177"/>
      <c r="KG21" s="177"/>
      <c r="KH21" s="177"/>
      <c r="KI21" s="177"/>
      <c r="KJ21" s="177"/>
      <c r="KK21" s="177"/>
      <c r="KL21" s="177"/>
      <c r="KM21" s="177"/>
      <c r="KN21" s="177"/>
      <c r="KO21" s="177"/>
      <c r="KP21" s="177"/>
      <c r="KQ21" s="177"/>
      <c r="KR21" s="177"/>
      <c r="KS21" s="177"/>
      <c r="KT21" s="177"/>
      <c r="KU21" s="177"/>
      <c r="KV21" s="177"/>
      <c r="KW21" s="177"/>
      <c r="KX21" s="177"/>
      <c r="KY21" s="177"/>
      <c r="KZ21" s="177"/>
      <c r="LA21" s="177"/>
      <c r="LB21" s="177"/>
      <c r="LC21" s="177"/>
      <c r="LD21" s="177"/>
      <c r="LE21" s="177"/>
      <c r="LF21" s="177"/>
      <c r="LG21" s="177"/>
      <c r="LH21" s="177"/>
      <c r="LI21" s="177"/>
      <c r="LJ21" s="177"/>
      <c r="LK21" s="177"/>
      <c r="LL21" s="177"/>
      <c r="LM21" s="177"/>
      <c r="LN21" s="177"/>
      <c r="LO21" s="177"/>
      <c r="LP21" s="177"/>
      <c r="LQ21" s="177"/>
      <c r="LR21" s="177"/>
      <c r="LS21" s="177"/>
      <c r="LT21" s="177"/>
      <c r="LU21" s="177"/>
      <c r="LV21" s="177"/>
      <c r="LW21" s="177"/>
      <c r="LX21" s="177"/>
      <c r="LY21" s="177"/>
      <c r="LZ21" s="177"/>
      <c r="MA21" s="177"/>
      <c r="MB21" s="177"/>
      <c r="MC21" s="177"/>
      <c r="MD21" s="177"/>
      <c r="ME21" s="177"/>
      <c r="MF21" s="177"/>
      <c r="MG21" s="177"/>
      <c r="MH21" s="177"/>
      <c r="MI21" s="177"/>
      <c r="MJ21" s="177"/>
      <c r="MK21" s="177"/>
      <c r="ML21" s="177"/>
      <c r="MM21" s="177"/>
      <c r="MN21" s="177"/>
      <c r="MO21" s="177"/>
      <c r="MP21" s="177"/>
      <c r="MQ21" s="177"/>
      <c r="MR21" s="177"/>
      <c r="MS21" s="177"/>
      <c r="MT21" s="177"/>
      <c r="MU21" s="177"/>
      <c r="MV21" s="177"/>
      <c r="MW21" s="177"/>
      <c r="MX21" s="177"/>
      <c r="MY21" s="177"/>
      <c r="MZ21" s="177"/>
      <c r="NA21" s="177"/>
      <c r="NB21" s="177"/>
      <c r="NC21" s="177"/>
      <c r="ND21" s="177"/>
      <c r="NE21" s="177"/>
      <c r="NF21" s="177"/>
      <c r="NG21" s="177"/>
      <c r="NH21" s="177"/>
      <c r="NI21" s="177"/>
      <c r="NJ21" s="177"/>
      <c r="NK21" s="177"/>
      <c r="NL21" s="177"/>
      <c r="NM21" s="177"/>
      <c r="NN21" s="177"/>
      <c r="NO21" s="177"/>
      <c r="NP21" s="177"/>
      <c r="NQ21" s="177"/>
      <c r="NR21" s="177"/>
      <c r="NS21" s="177"/>
      <c r="NT21" s="177"/>
      <c r="NU21" s="177"/>
      <c r="NV21" s="177"/>
      <c r="NW21" s="177"/>
      <c r="NX21" s="177"/>
      <c r="NY21" s="177"/>
      <c r="NZ21" s="177"/>
      <c r="OA21" s="177"/>
      <c r="OB21" s="177"/>
      <c r="OC21" s="177"/>
      <c r="OD21" s="177"/>
      <c r="OE21" s="177"/>
      <c r="OF21" s="177"/>
      <c r="OG21" s="177"/>
      <c r="OH21" s="177"/>
      <c r="OI21" s="177"/>
      <c r="OJ21" s="177"/>
      <c r="OK21" s="177"/>
      <c r="OL21" s="177"/>
      <c r="OM21" s="177"/>
      <c r="ON21" s="177"/>
      <c r="OO21" s="177"/>
      <c r="OP21" s="177"/>
      <c r="OQ21" s="177"/>
      <c r="OR21" s="177"/>
      <c r="OS21" s="177"/>
      <c r="OT21" s="177"/>
      <c r="OU21" s="177"/>
      <c r="OV21" s="177"/>
      <c r="OW21" s="177"/>
      <c r="OX21" s="177"/>
      <c r="OY21" s="177"/>
      <c r="OZ21" s="177"/>
      <c r="PA21" s="177"/>
      <c r="PB21" s="177"/>
      <c r="PC21" s="177"/>
      <c r="PD21" s="177"/>
      <c r="PE21" s="177"/>
      <c r="PF21" s="177"/>
      <c r="PG21" s="177"/>
      <c r="PH21" s="177"/>
      <c r="PI21" s="177"/>
      <c r="PJ21" s="177"/>
      <c r="PK21" s="177"/>
      <c r="PL21" s="177"/>
      <c r="PM21" s="177"/>
      <c r="PN21" s="177"/>
      <c r="PO21" s="177"/>
      <c r="PP21" s="177"/>
      <c r="PQ21" s="177"/>
      <c r="PR21" s="177"/>
      <c r="PS21" s="177"/>
      <c r="PT21" s="177"/>
      <c r="PU21" s="177"/>
      <c r="PV21" s="177"/>
      <c r="PW21" s="177"/>
      <c r="PX21" s="177"/>
      <c r="PY21" s="177"/>
      <c r="PZ21" s="177"/>
      <c r="QA21" s="177"/>
      <c r="QB21" s="177"/>
      <c r="QC21" s="177"/>
      <c r="QD21" s="177"/>
      <c r="QE21" s="177"/>
      <c r="QF21" s="177"/>
      <c r="QG21" s="177"/>
      <c r="QH21" s="177"/>
      <c r="QI21" s="177"/>
      <c r="QJ21" s="177"/>
      <c r="QK21" s="177"/>
      <c r="QL21" s="177"/>
      <c r="QM21" s="177"/>
      <c r="QN21" s="177"/>
      <c r="QO21" s="177"/>
      <c r="QP21" s="177"/>
      <c r="QQ21" s="177"/>
      <c r="QR21" s="177"/>
      <c r="QS21" s="177"/>
      <c r="QT21" s="177"/>
      <c r="QU21" s="177"/>
      <c r="QV21" s="177"/>
      <c r="QW21" s="177"/>
      <c r="QX21" s="177"/>
      <c r="QY21" s="177"/>
      <c r="QZ21" s="177"/>
      <c r="RA21" s="177"/>
      <c r="RB21" s="177"/>
      <c r="RC21" s="177"/>
      <c r="RD21" s="177"/>
      <c r="RE21" s="177"/>
      <c r="RF21" s="177"/>
      <c r="RG21" s="177"/>
      <c r="RH21" s="177"/>
      <c r="RI21" s="177"/>
      <c r="RJ21" s="177"/>
      <c r="RK21" s="177"/>
      <c r="RL21" s="177"/>
      <c r="RM21" s="177"/>
      <c r="RN21" s="177"/>
      <c r="RO21" s="177"/>
      <c r="RP21" s="177"/>
      <c r="RQ21" s="177"/>
      <c r="RR21" s="177"/>
      <c r="RS21" s="177"/>
      <c r="RT21" s="177"/>
      <c r="RU21" s="177"/>
      <c r="RV21" s="177"/>
      <c r="RW21" s="177"/>
      <c r="RX21" s="177"/>
      <c r="RY21" s="177"/>
      <c r="RZ21" s="177"/>
      <c r="SA21" s="177"/>
      <c r="SB21" s="177"/>
      <c r="SC21" s="177"/>
      <c r="SD21" s="177"/>
      <c r="SE21" s="177"/>
      <c r="SF21" s="177"/>
      <c r="SG21" s="177"/>
      <c r="SH21" s="177"/>
      <c r="SI21" s="177"/>
      <c r="SJ21" s="177"/>
      <c r="SK21" s="177"/>
      <c r="SL21" s="177"/>
      <c r="SM21" s="177"/>
      <c r="SN21" s="177"/>
      <c r="SO21" s="177"/>
      <c r="SP21" s="177"/>
      <c r="SQ21" s="177"/>
      <c r="SR21" s="177"/>
      <c r="SS21" s="177"/>
      <c r="ST21" s="177"/>
      <c r="SU21" s="177"/>
      <c r="SV21" s="177"/>
      <c r="SW21" s="177"/>
      <c r="SX21" s="177"/>
      <c r="SY21" s="177"/>
      <c r="SZ21" s="177"/>
      <c r="TA21" s="177"/>
      <c r="TB21" s="177"/>
      <c r="TC21" s="177"/>
      <c r="TD21" s="177"/>
      <c r="TE21" s="177"/>
      <c r="TF21" s="177"/>
      <c r="TG21" s="177"/>
      <c r="TH21" s="177"/>
      <c r="TI21" s="177"/>
      <c r="TJ21" s="177"/>
      <c r="TK21" s="177"/>
      <c r="TL21" s="177"/>
      <c r="TM21" s="177"/>
      <c r="TN21" s="177"/>
      <c r="TO21" s="177"/>
      <c r="TP21" s="177"/>
      <c r="TQ21" s="177"/>
      <c r="TR21" s="177"/>
      <c r="TS21" s="177"/>
      <c r="TT21" s="177"/>
      <c r="TU21" s="177"/>
      <c r="TV21" s="177"/>
      <c r="TW21" s="177"/>
      <c r="TX21" s="177"/>
      <c r="TY21" s="177"/>
      <c r="TZ21" s="177"/>
      <c r="UA21" s="177"/>
      <c r="UB21" s="177"/>
      <c r="UC21" s="177"/>
      <c r="UD21" s="177"/>
      <c r="UE21" s="177"/>
      <c r="UF21" s="177"/>
      <c r="UG21" s="177"/>
      <c r="UH21" s="177"/>
      <c r="UI21" s="177"/>
      <c r="UJ21" s="177"/>
      <c r="UK21" s="177"/>
      <c r="UL21" s="177"/>
      <c r="UM21" s="177"/>
      <c r="UN21" s="177"/>
      <c r="UO21" s="177"/>
      <c r="UP21" s="177"/>
      <c r="UQ21" s="177"/>
      <c r="UR21" s="177"/>
      <c r="US21" s="177"/>
      <c r="UT21" s="177"/>
      <c r="UU21" s="177"/>
      <c r="UV21" s="177"/>
      <c r="UW21" s="177"/>
      <c r="UX21" s="177"/>
      <c r="UY21" s="177"/>
      <c r="UZ21" s="177"/>
      <c r="VA21" s="177"/>
      <c r="VB21" s="177"/>
      <c r="VC21" s="177"/>
      <c r="VD21" s="177"/>
      <c r="VE21" s="177"/>
      <c r="VF21" s="177"/>
      <c r="VG21" s="177"/>
      <c r="VH21" s="177"/>
      <c r="VI21" s="177"/>
      <c r="VJ21" s="177"/>
      <c r="VK21" s="177"/>
      <c r="VL21" s="177"/>
      <c r="VM21" s="177"/>
      <c r="VN21" s="177"/>
      <c r="VO21" s="177"/>
      <c r="VP21" s="177"/>
      <c r="VQ21" s="177"/>
      <c r="VR21" s="177"/>
      <c r="VS21" s="177"/>
      <c r="VT21" s="177"/>
      <c r="VU21" s="177"/>
      <c r="VV21" s="177"/>
      <c r="VW21" s="177"/>
      <c r="VX21" s="177"/>
      <c r="VY21" s="177"/>
      <c r="VZ21" s="177"/>
      <c r="WA21" s="177"/>
      <c r="WB21" s="177"/>
      <c r="WC21" s="177"/>
      <c r="WD21" s="177"/>
      <c r="WE21" s="177"/>
      <c r="WF21" s="177"/>
      <c r="WG21" s="177"/>
      <c r="WH21" s="177"/>
      <c r="WI21" s="177"/>
      <c r="WJ21" s="177"/>
      <c r="WK21" s="177"/>
      <c r="WL21" s="177"/>
      <c r="WM21" s="177"/>
      <c r="WN21" s="177"/>
      <c r="WO21" s="177"/>
      <c r="WP21" s="177"/>
      <c r="WQ21" s="177"/>
      <c r="WR21" s="177"/>
      <c r="WS21" s="177"/>
      <c r="WT21" s="177"/>
      <c r="WU21" s="177"/>
      <c r="WV21" s="177"/>
      <c r="WW21" s="177"/>
      <c r="WX21" s="177"/>
      <c r="WY21" s="177"/>
      <c r="WZ21" s="177"/>
      <c r="XA21" s="177"/>
      <c r="XB21" s="177"/>
      <c r="XC21" s="177"/>
      <c r="XD21" s="177"/>
      <c r="XE21" s="177"/>
      <c r="XF21" s="177"/>
      <c r="XG21" s="177"/>
      <c r="XH21" s="177"/>
      <c r="XI21" s="177"/>
      <c r="XJ21" s="177"/>
      <c r="XK21" s="177"/>
      <c r="XL21" s="177"/>
      <c r="XM21" s="177"/>
      <c r="XN21" s="177"/>
      <c r="XO21" s="177"/>
      <c r="XP21" s="177"/>
      <c r="XQ21" s="177"/>
      <c r="XR21" s="177"/>
      <c r="XS21" s="177"/>
      <c r="XT21" s="177"/>
      <c r="XU21" s="177"/>
      <c r="XV21" s="177"/>
      <c r="XW21" s="177"/>
      <c r="XX21" s="177"/>
      <c r="XY21" s="177"/>
      <c r="XZ21" s="177"/>
      <c r="YA21" s="177"/>
      <c r="YB21" s="177"/>
      <c r="YC21" s="177"/>
      <c r="YD21" s="177"/>
      <c r="YE21" s="177"/>
      <c r="YF21" s="177"/>
      <c r="YG21" s="177"/>
      <c r="YH21" s="177"/>
      <c r="YI21" s="177"/>
      <c r="YJ21" s="177"/>
      <c r="YK21" s="177"/>
      <c r="YL21" s="177"/>
      <c r="YM21" s="177"/>
      <c r="YN21" s="177"/>
      <c r="YO21" s="177"/>
      <c r="YP21" s="177"/>
      <c r="YQ21" s="177"/>
      <c r="YR21" s="177"/>
      <c r="YS21" s="177"/>
      <c r="YT21" s="177"/>
      <c r="YU21" s="177"/>
      <c r="YV21" s="177"/>
      <c r="YW21" s="177"/>
      <c r="YX21" s="177"/>
      <c r="YY21" s="177"/>
      <c r="YZ21" s="177"/>
      <c r="ZA21" s="177"/>
      <c r="ZB21" s="177"/>
      <c r="ZC21" s="177"/>
      <c r="ZD21" s="177"/>
      <c r="ZE21" s="177"/>
      <c r="ZF21" s="177"/>
      <c r="ZG21" s="177"/>
      <c r="ZH21" s="177"/>
      <c r="ZI21" s="177"/>
      <c r="ZJ21" s="177"/>
      <c r="ZK21" s="177"/>
      <c r="ZL21" s="177"/>
      <c r="ZM21" s="177"/>
      <c r="ZN21" s="177"/>
      <c r="ZO21" s="177"/>
      <c r="ZP21" s="177"/>
      <c r="ZQ21" s="177"/>
      <c r="ZR21" s="177"/>
      <c r="ZS21" s="177"/>
      <c r="ZT21" s="177"/>
      <c r="ZU21" s="177"/>
      <c r="ZV21" s="177"/>
      <c r="ZW21" s="177"/>
      <c r="ZX21" s="177"/>
      <c r="ZY21" s="177"/>
      <c r="ZZ21" s="177"/>
      <c r="AAA21" s="177"/>
      <c r="AAB21" s="177"/>
      <c r="AAC21" s="177"/>
      <c r="AAD21" s="177"/>
      <c r="AAE21" s="177"/>
      <c r="AAF21" s="177"/>
      <c r="AAG21" s="177"/>
      <c r="AAH21" s="177"/>
      <c r="AAI21" s="177"/>
      <c r="AAJ21" s="177"/>
      <c r="AAK21" s="177"/>
      <c r="AAL21" s="177"/>
      <c r="AAM21" s="177"/>
      <c r="AAN21" s="177"/>
      <c r="AAO21" s="177"/>
      <c r="AAP21" s="177"/>
      <c r="AAQ21" s="177"/>
      <c r="AAR21" s="177"/>
      <c r="AAS21" s="177"/>
      <c r="AAT21" s="177"/>
      <c r="AAU21" s="177"/>
      <c r="AAV21" s="177"/>
      <c r="AAW21" s="177"/>
      <c r="AAX21" s="177"/>
      <c r="AAY21" s="177"/>
      <c r="AAZ21" s="177"/>
      <c r="ABA21" s="177"/>
      <c r="ABB21" s="177"/>
      <c r="ABC21" s="177"/>
      <c r="ABD21" s="177"/>
      <c r="ABE21" s="177"/>
      <c r="ABF21" s="177"/>
      <c r="ABG21" s="177"/>
      <c r="ABH21" s="177"/>
      <c r="ABI21" s="177"/>
      <c r="ABJ21" s="177"/>
      <c r="ABK21" s="177"/>
      <c r="ABL21" s="177"/>
      <c r="ABM21" s="177"/>
      <c r="ABN21" s="177"/>
      <c r="ABO21" s="177"/>
      <c r="ABP21" s="177"/>
      <c r="ABQ21" s="177"/>
      <c r="ABR21" s="177"/>
      <c r="ABS21" s="177"/>
      <c r="ABT21" s="177"/>
      <c r="ABU21" s="177"/>
      <c r="ABV21" s="177"/>
      <c r="ABW21" s="177"/>
      <c r="ABX21" s="177"/>
      <c r="ABY21" s="177"/>
      <c r="ABZ21" s="177"/>
      <c r="ACA21" s="177"/>
      <c r="ACB21" s="177"/>
      <c r="ACC21" s="177"/>
      <c r="ACD21" s="177"/>
      <c r="ACE21" s="177"/>
      <c r="ACF21" s="177"/>
      <c r="ACG21" s="177"/>
      <c r="ACH21" s="177"/>
      <c r="ACI21" s="177"/>
      <c r="ACJ21" s="177"/>
      <c r="ACK21" s="177"/>
      <c r="ACL21" s="177"/>
      <c r="ACM21" s="177"/>
      <c r="ACN21" s="177"/>
      <c r="ACO21" s="177"/>
      <c r="ACP21" s="177"/>
      <c r="ACQ21" s="177"/>
      <c r="ACR21" s="177"/>
      <c r="ACS21" s="177"/>
      <c r="ACT21" s="177"/>
      <c r="ACU21" s="177"/>
      <c r="ACV21" s="177"/>
      <c r="ACW21" s="177"/>
      <c r="ACX21" s="177"/>
      <c r="ACY21" s="177"/>
      <c r="ACZ21" s="177"/>
      <c r="ADA21" s="177"/>
      <c r="ADB21" s="177"/>
      <c r="ADC21" s="177"/>
      <c r="ADD21" s="177"/>
      <c r="ADE21" s="177"/>
      <c r="ADF21" s="177"/>
      <c r="ADG21" s="177"/>
      <c r="ADH21" s="177"/>
      <c r="ADI21" s="177"/>
      <c r="ADJ21" s="177"/>
      <c r="ADK21" s="177"/>
      <c r="ADL21" s="177"/>
      <c r="ADM21" s="177"/>
      <c r="ADN21" s="177"/>
      <c r="ADO21" s="177"/>
      <c r="ADP21" s="177"/>
      <c r="ADQ21" s="177"/>
      <c r="ADR21" s="177"/>
      <c r="ADS21" s="177"/>
      <c r="ADT21" s="177"/>
      <c r="ADU21" s="177"/>
      <c r="ADV21" s="177"/>
      <c r="ADW21" s="177"/>
      <c r="ADX21" s="177"/>
      <c r="ADY21" s="177"/>
      <c r="ADZ21" s="177"/>
      <c r="AEA21" s="177"/>
      <c r="AEB21" s="177"/>
      <c r="AEC21" s="177"/>
      <c r="AED21" s="177"/>
      <c r="AEE21" s="177"/>
      <c r="AEF21" s="177"/>
      <c r="AEG21" s="177"/>
      <c r="AEH21" s="177"/>
      <c r="AEI21" s="177"/>
      <c r="AEJ21" s="177"/>
      <c r="AEK21" s="177"/>
      <c r="AEL21" s="177"/>
      <c r="AEM21" s="177"/>
      <c r="AEN21" s="177"/>
      <c r="AEO21" s="177"/>
      <c r="AEP21" s="177"/>
      <c r="AEQ21" s="177"/>
      <c r="AER21" s="177"/>
      <c r="AES21" s="177"/>
      <c r="AET21" s="177"/>
      <c r="AEU21" s="177"/>
      <c r="AEV21" s="177"/>
      <c r="AEW21" s="177"/>
      <c r="AEX21" s="177"/>
      <c r="AEY21" s="177"/>
      <c r="AEZ21" s="177"/>
      <c r="AFA21" s="177"/>
      <c r="AFB21" s="177"/>
      <c r="AFC21" s="177"/>
      <c r="AFD21" s="177"/>
      <c r="AFE21" s="177"/>
      <c r="AFF21" s="177"/>
      <c r="AFG21" s="177"/>
      <c r="AFH21" s="177"/>
      <c r="AFI21" s="177"/>
      <c r="AFJ21" s="177"/>
      <c r="AFK21" s="177"/>
      <c r="AFL21" s="177"/>
      <c r="AFM21" s="177"/>
      <c r="AFN21" s="177"/>
      <c r="AFO21" s="177"/>
      <c r="AFP21" s="177"/>
      <c r="AFQ21" s="177"/>
      <c r="AFR21" s="177"/>
      <c r="AFS21" s="177"/>
      <c r="AFT21" s="177"/>
      <c r="AFU21" s="177"/>
      <c r="AFV21" s="177"/>
      <c r="AFW21" s="177"/>
      <c r="AFX21" s="177"/>
      <c r="AFY21" s="177"/>
      <c r="AFZ21" s="177"/>
      <c r="AGA21" s="177"/>
      <c r="AGB21" s="177"/>
      <c r="AGC21" s="177"/>
      <c r="AGD21" s="177"/>
      <c r="AGE21" s="177"/>
      <c r="AGF21" s="177"/>
      <c r="AGG21" s="177"/>
      <c r="AGH21" s="177"/>
      <c r="AGI21" s="177"/>
      <c r="AGJ21" s="177"/>
      <c r="AGK21" s="177"/>
      <c r="AGL21" s="177"/>
      <c r="AGM21" s="177"/>
      <c r="AGN21" s="177"/>
      <c r="AGO21" s="177"/>
      <c r="AGP21" s="177"/>
      <c r="AGQ21" s="177"/>
      <c r="AGR21" s="177"/>
      <c r="AGS21" s="177"/>
      <c r="AGT21" s="177"/>
      <c r="AGU21" s="177"/>
      <c r="AGV21" s="177"/>
      <c r="AGW21" s="177"/>
      <c r="AGX21" s="177"/>
      <c r="AGY21" s="177"/>
      <c r="AGZ21" s="177"/>
      <c r="AHA21" s="177"/>
      <c r="AHB21" s="177"/>
      <c r="AHC21" s="177"/>
      <c r="AHD21" s="177"/>
      <c r="AHE21" s="177"/>
      <c r="AHF21" s="177"/>
      <c r="AHG21" s="177"/>
      <c r="AHH21" s="177"/>
      <c r="AHI21" s="177"/>
      <c r="AHJ21" s="177"/>
      <c r="AHK21" s="177"/>
      <c r="AHL21" s="177"/>
      <c r="AHM21" s="177"/>
      <c r="AHN21" s="177"/>
      <c r="AHO21" s="177"/>
      <c r="AHP21" s="177"/>
      <c r="AHQ21" s="177"/>
      <c r="AHR21" s="177"/>
      <c r="AHS21" s="177"/>
      <c r="AHT21" s="177"/>
      <c r="AHU21" s="177"/>
      <c r="AHV21" s="177"/>
      <c r="AHW21" s="177"/>
      <c r="AHX21" s="177"/>
      <c r="AHY21" s="177"/>
      <c r="AHZ21" s="177"/>
      <c r="AIA21" s="177"/>
      <c r="AIB21" s="177"/>
      <c r="AIC21" s="177"/>
      <c r="AID21" s="177"/>
      <c r="AIE21" s="177"/>
      <c r="AIF21" s="177"/>
      <c r="AIG21" s="177"/>
      <c r="AIH21" s="177"/>
      <c r="AII21" s="177"/>
      <c r="AIJ21" s="177"/>
      <c r="AIK21" s="177"/>
      <c r="AIL21" s="177"/>
      <c r="AIM21" s="177"/>
      <c r="AIN21" s="177"/>
      <c r="AIO21" s="177"/>
      <c r="AIP21" s="177"/>
      <c r="AIQ21" s="177"/>
      <c r="AIR21" s="177"/>
      <c r="AIS21" s="177"/>
      <c r="AIT21" s="177"/>
      <c r="AIU21" s="177"/>
      <c r="AIV21" s="177"/>
      <c r="AIW21" s="177"/>
      <c r="AIX21" s="177"/>
      <c r="AIY21" s="177"/>
      <c r="AIZ21" s="177"/>
      <c r="AJA21" s="177"/>
      <c r="AJB21" s="177"/>
      <c r="AJC21" s="177"/>
      <c r="AJD21" s="177"/>
      <c r="AJE21" s="177"/>
      <c r="AJF21" s="177"/>
      <c r="AJG21" s="177"/>
      <c r="AJH21" s="177"/>
      <c r="AJI21" s="177"/>
      <c r="AJJ21" s="177"/>
      <c r="AJK21" s="177"/>
      <c r="AJL21" s="177"/>
      <c r="AJM21" s="177"/>
      <c r="AJN21" s="177"/>
      <c r="AJO21" s="177"/>
      <c r="AJP21" s="177"/>
      <c r="AJQ21" s="177"/>
      <c r="AJR21" s="177"/>
      <c r="AJS21" s="177"/>
      <c r="AJT21" s="177"/>
      <c r="AJU21" s="177"/>
      <c r="AJV21" s="177"/>
      <c r="AJW21" s="177"/>
      <c r="AJX21" s="177"/>
      <c r="AJY21" s="177"/>
      <c r="AJZ21" s="177"/>
      <c r="AKA21" s="177"/>
      <c r="AKB21" s="177"/>
      <c r="AKC21" s="177"/>
      <c r="AKD21" s="177"/>
      <c r="AKE21" s="177"/>
      <c r="AKF21" s="177"/>
      <c r="AKG21" s="177"/>
      <c r="AKH21" s="177"/>
      <c r="AKI21" s="177"/>
      <c r="AKJ21" s="177"/>
      <c r="AKK21" s="177"/>
      <c r="AKL21" s="177"/>
      <c r="AKM21" s="177"/>
      <c r="AKN21" s="177"/>
      <c r="AKO21" s="177"/>
      <c r="AKP21" s="177"/>
      <c r="AKQ21" s="177"/>
      <c r="AKR21" s="177"/>
      <c r="AKS21" s="177"/>
      <c r="AKT21" s="177"/>
      <c r="AKU21" s="177"/>
      <c r="AKV21" s="177"/>
      <c r="AKW21" s="177"/>
      <c r="AKX21" s="177"/>
      <c r="AKY21" s="177"/>
      <c r="AKZ21" s="177"/>
      <c r="ALA21" s="177"/>
      <c r="ALB21" s="177"/>
      <c r="ALC21" s="177"/>
      <c r="ALD21" s="177"/>
      <c r="ALE21" s="177"/>
      <c r="ALF21" s="177"/>
      <c r="ALG21" s="177"/>
      <c r="ALH21" s="177"/>
      <c r="ALI21" s="177"/>
      <c r="ALJ21" s="177"/>
      <c r="ALK21" s="177"/>
      <c r="ALL21" s="177"/>
      <c r="ALM21" s="177"/>
      <c r="ALN21" s="177"/>
      <c r="ALO21" s="177"/>
      <c r="ALP21" s="177"/>
      <c r="ALQ21" s="177"/>
      <c r="ALR21" s="177"/>
      <c r="ALS21" s="177"/>
      <c r="ALT21" s="177"/>
      <c r="ALU21" s="177"/>
      <c r="ALV21" s="177"/>
      <c r="ALW21" s="177"/>
      <c r="ALX21" s="177"/>
      <c r="ALY21" s="177"/>
      <c r="ALZ21" s="177"/>
      <c r="AMA21" s="177"/>
      <c r="AMB21" s="177"/>
      <c r="AMC21" s="177"/>
      <c r="AMD21" s="177"/>
      <c r="AME21" s="177"/>
      <c r="AMF21" s="177"/>
      <c r="AMG21" s="177"/>
      <c r="AMH21" s="177"/>
      <c r="AMI21" s="177"/>
      <c r="AMJ21" s="177"/>
      <c r="AMK21" s="177"/>
      <c r="AML21" s="177"/>
      <c r="AMM21" s="177"/>
      <c r="AMN21" s="177"/>
      <c r="AMO21" s="177"/>
      <c r="AMP21" s="177"/>
      <c r="AMQ21" s="177"/>
      <c r="AMR21" s="177"/>
      <c r="AMS21" s="177"/>
      <c r="AMT21" s="177"/>
      <c r="AMU21" s="177"/>
      <c r="AMV21" s="177"/>
      <c r="AMW21" s="177"/>
      <c r="AMX21" s="177"/>
      <c r="AMY21" s="177"/>
      <c r="AMZ21" s="177"/>
      <c r="ANA21" s="177"/>
      <c r="ANB21" s="177"/>
      <c r="ANC21" s="177"/>
      <c r="AND21" s="177"/>
      <c r="ANE21" s="177"/>
      <c r="ANF21" s="177"/>
      <c r="ANG21" s="177"/>
      <c r="ANH21" s="177"/>
      <c r="ANI21" s="177"/>
      <c r="ANJ21" s="177"/>
      <c r="ANK21" s="177"/>
      <c r="ANL21" s="177"/>
      <c r="ANM21" s="177"/>
      <c r="ANN21" s="177"/>
      <c r="ANO21" s="177"/>
      <c r="ANP21" s="177"/>
      <c r="ANQ21" s="177"/>
      <c r="ANR21" s="177"/>
      <c r="ANS21" s="177"/>
      <c r="ANT21" s="177"/>
      <c r="ANU21" s="177"/>
      <c r="ANV21" s="177"/>
      <c r="ANW21" s="177"/>
      <c r="ANX21" s="177"/>
      <c r="ANY21" s="177"/>
      <c r="ANZ21" s="177"/>
      <c r="AOA21" s="177"/>
      <c r="AOB21" s="177"/>
      <c r="AOC21" s="177"/>
      <c r="AOD21" s="177"/>
      <c r="AOE21" s="177"/>
      <c r="AOF21" s="177"/>
      <c r="AOG21" s="177"/>
      <c r="AOH21" s="177"/>
      <c r="AOI21" s="177"/>
      <c r="AOJ21" s="177"/>
      <c r="AOK21" s="177"/>
      <c r="AOL21" s="177"/>
      <c r="AOM21" s="177"/>
      <c r="AON21" s="177"/>
      <c r="AOO21" s="177"/>
      <c r="AOP21" s="177"/>
      <c r="AOQ21" s="177"/>
      <c r="AOR21" s="177"/>
      <c r="AOS21" s="177"/>
      <c r="AOT21" s="177"/>
      <c r="AOU21" s="177"/>
      <c r="AOV21" s="177"/>
      <c r="AOW21" s="177"/>
      <c r="AOX21" s="177"/>
      <c r="AOY21" s="177"/>
      <c r="AOZ21" s="177"/>
      <c r="APA21" s="177"/>
      <c r="APB21" s="177"/>
      <c r="APC21" s="177"/>
      <c r="APD21" s="177"/>
      <c r="APE21" s="177"/>
      <c r="APF21" s="177"/>
      <c r="APG21" s="177"/>
      <c r="APH21" s="177"/>
      <c r="API21" s="177"/>
      <c r="APJ21" s="177"/>
      <c r="APK21" s="177"/>
      <c r="APL21" s="177"/>
      <c r="APM21" s="177"/>
      <c r="APN21" s="177"/>
      <c r="APO21" s="177"/>
      <c r="APP21" s="177"/>
      <c r="APQ21" s="177"/>
      <c r="APR21" s="177"/>
      <c r="APS21" s="177"/>
      <c r="APT21" s="177"/>
      <c r="APU21" s="177"/>
      <c r="APV21" s="177"/>
      <c r="APW21" s="177"/>
      <c r="APX21" s="177"/>
      <c r="APY21" s="177"/>
      <c r="APZ21" s="177"/>
      <c r="AQA21" s="177"/>
      <c r="AQB21" s="177"/>
      <c r="AQC21" s="177"/>
      <c r="AQD21" s="177"/>
      <c r="AQE21" s="177"/>
      <c r="AQF21" s="177"/>
      <c r="AQG21" s="177"/>
      <c r="AQH21" s="177"/>
      <c r="AQI21" s="177"/>
      <c r="AQJ21" s="177"/>
      <c r="AQK21" s="177"/>
      <c r="AQL21" s="177"/>
      <c r="AQM21" s="177"/>
      <c r="AQN21" s="177"/>
      <c r="AQO21" s="177"/>
      <c r="AQP21" s="177"/>
      <c r="AQQ21" s="177"/>
      <c r="AQR21" s="177"/>
      <c r="AQS21" s="177"/>
      <c r="AQT21" s="177"/>
      <c r="AQU21" s="177"/>
      <c r="AQV21" s="177"/>
      <c r="AQW21" s="177"/>
      <c r="AQX21" s="177"/>
      <c r="AQY21" s="177"/>
      <c r="AQZ21" s="177"/>
      <c r="ARA21" s="177"/>
      <c r="ARB21" s="177"/>
      <c r="ARC21" s="177"/>
      <c r="ARD21" s="177"/>
      <c r="ARE21" s="177"/>
      <c r="ARF21" s="177"/>
      <c r="ARG21" s="177"/>
      <c r="ARH21" s="177"/>
      <c r="ARI21" s="177"/>
      <c r="ARJ21" s="177"/>
      <c r="ARK21" s="177"/>
      <c r="ARL21" s="177"/>
      <c r="ARM21" s="177"/>
      <c r="ARN21" s="177"/>
      <c r="ARO21" s="177"/>
      <c r="ARP21" s="177"/>
      <c r="ARQ21" s="177"/>
      <c r="ARR21" s="177"/>
      <c r="ARS21" s="177"/>
      <c r="ART21" s="177"/>
      <c r="ARU21" s="177"/>
      <c r="ARV21" s="177"/>
      <c r="ARW21" s="177"/>
      <c r="ARX21" s="177"/>
      <c r="ARY21" s="177"/>
      <c r="ARZ21" s="177"/>
      <c r="ASA21" s="177"/>
      <c r="ASB21" s="177"/>
      <c r="ASC21" s="177"/>
      <c r="ASD21" s="177"/>
      <c r="ASE21" s="177"/>
      <c r="ASF21" s="177"/>
      <c r="ASG21" s="177"/>
      <c r="ASH21" s="177"/>
      <c r="ASI21" s="177"/>
      <c r="ASJ21" s="177"/>
      <c r="ASK21" s="177"/>
      <c r="ASL21" s="177"/>
      <c r="ASM21" s="177"/>
      <c r="ASN21" s="177"/>
      <c r="ASO21" s="177"/>
      <c r="ASP21" s="177"/>
      <c r="ASQ21" s="177"/>
      <c r="ASR21" s="177"/>
      <c r="ASS21" s="177"/>
      <c r="AST21" s="177"/>
      <c r="ASU21" s="177"/>
      <c r="ASV21" s="177"/>
      <c r="ASW21" s="177"/>
      <c r="ASX21" s="177"/>
      <c r="ASY21" s="177"/>
      <c r="ASZ21" s="177"/>
      <c r="ATA21" s="177"/>
      <c r="ATB21" s="177"/>
      <c r="ATC21" s="177"/>
      <c r="ATD21" s="177"/>
      <c r="ATE21" s="177"/>
      <c r="ATF21" s="177"/>
      <c r="ATG21" s="177"/>
      <c r="ATH21" s="177"/>
      <c r="ATI21" s="177"/>
      <c r="ATJ21" s="177"/>
      <c r="ATK21" s="177"/>
      <c r="ATL21" s="177"/>
      <c r="ATM21" s="177"/>
      <c r="ATN21" s="177"/>
      <c r="ATO21" s="177"/>
      <c r="ATP21" s="177"/>
      <c r="ATQ21" s="177"/>
      <c r="ATR21" s="177"/>
      <c r="ATS21" s="177"/>
      <c r="ATT21" s="177"/>
      <c r="ATU21" s="177"/>
      <c r="ATV21" s="177"/>
      <c r="ATW21" s="177"/>
      <c r="ATX21" s="177"/>
      <c r="ATY21" s="177"/>
      <c r="ATZ21" s="177"/>
      <c r="AUA21" s="177"/>
      <c r="AUB21" s="177"/>
      <c r="AUC21" s="177"/>
      <c r="AUD21" s="177"/>
      <c r="AUE21" s="177"/>
      <c r="AUF21" s="177"/>
      <c r="AUG21" s="177"/>
      <c r="AUH21" s="177"/>
      <c r="AUI21" s="177"/>
      <c r="AUJ21" s="177"/>
      <c r="AUK21" s="177"/>
      <c r="AUL21" s="177"/>
      <c r="AUM21" s="177"/>
      <c r="AUN21" s="177"/>
      <c r="AUO21" s="177"/>
      <c r="AUP21" s="177"/>
      <c r="AUQ21" s="177"/>
      <c r="AUR21" s="177"/>
      <c r="AUS21" s="177"/>
      <c r="AUT21" s="177"/>
      <c r="AUU21" s="177"/>
      <c r="AUV21" s="177"/>
      <c r="AUW21" s="177"/>
      <c r="AUX21" s="177"/>
      <c r="AUY21" s="177"/>
      <c r="AUZ21" s="177"/>
      <c r="AVA21" s="177"/>
      <c r="AVB21" s="177"/>
      <c r="AVC21" s="177"/>
      <c r="AVD21" s="177"/>
      <c r="AVE21" s="177"/>
      <c r="AVF21" s="177"/>
      <c r="AVG21" s="177"/>
      <c r="AVH21" s="177"/>
      <c r="AVI21" s="177"/>
      <c r="AVJ21" s="177"/>
      <c r="AVK21" s="177"/>
      <c r="AVL21" s="177"/>
      <c r="AVM21" s="177"/>
      <c r="AVN21" s="177"/>
      <c r="AVO21" s="177"/>
      <c r="AVP21" s="177"/>
      <c r="AVQ21" s="177"/>
      <c r="AVR21" s="177"/>
      <c r="AVS21" s="177"/>
      <c r="AVT21" s="177"/>
      <c r="AVU21" s="177"/>
      <c r="AVV21" s="177"/>
      <c r="AVW21" s="177"/>
      <c r="AVX21" s="177"/>
      <c r="AVY21" s="177"/>
      <c r="AVZ21" s="177"/>
      <c r="AWA21" s="177"/>
      <c r="AWB21" s="177"/>
      <c r="AWC21" s="177"/>
      <c r="AWD21" s="177"/>
      <c r="AWE21" s="177"/>
      <c r="AWF21" s="177"/>
      <c r="AWG21" s="177"/>
      <c r="AWH21" s="177"/>
      <c r="AWI21" s="177"/>
      <c r="AWJ21" s="177"/>
      <c r="AWK21" s="177"/>
      <c r="AWL21" s="177"/>
      <c r="AWM21" s="177"/>
      <c r="AWN21" s="177"/>
      <c r="AWO21" s="177"/>
      <c r="AWP21" s="177"/>
      <c r="AWQ21" s="177"/>
      <c r="AWR21" s="177"/>
      <c r="AWS21" s="177"/>
      <c r="AWT21" s="177"/>
      <c r="AWU21" s="177"/>
      <c r="AWV21" s="177"/>
      <c r="AWW21" s="177"/>
      <c r="AWX21" s="177"/>
      <c r="AWY21" s="177"/>
      <c r="AWZ21" s="177"/>
      <c r="AXA21" s="177"/>
      <c r="AXB21" s="177"/>
      <c r="AXC21" s="177"/>
      <c r="AXD21" s="177"/>
      <c r="AXE21" s="177"/>
      <c r="AXF21" s="177"/>
      <c r="AXG21" s="177"/>
      <c r="AXH21" s="177"/>
      <c r="AXI21" s="177"/>
      <c r="AXJ21" s="177"/>
      <c r="AXK21" s="177"/>
      <c r="AXL21" s="177"/>
      <c r="AXM21" s="177"/>
      <c r="AXN21" s="177"/>
      <c r="AXO21" s="177"/>
      <c r="AXP21" s="177"/>
      <c r="AXQ21" s="177"/>
      <c r="AXR21" s="177"/>
      <c r="AXS21" s="177"/>
      <c r="AXT21" s="177"/>
      <c r="AXU21" s="177"/>
      <c r="AXV21" s="177"/>
      <c r="AXW21" s="177"/>
      <c r="AXX21" s="177"/>
      <c r="AXY21" s="177"/>
      <c r="AXZ21" s="177"/>
      <c r="AYA21" s="177"/>
      <c r="AYB21" s="177"/>
      <c r="AYC21" s="177"/>
      <c r="AYD21" s="177"/>
      <c r="AYE21" s="177"/>
      <c r="AYF21" s="177"/>
      <c r="AYG21" s="177"/>
      <c r="AYH21" s="177"/>
      <c r="AYI21" s="177"/>
      <c r="AYJ21" s="177"/>
      <c r="AYK21" s="177"/>
      <c r="AYL21" s="177"/>
      <c r="AYM21" s="177"/>
      <c r="AYN21" s="177"/>
      <c r="AYO21" s="177"/>
      <c r="AYP21" s="177"/>
      <c r="AYQ21" s="177"/>
      <c r="AYR21" s="177"/>
      <c r="AYS21" s="177"/>
      <c r="AYT21" s="177"/>
      <c r="AYU21" s="177"/>
      <c r="AYV21" s="177"/>
      <c r="AYW21" s="177"/>
      <c r="AYX21" s="177"/>
      <c r="AYY21" s="177"/>
      <c r="AYZ21" s="177"/>
      <c r="AZA21" s="177"/>
      <c r="AZB21" s="177"/>
      <c r="AZC21" s="177"/>
      <c r="AZD21" s="177"/>
      <c r="AZE21" s="177"/>
      <c r="AZF21" s="177"/>
      <c r="AZG21" s="177"/>
      <c r="AZH21" s="177"/>
      <c r="AZI21" s="177"/>
      <c r="AZJ21" s="177"/>
      <c r="AZK21" s="177"/>
      <c r="AZL21" s="177"/>
      <c r="AZM21" s="177"/>
      <c r="AZN21" s="177"/>
      <c r="AZO21" s="177"/>
      <c r="AZP21" s="177"/>
      <c r="AZQ21" s="177"/>
      <c r="AZR21" s="177"/>
      <c r="AZS21" s="177"/>
      <c r="AZT21" s="177"/>
      <c r="AZU21" s="177"/>
      <c r="AZV21" s="177"/>
      <c r="AZW21" s="177"/>
      <c r="AZX21" s="177"/>
      <c r="AZY21" s="177"/>
      <c r="AZZ21" s="177"/>
      <c r="BAA21" s="177"/>
      <c r="BAB21" s="177"/>
      <c r="BAC21" s="177"/>
      <c r="BAD21" s="177"/>
      <c r="BAE21" s="177"/>
      <c r="BAF21" s="177"/>
      <c r="BAG21" s="177"/>
      <c r="BAH21" s="177"/>
      <c r="BAI21" s="177"/>
      <c r="BAJ21" s="177"/>
      <c r="BAK21" s="177"/>
      <c r="BAL21" s="177"/>
      <c r="BAM21" s="177"/>
      <c r="BAN21" s="177"/>
      <c r="BAO21" s="177"/>
      <c r="BAP21" s="177"/>
      <c r="BAQ21" s="177"/>
      <c r="BAR21" s="177"/>
      <c r="BAS21" s="177"/>
      <c r="BAT21" s="177"/>
      <c r="BAU21" s="177"/>
      <c r="BAV21" s="177"/>
      <c r="BAW21" s="177"/>
      <c r="BAX21" s="177"/>
      <c r="BAY21" s="177"/>
      <c r="BAZ21" s="177"/>
      <c r="BBA21" s="177"/>
      <c r="BBB21" s="177"/>
      <c r="BBC21" s="177"/>
      <c r="BBD21" s="177"/>
      <c r="BBE21" s="177"/>
      <c r="BBF21" s="177"/>
      <c r="BBG21" s="177"/>
      <c r="BBH21" s="177"/>
      <c r="BBI21" s="177"/>
      <c r="BBJ21" s="177"/>
      <c r="BBK21" s="177"/>
      <c r="BBL21" s="177"/>
      <c r="BBM21" s="177"/>
      <c r="BBN21" s="177"/>
      <c r="BBO21" s="177"/>
      <c r="BBP21" s="177"/>
      <c r="BBQ21" s="177"/>
      <c r="BBR21" s="177"/>
      <c r="BBS21" s="177"/>
      <c r="BBT21" s="177"/>
      <c r="BBU21" s="177"/>
      <c r="BBV21" s="177"/>
      <c r="BBW21" s="177"/>
      <c r="BBX21" s="177"/>
      <c r="BBY21" s="177"/>
      <c r="BBZ21" s="177"/>
      <c r="BCA21" s="177"/>
      <c r="BCB21" s="177"/>
      <c r="BCC21" s="177"/>
      <c r="BCD21" s="177"/>
      <c r="BCE21" s="177"/>
      <c r="BCF21" s="177"/>
      <c r="BCG21" s="177"/>
      <c r="BCH21" s="177"/>
      <c r="BCI21" s="177"/>
      <c r="BCJ21" s="177"/>
      <c r="BCK21" s="177"/>
      <c r="BCL21" s="177"/>
      <c r="BCM21" s="177"/>
      <c r="BCN21" s="177"/>
      <c r="BCO21" s="177"/>
      <c r="BCP21" s="177"/>
      <c r="BCQ21" s="177"/>
      <c r="BCR21" s="177"/>
      <c r="BCS21" s="177"/>
      <c r="BCT21" s="177"/>
      <c r="BCU21" s="177"/>
      <c r="BCV21" s="177"/>
      <c r="BCW21" s="177"/>
      <c r="BCX21" s="177"/>
      <c r="BCY21" s="177"/>
      <c r="BCZ21" s="177"/>
      <c r="BDA21" s="177"/>
      <c r="BDB21" s="177"/>
      <c r="BDC21" s="177"/>
      <c r="BDD21" s="177"/>
      <c r="BDE21" s="177"/>
      <c r="BDF21" s="177"/>
      <c r="BDG21" s="177"/>
      <c r="BDH21" s="177"/>
      <c r="BDI21" s="177"/>
      <c r="BDJ21" s="177"/>
      <c r="BDK21" s="177"/>
      <c r="BDL21" s="177"/>
      <c r="BDM21" s="177"/>
      <c r="BDN21" s="177"/>
      <c r="BDO21" s="177"/>
      <c r="BDP21" s="177"/>
      <c r="BDQ21" s="177"/>
      <c r="BDR21" s="177"/>
      <c r="BDS21" s="177"/>
      <c r="BDT21" s="177"/>
      <c r="BDU21" s="177"/>
      <c r="BDV21" s="177"/>
      <c r="BDW21" s="177"/>
      <c r="BDX21" s="177"/>
      <c r="BDY21" s="177"/>
      <c r="BDZ21" s="177"/>
      <c r="BEA21" s="177"/>
      <c r="BEB21" s="177"/>
      <c r="BEC21" s="177"/>
      <c r="BED21" s="177"/>
      <c r="BEE21" s="177"/>
      <c r="BEF21" s="177"/>
      <c r="BEG21" s="177"/>
      <c r="BEH21" s="177"/>
      <c r="BEI21" s="177"/>
      <c r="BEJ21" s="177"/>
      <c r="BEK21" s="177"/>
      <c r="BEL21" s="177"/>
      <c r="BEM21" s="177"/>
      <c r="BEN21" s="177"/>
      <c r="BEO21" s="177"/>
      <c r="BEP21" s="177"/>
      <c r="BEQ21" s="177"/>
      <c r="BER21" s="177"/>
      <c r="BES21" s="177"/>
      <c r="BET21" s="177"/>
      <c r="BEU21" s="177"/>
      <c r="BEV21" s="177"/>
      <c r="BEW21" s="177"/>
      <c r="BEX21" s="177"/>
      <c r="BEY21" s="177"/>
      <c r="BEZ21" s="177"/>
      <c r="BFA21" s="177"/>
      <c r="BFB21" s="177"/>
      <c r="BFC21" s="177"/>
      <c r="BFD21" s="177"/>
      <c r="BFE21" s="177"/>
      <c r="BFF21" s="177"/>
      <c r="BFG21" s="177"/>
      <c r="BFH21" s="177"/>
      <c r="BFI21" s="177"/>
      <c r="BFJ21" s="177"/>
      <c r="BFK21" s="177"/>
      <c r="BFL21" s="177"/>
      <c r="BFM21" s="177"/>
      <c r="BFN21" s="177"/>
      <c r="BFO21" s="177"/>
      <c r="BFP21" s="177"/>
      <c r="BFQ21" s="177"/>
      <c r="BFR21" s="177"/>
      <c r="BFS21" s="177"/>
      <c r="BFT21" s="177"/>
      <c r="BFU21" s="177"/>
      <c r="BFV21" s="177"/>
      <c r="BFW21" s="177"/>
      <c r="BFX21" s="177"/>
      <c r="BFY21" s="177"/>
      <c r="BFZ21" s="177"/>
      <c r="BGA21" s="177"/>
      <c r="BGB21" s="177"/>
      <c r="BGC21" s="177"/>
      <c r="BGD21" s="177"/>
      <c r="BGE21" s="177"/>
      <c r="BGF21" s="177"/>
      <c r="BGG21" s="177"/>
      <c r="BGH21" s="177"/>
      <c r="BGI21" s="177"/>
      <c r="BGJ21" s="177"/>
      <c r="BGK21" s="177"/>
      <c r="BGL21" s="177"/>
      <c r="BGM21" s="177"/>
      <c r="BGN21" s="177"/>
      <c r="BGO21" s="177"/>
      <c r="BGP21" s="177"/>
      <c r="BGQ21" s="177"/>
      <c r="BGR21" s="177"/>
      <c r="BGS21" s="177"/>
      <c r="BGT21" s="177"/>
      <c r="BGU21" s="177"/>
      <c r="BGV21" s="177"/>
      <c r="BGW21" s="177"/>
      <c r="BGX21" s="177"/>
      <c r="BGY21" s="177"/>
      <c r="BGZ21" s="177"/>
      <c r="BHA21" s="177"/>
      <c r="BHB21" s="177"/>
      <c r="BHC21" s="177"/>
      <c r="BHD21" s="177"/>
      <c r="BHE21" s="177"/>
      <c r="BHF21" s="177"/>
      <c r="BHG21" s="177"/>
      <c r="BHH21" s="177"/>
      <c r="BHI21" s="177"/>
      <c r="BHJ21" s="177"/>
      <c r="BHK21" s="177"/>
      <c r="BHL21" s="177"/>
      <c r="BHM21" s="177"/>
      <c r="BHN21" s="177"/>
      <c r="BHO21" s="177"/>
      <c r="BHP21" s="177"/>
      <c r="BHQ21" s="177"/>
      <c r="BHR21" s="177"/>
      <c r="BHS21" s="177"/>
      <c r="BHT21" s="177"/>
      <c r="BHU21" s="177"/>
      <c r="BHV21" s="177"/>
      <c r="BHW21" s="177"/>
      <c r="BHX21" s="177"/>
      <c r="BHY21" s="177"/>
      <c r="BHZ21" s="177"/>
      <c r="BIA21" s="177"/>
      <c r="BIB21" s="177"/>
      <c r="BIC21" s="177"/>
      <c r="BID21" s="177"/>
      <c r="BIE21" s="177"/>
      <c r="BIF21" s="177"/>
      <c r="BIG21" s="177"/>
      <c r="BIH21" s="177"/>
      <c r="BII21" s="177"/>
      <c r="BIJ21" s="177"/>
      <c r="BIK21" s="177"/>
      <c r="BIL21" s="177"/>
      <c r="BIM21" s="177"/>
      <c r="BIN21" s="177"/>
      <c r="BIO21" s="177"/>
      <c r="BIP21" s="177"/>
      <c r="BIQ21" s="177"/>
      <c r="BIR21" s="177"/>
      <c r="BIS21" s="177"/>
      <c r="BIT21" s="177"/>
      <c r="BIU21" s="177"/>
      <c r="BIV21" s="177"/>
      <c r="BIW21" s="177"/>
      <c r="BIX21" s="177"/>
      <c r="BIY21" s="177"/>
      <c r="BIZ21" s="177"/>
      <c r="BJA21" s="177"/>
      <c r="BJB21" s="177"/>
      <c r="BJC21" s="177"/>
      <c r="BJD21" s="177"/>
      <c r="BJE21" s="177"/>
      <c r="BJF21" s="177"/>
      <c r="BJG21" s="177"/>
      <c r="BJH21" s="177"/>
      <c r="BJI21" s="177"/>
      <c r="BJJ21" s="177"/>
      <c r="BJK21" s="177"/>
      <c r="BJL21" s="177"/>
      <c r="BJM21" s="177"/>
      <c r="BJN21" s="177"/>
      <c r="BJO21" s="177"/>
      <c r="BJP21" s="177"/>
      <c r="BJQ21" s="177"/>
      <c r="BJR21" s="177"/>
      <c r="BJS21" s="177"/>
      <c r="BJT21" s="177"/>
      <c r="BJU21" s="177"/>
      <c r="BJV21" s="177"/>
      <c r="BJW21" s="177"/>
      <c r="BJX21" s="177"/>
      <c r="BJY21" s="177"/>
      <c r="BJZ21" s="177"/>
      <c r="BKA21" s="177"/>
      <c r="BKB21" s="177"/>
      <c r="BKC21" s="177"/>
      <c r="BKD21" s="177"/>
      <c r="BKE21" s="177"/>
      <c r="BKF21" s="177"/>
      <c r="BKG21" s="177"/>
      <c r="BKH21" s="177"/>
      <c r="BKI21" s="177"/>
      <c r="BKJ21" s="177"/>
      <c r="BKK21" s="177"/>
      <c r="BKL21" s="177"/>
      <c r="BKM21" s="177"/>
      <c r="BKN21" s="177"/>
      <c r="BKO21" s="177"/>
      <c r="BKP21" s="177"/>
      <c r="BKQ21" s="177"/>
      <c r="BKR21" s="177"/>
      <c r="BKS21" s="177"/>
      <c r="BKT21" s="177"/>
      <c r="BKU21" s="177"/>
      <c r="BKV21" s="177"/>
      <c r="BKW21" s="177"/>
      <c r="BKX21" s="177"/>
      <c r="BKY21" s="177"/>
      <c r="BKZ21" s="177"/>
      <c r="BLA21" s="177"/>
      <c r="BLB21" s="177"/>
      <c r="BLC21" s="177"/>
      <c r="BLD21" s="177"/>
      <c r="BLE21" s="177"/>
      <c r="BLF21" s="177"/>
      <c r="BLG21" s="177"/>
      <c r="BLH21" s="177"/>
      <c r="BLI21" s="177"/>
      <c r="BLJ21" s="177"/>
      <c r="BLK21" s="177"/>
      <c r="BLL21" s="177"/>
      <c r="BLM21" s="177"/>
      <c r="BLN21" s="177"/>
      <c r="BLO21" s="177"/>
      <c r="BLP21" s="177"/>
      <c r="BLQ21" s="177"/>
      <c r="BLR21" s="177"/>
      <c r="BLS21" s="177"/>
      <c r="BLT21" s="177"/>
      <c r="BLU21" s="177"/>
      <c r="BLV21" s="177"/>
      <c r="BLW21" s="177"/>
      <c r="BLX21" s="177"/>
      <c r="BLY21" s="177"/>
      <c r="BLZ21" s="177"/>
      <c r="BMA21" s="177"/>
      <c r="BMB21" s="177"/>
      <c r="BMC21" s="177"/>
      <c r="BMD21" s="177"/>
      <c r="BME21" s="177"/>
      <c r="BMF21" s="177"/>
      <c r="BMG21" s="177"/>
      <c r="BMH21" s="177"/>
      <c r="BMI21" s="177"/>
      <c r="BMJ21" s="177"/>
      <c r="BMK21" s="177"/>
      <c r="BML21" s="177"/>
      <c r="BMM21" s="177"/>
      <c r="BMN21" s="177"/>
      <c r="BMO21" s="177"/>
      <c r="BMP21" s="177"/>
      <c r="BMQ21" s="177"/>
      <c r="BMR21" s="177"/>
      <c r="BMS21" s="177"/>
      <c r="BMT21" s="177"/>
      <c r="BMU21" s="177"/>
      <c r="BMV21" s="177"/>
      <c r="BMW21" s="177"/>
      <c r="BMX21" s="177"/>
      <c r="BMY21" s="177"/>
      <c r="BMZ21" s="177"/>
      <c r="BNA21" s="177"/>
      <c r="BNB21" s="177"/>
      <c r="BNC21" s="177"/>
      <c r="BND21" s="177"/>
      <c r="BNE21" s="177"/>
      <c r="BNF21" s="177"/>
      <c r="BNG21" s="177"/>
      <c r="BNH21" s="177"/>
      <c r="BNI21" s="177"/>
      <c r="BNJ21" s="177"/>
      <c r="BNK21" s="177"/>
      <c r="BNL21" s="177"/>
      <c r="BNM21" s="177"/>
      <c r="BNN21" s="177"/>
      <c r="BNO21" s="177"/>
      <c r="BNP21" s="177"/>
      <c r="BNQ21" s="177"/>
      <c r="BNR21" s="177"/>
      <c r="BNS21" s="177"/>
      <c r="BNT21" s="177"/>
      <c r="BNU21" s="177"/>
      <c r="BNV21" s="177"/>
      <c r="BNW21" s="177"/>
      <c r="BNX21" s="177"/>
      <c r="BNY21" s="177"/>
      <c r="BNZ21" s="177"/>
      <c r="BOA21" s="177"/>
      <c r="BOB21" s="177"/>
      <c r="BOC21" s="177"/>
      <c r="BOD21" s="177"/>
      <c r="BOE21" s="177"/>
      <c r="BOF21" s="177"/>
      <c r="BOG21" s="177"/>
      <c r="BOH21" s="177"/>
      <c r="BOI21" s="177"/>
      <c r="BOJ21" s="177"/>
      <c r="BOK21" s="177"/>
      <c r="BOL21" s="177"/>
      <c r="BOM21" s="177"/>
      <c r="BON21" s="177"/>
      <c r="BOO21" s="177"/>
      <c r="BOP21" s="177"/>
      <c r="BOQ21" s="177"/>
      <c r="BOR21" s="177"/>
      <c r="BOS21" s="177"/>
      <c r="BOT21" s="177"/>
      <c r="BOU21" s="177"/>
      <c r="BOV21" s="177"/>
      <c r="BOW21" s="177"/>
      <c r="BOX21" s="177"/>
      <c r="BOY21" s="177"/>
      <c r="BOZ21" s="177"/>
      <c r="BPA21" s="177"/>
      <c r="BPB21" s="177"/>
      <c r="BPC21" s="177"/>
      <c r="BPD21" s="177"/>
      <c r="BPE21" s="177"/>
      <c r="BPF21" s="177"/>
      <c r="BPG21" s="177"/>
      <c r="BPH21" s="177"/>
      <c r="BPI21" s="177"/>
      <c r="BPJ21" s="177"/>
      <c r="BPK21" s="177"/>
      <c r="BPL21" s="177"/>
      <c r="BPM21" s="177"/>
      <c r="BPN21" s="177"/>
      <c r="BPO21" s="177"/>
      <c r="BPP21" s="177"/>
      <c r="BPQ21" s="177"/>
      <c r="BPR21" s="177"/>
      <c r="BPS21" s="177"/>
      <c r="BPT21" s="177"/>
      <c r="BPU21" s="177"/>
      <c r="BPV21" s="177"/>
      <c r="BPW21" s="177"/>
      <c r="BPX21" s="177"/>
      <c r="BPY21" s="177"/>
      <c r="BPZ21" s="177"/>
      <c r="BQA21" s="177"/>
      <c r="BQB21" s="177"/>
      <c r="BQC21" s="177"/>
      <c r="BQD21" s="177"/>
      <c r="BQE21" s="177"/>
      <c r="BQF21" s="177"/>
      <c r="BQG21" s="177"/>
      <c r="BQH21" s="177"/>
      <c r="BQI21" s="177"/>
      <c r="BQJ21" s="177"/>
      <c r="BQK21" s="177"/>
      <c r="BQL21" s="177"/>
      <c r="BQM21" s="177"/>
      <c r="BQN21" s="177"/>
      <c r="BQO21" s="177"/>
      <c r="BQP21" s="177"/>
      <c r="BQQ21" s="177"/>
      <c r="BQR21" s="177"/>
      <c r="BQS21" s="177"/>
      <c r="BQT21" s="177"/>
      <c r="BQU21" s="177"/>
      <c r="BQV21" s="177"/>
      <c r="BQW21" s="177"/>
      <c r="BQX21" s="177"/>
      <c r="BQY21" s="177"/>
      <c r="BQZ21" s="177"/>
      <c r="BRA21" s="177"/>
      <c r="BRB21" s="177"/>
      <c r="BRC21" s="177"/>
      <c r="BRD21" s="177"/>
      <c r="BRE21" s="177"/>
      <c r="BRF21" s="177"/>
      <c r="BRG21" s="177"/>
      <c r="BRH21" s="177"/>
      <c r="BRI21" s="177"/>
      <c r="BRJ21" s="177"/>
      <c r="BRK21" s="177"/>
      <c r="BRL21" s="177"/>
      <c r="BRM21" s="177"/>
      <c r="BRN21" s="177"/>
      <c r="BRO21" s="177"/>
      <c r="BRP21" s="177"/>
      <c r="BRQ21" s="177"/>
      <c r="BRR21" s="177"/>
      <c r="BRS21" s="177"/>
      <c r="BRT21" s="177"/>
      <c r="BRU21" s="177"/>
      <c r="BRV21" s="177"/>
      <c r="BRW21" s="177"/>
      <c r="BRX21" s="177"/>
      <c r="BRY21" s="177"/>
      <c r="BRZ21" s="177"/>
      <c r="BSA21" s="177"/>
      <c r="BSB21" s="177"/>
      <c r="BSC21" s="177"/>
      <c r="BSD21" s="177"/>
      <c r="BSE21" s="177"/>
      <c r="BSF21" s="177"/>
      <c r="BSG21" s="177"/>
      <c r="BSH21" s="177"/>
      <c r="BSI21" s="177"/>
      <c r="BSJ21" s="177"/>
      <c r="BSK21" s="177"/>
      <c r="BSL21" s="177"/>
      <c r="BSM21" s="177"/>
      <c r="BSN21" s="177"/>
      <c r="BSO21" s="177"/>
      <c r="BSP21" s="177"/>
      <c r="BSQ21" s="177"/>
      <c r="BSR21" s="177"/>
      <c r="BSS21" s="177"/>
      <c r="BST21" s="177"/>
      <c r="BSU21" s="177"/>
      <c r="BSV21" s="177"/>
      <c r="BSW21" s="177"/>
      <c r="BSX21" s="177"/>
      <c r="BSY21" s="177"/>
      <c r="BSZ21" s="177"/>
      <c r="BTA21" s="177"/>
      <c r="BTB21" s="177"/>
      <c r="BTC21" s="177"/>
      <c r="BTD21" s="177"/>
      <c r="BTE21" s="177"/>
      <c r="BTF21" s="177"/>
      <c r="BTG21" s="177"/>
      <c r="BTH21" s="177"/>
      <c r="BTI21" s="177"/>
      <c r="BTJ21" s="177"/>
      <c r="BTK21" s="177"/>
      <c r="BTL21" s="177"/>
      <c r="BTM21" s="177"/>
      <c r="BTN21" s="177"/>
      <c r="BTO21" s="177"/>
      <c r="BTP21" s="177"/>
      <c r="BTQ21" s="177"/>
      <c r="BTR21" s="177"/>
      <c r="BTS21" s="177"/>
      <c r="BTT21" s="177"/>
      <c r="BTU21" s="177"/>
      <c r="BTV21" s="177"/>
      <c r="BTW21" s="177"/>
      <c r="BTX21" s="177"/>
      <c r="BTY21" s="177"/>
      <c r="BTZ21" s="177"/>
      <c r="BUA21" s="177"/>
      <c r="BUB21" s="177"/>
      <c r="BUC21" s="177"/>
      <c r="BUD21" s="177"/>
      <c r="BUE21" s="177"/>
      <c r="BUF21" s="177"/>
      <c r="BUG21" s="177"/>
      <c r="BUH21" s="177"/>
      <c r="BUI21" s="177"/>
      <c r="BUJ21" s="177"/>
      <c r="BUK21" s="177"/>
      <c r="BUL21" s="177"/>
      <c r="BUM21" s="177"/>
      <c r="BUN21" s="177"/>
      <c r="BUO21" s="177"/>
      <c r="BUP21" s="177"/>
      <c r="BUQ21" s="177"/>
      <c r="BUR21" s="177"/>
      <c r="BUS21" s="177"/>
      <c r="BUT21" s="177"/>
      <c r="BUU21" s="177"/>
      <c r="BUV21" s="177"/>
      <c r="BUW21" s="177"/>
      <c r="BUX21" s="177"/>
      <c r="BUY21" s="177"/>
      <c r="BUZ21" s="177"/>
      <c r="BVA21" s="177"/>
      <c r="BVB21" s="177"/>
      <c r="BVC21" s="177"/>
      <c r="BVD21" s="177"/>
      <c r="BVE21" s="177"/>
      <c r="BVF21" s="177"/>
      <c r="BVG21" s="177"/>
      <c r="BVH21" s="177"/>
      <c r="BVI21" s="177"/>
      <c r="BVJ21" s="177"/>
      <c r="BVK21" s="177"/>
      <c r="BVL21" s="177"/>
      <c r="BVM21" s="177"/>
      <c r="BVN21" s="177"/>
      <c r="BVO21" s="177"/>
      <c r="BVP21" s="177"/>
      <c r="BVQ21" s="177"/>
      <c r="BVR21" s="177"/>
      <c r="BVS21" s="177"/>
      <c r="BVT21" s="177"/>
      <c r="BVU21" s="177"/>
      <c r="BVV21" s="177"/>
      <c r="BVW21" s="177"/>
      <c r="BVX21" s="177"/>
      <c r="BVY21" s="177"/>
      <c r="BVZ21" s="177"/>
      <c r="BWA21" s="177"/>
      <c r="BWB21" s="177"/>
      <c r="BWC21" s="177"/>
      <c r="BWD21" s="177"/>
      <c r="BWE21" s="177"/>
      <c r="BWF21" s="177"/>
      <c r="BWG21" s="177"/>
      <c r="BWH21" s="177"/>
      <c r="BWI21" s="177"/>
      <c r="BWJ21" s="177"/>
      <c r="BWK21" s="177"/>
      <c r="BWL21" s="177"/>
      <c r="BWM21" s="177"/>
      <c r="BWN21" s="177"/>
      <c r="BWO21" s="177"/>
      <c r="BWP21" s="177"/>
      <c r="BWQ21" s="177"/>
      <c r="BWR21" s="177"/>
      <c r="BWS21" s="177"/>
      <c r="BWT21" s="177"/>
      <c r="BWU21" s="177"/>
      <c r="BWV21" s="177"/>
      <c r="BWW21" s="177"/>
      <c r="BWX21" s="177"/>
      <c r="BWY21" s="177"/>
      <c r="BWZ21" s="177"/>
      <c r="BXA21" s="177"/>
      <c r="BXB21" s="177"/>
      <c r="BXC21" s="177"/>
      <c r="BXD21" s="177"/>
      <c r="BXE21" s="177"/>
      <c r="BXF21" s="177"/>
      <c r="BXG21" s="177"/>
      <c r="BXH21" s="177"/>
      <c r="BXI21" s="177"/>
      <c r="BXJ21" s="177"/>
      <c r="BXK21" s="177"/>
      <c r="BXL21" s="177"/>
      <c r="BXM21" s="177"/>
      <c r="BXN21" s="177"/>
      <c r="BXO21" s="177"/>
      <c r="BXP21" s="177"/>
      <c r="BXQ21" s="177"/>
      <c r="BXR21" s="177"/>
      <c r="BXS21" s="177"/>
      <c r="BXT21" s="177"/>
      <c r="BXU21" s="177"/>
      <c r="BXV21" s="177"/>
      <c r="BXW21" s="177"/>
      <c r="BXX21" s="177"/>
      <c r="BXY21" s="177"/>
      <c r="BXZ21" s="177"/>
      <c r="BYA21" s="177"/>
      <c r="BYB21" s="177"/>
      <c r="BYC21" s="177"/>
      <c r="BYD21" s="177"/>
      <c r="BYE21" s="177"/>
      <c r="BYF21" s="177"/>
      <c r="BYG21" s="177"/>
      <c r="BYH21" s="177"/>
      <c r="BYI21" s="177"/>
      <c r="BYJ21" s="177"/>
      <c r="BYK21" s="177"/>
      <c r="BYL21" s="177"/>
      <c r="BYM21" s="177"/>
      <c r="BYN21" s="177"/>
      <c r="BYO21" s="177"/>
      <c r="BYP21" s="177"/>
      <c r="BYQ21" s="177"/>
      <c r="BYR21" s="177"/>
      <c r="BYS21" s="177"/>
      <c r="BYT21" s="177"/>
      <c r="BYU21" s="177"/>
      <c r="BYV21" s="177"/>
      <c r="BYW21" s="177"/>
      <c r="BYX21" s="177"/>
      <c r="BYY21" s="177"/>
      <c r="BYZ21" s="177"/>
      <c r="BZA21" s="177"/>
      <c r="BZB21" s="177"/>
      <c r="BZC21" s="177"/>
      <c r="BZD21" s="177"/>
      <c r="BZE21" s="177"/>
      <c r="BZF21" s="177"/>
      <c r="BZG21" s="177"/>
      <c r="BZH21" s="177"/>
      <c r="BZI21" s="177"/>
      <c r="BZJ21" s="177"/>
      <c r="BZK21" s="177"/>
      <c r="BZL21" s="177"/>
      <c r="BZM21" s="177"/>
      <c r="BZN21" s="177"/>
      <c r="BZO21" s="177"/>
      <c r="BZP21" s="177"/>
      <c r="BZQ21" s="177"/>
      <c r="BZR21" s="177"/>
      <c r="BZS21" s="177"/>
      <c r="BZT21" s="177"/>
      <c r="BZU21" s="177"/>
      <c r="BZV21" s="177"/>
      <c r="BZW21" s="177"/>
      <c r="BZX21" s="177"/>
      <c r="BZY21" s="177"/>
      <c r="BZZ21" s="177"/>
      <c r="CAA21" s="177"/>
      <c r="CAB21" s="177"/>
      <c r="CAC21" s="177"/>
      <c r="CAD21" s="177"/>
      <c r="CAE21" s="177"/>
      <c r="CAF21" s="177"/>
      <c r="CAG21" s="177"/>
      <c r="CAH21" s="177"/>
      <c r="CAI21" s="177"/>
      <c r="CAJ21" s="177"/>
      <c r="CAK21" s="177"/>
      <c r="CAL21" s="177"/>
      <c r="CAM21" s="177"/>
      <c r="CAN21" s="177"/>
      <c r="CAO21" s="177"/>
      <c r="CAP21" s="177"/>
      <c r="CAQ21" s="177"/>
      <c r="CAR21" s="177"/>
      <c r="CAS21" s="177"/>
      <c r="CAT21" s="177"/>
      <c r="CAU21" s="177"/>
      <c r="CAV21" s="177"/>
      <c r="CAW21" s="177"/>
      <c r="CAX21" s="177"/>
      <c r="CAY21" s="177"/>
      <c r="CAZ21" s="177"/>
      <c r="CBA21" s="177"/>
      <c r="CBB21" s="177"/>
      <c r="CBC21" s="177"/>
      <c r="CBD21" s="177"/>
      <c r="CBE21" s="177"/>
      <c r="CBF21" s="177"/>
      <c r="CBG21" s="177"/>
      <c r="CBH21" s="177"/>
      <c r="CBI21" s="177"/>
      <c r="CBJ21" s="177"/>
      <c r="CBK21" s="177"/>
      <c r="CBL21" s="177"/>
      <c r="CBM21" s="177"/>
      <c r="CBN21" s="177"/>
      <c r="CBO21" s="177"/>
      <c r="CBP21" s="177"/>
      <c r="CBQ21" s="177"/>
      <c r="CBR21" s="177"/>
      <c r="CBS21" s="177"/>
      <c r="CBT21" s="177"/>
      <c r="CBU21" s="177"/>
      <c r="CBV21" s="177"/>
      <c r="CBW21" s="177"/>
      <c r="CBX21" s="177"/>
      <c r="CBY21" s="177"/>
      <c r="CBZ21" s="177"/>
      <c r="CCA21" s="177"/>
      <c r="CCB21" s="177"/>
      <c r="CCC21" s="177"/>
      <c r="CCD21" s="177"/>
      <c r="CCE21" s="177"/>
      <c r="CCF21" s="177"/>
      <c r="CCG21" s="177"/>
      <c r="CCH21" s="177"/>
      <c r="CCI21" s="177"/>
      <c r="CCJ21" s="177"/>
      <c r="CCK21" s="177"/>
      <c r="CCL21" s="177"/>
      <c r="CCM21" s="177"/>
      <c r="CCN21" s="177"/>
      <c r="CCO21" s="177"/>
      <c r="CCP21" s="177"/>
      <c r="CCQ21" s="177"/>
      <c r="CCR21" s="177"/>
      <c r="CCS21" s="177"/>
      <c r="CCT21" s="177"/>
      <c r="CCU21" s="177"/>
      <c r="CCV21" s="177"/>
      <c r="CCW21" s="177"/>
      <c r="CCX21" s="177"/>
      <c r="CCY21" s="177"/>
      <c r="CCZ21" s="177"/>
      <c r="CDA21" s="177"/>
      <c r="CDB21" s="177"/>
      <c r="CDC21" s="177"/>
      <c r="CDD21" s="177"/>
      <c r="CDE21" s="177"/>
      <c r="CDF21" s="177"/>
      <c r="CDG21" s="177"/>
      <c r="CDH21" s="177"/>
      <c r="CDI21" s="177"/>
      <c r="CDJ21" s="177"/>
      <c r="CDK21" s="177"/>
      <c r="CDL21" s="177"/>
      <c r="CDM21" s="177"/>
      <c r="CDN21" s="177"/>
      <c r="CDO21" s="177"/>
      <c r="CDP21" s="177"/>
      <c r="CDQ21" s="177"/>
      <c r="CDR21" s="177"/>
      <c r="CDS21" s="177"/>
      <c r="CDT21" s="177"/>
      <c r="CDU21" s="177"/>
      <c r="CDV21" s="177"/>
      <c r="CDW21" s="177"/>
      <c r="CDX21" s="177"/>
      <c r="CDY21" s="177"/>
      <c r="CDZ21" s="177"/>
      <c r="CEA21" s="177"/>
      <c r="CEB21" s="177"/>
      <c r="CEC21" s="177"/>
      <c r="CED21" s="177"/>
      <c r="CEE21" s="177"/>
      <c r="CEF21" s="177"/>
      <c r="CEG21" s="177"/>
      <c r="CEH21" s="177"/>
      <c r="CEI21" s="177"/>
      <c r="CEJ21" s="177"/>
      <c r="CEK21" s="177"/>
      <c r="CEL21" s="177"/>
      <c r="CEM21" s="177"/>
      <c r="CEN21" s="177"/>
      <c r="CEO21" s="177"/>
      <c r="CEP21" s="177"/>
      <c r="CEQ21" s="177"/>
      <c r="CER21" s="177"/>
      <c r="CES21" s="177"/>
      <c r="CET21" s="177"/>
      <c r="CEU21" s="177"/>
      <c r="CEV21" s="177"/>
      <c r="CEW21" s="177"/>
      <c r="CEX21" s="177"/>
      <c r="CEY21" s="177"/>
      <c r="CEZ21" s="177"/>
      <c r="CFA21" s="177"/>
      <c r="CFB21" s="177"/>
      <c r="CFC21" s="177"/>
      <c r="CFD21" s="177"/>
      <c r="CFE21" s="177"/>
      <c r="CFF21" s="177"/>
      <c r="CFG21" s="177"/>
      <c r="CFH21" s="177"/>
      <c r="CFI21" s="177"/>
      <c r="CFJ21" s="177"/>
      <c r="CFK21" s="177"/>
      <c r="CFL21" s="177"/>
      <c r="CFM21" s="177"/>
      <c r="CFN21" s="177"/>
      <c r="CFO21" s="177"/>
      <c r="CFP21" s="177"/>
      <c r="CFQ21" s="177"/>
      <c r="CFR21" s="177"/>
      <c r="CFS21" s="177"/>
      <c r="CFT21" s="177"/>
      <c r="CFU21" s="177"/>
      <c r="CFV21" s="177"/>
      <c r="CFW21" s="177"/>
      <c r="CFX21" s="177"/>
      <c r="CFY21" s="177"/>
      <c r="CFZ21" s="177"/>
      <c r="CGA21" s="177"/>
      <c r="CGB21" s="177"/>
      <c r="CGC21" s="177"/>
      <c r="CGD21" s="177"/>
      <c r="CGE21" s="177"/>
      <c r="CGF21" s="177"/>
      <c r="CGG21" s="177"/>
      <c r="CGH21" s="177"/>
      <c r="CGI21" s="177"/>
      <c r="CGJ21" s="177"/>
      <c r="CGK21" s="177"/>
      <c r="CGL21" s="177"/>
      <c r="CGM21" s="177"/>
      <c r="CGN21" s="177"/>
      <c r="CGO21" s="177"/>
      <c r="CGP21" s="177"/>
      <c r="CGQ21" s="177"/>
      <c r="CGR21" s="177"/>
      <c r="CGS21" s="177"/>
      <c r="CGT21" s="177"/>
      <c r="CGU21" s="177"/>
      <c r="CGV21" s="177"/>
      <c r="CGW21" s="177"/>
      <c r="CGX21" s="177"/>
      <c r="CGY21" s="177"/>
      <c r="CGZ21" s="177"/>
      <c r="CHA21" s="177"/>
      <c r="CHB21" s="177"/>
      <c r="CHC21" s="177"/>
      <c r="CHD21" s="177"/>
      <c r="CHE21" s="177"/>
      <c r="CHF21" s="177"/>
      <c r="CHG21" s="177"/>
      <c r="CHH21" s="177"/>
      <c r="CHI21" s="177"/>
      <c r="CHJ21" s="177"/>
      <c r="CHK21" s="177"/>
      <c r="CHL21" s="177"/>
      <c r="CHM21" s="177"/>
      <c r="CHN21" s="177"/>
      <c r="CHO21" s="177"/>
      <c r="CHP21" s="177"/>
      <c r="CHQ21" s="177"/>
      <c r="CHR21" s="177"/>
      <c r="CHS21" s="177"/>
      <c r="CHT21" s="177"/>
      <c r="CHU21" s="177"/>
      <c r="CHV21" s="177"/>
      <c r="CHW21" s="177"/>
      <c r="CHX21" s="177"/>
      <c r="CHY21" s="177"/>
      <c r="CHZ21" s="177"/>
      <c r="CIA21" s="177"/>
      <c r="CIB21" s="177"/>
      <c r="CIC21" s="177"/>
      <c r="CID21" s="177"/>
      <c r="CIE21" s="177"/>
      <c r="CIF21" s="177"/>
      <c r="CIG21" s="177"/>
      <c r="CIH21" s="177"/>
      <c r="CII21" s="177"/>
      <c r="CIJ21" s="177"/>
      <c r="CIK21" s="177"/>
      <c r="CIL21" s="177"/>
      <c r="CIM21" s="177"/>
      <c r="CIN21" s="177"/>
      <c r="CIO21" s="177"/>
      <c r="CIP21" s="177"/>
      <c r="CIQ21" s="177"/>
      <c r="CIR21" s="177"/>
      <c r="CIS21" s="177"/>
      <c r="CIT21" s="177"/>
      <c r="CIU21" s="177"/>
      <c r="CIV21" s="177"/>
      <c r="CIW21" s="177"/>
      <c r="CIX21" s="177"/>
      <c r="CIY21" s="177"/>
      <c r="CIZ21" s="177"/>
      <c r="CJA21" s="177"/>
      <c r="CJB21" s="177"/>
      <c r="CJC21" s="177"/>
      <c r="CJD21" s="177"/>
      <c r="CJE21" s="177"/>
      <c r="CJF21" s="177"/>
      <c r="CJG21" s="177"/>
      <c r="CJH21" s="177"/>
      <c r="CJI21" s="177"/>
      <c r="CJJ21" s="177"/>
      <c r="CJK21" s="177"/>
      <c r="CJL21" s="177"/>
      <c r="CJM21" s="177"/>
      <c r="CJN21" s="177"/>
      <c r="CJO21" s="177"/>
      <c r="CJP21" s="177"/>
      <c r="CJQ21" s="177"/>
      <c r="CJR21" s="177"/>
      <c r="CJS21" s="177"/>
      <c r="CJT21" s="177"/>
      <c r="CJU21" s="177"/>
      <c r="CJV21" s="177"/>
      <c r="CJW21" s="177"/>
      <c r="CJX21" s="177"/>
      <c r="CJY21" s="177"/>
      <c r="CJZ21" s="177"/>
      <c r="CKA21" s="177"/>
      <c r="CKB21" s="177"/>
      <c r="CKC21" s="177"/>
      <c r="CKD21" s="177"/>
      <c r="CKE21" s="177"/>
      <c r="CKF21" s="177"/>
      <c r="CKG21" s="177"/>
      <c r="CKH21" s="177"/>
      <c r="CKI21" s="177"/>
      <c r="CKJ21" s="177"/>
      <c r="CKK21" s="177"/>
      <c r="CKL21" s="177"/>
      <c r="CKM21" s="177"/>
      <c r="CKN21" s="177"/>
      <c r="CKO21" s="177"/>
      <c r="CKP21" s="177"/>
      <c r="CKQ21" s="177"/>
      <c r="CKR21" s="177"/>
      <c r="CKS21" s="177"/>
      <c r="CKT21" s="177"/>
      <c r="CKU21" s="177"/>
      <c r="CKV21" s="177"/>
      <c r="CKW21" s="177"/>
      <c r="CKX21" s="177"/>
      <c r="CKY21" s="177"/>
      <c r="CKZ21" s="177"/>
      <c r="CLA21" s="177"/>
      <c r="CLB21" s="177"/>
      <c r="CLC21" s="177"/>
      <c r="CLD21" s="177"/>
      <c r="CLE21" s="177"/>
      <c r="CLF21" s="177"/>
      <c r="CLG21" s="177"/>
      <c r="CLH21" s="177"/>
      <c r="CLI21" s="177"/>
      <c r="CLJ21" s="177"/>
      <c r="CLK21" s="177"/>
      <c r="CLL21" s="177"/>
      <c r="CLM21" s="177"/>
      <c r="CLN21" s="177"/>
      <c r="CLO21" s="177"/>
      <c r="CLP21" s="177"/>
      <c r="CLQ21" s="177"/>
      <c r="CLR21" s="177"/>
      <c r="CLS21" s="177"/>
      <c r="CLT21" s="177"/>
      <c r="CLU21" s="177"/>
      <c r="CLV21" s="177"/>
      <c r="CLW21" s="177"/>
      <c r="CLX21" s="177"/>
      <c r="CLY21" s="177"/>
      <c r="CLZ21" s="177"/>
      <c r="CMA21" s="177"/>
      <c r="CMB21" s="177"/>
      <c r="CMC21" s="177"/>
      <c r="CMD21" s="177"/>
      <c r="CME21" s="177"/>
      <c r="CMF21" s="177"/>
      <c r="CMG21" s="177"/>
      <c r="CMH21" s="177"/>
      <c r="CMI21" s="177"/>
      <c r="CMJ21" s="177"/>
      <c r="CMK21" s="177"/>
      <c r="CML21" s="177"/>
      <c r="CMM21" s="177"/>
      <c r="CMN21" s="177"/>
      <c r="CMO21" s="177"/>
      <c r="CMP21" s="177"/>
      <c r="CMQ21" s="177"/>
      <c r="CMR21" s="177"/>
      <c r="CMS21" s="177"/>
      <c r="CMT21" s="177"/>
      <c r="CMU21" s="177"/>
      <c r="CMV21" s="177"/>
      <c r="CMW21" s="177"/>
      <c r="CMX21" s="177"/>
      <c r="CMY21" s="177"/>
      <c r="CMZ21" s="177"/>
      <c r="CNA21" s="177"/>
      <c r="CNB21" s="177"/>
      <c r="CNC21" s="177"/>
      <c r="CND21" s="177"/>
      <c r="CNE21" s="177"/>
      <c r="CNF21" s="177"/>
      <c r="CNG21" s="177"/>
      <c r="CNH21" s="177"/>
      <c r="CNI21" s="177"/>
      <c r="CNJ21" s="177"/>
      <c r="CNK21" s="177"/>
      <c r="CNL21" s="177"/>
      <c r="CNM21" s="177"/>
      <c r="CNN21" s="177"/>
      <c r="CNO21" s="177"/>
      <c r="CNP21" s="177"/>
      <c r="CNQ21" s="177"/>
      <c r="CNR21" s="177"/>
      <c r="CNS21" s="177"/>
      <c r="CNT21" s="177"/>
      <c r="CNU21" s="177"/>
      <c r="CNV21" s="177"/>
      <c r="CNW21" s="177"/>
      <c r="CNX21" s="177"/>
      <c r="CNY21" s="177"/>
      <c r="CNZ21" s="177"/>
      <c r="COA21" s="177"/>
      <c r="COB21" s="177"/>
      <c r="COC21" s="177"/>
      <c r="COD21" s="177"/>
      <c r="COE21" s="177"/>
      <c r="COF21" s="177"/>
      <c r="COG21" s="177"/>
      <c r="COH21" s="177"/>
      <c r="COI21" s="177"/>
      <c r="COJ21" s="177"/>
      <c r="COK21" s="177"/>
      <c r="COL21" s="177"/>
      <c r="COM21" s="177"/>
      <c r="CON21" s="177"/>
      <c r="COO21" s="177"/>
      <c r="COP21" s="177"/>
      <c r="COQ21" s="177"/>
      <c r="COR21" s="177"/>
      <c r="COS21" s="177"/>
      <c r="COT21" s="177"/>
      <c r="COU21" s="177"/>
      <c r="COV21" s="177"/>
      <c r="COW21" s="177"/>
      <c r="COX21" s="177"/>
      <c r="COY21" s="177"/>
      <c r="COZ21" s="177"/>
      <c r="CPA21" s="177"/>
      <c r="CPB21" s="177"/>
      <c r="CPC21" s="177"/>
      <c r="CPD21" s="177"/>
      <c r="CPE21" s="177"/>
      <c r="CPF21" s="177"/>
      <c r="CPG21" s="177"/>
      <c r="CPH21" s="177"/>
      <c r="CPI21" s="177"/>
      <c r="CPJ21" s="177"/>
      <c r="CPK21" s="177"/>
      <c r="CPL21" s="177"/>
      <c r="CPM21" s="177"/>
      <c r="CPN21" s="177"/>
      <c r="CPO21" s="177"/>
      <c r="CPP21" s="177"/>
      <c r="CPQ21" s="177"/>
      <c r="CPR21" s="177"/>
      <c r="CPS21" s="177"/>
      <c r="CPT21" s="177"/>
      <c r="CPU21" s="177"/>
      <c r="CPV21" s="177"/>
      <c r="CPW21" s="177"/>
      <c r="CPX21" s="177"/>
      <c r="CPY21" s="177"/>
      <c r="CPZ21" s="177"/>
      <c r="CQA21" s="177"/>
      <c r="CQB21" s="177"/>
      <c r="CQC21" s="177"/>
      <c r="CQD21" s="177"/>
      <c r="CQE21" s="177"/>
      <c r="CQF21" s="177"/>
      <c r="CQG21" s="177"/>
      <c r="CQH21" s="177"/>
      <c r="CQI21" s="177"/>
      <c r="CQJ21" s="177"/>
      <c r="CQK21" s="177"/>
      <c r="CQL21" s="177"/>
      <c r="CQM21" s="177"/>
      <c r="CQN21" s="177"/>
      <c r="CQO21" s="177"/>
      <c r="CQP21" s="177"/>
      <c r="CQQ21" s="177"/>
      <c r="CQR21" s="177"/>
      <c r="CQS21" s="177"/>
      <c r="CQT21" s="177"/>
      <c r="CQU21" s="177"/>
      <c r="CQV21" s="177"/>
      <c r="CQW21" s="177"/>
      <c r="CQX21" s="177"/>
      <c r="CQY21" s="177"/>
      <c r="CQZ21" s="177"/>
      <c r="CRA21" s="177"/>
      <c r="CRB21" s="177"/>
      <c r="CRC21" s="177"/>
      <c r="CRD21" s="177"/>
      <c r="CRE21" s="177"/>
      <c r="CRF21" s="177"/>
      <c r="CRG21" s="177"/>
      <c r="CRH21" s="177"/>
      <c r="CRI21" s="177"/>
      <c r="CRJ21" s="177"/>
      <c r="CRK21" s="177"/>
      <c r="CRL21" s="177"/>
      <c r="CRM21" s="177"/>
      <c r="CRN21" s="177"/>
      <c r="CRO21" s="177"/>
      <c r="CRP21" s="177"/>
      <c r="CRQ21" s="177"/>
      <c r="CRR21" s="177"/>
      <c r="CRS21" s="177"/>
      <c r="CRT21" s="177"/>
      <c r="CRU21" s="177"/>
      <c r="CRV21" s="177"/>
      <c r="CRW21" s="177"/>
      <c r="CRX21" s="177"/>
      <c r="CRY21" s="177"/>
      <c r="CRZ21" s="177"/>
      <c r="CSA21" s="177"/>
      <c r="CSB21" s="177"/>
      <c r="CSC21" s="177"/>
      <c r="CSD21" s="177"/>
      <c r="CSE21" s="177"/>
      <c r="CSF21" s="177"/>
      <c r="CSG21" s="177"/>
      <c r="CSH21" s="177"/>
      <c r="CSI21" s="177"/>
      <c r="CSJ21" s="177"/>
      <c r="CSK21" s="177"/>
      <c r="CSL21" s="177"/>
      <c r="CSM21" s="177"/>
      <c r="CSN21" s="177"/>
      <c r="CSO21" s="177"/>
      <c r="CSP21" s="177"/>
      <c r="CSQ21" s="177"/>
      <c r="CSR21" s="177"/>
      <c r="CSS21" s="177"/>
      <c r="CST21" s="177"/>
      <c r="CSU21" s="177"/>
      <c r="CSV21" s="177"/>
      <c r="CSW21" s="177"/>
      <c r="CSX21" s="177"/>
      <c r="CSY21" s="177"/>
      <c r="CSZ21" s="177"/>
      <c r="CTA21" s="177"/>
      <c r="CTB21" s="177"/>
      <c r="CTC21" s="177"/>
      <c r="CTD21" s="177"/>
      <c r="CTE21" s="177"/>
      <c r="CTF21" s="177"/>
      <c r="CTG21" s="177"/>
      <c r="CTH21" s="177"/>
      <c r="CTI21" s="177"/>
      <c r="CTJ21" s="177"/>
      <c r="CTK21" s="177"/>
      <c r="CTL21" s="177"/>
      <c r="CTM21" s="177"/>
      <c r="CTN21" s="177"/>
      <c r="CTO21" s="177"/>
      <c r="CTP21" s="177"/>
      <c r="CTQ21" s="177"/>
      <c r="CTR21" s="177"/>
      <c r="CTS21" s="177"/>
      <c r="CTT21" s="177"/>
      <c r="CTU21" s="177"/>
      <c r="CTV21" s="177"/>
      <c r="CTW21" s="177"/>
      <c r="CTX21" s="177"/>
      <c r="CTY21" s="177"/>
      <c r="CTZ21" s="177"/>
      <c r="CUA21" s="177"/>
      <c r="CUB21" s="177"/>
      <c r="CUC21" s="177"/>
      <c r="CUD21" s="177"/>
      <c r="CUE21" s="177"/>
      <c r="CUF21" s="177"/>
      <c r="CUG21" s="177"/>
      <c r="CUH21" s="177"/>
      <c r="CUI21" s="177"/>
      <c r="CUJ21" s="177"/>
      <c r="CUK21" s="177"/>
      <c r="CUL21" s="177"/>
      <c r="CUM21" s="177"/>
      <c r="CUN21" s="177"/>
      <c r="CUO21" s="177"/>
      <c r="CUP21" s="177"/>
      <c r="CUQ21" s="177"/>
      <c r="CUR21" s="177"/>
      <c r="CUS21" s="177"/>
      <c r="CUT21" s="177"/>
      <c r="CUU21" s="177"/>
      <c r="CUV21" s="177"/>
      <c r="CUW21" s="177"/>
      <c r="CUX21" s="177"/>
      <c r="CUY21" s="177"/>
      <c r="CUZ21" s="177"/>
      <c r="CVA21" s="177"/>
      <c r="CVB21" s="177"/>
      <c r="CVC21" s="177"/>
      <c r="CVD21" s="177"/>
      <c r="CVE21" s="177"/>
      <c r="CVF21" s="177"/>
      <c r="CVG21" s="177"/>
      <c r="CVH21" s="177"/>
      <c r="CVI21" s="177"/>
      <c r="CVJ21" s="177"/>
      <c r="CVK21" s="177"/>
      <c r="CVL21" s="177"/>
      <c r="CVM21" s="177"/>
      <c r="CVN21" s="177"/>
      <c r="CVO21" s="177"/>
      <c r="CVP21" s="177"/>
      <c r="CVQ21" s="177"/>
      <c r="CVR21" s="177"/>
      <c r="CVS21" s="177"/>
      <c r="CVT21" s="177"/>
      <c r="CVU21" s="177"/>
      <c r="CVV21" s="177"/>
      <c r="CVW21" s="177"/>
      <c r="CVX21" s="177"/>
      <c r="CVY21" s="177"/>
      <c r="CVZ21" s="177"/>
      <c r="CWA21" s="177"/>
      <c r="CWB21" s="177"/>
      <c r="CWC21" s="177"/>
      <c r="CWD21" s="177"/>
      <c r="CWE21" s="177"/>
      <c r="CWF21" s="177"/>
      <c r="CWG21" s="177"/>
      <c r="CWH21" s="177"/>
      <c r="CWI21" s="177"/>
      <c r="CWJ21" s="177"/>
      <c r="CWK21" s="177"/>
      <c r="CWL21" s="177"/>
      <c r="CWM21" s="177"/>
      <c r="CWN21" s="177"/>
      <c r="CWO21" s="177"/>
      <c r="CWP21" s="177"/>
      <c r="CWQ21" s="177"/>
      <c r="CWR21" s="177"/>
      <c r="CWS21" s="177"/>
      <c r="CWT21" s="177"/>
      <c r="CWU21" s="177"/>
      <c r="CWV21" s="177"/>
      <c r="CWW21" s="177"/>
      <c r="CWX21" s="177"/>
      <c r="CWY21" s="177"/>
      <c r="CWZ21" s="177"/>
      <c r="CXA21" s="177"/>
      <c r="CXB21" s="177"/>
      <c r="CXC21" s="177"/>
      <c r="CXD21" s="177"/>
      <c r="CXE21" s="177"/>
      <c r="CXF21" s="177"/>
      <c r="CXG21" s="177"/>
      <c r="CXH21" s="177"/>
      <c r="CXI21" s="177"/>
      <c r="CXJ21" s="177"/>
      <c r="CXK21" s="177"/>
      <c r="CXL21" s="177"/>
      <c r="CXM21" s="177"/>
      <c r="CXN21" s="177"/>
      <c r="CXO21" s="177"/>
      <c r="CXP21" s="177"/>
      <c r="CXQ21" s="177"/>
      <c r="CXR21" s="177"/>
      <c r="CXS21" s="177"/>
      <c r="CXT21" s="177"/>
      <c r="CXU21" s="177"/>
      <c r="CXV21" s="177"/>
      <c r="CXW21" s="177"/>
      <c r="CXX21" s="177"/>
      <c r="CXY21" s="177"/>
      <c r="CXZ21" s="177"/>
      <c r="CYA21" s="177"/>
      <c r="CYB21" s="177"/>
      <c r="CYC21" s="177"/>
      <c r="CYD21" s="177"/>
      <c r="CYE21" s="177"/>
      <c r="CYF21" s="177"/>
      <c r="CYG21" s="177"/>
      <c r="CYH21" s="177"/>
      <c r="CYI21" s="177"/>
      <c r="CYJ21" s="177"/>
      <c r="CYK21" s="177"/>
      <c r="CYL21" s="177"/>
      <c r="CYM21" s="177"/>
      <c r="CYN21" s="177"/>
      <c r="CYO21" s="177"/>
      <c r="CYP21" s="177"/>
      <c r="CYQ21" s="177"/>
      <c r="CYR21" s="177"/>
      <c r="CYS21" s="177"/>
      <c r="CYT21" s="177"/>
      <c r="CYU21" s="177"/>
      <c r="CYV21" s="177"/>
      <c r="CYW21" s="177"/>
      <c r="CYX21" s="177"/>
      <c r="CYY21" s="177"/>
      <c r="CYZ21" s="177"/>
      <c r="CZA21" s="177"/>
      <c r="CZB21" s="177"/>
      <c r="CZC21" s="177"/>
      <c r="CZD21" s="177"/>
      <c r="CZE21" s="177"/>
      <c r="CZF21" s="177"/>
      <c r="CZG21" s="177"/>
      <c r="CZH21" s="177"/>
      <c r="CZI21" s="177"/>
      <c r="CZJ21" s="177"/>
      <c r="CZK21" s="177"/>
      <c r="CZL21" s="177"/>
      <c r="CZM21" s="177"/>
      <c r="CZN21" s="177"/>
      <c r="CZO21" s="177"/>
      <c r="CZP21" s="177"/>
      <c r="CZQ21" s="177"/>
      <c r="CZR21" s="177"/>
      <c r="CZS21" s="177"/>
      <c r="CZT21" s="177"/>
      <c r="CZU21" s="177"/>
      <c r="CZV21" s="177"/>
      <c r="CZW21" s="177"/>
      <c r="CZX21" s="177"/>
      <c r="CZY21" s="177"/>
      <c r="CZZ21" s="177"/>
      <c r="DAA21" s="177"/>
      <c r="DAB21" s="177"/>
      <c r="DAC21" s="177"/>
      <c r="DAD21" s="177"/>
      <c r="DAE21" s="177"/>
      <c r="DAF21" s="177"/>
      <c r="DAG21" s="177"/>
      <c r="DAH21" s="177"/>
      <c r="DAI21" s="177"/>
      <c r="DAJ21" s="177"/>
      <c r="DAK21" s="177"/>
      <c r="DAL21" s="177"/>
      <c r="DAM21" s="177"/>
      <c r="DAN21" s="177"/>
      <c r="DAO21" s="177"/>
      <c r="DAP21" s="177"/>
      <c r="DAQ21" s="177"/>
      <c r="DAR21" s="177"/>
      <c r="DAS21" s="177"/>
      <c r="DAT21" s="177"/>
      <c r="DAU21" s="177"/>
      <c r="DAV21" s="177"/>
      <c r="DAW21" s="177"/>
      <c r="DAX21" s="177"/>
      <c r="DAY21" s="177"/>
      <c r="DAZ21" s="177"/>
      <c r="DBA21" s="177"/>
      <c r="DBB21" s="177"/>
      <c r="DBC21" s="177"/>
      <c r="DBD21" s="177"/>
      <c r="DBE21" s="177"/>
      <c r="DBF21" s="177"/>
      <c r="DBG21" s="177"/>
      <c r="DBH21" s="177"/>
      <c r="DBI21" s="177"/>
      <c r="DBJ21" s="177"/>
      <c r="DBK21" s="177"/>
      <c r="DBL21" s="177"/>
      <c r="DBM21" s="177"/>
      <c r="DBN21" s="177"/>
      <c r="DBO21" s="177"/>
      <c r="DBP21" s="177"/>
      <c r="DBQ21" s="177"/>
      <c r="DBR21" s="177"/>
      <c r="DBS21" s="177"/>
      <c r="DBT21" s="177"/>
      <c r="DBU21" s="177"/>
      <c r="DBV21" s="177"/>
      <c r="DBW21" s="177"/>
      <c r="DBX21" s="177"/>
      <c r="DBY21" s="177"/>
      <c r="DBZ21" s="177"/>
      <c r="DCA21" s="177"/>
      <c r="DCB21" s="177"/>
      <c r="DCC21" s="177"/>
      <c r="DCD21" s="177"/>
      <c r="DCE21" s="177"/>
      <c r="DCF21" s="177"/>
      <c r="DCG21" s="177"/>
      <c r="DCH21" s="177"/>
      <c r="DCI21" s="177"/>
      <c r="DCJ21" s="177"/>
      <c r="DCK21" s="177"/>
      <c r="DCL21" s="177"/>
      <c r="DCM21" s="177"/>
      <c r="DCN21" s="177"/>
      <c r="DCO21" s="177"/>
      <c r="DCP21" s="177"/>
      <c r="DCQ21" s="177"/>
      <c r="DCR21" s="177"/>
      <c r="DCS21" s="177"/>
      <c r="DCT21" s="177"/>
      <c r="DCU21" s="177"/>
      <c r="DCV21" s="177"/>
      <c r="DCW21" s="177"/>
      <c r="DCX21" s="177"/>
      <c r="DCY21" s="177"/>
      <c r="DCZ21" s="177"/>
      <c r="DDA21" s="177"/>
      <c r="DDB21" s="177"/>
      <c r="DDC21" s="177"/>
      <c r="DDD21" s="177"/>
      <c r="DDE21" s="177"/>
      <c r="DDF21" s="177"/>
      <c r="DDG21" s="177"/>
      <c r="DDH21" s="177"/>
      <c r="DDI21" s="177"/>
      <c r="DDJ21" s="177"/>
      <c r="DDK21" s="177"/>
      <c r="DDL21" s="177"/>
      <c r="DDM21" s="177"/>
      <c r="DDN21" s="177"/>
      <c r="DDO21" s="177"/>
      <c r="DDP21" s="177"/>
      <c r="DDQ21" s="177"/>
      <c r="DDR21" s="177"/>
      <c r="DDS21" s="177"/>
      <c r="DDT21" s="177"/>
      <c r="DDU21" s="177"/>
      <c r="DDV21" s="177"/>
      <c r="DDW21" s="177"/>
      <c r="DDX21" s="177"/>
      <c r="DDY21" s="177"/>
      <c r="DDZ21" s="177"/>
      <c r="DEA21" s="177"/>
      <c r="DEB21" s="177"/>
      <c r="DEC21" s="177"/>
      <c r="DED21" s="177"/>
      <c r="DEE21" s="177"/>
      <c r="DEF21" s="177"/>
      <c r="DEG21" s="177"/>
      <c r="DEH21" s="177"/>
      <c r="DEI21" s="177"/>
      <c r="DEJ21" s="177"/>
      <c r="DEK21" s="177"/>
      <c r="DEL21" s="177"/>
      <c r="DEM21" s="177"/>
      <c r="DEN21" s="177"/>
      <c r="DEO21" s="177"/>
      <c r="DEP21" s="177"/>
      <c r="DEQ21" s="177"/>
      <c r="DER21" s="177"/>
      <c r="DES21" s="177"/>
      <c r="DET21" s="177"/>
      <c r="DEU21" s="177"/>
      <c r="DEV21" s="177"/>
      <c r="DEW21" s="177"/>
      <c r="DEX21" s="177"/>
      <c r="DEY21" s="177"/>
      <c r="DEZ21" s="177"/>
      <c r="DFA21" s="177"/>
      <c r="DFB21" s="177"/>
      <c r="DFC21" s="177"/>
      <c r="DFD21" s="177"/>
      <c r="DFE21" s="177"/>
      <c r="DFF21" s="177"/>
      <c r="DFG21" s="177"/>
      <c r="DFH21" s="177"/>
      <c r="DFI21" s="177"/>
      <c r="DFJ21" s="177"/>
      <c r="DFK21" s="177"/>
      <c r="DFL21" s="177"/>
      <c r="DFM21" s="177"/>
      <c r="DFN21" s="177"/>
      <c r="DFO21" s="177"/>
      <c r="DFP21" s="177"/>
      <c r="DFQ21" s="177"/>
      <c r="DFR21" s="177"/>
      <c r="DFS21" s="177"/>
      <c r="DFT21" s="177"/>
      <c r="DFU21" s="177"/>
      <c r="DFV21" s="177"/>
      <c r="DFW21" s="177"/>
      <c r="DFX21" s="177"/>
      <c r="DFY21" s="177"/>
      <c r="DFZ21" s="177"/>
      <c r="DGA21" s="177"/>
      <c r="DGB21" s="177"/>
      <c r="DGC21" s="177"/>
      <c r="DGD21" s="177"/>
      <c r="DGE21" s="177"/>
      <c r="DGF21" s="177"/>
      <c r="DGG21" s="177"/>
      <c r="DGH21" s="177"/>
      <c r="DGI21" s="177"/>
      <c r="DGJ21" s="177"/>
      <c r="DGK21" s="177"/>
      <c r="DGL21" s="177"/>
      <c r="DGM21" s="177"/>
      <c r="DGN21" s="177"/>
      <c r="DGO21" s="177"/>
      <c r="DGP21" s="177"/>
      <c r="DGQ21" s="177"/>
      <c r="DGR21" s="177"/>
      <c r="DGS21" s="177"/>
      <c r="DGT21" s="177"/>
      <c r="DGU21" s="177"/>
      <c r="DGV21" s="177"/>
      <c r="DGW21" s="177"/>
      <c r="DGX21" s="177"/>
      <c r="DGY21" s="177"/>
      <c r="DGZ21" s="177"/>
      <c r="DHA21" s="177"/>
      <c r="DHB21" s="177"/>
      <c r="DHC21" s="177"/>
      <c r="DHD21" s="177"/>
      <c r="DHE21" s="177"/>
      <c r="DHF21" s="177"/>
      <c r="DHG21" s="177"/>
      <c r="DHH21" s="177"/>
      <c r="DHI21" s="177"/>
      <c r="DHJ21" s="177"/>
      <c r="DHK21" s="177"/>
      <c r="DHL21" s="177"/>
      <c r="DHM21" s="177"/>
      <c r="DHN21" s="177"/>
      <c r="DHO21" s="177"/>
      <c r="DHP21" s="177"/>
      <c r="DHQ21" s="177"/>
      <c r="DHR21" s="177"/>
      <c r="DHS21" s="177"/>
      <c r="DHT21" s="177"/>
      <c r="DHU21" s="177"/>
      <c r="DHV21" s="177"/>
      <c r="DHW21" s="177"/>
      <c r="DHX21" s="177"/>
      <c r="DHY21" s="177"/>
      <c r="DHZ21" s="177"/>
      <c r="DIA21" s="177"/>
      <c r="DIB21" s="177"/>
      <c r="DIC21" s="177"/>
      <c r="DID21" s="177"/>
      <c r="DIE21" s="177"/>
      <c r="DIF21" s="177"/>
      <c r="DIG21" s="177"/>
      <c r="DIH21" s="177"/>
      <c r="DII21" s="177"/>
      <c r="DIJ21" s="177"/>
      <c r="DIK21" s="177"/>
      <c r="DIL21" s="177"/>
      <c r="DIM21" s="177"/>
      <c r="DIN21" s="177"/>
      <c r="DIO21" s="177"/>
      <c r="DIP21" s="177"/>
      <c r="DIQ21" s="177"/>
      <c r="DIR21" s="177"/>
      <c r="DIS21" s="177"/>
      <c r="DIT21" s="177"/>
      <c r="DIU21" s="177"/>
      <c r="DIV21" s="177"/>
      <c r="DIW21" s="177"/>
      <c r="DIX21" s="177"/>
      <c r="DIY21" s="177"/>
      <c r="DIZ21" s="177"/>
      <c r="DJA21" s="177"/>
      <c r="DJB21" s="177"/>
      <c r="DJC21" s="177"/>
      <c r="DJD21" s="177"/>
      <c r="DJE21" s="177"/>
      <c r="DJF21" s="177"/>
      <c r="DJG21" s="177"/>
      <c r="DJH21" s="177"/>
      <c r="DJI21" s="177"/>
      <c r="DJJ21" s="177"/>
      <c r="DJK21" s="177"/>
      <c r="DJL21" s="177"/>
      <c r="DJM21" s="177"/>
      <c r="DJN21" s="177"/>
      <c r="DJO21" s="177"/>
      <c r="DJP21" s="177"/>
      <c r="DJQ21" s="177"/>
      <c r="DJR21" s="177"/>
      <c r="DJS21" s="177"/>
      <c r="DJT21" s="177"/>
      <c r="DJU21" s="177"/>
      <c r="DJV21" s="177"/>
      <c r="DJW21" s="177"/>
      <c r="DJX21" s="177"/>
      <c r="DJY21" s="177"/>
      <c r="DJZ21" s="177"/>
      <c r="DKA21" s="177"/>
      <c r="DKB21" s="177"/>
      <c r="DKC21" s="177"/>
      <c r="DKD21" s="177"/>
      <c r="DKE21" s="177"/>
      <c r="DKF21" s="177"/>
      <c r="DKG21" s="177"/>
      <c r="DKH21" s="177"/>
      <c r="DKI21" s="177"/>
      <c r="DKJ21" s="177"/>
      <c r="DKK21" s="177"/>
      <c r="DKL21" s="177"/>
      <c r="DKM21" s="177"/>
      <c r="DKN21" s="177"/>
      <c r="DKO21" s="177"/>
      <c r="DKP21" s="177"/>
      <c r="DKQ21" s="177"/>
      <c r="DKR21" s="177"/>
      <c r="DKS21" s="177"/>
      <c r="DKT21" s="177"/>
      <c r="DKU21" s="177"/>
      <c r="DKV21" s="177"/>
      <c r="DKW21" s="177"/>
      <c r="DKX21" s="177"/>
      <c r="DKY21" s="177"/>
      <c r="DKZ21" s="177"/>
      <c r="DLA21" s="177"/>
      <c r="DLB21" s="177"/>
      <c r="DLC21" s="177"/>
      <c r="DLD21" s="177"/>
      <c r="DLE21" s="177"/>
      <c r="DLF21" s="177"/>
      <c r="DLG21" s="177"/>
      <c r="DLH21" s="177"/>
      <c r="DLI21" s="177"/>
      <c r="DLJ21" s="177"/>
      <c r="DLK21" s="177"/>
      <c r="DLL21" s="177"/>
      <c r="DLM21" s="177"/>
      <c r="DLN21" s="177"/>
      <c r="DLO21" s="177"/>
      <c r="DLP21" s="177"/>
      <c r="DLQ21" s="177"/>
      <c r="DLR21" s="177"/>
      <c r="DLS21" s="177"/>
      <c r="DLT21" s="177"/>
      <c r="DLU21" s="177"/>
      <c r="DLV21" s="177"/>
      <c r="DLW21" s="177"/>
      <c r="DLX21" s="177"/>
      <c r="DLY21" s="177"/>
      <c r="DLZ21" s="177"/>
      <c r="DMA21" s="177"/>
      <c r="DMB21" s="177"/>
      <c r="DMC21" s="177"/>
      <c r="DMD21" s="177"/>
      <c r="DME21" s="177"/>
      <c r="DMF21" s="177"/>
      <c r="DMG21" s="177"/>
      <c r="DMH21" s="177"/>
      <c r="DMI21" s="177"/>
      <c r="DMJ21" s="177"/>
      <c r="DMK21" s="177"/>
      <c r="DML21" s="177"/>
      <c r="DMM21" s="177"/>
      <c r="DMN21" s="177"/>
      <c r="DMO21" s="177"/>
      <c r="DMP21" s="177"/>
      <c r="DMQ21" s="177"/>
      <c r="DMR21" s="177"/>
      <c r="DMS21" s="177"/>
      <c r="DMT21" s="177"/>
      <c r="DMU21" s="177"/>
      <c r="DMV21" s="177"/>
      <c r="DMW21" s="177"/>
      <c r="DMX21" s="177"/>
      <c r="DMY21" s="177"/>
      <c r="DMZ21" s="177"/>
      <c r="DNA21" s="177"/>
      <c r="DNB21" s="177"/>
      <c r="DNC21" s="177"/>
      <c r="DND21" s="177"/>
      <c r="DNE21" s="177"/>
      <c r="DNF21" s="177"/>
      <c r="DNG21" s="177"/>
      <c r="DNH21" s="177"/>
      <c r="DNI21" s="177"/>
      <c r="DNJ21" s="177"/>
      <c r="DNK21" s="177"/>
      <c r="DNL21" s="177"/>
      <c r="DNM21" s="177"/>
      <c r="DNN21" s="177"/>
      <c r="DNO21" s="177"/>
      <c r="DNP21" s="177"/>
      <c r="DNQ21" s="177"/>
      <c r="DNR21" s="177"/>
      <c r="DNS21" s="177"/>
      <c r="DNT21" s="177"/>
      <c r="DNU21" s="177"/>
      <c r="DNV21" s="177"/>
      <c r="DNW21" s="177"/>
      <c r="DNX21" s="177"/>
      <c r="DNY21" s="177"/>
      <c r="DNZ21" s="177"/>
      <c r="DOA21" s="177"/>
      <c r="DOB21" s="177"/>
      <c r="DOC21" s="177"/>
      <c r="DOD21" s="177"/>
      <c r="DOE21" s="177"/>
      <c r="DOF21" s="177"/>
      <c r="DOG21" s="177"/>
      <c r="DOH21" s="177"/>
      <c r="DOI21" s="177"/>
      <c r="DOJ21" s="177"/>
      <c r="DOK21" s="177"/>
      <c r="DOL21" s="177"/>
      <c r="DOM21" s="177"/>
      <c r="DON21" s="177"/>
      <c r="DOO21" s="177"/>
      <c r="DOP21" s="177"/>
      <c r="DOQ21" s="177"/>
      <c r="DOR21" s="177"/>
      <c r="DOS21" s="177"/>
      <c r="DOT21" s="177"/>
      <c r="DOU21" s="177"/>
      <c r="DOV21" s="177"/>
      <c r="DOW21" s="177"/>
      <c r="DOX21" s="177"/>
      <c r="DOY21" s="177"/>
      <c r="DOZ21" s="177"/>
      <c r="DPA21" s="177"/>
      <c r="DPB21" s="177"/>
      <c r="DPC21" s="177"/>
      <c r="DPD21" s="177"/>
      <c r="DPE21" s="177"/>
      <c r="DPF21" s="177"/>
      <c r="DPG21" s="177"/>
      <c r="DPH21" s="177"/>
      <c r="DPI21" s="177"/>
      <c r="DPJ21" s="177"/>
      <c r="DPK21" s="177"/>
      <c r="DPL21" s="177"/>
      <c r="DPM21" s="177"/>
      <c r="DPN21" s="177"/>
      <c r="DPO21" s="177"/>
      <c r="DPP21" s="177"/>
      <c r="DPQ21" s="177"/>
      <c r="DPR21" s="177"/>
      <c r="DPS21" s="177"/>
      <c r="DPT21" s="177"/>
      <c r="DPU21" s="177"/>
      <c r="DPV21" s="177"/>
      <c r="DPW21" s="177"/>
      <c r="DPX21" s="177"/>
      <c r="DPY21" s="177"/>
      <c r="DPZ21" s="177"/>
      <c r="DQA21" s="177"/>
      <c r="DQB21" s="177"/>
      <c r="DQC21" s="177"/>
      <c r="DQD21" s="177"/>
      <c r="DQE21" s="177"/>
      <c r="DQF21" s="177"/>
      <c r="DQG21" s="177"/>
      <c r="DQH21" s="177"/>
      <c r="DQI21" s="177"/>
      <c r="DQJ21" s="177"/>
      <c r="DQK21" s="177"/>
      <c r="DQL21" s="177"/>
      <c r="DQM21" s="177"/>
      <c r="DQN21" s="177"/>
      <c r="DQO21" s="177"/>
      <c r="DQP21" s="177"/>
      <c r="DQQ21" s="177"/>
      <c r="DQR21" s="177"/>
      <c r="DQS21" s="177"/>
      <c r="DQT21" s="177"/>
      <c r="DQU21" s="177"/>
      <c r="DQV21" s="177"/>
      <c r="DQW21" s="177"/>
      <c r="DQX21" s="177"/>
      <c r="DQY21" s="177"/>
      <c r="DQZ21" s="177"/>
      <c r="DRA21" s="177"/>
      <c r="DRB21" s="177"/>
      <c r="DRC21" s="177"/>
      <c r="DRD21" s="177"/>
      <c r="DRE21" s="177"/>
      <c r="DRF21" s="177"/>
      <c r="DRG21" s="177"/>
      <c r="DRH21" s="177"/>
      <c r="DRI21" s="177"/>
      <c r="DRJ21" s="177"/>
      <c r="DRK21" s="177"/>
      <c r="DRL21" s="177"/>
      <c r="DRM21" s="177"/>
      <c r="DRN21" s="177"/>
      <c r="DRO21" s="177"/>
      <c r="DRP21" s="177"/>
      <c r="DRQ21" s="177"/>
      <c r="DRR21" s="177"/>
      <c r="DRS21" s="177"/>
      <c r="DRT21" s="177"/>
      <c r="DRU21" s="177"/>
      <c r="DRV21" s="177"/>
      <c r="DRW21" s="177"/>
      <c r="DRX21" s="177"/>
      <c r="DRY21" s="177"/>
      <c r="DRZ21" s="177"/>
      <c r="DSA21" s="177"/>
      <c r="DSB21" s="177"/>
      <c r="DSC21" s="177"/>
      <c r="DSD21" s="177"/>
      <c r="DSE21" s="177"/>
      <c r="DSF21" s="177"/>
      <c r="DSG21" s="177"/>
      <c r="DSH21" s="177"/>
      <c r="DSI21" s="177"/>
      <c r="DSJ21" s="177"/>
      <c r="DSK21" s="177"/>
      <c r="DSL21" s="177"/>
      <c r="DSM21" s="177"/>
      <c r="DSN21" s="177"/>
      <c r="DSO21" s="177"/>
      <c r="DSP21" s="177"/>
      <c r="DSQ21" s="177"/>
      <c r="DSR21" s="177"/>
      <c r="DSS21" s="177"/>
      <c r="DST21" s="177"/>
      <c r="DSU21" s="177"/>
      <c r="DSV21" s="177"/>
      <c r="DSW21" s="177"/>
      <c r="DSX21" s="177"/>
      <c r="DSY21" s="177"/>
      <c r="DSZ21" s="177"/>
      <c r="DTA21" s="177"/>
      <c r="DTB21" s="177"/>
      <c r="DTC21" s="177"/>
      <c r="DTD21" s="177"/>
      <c r="DTE21" s="177"/>
      <c r="DTF21" s="177"/>
      <c r="DTG21" s="177"/>
      <c r="DTH21" s="177"/>
      <c r="DTI21" s="177"/>
      <c r="DTJ21" s="177"/>
      <c r="DTK21" s="177"/>
      <c r="DTL21" s="177"/>
      <c r="DTM21" s="177"/>
      <c r="DTN21" s="177"/>
      <c r="DTO21" s="177"/>
      <c r="DTP21" s="177"/>
      <c r="DTQ21" s="177"/>
      <c r="DTR21" s="177"/>
      <c r="DTS21" s="177"/>
      <c r="DTT21" s="177"/>
      <c r="DTU21" s="177"/>
      <c r="DTV21" s="177"/>
      <c r="DTW21" s="177"/>
      <c r="DTX21" s="177"/>
      <c r="DTY21" s="177"/>
      <c r="DTZ21" s="177"/>
      <c r="DUA21" s="177"/>
      <c r="DUB21" s="177"/>
      <c r="DUC21" s="177"/>
      <c r="DUD21" s="177"/>
      <c r="DUE21" s="177"/>
      <c r="DUF21" s="177"/>
      <c r="DUG21" s="177"/>
      <c r="DUH21" s="177"/>
      <c r="DUI21" s="177"/>
      <c r="DUJ21" s="177"/>
      <c r="DUK21" s="177"/>
      <c r="DUL21" s="177"/>
      <c r="DUM21" s="177"/>
      <c r="DUN21" s="177"/>
      <c r="DUO21" s="177"/>
      <c r="DUP21" s="177"/>
      <c r="DUQ21" s="177"/>
      <c r="DUR21" s="177"/>
      <c r="DUS21" s="177"/>
      <c r="DUT21" s="177"/>
      <c r="DUU21" s="177"/>
      <c r="DUV21" s="177"/>
      <c r="DUW21" s="177"/>
      <c r="DUX21" s="177"/>
      <c r="DUY21" s="177"/>
      <c r="DUZ21" s="177"/>
      <c r="DVA21" s="177"/>
      <c r="DVB21" s="177"/>
      <c r="DVC21" s="177"/>
      <c r="DVD21" s="177"/>
      <c r="DVE21" s="177"/>
      <c r="DVF21" s="177"/>
      <c r="DVG21" s="177"/>
      <c r="DVH21" s="177"/>
      <c r="DVI21" s="177"/>
      <c r="DVJ21" s="177"/>
      <c r="DVK21" s="177"/>
      <c r="DVL21" s="177"/>
      <c r="DVM21" s="177"/>
      <c r="DVN21" s="177"/>
      <c r="DVO21" s="177"/>
      <c r="DVP21" s="177"/>
      <c r="DVQ21" s="177"/>
      <c r="DVR21" s="177"/>
      <c r="DVS21" s="177"/>
      <c r="DVT21" s="177"/>
      <c r="DVU21" s="177"/>
      <c r="DVV21" s="177"/>
      <c r="DVW21" s="177"/>
      <c r="DVX21" s="177"/>
      <c r="DVY21" s="177"/>
      <c r="DVZ21" s="177"/>
      <c r="DWA21" s="177"/>
      <c r="DWB21" s="177"/>
      <c r="DWC21" s="177"/>
      <c r="DWD21" s="177"/>
      <c r="DWE21" s="177"/>
      <c r="DWF21" s="177"/>
      <c r="DWG21" s="177"/>
      <c r="DWH21" s="177"/>
      <c r="DWI21" s="177"/>
      <c r="DWJ21" s="177"/>
      <c r="DWK21" s="177"/>
      <c r="DWL21" s="177"/>
      <c r="DWM21" s="177"/>
      <c r="DWN21" s="177"/>
      <c r="DWO21" s="177"/>
      <c r="DWP21" s="177"/>
      <c r="DWQ21" s="177"/>
      <c r="DWR21" s="177"/>
      <c r="DWS21" s="177"/>
      <c r="DWT21" s="177"/>
      <c r="DWU21" s="177"/>
      <c r="DWV21" s="177"/>
      <c r="DWW21" s="177"/>
      <c r="DWX21" s="177"/>
      <c r="DWY21" s="177"/>
      <c r="DWZ21" s="177"/>
      <c r="DXA21" s="177"/>
      <c r="DXB21" s="177"/>
      <c r="DXC21" s="177"/>
      <c r="DXD21" s="177"/>
      <c r="DXE21" s="177"/>
      <c r="DXF21" s="177"/>
      <c r="DXG21" s="177"/>
      <c r="DXH21" s="177"/>
      <c r="DXI21" s="177"/>
      <c r="DXJ21" s="177"/>
      <c r="DXK21" s="177"/>
      <c r="DXL21" s="177"/>
      <c r="DXM21" s="177"/>
      <c r="DXN21" s="177"/>
      <c r="DXO21" s="177"/>
      <c r="DXP21" s="177"/>
      <c r="DXQ21" s="177"/>
      <c r="DXR21" s="177"/>
      <c r="DXS21" s="177"/>
      <c r="DXT21" s="177"/>
      <c r="DXU21" s="177"/>
      <c r="DXV21" s="177"/>
      <c r="DXW21" s="177"/>
      <c r="DXX21" s="177"/>
      <c r="DXY21" s="177"/>
      <c r="DXZ21" s="177"/>
      <c r="DYA21" s="177"/>
      <c r="DYB21" s="177"/>
      <c r="DYC21" s="177"/>
      <c r="DYD21" s="177"/>
      <c r="DYE21" s="177"/>
      <c r="DYF21" s="177"/>
      <c r="DYG21" s="177"/>
      <c r="DYH21" s="177"/>
      <c r="DYI21" s="177"/>
      <c r="DYJ21" s="177"/>
      <c r="DYK21" s="177"/>
      <c r="DYL21" s="177"/>
      <c r="DYM21" s="177"/>
      <c r="DYN21" s="177"/>
      <c r="DYO21" s="177"/>
      <c r="DYP21" s="177"/>
      <c r="DYQ21" s="177"/>
      <c r="DYR21" s="177"/>
      <c r="DYS21" s="177"/>
      <c r="DYT21" s="177"/>
      <c r="DYU21" s="177"/>
      <c r="DYV21" s="177"/>
      <c r="DYW21" s="177"/>
      <c r="DYX21" s="177"/>
      <c r="DYY21" s="177"/>
      <c r="DYZ21" s="177"/>
      <c r="DZA21" s="177"/>
      <c r="DZB21" s="177"/>
      <c r="DZC21" s="177"/>
      <c r="DZD21" s="177"/>
      <c r="DZE21" s="177"/>
      <c r="DZF21" s="177"/>
      <c r="DZG21" s="177"/>
      <c r="DZH21" s="177"/>
      <c r="DZI21" s="177"/>
      <c r="DZJ21" s="177"/>
      <c r="DZK21" s="177"/>
      <c r="DZL21" s="177"/>
      <c r="DZM21" s="177"/>
      <c r="DZN21" s="177"/>
      <c r="DZO21" s="177"/>
      <c r="DZP21" s="177"/>
      <c r="DZQ21" s="177"/>
      <c r="DZR21" s="177"/>
      <c r="DZS21" s="177"/>
      <c r="DZT21" s="177"/>
      <c r="DZU21" s="177"/>
      <c r="DZV21" s="177"/>
      <c r="DZW21" s="177"/>
      <c r="DZX21" s="177"/>
      <c r="DZY21" s="177"/>
      <c r="DZZ21" s="177"/>
      <c r="EAA21" s="177"/>
      <c r="EAB21" s="177"/>
      <c r="EAC21" s="177"/>
      <c r="EAD21" s="177"/>
      <c r="EAE21" s="177"/>
      <c r="EAF21" s="177"/>
      <c r="EAG21" s="177"/>
      <c r="EAH21" s="177"/>
      <c r="EAI21" s="177"/>
      <c r="EAJ21" s="177"/>
      <c r="EAK21" s="177"/>
      <c r="EAL21" s="177"/>
      <c r="EAM21" s="177"/>
      <c r="EAN21" s="177"/>
      <c r="EAO21" s="177"/>
      <c r="EAP21" s="177"/>
      <c r="EAQ21" s="177"/>
      <c r="EAR21" s="177"/>
      <c r="EAS21" s="177"/>
      <c r="EAT21" s="177"/>
      <c r="EAU21" s="177"/>
      <c r="EAV21" s="177"/>
      <c r="EAW21" s="177"/>
      <c r="EAX21" s="177"/>
      <c r="EAY21" s="177"/>
      <c r="EAZ21" s="177"/>
      <c r="EBA21" s="177"/>
      <c r="EBB21" s="177"/>
      <c r="EBC21" s="177"/>
      <c r="EBD21" s="177"/>
      <c r="EBE21" s="177"/>
      <c r="EBF21" s="177"/>
      <c r="EBG21" s="177"/>
      <c r="EBH21" s="177"/>
      <c r="EBI21" s="177"/>
      <c r="EBJ21" s="177"/>
      <c r="EBK21" s="177"/>
      <c r="EBL21" s="177"/>
      <c r="EBM21" s="177"/>
      <c r="EBN21" s="177"/>
      <c r="EBO21" s="177"/>
      <c r="EBP21" s="177"/>
      <c r="EBQ21" s="177"/>
      <c r="EBR21" s="177"/>
      <c r="EBS21" s="177"/>
      <c r="EBT21" s="177"/>
      <c r="EBU21" s="177"/>
      <c r="EBV21" s="177"/>
      <c r="EBW21" s="177"/>
      <c r="EBX21" s="177"/>
      <c r="EBY21" s="177"/>
      <c r="EBZ21" s="177"/>
      <c r="ECA21" s="177"/>
      <c r="ECB21" s="177"/>
      <c r="ECC21" s="177"/>
      <c r="ECD21" s="177"/>
      <c r="ECE21" s="177"/>
      <c r="ECF21" s="177"/>
      <c r="ECG21" s="177"/>
      <c r="ECH21" s="177"/>
      <c r="ECI21" s="177"/>
      <c r="ECJ21" s="177"/>
      <c r="ECK21" s="177"/>
      <c r="ECL21" s="177"/>
      <c r="ECM21" s="177"/>
      <c r="ECN21" s="177"/>
      <c r="ECO21" s="177"/>
      <c r="ECP21" s="177"/>
      <c r="ECQ21" s="177"/>
      <c r="ECR21" s="177"/>
      <c r="ECS21" s="177"/>
      <c r="ECT21" s="177"/>
      <c r="ECU21" s="177"/>
      <c r="ECV21" s="177"/>
      <c r="ECW21" s="177"/>
      <c r="ECX21" s="177"/>
      <c r="ECY21" s="177"/>
      <c r="ECZ21" s="177"/>
      <c r="EDA21" s="177"/>
      <c r="EDB21" s="177"/>
      <c r="EDC21" s="177"/>
      <c r="EDD21" s="177"/>
      <c r="EDE21" s="177"/>
      <c r="EDF21" s="177"/>
      <c r="EDG21" s="177"/>
      <c r="EDH21" s="177"/>
      <c r="EDI21" s="177"/>
      <c r="EDJ21" s="177"/>
      <c r="EDK21" s="177"/>
      <c r="EDL21" s="177"/>
      <c r="EDM21" s="177"/>
      <c r="EDN21" s="177"/>
      <c r="EDO21" s="177"/>
      <c r="EDP21" s="177"/>
      <c r="EDQ21" s="177"/>
      <c r="EDR21" s="177"/>
      <c r="EDS21" s="177"/>
      <c r="EDT21" s="177"/>
      <c r="EDU21" s="177"/>
      <c r="EDV21" s="177"/>
      <c r="EDW21" s="177"/>
      <c r="EDX21" s="177"/>
      <c r="EDY21" s="177"/>
      <c r="EDZ21" s="177"/>
      <c r="EEA21" s="177"/>
      <c r="EEB21" s="177"/>
      <c r="EEC21" s="177"/>
      <c r="EED21" s="177"/>
      <c r="EEE21" s="177"/>
      <c r="EEF21" s="177"/>
      <c r="EEG21" s="177"/>
      <c r="EEH21" s="177"/>
      <c r="EEI21" s="177"/>
      <c r="EEJ21" s="177"/>
      <c r="EEK21" s="177"/>
      <c r="EEL21" s="177"/>
      <c r="EEM21" s="177"/>
      <c r="EEN21" s="177"/>
      <c r="EEO21" s="177"/>
      <c r="EEP21" s="177"/>
      <c r="EEQ21" s="177"/>
      <c r="EER21" s="177"/>
      <c r="EES21" s="177"/>
      <c r="EET21" s="177"/>
      <c r="EEU21" s="177"/>
      <c r="EEV21" s="177"/>
      <c r="EEW21" s="177"/>
      <c r="EEX21" s="177"/>
      <c r="EEY21" s="177"/>
      <c r="EEZ21" s="177"/>
      <c r="EFA21" s="177"/>
      <c r="EFB21" s="177"/>
      <c r="EFC21" s="177"/>
      <c r="EFD21" s="177"/>
      <c r="EFE21" s="177"/>
      <c r="EFF21" s="177"/>
      <c r="EFG21" s="177"/>
      <c r="EFH21" s="177"/>
      <c r="EFI21" s="177"/>
      <c r="EFJ21" s="177"/>
      <c r="EFK21" s="177"/>
      <c r="EFL21" s="177"/>
      <c r="EFM21" s="177"/>
      <c r="EFN21" s="177"/>
      <c r="EFO21" s="177"/>
      <c r="EFP21" s="177"/>
      <c r="EFQ21" s="177"/>
      <c r="EFR21" s="177"/>
      <c r="EFS21" s="177"/>
      <c r="EFT21" s="177"/>
      <c r="EFU21" s="177"/>
      <c r="EFV21" s="177"/>
      <c r="EFW21" s="177"/>
      <c r="EFX21" s="177"/>
      <c r="EFY21" s="177"/>
      <c r="EFZ21" s="177"/>
      <c r="EGA21" s="177"/>
      <c r="EGB21" s="177"/>
      <c r="EGC21" s="177"/>
      <c r="EGD21" s="177"/>
      <c r="EGE21" s="177"/>
      <c r="EGF21" s="177"/>
      <c r="EGG21" s="177"/>
      <c r="EGH21" s="177"/>
      <c r="EGI21" s="177"/>
      <c r="EGJ21" s="177"/>
      <c r="EGK21" s="177"/>
      <c r="EGL21" s="177"/>
      <c r="EGM21" s="177"/>
      <c r="EGN21" s="177"/>
      <c r="EGO21" s="177"/>
      <c r="EGP21" s="177"/>
      <c r="EGQ21" s="177"/>
      <c r="EGR21" s="177"/>
      <c r="EGS21" s="177"/>
      <c r="EGT21" s="177"/>
      <c r="EGU21" s="177"/>
      <c r="EGV21" s="177"/>
      <c r="EGW21" s="177"/>
      <c r="EGX21" s="177"/>
      <c r="EGY21" s="177"/>
      <c r="EGZ21" s="177"/>
      <c r="EHA21" s="177"/>
      <c r="EHB21" s="177"/>
      <c r="EHC21" s="177"/>
      <c r="EHD21" s="177"/>
      <c r="EHE21" s="177"/>
      <c r="EHF21" s="177"/>
      <c r="EHG21" s="177"/>
      <c r="EHH21" s="177"/>
      <c r="EHI21" s="177"/>
      <c r="EHJ21" s="177"/>
      <c r="EHK21" s="177"/>
      <c r="EHL21" s="177"/>
      <c r="EHM21" s="177"/>
      <c r="EHN21" s="177"/>
      <c r="EHO21" s="177"/>
      <c r="EHP21" s="177"/>
      <c r="EHQ21" s="177"/>
      <c r="EHR21" s="177"/>
      <c r="EHS21" s="177"/>
      <c r="EHT21" s="177"/>
      <c r="EHU21" s="177"/>
      <c r="EHV21" s="177"/>
      <c r="EHW21" s="177"/>
      <c r="EHX21" s="177"/>
      <c r="EHY21" s="177"/>
      <c r="EHZ21" s="177"/>
      <c r="EIA21" s="177"/>
      <c r="EIB21" s="177"/>
      <c r="EIC21" s="177"/>
      <c r="EID21" s="177"/>
      <c r="EIE21" s="177"/>
      <c r="EIF21" s="177"/>
      <c r="EIG21" s="177"/>
      <c r="EIH21" s="177"/>
      <c r="EII21" s="177"/>
      <c r="EIJ21" s="177"/>
      <c r="EIK21" s="177"/>
      <c r="EIL21" s="177"/>
      <c r="EIM21" s="177"/>
      <c r="EIN21" s="177"/>
      <c r="EIO21" s="177"/>
      <c r="EIP21" s="177"/>
      <c r="EIQ21" s="177"/>
      <c r="EIR21" s="177"/>
      <c r="EIS21" s="177"/>
      <c r="EIT21" s="177"/>
      <c r="EIU21" s="177"/>
      <c r="EIV21" s="177"/>
      <c r="EIW21" s="177"/>
      <c r="EIX21" s="177"/>
      <c r="EIY21" s="177"/>
      <c r="EIZ21" s="177"/>
      <c r="EJA21" s="177"/>
      <c r="EJB21" s="177"/>
      <c r="EJC21" s="177"/>
      <c r="EJD21" s="177"/>
      <c r="EJE21" s="177"/>
      <c r="EJF21" s="177"/>
      <c r="EJG21" s="177"/>
      <c r="EJH21" s="177"/>
      <c r="EJI21" s="177"/>
      <c r="EJJ21" s="177"/>
      <c r="EJK21" s="177"/>
      <c r="EJL21" s="177"/>
      <c r="EJM21" s="177"/>
      <c r="EJN21" s="177"/>
      <c r="EJO21" s="177"/>
      <c r="EJP21" s="177"/>
      <c r="EJQ21" s="177"/>
      <c r="EJR21" s="177"/>
      <c r="EJS21" s="177"/>
      <c r="EJT21" s="177"/>
      <c r="EJU21" s="177"/>
      <c r="EJV21" s="177"/>
      <c r="EJW21" s="177"/>
      <c r="EJX21" s="177"/>
      <c r="EJY21" s="177"/>
      <c r="EJZ21" s="177"/>
      <c r="EKA21" s="177"/>
      <c r="EKB21" s="177"/>
      <c r="EKC21" s="177"/>
      <c r="EKD21" s="177"/>
      <c r="EKE21" s="177"/>
      <c r="EKF21" s="177"/>
      <c r="EKG21" s="177"/>
      <c r="EKH21" s="177"/>
      <c r="EKI21" s="177"/>
      <c r="EKJ21" s="177"/>
      <c r="EKK21" s="177"/>
      <c r="EKL21" s="177"/>
      <c r="EKM21" s="177"/>
      <c r="EKN21" s="177"/>
      <c r="EKO21" s="177"/>
      <c r="EKP21" s="177"/>
      <c r="EKQ21" s="177"/>
      <c r="EKR21" s="177"/>
      <c r="EKS21" s="177"/>
      <c r="EKT21" s="177"/>
      <c r="EKU21" s="177"/>
      <c r="EKV21" s="177"/>
      <c r="EKW21" s="177"/>
      <c r="EKX21" s="177"/>
      <c r="EKY21" s="177"/>
      <c r="EKZ21" s="177"/>
      <c r="ELA21" s="177"/>
      <c r="ELB21" s="177"/>
      <c r="ELC21" s="177"/>
      <c r="ELD21" s="177"/>
      <c r="ELE21" s="177"/>
      <c r="ELF21" s="177"/>
      <c r="ELG21" s="177"/>
      <c r="ELH21" s="177"/>
      <c r="ELI21" s="177"/>
      <c r="ELJ21" s="177"/>
      <c r="ELK21" s="177"/>
      <c r="ELL21" s="177"/>
      <c r="ELM21" s="177"/>
      <c r="ELN21" s="177"/>
      <c r="ELO21" s="177"/>
      <c r="ELP21" s="177"/>
      <c r="ELQ21" s="177"/>
      <c r="ELR21" s="177"/>
      <c r="ELS21" s="177"/>
      <c r="ELT21" s="177"/>
      <c r="ELU21" s="177"/>
      <c r="ELV21" s="177"/>
      <c r="ELW21" s="177"/>
      <c r="ELX21" s="177"/>
      <c r="ELY21" s="177"/>
      <c r="ELZ21" s="177"/>
      <c r="EMA21" s="177"/>
      <c r="EMB21" s="177"/>
      <c r="EMC21" s="177"/>
      <c r="EMD21" s="177"/>
      <c r="EME21" s="177"/>
      <c r="EMF21" s="177"/>
      <c r="EMG21" s="177"/>
      <c r="EMH21" s="177"/>
      <c r="EMI21" s="177"/>
      <c r="EMJ21" s="177"/>
      <c r="EMK21" s="177"/>
      <c r="EML21" s="177"/>
      <c r="EMM21" s="177"/>
      <c r="EMN21" s="177"/>
      <c r="EMO21" s="177"/>
      <c r="EMP21" s="177"/>
      <c r="EMQ21" s="177"/>
      <c r="EMR21" s="177"/>
      <c r="EMS21" s="177"/>
      <c r="EMT21" s="177"/>
      <c r="EMU21" s="177"/>
      <c r="EMV21" s="177"/>
      <c r="EMW21" s="177"/>
      <c r="EMX21" s="177"/>
      <c r="EMY21" s="177"/>
      <c r="EMZ21" s="177"/>
      <c r="ENA21" s="177"/>
      <c r="ENB21" s="177"/>
      <c r="ENC21" s="177"/>
      <c r="END21" s="177"/>
      <c r="ENE21" s="177"/>
      <c r="ENF21" s="177"/>
      <c r="ENG21" s="177"/>
      <c r="ENH21" s="177"/>
      <c r="ENI21" s="177"/>
      <c r="ENJ21" s="177"/>
      <c r="ENK21" s="177"/>
      <c r="ENL21" s="177"/>
      <c r="ENM21" s="177"/>
      <c r="ENN21" s="177"/>
      <c r="ENO21" s="177"/>
      <c r="ENP21" s="177"/>
      <c r="ENQ21" s="177"/>
      <c r="ENR21" s="177"/>
      <c r="ENS21" s="177"/>
      <c r="ENT21" s="177"/>
      <c r="ENU21" s="177"/>
      <c r="ENV21" s="177"/>
      <c r="ENW21" s="177"/>
      <c r="ENX21" s="177"/>
      <c r="ENY21" s="177"/>
      <c r="ENZ21" s="177"/>
      <c r="EOA21" s="177"/>
      <c r="EOB21" s="177"/>
      <c r="EOC21" s="177"/>
      <c r="EOD21" s="177"/>
      <c r="EOE21" s="177"/>
      <c r="EOF21" s="177"/>
      <c r="EOG21" s="177"/>
      <c r="EOH21" s="177"/>
      <c r="EOI21" s="177"/>
      <c r="EOJ21" s="177"/>
      <c r="EOK21" s="177"/>
      <c r="EOL21" s="177"/>
      <c r="EOM21" s="177"/>
      <c r="EON21" s="177"/>
      <c r="EOO21" s="177"/>
      <c r="EOP21" s="177"/>
      <c r="EOQ21" s="177"/>
      <c r="EOR21" s="177"/>
      <c r="EOS21" s="177"/>
      <c r="EOT21" s="177"/>
      <c r="EOU21" s="177"/>
      <c r="EOV21" s="177"/>
      <c r="EOW21" s="177"/>
      <c r="EOX21" s="177"/>
      <c r="EOY21" s="177"/>
      <c r="EOZ21" s="177"/>
      <c r="EPA21" s="177"/>
      <c r="EPB21" s="177"/>
      <c r="EPC21" s="177"/>
      <c r="EPD21" s="177"/>
      <c r="EPE21" s="177"/>
      <c r="EPF21" s="177"/>
      <c r="EPG21" s="177"/>
      <c r="EPH21" s="177"/>
      <c r="EPI21" s="177"/>
      <c r="EPJ21" s="177"/>
      <c r="EPK21" s="177"/>
      <c r="EPL21" s="177"/>
      <c r="EPM21" s="177"/>
      <c r="EPN21" s="177"/>
      <c r="EPO21" s="177"/>
      <c r="EPP21" s="177"/>
      <c r="EPQ21" s="177"/>
      <c r="EPR21" s="177"/>
      <c r="EPS21" s="177"/>
      <c r="EPT21" s="177"/>
      <c r="EPU21" s="177"/>
      <c r="EPV21" s="177"/>
      <c r="EPW21" s="177"/>
      <c r="EPX21" s="177"/>
      <c r="EPY21" s="177"/>
      <c r="EPZ21" s="177"/>
      <c r="EQA21" s="177"/>
      <c r="EQB21" s="177"/>
      <c r="EQC21" s="177"/>
      <c r="EQD21" s="177"/>
      <c r="EQE21" s="177"/>
      <c r="EQF21" s="177"/>
      <c r="EQG21" s="177"/>
      <c r="EQH21" s="177"/>
      <c r="EQI21" s="177"/>
      <c r="EQJ21" s="177"/>
      <c r="EQK21" s="177"/>
      <c r="EQL21" s="177"/>
      <c r="EQM21" s="177"/>
      <c r="EQN21" s="177"/>
      <c r="EQO21" s="177"/>
      <c r="EQP21" s="177"/>
      <c r="EQQ21" s="177"/>
      <c r="EQR21" s="177"/>
      <c r="EQS21" s="177"/>
      <c r="EQT21" s="177"/>
      <c r="EQU21" s="177"/>
      <c r="EQV21" s="177"/>
      <c r="EQW21" s="177"/>
      <c r="EQX21" s="177"/>
      <c r="EQY21" s="177"/>
      <c r="EQZ21" s="177"/>
      <c r="ERA21" s="177"/>
      <c r="ERB21" s="177"/>
      <c r="ERC21" s="177"/>
      <c r="ERD21" s="177"/>
      <c r="ERE21" s="177"/>
      <c r="ERF21" s="177"/>
      <c r="ERG21" s="177"/>
      <c r="ERH21" s="177"/>
      <c r="ERI21" s="177"/>
      <c r="ERJ21" s="177"/>
      <c r="ERK21" s="177"/>
      <c r="ERL21" s="177"/>
      <c r="ERM21" s="177"/>
      <c r="ERN21" s="177"/>
      <c r="ERO21" s="177"/>
      <c r="ERP21" s="177"/>
      <c r="ERQ21" s="177"/>
      <c r="ERR21" s="177"/>
      <c r="ERS21" s="177"/>
      <c r="ERT21" s="177"/>
      <c r="ERU21" s="177"/>
      <c r="ERV21" s="177"/>
      <c r="ERW21" s="177"/>
      <c r="ERX21" s="177"/>
      <c r="ERY21" s="177"/>
      <c r="ERZ21" s="177"/>
      <c r="ESA21" s="177"/>
      <c r="ESB21" s="177"/>
      <c r="ESC21" s="177"/>
      <c r="ESD21" s="177"/>
      <c r="ESE21" s="177"/>
      <c r="ESF21" s="177"/>
      <c r="ESG21" s="177"/>
      <c r="ESH21" s="177"/>
      <c r="ESI21" s="177"/>
      <c r="ESJ21" s="177"/>
      <c r="ESK21" s="177"/>
      <c r="ESL21" s="177"/>
      <c r="ESM21" s="177"/>
      <c r="ESN21" s="177"/>
      <c r="ESO21" s="177"/>
      <c r="ESP21" s="177"/>
      <c r="ESQ21" s="177"/>
      <c r="ESR21" s="177"/>
      <c r="ESS21" s="177"/>
      <c r="EST21" s="177"/>
      <c r="ESU21" s="177"/>
      <c r="ESV21" s="177"/>
      <c r="ESW21" s="177"/>
      <c r="ESX21" s="177"/>
      <c r="ESY21" s="177"/>
      <c r="ESZ21" s="177"/>
      <c r="ETA21" s="177"/>
      <c r="ETB21" s="177"/>
      <c r="ETC21" s="177"/>
      <c r="ETD21" s="177"/>
      <c r="ETE21" s="177"/>
      <c r="ETF21" s="177"/>
      <c r="ETG21" s="177"/>
      <c r="ETH21" s="177"/>
      <c r="ETI21" s="177"/>
      <c r="ETJ21" s="177"/>
      <c r="ETK21" s="177"/>
      <c r="ETL21" s="177"/>
      <c r="ETM21" s="177"/>
      <c r="ETN21" s="177"/>
      <c r="ETO21" s="177"/>
      <c r="ETP21" s="177"/>
      <c r="ETQ21" s="177"/>
      <c r="ETR21" s="177"/>
      <c r="ETS21" s="177"/>
      <c r="ETT21" s="177"/>
      <c r="ETU21" s="177"/>
      <c r="ETV21" s="177"/>
      <c r="ETW21" s="177"/>
      <c r="ETX21" s="177"/>
      <c r="ETY21" s="177"/>
      <c r="ETZ21" s="177"/>
      <c r="EUA21" s="177"/>
      <c r="EUB21" s="177"/>
      <c r="EUC21" s="177"/>
      <c r="EUD21" s="177"/>
      <c r="EUE21" s="177"/>
      <c r="EUF21" s="177"/>
      <c r="EUG21" s="177"/>
      <c r="EUH21" s="177"/>
      <c r="EUI21" s="177"/>
      <c r="EUJ21" s="177"/>
      <c r="EUK21" s="177"/>
      <c r="EUL21" s="177"/>
      <c r="EUM21" s="177"/>
      <c r="EUN21" s="177"/>
      <c r="EUO21" s="177"/>
      <c r="EUP21" s="177"/>
      <c r="EUQ21" s="177"/>
      <c r="EUR21" s="177"/>
      <c r="EUS21" s="177"/>
      <c r="EUT21" s="177"/>
      <c r="EUU21" s="177"/>
      <c r="EUV21" s="177"/>
      <c r="EUW21" s="177"/>
      <c r="EUX21" s="177"/>
      <c r="EUY21" s="177"/>
      <c r="EUZ21" s="177"/>
      <c r="EVA21" s="177"/>
      <c r="EVB21" s="177"/>
      <c r="EVC21" s="177"/>
      <c r="EVD21" s="177"/>
      <c r="EVE21" s="177"/>
      <c r="EVF21" s="177"/>
      <c r="EVG21" s="177"/>
      <c r="EVH21" s="177"/>
      <c r="EVI21" s="177"/>
      <c r="EVJ21" s="177"/>
      <c r="EVK21" s="177"/>
      <c r="EVL21" s="177"/>
      <c r="EVM21" s="177"/>
      <c r="EVN21" s="177"/>
      <c r="EVO21" s="177"/>
      <c r="EVP21" s="177"/>
      <c r="EVQ21" s="177"/>
      <c r="EVR21" s="177"/>
      <c r="EVS21" s="177"/>
      <c r="EVT21" s="177"/>
      <c r="EVU21" s="177"/>
      <c r="EVV21" s="177"/>
      <c r="EVW21" s="177"/>
      <c r="EVX21" s="177"/>
      <c r="EVY21" s="177"/>
      <c r="EVZ21" s="177"/>
      <c r="EWA21" s="177"/>
      <c r="EWB21" s="177"/>
      <c r="EWC21" s="177"/>
      <c r="EWD21" s="177"/>
      <c r="EWE21" s="177"/>
      <c r="EWF21" s="177"/>
      <c r="EWG21" s="177"/>
      <c r="EWH21" s="177"/>
      <c r="EWI21" s="177"/>
      <c r="EWJ21" s="177"/>
      <c r="EWK21" s="177"/>
      <c r="EWL21" s="177"/>
      <c r="EWM21" s="177"/>
      <c r="EWN21" s="177"/>
      <c r="EWO21" s="177"/>
      <c r="EWP21" s="177"/>
      <c r="EWQ21" s="177"/>
      <c r="EWR21" s="177"/>
      <c r="EWS21" s="177"/>
      <c r="EWT21" s="177"/>
      <c r="EWU21" s="177"/>
      <c r="EWV21" s="177"/>
      <c r="EWW21" s="177"/>
      <c r="EWX21" s="177"/>
      <c r="EWY21" s="177"/>
      <c r="EWZ21" s="177"/>
      <c r="EXA21" s="177"/>
      <c r="EXB21" s="177"/>
      <c r="EXC21" s="177"/>
      <c r="EXD21" s="177"/>
      <c r="EXE21" s="177"/>
      <c r="EXF21" s="177"/>
      <c r="EXG21" s="177"/>
      <c r="EXH21" s="177"/>
      <c r="EXI21" s="177"/>
      <c r="EXJ21" s="177"/>
      <c r="EXK21" s="177"/>
      <c r="EXL21" s="177"/>
      <c r="EXM21" s="177"/>
      <c r="EXN21" s="177"/>
      <c r="EXO21" s="177"/>
      <c r="EXP21" s="177"/>
      <c r="EXQ21" s="177"/>
      <c r="EXR21" s="177"/>
      <c r="EXS21" s="177"/>
      <c r="EXT21" s="177"/>
      <c r="EXU21" s="177"/>
      <c r="EXV21" s="177"/>
      <c r="EXW21" s="177"/>
      <c r="EXX21" s="177"/>
      <c r="EXY21" s="177"/>
      <c r="EXZ21" s="177"/>
      <c r="EYA21" s="177"/>
      <c r="EYB21" s="177"/>
      <c r="EYC21" s="177"/>
      <c r="EYD21" s="177"/>
      <c r="EYE21" s="177"/>
      <c r="EYF21" s="177"/>
      <c r="EYG21" s="177"/>
      <c r="EYH21" s="177"/>
      <c r="EYI21" s="177"/>
      <c r="EYJ21" s="177"/>
      <c r="EYK21" s="177"/>
      <c r="EYL21" s="177"/>
      <c r="EYM21" s="177"/>
      <c r="EYN21" s="177"/>
      <c r="EYO21" s="177"/>
      <c r="EYP21" s="177"/>
      <c r="EYQ21" s="177"/>
      <c r="EYR21" s="177"/>
      <c r="EYS21" s="177"/>
      <c r="EYT21" s="177"/>
      <c r="EYU21" s="177"/>
      <c r="EYV21" s="177"/>
      <c r="EYW21" s="177"/>
      <c r="EYX21" s="177"/>
      <c r="EYY21" s="177"/>
      <c r="EYZ21" s="177"/>
      <c r="EZA21" s="177"/>
      <c r="EZB21" s="177"/>
      <c r="EZC21" s="177"/>
      <c r="EZD21" s="177"/>
      <c r="EZE21" s="177"/>
      <c r="EZF21" s="177"/>
      <c r="EZG21" s="177"/>
      <c r="EZH21" s="177"/>
      <c r="EZI21" s="177"/>
      <c r="EZJ21" s="177"/>
      <c r="EZK21" s="177"/>
      <c r="EZL21" s="177"/>
      <c r="EZM21" s="177"/>
      <c r="EZN21" s="177"/>
      <c r="EZO21" s="177"/>
      <c r="EZP21" s="177"/>
      <c r="EZQ21" s="177"/>
      <c r="EZR21" s="177"/>
      <c r="EZS21" s="177"/>
      <c r="EZT21" s="177"/>
      <c r="EZU21" s="177"/>
      <c r="EZV21" s="177"/>
      <c r="EZW21" s="177"/>
      <c r="EZX21" s="177"/>
      <c r="EZY21" s="177"/>
      <c r="EZZ21" s="177"/>
      <c r="FAA21" s="177"/>
      <c r="FAB21" s="177"/>
      <c r="FAC21" s="177"/>
      <c r="FAD21" s="177"/>
      <c r="FAE21" s="177"/>
      <c r="FAF21" s="177"/>
      <c r="FAG21" s="177"/>
      <c r="FAH21" s="177"/>
      <c r="FAI21" s="177"/>
      <c r="FAJ21" s="177"/>
      <c r="FAK21" s="177"/>
      <c r="FAL21" s="177"/>
      <c r="FAM21" s="177"/>
      <c r="FAN21" s="177"/>
      <c r="FAO21" s="177"/>
      <c r="FAP21" s="177"/>
      <c r="FAQ21" s="177"/>
      <c r="FAR21" s="177"/>
      <c r="FAS21" s="177"/>
      <c r="FAT21" s="177"/>
      <c r="FAU21" s="177"/>
      <c r="FAV21" s="177"/>
      <c r="FAW21" s="177"/>
      <c r="FAX21" s="177"/>
      <c r="FAY21" s="177"/>
      <c r="FAZ21" s="177"/>
      <c r="FBA21" s="177"/>
      <c r="FBB21" s="177"/>
      <c r="FBC21" s="177"/>
      <c r="FBD21" s="177"/>
      <c r="FBE21" s="177"/>
      <c r="FBF21" s="177"/>
      <c r="FBG21" s="177"/>
      <c r="FBH21" s="177"/>
      <c r="FBI21" s="177"/>
      <c r="FBJ21" s="177"/>
      <c r="FBK21" s="177"/>
      <c r="FBL21" s="177"/>
      <c r="FBM21" s="177"/>
      <c r="FBN21" s="177"/>
      <c r="FBO21" s="177"/>
      <c r="FBP21" s="177"/>
      <c r="FBQ21" s="177"/>
      <c r="FBR21" s="177"/>
      <c r="FBS21" s="177"/>
      <c r="FBT21" s="177"/>
      <c r="FBU21" s="177"/>
      <c r="FBV21" s="177"/>
      <c r="FBW21" s="177"/>
      <c r="FBX21" s="177"/>
      <c r="FBY21" s="177"/>
      <c r="FBZ21" s="177"/>
      <c r="FCA21" s="177"/>
      <c r="FCB21" s="177"/>
      <c r="FCC21" s="177"/>
      <c r="FCD21" s="177"/>
      <c r="FCE21" s="177"/>
      <c r="FCF21" s="177"/>
      <c r="FCG21" s="177"/>
      <c r="FCH21" s="177"/>
      <c r="FCI21" s="177"/>
      <c r="FCJ21" s="177"/>
      <c r="FCK21" s="177"/>
      <c r="FCL21" s="177"/>
      <c r="FCM21" s="177"/>
      <c r="FCN21" s="177"/>
      <c r="FCO21" s="177"/>
      <c r="FCP21" s="177"/>
      <c r="FCQ21" s="177"/>
      <c r="FCR21" s="177"/>
      <c r="FCS21" s="177"/>
      <c r="FCT21" s="177"/>
      <c r="FCU21" s="177"/>
      <c r="FCV21" s="177"/>
      <c r="FCW21" s="177"/>
      <c r="FCX21" s="177"/>
      <c r="FCY21" s="177"/>
      <c r="FCZ21" s="177"/>
      <c r="FDA21" s="177"/>
      <c r="FDB21" s="177"/>
      <c r="FDC21" s="177"/>
      <c r="FDD21" s="177"/>
      <c r="FDE21" s="177"/>
      <c r="FDF21" s="177"/>
      <c r="FDG21" s="177"/>
      <c r="FDH21" s="177"/>
      <c r="FDI21" s="177"/>
      <c r="FDJ21" s="177"/>
      <c r="FDK21" s="177"/>
      <c r="FDL21" s="177"/>
      <c r="FDM21" s="177"/>
      <c r="FDN21" s="177"/>
      <c r="FDO21" s="177"/>
      <c r="FDP21" s="177"/>
      <c r="FDQ21" s="177"/>
      <c r="FDR21" s="177"/>
      <c r="FDS21" s="177"/>
      <c r="FDT21" s="177"/>
      <c r="FDU21" s="177"/>
      <c r="FDV21" s="177"/>
      <c r="FDW21" s="177"/>
      <c r="FDX21" s="177"/>
      <c r="FDY21" s="177"/>
      <c r="FDZ21" s="177"/>
      <c r="FEA21" s="177"/>
      <c r="FEB21" s="177"/>
      <c r="FEC21" s="177"/>
      <c r="FED21" s="177"/>
      <c r="FEE21" s="177"/>
      <c r="FEF21" s="177"/>
      <c r="FEG21" s="177"/>
      <c r="FEH21" s="177"/>
      <c r="FEI21" s="177"/>
      <c r="FEJ21" s="177"/>
      <c r="FEK21" s="177"/>
      <c r="FEL21" s="177"/>
      <c r="FEM21" s="177"/>
      <c r="FEN21" s="177"/>
      <c r="FEO21" s="177"/>
      <c r="FEP21" s="177"/>
      <c r="FEQ21" s="177"/>
      <c r="FER21" s="177"/>
      <c r="FES21" s="177"/>
      <c r="FET21" s="177"/>
      <c r="FEU21" s="177"/>
      <c r="FEV21" s="177"/>
      <c r="FEW21" s="177"/>
      <c r="FEX21" s="177"/>
      <c r="FEY21" s="177"/>
      <c r="FEZ21" s="177"/>
      <c r="FFA21" s="177"/>
      <c r="FFB21" s="177"/>
      <c r="FFC21" s="177"/>
      <c r="FFD21" s="177"/>
      <c r="FFE21" s="177"/>
      <c r="FFF21" s="177"/>
      <c r="FFG21" s="177"/>
      <c r="FFH21" s="177"/>
      <c r="FFI21" s="177"/>
      <c r="FFJ21" s="177"/>
      <c r="FFK21" s="177"/>
      <c r="FFL21" s="177"/>
      <c r="FFM21" s="177"/>
      <c r="FFN21" s="177"/>
      <c r="FFO21" s="177"/>
      <c r="FFP21" s="177"/>
      <c r="FFQ21" s="177"/>
      <c r="FFR21" s="177"/>
      <c r="FFS21" s="177"/>
      <c r="FFT21" s="177"/>
      <c r="FFU21" s="177"/>
      <c r="FFV21" s="177"/>
      <c r="FFW21" s="177"/>
      <c r="FFX21" s="177"/>
      <c r="FFY21" s="177"/>
      <c r="FFZ21" s="177"/>
      <c r="FGA21" s="177"/>
      <c r="FGB21" s="177"/>
      <c r="FGC21" s="177"/>
      <c r="FGD21" s="177"/>
      <c r="FGE21" s="177"/>
      <c r="FGF21" s="177"/>
      <c r="FGG21" s="177"/>
      <c r="FGH21" s="177"/>
      <c r="FGI21" s="177"/>
      <c r="FGJ21" s="177"/>
      <c r="FGK21" s="177"/>
      <c r="FGL21" s="177"/>
      <c r="FGM21" s="177"/>
      <c r="FGN21" s="177"/>
      <c r="FGO21" s="177"/>
      <c r="FGP21" s="177"/>
      <c r="FGQ21" s="177"/>
      <c r="FGR21" s="177"/>
      <c r="FGS21" s="177"/>
      <c r="FGT21" s="177"/>
      <c r="FGU21" s="177"/>
      <c r="FGV21" s="177"/>
      <c r="FGW21" s="177"/>
      <c r="FGX21" s="177"/>
      <c r="FGY21" s="177"/>
      <c r="FGZ21" s="177"/>
      <c r="FHA21" s="177"/>
      <c r="FHB21" s="177"/>
      <c r="FHC21" s="177"/>
      <c r="FHD21" s="177"/>
      <c r="FHE21" s="177"/>
      <c r="FHF21" s="177"/>
      <c r="FHG21" s="177"/>
      <c r="FHH21" s="177"/>
      <c r="FHI21" s="177"/>
      <c r="FHJ21" s="177"/>
      <c r="FHK21" s="177"/>
      <c r="FHL21" s="177"/>
      <c r="FHM21" s="177"/>
      <c r="FHN21" s="177"/>
      <c r="FHO21" s="177"/>
      <c r="FHP21" s="177"/>
      <c r="FHQ21" s="177"/>
      <c r="FHR21" s="177"/>
      <c r="FHS21" s="177"/>
      <c r="FHT21" s="177"/>
      <c r="FHU21" s="177"/>
      <c r="FHV21" s="177"/>
      <c r="FHW21" s="177"/>
      <c r="FHX21" s="177"/>
      <c r="FHY21" s="177"/>
      <c r="FHZ21" s="177"/>
      <c r="FIA21" s="177"/>
      <c r="FIB21" s="177"/>
      <c r="FIC21" s="177"/>
      <c r="FID21" s="177"/>
      <c r="FIE21" s="177"/>
      <c r="FIF21" s="177"/>
      <c r="FIG21" s="177"/>
      <c r="FIH21" s="177"/>
      <c r="FII21" s="177"/>
      <c r="FIJ21" s="177"/>
      <c r="FIK21" s="177"/>
      <c r="FIL21" s="177"/>
      <c r="FIM21" s="177"/>
      <c r="FIN21" s="177"/>
      <c r="FIO21" s="177"/>
      <c r="FIP21" s="177"/>
      <c r="FIQ21" s="177"/>
      <c r="FIR21" s="177"/>
      <c r="FIS21" s="177"/>
      <c r="FIT21" s="177"/>
      <c r="FIU21" s="177"/>
      <c r="FIV21" s="177"/>
      <c r="FIW21" s="177"/>
      <c r="FIX21" s="177"/>
      <c r="FIY21" s="177"/>
      <c r="FIZ21" s="177"/>
      <c r="FJA21" s="177"/>
      <c r="FJB21" s="177"/>
      <c r="FJC21" s="177"/>
      <c r="FJD21" s="177"/>
      <c r="FJE21" s="177"/>
      <c r="FJF21" s="177"/>
      <c r="FJG21" s="177"/>
      <c r="FJH21" s="177"/>
      <c r="FJI21" s="177"/>
      <c r="FJJ21" s="177"/>
      <c r="FJK21" s="177"/>
      <c r="FJL21" s="177"/>
      <c r="FJM21" s="177"/>
      <c r="FJN21" s="177"/>
      <c r="FJO21" s="177"/>
      <c r="FJP21" s="177"/>
      <c r="FJQ21" s="177"/>
      <c r="FJR21" s="177"/>
      <c r="FJS21" s="177"/>
      <c r="FJT21" s="177"/>
      <c r="FJU21" s="177"/>
      <c r="FJV21" s="177"/>
      <c r="FJW21" s="177"/>
      <c r="FJX21" s="177"/>
      <c r="FJY21" s="177"/>
      <c r="FJZ21" s="177"/>
      <c r="FKA21" s="177"/>
      <c r="FKB21" s="177"/>
      <c r="FKC21" s="177"/>
      <c r="FKD21" s="177"/>
      <c r="FKE21" s="177"/>
      <c r="FKF21" s="177"/>
      <c r="FKG21" s="177"/>
      <c r="FKH21" s="177"/>
      <c r="FKI21" s="177"/>
      <c r="FKJ21" s="177"/>
      <c r="FKK21" s="177"/>
      <c r="FKL21" s="177"/>
      <c r="FKM21" s="177"/>
      <c r="FKN21" s="177"/>
      <c r="FKO21" s="177"/>
      <c r="FKP21" s="177"/>
      <c r="FKQ21" s="177"/>
      <c r="FKR21" s="177"/>
      <c r="FKS21" s="177"/>
      <c r="FKT21" s="177"/>
      <c r="FKU21" s="177"/>
      <c r="FKV21" s="177"/>
      <c r="FKW21" s="177"/>
      <c r="FKX21" s="177"/>
      <c r="FKY21" s="177"/>
      <c r="FKZ21" s="177"/>
      <c r="FLA21" s="177"/>
      <c r="FLB21" s="177"/>
      <c r="FLC21" s="177"/>
      <c r="FLD21" s="177"/>
      <c r="FLE21" s="177"/>
      <c r="FLF21" s="177"/>
      <c r="FLG21" s="177"/>
      <c r="FLH21" s="177"/>
      <c r="FLI21" s="177"/>
      <c r="FLJ21" s="177"/>
      <c r="FLK21" s="177"/>
      <c r="FLL21" s="177"/>
      <c r="FLM21" s="177"/>
      <c r="FLN21" s="177"/>
      <c r="FLO21" s="177"/>
      <c r="FLP21" s="177"/>
      <c r="FLQ21" s="177"/>
      <c r="FLR21" s="177"/>
      <c r="FLS21" s="177"/>
      <c r="FLT21" s="177"/>
      <c r="FLU21" s="177"/>
      <c r="FLV21" s="177"/>
      <c r="FLW21" s="177"/>
      <c r="FLX21" s="177"/>
      <c r="FLY21" s="177"/>
      <c r="FLZ21" s="177"/>
      <c r="FMA21" s="177"/>
      <c r="FMB21" s="177"/>
      <c r="FMC21" s="177"/>
      <c r="FMD21" s="177"/>
      <c r="FME21" s="177"/>
      <c r="FMF21" s="177"/>
      <c r="FMG21" s="177"/>
      <c r="FMH21" s="177"/>
      <c r="FMI21" s="177"/>
      <c r="FMJ21" s="177"/>
      <c r="FMK21" s="177"/>
      <c r="FML21" s="177"/>
      <c r="FMM21" s="177"/>
      <c r="FMN21" s="177"/>
      <c r="FMO21" s="177"/>
      <c r="FMP21" s="177"/>
      <c r="FMQ21" s="177"/>
      <c r="FMR21" s="177"/>
      <c r="FMS21" s="177"/>
      <c r="FMT21" s="177"/>
      <c r="FMU21" s="177"/>
      <c r="FMV21" s="177"/>
      <c r="FMW21" s="177"/>
      <c r="FMX21" s="177"/>
      <c r="FMY21" s="177"/>
      <c r="FMZ21" s="177"/>
      <c r="FNA21" s="177"/>
      <c r="FNB21" s="177"/>
      <c r="FNC21" s="177"/>
      <c r="FND21" s="177"/>
      <c r="FNE21" s="177"/>
      <c r="FNF21" s="177"/>
      <c r="FNG21" s="177"/>
      <c r="FNH21" s="177"/>
      <c r="FNI21" s="177"/>
      <c r="FNJ21" s="177"/>
      <c r="FNK21" s="177"/>
      <c r="FNL21" s="177"/>
      <c r="FNM21" s="177"/>
      <c r="FNN21" s="177"/>
      <c r="FNO21" s="177"/>
      <c r="FNP21" s="177"/>
      <c r="FNQ21" s="177"/>
      <c r="FNR21" s="177"/>
      <c r="FNS21" s="177"/>
      <c r="FNT21" s="177"/>
      <c r="FNU21" s="177"/>
      <c r="FNV21" s="177"/>
      <c r="FNW21" s="177"/>
      <c r="FNX21" s="177"/>
      <c r="FNY21" s="177"/>
      <c r="FNZ21" s="177"/>
      <c r="FOA21" s="177"/>
      <c r="FOB21" s="177"/>
      <c r="FOC21" s="177"/>
      <c r="FOD21" s="177"/>
      <c r="FOE21" s="177"/>
      <c r="FOF21" s="177"/>
      <c r="FOG21" s="177"/>
      <c r="FOH21" s="177"/>
      <c r="FOI21" s="177"/>
      <c r="FOJ21" s="177"/>
      <c r="FOK21" s="177"/>
      <c r="FOL21" s="177"/>
      <c r="FOM21" s="177"/>
      <c r="FON21" s="177"/>
      <c r="FOO21" s="177"/>
      <c r="FOP21" s="177"/>
      <c r="FOQ21" s="177"/>
      <c r="FOR21" s="177"/>
      <c r="FOS21" s="177"/>
      <c r="FOT21" s="177"/>
      <c r="FOU21" s="177"/>
      <c r="FOV21" s="177"/>
      <c r="FOW21" s="177"/>
      <c r="FOX21" s="177"/>
      <c r="FOY21" s="177"/>
      <c r="FOZ21" s="177"/>
      <c r="FPA21" s="177"/>
      <c r="FPB21" s="177"/>
      <c r="FPC21" s="177"/>
      <c r="FPD21" s="177"/>
      <c r="FPE21" s="177"/>
      <c r="FPF21" s="177"/>
      <c r="FPG21" s="177"/>
      <c r="FPH21" s="177"/>
      <c r="FPI21" s="177"/>
      <c r="FPJ21" s="177"/>
      <c r="FPK21" s="177"/>
      <c r="FPL21" s="177"/>
      <c r="FPM21" s="177"/>
      <c r="FPN21" s="177"/>
      <c r="FPO21" s="177"/>
      <c r="FPP21" s="177"/>
      <c r="FPQ21" s="177"/>
      <c r="FPR21" s="177"/>
      <c r="FPS21" s="177"/>
      <c r="FPT21" s="177"/>
      <c r="FPU21" s="177"/>
      <c r="FPV21" s="177"/>
      <c r="FPW21" s="177"/>
      <c r="FPX21" s="177"/>
      <c r="FPY21" s="177"/>
      <c r="FPZ21" s="177"/>
      <c r="FQA21" s="177"/>
      <c r="FQB21" s="177"/>
      <c r="FQC21" s="177"/>
      <c r="FQD21" s="177"/>
      <c r="FQE21" s="177"/>
      <c r="FQF21" s="177"/>
      <c r="FQG21" s="177"/>
      <c r="FQH21" s="177"/>
      <c r="FQI21" s="177"/>
      <c r="FQJ21" s="177"/>
      <c r="FQK21" s="177"/>
      <c r="FQL21" s="177"/>
      <c r="FQM21" s="177"/>
      <c r="FQN21" s="177"/>
      <c r="FQO21" s="177"/>
      <c r="FQP21" s="177"/>
      <c r="FQQ21" s="177"/>
      <c r="FQR21" s="177"/>
      <c r="FQS21" s="177"/>
      <c r="FQT21" s="177"/>
      <c r="FQU21" s="177"/>
      <c r="FQV21" s="177"/>
      <c r="FQW21" s="177"/>
      <c r="FQX21" s="177"/>
      <c r="FQY21" s="177"/>
      <c r="FQZ21" s="177"/>
      <c r="FRA21" s="177"/>
      <c r="FRB21" s="177"/>
      <c r="FRC21" s="177"/>
      <c r="FRD21" s="177"/>
      <c r="FRE21" s="177"/>
      <c r="FRF21" s="177"/>
      <c r="FRG21" s="177"/>
      <c r="FRH21" s="177"/>
      <c r="FRI21" s="177"/>
      <c r="FRJ21" s="177"/>
      <c r="FRK21" s="177"/>
      <c r="FRL21" s="177"/>
      <c r="FRM21" s="177"/>
      <c r="FRN21" s="177"/>
      <c r="FRO21" s="177"/>
      <c r="FRP21" s="177"/>
      <c r="FRQ21" s="177"/>
      <c r="FRR21" s="177"/>
      <c r="FRS21" s="177"/>
      <c r="FRT21" s="177"/>
      <c r="FRU21" s="177"/>
      <c r="FRV21" s="177"/>
      <c r="FRW21" s="177"/>
      <c r="FRX21" s="177"/>
      <c r="FRY21" s="177"/>
      <c r="FRZ21" s="177"/>
      <c r="FSA21" s="177"/>
      <c r="FSB21" s="177"/>
      <c r="FSC21" s="177"/>
      <c r="FSD21" s="177"/>
      <c r="FSE21" s="177"/>
      <c r="FSF21" s="177"/>
      <c r="FSG21" s="177"/>
      <c r="FSH21" s="177"/>
      <c r="FSI21" s="177"/>
      <c r="FSJ21" s="177"/>
      <c r="FSK21" s="177"/>
      <c r="FSL21" s="177"/>
      <c r="FSM21" s="177"/>
      <c r="FSN21" s="177"/>
      <c r="FSO21" s="177"/>
      <c r="FSP21" s="177"/>
      <c r="FSQ21" s="177"/>
      <c r="FSR21" s="177"/>
      <c r="FSS21" s="177"/>
      <c r="FST21" s="177"/>
      <c r="FSU21" s="177"/>
      <c r="FSV21" s="177"/>
      <c r="FSW21" s="177"/>
      <c r="FSX21" s="177"/>
      <c r="FSY21" s="177"/>
      <c r="FSZ21" s="177"/>
      <c r="FTA21" s="177"/>
      <c r="FTB21" s="177"/>
      <c r="FTC21" s="177"/>
      <c r="FTD21" s="177"/>
      <c r="FTE21" s="177"/>
      <c r="FTF21" s="177"/>
      <c r="FTG21" s="177"/>
      <c r="FTH21" s="177"/>
      <c r="FTI21" s="177"/>
      <c r="FTJ21" s="177"/>
      <c r="FTK21" s="177"/>
      <c r="FTL21" s="177"/>
      <c r="FTM21" s="177"/>
      <c r="FTN21" s="177"/>
      <c r="FTO21" s="177"/>
      <c r="FTP21" s="177"/>
      <c r="FTQ21" s="177"/>
      <c r="FTR21" s="177"/>
      <c r="FTS21" s="177"/>
      <c r="FTT21" s="177"/>
      <c r="FTU21" s="177"/>
      <c r="FTV21" s="177"/>
      <c r="FTW21" s="177"/>
      <c r="FTX21" s="177"/>
      <c r="FTY21" s="177"/>
      <c r="FTZ21" s="177"/>
      <c r="FUA21" s="177"/>
      <c r="FUB21" s="177"/>
      <c r="FUC21" s="177"/>
      <c r="FUD21" s="177"/>
      <c r="FUE21" s="177"/>
      <c r="FUF21" s="177"/>
      <c r="FUG21" s="177"/>
      <c r="FUH21" s="177"/>
      <c r="FUI21" s="177"/>
      <c r="FUJ21" s="177"/>
      <c r="FUK21" s="177"/>
      <c r="FUL21" s="177"/>
      <c r="FUM21" s="177"/>
      <c r="FUN21" s="177"/>
      <c r="FUO21" s="177"/>
      <c r="FUP21" s="177"/>
      <c r="FUQ21" s="177"/>
      <c r="FUR21" s="177"/>
      <c r="FUS21" s="177"/>
      <c r="FUT21" s="177"/>
      <c r="FUU21" s="177"/>
      <c r="FUV21" s="177"/>
      <c r="FUW21" s="177"/>
      <c r="FUX21" s="177"/>
      <c r="FUY21" s="177"/>
      <c r="FUZ21" s="177"/>
      <c r="FVA21" s="177"/>
      <c r="FVB21" s="177"/>
      <c r="FVC21" s="177"/>
      <c r="FVD21" s="177"/>
      <c r="FVE21" s="177"/>
      <c r="FVF21" s="177"/>
      <c r="FVG21" s="177"/>
      <c r="FVH21" s="177"/>
      <c r="FVI21" s="177"/>
      <c r="FVJ21" s="177"/>
      <c r="FVK21" s="177"/>
      <c r="FVL21" s="177"/>
      <c r="FVM21" s="177"/>
      <c r="FVN21" s="177"/>
      <c r="FVO21" s="177"/>
      <c r="FVP21" s="177"/>
      <c r="FVQ21" s="177"/>
      <c r="FVR21" s="177"/>
      <c r="FVS21" s="177"/>
      <c r="FVT21" s="177"/>
      <c r="FVU21" s="177"/>
      <c r="FVV21" s="177"/>
      <c r="FVW21" s="177"/>
      <c r="FVX21" s="177"/>
      <c r="FVY21" s="177"/>
      <c r="FVZ21" s="177"/>
      <c r="FWA21" s="177"/>
      <c r="FWB21" s="177"/>
      <c r="FWC21" s="177"/>
      <c r="FWD21" s="177"/>
      <c r="FWE21" s="177"/>
      <c r="FWF21" s="177"/>
      <c r="FWG21" s="177"/>
      <c r="FWH21" s="177"/>
      <c r="FWI21" s="177"/>
      <c r="FWJ21" s="177"/>
      <c r="FWK21" s="177"/>
      <c r="FWL21" s="177"/>
      <c r="FWM21" s="177"/>
      <c r="FWN21" s="177"/>
      <c r="FWO21" s="177"/>
      <c r="FWP21" s="177"/>
      <c r="FWQ21" s="177"/>
      <c r="FWR21" s="177"/>
      <c r="FWS21" s="177"/>
      <c r="FWT21" s="177"/>
      <c r="FWU21" s="177"/>
      <c r="FWV21" s="177"/>
      <c r="FWW21" s="177"/>
      <c r="FWX21" s="177"/>
      <c r="FWY21" s="177"/>
      <c r="FWZ21" s="177"/>
      <c r="FXA21" s="177"/>
      <c r="FXB21" s="177"/>
      <c r="FXC21" s="177"/>
      <c r="FXD21" s="177"/>
      <c r="FXE21" s="177"/>
      <c r="FXF21" s="177"/>
      <c r="FXG21" s="177"/>
      <c r="FXH21" s="177"/>
      <c r="FXI21" s="177"/>
      <c r="FXJ21" s="177"/>
      <c r="FXK21" s="177"/>
      <c r="FXL21" s="177"/>
      <c r="FXM21" s="177"/>
      <c r="FXN21" s="177"/>
      <c r="FXO21" s="177"/>
      <c r="FXP21" s="177"/>
      <c r="FXQ21" s="177"/>
      <c r="FXR21" s="177"/>
      <c r="FXS21" s="177"/>
      <c r="FXT21" s="177"/>
      <c r="FXU21" s="177"/>
      <c r="FXV21" s="177"/>
      <c r="FXW21" s="177"/>
      <c r="FXX21" s="177"/>
      <c r="FXY21" s="177"/>
      <c r="FXZ21" s="177"/>
      <c r="FYA21" s="177"/>
      <c r="FYB21" s="177"/>
      <c r="FYC21" s="177"/>
      <c r="FYD21" s="177"/>
      <c r="FYE21" s="177"/>
      <c r="FYF21" s="177"/>
      <c r="FYG21" s="177"/>
      <c r="FYH21" s="177"/>
      <c r="FYI21" s="177"/>
      <c r="FYJ21" s="177"/>
      <c r="FYK21" s="177"/>
      <c r="FYL21" s="177"/>
      <c r="FYM21" s="177"/>
      <c r="FYN21" s="177"/>
      <c r="FYO21" s="177"/>
      <c r="FYP21" s="177"/>
      <c r="FYQ21" s="177"/>
      <c r="FYR21" s="177"/>
      <c r="FYS21" s="177"/>
      <c r="FYT21" s="177"/>
      <c r="FYU21" s="177"/>
      <c r="FYV21" s="177"/>
      <c r="FYW21" s="177"/>
      <c r="FYX21" s="177"/>
      <c r="FYY21" s="177"/>
      <c r="FYZ21" s="177"/>
      <c r="FZA21" s="177"/>
      <c r="FZB21" s="177"/>
      <c r="FZC21" s="177"/>
      <c r="FZD21" s="177"/>
      <c r="FZE21" s="177"/>
      <c r="FZF21" s="177"/>
      <c r="FZG21" s="177"/>
      <c r="FZH21" s="177"/>
      <c r="FZI21" s="177"/>
      <c r="FZJ21" s="177"/>
      <c r="FZK21" s="177"/>
      <c r="FZL21" s="177"/>
      <c r="FZM21" s="177"/>
      <c r="FZN21" s="177"/>
      <c r="FZO21" s="177"/>
      <c r="FZP21" s="177"/>
      <c r="FZQ21" s="177"/>
      <c r="FZR21" s="177"/>
      <c r="FZS21" s="177"/>
      <c r="FZT21" s="177"/>
      <c r="FZU21" s="177"/>
      <c r="FZV21" s="177"/>
      <c r="FZW21" s="177"/>
      <c r="FZX21" s="177"/>
      <c r="FZY21" s="177"/>
      <c r="FZZ21" s="177"/>
      <c r="GAA21" s="177"/>
      <c r="GAB21" s="177"/>
      <c r="GAC21" s="177"/>
      <c r="GAD21" s="177"/>
      <c r="GAE21" s="177"/>
      <c r="GAF21" s="177"/>
      <c r="GAG21" s="177"/>
      <c r="GAH21" s="177"/>
      <c r="GAI21" s="177"/>
      <c r="GAJ21" s="177"/>
      <c r="GAK21" s="177"/>
      <c r="GAL21" s="177"/>
      <c r="GAM21" s="177"/>
      <c r="GAN21" s="177"/>
      <c r="GAO21" s="177"/>
      <c r="GAP21" s="177"/>
      <c r="GAQ21" s="177"/>
      <c r="GAR21" s="177"/>
      <c r="GAS21" s="177"/>
      <c r="GAT21" s="177"/>
      <c r="GAU21" s="177"/>
      <c r="GAV21" s="177"/>
      <c r="GAW21" s="177"/>
      <c r="GAX21" s="177"/>
      <c r="GAY21" s="177"/>
      <c r="GAZ21" s="177"/>
      <c r="GBA21" s="177"/>
      <c r="GBB21" s="177"/>
      <c r="GBC21" s="177"/>
      <c r="GBD21" s="177"/>
      <c r="GBE21" s="177"/>
      <c r="GBF21" s="177"/>
      <c r="GBG21" s="177"/>
      <c r="GBH21" s="177"/>
      <c r="GBI21" s="177"/>
      <c r="GBJ21" s="177"/>
      <c r="GBK21" s="177"/>
      <c r="GBL21" s="177"/>
      <c r="GBM21" s="177"/>
      <c r="GBN21" s="177"/>
      <c r="GBO21" s="177"/>
      <c r="GBP21" s="177"/>
      <c r="GBQ21" s="177"/>
      <c r="GBR21" s="177"/>
      <c r="GBS21" s="177"/>
      <c r="GBT21" s="177"/>
      <c r="GBU21" s="177"/>
      <c r="GBV21" s="177"/>
      <c r="GBW21" s="177"/>
      <c r="GBX21" s="177"/>
      <c r="GBY21" s="177"/>
      <c r="GBZ21" s="177"/>
      <c r="GCA21" s="177"/>
      <c r="GCB21" s="177"/>
      <c r="GCC21" s="177"/>
      <c r="GCD21" s="177"/>
      <c r="GCE21" s="177"/>
      <c r="GCF21" s="177"/>
      <c r="GCG21" s="177"/>
      <c r="GCH21" s="177"/>
      <c r="GCI21" s="177"/>
      <c r="GCJ21" s="177"/>
      <c r="GCK21" s="177"/>
      <c r="GCL21" s="177"/>
      <c r="GCM21" s="177"/>
      <c r="GCN21" s="177"/>
      <c r="GCO21" s="177"/>
      <c r="GCP21" s="177"/>
      <c r="GCQ21" s="177"/>
      <c r="GCR21" s="177"/>
      <c r="GCS21" s="177"/>
      <c r="GCT21" s="177"/>
      <c r="GCU21" s="177"/>
      <c r="GCV21" s="177"/>
      <c r="GCW21" s="177"/>
      <c r="GCX21" s="177"/>
      <c r="GCY21" s="177"/>
      <c r="GCZ21" s="177"/>
      <c r="GDA21" s="177"/>
      <c r="GDB21" s="177"/>
      <c r="GDC21" s="177"/>
      <c r="GDD21" s="177"/>
      <c r="GDE21" s="177"/>
      <c r="GDF21" s="177"/>
      <c r="GDG21" s="177"/>
      <c r="GDH21" s="177"/>
      <c r="GDI21" s="177"/>
      <c r="GDJ21" s="177"/>
      <c r="GDK21" s="177"/>
      <c r="GDL21" s="177"/>
      <c r="GDM21" s="177"/>
      <c r="GDN21" s="177"/>
      <c r="GDO21" s="177"/>
      <c r="GDP21" s="177"/>
      <c r="GDQ21" s="177"/>
      <c r="GDR21" s="177"/>
      <c r="GDS21" s="177"/>
      <c r="GDT21" s="177"/>
      <c r="GDU21" s="177"/>
      <c r="GDV21" s="177"/>
      <c r="GDW21" s="177"/>
      <c r="GDX21" s="177"/>
      <c r="GDY21" s="177"/>
      <c r="GDZ21" s="177"/>
      <c r="GEA21" s="177"/>
      <c r="GEB21" s="177"/>
      <c r="GEC21" s="177"/>
      <c r="GED21" s="177"/>
      <c r="GEE21" s="177"/>
      <c r="GEF21" s="177"/>
      <c r="GEG21" s="177"/>
      <c r="GEH21" s="177"/>
      <c r="GEI21" s="177"/>
      <c r="GEJ21" s="177"/>
      <c r="GEK21" s="177"/>
      <c r="GEL21" s="177"/>
      <c r="GEM21" s="177"/>
      <c r="GEN21" s="177"/>
      <c r="GEO21" s="177"/>
      <c r="GEP21" s="177"/>
      <c r="GEQ21" s="177"/>
      <c r="GER21" s="177"/>
      <c r="GES21" s="177"/>
      <c r="GET21" s="177"/>
      <c r="GEU21" s="177"/>
      <c r="GEV21" s="177"/>
      <c r="GEW21" s="177"/>
      <c r="GEX21" s="177"/>
      <c r="GEY21" s="177"/>
      <c r="GEZ21" s="177"/>
      <c r="GFA21" s="177"/>
      <c r="GFB21" s="177"/>
      <c r="GFC21" s="177"/>
      <c r="GFD21" s="177"/>
      <c r="GFE21" s="177"/>
      <c r="GFF21" s="177"/>
      <c r="GFG21" s="177"/>
      <c r="GFH21" s="177"/>
      <c r="GFI21" s="177"/>
      <c r="GFJ21" s="177"/>
      <c r="GFK21" s="177"/>
      <c r="GFL21" s="177"/>
      <c r="GFM21" s="177"/>
      <c r="GFN21" s="177"/>
      <c r="GFO21" s="177"/>
      <c r="GFP21" s="177"/>
      <c r="GFQ21" s="177"/>
      <c r="GFR21" s="177"/>
      <c r="GFS21" s="177"/>
      <c r="GFT21" s="177"/>
      <c r="GFU21" s="177"/>
      <c r="GFV21" s="177"/>
      <c r="GFW21" s="177"/>
      <c r="GFX21" s="177"/>
      <c r="GFY21" s="177"/>
      <c r="GFZ21" s="177"/>
      <c r="GGA21" s="177"/>
      <c r="GGB21" s="177"/>
      <c r="GGC21" s="177"/>
      <c r="GGD21" s="177"/>
      <c r="GGE21" s="177"/>
      <c r="GGF21" s="177"/>
      <c r="GGG21" s="177"/>
      <c r="GGH21" s="177"/>
      <c r="GGI21" s="177"/>
      <c r="GGJ21" s="177"/>
      <c r="GGK21" s="177"/>
      <c r="GGL21" s="177"/>
      <c r="GGM21" s="177"/>
      <c r="GGN21" s="177"/>
      <c r="GGO21" s="177"/>
      <c r="GGP21" s="177"/>
      <c r="GGQ21" s="177"/>
      <c r="GGR21" s="177"/>
      <c r="GGS21" s="177"/>
      <c r="GGT21" s="177"/>
      <c r="GGU21" s="177"/>
      <c r="GGV21" s="177"/>
      <c r="GGW21" s="177"/>
      <c r="GGX21" s="177"/>
      <c r="GGY21" s="177"/>
      <c r="GGZ21" s="177"/>
      <c r="GHA21" s="177"/>
      <c r="GHB21" s="177"/>
      <c r="GHC21" s="177"/>
      <c r="GHD21" s="177"/>
      <c r="GHE21" s="177"/>
      <c r="GHF21" s="177"/>
      <c r="GHG21" s="177"/>
      <c r="GHH21" s="177"/>
      <c r="GHI21" s="177"/>
      <c r="GHJ21" s="177"/>
      <c r="GHK21" s="177"/>
      <c r="GHL21" s="177"/>
      <c r="GHM21" s="177"/>
      <c r="GHN21" s="177"/>
      <c r="GHO21" s="177"/>
      <c r="GHP21" s="177"/>
      <c r="GHQ21" s="177"/>
      <c r="GHR21" s="177"/>
      <c r="GHS21" s="177"/>
      <c r="GHT21" s="177"/>
      <c r="GHU21" s="177"/>
      <c r="GHV21" s="177"/>
      <c r="GHW21" s="177"/>
      <c r="GHX21" s="177"/>
      <c r="GHY21" s="177"/>
      <c r="GHZ21" s="177"/>
      <c r="GIA21" s="177"/>
      <c r="GIB21" s="177"/>
      <c r="GIC21" s="177"/>
      <c r="GID21" s="177"/>
      <c r="GIE21" s="177"/>
      <c r="GIF21" s="177"/>
      <c r="GIG21" s="177"/>
      <c r="GIH21" s="177"/>
      <c r="GII21" s="177"/>
      <c r="GIJ21" s="177"/>
      <c r="GIK21" s="177"/>
      <c r="GIL21" s="177"/>
      <c r="GIM21" s="177"/>
      <c r="GIN21" s="177"/>
      <c r="GIO21" s="177"/>
      <c r="GIP21" s="177"/>
      <c r="GIQ21" s="177"/>
      <c r="GIR21" s="177"/>
      <c r="GIS21" s="177"/>
      <c r="GIT21" s="177"/>
      <c r="GIU21" s="177"/>
      <c r="GIV21" s="177"/>
      <c r="GIW21" s="177"/>
      <c r="GIX21" s="177"/>
      <c r="GIY21" s="177"/>
      <c r="GIZ21" s="177"/>
      <c r="GJA21" s="177"/>
      <c r="GJB21" s="177"/>
      <c r="GJC21" s="177"/>
      <c r="GJD21" s="177"/>
      <c r="GJE21" s="177"/>
      <c r="GJF21" s="177"/>
      <c r="GJG21" s="177"/>
      <c r="GJH21" s="177"/>
      <c r="GJI21" s="177"/>
      <c r="GJJ21" s="177"/>
      <c r="GJK21" s="177"/>
      <c r="GJL21" s="177"/>
      <c r="GJM21" s="177"/>
      <c r="GJN21" s="177"/>
      <c r="GJO21" s="177"/>
      <c r="GJP21" s="177"/>
      <c r="GJQ21" s="177"/>
      <c r="GJR21" s="177"/>
      <c r="GJS21" s="177"/>
      <c r="GJT21" s="177"/>
      <c r="GJU21" s="177"/>
      <c r="GJV21" s="177"/>
      <c r="GJW21" s="177"/>
      <c r="GJX21" s="177"/>
      <c r="GJY21" s="177"/>
      <c r="GJZ21" s="177"/>
      <c r="GKA21" s="177"/>
      <c r="GKB21" s="177"/>
      <c r="GKC21" s="177"/>
      <c r="GKD21" s="177"/>
      <c r="GKE21" s="177"/>
      <c r="GKF21" s="177"/>
      <c r="GKG21" s="177"/>
      <c r="GKH21" s="177"/>
      <c r="GKI21" s="177"/>
      <c r="GKJ21" s="177"/>
      <c r="GKK21" s="177"/>
      <c r="GKL21" s="177"/>
      <c r="GKM21" s="177"/>
      <c r="GKN21" s="177"/>
      <c r="GKO21" s="177"/>
      <c r="GKP21" s="177"/>
      <c r="GKQ21" s="177"/>
      <c r="GKR21" s="177"/>
      <c r="GKS21" s="177"/>
      <c r="GKT21" s="177"/>
      <c r="GKU21" s="177"/>
      <c r="GKV21" s="177"/>
      <c r="GKW21" s="177"/>
      <c r="GKX21" s="177"/>
      <c r="GKY21" s="177"/>
      <c r="GKZ21" s="177"/>
      <c r="GLA21" s="177"/>
      <c r="GLB21" s="177"/>
      <c r="GLC21" s="177"/>
      <c r="GLD21" s="177"/>
      <c r="GLE21" s="177"/>
      <c r="GLF21" s="177"/>
      <c r="GLG21" s="177"/>
      <c r="GLH21" s="177"/>
      <c r="GLI21" s="177"/>
      <c r="GLJ21" s="177"/>
      <c r="GLK21" s="177"/>
      <c r="GLL21" s="177"/>
      <c r="GLM21" s="177"/>
      <c r="GLN21" s="177"/>
      <c r="GLO21" s="177"/>
      <c r="GLP21" s="177"/>
      <c r="GLQ21" s="177"/>
      <c r="GLR21" s="177"/>
      <c r="GLS21" s="177"/>
      <c r="GLT21" s="177"/>
      <c r="GLU21" s="177"/>
      <c r="GLV21" s="177"/>
      <c r="GLW21" s="177"/>
      <c r="GLX21" s="177"/>
      <c r="GLY21" s="177"/>
      <c r="GLZ21" s="177"/>
      <c r="GMA21" s="177"/>
      <c r="GMB21" s="177"/>
      <c r="GMC21" s="177"/>
      <c r="GMD21" s="177"/>
      <c r="GME21" s="177"/>
      <c r="GMF21" s="177"/>
      <c r="GMG21" s="177"/>
      <c r="GMH21" s="177"/>
      <c r="GMI21" s="177"/>
      <c r="GMJ21" s="177"/>
      <c r="GMK21" s="177"/>
      <c r="GML21" s="177"/>
      <c r="GMM21" s="177"/>
      <c r="GMN21" s="177"/>
      <c r="GMO21" s="177"/>
      <c r="GMP21" s="177"/>
      <c r="GMQ21" s="177"/>
      <c r="GMR21" s="177"/>
      <c r="GMS21" s="177"/>
      <c r="GMT21" s="177"/>
      <c r="GMU21" s="177"/>
      <c r="GMV21" s="177"/>
      <c r="GMW21" s="177"/>
      <c r="GMX21" s="177"/>
      <c r="GMY21" s="177"/>
      <c r="GMZ21" s="177"/>
      <c r="GNA21" s="177"/>
      <c r="GNB21" s="177"/>
      <c r="GNC21" s="177"/>
      <c r="GND21" s="177"/>
      <c r="GNE21" s="177"/>
      <c r="GNF21" s="177"/>
      <c r="GNG21" s="177"/>
      <c r="GNH21" s="177"/>
      <c r="GNI21" s="177"/>
      <c r="GNJ21" s="177"/>
      <c r="GNK21" s="177"/>
      <c r="GNL21" s="177"/>
      <c r="GNM21" s="177"/>
      <c r="GNN21" s="177"/>
      <c r="GNO21" s="177"/>
      <c r="GNP21" s="177"/>
      <c r="GNQ21" s="177"/>
      <c r="GNR21" s="177"/>
      <c r="GNS21" s="177"/>
      <c r="GNT21" s="177"/>
      <c r="GNU21" s="177"/>
      <c r="GNV21" s="177"/>
      <c r="GNW21" s="177"/>
      <c r="GNX21" s="177"/>
      <c r="GNY21" s="177"/>
      <c r="GNZ21" s="177"/>
      <c r="GOA21" s="177"/>
      <c r="GOB21" s="177"/>
      <c r="GOC21" s="177"/>
      <c r="GOD21" s="177"/>
      <c r="GOE21" s="177"/>
      <c r="GOF21" s="177"/>
      <c r="GOG21" s="177"/>
      <c r="GOH21" s="177"/>
      <c r="GOI21" s="177"/>
      <c r="GOJ21" s="177"/>
      <c r="GOK21" s="177"/>
      <c r="GOL21" s="177"/>
      <c r="GOM21" s="177"/>
      <c r="GON21" s="177"/>
      <c r="GOO21" s="177"/>
      <c r="GOP21" s="177"/>
      <c r="GOQ21" s="177"/>
      <c r="GOR21" s="177"/>
      <c r="GOS21" s="177"/>
      <c r="GOT21" s="177"/>
      <c r="GOU21" s="177"/>
      <c r="GOV21" s="177"/>
      <c r="GOW21" s="177"/>
      <c r="GOX21" s="177"/>
      <c r="GOY21" s="177"/>
      <c r="GOZ21" s="177"/>
      <c r="GPA21" s="177"/>
      <c r="GPB21" s="177"/>
      <c r="GPC21" s="177"/>
      <c r="GPD21" s="177"/>
      <c r="GPE21" s="177"/>
      <c r="GPF21" s="177"/>
      <c r="GPG21" s="177"/>
      <c r="GPH21" s="177"/>
      <c r="GPI21" s="177"/>
      <c r="GPJ21" s="177"/>
      <c r="GPK21" s="177"/>
      <c r="GPL21" s="177"/>
      <c r="GPM21" s="177"/>
      <c r="GPN21" s="177"/>
      <c r="GPO21" s="177"/>
      <c r="GPP21" s="177"/>
      <c r="GPQ21" s="177"/>
      <c r="GPR21" s="177"/>
      <c r="GPS21" s="177"/>
      <c r="GPT21" s="177"/>
      <c r="GPU21" s="177"/>
      <c r="GPV21" s="177"/>
      <c r="GPW21" s="177"/>
      <c r="GPX21" s="177"/>
      <c r="GPY21" s="177"/>
      <c r="GPZ21" s="177"/>
      <c r="GQA21" s="177"/>
      <c r="GQB21" s="177"/>
      <c r="GQC21" s="177"/>
      <c r="GQD21" s="177"/>
      <c r="GQE21" s="177"/>
      <c r="GQF21" s="177"/>
      <c r="GQG21" s="177"/>
      <c r="GQH21" s="177"/>
      <c r="GQI21" s="177"/>
      <c r="GQJ21" s="177"/>
      <c r="GQK21" s="177"/>
      <c r="GQL21" s="177"/>
      <c r="GQM21" s="177"/>
      <c r="GQN21" s="177"/>
      <c r="GQO21" s="177"/>
      <c r="GQP21" s="177"/>
      <c r="GQQ21" s="177"/>
      <c r="GQR21" s="177"/>
      <c r="GQS21" s="177"/>
      <c r="GQT21" s="177"/>
      <c r="GQU21" s="177"/>
      <c r="GQV21" s="177"/>
      <c r="GQW21" s="177"/>
      <c r="GQX21" s="177"/>
      <c r="GQY21" s="177"/>
      <c r="GQZ21" s="177"/>
      <c r="GRA21" s="177"/>
      <c r="GRB21" s="177"/>
      <c r="GRC21" s="177"/>
      <c r="GRD21" s="177"/>
      <c r="GRE21" s="177"/>
      <c r="GRF21" s="177"/>
      <c r="GRG21" s="177"/>
      <c r="GRH21" s="177"/>
      <c r="GRI21" s="177"/>
      <c r="GRJ21" s="177"/>
      <c r="GRK21" s="177"/>
      <c r="GRL21" s="177"/>
      <c r="GRM21" s="177"/>
      <c r="GRN21" s="177"/>
      <c r="GRO21" s="177"/>
      <c r="GRP21" s="177"/>
      <c r="GRQ21" s="177"/>
      <c r="GRR21" s="177"/>
      <c r="GRS21" s="177"/>
      <c r="GRT21" s="177"/>
      <c r="GRU21" s="177"/>
      <c r="GRV21" s="177"/>
      <c r="GRW21" s="177"/>
      <c r="GRX21" s="177"/>
      <c r="GRY21" s="177"/>
      <c r="GRZ21" s="177"/>
      <c r="GSA21" s="177"/>
      <c r="GSB21" s="177"/>
      <c r="GSC21" s="177"/>
      <c r="GSD21" s="177"/>
      <c r="GSE21" s="177"/>
      <c r="GSF21" s="177"/>
      <c r="GSG21" s="177"/>
      <c r="GSH21" s="177"/>
      <c r="GSI21" s="177"/>
      <c r="GSJ21" s="177"/>
      <c r="GSK21" s="177"/>
      <c r="GSL21" s="177"/>
      <c r="GSM21" s="177"/>
      <c r="GSN21" s="177"/>
      <c r="GSO21" s="177"/>
      <c r="GSP21" s="177"/>
      <c r="GSQ21" s="177"/>
      <c r="GSR21" s="177"/>
      <c r="GSS21" s="177"/>
      <c r="GST21" s="177"/>
      <c r="GSU21" s="177"/>
      <c r="GSV21" s="177"/>
      <c r="GSW21" s="177"/>
      <c r="GSX21" s="177"/>
      <c r="GSY21" s="177"/>
      <c r="GSZ21" s="177"/>
      <c r="GTA21" s="177"/>
      <c r="GTB21" s="177"/>
      <c r="GTC21" s="177"/>
      <c r="GTD21" s="177"/>
      <c r="GTE21" s="177"/>
      <c r="GTF21" s="177"/>
      <c r="GTG21" s="177"/>
      <c r="GTH21" s="177"/>
      <c r="GTI21" s="177"/>
      <c r="GTJ21" s="177"/>
      <c r="GTK21" s="177"/>
      <c r="GTL21" s="177"/>
      <c r="GTM21" s="177"/>
      <c r="GTN21" s="177"/>
      <c r="GTO21" s="177"/>
      <c r="GTP21" s="177"/>
      <c r="GTQ21" s="177"/>
      <c r="GTR21" s="177"/>
      <c r="GTS21" s="177"/>
      <c r="GTT21" s="177"/>
      <c r="GTU21" s="177"/>
      <c r="GTV21" s="177"/>
      <c r="GTW21" s="177"/>
      <c r="GTX21" s="177"/>
      <c r="GTY21" s="177"/>
      <c r="GTZ21" s="177"/>
      <c r="GUA21" s="177"/>
      <c r="GUB21" s="177"/>
      <c r="GUC21" s="177"/>
      <c r="GUD21" s="177"/>
      <c r="GUE21" s="177"/>
      <c r="GUF21" s="177"/>
      <c r="GUG21" s="177"/>
      <c r="GUH21" s="177"/>
      <c r="GUI21" s="177"/>
      <c r="GUJ21" s="177"/>
      <c r="GUK21" s="177"/>
      <c r="GUL21" s="177"/>
      <c r="GUM21" s="177"/>
      <c r="GUN21" s="177"/>
      <c r="GUO21" s="177"/>
      <c r="GUP21" s="177"/>
      <c r="GUQ21" s="177"/>
      <c r="GUR21" s="177"/>
      <c r="GUS21" s="177"/>
      <c r="GUT21" s="177"/>
      <c r="GUU21" s="177"/>
      <c r="GUV21" s="177"/>
      <c r="GUW21" s="177"/>
      <c r="GUX21" s="177"/>
      <c r="GUY21" s="177"/>
      <c r="GUZ21" s="177"/>
      <c r="GVA21" s="177"/>
      <c r="GVB21" s="177"/>
      <c r="GVC21" s="177"/>
      <c r="GVD21" s="177"/>
      <c r="GVE21" s="177"/>
      <c r="GVF21" s="177"/>
      <c r="GVG21" s="177"/>
      <c r="GVH21" s="177"/>
      <c r="GVI21" s="177"/>
      <c r="GVJ21" s="177"/>
      <c r="GVK21" s="177"/>
      <c r="GVL21" s="177"/>
      <c r="GVM21" s="177"/>
      <c r="GVN21" s="177"/>
      <c r="GVO21" s="177"/>
      <c r="GVP21" s="177"/>
      <c r="GVQ21" s="177"/>
      <c r="GVR21" s="177"/>
      <c r="GVS21" s="177"/>
      <c r="GVT21" s="177"/>
      <c r="GVU21" s="177"/>
      <c r="GVV21" s="177"/>
      <c r="GVW21" s="177"/>
      <c r="GVX21" s="177"/>
      <c r="GVY21" s="177"/>
      <c r="GVZ21" s="177"/>
      <c r="GWA21" s="177"/>
      <c r="GWB21" s="177"/>
      <c r="GWC21" s="177"/>
      <c r="GWD21" s="177"/>
      <c r="GWE21" s="177"/>
      <c r="GWF21" s="177"/>
      <c r="GWG21" s="177"/>
      <c r="GWH21" s="177"/>
      <c r="GWI21" s="177"/>
      <c r="GWJ21" s="177"/>
      <c r="GWK21" s="177"/>
      <c r="GWL21" s="177"/>
      <c r="GWM21" s="177"/>
      <c r="GWN21" s="177"/>
      <c r="GWO21" s="177"/>
      <c r="GWP21" s="177"/>
      <c r="GWQ21" s="177"/>
      <c r="GWR21" s="177"/>
      <c r="GWS21" s="177"/>
      <c r="GWT21" s="177"/>
      <c r="GWU21" s="177"/>
      <c r="GWV21" s="177"/>
      <c r="GWW21" s="177"/>
      <c r="GWX21" s="177"/>
      <c r="GWY21" s="177"/>
      <c r="GWZ21" s="177"/>
      <c r="GXA21" s="177"/>
      <c r="GXB21" s="177"/>
      <c r="GXC21" s="177"/>
      <c r="GXD21" s="177"/>
      <c r="GXE21" s="177"/>
      <c r="GXF21" s="177"/>
      <c r="GXG21" s="177"/>
      <c r="GXH21" s="177"/>
      <c r="GXI21" s="177"/>
      <c r="GXJ21" s="177"/>
      <c r="GXK21" s="177"/>
      <c r="GXL21" s="177"/>
      <c r="GXM21" s="177"/>
      <c r="GXN21" s="177"/>
      <c r="GXO21" s="177"/>
      <c r="GXP21" s="177"/>
      <c r="GXQ21" s="177"/>
      <c r="GXR21" s="177"/>
      <c r="GXS21" s="177"/>
      <c r="GXT21" s="177"/>
      <c r="GXU21" s="177"/>
      <c r="GXV21" s="177"/>
      <c r="GXW21" s="177"/>
      <c r="GXX21" s="177"/>
      <c r="GXY21" s="177"/>
      <c r="GXZ21" s="177"/>
      <c r="GYA21" s="177"/>
      <c r="GYB21" s="177"/>
      <c r="GYC21" s="177"/>
      <c r="GYD21" s="177"/>
      <c r="GYE21" s="177"/>
      <c r="GYF21" s="177"/>
      <c r="GYG21" s="177"/>
      <c r="GYH21" s="177"/>
      <c r="GYI21" s="177"/>
      <c r="GYJ21" s="177"/>
      <c r="GYK21" s="177"/>
      <c r="GYL21" s="177"/>
      <c r="GYM21" s="177"/>
      <c r="GYN21" s="177"/>
      <c r="GYO21" s="177"/>
      <c r="GYP21" s="177"/>
      <c r="GYQ21" s="177"/>
      <c r="GYR21" s="177"/>
      <c r="GYS21" s="177"/>
      <c r="GYT21" s="177"/>
      <c r="GYU21" s="177"/>
      <c r="GYV21" s="177"/>
      <c r="GYW21" s="177"/>
      <c r="GYX21" s="177"/>
      <c r="GYY21" s="177"/>
      <c r="GYZ21" s="177"/>
      <c r="GZA21" s="177"/>
      <c r="GZB21" s="177"/>
      <c r="GZC21" s="177"/>
      <c r="GZD21" s="177"/>
      <c r="GZE21" s="177"/>
      <c r="GZF21" s="177"/>
      <c r="GZG21" s="177"/>
      <c r="GZH21" s="177"/>
      <c r="GZI21" s="177"/>
      <c r="GZJ21" s="177"/>
      <c r="GZK21" s="177"/>
      <c r="GZL21" s="177"/>
      <c r="GZM21" s="177"/>
      <c r="GZN21" s="177"/>
      <c r="GZO21" s="177"/>
      <c r="GZP21" s="177"/>
      <c r="GZQ21" s="177"/>
      <c r="GZR21" s="177"/>
      <c r="GZS21" s="177"/>
      <c r="GZT21" s="177"/>
      <c r="GZU21" s="177"/>
      <c r="GZV21" s="177"/>
      <c r="GZW21" s="177"/>
      <c r="GZX21" s="177"/>
      <c r="GZY21" s="177"/>
      <c r="GZZ21" s="177"/>
      <c r="HAA21" s="177"/>
      <c r="HAB21" s="177"/>
      <c r="HAC21" s="177"/>
      <c r="HAD21" s="177"/>
      <c r="HAE21" s="177"/>
      <c r="HAF21" s="177"/>
      <c r="HAG21" s="177"/>
      <c r="HAH21" s="177"/>
      <c r="HAI21" s="177"/>
      <c r="HAJ21" s="177"/>
      <c r="HAK21" s="177"/>
      <c r="HAL21" s="177"/>
      <c r="HAM21" s="177"/>
      <c r="HAN21" s="177"/>
      <c r="HAO21" s="177"/>
      <c r="HAP21" s="177"/>
      <c r="HAQ21" s="177"/>
      <c r="HAR21" s="177"/>
      <c r="HAS21" s="177"/>
      <c r="HAT21" s="177"/>
      <c r="HAU21" s="177"/>
      <c r="HAV21" s="177"/>
      <c r="HAW21" s="177"/>
      <c r="HAX21" s="177"/>
      <c r="HAY21" s="177"/>
      <c r="HAZ21" s="177"/>
      <c r="HBA21" s="177"/>
      <c r="HBB21" s="177"/>
      <c r="HBC21" s="177"/>
      <c r="HBD21" s="177"/>
      <c r="HBE21" s="177"/>
      <c r="HBF21" s="177"/>
      <c r="HBG21" s="177"/>
      <c r="HBH21" s="177"/>
      <c r="HBI21" s="177"/>
      <c r="HBJ21" s="177"/>
      <c r="HBK21" s="177"/>
      <c r="HBL21" s="177"/>
      <c r="HBM21" s="177"/>
      <c r="HBN21" s="177"/>
      <c r="HBO21" s="177"/>
      <c r="HBP21" s="177"/>
      <c r="HBQ21" s="177"/>
      <c r="HBR21" s="177"/>
      <c r="HBS21" s="177"/>
      <c r="HBT21" s="177"/>
      <c r="HBU21" s="177"/>
      <c r="HBV21" s="177"/>
      <c r="HBW21" s="177"/>
      <c r="HBX21" s="177"/>
      <c r="HBY21" s="177"/>
      <c r="HBZ21" s="177"/>
      <c r="HCA21" s="177"/>
      <c r="HCB21" s="177"/>
      <c r="HCC21" s="177"/>
      <c r="HCD21" s="177"/>
      <c r="HCE21" s="177"/>
      <c r="HCF21" s="177"/>
      <c r="HCG21" s="177"/>
      <c r="HCH21" s="177"/>
      <c r="HCI21" s="177"/>
      <c r="HCJ21" s="177"/>
      <c r="HCK21" s="177"/>
      <c r="HCL21" s="177"/>
      <c r="HCM21" s="177"/>
      <c r="HCN21" s="177"/>
      <c r="HCO21" s="177"/>
      <c r="HCP21" s="177"/>
      <c r="HCQ21" s="177"/>
      <c r="HCR21" s="177"/>
      <c r="HCS21" s="177"/>
      <c r="HCT21" s="177"/>
      <c r="HCU21" s="177"/>
      <c r="HCV21" s="177"/>
      <c r="HCW21" s="177"/>
      <c r="HCX21" s="177"/>
      <c r="HCY21" s="177"/>
      <c r="HCZ21" s="177"/>
      <c r="HDA21" s="177"/>
      <c r="HDB21" s="177"/>
      <c r="HDC21" s="177"/>
      <c r="HDD21" s="177"/>
      <c r="HDE21" s="177"/>
      <c r="HDF21" s="177"/>
      <c r="HDG21" s="177"/>
      <c r="HDH21" s="177"/>
      <c r="HDI21" s="177"/>
      <c r="HDJ21" s="177"/>
      <c r="HDK21" s="177"/>
      <c r="HDL21" s="177"/>
      <c r="HDM21" s="177"/>
      <c r="HDN21" s="177"/>
      <c r="HDO21" s="177"/>
      <c r="HDP21" s="177"/>
      <c r="HDQ21" s="177"/>
      <c r="HDR21" s="177"/>
      <c r="HDS21" s="177"/>
      <c r="HDT21" s="177"/>
      <c r="HDU21" s="177"/>
      <c r="HDV21" s="177"/>
      <c r="HDW21" s="177"/>
      <c r="HDX21" s="177"/>
      <c r="HDY21" s="177"/>
      <c r="HDZ21" s="177"/>
      <c r="HEA21" s="177"/>
      <c r="HEB21" s="177"/>
      <c r="HEC21" s="177"/>
      <c r="HED21" s="177"/>
      <c r="HEE21" s="177"/>
      <c r="HEF21" s="177"/>
      <c r="HEG21" s="177"/>
      <c r="HEH21" s="177"/>
      <c r="HEI21" s="177"/>
      <c r="HEJ21" s="177"/>
      <c r="HEK21" s="177"/>
      <c r="HEL21" s="177"/>
      <c r="HEM21" s="177"/>
      <c r="HEN21" s="177"/>
      <c r="HEO21" s="177"/>
      <c r="HEP21" s="177"/>
      <c r="HEQ21" s="177"/>
      <c r="HER21" s="177"/>
      <c r="HES21" s="177"/>
      <c r="HET21" s="177"/>
      <c r="HEU21" s="177"/>
      <c r="HEV21" s="177"/>
      <c r="HEW21" s="177"/>
      <c r="HEX21" s="177"/>
      <c r="HEY21" s="177"/>
      <c r="HEZ21" s="177"/>
      <c r="HFA21" s="177"/>
      <c r="HFB21" s="177"/>
      <c r="HFC21" s="177"/>
      <c r="HFD21" s="177"/>
      <c r="HFE21" s="177"/>
      <c r="HFF21" s="177"/>
      <c r="HFG21" s="177"/>
      <c r="HFH21" s="177"/>
      <c r="HFI21" s="177"/>
      <c r="HFJ21" s="177"/>
      <c r="HFK21" s="177"/>
      <c r="HFL21" s="177"/>
      <c r="HFM21" s="177"/>
      <c r="HFN21" s="177"/>
      <c r="HFO21" s="177"/>
      <c r="HFP21" s="177"/>
      <c r="HFQ21" s="177"/>
      <c r="HFR21" s="177"/>
      <c r="HFS21" s="177"/>
      <c r="HFT21" s="177"/>
      <c r="HFU21" s="177"/>
      <c r="HFV21" s="177"/>
      <c r="HFW21" s="177"/>
      <c r="HFX21" s="177"/>
      <c r="HFY21" s="177"/>
      <c r="HFZ21" s="177"/>
      <c r="HGA21" s="177"/>
      <c r="HGB21" s="177"/>
      <c r="HGC21" s="177"/>
      <c r="HGD21" s="177"/>
      <c r="HGE21" s="177"/>
      <c r="HGF21" s="177"/>
      <c r="HGG21" s="177"/>
      <c r="HGH21" s="177"/>
      <c r="HGI21" s="177"/>
      <c r="HGJ21" s="177"/>
      <c r="HGK21" s="177"/>
      <c r="HGL21" s="177"/>
      <c r="HGM21" s="177"/>
      <c r="HGN21" s="177"/>
      <c r="HGO21" s="177"/>
      <c r="HGP21" s="177"/>
      <c r="HGQ21" s="177"/>
      <c r="HGR21" s="177"/>
      <c r="HGS21" s="177"/>
      <c r="HGT21" s="177"/>
      <c r="HGU21" s="177"/>
      <c r="HGV21" s="177"/>
      <c r="HGW21" s="177"/>
      <c r="HGX21" s="177"/>
      <c r="HGY21" s="177"/>
      <c r="HGZ21" s="177"/>
      <c r="HHA21" s="177"/>
      <c r="HHB21" s="177"/>
      <c r="HHC21" s="177"/>
      <c r="HHD21" s="177"/>
      <c r="HHE21" s="177"/>
      <c r="HHF21" s="177"/>
      <c r="HHG21" s="177"/>
      <c r="HHH21" s="177"/>
      <c r="HHI21" s="177"/>
      <c r="HHJ21" s="177"/>
      <c r="HHK21" s="177"/>
      <c r="HHL21" s="177"/>
      <c r="HHM21" s="177"/>
      <c r="HHN21" s="177"/>
      <c r="HHO21" s="177"/>
      <c r="HHP21" s="177"/>
      <c r="HHQ21" s="177"/>
      <c r="HHR21" s="177"/>
      <c r="HHS21" s="177"/>
      <c r="HHT21" s="177"/>
      <c r="HHU21" s="177"/>
      <c r="HHV21" s="177"/>
      <c r="HHW21" s="177"/>
      <c r="HHX21" s="177"/>
      <c r="HHY21" s="177"/>
      <c r="HHZ21" s="177"/>
      <c r="HIA21" s="177"/>
      <c r="HIB21" s="177"/>
      <c r="HIC21" s="177"/>
      <c r="HID21" s="177"/>
      <c r="HIE21" s="177"/>
      <c r="HIF21" s="177"/>
      <c r="HIG21" s="177"/>
      <c r="HIH21" s="177"/>
      <c r="HII21" s="177"/>
      <c r="HIJ21" s="177"/>
      <c r="HIK21" s="177"/>
      <c r="HIL21" s="177"/>
      <c r="HIM21" s="177"/>
      <c r="HIN21" s="177"/>
      <c r="HIO21" s="177"/>
      <c r="HIP21" s="177"/>
      <c r="HIQ21" s="177"/>
      <c r="HIR21" s="177"/>
      <c r="HIS21" s="177"/>
      <c r="HIT21" s="177"/>
      <c r="HIU21" s="177"/>
      <c r="HIV21" s="177"/>
      <c r="HIW21" s="177"/>
      <c r="HIX21" s="177"/>
      <c r="HIY21" s="177"/>
      <c r="HIZ21" s="177"/>
      <c r="HJA21" s="177"/>
      <c r="HJB21" s="177"/>
      <c r="HJC21" s="177"/>
      <c r="HJD21" s="177"/>
      <c r="HJE21" s="177"/>
      <c r="HJF21" s="177"/>
      <c r="HJG21" s="177"/>
      <c r="HJH21" s="177"/>
      <c r="HJI21" s="177"/>
      <c r="HJJ21" s="177"/>
      <c r="HJK21" s="177"/>
      <c r="HJL21" s="177"/>
      <c r="HJM21" s="177"/>
      <c r="HJN21" s="177"/>
      <c r="HJO21" s="177"/>
      <c r="HJP21" s="177"/>
      <c r="HJQ21" s="177"/>
      <c r="HJR21" s="177"/>
      <c r="HJS21" s="177"/>
      <c r="HJT21" s="177"/>
      <c r="HJU21" s="177"/>
      <c r="HJV21" s="177"/>
      <c r="HJW21" s="177"/>
      <c r="HJX21" s="177"/>
      <c r="HJY21" s="177"/>
      <c r="HJZ21" s="177"/>
      <c r="HKA21" s="177"/>
      <c r="HKB21" s="177"/>
      <c r="HKC21" s="177"/>
      <c r="HKD21" s="177"/>
      <c r="HKE21" s="177"/>
      <c r="HKF21" s="177"/>
      <c r="HKG21" s="177"/>
      <c r="HKH21" s="177"/>
      <c r="HKI21" s="177"/>
      <c r="HKJ21" s="177"/>
      <c r="HKK21" s="177"/>
      <c r="HKL21" s="177"/>
      <c r="HKM21" s="177"/>
      <c r="HKN21" s="177"/>
      <c r="HKO21" s="177"/>
      <c r="HKP21" s="177"/>
      <c r="HKQ21" s="177"/>
      <c r="HKR21" s="177"/>
      <c r="HKS21" s="177"/>
      <c r="HKT21" s="177"/>
      <c r="HKU21" s="177"/>
      <c r="HKV21" s="177"/>
      <c r="HKW21" s="177"/>
      <c r="HKX21" s="177"/>
      <c r="HKY21" s="177"/>
      <c r="HKZ21" s="177"/>
      <c r="HLA21" s="177"/>
      <c r="HLB21" s="177"/>
      <c r="HLC21" s="177"/>
      <c r="HLD21" s="177"/>
      <c r="HLE21" s="177"/>
      <c r="HLF21" s="177"/>
      <c r="HLG21" s="177"/>
      <c r="HLH21" s="177"/>
      <c r="HLI21" s="177"/>
      <c r="HLJ21" s="177"/>
      <c r="HLK21" s="177"/>
      <c r="HLL21" s="177"/>
      <c r="HLM21" s="177"/>
      <c r="HLN21" s="177"/>
      <c r="HLO21" s="177"/>
      <c r="HLP21" s="177"/>
      <c r="HLQ21" s="177"/>
      <c r="HLR21" s="177"/>
      <c r="HLS21" s="177"/>
      <c r="HLT21" s="177"/>
      <c r="HLU21" s="177"/>
      <c r="HLV21" s="177"/>
      <c r="HLW21" s="177"/>
      <c r="HLX21" s="177"/>
      <c r="HLY21" s="177"/>
      <c r="HLZ21" s="177"/>
      <c r="HMA21" s="177"/>
      <c r="HMB21" s="177"/>
      <c r="HMC21" s="177"/>
      <c r="HMD21" s="177"/>
      <c r="HME21" s="177"/>
      <c r="HMF21" s="177"/>
      <c r="HMG21" s="177"/>
      <c r="HMH21" s="177"/>
      <c r="HMI21" s="177"/>
      <c r="HMJ21" s="177"/>
      <c r="HMK21" s="177"/>
      <c r="HML21" s="177"/>
      <c r="HMM21" s="177"/>
      <c r="HMN21" s="177"/>
      <c r="HMO21" s="177"/>
      <c r="HMP21" s="177"/>
      <c r="HMQ21" s="177"/>
      <c r="HMR21" s="177"/>
      <c r="HMS21" s="177"/>
      <c r="HMT21" s="177"/>
      <c r="HMU21" s="177"/>
      <c r="HMV21" s="177"/>
      <c r="HMW21" s="177"/>
      <c r="HMX21" s="177"/>
      <c r="HMY21" s="177"/>
      <c r="HMZ21" s="177"/>
      <c r="HNA21" s="177"/>
      <c r="HNB21" s="177"/>
      <c r="HNC21" s="177"/>
      <c r="HND21" s="177"/>
      <c r="HNE21" s="177"/>
      <c r="HNF21" s="177"/>
      <c r="HNG21" s="177"/>
      <c r="HNH21" s="177"/>
      <c r="HNI21" s="177"/>
      <c r="HNJ21" s="177"/>
      <c r="HNK21" s="177"/>
      <c r="HNL21" s="177"/>
      <c r="HNM21" s="177"/>
      <c r="HNN21" s="177"/>
      <c r="HNO21" s="177"/>
      <c r="HNP21" s="177"/>
      <c r="HNQ21" s="177"/>
      <c r="HNR21" s="177"/>
      <c r="HNS21" s="177"/>
      <c r="HNT21" s="177"/>
      <c r="HNU21" s="177"/>
      <c r="HNV21" s="177"/>
      <c r="HNW21" s="177"/>
      <c r="HNX21" s="177"/>
      <c r="HNY21" s="177"/>
      <c r="HNZ21" s="177"/>
      <c r="HOA21" s="177"/>
      <c r="HOB21" s="177"/>
      <c r="HOC21" s="177"/>
      <c r="HOD21" s="177"/>
      <c r="HOE21" s="177"/>
      <c r="HOF21" s="177"/>
      <c r="HOG21" s="177"/>
      <c r="HOH21" s="177"/>
      <c r="HOI21" s="177"/>
      <c r="HOJ21" s="177"/>
      <c r="HOK21" s="177"/>
      <c r="HOL21" s="177"/>
      <c r="HOM21" s="177"/>
      <c r="HON21" s="177"/>
      <c r="HOO21" s="177"/>
      <c r="HOP21" s="177"/>
      <c r="HOQ21" s="177"/>
      <c r="HOR21" s="177"/>
      <c r="HOS21" s="177"/>
      <c r="HOT21" s="177"/>
      <c r="HOU21" s="177"/>
      <c r="HOV21" s="177"/>
      <c r="HOW21" s="177"/>
      <c r="HOX21" s="177"/>
      <c r="HOY21" s="177"/>
      <c r="HOZ21" s="177"/>
      <c r="HPA21" s="177"/>
      <c r="HPB21" s="177"/>
      <c r="HPC21" s="177"/>
      <c r="HPD21" s="177"/>
      <c r="HPE21" s="177"/>
      <c r="HPF21" s="177"/>
      <c r="HPG21" s="177"/>
      <c r="HPH21" s="177"/>
      <c r="HPI21" s="177"/>
      <c r="HPJ21" s="177"/>
      <c r="HPK21" s="177"/>
      <c r="HPL21" s="177"/>
      <c r="HPM21" s="177"/>
      <c r="HPN21" s="177"/>
      <c r="HPO21" s="177"/>
      <c r="HPP21" s="177"/>
      <c r="HPQ21" s="177"/>
      <c r="HPR21" s="177"/>
      <c r="HPS21" s="177"/>
      <c r="HPT21" s="177"/>
      <c r="HPU21" s="177"/>
      <c r="HPV21" s="177"/>
      <c r="HPW21" s="177"/>
      <c r="HPX21" s="177"/>
      <c r="HPY21" s="177"/>
      <c r="HPZ21" s="177"/>
      <c r="HQA21" s="177"/>
      <c r="HQB21" s="177"/>
      <c r="HQC21" s="177"/>
      <c r="HQD21" s="177"/>
      <c r="HQE21" s="177"/>
      <c r="HQF21" s="177"/>
      <c r="HQG21" s="177"/>
      <c r="HQH21" s="177"/>
      <c r="HQI21" s="177"/>
      <c r="HQJ21" s="177"/>
      <c r="HQK21" s="177"/>
      <c r="HQL21" s="177"/>
      <c r="HQM21" s="177"/>
      <c r="HQN21" s="177"/>
      <c r="HQO21" s="177"/>
      <c r="HQP21" s="177"/>
      <c r="HQQ21" s="177"/>
      <c r="HQR21" s="177"/>
      <c r="HQS21" s="177"/>
      <c r="HQT21" s="177"/>
      <c r="HQU21" s="177"/>
      <c r="HQV21" s="177"/>
      <c r="HQW21" s="177"/>
      <c r="HQX21" s="177"/>
      <c r="HQY21" s="177"/>
      <c r="HQZ21" s="177"/>
      <c r="HRA21" s="177"/>
      <c r="HRB21" s="177"/>
      <c r="HRC21" s="177"/>
      <c r="HRD21" s="177"/>
      <c r="HRE21" s="177"/>
      <c r="HRF21" s="177"/>
      <c r="HRG21" s="177"/>
      <c r="HRH21" s="177"/>
      <c r="HRI21" s="177"/>
      <c r="HRJ21" s="177"/>
      <c r="HRK21" s="177"/>
      <c r="HRL21" s="177"/>
      <c r="HRM21" s="177"/>
      <c r="HRN21" s="177"/>
      <c r="HRO21" s="177"/>
      <c r="HRP21" s="177"/>
      <c r="HRQ21" s="177"/>
      <c r="HRR21" s="177"/>
      <c r="HRS21" s="177"/>
      <c r="HRT21" s="177"/>
      <c r="HRU21" s="177"/>
      <c r="HRV21" s="177"/>
      <c r="HRW21" s="177"/>
      <c r="HRX21" s="177"/>
      <c r="HRY21" s="177"/>
      <c r="HRZ21" s="177"/>
      <c r="HSA21" s="177"/>
      <c r="HSB21" s="177"/>
      <c r="HSC21" s="177"/>
      <c r="HSD21" s="177"/>
      <c r="HSE21" s="177"/>
      <c r="HSF21" s="177"/>
      <c r="HSG21" s="177"/>
      <c r="HSH21" s="177"/>
      <c r="HSI21" s="177"/>
      <c r="HSJ21" s="177"/>
      <c r="HSK21" s="177"/>
      <c r="HSL21" s="177"/>
      <c r="HSM21" s="177"/>
      <c r="HSN21" s="177"/>
      <c r="HSO21" s="177"/>
      <c r="HSP21" s="177"/>
      <c r="HSQ21" s="177"/>
      <c r="HSR21" s="177"/>
      <c r="HSS21" s="177"/>
      <c r="HST21" s="177"/>
      <c r="HSU21" s="177"/>
      <c r="HSV21" s="177"/>
      <c r="HSW21" s="177"/>
      <c r="HSX21" s="177"/>
      <c r="HSY21" s="177"/>
      <c r="HSZ21" s="177"/>
      <c r="HTA21" s="177"/>
      <c r="HTB21" s="177"/>
      <c r="HTC21" s="177"/>
      <c r="HTD21" s="177"/>
      <c r="HTE21" s="177"/>
      <c r="HTF21" s="177"/>
      <c r="HTG21" s="177"/>
      <c r="HTH21" s="177"/>
      <c r="HTI21" s="177"/>
      <c r="HTJ21" s="177"/>
      <c r="HTK21" s="177"/>
      <c r="HTL21" s="177"/>
      <c r="HTM21" s="177"/>
      <c r="HTN21" s="177"/>
      <c r="HTO21" s="177"/>
      <c r="HTP21" s="177"/>
      <c r="HTQ21" s="177"/>
      <c r="HTR21" s="177"/>
      <c r="HTS21" s="177"/>
      <c r="HTT21" s="177"/>
      <c r="HTU21" s="177"/>
      <c r="HTV21" s="177"/>
      <c r="HTW21" s="177"/>
      <c r="HTX21" s="177"/>
      <c r="HTY21" s="177"/>
      <c r="HTZ21" s="177"/>
      <c r="HUA21" s="177"/>
      <c r="HUB21" s="177"/>
      <c r="HUC21" s="177"/>
      <c r="HUD21" s="177"/>
      <c r="HUE21" s="177"/>
      <c r="HUF21" s="177"/>
      <c r="HUG21" s="177"/>
      <c r="HUH21" s="177"/>
      <c r="HUI21" s="177"/>
      <c r="HUJ21" s="177"/>
      <c r="HUK21" s="177"/>
      <c r="HUL21" s="177"/>
      <c r="HUM21" s="177"/>
      <c r="HUN21" s="177"/>
      <c r="HUO21" s="177"/>
      <c r="HUP21" s="177"/>
      <c r="HUQ21" s="177"/>
      <c r="HUR21" s="177"/>
      <c r="HUS21" s="177"/>
      <c r="HUT21" s="177"/>
      <c r="HUU21" s="177"/>
      <c r="HUV21" s="177"/>
      <c r="HUW21" s="177"/>
      <c r="HUX21" s="177"/>
      <c r="HUY21" s="177"/>
      <c r="HUZ21" s="177"/>
      <c r="HVA21" s="177"/>
      <c r="HVB21" s="177"/>
      <c r="HVC21" s="177"/>
      <c r="HVD21" s="177"/>
      <c r="HVE21" s="177"/>
      <c r="HVF21" s="177"/>
      <c r="HVG21" s="177"/>
      <c r="HVH21" s="177"/>
      <c r="HVI21" s="177"/>
      <c r="HVJ21" s="177"/>
      <c r="HVK21" s="177"/>
      <c r="HVL21" s="177"/>
      <c r="HVM21" s="177"/>
      <c r="HVN21" s="177"/>
      <c r="HVO21" s="177"/>
      <c r="HVP21" s="177"/>
      <c r="HVQ21" s="177"/>
      <c r="HVR21" s="177"/>
      <c r="HVS21" s="177"/>
      <c r="HVT21" s="177"/>
      <c r="HVU21" s="177"/>
      <c r="HVV21" s="177"/>
      <c r="HVW21" s="177"/>
      <c r="HVX21" s="177"/>
      <c r="HVY21" s="177"/>
      <c r="HVZ21" s="177"/>
      <c r="HWA21" s="177"/>
      <c r="HWB21" s="177"/>
      <c r="HWC21" s="177"/>
      <c r="HWD21" s="177"/>
      <c r="HWE21" s="177"/>
      <c r="HWF21" s="177"/>
      <c r="HWG21" s="177"/>
      <c r="HWH21" s="177"/>
      <c r="HWI21" s="177"/>
      <c r="HWJ21" s="177"/>
      <c r="HWK21" s="177"/>
      <c r="HWL21" s="177"/>
      <c r="HWM21" s="177"/>
      <c r="HWN21" s="177"/>
      <c r="HWO21" s="177"/>
      <c r="HWP21" s="177"/>
      <c r="HWQ21" s="177"/>
      <c r="HWR21" s="177"/>
      <c r="HWS21" s="177"/>
      <c r="HWT21" s="177"/>
      <c r="HWU21" s="177"/>
      <c r="HWV21" s="177"/>
      <c r="HWW21" s="177"/>
      <c r="HWX21" s="177"/>
      <c r="HWY21" s="177"/>
      <c r="HWZ21" s="177"/>
      <c r="HXA21" s="177"/>
      <c r="HXB21" s="177"/>
      <c r="HXC21" s="177"/>
      <c r="HXD21" s="177"/>
      <c r="HXE21" s="177"/>
      <c r="HXF21" s="177"/>
      <c r="HXG21" s="177"/>
      <c r="HXH21" s="177"/>
      <c r="HXI21" s="177"/>
      <c r="HXJ21" s="177"/>
      <c r="HXK21" s="177"/>
      <c r="HXL21" s="177"/>
      <c r="HXM21" s="177"/>
      <c r="HXN21" s="177"/>
      <c r="HXO21" s="177"/>
      <c r="HXP21" s="177"/>
      <c r="HXQ21" s="177"/>
      <c r="HXR21" s="177"/>
      <c r="HXS21" s="177"/>
      <c r="HXT21" s="177"/>
      <c r="HXU21" s="177"/>
      <c r="HXV21" s="177"/>
      <c r="HXW21" s="177"/>
      <c r="HXX21" s="177"/>
      <c r="HXY21" s="177"/>
      <c r="HXZ21" s="177"/>
      <c r="HYA21" s="177"/>
      <c r="HYB21" s="177"/>
      <c r="HYC21" s="177"/>
      <c r="HYD21" s="177"/>
      <c r="HYE21" s="177"/>
      <c r="HYF21" s="177"/>
      <c r="HYG21" s="177"/>
      <c r="HYH21" s="177"/>
      <c r="HYI21" s="177"/>
      <c r="HYJ21" s="177"/>
      <c r="HYK21" s="177"/>
      <c r="HYL21" s="177"/>
      <c r="HYM21" s="177"/>
      <c r="HYN21" s="177"/>
      <c r="HYO21" s="177"/>
      <c r="HYP21" s="177"/>
      <c r="HYQ21" s="177"/>
      <c r="HYR21" s="177"/>
      <c r="HYS21" s="177"/>
      <c r="HYT21" s="177"/>
      <c r="HYU21" s="177"/>
      <c r="HYV21" s="177"/>
      <c r="HYW21" s="177"/>
      <c r="HYX21" s="177"/>
      <c r="HYY21" s="177"/>
      <c r="HYZ21" s="177"/>
      <c r="HZA21" s="177"/>
      <c r="HZB21" s="177"/>
      <c r="HZC21" s="177"/>
      <c r="HZD21" s="177"/>
      <c r="HZE21" s="177"/>
      <c r="HZF21" s="177"/>
      <c r="HZG21" s="177"/>
      <c r="HZH21" s="177"/>
      <c r="HZI21" s="177"/>
      <c r="HZJ21" s="177"/>
      <c r="HZK21" s="177"/>
      <c r="HZL21" s="177"/>
      <c r="HZM21" s="177"/>
      <c r="HZN21" s="177"/>
      <c r="HZO21" s="177"/>
      <c r="HZP21" s="177"/>
      <c r="HZQ21" s="177"/>
      <c r="HZR21" s="177"/>
      <c r="HZS21" s="177"/>
      <c r="HZT21" s="177"/>
      <c r="HZU21" s="177"/>
      <c r="HZV21" s="177"/>
      <c r="HZW21" s="177"/>
      <c r="HZX21" s="177"/>
      <c r="HZY21" s="177"/>
      <c r="HZZ21" s="177"/>
      <c r="IAA21" s="177"/>
      <c r="IAB21" s="177"/>
      <c r="IAC21" s="177"/>
      <c r="IAD21" s="177"/>
      <c r="IAE21" s="177"/>
      <c r="IAF21" s="177"/>
      <c r="IAG21" s="177"/>
      <c r="IAH21" s="177"/>
      <c r="IAI21" s="177"/>
      <c r="IAJ21" s="177"/>
      <c r="IAK21" s="177"/>
      <c r="IAL21" s="177"/>
      <c r="IAM21" s="177"/>
      <c r="IAN21" s="177"/>
      <c r="IAO21" s="177"/>
      <c r="IAP21" s="177"/>
      <c r="IAQ21" s="177"/>
      <c r="IAR21" s="177"/>
      <c r="IAS21" s="177"/>
      <c r="IAT21" s="177"/>
      <c r="IAU21" s="177"/>
      <c r="IAV21" s="177"/>
      <c r="IAW21" s="177"/>
      <c r="IAX21" s="177"/>
      <c r="IAY21" s="177"/>
      <c r="IAZ21" s="177"/>
      <c r="IBA21" s="177"/>
      <c r="IBB21" s="177"/>
      <c r="IBC21" s="177"/>
      <c r="IBD21" s="177"/>
      <c r="IBE21" s="177"/>
      <c r="IBF21" s="177"/>
      <c r="IBG21" s="177"/>
      <c r="IBH21" s="177"/>
      <c r="IBI21" s="177"/>
      <c r="IBJ21" s="177"/>
      <c r="IBK21" s="177"/>
      <c r="IBL21" s="177"/>
      <c r="IBM21" s="177"/>
      <c r="IBN21" s="177"/>
      <c r="IBO21" s="177"/>
      <c r="IBP21" s="177"/>
      <c r="IBQ21" s="177"/>
      <c r="IBR21" s="177"/>
      <c r="IBS21" s="177"/>
      <c r="IBT21" s="177"/>
      <c r="IBU21" s="177"/>
      <c r="IBV21" s="177"/>
      <c r="IBW21" s="177"/>
      <c r="IBX21" s="177"/>
      <c r="IBY21" s="177"/>
      <c r="IBZ21" s="177"/>
      <c r="ICA21" s="177"/>
      <c r="ICB21" s="177"/>
      <c r="ICC21" s="177"/>
      <c r="ICD21" s="177"/>
      <c r="ICE21" s="177"/>
      <c r="ICF21" s="177"/>
      <c r="ICG21" s="177"/>
      <c r="ICH21" s="177"/>
      <c r="ICI21" s="177"/>
      <c r="ICJ21" s="177"/>
      <c r="ICK21" s="177"/>
      <c r="ICL21" s="177"/>
      <c r="ICM21" s="177"/>
      <c r="ICN21" s="177"/>
      <c r="ICO21" s="177"/>
      <c r="ICP21" s="177"/>
      <c r="ICQ21" s="177"/>
      <c r="ICR21" s="177"/>
      <c r="ICS21" s="177"/>
      <c r="ICT21" s="177"/>
      <c r="ICU21" s="177"/>
      <c r="ICV21" s="177"/>
      <c r="ICW21" s="177"/>
      <c r="ICX21" s="177"/>
      <c r="ICY21" s="177"/>
      <c r="ICZ21" s="177"/>
      <c r="IDA21" s="177"/>
      <c r="IDB21" s="177"/>
      <c r="IDC21" s="177"/>
      <c r="IDD21" s="177"/>
      <c r="IDE21" s="177"/>
      <c r="IDF21" s="177"/>
      <c r="IDG21" s="177"/>
      <c r="IDH21" s="177"/>
      <c r="IDI21" s="177"/>
      <c r="IDJ21" s="177"/>
      <c r="IDK21" s="177"/>
      <c r="IDL21" s="177"/>
      <c r="IDM21" s="177"/>
      <c r="IDN21" s="177"/>
      <c r="IDO21" s="177"/>
      <c r="IDP21" s="177"/>
      <c r="IDQ21" s="177"/>
      <c r="IDR21" s="177"/>
      <c r="IDS21" s="177"/>
      <c r="IDT21" s="177"/>
      <c r="IDU21" s="177"/>
      <c r="IDV21" s="177"/>
      <c r="IDW21" s="177"/>
      <c r="IDX21" s="177"/>
      <c r="IDY21" s="177"/>
      <c r="IDZ21" s="177"/>
      <c r="IEA21" s="177"/>
      <c r="IEB21" s="177"/>
      <c r="IEC21" s="177"/>
      <c r="IED21" s="177"/>
      <c r="IEE21" s="177"/>
      <c r="IEF21" s="177"/>
      <c r="IEG21" s="177"/>
      <c r="IEH21" s="177"/>
      <c r="IEI21" s="177"/>
      <c r="IEJ21" s="177"/>
      <c r="IEK21" s="177"/>
      <c r="IEL21" s="177"/>
      <c r="IEM21" s="177"/>
      <c r="IEN21" s="177"/>
      <c r="IEO21" s="177"/>
      <c r="IEP21" s="177"/>
      <c r="IEQ21" s="177"/>
      <c r="IER21" s="177"/>
      <c r="IES21" s="177"/>
      <c r="IET21" s="177"/>
      <c r="IEU21" s="177"/>
      <c r="IEV21" s="177"/>
      <c r="IEW21" s="177"/>
      <c r="IEX21" s="177"/>
      <c r="IEY21" s="177"/>
      <c r="IEZ21" s="177"/>
      <c r="IFA21" s="177"/>
      <c r="IFB21" s="177"/>
      <c r="IFC21" s="177"/>
      <c r="IFD21" s="177"/>
      <c r="IFE21" s="177"/>
      <c r="IFF21" s="177"/>
      <c r="IFG21" s="177"/>
      <c r="IFH21" s="177"/>
      <c r="IFI21" s="177"/>
      <c r="IFJ21" s="177"/>
      <c r="IFK21" s="177"/>
      <c r="IFL21" s="177"/>
      <c r="IFM21" s="177"/>
      <c r="IFN21" s="177"/>
      <c r="IFO21" s="177"/>
      <c r="IFP21" s="177"/>
      <c r="IFQ21" s="177"/>
      <c r="IFR21" s="177"/>
      <c r="IFS21" s="177"/>
      <c r="IFT21" s="177"/>
      <c r="IFU21" s="177"/>
      <c r="IFV21" s="177"/>
      <c r="IFW21" s="177"/>
      <c r="IFX21" s="177"/>
      <c r="IFY21" s="177"/>
      <c r="IFZ21" s="177"/>
      <c r="IGA21" s="177"/>
      <c r="IGB21" s="177"/>
      <c r="IGC21" s="177"/>
      <c r="IGD21" s="177"/>
      <c r="IGE21" s="177"/>
      <c r="IGF21" s="177"/>
      <c r="IGG21" s="177"/>
      <c r="IGH21" s="177"/>
      <c r="IGI21" s="177"/>
      <c r="IGJ21" s="177"/>
      <c r="IGK21" s="177"/>
      <c r="IGL21" s="177"/>
      <c r="IGM21" s="177"/>
      <c r="IGN21" s="177"/>
      <c r="IGO21" s="177"/>
      <c r="IGP21" s="177"/>
      <c r="IGQ21" s="177"/>
      <c r="IGR21" s="177"/>
      <c r="IGS21" s="177"/>
      <c r="IGT21" s="177"/>
      <c r="IGU21" s="177"/>
      <c r="IGV21" s="177"/>
      <c r="IGW21" s="177"/>
      <c r="IGX21" s="177"/>
      <c r="IGY21" s="177"/>
      <c r="IGZ21" s="177"/>
      <c r="IHA21" s="177"/>
      <c r="IHB21" s="177"/>
      <c r="IHC21" s="177"/>
      <c r="IHD21" s="177"/>
      <c r="IHE21" s="177"/>
      <c r="IHF21" s="177"/>
      <c r="IHG21" s="177"/>
      <c r="IHH21" s="177"/>
      <c r="IHI21" s="177"/>
      <c r="IHJ21" s="177"/>
      <c r="IHK21" s="177"/>
      <c r="IHL21" s="177"/>
      <c r="IHM21" s="177"/>
      <c r="IHN21" s="177"/>
      <c r="IHO21" s="177"/>
      <c r="IHP21" s="177"/>
      <c r="IHQ21" s="177"/>
      <c r="IHR21" s="177"/>
      <c r="IHS21" s="177"/>
      <c r="IHT21" s="177"/>
      <c r="IHU21" s="177"/>
      <c r="IHV21" s="177"/>
      <c r="IHW21" s="177"/>
      <c r="IHX21" s="177"/>
      <c r="IHY21" s="177"/>
      <c r="IHZ21" s="177"/>
      <c r="IIA21" s="177"/>
      <c r="IIB21" s="177"/>
      <c r="IIC21" s="177"/>
      <c r="IID21" s="177"/>
      <c r="IIE21" s="177"/>
      <c r="IIF21" s="177"/>
      <c r="IIG21" s="177"/>
      <c r="IIH21" s="177"/>
      <c r="III21" s="177"/>
      <c r="IIJ21" s="177"/>
      <c r="IIK21" s="177"/>
      <c r="IIL21" s="177"/>
      <c r="IIM21" s="177"/>
      <c r="IIN21" s="177"/>
      <c r="IIO21" s="177"/>
      <c r="IIP21" s="177"/>
      <c r="IIQ21" s="177"/>
      <c r="IIR21" s="177"/>
      <c r="IIS21" s="177"/>
      <c r="IIT21" s="177"/>
      <c r="IIU21" s="177"/>
      <c r="IIV21" s="177"/>
      <c r="IIW21" s="177"/>
      <c r="IIX21" s="177"/>
      <c r="IIY21" s="177"/>
      <c r="IIZ21" s="177"/>
      <c r="IJA21" s="177"/>
      <c r="IJB21" s="177"/>
      <c r="IJC21" s="177"/>
      <c r="IJD21" s="177"/>
      <c r="IJE21" s="177"/>
      <c r="IJF21" s="177"/>
      <c r="IJG21" s="177"/>
      <c r="IJH21" s="177"/>
      <c r="IJI21" s="177"/>
      <c r="IJJ21" s="177"/>
      <c r="IJK21" s="177"/>
      <c r="IJL21" s="177"/>
      <c r="IJM21" s="177"/>
      <c r="IJN21" s="177"/>
      <c r="IJO21" s="177"/>
      <c r="IJP21" s="177"/>
      <c r="IJQ21" s="177"/>
      <c r="IJR21" s="177"/>
      <c r="IJS21" s="177"/>
      <c r="IJT21" s="177"/>
      <c r="IJU21" s="177"/>
      <c r="IJV21" s="177"/>
      <c r="IJW21" s="177"/>
      <c r="IJX21" s="177"/>
      <c r="IJY21" s="177"/>
      <c r="IJZ21" s="177"/>
      <c r="IKA21" s="177"/>
      <c r="IKB21" s="177"/>
      <c r="IKC21" s="177"/>
      <c r="IKD21" s="177"/>
      <c r="IKE21" s="177"/>
      <c r="IKF21" s="177"/>
      <c r="IKG21" s="177"/>
      <c r="IKH21" s="177"/>
      <c r="IKI21" s="177"/>
      <c r="IKJ21" s="177"/>
      <c r="IKK21" s="177"/>
      <c r="IKL21" s="177"/>
      <c r="IKM21" s="177"/>
      <c r="IKN21" s="177"/>
      <c r="IKO21" s="177"/>
      <c r="IKP21" s="177"/>
      <c r="IKQ21" s="177"/>
      <c r="IKR21" s="177"/>
      <c r="IKS21" s="177"/>
      <c r="IKT21" s="177"/>
      <c r="IKU21" s="177"/>
      <c r="IKV21" s="177"/>
      <c r="IKW21" s="177"/>
      <c r="IKX21" s="177"/>
      <c r="IKY21" s="177"/>
      <c r="IKZ21" s="177"/>
      <c r="ILA21" s="177"/>
      <c r="ILB21" s="177"/>
      <c r="ILC21" s="177"/>
      <c r="ILD21" s="177"/>
      <c r="ILE21" s="177"/>
      <c r="ILF21" s="177"/>
      <c r="ILG21" s="177"/>
      <c r="ILH21" s="177"/>
      <c r="ILI21" s="177"/>
      <c r="ILJ21" s="177"/>
      <c r="ILK21" s="177"/>
      <c r="ILL21" s="177"/>
      <c r="ILM21" s="177"/>
      <c r="ILN21" s="177"/>
      <c r="ILO21" s="177"/>
      <c r="ILP21" s="177"/>
      <c r="ILQ21" s="177"/>
      <c r="ILR21" s="177"/>
      <c r="ILS21" s="177"/>
      <c r="ILT21" s="177"/>
      <c r="ILU21" s="177"/>
      <c r="ILV21" s="177"/>
      <c r="ILW21" s="177"/>
      <c r="ILX21" s="177"/>
      <c r="ILY21" s="177"/>
      <c r="ILZ21" s="177"/>
      <c r="IMA21" s="177"/>
      <c r="IMB21" s="177"/>
      <c r="IMC21" s="177"/>
      <c r="IMD21" s="177"/>
      <c r="IME21" s="177"/>
      <c r="IMF21" s="177"/>
      <c r="IMG21" s="177"/>
      <c r="IMH21" s="177"/>
      <c r="IMI21" s="177"/>
      <c r="IMJ21" s="177"/>
      <c r="IMK21" s="177"/>
      <c r="IML21" s="177"/>
      <c r="IMM21" s="177"/>
      <c r="IMN21" s="177"/>
      <c r="IMO21" s="177"/>
      <c r="IMP21" s="177"/>
      <c r="IMQ21" s="177"/>
      <c r="IMR21" s="177"/>
      <c r="IMS21" s="177"/>
      <c r="IMT21" s="177"/>
      <c r="IMU21" s="177"/>
      <c r="IMV21" s="177"/>
      <c r="IMW21" s="177"/>
      <c r="IMX21" s="177"/>
      <c r="IMY21" s="177"/>
      <c r="IMZ21" s="177"/>
      <c r="INA21" s="177"/>
      <c r="INB21" s="177"/>
      <c r="INC21" s="177"/>
      <c r="IND21" s="177"/>
      <c r="INE21" s="177"/>
      <c r="INF21" s="177"/>
      <c r="ING21" s="177"/>
      <c r="INH21" s="177"/>
      <c r="INI21" s="177"/>
      <c r="INJ21" s="177"/>
      <c r="INK21" s="177"/>
      <c r="INL21" s="177"/>
      <c r="INM21" s="177"/>
      <c r="INN21" s="177"/>
      <c r="INO21" s="177"/>
      <c r="INP21" s="177"/>
      <c r="INQ21" s="177"/>
      <c r="INR21" s="177"/>
      <c r="INS21" s="177"/>
      <c r="INT21" s="177"/>
      <c r="INU21" s="177"/>
      <c r="INV21" s="177"/>
      <c r="INW21" s="177"/>
      <c r="INX21" s="177"/>
      <c r="INY21" s="177"/>
      <c r="INZ21" s="177"/>
      <c r="IOA21" s="177"/>
      <c r="IOB21" s="177"/>
      <c r="IOC21" s="177"/>
      <c r="IOD21" s="177"/>
      <c r="IOE21" s="177"/>
      <c r="IOF21" s="177"/>
      <c r="IOG21" s="177"/>
      <c r="IOH21" s="177"/>
      <c r="IOI21" s="177"/>
      <c r="IOJ21" s="177"/>
      <c r="IOK21" s="177"/>
      <c r="IOL21" s="177"/>
      <c r="IOM21" s="177"/>
      <c r="ION21" s="177"/>
      <c r="IOO21" s="177"/>
      <c r="IOP21" s="177"/>
      <c r="IOQ21" s="177"/>
      <c r="IOR21" s="177"/>
      <c r="IOS21" s="177"/>
      <c r="IOT21" s="177"/>
      <c r="IOU21" s="177"/>
      <c r="IOV21" s="177"/>
      <c r="IOW21" s="177"/>
      <c r="IOX21" s="177"/>
      <c r="IOY21" s="177"/>
      <c r="IOZ21" s="177"/>
      <c r="IPA21" s="177"/>
      <c r="IPB21" s="177"/>
      <c r="IPC21" s="177"/>
      <c r="IPD21" s="177"/>
      <c r="IPE21" s="177"/>
      <c r="IPF21" s="177"/>
      <c r="IPG21" s="177"/>
      <c r="IPH21" s="177"/>
      <c r="IPI21" s="177"/>
      <c r="IPJ21" s="177"/>
      <c r="IPK21" s="177"/>
      <c r="IPL21" s="177"/>
      <c r="IPM21" s="177"/>
      <c r="IPN21" s="177"/>
      <c r="IPO21" s="177"/>
      <c r="IPP21" s="177"/>
      <c r="IPQ21" s="177"/>
      <c r="IPR21" s="177"/>
      <c r="IPS21" s="177"/>
      <c r="IPT21" s="177"/>
      <c r="IPU21" s="177"/>
      <c r="IPV21" s="177"/>
      <c r="IPW21" s="177"/>
      <c r="IPX21" s="177"/>
      <c r="IPY21" s="177"/>
      <c r="IPZ21" s="177"/>
      <c r="IQA21" s="177"/>
      <c r="IQB21" s="177"/>
      <c r="IQC21" s="177"/>
      <c r="IQD21" s="177"/>
      <c r="IQE21" s="177"/>
      <c r="IQF21" s="177"/>
      <c r="IQG21" s="177"/>
      <c r="IQH21" s="177"/>
      <c r="IQI21" s="177"/>
      <c r="IQJ21" s="177"/>
      <c r="IQK21" s="177"/>
      <c r="IQL21" s="177"/>
      <c r="IQM21" s="177"/>
      <c r="IQN21" s="177"/>
      <c r="IQO21" s="177"/>
      <c r="IQP21" s="177"/>
      <c r="IQQ21" s="177"/>
      <c r="IQR21" s="177"/>
      <c r="IQS21" s="177"/>
      <c r="IQT21" s="177"/>
      <c r="IQU21" s="177"/>
      <c r="IQV21" s="177"/>
      <c r="IQW21" s="177"/>
      <c r="IQX21" s="177"/>
      <c r="IQY21" s="177"/>
      <c r="IQZ21" s="177"/>
      <c r="IRA21" s="177"/>
      <c r="IRB21" s="177"/>
      <c r="IRC21" s="177"/>
      <c r="IRD21" s="177"/>
      <c r="IRE21" s="177"/>
      <c r="IRF21" s="177"/>
      <c r="IRG21" s="177"/>
      <c r="IRH21" s="177"/>
      <c r="IRI21" s="177"/>
      <c r="IRJ21" s="177"/>
      <c r="IRK21" s="177"/>
      <c r="IRL21" s="177"/>
      <c r="IRM21" s="177"/>
      <c r="IRN21" s="177"/>
      <c r="IRO21" s="177"/>
      <c r="IRP21" s="177"/>
      <c r="IRQ21" s="177"/>
      <c r="IRR21" s="177"/>
      <c r="IRS21" s="177"/>
      <c r="IRT21" s="177"/>
      <c r="IRU21" s="177"/>
      <c r="IRV21" s="177"/>
      <c r="IRW21" s="177"/>
      <c r="IRX21" s="177"/>
      <c r="IRY21" s="177"/>
      <c r="IRZ21" s="177"/>
      <c r="ISA21" s="177"/>
      <c r="ISB21" s="177"/>
      <c r="ISC21" s="177"/>
      <c r="ISD21" s="177"/>
      <c r="ISE21" s="177"/>
      <c r="ISF21" s="177"/>
      <c r="ISG21" s="177"/>
      <c r="ISH21" s="177"/>
      <c r="ISI21" s="177"/>
      <c r="ISJ21" s="177"/>
      <c r="ISK21" s="177"/>
      <c r="ISL21" s="177"/>
      <c r="ISM21" s="177"/>
      <c r="ISN21" s="177"/>
      <c r="ISO21" s="177"/>
      <c r="ISP21" s="177"/>
      <c r="ISQ21" s="177"/>
      <c r="ISR21" s="177"/>
      <c r="ISS21" s="177"/>
      <c r="IST21" s="177"/>
      <c r="ISU21" s="177"/>
      <c r="ISV21" s="177"/>
      <c r="ISW21" s="177"/>
      <c r="ISX21" s="177"/>
      <c r="ISY21" s="177"/>
      <c r="ISZ21" s="177"/>
      <c r="ITA21" s="177"/>
      <c r="ITB21" s="177"/>
      <c r="ITC21" s="177"/>
      <c r="ITD21" s="177"/>
      <c r="ITE21" s="177"/>
      <c r="ITF21" s="177"/>
      <c r="ITG21" s="177"/>
      <c r="ITH21" s="177"/>
      <c r="ITI21" s="177"/>
      <c r="ITJ21" s="177"/>
      <c r="ITK21" s="177"/>
      <c r="ITL21" s="177"/>
      <c r="ITM21" s="177"/>
      <c r="ITN21" s="177"/>
      <c r="ITO21" s="177"/>
      <c r="ITP21" s="177"/>
      <c r="ITQ21" s="177"/>
      <c r="ITR21" s="177"/>
      <c r="ITS21" s="177"/>
      <c r="ITT21" s="177"/>
      <c r="ITU21" s="177"/>
      <c r="ITV21" s="177"/>
      <c r="ITW21" s="177"/>
      <c r="ITX21" s="177"/>
      <c r="ITY21" s="177"/>
      <c r="ITZ21" s="177"/>
      <c r="IUA21" s="177"/>
      <c r="IUB21" s="177"/>
      <c r="IUC21" s="177"/>
      <c r="IUD21" s="177"/>
      <c r="IUE21" s="177"/>
      <c r="IUF21" s="177"/>
      <c r="IUG21" s="177"/>
      <c r="IUH21" s="177"/>
      <c r="IUI21" s="177"/>
      <c r="IUJ21" s="177"/>
      <c r="IUK21" s="177"/>
      <c r="IUL21" s="177"/>
      <c r="IUM21" s="177"/>
      <c r="IUN21" s="177"/>
      <c r="IUO21" s="177"/>
      <c r="IUP21" s="177"/>
      <c r="IUQ21" s="177"/>
      <c r="IUR21" s="177"/>
      <c r="IUS21" s="177"/>
      <c r="IUT21" s="177"/>
      <c r="IUU21" s="177"/>
      <c r="IUV21" s="177"/>
      <c r="IUW21" s="177"/>
      <c r="IUX21" s="177"/>
      <c r="IUY21" s="177"/>
      <c r="IUZ21" s="177"/>
      <c r="IVA21" s="177"/>
      <c r="IVB21" s="177"/>
      <c r="IVC21" s="177"/>
      <c r="IVD21" s="177"/>
      <c r="IVE21" s="177"/>
      <c r="IVF21" s="177"/>
      <c r="IVG21" s="177"/>
      <c r="IVH21" s="177"/>
      <c r="IVI21" s="177"/>
      <c r="IVJ21" s="177"/>
      <c r="IVK21" s="177"/>
      <c r="IVL21" s="177"/>
      <c r="IVM21" s="177"/>
      <c r="IVN21" s="177"/>
      <c r="IVO21" s="177"/>
      <c r="IVP21" s="177"/>
      <c r="IVQ21" s="177"/>
      <c r="IVR21" s="177"/>
      <c r="IVS21" s="177"/>
      <c r="IVT21" s="177"/>
      <c r="IVU21" s="177"/>
      <c r="IVV21" s="177"/>
      <c r="IVW21" s="177"/>
      <c r="IVX21" s="177"/>
      <c r="IVY21" s="177"/>
      <c r="IVZ21" s="177"/>
      <c r="IWA21" s="177"/>
      <c r="IWB21" s="177"/>
      <c r="IWC21" s="177"/>
      <c r="IWD21" s="177"/>
      <c r="IWE21" s="177"/>
      <c r="IWF21" s="177"/>
      <c r="IWG21" s="177"/>
      <c r="IWH21" s="177"/>
      <c r="IWI21" s="177"/>
      <c r="IWJ21" s="177"/>
      <c r="IWK21" s="177"/>
      <c r="IWL21" s="177"/>
      <c r="IWM21" s="177"/>
      <c r="IWN21" s="177"/>
      <c r="IWO21" s="177"/>
      <c r="IWP21" s="177"/>
      <c r="IWQ21" s="177"/>
      <c r="IWR21" s="177"/>
      <c r="IWS21" s="177"/>
      <c r="IWT21" s="177"/>
      <c r="IWU21" s="177"/>
      <c r="IWV21" s="177"/>
      <c r="IWW21" s="177"/>
      <c r="IWX21" s="177"/>
      <c r="IWY21" s="177"/>
      <c r="IWZ21" s="177"/>
      <c r="IXA21" s="177"/>
      <c r="IXB21" s="177"/>
      <c r="IXC21" s="177"/>
      <c r="IXD21" s="177"/>
      <c r="IXE21" s="177"/>
      <c r="IXF21" s="177"/>
      <c r="IXG21" s="177"/>
      <c r="IXH21" s="177"/>
      <c r="IXI21" s="177"/>
      <c r="IXJ21" s="177"/>
      <c r="IXK21" s="177"/>
      <c r="IXL21" s="177"/>
      <c r="IXM21" s="177"/>
      <c r="IXN21" s="177"/>
      <c r="IXO21" s="177"/>
      <c r="IXP21" s="177"/>
      <c r="IXQ21" s="177"/>
      <c r="IXR21" s="177"/>
      <c r="IXS21" s="177"/>
      <c r="IXT21" s="177"/>
      <c r="IXU21" s="177"/>
      <c r="IXV21" s="177"/>
      <c r="IXW21" s="177"/>
      <c r="IXX21" s="177"/>
      <c r="IXY21" s="177"/>
      <c r="IXZ21" s="177"/>
      <c r="IYA21" s="177"/>
      <c r="IYB21" s="177"/>
      <c r="IYC21" s="177"/>
      <c r="IYD21" s="177"/>
      <c r="IYE21" s="177"/>
      <c r="IYF21" s="177"/>
      <c r="IYG21" s="177"/>
      <c r="IYH21" s="177"/>
      <c r="IYI21" s="177"/>
      <c r="IYJ21" s="177"/>
      <c r="IYK21" s="177"/>
      <c r="IYL21" s="177"/>
      <c r="IYM21" s="177"/>
      <c r="IYN21" s="177"/>
      <c r="IYO21" s="177"/>
      <c r="IYP21" s="177"/>
      <c r="IYQ21" s="177"/>
      <c r="IYR21" s="177"/>
      <c r="IYS21" s="177"/>
      <c r="IYT21" s="177"/>
      <c r="IYU21" s="177"/>
      <c r="IYV21" s="177"/>
      <c r="IYW21" s="177"/>
      <c r="IYX21" s="177"/>
      <c r="IYY21" s="177"/>
      <c r="IYZ21" s="177"/>
      <c r="IZA21" s="177"/>
      <c r="IZB21" s="177"/>
      <c r="IZC21" s="177"/>
      <c r="IZD21" s="177"/>
      <c r="IZE21" s="177"/>
      <c r="IZF21" s="177"/>
      <c r="IZG21" s="177"/>
      <c r="IZH21" s="177"/>
      <c r="IZI21" s="177"/>
      <c r="IZJ21" s="177"/>
      <c r="IZK21" s="177"/>
      <c r="IZL21" s="177"/>
      <c r="IZM21" s="177"/>
      <c r="IZN21" s="177"/>
      <c r="IZO21" s="177"/>
      <c r="IZP21" s="177"/>
      <c r="IZQ21" s="177"/>
      <c r="IZR21" s="177"/>
      <c r="IZS21" s="177"/>
      <c r="IZT21" s="177"/>
      <c r="IZU21" s="177"/>
      <c r="IZV21" s="177"/>
      <c r="IZW21" s="177"/>
      <c r="IZX21" s="177"/>
      <c r="IZY21" s="177"/>
      <c r="IZZ21" s="177"/>
      <c r="JAA21" s="177"/>
      <c r="JAB21" s="177"/>
      <c r="JAC21" s="177"/>
      <c r="JAD21" s="177"/>
      <c r="JAE21" s="177"/>
      <c r="JAF21" s="177"/>
      <c r="JAG21" s="177"/>
      <c r="JAH21" s="177"/>
      <c r="JAI21" s="177"/>
      <c r="JAJ21" s="177"/>
      <c r="JAK21" s="177"/>
      <c r="JAL21" s="177"/>
      <c r="JAM21" s="177"/>
      <c r="JAN21" s="177"/>
      <c r="JAO21" s="177"/>
      <c r="JAP21" s="177"/>
      <c r="JAQ21" s="177"/>
      <c r="JAR21" s="177"/>
      <c r="JAS21" s="177"/>
      <c r="JAT21" s="177"/>
      <c r="JAU21" s="177"/>
      <c r="JAV21" s="177"/>
      <c r="JAW21" s="177"/>
      <c r="JAX21" s="177"/>
      <c r="JAY21" s="177"/>
      <c r="JAZ21" s="177"/>
      <c r="JBA21" s="177"/>
      <c r="JBB21" s="177"/>
      <c r="JBC21" s="177"/>
      <c r="JBD21" s="177"/>
      <c r="JBE21" s="177"/>
      <c r="JBF21" s="177"/>
      <c r="JBG21" s="177"/>
      <c r="JBH21" s="177"/>
      <c r="JBI21" s="177"/>
      <c r="JBJ21" s="177"/>
      <c r="JBK21" s="177"/>
      <c r="JBL21" s="177"/>
      <c r="JBM21" s="177"/>
      <c r="JBN21" s="177"/>
      <c r="JBO21" s="177"/>
      <c r="JBP21" s="177"/>
      <c r="JBQ21" s="177"/>
      <c r="JBR21" s="177"/>
      <c r="JBS21" s="177"/>
      <c r="JBT21" s="177"/>
      <c r="JBU21" s="177"/>
      <c r="JBV21" s="177"/>
      <c r="JBW21" s="177"/>
      <c r="JBX21" s="177"/>
      <c r="JBY21" s="177"/>
      <c r="JBZ21" s="177"/>
      <c r="JCA21" s="177"/>
      <c r="JCB21" s="177"/>
      <c r="JCC21" s="177"/>
      <c r="JCD21" s="177"/>
      <c r="JCE21" s="177"/>
      <c r="JCF21" s="177"/>
      <c r="JCG21" s="177"/>
      <c r="JCH21" s="177"/>
      <c r="JCI21" s="177"/>
      <c r="JCJ21" s="177"/>
      <c r="JCK21" s="177"/>
      <c r="JCL21" s="177"/>
      <c r="JCM21" s="177"/>
      <c r="JCN21" s="177"/>
      <c r="JCO21" s="177"/>
      <c r="JCP21" s="177"/>
      <c r="JCQ21" s="177"/>
      <c r="JCR21" s="177"/>
      <c r="JCS21" s="177"/>
      <c r="JCT21" s="177"/>
      <c r="JCU21" s="177"/>
      <c r="JCV21" s="177"/>
      <c r="JCW21" s="177"/>
      <c r="JCX21" s="177"/>
      <c r="JCY21" s="177"/>
      <c r="JCZ21" s="177"/>
      <c r="JDA21" s="177"/>
      <c r="JDB21" s="177"/>
      <c r="JDC21" s="177"/>
      <c r="JDD21" s="177"/>
      <c r="JDE21" s="177"/>
      <c r="JDF21" s="177"/>
      <c r="JDG21" s="177"/>
      <c r="JDH21" s="177"/>
      <c r="JDI21" s="177"/>
      <c r="JDJ21" s="177"/>
      <c r="JDK21" s="177"/>
      <c r="JDL21" s="177"/>
      <c r="JDM21" s="177"/>
      <c r="JDN21" s="177"/>
      <c r="JDO21" s="177"/>
      <c r="JDP21" s="177"/>
      <c r="JDQ21" s="177"/>
      <c r="JDR21" s="177"/>
      <c r="JDS21" s="177"/>
      <c r="JDT21" s="177"/>
      <c r="JDU21" s="177"/>
      <c r="JDV21" s="177"/>
      <c r="JDW21" s="177"/>
      <c r="JDX21" s="177"/>
      <c r="JDY21" s="177"/>
      <c r="JDZ21" s="177"/>
      <c r="JEA21" s="177"/>
      <c r="JEB21" s="177"/>
      <c r="JEC21" s="177"/>
      <c r="JED21" s="177"/>
      <c r="JEE21" s="177"/>
      <c r="JEF21" s="177"/>
      <c r="JEG21" s="177"/>
      <c r="JEH21" s="177"/>
      <c r="JEI21" s="177"/>
      <c r="JEJ21" s="177"/>
      <c r="JEK21" s="177"/>
      <c r="JEL21" s="177"/>
      <c r="JEM21" s="177"/>
      <c r="JEN21" s="177"/>
      <c r="JEO21" s="177"/>
      <c r="JEP21" s="177"/>
      <c r="JEQ21" s="177"/>
      <c r="JER21" s="177"/>
      <c r="JES21" s="177"/>
      <c r="JET21" s="177"/>
      <c r="JEU21" s="177"/>
      <c r="JEV21" s="177"/>
      <c r="JEW21" s="177"/>
      <c r="JEX21" s="177"/>
      <c r="JEY21" s="177"/>
      <c r="JEZ21" s="177"/>
      <c r="JFA21" s="177"/>
      <c r="JFB21" s="177"/>
      <c r="JFC21" s="177"/>
      <c r="JFD21" s="177"/>
      <c r="JFE21" s="177"/>
      <c r="JFF21" s="177"/>
      <c r="JFG21" s="177"/>
      <c r="JFH21" s="177"/>
      <c r="JFI21" s="177"/>
      <c r="JFJ21" s="177"/>
      <c r="JFK21" s="177"/>
      <c r="JFL21" s="177"/>
      <c r="JFM21" s="177"/>
      <c r="JFN21" s="177"/>
      <c r="JFO21" s="177"/>
      <c r="JFP21" s="177"/>
      <c r="JFQ21" s="177"/>
      <c r="JFR21" s="177"/>
      <c r="JFS21" s="177"/>
      <c r="JFT21" s="177"/>
      <c r="JFU21" s="177"/>
      <c r="JFV21" s="177"/>
      <c r="JFW21" s="177"/>
      <c r="JFX21" s="177"/>
      <c r="JFY21" s="177"/>
      <c r="JFZ21" s="177"/>
      <c r="JGA21" s="177"/>
      <c r="JGB21" s="177"/>
      <c r="JGC21" s="177"/>
      <c r="JGD21" s="177"/>
      <c r="JGE21" s="177"/>
      <c r="JGF21" s="177"/>
      <c r="JGG21" s="177"/>
      <c r="JGH21" s="177"/>
      <c r="JGI21" s="177"/>
      <c r="JGJ21" s="177"/>
      <c r="JGK21" s="177"/>
      <c r="JGL21" s="177"/>
      <c r="JGM21" s="177"/>
      <c r="JGN21" s="177"/>
      <c r="JGO21" s="177"/>
      <c r="JGP21" s="177"/>
      <c r="JGQ21" s="177"/>
      <c r="JGR21" s="177"/>
      <c r="JGS21" s="177"/>
      <c r="JGT21" s="177"/>
      <c r="JGU21" s="177"/>
      <c r="JGV21" s="177"/>
      <c r="JGW21" s="177"/>
      <c r="JGX21" s="177"/>
      <c r="JGY21" s="177"/>
      <c r="JGZ21" s="177"/>
      <c r="JHA21" s="177"/>
      <c r="JHB21" s="177"/>
      <c r="JHC21" s="177"/>
      <c r="JHD21" s="177"/>
      <c r="JHE21" s="177"/>
      <c r="JHF21" s="177"/>
      <c r="JHG21" s="177"/>
      <c r="JHH21" s="177"/>
      <c r="JHI21" s="177"/>
      <c r="JHJ21" s="177"/>
      <c r="JHK21" s="177"/>
      <c r="JHL21" s="177"/>
      <c r="JHM21" s="177"/>
      <c r="JHN21" s="177"/>
      <c r="JHO21" s="177"/>
      <c r="JHP21" s="177"/>
      <c r="JHQ21" s="177"/>
      <c r="JHR21" s="177"/>
      <c r="JHS21" s="177"/>
      <c r="JHT21" s="177"/>
      <c r="JHU21" s="177"/>
      <c r="JHV21" s="177"/>
      <c r="JHW21" s="177"/>
      <c r="JHX21" s="177"/>
      <c r="JHY21" s="177"/>
      <c r="JHZ21" s="177"/>
      <c r="JIA21" s="177"/>
      <c r="JIB21" s="177"/>
      <c r="JIC21" s="177"/>
      <c r="JID21" s="177"/>
      <c r="JIE21" s="177"/>
      <c r="JIF21" s="177"/>
      <c r="JIG21" s="177"/>
      <c r="JIH21" s="177"/>
      <c r="JII21" s="177"/>
      <c r="JIJ21" s="177"/>
      <c r="JIK21" s="177"/>
      <c r="JIL21" s="177"/>
      <c r="JIM21" s="177"/>
      <c r="JIN21" s="177"/>
      <c r="JIO21" s="177"/>
      <c r="JIP21" s="177"/>
      <c r="JIQ21" s="177"/>
      <c r="JIR21" s="177"/>
      <c r="JIS21" s="177"/>
      <c r="JIT21" s="177"/>
      <c r="JIU21" s="177"/>
      <c r="JIV21" s="177"/>
      <c r="JIW21" s="177"/>
      <c r="JIX21" s="177"/>
      <c r="JIY21" s="177"/>
      <c r="JIZ21" s="177"/>
      <c r="JJA21" s="177"/>
      <c r="JJB21" s="177"/>
      <c r="JJC21" s="177"/>
      <c r="JJD21" s="177"/>
      <c r="JJE21" s="177"/>
      <c r="JJF21" s="177"/>
      <c r="JJG21" s="177"/>
      <c r="JJH21" s="177"/>
      <c r="JJI21" s="177"/>
      <c r="JJJ21" s="177"/>
      <c r="JJK21" s="177"/>
      <c r="JJL21" s="177"/>
      <c r="JJM21" s="177"/>
      <c r="JJN21" s="177"/>
      <c r="JJO21" s="177"/>
      <c r="JJP21" s="177"/>
      <c r="JJQ21" s="177"/>
      <c r="JJR21" s="177"/>
      <c r="JJS21" s="177"/>
      <c r="JJT21" s="177"/>
      <c r="JJU21" s="177"/>
      <c r="JJV21" s="177"/>
      <c r="JJW21" s="177"/>
      <c r="JJX21" s="177"/>
      <c r="JJY21" s="177"/>
      <c r="JJZ21" s="177"/>
      <c r="JKA21" s="177"/>
      <c r="JKB21" s="177"/>
      <c r="JKC21" s="177"/>
      <c r="JKD21" s="177"/>
      <c r="JKE21" s="177"/>
      <c r="JKF21" s="177"/>
      <c r="JKG21" s="177"/>
      <c r="JKH21" s="177"/>
      <c r="JKI21" s="177"/>
      <c r="JKJ21" s="177"/>
      <c r="JKK21" s="177"/>
      <c r="JKL21" s="177"/>
      <c r="JKM21" s="177"/>
      <c r="JKN21" s="177"/>
      <c r="JKO21" s="177"/>
      <c r="JKP21" s="177"/>
      <c r="JKQ21" s="177"/>
      <c r="JKR21" s="177"/>
      <c r="JKS21" s="177"/>
      <c r="JKT21" s="177"/>
      <c r="JKU21" s="177"/>
      <c r="JKV21" s="177"/>
      <c r="JKW21" s="177"/>
      <c r="JKX21" s="177"/>
      <c r="JKY21" s="177"/>
      <c r="JKZ21" s="177"/>
      <c r="JLA21" s="177"/>
      <c r="JLB21" s="177"/>
      <c r="JLC21" s="177"/>
      <c r="JLD21" s="177"/>
      <c r="JLE21" s="177"/>
      <c r="JLF21" s="177"/>
      <c r="JLG21" s="177"/>
      <c r="JLH21" s="177"/>
      <c r="JLI21" s="177"/>
      <c r="JLJ21" s="177"/>
      <c r="JLK21" s="177"/>
      <c r="JLL21" s="177"/>
      <c r="JLM21" s="177"/>
      <c r="JLN21" s="177"/>
      <c r="JLO21" s="177"/>
      <c r="JLP21" s="177"/>
      <c r="JLQ21" s="177"/>
      <c r="JLR21" s="177"/>
      <c r="JLS21" s="177"/>
      <c r="JLT21" s="177"/>
      <c r="JLU21" s="177"/>
      <c r="JLV21" s="177"/>
      <c r="JLW21" s="177"/>
      <c r="JLX21" s="177"/>
      <c r="JLY21" s="177"/>
      <c r="JLZ21" s="177"/>
      <c r="JMA21" s="177"/>
      <c r="JMB21" s="177"/>
      <c r="JMC21" s="177"/>
      <c r="JMD21" s="177"/>
      <c r="JME21" s="177"/>
      <c r="JMF21" s="177"/>
      <c r="JMG21" s="177"/>
      <c r="JMH21" s="177"/>
      <c r="JMI21" s="177"/>
      <c r="JMJ21" s="177"/>
      <c r="JMK21" s="177"/>
      <c r="JML21" s="177"/>
      <c r="JMM21" s="177"/>
      <c r="JMN21" s="177"/>
      <c r="JMO21" s="177"/>
      <c r="JMP21" s="177"/>
      <c r="JMQ21" s="177"/>
      <c r="JMR21" s="177"/>
      <c r="JMS21" s="177"/>
      <c r="JMT21" s="177"/>
      <c r="JMU21" s="177"/>
      <c r="JMV21" s="177"/>
      <c r="JMW21" s="177"/>
      <c r="JMX21" s="177"/>
      <c r="JMY21" s="177"/>
      <c r="JMZ21" s="177"/>
      <c r="JNA21" s="177"/>
      <c r="JNB21" s="177"/>
      <c r="JNC21" s="177"/>
      <c r="JND21" s="177"/>
      <c r="JNE21" s="177"/>
      <c r="JNF21" s="177"/>
      <c r="JNG21" s="177"/>
      <c r="JNH21" s="177"/>
      <c r="JNI21" s="177"/>
      <c r="JNJ21" s="177"/>
      <c r="JNK21" s="177"/>
      <c r="JNL21" s="177"/>
      <c r="JNM21" s="177"/>
      <c r="JNN21" s="177"/>
      <c r="JNO21" s="177"/>
      <c r="JNP21" s="177"/>
      <c r="JNQ21" s="177"/>
      <c r="JNR21" s="177"/>
      <c r="JNS21" s="177"/>
      <c r="JNT21" s="177"/>
      <c r="JNU21" s="177"/>
      <c r="JNV21" s="177"/>
      <c r="JNW21" s="177"/>
      <c r="JNX21" s="177"/>
      <c r="JNY21" s="177"/>
      <c r="JNZ21" s="177"/>
      <c r="JOA21" s="177"/>
      <c r="JOB21" s="177"/>
      <c r="JOC21" s="177"/>
      <c r="JOD21" s="177"/>
      <c r="JOE21" s="177"/>
      <c r="JOF21" s="177"/>
      <c r="JOG21" s="177"/>
      <c r="JOH21" s="177"/>
      <c r="JOI21" s="177"/>
      <c r="JOJ21" s="177"/>
      <c r="JOK21" s="177"/>
      <c r="JOL21" s="177"/>
      <c r="JOM21" s="177"/>
      <c r="JON21" s="177"/>
      <c r="JOO21" s="177"/>
      <c r="JOP21" s="177"/>
      <c r="JOQ21" s="177"/>
      <c r="JOR21" s="177"/>
      <c r="JOS21" s="177"/>
      <c r="JOT21" s="177"/>
      <c r="JOU21" s="177"/>
      <c r="JOV21" s="177"/>
      <c r="JOW21" s="177"/>
      <c r="JOX21" s="177"/>
      <c r="JOY21" s="177"/>
      <c r="JOZ21" s="177"/>
      <c r="JPA21" s="177"/>
      <c r="JPB21" s="177"/>
      <c r="JPC21" s="177"/>
      <c r="JPD21" s="177"/>
      <c r="JPE21" s="177"/>
      <c r="JPF21" s="177"/>
      <c r="JPG21" s="177"/>
      <c r="JPH21" s="177"/>
      <c r="JPI21" s="177"/>
      <c r="JPJ21" s="177"/>
      <c r="JPK21" s="177"/>
      <c r="JPL21" s="177"/>
      <c r="JPM21" s="177"/>
      <c r="JPN21" s="177"/>
      <c r="JPO21" s="177"/>
      <c r="JPP21" s="177"/>
      <c r="JPQ21" s="177"/>
      <c r="JPR21" s="177"/>
      <c r="JPS21" s="177"/>
      <c r="JPT21" s="177"/>
      <c r="JPU21" s="177"/>
      <c r="JPV21" s="177"/>
      <c r="JPW21" s="177"/>
      <c r="JPX21" s="177"/>
      <c r="JPY21" s="177"/>
      <c r="JPZ21" s="177"/>
      <c r="JQA21" s="177"/>
      <c r="JQB21" s="177"/>
      <c r="JQC21" s="177"/>
      <c r="JQD21" s="177"/>
      <c r="JQE21" s="177"/>
      <c r="JQF21" s="177"/>
      <c r="JQG21" s="177"/>
      <c r="JQH21" s="177"/>
      <c r="JQI21" s="177"/>
      <c r="JQJ21" s="177"/>
      <c r="JQK21" s="177"/>
      <c r="JQL21" s="177"/>
      <c r="JQM21" s="177"/>
      <c r="JQN21" s="177"/>
      <c r="JQO21" s="177"/>
      <c r="JQP21" s="177"/>
      <c r="JQQ21" s="177"/>
      <c r="JQR21" s="177"/>
      <c r="JQS21" s="177"/>
      <c r="JQT21" s="177"/>
      <c r="JQU21" s="177"/>
      <c r="JQV21" s="177"/>
      <c r="JQW21" s="177"/>
      <c r="JQX21" s="177"/>
      <c r="JQY21" s="177"/>
      <c r="JQZ21" s="177"/>
      <c r="JRA21" s="177"/>
      <c r="JRB21" s="177"/>
      <c r="JRC21" s="177"/>
      <c r="JRD21" s="177"/>
      <c r="JRE21" s="177"/>
      <c r="JRF21" s="177"/>
      <c r="JRG21" s="177"/>
      <c r="JRH21" s="177"/>
      <c r="JRI21" s="177"/>
      <c r="JRJ21" s="177"/>
      <c r="JRK21" s="177"/>
      <c r="JRL21" s="177"/>
      <c r="JRM21" s="177"/>
      <c r="JRN21" s="177"/>
      <c r="JRO21" s="177"/>
      <c r="JRP21" s="177"/>
      <c r="JRQ21" s="177"/>
      <c r="JRR21" s="177"/>
      <c r="JRS21" s="177"/>
      <c r="JRT21" s="177"/>
      <c r="JRU21" s="177"/>
      <c r="JRV21" s="177"/>
      <c r="JRW21" s="177"/>
      <c r="JRX21" s="177"/>
      <c r="JRY21" s="177"/>
      <c r="JRZ21" s="177"/>
      <c r="JSA21" s="177"/>
      <c r="JSB21" s="177"/>
      <c r="JSC21" s="177"/>
      <c r="JSD21" s="177"/>
      <c r="JSE21" s="177"/>
      <c r="JSF21" s="177"/>
      <c r="JSG21" s="177"/>
      <c r="JSH21" s="177"/>
      <c r="JSI21" s="177"/>
      <c r="JSJ21" s="177"/>
      <c r="JSK21" s="177"/>
      <c r="JSL21" s="177"/>
      <c r="JSM21" s="177"/>
      <c r="JSN21" s="177"/>
      <c r="JSO21" s="177"/>
      <c r="JSP21" s="177"/>
      <c r="JSQ21" s="177"/>
      <c r="JSR21" s="177"/>
      <c r="JSS21" s="177"/>
      <c r="JST21" s="177"/>
      <c r="JSU21" s="177"/>
      <c r="JSV21" s="177"/>
      <c r="JSW21" s="177"/>
      <c r="JSX21" s="177"/>
      <c r="JSY21" s="177"/>
      <c r="JSZ21" s="177"/>
      <c r="JTA21" s="177"/>
      <c r="JTB21" s="177"/>
      <c r="JTC21" s="177"/>
      <c r="JTD21" s="177"/>
      <c r="JTE21" s="177"/>
      <c r="JTF21" s="177"/>
      <c r="JTG21" s="177"/>
      <c r="JTH21" s="177"/>
      <c r="JTI21" s="177"/>
      <c r="JTJ21" s="177"/>
      <c r="JTK21" s="177"/>
      <c r="JTL21" s="177"/>
      <c r="JTM21" s="177"/>
      <c r="JTN21" s="177"/>
      <c r="JTO21" s="177"/>
      <c r="JTP21" s="177"/>
      <c r="JTQ21" s="177"/>
      <c r="JTR21" s="177"/>
      <c r="JTS21" s="177"/>
      <c r="JTT21" s="177"/>
      <c r="JTU21" s="177"/>
      <c r="JTV21" s="177"/>
      <c r="JTW21" s="177"/>
      <c r="JTX21" s="177"/>
      <c r="JTY21" s="177"/>
      <c r="JTZ21" s="177"/>
      <c r="JUA21" s="177"/>
      <c r="JUB21" s="177"/>
      <c r="JUC21" s="177"/>
      <c r="JUD21" s="177"/>
      <c r="JUE21" s="177"/>
      <c r="JUF21" s="177"/>
      <c r="JUG21" s="177"/>
      <c r="JUH21" s="177"/>
      <c r="JUI21" s="177"/>
      <c r="JUJ21" s="177"/>
      <c r="JUK21" s="177"/>
      <c r="JUL21" s="177"/>
      <c r="JUM21" s="177"/>
      <c r="JUN21" s="177"/>
      <c r="JUO21" s="177"/>
      <c r="JUP21" s="177"/>
      <c r="JUQ21" s="177"/>
      <c r="JUR21" s="177"/>
      <c r="JUS21" s="177"/>
      <c r="JUT21" s="177"/>
      <c r="JUU21" s="177"/>
      <c r="JUV21" s="177"/>
      <c r="JUW21" s="177"/>
      <c r="JUX21" s="177"/>
      <c r="JUY21" s="177"/>
      <c r="JUZ21" s="177"/>
      <c r="JVA21" s="177"/>
      <c r="JVB21" s="177"/>
      <c r="JVC21" s="177"/>
      <c r="JVD21" s="177"/>
      <c r="JVE21" s="177"/>
      <c r="JVF21" s="177"/>
      <c r="JVG21" s="177"/>
      <c r="JVH21" s="177"/>
      <c r="JVI21" s="177"/>
      <c r="JVJ21" s="177"/>
      <c r="JVK21" s="177"/>
      <c r="JVL21" s="177"/>
      <c r="JVM21" s="177"/>
      <c r="JVN21" s="177"/>
      <c r="JVO21" s="177"/>
      <c r="JVP21" s="177"/>
      <c r="JVQ21" s="177"/>
      <c r="JVR21" s="177"/>
      <c r="JVS21" s="177"/>
      <c r="JVT21" s="177"/>
      <c r="JVU21" s="177"/>
      <c r="JVV21" s="177"/>
      <c r="JVW21" s="177"/>
      <c r="JVX21" s="177"/>
      <c r="JVY21" s="177"/>
      <c r="JVZ21" s="177"/>
      <c r="JWA21" s="177"/>
      <c r="JWB21" s="177"/>
      <c r="JWC21" s="177"/>
      <c r="JWD21" s="177"/>
      <c r="JWE21" s="177"/>
      <c r="JWF21" s="177"/>
      <c r="JWG21" s="177"/>
      <c r="JWH21" s="177"/>
      <c r="JWI21" s="177"/>
      <c r="JWJ21" s="177"/>
      <c r="JWK21" s="177"/>
      <c r="JWL21" s="177"/>
      <c r="JWM21" s="177"/>
      <c r="JWN21" s="177"/>
      <c r="JWO21" s="177"/>
      <c r="JWP21" s="177"/>
      <c r="JWQ21" s="177"/>
      <c r="JWR21" s="177"/>
      <c r="JWS21" s="177"/>
      <c r="JWT21" s="177"/>
      <c r="JWU21" s="177"/>
      <c r="JWV21" s="177"/>
      <c r="JWW21" s="177"/>
      <c r="JWX21" s="177"/>
      <c r="JWY21" s="177"/>
      <c r="JWZ21" s="177"/>
      <c r="JXA21" s="177"/>
      <c r="JXB21" s="177"/>
      <c r="JXC21" s="177"/>
      <c r="JXD21" s="177"/>
      <c r="JXE21" s="177"/>
      <c r="JXF21" s="177"/>
      <c r="JXG21" s="177"/>
      <c r="JXH21" s="177"/>
      <c r="JXI21" s="177"/>
      <c r="JXJ21" s="177"/>
      <c r="JXK21" s="177"/>
      <c r="JXL21" s="177"/>
      <c r="JXM21" s="177"/>
      <c r="JXN21" s="177"/>
      <c r="JXO21" s="177"/>
      <c r="JXP21" s="177"/>
      <c r="JXQ21" s="177"/>
      <c r="JXR21" s="177"/>
      <c r="JXS21" s="177"/>
      <c r="JXT21" s="177"/>
      <c r="JXU21" s="177"/>
      <c r="JXV21" s="177"/>
      <c r="JXW21" s="177"/>
      <c r="JXX21" s="177"/>
      <c r="JXY21" s="177"/>
      <c r="JXZ21" s="177"/>
      <c r="JYA21" s="177"/>
      <c r="JYB21" s="177"/>
      <c r="JYC21" s="177"/>
      <c r="JYD21" s="177"/>
      <c r="JYE21" s="177"/>
      <c r="JYF21" s="177"/>
      <c r="JYG21" s="177"/>
      <c r="JYH21" s="177"/>
      <c r="JYI21" s="177"/>
      <c r="JYJ21" s="177"/>
      <c r="JYK21" s="177"/>
      <c r="JYL21" s="177"/>
      <c r="JYM21" s="177"/>
      <c r="JYN21" s="177"/>
      <c r="JYO21" s="177"/>
      <c r="JYP21" s="177"/>
      <c r="JYQ21" s="177"/>
      <c r="JYR21" s="177"/>
      <c r="JYS21" s="177"/>
      <c r="JYT21" s="177"/>
      <c r="JYU21" s="177"/>
      <c r="JYV21" s="177"/>
      <c r="JYW21" s="177"/>
      <c r="JYX21" s="177"/>
      <c r="JYY21" s="177"/>
      <c r="JYZ21" s="177"/>
      <c r="JZA21" s="177"/>
      <c r="JZB21" s="177"/>
      <c r="JZC21" s="177"/>
      <c r="JZD21" s="177"/>
      <c r="JZE21" s="177"/>
      <c r="JZF21" s="177"/>
      <c r="JZG21" s="177"/>
      <c r="JZH21" s="177"/>
      <c r="JZI21" s="177"/>
      <c r="JZJ21" s="177"/>
      <c r="JZK21" s="177"/>
      <c r="JZL21" s="177"/>
      <c r="JZM21" s="177"/>
      <c r="JZN21" s="177"/>
      <c r="JZO21" s="177"/>
      <c r="JZP21" s="177"/>
      <c r="JZQ21" s="177"/>
      <c r="JZR21" s="177"/>
      <c r="JZS21" s="177"/>
      <c r="JZT21" s="177"/>
      <c r="JZU21" s="177"/>
      <c r="JZV21" s="177"/>
      <c r="JZW21" s="177"/>
      <c r="JZX21" s="177"/>
      <c r="JZY21" s="177"/>
      <c r="JZZ21" s="177"/>
      <c r="KAA21" s="177"/>
      <c r="KAB21" s="177"/>
      <c r="KAC21" s="177"/>
      <c r="KAD21" s="177"/>
      <c r="KAE21" s="177"/>
      <c r="KAF21" s="177"/>
      <c r="KAG21" s="177"/>
      <c r="KAH21" s="177"/>
      <c r="KAI21" s="177"/>
      <c r="KAJ21" s="177"/>
      <c r="KAK21" s="177"/>
      <c r="KAL21" s="177"/>
      <c r="KAM21" s="177"/>
      <c r="KAN21" s="177"/>
      <c r="KAO21" s="177"/>
      <c r="KAP21" s="177"/>
      <c r="KAQ21" s="177"/>
      <c r="KAR21" s="177"/>
      <c r="KAS21" s="177"/>
      <c r="KAT21" s="177"/>
      <c r="KAU21" s="177"/>
      <c r="KAV21" s="177"/>
      <c r="KAW21" s="177"/>
      <c r="KAX21" s="177"/>
      <c r="KAY21" s="177"/>
      <c r="KAZ21" s="177"/>
      <c r="KBA21" s="177"/>
      <c r="KBB21" s="177"/>
      <c r="KBC21" s="177"/>
      <c r="KBD21" s="177"/>
      <c r="KBE21" s="177"/>
      <c r="KBF21" s="177"/>
      <c r="KBG21" s="177"/>
      <c r="KBH21" s="177"/>
      <c r="KBI21" s="177"/>
      <c r="KBJ21" s="177"/>
      <c r="KBK21" s="177"/>
      <c r="KBL21" s="177"/>
      <c r="KBM21" s="177"/>
      <c r="KBN21" s="177"/>
      <c r="KBO21" s="177"/>
      <c r="KBP21" s="177"/>
      <c r="KBQ21" s="177"/>
      <c r="KBR21" s="177"/>
      <c r="KBS21" s="177"/>
      <c r="KBT21" s="177"/>
      <c r="KBU21" s="177"/>
      <c r="KBV21" s="177"/>
      <c r="KBW21" s="177"/>
      <c r="KBX21" s="177"/>
      <c r="KBY21" s="177"/>
      <c r="KBZ21" s="177"/>
      <c r="KCA21" s="177"/>
      <c r="KCB21" s="177"/>
      <c r="KCC21" s="177"/>
      <c r="KCD21" s="177"/>
      <c r="KCE21" s="177"/>
      <c r="KCF21" s="177"/>
      <c r="KCG21" s="177"/>
      <c r="KCH21" s="177"/>
      <c r="KCI21" s="177"/>
      <c r="KCJ21" s="177"/>
      <c r="KCK21" s="177"/>
      <c r="KCL21" s="177"/>
      <c r="KCM21" s="177"/>
      <c r="KCN21" s="177"/>
      <c r="KCO21" s="177"/>
      <c r="KCP21" s="177"/>
      <c r="KCQ21" s="177"/>
      <c r="KCR21" s="177"/>
      <c r="KCS21" s="177"/>
      <c r="KCT21" s="177"/>
      <c r="KCU21" s="177"/>
      <c r="KCV21" s="177"/>
      <c r="KCW21" s="177"/>
      <c r="KCX21" s="177"/>
      <c r="KCY21" s="177"/>
      <c r="KCZ21" s="177"/>
      <c r="KDA21" s="177"/>
      <c r="KDB21" s="177"/>
      <c r="KDC21" s="177"/>
      <c r="KDD21" s="177"/>
      <c r="KDE21" s="177"/>
      <c r="KDF21" s="177"/>
      <c r="KDG21" s="177"/>
      <c r="KDH21" s="177"/>
      <c r="KDI21" s="177"/>
      <c r="KDJ21" s="177"/>
      <c r="KDK21" s="177"/>
      <c r="KDL21" s="177"/>
      <c r="KDM21" s="177"/>
      <c r="KDN21" s="177"/>
      <c r="KDO21" s="177"/>
      <c r="KDP21" s="177"/>
      <c r="KDQ21" s="177"/>
      <c r="KDR21" s="177"/>
      <c r="KDS21" s="177"/>
      <c r="KDT21" s="177"/>
      <c r="KDU21" s="177"/>
      <c r="KDV21" s="177"/>
      <c r="KDW21" s="177"/>
      <c r="KDX21" s="177"/>
      <c r="KDY21" s="177"/>
      <c r="KDZ21" s="177"/>
      <c r="KEA21" s="177"/>
      <c r="KEB21" s="177"/>
      <c r="KEC21" s="177"/>
      <c r="KED21" s="177"/>
      <c r="KEE21" s="177"/>
      <c r="KEF21" s="177"/>
      <c r="KEG21" s="177"/>
      <c r="KEH21" s="177"/>
      <c r="KEI21" s="177"/>
      <c r="KEJ21" s="177"/>
      <c r="KEK21" s="177"/>
      <c r="KEL21" s="177"/>
      <c r="KEM21" s="177"/>
      <c r="KEN21" s="177"/>
      <c r="KEO21" s="177"/>
      <c r="KEP21" s="177"/>
      <c r="KEQ21" s="177"/>
      <c r="KER21" s="177"/>
      <c r="KES21" s="177"/>
      <c r="KET21" s="177"/>
      <c r="KEU21" s="177"/>
      <c r="KEV21" s="177"/>
      <c r="KEW21" s="177"/>
      <c r="KEX21" s="177"/>
      <c r="KEY21" s="177"/>
      <c r="KEZ21" s="177"/>
      <c r="KFA21" s="177"/>
      <c r="KFB21" s="177"/>
      <c r="KFC21" s="177"/>
      <c r="KFD21" s="177"/>
      <c r="KFE21" s="177"/>
      <c r="KFF21" s="177"/>
      <c r="KFG21" s="177"/>
      <c r="KFH21" s="177"/>
      <c r="KFI21" s="177"/>
      <c r="KFJ21" s="177"/>
      <c r="KFK21" s="177"/>
      <c r="KFL21" s="177"/>
      <c r="KFM21" s="177"/>
      <c r="KFN21" s="177"/>
      <c r="KFO21" s="177"/>
      <c r="KFP21" s="177"/>
      <c r="KFQ21" s="177"/>
      <c r="KFR21" s="177"/>
      <c r="KFS21" s="177"/>
      <c r="KFT21" s="177"/>
      <c r="KFU21" s="177"/>
      <c r="KFV21" s="177"/>
      <c r="KFW21" s="177"/>
      <c r="KFX21" s="177"/>
      <c r="KFY21" s="177"/>
      <c r="KFZ21" s="177"/>
      <c r="KGA21" s="177"/>
      <c r="KGB21" s="177"/>
      <c r="KGC21" s="177"/>
      <c r="KGD21" s="177"/>
      <c r="KGE21" s="177"/>
      <c r="KGF21" s="177"/>
      <c r="KGG21" s="177"/>
      <c r="KGH21" s="177"/>
      <c r="KGI21" s="177"/>
      <c r="KGJ21" s="177"/>
      <c r="KGK21" s="177"/>
      <c r="KGL21" s="177"/>
      <c r="KGM21" s="177"/>
      <c r="KGN21" s="177"/>
      <c r="KGO21" s="177"/>
      <c r="KGP21" s="177"/>
      <c r="KGQ21" s="177"/>
      <c r="KGR21" s="177"/>
      <c r="KGS21" s="177"/>
      <c r="KGT21" s="177"/>
      <c r="KGU21" s="177"/>
      <c r="KGV21" s="177"/>
      <c r="KGW21" s="177"/>
      <c r="KGX21" s="177"/>
      <c r="KGY21" s="177"/>
      <c r="KGZ21" s="177"/>
      <c r="KHA21" s="177"/>
      <c r="KHB21" s="177"/>
      <c r="KHC21" s="177"/>
      <c r="KHD21" s="177"/>
      <c r="KHE21" s="177"/>
      <c r="KHF21" s="177"/>
      <c r="KHG21" s="177"/>
      <c r="KHH21" s="177"/>
      <c r="KHI21" s="177"/>
      <c r="KHJ21" s="177"/>
      <c r="KHK21" s="177"/>
      <c r="KHL21" s="177"/>
      <c r="KHM21" s="177"/>
      <c r="KHN21" s="177"/>
      <c r="KHO21" s="177"/>
      <c r="KHP21" s="177"/>
      <c r="KHQ21" s="177"/>
      <c r="KHR21" s="177"/>
      <c r="KHS21" s="177"/>
      <c r="KHT21" s="177"/>
      <c r="KHU21" s="177"/>
      <c r="KHV21" s="177"/>
      <c r="KHW21" s="177"/>
      <c r="KHX21" s="177"/>
      <c r="KHY21" s="177"/>
      <c r="KHZ21" s="177"/>
      <c r="KIA21" s="177"/>
      <c r="KIB21" s="177"/>
      <c r="KIC21" s="177"/>
      <c r="KID21" s="177"/>
      <c r="KIE21" s="177"/>
      <c r="KIF21" s="177"/>
      <c r="KIG21" s="177"/>
      <c r="KIH21" s="177"/>
      <c r="KII21" s="177"/>
      <c r="KIJ21" s="177"/>
      <c r="KIK21" s="177"/>
      <c r="KIL21" s="177"/>
      <c r="KIM21" s="177"/>
      <c r="KIN21" s="177"/>
      <c r="KIO21" s="177"/>
      <c r="KIP21" s="177"/>
      <c r="KIQ21" s="177"/>
      <c r="KIR21" s="177"/>
      <c r="KIS21" s="177"/>
      <c r="KIT21" s="177"/>
      <c r="KIU21" s="177"/>
      <c r="KIV21" s="177"/>
      <c r="KIW21" s="177"/>
      <c r="KIX21" s="177"/>
      <c r="KIY21" s="177"/>
      <c r="KIZ21" s="177"/>
      <c r="KJA21" s="177"/>
      <c r="KJB21" s="177"/>
      <c r="KJC21" s="177"/>
      <c r="KJD21" s="177"/>
      <c r="KJE21" s="177"/>
      <c r="KJF21" s="177"/>
      <c r="KJG21" s="177"/>
      <c r="KJH21" s="177"/>
      <c r="KJI21" s="177"/>
      <c r="KJJ21" s="177"/>
      <c r="KJK21" s="177"/>
      <c r="KJL21" s="177"/>
      <c r="KJM21" s="177"/>
      <c r="KJN21" s="177"/>
      <c r="KJO21" s="177"/>
      <c r="KJP21" s="177"/>
      <c r="KJQ21" s="177"/>
      <c r="KJR21" s="177"/>
      <c r="KJS21" s="177"/>
      <c r="KJT21" s="177"/>
      <c r="KJU21" s="177"/>
      <c r="KJV21" s="177"/>
      <c r="KJW21" s="177"/>
      <c r="KJX21" s="177"/>
      <c r="KJY21" s="177"/>
      <c r="KJZ21" s="177"/>
      <c r="KKA21" s="177"/>
      <c r="KKB21" s="177"/>
      <c r="KKC21" s="177"/>
      <c r="KKD21" s="177"/>
      <c r="KKE21" s="177"/>
      <c r="KKF21" s="177"/>
      <c r="KKG21" s="177"/>
      <c r="KKH21" s="177"/>
      <c r="KKI21" s="177"/>
      <c r="KKJ21" s="177"/>
      <c r="KKK21" s="177"/>
      <c r="KKL21" s="177"/>
      <c r="KKM21" s="177"/>
      <c r="KKN21" s="177"/>
      <c r="KKO21" s="177"/>
      <c r="KKP21" s="177"/>
      <c r="KKQ21" s="177"/>
      <c r="KKR21" s="177"/>
      <c r="KKS21" s="177"/>
      <c r="KKT21" s="177"/>
      <c r="KKU21" s="177"/>
      <c r="KKV21" s="177"/>
      <c r="KKW21" s="177"/>
      <c r="KKX21" s="177"/>
      <c r="KKY21" s="177"/>
      <c r="KKZ21" s="177"/>
      <c r="KLA21" s="177"/>
      <c r="KLB21" s="177"/>
      <c r="KLC21" s="177"/>
      <c r="KLD21" s="177"/>
      <c r="KLE21" s="177"/>
      <c r="KLF21" s="177"/>
      <c r="KLG21" s="177"/>
      <c r="KLH21" s="177"/>
      <c r="KLI21" s="177"/>
      <c r="KLJ21" s="177"/>
      <c r="KLK21" s="177"/>
      <c r="KLL21" s="177"/>
      <c r="KLM21" s="177"/>
      <c r="KLN21" s="177"/>
      <c r="KLO21" s="177"/>
      <c r="KLP21" s="177"/>
      <c r="KLQ21" s="177"/>
      <c r="KLR21" s="177"/>
      <c r="KLS21" s="177"/>
      <c r="KLT21" s="177"/>
      <c r="KLU21" s="177"/>
      <c r="KLV21" s="177"/>
      <c r="KLW21" s="177"/>
      <c r="KLX21" s="177"/>
      <c r="KLY21" s="177"/>
      <c r="KLZ21" s="177"/>
      <c r="KMA21" s="177"/>
      <c r="KMB21" s="177"/>
      <c r="KMC21" s="177"/>
      <c r="KMD21" s="177"/>
      <c r="KME21" s="177"/>
      <c r="KMF21" s="177"/>
      <c r="KMG21" s="177"/>
      <c r="KMH21" s="177"/>
      <c r="KMI21" s="177"/>
      <c r="KMJ21" s="177"/>
      <c r="KMK21" s="177"/>
      <c r="KML21" s="177"/>
      <c r="KMM21" s="177"/>
      <c r="KMN21" s="177"/>
      <c r="KMO21" s="177"/>
      <c r="KMP21" s="177"/>
      <c r="KMQ21" s="177"/>
      <c r="KMR21" s="177"/>
      <c r="KMS21" s="177"/>
      <c r="KMT21" s="177"/>
      <c r="KMU21" s="177"/>
      <c r="KMV21" s="177"/>
      <c r="KMW21" s="177"/>
      <c r="KMX21" s="177"/>
      <c r="KMY21" s="177"/>
      <c r="KMZ21" s="177"/>
      <c r="KNA21" s="177"/>
      <c r="KNB21" s="177"/>
      <c r="KNC21" s="177"/>
      <c r="KND21" s="177"/>
      <c r="KNE21" s="177"/>
      <c r="KNF21" s="177"/>
      <c r="KNG21" s="177"/>
      <c r="KNH21" s="177"/>
      <c r="KNI21" s="177"/>
      <c r="KNJ21" s="177"/>
      <c r="KNK21" s="177"/>
      <c r="KNL21" s="177"/>
      <c r="KNM21" s="177"/>
      <c r="KNN21" s="177"/>
      <c r="KNO21" s="177"/>
      <c r="KNP21" s="177"/>
      <c r="KNQ21" s="177"/>
      <c r="KNR21" s="177"/>
      <c r="KNS21" s="177"/>
      <c r="KNT21" s="177"/>
      <c r="KNU21" s="177"/>
      <c r="KNV21" s="177"/>
      <c r="KNW21" s="177"/>
      <c r="KNX21" s="177"/>
      <c r="KNY21" s="177"/>
      <c r="KNZ21" s="177"/>
      <c r="KOA21" s="177"/>
      <c r="KOB21" s="177"/>
      <c r="KOC21" s="177"/>
      <c r="KOD21" s="177"/>
      <c r="KOE21" s="177"/>
      <c r="KOF21" s="177"/>
      <c r="KOG21" s="177"/>
      <c r="KOH21" s="177"/>
      <c r="KOI21" s="177"/>
      <c r="KOJ21" s="177"/>
      <c r="KOK21" s="177"/>
      <c r="KOL21" s="177"/>
      <c r="KOM21" s="177"/>
      <c r="KON21" s="177"/>
      <c r="KOO21" s="177"/>
      <c r="KOP21" s="177"/>
      <c r="KOQ21" s="177"/>
      <c r="KOR21" s="177"/>
      <c r="KOS21" s="177"/>
      <c r="KOT21" s="177"/>
      <c r="KOU21" s="177"/>
      <c r="KOV21" s="177"/>
      <c r="KOW21" s="177"/>
      <c r="KOX21" s="177"/>
      <c r="KOY21" s="177"/>
      <c r="KOZ21" s="177"/>
      <c r="KPA21" s="177"/>
      <c r="KPB21" s="177"/>
      <c r="KPC21" s="177"/>
      <c r="KPD21" s="177"/>
      <c r="KPE21" s="177"/>
      <c r="KPF21" s="177"/>
      <c r="KPG21" s="177"/>
      <c r="KPH21" s="177"/>
      <c r="KPI21" s="177"/>
      <c r="KPJ21" s="177"/>
      <c r="KPK21" s="177"/>
      <c r="KPL21" s="177"/>
      <c r="KPM21" s="177"/>
      <c r="KPN21" s="177"/>
      <c r="KPO21" s="177"/>
      <c r="KPP21" s="177"/>
      <c r="KPQ21" s="177"/>
      <c r="KPR21" s="177"/>
      <c r="KPS21" s="177"/>
      <c r="KPT21" s="177"/>
      <c r="KPU21" s="177"/>
      <c r="KPV21" s="177"/>
      <c r="KPW21" s="177"/>
      <c r="KPX21" s="177"/>
      <c r="KPY21" s="177"/>
      <c r="KPZ21" s="177"/>
      <c r="KQA21" s="177"/>
      <c r="KQB21" s="177"/>
      <c r="KQC21" s="177"/>
      <c r="KQD21" s="177"/>
      <c r="KQE21" s="177"/>
      <c r="KQF21" s="177"/>
      <c r="KQG21" s="177"/>
      <c r="KQH21" s="177"/>
      <c r="KQI21" s="177"/>
      <c r="KQJ21" s="177"/>
      <c r="KQK21" s="177"/>
      <c r="KQL21" s="177"/>
      <c r="KQM21" s="177"/>
      <c r="KQN21" s="177"/>
      <c r="KQO21" s="177"/>
      <c r="KQP21" s="177"/>
      <c r="KQQ21" s="177"/>
      <c r="KQR21" s="177"/>
      <c r="KQS21" s="177"/>
      <c r="KQT21" s="177"/>
      <c r="KQU21" s="177"/>
      <c r="KQV21" s="177"/>
      <c r="KQW21" s="177"/>
      <c r="KQX21" s="177"/>
      <c r="KQY21" s="177"/>
      <c r="KQZ21" s="177"/>
      <c r="KRA21" s="177"/>
      <c r="KRB21" s="177"/>
      <c r="KRC21" s="177"/>
      <c r="KRD21" s="177"/>
      <c r="KRE21" s="177"/>
      <c r="KRF21" s="177"/>
      <c r="KRG21" s="177"/>
      <c r="KRH21" s="177"/>
      <c r="KRI21" s="177"/>
      <c r="KRJ21" s="177"/>
      <c r="KRK21" s="177"/>
      <c r="KRL21" s="177"/>
      <c r="KRM21" s="177"/>
      <c r="KRN21" s="177"/>
      <c r="KRO21" s="177"/>
      <c r="KRP21" s="177"/>
      <c r="KRQ21" s="177"/>
      <c r="KRR21" s="177"/>
      <c r="KRS21" s="177"/>
      <c r="KRT21" s="177"/>
      <c r="KRU21" s="177"/>
      <c r="KRV21" s="177"/>
      <c r="KRW21" s="177"/>
      <c r="KRX21" s="177"/>
      <c r="KRY21" s="177"/>
      <c r="KRZ21" s="177"/>
      <c r="KSA21" s="177"/>
      <c r="KSB21" s="177"/>
      <c r="KSC21" s="177"/>
      <c r="KSD21" s="177"/>
      <c r="KSE21" s="177"/>
      <c r="KSF21" s="177"/>
      <c r="KSG21" s="177"/>
      <c r="KSH21" s="177"/>
      <c r="KSI21" s="177"/>
      <c r="KSJ21" s="177"/>
      <c r="KSK21" s="177"/>
      <c r="KSL21" s="177"/>
      <c r="KSM21" s="177"/>
      <c r="KSN21" s="177"/>
      <c r="KSO21" s="177"/>
      <c r="KSP21" s="177"/>
      <c r="KSQ21" s="177"/>
      <c r="KSR21" s="177"/>
      <c r="KSS21" s="177"/>
      <c r="KST21" s="177"/>
      <c r="KSU21" s="177"/>
      <c r="KSV21" s="177"/>
      <c r="KSW21" s="177"/>
      <c r="KSX21" s="177"/>
      <c r="KSY21" s="177"/>
      <c r="KSZ21" s="177"/>
      <c r="KTA21" s="177"/>
      <c r="KTB21" s="177"/>
      <c r="KTC21" s="177"/>
      <c r="KTD21" s="177"/>
      <c r="KTE21" s="177"/>
      <c r="KTF21" s="177"/>
      <c r="KTG21" s="177"/>
      <c r="KTH21" s="177"/>
      <c r="KTI21" s="177"/>
      <c r="KTJ21" s="177"/>
      <c r="KTK21" s="177"/>
      <c r="KTL21" s="177"/>
      <c r="KTM21" s="177"/>
      <c r="KTN21" s="177"/>
      <c r="KTO21" s="177"/>
      <c r="KTP21" s="177"/>
      <c r="KTQ21" s="177"/>
      <c r="KTR21" s="177"/>
      <c r="KTS21" s="177"/>
      <c r="KTT21" s="177"/>
      <c r="KTU21" s="177"/>
      <c r="KTV21" s="177"/>
      <c r="KTW21" s="177"/>
      <c r="KTX21" s="177"/>
      <c r="KTY21" s="177"/>
      <c r="KTZ21" s="177"/>
      <c r="KUA21" s="177"/>
      <c r="KUB21" s="177"/>
      <c r="KUC21" s="177"/>
      <c r="KUD21" s="177"/>
      <c r="KUE21" s="177"/>
      <c r="KUF21" s="177"/>
      <c r="KUG21" s="177"/>
      <c r="KUH21" s="177"/>
      <c r="KUI21" s="177"/>
      <c r="KUJ21" s="177"/>
      <c r="KUK21" s="177"/>
      <c r="KUL21" s="177"/>
      <c r="KUM21" s="177"/>
      <c r="KUN21" s="177"/>
      <c r="KUO21" s="177"/>
      <c r="KUP21" s="177"/>
      <c r="KUQ21" s="177"/>
      <c r="KUR21" s="177"/>
      <c r="KUS21" s="177"/>
      <c r="KUT21" s="177"/>
      <c r="KUU21" s="177"/>
      <c r="KUV21" s="177"/>
      <c r="KUW21" s="177"/>
      <c r="KUX21" s="177"/>
      <c r="KUY21" s="177"/>
      <c r="KUZ21" s="177"/>
      <c r="KVA21" s="177"/>
      <c r="KVB21" s="177"/>
      <c r="KVC21" s="177"/>
      <c r="KVD21" s="177"/>
      <c r="KVE21" s="177"/>
      <c r="KVF21" s="177"/>
      <c r="KVG21" s="177"/>
      <c r="KVH21" s="177"/>
      <c r="KVI21" s="177"/>
      <c r="KVJ21" s="177"/>
      <c r="KVK21" s="177"/>
      <c r="KVL21" s="177"/>
      <c r="KVM21" s="177"/>
      <c r="KVN21" s="177"/>
      <c r="KVO21" s="177"/>
      <c r="KVP21" s="177"/>
      <c r="KVQ21" s="177"/>
      <c r="KVR21" s="177"/>
      <c r="KVS21" s="177"/>
      <c r="KVT21" s="177"/>
      <c r="KVU21" s="177"/>
      <c r="KVV21" s="177"/>
      <c r="KVW21" s="177"/>
      <c r="KVX21" s="177"/>
      <c r="KVY21" s="177"/>
      <c r="KVZ21" s="177"/>
      <c r="KWA21" s="177"/>
      <c r="KWB21" s="177"/>
      <c r="KWC21" s="177"/>
      <c r="KWD21" s="177"/>
      <c r="KWE21" s="177"/>
      <c r="KWF21" s="177"/>
      <c r="KWG21" s="177"/>
      <c r="KWH21" s="177"/>
      <c r="KWI21" s="177"/>
      <c r="KWJ21" s="177"/>
      <c r="KWK21" s="177"/>
      <c r="KWL21" s="177"/>
      <c r="KWM21" s="177"/>
      <c r="KWN21" s="177"/>
      <c r="KWO21" s="177"/>
      <c r="KWP21" s="177"/>
      <c r="KWQ21" s="177"/>
      <c r="KWR21" s="177"/>
      <c r="KWS21" s="177"/>
      <c r="KWT21" s="177"/>
      <c r="KWU21" s="177"/>
      <c r="KWV21" s="177"/>
      <c r="KWW21" s="177"/>
      <c r="KWX21" s="177"/>
      <c r="KWY21" s="177"/>
      <c r="KWZ21" s="177"/>
      <c r="KXA21" s="177"/>
      <c r="KXB21" s="177"/>
      <c r="KXC21" s="177"/>
      <c r="KXD21" s="177"/>
      <c r="KXE21" s="177"/>
      <c r="KXF21" s="177"/>
      <c r="KXG21" s="177"/>
      <c r="KXH21" s="177"/>
      <c r="KXI21" s="177"/>
      <c r="KXJ21" s="177"/>
      <c r="KXK21" s="177"/>
      <c r="KXL21" s="177"/>
      <c r="KXM21" s="177"/>
      <c r="KXN21" s="177"/>
      <c r="KXO21" s="177"/>
      <c r="KXP21" s="177"/>
      <c r="KXQ21" s="177"/>
      <c r="KXR21" s="177"/>
      <c r="KXS21" s="177"/>
      <c r="KXT21" s="177"/>
      <c r="KXU21" s="177"/>
      <c r="KXV21" s="177"/>
      <c r="KXW21" s="177"/>
      <c r="KXX21" s="177"/>
      <c r="KXY21" s="177"/>
      <c r="KXZ21" s="177"/>
      <c r="KYA21" s="177"/>
      <c r="KYB21" s="177"/>
      <c r="KYC21" s="177"/>
      <c r="KYD21" s="177"/>
      <c r="KYE21" s="177"/>
      <c r="KYF21" s="177"/>
      <c r="KYG21" s="177"/>
      <c r="KYH21" s="177"/>
      <c r="KYI21" s="177"/>
      <c r="KYJ21" s="177"/>
      <c r="KYK21" s="177"/>
      <c r="KYL21" s="177"/>
      <c r="KYM21" s="177"/>
      <c r="KYN21" s="177"/>
      <c r="KYO21" s="177"/>
      <c r="KYP21" s="177"/>
      <c r="KYQ21" s="177"/>
      <c r="KYR21" s="177"/>
      <c r="KYS21" s="177"/>
      <c r="KYT21" s="177"/>
      <c r="KYU21" s="177"/>
      <c r="KYV21" s="177"/>
      <c r="KYW21" s="177"/>
      <c r="KYX21" s="177"/>
      <c r="KYY21" s="177"/>
      <c r="KYZ21" s="177"/>
      <c r="KZA21" s="177"/>
      <c r="KZB21" s="177"/>
      <c r="KZC21" s="177"/>
      <c r="KZD21" s="177"/>
      <c r="KZE21" s="177"/>
      <c r="KZF21" s="177"/>
      <c r="KZG21" s="177"/>
      <c r="KZH21" s="177"/>
      <c r="KZI21" s="177"/>
      <c r="KZJ21" s="177"/>
      <c r="KZK21" s="177"/>
      <c r="KZL21" s="177"/>
      <c r="KZM21" s="177"/>
      <c r="KZN21" s="177"/>
      <c r="KZO21" s="177"/>
      <c r="KZP21" s="177"/>
      <c r="KZQ21" s="177"/>
      <c r="KZR21" s="177"/>
      <c r="KZS21" s="177"/>
      <c r="KZT21" s="177"/>
      <c r="KZU21" s="177"/>
      <c r="KZV21" s="177"/>
      <c r="KZW21" s="177"/>
      <c r="KZX21" s="177"/>
      <c r="KZY21" s="177"/>
      <c r="KZZ21" s="177"/>
      <c r="LAA21" s="177"/>
      <c r="LAB21" s="177"/>
      <c r="LAC21" s="177"/>
      <c r="LAD21" s="177"/>
      <c r="LAE21" s="177"/>
      <c r="LAF21" s="177"/>
      <c r="LAG21" s="177"/>
      <c r="LAH21" s="177"/>
      <c r="LAI21" s="177"/>
      <c r="LAJ21" s="177"/>
      <c r="LAK21" s="177"/>
      <c r="LAL21" s="177"/>
      <c r="LAM21" s="177"/>
      <c r="LAN21" s="177"/>
      <c r="LAO21" s="177"/>
      <c r="LAP21" s="177"/>
      <c r="LAQ21" s="177"/>
      <c r="LAR21" s="177"/>
      <c r="LAS21" s="177"/>
      <c r="LAT21" s="177"/>
      <c r="LAU21" s="177"/>
      <c r="LAV21" s="177"/>
      <c r="LAW21" s="177"/>
      <c r="LAX21" s="177"/>
      <c r="LAY21" s="177"/>
      <c r="LAZ21" s="177"/>
      <c r="LBA21" s="177"/>
      <c r="LBB21" s="177"/>
      <c r="LBC21" s="177"/>
      <c r="LBD21" s="177"/>
      <c r="LBE21" s="177"/>
      <c r="LBF21" s="177"/>
      <c r="LBG21" s="177"/>
      <c r="LBH21" s="177"/>
      <c r="LBI21" s="177"/>
      <c r="LBJ21" s="177"/>
      <c r="LBK21" s="177"/>
      <c r="LBL21" s="177"/>
      <c r="LBM21" s="177"/>
      <c r="LBN21" s="177"/>
      <c r="LBO21" s="177"/>
      <c r="LBP21" s="177"/>
      <c r="LBQ21" s="177"/>
      <c r="LBR21" s="177"/>
      <c r="LBS21" s="177"/>
      <c r="LBT21" s="177"/>
      <c r="LBU21" s="177"/>
      <c r="LBV21" s="177"/>
      <c r="LBW21" s="177"/>
      <c r="LBX21" s="177"/>
      <c r="LBY21" s="177"/>
      <c r="LBZ21" s="177"/>
      <c r="LCA21" s="177"/>
      <c r="LCB21" s="177"/>
      <c r="LCC21" s="177"/>
      <c r="LCD21" s="177"/>
      <c r="LCE21" s="177"/>
      <c r="LCF21" s="177"/>
      <c r="LCG21" s="177"/>
      <c r="LCH21" s="177"/>
      <c r="LCI21" s="177"/>
      <c r="LCJ21" s="177"/>
      <c r="LCK21" s="177"/>
      <c r="LCL21" s="177"/>
      <c r="LCM21" s="177"/>
      <c r="LCN21" s="177"/>
      <c r="LCO21" s="177"/>
      <c r="LCP21" s="177"/>
      <c r="LCQ21" s="177"/>
      <c r="LCR21" s="177"/>
      <c r="LCS21" s="177"/>
      <c r="LCT21" s="177"/>
      <c r="LCU21" s="177"/>
      <c r="LCV21" s="177"/>
      <c r="LCW21" s="177"/>
      <c r="LCX21" s="177"/>
      <c r="LCY21" s="177"/>
      <c r="LCZ21" s="177"/>
      <c r="LDA21" s="177"/>
      <c r="LDB21" s="177"/>
      <c r="LDC21" s="177"/>
      <c r="LDD21" s="177"/>
      <c r="LDE21" s="177"/>
      <c r="LDF21" s="177"/>
      <c r="LDG21" s="177"/>
      <c r="LDH21" s="177"/>
      <c r="LDI21" s="177"/>
      <c r="LDJ21" s="177"/>
      <c r="LDK21" s="177"/>
      <c r="LDL21" s="177"/>
      <c r="LDM21" s="177"/>
      <c r="LDN21" s="177"/>
      <c r="LDO21" s="177"/>
      <c r="LDP21" s="177"/>
      <c r="LDQ21" s="177"/>
      <c r="LDR21" s="177"/>
      <c r="LDS21" s="177"/>
      <c r="LDT21" s="177"/>
      <c r="LDU21" s="177"/>
      <c r="LDV21" s="177"/>
      <c r="LDW21" s="177"/>
      <c r="LDX21" s="177"/>
      <c r="LDY21" s="177"/>
      <c r="LDZ21" s="177"/>
      <c r="LEA21" s="177"/>
      <c r="LEB21" s="177"/>
      <c r="LEC21" s="177"/>
      <c r="LED21" s="177"/>
      <c r="LEE21" s="177"/>
      <c r="LEF21" s="177"/>
      <c r="LEG21" s="177"/>
      <c r="LEH21" s="177"/>
      <c r="LEI21" s="177"/>
      <c r="LEJ21" s="177"/>
      <c r="LEK21" s="177"/>
      <c r="LEL21" s="177"/>
      <c r="LEM21" s="177"/>
      <c r="LEN21" s="177"/>
      <c r="LEO21" s="177"/>
      <c r="LEP21" s="177"/>
      <c r="LEQ21" s="177"/>
      <c r="LER21" s="177"/>
      <c r="LES21" s="177"/>
      <c r="LET21" s="177"/>
      <c r="LEU21" s="177"/>
      <c r="LEV21" s="177"/>
      <c r="LEW21" s="177"/>
      <c r="LEX21" s="177"/>
      <c r="LEY21" s="177"/>
      <c r="LEZ21" s="177"/>
      <c r="LFA21" s="177"/>
      <c r="LFB21" s="177"/>
      <c r="LFC21" s="177"/>
      <c r="LFD21" s="177"/>
      <c r="LFE21" s="177"/>
      <c r="LFF21" s="177"/>
      <c r="LFG21" s="177"/>
      <c r="LFH21" s="177"/>
      <c r="LFI21" s="177"/>
      <c r="LFJ21" s="177"/>
      <c r="LFK21" s="177"/>
      <c r="LFL21" s="177"/>
      <c r="LFM21" s="177"/>
      <c r="LFN21" s="177"/>
      <c r="LFO21" s="177"/>
      <c r="LFP21" s="177"/>
      <c r="LFQ21" s="177"/>
      <c r="LFR21" s="177"/>
      <c r="LFS21" s="177"/>
      <c r="LFT21" s="177"/>
      <c r="LFU21" s="177"/>
      <c r="LFV21" s="177"/>
      <c r="LFW21" s="177"/>
      <c r="LFX21" s="177"/>
      <c r="LFY21" s="177"/>
      <c r="LFZ21" s="177"/>
      <c r="LGA21" s="177"/>
      <c r="LGB21" s="177"/>
      <c r="LGC21" s="177"/>
      <c r="LGD21" s="177"/>
      <c r="LGE21" s="177"/>
      <c r="LGF21" s="177"/>
      <c r="LGG21" s="177"/>
      <c r="LGH21" s="177"/>
      <c r="LGI21" s="177"/>
      <c r="LGJ21" s="177"/>
      <c r="LGK21" s="177"/>
      <c r="LGL21" s="177"/>
      <c r="LGM21" s="177"/>
      <c r="LGN21" s="177"/>
      <c r="LGO21" s="177"/>
      <c r="LGP21" s="177"/>
      <c r="LGQ21" s="177"/>
      <c r="LGR21" s="177"/>
      <c r="LGS21" s="177"/>
      <c r="LGT21" s="177"/>
      <c r="LGU21" s="177"/>
      <c r="LGV21" s="177"/>
      <c r="LGW21" s="177"/>
      <c r="LGX21" s="177"/>
      <c r="LGY21" s="177"/>
      <c r="LGZ21" s="177"/>
      <c r="LHA21" s="177"/>
      <c r="LHB21" s="177"/>
      <c r="LHC21" s="177"/>
      <c r="LHD21" s="177"/>
      <c r="LHE21" s="177"/>
      <c r="LHF21" s="177"/>
      <c r="LHG21" s="177"/>
      <c r="LHH21" s="177"/>
      <c r="LHI21" s="177"/>
      <c r="LHJ21" s="177"/>
      <c r="LHK21" s="177"/>
      <c r="LHL21" s="177"/>
      <c r="LHM21" s="177"/>
      <c r="LHN21" s="177"/>
      <c r="LHO21" s="177"/>
      <c r="LHP21" s="177"/>
      <c r="LHQ21" s="177"/>
      <c r="LHR21" s="177"/>
      <c r="LHS21" s="177"/>
      <c r="LHT21" s="177"/>
      <c r="LHU21" s="177"/>
      <c r="LHV21" s="177"/>
      <c r="LHW21" s="177"/>
      <c r="LHX21" s="177"/>
      <c r="LHY21" s="177"/>
      <c r="LHZ21" s="177"/>
      <c r="LIA21" s="177"/>
      <c r="LIB21" s="177"/>
      <c r="LIC21" s="177"/>
      <c r="LID21" s="177"/>
      <c r="LIE21" s="177"/>
      <c r="LIF21" s="177"/>
      <c r="LIG21" s="177"/>
      <c r="LIH21" s="177"/>
      <c r="LII21" s="177"/>
      <c r="LIJ21" s="177"/>
      <c r="LIK21" s="177"/>
      <c r="LIL21" s="177"/>
      <c r="LIM21" s="177"/>
      <c r="LIN21" s="177"/>
      <c r="LIO21" s="177"/>
      <c r="LIP21" s="177"/>
      <c r="LIQ21" s="177"/>
      <c r="LIR21" s="177"/>
      <c r="LIS21" s="177"/>
      <c r="LIT21" s="177"/>
      <c r="LIU21" s="177"/>
      <c r="LIV21" s="177"/>
      <c r="LIW21" s="177"/>
      <c r="LIX21" s="177"/>
      <c r="LIY21" s="177"/>
      <c r="LIZ21" s="177"/>
      <c r="LJA21" s="177"/>
      <c r="LJB21" s="177"/>
      <c r="LJC21" s="177"/>
      <c r="LJD21" s="177"/>
      <c r="LJE21" s="177"/>
      <c r="LJF21" s="177"/>
      <c r="LJG21" s="177"/>
      <c r="LJH21" s="177"/>
      <c r="LJI21" s="177"/>
      <c r="LJJ21" s="177"/>
      <c r="LJK21" s="177"/>
      <c r="LJL21" s="177"/>
      <c r="LJM21" s="177"/>
      <c r="LJN21" s="177"/>
      <c r="LJO21" s="177"/>
      <c r="LJP21" s="177"/>
      <c r="LJQ21" s="177"/>
      <c r="LJR21" s="177"/>
      <c r="LJS21" s="177"/>
      <c r="LJT21" s="177"/>
      <c r="LJU21" s="177"/>
      <c r="LJV21" s="177"/>
      <c r="LJW21" s="177"/>
      <c r="LJX21" s="177"/>
      <c r="LJY21" s="177"/>
      <c r="LJZ21" s="177"/>
      <c r="LKA21" s="177"/>
      <c r="LKB21" s="177"/>
      <c r="LKC21" s="177"/>
      <c r="LKD21" s="177"/>
      <c r="LKE21" s="177"/>
      <c r="LKF21" s="177"/>
      <c r="LKG21" s="177"/>
      <c r="LKH21" s="177"/>
      <c r="LKI21" s="177"/>
      <c r="LKJ21" s="177"/>
      <c r="LKK21" s="177"/>
      <c r="LKL21" s="177"/>
      <c r="LKM21" s="177"/>
      <c r="LKN21" s="177"/>
      <c r="LKO21" s="177"/>
      <c r="LKP21" s="177"/>
      <c r="LKQ21" s="177"/>
      <c r="LKR21" s="177"/>
      <c r="LKS21" s="177"/>
      <c r="LKT21" s="177"/>
      <c r="LKU21" s="177"/>
      <c r="LKV21" s="177"/>
      <c r="LKW21" s="177"/>
      <c r="LKX21" s="177"/>
      <c r="LKY21" s="177"/>
      <c r="LKZ21" s="177"/>
      <c r="LLA21" s="177"/>
      <c r="LLB21" s="177"/>
      <c r="LLC21" s="177"/>
      <c r="LLD21" s="177"/>
      <c r="LLE21" s="177"/>
      <c r="LLF21" s="177"/>
      <c r="LLG21" s="177"/>
      <c r="LLH21" s="177"/>
      <c r="LLI21" s="177"/>
      <c r="LLJ21" s="177"/>
      <c r="LLK21" s="177"/>
      <c r="LLL21" s="177"/>
      <c r="LLM21" s="177"/>
      <c r="LLN21" s="177"/>
      <c r="LLO21" s="177"/>
      <c r="LLP21" s="177"/>
      <c r="LLQ21" s="177"/>
      <c r="LLR21" s="177"/>
      <c r="LLS21" s="177"/>
      <c r="LLT21" s="177"/>
      <c r="LLU21" s="177"/>
      <c r="LLV21" s="177"/>
      <c r="LLW21" s="177"/>
      <c r="LLX21" s="177"/>
      <c r="LLY21" s="177"/>
      <c r="LLZ21" s="177"/>
      <c r="LMA21" s="177"/>
      <c r="LMB21" s="177"/>
      <c r="LMC21" s="177"/>
      <c r="LMD21" s="177"/>
      <c r="LME21" s="177"/>
      <c r="LMF21" s="177"/>
      <c r="LMG21" s="177"/>
      <c r="LMH21" s="177"/>
      <c r="LMI21" s="177"/>
      <c r="LMJ21" s="177"/>
      <c r="LMK21" s="177"/>
      <c r="LML21" s="177"/>
      <c r="LMM21" s="177"/>
      <c r="LMN21" s="177"/>
      <c r="LMO21" s="177"/>
      <c r="LMP21" s="177"/>
      <c r="LMQ21" s="177"/>
      <c r="LMR21" s="177"/>
      <c r="LMS21" s="177"/>
      <c r="LMT21" s="177"/>
      <c r="LMU21" s="177"/>
      <c r="LMV21" s="177"/>
      <c r="LMW21" s="177"/>
      <c r="LMX21" s="177"/>
      <c r="LMY21" s="177"/>
      <c r="LMZ21" s="177"/>
      <c r="LNA21" s="177"/>
      <c r="LNB21" s="177"/>
      <c r="LNC21" s="177"/>
      <c r="LND21" s="177"/>
      <c r="LNE21" s="177"/>
      <c r="LNF21" s="177"/>
      <c r="LNG21" s="177"/>
      <c r="LNH21" s="177"/>
      <c r="LNI21" s="177"/>
      <c r="LNJ21" s="177"/>
      <c r="LNK21" s="177"/>
      <c r="LNL21" s="177"/>
      <c r="LNM21" s="177"/>
      <c r="LNN21" s="177"/>
      <c r="LNO21" s="177"/>
      <c r="LNP21" s="177"/>
      <c r="LNQ21" s="177"/>
      <c r="LNR21" s="177"/>
      <c r="LNS21" s="177"/>
      <c r="LNT21" s="177"/>
      <c r="LNU21" s="177"/>
      <c r="LNV21" s="177"/>
      <c r="LNW21" s="177"/>
      <c r="LNX21" s="177"/>
      <c r="LNY21" s="177"/>
      <c r="LNZ21" s="177"/>
      <c r="LOA21" s="177"/>
      <c r="LOB21" s="177"/>
      <c r="LOC21" s="177"/>
      <c r="LOD21" s="177"/>
      <c r="LOE21" s="177"/>
      <c r="LOF21" s="177"/>
      <c r="LOG21" s="177"/>
      <c r="LOH21" s="177"/>
      <c r="LOI21" s="177"/>
      <c r="LOJ21" s="177"/>
      <c r="LOK21" s="177"/>
      <c r="LOL21" s="177"/>
      <c r="LOM21" s="177"/>
      <c r="LON21" s="177"/>
      <c r="LOO21" s="177"/>
      <c r="LOP21" s="177"/>
      <c r="LOQ21" s="177"/>
      <c r="LOR21" s="177"/>
      <c r="LOS21" s="177"/>
      <c r="LOT21" s="177"/>
      <c r="LOU21" s="177"/>
      <c r="LOV21" s="177"/>
      <c r="LOW21" s="177"/>
      <c r="LOX21" s="177"/>
      <c r="LOY21" s="177"/>
      <c r="LOZ21" s="177"/>
      <c r="LPA21" s="177"/>
      <c r="LPB21" s="177"/>
      <c r="LPC21" s="177"/>
      <c r="LPD21" s="177"/>
      <c r="LPE21" s="177"/>
      <c r="LPF21" s="177"/>
      <c r="LPG21" s="177"/>
      <c r="LPH21" s="177"/>
      <c r="LPI21" s="177"/>
      <c r="LPJ21" s="177"/>
      <c r="LPK21" s="177"/>
      <c r="LPL21" s="177"/>
      <c r="LPM21" s="177"/>
      <c r="LPN21" s="177"/>
      <c r="LPO21" s="177"/>
      <c r="LPP21" s="177"/>
      <c r="LPQ21" s="177"/>
      <c r="LPR21" s="177"/>
      <c r="LPS21" s="177"/>
      <c r="LPT21" s="177"/>
      <c r="LPU21" s="177"/>
      <c r="LPV21" s="177"/>
      <c r="LPW21" s="177"/>
      <c r="LPX21" s="177"/>
      <c r="LPY21" s="177"/>
      <c r="LPZ21" s="177"/>
      <c r="LQA21" s="177"/>
      <c r="LQB21" s="177"/>
      <c r="LQC21" s="177"/>
      <c r="LQD21" s="177"/>
      <c r="LQE21" s="177"/>
      <c r="LQF21" s="177"/>
      <c r="LQG21" s="177"/>
      <c r="LQH21" s="177"/>
      <c r="LQI21" s="177"/>
      <c r="LQJ21" s="177"/>
      <c r="LQK21" s="177"/>
      <c r="LQL21" s="177"/>
      <c r="LQM21" s="177"/>
      <c r="LQN21" s="177"/>
      <c r="LQO21" s="177"/>
      <c r="LQP21" s="177"/>
      <c r="LQQ21" s="177"/>
      <c r="LQR21" s="177"/>
      <c r="LQS21" s="177"/>
      <c r="LQT21" s="177"/>
      <c r="LQU21" s="177"/>
      <c r="LQV21" s="177"/>
      <c r="LQW21" s="177"/>
      <c r="LQX21" s="177"/>
      <c r="LQY21" s="177"/>
      <c r="LQZ21" s="177"/>
      <c r="LRA21" s="177"/>
      <c r="LRB21" s="177"/>
      <c r="LRC21" s="177"/>
      <c r="LRD21" s="177"/>
      <c r="LRE21" s="177"/>
      <c r="LRF21" s="177"/>
      <c r="LRG21" s="177"/>
      <c r="LRH21" s="177"/>
      <c r="LRI21" s="177"/>
      <c r="LRJ21" s="177"/>
      <c r="LRK21" s="177"/>
      <c r="LRL21" s="177"/>
      <c r="LRM21" s="177"/>
      <c r="LRN21" s="177"/>
      <c r="LRO21" s="177"/>
      <c r="LRP21" s="177"/>
      <c r="LRQ21" s="177"/>
      <c r="LRR21" s="177"/>
      <c r="LRS21" s="177"/>
      <c r="LRT21" s="177"/>
      <c r="LRU21" s="177"/>
      <c r="LRV21" s="177"/>
      <c r="LRW21" s="177"/>
      <c r="LRX21" s="177"/>
      <c r="LRY21" s="177"/>
      <c r="LRZ21" s="177"/>
      <c r="LSA21" s="177"/>
      <c r="LSB21" s="177"/>
      <c r="LSC21" s="177"/>
      <c r="LSD21" s="177"/>
      <c r="LSE21" s="177"/>
      <c r="LSF21" s="177"/>
      <c r="LSG21" s="177"/>
      <c r="LSH21" s="177"/>
      <c r="LSI21" s="177"/>
      <c r="LSJ21" s="177"/>
      <c r="LSK21" s="177"/>
      <c r="LSL21" s="177"/>
      <c r="LSM21" s="177"/>
      <c r="LSN21" s="177"/>
      <c r="LSO21" s="177"/>
      <c r="LSP21" s="177"/>
      <c r="LSQ21" s="177"/>
      <c r="LSR21" s="177"/>
      <c r="LSS21" s="177"/>
      <c r="LST21" s="177"/>
      <c r="LSU21" s="177"/>
      <c r="LSV21" s="177"/>
      <c r="LSW21" s="177"/>
      <c r="LSX21" s="177"/>
      <c r="LSY21" s="177"/>
      <c r="LSZ21" s="177"/>
      <c r="LTA21" s="177"/>
      <c r="LTB21" s="177"/>
      <c r="LTC21" s="177"/>
      <c r="LTD21" s="177"/>
      <c r="LTE21" s="177"/>
      <c r="LTF21" s="177"/>
      <c r="LTG21" s="177"/>
      <c r="LTH21" s="177"/>
      <c r="LTI21" s="177"/>
      <c r="LTJ21" s="177"/>
      <c r="LTK21" s="177"/>
      <c r="LTL21" s="177"/>
      <c r="LTM21" s="177"/>
      <c r="LTN21" s="177"/>
      <c r="LTO21" s="177"/>
      <c r="LTP21" s="177"/>
      <c r="LTQ21" s="177"/>
      <c r="LTR21" s="177"/>
      <c r="LTS21" s="177"/>
      <c r="LTT21" s="177"/>
      <c r="LTU21" s="177"/>
      <c r="LTV21" s="177"/>
      <c r="LTW21" s="177"/>
      <c r="LTX21" s="177"/>
      <c r="LTY21" s="177"/>
      <c r="LTZ21" s="177"/>
      <c r="LUA21" s="177"/>
      <c r="LUB21" s="177"/>
      <c r="LUC21" s="177"/>
      <c r="LUD21" s="177"/>
      <c r="LUE21" s="177"/>
      <c r="LUF21" s="177"/>
      <c r="LUG21" s="177"/>
      <c r="LUH21" s="177"/>
      <c r="LUI21" s="177"/>
      <c r="LUJ21" s="177"/>
      <c r="LUK21" s="177"/>
      <c r="LUL21" s="177"/>
      <c r="LUM21" s="177"/>
      <c r="LUN21" s="177"/>
      <c r="LUO21" s="177"/>
      <c r="LUP21" s="177"/>
      <c r="LUQ21" s="177"/>
      <c r="LUR21" s="177"/>
      <c r="LUS21" s="177"/>
      <c r="LUT21" s="177"/>
      <c r="LUU21" s="177"/>
      <c r="LUV21" s="177"/>
      <c r="LUW21" s="177"/>
      <c r="LUX21" s="177"/>
      <c r="LUY21" s="177"/>
      <c r="LUZ21" s="177"/>
      <c r="LVA21" s="177"/>
      <c r="LVB21" s="177"/>
      <c r="LVC21" s="177"/>
      <c r="LVD21" s="177"/>
      <c r="LVE21" s="177"/>
      <c r="LVF21" s="177"/>
      <c r="LVG21" s="177"/>
      <c r="LVH21" s="177"/>
      <c r="LVI21" s="177"/>
      <c r="LVJ21" s="177"/>
      <c r="LVK21" s="177"/>
      <c r="LVL21" s="177"/>
      <c r="LVM21" s="177"/>
      <c r="LVN21" s="177"/>
      <c r="LVO21" s="177"/>
      <c r="LVP21" s="177"/>
      <c r="LVQ21" s="177"/>
      <c r="LVR21" s="177"/>
      <c r="LVS21" s="177"/>
      <c r="LVT21" s="177"/>
      <c r="LVU21" s="177"/>
      <c r="LVV21" s="177"/>
      <c r="LVW21" s="177"/>
      <c r="LVX21" s="177"/>
      <c r="LVY21" s="177"/>
      <c r="LVZ21" s="177"/>
      <c r="LWA21" s="177"/>
      <c r="LWB21" s="177"/>
      <c r="LWC21" s="177"/>
      <c r="LWD21" s="177"/>
      <c r="LWE21" s="177"/>
      <c r="LWF21" s="177"/>
      <c r="LWG21" s="177"/>
      <c r="LWH21" s="177"/>
      <c r="LWI21" s="177"/>
      <c r="LWJ21" s="177"/>
      <c r="LWK21" s="177"/>
      <c r="LWL21" s="177"/>
      <c r="LWM21" s="177"/>
      <c r="LWN21" s="177"/>
      <c r="LWO21" s="177"/>
      <c r="LWP21" s="177"/>
      <c r="LWQ21" s="177"/>
      <c r="LWR21" s="177"/>
      <c r="LWS21" s="177"/>
      <c r="LWT21" s="177"/>
      <c r="LWU21" s="177"/>
      <c r="LWV21" s="177"/>
      <c r="LWW21" s="177"/>
      <c r="LWX21" s="177"/>
      <c r="LWY21" s="177"/>
      <c r="LWZ21" s="177"/>
      <c r="LXA21" s="177"/>
      <c r="LXB21" s="177"/>
      <c r="LXC21" s="177"/>
      <c r="LXD21" s="177"/>
      <c r="LXE21" s="177"/>
      <c r="LXF21" s="177"/>
      <c r="LXG21" s="177"/>
      <c r="LXH21" s="177"/>
      <c r="LXI21" s="177"/>
      <c r="LXJ21" s="177"/>
      <c r="LXK21" s="177"/>
      <c r="LXL21" s="177"/>
      <c r="LXM21" s="177"/>
      <c r="LXN21" s="177"/>
      <c r="LXO21" s="177"/>
      <c r="LXP21" s="177"/>
      <c r="LXQ21" s="177"/>
      <c r="LXR21" s="177"/>
      <c r="LXS21" s="177"/>
      <c r="LXT21" s="177"/>
      <c r="LXU21" s="177"/>
      <c r="LXV21" s="177"/>
      <c r="LXW21" s="177"/>
      <c r="LXX21" s="177"/>
      <c r="LXY21" s="177"/>
      <c r="LXZ21" s="177"/>
      <c r="LYA21" s="177"/>
      <c r="LYB21" s="177"/>
      <c r="LYC21" s="177"/>
      <c r="LYD21" s="177"/>
      <c r="LYE21" s="177"/>
      <c r="LYF21" s="177"/>
      <c r="LYG21" s="177"/>
      <c r="LYH21" s="177"/>
      <c r="LYI21" s="177"/>
      <c r="LYJ21" s="177"/>
      <c r="LYK21" s="177"/>
      <c r="LYL21" s="177"/>
      <c r="LYM21" s="177"/>
      <c r="LYN21" s="177"/>
      <c r="LYO21" s="177"/>
      <c r="LYP21" s="177"/>
      <c r="LYQ21" s="177"/>
      <c r="LYR21" s="177"/>
      <c r="LYS21" s="177"/>
      <c r="LYT21" s="177"/>
      <c r="LYU21" s="177"/>
      <c r="LYV21" s="177"/>
      <c r="LYW21" s="177"/>
      <c r="LYX21" s="177"/>
      <c r="LYY21" s="177"/>
      <c r="LYZ21" s="177"/>
      <c r="LZA21" s="177"/>
      <c r="LZB21" s="177"/>
      <c r="LZC21" s="177"/>
      <c r="LZD21" s="177"/>
      <c r="LZE21" s="177"/>
      <c r="LZF21" s="177"/>
      <c r="LZG21" s="177"/>
      <c r="LZH21" s="177"/>
      <c r="LZI21" s="177"/>
      <c r="LZJ21" s="177"/>
      <c r="LZK21" s="177"/>
      <c r="LZL21" s="177"/>
      <c r="LZM21" s="177"/>
      <c r="LZN21" s="177"/>
      <c r="LZO21" s="177"/>
      <c r="LZP21" s="177"/>
      <c r="LZQ21" s="177"/>
      <c r="LZR21" s="177"/>
      <c r="LZS21" s="177"/>
      <c r="LZT21" s="177"/>
      <c r="LZU21" s="177"/>
      <c r="LZV21" s="177"/>
      <c r="LZW21" s="177"/>
      <c r="LZX21" s="177"/>
      <c r="LZY21" s="177"/>
      <c r="LZZ21" s="177"/>
      <c r="MAA21" s="177"/>
      <c r="MAB21" s="177"/>
      <c r="MAC21" s="177"/>
      <c r="MAD21" s="177"/>
      <c r="MAE21" s="177"/>
      <c r="MAF21" s="177"/>
      <c r="MAG21" s="177"/>
      <c r="MAH21" s="177"/>
      <c r="MAI21" s="177"/>
      <c r="MAJ21" s="177"/>
      <c r="MAK21" s="177"/>
      <c r="MAL21" s="177"/>
      <c r="MAM21" s="177"/>
      <c r="MAN21" s="177"/>
      <c r="MAO21" s="177"/>
      <c r="MAP21" s="177"/>
      <c r="MAQ21" s="177"/>
      <c r="MAR21" s="177"/>
      <c r="MAS21" s="177"/>
      <c r="MAT21" s="177"/>
      <c r="MAU21" s="177"/>
      <c r="MAV21" s="177"/>
      <c r="MAW21" s="177"/>
      <c r="MAX21" s="177"/>
      <c r="MAY21" s="177"/>
      <c r="MAZ21" s="177"/>
      <c r="MBA21" s="177"/>
      <c r="MBB21" s="177"/>
      <c r="MBC21" s="177"/>
      <c r="MBD21" s="177"/>
      <c r="MBE21" s="177"/>
      <c r="MBF21" s="177"/>
      <c r="MBG21" s="177"/>
      <c r="MBH21" s="177"/>
      <c r="MBI21" s="177"/>
      <c r="MBJ21" s="177"/>
      <c r="MBK21" s="177"/>
      <c r="MBL21" s="177"/>
      <c r="MBM21" s="177"/>
      <c r="MBN21" s="177"/>
      <c r="MBO21" s="177"/>
      <c r="MBP21" s="177"/>
      <c r="MBQ21" s="177"/>
      <c r="MBR21" s="177"/>
      <c r="MBS21" s="177"/>
      <c r="MBT21" s="177"/>
      <c r="MBU21" s="177"/>
      <c r="MBV21" s="177"/>
      <c r="MBW21" s="177"/>
      <c r="MBX21" s="177"/>
      <c r="MBY21" s="177"/>
      <c r="MBZ21" s="177"/>
      <c r="MCA21" s="177"/>
      <c r="MCB21" s="177"/>
      <c r="MCC21" s="177"/>
      <c r="MCD21" s="177"/>
      <c r="MCE21" s="177"/>
      <c r="MCF21" s="177"/>
      <c r="MCG21" s="177"/>
      <c r="MCH21" s="177"/>
      <c r="MCI21" s="177"/>
      <c r="MCJ21" s="177"/>
      <c r="MCK21" s="177"/>
      <c r="MCL21" s="177"/>
      <c r="MCM21" s="177"/>
      <c r="MCN21" s="177"/>
      <c r="MCO21" s="177"/>
      <c r="MCP21" s="177"/>
      <c r="MCQ21" s="177"/>
      <c r="MCR21" s="177"/>
      <c r="MCS21" s="177"/>
      <c r="MCT21" s="177"/>
      <c r="MCU21" s="177"/>
      <c r="MCV21" s="177"/>
      <c r="MCW21" s="177"/>
      <c r="MCX21" s="177"/>
      <c r="MCY21" s="177"/>
      <c r="MCZ21" s="177"/>
      <c r="MDA21" s="177"/>
      <c r="MDB21" s="177"/>
      <c r="MDC21" s="177"/>
      <c r="MDD21" s="177"/>
      <c r="MDE21" s="177"/>
      <c r="MDF21" s="177"/>
      <c r="MDG21" s="177"/>
      <c r="MDH21" s="177"/>
      <c r="MDI21" s="177"/>
      <c r="MDJ21" s="177"/>
      <c r="MDK21" s="177"/>
      <c r="MDL21" s="177"/>
      <c r="MDM21" s="177"/>
      <c r="MDN21" s="177"/>
      <c r="MDO21" s="177"/>
      <c r="MDP21" s="177"/>
      <c r="MDQ21" s="177"/>
      <c r="MDR21" s="177"/>
      <c r="MDS21" s="177"/>
      <c r="MDT21" s="177"/>
      <c r="MDU21" s="177"/>
      <c r="MDV21" s="177"/>
      <c r="MDW21" s="177"/>
      <c r="MDX21" s="177"/>
      <c r="MDY21" s="177"/>
      <c r="MDZ21" s="177"/>
      <c r="MEA21" s="177"/>
      <c r="MEB21" s="177"/>
      <c r="MEC21" s="177"/>
      <c r="MED21" s="177"/>
      <c r="MEE21" s="177"/>
      <c r="MEF21" s="177"/>
      <c r="MEG21" s="177"/>
      <c r="MEH21" s="177"/>
      <c r="MEI21" s="177"/>
      <c r="MEJ21" s="177"/>
      <c r="MEK21" s="177"/>
      <c r="MEL21" s="177"/>
      <c r="MEM21" s="177"/>
      <c r="MEN21" s="177"/>
      <c r="MEO21" s="177"/>
      <c r="MEP21" s="177"/>
      <c r="MEQ21" s="177"/>
      <c r="MER21" s="177"/>
      <c r="MES21" s="177"/>
      <c r="MET21" s="177"/>
      <c r="MEU21" s="177"/>
      <c r="MEV21" s="177"/>
      <c r="MEW21" s="177"/>
      <c r="MEX21" s="177"/>
      <c r="MEY21" s="177"/>
      <c r="MEZ21" s="177"/>
      <c r="MFA21" s="177"/>
      <c r="MFB21" s="177"/>
      <c r="MFC21" s="177"/>
      <c r="MFD21" s="177"/>
      <c r="MFE21" s="177"/>
      <c r="MFF21" s="177"/>
      <c r="MFG21" s="177"/>
      <c r="MFH21" s="177"/>
      <c r="MFI21" s="177"/>
      <c r="MFJ21" s="177"/>
      <c r="MFK21" s="177"/>
      <c r="MFL21" s="177"/>
      <c r="MFM21" s="177"/>
      <c r="MFN21" s="177"/>
      <c r="MFO21" s="177"/>
      <c r="MFP21" s="177"/>
      <c r="MFQ21" s="177"/>
      <c r="MFR21" s="177"/>
      <c r="MFS21" s="177"/>
      <c r="MFT21" s="177"/>
      <c r="MFU21" s="177"/>
      <c r="MFV21" s="177"/>
      <c r="MFW21" s="177"/>
      <c r="MFX21" s="177"/>
      <c r="MFY21" s="177"/>
      <c r="MFZ21" s="177"/>
      <c r="MGA21" s="177"/>
      <c r="MGB21" s="177"/>
      <c r="MGC21" s="177"/>
      <c r="MGD21" s="177"/>
      <c r="MGE21" s="177"/>
      <c r="MGF21" s="177"/>
      <c r="MGG21" s="177"/>
      <c r="MGH21" s="177"/>
      <c r="MGI21" s="177"/>
      <c r="MGJ21" s="177"/>
      <c r="MGK21" s="177"/>
      <c r="MGL21" s="177"/>
      <c r="MGM21" s="177"/>
      <c r="MGN21" s="177"/>
      <c r="MGO21" s="177"/>
      <c r="MGP21" s="177"/>
      <c r="MGQ21" s="177"/>
      <c r="MGR21" s="177"/>
      <c r="MGS21" s="177"/>
      <c r="MGT21" s="177"/>
      <c r="MGU21" s="177"/>
      <c r="MGV21" s="177"/>
      <c r="MGW21" s="177"/>
      <c r="MGX21" s="177"/>
      <c r="MGY21" s="177"/>
      <c r="MGZ21" s="177"/>
      <c r="MHA21" s="177"/>
      <c r="MHB21" s="177"/>
      <c r="MHC21" s="177"/>
      <c r="MHD21" s="177"/>
      <c r="MHE21" s="177"/>
      <c r="MHF21" s="177"/>
      <c r="MHG21" s="177"/>
      <c r="MHH21" s="177"/>
      <c r="MHI21" s="177"/>
      <c r="MHJ21" s="177"/>
      <c r="MHK21" s="177"/>
      <c r="MHL21" s="177"/>
      <c r="MHM21" s="177"/>
      <c r="MHN21" s="177"/>
      <c r="MHO21" s="177"/>
      <c r="MHP21" s="177"/>
      <c r="MHQ21" s="177"/>
      <c r="MHR21" s="177"/>
      <c r="MHS21" s="177"/>
      <c r="MHT21" s="177"/>
      <c r="MHU21" s="177"/>
      <c r="MHV21" s="177"/>
      <c r="MHW21" s="177"/>
      <c r="MHX21" s="177"/>
      <c r="MHY21" s="177"/>
      <c r="MHZ21" s="177"/>
      <c r="MIA21" s="177"/>
      <c r="MIB21" s="177"/>
      <c r="MIC21" s="177"/>
      <c r="MID21" s="177"/>
      <c r="MIE21" s="177"/>
      <c r="MIF21" s="177"/>
      <c r="MIG21" s="177"/>
      <c r="MIH21" s="177"/>
      <c r="MII21" s="177"/>
      <c r="MIJ21" s="177"/>
      <c r="MIK21" s="177"/>
      <c r="MIL21" s="177"/>
      <c r="MIM21" s="177"/>
      <c r="MIN21" s="177"/>
      <c r="MIO21" s="177"/>
      <c r="MIP21" s="177"/>
      <c r="MIQ21" s="177"/>
      <c r="MIR21" s="177"/>
      <c r="MIS21" s="177"/>
      <c r="MIT21" s="177"/>
      <c r="MIU21" s="177"/>
      <c r="MIV21" s="177"/>
      <c r="MIW21" s="177"/>
      <c r="MIX21" s="177"/>
      <c r="MIY21" s="177"/>
      <c r="MIZ21" s="177"/>
      <c r="MJA21" s="177"/>
      <c r="MJB21" s="177"/>
      <c r="MJC21" s="177"/>
      <c r="MJD21" s="177"/>
      <c r="MJE21" s="177"/>
      <c r="MJF21" s="177"/>
      <c r="MJG21" s="177"/>
      <c r="MJH21" s="177"/>
      <c r="MJI21" s="177"/>
      <c r="MJJ21" s="177"/>
      <c r="MJK21" s="177"/>
      <c r="MJL21" s="177"/>
      <c r="MJM21" s="177"/>
      <c r="MJN21" s="177"/>
      <c r="MJO21" s="177"/>
      <c r="MJP21" s="177"/>
      <c r="MJQ21" s="177"/>
      <c r="MJR21" s="177"/>
      <c r="MJS21" s="177"/>
      <c r="MJT21" s="177"/>
      <c r="MJU21" s="177"/>
      <c r="MJV21" s="177"/>
      <c r="MJW21" s="177"/>
      <c r="MJX21" s="177"/>
      <c r="MJY21" s="177"/>
      <c r="MJZ21" s="177"/>
      <c r="MKA21" s="177"/>
      <c r="MKB21" s="177"/>
      <c r="MKC21" s="177"/>
      <c r="MKD21" s="177"/>
      <c r="MKE21" s="177"/>
      <c r="MKF21" s="177"/>
      <c r="MKG21" s="177"/>
      <c r="MKH21" s="177"/>
      <c r="MKI21" s="177"/>
      <c r="MKJ21" s="177"/>
      <c r="MKK21" s="177"/>
      <c r="MKL21" s="177"/>
      <c r="MKM21" s="177"/>
      <c r="MKN21" s="177"/>
      <c r="MKO21" s="177"/>
      <c r="MKP21" s="177"/>
      <c r="MKQ21" s="177"/>
      <c r="MKR21" s="177"/>
      <c r="MKS21" s="177"/>
      <c r="MKT21" s="177"/>
      <c r="MKU21" s="177"/>
      <c r="MKV21" s="177"/>
      <c r="MKW21" s="177"/>
      <c r="MKX21" s="177"/>
      <c r="MKY21" s="177"/>
      <c r="MKZ21" s="177"/>
      <c r="MLA21" s="177"/>
      <c r="MLB21" s="177"/>
      <c r="MLC21" s="177"/>
      <c r="MLD21" s="177"/>
      <c r="MLE21" s="177"/>
      <c r="MLF21" s="177"/>
      <c r="MLG21" s="177"/>
      <c r="MLH21" s="177"/>
      <c r="MLI21" s="177"/>
      <c r="MLJ21" s="177"/>
      <c r="MLK21" s="177"/>
      <c r="MLL21" s="177"/>
      <c r="MLM21" s="177"/>
      <c r="MLN21" s="177"/>
      <c r="MLO21" s="177"/>
      <c r="MLP21" s="177"/>
      <c r="MLQ21" s="177"/>
      <c r="MLR21" s="177"/>
      <c r="MLS21" s="177"/>
      <c r="MLT21" s="177"/>
      <c r="MLU21" s="177"/>
      <c r="MLV21" s="177"/>
      <c r="MLW21" s="177"/>
      <c r="MLX21" s="177"/>
      <c r="MLY21" s="177"/>
      <c r="MLZ21" s="177"/>
      <c r="MMA21" s="177"/>
      <c r="MMB21" s="177"/>
      <c r="MMC21" s="177"/>
      <c r="MMD21" s="177"/>
      <c r="MME21" s="177"/>
      <c r="MMF21" s="177"/>
      <c r="MMG21" s="177"/>
      <c r="MMH21" s="177"/>
      <c r="MMI21" s="177"/>
      <c r="MMJ21" s="177"/>
      <c r="MMK21" s="177"/>
      <c r="MML21" s="177"/>
      <c r="MMM21" s="177"/>
      <c r="MMN21" s="177"/>
      <c r="MMO21" s="177"/>
      <c r="MMP21" s="177"/>
      <c r="MMQ21" s="177"/>
      <c r="MMR21" s="177"/>
      <c r="MMS21" s="177"/>
      <c r="MMT21" s="177"/>
      <c r="MMU21" s="177"/>
      <c r="MMV21" s="177"/>
      <c r="MMW21" s="177"/>
      <c r="MMX21" s="177"/>
      <c r="MMY21" s="177"/>
      <c r="MMZ21" s="177"/>
      <c r="MNA21" s="177"/>
      <c r="MNB21" s="177"/>
      <c r="MNC21" s="177"/>
      <c r="MND21" s="177"/>
      <c r="MNE21" s="177"/>
      <c r="MNF21" s="177"/>
      <c r="MNG21" s="177"/>
      <c r="MNH21" s="177"/>
      <c r="MNI21" s="177"/>
      <c r="MNJ21" s="177"/>
      <c r="MNK21" s="177"/>
      <c r="MNL21" s="177"/>
      <c r="MNM21" s="177"/>
      <c r="MNN21" s="177"/>
      <c r="MNO21" s="177"/>
      <c r="MNP21" s="177"/>
      <c r="MNQ21" s="177"/>
      <c r="MNR21" s="177"/>
      <c r="MNS21" s="177"/>
      <c r="MNT21" s="177"/>
      <c r="MNU21" s="177"/>
      <c r="MNV21" s="177"/>
      <c r="MNW21" s="177"/>
      <c r="MNX21" s="177"/>
      <c r="MNY21" s="177"/>
      <c r="MNZ21" s="177"/>
      <c r="MOA21" s="177"/>
      <c r="MOB21" s="177"/>
      <c r="MOC21" s="177"/>
      <c r="MOD21" s="177"/>
      <c r="MOE21" s="177"/>
      <c r="MOF21" s="177"/>
      <c r="MOG21" s="177"/>
      <c r="MOH21" s="177"/>
      <c r="MOI21" s="177"/>
      <c r="MOJ21" s="177"/>
      <c r="MOK21" s="177"/>
      <c r="MOL21" s="177"/>
      <c r="MOM21" s="177"/>
      <c r="MON21" s="177"/>
      <c r="MOO21" s="177"/>
      <c r="MOP21" s="177"/>
      <c r="MOQ21" s="177"/>
      <c r="MOR21" s="177"/>
      <c r="MOS21" s="177"/>
      <c r="MOT21" s="177"/>
      <c r="MOU21" s="177"/>
      <c r="MOV21" s="177"/>
      <c r="MOW21" s="177"/>
      <c r="MOX21" s="177"/>
      <c r="MOY21" s="177"/>
      <c r="MOZ21" s="177"/>
      <c r="MPA21" s="177"/>
      <c r="MPB21" s="177"/>
      <c r="MPC21" s="177"/>
      <c r="MPD21" s="177"/>
      <c r="MPE21" s="177"/>
      <c r="MPF21" s="177"/>
      <c r="MPG21" s="177"/>
      <c r="MPH21" s="177"/>
      <c r="MPI21" s="177"/>
      <c r="MPJ21" s="177"/>
      <c r="MPK21" s="177"/>
      <c r="MPL21" s="177"/>
      <c r="MPM21" s="177"/>
      <c r="MPN21" s="177"/>
      <c r="MPO21" s="177"/>
      <c r="MPP21" s="177"/>
      <c r="MPQ21" s="177"/>
      <c r="MPR21" s="177"/>
      <c r="MPS21" s="177"/>
      <c r="MPT21" s="177"/>
      <c r="MPU21" s="177"/>
      <c r="MPV21" s="177"/>
      <c r="MPW21" s="177"/>
      <c r="MPX21" s="177"/>
      <c r="MPY21" s="177"/>
      <c r="MPZ21" s="177"/>
      <c r="MQA21" s="177"/>
      <c r="MQB21" s="177"/>
      <c r="MQC21" s="177"/>
      <c r="MQD21" s="177"/>
      <c r="MQE21" s="177"/>
      <c r="MQF21" s="177"/>
      <c r="MQG21" s="177"/>
      <c r="MQH21" s="177"/>
      <c r="MQI21" s="177"/>
      <c r="MQJ21" s="177"/>
      <c r="MQK21" s="177"/>
      <c r="MQL21" s="177"/>
      <c r="MQM21" s="177"/>
      <c r="MQN21" s="177"/>
      <c r="MQO21" s="177"/>
      <c r="MQP21" s="177"/>
      <c r="MQQ21" s="177"/>
      <c r="MQR21" s="177"/>
      <c r="MQS21" s="177"/>
      <c r="MQT21" s="177"/>
      <c r="MQU21" s="177"/>
      <c r="MQV21" s="177"/>
      <c r="MQW21" s="177"/>
      <c r="MQX21" s="177"/>
      <c r="MQY21" s="177"/>
      <c r="MQZ21" s="177"/>
      <c r="MRA21" s="177"/>
      <c r="MRB21" s="177"/>
      <c r="MRC21" s="177"/>
      <c r="MRD21" s="177"/>
      <c r="MRE21" s="177"/>
      <c r="MRF21" s="177"/>
      <c r="MRG21" s="177"/>
      <c r="MRH21" s="177"/>
      <c r="MRI21" s="177"/>
      <c r="MRJ21" s="177"/>
      <c r="MRK21" s="177"/>
      <c r="MRL21" s="177"/>
      <c r="MRM21" s="177"/>
      <c r="MRN21" s="177"/>
      <c r="MRO21" s="177"/>
      <c r="MRP21" s="177"/>
      <c r="MRQ21" s="177"/>
      <c r="MRR21" s="177"/>
      <c r="MRS21" s="177"/>
      <c r="MRT21" s="177"/>
      <c r="MRU21" s="177"/>
      <c r="MRV21" s="177"/>
      <c r="MRW21" s="177"/>
      <c r="MRX21" s="177"/>
      <c r="MRY21" s="177"/>
      <c r="MRZ21" s="177"/>
      <c r="MSA21" s="177"/>
      <c r="MSB21" s="177"/>
      <c r="MSC21" s="177"/>
      <c r="MSD21" s="177"/>
      <c r="MSE21" s="177"/>
      <c r="MSF21" s="177"/>
      <c r="MSG21" s="177"/>
      <c r="MSH21" s="177"/>
      <c r="MSI21" s="177"/>
      <c r="MSJ21" s="177"/>
      <c r="MSK21" s="177"/>
      <c r="MSL21" s="177"/>
      <c r="MSM21" s="177"/>
      <c r="MSN21" s="177"/>
      <c r="MSO21" s="177"/>
      <c r="MSP21" s="177"/>
      <c r="MSQ21" s="177"/>
      <c r="MSR21" s="177"/>
      <c r="MSS21" s="177"/>
      <c r="MST21" s="177"/>
      <c r="MSU21" s="177"/>
      <c r="MSV21" s="177"/>
      <c r="MSW21" s="177"/>
      <c r="MSX21" s="177"/>
      <c r="MSY21" s="177"/>
      <c r="MSZ21" s="177"/>
      <c r="MTA21" s="177"/>
      <c r="MTB21" s="177"/>
      <c r="MTC21" s="177"/>
      <c r="MTD21" s="177"/>
      <c r="MTE21" s="177"/>
      <c r="MTF21" s="177"/>
      <c r="MTG21" s="177"/>
      <c r="MTH21" s="177"/>
      <c r="MTI21" s="177"/>
      <c r="MTJ21" s="177"/>
      <c r="MTK21" s="177"/>
      <c r="MTL21" s="177"/>
      <c r="MTM21" s="177"/>
      <c r="MTN21" s="177"/>
      <c r="MTO21" s="177"/>
      <c r="MTP21" s="177"/>
      <c r="MTQ21" s="177"/>
      <c r="MTR21" s="177"/>
      <c r="MTS21" s="177"/>
      <c r="MTT21" s="177"/>
      <c r="MTU21" s="177"/>
      <c r="MTV21" s="177"/>
      <c r="MTW21" s="177"/>
      <c r="MTX21" s="177"/>
      <c r="MTY21" s="177"/>
      <c r="MTZ21" s="177"/>
      <c r="MUA21" s="177"/>
      <c r="MUB21" s="177"/>
      <c r="MUC21" s="177"/>
      <c r="MUD21" s="177"/>
      <c r="MUE21" s="177"/>
      <c r="MUF21" s="177"/>
      <c r="MUG21" s="177"/>
      <c r="MUH21" s="177"/>
      <c r="MUI21" s="177"/>
      <c r="MUJ21" s="177"/>
      <c r="MUK21" s="177"/>
      <c r="MUL21" s="177"/>
      <c r="MUM21" s="177"/>
      <c r="MUN21" s="177"/>
      <c r="MUO21" s="177"/>
      <c r="MUP21" s="177"/>
      <c r="MUQ21" s="177"/>
      <c r="MUR21" s="177"/>
      <c r="MUS21" s="177"/>
      <c r="MUT21" s="177"/>
      <c r="MUU21" s="177"/>
      <c r="MUV21" s="177"/>
      <c r="MUW21" s="177"/>
      <c r="MUX21" s="177"/>
      <c r="MUY21" s="177"/>
      <c r="MUZ21" s="177"/>
      <c r="MVA21" s="177"/>
      <c r="MVB21" s="177"/>
      <c r="MVC21" s="177"/>
      <c r="MVD21" s="177"/>
      <c r="MVE21" s="177"/>
      <c r="MVF21" s="177"/>
      <c r="MVG21" s="177"/>
      <c r="MVH21" s="177"/>
      <c r="MVI21" s="177"/>
      <c r="MVJ21" s="177"/>
      <c r="MVK21" s="177"/>
      <c r="MVL21" s="177"/>
      <c r="MVM21" s="177"/>
      <c r="MVN21" s="177"/>
      <c r="MVO21" s="177"/>
      <c r="MVP21" s="177"/>
      <c r="MVQ21" s="177"/>
      <c r="MVR21" s="177"/>
      <c r="MVS21" s="177"/>
      <c r="MVT21" s="177"/>
      <c r="MVU21" s="177"/>
      <c r="MVV21" s="177"/>
      <c r="MVW21" s="177"/>
      <c r="MVX21" s="177"/>
      <c r="MVY21" s="177"/>
      <c r="MVZ21" s="177"/>
      <c r="MWA21" s="177"/>
      <c r="MWB21" s="177"/>
      <c r="MWC21" s="177"/>
      <c r="MWD21" s="177"/>
      <c r="MWE21" s="177"/>
      <c r="MWF21" s="177"/>
      <c r="MWG21" s="177"/>
      <c r="MWH21" s="177"/>
      <c r="MWI21" s="177"/>
      <c r="MWJ21" s="177"/>
      <c r="MWK21" s="177"/>
      <c r="MWL21" s="177"/>
      <c r="MWM21" s="177"/>
      <c r="MWN21" s="177"/>
      <c r="MWO21" s="177"/>
      <c r="MWP21" s="177"/>
      <c r="MWQ21" s="177"/>
      <c r="MWR21" s="177"/>
      <c r="MWS21" s="177"/>
      <c r="MWT21" s="177"/>
      <c r="MWU21" s="177"/>
      <c r="MWV21" s="177"/>
      <c r="MWW21" s="177"/>
      <c r="MWX21" s="177"/>
      <c r="MWY21" s="177"/>
      <c r="MWZ21" s="177"/>
      <c r="MXA21" s="177"/>
      <c r="MXB21" s="177"/>
      <c r="MXC21" s="177"/>
      <c r="MXD21" s="177"/>
      <c r="MXE21" s="177"/>
      <c r="MXF21" s="177"/>
      <c r="MXG21" s="177"/>
      <c r="MXH21" s="177"/>
      <c r="MXI21" s="177"/>
      <c r="MXJ21" s="177"/>
      <c r="MXK21" s="177"/>
      <c r="MXL21" s="177"/>
      <c r="MXM21" s="177"/>
      <c r="MXN21" s="177"/>
      <c r="MXO21" s="177"/>
      <c r="MXP21" s="177"/>
      <c r="MXQ21" s="177"/>
      <c r="MXR21" s="177"/>
      <c r="MXS21" s="177"/>
      <c r="MXT21" s="177"/>
      <c r="MXU21" s="177"/>
      <c r="MXV21" s="177"/>
      <c r="MXW21" s="177"/>
      <c r="MXX21" s="177"/>
      <c r="MXY21" s="177"/>
      <c r="MXZ21" s="177"/>
      <c r="MYA21" s="177"/>
      <c r="MYB21" s="177"/>
      <c r="MYC21" s="177"/>
      <c r="MYD21" s="177"/>
      <c r="MYE21" s="177"/>
      <c r="MYF21" s="177"/>
      <c r="MYG21" s="177"/>
      <c r="MYH21" s="177"/>
      <c r="MYI21" s="177"/>
      <c r="MYJ21" s="177"/>
      <c r="MYK21" s="177"/>
      <c r="MYL21" s="177"/>
      <c r="MYM21" s="177"/>
      <c r="MYN21" s="177"/>
      <c r="MYO21" s="177"/>
      <c r="MYP21" s="177"/>
      <c r="MYQ21" s="177"/>
      <c r="MYR21" s="177"/>
      <c r="MYS21" s="177"/>
      <c r="MYT21" s="177"/>
      <c r="MYU21" s="177"/>
      <c r="MYV21" s="177"/>
      <c r="MYW21" s="177"/>
      <c r="MYX21" s="177"/>
      <c r="MYY21" s="177"/>
      <c r="MYZ21" s="177"/>
      <c r="MZA21" s="177"/>
      <c r="MZB21" s="177"/>
      <c r="MZC21" s="177"/>
      <c r="MZD21" s="177"/>
      <c r="MZE21" s="177"/>
      <c r="MZF21" s="177"/>
      <c r="MZG21" s="177"/>
      <c r="MZH21" s="177"/>
      <c r="MZI21" s="177"/>
      <c r="MZJ21" s="177"/>
      <c r="MZK21" s="177"/>
      <c r="MZL21" s="177"/>
      <c r="MZM21" s="177"/>
      <c r="MZN21" s="177"/>
      <c r="MZO21" s="177"/>
      <c r="MZP21" s="177"/>
      <c r="MZQ21" s="177"/>
      <c r="MZR21" s="177"/>
      <c r="MZS21" s="177"/>
      <c r="MZT21" s="177"/>
      <c r="MZU21" s="177"/>
      <c r="MZV21" s="177"/>
      <c r="MZW21" s="177"/>
      <c r="MZX21" s="177"/>
      <c r="MZY21" s="177"/>
      <c r="MZZ21" s="177"/>
      <c r="NAA21" s="177"/>
      <c r="NAB21" s="177"/>
      <c r="NAC21" s="177"/>
      <c r="NAD21" s="177"/>
      <c r="NAE21" s="177"/>
      <c r="NAF21" s="177"/>
      <c r="NAG21" s="177"/>
      <c r="NAH21" s="177"/>
      <c r="NAI21" s="177"/>
      <c r="NAJ21" s="177"/>
      <c r="NAK21" s="177"/>
      <c r="NAL21" s="177"/>
      <c r="NAM21" s="177"/>
      <c r="NAN21" s="177"/>
      <c r="NAO21" s="177"/>
      <c r="NAP21" s="177"/>
      <c r="NAQ21" s="177"/>
      <c r="NAR21" s="177"/>
      <c r="NAS21" s="177"/>
      <c r="NAT21" s="177"/>
      <c r="NAU21" s="177"/>
      <c r="NAV21" s="177"/>
      <c r="NAW21" s="177"/>
      <c r="NAX21" s="177"/>
      <c r="NAY21" s="177"/>
      <c r="NAZ21" s="177"/>
      <c r="NBA21" s="177"/>
      <c r="NBB21" s="177"/>
      <c r="NBC21" s="177"/>
      <c r="NBD21" s="177"/>
      <c r="NBE21" s="177"/>
      <c r="NBF21" s="177"/>
      <c r="NBG21" s="177"/>
      <c r="NBH21" s="177"/>
      <c r="NBI21" s="177"/>
      <c r="NBJ21" s="177"/>
      <c r="NBK21" s="177"/>
      <c r="NBL21" s="177"/>
      <c r="NBM21" s="177"/>
      <c r="NBN21" s="177"/>
      <c r="NBO21" s="177"/>
      <c r="NBP21" s="177"/>
      <c r="NBQ21" s="177"/>
      <c r="NBR21" s="177"/>
      <c r="NBS21" s="177"/>
      <c r="NBT21" s="177"/>
      <c r="NBU21" s="177"/>
      <c r="NBV21" s="177"/>
      <c r="NBW21" s="177"/>
      <c r="NBX21" s="177"/>
      <c r="NBY21" s="177"/>
      <c r="NBZ21" s="177"/>
      <c r="NCA21" s="177"/>
      <c r="NCB21" s="177"/>
      <c r="NCC21" s="177"/>
      <c r="NCD21" s="177"/>
      <c r="NCE21" s="177"/>
      <c r="NCF21" s="177"/>
      <c r="NCG21" s="177"/>
      <c r="NCH21" s="177"/>
      <c r="NCI21" s="177"/>
      <c r="NCJ21" s="177"/>
      <c r="NCK21" s="177"/>
      <c r="NCL21" s="177"/>
      <c r="NCM21" s="177"/>
      <c r="NCN21" s="177"/>
      <c r="NCO21" s="177"/>
      <c r="NCP21" s="177"/>
      <c r="NCQ21" s="177"/>
      <c r="NCR21" s="177"/>
      <c r="NCS21" s="177"/>
      <c r="NCT21" s="177"/>
      <c r="NCU21" s="177"/>
      <c r="NCV21" s="177"/>
      <c r="NCW21" s="177"/>
      <c r="NCX21" s="177"/>
      <c r="NCY21" s="177"/>
      <c r="NCZ21" s="177"/>
      <c r="NDA21" s="177"/>
      <c r="NDB21" s="177"/>
      <c r="NDC21" s="177"/>
      <c r="NDD21" s="177"/>
      <c r="NDE21" s="177"/>
      <c r="NDF21" s="177"/>
      <c r="NDG21" s="177"/>
      <c r="NDH21" s="177"/>
      <c r="NDI21" s="177"/>
      <c r="NDJ21" s="177"/>
      <c r="NDK21" s="177"/>
      <c r="NDL21" s="177"/>
      <c r="NDM21" s="177"/>
      <c r="NDN21" s="177"/>
      <c r="NDO21" s="177"/>
      <c r="NDP21" s="177"/>
      <c r="NDQ21" s="177"/>
      <c r="NDR21" s="177"/>
      <c r="NDS21" s="177"/>
      <c r="NDT21" s="177"/>
      <c r="NDU21" s="177"/>
      <c r="NDV21" s="177"/>
      <c r="NDW21" s="177"/>
      <c r="NDX21" s="177"/>
      <c r="NDY21" s="177"/>
      <c r="NDZ21" s="177"/>
      <c r="NEA21" s="177"/>
      <c r="NEB21" s="177"/>
      <c r="NEC21" s="177"/>
      <c r="NED21" s="177"/>
      <c r="NEE21" s="177"/>
      <c r="NEF21" s="177"/>
      <c r="NEG21" s="177"/>
      <c r="NEH21" s="177"/>
      <c r="NEI21" s="177"/>
      <c r="NEJ21" s="177"/>
      <c r="NEK21" s="177"/>
      <c r="NEL21" s="177"/>
      <c r="NEM21" s="177"/>
      <c r="NEN21" s="177"/>
      <c r="NEO21" s="177"/>
      <c r="NEP21" s="177"/>
      <c r="NEQ21" s="177"/>
      <c r="NER21" s="177"/>
      <c r="NES21" s="177"/>
      <c r="NET21" s="177"/>
      <c r="NEU21" s="177"/>
      <c r="NEV21" s="177"/>
      <c r="NEW21" s="177"/>
      <c r="NEX21" s="177"/>
      <c r="NEY21" s="177"/>
      <c r="NEZ21" s="177"/>
      <c r="NFA21" s="177"/>
      <c r="NFB21" s="177"/>
      <c r="NFC21" s="177"/>
      <c r="NFD21" s="177"/>
      <c r="NFE21" s="177"/>
      <c r="NFF21" s="177"/>
      <c r="NFG21" s="177"/>
      <c r="NFH21" s="177"/>
      <c r="NFI21" s="177"/>
      <c r="NFJ21" s="177"/>
      <c r="NFK21" s="177"/>
      <c r="NFL21" s="177"/>
      <c r="NFM21" s="177"/>
      <c r="NFN21" s="177"/>
      <c r="NFO21" s="177"/>
      <c r="NFP21" s="177"/>
      <c r="NFQ21" s="177"/>
      <c r="NFR21" s="177"/>
      <c r="NFS21" s="177"/>
      <c r="NFT21" s="177"/>
      <c r="NFU21" s="177"/>
      <c r="NFV21" s="177"/>
      <c r="NFW21" s="177"/>
      <c r="NFX21" s="177"/>
      <c r="NFY21" s="177"/>
      <c r="NFZ21" s="177"/>
      <c r="NGA21" s="177"/>
      <c r="NGB21" s="177"/>
      <c r="NGC21" s="177"/>
      <c r="NGD21" s="177"/>
      <c r="NGE21" s="177"/>
      <c r="NGF21" s="177"/>
      <c r="NGG21" s="177"/>
      <c r="NGH21" s="177"/>
      <c r="NGI21" s="177"/>
      <c r="NGJ21" s="177"/>
      <c r="NGK21" s="177"/>
      <c r="NGL21" s="177"/>
      <c r="NGM21" s="177"/>
      <c r="NGN21" s="177"/>
      <c r="NGO21" s="177"/>
      <c r="NGP21" s="177"/>
      <c r="NGQ21" s="177"/>
      <c r="NGR21" s="177"/>
      <c r="NGS21" s="177"/>
      <c r="NGT21" s="177"/>
      <c r="NGU21" s="177"/>
      <c r="NGV21" s="177"/>
      <c r="NGW21" s="177"/>
      <c r="NGX21" s="177"/>
      <c r="NGY21" s="177"/>
      <c r="NGZ21" s="177"/>
      <c r="NHA21" s="177"/>
      <c r="NHB21" s="177"/>
      <c r="NHC21" s="177"/>
      <c r="NHD21" s="177"/>
      <c r="NHE21" s="177"/>
      <c r="NHF21" s="177"/>
      <c r="NHG21" s="177"/>
      <c r="NHH21" s="177"/>
      <c r="NHI21" s="177"/>
      <c r="NHJ21" s="177"/>
      <c r="NHK21" s="177"/>
      <c r="NHL21" s="177"/>
      <c r="NHM21" s="177"/>
      <c r="NHN21" s="177"/>
      <c r="NHO21" s="177"/>
      <c r="NHP21" s="177"/>
      <c r="NHQ21" s="177"/>
      <c r="NHR21" s="177"/>
      <c r="NHS21" s="177"/>
      <c r="NHT21" s="177"/>
      <c r="NHU21" s="177"/>
      <c r="NHV21" s="177"/>
      <c r="NHW21" s="177"/>
      <c r="NHX21" s="177"/>
      <c r="NHY21" s="177"/>
      <c r="NHZ21" s="177"/>
      <c r="NIA21" s="177"/>
      <c r="NIB21" s="177"/>
      <c r="NIC21" s="177"/>
      <c r="NID21" s="177"/>
      <c r="NIE21" s="177"/>
      <c r="NIF21" s="177"/>
      <c r="NIG21" s="177"/>
      <c r="NIH21" s="177"/>
      <c r="NII21" s="177"/>
      <c r="NIJ21" s="177"/>
      <c r="NIK21" s="177"/>
      <c r="NIL21" s="177"/>
      <c r="NIM21" s="177"/>
      <c r="NIN21" s="177"/>
      <c r="NIO21" s="177"/>
      <c r="NIP21" s="177"/>
      <c r="NIQ21" s="177"/>
      <c r="NIR21" s="177"/>
      <c r="NIS21" s="177"/>
      <c r="NIT21" s="177"/>
      <c r="NIU21" s="177"/>
      <c r="NIV21" s="177"/>
      <c r="NIW21" s="177"/>
      <c r="NIX21" s="177"/>
      <c r="NIY21" s="177"/>
      <c r="NIZ21" s="177"/>
      <c r="NJA21" s="177"/>
      <c r="NJB21" s="177"/>
      <c r="NJC21" s="177"/>
      <c r="NJD21" s="177"/>
      <c r="NJE21" s="177"/>
      <c r="NJF21" s="177"/>
      <c r="NJG21" s="177"/>
      <c r="NJH21" s="177"/>
      <c r="NJI21" s="177"/>
      <c r="NJJ21" s="177"/>
      <c r="NJK21" s="177"/>
      <c r="NJL21" s="177"/>
      <c r="NJM21" s="177"/>
      <c r="NJN21" s="177"/>
      <c r="NJO21" s="177"/>
      <c r="NJP21" s="177"/>
      <c r="NJQ21" s="177"/>
      <c r="NJR21" s="177"/>
      <c r="NJS21" s="177"/>
      <c r="NJT21" s="177"/>
      <c r="NJU21" s="177"/>
      <c r="NJV21" s="177"/>
      <c r="NJW21" s="177"/>
      <c r="NJX21" s="177"/>
      <c r="NJY21" s="177"/>
      <c r="NJZ21" s="177"/>
      <c r="NKA21" s="177"/>
      <c r="NKB21" s="177"/>
      <c r="NKC21" s="177"/>
      <c r="NKD21" s="177"/>
      <c r="NKE21" s="177"/>
      <c r="NKF21" s="177"/>
      <c r="NKG21" s="177"/>
      <c r="NKH21" s="177"/>
      <c r="NKI21" s="177"/>
      <c r="NKJ21" s="177"/>
      <c r="NKK21" s="177"/>
      <c r="NKL21" s="177"/>
      <c r="NKM21" s="177"/>
      <c r="NKN21" s="177"/>
      <c r="NKO21" s="177"/>
      <c r="NKP21" s="177"/>
      <c r="NKQ21" s="177"/>
      <c r="NKR21" s="177"/>
      <c r="NKS21" s="177"/>
      <c r="NKT21" s="177"/>
      <c r="NKU21" s="177"/>
      <c r="NKV21" s="177"/>
      <c r="NKW21" s="177"/>
      <c r="NKX21" s="177"/>
      <c r="NKY21" s="177"/>
      <c r="NKZ21" s="177"/>
      <c r="NLA21" s="177"/>
      <c r="NLB21" s="177"/>
      <c r="NLC21" s="177"/>
      <c r="NLD21" s="177"/>
      <c r="NLE21" s="177"/>
      <c r="NLF21" s="177"/>
      <c r="NLG21" s="177"/>
      <c r="NLH21" s="177"/>
      <c r="NLI21" s="177"/>
      <c r="NLJ21" s="177"/>
      <c r="NLK21" s="177"/>
      <c r="NLL21" s="177"/>
      <c r="NLM21" s="177"/>
      <c r="NLN21" s="177"/>
      <c r="NLO21" s="177"/>
      <c r="NLP21" s="177"/>
      <c r="NLQ21" s="177"/>
      <c r="NLR21" s="177"/>
      <c r="NLS21" s="177"/>
      <c r="NLT21" s="177"/>
      <c r="NLU21" s="177"/>
      <c r="NLV21" s="177"/>
      <c r="NLW21" s="177"/>
      <c r="NLX21" s="177"/>
      <c r="NLY21" s="177"/>
      <c r="NLZ21" s="177"/>
      <c r="NMA21" s="177"/>
      <c r="NMB21" s="177"/>
      <c r="NMC21" s="177"/>
      <c r="NMD21" s="177"/>
      <c r="NME21" s="177"/>
      <c r="NMF21" s="177"/>
      <c r="NMG21" s="177"/>
      <c r="NMH21" s="177"/>
      <c r="NMI21" s="177"/>
      <c r="NMJ21" s="177"/>
      <c r="NMK21" s="177"/>
      <c r="NML21" s="177"/>
      <c r="NMM21" s="177"/>
      <c r="NMN21" s="177"/>
      <c r="NMO21" s="177"/>
      <c r="NMP21" s="177"/>
      <c r="NMQ21" s="177"/>
      <c r="NMR21" s="177"/>
      <c r="NMS21" s="177"/>
      <c r="NMT21" s="177"/>
      <c r="NMU21" s="177"/>
      <c r="NMV21" s="177"/>
      <c r="NMW21" s="177"/>
      <c r="NMX21" s="177"/>
      <c r="NMY21" s="177"/>
      <c r="NMZ21" s="177"/>
      <c r="NNA21" s="177"/>
      <c r="NNB21" s="177"/>
      <c r="NNC21" s="177"/>
      <c r="NND21" s="177"/>
      <c r="NNE21" s="177"/>
      <c r="NNF21" s="177"/>
      <c r="NNG21" s="177"/>
      <c r="NNH21" s="177"/>
      <c r="NNI21" s="177"/>
      <c r="NNJ21" s="177"/>
      <c r="NNK21" s="177"/>
      <c r="NNL21" s="177"/>
      <c r="NNM21" s="177"/>
      <c r="NNN21" s="177"/>
      <c r="NNO21" s="177"/>
      <c r="NNP21" s="177"/>
      <c r="NNQ21" s="177"/>
      <c r="NNR21" s="177"/>
      <c r="NNS21" s="177"/>
      <c r="NNT21" s="177"/>
      <c r="NNU21" s="177"/>
      <c r="NNV21" s="177"/>
      <c r="NNW21" s="177"/>
      <c r="NNX21" s="177"/>
      <c r="NNY21" s="177"/>
      <c r="NNZ21" s="177"/>
      <c r="NOA21" s="177"/>
      <c r="NOB21" s="177"/>
      <c r="NOC21" s="177"/>
      <c r="NOD21" s="177"/>
      <c r="NOE21" s="177"/>
      <c r="NOF21" s="177"/>
      <c r="NOG21" s="177"/>
      <c r="NOH21" s="177"/>
      <c r="NOI21" s="177"/>
      <c r="NOJ21" s="177"/>
      <c r="NOK21" s="177"/>
      <c r="NOL21" s="177"/>
      <c r="NOM21" s="177"/>
      <c r="NON21" s="177"/>
      <c r="NOO21" s="177"/>
      <c r="NOP21" s="177"/>
      <c r="NOQ21" s="177"/>
      <c r="NOR21" s="177"/>
      <c r="NOS21" s="177"/>
      <c r="NOT21" s="177"/>
      <c r="NOU21" s="177"/>
      <c r="NOV21" s="177"/>
      <c r="NOW21" s="177"/>
      <c r="NOX21" s="177"/>
      <c r="NOY21" s="177"/>
      <c r="NOZ21" s="177"/>
      <c r="NPA21" s="177"/>
      <c r="NPB21" s="177"/>
      <c r="NPC21" s="177"/>
      <c r="NPD21" s="177"/>
      <c r="NPE21" s="177"/>
      <c r="NPF21" s="177"/>
      <c r="NPG21" s="177"/>
      <c r="NPH21" s="177"/>
      <c r="NPI21" s="177"/>
      <c r="NPJ21" s="177"/>
      <c r="NPK21" s="177"/>
      <c r="NPL21" s="177"/>
      <c r="NPM21" s="177"/>
      <c r="NPN21" s="177"/>
      <c r="NPO21" s="177"/>
      <c r="NPP21" s="177"/>
      <c r="NPQ21" s="177"/>
      <c r="NPR21" s="177"/>
      <c r="NPS21" s="177"/>
      <c r="NPT21" s="177"/>
      <c r="NPU21" s="177"/>
      <c r="NPV21" s="177"/>
      <c r="NPW21" s="177"/>
      <c r="NPX21" s="177"/>
      <c r="NPY21" s="177"/>
      <c r="NPZ21" s="177"/>
      <c r="NQA21" s="177"/>
      <c r="NQB21" s="177"/>
      <c r="NQC21" s="177"/>
      <c r="NQD21" s="177"/>
      <c r="NQE21" s="177"/>
      <c r="NQF21" s="177"/>
      <c r="NQG21" s="177"/>
      <c r="NQH21" s="177"/>
      <c r="NQI21" s="177"/>
      <c r="NQJ21" s="177"/>
      <c r="NQK21" s="177"/>
      <c r="NQL21" s="177"/>
      <c r="NQM21" s="177"/>
      <c r="NQN21" s="177"/>
      <c r="NQO21" s="177"/>
      <c r="NQP21" s="177"/>
      <c r="NQQ21" s="177"/>
      <c r="NQR21" s="177"/>
      <c r="NQS21" s="177"/>
      <c r="NQT21" s="177"/>
      <c r="NQU21" s="177"/>
      <c r="NQV21" s="177"/>
      <c r="NQW21" s="177"/>
      <c r="NQX21" s="177"/>
      <c r="NQY21" s="177"/>
      <c r="NQZ21" s="177"/>
      <c r="NRA21" s="177"/>
      <c r="NRB21" s="177"/>
      <c r="NRC21" s="177"/>
      <c r="NRD21" s="177"/>
      <c r="NRE21" s="177"/>
      <c r="NRF21" s="177"/>
      <c r="NRG21" s="177"/>
      <c r="NRH21" s="177"/>
      <c r="NRI21" s="177"/>
      <c r="NRJ21" s="177"/>
      <c r="NRK21" s="177"/>
      <c r="NRL21" s="177"/>
      <c r="NRM21" s="177"/>
      <c r="NRN21" s="177"/>
      <c r="NRO21" s="177"/>
      <c r="NRP21" s="177"/>
      <c r="NRQ21" s="177"/>
      <c r="NRR21" s="177"/>
      <c r="NRS21" s="177"/>
      <c r="NRT21" s="177"/>
      <c r="NRU21" s="177"/>
      <c r="NRV21" s="177"/>
      <c r="NRW21" s="177"/>
      <c r="NRX21" s="177"/>
      <c r="NRY21" s="177"/>
      <c r="NRZ21" s="177"/>
      <c r="NSA21" s="177"/>
      <c r="NSB21" s="177"/>
      <c r="NSC21" s="177"/>
      <c r="NSD21" s="177"/>
      <c r="NSE21" s="177"/>
      <c r="NSF21" s="177"/>
      <c r="NSG21" s="177"/>
      <c r="NSH21" s="177"/>
      <c r="NSI21" s="177"/>
      <c r="NSJ21" s="177"/>
      <c r="NSK21" s="177"/>
      <c r="NSL21" s="177"/>
      <c r="NSM21" s="177"/>
      <c r="NSN21" s="177"/>
      <c r="NSO21" s="177"/>
      <c r="NSP21" s="177"/>
      <c r="NSQ21" s="177"/>
      <c r="NSR21" s="177"/>
      <c r="NSS21" s="177"/>
      <c r="NST21" s="177"/>
      <c r="NSU21" s="177"/>
      <c r="NSV21" s="177"/>
      <c r="NSW21" s="177"/>
      <c r="NSX21" s="177"/>
      <c r="NSY21" s="177"/>
      <c r="NSZ21" s="177"/>
      <c r="NTA21" s="177"/>
      <c r="NTB21" s="177"/>
      <c r="NTC21" s="177"/>
      <c r="NTD21" s="177"/>
      <c r="NTE21" s="177"/>
      <c r="NTF21" s="177"/>
      <c r="NTG21" s="177"/>
      <c r="NTH21" s="177"/>
      <c r="NTI21" s="177"/>
      <c r="NTJ21" s="177"/>
      <c r="NTK21" s="177"/>
      <c r="NTL21" s="177"/>
      <c r="NTM21" s="177"/>
      <c r="NTN21" s="177"/>
      <c r="NTO21" s="177"/>
      <c r="NTP21" s="177"/>
      <c r="NTQ21" s="177"/>
      <c r="NTR21" s="177"/>
      <c r="NTS21" s="177"/>
      <c r="NTT21" s="177"/>
      <c r="NTU21" s="177"/>
      <c r="NTV21" s="177"/>
      <c r="NTW21" s="177"/>
      <c r="NTX21" s="177"/>
      <c r="NTY21" s="177"/>
      <c r="NTZ21" s="177"/>
      <c r="NUA21" s="177"/>
      <c r="NUB21" s="177"/>
      <c r="NUC21" s="177"/>
      <c r="NUD21" s="177"/>
      <c r="NUE21" s="177"/>
      <c r="NUF21" s="177"/>
      <c r="NUG21" s="177"/>
      <c r="NUH21" s="177"/>
      <c r="NUI21" s="177"/>
      <c r="NUJ21" s="177"/>
      <c r="NUK21" s="177"/>
      <c r="NUL21" s="177"/>
      <c r="NUM21" s="177"/>
      <c r="NUN21" s="177"/>
      <c r="NUO21" s="177"/>
      <c r="NUP21" s="177"/>
      <c r="NUQ21" s="177"/>
      <c r="NUR21" s="177"/>
      <c r="NUS21" s="177"/>
      <c r="NUT21" s="177"/>
      <c r="NUU21" s="177"/>
      <c r="NUV21" s="177"/>
      <c r="NUW21" s="177"/>
      <c r="NUX21" s="177"/>
      <c r="NUY21" s="177"/>
      <c r="NUZ21" s="177"/>
      <c r="NVA21" s="177"/>
      <c r="NVB21" s="177"/>
      <c r="NVC21" s="177"/>
      <c r="NVD21" s="177"/>
      <c r="NVE21" s="177"/>
      <c r="NVF21" s="177"/>
      <c r="NVG21" s="177"/>
      <c r="NVH21" s="177"/>
      <c r="NVI21" s="177"/>
      <c r="NVJ21" s="177"/>
      <c r="NVK21" s="177"/>
      <c r="NVL21" s="177"/>
      <c r="NVM21" s="177"/>
      <c r="NVN21" s="177"/>
      <c r="NVO21" s="177"/>
      <c r="NVP21" s="177"/>
      <c r="NVQ21" s="177"/>
      <c r="NVR21" s="177"/>
      <c r="NVS21" s="177"/>
      <c r="NVT21" s="177"/>
      <c r="NVU21" s="177"/>
      <c r="NVV21" s="177"/>
      <c r="NVW21" s="177"/>
      <c r="NVX21" s="177"/>
      <c r="NVY21" s="177"/>
      <c r="NVZ21" s="177"/>
      <c r="NWA21" s="177"/>
      <c r="NWB21" s="177"/>
      <c r="NWC21" s="177"/>
      <c r="NWD21" s="177"/>
      <c r="NWE21" s="177"/>
      <c r="NWF21" s="177"/>
      <c r="NWG21" s="177"/>
      <c r="NWH21" s="177"/>
      <c r="NWI21" s="177"/>
      <c r="NWJ21" s="177"/>
      <c r="NWK21" s="177"/>
      <c r="NWL21" s="177"/>
      <c r="NWM21" s="177"/>
      <c r="NWN21" s="177"/>
      <c r="NWO21" s="177"/>
      <c r="NWP21" s="177"/>
      <c r="NWQ21" s="177"/>
      <c r="NWR21" s="177"/>
      <c r="NWS21" s="177"/>
      <c r="NWT21" s="177"/>
      <c r="NWU21" s="177"/>
      <c r="NWV21" s="177"/>
      <c r="NWW21" s="177"/>
      <c r="NWX21" s="177"/>
      <c r="NWY21" s="177"/>
      <c r="NWZ21" s="177"/>
      <c r="NXA21" s="177"/>
      <c r="NXB21" s="177"/>
      <c r="NXC21" s="177"/>
      <c r="NXD21" s="177"/>
      <c r="NXE21" s="177"/>
      <c r="NXF21" s="177"/>
      <c r="NXG21" s="177"/>
      <c r="NXH21" s="177"/>
      <c r="NXI21" s="177"/>
      <c r="NXJ21" s="177"/>
      <c r="NXK21" s="177"/>
      <c r="NXL21" s="177"/>
      <c r="NXM21" s="177"/>
      <c r="NXN21" s="177"/>
      <c r="NXO21" s="177"/>
      <c r="NXP21" s="177"/>
      <c r="NXQ21" s="177"/>
      <c r="NXR21" s="177"/>
      <c r="NXS21" s="177"/>
      <c r="NXT21" s="177"/>
      <c r="NXU21" s="177"/>
      <c r="NXV21" s="177"/>
      <c r="NXW21" s="177"/>
      <c r="NXX21" s="177"/>
      <c r="NXY21" s="177"/>
      <c r="NXZ21" s="177"/>
      <c r="NYA21" s="177"/>
      <c r="NYB21" s="177"/>
      <c r="NYC21" s="177"/>
      <c r="NYD21" s="177"/>
      <c r="NYE21" s="177"/>
      <c r="NYF21" s="177"/>
      <c r="NYG21" s="177"/>
      <c r="NYH21" s="177"/>
      <c r="NYI21" s="177"/>
      <c r="NYJ21" s="177"/>
      <c r="NYK21" s="177"/>
      <c r="NYL21" s="177"/>
      <c r="NYM21" s="177"/>
      <c r="NYN21" s="177"/>
      <c r="NYO21" s="177"/>
      <c r="NYP21" s="177"/>
      <c r="NYQ21" s="177"/>
      <c r="NYR21" s="177"/>
      <c r="NYS21" s="177"/>
      <c r="NYT21" s="177"/>
      <c r="NYU21" s="177"/>
      <c r="NYV21" s="177"/>
      <c r="NYW21" s="177"/>
      <c r="NYX21" s="177"/>
      <c r="NYY21" s="177"/>
      <c r="NYZ21" s="177"/>
      <c r="NZA21" s="177"/>
      <c r="NZB21" s="177"/>
      <c r="NZC21" s="177"/>
      <c r="NZD21" s="177"/>
      <c r="NZE21" s="177"/>
      <c r="NZF21" s="177"/>
      <c r="NZG21" s="177"/>
      <c r="NZH21" s="177"/>
      <c r="NZI21" s="177"/>
      <c r="NZJ21" s="177"/>
      <c r="NZK21" s="177"/>
      <c r="NZL21" s="177"/>
      <c r="NZM21" s="177"/>
      <c r="NZN21" s="177"/>
      <c r="NZO21" s="177"/>
      <c r="NZP21" s="177"/>
      <c r="NZQ21" s="177"/>
      <c r="NZR21" s="177"/>
      <c r="NZS21" s="177"/>
      <c r="NZT21" s="177"/>
      <c r="NZU21" s="177"/>
      <c r="NZV21" s="177"/>
      <c r="NZW21" s="177"/>
      <c r="NZX21" s="177"/>
      <c r="NZY21" s="177"/>
      <c r="NZZ21" s="177"/>
      <c r="OAA21" s="177"/>
      <c r="OAB21" s="177"/>
      <c r="OAC21" s="177"/>
      <c r="OAD21" s="177"/>
      <c r="OAE21" s="177"/>
      <c r="OAF21" s="177"/>
      <c r="OAG21" s="177"/>
      <c r="OAH21" s="177"/>
      <c r="OAI21" s="177"/>
      <c r="OAJ21" s="177"/>
      <c r="OAK21" s="177"/>
      <c r="OAL21" s="177"/>
      <c r="OAM21" s="177"/>
      <c r="OAN21" s="177"/>
      <c r="OAO21" s="177"/>
      <c r="OAP21" s="177"/>
      <c r="OAQ21" s="177"/>
      <c r="OAR21" s="177"/>
      <c r="OAS21" s="177"/>
      <c r="OAT21" s="177"/>
      <c r="OAU21" s="177"/>
      <c r="OAV21" s="177"/>
      <c r="OAW21" s="177"/>
      <c r="OAX21" s="177"/>
      <c r="OAY21" s="177"/>
      <c r="OAZ21" s="177"/>
      <c r="OBA21" s="177"/>
      <c r="OBB21" s="177"/>
      <c r="OBC21" s="177"/>
      <c r="OBD21" s="177"/>
      <c r="OBE21" s="177"/>
      <c r="OBF21" s="177"/>
      <c r="OBG21" s="177"/>
      <c r="OBH21" s="177"/>
      <c r="OBI21" s="177"/>
      <c r="OBJ21" s="177"/>
      <c r="OBK21" s="177"/>
      <c r="OBL21" s="177"/>
      <c r="OBM21" s="177"/>
      <c r="OBN21" s="177"/>
      <c r="OBO21" s="177"/>
      <c r="OBP21" s="177"/>
      <c r="OBQ21" s="177"/>
      <c r="OBR21" s="177"/>
      <c r="OBS21" s="177"/>
      <c r="OBT21" s="177"/>
      <c r="OBU21" s="177"/>
      <c r="OBV21" s="177"/>
      <c r="OBW21" s="177"/>
      <c r="OBX21" s="177"/>
      <c r="OBY21" s="177"/>
      <c r="OBZ21" s="177"/>
      <c r="OCA21" s="177"/>
      <c r="OCB21" s="177"/>
      <c r="OCC21" s="177"/>
      <c r="OCD21" s="177"/>
      <c r="OCE21" s="177"/>
      <c r="OCF21" s="177"/>
      <c r="OCG21" s="177"/>
      <c r="OCH21" s="177"/>
      <c r="OCI21" s="177"/>
      <c r="OCJ21" s="177"/>
      <c r="OCK21" s="177"/>
      <c r="OCL21" s="177"/>
      <c r="OCM21" s="177"/>
      <c r="OCN21" s="177"/>
      <c r="OCO21" s="177"/>
      <c r="OCP21" s="177"/>
      <c r="OCQ21" s="177"/>
      <c r="OCR21" s="177"/>
      <c r="OCS21" s="177"/>
      <c r="OCT21" s="177"/>
      <c r="OCU21" s="177"/>
      <c r="OCV21" s="177"/>
      <c r="OCW21" s="177"/>
      <c r="OCX21" s="177"/>
      <c r="OCY21" s="177"/>
      <c r="OCZ21" s="177"/>
      <c r="ODA21" s="177"/>
      <c r="ODB21" s="177"/>
      <c r="ODC21" s="177"/>
      <c r="ODD21" s="177"/>
      <c r="ODE21" s="177"/>
      <c r="ODF21" s="177"/>
      <c r="ODG21" s="177"/>
      <c r="ODH21" s="177"/>
      <c r="ODI21" s="177"/>
      <c r="ODJ21" s="177"/>
      <c r="ODK21" s="177"/>
      <c r="ODL21" s="177"/>
      <c r="ODM21" s="177"/>
      <c r="ODN21" s="177"/>
      <c r="ODO21" s="177"/>
      <c r="ODP21" s="177"/>
      <c r="ODQ21" s="177"/>
      <c r="ODR21" s="177"/>
      <c r="ODS21" s="177"/>
      <c r="ODT21" s="177"/>
      <c r="ODU21" s="177"/>
      <c r="ODV21" s="177"/>
      <c r="ODW21" s="177"/>
      <c r="ODX21" s="177"/>
      <c r="ODY21" s="177"/>
      <c r="ODZ21" s="177"/>
      <c r="OEA21" s="177"/>
      <c r="OEB21" s="177"/>
      <c r="OEC21" s="177"/>
      <c r="OED21" s="177"/>
      <c r="OEE21" s="177"/>
      <c r="OEF21" s="177"/>
      <c r="OEG21" s="177"/>
      <c r="OEH21" s="177"/>
      <c r="OEI21" s="177"/>
      <c r="OEJ21" s="177"/>
      <c r="OEK21" s="177"/>
      <c r="OEL21" s="177"/>
      <c r="OEM21" s="177"/>
      <c r="OEN21" s="177"/>
      <c r="OEO21" s="177"/>
      <c r="OEP21" s="177"/>
      <c r="OEQ21" s="177"/>
      <c r="OER21" s="177"/>
      <c r="OES21" s="177"/>
      <c r="OET21" s="177"/>
      <c r="OEU21" s="177"/>
      <c r="OEV21" s="177"/>
      <c r="OEW21" s="177"/>
      <c r="OEX21" s="177"/>
      <c r="OEY21" s="177"/>
      <c r="OEZ21" s="177"/>
      <c r="OFA21" s="177"/>
      <c r="OFB21" s="177"/>
      <c r="OFC21" s="177"/>
      <c r="OFD21" s="177"/>
      <c r="OFE21" s="177"/>
      <c r="OFF21" s="177"/>
      <c r="OFG21" s="177"/>
      <c r="OFH21" s="177"/>
      <c r="OFI21" s="177"/>
      <c r="OFJ21" s="177"/>
      <c r="OFK21" s="177"/>
      <c r="OFL21" s="177"/>
      <c r="OFM21" s="177"/>
      <c r="OFN21" s="177"/>
      <c r="OFO21" s="177"/>
      <c r="OFP21" s="177"/>
      <c r="OFQ21" s="177"/>
      <c r="OFR21" s="177"/>
      <c r="OFS21" s="177"/>
      <c r="OFT21" s="177"/>
      <c r="OFU21" s="177"/>
      <c r="OFV21" s="177"/>
      <c r="OFW21" s="177"/>
      <c r="OFX21" s="177"/>
      <c r="OFY21" s="177"/>
      <c r="OFZ21" s="177"/>
      <c r="OGA21" s="177"/>
      <c r="OGB21" s="177"/>
      <c r="OGC21" s="177"/>
      <c r="OGD21" s="177"/>
      <c r="OGE21" s="177"/>
      <c r="OGF21" s="177"/>
      <c r="OGG21" s="177"/>
      <c r="OGH21" s="177"/>
      <c r="OGI21" s="177"/>
      <c r="OGJ21" s="177"/>
      <c r="OGK21" s="177"/>
      <c r="OGL21" s="177"/>
      <c r="OGM21" s="177"/>
      <c r="OGN21" s="177"/>
      <c r="OGO21" s="177"/>
      <c r="OGP21" s="177"/>
      <c r="OGQ21" s="177"/>
      <c r="OGR21" s="177"/>
      <c r="OGS21" s="177"/>
      <c r="OGT21" s="177"/>
      <c r="OGU21" s="177"/>
      <c r="OGV21" s="177"/>
      <c r="OGW21" s="177"/>
      <c r="OGX21" s="177"/>
      <c r="OGY21" s="177"/>
      <c r="OGZ21" s="177"/>
      <c r="OHA21" s="177"/>
      <c r="OHB21" s="177"/>
      <c r="OHC21" s="177"/>
      <c r="OHD21" s="177"/>
      <c r="OHE21" s="177"/>
      <c r="OHF21" s="177"/>
      <c r="OHG21" s="177"/>
      <c r="OHH21" s="177"/>
      <c r="OHI21" s="177"/>
      <c r="OHJ21" s="177"/>
      <c r="OHK21" s="177"/>
      <c r="OHL21" s="177"/>
      <c r="OHM21" s="177"/>
      <c r="OHN21" s="177"/>
      <c r="OHO21" s="177"/>
      <c r="OHP21" s="177"/>
      <c r="OHQ21" s="177"/>
      <c r="OHR21" s="177"/>
      <c r="OHS21" s="177"/>
      <c r="OHT21" s="177"/>
      <c r="OHU21" s="177"/>
      <c r="OHV21" s="177"/>
      <c r="OHW21" s="177"/>
      <c r="OHX21" s="177"/>
      <c r="OHY21" s="177"/>
      <c r="OHZ21" s="177"/>
      <c r="OIA21" s="177"/>
      <c r="OIB21" s="177"/>
      <c r="OIC21" s="177"/>
      <c r="OID21" s="177"/>
      <c r="OIE21" s="177"/>
      <c r="OIF21" s="177"/>
      <c r="OIG21" s="177"/>
      <c r="OIH21" s="177"/>
      <c r="OII21" s="177"/>
      <c r="OIJ21" s="177"/>
      <c r="OIK21" s="177"/>
      <c r="OIL21" s="177"/>
      <c r="OIM21" s="177"/>
      <c r="OIN21" s="177"/>
      <c r="OIO21" s="177"/>
      <c r="OIP21" s="177"/>
      <c r="OIQ21" s="177"/>
      <c r="OIR21" s="177"/>
      <c r="OIS21" s="177"/>
      <c r="OIT21" s="177"/>
      <c r="OIU21" s="177"/>
      <c r="OIV21" s="177"/>
      <c r="OIW21" s="177"/>
      <c r="OIX21" s="177"/>
      <c r="OIY21" s="177"/>
      <c r="OIZ21" s="177"/>
      <c r="OJA21" s="177"/>
      <c r="OJB21" s="177"/>
      <c r="OJC21" s="177"/>
      <c r="OJD21" s="177"/>
      <c r="OJE21" s="177"/>
      <c r="OJF21" s="177"/>
      <c r="OJG21" s="177"/>
      <c r="OJH21" s="177"/>
      <c r="OJI21" s="177"/>
      <c r="OJJ21" s="177"/>
      <c r="OJK21" s="177"/>
      <c r="OJL21" s="177"/>
      <c r="OJM21" s="177"/>
      <c r="OJN21" s="177"/>
      <c r="OJO21" s="177"/>
      <c r="OJP21" s="177"/>
      <c r="OJQ21" s="177"/>
      <c r="OJR21" s="177"/>
      <c r="OJS21" s="177"/>
      <c r="OJT21" s="177"/>
      <c r="OJU21" s="177"/>
      <c r="OJV21" s="177"/>
      <c r="OJW21" s="177"/>
      <c r="OJX21" s="177"/>
      <c r="OJY21" s="177"/>
      <c r="OJZ21" s="177"/>
      <c r="OKA21" s="177"/>
      <c r="OKB21" s="177"/>
      <c r="OKC21" s="177"/>
      <c r="OKD21" s="177"/>
      <c r="OKE21" s="177"/>
      <c r="OKF21" s="177"/>
      <c r="OKG21" s="177"/>
      <c r="OKH21" s="177"/>
      <c r="OKI21" s="177"/>
      <c r="OKJ21" s="177"/>
      <c r="OKK21" s="177"/>
      <c r="OKL21" s="177"/>
      <c r="OKM21" s="177"/>
      <c r="OKN21" s="177"/>
      <c r="OKO21" s="177"/>
      <c r="OKP21" s="177"/>
      <c r="OKQ21" s="177"/>
      <c r="OKR21" s="177"/>
      <c r="OKS21" s="177"/>
      <c r="OKT21" s="177"/>
      <c r="OKU21" s="177"/>
      <c r="OKV21" s="177"/>
      <c r="OKW21" s="177"/>
      <c r="OKX21" s="177"/>
      <c r="OKY21" s="177"/>
      <c r="OKZ21" s="177"/>
      <c r="OLA21" s="177"/>
      <c r="OLB21" s="177"/>
      <c r="OLC21" s="177"/>
      <c r="OLD21" s="177"/>
      <c r="OLE21" s="177"/>
      <c r="OLF21" s="177"/>
      <c r="OLG21" s="177"/>
      <c r="OLH21" s="177"/>
      <c r="OLI21" s="177"/>
      <c r="OLJ21" s="177"/>
      <c r="OLK21" s="177"/>
      <c r="OLL21" s="177"/>
      <c r="OLM21" s="177"/>
      <c r="OLN21" s="177"/>
      <c r="OLO21" s="177"/>
      <c r="OLP21" s="177"/>
      <c r="OLQ21" s="177"/>
      <c r="OLR21" s="177"/>
      <c r="OLS21" s="177"/>
      <c r="OLT21" s="177"/>
      <c r="OLU21" s="177"/>
      <c r="OLV21" s="177"/>
      <c r="OLW21" s="177"/>
      <c r="OLX21" s="177"/>
      <c r="OLY21" s="177"/>
      <c r="OLZ21" s="177"/>
      <c r="OMA21" s="177"/>
      <c r="OMB21" s="177"/>
      <c r="OMC21" s="177"/>
      <c r="OMD21" s="177"/>
      <c r="OME21" s="177"/>
      <c r="OMF21" s="177"/>
      <c r="OMG21" s="177"/>
      <c r="OMH21" s="177"/>
      <c r="OMI21" s="177"/>
      <c r="OMJ21" s="177"/>
      <c r="OMK21" s="177"/>
      <c r="OML21" s="177"/>
      <c r="OMM21" s="177"/>
      <c r="OMN21" s="177"/>
      <c r="OMO21" s="177"/>
      <c r="OMP21" s="177"/>
      <c r="OMQ21" s="177"/>
      <c r="OMR21" s="177"/>
      <c r="OMS21" s="177"/>
      <c r="OMT21" s="177"/>
      <c r="OMU21" s="177"/>
      <c r="OMV21" s="177"/>
      <c r="OMW21" s="177"/>
      <c r="OMX21" s="177"/>
      <c r="OMY21" s="177"/>
      <c r="OMZ21" s="177"/>
      <c r="ONA21" s="177"/>
      <c r="ONB21" s="177"/>
      <c r="ONC21" s="177"/>
      <c r="OND21" s="177"/>
      <c r="ONE21" s="177"/>
      <c r="ONF21" s="177"/>
      <c r="ONG21" s="177"/>
      <c r="ONH21" s="177"/>
      <c r="ONI21" s="177"/>
      <c r="ONJ21" s="177"/>
      <c r="ONK21" s="177"/>
      <c r="ONL21" s="177"/>
      <c r="ONM21" s="177"/>
      <c r="ONN21" s="177"/>
      <c r="ONO21" s="177"/>
      <c r="ONP21" s="177"/>
      <c r="ONQ21" s="177"/>
      <c r="ONR21" s="177"/>
      <c r="ONS21" s="177"/>
      <c r="ONT21" s="177"/>
      <c r="ONU21" s="177"/>
      <c r="ONV21" s="177"/>
      <c r="ONW21" s="177"/>
      <c r="ONX21" s="177"/>
      <c r="ONY21" s="177"/>
      <c r="ONZ21" s="177"/>
      <c r="OOA21" s="177"/>
      <c r="OOB21" s="177"/>
      <c r="OOC21" s="177"/>
      <c r="OOD21" s="177"/>
      <c r="OOE21" s="177"/>
      <c r="OOF21" s="177"/>
      <c r="OOG21" s="177"/>
      <c r="OOH21" s="177"/>
      <c r="OOI21" s="177"/>
      <c r="OOJ21" s="177"/>
      <c r="OOK21" s="177"/>
      <c r="OOL21" s="177"/>
      <c r="OOM21" s="177"/>
      <c r="OON21" s="177"/>
      <c r="OOO21" s="177"/>
      <c r="OOP21" s="177"/>
      <c r="OOQ21" s="177"/>
      <c r="OOR21" s="177"/>
      <c r="OOS21" s="177"/>
      <c r="OOT21" s="177"/>
      <c r="OOU21" s="177"/>
      <c r="OOV21" s="177"/>
      <c r="OOW21" s="177"/>
      <c r="OOX21" s="177"/>
      <c r="OOY21" s="177"/>
      <c r="OOZ21" s="177"/>
      <c r="OPA21" s="177"/>
      <c r="OPB21" s="177"/>
      <c r="OPC21" s="177"/>
      <c r="OPD21" s="177"/>
      <c r="OPE21" s="177"/>
      <c r="OPF21" s="177"/>
      <c r="OPG21" s="177"/>
      <c r="OPH21" s="177"/>
      <c r="OPI21" s="177"/>
      <c r="OPJ21" s="177"/>
      <c r="OPK21" s="177"/>
      <c r="OPL21" s="177"/>
      <c r="OPM21" s="177"/>
      <c r="OPN21" s="177"/>
      <c r="OPO21" s="177"/>
      <c r="OPP21" s="177"/>
      <c r="OPQ21" s="177"/>
      <c r="OPR21" s="177"/>
      <c r="OPS21" s="177"/>
      <c r="OPT21" s="177"/>
      <c r="OPU21" s="177"/>
      <c r="OPV21" s="177"/>
      <c r="OPW21" s="177"/>
      <c r="OPX21" s="177"/>
      <c r="OPY21" s="177"/>
      <c r="OPZ21" s="177"/>
      <c r="OQA21" s="177"/>
      <c r="OQB21" s="177"/>
      <c r="OQC21" s="177"/>
      <c r="OQD21" s="177"/>
      <c r="OQE21" s="177"/>
      <c r="OQF21" s="177"/>
      <c r="OQG21" s="177"/>
      <c r="OQH21" s="177"/>
      <c r="OQI21" s="177"/>
      <c r="OQJ21" s="177"/>
      <c r="OQK21" s="177"/>
      <c r="OQL21" s="177"/>
      <c r="OQM21" s="177"/>
      <c r="OQN21" s="177"/>
      <c r="OQO21" s="177"/>
      <c r="OQP21" s="177"/>
      <c r="OQQ21" s="177"/>
      <c r="OQR21" s="177"/>
      <c r="OQS21" s="177"/>
      <c r="OQT21" s="177"/>
      <c r="OQU21" s="177"/>
      <c r="OQV21" s="177"/>
      <c r="OQW21" s="177"/>
      <c r="OQX21" s="177"/>
      <c r="OQY21" s="177"/>
      <c r="OQZ21" s="177"/>
      <c r="ORA21" s="177"/>
      <c r="ORB21" s="177"/>
      <c r="ORC21" s="177"/>
      <c r="ORD21" s="177"/>
      <c r="ORE21" s="177"/>
      <c r="ORF21" s="177"/>
      <c r="ORG21" s="177"/>
      <c r="ORH21" s="177"/>
      <c r="ORI21" s="177"/>
      <c r="ORJ21" s="177"/>
      <c r="ORK21" s="177"/>
      <c r="ORL21" s="177"/>
      <c r="ORM21" s="177"/>
      <c r="ORN21" s="177"/>
      <c r="ORO21" s="177"/>
      <c r="ORP21" s="177"/>
      <c r="ORQ21" s="177"/>
      <c r="ORR21" s="177"/>
      <c r="ORS21" s="177"/>
      <c r="ORT21" s="177"/>
      <c r="ORU21" s="177"/>
      <c r="ORV21" s="177"/>
      <c r="ORW21" s="177"/>
      <c r="ORX21" s="177"/>
      <c r="ORY21" s="177"/>
      <c r="ORZ21" s="177"/>
      <c r="OSA21" s="177"/>
      <c r="OSB21" s="177"/>
      <c r="OSC21" s="177"/>
      <c r="OSD21" s="177"/>
      <c r="OSE21" s="177"/>
      <c r="OSF21" s="177"/>
      <c r="OSG21" s="177"/>
      <c r="OSH21" s="177"/>
      <c r="OSI21" s="177"/>
      <c r="OSJ21" s="177"/>
      <c r="OSK21" s="177"/>
      <c r="OSL21" s="177"/>
      <c r="OSM21" s="177"/>
      <c r="OSN21" s="177"/>
      <c r="OSO21" s="177"/>
      <c r="OSP21" s="177"/>
      <c r="OSQ21" s="177"/>
      <c r="OSR21" s="177"/>
      <c r="OSS21" s="177"/>
      <c r="OST21" s="177"/>
      <c r="OSU21" s="177"/>
      <c r="OSV21" s="177"/>
      <c r="OSW21" s="177"/>
      <c r="OSX21" s="177"/>
      <c r="OSY21" s="177"/>
      <c r="OSZ21" s="177"/>
      <c r="OTA21" s="177"/>
      <c r="OTB21" s="177"/>
      <c r="OTC21" s="177"/>
      <c r="OTD21" s="177"/>
      <c r="OTE21" s="177"/>
      <c r="OTF21" s="177"/>
      <c r="OTG21" s="177"/>
      <c r="OTH21" s="177"/>
      <c r="OTI21" s="177"/>
      <c r="OTJ21" s="177"/>
      <c r="OTK21" s="177"/>
      <c r="OTL21" s="177"/>
      <c r="OTM21" s="177"/>
      <c r="OTN21" s="177"/>
      <c r="OTO21" s="177"/>
      <c r="OTP21" s="177"/>
      <c r="OTQ21" s="177"/>
      <c r="OTR21" s="177"/>
      <c r="OTS21" s="177"/>
      <c r="OTT21" s="177"/>
      <c r="OTU21" s="177"/>
      <c r="OTV21" s="177"/>
      <c r="OTW21" s="177"/>
      <c r="OTX21" s="177"/>
      <c r="OTY21" s="177"/>
      <c r="OTZ21" s="177"/>
      <c r="OUA21" s="177"/>
      <c r="OUB21" s="177"/>
      <c r="OUC21" s="177"/>
      <c r="OUD21" s="177"/>
      <c r="OUE21" s="177"/>
      <c r="OUF21" s="177"/>
      <c r="OUG21" s="177"/>
      <c r="OUH21" s="177"/>
      <c r="OUI21" s="177"/>
      <c r="OUJ21" s="177"/>
      <c r="OUK21" s="177"/>
      <c r="OUL21" s="177"/>
      <c r="OUM21" s="177"/>
      <c r="OUN21" s="177"/>
      <c r="OUO21" s="177"/>
      <c r="OUP21" s="177"/>
      <c r="OUQ21" s="177"/>
      <c r="OUR21" s="177"/>
      <c r="OUS21" s="177"/>
      <c r="OUT21" s="177"/>
      <c r="OUU21" s="177"/>
      <c r="OUV21" s="177"/>
      <c r="OUW21" s="177"/>
      <c r="OUX21" s="177"/>
      <c r="OUY21" s="177"/>
      <c r="OUZ21" s="177"/>
      <c r="OVA21" s="177"/>
      <c r="OVB21" s="177"/>
      <c r="OVC21" s="177"/>
      <c r="OVD21" s="177"/>
      <c r="OVE21" s="177"/>
      <c r="OVF21" s="177"/>
      <c r="OVG21" s="177"/>
      <c r="OVH21" s="177"/>
      <c r="OVI21" s="177"/>
      <c r="OVJ21" s="177"/>
      <c r="OVK21" s="177"/>
      <c r="OVL21" s="177"/>
      <c r="OVM21" s="177"/>
      <c r="OVN21" s="177"/>
      <c r="OVO21" s="177"/>
      <c r="OVP21" s="177"/>
      <c r="OVQ21" s="177"/>
      <c r="OVR21" s="177"/>
      <c r="OVS21" s="177"/>
      <c r="OVT21" s="177"/>
      <c r="OVU21" s="177"/>
      <c r="OVV21" s="177"/>
      <c r="OVW21" s="177"/>
      <c r="OVX21" s="177"/>
      <c r="OVY21" s="177"/>
      <c r="OVZ21" s="177"/>
      <c r="OWA21" s="177"/>
      <c r="OWB21" s="177"/>
      <c r="OWC21" s="177"/>
      <c r="OWD21" s="177"/>
      <c r="OWE21" s="177"/>
      <c r="OWF21" s="177"/>
      <c r="OWG21" s="177"/>
      <c r="OWH21" s="177"/>
      <c r="OWI21" s="177"/>
      <c r="OWJ21" s="177"/>
      <c r="OWK21" s="177"/>
      <c r="OWL21" s="177"/>
      <c r="OWM21" s="177"/>
      <c r="OWN21" s="177"/>
      <c r="OWO21" s="177"/>
      <c r="OWP21" s="177"/>
      <c r="OWQ21" s="177"/>
      <c r="OWR21" s="177"/>
      <c r="OWS21" s="177"/>
      <c r="OWT21" s="177"/>
      <c r="OWU21" s="177"/>
      <c r="OWV21" s="177"/>
      <c r="OWW21" s="177"/>
      <c r="OWX21" s="177"/>
      <c r="OWY21" s="177"/>
      <c r="OWZ21" s="177"/>
      <c r="OXA21" s="177"/>
      <c r="OXB21" s="177"/>
      <c r="OXC21" s="177"/>
      <c r="OXD21" s="177"/>
      <c r="OXE21" s="177"/>
      <c r="OXF21" s="177"/>
      <c r="OXG21" s="177"/>
      <c r="OXH21" s="177"/>
      <c r="OXI21" s="177"/>
      <c r="OXJ21" s="177"/>
      <c r="OXK21" s="177"/>
      <c r="OXL21" s="177"/>
      <c r="OXM21" s="177"/>
      <c r="OXN21" s="177"/>
      <c r="OXO21" s="177"/>
      <c r="OXP21" s="177"/>
      <c r="OXQ21" s="177"/>
      <c r="OXR21" s="177"/>
      <c r="OXS21" s="177"/>
      <c r="OXT21" s="177"/>
      <c r="OXU21" s="177"/>
      <c r="OXV21" s="177"/>
      <c r="OXW21" s="177"/>
      <c r="OXX21" s="177"/>
      <c r="OXY21" s="177"/>
      <c r="OXZ21" s="177"/>
      <c r="OYA21" s="177"/>
      <c r="OYB21" s="177"/>
      <c r="OYC21" s="177"/>
      <c r="OYD21" s="177"/>
      <c r="OYE21" s="177"/>
      <c r="OYF21" s="177"/>
      <c r="OYG21" s="177"/>
      <c r="OYH21" s="177"/>
      <c r="OYI21" s="177"/>
      <c r="OYJ21" s="177"/>
      <c r="OYK21" s="177"/>
      <c r="OYL21" s="177"/>
      <c r="OYM21" s="177"/>
      <c r="OYN21" s="177"/>
      <c r="OYO21" s="177"/>
      <c r="OYP21" s="177"/>
      <c r="OYQ21" s="177"/>
      <c r="OYR21" s="177"/>
      <c r="OYS21" s="177"/>
      <c r="OYT21" s="177"/>
      <c r="OYU21" s="177"/>
      <c r="OYV21" s="177"/>
      <c r="OYW21" s="177"/>
      <c r="OYX21" s="177"/>
      <c r="OYY21" s="177"/>
      <c r="OYZ21" s="177"/>
      <c r="OZA21" s="177"/>
      <c r="OZB21" s="177"/>
      <c r="OZC21" s="177"/>
      <c r="OZD21" s="177"/>
      <c r="OZE21" s="177"/>
      <c r="OZF21" s="177"/>
      <c r="OZG21" s="177"/>
      <c r="OZH21" s="177"/>
      <c r="OZI21" s="177"/>
      <c r="OZJ21" s="177"/>
      <c r="OZK21" s="177"/>
      <c r="OZL21" s="177"/>
      <c r="OZM21" s="177"/>
      <c r="OZN21" s="177"/>
      <c r="OZO21" s="177"/>
      <c r="OZP21" s="177"/>
      <c r="OZQ21" s="177"/>
      <c r="OZR21" s="177"/>
      <c r="OZS21" s="177"/>
      <c r="OZT21" s="177"/>
      <c r="OZU21" s="177"/>
      <c r="OZV21" s="177"/>
      <c r="OZW21" s="177"/>
      <c r="OZX21" s="177"/>
      <c r="OZY21" s="177"/>
      <c r="OZZ21" s="177"/>
      <c r="PAA21" s="177"/>
      <c r="PAB21" s="177"/>
      <c r="PAC21" s="177"/>
      <c r="PAD21" s="177"/>
      <c r="PAE21" s="177"/>
      <c r="PAF21" s="177"/>
      <c r="PAG21" s="177"/>
      <c r="PAH21" s="177"/>
      <c r="PAI21" s="177"/>
      <c r="PAJ21" s="177"/>
      <c r="PAK21" s="177"/>
      <c r="PAL21" s="177"/>
      <c r="PAM21" s="177"/>
      <c r="PAN21" s="177"/>
      <c r="PAO21" s="177"/>
      <c r="PAP21" s="177"/>
      <c r="PAQ21" s="177"/>
      <c r="PAR21" s="177"/>
      <c r="PAS21" s="177"/>
      <c r="PAT21" s="177"/>
      <c r="PAU21" s="177"/>
      <c r="PAV21" s="177"/>
      <c r="PAW21" s="177"/>
      <c r="PAX21" s="177"/>
      <c r="PAY21" s="177"/>
      <c r="PAZ21" s="177"/>
      <c r="PBA21" s="177"/>
      <c r="PBB21" s="177"/>
      <c r="PBC21" s="177"/>
      <c r="PBD21" s="177"/>
      <c r="PBE21" s="177"/>
      <c r="PBF21" s="177"/>
      <c r="PBG21" s="177"/>
      <c r="PBH21" s="177"/>
      <c r="PBI21" s="177"/>
      <c r="PBJ21" s="177"/>
      <c r="PBK21" s="177"/>
      <c r="PBL21" s="177"/>
      <c r="PBM21" s="177"/>
      <c r="PBN21" s="177"/>
      <c r="PBO21" s="177"/>
      <c r="PBP21" s="177"/>
      <c r="PBQ21" s="177"/>
      <c r="PBR21" s="177"/>
      <c r="PBS21" s="177"/>
      <c r="PBT21" s="177"/>
      <c r="PBU21" s="177"/>
      <c r="PBV21" s="177"/>
      <c r="PBW21" s="177"/>
      <c r="PBX21" s="177"/>
      <c r="PBY21" s="177"/>
      <c r="PBZ21" s="177"/>
      <c r="PCA21" s="177"/>
      <c r="PCB21" s="177"/>
      <c r="PCC21" s="177"/>
      <c r="PCD21" s="177"/>
      <c r="PCE21" s="177"/>
      <c r="PCF21" s="177"/>
      <c r="PCG21" s="177"/>
      <c r="PCH21" s="177"/>
      <c r="PCI21" s="177"/>
      <c r="PCJ21" s="177"/>
      <c r="PCK21" s="177"/>
      <c r="PCL21" s="177"/>
      <c r="PCM21" s="177"/>
      <c r="PCN21" s="177"/>
      <c r="PCO21" s="177"/>
      <c r="PCP21" s="177"/>
      <c r="PCQ21" s="177"/>
      <c r="PCR21" s="177"/>
      <c r="PCS21" s="177"/>
      <c r="PCT21" s="177"/>
      <c r="PCU21" s="177"/>
      <c r="PCV21" s="177"/>
      <c r="PCW21" s="177"/>
      <c r="PCX21" s="177"/>
      <c r="PCY21" s="177"/>
      <c r="PCZ21" s="177"/>
      <c r="PDA21" s="177"/>
      <c r="PDB21" s="177"/>
      <c r="PDC21" s="177"/>
      <c r="PDD21" s="177"/>
      <c r="PDE21" s="177"/>
      <c r="PDF21" s="177"/>
      <c r="PDG21" s="177"/>
      <c r="PDH21" s="177"/>
      <c r="PDI21" s="177"/>
      <c r="PDJ21" s="177"/>
      <c r="PDK21" s="177"/>
      <c r="PDL21" s="177"/>
      <c r="PDM21" s="177"/>
      <c r="PDN21" s="177"/>
      <c r="PDO21" s="177"/>
      <c r="PDP21" s="177"/>
      <c r="PDQ21" s="177"/>
      <c r="PDR21" s="177"/>
      <c r="PDS21" s="177"/>
      <c r="PDT21" s="177"/>
      <c r="PDU21" s="177"/>
      <c r="PDV21" s="177"/>
      <c r="PDW21" s="177"/>
      <c r="PDX21" s="177"/>
      <c r="PDY21" s="177"/>
      <c r="PDZ21" s="177"/>
      <c r="PEA21" s="177"/>
      <c r="PEB21" s="177"/>
      <c r="PEC21" s="177"/>
      <c r="PED21" s="177"/>
      <c r="PEE21" s="177"/>
      <c r="PEF21" s="177"/>
      <c r="PEG21" s="177"/>
      <c r="PEH21" s="177"/>
      <c r="PEI21" s="177"/>
      <c r="PEJ21" s="177"/>
      <c r="PEK21" s="177"/>
      <c r="PEL21" s="177"/>
      <c r="PEM21" s="177"/>
      <c r="PEN21" s="177"/>
      <c r="PEO21" s="177"/>
      <c r="PEP21" s="177"/>
      <c r="PEQ21" s="177"/>
      <c r="PER21" s="177"/>
      <c r="PES21" s="177"/>
      <c r="PET21" s="177"/>
      <c r="PEU21" s="177"/>
      <c r="PEV21" s="177"/>
      <c r="PEW21" s="177"/>
      <c r="PEX21" s="177"/>
      <c r="PEY21" s="177"/>
      <c r="PEZ21" s="177"/>
      <c r="PFA21" s="177"/>
      <c r="PFB21" s="177"/>
      <c r="PFC21" s="177"/>
      <c r="PFD21" s="177"/>
      <c r="PFE21" s="177"/>
      <c r="PFF21" s="177"/>
      <c r="PFG21" s="177"/>
      <c r="PFH21" s="177"/>
      <c r="PFI21" s="177"/>
      <c r="PFJ21" s="177"/>
      <c r="PFK21" s="177"/>
      <c r="PFL21" s="177"/>
      <c r="PFM21" s="177"/>
      <c r="PFN21" s="177"/>
      <c r="PFO21" s="177"/>
      <c r="PFP21" s="177"/>
      <c r="PFQ21" s="177"/>
      <c r="PFR21" s="177"/>
      <c r="PFS21" s="177"/>
      <c r="PFT21" s="177"/>
      <c r="PFU21" s="177"/>
      <c r="PFV21" s="177"/>
      <c r="PFW21" s="177"/>
      <c r="PFX21" s="177"/>
      <c r="PFY21" s="177"/>
      <c r="PFZ21" s="177"/>
      <c r="PGA21" s="177"/>
      <c r="PGB21" s="177"/>
      <c r="PGC21" s="177"/>
      <c r="PGD21" s="177"/>
      <c r="PGE21" s="177"/>
      <c r="PGF21" s="177"/>
      <c r="PGG21" s="177"/>
      <c r="PGH21" s="177"/>
      <c r="PGI21" s="177"/>
      <c r="PGJ21" s="177"/>
      <c r="PGK21" s="177"/>
      <c r="PGL21" s="177"/>
      <c r="PGM21" s="177"/>
      <c r="PGN21" s="177"/>
      <c r="PGO21" s="177"/>
      <c r="PGP21" s="177"/>
      <c r="PGQ21" s="177"/>
      <c r="PGR21" s="177"/>
      <c r="PGS21" s="177"/>
      <c r="PGT21" s="177"/>
      <c r="PGU21" s="177"/>
      <c r="PGV21" s="177"/>
      <c r="PGW21" s="177"/>
      <c r="PGX21" s="177"/>
      <c r="PGY21" s="177"/>
      <c r="PGZ21" s="177"/>
      <c r="PHA21" s="177"/>
      <c r="PHB21" s="177"/>
      <c r="PHC21" s="177"/>
      <c r="PHD21" s="177"/>
      <c r="PHE21" s="177"/>
      <c r="PHF21" s="177"/>
      <c r="PHG21" s="177"/>
      <c r="PHH21" s="177"/>
      <c r="PHI21" s="177"/>
      <c r="PHJ21" s="177"/>
      <c r="PHK21" s="177"/>
      <c r="PHL21" s="177"/>
      <c r="PHM21" s="177"/>
      <c r="PHN21" s="177"/>
      <c r="PHO21" s="177"/>
      <c r="PHP21" s="177"/>
      <c r="PHQ21" s="177"/>
      <c r="PHR21" s="177"/>
      <c r="PHS21" s="177"/>
      <c r="PHT21" s="177"/>
      <c r="PHU21" s="177"/>
      <c r="PHV21" s="177"/>
      <c r="PHW21" s="177"/>
      <c r="PHX21" s="177"/>
      <c r="PHY21" s="177"/>
      <c r="PHZ21" s="177"/>
      <c r="PIA21" s="177"/>
      <c r="PIB21" s="177"/>
      <c r="PIC21" s="177"/>
      <c r="PID21" s="177"/>
      <c r="PIE21" s="177"/>
      <c r="PIF21" s="177"/>
      <c r="PIG21" s="177"/>
      <c r="PIH21" s="177"/>
      <c r="PII21" s="177"/>
      <c r="PIJ21" s="177"/>
      <c r="PIK21" s="177"/>
      <c r="PIL21" s="177"/>
      <c r="PIM21" s="177"/>
      <c r="PIN21" s="177"/>
      <c r="PIO21" s="177"/>
      <c r="PIP21" s="177"/>
      <c r="PIQ21" s="177"/>
      <c r="PIR21" s="177"/>
      <c r="PIS21" s="177"/>
      <c r="PIT21" s="177"/>
      <c r="PIU21" s="177"/>
      <c r="PIV21" s="177"/>
      <c r="PIW21" s="177"/>
      <c r="PIX21" s="177"/>
      <c r="PIY21" s="177"/>
      <c r="PIZ21" s="177"/>
      <c r="PJA21" s="177"/>
      <c r="PJB21" s="177"/>
      <c r="PJC21" s="177"/>
      <c r="PJD21" s="177"/>
      <c r="PJE21" s="177"/>
      <c r="PJF21" s="177"/>
      <c r="PJG21" s="177"/>
      <c r="PJH21" s="177"/>
      <c r="PJI21" s="177"/>
      <c r="PJJ21" s="177"/>
      <c r="PJK21" s="177"/>
      <c r="PJL21" s="177"/>
      <c r="PJM21" s="177"/>
      <c r="PJN21" s="177"/>
      <c r="PJO21" s="177"/>
      <c r="PJP21" s="177"/>
      <c r="PJQ21" s="177"/>
      <c r="PJR21" s="177"/>
      <c r="PJS21" s="177"/>
      <c r="PJT21" s="177"/>
      <c r="PJU21" s="177"/>
      <c r="PJV21" s="177"/>
      <c r="PJW21" s="177"/>
      <c r="PJX21" s="177"/>
      <c r="PJY21" s="177"/>
      <c r="PJZ21" s="177"/>
      <c r="PKA21" s="177"/>
      <c r="PKB21" s="177"/>
      <c r="PKC21" s="177"/>
      <c r="PKD21" s="177"/>
      <c r="PKE21" s="177"/>
      <c r="PKF21" s="177"/>
      <c r="PKG21" s="177"/>
      <c r="PKH21" s="177"/>
      <c r="PKI21" s="177"/>
      <c r="PKJ21" s="177"/>
      <c r="PKK21" s="177"/>
      <c r="PKL21" s="177"/>
      <c r="PKM21" s="177"/>
      <c r="PKN21" s="177"/>
      <c r="PKO21" s="177"/>
      <c r="PKP21" s="177"/>
      <c r="PKQ21" s="177"/>
      <c r="PKR21" s="177"/>
      <c r="PKS21" s="177"/>
      <c r="PKT21" s="177"/>
      <c r="PKU21" s="177"/>
      <c r="PKV21" s="177"/>
      <c r="PKW21" s="177"/>
      <c r="PKX21" s="177"/>
      <c r="PKY21" s="177"/>
      <c r="PKZ21" s="177"/>
      <c r="PLA21" s="177"/>
      <c r="PLB21" s="177"/>
      <c r="PLC21" s="177"/>
      <c r="PLD21" s="177"/>
      <c r="PLE21" s="177"/>
      <c r="PLF21" s="177"/>
      <c r="PLG21" s="177"/>
      <c r="PLH21" s="177"/>
      <c r="PLI21" s="177"/>
      <c r="PLJ21" s="177"/>
      <c r="PLK21" s="177"/>
      <c r="PLL21" s="177"/>
      <c r="PLM21" s="177"/>
      <c r="PLN21" s="177"/>
      <c r="PLO21" s="177"/>
      <c r="PLP21" s="177"/>
      <c r="PLQ21" s="177"/>
      <c r="PLR21" s="177"/>
      <c r="PLS21" s="177"/>
      <c r="PLT21" s="177"/>
      <c r="PLU21" s="177"/>
      <c r="PLV21" s="177"/>
      <c r="PLW21" s="177"/>
      <c r="PLX21" s="177"/>
      <c r="PLY21" s="177"/>
      <c r="PLZ21" s="177"/>
      <c r="PMA21" s="177"/>
      <c r="PMB21" s="177"/>
      <c r="PMC21" s="177"/>
      <c r="PMD21" s="177"/>
      <c r="PME21" s="177"/>
      <c r="PMF21" s="177"/>
      <c r="PMG21" s="177"/>
      <c r="PMH21" s="177"/>
      <c r="PMI21" s="177"/>
      <c r="PMJ21" s="177"/>
      <c r="PMK21" s="177"/>
      <c r="PML21" s="177"/>
      <c r="PMM21" s="177"/>
      <c r="PMN21" s="177"/>
      <c r="PMO21" s="177"/>
      <c r="PMP21" s="177"/>
      <c r="PMQ21" s="177"/>
      <c r="PMR21" s="177"/>
      <c r="PMS21" s="177"/>
      <c r="PMT21" s="177"/>
      <c r="PMU21" s="177"/>
      <c r="PMV21" s="177"/>
      <c r="PMW21" s="177"/>
      <c r="PMX21" s="177"/>
      <c r="PMY21" s="177"/>
      <c r="PMZ21" s="177"/>
      <c r="PNA21" s="177"/>
      <c r="PNB21" s="177"/>
      <c r="PNC21" s="177"/>
      <c r="PND21" s="177"/>
      <c r="PNE21" s="177"/>
      <c r="PNF21" s="177"/>
      <c r="PNG21" s="177"/>
      <c r="PNH21" s="177"/>
      <c r="PNI21" s="177"/>
      <c r="PNJ21" s="177"/>
      <c r="PNK21" s="177"/>
      <c r="PNL21" s="177"/>
      <c r="PNM21" s="177"/>
      <c r="PNN21" s="177"/>
      <c r="PNO21" s="177"/>
      <c r="PNP21" s="177"/>
      <c r="PNQ21" s="177"/>
      <c r="PNR21" s="177"/>
      <c r="PNS21" s="177"/>
      <c r="PNT21" s="177"/>
      <c r="PNU21" s="177"/>
      <c r="PNV21" s="177"/>
      <c r="PNW21" s="177"/>
      <c r="PNX21" s="177"/>
      <c r="PNY21" s="177"/>
      <c r="PNZ21" s="177"/>
      <c r="POA21" s="177"/>
      <c r="POB21" s="177"/>
      <c r="POC21" s="177"/>
      <c r="POD21" s="177"/>
      <c r="POE21" s="177"/>
      <c r="POF21" s="177"/>
      <c r="POG21" s="177"/>
      <c r="POH21" s="177"/>
      <c r="POI21" s="177"/>
      <c r="POJ21" s="177"/>
      <c r="POK21" s="177"/>
      <c r="POL21" s="177"/>
      <c r="POM21" s="177"/>
      <c r="PON21" s="177"/>
      <c r="POO21" s="177"/>
      <c r="POP21" s="177"/>
      <c r="POQ21" s="177"/>
      <c r="POR21" s="177"/>
      <c r="POS21" s="177"/>
      <c r="POT21" s="177"/>
      <c r="POU21" s="177"/>
      <c r="POV21" s="177"/>
      <c r="POW21" s="177"/>
      <c r="POX21" s="177"/>
      <c r="POY21" s="177"/>
      <c r="POZ21" s="177"/>
      <c r="PPA21" s="177"/>
      <c r="PPB21" s="177"/>
      <c r="PPC21" s="177"/>
      <c r="PPD21" s="177"/>
      <c r="PPE21" s="177"/>
      <c r="PPF21" s="177"/>
      <c r="PPG21" s="177"/>
      <c r="PPH21" s="177"/>
      <c r="PPI21" s="177"/>
      <c r="PPJ21" s="177"/>
      <c r="PPK21" s="177"/>
      <c r="PPL21" s="177"/>
      <c r="PPM21" s="177"/>
      <c r="PPN21" s="177"/>
      <c r="PPO21" s="177"/>
      <c r="PPP21" s="177"/>
      <c r="PPQ21" s="177"/>
      <c r="PPR21" s="177"/>
      <c r="PPS21" s="177"/>
      <c r="PPT21" s="177"/>
      <c r="PPU21" s="177"/>
      <c r="PPV21" s="177"/>
      <c r="PPW21" s="177"/>
      <c r="PPX21" s="177"/>
      <c r="PPY21" s="177"/>
      <c r="PPZ21" s="177"/>
      <c r="PQA21" s="177"/>
      <c r="PQB21" s="177"/>
      <c r="PQC21" s="177"/>
      <c r="PQD21" s="177"/>
      <c r="PQE21" s="177"/>
      <c r="PQF21" s="177"/>
      <c r="PQG21" s="177"/>
      <c r="PQH21" s="177"/>
      <c r="PQI21" s="177"/>
      <c r="PQJ21" s="177"/>
      <c r="PQK21" s="177"/>
      <c r="PQL21" s="177"/>
      <c r="PQM21" s="177"/>
      <c r="PQN21" s="177"/>
      <c r="PQO21" s="177"/>
      <c r="PQP21" s="177"/>
      <c r="PQQ21" s="177"/>
      <c r="PQR21" s="177"/>
      <c r="PQS21" s="177"/>
      <c r="PQT21" s="177"/>
      <c r="PQU21" s="177"/>
      <c r="PQV21" s="177"/>
      <c r="PQW21" s="177"/>
      <c r="PQX21" s="177"/>
      <c r="PQY21" s="177"/>
      <c r="PQZ21" s="177"/>
      <c r="PRA21" s="177"/>
      <c r="PRB21" s="177"/>
      <c r="PRC21" s="177"/>
      <c r="PRD21" s="177"/>
      <c r="PRE21" s="177"/>
      <c r="PRF21" s="177"/>
      <c r="PRG21" s="177"/>
      <c r="PRH21" s="177"/>
      <c r="PRI21" s="177"/>
      <c r="PRJ21" s="177"/>
      <c r="PRK21" s="177"/>
      <c r="PRL21" s="177"/>
      <c r="PRM21" s="177"/>
      <c r="PRN21" s="177"/>
      <c r="PRO21" s="177"/>
      <c r="PRP21" s="177"/>
      <c r="PRQ21" s="177"/>
      <c r="PRR21" s="177"/>
      <c r="PRS21" s="177"/>
      <c r="PRT21" s="177"/>
      <c r="PRU21" s="177"/>
      <c r="PRV21" s="177"/>
      <c r="PRW21" s="177"/>
      <c r="PRX21" s="177"/>
      <c r="PRY21" s="177"/>
      <c r="PRZ21" s="177"/>
      <c r="PSA21" s="177"/>
      <c r="PSB21" s="177"/>
      <c r="PSC21" s="177"/>
      <c r="PSD21" s="177"/>
      <c r="PSE21" s="177"/>
      <c r="PSF21" s="177"/>
      <c r="PSG21" s="177"/>
      <c r="PSH21" s="177"/>
      <c r="PSI21" s="177"/>
      <c r="PSJ21" s="177"/>
      <c r="PSK21" s="177"/>
      <c r="PSL21" s="177"/>
      <c r="PSM21" s="177"/>
      <c r="PSN21" s="177"/>
      <c r="PSO21" s="177"/>
      <c r="PSP21" s="177"/>
      <c r="PSQ21" s="177"/>
      <c r="PSR21" s="177"/>
      <c r="PSS21" s="177"/>
      <c r="PST21" s="177"/>
      <c r="PSU21" s="177"/>
      <c r="PSV21" s="177"/>
      <c r="PSW21" s="177"/>
      <c r="PSX21" s="177"/>
      <c r="PSY21" s="177"/>
      <c r="PSZ21" s="177"/>
      <c r="PTA21" s="177"/>
      <c r="PTB21" s="177"/>
      <c r="PTC21" s="177"/>
      <c r="PTD21" s="177"/>
      <c r="PTE21" s="177"/>
      <c r="PTF21" s="177"/>
      <c r="PTG21" s="177"/>
      <c r="PTH21" s="177"/>
      <c r="PTI21" s="177"/>
      <c r="PTJ21" s="177"/>
      <c r="PTK21" s="177"/>
      <c r="PTL21" s="177"/>
      <c r="PTM21" s="177"/>
      <c r="PTN21" s="177"/>
      <c r="PTO21" s="177"/>
      <c r="PTP21" s="177"/>
      <c r="PTQ21" s="177"/>
      <c r="PTR21" s="177"/>
      <c r="PTS21" s="177"/>
      <c r="PTT21" s="177"/>
      <c r="PTU21" s="177"/>
      <c r="PTV21" s="177"/>
      <c r="PTW21" s="177"/>
      <c r="PTX21" s="177"/>
      <c r="PTY21" s="177"/>
      <c r="PTZ21" s="177"/>
      <c r="PUA21" s="177"/>
      <c r="PUB21" s="177"/>
      <c r="PUC21" s="177"/>
      <c r="PUD21" s="177"/>
      <c r="PUE21" s="177"/>
      <c r="PUF21" s="177"/>
      <c r="PUG21" s="177"/>
      <c r="PUH21" s="177"/>
      <c r="PUI21" s="177"/>
      <c r="PUJ21" s="177"/>
      <c r="PUK21" s="177"/>
      <c r="PUL21" s="177"/>
      <c r="PUM21" s="177"/>
      <c r="PUN21" s="177"/>
      <c r="PUO21" s="177"/>
      <c r="PUP21" s="177"/>
      <c r="PUQ21" s="177"/>
      <c r="PUR21" s="177"/>
      <c r="PUS21" s="177"/>
      <c r="PUT21" s="177"/>
      <c r="PUU21" s="177"/>
      <c r="PUV21" s="177"/>
      <c r="PUW21" s="177"/>
      <c r="PUX21" s="177"/>
      <c r="PUY21" s="177"/>
      <c r="PUZ21" s="177"/>
      <c r="PVA21" s="177"/>
      <c r="PVB21" s="177"/>
      <c r="PVC21" s="177"/>
      <c r="PVD21" s="177"/>
      <c r="PVE21" s="177"/>
      <c r="PVF21" s="177"/>
      <c r="PVG21" s="177"/>
      <c r="PVH21" s="177"/>
      <c r="PVI21" s="177"/>
      <c r="PVJ21" s="177"/>
      <c r="PVK21" s="177"/>
      <c r="PVL21" s="177"/>
      <c r="PVM21" s="177"/>
      <c r="PVN21" s="177"/>
      <c r="PVO21" s="177"/>
      <c r="PVP21" s="177"/>
      <c r="PVQ21" s="177"/>
      <c r="PVR21" s="177"/>
      <c r="PVS21" s="177"/>
      <c r="PVT21" s="177"/>
      <c r="PVU21" s="177"/>
      <c r="PVV21" s="177"/>
      <c r="PVW21" s="177"/>
      <c r="PVX21" s="177"/>
      <c r="PVY21" s="177"/>
      <c r="PVZ21" s="177"/>
      <c r="PWA21" s="177"/>
      <c r="PWB21" s="177"/>
      <c r="PWC21" s="177"/>
      <c r="PWD21" s="177"/>
      <c r="PWE21" s="177"/>
      <c r="PWF21" s="177"/>
      <c r="PWG21" s="177"/>
      <c r="PWH21" s="177"/>
      <c r="PWI21" s="177"/>
      <c r="PWJ21" s="177"/>
      <c r="PWK21" s="177"/>
      <c r="PWL21" s="177"/>
      <c r="PWM21" s="177"/>
      <c r="PWN21" s="177"/>
      <c r="PWO21" s="177"/>
      <c r="PWP21" s="177"/>
      <c r="PWQ21" s="177"/>
      <c r="PWR21" s="177"/>
      <c r="PWS21" s="177"/>
      <c r="PWT21" s="177"/>
      <c r="PWU21" s="177"/>
      <c r="PWV21" s="177"/>
      <c r="PWW21" s="177"/>
      <c r="PWX21" s="177"/>
      <c r="PWY21" s="177"/>
      <c r="PWZ21" s="177"/>
      <c r="PXA21" s="177"/>
      <c r="PXB21" s="177"/>
      <c r="PXC21" s="177"/>
      <c r="PXD21" s="177"/>
      <c r="PXE21" s="177"/>
      <c r="PXF21" s="177"/>
      <c r="PXG21" s="177"/>
      <c r="PXH21" s="177"/>
      <c r="PXI21" s="177"/>
      <c r="PXJ21" s="177"/>
      <c r="PXK21" s="177"/>
      <c r="PXL21" s="177"/>
      <c r="PXM21" s="177"/>
      <c r="PXN21" s="177"/>
      <c r="PXO21" s="177"/>
      <c r="PXP21" s="177"/>
      <c r="PXQ21" s="177"/>
      <c r="PXR21" s="177"/>
      <c r="PXS21" s="177"/>
      <c r="PXT21" s="177"/>
      <c r="PXU21" s="177"/>
      <c r="PXV21" s="177"/>
      <c r="PXW21" s="177"/>
      <c r="PXX21" s="177"/>
      <c r="PXY21" s="177"/>
      <c r="PXZ21" s="177"/>
      <c r="PYA21" s="177"/>
      <c r="PYB21" s="177"/>
      <c r="PYC21" s="177"/>
      <c r="PYD21" s="177"/>
      <c r="PYE21" s="177"/>
      <c r="PYF21" s="177"/>
      <c r="PYG21" s="177"/>
      <c r="PYH21" s="177"/>
      <c r="PYI21" s="177"/>
      <c r="PYJ21" s="177"/>
      <c r="PYK21" s="177"/>
      <c r="PYL21" s="177"/>
      <c r="PYM21" s="177"/>
      <c r="PYN21" s="177"/>
      <c r="PYO21" s="177"/>
      <c r="PYP21" s="177"/>
      <c r="PYQ21" s="177"/>
      <c r="PYR21" s="177"/>
      <c r="PYS21" s="177"/>
      <c r="PYT21" s="177"/>
      <c r="PYU21" s="177"/>
      <c r="PYV21" s="177"/>
      <c r="PYW21" s="177"/>
      <c r="PYX21" s="177"/>
      <c r="PYY21" s="177"/>
      <c r="PYZ21" s="177"/>
      <c r="PZA21" s="177"/>
      <c r="PZB21" s="177"/>
      <c r="PZC21" s="177"/>
      <c r="PZD21" s="177"/>
      <c r="PZE21" s="177"/>
      <c r="PZF21" s="177"/>
      <c r="PZG21" s="177"/>
      <c r="PZH21" s="177"/>
      <c r="PZI21" s="177"/>
      <c r="PZJ21" s="177"/>
      <c r="PZK21" s="177"/>
      <c r="PZL21" s="177"/>
      <c r="PZM21" s="177"/>
      <c r="PZN21" s="177"/>
      <c r="PZO21" s="177"/>
      <c r="PZP21" s="177"/>
      <c r="PZQ21" s="177"/>
      <c r="PZR21" s="177"/>
      <c r="PZS21" s="177"/>
      <c r="PZT21" s="177"/>
      <c r="PZU21" s="177"/>
      <c r="PZV21" s="177"/>
      <c r="PZW21" s="177"/>
      <c r="PZX21" s="177"/>
      <c r="PZY21" s="177"/>
      <c r="PZZ21" s="177"/>
      <c r="QAA21" s="177"/>
      <c r="QAB21" s="177"/>
      <c r="QAC21" s="177"/>
      <c r="QAD21" s="177"/>
      <c r="QAE21" s="177"/>
      <c r="QAF21" s="177"/>
      <c r="QAG21" s="177"/>
      <c r="QAH21" s="177"/>
      <c r="QAI21" s="177"/>
      <c r="QAJ21" s="177"/>
      <c r="QAK21" s="177"/>
      <c r="QAL21" s="177"/>
      <c r="QAM21" s="177"/>
      <c r="QAN21" s="177"/>
      <c r="QAO21" s="177"/>
      <c r="QAP21" s="177"/>
      <c r="QAQ21" s="177"/>
      <c r="QAR21" s="177"/>
      <c r="QAS21" s="177"/>
      <c r="QAT21" s="177"/>
      <c r="QAU21" s="177"/>
      <c r="QAV21" s="177"/>
      <c r="QAW21" s="177"/>
      <c r="QAX21" s="177"/>
      <c r="QAY21" s="177"/>
      <c r="QAZ21" s="177"/>
      <c r="QBA21" s="177"/>
      <c r="QBB21" s="177"/>
      <c r="QBC21" s="177"/>
      <c r="QBD21" s="177"/>
      <c r="QBE21" s="177"/>
      <c r="QBF21" s="177"/>
      <c r="QBG21" s="177"/>
      <c r="QBH21" s="177"/>
      <c r="QBI21" s="177"/>
      <c r="QBJ21" s="177"/>
      <c r="QBK21" s="177"/>
      <c r="QBL21" s="177"/>
      <c r="QBM21" s="177"/>
      <c r="QBN21" s="177"/>
      <c r="QBO21" s="177"/>
      <c r="QBP21" s="177"/>
      <c r="QBQ21" s="177"/>
      <c r="QBR21" s="177"/>
      <c r="QBS21" s="177"/>
      <c r="QBT21" s="177"/>
      <c r="QBU21" s="177"/>
      <c r="QBV21" s="177"/>
      <c r="QBW21" s="177"/>
      <c r="QBX21" s="177"/>
      <c r="QBY21" s="177"/>
      <c r="QBZ21" s="177"/>
      <c r="QCA21" s="177"/>
      <c r="QCB21" s="177"/>
      <c r="QCC21" s="177"/>
      <c r="QCD21" s="177"/>
      <c r="QCE21" s="177"/>
      <c r="QCF21" s="177"/>
      <c r="QCG21" s="177"/>
      <c r="QCH21" s="177"/>
      <c r="QCI21" s="177"/>
      <c r="QCJ21" s="177"/>
      <c r="QCK21" s="177"/>
      <c r="QCL21" s="177"/>
      <c r="QCM21" s="177"/>
      <c r="QCN21" s="177"/>
      <c r="QCO21" s="177"/>
      <c r="QCP21" s="177"/>
      <c r="QCQ21" s="177"/>
      <c r="QCR21" s="177"/>
      <c r="QCS21" s="177"/>
      <c r="QCT21" s="177"/>
      <c r="QCU21" s="177"/>
      <c r="QCV21" s="177"/>
      <c r="QCW21" s="177"/>
      <c r="QCX21" s="177"/>
      <c r="QCY21" s="177"/>
      <c r="QCZ21" s="177"/>
      <c r="QDA21" s="177"/>
      <c r="QDB21" s="177"/>
      <c r="QDC21" s="177"/>
      <c r="QDD21" s="177"/>
      <c r="QDE21" s="177"/>
      <c r="QDF21" s="177"/>
      <c r="QDG21" s="177"/>
      <c r="QDH21" s="177"/>
      <c r="QDI21" s="177"/>
      <c r="QDJ21" s="177"/>
      <c r="QDK21" s="177"/>
      <c r="QDL21" s="177"/>
      <c r="QDM21" s="177"/>
      <c r="QDN21" s="177"/>
      <c r="QDO21" s="177"/>
      <c r="QDP21" s="177"/>
      <c r="QDQ21" s="177"/>
      <c r="QDR21" s="177"/>
      <c r="QDS21" s="177"/>
      <c r="QDT21" s="177"/>
      <c r="QDU21" s="177"/>
      <c r="QDV21" s="177"/>
      <c r="QDW21" s="177"/>
      <c r="QDX21" s="177"/>
      <c r="QDY21" s="177"/>
      <c r="QDZ21" s="177"/>
      <c r="QEA21" s="177"/>
      <c r="QEB21" s="177"/>
      <c r="QEC21" s="177"/>
      <c r="QED21" s="177"/>
      <c r="QEE21" s="177"/>
      <c r="QEF21" s="177"/>
      <c r="QEG21" s="177"/>
      <c r="QEH21" s="177"/>
      <c r="QEI21" s="177"/>
      <c r="QEJ21" s="177"/>
      <c r="QEK21" s="177"/>
      <c r="QEL21" s="177"/>
      <c r="QEM21" s="177"/>
      <c r="QEN21" s="177"/>
      <c r="QEO21" s="177"/>
      <c r="QEP21" s="177"/>
      <c r="QEQ21" s="177"/>
      <c r="QER21" s="177"/>
      <c r="QES21" s="177"/>
      <c r="QET21" s="177"/>
      <c r="QEU21" s="177"/>
      <c r="QEV21" s="177"/>
      <c r="QEW21" s="177"/>
      <c r="QEX21" s="177"/>
      <c r="QEY21" s="177"/>
      <c r="QEZ21" s="177"/>
      <c r="QFA21" s="177"/>
      <c r="QFB21" s="177"/>
      <c r="QFC21" s="177"/>
      <c r="QFD21" s="177"/>
      <c r="QFE21" s="177"/>
      <c r="QFF21" s="177"/>
      <c r="QFG21" s="177"/>
      <c r="QFH21" s="177"/>
      <c r="QFI21" s="177"/>
      <c r="QFJ21" s="177"/>
      <c r="QFK21" s="177"/>
      <c r="QFL21" s="177"/>
      <c r="QFM21" s="177"/>
      <c r="QFN21" s="177"/>
      <c r="QFO21" s="177"/>
      <c r="QFP21" s="177"/>
      <c r="QFQ21" s="177"/>
      <c r="QFR21" s="177"/>
      <c r="QFS21" s="177"/>
      <c r="QFT21" s="177"/>
      <c r="QFU21" s="177"/>
      <c r="QFV21" s="177"/>
      <c r="QFW21" s="177"/>
      <c r="QFX21" s="177"/>
      <c r="QFY21" s="177"/>
      <c r="QFZ21" s="177"/>
      <c r="QGA21" s="177"/>
      <c r="QGB21" s="177"/>
      <c r="QGC21" s="177"/>
      <c r="QGD21" s="177"/>
      <c r="QGE21" s="177"/>
      <c r="QGF21" s="177"/>
      <c r="QGG21" s="177"/>
      <c r="QGH21" s="177"/>
      <c r="QGI21" s="177"/>
      <c r="QGJ21" s="177"/>
      <c r="QGK21" s="177"/>
      <c r="QGL21" s="177"/>
      <c r="QGM21" s="177"/>
      <c r="QGN21" s="177"/>
      <c r="QGO21" s="177"/>
      <c r="QGP21" s="177"/>
      <c r="QGQ21" s="177"/>
      <c r="QGR21" s="177"/>
      <c r="QGS21" s="177"/>
      <c r="QGT21" s="177"/>
      <c r="QGU21" s="177"/>
      <c r="QGV21" s="177"/>
      <c r="QGW21" s="177"/>
      <c r="QGX21" s="177"/>
      <c r="QGY21" s="177"/>
      <c r="QGZ21" s="177"/>
      <c r="QHA21" s="177"/>
      <c r="QHB21" s="177"/>
      <c r="QHC21" s="177"/>
      <c r="QHD21" s="177"/>
      <c r="QHE21" s="177"/>
      <c r="QHF21" s="177"/>
      <c r="QHG21" s="177"/>
      <c r="QHH21" s="177"/>
      <c r="QHI21" s="177"/>
      <c r="QHJ21" s="177"/>
      <c r="QHK21" s="177"/>
      <c r="QHL21" s="177"/>
      <c r="QHM21" s="177"/>
      <c r="QHN21" s="177"/>
      <c r="QHO21" s="177"/>
      <c r="QHP21" s="177"/>
      <c r="QHQ21" s="177"/>
      <c r="QHR21" s="177"/>
      <c r="QHS21" s="177"/>
      <c r="QHT21" s="177"/>
      <c r="QHU21" s="177"/>
      <c r="QHV21" s="177"/>
      <c r="QHW21" s="177"/>
      <c r="QHX21" s="177"/>
      <c r="QHY21" s="177"/>
      <c r="QHZ21" s="177"/>
      <c r="QIA21" s="177"/>
      <c r="QIB21" s="177"/>
      <c r="QIC21" s="177"/>
      <c r="QID21" s="177"/>
      <c r="QIE21" s="177"/>
      <c r="QIF21" s="177"/>
      <c r="QIG21" s="177"/>
      <c r="QIH21" s="177"/>
      <c r="QII21" s="177"/>
      <c r="QIJ21" s="177"/>
      <c r="QIK21" s="177"/>
      <c r="QIL21" s="177"/>
      <c r="QIM21" s="177"/>
      <c r="QIN21" s="177"/>
      <c r="QIO21" s="177"/>
      <c r="QIP21" s="177"/>
      <c r="QIQ21" s="177"/>
      <c r="QIR21" s="177"/>
      <c r="QIS21" s="177"/>
      <c r="QIT21" s="177"/>
      <c r="QIU21" s="177"/>
      <c r="QIV21" s="177"/>
      <c r="QIW21" s="177"/>
      <c r="QIX21" s="177"/>
      <c r="QIY21" s="177"/>
      <c r="QIZ21" s="177"/>
      <c r="QJA21" s="177"/>
      <c r="QJB21" s="177"/>
      <c r="QJC21" s="177"/>
      <c r="QJD21" s="177"/>
      <c r="QJE21" s="177"/>
      <c r="QJF21" s="177"/>
      <c r="QJG21" s="177"/>
      <c r="QJH21" s="177"/>
      <c r="QJI21" s="177"/>
      <c r="QJJ21" s="177"/>
      <c r="QJK21" s="177"/>
      <c r="QJL21" s="177"/>
      <c r="QJM21" s="177"/>
      <c r="QJN21" s="177"/>
      <c r="QJO21" s="177"/>
      <c r="QJP21" s="177"/>
      <c r="QJQ21" s="177"/>
      <c r="QJR21" s="177"/>
      <c r="QJS21" s="177"/>
      <c r="QJT21" s="177"/>
      <c r="QJU21" s="177"/>
      <c r="QJV21" s="177"/>
      <c r="QJW21" s="177"/>
      <c r="QJX21" s="177"/>
      <c r="QJY21" s="177"/>
      <c r="QJZ21" s="177"/>
      <c r="QKA21" s="177"/>
      <c r="QKB21" s="177"/>
      <c r="QKC21" s="177"/>
      <c r="QKD21" s="177"/>
      <c r="QKE21" s="177"/>
      <c r="QKF21" s="177"/>
      <c r="QKG21" s="177"/>
      <c r="QKH21" s="177"/>
      <c r="QKI21" s="177"/>
      <c r="QKJ21" s="177"/>
      <c r="QKK21" s="177"/>
      <c r="QKL21" s="177"/>
      <c r="QKM21" s="177"/>
      <c r="QKN21" s="177"/>
      <c r="QKO21" s="177"/>
      <c r="QKP21" s="177"/>
      <c r="QKQ21" s="177"/>
      <c r="QKR21" s="177"/>
      <c r="QKS21" s="177"/>
      <c r="QKT21" s="177"/>
      <c r="QKU21" s="177"/>
      <c r="QKV21" s="177"/>
      <c r="QKW21" s="177"/>
      <c r="QKX21" s="177"/>
      <c r="QKY21" s="177"/>
      <c r="QKZ21" s="177"/>
      <c r="QLA21" s="177"/>
      <c r="QLB21" s="177"/>
      <c r="QLC21" s="177"/>
      <c r="QLD21" s="177"/>
      <c r="QLE21" s="177"/>
      <c r="QLF21" s="177"/>
      <c r="QLG21" s="177"/>
      <c r="QLH21" s="177"/>
      <c r="QLI21" s="177"/>
      <c r="QLJ21" s="177"/>
      <c r="QLK21" s="177"/>
      <c r="QLL21" s="177"/>
      <c r="QLM21" s="177"/>
      <c r="QLN21" s="177"/>
      <c r="QLO21" s="177"/>
      <c r="QLP21" s="177"/>
      <c r="QLQ21" s="177"/>
      <c r="QLR21" s="177"/>
      <c r="QLS21" s="177"/>
      <c r="QLT21" s="177"/>
      <c r="QLU21" s="177"/>
      <c r="QLV21" s="177"/>
      <c r="QLW21" s="177"/>
      <c r="QLX21" s="177"/>
      <c r="QLY21" s="177"/>
      <c r="QLZ21" s="177"/>
      <c r="QMA21" s="177"/>
      <c r="QMB21" s="177"/>
      <c r="QMC21" s="177"/>
      <c r="QMD21" s="177"/>
      <c r="QME21" s="177"/>
      <c r="QMF21" s="177"/>
      <c r="QMG21" s="177"/>
      <c r="QMH21" s="177"/>
      <c r="QMI21" s="177"/>
      <c r="QMJ21" s="177"/>
      <c r="QMK21" s="177"/>
      <c r="QML21" s="177"/>
      <c r="QMM21" s="177"/>
      <c r="QMN21" s="177"/>
      <c r="QMO21" s="177"/>
      <c r="QMP21" s="177"/>
      <c r="QMQ21" s="177"/>
      <c r="QMR21" s="177"/>
      <c r="QMS21" s="177"/>
      <c r="QMT21" s="177"/>
      <c r="QMU21" s="177"/>
      <c r="QMV21" s="177"/>
      <c r="QMW21" s="177"/>
      <c r="QMX21" s="177"/>
      <c r="QMY21" s="177"/>
      <c r="QMZ21" s="177"/>
      <c r="QNA21" s="177"/>
      <c r="QNB21" s="177"/>
      <c r="QNC21" s="177"/>
      <c r="QND21" s="177"/>
      <c r="QNE21" s="177"/>
      <c r="QNF21" s="177"/>
      <c r="QNG21" s="177"/>
      <c r="QNH21" s="177"/>
      <c r="QNI21" s="177"/>
      <c r="QNJ21" s="177"/>
      <c r="QNK21" s="177"/>
      <c r="QNL21" s="177"/>
      <c r="QNM21" s="177"/>
      <c r="QNN21" s="177"/>
      <c r="QNO21" s="177"/>
      <c r="QNP21" s="177"/>
      <c r="QNQ21" s="177"/>
      <c r="QNR21" s="177"/>
      <c r="QNS21" s="177"/>
      <c r="QNT21" s="177"/>
      <c r="QNU21" s="177"/>
      <c r="QNV21" s="177"/>
      <c r="QNW21" s="177"/>
      <c r="QNX21" s="177"/>
      <c r="QNY21" s="177"/>
      <c r="QNZ21" s="177"/>
      <c r="QOA21" s="177"/>
      <c r="QOB21" s="177"/>
      <c r="QOC21" s="177"/>
      <c r="QOD21" s="177"/>
      <c r="QOE21" s="177"/>
      <c r="QOF21" s="177"/>
      <c r="QOG21" s="177"/>
      <c r="QOH21" s="177"/>
      <c r="QOI21" s="177"/>
      <c r="QOJ21" s="177"/>
      <c r="QOK21" s="177"/>
      <c r="QOL21" s="177"/>
      <c r="QOM21" s="177"/>
      <c r="QON21" s="177"/>
      <c r="QOO21" s="177"/>
      <c r="QOP21" s="177"/>
      <c r="QOQ21" s="177"/>
      <c r="QOR21" s="177"/>
      <c r="QOS21" s="177"/>
      <c r="QOT21" s="177"/>
      <c r="QOU21" s="177"/>
      <c r="QOV21" s="177"/>
      <c r="QOW21" s="177"/>
      <c r="QOX21" s="177"/>
      <c r="QOY21" s="177"/>
      <c r="QOZ21" s="177"/>
      <c r="QPA21" s="177"/>
      <c r="QPB21" s="177"/>
      <c r="QPC21" s="177"/>
      <c r="QPD21" s="177"/>
      <c r="QPE21" s="177"/>
      <c r="QPF21" s="177"/>
      <c r="QPG21" s="177"/>
      <c r="QPH21" s="177"/>
      <c r="QPI21" s="177"/>
      <c r="QPJ21" s="177"/>
      <c r="QPK21" s="177"/>
      <c r="QPL21" s="177"/>
      <c r="QPM21" s="177"/>
      <c r="QPN21" s="177"/>
      <c r="QPO21" s="177"/>
      <c r="QPP21" s="177"/>
      <c r="QPQ21" s="177"/>
      <c r="QPR21" s="177"/>
      <c r="QPS21" s="177"/>
      <c r="QPT21" s="177"/>
      <c r="QPU21" s="177"/>
      <c r="QPV21" s="177"/>
      <c r="QPW21" s="177"/>
      <c r="QPX21" s="177"/>
      <c r="QPY21" s="177"/>
      <c r="QPZ21" s="177"/>
      <c r="QQA21" s="177"/>
      <c r="QQB21" s="177"/>
      <c r="QQC21" s="177"/>
      <c r="QQD21" s="177"/>
      <c r="QQE21" s="177"/>
      <c r="QQF21" s="177"/>
      <c r="QQG21" s="177"/>
      <c r="QQH21" s="177"/>
      <c r="QQI21" s="177"/>
      <c r="QQJ21" s="177"/>
      <c r="QQK21" s="177"/>
      <c r="QQL21" s="177"/>
      <c r="QQM21" s="177"/>
      <c r="QQN21" s="177"/>
      <c r="QQO21" s="177"/>
      <c r="QQP21" s="177"/>
      <c r="QQQ21" s="177"/>
      <c r="QQR21" s="177"/>
      <c r="QQS21" s="177"/>
      <c r="QQT21" s="177"/>
      <c r="QQU21" s="177"/>
      <c r="QQV21" s="177"/>
      <c r="QQW21" s="177"/>
      <c r="QQX21" s="177"/>
      <c r="QQY21" s="177"/>
      <c r="QQZ21" s="177"/>
      <c r="QRA21" s="177"/>
      <c r="QRB21" s="177"/>
      <c r="QRC21" s="177"/>
      <c r="QRD21" s="177"/>
      <c r="QRE21" s="177"/>
      <c r="QRF21" s="177"/>
      <c r="QRG21" s="177"/>
      <c r="QRH21" s="177"/>
      <c r="QRI21" s="177"/>
      <c r="QRJ21" s="177"/>
      <c r="QRK21" s="177"/>
      <c r="QRL21" s="177"/>
      <c r="QRM21" s="177"/>
      <c r="QRN21" s="177"/>
      <c r="QRO21" s="177"/>
      <c r="QRP21" s="177"/>
      <c r="QRQ21" s="177"/>
      <c r="QRR21" s="177"/>
      <c r="QRS21" s="177"/>
      <c r="QRT21" s="177"/>
      <c r="QRU21" s="177"/>
      <c r="QRV21" s="177"/>
      <c r="QRW21" s="177"/>
      <c r="QRX21" s="177"/>
      <c r="QRY21" s="177"/>
      <c r="QRZ21" s="177"/>
      <c r="QSA21" s="177"/>
      <c r="QSB21" s="177"/>
      <c r="QSC21" s="177"/>
      <c r="QSD21" s="177"/>
      <c r="QSE21" s="177"/>
      <c r="QSF21" s="177"/>
      <c r="QSG21" s="177"/>
      <c r="QSH21" s="177"/>
      <c r="QSI21" s="177"/>
      <c r="QSJ21" s="177"/>
      <c r="QSK21" s="177"/>
      <c r="QSL21" s="177"/>
      <c r="QSM21" s="177"/>
      <c r="QSN21" s="177"/>
      <c r="QSO21" s="177"/>
      <c r="QSP21" s="177"/>
      <c r="QSQ21" s="177"/>
      <c r="QSR21" s="177"/>
      <c r="QSS21" s="177"/>
      <c r="QST21" s="177"/>
      <c r="QSU21" s="177"/>
      <c r="QSV21" s="177"/>
      <c r="QSW21" s="177"/>
      <c r="QSX21" s="177"/>
      <c r="QSY21" s="177"/>
      <c r="QSZ21" s="177"/>
      <c r="QTA21" s="177"/>
      <c r="QTB21" s="177"/>
      <c r="QTC21" s="177"/>
      <c r="QTD21" s="177"/>
      <c r="QTE21" s="177"/>
      <c r="QTF21" s="177"/>
      <c r="QTG21" s="177"/>
      <c r="QTH21" s="177"/>
      <c r="QTI21" s="177"/>
      <c r="QTJ21" s="177"/>
      <c r="QTK21" s="177"/>
      <c r="QTL21" s="177"/>
      <c r="QTM21" s="177"/>
      <c r="QTN21" s="177"/>
      <c r="QTO21" s="177"/>
      <c r="QTP21" s="177"/>
      <c r="QTQ21" s="177"/>
      <c r="QTR21" s="177"/>
      <c r="QTS21" s="177"/>
      <c r="QTT21" s="177"/>
      <c r="QTU21" s="177"/>
      <c r="QTV21" s="177"/>
      <c r="QTW21" s="177"/>
      <c r="QTX21" s="177"/>
      <c r="QTY21" s="177"/>
      <c r="QTZ21" s="177"/>
      <c r="QUA21" s="177"/>
      <c r="QUB21" s="177"/>
      <c r="QUC21" s="177"/>
      <c r="QUD21" s="177"/>
      <c r="QUE21" s="177"/>
      <c r="QUF21" s="177"/>
      <c r="QUG21" s="177"/>
      <c r="QUH21" s="177"/>
      <c r="QUI21" s="177"/>
      <c r="QUJ21" s="177"/>
      <c r="QUK21" s="177"/>
      <c r="QUL21" s="177"/>
      <c r="QUM21" s="177"/>
      <c r="QUN21" s="177"/>
      <c r="QUO21" s="177"/>
      <c r="QUP21" s="177"/>
      <c r="QUQ21" s="177"/>
      <c r="QUR21" s="177"/>
      <c r="QUS21" s="177"/>
      <c r="QUT21" s="177"/>
      <c r="QUU21" s="177"/>
      <c r="QUV21" s="177"/>
      <c r="QUW21" s="177"/>
      <c r="QUX21" s="177"/>
      <c r="QUY21" s="177"/>
      <c r="QUZ21" s="177"/>
      <c r="QVA21" s="177"/>
      <c r="QVB21" s="177"/>
      <c r="QVC21" s="177"/>
      <c r="QVD21" s="177"/>
      <c r="QVE21" s="177"/>
      <c r="QVF21" s="177"/>
      <c r="QVG21" s="177"/>
      <c r="QVH21" s="177"/>
      <c r="QVI21" s="177"/>
      <c r="QVJ21" s="177"/>
      <c r="QVK21" s="177"/>
      <c r="QVL21" s="177"/>
      <c r="QVM21" s="177"/>
      <c r="QVN21" s="177"/>
      <c r="QVO21" s="177"/>
      <c r="QVP21" s="177"/>
      <c r="QVQ21" s="177"/>
      <c r="QVR21" s="177"/>
      <c r="QVS21" s="177"/>
      <c r="QVT21" s="177"/>
      <c r="QVU21" s="177"/>
      <c r="QVV21" s="177"/>
      <c r="QVW21" s="177"/>
      <c r="QVX21" s="177"/>
      <c r="QVY21" s="177"/>
      <c r="QVZ21" s="177"/>
      <c r="QWA21" s="177"/>
      <c r="QWB21" s="177"/>
      <c r="QWC21" s="177"/>
      <c r="QWD21" s="177"/>
      <c r="QWE21" s="177"/>
      <c r="QWF21" s="177"/>
      <c r="QWG21" s="177"/>
      <c r="QWH21" s="177"/>
      <c r="QWI21" s="177"/>
      <c r="QWJ21" s="177"/>
      <c r="QWK21" s="177"/>
      <c r="QWL21" s="177"/>
      <c r="QWM21" s="177"/>
      <c r="QWN21" s="177"/>
      <c r="QWO21" s="177"/>
      <c r="QWP21" s="177"/>
      <c r="QWQ21" s="177"/>
      <c r="QWR21" s="177"/>
      <c r="QWS21" s="177"/>
      <c r="QWT21" s="177"/>
      <c r="QWU21" s="177"/>
      <c r="QWV21" s="177"/>
      <c r="QWW21" s="177"/>
      <c r="QWX21" s="177"/>
      <c r="QWY21" s="177"/>
      <c r="QWZ21" s="177"/>
      <c r="QXA21" s="177"/>
      <c r="QXB21" s="177"/>
      <c r="QXC21" s="177"/>
      <c r="QXD21" s="177"/>
      <c r="QXE21" s="177"/>
      <c r="QXF21" s="177"/>
      <c r="QXG21" s="177"/>
      <c r="QXH21" s="177"/>
      <c r="QXI21" s="177"/>
      <c r="QXJ21" s="177"/>
      <c r="QXK21" s="177"/>
      <c r="QXL21" s="177"/>
      <c r="QXM21" s="177"/>
      <c r="QXN21" s="177"/>
      <c r="QXO21" s="177"/>
      <c r="QXP21" s="177"/>
      <c r="QXQ21" s="177"/>
      <c r="QXR21" s="177"/>
      <c r="QXS21" s="177"/>
      <c r="QXT21" s="177"/>
      <c r="QXU21" s="177"/>
      <c r="QXV21" s="177"/>
      <c r="QXW21" s="177"/>
      <c r="QXX21" s="177"/>
      <c r="QXY21" s="177"/>
      <c r="QXZ21" s="177"/>
      <c r="QYA21" s="177"/>
      <c r="QYB21" s="177"/>
      <c r="QYC21" s="177"/>
      <c r="QYD21" s="177"/>
      <c r="QYE21" s="177"/>
      <c r="QYF21" s="177"/>
      <c r="QYG21" s="177"/>
      <c r="QYH21" s="177"/>
      <c r="QYI21" s="177"/>
      <c r="QYJ21" s="177"/>
      <c r="QYK21" s="177"/>
      <c r="QYL21" s="177"/>
      <c r="QYM21" s="177"/>
      <c r="QYN21" s="177"/>
      <c r="QYO21" s="177"/>
      <c r="QYP21" s="177"/>
      <c r="QYQ21" s="177"/>
      <c r="QYR21" s="177"/>
      <c r="QYS21" s="177"/>
      <c r="QYT21" s="177"/>
      <c r="QYU21" s="177"/>
      <c r="QYV21" s="177"/>
      <c r="QYW21" s="177"/>
      <c r="QYX21" s="177"/>
      <c r="QYY21" s="177"/>
      <c r="QYZ21" s="177"/>
      <c r="QZA21" s="177"/>
      <c r="QZB21" s="177"/>
      <c r="QZC21" s="177"/>
      <c r="QZD21" s="177"/>
      <c r="QZE21" s="177"/>
      <c r="QZF21" s="177"/>
      <c r="QZG21" s="177"/>
      <c r="QZH21" s="177"/>
      <c r="QZI21" s="177"/>
      <c r="QZJ21" s="177"/>
      <c r="QZK21" s="177"/>
      <c r="QZL21" s="177"/>
      <c r="QZM21" s="177"/>
      <c r="QZN21" s="177"/>
      <c r="QZO21" s="177"/>
      <c r="QZP21" s="177"/>
      <c r="QZQ21" s="177"/>
      <c r="QZR21" s="177"/>
      <c r="QZS21" s="177"/>
      <c r="QZT21" s="177"/>
      <c r="QZU21" s="177"/>
      <c r="QZV21" s="177"/>
      <c r="QZW21" s="177"/>
      <c r="QZX21" s="177"/>
      <c r="QZY21" s="177"/>
      <c r="QZZ21" s="177"/>
      <c r="RAA21" s="177"/>
      <c r="RAB21" s="177"/>
      <c r="RAC21" s="177"/>
      <c r="RAD21" s="177"/>
      <c r="RAE21" s="177"/>
      <c r="RAF21" s="177"/>
      <c r="RAG21" s="177"/>
      <c r="RAH21" s="177"/>
      <c r="RAI21" s="177"/>
      <c r="RAJ21" s="177"/>
      <c r="RAK21" s="177"/>
      <c r="RAL21" s="177"/>
      <c r="RAM21" s="177"/>
      <c r="RAN21" s="177"/>
      <c r="RAO21" s="177"/>
      <c r="RAP21" s="177"/>
      <c r="RAQ21" s="177"/>
      <c r="RAR21" s="177"/>
      <c r="RAS21" s="177"/>
      <c r="RAT21" s="177"/>
      <c r="RAU21" s="177"/>
      <c r="RAV21" s="177"/>
      <c r="RAW21" s="177"/>
      <c r="RAX21" s="177"/>
      <c r="RAY21" s="177"/>
      <c r="RAZ21" s="177"/>
      <c r="RBA21" s="177"/>
      <c r="RBB21" s="177"/>
      <c r="RBC21" s="177"/>
      <c r="RBD21" s="177"/>
      <c r="RBE21" s="177"/>
      <c r="RBF21" s="177"/>
      <c r="RBG21" s="177"/>
      <c r="RBH21" s="177"/>
      <c r="RBI21" s="177"/>
      <c r="RBJ21" s="177"/>
      <c r="RBK21" s="177"/>
      <c r="RBL21" s="177"/>
      <c r="RBM21" s="177"/>
      <c r="RBN21" s="177"/>
      <c r="RBO21" s="177"/>
      <c r="RBP21" s="177"/>
      <c r="RBQ21" s="177"/>
      <c r="RBR21" s="177"/>
      <c r="RBS21" s="177"/>
      <c r="RBT21" s="177"/>
      <c r="RBU21" s="177"/>
      <c r="RBV21" s="177"/>
      <c r="RBW21" s="177"/>
      <c r="RBX21" s="177"/>
      <c r="RBY21" s="177"/>
      <c r="RBZ21" s="177"/>
      <c r="RCA21" s="177"/>
      <c r="RCB21" s="177"/>
      <c r="RCC21" s="177"/>
      <c r="RCD21" s="177"/>
      <c r="RCE21" s="177"/>
      <c r="RCF21" s="177"/>
      <c r="RCG21" s="177"/>
      <c r="RCH21" s="177"/>
      <c r="RCI21" s="177"/>
      <c r="RCJ21" s="177"/>
      <c r="RCK21" s="177"/>
      <c r="RCL21" s="177"/>
      <c r="RCM21" s="177"/>
      <c r="RCN21" s="177"/>
      <c r="RCO21" s="177"/>
      <c r="RCP21" s="177"/>
      <c r="RCQ21" s="177"/>
      <c r="RCR21" s="177"/>
      <c r="RCS21" s="177"/>
      <c r="RCT21" s="177"/>
      <c r="RCU21" s="177"/>
      <c r="RCV21" s="177"/>
      <c r="RCW21" s="177"/>
      <c r="RCX21" s="177"/>
      <c r="RCY21" s="177"/>
      <c r="RCZ21" s="177"/>
      <c r="RDA21" s="177"/>
      <c r="RDB21" s="177"/>
      <c r="RDC21" s="177"/>
      <c r="RDD21" s="177"/>
      <c r="RDE21" s="177"/>
      <c r="RDF21" s="177"/>
      <c r="RDG21" s="177"/>
      <c r="RDH21" s="177"/>
      <c r="RDI21" s="177"/>
      <c r="RDJ21" s="177"/>
      <c r="RDK21" s="177"/>
      <c r="RDL21" s="177"/>
      <c r="RDM21" s="177"/>
      <c r="RDN21" s="177"/>
      <c r="RDO21" s="177"/>
      <c r="RDP21" s="177"/>
      <c r="RDQ21" s="177"/>
      <c r="RDR21" s="177"/>
      <c r="RDS21" s="177"/>
      <c r="RDT21" s="177"/>
      <c r="RDU21" s="177"/>
      <c r="RDV21" s="177"/>
      <c r="RDW21" s="177"/>
      <c r="RDX21" s="177"/>
      <c r="RDY21" s="177"/>
      <c r="RDZ21" s="177"/>
      <c r="REA21" s="177"/>
      <c r="REB21" s="177"/>
      <c r="REC21" s="177"/>
      <c r="RED21" s="177"/>
      <c r="REE21" s="177"/>
      <c r="REF21" s="177"/>
      <c r="REG21" s="177"/>
      <c r="REH21" s="177"/>
      <c r="REI21" s="177"/>
      <c r="REJ21" s="177"/>
      <c r="REK21" s="177"/>
      <c r="REL21" s="177"/>
      <c r="REM21" s="177"/>
      <c r="REN21" s="177"/>
      <c r="REO21" s="177"/>
      <c r="REP21" s="177"/>
      <c r="REQ21" s="177"/>
      <c r="RER21" s="177"/>
      <c r="RES21" s="177"/>
      <c r="RET21" s="177"/>
      <c r="REU21" s="177"/>
      <c r="REV21" s="177"/>
      <c r="REW21" s="177"/>
      <c r="REX21" s="177"/>
      <c r="REY21" s="177"/>
      <c r="REZ21" s="177"/>
      <c r="RFA21" s="177"/>
      <c r="RFB21" s="177"/>
      <c r="RFC21" s="177"/>
      <c r="RFD21" s="177"/>
      <c r="RFE21" s="177"/>
      <c r="RFF21" s="177"/>
      <c r="RFG21" s="177"/>
      <c r="RFH21" s="177"/>
      <c r="RFI21" s="177"/>
      <c r="RFJ21" s="177"/>
      <c r="RFK21" s="177"/>
      <c r="RFL21" s="177"/>
      <c r="RFM21" s="177"/>
      <c r="RFN21" s="177"/>
      <c r="RFO21" s="177"/>
      <c r="RFP21" s="177"/>
      <c r="RFQ21" s="177"/>
      <c r="RFR21" s="177"/>
      <c r="RFS21" s="177"/>
      <c r="RFT21" s="177"/>
      <c r="RFU21" s="177"/>
      <c r="RFV21" s="177"/>
      <c r="RFW21" s="177"/>
      <c r="RFX21" s="177"/>
      <c r="RFY21" s="177"/>
      <c r="RFZ21" s="177"/>
      <c r="RGA21" s="177"/>
      <c r="RGB21" s="177"/>
      <c r="RGC21" s="177"/>
      <c r="RGD21" s="177"/>
      <c r="RGE21" s="177"/>
      <c r="RGF21" s="177"/>
      <c r="RGG21" s="177"/>
      <c r="RGH21" s="177"/>
      <c r="RGI21" s="177"/>
      <c r="RGJ21" s="177"/>
      <c r="RGK21" s="177"/>
      <c r="RGL21" s="177"/>
      <c r="RGM21" s="177"/>
      <c r="RGN21" s="177"/>
      <c r="RGO21" s="177"/>
      <c r="RGP21" s="177"/>
      <c r="RGQ21" s="177"/>
      <c r="RGR21" s="177"/>
      <c r="RGS21" s="177"/>
      <c r="RGT21" s="177"/>
      <c r="RGU21" s="177"/>
      <c r="RGV21" s="177"/>
      <c r="RGW21" s="177"/>
      <c r="RGX21" s="177"/>
      <c r="RGY21" s="177"/>
      <c r="RGZ21" s="177"/>
      <c r="RHA21" s="177"/>
      <c r="RHB21" s="177"/>
      <c r="RHC21" s="177"/>
      <c r="RHD21" s="177"/>
      <c r="RHE21" s="177"/>
      <c r="RHF21" s="177"/>
      <c r="RHG21" s="177"/>
      <c r="RHH21" s="177"/>
      <c r="RHI21" s="177"/>
      <c r="RHJ21" s="177"/>
      <c r="RHK21" s="177"/>
      <c r="RHL21" s="177"/>
      <c r="RHM21" s="177"/>
      <c r="RHN21" s="177"/>
      <c r="RHO21" s="177"/>
      <c r="RHP21" s="177"/>
      <c r="RHQ21" s="177"/>
      <c r="RHR21" s="177"/>
      <c r="RHS21" s="177"/>
      <c r="RHT21" s="177"/>
      <c r="RHU21" s="177"/>
      <c r="RHV21" s="177"/>
      <c r="RHW21" s="177"/>
      <c r="RHX21" s="177"/>
      <c r="RHY21" s="177"/>
      <c r="RHZ21" s="177"/>
      <c r="RIA21" s="177"/>
      <c r="RIB21" s="177"/>
      <c r="RIC21" s="177"/>
      <c r="RID21" s="177"/>
      <c r="RIE21" s="177"/>
      <c r="RIF21" s="177"/>
      <c r="RIG21" s="177"/>
      <c r="RIH21" s="177"/>
      <c r="RII21" s="177"/>
      <c r="RIJ21" s="177"/>
      <c r="RIK21" s="177"/>
      <c r="RIL21" s="177"/>
      <c r="RIM21" s="177"/>
      <c r="RIN21" s="177"/>
      <c r="RIO21" s="177"/>
      <c r="RIP21" s="177"/>
      <c r="RIQ21" s="177"/>
      <c r="RIR21" s="177"/>
      <c r="RIS21" s="177"/>
      <c r="RIT21" s="177"/>
      <c r="RIU21" s="177"/>
      <c r="RIV21" s="177"/>
      <c r="RIW21" s="177"/>
      <c r="RIX21" s="177"/>
      <c r="RIY21" s="177"/>
      <c r="RIZ21" s="177"/>
      <c r="RJA21" s="177"/>
      <c r="RJB21" s="177"/>
      <c r="RJC21" s="177"/>
      <c r="RJD21" s="177"/>
      <c r="RJE21" s="177"/>
      <c r="RJF21" s="177"/>
      <c r="RJG21" s="177"/>
      <c r="RJH21" s="177"/>
      <c r="RJI21" s="177"/>
      <c r="RJJ21" s="177"/>
      <c r="RJK21" s="177"/>
      <c r="RJL21" s="177"/>
      <c r="RJM21" s="177"/>
      <c r="RJN21" s="177"/>
      <c r="RJO21" s="177"/>
      <c r="RJP21" s="177"/>
      <c r="RJQ21" s="177"/>
      <c r="RJR21" s="177"/>
      <c r="RJS21" s="177"/>
      <c r="RJT21" s="177"/>
      <c r="RJU21" s="177"/>
      <c r="RJV21" s="177"/>
      <c r="RJW21" s="177"/>
      <c r="RJX21" s="177"/>
      <c r="RJY21" s="177"/>
      <c r="RJZ21" s="177"/>
      <c r="RKA21" s="177"/>
      <c r="RKB21" s="177"/>
      <c r="RKC21" s="177"/>
      <c r="RKD21" s="177"/>
      <c r="RKE21" s="177"/>
      <c r="RKF21" s="177"/>
      <c r="RKG21" s="177"/>
      <c r="RKH21" s="177"/>
      <c r="RKI21" s="177"/>
      <c r="RKJ21" s="177"/>
      <c r="RKK21" s="177"/>
      <c r="RKL21" s="177"/>
      <c r="RKM21" s="177"/>
      <c r="RKN21" s="177"/>
      <c r="RKO21" s="177"/>
      <c r="RKP21" s="177"/>
      <c r="RKQ21" s="177"/>
      <c r="RKR21" s="177"/>
      <c r="RKS21" s="177"/>
      <c r="RKT21" s="177"/>
      <c r="RKU21" s="177"/>
      <c r="RKV21" s="177"/>
      <c r="RKW21" s="177"/>
      <c r="RKX21" s="177"/>
      <c r="RKY21" s="177"/>
      <c r="RKZ21" s="177"/>
      <c r="RLA21" s="177"/>
      <c r="RLB21" s="177"/>
      <c r="RLC21" s="177"/>
      <c r="RLD21" s="177"/>
      <c r="RLE21" s="177"/>
      <c r="RLF21" s="177"/>
      <c r="RLG21" s="177"/>
      <c r="RLH21" s="177"/>
      <c r="RLI21" s="177"/>
      <c r="RLJ21" s="177"/>
      <c r="RLK21" s="177"/>
      <c r="RLL21" s="177"/>
      <c r="RLM21" s="177"/>
      <c r="RLN21" s="177"/>
      <c r="RLO21" s="177"/>
      <c r="RLP21" s="177"/>
      <c r="RLQ21" s="177"/>
      <c r="RLR21" s="177"/>
      <c r="RLS21" s="177"/>
      <c r="RLT21" s="177"/>
      <c r="RLU21" s="177"/>
      <c r="RLV21" s="177"/>
      <c r="RLW21" s="177"/>
      <c r="RLX21" s="177"/>
      <c r="RLY21" s="177"/>
      <c r="RLZ21" s="177"/>
      <c r="RMA21" s="177"/>
      <c r="RMB21" s="177"/>
      <c r="RMC21" s="177"/>
      <c r="RMD21" s="177"/>
      <c r="RME21" s="177"/>
      <c r="RMF21" s="177"/>
      <c r="RMG21" s="177"/>
      <c r="RMH21" s="177"/>
      <c r="RMI21" s="177"/>
      <c r="RMJ21" s="177"/>
      <c r="RMK21" s="177"/>
      <c r="RML21" s="177"/>
      <c r="RMM21" s="177"/>
      <c r="RMN21" s="177"/>
      <c r="RMO21" s="177"/>
      <c r="RMP21" s="177"/>
      <c r="RMQ21" s="177"/>
      <c r="RMR21" s="177"/>
      <c r="RMS21" s="177"/>
      <c r="RMT21" s="177"/>
      <c r="RMU21" s="177"/>
      <c r="RMV21" s="177"/>
      <c r="RMW21" s="177"/>
      <c r="RMX21" s="177"/>
      <c r="RMY21" s="177"/>
      <c r="RMZ21" s="177"/>
      <c r="RNA21" s="177"/>
      <c r="RNB21" s="177"/>
      <c r="RNC21" s="177"/>
      <c r="RND21" s="177"/>
      <c r="RNE21" s="177"/>
      <c r="RNF21" s="177"/>
      <c r="RNG21" s="177"/>
      <c r="RNH21" s="177"/>
      <c r="RNI21" s="177"/>
      <c r="RNJ21" s="177"/>
      <c r="RNK21" s="177"/>
      <c r="RNL21" s="177"/>
      <c r="RNM21" s="177"/>
      <c r="RNN21" s="177"/>
      <c r="RNO21" s="177"/>
      <c r="RNP21" s="177"/>
      <c r="RNQ21" s="177"/>
      <c r="RNR21" s="177"/>
      <c r="RNS21" s="177"/>
      <c r="RNT21" s="177"/>
      <c r="RNU21" s="177"/>
      <c r="RNV21" s="177"/>
      <c r="RNW21" s="177"/>
      <c r="RNX21" s="177"/>
      <c r="RNY21" s="177"/>
      <c r="RNZ21" s="177"/>
      <c r="ROA21" s="177"/>
      <c r="ROB21" s="177"/>
      <c r="ROC21" s="177"/>
      <c r="ROD21" s="177"/>
      <c r="ROE21" s="177"/>
      <c r="ROF21" s="177"/>
      <c r="ROG21" s="177"/>
      <c r="ROH21" s="177"/>
      <c r="ROI21" s="177"/>
      <c r="ROJ21" s="177"/>
      <c r="ROK21" s="177"/>
      <c r="ROL21" s="177"/>
      <c r="ROM21" s="177"/>
      <c r="RON21" s="177"/>
      <c r="ROO21" s="177"/>
      <c r="ROP21" s="177"/>
      <c r="ROQ21" s="177"/>
      <c r="ROR21" s="177"/>
      <c r="ROS21" s="177"/>
      <c r="ROT21" s="177"/>
      <c r="ROU21" s="177"/>
      <c r="ROV21" s="177"/>
      <c r="ROW21" s="177"/>
      <c r="ROX21" s="177"/>
      <c r="ROY21" s="177"/>
      <c r="ROZ21" s="177"/>
      <c r="RPA21" s="177"/>
      <c r="RPB21" s="177"/>
      <c r="RPC21" s="177"/>
      <c r="RPD21" s="177"/>
      <c r="RPE21" s="177"/>
      <c r="RPF21" s="177"/>
      <c r="RPG21" s="177"/>
      <c r="RPH21" s="177"/>
      <c r="RPI21" s="177"/>
      <c r="RPJ21" s="177"/>
      <c r="RPK21" s="177"/>
      <c r="RPL21" s="177"/>
      <c r="RPM21" s="177"/>
      <c r="RPN21" s="177"/>
      <c r="RPO21" s="177"/>
      <c r="RPP21" s="177"/>
      <c r="RPQ21" s="177"/>
      <c r="RPR21" s="177"/>
      <c r="RPS21" s="177"/>
      <c r="RPT21" s="177"/>
      <c r="RPU21" s="177"/>
      <c r="RPV21" s="177"/>
      <c r="RPW21" s="177"/>
      <c r="RPX21" s="177"/>
      <c r="RPY21" s="177"/>
      <c r="RPZ21" s="177"/>
      <c r="RQA21" s="177"/>
      <c r="RQB21" s="177"/>
      <c r="RQC21" s="177"/>
      <c r="RQD21" s="177"/>
      <c r="RQE21" s="177"/>
      <c r="RQF21" s="177"/>
      <c r="RQG21" s="177"/>
      <c r="RQH21" s="177"/>
      <c r="RQI21" s="177"/>
      <c r="RQJ21" s="177"/>
      <c r="RQK21" s="177"/>
      <c r="RQL21" s="177"/>
      <c r="RQM21" s="177"/>
      <c r="RQN21" s="177"/>
      <c r="RQO21" s="177"/>
      <c r="RQP21" s="177"/>
      <c r="RQQ21" s="177"/>
      <c r="RQR21" s="177"/>
      <c r="RQS21" s="177"/>
      <c r="RQT21" s="177"/>
      <c r="RQU21" s="177"/>
      <c r="RQV21" s="177"/>
      <c r="RQW21" s="177"/>
      <c r="RQX21" s="177"/>
      <c r="RQY21" s="177"/>
      <c r="RQZ21" s="177"/>
      <c r="RRA21" s="177"/>
      <c r="RRB21" s="177"/>
      <c r="RRC21" s="177"/>
      <c r="RRD21" s="177"/>
      <c r="RRE21" s="177"/>
      <c r="RRF21" s="177"/>
      <c r="RRG21" s="177"/>
      <c r="RRH21" s="177"/>
      <c r="RRI21" s="177"/>
      <c r="RRJ21" s="177"/>
      <c r="RRK21" s="177"/>
      <c r="RRL21" s="177"/>
      <c r="RRM21" s="177"/>
      <c r="RRN21" s="177"/>
      <c r="RRO21" s="177"/>
      <c r="RRP21" s="177"/>
      <c r="RRQ21" s="177"/>
      <c r="RRR21" s="177"/>
      <c r="RRS21" s="177"/>
      <c r="RRT21" s="177"/>
      <c r="RRU21" s="177"/>
      <c r="RRV21" s="177"/>
      <c r="RRW21" s="177"/>
      <c r="RRX21" s="177"/>
      <c r="RRY21" s="177"/>
      <c r="RRZ21" s="177"/>
      <c r="RSA21" s="177"/>
      <c r="RSB21" s="177"/>
      <c r="RSC21" s="177"/>
      <c r="RSD21" s="177"/>
      <c r="RSE21" s="177"/>
      <c r="RSF21" s="177"/>
      <c r="RSG21" s="177"/>
      <c r="RSH21" s="177"/>
      <c r="RSI21" s="177"/>
      <c r="RSJ21" s="177"/>
      <c r="RSK21" s="177"/>
      <c r="RSL21" s="177"/>
      <c r="RSM21" s="177"/>
      <c r="RSN21" s="177"/>
      <c r="RSO21" s="177"/>
      <c r="RSP21" s="177"/>
      <c r="RSQ21" s="177"/>
      <c r="RSR21" s="177"/>
      <c r="RSS21" s="177"/>
      <c r="RST21" s="177"/>
      <c r="RSU21" s="177"/>
      <c r="RSV21" s="177"/>
      <c r="RSW21" s="177"/>
      <c r="RSX21" s="177"/>
      <c r="RSY21" s="177"/>
      <c r="RSZ21" s="177"/>
      <c r="RTA21" s="177"/>
      <c r="RTB21" s="177"/>
      <c r="RTC21" s="177"/>
      <c r="RTD21" s="177"/>
      <c r="RTE21" s="177"/>
      <c r="RTF21" s="177"/>
      <c r="RTG21" s="177"/>
      <c r="RTH21" s="177"/>
      <c r="RTI21" s="177"/>
      <c r="RTJ21" s="177"/>
      <c r="RTK21" s="177"/>
      <c r="RTL21" s="177"/>
      <c r="RTM21" s="177"/>
      <c r="RTN21" s="177"/>
      <c r="RTO21" s="177"/>
      <c r="RTP21" s="177"/>
      <c r="RTQ21" s="177"/>
      <c r="RTR21" s="177"/>
      <c r="RTS21" s="177"/>
      <c r="RTT21" s="177"/>
      <c r="RTU21" s="177"/>
      <c r="RTV21" s="177"/>
      <c r="RTW21" s="177"/>
      <c r="RTX21" s="177"/>
      <c r="RTY21" s="177"/>
      <c r="RTZ21" s="177"/>
      <c r="RUA21" s="177"/>
      <c r="RUB21" s="177"/>
      <c r="RUC21" s="177"/>
      <c r="RUD21" s="177"/>
      <c r="RUE21" s="177"/>
      <c r="RUF21" s="177"/>
      <c r="RUG21" s="177"/>
      <c r="RUH21" s="177"/>
      <c r="RUI21" s="177"/>
      <c r="RUJ21" s="177"/>
      <c r="RUK21" s="177"/>
      <c r="RUL21" s="177"/>
      <c r="RUM21" s="177"/>
      <c r="RUN21" s="177"/>
      <c r="RUO21" s="177"/>
      <c r="RUP21" s="177"/>
      <c r="RUQ21" s="177"/>
      <c r="RUR21" s="177"/>
      <c r="RUS21" s="177"/>
      <c r="RUT21" s="177"/>
      <c r="RUU21" s="177"/>
      <c r="RUV21" s="177"/>
      <c r="RUW21" s="177"/>
      <c r="RUX21" s="177"/>
      <c r="RUY21" s="177"/>
      <c r="RUZ21" s="177"/>
      <c r="RVA21" s="177"/>
      <c r="RVB21" s="177"/>
      <c r="RVC21" s="177"/>
      <c r="RVD21" s="177"/>
      <c r="RVE21" s="177"/>
      <c r="RVF21" s="177"/>
      <c r="RVG21" s="177"/>
      <c r="RVH21" s="177"/>
      <c r="RVI21" s="177"/>
      <c r="RVJ21" s="177"/>
      <c r="RVK21" s="177"/>
      <c r="RVL21" s="177"/>
      <c r="RVM21" s="177"/>
      <c r="RVN21" s="177"/>
      <c r="RVO21" s="177"/>
      <c r="RVP21" s="177"/>
      <c r="RVQ21" s="177"/>
      <c r="RVR21" s="177"/>
      <c r="RVS21" s="177"/>
      <c r="RVT21" s="177"/>
      <c r="RVU21" s="177"/>
      <c r="RVV21" s="177"/>
      <c r="RVW21" s="177"/>
      <c r="RVX21" s="177"/>
      <c r="RVY21" s="177"/>
      <c r="RVZ21" s="177"/>
      <c r="RWA21" s="177"/>
      <c r="RWB21" s="177"/>
      <c r="RWC21" s="177"/>
      <c r="RWD21" s="177"/>
      <c r="RWE21" s="177"/>
      <c r="RWF21" s="177"/>
      <c r="RWG21" s="177"/>
      <c r="RWH21" s="177"/>
      <c r="RWI21" s="177"/>
      <c r="RWJ21" s="177"/>
      <c r="RWK21" s="177"/>
      <c r="RWL21" s="177"/>
      <c r="RWM21" s="177"/>
      <c r="RWN21" s="177"/>
      <c r="RWO21" s="177"/>
      <c r="RWP21" s="177"/>
      <c r="RWQ21" s="177"/>
      <c r="RWR21" s="177"/>
      <c r="RWS21" s="177"/>
      <c r="RWT21" s="177"/>
      <c r="RWU21" s="177"/>
      <c r="RWV21" s="177"/>
      <c r="RWW21" s="177"/>
      <c r="RWX21" s="177"/>
      <c r="RWY21" s="177"/>
      <c r="RWZ21" s="177"/>
      <c r="RXA21" s="177"/>
      <c r="RXB21" s="177"/>
      <c r="RXC21" s="177"/>
      <c r="RXD21" s="177"/>
      <c r="RXE21" s="177"/>
      <c r="RXF21" s="177"/>
      <c r="RXG21" s="177"/>
      <c r="RXH21" s="177"/>
      <c r="RXI21" s="177"/>
      <c r="RXJ21" s="177"/>
      <c r="RXK21" s="177"/>
      <c r="RXL21" s="177"/>
      <c r="RXM21" s="177"/>
      <c r="RXN21" s="177"/>
      <c r="RXO21" s="177"/>
      <c r="RXP21" s="177"/>
      <c r="RXQ21" s="177"/>
      <c r="RXR21" s="177"/>
      <c r="RXS21" s="177"/>
      <c r="RXT21" s="177"/>
      <c r="RXU21" s="177"/>
      <c r="RXV21" s="177"/>
      <c r="RXW21" s="177"/>
      <c r="RXX21" s="177"/>
      <c r="RXY21" s="177"/>
      <c r="RXZ21" s="177"/>
      <c r="RYA21" s="177"/>
      <c r="RYB21" s="177"/>
      <c r="RYC21" s="177"/>
      <c r="RYD21" s="177"/>
      <c r="RYE21" s="177"/>
      <c r="RYF21" s="177"/>
      <c r="RYG21" s="177"/>
      <c r="RYH21" s="177"/>
      <c r="RYI21" s="177"/>
      <c r="RYJ21" s="177"/>
      <c r="RYK21" s="177"/>
      <c r="RYL21" s="177"/>
      <c r="RYM21" s="177"/>
      <c r="RYN21" s="177"/>
      <c r="RYO21" s="177"/>
      <c r="RYP21" s="177"/>
      <c r="RYQ21" s="177"/>
      <c r="RYR21" s="177"/>
      <c r="RYS21" s="177"/>
      <c r="RYT21" s="177"/>
      <c r="RYU21" s="177"/>
      <c r="RYV21" s="177"/>
      <c r="RYW21" s="177"/>
      <c r="RYX21" s="177"/>
      <c r="RYY21" s="177"/>
      <c r="RYZ21" s="177"/>
      <c r="RZA21" s="177"/>
      <c r="RZB21" s="177"/>
      <c r="RZC21" s="177"/>
      <c r="RZD21" s="177"/>
      <c r="RZE21" s="177"/>
      <c r="RZF21" s="177"/>
      <c r="RZG21" s="177"/>
      <c r="RZH21" s="177"/>
      <c r="RZI21" s="177"/>
      <c r="RZJ21" s="177"/>
      <c r="RZK21" s="177"/>
      <c r="RZL21" s="177"/>
      <c r="RZM21" s="177"/>
      <c r="RZN21" s="177"/>
      <c r="RZO21" s="177"/>
      <c r="RZP21" s="177"/>
      <c r="RZQ21" s="177"/>
      <c r="RZR21" s="177"/>
      <c r="RZS21" s="177"/>
      <c r="RZT21" s="177"/>
      <c r="RZU21" s="177"/>
      <c r="RZV21" s="177"/>
      <c r="RZW21" s="177"/>
      <c r="RZX21" s="177"/>
      <c r="RZY21" s="177"/>
      <c r="RZZ21" s="177"/>
      <c r="SAA21" s="177"/>
      <c r="SAB21" s="177"/>
      <c r="SAC21" s="177"/>
      <c r="SAD21" s="177"/>
      <c r="SAE21" s="177"/>
      <c r="SAF21" s="177"/>
      <c r="SAG21" s="177"/>
      <c r="SAH21" s="177"/>
      <c r="SAI21" s="177"/>
      <c r="SAJ21" s="177"/>
      <c r="SAK21" s="177"/>
      <c r="SAL21" s="177"/>
      <c r="SAM21" s="177"/>
      <c r="SAN21" s="177"/>
      <c r="SAO21" s="177"/>
      <c r="SAP21" s="177"/>
      <c r="SAQ21" s="177"/>
      <c r="SAR21" s="177"/>
      <c r="SAS21" s="177"/>
      <c r="SAT21" s="177"/>
      <c r="SAU21" s="177"/>
      <c r="SAV21" s="177"/>
      <c r="SAW21" s="177"/>
      <c r="SAX21" s="177"/>
      <c r="SAY21" s="177"/>
      <c r="SAZ21" s="177"/>
      <c r="SBA21" s="177"/>
      <c r="SBB21" s="177"/>
      <c r="SBC21" s="177"/>
      <c r="SBD21" s="177"/>
      <c r="SBE21" s="177"/>
      <c r="SBF21" s="177"/>
      <c r="SBG21" s="177"/>
      <c r="SBH21" s="177"/>
      <c r="SBI21" s="177"/>
      <c r="SBJ21" s="177"/>
      <c r="SBK21" s="177"/>
      <c r="SBL21" s="177"/>
      <c r="SBM21" s="177"/>
      <c r="SBN21" s="177"/>
      <c r="SBO21" s="177"/>
      <c r="SBP21" s="177"/>
      <c r="SBQ21" s="177"/>
      <c r="SBR21" s="177"/>
      <c r="SBS21" s="177"/>
      <c r="SBT21" s="177"/>
      <c r="SBU21" s="177"/>
      <c r="SBV21" s="177"/>
      <c r="SBW21" s="177"/>
      <c r="SBX21" s="177"/>
      <c r="SBY21" s="177"/>
      <c r="SBZ21" s="177"/>
      <c r="SCA21" s="177"/>
      <c r="SCB21" s="177"/>
      <c r="SCC21" s="177"/>
      <c r="SCD21" s="177"/>
      <c r="SCE21" s="177"/>
      <c r="SCF21" s="177"/>
      <c r="SCG21" s="177"/>
      <c r="SCH21" s="177"/>
      <c r="SCI21" s="177"/>
      <c r="SCJ21" s="177"/>
      <c r="SCK21" s="177"/>
      <c r="SCL21" s="177"/>
      <c r="SCM21" s="177"/>
      <c r="SCN21" s="177"/>
      <c r="SCO21" s="177"/>
      <c r="SCP21" s="177"/>
      <c r="SCQ21" s="177"/>
      <c r="SCR21" s="177"/>
      <c r="SCS21" s="177"/>
      <c r="SCT21" s="177"/>
      <c r="SCU21" s="177"/>
      <c r="SCV21" s="177"/>
      <c r="SCW21" s="177"/>
      <c r="SCX21" s="177"/>
      <c r="SCY21" s="177"/>
      <c r="SCZ21" s="177"/>
      <c r="SDA21" s="177"/>
      <c r="SDB21" s="177"/>
      <c r="SDC21" s="177"/>
      <c r="SDD21" s="177"/>
      <c r="SDE21" s="177"/>
      <c r="SDF21" s="177"/>
      <c r="SDG21" s="177"/>
      <c r="SDH21" s="177"/>
      <c r="SDI21" s="177"/>
      <c r="SDJ21" s="177"/>
      <c r="SDK21" s="177"/>
      <c r="SDL21" s="177"/>
      <c r="SDM21" s="177"/>
      <c r="SDN21" s="177"/>
      <c r="SDO21" s="177"/>
      <c r="SDP21" s="177"/>
      <c r="SDQ21" s="177"/>
      <c r="SDR21" s="177"/>
      <c r="SDS21" s="177"/>
      <c r="SDT21" s="177"/>
      <c r="SDU21" s="177"/>
      <c r="SDV21" s="177"/>
      <c r="SDW21" s="177"/>
      <c r="SDX21" s="177"/>
      <c r="SDY21" s="177"/>
      <c r="SDZ21" s="177"/>
      <c r="SEA21" s="177"/>
      <c r="SEB21" s="177"/>
      <c r="SEC21" s="177"/>
      <c r="SED21" s="177"/>
      <c r="SEE21" s="177"/>
      <c r="SEF21" s="177"/>
      <c r="SEG21" s="177"/>
      <c r="SEH21" s="177"/>
      <c r="SEI21" s="177"/>
      <c r="SEJ21" s="177"/>
      <c r="SEK21" s="177"/>
      <c r="SEL21" s="177"/>
      <c r="SEM21" s="177"/>
      <c r="SEN21" s="177"/>
      <c r="SEO21" s="177"/>
      <c r="SEP21" s="177"/>
      <c r="SEQ21" s="177"/>
      <c r="SER21" s="177"/>
      <c r="SES21" s="177"/>
      <c r="SET21" s="177"/>
      <c r="SEU21" s="177"/>
      <c r="SEV21" s="177"/>
      <c r="SEW21" s="177"/>
      <c r="SEX21" s="177"/>
      <c r="SEY21" s="177"/>
      <c r="SEZ21" s="177"/>
      <c r="SFA21" s="177"/>
      <c r="SFB21" s="177"/>
      <c r="SFC21" s="177"/>
      <c r="SFD21" s="177"/>
      <c r="SFE21" s="177"/>
      <c r="SFF21" s="177"/>
      <c r="SFG21" s="177"/>
      <c r="SFH21" s="177"/>
      <c r="SFI21" s="177"/>
      <c r="SFJ21" s="177"/>
      <c r="SFK21" s="177"/>
      <c r="SFL21" s="177"/>
      <c r="SFM21" s="177"/>
      <c r="SFN21" s="177"/>
      <c r="SFO21" s="177"/>
      <c r="SFP21" s="177"/>
      <c r="SFQ21" s="177"/>
      <c r="SFR21" s="177"/>
      <c r="SFS21" s="177"/>
      <c r="SFT21" s="177"/>
      <c r="SFU21" s="177"/>
      <c r="SFV21" s="177"/>
      <c r="SFW21" s="177"/>
      <c r="SFX21" s="177"/>
      <c r="SFY21" s="177"/>
      <c r="SFZ21" s="177"/>
      <c r="SGA21" s="177"/>
      <c r="SGB21" s="177"/>
      <c r="SGC21" s="177"/>
      <c r="SGD21" s="177"/>
      <c r="SGE21" s="177"/>
      <c r="SGF21" s="177"/>
      <c r="SGG21" s="177"/>
      <c r="SGH21" s="177"/>
      <c r="SGI21" s="177"/>
      <c r="SGJ21" s="177"/>
      <c r="SGK21" s="177"/>
      <c r="SGL21" s="177"/>
      <c r="SGM21" s="177"/>
      <c r="SGN21" s="177"/>
      <c r="SGO21" s="177"/>
      <c r="SGP21" s="177"/>
      <c r="SGQ21" s="177"/>
      <c r="SGR21" s="177"/>
      <c r="SGS21" s="177"/>
      <c r="SGT21" s="177"/>
      <c r="SGU21" s="177"/>
      <c r="SGV21" s="177"/>
      <c r="SGW21" s="177"/>
      <c r="SGX21" s="177"/>
      <c r="SGY21" s="177"/>
      <c r="SGZ21" s="177"/>
      <c r="SHA21" s="177"/>
      <c r="SHB21" s="177"/>
      <c r="SHC21" s="177"/>
      <c r="SHD21" s="177"/>
      <c r="SHE21" s="177"/>
      <c r="SHF21" s="177"/>
      <c r="SHG21" s="177"/>
      <c r="SHH21" s="177"/>
      <c r="SHI21" s="177"/>
      <c r="SHJ21" s="177"/>
      <c r="SHK21" s="177"/>
      <c r="SHL21" s="177"/>
      <c r="SHM21" s="177"/>
      <c r="SHN21" s="177"/>
      <c r="SHO21" s="177"/>
      <c r="SHP21" s="177"/>
      <c r="SHQ21" s="177"/>
      <c r="SHR21" s="177"/>
      <c r="SHS21" s="177"/>
      <c r="SHT21" s="177"/>
      <c r="SHU21" s="177"/>
      <c r="SHV21" s="177"/>
      <c r="SHW21" s="177"/>
      <c r="SHX21" s="177"/>
      <c r="SHY21" s="177"/>
      <c r="SHZ21" s="177"/>
      <c r="SIA21" s="177"/>
      <c r="SIB21" s="177"/>
      <c r="SIC21" s="177"/>
      <c r="SID21" s="177"/>
      <c r="SIE21" s="177"/>
      <c r="SIF21" s="177"/>
      <c r="SIG21" s="177"/>
      <c r="SIH21" s="177"/>
      <c r="SII21" s="177"/>
      <c r="SIJ21" s="177"/>
      <c r="SIK21" s="177"/>
      <c r="SIL21" s="177"/>
      <c r="SIM21" s="177"/>
      <c r="SIN21" s="177"/>
      <c r="SIO21" s="177"/>
      <c r="SIP21" s="177"/>
      <c r="SIQ21" s="177"/>
      <c r="SIR21" s="177"/>
      <c r="SIS21" s="177"/>
      <c r="SIT21" s="177"/>
      <c r="SIU21" s="177"/>
      <c r="SIV21" s="177"/>
      <c r="SIW21" s="177"/>
      <c r="SIX21" s="177"/>
      <c r="SIY21" s="177"/>
      <c r="SIZ21" s="177"/>
      <c r="SJA21" s="177"/>
      <c r="SJB21" s="177"/>
      <c r="SJC21" s="177"/>
      <c r="SJD21" s="177"/>
      <c r="SJE21" s="177"/>
      <c r="SJF21" s="177"/>
      <c r="SJG21" s="177"/>
      <c r="SJH21" s="177"/>
      <c r="SJI21" s="177"/>
      <c r="SJJ21" s="177"/>
      <c r="SJK21" s="177"/>
      <c r="SJL21" s="177"/>
      <c r="SJM21" s="177"/>
      <c r="SJN21" s="177"/>
      <c r="SJO21" s="177"/>
      <c r="SJP21" s="177"/>
      <c r="SJQ21" s="177"/>
      <c r="SJR21" s="177"/>
      <c r="SJS21" s="177"/>
      <c r="SJT21" s="177"/>
      <c r="SJU21" s="177"/>
      <c r="SJV21" s="177"/>
      <c r="SJW21" s="177"/>
      <c r="SJX21" s="177"/>
      <c r="SJY21" s="177"/>
      <c r="SJZ21" s="177"/>
      <c r="SKA21" s="177"/>
      <c r="SKB21" s="177"/>
      <c r="SKC21" s="177"/>
      <c r="SKD21" s="177"/>
      <c r="SKE21" s="177"/>
      <c r="SKF21" s="177"/>
      <c r="SKG21" s="177"/>
      <c r="SKH21" s="177"/>
      <c r="SKI21" s="177"/>
      <c r="SKJ21" s="177"/>
      <c r="SKK21" s="177"/>
      <c r="SKL21" s="177"/>
      <c r="SKM21" s="177"/>
      <c r="SKN21" s="177"/>
      <c r="SKO21" s="177"/>
      <c r="SKP21" s="177"/>
      <c r="SKQ21" s="177"/>
      <c r="SKR21" s="177"/>
      <c r="SKS21" s="177"/>
      <c r="SKT21" s="177"/>
      <c r="SKU21" s="177"/>
      <c r="SKV21" s="177"/>
      <c r="SKW21" s="177"/>
      <c r="SKX21" s="177"/>
      <c r="SKY21" s="177"/>
      <c r="SKZ21" s="177"/>
      <c r="SLA21" s="177"/>
      <c r="SLB21" s="177"/>
      <c r="SLC21" s="177"/>
      <c r="SLD21" s="177"/>
      <c r="SLE21" s="177"/>
      <c r="SLF21" s="177"/>
      <c r="SLG21" s="177"/>
      <c r="SLH21" s="177"/>
      <c r="SLI21" s="177"/>
      <c r="SLJ21" s="177"/>
      <c r="SLK21" s="177"/>
      <c r="SLL21" s="177"/>
      <c r="SLM21" s="177"/>
      <c r="SLN21" s="177"/>
      <c r="SLO21" s="177"/>
      <c r="SLP21" s="177"/>
      <c r="SLQ21" s="177"/>
      <c r="SLR21" s="177"/>
      <c r="SLS21" s="177"/>
      <c r="SLT21" s="177"/>
      <c r="SLU21" s="177"/>
      <c r="SLV21" s="177"/>
      <c r="SLW21" s="177"/>
      <c r="SLX21" s="177"/>
      <c r="SLY21" s="177"/>
      <c r="SLZ21" s="177"/>
      <c r="SMA21" s="177"/>
      <c r="SMB21" s="177"/>
      <c r="SMC21" s="177"/>
      <c r="SMD21" s="177"/>
      <c r="SME21" s="177"/>
      <c r="SMF21" s="177"/>
      <c r="SMG21" s="177"/>
      <c r="SMH21" s="177"/>
      <c r="SMI21" s="177"/>
      <c r="SMJ21" s="177"/>
      <c r="SMK21" s="177"/>
      <c r="SML21" s="177"/>
      <c r="SMM21" s="177"/>
      <c r="SMN21" s="177"/>
      <c r="SMO21" s="177"/>
      <c r="SMP21" s="177"/>
      <c r="SMQ21" s="177"/>
      <c r="SMR21" s="177"/>
      <c r="SMS21" s="177"/>
      <c r="SMT21" s="177"/>
      <c r="SMU21" s="177"/>
      <c r="SMV21" s="177"/>
      <c r="SMW21" s="177"/>
      <c r="SMX21" s="177"/>
      <c r="SMY21" s="177"/>
      <c r="SMZ21" s="177"/>
      <c r="SNA21" s="177"/>
      <c r="SNB21" s="177"/>
      <c r="SNC21" s="177"/>
      <c r="SND21" s="177"/>
      <c r="SNE21" s="177"/>
      <c r="SNF21" s="177"/>
      <c r="SNG21" s="177"/>
      <c r="SNH21" s="177"/>
      <c r="SNI21" s="177"/>
      <c r="SNJ21" s="177"/>
      <c r="SNK21" s="177"/>
      <c r="SNL21" s="177"/>
      <c r="SNM21" s="177"/>
      <c r="SNN21" s="177"/>
      <c r="SNO21" s="177"/>
      <c r="SNP21" s="177"/>
      <c r="SNQ21" s="177"/>
      <c r="SNR21" s="177"/>
      <c r="SNS21" s="177"/>
      <c r="SNT21" s="177"/>
      <c r="SNU21" s="177"/>
      <c r="SNV21" s="177"/>
      <c r="SNW21" s="177"/>
      <c r="SNX21" s="177"/>
      <c r="SNY21" s="177"/>
      <c r="SNZ21" s="177"/>
      <c r="SOA21" s="177"/>
      <c r="SOB21" s="177"/>
      <c r="SOC21" s="177"/>
      <c r="SOD21" s="177"/>
      <c r="SOE21" s="177"/>
      <c r="SOF21" s="177"/>
      <c r="SOG21" s="177"/>
      <c r="SOH21" s="177"/>
      <c r="SOI21" s="177"/>
      <c r="SOJ21" s="177"/>
      <c r="SOK21" s="177"/>
      <c r="SOL21" s="177"/>
      <c r="SOM21" s="177"/>
      <c r="SON21" s="177"/>
      <c r="SOO21" s="177"/>
      <c r="SOP21" s="177"/>
      <c r="SOQ21" s="177"/>
      <c r="SOR21" s="177"/>
      <c r="SOS21" s="177"/>
      <c r="SOT21" s="177"/>
      <c r="SOU21" s="177"/>
      <c r="SOV21" s="177"/>
      <c r="SOW21" s="177"/>
      <c r="SOX21" s="177"/>
      <c r="SOY21" s="177"/>
      <c r="SOZ21" s="177"/>
      <c r="SPA21" s="177"/>
      <c r="SPB21" s="177"/>
      <c r="SPC21" s="177"/>
      <c r="SPD21" s="177"/>
      <c r="SPE21" s="177"/>
      <c r="SPF21" s="177"/>
      <c r="SPG21" s="177"/>
      <c r="SPH21" s="177"/>
      <c r="SPI21" s="177"/>
      <c r="SPJ21" s="177"/>
      <c r="SPK21" s="177"/>
      <c r="SPL21" s="177"/>
      <c r="SPM21" s="177"/>
      <c r="SPN21" s="177"/>
      <c r="SPO21" s="177"/>
      <c r="SPP21" s="177"/>
      <c r="SPQ21" s="177"/>
      <c r="SPR21" s="177"/>
      <c r="SPS21" s="177"/>
      <c r="SPT21" s="177"/>
      <c r="SPU21" s="177"/>
      <c r="SPV21" s="177"/>
      <c r="SPW21" s="177"/>
      <c r="SPX21" s="177"/>
      <c r="SPY21" s="177"/>
      <c r="SPZ21" s="177"/>
      <c r="SQA21" s="177"/>
      <c r="SQB21" s="177"/>
      <c r="SQC21" s="177"/>
      <c r="SQD21" s="177"/>
      <c r="SQE21" s="177"/>
      <c r="SQF21" s="177"/>
      <c r="SQG21" s="177"/>
      <c r="SQH21" s="177"/>
      <c r="SQI21" s="177"/>
      <c r="SQJ21" s="177"/>
      <c r="SQK21" s="177"/>
      <c r="SQL21" s="177"/>
      <c r="SQM21" s="177"/>
      <c r="SQN21" s="177"/>
      <c r="SQO21" s="177"/>
      <c r="SQP21" s="177"/>
      <c r="SQQ21" s="177"/>
      <c r="SQR21" s="177"/>
      <c r="SQS21" s="177"/>
      <c r="SQT21" s="177"/>
      <c r="SQU21" s="177"/>
      <c r="SQV21" s="177"/>
      <c r="SQW21" s="177"/>
      <c r="SQX21" s="177"/>
      <c r="SQY21" s="177"/>
      <c r="SQZ21" s="177"/>
      <c r="SRA21" s="177"/>
      <c r="SRB21" s="177"/>
      <c r="SRC21" s="177"/>
      <c r="SRD21" s="177"/>
      <c r="SRE21" s="177"/>
      <c r="SRF21" s="177"/>
      <c r="SRG21" s="177"/>
      <c r="SRH21" s="177"/>
      <c r="SRI21" s="177"/>
      <c r="SRJ21" s="177"/>
      <c r="SRK21" s="177"/>
      <c r="SRL21" s="177"/>
      <c r="SRM21" s="177"/>
      <c r="SRN21" s="177"/>
      <c r="SRO21" s="177"/>
      <c r="SRP21" s="177"/>
      <c r="SRQ21" s="177"/>
      <c r="SRR21" s="177"/>
      <c r="SRS21" s="177"/>
      <c r="SRT21" s="177"/>
      <c r="SRU21" s="177"/>
      <c r="SRV21" s="177"/>
      <c r="SRW21" s="177"/>
      <c r="SRX21" s="177"/>
      <c r="SRY21" s="177"/>
      <c r="SRZ21" s="177"/>
      <c r="SSA21" s="177"/>
      <c r="SSB21" s="177"/>
      <c r="SSC21" s="177"/>
      <c r="SSD21" s="177"/>
      <c r="SSE21" s="177"/>
      <c r="SSF21" s="177"/>
      <c r="SSG21" s="177"/>
      <c r="SSH21" s="177"/>
      <c r="SSI21" s="177"/>
      <c r="SSJ21" s="177"/>
      <c r="SSK21" s="177"/>
      <c r="SSL21" s="177"/>
      <c r="SSM21" s="177"/>
      <c r="SSN21" s="177"/>
      <c r="SSO21" s="177"/>
      <c r="SSP21" s="177"/>
      <c r="SSQ21" s="177"/>
      <c r="SSR21" s="177"/>
      <c r="SSS21" s="177"/>
      <c r="SST21" s="177"/>
      <c r="SSU21" s="177"/>
      <c r="SSV21" s="177"/>
      <c r="SSW21" s="177"/>
      <c r="SSX21" s="177"/>
      <c r="SSY21" s="177"/>
      <c r="SSZ21" s="177"/>
      <c r="STA21" s="177"/>
      <c r="STB21" s="177"/>
      <c r="STC21" s="177"/>
      <c r="STD21" s="177"/>
      <c r="STE21" s="177"/>
      <c r="STF21" s="177"/>
      <c r="STG21" s="177"/>
      <c r="STH21" s="177"/>
      <c r="STI21" s="177"/>
      <c r="STJ21" s="177"/>
      <c r="STK21" s="177"/>
      <c r="STL21" s="177"/>
      <c r="STM21" s="177"/>
      <c r="STN21" s="177"/>
      <c r="STO21" s="177"/>
      <c r="STP21" s="177"/>
      <c r="STQ21" s="177"/>
      <c r="STR21" s="177"/>
      <c r="STS21" s="177"/>
      <c r="STT21" s="177"/>
      <c r="STU21" s="177"/>
      <c r="STV21" s="177"/>
      <c r="STW21" s="177"/>
      <c r="STX21" s="177"/>
      <c r="STY21" s="177"/>
      <c r="STZ21" s="177"/>
      <c r="SUA21" s="177"/>
      <c r="SUB21" s="177"/>
      <c r="SUC21" s="177"/>
      <c r="SUD21" s="177"/>
      <c r="SUE21" s="177"/>
      <c r="SUF21" s="177"/>
      <c r="SUG21" s="177"/>
      <c r="SUH21" s="177"/>
      <c r="SUI21" s="177"/>
      <c r="SUJ21" s="177"/>
      <c r="SUK21" s="177"/>
      <c r="SUL21" s="177"/>
      <c r="SUM21" s="177"/>
      <c r="SUN21" s="177"/>
      <c r="SUO21" s="177"/>
      <c r="SUP21" s="177"/>
      <c r="SUQ21" s="177"/>
      <c r="SUR21" s="177"/>
      <c r="SUS21" s="177"/>
      <c r="SUT21" s="177"/>
      <c r="SUU21" s="177"/>
      <c r="SUV21" s="177"/>
      <c r="SUW21" s="177"/>
      <c r="SUX21" s="177"/>
      <c r="SUY21" s="177"/>
      <c r="SUZ21" s="177"/>
      <c r="SVA21" s="177"/>
      <c r="SVB21" s="177"/>
      <c r="SVC21" s="177"/>
      <c r="SVD21" s="177"/>
      <c r="SVE21" s="177"/>
      <c r="SVF21" s="177"/>
      <c r="SVG21" s="177"/>
      <c r="SVH21" s="177"/>
      <c r="SVI21" s="177"/>
      <c r="SVJ21" s="177"/>
      <c r="SVK21" s="177"/>
      <c r="SVL21" s="177"/>
      <c r="SVM21" s="177"/>
      <c r="SVN21" s="177"/>
      <c r="SVO21" s="177"/>
      <c r="SVP21" s="177"/>
      <c r="SVQ21" s="177"/>
      <c r="SVR21" s="177"/>
      <c r="SVS21" s="177"/>
      <c r="SVT21" s="177"/>
      <c r="SVU21" s="177"/>
      <c r="SVV21" s="177"/>
      <c r="SVW21" s="177"/>
      <c r="SVX21" s="177"/>
      <c r="SVY21" s="177"/>
      <c r="SVZ21" s="177"/>
      <c r="SWA21" s="177"/>
      <c r="SWB21" s="177"/>
      <c r="SWC21" s="177"/>
      <c r="SWD21" s="177"/>
      <c r="SWE21" s="177"/>
      <c r="SWF21" s="177"/>
      <c r="SWG21" s="177"/>
      <c r="SWH21" s="177"/>
      <c r="SWI21" s="177"/>
      <c r="SWJ21" s="177"/>
      <c r="SWK21" s="177"/>
      <c r="SWL21" s="177"/>
      <c r="SWM21" s="177"/>
      <c r="SWN21" s="177"/>
      <c r="SWO21" s="177"/>
      <c r="SWP21" s="177"/>
      <c r="SWQ21" s="177"/>
      <c r="SWR21" s="177"/>
      <c r="SWS21" s="177"/>
      <c r="SWT21" s="177"/>
      <c r="SWU21" s="177"/>
      <c r="SWV21" s="177"/>
      <c r="SWW21" s="177"/>
      <c r="SWX21" s="177"/>
      <c r="SWY21" s="177"/>
      <c r="SWZ21" s="177"/>
      <c r="SXA21" s="177"/>
      <c r="SXB21" s="177"/>
      <c r="SXC21" s="177"/>
      <c r="SXD21" s="177"/>
      <c r="SXE21" s="177"/>
      <c r="SXF21" s="177"/>
      <c r="SXG21" s="177"/>
      <c r="SXH21" s="177"/>
      <c r="SXI21" s="177"/>
      <c r="SXJ21" s="177"/>
      <c r="SXK21" s="177"/>
      <c r="SXL21" s="177"/>
      <c r="SXM21" s="177"/>
      <c r="SXN21" s="177"/>
      <c r="SXO21" s="177"/>
      <c r="SXP21" s="177"/>
      <c r="SXQ21" s="177"/>
      <c r="SXR21" s="177"/>
      <c r="SXS21" s="177"/>
      <c r="SXT21" s="177"/>
      <c r="SXU21" s="177"/>
      <c r="SXV21" s="177"/>
      <c r="SXW21" s="177"/>
      <c r="SXX21" s="177"/>
      <c r="SXY21" s="177"/>
      <c r="SXZ21" s="177"/>
      <c r="SYA21" s="177"/>
      <c r="SYB21" s="177"/>
      <c r="SYC21" s="177"/>
      <c r="SYD21" s="177"/>
      <c r="SYE21" s="177"/>
      <c r="SYF21" s="177"/>
      <c r="SYG21" s="177"/>
      <c r="SYH21" s="177"/>
      <c r="SYI21" s="177"/>
      <c r="SYJ21" s="177"/>
      <c r="SYK21" s="177"/>
      <c r="SYL21" s="177"/>
      <c r="SYM21" s="177"/>
      <c r="SYN21" s="177"/>
      <c r="SYO21" s="177"/>
      <c r="SYP21" s="177"/>
      <c r="SYQ21" s="177"/>
      <c r="SYR21" s="177"/>
      <c r="SYS21" s="177"/>
      <c r="SYT21" s="177"/>
      <c r="SYU21" s="177"/>
      <c r="SYV21" s="177"/>
      <c r="SYW21" s="177"/>
      <c r="SYX21" s="177"/>
      <c r="SYY21" s="177"/>
      <c r="SYZ21" s="177"/>
      <c r="SZA21" s="177"/>
      <c r="SZB21" s="177"/>
      <c r="SZC21" s="177"/>
      <c r="SZD21" s="177"/>
      <c r="SZE21" s="177"/>
      <c r="SZF21" s="177"/>
      <c r="SZG21" s="177"/>
      <c r="SZH21" s="177"/>
      <c r="SZI21" s="177"/>
      <c r="SZJ21" s="177"/>
      <c r="SZK21" s="177"/>
      <c r="SZL21" s="177"/>
      <c r="SZM21" s="177"/>
      <c r="SZN21" s="177"/>
      <c r="SZO21" s="177"/>
      <c r="SZP21" s="177"/>
      <c r="SZQ21" s="177"/>
      <c r="SZR21" s="177"/>
      <c r="SZS21" s="177"/>
      <c r="SZT21" s="177"/>
      <c r="SZU21" s="177"/>
      <c r="SZV21" s="177"/>
      <c r="SZW21" s="177"/>
      <c r="SZX21" s="177"/>
      <c r="SZY21" s="177"/>
      <c r="SZZ21" s="177"/>
      <c r="TAA21" s="177"/>
      <c r="TAB21" s="177"/>
      <c r="TAC21" s="177"/>
      <c r="TAD21" s="177"/>
      <c r="TAE21" s="177"/>
      <c r="TAF21" s="177"/>
      <c r="TAG21" s="177"/>
      <c r="TAH21" s="177"/>
      <c r="TAI21" s="177"/>
      <c r="TAJ21" s="177"/>
      <c r="TAK21" s="177"/>
      <c r="TAL21" s="177"/>
      <c r="TAM21" s="177"/>
      <c r="TAN21" s="177"/>
      <c r="TAO21" s="177"/>
      <c r="TAP21" s="177"/>
      <c r="TAQ21" s="177"/>
      <c r="TAR21" s="177"/>
      <c r="TAS21" s="177"/>
      <c r="TAT21" s="177"/>
      <c r="TAU21" s="177"/>
      <c r="TAV21" s="177"/>
      <c r="TAW21" s="177"/>
      <c r="TAX21" s="177"/>
      <c r="TAY21" s="177"/>
      <c r="TAZ21" s="177"/>
      <c r="TBA21" s="177"/>
      <c r="TBB21" s="177"/>
      <c r="TBC21" s="177"/>
      <c r="TBD21" s="177"/>
      <c r="TBE21" s="177"/>
      <c r="TBF21" s="177"/>
      <c r="TBG21" s="177"/>
      <c r="TBH21" s="177"/>
      <c r="TBI21" s="177"/>
      <c r="TBJ21" s="177"/>
      <c r="TBK21" s="177"/>
      <c r="TBL21" s="177"/>
      <c r="TBM21" s="177"/>
      <c r="TBN21" s="177"/>
      <c r="TBO21" s="177"/>
      <c r="TBP21" s="177"/>
      <c r="TBQ21" s="177"/>
      <c r="TBR21" s="177"/>
      <c r="TBS21" s="177"/>
      <c r="TBT21" s="177"/>
      <c r="TBU21" s="177"/>
      <c r="TBV21" s="177"/>
      <c r="TBW21" s="177"/>
      <c r="TBX21" s="177"/>
      <c r="TBY21" s="177"/>
      <c r="TBZ21" s="177"/>
      <c r="TCA21" s="177"/>
      <c r="TCB21" s="177"/>
      <c r="TCC21" s="177"/>
      <c r="TCD21" s="177"/>
      <c r="TCE21" s="177"/>
      <c r="TCF21" s="177"/>
      <c r="TCG21" s="177"/>
      <c r="TCH21" s="177"/>
      <c r="TCI21" s="177"/>
      <c r="TCJ21" s="177"/>
      <c r="TCK21" s="177"/>
      <c r="TCL21" s="177"/>
      <c r="TCM21" s="177"/>
      <c r="TCN21" s="177"/>
      <c r="TCO21" s="177"/>
      <c r="TCP21" s="177"/>
      <c r="TCQ21" s="177"/>
      <c r="TCR21" s="177"/>
      <c r="TCS21" s="177"/>
      <c r="TCT21" s="177"/>
      <c r="TCU21" s="177"/>
      <c r="TCV21" s="177"/>
      <c r="TCW21" s="177"/>
      <c r="TCX21" s="177"/>
      <c r="TCY21" s="177"/>
      <c r="TCZ21" s="177"/>
      <c r="TDA21" s="177"/>
      <c r="TDB21" s="177"/>
      <c r="TDC21" s="177"/>
      <c r="TDD21" s="177"/>
      <c r="TDE21" s="177"/>
      <c r="TDF21" s="177"/>
      <c r="TDG21" s="177"/>
      <c r="TDH21" s="177"/>
      <c r="TDI21" s="177"/>
      <c r="TDJ21" s="177"/>
      <c r="TDK21" s="177"/>
      <c r="TDL21" s="177"/>
      <c r="TDM21" s="177"/>
      <c r="TDN21" s="177"/>
      <c r="TDO21" s="177"/>
      <c r="TDP21" s="177"/>
      <c r="TDQ21" s="177"/>
      <c r="TDR21" s="177"/>
      <c r="TDS21" s="177"/>
      <c r="TDT21" s="177"/>
      <c r="TDU21" s="177"/>
      <c r="TDV21" s="177"/>
      <c r="TDW21" s="177"/>
      <c r="TDX21" s="177"/>
      <c r="TDY21" s="177"/>
      <c r="TDZ21" s="177"/>
      <c r="TEA21" s="177"/>
      <c r="TEB21" s="177"/>
      <c r="TEC21" s="177"/>
      <c r="TED21" s="177"/>
      <c r="TEE21" s="177"/>
      <c r="TEF21" s="177"/>
      <c r="TEG21" s="177"/>
      <c r="TEH21" s="177"/>
      <c r="TEI21" s="177"/>
      <c r="TEJ21" s="177"/>
      <c r="TEK21" s="177"/>
      <c r="TEL21" s="177"/>
      <c r="TEM21" s="177"/>
      <c r="TEN21" s="177"/>
      <c r="TEO21" s="177"/>
      <c r="TEP21" s="177"/>
      <c r="TEQ21" s="177"/>
      <c r="TER21" s="177"/>
      <c r="TES21" s="177"/>
      <c r="TET21" s="177"/>
      <c r="TEU21" s="177"/>
      <c r="TEV21" s="177"/>
      <c r="TEW21" s="177"/>
      <c r="TEX21" s="177"/>
      <c r="TEY21" s="177"/>
      <c r="TEZ21" s="177"/>
      <c r="TFA21" s="177"/>
      <c r="TFB21" s="177"/>
      <c r="TFC21" s="177"/>
      <c r="TFD21" s="177"/>
      <c r="TFE21" s="177"/>
      <c r="TFF21" s="177"/>
      <c r="TFG21" s="177"/>
      <c r="TFH21" s="177"/>
      <c r="TFI21" s="177"/>
      <c r="TFJ21" s="177"/>
      <c r="TFK21" s="177"/>
      <c r="TFL21" s="177"/>
      <c r="TFM21" s="177"/>
      <c r="TFN21" s="177"/>
      <c r="TFO21" s="177"/>
      <c r="TFP21" s="177"/>
      <c r="TFQ21" s="177"/>
      <c r="TFR21" s="177"/>
      <c r="TFS21" s="177"/>
      <c r="TFT21" s="177"/>
      <c r="TFU21" s="177"/>
      <c r="TFV21" s="177"/>
      <c r="TFW21" s="177"/>
      <c r="TFX21" s="177"/>
      <c r="TFY21" s="177"/>
      <c r="TFZ21" s="177"/>
      <c r="TGA21" s="177"/>
      <c r="TGB21" s="177"/>
      <c r="TGC21" s="177"/>
      <c r="TGD21" s="177"/>
      <c r="TGE21" s="177"/>
      <c r="TGF21" s="177"/>
      <c r="TGG21" s="177"/>
      <c r="TGH21" s="177"/>
      <c r="TGI21" s="177"/>
      <c r="TGJ21" s="177"/>
      <c r="TGK21" s="177"/>
      <c r="TGL21" s="177"/>
      <c r="TGM21" s="177"/>
      <c r="TGN21" s="177"/>
      <c r="TGO21" s="177"/>
      <c r="TGP21" s="177"/>
      <c r="TGQ21" s="177"/>
      <c r="TGR21" s="177"/>
      <c r="TGS21" s="177"/>
      <c r="TGT21" s="177"/>
      <c r="TGU21" s="177"/>
      <c r="TGV21" s="177"/>
      <c r="TGW21" s="177"/>
      <c r="TGX21" s="177"/>
      <c r="TGY21" s="177"/>
      <c r="TGZ21" s="177"/>
      <c r="THA21" s="177"/>
      <c r="THB21" s="177"/>
      <c r="THC21" s="177"/>
      <c r="THD21" s="177"/>
      <c r="THE21" s="177"/>
      <c r="THF21" s="177"/>
      <c r="THG21" s="177"/>
      <c r="THH21" s="177"/>
      <c r="THI21" s="177"/>
      <c r="THJ21" s="177"/>
      <c r="THK21" s="177"/>
      <c r="THL21" s="177"/>
      <c r="THM21" s="177"/>
      <c r="THN21" s="177"/>
      <c r="THO21" s="177"/>
      <c r="THP21" s="177"/>
      <c r="THQ21" s="177"/>
      <c r="THR21" s="177"/>
      <c r="THS21" s="177"/>
      <c r="THT21" s="177"/>
      <c r="THU21" s="177"/>
      <c r="THV21" s="177"/>
      <c r="THW21" s="177"/>
      <c r="THX21" s="177"/>
      <c r="THY21" s="177"/>
      <c r="THZ21" s="177"/>
      <c r="TIA21" s="177"/>
      <c r="TIB21" s="177"/>
      <c r="TIC21" s="177"/>
      <c r="TID21" s="177"/>
      <c r="TIE21" s="177"/>
      <c r="TIF21" s="177"/>
      <c r="TIG21" s="177"/>
      <c r="TIH21" s="177"/>
      <c r="TII21" s="177"/>
      <c r="TIJ21" s="177"/>
      <c r="TIK21" s="177"/>
      <c r="TIL21" s="177"/>
      <c r="TIM21" s="177"/>
      <c r="TIN21" s="177"/>
      <c r="TIO21" s="177"/>
      <c r="TIP21" s="177"/>
      <c r="TIQ21" s="177"/>
      <c r="TIR21" s="177"/>
      <c r="TIS21" s="177"/>
      <c r="TIT21" s="177"/>
      <c r="TIU21" s="177"/>
      <c r="TIV21" s="177"/>
      <c r="TIW21" s="177"/>
      <c r="TIX21" s="177"/>
      <c r="TIY21" s="177"/>
      <c r="TIZ21" s="177"/>
      <c r="TJA21" s="177"/>
      <c r="TJB21" s="177"/>
      <c r="TJC21" s="177"/>
      <c r="TJD21" s="177"/>
      <c r="TJE21" s="177"/>
      <c r="TJF21" s="177"/>
      <c r="TJG21" s="177"/>
      <c r="TJH21" s="177"/>
      <c r="TJI21" s="177"/>
      <c r="TJJ21" s="177"/>
      <c r="TJK21" s="177"/>
      <c r="TJL21" s="177"/>
      <c r="TJM21" s="177"/>
      <c r="TJN21" s="177"/>
      <c r="TJO21" s="177"/>
      <c r="TJP21" s="177"/>
      <c r="TJQ21" s="177"/>
      <c r="TJR21" s="177"/>
      <c r="TJS21" s="177"/>
      <c r="TJT21" s="177"/>
      <c r="TJU21" s="177"/>
      <c r="TJV21" s="177"/>
      <c r="TJW21" s="177"/>
      <c r="TJX21" s="177"/>
      <c r="TJY21" s="177"/>
      <c r="TJZ21" s="177"/>
      <c r="TKA21" s="177"/>
      <c r="TKB21" s="177"/>
      <c r="TKC21" s="177"/>
      <c r="TKD21" s="177"/>
      <c r="TKE21" s="177"/>
      <c r="TKF21" s="177"/>
      <c r="TKG21" s="177"/>
      <c r="TKH21" s="177"/>
      <c r="TKI21" s="177"/>
      <c r="TKJ21" s="177"/>
      <c r="TKK21" s="177"/>
      <c r="TKL21" s="177"/>
      <c r="TKM21" s="177"/>
      <c r="TKN21" s="177"/>
      <c r="TKO21" s="177"/>
      <c r="TKP21" s="177"/>
      <c r="TKQ21" s="177"/>
      <c r="TKR21" s="177"/>
      <c r="TKS21" s="177"/>
      <c r="TKT21" s="177"/>
      <c r="TKU21" s="177"/>
      <c r="TKV21" s="177"/>
      <c r="TKW21" s="177"/>
      <c r="TKX21" s="177"/>
      <c r="TKY21" s="177"/>
      <c r="TKZ21" s="177"/>
      <c r="TLA21" s="177"/>
      <c r="TLB21" s="177"/>
      <c r="TLC21" s="177"/>
      <c r="TLD21" s="177"/>
      <c r="TLE21" s="177"/>
      <c r="TLF21" s="177"/>
      <c r="TLG21" s="177"/>
      <c r="TLH21" s="177"/>
      <c r="TLI21" s="177"/>
      <c r="TLJ21" s="177"/>
      <c r="TLK21" s="177"/>
      <c r="TLL21" s="177"/>
      <c r="TLM21" s="177"/>
      <c r="TLN21" s="177"/>
      <c r="TLO21" s="177"/>
      <c r="TLP21" s="177"/>
      <c r="TLQ21" s="177"/>
      <c r="TLR21" s="177"/>
      <c r="TLS21" s="177"/>
      <c r="TLT21" s="177"/>
      <c r="TLU21" s="177"/>
      <c r="TLV21" s="177"/>
      <c r="TLW21" s="177"/>
      <c r="TLX21" s="177"/>
      <c r="TLY21" s="177"/>
      <c r="TLZ21" s="177"/>
      <c r="TMA21" s="177"/>
      <c r="TMB21" s="177"/>
      <c r="TMC21" s="177"/>
      <c r="TMD21" s="177"/>
      <c r="TME21" s="177"/>
      <c r="TMF21" s="177"/>
      <c r="TMG21" s="177"/>
      <c r="TMH21" s="177"/>
      <c r="TMI21" s="177"/>
      <c r="TMJ21" s="177"/>
      <c r="TMK21" s="177"/>
      <c r="TML21" s="177"/>
      <c r="TMM21" s="177"/>
      <c r="TMN21" s="177"/>
      <c r="TMO21" s="177"/>
      <c r="TMP21" s="177"/>
      <c r="TMQ21" s="177"/>
      <c r="TMR21" s="177"/>
      <c r="TMS21" s="177"/>
      <c r="TMT21" s="177"/>
      <c r="TMU21" s="177"/>
      <c r="TMV21" s="177"/>
      <c r="TMW21" s="177"/>
      <c r="TMX21" s="177"/>
      <c r="TMY21" s="177"/>
      <c r="TMZ21" s="177"/>
      <c r="TNA21" s="177"/>
      <c r="TNB21" s="177"/>
      <c r="TNC21" s="177"/>
      <c r="TND21" s="177"/>
      <c r="TNE21" s="177"/>
      <c r="TNF21" s="177"/>
      <c r="TNG21" s="177"/>
      <c r="TNH21" s="177"/>
      <c r="TNI21" s="177"/>
      <c r="TNJ21" s="177"/>
      <c r="TNK21" s="177"/>
      <c r="TNL21" s="177"/>
      <c r="TNM21" s="177"/>
      <c r="TNN21" s="177"/>
      <c r="TNO21" s="177"/>
      <c r="TNP21" s="177"/>
      <c r="TNQ21" s="177"/>
      <c r="TNR21" s="177"/>
      <c r="TNS21" s="177"/>
      <c r="TNT21" s="177"/>
      <c r="TNU21" s="177"/>
      <c r="TNV21" s="177"/>
      <c r="TNW21" s="177"/>
      <c r="TNX21" s="177"/>
      <c r="TNY21" s="177"/>
      <c r="TNZ21" s="177"/>
      <c r="TOA21" s="177"/>
      <c r="TOB21" s="177"/>
      <c r="TOC21" s="177"/>
      <c r="TOD21" s="177"/>
      <c r="TOE21" s="177"/>
      <c r="TOF21" s="177"/>
      <c r="TOG21" s="177"/>
      <c r="TOH21" s="177"/>
      <c r="TOI21" s="177"/>
      <c r="TOJ21" s="177"/>
      <c r="TOK21" s="177"/>
      <c r="TOL21" s="177"/>
      <c r="TOM21" s="177"/>
      <c r="TON21" s="177"/>
      <c r="TOO21" s="177"/>
      <c r="TOP21" s="177"/>
      <c r="TOQ21" s="177"/>
      <c r="TOR21" s="177"/>
      <c r="TOS21" s="177"/>
      <c r="TOT21" s="177"/>
      <c r="TOU21" s="177"/>
      <c r="TOV21" s="177"/>
      <c r="TOW21" s="177"/>
      <c r="TOX21" s="177"/>
      <c r="TOY21" s="177"/>
      <c r="TOZ21" s="177"/>
      <c r="TPA21" s="177"/>
      <c r="TPB21" s="177"/>
      <c r="TPC21" s="177"/>
      <c r="TPD21" s="177"/>
      <c r="TPE21" s="177"/>
      <c r="TPF21" s="177"/>
      <c r="TPG21" s="177"/>
      <c r="TPH21" s="177"/>
      <c r="TPI21" s="177"/>
      <c r="TPJ21" s="177"/>
      <c r="TPK21" s="177"/>
      <c r="TPL21" s="177"/>
      <c r="TPM21" s="177"/>
      <c r="TPN21" s="177"/>
      <c r="TPO21" s="177"/>
      <c r="TPP21" s="177"/>
      <c r="TPQ21" s="177"/>
      <c r="TPR21" s="177"/>
      <c r="TPS21" s="177"/>
      <c r="TPT21" s="177"/>
      <c r="TPU21" s="177"/>
      <c r="TPV21" s="177"/>
      <c r="TPW21" s="177"/>
      <c r="TPX21" s="177"/>
      <c r="TPY21" s="177"/>
      <c r="TPZ21" s="177"/>
      <c r="TQA21" s="177"/>
      <c r="TQB21" s="177"/>
      <c r="TQC21" s="177"/>
      <c r="TQD21" s="177"/>
      <c r="TQE21" s="177"/>
      <c r="TQF21" s="177"/>
      <c r="TQG21" s="177"/>
      <c r="TQH21" s="177"/>
      <c r="TQI21" s="177"/>
      <c r="TQJ21" s="177"/>
      <c r="TQK21" s="177"/>
      <c r="TQL21" s="177"/>
      <c r="TQM21" s="177"/>
      <c r="TQN21" s="177"/>
      <c r="TQO21" s="177"/>
      <c r="TQP21" s="177"/>
      <c r="TQQ21" s="177"/>
      <c r="TQR21" s="177"/>
      <c r="TQS21" s="177"/>
      <c r="TQT21" s="177"/>
      <c r="TQU21" s="177"/>
      <c r="TQV21" s="177"/>
      <c r="TQW21" s="177"/>
      <c r="TQX21" s="177"/>
      <c r="TQY21" s="177"/>
      <c r="TQZ21" s="177"/>
      <c r="TRA21" s="177"/>
      <c r="TRB21" s="177"/>
      <c r="TRC21" s="177"/>
      <c r="TRD21" s="177"/>
      <c r="TRE21" s="177"/>
      <c r="TRF21" s="177"/>
      <c r="TRG21" s="177"/>
      <c r="TRH21" s="177"/>
      <c r="TRI21" s="177"/>
      <c r="TRJ21" s="177"/>
      <c r="TRK21" s="177"/>
      <c r="TRL21" s="177"/>
      <c r="TRM21" s="177"/>
      <c r="TRN21" s="177"/>
      <c r="TRO21" s="177"/>
      <c r="TRP21" s="177"/>
      <c r="TRQ21" s="177"/>
      <c r="TRR21" s="177"/>
      <c r="TRS21" s="177"/>
      <c r="TRT21" s="177"/>
      <c r="TRU21" s="177"/>
      <c r="TRV21" s="177"/>
      <c r="TRW21" s="177"/>
      <c r="TRX21" s="177"/>
      <c r="TRY21" s="177"/>
      <c r="TRZ21" s="177"/>
      <c r="TSA21" s="177"/>
      <c r="TSB21" s="177"/>
      <c r="TSC21" s="177"/>
      <c r="TSD21" s="177"/>
      <c r="TSE21" s="177"/>
      <c r="TSF21" s="177"/>
      <c r="TSG21" s="177"/>
      <c r="TSH21" s="177"/>
      <c r="TSI21" s="177"/>
      <c r="TSJ21" s="177"/>
      <c r="TSK21" s="177"/>
      <c r="TSL21" s="177"/>
      <c r="TSM21" s="177"/>
      <c r="TSN21" s="177"/>
      <c r="TSO21" s="177"/>
      <c r="TSP21" s="177"/>
      <c r="TSQ21" s="177"/>
      <c r="TSR21" s="177"/>
      <c r="TSS21" s="177"/>
      <c r="TST21" s="177"/>
      <c r="TSU21" s="177"/>
      <c r="TSV21" s="177"/>
      <c r="TSW21" s="177"/>
      <c r="TSX21" s="177"/>
      <c r="TSY21" s="177"/>
      <c r="TSZ21" s="177"/>
      <c r="TTA21" s="177"/>
      <c r="TTB21" s="177"/>
      <c r="TTC21" s="177"/>
      <c r="TTD21" s="177"/>
      <c r="TTE21" s="177"/>
      <c r="TTF21" s="177"/>
      <c r="TTG21" s="177"/>
      <c r="TTH21" s="177"/>
      <c r="TTI21" s="177"/>
      <c r="TTJ21" s="177"/>
      <c r="TTK21" s="177"/>
      <c r="TTL21" s="177"/>
      <c r="TTM21" s="177"/>
      <c r="TTN21" s="177"/>
      <c r="TTO21" s="177"/>
      <c r="TTP21" s="177"/>
      <c r="TTQ21" s="177"/>
      <c r="TTR21" s="177"/>
      <c r="TTS21" s="177"/>
      <c r="TTT21" s="177"/>
      <c r="TTU21" s="177"/>
      <c r="TTV21" s="177"/>
      <c r="TTW21" s="177"/>
      <c r="TTX21" s="177"/>
      <c r="TTY21" s="177"/>
      <c r="TTZ21" s="177"/>
      <c r="TUA21" s="177"/>
      <c r="TUB21" s="177"/>
      <c r="TUC21" s="177"/>
      <c r="TUD21" s="177"/>
      <c r="TUE21" s="177"/>
      <c r="TUF21" s="177"/>
      <c r="TUG21" s="177"/>
      <c r="TUH21" s="177"/>
      <c r="TUI21" s="177"/>
      <c r="TUJ21" s="177"/>
      <c r="TUK21" s="177"/>
      <c r="TUL21" s="177"/>
      <c r="TUM21" s="177"/>
      <c r="TUN21" s="177"/>
      <c r="TUO21" s="177"/>
      <c r="TUP21" s="177"/>
      <c r="TUQ21" s="177"/>
      <c r="TUR21" s="177"/>
      <c r="TUS21" s="177"/>
      <c r="TUT21" s="177"/>
      <c r="TUU21" s="177"/>
      <c r="TUV21" s="177"/>
      <c r="TUW21" s="177"/>
      <c r="TUX21" s="177"/>
      <c r="TUY21" s="177"/>
      <c r="TUZ21" s="177"/>
      <c r="TVA21" s="177"/>
      <c r="TVB21" s="177"/>
      <c r="TVC21" s="177"/>
      <c r="TVD21" s="177"/>
      <c r="TVE21" s="177"/>
      <c r="TVF21" s="177"/>
      <c r="TVG21" s="177"/>
      <c r="TVH21" s="177"/>
      <c r="TVI21" s="177"/>
      <c r="TVJ21" s="177"/>
      <c r="TVK21" s="177"/>
      <c r="TVL21" s="177"/>
      <c r="TVM21" s="177"/>
      <c r="TVN21" s="177"/>
      <c r="TVO21" s="177"/>
      <c r="TVP21" s="177"/>
      <c r="TVQ21" s="177"/>
      <c r="TVR21" s="177"/>
      <c r="TVS21" s="177"/>
      <c r="TVT21" s="177"/>
      <c r="TVU21" s="177"/>
      <c r="TVV21" s="177"/>
      <c r="TVW21" s="177"/>
      <c r="TVX21" s="177"/>
      <c r="TVY21" s="177"/>
      <c r="TVZ21" s="177"/>
      <c r="TWA21" s="177"/>
      <c r="TWB21" s="177"/>
      <c r="TWC21" s="177"/>
      <c r="TWD21" s="177"/>
      <c r="TWE21" s="177"/>
      <c r="TWF21" s="177"/>
      <c r="TWG21" s="177"/>
      <c r="TWH21" s="177"/>
      <c r="TWI21" s="177"/>
      <c r="TWJ21" s="177"/>
      <c r="TWK21" s="177"/>
      <c r="TWL21" s="177"/>
      <c r="TWM21" s="177"/>
      <c r="TWN21" s="177"/>
      <c r="TWO21" s="177"/>
      <c r="TWP21" s="177"/>
      <c r="TWQ21" s="177"/>
      <c r="TWR21" s="177"/>
      <c r="TWS21" s="177"/>
      <c r="TWT21" s="177"/>
      <c r="TWU21" s="177"/>
      <c r="TWV21" s="177"/>
      <c r="TWW21" s="177"/>
      <c r="TWX21" s="177"/>
      <c r="TWY21" s="177"/>
      <c r="TWZ21" s="177"/>
      <c r="TXA21" s="177"/>
      <c r="TXB21" s="177"/>
      <c r="TXC21" s="177"/>
      <c r="TXD21" s="177"/>
      <c r="TXE21" s="177"/>
      <c r="TXF21" s="177"/>
      <c r="TXG21" s="177"/>
      <c r="TXH21" s="177"/>
      <c r="TXI21" s="177"/>
      <c r="TXJ21" s="177"/>
      <c r="TXK21" s="177"/>
      <c r="TXL21" s="177"/>
      <c r="TXM21" s="177"/>
      <c r="TXN21" s="177"/>
      <c r="TXO21" s="177"/>
      <c r="TXP21" s="177"/>
      <c r="TXQ21" s="177"/>
      <c r="TXR21" s="177"/>
      <c r="TXS21" s="177"/>
      <c r="TXT21" s="177"/>
      <c r="TXU21" s="177"/>
      <c r="TXV21" s="177"/>
      <c r="TXW21" s="177"/>
      <c r="TXX21" s="177"/>
      <c r="TXY21" s="177"/>
      <c r="TXZ21" s="177"/>
      <c r="TYA21" s="177"/>
      <c r="TYB21" s="177"/>
      <c r="TYC21" s="177"/>
      <c r="TYD21" s="177"/>
      <c r="TYE21" s="177"/>
      <c r="TYF21" s="177"/>
      <c r="TYG21" s="177"/>
      <c r="TYH21" s="177"/>
      <c r="TYI21" s="177"/>
      <c r="TYJ21" s="177"/>
      <c r="TYK21" s="177"/>
      <c r="TYL21" s="177"/>
      <c r="TYM21" s="177"/>
      <c r="TYN21" s="177"/>
      <c r="TYO21" s="177"/>
      <c r="TYP21" s="177"/>
      <c r="TYQ21" s="177"/>
      <c r="TYR21" s="177"/>
      <c r="TYS21" s="177"/>
      <c r="TYT21" s="177"/>
      <c r="TYU21" s="177"/>
      <c r="TYV21" s="177"/>
      <c r="TYW21" s="177"/>
      <c r="TYX21" s="177"/>
      <c r="TYY21" s="177"/>
      <c r="TYZ21" s="177"/>
      <c r="TZA21" s="177"/>
      <c r="TZB21" s="177"/>
      <c r="TZC21" s="177"/>
      <c r="TZD21" s="177"/>
      <c r="TZE21" s="177"/>
      <c r="TZF21" s="177"/>
      <c r="TZG21" s="177"/>
      <c r="TZH21" s="177"/>
      <c r="TZI21" s="177"/>
      <c r="TZJ21" s="177"/>
      <c r="TZK21" s="177"/>
      <c r="TZL21" s="177"/>
      <c r="TZM21" s="177"/>
      <c r="TZN21" s="177"/>
      <c r="TZO21" s="177"/>
      <c r="TZP21" s="177"/>
      <c r="TZQ21" s="177"/>
      <c r="TZR21" s="177"/>
      <c r="TZS21" s="177"/>
      <c r="TZT21" s="177"/>
      <c r="TZU21" s="177"/>
      <c r="TZV21" s="177"/>
      <c r="TZW21" s="177"/>
      <c r="TZX21" s="177"/>
      <c r="TZY21" s="177"/>
      <c r="TZZ21" s="177"/>
      <c r="UAA21" s="177"/>
      <c r="UAB21" s="177"/>
      <c r="UAC21" s="177"/>
      <c r="UAD21" s="177"/>
      <c r="UAE21" s="177"/>
      <c r="UAF21" s="177"/>
      <c r="UAG21" s="177"/>
      <c r="UAH21" s="177"/>
      <c r="UAI21" s="177"/>
      <c r="UAJ21" s="177"/>
      <c r="UAK21" s="177"/>
      <c r="UAL21" s="177"/>
      <c r="UAM21" s="177"/>
      <c r="UAN21" s="177"/>
      <c r="UAO21" s="177"/>
      <c r="UAP21" s="177"/>
      <c r="UAQ21" s="177"/>
      <c r="UAR21" s="177"/>
      <c r="UAS21" s="177"/>
      <c r="UAT21" s="177"/>
      <c r="UAU21" s="177"/>
      <c r="UAV21" s="177"/>
      <c r="UAW21" s="177"/>
      <c r="UAX21" s="177"/>
      <c r="UAY21" s="177"/>
      <c r="UAZ21" s="177"/>
      <c r="UBA21" s="177"/>
      <c r="UBB21" s="177"/>
      <c r="UBC21" s="177"/>
      <c r="UBD21" s="177"/>
      <c r="UBE21" s="177"/>
      <c r="UBF21" s="177"/>
      <c r="UBG21" s="177"/>
      <c r="UBH21" s="177"/>
      <c r="UBI21" s="177"/>
      <c r="UBJ21" s="177"/>
      <c r="UBK21" s="177"/>
      <c r="UBL21" s="177"/>
      <c r="UBM21" s="177"/>
      <c r="UBN21" s="177"/>
      <c r="UBO21" s="177"/>
      <c r="UBP21" s="177"/>
      <c r="UBQ21" s="177"/>
      <c r="UBR21" s="177"/>
      <c r="UBS21" s="177"/>
      <c r="UBT21" s="177"/>
      <c r="UBU21" s="177"/>
      <c r="UBV21" s="177"/>
      <c r="UBW21" s="177"/>
      <c r="UBX21" s="177"/>
      <c r="UBY21" s="177"/>
      <c r="UBZ21" s="177"/>
      <c r="UCA21" s="177"/>
      <c r="UCB21" s="177"/>
      <c r="UCC21" s="177"/>
      <c r="UCD21" s="177"/>
      <c r="UCE21" s="177"/>
      <c r="UCF21" s="177"/>
      <c r="UCG21" s="177"/>
      <c r="UCH21" s="177"/>
      <c r="UCI21" s="177"/>
      <c r="UCJ21" s="177"/>
      <c r="UCK21" s="177"/>
      <c r="UCL21" s="177"/>
      <c r="UCM21" s="177"/>
      <c r="UCN21" s="177"/>
      <c r="UCO21" s="177"/>
      <c r="UCP21" s="177"/>
      <c r="UCQ21" s="177"/>
      <c r="UCR21" s="177"/>
      <c r="UCS21" s="177"/>
      <c r="UCT21" s="177"/>
      <c r="UCU21" s="177"/>
      <c r="UCV21" s="177"/>
      <c r="UCW21" s="177"/>
      <c r="UCX21" s="177"/>
      <c r="UCY21" s="177"/>
      <c r="UCZ21" s="177"/>
      <c r="UDA21" s="177"/>
      <c r="UDB21" s="177"/>
      <c r="UDC21" s="177"/>
      <c r="UDD21" s="177"/>
      <c r="UDE21" s="177"/>
      <c r="UDF21" s="177"/>
      <c r="UDG21" s="177"/>
      <c r="UDH21" s="177"/>
      <c r="UDI21" s="177"/>
      <c r="UDJ21" s="177"/>
      <c r="UDK21" s="177"/>
      <c r="UDL21" s="177"/>
      <c r="UDM21" s="177"/>
      <c r="UDN21" s="177"/>
      <c r="UDO21" s="177"/>
      <c r="UDP21" s="177"/>
      <c r="UDQ21" s="177"/>
      <c r="UDR21" s="177"/>
      <c r="UDS21" s="177"/>
      <c r="UDT21" s="177"/>
      <c r="UDU21" s="177"/>
      <c r="UDV21" s="177"/>
      <c r="UDW21" s="177"/>
      <c r="UDX21" s="177"/>
      <c r="UDY21" s="177"/>
      <c r="UDZ21" s="177"/>
      <c r="UEA21" s="177"/>
      <c r="UEB21" s="177"/>
      <c r="UEC21" s="177"/>
      <c r="UED21" s="177"/>
      <c r="UEE21" s="177"/>
      <c r="UEF21" s="177"/>
      <c r="UEG21" s="177"/>
      <c r="UEH21" s="177"/>
      <c r="UEI21" s="177"/>
      <c r="UEJ21" s="177"/>
      <c r="UEK21" s="177"/>
      <c r="UEL21" s="177"/>
      <c r="UEM21" s="177"/>
      <c r="UEN21" s="177"/>
      <c r="UEO21" s="177"/>
      <c r="UEP21" s="177"/>
      <c r="UEQ21" s="177"/>
      <c r="UER21" s="177"/>
      <c r="UES21" s="177"/>
      <c r="UET21" s="177"/>
      <c r="UEU21" s="177"/>
      <c r="UEV21" s="177"/>
      <c r="UEW21" s="177"/>
      <c r="UEX21" s="177"/>
      <c r="UEY21" s="177"/>
      <c r="UEZ21" s="177"/>
      <c r="UFA21" s="177"/>
      <c r="UFB21" s="177"/>
      <c r="UFC21" s="177"/>
      <c r="UFD21" s="177"/>
      <c r="UFE21" s="177"/>
      <c r="UFF21" s="177"/>
      <c r="UFG21" s="177"/>
      <c r="UFH21" s="177"/>
      <c r="UFI21" s="177"/>
      <c r="UFJ21" s="177"/>
      <c r="UFK21" s="177"/>
      <c r="UFL21" s="177"/>
      <c r="UFM21" s="177"/>
      <c r="UFN21" s="177"/>
      <c r="UFO21" s="177"/>
      <c r="UFP21" s="177"/>
      <c r="UFQ21" s="177"/>
      <c r="UFR21" s="177"/>
      <c r="UFS21" s="177"/>
      <c r="UFT21" s="177"/>
      <c r="UFU21" s="177"/>
      <c r="UFV21" s="177"/>
      <c r="UFW21" s="177"/>
      <c r="UFX21" s="177"/>
      <c r="UFY21" s="177"/>
      <c r="UFZ21" s="177"/>
      <c r="UGA21" s="177"/>
      <c r="UGB21" s="177"/>
      <c r="UGC21" s="177"/>
      <c r="UGD21" s="177"/>
      <c r="UGE21" s="177"/>
      <c r="UGF21" s="177"/>
      <c r="UGG21" s="177"/>
      <c r="UGH21" s="177"/>
      <c r="UGI21" s="177"/>
      <c r="UGJ21" s="177"/>
      <c r="UGK21" s="177"/>
      <c r="UGL21" s="177"/>
      <c r="UGM21" s="177"/>
      <c r="UGN21" s="177"/>
      <c r="UGO21" s="177"/>
      <c r="UGP21" s="177"/>
      <c r="UGQ21" s="177"/>
      <c r="UGR21" s="177"/>
      <c r="UGS21" s="177"/>
      <c r="UGT21" s="177"/>
      <c r="UGU21" s="177"/>
      <c r="UGV21" s="177"/>
      <c r="UGW21" s="177"/>
      <c r="UGX21" s="177"/>
      <c r="UGY21" s="177"/>
      <c r="UGZ21" s="177"/>
      <c r="UHA21" s="177"/>
      <c r="UHB21" s="177"/>
      <c r="UHC21" s="177"/>
      <c r="UHD21" s="177"/>
      <c r="UHE21" s="177"/>
      <c r="UHF21" s="177"/>
      <c r="UHG21" s="177"/>
      <c r="UHH21" s="177"/>
      <c r="UHI21" s="177"/>
      <c r="UHJ21" s="177"/>
      <c r="UHK21" s="177"/>
      <c r="UHL21" s="177"/>
      <c r="UHM21" s="177"/>
      <c r="UHN21" s="177"/>
      <c r="UHO21" s="177"/>
      <c r="UHP21" s="177"/>
      <c r="UHQ21" s="177"/>
      <c r="UHR21" s="177"/>
      <c r="UHS21" s="177"/>
      <c r="UHT21" s="177"/>
      <c r="UHU21" s="177"/>
      <c r="UHV21" s="177"/>
      <c r="UHW21" s="177"/>
      <c r="UHX21" s="177"/>
      <c r="UHY21" s="177"/>
      <c r="UHZ21" s="177"/>
      <c r="UIA21" s="177"/>
      <c r="UIB21" s="177"/>
      <c r="UIC21" s="177"/>
      <c r="UID21" s="177"/>
      <c r="UIE21" s="177"/>
      <c r="UIF21" s="177"/>
      <c r="UIG21" s="177"/>
      <c r="UIH21" s="177"/>
      <c r="UII21" s="177"/>
      <c r="UIJ21" s="177"/>
      <c r="UIK21" s="177"/>
      <c r="UIL21" s="177"/>
      <c r="UIM21" s="177"/>
      <c r="UIN21" s="177"/>
      <c r="UIO21" s="177"/>
      <c r="UIP21" s="177"/>
      <c r="UIQ21" s="177"/>
      <c r="UIR21" s="177"/>
      <c r="UIS21" s="177"/>
      <c r="UIT21" s="177"/>
      <c r="UIU21" s="177"/>
      <c r="UIV21" s="177"/>
      <c r="UIW21" s="177"/>
      <c r="UIX21" s="177"/>
      <c r="UIY21" s="177"/>
      <c r="UIZ21" s="177"/>
      <c r="UJA21" s="177"/>
      <c r="UJB21" s="177"/>
      <c r="UJC21" s="177"/>
      <c r="UJD21" s="177"/>
      <c r="UJE21" s="177"/>
      <c r="UJF21" s="177"/>
      <c r="UJG21" s="177"/>
      <c r="UJH21" s="177"/>
      <c r="UJI21" s="177"/>
      <c r="UJJ21" s="177"/>
      <c r="UJK21" s="177"/>
      <c r="UJL21" s="177"/>
      <c r="UJM21" s="177"/>
      <c r="UJN21" s="177"/>
      <c r="UJO21" s="177"/>
      <c r="UJP21" s="177"/>
      <c r="UJQ21" s="177"/>
      <c r="UJR21" s="177"/>
      <c r="UJS21" s="177"/>
      <c r="UJT21" s="177"/>
      <c r="UJU21" s="177"/>
      <c r="UJV21" s="177"/>
      <c r="UJW21" s="177"/>
      <c r="UJX21" s="177"/>
      <c r="UJY21" s="177"/>
      <c r="UJZ21" s="177"/>
      <c r="UKA21" s="177"/>
      <c r="UKB21" s="177"/>
      <c r="UKC21" s="177"/>
      <c r="UKD21" s="177"/>
      <c r="UKE21" s="177"/>
      <c r="UKF21" s="177"/>
      <c r="UKG21" s="177"/>
      <c r="UKH21" s="177"/>
      <c r="UKI21" s="177"/>
      <c r="UKJ21" s="177"/>
      <c r="UKK21" s="177"/>
      <c r="UKL21" s="177"/>
      <c r="UKM21" s="177"/>
      <c r="UKN21" s="177"/>
      <c r="UKO21" s="177"/>
      <c r="UKP21" s="177"/>
      <c r="UKQ21" s="177"/>
      <c r="UKR21" s="177"/>
      <c r="UKS21" s="177"/>
      <c r="UKT21" s="177"/>
      <c r="UKU21" s="177"/>
      <c r="UKV21" s="177"/>
      <c r="UKW21" s="177"/>
      <c r="UKX21" s="177"/>
      <c r="UKY21" s="177"/>
      <c r="UKZ21" s="177"/>
      <c r="ULA21" s="177"/>
      <c r="ULB21" s="177"/>
      <c r="ULC21" s="177"/>
      <c r="ULD21" s="177"/>
      <c r="ULE21" s="177"/>
      <c r="ULF21" s="177"/>
      <c r="ULG21" s="177"/>
      <c r="ULH21" s="177"/>
      <c r="ULI21" s="177"/>
      <c r="ULJ21" s="177"/>
      <c r="ULK21" s="177"/>
      <c r="ULL21" s="177"/>
      <c r="ULM21" s="177"/>
      <c r="ULN21" s="177"/>
      <c r="ULO21" s="177"/>
      <c r="ULP21" s="177"/>
      <c r="ULQ21" s="177"/>
      <c r="ULR21" s="177"/>
      <c r="ULS21" s="177"/>
      <c r="ULT21" s="177"/>
      <c r="ULU21" s="177"/>
      <c r="ULV21" s="177"/>
      <c r="ULW21" s="177"/>
      <c r="ULX21" s="177"/>
      <c r="ULY21" s="177"/>
      <c r="ULZ21" s="177"/>
      <c r="UMA21" s="177"/>
      <c r="UMB21" s="177"/>
      <c r="UMC21" s="177"/>
      <c r="UMD21" s="177"/>
      <c r="UME21" s="177"/>
      <c r="UMF21" s="177"/>
      <c r="UMG21" s="177"/>
      <c r="UMH21" s="177"/>
      <c r="UMI21" s="177"/>
      <c r="UMJ21" s="177"/>
      <c r="UMK21" s="177"/>
      <c r="UML21" s="177"/>
      <c r="UMM21" s="177"/>
      <c r="UMN21" s="177"/>
      <c r="UMO21" s="177"/>
      <c r="UMP21" s="177"/>
      <c r="UMQ21" s="177"/>
      <c r="UMR21" s="177"/>
      <c r="UMS21" s="177"/>
      <c r="UMT21" s="177"/>
      <c r="UMU21" s="177"/>
      <c r="UMV21" s="177"/>
      <c r="UMW21" s="177"/>
      <c r="UMX21" s="177"/>
      <c r="UMY21" s="177"/>
      <c r="UMZ21" s="177"/>
      <c r="UNA21" s="177"/>
      <c r="UNB21" s="177"/>
      <c r="UNC21" s="177"/>
      <c r="UND21" s="177"/>
      <c r="UNE21" s="177"/>
      <c r="UNF21" s="177"/>
      <c r="UNG21" s="177"/>
      <c r="UNH21" s="177"/>
      <c r="UNI21" s="177"/>
      <c r="UNJ21" s="177"/>
      <c r="UNK21" s="177"/>
      <c r="UNL21" s="177"/>
      <c r="UNM21" s="177"/>
      <c r="UNN21" s="177"/>
      <c r="UNO21" s="177"/>
      <c r="UNP21" s="177"/>
      <c r="UNQ21" s="177"/>
      <c r="UNR21" s="177"/>
      <c r="UNS21" s="177"/>
      <c r="UNT21" s="177"/>
      <c r="UNU21" s="177"/>
      <c r="UNV21" s="177"/>
      <c r="UNW21" s="177"/>
      <c r="UNX21" s="177"/>
      <c r="UNY21" s="177"/>
      <c r="UNZ21" s="177"/>
      <c r="UOA21" s="177"/>
      <c r="UOB21" s="177"/>
      <c r="UOC21" s="177"/>
      <c r="UOD21" s="177"/>
      <c r="UOE21" s="177"/>
      <c r="UOF21" s="177"/>
      <c r="UOG21" s="177"/>
      <c r="UOH21" s="177"/>
      <c r="UOI21" s="177"/>
      <c r="UOJ21" s="177"/>
      <c r="UOK21" s="177"/>
      <c r="UOL21" s="177"/>
      <c r="UOM21" s="177"/>
      <c r="UON21" s="177"/>
      <c r="UOO21" s="177"/>
      <c r="UOP21" s="177"/>
      <c r="UOQ21" s="177"/>
      <c r="UOR21" s="177"/>
      <c r="UOS21" s="177"/>
      <c r="UOT21" s="177"/>
      <c r="UOU21" s="177"/>
      <c r="UOV21" s="177"/>
      <c r="UOW21" s="177"/>
      <c r="UOX21" s="177"/>
      <c r="UOY21" s="177"/>
      <c r="UOZ21" s="177"/>
      <c r="UPA21" s="177"/>
      <c r="UPB21" s="177"/>
      <c r="UPC21" s="177"/>
      <c r="UPD21" s="177"/>
      <c r="UPE21" s="177"/>
      <c r="UPF21" s="177"/>
      <c r="UPG21" s="177"/>
      <c r="UPH21" s="177"/>
      <c r="UPI21" s="177"/>
      <c r="UPJ21" s="177"/>
      <c r="UPK21" s="177"/>
      <c r="UPL21" s="177"/>
      <c r="UPM21" s="177"/>
      <c r="UPN21" s="177"/>
      <c r="UPO21" s="177"/>
      <c r="UPP21" s="177"/>
      <c r="UPQ21" s="177"/>
      <c r="UPR21" s="177"/>
      <c r="UPS21" s="177"/>
      <c r="UPT21" s="177"/>
      <c r="UPU21" s="177"/>
      <c r="UPV21" s="177"/>
      <c r="UPW21" s="177"/>
      <c r="UPX21" s="177"/>
      <c r="UPY21" s="177"/>
      <c r="UPZ21" s="177"/>
      <c r="UQA21" s="177"/>
      <c r="UQB21" s="177"/>
      <c r="UQC21" s="177"/>
      <c r="UQD21" s="177"/>
      <c r="UQE21" s="177"/>
      <c r="UQF21" s="177"/>
      <c r="UQG21" s="177"/>
      <c r="UQH21" s="177"/>
      <c r="UQI21" s="177"/>
      <c r="UQJ21" s="177"/>
      <c r="UQK21" s="177"/>
      <c r="UQL21" s="177"/>
      <c r="UQM21" s="177"/>
      <c r="UQN21" s="177"/>
      <c r="UQO21" s="177"/>
      <c r="UQP21" s="177"/>
      <c r="UQQ21" s="177"/>
      <c r="UQR21" s="177"/>
      <c r="UQS21" s="177"/>
      <c r="UQT21" s="177"/>
      <c r="UQU21" s="177"/>
      <c r="UQV21" s="177"/>
      <c r="UQW21" s="177"/>
      <c r="UQX21" s="177"/>
      <c r="UQY21" s="177"/>
      <c r="UQZ21" s="177"/>
      <c r="URA21" s="177"/>
      <c r="URB21" s="177"/>
      <c r="URC21" s="177"/>
      <c r="URD21" s="177"/>
      <c r="URE21" s="177"/>
      <c r="URF21" s="177"/>
      <c r="URG21" s="177"/>
      <c r="URH21" s="177"/>
      <c r="URI21" s="177"/>
      <c r="URJ21" s="177"/>
      <c r="URK21" s="177"/>
      <c r="URL21" s="177"/>
      <c r="URM21" s="177"/>
      <c r="URN21" s="177"/>
      <c r="URO21" s="177"/>
      <c r="URP21" s="177"/>
      <c r="URQ21" s="177"/>
      <c r="URR21" s="177"/>
      <c r="URS21" s="177"/>
      <c r="URT21" s="177"/>
      <c r="URU21" s="177"/>
      <c r="URV21" s="177"/>
      <c r="URW21" s="177"/>
      <c r="URX21" s="177"/>
      <c r="URY21" s="177"/>
      <c r="URZ21" s="177"/>
      <c r="USA21" s="177"/>
      <c r="USB21" s="177"/>
      <c r="USC21" s="177"/>
      <c r="USD21" s="177"/>
      <c r="USE21" s="177"/>
      <c r="USF21" s="177"/>
      <c r="USG21" s="177"/>
      <c r="USH21" s="177"/>
      <c r="USI21" s="177"/>
      <c r="USJ21" s="177"/>
      <c r="USK21" s="177"/>
      <c r="USL21" s="177"/>
      <c r="USM21" s="177"/>
      <c r="USN21" s="177"/>
      <c r="USO21" s="177"/>
      <c r="USP21" s="177"/>
      <c r="USQ21" s="177"/>
      <c r="USR21" s="177"/>
      <c r="USS21" s="177"/>
      <c r="UST21" s="177"/>
      <c r="USU21" s="177"/>
      <c r="USV21" s="177"/>
      <c r="USW21" s="177"/>
      <c r="USX21" s="177"/>
      <c r="USY21" s="177"/>
      <c r="USZ21" s="177"/>
      <c r="UTA21" s="177"/>
      <c r="UTB21" s="177"/>
      <c r="UTC21" s="177"/>
      <c r="UTD21" s="177"/>
      <c r="UTE21" s="177"/>
      <c r="UTF21" s="177"/>
      <c r="UTG21" s="177"/>
      <c r="UTH21" s="177"/>
      <c r="UTI21" s="177"/>
      <c r="UTJ21" s="177"/>
      <c r="UTK21" s="177"/>
      <c r="UTL21" s="177"/>
      <c r="UTM21" s="177"/>
      <c r="UTN21" s="177"/>
      <c r="UTO21" s="177"/>
      <c r="UTP21" s="177"/>
      <c r="UTQ21" s="177"/>
      <c r="UTR21" s="177"/>
      <c r="UTS21" s="177"/>
      <c r="UTT21" s="177"/>
      <c r="UTU21" s="177"/>
      <c r="UTV21" s="177"/>
      <c r="UTW21" s="177"/>
      <c r="UTX21" s="177"/>
      <c r="UTY21" s="177"/>
      <c r="UTZ21" s="177"/>
      <c r="UUA21" s="177"/>
      <c r="UUB21" s="177"/>
      <c r="UUC21" s="177"/>
      <c r="UUD21" s="177"/>
      <c r="UUE21" s="177"/>
      <c r="UUF21" s="177"/>
      <c r="UUG21" s="177"/>
      <c r="UUH21" s="177"/>
      <c r="UUI21" s="177"/>
      <c r="UUJ21" s="177"/>
      <c r="UUK21" s="177"/>
      <c r="UUL21" s="177"/>
      <c r="UUM21" s="177"/>
      <c r="UUN21" s="177"/>
      <c r="UUO21" s="177"/>
      <c r="UUP21" s="177"/>
      <c r="UUQ21" s="177"/>
      <c r="UUR21" s="177"/>
      <c r="UUS21" s="177"/>
      <c r="UUT21" s="177"/>
      <c r="UUU21" s="177"/>
      <c r="UUV21" s="177"/>
      <c r="UUW21" s="177"/>
      <c r="UUX21" s="177"/>
      <c r="UUY21" s="177"/>
      <c r="UUZ21" s="177"/>
      <c r="UVA21" s="177"/>
      <c r="UVB21" s="177"/>
      <c r="UVC21" s="177"/>
      <c r="UVD21" s="177"/>
      <c r="UVE21" s="177"/>
      <c r="UVF21" s="177"/>
      <c r="UVG21" s="177"/>
      <c r="UVH21" s="177"/>
      <c r="UVI21" s="177"/>
      <c r="UVJ21" s="177"/>
      <c r="UVK21" s="177"/>
      <c r="UVL21" s="177"/>
      <c r="UVM21" s="177"/>
      <c r="UVN21" s="177"/>
      <c r="UVO21" s="177"/>
      <c r="UVP21" s="177"/>
      <c r="UVQ21" s="177"/>
      <c r="UVR21" s="177"/>
      <c r="UVS21" s="177"/>
      <c r="UVT21" s="177"/>
      <c r="UVU21" s="177"/>
      <c r="UVV21" s="177"/>
      <c r="UVW21" s="177"/>
      <c r="UVX21" s="177"/>
      <c r="UVY21" s="177"/>
      <c r="UVZ21" s="177"/>
      <c r="UWA21" s="177"/>
      <c r="UWB21" s="177"/>
      <c r="UWC21" s="177"/>
      <c r="UWD21" s="177"/>
      <c r="UWE21" s="177"/>
      <c r="UWF21" s="177"/>
      <c r="UWG21" s="177"/>
      <c r="UWH21" s="177"/>
      <c r="UWI21" s="177"/>
      <c r="UWJ21" s="177"/>
      <c r="UWK21" s="177"/>
      <c r="UWL21" s="177"/>
      <c r="UWM21" s="177"/>
      <c r="UWN21" s="177"/>
      <c r="UWO21" s="177"/>
      <c r="UWP21" s="177"/>
      <c r="UWQ21" s="177"/>
      <c r="UWR21" s="177"/>
      <c r="UWS21" s="177"/>
      <c r="UWT21" s="177"/>
      <c r="UWU21" s="177"/>
      <c r="UWV21" s="177"/>
      <c r="UWW21" s="177"/>
      <c r="UWX21" s="177"/>
      <c r="UWY21" s="177"/>
      <c r="UWZ21" s="177"/>
      <c r="UXA21" s="177"/>
      <c r="UXB21" s="177"/>
      <c r="UXC21" s="177"/>
      <c r="UXD21" s="177"/>
      <c r="UXE21" s="177"/>
      <c r="UXF21" s="177"/>
      <c r="UXG21" s="177"/>
      <c r="UXH21" s="177"/>
      <c r="UXI21" s="177"/>
      <c r="UXJ21" s="177"/>
      <c r="UXK21" s="177"/>
      <c r="UXL21" s="177"/>
      <c r="UXM21" s="177"/>
      <c r="UXN21" s="177"/>
      <c r="UXO21" s="177"/>
      <c r="UXP21" s="177"/>
      <c r="UXQ21" s="177"/>
      <c r="UXR21" s="177"/>
      <c r="UXS21" s="177"/>
      <c r="UXT21" s="177"/>
      <c r="UXU21" s="177"/>
      <c r="UXV21" s="177"/>
      <c r="UXW21" s="177"/>
      <c r="UXX21" s="177"/>
      <c r="UXY21" s="177"/>
      <c r="UXZ21" s="177"/>
      <c r="UYA21" s="177"/>
      <c r="UYB21" s="177"/>
      <c r="UYC21" s="177"/>
      <c r="UYD21" s="177"/>
      <c r="UYE21" s="177"/>
      <c r="UYF21" s="177"/>
      <c r="UYG21" s="177"/>
      <c r="UYH21" s="177"/>
      <c r="UYI21" s="177"/>
      <c r="UYJ21" s="177"/>
      <c r="UYK21" s="177"/>
      <c r="UYL21" s="177"/>
      <c r="UYM21" s="177"/>
      <c r="UYN21" s="177"/>
      <c r="UYO21" s="177"/>
      <c r="UYP21" s="177"/>
      <c r="UYQ21" s="177"/>
      <c r="UYR21" s="177"/>
      <c r="UYS21" s="177"/>
      <c r="UYT21" s="177"/>
      <c r="UYU21" s="177"/>
      <c r="UYV21" s="177"/>
      <c r="UYW21" s="177"/>
      <c r="UYX21" s="177"/>
      <c r="UYY21" s="177"/>
      <c r="UYZ21" s="177"/>
      <c r="UZA21" s="177"/>
      <c r="UZB21" s="177"/>
      <c r="UZC21" s="177"/>
      <c r="UZD21" s="177"/>
      <c r="UZE21" s="177"/>
      <c r="UZF21" s="177"/>
      <c r="UZG21" s="177"/>
      <c r="UZH21" s="177"/>
      <c r="UZI21" s="177"/>
      <c r="UZJ21" s="177"/>
      <c r="UZK21" s="177"/>
      <c r="UZL21" s="177"/>
      <c r="UZM21" s="177"/>
      <c r="UZN21" s="177"/>
      <c r="UZO21" s="177"/>
      <c r="UZP21" s="177"/>
      <c r="UZQ21" s="177"/>
      <c r="UZR21" s="177"/>
      <c r="UZS21" s="177"/>
      <c r="UZT21" s="177"/>
      <c r="UZU21" s="177"/>
      <c r="UZV21" s="177"/>
      <c r="UZW21" s="177"/>
      <c r="UZX21" s="177"/>
      <c r="UZY21" s="177"/>
      <c r="UZZ21" s="177"/>
      <c r="VAA21" s="177"/>
      <c r="VAB21" s="177"/>
      <c r="VAC21" s="177"/>
      <c r="VAD21" s="177"/>
      <c r="VAE21" s="177"/>
      <c r="VAF21" s="177"/>
      <c r="VAG21" s="177"/>
      <c r="VAH21" s="177"/>
      <c r="VAI21" s="177"/>
      <c r="VAJ21" s="177"/>
      <c r="VAK21" s="177"/>
      <c r="VAL21" s="177"/>
      <c r="VAM21" s="177"/>
      <c r="VAN21" s="177"/>
      <c r="VAO21" s="177"/>
      <c r="VAP21" s="177"/>
      <c r="VAQ21" s="177"/>
      <c r="VAR21" s="177"/>
      <c r="VAS21" s="177"/>
      <c r="VAT21" s="177"/>
      <c r="VAU21" s="177"/>
      <c r="VAV21" s="177"/>
      <c r="VAW21" s="177"/>
      <c r="VAX21" s="177"/>
      <c r="VAY21" s="177"/>
      <c r="VAZ21" s="177"/>
      <c r="VBA21" s="177"/>
      <c r="VBB21" s="177"/>
      <c r="VBC21" s="177"/>
      <c r="VBD21" s="177"/>
      <c r="VBE21" s="177"/>
      <c r="VBF21" s="177"/>
      <c r="VBG21" s="177"/>
      <c r="VBH21" s="177"/>
      <c r="VBI21" s="177"/>
      <c r="VBJ21" s="177"/>
      <c r="VBK21" s="177"/>
      <c r="VBL21" s="177"/>
      <c r="VBM21" s="177"/>
      <c r="VBN21" s="177"/>
      <c r="VBO21" s="177"/>
      <c r="VBP21" s="177"/>
      <c r="VBQ21" s="177"/>
      <c r="VBR21" s="177"/>
      <c r="VBS21" s="177"/>
      <c r="VBT21" s="177"/>
      <c r="VBU21" s="177"/>
      <c r="VBV21" s="177"/>
      <c r="VBW21" s="177"/>
      <c r="VBX21" s="177"/>
      <c r="VBY21" s="177"/>
      <c r="VBZ21" s="177"/>
      <c r="VCA21" s="177"/>
      <c r="VCB21" s="177"/>
      <c r="VCC21" s="177"/>
      <c r="VCD21" s="177"/>
      <c r="VCE21" s="177"/>
      <c r="VCF21" s="177"/>
      <c r="VCG21" s="177"/>
      <c r="VCH21" s="177"/>
      <c r="VCI21" s="177"/>
      <c r="VCJ21" s="177"/>
      <c r="VCK21" s="177"/>
      <c r="VCL21" s="177"/>
      <c r="VCM21" s="177"/>
      <c r="VCN21" s="177"/>
      <c r="VCO21" s="177"/>
      <c r="VCP21" s="177"/>
      <c r="VCQ21" s="177"/>
      <c r="VCR21" s="177"/>
      <c r="VCS21" s="177"/>
      <c r="VCT21" s="177"/>
      <c r="VCU21" s="177"/>
      <c r="VCV21" s="177"/>
      <c r="VCW21" s="177"/>
      <c r="VCX21" s="177"/>
      <c r="VCY21" s="177"/>
      <c r="VCZ21" s="177"/>
      <c r="VDA21" s="177"/>
      <c r="VDB21" s="177"/>
      <c r="VDC21" s="177"/>
      <c r="VDD21" s="177"/>
      <c r="VDE21" s="177"/>
      <c r="VDF21" s="177"/>
      <c r="VDG21" s="177"/>
      <c r="VDH21" s="177"/>
      <c r="VDI21" s="177"/>
      <c r="VDJ21" s="177"/>
      <c r="VDK21" s="177"/>
      <c r="VDL21" s="177"/>
      <c r="VDM21" s="177"/>
      <c r="VDN21" s="177"/>
      <c r="VDO21" s="177"/>
      <c r="VDP21" s="177"/>
      <c r="VDQ21" s="177"/>
      <c r="VDR21" s="177"/>
      <c r="VDS21" s="177"/>
      <c r="VDT21" s="177"/>
      <c r="VDU21" s="177"/>
      <c r="VDV21" s="177"/>
      <c r="VDW21" s="177"/>
      <c r="VDX21" s="177"/>
      <c r="VDY21" s="177"/>
      <c r="VDZ21" s="177"/>
      <c r="VEA21" s="177"/>
      <c r="VEB21" s="177"/>
      <c r="VEC21" s="177"/>
      <c r="VED21" s="177"/>
      <c r="VEE21" s="177"/>
      <c r="VEF21" s="177"/>
      <c r="VEG21" s="177"/>
      <c r="VEH21" s="177"/>
      <c r="VEI21" s="177"/>
      <c r="VEJ21" s="177"/>
      <c r="VEK21" s="177"/>
      <c r="VEL21" s="177"/>
      <c r="VEM21" s="177"/>
      <c r="VEN21" s="177"/>
      <c r="VEO21" s="177"/>
      <c r="VEP21" s="177"/>
      <c r="VEQ21" s="177"/>
      <c r="VER21" s="177"/>
      <c r="VES21" s="177"/>
      <c r="VET21" s="177"/>
      <c r="VEU21" s="177"/>
      <c r="VEV21" s="177"/>
      <c r="VEW21" s="177"/>
      <c r="VEX21" s="177"/>
      <c r="VEY21" s="177"/>
      <c r="VEZ21" s="177"/>
      <c r="VFA21" s="177"/>
      <c r="VFB21" s="177"/>
      <c r="VFC21" s="177"/>
      <c r="VFD21" s="177"/>
      <c r="VFE21" s="177"/>
      <c r="VFF21" s="177"/>
      <c r="VFG21" s="177"/>
      <c r="VFH21" s="177"/>
      <c r="VFI21" s="177"/>
      <c r="VFJ21" s="177"/>
      <c r="VFK21" s="177"/>
      <c r="VFL21" s="177"/>
      <c r="VFM21" s="177"/>
      <c r="VFN21" s="177"/>
      <c r="VFO21" s="177"/>
      <c r="VFP21" s="177"/>
      <c r="VFQ21" s="177"/>
      <c r="VFR21" s="177"/>
      <c r="VFS21" s="177"/>
      <c r="VFT21" s="177"/>
      <c r="VFU21" s="177"/>
      <c r="VFV21" s="177"/>
      <c r="VFW21" s="177"/>
      <c r="VFX21" s="177"/>
      <c r="VFY21" s="177"/>
      <c r="VFZ21" s="177"/>
      <c r="VGA21" s="177"/>
      <c r="VGB21" s="177"/>
      <c r="VGC21" s="177"/>
      <c r="VGD21" s="177"/>
      <c r="VGE21" s="177"/>
      <c r="VGF21" s="177"/>
      <c r="VGG21" s="177"/>
      <c r="VGH21" s="177"/>
      <c r="VGI21" s="177"/>
      <c r="VGJ21" s="177"/>
      <c r="VGK21" s="177"/>
      <c r="VGL21" s="177"/>
      <c r="VGM21" s="177"/>
      <c r="VGN21" s="177"/>
      <c r="VGO21" s="177"/>
      <c r="VGP21" s="177"/>
      <c r="VGQ21" s="177"/>
      <c r="VGR21" s="177"/>
      <c r="VGS21" s="177"/>
      <c r="VGT21" s="177"/>
      <c r="VGU21" s="177"/>
      <c r="VGV21" s="177"/>
      <c r="VGW21" s="177"/>
      <c r="VGX21" s="177"/>
      <c r="VGY21" s="177"/>
      <c r="VGZ21" s="177"/>
      <c r="VHA21" s="177"/>
      <c r="VHB21" s="177"/>
      <c r="VHC21" s="177"/>
      <c r="VHD21" s="177"/>
      <c r="VHE21" s="177"/>
      <c r="VHF21" s="177"/>
      <c r="VHG21" s="177"/>
      <c r="VHH21" s="177"/>
      <c r="VHI21" s="177"/>
      <c r="VHJ21" s="177"/>
      <c r="VHK21" s="177"/>
      <c r="VHL21" s="177"/>
      <c r="VHM21" s="177"/>
      <c r="VHN21" s="177"/>
      <c r="VHO21" s="177"/>
      <c r="VHP21" s="177"/>
      <c r="VHQ21" s="177"/>
      <c r="VHR21" s="177"/>
      <c r="VHS21" s="177"/>
      <c r="VHT21" s="177"/>
      <c r="VHU21" s="177"/>
      <c r="VHV21" s="177"/>
      <c r="VHW21" s="177"/>
      <c r="VHX21" s="177"/>
      <c r="VHY21" s="177"/>
      <c r="VHZ21" s="177"/>
      <c r="VIA21" s="177"/>
      <c r="VIB21" s="177"/>
      <c r="VIC21" s="177"/>
      <c r="VID21" s="177"/>
      <c r="VIE21" s="177"/>
      <c r="VIF21" s="177"/>
      <c r="VIG21" s="177"/>
      <c r="VIH21" s="177"/>
      <c r="VII21" s="177"/>
      <c r="VIJ21" s="177"/>
      <c r="VIK21" s="177"/>
      <c r="VIL21" s="177"/>
      <c r="VIM21" s="177"/>
      <c r="VIN21" s="177"/>
      <c r="VIO21" s="177"/>
      <c r="VIP21" s="177"/>
      <c r="VIQ21" s="177"/>
      <c r="VIR21" s="177"/>
      <c r="VIS21" s="177"/>
      <c r="VIT21" s="177"/>
      <c r="VIU21" s="177"/>
      <c r="VIV21" s="177"/>
      <c r="VIW21" s="177"/>
      <c r="VIX21" s="177"/>
      <c r="VIY21" s="177"/>
      <c r="VIZ21" s="177"/>
      <c r="VJA21" s="177"/>
      <c r="VJB21" s="177"/>
      <c r="VJC21" s="177"/>
      <c r="VJD21" s="177"/>
      <c r="VJE21" s="177"/>
      <c r="VJF21" s="177"/>
      <c r="VJG21" s="177"/>
      <c r="VJH21" s="177"/>
      <c r="VJI21" s="177"/>
      <c r="VJJ21" s="177"/>
      <c r="VJK21" s="177"/>
      <c r="VJL21" s="177"/>
      <c r="VJM21" s="177"/>
      <c r="VJN21" s="177"/>
      <c r="VJO21" s="177"/>
      <c r="VJP21" s="177"/>
      <c r="VJQ21" s="177"/>
      <c r="VJR21" s="177"/>
      <c r="VJS21" s="177"/>
      <c r="VJT21" s="177"/>
      <c r="VJU21" s="177"/>
      <c r="VJV21" s="177"/>
      <c r="VJW21" s="177"/>
      <c r="VJX21" s="177"/>
      <c r="VJY21" s="177"/>
      <c r="VJZ21" s="177"/>
      <c r="VKA21" s="177"/>
      <c r="VKB21" s="177"/>
      <c r="VKC21" s="177"/>
      <c r="VKD21" s="177"/>
      <c r="VKE21" s="177"/>
      <c r="VKF21" s="177"/>
      <c r="VKG21" s="177"/>
      <c r="VKH21" s="177"/>
      <c r="VKI21" s="177"/>
      <c r="VKJ21" s="177"/>
      <c r="VKK21" s="177"/>
      <c r="VKL21" s="177"/>
      <c r="VKM21" s="177"/>
      <c r="VKN21" s="177"/>
      <c r="VKO21" s="177"/>
      <c r="VKP21" s="177"/>
      <c r="VKQ21" s="177"/>
      <c r="VKR21" s="177"/>
      <c r="VKS21" s="177"/>
      <c r="VKT21" s="177"/>
      <c r="VKU21" s="177"/>
      <c r="VKV21" s="177"/>
      <c r="VKW21" s="177"/>
      <c r="VKX21" s="177"/>
      <c r="VKY21" s="177"/>
      <c r="VKZ21" s="177"/>
      <c r="VLA21" s="177"/>
      <c r="VLB21" s="177"/>
      <c r="VLC21" s="177"/>
      <c r="VLD21" s="177"/>
      <c r="VLE21" s="177"/>
      <c r="VLF21" s="177"/>
      <c r="VLG21" s="177"/>
      <c r="VLH21" s="177"/>
      <c r="VLI21" s="177"/>
      <c r="VLJ21" s="177"/>
      <c r="VLK21" s="177"/>
      <c r="VLL21" s="177"/>
      <c r="VLM21" s="177"/>
      <c r="VLN21" s="177"/>
      <c r="VLO21" s="177"/>
      <c r="VLP21" s="177"/>
      <c r="VLQ21" s="177"/>
      <c r="VLR21" s="177"/>
      <c r="VLS21" s="177"/>
      <c r="VLT21" s="177"/>
      <c r="VLU21" s="177"/>
      <c r="VLV21" s="177"/>
      <c r="VLW21" s="177"/>
      <c r="VLX21" s="177"/>
      <c r="VLY21" s="177"/>
      <c r="VLZ21" s="177"/>
      <c r="VMA21" s="177"/>
      <c r="VMB21" s="177"/>
      <c r="VMC21" s="177"/>
      <c r="VMD21" s="177"/>
      <c r="VME21" s="177"/>
      <c r="VMF21" s="177"/>
      <c r="VMG21" s="177"/>
      <c r="VMH21" s="177"/>
      <c r="VMI21" s="177"/>
      <c r="VMJ21" s="177"/>
      <c r="VMK21" s="177"/>
      <c r="VML21" s="177"/>
      <c r="VMM21" s="177"/>
      <c r="VMN21" s="177"/>
      <c r="VMO21" s="177"/>
      <c r="VMP21" s="177"/>
      <c r="VMQ21" s="177"/>
      <c r="VMR21" s="177"/>
      <c r="VMS21" s="177"/>
      <c r="VMT21" s="177"/>
      <c r="VMU21" s="177"/>
      <c r="VMV21" s="177"/>
      <c r="VMW21" s="177"/>
      <c r="VMX21" s="177"/>
      <c r="VMY21" s="177"/>
      <c r="VMZ21" s="177"/>
      <c r="VNA21" s="177"/>
      <c r="VNB21" s="177"/>
      <c r="VNC21" s="177"/>
      <c r="VND21" s="177"/>
      <c r="VNE21" s="177"/>
      <c r="VNF21" s="177"/>
      <c r="VNG21" s="177"/>
      <c r="VNH21" s="177"/>
      <c r="VNI21" s="177"/>
      <c r="VNJ21" s="177"/>
      <c r="VNK21" s="177"/>
      <c r="VNL21" s="177"/>
      <c r="VNM21" s="177"/>
      <c r="VNN21" s="177"/>
      <c r="VNO21" s="177"/>
      <c r="VNP21" s="177"/>
      <c r="VNQ21" s="177"/>
      <c r="VNR21" s="177"/>
      <c r="VNS21" s="177"/>
      <c r="VNT21" s="177"/>
      <c r="VNU21" s="177"/>
      <c r="VNV21" s="177"/>
      <c r="VNW21" s="177"/>
      <c r="VNX21" s="177"/>
      <c r="VNY21" s="177"/>
      <c r="VNZ21" s="177"/>
      <c r="VOA21" s="177"/>
      <c r="VOB21" s="177"/>
      <c r="VOC21" s="177"/>
      <c r="VOD21" s="177"/>
      <c r="VOE21" s="177"/>
      <c r="VOF21" s="177"/>
      <c r="VOG21" s="177"/>
      <c r="VOH21" s="177"/>
      <c r="VOI21" s="177"/>
      <c r="VOJ21" s="177"/>
      <c r="VOK21" s="177"/>
      <c r="VOL21" s="177"/>
      <c r="VOM21" s="177"/>
      <c r="VON21" s="177"/>
      <c r="VOO21" s="177"/>
      <c r="VOP21" s="177"/>
      <c r="VOQ21" s="177"/>
      <c r="VOR21" s="177"/>
      <c r="VOS21" s="177"/>
      <c r="VOT21" s="177"/>
      <c r="VOU21" s="177"/>
      <c r="VOV21" s="177"/>
      <c r="VOW21" s="177"/>
      <c r="VOX21" s="177"/>
      <c r="VOY21" s="177"/>
      <c r="VOZ21" s="177"/>
      <c r="VPA21" s="177"/>
      <c r="VPB21" s="177"/>
      <c r="VPC21" s="177"/>
      <c r="VPD21" s="177"/>
      <c r="VPE21" s="177"/>
      <c r="VPF21" s="177"/>
      <c r="VPG21" s="177"/>
      <c r="VPH21" s="177"/>
      <c r="VPI21" s="177"/>
      <c r="VPJ21" s="177"/>
      <c r="VPK21" s="177"/>
      <c r="VPL21" s="177"/>
      <c r="VPM21" s="177"/>
      <c r="VPN21" s="177"/>
      <c r="VPO21" s="177"/>
      <c r="VPP21" s="177"/>
      <c r="VPQ21" s="177"/>
      <c r="VPR21" s="177"/>
      <c r="VPS21" s="177"/>
      <c r="VPT21" s="177"/>
      <c r="VPU21" s="177"/>
      <c r="VPV21" s="177"/>
      <c r="VPW21" s="177"/>
      <c r="VPX21" s="177"/>
      <c r="VPY21" s="177"/>
      <c r="VPZ21" s="177"/>
      <c r="VQA21" s="177"/>
      <c r="VQB21" s="177"/>
      <c r="VQC21" s="177"/>
      <c r="VQD21" s="177"/>
      <c r="VQE21" s="177"/>
      <c r="VQF21" s="177"/>
      <c r="VQG21" s="177"/>
      <c r="VQH21" s="177"/>
      <c r="VQI21" s="177"/>
      <c r="VQJ21" s="177"/>
      <c r="VQK21" s="177"/>
      <c r="VQL21" s="177"/>
      <c r="VQM21" s="177"/>
      <c r="VQN21" s="177"/>
      <c r="VQO21" s="177"/>
      <c r="VQP21" s="177"/>
      <c r="VQQ21" s="177"/>
      <c r="VQR21" s="177"/>
      <c r="VQS21" s="177"/>
      <c r="VQT21" s="177"/>
      <c r="VQU21" s="177"/>
      <c r="VQV21" s="177"/>
      <c r="VQW21" s="177"/>
      <c r="VQX21" s="177"/>
      <c r="VQY21" s="177"/>
      <c r="VQZ21" s="177"/>
      <c r="VRA21" s="177"/>
      <c r="VRB21" s="177"/>
      <c r="VRC21" s="177"/>
      <c r="VRD21" s="177"/>
      <c r="VRE21" s="177"/>
      <c r="VRF21" s="177"/>
      <c r="VRG21" s="177"/>
      <c r="VRH21" s="177"/>
      <c r="VRI21" s="177"/>
      <c r="VRJ21" s="177"/>
      <c r="VRK21" s="177"/>
      <c r="VRL21" s="177"/>
      <c r="VRM21" s="177"/>
      <c r="VRN21" s="177"/>
      <c r="VRO21" s="177"/>
      <c r="VRP21" s="177"/>
      <c r="VRQ21" s="177"/>
      <c r="VRR21" s="177"/>
      <c r="VRS21" s="177"/>
      <c r="VRT21" s="177"/>
      <c r="VRU21" s="177"/>
      <c r="VRV21" s="177"/>
      <c r="VRW21" s="177"/>
      <c r="VRX21" s="177"/>
      <c r="VRY21" s="177"/>
      <c r="VRZ21" s="177"/>
      <c r="VSA21" s="177"/>
      <c r="VSB21" s="177"/>
      <c r="VSC21" s="177"/>
      <c r="VSD21" s="177"/>
      <c r="VSE21" s="177"/>
      <c r="VSF21" s="177"/>
      <c r="VSG21" s="177"/>
      <c r="VSH21" s="177"/>
      <c r="VSI21" s="177"/>
      <c r="VSJ21" s="177"/>
      <c r="VSK21" s="177"/>
      <c r="VSL21" s="177"/>
      <c r="VSM21" s="177"/>
      <c r="VSN21" s="177"/>
      <c r="VSO21" s="177"/>
      <c r="VSP21" s="177"/>
      <c r="VSQ21" s="177"/>
      <c r="VSR21" s="177"/>
      <c r="VSS21" s="177"/>
      <c r="VST21" s="177"/>
      <c r="VSU21" s="177"/>
      <c r="VSV21" s="177"/>
      <c r="VSW21" s="177"/>
      <c r="VSX21" s="177"/>
      <c r="VSY21" s="177"/>
      <c r="VSZ21" s="177"/>
      <c r="VTA21" s="177"/>
      <c r="VTB21" s="177"/>
      <c r="VTC21" s="177"/>
      <c r="VTD21" s="177"/>
      <c r="VTE21" s="177"/>
      <c r="VTF21" s="177"/>
      <c r="VTG21" s="177"/>
      <c r="VTH21" s="177"/>
      <c r="VTI21" s="177"/>
      <c r="VTJ21" s="177"/>
      <c r="VTK21" s="177"/>
      <c r="VTL21" s="177"/>
      <c r="VTM21" s="177"/>
      <c r="VTN21" s="177"/>
      <c r="VTO21" s="177"/>
      <c r="VTP21" s="177"/>
      <c r="VTQ21" s="177"/>
      <c r="VTR21" s="177"/>
      <c r="VTS21" s="177"/>
      <c r="VTT21" s="177"/>
      <c r="VTU21" s="177"/>
      <c r="VTV21" s="177"/>
      <c r="VTW21" s="177"/>
      <c r="VTX21" s="177"/>
      <c r="VTY21" s="177"/>
      <c r="VTZ21" s="177"/>
      <c r="VUA21" s="177"/>
      <c r="VUB21" s="177"/>
      <c r="VUC21" s="177"/>
      <c r="VUD21" s="177"/>
      <c r="VUE21" s="177"/>
      <c r="VUF21" s="177"/>
      <c r="VUG21" s="177"/>
      <c r="VUH21" s="177"/>
      <c r="VUI21" s="177"/>
      <c r="VUJ21" s="177"/>
      <c r="VUK21" s="177"/>
      <c r="VUL21" s="177"/>
      <c r="VUM21" s="177"/>
      <c r="VUN21" s="177"/>
      <c r="VUO21" s="177"/>
      <c r="VUP21" s="177"/>
      <c r="VUQ21" s="177"/>
      <c r="VUR21" s="177"/>
      <c r="VUS21" s="177"/>
      <c r="VUT21" s="177"/>
      <c r="VUU21" s="177"/>
      <c r="VUV21" s="177"/>
      <c r="VUW21" s="177"/>
      <c r="VUX21" s="177"/>
      <c r="VUY21" s="177"/>
      <c r="VUZ21" s="177"/>
      <c r="VVA21" s="177"/>
      <c r="VVB21" s="177"/>
      <c r="VVC21" s="177"/>
      <c r="VVD21" s="177"/>
      <c r="VVE21" s="177"/>
      <c r="VVF21" s="177"/>
      <c r="VVG21" s="177"/>
      <c r="VVH21" s="177"/>
      <c r="VVI21" s="177"/>
      <c r="VVJ21" s="177"/>
      <c r="VVK21" s="177"/>
      <c r="VVL21" s="177"/>
      <c r="VVM21" s="177"/>
      <c r="VVN21" s="177"/>
      <c r="VVO21" s="177"/>
      <c r="VVP21" s="177"/>
      <c r="VVQ21" s="177"/>
      <c r="VVR21" s="177"/>
      <c r="VVS21" s="177"/>
      <c r="VVT21" s="177"/>
      <c r="VVU21" s="177"/>
      <c r="VVV21" s="177"/>
      <c r="VVW21" s="177"/>
      <c r="VVX21" s="177"/>
      <c r="VVY21" s="177"/>
      <c r="VVZ21" s="177"/>
      <c r="VWA21" s="177"/>
      <c r="VWB21" s="177"/>
      <c r="VWC21" s="177"/>
      <c r="VWD21" s="177"/>
      <c r="VWE21" s="177"/>
      <c r="VWF21" s="177"/>
      <c r="VWG21" s="177"/>
      <c r="VWH21" s="177"/>
      <c r="VWI21" s="177"/>
      <c r="VWJ21" s="177"/>
      <c r="VWK21" s="177"/>
      <c r="VWL21" s="177"/>
      <c r="VWM21" s="177"/>
      <c r="VWN21" s="177"/>
      <c r="VWO21" s="177"/>
      <c r="VWP21" s="177"/>
      <c r="VWQ21" s="177"/>
      <c r="VWR21" s="177"/>
      <c r="VWS21" s="177"/>
      <c r="VWT21" s="177"/>
      <c r="VWU21" s="177"/>
      <c r="VWV21" s="177"/>
      <c r="VWW21" s="177"/>
      <c r="VWX21" s="177"/>
      <c r="VWY21" s="177"/>
      <c r="VWZ21" s="177"/>
      <c r="VXA21" s="177"/>
      <c r="VXB21" s="177"/>
      <c r="VXC21" s="177"/>
      <c r="VXD21" s="177"/>
      <c r="VXE21" s="177"/>
      <c r="VXF21" s="177"/>
      <c r="VXG21" s="177"/>
      <c r="VXH21" s="177"/>
      <c r="VXI21" s="177"/>
      <c r="VXJ21" s="177"/>
      <c r="VXK21" s="177"/>
      <c r="VXL21" s="177"/>
      <c r="VXM21" s="177"/>
      <c r="VXN21" s="177"/>
      <c r="VXO21" s="177"/>
      <c r="VXP21" s="177"/>
      <c r="VXQ21" s="177"/>
      <c r="VXR21" s="177"/>
      <c r="VXS21" s="177"/>
      <c r="VXT21" s="177"/>
      <c r="VXU21" s="177"/>
      <c r="VXV21" s="177"/>
      <c r="VXW21" s="177"/>
      <c r="VXX21" s="177"/>
      <c r="VXY21" s="177"/>
      <c r="VXZ21" s="177"/>
      <c r="VYA21" s="177"/>
      <c r="VYB21" s="177"/>
      <c r="VYC21" s="177"/>
      <c r="VYD21" s="177"/>
      <c r="VYE21" s="177"/>
      <c r="VYF21" s="177"/>
      <c r="VYG21" s="177"/>
      <c r="VYH21" s="177"/>
      <c r="VYI21" s="177"/>
      <c r="VYJ21" s="177"/>
      <c r="VYK21" s="177"/>
      <c r="VYL21" s="177"/>
      <c r="VYM21" s="177"/>
      <c r="VYN21" s="177"/>
      <c r="VYO21" s="177"/>
      <c r="VYP21" s="177"/>
      <c r="VYQ21" s="177"/>
      <c r="VYR21" s="177"/>
      <c r="VYS21" s="177"/>
      <c r="VYT21" s="177"/>
      <c r="VYU21" s="177"/>
      <c r="VYV21" s="177"/>
      <c r="VYW21" s="177"/>
      <c r="VYX21" s="177"/>
      <c r="VYY21" s="177"/>
      <c r="VYZ21" s="177"/>
      <c r="VZA21" s="177"/>
      <c r="VZB21" s="177"/>
      <c r="VZC21" s="177"/>
      <c r="VZD21" s="177"/>
      <c r="VZE21" s="177"/>
      <c r="VZF21" s="177"/>
      <c r="VZG21" s="177"/>
      <c r="VZH21" s="177"/>
      <c r="VZI21" s="177"/>
      <c r="VZJ21" s="177"/>
      <c r="VZK21" s="177"/>
      <c r="VZL21" s="177"/>
      <c r="VZM21" s="177"/>
      <c r="VZN21" s="177"/>
      <c r="VZO21" s="177"/>
      <c r="VZP21" s="177"/>
      <c r="VZQ21" s="177"/>
      <c r="VZR21" s="177"/>
      <c r="VZS21" s="177"/>
      <c r="VZT21" s="177"/>
      <c r="VZU21" s="177"/>
      <c r="VZV21" s="177"/>
      <c r="VZW21" s="177"/>
      <c r="VZX21" s="177"/>
      <c r="VZY21" s="177"/>
      <c r="VZZ21" s="177"/>
      <c r="WAA21" s="177"/>
      <c r="WAB21" s="177"/>
      <c r="WAC21" s="177"/>
      <c r="WAD21" s="177"/>
      <c r="WAE21" s="177"/>
      <c r="WAF21" s="177"/>
      <c r="WAG21" s="177"/>
      <c r="WAH21" s="177"/>
      <c r="WAI21" s="177"/>
      <c r="WAJ21" s="177"/>
      <c r="WAK21" s="177"/>
      <c r="WAL21" s="177"/>
      <c r="WAM21" s="177"/>
      <c r="WAN21" s="177"/>
      <c r="WAO21" s="177"/>
      <c r="WAP21" s="177"/>
      <c r="WAQ21" s="177"/>
      <c r="WAR21" s="177"/>
      <c r="WAS21" s="177"/>
      <c r="WAT21" s="177"/>
      <c r="WAU21" s="177"/>
      <c r="WAV21" s="177"/>
      <c r="WAW21" s="177"/>
      <c r="WAX21" s="177"/>
      <c r="WAY21" s="177"/>
      <c r="WAZ21" s="177"/>
      <c r="WBA21" s="177"/>
      <c r="WBB21" s="177"/>
      <c r="WBC21" s="177"/>
      <c r="WBD21" s="177"/>
      <c r="WBE21" s="177"/>
      <c r="WBF21" s="177"/>
      <c r="WBG21" s="177"/>
      <c r="WBH21" s="177"/>
      <c r="WBI21" s="177"/>
      <c r="WBJ21" s="177"/>
      <c r="WBK21" s="177"/>
      <c r="WBL21" s="177"/>
      <c r="WBM21" s="177"/>
      <c r="WBN21" s="177"/>
      <c r="WBO21" s="177"/>
      <c r="WBP21" s="177"/>
      <c r="WBQ21" s="177"/>
      <c r="WBR21" s="177"/>
      <c r="WBS21" s="177"/>
      <c r="WBT21" s="177"/>
      <c r="WBU21" s="177"/>
      <c r="WBV21" s="177"/>
      <c r="WBW21" s="177"/>
      <c r="WBX21" s="177"/>
      <c r="WBY21" s="177"/>
      <c r="WBZ21" s="177"/>
      <c r="WCA21" s="177"/>
      <c r="WCB21" s="177"/>
      <c r="WCC21" s="177"/>
      <c r="WCD21" s="177"/>
      <c r="WCE21" s="177"/>
      <c r="WCF21" s="177"/>
      <c r="WCG21" s="177"/>
      <c r="WCH21" s="177"/>
      <c r="WCI21" s="177"/>
      <c r="WCJ21" s="177"/>
      <c r="WCK21" s="177"/>
      <c r="WCL21" s="177"/>
      <c r="WCM21" s="177"/>
      <c r="WCN21" s="177"/>
      <c r="WCO21" s="177"/>
      <c r="WCP21" s="177"/>
      <c r="WCQ21" s="177"/>
      <c r="WCR21" s="177"/>
      <c r="WCS21" s="177"/>
      <c r="WCT21" s="177"/>
      <c r="WCU21" s="177"/>
      <c r="WCV21" s="177"/>
      <c r="WCW21" s="177"/>
      <c r="WCX21" s="177"/>
      <c r="WCY21" s="177"/>
      <c r="WCZ21" s="177"/>
      <c r="WDA21" s="177"/>
      <c r="WDB21" s="177"/>
      <c r="WDC21" s="177"/>
      <c r="WDD21" s="177"/>
      <c r="WDE21" s="177"/>
      <c r="WDF21" s="177"/>
      <c r="WDG21" s="177"/>
      <c r="WDH21" s="177"/>
      <c r="WDI21" s="177"/>
      <c r="WDJ21" s="177"/>
      <c r="WDK21" s="177"/>
      <c r="WDL21" s="177"/>
      <c r="WDM21" s="177"/>
      <c r="WDN21" s="177"/>
      <c r="WDO21" s="177"/>
      <c r="WDP21" s="177"/>
      <c r="WDQ21" s="177"/>
      <c r="WDR21" s="177"/>
      <c r="WDS21" s="177"/>
      <c r="WDT21" s="177"/>
      <c r="WDU21" s="177"/>
      <c r="WDV21" s="177"/>
      <c r="WDW21" s="177"/>
      <c r="WDX21" s="177"/>
      <c r="WDY21" s="177"/>
      <c r="WDZ21" s="177"/>
      <c r="WEA21" s="177"/>
      <c r="WEB21" s="177"/>
      <c r="WEC21" s="177"/>
      <c r="WED21" s="177"/>
      <c r="WEE21" s="177"/>
      <c r="WEF21" s="177"/>
      <c r="WEG21" s="177"/>
      <c r="WEH21" s="177"/>
      <c r="WEI21" s="177"/>
      <c r="WEJ21" s="177"/>
      <c r="WEK21" s="177"/>
      <c r="WEL21" s="177"/>
      <c r="WEM21" s="177"/>
      <c r="WEN21" s="177"/>
      <c r="WEO21" s="177"/>
      <c r="WEP21" s="177"/>
      <c r="WEQ21" s="177"/>
      <c r="WER21" s="177"/>
      <c r="WES21" s="177"/>
      <c r="WET21" s="177"/>
      <c r="WEU21" s="177"/>
      <c r="WEV21" s="177"/>
      <c r="WEW21" s="177"/>
      <c r="WEX21" s="177"/>
      <c r="WEY21" s="177"/>
      <c r="WEZ21" s="177"/>
      <c r="WFA21" s="177"/>
      <c r="WFB21" s="177"/>
      <c r="WFC21" s="177"/>
      <c r="WFD21" s="177"/>
      <c r="WFE21" s="177"/>
      <c r="WFF21" s="177"/>
      <c r="WFG21" s="177"/>
      <c r="WFH21" s="177"/>
      <c r="WFI21" s="177"/>
      <c r="WFJ21" s="177"/>
      <c r="WFK21" s="177"/>
      <c r="WFL21" s="177"/>
      <c r="WFM21" s="177"/>
      <c r="WFN21" s="177"/>
      <c r="WFO21" s="177"/>
      <c r="WFP21" s="177"/>
      <c r="WFQ21" s="177"/>
      <c r="WFR21" s="177"/>
      <c r="WFS21" s="177"/>
      <c r="WFT21" s="177"/>
      <c r="WFU21" s="177"/>
      <c r="WFV21" s="177"/>
      <c r="WFW21" s="177"/>
      <c r="WFX21" s="177"/>
      <c r="WFY21" s="177"/>
      <c r="WFZ21" s="177"/>
      <c r="WGA21" s="177"/>
      <c r="WGB21" s="177"/>
      <c r="WGC21" s="177"/>
      <c r="WGD21" s="177"/>
      <c r="WGE21" s="177"/>
      <c r="WGF21" s="177"/>
      <c r="WGG21" s="177"/>
      <c r="WGH21" s="177"/>
      <c r="WGI21" s="177"/>
      <c r="WGJ21" s="177"/>
      <c r="WGK21" s="177"/>
      <c r="WGL21" s="177"/>
      <c r="WGM21" s="177"/>
      <c r="WGN21" s="177"/>
      <c r="WGO21" s="177"/>
      <c r="WGP21" s="177"/>
      <c r="WGQ21" s="177"/>
      <c r="WGR21" s="177"/>
      <c r="WGS21" s="177"/>
      <c r="WGT21" s="177"/>
      <c r="WGU21" s="177"/>
      <c r="WGV21" s="177"/>
      <c r="WGW21" s="177"/>
      <c r="WGX21" s="177"/>
      <c r="WGY21" s="177"/>
      <c r="WGZ21" s="177"/>
      <c r="WHA21" s="177"/>
      <c r="WHB21" s="177"/>
      <c r="WHC21" s="177"/>
      <c r="WHD21" s="177"/>
      <c r="WHE21" s="177"/>
      <c r="WHF21" s="177"/>
      <c r="WHG21" s="177"/>
      <c r="WHH21" s="177"/>
      <c r="WHI21" s="177"/>
      <c r="WHJ21" s="177"/>
      <c r="WHK21" s="177"/>
      <c r="WHL21" s="177"/>
      <c r="WHM21" s="177"/>
      <c r="WHN21" s="177"/>
      <c r="WHO21" s="177"/>
      <c r="WHP21" s="177"/>
      <c r="WHQ21" s="177"/>
      <c r="WHR21" s="177"/>
      <c r="WHS21" s="177"/>
      <c r="WHT21" s="177"/>
      <c r="WHU21" s="177"/>
      <c r="WHV21" s="177"/>
      <c r="WHW21" s="177"/>
      <c r="WHX21" s="177"/>
      <c r="WHY21" s="177"/>
      <c r="WHZ21" s="177"/>
      <c r="WIA21" s="177"/>
      <c r="WIB21" s="177"/>
      <c r="WIC21" s="177"/>
      <c r="WID21" s="177"/>
      <c r="WIE21" s="177"/>
      <c r="WIF21" s="177"/>
      <c r="WIG21" s="177"/>
      <c r="WIH21" s="177"/>
      <c r="WII21" s="177"/>
      <c r="WIJ21" s="177"/>
      <c r="WIK21" s="177"/>
      <c r="WIL21" s="177"/>
      <c r="WIM21" s="177"/>
      <c r="WIN21" s="177"/>
      <c r="WIO21" s="177"/>
      <c r="WIP21" s="177"/>
      <c r="WIQ21" s="177"/>
      <c r="WIR21" s="177"/>
      <c r="WIS21" s="177"/>
      <c r="WIT21" s="177"/>
      <c r="WIU21" s="177"/>
      <c r="WIV21" s="177"/>
      <c r="WIW21" s="177"/>
      <c r="WIX21" s="177"/>
      <c r="WIY21" s="177"/>
      <c r="WIZ21" s="177"/>
      <c r="WJA21" s="177"/>
      <c r="WJB21" s="177"/>
      <c r="WJC21" s="177"/>
      <c r="WJD21" s="177"/>
      <c r="WJE21" s="177"/>
      <c r="WJF21" s="177"/>
      <c r="WJG21" s="177"/>
      <c r="WJH21" s="177"/>
      <c r="WJI21" s="177"/>
      <c r="WJJ21" s="177"/>
      <c r="WJK21" s="177"/>
      <c r="WJL21" s="177"/>
      <c r="WJM21" s="177"/>
      <c r="WJN21" s="177"/>
      <c r="WJO21" s="177"/>
      <c r="WJP21" s="177"/>
      <c r="WJQ21" s="177"/>
      <c r="WJR21" s="177"/>
      <c r="WJS21" s="177"/>
      <c r="WJT21" s="177"/>
      <c r="WJU21" s="177"/>
      <c r="WJV21" s="177"/>
      <c r="WJW21" s="177"/>
      <c r="WJX21" s="177"/>
      <c r="WJY21" s="177"/>
      <c r="WJZ21" s="177"/>
      <c r="WKA21" s="177"/>
      <c r="WKB21" s="177"/>
      <c r="WKC21" s="177"/>
      <c r="WKD21" s="177"/>
      <c r="WKE21" s="177"/>
      <c r="WKF21" s="177"/>
      <c r="WKG21" s="177"/>
      <c r="WKH21" s="177"/>
      <c r="WKI21" s="177"/>
      <c r="WKJ21" s="177"/>
      <c r="WKK21" s="177"/>
      <c r="WKL21" s="177"/>
      <c r="WKM21" s="177"/>
      <c r="WKN21" s="177"/>
      <c r="WKO21" s="177"/>
      <c r="WKP21" s="177"/>
      <c r="WKQ21" s="177"/>
      <c r="WKR21" s="177"/>
      <c r="WKS21" s="177"/>
      <c r="WKT21" s="177"/>
      <c r="WKU21" s="177"/>
      <c r="WKV21" s="177"/>
      <c r="WKW21" s="177"/>
      <c r="WKX21" s="177"/>
      <c r="WKY21" s="177"/>
      <c r="WKZ21" s="177"/>
      <c r="WLA21" s="177"/>
      <c r="WLB21" s="177"/>
      <c r="WLC21" s="177"/>
      <c r="WLD21" s="177"/>
      <c r="WLE21" s="177"/>
      <c r="WLF21" s="177"/>
      <c r="WLG21" s="177"/>
      <c r="WLH21" s="177"/>
      <c r="WLI21" s="177"/>
      <c r="WLJ21" s="177"/>
      <c r="WLK21" s="177"/>
      <c r="WLL21" s="177"/>
      <c r="WLM21" s="177"/>
      <c r="WLN21" s="177"/>
      <c r="WLO21" s="177"/>
      <c r="WLP21" s="177"/>
      <c r="WLQ21" s="177"/>
      <c r="WLR21" s="177"/>
      <c r="WLS21" s="177"/>
      <c r="WLT21" s="177"/>
      <c r="WLU21" s="177"/>
      <c r="WLV21" s="177"/>
      <c r="WLW21" s="177"/>
      <c r="WLX21" s="177"/>
      <c r="WLY21" s="177"/>
      <c r="WLZ21" s="177"/>
      <c r="WMA21" s="177"/>
      <c r="WMB21" s="177"/>
      <c r="WMC21" s="177"/>
      <c r="WMD21" s="177"/>
      <c r="WME21" s="177"/>
      <c r="WMF21" s="177"/>
      <c r="WMG21" s="177"/>
      <c r="WMH21" s="177"/>
      <c r="WMI21" s="177"/>
      <c r="WMJ21" s="177"/>
      <c r="WMK21" s="177"/>
      <c r="WML21" s="177"/>
      <c r="WMM21" s="177"/>
      <c r="WMN21" s="177"/>
      <c r="WMO21" s="177"/>
      <c r="WMP21" s="177"/>
      <c r="WMQ21" s="177"/>
      <c r="WMR21" s="177"/>
      <c r="WMS21" s="177"/>
      <c r="WMT21" s="177"/>
      <c r="WMU21" s="177"/>
      <c r="WMV21" s="177"/>
      <c r="WMW21" s="177"/>
      <c r="WMX21" s="177"/>
      <c r="WMY21" s="177"/>
      <c r="WMZ21" s="177"/>
      <c r="WNA21" s="177"/>
      <c r="WNB21" s="177"/>
      <c r="WNC21" s="177"/>
      <c r="WND21" s="177"/>
      <c r="WNE21" s="177"/>
      <c r="WNF21" s="177"/>
      <c r="WNG21" s="177"/>
      <c r="WNH21" s="177"/>
      <c r="WNI21" s="177"/>
      <c r="WNJ21" s="177"/>
      <c r="WNK21" s="177"/>
      <c r="WNL21" s="177"/>
      <c r="WNM21" s="177"/>
      <c r="WNN21" s="177"/>
      <c r="WNO21" s="177"/>
      <c r="WNP21" s="177"/>
      <c r="WNQ21" s="177"/>
      <c r="WNR21" s="177"/>
      <c r="WNS21" s="177"/>
      <c r="WNT21" s="177"/>
      <c r="WNU21" s="177"/>
      <c r="WNV21" s="177"/>
      <c r="WNW21" s="177"/>
      <c r="WNX21" s="177"/>
      <c r="WNY21" s="177"/>
      <c r="WNZ21" s="177"/>
      <c r="WOA21" s="177"/>
      <c r="WOB21" s="177"/>
      <c r="WOC21" s="177"/>
      <c r="WOD21" s="177"/>
      <c r="WOE21" s="177"/>
      <c r="WOF21" s="177"/>
      <c r="WOG21" s="177"/>
      <c r="WOH21" s="177"/>
      <c r="WOI21" s="177"/>
      <c r="WOJ21" s="177"/>
      <c r="WOK21" s="177"/>
      <c r="WOL21" s="177"/>
      <c r="WOM21" s="177"/>
      <c r="WON21" s="177"/>
      <c r="WOO21" s="177"/>
      <c r="WOP21" s="177"/>
      <c r="WOQ21" s="177"/>
      <c r="WOR21" s="177"/>
      <c r="WOS21" s="177"/>
      <c r="WOT21" s="177"/>
      <c r="WOU21" s="177"/>
      <c r="WOV21" s="177"/>
      <c r="WOW21" s="177"/>
      <c r="WOX21" s="177"/>
      <c r="WOY21" s="177"/>
      <c r="WOZ21" s="177"/>
      <c r="WPA21" s="177"/>
      <c r="WPB21" s="177"/>
      <c r="WPC21" s="177"/>
      <c r="WPD21" s="177"/>
      <c r="WPE21" s="177"/>
      <c r="WPF21" s="177"/>
      <c r="WPG21" s="177"/>
      <c r="WPH21" s="177"/>
      <c r="WPI21" s="177"/>
      <c r="WPJ21" s="177"/>
      <c r="WPK21" s="177"/>
      <c r="WPL21" s="177"/>
      <c r="WPM21" s="177"/>
      <c r="WPN21" s="177"/>
      <c r="WPO21" s="177"/>
      <c r="WPP21" s="177"/>
      <c r="WPQ21" s="177"/>
      <c r="WPR21" s="177"/>
      <c r="WPS21" s="177"/>
      <c r="WPT21" s="177"/>
      <c r="WPU21" s="177"/>
      <c r="WPV21" s="177"/>
      <c r="WPW21" s="177"/>
      <c r="WPX21" s="177"/>
      <c r="WPY21" s="177"/>
      <c r="WPZ21" s="177"/>
      <c r="WQA21" s="177"/>
      <c r="WQB21" s="177"/>
      <c r="WQC21" s="177"/>
      <c r="WQD21" s="177"/>
      <c r="WQE21" s="177"/>
      <c r="WQF21" s="177"/>
      <c r="WQG21" s="177"/>
      <c r="WQH21" s="177"/>
      <c r="WQI21" s="177"/>
      <c r="WQJ21" s="177"/>
      <c r="WQK21" s="177"/>
      <c r="WQL21" s="177"/>
      <c r="WQM21" s="177"/>
      <c r="WQN21" s="177"/>
      <c r="WQO21" s="177"/>
      <c r="WQP21" s="177"/>
      <c r="WQQ21" s="177"/>
      <c r="WQR21" s="177"/>
      <c r="WQS21" s="177"/>
      <c r="WQT21" s="177"/>
      <c r="WQU21" s="177"/>
      <c r="WQV21" s="177"/>
      <c r="WQW21" s="177"/>
      <c r="WQX21" s="177"/>
      <c r="WQY21" s="177"/>
      <c r="WQZ21" s="177"/>
      <c r="WRA21" s="177"/>
      <c r="WRB21" s="177"/>
      <c r="WRC21" s="177"/>
      <c r="WRD21" s="177"/>
      <c r="WRE21" s="177"/>
      <c r="WRF21" s="177"/>
      <c r="WRG21" s="177"/>
      <c r="WRH21" s="177"/>
      <c r="WRI21" s="177"/>
      <c r="WRJ21" s="177"/>
      <c r="WRK21" s="177"/>
      <c r="WRL21" s="177"/>
      <c r="WRM21" s="177"/>
      <c r="WRN21" s="177"/>
      <c r="WRO21" s="177"/>
      <c r="WRP21" s="177"/>
      <c r="WRQ21" s="177"/>
      <c r="WRR21" s="177"/>
      <c r="WRS21" s="177"/>
      <c r="WRT21" s="177"/>
      <c r="WRU21" s="177"/>
      <c r="WRV21" s="177"/>
      <c r="WRW21" s="177"/>
      <c r="WRX21" s="177"/>
      <c r="WRY21" s="177"/>
      <c r="WRZ21" s="177"/>
      <c r="WSA21" s="177"/>
      <c r="WSB21" s="177"/>
      <c r="WSC21" s="177"/>
      <c r="WSD21" s="177"/>
      <c r="WSE21" s="177"/>
      <c r="WSF21" s="177"/>
      <c r="WSG21" s="177"/>
      <c r="WSH21" s="177"/>
      <c r="WSI21" s="177"/>
      <c r="WSJ21" s="177"/>
      <c r="WSK21" s="177"/>
      <c r="WSL21" s="177"/>
      <c r="WSM21" s="177"/>
      <c r="WSN21" s="177"/>
      <c r="WSO21" s="177"/>
      <c r="WSP21" s="177"/>
      <c r="WSQ21" s="177"/>
      <c r="WSR21" s="177"/>
      <c r="WSS21" s="177"/>
      <c r="WST21" s="177"/>
      <c r="WSU21" s="177"/>
      <c r="WSV21" s="177"/>
      <c r="WSW21" s="177"/>
      <c r="WSX21" s="177"/>
      <c r="WSY21" s="177"/>
      <c r="WSZ21" s="177"/>
      <c r="WTA21" s="177"/>
      <c r="WTB21" s="177"/>
      <c r="WTC21" s="177"/>
      <c r="WTD21" s="177"/>
      <c r="WTE21" s="177"/>
      <c r="WTF21" s="177"/>
      <c r="WTG21" s="177"/>
      <c r="WTH21" s="177"/>
      <c r="WTI21" s="177"/>
      <c r="WTJ21" s="177"/>
      <c r="WTK21" s="177"/>
      <c r="WTL21" s="177"/>
      <c r="WTM21" s="177"/>
      <c r="WTN21" s="177"/>
      <c r="WTO21" s="177"/>
      <c r="WTP21" s="177"/>
      <c r="WTQ21" s="177"/>
      <c r="WTR21" s="177"/>
      <c r="WTS21" s="177"/>
      <c r="WTT21" s="177"/>
      <c r="WTU21" s="177"/>
      <c r="WTV21" s="177"/>
      <c r="WTW21" s="177"/>
      <c r="WTX21" s="177"/>
      <c r="WTY21" s="177"/>
      <c r="WTZ21" s="177"/>
      <c r="WUA21" s="177"/>
      <c r="WUB21" s="177"/>
      <c r="WUC21" s="177"/>
      <c r="WUD21" s="177"/>
      <c r="WUE21" s="177"/>
      <c r="WUF21" s="177"/>
      <c r="WUG21" s="177"/>
      <c r="WUH21" s="177"/>
      <c r="WUI21" s="177"/>
      <c r="WUJ21" s="177"/>
      <c r="WUK21" s="177"/>
      <c r="WUL21" s="177"/>
      <c r="WUM21" s="177"/>
      <c r="WUN21" s="177"/>
      <c r="WUO21" s="177"/>
      <c r="WUP21" s="177"/>
      <c r="WUQ21" s="177"/>
      <c r="WUR21" s="177"/>
      <c r="WUS21" s="177"/>
      <c r="WUT21" s="177"/>
      <c r="WUU21" s="177"/>
      <c r="WUV21" s="177"/>
      <c r="WUW21" s="177"/>
      <c r="WUX21" s="177"/>
      <c r="WUY21" s="177"/>
      <c r="WUZ21" s="177"/>
      <c r="WVA21" s="177"/>
      <c r="WVB21" s="177"/>
      <c r="WVC21" s="177"/>
      <c r="WVD21" s="177"/>
      <c r="WVE21" s="177"/>
      <c r="WVF21" s="177"/>
      <c r="WVG21" s="177"/>
      <c r="WVH21" s="177"/>
      <c r="WVI21" s="177"/>
      <c r="WVJ21" s="177"/>
      <c r="WVK21" s="177"/>
      <c r="WVL21" s="177"/>
      <c r="WVM21" s="177"/>
      <c r="WVN21" s="177"/>
      <c r="WVO21" s="177"/>
      <c r="WVP21" s="177"/>
      <c r="WVQ21" s="177"/>
      <c r="WVR21" s="177"/>
      <c r="WVS21" s="177"/>
      <c r="WVT21" s="177"/>
      <c r="WVU21" s="177"/>
      <c r="WVV21" s="177"/>
      <c r="WVW21" s="177"/>
      <c r="WVX21" s="177"/>
      <c r="WVY21" s="177"/>
      <c r="WVZ21" s="177"/>
      <c r="WWA21" s="177"/>
      <c r="WWB21" s="177"/>
      <c r="WWC21" s="177"/>
      <c r="WWD21" s="177"/>
      <c r="WWE21" s="177"/>
      <c r="WWF21" s="177"/>
      <c r="WWG21" s="177"/>
      <c r="WWH21" s="177"/>
      <c r="WWI21" s="177"/>
      <c r="WWJ21" s="177"/>
      <c r="WWK21" s="177"/>
      <c r="WWL21" s="177"/>
      <c r="WWM21" s="177"/>
      <c r="WWN21" s="177"/>
      <c r="WWO21" s="177"/>
      <c r="WWP21" s="177"/>
      <c r="WWQ21" s="177"/>
      <c r="WWR21" s="177"/>
      <c r="WWS21" s="177"/>
      <c r="WWT21" s="177"/>
      <c r="WWU21" s="177"/>
      <c r="WWV21" s="177"/>
      <c r="WWW21" s="177"/>
      <c r="WWX21" s="177"/>
      <c r="WWY21" s="177"/>
      <c r="WWZ21" s="177"/>
      <c r="WXA21" s="177"/>
      <c r="WXB21" s="177"/>
      <c r="WXC21" s="177"/>
      <c r="WXD21" s="177"/>
      <c r="WXE21" s="177"/>
      <c r="WXF21" s="177"/>
      <c r="WXG21" s="177"/>
      <c r="WXH21" s="177"/>
      <c r="WXI21" s="177"/>
      <c r="WXJ21" s="177"/>
      <c r="WXK21" s="177"/>
      <c r="WXL21" s="177"/>
      <c r="WXM21" s="177"/>
      <c r="WXN21" s="177"/>
      <c r="WXO21" s="177"/>
      <c r="WXP21" s="177"/>
      <c r="WXQ21" s="177"/>
      <c r="WXR21" s="177"/>
      <c r="WXS21" s="177"/>
      <c r="WXT21" s="177"/>
      <c r="WXU21" s="177"/>
      <c r="WXV21" s="177"/>
      <c r="WXW21" s="177"/>
      <c r="WXX21" s="177"/>
      <c r="WXY21" s="177"/>
      <c r="WXZ21" s="177"/>
      <c r="WYA21" s="177"/>
      <c r="WYB21" s="177"/>
      <c r="WYC21" s="177"/>
      <c r="WYD21" s="177"/>
      <c r="WYE21" s="177"/>
      <c r="WYF21" s="177"/>
      <c r="WYG21" s="177"/>
      <c r="WYH21" s="177"/>
      <c r="WYI21" s="177"/>
      <c r="WYJ21" s="177"/>
      <c r="WYK21" s="177"/>
      <c r="WYL21" s="177"/>
      <c r="WYM21" s="177"/>
      <c r="WYN21" s="177"/>
      <c r="WYO21" s="177"/>
      <c r="WYP21" s="177"/>
      <c r="WYQ21" s="177"/>
      <c r="WYR21" s="177"/>
      <c r="WYS21" s="177"/>
      <c r="WYT21" s="177"/>
      <c r="WYU21" s="177"/>
      <c r="WYV21" s="177"/>
      <c r="WYW21" s="177"/>
      <c r="WYX21" s="177"/>
      <c r="WYY21" s="177"/>
      <c r="WYZ21" s="177"/>
      <c r="WZA21" s="177"/>
      <c r="WZB21" s="177"/>
      <c r="WZC21" s="177"/>
      <c r="WZD21" s="177"/>
      <c r="WZE21" s="177"/>
      <c r="WZF21" s="177"/>
      <c r="WZG21" s="177"/>
      <c r="WZH21" s="177"/>
      <c r="WZI21" s="177"/>
      <c r="WZJ21" s="177"/>
      <c r="WZK21" s="177"/>
      <c r="WZL21" s="177"/>
      <c r="WZM21" s="177"/>
      <c r="WZN21" s="177"/>
      <c r="WZO21" s="177"/>
      <c r="WZP21" s="177"/>
      <c r="WZQ21" s="177"/>
      <c r="WZR21" s="177"/>
      <c r="WZS21" s="177"/>
      <c r="WZT21" s="177"/>
      <c r="WZU21" s="177"/>
      <c r="WZV21" s="177"/>
      <c r="WZW21" s="177"/>
      <c r="WZX21" s="177"/>
      <c r="WZY21" s="177"/>
      <c r="WZZ21" s="177"/>
      <c r="XAA21" s="177"/>
      <c r="XAB21" s="177"/>
      <c r="XAC21" s="177"/>
      <c r="XAD21" s="177"/>
      <c r="XAE21" s="177"/>
      <c r="XAF21" s="177"/>
      <c r="XAG21" s="177"/>
      <c r="XAH21" s="177"/>
      <c r="XAI21" s="177"/>
      <c r="XAJ21" s="177"/>
      <c r="XAK21" s="177"/>
      <c r="XAL21" s="177"/>
      <c r="XAM21" s="177"/>
      <c r="XAN21" s="177"/>
      <c r="XAO21" s="177"/>
      <c r="XAP21" s="177"/>
      <c r="XAQ21" s="177"/>
      <c r="XAR21" s="177"/>
      <c r="XAS21" s="177"/>
      <c r="XAT21" s="177"/>
      <c r="XAU21" s="177"/>
      <c r="XAV21" s="177"/>
      <c r="XAW21" s="177"/>
      <c r="XAX21" s="177"/>
      <c r="XAY21" s="177"/>
      <c r="XAZ21" s="177"/>
      <c r="XBA21" s="177"/>
      <c r="XBB21" s="177"/>
      <c r="XBC21" s="177"/>
      <c r="XBD21" s="177"/>
      <c r="XBE21" s="177"/>
      <c r="XBF21" s="177"/>
      <c r="XBG21" s="177"/>
      <c r="XBH21" s="177"/>
      <c r="XBI21" s="177"/>
      <c r="XBJ21" s="177"/>
      <c r="XBK21" s="177"/>
      <c r="XBL21" s="177"/>
      <c r="XBM21" s="177"/>
      <c r="XBN21" s="177"/>
      <c r="XBO21" s="177"/>
      <c r="XBP21" s="177"/>
      <c r="XBQ21" s="177"/>
      <c r="XBR21" s="177"/>
      <c r="XBS21" s="177"/>
      <c r="XBT21" s="177"/>
      <c r="XBU21" s="177"/>
      <c r="XBV21" s="177"/>
      <c r="XBW21" s="177"/>
      <c r="XBX21" s="177"/>
      <c r="XBY21" s="177"/>
      <c r="XBZ21" s="177"/>
      <c r="XCA21" s="177"/>
      <c r="XCB21" s="177"/>
      <c r="XCC21" s="177"/>
      <c r="XCD21" s="177"/>
      <c r="XCE21" s="177"/>
      <c r="XCF21" s="177"/>
      <c r="XCG21" s="177"/>
      <c r="XCH21" s="177"/>
      <c r="XCI21" s="177"/>
      <c r="XCJ21" s="177"/>
      <c r="XCK21" s="177"/>
      <c r="XCL21" s="177"/>
      <c r="XCM21" s="177"/>
      <c r="XCN21" s="177"/>
      <c r="XCO21" s="177"/>
      <c r="XCP21" s="177"/>
      <c r="XCQ21" s="177"/>
      <c r="XCR21" s="177"/>
      <c r="XCS21" s="177"/>
      <c r="XCT21" s="177"/>
      <c r="XCU21" s="177"/>
      <c r="XCV21" s="177"/>
      <c r="XCW21" s="177"/>
      <c r="XCX21" s="177"/>
      <c r="XCY21" s="177"/>
      <c r="XCZ21" s="177"/>
      <c r="XDA21" s="177"/>
      <c r="XDB21" s="177"/>
      <c r="XDC21" s="177"/>
      <c r="XDD21" s="177"/>
      <c r="XDE21" s="177"/>
      <c r="XDF21" s="177"/>
      <c r="XDG21" s="177"/>
      <c r="XDH21" s="177"/>
      <c r="XDI21" s="177"/>
      <c r="XDJ21" s="177"/>
      <c r="XDK21" s="177"/>
      <c r="XDL21" s="177"/>
      <c r="XDM21" s="177"/>
      <c r="XDN21" s="177"/>
      <c r="XDO21" s="177"/>
      <c r="XDP21" s="177"/>
      <c r="XDQ21" s="177"/>
      <c r="XDR21" s="177"/>
      <c r="XDS21" s="177"/>
      <c r="XDT21" s="177"/>
      <c r="XDU21" s="177"/>
      <c r="XDV21" s="177"/>
      <c r="XDW21" s="177"/>
      <c r="XDX21" s="177"/>
      <c r="XDY21" s="177"/>
      <c r="XDZ21" s="177"/>
      <c r="XEA21" s="177"/>
      <c r="XEB21" s="177"/>
      <c r="XEC21" s="177"/>
      <c r="XED21" s="177"/>
      <c r="XEE21" s="177"/>
      <c r="XEF21" s="177"/>
      <c r="XEG21" s="177"/>
      <c r="XEH21" s="177"/>
      <c r="XEI21" s="177"/>
      <c r="XEJ21" s="177"/>
      <c r="XEK21" s="177"/>
      <c r="XEL21" s="177"/>
      <c r="XEM21" s="177"/>
      <c r="XEN21" s="177"/>
      <c r="XEO21" s="177"/>
      <c r="XEP21" s="177"/>
      <c r="XEQ21" s="177"/>
      <c r="XER21" s="177"/>
      <c r="XES21" s="177"/>
      <c r="XET21" s="177"/>
      <c r="XEU21" s="177"/>
      <c r="XEV21" s="177"/>
      <c r="XEW21" s="177"/>
      <c r="XEX21" s="177"/>
      <c r="XEY21" s="177"/>
      <c r="XEZ21" s="177"/>
      <c r="XFA21" s="177"/>
    </row>
    <row r="22" customFormat="1" customHeight="1" spans="1:16381">
      <c r="A22" s="734" t="s">
        <v>132</v>
      </c>
      <c r="B22" s="737">
        <v>5390</v>
      </c>
      <c r="C22" s="737">
        <f>220.8</f>
        <v>220.8</v>
      </c>
      <c r="D22" s="737">
        <v>236</v>
      </c>
      <c r="E22" s="735">
        <v>25</v>
      </c>
      <c r="F22" s="735">
        <v>20</v>
      </c>
      <c r="G22" s="735">
        <v>35</v>
      </c>
      <c r="H22" s="736">
        <f t="shared" si="0"/>
        <v>15</v>
      </c>
      <c r="I22" s="750">
        <f t="shared" si="1"/>
        <v>4.5</v>
      </c>
      <c r="J22" s="738">
        <f t="shared" si="2"/>
        <v>13.9866666666667</v>
      </c>
      <c r="K22" s="750">
        <f t="shared" si="3"/>
        <v>250.8</v>
      </c>
      <c r="L22" s="762">
        <f t="shared" si="4"/>
        <v>266</v>
      </c>
      <c r="M22" s="763">
        <f t="shared" si="6"/>
        <v>6.5</v>
      </c>
      <c r="N22" s="764"/>
      <c r="O22" s="765">
        <f>(C22+D22)/200+0.9</f>
        <v>3.184</v>
      </c>
      <c r="P22" s="246">
        <f>O22*B22/100</f>
        <v>171.6176</v>
      </c>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c r="BV22" s="177"/>
      <c r="BW22" s="177"/>
      <c r="BX22" s="177"/>
      <c r="BY22" s="177"/>
      <c r="BZ22" s="177"/>
      <c r="CA22" s="177"/>
      <c r="CB22" s="177"/>
      <c r="CC22" s="177"/>
      <c r="CD22" s="177"/>
      <c r="CE22" s="177"/>
      <c r="CF22" s="177"/>
      <c r="CG22" s="177"/>
      <c r="CH22" s="177"/>
      <c r="CI22" s="177"/>
      <c r="CJ22" s="177"/>
      <c r="CK22" s="177"/>
      <c r="CL22" s="177"/>
      <c r="CM22" s="177"/>
      <c r="CN22" s="177"/>
      <c r="CO22" s="177"/>
      <c r="CP22" s="177"/>
      <c r="CQ22" s="177"/>
      <c r="CR22" s="177"/>
      <c r="CS22" s="177"/>
      <c r="CT22" s="177"/>
      <c r="CU22" s="177"/>
      <c r="CV22" s="177"/>
      <c r="CW22" s="177"/>
      <c r="CX22" s="177"/>
      <c r="CY22" s="177"/>
      <c r="CZ22" s="177"/>
      <c r="DA22" s="177"/>
      <c r="DB22" s="177"/>
      <c r="DC22" s="177"/>
      <c r="DD22" s="177"/>
      <c r="DE22" s="177"/>
      <c r="DF22" s="177"/>
      <c r="DG22" s="177"/>
      <c r="DH22" s="177"/>
      <c r="DI22" s="177"/>
      <c r="DJ22" s="177"/>
      <c r="DK22" s="177"/>
      <c r="DL22" s="177"/>
      <c r="DM22" s="177"/>
      <c r="DN22" s="177"/>
      <c r="DO22" s="177"/>
      <c r="DP22" s="177"/>
      <c r="DQ22" s="177"/>
      <c r="DR22" s="177"/>
      <c r="DS22" s="177"/>
      <c r="DT22" s="177"/>
      <c r="DU22" s="177"/>
      <c r="DV22" s="177"/>
      <c r="DW22" s="177"/>
      <c r="DX22" s="177"/>
      <c r="DY22" s="177"/>
      <c r="DZ22" s="177"/>
      <c r="EA22" s="177"/>
      <c r="EB22" s="177"/>
      <c r="EC22" s="177"/>
      <c r="ED22" s="177"/>
      <c r="EE22" s="177"/>
      <c r="EF22" s="177"/>
      <c r="EG22" s="177"/>
      <c r="EH22" s="177"/>
      <c r="EI22" s="177"/>
      <c r="EJ22" s="177"/>
      <c r="EK22" s="177"/>
      <c r="EL22" s="177"/>
      <c r="EM22" s="177"/>
      <c r="EN22" s="177"/>
      <c r="EO22" s="177"/>
      <c r="EP22" s="177"/>
      <c r="EQ22" s="177"/>
      <c r="ER22" s="177"/>
      <c r="ES22" s="177"/>
      <c r="ET22" s="177"/>
      <c r="EU22" s="177"/>
      <c r="EV22" s="177"/>
      <c r="EW22" s="177"/>
      <c r="EX22" s="177"/>
      <c r="EY22" s="177"/>
      <c r="EZ22" s="177"/>
      <c r="FA22" s="177"/>
      <c r="FB22" s="177"/>
      <c r="FC22" s="177"/>
      <c r="FD22" s="177"/>
      <c r="FE22" s="177"/>
      <c r="FF22" s="177"/>
      <c r="FG22" s="177"/>
      <c r="FH22" s="177"/>
      <c r="FI22" s="177"/>
      <c r="FJ22" s="177"/>
      <c r="FK22" s="177"/>
      <c r="FL22" s="177"/>
      <c r="FM22" s="177"/>
      <c r="FN22" s="177"/>
      <c r="FO22" s="177"/>
      <c r="FP22" s="177"/>
      <c r="FQ22" s="177"/>
      <c r="FR22" s="177"/>
      <c r="FS22" s="177"/>
      <c r="FT22" s="177"/>
      <c r="FU22" s="177"/>
      <c r="FV22" s="177"/>
      <c r="FW22" s="177"/>
      <c r="FX22" s="177"/>
      <c r="FY22" s="177"/>
      <c r="FZ22" s="177"/>
      <c r="GA22" s="177"/>
      <c r="GB22" s="177"/>
      <c r="GC22" s="177"/>
      <c r="GD22" s="177"/>
      <c r="GE22" s="177"/>
      <c r="GF22" s="177"/>
      <c r="GG22" s="177"/>
      <c r="GH22" s="177"/>
      <c r="GI22" s="177"/>
      <c r="GJ22" s="177"/>
      <c r="GK22" s="177"/>
      <c r="GL22" s="177"/>
      <c r="GM22" s="177"/>
      <c r="GN22" s="177"/>
      <c r="GO22" s="177"/>
      <c r="GP22" s="177"/>
      <c r="GQ22" s="177"/>
      <c r="GR22" s="177"/>
      <c r="GS22" s="177"/>
      <c r="GT22" s="177"/>
      <c r="GU22" s="177"/>
      <c r="GV22" s="177"/>
      <c r="GW22" s="177"/>
      <c r="GX22" s="177"/>
      <c r="GY22" s="177"/>
      <c r="GZ22" s="177"/>
      <c r="HA22" s="177"/>
      <c r="HB22" s="177"/>
      <c r="HC22" s="177"/>
      <c r="HD22" s="177"/>
      <c r="HE22" s="177"/>
      <c r="HF22" s="177"/>
      <c r="HG22" s="177"/>
      <c r="HH22" s="177"/>
      <c r="HI22" s="177"/>
      <c r="HJ22" s="177"/>
      <c r="HK22" s="177"/>
      <c r="HL22" s="177"/>
      <c r="HM22" s="177"/>
      <c r="HN22" s="177"/>
      <c r="HO22" s="177"/>
      <c r="HP22" s="177"/>
      <c r="HQ22" s="177"/>
      <c r="HR22" s="177"/>
      <c r="HS22" s="177"/>
      <c r="HT22" s="177"/>
      <c r="HU22" s="177"/>
      <c r="HV22" s="177"/>
      <c r="HW22" s="177"/>
      <c r="HX22" s="177"/>
      <c r="HY22" s="177"/>
      <c r="HZ22" s="177"/>
      <c r="IA22" s="177"/>
      <c r="IB22" s="177"/>
      <c r="IC22" s="177"/>
      <c r="ID22" s="177"/>
      <c r="IE22" s="177"/>
      <c r="IF22" s="177"/>
      <c r="IG22" s="177"/>
      <c r="IH22" s="177"/>
      <c r="II22" s="177"/>
      <c r="IJ22" s="177"/>
      <c r="IK22" s="177"/>
      <c r="IL22" s="177"/>
      <c r="IM22" s="177"/>
      <c r="IN22" s="177"/>
      <c r="IO22" s="177"/>
      <c r="IP22" s="177"/>
      <c r="IQ22" s="177"/>
      <c r="IR22" s="177"/>
      <c r="IS22" s="177"/>
      <c r="IT22" s="177"/>
      <c r="IU22" s="177"/>
      <c r="IV22" s="177"/>
      <c r="IW22" s="177"/>
      <c r="IX22" s="177"/>
      <c r="IY22" s="177"/>
      <c r="IZ22" s="177"/>
      <c r="JA22" s="177"/>
      <c r="JB22" s="177"/>
      <c r="JC22" s="177"/>
      <c r="JD22" s="177"/>
      <c r="JE22" s="177"/>
      <c r="JF22" s="177"/>
      <c r="JG22" s="177"/>
      <c r="JH22" s="177"/>
      <c r="JI22" s="177"/>
      <c r="JJ22" s="177"/>
      <c r="JK22" s="177"/>
      <c r="JL22" s="177"/>
      <c r="JM22" s="177"/>
      <c r="JN22" s="177"/>
      <c r="JO22" s="177"/>
      <c r="JP22" s="177"/>
      <c r="JQ22" s="177"/>
      <c r="JR22" s="177"/>
      <c r="JS22" s="177"/>
      <c r="JT22" s="177"/>
      <c r="JU22" s="177"/>
      <c r="JV22" s="177"/>
      <c r="JW22" s="177"/>
      <c r="JX22" s="177"/>
      <c r="JY22" s="177"/>
      <c r="JZ22" s="177"/>
      <c r="KA22" s="177"/>
      <c r="KB22" s="177"/>
      <c r="KC22" s="177"/>
      <c r="KD22" s="177"/>
      <c r="KE22" s="177"/>
      <c r="KF22" s="177"/>
      <c r="KG22" s="177"/>
      <c r="KH22" s="177"/>
      <c r="KI22" s="177"/>
      <c r="KJ22" s="177"/>
      <c r="KK22" s="177"/>
      <c r="KL22" s="177"/>
      <c r="KM22" s="177"/>
      <c r="KN22" s="177"/>
      <c r="KO22" s="177"/>
      <c r="KP22" s="177"/>
      <c r="KQ22" s="177"/>
      <c r="KR22" s="177"/>
      <c r="KS22" s="177"/>
      <c r="KT22" s="177"/>
      <c r="KU22" s="177"/>
      <c r="KV22" s="177"/>
      <c r="KW22" s="177"/>
      <c r="KX22" s="177"/>
      <c r="KY22" s="177"/>
      <c r="KZ22" s="177"/>
      <c r="LA22" s="177"/>
      <c r="LB22" s="177"/>
      <c r="LC22" s="177"/>
      <c r="LD22" s="177"/>
      <c r="LE22" s="177"/>
      <c r="LF22" s="177"/>
      <c r="LG22" s="177"/>
      <c r="LH22" s="177"/>
      <c r="LI22" s="177"/>
      <c r="LJ22" s="177"/>
      <c r="LK22" s="177"/>
      <c r="LL22" s="177"/>
      <c r="LM22" s="177"/>
      <c r="LN22" s="177"/>
      <c r="LO22" s="177"/>
      <c r="LP22" s="177"/>
      <c r="LQ22" s="177"/>
      <c r="LR22" s="177"/>
      <c r="LS22" s="177"/>
      <c r="LT22" s="177"/>
      <c r="LU22" s="177"/>
      <c r="LV22" s="177"/>
      <c r="LW22" s="177"/>
      <c r="LX22" s="177"/>
      <c r="LY22" s="177"/>
      <c r="LZ22" s="177"/>
      <c r="MA22" s="177"/>
      <c r="MB22" s="177"/>
      <c r="MC22" s="177"/>
      <c r="MD22" s="177"/>
      <c r="ME22" s="177"/>
      <c r="MF22" s="177"/>
      <c r="MG22" s="177"/>
      <c r="MH22" s="177"/>
      <c r="MI22" s="177"/>
      <c r="MJ22" s="177"/>
      <c r="MK22" s="177"/>
      <c r="ML22" s="177"/>
      <c r="MM22" s="177"/>
      <c r="MN22" s="177"/>
      <c r="MO22" s="177"/>
      <c r="MP22" s="177"/>
      <c r="MQ22" s="177"/>
      <c r="MR22" s="177"/>
      <c r="MS22" s="177"/>
      <c r="MT22" s="177"/>
      <c r="MU22" s="177"/>
      <c r="MV22" s="177"/>
      <c r="MW22" s="177"/>
      <c r="MX22" s="177"/>
      <c r="MY22" s="177"/>
      <c r="MZ22" s="177"/>
      <c r="NA22" s="177"/>
      <c r="NB22" s="177"/>
      <c r="NC22" s="177"/>
      <c r="ND22" s="177"/>
      <c r="NE22" s="177"/>
      <c r="NF22" s="177"/>
      <c r="NG22" s="177"/>
      <c r="NH22" s="177"/>
      <c r="NI22" s="177"/>
      <c r="NJ22" s="177"/>
      <c r="NK22" s="177"/>
      <c r="NL22" s="177"/>
      <c r="NM22" s="177"/>
      <c r="NN22" s="177"/>
      <c r="NO22" s="177"/>
      <c r="NP22" s="177"/>
      <c r="NQ22" s="177"/>
      <c r="NR22" s="177"/>
      <c r="NS22" s="177"/>
      <c r="NT22" s="177"/>
      <c r="NU22" s="177"/>
      <c r="NV22" s="177"/>
      <c r="NW22" s="177"/>
      <c r="NX22" s="177"/>
      <c r="NY22" s="177"/>
      <c r="NZ22" s="177"/>
      <c r="OA22" s="177"/>
      <c r="OB22" s="177"/>
      <c r="OC22" s="177"/>
      <c r="OD22" s="177"/>
      <c r="OE22" s="177"/>
      <c r="OF22" s="177"/>
      <c r="OG22" s="177"/>
      <c r="OH22" s="177"/>
      <c r="OI22" s="177"/>
      <c r="OJ22" s="177"/>
      <c r="OK22" s="177"/>
      <c r="OL22" s="177"/>
      <c r="OM22" s="177"/>
      <c r="ON22" s="177"/>
      <c r="OO22" s="177"/>
      <c r="OP22" s="177"/>
      <c r="OQ22" s="177"/>
      <c r="OR22" s="177"/>
      <c r="OS22" s="177"/>
      <c r="OT22" s="177"/>
      <c r="OU22" s="177"/>
      <c r="OV22" s="177"/>
      <c r="OW22" s="177"/>
      <c r="OX22" s="177"/>
      <c r="OY22" s="177"/>
      <c r="OZ22" s="177"/>
      <c r="PA22" s="177"/>
      <c r="PB22" s="177"/>
      <c r="PC22" s="177"/>
      <c r="PD22" s="177"/>
      <c r="PE22" s="177"/>
      <c r="PF22" s="177"/>
      <c r="PG22" s="177"/>
      <c r="PH22" s="177"/>
      <c r="PI22" s="177"/>
      <c r="PJ22" s="177"/>
      <c r="PK22" s="177"/>
      <c r="PL22" s="177"/>
      <c r="PM22" s="177"/>
      <c r="PN22" s="177"/>
      <c r="PO22" s="177"/>
      <c r="PP22" s="177"/>
      <c r="PQ22" s="177"/>
      <c r="PR22" s="177"/>
      <c r="PS22" s="177"/>
      <c r="PT22" s="177"/>
      <c r="PU22" s="177"/>
      <c r="PV22" s="177"/>
      <c r="PW22" s="177"/>
      <c r="PX22" s="177"/>
      <c r="PY22" s="177"/>
      <c r="PZ22" s="177"/>
      <c r="QA22" s="177"/>
      <c r="QB22" s="177"/>
      <c r="QC22" s="177"/>
      <c r="QD22" s="177"/>
      <c r="QE22" s="177"/>
      <c r="QF22" s="177"/>
      <c r="QG22" s="177"/>
      <c r="QH22" s="177"/>
      <c r="QI22" s="177"/>
      <c r="QJ22" s="177"/>
      <c r="QK22" s="177"/>
      <c r="QL22" s="177"/>
      <c r="QM22" s="177"/>
      <c r="QN22" s="177"/>
      <c r="QO22" s="177"/>
      <c r="QP22" s="177"/>
      <c r="QQ22" s="177"/>
      <c r="QR22" s="177"/>
      <c r="QS22" s="177"/>
      <c r="QT22" s="177"/>
      <c r="QU22" s="177"/>
      <c r="QV22" s="177"/>
      <c r="QW22" s="177"/>
      <c r="QX22" s="177"/>
      <c r="QY22" s="177"/>
      <c r="QZ22" s="177"/>
      <c r="RA22" s="177"/>
      <c r="RB22" s="177"/>
      <c r="RC22" s="177"/>
      <c r="RD22" s="177"/>
      <c r="RE22" s="177"/>
      <c r="RF22" s="177"/>
      <c r="RG22" s="177"/>
      <c r="RH22" s="177"/>
      <c r="RI22" s="177"/>
      <c r="RJ22" s="177"/>
      <c r="RK22" s="177"/>
      <c r="RL22" s="177"/>
      <c r="RM22" s="177"/>
      <c r="RN22" s="177"/>
      <c r="RO22" s="177"/>
      <c r="RP22" s="177"/>
      <c r="RQ22" s="177"/>
      <c r="RR22" s="177"/>
      <c r="RS22" s="177"/>
      <c r="RT22" s="177"/>
      <c r="RU22" s="177"/>
      <c r="RV22" s="177"/>
      <c r="RW22" s="177"/>
      <c r="RX22" s="177"/>
      <c r="RY22" s="177"/>
      <c r="RZ22" s="177"/>
      <c r="SA22" s="177"/>
      <c r="SB22" s="177"/>
      <c r="SC22" s="177"/>
      <c r="SD22" s="177"/>
      <c r="SE22" s="177"/>
      <c r="SF22" s="177"/>
      <c r="SG22" s="177"/>
      <c r="SH22" s="177"/>
      <c r="SI22" s="177"/>
      <c r="SJ22" s="177"/>
      <c r="SK22" s="177"/>
      <c r="SL22" s="177"/>
      <c r="SM22" s="177"/>
      <c r="SN22" s="177"/>
      <c r="SO22" s="177"/>
      <c r="SP22" s="177"/>
      <c r="SQ22" s="177"/>
      <c r="SR22" s="177"/>
      <c r="SS22" s="177"/>
      <c r="ST22" s="177"/>
      <c r="SU22" s="177"/>
      <c r="SV22" s="177"/>
      <c r="SW22" s="177"/>
      <c r="SX22" s="177"/>
      <c r="SY22" s="177"/>
      <c r="SZ22" s="177"/>
      <c r="TA22" s="177"/>
      <c r="TB22" s="177"/>
      <c r="TC22" s="177"/>
      <c r="TD22" s="177"/>
      <c r="TE22" s="177"/>
      <c r="TF22" s="177"/>
      <c r="TG22" s="177"/>
      <c r="TH22" s="177"/>
      <c r="TI22" s="177"/>
      <c r="TJ22" s="177"/>
      <c r="TK22" s="177"/>
      <c r="TL22" s="177"/>
      <c r="TM22" s="177"/>
      <c r="TN22" s="177"/>
      <c r="TO22" s="177"/>
      <c r="TP22" s="177"/>
      <c r="TQ22" s="177"/>
      <c r="TR22" s="177"/>
      <c r="TS22" s="177"/>
      <c r="TT22" s="177"/>
      <c r="TU22" s="177"/>
      <c r="TV22" s="177"/>
      <c r="TW22" s="177"/>
      <c r="TX22" s="177"/>
      <c r="TY22" s="177"/>
      <c r="TZ22" s="177"/>
      <c r="UA22" s="177"/>
      <c r="UB22" s="177"/>
      <c r="UC22" s="177"/>
      <c r="UD22" s="177"/>
      <c r="UE22" s="177"/>
      <c r="UF22" s="177"/>
      <c r="UG22" s="177"/>
      <c r="UH22" s="177"/>
      <c r="UI22" s="177"/>
      <c r="UJ22" s="177"/>
      <c r="UK22" s="177"/>
      <c r="UL22" s="177"/>
      <c r="UM22" s="177"/>
      <c r="UN22" s="177"/>
      <c r="UO22" s="177"/>
      <c r="UP22" s="177"/>
      <c r="UQ22" s="177"/>
      <c r="UR22" s="177"/>
      <c r="US22" s="177"/>
      <c r="UT22" s="177"/>
      <c r="UU22" s="177"/>
      <c r="UV22" s="177"/>
      <c r="UW22" s="177"/>
      <c r="UX22" s="177"/>
      <c r="UY22" s="177"/>
      <c r="UZ22" s="177"/>
      <c r="VA22" s="177"/>
      <c r="VB22" s="177"/>
      <c r="VC22" s="177"/>
      <c r="VD22" s="177"/>
      <c r="VE22" s="177"/>
      <c r="VF22" s="177"/>
      <c r="VG22" s="177"/>
      <c r="VH22" s="177"/>
      <c r="VI22" s="177"/>
      <c r="VJ22" s="177"/>
      <c r="VK22" s="177"/>
      <c r="VL22" s="177"/>
      <c r="VM22" s="177"/>
      <c r="VN22" s="177"/>
      <c r="VO22" s="177"/>
      <c r="VP22" s="177"/>
      <c r="VQ22" s="177"/>
      <c r="VR22" s="177"/>
      <c r="VS22" s="177"/>
      <c r="VT22" s="177"/>
      <c r="VU22" s="177"/>
      <c r="VV22" s="177"/>
      <c r="VW22" s="177"/>
      <c r="VX22" s="177"/>
      <c r="VY22" s="177"/>
      <c r="VZ22" s="177"/>
      <c r="WA22" s="177"/>
      <c r="WB22" s="177"/>
      <c r="WC22" s="177"/>
      <c r="WD22" s="177"/>
      <c r="WE22" s="177"/>
      <c r="WF22" s="177"/>
      <c r="WG22" s="177"/>
      <c r="WH22" s="177"/>
      <c r="WI22" s="177"/>
      <c r="WJ22" s="177"/>
      <c r="WK22" s="177"/>
      <c r="WL22" s="177"/>
      <c r="WM22" s="177"/>
      <c r="WN22" s="177"/>
      <c r="WO22" s="177"/>
      <c r="WP22" s="177"/>
      <c r="WQ22" s="177"/>
      <c r="WR22" s="177"/>
      <c r="WS22" s="177"/>
      <c r="WT22" s="177"/>
      <c r="WU22" s="177"/>
      <c r="WV22" s="177"/>
      <c r="WW22" s="177"/>
      <c r="WX22" s="177"/>
      <c r="WY22" s="177"/>
      <c r="WZ22" s="177"/>
      <c r="XA22" s="177"/>
      <c r="XB22" s="177"/>
      <c r="XC22" s="177"/>
      <c r="XD22" s="177"/>
      <c r="XE22" s="177"/>
      <c r="XF22" s="177"/>
      <c r="XG22" s="177"/>
      <c r="XH22" s="177"/>
      <c r="XI22" s="177"/>
      <c r="XJ22" s="177"/>
      <c r="XK22" s="177"/>
      <c r="XL22" s="177"/>
      <c r="XM22" s="177"/>
      <c r="XN22" s="177"/>
      <c r="XO22" s="177"/>
      <c r="XP22" s="177"/>
      <c r="XQ22" s="177"/>
      <c r="XR22" s="177"/>
      <c r="XS22" s="177"/>
      <c r="XT22" s="177"/>
      <c r="XU22" s="177"/>
      <c r="XV22" s="177"/>
      <c r="XW22" s="177"/>
      <c r="XX22" s="177"/>
      <c r="XY22" s="177"/>
      <c r="XZ22" s="177"/>
      <c r="YA22" s="177"/>
      <c r="YB22" s="177"/>
      <c r="YC22" s="177"/>
      <c r="YD22" s="177"/>
      <c r="YE22" s="177"/>
      <c r="YF22" s="177"/>
      <c r="YG22" s="177"/>
      <c r="YH22" s="177"/>
      <c r="YI22" s="177"/>
      <c r="YJ22" s="177"/>
      <c r="YK22" s="177"/>
      <c r="YL22" s="177"/>
      <c r="YM22" s="177"/>
      <c r="YN22" s="177"/>
      <c r="YO22" s="177"/>
      <c r="YP22" s="177"/>
      <c r="YQ22" s="177"/>
      <c r="YR22" s="177"/>
      <c r="YS22" s="177"/>
      <c r="YT22" s="177"/>
      <c r="YU22" s="177"/>
      <c r="YV22" s="177"/>
      <c r="YW22" s="177"/>
      <c r="YX22" s="177"/>
      <c r="YY22" s="177"/>
      <c r="YZ22" s="177"/>
      <c r="ZA22" s="177"/>
      <c r="ZB22" s="177"/>
      <c r="ZC22" s="177"/>
      <c r="ZD22" s="177"/>
      <c r="ZE22" s="177"/>
      <c r="ZF22" s="177"/>
      <c r="ZG22" s="177"/>
      <c r="ZH22" s="177"/>
      <c r="ZI22" s="177"/>
      <c r="ZJ22" s="177"/>
      <c r="ZK22" s="177"/>
      <c r="ZL22" s="177"/>
      <c r="ZM22" s="177"/>
      <c r="ZN22" s="177"/>
      <c r="ZO22" s="177"/>
      <c r="ZP22" s="177"/>
      <c r="ZQ22" s="177"/>
      <c r="ZR22" s="177"/>
      <c r="ZS22" s="177"/>
      <c r="ZT22" s="177"/>
      <c r="ZU22" s="177"/>
      <c r="ZV22" s="177"/>
      <c r="ZW22" s="177"/>
      <c r="ZX22" s="177"/>
      <c r="ZY22" s="177"/>
      <c r="ZZ22" s="177"/>
      <c r="AAA22" s="177"/>
      <c r="AAB22" s="177"/>
      <c r="AAC22" s="177"/>
      <c r="AAD22" s="177"/>
      <c r="AAE22" s="177"/>
      <c r="AAF22" s="177"/>
      <c r="AAG22" s="177"/>
      <c r="AAH22" s="177"/>
      <c r="AAI22" s="177"/>
      <c r="AAJ22" s="177"/>
      <c r="AAK22" s="177"/>
      <c r="AAL22" s="177"/>
      <c r="AAM22" s="177"/>
      <c r="AAN22" s="177"/>
      <c r="AAO22" s="177"/>
      <c r="AAP22" s="177"/>
      <c r="AAQ22" s="177"/>
      <c r="AAR22" s="177"/>
      <c r="AAS22" s="177"/>
      <c r="AAT22" s="177"/>
      <c r="AAU22" s="177"/>
      <c r="AAV22" s="177"/>
      <c r="AAW22" s="177"/>
      <c r="AAX22" s="177"/>
      <c r="AAY22" s="177"/>
      <c r="AAZ22" s="177"/>
      <c r="ABA22" s="177"/>
      <c r="ABB22" s="177"/>
      <c r="ABC22" s="177"/>
      <c r="ABD22" s="177"/>
      <c r="ABE22" s="177"/>
      <c r="ABF22" s="177"/>
      <c r="ABG22" s="177"/>
      <c r="ABH22" s="177"/>
      <c r="ABI22" s="177"/>
      <c r="ABJ22" s="177"/>
      <c r="ABK22" s="177"/>
      <c r="ABL22" s="177"/>
      <c r="ABM22" s="177"/>
      <c r="ABN22" s="177"/>
      <c r="ABO22" s="177"/>
      <c r="ABP22" s="177"/>
      <c r="ABQ22" s="177"/>
      <c r="ABR22" s="177"/>
      <c r="ABS22" s="177"/>
      <c r="ABT22" s="177"/>
      <c r="ABU22" s="177"/>
      <c r="ABV22" s="177"/>
      <c r="ABW22" s="177"/>
      <c r="ABX22" s="177"/>
      <c r="ABY22" s="177"/>
      <c r="ABZ22" s="177"/>
      <c r="ACA22" s="177"/>
      <c r="ACB22" s="177"/>
      <c r="ACC22" s="177"/>
      <c r="ACD22" s="177"/>
      <c r="ACE22" s="177"/>
      <c r="ACF22" s="177"/>
      <c r="ACG22" s="177"/>
      <c r="ACH22" s="177"/>
      <c r="ACI22" s="177"/>
      <c r="ACJ22" s="177"/>
      <c r="ACK22" s="177"/>
      <c r="ACL22" s="177"/>
      <c r="ACM22" s="177"/>
      <c r="ACN22" s="177"/>
      <c r="ACO22" s="177"/>
      <c r="ACP22" s="177"/>
      <c r="ACQ22" s="177"/>
      <c r="ACR22" s="177"/>
      <c r="ACS22" s="177"/>
      <c r="ACT22" s="177"/>
      <c r="ACU22" s="177"/>
      <c r="ACV22" s="177"/>
      <c r="ACW22" s="177"/>
      <c r="ACX22" s="177"/>
      <c r="ACY22" s="177"/>
      <c r="ACZ22" s="177"/>
      <c r="ADA22" s="177"/>
      <c r="ADB22" s="177"/>
      <c r="ADC22" s="177"/>
      <c r="ADD22" s="177"/>
      <c r="ADE22" s="177"/>
      <c r="ADF22" s="177"/>
      <c r="ADG22" s="177"/>
      <c r="ADH22" s="177"/>
      <c r="ADI22" s="177"/>
      <c r="ADJ22" s="177"/>
      <c r="ADK22" s="177"/>
      <c r="ADL22" s="177"/>
      <c r="ADM22" s="177"/>
      <c r="ADN22" s="177"/>
      <c r="ADO22" s="177"/>
      <c r="ADP22" s="177"/>
      <c r="ADQ22" s="177"/>
      <c r="ADR22" s="177"/>
      <c r="ADS22" s="177"/>
      <c r="ADT22" s="177"/>
      <c r="ADU22" s="177"/>
      <c r="ADV22" s="177"/>
      <c r="ADW22" s="177"/>
      <c r="ADX22" s="177"/>
      <c r="ADY22" s="177"/>
      <c r="ADZ22" s="177"/>
      <c r="AEA22" s="177"/>
      <c r="AEB22" s="177"/>
      <c r="AEC22" s="177"/>
      <c r="AED22" s="177"/>
      <c r="AEE22" s="177"/>
      <c r="AEF22" s="177"/>
      <c r="AEG22" s="177"/>
      <c r="AEH22" s="177"/>
      <c r="AEI22" s="177"/>
      <c r="AEJ22" s="177"/>
      <c r="AEK22" s="177"/>
      <c r="AEL22" s="177"/>
      <c r="AEM22" s="177"/>
      <c r="AEN22" s="177"/>
      <c r="AEO22" s="177"/>
      <c r="AEP22" s="177"/>
      <c r="AEQ22" s="177"/>
      <c r="AER22" s="177"/>
      <c r="AES22" s="177"/>
      <c r="AET22" s="177"/>
      <c r="AEU22" s="177"/>
      <c r="AEV22" s="177"/>
      <c r="AEW22" s="177"/>
      <c r="AEX22" s="177"/>
      <c r="AEY22" s="177"/>
      <c r="AEZ22" s="177"/>
      <c r="AFA22" s="177"/>
      <c r="AFB22" s="177"/>
      <c r="AFC22" s="177"/>
      <c r="AFD22" s="177"/>
      <c r="AFE22" s="177"/>
      <c r="AFF22" s="177"/>
      <c r="AFG22" s="177"/>
      <c r="AFH22" s="177"/>
      <c r="AFI22" s="177"/>
      <c r="AFJ22" s="177"/>
      <c r="AFK22" s="177"/>
      <c r="AFL22" s="177"/>
      <c r="AFM22" s="177"/>
      <c r="AFN22" s="177"/>
      <c r="AFO22" s="177"/>
      <c r="AFP22" s="177"/>
      <c r="AFQ22" s="177"/>
      <c r="AFR22" s="177"/>
      <c r="AFS22" s="177"/>
      <c r="AFT22" s="177"/>
      <c r="AFU22" s="177"/>
      <c r="AFV22" s="177"/>
      <c r="AFW22" s="177"/>
      <c r="AFX22" s="177"/>
      <c r="AFY22" s="177"/>
      <c r="AFZ22" s="177"/>
      <c r="AGA22" s="177"/>
      <c r="AGB22" s="177"/>
      <c r="AGC22" s="177"/>
      <c r="AGD22" s="177"/>
      <c r="AGE22" s="177"/>
      <c r="AGF22" s="177"/>
      <c r="AGG22" s="177"/>
      <c r="AGH22" s="177"/>
      <c r="AGI22" s="177"/>
      <c r="AGJ22" s="177"/>
      <c r="AGK22" s="177"/>
      <c r="AGL22" s="177"/>
      <c r="AGM22" s="177"/>
      <c r="AGN22" s="177"/>
      <c r="AGO22" s="177"/>
      <c r="AGP22" s="177"/>
      <c r="AGQ22" s="177"/>
      <c r="AGR22" s="177"/>
      <c r="AGS22" s="177"/>
      <c r="AGT22" s="177"/>
      <c r="AGU22" s="177"/>
      <c r="AGV22" s="177"/>
      <c r="AGW22" s="177"/>
      <c r="AGX22" s="177"/>
      <c r="AGY22" s="177"/>
      <c r="AGZ22" s="177"/>
      <c r="AHA22" s="177"/>
      <c r="AHB22" s="177"/>
      <c r="AHC22" s="177"/>
      <c r="AHD22" s="177"/>
      <c r="AHE22" s="177"/>
      <c r="AHF22" s="177"/>
      <c r="AHG22" s="177"/>
      <c r="AHH22" s="177"/>
      <c r="AHI22" s="177"/>
      <c r="AHJ22" s="177"/>
      <c r="AHK22" s="177"/>
      <c r="AHL22" s="177"/>
      <c r="AHM22" s="177"/>
      <c r="AHN22" s="177"/>
      <c r="AHO22" s="177"/>
      <c r="AHP22" s="177"/>
      <c r="AHQ22" s="177"/>
      <c r="AHR22" s="177"/>
      <c r="AHS22" s="177"/>
      <c r="AHT22" s="177"/>
      <c r="AHU22" s="177"/>
      <c r="AHV22" s="177"/>
      <c r="AHW22" s="177"/>
      <c r="AHX22" s="177"/>
      <c r="AHY22" s="177"/>
      <c r="AHZ22" s="177"/>
      <c r="AIA22" s="177"/>
      <c r="AIB22" s="177"/>
      <c r="AIC22" s="177"/>
      <c r="AID22" s="177"/>
      <c r="AIE22" s="177"/>
      <c r="AIF22" s="177"/>
      <c r="AIG22" s="177"/>
      <c r="AIH22" s="177"/>
      <c r="AII22" s="177"/>
      <c r="AIJ22" s="177"/>
      <c r="AIK22" s="177"/>
      <c r="AIL22" s="177"/>
      <c r="AIM22" s="177"/>
      <c r="AIN22" s="177"/>
      <c r="AIO22" s="177"/>
      <c r="AIP22" s="177"/>
      <c r="AIQ22" s="177"/>
      <c r="AIR22" s="177"/>
      <c r="AIS22" s="177"/>
      <c r="AIT22" s="177"/>
      <c r="AIU22" s="177"/>
      <c r="AIV22" s="177"/>
      <c r="AIW22" s="177"/>
      <c r="AIX22" s="177"/>
      <c r="AIY22" s="177"/>
      <c r="AIZ22" s="177"/>
      <c r="AJA22" s="177"/>
      <c r="AJB22" s="177"/>
      <c r="AJC22" s="177"/>
      <c r="AJD22" s="177"/>
      <c r="AJE22" s="177"/>
      <c r="AJF22" s="177"/>
      <c r="AJG22" s="177"/>
      <c r="AJH22" s="177"/>
      <c r="AJI22" s="177"/>
      <c r="AJJ22" s="177"/>
      <c r="AJK22" s="177"/>
      <c r="AJL22" s="177"/>
      <c r="AJM22" s="177"/>
      <c r="AJN22" s="177"/>
      <c r="AJO22" s="177"/>
      <c r="AJP22" s="177"/>
      <c r="AJQ22" s="177"/>
      <c r="AJR22" s="177"/>
      <c r="AJS22" s="177"/>
      <c r="AJT22" s="177"/>
      <c r="AJU22" s="177"/>
      <c r="AJV22" s="177"/>
      <c r="AJW22" s="177"/>
      <c r="AJX22" s="177"/>
      <c r="AJY22" s="177"/>
      <c r="AJZ22" s="177"/>
      <c r="AKA22" s="177"/>
      <c r="AKB22" s="177"/>
      <c r="AKC22" s="177"/>
      <c r="AKD22" s="177"/>
      <c r="AKE22" s="177"/>
      <c r="AKF22" s="177"/>
      <c r="AKG22" s="177"/>
      <c r="AKH22" s="177"/>
      <c r="AKI22" s="177"/>
      <c r="AKJ22" s="177"/>
      <c r="AKK22" s="177"/>
      <c r="AKL22" s="177"/>
      <c r="AKM22" s="177"/>
      <c r="AKN22" s="177"/>
      <c r="AKO22" s="177"/>
      <c r="AKP22" s="177"/>
      <c r="AKQ22" s="177"/>
      <c r="AKR22" s="177"/>
      <c r="AKS22" s="177"/>
      <c r="AKT22" s="177"/>
      <c r="AKU22" s="177"/>
      <c r="AKV22" s="177"/>
      <c r="AKW22" s="177"/>
      <c r="AKX22" s="177"/>
      <c r="AKY22" s="177"/>
      <c r="AKZ22" s="177"/>
      <c r="ALA22" s="177"/>
      <c r="ALB22" s="177"/>
      <c r="ALC22" s="177"/>
      <c r="ALD22" s="177"/>
      <c r="ALE22" s="177"/>
      <c r="ALF22" s="177"/>
      <c r="ALG22" s="177"/>
      <c r="ALH22" s="177"/>
      <c r="ALI22" s="177"/>
      <c r="ALJ22" s="177"/>
      <c r="ALK22" s="177"/>
      <c r="ALL22" s="177"/>
      <c r="ALM22" s="177"/>
      <c r="ALN22" s="177"/>
      <c r="ALO22" s="177"/>
      <c r="ALP22" s="177"/>
      <c r="ALQ22" s="177"/>
      <c r="ALR22" s="177"/>
      <c r="ALS22" s="177"/>
      <c r="ALT22" s="177"/>
      <c r="ALU22" s="177"/>
      <c r="ALV22" s="177"/>
      <c r="ALW22" s="177"/>
      <c r="ALX22" s="177"/>
      <c r="ALY22" s="177"/>
      <c r="ALZ22" s="177"/>
      <c r="AMA22" s="177"/>
      <c r="AMB22" s="177"/>
      <c r="AMC22" s="177"/>
      <c r="AMD22" s="177"/>
      <c r="AME22" s="177"/>
      <c r="AMF22" s="177"/>
      <c r="AMG22" s="177"/>
      <c r="AMH22" s="177"/>
      <c r="AMI22" s="177"/>
      <c r="AMJ22" s="177"/>
      <c r="AMK22" s="177"/>
      <c r="AML22" s="177"/>
      <c r="AMM22" s="177"/>
      <c r="AMN22" s="177"/>
      <c r="AMO22" s="177"/>
      <c r="AMP22" s="177"/>
      <c r="AMQ22" s="177"/>
      <c r="AMR22" s="177"/>
      <c r="AMS22" s="177"/>
      <c r="AMT22" s="177"/>
      <c r="AMU22" s="177"/>
      <c r="AMV22" s="177"/>
      <c r="AMW22" s="177"/>
      <c r="AMX22" s="177"/>
      <c r="AMY22" s="177"/>
      <c r="AMZ22" s="177"/>
      <c r="ANA22" s="177"/>
      <c r="ANB22" s="177"/>
      <c r="ANC22" s="177"/>
      <c r="AND22" s="177"/>
      <c r="ANE22" s="177"/>
      <c r="ANF22" s="177"/>
      <c r="ANG22" s="177"/>
      <c r="ANH22" s="177"/>
      <c r="ANI22" s="177"/>
      <c r="ANJ22" s="177"/>
      <c r="ANK22" s="177"/>
      <c r="ANL22" s="177"/>
      <c r="ANM22" s="177"/>
      <c r="ANN22" s="177"/>
      <c r="ANO22" s="177"/>
      <c r="ANP22" s="177"/>
      <c r="ANQ22" s="177"/>
      <c r="ANR22" s="177"/>
      <c r="ANS22" s="177"/>
      <c r="ANT22" s="177"/>
      <c r="ANU22" s="177"/>
      <c r="ANV22" s="177"/>
      <c r="ANW22" s="177"/>
      <c r="ANX22" s="177"/>
      <c r="ANY22" s="177"/>
      <c r="ANZ22" s="177"/>
      <c r="AOA22" s="177"/>
      <c r="AOB22" s="177"/>
      <c r="AOC22" s="177"/>
      <c r="AOD22" s="177"/>
      <c r="AOE22" s="177"/>
      <c r="AOF22" s="177"/>
      <c r="AOG22" s="177"/>
      <c r="AOH22" s="177"/>
      <c r="AOI22" s="177"/>
      <c r="AOJ22" s="177"/>
      <c r="AOK22" s="177"/>
      <c r="AOL22" s="177"/>
      <c r="AOM22" s="177"/>
      <c r="AON22" s="177"/>
      <c r="AOO22" s="177"/>
      <c r="AOP22" s="177"/>
      <c r="AOQ22" s="177"/>
      <c r="AOR22" s="177"/>
      <c r="AOS22" s="177"/>
      <c r="AOT22" s="177"/>
      <c r="AOU22" s="177"/>
      <c r="AOV22" s="177"/>
      <c r="AOW22" s="177"/>
      <c r="AOX22" s="177"/>
      <c r="AOY22" s="177"/>
      <c r="AOZ22" s="177"/>
      <c r="APA22" s="177"/>
      <c r="APB22" s="177"/>
      <c r="APC22" s="177"/>
      <c r="APD22" s="177"/>
      <c r="APE22" s="177"/>
      <c r="APF22" s="177"/>
      <c r="APG22" s="177"/>
      <c r="APH22" s="177"/>
      <c r="API22" s="177"/>
      <c r="APJ22" s="177"/>
      <c r="APK22" s="177"/>
      <c r="APL22" s="177"/>
      <c r="APM22" s="177"/>
      <c r="APN22" s="177"/>
      <c r="APO22" s="177"/>
      <c r="APP22" s="177"/>
      <c r="APQ22" s="177"/>
      <c r="APR22" s="177"/>
      <c r="APS22" s="177"/>
      <c r="APT22" s="177"/>
      <c r="APU22" s="177"/>
      <c r="APV22" s="177"/>
      <c r="APW22" s="177"/>
      <c r="APX22" s="177"/>
      <c r="APY22" s="177"/>
      <c r="APZ22" s="177"/>
      <c r="AQA22" s="177"/>
      <c r="AQB22" s="177"/>
      <c r="AQC22" s="177"/>
      <c r="AQD22" s="177"/>
      <c r="AQE22" s="177"/>
      <c r="AQF22" s="177"/>
      <c r="AQG22" s="177"/>
      <c r="AQH22" s="177"/>
      <c r="AQI22" s="177"/>
      <c r="AQJ22" s="177"/>
      <c r="AQK22" s="177"/>
      <c r="AQL22" s="177"/>
      <c r="AQM22" s="177"/>
      <c r="AQN22" s="177"/>
      <c r="AQO22" s="177"/>
      <c r="AQP22" s="177"/>
      <c r="AQQ22" s="177"/>
      <c r="AQR22" s="177"/>
      <c r="AQS22" s="177"/>
      <c r="AQT22" s="177"/>
      <c r="AQU22" s="177"/>
      <c r="AQV22" s="177"/>
      <c r="AQW22" s="177"/>
      <c r="AQX22" s="177"/>
      <c r="AQY22" s="177"/>
      <c r="AQZ22" s="177"/>
      <c r="ARA22" s="177"/>
      <c r="ARB22" s="177"/>
      <c r="ARC22" s="177"/>
      <c r="ARD22" s="177"/>
      <c r="ARE22" s="177"/>
      <c r="ARF22" s="177"/>
      <c r="ARG22" s="177"/>
      <c r="ARH22" s="177"/>
      <c r="ARI22" s="177"/>
      <c r="ARJ22" s="177"/>
      <c r="ARK22" s="177"/>
      <c r="ARL22" s="177"/>
      <c r="ARM22" s="177"/>
      <c r="ARN22" s="177"/>
      <c r="ARO22" s="177"/>
      <c r="ARP22" s="177"/>
      <c r="ARQ22" s="177"/>
      <c r="ARR22" s="177"/>
      <c r="ARS22" s="177"/>
      <c r="ART22" s="177"/>
      <c r="ARU22" s="177"/>
      <c r="ARV22" s="177"/>
      <c r="ARW22" s="177"/>
      <c r="ARX22" s="177"/>
      <c r="ARY22" s="177"/>
      <c r="ARZ22" s="177"/>
      <c r="ASA22" s="177"/>
      <c r="ASB22" s="177"/>
      <c r="ASC22" s="177"/>
      <c r="ASD22" s="177"/>
      <c r="ASE22" s="177"/>
      <c r="ASF22" s="177"/>
      <c r="ASG22" s="177"/>
      <c r="ASH22" s="177"/>
      <c r="ASI22" s="177"/>
      <c r="ASJ22" s="177"/>
      <c r="ASK22" s="177"/>
      <c r="ASL22" s="177"/>
      <c r="ASM22" s="177"/>
      <c r="ASN22" s="177"/>
      <c r="ASO22" s="177"/>
      <c r="ASP22" s="177"/>
      <c r="ASQ22" s="177"/>
      <c r="ASR22" s="177"/>
      <c r="ASS22" s="177"/>
      <c r="AST22" s="177"/>
      <c r="ASU22" s="177"/>
      <c r="ASV22" s="177"/>
      <c r="ASW22" s="177"/>
      <c r="ASX22" s="177"/>
      <c r="ASY22" s="177"/>
      <c r="ASZ22" s="177"/>
      <c r="ATA22" s="177"/>
      <c r="ATB22" s="177"/>
      <c r="ATC22" s="177"/>
      <c r="ATD22" s="177"/>
      <c r="ATE22" s="177"/>
      <c r="ATF22" s="177"/>
      <c r="ATG22" s="177"/>
      <c r="ATH22" s="177"/>
      <c r="ATI22" s="177"/>
      <c r="ATJ22" s="177"/>
      <c r="ATK22" s="177"/>
      <c r="ATL22" s="177"/>
      <c r="ATM22" s="177"/>
      <c r="ATN22" s="177"/>
      <c r="ATO22" s="177"/>
      <c r="ATP22" s="177"/>
      <c r="ATQ22" s="177"/>
      <c r="ATR22" s="177"/>
      <c r="ATS22" s="177"/>
      <c r="ATT22" s="177"/>
      <c r="ATU22" s="177"/>
      <c r="ATV22" s="177"/>
      <c r="ATW22" s="177"/>
      <c r="ATX22" s="177"/>
      <c r="ATY22" s="177"/>
      <c r="ATZ22" s="177"/>
      <c r="AUA22" s="177"/>
      <c r="AUB22" s="177"/>
      <c r="AUC22" s="177"/>
      <c r="AUD22" s="177"/>
      <c r="AUE22" s="177"/>
      <c r="AUF22" s="177"/>
      <c r="AUG22" s="177"/>
      <c r="AUH22" s="177"/>
      <c r="AUI22" s="177"/>
      <c r="AUJ22" s="177"/>
      <c r="AUK22" s="177"/>
      <c r="AUL22" s="177"/>
      <c r="AUM22" s="177"/>
      <c r="AUN22" s="177"/>
      <c r="AUO22" s="177"/>
      <c r="AUP22" s="177"/>
      <c r="AUQ22" s="177"/>
      <c r="AUR22" s="177"/>
      <c r="AUS22" s="177"/>
      <c r="AUT22" s="177"/>
      <c r="AUU22" s="177"/>
      <c r="AUV22" s="177"/>
      <c r="AUW22" s="177"/>
      <c r="AUX22" s="177"/>
      <c r="AUY22" s="177"/>
      <c r="AUZ22" s="177"/>
      <c r="AVA22" s="177"/>
      <c r="AVB22" s="177"/>
      <c r="AVC22" s="177"/>
      <c r="AVD22" s="177"/>
      <c r="AVE22" s="177"/>
      <c r="AVF22" s="177"/>
      <c r="AVG22" s="177"/>
      <c r="AVH22" s="177"/>
      <c r="AVI22" s="177"/>
      <c r="AVJ22" s="177"/>
      <c r="AVK22" s="177"/>
      <c r="AVL22" s="177"/>
      <c r="AVM22" s="177"/>
      <c r="AVN22" s="177"/>
      <c r="AVO22" s="177"/>
      <c r="AVP22" s="177"/>
      <c r="AVQ22" s="177"/>
      <c r="AVR22" s="177"/>
      <c r="AVS22" s="177"/>
      <c r="AVT22" s="177"/>
      <c r="AVU22" s="177"/>
      <c r="AVV22" s="177"/>
      <c r="AVW22" s="177"/>
      <c r="AVX22" s="177"/>
      <c r="AVY22" s="177"/>
      <c r="AVZ22" s="177"/>
      <c r="AWA22" s="177"/>
      <c r="AWB22" s="177"/>
      <c r="AWC22" s="177"/>
      <c r="AWD22" s="177"/>
      <c r="AWE22" s="177"/>
      <c r="AWF22" s="177"/>
      <c r="AWG22" s="177"/>
      <c r="AWH22" s="177"/>
      <c r="AWI22" s="177"/>
      <c r="AWJ22" s="177"/>
      <c r="AWK22" s="177"/>
      <c r="AWL22" s="177"/>
      <c r="AWM22" s="177"/>
      <c r="AWN22" s="177"/>
      <c r="AWO22" s="177"/>
      <c r="AWP22" s="177"/>
      <c r="AWQ22" s="177"/>
      <c r="AWR22" s="177"/>
      <c r="AWS22" s="177"/>
      <c r="AWT22" s="177"/>
      <c r="AWU22" s="177"/>
      <c r="AWV22" s="177"/>
      <c r="AWW22" s="177"/>
      <c r="AWX22" s="177"/>
      <c r="AWY22" s="177"/>
      <c r="AWZ22" s="177"/>
      <c r="AXA22" s="177"/>
      <c r="AXB22" s="177"/>
      <c r="AXC22" s="177"/>
      <c r="AXD22" s="177"/>
      <c r="AXE22" s="177"/>
      <c r="AXF22" s="177"/>
      <c r="AXG22" s="177"/>
      <c r="AXH22" s="177"/>
      <c r="AXI22" s="177"/>
      <c r="AXJ22" s="177"/>
      <c r="AXK22" s="177"/>
      <c r="AXL22" s="177"/>
      <c r="AXM22" s="177"/>
      <c r="AXN22" s="177"/>
      <c r="AXO22" s="177"/>
      <c r="AXP22" s="177"/>
      <c r="AXQ22" s="177"/>
      <c r="AXR22" s="177"/>
      <c r="AXS22" s="177"/>
      <c r="AXT22" s="177"/>
      <c r="AXU22" s="177"/>
      <c r="AXV22" s="177"/>
      <c r="AXW22" s="177"/>
      <c r="AXX22" s="177"/>
      <c r="AXY22" s="177"/>
      <c r="AXZ22" s="177"/>
      <c r="AYA22" s="177"/>
      <c r="AYB22" s="177"/>
      <c r="AYC22" s="177"/>
      <c r="AYD22" s="177"/>
      <c r="AYE22" s="177"/>
      <c r="AYF22" s="177"/>
      <c r="AYG22" s="177"/>
      <c r="AYH22" s="177"/>
      <c r="AYI22" s="177"/>
      <c r="AYJ22" s="177"/>
      <c r="AYK22" s="177"/>
      <c r="AYL22" s="177"/>
      <c r="AYM22" s="177"/>
      <c r="AYN22" s="177"/>
      <c r="AYO22" s="177"/>
      <c r="AYP22" s="177"/>
      <c r="AYQ22" s="177"/>
      <c r="AYR22" s="177"/>
      <c r="AYS22" s="177"/>
      <c r="AYT22" s="177"/>
      <c r="AYU22" s="177"/>
      <c r="AYV22" s="177"/>
      <c r="AYW22" s="177"/>
      <c r="AYX22" s="177"/>
      <c r="AYY22" s="177"/>
      <c r="AYZ22" s="177"/>
      <c r="AZA22" s="177"/>
      <c r="AZB22" s="177"/>
      <c r="AZC22" s="177"/>
      <c r="AZD22" s="177"/>
      <c r="AZE22" s="177"/>
      <c r="AZF22" s="177"/>
      <c r="AZG22" s="177"/>
      <c r="AZH22" s="177"/>
      <c r="AZI22" s="177"/>
      <c r="AZJ22" s="177"/>
      <c r="AZK22" s="177"/>
      <c r="AZL22" s="177"/>
      <c r="AZM22" s="177"/>
      <c r="AZN22" s="177"/>
      <c r="AZO22" s="177"/>
      <c r="AZP22" s="177"/>
      <c r="AZQ22" s="177"/>
      <c r="AZR22" s="177"/>
      <c r="AZS22" s="177"/>
      <c r="AZT22" s="177"/>
      <c r="AZU22" s="177"/>
      <c r="AZV22" s="177"/>
      <c r="AZW22" s="177"/>
      <c r="AZX22" s="177"/>
      <c r="AZY22" s="177"/>
      <c r="AZZ22" s="177"/>
      <c r="BAA22" s="177"/>
      <c r="BAB22" s="177"/>
      <c r="BAC22" s="177"/>
      <c r="BAD22" s="177"/>
      <c r="BAE22" s="177"/>
      <c r="BAF22" s="177"/>
      <c r="BAG22" s="177"/>
      <c r="BAH22" s="177"/>
      <c r="BAI22" s="177"/>
      <c r="BAJ22" s="177"/>
      <c r="BAK22" s="177"/>
      <c r="BAL22" s="177"/>
      <c r="BAM22" s="177"/>
      <c r="BAN22" s="177"/>
      <c r="BAO22" s="177"/>
      <c r="BAP22" s="177"/>
      <c r="BAQ22" s="177"/>
      <c r="BAR22" s="177"/>
      <c r="BAS22" s="177"/>
      <c r="BAT22" s="177"/>
      <c r="BAU22" s="177"/>
      <c r="BAV22" s="177"/>
      <c r="BAW22" s="177"/>
      <c r="BAX22" s="177"/>
      <c r="BAY22" s="177"/>
      <c r="BAZ22" s="177"/>
      <c r="BBA22" s="177"/>
      <c r="BBB22" s="177"/>
      <c r="BBC22" s="177"/>
      <c r="BBD22" s="177"/>
      <c r="BBE22" s="177"/>
      <c r="BBF22" s="177"/>
      <c r="BBG22" s="177"/>
      <c r="BBH22" s="177"/>
      <c r="BBI22" s="177"/>
      <c r="BBJ22" s="177"/>
      <c r="BBK22" s="177"/>
      <c r="BBL22" s="177"/>
      <c r="BBM22" s="177"/>
      <c r="BBN22" s="177"/>
      <c r="BBO22" s="177"/>
      <c r="BBP22" s="177"/>
      <c r="BBQ22" s="177"/>
      <c r="BBR22" s="177"/>
      <c r="BBS22" s="177"/>
      <c r="BBT22" s="177"/>
      <c r="BBU22" s="177"/>
      <c r="BBV22" s="177"/>
      <c r="BBW22" s="177"/>
      <c r="BBX22" s="177"/>
      <c r="BBY22" s="177"/>
      <c r="BBZ22" s="177"/>
      <c r="BCA22" s="177"/>
      <c r="BCB22" s="177"/>
      <c r="BCC22" s="177"/>
      <c r="BCD22" s="177"/>
      <c r="BCE22" s="177"/>
      <c r="BCF22" s="177"/>
      <c r="BCG22" s="177"/>
      <c r="BCH22" s="177"/>
      <c r="BCI22" s="177"/>
      <c r="BCJ22" s="177"/>
      <c r="BCK22" s="177"/>
      <c r="BCL22" s="177"/>
      <c r="BCM22" s="177"/>
      <c r="BCN22" s="177"/>
      <c r="BCO22" s="177"/>
      <c r="BCP22" s="177"/>
      <c r="BCQ22" s="177"/>
      <c r="BCR22" s="177"/>
      <c r="BCS22" s="177"/>
      <c r="BCT22" s="177"/>
      <c r="BCU22" s="177"/>
      <c r="BCV22" s="177"/>
      <c r="BCW22" s="177"/>
      <c r="BCX22" s="177"/>
      <c r="BCY22" s="177"/>
      <c r="BCZ22" s="177"/>
      <c r="BDA22" s="177"/>
      <c r="BDB22" s="177"/>
      <c r="BDC22" s="177"/>
      <c r="BDD22" s="177"/>
      <c r="BDE22" s="177"/>
      <c r="BDF22" s="177"/>
      <c r="BDG22" s="177"/>
      <c r="BDH22" s="177"/>
      <c r="BDI22" s="177"/>
      <c r="BDJ22" s="177"/>
      <c r="BDK22" s="177"/>
      <c r="BDL22" s="177"/>
      <c r="BDM22" s="177"/>
      <c r="BDN22" s="177"/>
      <c r="BDO22" s="177"/>
      <c r="BDP22" s="177"/>
      <c r="BDQ22" s="177"/>
      <c r="BDR22" s="177"/>
      <c r="BDS22" s="177"/>
      <c r="BDT22" s="177"/>
      <c r="BDU22" s="177"/>
      <c r="BDV22" s="177"/>
      <c r="BDW22" s="177"/>
      <c r="BDX22" s="177"/>
      <c r="BDY22" s="177"/>
      <c r="BDZ22" s="177"/>
      <c r="BEA22" s="177"/>
      <c r="BEB22" s="177"/>
      <c r="BEC22" s="177"/>
      <c r="BED22" s="177"/>
      <c r="BEE22" s="177"/>
      <c r="BEF22" s="177"/>
      <c r="BEG22" s="177"/>
      <c r="BEH22" s="177"/>
      <c r="BEI22" s="177"/>
      <c r="BEJ22" s="177"/>
      <c r="BEK22" s="177"/>
      <c r="BEL22" s="177"/>
      <c r="BEM22" s="177"/>
      <c r="BEN22" s="177"/>
      <c r="BEO22" s="177"/>
      <c r="BEP22" s="177"/>
      <c r="BEQ22" s="177"/>
      <c r="BER22" s="177"/>
      <c r="BES22" s="177"/>
      <c r="BET22" s="177"/>
      <c r="BEU22" s="177"/>
      <c r="BEV22" s="177"/>
      <c r="BEW22" s="177"/>
      <c r="BEX22" s="177"/>
      <c r="BEY22" s="177"/>
      <c r="BEZ22" s="177"/>
      <c r="BFA22" s="177"/>
      <c r="BFB22" s="177"/>
      <c r="BFC22" s="177"/>
      <c r="BFD22" s="177"/>
      <c r="BFE22" s="177"/>
      <c r="BFF22" s="177"/>
      <c r="BFG22" s="177"/>
      <c r="BFH22" s="177"/>
      <c r="BFI22" s="177"/>
      <c r="BFJ22" s="177"/>
      <c r="BFK22" s="177"/>
      <c r="BFL22" s="177"/>
      <c r="BFM22" s="177"/>
      <c r="BFN22" s="177"/>
      <c r="BFO22" s="177"/>
      <c r="BFP22" s="177"/>
      <c r="BFQ22" s="177"/>
      <c r="BFR22" s="177"/>
      <c r="BFS22" s="177"/>
      <c r="BFT22" s="177"/>
      <c r="BFU22" s="177"/>
      <c r="BFV22" s="177"/>
      <c r="BFW22" s="177"/>
      <c r="BFX22" s="177"/>
      <c r="BFY22" s="177"/>
      <c r="BFZ22" s="177"/>
      <c r="BGA22" s="177"/>
      <c r="BGB22" s="177"/>
      <c r="BGC22" s="177"/>
      <c r="BGD22" s="177"/>
      <c r="BGE22" s="177"/>
      <c r="BGF22" s="177"/>
      <c r="BGG22" s="177"/>
      <c r="BGH22" s="177"/>
      <c r="BGI22" s="177"/>
      <c r="BGJ22" s="177"/>
      <c r="BGK22" s="177"/>
      <c r="BGL22" s="177"/>
      <c r="BGM22" s="177"/>
      <c r="BGN22" s="177"/>
      <c r="BGO22" s="177"/>
      <c r="BGP22" s="177"/>
      <c r="BGQ22" s="177"/>
      <c r="BGR22" s="177"/>
      <c r="BGS22" s="177"/>
      <c r="BGT22" s="177"/>
      <c r="BGU22" s="177"/>
      <c r="BGV22" s="177"/>
      <c r="BGW22" s="177"/>
      <c r="BGX22" s="177"/>
      <c r="BGY22" s="177"/>
      <c r="BGZ22" s="177"/>
      <c r="BHA22" s="177"/>
      <c r="BHB22" s="177"/>
      <c r="BHC22" s="177"/>
      <c r="BHD22" s="177"/>
      <c r="BHE22" s="177"/>
      <c r="BHF22" s="177"/>
      <c r="BHG22" s="177"/>
      <c r="BHH22" s="177"/>
      <c r="BHI22" s="177"/>
      <c r="BHJ22" s="177"/>
      <c r="BHK22" s="177"/>
      <c r="BHL22" s="177"/>
      <c r="BHM22" s="177"/>
      <c r="BHN22" s="177"/>
      <c r="BHO22" s="177"/>
      <c r="BHP22" s="177"/>
      <c r="BHQ22" s="177"/>
      <c r="BHR22" s="177"/>
      <c r="BHS22" s="177"/>
      <c r="BHT22" s="177"/>
      <c r="BHU22" s="177"/>
      <c r="BHV22" s="177"/>
      <c r="BHW22" s="177"/>
      <c r="BHX22" s="177"/>
      <c r="BHY22" s="177"/>
      <c r="BHZ22" s="177"/>
      <c r="BIA22" s="177"/>
      <c r="BIB22" s="177"/>
      <c r="BIC22" s="177"/>
      <c r="BID22" s="177"/>
      <c r="BIE22" s="177"/>
      <c r="BIF22" s="177"/>
      <c r="BIG22" s="177"/>
      <c r="BIH22" s="177"/>
      <c r="BII22" s="177"/>
      <c r="BIJ22" s="177"/>
      <c r="BIK22" s="177"/>
      <c r="BIL22" s="177"/>
      <c r="BIM22" s="177"/>
      <c r="BIN22" s="177"/>
      <c r="BIO22" s="177"/>
      <c r="BIP22" s="177"/>
      <c r="BIQ22" s="177"/>
      <c r="BIR22" s="177"/>
      <c r="BIS22" s="177"/>
      <c r="BIT22" s="177"/>
      <c r="BIU22" s="177"/>
      <c r="BIV22" s="177"/>
      <c r="BIW22" s="177"/>
      <c r="BIX22" s="177"/>
      <c r="BIY22" s="177"/>
      <c r="BIZ22" s="177"/>
      <c r="BJA22" s="177"/>
      <c r="BJB22" s="177"/>
      <c r="BJC22" s="177"/>
      <c r="BJD22" s="177"/>
      <c r="BJE22" s="177"/>
      <c r="BJF22" s="177"/>
      <c r="BJG22" s="177"/>
      <c r="BJH22" s="177"/>
      <c r="BJI22" s="177"/>
      <c r="BJJ22" s="177"/>
      <c r="BJK22" s="177"/>
      <c r="BJL22" s="177"/>
      <c r="BJM22" s="177"/>
      <c r="BJN22" s="177"/>
      <c r="BJO22" s="177"/>
      <c r="BJP22" s="177"/>
      <c r="BJQ22" s="177"/>
      <c r="BJR22" s="177"/>
      <c r="BJS22" s="177"/>
      <c r="BJT22" s="177"/>
      <c r="BJU22" s="177"/>
      <c r="BJV22" s="177"/>
      <c r="BJW22" s="177"/>
      <c r="BJX22" s="177"/>
      <c r="BJY22" s="177"/>
      <c r="BJZ22" s="177"/>
      <c r="BKA22" s="177"/>
      <c r="BKB22" s="177"/>
      <c r="BKC22" s="177"/>
      <c r="BKD22" s="177"/>
      <c r="BKE22" s="177"/>
      <c r="BKF22" s="177"/>
      <c r="BKG22" s="177"/>
      <c r="BKH22" s="177"/>
      <c r="BKI22" s="177"/>
      <c r="BKJ22" s="177"/>
      <c r="BKK22" s="177"/>
      <c r="BKL22" s="177"/>
      <c r="BKM22" s="177"/>
      <c r="BKN22" s="177"/>
      <c r="BKO22" s="177"/>
      <c r="BKP22" s="177"/>
      <c r="BKQ22" s="177"/>
      <c r="BKR22" s="177"/>
      <c r="BKS22" s="177"/>
      <c r="BKT22" s="177"/>
      <c r="BKU22" s="177"/>
      <c r="BKV22" s="177"/>
      <c r="BKW22" s="177"/>
      <c r="BKX22" s="177"/>
      <c r="BKY22" s="177"/>
      <c r="BKZ22" s="177"/>
      <c r="BLA22" s="177"/>
      <c r="BLB22" s="177"/>
      <c r="BLC22" s="177"/>
      <c r="BLD22" s="177"/>
      <c r="BLE22" s="177"/>
      <c r="BLF22" s="177"/>
      <c r="BLG22" s="177"/>
      <c r="BLH22" s="177"/>
      <c r="BLI22" s="177"/>
      <c r="BLJ22" s="177"/>
      <c r="BLK22" s="177"/>
      <c r="BLL22" s="177"/>
      <c r="BLM22" s="177"/>
      <c r="BLN22" s="177"/>
      <c r="BLO22" s="177"/>
      <c r="BLP22" s="177"/>
      <c r="BLQ22" s="177"/>
      <c r="BLR22" s="177"/>
      <c r="BLS22" s="177"/>
      <c r="BLT22" s="177"/>
      <c r="BLU22" s="177"/>
      <c r="BLV22" s="177"/>
      <c r="BLW22" s="177"/>
      <c r="BLX22" s="177"/>
      <c r="BLY22" s="177"/>
      <c r="BLZ22" s="177"/>
      <c r="BMA22" s="177"/>
      <c r="BMB22" s="177"/>
      <c r="BMC22" s="177"/>
      <c r="BMD22" s="177"/>
      <c r="BME22" s="177"/>
      <c r="BMF22" s="177"/>
      <c r="BMG22" s="177"/>
      <c r="BMH22" s="177"/>
      <c r="BMI22" s="177"/>
      <c r="BMJ22" s="177"/>
      <c r="BMK22" s="177"/>
      <c r="BML22" s="177"/>
      <c r="BMM22" s="177"/>
      <c r="BMN22" s="177"/>
      <c r="BMO22" s="177"/>
      <c r="BMP22" s="177"/>
      <c r="BMQ22" s="177"/>
      <c r="BMR22" s="177"/>
      <c r="BMS22" s="177"/>
      <c r="BMT22" s="177"/>
      <c r="BMU22" s="177"/>
      <c r="BMV22" s="177"/>
      <c r="BMW22" s="177"/>
      <c r="BMX22" s="177"/>
      <c r="BMY22" s="177"/>
      <c r="BMZ22" s="177"/>
      <c r="BNA22" s="177"/>
      <c r="BNB22" s="177"/>
      <c r="BNC22" s="177"/>
      <c r="BND22" s="177"/>
      <c r="BNE22" s="177"/>
      <c r="BNF22" s="177"/>
      <c r="BNG22" s="177"/>
      <c r="BNH22" s="177"/>
      <c r="BNI22" s="177"/>
      <c r="BNJ22" s="177"/>
      <c r="BNK22" s="177"/>
      <c r="BNL22" s="177"/>
      <c r="BNM22" s="177"/>
      <c r="BNN22" s="177"/>
      <c r="BNO22" s="177"/>
      <c r="BNP22" s="177"/>
      <c r="BNQ22" s="177"/>
      <c r="BNR22" s="177"/>
      <c r="BNS22" s="177"/>
      <c r="BNT22" s="177"/>
      <c r="BNU22" s="177"/>
      <c r="BNV22" s="177"/>
      <c r="BNW22" s="177"/>
      <c r="BNX22" s="177"/>
      <c r="BNY22" s="177"/>
      <c r="BNZ22" s="177"/>
      <c r="BOA22" s="177"/>
      <c r="BOB22" s="177"/>
      <c r="BOC22" s="177"/>
      <c r="BOD22" s="177"/>
      <c r="BOE22" s="177"/>
      <c r="BOF22" s="177"/>
      <c r="BOG22" s="177"/>
      <c r="BOH22" s="177"/>
      <c r="BOI22" s="177"/>
      <c r="BOJ22" s="177"/>
      <c r="BOK22" s="177"/>
      <c r="BOL22" s="177"/>
      <c r="BOM22" s="177"/>
      <c r="BON22" s="177"/>
      <c r="BOO22" s="177"/>
      <c r="BOP22" s="177"/>
      <c r="BOQ22" s="177"/>
      <c r="BOR22" s="177"/>
      <c r="BOS22" s="177"/>
      <c r="BOT22" s="177"/>
      <c r="BOU22" s="177"/>
      <c r="BOV22" s="177"/>
      <c r="BOW22" s="177"/>
      <c r="BOX22" s="177"/>
      <c r="BOY22" s="177"/>
      <c r="BOZ22" s="177"/>
      <c r="BPA22" s="177"/>
      <c r="BPB22" s="177"/>
      <c r="BPC22" s="177"/>
      <c r="BPD22" s="177"/>
      <c r="BPE22" s="177"/>
      <c r="BPF22" s="177"/>
      <c r="BPG22" s="177"/>
      <c r="BPH22" s="177"/>
      <c r="BPI22" s="177"/>
      <c r="BPJ22" s="177"/>
      <c r="BPK22" s="177"/>
      <c r="BPL22" s="177"/>
      <c r="BPM22" s="177"/>
      <c r="BPN22" s="177"/>
      <c r="BPO22" s="177"/>
      <c r="BPP22" s="177"/>
      <c r="BPQ22" s="177"/>
      <c r="BPR22" s="177"/>
      <c r="BPS22" s="177"/>
      <c r="BPT22" s="177"/>
      <c r="BPU22" s="177"/>
      <c r="BPV22" s="177"/>
      <c r="BPW22" s="177"/>
      <c r="BPX22" s="177"/>
      <c r="BPY22" s="177"/>
      <c r="BPZ22" s="177"/>
      <c r="BQA22" s="177"/>
      <c r="BQB22" s="177"/>
      <c r="BQC22" s="177"/>
      <c r="BQD22" s="177"/>
      <c r="BQE22" s="177"/>
      <c r="BQF22" s="177"/>
      <c r="BQG22" s="177"/>
      <c r="BQH22" s="177"/>
      <c r="BQI22" s="177"/>
      <c r="BQJ22" s="177"/>
      <c r="BQK22" s="177"/>
      <c r="BQL22" s="177"/>
      <c r="BQM22" s="177"/>
      <c r="BQN22" s="177"/>
      <c r="BQO22" s="177"/>
      <c r="BQP22" s="177"/>
      <c r="BQQ22" s="177"/>
      <c r="BQR22" s="177"/>
      <c r="BQS22" s="177"/>
      <c r="BQT22" s="177"/>
      <c r="BQU22" s="177"/>
      <c r="BQV22" s="177"/>
      <c r="BQW22" s="177"/>
      <c r="BQX22" s="177"/>
      <c r="BQY22" s="177"/>
      <c r="BQZ22" s="177"/>
      <c r="BRA22" s="177"/>
      <c r="BRB22" s="177"/>
      <c r="BRC22" s="177"/>
      <c r="BRD22" s="177"/>
      <c r="BRE22" s="177"/>
      <c r="BRF22" s="177"/>
      <c r="BRG22" s="177"/>
      <c r="BRH22" s="177"/>
      <c r="BRI22" s="177"/>
      <c r="BRJ22" s="177"/>
      <c r="BRK22" s="177"/>
      <c r="BRL22" s="177"/>
      <c r="BRM22" s="177"/>
      <c r="BRN22" s="177"/>
      <c r="BRO22" s="177"/>
      <c r="BRP22" s="177"/>
      <c r="BRQ22" s="177"/>
      <c r="BRR22" s="177"/>
      <c r="BRS22" s="177"/>
      <c r="BRT22" s="177"/>
      <c r="BRU22" s="177"/>
      <c r="BRV22" s="177"/>
      <c r="BRW22" s="177"/>
      <c r="BRX22" s="177"/>
      <c r="BRY22" s="177"/>
      <c r="BRZ22" s="177"/>
      <c r="BSA22" s="177"/>
      <c r="BSB22" s="177"/>
      <c r="BSC22" s="177"/>
      <c r="BSD22" s="177"/>
      <c r="BSE22" s="177"/>
      <c r="BSF22" s="177"/>
      <c r="BSG22" s="177"/>
      <c r="BSH22" s="177"/>
      <c r="BSI22" s="177"/>
      <c r="BSJ22" s="177"/>
      <c r="BSK22" s="177"/>
      <c r="BSL22" s="177"/>
      <c r="BSM22" s="177"/>
      <c r="BSN22" s="177"/>
      <c r="BSO22" s="177"/>
      <c r="BSP22" s="177"/>
      <c r="BSQ22" s="177"/>
      <c r="BSR22" s="177"/>
      <c r="BSS22" s="177"/>
      <c r="BST22" s="177"/>
      <c r="BSU22" s="177"/>
      <c r="BSV22" s="177"/>
      <c r="BSW22" s="177"/>
      <c r="BSX22" s="177"/>
      <c r="BSY22" s="177"/>
      <c r="BSZ22" s="177"/>
      <c r="BTA22" s="177"/>
      <c r="BTB22" s="177"/>
      <c r="BTC22" s="177"/>
      <c r="BTD22" s="177"/>
      <c r="BTE22" s="177"/>
      <c r="BTF22" s="177"/>
      <c r="BTG22" s="177"/>
      <c r="BTH22" s="177"/>
      <c r="BTI22" s="177"/>
      <c r="BTJ22" s="177"/>
      <c r="BTK22" s="177"/>
      <c r="BTL22" s="177"/>
      <c r="BTM22" s="177"/>
      <c r="BTN22" s="177"/>
      <c r="BTO22" s="177"/>
      <c r="BTP22" s="177"/>
      <c r="BTQ22" s="177"/>
      <c r="BTR22" s="177"/>
      <c r="BTS22" s="177"/>
      <c r="BTT22" s="177"/>
      <c r="BTU22" s="177"/>
      <c r="BTV22" s="177"/>
      <c r="BTW22" s="177"/>
      <c r="BTX22" s="177"/>
      <c r="BTY22" s="177"/>
      <c r="BTZ22" s="177"/>
      <c r="BUA22" s="177"/>
      <c r="BUB22" s="177"/>
      <c r="BUC22" s="177"/>
      <c r="BUD22" s="177"/>
      <c r="BUE22" s="177"/>
      <c r="BUF22" s="177"/>
      <c r="BUG22" s="177"/>
      <c r="BUH22" s="177"/>
      <c r="BUI22" s="177"/>
      <c r="BUJ22" s="177"/>
      <c r="BUK22" s="177"/>
      <c r="BUL22" s="177"/>
      <c r="BUM22" s="177"/>
      <c r="BUN22" s="177"/>
      <c r="BUO22" s="177"/>
      <c r="BUP22" s="177"/>
      <c r="BUQ22" s="177"/>
      <c r="BUR22" s="177"/>
      <c r="BUS22" s="177"/>
      <c r="BUT22" s="177"/>
      <c r="BUU22" s="177"/>
      <c r="BUV22" s="177"/>
      <c r="BUW22" s="177"/>
      <c r="BUX22" s="177"/>
      <c r="BUY22" s="177"/>
      <c r="BUZ22" s="177"/>
      <c r="BVA22" s="177"/>
      <c r="BVB22" s="177"/>
      <c r="BVC22" s="177"/>
      <c r="BVD22" s="177"/>
      <c r="BVE22" s="177"/>
      <c r="BVF22" s="177"/>
      <c r="BVG22" s="177"/>
      <c r="BVH22" s="177"/>
      <c r="BVI22" s="177"/>
      <c r="BVJ22" s="177"/>
      <c r="BVK22" s="177"/>
      <c r="BVL22" s="177"/>
      <c r="BVM22" s="177"/>
      <c r="BVN22" s="177"/>
      <c r="BVO22" s="177"/>
      <c r="BVP22" s="177"/>
      <c r="BVQ22" s="177"/>
      <c r="BVR22" s="177"/>
      <c r="BVS22" s="177"/>
      <c r="BVT22" s="177"/>
      <c r="BVU22" s="177"/>
      <c r="BVV22" s="177"/>
      <c r="BVW22" s="177"/>
      <c r="BVX22" s="177"/>
      <c r="BVY22" s="177"/>
      <c r="BVZ22" s="177"/>
      <c r="BWA22" s="177"/>
      <c r="BWB22" s="177"/>
      <c r="BWC22" s="177"/>
      <c r="BWD22" s="177"/>
      <c r="BWE22" s="177"/>
      <c r="BWF22" s="177"/>
      <c r="BWG22" s="177"/>
      <c r="BWH22" s="177"/>
      <c r="BWI22" s="177"/>
      <c r="BWJ22" s="177"/>
      <c r="BWK22" s="177"/>
      <c r="BWL22" s="177"/>
      <c r="BWM22" s="177"/>
      <c r="BWN22" s="177"/>
      <c r="BWO22" s="177"/>
      <c r="BWP22" s="177"/>
      <c r="BWQ22" s="177"/>
      <c r="BWR22" s="177"/>
      <c r="BWS22" s="177"/>
      <c r="BWT22" s="177"/>
      <c r="BWU22" s="177"/>
      <c r="BWV22" s="177"/>
      <c r="BWW22" s="177"/>
      <c r="BWX22" s="177"/>
      <c r="BWY22" s="177"/>
      <c r="BWZ22" s="177"/>
      <c r="BXA22" s="177"/>
      <c r="BXB22" s="177"/>
      <c r="BXC22" s="177"/>
      <c r="BXD22" s="177"/>
      <c r="BXE22" s="177"/>
      <c r="BXF22" s="177"/>
      <c r="BXG22" s="177"/>
      <c r="BXH22" s="177"/>
      <c r="BXI22" s="177"/>
      <c r="BXJ22" s="177"/>
      <c r="BXK22" s="177"/>
      <c r="BXL22" s="177"/>
      <c r="BXM22" s="177"/>
      <c r="BXN22" s="177"/>
      <c r="BXO22" s="177"/>
      <c r="BXP22" s="177"/>
      <c r="BXQ22" s="177"/>
      <c r="BXR22" s="177"/>
      <c r="BXS22" s="177"/>
      <c r="BXT22" s="177"/>
      <c r="BXU22" s="177"/>
      <c r="BXV22" s="177"/>
      <c r="BXW22" s="177"/>
      <c r="BXX22" s="177"/>
      <c r="BXY22" s="177"/>
      <c r="BXZ22" s="177"/>
      <c r="BYA22" s="177"/>
      <c r="BYB22" s="177"/>
      <c r="BYC22" s="177"/>
      <c r="BYD22" s="177"/>
      <c r="BYE22" s="177"/>
      <c r="BYF22" s="177"/>
      <c r="BYG22" s="177"/>
      <c r="BYH22" s="177"/>
      <c r="BYI22" s="177"/>
      <c r="BYJ22" s="177"/>
      <c r="BYK22" s="177"/>
      <c r="BYL22" s="177"/>
      <c r="BYM22" s="177"/>
      <c r="BYN22" s="177"/>
      <c r="BYO22" s="177"/>
      <c r="BYP22" s="177"/>
      <c r="BYQ22" s="177"/>
      <c r="BYR22" s="177"/>
      <c r="BYS22" s="177"/>
      <c r="BYT22" s="177"/>
      <c r="BYU22" s="177"/>
      <c r="BYV22" s="177"/>
      <c r="BYW22" s="177"/>
      <c r="BYX22" s="177"/>
      <c r="BYY22" s="177"/>
      <c r="BYZ22" s="177"/>
      <c r="BZA22" s="177"/>
      <c r="BZB22" s="177"/>
      <c r="BZC22" s="177"/>
      <c r="BZD22" s="177"/>
      <c r="BZE22" s="177"/>
      <c r="BZF22" s="177"/>
      <c r="BZG22" s="177"/>
      <c r="BZH22" s="177"/>
      <c r="BZI22" s="177"/>
      <c r="BZJ22" s="177"/>
      <c r="BZK22" s="177"/>
      <c r="BZL22" s="177"/>
      <c r="BZM22" s="177"/>
      <c r="BZN22" s="177"/>
      <c r="BZO22" s="177"/>
      <c r="BZP22" s="177"/>
      <c r="BZQ22" s="177"/>
      <c r="BZR22" s="177"/>
      <c r="BZS22" s="177"/>
      <c r="BZT22" s="177"/>
      <c r="BZU22" s="177"/>
      <c r="BZV22" s="177"/>
      <c r="BZW22" s="177"/>
      <c r="BZX22" s="177"/>
      <c r="BZY22" s="177"/>
      <c r="BZZ22" s="177"/>
      <c r="CAA22" s="177"/>
      <c r="CAB22" s="177"/>
      <c r="CAC22" s="177"/>
      <c r="CAD22" s="177"/>
      <c r="CAE22" s="177"/>
      <c r="CAF22" s="177"/>
      <c r="CAG22" s="177"/>
      <c r="CAH22" s="177"/>
      <c r="CAI22" s="177"/>
      <c r="CAJ22" s="177"/>
      <c r="CAK22" s="177"/>
      <c r="CAL22" s="177"/>
      <c r="CAM22" s="177"/>
      <c r="CAN22" s="177"/>
      <c r="CAO22" s="177"/>
      <c r="CAP22" s="177"/>
      <c r="CAQ22" s="177"/>
      <c r="CAR22" s="177"/>
      <c r="CAS22" s="177"/>
      <c r="CAT22" s="177"/>
      <c r="CAU22" s="177"/>
      <c r="CAV22" s="177"/>
      <c r="CAW22" s="177"/>
      <c r="CAX22" s="177"/>
      <c r="CAY22" s="177"/>
      <c r="CAZ22" s="177"/>
      <c r="CBA22" s="177"/>
      <c r="CBB22" s="177"/>
      <c r="CBC22" s="177"/>
      <c r="CBD22" s="177"/>
      <c r="CBE22" s="177"/>
      <c r="CBF22" s="177"/>
      <c r="CBG22" s="177"/>
      <c r="CBH22" s="177"/>
      <c r="CBI22" s="177"/>
      <c r="CBJ22" s="177"/>
      <c r="CBK22" s="177"/>
      <c r="CBL22" s="177"/>
      <c r="CBM22" s="177"/>
      <c r="CBN22" s="177"/>
      <c r="CBO22" s="177"/>
      <c r="CBP22" s="177"/>
      <c r="CBQ22" s="177"/>
      <c r="CBR22" s="177"/>
      <c r="CBS22" s="177"/>
      <c r="CBT22" s="177"/>
      <c r="CBU22" s="177"/>
      <c r="CBV22" s="177"/>
      <c r="CBW22" s="177"/>
      <c r="CBX22" s="177"/>
      <c r="CBY22" s="177"/>
      <c r="CBZ22" s="177"/>
      <c r="CCA22" s="177"/>
      <c r="CCB22" s="177"/>
      <c r="CCC22" s="177"/>
      <c r="CCD22" s="177"/>
      <c r="CCE22" s="177"/>
      <c r="CCF22" s="177"/>
      <c r="CCG22" s="177"/>
      <c r="CCH22" s="177"/>
      <c r="CCI22" s="177"/>
      <c r="CCJ22" s="177"/>
      <c r="CCK22" s="177"/>
      <c r="CCL22" s="177"/>
      <c r="CCM22" s="177"/>
      <c r="CCN22" s="177"/>
      <c r="CCO22" s="177"/>
      <c r="CCP22" s="177"/>
      <c r="CCQ22" s="177"/>
      <c r="CCR22" s="177"/>
      <c r="CCS22" s="177"/>
      <c r="CCT22" s="177"/>
      <c r="CCU22" s="177"/>
      <c r="CCV22" s="177"/>
      <c r="CCW22" s="177"/>
      <c r="CCX22" s="177"/>
      <c r="CCY22" s="177"/>
      <c r="CCZ22" s="177"/>
      <c r="CDA22" s="177"/>
      <c r="CDB22" s="177"/>
      <c r="CDC22" s="177"/>
      <c r="CDD22" s="177"/>
      <c r="CDE22" s="177"/>
      <c r="CDF22" s="177"/>
      <c r="CDG22" s="177"/>
      <c r="CDH22" s="177"/>
      <c r="CDI22" s="177"/>
      <c r="CDJ22" s="177"/>
      <c r="CDK22" s="177"/>
      <c r="CDL22" s="177"/>
      <c r="CDM22" s="177"/>
      <c r="CDN22" s="177"/>
      <c r="CDO22" s="177"/>
      <c r="CDP22" s="177"/>
      <c r="CDQ22" s="177"/>
      <c r="CDR22" s="177"/>
      <c r="CDS22" s="177"/>
      <c r="CDT22" s="177"/>
      <c r="CDU22" s="177"/>
      <c r="CDV22" s="177"/>
      <c r="CDW22" s="177"/>
      <c r="CDX22" s="177"/>
      <c r="CDY22" s="177"/>
      <c r="CDZ22" s="177"/>
      <c r="CEA22" s="177"/>
      <c r="CEB22" s="177"/>
      <c r="CEC22" s="177"/>
      <c r="CED22" s="177"/>
      <c r="CEE22" s="177"/>
      <c r="CEF22" s="177"/>
      <c r="CEG22" s="177"/>
      <c r="CEH22" s="177"/>
      <c r="CEI22" s="177"/>
      <c r="CEJ22" s="177"/>
      <c r="CEK22" s="177"/>
      <c r="CEL22" s="177"/>
      <c r="CEM22" s="177"/>
      <c r="CEN22" s="177"/>
      <c r="CEO22" s="177"/>
      <c r="CEP22" s="177"/>
      <c r="CEQ22" s="177"/>
      <c r="CER22" s="177"/>
      <c r="CES22" s="177"/>
      <c r="CET22" s="177"/>
      <c r="CEU22" s="177"/>
      <c r="CEV22" s="177"/>
      <c r="CEW22" s="177"/>
      <c r="CEX22" s="177"/>
      <c r="CEY22" s="177"/>
      <c r="CEZ22" s="177"/>
      <c r="CFA22" s="177"/>
      <c r="CFB22" s="177"/>
      <c r="CFC22" s="177"/>
      <c r="CFD22" s="177"/>
      <c r="CFE22" s="177"/>
      <c r="CFF22" s="177"/>
      <c r="CFG22" s="177"/>
      <c r="CFH22" s="177"/>
      <c r="CFI22" s="177"/>
      <c r="CFJ22" s="177"/>
      <c r="CFK22" s="177"/>
      <c r="CFL22" s="177"/>
      <c r="CFM22" s="177"/>
      <c r="CFN22" s="177"/>
      <c r="CFO22" s="177"/>
      <c r="CFP22" s="177"/>
      <c r="CFQ22" s="177"/>
      <c r="CFR22" s="177"/>
      <c r="CFS22" s="177"/>
      <c r="CFT22" s="177"/>
      <c r="CFU22" s="177"/>
      <c r="CFV22" s="177"/>
      <c r="CFW22" s="177"/>
      <c r="CFX22" s="177"/>
      <c r="CFY22" s="177"/>
      <c r="CFZ22" s="177"/>
      <c r="CGA22" s="177"/>
      <c r="CGB22" s="177"/>
      <c r="CGC22" s="177"/>
      <c r="CGD22" s="177"/>
      <c r="CGE22" s="177"/>
      <c r="CGF22" s="177"/>
      <c r="CGG22" s="177"/>
      <c r="CGH22" s="177"/>
      <c r="CGI22" s="177"/>
      <c r="CGJ22" s="177"/>
      <c r="CGK22" s="177"/>
      <c r="CGL22" s="177"/>
      <c r="CGM22" s="177"/>
      <c r="CGN22" s="177"/>
      <c r="CGO22" s="177"/>
      <c r="CGP22" s="177"/>
      <c r="CGQ22" s="177"/>
      <c r="CGR22" s="177"/>
      <c r="CGS22" s="177"/>
      <c r="CGT22" s="177"/>
      <c r="CGU22" s="177"/>
      <c r="CGV22" s="177"/>
      <c r="CGW22" s="177"/>
      <c r="CGX22" s="177"/>
      <c r="CGY22" s="177"/>
      <c r="CGZ22" s="177"/>
      <c r="CHA22" s="177"/>
      <c r="CHB22" s="177"/>
      <c r="CHC22" s="177"/>
      <c r="CHD22" s="177"/>
      <c r="CHE22" s="177"/>
      <c r="CHF22" s="177"/>
      <c r="CHG22" s="177"/>
      <c r="CHH22" s="177"/>
      <c r="CHI22" s="177"/>
      <c r="CHJ22" s="177"/>
      <c r="CHK22" s="177"/>
      <c r="CHL22" s="177"/>
      <c r="CHM22" s="177"/>
      <c r="CHN22" s="177"/>
      <c r="CHO22" s="177"/>
      <c r="CHP22" s="177"/>
      <c r="CHQ22" s="177"/>
      <c r="CHR22" s="177"/>
      <c r="CHS22" s="177"/>
      <c r="CHT22" s="177"/>
      <c r="CHU22" s="177"/>
      <c r="CHV22" s="177"/>
      <c r="CHW22" s="177"/>
      <c r="CHX22" s="177"/>
      <c r="CHY22" s="177"/>
      <c r="CHZ22" s="177"/>
      <c r="CIA22" s="177"/>
      <c r="CIB22" s="177"/>
      <c r="CIC22" s="177"/>
      <c r="CID22" s="177"/>
      <c r="CIE22" s="177"/>
      <c r="CIF22" s="177"/>
      <c r="CIG22" s="177"/>
      <c r="CIH22" s="177"/>
      <c r="CII22" s="177"/>
      <c r="CIJ22" s="177"/>
      <c r="CIK22" s="177"/>
      <c r="CIL22" s="177"/>
      <c r="CIM22" s="177"/>
      <c r="CIN22" s="177"/>
      <c r="CIO22" s="177"/>
      <c r="CIP22" s="177"/>
      <c r="CIQ22" s="177"/>
      <c r="CIR22" s="177"/>
      <c r="CIS22" s="177"/>
      <c r="CIT22" s="177"/>
      <c r="CIU22" s="177"/>
      <c r="CIV22" s="177"/>
      <c r="CIW22" s="177"/>
      <c r="CIX22" s="177"/>
      <c r="CIY22" s="177"/>
      <c r="CIZ22" s="177"/>
      <c r="CJA22" s="177"/>
      <c r="CJB22" s="177"/>
      <c r="CJC22" s="177"/>
      <c r="CJD22" s="177"/>
      <c r="CJE22" s="177"/>
      <c r="CJF22" s="177"/>
      <c r="CJG22" s="177"/>
      <c r="CJH22" s="177"/>
      <c r="CJI22" s="177"/>
      <c r="CJJ22" s="177"/>
      <c r="CJK22" s="177"/>
      <c r="CJL22" s="177"/>
      <c r="CJM22" s="177"/>
      <c r="CJN22" s="177"/>
      <c r="CJO22" s="177"/>
      <c r="CJP22" s="177"/>
      <c r="CJQ22" s="177"/>
      <c r="CJR22" s="177"/>
      <c r="CJS22" s="177"/>
      <c r="CJT22" s="177"/>
      <c r="CJU22" s="177"/>
      <c r="CJV22" s="177"/>
      <c r="CJW22" s="177"/>
      <c r="CJX22" s="177"/>
      <c r="CJY22" s="177"/>
      <c r="CJZ22" s="177"/>
      <c r="CKA22" s="177"/>
      <c r="CKB22" s="177"/>
      <c r="CKC22" s="177"/>
      <c r="CKD22" s="177"/>
      <c r="CKE22" s="177"/>
      <c r="CKF22" s="177"/>
      <c r="CKG22" s="177"/>
      <c r="CKH22" s="177"/>
      <c r="CKI22" s="177"/>
      <c r="CKJ22" s="177"/>
      <c r="CKK22" s="177"/>
      <c r="CKL22" s="177"/>
      <c r="CKM22" s="177"/>
      <c r="CKN22" s="177"/>
      <c r="CKO22" s="177"/>
      <c r="CKP22" s="177"/>
      <c r="CKQ22" s="177"/>
      <c r="CKR22" s="177"/>
      <c r="CKS22" s="177"/>
      <c r="CKT22" s="177"/>
      <c r="CKU22" s="177"/>
      <c r="CKV22" s="177"/>
      <c r="CKW22" s="177"/>
      <c r="CKX22" s="177"/>
      <c r="CKY22" s="177"/>
      <c r="CKZ22" s="177"/>
      <c r="CLA22" s="177"/>
      <c r="CLB22" s="177"/>
      <c r="CLC22" s="177"/>
      <c r="CLD22" s="177"/>
      <c r="CLE22" s="177"/>
      <c r="CLF22" s="177"/>
      <c r="CLG22" s="177"/>
      <c r="CLH22" s="177"/>
      <c r="CLI22" s="177"/>
      <c r="CLJ22" s="177"/>
      <c r="CLK22" s="177"/>
      <c r="CLL22" s="177"/>
      <c r="CLM22" s="177"/>
      <c r="CLN22" s="177"/>
      <c r="CLO22" s="177"/>
      <c r="CLP22" s="177"/>
      <c r="CLQ22" s="177"/>
      <c r="CLR22" s="177"/>
      <c r="CLS22" s="177"/>
      <c r="CLT22" s="177"/>
      <c r="CLU22" s="177"/>
      <c r="CLV22" s="177"/>
      <c r="CLW22" s="177"/>
      <c r="CLX22" s="177"/>
      <c r="CLY22" s="177"/>
      <c r="CLZ22" s="177"/>
      <c r="CMA22" s="177"/>
      <c r="CMB22" s="177"/>
      <c r="CMC22" s="177"/>
      <c r="CMD22" s="177"/>
      <c r="CME22" s="177"/>
      <c r="CMF22" s="177"/>
      <c r="CMG22" s="177"/>
      <c r="CMH22" s="177"/>
      <c r="CMI22" s="177"/>
      <c r="CMJ22" s="177"/>
      <c r="CMK22" s="177"/>
      <c r="CML22" s="177"/>
      <c r="CMM22" s="177"/>
      <c r="CMN22" s="177"/>
      <c r="CMO22" s="177"/>
      <c r="CMP22" s="177"/>
      <c r="CMQ22" s="177"/>
      <c r="CMR22" s="177"/>
      <c r="CMS22" s="177"/>
      <c r="CMT22" s="177"/>
      <c r="CMU22" s="177"/>
      <c r="CMV22" s="177"/>
      <c r="CMW22" s="177"/>
      <c r="CMX22" s="177"/>
      <c r="CMY22" s="177"/>
      <c r="CMZ22" s="177"/>
      <c r="CNA22" s="177"/>
      <c r="CNB22" s="177"/>
      <c r="CNC22" s="177"/>
      <c r="CND22" s="177"/>
      <c r="CNE22" s="177"/>
      <c r="CNF22" s="177"/>
      <c r="CNG22" s="177"/>
      <c r="CNH22" s="177"/>
      <c r="CNI22" s="177"/>
      <c r="CNJ22" s="177"/>
      <c r="CNK22" s="177"/>
      <c r="CNL22" s="177"/>
      <c r="CNM22" s="177"/>
      <c r="CNN22" s="177"/>
      <c r="CNO22" s="177"/>
      <c r="CNP22" s="177"/>
      <c r="CNQ22" s="177"/>
      <c r="CNR22" s="177"/>
      <c r="CNS22" s="177"/>
      <c r="CNT22" s="177"/>
      <c r="CNU22" s="177"/>
      <c r="CNV22" s="177"/>
      <c r="CNW22" s="177"/>
      <c r="CNX22" s="177"/>
      <c r="CNY22" s="177"/>
      <c r="CNZ22" s="177"/>
      <c r="COA22" s="177"/>
      <c r="COB22" s="177"/>
      <c r="COC22" s="177"/>
      <c r="COD22" s="177"/>
      <c r="COE22" s="177"/>
      <c r="COF22" s="177"/>
      <c r="COG22" s="177"/>
      <c r="COH22" s="177"/>
      <c r="COI22" s="177"/>
      <c r="COJ22" s="177"/>
      <c r="COK22" s="177"/>
      <c r="COL22" s="177"/>
      <c r="COM22" s="177"/>
      <c r="CON22" s="177"/>
      <c r="COO22" s="177"/>
      <c r="COP22" s="177"/>
      <c r="COQ22" s="177"/>
      <c r="COR22" s="177"/>
      <c r="COS22" s="177"/>
      <c r="COT22" s="177"/>
      <c r="COU22" s="177"/>
      <c r="COV22" s="177"/>
      <c r="COW22" s="177"/>
      <c r="COX22" s="177"/>
      <c r="COY22" s="177"/>
      <c r="COZ22" s="177"/>
      <c r="CPA22" s="177"/>
      <c r="CPB22" s="177"/>
      <c r="CPC22" s="177"/>
      <c r="CPD22" s="177"/>
      <c r="CPE22" s="177"/>
      <c r="CPF22" s="177"/>
      <c r="CPG22" s="177"/>
      <c r="CPH22" s="177"/>
      <c r="CPI22" s="177"/>
      <c r="CPJ22" s="177"/>
      <c r="CPK22" s="177"/>
      <c r="CPL22" s="177"/>
      <c r="CPM22" s="177"/>
      <c r="CPN22" s="177"/>
      <c r="CPO22" s="177"/>
      <c r="CPP22" s="177"/>
      <c r="CPQ22" s="177"/>
      <c r="CPR22" s="177"/>
      <c r="CPS22" s="177"/>
      <c r="CPT22" s="177"/>
      <c r="CPU22" s="177"/>
      <c r="CPV22" s="177"/>
      <c r="CPW22" s="177"/>
      <c r="CPX22" s="177"/>
      <c r="CPY22" s="177"/>
      <c r="CPZ22" s="177"/>
      <c r="CQA22" s="177"/>
      <c r="CQB22" s="177"/>
      <c r="CQC22" s="177"/>
      <c r="CQD22" s="177"/>
      <c r="CQE22" s="177"/>
      <c r="CQF22" s="177"/>
      <c r="CQG22" s="177"/>
      <c r="CQH22" s="177"/>
      <c r="CQI22" s="177"/>
      <c r="CQJ22" s="177"/>
      <c r="CQK22" s="177"/>
      <c r="CQL22" s="177"/>
      <c r="CQM22" s="177"/>
      <c r="CQN22" s="177"/>
      <c r="CQO22" s="177"/>
      <c r="CQP22" s="177"/>
      <c r="CQQ22" s="177"/>
      <c r="CQR22" s="177"/>
      <c r="CQS22" s="177"/>
      <c r="CQT22" s="177"/>
      <c r="CQU22" s="177"/>
      <c r="CQV22" s="177"/>
      <c r="CQW22" s="177"/>
      <c r="CQX22" s="177"/>
      <c r="CQY22" s="177"/>
      <c r="CQZ22" s="177"/>
      <c r="CRA22" s="177"/>
      <c r="CRB22" s="177"/>
      <c r="CRC22" s="177"/>
      <c r="CRD22" s="177"/>
      <c r="CRE22" s="177"/>
      <c r="CRF22" s="177"/>
      <c r="CRG22" s="177"/>
      <c r="CRH22" s="177"/>
      <c r="CRI22" s="177"/>
      <c r="CRJ22" s="177"/>
      <c r="CRK22" s="177"/>
      <c r="CRL22" s="177"/>
      <c r="CRM22" s="177"/>
      <c r="CRN22" s="177"/>
      <c r="CRO22" s="177"/>
      <c r="CRP22" s="177"/>
      <c r="CRQ22" s="177"/>
      <c r="CRR22" s="177"/>
      <c r="CRS22" s="177"/>
      <c r="CRT22" s="177"/>
      <c r="CRU22" s="177"/>
      <c r="CRV22" s="177"/>
      <c r="CRW22" s="177"/>
      <c r="CRX22" s="177"/>
      <c r="CRY22" s="177"/>
      <c r="CRZ22" s="177"/>
      <c r="CSA22" s="177"/>
      <c r="CSB22" s="177"/>
      <c r="CSC22" s="177"/>
      <c r="CSD22" s="177"/>
      <c r="CSE22" s="177"/>
      <c r="CSF22" s="177"/>
      <c r="CSG22" s="177"/>
      <c r="CSH22" s="177"/>
      <c r="CSI22" s="177"/>
      <c r="CSJ22" s="177"/>
      <c r="CSK22" s="177"/>
      <c r="CSL22" s="177"/>
      <c r="CSM22" s="177"/>
      <c r="CSN22" s="177"/>
      <c r="CSO22" s="177"/>
      <c r="CSP22" s="177"/>
      <c r="CSQ22" s="177"/>
      <c r="CSR22" s="177"/>
      <c r="CSS22" s="177"/>
      <c r="CST22" s="177"/>
      <c r="CSU22" s="177"/>
      <c r="CSV22" s="177"/>
      <c r="CSW22" s="177"/>
      <c r="CSX22" s="177"/>
      <c r="CSY22" s="177"/>
      <c r="CSZ22" s="177"/>
      <c r="CTA22" s="177"/>
      <c r="CTB22" s="177"/>
      <c r="CTC22" s="177"/>
      <c r="CTD22" s="177"/>
      <c r="CTE22" s="177"/>
      <c r="CTF22" s="177"/>
      <c r="CTG22" s="177"/>
      <c r="CTH22" s="177"/>
      <c r="CTI22" s="177"/>
      <c r="CTJ22" s="177"/>
      <c r="CTK22" s="177"/>
      <c r="CTL22" s="177"/>
      <c r="CTM22" s="177"/>
      <c r="CTN22" s="177"/>
      <c r="CTO22" s="177"/>
      <c r="CTP22" s="177"/>
      <c r="CTQ22" s="177"/>
      <c r="CTR22" s="177"/>
      <c r="CTS22" s="177"/>
      <c r="CTT22" s="177"/>
      <c r="CTU22" s="177"/>
      <c r="CTV22" s="177"/>
      <c r="CTW22" s="177"/>
      <c r="CTX22" s="177"/>
      <c r="CTY22" s="177"/>
      <c r="CTZ22" s="177"/>
      <c r="CUA22" s="177"/>
      <c r="CUB22" s="177"/>
      <c r="CUC22" s="177"/>
      <c r="CUD22" s="177"/>
      <c r="CUE22" s="177"/>
      <c r="CUF22" s="177"/>
      <c r="CUG22" s="177"/>
      <c r="CUH22" s="177"/>
      <c r="CUI22" s="177"/>
      <c r="CUJ22" s="177"/>
      <c r="CUK22" s="177"/>
      <c r="CUL22" s="177"/>
      <c r="CUM22" s="177"/>
      <c r="CUN22" s="177"/>
      <c r="CUO22" s="177"/>
      <c r="CUP22" s="177"/>
      <c r="CUQ22" s="177"/>
      <c r="CUR22" s="177"/>
      <c r="CUS22" s="177"/>
      <c r="CUT22" s="177"/>
      <c r="CUU22" s="177"/>
      <c r="CUV22" s="177"/>
      <c r="CUW22" s="177"/>
      <c r="CUX22" s="177"/>
      <c r="CUY22" s="177"/>
      <c r="CUZ22" s="177"/>
      <c r="CVA22" s="177"/>
      <c r="CVB22" s="177"/>
      <c r="CVC22" s="177"/>
      <c r="CVD22" s="177"/>
      <c r="CVE22" s="177"/>
      <c r="CVF22" s="177"/>
      <c r="CVG22" s="177"/>
      <c r="CVH22" s="177"/>
      <c r="CVI22" s="177"/>
      <c r="CVJ22" s="177"/>
      <c r="CVK22" s="177"/>
      <c r="CVL22" s="177"/>
      <c r="CVM22" s="177"/>
      <c r="CVN22" s="177"/>
      <c r="CVO22" s="177"/>
      <c r="CVP22" s="177"/>
      <c r="CVQ22" s="177"/>
      <c r="CVR22" s="177"/>
      <c r="CVS22" s="177"/>
      <c r="CVT22" s="177"/>
      <c r="CVU22" s="177"/>
      <c r="CVV22" s="177"/>
      <c r="CVW22" s="177"/>
      <c r="CVX22" s="177"/>
      <c r="CVY22" s="177"/>
      <c r="CVZ22" s="177"/>
      <c r="CWA22" s="177"/>
      <c r="CWB22" s="177"/>
      <c r="CWC22" s="177"/>
      <c r="CWD22" s="177"/>
      <c r="CWE22" s="177"/>
      <c r="CWF22" s="177"/>
      <c r="CWG22" s="177"/>
      <c r="CWH22" s="177"/>
      <c r="CWI22" s="177"/>
      <c r="CWJ22" s="177"/>
      <c r="CWK22" s="177"/>
      <c r="CWL22" s="177"/>
      <c r="CWM22" s="177"/>
      <c r="CWN22" s="177"/>
      <c r="CWO22" s="177"/>
      <c r="CWP22" s="177"/>
      <c r="CWQ22" s="177"/>
      <c r="CWR22" s="177"/>
      <c r="CWS22" s="177"/>
      <c r="CWT22" s="177"/>
      <c r="CWU22" s="177"/>
      <c r="CWV22" s="177"/>
      <c r="CWW22" s="177"/>
      <c r="CWX22" s="177"/>
      <c r="CWY22" s="177"/>
      <c r="CWZ22" s="177"/>
      <c r="CXA22" s="177"/>
      <c r="CXB22" s="177"/>
      <c r="CXC22" s="177"/>
      <c r="CXD22" s="177"/>
      <c r="CXE22" s="177"/>
      <c r="CXF22" s="177"/>
      <c r="CXG22" s="177"/>
      <c r="CXH22" s="177"/>
      <c r="CXI22" s="177"/>
      <c r="CXJ22" s="177"/>
      <c r="CXK22" s="177"/>
      <c r="CXL22" s="177"/>
      <c r="CXM22" s="177"/>
      <c r="CXN22" s="177"/>
      <c r="CXO22" s="177"/>
      <c r="CXP22" s="177"/>
      <c r="CXQ22" s="177"/>
      <c r="CXR22" s="177"/>
      <c r="CXS22" s="177"/>
      <c r="CXT22" s="177"/>
      <c r="CXU22" s="177"/>
      <c r="CXV22" s="177"/>
      <c r="CXW22" s="177"/>
      <c r="CXX22" s="177"/>
      <c r="CXY22" s="177"/>
      <c r="CXZ22" s="177"/>
      <c r="CYA22" s="177"/>
      <c r="CYB22" s="177"/>
      <c r="CYC22" s="177"/>
      <c r="CYD22" s="177"/>
      <c r="CYE22" s="177"/>
      <c r="CYF22" s="177"/>
      <c r="CYG22" s="177"/>
      <c r="CYH22" s="177"/>
      <c r="CYI22" s="177"/>
      <c r="CYJ22" s="177"/>
      <c r="CYK22" s="177"/>
      <c r="CYL22" s="177"/>
      <c r="CYM22" s="177"/>
      <c r="CYN22" s="177"/>
      <c r="CYO22" s="177"/>
      <c r="CYP22" s="177"/>
      <c r="CYQ22" s="177"/>
      <c r="CYR22" s="177"/>
      <c r="CYS22" s="177"/>
      <c r="CYT22" s="177"/>
      <c r="CYU22" s="177"/>
      <c r="CYV22" s="177"/>
      <c r="CYW22" s="177"/>
      <c r="CYX22" s="177"/>
      <c r="CYY22" s="177"/>
      <c r="CYZ22" s="177"/>
      <c r="CZA22" s="177"/>
      <c r="CZB22" s="177"/>
      <c r="CZC22" s="177"/>
      <c r="CZD22" s="177"/>
      <c r="CZE22" s="177"/>
      <c r="CZF22" s="177"/>
      <c r="CZG22" s="177"/>
      <c r="CZH22" s="177"/>
      <c r="CZI22" s="177"/>
      <c r="CZJ22" s="177"/>
      <c r="CZK22" s="177"/>
      <c r="CZL22" s="177"/>
      <c r="CZM22" s="177"/>
      <c r="CZN22" s="177"/>
      <c r="CZO22" s="177"/>
      <c r="CZP22" s="177"/>
      <c r="CZQ22" s="177"/>
      <c r="CZR22" s="177"/>
      <c r="CZS22" s="177"/>
      <c r="CZT22" s="177"/>
      <c r="CZU22" s="177"/>
      <c r="CZV22" s="177"/>
      <c r="CZW22" s="177"/>
      <c r="CZX22" s="177"/>
      <c r="CZY22" s="177"/>
      <c r="CZZ22" s="177"/>
      <c r="DAA22" s="177"/>
      <c r="DAB22" s="177"/>
      <c r="DAC22" s="177"/>
      <c r="DAD22" s="177"/>
      <c r="DAE22" s="177"/>
      <c r="DAF22" s="177"/>
      <c r="DAG22" s="177"/>
      <c r="DAH22" s="177"/>
      <c r="DAI22" s="177"/>
      <c r="DAJ22" s="177"/>
      <c r="DAK22" s="177"/>
      <c r="DAL22" s="177"/>
      <c r="DAM22" s="177"/>
      <c r="DAN22" s="177"/>
      <c r="DAO22" s="177"/>
      <c r="DAP22" s="177"/>
      <c r="DAQ22" s="177"/>
      <c r="DAR22" s="177"/>
      <c r="DAS22" s="177"/>
      <c r="DAT22" s="177"/>
      <c r="DAU22" s="177"/>
      <c r="DAV22" s="177"/>
      <c r="DAW22" s="177"/>
      <c r="DAX22" s="177"/>
      <c r="DAY22" s="177"/>
      <c r="DAZ22" s="177"/>
      <c r="DBA22" s="177"/>
      <c r="DBB22" s="177"/>
      <c r="DBC22" s="177"/>
      <c r="DBD22" s="177"/>
      <c r="DBE22" s="177"/>
      <c r="DBF22" s="177"/>
      <c r="DBG22" s="177"/>
      <c r="DBH22" s="177"/>
      <c r="DBI22" s="177"/>
      <c r="DBJ22" s="177"/>
      <c r="DBK22" s="177"/>
      <c r="DBL22" s="177"/>
      <c r="DBM22" s="177"/>
      <c r="DBN22" s="177"/>
      <c r="DBO22" s="177"/>
      <c r="DBP22" s="177"/>
      <c r="DBQ22" s="177"/>
      <c r="DBR22" s="177"/>
      <c r="DBS22" s="177"/>
      <c r="DBT22" s="177"/>
      <c r="DBU22" s="177"/>
      <c r="DBV22" s="177"/>
      <c r="DBW22" s="177"/>
      <c r="DBX22" s="177"/>
      <c r="DBY22" s="177"/>
      <c r="DBZ22" s="177"/>
      <c r="DCA22" s="177"/>
      <c r="DCB22" s="177"/>
      <c r="DCC22" s="177"/>
      <c r="DCD22" s="177"/>
      <c r="DCE22" s="177"/>
      <c r="DCF22" s="177"/>
      <c r="DCG22" s="177"/>
      <c r="DCH22" s="177"/>
      <c r="DCI22" s="177"/>
      <c r="DCJ22" s="177"/>
      <c r="DCK22" s="177"/>
      <c r="DCL22" s="177"/>
      <c r="DCM22" s="177"/>
      <c r="DCN22" s="177"/>
      <c r="DCO22" s="177"/>
      <c r="DCP22" s="177"/>
      <c r="DCQ22" s="177"/>
      <c r="DCR22" s="177"/>
      <c r="DCS22" s="177"/>
      <c r="DCT22" s="177"/>
      <c r="DCU22" s="177"/>
      <c r="DCV22" s="177"/>
      <c r="DCW22" s="177"/>
      <c r="DCX22" s="177"/>
      <c r="DCY22" s="177"/>
      <c r="DCZ22" s="177"/>
      <c r="DDA22" s="177"/>
      <c r="DDB22" s="177"/>
      <c r="DDC22" s="177"/>
      <c r="DDD22" s="177"/>
      <c r="DDE22" s="177"/>
      <c r="DDF22" s="177"/>
      <c r="DDG22" s="177"/>
      <c r="DDH22" s="177"/>
      <c r="DDI22" s="177"/>
      <c r="DDJ22" s="177"/>
      <c r="DDK22" s="177"/>
      <c r="DDL22" s="177"/>
      <c r="DDM22" s="177"/>
      <c r="DDN22" s="177"/>
      <c r="DDO22" s="177"/>
      <c r="DDP22" s="177"/>
      <c r="DDQ22" s="177"/>
      <c r="DDR22" s="177"/>
      <c r="DDS22" s="177"/>
      <c r="DDT22" s="177"/>
      <c r="DDU22" s="177"/>
      <c r="DDV22" s="177"/>
      <c r="DDW22" s="177"/>
      <c r="DDX22" s="177"/>
      <c r="DDY22" s="177"/>
      <c r="DDZ22" s="177"/>
      <c r="DEA22" s="177"/>
      <c r="DEB22" s="177"/>
      <c r="DEC22" s="177"/>
      <c r="DED22" s="177"/>
      <c r="DEE22" s="177"/>
      <c r="DEF22" s="177"/>
      <c r="DEG22" s="177"/>
      <c r="DEH22" s="177"/>
      <c r="DEI22" s="177"/>
      <c r="DEJ22" s="177"/>
      <c r="DEK22" s="177"/>
      <c r="DEL22" s="177"/>
      <c r="DEM22" s="177"/>
      <c r="DEN22" s="177"/>
      <c r="DEO22" s="177"/>
      <c r="DEP22" s="177"/>
      <c r="DEQ22" s="177"/>
      <c r="DER22" s="177"/>
      <c r="DES22" s="177"/>
      <c r="DET22" s="177"/>
      <c r="DEU22" s="177"/>
      <c r="DEV22" s="177"/>
      <c r="DEW22" s="177"/>
      <c r="DEX22" s="177"/>
      <c r="DEY22" s="177"/>
      <c r="DEZ22" s="177"/>
      <c r="DFA22" s="177"/>
      <c r="DFB22" s="177"/>
      <c r="DFC22" s="177"/>
      <c r="DFD22" s="177"/>
      <c r="DFE22" s="177"/>
      <c r="DFF22" s="177"/>
      <c r="DFG22" s="177"/>
      <c r="DFH22" s="177"/>
      <c r="DFI22" s="177"/>
      <c r="DFJ22" s="177"/>
      <c r="DFK22" s="177"/>
      <c r="DFL22" s="177"/>
      <c r="DFM22" s="177"/>
      <c r="DFN22" s="177"/>
      <c r="DFO22" s="177"/>
      <c r="DFP22" s="177"/>
      <c r="DFQ22" s="177"/>
      <c r="DFR22" s="177"/>
      <c r="DFS22" s="177"/>
      <c r="DFT22" s="177"/>
      <c r="DFU22" s="177"/>
      <c r="DFV22" s="177"/>
      <c r="DFW22" s="177"/>
      <c r="DFX22" s="177"/>
      <c r="DFY22" s="177"/>
      <c r="DFZ22" s="177"/>
      <c r="DGA22" s="177"/>
      <c r="DGB22" s="177"/>
      <c r="DGC22" s="177"/>
      <c r="DGD22" s="177"/>
      <c r="DGE22" s="177"/>
      <c r="DGF22" s="177"/>
      <c r="DGG22" s="177"/>
      <c r="DGH22" s="177"/>
      <c r="DGI22" s="177"/>
      <c r="DGJ22" s="177"/>
      <c r="DGK22" s="177"/>
      <c r="DGL22" s="177"/>
      <c r="DGM22" s="177"/>
      <c r="DGN22" s="177"/>
      <c r="DGO22" s="177"/>
      <c r="DGP22" s="177"/>
      <c r="DGQ22" s="177"/>
      <c r="DGR22" s="177"/>
      <c r="DGS22" s="177"/>
      <c r="DGT22" s="177"/>
      <c r="DGU22" s="177"/>
      <c r="DGV22" s="177"/>
      <c r="DGW22" s="177"/>
      <c r="DGX22" s="177"/>
      <c r="DGY22" s="177"/>
      <c r="DGZ22" s="177"/>
      <c r="DHA22" s="177"/>
      <c r="DHB22" s="177"/>
      <c r="DHC22" s="177"/>
      <c r="DHD22" s="177"/>
      <c r="DHE22" s="177"/>
      <c r="DHF22" s="177"/>
      <c r="DHG22" s="177"/>
      <c r="DHH22" s="177"/>
      <c r="DHI22" s="177"/>
      <c r="DHJ22" s="177"/>
      <c r="DHK22" s="177"/>
      <c r="DHL22" s="177"/>
      <c r="DHM22" s="177"/>
      <c r="DHN22" s="177"/>
      <c r="DHO22" s="177"/>
      <c r="DHP22" s="177"/>
      <c r="DHQ22" s="177"/>
      <c r="DHR22" s="177"/>
      <c r="DHS22" s="177"/>
      <c r="DHT22" s="177"/>
      <c r="DHU22" s="177"/>
      <c r="DHV22" s="177"/>
      <c r="DHW22" s="177"/>
      <c r="DHX22" s="177"/>
      <c r="DHY22" s="177"/>
      <c r="DHZ22" s="177"/>
      <c r="DIA22" s="177"/>
      <c r="DIB22" s="177"/>
      <c r="DIC22" s="177"/>
      <c r="DID22" s="177"/>
      <c r="DIE22" s="177"/>
      <c r="DIF22" s="177"/>
      <c r="DIG22" s="177"/>
      <c r="DIH22" s="177"/>
      <c r="DII22" s="177"/>
      <c r="DIJ22" s="177"/>
      <c r="DIK22" s="177"/>
      <c r="DIL22" s="177"/>
      <c r="DIM22" s="177"/>
      <c r="DIN22" s="177"/>
      <c r="DIO22" s="177"/>
      <c r="DIP22" s="177"/>
      <c r="DIQ22" s="177"/>
      <c r="DIR22" s="177"/>
      <c r="DIS22" s="177"/>
      <c r="DIT22" s="177"/>
      <c r="DIU22" s="177"/>
      <c r="DIV22" s="177"/>
      <c r="DIW22" s="177"/>
      <c r="DIX22" s="177"/>
      <c r="DIY22" s="177"/>
      <c r="DIZ22" s="177"/>
      <c r="DJA22" s="177"/>
      <c r="DJB22" s="177"/>
      <c r="DJC22" s="177"/>
      <c r="DJD22" s="177"/>
      <c r="DJE22" s="177"/>
      <c r="DJF22" s="177"/>
      <c r="DJG22" s="177"/>
      <c r="DJH22" s="177"/>
      <c r="DJI22" s="177"/>
      <c r="DJJ22" s="177"/>
      <c r="DJK22" s="177"/>
      <c r="DJL22" s="177"/>
      <c r="DJM22" s="177"/>
      <c r="DJN22" s="177"/>
      <c r="DJO22" s="177"/>
      <c r="DJP22" s="177"/>
      <c r="DJQ22" s="177"/>
      <c r="DJR22" s="177"/>
      <c r="DJS22" s="177"/>
      <c r="DJT22" s="177"/>
      <c r="DJU22" s="177"/>
      <c r="DJV22" s="177"/>
      <c r="DJW22" s="177"/>
      <c r="DJX22" s="177"/>
      <c r="DJY22" s="177"/>
      <c r="DJZ22" s="177"/>
      <c r="DKA22" s="177"/>
      <c r="DKB22" s="177"/>
      <c r="DKC22" s="177"/>
      <c r="DKD22" s="177"/>
      <c r="DKE22" s="177"/>
      <c r="DKF22" s="177"/>
      <c r="DKG22" s="177"/>
      <c r="DKH22" s="177"/>
      <c r="DKI22" s="177"/>
      <c r="DKJ22" s="177"/>
      <c r="DKK22" s="177"/>
      <c r="DKL22" s="177"/>
      <c r="DKM22" s="177"/>
      <c r="DKN22" s="177"/>
      <c r="DKO22" s="177"/>
      <c r="DKP22" s="177"/>
      <c r="DKQ22" s="177"/>
      <c r="DKR22" s="177"/>
      <c r="DKS22" s="177"/>
      <c r="DKT22" s="177"/>
      <c r="DKU22" s="177"/>
      <c r="DKV22" s="177"/>
      <c r="DKW22" s="177"/>
      <c r="DKX22" s="177"/>
      <c r="DKY22" s="177"/>
      <c r="DKZ22" s="177"/>
      <c r="DLA22" s="177"/>
      <c r="DLB22" s="177"/>
      <c r="DLC22" s="177"/>
      <c r="DLD22" s="177"/>
      <c r="DLE22" s="177"/>
      <c r="DLF22" s="177"/>
      <c r="DLG22" s="177"/>
      <c r="DLH22" s="177"/>
      <c r="DLI22" s="177"/>
      <c r="DLJ22" s="177"/>
      <c r="DLK22" s="177"/>
      <c r="DLL22" s="177"/>
      <c r="DLM22" s="177"/>
      <c r="DLN22" s="177"/>
      <c r="DLO22" s="177"/>
      <c r="DLP22" s="177"/>
      <c r="DLQ22" s="177"/>
      <c r="DLR22" s="177"/>
      <c r="DLS22" s="177"/>
      <c r="DLT22" s="177"/>
      <c r="DLU22" s="177"/>
      <c r="DLV22" s="177"/>
      <c r="DLW22" s="177"/>
      <c r="DLX22" s="177"/>
      <c r="DLY22" s="177"/>
      <c r="DLZ22" s="177"/>
      <c r="DMA22" s="177"/>
      <c r="DMB22" s="177"/>
      <c r="DMC22" s="177"/>
      <c r="DMD22" s="177"/>
      <c r="DME22" s="177"/>
      <c r="DMF22" s="177"/>
      <c r="DMG22" s="177"/>
      <c r="DMH22" s="177"/>
      <c r="DMI22" s="177"/>
      <c r="DMJ22" s="177"/>
      <c r="DMK22" s="177"/>
      <c r="DML22" s="177"/>
      <c r="DMM22" s="177"/>
      <c r="DMN22" s="177"/>
      <c r="DMO22" s="177"/>
      <c r="DMP22" s="177"/>
      <c r="DMQ22" s="177"/>
      <c r="DMR22" s="177"/>
      <c r="DMS22" s="177"/>
      <c r="DMT22" s="177"/>
      <c r="DMU22" s="177"/>
      <c r="DMV22" s="177"/>
      <c r="DMW22" s="177"/>
      <c r="DMX22" s="177"/>
      <c r="DMY22" s="177"/>
      <c r="DMZ22" s="177"/>
      <c r="DNA22" s="177"/>
      <c r="DNB22" s="177"/>
      <c r="DNC22" s="177"/>
      <c r="DND22" s="177"/>
      <c r="DNE22" s="177"/>
      <c r="DNF22" s="177"/>
      <c r="DNG22" s="177"/>
      <c r="DNH22" s="177"/>
      <c r="DNI22" s="177"/>
      <c r="DNJ22" s="177"/>
      <c r="DNK22" s="177"/>
      <c r="DNL22" s="177"/>
      <c r="DNM22" s="177"/>
      <c r="DNN22" s="177"/>
      <c r="DNO22" s="177"/>
      <c r="DNP22" s="177"/>
      <c r="DNQ22" s="177"/>
      <c r="DNR22" s="177"/>
      <c r="DNS22" s="177"/>
      <c r="DNT22" s="177"/>
      <c r="DNU22" s="177"/>
      <c r="DNV22" s="177"/>
      <c r="DNW22" s="177"/>
      <c r="DNX22" s="177"/>
      <c r="DNY22" s="177"/>
      <c r="DNZ22" s="177"/>
      <c r="DOA22" s="177"/>
      <c r="DOB22" s="177"/>
      <c r="DOC22" s="177"/>
      <c r="DOD22" s="177"/>
      <c r="DOE22" s="177"/>
      <c r="DOF22" s="177"/>
      <c r="DOG22" s="177"/>
      <c r="DOH22" s="177"/>
      <c r="DOI22" s="177"/>
      <c r="DOJ22" s="177"/>
      <c r="DOK22" s="177"/>
      <c r="DOL22" s="177"/>
      <c r="DOM22" s="177"/>
      <c r="DON22" s="177"/>
      <c r="DOO22" s="177"/>
      <c r="DOP22" s="177"/>
      <c r="DOQ22" s="177"/>
      <c r="DOR22" s="177"/>
      <c r="DOS22" s="177"/>
      <c r="DOT22" s="177"/>
      <c r="DOU22" s="177"/>
      <c r="DOV22" s="177"/>
      <c r="DOW22" s="177"/>
      <c r="DOX22" s="177"/>
      <c r="DOY22" s="177"/>
      <c r="DOZ22" s="177"/>
      <c r="DPA22" s="177"/>
      <c r="DPB22" s="177"/>
      <c r="DPC22" s="177"/>
      <c r="DPD22" s="177"/>
      <c r="DPE22" s="177"/>
      <c r="DPF22" s="177"/>
      <c r="DPG22" s="177"/>
      <c r="DPH22" s="177"/>
      <c r="DPI22" s="177"/>
      <c r="DPJ22" s="177"/>
      <c r="DPK22" s="177"/>
      <c r="DPL22" s="177"/>
      <c r="DPM22" s="177"/>
      <c r="DPN22" s="177"/>
      <c r="DPO22" s="177"/>
      <c r="DPP22" s="177"/>
      <c r="DPQ22" s="177"/>
      <c r="DPR22" s="177"/>
      <c r="DPS22" s="177"/>
      <c r="DPT22" s="177"/>
      <c r="DPU22" s="177"/>
      <c r="DPV22" s="177"/>
      <c r="DPW22" s="177"/>
      <c r="DPX22" s="177"/>
      <c r="DPY22" s="177"/>
      <c r="DPZ22" s="177"/>
      <c r="DQA22" s="177"/>
      <c r="DQB22" s="177"/>
      <c r="DQC22" s="177"/>
      <c r="DQD22" s="177"/>
      <c r="DQE22" s="177"/>
      <c r="DQF22" s="177"/>
      <c r="DQG22" s="177"/>
      <c r="DQH22" s="177"/>
      <c r="DQI22" s="177"/>
      <c r="DQJ22" s="177"/>
      <c r="DQK22" s="177"/>
      <c r="DQL22" s="177"/>
      <c r="DQM22" s="177"/>
      <c r="DQN22" s="177"/>
      <c r="DQO22" s="177"/>
      <c r="DQP22" s="177"/>
      <c r="DQQ22" s="177"/>
      <c r="DQR22" s="177"/>
      <c r="DQS22" s="177"/>
      <c r="DQT22" s="177"/>
      <c r="DQU22" s="177"/>
      <c r="DQV22" s="177"/>
      <c r="DQW22" s="177"/>
      <c r="DQX22" s="177"/>
      <c r="DQY22" s="177"/>
      <c r="DQZ22" s="177"/>
      <c r="DRA22" s="177"/>
      <c r="DRB22" s="177"/>
      <c r="DRC22" s="177"/>
      <c r="DRD22" s="177"/>
      <c r="DRE22" s="177"/>
      <c r="DRF22" s="177"/>
      <c r="DRG22" s="177"/>
      <c r="DRH22" s="177"/>
      <c r="DRI22" s="177"/>
      <c r="DRJ22" s="177"/>
      <c r="DRK22" s="177"/>
      <c r="DRL22" s="177"/>
      <c r="DRM22" s="177"/>
      <c r="DRN22" s="177"/>
      <c r="DRO22" s="177"/>
      <c r="DRP22" s="177"/>
      <c r="DRQ22" s="177"/>
      <c r="DRR22" s="177"/>
      <c r="DRS22" s="177"/>
      <c r="DRT22" s="177"/>
      <c r="DRU22" s="177"/>
      <c r="DRV22" s="177"/>
      <c r="DRW22" s="177"/>
      <c r="DRX22" s="177"/>
      <c r="DRY22" s="177"/>
      <c r="DRZ22" s="177"/>
      <c r="DSA22" s="177"/>
      <c r="DSB22" s="177"/>
      <c r="DSC22" s="177"/>
      <c r="DSD22" s="177"/>
      <c r="DSE22" s="177"/>
      <c r="DSF22" s="177"/>
      <c r="DSG22" s="177"/>
      <c r="DSH22" s="177"/>
      <c r="DSI22" s="177"/>
      <c r="DSJ22" s="177"/>
      <c r="DSK22" s="177"/>
      <c r="DSL22" s="177"/>
      <c r="DSM22" s="177"/>
      <c r="DSN22" s="177"/>
      <c r="DSO22" s="177"/>
      <c r="DSP22" s="177"/>
      <c r="DSQ22" s="177"/>
      <c r="DSR22" s="177"/>
      <c r="DSS22" s="177"/>
      <c r="DST22" s="177"/>
      <c r="DSU22" s="177"/>
      <c r="DSV22" s="177"/>
      <c r="DSW22" s="177"/>
      <c r="DSX22" s="177"/>
      <c r="DSY22" s="177"/>
      <c r="DSZ22" s="177"/>
      <c r="DTA22" s="177"/>
      <c r="DTB22" s="177"/>
      <c r="DTC22" s="177"/>
      <c r="DTD22" s="177"/>
      <c r="DTE22" s="177"/>
      <c r="DTF22" s="177"/>
      <c r="DTG22" s="177"/>
      <c r="DTH22" s="177"/>
      <c r="DTI22" s="177"/>
      <c r="DTJ22" s="177"/>
      <c r="DTK22" s="177"/>
      <c r="DTL22" s="177"/>
      <c r="DTM22" s="177"/>
      <c r="DTN22" s="177"/>
      <c r="DTO22" s="177"/>
      <c r="DTP22" s="177"/>
      <c r="DTQ22" s="177"/>
      <c r="DTR22" s="177"/>
      <c r="DTS22" s="177"/>
      <c r="DTT22" s="177"/>
      <c r="DTU22" s="177"/>
      <c r="DTV22" s="177"/>
      <c r="DTW22" s="177"/>
      <c r="DTX22" s="177"/>
      <c r="DTY22" s="177"/>
      <c r="DTZ22" s="177"/>
      <c r="DUA22" s="177"/>
      <c r="DUB22" s="177"/>
      <c r="DUC22" s="177"/>
      <c r="DUD22" s="177"/>
      <c r="DUE22" s="177"/>
      <c r="DUF22" s="177"/>
      <c r="DUG22" s="177"/>
      <c r="DUH22" s="177"/>
      <c r="DUI22" s="177"/>
      <c r="DUJ22" s="177"/>
      <c r="DUK22" s="177"/>
      <c r="DUL22" s="177"/>
      <c r="DUM22" s="177"/>
      <c r="DUN22" s="177"/>
      <c r="DUO22" s="177"/>
      <c r="DUP22" s="177"/>
      <c r="DUQ22" s="177"/>
      <c r="DUR22" s="177"/>
      <c r="DUS22" s="177"/>
      <c r="DUT22" s="177"/>
      <c r="DUU22" s="177"/>
      <c r="DUV22" s="177"/>
      <c r="DUW22" s="177"/>
      <c r="DUX22" s="177"/>
      <c r="DUY22" s="177"/>
      <c r="DUZ22" s="177"/>
      <c r="DVA22" s="177"/>
      <c r="DVB22" s="177"/>
      <c r="DVC22" s="177"/>
      <c r="DVD22" s="177"/>
      <c r="DVE22" s="177"/>
      <c r="DVF22" s="177"/>
      <c r="DVG22" s="177"/>
      <c r="DVH22" s="177"/>
      <c r="DVI22" s="177"/>
      <c r="DVJ22" s="177"/>
      <c r="DVK22" s="177"/>
      <c r="DVL22" s="177"/>
      <c r="DVM22" s="177"/>
      <c r="DVN22" s="177"/>
      <c r="DVO22" s="177"/>
      <c r="DVP22" s="177"/>
      <c r="DVQ22" s="177"/>
      <c r="DVR22" s="177"/>
      <c r="DVS22" s="177"/>
      <c r="DVT22" s="177"/>
      <c r="DVU22" s="177"/>
      <c r="DVV22" s="177"/>
      <c r="DVW22" s="177"/>
      <c r="DVX22" s="177"/>
      <c r="DVY22" s="177"/>
      <c r="DVZ22" s="177"/>
      <c r="DWA22" s="177"/>
      <c r="DWB22" s="177"/>
      <c r="DWC22" s="177"/>
      <c r="DWD22" s="177"/>
      <c r="DWE22" s="177"/>
      <c r="DWF22" s="177"/>
      <c r="DWG22" s="177"/>
      <c r="DWH22" s="177"/>
      <c r="DWI22" s="177"/>
      <c r="DWJ22" s="177"/>
      <c r="DWK22" s="177"/>
      <c r="DWL22" s="177"/>
      <c r="DWM22" s="177"/>
      <c r="DWN22" s="177"/>
      <c r="DWO22" s="177"/>
      <c r="DWP22" s="177"/>
      <c r="DWQ22" s="177"/>
      <c r="DWR22" s="177"/>
      <c r="DWS22" s="177"/>
      <c r="DWT22" s="177"/>
      <c r="DWU22" s="177"/>
      <c r="DWV22" s="177"/>
      <c r="DWW22" s="177"/>
      <c r="DWX22" s="177"/>
      <c r="DWY22" s="177"/>
      <c r="DWZ22" s="177"/>
      <c r="DXA22" s="177"/>
      <c r="DXB22" s="177"/>
      <c r="DXC22" s="177"/>
      <c r="DXD22" s="177"/>
      <c r="DXE22" s="177"/>
      <c r="DXF22" s="177"/>
      <c r="DXG22" s="177"/>
      <c r="DXH22" s="177"/>
      <c r="DXI22" s="177"/>
      <c r="DXJ22" s="177"/>
      <c r="DXK22" s="177"/>
      <c r="DXL22" s="177"/>
      <c r="DXM22" s="177"/>
      <c r="DXN22" s="177"/>
      <c r="DXO22" s="177"/>
      <c r="DXP22" s="177"/>
      <c r="DXQ22" s="177"/>
      <c r="DXR22" s="177"/>
      <c r="DXS22" s="177"/>
      <c r="DXT22" s="177"/>
      <c r="DXU22" s="177"/>
      <c r="DXV22" s="177"/>
      <c r="DXW22" s="177"/>
      <c r="DXX22" s="177"/>
      <c r="DXY22" s="177"/>
      <c r="DXZ22" s="177"/>
      <c r="DYA22" s="177"/>
      <c r="DYB22" s="177"/>
      <c r="DYC22" s="177"/>
      <c r="DYD22" s="177"/>
      <c r="DYE22" s="177"/>
      <c r="DYF22" s="177"/>
      <c r="DYG22" s="177"/>
      <c r="DYH22" s="177"/>
      <c r="DYI22" s="177"/>
      <c r="DYJ22" s="177"/>
      <c r="DYK22" s="177"/>
      <c r="DYL22" s="177"/>
      <c r="DYM22" s="177"/>
      <c r="DYN22" s="177"/>
      <c r="DYO22" s="177"/>
      <c r="DYP22" s="177"/>
      <c r="DYQ22" s="177"/>
      <c r="DYR22" s="177"/>
      <c r="DYS22" s="177"/>
      <c r="DYT22" s="177"/>
      <c r="DYU22" s="177"/>
      <c r="DYV22" s="177"/>
      <c r="DYW22" s="177"/>
      <c r="DYX22" s="177"/>
      <c r="DYY22" s="177"/>
      <c r="DYZ22" s="177"/>
      <c r="DZA22" s="177"/>
      <c r="DZB22" s="177"/>
      <c r="DZC22" s="177"/>
      <c r="DZD22" s="177"/>
      <c r="DZE22" s="177"/>
      <c r="DZF22" s="177"/>
      <c r="DZG22" s="177"/>
      <c r="DZH22" s="177"/>
      <c r="DZI22" s="177"/>
      <c r="DZJ22" s="177"/>
      <c r="DZK22" s="177"/>
      <c r="DZL22" s="177"/>
      <c r="DZM22" s="177"/>
      <c r="DZN22" s="177"/>
      <c r="DZO22" s="177"/>
      <c r="DZP22" s="177"/>
      <c r="DZQ22" s="177"/>
      <c r="DZR22" s="177"/>
      <c r="DZS22" s="177"/>
      <c r="DZT22" s="177"/>
      <c r="DZU22" s="177"/>
      <c r="DZV22" s="177"/>
      <c r="DZW22" s="177"/>
      <c r="DZX22" s="177"/>
      <c r="DZY22" s="177"/>
      <c r="DZZ22" s="177"/>
      <c r="EAA22" s="177"/>
      <c r="EAB22" s="177"/>
      <c r="EAC22" s="177"/>
      <c r="EAD22" s="177"/>
      <c r="EAE22" s="177"/>
      <c r="EAF22" s="177"/>
      <c r="EAG22" s="177"/>
      <c r="EAH22" s="177"/>
      <c r="EAI22" s="177"/>
      <c r="EAJ22" s="177"/>
      <c r="EAK22" s="177"/>
      <c r="EAL22" s="177"/>
      <c r="EAM22" s="177"/>
      <c r="EAN22" s="177"/>
      <c r="EAO22" s="177"/>
      <c r="EAP22" s="177"/>
      <c r="EAQ22" s="177"/>
      <c r="EAR22" s="177"/>
      <c r="EAS22" s="177"/>
      <c r="EAT22" s="177"/>
      <c r="EAU22" s="177"/>
      <c r="EAV22" s="177"/>
      <c r="EAW22" s="177"/>
      <c r="EAX22" s="177"/>
      <c r="EAY22" s="177"/>
      <c r="EAZ22" s="177"/>
      <c r="EBA22" s="177"/>
      <c r="EBB22" s="177"/>
      <c r="EBC22" s="177"/>
      <c r="EBD22" s="177"/>
      <c r="EBE22" s="177"/>
      <c r="EBF22" s="177"/>
      <c r="EBG22" s="177"/>
      <c r="EBH22" s="177"/>
      <c r="EBI22" s="177"/>
      <c r="EBJ22" s="177"/>
      <c r="EBK22" s="177"/>
      <c r="EBL22" s="177"/>
      <c r="EBM22" s="177"/>
      <c r="EBN22" s="177"/>
      <c r="EBO22" s="177"/>
      <c r="EBP22" s="177"/>
      <c r="EBQ22" s="177"/>
      <c r="EBR22" s="177"/>
      <c r="EBS22" s="177"/>
      <c r="EBT22" s="177"/>
      <c r="EBU22" s="177"/>
      <c r="EBV22" s="177"/>
      <c r="EBW22" s="177"/>
      <c r="EBX22" s="177"/>
      <c r="EBY22" s="177"/>
      <c r="EBZ22" s="177"/>
      <c r="ECA22" s="177"/>
      <c r="ECB22" s="177"/>
      <c r="ECC22" s="177"/>
      <c r="ECD22" s="177"/>
      <c r="ECE22" s="177"/>
      <c r="ECF22" s="177"/>
      <c r="ECG22" s="177"/>
      <c r="ECH22" s="177"/>
      <c r="ECI22" s="177"/>
      <c r="ECJ22" s="177"/>
      <c r="ECK22" s="177"/>
      <c r="ECL22" s="177"/>
      <c r="ECM22" s="177"/>
      <c r="ECN22" s="177"/>
      <c r="ECO22" s="177"/>
      <c r="ECP22" s="177"/>
      <c r="ECQ22" s="177"/>
      <c r="ECR22" s="177"/>
      <c r="ECS22" s="177"/>
      <c r="ECT22" s="177"/>
      <c r="ECU22" s="177"/>
      <c r="ECV22" s="177"/>
      <c r="ECW22" s="177"/>
      <c r="ECX22" s="177"/>
      <c r="ECY22" s="177"/>
      <c r="ECZ22" s="177"/>
      <c r="EDA22" s="177"/>
      <c r="EDB22" s="177"/>
      <c r="EDC22" s="177"/>
      <c r="EDD22" s="177"/>
      <c r="EDE22" s="177"/>
      <c r="EDF22" s="177"/>
      <c r="EDG22" s="177"/>
      <c r="EDH22" s="177"/>
      <c r="EDI22" s="177"/>
      <c r="EDJ22" s="177"/>
      <c r="EDK22" s="177"/>
      <c r="EDL22" s="177"/>
      <c r="EDM22" s="177"/>
      <c r="EDN22" s="177"/>
      <c r="EDO22" s="177"/>
      <c r="EDP22" s="177"/>
      <c r="EDQ22" s="177"/>
      <c r="EDR22" s="177"/>
      <c r="EDS22" s="177"/>
      <c r="EDT22" s="177"/>
      <c r="EDU22" s="177"/>
      <c r="EDV22" s="177"/>
      <c r="EDW22" s="177"/>
      <c r="EDX22" s="177"/>
      <c r="EDY22" s="177"/>
      <c r="EDZ22" s="177"/>
      <c r="EEA22" s="177"/>
      <c r="EEB22" s="177"/>
      <c r="EEC22" s="177"/>
      <c r="EED22" s="177"/>
      <c r="EEE22" s="177"/>
      <c r="EEF22" s="177"/>
      <c r="EEG22" s="177"/>
      <c r="EEH22" s="177"/>
      <c r="EEI22" s="177"/>
      <c r="EEJ22" s="177"/>
      <c r="EEK22" s="177"/>
      <c r="EEL22" s="177"/>
      <c r="EEM22" s="177"/>
      <c r="EEN22" s="177"/>
      <c r="EEO22" s="177"/>
      <c r="EEP22" s="177"/>
      <c r="EEQ22" s="177"/>
      <c r="EER22" s="177"/>
      <c r="EES22" s="177"/>
      <c r="EET22" s="177"/>
      <c r="EEU22" s="177"/>
      <c r="EEV22" s="177"/>
      <c r="EEW22" s="177"/>
      <c r="EEX22" s="177"/>
      <c r="EEY22" s="177"/>
      <c r="EEZ22" s="177"/>
      <c r="EFA22" s="177"/>
      <c r="EFB22" s="177"/>
      <c r="EFC22" s="177"/>
      <c r="EFD22" s="177"/>
      <c r="EFE22" s="177"/>
      <c r="EFF22" s="177"/>
      <c r="EFG22" s="177"/>
      <c r="EFH22" s="177"/>
      <c r="EFI22" s="177"/>
      <c r="EFJ22" s="177"/>
      <c r="EFK22" s="177"/>
      <c r="EFL22" s="177"/>
      <c r="EFM22" s="177"/>
      <c r="EFN22" s="177"/>
      <c r="EFO22" s="177"/>
      <c r="EFP22" s="177"/>
      <c r="EFQ22" s="177"/>
      <c r="EFR22" s="177"/>
      <c r="EFS22" s="177"/>
      <c r="EFT22" s="177"/>
      <c r="EFU22" s="177"/>
      <c r="EFV22" s="177"/>
      <c r="EFW22" s="177"/>
      <c r="EFX22" s="177"/>
      <c r="EFY22" s="177"/>
      <c r="EFZ22" s="177"/>
      <c r="EGA22" s="177"/>
      <c r="EGB22" s="177"/>
      <c r="EGC22" s="177"/>
      <c r="EGD22" s="177"/>
      <c r="EGE22" s="177"/>
      <c r="EGF22" s="177"/>
      <c r="EGG22" s="177"/>
      <c r="EGH22" s="177"/>
      <c r="EGI22" s="177"/>
      <c r="EGJ22" s="177"/>
      <c r="EGK22" s="177"/>
      <c r="EGL22" s="177"/>
      <c r="EGM22" s="177"/>
      <c r="EGN22" s="177"/>
      <c r="EGO22" s="177"/>
      <c r="EGP22" s="177"/>
      <c r="EGQ22" s="177"/>
      <c r="EGR22" s="177"/>
      <c r="EGS22" s="177"/>
      <c r="EGT22" s="177"/>
      <c r="EGU22" s="177"/>
      <c r="EGV22" s="177"/>
      <c r="EGW22" s="177"/>
      <c r="EGX22" s="177"/>
      <c r="EGY22" s="177"/>
      <c r="EGZ22" s="177"/>
      <c r="EHA22" s="177"/>
      <c r="EHB22" s="177"/>
      <c r="EHC22" s="177"/>
      <c r="EHD22" s="177"/>
      <c r="EHE22" s="177"/>
      <c r="EHF22" s="177"/>
      <c r="EHG22" s="177"/>
      <c r="EHH22" s="177"/>
      <c r="EHI22" s="177"/>
      <c r="EHJ22" s="177"/>
      <c r="EHK22" s="177"/>
      <c r="EHL22" s="177"/>
      <c r="EHM22" s="177"/>
      <c r="EHN22" s="177"/>
      <c r="EHO22" s="177"/>
      <c r="EHP22" s="177"/>
      <c r="EHQ22" s="177"/>
      <c r="EHR22" s="177"/>
      <c r="EHS22" s="177"/>
      <c r="EHT22" s="177"/>
      <c r="EHU22" s="177"/>
      <c r="EHV22" s="177"/>
      <c r="EHW22" s="177"/>
      <c r="EHX22" s="177"/>
      <c r="EHY22" s="177"/>
      <c r="EHZ22" s="177"/>
      <c r="EIA22" s="177"/>
      <c r="EIB22" s="177"/>
      <c r="EIC22" s="177"/>
      <c r="EID22" s="177"/>
      <c r="EIE22" s="177"/>
      <c r="EIF22" s="177"/>
      <c r="EIG22" s="177"/>
      <c r="EIH22" s="177"/>
      <c r="EII22" s="177"/>
      <c r="EIJ22" s="177"/>
      <c r="EIK22" s="177"/>
      <c r="EIL22" s="177"/>
      <c r="EIM22" s="177"/>
      <c r="EIN22" s="177"/>
      <c r="EIO22" s="177"/>
      <c r="EIP22" s="177"/>
      <c r="EIQ22" s="177"/>
      <c r="EIR22" s="177"/>
      <c r="EIS22" s="177"/>
      <c r="EIT22" s="177"/>
      <c r="EIU22" s="177"/>
      <c r="EIV22" s="177"/>
      <c r="EIW22" s="177"/>
      <c r="EIX22" s="177"/>
      <c r="EIY22" s="177"/>
      <c r="EIZ22" s="177"/>
      <c r="EJA22" s="177"/>
      <c r="EJB22" s="177"/>
      <c r="EJC22" s="177"/>
      <c r="EJD22" s="177"/>
      <c r="EJE22" s="177"/>
      <c r="EJF22" s="177"/>
      <c r="EJG22" s="177"/>
      <c r="EJH22" s="177"/>
      <c r="EJI22" s="177"/>
      <c r="EJJ22" s="177"/>
      <c r="EJK22" s="177"/>
      <c r="EJL22" s="177"/>
      <c r="EJM22" s="177"/>
      <c r="EJN22" s="177"/>
      <c r="EJO22" s="177"/>
      <c r="EJP22" s="177"/>
      <c r="EJQ22" s="177"/>
      <c r="EJR22" s="177"/>
      <c r="EJS22" s="177"/>
      <c r="EJT22" s="177"/>
      <c r="EJU22" s="177"/>
      <c r="EJV22" s="177"/>
      <c r="EJW22" s="177"/>
      <c r="EJX22" s="177"/>
      <c r="EJY22" s="177"/>
      <c r="EJZ22" s="177"/>
      <c r="EKA22" s="177"/>
      <c r="EKB22" s="177"/>
      <c r="EKC22" s="177"/>
      <c r="EKD22" s="177"/>
      <c r="EKE22" s="177"/>
      <c r="EKF22" s="177"/>
      <c r="EKG22" s="177"/>
      <c r="EKH22" s="177"/>
      <c r="EKI22" s="177"/>
      <c r="EKJ22" s="177"/>
      <c r="EKK22" s="177"/>
      <c r="EKL22" s="177"/>
      <c r="EKM22" s="177"/>
      <c r="EKN22" s="177"/>
      <c r="EKO22" s="177"/>
      <c r="EKP22" s="177"/>
      <c r="EKQ22" s="177"/>
      <c r="EKR22" s="177"/>
      <c r="EKS22" s="177"/>
      <c r="EKT22" s="177"/>
      <c r="EKU22" s="177"/>
      <c r="EKV22" s="177"/>
      <c r="EKW22" s="177"/>
      <c r="EKX22" s="177"/>
      <c r="EKY22" s="177"/>
      <c r="EKZ22" s="177"/>
      <c r="ELA22" s="177"/>
      <c r="ELB22" s="177"/>
      <c r="ELC22" s="177"/>
      <c r="ELD22" s="177"/>
      <c r="ELE22" s="177"/>
      <c r="ELF22" s="177"/>
      <c r="ELG22" s="177"/>
      <c r="ELH22" s="177"/>
      <c r="ELI22" s="177"/>
      <c r="ELJ22" s="177"/>
      <c r="ELK22" s="177"/>
      <c r="ELL22" s="177"/>
      <c r="ELM22" s="177"/>
      <c r="ELN22" s="177"/>
      <c r="ELO22" s="177"/>
      <c r="ELP22" s="177"/>
      <c r="ELQ22" s="177"/>
      <c r="ELR22" s="177"/>
      <c r="ELS22" s="177"/>
      <c r="ELT22" s="177"/>
      <c r="ELU22" s="177"/>
      <c r="ELV22" s="177"/>
      <c r="ELW22" s="177"/>
      <c r="ELX22" s="177"/>
      <c r="ELY22" s="177"/>
      <c r="ELZ22" s="177"/>
      <c r="EMA22" s="177"/>
      <c r="EMB22" s="177"/>
      <c r="EMC22" s="177"/>
      <c r="EMD22" s="177"/>
      <c r="EME22" s="177"/>
      <c r="EMF22" s="177"/>
      <c r="EMG22" s="177"/>
      <c r="EMH22" s="177"/>
      <c r="EMI22" s="177"/>
      <c r="EMJ22" s="177"/>
      <c r="EMK22" s="177"/>
      <c r="EML22" s="177"/>
      <c r="EMM22" s="177"/>
      <c r="EMN22" s="177"/>
      <c r="EMO22" s="177"/>
      <c r="EMP22" s="177"/>
      <c r="EMQ22" s="177"/>
      <c r="EMR22" s="177"/>
      <c r="EMS22" s="177"/>
      <c r="EMT22" s="177"/>
      <c r="EMU22" s="177"/>
      <c r="EMV22" s="177"/>
      <c r="EMW22" s="177"/>
      <c r="EMX22" s="177"/>
      <c r="EMY22" s="177"/>
      <c r="EMZ22" s="177"/>
      <c r="ENA22" s="177"/>
      <c r="ENB22" s="177"/>
      <c r="ENC22" s="177"/>
      <c r="END22" s="177"/>
      <c r="ENE22" s="177"/>
      <c r="ENF22" s="177"/>
      <c r="ENG22" s="177"/>
      <c r="ENH22" s="177"/>
      <c r="ENI22" s="177"/>
      <c r="ENJ22" s="177"/>
      <c r="ENK22" s="177"/>
      <c r="ENL22" s="177"/>
      <c r="ENM22" s="177"/>
      <c r="ENN22" s="177"/>
      <c r="ENO22" s="177"/>
      <c r="ENP22" s="177"/>
      <c r="ENQ22" s="177"/>
      <c r="ENR22" s="177"/>
      <c r="ENS22" s="177"/>
      <c r="ENT22" s="177"/>
      <c r="ENU22" s="177"/>
      <c r="ENV22" s="177"/>
      <c r="ENW22" s="177"/>
      <c r="ENX22" s="177"/>
      <c r="ENY22" s="177"/>
      <c r="ENZ22" s="177"/>
      <c r="EOA22" s="177"/>
      <c r="EOB22" s="177"/>
      <c r="EOC22" s="177"/>
      <c r="EOD22" s="177"/>
      <c r="EOE22" s="177"/>
      <c r="EOF22" s="177"/>
      <c r="EOG22" s="177"/>
      <c r="EOH22" s="177"/>
      <c r="EOI22" s="177"/>
      <c r="EOJ22" s="177"/>
      <c r="EOK22" s="177"/>
      <c r="EOL22" s="177"/>
      <c r="EOM22" s="177"/>
      <c r="EON22" s="177"/>
      <c r="EOO22" s="177"/>
      <c r="EOP22" s="177"/>
      <c r="EOQ22" s="177"/>
      <c r="EOR22" s="177"/>
      <c r="EOS22" s="177"/>
      <c r="EOT22" s="177"/>
      <c r="EOU22" s="177"/>
      <c r="EOV22" s="177"/>
      <c r="EOW22" s="177"/>
      <c r="EOX22" s="177"/>
      <c r="EOY22" s="177"/>
      <c r="EOZ22" s="177"/>
      <c r="EPA22" s="177"/>
      <c r="EPB22" s="177"/>
      <c r="EPC22" s="177"/>
      <c r="EPD22" s="177"/>
      <c r="EPE22" s="177"/>
      <c r="EPF22" s="177"/>
      <c r="EPG22" s="177"/>
      <c r="EPH22" s="177"/>
      <c r="EPI22" s="177"/>
      <c r="EPJ22" s="177"/>
      <c r="EPK22" s="177"/>
      <c r="EPL22" s="177"/>
      <c r="EPM22" s="177"/>
      <c r="EPN22" s="177"/>
      <c r="EPO22" s="177"/>
      <c r="EPP22" s="177"/>
      <c r="EPQ22" s="177"/>
      <c r="EPR22" s="177"/>
      <c r="EPS22" s="177"/>
      <c r="EPT22" s="177"/>
      <c r="EPU22" s="177"/>
      <c r="EPV22" s="177"/>
      <c r="EPW22" s="177"/>
      <c r="EPX22" s="177"/>
      <c r="EPY22" s="177"/>
      <c r="EPZ22" s="177"/>
      <c r="EQA22" s="177"/>
      <c r="EQB22" s="177"/>
      <c r="EQC22" s="177"/>
      <c r="EQD22" s="177"/>
      <c r="EQE22" s="177"/>
      <c r="EQF22" s="177"/>
      <c r="EQG22" s="177"/>
      <c r="EQH22" s="177"/>
      <c r="EQI22" s="177"/>
      <c r="EQJ22" s="177"/>
      <c r="EQK22" s="177"/>
      <c r="EQL22" s="177"/>
      <c r="EQM22" s="177"/>
      <c r="EQN22" s="177"/>
      <c r="EQO22" s="177"/>
      <c r="EQP22" s="177"/>
      <c r="EQQ22" s="177"/>
      <c r="EQR22" s="177"/>
      <c r="EQS22" s="177"/>
      <c r="EQT22" s="177"/>
      <c r="EQU22" s="177"/>
      <c r="EQV22" s="177"/>
      <c r="EQW22" s="177"/>
      <c r="EQX22" s="177"/>
      <c r="EQY22" s="177"/>
      <c r="EQZ22" s="177"/>
      <c r="ERA22" s="177"/>
      <c r="ERB22" s="177"/>
      <c r="ERC22" s="177"/>
      <c r="ERD22" s="177"/>
      <c r="ERE22" s="177"/>
      <c r="ERF22" s="177"/>
      <c r="ERG22" s="177"/>
      <c r="ERH22" s="177"/>
      <c r="ERI22" s="177"/>
      <c r="ERJ22" s="177"/>
      <c r="ERK22" s="177"/>
      <c r="ERL22" s="177"/>
      <c r="ERM22" s="177"/>
      <c r="ERN22" s="177"/>
      <c r="ERO22" s="177"/>
      <c r="ERP22" s="177"/>
      <c r="ERQ22" s="177"/>
      <c r="ERR22" s="177"/>
      <c r="ERS22" s="177"/>
      <c r="ERT22" s="177"/>
      <c r="ERU22" s="177"/>
      <c r="ERV22" s="177"/>
      <c r="ERW22" s="177"/>
      <c r="ERX22" s="177"/>
      <c r="ERY22" s="177"/>
      <c r="ERZ22" s="177"/>
      <c r="ESA22" s="177"/>
      <c r="ESB22" s="177"/>
      <c r="ESC22" s="177"/>
      <c r="ESD22" s="177"/>
      <c r="ESE22" s="177"/>
      <c r="ESF22" s="177"/>
      <c r="ESG22" s="177"/>
      <c r="ESH22" s="177"/>
      <c r="ESI22" s="177"/>
      <c r="ESJ22" s="177"/>
      <c r="ESK22" s="177"/>
      <c r="ESL22" s="177"/>
      <c r="ESM22" s="177"/>
      <c r="ESN22" s="177"/>
      <c r="ESO22" s="177"/>
      <c r="ESP22" s="177"/>
      <c r="ESQ22" s="177"/>
      <c r="ESR22" s="177"/>
      <c r="ESS22" s="177"/>
      <c r="EST22" s="177"/>
      <c r="ESU22" s="177"/>
      <c r="ESV22" s="177"/>
      <c r="ESW22" s="177"/>
      <c r="ESX22" s="177"/>
      <c r="ESY22" s="177"/>
      <c r="ESZ22" s="177"/>
      <c r="ETA22" s="177"/>
      <c r="ETB22" s="177"/>
      <c r="ETC22" s="177"/>
      <c r="ETD22" s="177"/>
      <c r="ETE22" s="177"/>
      <c r="ETF22" s="177"/>
      <c r="ETG22" s="177"/>
      <c r="ETH22" s="177"/>
      <c r="ETI22" s="177"/>
      <c r="ETJ22" s="177"/>
      <c r="ETK22" s="177"/>
      <c r="ETL22" s="177"/>
      <c r="ETM22" s="177"/>
      <c r="ETN22" s="177"/>
      <c r="ETO22" s="177"/>
      <c r="ETP22" s="177"/>
      <c r="ETQ22" s="177"/>
      <c r="ETR22" s="177"/>
      <c r="ETS22" s="177"/>
      <c r="ETT22" s="177"/>
      <c r="ETU22" s="177"/>
      <c r="ETV22" s="177"/>
      <c r="ETW22" s="177"/>
      <c r="ETX22" s="177"/>
      <c r="ETY22" s="177"/>
      <c r="ETZ22" s="177"/>
      <c r="EUA22" s="177"/>
      <c r="EUB22" s="177"/>
      <c r="EUC22" s="177"/>
      <c r="EUD22" s="177"/>
      <c r="EUE22" s="177"/>
      <c r="EUF22" s="177"/>
      <c r="EUG22" s="177"/>
      <c r="EUH22" s="177"/>
      <c r="EUI22" s="177"/>
      <c r="EUJ22" s="177"/>
      <c r="EUK22" s="177"/>
      <c r="EUL22" s="177"/>
      <c r="EUM22" s="177"/>
      <c r="EUN22" s="177"/>
      <c r="EUO22" s="177"/>
      <c r="EUP22" s="177"/>
      <c r="EUQ22" s="177"/>
      <c r="EUR22" s="177"/>
      <c r="EUS22" s="177"/>
      <c r="EUT22" s="177"/>
      <c r="EUU22" s="177"/>
      <c r="EUV22" s="177"/>
      <c r="EUW22" s="177"/>
      <c r="EUX22" s="177"/>
      <c r="EUY22" s="177"/>
      <c r="EUZ22" s="177"/>
      <c r="EVA22" s="177"/>
      <c r="EVB22" s="177"/>
      <c r="EVC22" s="177"/>
      <c r="EVD22" s="177"/>
      <c r="EVE22" s="177"/>
      <c r="EVF22" s="177"/>
      <c r="EVG22" s="177"/>
      <c r="EVH22" s="177"/>
      <c r="EVI22" s="177"/>
      <c r="EVJ22" s="177"/>
      <c r="EVK22" s="177"/>
      <c r="EVL22" s="177"/>
      <c r="EVM22" s="177"/>
      <c r="EVN22" s="177"/>
      <c r="EVO22" s="177"/>
      <c r="EVP22" s="177"/>
      <c r="EVQ22" s="177"/>
      <c r="EVR22" s="177"/>
      <c r="EVS22" s="177"/>
      <c r="EVT22" s="177"/>
      <c r="EVU22" s="177"/>
      <c r="EVV22" s="177"/>
      <c r="EVW22" s="177"/>
      <c r="EVX22" s="177"/>
      <c r="EVY22" s="177"/>
      <c r="EVZ22" s="177"/>
      <c r="EWA22" s="177"/>
      <c r="EWB22" s="177"/>
      <c r="EWC22" s="177"/>
      <c r="EWD22" s="177"/>
      <c r="EWE22" s="177"/>
      <c r="EWF22" s="177"/>
      <c r="EWG22" s="177"/>
      <c r="EWH22" s="177"/>
      <c r="EWI22" s="177"/>
      <c r="EWJ22" s="177"/>
      <c r="EWK22" s="177"/>
      <c r="EWL22" s="177"/>
      <c r="EWM22" s="177"/>
      <c r="EWN22" s="177"/>
      <c r="EWO22" s="177"/>
      <c r="EWP22" s="177"/>
      <c r="EWQ22" s="177"/>
      <c r="EWR22" s="177"/>
      <c r="EWS22" s="177"/>
      <c r="EWT22" s="177"/>
      <c r="EWU22" s="177"/>
      <c r="EWV22" s="177"/>
      <c r="EWW22" s="177"/>
      <c r="EWX22" s="177"/>
      <c r="EWY22" s="177"/>
      <c r="EWZ22" s="177"/>
      <c r="EXA22" s="177"/>
      <c r="EXB22" s="177"/>
      <c r="EXC22" s="177"/>
      <c r="EXD22" s="177"/>
      <c r="EXE22" s="177"/>
      <c r="EXF22" s="177"/>
      <c r="EXG22" s="177"/>
      <c r="EXH22" s="177"/>
      <c r="EXI22" s="177"/>
      <c r="EXJ22" s="177"/>
      <c r="EXK22" s="177"/>
      <c r="EXL22" s="177"/>
      <c r="EXM22" s="177"/>
      <c r="EXN22" s="177"/>
      <c r="EXO22" s="177"/>
      <c r="EXP22" s="177"/>
      <c r="EXQ22" s="177"/>
      <c r="EXR22" s="177"/>
      <c r="EXS22" s="177"/>
      <c r="EXT22" s="177"/>
      <c r="EXU22" s="177"/>
      <c r="EXV22" s="177"/>
      <c r="EXW22" s="177"/>
      <c r="EXX22" s="177"/>
      <c r="EXY22" s="177"/>
      <c r="EXZ22" s="177"/>
      <c r="EYA22" s="177"/>
      <c r="EYB22" s="177"/>
      <c r="EYC22" s="177"/>
      <c r="EYD22" s="177"/>
      <c r="EYE22" s="177"/>
      <c r="EYF22" s="177"/>
      <c r="EYG22" s="177"/>
      <c r="EYH22" s="177"/>
      <c r="EYI22" s="177"/>
      <c r="EYJ22" s="177"/>
      <c r="EYK22" s="177"/>
      <c r="EYL22" s="177"/>
      <c r="EYM22" s="177"/>
      <c r="EYN22" s="177"/>
      <c r="EYO22" s="177"/>
      <c r="EYP22" s="177"/>
      <c r="EYQ22" s="177"/>
      <c r="EYR22" s="177"/>
      <c r="EYS22" s="177"/>
      <c r="EYT22" s="177"/>
      <c r="EYU22" s="177"/>
      <c r="EYV22" s="177"/>
      <c r="EYW22" s="177"/>
      <c r="EYX22" s="177"/>
      <c r="EYY22" s="177"/>
      <c r="EYZ22" s="177"/>
      <c r="EZA22" s="177"/>
      <c r="EZB22" s="177"/>
      <c r="EZC22" s="177"/>
      <c r="EZD22" s="177"/>
      <c r="EZE22" s="177"/>
      <c r="EZF22" s="177"/>
      <c r="EZG22" s="177"/>
      <c r="EZH22" s="177"/>
      <c r="EZI22" s="177"/>
      <c r="EZJ22" s="177"/>
      <c r="EZK22" s="177"/>
      <c r="EZL22" s="177"/>
      <c r="EZM22" s="177"/>
      <c r="EZN22" s="177"/>
      <c r="EZO22" s="177"/>
      <c r="EZP22" s="177"/>
      <c r="EZQ22" s="177"/>
      <c r="EZR22" s="177"/>
      <c r="EZS22" s="177"/>
      <c r="EZT22" s="177"/>
      <c r="EZU22" s="177"/>
      <c r="EZV22" s="177"/>
      <c r="EZW22" s="177"/>
      <c r="EZX22" s="177"/>
      <c r="EZY22" s="177"/>
      <c r="EZZ22" s="177"/>
      <c r="FAA22" s="177"/>
      <c r="FAB22" s="177"/>
      <c r="FAC22" s="177"/>
      <c r="FAD22" s="177"/>
      <c r="FAE22" s="177"/>
      <c r="FAF22" s="177"/>
      <c r="FAG22" s="177"/>
      <c r="FAH22" s="177"/>
      <c r="FAI22" s="177"/>
      <c r="FAJ22" s="177"/>
      <c r="FAK22" s="177"/>
      <c r="FAL22" s="177"/>
      <c r="FAM22" s="177"/>
      <c r="FAN22" s="177"/>
      <c r="FAO22" s="177"/>
      <c r="FAP22" s="177"/>
      <c r="FAQ22" s="177"/>
      <c r="FAR22" s="177"/>
      <c r="FAS22" s="177"/>
      <c r="FAT22" s="177"/>
      <c r="FAU22" s="177"/>
      <c r="FAV22" s="177"/>
      <c r="FAW22" s="177"/>
      <c r="FAX22" s="177"/>
      <c r="FAY22" s="177"/>
      <c r="FAZ22" s="177"/>
      <c r="FBA22" s="177"/>
      <c r="FBB22" s="177"/>
      <c r="FBC22" s="177"/>
      <c r="FBD22" s="177"/>
      <c r="FBE22" s="177"/>
      <c r="FBF22" s="177"/>
      <c r="FBG22" s="177"/>
      <c r="FBH22" s="177"/>
      <c r="FBI22" s="177"/>
      <c r="FBJ22" s="177"/>
      <c r="FBK22" s="177"/>
      <c r="FBL22" s="177"/>
      <c r="FBM22" s="177"/>
      <c r="FBN22" s="177"/>
      <c r="FBO22" s="177"/>
      <c r="FBP22" s="177"/>
      <c r="FBQ22" s="177"/>
      <c r="FBR22" s="177"/>
      <c r="FBS22" s="177"/>
      <c r="FBT22" s="177"/>
      <c r="FBU22" s="177"/>
      <c r="FBV22" s="177"/>
      <c r="FBW22" s="177"/>
      <c r="FBX22" s="177"/>
      <c r="FBY22" s="177"/>
      <c r="FBZ22" s="177"/>
      <c r="FCA22" s="177"/>
      <c r="FCB22" s="177"/>
      <c r="FCC22" s="177"/>
      <c r="FCD22" s="177"/>
      <c r="FCE22" s="177"/>
      <c r="FCF22" s="177"/>
      <c r="FCG22" s="177"/>
      <c r="FCH22" s="177"/>
      <c r="FCI22" s="177"/>
      <c r="FCJ22" s="177"/>
      <c r="FCK22" s="177"/>
      <c r="FCL22" s="177"/>
      <c r="FCM22" s="177"/>
      <c r="FCN22" s="177"/>
      <c r="FCO22" s="177"/>
      <c r="FCP22" s="177"/>
      <c r="FCQ22" s="177"/>
      <c r="FCR22" s="177"/>
      <c r="FCS22" s="177"/>
      <c r="FCT22" s="177"/>
      <c r="FCU22" s="177"/>
      <c r="FCV22" s="177"/>
      <c r="FCW22" s="177"/>
      <c r="FCX22" s="177"/>
      <c r="FCY22" s="177"/>
      <c r="FCZ22" s="177"/>
      <c r="FDA22" s="177"/>
      <c r="FDB22" s="177"/>
      <c r="FDC22" s="177"/>
      <c r="FDD22" s="177"/>
      <c r="FDE22" s="177"/>
      <c r="FDF22" s="177"/>
      <c r="FDG22" s="177"/>
      <c r="FDH22" s="177"/>
      <c r="FDI22" s="177"/>
      <c r="FDJ22" s="177"/>
      <c r="FDK22" s="177"/>
      <c r="FDL22" s="177"/>
      <c r="FDM22" s="177"/>
      <c r="FDN22" s="177"/>
      <c r="FDO22" s="177"/>
      <c r="FDP22" s="177"/>
      <c r="FDQ22" s="177"/>
      <c r="FDR22" s="177"/>
      <c r="FDS22" s="177"/>
      <c r="FDT22" s="177"/>
      <c r="FDU22" s="177"/>
      <c r="FDV22" s="177"/>
      <c r="FDW22" s="177"/>
      <c r="FDX22" s="177"/>
      <c r="FDY22" s="177"/>
      <c r="FDZ22" s="177"/>
      <c r="FEA22" s="177"/>
      <c r="FEB22" s="177"/>
      <c r="FEC22" s="177"/>
      <c r="FED22" s="177"/>
      <c r="FEE22" s="177"/>
      <c r="FEF22" s="177"/>
      <c r="FEG22" s="177"/>
      <c r="FEH22" s="177"/>
      <c r="FEI22" s="177"/>
      <c r="FEJ22" s="177"/>
      <c r="FEK22" s="177"/>
      <c r="FEL22" s="177"/>
      <c r="FEM22" s="177"/>
      <c r="FEN22" s="177"/>
      <c r="FEO22" s="177"/>
      <c r="FEP22" s="177"/>
      <c r="FEQ22" s="177"/>
      <c r="FER22" s="177"/>
      <c r="FES22" s="177"/>
      <c r="FET22" s="177"/>
      <c r="FEU22" s="177"/>
      <c r="FEV22" s="177"/>
      <c r="FEW22" s="177"/>
      <c r="FEX22" s="177"/>
      <c r="FEY22" s="177"/>
      <c r="FEZ22" s="177"/>
      <c r="FFA22" s="177"/>
      <c r="FFB22" s="177"/>
      <c r="FFC22" s="177"/>
      <c r="FFD22" s="177"/>
      <c r="FFE22" s="177"/>
      <c r="FFF22" s="177"/>
      <c r="FFG22" s="177"/>
      <c r="FFH22" s="177"/>
      <c r="FFI22" s="177"/>
      <c r="FFJ22" s="177"/>
      <c r="FFK22" s="177"/>
      <c r="FFL22" s="177"/>
      <c r="FFM22" s="177"/>
      <c r="FFN22" s="177"/>
      <c r="FFO22" s="177"/>
      <c r="FFP22" s="177"/>
      <c r="FFQ22" s="177"/>
      <c r="FFR22" s="177"/>
      <c r="FFS22" s="177"/>
      <c r="FFT22" s="177"/>
      <c r="FFU22" s="177"/>
      <c r="FFV22" s="177"/>
      <c r="FFW22" s="177"/>
      <c r="FFX22" s="177"/>
      <c r="FFY22" s="177"/>
      <c r="FFZ22" s="177"/>
      <c r="FGA22" s="177"/>
      <c r="FGB22" s="177"/>
      <c r="FGC22" s="177"/>
      <c r="FGD22" s="177"/>
      <c r="FGE22" s="177"/>
      <c r="FGF22" s="177"/>
      <c r="FGG22" s="177"/>
      <c r="FGH22" s="177"/>
      <c r="FGI22" s="177"/>
      <c r="FGJ22" s="177"/>
      <c r="FGK22" s="177"/>
      <c r="FGL22" s="177"/>
      <c r="FGM22" s="177"/>
      <c r="FGN22" s="177"/>
      <c r="FGO22" s="177"/>
      <c r="FGP22" s="177"/>
      <c r="FGQ22" s="177"/>
      <c r="FGR22" s="177"/>
      <c r="FGS22" s="177"/>
      <c r="FGT22" s="177"/>
      <c r="FGU22" s="177"/>
      <c r="FGV22" s="177"/>
      <c r="FGW22" s="177"/>
      <c r="FGX22" s="177"/>
      <c r="FGY22" s="177"/>
      <c r="FGZ22" s="177"/>
      <c r="FHA22" s="177"/>
      <c r="FHB22" s="177"/>
      <c r="FHC22" s="177"/>
      <c r="FHD22" s="177"/>
      <c r="FHE22" s="177"/>
      <c r="FHF22" s="177"/>
      <c r="FHG22" s="177"/>
      <c r="FHH22" s="177"/>
      <c r="FHI22" s="177"/>
      <c r="FHJ22" s="177"/>
      <c r="FHK22" s="177"/>
      <c r="FHL22" s="177"/>
      <c r="FHM22" s="177"/>
      <c r="FHN22" s="177"/>
      <c r="FHO22" s="177"/>
      <c r="FHP22" s="177"/>
      <c r="FHQ22" s="177"/>
      <c r="FHR22" s="177"/>
      <c r="FHS22" s="177"/>
      <c r="FHT22" s="177"/>
      <c r="FHU22" s="177"/>
      <c r="FHV22" s="177"/>
      <c r="FHW22" s="177"/>
      <c r="FHX22" s="177"/>
      <c r="FHY22" s="177"/>
      <c r="FHZ22" s="177"/>
      <c r="FIA22" s="177"/>
      <c r="FIB22" s="177"/>
      <c r="FIC22" s="177"/>
      <c r="FID22" s="177"/>
      <c r="FIE22" s="177"/>
      <c r="FIF22" s="177"/>
      <c r="FIG22" s="177"/>
      <c r="FIH22" s="177"/>
      <c r="FII22" s="177"/>
      <c r="FIJ22" s="177"/>
      <c r="FIK22" s="177"/>
      <c r="FIL22" s="177"/>
      <c r="FIM22" s="177"/>
      <c r="FIN22" s="177"/>
      <c r="FIO22" s="177"/>
      <c r="FIP22" s="177"/>
      <c r="FIQ22" s="177"/>
      <c r="FIR22" s="177"/>
      <c r="FIS22" s="177"/>
      <c r="FIT22" s="177"/>
      <c r="FIU22" s="177"/>
      <c r="FIV22" s="177"/>
      <c r="FIW22" s="177"/>
      <c r="FIX22" s="177"/>
      <c r="FIY22" s="177"/>
      <c r="FIZ22" s="177"/>
      <c r="FJA22" s="177"/>
      <c r="FJB22" s="177"/>
      <c r="FJC22" s="177"/>
      <c r="FJD22" s="177"/>
      <c r="FJE22" s="177"/>
      <c r="FJF22" s="177"/>
      <c r="FJG22" s="177"/>
      <c r="FJH22" s="177"/>
      <c r="FJI22" s="177"/>
      <c r="FJJ22" s="177"/>
      <c r="FJK22" s="177"/>
      <c r="FJL22" s="177"/>
      <c r="FJM22" s="177"/>
      <c r="FJN22" s="177"/>
      <c r="FJO22" s="177"/>
      <c r="FJP22" s="177"/>
      <c r="FJQ22" s="177"/>
      <c r="FJR22" s="177"/>
      <c r="FJS22" s="177"/>
      <c r="FJT22" s="177"/>
      <c r="FJU22" s="177"/>
      <c r="FJV22" s="177"/>
      <c r="FJW22" s="177"/>
      <c r="FJX22" s="177"/>
      <c r="FJY22" s="177"/>
      <c r="FJZ22" s="177"/>
      <c r="FKA22" s="177"/>
      <c r="FKB22" s="177"/>
      <c r="FKC22" s="177"/>
      <c r="FKD22" s="177"/>
      <c r="FKE22" s="177"/>
      <c r="FKF22" s="177"/>
      <c r="FKG22" s="177"/>
      <c r="FKH22" s="177"/>
      <c r="FKI22" s="177"/>
      <c r="FKJ22" s="177"/>
      <c r="FKK22" s="177"/>
      <c r="FKL22" s="177"/>
      <c r="FKM22" s="177"/>
      <c r="FKN22" s="177"/>
      <c r="FKO22" s="177"/>
      <c r="FKP22" s="177"/>
      <c r="FKQ22" s="177"/>
      <c r="FKR22" s="177"/>
      <c r="FKS22" s="177"/>
      <c r="FKT22" s="177"/>
      <c r="FKU22" s="177"/>
      <c r="FKV22" s="177"/>
      <c r="FKW22" s="177"/>
      <c r="FKX22" s="177"/>
      <c r="FKY22" s="177"/>
      <c r="FKZ22" s="177"/>
      <c r="FLA22" s="177"/>
      <c r="FLB22" s="177"/>
      <c r="FLC22" s="177"/>
      <c r="FLD22" s="177"/>
      <c r="FLE22" s="177"/>
      <c r="FLF22" s="177"/>
      <c r="FLG22" s="177"/>
      <c r="FLH22" s="177"/>
      <c r="FLI22" s="177"/>
      <c r="FLJ22" s="177"/>
      <c r="FLK22" s="177"/>
      <c r="FLL22" s="177"/>
      <c r="FLM22" s="177"/>
      <c r="FLN22" s="177"/>
      <c r="FLO22" s="177"/>
      <c r="FLP22" s="177"/>
      <c r="FLQ22" s="177"/>
      <c r="FLR22" s="177"/>
      <c r="FLS22" s="177"/>
      <c r="FLT22" s="177"/>
      <c r="FLU22" s="177"/>
      <c r="FLV22" s="177"/>
      <c r="FLW22" s="177"/>
      <c r="FLX22" s="177"/>
      <c r="FLY22" s="177"/>
      <c r="FLZ22" s="177"/>
      <c r="FMA22" s="177"/>
      <c r="FMB22" s="177"/>
      <c r="FMC22" s="177"/>
      <c r="FMD22" s="177"/>
      <c r="FME22" s="177"/>
      <c r="FMF22" s="177"/>
      <c r="FMG22" s="177"/>
      <c r="FMH22" s="177"/>
      <c r="FMI22" s="177"/>
      <c r="FMJ22" s="177"/>
      <c r="FMK22" s="177"/>
      <c r="FML22" s="177"/>
      <c r="FMM22" s="177"/>
      <c r="FMN22" s="177"/>
      <c r="FMO22" s="177"/>
      <c r="FMP22" s="177"/>
      <c r="FMQ22" s="177"/>
      <c r="FMR22" s="177"/>
      <c r="FMS22" s="177"/>
      <c r="FMT22" s="177"/>
      <c r="FMU22" s="177"/>
      <c r="FMV22" s="177"/>
      <c r="FMW22" s="177"/>
      <c r="FMX22" s="177"/>
      <c r="FMY22" s="177"/>
      <c r="FMZ22" s="177"/>
      <c r="FNA22" s="177"/>
      <c r="FNB22" s="177"/>
      <c r="FNC22" s="177"/>
      <c r="FND22" s="177"/>
      <c r="FNE22" s="177"/>
      <c r="FNF22" s="177"/>
      <c r="FNG22" s="177"/>
      <c r="FNH22" s="177"/>
      <c r="FNI22" s="177"/>
      <c r="FNJ22" s="177"/>
      <c r="FNK22" s="177"/>
      <c r="FNL22" s="177"/>
      <c r="FNM22" s="177"/>
      <c r="FNN22" s="177"/>
      <c r="FNO22" s="177"/>
      <c r="FNP22" s="177"/>
      <c r="FNQ22" s="177"/>
      <c r="FNR22" s="177"/>
      <c r="FNS22" s="177"/>
      <c r="FNT22" s="177"/>
      <c r="FNU22" s="177"/>
      <c r="FNV22" s="177"/>
      <c r="FNW22" s="177"/>
      <c r="FNX22" s="177"/>
      <c r="FNY22" s="177"/>
      <c r="FNZ22" s="177"/>
      <c r="FOA22" s="177"/>
      <c r="FOB22" s="177"/>
      <c r="FOC22" s="177"/>
      <c r="FOD22" s="177"/>
      <c r="FOE22" s="177"/>
      <c r="FOF22" s="177"/>
      <c r="FOG22" s="177"/>
      <c r="FOH22" s="177"/>
      <c r="FOI22" s="177"/>
      <c r="FOJ22" s="177"/>
      <c r="FOK22" s="177"/>
      <c r="FOL22" s="177"/>
      <c r="FOM22" s="177"/>
      <c r="FON22" s="177"/>
      <c r="FOO22" s="177"/>
      <c r="FOP22" s="177"/>
      <c r="FOQ22" s="177"/>
      <c r="FOR22" s="177"/>
      <c r="FOS22" s="177"/>
      <c r="FOT22" s="177"/>
      <c r="FOU22" s="177"/>
      <c r="FOV22" s="177"/>
      <c r="FOW22" s="177"/>
      <c r="FOX22" s="177"/>
      <c r="FOY22" s="177"/>
      <c r="FOZ22" s="177"/>
      <c r="FPA22" s="177"/>
      <c r="FPB22" s="177"/>
      <c r="FPC22" s="177"/>
      <c r="FPD22" s="177"/>
      <c r="FPE22" s="177"/>
      <c r="FPF22" s="177"/>
      <c r="FPG22" s="177"/>
      <c r="FPH22" s="177"/>
      <c r="FPI22" s="177"/>
      <c r="FPJ22" s="177"/>
      <c r="FPK22" s="177"/>
      <c r="FPL22" s="177"/>
      <c r="FPM22" s="177"/>
      <c r="FPN22" s="177"/>
      <c r="FPO22" s="177"/>
      <c r="FPP22" s="177"/>
      <c r="FPQ22" s="177"/>
      <c r="FPR22" s="177"/>
      <c r="FPS22" s="177"/>
      <c r="FPT22" s="177"/>
      <c r="FPU22" s="177"/>
      <c r="FPV22" s="177"/>
      <c r="FPW22" s="177"/>
      <c r="FPX22" s="177"/>
      <c r="FPY22" s="177"/>
      <c r="FPZ22" s="177"/>
      <c r="FQA22" s="177"/>
      <c r="FQB22" s="177"/>
      <c r="FQC22" s="177"/>
      <c r="FQD22" s="177"/>
      <c r="FQE22" s="177"/>
      <c r="FQF22" s="177"/>
      <c r="FQG22" s="177"/>
      <c r="FQH22" s="177"/>
      <c r="FQI22" s="177"/>
      <c r="FQJ22" s="177"/>
      <c r="FQK22" s="177"/>
      <c r="FQL22" s="177"/>
      <c r="FQM22" s="177"/>
      <c r="FQN22" s="177"/>
      <c r="FQO22" s="177"/>
      <c r="FQP22" s="177"/>
      <c r="FQQ22" s="177"/>
      <c r="FQR22" s="177"/>
      <c r="FQS22" s="177"/>
      <c r="FQT22" s="177"/>
      <c r="FQU22" s="177"/>
      <c r="FQV22" s="177"/>
      <c r="FQW22" s="177"/>
      <c r="FQX22" s="177"/>
      <c r="FQY22" s="177"/>
      <c r="FQZ22" s="177"/>
      <c r="FRA22" s="177"/>
      <c r="FRB22" s="177"/>
      <c r="FRC22" s="177"/>
      <c r="FRD22" s="177"/>
      <c r="FRE22" s="177"/>
      <c r="FRF22" s="177"/>
      <c r="FRG22" s="177"/>
      <c r="FRH22" s="177"/>
      <c r="FRI22" s="177"/>
      <c r="FRJ22" s="177"/>
      <c r="FRK22" s="177"/>
      <c r="FRL22" s="177"/>
      <c r="FRM22" s="177"/>
      <c r="FRN22" s="177"/>
      <c r="FRO22" s="177"/>
      <c r="FRP22" s="177"/>
      <c r="FRQ22" s="177"/>
      <c r="FRR22" s="177"/>
      <c r="FRS22" s="177"/>
      <c r="FRT22" s="177"/>
      <c r="FRU22" s="177"/>
      <c r="FRV22" s="177"/>
      <c r="FRW22" s="177"/>
      <c r="FRX22" s="177"/>
      <c r="FRY22" s="177"/>
      <c r="FRZ22" s="177"/>
      <c r="FSA22" s="177"/>
      <c r="FSB22" s="177"/>
      <c r="FSC22" s="177"/>
      <c r="FSD22" s="177"/>
      <c r="FSE22" s="177"/>
      <c r="FSF22" s="177"/>
      <c r="FSG22" s="177"/>
      <c r="FSH22" s="177"/>
      <c r="FSI22" s="177"/>
      <c r="FSJ22" s="177"/>
      <c r="FSK22" s="177"/>
      <c r="FSL22" s="177"/>
      <c r="FSM22" s="177"/>
      <c r="FSN22" s="177"/>
      <c r="FSO22" s="177"/>
      <c r="FSP22" s="177"/>
      <c r="FSQ22" s="177"/>
      <c r="FSR22" s="177"/>
      <c r="FSS22" s="177"/>
      <c r="FST22" s="177"/>
      <c r="FSU22" s="177"/>
      <c r="FSV22" s="177"/>
      <c r="FSW22" s="177"/>
      <c r="FSX22" s="177"/>
      <c r="FSY22" s="177"/>
      <c r="FSZ22" s="177"/>
      <c r="FTA22" s="177"/>
      <c r="FTB22" s="177"/>
      <c r="FTC22" s="177"/>
      <c r="FTD22" s="177"/>
      <c r="FTE22" s="177"/>
      <c r="FTF22" s="177"/>
      <c r="FTG22" s="177"/>
      <c r="FTH22" s="177"/>
      <c r="FTI22" s="177"/>
      <c r="FTJ22" s="177"/>
      <c r="FTK22" s="177"/>
      <c r="FTL22" s="177"/>
      <c r="FTM22" s="177"/>
      <c r="FTN22" s="177"/>
      <c r="FTO22" s="177"/>
      <c r="FTP22" s="177"/>
      <c r="FTQ22" s="177"/>
      <c r="FTR22" s="177"/>
      <c r="FTS22" s="177"/>
      <c r="FTT22" s="177"/>
      <c r="FTU22" s="177"/>
      <c r="FTV22" s="177"/>
      <c r="FTW22" s="177"/>
      <c r="FTX22" s="177"/>
      <c r="FTY22" s="177"/>
      <c r="FTZ22" s="177"/>
      <c r="FUA22" s="177"/>
      <c r="FUB22" s="177"/>
      <c r="FUC22" s="177"/>
      <c r="FUD22" s="177"/>
      <c r="FUE22" s="177"/>
      <c r="FUF22" s="177"/>
      <c r="FUG22" s="177"/>
      <c r="FUH22" s="177"/>
      <c r="FUI22" s="177"/>
      <c r="FUJ22" s="177"/>
      <c r="FUK22" s="177"/>
      <c r="FUL22" s="177"/>
      <c r="FUM22" s="177"/>
      <c r="FUN22" s="177"/>
      <c r="FUO22" s="177"/>
      <c r="FUP22" s="177"/>
      <c r="FUQ22" s="177"/>
      <c r="FUR22" s="177"/>
      <c r="FUS22" s="177"/>
      <c r="FUT22" s="177"/>
      <c r="FUU22" s="177"/>
      <c r="FUV22" s="177"/>
      <c r="FUW22" s="177"/>
      <c r="FUX22" s="177"/>
      <c r="FUY22" s="177"/>
      <c r="FUZ22" s="177"/>
      <c r="FVA22" s="177"/>
      <c r="FVB22" s="177"/>
      <c r="FVC22" s="177"/>
      <c r="FVD22" s="177"/>
      <c r="FVE22" s="177"/>
      <c r="FVF22" s="177"/>
      <c r="FVG22" s="177"/>
      <c r="FVH22" s="177"/>
      <c r="FVI22" s="177"/>
      <c r="FVJ22" s="177"/>
      <c r="FVK22" s="177"/>
      <c r="FVL22" s="177"/>
      <c r="FVM22" s="177"/>
      <c r="FVN22" s="177"/>
      <c r="FVO22" s="177"/>
      <c r="FVP22" s="177"/>
      <c r="FVQ22" s="177"/>
      <c r="FVR22" s="177"/>
      <c r="FVS22" s="177"/>
      <c r="FVT22" s="177"/>
      <c r="FVU22" s="177"/>
      <c r="FVV22" s="177"/>
      <c r="FVW22" s="177"/>
      <c r="FVX22" s="177"/>
      <c r="FVY22" s="177"/>
      <c r="FVZ22" s="177"/>
      <c r="FWA22" s="177"/>
      <c r="FWB22" s="177"/>
      <c r="FWC22" s="177"/>
      <c r="FWD22" s="177"/>
      <c r="FWE22" s="177"/>
      <c r="FWF22" s="177"/>
      <c r="FWG22" s="177"/>
      <c r="FWH22" s="177"/>
      <c r="FWI22" s="177"/>
      <c r="FWJ22" s="177"/>
      <c r="FWK22" s="177"/>
      <c r="FWL22" s="177"/>
      <c r="FWM22" s="177"/>
      <c r="FWN22" s="177"/>
      <c r="FWO22" s="177"/>
      <c r="FWP22" s="177"/>
      <c r="FWQ22" s="177"/>
      <c r="FWR22" s="177"/>
      <c r="FWS22" s="177"/>
      <c r="FWT22" s="177"/>
      <c r="FWU22" s="177"/>
      <c r="FWV22" s="177"/>
      <c r="FWW22" s="177"/>
      <c r="FWX22" s="177"/>
      <c r="FWY22" s="177"/>
      <c r="FWZ22" s="177"/>
      <c r="FXA22" s="177"/>
      <c r="FXB22" s="177"/>
      <c r="FXC22" s="177"/>
      <c r="FXD22" s="177"/>
      <c r="FXE22" s="177"/>
      <c r="FXF22" s="177"/>
      <c r="FXG22" s="177"/>
      <c r="FXH22" s="177"/>
      <c r="FXI22" s="177"/>
      <c r="FXJ22" s="177"/>
      <c r="FXK22" s="177"/>
      <c r="FXL22" s="177"/>
      <c r="FXM22" s="177"/>
      <c r="FXN22" s="177"/>
      <c r="FXO22" s="177"/>
      <c r="FXP22" s="177"/>
      <c r="FXQ22" s="177"/>
      <c r="FXR22" s="177"/>
      <c r="FXS22" s="177"/>
      <c r="FXT22" s="177"/>
      <c r="FXU22" s="177"/>
      <c r="FXV22" s="177"/>
      <c r="FXW22" s="177"/>
      <c r="FXX22" s="177"/>
      <c r="FXY22" s="177"/>
      <c r="FXZ22" s="177"/>
      <c r="FYA22" s="177"/>
      <c r="FYB22" s="177"/>
      <c r="FYC22" s="177"/>
      <c r="FYD22" s="177"/>
      <c r="FYE22" s="177"/>
      <c r="FYF22" s="177"/>
      <c r="FYG22" s="177"/>
      <c r="FYH22" s="177"/>
      <c r="FYI22" s="177"/>
      <c r="FYJ22" s="177"/>
      <c r="FYK22" s="177"/>
      <c r="FYL22" s="177"/>
      <c r="FYM22" s="177"/>
      <c r="FYN22" s="177"/>
      <c r="FYO22" s="177"/>
      <c r="FYP22" s="177"/>
      <c r="FYQ22" s="177"/>
      <c r="FYR22" s="177"/>
      <c r="FYS22" s="177"/>
      <c r="FYT22" s="177"/>
      <c r="FYU22" s="177"/>
      <c r="FYV22" s="177"/>
      <c r="FYW22" s="177"/>
      <c r="FYX22" s="177"/>
      <c r="FYY22" s="177"/>
      <c r="FYZ22" s="177"/>
      <c r="FZA22" s="177"/>
      <c r="FZB22" s="177"/>
      <c r="FZC22" s="177"/>
      <c r="FZD22" s="177"/>
      <c r="FZE22" s="177"/>
      <c r="FZF22" s="177"/>
      <c r="FZG22" s="177"/>
      <c r="FZH22" s="177"/>
      <c r="FZI22" s="177"/>
      <c r="FZJ22" s="177"/>
      <c r="FZK22" s="177"/>
      <c r="FZL22" s="177"/>
      <c r="FZM22" s="177"/>
      <c r="FZN22" s="177"/>
      <c r="FZO22" s="177"/>
      <c r="FZP22" s="177"/>
      <c r="FZQ22" s="177"/>
      <c r="FZR22" s="177"/>
      <c r="FZS22" s="177"/>
      <c r="FZT22" s="177"/>
      <c r="FZU22" s="177"/>
      <c r="FZV22" s="177"/>
      <c r="FZW22" s="177"/>
      <c r="FZX22" s="177"/>
      <c r="FZY22" s="177"/>
      <c r="FZZ22" s="177"/>
      <c r="GAA22" s="177"/>
      <c r="GAB22" s="177"/>
      <c r="GAC22" s="177"/>
      <c r="GAD22" s="177"/>
      <c r="GAE22" s="177"/>
      <c r="GAF22" s="177"/>
      <c r="GAG22" s="177"/>
      <c r="GAH22" s="177"/>
      <c r="GAI22" s="177"/>
      <c r="GAJ22" s="177"/>
      <c r="GAK22" s="177"/>
      <c r="GAL22" s="177"/>
      <c r="GAM22" s="177"/>
      <c r="GAN22" s="177"/>
      <c r="GAO22" s="177"/>
      <c r="GAP22" s="177"/>
      <c r="GAQ22" s="177"/>
      <c r="GAR22" s="177"/>
      <c r="GAS22" s="177"/>
      <c r="GAT22" s="177"/>
      <c r="GAU22" s="177"/>
      <c r="GAV22" s="177"/>
      <c r="GAW22" s="177"/>
      <c r="GAX22" s="177"/>
      <c r="GAY22" s="177"/>
      <c r="GAZ22" s="177"/>
      <c r="GBA22" s="177"/>
      <c r="GBB22" s="177"/>
      <c r="GBC22" s="177"/>
      <c r="GBD22" s="177"/>
      <c r="GBE22" s="177"/>
      <c r="GBF22" s="177"/>
      <c r="GBG22" s="177"/>
      <c r="GBH22" s="177"/>
      <c r="GBI22" s="177"/>
      <c r="GBJ22" s="177"/>
      <c r="GBK22" s="177"/>
      <c r="GBL22" s="177"/>
      <c r="GBM22" s="177"/>
      <c r="GBN22" s="177"/>
      <c r="GBO22" s="177"/>
      <c r="GBP22" s="177"/>
      <c r="GBQ22" s="177"/>
      <c r="GBR22" s="177"/>
      <c r="GBS22" s="177"/>
      <c r="GBT22" s="177"/>
      <c r="GBU22" s="177"/>
      <c r="GBV22" s="177"/>
      <c r="GBW22" s="177"/>
      <c r="GBX22" s="177"/>
      <c r="GBY22" s="177"/>
      <c r="GBZ22" s="177"/>
      <c r="GCA22" s="177"/>
      <c r="GCB22" s="177"/>
      <c r="GCC22" s="177"/>
      <c r="GCD22" s="177"/>
      <c r="GCE22" s="177"/>
      <c r="GCF22" s="177"/>
      <c r="GCG22" s="177"/>
      <c r="GCH22" s="177"/>
      <c r="GCI22" s="177"/>
      <c r="GCJ22" s="177"/>
      <c r="GCK22" s="177"/>
      <c r="GCL22" s="177"/>
      <c r="GCM22" s="177"/>
      <c r="GCN22" s="177"/>
      <c r="GCO22" s="177"/>
      <c r="GCP22" s="177"/>
      <c r="GCQ22" s="177"/>
      <c r="GCR22" s="177"/>
      <c r="GCS22" s="177"/>
      <c r="GCT22" s="177"/>
      <c r="GCU22" s="177"/>
      <c r="GCV22" s="177"/>
      <c r="GCW22" s="177"/>
      <c r="GCX22" s="177"/>
      <c r="GCY22" s="177"/>
      <c r="GCZ22" s="177"/>
      <c r="GDA22" s="177"/>
      <c r="GDB22" s="177"/>
      <c r="GDC22" s="177"/>
      <c r="GDD22" s="177"/>
      <c r="GDE22" s="177"/>
      <c r="GDF22" s="177"/>
      <c r="GDG22" s="177"/>
      <c r="GDH22" s="177"/>
      <c r="GDI22" s="177"/>
      <c r="GDJ22" s="177"/>
      <c r="GDK22" s="177"/>
      <c r="GDL22" s="177"/>
      <c r="GDM22" s="177"/>
      <c r="GDN22" s="177"/>
      <c r="GDO22" s="177"/>
      <c r="GDP22" s="177"/>
      <c r="GDQ22" s="177"/>
      <c r="GDR22" s="177"/>
      <c r="GDS22" s="177"/>
      <c r="GDT22" s="177"/>
      <c r="GDU22" s="177"/>
      <c r="GDV22" s="177"/>
      <c r="GDW22" s="177"/>
      <c r="GDX22" s="177"/>
      <c r="GDY22" s="177"/>
      <c r="GDZ22" s="177"/>
      <c r="GEA22" s="177"/>
      <c r="GEB22" s="177"/>
      <c r="GEC22" s="177"/>
      <c r="GED22" s="177"/>
      <c r="GEE22" s="177"/>
      <c r="GEF22" s="177"/>
      <c r="GEG22" s="177"/>
      <c r="GEH22" s="177"/>
      <c r="GEI22" s="177"/>
      <c r="GEJ22" s="177"/>
      <c r="GEK22" s="177"/>
      <c r="GEL22" s="177"/>
      <c r="GEM22" s="177"/>
      <c r="GEN22" s="177"/>
      <c r="GEO22" s="177"/>
      <c r="GEP22" s="177"/>
      <c r="GEQ22" s="177"/>
      <c r="GER22" s="177"/>
      <c r="GES22" s="177"/>
      <c r="GET22" s="177"/>
      <c r="GEU22" s="177"/>
      <c r="GEV22" s="177"/>
      <c r="GEW22" s="177"/>
      <c r="GEX22" s="177"/>
      <c r="GEY22" s="177"/>
      <c r="GEZ22" s="177"/>
      <c r="GFA22" s="177"/>
      <c r="GFB22" s="177"/>
      <c r="GFC22" s="177"/>
      <c r="GFD22" s="177"/>
      <c r="GFE22" s="177"/>
      <c r="GFF22" s="177"/>
      <c r="GFG22" s="177"/>
      <c r="GFH22" s="177"/>
      <c r="GFI22" s="177"/>
      <c r="GFJ22" s="177"/>
      <c r="GFK22" s="177"/>
      <c r="GFL22" s="177"/>
      <c r="GFM22" s="177"/>
      <c r="GFN22" s="177"/>
      <c r="GFO22" s="177"/>
      <c r="GFP22" s="177"/>
      <c r="GFQ22" s="177"/>
      <c r="GFR22" s="177"/>
      <c r="GFS22" s="177"/>
      <c r="GFT22" s="177"/>
      <c r="GFU22" s="177"/>
      <c r="GFV22" s="177"/>
      <c r="GFW22" s="177"/>
      <c r="GFX22" s="177"/>
      <c r="GFY22" s="177"/>
      <c r="GFZ22" s="177"/>
      <c r="GGA22" s="177"/>
      <c r="GGB22" s="177"/>
      <c r="GGC22" s="177"/>
      <c r="GGD22" s="177"/>
      <c r="GGE22" s="177"/>
      <c r="GGF22" s="177"/>
      <c r="GGG22" s="177"/>
      <c r="GGH22" s="177"/>
      <c r="GGI22" s="177"/>
      <c r="GGJ22" s="177"/>
      <c r="GGK22" s="177"/>
      <c r="GGL22" s="177"/>
      <c r="GGM22" s="177"/>
      <c r="GGN22" s="177"/>
      <c r="GGO22" s="177"/>
      <c r="GGP22" s="177"/>
      <c r="GGQ22" s="177"/>
      <c r="GGR22" s="177"/>
      <c r="GGS22" s="177"/>
      <c r="GGT22" s="177"/>
      <c r="GGU22" s="177"/>
      <c r="GGV22" s="177"/>
      <c r="GGW22" s="177"/>
      <c r="GGX22" s="177"/>
      <c r="GGY22" s="177"/>
      <c r="GGZ22" s="177"/>
      <c r="GHA22" s="177"/>
      <c r="GHB22" s="177"/>
      <c r="GHC22" s="177"/>
      <c r="GHD22" s="177"/>
      <c r="GHE22" s="177"/>
      <c r="GHF22" s="177"/>
      <c r="GHG22" s="177"/>
      <c r="GHH22" s="177"/>
      <c r="GHI22" s="177"/>
      <c r="GHJ22" s="177"/>
      <c r="GHK22" s="177"/>
      <c r="GHL22" s="177"/>
      <c r="GHM22" s="177"/>
      <c r="GHN22" s="177"/>
      <c r="GHO22" s="177"/>
      <c r="GHP22" s="177"/>
      <c r="GHQ22" s="177"/>
      <c r="GHR22" s="177"/>
      <c r="GHS22" s="177"/>
      <c r="GHT22" s="177"/>
      <c r="GHU22" s="177"/>
      <c r="GHV22" s="177"/>
      <c r="GHW22" s="177"/>
      <c r="GHX22" s="177"/>
      <c r="GHY22" s="177"/>
      <c r="GHZ22" s="177"/>
      <c r="GIA22" s="177"/>
      <c r="GIB22" s="177"/>
      <c r="GIC22" s="177"/>
      <c r="GID22" s="177"/>
      <c r="GIE22" s="177"/>
      <c r="GIF22" s="177"/>
      <c r="GIG22" s="177"/>
      <c r="GIH22" s="177"/>
      <c r="GII22" s="177"/>
      <c r="GIJ22" s="177"/>
      <c r="GIK22" s="177"/>
      <c r="GIL22" s="177"/>
      <c r="GIM22" s="177"/>
      <c r="GIN22" s="177"/>
      <c r="GIO22" s="177"/>
      <c r="GIP22" s="177"/>
      <c r="GIQ22" s="177"/>
      <c r="GIR22" s="177"/>
      <c r="GIS22" s="177"/>
      <c r="GIT22" s="177"/>
      <c r="GIU22" s="177"/>
      <c r="GIV22" s="177"/>
      <c r="GIW22" s="177"/>
      <c r="GIX22" s="177"/>
      <c r="GIY22" s="177"/>
      <c r="GIZ22" s="177"/>
      <c r="GJA22" s="177"/>
      <c r="GJB22" s="177"/>
      <c r="GJC22" s="177"/>
      <c r="GJD22" s="177"/>
      <c r="GJE22" s="177"/>
      <c r="GJF22" s="177"/>
      <c r="GJG22" s="177"/>
      <c r="GJH22" s="177"/>
      <c r="GJI22" s="177"/>
      <c r="GJJ22" s="177"/>
      <c r="GJK22" s="177"/>
      <c r="GJL22" s="177"/>
      <c r="GJM22" s="177"/>
      <c r="GJN22" s="177"/>
      <c r="GJO22" s="177"/>
      <c r="GJP22" s="177"/>
      <c r="GJQ22" s="177"/>
      <c r="GJR22" s="177"/>
      <c r="GJS22" s="177"/>
      <c r="GJT22" s="177"/>
      <c r="GJU22" s="177"/>
      <c r="GJV22" s="177"/>
      <c r="GJW22" s="177"/>
      <c r="GJX22" s="177"/>
      <c r="GJY22" s="177"/>
      <c r="GJZ22" s="177"/>
      <c r="GKA22" s="177"/>
      <c r="GKB22" s="177"/>
      <c r="GKC22" s="177"/>
      <c r="GKD22" s="177"/>
      <c r="GKE22" s="177"/>
      <c r="GKF22" s="177"/>
      <c r="GKG22" s="177"/>
      <c r="GKH22" s="177"/>
      <c r="GKI22" s="177"/>
      <c r="GKJ22" s="177"/>
      <c r="GKK22" s="177"/>
      <c r="GKL22" s="177"/>
      <c r="GKM22" s="177"/>
      <c r="GKN22" s="177"/>
      <c r="GKO22" s="177"/>
      <c r="GKP22" s="177"/>
      <c r="GKQ22" s="177"/>
      <c r="GKR22" s="177"/>
      <c r="GKS22" s="177"/>
      <c r="GKT22" s="177"/>
      <c r="GKU22" s="177"/>
      <c r="GKV22" s="177"/>
      <c r="GKW22" s="177"/>
      <c r="GKX22" s="177"/>
      <c r="GKY22" s="177"/>
      <c r="GKZ22" s="177"/>
      <c r="GLA22" s="177"/>
      <c r="GLB22" s="177"/>
      <c r="GLC22" s="177"/>
      <c r="GLD22" s="177"/>
      <c r="GLE22" s="177"/>
      <c r="GLF22" s="177"/>
      <c r="GLG22" s="177"/>
      <c r="GLH22" s="177"/>
      <c r="GLI22" s="177"/>
      <c r="GLJ22" s="177"/>
      <c r="GLK22" s="177"/>
      <c r="GLL22" s="177"/>
      <c r="GLM22" s="177"/>
      <c r="GLN22" s="177"/>
      <c r="GLO22" s="177"/>
      <c r="GLP22" s="177"/>
      <c r="GLQ22" s="177"/>
      <c r="GLR22" s="177"/>
      <c r="GLS22" s="177"/>
      <c r="GLT22" s="177"/>
      <c r="GLU22" s="177"/>
      <c r="GLV22" s="177"/>
      <c r="GLW22" s="177"/>
      <c r="GLX22" s="177"/>
      <c r="GLY22" s="177"/>
      <c r="GLZ22" s="177"/>
      <c r="GMA22" s="177"/>
      <c r="GMB22" s="177"/>
      <c r="GMC22" s="177"/>
      <c r="GMD22" s="177"/>
      <c r="GME22" s="177"/>
      <c r="GMF22" s="177"/>
      <c r="GMG22" s="177"/>
      <c r="GMH22" s="177"/>
      <c r="GMI22" s="177"/>
      <c r="GMJ22" s="177"/>
      <c r="GMK22" s="177"/>
      <c r="GML22" s="177"/>
      <c r="GMM22" s="177"/>
      <c r="GMN22" s="177"/>
      <c r="GMO22" s="177"/>
      <c r="GMP22" s="177"/>
      <c r="GMQ22" s="177"/>
      <c r="GMR22" s="177"/>
      <c r="GMS22" s="177"/>
      <c r="GMT22" s="177"/>
      <c r="GMU22" s="177"/>
      <c r="GMV22" s="177"/>
      <c r="GMW22" s="177"/>
      <c r="GMX22" s="177"/>
      <c r="GMY22" s="177"/>
      <c r="GMZ22" s="177"/>
      <c r="GNA22" s="177"/>
      <c r="GNB22" s="177"/>
      <c r="GNC22" s="177"/>
      <c r="GND22" s="177"/>
      <c r="GNE22" s="177"/>
      <c r="GNF22" s="177"/>
      <c r="GNG22" s="177"/>
      <c r="GNH22" s="177"/>
      <c r="GNI22" s="177"/>
      <c r="GNJ22" s="177"/>
      <c r="GNK22" s="177"/>
      <c r="GNL22" s="177"/>
      <c r="GNM22" s="177"/>
      <c r="GNN22" s="177"/>
      <c r="GNO22" s="177"/>
      <c r="GNP22" s="177"/>
      <c r="GNQ22" s="177"/>
      <c r="GNR22" s="177"/>
      <c r="GNS22" s="177"/>
      <c r="GNT22" s="177"/>
      <c r="GNU22" s="177"/>
      <c r="GNV22" s="177"/>
      <c r="GNW22" s="177"/>
      <c r="GNX22" s="177"/>
      <c r="GNY22" s="177"/>
      <c r="GNZ22" s="177"/>
      <c r="GOA22" s="177"/>
      <c r="GOB22" s="177"/>
      <c r="GOC22" s="177"/>
      <c r="GOD22" s="177"/>
      <c r="GOE22" s="177"/>
      <c r="GOF22" s="177"/>
      <c r="GOG22" s="177"/>
      <c r="GOH22" s="177"/>
      <c r="GOI22" s="177"/>
      <c r="GOJ22" s="177"/>
      <c r="GOK22" s="177"/>
      <c r="GOL22" s="177"/>
      <c r="GOM22" s="177"/>
      <c r="GON22" s="177"/>
      <c r="GOO22" s="177"/>
      <c r="GOP22" s="177"/>
      <c r="GOQ22" s="177"/>
      <c r="GOR22" s="177"/>
      <c r="GOS22" s="177"/>
      <c r="GOT22" s="177"/>
      <c r="GOU22" s="177"/>
      <c r="GOV22" s="177"/>
      <c r="GOW22" s="177"/>
      <c r="GOX22" s="177"/>
      <c r="GOY22" s="177"/>
      <c r="GOZ22" s="177"/>
      <c r="GPA22" s="177"/>
      <c r="GPB22" s="177"/>
      <c r="GPC22" s="177"/>
      <c r="GPD22" s="177"/>
      <c r="GPE22" s="177"/>
      <c r="GPF22" s="177"/>
      <c r="GPG22" s="177"/>
      <c r="GPH22" s="177"/>
      <c r="GPI22" s="177"/>
      <c r="GPJ22" s="177"/>
      <c r="GPK22" s="177"/>
      <c r="GPL22" s="177"/>
      <c r="GPM22" s="177"/>
      <c r="GPN22" s="177"/>
      <c r="GPO22" s="177"/>
      <c r="GPP22" s="177"/>
      <c r="GPQ22" s="177"/>
      <c r="GPR22" s="177"/>
      <c r="GPS22" s="177"/>
      <c r="GPT22" s="177"/>
      <c r="GPU22" s="177"/>
      <c r="GPV22" s="177"/>
      <c r="GPW22" s="177"/>
      <c r="GPX22" s="177"/>
      <c r="GPY22" s="177"/>
      <c r="GPZ22" s="177"/>
      <c r="GQA22" s="177"/>
      <c r="GQB22" s="177"/>
      <c r="GQC22" s="177"/>
      <c r="GQD22" s="177"/>
      <c r="GQE22" s="177"/>
      <c r="GQF22" s="177"/>
      <c r="GQG22" s="177"/>
      <c r="GQH22" s="177"/>
      <c r="GQI22" s="177"/>
      <c r="GQJ22" s="177"/>
      <c r="GQK22" s="177"/>
      <c r="GQL22" s="177"/>
      <c r="GQM22" s="177"/>
      <c r="GQN22" s="177"/>
      <c r="GQO22" s="177"/>
      <c r="GQP22" s="177"/>
      <c r="GQQ22" s="177"/>
      <c r="GQR22" s="177"/>
      <c r="GQS22" s="177"/>
      <c r="GQT22" s="177"/>
      <c r="GQU22" s="177"/>
      <c r="GQV22" s="177"/>
      <c r="GQW22" s="177"/>
      <c r="GQX22" s="177"/>
      <c r="GQY22" s="177"/>
      <c r="GQZ22" s="177"/>
      <c r="GRA22" s="177"/>
      <c r="GRB22" s="177"/>
      <c r="GRC22" s="177"/>
      <c r="GRD22" s="177"/>
      <c r="GRE22" s="177"/>
      <c r="GRF22" s="177"/>
      <c r="GRG22" s="177"/>
      <c r="GRH22" s="177"/>
      <c r="GRI22" s="177"/>
      <c r="GRJ22" s="177"/>
      <c r="GRK22" s="177"/>
      <c r="GRL22" s="177"/>
      <c r="GRM22" s="177"/>
      <c r="GRN22" s="177"/>
      <c r="GRO22" s="177"/>
      <c r="GRP22" s="177"/>
      <c r="GRQ22" s="177"/>
      <c r="GRR22" s="177"/>
      <c r="GRS22" s="177"/>
      <c r="GRT22" s="177"/>
      <c r="GRU22" s="177"/>
      <c r="GRV22" s="177"/>
      <c r="GRW22" s="177"/>
      <c r="GRX22" s="177"/>
      <c r="GRY22" s="177"/>
      <c r="GRZ22" s="177"/>
      <c r="GSA22" s="177"/>
      <c r="GSB22" s="177"/>
      <c r="GSC22" s="177"/>
      <c r="GSD22" s="177"/>
      <c r="GSE22" s="177"/>
      <c r="GSF22" s="177"/>
      <c r="GSG22" s="177"/>
      <c r="GSH22" s="177"/>
      <c r="GSI22" s="177"/>
      <c r="GSJ22" s="177"/>
      <c r="GSK22" s="177"/>
      <c r="GSL22" s="177"/>
      <c r="GSM22" s="177"/>
      <c r="GSN22" s="177"/>
      <c r="GSO22" s="177"/>
      <c r="GSP22" s="177"/>
      <c r="GSQ22" s="177"/>
      <c r="GSR22" s="177"/>
      <c r="GSS22" s="177"/>
      <c r="GST22" s="177"/>
      <c r="GSU22" s="177"/>
      <c r="GSV22" s="177"/>
      <c r="GSW22" s="177"/>
      <c r="GSX22" s="177"/>
      <c r="GSY22" s="177"/>
      <c r="GSZ22" s="177"/>
      <c r="GTA22" s="177"/>
      <c r="GTB22" s="177"/>
      <c r="GTC22" s="177"/>
      <c r="GTD22" s="177"/>
      <c r="GTE22" s="177"/>
      <c r="GTF22" s="177"/>
      <c r="GTG22" s="177"/>
      <c r="GTH22" s="177"/>
      <c r="GTI22" s="177"/>
      <c r="GTJ22" s="177"/>
      <c r="GTK22" s="177"/>
      <c r="GTL22" s="177"/>
      <c r="GTM22" s="177"/>
      <c r="GTN22" s="177"/>
      <c r="GTO22" s="177"/>
      <c r="GTP22" s="177"/>
      <c r="GTQ22" s="177"/>
      <c r="GTR22" s="177"/>
      <c r="GTS22" s="177"/>
      <c r="GTT22" s="177"/>
      <c r="GTU22" s="177"/>
      <c r="GTV22" s="177"/>
      <c r="GTW22" s="177"/>
      <c r="GTX22" s="177"/>
      <c r="GTY22" s="177"/>
      <c r="GTZ22" s="177"/>
      <c r="GUA22" s="177"/>
      <c r="GUB22" s="177"/>
      <c r="GUC22" s="177"/>
      <c r="GUD22" s="177"/>
      <c r="GUE22" s="177"/>
      <c r="GUF22" s="177"/>
      <c r="GUG22" s="177"/>
      <c r="GUH22" s="177"/>
      <c r="GUI22" s="177"/>
      <c r="GUJ22" s="177"/>
      <c r="GUK22" s="177"/>
      <c r="GUL22" s="177"/>
      <c r="GUM22" s="177"/>
      <c r="GUN22" s="177"/>
      <c r="GUO22" s="177"/>
      <c r="GUP22" s="177"/>
      <c r="GUQ22" s="177"/>
      <c r="GUR22" s="177"/>
      <c r="GUS22" s="177"/>
      <c r="GUT22" s="177"/>
      <c r="GUU22" s="177"/>
      <c r="GUV22" s="177"/>
      <c r="GUW22" s="177"/>
      <c r="GUX22" s="177"/>
      <c r="GUY22" s="177"/>
      <c r="GUZ22" s="177"/>
      <c r="GVA22" s="177"/>
      <c r="GVB22" s="177"/>
      <c r="GVC22" s="177"/>
      <c r="GVD22" s="177"/>
      <c r="GVE22" s="177"/>
      <c r="GVF22" s="177"/>
      <c r="GVG22" s="177"/>
      <c r="GVH22" s="177"/>
      <c r="GVI22" s="177"/>
      <c r="GVJ22" s="177"/>
      <c r="GVK22" s="177"/>
      <c r="GVL22" s="177"/>
      <c r="GVM22" s="177"/>
      <c r="GVN22" s="177"/>
      <c r="GVO22" s="177"/>
      <c r="GVP22" s="177"/>
      <c r="GVQ22" s="177"/>
      <c r="GVR22" s="177"/>
      <c r="GVS22" s="177"/>
      <c r="GVT22" s="177"/>
      <c r="GVU22" s="177"/>
      <c r="GVV22" s="177"/>
      <c r="GVW22" s="177"/>
      <c r="GVX22" s="177"/>
      <c r="GVY22" s="177"/>
      <c r="GVZ22" s="177"/>
      <c r="GWA22" s="177"/>
      <c r="GWB22" s="177"/>
      <c r="GWC22" s="177"/>
      <c r="GWD22" s="177"/>
      <c r="GWE22" s="177"/>
      <c r="GWF22" s="177"/>
      <c r="GWG22" s="177"/>
      <c r="GWH22" s="177"/>
      <c r="GWI22" s="177"/>
      <c r="GWJ22" s="177"/>
      <c r="GWK22" s="177"/>
      <c r="GWL22" s="177"/>
      <c r="GWM22" s="177"/>
      <c r="GWN22" s="177"/>
      <c r="GWO22" s="177"/>
      <c r="GWP22" s="177"/>
      <c r="GWQ22" s="177"/>
      <c r="GWR22" s="177"/>
      <c r="GWS22" s="177"/>
      <c r="GWT22" s="177"/>
      <c r="GWU22" s="177"/>
      <c r="GWV22" s="177"/>
      <c r="GWW22" s="177"/>
      <c r="GWX22" s="177"/>
      <c r="GWY22" s="177"/>
      <c r="GWZ22" s="177"/>
      <c r="GXA22" s="177"/>
      <c r="GXB22" s="177"/>
      <c r="GXC22" s="177"/>
      <c r="GXD22" s="177"/>
      <c r="GXE22" s="177"/>
      <c r="GXF22" s="177"/>
      <c r="GXG22" s="177"/>
      <c r="GXH22" s="177"/>
      <c r="GXI22" s="177"/>
      <c r="GXJ22" s="177"/>
      <c r="GXK22" s="177"/>
      <c r="GXL22" s="177"/>
      <c r="GXM22" s="177"/>
      <c r="GXN22" s="177"/>
      <c r="GXO22" s="177"/>
      <c r="GXP22" s="177"/>
      <c r="GXQ22" s="177"/>
      <c r="GXR22" s="177"/>
      <c r="GXS22" s="177"/>
      <c r="GXT22" s="177"/>
      <c r="GXU22" s="177"/>
      <c r="GXV22" s="177"/>
      <c r="GXW22" s="177"/>
      <c r="GXX22" s="177"/>
      <c r="GXY22" s="177"/>
      <c r="GXZ22" s="177"/>
      <c r="GYA22" s="177"/>
      <c r="GYB22" s="177"/>
      <c r="GYC22" s="177"/>
      <c r="GYD22" s="177"/>
      <c r="GYE22" s="177"/>
      <c r="GYF22" s="177"/>
      <c r="GYG22" s="177"/>
      <c r="GYH22" s="177"/>
      <c r="GYI22" s="177"/>
      <c r="GYJ22" s="177"/>
      <c r="GYK22" s="177"/>
      <c r="GYL22" s="177"/>
      <c r="GYM22" s="177"/>
      <c r="GYN22" s="177"/>
      <c r="GYO22" s="177"/>
      <c r="GYP22" s="177"/>
      <c r="GYQ22" s="177"/>
      <c r="GYR22" s="177"/>
      <c r="GYS22" s="177"/>
      <c r="GYT22" s="177"/>
      <c r="GYU22" s="177"/>
      <c r="GYV22" s="177"/>
      <c r="GYW22" s="177"/>
      <c r="GYX22" s="177"/>
      <c r="GYY22" s="177"/>
      <c r="GYZ22" s="177"/>
      <c r="GZA22" s="177"/>
      <c r="GZB22" s="177"/>
      <c r="GZC22" s="177"/>
      <c r="GZD22" s="177"/>
      <c r="GZE22" s="177"/>
      <c r="GZF22" s="177"/>
      <c r="GZG22" s="177"/>
      <c r="GZH22" s="177"/>
      <c r="GZI22" s="177"/>
      <c r="GZJ22" s="177"/>
      <c r="GZK22" s="177"/>
      <c r="GZL22" s="177"/>
      <c r="GZM22" s="177"/>
      <c r="GZN22" s="177"/>
      <c r="GZO22" s="177"/>
      <c r="GZP22" s="177"/>
      <c r="GZQ22" s="177"/>
      <c r="GZR22" s="177"/>
      <c r="GZS22" s="177"/>
      <c r="GZT22" s="177"/>
      <c r="GZU22" s="177"/>
      <c r="GZV22" s="177"/>
      <c r="GZW22" s="177"/>
      <c r="GZX22" s="177"/>
      <c r="GZY22" s="177"/>
      <c r="GZZ22" s="177"/>
      <c r="HAA22" s="177"/>
      <c r="HAB22" s="177"/>
      <c r="HAC22" s="177"/>
      <c r="HAD22" s="177"/>
      <c r="HAE22" s="177"/>
      <c r="HAF22" s="177"/>
      <c r="HAG22" s="177"/>
      <c r="HAH22" s="177"/>
      <c r="HAI22" s="177"/>
      <c r="HAJ22" s="177"/>
      <c r="HAK22" s="177"/>
      <c r="HAL22" s="177"/>
      <c r="HAM22" s="177"/>
      <c r="HAN22" s="177"/>
      <c r="HAO22" s="177"/>
      <c r="HAP22" s="177"/>
      <c r="HAQ22" s="177"/>
      <c r="HAR22" s="177"/>
      <c r="HAS22" s="177"/>
      <c r="HAT22" s="177"/>
      <c r="HAU22" s="177"/>
      <c r="HAV22" s="177"/>
      <c r="HAW22" s="177"/>
      <c r="HAX22" s="177"/>
      <c r="HAY22" s="177"/>
      <c r="HAZ22" s="177"/>
      <c r="HBA22" s="177"/>
      <c r="HBB22" s="177"/>
      <c r="HBC22" s="177"/>
      <c r="HBD22" s="177"/>
      <c r="HBE22" s="177"/>
      <c r="HBF22" s="177"/>
      <c r="HBG22" s="177"/>
      <c r="HBH22" s="177"/>
      <c r="HBI22" s="177"/>
      <c r="HBJ22" s="177"/>
      <c r="HBK22" s="177"/>
      <c r="HBL22" s="177"/>
      <c r="HBM22" s="177"/>
      <c r="HBN22" s="177"/>
      <c r="HBO22" s="177"/>
      <c r="HBP22" s="177"/>
      <c r="HBQ22" s="177"/>
      <c r="HBR22" s="177"/>
      <c r="HBS22" s="177"/>
      <c r="HBT22" s="177"/>
      <c r="HBU22" s="177"/>
      <c r="HBV22" s="177"/>
      <c r="HBW22" s="177"/>
      <c r="HBX22" s="177"/>
      <c r="HBY22" s="177"/>
      <c r="HBZ22" s="177"/>
      <c r="HCA22" s="177"/>
      <c r="HCB22" s="177"/>
      <c r="HCC22" s="177"/>
      <c r="HCD22" s="177"/>
      <c r="HCE22" s="177"/>
      <c r="HCF22" s="177"/>
      <c r="HCG22" s="177"/>
      <c r="HCH22" s="177"/>
      <c r="HCI22" s="177"/>
      <c r="HCJ22" s="177"/>
      <c r="HCK22" s="177"/>
      <c r="HCL22" s="177"/>
      <c r="HCM22" s="177"/>
      <c r="HCN22" s="177"/>
      <c r="HCO22" s="177"/>
      <c r="HCP22" s="177"/>
      <c r="HCQ22" s="177"/>
      <c r="HCR22" s="177"/>
      <c r="HCS22" s="177"/>
      <c r="HCT22" s="177"/>
      <c r="HCU22" s="177"/>
      <c r="HCV22" s="177"/>
      <c r="HCW22" s="177"/>
      <c r="HCX22" s="177"/>
      <c r="HCY22" s="177"/>
      <c r="HCZ22" s="177"/>
      <c r="HDA22" s="177"/>
      <c r="HDB22" s="177"/>
      <c r="HDC22" s="177"/>
      <c r="HDD22" s="177"/>
      <c r="HDE22" s="177"/>
      <c r="HDF22" s="177"/>
      <c r="HDG22" s="177"/>
      <c r="HDH22" s="177"/>
      <c r="HDI22" s="177"/>
      <c r="HDJ22" s="177"/>
      <c r="HDK22" s="177"/>
      <c r="HDL22" s="177"/>
      <c r="HDM22" s="177"/>
      <c r="HDN22" s="177"/>
      <c r="HDO22" s="177"/>
      <c r="HDP22" s="177"/>
      <c r="HDQ22" s="177"/>
      <c r="HDR22" s="177"/>
      <c r="HDS22" s="177"/>
      <c r="HDT22" s="177"/>
      <c r="HDU22" s="177"/>
      <c r="HDV22" s="177"/>
      <c r="HDW22" s="177"/>
      <c r="HDX22" s="177"/>
      <c r="HDY22" s="177"/>
      <c r="HDZ22" s="177"/>
      <c r="HEA22" s="177"/>
      <c r="HEB22" s="177"/>
      <c r="HEC22" s="177"/>
      <c r="HED22" s="177"/>
      <c r="HEE22" s="177"/>
      <c r="HEF22" s="177"/>
      <c r="HEG22" s="177"/>
      <c r="HEH22" s="177"/>
      <c r="HEI22" s="177"/>
      <c r="HEJ22" s="177"/>
      <c r="HEK22" s="177"/>
      <c r="HEL22" s="177"/>
      <c r="HEM22" s="177"/>
      <c r="HEN22" s="177"/>
      <c r="HEO22" s="177"/>
      <c r="HEP22" s="177"/>
      <c r="HEQ22" s="177"/>
      <c r="HER22" s="177"/>
      <c r="HES22" s="177"/>
      <c r="HET22" s="177"/>
      <c r="HEU22" s="177"/>
      <c r="HEV22" s="177"/>
      <c r="HEW22" s="177"/>
      <c r="HEX22" s="177"/>
      <c r="HEY22" s="177"/>
      <c r="HEZ22" s="177"/>
      <c r="HFA22" s="177"/>
      <c r="HFB22" s="177"/>
      <c r="HFC22" s="177"/>
      <c r="HFD22" s="177"/>
      <c r="HFE22" s="177"/>
      <c r="HFF22" s="177"/>
      <c r="HFG22" s="177"/>
      <c r="HFH22" s="177"/>
      <c r="HFI22" s="177"/>
      <c r="HFJ22" s="177"/>
      <c r="HFK22" s="177"/>
      <c r="HFL22" s="177"/>
      <c r="HFM22" s="177"/>
      <c r="HFN22" s="177"/>
      <c r="HFO22" s="177"/>
      <c r="HFP22" s="177"/>
      <c r="HFQ22" s="177"/>
      <c r="HFR22" s="177"/>
      <c r="HFS22" s="177"/>
      <c r="HFT22" s="177"/>
      <c r="HFU22" s="177"/>
      <c r="HFV22" s="177"/>
      <c r="HFW22" s="177"/>
      <c r="HFX22" s="177"/>
      <c r="HFY22" s="177"/>
      <c r="HFZ22" s="177"/>
      <c r="HGA22" s="177"/>
      <c r="HGB22" s="177"/>
      <c r="HGC22" s="177"/>
      <c r="HGD22" s="177"/>
      <c r="HGE22" s="177"/>
      <c r="HGF22" s="177"/>
      <c r="HGG22" s="177"/>
      <c r="HGH22" s="177"/>
      <c r="HGI22" s="177"/>
      <c r="HGJ22" s="177"/>
      <c r="HGK22" s="177"/>
      <c r="HGL22" s="177"/>
      <c r="HGM22" s="177"/>
      <c r="HGN22" s="177"/>
      <c r="HGO22" s="177"/>
      <c r="HGP22" s="177"/>
      <c r="HGQ22" s="177"/>
      <c r="HGR22" s="177"/>
      <c r="HGS22" s="177"/>
      <c r="HGT22" s="177"/>
      <c r="HGU22" s="177"/>
      <c r="HGV22" s="177"/>
      <c r="HGW22" s="177"/>
      <c r="HGX22" s="177"/>
      <c r="HGY22" s="177"/>
      <c r="HGZ22" s="177"/>
      <c r="HHA22" s="177"/>
      <c r="HHB22" s="177"/>
      <c r="HHC22" s="177"/>
      <c r="HHD22" s="177"/>
      <c r="HHE22" s="177"/>
      <c r="HHF22" s="177"/>
      <c r="HHG22" s="177"/>
      <c r="HHH22" s="177"/>
      <c r="HHI22" s="177"/>
      <c r="HHJ22" s="177"/>
      <c r="HHK22" s="177"/>
      <c r="HHL22" s="177"/>
      <c r="HHM22" s="177"/>
      <c r="HHN22" s="177"/>
      <c r="HHO22" s="177"/>
      <c r="HHP22" s="177"/>
      <c r="HHQ22" s="177"/>
      <c r="HHR22" s="177"/>
      <c r="HHS22" s="177"/>
      <c r="HHT22" s="177"/>
      <c r="HHU22" s="177"/>
      <c r="HHV22" s="177"/>
      <c r="HHW22" s="177"/>
      <c r="HHX22" s="177"/>
      <c r="HHY22" s="177"/>
      <c r="HHZ22" s="177"/>
      <c r="HIA22" s="177"/>
      <c r="HIB22" s="177"/>
      <c r="HIC22" s="177"/>
      <c r="HID22" s="177"/>
      <c r="HIE22" s="177"/>
      <c r="HIF22" s="177"/>
      <c r="HIG22" s="177"/>
      <c r="HIH22" s="177"/>
      <c r="HII22" s="177"/>
      <c r="HIJ22" s="177"/>
      <c r="HIK22" s="177"/>
      <c r="HIL22" s="177"/>
      <c r="HIM22" s="177"/>
      <c r="HIN22" s="177"/>
      <c r="HIO22" s="177"/>
      <c r="HIP22" s="177"/>
      <c r="HIQ22" s="177"/>
      <c r="HIR22" s="177"/>
      <c r="HIS22" s="177"/>
      <c r="HIT22" s="177"/>
      <c r="HIU22" s="177"/>
      <c r="HIV22" s="177"/>
      <c r="HIW22" s="177"/>
      <c r="HIX22" s="177"/>
      <c r="HIY22" s="177"/>
      <c r="HIZ22" s="177"/>
      <c r="HJA22" s="177"/>
      <c r="HJB22" s="177"/>
      <c r="HJC22" s="177"/>
      <c r="HJD22" s="177"/>
      <c r="HJE22" s="177"/>
      <c r="HJF22" s="177"/>
      <c r="HJG22" s="177"/>
      <c r="HJH22" s="177"/>
      <c r="HJI22" s="177"/>
      <c r="HJJ22" s="177"/>
      <c r="HJK22" s="177"/>
      <c r="HJL22" s="177"/>
      <c r="HJM22" s="177"/>
      <c r="HJN22" s="177"/>
      <c r="HJO22" s="177"/>
      <c r="HJP22" s="177"/>
      <c r="HJQ22" s="177"/>
      <c r="HJR22" s="177"/>
      <c r="HJS22" s="177"/>
      <c r="HJT22" s="177"/>
      <c r="HJU22" s="177"/>
      <c r="HJV22" s="177"/>
      <c r="HJW22" s="177"/>
      <c r="HJX22" s="177"/>
      <c r="HJY22" s="177"/>
      <c r="HJZ22" s="177"/>
      <c r="HKA22" s="177"/>
      <c r="HKB22" s="177"/>
      <c r="HKC22" s="177"/>
      <c r="HKD22" s="177"/>
      <c r="HKE22" s="177"/>
      <c r="HKF22" s="177"/>
      <c r="HKG22" s="177"/>
      <c r="HKH22" s="177"/>
      <c r="HKI22" s="177"/>
      <c r="HKJ22" s="177"/>
      <c r="HKK22" s="177"/>
      <c r="HKL22" s="177"/>
      <c r="HKM22" s="177"/>
      <c r="HKN22" s="177"/>
      <c r="HKO22" s="177"/>
      <c r="HKP22" s="177"/>
      <c r="HKQ22" s="177"/>
      <c r="HKR22" s="177"/>
      <c r="HKS22" s="177"/>
      <c r="HKT22" s="177"/>
      <c r="HKU22" s="177"/>
      <c r="HKV22" s="177"/>
      <c r="HKW22" s="177"/>
      <c r="HKX22" s="177"/>
      <c r="HKY22" s="177"/>
      <c r="HKZ22" s="177"/>
      <c r="HLA22" s="177"/>
      <c r="HLB22" s="177"/>
      <c r="HLC22" s="177"/>
      <c r="HLD22" s="177"/>
      <c r="HLE22" s="177"/>
      <c r="HLF22" s="177"/>
      <c r="HLG22" s="177"/>
      <c r="HLH22" s="177"/>
      <c r="HLI22" s="177"/>
      <c r="HLJ22" s="177"/>
      <c r="HLK22" s="177"/>
      <c r="HLL22" s="177"/>
      <c r="HLM22" s="177"/>
      <c r="HLN22" s="177"/>
      <c r="HLO22" s="177"/>
      <c r="HLP22" s="177"/>
      <c r="HLQ22" s="177"/>
      <c r="HLR22" s="177"/>
      <c r="HLS22" s="177"/>
      <c r="HLT22" s="177"/>
      <c r="HLU22" s="177"/>
      <c r="HLV22" s="177"/>
      <c r="HLW22" s="177"/>
      <c r="HLX22" s="177"/>
      <c r="HLY22" s="177"/>
      <c r="HLZ22" s="177"/>
      <c r="HMA22" s="177"/>
      <c r="HMB22" s="177"/>
      <c r="HMC22" s="177"/>
      <c r="HMD22" s="177"/>
      <c r="HME22" s="177"/>
      <c r="HMF22" s="177"/>
      <c r="HMG22" s="177"/>
      <c r="HMH22" s="177"/>
      <c r="HMI22" s="177"/>
      <c r="HMJ22" s="177"/>
      <c r="HMK22" s="177"/>
      <c r="HML22" s="177"/>
      <c r="HMM22" s="177"/>
      <c r="HMN22" s="177"/>
      <c r="HMO22" s="177"/>
      <c r="HMP22" s="177"/>
      <c r="HMQ22" s="177"/>
      <c r="HMR22" s="177"/>
      <c r="HMS22" s="177"/>
      <c r="HMT22" s="177"/>
      <c r="HMU22" s="177"/>
      <c r="HMV22" s="177"/>
      <c r="HMW22" s="177"/>
      <c r="HMX22" s="177"/>
      <c r="HMY22" s="177"/>
      <c r="HMZ22" s="177"/>
      <c r="HNA22" s="177"/>
      <c r="HNB22" s="177"/>
      <c r="HNC22" s="177"/>
      <c r="HND22" s="177"/>
      <c r="HNE22" s="177"/>
      <c r="HNF22" s="177"/>
      <c r="HNG22" s="177"/>
      <c r="HNH22" s="177"/>
      <c r="HNI22" s="177"/>
      <c r="HNJ22" s="177"/>
      <c r="HNK22" s="177"/>
      <c r="HNL22" s="177"/>
      <c r="HNM22" s="177"/>
      <c r="HNN22" s="177"/>
      <c r="HNO22" s="177"/>
      <c r="HNP22" s="177"/>
      <c r="HNQ22" s="177"/>
      <c r="HNR22" s="177"/>
      <c r="HNS22" s="177"/>
      <c r="HNT22" s="177"/>
      <c r="HNU22" s="177"/>
      <c r="HNV22" s="177"/>
      <c r="HNW22" s="177"/>
      <c r="HNX22" s="177"/>
      <c r="HNY22" s="177"/>
      <c r="HNZ22" s="177"/>
      <c r="HOA22" s="177"/>
      <c r="HOB22" s="177"/>
      <c r="HOC22" s="177"/>
      <c r="HOD22" s="177"/>
      <c r="HOE22" s="177"/>
      <c r="HOF22" s="177"/>
      <c r="HOG22" s="177"/>
      <c r="HOH22" s="177"/>
      <c r="HOI22" s="177"/>
      <c r="HOJ22" s="177"/>
      <c r="HOK22" s="177"/>
      <c r="HOL22" s="177"/>
      <c r="HOM22" s="177"/>
      <c r="HON22" s="177"/>
      <c r="HOO22" s="177"/>
      <c r="HOP22" s="177"/>
      <c r="HOQ22" s="177"/>
      <c r="HOR22" s="177"/>
      <c r="HOS22" s="177"/>
      <c r="HOT22" s="177"/>
      <c r="HOU22" s="177"/>
      <c r="HOV22" s="177"/>
      <c r="HOW22" s="177"/>
      <c r="HOX22" s="177"/>
      <c r="HOY22" s="177"/>
      <c r="HOZ22" s="177"/>
      <c r="HPA22" s="177"/>
      <c r="HPB22" s="177"/>
      <c r="HPC22" s="177"/>
      <c r="HPD22" s="177"/>
      <c r="HPE22" s="177"/>
      <c r="HPF22" s="177"/>
      <c r="HPG22" s="177"/>
      <c r="HPH22" s="177"/>
      <c r="HPI22" s="177"/>
      <c r="HPJ22" s="177"/>
      <c r="HPK22" s="177"/>
      <c r="HPL22" s="177"/>
      <c r="HPM22" s="177"/>
      <c r="HPN22" s="177"/>
      <c r="HPO22" s="177"/>
      <c r="HPP22" s="177"/>
      <c r="HPQ22" s="177"/>
      <c r="HPR22" s="177"/>
      <c r="HPS22" s="177"/>
      <c r="HPT22" s="177"/>
      <c r="HPU22" s="177"/>
      <c r="HPV22" s="177"/>
      <c r="HPW22" s="177"/>
      <c r="HPX22" s="177"/>
      <c r="HPY22" s="177"/>
      <c r="HPZ22" s="177"/>
      <c r="HQA22" s="177"/>
      <c r="HQB22" s="177"/>
      <c r="HQC22" s="177"/>
      <c r="HQD22" s="177"/>
      <c r="HQE22" s="177"/>
      <c r="HQF22" s="177"/>
      <c r="HQG22" s="177"/>
      <c r="HQH22" s="177"/>
      <c r="HQI22" s="177"/>
      <c r="HQJ22" s="177"/>
      <c r="HQK22" s="177"/>
      <c r="HQL22" s="177"/>
      <c r="HQM22" s="177"/>
      <c r="HQN22" s="177"/>
      <c r="HQO22" s="177"/>
      <c r="HQP22" s="177"/>
      <c r="HQQ22" s="177"/>
      <c r="HQR22" s="177"/>
      <c r="HQS22" s="177"/>
      <c r="HQT22" s="177"/>
      <c r="HQU22" s="177"/>
      <c r="HQV22" s="177"/>
      <c r="HQW22" s="177"/>
      <c r="HQX22" s="177"/>
      <c r="HQY22" s="177"/>
      <c r="HQZ22" s="177"/>
      <c r="HRA22" s="177"/>
      <c r="HRB22" s="177"/>
      <c r="HRC22" s="177"/>
      <c r="HRD22" s="177"/>
      <c r="HRE22" s="177"/>
      <c r="HRF22" s="177"/>
      <c r="HRG22" s="177"/>
      <c r="HRH22" s="177"/>
      <c r="HRI22" s="177"/>
      <c r="HRJ22" s="177"/>
      <c r="HRK22" s="177"/>
      <c r="HRL22" s="177"/>
      <c r="HRM22" s="177"/>
      <c r="HRN22" s="177"/>
      <c r="HRO22" s="177"/>
      <c r="HRP22" s="177"/>
      <c r="HRQ22" s="177"/>
      <c r="HRR22" s="177"/>
      <c r="HRS22" s="177"/>
      <c r="HRT22" s="177"/>
      <c r="HRU22" s="177"/>
      <c r="HRV22" s="177"/>
      <c r="HRW22" s="177"/>
      <c r="HRX22" s="177"/>
      <c r="HRY22" s="177"/>
      <c r="HRZ22" s="177"/>
      <c r="HSA22" s="177"/>
      <c r="HSB22" s="177"/>
      <c r="HSC22" s="177"/>
      <c r="HSD22" s="177"/>
      <c r="HSE22" s="177"/>
      <c r="HSF22" s="177"/>
      <c r="HSG22" s="177"/>
      <c r="HSH22" s="177"/>
      <c r="HSI22" s="177"/>
      <c r="HSJ22" s="177"/>
      <c r="HSK22" s="177"/>
      <c r="HSL22" s="177"/>
      <c r="HSM22" s="177"/>
      <c r="HSN22" s="177"/>
      <c r="HSO22" s="177"/>
      <c r="HSP22" s="177"/>
      <c r="HSQ22" s="177"/>
      <c r="HSR22" s="177"/>
      <c r="HSS22" s="177"/>
      <c r="HST22" s="177"/>
      <c r="HSU22" s="177"/>
      <c r="HSV22" s="177"/>
      <c r="HSW22" s="177"/>
      <c r="HSX22" s="177"/>
      <c r="HSY22" s="177"/>
      <c r="HSZ22" s="177"/>
      <c r="HTA22" s="177"/>
      <c r="HTB22" s="177"/>
      <c r="HTC22" s="177"/>
      <c r="HTD22" s="177"/>
      <c r="HTE22" s="177"/>
      <c r="HTF22" s="177"/>
      <c r="HTG22" s="177"/>
      <c r="HTH22" s="177"/>
      <c r="HTI22" s="177"/>
      <c r="HTJ22" s="177"/>
      <c r="HTK22" s="177"/>
      <c r="HTL22" s="177"/>
      <c r="HTM22" s="177"/>
      <c r="HTN22" s="177"/>
      <c r="HTO22" s="177"/>
      <c r="HTP22" s="177"/>
      <c r="HTQ22" s="177"/>
      <c r="HTR22" s="177"/>
      <c r="HTS22" s="177"/>
      <c r="HTT22" s="177"/>
      <c r="HTU22" s="177"/>
      <c r="HTV22" s="177"/>
      <c r="HTW22" s="177"/>
      <c r="HTX22" s="177"/>
      <c r="HTY22" s="177"/>
      <c r="HTZ22" s="177"/>
      <c r="HUA22" s="177"/>
      <c r="HUB22" s="177"/>
      <c r="HUC22" s="177"/>
      <c r="HUD22" s="177"/>
      <c r="HUE22" s="177"/>
      <c r="HUF22" s="177"/>
      <c r="HUG22" s="177"/>
      <c r="HUH22" s="177"/>
      <c r="HUI22" s="177"/>
      <c r="HUJ22" s="177"/>
      <c r="HUK22" s="177"/>
      <c r="HUL22" s="177"/>
      <c r="HUM22" s="177"/>
      <c r="HUN22" s="177"/>
      <c r="HUO22" s="177"/>
      <c r="HUP22" s="177"/>
      <c r="HUQ22" s="177"/>
      <c r="HUR22" s="177"/>
      <c r="HUS22" s="177"/>
      <c r="HUT22" s="177"/>
      <c r="HUU22" s="177"/>
      <c r="HUV22" s="177"/>
      <c r="HUW22" s="177"/>
      <c r="HUX22" s="177"/>
      <c r="HUY22" s="177"/>
      <c r="HUZ22" s="177"/>
      <c r="HVA22" s="177"/>
      <c r="HVB22" s="177"/>
      <c r="HVC22" s="177"/>
      <c r="HVD22" s="177"/>
      <c r="HVE22" s="177"/>
      <c r="HVF22" s="177"/>
      <c r="HVG22" s="177"/>
      <c r="HVH22" s="177"/>
      <c r="HVI22" s="177"/>
      <c r="HVJ22" s="177"/>
      <c r="HVK22" s="177"/>
      <c r="HVL22" s="177"/>
      <c r="HVM22" s="177"/>
      <c r="HVN22" s="177"/>
      <c r="HVO22" s="177"/>
      <c r="HVP22" s="177"/>
      <c r="HVQ22" s="177"/>
      <c r="HVR22" s="177"/>
      <c r="HVS22" s="177"/>
      <c r="HVT22" s="177"/>
      <c r="HVU22" s="177"/>
      <c r="HVV22" s="177"/>
      <c r="HVW22" s="177"/>
      <c r="HVX22" s="177"/>
      <c r="HVY22" s="177"/>
      <c r="HVZ22" s="177"/>
      <c r="HWA22" s="177"/>
      <c r="HWB22" s="177"/>
      <c r="HWC22" s="177"/>
      <c r="HWD22" s="177"/>
      <c r="HWE22" s="177"/>
      <c r="HWF22" s="177"/>
      <c r="HWG22" s="177"/>
      <c r="HWH22" s="177"/>
      <c r="HWI22" s="177"/>
      <c r="HWJ22" s="177"/>
      <c r="HWK22" s="177"/>
      <c r="HWL22" s="177"/>
      <c r="HWM22" s="177"/>
      <c r="HWN22" s="177"/>
      <c r="HWO22" s="177"/>
      <c r="HWP22" s="177"/>
      <c r="HWQ22" s="177"/>
      <c r="HWR22" s="177"/>
      <c r="HWS22" s="177"/>
      <c r="HWT22" s="177"/>
      <c r="HWU22" s="177"/>
      <c r="HWV22" s="177"/>
      <c r="HWW22" s="177"/>
      <c r="HWX22" s="177"/>
      <c r="HWY22" s="177"/>
      <c r="HWZ22" s="177"/>
      <c r="HXA22" s="177"/>
      <c r="HXB22" s="177"/>
      <c r="HXC22" s="177"/>
      <c r="HXD22" s="177"/>
      <c r="HXE22" s="177"/>
      <c r="HXF22" s="177"/>
      <c r="HXG22" s="177"/>
      <c r="HXH22" s="177"/>
      <c r="HXI22" s="177"/>
      <c r="HXJ22" s="177"/>
      <c r="HXK22" s="177"/>
      <c r="HXL22" s="177"/>
      <c r="HXM22" s="177"/>
      <c r="HXN22" s="177"/>
      <c r="HXO22" s="177"/>
      <c r="HXP22" s="177"/>
      <c r="HXQ22" s="177"/>
      <c r="HXR22" s="177"/>
      <c r="HXS22" s="177"/>
      <c r="HXT22" s="177"/>
      <c r="HXU22" s="177"/>
      <c r="HXV22" s="177"/>
      <c r="HXW22" s="177"/>
      <c r="HXX22" s="177"/>
      <c r="HXY22" s="177"/>
      <c r="HXZ22" s="177"/>
      <c r="HYA22" s="177"/>
      <c r="HYB22" s="177"/>
      <c r="HYC22" s="177"/>
      <c r="HYD22" s="177"/>
      <c r="HYE22" s="177"/>
      <c r="HYF22" s="177"/>
      <c r="HYG22" s="177"/>
      <c r="HYH22" s="177"/>
      <c r="HYI22" s="177"/>
      <c r="HYJ22" s="177"/>
      <c r="HYK22" s="177"/>
      <c r="HYL22" s="177"/>
      <c r="HYM22" s="177"/>
      <c r="HYN22" s="177"/>
      <c r="HYO22" s="177"/>
      <c r="HYP22" s="177"/>
      <c r="HYQ22" s="177"/>
      <c r="HYR22" s="177"/>
      <c r="HYS22" s="177"/>
      <c r="HYT22" s="177"/>
      <c r="HYU22" s="177"/>
      <c r="HYV22" s="177"/>
      <c r="HYW22" s="177"/>
      <c r="HYX22" s="177"/>
      <c r="HYY22" s="177"/>
      <c r="HYZ22" s="177"/>
      <c r="HZA22" s="177"/>
      <c r="HZB22" s="177"/>
      <c r="HZC22" s="177"/>
      <c r="HZD22" s="177"/>
      <c r="HZE22" s="177"/>
      <c r="HZF22" s="177"/>
      <c r="HZG22" s="177"/>
      <c r="HZH22" s="177"/>
      <c r="HZI22" s="177"/>
      <c r="HZJ22" s="177"/>
      <c r="HZK22" s="177"/>
      <c r="HZL22" s="177"/>
      <c r="HZM22" s="177"/>
      <c r="HZN22" s="177"/>
      <c r="HZO22" s="177"/>
      <c r="HZP22" s="177"/>
      <c r="HZQ22" s="177"/>
      <c r="HZR22" s="177"/>
      <c r="HZS22" s="177"/>
      <c r="HZT22" s="177"/>
      <c r="HZU22" s="177"/>
      <c r="HZV22" s="177"/>
      <c r="HZW22" s="177"/>
      <c r="HZX22" s="177"/>
      <c r="HZY22" s="177"/>
      <c r="HZZ22" s="177"/>
      <c r="IAA22" s="177"/>
      <c r="IAB22" s="177"/>
      <c r="IAC22" s="177"/>
      <c r="IAD22" s="177"/>
      <c r="IAE22" s="177"/>
      <c r="IAF22" s="177"/>
      <c r="IAG22" s="177"/>
      <c r="IAH22" s="177"/>
      <c r="IAI22" s="177"/>
      <c r="IAJ22" s="177"/>
      <c r="IAK22" s="177"/>
      <c r="IAL22" s="177"/>
      <c r="IAM22" s="177"/>
      <c r="IAN22" s="177"/>
      <c r="IAO22" s="177"/>
      <c r="IAP22" s="177"/>
      <c r="IAQ22" s="177"/>
      <c r="IAR22" s="177"/>
      <c r="IAS22" s="177"/>
      <c r="IAT22" s="177"/>
      <c r="IAU22" s="177"/>
      <c r="IAV22" s="177"/>
      <c r="IAW22" s="177"/>
      <c r="IAX22" s="177"/>
      <c r="IAY22" s="177"/>
      <c r="IAZ22" s="177"/>
      <c r="IBA22" s="177"/>
      <c r="IBB22" s="177"/>
      <c r="IBC22" s="177"/>
      <c r="IBD22" s="177"/>
      <c r="IBE22" s="177"/>
      <c r="IBF22" s="177"/>
      <c r="IBG22" s="177"/>
      <c r="IBH22" s="177"/>
      <c r="IBI22" s="177"/>
      <c r="IBJ22" s="177"/>
      <c r="IBK22" s="177"/>
      <c r="IBL22" s="177"/>
      <c r="IBM22" s="177"/>
      <c r="IBN22" s="177"/>
      <c r="IBO22" s="177"/>
      <c r="IBP22" s="177"/>
      <c r="IBQ22" s="177"/>
      <c r="IBR22" s="177"/>
      <c r="IBS22" s="177"/>
      <c r="IBT22" s="177"/>
      <c r="IBU22" s="177"/>
      <c r="IBV22" s="177"/>
      <c r="IBW22" s="177"/>
      <c r="IBX22" s="177"/>
      <c r="IBY22" s="177"/>
      <c r="IBZ22" s="177"/>
      <c r="ICA22" s="177"/>
      <c r="ICB22" s="177"/>
      <c r="ICC22" s="177"/>
      <c r="ICD22" s="177"/>
      <c r="ICE22" s="177"/>
      <c r="ICF22" s="177"/>
      <c r="ICG22" s="177"/>
      <c r="ICH22" s="177"/>
      <c r="ICI22" s="177"/>
      <c r="ICJ22" s="177"/>
      <c r="ICK22" s="177"/>
      <c r="ICL22" s="177"/>
      <c r="ICM22" s="177"/>
      <c r="ICN22" s="177"/>
      <c r="ICO22" s="177"/>
      <c r="ICP22" s="177"/>
      <c r="ICQ22" s="177"/>
      <c r="ICR22" s="177"/>
      <c r="ICS22" s="177"/>
      <c r="ICT22" s="177"/>
      <c r="ICU22" s="177"/>
      <c r="ICV22" s="177"/>
      <c r="ICW22" s="177"/>
      <c r="ICX22" s="177"/>
      <c r="ICY22" s="177"/>
      <c r="ICZ22" s="177"/>
      <c r="IDA22" s="177"/>
      <c r="IDB22" s="177"/>
      <c r="IDC22" s="177"/>
      <c r="IDD22" s="177"/>
      <c r="IDE22" s="177"/>
      <c r="IDF22" s="177"/>
      <c r="IDG22" s="177"/>
      <c r="IDH22" s="177"/>
      <c r="IDI22" s="177"/>
      <c r="IDJ22" s="177"/>
      <c r="IDK22" s="177"/>
      <c r="IDL22" s="177"/>
      <c r="IDM22" s="177"/>
      <c r="IDN22" s="177"/>
      <c r="IDO22" s="177"/>
      <c r="IDP22" s="177"/>
      <c r="IDQ22" s="177"/>
      <c r="IDR22" s="177"/>
      <c r="IDS22" s="177"/>
      <c r="IDT22" s="177"/>
      <c r="IDU22" s="177"/>
      <c r="IDV22" s="177"/>
      <c r="IDW22" s="177"/>
      <c r="IDX22" s="177"/>
      <c r="IDY22" s="177"/>
      <c r="IDZ22" s="177"/>
      <c r="IEA22" s="177"/>
      <c r="IEB22" s="177"/>
      <c r="IEC22" s="177"/>
      <c r="IED22" s="177"/>
      <c r="IEE22" s="177"/>
      <c r="IEF22" s="177"/>
      <c r="IEG22" s="177"/>
      <c r="IEH22" s="177"/>
      <c r="IEI22" s="177"/>
      <c r="IEJ22" s="177"/>
      <c r="IEK22" s="177"/>
      <c r="IEL22" s="177"/>
      <c r="IEM22" s="177"/>
      <c r="IEN22" s="177"/>
      <c r="IEO22" s="177"/>
      <c r="IEP22" s="177"/>
      <c r="IEQ22" s="177"/>
      <c r="IER22" s="177"/>
      <c r="IES22" s="177"/>
      <c r="IET22" s="177"/>
      <c r="IEU22" s="177"/>
      <c r="IEV22" s="177"/>
      <c r="IEW22" s="177"/>
      <c r="IEX22" s="177"/>
      <c r="IEY22" s="177"/>
      <c r="IEZ22" s="177"/>
      <c r="IFA22" s="177"/>
      <c r="IFB22" s="177"/>
      <c r="IFC22" s="177"/>
      <c r="IFD22" s="177"/>
      <c r="IFE22" s="177"/>
      <c r="IFF22" s="177"/>
      <c r="IFG22" s="177"/>
      <c r="IFH22" s="177"/>
      <c r="IFI22" s="177"/>
      <c r="IFJ22" s="177"/>
      <c r="IFK22" s="177"/>
      <c r="IFL22" s="177"/>
      <c r="IFM22" s="177"/>
      <c r="IFN22" s="177"/>
      <c r="IFO22" s="177"/>
      <c r="IFP22" s="177"/>
      <c r="IFQ22" s="177"/>
      <c r="IFR22" s="177"/>
      <c r="IFS22" s="177"/>
      <c r="IFT22" s="177"/>
      <c r="IFU22" s="177"/>
      <c r="IFV22" s="177"/>
      <c r="IFW22" s="177"/>
      <c r="IFX22" s="177"/>
      <c r="IFY22" s="177"/>
      <c r="IFZ22" s="177"/>
      <c r="IGA22" s="177"/>
      <c r="IGB22" s="177"/>
      <c r="IGC22" s="177"/>
      <c r="IGD22" s="177"/>
      <c r="IGE22" s="177"/>
      <c r="IGF22" s="177"/>
      <c r="IGG22" s="177"/>
      <c r="IGH22" s="177"/>
      <c r="IGI22" s="177"/>
      <c r="IGJ22" s="177"/>
      <c r="IGK22" s="177"/>
      <c r="IGL22" s="177"/>
      <c r="IGM22" s="177"/>
      <c r="IGN22" s="177"/>
      <c r="IGO22" s="177"/>
      <c r="IGP22" s="177"/>
      <c r="IGQ22" s="177"/>
      <c r="IGR22" s="177"/>
      <c r="IGS22" s="177"/>
      <c r="IGT22" s="177"/>
      <c r="IGU22" s="177"/>
      <c r="IGV22" s="177"/>
      <c r="IGW22" s="177"/>
      <c r="IGX22" s="177"/>
      <c r="IGY22" s="177"/>
      <c r="IGZ22" s="177"/>
      <c r="IHA22" s="177"/>
      <c r="IHB22" s="177"/>
      <c r="IHC22" s="177"/>
      <c r="IHD22" s="177"/>
      <c r="IHE22" s="177"/>
      <c r="IHF22" s="177"/>
      <c r="IHG22" s="177"/>
      <c r="IHH22" s="177"/>
      <c r="IHI22" s="177"/>
      <c r="IHJ22" s="177"/>
      <c r="IHK22" s="177"/>
      <c r="IHL22" s="177"/>
      <c r="IHM22" s="177"/>
      <c r="IHN22" s="177"/>
      <c r="IHO22" s="177"/>
      <c r="IHP22" s="177"/>
      <c r="IHQ22" s="177"/>
      <c r="IHR22" s="177"/>
      <c r="IHS22" s="177"/>
      <c r="IHT22" s="177"/>
      <c r="IHU22" s="177"/>
      <c r="IHV22" s="177"/>
      <c r="IHW22" s="177"/>
      <c r="IHX22" s="177"/>
      <c r="IHY22" s="177"/>
      <c r="IHZ22" s="177"/>
      <c r="IIA22" s="177"/>
      <c r="IIB22" s="177"/>
      <c r="IIC22" s="177"/>
      <c r="IID22" s="177"/>
      <c r="IIE22" s="177"/>
      <c r="IIF22" s="177"/>
      <c r="IIG22" s="177"/>
      <c r="IIH22" s="177"/>
      <c r="III22" s="177"/>
      <c r="IIJ22" s="177"/>
      <c r="IIK22" s="177"/>
      <c r="IIL22" s="177"/>
      <c r="IIM22" s="177"/>
      <c r="IIN22" s="177"/>
      <c r="IIO22" s="177"/>
      <c r="IIP22" s="177"/>
      <c r="IIQ22" s="177"/>
      <c r="IIR22" s="177"/>
      <c r="IIS22" s="177"/>
      <c r="IIT22" s="177"/>
      <c r="IIU22" s="177"/>
      <c r="IIV22" s="177"/>
      <c r="IIW22" s="177"/>
      <c r="IIX22" s="177"/>
      <c r="IIY22" s="177"/>
      <c r="IIZ22" s="177"/>
      <c r="IJA22" s="177"/>
      <c r="IJB22" s="177"/>
      <c r="IJC22" s="177"/>
      <c r="IJD22" s="177"/>
      <c r="IJE22" s="177"/>
      <c r="IJF22" s="177"/>
      <c r="IJG22" s="177"/>
      <c r="IJH22" s="177"/>
      <c r="IJI22" s="177"/>
      <c r="IJJ22" s="177"/>
      <c r="IJK22" s="177"/>
      <c r="IJL22" s="177"/>
      <c r="IJM22" s="177"/>
      <c r="IJN22" s="177"/>
      <c r="IJO22" s="177"/>
      <c r="IJP22" s="177"/>
      <c r="IJQ22" s="177"/>
      <c r="IJR22" s="177"/>
      <c r="IJS22" s="177"/>
      <c r="IJT22" s="177"/>
      <c r="IJU22" s="177"/>
      <c r="IJV22" s="177"/>
      <c r="IJW22" s="177"/>
      <c r="IJX22" s="177"/>
      <c r="IJY22" s="177"/>
      <c r="IJZ22" s="177"/>
      <c r="IKA22" s="177"/>
      <c r="IKB22" s="177"/>
      <c r="IKC22" s="177"/>
      <c r="IKD22" s="177"/>
      <c r="IKE22" s="177"/>
      <c r="IKF22" s="177"/>
      <c r="IKG22" s="177"/>
      <c r="IKH22" s="177"/>
      <c r="IKI22" s="177"/>
      <c r="IKJ22" s="177"/>
      <c r="IKK22" s="177"/>
      <c r="IKL22" s="177"/>
      <c r="IKM22" s="177"/>
      <c r="IKN22" s="177"/>
      <c r="IKO22" s="177"/>
      <c r="IKP22" s="177"/>
      <c r="IKQ22" s="177"/>
      <c r="IKR22" s="177"/>
      <c r="IKS22" s="177"/>
      <c r="IKT22" s="177"/>
      <c r="IKU22" s="177"/>
      <c r="IKV22" s="177"/>
      <c r="IKW22" s="177"/>
      <c r="IKX22" s="177"/>
      <c r="IKY22" s="177"/>
      <c r="IKZ22" s="177"/>
      <c r="ILA22" s="177"/>
      <c r="ILB22" s="177"/>
      <c r="ILC22" s="177"/>
      <c r="ILD22" s="177"/>
      <c r="ILE22" s="177"/>
      <c r="ILF22" s="177"/>
      <c r="ILG22" s="177"/>
      <c r="ILH22" s="177"/>
      <c r="ILI22" s="177"/>
      <c r="ILJ22" s="177"/>
      <c r="ILK22" s="177"/>
      <c r="ILL22" s="177"/>
      <c r="ILM22" s="177"/>
      <c r="ILN22" s="177"/>
      <c r="ILO22" s="177"/>
      <c r="ILP22" s="177"/>
      <c r="ILQ22" s="177"/>
      <c r="ILR22" s="177"/>
      <c r="ILS22" s="177"/>
      <c r="ILT22" s="177"/>
      <c r="ILU22" s="177"/>
      <c r="ILV22" s="177"/>
      <c r="ILW22" s="177"/>
      <c r="ILX22" s="177"/>
      <c r="ILY22" s="177"/>
      <c r="ILZ22" s="177"/>
      <c r="IMA22" s="177"/>
      <c r="IMB22" s="177"/>
      <c r="IMC22" s="177"/>
      <c r="IMD22" s="177"/>
      <c r="IME22" s="177"/>
      <c r="IMF22" s="177"/>
      <c r="IMG22" s="177"/>
      <c r="IMH22" s="177"/>
      <c r="IMI22" s="177"/>
      <c r="IMJ22" s="177"/>
      <c r="IMK22" s="177"/>
      <c r="IML22" s="177"/>
      <c r="IMM22" s="177"/>
      <c r="IMN22" s="177"/>
      <c r="IMO22" s="177"/>
      <c r="IMP22" s="177"/>
      <c r="IMQ22" s="177"/>
      <c r="IMR22" s="177"/>
      <c r="IMS22" s="177"/>
      <c r="IMT22" s="177"/>
      <c r="IMU22" s="177"/>
      <c r="IMV22" s="177"/>
      <c r="IMW22" s="177"/>
      <c r="IMX22" s="177"/>
      <c r="IMY22" s="177"/>
      <c r="IMZ22" s="177"/>
      <c r="INA22" s="177"/>
      <c r="INB22" s="177"/>
      <c r="INC22" s="177"/>
      <c r="IND22" s="177"/>
      <c r="INE22" s="177"/>
      <c r="INF22" s="177"/>
      <c r="ING22" s="177"/>
      <c r="INH22" s="177"/>
      <c r="INI22" s="177"/>
      <c r="INJ22" s="177"/>
      <c r="INK22" s="177"/>
      <c r="INL22" s="177"/>
      <c r="INM22" s="177"/>
      <c r="INN22" s="177"/>
      <c r="INO22" s="177"/>
      <c r="INP22" s="177"/>
      <c r="INQ22" s="177"/>
      <c r="INR22" s="177"/>
      <c r="INS22" s="177"/>
      <c r="INT22" s="177"/>
      <c r="INU22" s="177"/>
      <c r="INV22" s="177"/>
      <c r="INW22" s="177"/>
      <c r="INX22" s="177"/>
      <c r="INY22" s="177"/>
      <c r="INZ22" s="177"/>
      <c r="IOA22" s="177"/>
      <c r="IOB22" s="177"/>
      <c r="IOC22" s="177"/>
      <c r="IOD22" s="177"/>
      <c r="IOE22" s="177"/>
      <c r="IOF22" s="177"/>
      <c r="IOG22" s="177"/>
      <c r="IOH22" s="177"/>
      <c r="IOI22" s="177"/>
      <c r="IOJ22" s="177"/>
      <c r="IOK22" s="177"/>
      <c r="IOL22" s="177"/>
      <c r="IOM22" s="177"/>
      <c r="ION22" s="177"/>
      <c r="IOO22" s="177"/>
      <c r="IOP22" s="177"/>
      <c r="IOQ22" s="177"/>
      <c r="IOR22" s="177"/>
      <c r="IOS22" s="177"/>
      <c r="IOT22" s="177"/>
      <c r="IOU22" s="177"/>
      <c r="IOV22" s="177"/>
      <c r="IOW22" s="177"/>
      <c r="IOX22" s="177"/>
      <c r="IOY22" s="177"/>
      <c r="IOZ22" s="177"/>
      <c r="IPA22" s="177"/>
      <c r="IPB22" s="177"/>
      <c r="IPC22" s="177"/>
      <c r="IPD22" s="177"/>
      <c r="IPE22" s="177"/>
      <c r="IPF22" s="177"/>
      <c r="IPG22" s="177"/>
      <c r="IPH22" s="177"/>
      <c r="IPI22" s="177"/>
      <c r="IPJ22" s="177"/>
      <c r="IPK22" s="177"/>
      <c r="IPL22" s="177"/>
      <c r="IPM22" s="177"/>
      <c r="IPN22" s="177"/>
      <c r="IPO22" s="177"/>
      <c r="IPP22" s="177"/>
      <c r="IPQ22" s="177"/>
      <c r="IPR22" s="177"/>
      <c r="IPS22" s="177"/>
      <c r="IPT22" s="177"/>
      <c r="IPU22" s="177"/>
      <c r="IPV22" s="177"/>
      <c r="IPW22" s="177"/>
      <c r="IPX22" s="177"/>
      <c r="IPY22" s="177"/>
      <c r="IPZ22" s="177"/>
      <c r="IQA22" s="177"/>
      <c r="IQB22" s="177"/>
      <c r="IQC22" s="177"/>
      <c r="IQD22" s="177"/>
      <c r="IQE22" s="177"/>
      <c r="IQF22" s="177"/>
      <c r="IQG22" s="177"/>
      <c r="IQH22" s="177"/>
      <c r="IQI22" s="177"/>
      <c r="IQJ22" s="177"/>
      <c r="IQK22" s="177"/>
      <c r="IQL22" s="177"/>
      <c r="IQM22" s="177"/>
      <c r="IQN22" s="177"/>
      <c r="IQO22" s="177"/>
      <c r="IQP22" s="177"/>
      <c r="IQQ22" s="177"/>
      <c r="IQR22" s="177"/>
      <c r="IQS22" s="177"/>
      <c r="IQT22" s="177"/>
      <c r="IQU22" s="177"/>
      <c r="IQV22" s="177"/>
      <c r="IQW22" s="177"/>
      <c r="IQX22" s="177"/>
      <c r="IQY22" s="177"/>
      <c r="IQZ22" s="177"/>
      <c r="IRA22" s="177"/>
      <c r="IRB22" s="177"/>
      <c r="IRC22" s="177"/>
      <c r="IRD22" s="177"/>
      <c r="IRE22" s="177"/>
      <c r="IRF22" s="177"/>
      <c r="IRG22" s="177"/>
      <c r="IRH22" s="177"/>
      <c r="IRI22" s="177"/>
      <c r="IRJ22" s="177"/>
      <c r="IRK22" s="177"/>
      <c r="IRL22" s="177"/>
      <c r="IRM22" s="177"/>
      <c r="IRN22" s="177"/>
      <c r="IRO22" s="177"/>
      <c r="IRP22" s="177"/>
      <c r="IRQ22" s="177"/>
      <c r="IRR22" s="177"/>
      <c r="IRS22" s="177"/>
      <c r="IRT22" s="177"/>
      <c r="IRU22" s="177"/>
      <c r="IRV22" s="177"/>
      <c r="IRW22" s="177"/>
      <c r="IRX22" s="177"/>
      <c r="IRY22" s="177"/>
      <c r="IRZ22" s="177"/>
      <c r="ISA22" s="177"/>
      <c r="ISB22" s="177"/>
      <c r="ISC22" s="177"/>
      <c r="ISD22" s="177"/>
      <c r="ISE22" s="177"/>
      <c r="ISF22" s="177"/>
      <c r="ISG22" s="177"/>
      <c r="ISH22" s="177"/>
      <c r="ISI22" s="177"/>
      <c r="ISJ22" s="177"/>
      <c r="ISK22" s="177"/>
      <c r="ISL22" s="177"/>
      <c r="ISM22" s="177"/>
      <c r="ISN22" s="177"/>
      <c r="ISO22" s="177"/>
      <c r="ISP22" s="177"/>
      <c r="ISQ22" s="177"/>
      <c r="ISR22" s="177"/>
      <c r="ISS22" s="177"/>
      <c r="IST22" s="177"/>
      <c r="ISU22" s="177"/>
      <c r="ISV22" s="177"/>
      <c r="ISW22" s="177"/>
      <c r="ISX22" s="177"/>
      <c r="ISY22" s="177"/>
      <c r="ISZ22" s="177"/>
      <c r="ITA22" s="177"/>
      <c r="ITB22" s="177"/>
      <c r="ITC22" s="177"/>
      <c r="ITD22" s="177"/>
      <c r="ITE22" s="177"/>
      <c r="ITF22" s="177"/>
      <c r="ITG22" s="177"/>
      <c r="ITH22" s="177"/>
      <c r="ITI22" s="177"/>
      <c r="ITJ22" s="177"/>
      <c r="ITK22" s="177"/>
      <c r="ITL22" s="177"/>
      <c r="ITM22" s="177"/>
      <c r="ITN22" s="177"/>
      <c r="ITO22" s="177"/>
      <c r="ITP22" s="177"/>
      <c r="ITQ22" s="177"/>
      <c r="ITR22" s="177"/>
      <c r="ITS22" s="177"/>
      <c r="ITT22" s="177"/>
      <c r="ITU22" s="177"/>
      <c r="ITV22" s="177"/>
      <c r="ITW22" s="177"/>
      <c r="ITX22" s="177"/>
      <c r="ITY22" s="177"/>
      <c r="ITZ22" s="177"/>
      <c r="IUA22" s="177"/>
      <c r="IUB22" s="177"/>
      <c r="IUC22" s="177"/>
      <c r="IUD22" s="177"/>
      <c r="IUE22" s="177"/>
      <c r="IUF22" s="177"/>
      <c r="IUG22" s="177"/>
      <c r="IUH22" s="177"/>
      <c r="IUI22" s="177"/>
      <c r="IUJ22" s="177"/>
      <c r="IUK22" s="177"/>
      <c r="IUL22" s="177"/>
      <c r="IUM22" s="177"/>
      <c r="IUN22" s="177"/>
      <c r="IUO22" s="177"/>
      <c r="IUP22" s="177"/>
      <c r="IUQ22" s="177"/>
      <c r="IUR22" s="177"/>
      <c r="IUS22" s="177"/>
      <c r="IUT22" s="177"/>
      <c r="IUU22" s="177"/>
      <c r="IUV22" s="177"/>
      <c r="IUW22" s="177"/>
      <c r="IUX22" s="177"/>
      <c r="IUY22" s="177"/>
      <c r="IUZ22" s="177"/>
      <c r="IVA22" s="177"/>
      <c r="IVB22" s="177"/>
      <c r="IVC22" s="177"/>
      <c r="IVD22" s="177"/>
      <c r="IVE22" s="177"/>
      <c r="IVF22" s="177"/>
      <c r="IVG22" s="177"/>
      <c r="IVH22" s="177"/>
      <c r="IVI22" s="177"/>
      <c r="IVJ22" s="177"/>
      <c r="IVK22" s="177"/>
      <c r="IVL22" s="177"/>
      <c r="IVM22" s="177"/>
      <c r="IVN22" s="177"/>
      <c r="IVO22" s="177"/>
      <c r="IVP22" s="177"/>
      <c r="IVQ22" s="177"/>
      <c r="IVR22" s="177"/>
      <c r="IVS22" s="177"/>
      <c r="IVT22" s="177"/>
      <c r="IVU22" s="177"/>
      <c r="IVV22" s="177"/>
      <c r="IVW22" s="177"/>
      <c r="IVX22" s="177"/>
      <c r="IVY22" s="177"/>
      <c r="IVZ22" s="177"/>
      <c r="IWA22" s="177"/>
      <c r="IWB22" s="177"/>
      <c r="IWC22" s="177"/>
      <c r="IWD22" s="177"/>
      <c r="IWE22" s="177"/>
      <c r="IWF22" s="177"/>
      <c r="IWG22" s="177"/>
      <c r="IWH22" s="177"/>
      <c r="IWI22" s="177"/>
      <c r="IWJ22" s="177"/>
      <c r="IWK22" s="177"/>
      <c r="IWL22" s="177"/>
      <c r="IWM22" s="177"/>
      <c r="IWN22" s="177"/>
      <c r="IWO22" s="177"/>
      <c r="IWP22" s="177"/>
      <c r="IWQ22" s="177"/>
      <c r="IWR22" s="177"/>
      <c r="IWS22" s="177"/>
      <c r="IWT22" s="177"/>
      <c r="IWU22" s="177"/>
      <c r="IWV22" s="177"/>
      <c r="IWW22" s="177"/>
      <c r="IWX22" s="177"/>
      <c r="IWY22" s="177"/>
      <c r="IWZ22" s="177"/>
      <c r="IXA22" s="177"/>
      <c r="IXB22" s="177"/>
      <c r="IXC22" s="177"/>
      <c r="IXD22" s="177"/>
      <c r="IXE22" s="177"/>
      <c r="IXF22" s="177"/>
      <c r="IXG22" s="177"/>
      <c r="IXH22" s="177"/>
      <c r="IXI22" s="177"/>
      <c r="IXJ22" s="177"/>
      <c r="IXK22" s="177"/>
      <c r="IXL22" s="177"/>
      <c r="IXM22" s="177"/>
      <c r="IXN22" s="177"/>
      <c r="IXO22" s="177"/>
      <c r="IXP22" s="177"/>
      <c r="IXQ22" s="177"/>
      <c r="IXR22" s="177"/>
      <c r="IXS22" s="177"/>
      <c r="IXT22" s="177"/>
      <c r="IXU22" s="177"/>
      <c r="IXV22" s="177"/>
      <c r="IXW22" s="177"/>
      <c r="IXX22" s="177"/>
      <c r="IXY22" s="177"/>
      <c r="IXZ22" s="177"/>
      <c r="IYA22" s="177"/>
      <c r="IYB22" s="177"/>
      <c r="IYC22" s="177"/>
      <c r="IYD22" s="177"/>
      <c r="IYE22" s="177"/>
      <c r="IYF22" s="177"/>
      <c r="IYG22" s="177"/>
      <c r="IYH22" s="177"/>
      <c r="IYI22" s="177"/>
      <c r="IYJ22" s="177"/>
      <c r="IYK22" s="177"/>
      <c r="IYL22" s="177"/>
      <c r="IYM22" s="177"/>
      <c r="IYN22" s="177"/>
      <c r="IYO22" s="177"/>
      <c r="IYP22" s="177"/>
      <c r="IYQ22" s="177"/>
      <c r="IYR22" s="177"/>
      <c r="IYS22" s="177"/>
      <c r="IYT22" s="177"/>
      <c r="IYU22" s="177"/>
      <c r="IYV22" s="177"/>
      <c r="IYW22" s="177"/>
      <c r="IYX22" s="177"/>
      <c r="IYY22" s="177"/>
      <c r="IYZ22" s="177"/>
      <c r="IZA22" s="177"/>
      <c r="IZB22" s="177"/>
      <c r="IZC22" s="177"/>
      <c r="IZD22" s="177"/>
      <c r="IZE22" s="177"/>
      <c r="IZF22" s="177"/>
      <c r="IZG22" s="177"/>
      <c r="IZH22" s="177"/>
      <c r="IZI22" s="177"/>
      <c r="IZJ22" s="177"/>
      <c r="IZK22" s="177"/>
      <c r="IZL22" s="177"/>
      <c r="IZM22" s="177"/>
      <c r="IZN22" s="177"/>
      <c r="IZO22" s="177"/>
      <c r="IZP22" s="177"/>
      <c r="IZQ22" s="177"/>
      <c r="IZR22" s="177"/>
      <c r="IZS22" s="177"/>
      <c r="IZT22" s="177"/>
      <c r="IZU22" s="177"/>
      <c r="IZV22" s="177"/>
      <c r="IZW22" s="177"/>
      <c r="IZX22" s="177"/>
      <c r="IZY22" s="177"/>
      <c r="IZZ22" s="177"/>
      <c r="JAA22" s="177"/>
      <c r="JAB22" s="177"/>
      <c r="JAC22" s="177"/>
      <c r="JAD22" s="177"/>
      <c r="JAE22" s="177"/>
      <c r="JAF22" s="177"/>
      <c r="JAG22" s="177"/>
      <c r="JAH22" s="177"/>
      <c r="JAI22" s="177"/>
      <c r="JAJ22" s="177"/>
      <c r="JAK22" s="177"/>
      <c r="JAL22" s="177"/>
      <c r="JAM22" s="177"/>
      <c r="JAN22" s="177"/>
      <c r="JAO22" s="177"/>
      <c r="JAP22" s="177"/>
      <c r="JAQ22" s="177"/>
      <c r="JAR22" s="177"/>
      <c r="JAS22" s="177"/>
      <c r="JAT22" s="177"/>
      <c r="JAU22" s="177"/>
      <c r="JAV22" s="177"/>
      <c r="JAW22" s="177"/>
      <c r="JAX22" s="177"/>
      <c r="JAY22" s="177"/>
      <c r="JAZ22" s="177"/>
      <c r="JBA22" s="177"/>
      <c r="JBB22" s="177"/>
      <c r="JBC22" s="177"/>
      <c r="JBD22" s="177"/>
      <c r="JBE22" s="177"/>
      <c r="JBF22" s="177"/>
      <c r="JBG22" s="177"/>
      <c r="JBH22" s="177"/>
      <c r="JBI22" s="177"/>
      <c r="JBJ22" s="177"/>
      <c r="JBK22" s="177"/>
      <c r="JBL22" s="177"/>
      <c r="JBM22" s="177"/>
      <c r="JBN22" s="177"/>
      <c r="JBO22" s="177"/>
      <c r="JBP22" s="177"/>
      <c r="JBQ22" s="177"/>
      <c r="JBR22" s="177"/>
      <c r="JBS22" s="177"/>
      <c r="JBT22" s="177"/>
      <c r="JBU22" s="177"/>
      <c r="JBV22" s="177"/>
      <c r="JBW22" s="177"/>
      <c r="JBX22" s="177"/>
      <c r="JBY22" s="177"/>
      <c r="JBZ22" s="177"/>
      <c r="JCA22" s="177"/>
      <c r="JCB22" s="177"/>
      <c r="JCC22" s="177"/>
      <c r="JCD22" s="177"/>
      <c r="JCE22" s="177"/>
      <c r="JCF22" s="177"/>
      <c r="JCG22" s="177"/>
      <c r="JCH22" s="177"/>
      <c r="JCI22" s="177"/>
      <c r="JCJ22" s="177"/>
      <c r="JCK22" s="177"/>
      <c r="JCL22" s="177"/>
      <c r="JCM22" s="177"/>
      <c r="JCN22" s="177"/>
      <c r="JCO22" s="177"/>
      <c r="JCP22" s="177"/>
      <c r="JCQ22" s="177"/>
      <c r="JCR22" s="177"/>
      <c r="JCS22" s="177"/>
      <c r="JCT22" s="177"/>
      <c r="JCU22" s="177"/>
      <c r="JCV22" s="177"/>
      <c r="JCW22" s="177"/>
      <c r="JCX22" s="177"/>
      <c r="JCY22" s="177"/>
      <c r="JCZ22" s="177"/>
      <c r="JDA22" s="177"/>
      <c r="JDB22" s="177"/>
      <c r="JDC22" s="177"/>
      <c r="JDD22" s="177"/>
      <c r="JDE22" s="177"/>
      <c r="JDF22" s="177"/>
      <c r="JDG22" s="177"/>
      <c r="JDH22" s="177"/>
      <c r="JDI22" s="177"/>
      <c r="JDJ22" s="177"/>
      <c r="JDK22" s="177"/>
      <c r="JDL22" s="177"/>
      <c r="JDM22" s="177"/>
      <c r="JDN22" s="177"/>
      <c r="JDO22" s="177"/>
      <c r="JDP22" s="177"/>
      <c r="JDQ22" s="177"/>
      <c r="JDR22" s="177"/>
      <c r="JDS22" s="177"/>
      <c r="JDT22" s="177"/>
      <c r="JDU22" s="177"/>
      <c r="JDV22" s="177"/>
      <c r="JDW22" s="177"/>
      <c r="JDX22" s="177"/>
      <c r="JDY22" s="177"/>
      <c r="JDZ22" s="177"/>
      <c r="JEA22" s="177"/>
      <c r="JEB22" s="177"/>
      <c r="JEC22" s="177"/>
      <c r="JED22" s="177"/>
      <c r="JEE22" s="177"/>
      <c r="JEF22" s="177"/>
      <c r="JEG22" s="177"/>
      <c r="JEH22" s="177"/>
      <c r="JEI22" s="177"/>
      <c r="JEJ22" s="177"/>
      <c r="JEK22" s="177"/>
      <c r="JEL22" s="177"/>
      <c r="JEM22" s="177"/>
      <c r="JEN22" s="177"/>
      <c r="JEO22" s="177"/>
      <c r="JEP22" s="177"/>
      <c r="JEQ22" s="177"/>
      <c r="JER22" s="177"/>
      <c r="JES22" s="177"/>
      <c r="JET22" s="177"/>
      <c r="JEU22" s="177"/>
      <c r="JEV22" s="177"/>
      <c r="JEW22" s="177"/>
      <c r="JEX22" s="177"/>
      <c r="JEY22" s="177"/>
      <c r="JEZ22" s="177"/>
      <c r="JFA22" s="177"/>
      <c r="JFB22" s="177"/>
      <c r="JFC22" s="177"/>
      <c r="JFD22" s="177"/>
      <c r="JFE22" s="177"/>
      <c r="JFF22" s="177"/>
      <c r="JFG22" s="177"/>
      <c r="JFH22" s="177"/>
      <c r="JFI22" s="177"/>
      <c r="JFJ22" s="177"/>
      <c r="JFK22" s="177"/>
      <c r="JFL22" s="177"/>
      <c r="JFM22" s="177"/>
      <c r="JFN22" s="177"/>
      <c r="JFO22" s="177"/>
      <c r="JFP22" s="177"/>
      <c r="JFQ22" s="177"/>
      <c r="JFR22" s="177"/>
      <c r="JFS22" s="177"/>
      <c r="JFT22" s="177"/>
      <c r="JFU22" s="177"/>
      <c r="JFV22" s="177"/>
      <c r="JFW22" s="177"/>
      <c r="JFX22" s="177"/>
      <c r="JFY22" s="177"/>
      <c r="JFZ22" s="177"/>
      <c r="JGA22" s="177"/>
      <c r="JGB22" s="177"/>
      <c r="JGC22" s="177"/>
      <c r="JGD22" s="177"/>
      <c r="JGE22" s="177"/>
      <c r="JGF22" s="177"/>
      <c r="JGG22" s="177"/>
      <c r="JGH22" s="177"/>
      <c r="JGI22" s="177"/>
      <c r="JGJ22" s="177"/>
      <c r="JGK22" s="177"/>
      <c r="JGL22" s="177"/>
      <c r="JGM22" s="177"/>
      <c r="JGN22" s="177"/>
      <c r="JGO22" s="177"/>
      <c r="JGP22" s="177"/>
      <c r="JGQ22" s="177"/>
      <c r="JGR22" s="177"/>
      <c r="JGS22" s="177"/>
      <c r="JGT22" s="177"/>
      <c r="JGU22" s="177"/>
      <c r="JGV22" s="177"/>
      <c r="JGW22" s="177"/>
      <c r="JGX22" s="177"/>
      <c r="JGY22" s="177"/>
      <c r="JGZ22" s="177"/>
      <c r="JHA22" s="177"/>
      <c r="JHB22" s="177"/>
      <c r="JHC22" s="177"/>
      <c r="JHD22" s="177"/>
      <c r="JHE22" s="177"/>
      <c r="JHF22" s="177"/>
      <c r="JHG22" s="177"/>
      <c r="JHH22" s="177"/>
      <c r="JHI22" s="177"/>
      <c r="JHJ22" s="177"/>
      <c r="JHK22" s="177"/>
      <c r="JHL22" s="177"/>
      <c r="JHM22" s="177"/>
      <c r="JHN22" s="177"/>
      <c r="JHO22" s="177"/>
      <c r="JHP22" s="177"/>
      <c r="JHQ22" s="177"/>
      <c r="JHR22" s="177"/>
      <c r="JHS22" s="177"/>
      <c r="JHT22" s="177"/>
      <c r="JHU22" s="177"/>
      <c r="JHV22" s="177"/>
      <c r="JHW22" s="177"/>
      <c r="JHX22" s="177"/>
      <c r="JHY22" s="177"/>
      <c r="JHZ22" s="177"/>
      <c r="JIA22" s="177"/>
      <c r="JIB22" s="177"/>
      <c r="JIC22" s="177"/>
      <c r="JID22" s="177"/>
      <c r="JIE22" s="177"/>
      <c r="JIF22" s="177"/>
      <c r="JIG22" s="177"/>
      <c r="JIH22" s="177"/>
      <c r="JII22" s="177"/>
      <c r="JIJ22" s="177"/>
      <c r="JIK22" s="177"/>
      <c r="JIL22" s="177"/>
      <c r="JIM22" s="177"/>
      <c r="JIN22" s="177"/>
      <c r="JIO22" s="177"/>
      <c r="JIP22" s="177"/>
      <c r="JIQ22" s="177"/>
      <c r="JIR22" s="177"/>
      <c r="JIS22" s="177"/>
      <c r="JIT22" s="177"/>
      <c r="JIU22" s="177"/>
      <c r="JIV22" s="177"/>
      <c r="JIW22" s="177"/>
      <c r="JIX22" s="177"/>
      <c r="JIY22" s="177"/>
      <c r="JIZ22" s="177"/>
      <c r="JJA22" s="177"/>
      <c r="JJB22" s="177"/>
      <c r="JJC22" s="177"/>
      <c r="JJD22" s="177"/>
      <c r="JJE22" s="177"/>
      <c r="JJF22" s="177"/>
      <c r="JJG22" s="177"/>
      <c r="JJH22" s="177"/>
      <c r="JJI22" s="177"/>
      <c r="JJJ22" s="177"/>
      <c r="JJK22" s="177"/>
      <c r="JJL22" s="177"/>
      <c r="JJM22" s="177"/>
      <c r="JJN22" s="177"/>
      <c r="JJO22" s="177"/>
      <c r="JJP22" s="177"/>
      <c r="JJQ22" s="177"/>
      <c r="JJR22" s="177"/>
      <c r="JJS22" s="177"/>
      <c r="JJT22" s="177"/>
      <c r="JJU22" s="177"/>
      <c r="JJV22" s="177"/>
      <c r="JJW22" s="177"/>
      <c r="JJX22" s="177"/>
      <c r="JJY22" s="177"/>
      <c r="JJZ22" s="177"/>
      <c r="JKA22" s="177"/>
      <c r="JKB22" s="177"/>
      <c r="JKC22" s="177"/>
      <c r="JKD22" s="177"/>
      <c r="JKE22" s="177"/>
      <c r="JKF22" s="177"/>
      <c r="JKG22" s="177"/>
      <c r="JKH22" s="177"/>
      <c r="JKI22" s="177"/>
      <c r="JKJ22" s="177"/>
      <c r="JKK22" s="177"/>
      <c r="JKL22" s="177"/>
      <c r="JKM22" s="177"/>
      <c r="JKN22" s="177"/>
      <c r="JKO22" s="177"/>
      <c r="JKP22" s="177"/>
      <c r="JKQ22" s="177"/>
      <c r="JKR22" s="177"/>
      <c r="JKS22" s="177"/>
      <c r="JKT22" s="177"/>
      <c r="JKU22" s="177"/>
      <c r="JKV22" s="177"/>
      <c r="JKW22" s="177"/>
      <c r="JKX22" s="177"/>
      <c r="JKY22" s="177"/>
      <c r="JKZ22" s="177"/>
      <c r="JLA22" s="177"/>
      <c r="JLB22" s="177"/>
      <c r="JLC22" s="177"/>
      <c r="JLD22" s="177"/>
      <c r="JLE22" s="177"/>
      <c r="JLF22" s="177"/>
      <c r="JLG22" s="177"/>
      <c r="JLH22" s="177"/>
      <c r="JLI22" s="177"/>
      <c r="JLJ22" s="177"/>
      <c r="JLK22" s="177"/>
      <c r="JLL22" s="177"/>
      <c r="JLM22" s="177"/>
      <c r="JLN22" s="177"/>
      <c r="JLO22" s="177"/>
      <c r="JLP22" s="177"/>
      <c r="JLQ22" s="177"/>
      <c r="JLR22" s="177"/>
      <c r="JLS22" s="177"/>
      <c r="JLT22" s="177"/>
      <c r="JLU22" s="177"/>
      <c r="JLV22" s="177"/>
      <c r="JLW22" s="177"/>
      <c r="JLX22" s="177"/>
      <c r="JLY22" s="177"/>
      <c r="JLZ22" s="177"/>
      <c r="JMA22" s="177"/>
      <c r="JMB22" s="177"/>
      <c r="JMC22" s="177"/>
      <c r="JMD22" s="177"/>
      <c r="JME22" s="177"/>
      <c r="JMF22" s="177"/>
      <c r="JMG22" s="177"/>
      <c r="JMH22" s="177"/>
      <c r="JMI22" s="177"/>
      <c r="JMJ22" s="177"/>
      <c r="JMK22" s="177"/>
      <c r="JML22" s="177"/>
      <c r="JMM22" s="177"/>
      <c r="JMN22" s="177"/>
      <c r="JMO22" s="177"/>
      <c r="JMP22" s="177"/>
      <c r="JMQ22" s="177"/>
      <c r="JMR22" s="177"/>
      <c r="JMS22" s="177"/>
      <c r="JMT22" s="177"/>
      <c r="JMU22" s="177"/>
      <c r="JMV22" s="177"/>
      <c r="JMW22" s="177"/>
      <c r="JMX22" s="177"/>
      <c r="JMY22" s="177"/>
      <c r="JMZ22" s="177"/>
      <c r="JNA22" s="177"/>
      <c r="JNB22" s="177"/>
      <c r="JNC22" s="177"/>
      <c r="JND22" s="177"/>
      <c r="JNE22" s="177"/>
      <c r="JNF22" s="177"/>
      <c r="JNG22" s="177"/>
      <c r="JNH22" s="177"/>
      <c r="JNI22" s="177"/>
      <c r="JNJ22" s="177"/>
      <c r="JNK22" s="177"/>
      <c r="JNL22" s="177"/>
      <c r="JNM22" s="177"/>
      <c r="JNN22" s="177"/>
      <c r="JNO22" s="177"/>
      <c r="JNP22" s="177"/>
      <c r="JNQ22" s="177"/>
      <c r="JNR22" s="177"/>
      <c r="JNS22" s="177"/>
      <c r="JNT22" s="177"/>
      <c r="JNU22" s="177"/>
      <c r="JNV22" s="177"/>
      <c r="JNW22" s="177"/>
      <c r="JNX22" s="177"/>
      <c r="JNY22" s="177"/>
      <c r="JNZ22" s="177"/>
      <c r="JOA22" s="177"/>
      <c r="JOB22" s="177"/>
      <c r="JOC22" s="177"/>
      <c r="JOD22" s="177"/>
      <c r="JOE22" s="177"/>
      <c r="JOF22" s="177"/>
      <c r="JOG22" s="177"/>
      <c r="JOH22" s="177"/>
      <c r="JOI22" s="177"/>
      <c r="JOJ22" s="177"/>
      <c r="JOK22" s="177"/>
      <c r="JOL22" s="177"/>
      <c r="JOM22" s="177"/>
      <c r="JON22" s="177"/>
      <c r="JOO22" s="177"/>
      <c r="JOP22" s="177"/>
      <c r="JOQ22" s="177"/>
      <c r="JOR22" s="177"/>
      <c r="JOS22" s="177"/>
      <c r="JOT22" s="177"/>
      <c r="JOU22" s="177"/>
      <c r="JOV22" s="177"/>
      <c r="JOW22" s="177"/>
      <c r="JOX22" s="177"/>
      <c r="JOY22" s="177"/>
      <c r="JOZ22" s="177"/>
      <c r="JPA22" s="177"/>
      <c r="JPB22" s="177"/>
      <c r="JPC22" s="177"/>
      <c r="JPD22" s="177"/>
      <c r="JPE22" s="177"/>
      <c r="JPF22" s="177"/>
      <c r="JPG22" s="177"/>
      <c r="JPH22" s="177"/>
      <c r="JPI22" s="177"/>
      <c r="JPJ22" s="177"/>
      <c r="JPK22" s="177"/>
      <c r="JPL22" s="177"/>
      <c r="JPM22" s="177"/>
      <c r="JPN22" s="177"/>
      <c r="JPO22" s="177"/>
      <c r="JPP22" s="177"/>
      <c r="JPQ22" s="177"/>
      <c r="JPR22" s="177"/>
      <c r="JPS22" s="177"/>
      <c r="JPT22" s="177"/>
      <c r="JPU22" s="177"/>
      <c r="JPV22" s="177"/>
      <c r="JPW22" s="177"/>
      <c r="JPX22" s="177"/>
      <c r="JPY22" s="177"/>
      <c r="JPZ22" s="177"/>
      <c r="JQA22" s="177"/>
      <c r="JQB22" s="177"/>
      <c r="JQC22" s="177"/>
      <c r="JQD22" s="177"/>
      <c r="JQE22" s="177"/>
      <c r="JQF22" s="177"/>
      <c r="JQG22" s="177"/>
      <c r="JQH22" s="177"/>
      <c r="JQI22" s="177"/>
      <c r="JQJ22" s="177"/>
      <c r="JQK22" s="177"/>
      <c r="JQL22" s="177"/>
      <c r="JQM22" s="177"/>
      <c r="JQN22" s="177"/>
      <c r="JQO22" s="177"/>
      <c r="JQP22" s="177"/>
      <c r="JQQ22" s="177"/>
      <c r="JQR22" s="177"/>
      <c r="JQS22" s="177"/>
      <c r="JQT22" s="177"/>
      <c r="JQU22" s="177"/>
      <c r="JQV22" s="177"/>
      <c r="JQW22" s="177"/>
      <c r="JQX22" s="177"/>
      <c r="JQY22" s="177"/>
      <c r="JQZ22" s="177"/>
      <c r="JRA22" s="177"/>
      <c r="JRB22" s="177"/>
      <c r="JRC22" s="177"/>
      <c r="JRD22" s="177"/>
      <c r="JRE22" s="177"/>
      <c r="JRF22" s="177"/>
      <c r="JRG22" s="177"/>
      <c r="JRH22" s="177"/>
      <c r="JRI22" s="177"/>
      <c r="JRJ22" s="177"/>
      <c r="JRK22" s="177"/>
      <c r="JRL22" s="177"/>
      <c r="JRM22" s="177"/>
      <c r="JRN22" s="177"/>
      <c r="JRO22" s="177"/>
      <c r="JRP22" s="177"/>
      <c r="JRQ22" s="177"/>
      <c r="JRR22" s="177"/>
      <c r="JRS22" s="177"/>
      <c r="JRT22" s="177"/>
      <c r="JRU22" s="177"/>
      <c r="JRV22" s="177"/>
      <c r="JRW22" s="177"/>
      <c r="JRX22" s="177"/>
      <c r="JRY22" s="177"/>
      <c r="JRZ22" s="177"/>
      <c r="JSA22" s="177"/>
      <c r="JSB22" s="177"/>
      <c r="JSC22" s="177"/>
      <c r="JSD22" s="177"/>
      <c r="JSE22" s="177"/>
      <c r="JSF22" s="177"/>
      <c r="JSG22" s="177"/>
      <c r="JSH22" s="177"/>
      <c r="JSI22" s="177"/>
      <c r="JSJ22" s="177"/>
      <c r="JSK22" s="177"/>
      <c r="JSL22" s="177"/>
      <c r="JSM22" s="177"/>
      <c r="JSN22" s="177"/>
      <c r="JSO22" s="177"/>
      <c r="JSP22" s="177"/>
      <c r="JSQ22" s="177"/>
      <c r="JSR22" s="177"/>
      <c r="JSS22" s="177"/>
      <c r="JST22" s="177"/>
      <c r="JSU22" s="177"/>
      <c r="JSV22" s="177"/>
      <c r="JSW22" s="177"/>
      <c r="JSX22" s="177"/>
      <c r="JSY22" s="177"/>
      <c r="JSZ22" s="177"/>
      <c r="JTA22" s="177"/>
      <c r="JTB22" s="177"/>
      <c r="JTC22" s="177"/>
      <c r="JTD22" s="177"/>
      <c r="JTE22" s="177"/>
      <c r="JTF22" s="177"/>
      <c r="JTG22" s="177"/>
      <c r="JTH22" s="177"/>
      <c r="JTI22" s="177"/>
      <c r="JTJ22" s="177"/>
      <c r="JTK22" s="177"/>
      <c r="JTL22" s="177"/>
      <c r="JTM22" s="177"/>
      <c r="JTN22" s="177"/>
      <c r="JTO22" s="177"/>
      <c r="JTP22" s="177"/>
      <c r="JTQ22" s="177"/>
      <c r="JTR22" s="177"/>
      <c r="JTS22" s="177"/>
      <c r="JTT22" s="177"/>
      <c r="JTU22" s="177"/>
      <c r="JTV22" s="177"/>
      <c r="JTW22" s="177"/>
      <c r="JTX22" s="177"/>
      <c r="JTY22" s="177"/>
      <c r="JTZ22" s="177"/>
      <c r="JUA22" s="177"/>
      <c r="JUB22" s="177"/>
      <c r="JUC22" s="177"/>
      <c r="JUD22" s="177"/>
      <c r="JUE22" s="177"/>
      <c r="JUF22" s="177"/>
      <c r="JUG22" s="177"/>
      <c r="JUH22" s="177"/>
      <c r="JUI22" s="177"/>
      <c r="JUJ22" s="177"/>
      <c r="JUK22" s="177"/>
      <c r="JUL22" s="177"/>
      <c r="JUM22" s="177"/>
      <c r="JUN22" s="177"/>
      <c r="JUO22" s="177"/>
      <c r="JUP22" s="177"/>
      <c r="JUQ22" s="177"/>
      <c r="JUR22" s="177"/>
      <c r="JUS22" s="177"/>
      <c r="JUT22" s="177"/>
      <c r="JUU22" s="177"/>
      <c r="JUV22" s="177"/>
      <c r="JUW22" s="177"/>
      <c r="JUX22" s="177"/>
      <c r="JUY22" s="177"/>
      <c r="JUZ22" s="177"/>
      <c r="JVA22" s="177"/>
      <c r="JVB22" s="177"/>
      <c r="JVC22" s="177"/>
      <c r="JVD22" s="177"/>
      <c r="JVE22" s="177"/>
      <c r="JVF22" s="177"/>
      <c r="JVG22" s="177"/>
      <c r="JVH22" s="177"/>
      <c r="JVI22" s="177"/>
      <c r="JVJ22" s="177"/>
      <c r="JVK22" s="177"/>
      <c r="JVL22" s="177"/>
      <c r="JVM22" s="177"/>
      <c r="JVN22" s="177"/>
      <c r="JVO22" s="177"/>
      <c r="JVP22" s="177"/>
      <c r="JVQ22" s="177"/>
      <c r="JVR22" s="177"/>
      <c r="JVS22" s="177"/>
      <c r="JVT22" s="177"/>
      <c r="JVU22" s="177"/>
      <c r="JVV22" s="177"/>
      <c r="JVW22" s="177"/>
      <c r="JVX22" s="177"/>
      <c r="JVY22" s="177"/>
      <c r="JVZ22" s="177"/>
      <c r="JWA22" s="177"/>
      <c r="JWB22" s="177"/>
      <c r="JWC22" s="177"/>
      <c r="JWD22" s="177"/>
      <c r="JWE22" s="177"/>
      <c r="JWF22" s="177"/>
      <c r="JWG22" s="177"/>
      <c r="JWH22" s="177"/>
      <c r="JWI22" s="177"/>
      <c r="JWJ22" s="177"/>
      <c r="JWK22" s="177"/>
      <c r="JWL22" s="177"/>
      <c r="JWM22" s="177"/>
      <c r="JWN22" s="177"/>
      <c r="JWO22" s="177"/>
      <c r="JWP22" s="177"/>
      <c r="JWQ22" s="177"/>
      <c r="JWR22" s="177"/>
      <c r="JWS22" s="177"/>
      <c r="JWT22" s="177"/>
      <c r="JWU22" s="177"/>
      <c r="JWV22" s="177"/>
      <c r="JWW22" s="177"/>
      <c r="JWX22" s="177"/>
      <c r="JWY22" s="177"/>
      <c r="JWZ22" s="177"/>
      <c r="JXA22" s="177"/>
      <c r="JXB22" s="177"/>
      <c r="JXC22" s="177"/>
      <c r="JXD22" s="177"/>
      <c r="JXE22" s="177"/>
      <c r="JXF22" s="177"/>
      <c r="JXG22" s="177"/>
      <c r="JXH22" s="177"/>
      <c r="JXI22" s="177"/>
      <c r="JXJ22" s="177"/>
      <c r="JXK22" s="177"/>
      <c r="JXL22" s="177"/>
      <c r="JXM22" s="177"/>
      <c r="JXN22" s="177"/>
      <c r="JXO22" s="177"/>
      <c r="JXP22" s="177"/>
      <c r="JXQ22" s="177"/>
      <c r="JXR22" s="177"/>
      <c r="JXS22" s="177"/>
      <c r="JXT22" s="177"/>
      <c r="JXU22" s="177"/>
      <c r="JXV22" s="177"/>
      <c r="JXW22" s="177"/>
      <c r="JXX22" s="177"/>
      <c r="JXY22" s="177"/>
      <c r="JXZ22" s="177"/>
      <c r="JYA22" s="177"/>
      <c r="JYB22" s="177"/>
      <c r="JYC22" s="177"/>
      <c r="JYD22" s="177"/>
      <c r="JYE22" s="177"/>
      <c r="JYF22" s="177"/>
      <c r="JYG22" s="177"/>
      <c r="JYH22" s="177"/>
      <c r="JYI22" s="177"/>
      <c r="JYJ22" s="177"/>
      <c r="JYK22" s="177"/>
      <c r="JYL22" s="177"/>
      <c r="JYM22" s="177"/>
      <c r="JYN22" s="177"/>
      <c r="JYO22" s="177"/>
      <c r="JYP22" s="177"/>
      <c r="JYQ22" s="177"/>
      <c r="JYR22" s="177"/>
      <c r="JYS22" s="177"/>
      <c r="JYT22" s="177"/>
      <c r="JYU22" s="177"/>
      <c r="JYV22" s="177"/>
      <c r="JYW22" s="177"/>
      <c r="JYX22" s="177"/>
      <c r="JYY22" s="177"/>
      <c r="JYZ22" s="177"/>
      <c r="JZA22" s="177"/>
      <c r="JZB22" s="177"/>
      <c r="JZC22" s="177"/>
      <c r="JZD22" s="177"/>
      <c r="JZE22" s="177"/>
      <c r="JZF22" s="177"/>
      <c r="JZG22" s="177"/>
      <c r="JZH22" s="177"/>
      <c r="JZI22" s="177"/>
      <c r="JZJ22" s="177"/>
      <c r="JZK22" s="177"/>
      <c r="JZL22" s="177"/>
      <c r="JZM22" s="177"/>
      <c r="JZN22" s="177"/>
      <c r="JZO22" s="177"/>
      <c r="JZP22" s="177"/>
      <c r="JZQ22" s="177"/>
      <c r="JZR22" s="177"/>
      <c r="JZS22" s="177"/>
      <c r="JZT22" s="177"/>
      <c r="JZU22" s="177"/>
      <c r="JZV22" s="177"/>
      <c r="JZW22" s="177"/>
      <c r="JZX22" s="177"/>
      <c r="JZY22" s="177"/>
      <c r="JZZ22" s="177"/>
      <c r="KAA22" s="177"/>
      <c r="KAB22" s="177"/>
      <c r="KAC22" s="177"/>
      <c r="KAD22" s="177"/>
      <c r="KAE22" s="177"/>
      <c r="KAF22" s="177"/>
      <c r="KAG22" s="177"/>
      <c r="KAH22" s="177"/>
      <c r="KAI22" s="177"/>
      <c r="KAJ22" s="177"/>
      <c r="KAK22" s="177"/>
      <c r="KAL22" s="177"/>
      <c r="KAM22" s="177"/>
      <c r="KAN22" s="177"/>
      <c r="KAO22" s="177"/>
      <c r="KAP22" s="177"/>
      <c r="KAQ22" s="177"/>
      <c r="KAR22" s="177"/>
      <c r="KAS22" s="177"/>
      <c r="KAT22" s="177"/>
      <c r="KAU22" s="177"/>
      <c r="KAV22" s="177"/>
      <c r="KAW22" s="177"/>
      <c r="KAX22" s="177"/>
      <c r="KAY22" s="177"/>
      <c r="KAZ22" s="177"/>
      <c r="KBA22" s="177"/>
      <c r="KBB22" s="177"/>
      <c r="KBC22" s="177"/>
      <c r="KBD22" s="177"/>
      <c r="KBE22" s="177"/>
      <c r="KBF22" s="177"/>
      <c r="KBG22" s="177"/>
      <c r="KBH22" s="177"/>
      <c r="KBI22" s="177"/>
      <c r="KBJ22" s="177"/>
      <c r="KBK22" s="177"/>
      <c r="KBL22" s="177"/>
      <c r="KBM22" s="177"/>
      <c r="KBN22" s="177"/>
      <c r="KBO22" s="177"/>
      <c r="KBP22" s="177"/>
      <c r="KBQ22" s="177"/>
      <c r="KBR22" s="177"/>
      <c r="KBS22" s="177"/>
      <c r="KBT22" s="177"/>
      <c r="KBU22" s="177"/>
      <c r="KBV22" s="177"/>
      <c r="KBW22" s="177"/>
      <c r="KBX22" s="177"/>
      <c r="KBY22" s="177"/>
      <c r="KBZ22" s="177"/>
      <c r="KCA22" s="177"/>
      <c r="KCB22" s="177"/>
      <c r="KCC22" s="177"/>
      <c r="KCD22" s="177"/>
      <c r="KCE22" s="177"/>
      <c r="KCF22" s="177"/>
      <c r="KCG22" s="177"/>
      <c r="KCH22" s="177"/>
      <c r="KCI22" s="177"/>
      <c r="KCJ22" s="177"/>
      <c r="KCK22" s="177"/>
      <c r="KCL22" s="177"/>
      <c r="KCM22" s="177"/>
      <c r="KCN22" s="177"/>
      <c r="KCO22" s="177"/>
      <c r="KCP22" s="177"/>
      <c r="KCQ22" s="177"/>
      <c r="KCR22" s="177"/>
      <c r="KCS22" s="177"/>
      <c r="KCT22" s="177"/>
      <c r="KCU22" s="177"/>
      <c r="KCV22" s="177"/>
      <c r="KCW22" s="177"/>
      <c r="KCX22" s="177"/>
      <c r="KCY22" s="177"/>
      <c r="KCZ22" s="177"/>
      <c r="KDA22" s="177"/>
      <c r="KDB22" s="177"/>
      <c r="KDC22" s="177"/>
      <c r="KDD22" s="177"/>
      <c r="KDE22" s="177"/>
      <c r="KDF22" s="177"/>
      <c r="KDG22" s="177"/>
      <c r="KDH22" s="177"/>
      <c r="KDI22" s="177"/>
      <c r="KDJ22" s="177"/>
      <c r="KDK22" s="177"/>
      <c r="KDL22" s="177"/>
      <c r="KDM22" s="177"/>
      <c r="KDN22" s="177"/>
      <c r="KDO22" s="177"/>
      <c r="KDP22" s="177"/>
      <c r="KDQ22" s="177"/>
      <c r="KDR22" s="177"/>
      <c r="KDS22" s="177"/>
      <c r="KDT22" s="177"/>
      <c r="KDU22" s="177"/>
      <c r="KDV22" s="177"/>
      <c r="KDW22" s="177"/>
      <c r="KDX22" s="177"/>
      <c r="KDY22" s="177"/>
      <c r="KDZ22" s="177"/>
      <c r="KEA22" s="177"/>
      <c r="KEB22" s="177"/>
      <c r="KEC22" s="177"/>
      <c r="KED22" s="177"/>
      <c r="KEE22" s="177"/>
      <c r="KEF22" s="177"/>
      <c r="KEG22" s="177"/>
      <c r="KEH22" s="177"/>
      <c r="KEI22" s="177"/>
      <c r="KEJ22" s="177"/>
      <c r="KEK22" s="177"/>
      <c r="KEL22" s="177"/>
      <c r="KEM22" s="177"/>
      <c r="KEN22" s="177"/>
      <c r="KEO22" s="177"/>
      <c r="KEP22" s="177"/>
      <c r="KEQ22" s="177"/>
      <c r="KER22" s="177"/>
      <c r="KES22" s="177"/>
      <c r="KET22" s="177"/>
      <c r="KEU22" s="177"/>
      <c r="KEV22" s="177"/>
      <c r="KEW22" s="177"/>
      <c r="KEX22" s="177"/>
      <c r="KEY22" s="177"/>
      <c r="KEZ22" s="177"/>
      <c r="KFA22" s="177"/>
      <c r="KFB22" s="177"/>
      <c r="KFC22" s="177"/>
      <c r="KFD22" s="177"/>
      <c r="KFE22" s="177"/>
      <c r="KFF22" s="177"/>
      <c r="KFG22" s="177"/>
      <c r="KFH22" s="177"/>
      <c r="KFI22" s="177"/>
      <c r="KFJ22" s="177"/>
      <c r="KFK22" s="177"/>
      <c r="KFL22" s="177"/>
      <c r="KFM22" s="177"/>
      <c r="KFN22" s="177"/>
      <c r="KFO22" s="177"/>
      <c r="KFP22" s="177"/>
      <c r="KFQ22" s="177"/>
      <c r="KFR22" s="177"/>
      <c r="KFS22" s="177"/>
      <c r="KFT22" s="177"/>
      <c r="KFU22" s="177"/>
      <c r="KFV22" s="177"/>
      <c r="KFW22" s="177"/>
      <c r="KFX22" s="177"/>
      <c r="KFY22" s="177"/>
      <c r="KFZ22" s="177"/>
      <c r="KGA22" s="177"/>
      <c r="KGB22" s="177"/>
      <c r="KGC22" s="177"/>
      <c r="KGD22" s="177"/>
      <c r="KGE22" s="177"/>
      <c r="KGF22" s="177"/>
      <c r="KGG22" s="177"/>
      <c r="KGH22" s="177"/>
      <c r="KGI22" s="177"/>
      <c r="KGJ22" s="177"/>
      <c r="KGK22" s="177"/>
      <c r="KGL22" s="177"/>
      <c r="KGM22" s="177"/>
      <c r="KGN22" s="177"/>
      <c r="KGO22" s="177"/>
      <c r="KGP22" s="177"/>
      <c r="KGQ22" s="177"/>
      <c r="KGR22" s="177"/>
      <c r="KGS22" s="177"/>
      <c r="KGT22" s="177"/>
      <c r="KGU22" s="177"/>
      <c r="KGV22" s="177"/>
      <c r="KGW22" s="177"/>
      <c r="KGX22" s="177"/>
      <c r="KGY22" s="177"/>
      <c r="KGZ22" s="177"/>
      <c r="KHA22" s="177"/>
      <c r="KHB22" s="177"/>
      <c r="KHC22" s="177"/>
      <c r="KHD22" s="177"/>
      <c r="KHE22" s="177"/>
      <c r="KHF22" s="177"/>
      <c r="KHG22" s="177"/>
      <c r="KHH22" s="177"/>
      <c r="KHI22" s="177"/>
      <c r="KHJ22" s="177"/>
      <c r="KHK22" s="177"/>
      <c r="KHL22" s="177"/>
      <c r="KHM22" s="177"/>
      <c r="KHN22" s="177"/>
      <c r="KHO22" s="177"/>
      <c r="KHP22" s="177"/>
      <c r="KHQ22" s="177"/>
      <c r="KHR22" s="177"/>
      <c r="KHS22" s="177"/>
      <c r="KHT22" s="177"/>
      <c r="KHU22" s="177"/>
      <c r="KHV22" s="177"/>
      <c r="KHW22" s="177"/>
      <c r="KHX22" s="177"/>
      <c r="KHY22" s="177"/>
      <c r="KHZ22" s="177"/>
      <c r="KIA22" s="177"/>
      <c r="KIB22" s="177"/>
      <c r="KIC22" s="177"/>
      <c r="KID22" s="177"/>
      <c r="KIE22" s="177"/>
      <c r="KIF22" s="177"/>
      <c r="KIG22" s="177"/>
      <c r="KIH22" s="177"/>
      <c r="KII22" s="177"/>
      <c r="KIJ22" s="177"/>
      <c r="KIK22" s="177"/>
      <c r="KIL22" s="177"/>
      <c r="KIM22" s="177"/>
      <c r="KIN22" s="177"/>
      <c r="KIO22" s="177"/>
      <c r="KIP22" s="177"/>
      <c r="KIQ22" s="177"/>
      <c r="KIR22" s="177"/>
      <c r="KIS22" s="177"/>
      <c r="KIT22" s="177"/>
      <c r="KIU22" s="177"/>
      <c r="KIV22" s="177"/>
      <c r="KIW22" s="177"/>
      <c r="KIX22" s="177"/>
      <c r="KIY22" s="177"/>
      <c r="KIZ22" s="177"/>
      <c r="KJA22" s="177"/>
      <c r="KJB22" s="177"/>
      <c r="KJC22" s="177"/>
      <c r="KJD22" s="177"/>
      <c r="KJE22" s="177"/>
      <c r="KJF22" s="177"/>
      <c r="KJG22" s="177"/>
      <c r="KJH22" s="177"/>
      <c r="KJI22" s="177"/>
      <c r="KJJ22" s="177"/>
      <c r="KJK22" s="177"/>
      <c r="KJL22" s="177"/>
      <c r="KJM22" s="177"/>
      <c r="KJN22" s="177"/>
      <c r="KJO22" s="177"/>
      <c r="KJP22" s="177"/>
      <c r="KJQ22" s="177"/>
      <c r="KJR22" s="177"/>
      <c r="KJS22" s="177"/>
      <c r="KJT22" s="177"/>
      <c r="KJU22" s="177"/>
      <c r="KJV22" s="177"/>
      <c r="KJW22" s="177"/>
      <c r="KJX22" s="177"/>
      <c r="KJY22" s="177"/>
      <c r="KJZ22" s="177"/>
      <c r="KKA22" s="177"/>
      <c r="KKB22" s="177"/>
      <c r="KKC22" s="177"/>
      <c r="KKD22" s="177"/>
      <c r="KKE22" s="177"/>
      <c r="KKF22" s="177"/>
      <c r="KKG22" s="177"/>
      <c r="KKH22" s="177"/>
      <c r="KKI22" s="177"/>
      <c r="KKJ22" s="177"/>
      <c r="KKK22" s="177"/>
      <c r="KKL22" s="177"/>
      <c r="KKM22" s="177"/>
      <c r="KKN22" s="177"/>
      <c r="KKO22" s="177"/>
      <c r="KKP22" s="177"/>
      <c r="KKQ22" s="177"/>
      <c r="KKR22" s="177"/>
      <c r="KKS22" s="177"/>
      <c r="KKT22" s="177"/>
      <c r="KKU22" s="177"/>
      <c r="KKV22" s="177"/>
      <c r="KKW22" s="177"/>
      <c r="KKX22" s="177"/>
      <c r="KKY22" s="177"/>
      <c r="KKZ22" s="177"/>
      <c r="KLA22" s="177"/>
      <c r="KLB22" s="177"/>
      <c r="KLC22" s="177"/>
      <c r="KLD22" s="177"/>
      <c r="KLE22" s="177"/>
      <c r="KLF22" s="177"/>
      <c r="KLG22" s="177"/>
      <c r="KLH22" s="177"/>
      <c r="KLI22" s="177"/>
      <c r="KLJ22" s="177"/>
      <c r="KLK22" s="177"/>
      <c r="KLL22" s="177"/>
      <c r="KLM22" s="177"/>
      <c r="KLN22" s="177"/>
      <c r="KLO22" s="177"/>
      <c r="KLP22" s="177"/>
      <c r="KLQ22" s="177"/>
      <c r="KLR22" s="177"/>
      <c r="KLS22" s="177"/>
      <c r="KLT22" s="177"/>
      <c r="KLU22" s="177"/>
      <c r="KLV22" s="177"/>
      <c r="KLW22" s="177"/>
      <c r="KLX22" s="177"/>
      <c r="KLY22" s="177"/>
      <c r="KLZ22" s="177"/>
      <c r="KMA22" s="177"/>
      <c r="KMB22" s="177"/>
      <c r="KMC22" s="177"/>
      <c r="KMD22" s="177"/>
      <c r="KME22" s="177"/>
      <c r="KMF22" s="177"/>
      <c r="KMG22" s="177"/>
      <c r="KMH22" s="177"/>
      <c r="KMI22" s="177"/>
      <c r="KMJ22" s="177"/>
      <c r="KMK22" s="177"/>
      <c r="KML22" s="177"/>
      <c r="KMM22" s="177"/>
      <c r="KMN22" s="177"/>
      <c r="KMO22" s="177"/>
      <c r="KMP22" s="177"/>
      <c r="KMQ22" s="177"/>
      <c r="KMR22" s="177"/>
      <c r="KMS22" s="177"/>
      <c r="KMT22" s="177"/>
      <c r="KMU22" s="177"/>
      <c r="KMV22" s="177"/>
      <c r="KMW22" s="177"/>
      <c r="KMX22" s="177"/>
      <c r="KMY22" s="177"/>
      <c r="KMZ22" s="177"/>
      <c r="KNA22" s="177"/>
      <c r="KNB22" s="177"/>
      <c r="KNC22" s="177"/>
      <c r="KND22" s="177"/>
      <c r="KNE22" s="177"/>
      <c r="KNF22" s="177"/>
      <c r="KNG22" s="177"/>
      <c r="KNH22" s="177"/>
      <c r="KNI22" s="177"/>
      <c r="KNJ22" s="177"/>
      <c r="KNK22" s="177"/>
      <c r="KNL22" s="177"/>
      <c r="KNM22" s="177"/>
      <c r="KNN22" s="177"/>
      <c r="KNO22" s="177"/>
      <c r="KNP22" s="177"/>
      <c r="KNQ22" s="177"/>
      <c r="KNR22" s="177"/>
      <c r="KNS22" s="177"/>
      <c r="KNT22" s="177"/>
      <c r="KNU22" s="177"/>
      <c r="KNV22" s="177"/>
      <c r="KNW22" s="177"/>
      <c r="KNX22" s="177"/>
      <c r="KNY22" s="177"/>
      <c r="KNZ22" s="177"/>
      <c r="KOA22" s="177"/>
      <c r="KOB22" s="177"/>
      <c r="KOC22" s="177"/>
      <c r="KOD22" s="177"/>
      <c r="KOE22" s="177"/>
      <c r="KOF22" s="177"/>
      <c r="KOG22" s="177"/>
      <c r="KOH22" s="177"/>
      <c r="KOI22" s="177"/>
      <c r="KOJ22" s="177"/>
      <c r="KOK22" s="177"/>
      <c r="KOL22" s="177"/>
      <c r="KOM22" s="177"/>
      <c r="KON22" s="177"/>
      <c r="KOO22" s="177"/>
      <c r="KOP22" s="177"/>
      <c r="KOQ22" s="177"/>
      <c r="KOR22" s="177"/>
      <c r="KOS22" s="177"/>
      <c r="KOT22" s="177"/>
      <c r="KOU22" s="177"/>
      <c r="KOV22" s="177"/>
      <c r="KOW22" s="177"/>
      <c r="KOX22" s="177"/>
      <c r="KOY22" s="177"/>
      <c r="KOZ22" s="177"/>
      <c r="KPA22" s="177"/>
      <c r="KPB22" s="177"/>
      <c r="KPC22" s="177"/>
      <c r="KPD22" s="177"/>
      <c r="KPE22" s="177"/>
      <c r="KPF22" s="177"/>
      <c r="KPG22" s="177"/>
      <c r="KPH22" s="177"/>
      <c r="KPI22" s="177"/>
      <c r="KPJ22" s="177"/>
      <c r="KPK22" s="177"/>
      <c r="KPL22" s="177"/>
      <c r="KPM22" s="177"/>
      <c r="KPN22" s="177"/>
      <c r="KPO22" s="177"/>
      <c r="KPP22" s="177"/>
      <c r="KPQ22" s="177"/>
      <c r="KPR22" s="177"/>
      <c r="KPS22" s="177"/>
      <c r="KPT22" s="177"/>
      <c r="KPU22" s="177"/>
      <c r="KPV22" s="177"/>
      <c r="KPW22" s="177"/>
      <c r="KPX22" s="177"/>
      <c r="KPY22" s="177"/>
      <c r="KPZ22" s="177"/>
      <c r="KQA22" s="177"/>
      <c r="KQB22" s="177"/>
      <c r="KQC22" s="177"/>
      <c r="KQD22" s="177"/>
      <c r="KQE22" s="177"/>
      <c r="KQF22" s="177"/>
      <c r="KQG22" s="177"/>
      <c r="KQH22" s="177"/>
      <c r="KQI22" s="177"/>
      <c r="KQJ22" s="177"/>
      <c r="KQK22" s="177"/>
      <c r="KQL22" s="177"/>
      <c r="KQM22" s="177"/>
      <c r="KQN22" s="177"/>
      <c r="KQO22" s="177"/>
      <c r="KQP22" s="177"/>
      <c r="KQQ22" s="177"/>
      <c r="KQR22" s="177"/>
      <c r="KQS22" s="177"/>
      <c r="KQT22" s="177"/>
      <c r="KQU22" s="177"/>
      <c r="KQV22" s="177"/>
      <c r="KQW22" s="177"/>
      <c r="KQX22" s="177"/>
      <c r="KQY22" s="177"/>
      <c r="KQZ22" s="177"/>
      <c r="KRA22" s="177"/>
      <c r="KRB22" s="177"/>
      <c r="KRC22" s="177"/>
      <c r="KRD22" s="177"/>
      <c r="KRE22" s="177"/>
      <c r="KRF22" s="177"/>
      <c r="KRG22" s="177"/>
      <c r="KRH22" s="177"/>
      <c r="KRI22" s="177"/>
      <c r="KRJ22" s="177"/>
      <c r="KRK22" s="177"/>
      <c r="KRL22" s="177"/>
      <c r="KRM22" s="177"/>
      <c r="KRN22" s="177"/>
      <c r="KRO22" s="177"/>
      <c r="KRP22" s="177"/>
      <c r="KRQ22" s="177"/>
      <c r="KRR22" s="177"/>
      <c r="KRS22" s="177"/>
      <c r="KRT22" s="177"/>
      <c r="KRU22" s="177"/>
      <c r="KRV22" s="177"/>
      <c r="KRW22" s="177"/>
      <c r="KRX22" s="177"/>
      <c r="KRY22" s="177"/>
      <c r="KRZ22" s="177"/>
      <c r="KSA22" s="177"/>
      <c r="KSB22" s="177"/>
      <c r="KSC22" s="177"/>
      <c r="KSD22" s="177"/>
      <c r="KSE22" s="177"/>
      <c r="KSF22" s="177"/>
      <c r="KSG22" s="177"/>
      <c r="KSH22" s="177"/>
      <c r="KSI22" s="177"/>
      <c r="KSJ22" s="177"/>
      <c r="KSK22" s="177"/>
      <c r="KSL22" s="177"/>
      <c r="KSM22" s="177"/>
      <c r="KSN22" s="177"/>
      <c r="KSO22" s="177"/>
      <c r="KSP22" s="177"/>
      <c r="KSQ22" s="177"/>
      <c r="KSR22" s="177"/>
      <c r="KSS22" s="177"/>
      <c r="KST22" s="177"/>
      <c r="KSU22" s="177"/>
      <c r="KSV22" s="177"/>
      <c r="KSW22" s="177"/>
      <c r="KSX22" s="177"/>
      <c r="KSY22" s="177"/>
      <c r="KSZ22" s="177"/>
      <c r="KTA22" s="177"/>
      <c r="KTB22" s="177"/>
      <c r="KTC22" s="177"/>
      <c r="KTD22" s="177"/>
      <c r="KTE22" s="177"/>
      <c r="KTF22" s="177"/>
      <c r="KTG22" s="177"/>
      <c r="KTH22" s="177"/>
      <c r="KTI22" s="177"/>
      <c r="KTJ22" s="177"/>
      <c r="KTK22" s="177"/>
      <c r="KTL22" s="177"/>
      <c r="KTM22" s="177"/>
      <c r="KTN22" s="177"/>
      <c r="KTO22" s="177"/>
      <c r="KTP22" s="177"/>
      <c r="KTQ22" s="177"/>
      <c r="KTR22" s="177"/>
      <c r="KTS22" s="177"/>
      <c r="KTT22" s="177"/>
      <c r="KTU22" s="177"/>
      <c r="KTV22" s="177"/>
      <c r="KTW22" s="177"/>
      <c r="KTX22" s="177"/>
      <c r="KTY22" s="177"/>
      <c r="KTZ22" s="177"/>
      <c r="KUA22" s="177"/>
      <c r="KUB22" s="177"/>
      <c r="KUC22" s="177"/>
      <c r="KUD22" s="177"/>
      <c r="KUE22" s="177"/>
      <c r="KUF22" s="177"/>
      <c r="KUG22" s="177"/>
      <c r="KUH22" s="177"/>
      <c r="KUI22" s="177"/>
      <c r="KUJ22" s="177"/>
      <c r="KUK22" s="177"/>
      <c r="KUL22" s="177"/>
      <c r="KUM22" s="177"/>
      <c r="KUN22" s="177"/>
      <c r="KUO22" s="177"/>
      <c r="KUP22" s="177"/>
      <c r="KUQ22" s="177"/>
      <c r="KUR22" s="177"/>
      <c r="KUS22" s="177"/>
      <c r="KUT22" s="177"/>
      <c r="KUU22" s="177"/>
      <c r="KUV22" s="177"/>
      <c r="KUW22" s="177"/>
      <c r="KUX22" s="177"/>
      <c r="KUY22" s="177"/>
      <c r="KUZ22" s="177"/>
      <c r="KVA22" s="177"/>
      <c r="KVB22" s="177"/>
      <c r="KVC22" s="177"/>
      <c r="KVD22" s="177"/>
      <c r="KVE22" s="177"/>
      <c r="KVF22" s="177"/>
      <c r="KVG22" s="177"/>
      <c r="KVH22" s="177"/>
      <c r="KVI22" s="177"/>
      <c r="KVJ22" s="177"/>
      <c r="KVK22" s="177"/>
      <c r="KVL22" s="177"/>
      <c r="KVM22" s="177"/>
      <c r="KVN22" s="177"/>
      <c r="KVO22" s="177"/>
      <c r="KVP22" s="177"/>
      <c r="KVQ22" s="177"/>
      <c r="KVR22" s="177"/>
      <c r="KVS22" s="177"/>
      <c r="KVT22" s="177"/>
      <c r="KVU22" s="177"/>
      <c r="KVV22" s="177"/>
      <c r="KVW22" s="177"/>
      <c r="KVX22" s="177"/>
      <c r="KVY22" s="177"/>
      <c r="KVZ22" s="177"/>
      <c r="KWA22" s="177"/>
      <c r="KWB22" s="177"/>
      <c r="KWC22" s="177"/>
      <c r="KWD22" s="177"/>
      <c r="KWE22" s="177"/>
      <c r="KWF22" s="177"/>
      <c r="KWG22" s="177"/>
      <c r="KWH22" s="177"/>
      <c r="KWI22" s="177"/>
      <c r="KWJ22" s="177"/>
      <c r="KWK22" s="177"/>
      <c r="KWL22" s="177"/>
      <c r="KWM22" s="177"/>
      <c r="KWN22" s="177"/>
      <c r="KWO22" s="177"/>
      <c r="KWP22" s="177"/>
      <c r="KWQ22" s="177"/>
      <c r="KWR22" s="177"/>
      <c r="KWS22" s="177"/>
      <c r="KWT22" s="177"/>
      <c r="KWU22" s="177"/>
      <c r="KWV22" s="177"/>
      <c r="KWW22" s="177"/>
      <c r="KWX22" s="177"/>
      <c r="KWY22" s="177"/>
      <c r="KWZ22" s="177"/>
      <c r="KXA22" s="177"/>
      <c r="KXB22" s="177"/>
      <c r="KXC22" s="177"/>
      <c r="KXD22" s="177"/>
      <c r="KXE22" s="177"/>
      <c r="KXF22" s="177"/>
      <c r="KXG22" s="177"/>
      <c r="KXH22" s="177"/>
      <c r="KXI22" s="177"/>
      <c r="KXJ22" s="177"/>
      <c r="KXK22" s="177"/>
      <c r="KXL22" s="177"/>
      <c r="KXM22" s="177"/>
      <c r="KXN22" s="177"/>
      <c r="KXO22" s="177"/>
      <c r="KXP22" s="177"/>
      <c r="KXQ22" s="177"/>
      <c r="KXR22" s="177"/>
      <c r="KXS22" s="177"/>
      <c r="KXT22" s="177"/>
      <c r="KXU22" s="177"/>
      <c r="KXV22" s="177"/>
      <c r="KXW22" s="177"/>
      <c r="KXX22" s="177"/>
      <c r="KXY22" s="177"/>
      <c r="KXZ22" s="177"/>
      <c r="KYA22" s="177"/>
      <c r="KYB22" s="177"/>
      <c r="KYC22" s="177"/>
      <c r="KYD22" s="177"/>
      <c r="KYE22" s="177"/>
      <c r="KYF22" s="177"/>
      <c r="KYG22" s="177"/>
      <c r="KYH22" s="177"/>
      <c r="KYI22" s="177"/>
      <c r="KYJ22" s="177"/>
      <c r="KYK22" s="177"/>
      <c r="KYL22" s="177"/>
      <c r="KYM22" s="177"/>
      <c r="KYN22" s="177"/>
      <c r="KYO22" s="177"/>
      <c r="KYP22" s="177"/>
      <c r="KYQ22" s="177"/>
      <c r="KYR22" s="177"/>
      <c r="KYS22" s="177"/>
      <c r="KYT22" s="177"/>
      <c r="KYU22" s="177"/>
      <c r="KYV22" s="177"/>
      <c r="KYW22" s="177"/>
      <c r="KYX22" s="177"/>
      <c r="KYY22" s="177"/>
      <c r="KYZ22" s="177"/>
      <c r="KZA22" s="177"/>
      <c r="KZB22" s="177"/>
      <c r="KZC22" s="177"/>
      <c r="KZD22" s="177"/>
      <c r="KZE22" s="177"/>
      <c r="KZF22" s="177"/>
      <c r="KZG22" s="177"/>
      <c r="KZH22" s="177"/>
      <c r="KZI22" s="177"/>
      <c r="KZJ22" s="177"/>
      <c r="KZK22" s="177"/>
      <c r="KZL22" s="177"/>
      <c r="KZM22" s="177"/>
      <c r="KZN22" s="177"/>
      <c r="KZO22" s="177"/>
      <c r="KZP22" s="177"/>
      <c r="KZQ22" s="177"/>
      <c r="KZR22" s="177"/>
      <c r="KZS22" s="177"/>
      <c r="KZT22" s="177"/>
      <c r="KZU22" s="177"/>
      <c r="KZV22" s="177"/>
      <c r="KZW22" s="177"/>
      <c r="KZX22" s="177"/>
      <c r="KZY22" s="177"/>
      <c r="KZZ22" s="177"/>
      <c r="LAA22" s="177"/>
      <c r="LAB22" s="177"/>
      <c r="LAC22" s="177"/>
      <c r="LAD22" s="177"/>
      <c r="LAE22" s="177"/>
      <c r="LAF22" s="177"/>
      <c r="LAG22" s="177"/>
      <c r="LAH22" s="177"/>
      <c r="LAI22" s="177"/>
      <c r="LAJ22" s="177"/>
      <c r="LAK22" s="177"/>
      <c r="LAL22" s="177"/>
      <c r="LAM22" s="177"/>
      <c r="LAN22" s="177"/>
      <c r="LAO22" s="177"/>
      <c r="LAP22" s="177"/>
      <c r="LAQ22" s="177"/>
      <c r="LAR22" s="177"/>
      <c r="LAS22" s="177"/>
      <c r="LAT22" s="177"/>
      <c r="LAU22" s="177"/>
      <c r="LAV22" s="177"/>
      <c r="LAW22" s="177"/>
      <c r="LAX22" s="177"/>
      <c r="LAY22" s="177"/>
      <c r="LAZ22" s="177"/>
      <c r="LBA22" s="177"/>
      <c r="LBB22" s="177"/>
      <c r="LBC22" s="177"/>
      <c r="LBD22" s="177"/>
      <c r="LBE22" s="177"/>
      <c r="LBF22" s="177"/>
      <c r="LBG22" s="177"/>
      <c r="LBH22" s="177"/>
      <c r="LBI22" s="177"/>
      <c r="LBJ22" s="177"/>
      <c r="LBK22" s="177"/>
      <c r="LBL22" s="177"/>
      <c r="LBM22" s="177"/>
      <c r="LBN22" s="177"/>
      <c r="LBO22" s="177"/>
      <c r="LBP22" s="177"/>
      <c r="LBQ22" s="177"/>
      <c r="LBR22" s="177"/>
      <c r="LBS22" s="177"/>
      <c r="LBT22" s="177"/>
      <c r="LBU22" s="177"/>
      <c r="LBV22" s="177"/>
      <c r="LBW22" s="177"/>
      <c r="LBX22" s="177"/>
      <c r="LBY22" s="177"/>
      <c r="LBZ22" s="177"/>
      <c r="LCA22" s="177"/>
      <c r="LCB22" s="177"/>
      <c r="LCC22" s="177"/>
      <c r="LCD22" s="177"/>
      <c r="LCE22" s="177"/>
      <c r="LCF22" s="177"/>
      <c r="LCG22" s="177"/>
      <c r="LCH22" s="177"/>
      <c r="LCI22" s="177"/>
      <c r="LCJ22" s="177"/>
      <c r="LCK22" s="177"/>
      <c r="LCL22" s="177"/>
      <c r="LCM22" s="177"/>
      <c r="LCN22" s="177"/>
      <c r="LCO22" s="177"/>
      <c r="LCP22" s="177"/>
      <c r="LCQ22" s="177"/>
      <c r="LCR22" s="177"/>
      <c r="LCS22" s="177"/>
      <c r="LCT22" s="177"/>
      <c r="LCU22" s="177"/>
      <c r="LCV22" s="177"/>
      <c r="LCW22" s="177"/>
      <c r="LCX22" s="177"/>
      <c r="LCY22" s="177"/>
      <c r="LCZ22" s="177"/>
      <c r="LDA22" s="177"/>
      <c r="LDB22" s="177"/>
      <c r="LDC22" s="177"/>
      <c r="LDD22" s="177"/>
      <c r="LDE22" s="177"/>
      <c r="LDF22" s="177"/>
      <c r="LDG22" s="177"/>
      <c r="LDH22" s="177"/>
      <c r="LDI22" s="177"/>
      <c r="LDJ22" s="177"/>
      <c r="LDK22" s="177"/>
      <c r="LDL22" s="177"/>
      <c r="LDM22" s="177"/>
      <c r="LDN22" s="177"/>
      <c r="LDO22" s="177"/>
      <c r="LDP22" s="177"/>
      <c r="LDQ22" s="177"/>
      <c r="LDR22" s="177"/>
      <c r="LDS22" s="177"/>
      <c r="LDT22" s="177"/>
      <c r="LDU22" s="177"/>
      <c r="LDV22" s="177"/>
      <c r="LDW22" s="177"/>
      <c r="LDX22" s="177"/>
      <c r="LDY22" s="177"/>
      <c r="LDZ22" s="177"/>
      <c r="LEA22" s="177"/>
      <c r="LEB22" s="177"/>
      <c r="LEC22" s="177"/>
      <c r="LED22" s="177"/>
      <c r="LEE22" s="177"/>
      <c r="LEF22" s="177"/>
      <c r="LEG22" s="177"/>
      <c r="LEH22" s="177"/>
      <c r="LEI22" s="177"/>
      <c r="LEJ22" s="177"/>
      <c r="LEK22" s="177"/>
      <c r="LEL22" s="177"/>
      <c r="LEM22" s="177"/>
      <c r="LEN22" s="177"/>
      <c r="LEO22" s="177"/>
      <c r="LEP22" s="177"/>
      <c r="LEQ22" s="177"/>
      <c r="LER22" s="177"/>
      <c r="LES22" s="177"/>
      <c r="LET22" s="177"/>
      <c r="LEU22" s="177"/>
      <c r="LEV22" s="177"/>
      <c r="LEW22" s="177"/>
      <c r="LEX22" s="177"/>
      <c r="LEY22" s="177"/>
      <c r="LEZ22" s="177"/>
      <c r="LFA22" s="177"/>
      <c r="LFB22" s="177"/>
      <c r="LFC22" s="177"/>
      <c r="LFD22" s="177"/>
      <c r="LFE22" s="177"/>
      <c r="LFF22" s="177"/>
      <c r="LFG22" s="177"/>
      <c r="LFH22" s="177"/>
      <c r="LFI22" s="177"/>
      <c r="LFJ22" s="177"/>
      <c r="LFK22" s="177"/>
      <c r="LFL22" s="177"/>
      <c r="LFM22" s="177"/>
      <c r="LFN22" s="177"/>
      <c r="LFO22" s="177"/>
      <c r="LFP22" s="177"/>
      <c r="LFQ22" s="177"/>
      <c r="LFR22" s="177"/>
      <c r="LFS22" s="177"/>
      <c r="LFT22" s="177"/>
      <c r="LFU22" s="177"/>
      <c r="LFV22" s="177"/>
      <c r="LFW22" s="177"/>
      <c r="LFX22" s="177"/>
      <c r="LFY22" s="177"/>
      <c r="LFZ22" s="177"/>
      <c r="LGA22" s="177"/>
      <c r="LGB22" s="177"/>
      <c r="LGC22" s="177"/>
      <c r="LGD22" s="177"/>
      <c r="LGE22" s="177"/>
      <c r="LGF22" s="177"/>
      <c r="LGG22" s="177"/>
      <c r="LGH22" s="177"/>
      <c r="LGI22" s="177"/>
      <c r="LGJ22" s="177"/>
      <c r="LGK22" s="177"/>
      <c r="LGL22" s="177"/>
      <c r="LGM22" s="177"/>
      <c r="LGN22" s="177"/>
      <c r="LGO22" s="177"/>
      <c r="LGP22" s="177"/>
      <c r="LGQ22" s="177"/>
      <c r="LGR22" s="177"/>
      <c r="LGS22" s="177"/>
      <c r="LGT22" s="177"/>
      <c r="LGU22" s="177"/>
      <c r="LGV22" s="177"/>
      <c r="LGW22" s="177"/>
      <c r="LGX22" s="177"/>
      <c r="LGY22" s="177"/>
      <c r="LGZ22" s="177"/>
      <c r="LHA22" s="177"/>
      <c r="LHB22" s="177"/>
      <c r="LHC22" s="177"/>
      <c r="LHD22" s="177"/>
      <c r="LHE22" s="177"/>
      <c r="LHF22" s="177"/>
      <c r="LHG22" s="177"/>
      <c r="LHH22" s="177"/>
      <c r="LHI22" s="177"/>
      <c r="LHJ22" s="177"/>
      <c r="LHK22" s="177"/>
      <c r="LHL22" s="177"/>
      <c r="LHM22" s="177"/>
      <c r="LHN22" s="177"/>
      <c r="LHO22" s="177"/>
      <c r="LHP22" s="177"/>
      <c r="LHQ22" s="177"/>
      <c r="LHR22" s="177"/>
      <c r="LHS22" s="177"/>
      <c r="LHT22" s="177"/>
      <c r="LHU22" s="177"/>
      <c r="LHV22" s="177"/>
      <c r="LHW22" s="177"/>
      <c r="LHX22" s="177"/>
      <c r="LHY22" s="177"/>
      <c r="LHZ22" s="177"/>
      <c r="LIA22" s="177"/>
      <c r="LIB22" s="177"/>
      <c r="LIC22" s="177"/>
      <c r="LID22" s="177"/>
      <c r="LIE22" s="177"/>
      <c r="LIF22" s="177"/>
      <c r="LIG22" s="177"/>
      <c r="LIH22" s="177"/>
      <c r="LII22" s="177"/>
      <c r="LIJ22" s="177"/>
      <c r="LIK22" s="177"/>
      <c r="LIL22" s="177"/>
      <c r="LIM22" s="177"/>
      <c r="LIN22" s="177"/>
      <c r="LIO22" s="177"/>
      <c r="LIP22" s="177"/>
      <c r="LIQ22" s="177"/>
      <c r="LIR22" s="177"/>
      <c r="LIS22" s="177"/>
      <c r="LIT22" s="177"/>
      <c r="LIU22" s="177"/>
      <c r="LIV22" s="177"/>
      <c r="LIW22" s="177"/>
      <c r="LIX22" s="177"/>
      <c r="LIY22" s="177"/>
      <c r="LIZ22" s="177"/>
      <c r="LJA22" s="177"/>
      <c r="LJB22" s="177"/>
      <c r="LJC22" s="177"/>
      <c r="LJD22" s="177"/>
      <c r="LJE22" s="177"/>
      <c r="LJF22" s="177"/>
      <c r="LJG22" s="177"/>
      <c r="LJH22" s="177"/>
      <c r="LJI22" s="177"/>
      <c r="LJJ22" s="177"/>
      <c r="LJK22" s="177"/>
      <c r="LJL22" s="177"/>
      <c r="LJM22" s="177"/>
      <c r="LJN22" s="177"/>
      <c r="LJO22" s="177"/>
      <c r="LJP22" s="177"/>
      <c r="LJQ22" s="177"/>
      <c r="LJR22" s="177"/>
      <c r="LJS22" s="177"/>
      <c r="LJT22" s="177"/>
      <c r="LJU22" s="177"/>
      <c r="LJV22" s="177"/>
      <c r="LJW22" s="177"/>
      <c r="LJX22" s="177"/>
      <c r="LJY22" s="177"/>
      <c r="LJZ22" s="177"/>
      <c r="LKA22" s="177"/>
      <c r="LKB22" s="177"/>
      <c r="LKC22" s="177"/>
      <c r="LKD22" s="177"/>
      <c r="LKE22" s="177"/>
      <c r="LKF22" s="177"/>
      <c r="LKG22" s="177"/>
      <c r="LKH22" s="177"/>
      <c r="LKI22" s="177"/>
      <c r="LKJ22" s="177"/>
      <c r="LKK22" s="177"/>
      <c r="LKL22" s="177"/>
      <c r="LKM22" s="177"/>
      <c r="LKN22" s="177"/>
      <c r="LKO22" s="177"/>
      <c r="LKP22" s="177"/>
      <c r="LKQ22" s="177"/>
      <c r="LKR22" s="177"/>
      <c r="LKS22" s="177"/>
      <c r="LKT22" s="177"/>
      <c r="LKU22" s="177"/>
      <c r="LKV22" s="177"/>
      <c r="LKW22" s="177"/>
      <c r="LKX22" s="177"/>
      <c r="LKY22" s="177"/>
      <c r="LKZ22" s="177"/>
      <c r="LLA22" s="177"/>
      <c r="LLB22" s="177"/>
      <c r="LLC22" s="177"/>
      <c r="LLD22" s="177"/>
      <c r="LLE22" s="177"/>
      <c r="LLF22" s="177"/>
      <c r="LLG22" s="177"/>
      <c r="LLH22" s="177"/>
      <c r="LLI22" s="177"/>
      <c r="LLJ22" s="177"/>
      <c r="LLK22" s="177"/>
      <c r="LLL22" s="177"/>
      <c r="LLM22" s="177"/>
      <c r="LLN22" s="177"/>
      <c r="LLO22" s="177"/>
      <c r="LLP22" s="177"/>
      <c r="LLQ22" s="177"/>
      <c r="LLR22" s="177"/>
      <c r="LLS22" s="177"/>
      <c r="LLT22" s="177"/>
      <c r="LLU22" s="177"/>
      <c r="LLV22" s="177"/>
      <c r="LLW22" s="177"/>
      <c r="LLX22" s="177"/>
      <c r="LLY22" s="177"/>
      <c r="LLZ22" s="177"/>
      <c r="LMA22" s="177"/>
      <c r="LMB22" s="177"/>
      <c r="LMC22" s="177"/>
      <c r="LMD22" s="177"/>
      <c r="LME22" s="177"/>
      <c r="LMF22" s="177"/>
      <c r="LMG22" s="177"/>
      <c r="LMH22" s="177"/>
      <c r="LMI22" s="177"/>
      <c r="LMJ22" s="177"/>
      <c r="LMK22" s="177"/>
      <c r="LML22" s="177"/>
      <c r="LMM22" s="177"/>
      <c r="LMN22" s="177"/>
      <c r="LMO22" s="177"/>
      <c r="LMP22" s="177"/>
      <c r="LMQ22" s="177"/>
      <c r="LMR22" s="177"/>
      <c r="LMS22" s="177"/>
      <c r="LMT22" s="177"/>
      <c r="LMU22" s="177"/>
      <c r="LMV22" s="177"/>
      <c r="LMW22" s="177"/>
      <c r="LMX22" s="177"/>
      <c r="LMY22" s="177"/>
      <c r="LMZ22" s="177"/>
      <c r="LNA22" s="177"/>
      <c r="LNB22" s="177"/>
      <c r="LNC22" s="177"/>
      <c r="LND22" s="177"/>
      <c r="LNE22" s="177"/>
      <c r="LNF22" s="177"/>
      <c r="LNG22" s="177"/>
      <c r="LNH22" s="177"/>
      <c r="LNI22" s="177"/>
      <c r="LNJ22" s="177"/>
      <c r="LNK22" s="177"/>
      <c r="LNL22" s="177"/>
      <c r="LNM22" s="177"/>
      <c r="LNN22" s="177"/>
      <c r="LNO22" s="177"/>
      <c r="LNP22" s="177"/>
      <c r="LNQ22" s="177"/>
      <c r="LNR22" s="177"/>
      <c r="LNS22" s="177"/>
      <c r="LNT22" s="177"/>
      <c r="LNU22" s="177"/>
      <c r="LNV22" s="177"/>
      <c r="LNW22" s="177"/>
      <c r="LNX22" s="177"/>
      <c r="LNY22" s="177"/>
      <c r="LNZ22" s="177"/>
      <c r="LOA22" s="177"/>
      <c r="LOB22" s="177"/>
      <c r="LOC22" s="177"/>
      <c r="LOD22" s="177"/>
      <c r="LOE22" s="177"/>
      <c r="LOF22" s="177"/>
      <c r="LOG22" s="177"/>
      <c r="LOH22" s="177"/>
      <c r="LOI22" s="177"/>
      <c r="LOJ22" s="177"/>
      <c r="LOK22" s="177"/>
      <c r="LOL22" s="177"/>
      <c r="LOM22" s="177"/>
      <c r="LON22" s="177"/>
      <c r="LOO22" s="177"/>
      <c r="LOP22" s="177"/>
      <c r="LOQ22" s="177"/>
      <c r="LOR22" s="177"/>
      <c r="LOS22" s="177"/>
      <c r="LOT22" s="177"/>
      <c r="LOU22" s="177"/>
      <c r="LOV22" s="177"/>
      <c r="LOW22" s="177"/>
      <c r="LOX22" s="177"/>
      <c r="LOY22" s="177"/>
      <c r="LOZ22" s="177"/>
      <c r="LPA22" s="177"/>
      <c r="LPB22" s="177"/>
      <c r="LPC22" s="177"/>
      <c r="LPD22" s="177"/>
      <c r="LPE22" s="177"/>
      <c r="LPF22" s="177"/>
      <c r="LPG22" s="177"/>
      <c r="LPH22" s="177"/>
      <c r="LPI22" s="177"/>
      <c r="LPJ22" s="177"/>
      <c r="LPK22" s="177"/>
      <c r="LPL22" s="177"/>
      <c r="LPM22" s="177"/>
      <c r="LPN22" s="177"/>
      <c r="LPO22" s="177"/>
      <c r="LPP22" s="177"/>
      <c r="LPQ22" s="177"/>
      <c r="LPR22" s="177"/>
      <c r="LPS22" s="177"/>
      <c r="LPT22" s="177"/>
      <c r="LPU22" s="177"/>
      <c r="LPV22" s="177"/>
      <c r="LPW22" s="177"/>
      <c r="LPX22" s="177"/>
      <c r="LPY22" s="177"/>
      <c r="LPZ22" s="177"/>
      <c r="LQA22" s="177"/>
      <c r="LQB22" s="177"/>
      <c r="LQC22" s="177"/>
      <c r="LQD22" s="177"/>
      <c r="LQE22" s="177"/>
      <c r="LQF22" s="177"/>
      <c r="LQG22" s="177"/>
      <c r="LQH22" s="177"/>
      <c r="LQI22" s="177"/>
      <c r="LQJ22" s="177"/>
      <c r="LQK22" s="177"/>
      <c r="LQL22" s="177"/>
      <c r="LQM22" s="177"/>
      <c r="LQN22" s="177"/>
      <c r="LQO22" s="177"/>
      <c r="LQP22" s="177"/>
      <c r="LQQ22" s="177"/>
      <c r="LQR22" s="177"/>
      <c r="LQS22" s="177"/>
      <c r="LQT22" s="177"/>
      <c r="LQU22" s="177"/>
      <c r="LQV22" s="177"/>
      <c r="LQW22" s="177"/>
      <c r="LQX22" s="177"/>
      <c r="LQY22" s="177"/>
      <c r="LQZ22" s="177"/>
      <c r="LRA22" s="177"/>
      <c r="LRB22" s="177"/>
      <c r="LRC22" s="177"/>
      <c r="LRD22" s="177"/>
      <c r="LRE22" s="177"/>
      <c r="LRF22" s="177"/>
      <c r="LRG22" s="177"/>
      <c r="LRH22" s="177"/>
      <c r="LRI22" s="177"/>
      <c r="LRJ22" s="177"/>
      <c r="LRK22" s="177"/>
      <c r="LRL22" s="177"/>
      <c r="LRM22" s="177"/>
      <c r="LRN22" s="177"/>
      <c r="LRO22" s="177"/>
      <c r="LRP22" s="177"/>
      <c r="LRQ22" s="177"/>
      <c r="LRR22" s="177"/>
      <c r="LRS22" s="177"/>
      <c r="LRT22" s="177"/>
      <c r="LRU22" s="177"/>
      <c r="LRV22" s="177"/>
      <c r="LRW22" s="177"/>
      <c r="LRX22" s="177"/>
      <c r="LRY22" s="177"/>
      <c r="LRZ22" s="177"/>
      <c r="LSA22" s="177"/>
      <c r="LSB22" s="177"/>
      <c r="LSC22" s="177"/>
      <c r="LSD22" s="177"/>
      <c r="LSE22" s="177"/>
      <c r="LSF22" s="177"/>
      <c r="LSG22" s="177"/>
      <c r="LSH22" s="177"/>
      <c r="LSI22" s="177"/>
      <c r="LSJ22" s="177"/>
      <c r="LSK22" s="177"/>
      <c r="LSL22" s="177"/>
      <c r="LSM22" s="177"/>
      <c r="LSN22" s="177"/>
      <c r="LSO22" s="177"/>
      <c r="LSP22" s="177"/>
      <c r="LSQ22" s="177"/>
      <c r="LSR22" s="177"/>
      <c r="LSS22" s="177"/>
      <c r="LST22" s="177"/>
      <c r="LSU22" s="177"/>
      <c r="LSV22" s="177"/>
      <c r="LSW22" s="177"/>
      <c r="LSX22" s="177"/>
      <c r="LSY22" s="177"/>
      <c r="LSZ22" s="177"/>
      <c r="LTA22" s="177"/>
      <c r="LTB22" s="177"/>
      <c r="LTC22" s="177"/>
      <c r="LTD22" s="177"/>
      <c r="LTE22" s="177"/>
      <c r="LTF22" s="177"/>
      <c r="LTG22" s="177"/>
      <c r="LTH22" s="177"/>
      <c r="LTI22" s="177"/>
      <c r="LTJ22" s="177"/>
      <c r="LTK22" s="177"/>
      <c r="LTL22" s="177"/>
      <c r="LTM22" s="177"/>
      <c r="LTN22" s="177"/>
      <c r="LTO22" s="177"/>
      <c r="LTP22" s="177"/>
      <c r="LTQ22" s="177"/>
      <c r="LTR22" s="177"/>
      <c r="LTS22" s="177"/>
      <c r="LTT22" s="177"/>
      <c r="LTU22" s="177"/>
      <c r="LTV22" s="177"/>
      <c r="LTW22" s="177"/>
      <c r="LTX22" s="177"/>
      <c r="LTY22" s="177"/>
      <c r="LTZ22" s="177"/>
      <c r="LUA22" s="177"/>
      <c r="LUB22" s="177"/>
      <c r="LUC22" s="177"/>
      <c r="LUD22" s="177"/>
      <c r="LUE22" s="177"/>
      <c r="LUF22" s="177"/>
      <c r="LUG22" s="177"/>
      <c r="LUH22" s="177"/>
      <c r="LUI22" s="177"/>
      <c r="LUJ22" s="177"/>
      <c r="LUK22" s="177"/>
      <c r="LUL22" s="177"/>
      <c r="LUM22" s="177"/>
      <c r="LUN22" s="177"/>
      <c r="LUO22" s="177"/>
      <c r="LUP22" s="177"/>
      <c r="LUQ22" s="177"/>
      <c r="LUR22" s="177"/>
      <c r="LUS22" s="177"/>
      <c r="LUT22" s="177"/>
      <c r="LUU22" s="177"/>
      <c r="LUV22" s="177"/>
      <c r="LUW22" s="177"/>
      <c r="LUX22" s="177"/>
      <c r="LUY22" s="177"/>
      <c r="LUZ22" s="177"/>
      <c r="LVA22" s="177"/>
      <c r="LVB22" s="177"/>
      <c r="LVC22" s="177"/>
      <c r="LVD22" s="177"/>
      <c r="LVE22" s="177"/>
      <c r="LVF22" s="177"/>
      <c r="LVG22" s="177"/>
      <c r="LVH22" s="177"/>
      <c r="LVI22" s="177"/>
      <c r="LVJ22" s="177"/>
      <c r="LVK22" s="177"/>
      <c r="LVL22" s="177"/>
      <c r="LVM22" s="177"/>
      <c r="LVN22" s="177"/>
      <c r="LVO22" s="177"/>
      <c r="LVP22" s="177"/>
      <c r="LVQ22" s="177"/>
      <c r="LVR22" s="177"/>
      <c r="LVS22" s="177"/>
      <c r="LVT22" s="177"/>
      <c r="LVU22" s="177"/>
      <c r="LVV22" s="177"/>
      <c r="LVW22" s="177"/>
      <c r="LVX22" s="177"/>
      <c r="LVY22" s="177"/>
      <c r="LVZ22" s="177"/>
      <c r="LWA22" s="177"/>
      <c r="LWB22" s="177"/>
      <c r="LWC22" s="177"/>
      <c r="LWD22" s="177"/>
      <c r="LWE22" s="177"/>
      <c r="LWF22" s="177"/>
      <c r="LWG22" s="177"/>
      <c r="LWH22" s="177"/>
      <c r="LWI22" s="177"/>
      <c r="LWJ22" s="177"/>
      <c r="LWK22" s="177"/>
      <c r="LWL22" s="177"/>
      <c r="LWM22" s="177"/>
      <c r="LWN22" s="177"/>
      <c r="LWO22" s="177"/>
      <c r="LWP22" s="177"/>
      <c r="LWQ22" s="177"/>
      <c r="LWR22" s="177"/>
      <c r="LWS22" s="177"/>
      <c r="LWT22" s="177"/>
      <c r="LWU22" s="177"/>
      <c r="LWV22" s="177"/>
      <c r="LWW22" s="177"/>
      <c r="LWX22" s="177"/>
      <c r="LWY22" s="177"/>
      <c r="LWZ22" s="177"/>
      <c r="LXA22" s="177"/>
      <c r="LXB22" s="177"/>
      <c r="LXC22" s="177"/>
      <c r="LXD22" s="177"/>
      <c r="LXE22" s="177"/>
      <c r="LXF22" s="177"/>
      <c r="LXG22" s="177"/>
      <c r="LXH22" s="177"/>
      <c r="LXI22" s="177"/>
      <c r="LXJ22" s="177"/>
      <c r="LXK22" s="177"/>
      <c r="LXL22" s="177"/>
      <c r="LXM22" s="177"/>
      <c r="LXN22" s="177"/>
      <c r="LXO22" s="177"/>
      <c r="LXP22" s="177"/>
      <c r="LXQ22" s="177"/>
      <c r="LXR22" s="177"/>
      <c r="LXS22" s="177"/>
      <c r="LXT22" s="177"/>
      <c r="LXU22" s="177"/>
      <c r="LXV22" s="177"/>
      <c r="LXW22" s="177"/>
      <c r="LXX22" s="177"/>
      <c r="LXY22" s="177"/>
      <c r="LXZ22" s="177"/>
      <c r="LYA22" s="177"/>
      <c r="LYB22" s="177"/>
      <c r="LYC22" s="177"/>
      <c r="LYD22" s="177"/>
      <c r="LYE22" s="177"/>
      <c r="LYF22" s="177"/>
      <c r="LYG22" s="177"/>
      <c r="LYH22" s="177"/>
      <c r="LYI22" s="177"/>
      <c r="LYJ22" s="177"/>
      <c r="LYK22" s="177"/>
      <c r="LYL22" s="177"/>
      <c r="LYM22" s="177"/>
      <c r="LYN22" s="177"/>
      <c r="LYO22" s="177"/>
      <c r="LYP22" s="177"/>
      <c r="LYQ22" s="177"/>
      <c r="LYR22" s="177"/>
      <c r="LYS22" s="177"/>
      <c r="LYT22" s="177"/>
      <c r="LYU22" s="177"/>
      <c r="LYV22" s="177"/>
      <c r="LYW22" s="177"/>
      <c r="LYX22" s="177"/>
      <c r="LYY22" s="177"/>
      <c r="LYZ22" s="177"/>
      <c r="LZA22" s="177"/>
      <c r="LZB22" s="177"/>
      <c r="LZC22" s="177"/>
      <c r="LZD22" s="177"/>
      <c r="LZE22" s="177"/>
      <c r="LZF22" s="177"/>
      <c r="LZG22" s="177"/>
      <c r="LZH22" s="177"/>
      <c r="LZI22" s="177"/>
      <c r="LZJ22" s="177"/>
      <c r="LZK22" s="177"/>
      <c r="LZL22" s="177"/>
      <c r="LZM22" s="177"/>
      <c r="LZN22" s="177"/>
      <c r="LZO22" s="177"/>
      <c r="LZP22" s="177"/>
      <c r="LZQ22" s="177"/>
      <c r="LZR22" s="177"/>
      <c r="LZS22" s="177"/>
      <c r="LZT22" s="177"/>
      <c r="LZU22" s="177"/>
      <c r="LZV22" s="177"/>
      <c r="LZW22" s="177"/>
      <c r="LZX22" s="177"/>
      <c r="LZY22" s="177"/>
      <c r="LZZ22" s="177"/>
      <c r="MAA22" s="177"/>
      <c r="MAB22" s="177"/>
      <c r="MAC22" s="177"/>
      <c r="MAD22" s="177"/>
      <c r="MAE22" s="177"/>
      <c r="MAF22" s="177"/>
      <c r="MAG22" s="177"/>
      <c r="MAH22" s="177"/>
      <c r="MAI22" s="177"/>
      <c r="MAJ22" s="177"/>
      <c r="MAK22" s="177"/>
      <c r="MAL22" s="177"/>
      <c r="MAM22" s="177"/>
      <c r="MAN22" s="177"/>
      <c r="MAO22" s="177"/>
      <c r="MAP22" s="177"/>
      <c r="MAQ22" s="177"/>
      <c r="MAR22" s="177"/>
      <c r="MAS22" s="177"/>
      <c r="MAT22" s="177"/>
      <c r="MAU22" s="177"/>
      <c r="MAV22" s="177"/>
      <c r="MAW22" s="177"/>
      <c r="MAX22" s="177"/>
      <c r="MAY22" s="177"/>
      <c r="MAZ22" s="177"/>
      <c r="MBA22" s="177"/>
      <c r="MBB22" s="177"/>
      <c r="MBC22" s="177"/>
      <c r="MBD22" s="177"/>
      <c r="MBE22" s="177"/>
      <c r="MBF22" s="177"/>
      <c r="MBG22" s="177"/>
      <c r="MBH22" s="177"/>
      <c r="MBI22" s="177"/>
      <c r="MBJ22" s="177"/>
      <c r="MBK22" s="177"/>
      <c r="MBL22" s="177"/>
      <c r="MBM22" s="177"/>
      <c r="MBN22" s="177"/>
      <c r="MBO22" s="177"/>
      <c r="MBP22" s="177"/>
      <c r="MBQ22" s="177"/>
      <c r="MBR22" s="177"/>
      <c r="MBS22" s="177"/>
      <c r="MBT22" s="177"/>
      <c r="MBU22" s="177"/>
      <c r="MBV22" s="177"/>
      <c r="MBW22" s="177"/>
      <c r="MBX22" s="177"/>
      <c r="MBY22" s="177"/>
      <c r="MBZ22" s="177"/>
      <c r="MCA22" s="177"/>
      <c r="MCB22" s="177"/>
      <c r="MCC22" s="177"/>
      <c r="MCD22" s="177"/>
      <c r="MCE22" s="177"/>
      <c r="MCF22" s="177"/>
      <c r="MCG22" s="177"/>
      <c r="MCH22" s="177"/>
      <c r="MCI22" s="177"/>
      <c r="MCJ22" s="177"/>
      <c r="MCK22" s="177"/>
      <c r="MCL22" s="177"/>
      <c r="MCM22" s="177"/>
      <c r="MCN22" s="177"/>
      <c r="MCO22" s="177"/>
      <c r="MCP22" s="177"/>
      <c r="MCQ22" s="177"/>
      <c r="MCR22" s="177"/>
      <c r="MCS22" s="177"/>
      <c r="MCT22" s="177"/>
      <c r="MCU22" s="177"/>
      <c r="MCV22" s="177"/>
      <c r="MCW22" s="177"/>
      <c r="MCX22" s="177"/>
      <c r="MCY22" s="177"/>
      <c r="MCZ22" s="177"/>
      <c r="MDA22" s="177"/>
      <c r="MDB22" s="177"/>
      <c r="MDC22" s="177"/>
      <c r="MDD22" s="177"/>
      <c r="MDE22" s="177"/>
      <c r="MDF22" s="177"/>
      <c r="MDG22" s="177"/>
      <c r="MDH22" s="177"/>
      <c r="MDI22" s="177"/>
      <c r="MDJ22" s="177"/>
      <c r="MDK22" s="177"/>
      <c r="MDL22" s="177"/>
      <c r="MDM22" s="177"/>
      <c r="MDN22" s="177"/>
      <c r="MDO22" s="177"/>
      <c r="MDP22" s="177"/>
      <c r="MDQ22" s="177"/>
      <c r="MDR22" s="177"/>
      <c r="MDS22" s="177"/>
      <c r="MDT22" s="177"/>
      <c r="MDU22" s="177"/>
      <c r="MDV22" s="177"/>
      <c r="MDW22" s="177"/>
      <c r="MDX22" s="177"/>
      <c r="MDY22" s="177"/>
      <c r="MDZ22" s="177"/>
      <c r="MEA22" s="177"/>
      <c r="MEB22" s="177"/>
      <c r="MEC22" s="177"/>
      <c r="MED22" s="177"/>
      <c r="MEE22" s="177"/>
      <c r="MEF22" s="177"/>
      <c r="MEG22" s="177"/>
      <c r="MEH22" s="177"/>
      <c r="MEI22" s="177"/>
      <c r="MEJ22" s="177"/>
      <c r="MEK22" s="177"/>
      <c r="MEL22" s="177"/>
      <c r="MEM22" s="177"/>
      <c r="MEN22" s="177"/>
      <c r="MEO22" s="177"/>
      <c r="MEP22" s="177"/>
      <c r="MEQ22" s="177"/>
      <c r="MER22" s="177"/>
      <c r="MES22" s="177"/>
      <c r="MET22" s="177"/>
      <c r="MEU22" s="177"/>
      <c r="MEV22" s="177"/>
      <c r="MEW22" s="177"/>
      <c r="MEX22" s="177"/>
      <c r="MEY22" s="177"/>
      <c r="MEZ22" s="177"/>
      <c r="MFA22" s="177"/>
      <c r="MFB22" s="177"/>
      <c r="MFC22" s="177"/>
      <c r="MFD22" s="177"/>
      <c r="MFE22" s="177"/>
      <c r="MFF22" s="177"/>
      <c r="MFG22" s="177"/>
      <c r="MFH22" s="177"/>
      <c r="MFI22" s="177"/>
      <c r="MFJ22" s="177"/>
      <c r="MFK22" s="177"/>
      <c r="MFL22" s="177"/>
      <c r="MFM22" s="177"/>
      <c r="MFN22" s="177"/>
      <c r="MFO22" s="177"/>
      <c r="MFP22" s="177"/>
      <c r="MFQ22" s="177"/>
      <c r="MFR22" s="177"/>
      <c r="MFS22" s="177"/>
      <c r="MFT22" s="177"/>
      <c r="MFU22" s="177"/>
      <c r="MFV22" s="177"/>
      <c r="MFW22" s="177"/>
      <c r="MFX22" s="177"/>
      <c r="MFY22" s="177"/>
      <c r="MFZ22" s="177"/>
      <c r="MGA22" s="177"/>
      <c r="MGB22" s="177"/>
      <c r="MGC22" s="177"/>
      <c r="MGD22" s="177"/>
      <c r="MGE22" s="177"/>
      <c r="MGF22" s="177"/>
      <c r="MGG22" s="177"/>
      <c r="MGH22" s="177"/>
      <c r="MGI22" s="177"/>
      <c r="MGJ22" s="177"/>
      <c r="MGK22" s="177"/>
      <c r="MGL22" s="177"/>
      <c r="MGM22" s="177"/>
      <c r="MGN22" s="177"/>
      <c r="MGO22" s="177"/>
      <c r="MGP22" s="177"/>
      <c r="MGQ22" s="177"/>
      <c r="MGR22" s="177"/>
      <c r="MGS22" s="177"/>
      <c r="MGT22" s="177"/>
      <c r="MGU22" s="177"/>
      <c r="MGV22" s="177"/>
      <c r="MGW22" s="177"/>
      <c r="MGX22" s="177"/>
      <c r="MGY22" s="177"/>
      <c r="MGZ22" s="177"/>
      <c r="MHA22" s="177"/>
      <c r="MHB22" s="177"/>
      <c r="MHC22" s="177"/>
      <c r="MHD22" s="177"/>
      <c r="MHE22" s="177"/>
      <c r="MHF22" s="177"/>
      <c r="MHG22" s="177"/>
      <c r="MHH22" s="177"/>
      <c r="MHI22" s="177"/>
      <c r="MHJ22" s="177"/>
      <c r="MHK22" s="177"/>
      <c r="MHL22" s="177"/>
      <c r="MHM22" s="177"/>
      <c r="MHN22" s="177"/>
      <c r="MHO22" s="177"/>
      <c r="MHP22" s="177"/>
      <c r="MHQ22" s="177"/>
      <c r="MHR22" s="177"/>
      <c r="MHS22" s="177"/>
      <c r="MHT22" s="177"/>
      <c r="MHU22" s="177"/>
      <c r="MHV22" s="177"/>
      <c r="MHW22" s="177"/>
      <c r="MHX22" s="177"/>
      <c r="MHY22" s="177"/>
      <c r="MHZ22" s="177"/>
      <c r="MIA22" s="177"/>
      <c r="MIB22" s="177"/>
      <c r="MIC22" s="177"/>
      <c r="MID22" s="177"/>
      <c r="MIE22" s="177"/>
      <c r="MIF22" s="177"/>
      <c r="MIG22" s="177"/>
      <c r="MIH22" s="177"/>
      <c r="MII22" s="177"/>
      <c r="MIJ22" s="177"/>
      <c r="MIK22" s="177"/>
      <c r="MIL22" s="177"/>
      <c r="MIM22" s="177"/>
      <c r="MIN22" s="177"/>
      <c r="MIO22" s="177"/>
      <c r="MIP22" s="177"/>
      <c r="MIQ22" s="177"/>
      <c r="MIR22" s="177"/>
      <c r="MIS22" s="177"/>
      <c r="MIT22" s="177"/>
      <c r="MIU22" s="177"/>
      <c r="MIV22" s="177"/>
      <c r="MIW22" s="177"/>
      <c r="MIX22" s="177"/>
      <c r="MIY22" s="177"/>
      <c r="MIZ22" s="177"/>
      <c r="MJA22" s="177"/>
      <c r="MJB22" s="177"/>
      <c r="MJC22" s="177"/>
      <c r="MJD22" s="177"/>
      <c r="MJE22" s="177"/>
      <c r="MJF22" s="177"/>
      <c r="MJG22" s="177"/>
      <c r="MJH22" s="177"/>
      <c r="MJI22" s="177"/>
      <c r="MJJ22" s="177"/>
      <c r="MJK22" s="177"/>
      <c r="MJL22" s="177"/>
      <c r="MJM22" s="177"/>
      <c r="MJN22" s="177"/>
      <c r="MJO22" s="177"/>
      <c r="MJP22" s="177"/>
      <c r="MJQ22" s="177"/>
      <c r="MJR22" s="177"/>
      <c r="MJS22" s="177"/>
      <c r="MJT22" s="177"/>
      <c r="MJU22" s="177"/>
      <c r="MJV22" s="177"/>
      <c r="MJW22" s="177"/>
      <c r="MJX22" s="177"/>
      <c r="MJY22" s="177"/>
      <c r="MJZ22" s="177"/>
      <c r="MKA22" s="177"/>
      <c r="MKB22" s="177"/>
      <c r="MKC22" s="177"/>
      <c r="MKD22" s="177"/>
      <c r="MKE22" s="177"/>
      <c r="MKF22" s="177"/>
      <c r="MKG22" s="177"/>
      <c r="MKH22" s="177"/>
      <c r="MKI22" s="177"/>
      <c r="MKJ22" s="177"/>
      <c r="MKK22" s="177"/>
      <c r="MKL22" s="177"/>
      <c r="MKM22" s="177"/>
      <c r="MKN22" s="177"/>
      <c r="MKO22" s="177"/>
      <c r="MKP22" s="177"/>
      <c r="MKQ22" s="177"/>
      <c r="MKR22" s="177"/>
      <c r="MKS22" s="177"/>
      <c r="MKT22" s="177"/>
      <c r="MKU22" s="177"/>
      <c r="MKV22" s="177"/>
      <c r="MKW22" s="177"/>
      <c r="MKX22" s="177"/>
      <c r="MKY22" s="177"/>
      <c r="MKZ22" s="177"/>
      <c r="MLA22" s="177"/>
      <c r="MLB22" s="177"/>
      <c r="MLC22" s="177"/>
      <c r="MLD22" s="177"/>
      <c r="MLE22" s="177"/>
      <c r="MLF22" s="177"/>
      <c r="MLG22" s="177"/>
      <c r="MLH22" s="177"/>
      <c r="MLI22" s="177"/>
      <c r="MLJ22" s="177"/>
      <c r="MLK22" s="177"/>
      <c r="MLL22" s="177"/>
      <c r="MLM22" s="177"/>
      <c r="MLN22" s="177"/>
      <c r="MLO22" s="177"/>
      <c r="MLP22" s="177"/>
      <c r="MLQ22" s="177"/>
      <c r="MLR22" s="177"/>
      <c r="MLS22" s="177"/>
      <c r="MLT22" s="177"/>
      <c r="MLU22" s="177"/>
      <c r="MLV22" s="177"/>
      <c r="MLW22" s="177"/>
      <c r="MLX22" s="177"/>
      <c r="MLY22" s="177"/>
      <c r="MLZ22" s="177"/>
      <c r="MMA22" s="177"/>
      <c r="MMB22" s="177"/>
      <c r="MMC22" s="177"/>
      <c r="MMD22" s="177"/>
      <c r="MME22" s="177"/>
      <c r="MMF22" s="177"/>
      <c r="MMG22" s="177"/>
      <c r="MMH22" s="177"/>
      <c r="MMI22" s="177"/>
      <c r="MMJ22" s="177"/>
      <c r="MMK22" s="177"/>
      <c r="MML22" s="177"/>
      <c r="MMM22" s="177"/>
      <c r="MMN22" s="177"/>
      <c r="MMO22" s="177"/>
      <c r="MMP22" s="177"/>
      <c r="MMQ22" s="177"/>
      <c r="MMR22" s="177"/>
      <c r="MMS22" s="177"/>
      <c r="MMT22" s="177"/>
      <c r="MMU22" s="177"/>
      <c r="MMV22" s="177"/>
      <c r="MMW22" s="177"/>
      <c r="MMX22" s="177"/>
      <c r="MMY22" s="177"/>
      <c r="MMZ22" s="177"/>
      <c r="MNA22" s="177"/>
      <c r="MNB22" s="177"/>
      <c r="MNC22" s="177"/>
      <c r="MND22" s="177"/>
      <c r="MNE22" s="177"/>
      <c r="MNF22" s="177"/>
      <c r="MNG22" s="177"/>
      <c r="MNH22" s="177"/>
      <c r="MNI22" s="177"/>
      <c r="MNJ22" s="177"/>
      <c r="MNK22" s="177"/>
      <c r="MNL22" s="177"/>
      <c r="MNM22" s="177"/>
      <c r="MNN22" s="177"/>
      <c r="MNO22" s="177"/>
      <c r="MNP22" s="177"/>
      <c r="MNQ22" s="177"/>
      <c r="MNR22" s="177"/>
      <c r="MNS22" s="177"/>
      <c r="MNT22" s="177"/>
      <c r="MNU22" s="177"/>
      <c r="MNV22" s="177"/>
      <c r="MNW22" s="177"/>
      <c r="MNX22" s="177"/>
      <c r="MNY22" s="177"/>
      <c r="MNZ22" s="177"/>
      <c r="MOA22" s="177"/>
      <c r="MOB22" s="177"/>
      <c r="MOC22" s="177"/>
      <c r="MOD22" s="177"/>
      <c r="MOE22" s="177"/>
      <c r="MOF22" s="177"/>
      <c r="MOG22" s="177"/>
      <c r="MOH22" s="177"/>
      <c r="MOI22" s="177"/>
      <c r="MOJ22" s="177"/>
      <c r="MOK22" s="177"/>
      <c r="MOL22" s="177"/>
      <c r="MOM22" s="177"/>
      <c r="MON22" s="177"/>
      <c r="MOO22" s="177"/>
      <c r="MOP22" s="177"/>
      <c r="MOQ22" s="177"/>
      <c r="MOR22" s="177"/>
      <c r="MOS22" s="177"/>
      <c r="MOT22" s="177"/>
      <c r="MOU22" s="177"/>
      <c r="MOV22" s="177"/>
      <c r="MOW22" s="177"/>
      <c r="MOX22" s="177"/>
      <c r="MOY22" s="177"/>
      <c r="MOZ22" s="177"/>
      <c r="MPA22" s="177"/>
      <c r="MPB22" s="177"/>
      <c r="MPC22" s="177"/>
      <c r="MPD22" s="177"/>
      <c r="MPE22" s="177"/>
      <c r="MPF22" s="177"/>
      <c r="MPG22" s="177"/>
      <c r="MPH22" s="177"/>
      <c r="MPI22" s="177"/>
      <c r="MPJ22" s="177"/>
      <c r="MPK22" s="177"/>
      <c r="MPL22" s="177"/>
      <c r="MPM22" s="177"/>
      <c r="MPN22" s="177"/>
      <c r="MPO22" s="177"/>
      <c r="MPP22" s="177"/>
      <c r="MPQ22" s="177"/>
      <c r="MPR22" s="177"/>
      <c r="MPS22" s="177"/>
      <c r="MPT22" s="177"/>
      <c r="MPU22" s="177"/>
      <c r="MPV22" s="177"/>
      <c r="MPW22" s="177"/>
      <c r="MPX22" s="177"/>
      <c r="MPY22" s="177"/>
      <c r="MPZ22" s="177"/>
      <c r="MQA22" s="177"/>
      <c r="MQB22" s="177"/>
      <c r="MQC22" s="177"/>
      <c r="MQD22" s="177"/>
      <c r="MQE22" s="177"/>
      <c r="MQF22" s="177"/>
      <c r="MQG22" s="177"/>
      <c r="MQH22" s="177"/>
      <c r="MQI22" s="177"/>
      <c r="MQJ22" s="177"/>
      <c r="MQK22" s="177"/>
      <c r="MQL22" s="177"/>
      <c r="MQM22" s="177"/>
      <c r="MQN22" s="177"/>
      <c r="MQO22" s="177"/>
      <c r="MQP22" s="177"/>
      <c r="MQQ22" s="177"/>
      <c r="MQR22" s="177"/>
      <c r="MQS22" s="177"/>
      <c r="MQT22" s="177"/>
      <c r="MQU22" s="177"/>
      <c r="MQV22" s="177"/>
      <c r="MQW22" s="177"/>
      <c r="MQX22" s="177"/>
      <c r="MQY22" s="177"/>
      <c r="MQZ22" s="177"/>
      <c r="MRA22" s="177"/>
      <c r="MRB22" s="177"/>
      <c r="MRC22" s="177"/>
      <c r="MRD22" s="177"/>
      <c r="MRE22" s="177"/>
      <c r="MRF22" s="177"/>
      <c r="MRG22" s="177"/>
      <c r="MRH22" s="177"/>
      <c r="MRI22" s="177"/>
      <c r="MRJ22" s="177"/>
      <c r="MRK22" s="177"/>
      <c r="MRL22" s="177"/>
      <c r="MRM22" s="177"/>
      <c r="MRN22" s="177"/>
      <c r="MRO22" s="177"/>
      <c r="MRP22" s="177"/>
      <c r="MRQ22" s="177"/>
      <c r="MRR22" s="177"/>
      <c r="MRS22" s="177"/>
      <c r="MRT22" s="177"/>
      <c r="MRU22" s="177"/>
      <c r="MRV22" s="177"/>
      <c r="MRW22" s="177"/>
      <c r="MRX22" s="177"/>
      <c r="MRY22" s="177"/>
      <c r="MRZ22" s="177"/>
      <c r="MSA22" s="177"/>
      <c r="MSB22" s="177"/>
      <c r="MSC22" s="177"/>
      <c r="MSD22" s="177"/>
      <c r="MSE22" s="177"/>
      <c r="MSF22" s="177"/>
      <c r="MSG22" s="177"/>
      <c r="MSH22" s="177"/>
      <c r="MSI22" s="177"/>
      <c r="MSJ22" s="177"/>
      <c r="MSK22" s="177"/>
      <c r="MSL22" s="177"/>
      <c r="MSM22" s="177"/>
      <c r="MSN22" s="177"/>
      <c r="MSO22" s="177"/>
      <c r="MSP22" s="177"/>
      <c r="MSQ22" s="177"/>
      <c r="MSR22" s="177"/>
      <c r="MSS22" s="177"/>
      <c r="MST22" s="177"/>
      <c r="MSU22" s="177"/>
      <c r="MSV22" s="177"/>
      <c r="MSW22" s="177"/>
      <c r="MSX22" s="177"/>
      <c r="MSY22" s="177"/>
      <c r="MSZ22" s="177"/>
      <c r="MTA22" s="177"/>
      <c r="MTB22" s="177"/>
      <c r="MTC22" s="177"/>
      <c r="MTD22" s="177"/>
      <c r="MTE22" s="177"/>
      <c r="MTF22" s="177"/>
      <c r="MTG22" s="177"/>
      <c r="MTH22" s="177"/>
      <c r="MTI22" s="177"/>
      <c r="MTJ22" s="177"/>
      <c r="MTK22" s="177"/>
      <c r="MTL22" s="177"/>
      <c r="MTM22" s="177"/>
      <c r="MTN22" s="177"/>
      <c r="MTO22" s="177"/>
      <c r="MTP22" s="177"/>
      <c r="MTQ22" s="177"/>
      <c r="MTR22" s="177"/>
      <c r="MTS22" s="177"/>
      <c r="MTT22" s="177"/>
      <c r="MTU22" s="177"/>
      <c r="MTV22" s="177"/>
      <c r="MTW22" s="177"/>
      <c r="MTX22" s="177"/>
      <c r="MTY22" s="177"/>
      <c r="MTZ22" s="177"/>
      <c r="MUA22" s="177"/>
      <c r="MUB22" s="177"/>
      <c r="MUC22" s="177"/>
      <c r="MUD22" s="177"/>
      <c r="MUE22" s="177"/>
      <c r="MUF22" s="177"/>
      <c r="MUG22" s="177"/>
      <c r="MUH22" s="177"/>
      <c r="MUI22" s="177"/>
      <c r="MUJ22" s="177"/>
      <c r="MUK22" s="177"/>
      <c r="MUL22" s="177"/>
      <c r="MUM22" s="177"/>
      <c r="MUN22" s="177"/>
      <c r="MUO22" s="177"/>
      <c r="MUP22" s="177"/>
      <c r="MUQ22" s="177"/>
      <c r="MUR22" s="177"/>
      <c r="MUS22" s="177"/>
      <c r="MUT22" s="177"/>
      <c r="MUU22" s="177"/>
      <c r="MUV22" s="177"/>
      <c r="MUW22" s="177"/>
      <c r="MUX22" s="177"/>
      <c r="MUY22" s="177"/>
      <c r="MUZ22" s="177"/>
      <c r="MVA22" s="177"/>
      <c r="MVB22" s="177"/>
      <c r="MVC22" s="177"/>
      <c r="MVD22" s="177"/>
      <c r="MVE22" s="177"/>
      <c r="MVF22" s="177"/>
      <c r="MVG22" s="177"/>
      <c r="MVH22" s="177"/>
      <c r="MVI22" s="177"/>
      <c r="MVJ22" s="177"/>
      <c r="MVK22" s="177"/>
      <c r="MVL22" s="177"/>
      <c r="MVM22" s="177"/>
      <c r="MVN22" s="177"/>
      <c r="MVO22" s="177"/>
      <c r="MVP22" s="177"/>
      <c r="MVQ22" s="177"/>
      <c r="MVR22" s="177"/>
      <c r="MVS22" s="177"/>
      <c r="MVT22" s="177"/>
      <c r="MVU22" s="177"/>
      <c r="MVV22" s="177"/>
      <c r="MVW22" s="177"/>
      <c r="MVX22" s="177"/>
      <c r="MVY22" s="177"/>
      <c r="MVZ22" s="177"/>
      <c r="MWA22" s="177"/>
      <c r="MWB22" s="177"/>
      <c r="MWC22" s="177"/>
      <c r="MWD22" s="177"/>
      <c r="MWE22" s="177"/>
      <c r="MWF22" s="177"/>
      <c r="MWG22" s="177"/>
      <c r="MWH22" s="177"/>
      <c r="MWI22" s="177"/>
      <c r="MWJ22" s="177"/>
      <c r="MWK22" s="177"/>
      <c r="MWL22" s="177"/>
      <c r="MWM22" s="177"/>
      <c r="MWN22" s="177"/>
      <c r="MWO22" s="177"/>
      <c r="MWP22" s="177"/>
      <c r="MWQ22" s="177"/>
      <c r="MWR22" s="177"/>
      <c r="MWS22" s="177"/>
      <c r="MWT22" s="177"/>
      <c r="MWU22" s="177"/>
      <c r="MWV22" s="177"/>
      <c r="MWW22" s="177"/>
      <c r="MWX22" s="177"/>
      <c r="MWY22" s="177"/>
      <c r="MWZ22" s="177"/>
      <c r="MXA22" s="177"/>
      <c r="MXB22" s="177"/>
      <c r="MXC22" s="177"/>
      <c r="MXD22" s="177"/>
      <c r="MXE22" s="177"/>
      <c r="MXF22" s="177"/>
      <c r="MXG22" s="177"/>
      <c r="MXH22" s="177"/>
      <c r="MXI22" s="177"/>
      <c r="MXJ22" s="177"/>
      <c r="MXK22" s="177"/>
      <c r="MXL22" s="177"/>
      <c r="MXM22" s="177"/>
      <c r="MXN22" s="177"/>
      <c r="MXO22" s="177"/>
      <c r="MXP22" s="177"/>
      <c r="MXQ22" s="177"/>
      <c r="MXR22" s="177"/>
      <c r="MXS22" s="177"/>
      <c r="MXT22" s="177"/>
      <c r="MXU22" s="177"/>
      <c r="MXV22" s="177"/>
      <c r="MXW22" s="177"/>
      <c r="MXX22" s="177"/>
      <c r="MXY22" s="177"/>
      <c r="MXZ22" s="177"/>
      <c r="MYA22" s="177"/>
      <c r="MYB22" s="177"/>
      <c r="MYC22" s="177"/>
      <c r="MYD22" s="177"/>
      <c r="MYE22" s="177"/>
      <c r="MYF22" s="177"/>
      <c r="MYG22" s="177"/>
      <c r="MYH22" s="177"/>
      <c r="MYI22" s="177"/>
      <c r="MYJ22" s="177"/>
      <c r="MYK22" s="177"/>
      <c r="MYL22" s="177"/>
      <c r="MYM22" s="177"/>
      <c r="MYN22" s="177"/>
      <c r="MYO22" s="177"/>
      <c r="MYP22" s="177"/>
      <c r="MYQ22" s="177"/>
      <c r="MYR22" s="177"/>
      <c r="MYS22" s="177"/>
      <c r="MYT22" s="177"/>
      <c r="MYU22" s="177"/>
      <c r="MYV22" s="177"/>
      <c r="MYW22" s="177"/>
      <c r="MYX22" s="177"/>
      <c r="MYY22" s="177"/>
      <c r="MYZ22" s="177"/>
      <c r="MZA22" s="177"/>
      <c r="MZB22" s="177"/>
      <c r="MZC22" s="177"/>
      <c r="MZD22" s="177"/>
      <c r="MZE22" s="177"/>
      <c r="MZF22" s="177"/>
      <c r="MZG22" s="177"/>
      <c r="MZH22" s="177"/>
      <c r="MZI22" s="177"/>
      <c r="MZJ22" s="177"/>
      <c r="MZK22" s="177"/>
      <c r="MZL22" s="177"/>
      <c r="MZM22" s="177"/>
      <c r="MZN22" s="177"/>
      <c r="MZO22" s="177"/>
      <c r="MZP22" s="177"/>
      <c r="MZQ22" s="177"/>
      <c r="MZR22" s="177"/>
      <c r="MZS22" s="177"/>
      <c r="MZT22" s="177"/>
      <c r="MZU22" s="177"/>
      <c r="MZV22" s="177"/>
      <c r="MZW22" s="177"/>
      <c r="MZX22" s="177"/>
      <c r="MZY22" s="177"/>
      <c r="MZZ22" s="177"/>
      <c r="NAA22" s="177"/>
      <c r="NAB22" s="177"/>
      <c r="NAC22" s="177"/>
      <c r="NAD22" s="177"/>
      <c r="NAE22" s="177"/>
      <c r="NAF22" s="177"/>
      <c r="NAG22" s="177"/>
      <c r="NAH22" s="177"/>
      <c r="NAI22" s="177"/>
      <c r="NAJ22" s="177"/>
      <c r="NAK22" s="177"/>
      <c r="NAL22" s="177"/>
      <c r="NAM22" s="177"/>
      <c r="NAN22" s="177"/>
      <c r="NAO22" s="177"/>
      <c r="NAP22" s="177"/>
      <c r="NAQ22" s="177"/>
      <c r="NAR22" s="177"/>
      <c r="NAS22" s="177"/>
      <c r="NAT22" s="177"/>
      <c r="NAU22" s="177"/>
      <c r="NAV22" s="177"/>
      <c r="NAW22" s="177"/>
      <c r="NAX22" s="177"/>
      <c r="NAY22" s="177"/>
      <c r="NAZ22" s="177"/>
      <c r="NBA22" s="177"/>
      <c r="NBB22" s="177"/>
      <c r="NBC22" s="177"/>
      <c r="NBD22" s="177"/>
      <c r="NBE22" s="177"/>
      <c r="NBF22" s="177"/>
      <c r="NBG22" s="177"/>
      <c r="NBH22" s="177"/>
      <c r="NBI22" s="177"/>
      <c r="NBJ22" s="177"/>
      <c r="NBK22" s="177"/>
      <c r="NBL22" s="177"/>
      <c r="NBM22" s="177"/>
      <c r="NBN22" s="177"/>
      <c r="NBO22" s="177"/>
      <c r="NBP22" s="177"/>
      <c r="NBQ22" s="177"/>
      <c r="NBR22" s="177"/>
      <c r="NBS22" s="177"/>
      <c r="NBT22" s="177"/>
      <c r="NBU22" s="177"/>
      <c r="NBV22" s="177"/>
      <c r="NBW22" s="177"/>
      <c r="NBX22" s="177"/>
      <c r="NBY22" s="177"/>
      <c r="NBZ22" s="177"/>
      <c r="NCA22" s="177"/>
      <c r="NCB22" s="177"/>
      <c r="NCC22" s="177"/>
      <c r="NCD22" s="177"/>
      <c r="NCE22" s="177"/>
      <c r="NCF22" s="177"/>
      <c r="NCG22" s="177"/>
      <c r="NCH22" s="177"/>
      <c r="NCI22" s="177"/>
      <c r="NCJ22" s="177"/>
      <c r="NCK22" s="177"/>
      <c r="NCL22" s="177"/>
      <c r="NCM22" s="177"/>
      <c r="NCN22" s="177"/>
      <c r="NCO22" s="177"/>
      <c r="NCP22" s="177"/>
      <c r="NCQ22" s="177"/>
      <c r="NCR22" s="177"/>
      <c r="NCS22" s="177"/>
      <c r="NCT22" s="177"/>
      <c r="NCU22" s="177"/>
      <c r="NCV22" s="177"/>
      <c r="NCW22" s="177"/>
      <c r="NCX22" s="177"/>
      <c r="NCY22" s="177"/>
      <c r="NCZ22" s="177"/>
      <c r="NDA22" s="177"/>
      <c r="NDB22" s="177"/>
      <c r="NDC22" s="177"/>
      <c r="NDD22" s="177"/>
      <c r="NDE22" s="177"/>
      <c r="NDF22" s="177"/>
      <c r="NDG22" s="177"/>
      <c r="NDH22" s="177"/>
      <c r="NDI22" s="177"/>
      <c r="NDJ22" s="177"/>
      <c r="NDK22" s="177"/>
      <c r="NDL22" s="177"/>
      <c r="NDM22" s="177"/>
      <c r="NDN22" s="177"/>
      <c r="NDO22" s="177"/>
      <c r="NDP22" s="177"/>
      <c r="NDQ22" s="177"/>
      <c r="NDR22" s="177"/>
      <c r="NDS22" s="177"/>
      <c r="NDT22" s="177"/>
      <c r="NDU22" s="177"/>
      <c r="NDV22" s="177"/>
      <c r="NDW22" s="177"/>
      <c r="NDX22" s="177"/>
      <c r="NDY22" s="177"/>
      <c r="NDZ22" s="177"/>
      <c r="NEA22" s="177"/>
      <c r="NEB22" s="177"/>
      <c r="NEC22" s="177"/>
      <c r="NED22" s="177"/>
      <c r="NEE22" s="177"/>
      <c r="NEF22" s="177"/>
      <c r="NEG22" s="177"/>
      <c r="NEH22" s="177"/>
      <c r="NEI22" s="177"/>
      <c r="NEJ22" s="177"/>
      <c r="NEK22" s="177"/>
      <c r="NEL22" s="177"/>
      <c r="NEM22" s="177"/>
      <c r="NEN22" s="177"/>
      <c r="NEO22" s="177"/>
      <c r="NEP22" s="177"/>
      <c r="NEQ22" s="177"/>
      <c r="NER22" s="177"/>
      <c r="NES22" s="177"/>
      <c r="NET22" s="177"/>
      <c r="NEU22" s="177"/>
      <c r="NEV22" s="177"/>
      <c r="NEW22" s="177"/>
      <c r="NEX22" s="177"/>
      <c r="NEY22" s="177"/>
      <c r="NEZ22" s="177"/>
      <c r="NFA22" s="177"/>
      <c r="NFB22" s="177"/>
      <c r="NFC22" s="177"/>
      <c r="NFD22" s="177"/>
      <c r="NFE22" s="177"/>
      <c r="NFF22" s="177"/>
      <c r="NFG22" s="177"/>
      <c r="NFH22" s="177"/>
      <c r="NFI22" s="177"/>
      <c r="NFJ22" s="177"/>
      <c r="NFK22" s="177"/>
      <c r="NFL22" s="177"/>
      <c r="NFM22" s="177"/>
      <c r="NFN22" s="177"/>
      <c r="NFO22" s="177"/>
      <c r="NFP22" s="177"/>
      <c r="NFQ22" s="177"/>
      <c r="NFR22" s="177"/>
      <c r="NFS22" s="177"/>
      <c r="NFT22" s="177"/>
      <c r="NFU22" s="177"/>
      <c r="NFV22" s="177"/>
      <c r="NFW22" s="177"/>
      <c r="NFX22" s="177"/>
      <c r="NFY22" s="177"/>
      <c r="NFZ22" s="177"/>
      <c r="NGA22" s="177"/>
      <c r="NGB22" s="177"/>
      <c r="NGC22" s="177"/>
      <c r="NGD22" s="177"/>
      <c r="NGE22" s="177"/>
      <c r="NGF22" s="177"/>
      <c r="NGG22" s="177"/>
      <c r="NGH22" s="177"/>
      <c r="NGI22" s="177"/>
      <c r="NGJ22" s="177"/>
      <c r="NGK22" s="177"/>
      <c r="NGL22" s="177"/>
      <c r="NGM22" s="177"/>
      <c r="NGN22" s="177"/>
      <c r="NGO22" s="177"/>
      <c r="NGP22" s="177"/>
      <c r="NGQ22" s="177"/>
      <c r="NGR22" s="177"/>
      <c r="NGS22" s="177"/>
      <c r="NGT22" s="177"/>
      <c r="NGU22" s="177"/>
      <c r="NGV22" s="177"/>
      <c r="NGW22" s="177"/>
      <c r="NGX22" s="177"/>
      <c r="NGY22" s="177"/>
      <c r="NGZ22" s="177"/>
      <c r="NHA22" s="177"/>
      <c r="NHB22" s="177"/>
      <c r="NHC22" s="177"/>
      <c r="NHD22" s="177"/>
      <c r="NHE22" s="177"/>
      <c r="NHF22" s="177"/>
      <c r="NHG22" s="177"/>
      <c r="NHH22" s="177"/>
      <c r="NHI22" s="177"/>
      <c r="NHJ22" s="177"/>
      <c r="NHK22" s="177"/>
      <c r="NHL22" s="177"/>
      <c r="NHM22" s="177"/>
      <c r="NHN22" s="177"/>
      <c r="NHO22" s="177"/>
      <c r="NHP22" s="177"/>
      <c r="NHQ22" s="177"/>
      <c r="NHR22" s="177"/>
      <c r="NHS22" s="177"/>
      <c r="NHT22" s="177"/>
      <c r="NHU22" s="177"/>
      <c r="NHV22" s="177"/>
      <c r="NHW22" s="177"/>
      <c r="NHX22" s="177"/>
      <c r="NHY22" s="177"/>
      <c r="NHZ22" s="177"/>
      <c r="NIA22" s="177"/>
      <c r="NIB22" s="177"/>
      <c r="NIC22" s="177"/>
      <c r="NID22" s="177"/>
      <c r="NIE22" s="177"/>
      <c r="NIF22" s="177"/>
      <c r="NIG22" s="177"/>
      <c r="NIH22" s="177"/>
      <c r="NII22" s="177"/>
      <c r="NIJ22" s="177"/>
      <c r="NIK22" s="177"/>
      <c r="NIL22" s="177"/>
      <c r="NIM22" s="177"/>
      <c r="NIN22" s="177"/>
      <c r="NIO22" s="177"/>
      <c r="NIP22" s="177"/>
      <c r="NIQ22" s="177"/>
      <c r="NIR22" s="177"/>
      <c r="NIS22" s="177"/>
      <c r="NIT22" s="177"/>
      <c r="NIU22" s="177"/>
      <c r="NIV22" s="177"/>
      <c r="NIW22" s="177"/>
      <c r="NIX22" s="177"/>
      <c r="NIY22" s="177"/>
      <c r="NIZ22" s="177"/>
      <c r="NJA22" s="177"/>
      <c r="NJB22" s="177"/>
      <c r="NJC22" s="177"/>
      <c r="NJD22" s="177"/>
      <c r="NJE22" s="177"/>
      <c r="NJF22" s="177"/>
      <c r="NJG22" s="177"/>
      <c r="NJH22" s="177"/>
      <c r="NJI22" s="177"/>
      <c r="NJJ22" s="177"/>
      <c r="NJK22" s="177"/>
      <c r="NJL22" s="177"/>
      <c r="NJM22" s="177"/>
      <c r="NJN22" s="177"/>
      <c r="NJO22" s="177"/>
      <c r="NJP22" s="177"/>
      <c r="NJQ22" s="177"/>
      <c r="NJR22" s="177"/>
      <c r="NJS22" s="177"/>
      <c r="NJT22" s="177"/>
      <c r="NJU22" s="177"/>
      <c r="NJV22" s="177"/>
      <c r="NJW22" s="177"/>
      <c r="NJX22" s="177"/>
      <c r="NJY22" s="177"/>
      <c r="NJZ22" s="177"/>
      <c r="NKA22" s="177"/>
      <c r="NKB22" s="177"/>
      <c r="NKC22" s="177"/>
      <c r="NKD22" s="177"/>
      <c r="NKE22" s="177"/>
      <c r="NKF22" s="177"/>
      <c r="NKG22" s="177"/>
      <c r="NKH22" s="177"/>
      <c r="NKI22" s="177"/>
      <c r="NKJ22" s="177"/>
      <c r="NKK22" s="177"/>
      <c r="NKL22" s="177"/>
      <c r="NKM22" s="177"/>
      <c r="NKN22" s="177"/>
      <c r="NKO22" s="177"/>
      <c r="NKP22" s="177"/>
      <c r="NKQ22" s="177"/>
      <c r="NKR22" s="177"/>
      <c r="NKS22" s="177"/>
      <c r="NKT22" s="177"/>
      <c r="NKU22" s="177"/>
      <c r="NKV22" s="177"/>
      <c r="NKW22" s="177"/>
      <c r="NKX22" s="177"/>
      <c r="NKY22" s="177"/>
      <c r="NKZ22" s="177"/>
      <c r="NLA22" s="177"/>
      <c r="NLB22" s="177"/>
      <c r="NLC22" s="177"/>
      <c r="NLD22" s="177"/>
      <c r="NLE22" s="177"/>
      <c r="NLF22" s="177"/>
      <c r="NLG22" s="177"/>
      <c r="NLH22" s="177"/>
      <c r="NLI22" s="177"/>
      <c r="NLJ22" s="177"/>
      <c r="NLK22" s="177"/>
      <c r="NLL22" s="177"/>
      <c r="NLM22" s="177"/>
      <c r="NLN22" s="177"/>
      <c r="NLO22" s="177"/>
      <c r="NLP22" s="177"/>
      <c r="NLQ22" s="177"/>
      <c r="NLR22" s="177"/>
      <c r="NLS22" s="177"/>
      <c r="NLT22" s="177"/>
      <c r="NLU22" s="177"/>
      <c r="NLV22" s="177"/>
      <c r="NLW22" s="177"/>
      <c r="NLX22" s="177"/>
      <c r="NLY22" s="177"/>
      <c r="NLZ22" s="177"/>
      <c r="NMA22" s="177"/>
      <c r="NMB22" s="177"/>
      <c r="NMC22" s="177"/>
      <c r="NMD22" s="177"/>
      <c r="NME22" s="177"/>
      <c r="NMF22" s="177"/>
      <c r="NMG22" s="177"/>
      <c r="NMH22" s="177"/>
      <c r="NMI22" s="177"/>
      <c r="NMJ22" s="177"/>
      <c r="NMK22" s="177"/>
      <c r="NML22" s="177"/>
      <c r="NMM22" s="177"/>
      <c r="NMN22" s="177"/>
      <c r="NMO22" s="177"/>
      <c r="NMP22" s="177"/>
      <c r="NMQ22" s="177"/>
      <c r="NMR22" s="177"/>
      <c r="NMS22" s="177"/>
      <c r="NMT22" s="177"/>
      <c r="NMU22" s="177"/>
      <c r="NMV22" s="177"/>
      <c r="NMW22" s="177"/>
      <c r="NMX22" s="177"/>
      <c r="NMY22" s="177"/>
      <c r="NMZ22" s="177"/>
      <c r="NNA22" s="177"/>
      <c r="NNB22" s="177"/>
      <c r="NNC22" s="177"/>
      <c r="NND22" s="177"/>
      <c r="NNE22" s="177"/>
      <c r="NNF22" s="177"/>
      <c r="NNG22" s="177"/>
      <c r="NNH22" s="177"/>
      <c r="NNI22" s="177"/>
      <c r="NNJ22" s="177"/>
      <c r="NNK22" s="177"/>
      <c r="NNL22" s="177"/>
      <c r="NNM22" s="177"/>
      <c r="NNN22" s="177"/>
      <c r="NNO22" s="177"/>
      <c r="NNP22" s="177"/>
      <c r="NNQ22" s="177"/>
      <c r="NNR22" s="177"/>
      <c r="NNS22" s="177"/>
      <c r="NNT22" s="177"/>
      <c r="NNU22" s="177"/>
      <c r="NNV22" s="177"/>
      <c r="NNW22" s="177"/>
      <c r="NNX22" s="177"/>
      <c r="NNY22" s="177"/>
      <c r="NNZ22" s="177"/>
      <c r="NOA22" s="177"/>
      <c r="NOB22" s="177"/>
      <c r="NOC22" s="177"/>
      <c r="NOD22" s="177"/>
      <c r="NOE22" s="177"/>
      <c r="NOF22" s="177"/>
      <c r="NOG22" s="177"/>
      <c r="NOH22" s="177"/>
      <c r="NOI22" s="177"/>
      <c r="NOJ22" s="177"/>
      <c r="NOK22" s="177"/>
      <c r="NOL22" s="177"/>
      <c r="NOM22" s="177"/>
      <c r="NON22" s="177"/>
      <c r="NOO22" s="177"/>
      <c r="NOP22" s="177"/>
      <c r="NOQ22" s="177"/>
      <c r="NOR22" s="177"/>
      <c r="NOS22" s="177"/>
      <c r="NOT22" s="177"/>
      <c r="NOU22" s="177"/>
      <c r="NOV22" s="177"/>
      <c r="NOW22" s="177"/>
      <c r="NOX22" s="177"/>
      <c r="NOY22" s="177"/>
      <c r="NOZ22" s="177"/>
      <c r="NPA22" s="177"/>
      <c r="NPB22" s="177"/>
      <c r="NPC22" s="177"/>
      <c r="NPD22" s="177"/>
      <c r="NPE22" s="177"/>
      <c r="NPF22" s="177"/>
      <c r="NPG22" s="177"/>
      <c r="NPH22" s="177"/>
      <c r="NPI22" s="177"/>
      <c r="NPJ22" s="177"/>
      <c r="NPK22" s="177"/>
      <c r="NPL22" s="177"/>
      <c r="NPM22" s="177"/>
      <c r="NPN22" s="177"/>
      <c r="NPO22" s="177"/>
      <c r="NPP22" s="177"/>
      <c r="NPQ22" s="177"/>
      <c r="NPR22" s="177"/>
      <c r="NPS22" s="177"/>
      <c r="NPT22" s="177"/>
      <c r="NPU22" s="177"/>
      <c r="NPV22" s="177"/>
      <c r="NPW22" s="177"/>
      <c r="NPX22" s="177"/>
      <c r="NPY22" s="177"/>
      <c r="NPZ22" s="177"/>
      <c r="NQA22" s="177"/>
      <c r="NQB22" s="177"/>
      <c r="NQC22" s="177"/>
      <c r="NQD22" s="177"/>
      <c r="NQE22" s="177"/>
      <c r="NQF22" s="177"/>
      <c r="NQG22" s="177"/>
      <c r="NQH22" s="177"/>
      <c r="NQI22" s="177"/>
      <c r="NQJ22" s="177"/>
      <c r="NQK22" s="177"/>
      <c r="NQL22" s="177"/>
      <c r="NQM22" s="177"/>
      <c r="NQN22" s="177"/>
      <c r="NQO22" s="177"/>
      <c r="NQP22" s="177"/>
      <c r="NQQ22" s="177"/>
      <c r="NQR22" s="177"/>
      <c r="NQS22" s="177"/>
      <c r="NQT22" s="177"/>
      <c r="NQU22" s="177"/>
      <c r="NQV22" s="177"/>
      <c r="NQW22" s="177"/>
      <c r="NQX22" s="177"/>
      <c r="NQY22" s="177"/>
      <c r="NQZ22" s="177"/>
      <c r="NRA22" s="177"/>
      <c r="NRB22" s="177"/>
      <c r="NRC22" s="177"/>
      <c r="NRD22" s="177"/>
      <c r="NRE22" s="177"/>
      <c r="NRF22" s="177"/>
      <c r="NRG22" s="177"/>
      <c r="NRH22" s="177"/>
      <c r="NRI22" s="177"/>
      <c r="NRJ22" s="177"/>
      <c r="NRK22" s="177"/>
      <c r="NRL22" s="177"/>
      <c r="NRM22" s="177"/>
      <c r="NRN22" s="177"/>
      <c r="NRO22" s="177"/>
      <c r="NRP22" s="177"/>
      <c r="NRQ22" s="177"/>
      <c r="NRR22" s="177"/>
      <c r="NRS22" s="177"/>
      <c r="NRT22" s="177"/>
      <c r="NRU22" s="177"/>
      <c r="NRV22" s="177"/>
      <c r="NRW22" s="177"/>
      <c r="NRX22" s="177"/>
      <c r="NRY22" s="177"/>
      <c r="NRZ22" s="177"/>
      <c r="NSA22" s="177"/>
      <c r="NSB22" s="177"/>
      <c r="NSC22" s="177"/>
      <c r="NSD22" s="177"/>
      <c r="NSE22" s="177"/>
      <c r="NSF22" s="177"/>
      <c r="NSG22" s="177"/>
      <c r="NSH22" s="177"/>
      <c r="NSI22" s="177"/>
      <c r="NSJ22" s="177"/>
      <c r="NSK22" s="177"/>
      <c r="NSL22" s="177"/>
      <c r="NSM22" s="177"/>
      <c r="NSN22" s="177"/>
      <c r="NSO22" s="177"/>
      <c r="NSP22" s="177"/>
      <c r="NSQ22" s="177"/>
      <c r="NSR22" s="177"/>
      <c r="NSS22" s="177"/>
      <c r="NST22" s="177"/>
      <c r="NSU22" s="177"/>
      <c r="NSV22" s="177"/>
      <c r="NSW22" s="177"/>
      <c r="NSX22" s="177"/>
      <c r="NSY22" s="177"/>
      <c r="NSZ22" s="177"/>
      <c r="NTA22" s="177"/>
      <c r="NTB22" s="177"/>
      <c r="NTC22" s="177"/>
      <c r="NTD22" s="177"/>
      <c r="NTE22" s="177"/>
      <c r="NTF22" s="177"/>
      <c r="NTG22" s="177"/>
      <c r="NTH22" s="177"/>
      <c r="NTI22" s="177"/>
      <c r="NTJ22" s="177"/>
      <c r="NTK22" s="177"/>
      <c r="NTL22" s="177"/>
      <c r="NTM22" s="177"/>
      <c r="NTN22" s="177"/>
      <c r="NTO22" s="177"/>
      <c r="NTP22" s="177"/>
      <c r="NTQ22" s="177"/>
      <c r="NTR22" s="177"/>
      <c r="NTS22" s="177"/>
      <c r="NTT22" s="177"/>
      <c r="NTU22" s="177"/>
      <c r="NTV22" s="177"/>
      <c r="NTW22" s="177"/>
      <c r="NTX22" s="177"/>
      <c r="NTY22" s="177"/>
      <c r="NTZ22" s="177"/>
      <c r="NUA22" s="177"/>
      <c r="NUB22" s="177"/>
      <c r="NUC22" s="177"/>
      <c r="NUD22" s="177"/>
      <c r="NUE22" s="177"/>
      <c r="NUF22" s="177"/>
      <c r="NUG22" s="177"/>
      <c r="NUH22" s="177"/>
      <c r="NUI22" s="177"/>
      <c r="NUJ22" s="177"/>
      <c r="NUK22" s="177"/>
      <c r="NUL22" s="177"/>
      <c r="NUM22" s="177"/>
      <c r="NUN22" s="177"/>
      <c r="NUO22" s="177"/>
      <c r="NUP22" s="177"/>
      <c r="NUQ22" s="177"/>
      <c r="NUR22" s="177"/>
      <c r="NUS22" s="177"/>
      <c r="NUT22" s="177"/>
      <c r="NUU22" s="177"/>
      <c r="NUV22" s="177"/>
      <c r="NUW22" s="177"/>
      <c r="NUX22" s="177"/>
      <c r="NUY22" s="177"/>
      <c r="NUZ22" s="177"/>
      <c r="NVA22" s="177"/>
      <c r="NVB22" s="177"/>
      <c r="NVC22" s="177"/>
      <c r="NVD22" s="177"/>
      <c r="NVE22" s="177"/>
      <c r="NVF22" s="177"/>
      <c r="NVG22" s="177"/>
      <c r="NVH22" s="177"/>
      <c r="NVI22" s="177"/>
      <c r="NVJ22" s="177"/>
      <c r="NVK22" s="177"/>
      <c r="NVL22" s="177"/>
      <c r="NVM22" s="177"/>
      <c r="NVN22" s="177"/>
      <c r="NVO22" s="177"/>
      <c r="NVP22" s="177"/>
      <c r="NVQ22" s="177"/>
      <c r="NVR22" s="177"/>
      <c r="NVS22" s="177"/>
      <c r="NVT22" s="177"/>
      <c r="NVU22" s="177"/>
      <c r="NVV22" s="177"/>
      <c r="NVW22" s="177"/>
      <c r="NVX22" s="177"/>
      <c r="NVY22" s="177"/>
      <c r="NVZ22" s="177"/>
      <c r="NWA22" s="177"/>
      <c r="NWB22" s="177"/>
      <c r="NWC22" s="177"/>
      <c r="NWD22" s="177"/>
      <c r="NWE22" s="177"/>
      <c r="NWF22" s="177"/>
      <c r="NWG22" s="177"/>
      <c r="NWH22" s="177"/>
      <c r="NWI22" s="177"/>
      <c r="NWJ22" s="177"/>
      <c r="NWK22" s="177"/>
      <c r="NWL22" s="177"/>
      <c r="NWM22" s="177"/>
      <c r="NWN22" s="177"/>
      <c r="NWO22" s="177"/>
      <c r="NWP22" s="177"/>
      <c r="NWQ22" s="177"/>
      <c r="NWR22" s="177"/>
      <c r="NWS22" s="177"/>
      <c r="NWT22" s="177"/>
      <c r="NWU22" s="177"/>
      <c r="NWV22" s="177"/>
      <c r="NWW22" s="177"/>
      <c r="NWX22" s="177"/>
      <c r="NWY22" s="177"/>
      <c r="NWZ22" s="177"/>
      <c r="NXA22" s="177"/>
      <c r="NXB22" s="177"/>
      <c r="NXC22" s="177"/>
      <c r="NXD22" s="177"/>
      <c r="NXE22" s="177"/>
      <c r="NXF22" s="177"/>
      <c r="NXG22" s="177"/>
      <c r="NXH22" s="177"/>
      <c r="NXI22" s="177"/>
      <c r="NXJ22" s="177"/>
      <c r="NXK22" s="177"/>
      <c r="NXL22" s="177"/>
      <c r="NXM22" s="177"/>
      <c r="NXN22" s="177"/>
      <c r="NXO22" s="177"/>
      <c r="NXP22" s="177"/>
      <c r="NXQ22" s="177"/>
      <c r="NXR22" s="177"/>
      <c r="NXS22" s="177"/>
      <c r="NXT22" s="177"/>
      <c r="NXU22" s="177"/>
      <c r="NXV22" s="177"/>
      <c r="NXW22" s="177"/>
      <c r="NXX22" s="177"/>
      <c r="NXY22" s="177"/>
      <c r="NXZ22" s="177"/>
      <c r="NYA22" s="177"/>
      <c r="NYB22" s="177"/>
      <c r="NYC22" s="177"/>
      <c r="NYD22" s="177"/>
      <c r="NYE22" s="177"/>
      <c r="NYF22" s="177"/>
      <c r="NYG22" s="177"/>
      <c r="NYH22" s="177"/>
      <c r="NYI22" s="177"/>
      <c r="NYJ22" s="177"/>
      <c r="NYK22" s="177"/>
      <c r="NYL22" s="177"/>
      <c r="NYM22" s="177"/>
      <c r="NYN22" s="177"/>
      <c r="NYO22" s="177"/>
      <c r="NYP22" s="177"/>
      <c r="NYQ22" s="177"/>
      <c r="NYR22" s="177"/>
      <c r="NYS22" s="177"/>
      <c r="NYT22" s="177"/>
      <c r="NYU22" s="177"/>
      <c r="NYV22" s="177"/>
      <c r="NYW22" s="177"/>
      <c r="NYX22" s="177"/>
      <c r="NYY22" s="177"/>
      <c r="NYZ22" s="177"/>
      <c r="NZA22" s="177"/>
      <c r="NZB22" s="177"/>
      <c r="NZC22" s="177"/>
      <c r="NZD22" s="177"/>
      <c r="NZE22" s="177"/>
      <c r="NZF22" s="177"/>
      <c r="NZG22" s="177"/>
      <c r="NZH22" s="177"/>
      <c r="NZI22" s="177"/>
      <c r="NZJ22" s="177"/>
      <c r="NZK22" s="177"/>
      <c r="NZL22" s="177"/>
      <c r="NZM22" s="177"/>
      <c r="NZN22" s="177"/>
      <c r="NZO22" s="177"/>
      <c r="NZP22" s="177"/>
      <c r="NZQ22" s="177"/>
      <c r="NZR22" s="177"/>
      <c r="NZS22" s="177"/>
      <c r="NZT22" s="177"/>
      <c r="NZU22" s="177"/>
      <c r="NZV22" s="177"/>
      <c r="NZW22" s="177"/>
      <c r="NZX22" s="177"/>
      <c r="NZY22" s="177"/>
      <c r="NZZ22" s="177"/>
      <c r="OAA22" s="177"/>
      <c r="OAB22" s="177"/>
      <c r="OAC22" s="177"/>
      <c r="OAD22" s="177"/>
      <c r="OAE22" s="177"/>
      <c r="OAF22" s="177"/>
      <c r="OAG22" s="177"/>
      <c r="OAH22" s="177"/>
      <c r="OAI22" s="177"/>
      <c r="OAJ22" s="177"/>
      <c r="OAK22" s="177"/>
      <c r="OAL22" s="177"/>
      <c r="OAM22" s="177"/>
      <c r="OAN22" s="177"/>
      <c r="OAO22" s="177"/>
      <c r="OAP22" s="177"/>
      <c r="OAQ22" s="177"/>
      <c r="OAR22" s="177"/>
      <c r="OAS22" s="177"/>
      <c r="OAT22" s="177"/>
      <c r="OAU22" s="177"/>
      <c r="OAV22" s="177"/>
      <c r="OAW22" s="177"/>
      <c r="OAX22" s="177"/>
      <c r="OAY22" s="177"/>
      <c r="OAZ22" s="177"/>
      <c r="OBA22" s="177"/>
      <c r="OBB22" s="177"/>
      <c r="OBC22" s="177"/>
      <c r="OBD22" s="177"/>
      <c r="OBE22" s="177"/>
      <c r="OBF22" s="177"/>
      <c r="OBG22" s="177"/>
      <c r="OBH22" s="177"/>
      <c r="OBI22" s="177"/>
      <c r="OBJ22" s="177"/>
      <c r="OBK22" s="177"/>
      <c r="OBL22" s="177"/>
      <c r="OBM22" s="177"/>
      <c r="OBN22" s="177"/>
      <c r="OBO22" s="177"/>
      <c r="OBP22" s="177"/>
      <c r="OBQ22" s="177"/>
      <c r="OBR22" s="177"/>
      <c r="OBS22" s="177"/>
      <c r="OBT22" s="177"/>
      <c r="OBU22" s="177"/>
      <c r="OBV22" s="177"/>
      <c r="OBW22" s="177"/>
      <c r="OBX22" s="177"/>
      <c r="OBY22" s="177"/>
      <c r="OBZ22" s="177"/>
      <c r="OCA22" s="177"/>
      <c r="OCB22" s="177"/>
      <c r="OCC22" s="177"/>
      <c r="OCD22" s="177"/>
      <c r="OCE22" s="177"/>
      <c r="OCF22" s="177"/>
      <c r="OCG22" s="177"/>
      <c r="OCH22" s="177"/>
      <c r="OCI22" s="177"/>
      <c r="OCJ22" s="177"/>
      <c r="OCK22" s="177"/>
      <c r="OCL22" s="177"/>
      <c r="OCM22" s="177"/>
      <c r="OCN22" s="177"/>
      <c r="OCO22" s="177"/>
      <c r="OCP22" s="177"/>
      <c r="OCQ22" s="177"/>
      <c r="OCR22" s="177"/>
      <c r="OCS22" s="177"/>
      <c r="OCT22" s="177"/>
      <c r="OCU22" s="177"/>
      <c r="OCV22" s="177"/>
      <c r="OCW22" s="177"/>
      <c r="OCX22" s="177"/>
      <c r="OCY22" s="177"/>
      <c r="OCZ22" s="177"/>
      <c r="ODA22" s="177"/>
      <c r="ODB22" s="177"/>
      <c r="ODC22" s="177"/>
      <c r="ODD22" s="177"/>
      <c r="ODE22" s="177"/>
      <c r="ODF22" s="177"/>
      <c r="ODG22" s="177"/>
      <c r="ODH22" s="177"/>
      <c r="ODI22" s="177"/>
      <c r="ODJ22" s="177"/>
      <c r="ODK22" s="177"/>
      <c r="ODL22" s="177"/>
      <c r="ODM22" s="177"/>
      <c r="ODN22" s="177"/>
      <c r="ODO22" s="177"/>
      <c r="ODP22" s="177"/>
      <c r="ODQ22" s="177"/>
      <c r="ODR22" s="177"/>
      <c r="ODS22" s="177"/>
      <c r="ODT22" s="177"/>
      <c r="ODU22" s="177"/>
      <c r="ODV22" s="177"/>
      <c r="ODW22" s="177"/>
      <c r="ODX22" s="177"/>
      <c r="ODY22" s="177"/>
      <c r="ODZ22" s="177"/>
      <c r="OEA22" s="177"/>
      <c r="OEB22" s="177"/>
      <c r="OEC22" s="177"/>
      <c r="OED22" s="177"/>
      <c r="OEE22" s="177"/>
      <c r="OEF22" s="177"/>
      <c r="OEG22" s="177"/>
      <c r="OEH22" s="177"/>
      <c r="OEI22" s="177"/>
      <c r="OEJ22" s="177"/>
      <c r="OEK22" s="177"/>
      <c r="OEL22" s="177"/>
      <c r="OEM22" s="177"/>
      <c r="OEN22" s="177"/>
      <c r="OEO22" s="177"/>
      <c r="OEP22" s="177"/>
      <c r="OEQ22" s="177"/>
      <c r="OER22" s="177"/>
      <c r="OES22" s="177"/>
      <c r="OET22" s="177"/>
      <c r="OEU22" s="177"/>
      <c r="OEV22" s="177"/>
      <c r="OEW22" s="177"/>
      <c r="OEX22" s="177"/>
      <c r="OEY22" s="177"/>
      <c r="OEZ22" s="177"/>
      <c r="OFA22" s="177"/>
      <c r="OFB22" s="177"/>
      <c r="OFC22" s="177"/>
      <c r="OFD22" s="177"/>
      <c r="OFE22" s="177"/>
      <c r="OFF22" s="177"/>
      <c r="OFG22" s="177"/>
      <c r="OFH22" s="177"/>
      <c r="OFI22" s="177"/>
      <c r="OFJ22" s="177"/>
      <c r="OFK22" s="177"/>
      <c r="OFL22" s="177"/>
      <c r="OFM22" s="177"/>
      <c r="OFN22" s="177"/>
      <c r="OFO22" s="177"/>
      <c r="OFP22" s="177"/>
      <c r="OFQ22" s="177"/>
      <c r="OFR22" s="177"/>
      <c r="OFS22" s="177"/>
      <c r="OFT22" s="177"/>
      <c r="OFU22" s="177"/>
      <c r="OFV22" s="177"/>
      <c r="OFW22" s="177"/>
      <c r="OFX22" s="177"/>
      <c r="OFY22" s="177"/>
      <c r="OFZ22" s="177"/>
      <c r="OGA22" s="177"/>
      <c r="OGB22" s="177"/>
      <c r="OGC22" s="177"/>
      <c r="OGD22" s="177"/>
      <c r="OGE22" s="177"/>
      <c r="OGF22" s="177"/>
      <c r="OGG22" s="177"/>
      <c r="OGH22" s="177"/>
      <c r="OGI22" s="177"/>
      <c r="OGJ22" s="177"/>
      <c r="OGK22" s="177"/>
      <c r="OGL22" s="177"/>
      <c r="OGM22" s="177"/>
      <c r="OGN22" s="177"/>
      <c r="OGO22" s="177"/>
      <c r="OGP22" s="177"/>
      <c r="OGQ22" s="177"/>
      <c r="OGR22" s="177"/>
      <c r="OGS22" s="177"/>
      <c r="OGT22" s="177"/>
      <c r="OGU22" s="177"/>
      <c r="OGV22" s="177"/>
      <c r="OGW22" s="177"/>
      <c r="OGX22" s="177"/>
      <c r="OGY22" s="177"/>
      <c r="OGZ22" s="177"/>
      <c r="OHA22" s="177"/>
      <c r="OHB22" s="177"/>
      <c r="OHC22" s="177"/>
      <c r="OHD22" s="177"/>
      <c r="OHE22" s="177"/>
      <c r="OHF22" s="177"/>
      <c r="OHG22" s="177"/>
      <c r="OHH22" s="177"/>
      <c r="OHI22" s="177"/>
      <c r="OHJ22" s="177"/>
      <c r="OHK22" s="177"/>
      <c r="OHL22" s="177"/>
      <c r="OHM22" s="177"/>
      <c r="OHN22" s="177"/>
      <c r="OHO22" s="177"/>
      <c r="OHP22" s="177"/>
      <c r="OHQ22" s="177"/>
      <c r="OHR22" s="177"/>
      <c r="OHS22" s="177"/>
      <c r="OHT22" s="177"/>
      <c r="OHU22" s="177"/>
      <c r="OHV22" s="177"/>
      <c r="OHW22" s="177"/>
      <c r="OHX22" s="177"/>
      <c r="OHY22" s="177"/>
      <c r="OHZ22" s="177"/>
      <c r="OIA22" s="177"/>
      <c r="OIB22" s="177"/>
      <c r="OIC22" s="177"/>
      <c r="OID22" s="177"/>
      <c r="OIE22" s="177"/>
      <c r="OIF22" s="177"/>
      <c r="OIG22" s="177"/>
      <c r="OIH22" s="177"/>
      <c r="OII22" s="177"/>
      <c r="OIJ22" s="177"/>
      <c r="OIK22" s="177"/>
      <c r="OIL22" s="177"/>
      <c r="OIM22" s="177"/>
      <c r="OIN22" s="177"/>
      <c r="OIO22" s="177"/>
      <c r="OIP22" s="177"/>
      <c r="OIQ22" s="177"/>
      <c r="OIR22" s="177"/>
      <c r="OIS22" s="177"/>
      <c r="OIT22" s="177"/>
      <c r="OIU22" s="177"/>
      <c r="OIV22" s="177"/>
      <c r="OIW22" s="177"/>
      <c r="OIX22" s="177"/>
      <c r="OIY22" s="177"/>
      <c r="OIZ22" s="177"/>
      <c r="OJA22" s="177"/>
      <c r="OJB22" s="177"/>
      <c r="OJC22" s="177"/>
      <c r="OJD22" s="177"/>
      <c r="OJE22" s="177"/>
      <c r="OJF22" s="177"/>
      <c r="OJG22" s="177"/>
      <c r="OJH22" s="177"/>
      <c r="OJI22" s="177"/>
      <c r="OJJ22" s="177"/>
      <c r="OJK22" s="177"/>
      <c r="OJL22" s="177"/>
      <c r="OJM22" s="177"/>
      <c r="OJN22" s="177"/>
      <c r="OJO22" s="177"/>
      <c r="OJP22" s="177"/>
      <c r="OJQ22" s="177"/>
      <c r="OJR22" s="177"/>
      <c r="OJS22" s="177"/>
      <c r="OJT22" s="177"/>
      <c r="OJU22" s="177"/>
      <c r="OJV22" s="177"/>
      <c r="OJW22" s="177"/>
      <c r="OJX22" s="177"/>
      <c r="OJY22" s="177"/>
      <c r="OJZ22" s="177"/>
      <c r="OKA22" s="177"/>
      <c r="OKB22" s="177"/>
      <c r="OKC22" s="177"/>
      <c r="OKD22" s="177"/>
      <c r="OKE22" s="177"/>
      <c r="OKF22" s="177"/>
      <c r="OKG22" s="177"/>
      <c r="OKH22" s="177"/>
      <c r="OKI22" s="177"/>
      <c r="OKJ22" s="177"/>
      <c r="OKK22" s="177"/>
      <c r="OKL22" s="177"/>
      <c r="OKM22" s="177"/>
      <c r="OKN22" s="177"/>
      <c r="OKO22" s="177"/>
      <c r="OKP22" s="177"/>
      <c r="OKQ22" s="177"/>
      <c r="OKR22" s="177"/>
      <c r="OKS22" s="177"/>
      <c r="OKT22" s="177"/>
      <c r="OKU22" s="177"/>
      <c r="OKV22" s="177"/>
      <c r="OKW22" s="177"/>
      <c r="OKX22" s="177"/>
      <c r="OKY22" s="177"/>
      <c r="OKZ22" s="177"/>
      <c r="OLA22" s="177"/>
      <c r="OLB22" s="177"/>
      <c r="OLC22" s="177"/>
      <c r="OLD22" s="177"/>
      <c r="OLE22" s="177"/>
      <c r="OLF22" s="177"/>
      <c r="OLG22" s="177"/>
      <c r="OLH22" s="177"/>
      <c r="OLI22" s="177"/>
      <c r="OLJ22" s="177"/>
      <c r="OLK22" s="177"/>
      <c r="OLL22" s="177"/>
      <c r="OLM22" s="177"/>
      <c r="OLN22" s="177"/>
      <c r="OLO22" s="177"/>
      <c r="OLP22" s="177"/>
      <c r="OLQ22" s="177"/>
      <c r="OLR22" s="177"/>
      <c r="OLS22" s="177"/>
      <c r="OLT22" s="177"/>
      <c r="OLU22" s="177"/>
      <c r="OLV22" s="177"/>
      <c r="OLW22" s="177"/>
      <c r="OLX22" s="177"/>
      <c r="OLY22" s="177"/>
      <c r="OLZ22" s="177"/>
      <c r="OMA22" s="177"/>
      <c r="OMB22" s="177"/>
      <c r="OMC22" s="177"/>
      <c r="OMD22" s="177"/>
      <c r="OME22" s="177"/>
      <c r="OMF22" s="177"/>
      <c r="OMG22" s="177"/>
      <c r="OMH22" s="177"/>
      <c r="OMI22" s="177"/>
      <c r="OMJ22" s="177"/>
      <c r="OMK22" s="177"/>
      <c r="OML22" s="177"/>
      <c r="OMM22" s="177"/>
      <c r="OMN22" s="177"/>
      <c r="OMO22" s="177"/>
      <c r="OMP22" s="177"/>
      <c r="OMQ22" s="177"/>
      <c r="OMR22" s="177"/>
      <c r="OMS22" s="177"/>
      <c r="OMT22" s="177"/>
      <c r="OMU22" s="177"/>
      <c r="OMV22" s="177"/>
      <c r="OMW22" s="177"/>
      <c r="OMX22" s="177"/>
      <c r="OMY22" s="177"/>
      <c r="OMZ22" s="177"/>
      <c r="ONA22" s="177"/>
      <c r="ONB22" s="177"/>
      <c r="ONC22" s="177"/>
      <c r="OND22" s="177"/>
      <c r="ONE22" s="177"/>
      <c r="ONF22" s="177"/>
      <c r="ONG22" s="177"/>
      <c r="ONH22" s="177"/>
      <c r="ONI22" s="177"/>
      <c r="ONJ22" s="177"/>
      <c r="ONK22" s="177"/>
      <c r="ONL22" s="177"/>
      <c r="ONM22" s="177"/>
      <c r="ONN22" s="177"/>
      <c r="ONO22" s="177"/>
      <c r="ONP22" s="177"/>
      <c r="ONQ22" s="177"/>
      <c r="ONR22" s="177"/>
      <c r="ONS22" s="177"/>
      <c r="ONT22" s="177"/>
      <c r="ONU22" s="177"/>
      <c r="ONV22" s="177"/>
      <c r="ONW22" s="177"/>
      <c r="ONX22" s="177"/>
      <c r="ONY22" s="177"/>
      <c r="ONZ22" s="177"/>
      <c r="OOA22" s="177"/>
      <c r="OOB22" s="177"/>
      <c r="OOC22" s="177"/>
      <c r="OOD22" s="177"/>
      <c r="OOE22" s="177"/>
      <c r="OOF22" s="177"/>
      <c r="OOG22" s="177"/>
      <c r="OOH22" s="177"/>
      <c r="OOI22" s="177"/>
      <c r="OOJ22" s="177"/>
      <c r="OOK22" s="177"/>
      <c r="OOL22" s="177"/>
      <c r="OOM22" s="177"/>
      <c r="OON22" s="177"/>
      <c r="OOO22" s="177"/>
      <c r="OOP22" s="177"/>
      <c r="OOQ22" s="177"/>
      <c r="OOR22" s="177"/>
      <c r="OOS22" s="177"/>
      <c r="OOT22" s="177"/>
      <c r="OOU22" s="177"/>
      <c r="OOV22" s="177"/>
      <c r="OOW22" s="177"/>
      <c r="OOX22" s="177"/>
      <c r="OOY22" s="177"/>
      <c r="OOZ22" s="177"/>
      <c r="OPA22" s="177"/>
      <c r="OPB22" s="177"/>
      <c r="OPC22" s="177"/>
      <c r="OPD22" s="177"/>
      <c r="OPE22" s="177"/>
      <c r="OPF22" s="177"/>
      <c r="OPG22" s="177"/>
      <c r="OPH22" s="177"/>
      <c r="OPI22" s="177"/>
      <c r="OPJ22" s="177"/>
      <c r="OPK22" s="177"/>
      <c r="OPL22" s="177"/>
      <c r="OPM22" s="177"/>
      <c r="OPN22" s="177"/>
      <c r="OPO22" s="177"/>
      <c r="OPP22" s="177"/>
      <c r="OPQ22" s="177"/>
      <c r="OPR22" s="177"/>
      <c r="OPS22" s="177"/>
      <c r="OPT22" s="177"/>
      <c r="OPU22" s="177"/>
      <c r="OPV22" s="177"/>
      <c r="OPW22" s="177"/>
      <c r="OPX22" s="177"/>
      <c r="OPY22" s="177"/>
      <c r="OPZ22" s="177"/>
      <c r="OQA22" s="177"/>
      <c r="OQB22" s="177"/>
      <c r="OQC22" s="177"/>
      <c r="OQD22" s="177"/>
      <c r="OQE22" s="177"/>
      <c r="OQF22" s="177"/>
      <c r="OQG22" s="177"/>
      <c r="OQH22" s="177"/>
      <c r="OQI22" s="177"/>
      <c r="OQJ22" s="177"/>
      <c r="OQK22" s="177"/>
      <c r="OQL22" s="177"/>
      <c r="OQM22" s="177"/>
      <c r="OQN22" s="177"/>
      <c r="OQO22" s="177"/>
      <c r="OQP22" s="177"/>
      <c r="OQQ22" s="177"/>
      <c r="OQR22" s="177"/>
      <c r="OQS22" s="177"/>
      <c r="OQT22" s="177"/>
      <c r="OQU22" s="177"/>
      <c r="OQV22" s="177"/>
      <c r="OQW22" s="177"/>
      <c r="OQX22" s="177"/>
      <c r="OQY22" s="177"/>
      <c r="OQZ22" s="177"/>
      <c r="ORA22" s="177"/>
      <c r="ORB22" s="177"/>
      <c r="ORC22" s="177"/>
      <c r="ORD22" s="177"/>
      <c r="ORE22" s="177"/>
      <c r="ORF22" s="177"/>
      <c r="ORG22" s="177"/>
      <c r="ORH22" s="177"/>
      <c r="ORI22" s="177"/>
      <c r="ORJ22" s="177"/>
      <c r="ORK22" s="177"/>
      <c r="ORL22" s="177"/>
      <c r="ORM22" s="177"/>
      <c r="ORN22" s="177"/>
      <c r="ORO22" s="177"/>
      <c r="ORP22" s="177"/>
      <c r="ORQ22" s="177"/>
      <c r="ORR22" s="177"/>
      <c r="ORS22" s="177"/>
      <c r="ORT22" s="177"/>
      <c r="ORU22" s="177"/>
      <c r="ORV22" s="177"/>
      <c r="ORW22" s="177"/>
      <c r="ORX22" s="177"/>
      <c r="ORY22" s="177"/>
      <c r="ORZ22" s="177"/>
      <c r="OSA22" s="177"/>
      <c r="OSB22" s="177"/>
      <c r="OSC22" s="177"/>
      <c r="OSD22" s="177"/>
      <c r="OSE22" s="177"/>
      <c r="OSF22" s="177"/>
      <c r="OSG22" s="177"/>
      <c r="OSH22" s="177"/>
      <c r="OSI22" s="177"/>
      <c r="OSJ22" s="177"/>
      <c r="OSK22" s="177"/>
      <c r="OSL22" s="177"/>
      <c r="OSM22" s="177"/>
      <c r="OSN22" s="177"/>
      <c r="OSO22" s="177"/>
      <c r="OSP22" s="177"/>
      <c r="OSQ22" s="177"/>
      <c r="OSR22" s="177"/>
      <c r="OSS22" s="177"/>
      <c r="OST22" s="177"/>
      <c r="OSU22" s="177"/>
      <c r="OSV22" s="177"/>
      <c r="OSW22" s="177"/>
      <c r="OSX22" s="177"/>
      <c r="OSY22" s="177"/>
      <c r="OSZ22" s="177"/>
      <c r="OTA22" s="177"/>
      <c r="OTB22" s="177"/>
      <c r="OTC22" s="177"/>
      <c r="OTD22" s="177"/>
      <c r="OTE22" s="177"/>
      <c r="OTF22" s="177"/>
      <c r="OTG22" s="177"/>
      <c r="OTH22" s="177"/>
      <c r="OTI22" s="177"/>
      <c r="OTJ22" s="177"/>
      <c r="OTK22" s="177"/>
      <c r="OTL22" s="177"/>
      <c r="OTM22" s="177"/>
      <c r="OTN22" s="177"/>
      <c r="OTO22" s="177"/>
      <c r="OTP22" s="177"/>
      <c r="OTQ22" s="177"/>
      <c r="OTR22" s="177"/>
      <c r="OTS22" s="177"/>
      <c r="OTT22" s="177"/>
      <c r="OTU22" s="177"/>
      <c r="OTV22" s="177"/>
      <c r="OTW22" s="177"/>
      <c r="OTX22" s="177"/>
      <c r="OTY22" s="177"/>
      <c r="OTZ22" s="177"/>
      <c r="OUA22" s="177"/>
      <c r="OUB22" s="177"/>
      <c r="OUC22" s="177"/>
      <c r="OUD22" s="177"/>
      <c r="OUE22" s="177"/>
      <c r="OUF22" s="177"/>
      <c r="OUG22" s="177"/>
      <c r="OUH22" s="177"/>
      <c r="OUI22" s="177"/>
      <c r="OUJ22" s="177"/>
      <c r="OUK22" s="177"/>
      <c r="OUL22" s="177"/>
      <c r="OUM22" s="177"/>
      <c r="OUN22" s="177"/>
      <c r="OUO22" s="177"/>
      <c r="OUP22" s="177"/>
      <c r="OUQ22" s="177"/>
      <c r="OUR22" s="177"/>
      <c r="OUS22" s="177"/>
      <c r="OUT22" s="177"/>
      <c r="OUU22" s="177"/>
      <c r="OUV22" s="177"/>
      <c r="OUW22" s="177"/>
      <c r="OUX22" s="177"/>
      <c r="OUY22" s="177"/>
      <c r="OUZ22" s="177"/>
      <c r="OVA22" s="177"/>
      <c r="OVB22" s="177"/>
      <c r="OVC22" s="177"/>
      <c r="OVD22" s="177"/>
      <c r="OVE22" s="177"/>
      <c r="OVF22" s="177"/>
      <c r="OVG22" s="177"/>
      <c r="OVH22" s="177"/>
      <c r="OVI22" s="177"/>
      <c r="OVJ22" s="177"/>
      <c r="OVK22" s="177"/>
      <c r="OVL22" s="177"/>
      <c r="OVM22" s="177"/>
      <c r="OVN22" s="177"/>
      <c r="OVO22" s="177"/>
      <c r="OVP22" s="177"/>
      <c r="OVQ22" s="177"/>
      <c r="OVR22" s="177"/>
      <c r="OVS22" s="177"/>
      <c r="OVT22" s="177"/>
      <c r="OVU22" s="177"/>
      <c r="OVV22" s="177"/>
      <c r="OVW22" s="177"/>
      <c r="OVX22" s="177"/>
      <c r="OVY22" s="177"/>
      <c r="OVZ22" s="177"/>
      <c r="OWA22" s="177"/>
      <c r="OWB22" s="177"/>
      <c r="OWC22" s="177"/>
      <c r="OWD22" s="177"/>
      <c r="OWE22" s="177"/>
      <c r="OWF22" s="177"/>
      <c r="OWG22" s="177"/>
      <c r="OWH22" s="177"/>
      <c r="OWI22" s="177"/>
      <c r="OWJ22" s="177"/>
      <c r="OWK22" s="177"/>
      <c r="OWL22" s="177"/>
      <c r="OWM22" s="177"/>
      <c r="OWN22" s="177"/>
      <c r="OWO22" s="177"/>
      <c r="OWP22" s="177"/>
      <c r="OWQ22" s="177"/>
      <c r="OWR22" s="177"/>
      <c r="OWS22" s="177"/>
      <c r="OWT22" s="177"/>
      <c r="OWU22" s="177"/>
      <c r="OWV22" s="177"/>
      <c r="OWW22" s="177"/>
      <c r="OWX22" s="177"/>
      <c r="OWY22" s="177"/>
      <c r="OWZ22" s="177"/>
      <c r="OXA22" s="177"/>
      <c r="OXB22" s="177"/>
      <c r="OXC22" s="177"/>
      <c r="OXD22" s="177"/>
      <c r="OXE22" s="177"/>
      <c r="OXF22" s="177"/>
      <c r="OXG22" s="177"/>
      <c r="OXH22" s="177"/>
      <c r="OXI22" s="177"/>
      <c r="OXJ22" s="177"/>
      <c r="OXK22" s="177"/>
      <c r="OXL22" s="177"/>
      <c r="OXM22" s="177"/>
      <c r="OXN22" s="177"/>
      <c r="OXO22" s="177"/>
      <c r="OXP22" s="177"/>
      <c r="OXQ22" s="177"/>
      <c r="OXR22" s="177"/>
      <c r="OXS22" s="177"/>
      <c r="OXT22" s="177"/>
      <c r="OXU22" s="177"/>
      <c r="OXV22" s="177"/>
      <c r="OXW22" s="177"/>
      <c r="OXX22" s="177"/>
      <c r="OXY22" s="177"/>
      <c r="OXZ22" s="177"/>
      <c r="OYA22" s="177"/>
      <c r="OYB22" s="177"/>
      <c r="OYC22" s="177"/>
      <c r="OYD22" s="177"/>
      <c r="OYE22" s="177"/>
      <c r="OYF22" s="177"/>
      <c r="OYG22" s="177"/>
      <c r="OYH22" s="177"/>
      <c r="OYI22" s="177"/>
      <c r="OYJ22" s="177"/>
      <c r="OYK22" s="177"/>
      <c r="OYL22" s="177"/>
      <c r="OYM22" s="177"/>
      <c r="OYN22" s="177"/>
      <c r="OYO22" s="177"/>
      <c r="OYP22" s="177"/>
      <c r="OYQ22" s="177"/>
      <c r="OYR22" s="177"/>
      <c r="OYS22" s="177"/>
      <c r="OYT22" s="177"/>
      <c r="OYU22" s="177"/>
      <c r="OYV22" s="177"/>
      <c r="OYW22" s="177"/>
      <c r="OYX22" s="177"/>
      <c r="OYY22" s="177"/>
      <c r="OYZ22" s="177"/>
      <c r="OZA22" s="177"/>
      <c r="OZB22" s="177"/>
      <c r="OZC22" s="177"/>
      <c r="OZD22" s="177"/>
      <c r="OZE22" s="177"/>
      <c r="OZF22" s="177"/>
      <c r="OZG22" s="177"/>
      <c r="OZH22" s="177"/>
      <c r="OZI22" s="177"/>
      <c r="OZJ22" s="177"/>
      <c r="OZK22" s="177"/>
      <c r="OZL22" s="177"/>
      <c r="OZM22" s="177"/>
      <c r="OZN22" s="177"/>
      <c r="OZO22" s="177"/>
      <c r="OZP22" s="177"/>
      <c r="OZQ22" s="177"/>
      <c r="OZR22" s="177"/>
      <c r="OZS22" s="177"/>
      <c r="OZT22" s="177"/>
      <c r="OZU22" s="177"/>
      <c r="OZV22" s="177"/>
      <c r="OZW22" s="177"/>
      <c r="OZX22" s="177"/>
      <c r="OZY22" s="177"/>
      <c r="OZZ22" s="177"/>
      <c r="PAA22" s="177"/>
      <c r="PAB22" s="177"/>
      <c r="PAC22" s="177"/>
      <c r="PAD22" s="177"/>
      <c r="PAE22" s="177"/>
      <c r="PAF22" s="177"/>
      <c r="PAG22" s="177"/>
      <c r="PAH22" s="177"/>
      <c r="PAI22" s="177"/>
      <c r="PAJ22" s="177"/>
      <c r="PAK22" s="177"/>
      <c r="PAL22" s="177"/>
      <c r="PAM22" s="177"/>
      <c r="PAN22" s="177"/>
      <c r="PAO22" s="177"/>
      <c r="PAP22" s="177"/>
      <c r="PAQ22" s="177"/>
      <c r="PAR22" s="177"/>
      <c r="PAS22" s="177"/>
      <c r="PAT22" s="177"/>
      <c r="PAU22" s="177"/>
      <c r="PAV22" s="177"/>
      <c r="PAW22" s="177"/>
      <c r="PAX22" s="177"/>
      <c r="PAY22" s="177"/>
      <c r="PAZ22" s="177"/>
      <c r="PBA22" s="177"/>
      <c r="PBB22" s="177"/>
      <c r="PBC22" s="177"/>
      <c r="PBD22" s="177"/>
      <c r="PBE22" s="177"/>
      <c r="PBF22" s="177"/>
      <c r="PBG22" s="177"/>
      <c r="PBH22" s="177"/>
      <c r="PBI22" s="177"/>
      <c r="PBJ22" s="177"/>
      <c r="PBK22" s="177"/>
      <c r="PBL22" s="177"/>
      <c r="PBM22" s="177"/>
      <c r="PBN22" s="177"/>
      <c r="PBO22" s="177"/>
      <c r="PBP22" s="177"/>
      <c r="PBQ22" s="177"/>
      <c r="PBR22" s="177"/>
      <c r="PBS22" s="177"/>
      <c r="PBT22" s="177"/>
      <c r="PBU22" s="177"/>
      <c r="PBV22" s="177"/>
      <c r="PBW22" s="177"/>
      <c r="PBX22" s="177"/>
      <c r="PBY22" s="177"/>
      <c r="PBZ22" s="177"/>
      <c r="PCA22" s="177"/>
      <c r="PCB22" s="177"/>
      <c r="PCC22" s="177"/>
      <c r="PCD22" s="177"/>
      <c r="PCE22" s="177"/>
      <c r="PCF22" s="177"/>
      <c r="PCG22" s="177"/>
      <c r="PCH22" s="177"/>
      <c r="PCI22" s="177"/>
      <c r="PCJ22" s="177"/>
      <c r="PCK22" s="177"/>
      <c r="PCL22" s="177"/>
      <c r="PCM22" s="177"/>
      <c r="PCN22" s="177"/>
      <c r="PCO22" s="177"/>
      <c r="PCP22" s="177"/>
      <c r="PCQ22" s="177"/>
      <c r="PCR22" s="177"/>
      <c r="PCS22" s="177"/>
      <c r="PCT22" s="177"/>
      <c r="PCU22" s="177"/>
      <c r="PCV22" s="177"/>
      <c r="PCW22" s="177"/>
      <c r="PCX22" s="177"/>
      <c r="PCY22" s="177"/>
      <c r="PCZ22" s="177"/>
      <c r="PDA22" s="177"/>
      <c r="PDB22" s="177"/>
      <c r="PDC22" s="177"/>
      <c r="PDD22" s="177"/>
      <c r="PDE22" s="177"/>
      <c r="PDF22" s="177"/>
      <c r="PDG22" s="177"/>
      <c r="PDH22" s="177"/>
      <c r="PDI22" s="177"/>
      <c r="PDJ22" s="177"/>
      <c r="PDK22" s="177"/>
      <c r="PDL22" s="177"/>
      <c r="PDM22" s="177"/>
      <c r="PDN22" s="177"/>
      <c r="PDO22" s="177"/>
      <c r="PDP22" s="177"/>
      <c r="PDQ22" s="177"/>
      <c r="PDR22" s="177"/>
      <c r="PDS22" s="177"/>
      <c r="PDT22" s="177"/>
      <c r="PDU22" s="177"/>
      <c r="PDV22" s="177"/>
      <c r="PDW22" s="177"/>
      <c r="PDX22" s="177"/>
      <c r="PDY22" s="177"/>
      <c r="PDZ22" s="177"/>
      <c r="PEA22" s="177"/>
      <c r="PEB22" s="177"/>
      <c r="PEC22" s="177"/>
      <c r="PED22" s="177"/>
      <c r="PEE22" s="177"/>
      <c r="PEF22" s="177"/>
      <c r="PEG22" s="177"/>
      <c r="PEH22" s="177"/>
      <c r="PEI22" s="177"/>
      <c r="PEJ22" s="177"/>
      <c r="PEK22" s="177"/>
      <c r="PEL22" s="177"/>
      <c r="PEM22" s="177"/>
      <c r="PEN22" s="177"/>
      <c r="PEO22" s="177"/>
      <c r="PEP22" s="177"/>
      <c r="PEQ22" s="177"/>
      <c r="PER22" s="177"/>
      <c r="PES22" s="177"/>
      <c r="PET22" s="177"/>
      <c r="PEU22" s="177"/>
      <c r="PEV22" s="177"/>
      <c r="PEW22" s="177"/>
      <c r="PEX22" s="177"/>
      <c r="PEY22" s="177"/>
      <c r="PEZ22" s="177"/>
      <c r="PFA22" s="177"/>
      <c r="PFB22" s="177"/>
      <c r="PFC22" s="177"/>
      <c r="PFD22" s="177"/>
      <c r="PFE22" s="177"/>
      <c r="PFF22" s="177"/>
      <c r="PFG22" s="177"/>
      <c r="PFH22" s="177"/>
      <c r="PFI22" s="177"/>
      <c r="PFJ22" s="177"/>
      <c r="PFK22" s="177"/>
      <c r="PFL22" s="177"/>
      <c r="PFM22" s="177"/>
      <c r="PFN22" s="177"/>
      <c r="PFO22" s="177"/>
      <c r="PFP22" s="177"/>
      <c r="PFQ22" s="177"/>
      <c r="PFR22" s="177"/>
      <c r="PFS22" s="177"/>
      <c r="PFT22" s="177"/>
      <c r="PFU22" s="177"/>
      <c r="PFV22" s="177"/>
      <c r="PFW22" s="177"/>
      <c r="PFX22" s="177"/>
      <c r="PFY22" s="177"/>
      <c r="PFZ22" s="177"/>
      <c r="PGA22" s="177"/>
      <c r="PGB22" s="177"/>
      <c r="PGC22" s="177"/>
      <c r="PGD22" s="177"/>
      <c r="PGE22" s="177"/>
      <c r="PGF22" s="177"/>
      <c r="PGG22" s="177"/>
      <c r="PGH22" s="177"/>
      <c r="PGI22" s="177"/>
      <c r="PGJ22" s="177"/>
      <c r="PGK22" s="177"/>
      <c r="PGL22" s="177"/>
      <c r="PGM22" s="177"/>
      <c r="PGN22" s="177"/>
      <c r="PGO22" s="177"/>
      <c r="PGP22" s="177"/>
      <c r="PGQ22" s="177"/>
      <c r="PGR22" s="177"/>
      <c r="PGS22" s="177"/>
      <c r="PGT22" s="177"/>
      <c r="PGU22" s="177"/>
      <c r="PGV22" s="177"/>
      <c r="PGW22" s="177"/>
      <c r="PGX22" s="177"/>
      <c r="PGY22" s="177"/>
      <c r="PGZ22" s="177"/>
      <c r="PHA22" s="177"/>
      <c r="PHB22" s="177"/>
      <c r="PHC22" s="177"/>
      <c r="PHD22" s="177"/>
      <c r="PHE22" s="177"/>
      <c r="PHF22" s="177"/>
      <c r="PHG22" s="177"/>
      <c r="PHH22" s="177"/>
      <c r="PHI22" s="177"/>
      <c r="PHJ22" s="177"/>
      <c r="PHK22" s="177"/>
      <c r="PHL22" s="177"/>
      <c r="PHM22" s="177"/>
      <c r="PHN22" s="177"/>
      <c r="PHO22" s="177"/>
      <c r="PHP22" s="177"/>
      <c r="PHQ22" s="177"/>
      <c r="PHR22" s="177"/>
      <c r="PHS22" s="177"/>
      <c r="PHT22" s="177"/>
      <c r="PHU22" s="177"/>
      <c r="PHV22" s="177"/>
      <c r="PHW22" s="177"/>
      <c r="PHX22" s="177"/>
      <c r="PHY22" s="177"/>
      <c r="PHZ22" s="177"/>
      <c r="PIA22" s="177"/>
      <c r="PIB22" s="177"/>
      <c r="PIC22" s="177"/>
      <c r="PID22" s="177"/>
      <c r="PIE22" s="177"/>
      <c r="PIF22" s="177"/>
      <c r="PIG22" s="177"/>
      <c r="PIH22" s="177"/>
      <c r="PII22" s="177"/>
      <c r="PIJ22" s="177"/>
      <c r="PIK22" s="177"/>
      <c r="PIL22" s="177"/>
      <c r="PIM22" s="177"/>
      <c r="PIN22" s="177"/>
      <c r="PIO22" s="177"/>
      <c r="PIP22" s="177"/>
      <c r="PIQ22" s="177"/>
      <c r="PIR22" s="177"/>
      <c r="PIS22" s="177"/>
      <c r="PIT22" s="177"/>
      <c r="PIU22" s="177"/>
      <c r="PIV22" s="177"/>
      <c r="PIW22" s="177"/>
      <c r="PIX22" s="177"/>
      <c r="PIY22" s="177"/>
      <c r="PIZ22" s="177"/>
      <c r="PJA22" s="177"/>
      <c r="PJB22" s="177"/>
      <c r="PJC22" s="177"/>
      <c r="PJD22" s="177"/>
      <c r="PJE22" s="177"/>
      <c r="PJF22" s="177"/>
      <c r="PJG22" s="177"/>
      <c r="PJH22" s="177"/>
      <c r="PJI22" s="177"/>
      <c r="PJJ22" s="177"/>
      <c r="PJK22" s="177"/>
      <c r="PJL22" s="177"/>
      <c r="PJM22" s="177"/>
      <c r="PJN22" s="177"/>
      <c r="PJO22" s="177"/>
      <c r="PJP22" s="177"/>
      <c r="PJQ22" s="177"/>
      <c r="PJR22" s="177"/>
      <c r="PJS22" s="177"/>
      <c r="PJT22" s="177"/>
      <c r="PJU22" s="177"/>
      <c r="PJV22" s="177"/>
      <c r="PJW22" s="177"/>
      <c r="PJX22" s="177"/>
      <c r="PJY22" s="177"/>
      <c r="PJZ22" s="177"/>
      <c r="PKA22" s="177"/>
      <c r="PKB22" s="177"/>
      <c r="PKC22" s="177"/>
      <c r="PKD22" s="177"/>
      <c r="PKE22" s="177"/>
      <c r="PKF22" s="177"/>
      <c r="PKG22" s="177"/>
      <c r="PKH22" s="177"/>
      <c r="PKI22" s="177"/>
      <c r="PKJ22" s="177"/>
      <c r="PKK22" s="177"/>
      <c r="PKL22" s="177"/>
      <c r="PKM22" s="177"/>
      <c r="PKN22" s="177"/>
      <c r="PKO22" s="177"/>
      <c r="PKP22" s="177"/>
      <c r="PKQ22" s="177"/>
      <c r="PKR22" s="177"/>
      <c r="PKS22" s="177"/>
      <c r="PKT22" s="177"/>
      <c r="PKU22" s="177"/>
      <c r="PKV22" s="177"/>
      <c r="PKW22" s="177"/>
      <c r="PKX22" s="177"/>
      <c r="PKY22" s="177"/>
      <c r="PKZ22" s="177"/>
      <c r="PLA22" s="177"/>
      <c r="PLB22" s="177"/>
      <c r="PLC22" s="177"/>
      <c r="PLD22" s="177"/>
      <c r="PLE22" s="177"/>
      <c r="PLF22" s="177"/>
      <c r="PLG22" s="177"/>
      <c r="PLH22" s="177"/>
      <c r="PLI22" s="177"/>
      <c r="PLJ22" s="177"/>
      <c r="PLK22" s="177"/>
      <c r="PLL22" s="177"/>
      <c r="PLM22" s="177"/>
      <c r="PLN22" s="177"/>
      <c r="PLO22" s="177"/>
      <c r="PLP22" s="177"/>
      <c r="PLQ22" s="177"/>
      <c r="PLR22" s="177"/>
      <c r="PLS22" s="177"/>
      <c r="PLT22" s="177"/>
      <c r="PLU22" s="177"/>
      <c r="PLV22" s="177"/>
      <c r="PLW22" s="177"/>
      <c r="PLX22" s="177"/>
      <c r="PLY22" s="177"/>
      <c r="PLZ22" s="177"/>
      <c r="PMA22" s="177"/>
      <c r="PMB22" s="177"/>
      <c r="PMC22" s="177"/>
      <c r="PMD22" s="177"/>
      <c r="PME22" s="177"/>
      <c r="PMF22" s="177"/>
      <c r="PMG22" s="177"/>
      <c r="PMH22" s="177"/>
      <c r="PMI22" s="177"/>
      <c r="PMJ22" s="177"/>
      <c r="PMK22" s="177"/>
      <c r="PML22" s="177"/>
      <c r="PMM22" s="177"/>
      <c r="PMN22" s="177"/>
      <c r="PMO22" s="177"/>
      <c r="PMP22" s="177"/>
      <c r="PMQ22" s="177"/>
      <c r="PMR22" s="177"/>
      <c r="PMS22" s="177"/>
      <c r="PMT22" s="177"/>
      <c r="PMU22" s="177"/>
      <c r="PMV22" s="177"/>
      <c r="PMW22" s="177"/>
      <c r="PMX22" s="177"/>
      <c r="PMY22" s="177"/>
      <c r="PMZ22" s="177"/>
      <c r="PNA22" s="177"/>
      <c r="PNB22" s="177"/>
      <c r="PNC22" s="177"/>
      <c r="PND22" s="177"/>
      <c r="PNE22" s="177"/>
      <c r="PNF22" s="177"/>
      <c r="PNG22" s="177"/>
      <c r="PNH22" s="177"/>
      <c r="PNI22" s="177"/>
      <c r="PNJ22" s="177"/>
      <c r="PNK22" s="177"/>
      <c r="PNL22" s="177"/>
      <c r="PNM22" s="177"/>
      <c r="PNN22" s="177"/>
      <c r="PNO22" s="177"/>
      <c r="PNP22" s="177"/>
      <c r="PNQ22" s="177"/>
      <c r="PNR22" s="177"/>
      <c r="PNS22" s="177"/>
      <c r="PNT22" s="177"/>
      <c r="PNU22" s="177"/>
      <c r="PNV22" s="177"/>
      <c r="PNW22" s="177"/>
      <c r="PNX22" s="177"/>
      <c r="PNY22" s="177"/>
      <c r="PNZ22" s="177"/>
      <c r="POA22" s="177"/>
      <c r="POB22" s="177"/>
      <c r="POC22" s="177"/>
      <c r="POD22" s="177"/>
      <c r="POE22" s="177"/>
      <c r="POF22" s="177"/>
      <c r="POG22" s="177"/>
      <c r="POH22" s="177"/>
      <c r="POI22" s="177"/>
      <c r="POJ22" s="177"/>
      <c r="POK22" s="177"/>
      <c r="POL22" s="177"/>
      <c r="POM22" s="177"/>
      <c r="PON22" s="177"/>
      <c r="POO22" s="177"/>
      <c r="POP22" s="177"/>
      <c r="POQ22" s="177"/>
      <c r="POR22" s="177"/>
      <c r="POS22" s="177"/>
      <c r="POT22" s="177"/>
      <c r="POU22" s="177"/>
      <c r="POV22" s="177"/>
      <c r="POW22" s="177"/>
      <c r="POX22" s="177"/>
      <c r="POY22" s="177"/>
      <c r="POZ22" s="177"/>
      <c r="PPA22" s="177"/>
      <c r="PPB22" s="177"/>
      <c r="PPC22" s="177"/>
      <c r="PPD22" s="177"/>
      <c r="PPE22" s="177"/>
      <c r="PPF22" s="177"/>
      <c r="PPG22" s="177"/>
      <c r="PPH22" s="177"/>
      <c r="PPI22" s="177"/>
      <c r="PPJ22" s="177"/>
      <c r="PPK22" s="177"/>
      <c r="PPL22" s="177"/>
      <c r="PPM22" s="177"/>
      <c r="PPN22" s="177"/>
      <c r="PPO22" s="177"/>
      <c r="PPP22" s="177"/>
      <c r="PPQ22" s="177"/>
      <c r="PPR22" s="177"/>
      <c r="PPS22" s="177"/>
      <c r="PPT22" s="177"/>
      <c r="PPU22" s="177"/>
      <c r="PPV22" s="177"/>
      <c r="PPW22" s="177"/>
      <c r="PPX22" s="177"/>
      <c r="PPY22" s="177"/>
      <c r="PPZ22" s="177"/>
      <c r="PQA22" s="177"/>
      <c r="PQB22" s="177"/>
      <c r="PQC22" s="177"/>
      <c r="PQD22" s="177"/>
      <c r="PQE22" s="177"/>
      <c r="PQF22" s="177"/>
      <c r="PQG22" s="177"/>
      <c r="PQH22" s="177"/>
      <c r="PQI22" s="177"/>
      <c r="PQJ22" s="177"/>
      <c r="PQK22" s="177"/>
      <c r="PQL22" s="177"/>
      <c r="PQM22" s="177"/>
      <c r="PQN22" s="177"/>
      <c r="PQO22" s="177"/>
      <c r="PQP22" s="177"/>
      <c r="PQQ22" s="177"/>
      <c r="PQR22" s="177"/>
      <c r="PQS22" s="177"/>
      <c r="PQT22" s="177"/>
      <c r="PQU22" s="177"/>
      <c r="PQV22" s="177"/>
      <c r="PQW22" s="177"/>
      <c r="PQX22" s="177"/>
      <c r="PQY22" s="177"/>
      <c r="PQZ22" s="177"/>
      <c r="PRA22" s="177"/>
      <c r="PRB22" s="177"/>
      <c r="PRC22" s="177"/>
      <c r="PRD22" s="177"/>
      <c r="PRE22" s="177"/>
      <c r="PRF22" s="177"/>
      <c r="PRG22" s="177"/>
      <c r="PRH22" s="177"/>
      <c r="PRI22" s="177"/>
      <c r="PRJ22" s="177"/>
      <c r="PRK22" s="177"/>
      <c r="PRL22" s="177"/>
      <c r="PRM22" s="177"/>
      <c r="PRN22" s="177"/>
      <c r="PRO22" s="177"/>
      <c r="PRP22" s="177"/>
      <c r="PRQ22" s="177"/>
      <c r="PRR22" s="177"/>
      <c r="PRS22" s="177"/>
      <c r="PRT22" s="177"/>
      <c r="PRU22" s="177"/>
      <c r="PRV22" s="177"/>
      <c r="PRW22" s="177"/>
      <c r="PRX22" s="177"/>
      <c r="PRY22" s="177"/>
      <c r="PRZ22" s="177"/>
      <c r="PSA22" s="177"/>
      <c r="PSB22" s="177"/>
      <c r="PSC22" s="177"/>
      <c r="PSD22" s="177"/>
      <c r="PSE22" s="177"/>
      <c r="PSF22" s="177"/>
      <c r="PSG22" s="177"/>
      <c r="PSH22" s="177"/>
      <c r="PSI22" s="177"/>
      <c r="PSJ22" s="177"/>
      <c r="PSK22" s="177"/>
      <c r="PSL22" s="177"/>
      <c r="PSM22" s="177"/>
      <c r="PSN22" s="177"/>
      <c r="PSO22" s="177"/>
      <c r="PSP22" s="177"/>
      <c r="PSQ22" s="177"/>
      <c r="PSR22" s="177"/>
      <c r="PSS22" s="177"/>
      <c r="PST22" s="177"/>
      <c r="PSU22" s="177"/>
      <c r="PSV22" s="177"/>
      <c r="PSW22" s="177"/>
      <c r="PSX22" s="177"/>
      <c r="PSY22" s="177"/>
      <c r="PSZ22" s="177"/>
      <c r="PTA22" s="177"/>
      <c r="PTB22" s="177"/>
      <c r="PTC22" s="177"/>
      <c r="PTD22" s="177"/>
      <c r="PTE22" s="177"/>
      <c r="PTF22" s="177"/>
      <c r="PTG22" s="177"/>
      <c r="PTH22" s="177"/>
      <c r="PTI22" s="177"/>
      <c r="PTJ22" s="177"/>
      <c r="PTK22" s="177"/>
      <c r="PTL22" s="177"/>
      <c r="PTM22" s="177"/>
      <c r="PTN22" s="177"/>
      <c r="PTO22" s="177"/>
      <c r="PTP22" s="177"/>
      <c r="PTQ22" s="177"/>
      <c r="PTR22" s="177"/>
      <c r="PTS22" s="177"/>
      <c r="PTT22" s="177"/>
      <c r="PTU22" s="177"/>
      <c r="PTV22" s="177"/>
      <c r="PTW22" s="177"/>
      <c r="PTX22" s="177"/>
      <c r="PTY22" s="177"/>
      <c r="PTZ22" s="177"/>
      <c r="PUA22" s="177"/>
      <c r="PUB22" s="177"/>
      <c r="PUC22" s="177"/>
      <c r="PUD22" s="177"/>
      <c r="PUE22" s="177"/>
      <c r="PUF22" s="177"/>
      <c r="PUG22" s="177"/>
      <c r="PUH22" s="177"/>
      <c r="PUI22" s="177"/>
      <c r="PUJ22" s="177"/>
      <c r="PUK22" s="177"/>
      <c r="PUL22" s="177"/>
      <c r="PUM22" s="177"/>
      <c r="PUN22" s="177"/>
      <c r="PUO22" s="177"/>
      <c r="PUP22" s="177"/>
      <c r="PUQ22" s="177"/>
      <c r="PUR22" s="177"/>
      <c r="PUS22" s="177"/>
      <c r="PUT22" s="177"/>
      <c r="PUU22" s="177"/>
      <c r="PUV22" s="177"/>
      <c r="PUW22" s="177"/>
      <c r="PUX22" s="177"/>
      <c r="PUY22" s="177"/>
      <c r="PUZ22" s="177"/>
      <c r="PVA22" s="177"/>
      <c r="PVB22" s="177"/>
      <c r="PVC22" s="177"/>
      <c r="PVD22" s="177"/>
      <c r="PVE22" s="177"/>
      <c r="PVF22" s="177"/>
      <c r="PVG22" s="177"/>
      <c r="PVH22" s="177"/>
      <c r="PVI22" s="177"/>
      <c r="PVJ22" s="177"/>
      <c r="PVK22" s="177"/>
      <c r="PVL22" s="177"/>
      <c r="PVM22" s="177"/>
      <c r="PVN22" s="177"/>
      <c r="PVO22" s="177"/>
      <c r="PVP22" s="177"/>
      <c r="PVQ22" s="177"/>
      <c r="PVR22" s="177"/>
      <c r="PVS22" s="177"/>
      <c r="PVT22" s="177"/>
      <c r="PVU22" s="177"/>
      <c r="PVV22" s="177"/>
      <c r="PVW22" s="177"/>
      <c r="PVX22" s="177"/>
      <c r="PVY22" s="177"/>
      <c r="PVZ22" s="177"/>
      <c r="PWA22" s="177"/>
      <c r="PWB22" s="177"/>
      <c r="PWC22" s="177"/>
      <c r="PWD22" s="177"/>
      <c r="PWE22" s="177"/>
      <c r="PWF22" s="177"/>
      <c r="PWG22" s="177"/>
      <c r="PWH22" s="177"/>
      <c r="PWI22" s="177"/>
      <c r="PWJ22" s="177"/>
      <c r="PWK22" s="177"/>
      <c r="PWL22" s="177"/>
      <c r="PWM22" s="177"/>
      <c r="PWN22" s="177"/>
      <c r="PWO22" s="177"/>
      <c r="PWP22" s="177"/>
      <c r="PWQ22" s="177"/>
      <c r="PWR22" s="177"/>
      <c r="PWS22" s="177"/>
      <c r="PWT22" s="177"/>
      <c r="PWU22" s="177"/>
      <c r="PWV22" s="177"/>
      <c r="PWW22" s="177"/>
      <c r="PWX22" s="177"/>
      <c r="PWY22" s="177"/>
      <c r="PWZ22" s="177"/>
      <c r="PXA22" s="177"/>
      <c r="PXB22" s="177"/>
      <c r="PXC22" s="177"/>
      <c r="PXD22" s="177"/>
      <c r="PXE22" s="177"/>
      <c r="PXF22" s="177"/>
      <c r="PXG22" s="177"/>
      <c r="PXH22" s="177"/>
      <c r="PXI22" s="177"/>
      <c r="PXJ22" s="177"/>
      <c r="PXK22" s="177"/>
      <c r="PXL22" s="177"/>
      <c r="PXM22" s="177"/>
      <c r="PXN22" s="177"/>
      <c r="PXO22" s="177"/>
      <c r="PXP22" s="177"/>
      <c r="PXQ22" s="177"/>
      <c r="PXR22" s="177"/>
      <c r="PXS22" s="177"/>
      <c r="PXT22" s="177"/>
      <c r="PXU22" s="177"/>
      <c r="PXV22" s="177"/>
      <c r="PXW22" s="177"/>
      <c r="PXX22" s="177"/>
      <c r="PXY22" s="177"/>
      <c r="PXZ22" s="177"/>
      <c r="PYA22" s="177"/>
      <c r="PYB22" s="177"/>
      <c r="PYC22" s="177"/>
      <c r="PYD22" s="177"/>
      <c r="PYE22" s="177"/>
      <c r="PYF22" s="177"/>
      <c r="PYG22" s="177"/>
      <c r="PYH22" s="177"/>
      <c r="PYI22" s="177"/>
      <c r="PYJ22" s="177"/>
      <c r="PYK22" s="177"/>
      <c r="PYL22" s="177"/>
      <c r="PYM22" s="177"/>
      <c r="PYN22" s="177"/>
      <c r="PYO22" s="177"/>
      <c r="PYP22" s="177"/>
      <c r="PYQ22" s="177"/>
      <c r="PYR22" s="177"/>
      <c r="PYS22" s="177"/>
      <c r="PYT22" s="177"/>
      <c r="PYU22" s="177"/>
      <c r="PYV22" s="177"/>
      <c r="PYW22" s="177"/>
      <c r="PYX22" s="177"/>
      <c r="PYY22" s="177"/>
      <c r="PYZ22" s="177"/>
      <c r="PZA22" s="177"/>
      <c r="PZB22" s="177"/>
      <c r="PZC22" s="177"/>
      <c r="PZD22" s="177"/>
      <c r="PZE22" s="177"/>
      <c r="PZF22" s="177"/>
      <c r="PZG22" s="177"/>
      <c r="PZH22" s="177"/>
      <c r="PZI22" s="177"/>
      <c r="PZJ22" s="177"/>
      <c r="PZK22" s="177"/>
      <c r="PZL22" s="177"/>
      <c r="PZM22" s="177"/>
      <c r="PZN22" s="177"/>
      <c r="PZO22" s="177"/>
      <c r="PZP22" s="177"/>
      <c r="PZQ22" s="177"/>
      <c r="PZR22" s="177"/>
      <c r="PZS22" s="177"/>
      <c r="PZT22" s="177"/>
      <c r="PZU22" s="177"/>
      <c r="PZV22" s="177"/>
      <c r="PZW22" s="177"/>
      <c r="PZX22" s="177"/>
      <c r="PZY22" s="177"/>
      <c r="PZZ22" s="177"/>
      <c r="QAA22" s="177"/>
      <c r="QAB22" s="177"/>
      <c r="QAC22" s="177"/>
      <c r="QAD22" s="177"/>
      <c r="QAE22" s="177"/>
      <c r="QAF22" s="177"/>
      <c r="QAG22" s="177"/>
      <c r="QAH22" s="177"/>
      <c r="QAI22" s="177"/>
      <c r="QAJ22" s="177"/>
      <c r="QAK22" s="177"/>
      <c r="QAL22" s="177"/>
      <c r="QAM22" s="177"/>
      <c r="QAN22" s="177"/>
      <c r="QAO22" s="177"/>
      <c r="QAP22" s="177"/>
      <c r="QAQ22" s="177"/>
      <c r="QAR22" s="177"/>
      <c r="QAS22" s="177"/>
      <c r="QAT22" s="177"/>
      <c r="QAU22" s="177"/>
      <c r="QAV22" s="177"/>
      <c r="QAW22" s="177"/>
      <c r="QAX22" s="177"/>
      <c r="QAY22" s="177"/>
      <c r="QAZ22" s="177"/>
      <c r="QBA22" s="177"/>
      <c r="QBB22" s="177"/>
      <c r="QBC22" s="177"/>
      <c r="QBD22" s="177"/>
      <c r="QBE22" s="177"/>
      <c r="QBF22" s="177"/>
      <c r="QBG22" s="177"/>
      <c r="QBH22" s="177"/>
      <c r="QBI22" s="177"/>
      <c r="QBJ22" s="177"/>
      <c r="QBK22" s="177"/>
      <c r="QBL22" s="177"/>
      <c r="QBM22" s="177"/>
      <c r="QBN22" s="177"/>
      <c r="QBO22" s="177"/>
      <c r="QBP22" s="177"/>
      <c r="QBQ22" s="177"/>
      <c r="QBR22" s="177"/>
      <c r="QBS22" s="177"/>
      <c r="QBT22" s="177"/>
      <c r="QBU22" s="177"/>
      <c r="QBV22" s="177"/>
      <c r="QBW22" s="177"/>
      <c r="QBX22" s="177"/>
      <c r="QBY22" s="177"/>
      <c r="QBZ22" s="177"/>
      <c r="QCA22" s="177"/>
      <c r="QCB22" s="177"/>
      <c r="QCC22" s="177"/>
      <c r="QCD22" s="177"/>
      <c r="QCE22" s="177"/>
      <c r="QCF22" s="177"/>
      <c r="QCG22" s="177"/>
      <c r="QCH22" s="177"/>
      <c r="QCI22" s="177"/>
      <c r="QCJ22" s="177"/>
      <c r="QCK22" s="177"/>
      <c r="QCL22" s="177"/>
      <c r="QCM22" s="177"/>
      <c r="QCN22" s="177"/>
      <c r="QCO22" s="177"/>
      <c r="QCP22" s="177"/>
      <c r="QCQ22" s="177"/>
      <c r="QCR22" s="177"/>
      <c r="QCS22" s="177"/>
      <c r="QCT22" s="177"/>
      <c r="QCU22" s="177"/>
      <c r="QCV22" s="177"/>
      <c r="QCW22" s="177"/>
      <c r="QCX22" s="177"/>
      <c r="QCY22" s="177"/>
      <c r="QCZ22" s="177"/>
      <c r="QDA22" s="177"/>
      <c r="QDB22" s="177"/>
      <c r="QDC22" s="177"/>
      <c r="QDD22" s="177"/>
      <c r="QDE22" s="177"/>
      <c r="QDF22" s="177"/>
      <c r="QDG22" s="177"/>
      <c r="QDH22" s="177"/>
      <c r="QDI22" s="177"/>
      <c r="QDJ22" s="177"/>
      <c r="QDK22" s="177"/>
      <c r="QDL22" s="177"/>
      <c r="QDM22" s="177"/>
      <c r="QDN22" s="177"/>
      <c r="QDO22" s="177"/>
      <c r="QDP22" s="177"/>
      <c r="QDQ22" s="177"/>
      <c r="QDR22" s="177"/>
      <c r="QDS22" s="177"/>
      <c r="QDT22" s="177"/>
      <c r="QDU22" s="177"/>
      <c r="QDV22" s="177"/>
      <c r="QDW22" s="177"/>
      <c r="QDX22" s="177"/>
      <c r="QDY22" s="177"/>
      <c r="QDZ22" s="177"/>
      <c r="QEA22" s="177"/>
      <c r="QEB22" s="177"/>
      <c r="QEC22" s="177"/>
      <c r="QED22" s="177"/>
      <c r="QEE22" s="177"/>
      <c r="QEF22" s="177"/>
      <c r="QEG22" s="177"/>
      <c r="QEH22" s="177"/>
      <c r="QEI22" s="177"/>
      <c r="QEJ22" s="177"/>
      <c r="QEK22" s="177"/>
      <c r="QEL22" s="177"/>
      <c r="QEM22" s="177"/>
      <c r="QEN22" s="177"/>
      <c r="QEO22" s="177"/>
      <c r="QEP22" s="177"/>
      <c r="QEQ22" s="177"/>
      <c r="QER22" s="177"/>
      <c r="QES22" s="177"/>
      <c r="QET22" s="177"/>
      <c r="QEU22" s="177"/>
      <c r="QEV22" s="177"/>
      <c r="QEW22" s="177"/>
      <c r="QEX22" s="177"/>
      <c r="QEY22" s="177"/>
      <c r="QEZ22" s="177"/>
      <c r="QFA22" s="177"/>
      <c r="QFB22" s="177"/>
      <c r="QFC22" s="177"/>
      <c r="QFD22" s="177"/>
      <c r="QFE22" s="177"/>
      <c r="QFF22" s="177"/>
      <c r="QFG22" s="177"/>
      <c r="QFH22" s="177"/>
      <c r="QFI22" s="177"/>
      <c r="QFJ22" s="177"/>
      <c r="QFK22" s="177"/>
      <c r="QFL22" s="177"/>
      <c r="QFM22" s="177"/>
      <c r="QFN22" s="177"/>
      <c r="QFO22" s="177"/>
      <c r="QFP22" s="177"/>
      <c r="QFQ22" s="177"/>
      <c r="QFR22" s="177"/>
      <c r="QFS22" s="177"/>
      <c r="QFT22" s="177"/>
      <c r="QFU22" s="177"/>
      <c r="QFV22" s="177"/>
      <c r="QFW22" s="177"/>
      <c r="QFX22" s="177"/>
      <c r="QFY22" s="177"/>
      <c r="QFZ22" s="177"/>
      <c r="QGA22" s="177"/>
      <c r="QGB22" s="177"/>
      <c r="QGC22" s="177"/>
      <c r="QGD22" s="177"/>
      <c r="QGE22" s="177"/>
      <c r="QGF22" s="177"/>
      <c r="QGG22" s="177"/>
      <c r="QGH22" s="177"/>
      <c r="QGI22" s="177"/>
      <c r="QGJ22" s="177"/>
      <c r="QGK22" s="177"/>
      <c r="QGL22" s="177"/>
      <c r="QGM22" s="177"/>
      <c r="QGN22" s="177"/>
      <c r="QGO22" s="177"/>
      <c r="QGP22" s="177"/>
      <c r="QGQ22" s="177"/>
      <c r="QGR22" s="177"/>
      <c r="QGS22" s="177"/>
      <c r="QGT22" s="177"/>
      <c r="QGU22" s="177"/>
      <c r="QGV22" s="177"/>
      <c r="QGW22" s="177"/>
      <c r="QGX22" s="177"/>
      <c r="QGY22" s="177"/>
      <c r="QGZ22" s="177"/>
      <c r="QHA22" s="177"/>
      <c r="QHB22" s="177"/>
      <c r="QHC22" s="177"/>
      <c r="QHD22" s="177"/>
      <c r="QHE22" s="177"/>
      <c r="QHF22" s="177"/>
      <c r="QHG22" s="177"/>
      <c r="QHH22" s="177"/>
      <c r="QHI22" s="177"/>
      <c r="QHJ22" s="177"/>
      <c r="QHK22" s="177"/>
      <c r="QHL22" s="177"/>
      <c r="QHM22" s="177"/>
      <c r="QHN22" s="177"/>
      <c r="QHO22" s="177"/>
      <c r="QHP22" s="177"/>
      <c r="QHQ22" s="177"/>
      <c r="QHR22" s="177"/>
      <c r="QHS22" s="177"/>
      <c r="QHT22" s="177"/>
      <c r="QHU22" s="177"/>
      <c r="QHV22" s="177"/>
      <c r="QHW22" s="177"/>
      <c r="QHX22" s="177"/>
      <c r="QHY22" s="177"/>
      <c r="QHZ22" s="177"/>
      <c r="QIA22" s="177"/>
      <c r="QIB22" s="177"/>
      <c r="QIC22" s="177"/>
      <c r="QID22" s="177"/>
      <c r="QIE22" s="177"/>
      <c r="QIF22" s="177"/>
      <c r="QIG22" s="177"/>
      <c r="QIH22" s="177"/>
      <c r="QII22" s="177"/>
      <c r="QIJ22" s="177"/>
      <c r="QIK22" s="177"/>
      <c r="QIL22" s="177"/>
      <c r="QIM22" s="177"/>
      <c r="QIN22" s="177"/>
      <c r="QIO22" s="177"/>
      <c r="QIP22" s="177"/>
      <c r="QIQ22" s="177"/>
      <c r="QIR22" s="177"/>
      <c r="QIS22" s="177"/>
      <c r="QIT22" s="177"/>
      <c r="QIU22" s="177"/>
      <c r="QIV22" s="177"/>
      <c r="QIW22" s="177"/>
      <c r="QIX22" s="177"/>
      <c r="QIY22" s="177"/>
      <c r="QIZ22" s="177"/>
      <c r="QJA22" s="177"/>
      <c r="QJB22" s="177"/>
      <c r="QJC22" s="177"/>
      <c r="QJD22" s="177"/>
      <c r="QJE22" s="177"/>
      <c r="QJF22" s="177"/>
      <c r="QJG22" s="177"/>
      <c r="QJH22" s="177"/>
      <c r="QJI22" s="177"/>
      <c r="QJJ22" s="177"/>
      <c r="QJK22" s="177"/>
      <c r="QJL22" s="177"/>
      <c r="QJM22" s="177"/>
      <c r="QJN22" s="177"/>
      <c r="QJO22" s="177"/>
      <c r="QJP22" s="177"/>
      <c r="QJQ22" s="177"/>
      <c r="QJR22" s="177"/>
      <c r="QJS22" s="177"/>
      <c r="QJT22" s="177"/>
      <c r="QJU22" s="177"/>
      <c r="QJV22" s="177"/>
      <c r="QJW22" s="177"/>
      <c r="QJX22" s="177"/>
      <c r="QJY22" s="177"/>
      <c r="QJZ22" s="177"/>
      <c r="QKA22" s="177"/>
      <c r="QKB22" s="177"/>
      <c r="QKC22" s="177"/>
      <c r="QKD22" s="177"/>
      <c r="QKE22" s="177"/>
      <c r="QKF22" s="177"/>
      <c r="QKG22" s="177"/>
      <c r="QKH22" s="177"/>
      <c r="QKI22" s="177"/>
      <c r="QKJ22" s="177"/>
      <c r="QKK22" s="177"/>
      <c r="QKL22" s="177"/>
      <c r="QKM22" s="177"/>
      <c r="QKN22" s="177"/>
      <c r="QKO22" s="177"/>
      <c r="QKP22" s="177"/>
      <c r="QKQ22" s="177"/>
      <c r="QKR22" s="177"/>
      <c r="QKS22" s="177"/>
      <c r="QKT22" s="177"/>
      <c r="QKU22" s="177"/>
      <c r="QKV22" s="177"/>
      <c r="QKW22" s="177"/>
      <c r="QKX22" s="177"/>
      <c r="QKY22" s="177"/>
      <c r="QKZ22" s="177"/>
      <c r="QLA22" s="177"/>
      <c r="QLB22" s="177"/>
      <c r="QLC22" s="177"/>
      <c r="QLD22" s="177"/>
      <c r="QLE22" s="177"/>
      <c r="QLF22" s="177"/>
      <c r="QLG22" s="177"/>
      <c r="QLH22" s="177"/>
      <c r="QLI22" s="177"/>
      <c r="QLJ22" s="177"/>
      <c r="QLK22" s="177"/>
      <c r="QLL22" s="177"/>
      <c r="QLM22" s="177"/>
      <c r="QLN22" s="177"/>
      <c r="QLO22" s="177"/>
      <c r="QLP22" s="177"/>
      <c r="QLQ22" s="177"/>
      <c r="QLR22" s="177"/>
      <c r="QLS22" s="177"/>
      <c r="QLT22" s="177"/>
      <c r="QLU22" s="177"/>
      <c r="QLV22" s="177"/>
      <c r="QLW22" s="177"/>
      <c r="QLX22" s="177"/>
      <c r="QLY22" s="177"/>
      <c r="QLZ22" s="177"/>
      <c r="QMA22" s="177"/>
      <c r="QMB22" s="177"/>
      <c r="QMC22" s="177"/>
      <c r="QMD22" s="177"/>
      <c r="QME22" s="177"/>
      <c r="QMF22" s="177"/>
      <c r="QMG22" s="177"/>
      <c r="QMH22" s="177"/>
      <c r="QMI22" s="177"/>
      <c r="QMJ22" s="177"/>
      <c r="QMK22" s="177"/>
      <c r="QML22" s="177"/>
      <c r="QMM22" s="177"/>
      <c r="QMN22" s="177"/>
      <c r="QMO22" s="177"/>
      <c r="QMP22" s="177"/>
      <c r="QMQ22" s="177"/>
      <c r="QMR22" s="177"/>
      <c r="QMS22" s="177"/>
      <c r="QMT22" s="177"/>
      <c r="QMU22" s="177"/>
      <c r="QMV22" s="177"/>
      <c r="QMW22" s="177"/>
      <c r="QMX22" s="177"/>
      <c r="QMY22" s="177"/>
      <c r="QMZ22" s="177"/>
      <c r="QNA22" s="177"/>
      <c r="QNB22" s="177"/>
      <c r="QNC22" s="177"/>
      <c r="QND22" s="177"/>
      <c r="QNE22" s="177"/>
      <c r="QNF22" s="177"/>
      <c r="QNG22" s="177"/>
      <c r="QNH22" s="177"/>
      <c r="QNI22" s="177"/>
      <c r="QNJ22" s="177"/>
      <c r="QNK22" s="177"/>
      <c r="QNL22" s="177"/>
      <c r="QNM22" s="177"/>
      <c r="QNN22" s="177"/>
      <c r="QNO22" s="177"/>
      <c r="QNP22" s="177"/>
      <c r="QNQ22" s="177"/>
      <c r="QNR22" s="177"/>
      <c r="QNS22" s="177"/>
      <c r="QNT22" s="177"/>
      <c r="QNU22" s="177"/>
      <c r="QNV22" s="177"/>
      <c r="QNW22" s="177"/>
      <c r="QNX22" s="177"/>
      <c r="QNY22" s="177"/>
      <c r="QNZ22" s="177"/>
      <c r="QOA22" s="177"/>
      <c r="QOB22" s="177"/>
      <c r="QOC22" s="177"/>
      <c r="QOD22" s="177"/>
      <c r="QOE22" s="177"/>
      <c r="QOF22" s="177"/>
      <c r="QOG22" s="177"/>
      <c r="QOH22" s="177"/>
      <c r="QOI22" s="177"/>
      <c r="QOJ22" s="177"/>
      <c r="QOK22" s="177"/>
      <c r="QOL22" s="177"/>
      <c r="QOM22" s="177"/>
      <c r="QON22" s="177"/>
      <c r="QOO22" s="177"/>
      <c r="QOP22" s="177"/>
      <c r="QOQ22" s="177"/>
      <c r="QOR22" s="177"/>
      <c r="QOS22" s="177"/>
      <c r="QOT22" s="177"/>
      <c r="QOU22" s="177"/>
      <c r="QOV22" s="177"/>
      <c r="QOW22" s="177"/>
      <c r="QOX22" s="177"/>
      <c r="QOY22" s="177"/>
      <c r="QOZ22" s="177"/>
      <c r="QPA22" s="177"/>
      <c r="QPB22" s="177"/>
      <c r="QPC22" s="177"/>
      <c r="QPD22" s="177"/>
      <c r="QPE22" s="177"/>
      <c r="QPF22" s="177"/>
      <c r="QPG22" s="177"/>
      <c r="QPH22" s="177"/>
      <c r="QPI22" s="177"/>
      <c r="QPJ22" s="177"/>
      <c r="QPK22" s="177"/>
      <c r="QPL22" s="177"/>
      <c r="QPM22" s="177"/>
      <c r="QPN22" s="177"/>
      <c r="QPO22" s="177"/>
      <c r="QPP22" s="177"/>
      <c r="QPQ22" s="177"/>
      <c r="QPR22" s="177"/>
      <c r="QPS22" s="177"/>
      <c r="QPT22" s="177"/>
      <c r="QPU22" s="177"/>
      <c r="QPV22" s="177"/>
      <c r="QPW22" s="177"/>
      <c r="QPX22" s="177"/>
      <c r="QPY22" s="177"/>
      <c r="QPZ22" s="177"/>
      <c r="QQA22" s="177"/>
      <c r="QQB22" s="177"/>
      <c r="QQC22" s="177"/>
      <c r="QQD22" s="177"/>
      <c r="QQE22" s="177"/>
      <c r="QQF22" s="177"/>
      <c r="QQG22" s="177"/>
      <c r="QQH22" s="177"/>
      <c r="QQI22" s="177"/>
      <c r="QQJ22" s="177"/>
      <c r="QQK22" s="177"/>
      <c r="QQL22" s="177"/>
      <c r="QQM22" s="177"/>
      <c r="QQN22" s="177"/>
      <c r="QQO22" s="177"/>
      <c r="QQP22" s="177"/>
      <c r="QQQ22" s="177"/>
      <c r="QQR22" s="177"/>
      <c r="QQS22" s="177"/>
      <c r="QQT22" s="177"/>
      <c r="QQU22" s="177"/>
      <c r="QQV22" s="177"/>
      <c r="QQW22" s="177"/>
      <c r="QQX22" s="177"/>
      <c r="QQY22" s="177"/>
      <c r="QQZ22" s="177"/>
      <c r="QRA22" s="177"/>
      <c r="QRB22" s="177"/>
      <c r="QRC22" s="177"/>
      <c r="QRD22" s="177"/>
      <c r="QRE22" s="177"/>
      <c r="QRF22" s="177"/>
      <c r="QRG22" s="177"/>
      <c r="QRH22" s="177"/>
      <c r="QRI22" s="177"/>
      <c r="QRJ22" s="177"/>
      <c r="QRK22" s="177"/>
      <c r="QRL22" s="177"/>
      <c r="QRM22" s="177"/>
      <c r="QRN22" s="177"/>
      <c r="QRO22" s="177"/>
      <c r="QRP22" s="177"/>
      <c r="QRQ22" s="177"/>
      <c r="QRR22" s="177"/>
      <c r="QRS22" s="177"/>
      <c r="QRT22" s="177"/>
      <c r="QRU22" s="177"/>
      <c r="QRV22" s="177"/>
      <c r="QRW22" s="177"/>
      <c r="QRX22" s="177"/>
      <c r="QRY22" s="177"/>
      <c r="QRZ22" s="177"/>
      <c r="QSA22" s="177"/>
      <c r="QSB22" s="177"/>
      <c r="QSC22" s="177"/>
      <c r="QSD22" s="177"/>
      <c r="QSE22" s="177"/>
      <c r="QSF22" s="177"/>
      <c r="QSG22" s="177"/>
      <c r="QSH22" s="177"/>
      <c r="QSI22" s="177"/>
      <c r="QSJ22" s="177"/>
      <c r="QSK22" s="177"/>
      <c r="QSL22" s="177"/>
      <c r="QSM22" s="177"/>
      <c r="QSN22" s="177"/>
      <c r="QSO22" s="177"/>
      <c r="QSP22" s="177"/>
      <c r="QSQ22" s="177"/>
      <c r="QSR22" s="177"/>
      <c r="QSS22" s="177"/>
      <c r="QST22" s="177"/>
      <c r="QSU22" s="177"/>
      <c r="QSV22" s="177"/>
      <c r="QSW22" s="177"/>
      <c r="QSX22" s="177"/>
      <c r="QSY22" s="177"/>
      <c r="QSZ22" s="177"/>
      <c r="QTA22" s="177"/>
      <c r="QTB22" s="177"/>
      <c r="QTC22" s="177"/>
      <c r="QTD22" s="177"/>
      <c r="QTE22" s="177"/>
      <c r="QTF22" s="177"/>
      <c r="QTG22" s="177"/>
      <c r="QTH22" s="177"/>
      <c r="QTI22" s="177"/>
      <c r="QTJ22" s="177"/>
      <c r="QTK22" s="177"/>
      <c r="QTL22" s="177"/>
      <c r="QTM22" s="177"/>
      <c r="QTN22" s="177"/>
      <c r="QTO22" s="177"/>
      <c r="QTP22" s="177"/>
      <c r="QTQ22" s="177"/>
      <c r="QTR22" s="177"/>
      <c r="QTS22" s="177"/>
      <c r="QTT22" s="177"/>
      <c r="QTU22" s="177"/>
      <c r="QTV22" s="177"/>
      <c r="QTW22" s="177"/>
      <c r="QTX22" s="177"/>
      <c r="QTY22" s="177"/>
      <c r="QTZ22" s="177"/>
      <c r="QUA22" s="177"/>
      <c r="QUB22" s="177"/>
      <c r="QUC22" s="177"/>
      <c r="QUD22" s="177"/>
      <c r="QUE22" s="177"/>
      <c r="QUF22" s="177"/>
      <c r="QUG22" s="177"/>
      <c r="QUH22" s="177"/>
      <c r="QUI22" s="177"/>
      <c r="QUJ22" s="177"/>
      <c r="QUK22" s="177"/>
      <c r="QUL22" s="177"/>
      <c r="QUM22" s="177"/>
      <c r="QUN22" s="177"/>
      <c r="QUO22" s="177"/>
      <c r="QUP22" s="177"/>
      <c r="QUQ22" s="177"/>
      <c r="QUR22" s="177"/>
      <c r="QUS22" s="177"/>
      <c r="QUT22" s="177"/>
      <c r="QUU22" s="177"/>
      <c r="QUV22" s="177"/>
      <c r="QUW22" s="177"/>
      <c r="QUX22" s="177"/>
      <c r="QUY22" s="177"/>
      <c r="QUZ22" s="177"/>
      <c r="QVA22" s="177"/>
      <c r="QVB22" s="177"/>
      <c r="QVC22" s="177"/>
      <c r="QVD22" s="177"/>
      <c r="QVE22" s="177"/>
      <c r="QVF22" s="177"/>
      <c r="QVG22" s="177"/>
      <c r="QVH22" s="177"/>
      <c r="QVI22" s="177"/>
      <c r="QVJ22" s="177"/>
      <c r="QVK22" s="177"/>
      <c r="QVL22" s="177"/>
      <c r="QVM22" s="177"/>
      <c r="QVN22" s="177"/>
      <c r="QVO22" s="177"/>
      <c r="QVP22" s="177"/>
      <c r="QVQ22" s="177"/>
      <c r="QVR22" s="177"/>
      <c r="QVS22" s="177"/>
      <c r="QVT22" s="177"/>
      <c r="QVU22" s="177"/>
      <c r="QVV22" s="177"/>
      <c r="QVW22" s="177"/>
      <c r="QVX22" s="177"/>
      <c r="QVY22" s="177"/>
      <c r="QVZ22" s="177"/>
      <c r="QWA22" s="177"/>
      <c r="QWB22" s="177"/>
      <c r="QWC22" s="177"/>
      <c r="QWD22" s="177"/>
      <c r="QWE22" s="177"/>
      <c r="QWF22" s="177"/>
      <c r="QWG22" s="177"/>
      <c r="QWH22" s="177"/>
      <c r="QWI22" s="177"/>
      <c r="QWJ22" s="177"/>
      <c r="QWK22" s="177"/>
      <c r="QWL22" s="177"/>
      <c r="QWM22" s="177"/>
      <c r="QWN22" s="177"/>
      <c r="QWO22" s="177"/>
      <c r="QWP22" s="177"/>
      <c r="QWQ22" s="177"/>
      <c r="QWR22" s="177"/>
      <c r="QWS22" s="177"/>
      <c r="QWT22" s="177"/>
      <c r="QWU22" s="177"/>
      <c r="QWV22" s="177"/>
      <c r="QWW22" s="177"/>
      <c r="QWX22" s="177"/>
      <c r="QWY22" s="177"/>
      <c r="QWZ22" s="177"/>
      <c r="QXA22" s="177"/>
      <c r="QXB22" s="177"/>
      <c r="QXC22" s="177"/>
      <c r="QXD22" s="177"/>
      <c r="QXE22" s="177"/>
      <c r="QXF22" s="177"/>
      <c r="QXG22" s="177"/>
      <c r="QXH22" s="177"/>
      <c r="QXI22" s="177"/>
      <c r="QXJ22" s="177"/>
      <c r="QXK22" s="177"/>
      <c r="QXL22" s="177"/>
      <c r="QXM22" s="177"/>
      <c r="QXN22" s="177"/>
      <c r="QXO22" s="177"/>
      <c r="QXP22" s="177"/>
      <c r="QXQ22" s="177"/>
      <c r="QXR22" s="177"/>
      <c r="QXS22" s="177"/>
      <c r="QXT22" s="177"/>
      <c r="QXU22" s="177"/>
      <c r="QXV22" s="177"/>
      <c r="QXW22" s="177"/>
      <c r="QXX22" s="177"/>
      <c r="QXY22" s="177"/>
      <c r="QXZ22" s="177"/>
      <c r="QYA22" s="177"/>
      <c r="QYB22" s="177"/>
      <c r="QYC22" s="177"/>
      <c r="QYD22" s="177"/>
      <c r="QYE22" s="177"/>
      <c r="QYF22" s="177"/>
      <c r="QYG22" s="177"/>
      <c r="QYH22" s="177"/>
      <c r="QYI22" s="177"/>
      <c r="QYJ22" s="177"/>
      <c r="QYK22" s="177"/>
      <c r="QYL22" s="177"/>
      <c r="QYM22" s="177"/>
      <c r="QYN22" s="177"/>
      <c r="QYO22" s="177"/>
      <c r="QYP22" s="177"/>
      <c r="QYQ22" s="177"/>
      <c r="QYR22" s="177"/>
      <c r="QYS22" s="177"/>
      <c r="QYT22" s="177"/>
      <c r="QYU22" s="177"/>
      <c r="QYV22" s="177"/>
      <c r="QYW22" s="177"/>
      <c r="QYX22" s="177"/>
      <c r="QYY22" s="177"/>
      <c r="QYZ22" s="177"/>
      <c r="QZA22" s="177"/>
      <c r="QZB22" s="177"/>
      <c r="QZC22" s="177"/>
      <c r="QZD22" s="177"/>
      <c r="QZE22" s="177"/>
      <c r="QZF22" s="177"/>
      <c r="QZG22" s="177"/>
      <c r="QZH22" s="177"/>
      <c r="QZI22" s="177"/>
      <c r="QZJ22" s="177"/>
      <c r="QZK22" s="177"/>
      <c r="QZL22" s="177"/>
      <c r="QZM22" s="177"/>
      <c r="QZN22" s="177"/>
      <c r="QZO22" s="177"/>
      <c r="QZP22" s="177"/>
      <c r="QZQ22" s="177"/>
      <c r="QZR22" s="177"/>
      <c r="QZS22" s="177"/>
      <c r="QZT22" s="177"/>
      <c r="QZU22" s="177"/>
      <c r="QZV22" s="177"/>
      <c r="QZW22" s="177"/>
      <c r="QZX22" s="177"/>
      <c r="QZY22" s="177"/>
      <c r="QZZ22" s="177"/>
      <c r="RAA22" s="177"/>
      <c r="RAB22" s="177"/>
      <c r="RAC22" s="177"/>
      <c r="RAD22" s="177"/>
      <c r="RAE22" s="177"/>
      <c r="RAF22" s="177"/>
      <c r="RAG22" s="177"/>
      <c r="RAH22" s="177"/>
      <c r="RAI22" s="177"/>
      <c r="RAJ22" s="177"/>
      <c r="RAK22" s="177"/>
      <c r="RAL22" s="177"/>
      <c r="RAM22" s="177"/>
      <c r="RAN22" s="177"/>
      <c r="RAO22" s="177"/>
      <c r="RAP22" s="177"/>
      <c r="RAQ22" s="177"/>
      <c r="RAR22" s="177"/>
      <c r="RAS22" s="177"/>
      <c r="RAT22" s="177"/>
      <c r="RAU22" s="177"/>
      <c r="RAV22" s="177"/>
      <c r="RAW22" s="177"/>
      <c r="RAX22" s="177"/>
      <c r="RAY22" s="177"/>
      <c r="RAZ22" s="177"/>
      <c r="RBA22" s="177"/>
      <c r="RBB22" s="177"/>
      <c r="RBC22" s="177"/>
      <c r="RBD22" s="177"/>
      <c r="RBE22" s="177"/>
      <c r="RBF22" s="177"/>
      <c r="RBG22" s="177"/>
      <c r="RBH22" s="177"/>
      <c r="RBI22" s="177"/>
      <c r="RBJ22" s="177"/>
      <c r="RBK22" s="177"/>
      <c r="RBL22" s="177"/>
      <c r="RBM22" s="177"/>
      <c r="RBN22" s="177"/>
      <c r="RBO22" s="177"/>
      <c r="RBP22" s="177"/>
      <c r="RBQ22" s="177"/>
      <c r="RBR22" s="177"/>
      <c r="RBS22" s="177"/>
      <c r="RBT22" s="177"/>
      <c r="RBU22" s="177"/>
      <c r="RBV22" s="177"/>
      <c r="RBW22" s="177"/>
      <c r="RBX22" s="177"/>
      <c r="RBY22" s="177"/>
      <c r="RBZ22" s="177"/>
      <c r="RCA22" s="177"/>
      <c r="RCB22" s="177"/>
      <c r="RCC22" s="177"/>
      <c r="RCD22" s="177"/>
      <c r="RCE22" s="177"/>
      <c r="RCF22" s="177"/>
      <c r="RCG22" s="177"/>
      <c r="RCH22" s="177"/>
      <c r="RCI22" s="177"/>
      <c r="RCJ22" s="177"/>
      <c r="RCK22" s="177"/>
      <c r="RCL22" s="177"/>
      <c r="RCM22" s="177"/>
      <c r="RCN22" s="177"/>
      <c r="RCO22" s="177"/>
      <c r="RCP22" s="177"/>
      <c r="RCQ22" s="177"/>
      <c r="RCR22" s="177"/>
      <c r="RCS22" s="177"/>
      <c r="RCT22" s="177"/>
      <c r="RCU22" s="177"/>
      <c r="RCV22" s="177"/>
      <c r="RCW22" s="177"/>
      <c r="RCX22" s="177"/>
      <c r="RCY22" s="177"/>
      <c r="RCZ22" s="177"/>
      <c r="RDA22" s="177"/>
      <c r="RDB22" s="177"/>
      <c r="RDC22" s="177"/>
      <c r="RDD22" s="177"/>
      <c r="RDE22" s="177"/>
      <c r="RDF22" s="177"/>
      <c r="RDG22" s="177"/>
      <c r="RDH22" s="177"/>
      <c r="RDI22" s="177"/>
      <c r="RDJ22" s="177"/>
      <c r="RDK22" s="177"/>
      <c r="RDL22" s="177"/>
      <c r="RDM22" s="177"/>
      <c r="RDN22" s="177"/>
      <c r="RDO22" s="177"/>
      <c r="RDP22" s="177"/>
      <c r="RDQ22" s="177"/>
      <c r="RDR22" s="177"/>
      <c r="RDS22" s="177"/>
      <c r="RDT22" s="177"/>
      <c r="RDU22" s="177"/>
      <c r="RDV22" s="177"/>
      <c r="RDW22" s="177"/>
      <c r="RDX22" s="177"/>
      <c r="RDY22" s="177"/>
      <c r="RDZ22" s="177"/>
      <c r="REA22" s="177"/>
      <c r="REB22" s="177"/>
      <c r="REC22" s="177"/>
      <c r="RED22" s="177"/>
      <c r="REE22" s="177"/>
      <c r="REF22" s="177"/>
      <c r="REG22" s="177"/>
      <c r="REH22" s="177"/>
      <c r="REI22" s="177"/>
      <c r="REJ22" s="177"/>
      <c r="REK22" s="177"/>
      <c r="REL22" s="177"/>
      <c r="REM22" s="177"/>
      <c r="REN22" s="177"/>
      <c r="REO22" s="177"/>
      <c r="REP22" s="177"/>
      <c r="REQ22" s="177"/>
      <c r="RER22" s="177"/>
      <c r="RES22" s="177"/>
      <c r="RET22" s="177"/>
      <c r="REU22" s="177"/>
      <c r="REV22" s="177"/>
      <c r="REW22" s="177"/>
      <c r="REX22" s="177"/>
      <c r="REY22" s="177"/>
      <c r="REZ22" s="177"/>
      <c r="RFA22" s="177"/>
      <c r="RFB22" s="177"/>
      <c r="RFC22" s="177"/>
      <c r="RFD22" s="177"/>
      <c r="RFE22" s="177"/>
      <c r="RFF22" s="177"/>
      <c r="RFG22" s="177"/>
      <c r="RFH22" s="177"/>
      <c r="RFI22" s="177"/>
      <c r="RFJ22" s="177"/>
      <c r="RFK22" s="177"/>
      <c r="RFL22" s="177"/>
      <c r="RFM22" s="177"/>
      <c r="RFN22" s="177"/>
      <c r="RFO22" s="177"/>
      <c r="RFP22" s="177"/>
      <c r="RFQ22" s="177"/>
      <c r="RFR22" s="177"/>
      <c r="RFS22" s="177"/>
      <c r="RFT22" s="177"/>
      <c r="RFU22" s="177"/>
      <c r="RFV22" s="177"/>
      <c r="RFW22" s="177"/>
      <c r="RFX22" s="177"/>
      <c r="RFY22" s="177"/>
      <c r="RFZ22" s="177"/>
      <c r="RGA22" s="177"/>
      <c r="RGB22" s="177"/>
      <c r="RGC22" s="177"/>
      <c r="RGD22" s="177"/>
      <c r="RGE22" s="177"/>
      <c r="RGF22" s="177"/>
      <c r="RGG22" s="177"/>
      <c r="RGH22" s="177"/>
      <c r="RGI22" s="177"/>
      <c r="RGJ22" s="177"/>
      <c r="RGK22" s="177"/>
      <c r="RGL22" s="177"/>
      <c r="RGM22" s="177"/>
      <c r="RGN22" s="177"/>
      <c r="RGO22" s="177"/>
      <c r="RGP22" s="177"/>
      <c r="RGQ22" s="177"/>
      <c r="RGR22" s="177"/>
      <c r="RGS22" s="177"/>
      <c r="RGT22" s="177"/>
      <c r="RGU22" s="177"/>
      <c r="RGV22" s="177"/>
      <c r="RGW22" s="177"/>
      <c r="RGX22" s="177"/>
      <c r="RGY22" s="177"/>
      <c r="RGZ22" s="177"/>
      <c r="RHA22" s="177"/>
      <c r="RHB22" s="177"/>
      <c r="RHC22" s="177"/>
      <c r="RHD22" s="177"/>
      <c r="RHE22" s="177"/>
      <c r="RHF22" s="177"/>
      <c r="RHG22" s="177"/>
      <c r="RHH22" s="177"/>
      <c r="RHI22" s="177"/>
      <c r="RHJ22" s="177"/>
      <c r="RHK22" s="177"/>
      <c r="RHL22" s="177"/>
      <c r="RHM22" s="177"/>
      <c r="RHN22" s="177"/>
      <c r="RHO22" s="177"/>
      <c r="RHP22" s="177"/>
      <c r="RHQ22" s="177"/>
      <c r="RHR22" s="177"/>
      <c r="RHS22" s="177"/>
      <c r="RHT22" s="177"/>
      <c r="RHU22" s="177"/>
      <c r="RHV22" s="177"/>
      <c r="RHW22" s="177"/>
      <c r="RHX22" s="177"/>
      <c r="RHY22" s="177"/>
      <c r="RHZ22" s="177"/>
      <c r="RIA22" s="177"/>
      <c r="RIB22" s="177"/>
      <c r="RIC22" s="177"/>
      <c r="RID22" s="177"/>
      <c r="RIE22" s="177"/>
      <c r="RIF22" s="177"/>
      <c r="RIG22" s="177"/>
      <c r="RIH22" s="177"/>
      <c r="RII22" s="177"/>
      <c r="RIJ22" s="177"/>
      <c r="RIK22" s="177"/>
      <c r="RIL22" s="177"/>
      <c r="RIM22" s="177"/>
      <c r="RIN22" s="177"/>
      <c r="RIO22" s="177"/>
      <c r="RIP22" s="177"/>
      <c r="RIQ22" s="177"/>
      <c r="RIR22" s="177"/>
      <c r="RIS22" s="177"/>
      <c r="RIT22" s="177"/>
      <c r="RIU22" s="177"/>
      <c r="RIV22" s="177"/>
      <c r="RIW22" s="177"/>
      <c r="RIX22" s="177"/>
      <c r="RIY22" s="177"/>
      <c r="RIZ22" s="177"/>
      <c r="RJA22" s="177"/>
      <c r="RJB22" s="177"/>
      <c r="RJC22" s="177"/>
      <c r="RJD22" s="177"/>
      <c r="RJE22" s="177"/>
      <c r="RJF22" s="177"/>
      <c r="RJG22" s="177"/>
      <c r="RJH22" s="177"/>
      <c r="RJI22" s="177"/>
      <c r="RJJ22" s="177"/>
      <c r="RJK22" s="177"/>
      <c r="RJL22" s="177"/>
      <c r="RJM22" s="177"/>
      <c r="RJN22" s="177"/>
      <c r="RJO22" s="177"/>
      <c r="RJP22" s="177"/>
      <c r="RJQ22" s="177"/>
      <c r="RJR22" s="177"/>
      <c r="RJS22" s="177"/>
      <c r="RJT22" s="177"/>
      <c r="RJU22" s="177"/>
      <c r="RJV22" s="177"/>
      <c r="RJW22" s="177"/>
      <c r="RJX22" s="177"/>
      <c r="RJY22" s="177"/>
      <c r="RJZ22" s="177"/>
      <c r="RKA22" s="177"/>
      <c r="RKB22" s="177"/>
      <c r="RKC22" s="177"/>
      <c r="RKD22" s="177"/>
      <c r="RKE22" s="177"/>
      <c r="RKF22" s="177"/>
      <c r="RKG22" s="177"/>
      <c r="RKH22" s="177"/>
      <c r="RKI22" s="177"/>
      <c r="RKJ22" s="177"/>
      <c r="RKK22" s="177"/>
      <c r="RKL22" s="177"/>
      <c r="RKM22" s="177"/>
      <c r="RKN22" s="177"/>
      <c r="RKO22" s="177"/>
      <c r="RKP22" s="177"/>
      <c r="RKQ22" s="177"/>
      <c r="RKR22" s="177"/>
      <c r="RKS22" s="177"/>
      <c r="RKT22" s="177"/>
      <c r="RKU22" s="177"/>
      <c r="RKV22" s="177"/>
      <c r="RKW22" s="177"/>
      <c r="RKX22" s="177"/>
      <c r="RKY22" s="177"/>
      <c r="RKZ22" s="177"/>
      <c r="RLA22" s="177"/>
      <c r="RLB22" s="177"/>
      <c r="RLC22" s="177"/>
      <c r="RLD22" s="177"/>
      <c r="RLE22" s="177"/>
      <c r="RLF22" s="177"/>
      <c r="RLG22" s="177"/>
      <c r="RLH22" s="177"/>
      <c r="RLI22" s="177"/>
      <c r="RLJ22" s="177"/>
      <c r="RLK22" s="177"/>
      <c r="RLL22" s="177"/>
      <c r="RLM22" s="177"/>
      <c r="RLN22" s="177"/>
      <c r="RLO22" s="177"/>
      <c r="RLP22" s="177"/>
      <c r="RLQ22" s="177"/>
      <c r="RLR22" s="177"/>
      <c r="RLS22" s="177"/>
      <c r="RLT22" s="177"/>
      <c r="RLU22" s="177"/>
      <c r="RLV22" s="177"/>
      <c r="RLW22" s="177"/>
      <c r="RLX22" s="177"/>
      <c r="RLY22" s="177"/>
      <c r="RLZ22" s="177"/>
      <c r="RMA22" s="177"/>
      <c r="RMB22" s="177"/>
      <c r="RMC22" s="177"/>
      <c r="RMD22" s="177"/>
      <c r="RME22" s="177"/>
      <c r="RMF22" s="177"/>
      <c r="RMG22" s="177"/>
      <c r="RMH22" s="177"/>
      <c r="RMI22" s="177"/>
      <c r="RMJ22" s="177"/>
      <c r="RMK22" s="177"/>
      <c r="RML22" s="177"/>
      <c r="RMM22" s="177"/>
      <c r="RMN22" s="177"/>
      <c r="RMO22" s="177"/>
      <c r="RMP22" s="177"/>
      <c r="RMQ22" s="177"/>
      <c r="RMR22" s="177"/>
      <c r="RMS22" s="177"/>
      <c r="RMT22" s="177"/>
      <c r="RMU22" s="177"/>
      <c r="RMV22" s="177"/>
      <c r="RMW22" s="177"/>
      <c r="RMX22" s="177"/>
      <c r="RMY22" s="177"/>
      <c r="RMZ22" s="177"/>
      <c r="RNA22" s="177"/>
      <c r="RNB22" s="177"/>
      <c r="RNC22" s="177"/>
      <c r="RND22" s="177"/>
      <c r="RNE22" s="177"/>
      <c r="RNF22" s="177"/>
      <c r="RNG22" s="177"/>
      <c r="RNH22" s="177"/>
      <c r="RNI22" s="177"/>
      <c r="RNJ22" s="177"/>
      <c r="RNK22" s="177"/>
      <c r="RNL22" s="177"/>
      <c r="RNM22" s="177"/>
      <c r="RNN22" s="177"/>
      <c r="RNO22" s="177"/>
      <c r="RNP22" s="177"/>
      <c r="RNQ22" s="177"/>
      <c r="RNR22" s="177"/>
      <c r="RNS22" s="177"/>
      <c r="RNT22" s="177"/>
      <c r="RNU22" s="177"/>
      <c r="RNV22" s="177"/>
      <c r="RNW22" s="177"/>
      <c r="RNX22" s="177"/>
      <c r="RNY22" s="177"/>
      <c r="RNZ22" s="177"/>
      <c r="ROA22" s="177"/>
      <c r="ROB22" s="177"/>
      <c r="ROC22" s="177"/>
      <c r="ROD22" s="177"/>
      <c r="ROE22" s="177"/>
      <c r="ROF22" s="177"/>
      <c r="ROG22" s="177"/>
      <c r="ROH22" s="177"/>
      <c r="ROI22" s="177"/>
      <c r="ROJ22" s="177"/>
      <c r="ROK22" s="177"/>
      <c r="ROL22" s="177"/>
      <c r="ROM22" s="177"/>
      <c r="RON22" s="177"/>
      <c r="ROO22" s="177"/>
      <c r="ROP22" s="177"/>
      <c r="ROQ22" s="177"/>
      <c r="ROR22" s="177"/>
      <c r="ROS22" s="177"/>
      <c r="ROT22" s="177"/>
      <c r="ROU22" s="177"/>
      <c r="ROV22" s="177"/>
      <c r="ROW22" s="177"/>
      <c r="ROX22" s="177"/>
      <c r="ROY22" s="177"/>
      <c r="ROZ22" s="177"/>
      <c r="RPA22" s="177"/>
      <c r="RPB22" s="177"/>
      <c r="RPC22" s="177"/>
      <c r="RPD22" s="177"/>
      <c r="RPE22" s="177"/>
      <c r="RPF22" s="177"/>
      <c r="RPG22" s="177"/>
      <c r="RPH22" s="177"/>
      <c r="RPI22" s="177"/>
      <c r="RPJ22" s="177"/>
      <c r="RPK22" s="177"/>
      <c r="RPL22" s="177"/>
      <c r="RPM22" s="177"/>
      <c r="RPN22" s="177"/>
      <c r="RPO22" s="177"/>
      <c r="RPP22" s="177"/>
      <c r="RPQ22" s="177"/>
      <c r="RPR22" s="177"/>
      <c r="RPS22" s="177"/>
      <c r="RPT22" s="177"/>
      <c r="RPU22" s="177"/>
      <c r="RPV22" s="177"/>
      <c r="RPW22" s="177"/>
      <c r="RPX22" s="177"/>
      <c r="RPY22" s="177"/>
      <c r="RPZ22" s="177"/>
      <c r="RQA22" s="177"/>
      <c r="RQB22" s="177"/>
      <c r="RQC22" s="177"/>
      <c r="RQD22" s="177"/>
      <c r="RQE22" s="177"/>
      <c r="RQF22" s="177"/>
      <c r="RQG22" s="177"/>
      <c r="RQH22" s="177"/>
      <c r="RQI22" s="177"/>
      <c r="RQJ22" s="177"/>
      <c r="RQK22" s="177"/>
      <c r="RQL22" s="177"/>
      <c r="RQM22" s="177"/>
      <c r="RQN22" s="177"/>
      <c r="RQO22" s="177"/>
      <c r="RQP22" s="177"/>
      <c r="RQQ22" s="177"/>
      <c r="RQR22" s="177"/>
      <c r="RQS22" s="177"/>
      <c r="RQT22" s="177"/>
      <c r="RQU22" s="177"/>
      <c r="RQV22" s="177"/>
      <c r="RQW22" s="177"/>
      <c r="RQX22" s="177"/>
      <c r="RQY22" s="177"/>
      <c r="RQZ22" s="177"/>
      <c r="RRA22" s="177"/>
      <c r="RRB22" s="177"/>
      <c r="RRC22" s="177"/>
      <c r="RRD22" s="177"/>
      <c r="RRE22" s="177"/>
      <c r="RRF22" s="177"/>
      <c r="RRG22" s="177"/>
      <c r="RRH22" s="177"/>
      <c r="RRI22" s="177"/>
      <c r="RRJ22" s="177"/>
      <c r="RRK22" s="177"/>
      <c r="RRL22" s="177"/>
      <c r="RRM22" s="177"/>
      <c r="RRN22" s="177"/>
      <c r="RRO22" s="177"/>
      <c r="RRP22" s="177"/>
      <c r="RRQ22" s="177"/>
      <c r="RRR22" s="177"/>
      <c r="RRS22" s="177"/>
      <c r="RRT22" s="177"/>
      <c r="RRU22" s="177"/>
      <c r="RRV22" s="177"/>
      <c r="RRW22" s="177"/>
      <c r="RRX22" s="177"/>
      <c r="RRY22" s="177"/>
      <c r="RRZ22" s="177"/>
      <c r="RSA22" s="177"/>
      <c r="RSB22" s="177"/>
      <c r="RSC22" s="177"/>
      <c r="RSD22" s="177"/>
      <c r="RSE22" s="177"/>
      <c r="RSF22" s="177"/>
      <c r="RSG22" s="177"/>
      <c r="RSH22" s="177"/>
      <c r="RSI22" s="177"/>
      <c r="RSJ22" s="177"/>
      <c r="RSK22" s="177"/>
      <c r="RSL22" s="177"/>
      <c r="RSM22" s="177"/>
      <c r="RSN22" s="177"/>
      <c r="RSO22" s="177"/>
      <c r="RSP22" s="177"/>
      <c r="RSQ22" s="177"/>
      <c r="RSR22" s="177"/>
      <c r="RSS22" s="177"/>
      <c r="RST22" s="177"/>
      <c r="RSU22" s="177"/>
      <c r="RSV22" s="177"/>
      <c r="RSW22" s="177"/>
      <c r="RSX22" s="177"/>
      <c r="RSY22" s="177"/>
      <c r="RSZ22" s="177"/>
      <c r="RTA22" s="177"/>
      <c r="RTB22" s="177"/>
      <c r="RTC22" s="177"/>
      <c r="RTD22" s="177"/>
      <c r="RTE22" s="177"/>
      <c r="RTF22" s="177"/>
      <c r="RTG22" s="177"/>
      <c r="RTH22" s="177"/>
      <c r="RTI22" s="177"/>
      <c r="RTJ22" s="177"/>
      <c r="RTK22" s="177"/>
      <c r="RTL22" s="177"/>
      <c r="RTM22" s="177"/>
      <c r="RTN22" s="177"/>
      <c r="RTO22" s="177"/>
      <c r="RTP22" s="177"/>
      <c r="RTQ22" s="177"/>
      <c r="RTR22" s="177"/>
      <c r="RTS22" s="177"/>
      <c r="RTT22" s="177"/>
      <c r="RTU22" s="177"/>
      <c r="RTV22" s="177"/>
      <c r="RTW22" s="177"/>
      <c r="RTX22" s="177"/>
      <c r="RTY22" s="177"/>
      <c r="RTZ22" s="177"/>
      <c r="RUA22" s="177"/>
      <c r="RUB22" s="177"/>
      <c r="RUC22" s="177"/>
      <c r="RUD22" s="177"/>
      <c r="RUE22" s="177"/>
      <c r="RUF22" s="177"/>
      <c r="RUG22" s="177"/>
      <c r="RUH22" s="177"/>
      <c r="RUI22" s="177"/>
      <c r="RUJ22" s="177"/>
      <c r="RUK22" s="177"/>
      <c r="RUL22" s="177"/>
      <c r="RUM22" s="177"/>
      <c r="RUN22" s="177"/>
      <c r="RUO22" s="177"/>
      <c r="RUP22" s="177"/>
      <c r="RUQ22" s="177"/>
      <c r="RUR22" s="177"/>
      <c r="RUS22" s="177"/>
      <c r="RUT22" s="177"/>
      <c r="RUU22" s="177"/>
      <c r="RUV22" s="177"/>
      <c r="RUW22" s="177"/>
      <c r="RUX22" s="177"/>
      <c r="RUY22" s="177"/>
      <c r="RUZ22" s="177"/>
      <c r="RVA22" s="177"/>
      <c r="RVB22" s="177"/>
      <c r="RVC22" s="177"/>
      <c r="RVD22" s="177"/>
      <c r="RVE22" s="177"/>
      <c r="RVF22" s="177"/>
      <c r="RVG22" s="177"/>
      <c r="RVH22" s="177"/>
      <c r="RVI22" s="177"/>
      <c r="RVJ22" s="177"/>
      <c r="RVK22" s="177"/>
      <c r="RVL22" s="177"/>
      <c r="RVM22" s="177"/>
      <c r="RVN22" s="177"/>
      <c r="RVO22" s="177"/>
      <c r="RVP22" s="177"/>
      <c r="RVQ22" s="177"/>
      <c r="RVR22" s="177"/>
      <c r="RVS22" s="177"/>
      <c r="RVT22" s="177"/>
      <c r="RVU22" s="177"/>
      <c r="RVV22" s="177"/>
      <c r="RVW22" s="177"/>
      <c r="RVX22" s="177"/>
      <c r="RVY22" s="177"/>
      <c r="RVZ22" s="177"/>
      <c r="RWA22" s="177"/>
      <c r="RWB22" s="177"/>
      <c r="RWC22" s="177"/>
      <c r="RWD22" s="177"/>
      <c r="RWE22" s="177"/>
      <c r="RWF22" s="177"/>
      <c r="RWG22" s="177"/>
      <c r="RWH22" s="177"/>
      <c r="RWI22" s="177"/>
      <c r="RWJ22" s="177"/>
      <c r="RWK22" s="177"/>
      <c r="RWL22" s="177"/>
      <c r="RWM22" s="177"/>
      <c r="RWN22" s="177"/>
      <c r="RWO22" s="177"/>
      <c r="RWP22" s="177"/>
      <c r="RWQ22" s="177"/>
      <c r="RWR22" s="177"/>
      <c r="RWS22" s="177"/>
      <c r="RWT22" s="177"/>
      <c r="RWU22" s="177"/>
      <c r="RWV22" s="177"/>
      <c r="RWW22" s="177"/>
      <c r="RWX22" s="177"/>
      <c r="RWY22" s="177"/>
      <c r="RWZ22" s="177"/>
      <c r="RXA22" s="177"/>
      <c r="RXB22" s="177"/>
      <c r="RXC22" s="177"/>
      <c r="RXD22" s="177"/>
      <c r="RXE22" s="177"/>
      <c r="RXF22" s="177"/>
      <c r="RXG22" s="177"/>
      <c r="RXH22" s="177"/>
      <c r="RXI22" s="177"/>
      <c r="RXJ22" s="177"/>
      <c r="RXK22" s="177"/>
      <c r="RXL22" s="177"/>
      <c r="RXM22" s="177"/>
      <c r="RXN22" s="177"/>
      <c r="RXO22" s="177"/>
      <c r="RXP22" s="177"/>
      <c r="RXQ22" s="177"/>
      <c r="RXR22" s="177"/>
      <c r="RXS22" s="177"/>
      <c r="RXT22" s="177"/>
      <c r="RXU22" s="177"/>
      <c r="RXV22" s="177"/>
      <c r="RXW22" s="177"/>
      <c r="RXX22" s="177"/>
      <c r="RXY22" s="177"/>
      <c r="RXZ22" s="177"/>
      <c r="RYA22" s="177"/>
      <c r="RYB22" s="177"/>
      <c r="RYC22" s="177"/>
      <c r="RYD22" s="177"/>
      <c r="RYE22" s="177"/>
      <c r="RYF22" s="177"/>
      <c r="RYG22" s="177"/>
      <c r="RYH22" s="177"/>
      <c r="RYI22" s="177"/>
      <c r="RYJ22" s="177"/>
      <c r="RYK22" s="177"/>
      <c r="RYL22" s="177"/>
      <c r="RYM22" s="177"/>
      <c r="RYN22" s="177"/>
      <c r="RYO22" s="177"/>
      <c r="RYP22" s="177"/>
      <c r="RYQ22" s="177"/>
      <c r="RYR22" s="177"/>
      <c r="RYS22" s="177"/>
      <c r="RYT22" s="177"/>
      <c r="RYU22" s="177"/>
      <c r="RYV22" s="177"/>
      <c r="RYW22" s="177"/>
      <c r="RYX22" s="177"/>
      <c r="RYY22" s="177"/>
      <c r="RYZ22" s="177"/>
      <c r="RZA22" s="177"/>
      <c r="RZB22" s="177"/>
      <c r="RZC22" s="177"/>
      <c r="RZD22" s="177"/>
      <c r="RZE22" s="177"/>
      <c r="RZF22" s="177"/>
      <c r="RZG22" s="177"/>
      <c r="RZH22" s="177"/>
      <c r="RZI22" s="177"/>
      <c r="RZJ22" s="177"/>
      <c r="RZK22" s="177"/>
      <c r="RZL22" s="177"/>
      <c r="RZM22" s="177"/>
      <c r="RZN22" s="177"/>
      <c r="RZO22" s="177"/>
      <c r="RZP22" s="177"/>
      <c r="RZQ22" s="177"/>
      <c r="RZR22" s="177"/>
      <c r="RZS22" s="177"/>
      <c r="RZT22" s="177"/>
      <c r="RZU22" s="177"/>
      <c r="RZV22" s="177"/>
      <c r="RZW22" s="177"/>
      <c r="RZX22" s="177"/>
      <c r="RZY22" s="177"/>
      <c r="RZZ22" s="177"/>
      <c r="SAA22" s="177"/>
      <c r="SAB22" s="177"/>
      <c r="SAC22" s="177"/>
      <c r="SAD22" s="177"/>
      <c r="SAE22" s="177"/>
      <c r="SAF22" s="177"/>
      <c r="SAG22" s="177"/>
      <c r="SAH22" s="177"/>
      <c r="SAI22" s="177"/>
      <c r="SAJ22" s="177"/>
      <c r="SAK22" s="177"/>
      <c r="SAL22" s="177"/>
      <c r="SAM22" s="177"/>
      <c r="SAN22" s="177"/>
      <c r="SAO22" s="177"/>
      <c r="SAP22" s="177"/>
      <c r="SAQ22" s="177"/>
      <c r="SAR22" s="177"/>
      <c r="SAS22" s="177"/>
      <c r="SAT22" s="177"/>
      <c r="SAU22" s="177"/>
      <c r="SAV22" s="177"/>
      <c r="SAW22" s="177"/>
      <c r="SAX22" s="177"/>
      <c r="SAY22" s="177"/>
      <c r="SAZ22" s="177"/>
      <c r="SBA22" s="177"/>
      <c r="SBB22" s="177"/>
      <c r="SBC22" s="177"/>
      <c r="SBD22" s="177"/>
      <c r="SBE22" s="177"/>
      <c r="SBF22" s="177"/>
      <c r="SBG22" s="177"/>
      <c r="SBH22" s="177"/>
      <c r="SBI22" s="177"/>
      <c r="SBJ22" s="177"/>
      <c r="SBK22" s="177"/>
      <c r="SBL22" s="177"/>
      <c r="SBM22" s="177"/>
      <c r="SBN22" s="177"/>
      <c r="SBO22" s="177"/>
      <c r="SBP22" s="177"/>
      <c r="SBQ22" s="177"/>
      <c r="SBR22" s="177"/>
      <c r="SBS22" s="177"/>
      <c r="SBT22" s="177"/>
      <c r="SBU22" s="177"/>
      <c r="SBV22" s="177"/>
      <c r="SBW22" s="177"/>
      <c r="SBX22" s="177"/>
      <c r="SBY22" s="177"/>
      <c r="SBZ22" s="177"/>
      <c r="SCA22" s="177"/>
      <c r="SCB22" s="177"/>
      <c r="SCC22" s="177"/>
      <c r="SCD22" s="177"/>
      <c r="SCE22" s="177"/>
      <c r="SCF22" s="177"/>
      <c r="SCG22" s="177"/>
      <c r="SCH22" s="177"/>
      <c r="SCI22" s="177"/>
      <c r="SCJ22" s="177"/>
      <c r="SCK22" s="177"/>
      <c r="SCL22" s="177"/>
      <c r="SCM22" s="177"/>
      <c r="SCN22" s="177"/>
      <c r="SCO22" s="177"/>
      <c r="SCP22" s="177"/>
      <c r="SCQ22" s="177"/>
      <c r="SCR22" s="177"/>
      <c r="SCS22" s="177"/>
      <c r="SCT22" s="177"/>
      <c r="SCU22" s="177"/>
      <c r="SCV22" s="177"/>
      <c r="SCW22" s="177"/>
      <c r="SCX22" s="177"/>
      <c r="SCY22" s="177"/>
      <c r="SCZ22" s="177"/>
      <c r="SDA22" s="177"/>
      <c r="SDB22" s="177"/>
      <c r="SDC22" s="177"/>
      <c r="SDD22" s="177"/>
      <c r="SDE22" s="177"/>
      <c r="SDF22" s="177"/>
      <c r="SDG22" s="177"/>
      <c r="SDH22" s="177"/>
      <c r="SDI22" s="177"/>
      <c r="SDJ22" s="177"/>
      <c r="SDK22" s="177"/>
      <c r="SDL22" s="177"/>
      <c r="SDM22" s="177"/>
      <c r="SDN22" s="177"/>
      <c r="SDO22" s="177"/>
      <c r="SDP22" s="177"/>
      <c r="SDQ22" s="177"/>
      <c r="SDR22" s="177"/>
      <c r="SDS22" s="177"/>
      <c r="SDT22" s="177"/>
      <c r="SDU22" s="177"/>
      <c r="SDV22" s="177"/>
      <c r="SDW22" s="177"/>
      <c r="SDX22" s="177"/>
      <c r="SDY22" s="177"/>
      <c r="SDZ22" s="177"/>
      <c r="SEA22" s="177"/>
      <c r="SEB22" s="177"/>
      <c r="SEC22" s="177"/>
      <c r="SED22" s="177"/>
      <c r="SEE22" s="177"/>
      <c r="SEF22" s="177"/>
      <c r="SEG22" s="177"/>
      <c r="SEH22" s="177"/>
      <c r="SEI22" s="177"/>
      <c r="SEJ22" s="177"/>
      <c r="SEK22" s="177"/>
      <c r="SEL22" s="177"/>
      <c r="SEM22" s="177"/>
      <c r="SEN22" s="177"/>
      <c r="SEO22" s="177"/>
      <c r="SEP22" s="177"/>
      <c r="SEQ22" s="177"/>
      <c r="SER22" s="177"/>
      <c r="SES22" s="177"/>
      <c r="SET22" s="177"/>
      <c r="SEU22" s="177"/>
      <c r="SEV22" s="177"/>
      <c r="SEW22" s="177"/>
      <c r="SEX22" s="177"/>
      <c r="SEY22" s="177"/>
      <c r="SEZ22" s="177"/>
      <c r="SFA22" s="177"/>
      <c r="SFB22" s="177"/>
      <c r="SFC22" s="177"/>
      <c r="SFD22" s="177"/>
      <c r="SFE22" s="177"/>
      <c r="SFF22" s="177"/>
      <c r="SFG22" s="177"/>
      <c r="SFH22" s="177"/>
      <c r="SFI22" s="177"/>
      <c r="SFJ22" s="177"/>
      <c r="SFK22" s="177"/>
      <c r="SFL22" s="177"/>
      <c r="SFM22" s="177"/>
      <c r="SFN22" s="177"/>
      <c r="SFO22" s="177"/>
      <c r="SFP22" s="177"/>
      <c r="SFQ22" s="177"/>
      <c r="SFR22" s="177"/>
      <c r="SFS22" s="177"/>
      <c r="SFT22" s="177"/>
      <c r="SFU22" s="177"/>
      <c r="SFV22" s="177"/>
      <c r="SFW22" s="177"/>
      <c r="SFX22" s="177"/>
      <c r="SFY22" s="177"/>
      <c r="SFZ22" s="177"/>
      <c r="SGA22" s="177"/>
      <c r="SGB22" s="177"/>
      <c r="SGC22" s="177"/>
      <c r="SGD22" s="177"/>
      <c r="SGE22" s="177"/>
      <c r="SGF22" s="177"/>
      <c r="SGG22" s="177"/>
      <c r="SGH22" s="177"/>
      <c r="SGI22" s="177"/>
      <c r="SGJ22" s="177"/>
      <c r="SGK22" s="177"/>
      <c r="SGL22" s="177"/>
      <c r="SGM22" s="177"/>
      <c r="SGN22" s="177"/>
      <c r="SGO22" s="177"/>
      <c r="SGP22" s="177"/>
      <c r="SGQ22" s="177"/>
      <c r="SGR22" s="177"/>
      <c r="SGS22" s="177"/>
      <c r="SGT22" s="177"/>
      <c r="SGU22" s="177"/>
      <c r="SGV22" s="177"/>
      <c r="SGW22" s="177"/>
      <c r="SGX22" s="177"/>
      <c r="SGY22" s="177"/>
      <c r="SGZ22" s="177"/>
      <c r="SHA22" s="177"/>
      <c r="SHB22" s="177"/>
      <c r="SHC22" s="177"/>
      <c r="SHD22" s="177"/>
      <c r="SHE22" s="177"/>
      <c r="SHF22" s="177"/>
      <c r="SHG22" s="177"/>
      <c r="SHH22" s="177"/>
      <c r="SHI22" s="177"/>
      <c r="SHJ22" s="177"/>
      <c r="SHK22" s="177"/>
      <c r="SHL22" s="177"/>
      <c r="SHM22" s="177"/>
      <c r="SHN22" s="177"/>
      <c r="SHO22" s="177"/>
      <c r="SHP22" s="177"/>
      <c r="SHQ22" s="177"/>
      <c r="SHR22" s="177"/>
      <c r="SHS22" s="177"/>
      <c r="SHT22" s="177"/>
      <c r="SHU22" s="177"/>
      <c r="SHV22" s="177"/>
      <c r="SHW22" s="177"/>
      <c r="SHX22" s="177"/>
      <c r="SHY22" s="177"/>
      <c r="SHZ22" s="177"/>
      <c r="SIA22" s="177"/>
      <c r="SIB22" s="177"/>
      <c r="SIC22" s="177"/>
      <c r="SID22" s="177"/>
      <c r="SIE22" s="177"/>
      <c r="SIF22" s="177"/>
      <c r="SIG22" s="177"/>
      <c r="SIH22" s="177"/>
      <c r="SII22" s="177"/>
      <c r="SIJ22" s="177"/>
      <c r="SIK22" s="177"/>
      <c r="SIL22" s="177"/>
      <c r="SIM22" s="177"/>
      <c r="SIN22" s="177"/>
      <c r="SIO22" s="177"/>
      <c r="SIP22" s="177"/>
      <c r="SIQ22" s="177"/>
      <c r="SIR22" s="177"/>
      <c r="SIS22" s="177"/>
      <c r="SIT22" s="177"/>
      <c r="SIU22" s="177"/>
      <c r="SIV22" s="177"/>
      <c r="SIW22" s="177"/>
      <c r="SIX22" s="177"/>
      <c r="SIY22" s="177"/>
      <c r="SIZ22" s="177"/>
      <c r="SJA22" s="177"/>
      <c r="SJB22" s="177"/>
      <c r="SJC22" s="177"/>
      <c r="SJD22" s="177"/>
      <c r="SJE22" s="177"/>
      <c r="SJF22" s="177"/>
      <c r="SJG22" s="177"/>
      <c r="SJH22" s="177"/>
      <c r="SJI22" s="177"/>
      <c r="SJJ22" s="177"/>
      <c r="SJK22" s="177"/>
      <c r="SJL22" s="177"/>
      <c r="SJM22" s="177"/>
      <c r="SJN22" s="177"/>
      <c r="SJO22" s="177"/>
      <c r="SJP22" s="177"/>
      <c r="SJQ22" s="177"/>
      <c r="SJR22" s="177"/>
      <c r="SJS22" s="177"/>
      <c r="SJT22" s="177"/>
      <c r="SJU22" s="177"/>
      <c r="SJV22" s="177"/>
      <c r="SJW22" s="177"/>
      <c r="SJX22" s="177"/>
      <c r="SJY22" s="177"/>
      <c r="SJZ22" s="177"/>
      <c r="SKA22" s="177"/>
      <c r="SKB22" s="177"/>
      <c r="SKC22" s="177"/>
      <c r="SKD22" s="177"/>
      <c r="SKE22" s="177"/>
      <c r="SKF22" s="177"/>
      <c r="SKG22" s="177"/>
      <c r="SKH22" s="177"/>
      <c r="SKI22" s="177"/>
      <c r="SKJ22" s="177"/>
      <c r="SKK22" s="177"/>
      <c r="SKL22" s="177"/>
      <c r="SKM22" s="177"/>
      <c r="SKN22" s="177"/>
      <c r="SKO22" s="177"/>
      <c r="SKP22" s="177"/>
      <c r="SKQ22" s="177"/>
      <c r="SKR22" s="177"/>
      <c r="SKS22" s="177"/>
      <c r="SKT22" s="177"/>
      <c r="SKU22" s="177"/>
      <c r="SKV22" s="177"/>
      <c r="SKW22" s="177"/>
      <c r="SKX22" s="177"/>
      <c r="SKY22" s="177"/>
      <c r="SKZ22" s="177"/>
      <c r="SLA22" s="177"/>
      <c r="SLB22" s="177"/>
      <c r="SLC22" s="177"/>
      <c r="SLD22" s="177"/>
      <c r="SLE22" s="177"/>
      <c r="SLF22" s="177"/>
      <c r="SLG22" s="177"/>
      <c r="SLH22" s="177"/>
      <c r="SLI22" s="177"/>
      <c r="SLJ22" s="177"/>
      <c r="SLK22" s="177"/>
      <c r="SLL22" s="177"/>
      <c r="SLM22" s="177"/>
      <c r="SLN22" s="177"/>
      <c r="SLO22" s="177"/>
      <c r="SLP22" s="177"/>
      <c r="SLQ22" s="177"/>
      <c r="SLR22" s="177"/>
      <c r="SLS22" s="177"/>
      <c r="SLT22" s="177"/>
      <c r="SLU22" s="177"/>
      <c r="SLV22" s="177"/>
      <c r="SLW22" s="177"/>
      <c r="SLX22" s="177"/>
      <c r="SLY22" s="177"/>
      <c r="SLZ22" s="177"/>
      <c r="SMA22" s="177"/>
      <c r="SMB22" s="177"/>
      <c r="SMC22" s="177"/>
      <c r="SMD22" s="177"/>
      <c r="SME22" s="177"/>
      <c r="SMF22" s="177"/>
      <c r="SMG22" s="177"/>
      <c r="SMH22" s="177"/>
      <c r="SMI22" s="177"/>
      <c r="SMJ22" s="177"/>
      <c r="SMK22" s="177"/>
      <c r="SML22" s="177"/>
      <c r="SMM22" s="177"/>
      <c r="SMN22" s="177"/>
      <c r="SMO22" s="177"/>
      <c r="SMP22" s="177"/>
      <c r="SMQ22" s="177"/>
      <c r="SMR22" s="177"/>
      <c r="SMS22" s="177"/>
      <c r="SMT22" s="177"/>
      <c r="SMU22" s="177"/>
      <c r="SMV22" s="177"/>
      <c r="SMW22" s="177"/>
      <c r="SMX22" s="177"/>
      <c r="SMY22" s="177"/>
      <c r="SMZ22" s="177"/>
      <c r="SNA22" s="177"/>
      <c r="SNB22" s="177"/>
      <c r="SNC22" s="177"/>
      <c r="SND22" s="177"/>
      <c r="SNE22" s="177"/>
      <c r="SNF22" s="177"/>
      <c r="SNG22" s="177"/>
      <c r="SNH22" s="177"/>
      <c r="SNI22" s="177"/>
      <c r="SNJ22" s="177"/>
      <c r="SNK22" s="177"/>
      <c r="SNL22" s="177"/>
      <c r="SNM22" s="177"/>
      <c r="SNN22" s="177"/>
      <c r="SNO22" s="177"/>
      <c r="SNP22" s="177"/>
      <c r="SNQ22" s="177"/>
      <c r="SNR22" s="177"/>
      <c r="SNS22" s="177"/>
      <c r="SNT22" s="177"/>
      <c r="SNU22" s="177"/>
      <c r="SNV22" s="177"/>
      <c r="SNW22" s="177"/>
      <c r="SNX22" s="177"/>
      <c r="SNY22" s="177"/>
      <c r="SNZ22" s="177"/>
      <c r="SOA22" s="177"/>
      <c r="SOB22" s="177"/>
      <c r="SOC22" s="177"/>
      <c r="SOD22" s="177"/>
      <c r="SOE22" s="177"/>
      <c r="SOF22" s="177"/>
      <c r="SOG22" s="177"/>
      <c r="SOH22" s="177"/>
      <c r="SOI22" s="177"/>
      <c r="SOJ22" s="177"/>
      <c r="SOK22" s="177"/>
      <c r="SOL22" s="177"/>
      <c r="SOM22" s="177"/>
      <c r="SON22" s="177"/>
      <c r="SOO22" s="177"/>
      <c r="SOP22" s="177"/>
      <c r="SOQ22" s="177"/>
      <c r="SOR22" s="177"/>
      <c r="SOS22" s="177"/>
      <c r="SOT22" s="177"/>
      <c r="SOU22" s="177"/>
      <c r="SOV22" s="177"/>
      <c r="SOW22" s="177"/>
      <c r="SOX22" s="177"/>
      <c r="SOY22" s="177"/>
      <c r="SOZ22" s="177"/>
      <c r="SPA22" s="177"/>
      <c r="SPB22" s="177"/>
      <c r="SPC22" s="177"/>
      <c r="SPD22" s="177"/>
      <c r="SPE22" s="177"/>
      <c r="SPF22" s="177"/>
      <c r="SPG22" s="177"/>
      <c r="SPH22" s="177"/>
      <c r="SPI22" s="177"/>
      <c r="SPJ22" s="177"/>
      <c r="SPK22" s="177"/>
      <c r="SPL22" s="177"/>
      <c r="SPM22" s="177"/>
      <c r="SPN22" s="177"/>
      <c r="SPO22" s="177"/>
      <c r="SPP22" s="177"/>
      <c r="SPQ22" s="177"/>
      <c r="SPR22" s="177"/>
      <c r="SPS22" s="177"/>
      <c r="SPT22" s="177"/>
      <c r="SPU22" s="177"/>
      <c r="SPV22" s="177"/>
      <c r="SPW22" s="177"/>
      <c r="SPX22" s="177"/>
      <c r="SPY22" s="177"/>
      <c r="SPZ22" s="177"/>
      <c r="SQA22" s="177"/>
      <c r="SQB22" s="177"/>
      <c r="SQC22" s="177"/>
      <c r="SQD22" s="177"/>
      <c r="SQE22" s="177"/>
      <c r="SQF22" s="177"/>
      <c r="SQG22" s="177"/>
      <c r="SQH22" s="177"/>
      <c r="SQI22" s="177"/>
      <c r="SQJ22" s="177"/>
      <c r="SQK22" s="177"/>
      <c r="SQL22" s="177"/>
      <c r="SQM22" s="177"/>
      <c r="SQN22" s="177"/>
      <c r="SQO22" s="177"/>
      <c r="SQP22" s="177"/>
      <c r="SQQ22" s="177"/>
      <c r="SQR22" s="177"/>
      <c r="SQS22" s="177"/>
      <c r="SQT22" s="177"/>
      <c r="SQU22" s="177"/>
      <c r="SQV22" s="177"/>
      <c r="SQW22" s="177"/>
      <c r="SQX22" s="177"/>
      <c r="SQY22" s="177"/>
      <c r="SQZ22" s="177"/>
      <c r="SRA22" s="177"/>
      <c r="SRB22" s="177"/>
      <c r="SRC22" s="177"/>
      <c r="SRD22" s="177"/>
      <c r="SRE22" s="177"/>
      <c r="SRF22" s="177"/>
      <c r="SRG22" s="177"/>
      <c r="SRH22" s="177"/>
      <c r="SRI22" s="177"/>
      <c r="SRJ22" s="177"/>
      <c r="SRK22" s="177"/>
      <c r="SRL22" s="177"/>
      <c r="SRM22" s="177"/>
      <c r="SRN22" s="177"/>
      <c r="SRO22" s="177"/>
      <c r="SRP22" s="177"/>
      <c r="SRQ22" s="177"/>
      <c r="SRR22" s="177"/>
      <c r="SRS22" s="177"/>
      <c r="SRT22" s="177"/>
      <c r="SRU22" s="177"/>
      <c r="SRV22" s="177"/>
      <c r="SRW22" s="177"/>
      <c r="SRX22" s="177"/>
      <c r="SRY22" s="177"/>
      <c r="SRZ22" s="177"/>
      <c r="SSA22" s="177"/>
      <c r="SSB22" s="177"/>
      <c r="SSC22" s="177"/>
      <c r="SSD22" s="177"/>
      <c r="SSE22" s="177"/>
      <c r="SSF22" s="177"/>
      <c r="SSG22" s="177"/>
      <c r="SSH22" s="177"/>
      <c r="SSI22" s="177"/>
      <c r="SSJ22" s="177"/>
      <c r="SSK22" s="177"/>
      <c r="SSL22" s="177"/>
      <c r="SSM22" s="177"/>
      <c r="SSN22" s="177"/>
      <c r="SSO22" s="177"/>
      <c r="SSP22" s="177"/>
      <c r="SSQ22" s="177"/>
      <c r="SSR22" s="177"/>
      <c r="SSS22" s="177"/>
      <c r="SST22" s="177"/>
      <c r="SSU22" s="177"/>
      <c r="SSV22" s="177"/>
      <c r="SSW22" s="177"/>
      <c r="SSX22" s="177"/>
      <c r="SSY22" s="177"/>
      <c r="SSZ22" s="177"/>
      <c r="STA22" s="177"/>
      <c r="STB22" s="177"/>
      <c r="STC22" s="177"/>
      <c r="STD22" s="177"/>
      <c r="STE22" s="177"/>
      <c r="STF22" s="177"/>
      <c r="STG22" s="177"/>
      <c r="STH22" s="177"/>
      <c r="STI22" s="177"/>
      <c r="STJ22" s="177"/>
      <c r="STK22" s="177"/>
      <c r="STL22" s="177"/>
      <c r="STM22" s="177"/>
      <c r="STN22" s="177"/>
      <c r="STO22" s="177"/>
      <c r="STP22" s="177"/>
      <c r="STQ22" s="177"/>
      <c r="STR22" s="177"/>
      <c r="STS22" s="177"/>
      <c r="STT22" s="177"/>
      <c r="STU22" s="177"/>
      <c r="STV22" s="177"/>
      <c r="STW22" s="177"/>
      <c r="STX22" s="177"/>
      <c r="STY22" s="177"/>
      <c r="STZ22" s="177"/>
      <c r="SUA22" s="177"/>
      <c r="SUB22" s="177"/>
      <c r="SUC22" s="177"/>
      <c r="SUD22" s="177"/>
      <c r="SUE22" s="177"/>
      <c r="SUF22" s="177"/>
      <c r="SUG22" s="177"/>
      <c r="SUH22" s="177"/>
      <c r="SUI22" s="177"/>
      <c r="SUJ22" s="177"/>
      <c r="SUK22" s="177"/>
      <c r="SUL22" s="177"/>
      <c r="SUM22" s="177"/>
      <c r="SUN22" s="177"/>
      <c r="SUO22" s="177"/>
      <c r="SUP22" s="177"/>
      <c r="SUQ22" s="177"/>
      <c r="SUR22" s="177"/>
      <c r="SUS22" s="177"/>
      <c r="SUT22" s="177"/>
      <c r="SUU22" s="177"/>
      <c r="SUV22" s="177"/>
      <c r="SUW22" s="177"/>
      <c r="SUX22" s="177"/>
      <c r="SUY22" s="177"/>
      <c r="SUZ22" s="177"/>
      <c r="SVA22" s="177"/>
      <c r="SVB22" s="177"/>
      <c r="SVC22" s="177"/>
      <c r="SVD22" s="177"/>
      <c r="SVE22" s="177"/>
      <c r="SVF22" s="177"/>
      <c r="SVG22" s="177"/>
      <c r="SVH22" s="177"/>
      <c r="SVI22" s="177"/>
      <c r="SVJ22" s="177"/>
      <c r="SVK22" s="177"/>
      <c r="SVL22" s="177"/>
      <c r="SVM22" s="177"/>
      <c r="SVN22" s="177"/>
      <c r="SVO22" s="177"/>
      <c r="SVP22" s="177"/>
      <c r="SVQ22" s="177"/>
      <c r="SVR22" s="177"/>
      <c r="SVS22" s="177"/>
      <c r="SVT22" s="177"/>
      <c r="SVU22" s="177"/>
      <c r="SVV22" s="177"/>
      <c r="SVW22" s="177"/>
      <c r="SVX22" s="177"/>
      <c r="SVY22" s="177"/>
      <c r="SVZ22" s="177"/>
      <c r="SWA22" s="177"/>
      <c r="SWB22" s="177"/>
      <c r="SWC22" s="177"/>
      <c r="SWD22" s="177"/>
      <c r="SWE22" s="177"/>
      <c r="SWF22" s="177"/>
      <c r="SWG22" s="177"/>
      <c r="SWH22" s="177"/>
      <c r="SWI22" s="177"/>
      <c r="SWJ22" s="177"/>
      <c r="SWK22" s="177"/>
      <c r="SWL22" s="177"/>
      <c r="SWM22" s="177"/>
      <c r="SWN22" s="177"/>
      <c r="SWO22" s="177"/>
      <c r="SWP22" s="177"/>
      <c r="SWQ22" s="177"/>
      <c r="SWR22" s="177"/>
      <c r="SWS22" s="177"/>
      <c r="SWT22" s="177"/>
      <c r="SWU22" s="177"/>
      <c r="SWV22" s="177"/>
      <c r="SWW22" s="177"/>
      <c r="SWX22" s="177"/>
      <c r="SWY22" s="177"/>
      <c r="SWZ22" s="177"/>
      <c r="SXA22" s="177"/>
      <c r="SXB22" s="177"/>
      <c r="SXC22" s="177"/>
      <c r="SXD22" s="177"/>
      <c r="SXE22" s="177"/>
      <c r="SXF22" s="177"/>
      <c r="SXG22" s="177"/>
      <c r="SXH22" s="177"/>
      <c r="SXI22" s="177"/>
      <c r="SXJ22" s="177"/>
      <c r="SXK22" s="177"/>
      <c r="SXL22" s="177"/>
      <c r="SXM22" s="177"/>
      <c r="SXN22" s="177"/>
      <c r="SXO22" s="177"/>
      <c r="SXP22" s="177"/>
      <c r="SXQ22" s="177"/>
      <c r="SXR22" s="177"/>
      <c r="SXS22" s="177"/>
      <c r="SXT22" s="177"/>
      <c r="SXU22" s="177"/>
      <c r="SXV22" s="177"/>
      <c r="SXW22" s="177"/>
      <c r="SXX22" s="177"/>
      <c r="SXY22" s="177"/>
      <c r="SXZ22" s="177"/>
      <c r="SYA22" s="177"/>
      <c r="SYB22" s="177"/>
      <c r="SYC22" s="177"/>
      <c r="SYD22" s="177"/>
      <c r="SYE22" s="177"/>
      <c r="SYF22" s="177"/>
      <c r="SYG22" s="177"/>
      <c r="SYH22" s="177"/>
      <c r="SYI22" s="177"/>
      <c r="SYJ22" s="177"/>
      <c r="SYK22" s="177"/>
      <c r="SYL22" s="177"/>
      <c r="SYM22" s="177"/>
      <c r="SYN22" s="177"/>
      <c r="SYO22" s="177"/>
      <c r="SYP22" s="177"/>
      <c r="SYQ22" s="177"/>
      <c r="SYR22" s="177"/>
      <c r="SYS22" s="177"/>
      <c r="SYT22" s="177"/>
      <c r="SYU22" s="177"/>
      <c r="SYV22" s="177"/>
      <c r="SYW22" s="177"/>
      <c r="SYX22" s="177"/>
      <c r="SYY22" s="177"/>
      <c r="SYZ22" s="177"/>
      <c r="SZA22" s="177"/>
      <c r="SZB22" s="177"/>
      <c r="SZC22" s="177"/>
      <c r="SZD22" s="177"/>
      <c r="SZE22" s="177"/>
      <c r="SZF22" s="177"/>
      <c r="SZG22" s="177"/>
      <c r="SZH22" s="177"/>
      <c r="SZI22" s="177"/>
      <c r="SZJ22" s="177"/>
      <c r="SZK22" s="177"/>
      <c r="SZL22" s="177"/>
      <c r="SZM22" s="177"/>
      <c r="SZN22" s="177"/>
      <c r="SZO22" s="177"/>
      <c r="SZP22" s="177"/>
      <c r="SZQ22" s="177"/>
      <c r="SZR22" s="177"/>
      <c r="SZS22" s="177"/>
      <c r="SZT22" s="177"/>
      <c r="SZU22" s="177"/>
      <c r="SZV22" s="177"/>
      <c r="SZW22" s="177"/>
      <c r="SZX22" s="177"/>
      <c r="SZY22" s="177"/>
      <c r="SZZ22" s="177"/>
      <c r="TAA22" s="177"/>
      <c r="TAB22" s="177"/>
      <c r="TAC22" s="177"/>
      <c r="TAD22" s="177"/>
      <c r="TAE22" s="177"/>
      <c r="TAF22" s="177"/>
      <c r="TAG22" s="177"/>
      <c r="TAH22" s="177"/>
      <c r="TAI22" s="177"/>
      <c r="TAJ22" s="177"/>
      <c r="TAK22" s="177"/>
      <c r="TAL22" s="177"/>
      <c r="TAM22" s="177"/>
      <c r="TAN22" s="177"/>
      <c r="TAO22" s="177"/>
      <c r="TAP22" s="177"/>
      <c r="TAQ22" s="177"/>
      <c r="TAR22" s="177"/>
      <c r="TAS22" s="177"/>
      <c r="TAT22" s="177"/>
      <c r="TAU22" s="177"/>
      <c r="TAV22" s="177"/>
      <c r="TAW22" s="177"/>
      <c r="TAX22" s="177"/>
      <c r="TAY22" s="177"/>
      <c r="TAZ22" s="177"/>
      <c r="TBA22" s="177"/>
      <c r="TBB22" s="177"/>
      <c r="TBC22" s="177"/>
      <c r="TBD22" s="177"/>
      <c r="TBE22" s="177"/>
      <c r="TBF22" s="177"/>
      <c r="TBG22" s="177"/>
      <c r="TBH22" s="177"/>
      <c r="TBI22" s="177"/>
      <c r="TBJ22" s="177"/>
      <c r="TBK22" s="177"/>
      <c r="TBL22" s="177"/>
      <c r="TBM22" s="177"/>
      <c r="TBN22" s="177"/>
      <c r="TBO22" s="177"/>
      <c r="TBP22" s="177"/>
      <c r="TBQ22" s="177"/>
      <c r="TBR22" s="177"/>
      <c r="TBS22" s="177"/>
      <c r="TBT22" s="177"/>
      <c r="TBU22" s="177"/>
      <c r="TBV22" s="177"/>
      <c r="TBW22" s="177"/>
      <c r="TBX22" s="177"/>
      <c r="TBY22" s="177"/>
      <c r="TBZ22" s="177"/>
      <c r="TCA22" s="177"/>
      <c r="TCB22" s="177"/>
      <c r="TCC22" s="177"/>
      <c r="TCD22" s="177"/>
      <c r="TCE22" s="177"/>
      <c r="TCF22" s="177"/>
      <c r="TCG22" s="177"/>
      <c r="TCH22" s="177"/>
      <c r="TCI22" s="177"/>
      <c r="TCJ22" s="177"/>
      <c r="TCK22" s="177"/>
      <c r="TCL22" s="177"/>
      <c r="TCM22" s="177"/>
      <c r="TCN22" s="177"/>
      <c r="TCO22" s="177"/>
      <c r="TCP22" s="177"/>
      <c r="TCQ22" s="177"/>
      <c r="TCR22" s="177"/>
      <c r="TCS22" s="177"/>
      <c r="TCT22" s="177"/>
      <c r="TCU22" s="177"/>
      <c r="TCV22" s="177"/>
      <c r="TCW22" s="177"/>
      <c r="TCX22" s="177"/>
      <c r="TCY22" s="177"/>
      <c r="TCZ22" s="177"/>
      <c r="TDA22" s="177"/>
      <c r="TDB22" s="177"/>
      <c r="TDC22" s="177"/>
      <c r="TDD22" s="177"/>
      <c r="TDE22" s="177"/>
      <c r="TDF22" s="177"/>
      <c r="TDG22" s="177"/>
      <c r="TDH22" s="177"/>
      <c r="TDI22" s="177"/>
      <c r="TDJ22" s="177"/>
      <c r="TDK22" s="177"/>
      <c r="TDL22" s="177"/>
      <c r="TDM22" s="177"/>
      <c r="TDN22" s="177"/>
      <c r="TDO22" s="177"/>
      <c r="TDP22" s="177"/>
      <c r="TDQ22" s="177"/>
      <c r="TDR22" s="177"/>
      <c r="TDS22" s="177"/>
      <c r="TDT22" s="177"/>
      <c r="TDU22" s="177"/>
      <c r="TDV22" s="177"/>
      <c r="TDW22" s="177"/>
      <c r="TDX22" s="177"/>
      <c r="TDY22" s="177"/>
      <c r="TDZ22" s="177"/>
      <c r="TEA22" s="177"/>
      <c r="TEB22" s="177"/>
      <c r="TEC22" s="177"/>
      <c r="TED22" s="177"/>
      <c r="TEE22" s="177"/>
      <c r="TEF22" s="177"/>
      <c r="TEG22" s="177"/>
      <c r="TEH22" s="177"/>
      <c r="TEI22" s="177"/>
      <c r="TEJ22" s="177"/>
      <c r="TEK22" s="177"/>
      <c r="TEL22" s="177"/>
      <c r="TEM22" s="177"/>
      <c r="TEN22" s="177"/>
      <c r="TEO22" s="177"/>
      <c r="TEP22" s="177"/>
      <c r="TEQ22" s="177"/>
      <c r="TER22" s="177"/>
      <c r="TES22" s="177"/>
      <c r="TET22" s="177"/>
      <c r="TEU22" s="177"/>
      <c r="TEV22" s="177"/>
      <c r="TEW22" s="177"/>
      <c r="TEX22" s="177"/>
      <c r="TEY22" s="177"/>
      <c r="TEZ22" s="177"/>
      <c r="TFA22" s="177"/>
      <c r="TFB22" s="177"/>
      <c r="TFC22" s="177"/>
      <c r="TFD22" s="177"/>
      <c r="TFE22" s="177"/>
      <c r="TFF22" s="177"/>
      <c r="TFG22" s="177"/>
      <c r="TFH22" s="177"/>
      <c r="TFI22" s="177"/>
      <c r="TFJ22" s="177"/>
      <c r="TFK22" s="177"/>
      <c r="TFL22" s="177"/>
      <c r="TFM22" s="177"/>
      <c r="TFN22" s="177"/>
      <c r="TFO22" s="177"/>
      <c r="TFP22" s="177"/>
      <c r="TFQ22" s="177"/>
      <c r="TFR22" s="177"/>
      <c r="TFS22" s="177"/>
      <c r="TFT22" s="177"/>
      <c r="TFU22" s="177"/>
      <c r="TFV22" s="177"/>
      <c r="TFW22" s="177"/>
      <c r="TFX22" s="177"/>
      <c r="TFY22" s="177"/>
      <c r="TFZ22" s="177"/>
      <c r="TGA22" s="177"/>
      <c r="TGB22" s="177"/>
      <c r="TGC22" s="177"/>
      <c r="TGD22" s="177"/>
      <c r="TGE22" s="177"/>
      <c r="TGF22" s="177"/>
      <c r="TGG22" s="177"/>
      <c r="TGH22" s="177"/>
      <c r="TGI22" s="177"/>
      <c r="TGJ22" s="177"/>
      <c r="TGK22" s="177"/>
      <c r="TGL22" s="177"/>
      <c r="TGM22" s="177"/>
      <c r="TGN22" s="177"/>
      <c r="TGO22" s="177"/>
      <c r="TGP22" s="177"/>
      <c r="TGQ22" s="177"/>
      <c r="TGR22" s="177"/>
      <c r="TGS22" s="177"/>
      <c r="TGT22" s="177"/>
      <c r="TGU22" s="177"/>
      <c r="TGV22" s="177"/>
      <c r="TGW22" s="177"/>
      <c r="TGX22" s="177"/>
      <c r="TGY22" s="177"/>
      <c r="TGZ22" s="177"/>
      <c r="THA22" s="177"/>
      <c r="THB22" s="177"/>
      <c r="THC22" s="177"/>
      <c r="THD22" s="177"/>
      <c r="THE22" s="177"/>
      <c r="THF22" s="177"/>
      <c r="THG22" s="177"/>
      <c r="THH22" s="177"/>
      <c r="THI22" s="177"/>
      <c r="THJ22" s="177"/>
      <c r="THK22" s="177"/>
      <c r="THL22" s="177"/>
      <c r="THM22" s="177"/>
      <c r="THN22" s="177"/>
      <c r="THO22" s="177"/>
      <c r="THP22" s="177"/>
      <c r="THQ22" s="177"/>
      <c r="THR22" s="177"/>
      <c r="THS22" s="177"/>
      <c r="THT22" s="177"/>
      <c r="THU22" s="177"/>
      <c r="THV22" s="177"/>
      <c r="THW22" s="177"/>
      <c r="THX22" s="177"/>
      <c r="THY22" s="177"/>
      <c r="THZ22" s="177"/>
      <c r="TIA22" s="177"/>
      <c r="TIB22" s="177"/>
      <c r="TIC22" s="177"/>
      <c r="TID22" s="177"/>
      <c r="TIE22" s="177"/>
      <c r="TIF22" s="177"/>
      <c r="TIG22" s="177"/>
      <c r="TIH22" s="177"/>
      <c r="TII22" s="177"/>
      <c r="TIJ22" s="177"/>
      <c r="TIK22" s="177"/>
      <c r="TIL22" s="177"/>
      <c r="TIM22" s="177"/>
      <c r="TIN22" s="177"/>
      <c r="TIO22" s="177"/>
      <c r="TIP22" s="177"/>
      <c r="TIQ22" s="177"/>
      <c r="TIR22" s="177"/>
      <c r="TIS22" s="177"/>
      <c r="TIT22" s="177"/>
      <c r="TIU22" s="177"/>
      <c r="TIV22" s="177"/>
      <c r="TIW22" s="177"/>
      <c r="TIX22" s="177"/>
      <c r="TIY22" s="177"/>
      <c r="TIZ22" s="177"/>
      <c r="TJA22" s="177"/>
      <c r="TJB22" s="177"/>
      <c r="TJC22" s="177"/>
      <c r="TJD22" s="177"/>
      <c r="TJE22" s="177"/>
      <c r="TJF22" s="177"/>
      <c r="TJG22" s="177"/>
      <c r="TJH22" s="177"/>
      <c r="TJI22" s="177"/>
      <c r="TJJ22" s="177"/>
      <c r="TJK22" s="177"/>
      <c r="TJL22" s="177"/>
      <c r="TJM22" s="177"/>
      <c r="TJN22" s="177"/>
      <c r="TJO22" s="177"/>
      <c r="TJP22" s="177"/>
      <c r="TJQ22" s="177"/>
      <c r="TJR22" s="177"/>
      <c r="TJS22" s="177"/>
      <c r="TJT22" s="177"/>
      <c r="TJU22" s="177"/>
      <c r="TJV22" s="177"/>
      <c r="TJW22" s="177"/>
      <c r="TJX22" s="177"/>
      <c r="TJY22" s="177"/>
      <c r="TJZ22" s="177"/>
      <c r="TKA22" s="177"/>
      <c r="TKB22" s="177"/>
      <c r="TKC22" s="177"/>
      <c r="TKD22" s="177"/>
      <c r="TKE22" s="177"/>
      <c r="TKF22" s="177"/>
      <c r="TKG22" s="177"/>
      <c r="TKH22" s="177"/>
      <c r="TKI22" s="177"/>
      <c r="TKJ22" s="177"/>
      <c r="TKK22" s="177"/>
      <c r="TKL22" s="177"/>
      <c r="TKM22" s="177"/>
      <c r="TKN22" s="177"/>
      <c r="TKO22" s="177"/>
      <c r="TKP22" s="177"/>
      <c r="TKQ22" s="177"/>
      <c r="TKR22" s="177"/>
      <c r="TKS22" s="177"/>
      <c r="TKT22" s="177"/>
      <c r="TKU22" s="177"/>
      <c r="TKV22" s="177"/>
      <c r="TKW22" s="177"/>
      <c r="TKX22" s="177"/>
      <c r="TKY22" s="177"/>
      <c r="TKZ22" s="177"/>
      <c r="TLA22" s="177"/>
      <c r="TLB22" s="177"/>
      <c r="TLC22" s="177"/>
      <c r="TLD22" s="177"/>
      <c r="TLE22" s="177"/>
      <c r="TLF22" s="177"/>
      <c r="TLG22" s="177"/>
      <c r="TLH22" s="177"/>
      <c r="TLI22" s="177"/>
      <c r="TLJ22" s="177"/>
      <c r="TLK22" s="177"/>
      <c r="TLL22" s="177"/>
      <c r="TLM22" s="177"/>
      <c r="TLN22" s="177"/>
      <c r="TLO22" s="177"/>
      <c r="TLP22" s="177"/>
      <c r="TLQ22" s="177"/>
      <c r="TLR22" s="177"/>
      <c r="TLS22" s="177"/>
      <c r="TLT22" s="177"/>
      <c r="TLU22" s="177"/>
      <c r="TLV22" s="177"/>
      <c r="TLW22" s="177"/>
      <c r="TLX22" s="177"/>
      <c r="TLY22" s="177"/>
      <c r="TLZ22" s="177"/>
      <c r="TMA22" s="177"/>
      <c r="TMB22" s="177"/>
      <c r="TMC22" s="177"/>
      <c r="TMD22" s="177"/>
      <c r="TME22" s="177"/>
      <c r="TMF22" s="177"/>
      <c r="TMG22" s="177"/>
      <c r="TMH22" s="177"/>
      <c r="TMI22" s="177"/>
      <c r="TMJ22" s="177"/>
      <c r="TMK22" s="177"/>
      <c r="TML22" s="177"/>
      <c r="TMM22" s="177"/>
      <c r="TMN22" s="177"/>
      <c r="TMO22" s="177"/>
      <c r="TMP22" s="177"/>
      <c r="TMQ22" s="177"/>
      <c r="TMR22" s="177"/>
      <c r="TMS22" s="177"/>
      <c r="TMT22" s="177"/>
      <c r="TMU22" s="177"/>
      <c r="TMV22" s="177"/>
      <c r="TMW22" s="177"/>
      <c r="TMX22" s="177"/>
      <c r="TMY22" s="177"/>
      <c r="TMZ22" s="177"/>
      <c r="TNA22" s="177"/>
      <c r="TNB22" s="177"/>
      <c r="TNC22" s="177"/>
      <c r="TND22" s="177"/>
      <c r="TNE22" s="177"/>
      <c r="TNF22" s="177"/>
      <c r="TNG22" s="177"/>
      <c r="TNH22" s="177"/>
      <c r="TNI22" s="177"/>
      <c r="TNJ22" s="177"/>
      <c r="TNK22" s="177"/>
      <c r="TNL22" s="177"/>
      <c r="TNM22" s="177"/>
      <c r="TNN22" s="177"/>
      <c r="TNO22" s="177"/>
      <c r="TNP22" s="177"/>
      <c r="TNQ22" s="177"/>
      <c r="TNR22" s="177"/>
      <c r="TNS22" s="177"/>
      <c r="TNT22" s="177"/>
      <c r="TNU22" s="177"/>
      <c r="TNV22" s="177"/>
      <c r="TNW22" s="177"/>
      <c r="TNX22" s="177"/>
      <c r="TNY22" s="177"/>
      <c r="TNZ22" s="177"/>
      <c r="TOA22" s="177"/>
      <c r="TOB22" s="177"/>
      <c r="TOC22" s="177"/>
      <c r="TOD22" s="177"/>
      <c r="TOE22" s="177"/>
      <c r="TOF22" s="177"/>
      <c r="TOG22" s="177"/>
      <c r="TOH22" s="177"/>
      <c r="TOI22" s="177"/>
      <c r="TOJ22" s="177"/>
      <c r="TOK22" s="177"/>
      <c r="TOL22" s="177"/>
      <c r="TOM22" s="177"/>
      <c r="TON22" s="177"/>
      <c r="TOO22" s="177"/>
      <c r="TOP22" s="177"/>
      <c r="TOQ22" s="177"/>
      <c r="TOR22" s="177"/>
      <c r="TOS22" s="177"/>
      <c r="TOT22" s="177"/>
      <c r="TOU22" s="177"/>
      <c r="TOV22" s="177"/>
      <c r="TOW22" s="177"/>
      <c r="TOX22" s="177"/>
      <c r="TOY22" s="177"/>
      <c r="TOZ22" s="177"/>
      <c r="TPA22" s="177"/>
      <c r="TPB22" s="177"/>
      <c r="TPC22" s="177"/>
      <c r="TPD22" s="177"/>
      <c r="TPE22" s="177"/>
      <c r="TPF22" s="177"/>
      <c r="TPG22" s="177"/>
      <c r="TPH22" s="177"/>
      <c r="TPI22" s="177"/>
      <c r="TPJ22" s="177"/>
      <c r="TPK22" s="177"/>
      <c r="TPL22" s="177"/>
      <c r="TPM22" s="177"/>
      <c r="TPN22" s="177"/>
      <c r="TPO22" s="177"/>
      <c r="TPP22" s="177"/>
      <c r="TPQ22" s="177"/>
      <c r="TPR22" s="177"/>
      <c r="TPS22" s="177"/>
      <c r="TPT22" s="177"/>
      <c r="TPU22" s="177"/>
      <c r="TPV22" s="177"/>
      <c r="TPW22" s="177"/>
      <c r="TPX22" s="177"/>
      <c r="TPY22" s="177"/>
      <c r="TPZ22" s="177"/>
      <c r="TQA22" s="177"/>
      <c r="TQB22" s="177"/>
      <c r="TQC22" s="177"/>
      <c r="TQD22" s="177"/>
      <c r="TQE22" s="177"/>
      <c r="TQF22" s="177"/>
      <c r="TQG22" s="177"/>
      <c r="TQH22" s="177"/>
      <c r="TQI22" s="177"/>
      <c r="TQJ22" s="177"/>
      <c r="TQK22" s="177"/>
      <c r="TQL22" s="177"/>
      <c r="TQM22" s="177"/>
      <c r="TQN22" s="177"/>
      <c r="TQO22" s="177"/>
      <c r="TQP22" s="177"/>
      <c r="TQQ22" s="177"/>
      <c r="TQR22" s="177"/>
      <c r="TQS22" s="177"/>
      <c r="TQT22" s="177"/>
      <c r="TQU22" s="177"/>
      <c r="TQV22" s="177"/>
      <c r="TQW22" s="177"/>
      <c r="TQX22" s="177"/>
      <c r="TQY22" s="177"/>
      <c r="TQZ22" s="177"/>
      <c r="TRA22" s="177"/>
      <c r="TRB22" s="177"/>
      <c r="TRC22" s="177"/>
      <c r="TRD22" s="177"/>
      <c r="TRE22" s="177"/>
      <c r="TRF22" s="177"/>
      <c r="TRG22" s="177"/>
      <c r="TRH22" s="177"/>
      <c r="TRI22" s="177"/>
      <c r="TRJ22" s="177"/>
      <c r="TRK22" s="177"/>
      <c r="TRL22" s="177"/>
      <c r="TRM22" s="177"/>
      <c r="TRN22" s="177"/>
      <c r="TRO22" s="177"/>
      <c r="TRP22" s="177"/>
      <c r="TRQ22" s="177"/>
      <c r="TRR22" s="177"/>
      <c r="TRS22" s="177"/>
      <c r="TRT22" s="177"/>
      <c r="TRU22" s="177"/>
      <c r="TRV22" s="177"/>
      <c r="TRW22" s="177"/>
      <c r="TRX22" s="177"/>
      <c r="TRY22" s="177"/>
      <c r="TRZ22" s="177"/>
      <c r="TSA22" s="177"/>
      <c r="TSB22" s="177"/>
      <c r="TSC22" s="177"/>
      <c r="TSD22" s="177"/>
      <c r="TSE22" s="177"/>
      <c r="TSF22" s="177"/>
      <c r="TSG22" s="177"/>
      <c r="TSH22" s="177"/>
      <c r="TSI22" s="177"/>
      <c r="TSJ22" s="177"/>
      <c r="TSK22" s="177"/>
      <c r="TSL22" s="177"/>
      <c r="TSM22" s="177"/>
      <c r="TSN22" s="177"/>
      <c r="TSO22" s="177"/>
      <c r="TSP22" s="177"/>
      <c r="TSQ22" s="177"/>
      <c r="TSR22" s="177"/>
      <c r="TSS22" s="177"/>
      <c r="TST22" s="177"/>
      <c r="TSU22" s="177"/>
      <c r="TSV22" s="177"/>
      <c r="TSW22" s="177"/>
      <c r="TSX22" s="177"/>
      <c r="TSY22" s="177"/>
      <c r="TSZ22" s="177"/>
      <c r="TTA22" s="177"/>
      <c r="TTB22" s="177"/>
      <c r="TTC22" s="177"/>
      <c r="TTD22" s="177"/>
      <c r="TTE22" s="177"/>
      <c r="TTF22" s="177"/>
      <c r="TTG22" s="177"/>
      <c r="TTH22" s="177"/>
      <c r="TTI22" s="177"/>
      <c r="TTJ22" s="177"/>
      <c r="TTK22" s="177"/>
      <c r="TTL22" s="177"/>
      <c r="TTM22" s="177"/>
      <c r="TTN22" s="177"/>
      <c r="TTO22" s="177"/>
      <c r="TTP22" s="177"/>
      <c r="TTQ22" s="177"/>
      <c r="TTR22" s="177"/>
      <c r="TTS22" s="177"/>
      <c r="TTT22" s="177"/>
      <c r="TTU22" s="177"/>
      <c r="TTV22" s="177"/>
      <c r="TTW22" s="177"/>
      <c r="TTX22" s="177"/>
      <c r="TTY22" s="177"/>
      <c r="TTZ22" s="177"/>
      <c r="TUA22" s="177"/>
      <c r="TUB22" s="177"/>
      <c r="TUC22" s="177"/>
      <c r="TUD22" s="177"/>
      <c r="TUE22" s="177"/>
      <c r="TUF22" s="177"/>
      <c r="TUG22" s="177"/>
      <c r="TUH22" s="177"/>
      <c r="TUI22" s="177"/>
      <c r="TUJ22" s="177"/>
      <c r="TUK22" s="177"/>
      <c r="TUL22" s="177"/>
      <c r="TUM22" s="177"/>
      <c r="TUN22" s="177"/>
      <c r="TUO22" s="177"/>
      <c r="TUP22" s="177"/>
      <c r="TUQ22" s="177"/>
      <c r="TUR22" s="177"/>
      <c r="TUS22" s="177"/>
      <c r="TUT22" s="177"/>
      <c r="TUU22" s="177"/>
      <c r="TUV22" s="177"/>
      <c r="TUW22" s="177"/>
      <c r="TUX22" s="177"/>
      <c r="TUY22" s="177"/>
      <c r="TUZ22" s="177"/>
      <c r="TVA22" s="177"/>
      <c r="TVB22" s="177"/>
      <c r="TVC22" s="177"/>
      <c r="TVD22" s="177"/>
      <c r="TVE22" s="177"/>
      <c r="TVF22" s="177"/>
      <c r="TVG22" s="177"/>
      <c r="TVH22" s="177"/>
      <c r="TVI22" s="177"/>
      <c r="TVJ22" s="177"/>
      <c r="TVK22" s="177"/>
      <c r="TVL22" s="177"/>
      <c r="TVM22" s="177"/>
      <c r="TVN22" s="177"/>
      <c r="TVO22" s="177"/>
      <c r="TVP22" s="177"/>
      <c r="TVQ22" s="177"/>
      <c r="TVR22" s="177"/>
      <c r="TVS22" s="177"/>
      <c r="TVT22" s="177"/>
      <c r="TVU22" s="177"/>
      <c r="TVV22" s="177"/>
      <c r="TVW22" s="177"/>
      <c r="TVX22" s="177"/>
      <c r="TVY22" s="177"/>
      <c r="TVZ22" s="177"/>
      <c r="TWA22" s="177"/>
      <c r="TWB22" s="177"/>
      <c r="TWC22" s="177"/>
      <c r="TWD22" s="177"/>
      <c r="TWE22" s="177"/>
      <c r="TWF22" s="177"/>
      <c r="TWG22" s="177"/>
      <c r="TWH22" s="177"/>
      <c r="TWI22" s="177"/>
      <c r="TWJ22" s="177"/>
      <c r="TWK22" s="177"/>
      <c r="TWL22" s="177"/>
      <c r="TWM22" s="177"/>
      <c r="TWN22" s="177"/>
      <c r="TWO22" s="177"/>
      <c r="TWP22" s="177"/>
      <c r="TWQ22" s="177"/>
      <c r="TWR22" s="177"/>
      <c r="TWS22" s="177"/>
      <c r="TWT22" s="177"/>
      <c r="TWU22" s="177"/>
      <c r="TWV22" s="177"/>
      <c r="TWW22" s="177"/>
      <c r="TWX22" s="177"/>
      <c r="TWY22" s="177"/>
      <c r="TWZ22" s="177"/>
      <c r="TXA22" s="177"/>
      <c r="TXB22" s="177"/>
      <c r="TXC22" s="177"/>
      <c r="TXD22" s="177"/>
      <c r="TXE22" s="177"/>
      <c r="TXF22" s="177"/>
      <c r="TXG22" s="177"/>
      <c r="TXH22" s="177"/>
      <c r="TXI22" s="177"/>
      <c r="TXJ22" s="177"/>
      <c r="TXK22" s="177"/>
      <c r="TXL22" s="177"/>
      <c r="TXM22" s="177"/>
      <c r="TXN22" s="177"/>
      <c r="TXO22" s="177"/>
      <c r="TXP22" s="177"/>
      <c r="TXQ22" s="177"/>
      <c r="TXR22" s="177"/>
      <c r="TXS22" s="177"/>
      <c r="TXT22" s="177"/>
      <c r="TXU22" s="177"/>
      <c r="TXV22" s="177"/>
      <c r="TXW22" s="177"/>
      <c r="TXX22" s="177"/>
      <c r="TXY22" s="177"/>
      <c r="TXZ22" s="177"/>
      <c r="TYA22" s="177"/>
      <c r="TYB22" s="177"/>
      <c r="TYC22" s="177"/>
      <c r="TYD22" s="177"/>
      <c r="TYE22" s="177"/>
      <c r="TYF22" s="177"/>
      <c r="TYG22" s="177"/>
      <c r="TYH22" s="177"/>
      <c r="TYI22" s="177"/>
      <c r="TYJ22" s="177"/>
      <c r="TYK22" s="177"/>
      <c r="TYL22" s="177"/>
      <c r="TYM22" s="177"/>
      <c r="TYN22" s="177"/>
      <c r="TYO22" s="177"/>
      <c r="TYP22" s="177"/>
      <c r="TYQ22" s="177"/>
      <c r="TYR22" s="177"/>
      <c r="TYS22" s="177"/>
      <c r="TYT22" s="177"/>
      <c r="TYU22" s="177"/>
      <c r="TYV22" s="177"/>
      <c r="TYW22" s="177"/>
      <c r="TYX22" s="177"/>
      <c r="TYY22" s="177"/>
      <c r="TYZ22" s="177"/>
      <c r="TZA22" s="177"/>
      <c r="TZB22" s="177"/>
      <c r="TZC22" s="177"/>
      <c r="TZD22" s="177"/>
      <c r="TZE22" s="177"/>
      <c r="TZF22" s="177"/>
      <c r="TZG22" s="177"/>
      <c r="TZH22" s="177"/>
      <c r="TZI22" s="177"/>
      <c r="TZJ22" s="177"/>
      <c r="TZK22" s="177"/>
      <c r="TZL22" s="177"/>
      <c r="TZM22" s="177"/>
      <c r="TZN22" s="177"/>
      <c r="TZO22" s="177"/>
      <c r="TZP22" s="177"/>
      <c r="TZQ22" s="177"/>
      <c r="TZR22" s="177"/>
      <c r="TZS22" s="177"/>
      <c r="TZT22" s="177"/>
      <c r="TZU22" s="177"/>
      <c r="TZV22" s="177"/>
      <c r="TZW22" s="177"/>
      <c r="TZX22" s="177"/>
      <c r="TZY22" s="177"/>
      <c r="TZZ22" s="177"/>
      <c r="UAA22" s="177"/>
      <c r="UAB22" s="177"/>
      <c r="UAC22" s="177"/>
      <c r="UAD22" s="177"/>
      <c r="UAE22" s="177"/>
      <c r="UAF22" s="177"/>
      <c r="UAG22" s="177"/>
      <c r="UAH22" s="177"/>
      <c r="UAI22" s="177"/>
      <c r="UAJ22" s="177"/>
      <c r="UAK22" s="177"/>
      <c r="UAL22" s="177"/>
      <c r="UAM22" s="177"/>
      <c r="UAN22" s="177"/>
      <c r="UAO22" s="177"/>
      <c r="UAP22" s="177"/>
      <c r="UAQ22" s="177"/>
      <c r="UAR22" s="177"/>
      <c r="UAS22" s="177"/>
      <c r="UAT22" s="177"/>
      <c r="UAU22" s="177"/>
      <c r="UAV22" s="177"/>
      <c r="UAW22" s="177"/>
      <c r="UAX22" s="177"/>
      <c r="UAY22" s="177"/>
      <c r="UAZ22" s="177"/>
      <c r="UBA22" s="177"/>
      <c r="UBB22" s="177"/>
      <c r="UBC22" s="177"/>
      <c r="UBD22" s="177"/>
      <c r="UBE22" s="177"/>
      <c r="UBF22" s="177"/>
      <c r="UBG22" s="177"/>
      <c r="UBH22" s="177"/>
      <c r="UBI22" s="177"/>
      <c r="UBJ22" s="177"/>
      <c r="UBK22" s="177"/>
      <c r="UBL22" s="177"/>
      <c r="UBM22" s="177"/>
      <c r="UBN22" s="177"/>
      <c r="UBO22" s="177"/>
      <c r="UBP22" s="177"/>
      <c r="UBQ22" s="177"/>
      <c r="UBR22" s="177"/>
      <c r="UBS22" s="177"/>
      <c r="UBT22" s="177"/>
      <c r="UBU22" s="177"/>
      <c r="UBV22" s="177"/>
      <c r="UBW22" s="177"/>
      <c r="UBX22" s="177"/>
      <c r="UBY22" s="177"/>
      <c r="UBZ22" s="177"/>
      <c r="UCA22" s="177"/>
      <c r="UCB22" s="177"/>
      <c r="UCC22" s="177"/>
      <c r="UCD22" s="177"/>
      <c r="UCE22" s="177"/>
      <c r="UCF22" s="177"/>
      <c r="UCG22" s="177"/>
      <c r="UCH22" s="177"/>
      <c r="UCI22" s="177"/>
      <c r="UCJ22" s="177"/>
      <c r="UCK22" s="177"/>
      <c r="UCL22" s="177"/>
      <c r="UCM22" s="177"/>
      <c r="UCN22" s="177"/>
      <c r="UCO22" s="177"/>
      <c r="UCP22" s="177"/>
      <c r="UCQ22" s="177"/>
      <c r="UCR22" s="177"/>
      <c r="UCS22" s="177"/>
      <c r="UCT22" s="177"/>
      <c r="UCU22" s="177"/>
      <c r="UCV22" s="177"/>
      <c r="UCW22" s="177"/>
      <c r="UCX22" s="177"/>
      <c r="UCY22" s="177"/>
      <c r="UCZ22" s="177"/>
      <c r="UDA22" s="177"/>
      <c r="UDB22" s="177"/>
      <c r="UDC22" s="177"/>
      <c r="UDD22" s="177"/>
      <c r="UDE22" s="177"/>
      <c r="UDF22" s="177"/>
      <c r="UDG22" s="177"/>
      <c r="UDH22" s="177"/>
      <c r="UDI22" s="177"/>
      <c r="UDJ22" s="177"/>
      <c r="UDK22" s="177"/>
      <c r="UDL22" s="177"/>
      <c r="UDM22" s="177"/>
      <c r="UDN22" s="177"/>
      <c r="UDO22" s="177"/>
      <c r="UDP22" s="177"/>
      <c r="UDQ22" s="177"/>
      <c r="UDR22" s="177"/>
      <c r="UDS22" s="177"/>
      <c r="UDT22" s="177"/>
      <c r="UDU22" s="177"/>
      <c r="UDV22" s="177"/>
      <c r="UDW22" s="177"/>
      <c r="UDX22" s="177"/>
      <c r="UDY22" s="177"/>
      <c r="UDZ22" s="177"/>
      <c r="UEA22" s="177"/>
      <c r="UEB22" s="177"/>
      <c r="UEC22" s="177"/>
      <c r="UED22" s="177"/>
      <c r="UEE22" s="177"/>
      <c r="UEF22" s="177"/>
      <c r="UEG22" s="177"/>
      <c r="UEH22" s="177"/>
      <c r="UEI22" s="177"/>
      <c r="UEJ22" s="177"/>
      <c r="UEK22" s="177"/>
      <c r="UEL22" s="177"/>
      <c r="UEM22" s="177"/>
      <c r="UEN22" s="177"/>
      <c r="UEO22" s="177"/>
      <c r="UEP22" s="177"/>
      <c r="UEQ22" s="177"/>
      <c r="UER22" s="177"/>
      <c r="UES22" s="177"/>
      <c r="UET22" s="177"/>
      <c r="UEU22" s="177"/>
      <c r="UEV22" s="177"/>
      <c r="UEW22" s="177"/>
      <c r="UEX22" s="177"/>
      <c r="UEY22" s="177"/>
      <c r="UEZ22" s="177"/>
      <c r="UFA22" s="177"/>
      <c r="UFB22" s="177"/>
      <c r="UFC22" s="177"/>
      <c r="UFD22" s="177"/>
      <c r="UFE22" s="177"/>
      <c r="UFF22" s="177"/>
      <c r="UFG22" s="177"/>
      <c r="UFH22" s="177"/>
      <c r="UFI22" s="177"/>
      <c r="UFJ22" s="177"/>
      <c r="UFK22" s="177"/>
      <c r="UFL22" s="177"/>
      <c r="UFM22" s="177"/>
      <c r="UFN22" s="177"/>
      <c r="UFO22" s="177"/>
      <c r="UFP22" s="177"/>
      <c r="UFQ22" s="177"/>
      <c r="UFR22" s="177"/>
      <c r="UFS22" s="177"/>
      <c r="UFT22" s="177"/>
      <c r="UFU22" s="177"/>
      <c r="UFV22" s="177"/>
      <c r="UFW22" s="177"/>
      <c r="UFX22" s="177"/>
      <c r="UFY22" s="177"/>
      <c r="UFZ22" s="177"/>
      <c r="UGA22" s="177"/>
      <c r="UGB22" s="177"/>
      <c r="UGC22" s="177"/>
      <c r="UGD22" s="177"/>
      <c r="UGE22" s="177"/>
      <c r="UGF22" s="177"/>
      <c r="UGG22" s="177"/>
      <c r="UGH22" s="177"/>
      <c r="UGI22" s="177"/>
      <c r="UGJ22" s="177"/>
      <c r="UGK22" s="177"/>
      <c r="UGL22" s="177"/>
      <c r="UGM22" s="177"/>
      <c r="UGN22" s="177"/>
      <c r="UGO22" s="177"/>
      <c r="UGP22" s="177"/>
      <c r="UGQ22" s="177"/>
      <c r="UGR22" s="177"/>
      <c r="UGS22" s="177"/>
      <c r="UGT22" s="177"/>
      <c r="UGU22" s="177"/>
      <c r="UGV22" s="177"/>
      <c r="UGW22" s="177"/>
      <c r="UGX22" s="177"/>
      <c r="UGY22" s="177"/>
      <c r="UGZ22" s="177"/>
      <c r="UHA22" s="177"/>
      <c r="UHB22" s="177"/>
      <c r="UHC22" s="177"/>
      <c r="UHD22" s="177"/>
      <c r="UHE22" s="177"/>
      <c r="UHF22" s="177"/>
      <c r="UHG22" s="177"/>
      <c r="UHH22" s="177"/>
      <c r="UHI22" s="177"/>
      <c r="UHJ22" s="177"/>
      <c r="UHK22" s="177"/>
      <c r="UHL22" s="177"/>
      <c r="UHM22" s="177"/>
      <c r="UHN22" s="177"/>
      <c r="UHO22" s="177"/>
      <c r="UHP22" s="177"/>
      <c r="UHQ22" s="177"/>
      <c r="UHR22" s="177"/>
      <c r="UHS22" s="177"/>
      <c r="UHT22" s="177"/>
      <c r="UHU22" s="177"/>
      <c r="UHV22" s="177"/>
      <c r="UHW22" s="177"/>
      <c r="UHX22" s="177"/>
      <c r="UHY22" s="177"/>
      <c r="UHZ22" s="177"/>
      <c r="UIA22" s="177"/>
      <c r="UIB22" s="177"/>
      <c r="UIC22" s="177"/>
      <c r="UID22" s="177"/>
      <c r="UIE22" s="177"/>
      <c r="UIF22" s="177"/>
      <c r="UIG22" s="177"/>
      <c r="UIH22" s="177"/>
      <c r="UII22" s="177"/>
      <c r="UIJ22" s="177"/>
      <c r="UIK22" s="177"/>
      <c r="UIL22" s="177"/>
      <c r="UIM22" s="177"/>
      <c r="UIN22" s="177"/>
      <c r="UIO22" s="177"/>
      <c r="UIP22" s="177"/>
      <c r="UIQ22" s="177"/>
      <c r="UIR22" s="177"/>
      <c r="UIS22" s="177"/>
      <c r="UIT22" s="177"/>
      <c r="UIU22" s="177"/>
      <c r="UIV22" s="177"/>
      <c r="UIW22" s="177"/>
      <c r="UIX22" s="177"/>
      <c r="UIY22" s="177"/>
      <c r="UIZ22" s="177"/>
      <c r="UJA22" s="177"/>
      <c r="UJB22" s="177"/>
      <c r="UJC22" s="177"/>
      <c r="UJD22" s="177"/>
      <c r="UJE22" s="177"/>
      <c r="UJF22" s="177"/>
      <c r="UJG22" s="177"/>
      <c r="UJH22" s="177"/>
      <c r="UJI22" s="177"/>
      <c r="UJJ22" s="177"/>
      <c r="UJK22" s="177"/>
      <c r="UJL22" s="177"/>
      <c r="UJM22" s="177"/>
      <c r="UJN22" s="177"/>
      <c r="UJO22" s="177"/>
      <c r="UJP22" s="177"/>
      <c r="UJQ22" s="177"/>
      <c r="UJR22" s="177"/>
      <c r="UJS22" s="177"/>
      <c r="UJT22" s="177"/>
      <c r="UJU22" s="177"/>
      <c r="UJV22" s="177"/>
      <c r="UJW22" s="177"/>
      <c r="UJX22" s="177"/>
      <c r="UJY22" s="177"/>
      <c r="UJZ22" s="177"/>
      <c r="UKA22" s="177"/>
      <c r="UKB22" s="177"/>
      <c r="UKC22" s="177"/>
      <c r="UKD22" s="177"/>
      <c r="UKE22" s="177"/>
      <c r="UKF22" s="177"/>
      <c r="UKG22" s="177"/>
      <c r="UKH22" s="177"/>
      <c r="UKI22" s="177"/>
      <c r="UKJ22" s="177"/>
      <c r="UKK22" s="177"/>
      <c r="UKL22" s="177"/>
      <c r="UKM22" s="177"/>
      <c r="UKN22" s="177"/>
      <c r="UKO22" s="177"/>
      <c r="UKP22" s="177"/>
      <c r="UKQ22" s="177"/>
      <c r="UKR22" s="177"/>
      <c r="UKS22" s="177"/>
      <c r="UKT22" s="177"/>
      <c r="UKU22" s="177"/>
      <c r="UKV22" s="177"/>
      <c r="UKW22" s="177"/>
      <c r="UKX22" s="177"/>
      <c r="UKY22" s="177"/>
      <c r="UKZ22" s="177"/>
      <c r="ULA22" s="177"/>
      <c r="ULB22" s="177"/>
      <c r="ULC22" s="177"/>
      <c r="ULD22" s="177"/>
      <c r="ULE22" s="177"/>
      <c r="ULF22" s="177"/>
      <c r="ULG22" s="177"/>
      <c r="ULH22" s="177"/>
      <c r="ULI22" s="177"/>
      <c r="ULJ22" s="177"/>
      <c r="ULK22" s="177"/>
      <c r="ULL22" s="177"/>
      <c r="ULM22" s="177"/>
      <c r="ULN22" s="177"/>
      <c r="ULO22" s="177"/>
      <c r="ULP22" s="177"/>
      <c r="ULQ22" s="177"/>
      <c r="ULR22" s="177"/>
      <c r="ULS22" s="177"/>
      <c r="ULT22" s="177"/>
      <c r="ULU22" s="177"/>
      <c r="ULV22" s="177"/>
      <c r="ULW22" s="177"/>
      <c r="ULX22" s="177"/>
      <c r="ULY22" s="177"/>
      <c r="ULZ22" s="177"/>
      <c r="UMA22" s="177"/>
      <c r="UMB22" s="177"/>
      <c r="UMC22" s="177"/>
      <c r="UMD22" s="177"/>
      <c r="UME22" s="177"/>
      <c r="UMF22" s="177"/>
      <c r="UMG22" s="177"/>
      <c r="UMH22" s="177"/>
      <c r="UMI22" s="177"/>
      <c r="UMJ22" s="177"/>
      <c r="UMK22" s="177"/>
      <c r="UML22" s="177"/>
      <c r="UMM22" s="177"/>
      <c r="UMN22" s="177"/>
      <c r="UMO22" s="177"/>
      <c r="UMP22" s="177"/>
      <c r="UMQ22" s="177"/>
      <c r="UMR22" s="177"/>
      <c r="UMS22" s="177"/>
      <c r="UMT22" s="177"/>
      <c r="UMU22" s="177"/>
      <c r="UMV22" s="177"/>
      <c r="UMW22" s="177"/>
      <c r="UMX22" s="177"/>
      <c r="UMY22" s="177"/>
      <c r="UMZ22" s="177"/>
      <c r="UNA22" s="177"/>
      <c r="UNB22" s="177"/>
      <c r="UNC22" s="177"/>
      <c r="UND22" s="177"/>
      <c r="UNE22" s="177"/>
      <c r="UNF22" s="177"/>
      <c r="UNG22" s="177"/>
      <c r="UNH22" s="177"/>
      <c r="UNI22" s="177"/>
      <c r="UNJ22" s="177"/>
      <c r="UNK22" s="177"/>
      <c r="UNL22" s="177"/>
      <c r="UNM22" s="177"/>
      <c r="UNN22" s="177"/>
      <c r="UNO22" s="177"/>
      <c r="UNP22" s="177"/>
      <c r="UNQ22" s="177"/>
      <c r="UNR22" s="177"/>
      <c r="UNS22" s="177"/>
      <c r="UNT22" s="177"/>
      <c r="UNU22" s="177"/>
      <c r="UNV22" s="177"/>
      <c r="UNW22" s="177"/>
      <c r="UNX22" s="177"/>
      <c r="UNY22" s="177"/>
      <c r="UNZ22" s="177"/>
      <c r="UOA22" s="177"/>
      <c r="UOB22" s="177"/>
      <c r="UOC22" s="177"/>
      <c r="UOD22" s="177"/>
      <c r="UOE22" s="177"/>
      <c r="UOF22" s="177"/>
      <c r="UOG22" s="177"/>
      <c r="UOH22" s="177"/>
      <c r="UOI22" s="177"/>
      <c r="UOJ22" s="177"/>
      <c r="UOK22" s="177"/>
      <c r="UOL22" s="177"/>
      <c r="UOM22" s="177"/>
      <c r="UON22" s="177"/>
      <c r="UOO22" s="177"/>
      <c r="UOP22" s="177"/>
      <c r="UOQ22" s="177"/>
      <c r="UOR22" s="177"/>
      <c r="UOS22" s="177"/>
      <c r="UOT22" s="177"/>
      <c r="UOU22" s="177"/>
      <c r="UOV22" s="177"/>
      <c r="UOW22" s="177"/>
      <c r="UOX22" s="177"/>
      <c r="UOY22" s="177"/>
      <c r="UOZ22" s="177"/>
      <c r="UPA22" s="177"/>
      <c r="UPB22" s="177"/>
      <c r="UPC22" s="177"/>
      <c r="UPD22" s="177"/>
      <c r="UPE22" s="177"/>
      <c r="UPF22" s="177"/>
      <c r="UPG22" s="177"/>
      <c r="UPH22" s="177"/>
      <c r="UPI22" s="177"/>
      <c r="UPJ22" s="177"/>
      <c r="UPK22" s="177"/>
      <c r="UPL22" s="177"/>
      <c r="UPM22" s="177"/>
      <c r="UPN22" s="177"/>
      <c r="UPO22" s="177"/>
      <c r="UPP22" s="177"/>
      <c r="UPQ22" s="177"/>
      <c r="UPR22" s="177"/>
      <c r="UPS22" s="177"/>
      <c r="UPT22" s="177"/>
      <c r="UPU22" s="177"/>
      <c r="UPV22" s="177"/>
      <c r="UPW22" s="177"/>
      <c r="UPX22" s="177"/>
      <c r="UPY22" s="177"/>
      <c r="UPZ22" s="177"/>
      <c r="UQA22" s="177"/>
      <c r="UQB22" s="177"/>
      <c r="UQC22" s="177"/>
      <c r="UQD22" s="177"/>
      <c r="UQE22" s="177"/>
      <c r="UQF22" s="177"/>
      <c r="UQG22" s="177"/>
      <c r="UQH22" s="177"/>
      <c r="UQI22" s="177"/>
      <c r="UQJ22" s="177"/>
      <c r="UQK22" s="177"/>
      <c r="UQL22" s="177"/>
      <c r="UQM22" s="177"/>
      <c r="UQN22" s="177"/>
      <c r="UQO22" s="177"/>
      <c r="UQP22" s="177"/>
      <c r="UQQ22" s="177"/>
      <c r="UQR22" s="177"/>
      <c r="UQS22" s="177"/>
      <c r="UQT22" s="177"/>
      <c r="UQU22" s="177"/>
      <c r="UQV22" s="177"/>
      <c r="UQW22" s="177"/>
      <c r="UQX22" s="177"/>
      <c r="UQY22" s="177"/>
      <c r="UQZ22" s="177"/>
      <c r="URA22" s="177"/>
      <c r="URB22" s="177"/>
      <c r="URC22" s="177"/>
      <c r="URD22" s="177"/>
      <c r="URE22" s="177"/>
      <c r="URF22" s="177"/>
      <c r="URG22" s="177"/>
      <c r="URH22" s="177"/>
      <c r="URI22" s="177"/>
      <c r="URJ22" s="177"/>
      <c r="URK22" s="177"/>
      <c r="URL22" s="177"/>
      <c r="URM22" s="177"/>
      <c r="URN22" s="177"/>
      <c r="URO22" s="177"/>
      <c r="URP22" s="177"/>
      <c r="URQ22" s="177"/>
      <c r="URR22" s="177"/>
      <c r="URS22" s="177"/>
      <c r="URT22" s="177"/>
      <c r="URU22" s="177"/>
      <c r="URV22" s="177"/>
      <c r="URW22" s="177"/>
      <c r="URX22" s="177"/>
      <c r="URY22" s="177"/>
      <c r="URZ22" s="177"/>
      <c r="USA22" s="177"/>
      <c r="USB22" s="177"/>
      <c r="USC22" s="177"/>
      <c r="USD22" s="177"/>
      <c r="USE22" s="177"/>
      <c r="USF22" s="177"/>
      <c r="USG22" s="177"/>
      <c r="USH22" s="177"/>
      <c r="USI22" s="177"/>
      <c r="USJ22" s="177"/>
      <c r="USK22" s="177"/>
      <c r="USL22" s="177"/>
      <c r="USM22" s="177"/>
      <c r="USN22" s="177"/>
      <c r="USO22" s="177"/>
      <c r="USP22" s="177"/>
      <c r="USQ22" s="177"/>
      <c r="USR22" s="177"/>
      <c r="USS22" s="177"/>
      <c r="UST22" s="177"/>
      <c r="USU22" s="177"/>
      <c r="USV22" s="177"/>
      <c r="USW22" s="177"/>
      <c r="USX22" s="177"/>
      <c r="USY22" s="177"/>
      <c r="USZ22" s="177"/>
      <c r="UTA22" s="177"/>
      <c r="UTB22" s="177"/>
      <c r="UTC22" s="177"/>
      <c r="UTD22" s="177"/>
      <c r="UTE22" s="177"/>
      <c r="UTF22" s="177"/>
      <c r="UTG22" s="177"/>
      <c r="UTH22" s="177"/>
      <c r="UTI22" s="177"/>
      <c r="UTJ22" s="177"/>
      <c r="UTK22" s="177"/>
      <c r="UTL22" s="177"/>
      <c r="UTM22" s="177"/>
      <c r="UTN22" s="177"/>
      <c r="UTO22" s="177"/>
      <c r="UTP22" s="177"/>
      <c r="UTQ22" s="177"/>
      <c r="UTR22" s="177"/>
      <c r="UTS22" s="177"/>
      <c r="UTT22" s="177"/>
      <c r="UTU22" s="177"/>
      <c r="UTV22" s="177"/>
      <c r="UTW22" s="177"/>
      <c r="UTX22" s="177"/>
      <c r="UTY22" s="177"/>
      <c r="UTZ22" s="177"/>
      <c r="UUA22" s="177"/>
      <c r="UUB22" s="177"/>
      <c r="UUC22" s="177"/>
      <c r="UUD22" s="177"/>
      <c r="UUE22" s="177"/>
      <c r="UUF22" s="177"/>
      <c r="UUG22" s="177"/>
      <c r="UUH22" s="177"/>
      <c r="UUI22" s="177"/>
      <c r="UUJ22" s="177"/>
      <c r="UUK22" s="177"/>
      <c r="UUL22" s="177"/>
      <c r="UUM22" s="177"/>
      <c r="UUN22" s="177"/>
      <c r="UUO22" s="177"/>
      <c r="UUP22" s="177"/>
      <c r="UUQ22" s="177"/>
      <c r="UUR22" s="177"/>
      <c r="UUS22" s="177"/>
      <c r="UUT22" s="177"/>
      <c r="UUU22" s="177"/>
      <c r="UUV22" s="177"/>
      <c r="UUW22" s="177"/>
      <c r="UUX22" s="177"/>
      <c r="UUY22" s="177"/>
      <c r="UUZ22" s="177"/>
      <c r="UVA22" s="177"/>
      <c r="UVB22" s="177"/>
      <c r="UVC22" s="177"/>
      <c r="UVD22" s="177"/>
      <c r="UVE22" s="177"/>
      <c r="UVF22" s="177"/>
      <c r="UVG22" s="177"/>
      <c r="UVH22" s="177"/>
      <c r="UVI22" s="177"/>
      <c r="UVJ22" s="177"/>
      <c r="UVK22" s="177"/>
      <c r="UVL22" s="177"/>
      <c r="UVM22" s="177"/>
      <c r="UVN22" s="177"/>
      <c r="UVO22" s="177"/>
      <c r="UVP22" s="177"/>
      <c r="UVQ22" s="177"/>
      <c r="UVR22" s="177"/>
      <c r="UVS22" s="177"/>
      <c r="UVT22" s="177"/>
      <c r="UVU22" s="177"/>
      <c r="UVV22" s="177"/>
      <c r="UVW22" s="177"/>
      <c r="UVX22" s="177"/>
      <c r="UVY22" s="177"/>
      <c r="UVZ22" s="177"/>
      <c r="UWA22" s="177"/>
      <c r="UWB22" s="177"/>
      <c r="UWC22" s="177"/>
      <c r="UWD22" s="177"/>
      <c r="UWE22" s="177"/>
      <c r="UWF22" s="177"/>
      <c r="UWG22" s="177"/>
      <c r="UWH22" s="177"/>
      <c r="UWI22" s="177"/>
      <c r="UWJ22" s="177"/>
      <c r="UWK22" s="177"/>
      <c r="UWL22" s="177"/>
      <c r="UWM22" s="177"/>
      <c r="UWN22" s="177"/>
      <c r="UWO22" s="177"/>
      <c r="UWP22" s="177"/>
      <c r="UWQ22" s="177"/>
      <c r="UWR22" s="177"/>
      <c r="UWS22" s="177"/>
      <c r="UWT22" s="177"/>
      <c r="UWU22" s="177"/>
      <c r="UWV22" s="177"/>
      <c r="UWW22" s="177"/>
      <c r="UWX22" s="177"/>
      <c r="UWY22" s="177"/>
      <c r="UWZ22" s="177"/>
      <c r="UXA22" s="177"/>
      <c r="UXB22" s="177"/>
      <c r="UXC22" s="177"/>
      <c r="UXD22" s="177"/>
      <c r="UXE22" s="177"/>
      <c r="UXF22" s="177"/>
      <c r="UXG22" s="177"/>
      <c r="UXH22" s="177"/>
      <c r="UXI22" s="177"/>
      <c r="UXJ22" s="177"/>
      <c r="UXK22" s="177"/>
      <c r="UXL22" s="177"/>
      <c r="UXM22" s="177"/>
      <c r="UXN22" s="177"/>
      <c r="UXO22" s="177"/>
      <c r="UXP22" s="177"/>
      <c r="UXQ22" s="177"/>
      <c r="UXR22" s="177"/>
      <c r="UXS22" s="177"/>
      <c r="UXT22" s="177"/>
      <c r="UXU22" s="177"/>
      <c r="UXV22" s="177"/>
      <c r="UXW22" s="177"/>
      <c r="UXX22" s="177"/>
      <c r="UXY22" s="177"/>
      <c r="UXZ22" s="177"/>
      <c r="UYA22" s="177"/>
      <c r="UYB22" s="177"/>
      <c r="UYC22" s="177"/>
      <c r="UYD22" s="177"/>
      <c r="UYE22" s="177"/>
      <c r="UYF22" s="177"/>
      <c r="UYG22" s="177"/>
      <c r="UYH22" s="177"/>
      <c r="UYI22" s="177"/>
      <c r="UYJ22" s="177"/>
      <c r="UYK22" s="177"/>
      <c r="UYL22" s="177"/>
      <c r="UYM22" s="177"/>
      <c r="UYN22" s="177"/>
      <c r="UYO22" s="177"/>
      <c r="UYP22" s="177"/>
      <c r="UYQ22" s="177"/>
      <c r="UYR22" s="177"/>
      <c r="UYS22" s="177"/>
      <c r="UYT22" s="177"/>
      <c r="UYU22" s="177"/>
      <c r="UYV22" s="177"/>
      <c r="UYW22" s="177"/>
      <c r="UYX22" s="177"/>
      <c r="UYY22" s="177"/>
      <c r="UYZ22" s="177"/>
      <c r="UZA22" s="177"/>
      <c r="UZB22" s="177"/>
      <c r="UZC22" s="177"/>
      <c r="UZD22" s="177"/>
      <c r="UZE22" s="177"/>
      <c r="UZF22" s="177"/>
      <c r="UZG22" s="177"/>
      <c r="UZH22" s="177"/>
      <c r="UZI22" s="177"/>
      <c r="UZJ22" s="177"/>
      <c r="UZK22" s="177"/>
      <c r="UZL22" s="177"/>
      <c r="UZM22" s="177"/>
      <c r="UZN22" s="177"/>
      <c r="UZO22" s="177"/>
      <c r="UZP22" s="177"/>
      <c r="UZQ22" s="177"/>
      <c r="UZR22" s="177"/>
      <c r="UZS22" s="177"/>
      <c r="UZT22" s="177"/>
      <c r="UZU22" s="177"/>
      <c r="UZV22" s="177"/>
      <c r="UZW22" s="177"/>
      <c r="UZX22" s="177"/>
      <c r="UZY22" s="177"/>
      <c r="UZZ22" s="177"/>
      <c r="VAA22" s="177"/>
      <c r="VAB22" s="177"/>
      <c r="VAC22" s="177"/>
      <c r="VAD22" s="177"/>
      <c r="VAE22" s="177"/>
      <c r="VAF22" s="177"/>
      <c r="VAG22" s="177"/>
      <c r="VAH22" s="177"/>
      <c r="VAI22" s="177"/>
      <c r="VAJ22" s="177"/>
      <c r="VAK22" s="177"/>
      <c r="VAL22" s="177"/>
      <c r="VAM22" s="177"/>
      <c r="VAN22" s="177"/>
      <c r="VAO22" s="177"/>
      <c r="VAP22" s="177"/>
      <c r="VAQ22" s="177"/>
      <c r="VAR22" s="177"/>
      <c r="VAS22" s="177"/>
      <c r="VAT22" s="177"/>
      <c r="VAU22" s="177"/>
      <c r="VAV22" s="177"/>
      <c r="VAW22" s="177"/>
      <c r="VAX22" s="177"/>
      <c r="VAY22" s="177"/>
      <c r="VAZ22" s="177"/>
      <c r="VBA22" s="177"/>
      <c r="VBB22" s="177"/>
      <c r="VBC22" s="177"/>
      <c r="VBD22" s="177"/>
      <c r="VBE22" s="177"/>
      <c r="VBF22" s="177"/>
      <c r="VBG22" s="177"/>
      <c r="VBH22" s="177"/>
      <c r="VBI22" s="177"/>
      <c r="VBJ22" s="177"/>
      <c r="VBK22" s="177"/>
      <c r="VBL22" s="177"/>
      <c r="VBM22" s="177"/>
      <c r="VBN22" s="177"/>
      <c r="VBO22" s="177"/>
      <c r="VBP22" s="177"/>
      <c r="VBQ22" s="177"/>
      <c r="VBR22" s="177"/>
      <c r="VBS22" s="177"/>
      <c r="VBT22" s="177"/>
      <c r="VBU22" s="177"/>
      <c r="VBV22" s="177"/>
      <c r="VBW22" s="177"/>
      <c r="VBX22" s="177"/>
      <c r="VBY22" s="177"/>
      <c r="VBZ22" s="177"/>
      <c r="VCA22" s="177"/>
      <c r="VCB22" s="177"/>
      <c r="VCC22" s="177"/>
      <c r="VCD22" s="177"/>
      <c r="VCE22" s="177"/>
      <c r="VCF22" s="177"/>
      <c r="VCG22" s="177"/>
      <c r="VCH22" s="177"/>
      <c r="VCI22" s="177"/>
      <c r="VCJ22" s="177"/>
      <c r="VCK22" s="177"/>
      <c r="VCL22" s="177"/>
      <c r="VCM22" s="177"/>
      <c r="VCN22" s="177"/>
      <c r="VCO22" s="177"/>
      <c r="VCP22" s="177"/>
      <c r="VCQ22" s="177"/>
      <c r="VCR22" s="177"/>
      <c r="VCS22" s="177"/>
      <c r="VCT22" s="177"/>
      <c r="VCU22" s="177"/>
      <c r="VCV22" s="177"/>
      <c r="VCW22" s="177"/>
      <c r="VCX22" s="177"/>
      <c r="VCY22" s="177"/>
      <c r="VCZ22" s="177"/>
      <c r="VDA22" s="177"/>
      <c r="VDB22" s="177"/>
      <c r="VDC22" s="177"/>
      <c r="VDD22" s="177"/>
      <c r="VDE22" s="177"/>
      <c r="VDF22" s="177"/>
      <c r="VDG22" s="177"/>
      <c r="VDH22" s="177"/>
      <c r="VDI22" s="177"/>
      <c r="VDJ22" s="177"/>
      <c r="VDK22" s="177"/>
      <c r="VDL22" s="177"/>
      <c r="VDM22" s="177"/>
      <c r="VDN22" s="177"/>
      <c r="VDO22" s="177"/>
      <c r="VDP22" s="177"/>
      <c r="VDQ22" s="177"/>
      <c r="VDR22" s="177"/>
      <c r="VDS22" s="177"/>
      <c r="VDT22" s="177"/>
      <c r="VDU22" s="177"/>
      <c r="VDV22" s="177"/>
      <c r="VDW22" s="177"/>
      <c r="VDX22" s="177"/>
      <c r="VDY22" s="177"/>
      <c r="VDZ22" s="177"/>
      <c r="VEA22" s="177"/>
      <c r="VEB22" s="177"/>
      <c r="VEC22" s="177"/>
      <c r="VED22" s="177"/>
      <c r="VEE22" s="177"/>
      <c r="VEF22" s="177"/>
      <c r="VEG22" s="177"/>
      <c r="VEH22" s="177"/>
      <c r="VEI22" s="177"/>
      <c r="VEJ22" s="177"/>
      <c r="VEK22" s="177"/>
      <c r="VEL22" s="177"/>
      <c r="VEM22" s="177"/>
      <c r="VEN22" s="177"/>
      <c r="VEO22" s="177"/>
      <c r="VEP22" s="177"/>
      <c r="VEQ22" s="177"/>
      <c r="VER22" s="177"/>
      <c r="VES22" s="177"/>
      <c r="VET22" s="177"/>
      <c r="VEU22" s="177"/>
      <c r="VEV22" s="177"/>
      <c r="VEW22" s="177"/>
      <c r="VEX22" s="177"/>
      <c r="VEY22" s="177"/>
      <c r="VEZ22" s="177"/>
      <c r="VFA22" s="177"/>
      <c r="VFB22" s="177"/>
      <c r="VFC22" s="177"/>
      <c r="VFD22" s="177"/>
      <c r="VFE22" s="177"/>
      <c r="VFF22" s="177"/>
      <c r="VFG22" s="177"/>
      <c r="VFH22" s="177"/>
      <c r="VFI22" s="177"/>
      <c r="VFJ22" s="177"/>
      <c r="VFK22" s="177"/>
      <c r="VFL22" s="177"/>
      <c r="VFM22" s="177"/>
      <c r="VFN22" s="177"/>
      <c r="VFO22" s="177"/>
      <c r="VFP22" s="177"/>
      <c r="VFQ22" s="177"/>
      <c r="VFR22" s="177"/>
      <c r="VFS22" s="177"/>
      <c r="VFT22" s="177"/>
      <c r="VFU22" s="177"/>
      <c r="VFV22" s="177"/>
      <c r="VFW22" s="177"/>
      <c r="VFX22" s="177"/>
      <c r="VFY22" s="177"/>
      <c r="VFZ22" s="177"/>
      <c r="VGA22" s="177"/>
      <c r="VGB22" s="177"/>
      <c r="VGC22" s="177"/>
      <c r="VGD22" s="177"/>
      <c r="VGE22" s="177"/>
      <c r="VGF22" s="177"/>
      <c r="VGG22" s="177"/>
      <c r="VGH22" s="177"/>
      <c r="VGI22" s="177"/>
      <c r="VGJ22" s="177"/>
      <c r="VGK22" s="177"/>
      <c r="VGL22" s="177"/>
      <c r="VGM22" s="177"/>
      <c r="VGN22" s="177"/>
      <c r="VGO22" s="177"/>
      <c r="VGP22" s="177"/>
      <c r="VGQ22" s="177"/>
      <c r="VGR22" s="177"/>
      <c r="VGS22" s="177"/>
      <c r="VGT22" s="177"/>
      <c r="VGU22" s="177"/>
      <c r="VGV22" s="177"/>
      <c r="VGW22" s="177"/>
      <c r="VGX22" s="177"/>
      <c r="VGY22" s="177"/>
      <c r="VGZ22" s="177"/>
      <c r="VHA22" s="177"/>
      <c r="VHB22" s="177"/>
      <c r="VHC22" s="177"/>
      <c r="VHD22" s="177"/>
      <c r="VHE22" s="177"/>
      <c r="VHF22" s="177"/>
      <c r="VHG22" s="177"/>
      <c r="VHH22" s="177"/>
      <c r="VHI22" s="177"/>
      <c r="VHJ22" s="177"/>
      <c r="VHK22" s="177"/>
      <c r="VHL22" s="177"/>
      <c r="VHM22" s="177"/>
      <c r="VHN22" s="177"/>
      <c r="VHO22" s="177"/>
      <c r="VHP22" s="177"/>
      <c r="VHQ22" s="177"/>
      <c r="VHR22" s="177"/>
      <c r="VHS22" s="177"/>
      <c r="VHT22" s="177"/>
      <c r="VHU22" s="177"/>
      <c r="VHV22" s="177"/>
      <c r="VHW22" s="177"/>
      <c r="VHX22" s="177"/>
      <c r="VHY22" s="177"/>
      <c r="VHZ22" s="177"/>
      <c r="VIA22" s="177"/>
      <c r="VIB22" s="177"/>
      <c r="VIC22" s="177"/>
      <c r="VID22" s="177"/>
      <c r="VIE22" s="177"/>
      <c r="VIF22" s="177"/>
      <c r="VIG22" s="177"/>
      <c r="VIH22" s="177"/>
      <c r="VII22" s="177"/>
      <c r="VIJ22" s="177"/>
      <c r="VIK22" s="177"/>
      <c r="VIL22" s="177"/>
      <c r="VIM22" s="177"/>
      <c r="VIN22" s="177"/>
      <c r="VIO22" s="177"/>
      <c r="VIP22" s="177"/>
      <c r="VIQ22" s="177"/>
      <c r="VIR22" s="177"/>
      <c r="VIS22" s="177"/>
      <c r="VIT22" s="177"/>
      <c r="VIU22" s="177"/>
      <c r="VIV22" s="177"/>
      <c r="VIW22" s="177"/>
      <c r="VIX22" s="177"/>
      <c r="VIY22" s="177"/>
      <c r="VIZ22" s="177"/>
      <c r="VJA22" s="177"/>
      <c r="VJB22" s="177"/>
      <c r="VJC22" s="177"/>
      <c r="VJD22" s="177"/>
      <c r="VJE22" s="177"/>
      <c r="VJF22" s="177"/>
      <c r="VJG22" s="177"/>
      <c r="VJH22" s="177"/>
      <c r="VJI22" s="177"/>
      <c r="VJJ22" s="177"/>
      <c r="VJK22" s="177"/>
      <c r="VJL22" s="177"/>
      <c r="VJM22" s="177"/>
      <c r="VJN22" s="177"/>
      <c r="VJO22" s="177"/>
      <c r="VJP22" s="177"/>
      <c r="VJQ22" s="177"/>
      <c r="VJR22" s="177"/>
      <c r="VJS22" s="177"/>
      <c r="VJT22" s="177"/>
      <c r="VJU22" s="177"/>
      <c r="VJV22" s="177"/>
      <c r="VJW22" s="177"/>
      <c r="VJX22" s="177"/>
      <c r="VJY22" s="177"/>
      <c r="VJZ22" s="177"/>
      <c r="VKA22" s="177"/>
      <c r="VKB22" s="177"/>
      <c r="VKC22" s="177"/>
      <c r="VKD22" s="177"/>
      <c r="VKE22" s="177"/>
      <c r="VKF22" s="177"/>
      <c r="VKG22" s="177"/>
      <c r="VKH22" s="177"/>
      <c r="VKI22" s="177"/>
      <c r="VKJ22" s="177"/>
      <c r="VKK22" s="177"/>
      <c r="VKL22" s="177"/>
      <c r="VKM22" s="177"/>
      <c r="VKN22" s="177"/>
      <c r="VKO22" s="177"/>
      <c r="VKP22" s="177"/>
      <c r="VKQ22" s="177"/>
      <c r="VKR22" s="177"/>
      <c r="VKS22" s="177"/>
      <c r="VKT22" s="177"/>
      <c r="VKU22" s="177"/>
      <c r="VKV22" s="177"/>
      <c r="VKW22" s="177"/>
      <c r="VKX22" s="177"/>
      <c r="VKY22" s="177"/>
      <c r="VKZ22" s="177"/>
      <c r="VLA22" s="177"/>
      <c r="VLB22" s="177"/>
      <c r="VLC22" s="177"/>
      <c r="VLD22" s="177"/>
      <c r="VLE22" s="177"/>
      <c r="VLF22" s="177"/>
      <c r="VLG22" s="177"/>
      <c r="VLH22" s="177"/>
      <c r="VLI22" s="177"/>
      <c r="VLJ22" s="177"/>
      <c r="VLK22" s="177"/>
      <c r="VLL22" s="177"/>
      <c r="VLM22" s="177"/>
      <c r="VLN22" s="177"/>
      <c r="VLO22" s="177"/>
      <c r="VLP22" s="177"/>
      <c r="VLQ22" s="177"/>
      <c r="VLR22" s="177"/>
      <c r="VLS22" s="177"/>
      <c r="VLT22" s="177"/>
      <c r="VLU22" s="177"/>
      <c r="VLV22" s="177"/>
      <c r="VLW22" s="177"/>
      <c r="VLX22" s="177"/>
      <c r="VLY22" s="177"/>
      <c r="VLZ22" s="177"/>
      <c r="VMA22" s="177"/>
      <c r="VMB22" s="177"/>
      <c r="VMC22" s="177"/>
      <c r="VMD22" s="177"/>
      <c r="VME22" s="177"/>
      <c r="VMF22" s="177"/>
      <c r="VMG22" s="177"/>
      <c r="VMH22" s="177"/>
      <c r="VMI22" s="177"/>
      <c r="VMJ22" s="177"/>
      <c r="VMK22" s="177"/>
      <c r="VML22" s="177"/>
      <c r="VMM22" s="177"/>
      <c r="VMN22" s="177"/>
      <c r="VMO22" s="177"/>
      <c r="VMP22" s="177"/>
      <c r="VMQ22" s="177"/>
      <c r="VMR22" s="177"/>
      <c r="VMS22" s="177"/>
      <c r="VMT22" s="177"/>
      <c r="VMU22" s="177"/>
      <c r="VMV22" s="177"/>
      <c r="VMW22" s="177"/>
      <c r="VMX22" s="177"/>
      <c r="VMY22" s="177"/>
      <c r="VMZ22" s="177"/>
      <c r="VNA22" s="177"/>
      <c r="VNB22" s="177"/>
      <c r="VNC22" s="177"/>
      <c r="VND22" s="177"/>
      <c r="VNE22" s="177"/>
      <c r="VNF22" s="177"/>
      <c r="VNG22" s="177"/>
      <c r="VNH22" s="177"/>
      <c r="VNI22" s="177"/>
      <c r="VNJ22" s="177"/>
      <c r="VNK22" s="177"/>
      <c r="VNL22" s="177"/>
      <c r="VNM22" s="177"/>
      <c r="VNN22" s="177"/>
      <c r="VNO22" s="177"/>
      <c r="VNP22" s="177"/>
      <c r="VNQ22" s="177"/>
      <c r="VNR22" s="177"/>
      <c r="VNS22" s="177"/>
      <c r="VNT22" s="177"/>
      <c r="VNU22" s="177"/>
      <c r="VNV22" s="177"/>
      <c r="VNW22" s="177"/>
      <c r="VNX22" s="177"/>
      <c r="VNY22" s="177"/>
      <c r="VNZ22" s="177"/>
      <c r="VOA22" s="177"/>
      <c r="VOB22" s="177"/>
      <c r="VOC22" s="177"/>
      <c r="VOD22" s="177"/>
      <c r="VOE22" s="177"/>
      <c r="VOF22" s="177"/>
      <c r="VOG22" s="177"/>
      <c r="VOH22" s="177"/>
      <c r="VOI22" s="177"/>
      <c r="VOJ22" s="177"/>
      <c r="VOK22" s="177"/>
      <c r="VOL22" s="177"/>
      <c r="VOM22" s="177"/>
      <c r="VON22" s="177"/>
      <c r="VOO22" s="177"/>
      <c r="VOP22" s="177"/>
      <c r="VOQ22" s="177"/>
      <c r="VOR22" s="177"/>
      <c r="VOS22" s="177"/>
      <c r="VOT22" s="177"/>
      <c r="VOU22" s="177"/>
      <c r="VOV22" s="177"/>
      <c r="VOW22" s="177"/>
      <c r="VOX22" s="177"/>
      <c r="VOY22" s="177"/>
      <c r="VOZ22" s="177"/>
      <c r="VPA22" s="177"/>
      <c r="VPB22" s="177"/>
      <c r="VPC22" s="177"/>
      <c r="VPD22" s="177"/>
      <c r="VPE22" s="177"/>
      <c r="VPF22" s="177"/>
      <c r="VPG22" s="177"/>
      <c r="VPH22" s="177"/>
      <c r="VPI22" s="177"/>
      <c r="VPJ22" s="177"/>
      <c r="VPK22" s="177"/>
      <c r="VPL22" s="177"/>
      <c r="VPM22" s="177"/>
      <c r="VPN22" s="177"/>
      <c r="VPO22" s="177"/>
      <c r="VPP22" s="177"/>
      <c r="VPQ22" s="177"/>
      <c r="VPR22" s="177"/>
      <c r="VPS22" s="177"/>
      <c r="VPT22" s="177"/>
      <c r="VPU22" s="177"/>
      <c r="VPV22" s="177"/>
      <c r="VPW22" s="177"/>
      <c r="VPX22" s="177"/>
      <c r="VPY22" s="177"/>
      <c r="VPZ22" s="177"/>
      <c r="VQA22" s="177"/>
      <c r="VQB22" s="177"/>
      <c r="VQC22" s="177"/>
      <c r="VQD22" s="177"/>
      <c r="VQE22" s="177"/>
      <c r="VQF22" s="177"/>
      <c r="VQG22" s="177"/>
      <c r="VQH22" s="177"/>
      <c r="VQI22" s="177"/>
      <c r="VQJ22" s="177"/>
      <c r="VQK22" s="177"/>
      <c r="VQL22" s="177"/>
      <c r="VQM22" s="177"/>
      <c r="VQN22" s="177"/>
      <c r="VQO22" s="177"/>
      <c r="VQP22" s="177"/>
      <c r="VQQ22" s="177"/>
      <c r="VQR22" s="177"/>
      <c r="VQS22" s="177"/>
      <c r="VQT22" s="177"/>
      <c r="VQU22" s="177"/>
      <c r="VQV22" s="177"/>
      <c r="VQW22" s="177"/>
      <c r="VQX22" s="177"/>
      <c r="VQY22" s="177"/>
      <c r="VQZ22" s="177"/>
      <c r="VRA22" s="177"/>
      <c r="VRB22" s="177"/>
      <c r="VRC22" s="177"/>
      <c r="VRD22" s="177"/>
      <c r="VRE22" s="177"/>
      <c r="VRF22" s="177"/>
      <c r="VRG22" s="177"/>
      <c r="VRH22" s="177"/>
      <c r="VRI22" s="177"/>
      <c r="VRJ22" s="177"/>
      <c r="VRK22" s="177"/>
      <c r="VRL22" s="177"/>
      <c r="VRM22" s="177"/>
      <c r="VRN22" s="177"/>
      <c r="VRO22" s="177"/>
      <c r="VRP22" s="177"/>
      <c r="VRQ22" s="177"/>
      <c r="VRR22" s="177"/>
      <c r="VRS22" s="177"/>
      <c r="VRT22" s="177"/>
      <c r="VRU22" s="177"/>
      <c r="VRV22" s="177"/>
      <c r="VRW22" s="177"/>
      <c r="VRX22" s="177"/>
      <c r="VRY22" s="177"/>
      <c r="VRZ22" s="177"/>
      <c r="VSA22" s="177"/>
      <c r="VSB22" s="177"/>
      <c r="VSC22" s="177"/>
      <c r="VSD22" s="177"/>
      <c r="VSE22" s="177"/>
      <c r="VSF22" s="177"/>
      <c r="VSG22" s="177"/>
      <c r="VSH22" s="177"/>
      <c r="VSI22" s="177"/>
      <c r="VSJ22" s="177"/>
      <c r="VSK22" s="177"/>
      <c r="VSL22" s="177"/>
      <c r="VSM22" s="177"/>
      <c r="VSN22" s="177"/>
      <c r="VSO22" s="177"/>
      <c r="VSP22" s="177"/>
      <c r="VSQ22" s="177"/>
      <c r="VSR22" s="177"/>
      <c r="VSS22" s="177"/>
      <c r="VST22" s="177"/>
      <c r="VSU22" s="177"/>
      <c r="VSV22" s="177"/>
      <c r="VSW22" s="177"/>
      <c r="VSX22" s="177"/>
      <c r="VSY22" s="177"/>
      <c r="VSZ22" s="177"/>
      <c r="VTA22" s="177"/>
      <c r="VTB22" s="177"/>
      <c r="VTC22" s="177"/>
      <c r="VTD22" s="177"/>
      <c r="VTE22" s="177"/>
      <c r="VTF22" s="177"/>
      <c r="VTG22" s="177"/>
      <c r="VTH22" s="177"/>
      <c r="VTI22" s="177"/>
      <c r="VTJ22" s="177"/>
      <c r="VTK22" s="177"/>
      <c r="VTL22" s="177"/>
      <c r="VTM22" s="177"/>
      <c r="VTN22" s="177"/>
      <c r="VTO22" s="177"/>
      <c r="VTP22" s="177"/>
      <c r="VTQ22" s="177"/>
      <c r="VTR22" s="177"/>
      <c r="VTS22" s="177"/>
      <c r="VTT22" s="177"/>
      <c r="VTU22" s="177"/>
      <c r="VTV22" s="177"/>
      <c r="VTW22" s="177"/>
      <c r="VTX22" s="177"/>
      <c r="VTY22" s="177"/>
      <c r="VTZ22" s="177"/>
      <c r="VUA22" s="177"/>
      <c r="VUB22" s="177"/>
      <c r="VUC22" s="177"/>
      <c r="VUD22" s="177"/>
      <c r="VUE22" s="177"/>
      <c r="VUF22" s="177"/>
      <c r="VUG22" s="177"/>
      <c r="VUH22" s="177"/>
      <c r="VUI22" s="177"/>
      <c r="VUJ22" s="177"/>
      <c r="VUK22" s="177"/>
      <c r="VUL22" s="177"/>
      <c r="VUM22" s="177"/>
      <c r="VUN22" s="177"/>
      <c r="VUO22" s="177"/>
      <c r="VUP22" s="177"/>
      <c r="VUQ22" s="177"/>
      <c r="VUR22" s="177"/>
      <c r="VUS22" s="177"/>
      <c r="VUT22" s="177"/>
      <c r="VUU22" s="177"/>
      <c r="VUV22" s="177"/>
      <c r="VUW22" s="177"/>
      <c r="VUX22" s="177"/>
      <c r="VUY22" s="177"/>
      <c r="VUZ22" s="177"/>
      <c r="VVA22" s="177"/>
      <c r="VVB22" s="177"/>
      <c r="VVC22" s="177"/>
      <c r="VVD22" s="177"/>
      <c r="VVE22" s="177"/>
      <c r="VVF22" s="177"/>
      <c r="VVG22" s="177"/>
      <c r="VVH22" s="177"/>
      <c r="VVI22" s="177"/>
      <c r="VVJ22" s="177"/>
      <c r="VVK22" s="177"/>
      <c r="VVL22" s="177"/>
      <c r="VVM22" s="177"/>
      <c r="VVN22" s="177"/>
      <c r="VVO22" s="177"/>
      <c r="VVP22" s="177"/>
      <c r="VVQ22" s="177"/>
      <c r="VVR22" s="177"/>
      <c r="VVS22" s="177"/>
      <c r="VVT22" s="177"/>
      <c r="VVU22" s="177"/>
      <c r="VVV22" s="177"/>
      <c r="VVW22" s="177"/>
      <c r="VVX22" s="177"/>
      <c r="VVY22" s="177"/>
      <c r="VVZ22" s="177"/>
      <c r="VWA22" s="177"/>
      <c r="VWB22" s="177"/>
      <c r="VWC22" s="177"/>
      <c r="VWD22" s="177"/>
      <c r="VWE22" s="177"/>
      <c r="VWF22" s="177"/>
      <c r="VWG22" s="177"/>
      <c r="VWH22" s="177"/>
      <c r="VWI22" s="177"/>
      <c r="VWJ22" s="177"/>
      <c r="VWK22" s="177"/>
      <c r="VWL22" s="177"/>
      <c r="VWM22" s="177"/>
      <c r="VWN22" s="177"/>
      <c r="VWO22" s="177"/>
      <c r="VWP22" s="177"/>
      <c r="VWQ22" s="177"/>
      <c r="VWR22" s="177"/>
      <c r="VWS22" s="177"/>
      <c r="VWT22" s="177"/>
      <c r="VWU22" s="177"/>
      <c r="VWV22" s="177"/>
      <c r="VWW22" s="177"/>
      <c r="VWX22" s="177"/>
      <c r="VWY22" s="177"/>
      <c r="VWZ22" s="177"/>
      <c r="VXA22" s="177"/>
      <c r="VXB22" s="177"/>
      <c r="VXC22" s="177"/>
      <c r="VXD22" s="177"/>
      <c r="VXE22" s="177"/>
      <c r="VXF22" s="177"/>
      <c r="VXG22" s="177"/>
      <c r="VXH22" s="177"/>
      <c r="VXI22" s="177"/>
      <c r="VXJ22" s="177"/>
      <c r="VXK22" s="177"/>
      <c r="VXL22" s="177"/>
      <c r="VXM22" s="177"/>
      <c r="VXN22" s="177"/>
      <c r="VXO22" s="177"/>
      <c r="VXP22" s="177"/>
      <c r="VXQ22" s="177"/>
      <c r="VXR22" s="177"/>
      <c r="VXS22" s="177"/>
      <c r="VXT22" s="177"/>
      <c r="VXU22" s="177"/>
      <c r="VXV22" s="177"/>
      <c r="VXW22" s="177"/>
      <c r="VXX22" s="177"/>
      <c r="VXY22" s="177"/>
      <c r="VXZ22" s="177"/>
      <c r="VYA22" s="177"/>
      <c r="VYB22" s="177"/>
      <c r="VYC22" s="177"/>
      <c r="VYD22" s="177"/>
      <c r="VYE22" s="177"/>
      <c r="VYF22" s="177"/>
      <c r="VYG22" s="177"/>
      <c r="VYH22" s="177"/>
      <c r="VYI22" s="177"/>
      <c r="VYJ22" s="177"/>
      <c r="VYK22" s="177"/>
      <c r="VYL22" s="177"/>
      <c r="VYM22" s="177"/>
      <c r="VYN22" s="177"/>
      <c r="VYO22" s="177"/>
      <c r="VYP22" s="177"/>
      <c r="VYQ22" s="177"/>
      <c r="VYR22" s="177"/>
      <c r="VYS22" s="177"/>
      <c r="VYT22" s="177"/>
      <c r="VYU22" s="177"/>
      <c r="VYV22" s="177"/>
      <c r="VYW22" s="177"/>
      <c r="VYX22" s="177"/>
      <c r="VYY22" s="177"/>
      <c r="VYZ22" s="177"/>
      <c r="VZA22" s="177"/>
      <c r="VZB22" s="177"/>
      <c r="VZC22" s="177"/>
      <c r="VZD22" s="177"/>
      <c r="VZE22" s="177"/>
      <c r="VZF22" s="177"/>
      <c r="VZG22" s="177"/>
      <c r="VZH22" s="177"/>
      <c r="VZI22" s="177"/>
      <c r="VZJ22" s="177"/>
      <c r="VZK22" s="177"/>
      <c r="VZL22" s="177"/>
      <c r="VZM22" s="177"/>
      <c r="VZN22" s="177"/>
      <c r="VZO22" s="177"/>
      <c r="VZP22" s="177"/>
      <c r="VZQ22" s="177"/>
      <c r="VZR22" s="177"/>
      <c r="VZS22" s="177"/>
      <c r="VZT22" s="177"/>
      <c r="VZU22" s="177"/>
      <c r="VZV22" s="177"/>
      <c r="VZW22" s="177"/>
      <c r="VZX22" s="177"/>
      <c r="VZY22" s="177"/>
      <c r="VZZ22" s="177"/>
      <c r="WAA22" s="177"/>
      <c r="WAB22" s="177"/>
      <c r="WAC22" s="177"/>
      <c r="WAD22" s="177"/>
      <c r="WAE22" s="177"/>
      <c r="WAF22" s="177"/>
      <c r="WAG22" s="177"/>
      <c r="WAH22" s="177"/>
      <c r="WAI22" s="177"/>
      <c r="WAJ22" s="177"/>
      <c r="WAK22" s="177"/>
      <c r="WAL22" s="177"/>
      <c r="WAM22" s="177"/>
      <c r="WAN22" s="177"/>
      <c r="WAO22" s="177"/>
      <c r="WAP22" s="177"/>
      <c r="WAQ22" s="177"/>
      <c r="WAR22" s="177"/>
      <c r="WAS22" s="177"/>
      <c r="WAT22" s="177"/>
      <c r="WAU22" s="177"/>
      <c r="WAV22" s="177"/>
      <c r="WAW22" s="177"/>
      <c r="WAX22" s="177"/>
      <c r="WAY22" s="177"/>
      <c r="WAZ22" s="177"/>
      <c r="WBA22" s="177"/>
      <c r="WBB22" s="177"/>
      <c r="WBC22" s="177"/>
      <c r="WBD22" s="177"/>
      <c r="WBE22" s="177"/>
      <c r="WBF22" s="177"/>
      <c r="WBG22" s="177"/>
      <c r="WBH22" s="177"/>
      <c r="WBI22" s="177"/>
      <c r="WBJ22" s="177"/>
      <c r="WBK22" s="177"/>
      <c r="WBL22" s="177"/>
      <c r="WBM22" s="177"/>
      <c r="WBN22" s="177"/>
      <c r="WBO22" s="177"/>
      <c r="WBP22" s="177"/>
      <c r="WBQ22" s="177"/>
      <c r="WBR22" s="177"/>
      <c r="WBS22" s="177"/>
      <c r="WBT22" s="177"/>
      <c r="WBU22" s="177"/>
      <c r="WBV22" s="177"/>
      <c r="WBW22" s="177"/>
      <c r="WBX22" s="177"/>
      <c r="WBY22" s="177"/>
      <c r="WBZ22" s="177"/>
      <c r="WCA22" s="177"/>
      <c r="WCB22" s="177"/>
      <c r="WCC22" s="177"/>
      <c r="WCD22" s="177"/>
      <c r="WCE22" s="177"/>
      <c r="WCF22" s="177"/>
      <c r="WCG22" s="177"/>
      <c r="WCH22" s="177"/>
      <c r="WCI22" s="177"/>
      <c r="WCJ22" s="177"/>
      <c r="WCK22" s="177"/>
      <c r="WCL22" s="177"/>
      <c r="WCM22" s="177"/>
      <c r="WCN22" s="177"/>
      <c r="WCO22" s="177"/>
      <c r="WCP22" s="177"/>
      <c r="WCQ22" s="177"/>
      <c r="WCR22" s="177"/>
      <c r="WCS22" s="177"/>
      <c r="WCT22" s="177"/>
      <c r="WCU22" s="177"/>
      <c r="WCV22" s="177"/>
      <c r="WCW22" s="177"/>
      <c r="WCX22" s="177"/>
      <c r="WCY22" s="177"/>
      <c r="WCZ22" s="177"/>
      <c r="WDA22" s="177"/>
      <c r="WDB22" s="177"/>
      <c r="WDC22" s="177"/>
      <c r="WDD22" s="177"/>
      <c r="WDE22" s="177"/>
      <c r="WDF22" s="177"/>
      <c r="WDG22" s="177"/>
      <c r="WDH22" s="177"/>
      <c r="WDI22" s="177"/>
      <c r="WDJ22" s="177"/>
      <c r="WDK22" s="177"/>
      <c r="WDL22" s="177"/>
      <c r="WDM22" s="177"/>
      <c r="WDN22" s="177"/>
      <c r="WDO22" s="177"/>
      <c r="WDP22" s="177"/>
      <c r="WDQ22" s="177"/>
      <c r="WDR22" s="177"/>
      <c r="WDS22" s="177"/>
      <c r="WDT22" s="177"/>
      <c r="WDU22" s="177"/>
      <c r="WDV22" s="177"/>
      <c r="WDW22" s="177"/>
      <c r="WDX22" s="177"/>
      <c r="WDY22" s="177"/>
      <c r="WDZ22" s="177"/>
      <c r="WEA22" s="177"/>
      <c r="WEB22" s="177"/>
      <c r="WEC22" s="177"/>
      <c r="WED22" s="177"/>
      <c r="WEE22" s="177"/>
      <c r="WEF22" s="177"/>
      <c r="WEG22" s="177"/>
      <c r="WEH22" s="177"/>
      <c r="WEI22" s="177"/>
      <c r="WEJ22" s="177"/>
      <c r="WEK22" s="177"/>
      <c r="WEL22" s="177"/>
      <c r="WEM22" s="177"/>
      <c r="WEN22" s="177"/>
      <c r="WEO22" s="177"/>
      <c r="WEP22" s="177"/>
      <c r="WEQ22" s="177"/>
      <c r="WER22" s="177"/>
      <c r="WES22" s="177"/>
      <c r="WET22" s="177"/>
      <c r="WEU22" s="177"/>
      <c r="WEV22" s="177"/>
      <c r="WEW22" s="177"/>
      <c r="WEX22" s="177"/>
      <c r="WEY22" s="177"/>
      <c r="WEZ22" s="177"/>
      <c r="WFA22" s="177"/>
      <c r="WFB22" s="177"/>
      <c r="WFC22" s="177"/>
      <c r="WFD22" s="177"/>
      <c r="WFE22" s="177"/>
      <c r="WFF22" s="177"/>
      <c r="WFG22" s="177"/>
      <c r="WFH22" s="177"/>
      <c r="WFI22" s="177"/>
      <c r="WFJ22" s="177"/>
      <c r="WFK22" s="177"/>
      <c r="WFL22" s="177"/>
      <c r="WFM22" s="177"/>
      <c r="WFN22" s="177"/>
      <c r="WFO22" s="177"/>
      <c r="WFP22" s="177"/>
      <c r="WFQ22" s="177"/>
      <c r="WFR22" s="177"/>
      <c r="WFS22" s="177"/>
      <c r="WFT22" s="177"/>
      <c r="WFU22" s="177"/>
      <c r="WFV22" s="177"/>
      <c r="WFW22" s="177"/>
      <c r="WFX22" s="177"/>
      <c r="WFY22" s="177"/>
      <c r="WFZ22" s="177"/>
      <c r="WGA22" s="177"/>
      <c r="WGB22" s="177"/>
      <c r="WGC22" s="177"/>
      <c r="WGD22" s="177"/>
      <c r="WGE22" s="177"/>
      <c r="WGF22" s="177"/>
      <c r="WGG22" s="177"/>
      <c r="WGH22" s="177"/>
      <c r="WGI22" s="177"/>
      <c r="WGJ22" s="177"/>
      <c r="WGK22" s="177"/>
      <c r="WGL22" s="177"/>
      <c r="WGM22" s="177"/>
      <c r="WGN22" s="177"/>
      <c r="WGO22" s="177"/>
      <c r="WGP22" s="177"/>
      <c r="WGQ22" s="177"/>
      <c r="WGR22" s="177"/>
      <c r="WGS22" s="177"/>
      <c r="WGT22" s="177"/>
      <c r="WGU22" s="177"/>
      <c r="WGV22" s="177"/>
      <c r="WGW22" s="177"/>
      <c r="WGX22" s="177"/>
      <c r="WGY22" s="177"/>
      <c r="WGZ22" s="177"/>
      <c r="WHA22" s="177"/>
      <c r="WHB22" s="177"/>
      <c r="WHC22" s="177"/>
      <c r="WHD22" s="177"/>
      <c r="WHE22" s="177"/>
      <c r="WHF22" s="177"/>
      <c r="WHG22" s="177"/>
      <c r="WHH22" s="177"/>
      <c r="WHI22" s="177"/>
      <c r="WHJ22" s="177"/>
      <c r="WHK22" s="177"/>
      <c r="WHL22" s="177"/>
      <c r="WHM22" s="177"/>
      <c r="WHN22" s="177"/>
      <c r="WHO22" s="177"/>
      <c r="WHP22" s="177"/>
      <c r="WHQ22" s="177"/>
      <c r="WHR22" s="177"/>
      <c r="WHS22" s="177"/>
      <c r="WHT22" s="177"/>
      <c r="WHU22" s="177"/>
      <c r="WHV22" s="177"/>
      <c r="WHW22" s="177"/>
      <c r="WHX22" s="177"/>
      <c r="WHY22" s="177"/>
      <c r="WHZ22" s="177"/>
      <c r="WIA22" s="177"/>
      <c r="WIB22" s="177"/>
      <c r="WIC22" s="177"/>
      <c r="WID22" s="177"/>
      <c r="WIE22" s="177"/>
      <c r="WIF22" s="177"/>
      <c r="WIG22" s="177"/>
      <c r="WIH22" s="177"/>
      <c r="WII22" s="177"/>
      <c r="WIJ22" s="177"/>
      <c r="WIK22" s="177"/>
      <c r="WIL22" s="177"/>
      <c r="WIM22" s="177"/>
      <c r="WIN22" s="177"/>
      <c r="WIO22" s="177"/>
      <c r="WIP22" s="177"/>
      <c r="WIQ22" s="177"/>
      <c r="WIR22" s="177"/>
      <c r="WIS22" s="177"/>
      <c r="WIT22" s="177"/>
      <c r="WIU22" s="177"/>
      <c r="WIV22" s="177"/>
      <c r="WIW22" s="177"/>
      <c r="WIX22" s="177"/>
      <c r="WIY22" s="177"/>
      <c r="WIZ22" s="177"/>
      <c r="WJA22" s="177"/>
      <c r="WJB22" s="177"/>
      <c r="WJC22" s="177"/>
      <c r="WJD22" s="177"/>
      <c r="WJE22" s="177"/>
      <c r="WJF22" s="177"/>
      <c r="WJG22" s="177"/>
      <c r="WJH22" s="177"/>
      <c r="WJI22" s="177"/>
      <c r="WJJ22" s="177"/>
      <c r="WJK22" s="177"/>
      <c r="WJL22" s="177"/>
      <c r="WJM22" s="177"/>
      <c r="WJN22" s="177"/>
      <c r="WJO22" s="177"/>
      <c r="WJP22" s="177"/>
      <c r="WJQ22" s="177"/>
      <c r="WJR22" s="177"/>
      <c r="WJS22" s="177"/>
      <c r="WJT22" s="177"/>
      <c r="WJU22" s="177"/>
      <c r="WJV22" s="177"/>
      <c r="WJW22" s="177"/>
      <c r="WJX22" s="177"/>
      <c r="WJY22" s="177"/>
      <c r="WJZ22" s="177"/>
      <c r="WKA22" s="177"/>
      <c r="WKB22" s="177"/>
      <c r="WKC22" s="177"/>
      <c r="WKD22" s="177"/>
      <c r="WKE22" s="177"/>
      <c r="WKF22" s="177"/>
      <c r="WKG22" s="177"/>
      <c r="WKH22" s="177"/>
      <c r="WKI22" s="177"/>
      <c r="WKJ22" s="177"/>
      <c r="WKK22" s="177"/>
      <c r="WKL22" s="177"/>
      <c r="WKM22" s="177"/>
      <c r="WKN22" s="177"/>
      <c r="WKO22" s="177"/>
      <c r="WKP22" s="177"/>
      <c r="WKQ22" s="177"/>
      <c r="WKR22" s="177"/>
      <c r="WKS22" s="177"/>
      <c r="WKT22" s="177"/>
      <c r="WKU22" s="177"/>
      <c r="WKV22" s="177"/>
      <c r="WKW22" s="177"/>
      <c r="WKX22" s="177"/>
      <c r="WKY22" s="177"/>
      <c r="WKZ22" s="177"/>
      <c r="WLA22" s="177"/>
      <c r="WLB22" s="177"/>
      <c r="WLC22" s="177"/>
      <c r="WLD22" s="177"/>
      <c r="WLE22" s="177"/>
      <c r="WLF22" s="177"/>
      <c r="WLG22" s="177"/>
      <c r="WLH22" s="177"/>
      <c r="WLI22" s="177"/>
      <c r="WLJ22" s="177"/>
      <c r="WLK22" s="177"/>
      <c r="WLL22" s="177"/>
      <c r="WLM22" s="177"/>
      <c r="WLN22" s="177"/>
      <c r="WLO22" s="177"/>
      <c r="WLP22" s="177"/>
      <c r="WLQ22" s="177"/>
      <c r="WLR22" s="177"/>
      <c r="WLS22" s="177"/>
      <c r="WLT22" s="177"/>
      <c r="WLU22" s="177"/>
      <c r="WLV22" s="177"/>
      <c r="WLW22" s="177"/>
      <c r="WLX22" s="177"/>
      <c r="WLY22" s="177"/>
      <c r="WLZ22" s="177"/>
      <c r="WMA22" s="177"/>
      <c r="WMB22" s="177"/>
      <c r="WMC22" s="177"/>
      <c r="WMD22" s="177"/>
      <c r="WME22" s="177"/>
      <c r="WMF22" s="177"/>
      <c r="WMG22" s="177"/>
      <c r="WMH22" s="177"/>
      <c r="WMI22" s="177"/>
      <c r="WMJ22" s="177"/>
      <c r="WMK22" s="177"/>
      <c r="WML22" s="177"/>
      <c r="WMM22" s="177"/>
      <c r="WMN22" s="177"/>
      <c r="WMO22" s="177"/>
      <c r="WMP22" s="177"/>
      <c r="WMQ22" s="177"/>
      <c r="WMR22" s="177"/>
      <c r="WMS22" s="177"/>
      <c r="WMT22" s="177"/>
      <c r="WMU22" s="177"/>
      <c r="WMV22" s="177"/>
      <c r="WMW22" s="177"/>
      <c r="WMX22" s="177"/>
      <c r="WMY22" s="177"/>
      <c r="WMZ22" s="177"/>
      <c r="WNA22" s="177"/>
      <c r="WNB22" s="177"/>
      <c r="WNC22" s="177"/>
      <c r="WND22" s="177"/>
      <c r="WNE22" s="177"/>
      <c r="WNF22" s="177"/>
      <c r="WNG22" s="177"/>
      <c r="WNH22" s="177"/>
      <c r="WNI22" s="177"/>
      <c r="WNJ22" s="177"/>
      <c r="WNK22" s="177"/>
      <c r="WNL22" s="177"/>
      <c r="WNM22" s="177"/>
      <c r="WNN22" s="177"/>
      <c r="WNO22" s="177"/>
      <c r="WNP22" s="177"/>
      <c r="WNQ22" s="177"/>
      <c r="WNR22" s="177"/>
      <c r="WNS22" s="177"/>
      <c r="WNT22" s="177"/>
      <c r="WNU22" s="177"/>
      <c r="WNV22" s="177"/>
      <c r="WNW22" s="177"/>
      <c r="WNX22" s="177"/>
      <c r="WNY22" s="177"/>
      <c r="WNZ22" s="177"/>
      <c r="WOA22" s="177"/>
      <c r="WOB22" s="177"/>
      <c r="WOC22" s="177"/>
      <c r="WOD22" s="177"/>
      <c r="WOE22" s="177"/>
      <c r="WOF22" s="177"/>
      <c r="WOG22" s="177"/>
      <c r="WOH22" s="177"/>
      <c r="WOI22" s="177"/>
      <c r="WOJ22" s="177"/>
      <c r="WOK22" s="177"/>
      <c r="WOL22" s="177"/>
      <c r="WOM22" s="177"/>
      <c r="WON22" s="177"/>
      <c r="WOO22" s="177"/>
      <c r="WOP22" s="177"/>
      <c r="WOQ22" s="177"/>
      <c r="WOR22" s="177"/>
      <c r="WOS22" s="177"/>
      <c r="WOT22" s="177"/>
      <c r="WOU22" s="177"/>
      <c r="WOV22" s="177"/>
      <c r="WOW22" s="177"/>
      <c r="WOX22" s="177"/>
      <c r="WOY22" s="177"/>
      <c r="WOZ22" s="177"/>
      <c r="WPA22" s="177"/>
      <c r="WPB22" s="177"/>
      <c r="WPC22" s="177"/>
      <c r="WPD22" s="177"/>
      <c r="WPE22" s="177"/>
      <c r="WPF22" s="177"/>
      <c r="WPG22" s="177"/>
      <c r="WPH22" s="177"/>
      <c r="WPI22" s="177"/>
      <c r="WPJ22" s="177"/>
      <c r="WPK22" s="177"/>
      <c r="WPL22" s="177"/>
      <c r="WPM22" s="177"/>
      <c r="WPN22" s="177"/>
      <c r="WPO22" s="177"/>
      <c r="WPP22" s="177"/>
      <c r="WPQ22" s="177"/>
      <c r="WPR22" s="177"/>
      <c r="WPS22" s="177"/>
      <c r="WPT22" s="177"/>
      <c r="WPU22" s="177"/>
      <c r="WPV22" s="177"/>
      <c r="WPW22" s="177"/>
      <c r="WPX22" s="177"/>
      <c r="WPY22" s="177"/>
      <c r="WPZ22" s="177"/>
      <c r="WQA22" s="177"/>
      <c r="WQB22" s="177"/>
      <c r="WQC22" s="177"/>
      <c r="WQD22" s="177"/>
      <c r="WQE22" s="177"/>
      <c r="WQF22" s="177"/>
      <c r="WQG22" s="177"/>
      <c r="WQH22" s="177"/>
      <c r="WQI22" s="177"/>
      <c r="WQJ22" s="177"/>
      <c r="WQK22" s="177"/>
      <c r="WQL22" s="177"/>
      <c r="WQM22" s="177"/>
      <c r="WQN22" s="177"/>
      <c r="WQO22" s="177"/>
      <c r="WQP22" s="177"/>
      <c r="WQQ22" s="177"/>
      <c r="WQR22" s="177"/>
      <c r="WQS22" s="177"/>
      <c r="WQT22" s="177"/>
      <c r="WQU22" s="177"/>
      <c r="WQV22" s="177"/>
      <c r="WQW22" s="177"/>
      <c r="WQX22" s="177"/>
      <c r="WQY22" s="177"/>
      <c r="WQZ22" s="177"/>
      <c r="WRA22" s="177"/>
      <c r="WRB22" s="177"/>
      <c r="WRC22" s="177"/>
      <c r="WRD22" s="177"/>
      <c r="WRE22" s="177"/>
      <c r="WRF22" s="177"/>
      <c r="WRG22" s="177"/>
      <c r="WRH22" s="177"/>
      <c r="WRI22" s="177"/>
      <c r="WRJ22" s="177"/>
      <c r="WRK22" s="177"/>
      <c r="WRL22" s="177"/>
      <c r="WRM22" s="177"/>
      <c r="WRN22" s="177"/>
      <c r="WRO22" s="177"/>
      <c r="WRP22" s="177"/>
      <c r="WRQ22" s="177"/>
      <c r="WRR22" s="177"/>
      <c r="WRS22" s="177"/>
      <c r="WRT22" s="177"/>
      <c r="WRU22" s="177"/>
      <c r="WRV22" s="177"/>
      <c r="WRW22" s="177"/>
      <c r="WRX22" s="177"/>
      <c r="WRY22" s="177"/>
      <c r="WRZ22" s="177"/>
      <c r="WSA22" s="177"/>
      <c r="WSB22" s="177"/>
      <c r="WSC22" s="177"/>
      <c r="WSD22" s="177"/>
      <c r="WSE22" s="177"/>
      <c r="WSF22" s="177"/>
      <c r="WSG22" s="177"/>
      <c r="WSH22" s="177"/>
      <c r="WSI22" s="177"/>
      <c r="WSJ22" s="177"/>
      <c r="WSK22" s="177"/>
      <c r="WSL22" s="177"/>
      <c r="WSM22" s="177"/>
      <c r="WSN22" s="177"/>
      <c r="WSO22" s="177"/>
      <c r="WSP22" s="177"/>
      <c r="WSQ22" s="177"/>
      <c r="WSR22" s="177"/>
      <c r="WSS22" s="177"/>
      <c r="WST22" s="177"/>
      <c r="WSU22" s="177"/>
      <c r="WSV22" s="177"/>
      <c r="WSW22" s="177"/>
      <c r="WSX22" s="177"/>
      <c r="WSY22" s="177"/>
      <c r="WSZ22" s="177"/>
      <c r="WTA22" s="177"/>
      <c r="WTB22" s="177"/>
      <c r="WTC22" s="177"/>
      <c r="WTD22" s="177"/>
      <c r="WTE22" s="177"/>
      <c r="WTF22" s="177"/>
      <c r="WTG22" s="177"/>
      <c r="WTH22" s="177"/>
      <c r="WTI22" s="177"/>
      <c r="WTJ22" s="177"/>
      <c r="WTK22" s="177"/>
      <c r="WTL22" s="177"/>
      <c r="WTM22" s="177"/>
      <c r="WTN22" s="177"/>
      <c r="WTO22" s="177"/>
      <c r="WTP22" s="177"/>
      <c r="WTQ22" s="177"/>
      <c r="WTR22" s="177"/>
      <c r="WTS22" s="177"/>
      <c r="WTT22" s="177"/>
      <c r="WTU22" s="177"/>
      <c r="WTV22" s="177"/>
      <c r="WTW22" s="177"/>
      <c r="WTX22" s="177"/>
      <c r="WTY22" s="177"/>
      <c r="WTZ22" s="177"/>
      <c r="WUA22" s="177"/>
      <c r="WUB22" s="177"/>
      <c r="WUC22" s="177"/>
      <c r="WUD22" s="177"/>
      <c r="WUE22" s="177"/>
      <c r="WUF22" s="177"/>
      <c r="WUG22" s="177"/>
      <c r="WUH22" s="177"/>
      <c r="WUI22" s="177"/>
      <c r="WUJ22" s="177"/>
      <c r="WUK22" s="177"/>
      <c r="WUL22" s="177"/>
      <c r="WUM22" s="177"/>
      <c r="WUN22" s="177"/>
      <c r="WUO22" s="177"/>
      <c r="WUP22" s="177"/>
      <c r="WUQ22" s="177"/>
      <c r="WUR22" s="177"/>
      <c r="WUS22" s="177"/>
      <c r="WUT22" s="177"/>
      <c r="WUU22" s="177"/>
      <c r="WUV22" s="177"/>
      <c r="WUW22" s="177"/>
      <c r="WUX22" s="177"/>
      <c r="WUY22" s="177"/>
      <c r="WUZ22" s="177"/>
      <c r="WVA22" s="177"/>
      <c r="WVB22" s="177"/>
      <c r="WVC22" s="177"/>
      <c r="WVD22" s="177"/>
      <c r="WVE22" s="177"/>
      <c r="WVF22" s="177"/>
      <c r="WVG22" s="177"/>
      <c r="WVH22" s="177"/>
      <c r="WVI22" s="177"/>
      <c r="WVJ22" s="177"/>
      <c r="WVK22" s="177"/>
      <c r="WVL22" s="177"/>
      <c r="WVM22" s="177"/>
      <c r="WVN22" s="177"/>
      <c r="WVO22" s="177"/>
      <c r="WVP22" s="177"/>
      <c r="WVQ22" s="177"/>
      <c r="WVR22" s="177"/>
      <c r="WVS22" s="177"/>
      <c r="WVT22" s="177"/>
      <c r="WVU22" s="177"/>
      <c r="WVV22" s="177"/>
      <c r="WVW22" s="177"/>
      <c r="WVX22" s="177"/>
      <c r="WVY22" s="177"/>
      <c r="WVZ22" s="177"/>
      <c r="WWA22" s="177"/>
      <c r="WWB22" s="177"/>
      <c r="WWC22" s="177"/>
      <c r="WWD22" s="177"/>
      <c r="WWE22" s="177"/>
      <c r="WWF22" s="177"/>
      <c r="WWG22" s="177"/>
      <c r="WWH22" s="177"/>
      <c r="WWI22" s="177"/>
      <c r="WWJ22" s="177"/>
      <c r="WWK22" s="177"/>
      <c r="WWL22" s="177"/>
      <c r="WWM22" s="177"/>
      <c r="WWN22" s="177"/>
      <c r="WWO22" s="177"/>
      <c r="WWP22" s="177"/>
      <c r="WWQ22" s="177"/>
      <c r="WWR22" s="177"/>
      <c r="WWS22" s="177"/>
      <c r="WWT22" s="177"/>
      <c r="WWU22" s="177"/>
      <c r="WWV22" s="177"/>
      <c r="WWW22" s="177"/>
      <c r="WWX22" s="177"/>
      <c r="WWY22" s="177"/>
      <c r="WWZ22" s="177"/>
      <c r="WXA22" s="177"/>
      <c r="WXB22" s="177"/>
      <c r="WXC22" s="177"/>
      <c r="WXD22" s="177"/>
      <c r="WXE22" s="177"/>
      <c r="WXF22" s="177"/>
      <c r="WXG22" s="177"/>
      <c r="WXH22" s="177"/>
      <c r="WXI22" s="177"/>
      <c r="WXJ22" s="177"/>
      <c r="WXK22" s="177"/>
      <c r="WXL22" s="177"/>
      <c r="WXM22" s="177"/>
      <c r="WXN22" s="177"/>
      <c r="WXO22" s="177"/>
      <c r="WXP22" s="177"/>
      <c r="WXQ22" s="177"/>
      <c r="WXR22" s="177"/>
      <c r="WXS22" s="177"/>
      <c r="WXT22" s="177"/>
      <c r="WXU22" s="177"/>
      <c r="WXV22" s="177"/>
      <c r="WXW22" s="177"/>
      <c r="WXX22" s="177"/>
      <c r="WXY22" s="177"/>
      <c r="WXZ22" s="177"/>
      <c r="WYA22" s="177"/>
      <c r="WYB22" s="177"/>
      <c r="WYC22" s="177"/>
      <c r="WYD22" s="177"/>
      <c r="WYE22" s="177"/>
      <c r="WYF22" s="177"/>
      <c r="WYG22" s="177"/>
      <c r="WYH22" s="177"/>
      <c r="WYI22" s="177"/>
      <c r="WYJ22" s="177"/>
      <c r="WYK22" s="177"/>
      <c r="WYL22" s="177"/>
      <c r="WYM22" s="177"/>
      <c r="WYN22" s="177"/>
      <c r="WYO22" s="177"/>
      <c r="WYP22" s="177"/>
      <c r="WYQ22" s="177"/>
      <c r="WYR22" s="177"/>
      <c r="WYS22" s="177"/>
      <c r="WYT22" s="177"/>
      <c r="WYU22" s="177"/>
      <c r="WYV22" s="177"/>
      <c r="WYW22" s="177"/>
      <c r="WYX22" s="177"/>
      <c r="WYY22" s="177"/>
      <c r="WYZ22" s="177"/>
      <c r="WZA22" s="177"/>
      <c r="WZB22" s="177"/>
      <c r="WZC22" s="177"/>
      <c r="WZD22" s="177"/>
      <c r="WZE22" s="177"/>
      <c r="WZF22" s="177"/>
      <c r="WZG22" s="177"/>
      <c r="WZH22" s="177"/>
      <c r="WZI22" s="177"/>
      <c r="WZJ22" s="177"/>
      <c r="WZK22" s="177"/>
      <c r="WZL22" s="177"/>
      <c r="WZM22" s="177"/>
      <c r="WZN22" s="177"/>
      <c r="WZO22" s="177"/>
      <c r="WZP22" s="177"/>
      <c r="WZQ22" s="177"/>
      <c r="WZR22" s="177"/>
      <c r="WZS22" s="177"/>
      <c r="WZT22" s="177"/>
      <c r="WZU22" s="177"/>
      <c r="WZV22" s="177"/>
      <c r="WZW22" s="177"/>
      <c r="WZX22" s="177"/>
      <c r="WZY22" s="177"/>
      <c r="WZZ22" s="177"/>
      <c r="XAA22" s="177"/>
      <c r="XAB22" s="177"/>
      <c r="XAC22" s="177"/>
      <c r="XAD22" s="177"/>
      <c r="XAE22" s="177"/>
      <c r="XAF22" s="177"/>
      <c r="XAG22" s="177"/>
      <c r="XAH22" s="177"/>
      <c r="XAI22" s="177"/>
      <c r="XAJ22" s="177"/>
      <c r="XAK22" s="177"/>
      <c r="XAL22" s="177"/>
      <c r="XAM22" s="177"/>
      <c r="XAN22" s="177"/>
      <c r="XAO22" s="177"/>
      <c r="XAP22" s="177"/>
      <c r="XAQ22" s="177"/>
      <c r="XAR22" s="177"/>
      <c r="XAS22" s="177"/>
      <c r="XAT22" s="177"/>
      <c r="XAU22" s="177"/>
      <c r="XAV22" s="177"/>
      <c r="XAW22" s="177"/>
      <c r="XAX22" s="177"/>
      <c r="XAY22" s="177"/>
      <c r="XAZ22" s="177"/>
      <c r="XBA22" s="177"/>
      <c r="XBB22" s="177"/>
      <c r="XBC22" s="177"/>
      <c r="XBD22" s="177"/>
      <c r="XBE22" s="177"/>
      <c r="XBF22" s="177"/>
      <c r="XBG22" s="177"/>
      <c r="XBH22" s="177"/>
      <c r="XBI22" s="177"/>
      <c r="XBJ22" s="177"/>
      <c r="XBK22" s="177"/>
      <c r="XBL22" s="177"/>
      <c r="XBM22" s="177"/>
      <c r="XBN22" s="177"/>
      <c r="XBO22" s="177"/>
      <c r="XBP22" s="177"/>
      <c r="XBQ22" s="177"/>
      <c r="XBR22" s="177"/>
      <c r="XBS22" s="177"/>
      <c r="XBT22" s="177"/>
      <c r="XBU22" s="177"/>
      <c r="XBV22" s="177"/>
      <c r="XBW22" s="177"/>
      <c r="XBX22" s="177"/>
      <c r="XBY22" s="177"/>
      <c r="XBZ22" s="177"/>
      <c r="XCA22" s="177"/>
      <c r="XCB22" s="177"/>
      <c r="XCC22" s="177"/>
      <c r="XCD22" s="177"/>
      <c r="XCE22" s="177"/>
      <c r="XCF22" s="177"/>
      <c r="XCG22" s="177"/>
      <c r="XCH22" s="177"/>
      <c r="XCI22" s="177"/>
      <c r="XCJ22" s="177"/>
      <c r="XCK22" s="177"/>
      <c r="XCL22" s="177"/>
      <c r="XCM22" s="177"/>
      <c r="XCN22" s="177"/>
      <c r="XCO22" s="177"/>
      <c r="XCP22" s="177"/>
      <c r="XCQ22" s="177"/>
      <c r="XCR22" s="177"/>
      <c r="XCS22" s="177"/>
      <c r="XCT22" s="177"/>
      <c r="XCU22" s="177"/>
      <c r="XCV22" s="177"/>
      <c r="XCW22" s="177"/>
      <c r="XCX22" s="177"/>
      <c r="XCY22" s="177"/>
      <c r="XCZ22" s="177"/>
      <c r="XDA22" s="177"/>
      <c r="XDB22" s="177"/>
      <c r="XDC22" s="177"/>
      <c r="XDD22" s="177"/>
      <c r="XDE22" s="177"/>
      <c r="XDF22" s="177"/>
      <c r="XDG22" s="177"/>
      <c r="XDH22" s="177"/>
      <c r="XDI22" s="177"/>
      <c r="XDJ22" s="177"/>
      <c r="XDK22" s="177"/>
      <c r="XDL22" s="177"/>
      <c r="XDM22" s="177"/>
      <c r="XDN22" s="177"/>
      <c r="XDO22" s="177"/>
      <c r="XDP22" s="177"/>
      <c r="XDQ22" s="177"/>
      <c r="XDR22" s="177"/>
      <c r="XDS22" s="177"/>
      <c r="XDT22" s="177"/>
      <c r="XDU22" s="177"/>
      <c r="XDV22" s="177"/>
      <c r="XDW22" s="177"/>
      <c r="XDX22" s="177"/>
      <c r="XDY22" s="177"/>
      <c r="XDZ22" s="177"/>
      <c r="XEA22" s="177"/>
      <c r="XEB22" s="177"/>
      <c r="XEC22" s="177"/>
      <c r="XED22" s="177"/>
      <c r="XEE22" s="177"/>
      <c r="XEF22" s="177"/>
      <c r="XEG22" s="177"/>
      <c r="XEH22" s="177"/>
      <c r="XEI22" s="177"/>
      <c r="XEJ22" s="177"/>
      <c r="XEK22" s="177"/>
      <c r="XEL22" s="177"/>
      <c r="XEM22" s="177"/>
      <c r="XEN22" s="177"/>
      <c r="XEO22" s="177"/>
      <c r="XEP22" s="177"/>
      <c r="XEQ22" s="177"/>
      <c r="XER22" s="177"/>
      <c r="XES22" s="177"/>
      <c r="XET22" s="177"/>
      <c r="XEU22" s="177"/>
      <c r="XEV22" s="177"/>
      <c r="XEW22" s="177"/>
      <c r="XEX22" s="177"/>
      <c r="XEY22" s="177"/>
      <c r="XEZ22" s="177"/>
      <c r="XFA22" s="177"/>
    </row>
    <row r="23" customFormat="1" customHeight="1" spans="1:16381">
      <c r="A23" s="734" t="s">
        <v>133</v>
      </c>
      <c r="B23" s="737">
        <v>1500</v>
      </c>
      <c r="C23" s="737">
        <f>236.1</f>
        <v>236.1</v>
      </c>
      <c r="D23" s="737">
        <v>261.9</v>
      </c>
      <c r="E23" s="735">
        <v>25</v>
      </c>
      <c r="F23" s="735">
        <v>20</v>
      </c>
      <c r="G23" s="735">
        <v>35</v>
      </c>
      <c r="H23" s="736">
        <f t="shared" si="0"/>
        <v>17</v>
      </c>
      <c r="I23" s="750">
        <f t="shared" si="1"/>
        <v>0.399999999999977</v>
      </c>
      <c r="J23" s="738">
        <f t="shared" si="2"/>
        <v>13.4823529411765</v>
      </c>
      <c r="K23" s="750">
        <f t="shared" si="3"/>
        <v>266.1</v>
      </c>
      <c r="L23" s="762">
        <f t="shared" si="4"/>
        <v>291.9</v>
      </c>
      <c r="M23" s="763">
        <f t="shared" si="6"/>
        <v>6.5</v>
      </c>
      <c r="N23" s="764"/>
      <c r="O23" s="765">
        <f>(C23+D23)/200+0.9</f>
        <v>3.39</v>
      </c>
      <c r="P23" s="246">
        <f>O23*B23/100</f>
        <v>50.85</v>
      </c>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c r="CY23" s="177"/>
      <c r="CZ23" s="177"/>
      <c r="DA23" s="177"/>
      <c r="DB23" s="177"/>
      <c r="DC23" s="177"/>
      <c r="DD23" s="177"/>
      <c r="DE23" s="177"/>
      <c r="DF23" s="177"/>
      <c r="DG23" s="177"/>
      <c r="DH23" s="177"/>
      <c r="DI23" s="177"/>
      <c r="DJ23" s="177"/>
      <c r="DK23" s="177"/>
      <c r="DL23" s="177"/>
      <c r="DM23" s="177"/>
      <c r="DN23" s="177"/>
      <c r="DO23" s="177"/>
      <c r="DP23" s="177"/>
      <c r="DQ23" s="177"/>
      <c r="DR23" s="177"/>
      <c r="DS23" s="177"/>
      <c r="DT23" s="177"/>
      <c r="DU23" s="177"/>
      <c r="DV23" s="177"/>
      <c r="DW23" s="177"/>
      <c r="DX23" s="177"/>
      <c r="DY23" s="177"/>
      <c r="DZ23" s="177"/>
      <c r="EA23" s="177"/>
      <c r="EB23" s="177"/>
      <c r="EC23" s="177"/>
      <c r="ED23" s="177"/>
      <c r="EE23" s="177"/>
      <c r="EF23" s="177"/>
      <c r="EG23" s="177"/>
      <c r="EH23" s="177"/>
      <c r="EI23" s="177"/>
      <c r="EJ23" s="177"/>
      <c r="EK23" s="177"/>
      <c r="EL23" s="177"/>
      <c r="EM23" s="177"/>
      <c r="EN23" s="177"/>
      <c r="EO23" s="177"/>
      <c r="EP23" s="177"/>
      <c r="EQ23" s="177"/>
      <c r="ER23" s="177"/>
      <c r="ES23" s="177"/>
      <c r="ET23" s="177"/>
      <c r="EU23" s="177"/>
      <c r="EV23" s="177"/>
      <c r="EW23" s="177"/>
      <c r="EX23" s="177"/>
      <c r="EY23" s="177"/>
      <c r="EZ23" s="177"/>
      <c r="FA23" s="177"/>
      <c r="FB23" s="177"/>
      <c r="FC23" s="177"/>
      <c r="FD23" s="177"/>
      <c r="FE23" s="177"/>
      <c r="FF23" s="177"/>
      <c r="FG23" s="177"/>
      <c r="FH23" s="177"/>
      <c r="FI23" s="177"/>
      <c r="FJ23" s="177"/>
      <c r="FK23" s="177"/>
      <c r="FL23" s="177"/>
      <c r="FM23" s="177"/>
      <c r="FN23" s="177"/>
      <c r="FO23" s="177"/>
      <c r="FP23" s="177"/>
      <c r="FQ23" s="177"/>
      <c r="FR23" s="177"/>
      <c r="FS23" s="177"/>
      <c r="FT23" s="177"/>
      <c r="FU23" s="177"/>
      <c r="FV23" s="177"/>
      <c r="FW23" s="177"/>
      <c r="FX23" s="177"/>
      <c r="FY23" s="177"/>
      <c r="FZ23" s="177"/>
      <c r="GA23" s="177"/>
      <c r="GB23" s="177"/>
      <c r="GC23" s="177"/>
      <c r="GD23" s="177"/>
      <c r="GE23" s="177"/>
      <c r="GF23" s="177"/>
      <c r="GG23" s="177"/>
      <c r="GH23" s="177"/>
      <c r="GI23" s="177"/>
      <c r="GJ23" s="177"/>
      <c r="GK23" s="177"/>
      <c r="GL23" s="177"/>
      <c r="GM23" s="177"/>
      <c r="GN23" s="177"/>
      <c r="GO23" s="177"/>
      <c r="GP23" s="177"/>
      <c r="GQ23" s="177"/>
      <c r="GR23" s="177"/>
      <c r="GS23" s="177"/>
      <c r="GT23" s="177"/>
      <c r="GU23" s="177"/>
      <c r="GV23" s="177"/>
      <c r="GW23" s="177"/>
      <c r="GX23" s="177"/>
      <c r="GY23" s="177"/>
      <c r="GZ23" s="177"/>
      <c r="HA23" s="177"/>
      <c r="HB23" s="177"/>
      <c r="HC23" s="177"/>
      <c r="HD23" s="177"/>
      <c r="HE23" s="177"/>
      <c r="HF23" s="177"/>
      <c r="HG23" s="177"/>
      <c r="HH23" s="177"/>
      <c r="HI23" s="177"/>
      <c r="HJ23" s="177"/>
      <c r="HK23" s="177"/>
      <c r="HL23" s="177"/>
      <c r="HM23" s="177"/>
      <c r="HN23" s="177"/>
      <c r="HO23" s="177"/>
      <c r="HP23" s="177"/>
      <c r="HQ23" s="177"/>
      <c r="HR23" s="177"/>
      <c r="HS23" s="177"/>
      <c r="HT23" s="177"/>
      <c r="HU23" s="177"/>
      <c r="HV23" s="177"/>
      <c r="HW23" s="177"/>
      <c r="HX23" s="177"/>
      <c r="HY23" s="177"/>
      <c r="HZ23" s="177"/>
      <c r="IA23" s="177"/>
      <c r="IB23" s="177"/>
      <c r="IC23" s="177"/>
      <c r="ID23" s="177"/>
      <c r="IE23" s="177"/>
      <c r="IF23" s="177"/>
      <c r="IG23" s="177"/>
      <c r="IH23" s="177"/>
      <c r="II23" s="177"/>
      <c r="IJ23" s="177"/>
      <c r="IK23" s="177"/>
      <c r="IL23" s="177"/>
      <c r="IM23" s="177"/>
      <c r="IN23" s="177"/>
      <c r="IO23" s="177"/>
      <c r="IP23" s="177"/>
      <c r="IQ23" s="177"/>
      <c r="IR23" s="177"/>
      <c r="IS23" s="177"/>
      <c r="IT23" s="177"/>
      <c r="IU23" s="177"/>
      <c r="IV23" s="177"/>
      <c r="IW23" s="177"/>
      <c r="IX23" s="177"/>
      <c r="IY23" s="177"/>
      <c r="IZ23" s="177"/>
      <c r="JA23" s="177"/>
      <c r="JB23" s="177"/>
      <c r="JC23" s="177"/>
      <c r="JD23" s="177"/>
      <c r="JE23" s="177"/>
      <c r="JF23" s="177"/>
      <c r="JG23" s="177"/>
      <c r="JH23" s="177"/>
      <c r="JI23" s="177"/>
      <c r="JJ23" s="177"/>
      <c r="JK23" s="177"/>
      <c r="JL23" s="177"/>
      <c r="JM23" s="177"/>
      <c r="JN23" s="177"/>
      <c r="JO23" s="177"/>
      <c r="JP23" s="177"/>
      <c r="JQ23" s="177"/>
      <c r="JR23" s="177"/>
      <c r="JS23" s="177"/>
      <c r="JT23" s="177"/>
      <c r="JU23" s="177"/>
      <c r="JV23" s="177"/>
      <c r="JW23" s="177"/>
      <c r="JX23" s="177"/>
      <c r="JY23" s="177"/>
      <c r="JZ23" s="177"/>
      <c r="KA23" s="177"/>
      <c r="KB23" s="177"/>
      <c r="KC23" s="177"/>
      <c r="KD23" s="177"/>
      <c r="KE23" s="177"/>
      <c r="KF23" s="177"/>
      <c r="KG23" s="177"/>
      <c r="KH23" s="177"/>
      <c r="KI23" s="177"/>
      <c r="KJ23" s="177"/>
      <c r="KK23" s="177"/>
      <c r="KL23" s="177"/>
      <c r="KM23" s="177"/>
      <c r="KN23" s="177"/>
      <c r="KO23" s="177"/>
      <c r="KP23" s="177"/>
      <c r="KQ23" s="177"/>
      <c r="KR23" s="177"/>
      <c r="KS23" s="177"/>
      <c r="KT23" s="177"/>
      <c r="KU23" s="177"/>
      <c r="KV23" s="177"/>
      <c r="KW23" s="177"/>
      <c r="KX23" s="177"/>
      <c r="KY23" s="177"/>
      <c r="KZ23" s="177"/>
      <c r="LA23" s="177"/>
      <c r="LB23" s="177"/>
      <c r="LC23" s="177"/>
      <c r="LD23" s="177"/>
      <c r="LE23" s="177"/>
      <c r="LF23" s="177"/>
      <c r="LG23" s="177"/>
      <c r="LH23" s="177"/>
      <c r="LI23" s="177"/>
      <c r="LJ23" s="177"/>
      <c r="LK23" s="177"/>
      <c r="LL23" s="177"/>
      <c r="LM23" s="177"/>
      <c r="LN23" s="177"/>
      <c r="LO23" s="177"/>
      <c r="LP23" s="177"/>
      <c r="LQ23" s="177"/>
      <c r="LR23" s="177"/>
      <c r="LS23" s="177"/>
      <c r="LT23" s="177"/>
      <c r="LU23" s="177"/>
      <c r="LV23" s="177"/>
      <c r="LW23" s="177"/>
      <c r="LX23" s="177"/>
      <c r="LY23" s="177"/>
      <c r="LZ23" s="177"/>
      <c r="MA23" s="177"/>
      <c r="MB23" s="177"/>
      <c r="MC23" s="177"/>
      <c r="MD23" s="177"/>
      <c r="ME23" s="177"/>
      <c r="MF23" s="177"/>
      <c r="MG23" s="177"/>
      <c r="MH23" s="177"/>
      <c r="MI23" s="177"/>
      <c r="MJ23" s="177"/>
      <c r="MK23" s="177"/>
      <c r="ML23" s="177"/>
      <c r="MM23" s="177"/>
      <c r="MN23" s="177"/>
      <c r="MO23" s="177"/>
      <c r="MP23" s="177"/>
      <c r="MQ23" s="177"/>
      <c r="MR23" s="177"/>
      <c r="MS23" s="177"/>
      <c r="MT23" s="177"/>
      <c r="MU23" s="177"/>
      <c r="MV23" s="177"/>
      <c r="MW23" s="177"/>
      <c r="MX23" s="177"/>
      <c r="MY23" s="177"/>
      <c r="MZ23" s="177"/>
      <c r="NA23" s="177"/>
      <c r="NB23" s="177"/>
      <c r="NC23" s="177"/>
      <c r="ND23" s="177"/>
      <c r="NE23" s="177"/>
      <c r="NF23" s="177"/>
      <c r="NG23" s="177"/>
      <c r="NH23" s="177"/>
      <c r="NI23" s="177"/>
      <c r="NJ23" s="177"/>
      <c r="NK23" s="177"/>
      <c r="NL23" s="177"/>
      <c r="NM23" s="177"/>
      <c r="NN23" s="177"/>
      <c r="NO23" s="177"/>
      <c r="NP23" s="177"/>
      <c r="NQ23" s="177"/>
      <c r="NR23" s="177"/>
      <c r="NS23" s="177"/>
      <c r="NT23" s="177"/>
      <c r="NU23" s="177"/>
      <c r="NV23" s="177"/>
      <c r="NW23" s="177"/>
      <c r="NX23" s="177"/>
      <c r="NY23" s="177"/>
      <c r="NZ23" s="177"/>
      <c r="OA23" s="177"/>
      <c r="OB23" s="177"/>
      <c r="OC23" s="177"/>
      <c r="OD23" s="177"/>
      <c r="OE23" s="177"/>
      <c r="OF23" s="177"/>
      <c r="OG23" s="177"/>
      <c r="OH23" s="177"/>
      <c r="OI23" s="177"/>
      <c r="OJ23" s="177"/>
      <c r="OK23" s="177"/>
      <c r="OL23" s="177"/>
      <c r="OM23" s="177"/>
      <c r="ON23" s="177"/>
      <c r="OO23" s="177"/>
      <c r="OP23" s="177"/>
      <c r="OQ23" s="177"/>
      <c r="OR23" s="177"/>
      <c r="OS23" s="177"/>
      <c r="OT23" s="177"/>
      <c r="OU23" s="177"/>
      <c r="OV23" s="177"/>
      <c r="OW23" s="177"/>
      <c r="OX23" s="177"/>
      <c r="OY23" s="177"/>
      <c r="OZ23" s="177"/>
      <c r="PA23" s="177"/>
      <c r="PB23" s="177"/>
      <c r="PC23" s="177"/>
      <c r="PD23" s="177"/>
      <c r="PE23" s="177"/>
      <c r="PF23" s="177"/>
      <c r="PG23" s="177"/>
      <c r="PH23" s="177"/>
      <c r="PI23" s="177"/>
      <c r="PJ23" s="177"/>
      <c r="PK23" s="177"/>
      <c r="PL23" s="177"/>
      <c r="PM23" s="177"/>
      <c r="PN23" s="177"/>
      <c r="PO23" s="177"/>
      <c r="PP23" s="177"/>
      <c r="PQ23" s="177"/>
      <c r="PR23" s="177"/>
      <c r="PS23" s="177"/>
      <c r="PT23" s="177"/>
      <c r="PU23" s="177"/>
      <c r="PV23" s="177"/>
      <c r="PW23" s="177"/>
      <c r="PX23" s="177"/>
      <c r="PY23" s="177"/>
      <c r="PZ23" s="177"/>
      <c r="QA23" s="177"/>
      <c r="QB23" s="177"/>
      <c r="QC23" s="177"/>
      <c r="QD23" s="177"/>
      <c r="QE23" s="177"/>
      <c r="QF23" s="177"/>
      <c r="QG23" s="177"/>
      <c r="QH23" s="177"/>
      <c r="QI23" s="177"/>
      <c r="QJ23" s="177"/>
      <c r="QK23" s="177"/>
      <c r="QL23" s="177"/>
      <c r="QM23" s="177"/>
      <c r="QN23" s="177"/>
      <c r="QO23" s="177"/>
      <c r="QP23" s="177"/>
      <c r="QQ23" s="177"/>
      <c r="QR23" s="177"/>
      <c r="QS23" s="177"/>
      <c r="QT23" s="177"/>
      <c r="QU23" s="177"/>
      <c r="QV23" s="177"/>
      <c r="QW23" s="177"/>
      <c r="QX23" s="177"/>
      <c r="QY23" s="177"/>
      <c r="QZ23" s="177"/>
      <c r="RA23" s="177"/>
      <c r="RB23" s="177"/>
      <c r="RC23" s="177"/>
      <c r="RD23" s="177"/>
      <c r="RE23" s="177"/>
      <c r="RF23" s="177"/>
      <c r="RG23" s="177"/>
      <c r="RH23" s="177"/>
      <c r="RI23" s="177"/>
      <c r="RJ23" s="177"/>
      <c r="RK23" s="177"/>
      <c r="RL23" s="177"/>
      <c r="RM23" s="177"/>
      <c r="RN23" s="177"/>
      <c r="RO23" s="177"/>
      <c r="RP23" s="177"/>
      <c r="RQ23" s="177"/>
      <c r="RR23" s="177"/>
      <c r="RS23" s="177"/>
      <c r="RT23" s="177"/>
      <c r="RU23" s="177"/>
      <c r="RV23" s="177"/>
      <c r="RW23" s="177"/>
      <c r="RX23" s="177"/>
      <c r="RY23" s="177"/>
      <c r="RZ23" s="177"/>
      <c r="SA23" s="177"/>
      <c r="SB23" s="177"/>
      <c r="SC23" s="177"/>
      <c r="SD23" s="177"/>
      <c r="SE23" s="177"/>
      <c r="SF23" s="177"/>
      <c r="SG23" s="177"/>
      <c r="SH23" s="177"/>
      <c r="SI23" s="177"/>
      <c r="SJ23" s="177"/>
      <c r="SK23" s="177"/>
      <c r="SL23" s="177"/>
      <c r="SM23" s="177"/>
      <c r="SN23" s="177"/>
      <c r="SO23" s="177"/>
      <c r="SP23" s="177"/>
      <c r="SQ23" s="177"/>
      <c r="SR23" s="177"/>
      <c r="SS23" s="177"/>
      <c r="ST23" s="177"/>
      <c r="SU23" s="177"/>
      <c r="SV23" s="177"/>
      <c r="SW23" s="177"/>
      <c r="SX23" s="177"/>
      <c r="SY23" s="177"/>
      <c r="SZ23" s="177"/>
      <c r="TA23" s="177"/>
      <c r="TB23" s="177"/>
      <c r="TC23" s="177"/>
      <c r="TD23" s="177"/>
      <c r="TE23" s="177"/>
      <c r="TF23" s="177"/>
      <c r="TG23" s="177"/>
      <c r="TH23" s="177"/>
      <c r="TI23" s="177"/>
      <c r="TJ23" s="177"/>
      <c r="TK23" s="177"/>
      <c r="TL23" s="177"/>
      <c r="TM23" s="177"/>
      <c r="TN23" s="177"/>
      <c r="TO23" s="177"/>
      <c r="TP23" s="177"/>
      <c r="TQ23" s="177"/>
      <c r="TR23" s="177"/>
      <c r="TS23" s="177"/>
      <c r="TT23" s="177"/>
      <c r="TU23" s="177"/>
      <c r="TV23" s="177"/>
      <c r="TW23" s="177"/>
      <c r="TX23" s="177"/>
      <c r="TY23" s="177"/>
      <c r="TZ23" s="177"/>
      <c r="UA23" s="177"/>
      <c r="UB23" s="177"/>
      <c r="UC23" s="177"/>
      <c r="UD23" s="177"/>
      <c r="UE23" s="177"/>
      <c r="UF23" s="177"/>
      <c r="UG23" s="177"/>
      <c r="UH23" s="177"/>
      <c r="UI23" s="177"/>
      <c r="UJ23" s="177"/>
      <c r="UK23" s="177"/>
      <c r="UL23" s="177"/>
      <c r="UM23" s="177"/>
      <c r="UN23" s="177"/>
      <c r="UO23" s="177"/>
      <c r="UP23" s="177"/>
      <c r="UQ23" s="177"/>
      <c r="UR23" s="177"/>
      <c r="US23" s="177"/>
      <c r="UT23" s="177"/>
      <c r="UU23" s="177"/>
      <c r="UV23" s="177"/>
      <c r="UW23" s="177"/>
      <c r="UX23" s="177"/>
      <c r="UY23" s="177"/>
      <c r="UZ23" s="177"/>
      <c r="VA23" s="177"/>
      <c r="VB23" s="177"/>
      <c r="VC23" s="177"/>
      <c r="VD23" s="177"/>
      <c r="VE23" s="177"/>
      <c r="VF23" s="177"/>
      <c r="VG23" s="177"/>
      <c r="VH23" s="177"/>
      <c r="VI23" s="177"/>
      <c r="VJ23" s="177"/>
      <c r="VK23" s="177"/>
      <c r="VL23" s="177"/>
      <c r="VM23" s="177"/>
      <c r="VN23" s="177"/>
      <c r="VO23" s="177"/>
      <c r="VP23" s="177"/>
      <c r="VQ23" s="177"/>
      <c r="VR23" s="177"/>
      <c r="VS23" s="177"/>
      <c r="VT23" s="177"/>
      <c r="VU23" s="177"/>
      <c r="VV23" s="177"/>
      <c r="VW23" s="177"/>
      <c r="VX23" s="177"/>
      <c r="VY23" s="177"/>
      <c r="VZ23" s="177"/>
      <c r="WA23" s="177"/>
      <c r="WB23" s="177"/>
      <c r="WC23" s="177"/>
      <c r="WD23" s="177"/>
      <c r="WE23" s="177"/>
      <c r="WF23" s="177"/>
      <c r="WG23" s="177"/>
      <c r="WH23" s="177"/>
      <c r="WI23" s="177"/>
      <c r="WJ23" s="177"/>
      <c r="WK23" s="177"/>
      <c r="WL23" s="177"/>
      <c r="WM23" s="177"/>
      <c r="WN23" s="177"/>
      <c r="WO23" s="177"/>
      <c r="WP23" s="177"/>
      <c r="WQ23" s="177"/>
      <c r="WR23" s="177"/>
      <c r="WS23" s="177"/>
      <c r="WT23" s="177"/>
      <c r="WU23" s="177"/>
      <c r="WV23" s="177"/>
      <c r="WW23" s="177"/>
      <c r="WX23" s="177"/>
      <c r="WY23" s="177"/>
      <c r="WZ23" s="177"/>
      <c r="XA23" s="177"/>
      <c r="XB23" s="177"/>
      <c r="XC23" s="177"/>
      <c r="XD23" s="177"/>
      <c r="XE23" s="177"/>
      <c r="XF23" s="177"/>
      <c r="XG23" s="177"/>
      <c r="XH23" s="177"/>
      <c r="XI23" s="177"/>
      <c r="XJ23" s="177"/>
      <c r="XK23" s="177"/>
      <c r="XL23" s="177"/>
      <c r="XM23" s="177"/>
      <c r="XN23" s="177"/>
      <c r="XO23" s="177"/>
      <c r="XP23" s="177"/>
      <c r="XQ23" s="177"/>
      <c r="XR23" s="177"/>
      <c r="XS23" s="177"/>
      <c r="XT23" s="177"/>
      <c r="XU23" s="177"/>
      <c r="XV23" s="177"/>
      <c r="XW23" s="177"/>
      <c r="XX23" s="177"/>
      <c r="XY23" s="177"/>
      <c r="XZ23" s="177"/>
      <c r="YA23" s="177"/>
      <c r="YB23" s="177"/>
      <c r="YC23" s="177"/>
      <c r="YD23" s="177"/>
      <c r="YE23" s="177"/>
      <c r="YF23" s="177"/>
      <c r="YG23" s="177"/>
      <c r="YH23" s="177"/>
      <c r="YI23" s="177"/>
      <c r="YJ23" s="177"/>
      <c r="YK23" s="177"/>
      <c r="YL23" s="177"/>
      <c r="YM23" s="177"/>
      <c r="YN23" s="177"/>
      <c r="YO23" s="177"/>
      <c r="YP23" s="177"/>
      <c r="YQ23" s="177"/>
      <c r="YR23" s="177"/>
      <c r="YS23" s="177"/>
      <c r="YT23" s="177"/>
      <c r="YU23" s="177"/>
      <c r="YV23" s="177"/>
      <c r="YW23" s="177"/>
      <c r="YX23" s="177"/>
      <c r="YY23" s="177"/>
      <c r="YZ23" s="177"/>
      <c r="ZA23" s="177"/>
      <c r="ZB23" s="177"/>
      <c r="ZC23" s="177"/>
      <c r="ZD23" s="177"/>
      <c r="ZE23" s="177"/>
      <c r="ZF23" s="177"/>
      <c r="ZG23" s="177"/>
      <c r="ZH23" s="177"/>
      <c r="ZI23" s="177"/>
      <c r="ZJ23" s="177"/>
      <c r="ZK23" s="177"/>
      <c r="ZL23" s="177"/>
      <c r="ZM23" s="177"/>
      <c r="ZN23" s="177"/>
      <c r="ZO23" s="177"/>
      <c r="ZP23" s="177"/>
      <c r="ZQ23" s="177"/>
      <c r="ZR23" s="177"/>
      <c r="ZS23" s="177"/>
      <c r="ZT23" s="177"/>
      <c r="ZU23" s="177"/>
      <c r="ZV23" s="177"/>
      <c r="ZW23" s="177"/>
      <c r="ZX23" s="177"/>
      <c r="ZY23" s="177"/>
      <c r="ZZ23" s="177"/>
      <c r="AAA23" s="177"/>
      <c r="AAB23" s="177"/>
      <c r="AAC23" s="177"/>
      <c r="AAD23" s="177"/>
      <c r="AAE23" s="177"/>
      <c r="AAF23" s="177"/>
      <c r="AAG23" s="177"/>
      <c r="AAH23" s="177"/>
      <c r="AAI23" s="177"/>
      <c r="AAJ23" s="177"/>
      <c r="AAK23" s="177"/>
      <c r="AAL23" s="177"/>
      <c r="AAM23" s="177"/>
      <c r="AAN23" s="177"/>
      <c r="AAO23" s="177"/>
      <c r="AAP23" s="177"/>
      <c r="AAQ23" s="177"/>
      <c r="AAR23" s="177"/>
      <c r="AAS23" s="177"/>
      <c r="AAT23" s="177"/>
      <c r="AAU23" s="177"/>
      <c r="AAV23" s="177"/>
      <c r="AAW23" s="177"/>
      <c r="AAX23" s="177"/>
      <c r="AAY23" s="177"/>
      <c r="AAZ23" s="177"/>
      <c r="ABA23" s="177"/>
      <c r="ABB23" s="177"/>
      <c r="ABC23" s="177"/>
      <c r="ABD23" s="177"/>
      <c r="ABE23" s="177"/>
      <c r="ABF23" s="177"/>
      <c r="ABG23" s="177"/>
      <c r="ABH23" s="177"/>
      <c r="ABI23" s="177"/>
      <c r="ABJ23" s="177"/>
      <c r="ABK23" s="177"/>
      <c r="ABL23" s="177"/>
      <c r="ABM23" s="177"/>
      <c r="ABN23" s="177"/>
      <c r="ABO23" s="177"/>
      <c r="ABP23" s="177"/>
      <c r="ABQ23" s="177"/>
      <c r="ABR23" s="177"/>
      <c r="ABS23" s="177"/>
      <c r="ABT23" s="177"/>
      <c r="ABU23" s="177"/>
      <c r="ABV23" s="177"/>
      <c r="ABW23" s="177"/>
      <c r="ABX23" s="177"/>
      <c r="ABY23" s="177"/>
      <c r="ABZ23" s="177"/>
      <c r="ACA23" s="177"/>
      <c r="ACB23" s="177"/>
      <c r="ACC23" s="177"/>
      <c r="ACD23" s="177"/>
      <c r="ACE23" s="177"/>
      <c r="ACF23" s="177"/>
      <c r="ACG23" s="177"/>
      <c r="ACH23" s="177"/>
      <c r="ACI23" s="177"/>
      <c r="ACJ23" s="177"/>
      <c r="ACK23" s="177"/>
      <c r="ACL23" s="177"/>
      <c r="ACM23" s="177"/>
      <c r="ACN23" s="177"/>
      <c r="ACO23" s="177"/>
      <c r="ACP23" s="177"/>
      <c r="ACQ23" s="177"/>
      <c r="ACR23" s="177"/>
      <c r="ACS23" s="177"/>
      <c r="ACT23" s="177"/>
      <c r="ACU23" s="177"/>
      <c r="ACV23" s="177"/>
      <c r="ACW23" s="177"/>
      <c r="ACX23" s="177"/>
      <c r="ACY23" s="177"/>
      <c r="ACZ23" s="177"/>
      <c r="ADA23" s="177"/>
      <c r="ADB23" s="177"/>
      <c r="ADC23" s="177"/>
      <c r="ADD23" s="177"/>
      <c r="ADE23" s="177"/>
      <c r="ADF23" s="177"/>
      <c r="ADG23" s="177"/>
      <c r="ADH23" s="177"/>
      <c r="ADI23" s="177"/>
      <c r="ADJ23" s="177"/>
      <c r="ADK23" s="177"/>
      <c r="ADL23" s="177"/>
      <c r="ADM23" s="177"/>
      <c r="ADN23" s="177"/>
      <c r="ADO23" s="177"/>
      <c r="ADP23" s="177"/>
      <c r="ADQ23" s="177"/>
      <c r="ADR23" s="177"/>
      <c r="ADS23" s="177"/>
      <c r="ADT23" s="177"/>
      <c r="ADU23" s="177"/>
      <c r="ADV23" s="177"/>
      <c r="ADW23" s="177"/>
      <c r="ADX23" s="177"/>
      <c r="ADY23" s="177"/>
      <c r="ADZ23" s="177"/>
      <c r="AEA23" s="177"/>
      <c r="AEB23" s="177"/>
      <c r="AEC23" s="177"/>
      <c r="AED23" s="177"/>
      <c r="AEE23" s="177"/>
      <c r="AEF23" s="177"/>
      <c r="AEG23" s="177"/>
      <c r="AEH23" s="177"/>
      <c r="AEI23" s="177"/>
      <c r="AEJ23" s="177"/>
      <c r="AEK23" s="177"/>
      <c r="AEL23" s="177"/>
      <c r="AEM23" s="177"/>
      <c r="AEN23" s="177"/>
      <c r="AEO23" s="177"/>
      <c r="AEP23" s="177"/>
      <c r="AEQ23" s="177"/>
      <c r="AER23" s="177"/>
      <c r="AES23" s="177"/>
      <c r="AET23" s="177"/>
      <c r="AEU23" s="177"/>
      <c r="AEV23" s="177"/>
      <c r="AEW23" s="177"/>
      <c r="AEX23" s="177"/>
      <c r="AEY23" s="177"/>
      <c r="AEZ23" s="177"/>
      <c r="AFA23" s="177"/>
      <c r="AFB23" s="177"/>
      <c r="AFC23" s="177"/>
      <c r="AFD23" s="177"/>
      <c r="AFE23" s="177"/>
      <c r="AFF23" s="177"/>
      <c r="AFG23" s="177"/>
      <c r="AFH23" s="177"/>
      <c r="AFI23" s="177"/>
      <c r="AFJ23" s="177"/>
      <c r="AFK23" s="177"/>
      <c r="AFL23" s="177"/>
      <c r="AFM23" s="177"/>
      <c r="AFN23" s="177"/>
      <c r="AFO23" s="177"/>
      <c r="AFP23" s="177"/>
      <c r="AFQ23" s="177"/>
      <c r="AFR23" s="177"/>
      <c r="AFS23" s="177"/>
      <c r="AFT23" s="177"/>
      <c r="AFU23" s="177"/>
      <c r="AFV23" s="177"/>
      <c r="AFW23" s="177"/>
      <c r="AFX23" s="177"/>
      <c r="AFY23" s="177"/>
      <c r="AFZ23" s="177"/>
      <c r="AGA23" s="177"/>
      <c r="AGB23" s="177"/>
      <c r="AGC23" s="177"/>
      <c r="AGD23" s="177"/>
      <c r="AGE23" s="177"/>
      <c r="AGF23" s="177"/>
      <c r="AGG23" s="177"/>
      <c r="AGH23" s="177"/>
      <c r="AGI23" s="177"/>
      <c r="AGJ23" s="177"/>
      <c r="AGK23" s="177"/>
      <c r="AGL23" s="177"/>
      <c r="AGM23" s="177"/>
      <c r="AGN23" s="177"/>
      <c r="AGO23" s="177"/>
      <c r="AGP23" s="177"/>
      <c r="AGQ23" s="177"/>
      <c r="AGR23" s="177"/>
      <c r="AGS23" s="177"/>
      <c r="AGT23" s="177"/>
      <c r="AGU23" s="177"/>
      <c r="AGV23" s="177"/>
      <c r="AGW23" s="177"/>
      <c r="AGX23" s="177"/>
      <c r="AGY23" s="177"/>
      <c r="AGZ23" s="177"/>
      <c r="AHA23" s="177"/>
      <c r="AHB23" s="177"/>
      <c r="AHC23" s="177"/>
      <c r="AHD23" s="177"/>
      <c r="AHE23" s="177"/>
      <c r="AHF23" s="177"/>
      <c r="AHG23" s="177"/>
      <c r="AHH23" s="177"/>
      <c r="AHI23" s="177"/>
      <c r="AHJ23" s="177"/>
      <c r="AHK23" s="177"/>
      <c r="AHL23" s="177"/>
      <c r="AHM23" s="177"/>
      <c r="AHN23" s="177"/>
      <c r="AHO23" s="177"/>
      <c r="AHP23" s="177"/>
      <c r="AHQ23" s="177"/>
      <c r="AHR23" s="177"/>
      <c r="AHS23" s="177"/>
      <c r="AHT23" s="177"/>
      <c r="AHU23" s="177"/>
      <c r="AHV23" s="177"/>
      <c r="AHW23" s="177"/>
      <c r="AHX23" s="177"/>
      <c r="AHY23" s="177"/>
      <c r="AHZ23" s="177"/>
      <c r="AIA23" s="177"/>
      <c r="AIB23" s="177"/>
      <c r="AIC23" s="177"/>
      <c r="AID23" s="177"/>
      <c r="AIE23" s="177"/>
      <c r="AIF23" s="177"/>
      <c r="AIG23" s="177"/>
      <c r="AIH23" s="177"/>
      <c r="AII23" s="177"/>
      <c r="AIJ23" s="177"/>
      <c r="AIK23" s="177"/>
      <c r="AIL23" s="177"/>
      <c r="AIM23" s="177"/>
      <c r="AIN23" s="177"/>
      <c r="AIO23" s="177"/>
      <c r="AIP23" s="177"/>
      <c r="AIQ23" s="177"/>
      <c r="AIR23" s="177"/>
      <c r="AIS23" s="177"/>
      <c r="AIT23" s="177"/>
      <c r="AIU23" s="177"/>
      <c r="AIV23" s="177"/>
      <c r="AIW23" s="177"/>
      <c r="AIX23" s="177"/>
      <c r="AIY23" s="177"/>
      <c r="AIZ23" s="177"/>
      <c r="AJA23" s="177"/>
      <c r="AJB23" s="177"/>
      <c r="AJC23" s="177"/>
      <c r="AJD23" s="177"/>
      <c r="AJE23" s="177"/>
      <c r="AJF23" s="177"/>
      <c r="AJG23" s="177"/>
      <c r="AJH23" s="177"/>
      <c r="AJI23" s="177"/>
      <c r="AJJ23" s="177"/>
      <c r="AJK23" s="177"/>
      <c r="AJL23" s="177"/>
      <c r="AJM23" s="177"/>
      <c r="AJN23" s="177"/>
      <c r="AJO23" s="177"/>
      <c r="AJP23" s="177"/>
      <c r="AJQ23" s="177"/>
      <c r="AJR23" s="177"/>
      <c r="AJS23" s="177"/>
      <c r="AJT23" s="177"/>
      <c r="AJU23" s="177"/>
      <c r="AJV23" s="177"/>
      <c r="AJW23" s="177"/>
      <c r="AJX23" s="177"/>
      <c r="AJY23" s="177"/>
      <c r="AJZ23" s="177"/>
      <c r="AKA23" s="177"/>
      <c r="AKB23" s="177"/>
      <c r="AKC23" s="177"/>
      <c r="AKD23" s="177"/>
      <c r="AKE23" s="177"/>
      <c r="AKF23" s="177"/>
      <c r="AKG23" s="177"/>
      <c r="AKH23" s="177"/>
      <c r="AKI23" s="177"/>
      <c r="AKJ23" s="177"/>
      <c r="AKK23" s="177"/>
      <c r="AKL23" s="177"/>
      <c r="AKM23" s="177"/>
      <c r="AKN23" s="177"/>
      <c r="AKO23" s="177"/>
      <c r="AKP23" s="177"/>
      <c r="AKQ23" s="177"/>
      <c r="AKR23" s="177"/>
      <c r="AKS23" s="177"/>
      <c r="AKT23" s="177"/>
      <c r="AKU23" s="177"/>
      <c r="AKV23" s="177"/>
      <c r="AKW23" s="177"/>
      <c r="AKX23" s="177"/>
      <c r="AKY23" s="177"/>
      <c r="AKZ23" s="177"/>
      <c r="ALA23" s="177"/>
      <c r="ALB23" s="177"/>
      <c r="ALC23" s="177"/>
      <c r="ALD23" s="177"/>
      <c r="ALE23" s="177"/>
      <c r="ALF23" s="177"/>
      <c r="ALG23" s="177"/>
      <c r="ALH23" s="177"/>
      <c r="ALI23" s="177"/>
      <c r="ALJ23" s="177"/>
      <c r="ALK23" s="177"/>
      <c r="ALL23" s="177"/>
      <c r="ALM23" s="177"/>
      <c r="ALN23" s="177"/>
      <c r="ALO23" s="177"/>
      <c r="ALP23" s="177"/>
      <c r="ALQ23" s="177"/>
      <c r="ALR23" s="177"/>
      <c r="ALS23" s="177"/>
      <c r="ALT23" s="177"/>
      <c r="ALU23" s="177"/>
      <c r="ALV23" s="177"/>
      <c r="ALW23" s="177"/>
      <c r="ALX23" s="177"/>
      <c r="ALY23" s="177"/>
      <c r="ALZ23" s="177"/>
      <c r="AMA23" s="177"/>
      <c r="AMB23" s="177"/>
      <c r="AMC23" s="177"/>
      <c r="AMD23" s="177"/>
      <c r="AME23" s="177"/>
      <c r="AMF23" s="177"/>
      <c r="AMG23" s="177"/>
      <c r="AMH23" s="177"/>
      <c r="AMI23" s="177"/>
      <c r="AMJ23" s="177"/>
      <c r="AMK23" s="177"/>
      <c r="AML23" s="177"/>
      <c r="AMM23" s="177"/>
      <c r="AMN23" s="177"/>
      <c r="AMO23" s="177"/>
      <c r="AMP23" s="177"/>
      <c r="AMQ23" s="177"/>
      <c r="AMR23" s="177"/>
      <c r="AMS23" s="177"/>
      <c r="AMT23" s="177"/>
      <c r="AMU23" s="177"/>
      <c r="AMV23" s="177"/>
      <c r="AMW23" s="177"/>
      <c r="AMX23" s="177"/>
      <c r="AMY23" s="177"/>
      <c r="AMZ23" s="177"/>
      <c r="ANA23" s="177"/>
      <c r="ANB23" s="177"/>
      <c r="ANC23" s="177"/>
      <c r="AND23" s="177"/>
      <c r="ANE23" s="177"/>
      <c r="ANF23" s="177"/>
      <c r="ANG23" s="177"/>
      <c r="ANH23" s="177"/>
      <c r="ANI23" s="177"/>
      <c r="ANJ23" s="177"/>
      <c r="ANK23" s="177"/>
      <c r="ANL23" s="177"/>
      <c r="ANM23" s="177"/>
      <c r="ANN23" s="177"/>
      <c r="ANO23" s="177"/>
      <c r="ANP23" s="177"/>
      <c r="ANQ23" s="177"/>
      <c r="ANR23" s="177"/>
      <c r="ANS23" s="177"/>
      <c r="ANT23" s="177"/>
      <c r="ANU23" s="177"/>
      <c r="ANV23" s="177"/>
      <c r="ANW23" s="177"/>
      <c r="ANX23" s="177"/>
      <c r="ANY23" s="177"/>
      <c r="ANZ23" s="177"/>
      <c r="AOA23" s="177"/>
      <c r="AOB23" s="177"/>
      <c r="AOC23" s="177"/>
      <c r="AOD23" s="177"/>
      <c r="AOE23" s="177"/>
      <c r="AOF23" s="177"/>
      <c r="AOG23" s="177"/>
      <c r="AOH23" s="177"/>
      <c r="AOI23" s="177"/>
      <c r="AOJ23" s="177"/>
      <c r="AOK23" s="177"/>
      <c r="AOL23" s="177"/>
      <c r="AOM23" s="177"/>
      <c r="AON23" s="177"/>
      <c r="AOO23" s="177"/>
      <c r="AOP23" s="177"/>
      <c r="AOQ23" s="177"/>
      <c r="AOR23" s="177"/>
      <c r="AOS23" s="177"/>
      <c r="AOT23" s="177"/>
      <c r="AOU23" s="177"/>
      <c r="AOV23" s="177"/>
      <c r="AOW23" s="177"/>
      <c r="AOX23" s="177"/>
      <c r="AOY23" s="177"/>
      <c r="AOZ23" s="177"/>
      <c r="APA23" s="177"/>
      <c r="APB23" s="177"/>
      <c r="APC23" s="177"/>
      <c r="APD23" s="177"/>
      <c r="APE23" s="177"/>
      <c r="APF23" s="177"/>
      <c r="APG23" s="177"/>
      <c r="APH23" s="177"/>
      <c r="API23" s="177"/>
      <c r="APJ23" s="177"/>
      <c r="APK23" s="177"/>
      <c r="APL23" s="177"/>
      <c r="APM23" s="177"/>
      <c r="APN23" s="177"/>
      <c r="APO23" s="177"/>
      <c r="APP23" s="177"/>
      <c r="APQ23" s="177"/>
      <c r="APR23" s="177"/>
      <c r="APS23" s="177"/>
      <c r="APT23" s="177"/>
      <c r="APU23" s="177"/>
      <c r="APV23" s="177"/>
      <c r="APW23" s="177"/>
      <c r="APX23" s="177"/>
      <c r="APY23" s="177"/>
      <c r="APZ23" s="177"/>
      <c r="AQA23" s="177"/>
      <c r="AQB23" s="177"/>
      <c r="AQC23" s="177"/>
      <c r="AQD23" s="177"/>
      <c r="AQE23" s="177"/>
      <c r="AQF23" s="177"/>
      <c r="AQG23" s="177"/>
      <c r="AQH23" s="177"/>
      <c r="AQI23" s="177"/>
      <c r="AQJ23" s="177"/>
      <c r="AQK23" s="177"/>
      <c r="AQL23" s="177"/>
      <c r="AQM23" s="177"/>
      <c r="AQN23" s="177"/>
      <c r="AQO23" s="177"/>
      <c r="AQP23" s="177"/>
      <c r="AQQ23" s="177"/>
      <c r="AQR23" s="177"/>
      <c r="AQS23" s="177"/>
      <c r="AQT23" s="177"/>
      <c r="AQU23" s="177"/>
      <c r="AQV23" s="177"/>
      <c r="AQW23" s="177"/>
      <c r="AQX23" s="177"/>
      <c r="AQY23" s="177"/>
      <c r="AQZ23" s="177"/>
      <c r="ARA23" s="177"/>
      <c r="ARB23" s="177"/>
      <c r="ARC23" s="177"/>
      <c r="ARD23" s="177"/>
      <c r="ARE23" s="177"/>
      <c r="ARF23" s="177"/>
      <c r="ARG23" s="177"/>
      <c r="ARH23" s="177"/>
      <c r="ARI23" s="177"/>
      <c r="ARJ23" s="177"/>
      <c r="ARK23" s="177"/>
      <c r="ARL23" s="177"/>
      <c r="ARM23" s="177"/>
      <c r="ARN23" s="177"/>
      <c r="ARO23" s="177"/>
      <c r="ARP23" s="177"/>
      <c r="ARQ23" s="177"/>
      <c r="ARR23" s="177"/>
      <c r="ARS23" s="177"/>
      <c r="ART23" s="177"/>
      <c r="ARU23" s="177"/>
      <c r="ARV23" s="177"/>
      <c r="ARW23" s="177"/>
      <c r="ARX23" s="177"/>
      <c r="ARY23" s="177"/>
      <c r="ARZ23" s="177"/>
      <c r="ASA23" s="177"/>
      <c r="ASB23" s="177"/>
      <c r="ASC23" s="177"/>
      <c r="ASD23" s="177"/>
      <c r="ASE23" s="177"/>
      <c r="ASF23" s="177"/>
      <c r="ASG23" s="177"/>
      <c r="ASH23" s="177"/>
      <c r="ASI23" s="177"/>
      <c r="ASJ23" s="177"/>
      <c r="ASK23" s="177"/>
      <c r="ASL23" s="177"/>
      <c r="ASM23" s="177"/>
      <c r="ASN23" s="177"/>
      <c r="ASO23" s="177"/>
      <c r="ASP23" s="177"/>
      <c r="ASQ23" s="177"/>
      <c r="ASR23" s="177"/>
      <c r="ASS23" s="177"/>
      <c r="AST23" s="177"/>
      <c r="ASU23" s="177"/>
      <c r="ASV23" s="177"/>
      <c r="ASW23" s="177"/>
      <c r="ASX23" s="177"/>
      <c r="ASY23" s="177"/>
      <c r="ASZ23" s="177"/>
      <c r="ATA23" s="177"/>
      <c r="ATB23" s="177"/>
      <c r="ATC23" s="177"/>
      <c r="ATD23" s="177"/>
      <c r="ATE23" s="177"/>
      <c r="ATF23" s="177"/>
      <c r="ATG23" s="177"/>
      <c r="ATH23" s="177"/>
      <c r="ATI23" s="177"/>
      <c r="ATJ23" s="177"/>
      <c r="ATK23" s="177"/>
      <c r="ATL23" s="177"/>
      <c r="ATM23" s="177"/>
      <c r="ATN23" s="177"/>
      <c r="ATO23" s="177"/>
      <c r="ATP23" s="177"/>
      <c r="ATQ23" s="177"/>
      <c r="ATR23" s="177"/>
      <c r="ATS23" s="177"/>
      <c r="ATT23" s="177"/>
      <c r="ATU23" s="177"/>
      <c r="ATV23" s="177"/>
      <c r="ATW23" s="177"/>
      <c r="ATX23" s="177"/>
      <c r="ATY23" s="177"/>
      <c r="ATZ23" s="177"/>
      <c r="AUA23" s="177"/>
      <c r="AUB23" s="177"/>
      <c r="AUC23" s="177"/>
      <c r="AUD23" s="177"/>
      <c r="AUE23" s="177"/>
      <c r="AUF23" s="177"/>
      <c r="AUG23" s="177"/>
      <c r="AUH23" s="177"/>
      <c r="AUI23" s="177"/>
      <c r="AUJ23" s="177"/>
      <c r="AUK23" s="177"/>
      <c r="AUL23" s="177"/>
      <c r="AUM23" s="177"/>
      <c r="AUN23" s="177"/>
      <c r="AUO23" s="177"/>
      <c r="AUP23" s="177"/>
      <c r="AUQ23" s="177"/>
      <c r="AUR23" s="177"/>
      <c r="AUS23" s="177"/>
      <c r="AUT23" s="177"/>
      <c r="AUU23" s="177"/>
      <c r="AUV23" s="177"/>
      <c r="AUW23" s="177"/>
      <c r="AUX23" s="177"/>
      <c r="AUY23" s="177"/>
      <c r="AUZ23" s="177"/>
      <c r="AVA23" s="177"/>
      <c r="AVB23" s="177"/>
      <c r="AVC23" s="177"/>
      <c r="AVD23" s="177"/>
      <c r="AVE23" s="177"/>
      <c r="AVF23" s="177"/>
      <c r="AVG23" s="177"/>
      <c r="AVH23" s="177"/>
      <c r="AVI23" s="177"/>
      <c r="AVJ23" s="177"/>
      <c r="AVK23" s="177"/>
      <c r="AVL23" s="177"/>
      <c r="AVM23" s="177"/>
      <c r="AVN23" s="177"/>
      <c r="AVO23" s="177"/>
      <c r="AVP23" s="177"/>
      <c r="AVQ23" s="177"/>
      <c r="AVR23" s="177"/>
      <c r="AVS23" s="177"/>
      <c r="AVT23" s="177"/>
      <c r="AVU23" s="177"/>
      <c r="AVV23" s="177"/>
      <c r="AVW23" s="177"/>
      <c r="AVX23" s="177"/>
      <c r="AVY23" s="177"/>
      <c r="AVZ23" s="177"/>
      <c r="AWA23" s="177"/>
      <c r="AWB23" s="177"/>
      <c r="AWC23" s="177"/>
      <c r="AWD23" s="177"/>
      <c r="AWE23" s="177"/>
      <c r="AWF23" s="177"/>
      <c r="AWG23" s="177"/>
      <c r="AWH23" s="177"/>
      <c r="AWI23" s="177"/>
      <c r="AWJ23" s="177"/>
      <c r="AWK23" s="177"/>
      <c r="AWL23" s="177"/>
      <c r="AWM23" s="177"/>
      <c r="AWN23" s="177"/>
      <c r="AWO23" s="177"/>
      <c r="AWP23" s="177"/>
      <c r="AWQ23" s="177"/>
      <c r="AWR23" s="177"/>
      <c r="AWS23" s="177"/>
      <c r="AWT23" s="177"/>
      <c r="AWU23" s="177"/>
      <c r="AWV23" s="177"/>
      <c r="AWW23" s="177"/>
      <c r="AWX23" s="177"/>
      <c r="AWY23" s="177"/>
      <c r="AWZ23" s="177"/>
      <c r="AXA23" s="177"/>
      <c r="AXB23" s="177"/>
      <c r="AXC23" s="177"/>
      <c r="AXD23" s="177"/>
      <c r="AXE23" s="177"/>
      <c r="AXF23" s="177"/>
      <c r="AXG23" s="177"/>
      <c r="AXH23" s="177"/>
      <c r="AXI23" s="177"/>
      <c r="AXJ23" s="177"/>
      <c r="AXK23" s="177"/>
      <c r="AXL23" s="177"/>
      <c r="AXM23" s="177"/>
      <c r="AXN23" s="177"/>
      <c r="AXO23" s="177"/>
      <c r="AXP23" s="177"/>
      <c r="AXQ23" s="177"/>
      <c r="AXR23" s="177"/>
      <c r="AXS23" s="177"/>
      <c r="AXT23" s="177"/>
      <c r="AXU23" s="177"/>
      <c r="AXV23" s="177"/>
      <c r="AXW23" s="177"/>
      <c r="AXX23" s="177"/>
      <c r="AXY23" s="177"/>
      <c r="AXZ23" s="177"/>
      <c r="AYA23" s="177"/>
      <c r="AYB23" s="177"/>
      <c r="AYC23" s="177"/>
      <c r="AYD23" s="177"/>
      <c r="AYE23" s="177"/>
      <c r="AYF23" s="177"/>
      <c r="AYG23" s="177"/>
      <c r="AYH23" s="177"/>
      <c r="AYI23" s="177"/>
      <c r="AYJ23" s="177"/>
      <c r="AYK23" s="177"/>
      <c r="AYL23" s="177"/>
      <c r="AYM23" s="177"/>
      <c r="AYN23" s="177"/>
      <c r="AYO23" s="177"/>
      <c r="AYP23" s="177"/>
      <c r="AYQ23" s="177"/>
      <c r="AYR23" s="177"/>
      <c r="AYS23" s="177"/>
      <c r="AYT23" s="177"/>
      <c r="AYU23" s="177"/>
      <c r="AYV23" s="177"/>
      <c r="AYW23" s="177"/>
      <c r="AYX23" s="177"/>
      <c r="AYY23" s="177"/>
      <c r="AYZ23" s="177"/>
      <c r="AZA23" s="177"/>
      <c r="AZB23" s="177"/>
      <c r="AZC23" s="177"/>
      <c r="AZD23" s="177"/>
      <c r="AZE23" s="177"/>
      <c r="AZF23" s="177"/>
      <c r="AZG23" s="177"/>
      <c r="AZH23" s="177"/>
      <c r="AZI23" s="177"/>
      <c r="AZJ23" s="177"/>
      <c r="AZK23" s="177"/>
      <c r="AZL23" s="177"/>
      <c r="AZM23" s="177"/>
      <c r="AZN23" s="177"/>
      <c r="AZO23" s="177"/>
      <c r="AZP23" s="177"/>
      <c r="AZQ23" s="177"/>
      <c r="AZR23" s="177"/>
      <c r="AZS23" s="177"/>
      <c r="AZT23" s="177"/>
      <c r="AZU23" s="177"/>
      <c r="AZV23" s="177"/>
      <c r="AZW23" s="177"/>
      <c r="AZX23" s="177"/>
      <c r="AZY23" s="177"/>
      <c r="AZZ23" s="177"/>
      <c r="BAA23" s="177"/>
      <c r="BAB23" s="177"/>
      <c r="BAC23" s="177"/>
      <c r="BAD23" s="177"/>
      <c r="BAE23" s="177"/>
      <c r="BAF23" s="177"/>
      <c r="BAG23" s="177"/>
      <c r="BAH23" s="177"/>
      <c r="BAI23" s="177"/>
      <c r="BAJ23" s="177"/>
      <c r="BAK23" s="177"/>
      <c r="BAL23" s="177"/>
      <c r="BAM23" s="177"/>
      <c r="BAN23" s="177"/>
      <c r="BAO23" s="177"/>
      <c r="BAP23" s="177"/>
      <c r="BAQ23" s="177"/>
      <c r="BAR23" s="177"/>
      <c r="BAS23" s="177"/>
      <c r="BAT23" s="177"/>
      <c r="BAU23" s="177"/>
      <c r="BAV23" s="177"/>
      <c r="BAW23" s="177"/>
      <c r="BAX23" s="177"/>
      <c r="BAY23" s="177"/>
      <c r="BAZ23" s="177"/>
      <c r="BBA23" s="177"/>
      <c r="BBB23" s="177"/>
      <c r="BBC23" s="177"/>
      <c r="BBD23" s="177"/>
      <c r="BBE23" s="177"/>
      <c r="BBF23" s="177"/>
      <c r="BBG23" s="177"/>
      <c r="BBH23" s="177"/>
      <c r="BBI23" s="177"/>
      <c r="BBJ23" s="177"/>
      <c r="BBK23" s="177"/>
      <c r="BBL23" s="177"/>
      <c r="BBM23" s="177"/>
      <c r="BBN23" s="177"/>
      <c r="BBO23" s="177"/>
      <c r="BBP23" s="177"/>
      <c r="BBQ23" s="177"/>
      <c r="BBR23" s="177"/>
      <c r="BBS23" s="177"/>
      <c r="BBT23" s="177"/>
      <c r="BBU23" s="177"/>
      <c r="BBV23" s="177"/>
      <c r="BBW23" s="177"/>
      <c r="BBX23" s="177"/>
      <c r="BBY23" s="177"/>
      <c r="BBZ23" s="177"/>
      <c r="BCA23" s="177"/>
      <c r="BCB23" s="177"/>
      <c r="BCC23" s="177"/>
      <c r="BCD23" s="177"/>
      <c r="BCE23" s="177"/>
      <c r="BCF23" s="177"/>
      <c r="BCG23" s="177"/>
      <c r="BCH23" s="177"/>
      <c r="BCI23" s="177"/>
      <c r="BCJ23" s="177"/>
      <c r="BCK23" s="177"/>
      <c r="BCL23" s="177"/>
      <c r="BCM23" s="177"/>
      <c r="BCN23" s="177"/>
      <c r="BCO23" s="177"/>
      <c r="BCP23" s="177"/>
      <c r="BCQ23" s="177"/>
      <c r="BCR23" s="177"/>
      <c r="BCS23" s="177"/>
      <c r="BCT23" s="177"/>
      <c r="BCU23" s="177"/>
      <c r="BCV23" s="177"/>
      <c r="BCW23" s="177"/>
      <c r="BCX23" s="177"/>
      <c r="BCY23" s="177"/>
      <c r="BCZ23" s="177"/>
      <c r="BDA23" s="177"/>
      <c r="BDB23" s="177"/>
      <c r="BDC23" s="177"/>
      <c r="BDD23" s="177"/>
      <c r="BDE23" s="177"/>
      <c r="BDF23" s="177"/>
      <c r="BDG23" s="177"/>
      <c r="BDH23" s="177"/>
      <c r="BDI23" s="177"/>
      <c r="BDJ23" s="177"/>
      <c r="BDK23" s="177"/>
      <c r="BDL23" s="177"/>
      <c r="BDM23" s="177"/>
      <c r="BDN23" s="177"/>
      <c r="BDO23" s="177"/>
      <c r="BDP23" s="177"/>
      <c r="BDQ23" s="177"/>
      <c r="BDR23" s="177"/>
      <c r="BDS23" s="177"/>
      <c r="BDT23" s="177"/>
      <c r="BDU23" s="177"/>
      <c r="BDV23" s="177"/>
      <c r="BDW23" s="177"/>
      <c r="BDX23" s="177"/>
      <c r="BDY23" s="177"/>
      <c r="BDZ23" s="177"/>
      <c r="BEA23" s="177"/>
      <c r="BEB23" s="177"/>
      <c r="BEC23" s="177"/>
      <c r="BED23" s="177"/>
      <c r="BEE23" s="177"/>
      <c r="BEF23" s="177"/>
      <c r="BEG23" s="177"/>
      <c r="BEH23" s="177"/>
      <c r="BEI23" s="177"/>
      <c r="BEJ23" s="177"/>
      <c r="BEK23" s="177"/>
      <c r="BEL23" s="177"/>
      <c r="BEM23" s="177"/>
      <c r="BEN23" s="177"/>
      <c r="BEO23" s="177"/>
      <c r="BEP23" s="177"/>
      <c r="BEQ23" s="177"/>
      <c r="BER23" s="177"/>
      <c r="BES23" s="177"/>
      <c r="BET23" s="177"/>
      <c r="BEU23" s="177"/>
      <c r="BEV23" s="177"/>
      <c r="BEW23" s="177"/>
      <c r="BEX23" s="177"/>
      <c r="BEY23" s="177"/>
      <c r="BEZ23" s="177"/>
      <c r="BFA23" s="177"/>
      <c r="BFB23" s="177"/>
      <c r="BFC23" s="177"/>
      <c r="BFD23" s="177"/>
      <c r="BFE23" s="177"/>
      <c r="BFF23" s="177"/>
      <c r="BFG23" s="177"/>
      <c r="BFH23" s="177"/>
      <c r="BFI23" s="177"/>
      <c r="BFJ23" s="177"/>
      <c r="BFK23" s="177"/>
      <c r="BFL23" s="177"/>
      <c r="BFM23" s="177"/>
      <c r="BFN23" s="177"/>
      <c r="BFO23" s="177"/>
      <c r="BFP23" s="177"/>
      <c r="BFQ23" s="177"/>
      <c r="BFR23" s="177"/>
      <c r="BFS23" s="177"/>
      <c r="BFT23" s="177"/>
      <c r="BFU23" s="177"/>
      <c r="BFV23" s="177"/>
      <c r="BFW23" s="177"/>
      <c r="BFX23" s="177"/>
      <c r="BFY23" s="177"/>
      <c r="BFZ23" s="177"/>
      <c r="BGA23" s="177"/>
      <c r="BGB23" s="177"/>
      <c r="BGC23" s="177"/>
      <c r="BGD23" s="177"/>
      <c r="BGE23" s="177"/>
      <c r="BGF23" s="177"/>
      <c r="BGG23" s="177"/>
      <c r="BGH23" s="177"/>
      <c r="BGI23" s="177"/>
      <c r="BGJ23" s="177"/>
      <c r="BGK23" s="177"/>
      <c r="BGL23" s="177"/>
      <c r="BGM23" s="177"/>
      <c r="BGN23" s="177"/>
      <c r="BGO23" s="177"/>
      <c r="BGP23" s="177"/>
      <c r="BGQ23" s="177"/>
      <c r="BGR23" s="177"/>
      <c r="BGS23" s="177"/>
      <c r="BGT23" s="177"/>
      <c r="BGU23" s="177"/>
      <c r="BGV23" s="177"/>
      <c r="BGW23" s="177"/>
      <c r="BGX23" s="177"/>
      <c r="BGY23" s="177"/>
      <c r="BGZ23" s="177"/>
      <c r="BHA23" s="177"/>
      <c r="BHB23" s="177"/>
      <c r="BHC23" s="177"/>
      <c r="BHD23" s="177"/>
      <c r="BHE23" s="177"/>
      <c r="BHF23" s="177"/>
      <c r="BHG23" s="177"/>
      <c r="BHH23" s="177"/>
      <c r="BHI23" s="177"/>
      <c r="BHJ23" s="177"/>
      <c r="BHK23" s="177"/>
      <c r="BHL23" s="177"/>
      <c r="BHM23" s="177"/>
      <c r="BHN23" s="177"/>
      <c r="BHO23" s="177"/>
      <c r="BHP23" s="177"/>
      <c r="BHQ23" s="177"/>
      <c r="BHR23" s="177"/>
      <c r="BHS23" s="177"/>
      <c r="BHT23" s="177"/>
      <c r="BHU23" s="177"/>
      <c r="BHV23" s="177"/>
      <c r="BHW23" s="177"/>
      <c r="BHX23" s="177"/>
      <c r="BHY23" s="177"/>
      <c r="BHZ23" s="177"/>
      <c r="BIA23" s="177"/>
      <c r="BIB23" s="177"/>
      <c r="BIC23" s="177"/>
      <c r="BID23" s="177"/>
      <c r="BIE23" s="177"/>
      <c r="BIF23" s="177"/>
      <c r="BIG23" s="177"/>
      <c r="BIH23" s="177"/>
      <c r="BII23" s="177"/>
      <c r="BIJ23" s="177"/>
      <c r="BIK23" s="177"/>
      <c r="BIL23" s="177"/>
      <c r="BIM23" s="177"/>
      <c r="BIN23" s="177"/>
      <c r="BIO23" s="177"/>
      <c r="BIP23" s="177"/>
      <c r="BIQ23" s="177"/>
      <c r="BIR23" s="177"/>
      <c r="BIS23" s="177"/>
      <c r="BIT23" s="177"/>
      <c r="BIU23" s="177"/>
      <c r="BIV23" s="177"/>
      <c r="BIW23" s="177"/>
      <c r="BIX23" s="177"/>
      <c r="BIY23" s="177"/>
      <c r="BIZ23" s="177"/>
      <c r="BJA23" s="177"/>
      <c r="BJB23" s="177"/>
      <c r="BJC23" s="177"/>
      <c r="BJD23" s="177"/>
      <c r="BJE23" s="177"/>
      <c r="BJF23" s="177"/>
      <c r="BJG23" s="177"/>
      <c r="BJH23" s="177"/>
      <c r="BJI23" s="177"/>
      <c r="BJJ23" s="177"/>
      <c r="BJK23" s="177"/>
      <c r="BJL23" s="177"/>
      <c r="BJM23" s="177"/>
      <c r="BJN23" s="177"/>
      <c r="BJO23" s="177"/>
      <c r="BJP23" s="177"/>
      <c r="BJQ23" s="177"/>
      <c r="BJR23" s="177"/>
      <c r="BJS23" s="177"/>
      <c r="BJT23" s="177"/>
      <c r="BJU23" s="177"/>
      <c r="BJV23" s="177"/>
      <c r="BJW23" s="177"/>
      <c r="BJX23" s="177"/>
      <c r="BJY23" s="177"/>
      <c r="BJZ23" s="177"/>
      <c r="BKA23" s="177"/>
      <c r="BKB23" s="177"/>
      <c r="BKC23" s="177"/>
      <c r="BKD23" s="177"/>
      <c r="BKE23" s="177"/>
      <c r="BKF23" s="177"/>
      <c r="BKG23" s="177"/>
      <c r="BKH23" s="177"/>
      <c r="BKI23" s="177"/>
      <c r="BKJ23" s="177"/>
      <c r="BKK23" s="177"/>
      <c r="BKL23" s="177"/>
      <c r="BKM23" s="177"/>
      <c r="BKN23" s="177"/>
      <c r="BKO23" s="177"/>
      <c r="BKP23" s="177"/>
      <c r="BKQ23" s="177"/>
      <c r="BKR23" s="177"/>
      <c r="BKS23" s="177"/>
      <c r="BKT23" s="177"/>
      <c r="BKU23" s="177"/>
      <c r="BKV23" s="177"/>
      <c r="BKW23" s="177"/>
      <c r="BKX23" s="177"/>
      <c r="BKY23" s="177"/>
      <c r="BKZ23" s="177"/>
      <c r="BLA23" s="177"/>
      <c r="BLB23" s="177"/>
      <c r="BLC23" s="177"/>
      <c r="BLD23" s="177"/>
      <c r="BLE23" s="177"/>
      <c r="BLF23" s="177"/>
      <c r="BLG23" s="177"/>
      <c r="BLH23" s="177"/>
      <c r="BLI23" s="177"/>
      <c r="BLJ23" s="177"/>
      <c r="BLK23" s="177"/>
      <c r="BLL23" s="177"/>
      <c r="BLM23" s="177"/>
      <c r="BLN23" s="177"/>
      <c r="BLO23" s="177"/>
      <c r="BLP23" s="177"/>
      <c r="BLQ23" s="177"/>
      <c r="BLR23" s="177"/>
      <c r="BLS23" s="177"/>
      <c r="BLT23" s="177"/>
      <c r="BLU23" s="177"/>
      <c r="BLV23" s="177"/>
      <c r="BLW23" s="177"/>
      <c r="BLX23" s="177"/>
      <c r="BLY23" s="177"/>
      <c r="BLZ23" s="177"/>
      <c r="BMA23" s="177"/>
      <c r="BMB23" s="177"/>
      <c r="BMC23" s="177"/>
      <c r="BMD23" s="177"/>
      <c r="BME23" s="177"/>
      <c r="BMF23" s="177"/>
      <c r="BMG23" s="177"/>
      <c r="BMH23" s="177"/>
      <c r="BMI23" s="177"/>
      <c r="BMJ23" s="177"/>
      <c r="BMK23" s="177"/>
      <c r="BML23" s="177"/>
      <c r="BMM23" s="177"/>
      <c r="BMN23" s="177"/>
      <c r="BMO23" s="177"/>
      <c r="BMP23" s="177"/>
      <c r="BMQ23" s="177"/>
      <c r="BMR23" s="177"/>
      <c r="BMS23" s="177"/>
      <c r="BMT23" s="177"/>
      <c r="BMU23" s="177"/>
      <c r="BMV23" s="177"/>
      <c r="BMW23" s="177"/>
      <c r="BMX23" s="177"/>
      <c r="BMY23" s="177"/>
      <c r="BMZ23" s="177"/>
      <c r="BNA23" s="177"/>
      <c r="BNB23" s="177"/>
      <c r="BNC23" s="177"/>
      <c r="BND23" s="177"/>
      <c r="BNE23" s="177"/>
      <c r="BNF23" s="177"/>
      <c r="BNG23" s="177"/>
      <c r="BNH23" s="177"/>
      <c r="BNI23" s="177"/>
      <c r="BNJ23" s="177"/>
      <c r="BNK23" s="177"/>
      <c r="BNL23" s="177"/>
      <c r="BNM23" s="177"/>
      <c r="BNN23" s="177"/>
      <c r="BNO23" s="177"/>
      <c r="BNP23" s="177"/>
      <c r="BNQ23" s="177"/>
      <c r="BNR23" s="177"/>
      <c r="BNS23" s="177"/>
      <c r="BNT23" s="177"/>
      <c r="BNU23" s="177"/>
      <c r="BNV23" s="177"/>
      <c r="BNW23" s="177"/>
      <c r="BNX23" s="177"/>
      <c r="BNY23" s="177"/>
      <c r="BNZ23" s="177"/>
      <c r="BOA23" s="177"/>
      <c r="BOB23" s="177"/>
      <c r="BOC23" s="177"/>
      <c r="BOD23" s="177"/>
      <c r="BOE23" s="177"/>
      <c r="BOF23" s="177"/>
      <c r="BOG23" s="177"/>
      <c r="BOH23" s="177"/>
      <c r="BOI23" s="177"/>
      <c r="BOJ23" s="177"/>
      <c r="BOK23" s="177"/>
      <c r="BOL23" s="177"/>
      <c r="BOM23" s="177"/>
      <c r="BON23" s="177"/>
      <c r="BOO23" s="177"/>
      <c r="BOP23" s="177"/>
      <c r="BOQ23" s="177"/>
      <c r="BOR23" s="177"/>
      <c r="BOS23" s="177"/>
      <c r="BOT23" s="177"/>
      <c r="BOU23" s="177"/>
      <c r="BOV23" s="177"/>
      <c r="BOW23" s="177"/>
      <c r="BOX23" s="177"/>
      <c r="BOY23" s="177"/>
      <c r="BOZ23" s="177"/>
      <c r="BPA23" s="177"/>
      <c r="BPB23" s="177"/>
      <c r="BPC23" s="177"/>
      <c r="BPD23" s="177"/>
      <c r="BPE23" s="177"/>
      <c r="BPF23" s="177"/>
      <c r="BPG23" s="177"/>
      <c r="BPH23" s="177"/>
      <c r="BPI23" s="177"/>
      <c r="BPJ23" s="177"/>
      <c r="BPK23" s="177"/>
      <c r="BPL23" s="177"/>
      <c r="BPM23" s="177"/>
      <c r="BPN23" s="177"/>
      <c r="BPO23" s="177"/>
      <c r="BPP23" s="177"/>
      <c r="BPQ23" s="177"/>
      <c r="BPR23" s="177"/>
      <c r="BPS23" s="177"/>
      <c r="BPT23" s="177"/>
      <c r="BPU23" s="177"/>
      <c r="BPV23" s="177"/>
      <c r="BPW23" s="177"/>
      <c r="BPX23" s="177"/>
      <c r="BPY23" s="177"/>
      <c r="BPZ23" s="177"/>
      <c r="BQA23" s="177"/>
      <c r="BQB23" s="177"/>
      <c r="BQC23" s="177"/>
      <c r="BQD23" s="177"/>
      <c r="BQE23" s="177"/>
      <c r="BQF23" s="177"/>
      <c r="BQG23" s="177"/>
      <c r="BQH23" s="177"/>
      <c r="BQI23" s="177"/>
      <c r="BQJ23" s="177"/>
      <c r="BQK23" s="177"/>
      <c r="BQL23" s="177"/>
      <c r="BQM23" s="177"/>
      <c r="BQN23" s="177"/>
      <c r="BQO23" s="177"/>
      <c r="BQP23" s="177"/>
      <c r="BQQ23" s="177"/>
      <c r="BQR23" s="177"/>
      <c r="BQS23" s="177"/>
      <c r="BQT23" s="177"/>
      <c r="BQU23" s="177"/>
      <c r="BQV23" s="177"/>
      <c r="BQW23" s="177"/>
      <c r="BQX23" s="177"/>
      <c r="BQY23" s="177"/>
      <c r="BQZ23" s="177"/>
      <c r="BRA23" s="177"/>
      <c r="BRB23" s="177"/>
      <c r="BRC23" s="177"/>
      <c r="BRD23" s="177"/>
      <c r="BRE23" s="177"/>
      <c r="BRF23" s="177"/>
      <c r="BRG23" s="177"/>
      <c r="BRH23" s="177"/>
      <c r="BRI23" s="177"/>
      <c r="BRJ23" s="177"/>
      <c r="BRK23" s="177"/>
      <c r="BRL23" s="177"/>
      <c r="BRM23" s="177"/>
      <c r="BRN23" s="177"/>
      <c r="BRO23" s="177"/>
      <c r="BRP23" s="177"/>
      <c r="BRQ23" s="177"/>
      <c r="BRR23" s="177"/>
      <c r="BRS23" s="177"/>
      <c r="BRT23" s="177"/>
      <c r="BRU23" s="177"/>
      <c r="BRV23" s="177"/>
      <c r="BRW23" s="177"/>
      <c r="BRX23" s="177"/>
      <c r="BRY23" s="177"/>
      <c r="BRZ23" s="177"/>
      <c r="BSA23" s="177"/>
      <c r="BSB23" s="177"/>
      <c r="BSC23" s="177"/>
      <c r="BSD23" s="177"/>
      <c r="BSE23" s="177"/>
      <c r="BSF23" s="177"/>
      <c r="BSG23" s="177"/>
      <c r="BSH23" s="177"/>
      <c r="BSI23" s="177"/>
      <c r="BSJ23" s="177"/>
      <c r="BSK23" s="177"/>
      <c r="BSL23" s="177"/>
      <c r="BSM23" s="177"/>
      <c r="BSN23" s="177"/>
      <c r="BSO23" s="177"/>
      <c r="BSP23" s="177"/>
      <c r="BSQ23" s="177"/>
      <c r="BSR23" s="177"/>
      <c r="BSS23" s="177"/>
      <c r="BST23" s="177"/>
      <c r="BSU23" s="177"/>
      <c r="BSV23" s="177"/>
      <c r="BSW23" s="177"/>
      <c r="BSX23" s="177"/>
      <c r="BSY23" s="177"/>
      <c r="BSZ23" s="177"/>
      <c r="BTA23" s="177"/>
      <c r="BTB23" s="177"/>
      <c r="BTC23" s="177"/>
      <c r="BTD23" s="177"/>
      <c r="BTE23" s="177"/>
      <c r="BTF23" s="177"/>
      <c r="BTG23" s="177"/>
      <c r="BTH23" s="177"/>
      <c r="BTI23" s="177"/>
      <c r="BTJ23" s="177"/>
      <c r="BTK23" s="177"/>
      <c r="BTL23" s="177"/>
      <c r="BTM23" s="177"/>
      <c r="BTN23" s="177"/>
      <c r="BTO23" s="177"/>
      <c r="BTP23" s="177"/>
      <c r="BTQ23" s="177"/>
      <c r="BTR23" s="177"/>
      <c r="BTS23" s="177"/>
      <c r="BTT23" s="177"/>
      <c r="BTU23" s="177"/>
      <c r="BTV23" s="177"/>
      <c r="BTW23" s="177"/>
      <c r="BTX23" s="177"/>
      <c r="BTY23" s="177"/>
      <c r="BTZ23" s="177"/>
      <c r="BUA23" s="177"/>
      <c r="BUB23" s="177"/>
      <c r="BUC23" s="177"/>
      <c r="BUD23" s="177"/>
      <c r="BUE23" s="177"/>
      <c r="BUF23" s="177"/>
      <c r="BUG23" s="177"/>
      <c r="BUH23" s="177"/>
      <c r="BUI23" s="177"/>
      <c r="BUJ23" s="177"/>
      <c r="BUK23" s="177"/>
      <c r="BUL23" s="177"/>
      <c r="BUM23" s="177"/>
      <c r="BUN23" s="177"/>
      <c r="BUO23" s="177"/>
      <c r="BUP23" s="177"/>
      <c r="BUQ23" s="177"/>
      <c r="BUR23" s="177"/>
      <c r="BUS23" s="177"/>
      <c r="BUT23" s="177"/>
      <c r="BUU23" s="177"/>
      <c r="BUV23" s="177"/>
      <c r="BUW23" s="177"/>
      <c r="BUX23" s="177"/>
      <c r="BUY23" s="177"/>
      <c r="BUZ23" s="177"/>
      <c r="BVA23" s="177"/>
      <c r="BVB23" s="177"/>
      <c r="BVC23" s="177"/>
      <c r="BVD23" s="177"/>
      <c r="BVE23" s="177"/>
      <c r="BVF23" s="177"/>
      <c r="BVG23" s="177"/>
      <c r="BVH23" s="177"/>
      <c r="BVI23" s="177"/>
      <c r="BVJ23" s="177"/>
      <c r="BVK23" s="177"/>
      <c r="BVL23" s="177"/>
      <c r="BVM23" s="177"/>
      <c r="BVN23" s="177"/>
      <c r="BVO23" s="177"/>
      <c r="BVP23" s="177"/>
      <c r="BVQ23" s="177"/>
      <c r="BVR23" s="177"/>
      <c r="BVS23" s="177"/>
      <c r="BVT23" s="177"/>
      <c r="BVU23" s="177"/>
      <c r="BVV23" s="177"/>
      <c r="BVW23" s="177"/>
      <c r="BVX23" s="177"/>
      <c r="BVY23" s="177"/>
      <c r="BVZ23" s="177"/>
      <c r="BWA23" s="177"/>
      <c r="BWB23" s="177"/>
      <c r="BWC23" s="177"/>
      <c r="BWD23" s="177"/>
      <c r="BWE23" s="177"/>
      <c r="BWF23" s="177"/>
      <c r="BWG23" s="177"/>
      <c r="BWH23" s="177"/>
      <c r="BWI23" s="177"/>
      <c r="BWJ23" s="177"/>
      <c r="BWK23" s="177"/>
      <c r="BWL23" s="177"/>
      <c r="BWM23" s="177"/>
      <c r="BWN23" s="177"/>
      <c r="BWO23" s="177"/>
      <c r="BWP23" s="177"/>
      <c r="BWQ23" s="177"/>
      <c r="BWR23" s="177"/>
      <c r="BWS23" s="177"/>
      <c r="BWT23" s="177"/>
      <c r="BWU23" s="177"/>
      <c r="BWV23" s="177"/>
      <c r="BWW23" s="177"/>
      <c r="BWX23" s="177"/>
      <c r="BWY23" s="177"/>
      <c r="BWZ23" s="177"/>
      <c r="BXA23" s="177"/>
      <c r="BXB23" s="177"/>
      <c r="BXC23" s="177"/>
      <c r="BXD23" s="177"/>
      <c r="BXE23" s="177"/>
      <c r="BXF23" s="177"/>
      <c r="BXG23" s="177"/>
      <c r="BXH23" s="177"/>
      <c r="BXI23" s="177"/>
      <c r="BXJ23" s="177"/>
      <c r="BXK23" s="177"/>
      <c r="BXL23" s="177"/>
      <c r="BXM23" s="177"/>
      <c r="BXN23" s="177"/>
      <c r="BXO23" s="177"/>
      <c r="BXP23" s="177"/>
      <c r="BXQ23" s="177"/>
      <c r="BXR23" s="177"/>
      <c r="BXS23" s="177"/>
      <c r="BXT23" s="177"/>
      <c r="BXU23" s="177"/>
      <c r="BXV23" s="177"/>
      <c r="BXW23" s="177"/>
      <c r="BXX23" s="177"/>
      <c r="BXY23" s="177"/>
      <c r="BXZ23" s="177"/>
      <c r="BYA23" s="177"/>
      <c r="BYB23" s="177"/>
      <c r="BYC23" s="177"/>
      <c r="BYD23" s="177"/>
      <c r="BYE23" s="177"/>
      <c r="BYF23" s="177"/>
      <c r="BYG23" s="177"/>
      <c r="BYH23" s="177"/>
      <c r="BYI23" s="177"/>
      <c r="BYJ23" s="177"/>
      <c r="BYK23" s="177"/>
      <c r="BYL23" s="177"/>
      <c r="BYM23" s="177"/>
      <c r="BYN23" s="177"/>
      <c r="BYO23" s="177"/>
      <c r="BYP23" s="177"/>
      <c r="BYQ23" s="177"/>
      <c r="BYR23" s="177"/>
      <c r="BYS23" s="177"/>
      <c r="BYT23" s="177"/>
      <c r="BYU23" s="177"/>
      <c r="BYV23" s="177"/>
      <c r="BYW23" s="177"/>
      <c r="BYX23" s="177"/>
      <c r="BYY23" s="177"/>
      <c r="BYZ23" s="177"/>
      <c r="BZA23" s="177"/>
      <c r="BZB23" s="177"/>
      <c r="BZC23" s="177"/>
      <c r="BZD23" s="177"/>
      <c r="BZE23" s="177"/>
      <c r="BZF23" s="177"/>
      <c r="BZG23" s="177"/>
      <c r="BZH23" s="177"/>
      <c r="BZI23" s="177"/>
      <c r="BZJ23" s="177"/>
      <c r="BZK23" s="177"/>
      <c r="BZL23" s="177"/>
      <c r="BZM23" s="177"/>
      <c r="BZN23" s="177"/>
      <c r="BZO23" s="177"/>
      <c r="BZP23" s="177"/>
      <c r="BZQ23" s="177"/>
      <c r="BZR23" s="177"/>
      <c r="BZS23" s="177"/>
      <c r="BZT23" s="177"/>
      <c r="BZU23" s="177"/>
      <c r="BZV23" s="177"/>
      <c r="BZW23" s="177"/>
      <c r="BZX23" s="177"/>
      <c r="BZY23" s="177"/>
      <c r="BZZ23" s="177"/>
      <c r="CAA23" s="177"/>
      <c r="CAB23" s="177"/>
      <c r="CAC23" s="177"/>
      <c r="CAD23" s="177"/>
      <c r="CAE23" s="177"/>
      <c r="CAF23" s="177"/>
      <c r="CAG23" s="177"/>
      <c r="CAH23" s="177"/>
      <c r="CAI23" s="177"/>
      <c r="CAJ23" s="177"/>
      <c r="CAK23" s="177"/>
      <c r="CAL23" s="177"/>
      <c r="CAM23" s="177"/>
      <c r="CAN23" s="177"/>
      <c r="CAO23" s="177"/>
      <c r="CAP23" s="177"/>
      <c r="CAQ23" s="177"/>
      <c r="CAR23" s="177"/>
      <c r="CAS23" s="177"/>
      <c r="CAT23" s="177"/>
      <c r="CAU23" s="177"/>
      <c r="CAV23" s="177"/>
      <c r="CAW23" s="177"/>
      <c r="CAX23" s="177"/>
      <c r="CAY23" s="177"/>
      <c r="CAZ23" s="177"/>
      <c r="CBA23" s="177"/>
      <c r="CBB23" s="177"/>
      <c r="CBC23" s="177"/>
      <c r="CBD23" s="177"/>
      <c r="CBE23" s="177"/>
      <c r="CBF23" s="177"/>
      <c r="CBG23" s="177"/>
      <c r="CBH23" s="177"/>
      <c r="CBI23" s="177"/>
      <c r="CBJ23" s="177"/>
      <c r="CBK23" s="177"/>
      <c r="CBL23" s="177"/>
      <c r="CBM23" s="177"/>
      <c r="CBN23" s="177"/>
      <c r="CBO23" s="177"/>
      <c r="CBP23" s="177"/>
      <c r="CBQ23" s="177"/>
      <c r="CBR23" s="177"/>
      <c r="CBS23" s="177"/>
      <c r="CBT23" s="177"/>
      <c r="CBU23" s="177"/>
      <c r="CBV23" s="177"/>
      <c r="CBW23" s="177"/>
      <c r="CBX23" s="177"/>
      <c r="CBY23" s="177"/>
      <c r="CBZ23" s="177"/>
      <c r="CCA23" s="177"/>
      <c r="CCB23" s="177"/>
      <c r="CCC23" s="177"/>
      <c r="CCD23" s="177"/>
      <c r="CCE23" s="177"/>
      <c r="CCF23" s="177"/>
      <c r="CCG23" s="177"/>
      <c r="CCH23" s="177"/>
      <c r="CCI23" s="177"/>
      <c r="CCJ23" s="177"/>
      <c r="CCK23" s="177"/>
      <c r="CCL23" s="177"/>
      <c r="CCM23" s="177"/>
      <c r="CCN23" s="177"/>
      <c r="CCO23" s="177"/>
      <c r="CCP23" s="177"/>
      <c r="CCQ23" s="177"/>
      <c r="CCR23" s="177"/>
      <c r="CCS23" s="177"/>
      <c r="CCT23" s="177"/>
      <c r="CCU23" s="177"/>
      <c r="CCV23" s="177"/>
      <c r="CCW23" s="177"/>
      <c r="CCX23" s="177"/>
      <c r="CCY23" s="177"/>
      <c r="CCZ23" s="177"/>
      <c r="CDA23" s="177"/>
      <c r="CDB23" s="177"/>
      <c r="CDC23" s="177"/>
      <c r="CDD23" s="177"/>
      <c r="CDE23" s="177"/>
      <c r="CDF23" s="177"/>
      <c r="CDG23" s="177"/>
      <c r="CDH23" s="177"/>
      <c r="CDI23" s="177"/>
      <c r="CDJ23" s="177"/>
      <c r="CDK23" s="177"/>
      <c r="CDL23" s="177"/>
      <c r="CDM23" s="177"/>
      <c r="CDN23" s="177"/>
      <c r="CDO23" s="177"/>
      <c r="CDP23" s="177"/>
      <c r="CDQ23" s="177"/>
      <c r="CDR23" s="177"/>
      <c r="CDS23" s="177"/>
      <c r="CDT23" s="177"/>
      <c r="CDU23" s="177"/>
      <c r="CDV23" s="177"/>
      <c r="CDW23" s="177"/>
      <c r="CDX23" s="177"/>
      <c r="CDY23" s="177"/>
      <c r="CDZ23" s="177"/>
      <c r="CEA23" s="177"/>
      <c r="CEB23" s="177"/>
      <c r="CEC23" s="177"/>
      <c r="CED23" s="177"/>
      <c r="CEE23" s="177"/>
      <c r="CEF23" s="177"/>
      <c r="CEG23" s="177"/>
      <c r="CEH23" s="177"/>
      <c r="CEI23" s="177"/>
      <c r="CEJ23" s="177"/>
      <c r="CEK23" s="177"/>
      <c r="CEL23" s="177"/>
      <c r="CEM23" s="177"/>
      <c r="CEN23" s="177"/>
      <c r="CEO23" s="177"/>
      <c r="CEP23" s="177"/>
      <c r="CEQ23" s="177"/>
      <c r="CER23" s="177"/>
      <c r="CES23" s="177"/>
      <c r="CET23" s="177"/>
      <c r="CEU23" s="177"/>
      <c r="CEV23" s="177"/>
      <c r="CEW23" s="177"/>
      <c r="CEX23" s="177"/>
      <c r="CEY23" s="177"/>
      <c r="CEZ23" s="177"/>
      <c r="CFA23" s="177"/>
      <c r="CFB23" s="177"/>
      <c r="CFC23" s="177"/>
      <c r="CFD23" s="177"/>
      <c r="CFE23" s="177"/>
      <c r="CFF23" s="177"/>
      <c r="CFG23" s="177"/>
      <c r="CFH23" s="177"/>
      <c r="CFI23" s="177"/>
      <c r="CFJ23" s="177"/>
      <c r="CFK23" s="177"/>
      <c r="CFL23" s="177"/>
      <c r="CFM23" s="177"/>
      <c r="CFN23" s="177"/>
      <c r="CFO23" s="177"/>
      <c r="CFP23" s="177"/>
      <c r="CFQ23" s="177"/>
      <c r="CFR23" s="177"/>
      <c r="CFS23" s="177"/>
      <c r="CFT23" s="177"/>
      <c r="CFU23" s="177"/>
      <c r="CFV23" s="177"/>
      <c r="CFW23" s="177"/>
      <c r="CFX23" s="177"/>
      <c r="CFY23" s="177"/>
      <c r="CFZ23" s="177"/>
      <c r="CGA23" s="177"/>
      <c r="CGB23" s="177"/>
      <c r="CGC23" s="177"/>
      <c r="CGD23" s="177"/>
      <c r="CGE23" s="177"/>
      <c r="CGF23" s="177"/>
      <c r="CGG23" s="177"/>
      <c r="CGH23" s="177"/>
      <c r="CGI23" s="177"/>
      <c r="CGJ23" s="177"/>
      <c r="CGK23" s="177"/>
      <c r="CGL23" s="177"/>
      <c r="CGM23" s="177"/>
      <c r="CGN23" s="177"/>
      <c r="CGO23" s="177"/>
      <c r="CGP23" s="177"/>
      <c r="CGQ23" s="177"/>
      <c r="CGR23" s="177"/>
      <c r="CGS23" s="177"/>
      <c r="CGT23" s="177"/>
      <c r="CGU23" s="177"/>
      <c r="CGV23" s="177"/>
      <c r="CGW23" s="177"/>
      <c r="CGX23" s="177"/>
      <c r="CGY23" s="177"/>
      <c r="CGZ23" s="177"/>
      <c r="CHA23" s="177"/>
      <c r="CHB23" s="177"/>
      <c r="CHC23" s="177"/>
      <c r="CHD23" s="177"/>
      <c r="CHE23" s="177"/>
      <c r="CHF23" s="177"/>
      <c r="CHG23" s="177"/>
      <c r="CHH23" s="177"/>
      <c r="CHI23" s="177"/>
      <c r="CHJ23" s="177"/>
      <c r="CHK23" s="177"/>
      <c r="CHL23" s="177"/>
      <c r="CHM23" s="177"/>
      <c r="CHN23" s="177"/>
      <c r="CHO23" s="177"/>
      <c r="CHP23" s="177"/>
      <c r="CHQ23" s="177"/>
      <c r="CHR23" s="177"/>
      <c r="CHS23" s="177"/>
      <c r="CHT23" s="177"/>
      <c r="CHU23" s="177"/>
      <c r="CHV23" s="177"/>
      <c r="CHW23" s="177"/>
      <c r="CHX23" s="177"/>
      <c r="CHY23" s="177"/>
      <c r="CHZ23" s="177"/>
      <c r="CIA23" s="177"/>
      <c r="CIB23" s="177"/>
      <c r="CIC23" s="177"/>
      <c r="CID23" s="177"/>
      <c r="CIE23" s="177"/>
      <c r="CIF23" s="177"/>
      <c r="CIG23" s="177"/>
      <c r="CIH23" s="177"/>
      <c r="CII23" s="177"/>
      <c r="CIJ23" s="177"/>
      <c r="CIK23" s="177"/>
      <c r="CIL23" s="177"/>
      <c r="CIM23" s="177"/>
      <c r="CIN23" s="177"/>
      <c r="CIO23" s="177"/>
      <c r="CIP23" s="177"/>
      <c r="CIQ23" s="177"/>
      <c r="CIR23" s="177"/>
      <c r="CIS23" s="177"/>
      <c r="CIT23" s="177"/>
      <c r="CIU23" s="177"/>
      <c r="CIV23" s="177"/>
      <c r="CIW23" s="177"/>
      <c r="CIX23" s="177"/>
      <c r="CIY23" s="177"/>
      <c r="CIZ23" s="177"/>
      <c r="CJA23" s="177"/>
      <c r="CJB23" s="177"/>
      <c r="CJC23" s="177"/>
      <c r="CJD23" s="177"/>
      <c r="CJE23" s="177"/>
      <c r="CJF23" s="177"/>
      <c r="CJG23" s="177"/>
      <c r="CJH23" s="177"/>
      <c r="CJI23" s="177"/>
      <c r="CJJ23" s="177"/>
      <c r="CJK23" s="177"/>
      <c r="CJL23" s="177"/>
      <c r="CJM23" s="177"/>
      <c r="CJN23" s="177"/>
      <c r="CJO23" s="177"/>
      <c r="CJP23" s="177"/>
      <c r="CJQ23" s="177"/>
      <c r="CJR23" s="177"/>
      <c r="CJS23" s="177"/>
      <c r="CJT23" s="177"/>
      <c r="CJU23" s="177"/>
      <c r="CJV23" s="177"/>
      <c r="CJW23" s="177"/>
      <c r="CJX23" s="177"/>
      <c r="CJY23" s="177"/>
      <c r="CJZ23" s="177"/>
      <c r="CKA23" s="177"/>
      <c r="CKB23" s="177"/>
      <c r="CKC23" s="177"/>
      <c r="CKD23" s="177"/>
      <c r="CKE23" s="177"/>
      <c r="CKF23" s="177"/>
      <c r="CKG23" s="177"/>
      <c r="CKH23" s="177"/>
      <c r="CKI23" s="177"/>
      <c r="CKJ23" s="177"/>
      <c r="CKK23" s="177"/>
      <c r="CKL23" s="177"/>
      <c r="CKM23" s="177"/>
      <c r="CKN23" s="177"/>
      <c r="CKO23" s="177"/>
      <c r="CKP23" s="177"/>
      <c r="CKQ23" s="177"/>
      <c r="CKR23" s="177"/>
      <c r="CKS23" s="177"/>
      <c r="CKT23" s="177"/>
      <c r="CKU23" s="177"/>
      <c r="CKV23" s="177"/>
      <c r="CKW23" s="177"/>
      <c r="CKX23" s="177"/>
      <c r="CKY23" s="177"/>
      <c r="CKZ23" s="177"/>
      <c r="CLA23" s="177"/>
      <c r="CLB23" s="177"/>
      <c r="CLC23" s="177"/>
      <c r="CLD23" s="177"/>
      <c r="CLE23" s="177"/>
      <c r="CLF23" s="177"/>
      <c r="CLG23" s="177"/>
      <c r="CLH23" s="177"/>
      <c r="CLI23" s="177"/>
      <c r="CLJ23" s="177"/>
      <c r="CLK23" s="177"/>
      <c r="CLL23" s="177"/>
      <c r="CLM23" s="177"/>
      <c r="CLN23" s="177"/>
      <c r="CLO23" s="177"/>
      <c r="CLP23" s="177"/>
      <c r="CLQ23" s="177"/>
      <c r="CLR23" s="177"/>
      <c r="CLS23" s="177"/>
      <c r="CLT23" s="177"/>
      <c r="CLU23" s="177"/>
      <c r="CLV23" s="177"/>
      <c r="CLW23" s="177"/>
      <c r="CLX23" s="177"/>
      <c r="CLY23" s="177"/>
      <c r="CLZ23" s="177"/>
      <c r="CMA23" s="177"/>
      <c r="CMB23" s="177"/>
      <c r="CMC23" s="177"/>
      <c r="CMD23" s="177"/>
      <c r="CME23" s="177"/>
      <c r="CMF23" s="177"/>
      <c r="CMG23" s="177"/>
      <c r="CMH23" s="177"/>
      <c r="CMI23" s="177"/>
      <c r="CMJ23" s="177"/>
      <c r="CMK23" s="177"/>
      <c r="CML23" s="177"/>
      <c r="CMM23" s="177"/>
      <c r="CMN23" s="177"/>
      <c r="CMO23" s="177"/>
      <c r="CMP23" s="177"/>
      <c r="CMQ23" s="177"/>
      <c r="CMR23" s="177"/>
      <c r="CMS23" s="177"/>
      <c r="CMT23" s="177"/>
      <c r="CMU23" s="177"/>
      <c r="CMV23" s="177"/>
      <c r="CMW23" s="177"/>
      <c r="CMX23" s="177"/>
      <c r="CMY23" s="177"/>
      <c r="CMZ23" s="177"/>
      <c r="CNA23" s="177"/>
      <c r="CNB23" s="177"/>
      <c r="CNC23" s="177"/>
      <c r="CND23" s="177"/>
      <c r="CNE23" s="177"/>
      <c r="CNF23" s="177"/>
      <c r="CNG23" s="177"/>
      <c r="CNH23" s="177"/>
      <c r="CNI23" s="177"/>
      <c r="CNJ23" s="177"/>
      <c r="CNK23" s="177"/>
      <c r="CNL23" s="177"/>
      <c r="CNM23" s="177"/>
      <c r="CNN23" s="177"/>
      <c r="CNO23" s="177"/>
      <c r="CNP23" s="177"/>
      <c r="CNQ23" s="177"/>
      <c r="CNR23" s="177"/>
      <c r="CNS23" s="177"/>
      <c r="CNT23" s="177"/>
      <c r="CNU23" s="177"/>
      <c r="CNV23" s="177"/>
      <c r="CNW23" s="177"/>
      <c r="CNX23" s="177"/>
      <c r="CNY23" s="177"/>
      <c r="CNZ23" s="177"/>
      <c r="COA23" s="177"/>
      <c r="COB23" s="177"/>
      <c r="COC23" s="177"/>
      <c r="COD23" s="177"/>
      <c r="COE23" s="177"/>
      <c r="COF23" s="177"/>
      <c r="COG23" s="177"/>
      <c r="COH23" s="177"/>
      <c r="COI23" s="177"/>
      <c r="COJ23" s="177"/>
      <c r="COK23" s="177"/>
      <c r="COL23" s="177"/>
      <c r="COM23" s="177"/>
      <c r="CON23" s="177"/>
      <c r="COO23" s="177"/>
      <c r="COP23" s="177"/>
      <c r="COQ23" s="177"/>
      <c r="COR23" s="177"/>
      <c r="COS23" s="177"/>
      <c r="COT23" s="177"/>
      <c r="COU23" s="177"/>
      <c r="COV23" s="177"/>
      <c r="COW23" s="177"/>
      <c r="COX23" s="177"/>
      <c r="COY23" s="177"/>
      <c r="COZ23" s="177"/>
      <c r="CPA23" s="177"/>
      <c r="CPB23" s="177"/>
      <c r="CPC23" s="177"/>
      <c r="CPD23" s="177"/>
      <c r="CPE23" s="177"/>
      <c r="CPF23" s="177"/>
      <c r="CPG23" s="177"/>
      <c r="CPH23" s="177"/>
      <c r="CPI23" s="177"/>
      <c r="CPJ23" s="177"/>
      <c r="CPK23" s="177"/>
      <c r="CPL23" s="177"/>
      <c r="CPM23" s="177"/>
      <c r="CPN23" s="177"/>
      <c r="CPO23" s="177"/>
      <c r="CPP23" s="177"/>
      <c r="CPQ23" s="177"/>
      <c r="CPR23" s="177"/>
      <c r="CPS23" s="177"/>
      <c r="CPT23" s="177"/>
      <c r="CPU23" s="177"/>
      <c r="CPV23" s="177"/>
      <c r="CPW23" s="177"/>
      <c r="CPX23" s="177"/>
      <c r="CPY23" s="177"/>
      <c r="CPZ23" s="177"/>
      <c r="CQA23" s="177"/>
      <c r="CQB23" s="177"/>
      <c r="CQC23" s="177"/>
      <c r="CQD23" s="177"/>
      <c r="CQE23" s="177"/>
      <c r="CQF23" s="177"/>
      <c r="CQG23" s="177"/>
      <c r="CQH23" s="177"/>
      <c r="CQI23" s="177"/>
      <c r="CQJ23" s="177"/>
      <c r="CQK23" s="177"/>
      <c r="CQL23" s="177"/>
      <c r="CQM23" s="177"/>
      <c r="CQN23" s="177"/>
      <c r="CQO23" s="177"/>
      <c r="CQP23" s="177"/>
      <c r="CQQ23" s="177"/>
      <c r="CQR23" s="177"/>
      <c r="CQS23" s="177"/>
      <c r="CQT23" s="177"/>
      <c r="CQU23" s="177"/>
      <c r="CQV23" s="177"/>
      <c r="CQW23" s="177"/>
      <c r="CQX23" s="177"/>
      <c r="CQY23" s="177"/>
      <c r="CQZ23" s="177"/>
      <c r="CRA23" s="177"/>
      <c r="CRB23" s="177"/>
      <c r="CRC23" s="177"/>
      <c r="CRD23" s="177"/>
      <c r="CRE23" s="177"/>
      <c r="CRF23" s="177"/>
      <c r="CRG23" s="177"/>
      <c r="CRH23" s="177"/>
      <c r="CRI23" s="177"/>
      <c r="CRJ23" s="177"/>
      <c r="CRK23" s="177"/>
      <c r="CRL23" s="177"/>
      <c r="CRM23" s="177"/>
      <c r="CRN23" s="177"/>
      <c r="CRO23" s="177"/>
      <c r="CRP23" s="177"/>
      <c r="CRQ23" s="177"/>
      <c r="CRR23" s="177"/>
      <c r="CRS23" s="177"/>
      <c r="CRT23" s="177"/>
      <c r="CRU23" s="177"/>
      <c r="CRV23" s="177"/>
      <c r="CRW23" s="177"/>
      <c r="CRX23" s="177"/>
      <c r="CRY23" s="177"/>
      <c r="CRZ23" s="177"/>
      <c r="CSA23" s="177"/>
      <c r="CSB23" s="177"/>
      <c r="CSC23" s="177"/>
      <c r="CSD23" s="177"/>
      <c r="CSE23" s="177"/>
      <c r="CSF23" s="177"/>
      <c r="CSG23" s="177"/>
      <c r="CSH23" s="177"/>
      <c r="CSI23" s="177"/>
      <c r="CSJ23" s="177"/>
      <c r="CSK23" s="177"/>
      <c r="CSL23" s="177"/>
      <c r="CSM23" s="177"/>
      <c r="CSN23" s="177"/>
      <c r="CSO23" s="177"/>
      <c r="CSP23" s="177"/>
      <c r="CSQ23" s="177"/>
      <c r="CSR23" s="177"/>
      <c r="CSS23" s="177"/>
      <c r="CST23" s="177"/>
      <c r="CSU23" s="177"/>
      <c r="CSV23" s="177"/>
      <c r="CSW23" s="177"/>
      <c r="CSX23" s="177"/>
      <c r="CSY23" s="177"/>
      <c r="CSZ23" s="177"/>
      <c r="CTA23" s="177"/>
      <c r="CTB23" s="177"/>
      <c r="CTC23" s="177"/>
      <c r="CTD23" s="177"/>
      <c r="CTE23" s="177"/>
      <c r="CTF23" s="177"/>
      <c r="CTG23" s="177"/>
      <c r="CTH23" s="177"/>
      <c r="CTI23" s="177"/>
      <c r="CTJ23" s="177"/>
      <c r="CTK23" s="177"/>
      <c r="CTL23" s="177"/>
      <c r="CTM23" s="177"/>
      <c r="CTN23" s="177"/>
      <c r="CTO23" s="177"/>
      <c r="CTP23" s="177"/>
      <c r="CTQ23" s="177"/>
      <c r="CTR23" s="177"/>
      <c r="CTS23" s="177"/>
      <c r="CTT23" s="177"/>
      <c r="CTU23" s="177"/>
      <c r="CTV23" s="177"/>
      <c r="CTW23" s="177"/>
      <c r="CTX23" s="177"/>
      <c r="CTY23" s="177"/>
      <c r="CTZ23" s="177"/>
      <c r="CUA23" s="177"/>
      <c r="CUB23" s="177"/>
      <c r="CUC23" s="177"/>
      <c r="CUD23" s="177"/>
      <c r="CUE23" s="177"/>
      <c r="CUF23" s="177"/>
      <c r="CUG23" s="177"/>
      <c r="CUH23" s="177"/>
      <c r="CUI23" s="177"/>
      <c r="CUJ23" s="177"/>
      <c r="CUK23" s="177"/>
      <c r="CUL23" s="177"/>
      <c r="CUM23" s="177"/>
      <c r="CUN23" s="177"/>
      <c r="CUO23" s="177"/>
      <c r="CUP23" s="177"/>
      <c r="CUQ23" s="177"/>
      <c r="CUR23" s="177"/>
      <c r="CUS23" s="177"/>
      <c r="CUT23" s="177"/>
      <c r="CUU23" s="177"/>
      <c r="CUV23" s="177"/>
      <c r="CUW23" s="177"/>
      <c r="CUX23" s="177"/>
      <c r="CUY23" s="177"/>
      <c r="CUZ23" s="177"/>
      <c r="CVA23" s="177"/>
      <c r="CVB23" s="177"/>
      <c r="CVC23" s="177"/>
      <c r="CVD23" s="177"/>
      <c r="CVE23" s="177"/>
      <c r="CVF23" s="177"/>
      <c r="CVG23" s="177"/>
      <c r="CVH23" s="177"/>
      <c r="CVI23" s="177"/>
      <c r="CVJ23" s="177"/>
      <c r="CVK23" s="177"/>
      <c r="CVL23" s="177"/>
      <c r="CVM23" s="177"/>
      <c r="CVN23" s="177"/>
      <c r="CVO23" s="177"/>
      <c r="CVP23" s="177"/>
      <c r="CVQ23" s="177"/>
      <c r="CVR23" s="177"/>
      <c r="CVS23" s="177"/>
      <c r="CVT23" s="177"/>
      <c r="CVU23" s="177"/>
      <c r="CVV23" s="177"/>
      <c r="CVW23" s="177"/>
      <c r="CVX23" s="177"/>
      <c r="CVY23" s="177"/>
      <c r="CVZ23" s="177"/>
      <c r="CWA23" s="177"/>
      <c r="CWB23" s="177"/>
      <c r="CWC23" s="177"/>
      <c r="CWD23" s="177"/>
      <c r="CWE23" s="177"/>
      <c r="CWF23" s="177"/>
      <c r="CWG23" s="177"/>
      <c r="CWH23" s="177"/>
      <c r="CWI23" s="177"/>
      <c r="CWJ23" s="177"/>
      <c r="CWK23" s="177"/>
      <c r="CWL23" s="177"/>
      <c r="CWM23" s="177"/>
      <c r="CWN23" s="177"/>
      <c r="CWO23" s="177"/>
      <c r="CWP23" s="177"/>
      <c r="CWQ23" s="177"/>
      <c r="CWR23" s="177"/>
      <c r="CWS23" s="177"/>
      <c r="CWT23" s="177"/>
      <c r="CWU23" s="177"/>
      <c r="CWV23" s="177"/>
      <c r="CWW23" s="177"/>
      <c r="CWX23" s="177"/>
      <c r="CWY23" s="177"/>
      <c r="CWZ23" s="177"/>
      <c r="CXA23" s="177"/>
      <c r="CXB23" s="177"/>
      <c r="CXC23" s="177"/>
      <c r="CXD23" s="177"/>
      <c r="CXE23" s="177"/>
      <c r="CXF23" s="177"/>
      <c r="CXG23" s="177"/>
      <c r="CXH23" s="177"/>
      <c r="CXI23" s="177"/>
      <c r="CXJ23" s="177"/>
      <c r="CXK23" s="177"/>
      <c r="CXL23" s="177"/>
      <c r="CXM23" s="177"/>
      <c r="CXN23" s="177"/>
      <c r="CXO23" s="177"/>
      <c r="CXP23" s="177"/>
      <c r="CXQ23" s="177"/>
      <c r="CXR23" s="177"/>
      <c r="CXS23" s="177"/>
      <c r="CXT23" s="177"/>
      <c r="CXU23" s="177"/>
      <c r="CXV23" s="177"/>
      <c r="CXW23" s="177"/>
      <c r="CXX23" s="177"/>
      <c r="CXY23" s="177"/>
      <c r="CXZ23" s="177"/>
      <c r="CYA23" s="177"/>
      <c r="CYB23" s="177"/>
      <c r="CYC23" s="177"/>
      <c r="CYD23" s="177"/>
      <c r="CYE23" s="177"/>
      <c r="CYF23" s="177"/>
      <c r="CYG23" s="177"/>
      <c r="CYH23" s="177"/>
      <c r="CYI23" s="177"/>
      <c r="CYJ23" s="177"/>
      <c r="CYK23" s="177"/>
      <c r="CYL23" s="177"/>
      <c r="CYM23" s="177"/>
      <c r="CYN23" s="177"/>
      <c r="CYO23" s="177"/>
      <c r="CYP23" s="177"/>
      <c r="CYQ23" s="177"/>
      <c r="CYR23" s="177"/>
      <c r="CYS23" s="177"/>
      <c r="CYT23" s="177"/>
      <c r="CYU23" s="177"/>
      <c r="CYV23" s="177"/>
      <c r="CYW23" s="177"/>
      <c r="CYX23" s="177"/>
      <c r="CYY23" s="177"/>
      <c r="CYZ23" s="177"/>
      <c r="CZA23" s="177"/>
      <c r="CZB23" s="177"/>
      <c r="CZC23" s="177"/>
      <c r="CZD23" s="177"/>
      <c r="CZE23" s="177"/>
      <c r="CZF23" s="177"/>
      <c r="CZG23" s="177"/>
      <c r="CZH23" s="177"/>
      <c r="CZI23" s="177"/>
      <c r="CZJ23" s="177"/>
      <c r="CZK23" s="177"/>
      <c r="CZL23" s="177"/>
      <c r="CZM23" s="177"/>
      <c r="CZN23" s="177"/>
      <c r="CZO23" s="177"/>
      <c r="CZP23" s="177"/>
      <c r="CZQ23" s="177"/>
      <c r="CZR23" s="177"/>
      <c r="CZS23" s="177"/>
      <c r="CZT23" s="177"/>
      <c r="CZU23" s="177"/>
      <c r="CZV23" s="177"/>
      <c r="CZW23" s="177"/>
      <c r="CZX23" s="177"/>
      <c r="CZY23" s="177"/>
      <c r="CZZ23" s="177"/>
      <c r="DAA23" s="177"/>
      <c r="DAB23" s="177"/>
      <c r="DAC23" s="177"/>
      <c r="DAD23" s="177"/>
      <c r="DAE23" s="177"/>
      <c r="DAF23" s="177"/>
      <c r="DAG23" s="177"/>
      <c r="DAH23" s="177"/>
      <c r="DAI23" s="177"/>
      <c r="DAJ23" s="177"/>
      <c r="DAK23" s="177"/>
      <c r="DAL23" s="177"/>
      <c r="DAM23" s="177"/>
      <c r="DAN23" s="177"/>
      <c r="DAO23" s="177"/>
      <c r="DAP23" s="177"/>
      <c r="DAQ23" s="177"/>
      <c r="DAR23" s="177"/>
      <c r="DAS23" s="177"/>
      <c r="DAT23" s="177"/>
      <c r="DAU23" s="177"/>
      <c r="DAV23" s="177"/>
      <c r="DAW23" s="177"/>
      <c r="DAX23" s="177"/>
      <c r="DAY23" s="177"/>
      <c r="DAZ23" s="177"/>
      <c r="DBA23" s="177"/>
      <c r="DBB23" s="177"/>
      <c r="DBC23" s="177"/>
      <c r="DBD23" s="177"/>
      <c r="DBE23" s="177"/>
      <c r="DBF23" s="177"/>
      <c r="DBG23" s="177"/>
      <c r="DBH23" s="177"/>
      <c r="DBI23" s="177"/>
      <c r="DBJ23" s="177"/>
      <c r="DBK23" s="177"/>
      <c r="DBL23" s="177"/>
      <c r="DBM23" s="177"/>
      <c r="DBN23" s="177"/>
      <c r="DBO23" s="177"/>
      <c r="DBP23" s="177"/>
      <c r="DBQ23" s="177"/>
      <c r="DBR23" s="177"/>
      <c r="DBS23" s="177"/>
      <c r="DBT23" s="177"/>
      <c r="DBU23" s="177"/>
      <c r="DBV23" s="177"/>
      <c r="DBW23" s="177"/>
      <c r="DBX23" s="177"/>
      <c r="DBY23" s="177"/>
      <c r="DBZ23" s="177"/>
      <c r="DCA23" s="177"/>
      <c r="DCB23" s="177"/>
      <c r="DCC23" s="177"/>
      <c r="DCD23" s="177"/>
      <c r="DCE23" s="177"/>
      <c r="DCF23" s="177"/>
      <c r="DCG23" s="177"/>
      <c r="DCH23" s="177"/>
      <c r="DCI23" s="177"/>
      <c r="DCJ23" s="177"/>
      <c r="DCK23" s="177"/>
      <c r="DCL23" s="177"/>
      <c r="DCM23" s="177"/>
      <c r="DCN23" s="177"/>
      <c r="DCO23" s="177"/>
      <c r="DCP23" s="177"/>
      <c r="DCQ23" s="177"/>
      <c r="DCR23" s="177"/>
      <c r="DCS23" s="177"/>
      <c r="DCT23" s="177"/>
      <c r="DCU23" s="177"/>
      <c r="DCV23" s="177"/>
      <c r="DCW23" s="177"/>
      <c r="DCX23" s="177"/>
      <c r="DCY23" s="177"/>
      <c r="DCZ23" s="177"/>
      <c r="DDA23" s="177"/>
      <c r="DDB23" s="177"/>
      <c r="DDC23" s="177"/>
      <c r="DDD23" s="177"/>
      <c r="DDE23" s="177"/>
      <c r="DDF23" s="177"/>
      <c r="DDG23" s="177"/>
      <c r="DDH23" s="177"/>
      <c r="DDI23" s="177"/>
      <c r="DDJ23" s="177"/>
      <c r="DDK23" s="177"/>
      <c r="DDL23" s="177"/>
      <c r="DDM23" s="177"/>
      <c r="DDN23" s="177"/>
      <c r="DDO23" s="177"/>
      <c r="DDP23" s="177"/>
      <c r="DDQ23" s="177"/>
      <c r="DDR23" s="177"/>
      <c r="DDS23" s="177"/>
      <c r="DDT23" s="177"/>
      <c r="DDU23" s="177"/>
      <c r="DDV23" s="177"/>
      <c r="DDW23" s="177"/>
      <c r="DDX23" s="177"/>
      <c r="DDY23" s="177"/>
      <c r="DDZ23" s="177"/>
      <c r="DEA23" s="177"/>
      <c r="DEB23" s="177"/>
      <c r="DEC23" s="177"/>
      <c r="DED23" s="177"/>
      <c r="DEE23" s="177"/>
      <c r="DEF23" s="177"/>
      <c r="DEG23" s="177"/>
      <c r="DEH23" s="177"/>
      <c r="DEI23" s="177"/>
      <c r="DEJ23" s="177"/>
      <c r="DEK23" s="177"/>
      <c r="DEL23" s="177"/>
      <c r="DEM23" s="177"/>
      <c r="DEN23" s="177"/>
      <c r="DEO23" s="177"/>
      <c r="DEP23" s="177"/>
      <c r="DEQ23" s="177"/>
      <c r="DER23" s="177"/>
      <c r="DES23" s="177"/>
      <c r="DET23" s="177"/>
      <c r="DEU23" s="177"/>
      <c r="DEV23" s="177"/>
      <c r="DEW23" s="177"/>
      <c r="DEX23" s="177"/>
      <c r="DEY23" s="177"/>
      <c r="DEZ23" s="177"/>
      <c r="DFA23" s="177"/>
      <c r="DFB23" s="177"/>
      <c r="DFC23" s="177"/>
      <c r="DFD23" s="177"/>
      <c r="DFE23" s="177"/>
      <c r="DFF23" s="177"/>
      <c r="DFG23" s="177"/>
      <c r="DFH23" s="177"/>
      <c r="DFI23" s="177"/>
      <c r="DFJ23" s="177"/>
      <c r="DFK23" s="177"/>
      <c r="DFL23" s="177"/>
      <c r="DFM23" s="177"/>
      <c r="DFN23" s="177"/>
      <c r="DFO23" s="177"/>
      <c r="DFP23" s="177"/>
      <c r="DFQ23" s="177"/>
      <c r="DFR23" s="177"/>
      <c r="DFS23" s="177"/>
      <c r="DFT23" s="177"/>
      <c r="DFU23" s="177"/>
      <c r="DFV23" s="177"/>
      <c r="DFW23" s="177"/>
      <c r="DFX23" s="177"/>
      <c r="DFY23" s="177"/>
      <c r="DFZ23" s="177"/>
      <c r="DGA23" s="177"/>
      <c r="DGB23" s="177"/>
      <c r="DGC23" s="177"/>
      <c r="DGD23" s="177"/>
      <c r="DGE23" s="177"/>
      <c r="DGF23" s="177"/>
      <c r="DGG23" s="177"/>
      <c r="DGH23" s="177"/>
      <c r="DGI23" s="177"/>
      <c r="DGJ23" s="177"/>
      <c r="DGK23" s="177"/>
      <c r="DGL23" s="177"/>
      <c r="DGM23" s="177"/>
      <c r="DGN23" s="177"/>
      <c r="DGO23" s="177"/>
      <c r="DGP23" s="177"/>
      <c r="DGQ23" s="177"/>
      <c r="DGR23" s="177"/>
      <c r="DGS23" s="177"/>
      <c r="DGT23" s="177"/>
      <c r="DGU23" s="177"/>
      <c r="DGV23" s="177"/>
      <c r="DGW23" s="177"/>
      <c r="DGX23" s="177"/>
      <c r="DGY23" s="177"/>
      <c r="DGZ23" s="177"/>
      <c r="DHA23" s="177"/>
      <c r="DHB23" s="177"/>
      <c r="DHC23" s="177"/>
      <c r="DHD23" s="177"/>
      <c r="DHE23" s="177"/>
      <c r="DHF23" s="177"/>
      <c r="DHG23" s="177"/>
      <c r="DHH23" s="177"/>
      <c r="DHI23" s="177"/>
      <c r="DHJ23" s="177"/>
      <c r="DHK23" s="177"/>
      <c r="DHL23" s="177"/>
      <c r="DHM23" s="177"/>
      <c r="DHN23" s="177"/>
      <c r="DHO23" s="177"/>
      <c r="DHP23" s="177"/>
      <c r="DHQ23" s="177"/>
      <c r="DHR23" s="177"/>
      <c r="DHS23" s="177"/>
      <c r="DHT23" s="177"/>
      <c r="DHU23" s="177"/>
      <c r="DHV23" s="177"/>
      <c r="DHW23" s="177"/>
      <c r="DHX23" s="177"/>
      <c r="DHY23" s="177"/>
      <c r="DHZ23" s="177"/>
      <c r="DIA23" s="177"/>
      <c r="DIB23" s="177"/>
      <c r="DIC23" s="177"/>
      <c r="DID23" s="177"/>
      <c r="DIE23" s="177"/>
      <c r="DIF23" s="177"/>
      <c r="DIG23" s="177"/>
      <c r="DIH23" s="177"/>
      <c r="DII23" s="177"/>
      <c r="DIJ23" s="177"/>
      <c r="DIK23" s="177"/>
      <c r="DIL23" s="177"/>
      <c r="DIM23" s="177"/>
      <c r="DIN23" s="177"/>
      <c r="DIO23" s="177"/>
      <c r="DIP23" s="177"/>
      <c r="DIQ23" s="177"/>
      <c r="DIR23" s="177"/>
      <c r="DIS23" s="177"/>
      <c r="DIT23" s="177"/>
      <c r="DIU23" s="177"/>
      <c r="DIV23" s="177"/>
      <c r="DIW23" s="177"/>
      <c r="DIX23" s="177"/>
      <c r="DIY23" s="177"/>
      <c r="DIZ23" s="177"/>
      <c r="DJA23" s="177"/>
      <c r="DJB23" s="177"/>
      <c r="DJC23" s="177"/>
      <c r="DJD23" s="177"/>
      <c r="DJE23" s="177"/>
      <c r="DJF23" s="177"/>
      <c r="DJG23" s="177"/>
      <c r="DJH23" s="177"/>
      <c r="DJI23" s="177"/>
      <c r="DJJ23" s="177"/>
      <c r="DJK23" s="177"/>
      <c r="DJL23" s="177"/>
      <c r="DJM23" s="177"/>
      <c r="DJN23" s="177"/>
      <c r="DJO23" s="177"/>
      <c r="DJP23" s="177"/>
      <c r="DJQ23" s="177"/>
      <c r="DJR23" s="177"/>
      <c r="DJS23" s="177"/>
      <c r="DJT23" s="177"/>
      <c r="DJU23" s="177"/>
      <c r="DJV23" s="177"/>
      <c r="DJW23" s="177"/>
      <c r="DJX23" s="177"/>
      <c r="DJY23" s="177"/>
      <c r="DJZ23" s="177"/>
      <c r="DKA23" s="177"/>
      <c r="DKB23" s="177"/>
      <c r="DKC23" s="177"/>
      <c r="DKD23" s="177"/>
      <c r="DKE23" s="177"/>
      <c r="DKF23" s="177"/>
      <c r="DKG23" s="177"/>
      <c r="DKH23" s="177"/>
      <c r="DKI23" s="177"/>
      <c r="DKJ23" s="177"/>
      <c r="DKK23" s="177"/>
      <c r="DKL23" s="177"/>
      <c r="DKM23" s="177"/>
      <c r="DKN23" s="177"/>
      <c r="DKO23" s="177"/>
      <c r="DKP23" s="177"/>
      <c r="DKQ23" s="177"/>
      <c r="DKR23" s="177"/>
      <c r="DKS23" s="177"/>
      <c r="DKT23" s="177"/>
      <c r="DKU23" s="177"/>
      <c r="DKV23" s="177"/>
      <c r="DKW23" s="177"/>
      <c r="DKX23" s="177"/>
      <c r="DKY23" s="177"/>
      <c r="DKZ23" s="177"/>
      <c r="DLA23" s="177"/>
      <c r="DLB23" s="177"/>
      <c r="DLC23" s="177"/>
      <c r="DLD23" s="177"/>
      <c r="DLE23" s="177"/>
      <c r="DLF23" s="177"/>
      <c r="DLG23" s="177"/>
      <c r="DLH23" s="177"/>
      <c r="DLI23" s="177"/>
      <c r="DLJ23" s="177"/>
      <c r="DLK23" s="177"/>
      <c r="DLL23" s="177"/>
      <c r="DLM23" s="177"/>
      <c r="DLN23" s="177"/>
      <c r="DLO23" s="177"/>
      <c r="DLP23" s="177"/>
      <c r="DLQ23" s="177"/>
      <c r="DLR23" s="177"/>
      <c r="DLS23" s="177"/>
      <c r="DLT23" s="177"/>
      <c r="DLU23" s="177"/>
      <c r="DLV23" s="177"/>
      <c r="DLW23" s="177"/>
      <c r="DLX23" s="177"/>
      <c r="DLY23" s="177"/>
      <c r="DLZ23" s="177"/>
      <c r="DMA23" s="177"/>
      <c r="DMB23" s="177"/>
      <c r="DMC23" s="177"/>
      <c r="DMD23" s="177"/>
      <c r="DME23" s="177"/>
      <c r="DMF23" s="177"/>
      <c r="DMG23" s="177"/>
      <c r="DMH23" s="177"/>
      <c r="DMI23" s="177"/>
      <c r="DMJ23" s="177"/>
      <c r="DMK23" s="177"/>
      <c r="DML23" s="177"/>
      <c r="DMM23" s="177"/>
      <c r="DMN23" s="177"/>
      <c r="DMO23" s="177"/>
      <c r="DMP23" s="177"/>
      <c r="DMQ23" s="177"/>
      <c r="DMR23" s="177"/>
      <c r="DMS23" s="177"/>
      <c r="DMT23" s="177"/>
      <c r="DMU23" s="177"/>
      <c r="DMV23" s="177"/>
      <c r="DMW23" s="177"/>
      <c r="DMX23" s="177"/>
      <c r="DMY23" s="177"/>
      <c r="DMZ23" s="177"/>
      <c r="DNA23" s="177"/>
      <c r="DNB23" s="177"/>
      <c r="DNC23" s="177"/>
      <c r="DND23" s="177"/>
      <c r="DNE23" s="177"/>
      <c r="DNF23" s="177"/>
      <c r="DNG23" s="177"/>
      <c r="DNH23" s="177"/>
      <c r="DNI23" s="177"/>
      <c r="DNJ23" s="177"/>
      <c r="DNK23" s="177"/>
      <c r="DNL23" s="177"/>
      <c r="DNM23" s="177"/>
      <c r="DNN23" s="177"/>
      <c r="DNO23" s="177"/>
      <c r="DNP23" s="177"/>
      <c r="DNQ23" s="177"/>
      <c r="DNR23" s="177"/>
      <c r="DNS23" s="177"/>
      <c r="DNT23" s="177"/>
      <c r="DNU23" s="177"/>
      <c r="DNV23" s="177"/>
      <c r="DNW23" s="177"/>
      <c r="DNX23" s="177"/>
      <c r="DNY23" s="177"/>
      <c r="DNZ23" s="177"/>
      <c r="DOA23" s="177"/>
      <c r="DOB23" s="177"/>
      <c r="DOC23" s="177"/>
      <c r="DOD23" s="177"/>
      <c r="DOE23" s="177"/>
      <c r="DOF23" s="177"/>
      <c r="DOG23" s="177"/>
      <c r="DOH23" s="177"/>
      <c r="DOI23" s="177"/>
      <c r="DOJ23" s="177"/>
      <c r="DOK23" s="177"/>
      <c r="DOL23" s="177"/>
      <c r="DOM23" s="177"/>
      <c r="DON23" s="177"/>
      <c r="DOO23" s="177"/>
      <c r="DOP23" s="177"/>
      <c r="DOQ23" s="177"/>
      <c r="DOR23" s="177"/>
      <c r="DOS23" s="177"/>
      <c r="DOT23" s="177"/>
      <c r="DOU23" s="177"/>
      <c r="DOV23" s="177"/>
      <c r="DOW23" s="177"/>
      <c r="DOX23" s="177"/>
      <c r="DOY23" s="177"/>
      <c r="DOZ23" s="177"/>
      <c r="DPA23" s="177"/>
      <c r="DPB23" s="177"/>
      <c r="DPC23" s="177"/>
      <c r="DPD23" s="177"/>
      <c r="DPE23" s="177"/>
      <c r="DPF23" s="177"/>
      <c r="DPG23" s="177"/>
      <c r="DPH23" s="177"/>
      <c r="DPI23" s="177"/>
      <c r="DPJ23" s="177"/>
      <c r="DPK23" s="177"/>
      <c r="DPL23" s="177"/>
      <c r="DPM23" s="177"/>
      <c r="DPN23" s="177"/>
      <c r="DPO23" s="177"/>
      <c r="DPP23" s="177"/>
      <c r="DPQ23" s="177"/>
      <c r="DPR23" s="177"/>
      <c r="DPS23" s="177"/>
      <c r="DPT23" s="177"/>
      <c r="DPU23" s="177"/>
      <c r="DPV23" s="177"/>
      <c r="DPW23" s="177"/>
      <c r="DPX23" s="177"/>
      <c r="DPY23" s="177"/>
      <c r="DPZ23" s="177"/>
      <c r="DQA23" s="177"/>
      <c r="DQB23" s="177"/>
      <c r="DQC23" s="177"/>
      <c r="DQD23" s="177"/>
      <c r="DQE23" s="177"/>
      <c r="DQF23" s="177"/>
      <c r="DQG23" s="177"/>
      <c r="DQH23" s="177"/>
      <c r="DQI23" s="177"/>
      <c r="DQJ23" s="177"/>
      <c r="DQK23" s="177"/>
      <c r="DQL23" s="177"/>
      <c r="DQM23" s="177"/>
      <c r="DQN23" s="177"/>
      <c r="DQO23" s="177"/>
      <c r="DQP23" s="177"/>
      <c r="DQQ23" s="177"/>
      <c r="DQR23" s="177"/>
      <c r="DQS23" s="177"/>
      <c r="DQT23" s="177"/>
      <c r="DQU23" s="177"/>
      <c r="DQV23" s="177"/>
      <c r="DQW23" s="177"/>
      <c r="DQX23" s="177"/>
      <c r="DQY23" s="177"/>
      <c r="DQZ23" s="177"/>
      <c r="DRA23" s="177"/>
      <c r="DRB23" s="177"/>
      <c r="DRC23" s="177"/>
      <c r="DRD23" s="177"/>
      <c r="DRE23" s="177"/>
      <c r="DRF23" s="177"/>
      <c r="DRG23" s="177"/>
      <c r="DRH23" s="177"/>
      <c r="DRI23" s="177"/>
      <c r="DRJ23" s="177"/>
      <c r="DRK23" s="177"/>
      <c r="DRL23" s="177"/>
      <c r="DRM23" s="177"/>
      <c r="DRN23" s="177"/>
      <c r="DRO23" s="177"/>
      <c r="DRP23" s="177"/>
      <c r="DRQ23" s="177"/>
      <c r="DRR23" s="177"/>
      <c r="DRS23" s="177"/>
      <c r="DRT23" s="177"/>
      <c r="DRU23" s="177"/>
      <c r="DRV23" s="177"/>
      <c r="DRW23" s="177"/>
      <c r="DRX23" s="177"/>
      <c r="DRY23" s="177"/>
      <c r="DRZ23" s="177"/>
      <c r="DSA23" s="177"/>
      <c r="DSB23" s="177"/>
      <c r="DSC23" s="177"/>
      <c r="DSD23" s="177"/>
      <c r="DSE23" s="177"/>
      <c r="DSF23" s="177"/>
      <c r="DSG23" s="177"/>
      <c r="DSH23" s="177"/>
      <c r="DSI23" s="177"/>
      <c r="DSJ23" s="177"/>
      <c r="DSK23" s="177"/>
      <c r="DSL23" s="177"/>
      <c r="DSM23" s="177"/>
      <c r="DSN23" s="177"/>
      <c r="DSO23" s="177"/>
      <c r="DSP23" s="177"/>
      <c r="DSQ23" s="177"/>
      <c r="DSR23" s="177"/>
      <c r="DSS23" s="177"/>
      <c r="DST23" s="177"/>
      <c r="DSU23" s="177"/>
      <c r="DSV23" s="177"/>
      <c r="DSW23" s="177"/>
      <c r="DSX23" s="177"/>
      <c r="DSY23" s="177"/>
      <c r="DSZ23" s="177"/>
      <c r="DTA23" s="177"/>
      <c r="DTB23" s="177"/>
      <c r="DTC23" s="177"/>
      <c r="DTD23" s="177"/>
      <c r="DTE23" s="177"/>
      <c r="DTF23" s="177"/>
      <c r="DTG23" s="177"/>
      <c r="DTH23" s="177"/>
      <c r="DTI23" s="177"/>
      <c r="DTJ23" s="177"/>
      <c r="DTK23" s="177"/>
      <c r="DTL23" s="177"/>
      <c r="DTM23" s="177"/>
      <c r="DTN23" s="177"/>
      <c r="DTO23" s="177"/>
      <c r="DTP23" s="177"/>
      <c r="DTQ23" s="177"/>
      <c r="DTR23" s="177"/>
      <c r="DTS23" s="177"/>
      <c r="DTT23" s="177"/>
      <c r="DTU23" s="177"/>
      <c r="DTV23" s="177"/>
      <c r="DTW23" s="177"/>
      <c r="DTX23" s="177"/>
      <c r="DTY23" s="177"/>
      <c r="DTZ23" s="177"/>
      <c r="DUA23" s="177"/>
      <c r="DUB23" s="177"/>
      <c r="DUC23" s="177"/>
      <c r="DUD23" s="177"/>
      <c r="DUE23" s="177"/>
      <c r="DUF23" s="177"/>
      <c r="DUG23" s="177"/>
      <c r="DUH23" s="177"/>
      <c r="DUI23" s="177"/>
      <c r="DUJ23" s="177"/>
      <c r="DUK23" s="177"/>
      <c r="DUL23" s="177"/>
      <c r="DUM23" s="177"/>
      <c r="DUN23" s="177"/>
      <c r="DUO23" s="177"/>
      <c r="DUP23" s="177"/>
      <c r="DUQ23" s="177"/>
      <c r="DUR23" s="177"/>
      <c r="DUS23" s="177"/>
      <c r="DUT23" s="177"/>
      <c r="DUU23" s="177"/>
      <c r="DUV23" s="177"/>
      <c r="DUW23" s="177"/>
      <c r="DUX23" s="177"/>
      <c r="DUY23" s="177"/>
      <c r="DUZ23" s="177"/>
      <c r="DVA23" s="177"/>
      <c r="DVB23" s="177"/>
      <c r="DVC23" s="177"/>
      <c r="DVD23" s="177"/>
      <c r="DVE23" s="177"/>
      <c r="DVF23" s="177"/>
      <c r="DVG23" s="177"/>
      <c r="DVH23" s="177"/>
      <c r="DVI23" s="177"/>
      <c r="DVJ23" s="177"/>
      <c r="DVK23" s="177"/>
      <c r="DVL23" s="177"/>
      <c r="DVM23" s="177"/>
      <c r="DVN23" s="177"/>
      <c r="DVO23" s="177"/>
      <c r="DVP23" s="177"/>
      <c r="DVQ23" s="177"/>
      <c r="DVR23" s="177"/>
      <c r="DVS23" s="177"/>
      <c r="DVT23" s="177"/>
      <c r="DVU23" s="177"/>
      <c r="DVV23" s="177"/>
      <c r="DVW23" s="177"/>
      <c r="DVX23" s="177"/>
      <c r="DVY23" s="177"/>
      <c r="DVZ23" s="177"/>
      <c r="DWA23" s="177"/>
      <c r="DWB23" s="177"/>
      <c r="DWC23" s="177"/>
      <c r="DWD23" s="177"/>
      <c r="DWE23" s="177"/>
      <c r="DWF23" s="177"/>
      <c r="DWG23" s="177"/>
      <c r="DWH23" s="177"/>
      <c r="DWI23" s="177"/>
      <c r="DWJ23" s="177"/>
      <c r="DWK23" s="177"/>
      <c r="DWL23" s="177"/>
      <c r="DWM23" s="177"/>
      <c r="DWN23" s="177"/>
      <c r="DWO23" s="177"/>
      <c r="DWP23" s="177"/>
      <c r="DWQ23" s="177"/>
      <c r="DWR23" s="177"/>
      <c r="DWS23" s="177"/>
      <c r="DWT23" s="177"/>
      <c r="DWU23" s="177"/>
      <c r="DWV23" s="177"/>
      <c r="DWW23" s="177"/>
      <c r="DWX23" s="177"/>
      <c r="DWY23" s="177"/>
      <c r="DWZ23" s="177"/>
      <c r="DXA23" s="177"/>
      <c r="DXB23" s="177"/>
      <c r="DXC23" s="177"/>
      <c r="DXD23" s="177"/>
      <c r="DXE23" s="177"/>
      <c r="DXF23" s="177"/>
      <c r="DXG23" s="177"/>
      <c r="DXH23" s="177"/>
      <c r="DXI23" s="177"/>
      <c r="DXJ23" s="177"/>
      <c r="DXK23" s="177"/>
      <c r="DXL23" s="177"/>
      <c r="DXM23" s="177"/>
      <c r="DXN23" s="177"/>
      <c r="DXO23" s="177"/>
      <c r="DXP23" s="177"/>
      <c r="DXQ23" s="177"/>
      <c r="DXR23" s="177"/>
      <c r="DXS23" s="177"/>
      <c r="DXT23" s="177"/>
      <c r="DXU23" s="177"/>
      <c r="DXV23" s="177"/>
      <c r="DXW23" s="177"/>
      <c r="DXX23" s="177"/>
      <c r="DXY23" s="177"/>
      <c r="DXZ23" s="177"/>
      <c r="DYA23" s="177"/>
      <c r="DYB23" s="177"/>
      <c r="DYC23" s="177"/>
      <c r="DYD23" s="177"/>
      <c r="DYE23" s="177"/>
      <c r="DYF23" s="177"/>
      <c r="DYG23" s="177"/>
      <c r="DYH23" s="177"/>
      <c r="DYI23" s="177"/>
      <c r="DYJ23" s="177"/>
      <c r="DYK23" s="177"/>
      <c r="DYL23" s="177"/>
      <c r="DYM23" s="177"/>
      <c r="DYN23" s="177"/>
      <c r="DYO23" s="177"/>
      <c r="DYP23" s="177"/>
      <c r="DYQ23" s="177"/>
      <c r="DYR23" s="177"/>
      <c r="DYS23" s="177"/>
      <c r="DYT23" s="177"/>
      <c r="DYU23" s="177"/>
      <c r="DYV23" s="177"/>
      <c r="DYW23" s="177"/>
      <c r="DYX23" s="177"/>
      <c r="DYY23" s="177"/>
      <c r="DYZ23" s="177"/>
      <c r="DZA23" s="177"/>
      <c r="DZB23" s="177"/>
      <c r="DZC23" s="177"/>
      <c r="DZD23" s="177"/>
      <c r="DZE23" s="177"/>
      <c r="DZF23" s="177"/>
      <c r="DZG23" s="177"/>
      <c r="DZH23" s="177"/>
      <c r="DZI23" s="177"/>
      <c r="DZJ23" s="177"/>
      <c r="DZK23" s="177"/>
      <c r="DZL23" s="177"/>
      <c r="DZM23" s="177"/>
      <c r="DZN23" s="177"/>
      <c r="DZO23" s="177"/>
      <c r="DZP23" s="177"/>
      <c r="DZQ23" s="177"/>
      <c r="DZR23" s="177"/>
      <c r="DZS23" s="177"/>
      <c r="DZT23" s="177"/>
      <c r="DZU23" s="177"/>
      <c r="DZV23" s="177"/>
      <c r="DZW23" s="177"/>
      <c r="DZX23" s="177"/>
      <c r="DZY23" s="177"/>
      <c r="DZZ23" s="177"/>
      <c r="EAA23" s="177"/>
      <c r="EAB23" s="177"/>
      <c r="EAC23" s="177"/>
      <c r="EAD23" s="177"/>
      <c r="EAE23" s="177"/>
      <c r="EAF23" s="177"/>
      <c r="EAG23" s="177"/>
      <c r="EAH23" s="177"/>
      <c r="EAI23" s="177"/>
      <c r="EAJ23" s="177"/>
      <c r="EAK23" s="177"/>
      <c r="EAL23" s="177"/>
      <c r="EAM23" s="177"/>
      <c r="EAN23" s="177"/>
      <c r="EAO23" s="177"/>
      <c r="EAP23" s="177"/>
      <c r="EAQ23" s="177"/>
      <c r="EAR23" s="177"/>
      <c r="EAS23" s="177"/>
      <c r="EAT23" s="177"/>
      <c r="EAU23" s="177"/>
      <c r="EAV23" s="177"/>
      <c r="EAW23" s="177"/>
      <c r="EAX23" s="177"/>
      <c r="EAY23" s="177"/>
      <c r="EAZ23" s="177"/>
      <c r="EBA23" s="177"/>
      <c r="EBB23" s="177"/>
      <c r="EBC23" s="177"/>
      <c r="EBD23" s="177"/>
      <c r="EBE23" s="177"/>
      <c r="EBF23" s="177"/>
      <c r="EBG23" s="177"/>
      <c r="EBH23" s="177"/>
      <c r="EBI23" s="177"/>
      <c r="EBJ23" s="177"/>
      <c r="EBK23" s="177"/>
      <c r="EBL23" s="177"/>
      <c r="EBM23" s="177"/>
      <c r="EBN23" s="177"/>
      <c r="EBO23" s="177"/>
      <c r="EBP23" s="177"/>
      <c r="EBQ23" s="177"/>
      <c r="EBR23" s="177"/>
      <c r="EBS23" s="177"/>
      <c r="EBT23" s="177"/>
      <c r="EBU23" s="177"/>
      <c r="EBV23" s="177"/>
      <c r="EBW23" s="177"/>
      <c r="EBX23" s="177"/>
      <c r="EBY23" s="177"/>
      <c r="EBZ23" s="177"/>
      <c r="ECA23" s="177"/>
      <c r="ECB23" s="177"/>
      <c r="ECC23" s="177"/>
      <c r="ECD23" s="177"/>
      <c r="ECE23" s="177"/>
      <c r="ECF23" s="177"/>
      <c r="ECG23" s="177"/>
      <c r="ECH23" s="177"/>
      <c r="ECI23" s="177"/>
      <c r="ECJ23" s="177"/>
      <c r="ECK23" s="177"/>
      <c r="ECL23" s="177"/>
      <c r="ECM23" s="177"/>
      <c r="ECN23" s="177"/>
      <c r="ECO23" s="177"/>
      <c r="ECP23" s="177"/>
      <c r="ECQ23" s="177"/>
      <c r="ECR23" s="177"/>
      <c r="ECS23" s="177"/>
      <c r="ECT23" s="177"/>
      <c r="ECU23" s="177"/>
      <c r="ECV23" s="177"/>
      <c r="ECW23" s="177"/>
      <c r="ECX23" s="177"/>
      <c r="ECY23" s="177"/>
      <c r="ECZ23" s="177"/>
      <c r="EDA23" s="177"/>
      <c r="EDB23" s="177"/>
      <c r="EDC23" s="177"/>
      <c r="EDD23" s="177"/>
      <c r="EDE23" s="177"/>
      <c r="EDF23" s="177"/>
      <c r="EDG23" s="177"/>
      <c r="EDH23" s="177"/>
      <c r="EDI23" s="177"/>
      <c r="EDJ23" s="177"/>
      <c r="EDK23" s="177"/>
      <c r="EDL23" s="177"/>
      <c r="EDM23" s="177"/>
      <c r="EDN23" s="177"/>
      <c r="EDO23" s="177"/>
      <c r="EDP23" s="177"/>
      <c r="EDQ23" s="177"/>
      <c r="EDR23" s="177"/>
      <c r="EDS23" s="177"/>
      <c r="EDT23" s="177"/>
      <c r="EDU23" s="177"/>
      <c r="EDV23" s="177"/>
      <c r="EDW23" s="177"/>
      <c r="EDX23" s="177"/>
      <c r="EDY23" s="177"/>
      <c r="EDZ23" s="177"/>
      <c r="EEA23" s="177"/>
      <c r="EEB23" s="177"/>
      <c r="EEC23" s="177"/>
      <c r="EED23" s="177"/>
      <c r="EEE23" s="177"/>
      <c r="EEF23" s="177"/>
      <c r="EEG23" s="177"/>
      <c r="EEH23" s="177"/>
      <c r="EEI23" s="177"/>
      <c r="EEJ23" s="177"/>
      <c r="EEK23" s="177"/>
      <c r="EEL23" s="177"/>
      <c r="EEM23" s="177"/>
      <c r="EEN23" s="177"/>
      <c r="EEO23" s="177"/>
      <c r="EEP23" s="177"/>
      <c r="EEQ23" s="177"/>
      <c r="EER23" s="177"/>
      <c r="EES23" s="177"/>
      <c r="EET23" s="177"/>
      <c r="EEU23" s="177"/>
      <c r="EEV23" s="177"/>
      <c r="EEW23" s="177"/>
      <c r="EEX23" s="177"/>
      <c r="EEY23" s="177"/>
      <c r="EEZ23" s="177"/>
      <c r="EFA23" s="177"/>
      <c r="EFB23" s="177"/>
      <c r="EFC23" s="177"/>
      <c r="EFD23" s="177"/>
      <c r="EFE23" s="177"/>
      <c r="EFF23" s="177"/>
      <c r="EFG23" s="177"/>
      <c r="EFH23" s="177"/>
      <c r="EFI23" s="177"/>
      <c r="EFJ23" s="177"/>
      <c r="EFK23" s="177"/>
      <c r="EFL23" s="177"/>
      <c r="EFM23" s="177"/>
      <c r="EFN23" s="177"/>
      <c r="EFO23" s="177"/>
      <c r="EFP23" s="177"/>
      <c r="EFQ23" s="177"/>
      <c r="EFR23" s="177"/>
      <c r="EFS23" s="177"/>
      <c r="EFT23" s="177"/>
      <c r="EFU23" s="177"/>
      <c r="EFV23" s="177"/>
      <c r="EFW23" s="177"/>
      <c r="EFX23" s="177"/>
      <c r="EFY23" s="177"/>
      <c r="EFZ23" s="177"/>
      <c r="EGA23" s="177"/>
      <c r="EGB23" s="177"/>
      <c r="EGC23" s="177"/>
      <c r="EGD23" s="177"/>
      <c r="EGE23" s="177"/>
      <c r="EGF23" s="177"/>
      <c r="EGG23" s="177"/>
      <c r="EGH23" s="177"/>
      <c r="EGI23" s="177"/>
      <c r="EGJ23" s="177"/>
      <c r="EGK23" s="177"/>
      <c r="EGL23" s="177"/>
      <c r="EGM23" s="177"/>
      <c r="EGN23" s="177"/>
      <c r="EGO23" s="177"/>
      <c r="EGP23" s="177"/>
      <c r="EGQ23" s="177"/>
      <c r="EGR23" s="177"/>
      <c r="EGS23" s="177"/>
      <c r="EGT23" s="177"/>
      <c r="EGU23" s="177"/>
      <c r="EGV23" s="177"/>
      <c r="EGW23" s="177"/>
      <c r="EGX23" s="177"/>
      <c r="EGY23" s="177"/>
      <c r="EGZ23" s="177"/>
      <c r="EHA23" s="177"/>
      <c r="EHB23" s="177"/>
      <c r="EHC23" s="177"/>
      <c r="EHD23" s="177"/>
      <c r="EHE23" s="177"/>
      <c r="EHF23" s="177"/>
      <c r="EHG23" s="177"/>
      <c r="EHH23" s="177"/>
      <c r="EHI23" s="177"/>
      <c r="EHJ23" s="177"/>
      <c r="EHK23" s="177"/>
      <c r="EHL23" s="177"/>
      <c r="EHM23" s="177"/>
      <c r="EHN23" s="177"/>
      <c r="EHO23" s="177"/>
      <c r="EHP23" s="177"/>
      <c r="EHQ23" s="177"/>
      <c r="EHR23" s="177"/>
      <c r="EHS23" s="177"/>
      <c r="EHT23" s="177"/>
      <c r="EHU23" s="177"/>
      <c r="EHV23" s="177"/>
      <c r="EHW23" s="177"/>
      <c r="EHX23" s="177"/>
      <c r="EHY23" s="177"/>
      <c r="EHZ23" s="177"/>
      <c r="EIA23" s="177"/>
      <c r="EIB23" s="177"/>
      <c r="EIC23" s="177"/>
      <c r="EID23" s="177"/>
      <c r="EIE23" s="177"/>
      <c r="EIF23" s="177"/>
      <c r="EIG23" s="177"/>
      <c r="EIH23" s="177"/>
      <c r="EII23" s="177"/>
      <c r="EIJ23" s="177"/>
      <c r="EIK23" s="177"/>
      <c r="EIL23" s="177"/>
      <c r="EIM23" s="177"/>
      <c r="EIN23" s="177"/>
      <c r="EIO23" s="177"/>
      <c r="EIP23" s="177"/>
      <c r="EIQ23" s="177"/>
      <c r="EIR23" s="177"/>
      <c r="EIS23" s="177"/>
      <c r="EIT23" s="177"/>
      <c r="EIU23" s="177"/>
      <c r="EIV23" s="177"/>
      <c r="EIW23" s="177"/>
      <c r="EIX23" s="177"/>
      <c r="EIY23" s="177"/>
      <c r="EIZ23" s="177"/>
      <c r="EJA23" s="177"/>
      <c r="EJB23" s="177"/>
      <c r="EJC23" s="177"/>
      <c r="EJD23" s="177"/>
      <c r="EJE23" s="177"/>
      <c r="EJF23" s="177"/>
      <c r="EJG23" s="177"/>
      <c r="EJH23" s="177"/>
      <c r="EJI23" s="177"/>
      <c r="EJJ23" s="177"/>
      <c r="EJK23" s="177"/>
      <c r="EJL23" s="177"/>
      <c r="EJM23" s="177"/>
      <c r="EJN23" s="177"/>
      <c r="EJO23" s="177"/>
      <c r="EJP23" s="177"/>
      <c r="EJQ23" s="177"/>
      <c r="EJR23" s="177"/>
      <c r="EJS23" s="177"/>
      <c r="EJT23" s="177"/>
      <c r="EJU23" s="177"/>
      <c r="EJV23" s="177"/>
      <c r="EJW23" s="177"/>
      <c r="EJX23" s="177"/>
      <c r="EJY23" s="177"/>
      <c r="EJZ23" s="177"/>
      <c r="EKA23" s="177"/>
      <c r="EKB23" s="177"/>
      <c r="EKC23" s="177"/>
      <c r="EKD23" s="177"/>
      <c r="EKE23" s="177"/>
      <c r="EKF23" s="177"/>
      <c r="EKG23" s="177"/>
      <c r="EKH23" s="177"/>
      <c r="EKI23" s="177"/>
      <c r="EKJ23" s="177"/>
      <c r="EKK23" s="177"/>
      <c r="EKL23" s="177"/>
      <c r="EKM23" s="177"/>
      <c r="EKN23" s="177"/>
      <c r="EKO23" s="177"/>
      <c r="EKP23" s="177"/>
      <c r="EKQ23" s="177"/>
      <c r="EKR23" s="177"/>
      <c r="EKS23" s="177"/>
      <c r="EKT23" s="177"/>
      <c r="EKU23" s="177"/>
      <c r="EKV23" s="177"/>
      <c r="EKW23" s="177"/>
      <c r="EKX23" s="177"/>
      <c r="EKY23" s="177"/>
      <c r="EKZ23" s="177"/>
      <c r="ELA23" s="177"/>
      <c r="ELB23" s="177"/>
      <c r="ELC23" s="177"/>
      <c r="ELD23" s="177"/>
      <c r="ELE23" s="177"/>
      <c r="ELF23" s="177"/>
      <c r="ELG23" s="177"/>
      <c r="ELH23" s="177"/>
      <c r="ELI23" s="177"/>
      <c r="ELJ23" s="177"/>
      <c r="ELK23" s="177"/>
      <c r="ELL23" s="177"/>
      <c r="ELM23" s="177"/>
      <c r="ELN23" s="177"/>
      <c r="ELO23" s="177"/>
      <c r="ELP23" s="177"/>
      <c r="ELQ23" s="177"/>
      <c r="ELR23" s="177"/>
      <c r="ELS23" s="177"/>
      <c r="ELT23" s="177"/>
      <c r="ELU23" s="177"/>
      <c r="ELV23" s="177"/>
      <c r="ELW23" s="177"/>
      <c r="ELX23" s="177"/>
      <c r="ELY23" s="177"/>
      <c r="ELZ23" s="177"/>
      <c r="EMA23" s="177"/>
      <c r="EMB23" s="177"/>
      <c r="EMC23" s="177"/>
      <c r="EMD23" s="177"/>
      <c r="EME23" s="177"/>
      <c r="EMF23" s="177"/>
      <c r="EMG23" s="177"/>
      <c r="EMH23" s="177"/>
      <c r="EMI23" s="177"/>
      <c r="EMJ23" s="177"/>
      <c r="EMK23" s="177"/>
      <c r="EML23" s="177"/>
      <c r="EMM23" s="177"/>
      <c r="EMN23" s="177"/>
      <c r="EMO23" s="177"/>
      <c r="EMP23" s="177"/>
      <c r="EMQ23" s="177"/>
      <c r="EMR23" s="177"/>
      <c r="EMS23" s="177"/>
      <c r="EMT23" s="177"/>
      <c r="EMU23" s="177"/>
      <c r="EMV23" s="177"/>
      <c r="EMW23" s="177"/>
      <c r="EMX23" s="177"/>
      <c r="EMY23" s="177"/>
      <c r="EMZ23" s="177"/>
      <c r="ENA23" s="177"/>
      <c r="ENB23" s="177"/>
      <c r="ENC23" s="177"/>
      <c r="END23" s="177"/>
      <c r="ENE23" s="177"/>
      <c r="ENF23" s="177"/>
      <c r="ENG23" s="177"/>
      <c r="ENH23" s="177"/>
      <c r="ENI23" s="177"/>
      <c r="ENJ23" s="177"/>
      <c r="ENK23" s="177"/>
      <c r="ENL23" s="177"/>
      <c r="ENM23" s="177"/>
      <c r="ENN23" s="177"/>
      <c r="ENO23" s="177"/>
      <c r="ENP23" s="177"/>
      <c r="ENQ23" s="177"/>
      <c r="ENR23" s="177"/>
      <c r="ENS23" s="177"/>
      <c r="ENT23" s="177"/>
      <c r="ENU23" s="177"/>
      <c r="ENV23" s="177"/>
      <c r="ENW23" s="177"/>
      <c r="ENX23" s="177"/>
      <c r="ENY23" s="177"/>
      <c r="ENZ23" s="177"/>
      <c r="EOA23" s="177"/>
      <c r="EOB23" s="177"/>
      <c r="EOC23" s="177"/>
      <c r="EOD23" s="177"/>
      <c r="EOE23" s="177"/>
      <c r="EOF23" s="177"/>
      <c r="EOG23" s="177"/>
      <c r="EOH23" s="177"/>
      <c r="EOI23" s="177"/>
      <c r="EOJ23" s="177"/>
      <c r="EOK23" s="177"/>
      <c r="EOL23" s="177"/>
      <c r="EOM23" s="177"/>
      <c r="EON23" s="177"/>
      <c r="EOO23" s="177"/>
      <c r="EOP23" s="177"/>
      <c r="EOQ23" s="177"/>
      <c r="EOR23" s="177"/>
      <c r="EOS23" s="177"/>
      <c r="EOT23" s="177"/>
      <c r="EOU23" s="177"/>
      <c r="EOV23" s="177"/>
      <c r="EOW23" s="177"/>
      <c r="EOX23" s="177"/>
      <c r="EOY23" s="177"/>
      <c r="EOZ23" s="177"/>
      <c r="EPA23" s="177"/>
      <c r="EPB23" s="177"/>
      <c r="EPC23" s="177"/>
      <c r="EPD23" s="177"/>
      <c r="EPE23" s="177"/>
      <c r="EPF23" s="177"/>
      <c r="EPG23" s="177"/>
      <c r="EPH23" s="177"/>
      <c r="EPI23" s="177"/>
      <c r="EPJ23" s="177"/>
      <c r="EPK23" s="177"/>
      <c r="EPL23" s="177"/>
      <c r="EPM23" s="177"/>
      <c r="EPN23" s="177"/>
      <c r="EPO23" s="177"/>
      <c r="EPP23" s="177"/>
      <c r="EPQ23" s="177"/>
      <c r="EPR23" s="177"/>
      <c r="EPS23" s="177"/>
      <c r="EPT23" s="177"/>
      <c r="EPU23" s="177"/>
      <c r="EPV23" s="177"/>
      <c r="EPW23" s="177"/>
      <c r="EPX23" s="177"/>
      <c r="EPY23" s="177"/>
      <c r="EPZ23" s="177"/>
      <c r="EQA23" s="177"/>
      <c r="EQB23" s="177"/>
      <c r="EQC23" s="177"/>
      <c r="EQD23" s="177"/>
      <c r="EQE23" s="177"/>
      <c r="EQF23" s="177"/>
      <c r="EQG23" s="177"/>
      <c r="EQH23" s="177"/>
      <c r="EQI23" s="177"/>
      <c r="EQJ23" s="177"/>
      <c r="EQK23" s="177"/>
      <c r="EQL23" s="177"/>
      <c r="EQM23" s="177"/>
      <c r="EQN23" s="177"/>
      <c r="EQO23" s="177"/>
      <c r="EQP23" s="177"/>
      <c r="EQQ23" s="177"/>
      <c r="EQR23" s="177"/>
      <c r="EQS23" s="177"/>
      <c r="EQT23" s="177"/>
      <c r="EQU23" s="177"/>
      <c r="EQV23" s="177"/>
      <c r="EQW23" s="177"/>
      <c r="EQX23" s="177"/>
      <c r="EQY23" s="177"/>
      <c r="EQZ23" s="177"/>
      <c r="ERA23" s="177"/>
      <c r="ERB23" s="177"/>
      <c r="ERC23" s="177"/>
      <c r="ERD23" s="177"/>
      <c r="ERE23" s="177"/>
      <c r="ERF23" s="177"/>
      <c r="ERG23" s="177"/>
      <c r="ERH23" s="177"/>
      <c r="ERI23" s="177"/>
      <c r="ERJ23" s="177"/>
      <c r="ERK23" s="177"/>
      <c r="ERL23" s="177"/>
      <c r="ERM23" s="177"/>
      <c r="ERN23" s="177"/>
      <c r="ERO23" s="177"/>
      <c r="ERP23" s="177"/>
      <c r="ERQ23" s="177"/>
      <c r="ERR23" s="177"/>
      <c r="ERS23" s="177"/>
      <c r="ERT23" s="177"/>
      <c r="ERU23" s="177"/>
      <c r="ERV23" s="177"/>
      <c r="ERW23" s="177"/>
      <c r="ERX23" s="177"/>
      <c r="ERY23" s="177"/>
      <c r="ERZ23" s="177"/>
      <c r="ESA23" s="177"/>
      <c r="ESB23" s="177"/>
      <c r="ESC23" s="177"/>
      <c r="ESD23" s="177"/>
      <c r="ESE23" s="177"/>
      <c r="ESF23" s="177"/>
      <c r="ESG23" s="177"/>
      <c r="ESH23" s="177"/>
      <c r="ESI23" s="177"/>
      <c r="ESJ23" s="177"/>
      <c r="ESK23" s="177"/>
      <c r="ESL23" s="177"/>
      <c r="ESM23" s="177"/>
      <c r="ESN23" s="177"/>
      <c r="ESO23" s="177"/>
      <c r="ESP23" s="177"/>
      <c r="ESQ23" s="177"/>
      <c r="ESR23" s="177"/>
      <c r="ESS23" s="177"/>
      <c r="EST23" s="177"/>
      <c r="ESU23" s="177"/>
      <c r="ESV23" s="177"/>
      <c r="ESW23" s="177"/>
      <c r="ESX23" s="177"/>
      <c r="ESY23" s="177"/>
      <c r="ESZ23" s="177"/>
      <c r="ETA23" s="177"/>
      <c r="ETB23" s="177"/>
      <c r="ETC23" s="177"/>
      <c r="ETD23" s="177"/>
      <c r="ETE23" s="177"/>
      <c r="ETF23" s="177"/>
      <c r="ETG23" s="177"/>
      <c r="ETH23" s="177"/>
      <c r="ETI23" s="177"/>
      <c r="ETJ23" s="177"/>
      <c r="ETK23" s="177"/>
      <c r="ETL23" s="177"/>
      <c r="ETM23" s="177"/>
      <c r="ETN23" s="177"/>
      <c r="ETO23" s="177"/>
      <c r="ETP23" s="177"/>
      <c r="ETQ23" s="177"/>
      <c r="ETR23" s="177"/>
      <c r="ETS23" s="177"/>
      <c r="ETT23" s="177"/>
      <c r="ETU23" s="177"/>
      <c r="ETV23" s="177"/>
      <c r="ETW23" s="177"/>
      <c r="ETX23" s="177"/>
      <c r="ETY23" s="177"/>
      <c r="ETZ23" s="177"/>
      <c r="EUA23" s="177"/>
      <c r="EUB23" s="177"/>
      <c r="EUC23" s="177"/>
      <c r="EUD23" s="177"/>
      <c r="EUE23" s="177"/>
      <c r="EUF23" s="177"/>
      <c r="EUG23" s="177"/>
      <c r="EUH23" s="177"/>
      <c r="EUI23" s="177"/>
      <c r="EUJ23" s="177"/>
      <c r="EUK23" s="177"/>
      <c r="EUL23" s="177"/>
      <c r="EUM23" s="177"/>
      <c r="EUN23" s="177"/>
      <c r="EUO23" s="177"/>
      <c r="EUP23" s="177"/>
      <c r="EUQ23" s="177"/>
      <c r="EUR23" s="177"/>
      <c r="EUS23" s="177"/>
      <c r="EUT23" s="177"/>
      <c r="EUU23" s="177"/>
      <c r="EUV23" s="177"/>
      <c r="EUW23" s="177"/>
      <c r="EUX23" s="177"/>
      <c r="EUY23" s="177"/>
      <c r="EUZ23" s="177"/>
      <c r="EVA23" s="177"/>
      <c r="EVB23" s="177"/>
      <c r="EVC23" s="177"/>
      <c r="EVD23" s="177"/>
      <c r="EVE23" s="177"/>
      <c r="EVF23" s="177"/>
      <c r="EVG23" s="177"/>
      <c r="EVH23" s="177"/>
      <c r="EVI23" s="177"/>
      <c r="EVJ23" s="177"/>
      <c r="EVK23" s="177"/>
      <c r="EVL23" s="177"/>
      <c r="EVM23" s="177"/>
      <c r="EVN23" s="177"/>
      <c r="EVO23" s="177"/>
      <c r="EVP23" s="177"/>
      <c r="EVQ23" s="177"/>
      <c r="EVR23" s="177"/>
      <c r="EVS23" s="177"/>
      <c r="EVT23" s="177"/>
      <c r="EVU23" s="177"/>
      <c r="EVV23" s="177"/>
      <c r="EVW23" s="177"/>
      <c r="EVX23" s="177"/>
      <c r="EVY23" s="177"/>
      <c r="EVZ23" s="177"/>
      <c r="EWA23" s="177"/>
      <c r="EWB23" s="177"/>
      <c r="EWC23" s="177"/>
      <c r="EWD23" s="177"/>
      <c r="EWE23" s="177"/>
      <c r="EWF23" s="177"/>
      <c r="EWG23" s="177"/>
      <c r="EWH23" s="177"/>
      <c r="EWI23" s="177"/>
      <c r="EWJ23" s="177"/>
      <c r="EWK23" s="177"/>
      <c r="EWL23" s="177"/>
      <c r="EWM23" s="177"/>
      <c r="EWN23" s="177"/>
      <c r="EWO23" s="177"/>
      <c r="EWP23" s="177"/>
      <c r="EWQ23" s="177"/>
      <c r="EWR23" s="177"/>
      <c r="EWS23" s="177"/>
      <c r="EWT23" s="177"/>
      <c r="EWU23" s="177"/>
      <c r="EWV23" s="177"/>
      <c r="EWW23" s="177"/>
      <c r="EWX23" s="177"/>
      <c r="EWY23" s="177"/>
      <c r="EWZ23" s="177"/>
      <c r="EXA23" s="177"/>
      <c r="EXB23" s="177"/>
      <c r="EXC23" s="177"/>
      <c r="EXD23" s="177"/>
      <c r="EXE23" s="177"/>
      <c r="EXF23" s="177"/>
      <c r="EXG23" s="177"/>
      <c r="EXH23" s="177"/>
      <c r="EXI23" s="177"/>
      <c r="EXJ23" s="177"/>
      <c r="EXK23" s="177"/>
      <c r="EXL23" s="177"/>
      <c r="EXM23" s="177"/>
      <c r="EXN23" s="177"/>
      <c r="EXO23" s="177"/>
      <c r="EXP23" s="177"/>
      <c r="EXQ23" s="177"/>
      <c r="EXR23" s="177"/>
      <c r="EXS23" s="177"/>
      <c r="EXT23" s="177"/>
      <c r="EXU23" s="177"/>
      <c r="EXV23" s="177"/>
      <c r="EXW23" s="177"/>
      <c r="EXX23" s="177"/>
      <c r="EXY23" s="177"/>
      <c r="EXZ23" s="177"/>
      <c r="EYA23" s="177"/>
      <c r="EYB23" s="177"/>
      <c r="EYC23" s="177"/>
      <c r="EYD23" s="177"/>
      <c r="EYE23" s="177"/>
      <c r="EYF23" s="177"/>
      <c r="EYG23" s="177"/>
      <c r="EYH23" s="177"/>
      <c r="EYI23" s="177"/>
      <c r="EYJ23" s="177"/>
      <c r="EYK23" s="177"/>
      <c r="EYL23" s="177"/>
      <c r="EYM23" s="177"/>
      <c r="EYN23" s="177"/>
      <c r="EYO23" s="177"/>
      <c r="EYP23" s="177"/>
      <c r="EYQ23" s="177"/>
      <c r="EYR23" s="177"/>
      <c r="EYS23" s="177"/>
      <c r="EYT23" s="177"/>
      <c r="EYU23" s="177"/>
      <c r="EYV23" s="177"/>
      <c r="EYW23" s="177"/>
      <c r="EYX23" s="177"/>
      <c r="EYY23" s="177"/>
      <c r="EYZ23" s="177"/>
      <c r="EZA23" s="177"/>
      <c r="EZB23" s="177"/>
      <c r="EZC23" s="177"/>
      <c r="EZD23" s="177"/>
      <c r="EZE23" s="177"/>
      <c r="EZF23" s="177"/>
      <c r="EZG23" s="177"/>
      <c r="EZH23" s="177"/>
      <c r="EZI23" s="177"/>
      <c r="EZJ23" s="177"/>
      <c r="EZK23" s="177"/>
      <c r="EZL23" s="177"/>
      <c r="EZM23" s="177"/>
      <c r="EZN23" s="177"/>
      <c r="EZO23" s="177"/>
      <c r="EZP23" s="177"/>
      <c r="EZQ23" s="177"/>
      <c r="EZR23" s="177"/>
      <c r="EZS23" s="177"/>
      <c r="EZT23" s="177"/>
      <c r="EZU23" s="177"/>
      <c r="EZV23" s="177"/>
      <c r="EZW23" s="177"/>
      <c r="EZX23" s="177"/>
      <c r="EZY23" s="177"/>
      <c r="EZZ23" s="177"/>
      <c r="FAA23" s="177"/>
      <c r="FAB23" s="177"/>
      <c r="FAC23" s="177"/>
      <c r="FAD23" s="177"/>
      <c r="FAE23" s="177"/>
      <c r="FAF23" s="177"/>
      <c r="FAG23" s="177"/>
      <c r="FAH23" s="177"/>
      <c r="FAI23" s="177"/>
      <c r="FAJ23" s="177"/>
      <c r="FAK23" s="177"/>
      <c r="FAL23" s="177"/>
      <c r="FAM23" s="177"/>
      <c r="FAN23" s="177"/>
      <c r="FAO23" s="177"/>
      <c r="FAP23" s="177"/>
      <c r="FAQ23" s="177"/>
      <c r="FAR23" s="177"/>
      <c r="FAS23" s="177"/>
      <c r="FAT23" s="177"/>
      <c r="FAU23" s="177"/>
      <c r="FAV23" s="177"/>
      <c r="FAW23" s="177"/>
      <c r="FAX23" s="177"/>
      <c r="FAY23" s="177"/>
      <c r="FAZ23" s="177"/>
      <c r="FBA23" s="177"/>
      <c r="FBB23" s="177"/>
      <c r="FBC23" s="177"/>
      <c r="FBD23" s="177"/>
      <c r="FBE23" s="177"/>
      <c r="FBF23" s="177"/>
      <c r="FBG23" s="177"/>
      <c r="FBH23" s="177"/>
      <c r="FBI23" s="177"/>
      <c r="FBJ23" s="177"/>
      <c r="FBK23" s="177"/>
      <c r="FBL23" s="177"/>
      <c r="FBM23" s="177"/>
      <c r="FBN23" s="177"/>
      <c r="FBO23" s="177"/>
      <c r="FBP23" s="177"/>
      <c r="FBQ23" s="177"/>
      <c r="FBR23" s="177"/>
      <c r="FBS23" s="177"/>
      <c r="FBT23" s="177"/>
      <c r="FBU23" s="177"/>
      <c r="FBV23" s="177"/>
      <c r="FBW23" s="177"/>
      <c r="FBX23" s="177"/>
      <c r="FBY23" s="177"/>
      <c r="FBZ23" s="177"/>
      <c r="FCA23" s="177"/>
      <c r="FCB23" s="177"/>
      <c r="FCC23" s="177"/>
      <c r="FCD23" s="177"/>
      <c r="FCE23" s="177"/>
      <c r="FCF23" s="177"/>
      <c r="FCG23" s="177"/>
      <c r="FCH23" s="177"/>
      <c r="FCI23" s="177"/>
      <c r="FCJ23" s="177"/>
      <c r="FCK23" s="177"/>
      <c r="FCL23" s="177"/>
      <c r="FCM23" s="177"/>
      <c r="FCN23" s="177"/>
      <c r="FCO23" s="177"/>
      <c r="FCP23" s="177"/>
      <c r="FCQ23" s="177"/>
      <c r="FCR23" s="177"/>
      <c r="FCS23" s="177"/>
      <c r="FCT23" s="177"/>
      <c r="FCU23" s="177"/>
      <c r="FCV23" s="177"/>
      <c r="FCW23" s="177"/>
      <c r="FCX23" s="177"/>
      <c r="FCY23" s="177"/>
      <c r="FCZ23" s="177"/>
      <c r="FDA23" s="177"/>
      <c r="FDB23" s="177"/>
      <c r="FDC23" s="177"/>
      <c r="FDD23" s="177"/>
      <c r="FDE23" s="177"/>
      <c r="FDF23" s="177"/>
      <c r="FDG23" s="177"/>
      <c r="FDH23" s="177"/>
      <c r="FDI23" s="177"/>
      <c r="FDJ23" s="177"/>
      <c r="FDK23" s="177"/>
      <c r="FDL23" s="177"/>
      <c r="FDM23" s="177"/>
      <c r="FDN23" s="177"/>
      <c r="FDO23" s="177"/>
      <c r="FDP23" s="177"/>
      <c r="FDQ23" s="177"/>
      <c r="FDR23" s="177"/>
      <c r="FDS23" s="177"/>
      <c r="FDT23" s="177"/>
      <c r="FDU23" s="177"/>
      <c r="FDV23" s="177"/>
      <c r="FDW23" s="177"/>
      <c r="FDX23" s="177"/>
      <c r="FDY23" s="177"/>
      <c r="FDZ23" s="177"/>
      <c r="FEA23" s="177"/>
      <c r="FEB23" s="177"/>
      <c r="FEC23" s="177"/>
      <c r="FED23" s="177"/>
      <c r="FEE23" s="177"/>
      <c r="FEF23" s="177"/>
      <c r="FEG23" s="177"/>
      <c r="FEH23" s="177"/>
      <c r="FEI23" s="177"/>
      <c r="FEJ23" s="177"/>
      <c r="FEK23" s="177"/>
      <c r="FEL23" s="177"/>
      <c r="FEM23" s="177"/>
      <c r="FEN23" s="177"/>
      <c r="FEO23" s="177"/>
      <c r="FEP23" s="177"/>
      <c r="FEQ23" s="177"/>
      <c r="FER23" s="177"/>
      <c r="FES23" s="177"/>
      <c r="FET23" s="177"/>
      <c r="FEU23" s="177"/>
      <c r="FEV23" s="177"/>
      <c r="FEW23" s="177"/>
      <c r="FEX23" s="177"/>
      <c r="FEY23" s="177"/>
      <c r="FEZ23" s="177"/>
      <c r="FFA23" s="177"/>
      <c r="FFB23" s="177"/>
      <c r="FFC23" s="177"/>
      <c r="FFD23" s="177"/>
      <c r="FFE23" s="177"/>
      <c r="FFF23" s="177"/>
      <c r="FFG23" s="177"/>
      <c r="FFH23" s="177"/>
      <c r="FFI23" s="177"/>
      <c r="FFJ23" s="177"/>
      <c r="FFK23" s="177"/>
      <c r="FFL23" s="177"/>
      <c r="FFM23" s="177"/>
      <c r="FFN23" s="177"/>
      <c r="FFO23" s="177"/>
      <c r="FFP23" s="177"/>
      <c r="FFQ23" s="177"/>
      <c r="FFR23" s="177"/>
      <c r="FFS23" s="177"/>
      <c r="FFT23" s="177"/>
      <c r="FFU23" s="177"/>
      <c r="FFV23" s="177"/>
      <c r="FFW23" s="177"/>
      <c r="FFX23" s="177"/>
      <c r="FFY23" s="177"/>
      <c r="FFZ23" s="177"/>
      <c r="FGA23" s="177"/>
      <c r="FGB23" s="177"/>
      <c r="FGC23" s="177"/>
      <c r="FGD23" s="177"/>
      <c r="FGE23" s="177"/>
      <c r="FGF23" s="177"/>
      <c r="FGG23" s="177"/>
      <c r="FGH23" s="177"/>
      <c r="FGI23" s="177"/>
      <c r="FGJ23" s="177"/>
      <c r="FGK23" s="177"/>
      <c r="FGL23" s="177"/>
      <c r="FGM23" s="177"/>
      <c r="FGN23" s="177"/>
      <c r="FGO23" s="177"/>
      <c r="FGP23" s="177"/>
      <c r="FGQ23" s="177"/>
      <c r="FGR23" s="177"/>
      <c r="FGS23" s="177"/>
      <c r="FGT23" s="177"/>
      <c r="FGU23" s="177"/>
      <c r="FGV23" s="177"/>
      <c r="FGW23" s="177"/>
      <c r="FGX23" s="177"/>
      <c r="FGY23" s="177"/>
      <c r="FGZ23" s="177"/>
      <c r="FHA23" s="177"/>
      <c r="FHB23" s="177"/>
      <c r="FHC23" s="177"/>
      <c r="FHD23" s="177"/>
      <c r="FHE23" s="177"/>
      <c r="FHF23" s="177"/>
      <c r="FHG23" s="177"/>
      <c r="FHH23" s="177"/>
      <c r="FHI23" s="177"/>
      <c r="FHJ23" s="177"/>
      <c r="FHK23" s="177"/>
      <c r="FHL23" s="177"/>
      <c r="FHM23" s="177"/>
      <c r="FHN23" s="177"/>
      <c r="FHO23" s="177"/>
      <c r="FHP23" s="177"/>
      <c r="FHQ23" s="177"/>
      <c r="FHR23" s="177"/>
      <c r="FHS23" s="177"/>
      <c r="FHT23" s="177"/>
      <c r="FHU23" s="177"/>
      <c r="FHV23" s="177"/>
      <c r="FHW23" s="177"/>
      <c r="FHX23" s="177"/>
      <c r="FHY23" s="177"/>
      <c r="FHZ23" s="177"/>
      <c r="FIA23" s="177"/>
      <c r="FIB23" s="177"/>
      <c r="FIC23" s="177"/>
      <c r="FID23" s="177"/>
      <c r="FIE23" s="177"/>
      <c r="FIF23" s="177"/>
      <c r="FIG23" s="177"/>
      <c r="FIH23" s="177"/>
      <c r="FII23" s="177"/>
      <c r="FIJ23" s="177"/>
      <c r="FIK23" s="177"/>
      <c r="FIL23" s="177"/>
      <c r="FIM23" s="177"/>
      <c r="FIN23" s="177"/>
      <c r="FIO23" s="177"/>
      <c r="FIP23" s="177"/>
      <c r="FIQ23" s="177"/>
      <c r="FIR23" s="177"/>
      <c r="FIS23" s="177"/>
      <c r="FIT23" s="177"/>
      <c r="FIU23" s="177"/>
      <c r="FIV23" s="177"/>
      <c r="FIW23" s="177"/>
      <c r="FIX23" s="177"/>
      <c r="FIY23" s="177"/>
      <c r="FIZ23" s="177"/>
      <c r="FJA23" s="177"/>
      <c r="FJB23" s="177"/>
      <c r="FJC23" s="177"/>
      <c r="FJD23" s="177"/>
      <c r="FJE23" s="177"/>
      <c r="FJF23" s="177"/>
      <c r="FJG23" s="177"/>
      <c r="FJH23" s="177"/>
      <c r="FJI23" s="177"/>
      <c r="FJJ23" s="177"/>
      <c r="FJK23" s="177"/>
      <c r="FJL23" s="177"/>
      <c r="FJM23" s="177"/>
      <c r="FJN23" s="177"/>
      <c r="FJO23" s="177"/>
      <c r="FJP23" s="177"/>
      <c r="FJQ23" s="177"/>
      <c r="FJR23" s="177"/>
      <c r="FJS23" s="177"/>
      <c r="FJT23" s="177"/>
      <c r="FJU23" s="177"/>
      <c r="FJV23" s="177"/>
      <c r="FJW23" s="177"/>
      <c r="FJX23" s="177"/>
      <c r="FJY23" s="177"/>
      <c r="FJZ23" s="177"/>
      <c r="FKA23" s="177"/>
      <c r="FKB23" s="177"/>
      <c r="FKC23" s="177"/>
      <c r="FKD23" s="177"/>
      <c r="FKE23" s="177"/>
      <c r="FKF23" s="177"/>
      <c r="FKG23" s="177"/>
      <c r="FKH23" s="177"/>
      <c r="FKI23" s="177"/>
      <c r="FKJ23" s="177"/>
      <c r="FKK23" s="177"/>
      <c r="FKL23" s="177"/>
      <c r="FKM23" s="177"/>
      <c r="FKN23" s="177"/>
      <c r="FKO23" s="177"/>
      <c r="FKP23" s="177"/>
      <c r="FKQ23" s="177"/>
      <c r="FKR23" s="177"/>
      <c r="FKS23" s="177"/>
      <c r="FKT23" s="177"/>
      <c r="FKU23" s="177"/>
      <c r="FKV23" s="177"/>
      <c r="FKW23" s="177"/>
      <c r="FKX23" s="177"/>
      <c r="FKY23" s="177"/>
      <c r="FKZ23" s="177"/>
      <c r="FLA23" s="177"/>
      <c r="FLB23" s="177"/>
      <c r="FLC23" s="177"/>
      <c r="FLD23" s="177"/>
      <c r="FLE23" s="177"/>
      <c r="FLF23" s="177"/>
      <c r="FLG23" s="177"/>
      <c r="FLH23" s="177"/>
      <c r="FLI23" s="177"/>
      <c r="FLJ23" s="177"/>
      <c r="FLK23" s="177"/>
      <c r="FLL23" s="177"/>
      <c r="FLM23" s="177"/>
      <c r="FLN23" s="177"/>
      <c r="FLO23" s="177"/>
      <c r="FLP23" s="177"/>
      <c r="FLQ23" s="177"/>
      <c r="FLR23" s="177"/>
      <c r="FLS23" s="177"/>
      <c r="FLT23" s="177"/>
      <c r="FLU23" s="177"/>
      <c r="FLV23" s="177"/>
      <c r="FLW23" s="177"/>
      <c r="FLX23" s="177"/>
      <c r="FLY23" s="177"/>
      <c r="FLZ23" s="177"/>
      <c r="FMA23" s="177"/>
      <c r="FMB23" s="177"/>
      <c r="FMC23" s="177"/>
      <c r="FMD23" s="177"/>
      <c r="FME23" s="177"/>
      <c r="FMF23" s="177"/>
      <c r="FMG23" s="177"/>
      <c r="FMH23" s="177"/>
      <c r="FMI23" s="177"/>
      <c r="FMJ23" s="177"/>
      <c r="FMK23" s="177"/>
      <c r="FML23" s="177"/>
      <c r="FMM23" s="177"/>
      <c r="FMN23" s="177"/>
      <c r="FMO23" s="177"/>
      <c r="FMP23" s="177"/>
      <c r="FMQ23" s="177"/>
      <c r="FMR23" s="177"/>
      <c r="FMS23" s="177"/>
      <c r="FMT23" s="177"/>
      <c r="FMU23" s="177"/>
      <c r="FMV23" s="177"/>
      <c r="FMW23" s="177"/>
      <c r="FMX23" s="177"/>
      <c r="FMY23" s="177"/>
      <c r="FMZ23" s="177"/>
      <c r="FNA23" s="177"/>
      <c r="FNB23" s="177"/>
      <c r="FNC23" s="177"/>
      <c r="FND23" s="177"/>
      <c r="FNE23" s="177"/>
      <c r="FNF23" s="177"/>
      <c r="FNG23" s="177"/>
      <c r="FNH23" s="177"/>
      <c r="FNI23" s="177"/>
      <c r="FNJ23" s="177"/>
      <c r="FNK23" s="177"/>
      <c r="FNL23" s="177"/>
      <c r="FNM23" s="177"/>
      <c r="FNN23" s="177"/>
      <c r="FNO23" s="177"/>
      <c r="FNP23" s="177"/>
      <c r="FNQ23" s="177"/>
      <c r="FNR23" s="177"/>
      <c r="FNS23" s="177"/>
      <c r="FNT23" s="177"/>
      <c r="FNU23" s="177"/>
      <c r="FNV23" s="177"/>
      <c r="FNW23" s="177"/>
      <c r="FNX23" s="177"/>
      <c r="FNY23" s="177"/>
      <c r="FNZ23" s="177"/>
      <c r="FOA23" s="177"/>
      <c r="FOB23" s="177"/>
      <c r="FOC23" s="177"/>
      <c r="FOD23" s="177"/>
      <c r="FOE23" s="177"/>
      <c r="FOF23" s="177"/>
      <c r="FOG23" s="177"/>
      <c r="FOH23" s="177"/>
      <c r="FOI23" s="177"/>
      <c r="FOJ23" s="177"/>
      <c r="FOK23" s="177"/>
      <c r="FOL23" s="177"/>
      <c r="FOM23" s="177"/>
      <c r="FON23" s="177"/>
      <c r="FOO23" s="177"/>
      <c r="FOP23" s="177"/>
      <c r="FOQ23" s="177"/>
      <c r="FOR23" s="177"/>
      <c r="FOS23" s="177"/>
      <c r="FOT23" s="177"/>
      <c r="FOU23" s="177"/>
      <c r="FOV23" s="177"/>
      <c r="FOW23" s="177"/>
      <c r="FOX23" s="177"/>
      <c r="FOY23" s="177"/>
      <c r="FOZ23" s="177"/>
      <c r="FPA23" s="177"/>
      <c r="FPB23" s="177"/>
      <c r="FPC23" s="177"/>
      <c r="FPD23" s="177"/>
      <c r="FPE23" s="177"/>
      <c r="FPF23" s="177"/>
      <c r="FPG23" s="177"/>
      <c r="FPH23" s="177"/>
      <c r="FPI23" s="177"/>
      <c r="FPJ23" s="177"/>
      <c r="FPK23" s="177"/>
      <c r="FPL23" s="177"/>
      <c r="FPM23" s="177"/>
      <c r="FPN23" s="177"/>
      <c r="FPO23" s="177"/>
      <c r="FPP23" s="177"/>
      <c r="FPQ23" s="177"/>
      <c r="FPR23" s="177"/>
      <c r="FPS23" s="177"/>
      <c r="FPT23" s="177"/>
      <c r="FPU23" s="177"/>
      <c r="FPV23" s="177"/>
      <c r="FPW23" s="177"/>
      <c r="FPX23" s="177"/>
      <c r="FPY23" s="177"/>
      <c r="FPZ23" s="177"/>
      <c r="FQA23" s="177"/>
      <c r="FQB23" s="177"/>
      <c r="FQC23" s="177"/>
      <c r="FQD23" s="177"/>
      <c r="FQE23" s="177"/>
      <c r="FQF23" s="177"/>
      <c r="FQG23" s="177"/>
      <c r="FQH23" s="177"/>
      <c r="FQI23" s="177"/>
      <c r="FQJ23" s="177"/>
      <c r="FQK23" s="177"/>
      <c r="FQL23" s="177"/>
      <c r="FQM23" s="177"/>
      <c r="FQN23" s="177"/>
      <c r="FQO23" s="177"/>
      <c r="FQP23" s="177"/>
      <c r="FQQ23" s="177"/>
      <c r="FQR23" s="177"/>
      <c r="FQS23" s="177"/>
      <c r="FQT23" s="177"/>
      <c r="FQU23" s="177"/>
      <c r="FQV23" s="177"/>
      <c r="FQW23" s="177"/>
      <c r="FQX23" s="177"/>
      <c r="FQY23" s="177"/>
      <c r="FQZ23" s="177"/>
      <c r="FRA23" s="177"/>
      <c r="FRB23" s="177"/>
      <c r="FRC23" s="177"/>
      <c r="FRD23" s="177"/>
      <c r="FRE23" s="177"/>
      <c r="FRF23" s="177"/>
      <c r="FRG23" s="177"/>
      <c r="FRH23" s="177"/>
      <c r="FRI23" s="177"/>
      <c r="FRJ23" s="177"/>
      <c r="FRK23" s="177"/>
      <c r="FRL23" s="177"/>
      <c r="FRM23" s="177"/>
      <c r="FRN23" s="177"/>
      <c r="FRO23" s="177"/>
      <c r="FRP23" s="177"/>
      <c r="FRQ23" s="177"/>
      <c r="FRR23" s="177"/>
      <c r="FRS23" s="177"/>
      <c r="FRT23" s="177"/>
      <c r="FRU23" s="177"/>
      <c r="FRV23" s="177"/>
      <c r="FRW23" s="177"/>
      <c r="FRX23" s="177"/>
      <c r="FRY23" s="177"/>
      <c r="FRZ23" s="177"/>
      <c r="FSA23" s="177"/>
      <c r="FSB23" s="177"/>
      <c r="FSC23" s="177"/>
      <c r="FSD23" s="177"/>
      <c r="FSE23" s="177"/>
      <c r="FSF23" s="177"/>
      <c r="FSG23" s="177"/>
      <c r="FSH23" s="177"/>
      <c r="FSI23" s="177"/>
      <c r="FSJ23" s="177"/>
      <c r="FSK23" s="177"/>
      <c r="FSL23" s="177"/>
      <c r="FSM23" s="177"/>
      <c r="FSN23" s="177"/>
      <c r="FSO23" s="177"/>
      <c r="FSP23" s="177"/>
      <c r="FSQ23" s="177"/>
      <c r="FSR23" s="177"/>
      <c r="FSS23" s="177"/>
      <c r="FST23" s="177"/>
      <c r="FSU23" s="177"/>
      <c r="FSV23" s="177"/>
      <c r="FSW23" s="177"/>
      <c r="FSX23" s="177"/>
      <c r="FSY23" s="177"/>
      <c r="FSZ23" s="177"/>
      <c r="FTA23" s="177"/>
      <c r="FTB23" s="177"/>
      <c r="FTC23" s="177"/>
      <c r="FTD23" s="177"/>
      <c r="FTE23" s="177"/>
      <c r="FTF23" s="177"/>
      <c r="FTG23" s="177"/>
      <c r="FTH23" s="177"/>
      <c r="FTI23" s="177"/>
      <c r="FTJ23" s="177"/>
      <c r="FTK23" s="177"/>
      <c r="FTL23" s="177"/>
      <c r="FTM23" s="177"/>
      <c r="FTN23" s="177"/>
      <c r="FTO23" s="177"/>
      <c r="FTP23" s="177"/>
      <c r="FTQ23" s="177"/>
      <c r="FTR23" s="177"/>
      <c r="FTS23" s="177"/>
      <c r="FTT23" s="177"/>
      <c r="FTU23" s="177"/>
      <c r="FTV23" s="177"/>
      <c r="FTW23" s="177"/>
      <c r="FTX23" s="177"/>
      <c r="FTY23" s="177"/>
      <c r="FTZ23" s="177"/>
      <c r="FUA23" s="177"/>
      <c r="FUB23" s="177"/>
      <c r="FUC23" s="177"/>
      <c r="FUD23" s="177"/>
      <c r="FUE23" s="177"/>
      <c r="FUF23" s="177"/>
      <c r="FUG23" s="177"/>
      <c r="FUH23" s="177"/>
      <c r="FUI23" s="177"/>
      <c r="FUJ23" s="177"/>
      <c r="FUK23" s="177"/>
      <c r="FUL23" s="177"/>
      <c r="FUM23" s="177"/>
      <c r="FUN23" s="177"/>
      <c r="FUO23" s="177"/>
      <c r="FUP23" s="177"/>
      <c r="FUQ23" s="177"/>
      <c r="FUR23" s="177"/>
      <c r="FUS23" s="177"/>
      <c r="FUT23" s="177"/>
      <c r="FUU23" s="177"/>
      <c r="FUV23" s="177"/>
      <c r="FUW23" s="177"/>
      <c r="FUX23" s="177"/>
      <c r="FUY23" s="177"/>
      <c r="FUZ23" s="177"/>
      <c r="FVA23" s="177"/>
      <c r="FVB23" s="177"/>
      <c r="FVC23" s="177"/>
      <c r="FVD23" s="177"/>
      <c r="FVE23" s="177"/>
      <c r="FVF23" s="177"/>
      <c r="FVG23" s="177"/>
      <c r="FVH23" s="177"/>
      <c r="FVI23" s="177"/>
      <c r="FVJ23" s="177"/>
      <c r="FVK23" s="177"/>
      <c r="FVL23" s="177"/>
      <c r="FVM23" s="177"/>
      <c r="FVN23" s="177"/>
      <c r="FVO23" s="177"/>
      <c r="FVP23" s="177"/>
      <c r="FVQ23" s="177"/>
      <c r="FVR23" s="177"/>
      <c r="FVS23" s="177"/>
      <c r="FVT23" s="177"/>
      <c r="FVU23" s="177"/>
      <c r="FVV23" s="177"/>
      <c r="FVW23" s="177"/>
      <c r="FVX23" s="177"/>
      <c r="FVY23" s="177"/>
      <c r="FVZ23" s="177"/>
      <c r="FWA23" s="177"/>
      <c r="FWB23" s="177"/>
      <c r="FWC23" s="177"/>
      <c r="FWD23" s="177"/>
      <c r="FWE23" s="177"/>
      <c r="FWF23" s="177"/>
      <c r="FWG23" s="177"/>
      <c r="FWH23" s="177"/>
      <c r="FWI23" s="177"/>
      <c r="FWJ23" s="177"/>
      <c r="FWK23" s="177"/>
      <c r="FWL23" s="177"/>
      <c r="FWM23" s="177"/>
      <c r="FWN23" s="177"/>
      <c r="FWO23" s="177"/>
      <c r="FWP23" s="177"/>
      <c r="FWQ23" s="177"/>
      <c r="FWR23" s="177"/>
      <c r="FWS23" s="177"/>
      <c r="FWT23" s="177"/>
      <c r="FWU23" s="177"/>
      <c r="FWV23" s="177"/>
      <c r="FWW23" s="177"/>
      <c r="FWX23" s="177"/>
      <c r="FWY23" s="177"/>
      <c r="FWZ23" s="177"/>
      <c r="FXA23" s="177"/>
      <c r="FXB23" s="177"/>
      <c r="FXC23" s="177"/>
      <c r="FXD23" s="177"/>
      <c r="FXE23" s="177"/>
      <c r="FXF23" s="177"/>
      <c r="FXG23" s="177"/>
      <c r="FXH23" s="177"/>
      <c r="FXI23" s="177"/>
      <c r="FXJ23" s="177"/>
      <c r="FXK23" s="177"/>
      <c r="FXL23" s="177"/>
      <c r="FXM23" s="177"/>
      <c r="FXN23" s="177"/>
      <c r="FXO23" s="177"/>
      <c r="FXP23" s="177"/>
      <c r="FXQ23" s="177"/>
      <c r="FXR23" s="177"/>
      <c r="FXS23" s="177"/>
      <c r="FXT23" s="177"/>
      <c r="FXU23" s="177"/>
      <c r="FXV23" s="177"/>
      <c r="FXW23" s="177"/>
      <c r="FXX23" s="177"/>
      <c r="FXY23" s="177"/>
      <c r="FXZ23" s="177"/>
      <c r="FYA23" s="177"/>
      <c r="FYB23" s="177"/>
      <c r="FYC23" s="177"/>
      <c r="FYD23" s="177"/>
      <c r="FYE23" s="177"/>
      <c r="FYF23" s="177"/>
      <c r="FYG23" s="177"/>
      <c r="FYH23" s="177"/>
      <c r="FYI23" s="177"/>
      <c r="FYJ23" s="177"/>
      <c r="FYK23" s="177"/>
      <c r="FYL23" s="177"/>
      <c r="FYM23" s="177"/>
      <c r="FYN23" s="177"/>
      <c r="FYO23" s="177"/>
      <c r="FYP23" s="177"/>
      <c r="FYQ23" s="177"/>
      <c r="FYR23" s="177"/>
      <c r="FYS23" s="177"/>
      <c r="FYT23" s="177"/>
      <c r="FYU23" s="177"/>
      <c r="FYV23" s="177"/>
      <c r="FYW23" s="177"/>
      <c r="FYX23" s="177"/>
      <c r="FYY23" s="177"/>
      <c r="FYZ23" s="177"/>
      <c r="FZA23" s="177"/>
      <c r="FZB23" s="177"/>
      <c r="FZC23" s="177"/>
      <c r="FZD23" s="177"/>
      <c r="FZE23" s="177"/>
      <c r="FZF23" s="177"/>
      <c r="FZG23" s="177"/>
      <c r="FZH23" s="177"/>
      <c r="FZI23" s="177"/>
      <c r="FZJ23" s="177"/>
      <c r="FZK23" s="177"/>
      <c r="FZL23" s="177"/>
      <c r="FZM23" s="177"/>
      <c r="FZN23" s="177"/>
      <c r="FZO23" s="177"/>
      <c r="FZP23" s="177"/>
      <c r="FZQ23" s="177"/>
      <c r="FZR23" s="177"/>
      <c r="FZS23" s="177"/>
      <c r="FZT23" s="177"/>
      <c r="FZU23" s="177"/>
      <c r="FZV23" s="177"/>
      <c r="FZW23" s="177"/>
      <c r="FZX23" s="177"/>
      <c r="FZY23" s="177"/>
      <c r="FZZ23" s="177"/>
      <c r="GAA23" s="177"/>
      <c r="GAB23" s="177"/>
      <c r="GAC23" s="177"/>
      <c r="GAD23" s="177"/>
      <c r="GAE23" s="177"/>
      <c r="GAF23" s="177"/>
      <c r="GAG23" s="177"/>
      <c r="GAH23" s="177"/>
      <c r="GAI23" s="177"/>
      <c r="GAJ23" s="177"/>
      <c r="GAK23" s="177"/>
      <c r="GAL23" s="177"/>
      <c r="GAM23" s="177"/>
      <c r="GAN23" s="177"/>
      <c r="GAO23" s="177"/>
      <c r="GAP23" s="177"/>
      <c r="GAQ23" s="177"/>
      <c r="GAR23" s="177"/>
      <c r="GAS23" s="177"/>
      <c r="GAT23" s="177"/>
      <c r="GAU23" s="177"/>
      <c r="GAV23" s="177"/>
      <c r="GAW23" s="177"/>
      <c r="GAX23" s="177"/>
      <c r="GAY23" s="177"/>
      <c r="GAZ23" s="177"/>
      <c r="GBA23" s="177"/>
      <c r="GBB23" s="177"/>
      <c r="GBC23" s="177"/>
      <c r="GBD23" s="177"/>
      <c r="GBE23" s="177"/>
      <c r="GBF23" s="177"/>
      <c r="GBG23" s="177"/>
      <c r="GBH23" s="177"/>
      <c r="GBI23" s="177"/>
      <c r="GBJ23" s="177"/>
      <c r="GBK23" s="177"/>
      <c r="GBL23" s="177"/>
      <c r="GBM23" s="177"/>
      <c r="GBN23" s="177"/>
      <c r="GBO23" s="177"/>
      <c r="GBP23" s="177"/>
      <c r="GBQ23" s="177"/>
      <c r="GBR23" s="177"/>
      <c r="GBS23" s="177"/>
      <c r="GBT23" s="177"/>
      <c r="GBU23" s="177"/>
      <c r="GBV23" s="177"/>
      <c r="GBW23" s="177"/>
      <c r="GBX23" s="177"/>
      <c r="GBY23" s="177"/>
      <c r="GBZ23" s="177"/>
      <c r="GCA23" s="177"/>
      <c r="GCB23" s="177"/>
      <c r="GCC23" s="177"/>
      <c r="GCD23" s="177"/>
      <c r="GCE23" s="177"/>
      <c r="GCF23" s="177"/>
      <c r="GCG23" s="177"/>
      <c r="GCH23" s="177"/>
      <c r="GCI23" s="177"/>
      <c r="GCJ23" s="177"/>
      <c r="GCK23" s="177"/>
      <c r="GCL23" s="177"/>
      <c r="GCM23" s="177"/>
      <c r="GCN23" s="177"/>
      <c r="GCO23" s="177"/>
      <c r="GCP23" s="177"/>
      <c r="GCQ23" s="177"/>
      <c r="GCR23" s="177"/>
      <c r="GCS23" s="177"/>
      <c r="GCT23" s="177"/>
      <c r="GCU23" s="177"/>
      <c r="GCV23" s="177"/>
      <c r="GCW23" s="177"/>
      <c r="GCX23" s="177"/>
      <c r="GCY23" s="177"/>
      <c r="GCZ23" s="177"/>
      <c r="GDA23" s="177"/>
      <c r="GDB23" s="177"/>
      <c r="GDC23" s="177"/>
      <c r="GDD23" s="177"/>
      <c r="GDE23" s="177"/>
      <c r="GDF23" s="177"/>
      <c r="GDG23" s="177"/>
      <c r="GDH23" s="177"/>
      <c r="GDI23" s="177"/>
      <c r="GDJ23" s="177"/>
      <c r="GDK23" s="177"/>
      <c r="GDL23" s="177"/>
      <c r="GDM23" s="177"/>
      <c r="GDN23" s="177"/>
      <c r="GDO23" s="177"/>
      <c r="GDP23" s="177"/>
      <c r="GDQ23" s="177"/>
      <c r="GDR23" s="177"/>
      <c r="GDS23" s="177"/>
      <c r="GDT23" s="177"/>
      <c r="GDU23" s="177"/>
      <c r="GDV23" s="177"/>
      <c r="GDW23" s="177"/>
      <c r="GDX23" s="177"/>
      <c r="GDY23" s="177"/>
      <c r="GDZ23" s="177"/>
      <c r="GEA23" s="177"/>
      <c r="GEB23" s="177"/>
      <c r="GEC23" s="177"/>
      <c r="GED23" s="177"/>
      <c r="GEE23" s="177"/>
      <c r="GEF23" s="177"/>
      <c r="GEG23" s="177"/>
      <c r="GEH23" s="177"/>
      <c r="GEI23" s="177"/>
      <c r="GEJ23" s="177"/>
      <c r="GEK23" s="177"/>
      <c r="GEL23" s="177"/>
      <c r="GEM23" s="177"/>
      <c r="GEN23" s="177"/>
      <c r="GEO23" s="177"/>
      <c r="GEP23" s="177"/>
      <c r="GEQ23" s="177"/>
      <c r="GER23" s="177"/>
      <c r="GES23" s="177"/>
      <c r="GET23" s="177"/>
      <c r="GEU23" s="177"/>
      <c r="GEV23" s="177"/>
      <c r="GEW23" s="177"/>
      <c r="GEX23" s="177"/>
      <c r="GEY23" s="177"/>
      <c r="GEZ23" s="177"/>
      <c r="GFA23" s="177"/>
      <c r="GFB23" s="177"/>
      <c r="GFC23" s="177"/>
      <c r="GFD23" s="177"/>
      <c r="GFE23" s="177"/>
      <c r="GFF23" s="177"/>
      <c r="GFG23" s="177"/>
      <c r="GFH23" s="177"/>
      <c r="GFI23" s="177"/>
      <c r="GFJ23" s="177"/>
      <c r="GFK23" s="177"/>
      <c r="GFL23" s="177"/>
      <c r="GFM23" s="177"/>
      <c r="GFN23" s="177"/>
      <c r="GFO23" s="177"/>
      <c r="GFP23" s="177"/>
      <c r="GFQ23" s="177"/>
      <c r="GFR23" s="177"/>
      <c r="GFS23" s="177"/>
      <c r="GFT23" s="177"/>
      <c r="GFU23" s="177"/>
      <c r="GFV23" s="177"/>
      <c r="GFW23" s="177"/>
      <c r="GFX23" s="177"/>
      <c r="GFY23" s="177"/>
      <c r="GFZ23" s="177"/>
      <c r="GGA23" s="177"/>
      <c r="GGB23" s="177"/>
      <c r="GGC23" s="177"/>
      <c r="GGD23" s="177"/>
      <c r="GGE23" s="177"/>
      <c r="GGF23" s="177"/>
      <c r="GGG23" s="177"/>
      <c r="GGH23" s="177"/>
      <c r="GGI23" s="177"/>
      <c r="GGJ23" s="177"/>
      <c r="GGK23" s="177"/>
      <c r="GGL23" s="177"/>
      <c r="GGM23" s="177"/>
      <c r="GGN23" s="177"/>
      <c r="GGO23" s="177"/>
      <c r="GGP23" s="177"/>
      <c r="GGQ23" s="177"/>
      <c r="GGR23" s="177"/>
      <c r="GGS23" s="177"/>
      <c r="GGT23" s="177"/>
      <c r="GGU23" s="177"/>
      <c r="GGV23" s="177"/>
      <c r="GGW23" s="177"/>
      <c r="GGX23" s="177"/>
      <c r="GGY23" s="177"/>
      <c r="GGZ23" s="177"/>
      <c r="GHA23" s="177"/>
      <c r="GHB23" s="177"/>
      <c r="GHC23" s="177"/>
      <c r="GHD23" s="177"/>
      <c r="GHE23" s="177"/>
      <c r="GHF23" s="177"/>
      <c r="GHG23" s="177"/>
      <c r="GHH23" s="177"/>
      <c r="GHI23" s="177"/>
      <c r="GHJ23" s="177"/>
      <c r="GHK23" s="177"/>
      <c r="GHL23" s="177"/>
      <c r="GHM23" s="177"/>
      <c r="GHN23" s="177"/>
      <c r="GHO23" s="177"/>
      <c r="GHP23" s="177"/>
      <c r="GHQ23" s="177"/>
      <c r="GHR23" s="177"/>
      <c r="GHS23" s="177"/>
      <c r="GHT23" s="177"/>
      <c r="GHU23" s="177"/>
      <c r="GHV23" s="177"/>
      <c r="GHW23" s="177"/>
      <c r="GHX23" s="177"/>
      <c r="GHY23" s="177"/>
      <c r="GHZ23" s="177"/>
      <c r="GIA23" s="177"/>
      <c r="GIB23" s="177"/>
      <c r="GIC23" s="177"/>
      <c r="GID23" s="177"/>
      <c r="GIE23" s="177"/>
      <c r="GIF23" s="177"/>
      <c r="GIG23" s="177"/>
      <c r="GIH23" s="177"/>
      <c r="GII23" s="177"/>
      <c r="GIJ23" s="177"/>
      <c r="GIK23" s="177"/>
      <c r="GIL23" s="177"/>
      <c r="GIM23" s="177"/>
      <c r="GIN23" s="177"/>
      <c r="GIO23" s="177"/>
      <c r="GIP23" s="177"/>
      <c r="GIQ23" s="177"/>
      <c r="GIR23" s="177"/>
      <c r="GIS23" s="177"/>
      <c r="GIT23" s="177"/>
      <c r="GIU23" s="177"/>
      <c r="GIV23" s="177"/>
      <c r="GIW23" s="177"/>
      <c r="GIX23" s="177"/>
      <c r="GIY23" s="177"/>
      <c r="GIZ23" s="177"/>
      <c r="GJA23" s="177"/>
      <c r="GJB23" s="177"/>
      <c r="GJC23" s="177"/>
      <c r="GJD23" s="177"/>
      <c r="GJE23" s="177"/>
      <c r="GJF23" s="177"/>
      <c r="GJG23" s="177"/>
      <c r="GJH23" s="177"/>
      <c r="GJI23" s="177"/>
      <c r="GJJ23" s="177"/>
      <c r="GJK23" s="177"/>
      <c r="GJL23" s="177"/>
      <c r="GJM23" s="177"/>
      <c r="GJN23" s="177"/>
      <c r="GJO23" s="177"/>
      <c r="GJP23" s="177"/>
      <c r="GJQ23" s="177"/>
      <c r="GJR23" s="177"/>
      <c r="GJS23" s="177"/>
      <c r="GJT23" s="177"/>
      <c r="GJU23" s="177"/>
      <c r="GJV23" s="177"/>
      <c r="GJW23" s="177"/>
      <c r="GJX23" s="177"/>
      <c r="GJY23" s="177"/>
      <c r="GJZ23" s="177"/>
      <c r="GKA23" s="177"/>
      <c r="GKB23" s="177"/>
      <c r="GKC23" s="177"/>
      <c r="GKD23" s="177"/>
      <c r="GKE23" s="177"/>
      <c r="GKF23" s="177"/>
      <c r="GKG23" s="177"/>
      <c r="GKH23" s="177"/>
      <c r="GKI23" s="177"/>
      <c r="GKJ23" s="177"/>
      <c r="GKK23" s="177"/>
      <c r="GKL23" s="177"/>
      <c r="GKM23" s="177"/>
      <c r="GKN23" s="177"/>
      <c r="GKO23" s="177"/>
      <c r="GKP23" s="177"/>
      <c r="GKQ23" s="177"/>
      <c r="GKR23" s="177"/>
      <c r="GKS23" s="177"/>
      <c r="GKT23" s="177"/>
      <c r="GKU23" s="177"/>
      <c r="GKV23" s="177"/>
      <c r="GKW23" s="177"/>
      <c r="GKX23" s="177"/>
      <c r="GKY23" s="177"/>
      <c r="GKZ23" s="177"/>
      <c r="GLA23" s="177"/>
      <c r="GLB23" s="177"/>
      <c r="GLC23" s="177"/>
      <c r="GLD23" s="177"/>
      <c r="GLE23" s="177"/>
      <c r="GLF23" s="177"/>
      <c r="GLG23" s="177"/>
      <c r="GLH23" s="177"/>
      <c r="GLI23" s="177"/>
      <c r="GLJ23" s="177"/>
      <c r="GLK23" s="177"/>
      <c r="GLL23" s="177"/>
      <c r="GLM23" s="177"/>
      <c r="GLN23" s="177"/>
      <c r="GLO23" s="177"/>
      <c r="GLP23" s="177"/>
      <c r="GLQ23" s="177"/>
      <c r="GLR23" s="177"/>
      <c r="GLS23" s="177"/>
      <c r="GLT23" s="177"/>
      <c r="GLU23" s="177"/>
      <c r="GLV23" s="177"/>
      <c r="GLW23" s="177"/>
      <c r="GLX23" s="177"/>
      <c r="GLY23" s="177"/>
      <c r="GLZ23" s="177"/>
      <c r="GMA23" s="177"/>
      <c r="GMB23" s="177"/>
      <c r="GMC23" s="177"/>
      <c r="GMD23" s="177"/>
      <c r="GME23" s="177"/>
      <c r="GMF23" s="177"/>
      <c r="GMG23" s="177"/>
      <c r="GMH23" s="177"/>
      <c r="GMI23" s="177"/>
      <c r="GMJ23" s="177"/>
      <c r="GMK23" s="177"/>
      <c r="GML23" s="177"/>
      <c r="GMM23" s="177"/>
      <c r="GMN23" s="177"/>
      <c r="GMO23" s="177"/>
      <c r="GMP23" s="177"/>
      <c r="GMQ23" s="177"/>
      <c r="GMR23" s="177"/>
      <c r="GMS23" s="177"/>
      <c r="GMT23" s="177"/>
      <c r="GMU23" s="177"/>
      <c r="GMV23" s="177"/>
      <c r="GMW23" s="177"/>
      <c r="GMX23" s="177"/>
      <c r="GMY23" s="177"/>
      <c r="GMZ23" s="177"/>
      <c r="GNA23" s="177"/>
      <c r="GNB23" s="177"/>
      <c r="GNC23" s="177"/>
      <c r="GND23" s="177"/>
      <c r="GNE23" s="177"/>
      <c r="GNF23" s="177"/>
      <c r="GNG23" s="177"/>
      <c r="GNH23" s="177"/>
      <c r="GNI23" s="177"/>
      <c r="GNJ23" s="177"/>
      <c r="GNK23" s="177"/>
      <c r="GNL23" s="177"/>
      <c r="GNM23" s="177"/>
      <c r="GNN23" s="177"/>
      <c r="GNO23" s="177"/>
      <c r="GNP23" s="177"/>
      <c r="GNQ23" s="177"/>
      <c r="GNR23" s="177"/>
      <c r="GNS23" s="177"/>
      <c r="GNT23" s="177"/>
      <c r="GNU23" s="177"/>
      <c r="GNV23" s="177"/>
      <c r="GNW23" s="177"/>
      <c r="GNX23" s="177"/>
      <c r="GNY23" s="177"/>
      <c r="GNZ23" s="177"/>
      <c r="GOA23" s="177"/>
      <c r="GOB23" s="177"/>
      <c r="GOC23" s="177"/>
      <c r="GOD23" s="177"/>
      <c r="GOE23" s="177"/>
      <c r="GOF23" s="177"/>
      <c r="GOG23" s="177"/>
      <c r="GOH23" s="177"/>
      <c r="GOI23" s="177"/>
      <c r="GOJ23" s="177"/>
      <c r="GOK23" s="177"/>
      <c r="GOL23" s="177"/>
      <c r="GOM23" s="177"/>
      <c r="GON23" s="177"/>
      <c r="GOO23" s="177"/>
      <c r="GOP23" s="177"/>
      <c r="GOQ23" s="177"/>
      <c r="GOR23" s="177"/>
      <c r="GOS23" s="177"/>
      <c r="GOT23" s="177"/>
      <c r="GOU23" s="177"/>
      <c r="GOV23" s="177"/>
      <c r="GOW23" s="177"/>
      <c r="GOX23" s="177"/>
      <c r="GOY23" s="177"/>
      <c r="GOZ23" s="177"/>
      <c r="GPA23" s="177"/>
      <c r="GPB23" s="177"/>
      <c r="GPC23" s="177"/>
      <c r="GPD23" s="177"/>
      <c r="GPE23" s="177"/>
      <c r="GPF23" s="177"/>
      <c r="GPG23" s="177"/>
      <c r="GPH23" s="177"/>
      <c r="GPI23" s="177"/>
      <c r="GPJ23" s="177"/>
      <c r="GPK23" s="177"/>
      <c r="GPL23" s="177"/>
      <c r="GPM23" s="177"/>
      <c r="GPN23" s="177"/>
      <c r="GPO23" s="177"/>
      <c r="GPP23" s="177"/>
      <c r="GPQ23" s="177"/>
      <c r="GPR23" s="177"/>
      <c r="GPS23" s="177"/>
      <c r="GPT23" s="177"/>
      <c r="GPU23" s="177"/>
      <c r="GPV23" s="177"/>
      <c r="GPW23" s="177"/>
      <c r="GPX23" s="177"/>
      <c r="GPY23" s="177"/>
      <c r="GPZ23" s="177"/>
      <c r="GQA23" s="177"/>
      <c r="GQB23" s="177"/>
      <c r="GQC23" s="177"/>
      <c r="GQD23" s="177"/>
      <c r="GQE23" s="177"/>
      <c r="GQF23" s="177"/>
      <c r="GQG23" s="177"/>
      <c r="GQH23" s="177"/>
      <c r="GQI23" s="177"/>
      <c r="GQJ23" s="177"/>
      <c r="GQK23" s="177"/>
      <c r="GQL23" s="177"/>
      <c r="GQM23" s="177"/>
      <c r="GQN23" s="177"/>
      <c r="GQO23" s="177"/>
      <c r="GQP23" s="177"/>
      <c r="GQQ23" s="177"/>
      <c r="GQR23" s="177"/>
      <c r="GQS23" s="177"/>
      <c r="GQT23" s="177"/>
      <c r="GQU23" s="177"/>
      <c r="GQV23" s="177"/>
      <c r="GQW23" s="177"/>
      <c r="GQX23" s="177"/>
      <c r="GQY23" s="177"/>
      <c r="GQZ23" s="177"/>
      <c r="GRA23" s="177"/>
      <c r="GRB23" s="177"/>
      <c r="GRC23" s="177"/>
      <c r="GRD23" s="177"/>
      <c r="GRE23" s="177"/>
      <c r="GRF23" s="177"/>
      <c r="GRG23" s="177"/>
      <c r="GRH23" s="177"/>
      <c r="GRI23" s="177"/>
      <c r="GRJ23" s="177"/>
      <c r="GRK23" s="177"/>
      <c r="GRL23" s="177"/>
      <c r="GRM23" s="177"/>
      <c r="GRN23" s="177"/>
      <c r="GRO23" s="177"/>
      <c r="GRP23" s="177"/>
      <c r="GRQ23" s="177"/>
      <c r="GRR23" s="177"/>
      <c r="GRS23" s="177"/>
      <c r="GRT23" s="177"/>
      <c r="GRU23" s="177"/>
      <c r="GRV23" s="177"/>
      <c r="GRW23" s="177"/>
      <c r="GRX23" s="177"/>
      <c r="GRY23" s="177"/>
      <c r="GRZ23" s="177"/>
      <c r="GSA23" s="177"/>
      <c r="GSB23" s="177"/>
      <c r="GSC23" s="177"/>
      <c r="GSD23" s="177"/>
      <c r="GSE23" s="177"/>
      <c r="GSF23" s="177"/>
      <c r="GSG23" s="177"/>
      <c r="GSH23" s="177"/>
      <c r="GSI23" s="177"/>
      <c r="GSJ23" s="177"/>
      <c r="GSK23" s="177"/>
      <c r="GSL23" s="177"/>
      <c r="GSM23" s="177"/>
      <c r="GSN23" s="177"/>
      <c r="GSO23" s="177"/>
      <c r="GSP23" s="177"/>
      <c r="GSQ23" s="177"/>
      <c r="GSR23" s="177"/>
      <c r="GSS23" s="177"/>
      <c r="GST23" s="177"/>
      <c r="GSU23" s="177"/>
      <c r="GSV23" s="177"/>
      <c r="GSW23" s="177"/>
      <c r="GSX23" s="177"/>
      <c r="GSY23" s="177"/>
      <c r="GSZ23" s="177"/>
      <c r="GTA23" s="177"/>
      <c r="GTB23" s="177"/>
      <c r="GTC23" s="177"/>
      <c r="GTD23" s="177"/>
      <c r="GTE23" s="177"/>
      <c r="GTF23" s="177"/>
      <c r="GTG23" s="177"/>
      <c r="GTH23" s="177"/>
      <c r="GTI23" s="177"/>
      <c r="GTJ23" s="177"/>
      <c r="GTK23" s="177"/>
      <c r="GTL23" s="177"/>
      <c r="GTM23" s="177"/>
      <c r="GTN23" s="177"/>
      <c r="GTO23" s="177"/>
      <c r="GTP23" s="177"/>
      <c r="GTQ23" s="177"/>
      <c r="GTR23" s="177"/>
      <c r="GTS23" s="177"/>
      <c r="GTT23" s="177"/>
      <c r="GTU23" s="177"/>
      <c r="GTV23" s="177"/>
      <c r="GTW23" s="177"/>
      <c r="GTX23" s="177"/>
      <c r="GTY23" s="177"/>
      <c r="GTZ23" s="177"/>
      <c r="GUA23" s="177"/>
      <c r="GUB23" s="177"/>
      <c r="GUC23" s="177"/>
      <c r="GUD23" s="177"/>
      <c r="GUE23" s="177"/>
      <c r="GUF23" s="177"/>
      <c r="GUG23" s="177"/>
      <c r="GUH23" s="177"/>
      <c r="GUI23" s="177"/>
      <c r="GUJ23" s="177"/>
      <c r="GUK23" s="177"/>
      <c r="GUL23" s="177"/>
      <c r="GUM23" s="177"/>
      <c r="GUN23" s="177"/>
      <c r="GUO23" s="177"/>
      <c r="GUP23" s="177"/>
      <c r="GUQ23" s="177"/>
      <c r="GUR23" s="177"/>
      <c r="GUS23" s="177"/>
      <c r="GUT23" s="177"/>
      <c r="GUU23" s="177"/>
      <c r="GUV23" s="177"/>
      <c r="GUW23" s="177"/>
      <c r="GUX23" s="177"/>
      <c r="GUY23" s="177"/>
      <c r="GUZ23" s="177"/>
      <c r="GVA23" s="177"/>
      <c r="GVB23" s="177"/>
      <c r="GVC23" s="177"/>
      <c r="GVD23" s="177"/>
      <c r="GVE23" s="177"/>
      <c r="GVF23" s="177"/>
      <c r="GVG23" s="177"/>
      <c r="GVH23" s="177"/>
      <c r="GVI23" s="177"/>
      <c r="GVJ23" s="177"/>
      <c r="GVK23" s="177"/>
      <c r="GVL23" s="177"/>
      <c r="GVM23" s="177"/>
      <c r="GVN23" s="177"/>
      <c r="GVO23" s="177"/>
      <c r="GVP23" s="177"/>
      <c r="GVQ23" s="177"/>
      <c r="GVR23" s="177"/>
      <c r="GVS23" s="177"/>
      <c r="GVT23" s="177"/>
      <c r="GVU23" s="177"/>
      <c r="GVV23" s="177"/>
      <c r="GVW23" s="177"/>
      <c r="GVX23" s="177"/>
      <c r="GVY23" s="177"/>
      <c r="GVZ23" s="177"/>
      <c r="GWA23" s="177"/>
      <c r="GWB23" s="177"/>
      <c r="GWC23" s="177"/>
      <c r="GWD23" s="177"/>
      <c r="GWE23" s="177"/>
      <c r="GWF23" s="177"/>
      <c r="GWG23" s="177"/>
      <c r="GWH23" s="177"/>
      <c r="GWI23" s="177"/>
      <c r="GWJ23" s="177"/>
      <c r="GWK23" s="177"/>
      <c r="GWL23" s="177"/>
      <c r="GWM23" s="177"/>
      <c r="GWN23" s="177"/>
      <c r="GWO23" s="177"/>
      <c r="GWP23" s="177"/>
      <c r="GWQ23" s="177"/>
      <c r="GWR23" s="177"/>
      <c r="GWS23" s="177"/>
      <c r="GWT23" s="177"/>
      <c r="GWU23" s="177"/>
      <c r="GWV23" s="177"/>
      <c r="GWW23" s="177"/>
      <c r="GWX23" s="177"/>
      <c r="GWY23" s="177"/>
      <c r="GWZ23" s="177"/>
      <c r="GXA23" s="177"/>
      <c r="GXB23" s="177"/>
      <c r="GXC23" s="177"/>
      <c r="GXD23" s="177"/>
      <c r="GXE23" s="177"/>
      <c r="GXF23" s="177"/>
      <c r="GXG23" s="177"/>
      <c r="GXH23" s="177"/>
      <c r="GXI23" s="177"/>
      <c r="GXJ23" s="177"/>
      <c r="GXK23" s="177"/>
      <c r="GXL23" s="177"/>
      <c r="GXM23" s="177"/>
      <c r="GXN23" s="177"/>
      <c r="GXO23" s="177"/>
      <c r="GXP23" s="177"/>
      <c r="GXQ23" s="177"/>
      <c r="GXR23" s="177"/>
      <c r="GXS23" s="177"/>
      <c r="GXT23" s="177"/>
      <c r="GXU23" s="177"/>
      <c r="GXV23" s="177"/>
      <c r="GXW23" s="177"/>
      <c r="GXX23" s="177"/>
      <c r="GXY23" s="177"/>
      <c r="GXZ23" s="177"/>
      <c r="GYA23" s="177"/>
      <c r="GYB23" s="177"/>
      <c r="GYC23" s="177"/>
      <c r="GYD23" s="177"/>
      <c r="GYE23" s="177"/>
      <c r="GYF23" s="177"/>
      <c r="GYG23" s="177"/>
      <c r="GYH23" s="177"/>
      <c r="GYI23" s="177"/>
      <c r="GYJ23" s="177"/>
      <c r="GYK23" s="177"/>
      <c r="GYL23" s="177"/>
      <c r="GYM23" s="177"/>
      <c r="GYN23" s="177"/>
      <c r="GYO23" s="177"/>
      <c r="GYP23" s="177"/>
      <c r="GYQ23" s="177"/>
      <c r="GYR23" s="177"/>
      <c r="GYS23" s="177"/>
      <c r="GYT23" s="177"/>
      <c r="GYU23" s="177"/>
      <c r="GYV23" s="177"/>
      <c r="GYW23" s="177"/>
      <c r="GYX23" s="177"/>
      <c r="GYY23" s="177"/>
      <c r="GYZ23" s="177"/>
      <c r="GZA23" s="177"/>
      <c r="GZB23" s="177"/>
      <c r="GZC23" s="177"/>
      <c r="GZD23" s="177"/>
      <c r="GZE23" s="177"/>
      <c r="GZF23" s="177"/>
      <c r="GZG23" s="177"/>
      <c r="GZH23" s="177"/>
      <c r="GZI23" s="177"/>
      <c r="GZJ23" s="177"/>
      <c r="GZK23" s="177"/>
      <c r="GZL23" s="177"/>
      <c r="GZM23" s="177"/>
      <c r="GZN23" s="177"/>
      <c r="GZO23" s="177"/>
      <c r="GZP23" s="177"/>
      <c r="GZQ23" s="177"/>
      <c r="GZR23" s="177"/>
      <c r="GZS23" s="177"/>
      <c r="GZT23" s="177"/>
      <c r="GZU23" s="177"/>
      <c r="GZV23" s="177"/>
      <c r="GZW23" s="177"/>
      <c r="GZX23" s="177"/>
      <c r="GZY23" s="177"/>
      <c r="GZZ23" s="177"/>
      <c r="HAA23" s="177"/>
      <c r="HAB23" s="177"/>
      <c r="HAC23" s="177"/>
      <c r="HAD23" s="177"/>
      <c r="HAE23" s="177"/>
      <c r="HAF23" s="177"/>
      <c r="HAG23" s="177"/>
      <c r="HAH23" s="177"/>
      <c r="HAI23" s="177"/>
      <c r="HAJ23" s="177"/>
      <c r="HAK23" s="177"/>
      <c r="HAL23" s="177"/>
      <c r="HAM23" s="177"/>
      <c r="HAN23" s="177"/>
      <c r="HAO23" s="177"/>
      <c r="HAP23" s="177"/>
      <c r="HAQ23" s="177"/>
      <c r="HAR23" s="177"/>
      <c r="HAS23" s="177"/>
      <c r="HAT23" s="177"/>
      <c r="HAU23" s="177"/>
      <c r="HAV23" s="177"/>
      <c r="HAW23" s="177"/>
      <c r="HAX23" s="177"/>
      <c r="HAY23" s="177"/>
      <c r="HAZ23" s="177"/>
      <c r="HBA23" s="177"/>
      <c r="HBB23" s="177"/>
      <c r="HBC23" s="177"/>
      <c r="HBD23" s="177"/>
      <c r="HBE23" s="177"/>
      <c r="HBF23" s="177"/>
      <c r="HBG23" s="177"/>
      <c r="HBH23" s="177"/>
      <c r="HBI23" s="177"/>
      <c r="HBJ23" s="177"/>
      <c r="HBK23" s="177"/>
      <c r="HBL23" s="177"/>
      <c r="HBM23" s="177"/>
      <c r="HBN23" s="177"/>
      <c r="HBO23" s="177"/>
      <c r="HBP23" s="177"/>
      <c r="HBQ23" s="177"/>
      <c r="HBR23" s="177"/>
      <c r="HBS23" s="177"/>
      <c r="HBT23" s="177"/>
      <c r="HBU23" s="177"/>
      <c r="HBV23" s="177"/>
      <c r="HBW23" s="177"/>
      <c r="HBX23" s="177"/>
      <c r="HBY23" s="177"/>
      <c r="HBZ23" s="177"/>
      <c r="HCA23" s="177"/>
      <c r="HCB23" s="177"/>
      <c r="HCC23" s="177"/>
      <c r="HCD23" s="177"/>
      <c r="HCE23" s="177"/>
      <c r="HCF23" s="177"/>
      <c r="HCG23" s="177"/>
      <c r="HCH23" s="177"/>
      <c r="HCI23" s="177"/>
      <c r="HCJ23" s="177"/>
      <c r="HCK23" s="177"/>
      <c r="HCL23" s="177"/>
      <c r="HCM23" s="177"/>
      <c r="HCN23" s="177"/>
      <c r="HCO23" s="177"/>
      <c r="HCP23" s="177"/>
      <c r="HCQ23" s="177"/>
      <c r="HCR23" s="177"/>
      <c r="HCS23" s="177"/>
      <c r="HCT23" s="177"/>
      <c r="HCU23" s="177"/>
      <c r="HCV23" s="177"/>
      <c r="HCW23" s="177"/>
      <c r="HCX23" s="177"/>
      <c r="HCY23" s="177"/>
      <c r="HCZ23" s="177"/>
      <c r="HDA23" s="177"/>
      <c r="HDB23" s="177"/>
      <c r="HDC23" s="177"/>
      <c r="HDD23" s="177"/>
      <c r="HDE23" s="177"/>
      <c r="HDF23" s="177"/>
      <c r="HDG23" s="177"/>
      <c r="HDH23" s="177"/>
      <c r="HDI23" s="177"/>
      <c r="HDJ23" s="177"/>
      <c r="HDK23" s="177"/>
      <c r="HDL23" s="177"/>
      <c r="HDM23" s="177"/>
      <c r="HDN23" s="177"/>
      <c r="HDO23" s="177"/>
      <c r="HDP23" s="177"/>
      <c r="HDQ23" s="177"/>
      <c r="HDR23" s="177"/>
      <c r="HDS23" s="177"/>
      <c r="HDT23" s="177"/>
      <c r="HDU23" s="177"/>
      <c r="HDV23" s="177"/>
      <c r="HDW23" s="177"/>
      <c r="HDX23" s="177"/>
      <c r="HDY23" s="177"/>
      <c r="HDZ23" s="177"/>
      <c r="HEA23" s="177"/>
      <c r="HEB23" s="177"/>
      <c r="HEC23" s="177"/>
      <c r="HED23" s="177"/>
      <c r="HEE23" s="177"/>
      <c r="HEF23" s="177"/>
      <c r="HEG23" s="177"/>
      <c r="HEH23" s="177"/>
      <c r="HEI23" s="177"/>
      <c r="HEJ23" s="177"/>
      <c r="HEK23" s="177"/>
      <c r="HEL23" s="177"/>
      <c r="HEM23" s="177"/>
      <c r="HEN23" s="177"/>
      <c r="HEO23" s="177"/>
      <c r="HEP23" s="177"/>
      <c r="HEQ23" s="177"/>
      <c r="HER23" s="177"/>
      <c r="HES23" s="177"/>
      <c r="HET23" s="177"/>
      <c r="HEU23" s="177"/>
      <c r="HEV23" s="177"/>
      <c r="HEW23" s="177"/>
      <c r="HEX23" s="177"/>
      <c r="HEY23" s="177"/>
      <c r="HEZ23" s="177"/>
      <c r="HFA23" s="177"/>
      <c r="HFB23" s="177"/>
      <c r="HFC23" s="177"/>
      <c r="HFD23" s="177"/>
      <c r="HFE23" s="177"/>
      <c r="HFF23" s="177"/>
      <c r="HFG23" s="177"/>
      <c r="HFH23" s="177"/>
      <c r="HFI23" s="177"/>
      <c r="HFJ23" s="177"/>
      <c r="HFK23" s="177"/>
      <c r="HFL23" s="177"/>
      <c r="HFM23" s="177"/>
      <c r="HFN23" s="177"/>
      <c r="HFO23" s="177"/>
      <c r="HFP23" s="177"/>
      <c r="HFQ23" s="177"/>
      <c r="HFR23" s="177"/>
      <c r="HFS23" s="177"/>
      <c r="HFT23" s="177"/>
      <c r="HFU23" s="177"/>
      <c r="HFV23" s="177"/>
      <c r="HFW23" s="177"/>
      <c r="HFX23" s="177"/>
      <c r="HFY23" s="177"/>
      <c r="HFZ23" s="177"/>
      <c r="HGA23" s="177"/>
      <c r="HGB23" s="177"/>
      <c r="HGC23" s="177"/>
      <c r="HGD23" s="177"/>
      <c r="HGE23" s="177"/>
      <c r="HGF23" s="177"/>
      <c r="HGG23" s="177"/>
      <c r="HGH23" s="177"/>
      <c r="HGI23" s="177"/>
      <c r="HGJ23" s="177"/>
      <c r="HGK23" s="177"/>
      <c r="HGL23" s="177"/>
      <c r="HGM23" s="177"/>
      <c r="HGN23" s="177"/>
      <c r="HGO23" s="177"/>
      <c r="HGP23" s="177"/>
      <c r="HGQ23" s="177"/>
      <c r="HGR23" s="177"/>
      <c r="HGS23" s="177"/>
      <c r="HGT23" s="177"/>
      <c r="HGU23" s="177"/>
      <c r="HGV23" s="177"/>
      <c r="HGW23" s="177"/>
      <c r="HGX23" s="177"/>
      <c r="HGY23" s="177"/>
      <c r="HGZ23" s="177"/>
      <c r="HHA23" s="177"/>
      <c r="HHB23" s="177"/>
      <c r="HHC23" s="177"/>
      <c r="HHD23" s="177"/>
      <c r="HHE23" s="177"/>
      <c r="HHF23" s="177"/>
      <c r="HHG23" s="177"/>
      <c r="HHH23" s="177"/>
      <c r="HHI23" s="177"/>
      <c r="HHJ23" s="177"/>
      <c r="HHK23" s="177"/>
      <c r="HHL23" s="177"/>
      <c r="HHM23" s="177"/>
      <c r="HHN23" s="177"/>
      <c r="HHO23" s="177"/>
      <c r="HHP23" s="177"/>
      <c r="HHQ23" s="177"/>
      <c r="HHR23" s="177"/>
      <c r="HHS23" s="177"/>
      <c r="HHT23" s="177"/>
      <c r="HHU23" s="177"/>
      <c r="HHV23" s="177"/>
      <c r="HHW23" s="177"/>
      <c r="HHX23" s="177"/>
      <c r="HHY23" s="177"/>
      <c r="HHZ23" s="177"/>
      <c r="HIA23" s="177"/>
      <c r="HIB23" s="177"/>
      <c r="HIC23" s="177"/>
      <c r="HID23" s="177"/>
      <c r="HIE23" s="177"/>
      <c r="HIF23" s="177"/>
      <c r="HIG23" s="177"/>
      <c r="HIH23" s="177"/>
      <c r="HII23" s="177"/>
      <c r="HIJ23" s="177"/>
      <c r="HIK23" s="177"/>
      <c r="HIL23" s="177"/>
      <c r="HIM23" s="177"/>
      <c r="HIN23" s="177"/>
      <c r="HIO23" s="177"/>
      <c r="HIP23" s="177"/>
      <c r="HIQ23" s="177"/>
      <c r="HIR23" s="177"/>
      <c r="HIS23" s="177"/>
      <c r="HIT23" s="177"/>
      <c r="HIU23" s="177"/>
      <c r="HIV23" s="177"/>
      <c r="HIW23" s="177"/>
      <c r="HIX23" s="177"/>
      <c r="HIY23" s="177"/>
      <c r="HIZ23" s="177"/>
      <c r="HJA23" s="177"/>
      <c r="HJB23" s="177"/>
      <c r="HJC23" s="177"/>
      <c r="HJD23" s="177"/>
      <c r="HJE23" s="177"/>
      <c r="HJF23" s="177"/>
      <c r="HJG23" s="177"/>
      <c r="HJH23" s="177"/>
      <c r="HJI23" s="177"/>
      <c r="HJJ23" s="177"/>
      <c r="HJK23" s="177"/>
      <c r="HJL23" s="177"/>
      <c r="HJM23" s="177"/>
      <c r="HJN23" s="177"/>
      <c r="HJO23" s="177"/>
      <c r="HJP23" s="177"/>
      <c r="HJQ23" s="177"/>
      <c r="HJR23" s="177"/>
      <c r="HJS23" s="177"/>
      <c r="HJT23" s="177"/>
      <c r="HJU23" s="177"/>
      <c r="HJV23" s="177"/>
      <c r="HJW23" s="177"/>
      <c r="HJX23" s="177"/>
      <c r="HJY23" s="177"/>
      <c r="HJZ23" s="177"/>
      <c r="HKA23" s="177"/>
      <c r="HKB23" s="177"/>
      <c r="HKC23" s="177"/>
      <c r="HKD23" s="177"/>
      <c r="HKE23" s="177"/>
      <c r="HKF23" s="177"/>
      <c r="HKG23" s="177"/>
      <c r="HKH23" s="177"/>
      <c r="HKI23" s="177"/>
      <c r="HKJ23" s="177"/>
      <c r="HKK23" s="177"/>
      <c r="HKL23" s="177"/>
      <c r="HKM23" s="177"/>
      <c r="HKN23" s="177"/>
      <c r="HKO23" s="177"/>
      <c r="HKP23" s="177"/>
      <c r="HKQ23" s="177"/>
      <c r="HKR23" s="177"/>
      <c r="HKS23" s="177"/>
      <c r="HKT23" s="177"/>
      <c r="HKU23" s="177"/>
      <c r="HKV23" s="177"/>
      <c r="HKW23" s="177"/>
      <c r="HKX23" s="177"/>
      <c r="HKY23" s="177"/>
      <c r="HKZ23" s="177"/>
      <c r="HLA23" s="177"/>
      <c r="HLB23" s="177"/>
      <c r="HLC23" s="177"/>
      <c r="HLD23" s="177"/>
      <c r="HLE23" s="177"/>
      <c r="HLF23" s="177"/>
      <c r="HLG23" s="177"/>
      <c r="HLH23" s="177"/>
      <c r="HLI23" s="177"/>
      <c r="HLJ23" s="177"/>
      <c r="HLK23" s="177"/>
      <c r="HLL23" s="177"/>
      <c r="HLM23" s="177"/>
      <c r="HLN23" s="177"/>
      <c r="HLO23" s="177"/>
      <c r="HLP23" s="177"/>
      <c r="HLQ23" s="177"/>
      <c r="HLR23" s="177"/>
      <c r="HLS23" s="177"/>
      <c r="HLT23" s="177"/>
      <c r="HLU23" s="177"/>
      <c r="HLV23" s="177"/>
      <c r="HLW23" s="177"/>
      <c r="HLX23" s="177"/>
      <c r="HLY23" s="177"/>
      <c r="HLZ23" s="177"/>
      <c r="HMA23" s="177"/>
      <c r="HMB23" s="177"/>
      <c r="HMC23" s="177"/>
      <c r="HMD23" s="177"/>
      <c r="HME23" s="177"/>
      <c r="HMF23" s="177"/>
      <c r="HMG23" s="177"/>
      <c r="HMH23" s="177"/>
      <c r="HMI23" s="177"/>
      <c r="HMJ23" s="177"/>
      <c r="HMK23" s="177"/>
      <c r="HML23" s="177"/>
      <c r="HMM23" s="177"/>
      <c r="HMN23" s="177"/>
      <c r="HMO23" s="177"/>
      <c r="HMP23" s="177"/>
      <c r="HMQ23" s="177"/>
      <c r="HMR23" s="177"/>
      <c r="HMS23" s="177"/>
      <c r="HMT23" s="177"/>
      <c r="HMU23" s="177"/>
      <c r="HMV23" s="177"/>
      <c r="HMW23" s="177"/>
      <c r="HMX23" s="177"/>
      <c r="HMY23" s="177"/>
      <c r="HMZ23" s="177"/>
      <c r="HNA23" s="177"/>
      <c r="HNB23" s="177"/>
      <c r="HNC23" s="177"/>
      <c r="HND23" s="177"/>
      <c r="HNE23" s="177"/>
      <c r="HNF23" s="177"/>
      <c r="HNG23" s="177"/>
      <c r="HNH23" s="177"/>
      <c r="HNI23" s="177"/>
      <c r="HNJ23" s="177"/>
      <c r="HNK23" s="177"/>
      <c r="HNL23" s="177"/>
      <c r="HNM23" s="177"/>
      <c r="HNN23" s="177"/>
      <c r="HNO23" s="177"/>
      <c r="HNP23" s="177"/>
      <c r="HNQ23" s="177"/>
      <c r="HNR23" s="177"/>
      <c r="HNS23" s="177"/>
      <c r="HNT23" s="177"/>
      <c r="HNU23" s="177"/>
      <c r="HNV23" s="177"/>
      <c r="HNW23" s="177"/>
      <c r="HNX23" s="177"/>
      <c r="HNY23" s="177"/>
      <c r="HNZ23" s="177"/>
      <c r="HOA23" s="177"/>
      <c r="HOB23" s="177"/>
      <c r="HOC23" s="177"/>
      <c r="HOD23" s="177"/>
      <c r="HOE23" s="177"/>
      <c r="HOF23" s="177"/>
      <c r="HOG23" s="177"/>
      <c r="HOH23" s="177"/>
      <c r="HOI23" s="177"/>
      <c r="HOJ23" s="177"/>
      <c r="HOK23" s="177"/>
      <c r="HOL23" s="177"/>
      <c r="HOM23" s="177"/>
      <c r="HON23" s="177"/>
      <c r="HOO23" s="177"/>
      <c r="HOP23" s="177"/>
      <c r="HOQ23" s="177"/>
      <c r="HOR23" s="177"/>
      <c r="HOS23" s="177"/>
      <c r="HOT23" s="177"/>
      <c r="HOU23" s="177"/>
      <c r="HOV23" s="177"/>
      <c r="HOW23" s="177"/>
      <c r="HOX23" s="177"/>
      <c r="HOY23" s="177"/>
      <c r="HOZ23" s="177"/>
      <c r="HPA23" s="177"/>
      <c r="HPB23" s="177"/>
      <c r="HPC23" s="177"/>
      <c r="HPD23" s="177"/>
      <c r="HPE23" s="177"/>
      <c r="HPF23" s="177"/>
      <c r="HPG23" s="177"/>
      <c r="HPH23" s="177"/>
      <c r="HPI23" s="177"/>
      <c r="HPJ23" s="177"/>
      <c r="HPK23" s="177"/>
      <c r="HPL23" s="177"/>
      <c r="HPM23" s="177"/>
      <c r="HPN23" s="177"/>
      <c r="HPO23" s="177"/>
      <c r="HPP23" s="177"/>
      <c r="HPQ23" s="177"/>
      <c r="HPR23" s="177"/>
      <c r="HPS23" s="177"/>
      <c r="HPT23" s="177"/>
      <c r="HPU23" s="177"/>
      <c r="HPV23" s="177"/>
      <c r="HPW23" s="177"/>
      <c r="HPX23" s="177"/>
      <c r="HPY23" s="177"/>
      <c r="HPZ23" s="177"/>
      <c r="HQA23" s="177"/>
      <c r="HQB23" s="177"/>
      <c r="HQC23" s="177"/>
      <c r="HQD23" s="177"/>
      <c r="HQE23" s="177"/>
      <c r="HQF23" s="177"/>
      <c r="HQG23" s="177"/>
      <c r="HQH23" s="177"/>
      <c r="HQI23" s="177"/>
      <c r="HQJ23" s="177"/>
      <c r="HQK23" s="177"/>
      <c r="HQL23" s="177"/>
      <c r="HQM23" s="177"/>
      <c r="HQN23" s="177"/>
      <c r="HQO23" s="177"/>
      <c r="HQP23" s="177"/>
      <c r="HQQ23" s="177"/>
      <c r="HQR23" s="177"/>
      <c r="HQS23" s="177"/>
      <c r="HQT23" s="177"/>
      <c r="HQU23" s="177"/>
      <c r="HQV23" s="177"/>
      <c r="HQW23" s="177"/>
      <c r="HQX23" s="177"/>
      <c r="HQY23" s="177"/>
      <c r="HQZ23" s="177"/>
      <c r="HRA23" s="177"/>
      <c r="HRB23" s="177"/>
      <c r="HRC23" s="177"/>
      <c r="HRD23" s="177"/>
      <c r="HRE23" s="177"/>
      <c r="HRF23" s="177"/>
      <c r="HRG23" s="177"/>
      <c r="HRH23" s="177"/>
      <c r="HRI23" s="177"/>
      <c r="HRJ23" s="177"/>
      <c r="HRK23" s="177"/>
      <c r="HRL23" s="177"/>
      <c r="HRM23" s="177"/>
      <c r="HRN23" s="177"/>
      <c r="HRO23" s="177"/>
      <c r="HRP23" s="177"/>
      <c r="HRQ23" s="177"/>
      <c r="HRR23" s="177"/>
      <c r="HRS23" s="177"/>
      <c r="HRT23" s="177"/>
      <c r="HRU23" s="177"/>
      <c r="HRV23" s="177"/>
      <c r="HRW23" s="177"/>
      <c r="HRX23" s="177"/>
      <c r="HRY23" s="177"/>
      <c r="HRZ23" s="177"/>
      <c r="HSA23" s="177"/>
      <c r="HSB23" s="177"/>
      <c r="HSC23" s="177"/>
      <c r="HSD23" s="177"/>
      <c r="HSE23" s="177"/>
      <c r="HSF23" s="177"/>
      <c r="HSG23" s="177"/>
      <c r="HSH23" s="177"/>
      <c r="HSI23" s="177"/>
      <c r="HSJ23" s="177"/>
      <c r="HSK23" s="177"/>
      <c r="HSL23" s="177"/>
      <c r="HSM23" s="177"/>
      <c r="HSN23" s="177"/>
      <c r="HSO23" s="177"/>
      <c r="HSP23" s="177"/>
      <c r="HSQ23" s="177"/>
      <c r="HSR23" s="177"/>
      <c r="HSS23" s="177"/>
      <c r="HST23" s="177"/>
      <c r="HSU23" s="177"/>
      <c r="HSV23" s="177"/>
      <c r="HSW23" s="177"/>
      <c r="HSX23" s="177"/>
      <c r="HSY23" s="177"/>
      <c r="HSZ23" s="177"/>
      <c r="HTA23" s="177"/>
      <c r="HTB23" s="177"/>
      <c r="HTC23" s="177"/>
      <c r="HTD23" s="177"/>
      <c r="HTE23" s="177"/>
      <c r="HTF23" s="177"/>
      <c r="HTG23" s="177"/>
      <c r="HTH23" s="177"/>
      <c r="HTI23" s="177"/>
      <c r="HTJ23" s="177"/>
      <c r="HTK23" s="177"/>
      <c r="HTL23" s="177"/>
      <c r="HTM23" s="177"/>
      <c r="HTN23" s="177"/>
      <c r="HTO23" s="177"/>
      <c r="HTP23" s="177"/>
      <c r="HTQ23" s="177"/>
      <c r="HTR23" s="177"/>
      <c r="HTS23" s="177"/>
      <c r="HTT23" s="177"/>
      <c r="HTU23" s="177"/>
      <c r="HTV23" s="177"/>
      <c r="HTW23" s="177"/>
      <c r="HTX23" s="177"/>
      <c r="HTY23" s="177"/>
      <c r="HTZ23" s="177"/>
      <c r="HUA23" s="177"/>
      <c r="HUB23" s="177"/>
      <c r="HUC23" s="177"/>
      <c r="HUD23" s="177"/>
      <c r="HUE23" s="177"/>
      <c r="HUF23" s="177"/>
      <c r="HUG23" s="177"/>
      <c r="HUH23" s="177"/>
      <c r="HUI23" s="177"/>
      <c r="HUJ23" s="177"/>
      <c r="HUK23" s="177"/>
      <c r="HUL23" s="177"/>
      <c r="HUM23" s="177"/>
      <c r="HUN23" s="177"/>
      <c r="HUO23" s="177"/>
      <c r="HUP23" s="177"/>
      <c r="HUQ23" s="177"/>
      <c r="HUR23" s="177"/>
      <c r="HUS23" s="177"/>
      <c r="HUT23" s="177"/>
      <c r="HUU23" s="177"/>
      <c r="HUV23" s="177"/>
      <c r="HUW23" s="177"/>
      <c r="HUX23" s="177"/>
      <c r="HUY23" s="177"/>
      <c r="HUZ23" s="177"/>
      <c r="HVA23" s="177"/>
      <c r="HVB23" s="177"/>
      <c r="HVC23" s="177"/>
      <c r="HVD23" s="177"/>
      <c r="HVE23" s="177"/>
      <c r="HVF23" s="177"/>
      <c r="HVG23" s="177"/>
      <c r="HVH23" s="177"/>
      <c r="HVI23" s="177"/>
      <c r="HVJ23" s="177"/>
      <c r="HVK23" s="177"/>
      <c r="HVL23" s="177"/>
      <c r="HVM23" s="177"/>
      <c r="HVN23" s="177"/>
      <c r="HVO23" s="177"/>
      <c r="HVP23" s="177"/>
      <c r="HVQ23" s="177"/>
      <c r="HVR23" s="177"/>
      <c r="HVS23" s="177"/>
      <c r="HVT23" s="177"/>
      <c r="HVU23" s="177"/>
      <c r="HVV23" s="177"/>
      <c r="HVW23" s="177"/>
      <c r="HVX23" s="177"/>
      <c r="HVY23" s="177"/>
      <c r="HVZ23" s="177"/>
      <c r="HWA23" s="177"/>
      <c r="HWB23" s="177"/>
      <c r="HWC23" s="177"/>
      <c r="HWD23" s="177"/>
      <c r="HWE23" s="177"/>
      <c r="HWF23" s="177"/>
      <c r="HWG23" s="177"/>
      <c r="HWH23" s="177"/>
      <c r="HWI23" s="177"/>
      <c r="HWJ23" s="177"/>
      <c r="HWK23" s="177"/>
      <c r="HWL23" s="177"/>
      <c r="HWM23" s="177"/>
      <c r="HWN23" s="177"/>
      <c r="HWO23" s="177"/>
      <c r="HWP23" s="177"/>
      <c r="HWQ23" s="177"/>
      <c r="HWR23" s="177"/>
      <c r="HWS23" s="177"/>
      <c r="HWT23" s="177"/>
      <c r="HWU23" s="177"/>
      <c r="HWV23" s="177"/>
      <c r="HWW23" s="177"/>
      <c r="HWX23" s="177"/>
      <c r="HWY23" s="177"/>
      <c r="HWZ23" s="177"/>
      <c r="HXA23" s="177"/>
      <c r="HXB23" s="177"/>
      <c r="HXC23" s="177"/>
      <c r="HXD23" s="177"/>
      <c r="HXE23" s="177"/>
      <c r="HXF23" s="177"/>
      <c r="HXG23" s="177"/>
      <c r="HXH23" s="177"/>
      <c r="HXI23" s="177"/>
      <c r="HXJ23" s="177"/>
      <c r="HXK23" s="177"/>
      <c r="HXL23" s="177"/>
      <c r="HXM23" s="177"/>
      <c r="HXN23" s="177"/>
      <c r="HXO23" s="177"/>
      <c r="HXP23" s="177"/>
      <c r="HXQ23" s="177"/>
      <c r="HXR23" s="177"/>
      <c r="HXS23" s="177"/>
      <c r="HXT23" s="177"/>
      <c r="HXU23" s="177"/>
      <c r="HXV23" s="177"/>
      <c r="HXW23" s="177"/>
      <c r="HXX23" s="177"/>
      <c r="HXY23" s="177"/>
      <c r="HXZ23" s="177"/>
      <c r="HYA23" s="177"/>
      <c r="HYB23" s="177"/>
      <c r="HYC23" s="177"/>
      <c r="HYD23" s="177"/>
      <c r="HYE23" s="177"/>
      <c r="HYF23" s="177"/>
      <c r="HYG23" s="177"/>
      <c r="HYH23" s="177"/>
      <c r="HYI23" s="177"/>
      <c r="HYJ23" s="177"/>
      <c r="HYK23" s="177"/>
      <c r="HYL23" s="177"/>
      <c r="HYM23" s="177"/>
      <c r="HYN23" s="177"/>
      <c r="HYO23" s="177"/>
      <c r="HYP23" s="177"/>
      <c r="HYQ23" s="177"/>
      <c r="HYR23" s="177"/>
      <c r="HYS23" s="177"/>
      <c r="HYT23" s="177"/>
      <c r="HYU23" s="177"/>
      <c r="HYV23" s="177"/>
      <c r="HYW23" s="177"/>
      <c r="HYX23" s="177"/>
      <c r="HYY23" s="177"/>
      <c r="HYZ23" s="177"/>
      <c r="HZA23" s="177"/>
      <c r="HZB23" s="177"/>
      <c r="HZC23" s="177"/>
      <c r="HZD23" s="177"/>
      <c r="HZE23" s="177"/>
      <c r="HZF23" s="177"/>
      <c r="HZG23" s="177"/>
      <c r="HZH23" s="177"/>
      <c r="HZI23" s="177"/>
      <c r="HZJ23" s="177"/>
      <c r="HZK23" s="177"/>
      <c r="HZL23" s="177"/>
      <c r="HZM23" s="177"/>
      <c r="HZN23" s="177"/>
      <c r="HZO23" s="177"/>
      <c r="HZP23" s="177"/>
      <c r="HZQ23" s="177"/>
      <c r="HZR23" s="177"/>
      <c r="HZS23" s="177"/>
      <c r="HZT23" s="177"/>
      <c r="HZU23" s="177"/>
      <c r="HZV23" s="177"/>
      <c r="HZW23" s="177"/>
      <c r="HZX23" s="177"/>
      <c r="HZY23" s="177"/>
      <c r="HZZ23" s="177"/>
      <c r="IAA23" s="177"/>
      <c r="IAB23" s="177"/>
      <c r="IAC23" s="177"/>
      <c r="IAD23" s="177"/>
      <c r="IAE23" s="177"/>
      <c r="IAF23" s="177"/>
      <c r="IAG23" s="177"/>
      <c r="IAH23" s="177"/>
      <c r="IAI23" s="177"/>
      <c r="IAJ23" s="177"/>
      <c r="IAK23" s="177"/>
      <c r="IAL23" s="177"/>
      <c r="IAM23" s="177"/>
      <c r="IAN23" s="177"/>
      <c r="IAO23" s="177"/>
      <c r="IAP23" s="177"/>
      <c r="IAQ23" s="177"/>
      <c r="IAR23" s="177"/>
      <c r="IAS23" s="177"/>
      <c r="IAT23" s="177"/>
      <c r="IAU23" s="177"/>
      <c r="IAV23" s="177"/>
      <c r="IAW23" s="177"/>
      <c r="IAX23" s="177"/>
      <c r="IAY23" s="177"/>
      <c r="IAZ23" s="177"/>
      <c r="IBA23" s="177"/>
      <c r="IBB23" s="177"/>
      <c r="IBC23" s="177"/>
      <c r="IBD23" s="177"/>
      <c r="IBE23" s="177"/>
      <c r="IBF23" s="177"/>
      <c r="IBG23" s="177"/>
      <c r="IBH23" s="177"/>
      <c r="IBI23" s="177"/>
      <c r="IBJ23" s="177"/>
      <c r="IBK23" s="177"/>
      <c r="IBL23" s="177"/>
      <c r="IBM23" s="177"/>
      <c r="IBN23" s="177"/>
      <c r="IBO23" s="177"/>
      <c r="IBP23" s="177"/>
      <c r="IBQ23" s="177"/>
      <c r="IBR23" s="177"/>
      <c r="IBS23" s="177"/>
      <c r="IBT23" s="177"/>
      <c r="IBU23" s="177"/>
      <c r="IBV23" s="177"/>
      <c r="IBW23" s="177"/>
      <c r="IBX23" s="177"/>
      <c r="IBY23" s="177"/>
      <c r="IBZ23" s="177"/>
      <c r="ICA23" s="177"/>
      <c r="ICB23" s="177"/>
      <c r="ICC23" s="177"/>
      <c r="ICD23" s="177"/>
      <c r="ICE23" s="177"/>
      <c r="ICF23" s="177"/>
      <c r="ICG23" s="177"/>
      <c r="ICH23" s="177"/>
      <c r="ICI23" s="177"/>
      <c r="ICJ23" s="177"/>
      <c r="ICK23" s="177"/>
      <c r="ICL23" s="177"/>
      <c r="ICM23" s="177"/>
      <c r="ICN23" s="177"/>
      <c r="ICO23" s="177"/>
      <c r="ICP23" s="177"/>
      <c r="ICQ23" s="177"/>
      <c r="ICR23" s="177"/>
      <c r="ICS23" s="177"/>
      <c r="ICT23" s="177"/>
      <c r="ICU23" s="177"/>
      <c r="ICV23" s="177"/>
      <c r="ICW23" s="177"/>
      <c r="ICX23" s="177"/>
      <c r="ICY23" s="177"/>
      <c r="ICZ23" s="177"/>
      <c r="IDA23" s="177"/>
      <c r="IDB23" s="177"/>
      <c r="IDC23" s="177"/>
      <c r="IDD23" s="177"/>
      <c r="IDE23" s="177"/>
      <c r="IDF23" s="177"/>
      <c r="IDG23" s="177"/>
      <c r="IDH23" s="177"/>
      <c r="IDI23" s="177"/>
      <c r="IDJ23" s="177"/>
      <c r="IDK23" s="177"/>
      <c r="IDL23" s="177"/>
      <c r="IDM23" s="177"/>
      <c r="IDN23" s="177"/>
      <c r="IDO23" s="177"/>
      <c r="IDP23" s="177"/>
      <c r="IDQ23" s="177"/>
      <c r="IDR23" s="177"/>
      <c r="IDS23" s="177"/>
      <c r="IDT23" s="177"/>
      <c r="IDU23" s="177"/>
      <c r="IDV23" s="177"/>
      <c r="IDW23" s="177"/>
      <c r="IDX23" s="177"/>
      <c r="IDY23" s="177"/>
      <c r="IDZ23" s="177"/>
      <c r="IEA23" s="177"/>
      <c r="IEB23" s="177"/>
      <c r="IEC23" s="177"/>
      <c r="IED23" s="177"/>
      <c r="IEE23" s="177"/>
      <c r="IEF23" s="177"/>
      <c r="IEG23" s="177"/>
      <c r="IEH23" s="177"/>
      <c r="IEI23" s="177"/>
      <c r="IEJ23" s="177"/>
      <c r="IEK23" s="177"/>
      <c r="IEL23" s="177"/>
      <c r="IEM23" s="177"/>
      <c r="IEN23" s="177"/>
      <c r="IEO23" s="177"/>
      <c r="IEP23" s="177"/>
      <c r="IEQ23" s="177"/>
      <c r="IER23" s="177"/>
      <c r="IES23" s="177"/>
      <c r="IET23" s="177"/>
      <c r="IEU23" s="177"/>
      <c r="IEV23" s="177"/>
      <c r="IEW23" s="177"/>
      <c r="IEX23" s="177"/>
      <c r="IEY23" s="177"/>
      <c r="IEZ23" s="177"/>
      <c r="IFA23" s="177"/>
      <c r="IFB23" s="177"/>
      <c r="IFC23" s="177"/>
      <c r="IFD23" s="177"/>
      <c r="IFE23" s="177"/>
      <c r="IFF23" s="177"/>
      <c r="IFG23" s="177"/>
      <c r="IFH23" s="177"/>
      <c r="IFI23" s="177"/>
      <c r="IFJ23" s="177"/>
      <c r="IFK23" s="177"/>
      <c r="IFL23" s="177"/>
      <c r="IFM23" s="177"/>
      <c r="IFN23" s="177"/>
      <c r="IFO23" s="177"/>
      <c r="IFP23" s="177"/>
      <c r="IFQ23" s="177"/>
      <c r="IFR23" s="177"/>
      <c r="IFS23" s="177"/>
      <c r="IFT23" s="177"/>
      <c r="IFU23" s="177"/>
      <c r="IFV23" s="177"/>
      <c r="IFW23" s="177"/>
      <c r="IFX23" s="177"/>
      <c r="IFY23" s="177"/>
      <c r="IFZ23" s="177"/>
      <c r="IGA23" s="177"/>
      <c r="IGB23" s="177"/>
      <c r="IGC23" s="177"/>
      <c r="IGD23" s="177"/>
      <c r="IGE23" s="177"/>
      <c r="IGF23" s="177"/>
      <c r="IGG23" s="177"/>
      <c r="IGH23" s="177"/>
      <c r="IGI23" s="177"/>
      <c r="IGJ23" s="177"/>
      <c r="IGK23" s="177"/>
      <c r="IGL23" s="177"/>
      <c r="IGM23" s="177"/>
      <c r="IGN23" s="177"/>
      <c r="IGO23" s="177"/>
      <c r="IGP23" s="177"/>
      <c r="IGQ23" s="177"/>
      <c r="IGR23" s="177"/>
      <c r="IGS23" s="177"/>
      <c r="IGT23" s="177"/>
      <c r="IGU23" s="177"/>
      <c r="IGV23" s="177"/>
      <c r="IGW23" s="177"/>
      <c r="IGX23" s="177"/>
      <c r="IGY23" s="177"/>
      <c r="IGZ23" s="177"/>
      <c r="IHA23" s="177"/>
      <c r="IHB23" s="177"/>
      <c r="IHC23" s="177"/>
      <c r="IHD23" s="177"/>
      <c r="IHE23" s="177"/>
      <c r="IHF23" s="177"/>
      <c r="IHG23" s="177"/>
      <c r="IHH23" s="177"/>
      <c r="IHI23" s="177"/>
      <c r="IHJ23" s="177"/>
      <c r="IHK23" s="177"/>
      <c r="IHL23" s="177"/>
      <c r="IHM23" s="177"/>
      <c r="IHN23" s="177"/>
      <c r="IHO23" s="177"/>
      <c r="IHP23" s="177"/>
      <c r="IHQ23" s="177"/>
      <c r="IHR23" s="177"/>
      <c r="IHS23" s="177"/>
      <c r="IHT23" s="177"/>
      <c r="IHU23" s="177"/>
      <c r="IHV23" s="177"/>
      <c r="IHW23" s="177"/>
      <c r="IHX23" s="177"/>
      <c r="IHY23" s="177"/>
      <c r="IHZ23" s="177"/>
      <c r="IIA23" s="177"/>
      <c r="IIB23" s="177"/>
      <c r="IIC23" s="177"/>
      <c r="IID23" s="177"/>
      <c r="IIE23" s="177"/>
      <c r="IIF23" s="177"/>
      <c r="IIG23" s="177"/>
      <c r="IIH23" s="177"/>
      <c r="III23" s="177"/>
      <c r="IIJ23" s="177"/>
      <c r="IIK23" s="177"/>
      <c r="IIL23" s="177"/>
      <c r="IIM23" s="177"/>
      <c r="IIN23" s="177"/>
      <c r="IIO23" s="177"/>
      <c r="IIP23" s="177"/>
      <c r="IIQ23" s="177"/>
      <c r="IIR23" s="177"/>
      <c r="IIS23" s="177"/>
      <c r="IIT23" s="177"/>
      <c r="IIU23" s="177"/>
      <c r="IIV23" s="177"/>
      <c r="IIW23" s="177"/>
      <c r="IIX23" s="177"/>
      <c r="IIY23" s="177"/>
      <c r="IIZ23" s="177"/>
      <c r="IJA23" s="177"/>
      <c r="IJB23" s="177"/>
      <c r="IJC23" s="177"/>
      <c r="IJD23" s="177"/>
      <c r="IJE23" s="177"/>
      <c r="IJF23" s="177"/>
      <c r="IJG23" s="177"/>
      <c r="IJH23" s="177"/>
      <c r="IJI23" s="177"/>
      <c r="IJJ23" s="177"/>
      <c r="IJK23" s="177"/>
      <c r="IJL23" s="177"/>
      <c r="IJM23" s="177"/>
      <c r="IJN23" s="177"/>
      <c r="IJO23" s="177"/>
      <c r="IJP23" s="177"/>
      <c r="IJQ23" s="177"/>
      <c r="IJR23" s="177"/>
      <c r="IJS23" s="177"/>
      <c r="IJT23" s="177"/>
      <c r="IJU23" s="177"/>
      <c r="IJV23" s="177"/>
      <c r="IJW23" s="177"/>
      <c r="IJX23" s="177"/>
      <c r="IJY23" s="177"/>
      <c r="IJZ23" s="177"/>
      <c r="IKA23" s="177"/>
      <c r="IKB23" s="177"/>
      <c r="IKC23" s="177"/>
      <c r="IKD23" s="177"/>
      <c r="IKE23" s="177"/>
      <c r="IKF23" s="177"/>
      <c r="IKG23" s="177"/>
      <c r="IKH23" s="177"/>
      <c r="IKI23" s="177"/>
      <c r="IKJ23" s="177"/>
      <c r="IKK23" s="177"/>
      <c r="IKL23" s="177"/>
      <c r="IKM23" s="177"/>
      <c r="IKN23" s="177"/>
      <c r="IKO23" s="177"/>
      <c r="IKP23" s="177"/>
      <c r="IKQ23" s="177"/>
      <c r="IKR23" s="177"/>
      <c r="IKS23" s="177"/>
      <c r="IKT23" s="177"/>
      <c r="IKU23" s="177"/>
      <c r="IKV23" s="177"/>
      <c r="IKW23" s="177"/>
      <c r="IKX23" s="177"/>
      <c r="IKY23" s="177"/>
      <c r="IKZ23" s="177"/>
      <c r="ILA23" s="177"/>
      <c r="ILB23" s="177"/>
      <c r="ILC23" s="177"/>
      <c r="ILD23" s="177"/>
      <c r="ILE23" s="177"/>
      <c r="ILF23" s="177"/>
      <c r="ILG23" s="177"/>
      <c r="ILH23" s="177"/>
      <c r="ILI23" s="177"/>
      <c r="ILJ23" s="177"/>
      <c r="ILK23" s="177"/>
      <c r="ILL23" s="177"/>
      <c r="ILM23" s="177"/>
      <c r="ILN23" s="177"/>
      <c r="ILO23" s="177"/>
      <c r="ILP23" s="177"/>
      <c r="ILQ23" s="177"/>
      <c r="ILR23" s="177"/>
      <c r="ILS23" s="177"/>
      <c r="ILT23" s="177"/>
      <c r="ILU23" s="177"/>
      <c r="ILV23" s="177"/>
      <c r="ILW23" s="177"/>
      <c r="ILX23" s="177"/>
      <c r="ILY23" s="177"/>
      <c r="ILZ23" s="177"/>
      <c r="IMA23" s="177"/>
      <c r="IMB23" s="177"/>
      <c r="IMC23" s="177"/>
      <c r="IMD23" s="177"/>
      <c r="IME23" s="177"/>
      <c r="IMF23" s="177"/>
      <c r="IMG23" s="177"/>
      <c r="IMH23" s="177"/>
      <c r="IMI23" s="177"/>
      <c r="IMJ23" s="177"/>
      <c r="IMK23" s="177"/>
      <c r="IML23" s="177"/>
      <c r="IMM23" s="177"/>
      <c r="IMN23" s="177"/>
      <c r="IMO23" s="177"/>
      <c r="IMP23" s="177"/>
      <c r="IMQ23" s="177"/>
      <c r="IMR23" s="177"/>
      <c r="IMS23" s="177"/>
      <c r="IMT23" s="177"/>
      <c r="IMU23" s="177"/>
      <c r="IMV23" s="177"/>
      <c r="IMW23" s="177"/>
      <c r="IMX23" s="177"/>
      <c r="IMY23" s="177"/>
      <c r="IMZ23" s="177"/>
      <c r="INA23" s="177"/>
      <c r="INB23" s="177"/>
      <c r="INC23" s="177"/>
      <c r="IND23" s="177"/>
      <c r="INE23" s="177"/>
      <c r="INF23" s="177"/>
      <c r="ING23" s="177"/>
      <c r="INH23" s="177"/>
      <c r="INI23" s="177"/>
      <c r="INJ23" s="177"/>
      <c r="INK23" s="177"/>
      <c r="INL23" s="177"/>
      <c r="INM23" s="177"/>
      <c r="INN23" s="177"/>
      <c r="INO23" s="177"/>
      <c r="INP23" s="177"/>
      <c r="INQ23" s="177"/>
      <c r="INR23" s="177"/>
      <c r="INS23" s="177"/>
      <c r="INT23" s="177"/>
      <c r="INU23" s="177"/>
      <c r="INV23" s="177"/>
      <c r="INW23" s="177"/>
      <c r="INX23" s="177"/>
      <c r="INY23" s="177"/>
      <c r="INZ23" s="177"/>
      <c r="IOA23" s="177"/>
      <c r="IOB23" s="177"/>
      <c r="IOC23" s="177"/>
      <c r="IOD23" s="177"/>
      <c r="IOE23" s="177"/>
      <c r="IOF23" s="177"/>
      <c r="IOG23" s="177"/>
      <c r="IOH23" s="177"/>
      <c r="IOI23" s="177"/>
      <c r="IOJ23" s="177"/>
      <c r="IOK23" s="177"/>
      <c r="IOL23" s="177"/>
      <c r="IOM23" s="177"/>
      <c r="ION23" s="177"/>
      <c r="IOO23" s="177"/>
      <c r="IOP23" s="177"/>
      <c r="IOQ23" s="177"/>
      <c r="IOR23" s="177"/>
      <c r="IOS23" s="177"/>
      <c r="IOT23" s="177"/>
      <c r="IOU23" s="177"/>
      <c r="IOV23" s="177"/>
      <c r="IOW23" s="177"/>
      <c r="IOX23" s="177"/>
      <c r="IOY23" s="177"/>
      <c r="IOZ23" s="177"/>
      <c r="IPA23" s="177"/>
      <c r="IPB23" s="177"/>
      <c r="IPC23" s="177"/>
      <c r="IPD23" s="177"/>
      <c r="IPE23" s="177"/>
      <c r="IPF23" s="177"/>
      <c r="IPG23" s="177"/>
      <c r="IPH23" s="177"/>
      <c r="IPI23" s="177"/>
      <c r="IPJ23" s="177"/>
      <c r="IPK23" s="177"/>
      <c r="IPL23" s="177"/>
      <c r="IPM23" s="177"/>
      <c r="IPN23" s="177"/>
      <c r="IPO23" s="177"/>
      <c r="IPP23" s="177"/>
      <c r="IPQ23" s="177"/>
      <c r="IPR23" s="177"/>
      <c r="IPS23" s="177"/>
      <c r="IPT23" s="177"/>
      <c r="IPU23" s="177"/>
      <c r="IPV23" s="177"/>
      <c r="IPW23" s="177"/>
      <c r="IPX23" s="177"/>
      <c r="IPY23" s="177"/>
      <c r="IPZ23" s="177"/>
      <c r="IQA23" s="177"/>
      <c r="IQB23" s="177"/>
      <c r="IQC23" s="177"/>
      <c r="IQD23" s="177"/>
      <c r="IQE23" s="177"/>
      <c r="IQF23" s="177"/>
      <c r="IQG23" s="177"/>
      <c r="IQH23" s="177"/>
      <c r="IQI23" s="177"/>
      <c r="IQJ23" s="177"/>
      <c r="IQK23" s="177"/>
      <c r="IQL23" s="177"/>
      <c r="IQM23" s="177"/>
      <c r="IQN23" s="177"/>
      <c r="IQO23" s="177"/>
      <c r="IQP23" s="177"/>
      <c r="IQQ23" s="177"/>
      <c r="IQR23" s="177"/>
      <c r="IQS23" s="177"/>
      <c r="IQT23" s="177"/>
      <c r="IQU23" s="177"/>
      <c r="IQV23" s="177"/>
      <c r="IQW23" s="177"/>
      <c r="IQX23" s="177"/>
      <c r="IQY23" s="177"/>
      <c r="IQZ23" s="177"/>
      <c r="IRA23" s="177"/>
      <c r="IRB23" s="177"/>
      <c r="IRC23" s="177"/>
      <c r="IRD23" s="177"/>
      <c r="IRE23" s="177"/>
      <c r="IRF23" s="177"/>
      <c r="IRG23" s="177"/>
      <c r="IRH23" s="177"/>
      <c r="IRI23" s="177"/>
      <c r="IRJ23" s="177"/>
      <c r="IRK23" s="177"/>
      <c r="IRL23" s="177"/>
      <c r="IRM23" s="177"/>
      <c r="IRN23" s="177"/>
      <c r="IRO23" s="177"/>
      <c r="IRP23" s="177"/>
      <c r="IRQ23" s="177"/>
      <c r="IRR23" s="177"/>
      <c r="IRS23" s="177"/>
      <c r="IRT23" s="177"/>
      <c r="IRU23" s="177"/>
      <c r="IRV23" s="177"/>
      <c r="IRW23" s="177"/>
      <c r="IRX23" s="177"/>
      <c r="IRY23" s="177"/>
      <c r="IRZ23" s="177"/>
      <c r="ISA23" s="177"/>
      <c r="ISB23" s="177"/>
      <c r="ISC23" s="177"/>
      <c r="ISD23" s="177"/>
      <c r="ISE23" s="177"/>
      <c r="ISF23" s="177"/>
      <c r="ISG23" s="177"/>
      <c r="ISH23" s="177"/>
      <c r="ISI23" s="177"/>
      <c r="ISJ23" s="177"/>
      <c r="ISK23" s="177"/>
      <c r="ISL23" s="177"/>
      <c r="ISM23" s="177"/>
      <c r="ISN23" s="177"/>
      <c r="ISO23" s="177"/>
      <c r="ISP23" s="177"/>
      <c r="ISQ23" s="177"/>
      <c r="ISR23" s="177"/>
      <c r="ISS23" s="177"/>
      <c r="IST23" s="177"/>
      <c r="ISU23" s="177"/>
      <c r="ISV23" s="177"/>
      <c r="ISW23" s="177"/>
      <c r="ISX23" s="177"/>
      <c r="ISY23" s="177"/>
      <c r="ISZ23" s="177"/>
      <c r="ITA23" s="177"/>
      <c r="ITB23" s="177"/>
      <c r="ITC23" s="177"/>
      <c r="ITD23" s="177"/>
      <c r="ITE23" s="177"/>
      <c r="ITF23" s="177"/>
      <c r="ITG23" s="177"/>
      <c r="ITH23" s="177"/>
      <c r="ITI23" s="177"/>
      <c r="ITJ23" s="177"/>
      <c r="ITK23" s="177"/>
      <c r="ITL23" s="177"/>
      <c r="ITM23" s="177"/>
      <c r="ITN23" s="177"/>
      <c r="ITO23" s="177"/>
      <c r="ITP23" s="177"/>
      <c r="ITQ23" s="177"/>
      <c r="ITR23" s="177"/>
      <c r="ITS23" s="177"/>
      <c r="ITT23" s="177"/>
      <c r="ITU23" s="177"/>
      <c r="ITV23" s="177"/>
      <c r="ITW23" s="177"/>
      <c r="ITX23" s="177"/>
      <c r="ITY23" s="177"/>
      <c r="ITZ23" s="177"/>
      <c r="IUA23" s="177"/>
      <c r="IUB23" s="177"/>
      <c r="IUC23" s="177"/>
      <c r="IUD23" s="177"/>
      <c r="IUE23" s="177"/>
      <c r="IUF23" s="177"/>
      <c r="IUG23" s="177"/>
      <c r="IUH23" s="177"/>
      <c r="IUI23" s="177"/>
      <c r="IUJ23" s="177"/>
      <c r="IUK23" s="177"/>
      <c r="IUL23" s="177"/>
      <c r="IUM23" s="177"/>
      <c r="IUN23" s="177"/>
      <c r="IUO23" s="177"/>
      <c r="IUP23" s="177"/>
      <c r="IUQ23" s="177"/>
      <c r="IUR23" s="177"/>
      <c r="IUS23" s="177"/>
      <c r="IUT23" s="177"/>
      <c r="IUU23" s="177"/>
      <c r="IUV23" s="177"/>
      <c r="IUW23" s="177"/>
      <c r="IUX23" s="177"/>
      <c r="IUY23" s="177"/>
      <c r="IUZ23" s="177"/>
      <c r="IVA23" s="177"/>
      <c r="IVB23" s="177"/>
      <c r="IVC23" s="177"/>
      <c r="IVD23" s="177"/>
      <c r="IVE23" s="177"/>
      <c r="IVF23" s="177"/>
      <c r="IVG23" s="177"/>
      <c r="IVH23" s="177"/>
      <c r="IVI23" s="177"/>
      <c r="IVJ23" s="177"/>
      <c r="IVK23" s="177"/>
      <c r="IVL23" s="177"/>
      <c r="IVM23" s="177"/>
      <c r="IVN23" s="177"/>
      <c r="IVO23" s="177"/>
      <c r="IVP23" s="177"/>
      <c r="IVQ23" s="177"/>
      <c r="IVR23" s="177"/>
      <c r="IVS23" s="177"/>
      <c r="IVT23" s="177"/>
      <c r="IVU23" s="177"/>
      <c r="IVV23" s="177"/>
      <c r="IVW23" s="177"/>
      <c r="IVX23" s="177"/>
      <c r="IVY23" s="177"/>
      <c r="IVZ23" s="177"/>
      <c r="IWA23" s="177"/>
      <c r="IWB23" s="177"/>
      <c r="IWC23" s="177"/>
      <c r="IWD23" s="177"/>
      <c r="IWE23" s="177"/>
      <c r="IWF23" s="177"/>
      <c r="IWG23" s="177"/>
      <c r="IWH23" s="177"/>
      <c r="IWI23" s="177"/>
      <c r="IWJ23" s="177"/>
      <c r="IWK23" s="177"/>
      <c r="IWL23" s="177"/>
      <c r="IWM23" s="177"/>
      <c r="IWN23" s="177"/>
      <c r="IWO23" s="177"/>
      <c r="IWP23" s="177"/>
      <c r="IWQ23" s="177"/>
      <c r="IWR23" s="177"/>
      <c r="IWS23" s="177"/>
      <c r="IWT23" s="177"/>
      <c r="IWU23" s="177"/>
      <c r="IWV23" s="177"/>
      <c r="IWW23" s="177"/>
      <c r="IWX23" s="177"/>
      <c r="IWY23" s="177"/>
      <c r="IWZ23" s="177"/>
      <c r="IXA23" s="177"/>
      <c r="IXB23" s="177"/>
      <c r="IXC23" s="177"/>
      <c r="IXD23" s="177"/>
      <c r="IXE23" s="177"/>
      <c r="IXF23" s="177"/>
      <c r="IXG23" s="177"/>
      <c r="IXH23" s="177"/>
      <c r="IXI23" s="177"/>
      <c r="IXJ23" s="177"/>
      <c r="IXK23" s="177"/>
      <c r="IXL23" s="177"/>
      <c r="IXM23" s="177"/>
      <c r="IXN23" s="177"/>
      <c r="IXO23" s="177"/>
      <c r="IXP23" s="177"/>
      <c r="IXQ23" s="177"/>
      <c r="IXR23" s="177"/>
      <c r="IXS23" s="177"/>
      <c r="IXT23" s="177"/>
      <c r="IXU23" s="177"/>
      <c r="IXV23" s="177"/>
      <c r="IXW23" s="177"/>
      <c r="IXX23" s="177"/>
      <c r="IXY23" s="177"/>
      <c r="IXZ23" s="177"/>
      <c r="IYA23" s="177"/>
      <c r="IYB23" s="177"/>
      <c r="IYC23" s="177"/>
      <c r="IYD23" s="177"/>
      <c r="IYE23" s="177"/>
      <c r="IYF23" s="177"/>
      <c r="IYG23" s="177"/>
      <c r="IYH23" s="177"/>
      <c r="IYI23" s="177"/>
      <c r="IYJ23" s="177"/>
      <c r="IYK23" s="177"/>
      <c r="IYL23" s="177"/>
      <c r="IYM23" s="177"/>
      <c r="IYN23" s="177"/>
      <c r="IYO23" s="177"/>
      <c r="IYP23" s="177"/>
      <c r="IYQ23" s="177"/>
      <c r="IYR23" s="177"/>
      <c r="IYS23" s="177"/>
      <c r="IYT23" s="177"/>
      <c r="IYU23" s="177"/>
      <c r="IYV23" s="177"/>
      <c r="IYW23" s="177"/>
      <c r="IYX23" s="177"/>
      <c r="IYY23" s="177"/>
      <c r="IYZ23" s="177"/>
      <c r="IZA23" s="177"/>
      <c r="IZB23" s="177"/>
      <c r="IZC23" s="177"/>
      <c r="IZD23" s="177"/>
      <c r="IZE23" s="177"/>
      <c r="IZF23" s="177"/>
      <c r="IZG23" s="177"/>
      <c r="IZH23" s="177"/>
      <c r="IZI23" s="177"/>
      <c r="IZJ23" s="177"/>
      <c r="IZK23" s="177"/>
      <c r="IZL23" s="177"/>
      <c r="IZM23" s="177"/>
      <c r="IZN23" s="177"/>
      <c r="IZO23" s="177"/>
      <c r="IZP23" s="177"/>
      <c r="IZQ23" s="177"/>
      <c r="IZR23" s="177"/>
      <c r="IZS23" s="177"/>
      <c r="IZT23" s="177"/>
      <c r="IZU23" s="177"/>
      <c r="IZV23" s="177"/>
      <c r="IZW23" s="177"/>
      <c r="IZX23" s="177"/>
      <c r="IZY23" s="177"/>
      <c r="IZZ23" s="177"/>
      <c r="JAA23" s="177"/>
      <c r="JAB23" s="177"/>
      <c r="JAC23" s="177"/>
      <c r="JAD23" s="177"/>
      <c r="JAE23" s="177"/>
      <c r="JAF23" s="177"/>
      <c r="JAG23" s="177"/>
      <c r="JAH23" s="177"/>
      <c r="JAI23" s="177"/>
      <c r="JAJ23" s="177"/>
      <c r="JAK23" s="177"/>
      <c r="JAL23" s="177"/>
      <c r="JAM23" s="177"/>
      <c r="JAN23" s="177"/>
      <c r="JAO23" s="177"/>
      <c r="JAP23" s="177"/>
      <c r="JAQ23" s="177"/>
      <c r="JAR23" s="177"/>
      <c r="JAS23" s="177"/>
      <c r="JAT23" s="177"/>
      <c r="JAU23" s="177"/>
      <c r="JAV23" s="177"/>
      <c r="JAW23" s="177"/>
      <c r="JAX23" s="177"/>
      <c r="JAY23" s="177"/>
      <c r="JAZ23" s="177"/>
      <c r="JBA23" s="177"/>
      <c r="JBB23" s="177"/>
      <c r="JBC23" s="177"/>
      <c r="JBD23" s="177"/>
      <c r="JBE23" s="177"/>
      <c r="JBF23" s="177"/>
      <c r="JBG23" s="177"/>
      <c r="JBH23" s="177"/>
      <c r="JBI23" s="177"/>
      <c r="JBJ23" s="177"/>
      <c r="JBK23" s="177"/>
      <c r="JBL23" s="177"/>
      <c r="JBM23" s="177"/>
      <c r="JBN23" s="177"/>
      <c r="JBO23" s="177"/>
      <c r="JBP23" s="177"/>
      <c r="JBQ23" s="177"/>
      <c r="JBR23" s="177"/>
      <c r="JBS23" s="177"/>
      <c r="JBT23" s="177"/>
      <c r="JBU23" s="177"/>
      <c r="JBV23" s="177"/>
      <c r="JBW23" s="177"/>
      <c r="JBX23" s="177"/>
      <c r="JBY23" s="177"/>
      <c r="JBZ23" s="177"/>
      <c r="JCA23" s="177"/>
      <c r="JCB23" s="177"/>
      <c r="JCC23" s="177"/>
      <c r="JCD23" s="177"/>
      <c r="JCE23" s="177"/>
      <c r="JCF23" s="177"/>
      <c r="JCG23" s="177"/>
      <c r="JCH23" s="177"/>
      <c r="JCI23" s="177"/>
      <c r="JCJ23" s="177"/>
      <c r="JCK23" s="177"/>
      <c r="JCL23" s="177"/>
      <c r="JCM23" s="177"/>
      <c r="JCN23" s="177"/>
      <c r="JCO23" s="177"/>
      <c r="JCP23" s="177"/>
      <c r="JCQ23" s="177"/>
      <c r="JCR23" s="177"/>
      <c r="JCS23" s="177"/>
      <c r="JCT23" s="177"/>
      <c r="JCU23" s="177"/>
      <c r="JCV23" s="177"/>
      <c r="JCW23" s="177"/>
      <c r="JCX23" s="177"/>
      <c r="JCY23" s="177"/>
      <c r="JCZ23" s="177"/>
      <c r="JDA23" s="177"/>
      <c r="JDB23" s="177"/>
      <c r="JDC23" s="177"/>
      <c r="JDD23" s="177"/>
      <c r="JDE23" s="177"/>
      <c r="JDF23" s="177"/>
      <c r="JDG23" s="177"/>
      <c r="JDH23" s="177"/>
      <c r="JDI23" s="177"/>
      <c r="JDJ23" s="177"/>
      <c r="JDK23" s="177"/>
      <c r="JDL23" s="177"/>
      <c r="JDM23" s="177"/>
      <c r="JDN23" s="177"/>
      <c r="JDO23" s="177"/>
      <c r="JDP23" s="177"/>
      <c r="JDQ23" s="177"/>
      <c r="JDR23" s="177"/>
      <c r="JDS23" s="177"/>
      <c r="JDT23" s="177"/>
      <c r="JDU23" s="177"/>
      <c r="JDV23" s="177"/>
      <c r="JDW23" s="177"/>
      <c r="JDX23" s="177"/>
      <c r="JDY23" s="177"/>
      <c r="JDZ23" s="177"/>
      <c r="JEA23" s="177"/>
      <c r="JEB23" s="177"/>
      <c r="JEC23" s="177"/>
      <c r="JED23" s="177"/>
      <c r="JEE23" s="177"/>
      <c r="JEF23" s="177"/>
      <c r="JEG23" s="177"/>
      <c r="JEH23" s="177"/>
      <c r="JEI23" s="177"/>
      <c r="JEJ23" s="177"/>
      <c r="JEK23" s="177"/>
      <c r="JEL23" s="177"/>
      <c r="JEM23" s="177"/>
      <c r="JEN23" s="177"/>
      <c r="JEO23" s="177"/>
      <c r="JEP23" s="177"/>
      <c r="JEQ23" s="177"/>
      <c r="JER23" s="177"/>
      <c r="JES23" s="177"/>
      <c r="JET23" s="177"/>
      <c r="JEU23" s="177"/>
      <c r="JEV23" s="177"/>
      <c r="JEW23" s="177"/>
      <c r="JEX23" s="177"/>
      <c r="JEY23" s="177"/>
      <c r="JEZ23" s="177"/>
      <c r="JFA23" s="177"/>
      <c r="JFB23" s="177"/>
      <c r="JFC23" s="177"/>
      <c r="JFD23" s="177"/>
      <c r="JFE23" s="177"/>
      <c r="JFF23" s="177"/>
      <c r="JFG23" s="177"/>
      <c r="JFH23" s="177"/>
      <c r="JFI23" s="177"/>
      <c r="JFJ23" s="177"/>
      <c r="JFK23" s="177"/>
      <c r="JFL23" s="177"/>
      <c r="JFM23" s="177"/>
      <c r="JFN23" s="177"/>
      <c r="JFO23" s="177"/>
      <c r="JFP23" s="177"/>
      <c r="JFQ23" s="177"/>
      <c r="JFR23" s="177"/>
      <c r="JFS23" s="177"/>
      <c r="JFT23" s="177"/>
      <c r="JFU23" s="177"/>
      <c r="JFV23" s="177"/>
      <c r="JFW23" s="177"/>
      <c r="JFX23" s="177"/>
      <c r="JFY23" s="177"/>
      <c r="JFZ23" s="177"/>
      <c r="JGA23" s="177"/>
      <c r="JGB23" s="177"/>
      <c r="JGC23" s="177"/>
      <c r="JGD23" s="177"/>
      <c r="JGE23" s="177"/>
      <c r="JGF23" s="177"/>
      <c r="JGG23" s="177"/>
      <c r="JGH23" s="177"/>
      <c r="JGI23" s="177"/>
      <c r="JGJ23" s="177"/>
      <c r="JGK23" s="177"/>
      <c r="JGL23" s="177"/>
      <c r="JGM23" s="177"/>
      <c r="JGN23" s="177"/>
      <c r="JGO23" s="177"/>
      <c r="JGP23" s="177"/>
      <c r="JGQ23" s="177"/>
      <c r="JGR23" s="177"/>
      <c r="JGS23" s="177"/>
      <c r="JGT23" s="177"/>
      <c r="JGU23" s="177"/>
      <c r="JGV23" s="177"/>
      <c r="JGW23" s="177"/>
      <c r="JGX23" s="177"/>
      <c r="JGY23" s="177"/>
      <c r="JGZ23" s="177"/>
      <c r="JHA23" s="177"/>
      <c r="JHB23" s="177"/>
      <c r="JHC23" s="177"/>
      <c r="JHD23" s="177"/>
      <c r="JHE23" s="177"/>
      <c r="JHF23" s="177"/>
      <c r="JHG23" s="177"/>
      <c r="JHH23" s="177"/>
      <c r="JHI23" s="177"/>
      <c r="JHJ23" s="177"/>
      <c r="JHK23" s="177"/>
      <c r="JHL23" s="177"/>
      <c r="JHM23" s="177"/>
      <c r="JHN23" s="177"/>
      <c r="JHO23" s="177"/>
      <c r="JHP23" s="177"/>
      <c r="JHQ23" s="177"/>
      <c r="JHR23" s="177"/>
      <c r="JHS23" s="177"/>
      <c r="JHT23" s="177"/>
      <c r="JHU23" s="177"/>
      <c r="JHV23" s="177"/>
      <c r="JHW23" s="177"/>
      <c r="JHX23" s="177"/>
      <c r="JHY23" s="177"/>
      <c r="JHZ23" s="177"/>
      <c r="JIA23" s="177"/>
      <c r="JIB23" s="177"/>
      <c r="JIC23" s="177"/>
      <c r="JID23" s="177"/>
      <c r="JIE23" s="177"/>
      <c r="JIF23" s="177"/>
      <c r="JIG23" s="177"/>
      <c r="JIH23" s="177"/>
      <c r="JII23" s="177"/>
      <c r="JIJ23" s="177"/>
      <c r="JIK23" s="177"/>
      <c r="JIL23" s="177"/>
      <c r="JIM23" s="177"/>
      <c r="JIN23" s="177"/>
      <c r="JIO23" s="177"/>
      <c r="JIP23" s="177"/>
      <c r="JIQ23" s="177"/>
      <c r="JIR23" s="177"/>
      <c r="JIS23" s="177"/>
      <c r="JIT23" s="177"/>
      <c r="JIU23" s="177"/>
      <c r="JIV23" s="177"/>
      <c r="JIW23" s="177"/>
      <c r="JIX23" s="177"/>
      <c r="JIY23" s="177"/>
      <c r="JIZ23" s="177"/>
      <c r="JJA23" s="177"/>
      <c r="JJB23" s="177"/>
      <c r="JJC23" s="177"/>
      <c r="JJD23" s="177"/>
      <c r="JJE23" s="177"/>
      <c r="JJF23" s="177"/>
      <c r="JJG23" s="177"/>
      <c r="JJH23" s="177"/>
      <c r="JJI23" s="177"/>
      <c r="JJJ23" s="177"/>
      <c r="JJK23" s="177"/>
      <c r="JJL23" s="177"/>
      <c r="JJM23" s="177"/>
      <c r="JJN23" s="177"/>
      <c r="JJO23" s="177"/>
      <c r="JJP23" s="177"/>
      <c r="JJQ23" s="177"/>
      <c r="JJR23" s="177"/>
      <c r="JJS23" s="177"/>
      <c r="JJT23" s="177"/>
      <c r="JJU23" s="177"/>
      <c r="JJV23" s="177"/>
      <c r="JJW23" s="177"/>
      <c r="JJX23" s="177"/>
      <c r="JJY23" s="177"/>
      <c r="JJZ23" s="177"/>
      <c r="JKA23" s="177"/>
      <c r="JKB23" s="177"/>
      <c r="JKC23" s="177"/>
      <c r="JKD23" s="177"/>
      <c r="JKE23" s="177"/>
      <c r="JKF23" s="177"/>
      <c r="JKG23" s="177"/>
      <c r="JKH23" s="177"/>
      <c r="JKI23" s="177"/>
      <c r="JKJ23" s="177"/>
      <c r="JKK23" s="177"/>
      <c r="JKL23" s="177"/>
      <c r="JKM23" s="177"/>
      <c r="JKN23" s="177"/>
      <c r="JKO23" s="177"/>
      <c r="JKP23" s="177"/>
      <c r="JKQ23" s="177"/>
      <c r="JKR23" s="177"/>
      <c r="JKS23" s="177"/>
      <c r="JKT23" s="177"/>
      <c r="JKU23" s="177"/>
      <c r="JKV23" s="177"/>
      <c r="JKW23" s="177"/>
      <c r="JKX23" s="177"/>
      <c r="JKY23" s="177"/>
      <c r="JKZ23" s="177"/>
      <c r="JLA23" s="177"/>
      <c r="JLB23" s="177"/>
      <c r="JLC23" s="177"/>
      <c r="JLD23" s="177"/>
      <c r="JLE23" s="177"/>
      <c r="JLF23" s="177"/>
      <c r="JLG23" s="177"/>
      <c r="JLH23" s="177"/>
      <c r="JLI23" s="177"/>
      <c r="JLJ23" s="177"/>
      <c r="JLK23" s="177"/>
      <c r="JLL23" s="177"/>
      <c r="JLM23" s="177"/>
      <c r="JLN23" s="177"/>
      <c r="JLO23" s="177"/>
      <c r="JLP23" s="177"/>
      <c r="JLQ23" s="177"/>
      <c r="JLR23" s="177"/>
      <c r="JLS23" s="177"/>
      <c r="JLT23" s="177"/>
      <c r="JLU23" s="177"/>
      <c r="JLV23" s="177"/>
      <c r="JLW23" s="177"/>
      <c r="JLX23" s="177"/>
      <c r="JLY23" s="177"/>
      <c r="JLZ23" s="177"/>
      <c r="JMA23" s="177"/>
      <c r="JMB23" s="177"/>
      <c r="JMC23" s="177"/>
      <c r="JMD23" s="177"/>
      <c r="JME23" s="177"/>
      <c r="JMF23" s="177"/>
      <c r="JMG23" s="177"/>
      <c r="JMH23" s="177"/>
      <c r="JMI23" s="177"/>
      <c r="JMJ23" s="177"/>
      <c r="JMK23" s="177"/>
      <c r="JML23" s="177"/>
      <c r="JMM23" s="177"/>
      <c r="JMN23" s="177"/>
      <c r="JMO23" s="177"/>
      <c r="JMP23" s="177"/>
      <c r="JMQ23" s="177"/>
      <c r="JMR23" s="177"/>
      <c r="JMS23" s="177"/>
      <c r="JMT23" s="177"/>
      <c r="JMU23" s="177"/>
      <c r="JMV23" s="177"/>
      <c r="JMW23" s="177"/>
      <c r="JMX23" s="177"/>
      <c r="JMY23" s="177"/>
      <c r="JMZ23" s="177"/>
      <c r="JNA23" s="177"/>
      <c r="JNB23" s="177"/>
      <c r="JNC23" s="177"/>
      <c r="JND23" s="177"/>
      <c r="JNE23" s="177"/>
      <c r="JNF23" s="177"/>
      <c r="JNG23" s="177"/>
      <c r="JNH23" s="177"/>
      <c r="JNI23" s="177"/>
      <c r="JNJ23" s="177"/>
      <c r="JNK23" s="177"/>
      <c r="JNL23" s="177"/>
      <c r="JNM23" s="177"/>
      <c r="JNN23" s="177"/>
      <c r="JNO23" s="177"/>
      <c r="JNP23" s="177"/>
      <c r="JNQ23" s="177"/>
      <c r="JNR23" s="177"/>
      <c r="JNS23" s="177"/>
      <c r="JNT23" s="177"/>
      <c r="JNU23" s="177"/>
      <c r="JNV23" s="177"/>
      <c r="JNW23" s="177"/>
      <c r="JNX23" s="177"/>
      <c r="JNY23" s="177"/>
      <c r="JNZ23" s="177"/>
      <c r="JOA23" s="177"/>
      <c r="JOB23" s="177"/>
      <c r="JOC23" s="177"/>
      <c r="JOD23" s="177"/>
      <c r="JOE23" s="177"/>
      <c r="JOF23" s="177"/>
      <c r="JOG23" s="177"/>
      <c r="JOH23" s="177"/>
      <c r="JOI23" s="177"/>
      <c r="JOJ23" s="177"/>
      <c r="JOK23" s="177"/>
      <c r="JOL23" s="177"/>
      <c r="JOM23" s="177"/>
      <c r="JON23" s="177"/>
      <c r="JOO23" s="177"/>
      <c r="JOP23" s="177"/>
      <c r="JOQ23" s="177"/>
      <c r="JOR23" s="177"/>
      <c r="JOS23" s="177"/>
      <c r="JOT23" s="177"/>
      <c r="JOU23" s="177"/>
      <c r="JOV23" s="177"/>
      <c r="JOW23" s="177"/>
      <c r="JOX23" s="177"/>
      <c r="JOY23" s="177"/>
      <c r="JOZ23" s="177"/>
      <c r="JPA23" s="177"/>
      <c r="JPB23" s="177"/>
      <c r="JPC23" s="177"/>
      <c r="JPD23" s="177"/>
      <c r="JPE23" s="177"/>
      <c r="JPF23" s="177"/>
      <c r="JPG23" s="177"/>
      <c r="JPH23" s="177"/>
      <c r="JPI23" s="177"/>
      <c r="JPJ23" s="177"/>
      <c r="JPK23" s="177"/>
      <c r="JPL23" s="177"/>
      <c r="JPM23" s="177"/>
      <c r="JPN23" s="177"/>
      <c r="JPO23" s="177"/>
      <c r="JPP23" s="177"/>
      <c r="JPQ23" s="177"/>
      <c r="JPR23" s="177"/>
      <c r="JPS23" s="177"/>
      <c r="JPT23" s="177"/>
      <c r="JPU23" s="177"/>
      <c r="JPV23" s="177"/>
      <c r="JPW23" s="177"/>
      <c r="JPX23" s="177"/>
      <c r="JPY23" s="177"/>
      <c r="JPZ23" s="177"/>
      <c r="JQA23" s="177"/>
      <c r="JQB23" s="177"/>
      <c r="JQC23" s="177"/>
      <c r="JQD23" s="177"/>
      <c r="JQE23" s="177"/>
      <c r="JQF23" s="177"/>
      <c r="JQG23" s="177"/>
      <c r="JQH23" s="177"/>
      <c r="JQI23" s="177"/>
      <c r="JQJ23" s="177"/>
      <c r="JQK23" s="177"/>
      <c r="JQL23" s="177"/>
      <c r="JQM23" s="177"/>
      <c r="JQN23" s="177"/>
      <c r="JQO23" s="177"/>
      <c r="JQP23" s="177"/>
      <c r="JQQ23" s="177"/>
      <c r="JQR23" s="177"/>
      <c r="JQS23" s="177"/>
      <c r="JQT23" s="177"/>
      <c r="JQU23" s="177"/>
      <c r="JQV23" s="177"/>
      <c r="JQW23" s="177"/>
      <c r="JQX23" s="177"/>
      <c r="JQY23" s="177"/>
      <c r="JQZ23" s="177"/>
      <c r="JRA23" s="177"/>
      <c r="JRB23" s="177"/>
      <c r="JRC23" s="177"/>
      <c r="JRD23" s="177"/>
      <c r="JRE23" s="177"/>
      <c r="JRF23" s="177"/>
      <c r="JRG23" s="177"/>
      <c r="JRH23" s="177"/>
      <c r="JRI23" s="177"/>
      <c r="JRJ23" s="177"/>
      <c r="JRK23" s="177"/>
      <c r="JRL23" s="177"/>
      <c r="JRM23" s="177"/>
      <c r="JRN23" s="177"/>
      <c r="JRO23" s="177"/>
      <c r="JRP23" s="177"/>
      <c r="JRQ23" s="177"/>
      <c r="JRR23" s="177"/>
      <c r="JRS23" s="177"/>
      <c r="JRT23" s="177"/>
      <c r="JRU23" s="177"/>
      <c r="JRV23" s="177"/>
      <c r="JRW23" s="177"/>
      <c r="JRX23" s="177"/>
      <c r="JRY23" s="177"/>
      <c r="JRZ23" s="177"/>
      <c r="JSA23" s="177"/>
      <c r="JSB23" s="177"/>
      <c r="JSC23" s="177"/>
      <c r="JSD23" s="177"/>
      <c r="JSE23" s="177"/>
      <c r="JSF23" s="177"/>
      <c r="JSG23" s="177"/>
      <c r="JSH23" s="177"/>
      <c r="JSI23" s="177"/>
      <c r="JSJ23" s="177"/>
      <c r="JSK23" s="177"/>
      <c r="JSL23" s="177"/>
      <c r="JSM23" s="177"/>
      <c r="JSN23" s="177"/>
      <c r="JSO23" s="177"/>
      <c r="JSP23" s="177"/>
      <c r="JSQ23" s="177"/>
      <c r="JSR23" s="177"/>
      <c r="JSS23" s="177"/>
      <c r="JST23" s="177"/>
      <c r="JSU23" s="177"/>
      <c r="JSV23" s="177"/>
      <c r="JSW23" s="177"/>
      <c r="JSX23" s="177"/>
      <c r="JSY23" s="177"/>
      <c r="JSZ23" s="177"/>
      <c r="JTA23" s="177"/>
      <c r="JTB23" s="177"/>
      <c r="JTC23" s="177"/>
      <c r="JTD23" s="177"/>
      <c r="JTE23" s="177"/>
      <c r="JTF23" s="177"/>
      <c r="JTG23" s="177"/>
      <c r="JTH23" s="177"/>
      <c r="JTI23" s="177"/>
      <c r="JTJ23" s="177"/>
      <c r="JTK23" s="177"/>
      <c r="JTL23" s="177"/>
      <c r="JTM23" s="177"/>
      <c r="JTN23" s="177"/>
      <c r="JTO23" s="177"/>
      <c r="JTP23" s="177"/>
      <c r="JTQ23" s="177"/>
      <c r="JTR23" s="177"/>
      <c r="JTS23" s="177"/>
      <c r="JTT23" s="177"/>
      <c r="JTU23" s="177"/>
      <c r="JTV23" s="177"/>
      <c r="JTW23" s="177"/>
      <c r="JTX23" s="177"/>
      <c r="JTY23" s="177"/>
      <c r="JTZ23" s="177"/>
      <c r="JUA23" s="177"/>
      <c r="JUB23" s="177"/>
      <c r="JUC23" s="177"/>
      <c r="JUD23" s="177"/>
      <c r="JUE23" s="177"/>
      <c r="JUF23" s="177"/>
      <c r="JUG23" s="177"/>
      <c r="JUH23" s="177"/>
      <c r="JUI23" s="177"/>
      <c r="JUJ23" s="177"/>
      <c r="JUK23" s="177"/>
      <c r="JUL23" s="177"/>
      <c r="JUM23" s="177"/>
      <c r="JUN23" s="177"/>
      <c r="JUO23" s="177"/>
      <c r="JUP23" s="177"/>
      <c r="JUQ23" s="177"/>
      <c r="JUR23" s="177"/>
      <c r="JUS23" s="177"/>
      <c r="JUT23" s="177"/>
      <c r="JUU23" s="177"/>
      <c r="JUV23" s="177"/>
      <c r="JUW23" s="177"/>
      <c r="JUX23" s="177"/>
      <c r="JUY23" s="177"/>
      <c r="JUZ23" s="177"/>
      <c r="JVA23" s="177"/>
      <c r="JVB23" s="177"/>
      <c r="JVC23" s="177"/>
      <c r="JVD23" s="177"/>
      <c r="JVE23" s="177"/>
      <c r="JVF23" s="177"/>
      <c r="JVG23" s="177"/>
      <c r="JVH23" s="177"/>
      <c r="JVI23" s="177"/>
      <c r="JVJ23" s="177"/>
      <c r="JVK23" s="177"/>
      <c r="JVL23" s="177"/>
      <c r="JVM23" s="177"/>
      <c r="JVN23" s="177"/>
      <c r="JVO23" s="177"/>
      <c r="JVP23" s="177"/>
      <c r="JVQ23" s="177"/>
      <c r="JVR23" s="177"/>
      <c r="JVS23" s="177"/>
      <c r="JVT23" s="177"/>
      <c r="JVU23" s="177"/>
      <c r="JVV23" s="177"/>
      <c r="JVW23" s="177"/>
      <c r="JVX23" s="177"/>
      <c r="JVY23" s="177"/>
      <c r="JVZ23" s="177"/>
      <c r="JWA23" s="177"/>
      <c r="JWB23" s="177"/>
      <c r="JWC23" s="177"/>
      <c r="JWD23" s="177"/>
      <c r="JWE23" s="177"/>
      <c r="JWF23" s="177"/>
      <c r="JWG23" s="177"/>
      <c r="JWH23" s="177"/>
      <c r="JWI23" s="177"/>
      <c r="JWJ23" s="177"/>
      <c r="JWK23" s="177"/>
      <c r="JWL23" s="177"/>
      <c r="JWM23" s="177"/>
      <c r="JWN23" s="177"/>
      <c r="JWO23" s="177"/>
      <c r="JWP23" s="177"/>
      <c r="JWQ23" s="177"/>
      <c r="JWR23" s="177"/>
      <c r="JWS23" s="177"/>
      <c r="JWT23" s="177"/>
      <c r="JWU23" s="177"/>
      <c r="JWV23" s="177"/>
      <c r="JWW23" s="177"/>
      <c r="JWX23" s="177"/>
      <c r="JWY23" s="177"/>
      <c r="JWZ23" s="177"/>
      <c r="JXA23" s="177"/>
      <c r="JXB23" s="177"/>
      <c r="JXC23" s="177"/>
      <c r="JXD23" s="177"/>
      <c r="JXE23" s="177"/>
      <c r="JXF23" s="177"/>
      <c r="JXG23" s="177"/>
      <c r="JXH23" s="177"/>
      <c r="JXI23" s="177"/>
      <c r="JXJ23" s="177"/>
      <c r="JXK23" s="177"/>
      <c r="JXL23" s="177"/>
      <c r="JXM23" s="177"/>
      <c r="JXN23" s="177"/>
      <c r="JXO23" s="177"/>
      <c r="JXP23" s="177"/>
      <c r="JXQ23" s="177"/>
      <c r="JXR23" s="177"/>
      <c r="JXS23" s="177"/>
      <c r="JXT23" s="177"/>
      <c r="JXU23" s="177"/>
      <c r="JXV23" s="177"/>
      <c r="JXW23" s="177"/>
      <c r="JXX23" s="177"/>
      <c r="JXY23" s="177"/>
      <c r="JXZ23" s="177"/>
      <c r="JYA23" s="177"/>
      <c r="JYB23" s="177"/>
      <c r="JYC23" s="177"/>
      <c r="JYD23" s="177"/>
      <c r="JYE23" s="177"/>
      <c r="JYF23" s="177"/>
      <c r="JYG23" s="177"/>
      <c r="JYH23" s="177"/>
      <c r="JYI23" s="177"/>
      <c r="JYJ23" s="177"/>
      <c r="JYK23" s="177"/>
      <c r="JYL23" s="177"/>
      <c r="JYM23" s="177"/>
      <c r="JYN23" s="177"/>
      <c r="JYO23" s="177"/>
      <c r="JYP23" s="177"/>
      <c r="JYQ23" s="177"/>
      <c r="JYR23" s="177"/>
      <c r="JYS23" s="177"/>
      <c r="JYT23" s="177"/>
      <c r="JYU23" s="177"/>
      <c r="JYV23" s="177"/>
      <c r="JYW23" s="177"/>
      <c r="JYX23" s="177"/>
      <c r="JYY23" s="177"/>
      <c r="JYZ23" s="177"/>
      <c r="JZA23" s="177"/>
      <c r="JZB23" s="177"/>
      <c r="JZC23" s="177"/>
      <c r="JZD23" s="177"/>
      <c r="JZE23" s="177"/>
      <c r="JZF23" s="177"/>
      <c r="JZG23" s="177"/>
      <c r="JZH23" s="177"/>
      <c r="JZI23" s="177"/>
      <c r="JZJ23" s="177"/>
      <c r="JZK23" s="177"/>
      <c r="JZL23" s="177"/>
      <c r="JZM23" s="177"/>
      <c r="JZN23" s="177"/>
      <c r="JZO23" s="177"/>
      <c r="JZP23" s="177"/>
      <c r="JZQ23" s="177"/>
      <c r="JZR23" s="177"/>
      <c r="JZS23" s="177"/>
      <c r="JZT23" s="177"/>
      <c r="JZU23" s="177"/>
      <c r="JZV23" s="177"/>
      <c r="JZW23" s="177"/>
      <c r="JZX23" s="177"/>
      <c r="JZY23" s="177"/>
      <c r="JZZ23" s="177"/>
      <c r="KAA23" s="177"/>
      <c r="KAB23" s="177"/>
      <c r="KAC23" s="177"/>
      <c r="KAD23" s="177"/>
      <c r="KAE23" s="177"/>
      <c r="KAF23" s="177"/>
      <c r="KAG23" s="177"/>
      <c r="KAH23" s="177"/>
      <c r="KAI23" s="177"/>
      <c r="KAJ23" s="177"/>
      <c r="KAK23" s="177"/>
      <c r="KAL23" s="177"/>
      <c r="KAM23" s="177"/>
      <c r="KAN23" s="177"/>
      <c r="KAO23" s="177"/>
      <c r="KAP23" s="177"/>
      <c r="KAQ23" s="177"/>
      <c r="KAR23" s="177"/>
      <c r="KAS23" s="177"/>
      <c r="KAT23" s="177"/>
      <c r="KAU23" s="177"/>
      <c r="KAV23" s="177"/>
      <c r="KAW23" s="177"/>
      <c r="KAX23" s="177"/>
      <c r="KAY23" s="177"/>
      <c r="KAZ23" s="177"/>
      <c r="KBA23" s="177"/>
      <c r="KBB23" s="177"/>
      <c r="KBC23" s="177"/>
      <c r="KBD23" s="177"/>
      <c r="KBE23" s="177"/>
      <c r="KBF23" s="177"/>
      <c r="KBG23" s="177"/>
      <c r="KBH23" s="177"/>
      <c r="KBI23" s="177"/>
      <c r="KBJ23" s="177"/>
      <c r="KBK23" s="177"/>
      <c r="KBL23" s="177"/>
      <c r="KBM23" s="177"/>
      <c r="KBN23" s="177"/>
      <c r="KBO23" s="177"/>
      <c r="KBP23" s="177"/>
      <c r="KBQ23" s="177"/>
      <c r="KBR23" s="177"/>
      <c r="KBS23" s="177"/>
      <c r="KBT23" s="177"/>
      <c r="KBU23" s="177"/>
      <c r="KBV23" s="177"/>
      <c r="KBW23" s="177"/>
      <c r="KBX23" s="177"/>
      <c r="KBY23" s="177"/>
      <c r="KBZ23" s="177"/>
      <c r="KCA23" s="177"/>
      <c r="KCB23" s="177"/>
      <c r="KCC23" s="177"/>
      <c r="KCD23" s="177"/>
      <c r="KCE23" s="177"/>
      <c r="KCF23" s="177"/>
      <c r="KCG23" s="177"/>
      <c r="KCH23" s="177"/>
      <c r="KCI23" s="177"/>
      <c r="KCJ23" s="177"/>
      <c r="KCK23" s="177"/>
      <c r="KCL23" s="177"/>
      <c r="KCM23" s="177"/>
      <c r="KCN23" s="177"/>
      <c r="KCO23" s="177"/>
      <c r="KCP23" s="177"/>
      <c r="KCQ23" s="177"/>
      <c r="KCR23" s="177"/>
      <c r="KCS23" s="177"/>
      <c r="KCT23" s="177"/>
      <c r="KCU23" s="177"/>
      <c r="KCV23" s="177"/>
      <c r="KCW23" s="177"/>
      <c r="KCX23" s="177"/>
      <c r="KCY23" s="177"/>
      <c r="KCZ23" s="177"/>
      <c r="KDA23" s="177"/>
      <c r="KDB23" s="177"/>
      <c r="KDC23" s="177"/>
      <c r="KDD23" s="177"/>
      <c r="KDE23" s="177"/>
      <c r="KDF23" s="177"/>
      <c r="KDG23" s="177"/>
      <c r="KDH23" s="177"/>
      <c r="KDI23" s="177"/>
      <c r="KDJ23" s="177"/>
      <c r="KDK23" s="177"/>
      <c r="KDL23" s="177"/>
      <c r="KDM23" s="177"/>
      <c r="KDN23" s="177"/>
      <c r="KDO23" s="177"/>
      <c r="KDP23" s="177"/>
      <c r="KDQ23" s="177"/>
      <c r="KDR23" s="177"/>
      <c r="KDS23" s="177"/>
      <c r="KDT23" s="177"/>
      <c r="KDU23" s="177"/>
      <c r="KDV23" s="177"/>
      <c r="KDW23" s="177"/>
      <c r="KDX23" s="177"/>
      <c r="KDY23" s="177"/>
      <c r="KDZ23" s="177"/>
      <c r="KEA23" s="177"/>
      <c r="KEB23" s="177"/>
      <c r="KEC23" s="177"/>
      <c r="KED23" s="177"/>
      <c r="KEE23" s="177"/>
      <c r="KEF23" s="177"/>
      <c r="KEG23" s="177"/>
      <c r="KEH23" s="177"/>
      <c r="KEI23" s="177"/>
      <c r="KEJ23" s="177"/>
      <c r="KEK23" s="177"/>
      <c r="KEL23" s="177"/>
      <c r="KEM23" s="177"/>
      <c r="KEN23" s="177"/>
      <c r="KEO23" s="177"/>
      <c r="KEP23" s="177"/>
      <c r="KEQ23" s="177"/>
      <c r="KER23" s="177"/>
      <c r="KES23" s="177"/>
      <c r="KET23" s="177"/>
      <c r="KEU23" s="177"/>
      <c r="KEV23" s="177"/>
      <c r="KEW23" s="177"/>
      <c r="KEX23" s="177"/>
      <c r="KEY23" s="177"/>
      <c r="KEZ23" s="177"/>
      <c r="KFA23" s="177"/>
      <c r="KFB23" s="177"/>
      <c r="KFC23" s="177"/>
      <c r="KFD23" s="177"/>
      <c r="KFE23" s="177"/>
      <c r="KFF23" s="177"/>
      <c r="KFG23" s="177"/>
      <c r="KFH23" s="177"/>
      <c r="KFI23" s="177"/>
      <c r="KFJ23" s="177"/>
      <c r="KFK23" s="177"/>
      <c r="KFL23" s="177"/>
      <c r="KFM23" s="177"/>
      <c r="KFN23" s="177"/>
      <c r="KFO23" s="177"/>
      <c r="KFP23" s="177"/>
      <c r="KFQ23" s="177"/>
      <c r="KFR23" s="177"/>
      <c r="KFS23" s="177"/>
      <c r="KFT23" s="177"/>
      <c r="KFU23" s="177"/>
      <c r="KFV23" s="177"/>
      <c r="KFW23" s="177"/>
      <c r="KFX23" s="177"/>
      <c r="KFY23" s="177"/>
      <c r="KFZ23" s="177"/>
      <c r="KGA23" s="177"/>
      <c r="KGB23" s="177"/>
      <c r="KGC23" s="177"/>
      <c r="KGD23" s="177"/>
      <c r="KGE23" s="177"/>
      <c r="KGF23" s="177"/>
      <c r="KGG23" s="177"/>
      <c r="KGH23" s="177"/>
      <c r="KGI23" s="177"/>
      <c r="KGJ23" s="177"/>
      <c r="KGK23" s="177"/>
      <c r="KGL23" s="177"/>
      <c r="KGM23" s="177"/>
      <c r="KGN23" s="177"/>
      <c r="KGO23" s="177"/>
      <c r="KGP23" s="177"/>
      <c r="KGQ23" s="177"/>
      <c r="KGR23" s="177"/>
      <c r="KGS23" s="177"/>
      <c r="KGT23" s="177"/>
      <c r="KGU23" s="177"/>
      <c r="KGV23" s="177"/>
      <c r="KGW23" s="177"/>
      <c r="KGX23" s="177"/>
      <c r="KGY23" s="177"/>
      <c r="KGZ23" s="177"/>
      <c r="KHA23" s="177"/>
      <c r="KHB23" s="177"/>
      <c r="KHC23" s="177"/>
      <c r="KHD23" s="177"/>
      <c r="KHE23" s="177"/>
      <c r="KHF23" s="177"/>
      <c r="KHG23" s="177"/>
      <c r="KHH23" s="177"/>
      <c r="KHI23" s="177"/>
      <c r="KHJ23" s="177"/>
      <c r="KHK23" s="177"/>
      <c r="KHL23" s="177"/>
      <c r="KHM23" s="177"/>
      <c r="KHN23" s="177"/>
      <c r="KHO23" s="177"/>
      <c r="KHP23" s="177"/>
      <c r="KHQ23" s="177"/>
      <c r="KHR23" s="177"/>
      <c r="KHS23" s="177"/>
      <c r="KHT23" s="177"/>
      <c r="KHU23" s="177"/>
      <c r="KHV23" s="177"/>
      <c r="KHW23" s="177"/>
      <c r="KHX23" s="177"/>
      <c r="KHY23" s="177"/>
      <c r="KHZ23" s="177"/>
      <c r="KIA23" s="177"/>
      <c r="KIB23" s="177"/>
      <c r="KIC23" s="177"/>
      <c r="KID23" s="177"/>
      <c r="KIE23" s="177"/>
      <c r="KIF23" s="177"/>
      <c r="KIG23" s="177"/>
      <c r="KIH23" s="177"/>
      <c r="KII23" s="177"/>
      <c r="KIJ23" s="177"/>
      <c r="KIK23" s="177"/>
      <c r="KIL23" s="177"/>
      <c r="KIM23" s="177"/>
      <c r="KIN23" s="177"/>
      <c r="KIO23" s="177"/>
      <c r="KIP23" s="177"/>
      <c r="KIQ23" s="177"/>
      <c r="KIR23" s="177"/>
      <c r="KIS23" s="177"/>
      <c r="KIT23" s="177"/>
      <c r="KIU23" s="177"/>
      <c r="KIV23" s="177"/>
      <c r="KIW23" s="177"/>
      <c r="KIX23" s="177"/>
      <c r="KIY23" s="177"/>
      <c r="KIZ23" s="177"/>
      <c r="KJA23" s="177"/>
      <c r="KJB23" s="177"/>
      <c r="KJC23" s="177"/>
      <c r="KJD23" s="177"/>
      <c r="KJE23" s="177"/>
      <c r="KJF23" s="177"/>
      <c r="KJG23" s="177"/>
      <c r="KJH23" s="177"/>
      <c r="KJI23" s="177"/>
      <c r="KJJ23" s="177"/>
      <c r="KJK23" s="177"/>
      <c r="KJL23" s="177"/>
      <c r="KJM23" s="177"/>
      <c r="KJN23" s="177"/>
      <c r="KJO23" s="177"/>
      <c r="KJP23" s="177"/>
      <c r="KJQ23" s="177"/>
      <c r="KJR23" s="177"/>
      <c r="KJS23" s="177"/>
      <c r="KJT23" s="177"/>
      <c r="KJU23" s="177"/>
      <c r="KJV23" s="177"/>
      <c r="KJW23" s="177"/>
      <c r="KJX23" s="177"/>
      <c r="KJY23" s="177"/>
      <c r="KJZ23" s="177"/>
      <c r="KKA23" s="177"/>
      <c r="KKB23" s="177"/>
      <c r="KKC23" s="177"/>
      <c r="KKD23" s="177"/>
      <c r="KKE23" s="177"/>
      <c r="KKF23" s="177"/>
      <c r="KKG23" s="177"/>
      <c r="KKH23" s="177"/>
      <c r="KKI23" s="177"/>
      <c r="KKJ23" s="177"/>
      <c r="KKK23" s="177"/>
      <c r="KKL23" s="177"/>
      <c r="KKM23" s="177"/>
      <c r="KKN23" s="177"/>
      <c r="KKO23" s="177"/>
      <c r="KKP23" s="177"/>
      <c r="KKQ23" s="177"/>
      <c r="KKR23" s="177"/>
      <c r="KKS23" s="177"/>
      <c r="KKT23" s="177"/>
      <c r="KKU23" s="177"/>
      <c r="KKV23" s="177"/>
      <c r="KKW23" s="177"/>
      <c r="KKX23" s="177"/>
      <c r="KKY23" s="177"/>
      <c r="KKZ23" s="177"/>
      <c r="KLA23" s="177"/>
      <c r="KLB23" s="177"/>
      <c r="KLC23" s="177"/>
      <c r="KLD23" s="177"/>
      <c r="KLE23" s="177"/>
      <c r="KLF23" s="177"/>
      <c r="KLG23" s="177"/>
      <c r="KLH23" s="177"/>
      <c r="KLI23" s="177"/>
      <c r="KLJ23" s="177"/>
      <c r="KLK23" s="177"/>
      <c r="KLL23" s="177"/>
      <c r="KLM23" s="177"/>
      <c r="KLN23" s="177"/>
      <c r="KLO23" s="177"/>
      <c r="KLP23" s="177"/>
      <c r="KLQ23" s="177"/>
      <c r="KLR23" s="177"/>
      <c r="KLS23" s="177"/>
      <c r="KLT23" s="177"/>
      <c r="KLU23" s="177"/>
      <c r="KLV23" s="177"/>
      <c r="KLW23" s="177"/>
      <c r="KLX23" s="177"/>
      <c r="KLY23" s="177"/>
      <c r="KLZ23" s="177"/>
      <c r="KMA23" s="177"/>
      <c r="KMB23" s="177"/>
      <c r="KMC23" s="177"/>
      <c r="KMD23" s="177"/>
      <c r="KME23" s="177"/>
      <c r="KMF23" s="177"/>
      <c r="KMG23" s="177"/>
      <c r="KMH23" s="177"/>
      <c r="KMI23" s="177"/>
      <c r="KMJ23" s="177"/>
      <c r="KMK23" s="177"/>
      <c r="KML23" s="177"/>
      <c r="KMM23" s="177"/>
      <c r="KMN23" s="177"/>
      <c r="KMO23" s="177"/>
      <c r="KMP23" s="177"/>
      <c r="KMQ23" s="177"/>
      <c r="KMR23" s="177"/>
      <c r="KMS23" s="177"/>
      <c r="KMT23" s="177"/>
      <c r="KMU23" s="177"/>
      <c r="KMV23" s="177"/>
      <c r="KMW23" s="177"/>
      <c r="KMX23" s="177"/>
      <c r="KMY23" s="177"/>
      <c r="KMZ23" s="177"/>
      <c r="KNA23" s="177"/>
      <c r="KNB23" s="177"/>
      <c r="KNC23" s="177"/>
      <c r="KND23" s="177"/>
      <c r="KNE23" s="177"/>
      <c r="KNF23" s="177"/>
      <c r="KNG23" s="177"/>
      <c r="KNH23" s="177"/>
      <c r="KNI23" s="177"/>
      <c r="KNJ23" s="177"/>
      <c r="KNK23" s="177"/>
      <c r="KNL23" s="177"/>
      <c r="KNM23" s="177"/>
      <c r="KNN23" s="177"/>
      <c r="KNO23" s="177"/>
      <c r="KNP23" s="177"/>
      <c r="KNQ23" s="177"/>
      <c r="KNR23" s="177"/>
      <c r="KNS23" s="177"/>
      <c r="KNT23" s="177"/>
      <c r="KNU23" s="177"/>
      <c r="KNV23" s="177"/>
      <c r="KNW23" s="177"/>
      <c r="KNX23" s="177"/>
      <c r="KNY23" s="177"/>
      <c r="KNZ23" s="177"/>
      <c r="KOA23" s="177"/>
      <c r="KOB23" s="177"/>
      <c r="KOC23" s="177"/>
      <c r="KOD23" s="177"/>
      <c r="KOE23" s="177"/>
      <c r="KOF23" s="177"/>
      <c r="KOG23" s="177"/>
      <c r="KOH23" s="177"/>
      <c r="KOI23" s="177"/>
      <c r="KOJ23" s="177"/>
      <c r="KOK23" s="177"/>
      <c r="KOL23" s="177"/>
      <c r="KOM23" s="177"/>
      <c r="KON23" s="177"/>
      <c r="KOO23" s="177"/>
      <c r="KOP23" s="177"/>
      <c r="KOQ23" s="177"/>
      <c r="KOR23" s="177"/>
      <c r="KOS23" s="177"/>
      <c r="KOT23" s="177"/>
      <c r="KOU23" s="177"/>
      <c r="KOV23" s="177"/>
      <c r="KOW23" s="177"/>
      <c r="KOX23" s="177"/>
      <c r="KOY23" s="177"/>
      <c r="KOZ23" s="177"/>
      <c r="KPA23" s="177"/>
      <c r="KPB23" s="177"/>
      <c r="KPC23" s="177"/>
      <c r="KPD23" s="177"/>
      <c r="KPE23" s="177"/>
      <c r="KPF23" s="177"/>
      <c r="KPG23" s="177"/>
      <c r="KPH23" s="177"/>
      <c r="KPI23" s="177"/>
      <c r="KPJ23" s="177"/>
      <c r="KPK23" s="177"/>
      <c r="KPL23" s="177"/>
      <c r="KPM23" s="177"/>
      <c r="KPN23" s="177"/>
      <c r="KPO23" s="177"/>
      <c r="KPP23" s="177"/>
      <c r="KPQ23" s="177"/>
      <c r="KPR23" s="177"/>
      <c r="KPS23" s="177"/>
      <c r="KPT23" s="177"/>
      <c r="KPU23" s="177"/>
      <c r="KPV23" s="177"/>
      <c r="KPW23" s="177"/>
      <c r="KPX23" s="177"/>
      <c r="KPY23" s="177"/>
      <c r="KPZ23" s="177"/>
      <c r="KQA23" s="177"/>
      <c r="KQB23" s="177"/>
      <c r="KQC23" s="177"/>
      <c r="KQD23" s="177"/>
      <c r="KQE23" s="177"/>
      <c r="KQF23" s="177"/>
      <c r="KQG23" s="177"/>
      <c r="KQH23" s="177"/>
      <c r="KQI23" s="177"/>
      <c r="KQJ23" s="177"/>
      <c r="KQK23" s="177"/>
      <c r="KQL23" s="177"/>
      <c r="KQM23" s="177"/>
      <c r="KQN23" s="177"/>
      <c r="KQO23" s="177"/>
      <c r="KQP23" s="177"/>
      <c r="KQQ23" s="177"/>
      <c r="KQR23" s="177"/>
      <c r="KQS23" s="177"/>
      <c r="KQT23" s="177"/>
      <c r="KQU23" s="177"/>
      <c r="KQV23" s="177"/>
      <c r="KQW23" s="177"/>
      <c r="KQX23" s="177"/>
      <c r="KQY23" s="177"/>
      <c r="KQZ23" s="177"/>
      <c r="KRA23" s="177"/>
      <c r="KRB23" s="177"/>
      <c r="KRC23" s="177"/>
      <c r="KRD23" s="177"/>
      <c r="KRE23" s="177"/>
      <c r="KRF23" s="177"/>
      <c r="KRG23" s="177"/>
      <c r="KRH23" s="177"/>
      <c r="KRI23" s="177"/>
      <c r="KRJ23" s="177"/>
      <c r="KRK23" s="177"/>
      <c r="KRL23" s="177"/>
      <c r="KRM23" s="177"/>
      <c r="KRN23" s="177"/>
      <c r="KRO23" s="177"/>
      <c r="KRP23" s="177"/>
      <c r="KRQ23" s="177"/>
      <c r="KRR23" s="177"/>
      <c r="KRS23" s="177"/>
      <c r="KRT23" s="177"/>
      <c r="KRU23" s="177"/>
      <c r="KRV23" s="177"/>
      <c r="KRW23" s="177"/>
      <c r="KRX23" s="177"/>
      <c r="KRY23" s="177"/>
      <c r="KRZ23" s="177"/>
      <c r="KSA23" s="177"/>
      <c r="KSB23" s="177"/>
      <c r="KSC23" s="177"/>
      <c r="KSD23" s="177"/>
      <c r="KSE23" s="177"/>
      <c r="KSF23" s="177"/>
      <c r="KSG23" s="177"/>
      <c r="KSH23" s="177"/>
      <c r="KSI23" s="177"/>
      <c r="KSJ23" s="177"/>
      <c r="KSK23" s="177"/>
      <c r="KSL23" s="177"/>
      <c r="KSM23" s="177"/>
      <c r="KSN23" s="177"/>
      <c r="KSO23" s="177"/>
      <c r="KSP23" s="177"/>
      <c r="KSQ23" s="177"/>
      <c r="KSR23" s="177"/>
      <c r="KSS23" s="177"/>
      <c r="KST23" s="177"/>
      <c r="KSU23" s="177"/>
      <c r="KSV23" s="177"/>
      <c r="KSW23" s="177"/>
      <c r="KSX23" s="177"/>
      <c r="KSY23" s="177"/>
      <c r="KSZ23" s="177"/>
      <c r="KTA23" s="177"/>
      <c r="KTB23" s="177"/>
      <c r="KTC23" s="177"/>
      <c r="KTD23" s="177"/>
      <c r="KTE23" s="177"/>
      <c r="KTF23" s="177"/>
      <c r="KTG23" s="177"/>
      <c r="KTH23" s="177"/>
      <c r="KTI23" s="177"/>
      <c r="KTJ23" s="177"/>
      <c r="KTK23" s="177"/>
      <c r="KTL23" s="177"/>
      <c r="KTM23" s="177"/>
      <c r="KTN23" s="177"/>
      <c r="KTO23" s="177"/>
      <c r="KTP23" s="177"/>
      <c r="KTQ23" s="177"/>
      <c r="KTR23" s="177"/>
      <c r="KTS23" s="177"/>
      <c r="KTT23" s="177"/>
      <c r="KTU23" s="177"/>
      <c r="KTV23" s="177"/>
      <c r="KTW23" s="177"/>
      <c r="KTX23" s="177"/>
      <c r="KTY23" s="177"/>
      <c r="KTZ23" s="177"/>
      <c r="KUA23" s="177"/>
      <c r="KUB23" s="177"/>
      <c r="KUC23" s="177"/>
      <c r="KUD23" s="177"/>
      <c r="KUE23" s="177"/>
      <c r="KUF23" s="177"/>
      <c r="KUG23" s="177"/>
      <c r="KUH23" s="177"/>
      <c r="KUI23" s="177"/>
      <c r="KUJ23" s="177"/>
      <c r="KUK23" s="177"/>
      <c r="KUL23" s="177"/>
      <c r="KUM23" s="177"/>
      <c r="KUN23" s="177"/>
      <c r="KUO23" s="177"/>
      <c r="KUP23" s="177"/>
      <c r="KUQ23" s="177"/>
      <c r="KUR23" s="177"/>
      <c r="KUS23" s="177"/>
      <c r="KUT23" s="177"/>
      <c r="KUU23" s="177"/>
      <c r="KUV23" s="177"/>
      <c r="KUW23" s="177"/>
      <c r="KUX23" s="177"/>
      <c r="KUY23" s="177"/>
      <c r="KUZ23" s="177"/>
      <c r="KVA23" s="177"/>
      <c r="KVB23" s="177"/>
      <c r="KVC23" s="177"/>
      <c r="KVD23" s="177"/>
      <c r="KVE23" s="177"/>
      <c r="KVF23" s="177"/>
      <c r="KVG23" s="177"/>
      <c r="KVH23" s="177"/>
      <c r="KVI23" s="177"/>
      <c r="KVJ23" s="177"/>
      <c r="KVK23" s="177"/>
      <c r="KVL23" s="177"/>
      <c r="KVM23" s="177"/>
      <c r="KVN23" s="177"/>
      <c r="KVO23" s="177"/>
      <c r="KVP23" s="177"/>
      <c r="KVQ23" s="177"/>
      <c r="KVR23" s="177"/>
      <c r="KVS23" s="177"/>
      <c r="KVT23" s="177"/>
      <c r="KVU23" s="177"/>
      <c r="KVV23" s="177"/>
      <c r="KVW23" s="177"/>
      <c r="KVX23" s="177"/>
      <c r="KVY23" s="177"/>
      <c r="KVZ23" s="177"/>
      <c r="KWA23" s="177"/>
      <c r="KWB23" s="177"/>
      <c r="KWC23" s="177"/>
      <c r="KWD23" s="177"/>
      <c r="KWE23" s="177"/>
      <c r="KWF23" s="177"/>
      <c r="KWG23" s="177"/>
      <c r="KWH23" s="177"/>
      <c r="KWI23" s="177"/>
      <c r="KWJ23" s="177"/>
      <c r="KWK23" s="177"/>
      <c r="KWL23" s="177"/>
      <c r="KWM23" s="177"/>
      <c r="KWN23" s="177"/>
      <c r="KWO23" s="177"/>
      <c r="KWP23" s="177"/>
      <c r="KWQ23" s="177"/>
      <c r="KWR23" s="177"/>
      <c r="KWS23" s="177"/>
      <c r="KWT23" s="177"/>
      <c r="KWU23" s="177"/>
      <c r="KWV23" s="177"/>
      <c r="KWW23" s="177"/>
      <c r="KWX23" s="177"/>
      <c r="KWY23" s="177"/>
      <c r="KWZ23" s="177"/>
      <c r="KXA23" s="177"/>
      <c r="KXB23" s="177"/>
      <c r="KXC23" s="177"/>
      <c r="KXD23" s="177"/>
      <c r="KXE23" s="177"/>
      <c r="KXF23" s="177"/>
      <c r="KXG23" s="177"/>
      <c r="KXH23" s="177"/>
      <c r="KXI23" s="177"/>
      <c r="KXJ23" s="177"/>
      <c r="KXK23" s="177"/>
      <c r="KXL23" s="177"/>
      <c r="KXM23" s="177"/>
      <c r="KXN23" s="177"/>
      <c r="KXO23" s="177"/>
      <c r="KXP23" s="177"/>
      <c r="KXQ23" s="177"/>
      <c r="KXR23" s="177"/>
      <c r="KXS23" s="177"/>
      <c r="KXT23" s="177"/>
      <c r="KXU23" s="177"/>
      <c r="KXV23" s="177"/>
      <c r="KXW23" s="177"/>
      <c r="KXX23" s="177"/>
      <c r="KXY23" s="177"/>
      <c r="KXZ23" s="177"/>
      <c r="KYA23" s="177"/>
      <c r="KYB23" s="177"/>
      <c r="KYC23" s="177"/>
      <c r="KYD23" s="177"/>
      <c r="KYE23" s="177"/>
      <c r="KYF23" s="177"/>
      <c r="KYG23" s="177"/>
      <c r="KYH23" s="177"/>
      <c r="KYI23" s="177"/>
      <c r="KYJ23" s="177"/>
      <c r="KYK23" s="177"/>
      <c r="KYL23" s="177"/>
      <c r="KYM23" s="177"/>
      <c r="KYN23" s="177"/>
      <c r="KYO23" s="177"/>
      <c r="KYP23" s="177"/>
      <c r="KYQ23" s="177"/>
      <c r="KYR23" s="177"/>
      <c r="KYS23" s="177"/>
      <c r="KYT23" s="177"/>
      <c r="KYU23" s="177"/>
      <c r="KYV23" s="177"/>
      <c r="KYW23" s="177"/>
      <c r="KYX23" s="177"/>
      <c r="KYY23" s="177"/>
      <c r="KYZ23" s="177"/>
      <c r="KZA23" s="177"/>
      <c r="KZB23" s="177"/>
      <c r="KZC23" s="177"/>
      <c r="KZD23" s="177"/>
      <c r="KZE23" s="177"/>
      <c r="KZF23" s="177"/>
      <c r="KZG23" s="177"/>
      <c r="KZH23" s="177"/>
      <c r="KZI23" s="177"/>
      <c r="KZJ23" s="177"/>
      <c r="KZK23" s="177"/>
      <c r="KZL23" s="177"/>
      <c r="KZM23" s="177"/>
      <c r="KZN23" s="177"/>
      <c r="KZO23" s="177"/>
      <c r="KZP23" s="177"/>
      <c r="KZQ23" s="177"/>
      <c r="KZR23" s="177"/>
      <c r="KZS23" s="177"/>
      <c r="KZT23" s="177"/>
      <c r="KZU23" s="177"/>
      <c r="KZV23" s="177"/>
      <c r="KZW23" s="177"/>
      <c r="KZX23" s="177"/>
      <c r="KZY23" s="177"/>
      <c r="KZZ23" s="177"/>
      <c r="LAA23" s="177"/>
      <c r="LAB23" s="177"/>
      <c r="LAC23" s="177"/>
      <c r="LAD23" s="177"/>
      <c r="LAE23" s="177"/>
      <c r="LAF23" s="177"/>
      <c r="LAG23" s="177"/>
      <c r="LAH23" s="177"/>
      <c r="LAI23" s="177"/>
      <c r="LAJ23" s="177"/>
      <c r="LAK23" s="177"/>
      <c r="LAL23" s="177"/>
      <c r="LAM23" s="177"/>
      <c r="LAN23" s="177"/>
      <c r="LAO23" s="177"/>
      <c r="LAP23" s="177"/>
      <c r="LAQ23" s="177"/>
      <c r="LAR23" s="177"/>
      <c r="LAS23" s="177"/>
      <c r="LAT23" s="177"/>
      <c r="LAU23" s="177"/>
      <c r="LAV23" s="177"/>
      <c r="LAW23" s="177"/>
      <c r="LAX23" s="177"/>
      <c r="LAY23" s="177"/>
      <c r="LAZ23" s="177"/>
      <c r="LBA23" s="177"/>
      <c r="LBB23" s="177"/>
      <c r="LBC23" s="177"/>
      <c r="LBD23" s="177"/>
      <c r="LBE23" s="177"/>
      <c r="LBF23" s="177"/>
      <c r="LBG23" s="177"/>
      <c r="LBH23" s="177"/>
      <c r="LBI23" s="177"/>
      <c r="LBJ23" s="177"/>
      <c r="LBK23" s="177"/>
      <c r="LBL23" s="177"/>
      <c r="LBM23" s="177"/>
      <c r="LBN23" s="177"/>
      <c r="LBO23" s="177"/>
      <c r="LBP23" s="177"/>
      <c r="LBQ23" s="177"/>
      <c r="LBR23" s="177"/>
      <c r="LBS23" s="177"/>
      <c r="LBT23" s="177"/>
      <c r="LBU23" s="177"/>
      <c r="LBV23" s="177"/>
      <c r="LBW23" s="177"/>
      <c r="LBX23" s="177"/>
      <c r="LBY23" s="177"/>
      <c r="LBZ23" s="177"/>
      <c r="LCA23" s="177"/>
      <c r="LCB23" s="177"/>
      <c r="LCC23" s="177"/>
      <c r="LCD23" s="177"/>
      <c r="LCE23" s="177"/>
      <c r="LCF23" s="177"/>
      <c r="LCG23" s="177"/>
      <c r="LCH23" s="177"/>
      <c r="LCI23" s="177"/>
      <c r="LCJ23" s="177"/>
      <c r="LCK23" s="177"/>
      <c r="LCL23" s="177"/>
      <c r="LCM23" s="177"/>
      <c r="LCN23" s="177"/>
      <c r="LCO23" s="177"/>
      <c r="LCP23" s="177"/>
      <c r="LCQ23" s="177"/>
      <c r="LCR23" s="177"/>
      <c r="LCS23" s="177"/>
      <c r="LCT23" s="177"/>
      <c r="LCU23" s="177"/>
      <c r="LCV23" s="177"/>
      <c r="LCW23" s="177"/>
      <c r="LCX23" s="177"/>
      <c r="LCY23" s="177"/>
      <c r="LCZ23" s="177"/>
      <c r="LDA23" s="177"/>
      <c r="LDB23" s="177"/>
      <c r="LDC23" s="177"/>
      <c r="LDD23" s="177"/>
      <c r="LDE23" s="177"/>
      <c r="LDF23" s="177"/>
      <c r="LDG23" s="177"/>
      <c r="LDH23" s="177"/>
      <c r="LDI23" s="177"/>
      <c r="LDJ23" s="177"/>
      <c r="LDK23" s="177"/>
      <c r="LDL23" s="177"/>
      <c r="LDM23" s="177"/>
      <c r="LDN23" s="177"/>
      <c r="LDO23" s="177"/>
      <c r="LDP23" s="177"/>
      <c r="LDQ23" s="177"/>
      <c r="LDR23" s="177"/>
      <c r="LDS23" s="177"/>
      <c r="LDT23" s="177"/>
      <c r="LDU23" s="177"/>
      <c r="LDV23" s="177"/>
      <c r="LDW23" s="177"/>
      <c r="LDX23" s="177"/>
      <c r="LDY23" s="177"/>
      <c r="LDZ23" s="177"/>
      <c r="LEA23" s="177"/>
      <c r="LEB23" s="177"/>
      <c r="LEC23" s="177"/>
      <c r="LED23" s="177"/>
      <c r="LEE23" s="177"/>
      <c r="LEF23" s="177"/>
      <c r="LEG23" s="177"/>
      <c r="LEH23" s="177"/>
      <c r="LEI23" s="177"/>
      <c r="LEJ23" s="177"/>
      <c r="LEK23" s="177"/>
      <c r="LEL23" s="177"/>
      <c r="LEM23" s="177"/>
      <c r="LEN23" s="177"/>
      <c r="LEO23" s="177"/>
      <c r="LEP23" s="177"/>
      <c r="LEQ23" s="177"/>
      <c r="LER23" s="177"/>
      <c r="LES23" s="177"/>
      <c r="LET23" s="177"/>
      <c r="LEU23" s="177"/>
      <c r="LEV23" s="177"/>
      <c r="LEW23" s="177"/>
      <c r="LEX23" s="177"/>
      <c r="LEY23" s="177"/>
      <c r="LEZ23" s="177"/>
      <c r="LFA23" s="177"/>
      <c r="LFB23" s="177"/>
      <c r="LFC23" s="177"/>
      <c r="LFD23" s="177"/>
      <c r="LFE23" s="177"/>
      <c r="LFF23" s="177"/>
      <c r="LFG23" s="177"/>
      <c r="LFH23" s="177"/>
      <c r="LFI23" s="177"/>
      <c r="LFJ23" s="177"/>
      <c r="LFK23" s="177"/>
      <c r="LFL23" s="177"/>
      <c r="LFM23" s="177"/>
      <c r="LFN23" s="177"/>
      <c r="LFO23" s="177"/>
      <c r="LFP23" s="177"/>
      <c r="LFQ23" s="177"/>
      <c r="LFR23" s="177"/>
      <c r="LFS23" s="177"/>
      <c r="LFT23" s="177"/>
      <c r="LFU23" s="177"/>
      <c r="LFV23" s="177"/>
      <c r="LFW23" s="177"/>
      <c r="LFX23" s="177"/>
      <c r="LFY23" s="177"/>
      <c r="LFZ23" s="177"/>
      <c r="LGA23" s="177"/>
      <c r="LGB23" s="177"/>
      <c r="LGC23" s="177"/>
      <c r="LGD23" s="177"/>
      <c r="LGE23" s="177"/>
      <c r="LGF23" s="177"/>
      <c r="LGG23" s="177"/>
      <c r="LGH23" s="177"/>
      <c r="LGI23" s="177"/>
      <c r="LGJ23" s="177"/>
      <c r="LGK23" s="177"/>
      <c r="LGL23" s="177"/>
      <c r="LGM23" s="177"/>
      <c r="LGN23" s="177"/>
      <c r="LGO23" s="177"/>
      <c r="LGP23" s="177"/>
      <c r="LGQ23" s="177"/>
      <c r="LGR23" s="177"/>
      <c r="LGS23" s="177"/>
      <c r="LGT23" s="177"/>
      <c r="LGU23" s="177"/>
      <c r="LGV23" s="177"/>
      <c r="LGW23" s="177"/>
      <c r="LGX23" s="177"/>
      <c r="LGY23" s="177"/>
      <c r="LGZ23" s="177"/>
      <c r="LHA23" s="177"/>
      <c r="LHB23" s="177"/>
      <c r="LHC23" s="177"/>
      <c r="LHD23" s="177"/>
      <c r="LHE23" s="177"/>
      <c r="LHF23" s="177"/>
      <c r="LHG23" s="177"/>
      <c r="LHH23" s="177"/>
      <c r="LHI23" s="177"/>
      <c r="LHJ23" s="177"/>
      <c r="LHK23" s="177"/>
      <c r="LHL23" s="177"/>
      <c r="LHM23" s="177"/>
      <c r="LHN23" s="177"/>
      <c r="LHO23" s="177"/>
      <c r="LHP23" s="177"/>
      <c r="LHQ23" s="177"/>
      <c r="LHR23" s="177"/>
      <c r="LHS23" s="177"/>
      <c r="LHT23" s="177"/>
      <c r="LHU23" s="177"/>
      <c r="LHV23" s="177"/>
      <c r="LHW23" s="177"/>
      <c r="LHX23" s="177"/>
      <c r="LHY23" s="177"/>
      <c r="LHZ23" s="177"/>
      <c r="LIA23" s="177"/>
      <c r="LIB23" s="177"/>
      <c r="LIC23" s="177"/>
      <c r="LID23" s="177"/>
      <c r="LIE23" s="177"/>
      <c r="LIF23" s="177"/>
      <c r="LIG23" s="177"/>
      <c r="LIH23" s="177"/>
      <c r="LII23" s="177"/>
      <c r="LIJ23" s="177"/>
      <c r="LIK23" s="177"/>
      <c r="LIL23" s="177"/>
      <c r="LIM23" s="177"/>
      <c r="LIN23" s="177"/>
      <c r="LIO23" s="177"/>
      <c r="LIP23" s="177"/>
      <c r="LIQ23" s="177"/>
      <c r="LIR23" s="177"/>
      <c r="LIS23" s="177"/>
      <c r="LIT23" s="177"/>
      <c r="LIU23" s="177"/>
      <c r="LIV23" s="177"/>
      <c r="LIW23" s="177"/>
      <c r="LIX23" s="177"/>
      <c r="LIY23" s="177"/>
      <c r="LIZ23" s="177"/>
      <c r="LJA23" s="177"/>
      <c r="LJB23" s="177"/>
      <c r="LJC23" s="177"/>
      <c r="LJD23" s="177"/>
      <c r="LJE23" s="177"/>
      <c r="LJF23" s="177"/>
      <c r="LJG23" s="177"/>
      <c r="LJH23" s="177"/>
      <c r="LJI23" s="177"/>
      <c r="LJJ23" s="177"/>
      <c r="LJK23" s="177"/>
      <c r="LJL23" s="177"/>
      <c r="LJM23" s="177"/>
      <c r="LJN23" s="177"/>
      <c r="LJO23" s="177"/>
      <c r="LJP23" s="177"/>
      <c r="LJQ23" s="177"/>
      <c r="LJR23" s="177"/>
      <c r="LJS23" s="177"/>
      <c r="LJT23" s="177"/>
      <c r="LJU23" s="177"/>
      <c r="LJV23" s="177"/>
      <c r="LJW23" s="177"/>
      <c r="LJX23" s="177"/>
      <c r="LJY23" s="177"/>
      <c r="LJZ23" s="177"/>
      <c r="LKA23" s="177"/>
      <c r="LKB23" s="177"/>
      <c r="LKC23" s="177"/>
      <c r="LKD23" s="177"/>
      <c r="LKE23" s="177"/>
      <c r="LKF23" s="177"/>
      <c r="LKG23" s="177"/>
      <c r="LKH23" s="177"/>
      <c r="LKI23" s="177"/>
      <c r="LKJ23" s="177"/>
      <c r="LKK23" s="177"/>
      <c r="LKL23" s="177"/>
      <c r="LKM23" s="177"/>
      <c r="LKN23" s="177"/>
      <c r="LKO23" s="177"/>
      <c r="LKP23" s="177"/>
      <c r="LKQ23" s="177"/>
      <c r="LKR23" s="177"/>
      <c r="LKS23" s="177"/>
      <c r="LKT23" s="177"/>
      <c r="LKU23" s="177"/>
      <c r="LKV23" s="177"/>
      <c r="LKW23" s="177"/>
      <c r="LKX23" s="177"/>
      <c r="LKY23" s="177"/>
      <c r="LKZ23" s="177"/>
      <c r="LLA23" s="177"/>
      <c r="LLB23" s="177"/>
      <c r="LLC23" s="177"/>
      <c r="LLD23" s="177"/>
      <c r="LLE23" s="177"/>
      <c r="LLF23" s="177"/>
      <c r="LLG23" s="177"/>
      <c r="LLH23" s="177"/>
      <c r="LLI23" s="177"/>
      <c r="LLJ23" s="177"/>
      <c r="LLK23" s="177"/>
      <c r="LLL23" s="177"/>
      <c r="LLM23" s="177"/>
      <c r="LLN23" s="177"/>
      <c r="LLO23" s="177"/>
      <c r="LLP23" s="177"/>
      <c r="LLQ23" s="177"/>
      <c r="LLR23" s="177"/>
      <c r="LLS23" s="177"/>
      <c r="LLT23" s="177"/>
      <c r="LLU23" s="177"/>
      <c r="LLV23" s="177"/>
      <c r="LLW23" s="177"/>
      <c r="LLX23" s="177"/>
      <c r="LLY23" s="177"/>
      <c r="LLZ23" s="177"/>
      <c r="LMA23" s="177"/>
      <c r="LMB23" s="177"/>
      <c r="LMC23" s="177"/>
      <c r="LMD23" s="177"/>
      <c r="LME23" s="177"/>
      <c r="LMF23" s="177"/>
      <c r="LMG23" s="177"/>
      <c r="LMH23" s="177"/>
      <c r="LMI23" s="177"/>
      <c r="LMJ23" s="177"/>
      <c r="LMK23" s="177"/>
      <c r="LML23" s="177"/>
      <c r="LMM23" s="177"/>
      <c r="LMN23" s="177"/>
      <c r="LMO23" s="177"/>
      <c r="LMP23" s="177"/>
      <c r="LMQ23" s="177"/>
      <c r="LMR23" s="177"/>
      <c r="LMS23" s="177"/>
      <c r="LMT23" s="177"/>
      <c r="LMU23" s="177"/>
      <c r="LMV23" s="177"/>
      <c r="LMW23" s="177"/>
      <c r="LMX23" s="177"/>
      <c r="LMY23" s="177"/>
      <c r="LMZ23" s="177"/>
      <c r="LNA23" s="177"/>
      <c r="LNB23" s="177"/>
      <c r="LNC23" s="177"/>
      <c r="LND23" s="177"/>
      <c r="LNE23" s="177"/>
      <c r="LNF23" s="177"/>
      <c r="LNG23" s="177"/>
      <c r="LNH23" s="177"/>
      <c r="LNI23" s="177"/>
      <c r="LNJ23" s="177"/>
      <c r="LNK23" s="177"/>
      <c r="LNL23" s="177"/>
      <c r="LNM23" s="177"/>
      <c r="LNN23" s="177"/>
      <c r="LNO23" s="177"/>
      <c r="LNP23" s="177"/>
      <c r="LNQ23" s="177"/>
      <c r="LNR23" s="177"/>
      <c r="LNS23" s="177"/>
      <c r="LNT23" s="177"/>
      <c r="LNU23" s="177"/>
      <c r="LNV23" s="177"/>
      <c r="LNW23" s="177"/>
      <c r="LNX23" s="177"/>
      <c r="LNY23" s="177"/>
      <c r="LNZ23" s="177"/>
      <c r="LOA23" s="177"/>
      <c r="LOB23" s="177"/>
      <c r="LOC23" s="177"/>
      <c r="LOD23" s="177"/>
      <c r="LOE23" s="177"/>
      <c r="LOF23" s="177"/>
      <c r="LOG23" s="177"/>
      <c r="LOH23" s="177"/>
      <c r="LOI23" s="177"/>
      <c r="LOJ23" s="177"/>
      <c r="LOK23" s="177"/>
      <c r="LOL23" s="177"/>
      <c r="LOM23" s="177"/>
      <c r="LON23" s="177"/>
      <c r="LOO23" s="177"/>
      <c r="LOP23" s="177"/>
      <c r="LOQ23" s="177"/>
      <c r="LOR23" s="177"/>
      <c r="LOS23" s="177"/>
      <c r="LOT23" s="177"/>
      <c r="LOU23" s="177"/>
      <c r="LOV23" s="177"/>
      <c r="LOW23" s="177"/>
      <c r="LOX23" s="177"/>
      <c r="LOY23" s="177"/>
      <c r="LOZ23" s="177"/>
      <c r="LPA23" s="177"/>
      <c r="LPB23" s="177"/>
      <c r="LPC23" s="177"/>
      <c r="LPD23" s="177"/>
      <c r="LPE23" s="177"/>
      <c r="LPF23" s="177"/>
      <c r="LPG23" s="177"/>
      <c r="LPH23" s="177"/>
      <c r="LPI23" s="177"/>
      <c r="LPJ23" s="177"/>
      <c r="LPK23" s="177"/>
      <c r="LPL23" s="177"/>
      <c r="LPM23" s="177"/>
      <c r="LPN23" s="177"/>
      <c r="LPO23" s="177"/>
      <c r="LPP23" s="177"/>
      <c r="LPQ23" s="177"/>
      <c r="LPR23" s="177"/>
      <c r="LPS23" s="177"/>
      <c r="LPT23" s="177"/>
      <c r="LPU23" s="177"/>
      <c r="LPV23" s="177"/>
      <c r="LPW23" s="177"/>
      <c r="LPX23" s="177"/>
      <c r="LPY23" s="177"/>
      <c r="LPZ23" s="177"/>
      <c r="LQA23" s="177"/>
      <c r="LQB23" s="177"/>
      <c r="LQC23" s="177"/>
      <c r="LQD23" s="177"/>
      <c r="LQE23" s="177"/>
      <c r="LQF23" s="177"/>
      <c r="LQG23" s="177"/>
      <c r="LQH23" s="177"/>
      <c r="LQI23" s="177"/>
      <c r="LQJ23" s="177"/>
      <c r="LQK23" s="177"/>
      <c r="LQL23" s="177"/>
      <c r="LQM23" s="177"/>
      <c r="LQN23" s="177"/>
      <c r="LQO23" s="177"/>
      <c r="LQP23" s="177"/>
      <c r="LQQ23" s="177"/>
      <c r="LQR23" s="177"/>
      <c r="LQS23" s="177"/>
      <c r="LQT23" s="177"/>
      <c r="LQU23" s="177"/>
      <c r="LQV23" s="177"/>
      <c r="LQW23" s="177"/>
      <c r="LQX23" s="177"/>
      <c r="LQY23" s="177"/>
      <c r="LQZ23" s="177"/>
      <c r="LRA23" s="177"/>
      <c r="LRB23" s="177"/>
      <c r="LRC23" s="177"/>
      <c r="LRD23" s="177"/>
      <c r="LRE23" s="177"/>
      <c r="LRF23" s="177"/>
      <c r="LRG23" s="177"/>
      <c r="LRH23" s="177"/>
      <c r="LRI23" s="177"/>
      <c r="LRJ23" s="177"/>
      <c r="LRK23" s="177"/>
      <c r="LRL23" s="177"/>
      <c r="LRM23" s="177"/>
      <c r="LRN23" s="177"/>
      <c r="LRO23" s="177"/>
      <c r="LRP23" s="177"/>
      <c r="LRQ23" s="177"/>
      <c r="LRR23" s="177"/>
      <c r="LRS23" s="177"/>
      <c r="LRT23" s="177"/>
      <c r="LRU23" s="177"/>
      <c r="LRV23" s="177"/>
      <c r="LRW23" s="177"/>
      <c r="LRX23" s="177"/>
      <c r="LRY23" s="177"/>
      <c r="LRZ23" s="177"/>
      <c r="LSA23" s="177"/>
      <c r="LSB23" s="177"/>
      <c r="LSC23" s="177"/>
      <c r="LSD23" s="177"/>
      <c r="LSE23" s="177"/>
      <c r="LSF23" s="177"/>
      <c r="LSG23" s="177"/>
      <c r="LSH23" s="177"/>
      <c r="LSI23" s="177"/>
      <c r="LSJ23" s="177"/>
      <c r="LSK23" s="177"/>
      <c r="LSL23" s="177"/>
      <c r="LSM23" s="177"/>
      <c r="LSN23" s="177"/>
      <c r="LSO23" s="177"/>
      <c r="LSP23" s="177"/>
      <c r="LSQ23" s="177"/>
      <c r="LSR23" s="177"/>
      <c r="LSS23" s="177"/>
      <c r="LST23" s="177"/>
      <c r="LSU23" s="177"/>
      <c r="LSV23" s="177"/>
      <c r="LSW23" s="177"/>
      <c r="LSX23" s="177"/>
      <c r="LSY23" s="177"/>
      <c r="LSZ23" s="177"/>
      <c r="LTA23" s="177"/>
      <c r="LTB23" s="177"/>
      <c r="LTC23" s="177"/>
      <c r="LTD23" s="177"/>
      <c r="LTE23" s="177"/>
      <c r="LTF23" s="177"/>
      <c r="LTG23" s="177"/>
      <c r="LTH23" s="177"/>
      <c r="LTI23" s="177"/>
      <c r="LTJ23" s="177"/>
      <c r="LTK23" s="177"/>
      <c r="LTL23" s="177"/>
      <c r="LTM23" s="177"/>
      <c r="LTN23" s="177"/>
      <c r="LTO23" s="177"/>
      <c r="LTP23" s="177"/>
      <c r="LTQ23" s="177"/>
      <c r="LTR23" s="177"/>
      <c r="LTS23" s="177"/>
      <c r="LTT23" s="177"/>
      <c r="LTU23" s="177"/>
      <c r="LTV23" s="177"/>
      <c r="LTW23" s="177"/>
      <c r="LTX23" s="177"/>
      <c r="LTY23" s="177"/>
      <c r="LTZ23" s="177"/>
      <c r="LUA23" s="177"/>
      <c r="LUB23" s="177"/>
      <c r="LUC23" s="177"/>
      <c r="LUD23" s="177"/>
      <c r="LUE23" s="177"/>
      <c r="LUF23" s="177"/>
      <c r="LUG23" s="177"/>
      <c r="LUH23" s="177"/>
      <c r="LUI23" s="177"/>
      <c r="LUJ23" s="177"/>
      <c r="LUK23" s="177"/>
      <c r="LUL23" s="177"/>
      <c r="LUM23" s="177"/>
      <c r="LUN23" s="177"/>
      <c r="LUO23" s="177"/>
      <c r="LUP23" s="177"/>
      <c r="LUQ23" s="177"/>
      <c r="LUR23" s="177"/>
      <c r="LUS23" s="177"/>
      <c r="LUT23" s="177"/>
      <c r="LUU23" s="177"/>
      <c r="LUV23" s="177"/>
      <c r="LUW23" s="177"/>
      <c r="LUX23" s="177"/>
      <c r="LUY23" s="177"/>
      <c r="LUZ23" s="177"/>
      <c r="LVA23" s="177"/>
      <c r="LVB23" s="177"/>
      <c r="LVC23" s="177"/>
      <c r="LVD23" s="177"/>
      <c r="LVE23" s="177"/>
      <c r="LVF23" s="177"/>
      <c r="LVG23" s="177"/>
      <c r="LVH23" s="177"/>
      <c r="LVI23" s="177"/>
      <c r="LVJ23" s="177"/>
      <c r="LVK23" s="177"/>
      <c r="LVL23" s="177"/>
      <c r="LVM23" s="177"/>
      <c r="LVN23" s="177"/>
      <c r="LVO23" s="177"/>
      <c r="LVP23" s="177"/>
      <c r="LVQ23" s="177"/>
      <c r="LVR23" s="177"/>
      <c r="LVS23" s="177"/>
      <c r="LVT23" s="177"/>
      <c r="LVU23" s="177"/>
      <c r="LVV23" s="177"/>
      <c r="LVW23" s="177"/>
      <c r="LVX23" s="177"/>
      <c r="LVY23" s="177"/>
      <c r="LVZ23" s="177"/>
      <c r="LWA23" s="177"/>
      <c r="LWB23" s="177"/>
      <c r="LWC23" s="177"/>
      <c r="LWD23" s="177"/>
      <c r="LWE23" s="177"/>
      <c r="LWF23" s="177"/>
      <c r="LWG23" s="177"/>
      <c r="LWH23" s="177"/>
      <c r="LWI23" s="177"/>
      <c r="LWJ23" s="177"/>
      <c r="LWK23" s="177"/>
      <c r="LWL23" s="177"/>
      <c r="LWM23" s="177"/>
      <c r="LWN23" s="177"/>
      <c r="LWO23" s="177"/>
      <c r="LWP23" s="177"/>
      <c r="LWQ23" s="177"/>
      <c r="LWR23" s="177"/>
      <c r="LWS23" s="177"/>
      <c r="LWT23" s="177"/>
      <c r="LWU23" s="177"/>
      <c r="LWV23" s="177"/>
      <c r="LWW23" s="177"/>
      <c r="LWX23" s="177"/>
      <c r="LWY23" s="177"/>
      <c r="LWZ23" s="177"/>
      <c r="LXA23" s="177"/>
      <c r="LXB23" s="177"/>
      <c r="LXC23" s="177"/>
      <c r="LXD23" s="177"/>
      <c r="LXE23" s="177"/>
      <c r="LXF23" s="177"/>
      <c r="LXG23" s="177"/>
      <c r="LXH23" s="177"/>
      <c r="LXI23" s="177"/>
      <c r="LXJ23" s="177"/>
      <c r="LXK23" s="177"/>
      <c r="LXL23" s="177"/>
      <c r="LXM23" s="177"/>
      <c r="LXN23" s="177"/>
      <c r="LXO23" s="177"/>
      <c r="LXP23" s="177"/>
      <c r="LXQ23" s="177"/>
      <c r="LXR23" s="177"/>
      <c r="LXS23" s="177"/>
      <c r="LXT23" s="177"/>
      <c r="LXU23" s="177"/>
      <c r="LXV23" s="177"/>
      <c r="LXW23" s="177"/>
      <c r="LXX23" s="177"/>
      <c r="LXY23" s="177"/>
      <c r="LXZ23" s="177"/>
      <c r="LYA23" s="177"/>
      <c r="LYB23" s="177"/>
      <c r="LYC23" s="177"/>
      <c r="LYD23" s="177"/>
      <c r="LYE23" s="177"/>
      <c r="LYF23" s="177"/>
      <c r="LYG23" s="177"/>
      <c r="LYH23" s="177"/>
      <c r="LYI23" s="177"/>
      <c r="LYJ23" s="177"/>
      <c r="LYK23" s="177"/>
      <c r="LYL23" s="177"/>
      <c r="LYM23" s="177"/>
      <c r="LYN23" s="177"/>
      <c r="LYO23" s="177"/>
      <c r="LYP23" s="177"/>
      <c r="LYQ23" s="177"/>
      <c r="LYR23" s="177"/>
      <c r="LYS23" s="177"/>
      <c r="LYT23" s="177"/>
      <c r="LYU23" s="177"/>
      <c r="LYV23" s="177"/>
      <c r="LYW23" s="177"/>
      <c r="LYX23" s="177"/>
      <c r="LYY23" s="177"/>
      <c r="LYZ23" s="177"/>
      <c r="LZA23" s="177"/>
      <c r="LZB23" s="177"/>
      <c r="LZC23" s="177"/>
      <c r="LZD23" s="177"/>
      <c r="LZE23" s="177"/>
      <c r="LZF23" s="177"/>
      <c r="LZG23" s="177"/>
      <c r="LZH23" s="177"/>
      <c r="LZI23" s="177"/>
      <c r="LZJ23" s="177"/>
      <c r="LZK23" s="177"/>
      <c r="LZL23" s="177"/>
      <c r="LZM23" s="177"/>
      <c r="LZN23" s="177"/>
      <c r="LZO23" s="177"/>
      <c r="LZP23" s="177"/>
      <c r="LZQ23" s="177"/>
      <c r="LZR23" s="177"/>
      <c r="LZS23" s="177"/>
      <c r="LZT23" s="177"/>
      <c r="LZU23" s="177"/>
      <c r="LZV23" s="177"/>
      <c r="LZW23" s="177"/>
      <c r="LZX23" s="177"/>
      <c r="LZY23" s="177"/>
      <c r="LZZ23" s="177"/>
      <c r="MAA23" s="177"/>
      <c r="MAB23" s="177"/>
      <c r="MAC23" s="177"/>
      <c r="MAD23" s="177"/>
      <c r="MAE23" s="177"/>
      <c r="MAF23" s="177"/>
      <c r="MAG23" s="177"/>
      <c r="MAH23" s="177"/>
      <c r="MAI23" s="177"/>
      <c r="MAJ23" s="177"/>
      <c r="MAK23" s="177"/>
      <c r="MAL23" s="177"/>
      <c r="MAM23" s="177"/>
      <c r="MAN23" s="177"/>
      <c r="MAO23" s="177"/>
      <c r="MAP23" s="177"/>
      <c r="MAQ23" s="177"/>
      <c r="MAR23" s="177"/>
      <c r="MAS23" s="177"/>
      <c r="MAT23" s="177"/>
      <c r="MAU23" s="177"/>
      <c r="MAV23" s="177"/>
      <c r="MAW23" s="177"/>
      <c r="MAX23" s="177"/>
      <c r="MAY23" s="177"/>
      <c r="MAZ23" s="177"/>
      <c r="MBA23" s="177"/>
      <c r="MBB23" s="177"/>
      <c r="MBC23" s="177"/>
      <c r="MBD23" s="177"/>
      <c r="MBE23" s="177"/>
      <c r="MBF23" s="177"/>
      <c r="MBG23" s="177"/>
      <c r="MBH23" s="177"/>
      <c r="MBI23" s="177"/>
      <c r="MBJ23" s="177"/>
      <c r="MBK23" s="177"/>
      <c r="MBL23" s="177"/>
      <c r="MBM23" s="177"/>
      <c r="MBN23" s="177"/>
      <c r="MBO23" s="177"/>
      <c r="MBP23" s="177"/>
      <c r="MBQ23" s="177"/>
      <c r="MBR23" s="177"/>
      <c r="MBS23" s="177"/>
      <c r="MBT23" s="177"/>
      <c r="MBU23" s="177"/>
      <c r="MBV23" s="177"/>
      <c r="MBW23" s="177"/>
      <c r="MBX23" s="177"/>
      <c r="MBY23" s="177"/>
      <c r="MBZ23" s="177"/>
      <c r="MCA23" s="177"/>
      <c r="MCB23" s="177"/>
      <c r="MCC23" s="177"/>
      <c r="MCD23" s="177"/>
      <c r="MCE23" s="177"/>
      <c r="MCF23" s="177"/>
      <c r="MCG23" s="177"/>
      <c r="MCH23" s="177"/>
      <c r="MCI23" s="177"/>
      <c r="MCJ23" s="177"/>
      <c r="MCK23" s="177"/>
      <c r="MCL23" s="177"/>
      <c r="MCM23" s="177"/>
      <c r="MCN23" s="177"/>
      <c r="MCO23" s="177"/>
      <c r="MCP23" s="177"/>
      <c r="MCQ23" s="177"/>
      <c r="MCR23" s="177"/>
      <c r="MCS23" s="177"/>
      <c r="MCT23" s="177"/>
      <c r="MCU23" s="177"/>
      <c r="MCV23" s="177"/>
      <c r="MCW23" s="177"/>
      <c r="MCX23" s="177"/>
      <c r="MCY23" s="177"/>
      <c r="MCZ23" s="177"/>
      <c r="MDA23" s="177"/>
      <c r="MDB23" s="177"/>
      <c r="MDC23" s="177"/>
      <c r="MDD23" s="177"/>
      <c r="MDE23" s="177"/>
      <c r="MDF23" s="177"/>
      <c r="MDG23" s="177"/>
      <c r="MDH23" s="177"/>
      <c r="MDI23" s="177"/>
      <c r="MDJ23" s="177"/>
      <c r="MDK23" s="177"/>
      <c r="MDL23" s="177"/>
      <c r="MDM23" s="177"/>
      <c r="MDN23" s="177"/>
      <c r="MDO23" s="177"/>
      <c r="MDP23" s="177"/>
      <c r="MDQ23" s="177"/>
      <c r="MDR23" s="177"/>
      <c r="MDS23" s="177"/>
      <c r="MDT23" s="177"/>
      <c r="MDU23" s="177"/>
      <c r="MDV23" s="177"/>
      <c r="MDW23" s="177"/>
      <c r="MDX23" s="177"/>
      <c r="MDY23" s="177"/>
      <c r="MDZ23" s="177"/>
      <c r="MEA23" s="177"/>
      <c r="MEB23" s="177"/>
      <c r="MEC23" s="177"/>
      <c r="MED23" s="177"/>
      <c r="MEE23" s="177"/>
      <c r="MEF23" s="177"/>
      <c r="MEG23" s="177"/>
      <c r="MEH23" s="177"/>
      <c r="MEI23" s="177"/>
      <c r="MEJ23" s="177"/>
      <c r="MEK23" s="177"/>
      <c r="MEL23" s="177"/>
      <c r="MEM23" s="177"/>
      <c r="MEN23" s="177"/>
      <c r="MEO23" s="177"/>
      <c r="MEP23" s="177"/>
      <c r="MEQ23" s="177"/>
      <c r="MER23" s="177"/>
      <c r="MES23" s="177"/>
      <c r="MET23" s="177"/>
      <c r="MEU23" s="177"/>
      <c r="MEV23" s="177"/>
      <c r="MEW23" s="177"/>
      <c r="MEX23" s="177"/>
      <c r="MEY23" s="177"/>
      <c r="MEZ23" s="177"/>
      <c r="MFA23" s="177"/>
      <c r="MFB23" s="177"/>
      <c r="MFC23" s="177"/>
      <c r="MFD23" s="177"/>
      <c r="MFE23" s="177"/>
      <c r="MFF23" s="177"/>
      <c r="MFG23" s="177"/>
      <c r="MFH23" s="177"/>
      <c r="MFI23" s="177"/>
      <c r="MFJ23" s="177"/>
      <c r="MFK23" s="177"/>
      <c r="MFL23" s="177"/>
      <c r="MFM23" s="177"/>
      <c r="MFN23" s="177"/>
      <c r="MFO23" s="177"/>
      <c r="MFP23" s="177"/>
      <c r="MFQ23" s="177"/>
      <c r="MFR23" s="177"/>
      <c r="MFS23" s="177"/>
      <c r="MFT23" s="177"/>
      <c r="MFU23" s="177"/>
      <c r="MFV23" s="177"/>
      <c r="MFW23" s="177"/>
      <c r="MFX23" s="177"/>
      <c r="MFY23" s="177"/>
      <c r="MFZ23" s="177"/>
      <c r="MGA23" s="177"/>
      <c r="MGB23" s="177"/>
      <c r="MGC23" s="177"/>
      <c r="MGD23" s="177"/>
      <c r="MGE23" s="177"/>
      <c r="MGF23" s="177"/>
      <c r="MGG23" s="177"/>
      <c r="MGH23" s="177"/>
      <c r="MGI23" s="177"/>
      <c r="MGJ23" s="177"/>
      <c r="MGK23" s="177"/>
      <c r="MGL23" s="177"/>
      <c r="MGM23" s="177"/>
      <c r="MGN23" s="177"/>
      <c r="MGO23" s="177"/>
      <c r="MGP23" s="177"/>
      <c r="MGQ23" s="177"/>
      <c r="MGR23" s="177"/>
      <c r="MGS23" s="177"/>
      <c r="MGT23" s="177"/>
      <c r="MGU23" s="177"/>
      <c r="MGV23" s="177"/>
      <c r="MGW23" s="177"/>
      <c r="MGX23" s="177"/>
      <c r="MGY23" s="177"/>
      <c r="MGZ23" s="177"/>
      <c r="MHA23" s="177"/>
      <c r="MHB23" s="177"/>
      <c r="MHC23" s="177"/>
      <c r="MHD23" s="177"/>
      <c r="MHE23" s="177"/>
      <c r="MHF23" s="177"/>
      <c r="MHG23" s="177"/>
      <c r="MHH23" s="177"/>
      <c r="MHI23" s="177"/>
      <c r="MHJ23" s="177"/>
      <c r="MHK23" s="177"/>
      <c r="MHL23" s="177"/>
      <c r="MHM23" s="177"/>
      <c r="MHN23" s="177"/>
      <c r="MHO23" s="177"/>
      <c r="MHP23" s="177"/>
      <c r="MHQ23" s="177"/>
      <c r="MHR23" s="177"/>
      <c r="MHS23" s="177"/>
      <c r="MHT23" s="177"/>
      <c r="MHU23" s="177"/>
      <c r="MHV23" s="177"/>
      <c r="MHW23" s="177"/>
      <c r="MHX23" s="177"/>
      <c r="MHY23" s="177"/>
      <c r="MHZ23" s="177"/>
      <c r="MIA23" s="177"/>
      <c r="MIB23" s="177"/>
      <c r="MIC23" s="177"/>
      <c r="MID23" s="177"/>
      <c r="MIE23" s="177"/>
      <c r="MIF23" s="177"/>
      <c r="MIG23" s="177"/>
      <c r="MIH23" s="177"/>
      <c r="MII23" s="177"/>
      <c r="MIJ23" s="177"/>
      <c r="MIK23" s="177"/>
      <c r="MIL23" s="177"/>
      <c r="MIM23" s="177"/>
      <c r="MIN23" s="177"/>
      <c r="MIO23" s="177"/>
      <c r="MIP23" s="177"/>
      <c r="MIQ23" s="177"/>
      <c r="MIR23" s="177"/>
      <c r="MIS23" s="177"/>
      <c r="MIT23" s="177"/>
      <c r="MIU23" s="177"/>
      <c r="MIV23" s="177"/>
      <c r="MIW23" s="177"/>
      <c r="MIX23" s="177"/>
      <c r="MIY23" s="177"/>
      <c r="MIZ23" s="177"/>
      <c r="MJA23" s="177"/>
      <c r="MJB23" s="177"/>
      <c r="MJC23" s="177"/>
      <c r="MJD23" s="177"/>
      <c r="MJE23" s="177"/>
      <c r="MJF23" s="177"/>
      <c r="MJG23" s="177"/>
      <c r="MJH23" s="177"/>
      <c r="MJI23" s="177"/>
      <c r="MJJ23" s="177"/>
      <c r="MJK23" s="177"/>
      <c r="MJL23" s="177"/>
      <c r="MJM23" s="177"/>
      <c r="MJN23" s="177"/>
      <c r="MJO23" s="177"/>
      <c r="MJP23" s="177"/>
      <c r="MJQ23" s="177"/>
      <c r="MJR23" s="177"/>
      <c r="MJS23" s="177"/>
      <c r="MJT23" s="177"/>
      <c r="MJU23" s="177"/>
      <c r="MJV23" s="177"/>
      <c r="MJW23" s="177"/>
      <c r="MJX23" s="177"/>
      <c r="MJY23" s="177"/>
      <c r="MJZ23" s="177"/>
      <c r="MKA23" s="177"/>
      <c r="MKB23" s="177"/>
      <c r="MKC23" s="177"/>
      <c r="MKD23" s="177"/>
      <c r="MKE23" s="177"/>
      <c r="MKF23" s="177"/>
      <c r="MKG23" s="177"/>
      <c r="MKH23" s="177"/>
      <c r="MKI23" s="177"/>
      <c r="MKJ23" s="177"/>
      <c r="MKK23" s="177"/>
      <c r="MKL23" s="177"/>
      <c r="MKM23" s="177"/>
      <c r="MKN23" s="177"/>
      <c r="MKO23" s="177"/>
      <c r="MKP23" s="177"/>
      <c r="MKQ23" s="177"/>
      <c r="MKR23" s="177"/>
      <c r="MKS23" s="177"/>
      <c r="MKT23" s="177"/>
      <c r="MKU23" s="177"/>
      <c r="MKV23" s="177"/>
      <c r="MKW23" s="177"/>
      <c r="MKX23" s="177"/>
      <c r="MKY23" s="177"/>
      <c r="MKZ23" s="177"/>
      <c r="MLA23" s="177"/>
      <c r="MLB23" s="177"/>
      <c r="MLC23" s="177"/>
      <c r="MLD23" s="177"/>
      <c r="MLE23" s="177"/>
      <c r="MLF23" s="177"/>
      <c r="MLG23" s="177"/>
      <c r="MLH23" s="177"/>
      <c r="MLI23" s="177"/>
      <c r="MLJ23" s="177"/>
      <c r="MLK23" s="177"/>
      <c r="MLL23" s="177"/>
      <c r="MLM23" s="177"/>
      <c r="MLN23" s="177"/>
      <c r="MLO23" s="177"/>
      <c r="MLP23" s="177"/>
      <c r="MLQ23" s="177"/>
      <c r="MLR23" s="177"/>
      <c r="MLS23" s="177"/>
      <c r="MLT23" s="177"/>
      <c r="MLU23" s="177"/>
      <c r="MLV23" s="177"/>
      <c r="MLW23" s="177"/>
      <c r="MLX23" s="177"/>
      <c r="MLY23" s="177"/>
      <c r="MLZ23" s="177"/>
      <c r="MMA23" s="177"/>
      <c r="MMB23" s="177"/>
      <c r="MMC23" s="177"/>
      <c r="MMD23" s="177"/>
      <c r="MME23" s="177"/>
      <c r="MMF23" s="177"/>
      <c r="MMG23" s="177"/>
      <c r="MMH23" s="177"/>
      <c r="MMI23" s="177"/>
      <c r="MMJ23" s="177"/>
      <c r="MMK23" s="177"/>
      <c r="MML23" s="177"/>
      <c r="MMM23" s="177"/>
      <c r="MMN23" s="177"/>
      <c r="MMO23" s="177"/>
      <c r="MMP23" s="177"/>
      <c r="MMQ23" s="177"/>
      <c r="MMR23" s="177"/>
      <c r="MMS23" s="177"/>
      <c r="MMT23" s="177"/>
      <c r="MMU23" s="177"/>
      <c r="MMV23" s="177"/>
      <c r="MMW23" s="177"/>
      <c r="MMX23" s="177"/>
      <c r="MMY23" s="177"/>
      <c r="MMZ23" s="177"/>
      <c r="MNA23" s="177"/>
      <c r="MNB23" s="177"/>
      <c r="MNC23" s="177"/>
      <c r="MND23" s="177"/>
      <c r="MNE23" s="177"/>
      <c r="MNF23" s="177"/>
      <c r="MNG23" s="177"/>
      <c r="MNH23" s="177"/>
      <c r="MNI23" s="177"/>
      <c r="MNJ23" s="177"/>
      <c r="MNK23" s="177"/>
      <c r="MNL23" s="177"/>
      <c r="MNM23" s="177"/>
      <c r="MNN23" s="177"/>
      <c r="MNO23" s="177"/>
      <c r="MNP23" s="177"/>
      <c r="MNQ23" s="177"/>
      <c r="MNR23" s="177"/>
      <c r="MNS23" s="177"/>
      <c r="MNT23" s="177"/>
      <c r="MNU23" s="177"/>
      <c r="MNV23" s="177"/>
      <c r="MNW23" s="177"/>
      <c r="MNX23" s="177"/>
      <c r="MNY23" s="177"/>
      <c r="MNZ23" s="177"/>
      <c r="MOA23" s="177"/>
      <c r="MOB23" s="177"/>
      <c r="MOC23" s="177"/>
      <c r="MOD23" s="177"/>
      <c r="MOE23" s="177"/>
      <c r="MOF23" s="177"/>
      <c r="MOG23" s="177"/>
      <c r="MOH23" s="177"/>
      <c r="MOI23" s="177"/>
      <c r="MOJ23" s="177"/>
      <c r="MOK23" s="177"/>
      <c r="MOL23" s="177"/>
      <c r="MOM23" s="177"/>
      <c r="MON23" s="177"/>
      <c r="MOO23" s="177"/>
      <c r="MOP23" s="177"/>
      <c r="MOQ23" s="177"/>
      <c r="MOR23" s="177"/>
      <c r="MOS23" s="177"/>
      <c r="MOT23" s="177"/>
      <c r="MOU23" s="177"/>
      <c r="MOV23" s="177"/>
      <c r="MOW23" s="177"/>
      <c r="MOX23" s="177"/>
      <c r="MOY23" s="177"/>
      <c r="MOZ23" s="177"/>
      <c r="MPA23" s="177"/>
      <c r="MPB23" s="177"/>
      <c r="MPC23" s="177"/>
      <c r="MPD23" s="177"/>
      <c r="MPE23" s="177"/>
      <c r="MPF23" s="177"/>
      <c r="MPG23" s="177"/>
      <c r="MPH23" s="177"/>
      <c r="MPI23" s="177"/>
      <c r="MPJ23" s="177"/>
      <c r="MPK23" s="177"/>
      <c r="MPL23" s="177"/>
      <c r="MPM23" s="177"/>
      <c r="MPN23" s="177"/>
      <c r="MPO23" s="177"/>
      <c r="MPP23" s="177"/>
      <c r="MPQ23" s="177"/>
      <c r="MPR23" s="177"/>
      <c r="MPS23" s="177"/>
      <c r="MPT23" s="177"/>
      <c r="MPU23" s="177"/>
      <c r="MPV23" s="177"/>
      <c r="MPW23" s="177"/>
      <c r="MPX23" s="177"/>
      <c r="MPY23" s="177"/>
      <c r="MPZ23" s="177"/>
      <c r="MQA23" s="177"/>
      <c r="MQB23" s="177"/>
      <c r="MQC23" s="177"/>
      <c r="MQD23" s="177"/>
      <c r="MQE23" s="177"/>
      <c r="MQF23" s="177"/>
      <c r="MQG23" s="177"/>
      <c r="MQH23" s="177"/>
      <c r="MQI23" s="177"/>
      <c r="MQJ23" s="177"/>
      <c r="MQK23" s="177"/>
      <c r="MQL23" s="177"/>
      <c r="MQM23" s="177"/>
      <c r="MQN23" s="177"/>
      <c r="MQO23" s="177"/>
      <c r="MQP23" s="177"/>
      <c r="MQQ23" s="177"/>
      <c r="MQR23" s="177"/>
      <c r="MQS23" s="177"/>
      <c r="MQT23" s="177"/>
      <c r="MQU23" s="177"/>
      <c r="MQV23" s="177"/>
      <c r="MQW23" s="177"/>
      <c r="MQX23" s="177"/>
      <c r="MQY23" s="177"/>
      <c r="MQZ23" s="177"/>
      <c r="MRA23" s="177"/>
      <c r="MRB23" s="177"/>
      <c r="MRC23" s="177"/>
      <c r="MRD23" s="177"/>
      <c r="MRE23" s="177"/>
      <c r="MRF23" s="177"/>
      <c r="MRG23" s="177"/>
      <c r="MRH23" s="177"/>
      <c r="MRI23" s="177"/>
      <c r="MRJ23" s="177"/>
      <c r="MRK23" s="177"/>
      <c r="MRL23" s="177"/>
      <c r="MRM23" s="177"/>
      <c r="MRN23" s="177"/>
      <c r="MRO23" s="177"/>
      <c r="MRP23" s="177"/>
      <c r="MRQ23" s="177"/>
      <c r="MRR23" s="177"/>
      <c r="MRS23" s="177"/>
      <c r="MRT23" s="177"/>
      <c r="MRU23" s="177"/>
      <c r="MRV23" s="177"/>
      <c r="MRW23" s="177"/>
      <c r="MRX23" s="177"/>
      <c r="MRY23" s="177"/>
      <c r="MRZ23" s="177"/>
      <c r="MSA23" s="177"/>
      <c r="MSB23" s="177"/>
      <c r="MSC23" s="177"/>
      <c r="MSD23" s="177"/>
      <c r="MSE23" s="177"/>
      <c r="MSF23" s="177"/>
      <c r="MSG23" s="177"/>
      <c r="MSH23" s="177"/>
      <c r="MSI23" s="177"/>
      <c r="MSJ23" s="177"/>
      <c r="MSK23" s="177"/>
      <c r="MSL23" s="177"/>
      <c r="MSM23" s="177"/>
      <c r="MSN23" s="177"/>
      <c r="MSO23" s="177"/>
      <c r="MSP23" s="177"/>
      <c r="MSQ23" s="177"/>
      <c r="MSR23" s="177"/>
      <c r="MSS23" s="177"/>
      <c r="MST23" s="177"/>
      <c r="MSU23" s="177"/>
      <c r="MSV23" s="177"/>
      <c r="MSW23" s="177"/>
      <c r="MSX23" s="177"/>
      <c r="MSY23" s="177"/>
      <c r="MSZ23" s="177"/>
      <c r="MTA23" s="177"/>
      <c r="MTB23" s="177"/>
      <c r="MTC23" s="177"/>
      <c r="MTD23" s="177"/>
      <c r="MTE23" s="177"/>
      <c r="MTF23" s="177"/>
      <c r="MTG23" s="177"/>
      <c r="MTH23" s="177"/>
      <c r="MTI23" s="177"/>
      <c r="MTJ23" s="177"/>
      <c r="MTK23" s="177"/>
      <c r="MTL23" s="177"/>
      <c r="MTM23" s="177"/>
      <c r="MTN23" s="177"/>
      <c r="MTO23" s="177"/>
      <c r="MTP23" s="177"/>
      <c r="MTQ23" s="177"/>
      <c r="MTR23" s="177"/>
      <c r="MTS23" s="177"/>
      <c r="MTT23" s="177"/>
      <c r="MTU23" s="177"/>
      <c r="MTV23" s="177"/>
      <c r="MTW23" s="177"/>
      <c r="MTX23" s="177"/>
      <c r="MTY23" s="177"/>
      <c r="MTZ23" s="177"/>
      <c r="MUA23" s="177"/>
      <c r="MUB23" s="177"/>
      <c r="MUC23" s="177"/>
      <c r="MUD23" s="177"/>
      <c r="MUE23" s="177"/>
      <c r="MUF23" s="177"/>
      <c r="MUG23" s="177"/>
      <c r="MUH23" s="177"/>
      <c r="MUI23" s="177"/>
      <c r="MUJ23" s="177"/>
      <c r="MUK23" s="177"/>
      <c r="MUL23" s="177"/>
      <c r="MUM23" s="177"/>
      <c r="MUN23" s="177"/>
      <c r="MUO23" s="177"/>
      <c r="MUP23" s="177"/>
      <c r="MUQ23" s="177"/>
      <c r="MUR23" s="177"/>
      <c r="MUS23" s="177"/>
      <c r="MUT23" s="177"/>
      <c r="MUU23" s="177"/>
      <c r="MUV23" s="177"/>
      <c r="MUW23" s="177"/>
      <c r="MUX23" s="177"/>
      <c r="MUY23" s="177"/>
      <c r="MUZ23" s="177"/>
      <c r="MVA23" s="177"/>
      <c r="MVB23" s="177"/>
      <c r="MVC23" s="177"/>
      <c r="MVD23" s="177"/>
      <c r="MVE23" s="177"/>
      <c r="MVF23" s="177"/>
      <c r="MVG23" s="177"/>
      <c r="MVH23" s="177"/>
      <c r="MVI23" s="177"/>
      <c r="MVJ23" s="177"/>
      <c r="MVK23" s="177"/>
      <c r="MVL23" s="177"/>
      <c r="MVM23" s="177"/>
      <c r="MVN23" s="177"/>
      <c r="MVO23" s="177"/>
      <c r="MVP23" s="177"/>
      <c r="MVQ23" s="177"/>
      <c r="MVR23" s="177"/>
      <c r="MVS23" s="177"/>
      <c r="MVT23" s="177"/>
      <c r="MVU23" s="177"/>
      <c r="MVV23" s="177"/>
      <c r="MVW23" s="177"/>
      <c r="MVX23" s="177"/>
      <c r="MVY23" s="177"/>
      <c r="MVZ23" s="177"/>
      <c r="MWA23" s="177"/>
      <c r="MWB23" s="177"/>
      <c r="MWC23" s="177"/>
      <c r="MWD23" s="177"/>
      <c r="MWE23" s="177"/>
      <c r="MWF23" s="177"/>
      <c r="MWG23" s="177"/>
      <c r="MWH23" s="177"/>
      <c r="MWI23" s="177"/>
      <c r="MWJ23" s="177"/>
      <c r="MWK23" s="177"/>
      <c r="MWL23" s="177"/>
      <c r="MWM23" s="177"/>
      <c r="MWN23" s="177"/>
      <c r="MWO23" s="177"/>
      <c r="MWP23" s="177"/>
      <c r="MWQ23" s="177"/>
      <c r="MWR23" s="177"/>
      <c r="MWS23" s="177"/>
      <c r="MWT23" s="177"/>
      <c r="MWU23" s="177"/>
      <c r="MWV23" s="177"/>
      <c r="MWW23" s="177"/>
      <c r="MWX23" s="177"/>
      <c r="MWY23" s="177"/>
      <c r="MWZ23" s="177"/>
      <c r="MXA23" s="177"/>
      <c r="MXB23" s="177"/>
      <c r="MXC23" s="177"/>
      <c r="MXD23" s="177"/>
      <c r="MXE23" s="177"/>
      <c r="MXF23" s="177"/>
      <c r="MXG23" s="177"/>
      <c r="MXH23" s="177"/>
      <c r="MXI23" s="177"/>
      <c r="MXJ23" s="177"/>
      <c r="MXK23" s="177"/>
      <c r="MXL23" s="177"/>
      <c r="MXM23" s="177"/>
      <c r="MXN23" s="177"/>
      <c r="MXO23" s="177"/>
      <c r="MXP23" s="177"/>
      <c r="MXQ23" s="177"/>
      <c r="MXR23" s="177"/>
      <c r="MXS23" s="177"/>
      <c r="MXT23" s="177"/>
      <c r="MXU23" s="177"/>
      <c r="MXV23" s="177"/>
      <c r="MXW23" s="177"/>
      <c r="MXX23" s="177"/>
      <c r="MXY23" s="177"/>
      <c r="MXZ23" s="177"/>
      <c r="MYA23" s="177"/>
      <c r="MYB23" s="177"/>
      <c r="MYC23" s="177"/>
      <c r="MYD23" s="177"/>
      <c r="MYE23" s="177"/>
      <c r="MYF23" s="177"/>
      <c r="MYG23" s="177"/>
      <c r="MYH23" s="177"/>
      <c r="MYI23" s="177"/>
      <c r="MYJ23" s="177"/>
      <c r="MYK23" s="177"/>
      <c r="MYL23" s="177"/>
      <c r="MYM23" s="177"/>
      <c r="MYN23" s="177"/>
      <c r="MYO23" s="177"/>
      <c r="MYP23" s="177"/>
      <c r="MYQ23" s="177"/>
      <c r="MYR23" s="177"/>
      <c r="MYS23" s="177"/>
      <c r="MYT23" s="177"/>
      <c r="MYU23" s="177"/>
      <c r="MYV23" s="177"/>
      <c r="MYW23" s="177"/>
      <c r="MYX23" s="177"/>
      <c r="MYY23" s="177"/>
      <c r="MYZ23" s="177"/>
      <c r="MZA23" s="177"/>
      <c r="MZB23" s="177"/>
      <c r="MZC23" s="177"/>
      <c r="MZD23" s="177"/>
      <c r="MZE23" s="177"/>
      <c r="MZF23" s="177"/>
      <c r="MZG23" s="177"/>
      <c r="MZH23" s="177"/>
      <c r="MZI23" s="177"/>
      <c r="MZJ23" s="177"/>
      <c r="MZK23" s="177"/>
      <c r="MZL23" s="177"/>
      <c r="MZM23" s="177"/>
      <c r="MZN23" s="177"/>
      <c r="MZO23" s="177"/>
      <c r="MZP23" s="177"/>
      <c r="MZQ23" s="177"/>
      <c r="MZR23" s="177"/>
      <c r="MZS23" s="177"/>
      <c r="MZT23" s="177"/>
      <c r="MZU23" s="177"/>
      <c r="MZV23" s="177"/>
      <c r="MZW23" s="177"/>
      <c r="MZX23" s="177"/>
      <c r="MZY23" s="177"/>
      <c r="MZZ23" s="177"/>
      <c r="NAA23" s="177"/>
      <c r="NAB23" s="177"/>
      <c r="NAC23" s="177"/>
      <c r="NAD23" s="177"/>
      <c r="NAE23" s="177"/>
      <c r="NAF23" s="177"/>
      <c r="NAG23" s="177"/>
      <c r="NAH23" s="177"/>
      <c r="NAI23" s="177"/>
      <c r="NAJ23" s="177"/>
      <c r="NAK23" s="177"/>
      <c r="NAL23" s="177"/>
      <c r="NAM23" s="177"/>
      <c r="NAN23" s="177"/>
      <c r="NAO23" s="177"/>
      <c r="NAP23" s="177"/>
      <c r="NAQ23" s="177"/>
      <c r="NAR23" s="177"/>
      <c r="NAS23" s="177"/>
      <c r="NAT23" s="177"/>
      <c r="NAU23" s="177"/>
      <c r="NAV23" s="177"/>
      <c r="NAW23" s="177"/>
      <c r="NAX23" s="177"/>
      <c r="NAY23" s="177"/>
      <c r="NAZ23" s="177"/>
      <c r="NBA23" s="177"/>
      <c r="NBB23" s="177"/>
      <c r="NBC23" s="177"/>
      <c r="NBD23" s="177"/>
      <c r="NBE23" s="177"/>
      <c r="NBF23" s="177"/>
      <c r="NBG23" s="177"/>
      <c r="NBH23" s="177"/>
      <c r="NBI23" s="177"/>
      <c r="NBJ23" s="177"/>
      <c r="NBK23" s="177"/>
      <c r="NBL23" s="177"/>
      <c r="NBM23" s="177"/>
      <c r="NBN23" s="177"/>
      <c r="NBO23" s="177"/>
      <c r="NBP23" s="177"/>
      <c r="NBQ23" s="177"/>
      <c r="NBR23" s="177"/>
      <c r="NBS23" s="177"/>
      <c r="NBT23" s="177"/>
      <c r="NBU23" s="177"/>
      <c r="NBV23" s="177"/>
      <c r="NBW23" s="177"/>
      <c r="NBX23" s="177"/>
      <c r="NBY23" s="177"/>
      <c r="NBZ23" s="177"/>
      <c r="NCA23" s="177"/>
      <c r="NCB23" s="177"/>
      <c r="NCC23" s="177"/>
      <c r="NCD23" s="177"/>
      <c r="NCE23" s="177"/>
      <c r="NCF23" s="177"/>
      <c r="NCG23" s="177"/>
      <c r="NCH23" s="177"/>
      <c r="NCI23" s="177"/>
      <c r="NCJ23" s="177"/>
      <c r="NCK23" s="177"/>
      <c r="NCL23" s="177"/>
      <c r="NCM23" s="177"/>
      <c r="NCN23" s="177"/>
      <c r="NCO23" s="177"/>
      <c r="NCP23" s="177"/>
      <c r="NCQ23" s="177"/>
      <c r="NCR23" s="177"/>
      <c r="NCS23" s="177"/>
      <c r="NCT23" s="177"/>
      <c r="NCU23" s="177"/>
      <c r="NCV23" s="177"/>
      <c r="NCW23" s="177"/>
      <c r="NCX23" s="177"/>
      <c r="NCY23" s="177"/>
      <c r="NCZ23" s="177"/>
      <c r="NDA23" s="177"/>
      <c r="NDB23" s="177"/>
      <c r="NDC23" s="177"/>
      <c r="NDD23" s="177"/>
      <c r="NDE23" s="177"/>
      <c r="NDF23" s="177"/>
      <c r="NDG23" s="177"/>
      <c r="NDH23" s="177"/>
      <c r="NDI23" s="177"/>
      <c r="NDJ23" s="177"/>
      <c r="NDK23" s="177"/>
      <c r="NDL23" s="177"/>
      <c r="NDM23" s="177"/>
      <c r="NDN23" s="177"/>
      <c r="NDO23" s="177"/>
      <c r="NDP23" s="177"/>
      <c r="NDQ23" s="177"/>
      <c r="NDR23" s="177"/>
      <c r="NDS23" s="177"/>
      <c r="NDT23" s="177"/>
      <c r="NDU23" s="177"/>
      <c r="NDV23" s="177"/>
      <c r="NDW23" s="177"/>
      <c r="NDX23" s="177"/>
      <c r="NDY23" s="177"/>
      <c r="NDZ23" s="177"/>
      <c r="NEA23" s="177"/>
      <c r="NEB23" s="177"/>
      <c r="NEC23" s="177"/>
      <c r="NED23" s="177"/>
      <c r="NEE23" s="177"/>
      <c r="NEF23" s="177"/>
      <c r="NEG23" s="177"/>
      <c r="NEH23" s="177"/>
      <c r="NEI23" s="177"/>
      <c r="NEJ23" s="177"/>
      <c r="NEK23" s="177"/>
      <c r="NEL23" s="177"/>
      <c r="NEM23" s="177"/>
      <c r="NEN23" s="177"/>
      <c r="NEO23" s="177"/>
      <c r="NEP23" s="177"/>
      <c r="NEQ23" s="177"/>
      <c r="NER23" s="177"/>
      <c r="NES23" s="177"/>
      <c r="NET23" s="177"/>
      <c r="NEU23" s="177"/>
      <c r="NEV23" s="177"/>
      <c r="NEW23" s="177"/>
      <c r="NEX23" s="177"/>
      <c r="NEY23" s="177"/>
      <c r="NEZ23" s="177"/>
      <c r="NFA23" s="177"/>
      <c r="NFB23" s="177"/>
      <c r="NFC23" s="177"/>
      <c r="NFD23" s="177"/>
      <c r="NFE23" s="177"/>
      <c r="NFF23" s="177"/>
      <c r="NFG23" s="177"/>
      <c r="NFH23" s="177"/>
      <c r="NFI23" s="177"/>
      <c r="NFJ23" s="177"/>
      <c r="NFK23" s="177"/>
      <c r="NFL23" s="177"/>
      <c r="NFM23" s="177"/>
      <c r="NFN23" s="177"/>
      <c r="NFO23" s="177"/>
      <c r="NFP23" s="177"/>
      <c r="NFQ23" s="177"/>
      <c r="NFR23" s="177"/>
      <c r="NFS23" s="177"/>
      <c r="NFT23" s="177"/>
      <c r="NFU23" s="177"/>
      <c r="NFV23" s="177"/>
      <c r="NFW23" s="177"/>
      <c r="NFX23" s="177"/>
      <c r="NFY23" s="177"/>
      <c r="NFZ23" s="177"/>
      <c r="NGA23" s="177"/>
      <c r="NGB23" s="177"/>
      <c r="NGC23" s="177"/>
      <c r="NGD23" s="177"/>
      <c r="NGE23" s="177"/>
      <c r="NGF23" s="177"/>
      <c r="NGG23" s="177"/>
      <c r="NGH23" s="177"/>
      <c r="NGI23" s="177"/>
      <c r="NGJ23" s="177"/>
      <c r="NGK23" s="177"/>
      <c r="NGL23" s="177"/>
      <c r="NGM23" s="177"/>
      <c r="NGN23" s="177"/>
      <c r="NGO23" s="177"/>
      <c r="NGP23" s="177"/>
      <c r="NGQ23" s="177"/>
      <c r="NGR23" s="177"/>
      <c r="NGS23" s="177"/>
      <c r="NGT23" s="177"/>
      <c r="NGU23" s="177"/>
      <c r="NGV23" s="177"/>
      <c r="NGW23" s="177"/>
      <c r="NGX23" s="177"/>
      <c r="NGY23" s="177"/>
      <c r="NGZ23" s="177"/>
      <c r="NHA23" s="177"/>
      <c r="NHB23" s="177"/>
      <c r="NHC23" s="177"/>
      <c r="NHD23" s="177"/>
      <c r="NHE23" s="177"/>
      <c r="NHF23" s="177"/>
      <c r="NHG23" s="177"/>
      <c r="NHH23" s="177"/>
      <c r="NHI23" s="177"/>
      <c r="NHJ23" s="177"/>
      <c r="NHK23" s="177"/>
      <c r="NHL23" s="177"/>
      <c r="NHM23" s="177"/>
      <c r="NHN23" s="177"/>
      <c r="NHO23" s="177"/>
      <c r="NHP23" s="177"/>
      <c r="NHQ23" s="177"/>
      <c r="NHR23" s="177"/>
      <c r="NHS23" s="177"/>
      <c r="NHT23" s="177"/>
      <c r="NHU23" s="177"/>
      <c r="NHV23" s="177"/>
      <c r="NHW23" s="177"/>
      <c r="NHX23" s="177"/>
      <c r="NHY23" s="177"/>
      <c r="NHZ23" s="177"/>
      <c r="NIA23" s="177"/>
      <c r="NIB23" s="177"/>
      <c r="NIC23" s="177"/>
      <c r="NID23" s="177"/>
      <c r="NIE23" s="177"/>
      <c r="NIF23" s="177"/>
      <c r="NIG23" s="177"/>
      <c r="NIH23" s="177"/>
      <c r="NII23" s="177"/>
      <c r="NIJ23" s="177"/>
      <c r="NIK23" s="177"/>
      <c r="NIL23" s="177"/>
      <c r="NIM23" s="177"/>
      <c r="NIN23" s="177"/>
      <c r="NIO23" s="177"/>
      <c r="NIP23" s="177"/>
      <c r="NIQ23" s="177"/>
      <c r="NIR23" s="177"/>
      <c r="NIS23" s="177"/>
      <c r="NIT23" s="177"/>
      <c r="NIU23" s="177"/>
      <c r="NIV23" s="177"/>
      <c r="NIW23" s="177"/>
      <c r="NIX23" s="177"/>
      <c r="NIY23" s="177"/>
      <c r="NIZ23" s="177"/>
      <c r="NJA23" s="177"/>
      <c r="NJB23" s="177"/>
      <c r="NJC23" s="177"/>
      <c r="NJD23" s="177"/>
      <c r="NJE23" s="177"/>
      <c r="NJF23" s="177"/>
      <c r="NJG23" s="177"/>
      <c r="NJH23" s="177"/>
      <c r="NJI23" s="177"/>
      <c r="NJJ23" s="177"/>
      <c r="NJK23" s="177"/>
      <c r="NJL23" s="177"/>
      <c r="NJM23" s="177"/>
      <c r="NJN23" s="177"/>
      <c r="NJO23" s="177"/>
      <c r="NJP23" s="177"/>
      <c r="NJQ23" s="177"/>
      <c r="NJR23" s="177"/>
      <c r="NJS23" s="177"/>
      <c r="NJT23" s="177"/>
      <c r="NJU23" s="177"/>
      <c r="NJV23" s="177"/>
      <c r="NJW23" s="177"/>
      <c r="NJX23" s="177"/>
      <c r="NJY23" s="177"/>
      <c r="NJZ23" s="177"/>
      <c r="NKA23" s="177"/>
      <c r="NKB23" s="177"/>
      <c r="NKC23" s="177"/>
      <c r="NKD23" s="177"/>
      <c r="NKE23" s="177"/>
      <c r="NKF23" s="177"/>
      <c r="NKG23" s="177"/>
      <c r="NKH23" s="177"/>
      <c r="NKI23" s="177"/>
      <c r="NKJ23" s="177"/>
      <c r="NKK23" s="177"/>
      <c r="NKL23" s="177"/>
      <c r="NKM23" s="177"/>
      <c r="NKN23" s="177"/>
      <c r="NKO23" s="177"/>
      <c r="NKP23" s="177"/>
      <c r="NKQ23" s="177"/>
      <c r="NKR23" s="177"/>
      <c r="NKS23" s="177"/>
      <c r="NKT23" s="177"/>
      <c r="NKU23" s="177"/>
      <c r="NKV23" s="177"/>
      <c r="NKW23" s="177"/>
      <c r="NKX23" s="177"/>
      <c r="NKY23" s="177"/>
      <c r="NKZ23" s="177"/>
      <c r="NLA23" s="177"/>
      <c r="NLB23" s="177"/>
      <c r="NLC23" s="177"/>
      <c r="NLD23" s="177"/>
      <c r="NLE23" s="177"/>
      <c r="NLF23" s="177"/>
      <c r="NLG23" s="177"/>
      <c r="NLH23" s="177"/>
      <c r="NLI23" s="177"/>
      <c r="NLJ23" s="177"/>
      <c r="NLK23" s="177"/>
      <c r="NLL23" s="177"/>
      <c r="NLM23" s="177"/>
      <c r="NLN23" s="177"/>
      <c r="NLO23" s="177"/>
      <c r="NLP23" s="177"/>
      <c r="NLQ23" s="177"/>
      <c r="NLR23" s="177"/>
      <c r="NLS23" s="177"/>
      <c r="NLT23" s="177"/>
      <c r="NLU23" s="177"/>
      <c r="NLV23" s="177"/>
      <c r="NLW23" s="177"/>
      <c r="NLX23" s="177"/>
      <c r="NLY23" s="177"/>
      <c r="NLZ23" s="177"/>
      <c r="NMA23" s="177"/>
      <c r="NMB23" s="177"/>
      <c r="NMC23" s="177"/>
      <c r="NMD23" s="177"/>
      <c r="NME23" s="177"/>
      <c r="NMF23" s="177"/>
      <c r="NMG23" s="177"/>
      <c r="NMH23" s="177"/>
      <c r="NMI23" s="177"/>
      <c r="NMJ23" s="177"/>
      <c r="NMK23" s="177"/>
      <c r="NML23" s="177"/>
      <c r="NMM23" s="177"/>
      <c r="NMN23" s="177"/>
      <c r="NMO23" s="177"/>
      <c r="NMP23" s="177"/>
      <c r="NMQ23" s="177"/>
      <c r="NMR23" s="177"/>
      <c r="NMS23" s="177"/>
      <c r="NMT23" s="177"/>
      <c r="NMU23" s="177"/>
      <c r="NMV23" s="177"/>
      <c r="NMW23" s="177"/>
      <c r="NMX23" s="177"/>
      <c r="NMY23" s="177"/>
      <c r="NMZ23" s="177"/>
      <c r="NNA23" s="177"/>
      <c r="NNB23" s="177"/>
      <c r="NNC23" s="177"/>
      <c r="NND23" s="177"/>
      <c r="NNE23" s="177"/>
      <c r="NNF23" s="177"/>
      <c r="NNG23" s="177"/>
      <c r="NNH23" s="177"/>
      <c r="NNI23" s="177"/>
      <c r="NNJ23" s="177"/>
      <c r="NNK23" s="177"/>
      <c r="NNL23" s="177"/>
      <c r="NNM23" s="177"/>
      <c r="NNN23" s="177"/>
      <c r="NNO23" s="177"/>
      <c r="NNP23" s="177"/>
      <c r="NNQ23" s="177"/>
      <c r="NNR23" s="177"/>
      <c r="NNS23" s="177"/>
      <c r="NNT23" s="177"/>
      <c r="NNU23" s="177"/>
      <c r="NNV23" s="177"/>
      <c r="NNW23" s="177"/>
      <c r="NNX23" s="177"/>
      <c r="NNY23" s="177"/>
      <c r="NNZ23" s="177"/>
      <c r="NOA23" s="177"/>
      <c r="NOB23" s="177"/>
      <c r="NOC23" s="177"/>
      <c r="NOD23" s="177"/>
      <c r="NOE23" s="177"/>
      <c r="NOF23" s="177"/>
      <c r="NOG23" s="177"/>
      <c r="NOH23" s="177"/>
      <c r="NOI23" s="177"/>
      <c r="NOJ23" s="177"/>
      <c r="NOK23" s="177"/>
      <c r="NOL23" s="177"/>
      <c r="NOM23" s="177"/>
      <c r="NON23" s="177"/>
      <c r="NOO23" s="177"/>
      <c r="NOP23" s="177"/>
      <c r="NOQ23" s="177"/>
      <c r="NOR23" s="177"/>
      <c r="NOS23" s="177"/>
      <c r="NOT23" s="177"/>
      <c r="NOU23" s="177"/>
      <c r="NOV23" s="177"/>
      <c r="NOW23" s="177"/>
      <c r="NOX23" s="177"/>
      <c r="NOY23" s="177"/>
      <c r="NOZ23" s="177"/>
      <c r="NPA23" s="177"/>
      <c r="NPB23" s="177"/>
      <c r="NPC23" s="177"/>
      <c r="NPD23" s="177"/>
      <c r="NPE23" s="177"/>
      <c r="NPF23" s="177"/>
      <c r="NPG23" s="177"/>
      <c r="NPH23" s="177"/>
      <c r="NPI23" s="177"/>
      <c r="NPJ23" s="177"/>
      <c r="NPK23" s="177"/>
      <c r="NPL23" s="177"/>
      <c r="NPM23" s="177"/>
      <c r="NPN23" s="177"/>
      <c r="NPO23" s="177"/>
      <c r="NPP23" s="177"/>
      <c r="NPQ23" s="177"/>
      <c r="NPR23" s="177"/>
      <c r="NPS23" s="177"/>
      <c r="NPT23" s="177"/>
      <c r="NPU23" s="177"/>
      <c r="NPV23" s="177"/>
      <c r="NPW23" s="177"/>
      <c r="NPX23" s="177"/>
      <c r="NPY23" s="177"/>
      <c r="NPZ23" s="177"/>
      <c r="NQA23" s="177"/>
      <c r="NQB23" s="177"/>
      <c r="NQC23" s="177"/>
      <c r="NQD23" s="177"/>
      <c r="NQE23" s="177"/>
      <c r="NQF23" s="177"/>
      <c r="NQG23" s="177"/>
      <c r="NQH23" s="177"/>
      <c r="NQI23" s="177"/>
      <c r="NQJ23" s="177"/>
      <c r="NQK23" s="177"/>
      <c r="NQL23" s="177"/>
      <c r="NQM23" s="177"/>
      <c r="NQN23" s="177"/>
      <c r="NQO23" s="177"/>
      <c r="NQP23" s="177"/>
      <c r="NQQ23" s="177"/>
      <c r="NQR23" s="177"/>
      <c r="NQS23" s="177"/>
      <c r="NQT23" s="177"/>
      <c r="NQU23" s="177"/>
      <c r="NQV23" s="177"/>
      <c r="NQW23" s="177"/>
      <c r="NQX23" s="177"/>
      <c r="NQY23" s="177"/>
      <c r="NQZ23" s="177"/>
      <c r="NRA23" s="177"/>
      <c r="NRB23" s="177"/>
      <c r="NRC23" s="177"/>
      <c r="NRD23" s="177"/>
      <c r="NRE23" s="177"/>
      <c r="NRF23" s="177"/>
      <c r="NRG23" s="177"/>
      <c r="NRH23" s="177"/>
      <c r="NRI23" s="177"/>
      <c r="NRJ23" s="177"/>
      <c r="NRK23" s="177"/>
      <c r="NRL23" s="177"/>
      <c r="NRM23" s="177"/>
      <c r="NRN23" s="177"/>
      <c r="NRO23" s="177"/>
      <c r="NRP23" s="177"/>
      <c r="NRQ23" s="177"/>
      <c r="NRR23" s="177"/>
      <c r="NRS23" s="177"/>
      <c r="NRT23" s="177"/>
      <c r="NRU23" s="177"/>
      <c r="NRV23" s="177"/>
      <c r="NRW23" s="177"/>
      <c r="NRX23" s="177"/>
      <c r="NRY23" s="177"/>
      <c r="NRZ23" s="177"/>
      <c r="NSA23" s="177"/>
      <c r="NSB23" s="177"/>
      <c r="NSC23" s="177"/>
      <c r="NSD23" s="177"/>
      <c r="NSE23" s="177"/>
      <c r="NSF23" s="177"/>
      <c r="NSG23" s="177"/>
      <c r="NSH23" s="177"/>
      <c r="NSI23" s="177"/>
      <c r="NSJ23" s="177"/>
      <c r="NSK23" s="177"/>
      <c r="NSL23" s="177"/>
      <c r="NSM23" s="177"/>
      <c r="NSN23" s="177"/>
      <c r="NSO23" s="177"/>
      <c r="NSP23" s="177"/>
      <c r="NSQ23" s="177"/>
      <c r="NSR23" s="177"/>
      <c r="NSS23" s="177"/>
      <c r="NST23" s="177"/>
      <c r="NSU23" s="177"/>
      <c r="NSV23" s="177"/>
      <c r="NSW23" s="177"/>
      <c r="NSX23" s="177"/>
      <c r="NSY23" s="177"/>
      <c r="NSZ23" s="177"/>
      <c r="NTA23" s="177"/>
      <c r="NTB23" s="177"/>
      <c r="NTC23" s="177"/>
      <c r="NTD23" s="177"/>
      <c r="NTE23" s="177"/>
      <c r="NTF23" s="177"/>
      <c r="NTG23" s="177"/>
      <c r="NTH23" s="177"/>
      <c r="NTI23" s="177"/>
      <c r="NTJ23" s="177"/>
      <c r="NTK23" s="177"/>
      <c r="NTL23" s="177"/>
      <c r="NTM23" s="177"/>
      <c r="NTN23" s="177"/>
      <c r="NTO23" s="177"/>
      <c r="NTP23" s="177"/>
      <c r="NTQ23" s="177"/>
      <c r="NTR23" s="177"/>
      <c r="NTS23" s="177"/>
      <c r="NTT23" s="177"/>
      <c r="NTU23" s="177"/>
      <c r="NTV23" s="177"/>
      <c r="NTW23" s="177"/>
      <c r="NTX23" s="177"/>
      <c r="NTY23" s="177"/>
      <c r="NTZ23" s="177"/>
      <c r="NUA23" s="177"/>
      <c r="NUB23" s="177"/>
      <c r="NUC23" s="177"/>
      <c r="NUD23" s="177"/>
      <c r="NUE23" s="177"/>
      <c r="NUF23" s="177"/>
      <c r="NUG23" s="177"/>
      <c r="NUH23" s="177"/>
      <c r="NUI23" s="177"/>
      <c r="NUJ23" s="177"/>
      <c r="NUK23" s="177"/>
      <c r="NUL23" s="177"/>
      <c r="NUM23" s="177"/>
      <c r="NUN23" s="177"/>
      <c r="NUO23" s="177"/>
      <c r="NUP23" s="177"/>
      <c r="NUQ23" s="177"/>
      <c r="NUR23" s="177"/>
      <c r="NUS23" s="177"/>
      <c r="NUT23" s="177"/>
      <c r="NUU23" s="177"/>
      <c r="NUV23" s="177"/>
      <c r="NUW23" s="177"/>
      <c r="NUX23" s="177"/>
      <c r="NUY23" s="177"/>
      <c r="NUZ23" s="177"/>
      <c r="NVA23" s="177"/>
      <c r="NVB23" s="177"/>
      <c r="NVC23" s="177"/>
      <c r="NVD23" s="177"/>
      <c r="NVE23" s="177"/>
      <c r="NVF23" s="177"/>
      <c r="NVG23" s="177"/>
      <c r="NVH23" s="177"/>
      <c r="NVI23" s="177"/>
      <c r="NVJ23" s="177"/>
      <c r="NVK23" s="177"/>
      <c r="NVL23" s="177"/>
      <c r="NVM23" s="177"/>
      <c r="NVN23" s="177"/>
      <c r="NVO23" s="177"/>
      <c r="NVP23" s="177"/>
      <c r="NVQ23" s="177"/>
      <c r="NVR23" s="177"/>
      <c r="NVS23" s="177"/>
      <c r="NVT23" s="177"/>
      <c r="NVU23" s="177"/>
      <c r="NVV23" s="177"/>
      <c r="NVW23" s="177"/>
      <c r="NVX23" s="177"/>
      <c r="NVY23" s="177"/>
      <c r="NVZ23" s="177"/>
      <c r="NWA23" s="177"/>
      <c r="NWB23" s="177"/>
      <c r="NWC23" s="177"/>
      <c r="NWD23" s="177"/>
      <c r="NWE23" s="177"/>
      <c r="NWF23" s="177"/>
      <c r="NWG23" s="177"/>
      <c r="NWH23" s="177"/>
      <c r="NWI23" s="177"/>
      <c r="NWJ23" s="177"/>
      <c r="NWK23" s="177"/>
      <c r="NWL23" s="177"/>
      <c r="NWM23" s="177"/>
      <c r="NWN23" s="177"/>
      <c r="NWO23" s="177"/>
      <c r="NWP23" s="177"/>
      <c r="NWQ23" s="177"/>
      <c r="NWR23" s="177"/>
      <c r="NWS23" s="177"/>
      <c r="NWT23" s="177"/>
      <c r="NWU23" s="177"/>
      <c r="NWV23" s="177"/>
      <c r="NWW23" s="177"/>
      <c r="NWX23" s="177"/>
      <c r="NWY23" s="177"/>
      <c r="NWZ23" s="177"/>
      <c r="NXA23" s="177"/>
      <c r="NXB23" s="177"/>
      <c r="NXC23" s="177"/>
      <c r="NXD23" s="177"/>
      <c r="NXE23" s="177"/>
      <c r="NXF23" s="177"/>
      <c r="NXG23" s="177"/>
      <c r="NXH23" s="177"/>
      <c r="NXI23" s="177"/>
      <c r="NXJ23" s="177"/>
      <c r="NXK23" s="177"/>
      <c r="NXL23" s="177"/>
      <c r="NXM23" s="177"/>
      <c r="NXN23" s="177"/>
      <c r="NXO23" s="177"/>
      <c r="NXP23" s="177"/>
      <c r="NXQ23" s="177"/>
      <c r="NXR23" s="177"/>
      <c r="NXS23" s="177"/>
      <c r="NXT23" s="177"/>
      <c r="NXU23" s="177"/>
      <c r="NXV23" s="177"/>
      <c r="NXW23" s="177"/>
      <c r="NXX23" s="177"/>
      <c r="NXY23" s="177"/>
      <c r="NXZ23" s="177"/>
      <c r="NYA23" s="177"/>
      <c r="NYB23" s="177"/>
      <c r="NYC23" s="177"/>
      <c r="NYD23" s="177"/>
      <c r="NYE23" s="177"/>
      <c r="NYF23" s="177"/>
      <c r="NYG23" s="177"/>
      <c r="NYH23" s="177"/>
      <c r="NYI23" s="177"/>
      <c r="NYJ23" s="177"/>
      <c r="NYK23" s="177"/>
      <c r="NYL23" s="177"/>
      <c r="NYM23" s="177"/>
      <c r="NYN23" s="177"/>
      <c r="NYO23" s="177"/>
      <c r="NYP23" s="177"/>
      <c r="NYQ23" s="177"/>
      <c r="NYR23" s="177"/>
      <c r="NYS23" s="177"/>
      <c r="NYT23" s="177"/>
      <c r="NYU23" s="177"/>
      <c r="NYV23" s="177"/>
      <c r="NYW23" s="177"/>
      <c r="NYX23" s="177"/>
      <c r="NYY23" s="177"/>
      <c r="NYZ23" s="177"/>
      <c r="NZA23" s="177"/>
      <c r="NZB23" s="177"/>
      <c r="NZC23" s="177"/>
      <c r="NZD23" s="177"/>
      <c r="NZE23" s="177"/>
      <c r="NZF23" s="177"/>
      <c r="NZG23" s="177"/>
      <c r="NZH23" s="177"/>
      <c r="NZI23" s="177"/>
      <c r="NZJ23" s="177"/>
      <c r="NZK23" s="177"/>
      <c r="NZL23" s="177"/>
      <c r="NZM23" s="177"/>
      <c r="NZN23" s="177"/>
      <c r="NZO23" s="177"/>
      <c r="NZP23" s="177"/>
      <c r="NZQ23" s="177"/>
      <c r="NZR23" s="177"/>
      <c r="NZS23" s="177"/>
      <c r="NZT23" s="177"/>
      <c r="NZU23" s="177"/>
      <c r="NZV23" s="177"/>
      <c r="NZW23" s="177"/>
      <c r="NZX23" s="177"/>
      <c r="NZY23" s="177"/>
      <c r="NZZ23" s="177"/>
      <c r="OAA23" s="177"/>
      <c r="OAB23" s="177"/>
      <c r="OAC23" s="177"/>
      <c r="OAD23" s="177"/>
      <c r="OAE23" s="177"/>
      <c r="OAF23" s="177"/>
      <c r="OAG23" s="177"/>
      <c r="OAH23" s="177"/>
      <c r="OAI23" s="177"/>
      <c r="OAJ23" s="177"/>
      <c r="OAK23" s="177"/>
      <c r="OAL23" s="177"/>
      <c r="OAM23" s="177"/>
      <c r="OAN23" s="177"/>
      <c r="OAO23" s="177"/>
      <c r="OAP23" s="177"/>
      <c r="OAQ23" s="177"/>
      <c r="OAR23" s="177"/>
      <c r="OAS23" s="177"/>
      <c r="OAT23" s="177"/>
      <c r="OAU23" s="177"/>
      <c r="OAV23" s="177"/>
      <c r="OAW23" s="177"/>
      <c r="OAX23" s="177"/>
      <c r="OAY23" s="177"/>
      <c r="OAZ23" s="177"/>
      <c r="OBA23" s="177"/>
      <c r="OBB23" s="177"/>
      <c r="OBC23" s="177"/>
      <c r="OBD23" s="177"/>
      <c r="OBE23" s="177"/>
      <c r="OBF23" s="177"/>
      <c r="OBG23" s="177"/>
      <c r="OBH23" s="177"/>
      <c r="OBI23" s="177"/>
      <c r="OBJ23" s="177"/>
      <c r="OBK23" s="177"/>
      <c r="OBL23" s="177"/>
      <c r="OBM23" s="177"/>
      <c r="OBN23" s="177"/>
      <c r="OBO23" s="177"/>
      <c r="OBP23" s="177"/>
      <c r="OBQ23" s="177"/>
      <c r="OBR23" s="177"/>
      <c r="OBS23" s="177"/>
      <c r="OBT23" s="177"/>
      <c r="OBU23" s="177"/>
      <c r="OBV23" s="177"/>
      <c r="OBW23" s="177"/>
      <c r="OBX23" s="177"/>
      <c r="OBY23" s="177"/>
      <c r="OBZ23" s="177"/>
      <c r="OCA23" s="177"/>
      <c r="OCB23" s="177"/>
      <c r="OCC23" s="177"/>
      <c r="OCD23" s="177"/>
      <c r="OCE23" s="177"/>
      <c r="OCF23" s="177"/>
      <c r="OCG23" s="177"/>
      <c r="OCH23" s="177"/>
      <c r="OCI23" s="177"/>
      <c r="OCJ23" s="177"/>
      <c r="OCK23" s="177"/>
      <c r="OCL23" s="177"/>
      <c r="OCM23" s="177"/>
      <c r="OCN23" s="177"/>
      <c r="OCO23" s="177"/>
      <c r="OCP23" s="177"/>
      <c r="OCQ23" s="177"/>
      <c r="OCR23" s="177"/>
      <c r="OCS23" s="177"/>
      <c r="OCT23" s="177"/>
      <c r="OCU23" s="177"/>
      <c r="OCV23" s="177"/>
      <c r="OCW23" s="177"/>
      <c r="OCX23" s="177"/>
      <c r="OCY23" s="177"/>
      <c r="OCZ23" s="177"/>
      <c r="ODA23" s="177"/>
      <c r="ODB23" s="177"/>
      <c r="ODC23" s="177"/>
      <c r="ODD23" s="177"/>
      <c r="ODE23" s="177"/>
      <c r="ODF23" s="177"/>
      <c r="ODG23" s="177"/>
      <c r="ODH23" s="177"/>
      <c r="ODI23" s="177"/>
      <c r="ODJ23" s="177"/>
      <c r="ODK23" s="177"/>
      <c r="ODL23" s="177"/>
      <c r="ODM23" s="177"/>
      <c r="ODN23" s="177"/>
      <c r="ODO23" s="177"/>
      <c r="ODP23" s="177"/>
      <c r="ODQ23" s="177"/>
      <c r="ODR23" s="177"/>
      <c r="ODS23" s="177"/>
      <c r="ODT23" s="177"/>
      <c r="ODU23" s="177"/>
      <c r="ODV23" s="177"/>
      <c r="ODW23" s="177"/>
      <c r="ODX23" s="177"/>
      <c r="ODY23" s="177"/>
      <c r="ODZ23" s="177"/>
      <c r="OEA23" s="177"/>
      <c r="OEB23" s="177"/>
      <c r="OEC23" s="177"/>
      <c r="OED23" s="177"/>
      <c r="OEE23" s="177"/>
      <c r="OEF23" s="177"/>
      <c r="OEG23" s="177"/>
      <c r="OEH23" s="177"/>
      <c r="OEI23" s="177"/>
      <c r="OEJ23" s="177"/>
      <c r="OEK23" s="177"/>
      <c r="OEL23" s="177"/>
      <c r="OEM23" s="177"/>
      <c r="OEN23" s="177"/>
      <c r="OEO23" s="177"/>
      <c r="OEP23" s="177"/>
      <c r="OEQ23" s="177"/>
      <c r="OER23" s="177"/>
      <c r="OES23" s="177"/>
      <c r="OET23" s="177"/>
      <c r="OEU23" s="177"/>
      <c r="OEV23" s="177"/>
      <c r="OEW23" s="177"/>
      <c r="OEX23" s="177"/>
      <c r="OEY23" s="177"/>
      <c r="OEZ23" s="177"/>
      <c r="OFA23" s="177"/>
      <c r="OFB23" s="177"/>
      <c r="OFC23" s="177"/>
      <c r="OFD23" s="177"/>
      <c r="OFE23" s="177"/>
      <c r="OFF23" s="177"/>
      <c r="OFG23" s="177"/>
      <c r="OFH23" s="177"/>
      <c r="OFI23" s="177"/>
      <c r="OFJ23" s="177"/>
      <c r="OFK23" s="177"/>
      <c r="OFL23" s="177"/>
      <c r="OFM23" s="177"/>
      <c r="OFN23" s="177"/>
      <c r="OFO23" s="177"/>
      <c r="OFP23" s="177"/>
      <c r="OFQ23" s="177"/>
      <c r="OFR23" s="177"/>
      <c r="OFS23" s="177"/>
      <c r="OFT23" s="177"/>
      <c r="OFU23" s="177"/>
      <c r="OFV23" s="177"/>
      <c r="OFW23" s="177"/>
      <c r="OFX23" s="177"/>
      <c r="OFY23" s="177"/>
      <c r="OFZ23" s="177"/>
      <c r="OGA23" s="177"/>
      <c r="OGB23" s="177"/>
      <c r="OGC23" s="177"/>
      <c r="OGD23" s="177"/>
      <c r="OGE23" s="177"/>
      <c r="OGF23" s="177"/>
      <c r="OGG23" s="177"/>
      <c r="OGH23" s="177"/>
      <c r="OGI23" s="177"/>
      <c r="OGJ23" s="177"/>
      <c r="OGK23" s="177"/>
      <c r="OGL23" s="177"/>
      <c r="OGM23" s="177"/>
      <c r="OGN23" s="177"/>
      <c r="OGO23" s="177"/>
      <c r="OGP23" s="177"/>
      <c r="OGQ23" s="177"/>
      <c r="OGR23" s="177"/>
      <c r="OGS23" s="177"/>
      <c r="OGT23" s="177"/>
      <c r="OGU23" s="177"/>
      <c r="OGV23" s="177"/>
      <c r="OGW23" s="177"/>
      <c r="OGX23" s="177"/>
      <c r="OGY23" s="177"/>
      <c r="OGZ23" s="177"/>
      <c r="OHA23" s="177"/>
      <c r="OHB23" s="177"/>
      <c r="OHC23" s="177"/>
      <c r="OHD23" s="177"/>
      <c r="OHE23" s="177"/>
      <c r="OHF23" s="177"/>
      <c r="OHG23" s="177"/>
      <c r="OHH23" s="177"/>
      <c r="OHI23" s="177"/>
      <c r="OHJ23" s="177"/>
      <c r="OHK23" s="177"/>
      <c r="OHL23" s="177"/>
      <c r="OHM23" s="177"/>
      <c r="OHN23" s="177"/>
      <c r="OHO23" s="177"/>
      <c r="OHP23" s="177"/>
      <c r="OHQ23" s="177"/>
      <c r="OHR23" s="177"/>
      <c r="OHS23" s="177"/>
      <c r="OHT23" s="177"/>
      <c r="OHU23" s="177"/>
      <c r="OHV23" s="177"/>
      <c r="OHW23" s="177"/>
      <c r="OHX23" s="177"/>
      <c r="OHY23" s="177"/>
      <c r="OHZ23" s="177"/>
      <c r="OIA23" s="177"/>
      <c r="OIB23" s="177"/>
      <c r="OIC23" s="177"/>
      <c r="OID23" s="177"/>
      <c r="OIE23" s="177"/>
      <c r="OIF23" s="177"/>
      <c r="OIG23" s="177"/>
      <c r="OIH23" s="177"/>
      <c r="OII23" s="177"/>
      <c r="OIJ23" s="177"/>
      <c r="OIK23" s="177"/>
      <c r="OIL23" s="177"/>
      <c r="OIM23" s="177"/>
      <c r="OIN23" s="177"/>
      <c r="OIO23" s="177"/>
      <c r="OIP23" s="177"/>
      <c r="OIQ23" s="177"/>
      <c r="OIR23" s="177"/>
      <c r="OIS23" s="177"/>
      <c r="OIT23" s="177"/>
      <c r="OIU23" s="177"/>
      <c r="OIV23" s="177"/>
      <c r="OIW23" s="177"/>
      <c r="OIX23" s="177"/>
      <c r="OIY23" s="177"/>
      <c r="OIZ23" s="177"/>
      <c r="OJA23" s="177"/>
      <c r="OJB23" s="177"/>
      <c r="OJC23" s="177"/>
      <c r="OJD23" s="177"/>
      <c r="OJE23" s="177"/>
      <c r="OJF23" s="177"/>
      <c r="OJG23" s="177"/>
      <c r="OJH23" s="177"/>
      <c r="OJI23" s="177"/>
      <c r="OJJ23" s="177"/>
      <c r="OJK23" s="177"/>
      <c r="OJL23" s="177"/>
      <c r="OJM23" s="177"/>
      <c r="OJN23" s="177"/>
      <c r="OJO23" s="177"/>
      <c r="OJP23" s="177"/>
      <c r="OJQ23" s="177"/>
      <c r="OJR23" s="177"/>
      <c r="OJS23" s="177"/>
      <c r="OJT23" s="177"/>
      <c r="OJU23" s="177"/>
      <c r="OJV23" s="177"/>
      <c r="OJW23" s="177"/>
      <c r="OJX23" s="177"/>
      <c r="OJY23" s="177"/>
      <c r="OJZ23" s="177"/>
      <c r="OKA23" s="177"/>
      <c r="OKB23" s="177"/>
      <c r="OKC23" s="177"/>
      <c r="OKD23" s="177"/>
      <c r="OKE23" s="177"/>
      <c r="OKF23" s="177"/>
      <c r="OKG23" s="177"/>
      <c r="OKH23" s="177"/>
      <c r="OKI23" s="177"/>
      <c r="OKJ23" s="177"/>
      <c r="OKK23" s="177"/>
      <c r="OKL23" s="177"/>
      <c r="OKM23" s="177"/>
      <c r="OKN23" s="177"/>
      <c r="OKO23" s="177"/>
      <c r="OKP23" s="177"/>
      <c r="OKQ23" s="177"/>
      <c r="OKR23" s="177"/>
      <c r="OKS23" s="177"/>
      <c r="OKT23" s="177"/>
      <c r="OKU23" s="177"/>
      <c r="OKV23" s="177"/>
      <c r="OKW23" s="177"/>
      <c r="OKX23" s="177"/>
      <c r="OKY23" s="177"/>
      <c r="OKZ23" s="177"/>
      <c r="OLA23" s="177"/>
      <c r="OLB23" s="177"/>
      <c r="OLC23" s="177"/>
      <c r="OLD23" s="177"/>
      <c r="OLE23" s="177"/>
      <c r="OLF23" s="177"/>
      <c r="OLG23" s="177"/>
      <c r="OLH23" s="177"/>
      <c r="OLI23" s="177"/>
      <c r="OLJ23" s="177"/>
      <c r="OLK23" s="177"/>
      <c r="OLL23" s="177"/>
      <c r="OLM23" s="177"/>
      <c r="OLN23" s="177"/>
      <c r="OLO23" s="177"/>
      <c r="OLP23" s="177"/>
      <c r="OLQ23" s="177"/>
      <c r="OLR23" s="177"/>
      <c r="OLS23" s="177"/>
      <c r="OLT23" s="177"/>
      <c r="OLU23" s="177"/>
      <c r="OLV23" s="177"/>
      <c r="OLW23" s="177"/>
      <c r="OLX23" s="177"/>
      <c r="OLY23" s="177"/>
      <c r="OLZ23" s="177"/>
      <c r="OMA23" s="177"/>
      <c r="OMB23" s="177"/>
      <c r="OMC23" s="177"/>
      <c r="OMD23" s="177"/>
      <c r="OME23" s="177"/>
      <c r="OMF23" s="177"/>
      <c r="OMG23" s="177"/>
      <c r="OMH23" s="177"/>
      <c r="OMI23" s="177"/>
      <c r="OMJ23" s="177"/>
      <c r="OMK23" s="177"/>
      <c r="OML23" s="177"/>
      <c r="OMM23" s="177"/>
      <c r="OMN23" s="177"/>
      <c r="OMO23" s="177"/>
      <c r="OMP23" s="177"/>
      <c r="OMQ23" s="177"/>
      <c r="OMR23" s="177"/>
      <c r="OMS23" s="177"/>
      <c r="OMT23" s="177"/>
      <c r="OMU23" s="177"/>
      <c r="OMV23" s="177"/>
      <c r="OMW23" s="177"/>
      <c r="OMX23" s="177"/>
      <c r="OMY23" s="177"/>
      <c r="OMZ23" s="177"/>
      <c r="ONA23" s="177"/>
      <c r="ONB23" s="177"/>
      <c r="ONC23" s="177"/>
      <c r="OND23" s="177"/>
      <c r="ONE23" s="177"/>
      <c r="ONF23" s="177"/>
      <c r="ONG23" s="177"/>
      <c r="ONH23" s="177"/>
      <c r="ONI23" s="177"/>
      <c r="ONJ23" s="177"/>
      <c r="ONK23" s="177"/>
      <c r="ONL23" s="177"/>
      <c r="ONM23" s="177"/>
      <c r="ONN23" s="177"/>
      <c r="ONO23" s="177"/>
      <c r="ONP23" s="177"/>
      <c r="ONQ23" s="177"/>
      <c r="ONR23" s="177"/>
      <c r="ONS23" s="177"/>
      <c r="ONT23" s="177"/>
      <c r="ONU23" s="177"/>
      <c r="ONV23" s="177"/>
      <c r="ONW23" s="177"/>
      <c r="ONX23" s="177"/>
      <c r="ONY23" s="177"/>
      <c r="ONZ23" s="177"/>
      <c r="OOA23" s="177"/>
      <c r="OOB23" s="177"/>
      <c r="OOC23" s="177"/>
      <c r="OOD23" s="177"/>
      <c r="OOE23" s="177"/>
      <c r="OOF23" s="177"/>
      <c r="OOG23" s="177"/>
      <c r="OOH23" s="177"/>
      <c r="OOI23" s="177"/>
      <c r="OOJ23" s="177"/>
      <c r="OOK23" s="177"/>
      <c r="OOL23" s="177"/>
      <c r="OOM23" s="177"/>
      <c r="OON23" s="177"/>
      <c r="OOO23" s="177"/>
      <c r="OOP23" s="177"/>
      <c r="OOQ23" s="177"/>
      <c r="OOR23" s="177"/>
      <c r="OOS23" s="177"/>
      <c r="OOT23" s="177"/>
      <c r="OOU23" s="177"/>
      <c r="OOV23" s="177"/>
      <c r="OOW23" s="177"/>
      <c r="OOX23" s="177"/>
      <c r="OOY23" s="177"/>
      <c r="OOZ23" s="177"/>
      <c r="OPA23" s="177"/>
      <c r="OPB23" s="177"/>
      <c r="OPC23" s="177"/>
      <c r="OPD23" s="177"/>
      <c r="OPE23" s="177"/>
      <c r="OPF23" s="177"/>
      <c r="OPG23" s="177"/>
      <c r="OPH23" s="177"/>
      <c r="OPI23" s="177"/>
      <c r="OPJ23" s="177"/>
      <c r="OPK23" s="177"/>
      <c r="OPL23" s="177"/>
      <c r="OPM23" s="177"/>
      <c r="OPN23" s="177"/>
      <c r="OPO23" s="177"/>
      <c r="OPP23" s="177"/>
      <c r="OPQ23" s="177"/>
      <c r="OPR23" s="177"/>
      <c r="OPS23" s="177"/>
      <c r="OPT23" s="177"/>
      <c r="OPU23" s="177"/>
      <c r="OPV23" s="177"/>
      <c r="OPW23" s="177"/>
      <c r="OPX23" s="177"/>
      <c r="OPY23" s="177"/>
      <c r="OPZ23" s="177"/>
      <c r="OQA23" s="177"/>
      <c r="OQB23" s="177"/>
      <c r="OQC23" s="177"/>
      <c r="OQD23" s="177"/>
      <c r="OQE23" s="177"/>
      <c r="OQF23" s="177"/>
      <c r="OQG23" s="177"/>
      <c r="OQH23" s="177"/>
      <c r="OQI23" s="177"/>
      <c r="OQJ23" s="177"/>
      <c r="OQK23" s="177"/>
      <c r="OQL23" s="177"/>
      <c r="OQM23" s="177"/>
      <c r="OQN23" s="177"/>
      <c r="OQO23" s="177"/>
      <c r="OQP23" s="177"/>
      <c r="OQQ23" s="177"/>
      <c r="OQR23" s="177"/>
      <c r="OQS23" s="177"/>
      <c r="OQT23" s="177"/>
      <c r="OQU23" s="177"/>
      <c r="OQV23" s="177"/>
      <c r="OQW23" s="177"/>
      <c r="OQX23" s="177"/>
      <c r="OQY23" s="177"/>
      <c r="OQZ23" s="177"/>
      <c r="ORA23" s="177"/>
      <c r="ORB23" s="177"/>
      <c r="ORC23" s="177"/>
      <c r="ORD23" s="177"/>
      <c r="ORE23" s="177"/>
      <c r="ORF23" s="177"/>
      <c r="ORG23" s="177"/>
      <c r="ORH23" s="177"/>
      <c r="ORI23" s="177"/>
      <c r="ORJ23" s="177"/>
      <c r="ORK23" s="177"/>
      <c r="ORL23" s="177"/>
      <c r="ORM23" s="177"/>
      <c r="ORN23" s="177"/>
      <c r="ORO23" s="177"/>
      <c r="ORP23" s="177"/>
      <c r="ORQ23" s="177"/>
      <c r="ORR23" s="177"/>
      <c r="ORS23" s="177"/>
      <c r="ORT23" s="177"/>
      <c r="ORU23" s="177"/>
      <c r="ORV23" s="177"/>
      <c r="ORW23" s="177"/>
      <c r="ORX23" s="177"/>
      <c r="ORY23" s="177"/>
      <c r="ORZ23" s="177"/>
      <c r="OSA23" s="177"/>
      <c r="OSB23" s="177"/>
      <c r="OSC23" s="177"/>
      <c r="OSD23" s="177"/>
      <c r="OSE23" s="177"/>
      <c r="OSF23" s="177"/>
      <c r="OSG23" s="177"/>
      <c r="OSH23" s="177"/>
      <c r="OSI23" s="177"/>
      <c r="OSJ23" s="177"/>
      <c r="OSK23" s="177"/>
      <c r="OSL23" s="177"/>
      <c r="OSM23" s="177"/>
      <c r="OSN23" s="177"/>
      <c r="OSO23" s="177"/>
      <c r="OSP23" s="177"/>
      <c r="OSQ23" s="177"/>
      <c r="OSR23" s="177"/>
      <c r="OSS23" s="177"/>
      <c r="OST23" s="177"/>
      <c r="OSU23" s="177"/>
      <c r="OSV23" s="177"/>
      <c r="OSW23" s="177"/>
      <c r="OSX23" s="177"/>
      <c r="OSY23" s="177"/>
      <c r="OSZ23" s="177"/>
      <c r="OTA23" s="177"/>
      <c r="OTB23" s="177"/>
      <c r="OTC23" s="177"/>
      <c r="OTD23" s="177"/>
      <c r="OTE23" s="177"/>
      <c r="OTF23" s="177"/>
      <c r="OTG23" s="177"/>
      <c r="OTH23" s="177"/>
      <c r="OTI23" s="177"/>
      <c r="OTJ23" s="177"/>
      <c r="OTK23" s="177"/>
      <c r="OTL23" s="177"/>
      <c r="OTM23" s="177"/>
      <c r="OTN23" s="177"/>
      <c r="OTO23" s="177"/>
      <c r="OTP23" s="177"/>
      <c r="OTQ23" s="177"/>
      <c r="OTR23" s="177"/>
      <c r="OTS23" s="177"/>
      <c r="OTT23" s="177"/>
      <c r="OTU23" s="177"/>
      <c r="OTV23" s="177"/>
      <c r="OTW23" s="177"/>
      <c r="OTX23" s="177"/>
      <c r="OTY23" s="177"/>
      <c r="OTZ23" s="177"/>
      <c r="OUA23" s="177"/>
      <c r="OUB23" s="177"/>
      <c r="OUC23" s="177"/>
      <c r="OUD23" s="177"/>
      <c r="OUE23" s="177"/>
      <c r="OUF23" s="177"/>
      <c r="OUG23" s="177"/>
      <c r="OUH23" s="177"/>
      <c r="OUI23" s="177"/>
      <c r="OUJ23" s="177"/>
      <c r="OUK23" s="177"/>
      <c r="OUL23" s="177"/>
      <c r="OUM23" s="177"/>
      <c r="OUN23" s="177"/>
      <c r="OUO23" s="177"/>
      <c r="OUP23" s="177"/>
      <c r="OUQ23" s="177"/>
      <c r="OUR23" s="177"/>
      <c r="OUS23" s="177"/>
      <c r="OUT23" s="177"/>
      <c r="OUU23" s="177"/>
      <c r="OUV23" s="177"/>
      <c r="OUW23" s="177"/>
      <c r="OUX23" s="177"/>
      <c r="OUY23" s="177"/>
      <c r="OUZ23" s="177"/>
      <c r="OVA23" s="177"/>
      <c r="OVB23" s="177"/>
      <c r="OVC23" s="177"/>
      <c r="OVD23" s="177"/>
      <c r="OVE23" s="177"/>
      <c r="OVF23" s="177"/>
      <c r="OVG23" s="177"/>
      <c r="OVH23" s="177"/>
      <c r="OVI23" s="177"/>
      <c r="OVJ23" s="177"/>
      <c r="OVK23" s="177"/>
      <c r="OVL23" s="177"/>
      <c r="OVM23" s="177"/>
      <c r="OVN23" s="177"/>
      <c r="OVO23" s="177"/>
      <c r="OVP23" s="177"/>
      <c r="OVQ23" s="177"/>
      <c r="OVR23" s="177"/>
      <c r="OVS23" s="177"/>
      <c r="OVT23" s="177"/>
      <c r="OVU23" s="177"/>
      <c r="OVV23" s="177"/>
      <c r="OVW23" s="177"/>
      <c r="OVX23" s="177"/>
      <c r="OVY23" s="177"/>
      <c r="OVZ23" s="177"/>
      <c r="OWA23" s="177"/>
      <c r="OWB23" s="177"/>
      <c r="OWC23" s="177"/>
      <c r="OWD23" s="177"/>
      <c r="OWE23" s="177"/>
      <c r="OWF23" s="177"/>
      <c r="OWG23" s="177"/>
      <c r="OWH23" s="177"/>
      <c r="OWI23" s="177"/>
      <c r="OWJ23" s="177"/>
      <c r="OWK23" s="177"/>
      <c r="OWL23" s="177"/>
      <c r="OWM23" s="177"/>
      <c r="OWN23" s="177"/>
      <c r="OWO23" s="177"/>
      <c r="OWP23" s="177"/>
      <c r="OWQ23" s="177"/>
      <c r="OWR23" s="177"/>
      <c r="OWS23" s="177"/>
      <c r="OWT23" s="177"/>
      <c r="OWU23" s="177"/>
      <c r="OWV23" s="177"/>
      <c r="OWW23" s="177"/>
      <c r="OWX23" s="177"/>
      <c r="OWY23" s="177"/>
      <c r="OWZ23" s="177"/>
      <c r="OXA23" s="177"/>
      <c r="OXB23" s="177"/>
      <c r="OXC23" s="177"/>
      <c r="OXD23" s="177"/>
      <c r="OXE23" s="177"/>
      <c r="OXF23" s="177"/>
      <c r="OXG23" s="177"/>
      <c r="OXH23" s="177"/>
      <c r="OXI23" s="177"/>
      <c r="OXJ23" s="177"/>
      <c r="OXK23" s="177"/>
      <c r="OXL23" s="177"/>
      <c r="OXM23" s="177"/>
      <c r="OXN23" s="177"/>
      <c r="OXO23" s="177"/>
      <c r="OXP23" s="177"/>
      <c r="OXQ23" s="177"/>
      <c r="OXR23" s="177"/>
      <c r="OXS23" s="177"/>
      <c r="OXT23" s="177"/>
      <c r="OXU23" s="177"/>
      <c r="OXV23" s="177"/>
      <c r="OXW23" s="177"/>
      <c r="OXX23" s="177"/>
      <c r="OXY23" s="177"/>
      <c r="OXZ23" s="177"/>
      <c r="OYA23" s="177"/>
      <c r="OYB23" s="177"/>
      <c r="OYC23" s="177"/>
      <c r="OYD23" s="177"/>
      <c r="OYE23" s="177"/>
      <c r="OYF23" s="177"/>
      <c r="OYG23" s="177"/>
      <c r="OYH23" s="177"/>
      <c r="OYI23" s="177"/>
      <c r="OYJ23" s="177"/>
      <c r="OYK23" s="177"/>
      <c r="OYL23" s="177"/>
      <c r="OYM23" s="177"/>
      <c r="OYN23" s="177"/>
      <c r="OYO23" s="177"/>
      <c r="OYP23" s="177"/>
      <c r="OYQ23" s="177"/>
      <c r="OYR23" s="177"/>
      <c r="OYS23" s="177"/>
      <c r="OYT23" s="177"/>
      <c r="OYU23" s="177"/>
      <c r="OYV23" s="177"/>
      <c r="OYW23" s="177"/>
      <c r="OYX23" s="177"/>
      <c r="OYY23" s="177"/>
      <c r="OYZ23" s="177"/>
      <c r="OZA23" s="177"/>
      <c r="OZB23" s="177"/>
      <c r="OZC23" s="177"/>
      <c r="OZD23" s="177"/>
      <c r="OZE23" s="177"/>
      <c r="OZF23" s="177"/>
      <c r="OZG23" s="177"/>
      <c r="OZH23" s="177"/>
      <c r="OZI23" s="177"/>
      <c r="OZJ23" s="177"/>
      <c r="OZK23" s="177"/>
      <c r="OZL23" s="177"/>
      <c r="OZM23" s="177"/>
      <c r="OZN23" s="177"/>
      <c r="OZO23" s="177"/>
      <c r="OZP23" s="177"/>
      <c r="OZQ23" s="177"/>
      <c r="OZR23" s="177"/>
      <c r="OZS23" s="177"/>
      <c r="OZT23" s="177"/>
      <c r="OZU23" s="177"/>
      <c r="OZV23" s="177"/>
      <c r="OZW23" s="177"/>
      <c r="OZX23" s="177"/>
      <c r="OZY23" s="177"/>
      <c r="OZZ23" s="177"/>
      <c r="PAA23" s="177"/>
      <c r="PAB23" s="177"/>
      <c r="PAC23" s="177"/>
      <c r="PAD23" s="177"/>
      <c r="PAE23" s="177"/>
      <c r="PAF23" s="177"/>
      <c r="PAG23" s="177"/>
      <c r="PAH23" s="177"/>
      <c r="PAI23" s="177"/>
      <c r="PAJ23" s="177"/>
      <c r="PAK23" s="177"/>
      <c r="PAL23" s="177"/>
      <c r="PAM23" s="177"/>
      <c r="PAN23" s="177"/>
      <c r="PAO23" s="177"/>
      <c r="PAP23" s="177"/>
      <c r="PAQ23" s="177"/>
      <c r="PAR23" s="177"/>
      <c r="PAS23" s="177"/>
      <c r="PAT23" s="177"/>
      <c r="PAU23" s="177"/>
      <c r="PAV23" s="177"/>
      <c r="PAW23" s="177"/>
      <c r="PAX23" s="177"/>
      <c r="PAY23" s="177"/>
      <c r="PAZ23" s="177"/>
      <c r="PBA23" s="177"/>
      <c r="PBB23" s="177"/>
      <c r="PBC23" s="177"/>
      <c r="PBD23" s="177"/>
      <c r="PBE23" s="177"/>
      <c r="PBF23" s="177"/>
      <c r="PBG23" s="177"/>
      <c r="PBH23" s="177"/>
      <c r="PBI23" s="177"/>
      <c r="PBJ23" s="177"/>
      <c r="PBK23" s="177"/>
      <c r="PBL23" s="177"/>
      <c r="PBM23" s="177"/>
      <c r="PBN23" s="177"/>
      <c r="PBO23" s="177"/>
      <c r="PBP23" s="177"/>
      <c r="PBQ23" s="177"/>
      <c r="PBR23" s="177"/>
      <c r="PBS23" s="177"/>
      <c r="PBT23" s="177"/>
      <c r="PBU23" s="177"/>
      <c r="PBV23" s="177"/>
      <c r="PBW23" s="177"/>
      <c r="PBX23" s="177"/>
      <c r="PBY23" s="177"/>
      <c r="PBZ23" s="177"/>
      <c r="PCA23" s="177"/>
      <c r="PCB23" s="177"/>
      <c r="PCC23" s="177"/>
      <c r="PCD23" s="177"/>
      <c r="PCE23" s="177"/>
      <c r="PCF23" s="177"/>
      <c r="PCG23" s="177"/>
      <c r="PCH23" s="177"/>
      <c r="PCI23" s="177"/>
      <c r="PCJ23" s="177"/>
      <c r="PCK23" s="177"/>
      <c r="PCL23" s="177"/>
      <c r="PCM23" s="177"/>
      <c r="PCN23" s="177"/>
      <c r="PCO23" s="177"/>
      <c r="PCP23" s="177"/>
      <c r="PCQ23" s="177"/>
      <c r="PCR23" s="177"/>
      <c r="PCS23" s="177"/>
      <c r="PCT23" s="177"/>
      <c r="PCU23" s="177"/>
      <c r="PCV23" s="177"/>
      <c r="PCW23" s="177"/>
      <c r="PCX23" s="177"/>
      <c r="PCY23" s="177"/>
      <c r="PCZ23" s="177"/>
      <c r="PDA23" s="177"/>
      <c r="PDB23" s="177"/>
      <c r="PDC23" s="177"/>
      <c r="PDD23" s="177"/>
      <c r="PDE23" s="177"/>
      <c r="PDF23" s="177"/>
      <c r="PDG23" s="177"/>
      <c r="PDH23" s="177"/>
      <c r="PDI23" s="177"/>
      <c r="PDJ23" s="177"/>
      <c r="PDK23" s="177"/>
      <c r="PDL23" s="177"/>
      <c r="PDM23" s="177"/>
      <c r="PDN23" s="177"/>
      <c r="PDO23" s="177"/>
      <c r="PDP23" s="177"/>
      <c r="PDQ23" s="177"/>
      <c r="PDR23" s="177"/>
      <c r="PDS23" s="177"/>
      <c r="PDT23" s="177"/>
      <c r="PDU23" s="177"/>
      <c r="PDV23" s="177"/>
      <c r="PDW23" s="177"/>
      <c r="PDX23" s="177"/>
      <c r="PDY23" s="177"/>
      <c r="PDZ23" s="177"/>
      <c r="PEA23" s="177"/>
      <c r="PEB23" s="177"/>
      <c r="PEC23" s="177"/>
      <c r="PED23" s="177"/>
      <c r="PEE23" s="177"/>
      <c r="PEF23" s="177"/>
      <c r="PEG23" s="177"/>
      <c r="PEH23" s="177"/>
      <c r="PEI23" s="177"/>
      <c r="PEJ23" s="177"/>
      <c r="PEK23" s="177"/>
      <c r="PEL23" s="177"/>
      <c r="PEM23" s="177"/>
      <c r="PEN23" s="177"/>
      <c r="PEO23" s="177"/>
      <c r="PEP23" s="177"/>
      <c r="PEQ23" s="177"/>
      <c r="PER23" s="177"/>
      <c r="PES23" s="177"/>
      <c r="PET23" s="177"/>
      <c r="PEU23" s="177"/>
      <c r="PEV23" s="177"/>
      <c r="PEW23" s="177"/>
      <c r="PEX23" s="177"/>
      <c r="PEY23" s="177"/>
      <c r="PEZ23" s="177"/>
      <c r="PFA23" s="177"/>
      <c r="PFB23" s="177"/>
      <c r="PFC23" s="177"/>
      <c r="PFD23" s="177"/>
      <c r="PFE23" s="177"/>
      <c r="PFF23" s="177"/>
      <c r="PFG23" s="177"/>
      <c r="PFH23" s="177"/>
      <c r="PFI23" s="177"/>
      <c r="PFJ23" s="177"/>
      <c r="PFK23" s="177"/>
      <c r="PFL23" s="177"/>
      <c r="PFM23" s="177"/>
      <c r="PFN23" s="177"/>
      <c r="PFO23" s="177"/>
      <c r="PFP23" s="177"/>
      <c r="PFQ23" s="177"/>
      <c r="PFR23" s="177"/>
      <c r="PFS23" s="177"/>
      <c r="PFT23" s="177"/>
      <c r="PFU23" s="177"/>
      <c r="PFV23" s="177"/>
      <c r="PFW23" s="177"/>
      <c r="PFX23" s="177"/>
      <c r="PFY23" s="177"/>
      <c r="PFZ23" s="177"/>
      <c r="PGA23" s="177"/>
      <c r="PGB23" s="177"/>
      <c r="PGC23" s="177"/>
      <c r="PGD23" s="177"/>
      <c r="PGE23" s="177"/>
      <c r="PGF23" s="177"/>
      <c r="PGG23" s="177"/>
      <c r="PGH23" s="177"/>
      <c r="PGI23" s="177"/>
      <c r="PGJ23" s="177"/>
      <c r="PGK23" s="177"/>
      <c r="PGL23" s="177"/>
      <c r="PGM23" s="177"/>
      <c r="PGN23" s="177"/>
      <c r="PGO23" s="177"/>
      <c r="PGP23" s="177"/>
      <c r="PGQ23" s="177"/>
      <c r="PGR23" s="177"/>
      <c r="PGS23" s="177"/>
      <c r="PGT23" s="177"/>
      <c r="PGU23" s="177"/>
      <c r="PGV23" s="177"/>
      <c r="PGW23" s="177"/>
      <c r="PGX23" s="177"/>
      <c r="PGY23" s="177"/>
      <c r="PGZ23" s="177"/>
      <c r="PHA23" s="177"/>
      <c r="PHB23" s="177"/>
      <c r="PHC23" s="177"/>
      <c r="PHD23" s="177"/>
      <c r="PHE23" s="177"/>
      <c r="PHF23" s="177"/>
      <c r="PHG23" s="177"/>
      <c r="PHH23" s="177"/>
      <c r="PHI23" s="177"/>
      <c r="PHJ23" s="177"/>
      <c r="PHK23" s="177"/>
      <c r="PHL23" s="177"/>
      <c r="PHM23" s="177"/>
      <c r="PHN23" s="177"/>
      <c r="PHO23" s="177"/>
      <c r="PHP23" s="177"/>
      <c r="PHQ23" s="177"/>
      <c r="PHR23" s="177"/>
      <c r="PHS23" s="177"/>
      <c r="PHT23" s="177"/>
      <c r="PHU23" s="177"/>
      <c r="PHV23" s="177"/>
      <c r="PHW23" s="177"/>
      <c r="PHX23" s="177"/>
      <c r="PHY23" s="177"/>
      <c r="PHZ23" s="177"/>
      <c r="PIA23" s="177"/>
      <c r="PIB23" s="177"/>
      <c r="PIC23" s="177"/>
      <c r="PID23" s="177"/>
      <c r="PIE23" s="177"/>
      <c r="PIF23" s="177"/>
      <c r="PIG23" s="177"/>
      <c r="PIH23" s="177"/>
      <c r="PII23" s="177"/>
      <c r="PIJ23" s="177"/>
      <c r="PIK23" s="177"/>
      <c r="PIL23" s="177"/>
      <c r="PIM23" s="177"/>
      <c r="PIN23" s="177"/>
      <c r="PIO23" s="177"/>
      <c r="PIP23" s="177"/>
      <c r="PIQ23" s="177"/>
      <c r="PIR23" s="177"/>
      <c r="PIS23" s="177"/>
      <c r="PIT23" s="177"/>
      <c r="PIU23" s="177"/>
      <c r="PIV23" s="177"/>
      <c r="PIW23" s="177"/>
      <c r="PIX23" s="177"/>
      <c r="PIY23" s="177"/>
      <c r="PIZ23" s="177"/>
      <c r="PJA23" s="177"/>
      <c r="PJB23" s="177"/>
      <c r="PJC23" s="177"/>
      <c r="PJD23" s="177"/>
      <c r="PJE23" s="177"/>
      <c r="PJF23" s="177"/>
      <c r="PJG23" s="177"/>
      <c r="PJH23" s="177"/>
      <c r="PJI23" s="177"/>
      <c r="PJJ23" s="177"/>
      <c r="PJK23" s="177"/>
      <c r="PJL23" s="177"/>
      <c r="PJM23" s="177"/>
      <c r="PJN23" s="177"/>
      <c r="PJO23" s="177"/>
      <c r="PJP23" s="177"/>
      <c r="PJQ23" s="177"/>
      <c r="PJR23" s="177"/>
      <c r="PJS23" s="177"/>
      <c r="PJT23" s="177"/>
      <c r="PJU23" s="177"/>
      <c r="PJV23" s="177"/>
      <c r="PJW23" s="177"/>
      <c r="PJX23" s="177"/>
      <c r="PJY23" s="177"/>
      <c r="PJZ23" s="177"/>
      <c r="PKA23" s="177"/>
      <c r="PKB23" s="177"/>
      <c r="PKC23" s="177"/>
      <c r="PKD23" s="177"/>
      <c r="PKE23" s="177"/>
      <c r="PKF23" s="177"/>
      <c r="PKG23" s="177"/>
      <c r="PKH23" s="177"/>
      <c r="PKI23" s="177"/>
      <c r="PKJ23" s="177"/>
      <c r="PKK23" s="177"/>
      <c r="PKL23" s="177"/>
      <c r="PKM23" s="177"/>
      <c r="PKN23" s="177"/>
      <c r="PKO23" s="177"/>
      <c r="PKP23" s="177"/>
      <c r="PKQ23" s="177"/>
      <c r="PKR23" s="177"/>
      <c r="PKS23" s="177"/>
      <c r="PKT23" s="177"/>
      <c r="PKU23" s="177"/>
      <c r="PKV23" s="177"/>
      <c r="PKW23" s="177"/>
      <c r="PKX23" s="177"/>
      <c r="PKY23" s="177"/>
      <c r="PKZ23" s="177"/>
      <c r="PLA23" s="177"/>
      <c r="PLB23" s="177"/>
      <c r="PLC23" s="177"/>
      <c r="PLD23" s="177"/>
      <c r="PLE23" s="177"/>
      <c r="PLF23" s="177"/>
      <c r="PLG23" s="177"/>
      <c r="PLH23" s="177"/>
      <c r="PLI23" s="177"/>
      <c r="PLJ23" s="177"/>
      <c r="PLK23" s="177"/>
      <c r="PLL23" s="177"/>
      <c r="PLM23" s="177"/>
      <c r="PLN23" s="177"/>
      <c r="PLO23" s="177"/>
      <c r="PLP23" s="177"/>
      <c r="PLQ23" s="177"/>
      <c r="PLR23" s="177"/>
      <c r="PLS23" s="177"/>
      <c r="PLT23" s="177"/>
      <c r="PLU23" s="177"/>
      <c r="PLV23" s="177"/>
      <c r="PLW23" s="177"/>
      <c r="PLX23" s="177"/>
      <c r="PLY23" s="177"/>
      <c r="PLZ23" s="177"/>
      <c r="PMA23" s="177"/>
      <c r="PMB23" s="177"/>
      <c r="PMC23" s="177"/>
      <c r="PMD23" s="177"/>
      <c r="PME23" s="177"/>
      <c r="PMF23" s="177"/>
      <c r="PMG23" s="177"/>
      <c r="PMH23" s="177"/>
      <c r="PMI23" s="177"/>
      <c r="PMJ23" s="177"/>
      <c r="PMK23" s="177"/>
      <c r="PML23" s="177"/>
      <c r="PMM23" s="177"/>
      <c r="PMN23" s="177"/>
      <c r="PMO23" s="177"/>
      <c r="PMP23" s="177"/>
      <c r="PMQ23" s="177"/>
      <c r="PMR23" s="177"/>
      <c r="PMS23" s="177"/>
      <c r="PMT23" s="177"/>
      <c r="PMU23" s="177"/>
      <c r="PMV23" s="177"/>
      <c r="PMW23" s="177"/>
      <c r="PMX23" s="177"/>
      <c r="PMY23" s="177"/>
      <c r="PMZ23" s="177"/>
      <c r="PNA23" s="177"/>
      <c r="PNB23" s="177"/>
      <c r="PNC23" s="177"/>
      <c r="PND23" s="177"/>
      <c r="PNE23" s="177"/>
      <c r="PNF23" s="177"/>
      <c r="PNG23" s="177"/>
      <c r="PNH23" s="177"/>
      <c r="PNI23" s="177"/>
      <c r="PNJ23" s="177"/>
      <c r="PNK23" s="177"/>
      <c r="PNL23" s="177"/>
      <c r="PNM23" s="177"/>
      <c r="PNN23" s="177"/>
      <c r="PNO23" s="177"/>
      <c r="PNP23" s="177"/>
      <c r="PNQ23" s="177"/>
      <c r="PNR23" s="177"/>
      <c r="PNS23" s="177"/>
      <c r="PNT23" s="177"/>
      <c r="PNU23" s="177"/>
      <c r="PNV23" s="177"/>
      <c r="PNW23" s="177"/>
      <c r="PNX23" s="177"/>
      <c r="PNY23" s="177"/>
      <c r="PNZ23" s="177"/>
      <c r="POA23" s="177"/>
      <c r="POB23" s="177"/>
      <c r="POC23" s="177"/>
      <c r="POD23" s="177"/>
      <c r="POE23" s="177"/>
      <c r="POF23" s="177"/>
      <c r="POG23" s="177"/>
      <c r="POH23" s="177"/>
      <c r="POI23" s="177"/>
      <c r="POJ23" s="177"/>
      <c r="POK23" s="177"/>
      <c r="POL23" s="177"/>
      <c r="POM23" s="177"/>
      <c r="PON23" s="177"/>
      <c r="POO23" s="177"/>
      <c r="POP23" s="177"/>
      <c r="POQ23" s="177"/>
      <c r="POR23" s="177"/>
      <c r="POS23" s="177"/>
      <c r="POT23" s="177"/>
      <c r="POU23" s="177"/>
      <c r="POV23" s="177"/>
      <c r="POW23" s="177"/>
      <c r="POX23" s="177"/>
      <c r="POY23" s="177"/>
      <c r="POZ23" s="177"/>
      <c r="PPA23" s="177"/>
      <c r="PPB23" s="177"/>
      <c r="PPC23" s="177"/>
      <c r="PPD23" s="177"/>
      <c r="PPE23" s="177"/>
      <c r="PPF23" s="177"/>
      <c r="PPG23" s="177"/>
      <c r="PPH23" s="177"/>
      <c r="PPI23" s="177"/>
      <c r="PPJ23" s="177"/>
      <c r="PPK23" s="177"/>
      <c r="PPL23" s="177"/>
      <c r="PPM23" s="177"/>
      <c r="PPN23" s="177"/>
      <c r="PPO23" s="177"/>
      <c r="PPP23" s="177"/>
      <c r="PPQ23" s="177"/>
      <c r="PPR23" s="177"/>
      <c r="PPS23" s="177"/>
      <c r="PPT23" s="177"/>
      <c r="PPU23" s="177"/>
      <c r="PPV23" s="177"/>
      <c r="PPW23" s="177"/>
      <c r="PPX23" s="177"/>
      <c r="PPY23" s="177"/>
      <c r="PPZ23" s="177"/>
      <c r="PQA23" s="177"/>
      <c r="PQB23" s="177"/>
      <c r="PQC23" s="177"/>
      <c r="PQD23" s="177"/>
      <c r="PQE23" s="177"/>
      <c r="PQF23" s="177"/>
      <c r="PQG23" s="177"/>
      <c r="PQH23" s="177"/>
      <c r="PQI23" s="177"/>
      <c r="PQJ23" s="177"/>
      <c r="PQK23" s="177"/>
      <c r="PQL23" s="177"/>
      <c r="PQM23" s="177"/>
      <c r="PQN23" s="177"/>
      <c r="PQO23" s="177"/>
      <c r="PQP23" s="177"/>
      <c r="PQQ23" s="177"/>
      <c r="PQR23" s="177"/>
      <c r="PQS23" s="177"/>
      <c r="PQT23" s="177"/>
      <c r="PQU23" s="177"/>
      <c r="PQV23" s="177"/>
      <c r="PQW23" s="177"/>
      <c r="PQX23" s="177"/>
      <c r="PQY23" s="177"/>
      <c r="PQZ23" s="177"/>
      <c r="PRA23" s="177"/>
      <c r="PRB23" s="177"/>
      <c r="PRC23" s="177"/>
      <c r="PRD23" s="177"/>
      <c r="PRE23" s="177"/>
      <c r="PRF23" s="177"/>
      <c r="PRG23" s="177"/>
      <c r="PRH23" s="177"/>
      <c r="PRI23" s="177"/>
      <c r="PRJ23" s="177"/>
      <c r="PRK23" s="177"/>
      <c r="PRL23" s="177"/>
      <c r="PRM23" s="177"/>
      <c r="PRN23" s="177"/>
      <c r="PRO23" s="177"/>
      <c r="PRP23" s="177"/>
      <c r="PRQ23" s="177"/>
      <c r="PRR23" s="177"/>
      <c r="PRS23" s="177"/>
      <c r="PRT23" s="177"/>
      <c r="PRU23" s="177"/>
      <c r="PRV23" s="177"/>
      <c r="PRW23" s="177"/>
      <c r="PRX23" s="177"/>
      <c r="PRY23" s="177"/>
      <c r="PRZ23" s="177"/>
      <c r="PSA23" s="177"/>
      <c r="PSB23" s="177"/>
      <c r="PSC23" s="177"/>
      <c r="PSD23" s="177"/>
      <c r="PSE23" s="177"/>
      <c r="PSF23" s="177"/>
      <c r="PSG23" s="177"/>
      <c r="PSH23" s="177"/>
      <c r="PSI23" s="177"/>
      <c r="PSJ23" s="177"/>
      <c r="PSK23" s="177"/>
      <c r="PSL23" s="177"/>
      <c r="PSM23" s="177"/>
      <c r="PSN23" s="177"/>
      <c r="PSO23" s="177"/>
      <c r="PSP23" s="177"/>
      <c r="PSQ23" s="177"/>
      <c r="PSR23" s="177"/>
      <c r="PSS23" s="177"/>
      <c r="PST23" s="177"/>
      <c r="PSU23" s="177"/>
      <c r="PSV23" s="177"/>
      <c r="PSW23" s="177"/>
      <c r="PSX23" s="177"/>
      <c r="PSY23" s="177"/>
      <c r="PSZ23" s="177"/>
      <c r="PTA23" s="177"/>
      <c r="PTB23" s="177"/>
      <c r="PTC23" s="177"/>
      <c r="PTD23" s="177"/>
      <c r="PTE23" s="177"/>
      <c r="PTF23" s="177"/>
      <c r="PTG23" s="177"/>
      <c r="PTH23" s="177"/>
      <c r="PTI23" s="177"/>
      <c r="PTJ23" s="177"/>
      <c r="PTK23" s="177"/>
      <c r="PTL23" s="177"/>
      <c r="PTM23" s="177"/>
      <c r="PTN23" s="177"/>
      <c r="PTO23" s="177"/>
      <c r="PTP23" s="177"/>
      <c r="PTQ23" s="177"/>
      <c r="PTR23" s="177"/>
      <c r="PTS23" s="177"/>
      <c r="PTT23" s="177"/>
      <c r="PTU23" s="177"/>
      <c r="PTV23" s="177"/>
      <c r="PTW23" s="177"/>
      <c r="PTX23" s="177"/>
      <c r="PTY23" s="177"/>
      <c r="PTZ23" s="177"/>
      <c r="PUA23" s="177"/>
      <c r="PUB23" s="177"/>
      <c r="PUC23" s="177"/>
      <c r="PUD23" s="177"/>
      <c r="PUE23" s="177"/>
      <c r="PUF23" s="177"/>
      <c r="PUG23" s="177"/>
      <c r="PUH23" s="177"/>
      <c r="PUI23" s="177"/>
      <c r="PUJ23" s="177"/>
      <c r="PUK23" s="177"/>
      <c r="PUL23" s="177"/>
      <c r="PUM23" s="177"/>
      <c r="PUN23" s="177"/>
      <c r="PUO23" s="177"/>
      <c r="PUP23" s="177"/>
      <c r="PUQ23" s="177"/>
      <c r="PUR23" s="177"/>
      <c r="PUS23" s="177"/>
      <c r="PUT23" s="177"/>
      <c r="PUU23" s="177"/>
      <c r="PUV23" s="177"/>
      <c r="PUW23" s="177"/>
      <c r="PUX23" s="177"/>
      <c r="PUY23" s="177"/>
      <c r="PUZ23" s="177"/>
      <c r="PVA23" s="177"/>
      <c r="PVB23" s="177"/>
      <c r="PVC23" s="177"/>
      <c r="PVD23" s="177"/>
      <c r="PVE23" s="177"/>
      <c r="PVF23" s="177"/>
      <c r="PVG23" s="177"/>
      <c r="PVH23" s="177"/>
      <c r="PVI23" s="177"/>
      <c r="PVJ23" s="177"/>
      <c r="PVK23" s="177"/>
      <c r="PVL23" s="177"/>
      <c r="PVM23" s="177"/>
      <c r="PVN23" s="177"/>
      <c r="PVO23" s="177"/>
      <c r="PVP23" s="177"/>
      <c r="PVQ23" s="177"/>
      <c r="PVR23" s="177"/>
      <c r="PVS23" s="177"/>
      <c r="PVT23" s="177"/>
      <c r="PVU23" s="177"/>
      <c r="PVV23" s="177"/>
      <c r="PVW23" s="177"/>
      <c r="PVX23" s="177"/>
      <c r="PVY23" s="177"/>
      <c r="PVZ23" s="177"/>
      <c r="PWA23" s="177"/>
      <c r="PWB23" s="177"/>
      <c r="PWC23" s="177"/>
      <c r="PWD23" s="177"/>
      <c r="PWE23" s="177"/>
      <c r="PWF23" s="177"/>
      <c r="PWG23" s="177"/>
      <c r="PWH23" s="177"/>
      <c r="PWI23" s="177"/>
      <c r="PWJ23" s="177"/>
      <c r="PWK23" s="177"/>
      <c r="PWL23" s="177"/>
      <c r="PWM23" s="177"/>
      <c r="PWN23" s="177"/>
      <c r="PWO23" s="177"/>
      <c r="PWP23" s="177"/>
      <c r="PWQ23" s="177"/>
      <c r="PWR23" s="177"/>
      <c r="PWS23" s="177"/>
      <c r="PWT23" s="177"/>
      <c r="PWU23" s="177"/>
      <c r="PWV23" s="177"/>
      <c r="PWW23" s="177"/>
      <c r="PWX23" s="177"/>
      <c r="PWY23" s="177"/>
      <c r="PWZ23" s="177"/>
      <c r="PXA23" s="177"/>
      <c r="PXB23" s="177"/>
      <c r="PXC23" s="177"/>
      <c r="PXD23" s="177"/>
      <c r="PXE23" s="177"/>
      <c r="PXF23" s="177"/>
      <c r="PXG23" s="177"/>
      <c r="PXH23" s="177"/>
      <c r="PXI23" s="177"/>
      <c r="PXJ23" s="177"/>
      <c r="PXK23" s="177"/>
      <c r="PXL23" s="177"/>
      <c r="PXM23" s="177"/>
      <c r="PXN23" s="177"/>
      <c r="PXO23" s="177"/>
      <c r="PXP23" s="177"/>
      <c r="PXQ23" s="177"/>
      <c r="PXR23" s="177"/>
      <c r="PXS23" s="177"/>
      <c r="PXT23" s="177"/>
      <c r="PXU23" s="177"/>
      <c r="PXV23" s="177"/>
      <c r="PXW23" s="177"/>
      <c r="PXX23" s="177"/>
      <c r="PXY23" s="177"/>
      <c r="PXZ23" s="177"/>
      <c r="PYA23" s="177"/>
      <c r="PYB23" s="177"/>
      <c r="PYC23" s="177"/>
      <c r="PYD23" s="177"/>
      <c r="PYE23" s="177"/>
      <c r="PYF23" s="177"/>
      <c r="PYG23" s="177"/>
      <c r="PYH23" s="177"/>
      <c r="PYI23" s="177"/>
      <c r="PYJ23" s="177"/>
      <c r="PYK23" s="177"/>
      <c r="PYL23" s="177"/>
      <c r="PYM23" s="177"/>
      <c r="PYN23" s="177"/>
      <c r="PYO23" s="177"/>
      <c r="PYP23" s="177"/>
      <c r="PYQ23" s="177"/>
      <c r="PYR23" s="177"/>
      <c r="PYS23" s="177"/>
      <c r="PYT23" s="177"/>
      <c r="PYU23" s="177"/>
      <c r="PYV23" s="177"/>
      <c r="PYW23" s="177"/>
      <c r="PYX23" s="177"/>
      <c r="PYY23" s="177"/>
      <c r="PYZ23" s="177"/>
      <c r="PZA23" s="177"/>
      <c r="PZB23" s="177"/>
      <c r="PZC23" s="177"/>
      <c r="PZD23" s="177"/>
      <c r="PZE23" s="177"/>
      <c r="PZF23" s="177"/>
      <c r="PZG23" s="177"/>
      <c r="PZH23" s="177"/>
      <c r="PZI23" s="177"/>
      <c r="PZJ23" s="177"/>
      <c r="PZK23" s="177"/>
      <c r="PZL23" s="177"/>
      <c r="PZM23" s="177"/>
      <c r="PZN23" s="177"/>
      <c r="PZO23" s="177"/>
      <c r="PZP23" s="177"/>
      <c r="PZQ23" s="177"/>
      <c r="PZR23" s="177"/>
      <c r="PZS23" s="177"/>
      <c r="PZT23" s="177"/>
      <c r="PZU23" s="177"/>
      <c r="PZV23" s="177"/>
      <c r="PZW23" s="177"/>
      <c r="PZX23" s="177"/>
      <c r="PZY23" s="177"/>
      <c r="PZZ23" s="177"/>
      <c r="QAA23" s="177"/>
      <c r="QAB23" s="177"/>
      <c r="QAC23" s="177"/>
      <c r="QAD23" s="177"/>
      <c r="QAE23" s="177"/>
      <c r="QAF23" s="177"/>
      <c r="QAG23" s="177"/>
      <c r="QAH23" s="177"/>
      <c r="QAI23" s="177"/>
      <c r="QAJ23" s="177"/>
      <c r="QAK23" s="177"/>
      <c r="QAL23" s="177"/>
      <c r="QAM23" s="177"/>
      <c r="QAN23" s="177"/>
      <c r="QAO23" s="177"/>
      <c r="QAP23" s="177"/>
      <c r="QAQ23" s="177"/>
      <c r="QAR23" s="177"/>
      <c r="QAS23" s="177"/>
      <c r="QAT23" s="177"/>
      <c r="QAU23" s="177"/>
      <c r="QAV23" s="177"/>
      <c r="QAW23" s="177"/>
      <c r="QAX23" s="177"/>
      <c r="QAY23" s="177"/>
      <c r="QAZ23" s="177"/>
      <c r="QBA23" s="177"/>
      <c r="QBB23" s="177"/>
      <c r="QBC23" s="177"/>
      <c r="QBD23" s="177"/>
      <c r="QBE23" s="177"/>
      <c r="QBF23" s="177"/>
      <c r="QBG23" s="177"/>
      <c r="QBH23" s="177"/>
      <c r="QBI23" s="177"/>
      <c r="QBJ23" s="177"/>
      <c r="QBK23" s="177"/>
      <c r="QBL23" s="177"/>
      <c r="QBM23" s="177"/>
      <c r="QBN23" s="177"/>
      <c r="QBO23" s="177"/>
      <c r="QBP23" s="177"/>
      <c r="QBQ23" s="177"/>
      <c r="QBR23" s="177"/>
      <c r="QBS23" s="177"/>
      <c r="QBT23" s="177"/>
      <c r="QBU23" s="177"/>
      <c r="QBV23" s="177"/>
      <c r="QBW23" s="177"/>
      <c r="QBX23" s="177"/>
      <c r="QBY23" s="177"/>
      <c r="QBZ23" s="177"/>
      <c r="QCA23" s="177"/>
      <c r="QCB23" s="177"/>
      <c r="QCC23" s="177"/>
      <c r="QCD23" s="177"/>
      <c r="QCE23" s="177"/>
      <c r="QCF23" s="177"/>
      <c r="QCG23" s="177"/>
      <c r="QCH23" s="177"/>
      <c r="QCI23" s="177"/>
      <c r="QCJ23" s="177"/>
      <c r="QCK23" s="177"/>
      <c r="QCL23" s="177"/>
      <c r="QCM23" s="177"/>
      <c r="QCN23" s="177"/>
      <c r="QCO23" s="177"/>
      <c r="QCP23" s="177"/>
      <c r="QCQ23" s="177"/>
      <c r="QCR23" s="177"/>
      <c r="QCS23" s="177"/>
      <c r="QCT23" s="177"/>
      <c r="QCU23" s="177"/>
      <c r="QCV23" s="177"/>
      <c r="QCW23" s="177"/>
      <c r="QCX23" s="177"/>
      <c r="QCY23" s="177"/>
      <c r="QCZ23" s="177"/>
      <c r="QDA23" s="177"/>
      <c r="QDB23" s="177"/>
      <c r="QDC23" s="177"/>
      <c r="QDD23" s="177"/>
      <c r="QDE23" s="177"/>
      <c r="QDF23" s="177"/>
      <c r="QDG23" s="177"/>
      <c r="QDH23" s="177"/>
      <c r="QDI23" s="177"/>
      <c r="QDJ23" s="177"/>
      <c r="QDK23" s="177"/>
      <c r="QDL23" s="177"/>
      <c r="QDM23" s="177"/>
      <c r="QDN23" s="177"/>
      <c r="QDO23" s="177"/>
      <c r="QDP23" s="177"/>
      <c r="QDQ23" s="177"/>
      <c r="QDR23" s="177"/>
      <c r="QDS23" s="177"/>
      <c r="QDT23" s="177"/>
      <c r="QDU23" s="177"/>
      <c r="QDV23" s="177"/>
      <c r="QDW23" s="177"/>
      <c r="QDX23" s="177"/>
      <c r="QDY23" s="177"/>
      <c r="QDZ23" s="177"/>
      <c r="QEA23" s="177"/>
      <c r="QEB23" s="177"/>
      <c r="QEC23" s="177"/>
      <c r="QED23" s="177"/>
      <c r="QEE23" s="177"/>
      <c r="QEF23" s="177"/>
      <c r="QEG23" s="177"/>
      <c r="QEH23" s="177"/>
      <c r="QEI23" s="177"/>
      <c r="QEJ23" s="177"/>
      <c r="QEK23" s="177"/>
      <c r="QEL23" s="177"/>
      <c r="QEM23" s="177"/>
      <c r="QEN23" s="177"/>
      <c r="QEO23" s="177"/>
      <c r="QEP23" s="177"/>
      <c r="QEQ23" s="177"/>
      <c r="QER23" s="177"/>
      <c r="QES23" s="177"/>
      <c r="QET23" s="177"/>
      <c r="QEU23" s="177"/>
      <c r="QEV23" s="177"/>
      <c r="QEW23" s="177"/>
      <c r="QEX23" s="177"/>
      <c r="QEY23" s="177"/>
      <c r="QEZ23" s="177"/>
      <c r="QFA23" s="177"/>
      <c r="QFB23" s="177"/>
      <c r="QFC23" s="177"/>
      <c r="QFD23" s="177"/>
      <c r="QFE23" s="177"/>
      <c r="QFF23" s="177"/>
      <c r="QFG23" s="177"/>
      <c r="QFH23" s="177"/>
      <c r="QFI23" s="177"/>
      <c r="QFJ23" s="177"/>
      <c r="QFK23" s="177"/>
      <c r="QFL23" s="177"/>
      <c r="QFM23" s="177"/>
      <c r="QFN23" s="177"/>
      <c r="QFO23" s="177"/>
      <c r="QFP23" s="177"/>
      <c r="QFQ23" s="177"/>
      <c r="QFR23" s="177"/>
      <c r="QFS23" s="177"/>
      <c r="QFT23" s="177"/>
      <c r="QFU23" s="177"/>
      <c r="QFV23" s="177"/>
      <c r="QFW23" s="177"/>
      <c r="QFX23" s="177"/>
      <c r="QFY23" s="177"/>
      <c r="QFZ23" s="177"/>
      <c r="QGA23" s="177"/>
      <c r="QGB23" s="177"/>
      <c r="QGC23" s="177"/>
      <c r="QGD23" s="177"/>
      <c r="QGE23" s="177"/>
      <c r="QGF23" s="177"/>
      <c r="QGG23" s="177"/>
      <c r="QGH23" s="177"/>
      <c r="QGI23" s="177"/>
      <c r="QGJ23" s="177"/>
      <c r="QGK23" s="177"/>
      <c r="QGL23" s="177"/>
      <c r="QGM23" s="177"/>
      <c r="QGN23" s="177"/>
      <c r="QGO23" s="177"/>
      <c r="QGP23" s="177"/>
      <c r="QGQ23" s="177"/>
      <c r="QGR23" s="177"/>
      <c r="QGS23" s="177"/>
      <c r="QGT23" s="177"/>
      <c r="QGU23" s="177"/>
      <c r="QGV23" s="177"/>
      <c r="QGW23" s="177"/>
      <c r="QGX23" s="177"/>
      <c r="QGY23" s="177"/>
      <c r="QGZ23" s="177"/>
      <c r="QHA23" s="177"/>
      <c r="QHB23" s="177"/>
      <c r="QHC23" s="177"/>
      <c r="QHD23" s="177"/>
      <c r="QHE23" s="177"/>
      <c r="QHF23" s="177"/>
      <c r="QHG23" s="177"/>
      <c r="QHH23" s="177"/>
      <c r="QHI23" s="177"/>
      <c r="QHJ23" s="177"/>
      <c r="QHK23" s="177"/>
      <c r="QHL23" s="177"/>
      <c r="QHM23" s="177"/>
      <c r="QHN23" s="177"/>
      <c r="QHO23" s="177"/>
      <c r="QHP23" s="177"/>
      <c r="QHQ23" s="177"/>
      <c r="QHR23" s="177"/>
      <c r="QHS23" s="177"/>
      <c r="QHT23" s="177"/>
      <c r="QHU23" s="177"/>
      <c r="QHV23" s="177"/>
      <c r="QHW23" s="177"/>
      <c r="QHX23" s="177"/>
      <c r="QHY23" s="177"/>
      <c r="QHZ23" s="177"/>
      <c r="QIA23" s="177"/>
      <c r="QIB23" s="177"/>
      <c r="QIC23" s="177"/>
      <c r="QID23" s="177"/>
      <c r="QIE23" s="177"/>
      <c r="QIF23" s="177"/>
      <c r="QIG23" s="177"/>
      <c r="QIH23" s="177"/>
      <c r="QII23" s="177"/>
      <c r="QIJ23" s="177"/>
      <c r="QIK23" s="177"/>
      <c r="QIL23" s="177"/>
      <c r="QIM23" s="177"/>
      <c r="QIN23" s="177"/>
      <c r="QIO23" s="177"/>
      <c r="QIP23" s="177"/>
      <c r="QIQ23" s="177"/>
      <c r="QIR23" s="177"/>
      <c r="QIS23" s="177"/>
      <c r="QIT23" s="177"/>
      <c r="QIU23" s="177"/>
      <c r="QIV23" s="177"/>
      <c r="QIW23" s="177"/>
      <c r="QIX23" s="177"/>
      <c r="QIY23" s="177"/>
      <c r="QIZ23" s="177"/>
      <c r="QJA23" s="177"/>
      <c r="QJB23" s="177"/>
      <c r="QJC23" s="177"/>
      <c r="QJD23" s="177"/>
      <c r="QJE23" s="177"/>
      <c r="QJF23" s="177"/>
      <c r="QJG23" s="177"/>
      <c r="QJH23" s="177"/>
      <c r="QJI23" s="177"/>
      <c r="QJJ23" s="177"/>
      <c r="QJK23" s="177"/>
      <c r="QJL23" s="177"/>
      <c r="QJM23" s="177"/>
      <c r="QJN23" s="177"/>
      <c r="QJO23" s="177"/>
      <c r="QJP23" s="177"/>
      <c r="QJQ23" s="177"/>
      <c r="QJR23" s="177"/>
      <c r="QJS23" s="177"/>
      <c r="QJT23" s="177"/>
      <c r="QJU23" s="177"/>
      <c r="QJV23" s="177"/>
      <c r="QJW23" s="177"/>
      <c r="QJX23" s="177"/>
      <c r="QJY23" s="177"/>
      <c r="QJZ23" s="177"/>
      <c r="QKA23" s="177"/>
      <c r="QKB23" s="177"/>
      <c r="QKC23" s="177"/>
      <c r="QKD23" s="177"/>
      <c r="QKE23" s="177"/>
      <c r="QKF23" s="177"/>
      <c r="QKG23" s="177"/>
      <c r="QKH23" s="177"/>
      <c r="QKI23" s="177"/>
      <c r="QKJ23" s="177"/>
      <c r="QKK23" s="177"/>
      <c r="QKL23" s="177"/>
      <c r="QKM23" s="177"/>
      <c r="QKN23" s="177"/>
      <c r="QKO23" s="177"/>
      <c r="QKP23" s="177"/>
      <c r="QKQ23" s="177"/>
      <c r="QKR23" s="177"/>
      <c r="QKS23" s="177"/>
      <c r="QKT23" s="177"/>
      <c r="QKU23" s="177"/>
      <c r="QKV23" s="177"/>
      <c r="QKW23" s="177"/>
      <c r="QKX23" s="177"/>
      <c r="QKY23" s="177"/>
      <c r="QKZ23" s="177"/>
      <c r="QLA23" s="177"/>
      <c r="QLB23" s="177"/>
      <c r="QLC23" s="177"/>
      <c r="QLD23" s="177"/>
      <c r="QLE23" s="177"/>
      <c r="QLF23" s="177"/>
      <c r="QLG23" s="177"/>
      <c r="QLH23" s="177"/>
      <c r="QLI23" s="177"/>
      <c r="QLJ23" s="177"/>
      <c r="QLK23" s="177"/>
      <c r="QLL23" s="177"/>
      <c r="QLM23" s="177"/>
      <c r="QLN23" s="177"/>
      <c r="QLO23" s="177"/>
      <c r="QLP23" s="177"/>
      <c r="QLQ23" s="177"/>
      <c r="QLR23" s="177"/>
      <c r="QLS23" s="177"/>
      <c r="QLT23" s="177"/>
      <c r="QLU23" s="177"/>
      <c r="QLV23" s="177"/>
      <c r="QLW23" s="177"/>
      <c r="QLX23" s="177"/>
      <c r="QLY23" s="177"/>
      <c r="QLZ23" s="177"/>
      <c r="QMA23" s="177"/>
      <c r="QMB23" s="177"/>
      <c r="QMC23" s="177"/>
      <c r="QMD23" s="177"/>
      <c r="QME23" s="177"/>
      <c r="QMF23" s="177"/>
      <c r="QMG23" s="177"/>
      <c r="QMH23" s="177"/>
      <c r="QMI23" s="177"/>
      <c r="QMJ23" s="177"/>
      <c r="QMK23" s="177"/>
      <c r="QML23" s="177"/>
      <c r="QMM23" s="177"/>
      <c r="QMN23" s="177"/>
      <c r="QMO23" s="177"/>
      <c r="QMP23" s="177"/>
      <c r="QMQ23" s="177"/>
      <c r="QMR23" s="177"/>
      <c r="QMS23" s="177"/>
      <c r="QMT23" s="177"/>
      <c r="QMU23" s="177"/>
      <c r="QMV23" s="177"/>
      <c r="QMW23" s="177"/>
      <c r="QMX23" s="177"/>
      <c r="QMY23" s="177"/>
      <c r="QMZ23" s="177"/>
      <c r="QNA23" s="177"/>
      <c r="QNB23" s="177"/>
      <c r="QNC23" s="177"/>
      <c r="QND23" s="177"/>
      <c r="QNE23" s="177"/>
      <c r="QNF23" s="177"/>
      <c r="QNG23" s="177"/>
      <c r="QNH23" s="177"/>
      <c r="QNI23" s="177"/>
      <c r="QNJ23" s="177"/>
      <c r="QNK23" s="177"/>
      <c r="QNL23" s="177"/>
      <c r="QNM23" s="177"/>
      <c r="QNN23" s="177"/>
      <c r="QNO23" s="177"/>
      <c r="QNP23" s="177"/>
      <c r="QNQ23" s="177"/>
      <c r="QNR23" s="177"/>
      <c r="QNS23" s="177"/>
      <c r="QNT23" s="177"/>
      <c r="QNU23" s="177"/>
      <c r="QNV23" s="177"/>
      <c r="QNW23" s="177"/>
      <c r="QNX23" s="177"/>
      <c r="QNY23" s="177"/>
      <c r="QNZ23" s="177"/>
      <c r="QOA23" s="177"/>
      <c r="QOB23" s="177"/>
      <c r="QOC23" s="177"/>
      <c r="QOD23" s="177"/>
      <c r="QOE23" s="177"/>
      <c r="QOF23" s="177"/>
      <c r="QOG23" s="177"/>
      <c r="QOH23" s="177"/>
      <c r="QOI23" s="177"/>
      <c r="QOJ23" s="177"/>
      <c r="QOK23" s="177"/>
      <c r="QOL23" s="177"/>
      <c r="QOM23" s="177"/>
      <c r="QON23" s="177"/>
      <c r="QOO23" s="177"/>
      <c r="QOP23" s="177"/>
      <c r="QOQ23" s="177"/>
      <c r="QOR23" s="177"/>
      <c r="QOS23" s="177"/>
      <c r="QOT23" s="177"/>
      <c r="QOU23" s="177"/>
      <c r="QOV23" s="177"/>
      <c r="QOW23" s="177"/>
      <c r="QOX23" s="177"/>
      <c r="QOY23" s="177"/>
      <c r="QOZ23" s="177"/>
      <c r="QPA23" s="177"/>
      <c r="QPB23" s="177"/>
      <c r="QPC23" s="177"/>
      <c r="QPD23" s="177"/>
      <c r="QPE23" s="177"/>
      <c r="QPF23" s="177"/>
      <c r="QPG23" s="177"/>
      <c r="QPH23" s="177"/>
      <c r="QPI23" s="177"/>
      <c r="QPJ23" s="177"/>
      <c r="QPK23" s="177"/>
      <c r="QPL23" s="177"/>
      <c r="QPM23" s="177"/>
      <c r="QPN23" s="177"/>
      <c r="QPO23" s="177"/>
      <c r="QPP23" s="177"/>
      <c r="QPQ23" s="177"/>
      <c r="QPR23" s="177"/>
      <c r="QPS23" s="177"/>
      <c r="QPT23" s="177"/>
      <c r="QPU23" s="177"/>
      <c r="QPV23" s="177"/>
      <c r="QPW23" s="177"/>
      <c r="QPX23" s="177"/>
      <c r="QPY23" s="177"/>
      <c r="QPZ23" s="177"/>
      <c r="QQA23" s="177"/>
      <c r="QQB23" s="177"/>
      <c r="QQC23" s="177"/>
      <c r="QQD23" s="177"/>
      <c r="QQE23" s="177"/>
      <c r="QQF23" s="177"/>
      <c r="QQG23" s="177"/>
      <c r="QQH23" s="177"/>
      <c r="QQI23" s="177"/>
      <c r="QQJ23" s="177"/>
      <c r="QQK23" s="177"/>
      <c r="QQL23" s="177"/>
      <c r="QQM23" s="177"/>
      <c r="QQN23" s="177"/>
      <c r="QQO23" s="177"/>
      <c r="QQP23" s="177"/>
      <c r="QQQ23" s="177"/>
      <c r="QQR23" s="177"/>
      <c r="QQS23" s="177"/>
      <c r="QQT23" s="177"/>
      <c r="QQU23" s="177"/>
      <c r="QQV23" s="177"/>
      <c r="QQW23" s="177"/>
      <c r="QQX23" s="177"/>
      <c r="QQY23" s="177"/>
      <c r="QQZ23" s="177"/>
      <c r="QRA23" s="177"/>
      <c r="QRB23" s="177"/>
      <c r="QRC23" s="177"/>
      <c r="QRD23" s="177"/>
      <c r="QRE23" s="177"/>
      <c r="QRF23" s="177"/>
      <c r="QRG23" s="177"/>
      <c r="QRH23" s="177"/>
      <c r="QRI23" s="177"/>
      <c r="QRJ23" s="177"/>
      <c r="QRK23" s="177"/>
      <c r="QRL23" s="177"/>
      <c r="QRM23" s="177"/>
      <c r="QRN23" s="177"/>
      <c r="QRO23" s="177"/>
      <c r="QRP23" s="177"/>
      <c r="QRQ23" s="177"/>
      <c r="QRR23" s="177"/>
      <c r="QRS23" s="177"/>
      <c r="QRT23" s="177"/>
      <c r="QRU23" s="177"/>
      <c r="QRV23" s="177"/>
      <c r="QRW23" s="177"/>
      <c r="QRX23" s="177"/>
      <c r="QRY23" s="177"/>
      <c r="QRZ23" s="177"/>
      <c r="QSA23" s="177"/>
      <c r="QSB23" s="177"/>
      <c r="QSC23" s="177"/>
      <c r="QSD23" s="177"/>
      <c r="QSE23" s="177"/>
      <c r="QSF23" s="177"/>
      <c r="QSG23" s="177"/>
      <c r="QSH23" s="177"/>
      <c r="QSI23" s="177"/>
      <c r="QSJ23" s="177"/>
      <c r="QSK23" s="177"/>
      <c r="QSL23" s="177"/>
      <c r="QSM23" s="177"/>
      <c r="QSN23" s="177"/>
      <c r="QSO23" s="177"/>
      <c r="QSP23" s="177"/>
      <c r="QSQ23" s="177"/>
      <c r="QSR23" s="177"/>
      <c r="QSS23" s="177"/>
      <c r="QST23" s="177"/>
      <c r="QSU23" s="177"/>
      <c r="QSV23" s="177"/>
      <c r="QSW23" s="177"/>
      <c r="QSX23" s="177"/>
      <c r="QSY23" s="177"/>
      <c r="QSZ23" s="177"/>
      <c r="QTA23" s="177"/>
      <c r="QTB23" s="177"/>
      <c r="QTC23" s="177"/>
      <c r="QTD23" s="177"/>
      <c r="QTE23" s="177"/>
      <c r="QTF23" s="177"/>
      <c r="QTG23" s="177"/>
      <c r="QTH23" s="177"/>
      <c r="QTI23" s="177"/>
      <c r="QTJ23" s="177"/>
      <c r="QTK23" s="177"/>
      <c r="QTL23" s="177"/>
      <c r="QTM23" s="177"/>
      <c r="QTN23" s="177"/>
      <c r="QTO23" s="177"/>
      <c r="QTP23" s="177"/>
      <c r="QTQ23" s="177"/>
      <c r="QTR23" s="177"/>
      <c r="QTS23" s="177"/>
      <c r="QTT23" s="177"/>
      <c r="QTU23" s="177"/>
      <c r="QTV23" s="177"/>
      <c r="QTW23" s="177"/>
      <c r="QTX23" s="177"/>
      <c r="QTY23" s="177"/>
      <c r="QTZ23" s="177"/>
      <c r="QUA23" s="177"/>
      <c r="QUB23" s="177"/>
      <c r="QUC23" s="177"/>
      <c r="QUD23" s="177"/>
      <c r="QUE23" s="177"/>
      <c r="QUF23" s="177"/>
      <c r="QUG23" s="177"/>
      <c r="QUH23" s="177"/>
      <c r="QUI23" s="177"/>
      <c r="QUJ23" s="177"/>
      <c r="QUK23" s="177"/>
      <c r="QUL23" s="177"/>
      <c r="QUM23" s="177"/>
      <c r="QUN23" s="177"/>
      <c r="QUO23" s="177"/>
      <c r="QUP23" s="177"/>
      <c r="QUQ23" s="177"/>
      <c r="QUR23" s="177"/>
      <c r="QUS23" s="177"/>
      <c r="QUT23" s="177"/>
      <c r="QUU23" s="177"/>
      <c r="QUV23" s="177"/>
      <c r="QUW23" s="177"/>
      <c r="QUX23" s="177"/>
      <c r="QUY23" s="177"/>
      <c r="QUZ23" s="177"/>
      <c r="QVA23" s="177"/>
      <c r="QVB23" s="177"/>
      <c r="QVC23" s="177"/>
      <c r="QVD23" s="177"/>
      <c r="QVE23" s="177"/>
      <c r="QVF23" s="177"/>
      <c r="QVG23" s="177"/>
      <c r="QVH23" s="177"/>
      <c r="QVI23" s="177"/>
      <c r="QVJ23" s="177"/>
      <c r="QVK23" s="177"/>
      <c r="QVL23" s="177"/>
      <c r="QVM23" s="177"/>
      <c r="QVN23" s="177"/>
      <c r="QVO23" s="177"/>
      <c r="QVP23" s="177"/>
      <c r="QVQ23" s="177"/>
      <c r="QVR23" s="177"/>
      <c r="QVS23" s="177"/>
      <c r="QVT23" s="177"/>
      <c r="QVU23" s="177"/>
      <c r="QVV23" s="177"/>
      <c r="QVW23" s="177"/>
      <c r="QVX23" s="177"/>
      <c r="QVY23" s="177"/>
      <c r="QVZ23" s="177"/>
      <c r="QWA23" s="177"/>
      <c r="QWB23" s="177"/>
      <c r="QWC23" s="177"/>
      <c r="QWD23" s="177"/>
      <c r="QWE23" s="177"/>
      <c r="QWF23" s="177"/>
      <c r="QWG23" s="177"/>
      <c r="QWH23" s="177"/>
      <c r="QWI23" s="177"/>
      <c r="QWJ23" s="177"/>
      <c r="QWK23" s="177"/>
      <c r="QWL23" s="177"/>
      <c r="QWM23" s="177"/>
      <c r="QWN23" s="177"/>
      <c r="QWO23" s="177"/>
      <c r="QWP23" s="177"/>
      <c r="QWQ23" s="177"/>
      <c r="QWR23" s="177"/>
      <c r="QWS23" s="177"/>
      <c r="QWT23" s="177"/>
      <c r="QWU23" s="177"/>
      <c r="QWV23" s="177"/>
      <c r="QWW23" s="177"/>
      <c r="QWX23" s="177"/>
      <c r="QWY23" s="177"/>
      <c r="QWZ23" s="177"/>
      <c r="QXA23" s="177"/>
      <c r="QXB23" s="177"/>
      <c r="QXC23" s="177"/>
      <c r="QXD23" s="177"/>
      <c r="QXE23" s="177"/>
      <c r="QXF23" s="177"/>
      <c r="QXG23" s="177"/>
      <c r="QXH23" s="177"/>
      <c r="QXI23" s="177"/>
      <c r="QXJ23" s="177"/>
      <c r="QXK23" s="177"/>
      <c r="QXL23" s="177"/>
      <c r="QXM23" s="177"/>
      <c r="QXN23" s="177"/>
      <c r="QXO23" s="177"/>
      <c r="QXP23" s="177"/>
      <c r="QXQ23" s="177"/>
      <c r="QXR23" s="177"/>
      <c r="QXS23" s="177"/>
      <c r="QXT23" s="177"/>
      <c r="QXU23" s="177"/>
      <c r="QXV23" s="177"/>
      <c r="QXW23" s="177"/>
      <c r="QXX23" s="177"/>
      <c r="QXY23" s="177"/>
      <c r="QXZ23" s="177"/>
      <c r="QYA23" s="177"/>
      <c r="QYB23" s="177"/>
      <c r="QYC23" s="177"/>
      <c r="QYD23" s="177"/>
      <c r="QYE23" s="177"/>
      <c r="QYF23" s="177"/>
      <c r="QYG23" s="177"/>
      <c r="QYH23" s="177"/>
      <c r="QYI23" s="177"/>
      <c r="QYJ23" s="177"/>
      <c r="QYK23" s="177"/>
      <c r="QYL23" s="177"/>
      <c r="QYM23" s="177"/>
      <c r="QYN23" s="177"/>
      <c r="QYO23" s="177"/>
      <c r="QYP23" s="177"/>
      <c r="QYQ23" s="177"/>
      <c r="QYR23" s="177"/>
      <c r="QYS23" s="177"/>
      <c r="QYT23" s="177"/>
      <c r="QYU23" s="177"/>
      <c r="QYV23" s="177"/>
      <c r="QYW23" s="177"/>
      <c r="QYX23" s="177"/>
      <c r="QYY23" s="177"/>
      <c r="QYZ23" s="177"/>
      <c r="QZA23" s="177"/>
      <c r="QZB23" s="177"/>
      <c r="QZC23" s="177"/>
      <c r="QZD23" s="177"/>
      <c r="QZE23" s="177"/>
      <c r="QZF23" s="177"/>
      <c r="QZG23" s="177"/>
      <c r="QZH23" s="177"/>
      <c r="QZI23" s="177"/>
      <c r="QZJ23" s="177"/>
      <c r="QZK23" s="177"/>
      <c r="QZL23" s="177"/>
      <c r="QZM23" s="177"/>
      <c r="QZN23" s="177"/>
      <c r="QZO23" s="177"/>
      <c r="QZP23" s="177"/>
      <c r="QZQ23" s="177"/>
      <c r="QZR23" s="177"/>
      <c r="QZS23" s="177"/>
      <c r="QZT23" s="177"/>
      <c r="QZU23" s="177"/>
      <c r="QZV23" s="177"/>
      <c r="QZW23" s="177"/>
      <c r="QZX23" s="177"/>
      <c r="QZY23" s="177"/>
      <c r="QZZ23" s="177"/>
      <c r="RAA23" s="177"/>
      <c r="RAB23" s="177"/>
      <c r="RAC23" s="177"/>
      <c r="RAD23" s="177"/>
      <c r="RAE23" s="177"/>
      <c r="RAF23" s="177"/>
      <c r="RAG23" s="177"/>
      <c r="RAH23" s="177"/>
      <c r="RAI23" s="177"/>
      <c r="RAJ23" s="177"/>
      <c r="RAK23" s="177"/>
      <c r="RAL23" s="177"/>
      <c r="RAM23" s="177"/>
      <c r="RAN23" s="177"/>
      <c r="RAO23" s="177"/>
      <c r="RAP23" s="177"/>
      <c r="RAQ23" s="177"/>
      <c r="RAR23" s="177"/>
      <c r="RAS23" s="177"/>
      <c r="RAT23" s="177"/>
      <c r="RAU23" s="177"/>
      <c r="RAV23" s="177"/>
      <c r="RAW23" s="177"/>
      <c r="RAX23" s="177"/>
      <c r="RAY23" s="177"/>
      <c r="RAZ23" s="177"/>
      <c r="RBA23" s="177"/>
      <c r="RBB23" s="177"/>
      <c r="RBC23" s="177"/>
      <c r="RBD23" s="177"/>
      <c r="RBE23" s="177"/>
      <c r="RBF23" s="177"/>
      <c r="RBG23" s="177"/>
      <c r="RBH23" s="177"/>
      <c r="RBI23" s="177"/>
      <c r="RBJ23" s="177"/>
      <c r="RBK23" s="177"/>
      <c r="RBL23" s="177"/>
      <c r="RBM23" s="177"/>
      <c r="RBN23" s="177"/>
      <c r="RBO23" s="177"/>
      <c r="RBP23" s="177"/>
      <c r="RBQ23" s="177"/>
      <c r="RBR23" s="177"/>
      <c r="RBS23" s="177"/>
      <c r="RBT23" s="177"/>
      <c r="RBU23" s="177"/>
      <c r="RBV23" s="177"/>
      <c r="RBW23" s="177"/>
      <c r="RBX23" s="177"/>
      <c r="RBY23" s="177"/>
      <c r="RBZ23" s="177"/>
      <c r="RCA23" s="177"/>
      <c r="RCB23" s="177"/>
      <c r="RCC23" s="177"/>
      <c r="RCD23" s="177"/>
      <c r="RCE23" s="177"/>
      <c r="RCF23" s="177"/>
      <c r="RCG23" s="177"/>
      <c r="RCH23" s="177"/>
      <c r="RCI23" s="177"/>
      <c r="RCJ23" s="177"/>
      <c r="RCK23" s="177"/>
      <c r="RCL23" s="177"/>
      <c r="RCM23" s="177"/>
      <c r="RCN23" s="177"/>
      <c r="RCO23" s="177"/>
      <c r="RCP23" s="177"/>
      <c r="RCQ23" s="177"/>
      <c r="RCR23" s="177"/>
      <c r="RCS23" s="177"/>
      <c r="RCT23" s="177"/>
      <c r="RCU23" s="177"/>
      <c r="RCV23" s="177"/>
      <c r="RCW23" s="177"/>
      <c r="RCX23" s="177"/>
      <c r="RCY23" s="177"/>
      <c r="RCZ23" s="177"/>
      <c r="RDA23" s="177"/>
      <c r="RDB23" s="177"/>
      <c r="RDC23" s="177"/>
      <c r="RDD23" s="177"/>
      <c r="RDE23" s="177"/>
      <c r="RDF23" s="177"/>
      <c r="RDG23" s="177"/>
      <c r="RDH23" s="177"/>
      <c r="RDI23" s="177"/>
      <c r="RDJ23" s="177"/>
      <c r="RDK23" s="177"/>
      <c r="RDL23" s="177"/>
      <c r="RDM23" s="177"/>
      <c r="RDN23" s="177"/>
      <c r="RDO23" s="177"/>
      <c r="RDP23" s="177"/>
      <c r="RDQ23" s="177"/>
      <c r="RDR23" s="177"/>
      <c r="RDS23" s="177"/>
      <c r="RDT23" s="177"/>
      <c r="RDU23" s="177"/>
      <c r="RDV23" s="177"/>
      <c r="RDW23" s="177"/>
      <c r="RDX23" s="177"/>
      <c r="RDY23" s="177"/>
      <c r="RDZ23" s="177"/>
      <c r="REA23" s="177"/>
      <c r="REB23" s="177"/>
      <c r="REC23" s="177"/>
      <c r="RED23" s="177"/>
      <c r="REE23" s="177"/>
      <c r="REF23" s="177"/>
      <c r="REG23" s="177"/>
      <c r="REH23" s="177"/>
      <c r="REI23" s="177"/>
      <c r="REJ23" s="177"/>
      <c r="REK23" s="177"/>
      <c r="REL23" s="177"/>
      <c r="REM23" s="177"/>
      <c r="REN23" s="177"/>
      <c r="REO23" s="177"/>
      <c r="REP23" s="177"/>
      <c r="REQ23" s="177"/>
      <c r="RER23" s="177"/>
      <c r="RES23" s="177"/>
      <c r="RET23" s="177"/>
      <c r="REU23" s="177"/>
      <c r="REV23" s="177"/>
      <c r="REW23" s="177"/>
      <c r="REX23" s="177"/>
      <c r="REY23" s="177"/>
      <c r="REZ23" s="177"/>
      <c r="RFA23" s="177"/>
      <c r="RFB23" s="177"/>
      <c r="RFC23" s="177"/>
      <c r="RFD23" s="177"/>
      <c r="RFE23" s="177"/>
      <c r="RFF23" s="177"/>
      <c r="RFG23" s="177"/>
      <c r="RFH23" s="177"/>
      <c r="RFI23" s="177"/>
      <c r="RFJ23" s="177"/>
      <c r="RFK23" s="177"/>
      <c r="RFL23" s="177"/>
      <c r="RFM23" s="177"/>
      <c r="RFN23" s="177"/>
      <c r="RFO23" s="177"/>
      <c r="RFP23" s="177"/>
      <c r="RFQ23" s="177"/>
      <c r="RFR23" s="177"/>
      <c r="RFS23" s="177"/>
      <c r="RFT23" s="177"/>
      <c r="RFU23" s="177"/>
      <c r="RFV23" s="177"/>
      <c r="RFW23" s="177"/>
      <c r="RFX23" s="177"/>
      <c r="RFY23" s="177"/>
      <c r="RFZ23" s="177"/>
      <c r="RGA23" s="177"/>
      <c r="RGB23" s="177"/>
      <c r="RGC23" s="177"/>
      <c r="RGD23" s="177"/>
      <c r="RGE23" s="177"/>
      <c r="RGF23" s="177"/>
      <c r="RGG23" s="177"/>
      <c r="RGH23" s="177"/>
      <c r="RGI23" s="177"/>
      <c r="RGJ23" s="177"/>
      <c r="RGK23" s="177"/>
      <c r="RGL23" s="177"/>
      <c r="RGM23" s="177"/>
      <c r="RGN23" s="177"/>
      <c r="RGO23" s="177"/>
      <c r="RGP23" s="177"/>
      <c r="RGQ23" s="177"/>
      <c r="RGR23" s="177"/>
      <c r="RGS23" s="177"/>
      <c r="RGT23" s="177"/>
      <c r="RGU23" s="177"/>
      <c r="RGV23" s="177"/>
      <c r="RGW23" s="177"/>
      <c r="RGX23" s="177"/>
      <c r="RGY23" s="177"/>
      <c r="RGZ23" s="177"/>
      <c r="RHA23" s="177"/>
      <c r="RHB23" s="177"/>
      <c r="RHC23" s="177"/>
      <c r="RHD23" s="177"/>
      <c r="RHE23" s="177"/>
      <c r="RHF23" s="177"/>
      <c r="RHG23" s="177"/>
      <c r="RHH23" s="177"/>
      <c r="RHI23" s="177"/>
      <c r="RHJ23" s="177"/>
      <c r="RHK23" s="177"/>
      <c r="RHL23" s="177"/>
      <c r="RHM23" s="177"/>
      <c r="RHN23" s="177"/>
      <c r="RHO23" s="177"/>
      <c r="RHP23" s="177"/>
      <c r="RHQ23" s="177"/>
      <c r="RHR23" s="177"/>
      <c r="RHS23" s="177"/>
      <c r="RHT23" s="177"/>
      <c r="RHU23" s="177"/>
      <c r="RHV23" s="177"/>
      <c r="RHW23" s="177"/>
      <c r="RHX23" s="177"/>
      <c r="RHY23" s="177"/>
      <c r="RHZ23" s="177"/>
      <c r="RIA23" s="177"/>
      <c r="RIB23" s="177"/>
      <c r="RIC23" s="177"/>
      <c r="RID23" s="177"/>
      <c r="RIE23" s="177"/>
      <c r="RIF23" s="177"/>
      <c r="RIG23" s="177"/>
      <c r="RIH23" s="177"/>
      <c r="RII23" s="177"/>
      <c r="RIJ23" s="177"/>
      <c r="RIK23" s="177"/>
      <c r="RIL23" s="177"/>
      <c r="RIM23" s="177"/>
      <c r="RIN23" s="177"/>
      <c r="RIO23" s="177"/>
      <c r="RIP23" s="177"/>
      <c r="RIQ23" s="177"/>
      <c r="RIR23" s="177"/>
      <c r="RIS23" s="177"/>
      <c r="RIT23" s="177"/>
      <c r="RIU23" s="177"/>
      <c r="RIV23" s="177"/>
      <c r="RIW23" s="177"/>
      <c r="RIX23" s="177"/>
      <c r="RIY23" s="177"/>
      <c r="RIZ23" s="177"/>
      <c r="RJA23" s="177"/>
      <c r="RJB23" s="177"/>
      <c r="RJC23" s="177"/>
      <c r="RJD23" s="177"/>
      <c r="RJE23" s="177"/>
      <c r="RJF23" s="177"/>
      <c r="RJG23" s="177"/>
      <c r="RJH23" s="177"/>
      <c r="RJI23" s="177"/>
      <c r="RJJ23" s="177"/>
      <c r="RJK23" s="177"/>
      <c r="RJL23" s="177"/>
      <c r="RJM23" s="177"/>
      <c r="RJN23" s="177"/>
      <c r="RJO23" s="177"/>
      <c r="RJP23" s="177"/>
      <c r="RJQ23" s="177"/>
      <c r="RJR23" s="177"/>
      <c r="RJS23" s="177"/>
      <c r="RJT23" s="177"/>
      <c r="RJU23" s="177"/>
      <c r="RJV23" s="177"/>
      <c r="RJW23" s="177"/>
      <c r="RJX23" s="177"/>
      <c r="RJY23" s="177"/>
      <c r="RJZ23" s="177"/>
      <c r="RKA23" s="177"/>
      <c r="RKB23" s="177"/>
      <c r="RKC23" s="177"/>
      <c r="RKD23" s="177"/>
      <c r="RKE23" s="177"/>
      <c r="RKF23" s="177"/>
      <c r="RKG23" s="177"/>
      <c r="RKH23" s="177"/>
      <c r="RKI23" s="177"/>
      <c r="RKJ23" s="177"/>
      <c r="RKK23" s="177"/>
      <c r="RKL23" s="177"/>
      <c r="RKM23" s="177"/>
      <c r="RKN23" s="177"/>
      <c r="RKO23" s="177"/>
      <c r="RKP23" s="177"/>
      <c r="RKQ23" s="177"/>
      <c r="RKR23" s="177"/>
      <c r="RKS23" s="177"/>
      <c r="RKT23" s="177"/>
      <c r="RKU23" s="177"/>
      <c r="RKV23" s="177"/>
      <c r="RKW23" s="177"/>
      <c r="RKX23" s="177"/>
      <c r="RKY23" s="177"/>
      <c r="RKZ23" s="177"/>
      <c r="RLA23" s="177"/>
      <c r="RLB23" s="177"/>
      <c r="RLC23" s="177"/>
      <c r="RLD23" s="177"/>
      <c r="RLE23" s="177"/>
      <c r="RLF23" s="177"/>
      <c r="RLG23" s="177"/>
      <c r="RLH23" s="177"/>
      <c r="RLI23" s="177"/>
      <c r="RLJ23" s="177"/>
      <c r="RLK23" s="177"/>
      <c r="RLL23" s="177"/>
      <c r="RLM23" s="177"/>
      <c r="RLN23" s="177"/>
      <c r="RLO23" s="177"/>
      <c r="RLP23" s="177"/>
      <c r="RLQ23" s="177"/>
      <c r="RLR23" s="177"/>
      <c r="RLS23" s="177"/>
      <c r="RLT23" s="177"/>
      <c r="RLU23" s="177"/>
      <c r="RLV23" s="177"/>
      <c r="RLW23" s="177"/>
      <c r="RLX23" s="177"/>
      <c r="RLY23" s="177"/>
      <c r="RLZ23" s="177"/>
      <c r="RMA23" s="177"/>
      <c r="RMB23" s="177"/>
      <c r="RMC23" s="177"/>
      <c r="RMD23" s="177"/>
      <c r="RME23" s="177"/>
      <c r="RMF23" s="177"/>
      <c r="RMG23" s="177"/>
      <c r="RMH23" s="177"/>
      <c r="RMI23" s="177"/>
      <c r="RMJ23" s="177"/>
      <c r="RMK23" s="177"/>
      <c r="RML23" s="177"/>
      <c r="RMM23" s="177"/>
      <c r="RMN23" s="177"/>
      <c r="RMO23" s="177"/>
      <c r="RMP23" s="177"/>
      <c r="RMQ23" s="177"/>
      <c r="RMR23" s="177"/>
      <c r="RMS23" s="177"/>
      <c r="RMT23" s="177"/>
      <c r="RMU23" s="177"/>
      <c r="RMV23" s="177"/>
      <c r="RMW23" s="177"/>
      <c r="RMX23" s="177"/>
      <c r="RMY23" s="177"/>
      <c r="RMZ23" s="177"/>
      <c r="RNA23" s="177"/>
      <c r="RNB23" s="177"/>
      <c r="RNC23" s="177"/>
      <c r="RND23" s="177"/>
      <c r="RNE23" s="177"/>
      <c r="RNF23" s="177"/>
      <c r="RNG23" s="177"/>
      <c r="RNH23" s="177"/>
      <c r="RNI23" s="177"/>
      <c r="RNJ23" s="177"/>
      <c r="RNK23" s="177"/>
      <c r="RNL23" s="177"/>
      <c r="RNM23" s="177"/>
      <c r="RNN23" s="177"/>
      <c r="RNO23" s="177"/>
      <c r="RNP23" s="177"/>
      <c r="RNQ23" s="177"/>
      <c r="RNR23" s="177"/>
      <c r="RNS23" s="177"/>
      <c r="RNT23" s="177"/>
      <c r="RNU23" s="177"/>
      <c r="RNV23" s="177"/>
      <c r="RNW23" s="177"/>
      <c r="RNX23" s="177"/>
      <c r="RNY23" s="177"/>
      <c r="RNZ23" s="177"/>
      <c r="ROA23" s="177"/>
      <c r="ROB23" s="177"/>
      <c r="ROC23" s="177"/>
      <c r="ROD23" s="177"/>
      <c r="ROE23" s="177"/>
      <c r="ROF23" s="177"/>
      <c r="ROG23" s="177"/>
      <c r="ROH23" s="177"/>
      <c r="ROI23" s="177"/>
      <c r="ROJ23" s="177"/>
      <c r="ROK23" s="177"/>
      <c r="ROL23" s="177"/>
      <c r="ROM23" s="177"/>
      <c r="RON23" s="177"/>
      <c r="ROO23" s="177"/>
      <c r="ROP23" s="177"/>
      <c r="ROQ23" s="177"/>
      <c r="ROR23" s="177"/>
      <c r="ROS23" s="177"/>
      <c r="ROT23" s="177"/>
      <c r="ROU23" s="177"/>
      <c r="ROV23" s="177"/>
      <c r="ROW23" s="177"/>
      <c r="ROX23" s="177"/>
      <c r="ROY23" s="177"/>
      <c r="ROZ23" s="177"/>
      <c r="RPA23" s="177"/>
      <c r="RPB23" s="177"/>
      <c r="RPC23" s="177"/>
      <c r="RPD23" s="177"/>
      <c r="RPE23" s="177"/>
      <c r="RPF23" s="177"/>
      <c r="RPG23" s="177"/>
      <c r="RPH23" s="177"/>
      <c r="RPI23" s="177"/>
      <c r="RPJ23" s="177"/>
      <c r="RPK23" s="177"/>
      <c r="RPL23" s="177"/>
      <c r="RPM23" s="177"/>
      <c r="RPN23" s="177"/>
      <c r="RPO23" s="177"/>
      <c r="RPP23" s="177"/>
      <c r="RPQ23" s="177"/>
      <c r="RPR23" s="177"/>
      <c r="RPS23" s="177"/>
      <c r="RPT23" s="177"/>
      <c r="RPU23" s="177"/>
      <c r="RPV23" s="177"/>
      <c r="RPW23" s="177"/>
      <c r="RPX23" s="177"/>
      <c r="RPY23" s="177"/>
      <c r="RPZ23" s="177"/>
      <c r="RQA23" s="177"/>
      <c r="RQB23" s="177"/>
      <c r="RQC23" s="177"/>
      <c r="RQD23" s="177"/>
      <c r="RQE23" s="177"/>
      <c r="RQF23" s="177"/>
      <c r="RQG23" s="177"/>
      <c r="RQH23" s="177"/>
      <c r="RQI23" s="177"/>
      <c r="RQJ23" s="177"/>
      <c r="RQK23" s="177"/>
      <c r="RQL23" s="177"/>
      <c r="RQM23" s="177"/>
      <c r="RQN23" s="177"/>
      <c r="RQO23" s="177"/>
      <c r="RQP23" s="177"/>
      <c r="RQQ23" s="177"/>
      <c r="RQR23" s="177"/>
      <c r="RQS23" s="177"/>
      <c r="RQT23" s="177"/>
      <c r="RQU23" s="177"/>
      <c r="RQV23" s="177"/>
      <c r="RQW23" s="177"/>
      <c r="RQX23" s="177"/>
      <c r="RQY23" s="177"/>
      <c r="RQZ23" s="177"/>
      <c r="RRA23" s="177"/>
      <c r="RRB23" s="177"/>
      <c r="RRC23" s="177"/>
      <c r="RRD23" s="177"/>
      <c r="RRE23" s="177"/>
      <c r="RRF23" s="177"/>
      <c r="RRG23" s="177"/>
      <c r="RRH23" s="177"/>
      <c r="RRI23" s="177"/>
      <c r="RRJ23" s="177"/>
      <c r="RRK23" s="177"/>
      <c r="RRL23" s="177"/>
      <c r="RRM23" s="177"/>
      <c r="RRN23" s="177"/>
      <c r="RRO23" s="177"/>
      <c r="RRP23" s="177"/>
      <c r="RRQ23" s="177"/>
      <c r="RRR23" s="177"/>
      <c r="RRS23" s="177"/>
      <c r="RRT23" s="177"/>
      <c r="RRU23" s="177"/>
      <c r="RRV23" s="177"/>
      <c r="RRW23" s="177"/>
      <c r="RRX23" s="177"/>
      <c r="RRY23" s="177"/>
      <c r="RRZ23" s="177"/>
      <c r="RSA23" s="177"/>
      <c r="RSB23" s="177"/>
      <c r="RSC23" s="177"/>
      <c r="RSD23" s="177"/>
      <c r="RSE23" s="177"/>
      <c r="RSF23" s="177"/>
      <c r="RSG23" s="177"/>
      <c r="RSH23" s="177"/>
      <c r="RSI23" s="177"/>
      <c r="RSJ23" s="177"/>
      <c r="RSK23" s="177"/>
      <c r="RSL23" s="177"/>
      <c r="RSM23" s="177"/>
      <c r="RSN23" s="177"/>
      <c r="RSO23" s="177"/>
      <c r="RSP23" s="177"/>
      <c r="RSQ23" s="177"/>
      <c r="RSR23" s="177"/>
      <c r="RSS23" s="177"/>
      <c r="RST23" s="177"/>
      <c r="RSU23" s="177"/>
      <c r="RSV23" s="177"/>
      <c r="RSW23" s="177"/>
      <c r="RSX23" s="177"/>
      <c r="RSY23" s="177"/>
      <c r="RSZ23" s="177"/>
      <c r="RTA23" s="177"/>
      <c r="RTB23" s="177"/>
      <c r="RTC23" s="177"/>
      <c r="RTD23" s="177"/>
      <c r="RTE23" s="177"/>
      <c r="RTF23" s="177"/>
      <c r="RTG23" s="177"/>
      <c r="RTH23" s="177"/>
      <c r="RTI23" s="177"/>
      <c r="RTJ23" s="177"/>
      <c r="RTK23" s="177"/>
      <c r="RTL23" s="177"/>
      <c r="RTM23" s="177"/>
      <c r="RTN23" s="177"/>
      <c r="RTO23" s="177"/>
      <c r="RTP23" s="177"/>
      <c r="RTQ23" s="177"/>
      <c r="RTR23" s="177"/>
      <c r="RTS23" s="177"/>
      <c r="RTT23" s="177"/>
      <c r="RTU23" s="177"/>
      <c r="RTV23" s="177"/>
      <c r="RTW23" s="177"/>
      <c r="RTX23" s="177"/>
      <c r="RTY23" s="177"/>
      <c r="RTZ23" s="177"/>
      <c r="RUA23" s="177"/>
      <c r="RUB23" s="177"/>
      <c r="RUC23" s="177"/>
      <c r="RUD23" s="177"/>
      <c r="RUE23" s="177"/>
      <c r="RUF23" s="177"/>
      <c r="RUG23" s="177"/>
      <c r="RUH23" s="177"/>
      <c r="RUI23" s="177"/>
      <c r="RUJ23" s="177"/>
      <c r="RUK23" s="177"/>
      <c r="RUL23" s="177"/>
      <c r="RUM23" s="177"/>
      <c r="RUN23" s="177"/>
      <c r="RUO23" s="177"/>
      <c r="RUP23" s="177"/>
      <c r="RUQ23" s="177"/>
      <c r="RUR23" s="177"/>
      <c r="RUS23" s="177"/>
      <c r="RUT23" s="177"/>
      <c r="RUU23" s="177"/>
      <c r="RUV23" s="177"/>
      <c r="RUW23" s="177"/>
      <c r="RUX23" s="177"/>
      <c r="RUY23" s="177"/>
      <c r="RUZ23" s="177"/>
      <c r="RVA23" s="177"/>
      <c r="RVB23" s="177"/>
      <c r="RVC23" s="177"/>
      <c r="RVD23" s="177"/>
      <c r="RVE23" s="177"/>
      <c r="RVF23" s="177"/>
      <c r="RVG23" s="177"/>
      <c r="RVH23" s="177"/>
      <c r="RVI23" s="177"/>
      <c r="RVJ23" s="177"/>
      <c r="RVK23" s="177"/>
      <c r="RVL23" s="177"/>
      <c r="RVM23" s="177"/>
      <c r="RVN23" s="177"/>
      <c r="RVO23" s="177"/>
      <c r="RVP23" s="177"/>
      <c r="RVQ23" s="177"/>
      <c r="RVR23" s="177"/>
      <c r="RVS23" s="177"/>
      <c r="RVT23" s="177"/>
      <c r="RVU23" s="177"/>
      <c r="RVV23" s="177"/>
      <c r="RVW23" s="177"/>
      <c r="RVX23" s="177"/>
      <c r="RVY23" s="177"/>
      <c r="RVZ23" s="177"/>
      <c r="RWA23" s="177"/>
      <c r="RWB23" s="177"/>
      <c r="RWC23" s="177"/>
      <c r="RWD23" s="177"/>
      <c r="RWE23" s="177"/>
      <c r="RWF23" s="177"/>
      <c r="RWG23" s="177"/>
      <c r="RWH23" s="177"/>
      <c r="RWI23" s="177"/>
      <c r="RWJ23" s="177"/>
      <c r="RWK23" s="177"/>
      <c r="RWL23" s="177"/>
      <c r="RWM23" s="177"/>
      <c r="RWN23" s="177"/>
      <c r="RWO23" s="177"/>
      <c r="RWP23" s="177"/>
      <c r="RWQ23" s="177"/>
      <c r="RWR23" s="177"/>
      <c r="RWS23" s="177"/>
      <c r="RWT23" s="177"/>
      <c r="RWU23" s="177"/>
      <c r="RWV23" s="177"/>
      <c r="RWW23" s="177"/>
      <c r="RWX23" s="177"/>
      <c r="RWY23" s="177"/>
      <c r="RWZ23" s="177"/>
      <c r="RXA23" s="177"/>
      <c r="RXB23" s="177"/>
      <c r="RXC23" s="177"/>
      <c r="RXD23" s="177"/>
      <c r="RXE23" s="177"/>
      <c r="RXF23" s="177"/>
      <c r="RXG23" s="177"/>
      <c r="RXH23" s="177"/>
      <c r="RXI23" s="177"/>
      <c r="RXJ23" s="177"/>
      <c r="RXK23" s="177"/>
      <c r="RXL23" s="177"/>
      <c r="RXM23" s="177"/>
      <c r="RXN23" s="177"/>
      <c r="RXO23" s="177"/>
      <c r="RXP23" s="177"/>
      <c r="RXQ23" s="177"/>
      <c r="RXR23" s="177"/>
      <c r="RXS23" s="177"/>
      <c r="RXT23" s="177"/>
      <c r="RXU23" s="177"/>
      <c r="RXV23" s="177"/>
      <c r="RXW23" s="177"/>
      <c r="RXX23" s="177"/>
      <c r="RXY23" s="177"/>
      <c r="RXZ23" s="177"/>
      <c r="RYA23" s="177"/>
      <c r="RYB23" s="177"/>
      <c r="RYC23" s="177"/>
      <c r="RYD23" s="177"/>
      <c r="RYE23" s="177"/>
      <c r="RYF23" s="177"/>
      <c r="RYG23" s="177"/>
      <c r="RYH23" s="177"/>
      <c r="RYI23" s="177"/>
      <c r="RYJ23" s="177"/>
      <c r="RYK23" s="177"/>
      <c r="RYL23" s="177"/>
      <c r="RYM23" s="177"/>
      <c r="RYN23" s="177"/>
      <c r="RYO23" s="177"/>
      <c r="RYP23" s="177"/>
      <c r="RYQ23" s="177"/>
      <c r="RYR23" s="177"/>
      <c r="RYS23" s="177"/>
      <c r="RYT23" s="177"/>
      <c r="RYU23" s="177"/>
      <c r="RYV23" s="177"/>
      <c r="RYW23" s="177"/>
      <c r="RYX23" s="177"/>
      <c r="RYY23" s="177"/>
      <c r="RYZ23" s="177"/>
      <c r="RZA23" s="177"/>
      <c r="RZB23" s="177"/>
      <c r="RZC23" s="177"/>
      <c r="RZD23" s="177"/>
      <c r="RZE23" s="177"/>
      <c r="RZF23" s="177"/>
      <c r="RZG23" s="177"/>
      <c r="RZH23" s="177"/>
      <c r="RZI23" s="177"/>
      <c r="RZJ23" s="177"/>
      <c r="RZK23" s="177"/>
      <c r="RZL23" s="177"/>
      <c r="RZM23" s="177"/>
      <c r="RZN23" s="177"/>
      <c r="RZO23" s="177"/>
      <c r="RZP23" s="177"/>
      <c r="RZQ23" s="177"/>
      <c r="RZR23" s="177"/>
      <c r="RZS23" s="177"/>
      <c r="RZT23" s="177"/>
      <c r="RZU23" s="177"/>
      <c r="RZV23" s="177"/>
      <c r="RZW23" s="177"/>
      <c r="RZX23" s="177"/>
      <c r="RZY23" s="177"/>
      <c r="RZZ23" s="177"/>
      <c r="SAA23" s="177"/>
      <c r="SAB23" s="177"/>
      <c r="SAC23" s="177"/>
      <c r="SAD23" s="177"/>
      <c r="SAE23" s="177"/>
      <c r="SAF23" s="177"/>
      <c r="SAG23" s="177"/>
      <c r="SAH23" s="177"/>
      <c r="SAI23" s="177"/>
      <c r="SAJ23" s="177"/>
      <c r="SAK23" s="177"/>
      <c r="SAL23" s="177"/>
      <c r="SAM23" s="177"/>
      <c r="SAN23" s="177"/>
      <c r="SAO23" s="177"/>
      <c r="SAP23" s="177"/>
      <c r="SAQ23" s="177"/>
      <c r="SAR23" s="177"/>
      <c r="SAS23" s="177"/>
      <c r="SAT23" s="177"/>
      <c r="SAU23" s="177"/>
      <c r="SAV23" s="177"/>
      <c r="SAW23" s="177"/>
      <c r="SAX23" s="177"/>
      <c r="SAY23" s="177"/>
      <c r="SAZ23" s="177"/>
      <c r="SBA23" s="177"/>
      <c r="SBB23" s="177"/>
      <c r="SBC23" s="177"/>
      <c r="SBD23" s="177"/>
      <c r="SBE23" s="177"/>
      <c r="SBF23" s="177"/>
      <c r="SBG23" s="177"/>
      <c r="SBH23" s="177"/>
      <c r="SBI23" s="177"/>
      <c r="SBJ23" s="177"/>
      <c r="SBK23" s="177"/>
      <c r="SBL23" s="177"/>
      <c r="SBM23" s="177"/>
      <c r="SBN23" s="177"/>
      <c r="SBO23" s="177"/>
      <c r="SBP23" s="177"/>
      <c r="SBQ23" s="177"/>
      <c r="SBR23" s="177"/>
      <c r="SBS23" s="177"/>
      <c r="SBT23" s="177"/>
      <c r="SBU23" s="177"/>
      <c r="SBV23" s="177"/>
      <c r="SBW23" s="177"/>
      <c r="SBX23" s="177"/>
      <c r="SBY23" s="177"/>
      <c r="SBZ23" s="177"/>
      <c r="SCA23" s="177"/>
      <c r="SCB23" s="177"/>
      <c r="SCC23" s="177"/>
      <c r="SCD23" s="177"/>
      <c r="SCE23" s="177"/>
      <c r="SCF23" s="177"/>
      <c r="SCG23" s="177"/>
      <c r="SCH23" s="177"/>
      <c r="SCI23" s="177"/>
      <c r="SCJ23" s="177"/>
      <c r="SCK23" s="177"/>
      <c r="SCL23" s="177"/>
      <c r="SCM23" s="177"/>
      <c r="SCN23" s="177"/>
      <c r="SCO23" s="177"/>
      <c r="SCP23" s="177"/>
      <c r="SCQ23" s="177"/>
      <c r="SCR23" s="177"/>
      <c r="SCS23" s="177"/>
      <c r="SCT23" s="177"/>
      <c r="SCU23" s="177"/>
      <c r="SCV23" s="177"/>
      <c r="SCW23" s="177"/>
      <c r="SCX23" s="177"/>
      <c r="SCY23" s="177"/>
      <c r="SCZ23" s="177"/>
      <c r="SDA23" s="177"/>
      <c r="SDB23" s="177"/>
      <c r="SDC23" s="177"/>
      <c r="SDD23" s="177"/>
      <c r="SDE23" s="177"/>
      <c r="SDF23" s="177"/>
      <c r="SDG23" s="177"/>
      <c r="SDH23" s="177"/>
      <c r="SDI23" s="177"/>
      <c r="SDJ23" s="177"/>
      <c r="SDK23" s="177"/>
      <c r="SDL23" s="177"/>
      <c r="SDM23" s="177"/>
      <c r="SDN23" s="177"/>
      <c r="SDO23" s="177"/>
      <c r="SDP23" s="177"/>
      <c r="SDQ23" s="177"/>
      <c r="SDR23" s="177"/>
      <c r="SDS23" s="177"/>
      <c r="SDT23" s="177"/>
      <c r="SDU23" s="177"/>
      <c r="SDV23" s="177"/>
      <c r="SDW23" s="177"/>
      <c r="SDX23" s="177"/>
      <c r="SDY23" s="177"/>
      <c r="SDZ23" s="177"/>
      <c r="SEA23" s="177"/>
      <c r="SEB23" s="177"/>
      <c r="SEC23" s="177"/>
      <c r="SED23" s="177"/>
      <c r="SEE23" s="177"/>
      <c r="SEF23" s="177"/>
      <c r="SEG23" s="177"/>
      <c r="SEH23" s="177"/>
      <c r="SEI23" s="177"/>
      <c r="SEJ23" s="177"/>
      <c r="SEK23" s="177"/>
      <c r="SEL23" s="177"/>
      <c r="SEM23" s="177"/>
      <c r="SEN23" s="177"/>
      <c r="SEO23" s="177"/>
      <c r="SEP23" s="177"/>
      <c r="SEQ23" s="177"/>
      <c r="SER23" s="177"/>
      <c r="SES23" s="177"/>
      <c r="SET23" s="177"/>
      <c r="SEU23" s="177"/>
      <c r="SEV23" s="177"/>
      <c r="SEW23" s="177"/>
      <c r="SEX23" s="177"/>
      <c r="SEY23" s="177"/>
      <c r="SEZ23" s="177"/>
      <c r="SFA23" s="177"/>
      <c r="SFB23" s="177"/>
      <c r="SFC23" s="177"/>
      <c r="SFD23" s="177"/>
      <c r="SFE23" s="177"/>
      <c r="SFF23" s="177"/>
      <c r="SFG23" s="177"/>
      <c r="SFH23" s="177"/>
      <c r="SFI23" s="177"/>
      <c r="SFJ23" s="177"/>
      <c r="SFK23" s="177"/>
      <c r="SFL23" s="177"/>
      <c r="SFM23" s="177"/>
      <c r="SFN23" s="177"/>
      <c r="SFO23" s="177"/>
      <c r="SFP23" s="177"/>
      <c r="SFQ23" s="177"/>
      <c r="SFR23" s="177"/>
      <c r="SFS23" s="177"/>
      <c r="SFT23" s="177"/>
      <c r="SFU23" s="177"/>
      <c r="SFV23" s="177"/>
      <c r="SFW23" s="177"/>
      <c r="SFX23" s="177"/>
      <c r="SFY23" s="177"/>
      <c r="SFZ23" s="177"/>
      <c r="SGA23" s="177"/>
      <c r="SGB23" s="177"/>
      <c r="SGC23" s="177"/>
      <c r="SGD23" s="177"/>
      <c r="SGE23" s="177"/>
      <c r="SGF23" s="177"/>
      <c r="SGG23" s="177"/>
      <c r="SGH23" s="177"/>
      <c r="SGI23" s="177"/>
      <c r="SGJ23" s="177"/>
      <c r="SGK23" s="177"/>
      <c r="SGL23" s="177"/>
      <c r="SGM23" s="177"/>
      <c r="SGN23" s="177"/>
      <c r="SGO23" s="177"/>
      <c r="SGP23" s="177"/>
      <c r="SGQ23" s="177"/>
      <c r="SGR23" s="177"/>
      <c r="SGS23" s="177"/>
      <c r="SGT23" s="177"/>
      <c r="SGU23" s="177"/>
      <c r="SGV23" s="177"/>
      <c r="SGW23" s="177"/>
      <c r="SGX23" s="177"/>
      <c r="SGY23" s="177"/>
      <c r="SGZ23" s="177"/>
      <c r="SHA23" s="177"/>
      <c r="SHB23" s="177"/>
      <c r="SHC23" s="177"/>
      <c r="SHD23" s="177"/>
      <c r="SHE23" s="177"/>
      <c r="SHF23" s="177"/>
      <c r="SHG23" s="177"/>
      <c r="SHH23" s="177"/>
      <c r="SHI23" s="177"/>
      <c r="SHJ23" s="177"/>
      <c r="SHK23" s="177"/>
      <c r="SHL23" s="177"/>
      <c r="SHM23" s="177"/>
      <c r="SHN23" s="177"/>
      <c r="SHO23" s="177"/>
      <c r="SHP23" s="177"/>
      <c r="SHQ23" s="177"/>
      <c r="SHR23" s="177"/>
      <c r="SHS23" s="177"/>
      <c r="SHT23" s="177"/>
      <c r="SHU23" s="177"/>
      <c r="SHV23" s="177"/>
      <c r="SHW23" s="177"/>
      <c r="SHX23" s="177"/>
      <c r="SHY23" s="177"/>
      <c r="SHZ23" s="177"/>
      <c r="SIA23" s="177"/>
      <c r="SIB23" s="177"/>
      <c r="SIC23" s="177"/>
      <c r="SID23" s="177"/>
      <c r="SIE23" s="177"/>
      <c r="SIF23" s="177"/>
      <c r="SIG23" s="177"/>
      <c r="SIH23" s="177"/>
      <c r="SII23" s="177"/>
      <c r="SIJ23" s="177"/>
      <c r="SIK23" s="177"/>
      <c r="SIL23" s="177"/>
      <c r="SIM23" s="177"/>
      <c r="SIN23" s="177"/>
      <c r="SIO23" s="177"/>
      <c r="SIP23" s="177"/>
      <c r="SIQ23" s="177"/>
      <c r="SIR23" s="177"/>
      <c r="SIS23" s="177"/>
      <c r="SIT23" s="177"/>
      <c r="SIU23" s="177"/>
      <c r="SIV23" s="177"/>
      <c r="SIW23" s="177"/>
      <c r="SIX23" s="177"/>
      <c r="SIY23" s="177"/>
      <c r="SIZ23" s="177"/>
      <c r="SJA23" s="177"/>
      <c r="SJB23" s="177"/>
      <c r="SJC23" s="177"/>
      <c r="SJD23" s="177"/>
      <c r="SJE23" s="177"/>
      <c r="SJF23" s="177"/>
      <c r="SJG23" s="177"/>
      <c r="SJH23" s="177"/>
      <c r="SJI23" s="177"/>
      <c r="SJJ23" s="177"/>
      <c r="SJK23" s="177"/>
      <c r="SJL23" s="177"/>
      <c r="SJM23" s="177"/>
      <c r="SJN23" s="177"/>
      <c r="SJO23" s="177"/>
      <c r="SJP23" s="177"/>
      <c r="SJQ23" s="177"/>
      <c r="SJR23" s="177"/>
      <c r="SJS23" s="177"/>
      <c r="SJT23" s="177"/>
      <c r="SJU23" s="177"/>
      <c r="SJV23" s="177"/>
      <c r="SJW23" s="177"/>
      <c r="SJX23" s="177"/>
      <c r="SJY23" s="177"/>
      <c r="SJZ23" s="177"/>
      <c r="SKA23" s="177"/>
      <c r="SKB23" s="177"/>
      <c r="SKC23" s="177"/>
      <c r="SKD23" s="177"/>
      <c r="SKE23" s="177"/>
      <c r="SKF23" s="177"/>
      <c r="SKG23" s="177"/>
      <c r="SKH23" s="177"/>
      <c r="SKI23" s="177"/>
      <c r="SKJ23" s="177"/>
      <c r="SKK23" s="177"/>
      <c r="SKL23" s="177"/>
      <c r="SKM23" s="177"/>
      <c r="SKN23" s="177"/>
      <c r="SKO23" s="177"/>
      <c r="SKP23" s="177"/>
      <c r="SKQ23" s="177"/>
      <c r="SKR23" s="177"/>
      <c r="SKS23" s="177"/>
      <c r="SKT23" s="177"/>
      <c r="SKU23" s="177"/>
      <c r="SKV23" s="177"/>
      <c r="SKW23" s="177"/>
      <c r="SKX23" s="177"/>
      <c r="SKY23" s="177"/>
      <c r="SKZ23" s="177"/>
      <c r="SLA23" s="177"/>
      <c r="SLB23" s="177"/>
      <c r="SLC23" s="177"/>
      <c r="SLD23" s="177"/>
      <c r="SLE23" s="177"/>
      <c r="SLF23" s="177"/>
      <c r="SLG23" s="177"/>
      <c r="SLH23" s="177"/>
      <c r="SLI23" s="177"/>
      <c r="SLJ23" s="177"/>
      <c r="SLK23" s="177"/>
      <c r="SLL23" s="177"/>
      <c r="SLM23" s="177"/>
      <c r="SLN23" s="177"/>
      <c r="SLO23" s="177"/>
      <c r="SLP23" s="177"/>
      <c r="SLQ23" s="177"/>
      <c r="SLR23" s="177"/>
      <c r="SLS23" s="177"/>
      <c r="SLT23" s="177"/>
      <c r="SLU23" s="177"/>
      <c r="SLV23" s="177"/>
      <c r="SLW23" s="177"/>
      <c r="SLX23" s="177"/>
      <c r="SLY23" s="177"/>
      <c r="SLZ23" s="177"/>
      <c r="SMA23" s="177"/>
      <c r="SMB23" s="177"/>
      <c r="SMC23" s="177"/>
      <c r="SMD23" s="177"/>
      <c r="SME23" s="177"/>
      <c r="SMF23" s="177"/>
      <c r="SMG23" s="177"/>
      <c r="SMH23" s="177"/>
      <c r="SMI23" s="177"/>
      <c r="SMJ23" s="177"/>
      <c r="SMK23" s="177"/>
      <c r="SML23" s="177"/>
      <c r="SMM23" s="177"/>
      <c r="SMN23" s="177"/>
      <c r="SMO23" s="177"/>
      <c r="SMP23" s="177"/>
      <c r="SMQ23" s="177"/>
      <c r="SMR23" s="177"/>
      <c r="SMS23" s="177"/>
      <c r="SMT23" s="177"/>
      <c r="SMU23" s="177"/>
      <c r="SMV23" s="177"/>
      <c r="SMW23" s="177"/>
      <c r="SMX23" s="177"/>
      <c r="SMY23" s="177"/>
      <c r="SMZ23" s="177"/>
      <c r="SNA23" s="177"/>
      <c r="SNB23" s="177"/>
      <c r="SNC23" s="177"/>
      <c r="SND23" s="177"/>
      <c r="SNE23" s="177"/>
      <c r="SNF23" s="177"/>
      <c r="SNG23" s="177"/>
      <c r="SNH23" s="177"/>
      <c r="SNI23" s="177"/>
      <c r="SNJ23" s="177"/>
      <c r="SNK23" s="177"/>
      <c r="SNL23" s="177"/>
      <c r="SNM23" s="177"/>
      <c r="SNN23" s="177"/>
      <c r="SNO23" s="177"/>
      <c r="SNP23" s="177"/>
      <c r="SNQ23" s="177"/>
      <c r="SNR23" s="177"/>
      <c r="SNS23" s="177"/>
      <c r="SNT23" s="177"/>
      <c r="SNU23" s="177"/>
      <c r="SNV23" s="177"/>
      <c r="SNW23" s="177"/>
      <c r="SNX23" s="177"/>
      <c r="SNY23" s="177"/>
      <c r="SNZ23" s="177"/>
      <c r="SOA23" s="177"/>
      <c r="SOB23" s="177"/>
      <c r="SOC23" s="177"/>
      <c r="SOD23" s="177"/>
      <c r="SOE23" s="177"/>
      <c r="SOF23" s="177"/>
      <c r="SOG23" s="177"/>
      <c r="SOH23" s="177"/>
      <c r="SOI23" s="177"/>
      <c r="SOJ23" s="177"/>
      <c r="SOK23" s="177"/>
      <c r="SOL23" s="177"/>
      <c r="SOM23" s="177"/>
      <c r="SON23" s="177"/>
      <c r="SOO23" s="177"/>
      <c r="SOP23" s="177"/>
      <c r="SOQ23" s="177"/>
      <c r="SOR23" s="177"/>
      <c r="SOS23" s="177"/>
      <c r="SOT23" s="177"/>
      <c r="SOU23" s="177"/>
      <c r="SOV23" s="177"/>
      <c r="SOW23" s="177"/>
      <c r="SOX23" s="177"/>
      <c r="SOY23" s="177"/>
      <c r="SOZ23" s="177"/>
      <c r="SPA23" s="177"/>
      <c r="SPB23" s="177"/>
      <c r="SPC23" s="177"/>
      <c r="SPD23" s="177"/>
      <c r="SPE23" s="177"/>
      <c r="SPF23" s="177"/>
      <c r="SPG23" s="177"/>
      <c r="SPH23" s="177"/>
      <c r="SPI23" s="177"/>
      <c r="SPJ23" s="177"/>
      <c r="SPK23" s="177"/>
      <c r="SPL23" s="177"/>
      <c r="SPM23" s="177"/>
      <c r="SPN23" s="177"/>
      <c r="SPO23" s="177"/>
      <c r="SPP23" s="177"/>
      <c r="SPQ23" s="177"/>
      <c r="SPR23" s="177"/>
      <c r="SPS23" s="177"/>
      <c r="SPT23" s="177"/>
      <c r="SPU23" s="177"/>
      <c r="SPV23" s="177"/>
      <c r="SPW23" s="177"/>
      <c r="SPX23" s="177"/>
      <c r="SPY23" s="177"/>
      <c r="SPZ23" s="177"/>
      <c r="SQA23" s="177"/>
      <c r="SQB23" s="177"/>
      <c r="SQC23" s="177"/>
      <c r="SQD23" s="177"/>
      <c r="SQE23" s="177"/>
      <c r="SQF23" s="177"/>
      <c r="SQG23" s="177"/>
      <c r="SQH23" s="177"/>
      <c r="SQI23" s="177"/>
      <c r="SQJ23" s="177"/>
      <c r="SQK23" s="177"/>
      <c r="SQL23" s="177"/>
      <c r="SQM23" s="177"/>
      <c r="SQN23" s="177"/>
      <c r="SQO23" s="177"/>
      <c r="SQP23" s="177"/>
      <c r="SQQ23" s="177"/>
      <c r="SQR23" s="177"/>
      <c r="SQS23" s="177"/>
      <c r="SQT23" s="177"/>
      <c r="SQU23" s="177"/>
      <c r="SQV23" s="177"/>
      <c r="SQW23" s="177"/>
      <c r="SQX23" s="177"/>
      <c r="SQY23" s="177"/>
      <c r="SQZ23" s="177"/>
      <c r="SRA23" s="177"/>
      <c r="SRB23" s="177"/>
      <c r="SRC23" s="177"/>
      <c r="SRD23" s="177"/>
      <c r="SRE23" s="177"/>
      <c r="SRF23" s="177"/>
      <c r="SRG23" s="177"/>
      <c r="SRH23" s="177"/>
      <c r="SRI23" s="177"/>
      <c r="SRJ23" s="177"/>
      <c r="SRK23" s="177"/>
      <c r="SRL23" s="177"/>
      <c r="SRM23" s="177"/>
      <c r="SRN23" s="177"/>
      <c r="SRO23" s="177"/>
      <c r="SRP23" s="177"/>
      <c r="SRQ23" s="177"/>
      <c r="SRR23" s="177"/>
      <c r="SRS23" s="177"/>
      <c r="SRT23" s="177"/>
      <c r="SRU23" s="177"/>
      <c r="SRV23" s="177"/>
      <c r="SRW23" s="177"/>
      <c r="SRX23" s="177"/>
      <c r="SRY23" s="177"/>
      <c r="SRZ23" s="177"/>
      <c r="SSA23" s="177"/>
      <c r="SSB23" s="177"/>
      <c r="SSC23" s="177"/>
      <c r="SSD23" s="177"/>
      <c r="SSE23" s="177"/>
      <c r="SSF23" s="177"/>
      <c r="SSG23" s="177"/>
      <c r="SSH23" s="177"/>
      <c r="SSI23" s="177"/>
      <c r="SSJ23" s="177"/>
      <c r="SSK23" s="177"/>
      <c r="SSL23" s="177"/>
      <c r="SSM23" s="177"/>
      <c r="SSN23" s="177"/>
      <c r="SSO23" s="177"/>
      <c r="SSP23" s="177"/>
      <c r="SSQ23" s="177"/>
      <c r="SSR23" s="177"/>
      <c r="SSS23" s="177"/>
      <c r="SST23" s="177"/>
      <c r="SSU23" s="177"/>
      <c r="SSV23" s="177"/>
      <c r="SSW23" s="177"/>
      <c r="SSX23" s="177"/>
      <c r="SSY23" s="177"/>
      <c r="SSZ23" s="177"/>
      <c r="STA23" s="177"/>
      <c r="STB23" s="177"/>
      <c r="STC23" s="177"/>
      <c r="STD23" s="177"/>
      <c r="STE23" s="177"/>
      <c r="STF23" s="177"/>
      <c r="STG23" s="177"/>
      <c r="STH23" s="177"/>
      <c r="STI23" s="177"/>
      <c r="STJ23" s="177"/>
      <c r="STK23" s="177"/>
      <c r="STL23" s="177"/>
      <c r="STM23" s="177"/>
      <c r="STN23" s="177"/>
      <c r="STO23" s="177"/>
      <c r="STP23" s="177"/>
      <c r="STQ23" s="177"/>
      <c r="STR23" s="177"/>
      <c r="STS23" s="177"/>
      <c r="STT23" s="177"/>
      <c r="STU23" s="177"/>
      <c r="STV23" s="177"/>
      <c r="STW23" s="177"/>
      <c r="STX23" s="177"/>
      <c r="STY23" s="177"/>
      <c r="STZ23" s="177"/>
      <c r="SUA23" s="177"/>
      <c r="SUB23" s="177"/>
      <c r="SUC23" s="177"/>
      <c r="SUD23" s="177"/>
      <c r="SUE23" s="177"/>
      <c r="SUF23" s="177"/>
      <c r="SUG23" s="177"/>
      <c r="SUH23" s="177"/>
      <c r="SUI23" s="177"/>
      <c r="SUJ23" s="177"/>
      <c r="SUK23" s="177"/>
      <c r="SUL23" s="177"/>
      <c r="SUM23" s="177"/>
      <c r="SUN23" s="177"/>
      <c r="SUO23" s="177"/>
      <c r="SUP23" s="177"/>
      <c r="SUQ23" s="177"/>
      <c r="SUR23" s="177"/>
      <c r="SUS23" s="177"/>
      <c r="SUT23" s="177"/>
      <c r="SUU23" s="177"/>
      <c r="SUV23" s="177"/>
      <c r="SUW23" s="177"/>
      <c r="SUX23" s="177"/>
      <c r="SUY23" s="177"/>
      <c r="SUZ23" s="177"/>
      <c r="SVA23" s="177"/>
      <c r="SVB23" s="177"/>
      <c r="SVC23" s="177"/>
      <c r="SVD23" s="177"/>
      <c r="SVE23" s="177"/>
      <c r="SVF23" s="177"/>
      <c r="SVG23" s="177"/>
      <c r="SVH23" s="177"/>
      <c r="SVI23" s="177"/>
      <c r="SVJ23" s="177"/>
      <c r="SVK23" s="177"/>
      <c r="SVL23" s="177"/>
      <c r="SVM23" s="177"/>
      <c r="SVN23" s="177"/>
      <c r="SVO23" s="177"/>
      <c r="SVP23" s="177"/>
      <c r="SVQ23" s="177"/>
      <c r="SVR23" s="177"/>
      <c r="SVS23" s="177"/>
      <c r="SVT23" s="177"/>
      <c r="SVU23" s="177"/>
      <c r="SVV23" s="177"/>
      <c r="SVW23" s="177"/>
      <c r="SVX23" s="177"/>
      <c r="SVY23" s="177"/>
      <c r="SVZ23" s="177"/>
      <c r="SWA23" s="177"/>
      <c r="SWB23" s="177"/>
      <c r="SWC23" s="177"/>
      <c r="SWD23" s="177"/>
      <c r="SWE23" s="177"/>
      <c r="SWF23" s="177"/>
      <c r="SWG23" s="177"/>
      <c r="SWH23" s="177"/>
      <c r="SWI23" s="177"/>
      <c r="SWJ23" s="177"/>
      <c r="SWK23" s="177"/>
      <c r="SWL23" s="177"/>
      <c r="SWM23" s="177"/>
      <c r="SWN23" s="177"/>
      <c r="SWO23" s="177"/>
      <c r="SWP23" s="177"/>
      <c r="SWQ23" s="177"/>
      <c r="SWR23" s="177"/>
      <c r="SWS23" s="177"/>
      <c r="SWT23" s="177"/>
      <c r="SWU23" s="177"/>
      <c r="SWV23" s="177"/>
      <c r="SWW23" s="177"/>
      <c r="SWX23" s="177"/>
      <c r="SWY23" s="177"/>
      <c r="SWZ23" s="177"/>
      <c r="SXA23" s="177"/>
      <c r="SXB23" s="177"/>
      <c r="SXC23" s="177"/>
      <c r="SXD23" s="177"/>
      <c r="SXE23" s="177"/>
      <c r="SXF23" s="177"/>
      <c r="SXG23" s="177"/>
      <c r="SXH23" s="177"/>
      <c r="SXI23" s="177"/>
      <c r="SXJ23" s="177"/>
      <c r="SXK23" s="177"/>
      <c r="SXL23" s="177"/>
      <c r="SXM23" s="177"/>
      <c r="SXN23" s="177"/>
      <c r="SXO23" s="177"/>
      <c r="SXP23" s="177"/>
      <c r="SXQ23" s="177"/>
      <c r="SXR23" s="177"/>
      <c r="SXS23" s="177"/>
      <c r="SXT23" s="177"/>
      <c r="SXU23" s="177"/>
      <c r="SXV23" s="177"/>
      <c r="SXW23" s="177"/>
      <c r="SXX23" s="177"/>
      <c r="SXY23" s="177"/>
      <c r="SXZ23" s="177"/>
      <c r="SYA23" s="177"/>
      <c r="SYB23" s="177"/>
      <c r="SYC23" s="177"/>
      <c r="SYD23" s="177"/>
      <c r="SYE23" s="177"/>
      <c r="SYF23" s="177"/>
      <c r="SYG23" s="177"/>
      <c r="SYH23" s="177"/>
      <c r="SYI23" s="177"/>
      <c r="SYJ23" s="177"/>
      <c r="SYK23" s="177"/>
      <c r="SYL23" s="177"/>
      <c r="SYM23" s="177"/>
      <c r="SYN23" s="177"/>
      <c r="SYO23" s="177"/>
      <c r="SYP23" s="177"/>
      <c r="SYQ23" s="177"/>
      <c r="SYR23" s="177"/>
      <c r="SYS23" s="177"/>
      <c r="SYT23" s="177"/>
      <c r="SYU23" s="177"/>
      <c r="SYV23" s="177"/>
      <c r="SYW23" s="177"/>
      <c r="SYX23" s="177"/>
      <c r="SYY23" s="177"/>
      <c r="SYZ23" s="177"/>
      <c r="SZA23" s="177"/>
      <c r="SZB23" s="177"/>
      <c r="SZC23" s="177"/>
      <c r="SZD23" s="177"/>
      <c r="SZE23" s="177"/>
      <c r="SZF23" s="177"/>
      <c r="SZG23" s="177"/>
      <c r="SZH23" s="177"/>
      <c r="SZI23" s="177"/>
      <c r="SZJ23" s="177"/>
      <c r="SZK23" s="177"/>
      <c r="SZL23" s="177"/>
      <c r="SZM23" s="177"/>
      <c r="SZN23" s="177"/>
      <c r="SZO23" s="177"/>
      <c r="SZP23" s="177"/>
      <c r="SZQ23" s="177"/>
      <c r="SZR23" s="177"/>
      <c r="SZS23" s="177"/>
      <c r="SZT23" s="177"/>
      <c r="SZU23" s="177"/>
      <c r="SZV23" s="177"/>
      <c r="SZW23" s="177"/>
      <c r="SZX23" s="177"/>
      <c r="SZY23" s="177"/>
      <c r="SZZ23" s="177"/>
      <c r="TAA23" s="177"/>
      <c r="TAB23" s="177"/>
      <c r="TAC23" s="177"/>
      <c r="TAD23" s="177"/>
      <c r="TAE23" s="177"/>
      <c r="TAF23" s="177"/>
      <c r="TAG23" s="177"/>
      <c r="TAH23" s="177"/>
      <c r="TAI23" s="177"/>
      <c r="TAJ23" s="177"/>
      <c r="TAK23" s="177"/>
      <c r="TAL23" s="177"/>
      <c r="TAM23" s="177"/>
      <c r="TAN23" s="177"/>
      <c r="TAO23" s="177"/>
      <c r="TAP23" s="177"/>
      <c r="TAQ23" s="177"/>
      <c r="TAR23" s="177"/>
      <c r="TAS23" s="177"/>
      <c r="TAT23" s="177"/>
      <c r="TAU23" s="177"/>
      <c r="TAV23" s="177"/>
      <c r="TAW23" s="177"/>
      <c r="TAX23" s="177"/>
      <c r="TAY23" s="177"/>
      <c r="TAZ23" s="177"/>
      <c r="TBA23" s="177"/>
      <c r="TBB23" s="177"/>
      <c r="TBC23" s="177"/>
      <c r="TBD23" s="177"/>
      <c r="TBE23" s="177"/>
      <c r="TBF23" s="177"/>
      <c r="TBG23" s="177"/>
      <c r="TBH23" s="177"/>
      <c r="TBI23" s="177"/>
      <c r="TBJ23" s="177"/>
      <c r="TBK23" s="177"/>
      <c r="TBL23" s="177"/>
      <c r="TBM23" s="177"/>
      <c r="TBN23" s="177"/>
      <c r="TBO23" s="177"/>
      <c r="TBP23" s="177"/>
      <c r="TBQ23" s="177"/>
      <c r="TBR23" s="177"/>
      <c r="TBS23" s="177"/>
      <c r="TBT23" s="177"/>
      <c r="TBU23" s="177"/>
      <c r="TBV23" s="177"/>
      <c r="TBW23" s="177"/>
      <c r="TBX23" s="177"/>
      <c r="TBY23" s="177"/>
      <c r="TBZ23" s="177"/>
      <c r="TCA23" s="177"/>
      <c r="TCB23" s="177"/>
      <c r="TCC23" s="177"/>
      <c r="TCD23" s="177"/>
      <c r="TCE23" s="177"/>
      <c r="TCF23" s="177"/>
      <c r="TCG23" s="177"/>
      <c r="TCH23" s="177"/>
      <c r="TCI23" s="177"/>
      <c r="TCJ23" s="177"/>
      <c r="TCK23" s="177"/>
      <c r="TCL23" s="177"/>
      <c r="TCM23" s="177"/>
      <c r="TCN23" s="177"/>
      <c r="TCO23" s="177"/>
      <c r="TCP23" s="177"/>
      <c r="TCQ23" s="177"/>
      <c r="TCR23" s="177"/>
      <c r="TCS23" s="177"/>
      <c r="TCT23" s="177"/>
      <c r="TCU23" s="177"/>
      <c r="TCV23" s="177"/>
      <c r="TCW23" s="177"/>
      <c r="TCX23" s="177"/>
      <c r="TCY23" s="177"/>
      <c r="TCZ23" s="177"/>
      <c r="TDA23" s="177"/>
      <c r="TDB23" s="177"/>
      <c r="TDC23" s="177"/>
      <c r="TDD23" s="177"/>
      <c r="TDE23" s="177"/>
      <c r="TDF23" s="177"/>
      <c r="TDG23" s="177"/>
      <c r="TDH23" s="177"/>
      <c r="TDI23" s="177"/>
      <c r="TDJ23" s="177"/>
      <c r="TDK23" s="177"/>
      <c r="TDL23" s="177"/>
      <c r="TDM23" s="177"/>
      <c r="TDN23" s="177"/>
      <c r="TDO23" s="177"/>
      <c r="TDP23" s="177"/>
      <c r="TDQ23" s="177"/>
      <c r="TDR23" s="177"/>
      <c r="TDS23" s="177"/>
      <c r="TDT23" s="177"/>
      <c r="TDU23" s="177"/>
      <c r="TDV23" s="177"/>
      <c r="TDW23" s="177"/>
      <c r="TDX23" s="177"/>
      <c r="TDY23" s="177"/>
      <c r="TDZ23" s="177"/>
      <c r="TEA23" s="177"/>
      <c r="TEB23" s="177"/>
      <c r="TEC23" s="177"/>
      <c r="TED23" s="177"/>
      <c r="TEE23" s="177"/>
      <c r="TEF23" s="177"/>
      <c r="TEG23" s="177"/>
      <c r="TEH23" s="177"/>
      <c r="TEI23" s="177"/>
      <c r="TEJ23" s="177"/>
      <c r="TEK23" s="177"/>
      <c r="TEL23" s="177"/>
      <c r="TEM23" s="177"/>
      <c r="TEN23" s="177"/>
      <c r="TEO23" s="177"/>
      <c r="TEP23" s="177"/>
      <c r="TEQ23" s="177"/>
      <c r="TER23" s="177"/>
      <c r="TES23" s="177"/>
      <c r="TET23" s="177"/>
      <c r="TEU23" s="177"/>
      <c r="TEV23" s="177"/>
      <c r="TEW23" s="177"/>
      <c r="TEX23" s="177"/>
      <c r="TEY23" s="177"/>
      <c r="TEZ23" s="177"/>
      <c r="TFA23" s="177"/>
      <c r="TFB23" s="177"/>
      <c r="TFC23" s="177"/>
      <c r="TFD23" s="177"/>
      <c r="TFE23" s="177"/>
      <c r="TFF23" s="177"/>
      <c r="TFG23" s="177"/>
      <c r="TFH23" s="177"/>
      <c r="TFI23" s="177"/>
      <c r="TFJ23" s="177"/>
      <c r="TFK23" s="177"/>
      <c r="TFL23" s="177"/>
      <c r="TFM23" s="177"/>
      <c r="TFN23" s="177"/>
      <c r="TFO23" s="177"/>
      <c r="TFP23" s="177"/>
      <c r="TFQ23" s="177"/>
      <c r="TFR23" s="177"/>
      <c r="TFS23" s="177"/>
      <c r="TFT23" s="177"/>
      <c r="TFU23" s="177"/>
      <c r="TFV23" s="177"/>
      <c r="TFW23" s="177"/>
      <c r="TFX23" s="177"/>
      <c r="TFY23" s="177"/>
      <c r="TFZ23" s="177"/>
      <c r="TGA23" s="177"/>
      <c r="TGB23" s="177"/>
      <c r="TGC23" s="177"/>
      <c r="TGD23" s="177"/>
      <c r="TGE23" s="177"/>
      <c r="TGF23" s="177"/>
      <c r="TGG23" s="177"/>
      <c r="TGH23" s="177"/>
      <c r="TGI23" s="177"/>
      <c r="TGJ23" s="177"/>
      <c r="TGK23" s="177"/>
      <c r="TGL23" s="177"/>
      <c r="TGM23" s="177"/>
      <c r="TGN23" s="177"/>
      <c r="TGO23" s="177"/>
      <c r="TGP23" s="177"/>
      <c r="TGQ23" s="177"/>
      <c r="TGR23" s="177"/>
      <c r="TGS23" s="177"/>
      <c r="TGT23" s="177"/>
      <c r="TGU23" s="177"/>
      <c r="TGV23" s="177"/>
      <c r="TGW23" s="177"/>
      <c r="TGX23" s="177"/>
      <c r="TGY23" s="177"/>
      <c r="TGZ23" s="177"/>
      <c r="THA23" s="177"/>
      <c r="THB23" s="177"/>
      <c r="THC23" s="177"/>
      <c r="THD23" s="177"/>
      <c r="THE23" s="177"/>
      <c r="THF23" s="177"/>
      <c r="THG23" s="177"/>
      <c r="THH23" s="177"/>
      <c r="THI23" s="177"/>
      <c r="THJ23" s="177"/>
      <c r="THK23" s="177"/>
      <c r="THL23" s="177"/>
      <c r="THM23" s="177"/>
      <c r="THN23" s="177"/>
      <c r="THO23" s="177"/>
      <c r="THP23" s="177"/>
      <c r="THQ23" s="177"/>
      <c r="THR23" s="177"/>
      <c r="THS23" s="177"/>
      <c r="THT23" s="177"/>
      <c r="THU23" s="177"/>
      <c r="THV23" s="177"/>
      <c r="THW23" s="177"/>
      <c r="THX23" s="177"/>
      <c r="THY23" s="177"/>
      <c r="THZ23" s="177"/>
      <c r="TIA23" s="177"/>
      <c r="TIB23" s="177"/>
      <c r="TIC23" s="177"/>
      <c r="TID23" s="177"/>
      <c r="TIE23" s="177"/>
      <c r="TIF23" s="177"/>
      <c r="TIG23" s="177"/>
      <c r="TIH23" s="177"/>
      <c r="TII23" s="177"/>
      <c r="TIJ23" s="177"/>
      <c r="TIK23" s="177"/>
      <c r="TIL23" s="177"/>
      <c r="TIM23" s="177"/>
      <c r="TIN23" s="177"/>
      <c r="TIO23" s="177"/>
      <c r="TIP23" s="177"/>
      <c r="TIQ23" s="177"/>
      <c r="TIR23" s="177"/>
      <c r="TIS23" s="177"/>
      <c r="TIT23" s="177"/>
      <c r="TIU23" s="177"/>
      <c r="TIV23" s="177"/>
      <c r="TIW23" s="177"/>
      <c r="TIX23" s="177"/>
      <c r="TIY23" s="177"/>
      <c r="TIZ23" s="177"/>
      <c r="TJA23" s="177"/>
      <c r="TJB23" s="177"/>
      <c r="TJC23" s="177"/>
      <c r="TJD23" s="177"/>
      <c r="TJE23" s="177"/>
      <c r="TJF23" s="177"/>
      <c r="TJG23" s="177"/>
      <c r="TJH23" s="177"/>
      <c r="TJI23" s="177"/>
      <c r="TJJ23" s="177"/>
      <c r="TJK23" s="177"/>
      <c r="TJL23" s="177"/>
      <c r="TJM23" s="177"/>
      <c r="TJN23" s="177"/>
      <c r="TJO23" s="177"/>
      <c r="TJP23" s="177"/>
      <c r="TJQ23" s="177"/>
      <c r="TJR23" s="177"/>
      <c r="TJS23" s="177"/>
      <c r="TJT23" s="177"/>
      <c r="TJU23" s="177"/>
      <c r="TJV23" s="177"/>
      <c r="TJW23" s="177"/>
      <c r="TJX23" s="177"/>
      <c r="TJY23" s="177"/>
      <c r="TJZ23" s="177"/>
      <c r="TKA23" s="177"/>
      <c r="TKB23" s="177"/>
      <c r="TKC23" s="177"/>
      <c r="TKD23" s="177"/>
      <c r="TKE23" s="177"/>
      <c r="TKF23" s="177"/>
      <c r="TKG23" s="177"/>
      <c r="TKH23" s="177"/>
      <c r="TKI23" s="177"/>
      <c r="TKJ23" s="177"/>
      <c r="TKK23" s="177"/>
      <c r="TKL23" s="177"/>
      <c r="TKM23" s="177"/>
      <c r="TKN23" s="177"/>
      <c r="TKO23" s="177"/>
      <c r="TKP23" s="177"/>
      <c r="TKQ23" s="177"/>
      <c r="TKR23" s="177"/>
      <c r="TKS23" s="177"/>
      <c r="TKT23" s="177"/>
      <c r="TKU23" s="177"/>
      <c r="TKV23" s="177"/>
      <c r="TKW23" s="177"/>
      <c r="TKX23" s="177"/>
      <c r="TKY23" s="177"/>
      <c r="TKZ23" s="177"/>
      <c r="TLA23" s="177"/>
      <c r="TLB23" s="177"/>
      <c r="TLC23" s="177"/>
      <c r="TLD23" s="177"/>
      <c r="TLE23" s="177"/>
      <c r="TLF23" s="177"/>
      <c r="TLG23" s="177"/>
      <c r="TLH23" s="177"/>
      <c r="TLI23" s="177"/>
      <c r="TLJ23" s="177"/>
      <c r="TLK23" s="177"/>
      <c r="TLL23" s="177"/>
      <c r="TLM23" s="177"/>
      <c r="TLN23" s="177"/>
      <c r="TLO23" s="177"/>
      <c r="TLP23" s="177"/>
      <c r="TLQ23" s="177"/>
      <c r="TLR23" s="177"/>
      <c r="TLS23" s="177"/>
      <c r="TLT23" s="177"/>
      <c r="TLU23" s="177"/>
      <c r="TLV23" s="177"/>
      <c r="TLW23" s="177"/>
      <c r="TLX23" s="177"/>
      <c r="TLY23" s="177"/>
      <c r="TLZ23" s="177"/>
      <c r="TMA23" s="177"/>
      <c r="TMB23" s="177"/>
      <c r="TMC23" s="177"/>
      <c r="TMD23" s="177"/>
      <c r="TME23" s="177"/>
      <c r="TMF23" s="177"/>
      <c r="TMG23" s="177"/>
      <c r="TMH23" s="177"/>
      <c r="TMI23" s="177"/>
      <c r="TMJ23" s="177"/>
      <c r="TMK23" s="177"/>
      <c r="TML23" s="177"/>
      <c r="TMM23" s="177"/>
      <c r="TMN23" s="177"/>
      <c r="TMO23" s="177"/>
      <c r="TMP23" s="177"/>
      <c r="TMQ23" s="177"/>
      <c r="TMR23" s="177"/>
      <c r="TMS23" s="177"/>
      <c r="TMT23" s="177"/>
      <c r="TMU23" s="177"/>
      <c r="TMV23" s="177"/>
      <c r="TMW23" s="177"/>
      <c r="TMX23" s="177"/>
      <c r="TMY23" s="177"/>
      <c r="TMZ23" s="177"/>
      <c r="TNA23" s="177"/>
      <c r="TNB23" s="177"/>
      <c r="TNC23" s="177"/>
      <c r="TND23" s="177"/>
      <c r="TNE23" s="177"/>
      <c r="TNF23" s="177"/>
      <c r="TNG23" s="177"/>
      <c r="TNH23" s="177"/>
      <c r="TNI23" s="177"/>
      <c r="TNJ23" s="177"/>
      <c r="TNK23" s="177"/>
      <c r="TNL23" s="177"/>
      <c r="TNM23" s="177"/>
      <c r="TNN23" s="177"/>
      <c r="TNO23" s="177"/>
      <c r="TNP23" s="177"/>
      <c r="TNQ23" s="177"/>
      <c r="TNR23" s="177"/>
      <c r="TNS23" s="177"/>
      <c r="TNT23" s="177"/>
      <c r="TNU23" s="177"/>
      <c r="TNV23" s="177"/>
      <c r="TNW23" s="177"/>
      <c r="TNX23" s="177"/>
      <c r="TNY23" s="177"/>
      <c r="TNZ23" s="177"/>
      <c r="TOA23" s="177"/>
      <c r="TOB23" s="177"/>
      <c r="TOC23" s="177"/>
      <c r="TOD23" s="177"/>
      <c r="TOE23" s="177"/>
      <c r="TOF23" s="177"/>
      <c r="TOG23" s="177"/>
      <c r="TOH23" s="177"/>
      <c r="TOI23" s="177"/>
      <c r="TOJ23" s="177"/>
      <c r="TOK23" s="177"/>
      <c r="TOL23" s="177"/>
      <c r="TOM23" s="177"/>
      <c r="TON23" s="177"/>
      <c r="TOO23" s="177"/>
      <c r="TOP23" s="177"/>
      <c r="TOQ23" s="177"/>
      <c r="TOR23" s="177"/>
      <c r="TOS23" s="177"/>
      <c r="TOT23" s="177"/>
      <c r="TOU23" s="177"/>
      <c r="TOV23" s="177"/>
      <c r="TOW23" s="177"/>
      <c r="TOX23" s="177"/>
      <c r="TOY23" s="177"/>
      <c r="TOZ23" s="177"/>
      <c r="TPA23" s="177"/>
      <c r="TPB23" s="177"/>
      <c r="TPC23" s="177"/>
      <c r="TPD23" s="177"/>
      <c r="TPE23" s="177"/>
      <c r="TPF23" s="177"/>
      <c r="TPG23" s="177"/>
      <c r="TPH23" s="177"/>
      <c r="TPI23" s="177"/>
      <c r="TPJ23" s="177"/>
      <c r="TPK23" s="177"/>
      <c r="TPL23" s="177"/>
      <c r="TPM23" s="177"/>
      <c r="TPN23" s="177"/>
      <c r="TPO23" s="177"/>
      <c r="TPP23" s="177"/>
      <c r="TPQ23" s="177"/>
      <c r="TPR23" s="177"/>
      <c r="TPS23" s="177"/>
      <c r="TPT23" s="177"/>
      <c r="TPU23" s="177"/>
      <c r="TPV23" s="177"/>
      <c r="TPW23" s="177"/>
      <c r="TPX23" s="177"/>
      <c r="TPY23" s="177"/>
      <c r="TPZ23" s="177"/>
      <c r="TQA23" s="177"/>
      <c r="TQB23" s="177"/>
      <c r="TQC23" s="177"/>
      <c r="TQD23" s="177"/>
      <c r="TQE23" s="177"/>
      <c r="TQF23" s="177"/>
      <c r="TQG23" s="177"/>
      <c r="TQH23" s="177"/>
      <c r="TQI23" s="177"/>
      <c r="TQJ23" s="177"/>
      <c r="TQK23" s="177"/>
      <c r="TQL23" s="177"/>
      <c r="TQM23" s="177"/>
      <c r="TQN23" s="177"/>
      <c r="TQO23" s="177"/>
      <c r="TQP23" s="177"/>
      <c r="TQQ23" s="177"/>
      <c r="TQR23" s="177"/>
      <c r="TQS23" s="177"/>
      <c r="TQT23" s="177"/>
      <c r="TQU23" s="177"/>
      <c r="TQV23" s="177"/>
      <c r="TQW23" s="177"/>
      <c r="TQX23" s="177"/>
      <c r="TQY23" s="177"/>
      <c r="TQZ23" s="177"/>
      <c r="TRA23" s="177"/>
      <c r="TRB23" s="177"/>
      <c r="TRC23" s="177"/>
      <c r="TRD23" s="177"/>
      <c r="TRE23" s="177"/>
      <c r="TRF23" s="177"/>
      <c r="TRG23" s="177"/>
      <c r="TRH23" s="177"/>
      <c r="TRI23" s="177"/>
      <c r="TRJ23" s="177"/>
      <c r="TRK23" s="177"/>
      <c r="TRL23" s="177"/>
      <c r="TRM23" s="177"/>
      <c r="TRN23" s="177"/>
      <c r="TRO23" s="177"/>
      <c r="TRP23" s="177"/>
      <c r="TRQ23" s="177"/>
      <c r="TRR23" s="177"/>
      <c r="TRS23" s="177"/>
      <c r="TRT23" s="177"/>
      <c r="TRU23" s="177"/>
      <c r="TRV23" s="177"/>
      <c r="TRW23" s="177"/>
      <c r="TRX23" s="177"/>
      <c r="TRY23" s="177"/>
      <c r="TRZ23" s="177"/>
      <c r="TSA23" s="177"/>
      <c r="TSB23" s="177"/>
      <c r="TSC23" s="177"/>
      <c r="TSD23" s="177"/>
      <c r="TSE23" s="177"/>
      <c r="TSF23" s="177"/>
      <c r="TSG23" s="177"/>
      <c r="TSH23" s="177"/>
      <c r="TSI23" s="177"/>
      <c r="TSJ23" s="177"/>
      <c r="TSK23" s="177"/>
      <c r="TSL23" s="177"/>
      <c r="TSM23" s="177"/>
      <c r="TSN23" s="177"/>
      <c r="TSO23" s="177"/>
      <c r="TSP23" s="177"/>
      <c r="TSQ23" s="177"/>
      <c r="TSR23" s="177"/>
      <c r="TSS23" s="177"/>
      <c r="TST23" s="177"/>
      <c r="TSU23" s="177"/>
      <c r="TSV23" s="177"/>
      <c r="TSW23" s="177"/>
      <c r="TSX23" s="177"/>
      <c r="TSY23" s="177"/>
      <c r="TSZ23" s="177"/>
      <c r="TTA23" s="177"/>
      <c r="TTB23" s="177"/>
      <c r="TTC23" s="177"/>
      <c r="TTD23" s="177"/>
      <c r="TTE23" s="177"/>
      <c r="TTF23" s="177"/>
      <c r="TTG23" s="177"/>
      <c r="TTH23" s="177"/>
      <c r="TTI23" s="177"/>
      <c r="TTJ23" s="177"/>
      <c r="TTK23" s="177"/>
      <c r="TTL23" s="177"/>
      <c r="TTM23" s="177"/>
      <c r="TTN23" s="177"/>
      <c r="TTO23" s="177"/>
      <c r="TTP23" s="177"/>
      <c r="TTQ23" s="177"/>
      <c r="TTR23" s="177"/>
      <c r="TTS23" s="177"/>
      <c r="TTT23" s="177"/>
      <c r="TTU23" s="177"/>
      <c r="TTV23" s="177"/>
      <c r="TTW23" s="177"/>
      <c r="TTX23" s="177"/>
      <c r="TTY23" s="177"/>
      <c r="TTZ23" s="177"/>
      <c r="TUA23" s="177"/>
      <c r="TUB23" s="177"/>
      <c r="TUC23" s="177"/>
      <c r="TUD23" s="177"/>
      <c r="TUE23" s="177"/>
      <c r="TUF23" s="177"/>
      <c r="TUG23" s="177"/>
      <c r="TUH23" s="177"/>
      <c r="TUI23" s="177"/>
      <c r="TUJ23" s="177"/>
      <c r="TUK23" s="177"/>
      <c r="TUL23" s="177"/>
      <c r="TUM23" s="177"/>
      <c r="TUN23" s="177"/>
      <c r="TUO23" s="177"/>
      <c r="TUP23" s="177"/>
      <c r="TUQ23" s="177"/>
      <c r="TUR23" s="177"/>
      <c r="TUS23" s="177"/>
      <c r="TUT23" s="177"/>
      <c r="TUU23" s="177"/>
      <c r="TUV23" s="177"/>
      <c r="TUW23" s="177"/>
      <c r="TUX23" s="177"/>
      <c r="TUY23" s="177"/>
      <c r="TUZ23" s="177"/>
      <c r="TVA23" s="177"/>
      <c r="TVB23" s="177"/>
      <c r="TVC23" s="177"/>
      <c r="TVD23" s="177"/>
      <c r="TVE23" s="177"/>
      <c r="TVF23" s="177"/>
      <c r="TVG23" s="177"/>
      <c r="TVH23" s="177"/>
      <c r="TVI23" s="177"/>
      <c r="TVJ23" s="177"/>
      <c r="TVK23" s="177"/>
      <c r="TVL23" s="177"/>
      <c r="TVM23" s="177"/>
      <c r="TVN23" s="177"/>
      <c r="TVO23" s="177"/>
      <c r="TVP23" s="177"/>
      <c r="TVQ23" s="177"/>
      <c r="TVR23" s="177"/>
      <c r="TVS23" s="177"/>
      <c r="TVT23" s="177"/>
      <c r="TVU23" s="177"/>
      <c r="TVV23" s="177"/>
      <c r="TVW23" s="177"/>
      <c r="TVX23" s="177"/>
      <c r="TVY23" s="177"/>
      <c r="TVZ23" s="177"/>
      <c r="TWA23" s="177"/>
      <c r="TWB23" s="177"/>
      <c r="TWC23" s="177"/>
      <c r="TWD23" s="177"/>
      <c r="TWE23" s="177"/>
      <c r="TWF23" s="177"/>
      <c r="TWG23" s="177"/>
      <c r="TWH23" s="177"/>
      <c r="TWI23" s="177"/>
      <c r="TWJ23" s="177"/>
      <c r="TWK23" s="177"/>
      <c r="TWL23" s="177"/>
      <c r="TWM23" s="177"/>
      <c r="TWN23" s="177"/>
      <c r="TWO23" s="177"/>
      <c r="TWP23" s="177"/>
      <c r="TWQ23" s="177"/>
      <c r="TWR23" s="177"/>
      <c r="TWS23" s="177"/>
      <c r="TWT23" s="177"/>
      <c r="TWU23" s="177"/>
      <c r="TWV23" s="177"/>
      <c r="TWW23" s="177"/>
      <c r="TWX23" s="177"/>
      <c r="TWY23" s="177"/>
      <c r="TWZ23" s="177"/>
      <c r="TXA23" s="177"/>
      <c r="TXB23" s="177"/>
      <c r="TXC23" s="177"/>
      <c r="TXD23" s="177"/>
      <c r="TXE23" s="177"/>
      <c r="TXF23" s="177"/>
      <c r="TXG23" s="177"/>
      <c r="TXH23" s="177"/>
      <c r="TXI23" s="177"/>
      <c r="TXJ23" s="177"/>
      <c r="TXK23" s="177"/>
      <c r="TXL23" s="177"/>
      <c r="TXM23" s="177"/>
      <c r="TXN23" s="177"/>
      <c r="TXO23" s="177"/>
      <c r="TXP23" s="177"/>
      <c r="TXQ23" s="177"/>
      <c r="TXR23" s="177"/>
      <c r="TXS23" s="177"/>
      <c r="TXT23" s="177"/>
      <c r="TXU23" s="177"/>
      <c r="TXV23" s="177"/>
      <c r="TXW23" s="177"/>
      <c r="TXX23" s="177"/>
      <c r="TXY23" s="177"/>
      <c r="TXZ23" s="177"/>
      <c r="TYA23" s="177"/>
      <c r="TYB23" s="177"/>
      <c r="TYC23" s="177"/>
      <c r="TYD23" s="177"/>
      <c r="TYE23" s="177"/>
      <c r="TYF23" s="177"/>
      <c r="TYG23" s="177"/>
      <c r="TYH23" s="177"/>
      <c r="TYI23" s="177"/>
      <c r="TYJ23" s="177"/>
      <c r="TYK23" s="177"/>
      <c r="TYL23" s="177"/>
      <c r="TYM23" s="177"/>
      <c r="TYN23" s="177"/>
      <c r="TYO23" s="177"/>
      <c r="TYP23" s="177"/>
      <c r="TYQ23" s="177"/>
      <c r="TYR23" s="177"/>
      <c r="TYS23" s="177"/>
      <c r="TYT23" s="177"/>
      <c r="TYU23" s="177"/>
      <c r="TYV23" s="177"/>
      <c r="TYW23" s="177"/>
      <c r="TYX23" s="177"/>
      <c r="TYY23" s="177"/>
      <c r="TYZ23" s="177"/>
      <c r="TZA23" s="177"/>
      <c r="TZB23" s="177"/>
      <c r="TZC23" s="177"/>
      <c r="TZD23" s="177"/>
      <c r="TZE23" s="177"/>
      <c r="TZF23" s="177"/>
      <c r="TZG23" s="177"/>
      <c r="TZH23" s="177"/>
      <c r="TZI23" s="177"/>
      <c r="TZJ23" s="177"/>
      <c r="TZK23" s="177"/>
      <c r="TZL23" s="177"/>
      <c r="TZM23" s="177"/>
      <c r="TZN23" s="177"/>
      <c r="TZO23" s="177"/>
      <c r="TZP23" s="177"/>
      <c r="TZQ23" s="177"/>
      <c r="TZR23" s="177"/>
      <c r="TZS23" s="177"/>
      <c r="TZT23" s="177"/>
      <c r="TZU23" s="177"/>
      <c r="TZV23" s="177"/>
      <c r="TZW23" s="177"/>
      <c r="TZX23" s="177"/>
      <c r="TZY23" s="177"/>
      <c r="TZZ23" s="177"/>
      <c r="UAA23" s="177"/>
      <c r="UAB23" s="177"/>
      <c r="UAC23" s="177"/>
      <c r="UAD23" s="177"/>
      <c r="UAE23" s="177"/>
      <c r="UAF23" s="177"/>
      <c r="UAG23" s="177"/>
      <c r="UAH23" s="177"/>
      <c r="UAI23" s="177"/>
      <c r="UAJ23" s="177"/>
      <c r="UAK23" s="177"/>
      <c r="UAL23" s="177"/>
      <c r="UAM23" s="177"/>
      <c r="UAN23" s="177"/>
      <c r="UAO23" s="177"/>
      <c r="UAP23" s="177"/>
      <c r="UAQ23" s="177"/>
      <c r="UAR23" s="177"/>
      <c r="UAS23" s="177"/>
      <c r="UAT23" s="177"/>
      <c r="UAU23" s="177"/>
      <c r="UAV23" s="177"/>
      <c r="UAW23" s="177"/>
      <c r="UAX23" s="177"/>
      <c r="UAY23" s="177"/>
      <c r="UAZ23" s="177"/>
      <c r="UBA23" s="177"/>
      <c r="UBB23" s="177"/>
      <c r="UBC23" s="177"/>
      <c r="UBD23" s="177"/>
      <c r="UBE23" s="177"/>
      <c r="UBF23" s="177"/>
      <c r="UBG23" s="177"/>
      <c r="UBH23" s="177"/>
      <c r="UBI23" s="177"/>
      <c r="UBJ23" s="177"/>
      <c r="UBK23" s="177"/>
      <c r="UBL23" s="177"/>
      <c r="UBM23" s="177"/>
      <c r="UBN23" s="177"/>
      <c r="UBO23" s="177"/>
      <c r="UBP23" s="177"/>
      <c r="UBQ23" s="177"/>
      <c r="UBR23" s="177"/>
      <c r="UBS23" s="177"/>
      <c r="UBT23" s="177"/>
      <c r="UBU23" s="177"/>
      <c r="UBV23" s="177"/>
      <c r="UBW23" s="177"/>
      <c r="UBX23" s="177"/>
      <c r="UBY23" s="177"/>
      <c r="UBZ23" s="177"/>
      <c r="UCA23" s="177"/>
      <c r="UCB23" s="177"/>
      <c r="UCC23" s="177"/>
      <c r="UCD23" s="177"/>
      <c r="UCE23" s="177"/>
      <c r="UCF23" s="177"/>
      <c r="UCG23" s="177"/>
      <c r="UCH23" s="177"/>
      <c r="UCI23" s="177"/>
      <c r="UCJ23" s="177"/>
      <c r="UCK23" s="177"/>
      <c r="UCL23" s="177"/>
      <c r="UCM23" s="177"/>
      <c r="UCN23" s="177"/>
      <c r="UCO23" s="177"/>
      <c r="UCP23" s="177"/>
      <c r="UCQ23" s="177"/>
      <c r="UCR23" s="177"/>
      <c r="UCS23" s="177"/>
      <c r="UCT23" s="177"/>
      <c r="UCU23" s="177"/>
      <c r="UCV23" s="177"/>
      <c r="UCW23" s="177"/>
      <c r="UCX23" s="177"/>
      <c r="UCY23" s="177"/>
      <c r="UCZ23" s="177"/>
      <c r="UDA23" s="177"/>
      <c r="UDB23" s="177"/>
      <c r="UDC23" s="177"/>
      <c r="UDD23" s="177"/>
      <c r="UDE23" s="177"/>
      <c r="UDF23" s="177"/>
      <c r="UDG23" s="177"/>
      <c r="UDH23" s="177"/>
      <c r="UDI23" s="177"/>
      <c r="UDJ23" s="177"/>
      <c r="UDK23" s="177"/>
      <c r="UDL23" s="177"/>
      <c r="UDM23" s="177"/>
      <c r="UDN23" s="177"/>
      <c r="UDO23" s="177"/>
      <c r="UDP23" s="177"/>
      <c r="UDQ23" s="177"/>
      <c r="UDR23" s="177"/>
      <c r="UDS23" s="177"/>
      <c r="UDT23" s="177"/>
      <c r="UDU23" s="177"/>
      <c r="UDV23" s="177"/>
      <c r="UDW23" s="177"/>
      <c r="UDX23" s="177"/>
      <c r="UDY23" s="177"/>
      <c r="UDZ23" s="177"/>
      <c r="UEA23" s="177"/>
      <c r="UEB23" s="177"/>
      <c r="UEC23" s="177"/>
      <c r="UED23" s="177"/>
      <c r="UEE23" s="177"/>
      <c r="UEF23" s="177"/>
      <c r="UEG23" s="177"/>
      <c r="UEH23" s="177"/>
      <c r="UEI23" s="177"/>
      <c r="UEJ23" s="177"/>
      <c r="UEK23" s="177"/>
      <c r="UEL23" s="177"/>
      <c r="UEM23" s="177"/>
      <c r="UEN23" s="177"/>
      <c r="UEO23" s="177"/>
      <c r="UEP23" s="177"/>
      <c r="UEQ23" s="177"/>
      <c r="UER23" s="177"/>
      <c r="UES23" s="177"/>
      <c r="UET23" s="177"/>
      <c r="UEU23" s="177"/>
      <c r="UEV23" s="177"/>
      <c r="UEW23" s="177"/>
      <c r="UEX23" s="177"/>
      <c r="UEY23" s="177"/>
      <c r="UEZ23" s="177"/>
      <c r="UFA23" s="177"/>
      <c r="UFB23" s="177"/>
      <c r="UFC23" s="177"/>
      <c r="UFD23" s="177"/>
      <c r="UFE23" s="177"/>
      <c r="UFF23" s="177"/>
      <c r="UFG23" s="177"/>
      <c r="UFH23" s="177"/>
      <c r="UFI23" s="177"/>
      <c r="UFJ23" s="177"/>
      <c r="UFK23" s="177"/>
      <c r="UFL23" s="177"/>
      <c r="UFM23" s="177"/>
      <c r="UFN23" s="177"/>
      <c r="UFO23" s="177"/>
      <c r="UFP23" s="177"/>
      <c r="UFQ23" s="177"/>
      <c r="UFR23" s="177"/>
      <c r="UFS23" s="177"/>
      <c r="UFT23" s="177"/>
      <c r="UFU23" s="177"/>
      <c r="UFV23" s="177"/>
      <c r="UFW23" s="177"/>
      <c r="UFX23" s="177"/>
      <c r="UFY23" s="177"/>
      <c r="UFZ23" s="177"/>
      <c r="UGA23" s="177"/>
      <c r="UGB23" s="177"/>
      <c r="UGC23" s="177"/>
      <c r="UGD23" s="177"/>
      <c r="UGE23" s="177"/>
      <c r="UGF23" s="177"/>
      <c r="UGG23" s="177"/>
      <c r="UGH23" s="177"/>
      <c r="UGI23" s="177"/>
      <c r="UGJ23" s="177"/>
      <c r="UGK23" s="177"/>
      <c r="UGL23" s="177"/>
      <c r="UGM23" s="177"/>
      <c r="UGN23" s="177"/>
      <c r="UGO23" s="177"/>
      <c r="UGP23" s="177"/>
      <c r="UGQ23" s="177"/>
      <c r="UGR23" s="177"/>
      <c r="UGS23" s="177"/>
      <c r="UGT23" s="177"/>
      <c r="UGU23" s="177"/>
      <c r="UGV23" s="177"/>
      <c r="UGW23" s="177"/>
      <c r="UGX23" s="177"/>
      <c r="UGY23" s="177"/>
      <c r="UGZ23" s="177"/>
      <c r="UHA23" s="177"/>
      <c r="UHB23" s="177"/>
      <c r="UHC23" s="177"/>
      <c r="UHD23" s="177"/>
      <c r="UHE23" s="177"/>
      <c r="UHF23" s="177"/>
      <c r="UHG23" s="177"/>
      <c r="UHH23" s="177"/>
      <c r="UHI23" s="177"/>
      <c r="UHJ23" s="177"/>
      <c r="UHK23" s="177"/>
      <c r="UHL23" s="177"/>
      <c r="UHM23" s="177"/>
      <c r="UHN23" s="177"/>
      <c r="UHO23" s="177"/>
      <c r="UHP23" s="177"/>
      <c r="UHQ23" s="177"/>
      <c r="UHR23" s="177"/>
      <c r="UHS23" s="177"/>
      <c r="UHT23" s="177"/>
      <c r="UHU23" s="177"/>
      <c r="UHV23" s="177"/>
      <c r="UHW23" s="177"/>
      <c r="UHX23" s="177"/>
      <c r="UHY23" s="177"/>
      <c r="UHZ23" s="177"/>
      <c r="UIA23" s="177"/>
      <c r="UIB23" s="177"/>
      <c r="UIC23" s="177"/>
      <c r="UID23" s="177"/>
      <c r="UIE23" s="177"/>
      <c r="UIF23" s="177"/>
      <c r="UIG23" s="177"/>
      <c r="UIH23" s="177"/>
      <c r="UII23" s="177"/>
      <c r="UIJ23" s="177"/>
      <c r="UIK23" s="177"/>
      <c r="UIL23" s="177"/>
      <c r="UIM23" s="177"/>
      <c r="UIN23" s="177"/>
      <c r="UIO23" s="177"/>
      <c r="UIP23" s="177"/>
      <c r="UIQ23" s="177"/>
      <c r="UIR23" s="177"/>
      <c r="UIS23" s="177"/>
      <c r="UIT23" s="177"/>
      <c r="UIU23" s="177"/>
      <c r="UIV23" s="177"/>
      <c r="UIW23" s="177"/>
      <c r="UIX23" s="177"/>
      <c r="UIY23" s="177"/>
      <c r="UIZ23" s="177"/>
      <c r="UJA23" s="177"/>
      <c r="UJB23" s="177"/>
      <c r="UJC23" s="177"/>
      <c r="UJD23" s="177"/>
      <c r="UJE23" s="177"/>
      <c r="UJF23" s="177"/>
      <c r="UJG23" s="177"/>
      <c r="UJH23" s="177"/>
      <c r="UJI23" s="177"/>
      <c r="UJJ23" s="177"/>
      <c r="UJK23" s="177"/>
      <c r="UJL23" s="177"/>
      <c r="UJM23" s="177"/>
      <c r="UJN23" s="177"/>
      <c r="UJO23" s="177"/>
      <c r="UJP23" s="177"/>
      <c r="UJQ23" s="177"/>
      <c r="UJR23" s="177"/>
      <c r="UJS23" s="177"/>
      <c r="UJT23" s="177"/>
      <c r="UJU23" s="177"/>
      <c r="UJV23" s="177"/>
      <c r="UJW23" s="177"/>
      <c r="UJX23" s="177"/>
      <c r="UJY23" s="177"/>
      <c r="UJZ23" s="177"/>
      <c r="UKA23" s="177"/>
      <c r="UKB23" s="177"/>
      <c r="UKC23" s="177"/>
      <c r="UKD23" s="177"/>
      <c r="UKE23" s="177"/>
      <c r="UKF23" s="177"/>
      <c r="UKG23" s="177"/>
      <c r="UKH23" s="177"/>
      <c r="UKI23" s="177"/>
      <c r="UKJ23" s="177"/>
      <c r="UKK23" s="177"/>
      <c r="UKL23" s="177"/>
      <c r="UKM23" s="177"/>
      <c r="UKN23" s="177"/>
      <c r="UKO23" s="177"/>
      <c r="UKP23" s="177"/>
      <c r="UKQ23" s="177"/>
      <c r="UKR23" s="177"/>
      <c r="UKS23" s="177"/>
      <c r="UKT23" s="177"/>
      <c r="UKU23" s="177"/>
      <c r="UKV23" s="177"/>
      <c r="UKW23" s="177"/>
      <c r="UKX23" s="177"/>
      <c r="UKY23" s="177"/>
      <c r="UKZ23" s="177"/>
      <c r="ULA23" s="177"/>
      <c r="ULB23" s="177"/>
      <c r="ULC23" s="177"/>
      <c r="ULD23" s="177"/>
      <c r="ULE23" s="177"/>
      <c r="ULF23" s="177"/>
      <c r="ULG23" s="177"/>
      <c r="ULH23" s="177"/>
      <c r="ULI23" s="177"/>
      <c r="ULJ23" s="177"/>
      <c r="ULK23" s="177"/>
      <c r="ULL23" s="177"/>
      <c r="ULM23" s="177"/>
      <c r="ULN23" s="177"/>
      <c r="ULO23" s="177"/>
      <c r="ULP23" s="177"/>
      <c r="ULQ23" s="177"/>
      <c r="ULR23" s="177"/>
      <c r="ULS23" s="177"/>
      <c r="ULT23" s="177"/>
      <c r="ULU23" s="177"/>
      <c r="ULV23" s="177"/>
      <c r="ULW23" s="177"/>
      <c r="ULX23" s="177"/>
      <c r="ULY23" s="177"/>
      <c r="ULZ23" s="177"/>
      <c r="UMA23" s="177"/>
      <c r="UMB23" s="177"/>
      <c r="UMC23" s="177"/>
      <c r="UMD23" s="177"/>
      <c r="UME23" s="177"/>
      <c r="UMF23" s="177"/>
      <c r="UMG23" s="177"/>
      <c r="UMH23" s="177"/>
      <c r="UMI23" s="177"/>
      <c r="UMJ23" s="177"/>
      <c r="UMK23" s="177"/>
      <c r="UML23" s="177"/>
      <c r="UMM23" s="177"/>
      <c r="UMN23" s="177"/>
      <c r="UMO23" s="177"/>
      <c r="UMP23" s="177"/>
      <c r="UMQ23" s="177"/>
      <c r="UMR23" s="177"/>
      <c r="UMS23" s="177"/>
      <c r="UMT23" s="177"/>
      <c r="UMU23" s="177"/>
      <c r="UMV23" s="177"/>
      <c r="UMW23" s="177"/>
      <c r="UMX23" s="177"/>
      <c r="UMY23" s="177"/>
      <c r="UMZ23" s="177"/>
      <c r="UNA23" s="177"/>
      <c r="UNB23" s="177"/>
      <c r="UNC23" s="177"/>
      <c r="UND23" s="177"/>
      <c r="UNE23" s="177"/>
      <c r="UNF23" s="177"/>
      <c r="UNG23" s="177"/>
      <c r="UNH23" s="177"/>
      <c r="UNI23" s="177"/>
      <c r="UNJ23" s="177"/>
      <c r="UNK23" s="177"/>
      <c r="UNL23" s="177"/>
      <c r="UNM23" s="177"/>
      <c r="UNN23" s="177"/>
      <c r="UNO23" s="177"/>
      <c r="UNP23" s="177"/>
      <c r="UNQ23" s="177"/>
      <c r="UNR23" s="177"/>
      <c r="UNS23" s="177"/>
      <c r="UNT23" s="177"/>
      <c r="UNU23" s="177"/>
      <c r="UNV23" s="177"/>
      <c r="UNW23" s="177"/>
      <c r="UNX23" s="177"/>
      <c r="UNY23" s="177"/>
      <c r="UNZ23" s="177"/>
      <c r="UOA23" s="177"/>
      <c r="UOB23" s="177"/>
      <c r="UOC23" s="177"/>
      <c r="UOD23" s="177"/>
      <c r="UOE23" s="177"/>
      <c r="UOF23" s="177"/>
      <c r="UOG23" s="177"/>
      <c r="UOH23" s="177"/>
      <c r="UOI23" s="177"/>
      <c r="UOJ23" s="177"/>
      <c r="UOK23" s="177"/>
      <c r="UOL23" s="177"/>
      <c r="UOM23" s="177"/>
      <c r="UON23" s="177"/>
      <c r="UOO23" s="177"/>
      <c r="UOP23" s="177"/>
      <c r="UOQ23" s="177"/>
      <c r="UOR23" s="177"/>
      <c r="UOS23" s="177"/>
      <c r="UOT23" s="177"/>
      <c r="UOU23" s="177"/>
      <c r="UOV23" s="177"/>
      <c r="UOW23" s="177"/>
      <c r="UOX23" s="177"/>
      <c r="UOY23" s="177"/>
      <c r="UOZ23" s="177"/>
      <c r="UPA23" s="177"/>
      <c r="UPB23" s="177"/>
      <c r="UPC23" s="177"/>
      <c r="UPD23" s="177"/>
      <c r="UPE23" s="177"/>
      <c r="UPF23" s="177"/>
      <c r="UPG23" s="177"/>
      <c r="UPH23" s="177"/>
      <c r="UPI23" s="177"/>
      <c r="UPJ23" s="177"/>
      <c r="UPK23" s="177"/>
      <c r="UPL23" s="177"/>
      <c r="UPM23" s="177"/>
      <c r="UPN23" s="177"/>
      <c r="UPO23" s="177"/>
      <c r="UPP23" s="177"/>
      <c r="UPQ23" s="177"/>
      <c r="UPR23" s="177"/>
      <c r="UPS23" s="177"/>
      <c r="UPT23" s="177"/>
      <c r="UPU23" s="177"/>
      <c r="UPV23" s="177"/>
      <c r="UPW23" s="177"/>
      <c r="UPX23" s="177"/>
      <c r="UPY23" s="177"/>
      <c r="UPZ23" s="177"/>
      <c r="UQA23" s="177"/>
      <c r="UQB23" s="177"/>
      <c r="UQC23" s="177"/>
      <c r="UQD23" s="177"/>
      <c r="UQE23" s="177"/>
      <c r="UQF23" s="177"/>
      <c r="UQG23" s="177"/>
      <c r="UQH23" s="177"/>
      <c r="UQI23" s="177"/>
      <c r="UQJ23" s="177"/>
      <c r="UQK23" s="177"/>
      <c r="UQL23" s="177"/>
      <c r="UQM23" s="177"/>
      <c r="UQN23" s="177"/>
      <c r="UQO23" s="177"/>
      <c r="UQP23" s="177"/>
      <c r="UQQ23" s="177"/>
      <c r="UQR23" s="177"/>
      <c r="UQS23" s="177"/>
      <c r="UQT23" s="177"/>
      <c r="UQU23" s="177"/>
      <c r="UQV23" s="177"/>
      <c r="UQW23" s="177"/>
      <c r="UQX23" s="177"/>
      <c r="UQY23" s="177"/>
      <c r="UQZ23" s="177"/>
      <c r="URA23" s="177"/>
      <c r="URB23" s="177"/>
      <c r="URC23" s="177"/>
      <c r="URD23" s="177"/>
      <c r="URE23" s="177"/>
      <c r="URF23" s="177"/>
      <c r="URG23" s="177"/>
      <c r="URH23" s="177"/>
      <c r="URI23" s="177"/>
      <c r="URJ23" s="177"/>
      <c r="URK23" s="177"/>
      <c r="URL23" s="177"/>
      <c r="URM23" s="177"/>
      <c r="URN23" s="177"/>
      <c r="URO23" s="177"/>
      <c r="URP23" s="177"/>
      <c r="URQ23" s="177"/>
      <c r="URR23" s="177"/>
      <c r="URS23" s="177"/>
      <c r="URT23" s="177"/>
      <c r="URU23" s="177"/>
      <c r="URV23" s="177"/>
      <c r="URW23" s="177"/>
      <c r="URX23" s="177"/>
      <c r="URY23" s="177"/>
      <c r="URZ23" s="177"/>
      <c r="USA23" s="177"/>
      <c r="USB23" s="177"/>
      <c r="USC23" s="177"/>
      <c r="USD23" s="177"/>
      <c r="USE23" s="177"/>
      <c r="USF23" s="177"/>
      <c r="USG23" s="177"/>
      <c r="USH23" s="177"/>
      <c r="USI23" s="177"/>
      <c r="USJ23" s="177"/>
      <c r="USK23" s="177"/>
      <c r="USL23" s="177"/>
      <c r="USM23" s="177"/>
      <c r="USN23" s="177"/>
      <c r="USO23" s="177"/>
      <c r="USP23" s="177"/>
      <c r="USQ23" s="177"/>
      <c r="USR23" s="177"/>
      <c r="USS23" s="177"/>
      <c r="UST23" s="177"/>
      <c r="USU23" s="177"/>
      <c r="USV23" s="177"/>
      <c r="USW23" s="177"/>
      <c r="USX23" s="177"/>
      <c r="USY23" s="177"/>
      <c r="USZ23" s="177"/>
      <c r="UTA23" s="177"/>
      <c r="UTB23" s="177"/>
      <c r="UTC23" s="177"/>
      <c r="UTD23" s="177"/>
      <c r="UTE23" s="177"/>
      <c r="UTF23" s="177"/>
      <c r="UTG23" s="177"/>
      <c r="UTH23" s="177"/>
      <c r="UTI23" s="177"/>
      <c r="UTJ23" s="177"/>
      <c r="UTK23" s="177"/>
      <c r="UTL23" s="177"/>
      <c r="UTM23" s="177"/>
      <c r="UTN23" s="177"/>
      <c r="UTO23" s="177"/>
      <c r="UTP23" s="177"/>
      <c r="UTQ23" s="177"/>
      <c r="UTR23" s="177"/>
      <c r="UTS23" s="177"/>
      <c r="UTT23" s="177"/>
      <c r="UTU23" s="177"/>
      <c r="UTV23" s="177"/>
      <c r="UTW23" s="177"/>
      <c r="UTX23" s="177"/>
      <c r="UTY23" s="177"/>
      <c r="UTZ23" s="177"/>
      <c r="UUA23" s="177"/>
      <c r="UUB23" s="177"/>
      <c r="UUC23" s="177"/>
      <c r="UUD23" s="177"/>
      <c r="UUE23" s="177"/>
      <c r="UUF23" s="177"/>
      <c r="UUG23" s="177"/>
      <c r="UUH23" s="177"/>
      <c r="UUI23" s="177"/>
      <c r="UUJ23" s="177"/>
      <c r="UUK23" s="177"/>
      <c r="UUL23" s="177"/>
      <c r="UUM23" s="177"/>
      <c r="UUN23" s="177"/>
      <c r="UUO23" s="177"/>
      <c r="UUP23" s="177"/>
      <c r="UUQ23" s="177"/>
      <c r="UUR23" s="177"/>
      <c r="UUS23" s="177"/>
      <c r="UUT23" s="177"/>
      <c r="UUU23" s="177"/>
      <c r="UUV23" s="177"/>
      <c r="UUW23" s="177"/>
      <c r="UUX23" s="177"/>
      <c r="UUY23" s="177"/>
      <c r="UUZ23" s="177"/>
      <c r="UVA23" s="177"/>
      <c r="UVB23" s="177"/>
      <c r="UVC23" s="177"/>
      <c r="UVD23" s="177"/>
      <c r="UVE23" s="177"/>
      <c r="UVF23" s="177"/>
      <c r="UVG23" s="177"/>
      <c r="UVH23" s="177"/>
      <c r="UVI23" s="177"/>
      <c r="UVJ23" s="177"/>
      <c r="UVK23" s="177"/>
      <c r="UVL23" s="177"/>
      <c r="UVM23" s="177"/>
      <c r="UVN23" s="177"/>
      <c r="UVO23" s="177"/>
      <c r="UVP23" s="177"/>
      <c r="UVQ23" s="177"/>
      <c r="UVR23" s="177"/>
      <c r="UVS23" s="177"/>
      <c r="UVT23" s="177"/>
      <c r="UVU23" s="177"/>
      <c r="UVV23" s="177"/>
      <c r="UVW23" s="177"/>
      <c r="UVX23" s="177"/>
      <c r="UVY23" s="177"/>
      <c r="UVZ23" s="177"/>
      <c r="UWA23" s="177"/>
      <c r="UWB23" s="177"/>
      <c r="UWC23" s="177"/>
      <c r="UWD23" s="177"/>
      <c r="UWE23" s="177"/>
      <c r="UWF23" s="177"/>
      <c r="UWG23" s="177"/>
      <c r="UWH23" s="177"/>
      <c r="UWI23" s="177"/>
      <c r="UWJ23" s="177"/>
      <c r="UWK23" s="177"/>
      <c r="UWL23" s="177"/>
      <c r="UWM23" s="177"/>
      <c r="UWN23" s="177"/>
      <c r="UWO23" s="177"/>
      <c r="UWP23" s="177"/>
      <c r="UWQ23" s="177"/>
      <c r="UWR23" s="177"/>
      <c r="UWS23" s="177"/>
      <c r="UWT23" s="177"/>
      <c r="UWU23" s="177"/>
      <c r="UWV23" s="177"/>
      <c r="UWW23" s="177"/>
      <c r="UWX23" s="177"/>
      <c r="UWY23" s="177"/>
      <c r="UWZ23" s="177"/>
      <c r="UXA23" s="177"/>
      <c r="UXB23" s="177"/>
      <c r="UXC23" s="177"/>
      <c r="UXD23" s="177"/>
      <c r="UXE23" s="177"/>
      <c r="UXF23" s="177"/>
      <c r="UXG23" s="177"/>
      <c r="UXH23" s="177"/>
      <c r="UXI23" s="177"/>
      <c r="UXJ23" s="177"/>
      <c r="UXK23" s="177"/>
      <c r="UXL23" s="177"/>
      <c r="UXM23" s="177"/>
      <c r="UXN23" s="177"/>
      <c r="UXO23" s="177"/>
      <c r="UXP23" s="177"/>
      <c r="UXQ23" s="177"/>
      <c r="UXR23" s="177"/>
      <c r="UXS23" s="177"/>
      <c r="UXT23" s="177"/>
      <c r="UXU23" s="177"/>
      <c r="UXV23" s="177"/>
      <c r="UXW23" s="177"/>
      <c r="UXX23" s="177"/>
      <c r="UXY23" s="177"/>
      <c r="UXZ23" s="177"/>
      <c r="UYA23" s="177"/>
      <c r="UYB23" s="177"/>
      <c r="UYC23" s="177"/>
      <c r="UYD23" s="177"/>
      <c r="UYE23" s="177"/>
      <c r="UYF23" s="177"/>
      <c r="UYG23" s="177"/>
      <c r="UYH23" s="177"/>
      <c r="UYI23" s="177"/>
      <c r="UYJ23" s="177"/>
      <c r="UYK23" s="177"/>
      <c r="UYL23" s="177"/>
      <c r="UYM23" s="177"/>
      <c r="UYN23" s="177"/>
      <c r="UYO23" s="177"/>
      <c r="UYP23" s="177"/>
      <c r="UYQ23" s="177"/>
      <c r="UYR23" s="177"/>
      <c r="UYS23" s="177"/>
      <c r="UYT23" s="177"/>
      <c r="UYU23" s="177"/>
      <c r="UYV23" s="177"/>
      <c r="UYW23" s="177"/>
      <c r="UYX23" s="177"/>
      <c r="UYY23" s="177"/>
      <c r="UYZ23" s="177"/>
      <c r="UZA23" s="177"/>
      <c r="UZB23" s="177"/>
      <c r="UZC23" s="177"/>
      <c r="UZD23" s="177"/>
      <c r="UZE23" s="177"/>
      <c r="UZF23" s="177"/>
      <c r="UZG23" s="177"/>
      <c r="UZH23" s="177"/>
      <c r="UZI23" s="177"/>
      <c r="UZJ23" s="177"/>
      <c r="UZK23" s="177"/>
      <c r="UZL23" s="177"/>
      <c r="UZM23" s="177"/>
      <c r="UZN23" s="177"/>
      <c r="UZO23" s="177"/>
      <c r="UZP23" s="177"/>
      <c r="UZQ23" s="177"/>
      <c r="UZR23" s="177"/>
      <c r="UZS23" s="177"/>
      <c r="UZT23" s="177"/>
      <c r="UZU23" s="177"/>
      <c r="UZV23" s="177"/>
      <c r="UZW23" s="177"/>
      <c r="UZX23" s="177"/>
      <c r="UZY23" s="177"/>
      <c r="UZZ23" s="177"/>
      <c r="VAA23" s="177"/>
      <c r="VAB23" s="177"/>
      <c r="VAC23" s="177"/>
      <c r="VAD23" s="177"/>
      <c r="VAE23" s="177"/>
      <c r="VAF23" s="177"/>
      <c r="VAG23" s="177"/>
      <c r="VAH23" s="177"/>
      <c r="VAI23" s="177"/>
      <c r="VAJ23" s="177"/>
      <c r="VAK23" s="177"/>
      <c r="VAL23" s="177"/>
      <c r="VAM23" s="177"/>
      <c r="VAN23" s="177"/>
      <c r="VAO23" s="177"/>
      <c r="VAP23" s="177"/>
      <c r="VAQ23" s="177"/>
      <c r="VAR23" s="177"/>
      <c r="VAS23" s="177"/>
      <c r="VAT23" s="177"/>
      <c r="VAU23" s="177"/>
      <c r="VAV23" s="177"/>
      <c r="VAW23" s="177"/>
      <c r="VAX23" s="177"/>
      <c r="VAY23" s="177"/>
      <c r="VAZ23" s="177"/>
      <c r="VBA23" s="177"/>
      <c r="VBB23" s="177"/>
      <c r="VBC23" s="177"/>
      <c r="VBD23" s="177"/>
      <c r="VBE23" s="177"/>
      <c r="VBF23" s="177"/>
      <c r="VBG23" s="177"/>
      <c r="VBH23" s="177"/>
      <c r="VBI23" s="177"/>
      <c r="VBJ23" s="177"/>
      <c r="VBK23" s="177"/>
      <c r="VBL23" s="177"/>
      <c r="VBM23" s="177"/>
      <c r="VBN23" s="177"/>
      <c r="VBO23" s="177"/>
      <c r="VBP23" s="177"/>
      <c r="VBQ23" s="177"/>
      <c r="VBR23" s="177"/>
      <c r="VBS23" s="177"/>
      <c r="VBT23" s="177"/>
      <c r="VBU23" s="177"/>
      <c r="VBV23" s="177"/>
      <c r="VBW23" s="177"/>
      <c r="VBX23" s="177"/>
      <c r="VBY23" s="177"/>
      <c r="VBZ23" s="177"/>
      <c r="VCA23" s="177"/>
      <c r="VCB23" s="177"/>
      <c r="VCC23" s="177"/>
      <c r="VCD23" s="177"/>
      <c r="VCE23" s="177"/>
      <c r="VCF23" s="177"/>
      <c r="VCG23" s="177"/>
      <c r="VCH23" s="177"/>
      <c r="VCI23" s="177"/>
      <c r="VCJ23" s="177"/>
      <c r="VCK23" s="177"/>
      <c r="VCL23" s="177"/>
      <c r="VCM23" s="177"/>
      <c r="VCN23" s="177"/>
      <c r="VCO23" s="177"/>
      <c r="VCP23" s="177"/>
      <c r="VCQ23" s="177"/>
      <c r="VCR23" s="177"/>
      <c r="VCS23" s="177"/>
      <c r="VCT23" s="177"/>
      <c r="VCU23" s="177"/>
      <c r="VCV23" s="177"/>
      <c r="VCW23" s="177"/>
      <c r="VCX23" s="177"/>
      <c r="VCY23" s="177"/>
      <c r="VCZ23" s="177"/>
      <c r="VDA23" s="177"/>
      <c r="VDB23" s="177"/>
      <c r="VDC23" s="177"/>
      <c r="VDD23" s="177"/>
      <c r="VDE23" s="177"/>
      <c r="VDF23" s="177"/>
      <c r="VDG23" s="177"/>
      <c r="VDH23" s="177"/>
      <c r="VDI23" s="177"/>
      <c r="VDJ23" s="177"/>
      <c r="VDK23" s="177"/>
      <c r="VDL23" s="177"/>
      <c r="VDM23" s="177"/>
      <c r="VDN23" s="177"/>
      <c r="VDO23" s="177"/>
      <c r="VDP23" s="177"/>
      <c r="VDQ23" s="177"/>
      <c r="VDR23" s="177"/>
      <c r="VDS23" s="177"/>
      <c r="VDT23" s="177"/>
      <c r="VDU23" s="177"/>
      <c r="VDV23" s="177"/>
      <c r="VDW23" s="177"/>
      <c r="VDX23" s="177"/>
      <c r="VDY23" s="177"/>
      <c r="VDZ23" s="177"/>
      <c r="VEA23" s="177"/>
      <c r="VEB23" s="177"/>
      <c r="VEC23" s="177"/>
      <c r="VED23" s="177"/>
      <c r="VEE23" s="177"/>
      <c r="VEF23" s="177"/>
      <c r="VEG23" s="177"/>
      <c r="VEH23" s="177"/>
      <c r="VEI23" s="177"/>
      <c r="VEJ23" s="177"/>
      <c r="VEK23" s="177"/>
      <c r="VEL23" s="177"/>
      <c r="VEM23" s="177"/>
      <c r="VEN23" s="177"/>
      <c r="VEO23" s="177"/>
      <c r="VEP23" s="177"/>
      <c r="VEQ23" s="177"/>
      <c r="VER23" s="177"/>
      <c r="VES23" s="177"/>
      <c r="VET23" s="177"/>
      <c r="VEU23" s="177"/>
      <c r="VEV23" s="177"/>
      <c r="VEW23" s="177"/>
      <c r="VEX23" s="177"/>
      <c r="VEY23" s="177"/>
      <c r="VEZ23" s="177"/>
      <c r="VFA23" s="177"/>
      <c r="VFB23" s="177"/>
      <c r="VFC23" s="177"/>
      <c r="VFD23" s="177"/>
      <c r="VFE23" s="177"/>
      <c r="VFF23" s="177"/>
      <c r="VFG23" s="177"/>
      <c r="VFH23" s="177"/>
      <c r="VFI23" s="177"/>
      <c r="VFJ23" s="177"/>
      <c r="VFK23" s="177"/>
      <c r="VFL23" s="177"/>
      <c r="VFM23" s="177"/>
      <c r="VFN23" s="177"/>
      <c r="VFO23" s="177"/>
      <c r="VFP23" s="177"/>
      <c r="VFQ23" s="177"/>
      <c r="VFR23" s="177"/>
      <c r="VFS23" s="177"/>
      <c r="VFT23" s="177"/>
      <c r="VFU23" s="177"/>
      <c r="VFV23" s="177"/>
      <c r="VFW23" s="177"/>
      <c r="VFX23" s="177"/>
      <c r="VFY23" s="177"/>
      <c r="VFZ23" s="177"/>
      <c r="VGA23" s="177"/>
      <c r="VGB23" s="177"/>
      <c r="VGC23" s="177"/>
      <c r="VGD23" s="177"/>
      <c r="VGE23" s="177"/>
      <c r="VGF23" s="177"/>
      <c r="VGG23" s="177"/>
      <c r="VGH23" s="177"/>
      <c r="VGI23" s="177"/>
      <c r="VGJ23" s="177"/>
      <c r="VGK23" s="177"/>
      <c r="VGL23" s="177"/>
      <c r="VGM23" s="177"/>
      <c r="VGN23" s="177"/>
      <c r="VGO23" s="177"/>
      <c r="VGP23" s="177"/>
      <c r="VGQ23" s="177"/>
      <c r="VGR23" s="177"/>
      <c r="VGS23" s="177"/>
      <c r="VGT23" s="177"/>
      <c r="VGU23" s="177"/>
      <c r="VGV23" s="177"/>
      <c r="VGW23" s="177"/>
      <c r="VGX23" s="177"/>
      <c r="VGY23" s="177"/>
      <c r="VGZ23" s="177"/>
      <c r="VHA23" s="177"/>
      <c r="VHB23" s="177"/>
      <c r="VHC23" s="177"/>
      <c r="VHD23" s="177"/>
      <c r="VHE23" s="177"/>
      <c r="VHF23" s="177"/>
      <c r="VHG23" s="177"/>
      <c r="VHH23" s="177"/>
      <c r="VHI23" s="177"/>
      <c r="VHJ23" s="177"/>
      <c r="VHK23" s="177"/>
      <c r="VHL23" s="177"/>
      <c r="VHM23" s="177"/>
      <c r="VHN23" s="177"/>
      <c r="VHO23" s="177"/>
      <c r="VHP23" s="177"/>
      <c r="VHQ23" s="177"/>
      <c r="VHR23" s="177"/>
      <c r="VHS23" s="177"/>
      <c r="VHT23" s="177"/>
      <c r="VHU23" s="177"/>
      <c r="VHV23" s="177"/>
      <c r="VHW23" s="177"/>
      <c r="VHX23" s="177"/>
      <c r="VHY23" s="177"/>
      <c r="VHZ23" s="177"/>
      <c r="VIA23" s="177"/>
      <c r="VIB23" s="177"/>
      <c r="VIC23" s="177"/>
      <c r="VID23" s="177"/>
      <c r="VIE23" s="177"/>
      <c r="VIF23" s="177"/>
      <c r="VIG23" s="177"/>
      <c r="VIH23" s="177"/>
      <c r="VII23" s="177"/>
      <c r="VIJ23" s="177"/>
      <c r="VIK23" s="177"/>
      <c r="VIL23" s="177"/>
      <c r="VIM23" s="177"/>
      <c r="VIN23" s="177"/>
      <c r="VIO23" s="177"/>
      <c r="VIP23" s="177"/>
      <c r="VIQ23" s="177"/>
      <c r="VIR23" s="177"/>
      <c r="VIS23" s="177"/>
      <c r="VIT23" s="177"/>
      <c r="VIU23" s="177"/>
      <c r="VIV23" s="177"/>
      <c r="VIW23" s="177"/>
      <c r="VIX23" s="177"/>
      <c r="VIY23" s="177"/>
      <c r="VIZ23" s="177"/>
      <c r="VJA23" s="177"/>
      <c r="VJB23" s="177"/>
      <c r="VJC23" s="177"/>
      <c r="VJD23" s="177"/>
      <c r="VJE23" s="177"/>
      <c r="VJF23" s="177"/>
      <c r="VJG23" s="177"/>
      <c r="VJH23" s="177"/>
      <c r="VJI23" s="177"/>
      <c r="VJJ23" s="177"/>
      <c r="VJK23" s="177"/>
      <c r="VJL23" s="177"/>
      <c r="VJM23" s="177"/>
      <c r="VJN23" s="177"/>
      <c r="VJO23" s="177"/>
      <c r="VJP23" s="177"/>
      <c r="VJQ23" s="177"/>
      <c r="VJR23" s="177"/>
      <c r="VJS23" s="177"/>
      <c r="VJT23" s="177"/>
      <c r="VJU23" s="177"/>
      <c r="VJV23" s="177"/>
      <c r="VJW23" s="177"/>
      <c r="VJX23" s="177"/>
      <c r="VJY23" s="177"/>
      <c r="VJZ23" s="177"/>
      <c r="VKA23" s="177"/>
      <c r="VKB23" s="177"/>
      <c r="VKC23" s="177"/>
      <c r="VKD23" s="177"/>
      <c r="VKE23" s="177"/>
      <c r="VKF23" s="177"/>
      <c r="VKG23" s="177"/>
      <c r="VKH23" s="177"/>
      <c r="VKI23" s="177"/>
      <c r="VKJ23" s="177"/>
      <c r="VKK23" s="177"/>
      <c r="VKL23" s="177"/>
      <c r="VKM23" s="177"/>
      <c r="VKN23" s="177"/>
      <c r="VKO23" s="177"/>
      <c r="VKP23" s="177"/>
      <c r="VKQ23" s="177"/>
      <c r="VKR23" s="177"/>
      <c r="VKS23" s="177"/>
      <c r="VKT23" s="177"/>
      <c r="VKU23" s="177"/>
      <c r="VKV23" s="177"/>
      <c r="VKW23" s="177"/>
      <c r="VKX23" s="177"/>
      <c r="VKY23" s="177"/>
      <c r="VKZ23" s="177"/>
      <c r="VLA23" s="177"/>
      <c r="VLB23" s="177"/>
      <c r="VLC23" s="177"/>
      <c r="VLD23" s="177"/>
      <c r="VLE23" s="177"/>
      <c r="VLF23" s="177"/>
      <c r="VLG23" s="177"/>
      <c r="VLH23" s="177"/>
      <c r="VLI23" s="177"/>
      <c r="VLJ23" s="177"/>
      <c r="VLK23" s="177"/>
      <c r="VLL23" s="177"/>
      <c r="VLM23" s="177"/>
      <c r="VLN23" s="177"/>
      <c r="VLO23" s="177"/>
      <c r="VLP23" s="177"/>
      <c r="VLQ23" s="177"/>
      <c r="VLR23" s="177"/>
      <c r="VLS23" s="177"/>
      <c r="VLT23" s="177"/>
      <c r="VLU23" s="177"/>
      <c r="VLV23" s="177"/>
      <c r="VLW23" s="177"/>
      <c r="VLX23" s="177"/>
      <c r="VLY23" s="177"/>
      <c r="VLZ23" s="177"/>
      <c r="VMA23" s="177"/>
      <c r="VMB23" s="177"/>
      <c r="VMC23" s="177"/>
      <c r="VMD23" s="177"/>
      <c r="VME23" s="177"/>
      <c r="VMF23" s="177"/>
      <c r="VMG23" s="177"/>
      <c r="VMH23" s="177"/>
      <c r="VMI23" s="177"/>
      <c r="VMJ23" s="177"/>
      <c r="VMK23" s="177"/>
      <c r="VML23" s="177"/>
      <c r="VMM23" s="177"/>
      <c r="VMN23" s="177"/>
      <c r="VMO23" s="177"/>
      <c r="VMP23" s="177"/>
      <c r="VMQ23" s="177"/>
      <c r="VMR23" s="177"/>
      <c r="VMS23" s="177"/>
      <c r="VMT23" s="177"/>
      <c r="VMU23" s="177"/>
      <c r="VMV23" s="177"/>
      <c r="VMW23" s="177"/>
      <c r="VMX23" s="177"/>
      <c r="VMY23" s="177"/>
      <c r="VMZ23" s="177"/>
      <c r="VNA23" s="177"/>
      <c r="VNB23" s="177"/>
      <c r="VNC23" s="177"/>
      <c r="VND23" s="177"/>
      <c r="VNE23" s="177"/>
      <c r="VNF23" s="177"/>
      <c r="VNG23" s="177"/>
      <c r="VNH23" s="177"/>
      <c r="VNI23" s="177"/>
      <c r="VNJ23" s="177"/>
      <c r="VNK23" s="177"/>
      <c r="VNL23" s="177"/>
      <c r="VNM23" s="177"/>
      <c r="VNN23" s="177"/>
      <c r="VNO23" s="177"/>
      <c r="VNP23" s="177"/>
      <c r="VNQ23" s="177"/>
      <c r="VNR23" s="177"/>
      <c r="VNS23" s="177"/>
      <c r="VNT23" s="177"/>
      <c r="VNU23" s="177"/>
      <c r="VNV23" s="177"/>
      <c r="VNW23" s="177"/>
      <c r="VNX23" s="177"/>
      <c r="VNY23" s="177"/>
      <c r="VNZ23" s="177"/>
      <c r="VOA23" s="177"/>
      <c r="VOB23" s="177"/>
      <c r="VOC23" s="177"/>
      <c r="VOD23" s="177"/>
      <c r="VOE23" s="177"/>
      <c r="VOF23" s="177"/>
      <c r="VOG23" s="177"/>
      <c r="VOH23" s="177"/>
      <c r="VOI23" s="177"/>
      <c r="VOJ23" s="177"/>
      <c r="VOK23" s="177"/>
      <c r="VOL23" s="177"/>
      <c r="VOM23" s="177"/>
      <c r="VON23" s="177"/>
      <c r="VOO23" s="177"/>
      <c r="VOP23" s="177"/>
      <c r="VOQ23" s="177"/>
      <c r="VOR23" s="177"/>
      <c r="VOS23" s="177"/>
      <c r="VOT23" s="177"/>
      <c r="VOU23" s="177"/>
      <c r="VOV23" s="177"/>
      <c r="VOW23" s="177"/>
      <c r="VOX23" s="177"/>
      <c r="VOY23" s="177"/>
      <c r="VOZ23" s="177"/>
      <c r="VPA23" s="177"/>
      <c r="VPB23" s="177"/>
      <c r="VPC23" s="177"/>
      <c r="VPD23" s="177"/>
      <c r="VPE23" s="177"/>
      <c r="VPF23" s="177"/>
      <c r="VPG23" s="177"/>
      <c r="VPH23" s="177"/>
      <c r="VPI23" s="177"/>
      <c r="VPJ23" s="177"/>
      <c r="VPK23" s="177"/>
      <c r="VPL23" s="177"/>
      <c r="VPM23" s="177"/>
      <c r="VPN23" s="177"/>
      <c r="VPO23" s="177"/>
      <c r="VPP23" s="177"/>
      <c r="VPQ23" s="177"/>
      <c r="VPR23" s="177"/>
      <c r="VPS23" s="177"/>
      <c r="VPT23" s="177"/>
      <c r="VPU23" s="177"/>
      <c r="VPV23" s="177"/>
      <c r="VPW23" s="177"/>
      <c r="VPX23" s="177"/>
      <c r="VPY23" s="177"/>
      <c r="VPZ23" s="177"/>
      <c r="VQA23" s="177"/>
      <c r="VQB23" s="177"/>
      <c r="VQC23" s="177"/>
      <c r="VQD23" s="177"/>
      <c r="VQE23" s="177"/>
      <c r="VQF23" s="177"/>
      <c r="VQG23" s="177"/>
      <c r="VQH23" s="177"/>
      <c r="VQI23" s="177"/>
      <c r="VQJ23" s="177"/>
      <c r="VQK23" s="177"/>
      <c r="VQL23" s="177"/>
      <c r="VQM23" s="177"/>
      <c r="VQN23" s="177"/>
      <c r="VQO23" s="177"/>
      <c r="VQP23" s="177"/>
      <c r="VQQ23" s="177"/>
      <c r="VQR23" s="177"/>
      <c r="VQS23" s="177"/>
      <c r="VQT23" s="177"/>
      <c r="VQU23" s="177"/>
      <c r="VQV23" s="177"/>
      <c r="VQW23" s="177"/>
      <c r="VQX23" s="177"/>
      <c r="VQY23" s="177"/>
      <c r="VQZ23" s="177"/>
      <c r="VRA23" s="177"/>
      <c r="VRB23" s="177"/>
      <c r="VRC23" s="177"/>
      <c r="VRD23" s="177"/>
      <c r="VRE23" s="177"/>
      <c r="VRF23" s="177"/>
      <c r="VRG23" s="177"/>
      <c r="VRH23" s="177"/>
      <c r="VRI23" s="177"/>
      <c r="VRJ23" s="177"/>
      <c r="VRK23" s="177"/>
      <c r="VRL23" s="177"/>
      <c r="VRM23" s="177"/>
      <c r="VRN23" s="177"/>
      <c r="VRO23" s="177"/>
      <c r="VRP23" s="177"/>
      <c r="VRQ23" s="177"/>
      <c r="VRR23" s="177"/>
      <c r="VRS23" s="177"/>
      <c r="VRT23" s="177"/>
      <c r="VRU23" s="177"/>
      <c r="VRV23" s="177"/>
      <c r="VRW23" s="177"/>
      <c r="VRX23" s="177"/>
      <c r="VRY23" s="177"/>
      <c r="VRZ23" s="177"/>
      <c r="VSA23" s="177"/>
      <c r="VSB23" s="177"/>
      <c r="VSC23" s="177"/>
      <c r="VSD23" s="177"/>
      <c r="VSE23" s="177"/>
      <c r="VSF23" s="177"/>
      <c r="VSG23" s="177"/>
      <c r="VSH23" s="177"/>
      <c r="VSI23" s="177"/>
      <c r="VSJ23" s="177"/>
      <c r="VSK23" s="177"/>
      <c r="VSL23" s="177"/>
      <c r="VSM23" s="177"/>
      <c r="VSN23" s="177"/>
      <c r="VSO23" s="177"/>
      <c r="VSP23" s="177"/>
      <c r="VSQ23" s="177"/>
      <c r="VSR23" s="177"/>
      <c r="VSS23" s="177"/>
      <c r="VST23" s="177"/>
      <c r="VSU23" s="177"/>
      <c r="VSV23" s="177"/>
      <c r="VSW23" s="177"/>
      <c r="VSX23" s="177"/>
      <c r="VSY23" s="177"/>
      <c r="VSZ23" s="177"/>
      <c r="VTA23" s="177"/>
      <c r="VTB23" s="177"/>
      <c r="VTC23" s="177"/>
      <c r="VTD23" s="177"/>
      <c r="VTE23" s="177"/>
      <c r="VTF23" s="177"/>
      <c r="VTG23" s="177"/>
      <c r="VTH23" s="177"/>
      <c r="VTI23" s="177"/>
      <c r="VTJ23" s="177"/>
      <c r="VTK23" s="177"/>
      <c r="VTL23" s="177"/>
      <c r="VTM23" s="177"/>
      <c r="VTN23" s="177"/>
      <c r="VTO23" s="177"/>
      <c r="VTP23" s="177"/>
      <c r="VTQ23" s="177"/>
      <c r="VTR23" s="177"/>
      <c r="VTS23" s="177"/>
      <c r="VTT23" s="177"/>
      <c r="VTU23" s="177"/>
      <c r="VTV23" s="177"/>
      <c r="VTW23" s="177"/>
      <c r="VTX23" s="177"/>
      <c r="VTY23" s="177"/>
      <c r="VTZ23" s="177"/>
      <c r="VUA23" s="177"/>
      <c r="VUB23" s="177"/>
      <c r="VUC23" s="177"/>
      <c r="VUD23" s="177"/>
      <c r="VUE23" s="177"/>
      <c r="VUF23" s="177"/>
      <c r="VUG23" s="177"/>
      <c r="VUH23" s="177"/>
      <c r="VUI23" s="177"/>
      <c r="VUJ23" s="177"/>
      <c r="VUK23" s="177"/>
      <c r="VUL23" s="177"/>
      <c r="VUM23" s="177"/>
      <c r="VUN23" s="177"/>
      <c r="VUO23" s="177"/>
      <c r="VUP23" s="177"/>
      <c r="VUQ23" s="177"/>
      <c r="VUR23" s="177"/>
      <c r="VUS23" s="177"/>
      <c r="VUT23" s="177"/>
      <c r="VUU23" s="177"/>
      <c r="VUV23" s="177"/>
      <c r="VUW23" s="177"/>
      <c r="VUX23" s="177"/>
      <c r="VUY23" s="177"/>
      <c r="VUZ23" s="177"/>
      <c r="VVA23" s="177"/>
      <c r="VVB23" s="177"/>
      <c r="VVC23" s="177"/>
      <c r="VVD23" s="177"/>
      <c r="VVE23" s="177"/>
      <c r="VVF23" s="177"/>
      <c r="VVG23" s="177"/>
      <c r="VVH23" s="177"/>
      <c r="VVI23" s="177"/>
      <c r="VVJ23" s="177"/>
      <c r="VVK23" s="177"/>
      <c r="VVL23" s="177"/>
      <c r="VVM23" s="177"/>
      <c r="VVN23" s="177"/>
      <c r="VVO23" s="177"/>
      <c r="VVP23" s="177"/>
      <c r="VVQ23" s="177"/>
      <c r="VVR23" s="177"/>
      <c r="VVS23" s="177"/>
      <c r="VVT23" s="177"/>
      <c r="VVU23" s="177"/>
      <c r="VVV23" s="177"/>
      <c r="VVW23" s="177"/>
      <c r="VVX23" s="177"/>
      <c r="VVY23" s="177"/>
      <c r="VVZ23" s="177"/>
      <c r="VWA23" s="177"/>
      <c r="VWB23" s="177"/>
      <c r="VWC23" s="177"/>
      <c r="VWD23" s="177"/>
      <c r="VWE23" s="177"/>
      <c r="VWF23" s="177"/>
      <c r="VWG23" s="177"/>
      <c r="VWH23" s="177"/>
      <c r="VWI23" s="177"/>
      <c r="VWJ23" s="177"/>
      <c r="VWK23" s="177"/>
      <c r="VWL23" s="177"/>
      <c r="VWM23" s="177"/>
      <c r="VWN23" s="177"/>
      <c r="VWO23" s="177"/>
      <c r="VWP23" s="177"/>
      <c r="VWQ23" s="177"/>
      <c r="VWR23" s="177"/>
      <c r="VWS23" s="177"/>
      <c r="VWT23" s="177"/>
      <c r="VWU23" s="177"/>
      <c r="VWV23" s="177"/>
      <c r="VWW23" s="177"/>
      <c r="VWX23" s="177"/>
      <c r="VWY23" s="177"/>
      <c r="VWZ23" s="177"/>
      <c r="VXA23" s="177"/>
      <c r="VXB23" s="177"/>
      <c r="VXC23" s="177"/>
      <c r="VXD23" s="177"/>
      <c r="VXE23" s="177"/>
      <c r="VXF23" s="177"/>
      <c r="VXG23" s="177"/>
      <c r="VXH23" s="177"/>
      <c r="VXI23" s="177"/>
      <c r="VXJ23" s="177"/>
      <c r="VXK23" s="177"/>
      <c r="VXL23" s="177"/>
      <c r="VXM23" s="177"/>
      <c r="VXN23" s="177"/>
      <c r="VXO23" s="177"/>
      <c r="VXP23" s="177"/>
      <c r="VXQ23" s="177"/>
      <c r="VXR23" s="177"/>
      <c r="VXS23" s="177"/>
      <c r="VXT23" s="177"/>
      <c r="VXU23" s="177"/>
      <c r="VXV23" s="177"/>
      <c r="VXW23" s="177"/>
      <c r="VXX23" s="177"/>
      <c r="VXY23" s="177"/>
      <c r="VXZ23" s="177"/>
      <c r="VYA23" s="177"/>
      <c r="VYB23" s="177"/>
      <c r="VYC23" s="177"/>
      <c r="VYD23" s="177"/>
      <c r="VYE23" s="177"/>
      <c r="VYF23" s="177"/>
      <c r="VYG23" s="177"/>
      <c r="VYH23" s="177"/>
      <c r="VYI23" s="177"/>
      <c r="VYJ23" s="177"/>
      <c r="VYK23" s="177"/>
      <c r="VYL23" s="177"/>
      <c r="VYM23" s="177"/>
      <c r="VYN23" s="177"/>
      <c r="VYO23" s="177"/>
      <c r="VYP23" s="177"/>
      <c r="VYQ23" s="177"/>
      <c r="VYR23" s="177"/>
      <c r="VYS23" s="177"/>
      <c r="VYT23" s="177"/>
      <c r="VYU23" s="177"/>
      <c r="VYV23" s="177"/>
      <c r="VYW23" s="177"/>
      <c r="VYX23" s="177"/>
      <c r="VYY23" s="177"/>
      <c r="VYZ23" s="177"/>
      <c r="VZA23" s="177"/>
      <c r="VZB23" s="177"/>
      <c r="VZC23" s="177"/>
      <c r="VZD23" s="177"/>
      <c r="VZE23" s="177"/>
      <c r="VZF23" s="177"/>
      <c r="VZG23" s="177"/>
      <c r="VZH23" s="177"/>
      <c r="VZI23" s="177"/>
      <c r="VZJ23" s="177"/>
      <c r="VZK23" s="177"/>
      <c r="VZL23" s="177"/>
      <c r="VZM23" s="177"/>
      <c r="VZN23" s="177"/>
      <c r="VZO23" s="177"/>
      <c r="VZP23" s="177"/>
      <c r="VZQ23" s="177"/>
      <c r="VZR23" s="177"/>
      <c r="VZS23" s="177"/>
      <c r="VZT23" s="177"/>
      <c r="VZU23" s="177"/>
      <c r="VZV23" s="177"/>
      <c r="VZW23" s="177"/>
      <c r="VZX23" s="177"/>
      <c r="VZY23" s="177"/>
      <c r="VZZ23" s="177"/>
      <c r="WAA23" s="177"/>
      <c r="WAB23" s="177"/>
      <c r="WAC23" s="177"/>
      <c r="WAD23" s="177"/>
      <c r="WAE23" s="177"/>
      <c r="WAF23" s="177"/>
      <c r="WAG23" s="177"/>
      <c r="WAH23" s="177"/>
      <c r="WAI23" s="177"/>
      <c r="WAJ23" s="177"/>
      <c r="WAK23" s="177"/>
      <c r="WAL23" s="177"/>
      <c r="WAM23" s="177"/>
      <c r="WAN23" s="177"/>
      <c r="WAO23" s="177"/>
      <c r="WAP23" s="177"/>
      <c r="WAQ23" s="177"/>
      <c r="WAR23" s="177"/>
      <c r="WAS23" s="177"/>
      <c r="WAT23" s="177"/>
      <c r="WAU23" s="177"/>
      <c r="WAV23" s="177"/>
      <c r="WAW23" s="177"/>
      <c r="WAX23" s="177"/>
      <c r="WAY23" s="177"/>
      <c r="WAZ23" s="177"/>
      <c r="WBA23" s="177"/>
      <c r="WBB23" s="177"/>
      <c r="WBC23" s="177"/>
      <c r="WBD23" s="177"/>
      <c r="WBE23" s="177"/>
      <c r="WBF23" s="177"/>
      <c r="WBG23" s="177"/>
      <c r="WBH23" s="177"/>
      <c r="WBI23" s="177"/>
      <c r="WBJ23" s="177"/>
      <c r="WBK23" s="177"/>
      <c r="WBL23" s="177"/>
      <c r="WBM23" s="177"/>
      <c r="WBN23" s="177"/>
      <c r="WBO23" s="177"/>
      <c r="WBP23" s="177"/>
      <c r="WBQ23" s="177"/>
      <c r="WBR23" s="177"/>
      <c r="WBS23" s="177"/>
      <c r="WBT23" s="177"/>
      <c r="WBU23" s="177"/>
      <c r="WBV23" s="177"/>
      <c r="WBW23" s="177"/>
      <c r="WBX23" s="177"/>
      <c r="WBY23" s="177"/>
      <c r="WBZ23" s="177"/>
      <c r="WCA23" s="177"/>
      <c r="WCB23" s="177"/>
      <c r="WCC23" s="177"/>
      <c r="WCD23" s="177"/>
      <c r="WCE23" s="177"/>
      <c r="WCF23" s="177"/>
      <c r="WCG23" s="177"/>
      <c r="WCH23" s="177"/>
      <c r="WCI23" s="177"/>
      <c r="WCJ23" s="177"/>
      <c r="WCK23" s="177"/>
      <c r="WCL23" s="177"/>
      <c r="WCM23" s="177"/>
      <c r="WCN23" s="177"/>
      <c r="WCO23" s="177"/>
      <c r="WCP23" s="177"/>
      <c r="WCQ23" s="177"/>
      <c r="WCR23" s="177"/>
      <c r="WCS23" s="177"/>
      <c r="WCT23" s="177"/>
      <c r="WCU23" s="177"/>
      <c r="WCV23" s="177"/>
      <c r="WCW23" s="177"/>
      <c r="WCX23" s="177"/>
      <c r="WCY23" s="177"/>
      <c r="WCZ23" s="177"/>
      <c r="WDA23" s="177"/>
      <c r="WDB23" s="177"/>
      <c r="WDC23" s="177"/>
      <c r="WDD23" s="177"/>
      <c r="WDE23" s="177"/>
      <c r="WDF23" s="177"/>
      <c r="WDG23" s="177"/>
      <c r="WDH23" s="177"/>
      <c r="WDI23" s="177"/>
      <c r="WDJ23" s="177"/>
      <c r="WDK23" s="177"/>
      <c r="WDL23" s="177"/>
      <c r="WDM23" s="177"/>
      <c r="WDN23" s="177"/>
      <c r="WDO23" s="177"/>
      <c r="WDP23" s="177"/>
      <c r="WDQ23" s="177"/>
      <c r="WDR23" s="177"/>
      <c r="WDS23" s="177"/>
      <c r="WDT23" s="177"/>
      <c r="WDU23" s="177"/>
      <c r="WDV23" s="177"/>
      <c r="WDW23" s="177"/>
      <c r="WDX23" s="177"/>
      <c r="WDY23" s="177"/>
      <c r="WDZ23" s="177"/>
      <c r="WEA23" s="177"/>
      <c r="WEB23" s="177"/>
      <c r="WEC23" s="177"/>
      <c r="WED23" s="177"/>
      <c r="WEE23" s="177"/>
      <c r="WEF23" s="177"/>
      <c r="WEG23" s="177"/>
      <c r="WEH23" s="177"/>
      <c r="WEI23" s="177"/>
      <c r="WEJ23" s="177"/>
      <c r="WEK23" s="177"/>
      <c r="WEL23" s="177"/>
      <c r="WEM23" s="177"/>
      <c r="WEN23" s="177"/>
      <c r="WEO23" s="177"/>
      <c r="WEP23" s="177"/>
      <c r="WEQ23" s="177"/>
      <c r="WER23" s="177"/>
      <c r="WES23" s="177"/>
      <c r="WET23" s="177"/>
      <c r="WEU23" s="177"/>
      <c r="WEV23" s="177"/>
      <c r="WEW23" s="177"/>
      <c r="WEX23" s="177"/>
      <c r="WEY23" s="177"/>
      <c r="WEZ23" s="177"/>
      <c r="WFA23" s="177"/>
      <c r="WFB23" s="177"/>
      <c r="WFC23" s="177"/>
      <c r="WFD23" s="177"/>
      <c r="WFE23" s="177"/>
      <c r="WFF23" s="177"/>
      <c r="WFG23" s="177"/>
      <c r="WFH23" s="177"/>
      <c r="WFI23" s="177"/>
      <c r="WFJ23" s="177"/>
      <c r="WFK23" s="177"/>
      <c r="WFL23" s="177"/>
      <c r="WFM23" s="177"/>
      <c r="WFN23" s="177"/>
      <c r="WFO23" s="177"/>
      <c r="WFP23" s="177"/>
      <c r="WFQ23" s="177"/>
      <c r="WFR23" s="177"/>
      <c r="WFS23" s="177"/>
      <c r="WFT23" s="177"/>
      <c r="WFU23" s="177"/>
      <c r="WFV23" s="177"/>
      <c r="WFW23" s="177"/>
      <c r="WFX23" s="177"/>
      <c r="WFY23" s="177"/>
      <c r="WFZ23" s="177"/>
      <c r="WGA23" s="177"/>
      <c r="WGB23" s="177"/>
      <c r="WGC23" s="177"/>
      <c r="WGD23" s="177"/>
      <c r="WGE23" s="177"/>
      <c r="WGF23" s="177"/>
      <c r="WGG23" s="177"/>
      <c r="WGH23" s="177"/>
      <c r="WGI23" s="177"/>
      <c r="WGJ23" s="177"/>
      <c r="WGK23" s="177"/>
      <c r="WGL23" s="177"/>
      <c r="WGM23" s="177"/>
      <c r="WGN23" s="177"/>
      <c r="WGO23" s="177"/>
      <c r="WGP23" s="177"/>
      <c r="WGQ23" s="177"/>
      <c r="WGR23" s="177"/>
      <c r="WGS23" s="177"/>
      <c r="WGT23" s="177"/>
      <c r="WGU23" s="177"/>
      <c r="WGV23" s="177"/>
      <c r="WGW23" s="177"/>
      <c r="WGX23" s="177"/>
      <c r="WGY23" s="177"/>
      <c r="WGZ23" s="177"/>
      <c r="WHA23" s="177"/>
      <c r="WHB23" s="177"/>
      <c r="WHC23" s="177"/>
      <c r="WHD23" s="177"/>
      <c r="WHE23" s="177"/>
      <c r="WHF23" s="177"/>
      <c r="WHG23" s="177"/>
      <c r="WHH23" s="177"/>
      <c r="WHI23" s="177"/>
      <c r="WHJ23" s="177"/>
      <c r="WHK23" s="177"/>
      <c r="WHL23" s="177"/>
      <c r="WHM23" s="177"/>
      <c r="WHN23" s="177"/>
      <c r="WHO23" s="177"/>
      <c r="WHP23" s="177"/>
      <c r="WHQ23" s="177"/>
      <c r="WHR23" s="177"/>
      <c r="WHS23" s="177"/>
      <c r="WHT23" s="177"/>
      <c r="WHU23" s="177"/>
      <c r="WHV23" s="177"/>
      <c r="WHW23" s="177"/>
      <c r="WHX23" s="177"/>
      <c r="WHY23" s="177"/>
      <c r="WHZ23" s="177"/>
      <c r="WIA23" s="177"/>
      <c r="WIB23" s="177"/>
      <c r="WIC23" s="177"/>
      <c r="WID23" s="177"/>
      <c r="WIE23" s="177"/>
      <c r="WIF23" s="177"/>
      <c r="WIG23" s="177"/>
      <c r="WIH23" s="177"/>
      <c r="WII23" s="177"/>
      <c r="WIJ23" s="177"/>
      <c r="WIK23" s="177"/>
      <c r="WIL23" s="177"/>
      <c r="WIM23" s="177"/>
      <c r="WIN23" s="177"/>
      <c r="WIO23" s="177"/>
      <c r="WIP23" s="177"/>
      <c r="WIQ23" s="177"/>
      <c r="WIR23" s="177"/>
      <c r="WIS23" s="177"/>
      <c r="WIT23" s="177"/>
      <c r="WIU23" s="177"/>
      <c r="WIV23" s="177"/>
      <c r="WIW23" s="177"/>
      <c r="WIX23" s="177"/>
      <c r="WIY23" s="177"/>
      <c r="WIZ23" s="177"/>
      <c r="WJA23" s="177"/>
      <c r="WJB23" s="177"/>
      <c r="WJC23" s="177"/>
      <c r="WJD23" s="177"/>
      <c r="WJE23" s="177"/>
      <c r="WJF23" s="177"/>
      <c r="WJG23" s="177"/>
      <c r="WJH23" s="177"/>
      <c r="WJI23" s="177"/>
      <c r="WJJ23" s="177"/>
      <c r="WJK23" s="177"/>
      <c r="WJL23" s="177"/>
      <c r="WJM23" s="177"/>
      <c r="WJN23" s="177"/>
      <c r="WJO23" s="177"/>
      <c r="WJP23" s="177"/>
      <c r="WJQ23" s="177"/>
      <c r="WJR23" s="177"/>
      <c r="WJS23" s="177"/>
      <c r="WJT23" s="177"/>
      <c r="WJU23" s="177"/>
      <c r="WJV23" s="177"/>
      <c r="WJW23" s="177"/>
      <c r="WJX23" s="177"/>
      <c r="WJY23" s="177"/>
      <c r="WJZ23" s="177"/>
      <c r="WKA23" s="177"/>
      <c r="WKB23" s="177"/>
      <c r="WKC23" s="177"/>
      <c r="WKD23" s="177"/>
      <c r="WKE23" s="177"/>
      <c r="WKF23" s="177"/>
      <c r="WKG23" s="177"/>
      <c r="WKH23" s="177"/>
      <c r="WKI23" s="177"/>
      <c r="WKJ23" s="177"/>
      <c r="WKK23" s="177"/>
      <c r="WKL23" s="177"/>
      <c r="WKM23" s="177"/>
      <c r="WKN23" s="177"/>
      <c r="WKO23" s="177"/>
      <c r="WKP23" s="177"/>
      <c r="WKQ23" s="177"/>
      <c r="WKR23" s="177"/>
      <c r="WKS23" s="177"/>
      <c r="WKT23" s="177"/>
      <c r="WKU23" s="177"/>
      <c r="WKV23" s="177"/>
      <c r="WKW23" s="177"/>
      <c r="WKX23" s="177"/>
      <c r="WKY23" s="177"/>
      <c r="WKZ23" s="177"/>
      <c r="WLA23" s="177"/>
      <c r="WLB23" s="177"/>
      <c r="WLC23" s="177"/>
      <c r="WLD23" s="177"/>
      <c r="WLE23" s="177"/>
      <c r="WLF23" s="177"/>
      <c r="WLG23" s="177"/>
      <c r="WLH23" s="177"/>
      <c r="WLI23" s="177"/>
      <c r="WLJ23" s="177"/>
      <c r="WLK23" s="177"/>
      <c r="WLL23" s="177"/>
      <c r="WLM23" s="177"/>
      <c r="WLN23" s="177"/>
      <c r="WLO23" s="177"/>
      <c r="WLP23" s="177"/>
      <c r="WLQ23" s="177"/>
      <c r="WLR23" s="177"/>
      <c r="WLS23" s="177"/>
      <c r="WLT23" s="177"/>
      <c r="WLU23" s="177"/>
      <c r="WLV23" s="177"/>
      <c r="WLW23" s="177"/>
      <c r="WLX23" s="177"/>
      <c r="WLY23" s="177"/>
      <c r="WLZ23" s="177"/>
      <c r="WMA23" s="177"/>
      <c r="WMB23" s="177"/>
      <c r="WMC23" s="177"/>
      <c r="WMD23" s="177"/>
      <c r="WME23" s="177"/>
      <c r="WMF23" s="177"/>
      <c r="WMG23" s="177"/>
      <c r="WMH23" s="177"/>
      <c r="WMI23" s="177"/>
      <c r="WMJ23" s="177"/>
      <c r="WMK23" s="177"/>
      <c r="WML23" s="177"/>
      <c r="WMM23" s="177"/>
      <c r="WMN23" s="177"/>
      <c r="WMO23" s="177"/>
      <c r="WMP23" s="177"/>
      <c r="WMQ23" s="177"/>
      <c r="WMR23" s="177"/>
      <c r="WMS23" s="177"/>
      <c r="WMT23" s="177"/>
      <c r="WMU23" s="177"/>
      <c r="WMV23" s="177"/>
      <c r="WMW23" s="177"/>
      <c r="WMX23" s="177"/>
      <c r="WMY23" s="177"/>
      <c r="WMZ23" s="177"/>
      <c r="WNA23" s="177"/>
      <c r="WNB23" s="177"/>
      <c r="WNC23" s="177"/>
      <c r="WND23" s="177"/>
      <c r="WNE23" s="177"/>
      <c r="WNF23" s="177"/>
      <c r="WNG23" s="177"/>
      <c r="WNH23" s="177"/>
      <c r="WNI23" s="177"/>
      <c r="WNJ23" s="177"/>
      <c r="WNK23" s="177"/>
      <c r="WNL23" s="177"/>
      <c r="WNM23" s="177"/>
      <c r="WNN23" s="177"/>
      <c r="WNO23" s="177"/>
      <c r="WNP23" s="177"/>
      <c r="WNQ23" s="177"/>
      <c r="WNR23" s="177"/>
      <c r="WNS23" s="177"/>
      <c r="WNT23" s="177"/>
      <c r="WNU23" s="177"/>
      <c r="WNV23" s="177"/>
      <c r="WNW23" s="177"/>
      <c r="WNX23" s="177"/>
      <c r="WNY23" s="177"/>
      <c r="WNZ23" s="177"/>
      <c r="WOA23" s="177"/>
      <c r="WOB23" s="177"/>
      <c r="WOC23" s="177"/>
      <c r="WOD23" s="177"/>
      <c r="WOE23" s="177"/>
      <c r="WOF23" s="177"/>
      <c r="WOG23" s="177"/>
      <c r="WOH23" s="177"/>
      <c r="WOI23" s="177"/>
      <c r="WOJ23" s="177"/>
      <c r="WOK23" s="177"/>
      <c r="WOL23" s="177"/>
      <c r="WOM23" s="177"/>
      <c r="WON23" s="177"/>
      <c r="WOO23" s="177"/>
      <c r="WOP23" s="177"/>
      <c r="WOQ23" s="177"/>
      <c r="WOR23" s="177"/>
      <c r="WOS23" s="177"/>
      <c r="WOT23" s="177"/>
      <c r="WOU23" s="177"/>
      <c r="WOV23" s="177"/>
      <c r="WOW23" s="177"/>
      <c r="WOX23" s="177"/>
      <c r="WOY23" s="177"/>
      <c r="WOZ23" s="177"/>
      <c r="WPA23" s="177"/>
      <c r="WPB23" s="177"/>
      <c r="WPC23" s="177"/>
      <c r="WPD23" s="177"/>
      <c r="WPE23" s="177"/>
      <c r="WPF23" s="177"/>
      <c r="WPG23" s="177"/>
      <c r="WPH23" s="177"/>
      <c r="WPI23" s="177"/>
      <c r="WPJ23" s="177"/>
      <c r="WPK23" s="177"/>
      <c r="WPL23" s="177"/>
      <c r="WPM23" s="177"/>
      <c r="WPN23" s="177"/>
      <c r="WPO23" s="177"/>
      <c r="WPP23" s="177"/>
      <c r="WPQ23" s="177"/>
      <c r="WPR23" s="177"/>
      <c r="WPS23" s="177"/>
      <c r="WPT23" s="177"/>
      <c r="WPU23" s="177"/>
      <c r="WPV23" s="177"/>
      <c r="WPW23" s="177"/>
      <c r="WPX23" s="177"/>
      <c r="WPY23" s="177"/>
      <c r="WPZ23" s="177"/>
      <c r="WQA23" s="177"/>
      <c r="WQB23" s="177"/>
      <c r="WQC23" s="177"/>
      <c r="WQD23" s="177"/>
      <c r="WQE23" s="177"/>
      <c r="WQF23" s="177"/>
      <c r="WQG23" s="177"/>
      <c r="WQH23" s="177"/>
      <c r="WQI23" s="177"/>
      <c r="WQJ23" s="177"/>
      <c r="WQK23" s="177"/>
      <c r="WQL23" s="177"/>
      <c r="WQM23" s="177"/>
      <c r="WQN23" s="177"/>
      <c r="WQO23" s="177"/>
      <c r="WQP23" s="177"/>
      <c r="WQQ23" s="177"/>
      <c r="WQR23" s="177"/>
      <c r="WQS23" s="177"/>
      <c r="WQT23" s="177"/>
      <c r="WQU23" s="177"/>
      <c r="WQV23" s="177"/>
      <c r="WQW23" s="177"/>
      <c r="WQX23" s="177"/>
      <c r="WQY23" s="177"/>
      <c r="WQZ23" s="177"/>
      <c r="WRA23" s="177"/>
      <c r="WRB23" s="177"/>
      <c r="WRC23" s="177"/>
      <c r="WRD23" s="177"/>
      <c r="WRE23" s="177"/>
      <c r="WRF23" s="177"/>
      <c r="WRG23" s="177"/>
      <c r="WRH23" s="177"/>
      <c r="WRI23" s="177"/>
      <c r="WRJ23" s="177"/>
      <c r="WRK23" s="177"/>
      <c r="WRL23" s="177"/>
      <c r="WRM23" s="177"/>
      <c r="WRN23" s="177"/>
      <c r="WRO23" s="177"/>
      <c r="WRP23" s="177"/>
      <c r="WRQ23" s="177"/>
      <c r="WRR23" s="177"/>
      <c r="WRS23" s="177"/>
      <c r="WRT23" s="177"/>
      <c r="WRU23" s="177"/>
      <c r="WRV23" s="177"/>
      <c r="WRW23" s="177"/>
      <c r="WRX23" s="177"/>
      <c r="WRY23" s="177"/>
      <c r="WRZ23" s="177"/>
      <c r="WSA23" s="177"/>
      <c r="WSB23" s="177"/>
      <c r="WSC23" s="177"/>
      <c r="WSD23" s="177"/>
      <c r="WSE23" s="177"/>
      <c r="WSF23" s="177"/>
      <c r="WSG23" s="177"/>
      <c r="WSH23" s="177"/>
      <c r="WSI23" s="177"/>
      <c r="WSJ23" s="177"/>
      <c r="WSK23" s="177"/>
      <c r="WSL23" s="177"/>
      <c r="WSM23" s="177"/>
      <c r="WSN23" s="177"/>
      <c r="WSO23" s="177"/>
      <c r="WSP23" s="177"/>
      <c r="WSQ23" s="177"/>
      <c r="WSR23" s="177"/>
      <c r="WSS23" s="177"/>
      <c r="WST23" s="177"/>
      <c r="WSU23" s="177"/>
      <c r="WSV23" s="177"/>
      <c r="WSW23" s="177"/>
      <c r="WSX23" s="177"/>
      <c r="WSY23" s="177"/>
      <c r="WSZ23" s="177"/>
      <c r="WTA23" s="177"/>
      <c r="WTB23" s="177"/>
      <c r="WTC23" s="177"/>
      <c r="WTD23" s="177"/>
      <c r="WTE23" s="177"/>
      <c r="WTF23" s="177"/>
      <c r="WTG23" s="177"/>
      <c r="WTH23" s="177"/>
      <c r="WTI23" s="177"/>
      <c r="WTJ23" s="177"/>
      <c r="WTK23" s="177"/>
      <c r="WTL23" s="177"/>
      <c r="WTM23" s="177"/>
      <c r="WTN23" s="177"/>
      <c r="WTO23" s="177"/>
      <c r="WTP23" s="177"/>
      <c r="WTQ23" s="177"/>
      <c r="WTR23" s="177"/>
      <c r="WTS23" s="177"/>
      <c r="WTT23" s="177"/>
      <c r="WTU23" s="177"/>
      <c r="WTV23" s="177"/>
      <c r="WTW23" s="177"/>
      <c r="WTX23" s="177"/>
      <c r="WTY23" s="177"/>
      <c r="WTZ23" s="177"/>
      <c r="WUA23" s="177"/>
      <c r="WUB23" s="177"/>
      <c r="WUC23" s="177"/>
      <c r="WUD23" s="177"/>
      <c r="WUE23" s="177"/>
      <c r="WUF23" s="177"/>
      <c r="WUG23" s="177"/>
      <c r="WUH23" s="177"/>
      <c r="WUI23" s="177"/>
      <c r="WUJ23" s="177"/>
      <c r="WUK23" s="177"/>
      <c r="WUL23" s="177"/>
      <c r="WUM23" s="177"/>
      <c r="WUN23" s="177"/>
      <c r="WUO23" s="177"/>
      <c r="WUP23" s="177"/>
      <c r="WUQ23" s="177"/>
      <c r="WUR23" s="177"/>
      <c r="WUS23" s="177"/>
      <c r="WUT23" s="177"/>
      <c r="WUU23" s="177"/>
      <c r="WUV23" s="177"/>
      <c r="WUW23" s="177"/>
      <c r="WUX23" s="177"/>
      <c r="WUY23" s="177"/>
      <c r="WUZ23" s="177"/>
      <c r="WVA23" s="177"/>
      <c r="WVB23" s="177"/>
      <c r="WVC23" s="177"/>
      <c r="WVD23" s="177"/>
      <c r="WVE23" s="177"/>
      <c r="WVF23" s="177"/>
      <c r="WVG23" s="177"/>
      <c r="WVH23" s="177"/>
      <c r="WVI23" s="177"/>
      <c r="WVJ23" s="177"/>
      <c r="WVK23" s="177"/>
      <c r="WVL23" s="177"/>
      <c r="WVM23" s="177"/>
      <c r="WVN23" s="177"/>
      <c r="WVO23" s="177"/>
      <c r="WVP23" s="177"/>
      <c r="WVQ23" s="177"/>
      <c r="WVR23" s="177"/>
      <c r="WVS23" s="177"/>
      <c r="WVT23" s="177"/>
      <c r="WVU23" s="177"/>
      <c r="WVV23" s="177"/>
      <c r="WVW23" s="177"/>
      <c r="WVX23" s="177"/>
      <c r="WVY23" s="177"/>
      <c r="WVZ23" s="177"/>
      <c r="WWA23" s="177"/>
      <c r="WWB23" s="177"/>
      <c r="WWC23" s="177"/>
      <c r="WWD23" s="177"/>
      <c r="WWE23" s="177"/>
      <c r="WWF23" s="177"/>
      <c r="WWG23" s="177"/>
      <c r="WWH23" s="177"/>
      <c r="WWI23" s="177"/>
      <c r="WWJ23" s="177"/>
      <c r="WWK23" s="177"/>
      <c r="WWL23" s="177"/>
      <c r="WWM23" s="177"/>
      <c r="WWN23" s="177"/>
      <c r="WWO23" s="177"/>
      <c r="WWP23" s="177"/>
      <c r="WWQ23" s="177"/>
      <c r="WWR23" s="177"/>
      <c r="WWS23" s="177"/>
      <c r="WWT23" s="177"/>
      <c r="WWU23" s="177"/>
      <c r="WWV23" s="177"/>
      <c r="WWW23" s="177"/>
      <c r="WWX23" s="177"/>
      <c r="WWY23" s="177"/>
      <c r="WWZ23" s="177"/>
      <c r="WXA23" s="177"/>
      <c r="WXB23" s="177"/>
      <c r="WXC23" s="177"/>
      <c r="WXD23" s="177"/>
      <c r="WXE23" s="177"/>
      <c r="WXF23" s="177"/>
      <c r="WXG23" s="177"/>
      <c r="WXH23" s="177"/>
      <c r="WXI23" s="177"/>
      <c r="WXJ23" s="177"/>
      <c r="WXK23" s="177"/>
      <c r="WXL23" s="177"/>
      <c r="WXM23" s="177"/>
      <c r="WXN23" s="177"/>
      <c r="WXO23" s="177"/>
      <c r="WXP23" s="177"/>
      <c r="WXQ23" s="177"/>
      <c r="WXR23" s="177"/>
      <c r="WXS23" s="177"/>
      <c r="WXT23" s="177"/>
      <c r="WXU23" s="177"/>
      <c r="WXV23" s="177"/>
      <c r="WXW23" s="177"/>
      <c r="WXX23" s="177"/>
      <c r="WXY23" s="177"/>
      <c r="WXZ23" s="177"/>
      <c r="WYA23" s="177"/>
      <c r="WYB23" s="177"/>
      <c r="WYC23" s="177"/>
      <c r="WYD23" s="177"/>
      <c r="WYE23" s="177"/>
      <c r="WYF23" s="177"/>
      <c r="WYG23" s="177"/>
      <c r="WYH23" s="177"/>
      <c r="WYI23" s="177"/>
      <c r="WYJ23" s="177"/>
      <c r="WYK23" s="177"/>
      <c r="WYL23" s="177"/>
      <c r="WYM23" s="177"/>
      <c r="WYN23" s="177"/>
      <c r="WYO23" s="177"/>
      <c r="WYP23" s="177"/>
      <c r="WYQ23" s="177"/>
      <c r="WYR23" s="177"/>
      <c r="WYS23" s="177"/>
      <c r="WYT23" s="177"/>
      <c r="WYU23" s="177"/>
      <c r="WYV23" s="177"/>
      <c r="WYW23" s="177"/>
      <c r="WYX23" s="177"/>
      <c r="WYY23" s="177"/>
      <c r="WYZ23" s="177"/>
      <c r="WZA23" s="177"/>
      <c r="WZB23" s="177"/>
      <c r="WZC23" s="177"/>
      <c r="WZD23" s="177"/>
      <c r="WZE23" s="177"/>
      <c r="WZF23" s="177"/>
      <c r="WZG23" s="177"/>
      <c r="WZH23" s="177"/>
      <c r="WZI23" s="177"/>
      <c r="WZJ23" s="177"/>
      <c r="WZK23" s="177"/>
      <c r="WZL23" s="177"/>
      <c r="WZM23" s="177"/>
      <c r="WZN23" s="177"/>
      <c r="WZO23" s="177"/>
      <c r="WZP23" s="177"/>
      <c r="WZQ23" s="177"/>
      <c r="WZR23" s="177"/>
      <c r="WZS23" s="177"/>
      <c r="WZT23" s="177"/>
      <c r="WZU23" s="177"/>
      <c r="WZV23" s="177"/>
      <c r="WZW23" s="177"/>
      <c r="WZX23" s="177"/>
      <c r="WZY23" s="177"/>
      <c r="WZZ23" s="177"/>
      <c r="XAA23" s="177"/>
      <c r="XAB23" s="177"/>
      <c r="XAC23" s="177"/>
      <c r="XAD23" s="177"/>
      <c r="XAE23" s="177"/>
      <c r="XAF23" s="177"/>
      <c r="XAG23" s="177"/>
      <c r="XAH23" s="177"/>
      <c r="XAI23" s="177"/>
      <c r="XAJ23" s="177"/>
      <c r="XAK23" s="177"/>
      <c r="XAL23" s="177"/>
      <c r="XAM23" s="177"/>
      <c r="XAN23" s="177"/>
      <c r="XAO23" s="177"/>
      <c r="XAP23" s="177"/>
      <c r="XAQ23" s="177"/>
      <c r="XAR23" s="177"/>
      <c r="XAS23" s="177"/>
      <c r="XAT23" s="177"/>
      <c r="XAU23" s="177"/>
      <c r="XAV23" s="177"/>
      <c r="XAW23" s="177"/>
      <c r="XAX23" s="177"/>
      <c r="XAY23" s="177"/>
      <c r="XAZ23" s="177"/>
      <c r="XBA23" s="177"/>
      <c r="XBB23" s="177"/>
      <c r="XBC23" s="177"/>
      <c r="XBD23" s="177"/>
      <c r="XBE23" s="177"/>
      <c r="XBF23" s="177"/>
      <c r="XBG23" s="177"/>
      <c r="XBH23" s="177"/>
      <c r="XBI23" s="177"/>
      <c r="XBJ23" s="177"/>
      <c r="XBK23" s="177"/>
      <c r="XBL23" s="177"/>
      <c r="XBM23" s="177"/>
      <c r="XBN23" s="177"/>
      <c r="XBO23" s="177"/>
      <c r="XBP23" s="177"/>
      <c r="XBQ23" s="177"/>
      <c r="XBR23" s="177"/>
      <c r="XBS23" s="177"/>
      <c r="XBT23" s="177"/>
      <c r="XBU23" s="177"/>
      <c r="XBV23" s="177"/>
      <c r="XBW23" s="177"/>
      <c r="XBX23" s="177"/>
      <c r="XBY23" s="177"/>
      <c r="XBZ23" s="177"/>
      <c r="XCA23" s="177"/>
      <c r="XCB23" s="177"/>
      <c r="XCC23" s="177"/>
      <c r="XCD23" s="177"/>
      <c r="XCE23" s="177"/>
      <c r="XCF23" s="177"/>
      <c r="XCG23" s="177"/>
      <c r="XCH23" s="177"/>
      <c r="XCI23" s="177"/>
      <c r="XCJ23" s="177"/>
      <c r="XCK23" s="177"/>
      <c r="XCL23" s="177"/>
      <c r="XCM23" s="177"/>
      <c r="XCN23" s="177"/>
      <c r="XCO23" s="177"/>
      <c r="XCP23" s="177"/>
      <c r="XCQ23" s="177"/>
      <c r="XCR23" s="177"/>
      <c r="XCS23" s="177"/>
      <c r="XCT23" s="177"/>
      <c r="XCU23" s="177"/>
      <c r="XCV23" s="177"/>
      <c r="XCW23" s="177"/>
      <c r="XCX23" s="177"/>
      <c r="XCY23" s="177"/>
      <c r="XCZ23" s="177"/>
      <c r="XDA23" s="177"/>
      <c r="XDB23" s="177"/>
      <c r="XDC23" s="177"/>
      <c r="XDD23" s="177"/>
      <c r="XDE23" s="177"/>
      <c r="XDF23" s="177"/>
      <c r="XDG23" s="177"/>
      <c r="XDH23" s="177"/>
      <c r="XDI23" s="177"/>
      <c r="XDJ23" s="177"/>
      <c r="XDK23" s="177"/>
      <c r="XDL23" s="177"/>
      <c r="XDM23" s="177"/>
      <c r="XDN23" s="177"/>
      <c r="XDO23" s="177"/>
      <c r="XDP23" s="177"/>
      <c r="XDQ23" s="177"/>
      <c r="XDR23" s="177"/>
      <c r="XDS23" s="177"/>
      <c r="XDT23" s="177"/>
      <c r="XDU23" s="177"/>
      <c r="XDV23" s="177"/>
      <c r="XDW23" s="177"/>
      <c r="XDX23" s="177"/>
      <c r="XDY23" s="177"/>
      <c r="XDZ23" s="177"/>
      <c r="XEA23" s="177"/>
      <c r="XEB23" s="177"/>
      <c r="XEC23" s="177"/>
      <c r="XED23" s="177"/>
      <c r="XEE23" s="177"/>
      <c r="XEF23" s="177"/>
      <c r="XEG23" s="177"/>
      <c r="XEH23" s="177"/>
      <c r="XEI23" s="177"/>
      <c r="XEJ23" s="177"/>
      <c r="XEK23" s="177"/>
      <c r="XEL23" s="177"/>
      <c r="XEM23" s="177"/>
      <c r="XEN23" s="177"/>
      <c r="XEO23" s="177"/>
      <c r="XEP23" s="177"/>
      <c r="XEQ23" s="177"/>
      <c r="XER23" s="177"/>
      <c r="XES23" s="177"/>
      <c r="XET23" s="177"/>
      <c r="XEU23" s="177"/>
      <c r="XEV23" s="177"/>
      <c r="XEW23" s="177"/>
      <c r="XEX23" s="177"/>
      <c r="XEY23" s="177"/>
      <c r="XEZ23" s="177"/>
      <c r="XFA23" s="177"/>
    </row>
    <row r="24" s="10" customFormat="1" customHeight="1" spans="1:16381">
      <c r="A24" s="734" t="s">
        <v>134</v>
      </c>
      <c r="B24" s="738">
        <v>1000</v>
      </c>
      <c r="C24" s="738">
        <v>148.9</v>
      </c>
      <c r="D24" s="738">
        <v>188.9</v>
      </c>
      <c r="E24" s="738">
        <v>25</v>
      </c>
      <c r="F24" s="738">
        <v>20</v>
      </c>
      <c r="G24" s="735">
        <v>35</v>
      </c>
      <c r="H24" s="736">
        <f t="shared" si="0"/>
        <v>12</v>
      </c>
      <c r="I24" s="750">
        <f t="shared" si="1"/>
        <v>2.40000000000001</v>
      </c>
      <c r="J24" s="738">
        <f t="shared" si="2"/>
        <v>11.6666666666667</v>
      </c>
      <c r="K24" s="750">
        <f t="shared" si="3"/>
        <v>178.9</v>
      </c>
      <c r="L24" s="762">
        <f t="shared" si="4"/>
        <v>218.9</v>
      </c>
      <c r="M24" s="763">
        <f t="shared" si="6"/>
        <v>6.5</v>
      </c>
      <c r="N24" s="764"/>
      <c r="O24" s="765"/>
      <c r="P24" s="246">
        <f>SUM(P21:P23)</f>
        <v>252.9576</v>
      </c>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7"/>
      <c r="CV24" s="177"/>
      <c r="CW24" s="177"/>
      <c r="CX24" s="177"/>
      <c r="CY24" s="177"/>
      <c r="CZ24" s="177"/>
      <c r="DA24" s="177"/>
      <c r="DB24" s="177"/>
      <c r="DC24" s="177"/>
      <c r="DD24" s="177"/>
      <c r="DE24" s="177"/>
      <c r="DF24" s="177"/>
      <c r="DG24" s="177"/>
      <c r="DH24" s="177"/>
      <c r="DI24" s="177"/>
      <c r="DJ24" s="177"/>
      <c r="DK24" s="177"/>
      <c r="DL24" s="177"/>
      <c r="DM24" s="177"/>
      <c r="DN24" s="177"/>
      <c r="DO24" s="177"/>
      <c r="DP24" s="177"/>
      <c r="DQ24" s="177"/>
      <c r="DR24" s="177"/>
      <c r="DS24" s="177"/>
      <c r="DT24" s="177"/>
      <c r="DU24" s="177"/>
      <c r="DV24" s="177"/>
      <c r="DW24" s="177"/>
      <c r="DX24" s="177"/>
      <c r="DY24" s="177"/>
      <c r="DZ24" s="177"/>
      <c r="EA24" s="177"/>
      <c r="EB24" s="177"/>
      <c r="EC24" s="177"/>
      <c r="ED24" s="177"/>
      <c r="EE24" s="177"/>
      <c r="EF24" s="177"/>
      <c r="EG24" s="177"/>
      <c r="EH24" s="177"/>
      <c r="EI24" s="177"/>
      <c r="EJ24" s="177"/>
      <c r="EK24" s="177"/>
      <c r="EL24" s="177"/>
      <c r="EM24" s="177"/>
      <c r="EN24" s="177"/>
      <c r="EO24" s="177"/>
      <c r="EP24" s="177"/>
      <c r="EQ24" s="177"/>
      <c r="ER24" s="177"/>
      <c r="ES24" s="177"/>
      <c r="ET24" s="177"/>
      <c r="EU24" s="177"/>
      <c r="EV24" s="177"/>
      <c r="EW24" s="177"/>
      <c r="EX24" s="177"/>
      <c r="EY24" s="177"/>
      <c r="EZ24" s="177"/>
      <c r="FA24" s="177"/>
      <c r="FB24" s="177"/>
      <c r="FC24" s="177"/>
      <c r="FD24" s="177"/>
      <c r="FE24" s="177"/>
      <c r="FF24" s="177"/>
      <c r="FG24" s="177"/>
      <c r="FH24" s="177"/>
      <c r="FI24" s="177"/>
      <c r="FJ24" s="177"/>
      <c r="FK24" s="177"/>
      <c r="FL24" s="177"/>
      <c r="FM24" s="177"/>
      <c r="FN24" s="177"/>
      <c r="FO24" s="177"/>
      <c r="FP24" s="177"/>
      <c r="FQ24" s="177"/>
      <c r="FR24" s="177"/>
      <c r="FS24" s="177"/>
      <c r="FT24" s="177"/>
      <c r="FU24" s="177"/>
      <c r="FV24" s="177"/>
      <c r="FW24" s="177"/>
      <c r="FX24" s="177"/>
      <c r="FY24" s="177"/>
      <c r="FZ24" s="177"/>
      <c r="GA24" s="177"/>
      <c r="GB24" s="177"/>
      <c r="GC24" s="177"/>
      <c r="GD24" s="177"/>
      <c r="GE24" s="177"/>
      <c r="GF24" s="177"/>
      <c r="GG24" s="177"/>
      <c r="GH24" s="177"/>
      <c r="GI24" s="177"/>
      <c r="GJ24" s="177"/>
      <c r="GK24" s="177"/>
      <c r="GL24" s="177"/>
      <c r="GM24" s="177"/>
      <c r="GN24" s="177"/>
      <c r="GO24" s="177"/>
      <c r="GP24" s="177"/>
      <c r="GQ24" s="177"/>
      <c r="GR24" s="177"/>
      <c r="GS24" s="177"/>
      <c r="GT24" s="177"/>
      <c r="GU24" s="177"/>
      <c r="GV24" s="177"/>
      <c r="GW24" s="177"/>
      <c r="GX24" s="177"/>
      <c r="GY24" s="177"/>
      <c r="GZ24" s="177"/>
      <c r="HA24" s="177"/>
      <c r="HB24" s="177"/>
      <c r="HC24" s="177"/>
      <c r="HD24" s="177"/>
      <c r="HE24" s="177"/>
      <c r="HF24" s="177"/>
      <c r="HG24" s="177"/>
      <c r="HH24" s="177"/>
      <c r="HI24" s="177"/>
      <c r="HJ24" s="177"/>
      <c r="HK24" s="177"/>
      <c r="HL24" s="177"/>
      <c r="HM24" s="177"/>
      <c r="HN24" s="177"/>
      <c r="HO24" s="177"/>
      <c r="HP24" s="177"/>
      <c r="HQ24" s="177"/>
      <c r="HR24" s="177"/>
      <c r="HS24" s="177"/>
      <c r="HT24" s="177"/>
      <c r="HU24" s="177"/>
      <c r="HV24" s="177"/>
      <c r="HW24" s="177"/>
      <c r="HX24" s="177"/>
      <c r="HY24" s="177"/>
      <c r="HZ24" s="177"/>
      <c r="IA24" s="177"/>
      <c r="IB24" s="177"/>
      <c r="IC24" s="177"/>
      <c r="ID24" s="177"/>
      <c r="IE24" s="177"/>
      <c r="IF24" s="177"/>
      <c r="IG24" s="177"/>
      <c r="IH24" s="177"/>
      <c r="II24" s="177"/>
      <c r="IJ24" s="177"/>
      <c r="IK24" s="177"/>
      <c r="IL24" s="177"/>
      <c r="IM24" s="177"/>
      <c r="IN24" s="177"/>
      <c r="IO24" s="177"/>
      <c r="IP24" s="177"/>
      <c r="IQ24" s="177"/>
      <c r="IR24" s="177"/>
      <c r="IS24" s="177"/>
      <c r="IT24" s="177"/>
      <c r="IU24" s="177"/>
      <c r="IV24" s="177"/>
      <c r="IW24" s="177"/>
      <c r="IX24" s="177"/>
      <c r="IY24" s="177"/>
      <c r="IZ24" s="177"/>
      <c r="JA24" s="177"/>
      <c r="JB24" s="177"/>
      <c r="JC24" s="177"/>
      <c r="JD24" s="177"/>
      <c r="JE24" s="177"/>
      <c r="JF24" s="177"/>
      <c r="JG24" s="177"/>
      <c r="JH24" s="177"/>
      <c r="JI24" s="177"/>
      <c r="JJ24" s="177"/>
      <c r="JK24" s="177"/>
      <c r="JL24" s="177"/>
      <c r="JM24" s="177"/>
      <c r="JN24" s="177"/>
      <c r="JO24" s="177"/>
      <c r="JP24" s="177"/>
      <c r="JQ24" s="177"/>
      <c r="JR24" s="177"/>
      <c r="JS24" s="177"/>
      <c r="JT24" s="177"/>
      <c r="JU24" s="177"/>
      <c r="JV24" s="177"/>
      <c r="JW24" s="177"/>
      <c r="JX24" s="177"/>
      <c r="JY24" s="177"/>
      <c r="JZ24" s="177"/>
      <c r="KA24" s="177"/>
      <c r="KB24" s="177"/>
      <c r="KC24" s="177"/>
      <c r="KD24" s="177"/>
      <c r="KE24" s="177"/>
      <c r="KF24" s="177"/>
      <c r="KG24" s="177"/>
      <c r="KH24" s="177"/>
      <c r="KI24" s="177"/>
      <c r="KJ24" s="177"/>
      <c r="KK24" s="177"/>
      <c r="KL24" s="177"/>
      <c r="KM24" s="177"/>
      <c r="KN24" s="177"/>
      <c r="KO24" s="177"/>
      <c r="KP24" s="177"/>
      <c r="KQ24" s="177"/>
      <c r="KR24" s="177"/>
      <c r="KS24" s="177"/>
      <c r="KT24" s="177"/>
      <c r="KU24" s="177"/>
      <c r="KV24" s="177"/>
      <c r="KW24" s="177"/>
      <c r="KX24" s="177"/>
      <c r="KY24" s="177"/>
      <c r="KZ24" s="177"/>
      <c r="LA24" s="177"/>
      <c r="LB24" s="177"/>
      <c r="LC24" s="177"/>
      <c r="LD24" s="177"/>
      <c r="LE24" s="177"/>
      <c r="LF24" s="177"/>
      <c r="LG24" s="177"/>
      <c r="LH24" s="177"/>
      <c r="LI24" s="177"/>
      <c r="LJ24" s="177"/>
      <c r="LK24" s="177"/>
      <c r="LL24" s="177"/>
      <c r="LM24" s="177"/>
      <c r="LN24" s="177"/>
      <c r="LO24" s="177"/>
      <c r="LP24" s="177"/>
      <c r="LQ24" s="177"/>
      <c r="LR24" s="177"/>
      <c r="LS24" s="177"/>
      <c r="LT24" s="177"/>
      <c r="LU24" s="177"/>
      <c r="LV24" s="177"/>
      <c r="LW24" s="177"/>
      <c r="LX24" s="177"/>
      <c r="LY24" s="177"/>
      <c r="LZ24" s="177"/>
      <c r="MA24" s="177"/>
      <c r="MB24" s="177"/>
      <c r="MC24" s="177"/>
      <c r="MD24" s="177"/>
      <c r="ME24" s="177"/>
      <c r="MF24" s="177"/>
      <c r="MG24" s="177"/>
      <c r="MH24" s="177"/>
      <c r="MI24" s="177"/>
      <c r="MJ24" s="177"/>
      <c r="MK24" s="177"/>
      <c r="ML24" s="177"/>
      <c r="MM24" s="177"/>
      <c r="MN24" s="177"/>
      <c r="MO24" s="177"/>
      <c r="MP24" s="177"/>
      <c r="MQ24" s="177"/>
      <c r="MR24" s="177"/>
      <c r="MS24" s="177"/>
      <c r="MT24" s="177"/>
      <c r="MU24" s="177"/>
      <c r="MV24" s="177"/>
      <c r="MW24" s="177"/>
      <c r="MX24" s="177"/>
      <c r="MY24" s="177"/>
      <c r="MZ24" s="177"/>
      <c r="NA24" s="177"/>
      <c r="NB24" s="177"/>
      <c r="NC24" s="177"/>
      <c r="ND24" s="177"/>
      <c r="NE24" s="177"/>
      <c r="NF24" s="177"/>
      <c r="NG24" s="177"/>
      <c r="NH24" s="177"/>
      <c r="NI24" s="177"/>
      <c r="NJ24" s="177"/>
      <c r="NK24" s="177"/>
      <c r="NL24" s="177"/>
      <c r="NM24" s="177"/>
      <c r="NN24" s="177"/>
      <c r="NO24" s="177"/>
      <c r="NP24" s="177"/>
      <c r="NQ24" s="177"/>
      <c r="NR24" s="177"/>
      <c r="NS24" s="177"/>
      <c r="NT24" s="177"/>
      <c r="NU24" s="177"/>
      <c r="NV24" s="177"/>
      <c r="NW24" s="177"/>
      <c r="NX24" s="177"/>
      <c r="NY24" s="177"/>
      <c r="NZ24" s="177"/>
      <c r="OA24" s="177"/>
      <c r="OB24" s="177"/>
      <c r="OC24" s="177"/>
      <c r="OD24" s="177"/>
      <c r="OE24" s="177"/>
      <c r="OF24" s="177"/>
      <c r="OG24" s="177"/>
      <c r="OH24" s="177"/>
      <c r="OI24" s="177"/>
      <c r="OJ24" s="177"/>
      <c r="OK24" s="177"/>
      <c r="OL24" s="177"/>
      <c r="OM24" s="177"/>
      <c r="ON24" s="177"/>
      <c r="OO24" s="177"/>
      <c r="OP24" s="177"/>
      <c r="OQ24" s="177"/>
      <c r="OR24" s="177"/>
      <c r="OS24" s="177"/>
      <c r="OT24" s="177"/>
      <c r="OU24" s="177"/>
      <c r="OV24" s="177"/>
      <c r="OW24" s="177"/>
      <c r="OX24" s="177"/>
      <c r="OY24" s="177"/>
      <c r="OZ24" s="177"/>
      <c r="PA24" s="177"/>
      <c r="PB24" s="177"/>
      <c r="PC24" s="177"/>
      <c r="PD24" s="177"/>
      <c r="PE24" s="177"/>
      <c r="PF24" s="177"/>
      <c r="PG24" s="177"/>
      <c r="PH24" s="177"/>
      <c r="PI24" s="177"/>
      <c r="PJ24" s="177"/>
      <c r="PK24" s="177"/>
      <c r="PL24" s="177"/>
      <c r="PM24" s="177"/>
      <c r="PN24" s="177"/>
      <c r="PO24" s="177"/>
      <c r="PP24" s="177"/>
      <c r="PQ24" s="177"/>
      <c r="PR24" s="177"/>
      <c r="PS24" s="177"/>
      <c r="PT24" s="177"/>
      <c r="PU24" s="177"/>
      <c r="PV24" s="177"/>
      <c r="PW24" s="177"/>
      <c r="PX24" s="177"/>
      <c r="PY24" s="177"/>
      <c r="PZ24" s="177"/>
      <c r="QA24" s="177"/>
      <c r="QB24" s="177"/>
      <c r="QC24" s="177"/>
      <c r="QD24" s="177"/>
      <c r="QE24" s="177"/>
      <c r="QF24" s="177"/>
      <c r="QG24" s="177"/>
      <c r="QH24" s="177"/>
      <c r="QI24" s="177"/>
      <c r="QJ24" s="177"/>
      <c r="QK24" s="177"/>
      <c r="QL24" s="177"/>
      <c r="QM24" s="177"/>
      <c r="QN24" s="177"/>
      <c r="QO24" s="177"/>
      <c r="QP24" s="177"/>
      <c r="QQ24" s="177"/>
      <c r="QR24" s="177"/>
      <c r="QS24" s="177"/>
      <c r="QT24" s="177"/>
      <c r="QU24" s="177"/>
      <c r="QV24" s="177"/>
      <c r="QW24" s="177"/>
      <c r="QX24" s="177"/>
      <c r="QY24" s="177"/>
      <c r="QZ24" s="177"/>
      <c r="RA24" s="177"/>
      <c r="RB24" s="177"/>
      <c r="RC24" s="177"/>
      <c r="RD24" s="177"/>
      <c r="RE24" s="177"/>
      <c r="RF24" s="177"/>
      <c r="RG24" s="177"/>
      <c r="RH24" s="177"/>
      <c r="RI24" s="177"/>
      <c r="RJ24" s="177"/>
      <c r="RK24" s="177"/>
      <c r="RL24" s="177"/>
      <c r="RM24" s="177"/>
      <c r="RN24" s="177"/>
      <c r="RO24" s="177"/>
      <c r="RP24" s="177"/>
      <c r="RQ24" s="177"/>
      <c r="RR24" s="177"/>
      <c r="RS24" s="177"/>
      <c r="RT24" s="177"/>
      <c r="RU24" s="177"/>
      <c r="RV24" s="177"/>
      <c r="RW24" s="177"/>
      <c r="RX24" s="177"/>
      <c r="RY24" s="177"/>
      <c r="RZ24" s="177"/>
      <c r="SA24" s="177"/>
      <c r="SB24" s="177"/>
      <c r="SC24" s="177"/>
      <c r="SD24" s="177"/>
      <c r="SE24" s="177"/>
      <c r="SF24" s="177"/>
      <c r="SG24" s="177"/>
      <c r="SH24" s="177"/>
      <c r="SI24" s="177"/>
      <c r="SJ24" s="177"/>
      <c r="SK24" s="177"/>
      <c r="SL24" s="177"/>
      <c r="SM24" s="177"/>
      <c r="SN24" s="177"/>
      <c r="SO24" s="177"/>
      <c r="SP24" s="177"/>
      <c r="SQ24" s="177"/>
      <c r="SR24" s="177"/>
      <c r="SS24" s="177"/>
      <c r="ST24" s="177"/>
      <c r="SU24" s="177"/>
      <c r="SV24" s="177"/>
      <c r="SW24" s="177"/>
      <c r="SX24" s="177"/>
      <c r="SY24" s="177"/>
      <c r="SZ24" s="177"/>
      <c r="TA24" s="177"/>
      <c r="TB24" s="177"/>
      <c r="TC24" s="177"/>
      <c r="TD24" s="177"/>
      <c r="TE24" s="177"/>
      <c r="TF24" s="177"/>
      <c r="TG24" s="177"/>
      <c r="TH24" s="177"/>
      <c r="TI24" s="177"/>
      <c r="TJ24" s="177"/>
      <c r="TK24" s="177"/>
      <c r="TL24" s="177"/>
      <c r="TM24" s="177"/>
      <c r="TN24" s="177"/>
      <c r="TO24" s="177"/>
      <c r="TP24" s="177"/>
      <c r="TQ24" s="177"/>
      <c r="TR24" s="177"/>
      <c r="TS24" s="177"/>
      <c r="TT24" s="177"/>
      <c r="TU24" s="177"/>
      <c r="TV24" s="177"/>
      <c r="TW24" s="177"/>
      <c r="TX24" s="177"/>
      <c r="TY24" s="177"/>
      <c r="TZ24" s="177"/>
      <c r="UA24" s="177"/>
      <c r="UB24" s="177"/>
      <c r="UC24" s="177"/>
      <c r="UD24" s="177"/>
      <c r="UE24" s="177"/>
      <c r="UF24" s="177"/>
      <c r="UG24" s="177"/>
      <c r="UH24" s="177"/>
      <c r="UI24" s="177"/>
      <c r="UJ24" s="177"/>
      <c r="UK24" s="177"/>
      <c r="UL24" s="177"/>
      <c r="UM24" s="177"/>
      <c r="UN24" s="177"/>
      <c r="UO24" s="177"/>
      <c r="UP24" s="177"/>
      <c r="UQ24" s="177"/>
      <c r="UR24" s="177"/>
      <c r="US24" s="177"/>
      <c r="UT24" s="177"/>
      <c r="UU24" s="177"/>
      <c r="UV24" s="177"/>
      <c r="UW24" s="177"/>
      <c r="UX24" s="177"/>
      <c r="UY24" s="177"/>
      <c r="UZ24" s="177"/>
      <c r="VA24" s="177"/>
      <c r="VB24" s="177"/>
      <c r="VC24" s="177"/>
      <c r="VD24" s="177"/>
      <c r="VE24" s="177"/>
      <c r="VF24" s="177"/>
      <c r="VG24" s="177"/>
      <c r="VH24" s="177"/>
      <c r="VI24" s="177"/>
      <c r="VJ24" s="177"/>
      <c r="VK24" s="177"/>
      <c r="VL24" s="177"/>
      <c r="VM24" s="177"/>
      <c r="VN24" s="177"/>
      <c r="VO24" s="177"/>
      <c r="VP24" s="177"/>
      <c r="VQ24" s="177"/>
      <c r="VR24" s="177"/>
      <c r="VS24" s="177"/>
      <c r="VT24" s="177"/>
      <c r="VU24" s="177"/>
      <c r="VV24" s="177"/>
      <c r="VW24" s="177"/>
      <c r="VX24" s="177"/>
      <c r="VY24" s="177"/>
      <c r="VZ24" s="177"/>
      <c r="WA24" s="177"/>
      <c r="WB24" s="177"/>
      <c r="WC24" s="177"/>
      <c r="WD24" s="177"/>
      <c r="WE24" s="177"/>
      <c r="WF24" s="177"/>
      <c r="WG24" s="177"/>
      <c r="WH24" s="177"/>
      <c r="WI24" s="177"/>
      <c r="WJ24" s="177"/>
      <c r="WK24" s="177"/>
      <c r="WL24" s="177"/>
      <c r="WM24" s="177"/>
      <c r="WN24" s="177"/>
      <c r="WO24" s="177"/>
      <c r="WP24" s="177"/>
      <c r="WQ24" s="177"/>
      <c r="WR24" s="177"/>
      <c r="WS24" s="177"/>
      <c r="WT24" s="177"/>
      <c r="WU24" s="177"/>
      <c r="WV24" s="177"/>
      <c r="WW24" s="177"/>
      <c r="WX24" s="177"/>
      <c r="WY24" s="177"/>
      <c r="WZ24" s="177"/>
      <c r="XA24" s="177"/>
      <c r="XB24" s="177"/>
      <c r="XC24" s="177"/>
      <c r="XD24" s="177"/>
      <c r="XE24" s="177"/>
      <c r="XF24" s="177"/>
      <c r="XG24" s="177"/>
      <c r="XH24" s="177"/>
      <c r="XI24" s="177"/>
      <c r="XJ24" s="177"/>
      <c r="XK24" s="177"/>
      <c r="XL24" s="177"/>
      <c r="XM24" s="177"/>
      <c r="XN24" s="177"/>
      <c r="XO24" s="177"/>
      <c r="XP24" s="177"/>
      <c r="XQ24" s="177"/>
      <c r="XR24" s="177"/>
      <c r="XS24" s="177"/>
      <c r="XT24" s="177"/>
      <c r="XU24" s="177"/>
      <c r="XV24" s="177"/>
      <c r="XW24" s="177"/>
      <c r="XX24" s="177"/>
      <c r="XY24" s="177"/>
      <c r="XZ24" s="177"/>
      <c r="YA24" s="177"/>
      <c r="YB24" s="177"/>
      <c r="YC24" s="177"/>
      <c r="YD24" s="177"/>
      <c r="YE24" s="177"/>
      <c r="YF24" s="177"/>
      <c r="YG24" s="177"/>
      <c r="YH24" s="177"/>
      <c r="YI24" s="177"/>
      <c r="YJ24" s="177"/>
      <c r="YK24" s="177"/>
      <c r="YL24" s="177"/>
      <c r="YM24" s="177"/>
      <c r="YN24" s="177"/>
      <c r="YO24" s="177"/>
      <c r="YP24" s="177"/>
      <c r="YQ24" s="177"/>
      <c r="YR24" s="177"/>
      <c r="YS24" s="177"/>
      <c r="YT24" s="177"/>
      <c r="YU24" s="177"/>
      <c r="YV24" s="177"/>
      <c r="YW24" s="177"/>
      <c r="YX24" s="177"/>
      <c r="YY24" s="177"/>
      <c r="YZ24" s="177"/>
      <c r="ZA24" s="177"/>
      <c r="ZB24" s="177"/>
      <c r="ZC24" s="177"/>
      <c r="ZD24" s="177"/>
      <c r="ZE24" s="177"/>
      <c r="ZF24" s="177"/>
      <c r="ZG24" s="177"/>
      <c r="ZH24" s="177"/>
      <c r="ZI24" s="177"/>
      <c r="ZJ24" s="177"/>
      <c r="ZK24" s="177"/>
      <c r="ZL24" s="177"/>
      <c r="ZM24" s="177"/>
      <c r="ZN24" s="177"/>
      <c r="ZO24" s="177"/>
      <c r="ZP24" s="177"/>
      <c r="ZQ24" s="177"/>
      <c r="ZR24" s="177"/>
      <c r="ZS24" s="177"/>
      <c r="ZT24" s="177"/>
      <c r="ZU24" s="177"/>
      <c r="ZV24" s="177"/>
      <c r="ZW24" s="177"/>
      <c r="ZX24" s="177"/>
      <c r="ZY24" s="177"/>
      <c r="ZZ24" s="177"/>
      <c r="AAA24" s="177"/>
      <c r="AAB24" s="177"/>
      <c r="AAC24" s="177"/>
      <c r="AAD24" s="177"/>
      <c r="AAE24" s="177"/>
      <c r="AAF24" s="177"/>
      <c r="AAG24" s="177"/>
      <c r="AAH24" s="177"/>
      <c r="AAI24" s="177"/>
      <c r="AAJ24" s="177"/>
      <c r="AAK24" s="177"/>
      <c r="AAL24" s="177"/>
      <c r="AAM24" s="177"/>
      <c r="AAN24" s="177"/>
      <c r="AAO24" s="177"/>
      <c r="AAP24" s="177"/>
      <c r="AAQ24" s="177"/>
      <c r="AAR24" s="177"/>
      <c r="AAS24" s="177"/>
      <c r="AAT24" s="177"/>
      <c r="AAU24" s="177"/>
      <c r="AAV24" s="177"/>
      <c r="AAW24" s="177"/>
      <c r="AAX24" s="177"/>
      <c r="AAY24" s="177"/>
      <c r="AAZ24" s="177"/>
      <c r="ABA24" s="177"/>
      <c r="ABB24" s="177"/>
      <c r="ABC24" s="177"/>
      <c r="ABD24" s="177"/>
      <c r="ABE24" s="177"/>
      <c r="ABF24" s="177"/>
      <c r="ABG24" s="177"/>
      <c r="ABH24" s="177"/>
      <c r="ABI24" s="177"/>
      <c r="ABJ24" s="177"/>
      <c r="ABK24" s="177"/>
      <c r="ABL24" s="177"/>
      <c r="ABM24" s="177"/>
      <c r="ABN24" s="177"/>
      <c r="ABO24" s="177"/>
      <c r="ABP24" s="177"/>
      <c r="ABQ24" s="177"/>
      <c r="ABR24" s="177"/>
      <c r="ABS24" s="177"/>
      <c r="ABT24" s="177"/>
      <c r="ABU24" s="177"/>
      <c r="ABV24" s="177"/>
      <c r="ABW24" s="177"/>
      <c r="ABX24" s="177"/>
      <c r="ABY24" s="177"/>
      <c r="ABZ24" s="177"/>
      <c r="ACA24" s="177"/>
      <c r="ACB24" s="177"/>
      <c r="ACC24" s="177"/>
      <c r="ACD24" s="177"/>
      <c r="ACE24" s="177"/>
      <c r="ACF24" s="177"/>
      <c r="ACG24" s="177"/>
      <c r="ACH24" s="177"/>
      <c r="ACI24" s="177"/>
      <c r="ACJ24" s="177"/>
      <c r="ACK24" s="177"/>
      <c r="ACL24" s="177"/>
      <c r="ACM24" s="177"/>
      <c r="ACN24" s="177"/>
      <c r="ACO24" s="177"/>
      <c r="ACP24" s="177"/>
      <c r="ACQ24" s="177"/>
      <c r="ACR24" s="177"/>
      <c r="ACS24" s="177"/>
      <c r="ACT24" s="177"/>
      <c r="ACU24" s="177"/>
      <c r="ACV24" s="177"/>
      <c r="ACW24" s="177"/>
      <c r="ACX24" s="177"/>
      <c r="ACY24" s="177"/>
      <c r="ACZ24" s="177"/>
      <c r="ADA24" s="177"/>
      <c r="ADB24" s="177"/>
      <c r="ADC24" s="177"/>
      <c r="ADD24" s="177"/>
      <c r="ADE24" s="177"/>
      <c r="ADF24" s="177"/>
      <c r="ADG24" s="177"/>
      <c r="ADH24" s="177"/>
      <c r="ADI24" s="177"/>
      <c r="ADJ24" s="177"/>
      <c r="ADK24" s="177"/>
      <c r="ADL24" s="177"/>
      <c r="ADM24" s="177"/>
      <c r="ADN24" s="177"/>
      <c r="ADO24" s="177"/>
      <c r="ADP24" s="177"/>
      <c r="ADQ24" s="177"/>
      <c r="ADR24" s="177"/>
      <c r="ADS24" s="177"/>
      <c r="ADT24" s="177"/>
      <c r="ADU24" s="177"/>
      <c r="ADV24" s="177"/>
      <c r="ADW24" s="177"/>
      <c r="ADX24" s="177"/>
      <c r="ADY24" s="177"/>
      <c r="ADZ24" s="177"/>
      <c r="AEA24" s="177"/>
      <c r="AEB24" s="177"/>
      <c r="AEC24" s="177"/>
      <c r="AED24" s="177"/>
      <c r="AEE24" s="177"/>
      <c r="AEF24" s="177"/>
      <c r="AEG24" s="177"/>
      <c r="AEH24" s="177"/>
      <c r="AEI24" s="177"/>
      <c r="AEJ24" s="177"/>
      <c r="AEK24" s="177"/>
      <c r="AEL24" s="177"/>
      <c r="AEM24" s="177"/>
      <c r="AEN24" s="177"/>
      <c r="AEO24" s="177"/>
      <c r="AEP24" s="177"/>
      <c r="AEQ24" s="177"/>
      <c r="AER24" s="177"/>
      <c r="AES24" s="177"/>
      <c r="AET24" s="177"/>
      <c r="AEU24" s="177"/>
      <c r="AEV24" s="177"/>
      <c r="AEW24" s="177"/>
      <c r="AEX24" s="177"/>
      <c r="AEY24" s="177"/>
      <c r="AEZ24" s="177"/>
      <c r="AFA24" s="177"/>
      <c r="AFB24" s="177"/>
      <c r="AFC24" s="177"/>
      <c r="AFD24" s="177"/>
      <c r="AFE24" s="177"/>
      <c r="AFF24" s="177"/>
      <c r="AFG24" s="177"/>
      <c r="AFH24" s="177"/>
      <c r="AFI24" s="177"/>
      <c r="AFJ24" s="177"/>
      <c r="AFK24" s="177"/>
      <c r="AFL24" s="177"/>
      <c r="AFM24" s="177"/>
      <c r="AFN24" s="177"/>
      <c r="AFO24" s="177"/>
      <c r="AFP24" s="177"/>
      <c r="AFQ24" s="177"/>
      <c r="AFR24" s="177"/>
      <c r="AFS24" s="177"/>
      <c r="AFT24" s="177"/>
      <c r="AFU24" s="177"/>
      <c r="AFV24" s="177"/>
      <c r="AFW24" s="177"/>
      <c r="AFX24" s="177"/>
      <c r="AFY24" s="177"/>
      <c r="AFZ24" s="177"/>
      <c r="AGA24" s="177"/>
      <c r="AGB24" s="177"/>
      <c r="AGC24" s="177"/>
      <c r="AGD24" s="177"/>
      <c r="AGE24" s="177"/>
      <c r="AGF24" s="177"/>
      <c r="AGG24" s="177"/>
      <c r="AGH24" s="177"/>
      <c r="AGI24" s="177"/>
      <c r="AGJ24" s="177"/>
      <c r="AGK24" s="177"/>
      <c r="AGL24" s="177"/>
      <c r="AGM24" s="177"/>
      <c r="AGN24" s="177"/>
      <c r="AGO24" s="177"/>
      <c r="AGP24" s="177"/>
      <c r="AGQ24" s="177"/>
      <c r="AGR24" s="177"/>
      <c r="AGS24" s="177"/>
      <c r="AGT24" s="177"/>
      <c r="AGU24" s="177"/>
      <c r="AGV24" s="177"/>
      <c r="AGW24" s="177"/>
      <c r="AGX24" s="177"/>
      <c r="AGY24" s="177"/>
      <c r="AGZ24" s="177"/>
      <c r="AHA24" s="177"/>
      <c r="AHB24" s="177"/>
      <c r="AHC24" s="177"/>
      <c r="AHD24" s="177"/>
      <c r="AHE24" s="177"/>
      <c r="AHF24" s="177"/>
      <c r="AHG24" s="177"/>
      <c r="AHH24" s="177"/>
      <c r="AHI24" s="177"/>
      <c r="AHJ24" s="177"/>
      <c r="AHK24" s="177"/>
      <c r="AHL24" s="177"/>
      <c r="AHM24" s="177"/>
      <c r="AHN24" s="177"/>
      <c r="AHO24" s="177"/>
      <c r="AHP24" s="177"/>
      <c r="AHQ24" s="177"/>
      <c r="AHR24" s="177"/>
      <c r="AHS24" s="177"/>
      <c r="AHT24" s="177"/>
      <c r="AHU24" s="177"/>
      <c r="AHV24" s="177"/>
      <c r="AHW24" s="177"/>
      <c r="AHX24" s="177"/>
      <c r="AHY24" s="177"/>
      <c r="AHZ24" s="177"/>
      <c r="AIA24" s="177"/>
      <c r="AIB24" s="177"/>
      <c r="AIC24" s="177"/>
      <c r="AID24" s="177"/>
      <c r="AIE24" s="177"/>
      <c r="AIF24" s="177"/>
      <c r="AIG24" s="177"/>
      <c r="AIH24" s="177"/>
      <c r="AII24" s="177"/>
      <c r="AIJ24" s="177"/>
      <c r="AIK24" s="177"/>
      <c r="AIL24" s="177"/>
      <c r="AIM24" s="177"/>
      <c r="AIN24" s="177"/>
      <c r="AIO24" s="177"/>
      <c r="AIP24" s="177"/>
      <c r="AIQ24" s="177"/>
      <c r="AIR24" s="177"/>
      <c r="AIS24" s="177"/>
      <c r="AIT24" s="177"/>
      <c r="AIU24" s="177"/>
      <c r="AIV24" s="177"/>
      <c r="AIW24" s="177"/>
      <c r="AIX24" s="177"/>
      <c r="AIY24" s="177"/>
      <c r="AIZ24" s="177"/>
      <c r="AJA24" s="177"/>
      <c r="AJB24" s="177"/>
      <c r="AJC24" s="177"/>
      <c r="AJD24" s="177"/>
      <c r="AJE24" s="177"/>
      <c r="AJF24" s="177"/>
      <c r="AJG24" s="177"/>
      <c r="AJH24" s="177"/>
      <c r="AJI24" s="177"/>
      <c r="AJJ24" s="177"/>
      <c r="AJK24" s="177"/>
      <c r="AJL24" s="177"/>
      <c r="AJM24" s="177"/>
      <c r="AJN24" s="177"/>
      <c r="AJO24" s="177"/>
      <c r="AJP24" s="177"/>
      <c r="AJQ24" s="177"/>
      <c r="AJR24" s="177"/>
      <c r="AJS24" s="177"/>
      <c r="AJT24" s="177"/>
      <c r="AJU24" s="177"/>
      <c r="AJV24" s="177"/>
      <c r="AJW24" s="177"/>
      <c r="AJX24" s="177"/>
      <c r="AJY24" s="177"/>
      <c r="AJZ24" s="177"/>
      <c r="AKA24" s="177"/>
      <c r="AKB24" s="177"/>
      <c r="AKC24" s="177"/>
      <c r="AKD24" s="177"/>
      <c r="AKE24" s="177"/>
      <c r="AKF24" s="177"/>
      <c r="AKG24" s="177"/>
      <c r="AKH24" s="177"/>
      <c r="AKI24" s="177"/>
      <c r="AKJ24" s="177"/>
      <c r="AKK24" s="177"/>
      <c r="AKL24" s="177"/>
      <c r="AKM24" s="177"/>
      <c r="AKN24" s="177"/>
      <c r="AKO24" s="177"/>
      <c r="AKP24" s="177"/>
      <c r="AKQ24" s="177"/>
      <c r="AKR24" s="177"/>
      <c r="AKS24" s="177"/>
      <c r="AKT24" s="177"/>
      <c r="AKU24" s="177"/>
      <c r="AKV24" s="177"/>
      <c r="AKW24" s="177"/>
      <c r="AKX24" s="177"/>
      <c r="AKY24" s="177"/>
      <c r="AKZ24" s="177"/>
      <c r="ALA24" s="177"/>
      <c r="ALB24" s="177"/>
      <c r="ALC24" s="177"/>
      <c r="ALD24" s="177"/>
      <c r="ALE24" s="177"/>
      <c r="ALF24" s="177"/>
      <c r="ALG24" s="177"/>
      <c r="ALH24" s="177"/>
      <c r="ALI24" s="177"/>
      <c r="ALJ24" s="177"/>
      <c r="ALK24" s="177"/>
      <c r="ALL24" s="177"/>
      <c r="ALM24" s="177"/>
      <c r="ALN24" s="177"/>
      <c r="ALO24" s="177"/>
      <c r="ALP24" s="177"/>
      <c r="ALQ24" s="177"/>
      <c r="ALR24" s="177"/>
      <c r="ALS24" s="177"/>
      <c r="ALT24" s="177"/>
      <c r="ALU24" s="177"/>
      <c r="ALV24" s="177"/>
      <c r="ALW24" s="177"/>
      <c r="ALX24" s="177"/>
      <c r="ALY24" s="177"/>
      <c r="ALZ24" s="177"/>
      <c r="AMA24" s="177"/>
      <c r="AMB24" s="177"/>
      <c r="AMC24" s="177"/>
      <c r="AMD24" s="177"/>
      <c r="AME24" s="177"/>
      <c r="AMF24" s="177"/>
      <c r="AMG24" s="177"/>
      <c r="AMH24" s="177"/>
      <c r="AMI24" s="177"/>
      <c r="AMJ24" s="177"/>
      <c r="AMK24" s="177"/>
      <c r="AML24" s="177"/>
      <c r="AMM24" s="177"/>
      <c r="AMN24" s="177"/>
      <c r="AMO24" s="177"/>
      <c r="AMP24" s="177"/>
      <c r="AMQ24" s="177"/>
      <c r="AMR24" s="177"/>
      <c r="AMS24" s="177"/>
      <c r="AMT24" s="177"/>
      <c r="AMU24" s="177"/>
      <c r="AMV24" s="177"/>
      <c r="AMW24" s="177"/>
      <c r="AMX24" s="177"/>
      <c r="AMY24" s="177"/>
      <c r="AMZ24" s="177"/>
      <c r="ANA24" s="177"/>
      <c r="ANB24" s="177"/>
      <c r="ANC24" s="177"/>
      <c r="AND24" s="177"/>
      <c r="ANE24" s="177"/>
      <c r="ANF24" s="177"/>
      <c r="ANG24" s="177"/>
      <c r="ANH24" s="177"/>
      <c r="ANI24" s="177"/>
      <c r="ANJ24" s="177"/>
      <c r="ANK24" s="177"/>
      <c r="ANL24" s="177"/>
      <c r="ANM24" s="177"/>
      <c r="ANN24" s="177"/>
      <c r="ANO24" s="177"/>
      <c r="ANP24" s="177"/>
      <c r="ANQ24" s="177"/>
      <c r="ANR24" s="177"/>
      <c r="ANS24" s="177"/>
      <c r="ANT24" s="177"/>
      <c r="ANU24" s="177"/>
      <c r="ANV24" s="177"/>
      <c r="ANW24" s="177"/>
      <c r="ANX24" s="177"/>
      <c r="ANY24" s="177"/>
      <c r="ANZ24" s="177"/>
      <c r="AOA24" s="177"/>
      <c r="AOB24" s="177"/>
      <c r="AOC24" s="177"/>
      <c r="AOD24" s="177"/>
      <c r="AOE24" s="177"/>
      <c r="AOF24" s="177"/>
      <c r="AOG24" s="177"/>
      <c r="AOH24" s="177"/>
      <c r="AOI24" s="177"/>
      <c r="AOJ24" s="177"/>
      <c r="AOK24" s="177"/>
      <c r="AOL24" s="177"/>
      <c r="AOM24" s="177"/>
      <c r="AON24" s="177"/>
      <c r="AOO24" s="177"/>
      <c r="AOP24" s="177"/>
      <c r="AOQ24" s="177"/>
      <c r="AOR24" s="177"/>
      <c r="AOS24" s="177"/>
      <c r="AOT24" s="177"/>
      <c r="AOU24" s="177"/>
      <c r="AOV24" s="177"/>
      <c r="AOW24" s="177"/>
      <c r="AOX24" s="177"/>
      <c r="AOY24" s="177"/>
      <c r="AOZ24" s="177"/>
      <c r="APA24" s="177"/>
      <c r="APB24" s="177"/>
      <c r="APC24" s="177"/>
      <c r="APD24" s="177"/>
      <c r="APE24" s="177"/>
      <c r="APF24" s="177"/>
      <c r="APG24" s="177"/>
      <c r="APH24" s="177"/>
      <c r="API24" s="177"/>
      <c r="APJ24" s="177"/>
      <c r="APK24" s="177"/>
      <c r="APL24" s="177"/>
      <c r="APM24" s="177"/>
      <c r="APN24" s="177"/>
      <c r="APO24" s="177"/>
      <c r="APP24" s="177"/>
      <c r="APQ24" s="177"/>
      <c r="APR24" s="177"/>
      <c r="APS24" s="177"/>
      <c r="APT24" s="177"/>
      <c r="APU24" s="177"/>
      <c r="APV24" s="177"/>
      <c r="APW24" s="177"/>
      <c r="APX24" s="177"/>
      <c r="APY24" s="177"/>
      <c r="APZ24" s="177"/>
      <c r="AQA24" s="177"/>
      <c r="AQB24" s="177"/>
      <c r="AQC24" s="177"/>
      <c r="AQD24" s="177"/>
      <c r="AQE24" s="177"/>
      <c r="AQF24" s="177"/>
      <c r="AQG24" s="177"/>
      <c r="AQH24" s="177"/>
      <c r="AQI24" s="177"/>
      <c r="AQJ24" s="177"/>
      <c r="AQK24" s="177"/>
      <c r="AQL24" s="177"/>
      <c r="AQM24" s="177"/>
      <c r="AQN24" s="177"/>
      <c r="AQO24" s="177"/>
      <c r="AQP24" s="177"/>
      <c r="AQQ24" s="177"/>
      <c r="AQR24" s="177"/>
      <c r="AQS24" s="177"/>
      <c r="AQT24" s="177"/>
      <c r="AQU24" s="177"/>
      <c r="AQV24" s="177"/>
      <c r="AQW24" s="177"/>
      <c r="AQX24" s="177"/>
      <c r="AQY24" s="177"/>
      <c r="AQZ24" s="177"/>
      <c r="ARA24" s="177"/>
      <c r="ARB24" s="177"/>
      <c r="ARC24" s="177"/>
      <c r="ARD24" s="177"/>
      <c r="ARE24" s="177"/>
      <c r="ARF24" s="177"/>
      <c r="ARG24" s="177"/>
      <c r="ARH24" s="177"/>
      <c r="ARI24" s="177"/>
      <c r="ARJ24" s="177"/>
      <c r="ARK24" s="177"/>
      <c r="ARL24" s="177"/>
      <c r="ARM24" s="177"/>
      <c r="ARN24" s="177"/>
      <c r="ARO24" s="177"/>
      <c r="ARP24" s="177"/>
      <c r="ARQ24" s="177"/>
      <c r="ARR24" s="177"/>
      <c r="ARS24" s="177"/>
      <c r="ART24" s="177"/>
      <c r="ARU24" s="177"/>
      <c r="ARV24" s="177"/>
      <c r="ARW24" s="177"/>
      <c r="ARX24" s="177"/>
      <c r="ARY24" s="177"/>
      <c r="ARZ24" s="177"/>
      <c r="ASA24" s="177"/>
      <c r="ASB24" s="177"/>
      <c r="ASC24" s="177"/>
      <c r="ASD24" s="177"/>
      <c r="ASE24" s="177"/>
      <c r="ASF24" s="177"/>
      <c r="ASG24" s="177"/>
      <c r="ASH24" s="177"/>
      <c r="ASI24" s="177"/>
      <c r="ASJ24" s="177"/>
      <c r="ASK24" s="177"/>
      <c r="ASL24" s="177"/>
      <c r="ASM24" s="177"/>
      <c r="ASN24" s="177"/>
      <c r="ASO24" s="177"/>
      <c r="ASP24" s="177"/>
      <c r="ASQ24" s="177"/>
      <c r="ASR24" s="177"/>
      <c r="ASS24" s="177"/>
      <c r="AST24" s="177"/>
      <c r="ASU24" s="177"/>
      <c r="ASV24" s="177"/>
      <c r="ASW24" s="177"/>
      <c r="ASX24" s="177"/>
      <c r="ASY24" s="177"/>
      <c r="ASZ24" s="177"/>
      <c r="ATA24" s="177"/>
      <c r="ATB24" s="177"/>
      <c r="ATC24" s="177"/>
      <c r="ATD24" s="177"/>
      <c r="ATE24" s="177"/>
      <c r="ATF24" s="177"/>
      <c r="ATG24" s="177"/>
      <c r="ATH24" s="177"/>
      <c r="ATI24" s="177"/>
      <c r="ATJ24" s="177"/>
      <c r="ATK24" s="177"/>
      <c r="ATL24" s="177"/>
      <c r="ATM24" s="177"/>
      <c r="ATN24" s="177"/>
      <c r="ATO24" s="177"/>
      <c r="ATP24" s="177"/>
      <c r="ATQ24" s="177"/>
      <c r="ATR24" s="177"/>
      <c r="ATS24" s="177"/>
      <c r="ATT24" s="177"/>
      <c r="ATU24" s="177"/>
      <c r="ATV24" s="177"/>
      <c r="ATW24" s="177"/>
      <c r="ATX24" s="177"/>
      <c r="ATY24" s="177"/>
      <c r="ATZ24" s="177"/>
      <c r="AUA24" s="177"/>
      <c r="AUB24" s="177"/>
      <c r="AUC24" s="177"/>
      <c r="AUD24" s="177"/>
      <c r="AUE24" s="177"/>
      <c r="AUF24" s="177"/>
      <c r="AUG24" s="177"/>
      <c r="AUH24" s="177"/>
      <c r="AUI24" s="177"/>
      <c r="AUJ24" s="177"/>
      <c r="AUK24" s="177"/>
      <c r="AUL24" s="177"/>
      <c r="AUM24" s="177"/>
      <c r="AUN24" s="177"/>
      <c r="AUO24" s="177"/>
      <c r="AUP24" s="177"/>
      <c r="AUQ24" s="177"/>
      <c r="AUR24" s="177"/>
      <c r="AUS24" s="177"/>
      <c r="AUT24" s="177"/>
      <c r="AUU24" s="177"/>
      <c r="AUV24" s="177"/>
      <c r="AUW24" s="177"/>
      <c r="AUX24" s="177"/>
      <c r="AUY24" s="177"/>
      <c r="AUZ24" s="177"/>
      <c r="AVA24" s="177"/>
      <c r="AVB24" s="177"/>
      <c r="AVC24" s="177"/>
      <c r="AVD24" s="177"/>
      <c r="AVE24" s="177"/>
      <c r="AVF24" s="177"/>
      <c r="AVG24" s="177"/>
      <c r="AVH24" s="177"/>
      <c r="AVI24" s="177"/>
      <c r="AVJ24" s="177"/>
      <c r="AVK24" s="177"/>
      <c r="AVL24" s="177"/>
      <c r="AVM24" s="177"/>
      <c r="AVN24" s="177"/>
      <c r="AVO24" s="177"/>
      <c r="AVP24" s="177"/>
      <c r="AVQ24" s="177"/>
      <c r="AVR24" s="177"/>
      <c r="AVS24" s="177"/>
      <c r="AVT24" s="177"/>
      <c r="AVU24" s="177"/>
      <c r="AVV24" s="177"/>
      <c r="AVW24" s="177"/>
      <c r="AVX24" s="177"/>
      <c r="AVY24" s="177"/>
      <c r="AVZ24" s="177"/>
      <c r="AWA24" s="177"/>
      <c r="AWB24" s="177"/>
      <c r="AWC24" s="177"/>
      <c r="AWD24" s="177"/>
      <c r="AWE24" s="177"/>
      <c r="AWF24" s="177"/>
      <c r="AWG24" s="177"/>
      <c r="AWH24" s="177"/>
      <c r="AWI24" s="177"/>
      <c r="AWJ24" s="177"/>
      <c r="AWK24" s="177"/>
      <c r="AWL24" s="177"/>
      <c r="AWM24" s="177"/>
      <c r="AWN24" s="177"/>
      <c r="AWO24" s="177"/>
      <c r="AWP24" s="177"/>
      <c r="AWQ24" s="177"/>
      <c r="AWR24" s="177"/>
      <c r="AWS24" s="177"/>
      <c r="AWT24" s="177"/>
      <c r="AWU24" s="177"/>
      <c r="AWV24" s="177"/>
      <c r="AWW24" s="177"/>
      <c r="AWX24" s="177"/>
      <c r="AWY24" s="177"/>
      <c r="AWZ24" s="177"/>
      <c r="AXA24" s="177"/>
      <c r="AXB24" s="177"/>
      <c r="AXC24" s="177"/>
      <c r="AXD24" s="177"/>
      <c r="AXE24" s="177"/>
      <c r="AXF24" s="177"/>
      <c r="AXG24" s="177"/>
      <c r="AXH24" s="177"/>
      <c r="AXI24" s="177"/>
      <c r="AXJ24" s="177"/>
      <c r="AXK24" s="177"/>
      <c r="AXL24" s="177"/>
      <c r="AXM24" s="177"/>
      <c r="AXN24" s="177"/>
      <c r="AXO24" s="177"/>
      <c r="AXP24" s="177"/>
      <c r="AXQ24" s="177"/>
      <c r="AXR24" s="177"/>
      <c r="AXS24" s="177"/>
      <c r="AXT24" s="177"/>
      <c r="AXU24" s="177"/>
      <c r="AXV24" s="177"/>
      <c r="AXW24" s="177"/>
      <c r="AXX24" s="177"/>
      <c r="AXY24" s="177"/>
      <c r="AXZ24" s="177"/>
      <c r="AYA24" s="177"/>
      <c r="AYB24" s="177"/>
      <c r="AYC24" s="177"/>
      <c r="AYD24" s="177"/>
      <c r="AYE24" s="177"/>
      <c r="AYF24" s="177"/>
      <c r="AYG24" s="177"/>
      <c r="AYH24" s="177"/>
      <c r="AYI24" s="177"/>
      <c r="AYJ24" s="177"/>
      <c r="AYK24" s="177"/>
      <c r="AYL24" s="177"/>
      <c r="AYM24" s="177"/>
      <c r="AYN24" s="177"/>
      <c r="AYO24" s="177"/>
      <c r="AYP24" s="177"/>
      <c r="AYQ24" s="177"/>
      <c r="AYR24" s="177"/>
      <c r="AYS24" s="177"/>
      <c r="AYT24" s="177"/>
      <c r="AYU24" s="177"/>
      <c r="AYV24" s="177"/>
      <c r="AYW24" s="177"/>
      <c r="AYX24" s="177"/>
      <c r="AYY24" s="177"/>
      <c r="AYZ24" s="177"/>
      <c r="AZA24" s="177"/>
      <c r="AZB24" s="177"/>
      <c r="AZC24" s="177"/>
      <c r="AZD24" s="177"/>
      <c r="AZE24" s="177"/>
      <c r="AZF24" s="177"/>
      <c r="AZG24" s="177"/>
      <c r="AZH24" s="177"/>
      <c r="AZI24" s="177"/>
      <c r="AZJ24" s="177"/>
      <c r="AZK24" s="177"/>
      <c r="AZL24" s="177"/>
      <c r="AZM24" s="177"/>
      <c r="AZN24" s="177"/>
      <c r="AZO24" s="177"/>
      <c r="AZP24" s="177"/>
      <c r="AZQ24" s="177"/>
      <c r="AZR24" s="177"/>
      <c r="AZS24" s="177"/>
      <c r="AZT24" s="177"/>
      <c r="AZU24" s="177"/>
      <c r="AZV24" s="177"/>
      <c r="AZW24" s="177"/>
      <c r="AZX24" s="177"/>
      <c r="AZY24" s="177"/>
      <c r="AZZ24" s="177"/>
      <c r="BAA24" s="177"/>
      <c r="BAB24" s="177"/>
      <c r="BAC24" s="177"/>
      <c r="BAD24" s="177"/>
      <c r="BAE24" s="177"/>
      <c r="BAF24" s="177"/>
      <c r="BAG24" s="177"/>
      <c r="BAH24" s="177"/>
      <c r="BAI24" s="177"/>
      <c r="BAJ24" s="177"/>
      <c r="BAK24" s="177"/>
      <c r="BAL24" s="177"/>
      <c r="BAM24" s="177"/>
      <c r="BAN24" s="177"/>
      <c r="BAO24" s="177"/>
      <c r="BAP24" s="177"/>
      <c r="BAQ24" s="177"/>
      <c r="BAR24" s="177"/>
      <c r="BAS24" s="177"/>
      <c r="BAT24" s="177"/>
      <c r="BAU24" s="177"/>
      <c r="BAV24" s="177"/>
      <c r="BAW24" s="177"/>
      <c r="BAX24" s="177"/>
      <c r="BAY24" s="177"/>
      <c r="BAZ24" s="177"/>
      <c r="BBA24" s="177"/>
      <c r="BBB24" s="177"/>
      <c r="BBC24" s="177"/>
      <c r="BBD24" s="177"/>
      <c r="BBE24" s="177"/>
      <c r="BBF24" s="177"/>
      <c r="BBG24" s="177"/>
      <c r="BBH24" s="177"/>
      <c r="BBI24" s="177"/>
      <c r="BBJ24" s="177"/>
      <c r="BBK24" s="177"/>
      <c r="BBL24" s="177"/>
      <c r="BBM24" s="177"/>
      <c r="BBN24" s="177"/>
      <c r="BBO24" s="177"/>
      <c r="BBP24" s="177"/>
      <c r="BBQ24" s="177"/>
      <c r="BBR24" s="177"/>
      <c r="BBS24" s="177"/>
      <c r="BBT24" s="177"/>
      <c r="BBU24" s="177"/>
      <c r="BBV24" s="177"/>
      <c r="BBW24" s="177"/>
      <c r="BBX24" s="177"/>
      <c r="BBY24" s="177"/>
      <c r="BBZ24" s="177"/>
      <c r="BCA24" s="177"/>
      <c r="BCB24" s="177"/>
      <c r="BCC24" s="177"/>
      <c r="BCD24" s="177"/>
      <c r="BCE24" s="177"/>
      <c r="BCF24" s="177"/>
      <c r="BCG24" s="177"/>
      <c r="BCH24" s="177"/>
      <c r="BCI24" s="177"/>
      <c r="BCJ24" s="177"/>
      <c r="BCK24" s="177"/>
      <c r="BCL24" s="177"/>
      <c r="BCM24" s="177"/>
      <c r="BCN24" s="177"/>
      <c r="BCO24" s="177"/>
      <c r="BCP24" s="177"/>
      <c r="BCQ24" s="177"/>
      <c r="BCR24" s="177"/>
      <c r="BCS24" s="177"/>
      <c r="BCT24" s="177"/>
      <c r="BCU24" s="177"/>
      <c r="BCV24" s="177"/>
      <c r="BCW24" s="177"/>
      <c r="BCX24" s="177"/>
      <c r="BCY24" s="177"/>
      <c r="BCZ24" s="177"/>
      <c r="BDA24" s="177"/>
      <c r="BDB24" s="177"/>
      <c r="BDC24" s="177"/>
      <c r="BDD24" s="177"/>
      <c r="BDE24" s="177"/>
      <c r="BDF24" s="177"/>
      <c r="BDG24" s="177"/>
      <c r="BDH24" s="177"/>
      <c r="BDI24" s="177"/>
      <c r="BDJ24" s="177"/>
      <c r="BDK24" s="177"/>
      <c r="BDL24" s="177"/>
      <c r="BDM24" s="177"/>
      <c r="BDN24" s="177"/>
      <c r="BDO24" s="177"/>
      <c r="BDP24" s="177"/>
      <c r="BDQ24" s="177"/>
      <c r="BDR24" s="177"/>
      <c r="BDS24" s="177"/>
      <c r="BDT24" s="177"/>
      <c r="BDU24" s="177"/>
      <c r="BDV24" s="177"/>
      <c r="BDW24" s="177"/>
      <c r="BDX24" s="177"/>
      <c r="BDY24" s="177"/>
      <c r="BDZ24" s="177"/>
      <c r="BEA24" s="177"/>
      <c r="BEB24" s="177"/>
      <c r="BEC24" s="177"/>
      <c r="BED24" s="177"/>
      <c r="BEE24" s="177"/>
      <c r="BEF24" s="177"/>
      <c r="BEG24" s="177"/>
      <c r="BEH24" s="177"/>
      <c r="BEI24" s="177"/>
      <c r="BEJ24" s="177"/>
      <c r="BEK24" s="177"/>
      <c r="BEL24" s="177"/>
      <c r="BEM24" s="177"/>
      <c r="BEN24" s="177"/>
      <c r="BEO24" s="177"/>
      <c r="BEP24" s="177"/>
      <c r="BEQ24" s="177"/>
      <c r="BER24" s="177"/>
      <c r="BES24" s="177"/>
      <c r="BET24" s="177"/>
      <c r="BEU24" s="177"/>
      <c r="BEV24" s="177"/>
      <c r="BEW24" s="177"/>
      <c r="BEX24" s="177"/>
      <c r="BEY24" s="177"/>
      <c r="BEZ24" s="177"/>
      <c r="BFA24" s="177"/>
      <c r="BFB24" s="177"/>
      <c r="BFC24" s="177"/>
      <c r="BFD24" s="177"/>
      <c r="BFE24" s="177"/>
      <c r="BFF24" s="177"/>
      <c r="BFG24" s="177"/>
      <c r="BFH24" s="177"/>
      <c r="BFI24" s="177"/>
      <c r="BFJ24" s="177"/>
      <c r="BFK24" s="177"/>
      <c r="BFL24" s="177"/>
      <c r="BFM24" s="177"/>
      <c r="BFN24" s="177"/>
      <c r="BFO24" s="177"/>
      <c r="BFP24" s="177"/>
      <c r="BFQ24" s="177"/>
      <c r="BFR24" s="177"/>
      <c r="BFS24" s="177"/>
      <c r="BFT24" s="177"/>
      <c r="BFU24" s="177"/>
      <c r="BFV24" s="177"/>
      <c r="BFW24" s="177"/>
      <c r="BFX24" s="177"/>
      <c r="BFY24" s="177"/>
      <c r="BFZ24" s="177"/>
      <c r="BGA24" s="177"/>
      <c r="BGB24" s="177"/>
      <c r="BGC24" s="177"/>
      <c r="BGD24" s="177"/>
      <c r="BGE24" s="177"/>
      <c r="BGF24" s="177"/>
      <c r="BGG24" s="177"/>
      <c r="BGH24" s="177"/>
      <c r="BGI24" s="177"/>
      <c r="BGJ24" s="177"/>
      <c r="BGK24" s="177"/>
      <c r="BGL24" s="177"/>
      <c r="BGM24" s="177"/>
      <c r="BGN24" s="177"/>
      <c r="BGO24" s="177"/>
      <c r="BGP24" s="177"/>
      <c r="BGQ24" s="177"/>
      <c r="BGR24" s="177"/>
      <c r="BGS24" s="177"/>
      <c r="BGT24" s="177"/>
      <c r="BGU24" s="177"/>
      <c r="BGV24" s="177"/>
      <c r="BGW24" s="177"/>
      <c r="BGX24" s="177"/>
      <c r="BGY24" s="177"/>
      <c r="BGZ24" s="177"/>
      <c r="BHA24" s="177"/>
      <c r="BHB24" s="177"/>
      <c r="BHC24" s="177"/>
      <c r="BHD24" s="177"/>
      <c r="BHE24" s="177"/>
      <c r="BHF24" s="177"/>
      <c r="BHG24" s="177"/>
      <c r="BHH24" s="177"/>
      <c r="BHI24" s="177"/>
      <c r="BHJ24" s="177"/>
      <c r="BHK24" s="177"/>
      <c r="BHL24" s="177"/>
      <c r="BHM24" s="177"/>
      <c r="BHN24" s="177"/>
      <c r="BHO24" s="177"/>
      <c r="BHP24" s="177"/>
      <c r="BHQ24" s="177"/>
      <c r="BHR24" s="177"/>
      <c r="BHS24" s="177"/>
      <c r="BHT24" s="177"/>
      <c r="BHU24" s="177"/>
      <c r="BHV24" s="177"/>
      <c r="BHW24" s="177"/>
      <c r="BHX24" s="177"/>
      <c r="BHY24" s="177"/>
      <c r="BHZ24" s="177"/>
      <c r="BIA24" s="177"/>
      <c r="BIB24" s="177"/>
      <c r="BIC24" s="177"/>
      <c r="BID24" s="177"/>
      <c r="BIE24" s="177"/>
      <c r="BIF24" s="177"/>
      <c r="BIG24" s="177"/>
      <c r="BIH24" s="177"/>
      <c r="BII24" s="177"/>
      <c r="BIJ24" s="177"/>
      <c r="BIK24" s="177"/>
      <c r="BIL24" s="177"/>
      <c r="BIM24" s="177"/>
      <c r="BIN24" s="177"/>
      <c r="BIO24" s="177"/>
      <c r="BIP24" s="177"/>
      <c r="BIQ24" s="177"/>
      <c r="BIR24" s="177"/>
      <c r="BIS24" s="177"/>
      <c r="BIT24" s="177"/>
      <c r="BIU24" s="177"/>
      <c r="BIV24" s="177"/>
      <c r="BIW24" s="177"/>
      <c r="BIX24" s="177"/>
      <c r="BIY24" s="177"/>
      <c r="BIZ24" s="177"/>
      <c r="BJA24" s="177"/>
      <c r="BJB24" s="177"/>
      <c r="BJC24" s="177"/>
      <c r="BJD24" s="177"/>
      <c r="BJE24" s="177"/>
      <c r="BJF24" s="177"/>
      <c r="BJG24" s="177"/>
      <c r="BJH24" s="177"/>
      <c r="BJI24" s="177"/>
      <c r="BJJ24" s="177"/>
      <c r="BJK24" s="177"/>
      <c r="BJL24" s="177"/>
      <c r="BJM24" s="177"/>
      <c r="BJN24" s="177"/>
      <c r="BJO24" s="177"/>
      <c r="BJP24" s="177"/>
      <c r="BJQ24" s="177"/>
      <c r="BJR24" s="177"/>
      <c r="BJS24" s="177"/>
      <c r="BJT24" s="177"/>
      <c r="BJU24" s="177"/>
      <c r="BJV24" s="177"/>
      <c r="BJW24" s="177"/>
      <c r="BJX24" s="177"/>
      <c r="BJY24" s="177"/>
      <c r="BJZ24" s="177"/>
      <c r="BKA24" s="177"/>
      <c r="BKB24" s="177"/>
      <c r="BKC24" s="177"/>
      <c r="BKD24" s="177"/>
      <c r="BKE24" s="177"/>
      <c r="BKF24" s="177"/>
      <c r="BKG24" s="177"/>
      <c r="BKH24" s="177"/>
      <c r="BKI24" s="177"/>
      <c r="BKJ24" s="177"/>
      <c r="BKK24" s="177"/>
      <c r="BKL24" s="177"/>
      <c r="BKM24" s="177"/>
      <c r="BKN24" s="177"/>
      <c r="BKO24" s="177"/>
      <c r="BKP24" s="177"/>
      <c r="BKQ24" s="177"/>
      <c r="BKR24" s="177"/>
      <c r="BKS24" s="177"/>
      <c r="BKT24" s="177"/>
      <c r="BKU24" s="177"/>
      <c r="BKV24" s="177"/>
      <c r="BKW24" s="177"/>
      <c r="BKX24" s="177"/>
      <c r="BKY24" s="177"/>
      <c r="BKZ24" s="177"/>
      <c r="BLA24" s="177"/>
      <c r="BLB24" s="177"/>
      <c r="BLC24" s="177"/>
      <c r="BLD24" s="177"/>
      <c r="BLE24" s="177"/>
      <c r="BLF24" s="177"/>
      <c r="BLG24" s="177"/>
      <c r="BLH24" s="177"/>
      <c r="BLI24" s="177"/>
      <c r="BLJ24" s="177"/>
      <c r="BLK24" s="177"/>
      <c r="BLL24" s="177"/>
      <c r="BLM24" s="177"/>
      <c r="BLN24" s="177"/>
      <c r="BLO24" s="177"/>
      <c r="BLP24" s="177"/>
      <c r="BLQ24" s="177"/>
      <c r="BLR24" s="177"/>
      <c r="BLS24" s="177"/>
      <c r="BLT24" s="177"/>
      <c r="BLU24" s="177"/>
      <c r="BLV24" s="177"/>
      <c r="BLW24" s="177"/>
      <c r="BLX24" s="177"/>
      <c r="BLY24" s="177"/>
      <c r="BLZ24" s="177"/>
      <c r="BMA24" s="177"/>
      <c r="BMB24" s="177"/>
      <c r="BMC24" s="177"/>
      <c r="BMD24" s="177"/>
      <c r="BME24" s="177"/>
      <c r="BMF24" s="177"/>
      <c r="BMG24" s="177"/>
      <c r="BMH24" s="177"/>
      <c r="BMI24" s="177"/>
      <c r="BMJ24" s="177"/>
      <c r="BMK24" s="177"/>
      <c r="BML24" s="177"/>
      <c r="BMM24" s="177"/>
      <c r="BMN24" s="177"/>
      <c r="BMO24" s="177"/>
      <c r="BMP24" s="177"/>
      <c r="BMQ24" s="177"/>
      <c r="BMR24" s="177"/>
      <c r="BMS24" s="177"/>
      <c r="BMT24" s="177"/>
      <c r="BMU24" s="177"/>
      <c r="BMV24" s="177"/>
      <c r="BMW24" s="177"/>
      <c r="BMX24" s="177"/>
      <c r="BMY24" s="177"/>
      <c r="BMZ24" s="177"/>
      <c r="BNA24" s="177"/>
      <c r="BNB24" s="177"/>
      <c r="BNC24" s="177"/>
      <c r="BND24" s="177"/>
      <c r="BNE24" s="177"/>
      <c r="BNF24" s="177"/>
      <c r="BNG24" s="177"/>
      <c r="BNH24" s="177"/>
      <c r="BNI24" s="177"/>
      <c r="BNJ24" s="177"/>
      <c r="BNK24" s="177"/>
      <c r="BNL24" s="177"/>
      <c r="BNM24" s="177"/>
      <c r="BNN24" s="177"/>
      <c r="BNO24" s="177"/>
      <c r="BNP24" s="177"/>
      <c r="BNQ24" s="177"/>
      <c r="BNR24" s="177"/>
      <c r="BNS24" s="177"/>
      <c r="BNT24" s="177"/>
      <c r="BNU24" s="177"/>
      <c r="BNV24" s="177"/>
      <c r="BNW24" s="177"/>
      <c r="BNX24" s="177"/>
      <c r="BNY24" s="177"/>
      <c r="BNZ24" s="177"/>
      <c r="BOA24" s="177"/>
      <c r="BOB24" s="177"/>
      <c r="BOC24" s="177"/>
      <c r="BOD24" s="177"/>
      <c r="BOE24" s="177"/>
      <c r="BOF24" s="177"/>
      <c r="BOG24" s="177"/>
      <c r="BOH24" s="177"/>
      <c r="BOI24" s="177"/>
      <c r="BOJ24" s="177"/>
      <c r="BOK24" s="177"/>
      <c r="BOL24" s="177"/>
      <c r="BOM24" s="177"/>
      <c r="BON24" s="177"/>
      <c r="BOO24" s="177"/>
      <c r="BOP24" s="177"/>
      <c r="BOQ24" s="177"/>
      <c r="BOR24" s="177"/>
      <c r="BOS24" s="177"/>
      <c r="BOT24" s="177"/>
      <c r="BOU24" s="177"/>
      <c r="BOV24" s="177"/>
      <c r="BOW24" s="177"/>
      <c r="BOX24" s="177"/>
      <c r="BOY24" s="177"/>
      <c r="BOZ24" s="177"/>
      <c r="BPA24" s="177"/>
      <c r="BPB24" s="177"/>
      <c r="BPC24" s="177"/>
      <c r="BPD24" s="177"/>
      <c r="BPE24" s="177"/>
      <c r="BPF24" s="177"/>
      <c r="BPG24" s="177"/>
      <c r="BPH24" s="177"/>
      <c r="BPI24" s="177"/>
      <c r="BPJ24" s="177"/>
      <c r="BPK24" s="177"/>
      <c r="BPL24" s="177"/>
      <c r="BPM24" s="177"/>
      <c r="BPN24" s="177"/>
      <c r="BPO24" s="177"/>
      <c r="BPP24" s="177"/>
      <c r="BPQ24" s="177"/>
      <c r="BPR24" s="177"/>
      <c r="BPS24" s="177"/>
      <c r="BPT24" s="177"/>
      <c r="BPU24" s="177"/>
      <c r="BPV24" s="177"/>
      <c r="BPW24" s="177"/>
      <c r="BPX24" s="177"/>
      <c r="BPY24" s="177"/>
      <c r="BPZ24" s="177"/>
      <c r="BQA24" s="177"/>
      <c r="BQB24" s="177"/>
      <c r="BQC24" s="177"/>
      <c r="BQD24" s="177"/>
      <c r="BQE24" s="177"/>
      <c r="BQF24" s="177"/>
      <c r="BQG24" s="177"/>
      <c r="BQH24" s="177"/>
      <c r="BQI24" s="177"/>
      <c r="BQJ24" s="177"/>
      <c r="BQK24" s="177"/>
      <c r="BQL24" s="177"/>
      <c r="BQM24" s="177"/>
      <c r="BQN24" s="177"/>
      <c r="BQO24" s="177"/>
      <c r="BQP24" s="177"/>
      <c r="BQQ24" s="177"/>
      <c r="BQR24" s="177"/>
      <c r="BQS24" s="177"/>
      <c r="BQT24" s="177"/>
      <c r="BQU24" s="177"/>
      <c r="BQV24" s="177"/>
      <c r="BQW24" s="177"/>
      <c r="BQX24" s="177"/>
      <c r="BQY24" s="177"/>
      <c r="BQZ24" s="177"/>
      <c r="BRA24" s="177"/>
      <c r="BRB24" s="177"/>
      <c r="BRC24" s="177"/>
      <c r="BRD24" s="177"/>
      <c r="BRE24" s="177"/>
      <c r="BRF24" s="177"/>
      <c r="BRG24" s="177"/>
      <c r="BRH24" s="177"/>
      <c r="BRI24" s="177"/>
      <c r="BRJ24" s="177"/>
      <c r="BRK24" s="177"/>
      <c r="BRL24" s="177"/>
      <c r="BRM24" s="177"/>
      <c r="BRN24" s="177"/>
      <c r="BRO24" s="177"/>
      <c r="BRP24" s="177"/>
      <c r="BRQ24" s="177"/>
      <c r="BRR24" s="177"/>
      <c r="BRS24" s="177"/>
      <c r="BRT24" s="177"/>
      <c r="BRU24" s="177"/>
      <c r="BRV24" s="177"/>
      <c r="BRW24" s="177"/>
      <c r="BRX24" s="177"/>
      <c r="BRY24" s="177"/>
      <c r="BRZ24" s="177"/>
      <c r="BSA24" s="177"/>
      <c r="BSB24" s="177"/>
      <c r="BSC24" s="177"/>
      <c r="BSD24" s="177"/>
      <c r="BSE24" s="177"/>
      <c r="BSF24" s="177"/>
      <c r="BSG24" s="177"/>
      <c r="BSH24" s="177"/>
      <c r="BSI24" s="177"/>
      <c r="BSJ24" s="177"/>
      <c r="BSK24" s="177"/>
      <c r="BSL24" s="177"/>
      <c r="BSM24" s="177"/>
      <c r="BSN24" s="177"/>
      <c r="BSO24" s="177"/>
      <c r="BSP24" s="177"/>
      <c r="BSQ24" s="177"/>
      <c r="BSR24" s="177"/>
      <c r="BSS24" s="177"/>
      <c r="BST24" s="177"/>
      <c r="BSU24" s="177"/>
      <c r="BSV24" s="177"/>
      <c r="BSW24" s="177"/>
      <c r="BSX24" s="177"/>
      <c r="BSY24" s="177"/>
      <c r="BSZ24" s="177"/>
      <c r="BTA24" s="177"/>
      <c r="BTB24" s="177"/>
      <c r="BTC24" s="177"/>
      <c r="BTD24" s="177"/>
      <c r="BTE24" s="177"/>
      <c r="BTF24" s="177"/>
      <c r="BTG24" s="177"/>
      <c r="BTH24" s="177"/>
      <c r="BTI24" s="177"/>
      <c r="BTJ24" s="177"/>
      <c r="BTK24" s="177"/>
      <c r="BTL24" s="177"/>
      <c r="BTM24" s="177"/>
      <c r="BTN24" s="177"/>
      <c r="BTO24" s="177"/>
      <c r="BTP24" s="177"/>
      <c r="BTQ24" s="177"/>
      <c r="BTR24" s="177"/>
      <c r="BTS24" s="177"/>
      <c r="BTT24" s="177"/>
      <c r="BTU24" s="177"/>
      <c r="BTV24" s="177"/>
      <c r="BTW24" s="177"/>
      <c r="BTX24" s="177"/>
      <c r="BTY24" s="177"/>
      <c r="BTZ24" s="177"/>
      <c r="BUA24" s="177"/>
      <c r="BUB24" s="177"/>
      <c r="BUC24" s="177"/>
      <c r="BUD24" s="177"/>
      <c r="BUE24" s="177"/>
      <c r="BUF24" s="177"/>
      <c r="BUG24" s="177"/>
      <c r="BUH24" s="177"/>
      <c r="BUI24" s="177"/>
      <c r="BUJ24" s="177"/>
      <c r="BUK24" s="177"/>
      <c r="BUL24" s="177"/>
      <c r="BUM24" s="177"/>
      <c r="BUN24" s="177"/>
      <c r="BUO24" s="177"/>
      <c r="BUP24" s="177"/>
      <c r="BUQ24" s="177"/>
      <c r="BUR24" s="177"/>
      <c r="BUS24" s="177"/>
      <c r="BUT24" s="177"/>
      <c r="BUU24" s="177"/>
      <c r="BUV24" s="177"/>
      <c r="BUW24" s="177"/>
      <c r="BUX24" s="177"/>
      <c r="BUY24" s="177"/>
      <c r="BUZ24" s="177"/>
      <c r="BVA24" s="177"/>
      <c r="BVB24" s="177"/>
      <c r="BVC24" s="177"/>
      <c r="BVD24" s="177"/>
      <c r="BVE24" s="177"/>
      <c r="BVF24" s="177"/>
      <c r="BVG24" s="177"/>
      <c r="BVH24" s="177"/>
      <c r="BVI24" s="177"/>
      <c r="BVJ24" s="177"/>
      <c r="BVK24" s="177"/>
      <c r="BVL24" s="177"/>
      <c r="BVM24" s="177"/>
      <c r="BVN24" s="177"/>
      <c r="BVO24" s="177"/>
      <c r="BVP24" s="177"/>
      <c r="BVQ24" s="177"/>
      <c r="BVR24" s="177"/>
      <c r="BVS24" s="177"/>
      <c r="BVT24" s="177"/>
      <c r="BVU24" s="177"/>
      <c r="BVV24" s="177"/>
      <c r="BVW24" s="177"/>
      <c r="BVX24" s="177"/>
      <c r="BVY24" s="177"/>
      <c r="BVZ24" s="177"/>
      <c r="BWA24" s="177"/>
      <c r="BWB24" s="177"/>
      <c r="BWC24" s="177"/>
      <c r="BWD24" s="177"/>
      <c r="BWE24" s="177"/>
      <c r="BWF24" s="177"/>
      <c r="BWG24" s="177"/>
      <c r="BWH24" s="177"/>
      <c r="BWI24" s="177"/>
      <c r="BWJ24" s="177"/>
      <c r="BWK24" s="177"/>
      <c r="BWL24" s="177"/>
      <c r="BWM24" s="177"/>
      <c r="BWN24" s="177"/>
      <c r="BWO24" s="177"/>
      <c r="BWP24" s="177"/>
      <c r="BWQ24" s="177"/>
      <c r="BWR24" s="177"/>
      <c r="BWS24" s="177"/>
      <c r="BWT24" s="177"/>
      <c r="BWU24" s="177"/>
      <c r="BWV24" s="177"/>
      <c r="BWW24" s="177"/>
      <c r="BWX24" s="177"/>
      <c r="BWY24" s="177"/>
      <c r="BWZ24" s="177"/>
      <c r="BXA24" s="177"/>
      <c r="BXB24" s="177"/>
      <c r="BXC24" s="177"/>
      <c r="BXD24" s="177"/>
      <c r="BXE24" s="177"/>
      <c r="BXF24" s="177"/>
      <c r="BXG24" s="177"/>
      <c r="BXH24" s="177"/>
      <c r="BXI24" s="177"/>
      <c r="BXJ24" s="177"/>
      <c r="BXK24" s="177"/>
      <c r="BXL24" s="177"/>
      <c r="BXM24" s="177"/>
      <c r="BXN24" s="177"/>
      <c r="BXO24" s="177"/>
      <c r="BXP24" s="177"/>
      <c r="BXQ24" s="177"/>
      <c r="BXR24" s="177"/>
      <c r="BXS24" s="177"/>
      <c r="BXT24" s="177"/>
      <c r="BXU24" s="177"/>
      <c r="BXV24" s="177"/>
      <c r="BXW24" s="177"/>
      <c r="BXX24" s="177"/>
      <c r="BXY24" s="177"/>
      <c r="BXZ24" s="177"/>
      <c r="BYA24" s="177"/>
      <c r="BYB24" s="177"/>
      <c r="BYC24" s="177"/>
      <c r="BYD24" s="177"/>
      <c r="BYE24" s="177"/>
      <c r="BYF24" s="177"/>
      <c r="BYG24" s="177"/>
      <c r="BYH24" s="177"/>
      <c r="BYI24" s="177"/>
      <c r="BYJ24" s="177"/>
      <c r="BYK24" s="177"/>
      <c r="BYL24" s="177"/>
      <c r="BYM24" s="177"/>
      <c r="BYN24" s="177"/>
      <c r="BYO24" s="177"/>
      <c r="BYP24" s="177"/>
      <c r="BYQ24" s="177"/>
      <c r="BYR24" s="177"/>
      <c r="BYS24" s="177"/>
      <c r="BYT24" s="177"/>
      <c r="BYU24" s="177"/>
      <c r="BYV24" s="177"/>
      <c r="BYW24" s="177"/>
      <c r="BYX24" s="177"/>
      <c r="BYY24" s="177"/>
      <c r="BYZ24" s="177"/>
      <c r="BZA24" s="177"/>
      <c r="BZB24" s="177"/>
      <c r="BZC24" s="177"/>
      <c r="BZD24" s="177"/>
      <c r="BZE24" s="177"/>
      <c r="BZF24" s="177"/>
      <c r="BZG24" s="177"/>
      <c r="BZH24" s="177"/>
      <c r="BZI24" s="177"/>
      <c r="BZJ24" s="177"/>
      <c r="BZK24" s="177"/>
      <c r="BZL24" s="177"/>
      <c r="BZM24" s="177"/>
      <c r="BZN24" s="177"/>
      <c r="BZO24" s="177"/>
      <c r="BZP24" s="177"/>
      <c r="BZQ24" s="177"/>
      <c r="BZR24" s="177"/>
      <c r="BZS24" s="177"/>
      <c r="BZT24" s="177"/>
      <c r="BZU24" s="177"/>
      <c r="BZV24" s="177"/>
      <c r="BZW24" s="177"/>
      <c r="BZX24" s="177"/>
      <c r="BZY24" s="177"/>
      <c r="BZZ24" s="177"/>
      <c r="CAA24" s="177"/>
      <c r="CAB24" s="177"/>
      <c r="CAC24" s="177"/>
      <c r="CAD24" s="177"/>
      <c r="CAE24" s="177"/>
      <c r="CAF24" s="177"/>
      <c r="CAG24" s="177"/>
      <c r="CAH24" s="177"/>
      <c r="CAI24" s="177"/>
      <c r="CAJ24" s="177"/>
      <c r="CAK24" s="177"/>
      <c r="CAL24" s="177"/>
      <c r="CAM24" s="177"/>
      <c r="CAN24" s="177"/>
      <c r="CAO24" s="177"/>
      <c r="CAP24" s="177"/>
      <c r="CAQ24" s="177"/>
      <c r="CAR24" s="177"/>
      <c r="CAS24" s="177"/>
      <c r="CAT24" s="177"/>
      <c r="CAU24" s="177"/>
      <c r="CAV24" s="177"/>
      <c r="CAW24" s="177"/>
      <c r="CAX24" s="177"/>
      <c r="CAY24" s="177"/>
      <c r="CAZ24" s="177"/>
      <c r="CBA24" s="177"/>
      <c r="CBB24" s="177"/>
      <c r="CBC24" s="177"/>
      <c r="CBD24" s="177"/>
      <c r="CBE24" s="177"/>
      <c r="CBF24" s="177"/>
      <c r="CBG24" s="177"/>
      <c r="CBH24" s="177"/>
      <c r="CBI24" s="177"/>
      <c r="CBJ24" s="177"/>
      <c r="CBK24" s="177"/>
      <c r="CBL24" s="177"/>
      <c r="CBM24" s="177"/>
      <c r="CBN24" s="177"/>
      <c r="CBO24" s="177"/>
      <c r="CBP24" s="177"/>
      <c r="CBQ24" s="177"/>
      <c r="CBR24" s="177"/>
      <c r="CBS24" s="177"/>
      <c r="CBT24" s="177"/>
      <c r="CBU24" s="177"/>
      <c r="CBV24" s="177"/>
      <c r="CBW24" s="177"/>
      <c r="CBX24" s="177"/>
      <c r="CBY24" s="177"/>
      <c r="CBZ24" s="177"/>
      <c r="CCA24" s="177"/>
      <c r="CCB24" s="177"/>
      <c r="CCC24" s="177"/>
      <c r="CCD24" s="177"/>
      <c r="CCE24" s="177"/>
      <c r="CCF24" s="177"/>
      <c r="CCG24" s="177"/>
      <c r="CCH24" s="177"/>
      <c r="CCI24" s="177"/>
      <c r="CCJ24" s="177"/>
      <c r="CCK24" s="177"/>
      <c r="CCL24" s="177"/>
      <c r="CCM24" s="177"/>
      <c r="CCN24" s="177"/>
      <c r="CCO24" s="177"/>
      <c r="CCP24" s="177"/>
      <c r="CCQ24" s="177"/>
      <c r="CCR24" s="177"/>
      <c r="CCS24" s="177"/>
      <c r="CCT24" s="177"/>
      <c r="CCU24" s="177"/>
      <c r="CCV24" s="177"/>
      <c r="CCW24" s="177"/>
      <c r="CCX24" s="177"/>
      <c r="CCY24" s="177"/>
      <c r="CCZ24" s="177"/>
      <c r="CDA24" s="177"/>
      <c r="CDB24" s="177"/>
      <c r="CDC24" s="177"/>
      <c r="CDD24" s="177"/>
      <c r="CDE24" s="177"/>
      <c r="CDF24" s="177"/>
      <c r="CDG24" s="177"/>
      <c r="CDH24" s="177"/>
      <c r="CDI24" s="177"/>
      <c r="CDJ24" s="177"/>
      <c r="CDK24" s="177"/>
      <c r="CDL24" s="177"/>
      <c r="CDM24" s="177"/>
      <c r="CDN24" s="177"/>
      <c r="CDO24" s="177"/>
      <c r="CDP24" s="177"/>
      <c r="CDQ24" s="177"/>
      <c r="CDR24" s="177"/>
      <c r="CDS24" s="177"/>
      <c r="CDT24" s="177"/>
      <c r="CDU24" s="177"/>
      <c r="CDV24" s="177"/>
      <c r="CDW24" s="177"/>
      <c r="CDX24" s="177"/>
      <c r="CDY24" s="177"/>
      <c r="CDZ24" s="177"/>
      <c r="CEA24" s="177"/>
      <c r="CEB24" s="177"/>
      <c r="CEC24" s="177"/>
      <c r="CED24" s="177"/>
      <c r="CEE24" s="177"/>
      <c r="CEF24" s="177"/>
      <c r="CEG24" s="177"/>
      <c r="CEH24" s="177"/>
      <c r="CEI24" s="177"/>
      <c r="CEJ24" s="177"/>
      <c r="CEK24" s="177"/>
      <c r="CEL24" s="177"/>
      <c r="CEM24" s="177"/>
      <c r="CEN24" s="177"/>
      <c r="CEO24" s="177"/>
      <c r="CEP24" s="177"/>
      <c r="CEQ24" s="177"/>
      <c r="CER24" s="177"/>
      <c r="CES24" s="177"/>
      <c r="CET24" s="177"/>
      <c r="CEU24" s="177"/>
      <c r="CEV24" s="177"/>
      <c r="CEW24" s="177"/>
      <c r="CEX24" s="177"/>
      <c r="CEY24" s="177"/>
      <c r="CEZ24" s="177"/>
      <c r="CFA24" s="177"/>
      <c r="CFB24" s="177"/>
      <c r="CFC24" s="177"/>
      <c r="CFD24" s="177"/>
      <c r="CFE24" s="177"/>
      <c r="CFF24" s="177"/>
      <c r="CFG24" s="177"/>
      <c r="CFH24" s="177"/>
      <c r="CFI24" s="177"/>
      <c r="CFJ24" s="177"/>
      <c r="CFK24" s="177"/>
      <c r="CFL24" s="177"/>
      <c r="CFM24" s="177"/>
      <c r="CFN24" s="177"/>
      <c r="CFO24" s="177"/>
      <c r="CFP24" s="177"/>
      <c r="CFQ24" s="177"/>
      <c r="CFR24" s="177"/>
      <c r="CFS24" s="177"/>
      <c r="CFT24" s="177"/>
      <c r="CFU24" s="177"/>
      <c r="CFV24" s="177"/>
      <c r="CFW24" s="177"/>
      <c r="CFX24" s="177"/>
      <c r="CFY24" s="177"/>
      <c r="CFZ24" s="177"/>
      <c r="CGA24" s="177"/>
      <c r="CGB24" s="177"/>
      <c r="CGC24" s="177"/>
      <c r="CGD24" s="177"/>
      <c r="CGE24" s="177"/>
      <c r="CGF24" s="177"/>
      <c r="CGG24" s="177"/>
      <c r="CGH24" s="177"/>
      <c r="CGI24" s="177"/>
      <c r="CGJ24" s="177"/>
      <c r="CGK24" s="177"/>
      <c r="CGL24" s="177"/>
      <c r="CGM24" s="177"/>
      <c r="CGN24" s="177"/>
      <c r="CGO24" s="177"/>
      <c r="CGP24" s="177"/>
      <c r="CGQ24" s="177"/>
      <c r="CGR24" s="177"/>
      <c r="CGS24" s="177"/>
      <c r="CGT24" s="177"/>
      <c r="CGU24" s="177"/>
      <c r="CGV24" s="177"/>
      <c r="CGW24" s="177"/>
      <c r="CGX24" s="177"/>
      <c r="CGY24" s="177"/>
      <c r="CGZ24" s="177"/>
      <c r="CHA24" s="177"/>
      <c r="CHB24" s="177"/>
      <c r="CHC24" s="177"/>
      <c r="CHD24" s="177"/>
      <c r="CHE24" s="177"/>
      <c r="CHF24" s="177"/>
      <c r="CHG24" s="177"/>
      <c r="CHH24" s="177"/>
      <c r="CHI24" s="177"/>
      <c r="CHJ24" s="177"/>
      <c r="CHK24" s="177"/>
      <c r="CHL24" s="177"/>
      <c r="CHM24" s="177"/>
      <c r="CHN24" s="177"/>
      <c r="CHO24" s="177"/>
      <c r="CHP24" s="177"/>
      <c r="CHQ24" s="177"/>
      <c r="CHR24" s="177"/>
      <c r="CHS24" s="177"/>
      <c r="CHT24" s="177"/>
      <c r="CHU24" s="177"/>
      <c r="CHV24" s="177"/>
      <c r="CHW24" s="177"/>
      <c r="CHX24" s="177"/>
      <c r="CHY24" s="177"/>
      <c r="CHZ24" s="177"/>
      <c r="CIA24" s="177"/>
      <c r="CIB24" s="177"/>
      <c r="CIC24" s="177"/>
      <c r="CID24" s="177"/>
      <c r="CIE24" s="177"/>
      <c r="CIF24" s="177"/>
      <c r="CIG24" s="177"/>
      <c r="CIH24" s="177"/>
      <c r="CII24" s="177"/>
      <c r="CIJ24" s="177"/>
      <c r="CIK24" s="177"/>
      <c r="CIL24" s="177"/>
      <c r="CIM24" s="177"/>
      <c r="CIN24" s="177"/>
      <c r="CIO24" s="177"/>
      <c r="CIP24" s="177"/>
      <c r="CIQ24" s="177"/>
      <c r="CIR24" s="177"/>
      <c r="CIS24" s="177"/>
      <c r="CIT24" s="177"/>
      <c r="CIU24" s="177"/>
      <c r="CIV24" s="177"/>
      <c r="CIW24" s="177"/>
      <c r="CIX24" s="177"/>
      <c r="CIY24" s="177"/>
      <c r="CIZ24" s="177"/>
      <c r="CJA24" s="177"/>
      <c r="CJB24" s="177"/>
      <c r="CJC24" s="177"/>
      <c r="CJD24" s="177"/>
      <c r="CJE24" s="177"/>
      <c r="CJF24" s="177"/>
      <c r="CJG24" s="177"/>
      <c r="CJH24" s="177"/>
      <c r="CJI24" s="177"/>
      <c r="CJJ24" s="177"/>
      <c r="CJK24" s="177"/>
      <c r="CJL24" s="177"/>
      <c r="CJM24" s="177"/>
      <c r="CJN24" s="177"/>
      <c r="CJO24" s="177"/>
      <c r="CJP24" s="177"/>
      <c r="CJQ24" s="177"/>
      <c r="CJR24" s="177"/>
      <c r="CJS24" s="177"/>
      <c r="CJT24" s="177"/>
      <c r="CJU24" s="177"/>
      <c r="CJV24" s="177"/>
      <c r="CJW24" s="177"/>
      <c r="CJX24" s="177"/>
      <c r="CJY24" s="177"/>
      <c r="CJZ24" s="177"/>
      <c r="CKA24" s="177"/>
      <c r="CKB24" s="177"/>
      <c r="CKC24" s="177"/>
      <c r="CKD24" s="177"/>
      <c r="CKE24" s="177"/>
      <c r="CKF24" s="177"/>
      <c r="CKG24" s="177"/>
      <c r="CKH24" s="177"/>
      <c r="CKI24" s="177"/>
      <c r="CKJ24" s="177"/>
      <c r="CKK24" s="177"/>
      <c r="CKL24" s="177"/>
      <c r="CKM24" s="177"/>
      <c r="CKN24" s="177"/>
      <c r="CKO24" s="177"/>
      <c r="CKP24" s="177"/>
      <c r="CKQ24" s="177"/>
      <c r="CKR24" s="177"/>
      <c r="CKS24" s="177"/>
      <c r="CKT24" s="177"/>
      <c r="CKU24" s="177"/>
      <c r="CKV24" s="177"/>
      <c r="CKW24" s="177"/>
      <c r="CKX24" s="177"/>
      <c r="CKY24" s="177"/>
      <c r="CKZ24" s="177"/>
      <c r="CLA24" s="177"/>
      <c r="CLB24" s="177"/>
      <c r="CLC24" s="177"/>
      <c r="CLD24" s="177"/>
      <c r="CLE24" s="177"/>
      <c r="CLF24" s="177"/>
      <c r="CLG24" s="177"/>
      <c r="CLH24" s="177"/>
      <c r="CLI24" s="177"/>
      <c r="CLJ24" s="177"/>
      <c r="CLK24" s="177"/>
      <c r="CLL24" s="177"/>
      <c r="CLM24" s="177"/>
      <c r="CLN24" s="177"/>
      <c r="CLO24" s="177"/>
      <c r="CLP24" s="177"/>
      <c r="CLQ24" s="177"/>
      <c r="CLR24" s="177"/>
      <c r="CLS24" s="177"/>
      <c r="CLT24" s="177"/>
      <c r="CLU24" s="177"/>
      <c r="CLV24" s="177"/>
      <c r="CLW24" s="177"/>
      <c r="CLX24" s="177"/>
      <c r="CLY24" s="177"/>
      <c r="CLZ24" s="177"/>
      <c r="CMA24" s="177"/>
      <c r="CMB24" s="177"/>
      <c r="CMC24" s="177"/>
      <c r="CMD24" s="177"/>
      <c r="CME24" s="177"/>
      <c r="CMF24" s="177"/>
      <c r="CMG24" s="177"/>
      <c r="CMH24" s="177"/>
      <c r="CMI24" s="177"/>
      <c r="CMJ24" s="177"/>
      <c r="CMK24" s="177"/>
      <c r="CML24" s="177"/>
      <c r="CMM24" s="177"/>
      <c r="CMN24" s="177"/>
      <c r="CMO24" s="177"/>
      <c r="CMP24" s="177"/>
      <c r="CMQ24" s="177"/>
      <c r="CMR24" s="177"/>
      <c r="CMS24" s="177"/>
      <c r="CMT24" s="177"/>
      <c r="CMU24" s="177"/>
      <c r="CMV24" s="177"/>
      <c r="CMW24" s="177"/>
      <c r="CMX24" s="177"/>
      <c r="CMY24" s="177"/>
      <c r="CMZ24" s="177"/>
      <c r="CNA24" s="177"/>
      <c r="CNB24" s="177"/>
      <c r="CNC24" s="177"/>
      <c r="CND24" s="177"/>
      <c r="CNE24" s="177"/>
      <c r="CNF24" s="177"/>
      <c r="CNG24" s="177"/>
      <c r="CNH24" s="177"/>
      <c r="CNI24" s="177"/>
      <c r="CNJ24" s="177"/>
      <c r="CNK24" s="177"/>
      <c r="CNL24" s="177"/>
      <c r="CNM24" s="177"/>
      <c r="CNN24" s="177"/>
      <c r="CNO24" s="177"/>
      <c r="CNP24" s="177"/>
      <c r="CNQ24" s="177"/>
      <c r="CNR24" s="177"/>
      <c r="CNS24" s="177"/>
      <c r="CNT24" s="177"/>
      <c r="CNU24" s="177"/>
      <c r="CNV24" s="177"/>
      <c r="CNW24" s="177"/>
      <c r="CNX24" s="177"/>
      <c r="CNY24" s="177"/>
      <c r="CNZ24" s="177"/>
      <c r="COA24" s="177"/>
      <c r="COB24" s="177"/>
      <c r="COC24" s="177"/>
      <c r="COD24" s="177"/>
      <c r="COE24" s="177"/>
      <c r="COF24" s="177"/>
      <c r="COG24" s="177"/>
      <c r="COH24" s="177"/>
      <c r="COI24" s="177"/>
      <c r="COJ24" s="177"/>
      <c r="COK24" s="177"/>
      <c r="COL24" s="177"/>
      <c r="COM24" s="177"/>
      <c r="CON24" s="177"/>
      <c r="COO24" s="177"/>
      <c r="COP24" s="177"/>
      <c r="COQ24" s="177"/>
      <c r="COR24" s="177"/>
      <c r="COS24" s="177"/>
      <c r="COT24" s="177"/>
      <c r="COU24" s="177"/>
      <c r="COV24" s="177"/>
      <c r="COW24" s="177"/>
      <c r="COX24" s="177"/>
      <c r="COY24" s="177"/>
      <c r="COZ24" s="177"/>
      <c r="CPA24" s="177"/>
      <c r="CPB24" s="177"/>
      <c r="CPC24" s="177"/>
      <c r="CPD24" s="177"/>
      <c r="CPE24" s="177"/>
      <c r="CPF24" s="177"/>
      <c r="CPG24" s="177"/>
      <c r="CPH24" s="177"/>
      <c r="CPI24" s="177"/>
      <c r="CPJ24" s="177"/>
      <c r="CPK24" s="177"/>
      <c r="CPL24" s="177"/>
      <c r="CPM24" s="177"/>
      <c r="CPN24" s="177"/>
      <c r="CPO24" s="177"/>
      <c r="CPP24" s="177"/>
      <c r="CPQ24" s="177"/>
      <c r="CPR24" s="177"/>
      <c r="CPS24" s="177"/>
      <c r="CPT24" s="177"/>
      <c r="CPU24" s="177"/>
      <c r="CPV24" s="177"/>
      <c r="CPW24" s="177"/>
      <c r="CPX24" s="177"/>
      <c r="CPY24" s="177"/>
      <c r="CPZ24" s="177"/>
      <c r="CQA24" s="177"/>
      <c r="CQB24" s="177"/>
      <c r="CQC24" s="177"/>
      <c r="CQD24" s="177"/>
      <c r="CQE24" s="177"/>
      <c r="CQF24" s="177"/>
      <c r="CQG24" s="177"/>
      <c r="CQH24" s="177"/>
      <c r="CQI24" s="177"/>
      <c r="CQJ24" s="177"/>
      <c r="CQK24" s="177"/>
      <c r="CQL24" s="177"/>
      <c r="CQM24" s="177"/>
      <c r="CQN24" s="177"/>
      <c r="CQO24" s="177"/>
      <c r="CQP24" s="177"/>
      <c r="CQQ24" s="177"/>
      <c r="CQR24" s="177"/>
      <c r="CQS24" s="177"/>
      <c r="CQT24" s="177"/>
      <c r="CQU24" s="177"/>
      <c r="CQV24" s="177"/>
      <c r="CQW24" s="177"/>
      <c r="CQX24" s="177"/>
      <c r="CQY24" s="177"/>
      <c r="CQZ24" s="177"/>
      <c r="CRA24" s="177"/>
      <c r="CRB24" s="177"/>
      <c r="CRC24" s="177"/>
      <c r="CRD24" s="177"/>
      <c r="CRE24" s="177"/>
      <c r="CRF24" s="177"/>
      <c r="CRG24" s="177"/>
      <c r="CRH24" s="177"/>
      <c r="CRI24" s="177"/>
      <c r="CRJ24" s="177"/>
      <c r="CRK24" s="177"/>
      <c r="CRL24" s="177"/>
      <c r="CRM24" s="177"/>
      <c r="CRN24" s="177"/>
      <c r="CRO24" s="177"/>
      <c r="CRP24" s="177"/>
      <c r="CRQ24" s="177"/>
      <c r="CRR24" s="177"/>
      <c r="CRS24" s="177"/>
      <c r="CRT24" s="177"/>
      <c r="CRU24" s="177"/>
      <c r="CRV24" s="177"/>
      <c r="CRW24" s="177"/>
      <c r="CRX24" s="177"/>
      <c r="CRY24" s="177"/>
      <c r="CRZ24" s="177"/>
      <c r="CSA24" s="177"/>
      <c r="CSB24" s="177"/>
      <c r="CSC24" s="177"/>
      <c r="CSD24" s="177"/>
      <c r="CSE24" s="177"/>
      <c r="CSF24" s="177"/>
      <c r="CSG24" s="177"/>
      <c r="CSH24" s="177"/>
      <c r="CSI24" s="177"/>
      <c r="CSJ24" s="177"/>
      <c r="CSK24" s="177"/>
      <c r="CSL24" s="177"/>
      <c r="CSM24" s="177"/>
      <c r="CSN24" s="177"/>
      <c r="CSO24" s="177"/>
      <c r="CSP24" s="177"/>
      <c r="CSQ24" s="177"/>
      <c r="CSR24" s="177"/>
      <c r="CSS24" s="177"/>
      <c r="CST24" s="177"/>
      <c r="CSU24" s="177"/>
      <c r="CSV24" s="177"/>
      <c r="CSW24" s="177"/>
      <c r="CSX24" s="177"/>
      <c r="CSY24" s="177"/>
      <c r="CSZ24" s="177"/>
      <c r="CTA24" s="177"/>
      <c r="CTB24" s="177"/>
      <c r="CTC24" s="177"/>
      <c r="CTD24" s="177"/>
      <c r="CTE24" s="177"/>
      <c r="CTF24" s="177"/>
      <c r="CTG24" s="177"/>
      <c r="CTH24" s="177"/>
      <c r="CTI24" s="177"/>
      <c r="CTJ24" s="177"/>
      <c r="CTK24" s="177"/>
      <c r="CTL24" s="177"/>
      <c r="CTM24" s="177"/>
      <c r="CTN24" s="177"/>
      <c r="CTO24" s="177"/>
      <c r="CTP24" s="177"/>
      <c r="CTQ24" s="177"/>
      <c r="CTR24" s="177"/>
      <c r="CTS24" s="177"/>
      <c r="CTT24" s="177"/>
      <c r="CTU24" s="177"/>
      <c r="CTV24" s="177"/>
      <c r="CTW24" s="177"/>
      <c r="CTX24" s="177"/>
      <c r="CTY24" s="177"/>
      <c r="CTZ24" s="177"/>
      <c r="CUA24" s="177"/>
      <c r="CUB24" s="177"/>
      <c r="CUC24" s="177"/>
      <c r="CUD24" s="177"/>
      <c r="CUE24" s="177"/>
      <c r="CUF24" s="177"/>
      <c r="CUG24" s="177"/>
      <c r="CUH24" s="177"/>
      <c r="CUI24" s="177"/>
      <c r="CUJ24" s="177"/>
      <c r="CUK24" s="177"/>
      <c r="CUL24" s="177"/>
      <c r="CUM24" s="177"/>
      <c r="CUN24" s="177"/>
      <c r="CUO24" s="177"/>
      <c r="CUP24" s="177"/>
      <c r="CUQ24" s="177"/>
      <c r="CUR24" s="177"/>
      <c r="CUS24" s="177"/>
      <c r="CUT24" s="177"/>
      <c r="CUU24" s="177"/>
      <c r="CUV24" s="177"/>
      <c r="CUW24" s="177"/>
      <c r="CUX24" s="177"/>
      <c r="CUY24" s="177"/>
      <c r="CUZ24" s="177"/>
      <c r="CVA24" s="177"/>
      <c r="CVB24" s="177"/>
      <c r="CVC24" s="177"/>
      <c r="CVD24" s="177"/>
      <c r="CVE24" s="177"/>
      <c r="CVF24" s="177"/>
      <c r="CVG24" s="177"/>
      <c r="CVH24" s="177"/>
      <c r="CVI24" s="177"/>
      <c r="CVJ24" s="177"/>
      <c r="CVK24" s="177"/>
      <c r="CVL24" s="177"/>
      <c r="CVM24" s="177"/>
      <c r="CVN24" s="177"/>
      <c r="CVO24" s="177"/>
      <c r="CVP24" s="177"/>
      <c r="CVQ24" s="177"/>
      <c r="CVR24" s="177"/>
      <c r="CVS24" s="177"/>
      <c r="CVT24" s="177"/>
      <c r="CVU24" s="177"/>
      <c r="CVV24" s="177"/>
      <c r="CVW24" s="177"/>
      <c r="CVX24" s="177"/>
      <c r="CVY24" s="177"/>
      <c r="CVZ24" s="177"/>
      <c r="CWA24" s="177"/>
      <c r="CWB24" s="177"/>
      <c r="CWC24" s="177"/>
      <c r="CWD24" s="177"/>
      <c r="CWE24" s="177"/>
      <c r="CWF24" s="177"/>
      <c r="CWG24" s="177"/>
      <c r="CWH24" s="177"/>
      <c r="CWI24" s="177"/>
      <c r="CWJ24" s="177"/>
      <c r="CWK24" s="177"/>
      <c r="CWL24" s="177"/>
      <c r="CWM24" s="177"/>
      <c r="CWN24" s="177"/>
      <c r="CWO24" s="177"/>
      <c r="CWP24" s="177"/>
      <c r="CWQ24" s="177"/>
      <c r="CWR24" s="177"/>
      <c r="CWS24" s="177"/>
      <c r="CWT24" s="177"/>
      <c r="CWU24" s="177"/>
      <c r="CWV24" s="177"/>
      <c r="CWW24" s="177"/>
      <c r="CWX24" s="177"/>
      <c r="CWY24" s="177"/>
      <c r="CWZ24" s="177"/>
      <c r="CXA24" s="177"/>
      <c r="CXB24" s="177"/>
      <c r="CXC24" s="177"/>
      <c r="CXD24" s="177"/>
      <c r="CXE24" s="177"/>
      <c r="CXF24" s="177"/>
      <c r="CXG24" s="177"/>
      <c r="CXH24" s="177"/>
      <c r="CXI24" s="177"/>
      <c r="CXJ24" s="177"/>
      <c r="CXK24" s="177"/>
      <c r="CXL24" s="177"/>
      <c r="CXM24" s="177"/>
      <c r="CXN24" s="177"/>
      <c r="CXO24" s="177"/>
      <c r="CXP24" s="177"/>
      <c r="CXQ24" s="177"/>
      <c r="CXR24" s="177"/>
      <c r="CXS24" s="177"/>
      <c r="CXT24" s="177"/>
      <c r="CXU24" s="177"/>
      <c r="CXV24" s="177"/>
      <c r="CXW24" s="177"/>
      <c r="CXX24" s="177"/>
      <c r="CXY24" s="177"/>
      <c r="CXZ24" s="177"/>
      <c r="CYA24" s="177"/>
      <c r="CYB24" s="177"/>
      <c r="CYC24" s="177"/>
      <c r="CYD24" s="177"/>
      <c r="CYE24" s="177"/>
      <c r="CYF24" s="177"/>
      <c r="CYG24" s="177"/>
      <c r="CYH24" s="177"/>
      <c r="CYI24" s="177"/>
      <c r="CYJ24" s="177"/>
      <c r="CYK24" s="177"/>
      <c r="CYL24" s="177"/>
      <c r="CYM24" s="177"/>
      <c r="CYN24" s="177"/>
      <c r="CYO24" s="177"/>
      <c r="CYP24" s="177"/>
      <c r="CYQ24" s="177"/>
      <c r="CYR24" s="177"/>
      <c r="CYS24" s="177"/>
      <c r="CYT24" s="177"/>
      <c r="CYU24" s="177"/>
      <c r="CYV24" s="177"/>
      <c r="CYW24" s="177"/>
      <c r="CYX24" s="177"/>
      <c r="CYY24" s="177"/>
      <c r="CYZ24" s="177"/>
      <c r="CZA24" s="177"/>
      <c r="CZB24" s="177"/>
      <c r="CZC24" s="177"/>
      <c r="CZD24" s="177"/>
      <c r="CZE24" s="177"/>
      <c r="CZF24" s="177"/>
      <c r="CZG24" s="177"/>
      <c r="CZH24" s="177"/>
      <c r="CZI24" s="177"/>
      <c r="CZJ24" s="177"/>
      <c r="CZK24" s="177"/>
      <c r="CZL24" s="177"/>
      <c r="CZM24" s="177"/>
      <c r="CZN24" s="177"/>
      <c r="CZO24" s="177"/>
      <c r="CZP24" s="177"/>
      <c r="CZQ24" s="177"/>
      <c r="CZR24" s="177"/>
      <c r="CZS24" s="177"/>
      <c r="CZT24" s="177"/>
      <c r="CZU24" s="177"/>
      <c r="CZV24" s="177"/>
      <c r="CZW24" s="177"/>
      <c r="CZX24" s="177"/>
      <c r="CZY24" s="177"/>
      <c r="CZZ24" s="177"/>
      <c r="DAA24" s="177"/>
      <c r="DAB24" s="177"/>
      <c r="DAC24" s="177"/>
      <c r="DAD24" s="177"/>
      <c r="DAE24" s="177"/>
      <c r="DAF24" s="177"/>
      <c r="DAG24" s="177"/>
      <c r="DAH24" s="177"/>
      <c r="DAI24" s="177"/>
      <c r="DAJ24" s="177"/>
      <c r="DAK24" s="177"/>
      <c r="DAL24" s="177"/>
      <c r="DAM24" s="177"/>
      <c r="DAN24" s="177"/>
      <c r="DAO24" s="177"/>
      <c r="DAP24" s="177"/>
      <c r="DAQ24" s="177"/>
      <c r="DAR24" s="177"/>
      <c r="DAS24" s="177"/>
      <c r="DAT24" s="177"/>
      <c r="DAU24" s="177"/>
      <c r="DAV24" s="177"/>
      <c r="DAW24" s="177"/>
      <c r="DAX24" s="177"/>
      <c r="DAY24" s="177"/>
      <c r="DAZ24" s="177"/>
      <c r="DBA24" s="177"/>
      <c r="DBB24" s="177"/>
      <c r="DBC24" s="177"/>
      <c r="DBD24" s="177"/>
      <c r="DBE24" s="177"/>
      <c r="DBF24" s="177"/>
      <c r="DBG24" s="177"/>
      <c r="DBH24" s="177"/>
      <c r="DBI24" s="177"/>
      <c r="DBJ24" s="177"/>
      <c r="DBK24" s="177"/>
      <c r="DBL24" s="177"/>
      <c r="DBM24" s="177"/>
      <c r="DBN24" s="177"/>
      <c r="DBO24" s="177"/>
      <c r="DBP24" s="177"/>
      <c r="DBQ24" s="177"/>
      <c r="DBR24" s="177"/>
      <c r="DBS24" s="177"/>
      <c r="DBT24" s="177"/>
      <c r="DBU24" s="177"/>
      <c r="DBV24" s="177"/>
      <c r="DBW24" s="177"/>
      <c r="DBX24" s="177"/>
      <c r="DBY24" s="177"/>
      <c r="DBZ24" s="177"/>
      <c r="DCA24" s="177"/>
      <c r="DCB24" s="177"/>
      <c r="DCC24" s="177"/>
      <c r="DCD24" s="177"/>
      <c r="DCE24" s="177"/>
      <c r="DCF24" s="177"/>
      <c r="DCG24" s="177"/>
      <c r="DCH24" s="177"/>
      <c r="DCI24" s="177"/>
      <c r="DCJ24" s="177"/>
      <c r="DCK24" s="177"/>
      <c r="DCL24" s="177"/>
      <c r="DCM24" s="177"/>
      <c r="DCN24" s="177"/>
      <c r="DCO24" s="177"/>
      <c r="DCP24" s="177"/>
      <c r="DCQ24" s="177"/>
      <c r="DCR24" s="177"/>
      <c r="DCS24" s="177"/>
      <c r="DCT24" s="177"/>
      <c r="DCU24" s="177"/>
      <c r="DCV24" s="177"/>
      <c r="DCW24" s="177"/>
      <c r="DCX24" s="177"/>
      <c r="DCY24" s="177"/>
      <c r="DCZ24" s="177"/>
      <c r="DDA24" s="177"/>
      <c r="DDB24" s="177"/>
      <c r="DDC24" s="177"/>
      <c r="DDD24" s="177"/>
      <c r="DDE24" s="177"/>
      <c r="DDF24" s="177"/>
      <c r="DDG24" s="177"/>
      <c r="DDH24" s="177"/>
      <c r="DDI24" s="177"/>
      <c r="DDJ24" s="177"/>
      <c r="DDK24" s="177"/>
      <c r="DDL24" s="177"/>
      <c r="DDM24" s="177"/>
      <c r="DDN24" s="177"/>
      <c r="DDO24" s="177"/>
      <c r="DDP24" s="177"/>
      <c r="DDQ24" s="177"/>
      <c r="DDR24" s="177"/>
      <c r="DDS24" s="177"/>
      <c r="DDT24" s="177"/>
      <c r="DDU24" s="177"/>
      <c r="DDV24" s="177"/>
      <c r="DDW24" s="177"/>
      <c r="DDX24" s="177"/>
      <c r="DDY24" s="177"/>
      <c r="DDZ24" s="177"/>
      <c r="DEA24" s="177"/>
      <c r="DEB24" s="177"/>
      <c r="DEC24" s="177"/>
      <c r="DED24" s="177"/>
      <c r="DEE24" s="177"/>
      <c r="DEF24" s="177"/>
      <c r="DEG24" s="177"/>
      <c r="DEH24" s="177"/>
      <c r="DEI24" s="177"/>
      <c r="DEJ24" s="177"/>
      <c r="DEK24" s="177"/>
      <c r="DEL24" s="177"/>
      <c r="DEM24" s="177"/>
      <c r="DEN24" s="177"/>
      <c r="DEO24" s="177"/>
      <c r="DEP24" s="177"/>
      <c r="DEQ24" s="177"/>
      <c r="DER24" s="177"/>
      <c r="DES24" s="177"/>
      <c r="DET24" s="177"/>
      <c r="DEU24" s="177"/>
      <c r="DEV24" s="177"/>
      <c r="DEW24" s="177"/>
      <c r="DEX24" s="177"/>
      <c r="DEY24" s="177"/>
      <c r="DEZ24" s="177"/>
      <c r="DFA24" s="177"/>
      <c r="DFB24" s="177"/>
      <c r="DFC24" s="177"/>
      <c r="DFD24" s="177"/>
      <c r="DFE24" s="177"/>
      <c r="DFF24" s="177"/>
      <c r="DFG24" s="177"/>
      <c r="DFH24" s="177"/>
      <c r="DFI24" s="177"/>
      <c r="DFJ24" s="177"/>
      <c r="DFK24" s="177"/>
      <c r="DFL24" s="177"/>
      <c r="DFM24" s="177"/>
      <c r="DFN24" s="177"/>
      <c r="DFO24" s="177"/>
      <c r="DFP24" s="177"/>
      <c r="DFQ24" s="177"/>
      <c r="DFR24" s="177"/>
      <c r="DFS24" s="177"/>
      <c r="DFT24" s="177"/>
      <c r="DFU24" s="177"/>
      <c r="DFV24" s="177"/>
      <c r="DFW24" s="177"/>
      <c r="DFX24" s="177"/>
      <c r="DFY24" s="177"/>
      <c r="DFZ24" s="177"/>
      <c r="DGA24" s="177"/>
      <c r="DGB24" s="177"/>
      <c r="DGC24" s="177"/>
      <c r="DGD24" s="177"/>
      <c r="DGE24" s="177"/>
      <c r="DGF24" s="177"/>
      <c r="DGG24" s="177"/>
      <c r="DGH24" s="177"/>
      <c r="DGI24" s="177"/>
      <c r="DGJ24" s="177"/>
      <c r="DGK24" s="177"/>
      <c r="DGL24" s="177"/>
      <c r="DGM24" s="177"/>
      <c r="DGN24" s="177"/>
      <c r="DGO24" s="177"/>
      <c r="DGP24" s="177"/>
      <c r="DGQ24" s="177"/>
      <c r="DGR24" s="177"/>
      <c r="DGS24" s="177"/>
      <c r="DGT24" s="177"/>
      <c r="DGU24" s="177"/>
      <c r="DGV24" s="177"/>
      <c r="DGW24" s="177"/>
      <c r="DGX24" s="177"/>
      <c r="DGY24" s="177"/>
      <c r="DGZ24" s="177"/>
      <c r="DHA24" s="177"/>
      <c r="DHB24" s="177"/>
      <c r="DHC24" s="177"/>
      <c r="DHD24" s="177"/>
      <c r="DHE24" s="177"/>
      <c r="DHF24" s="177"/>
      <c r="DHG24" s="177"/>
      <c r="DHH24" s="177"/>
      <c r="DHI24" s="177"/>
      <c r="DHJ24" s="177"/>
      <c r="DHK24" s="177"/>
      <c r="DHL24" s="177"/>
      <c r="DHM24" s="177"/>
      <c r="DHN24" s="177"/>
      <c r="DHO24" s="177"/>
      <c r="DHP24" s="177"/>
      <c r="DHQ24" s="177"/>
      <c r="DHR24" s="177"/>
      <c r="DHS24" s="177"/>
      <c r="DHT24" s="177"/>
      <c r="DHU24" s="177"/>
      <c r="DHV24" s="177"/>
      <c r="DHW24" s="177"/>
      <c r="DHX24" s="177"/>
      <c r="DHY24" s="177"/>
      <c r="DHZ24" s="177"/>
      <c r="DIA24" s="177"/>
      <c r="DIB24" s="177"/>
      <c r="DIC24" s="177"/>
      <c r="DID24" s="177"/>
      <c r="DIE24" s="177"/>
      <c r="DIF24" s="177"/>
      <c r="DIG24" s="177"/>
      <c r="DIH24" s="177"/>
      <c r="DII24" s="177"/>
      <c r="DIJ24" s="177"/>
      <c r="DIK24" s="177"/>
      <c r="DIL24" s="177"/>
      <c r="DIM24" s="177"/>
      <c r="DIN24" s="177"/>
      <c r="DIO24" s="177"/>
      <c r="DIP24" s="177"/>
      <c r="DIQ24" s="177"/>
      <c r="DIR24" s="177"/>
      <c r="DIS24" s="177"/>
      <c r="DIT24" s="177"/>
      <c r="DIU24" s="177"/>
      <c r="DIV24" s="177"/>
      <c r="DIW24" s="177"/>
      <c r="DIX24" s="177"/>
      <c r="DIY24" s="177"/>
      <c r="DIZ24" s="177"/>
      <c r="DJA24" s="177"/>
      <c r="DJB24" s="177"/>
      <c r="DJC24" s="177"/>
      <c r="DJD24" s="177"/>
      <c r="DJE24" s="177"/>
      <c r="DJF24" s="177"/>
      <c r="DJG24" s="177"/>
      <c r="DJH24" s="177"/>
      <c r="DJI24" s="177"/>
      <c r="DJJ24" s="177"/>
      <c r="DJK24" s="177"/>
      <c r="DJL24" s="177"/>
      <c r="DJM24" s="177"/>
      <c r="DJN24" s="177"/>
      <c r="DJO24" s="177"/>
      <c r="DJP24" s="177"/>
      <c r="DJQ24" s="177"/>
      <c r="DJR24" s="177"/>
      <c r="DJS24" s="177"/>
      <c r="DJT24" s="177"/>
      <c r="DJU24" s="177"/>
      <c r="DJV24" s="177"/>
      <c r="DJW24" s="177"/>
      <c r="DJX24" s="177"/>
      <c r="DJY24" s="177"/>
      <c r="DJZ24" s="177"/>
      <c r="DKA24" s="177"/>
      <c r="DKB24" s="177"/>
      <c r="DKC24" s="177"/>
      <c r="DKD24" s="177"/>
      <c r="DKE24" s="177"/>
      <c r="DKF24" s="177"/>
      <c r="DKG24" s="177"/>
      <c r="DKH24" s="177"/>
      <c r="DKI24" s="177"/>
      <c r="DKJ24" s="177"/>
      <c r="DKK24" s="177"/>
      <c r="DKL24" s="177"/>
      <c r="DKM24" s="177"/>
      <c r="DKN24" s="177"/>
      <c r="DKO24" s="177"/>
      <c r="DKP24" s="177"/>
      <c r="DKQ24" s="177"/>
      <c r="DKR24" s="177"/>
      <c r="DKS24" s="177"/>
      <c r="DKT24" s="177"/>
      <c r="DKU24" s="177"/>
      <c r="DKV24" s="177"/>
      <c r="DKW24" s="177"/>
      <c r="DKX24" s="177"/>
      <c r="DKY24" s="177"/>
      <c r="DKZ24" s="177"/>
      <c r="DLA24" s="177"/>
      <c r="DLB24" s="177"/>
      <c r="DLC24" s="177"/>
      <c r="DLD24" s="177"/>
      <c r="DLE24" s="177"/>
      <c r="DLF24" s="177"/>
      <c r="DLG24" s="177"/>
      <c r="DLH24" s="177"/>
      <c r="DLI24" s="177"/>
      <c r="DLJ24" s="177"/>
      <c r="DLK24" s="177"/>
      <c r="DLL24" s="177"/>
      <c r="DLM24" s="177"/>
      <c r="DLN24" s="177"/>
      <c r="DLO24" s="177"/>
      <c r="DLP24" s="177"/>
      <c r="DLQ24" s="177"/>
      <c r="DLR24" s="177"/>
      <c r="DLS24" s="177"/>
      <c r="DLT24" s="177"/>
      <c r="DLU24" s="177"/>
      <c r="DLV24" s="177"/>
      <c r="DLW24" s="177"/>
      <c r="DLX24" s="177"/>
      <c r="DLY24" s="177"/>
      <c r="DLZ24" s="177"/>
      <c r="DMA24" s="177"/>
      <c r="DMB24" s="177"/>
      <c r="DMC24" s="177"/>
      <c r="DMD24" s="177"/>
      <c r="DME24" s="177"/>
      <c r="DMF24" s="177"/>
      <c r="DMG24" s="177"/>
      <c r="DMH24" s="177"/>
      <c r="DMI24" s="177"/>
      <c r="DMJ24" s="177"/>
      <c r="DMK24" s="177"/>
      <c r="DML24" s="177"/>
      <c r="DMM24" s="177"/>
      <c r="DMN24" s="177"/>
      <c r="DMO24" s="177"/>
      <c r="DMP24" s="177"/>
      <c r="DMQ24" s="177"/>
      <c r="DMR24" s="177"/>
      <c r="DMS24" s="177"/>
      <c r="DMT24" s="177"/>
      <c r="DMU24" s="177"/>
      <c r="DMV24" s="177"/>
      <c r="DMW24" s="177"/>
      <c r="DMX24" s="177"/>
      <c r="DMY24" s="177"/>
      <c r="DMZ24" s="177"/>
      <c r="DNA24" s="177"/>
      <c r="DNB24" s="177"/>
      <c r="DNC24" s="177"/>
      <c r="DND24" s="177"/>
      <c r="DNE24" s="177"/>
      <c r="DNF24" s="177"/>
      <c r="DNG24" s="177"/>
      <c r="DNH24" s="177"/>
      <c r="DNI24" s="177"/>
      <c r="DNJ24" s="177"/>
      <c r="DNK24" s="177"/>
      <c r="DNL24" s="177"/>
      <c r="DNM24" s="177"/>
      <c r="DNN24" s="177"/>
      <c r="DNO24" s="177"/>
      <c r="DNP24" s="177"/>
      <c r="DNQ24" s="177"/>
      <c r="DNR24" s="177"/>
      <c r="DNS24" s="177"/>
      <c r="DNT24" s="177"/>
      <c r="DNU24" s="177"/>
      <c r="DNV24" s="177"/>
      <c r="DNW24" s="177"/>
      <c r="DNX24" s="177"/>
      <c r="DNY24" s="177"/>
      <c r="DNZ24" s="177"/>
      <c r="DOA24" s="177"/>
      <c r="DOB24" s="177"/>
      <c r="DOC24" s="177"/>
      <c r="DOD24" s="177"/>
      <c r="DOE24" s="177"/>
      <c r="DOF24" s="177"/>
      <c r="DOG24" s="177"/>
      <c r="DOH24" s="177"/>
      <c r="DOI24" s="177"/>
      <c r="DOJ24" s="177"/>
      <c r="DOK24" s="177"/>
      <c r="DOL24" s="177"/>
      <c r="DOM24" s="177"/>
      <c r="DON24" s="177"/>
      <c r="DOO24" s="177"/>
      <c r="DOP24" s="177"/>
      <c r="DOQ24" s="177"/>
      <c r="DOR24" s="177"/>
      <c r="DOS24" s="177"/>
      <c r="DOT24" s="177"/>
      <c r="DOU24" s="177"/>
      <c r="DOV24" s="177"/>
      <c r="DOW24" s="177"/>
      <c r="DOX24" s="177"/>
      <c r="DOY24" s="177"/>
      <c r="DOZ24" s="177"/>
      <c r="DPA24" s="177"/>
      <c r="DPB24" s="177"/>
      <c r="DPC24" s="177"/>
      <c r="DPD24" s="177"/>
      <c r="DPE24" s="177"/>
      <c r="DPF24" s="177"/>
      <c r="DPG24" s="177"/>
      <c r="DPH24" s="177"/>
      <c r="DPI24" s="177"/>
      <c r="DPJ24" s="177"/>
      <c r="DPK24" s="177"/>
      <c r="DPL24" s="177"/>
      <c r="DPM24" s="177"/>
      <c r="DPN24" s="177"/>
      <c r="DPO24" s="177"/>
      <c r="DPP24" s="177"/>
      <c r="DPQ24" s="177"/>
      <c r="DPR24" s="177"/>
      <c r="DPS24" s="177"/>
      <c r="DPT24" s="177"/>
      <c r="DPU24" s="177"/>
      <c r="DPV24" s="177"/>
      <c r="DPW24" s="177"/>
      <c r="DPX24" s="177"/>
      <c r="DPY24" s="177"/>
      <c r="DPZ24" s="177"/>
      <c r="DQA24" s="177"/>
      <c r="DQB24" s="177"/>
      <c r="DQC24" s="177"/>
      <c r="DQD24" s="177"/>
      <c r="DQE24" s="177"/>
      <c r="DQF24" s="177"/>
      <c r="DQG24" s="177"/>
      <c r="DQH24" s="177"/>
      <c r="DQI24" s="177"/>
      <c r="DQJ24" s="177"/>
      <c r="DQK24" s="177"/>
      <c r="DQL24" s="177"/>
      <c r="DQM24" s="177"/>
      <c r="DQN24" s="177"/>
      <c r="DQO24" s="177"/>
      <c r="DQP24" s="177"/>
      <c r="DQQ24" s="177"/>
      <c r="DQR24" s="177"/>
      <c r="DQS24" s="177"/>
      <c r="DQT24" s="177"/>
      <c r="DQU24" s="177"/>
      <c r="DQV24" s="177"/>
      <c r="DQW24" s="177"/>
      <c r="DQX24" s="177"/>
      <c r="DQY24" s="177"/>
      <c r="DQZ24" s="177"/>
      <c r="DRA24" s="177"/>
      <c r="DRB24" s="177"/>
      <c r="DRC24" s="177"/>
      <c r="DRD24" s="177"/>
      <c r="DRE24" s="177"/>
      <c r="DRF24" s="177"/>
      <c r="DRG24" s="177"/>
      <c r="DRH24" s="177"/>
      <c r="DRI24" s="177"/>
      <c r="DRJ24" s="177"/>
      <c r="DRK24" s="177"/>
      <c r="DRL24" s="177"/>
      <c r="DRM24" s="177"/>
      <c r="DRN24" s="177"/>
      <c r="DRO24" s="177"/>
      <c r="DRP24" s="177"/>
      <c r="DRQ24" s="177"/>
      <c r="DRR24" s="177"/>
      <c r="DRS24" s="177"/>
      <c r="DRT24" s="177"/>
      <c r="DRU24" s="177"/>
      <c r="DRV24" s="177"/>
      <c r="DRW24" s="177"/>
      <c r="DRX24" s="177"/>
      <c r="DRY24" s="177"/>
      <c r="DRZ24" s="177"/>
      <c r="DSA24" s="177"/>
      <c r="DSB24" s="177"/>
      <c r="DSC24" s="177"/>
      <c r="DSD24" s="177"/>
      <c r="DSE24" s="177"/>
      <c r="DSF24" s="177"/>
      <c r="DSG24" s="177"/>
      <c r="DSH24" s="177"/>
      <c r="DSI24" s="177"/>
      <c r="DSJ24" s="177"/>
      <c r="DSK24" s="177"/>
      <c r="DSL24" s="177"/>
      <c r="DSM24" s="177"/>
      <c r="DSN24" s="177"/>
      <c r="DSO24" s="177"/>
      <c r="DSP24" s="177"/>
      <c r="DSQ24" s="177"/>
      <c r="DSR24" s="177"/>
      <c r="DSS24" s="177"/>
      <c r="DST24" s="177"/>
      <c r="DSU24" s="177"/>
      <c r="DSV24" s="177"/>
      <c r="DSW24" s="177"/>
      <c r="DSX24" s="177"/>
      <c r="DSY24" s="177"/>
      <c r="DSZ24" s="177"/>
      <c r="DTA24" s="177"/>
      <c r="DTB24" s="177"/>
      <c r="DTC24" s="177"/>
      <c r="DTD24" s="177"/>
      <c r="DTE24" s="177"/>
      <c r="DTF24" s="177"/>
      <c r="DTG24" s="177"/>
      <c r="DTH24" s="177"/>
      <c r="DTI24" s="177"/>
      <c r="DTJ24" s="177"/>
      <c r="DTK24" s="177"/>
      <c r="DTL24" s="177"/>
      <c r="DTM24" s="177"/>
      <c r="DTN24" s="177"/>
      <c r="DTO24" s="177"/>
      <c r="DTP24" s="177"/>
      <c r="DTQ24" s="177"/>
      <c r="DTR24" s="177"/>
      <c r="DTS24" s="177"/>
      <c r="DTT24" s="177"/>
      <c r="DTU24" s="177"/>
      <c r="DTV24" s="177"/>
      <c r="DTW24" s="177"/>
      <c r="DTX24" s="177"/>
      <c r="DTY24" s="177"/>
      <c r="DTZ24" s="177"/>
      <c r="DUA24" s="177"/>
      <c r="DUB24" s="177"/>
      <c r="DUC24" s="177"/>
      <c r="DUD24" s="177"/>
      <c r="DUE24" s="177"/>
      <c r="DUF24" s="177"/>
      <c r="DUG24" s="177"/>
      <c r="DUH24" s="177"/>
      <c r="DUI24" s="177"/>
      <c r="DUJ24" s="177"/>
      <c r="DUK24" s="177"/>
      <c r="DUL24" s="177"/>
      <c r="DUM24" s="177"/>
      <c r="DUN24" s="177"/>
      <c r="DUO24" s="177"/>
      <c r="DUP24" s="177"/>
      <c r="DUQ24" s="177"/>
      <c r="DUR24" s="177"/>
      <c r="DUS24" s="177"/>
      <c r="DUT24" s="177"/>
      <c r="DUU24" s="177"/>
      <c r="DUV24" s="177"/>
      <c r="DUW24" s="177"/>
      <c r="DUX24" s="177"/>
      <c r="DUY24" s="177"/>
      <c r="DUZ24" s="177"/>
      <c r="DVA24" s="177"/>
      <c r="DVB24" s="177"/>
      <c r="DVC24" s="177"/>
      <c r="DVD24" s="177"/>
      <c r="DVE24" s="177"/>
      <c r="DVF24" s="177"/>
      <c r="DVG24" s="177"/>
      <c r="DVH24" s="177"/>
      <c r="DVI24" s="177"/>
      <c r="DVJ24" s="177"/>
      <c r="DVK24" s="177"/>
      <c r="DVL24" s="177"/>
      <c r="DVM24" s="177"/>
      <c r="DVN24" s="177"/>
      <c r="DVO24" s="177"/>
      <c r="DVP24" s="177"/>
      <c r="DVQ24" s="177"/>
      <c r="DVR24" s="177"/>
      <c r="DVS24" s="177"/>
      <c r="DVT24" s="177"/>
      <c r="DVU24" s="177"/>
      <c r="DVV24" s="177"/>
      <c r="DVW24" s="177"/>
      <c r="DVX24" s="177"/>
      <c r="DVY24" s="177"/>
      <c r="DVZ24" s="177"/>
      <c r="DWA24" s="177"/>
      <c r="DWB24" s="177"/>
      <c r="DWC24" s="177"/>
      <c r="DWD24" s="177"/>
      <c r="DWE24" s="177"/>
      <c r="DWF24" s="177"/>
      <c r="DWG24" s="177"/>
      <c r="DWH24" s="177"/>
      <c r="DWI24" s="177"/>
      <c r="DWJ24" s="177"/>
      <c r="DWK24" s="177"/>
      <c r="DWL24" s="177"/>
      <c r="DWM24" s="177"/>
      <c r="DWN24" s="177"/>
      <c r="DWO24" s="177"/>
      <c r="DWP24" s="177"/>
      <c r="DWQ24" s="177"/>
      <c r="DWR24" s="177"/>
      <c r="DWS24" s="177"/>
      <c r="DWT24" s="177"/>
      <c r="DWU24" s="177"/>
      <c r="DWV24" s="177"/>
      <c r="DWW24" s="177"/>
      <c r="DWX24" s="177"/>
      <c r="DWY24" s="177"/>
      <c r="DWZ24" s="177"/>
      <c r="DXA24" s="177"/>
      <c r="DXB24" s="177"/>
      <c r="DXC24" s="177"/>
      <c r="DXD24" s="177"/>
      <c r="DXE24" s="177"/>
      <c r="DXF24" s="177"/>
      <c r="DXG24" s="177"/>
      <c r="DXH24" s="177"/>
      <c r="DXI24" s="177"/>
      <c r="DXJ24" s="177"/>
      <c r="DXK24" s="177"/>
      <c r="DXL24" s="177"/>
      <c r="DXM24" s="177"/>
      <c r="DXN24" s="177"/>
      <c r="DXO24" s="177"/>
      <c r="DXP24" s="177"/>
      <c r="DXQ24" s="177"/>
      <c r="DXR24" s="177"/>
      <c r="DXS24" s="177"/>
      <c r="DXT24" s="177"/>
      <c r="DXU24" s="177"/>
      <c r="DXV24" s="177"/>
      <c r="DXW24" s="177"/>
      <c r="DXX24" s="177"/>
      <c r="DXY24" s="177"/>
      <c r="DXZ24" s="177"/>
      <c r="DYA24" s="177"/>
      <c r="DYB24" s="177"/>
      <c r="DYC24" s="177"/>
      <c r="DYD24" s="177"/>
      <c r="DYE24" s="177"/>
      <c r="DYF24" s="177"/>
      <c r="DYG24" s="177"/>
      <c r="DYH24" s="177"/>
      <c r="DYI24" s="177"/>
      <c r="DYJ24" s="177"/>
      <c r="DYK24" s="177"/>
      <c r="DYL24" s="177"/>
      <c r="DYM24" s="177"/>
      <c r="DYN24" s="177"/>
      <c r="DYO24" s="177"/>
      <c r="DYP24" s="177"/>
      <c r="DYQ24" s="177"/>
      <c r="DYR24" s="177"/>
      <c r="DYS24" s="177"/>
      <c r="DYT24" s="177"/>
      <c r="DYU24" s="177"/>
      <c r="DYV24" s="177"/>
      <c r="DYW24" s="177"/>
      <c r="DYX24" s="177"/>
      <c r="DYY24" s="177"/>
      <c r="DYZ24" s="177"/>
      <c r="DZA24" s="177"/>
      <c r="DZB24" s="177"/>
      <c r="DZC24" s="177"/>
      <c r="DZD24" s="177"/>
      <c r="DZE24" s="177"/>
      <c r="DZF24" s="177"/>
      <c r="DZG24" s="177"/>
      <c r="DZH24" s="177"/>
      <c r="DZI24" s="177"/>
      <c r="DZJ24" s="177"/>
      <c r="DZK24" s="177"/>
      <c r="DZL24" s="177"/>
      <c r="DZM24" s="177"/>
      <c r="DZN24" s="177"/>
      <c r="DZO24" s="177"/>
      <c r="DZP24" s="177"/>
      <c r="DZQ24" s="177"/>
      <c r="DZR24" s="177"/>
      <c r="DZS24" s="177"/>
      <c r="DZT24" s="177"/>
      <c r="DZU24" s="177"/>
      <c r="DZV24" s="177"/>
      <c r="DZW24" s="177"/>
      <c r="DZX24" s="177"/>
      <c r="DZY24" s="177"/>
      <c r="DZZ24" s="177"/>
      <c r="EAA24" s="177"/>
      <c r="EAB24" s="177"/>
      <c r="EAC24" s="177"/>
      <c r="EAD24" s="177"/>
      <c r="EAE24" s="177"/>
      <c r="EAF24" s="177"/>
      <c r="EAG24" s="177"/>
      <c r="EAH24" s="177"/>
      <c r="EAI24" s="177"/>
      <c r="EAJ24" s="177"/>
      <c r="EAK24" s="177"/>
      <c r="EAL24" s="177"/>
      <c r="EAM24" s="177"/>
      <c r="EAN24" s="177"/>
      <c r="EAO24" s="177"/>
      <c r="EAP24" s="177"/>
      <c r="EAQ24" s="177"/>
      <c r="EAR24" s="177"/>
      <c r="EAS24" s="177"/>
      <c r="EAT24" s="177"/>
      <c r="EAU24" s="177"/>
      <c r="EAV24" s="177"/>
      <c r="EAW24" s="177"/>
      <c r="EAX24" s="177"/>
      <c r="EAY24" s="177"/>
      <c r="EAZ24" s="177"/>
      <c r="EBA24" s="177"/>
      <c r="EBB24" s="177"/>
      <c r="EBC24" s="177"/>
      <c r="EBD24" s="177"/>
      <c r="EBE24" s="177"/>
      <c r="EBF24" s="177"/>
      <c r="EBG24" s="177"/>
      <c r="EBH24" s="177"/>
      <c r="EBI24" s="177"/>
      <c r="EBJ24" s="177"/>
      <c r="EBK24" s="177"/>
      <c r="EBL24" s="177"/>
      <c r="EBM24" s="177"/>
      <c r="EBN24" s="177"/>
      <c r="EBO24" s="177"/>
      <c r="EBP24" s="177"/>
      <c r="EBQ24" s="177"/>
      <c r="EBR24" s="177"/>
      <c r="EBS24" s="177"/>
      <c r="EBT24" s="177"/>
      <c r="EBU24" s="177"/>
      <c r="EBV24" s="177"/>
      <c r="EBW24" s="177"/>
      <c r="EBX24" s="177"/>
      <c r="EBY24" s="177"/>
      <c r="EBZ24" s="177"/>
      <c r="ECA24" s="177"/>
      <c r="ECB24" s="177"/>
      <c r="ECC24" s="177"/>
      <c r="ECD24" s="177"/>
      <c r="ECE24" s="177"/>
      <c r="ECF24" s="177"/>
      <c r="ECG24" s="177"/>
      <c r="ECH24" s="177"/>
      <c r="ECI24" s="177"/>
      <c r="ECJ24" s="177"/>
      <c r="ECK24" s="177"/>
      <c r="ECL24" s="177"/>
      <c r="ECM24" s="177"/>
      <c r="ECN24" s="177"/>
      <c r="ECO24" s="177"/>
      <c r="ECP24" s="177"/>
      <c r="ECQ24" s="177"/>
      <c r="ECR24" s="177"/>
      <c r="ECS24" s="177"/>
      <c r="ECT24" s="177"/>
      <c r="ECU24" s="177"/>
      <c r="ECV24" s="177"/>
      <c r="ECW24" s="177"/>
      <c r="ECX24" s="177"/>
      <c r="ECY24" s="177"/>
      <c r="ECZ24" s="177"/>
      <c r="EDA24" s="177"/>
      <c r="EDB24" s="177"/>
      <c r="EDC24" s="177"/>
      <c r="EDD24" s="177"/>
      <c r="EDE24" s="177"/>
      <c r="EDF24" s="177"/>
      <c r="EDG24" s="177"/>
      <c r="EDH24" s="177"/>
      <c r="EDI24" s="177"/>
      <c r="EDJ24" s="177"/>
      <c r="EDK24" s="177"/>
      <c r="EDL24" s="177"/>
      <c r="EDM24" s="177"/>
      <c r="EDN24" s="177"/>
      <c r="EDO24" s="177"/>
      <c r="EDP24" s="177"/>
      <c r="EDQ24" s="177"/>
      <c r="EDR24" s="177"/>
      <c r="EDS24" s="177"/>
      <c r="EDT24" s="177"/>
      <c r="EDU24" s="177"/>
      <c r="EDV24" s="177"/>
      <c r="EDW24" s="177"/>
      <c r="EDX24" s="177"/>
      <c r="EDY24" s="177"/>
      <c r="EDZ24" s="177"/>
      <c r="EEA24" s="177"/>
      <c r="EEB24" s="177"/>
      <c r="EEC24" s="177"/>
      <c r="EED24" s="177"/>
      <c r="EEE24" s="177"/>
      <c r="EEF24" s="177"/>
      <c r="EEG24" s="177"/>
      <c r="EEH24" s="177"/>
      <c r="EEI24" s="177"/>
      <c r="EEJ24" s="177"/>
      <c r="EEK24" s="177"/>
      <c r="EEL24" s="177"/>
      <c r="EEM24" s="177"/>
      <c r="EEN24" s="177"/>
      <c r="EEO24" s="177"/>
      <c r="EEP24" s="177"/>
      <c r="EEQ24" s="177"/>
      <c r="EER24" s="177"/>
      <c r="EES24" s="177"/>
      <c r="EET24" s="177"/>
      <c r="EEU24" s="177"/>
      <c r="EEV24" s="177"/>
      <c r="EEW24" s="177"/>
      <c r="EEX24" s="177"/>
      <c r="EEY24" s="177"/>
      <c r="EEZ24" s="177"/>
      <c r="EFA24" s="177"/>
      <c r="EFB24" s="177"/>
      <c r="EFC24" s="177"/>
      <c r="EFD24" s="177"/>
      <c r="EFE24" s="177"/>
      <c r="EFF24" s="177"/>
      <c r="EFG24" s="177"/>
      <c r="EFH24" s="177"/>
      <c r="EFI24" s="177"/>
      <c r="EFJ24" s="177"/>
      <c r="EFK24" s="177"/>
      <c r="EFL24" s="177"/>
      <c r="EFM24" s="177"/>
      <c r="EFN24" s="177"/>
      <c r="EFO24" s="177"/>
      <c r="EFP24" s="177"/>
      <c r="EFQ24" s="177"/>
      <c r="EFR24" s="177"/>
      <c r="EFS24" s="177"/>
      <c r="EFT24" s="177"/>
      <c r="EFU24" s="177"/>
      <c r="EFV24" s="177"/>
      <c r="EFW24" s="177"/>
      <c r="EFX24" s="177"/>
      <c r="EFY24" s="177"/>
      <c r="EFZ24" s="177"/>
      <c r="EGA24" s="177"/>
      <c r="EGB24" s="177"/>
      <c r="EGC24" s="177"/>
      <c r="EGD24" s="177"/>
      <c r="EGE24" s="177"/>
      <c r="EGF24" s="177"/>
      <c r="EGG24" s="177"/>
      <c r="EGH24" s="177"/>
      <c r="EGI24" s="177"/>
      <c r="EGJ24" s="177"/>
      <c r="EGK24" s="177"/>
      <c r="EGL24" s="177"/>
      <c r="EGM24" s="177"/>
      <c r="EGN24" s="177"/>
      <c r="EGO24" s="177"/>
      <c r="EGP24" s="177"/>
      <c r="EGQ24" s="177"/>
      <c r="EGR24" s="177"/>
      <c r="EGS24" s="177"/>
      <c r="EGT24" s="177"/>
      <c r="EGU24" s="177"/>
      <c r="EGV24" s="177"/>
      <c r="EGW24" s="177"/>
      <c r="EGX24" s="177"/>
      <c r="EGY24" s="177"/>
      <c r="EGZ24" s="177"/>
      <c r="EHA24" s="177"/>
      <c r="EHB24" s="177"/>
      <c r="EHC24" s="177"/>
      <c r="EHD24" s="177"/>
      <c r="EHE24" s="177"/>
      <c r="EHF24" s="177"/>
      <c r="EHG24" s="177"/>
      <c r="EHH24" s="177"/>
      <c r="EHI24" s="177"/>
      <c r="EHJ24" s="177"/>
      <c r="EHK24" s="177"/>
      <c r="EHL24" s="177"/>
      <c r="EHM24" s="177"/>
      <c r="EHN24" s="177"/>
      <c r="EHO24" s="177"/>
      <c r="EHP24" s="177"/>
      <c r="EHQ24" s="177"/>
      <c r="EHR24" s="177"/>
      <c r="EHS24" s="177"/>
      <c r="EHT24" s="177"/>
      <c r="EHU24" s="177"/>
      <c r="EHV24" s="177"/>
      <c r="EHW24" s="177"/>
      <c r="EHX24" s="177"/>
      <c r="EHY24" s="177"/>
      <c r="EHZ24" s="177"/>
      <c r="EIA24" s="177"/>
      <c r="EIB24" s="177"/>
      <c r="EIC24" s="177"/>
      <c r="EID24" s="177"/>
      <c r="EIE24" s="177"/>
      <c r="EIF24" s="177"/>
      <c r="EIG24" s="177"/>
      <c r="EIH24" s="177"/>
      <c r="EII24" s="177"/>
      <c r="EIJ24" s="177"/>
      <c r="EIK24" s="177"/>
      <c r="EIL24" s="177"/>
      <c r="EIM24" s="177"/>
      <c r="EIN24" s="177"/>
      <c r="EIO24" s="177"/>
      <c r="EIP24" s="177"/>
      <c r="EIQ24" s="177"/>
      <c r="EIR24" s="177"/>
      <c r="EIS24" s="177"/>
      <c r="EIT24" s="177"/>
      <c r="EIU24" s="177"/>
      <c r="EIV24" s="177"/>
      <c r="EIW24" s="177"/>
      <c r="EIX24" s="177"/>
      <c r="EIY24" s="177"/>
      <c r="EIZ24" s="177"/>
      <c r="EJA24" s="177"/>
      <c r="EJB24" s="177"/>
      <c r="EJC24" s="177"/>
      <c r="EJD24" s="177"/>
      <c r="EJE24" s="177"/>
      <c r="EJF24" s="177"/>
      <c r="EJG24" s="177"/>
      <c r="EJH24" s="177"/>
      <c r="EJI24" s="177"/>
      <c r="EJJ24" s="177"/>
      <c r="EJK24" s="177"/>
      <c r="EJL24" s="177"/>
      <c r="EJM24" s="177"/>
      <c r="EJN24" s="177"/>
      <c r="EJO24" s="177"/>
      <c r="EJP24" s="177"/>
      <c r="EJQ24" s="177"/>
      <c r="EJR24" s="177"/>
      <c r="EJS24" s="177"/>
      <c r="EJT24" s="177"/>
      <c r="EJU24" s="177"/>
      <c r="EJV24" s="177"/>
      <c r="EJW24" s="177"/>
      <c r="EJX24" s="177"/>
      <c r="EJY24" s="177"/>
      <c r="EJZ24" s="177"/>
      <c r="EKA24" s="177"/>
      <c r="EKB24" s="177"/>
      <c r="EKC24" s="177"/>
      <c r="EKD24" s="177"/>
      <c r="EKE24" s="177"/>
      <c r="EKF24" s="177"/>
      <c r="EKG24" s="177"/>
      <c r="EKH24" s="177"/>
      <c r="EKI24" s="177"/>
      <c r="EKJ24" s="177"/>
      <c r="EKK24" s="177"/>
      <c r="EKL24" s="177"/>
      <c r="EKM24" s="177"/>
      <c r="EKN24" s="177"/>
      <c r="EKO24" s="177"/>
      <c r="EKP24" s="177"/>
      <c r="EKQ24" s="177"/>
      <c r="EKR24" s="177"/>
      <c r="EKS24" s="177"/>
      <c r="EKT24" s="177"/>
      <c r="EKU24" s="177"/>
      <c r="EKV24" s="177"/>
      <c r="EKW24" s="177"/>
      <c r="EKX24" s="177"/>
      <c r="EKY24" s="177"/>
      <c r="EKZ24" s="177"/>
      <c r="ELA24" s="177"/>
      <c r="ELB24" s="177"/>
      <c r="ELC24" s="177"/>
      <c r="ELD24" s="177"/>
      <c r="ELE24" s="177"/>
      <c r="ELF24" s="177"/>
      <c r="ELG24" s="177"/>
      <c r="ELH24" s="177"/>
      <c r="ELI24" s="177"/>
      <c r="ELJ24" s="177"/>
      <c r="ELK24" s="177"/>
      <c r="ELL24" s="177"/>
      <c r="ELM24" s="177"/>
      <c r="ELN24" s="177"/>
      <c r="ELO24" s="177"/>
      <c r="ELP24" s="177"/>
      <c r="ELQ24" s="177"/>
      <c r="ELR24" s="177"/>
      <c r="ELS24" s="177"/>
      <c r="ELT24" s="177"/>
      <c r="ELU24" s="177"/>
      <c r="ELV24" s="177"/>
      <c r="ELW24" s="177"/>
      <c r="ELX24" s="177"/>
      <c r="ELY24" s="177"/>
      <c r="ELZ24" s="177"/>
      <c r="EMA24" s="177"/>
      <c r="EMB24" s="177"/>
      <c r="EMC24" s="177"/>
      <c r="EMD24" s="177"/>
      <c r="EME24" s="177"/>
      <c r="EMF24" s="177"/>
      <c r="EMG24" s="177"/>
      <c r="EMH24" s="177"/>
      <c r="EMI24" s="177"/>
      <c r="EMJ24" s="177"/>
      <c r="EMK24" s="177"/>
      <c r="EML24" s="177"/>
      <c r="EMM24" s="177"/>
      <c r="EMN24" s="177"/>
      <c r="EMO24" s="177"/>
      <c r="EMP24" s="177"/>
      <c r="EMQ24" s="177"/>
      <c r="EMR24" s="177"/>
      <c r="EMS24" s="177"/>
      <c r="EMT24" s="177"/>
      <c r="EMU24" s="177"/>
      <c r="EMV24" s="177"/>
      <c r="EMW24" s="177"/>
      <c r="EMX24" s="177"/>
      <c r="EMY24" s="177"/>
      <c r="EMZ24" s="177"/>
      <c r="ENA24" s="177"/>
      <c r="ENB24" s="177"/>
      <c r="ENC24" s="177"/>
      <c r="END24" s="177"/>
      <c r="ENE24" s="177"/>
      <c r="ENF24" s="177"/>
      <c r="ENG24" s="177"/>
      <c r="ENH24" s="177"/>
      <c r="ENI24" s="177"/>
      <c r="ENJ24" s="177"/>
      <c r="ENK24" s="177"/>
      <c r="ENL24" s="177"/>
      <c r="ENM24" s="177"/>
      <c r="ENN24" s="177"/>
      <c r="ENO24" s="177"/>
      <c r="ENP24" s="177"/>
      <c r="ENQ24" s="177"/>
      <c r="ENR24" s="177"/>
      <c r="ENS24" s="177"/>
      <c r="ENT24" s="177"/>
      <c r="ENU24" s="177"/>
      <c r="ENV24" s="177"/>
      <c r="ENW24" s="177"/>
      <c r="ENX24" s="177"/>
      <c r="ENY24" s="177"/>
      <c r="ENZ24" s="177"/>
      <c r="EOA24" s="177"/>
      <c r="EOB24" s="177"/>
      <c r="EOC24" s="177"/>
      <c r="EOD24" s="177"/>
      <c r="EOE24" s="177"/>
      <c r="EOF24" s="177"/>
      <c r="EOG24" s="177"/>
      <c r="EOH24" s="177"/>
      <c r="EOI24" s="177"/>
      <c r="EOJ24" s="177"/>
      <c r="EOK24" s="177"/>
      <c r="EOL24" s="177"/>
      <c r="EOM24" s="177"/>
      <c r="EON24" s="177"/>
      <c r="EOO24" s="177"/>
      <c r="EOP24" s="177"/>
      <c r="EOQ24" s="177"/>
      <c r="EOR24" s="177"/>
      <c r="EOS24" s="177"/>
      <c r="EOT24" s="177"/>
      <c r="EOU24" s="177"/>
      <c r="EOV24" s="177"/>
      <c r="EOW24" s="177"/>
      <c r="EOX24" s="177"/>
      <c r="EOY24" s="177"/>
      <c r="EOZ24" s="177"/>
      <c r="EPA24" s="177"/>
      <c r="EPB24" s="177"/>
      <c r="EPC24" s="177"/>
      <c r="EPD24" s="177"/>
      <c r="EPE24" s="177"/>
      <c r="EPF24" s="177"/>
      <c r="EPG24" s="177"/>
      <c r="EPH24" s="177"/>
      <c r="EPI24" s="177"/>
      <c r="EPJ24" s="177"/>
      <c r="EPK24" s="177"/>
      <c r="EPL24" s="177"/>
      <c r="EPM24" s="177"/>
      <c r="EPN24" s="177"/>
      <c r="EPO24" s="177"/>
      <c r="EPP24" s="177"/>
      <c r="EPQ24" s="177"/>
      <c r="EPR24" s="177"/>
      <c r="EPS24" s="177"/>
      <c r="EPT24" s="177"/>
      <c r="EPU24" s="177"/>
      <c r="EPV24" s="177"/>
      <c r="EPW24" s="177"/>
      <c r="EPX24" s="177"/>
      <c r="EPY24" s="177"/>
      <c r="EPZ24" s="177"/>
      <c r="EQA24" s="177"/>
      <c r="EQB24" s="177"/>
      <c r="EQC24" s="177"/>
      <c r="EQD24" s="177"/>
      <c r="EQE24" s="177"/>
      <c r="EQF24" s="177"/>
      <c r="EQG24" s="177"/>
      <c r="EQH24" s="177"/>
      <c r="EQI24" s="177"/>
      <c r="EQJ24" s="177"/>
      <c r="EQK24" s="177"/>
      <c r="EQL24" s="177"/>
      <c r="EQM24" s="177"/>
      <c r="EQN24" s="177"/>
      <c r="EQO24" s="177"/>
      <c r="EQP24" s="177"/>
      <c r="EQQ24" s="177"/>
      <c r="EQR24" s="177"/>
      <c r="EQS24" s="177"/>
      <c r="EQT24" s="177"/>
      <c r="EQU24" s="177"/>
      <c r="EQV24" s="177"/>
      <c r="EQW24" s="177"/>
      <c r="EQX24" s="177"/>
      <c r="EQY24" s="177"/>
      <c r="EQZ24" s="177"/>
      <c r="ERA24" s="177"/>
      <c r="ERB24" s="177"/>
      <c r="ERC24" s="177"/>
      <c r="ERD24" s="177"/>
      <c r="ERE24" s="177"/>
      <c r="ERF24" s="177"/>
      <c r="ERG24" s="177"/>
      <c r="ERH24" s="177"/>
      <c r="ERI24" s="177"/>
      <c r="ERJ24" s="177"/>
      <c r="ERK24" s="177"/>
      <c r="ERL24" s="177"/>
      <c r="ERM24" s="177"/>
      <c r="ERN24" s="177"/>
      <c r="ERO24" s="177"/>
      <c r="ERP24" s="177"/>
      <c r="ERQ24" s="177"/>
      <c r="ERR24" s="177"/>
      <c r="ERS24" s="177"/>
      <c r="ERT24" s="177"/>
      <c r="ERU24" s="177"/>
      <c r="ERV24" s="177"/>
      <c r="ERW24" s="177"/>
      <c r="ERX24" s="177"/>
      <c r="ERY24" s="177"/>
      <c r="ERZ24" s="177"/>
      <c r="ESA24" s="177"/>
      <c r="ESB24" s="177"/>
      <c r="ESC24" s="177"/>
      <c r="ESD24" s="177"/>
      <c r="ESE24" s="177"/>
      <c r="ESF24" s="177"/>
      <c r="ESG24" s="177"/>
      <c r="ESH24" s="177"/>
      <c r="ESI24" s="177"/>
      <c r="ESJ24" s="177"/>
      <c r="ESK24" s="177"/>
      <c r="ESL24" s="177"/>
      <c r="ESM24" s="177"/>
      <c r="ESN24" s="177"/>
      <c r="ESO24" s="177"/>
      <c r="ESP24" s="177"/>
      <c r="ESQ24" s="177"/>
      <c r="ESR24" s="177"/>
      <c r="ESS24" s="177"/>
      <c r="EST24" s="177"/>
      <c r="ESU24" s="177"/>
      <c r="ESV24" s="177"/>
      <c r="ESW24" s="177"/>
      <c r="ESX24" s="177"/>
      <c r="ESY24" s="177"/>
      <c r="ESZ24" s="177"/>
      <c r="ETA24" s="177"/>
      <c r="ETB24" s="177"/>
      <c r="ETC24" s="177"/>
      <c r="ETD24" s="177"/>
      <c r="ETE24" s="177"/>
      <c r="ETF24" s="177"/>
      <c r="ETG24" s="177"/>
      <c r="ETH24" s="177"/>
      <c r="ETI24" s="177"/>
      <c r="ETJ24" s="177"/>
      <c r="ETK24" s="177"/>
      <c r="ETL24" s="177"/>
      <c r="ETM24" s="177"/>
      <c r="ETN24" s="177"/>
      <c r="ETO24" s="177"/>
      <c r="ETP24" s="177"/>
      <c r="ETQ24" s="177"/>
      <c r="ETR24" s="177"/>
      <c r="ETS24" s="177"/>
      <c r="ETT24" s="177"/>
      <c r="ETU24" s="177"/>
      <c r="ETV24" s="177"/>
      <c r="ETW24" s="177"/>
      <c r="ETX24" s="177"/>
      <c r="ETY24" s="177"/>
      <c r="ETZ24" s="177"/>
      <c r="EUA24" s="177"/>
      <c r="EUB24" s="177"/>
      <c r="EUC24" s="177"/>
      <c r="EUD24" s="177"/>
      <c r="EUE24" s="177"/>
      <c r="EUF24" s="177"/>
      <c r="EUG24" s="177"/>
      <c r="EUH24" s="177"/>
      <c r="EUI24" s="177"/>
      <c r="EUJ24" s="177"/>
      <c r="EUK24" s="177"/>
      <c r="EUL24" s="177"/>
      <c r="EUM24" s="177"/>
      <c r="EUN24" s="177"/>
      <c r="EUO24" s="177"/>
      <c r="EUP24" s="177"/>
      <c r="EUQ24" s="177"/>
      <c r="EUR24" s="177"/>
      <c r="EUS24" s="177"/>
      <c r="EUT24" s="177"/>
      <c r="EUU24" s="177"/>
      <c r="EUV24" s="177"/>
      <c r="EUW24" s="177"/>
      <c r="EUX24" s="177"/>
      <c r="EUY24" s="177"/>
      <c r="EUZ24" s="177"/>
      <c r="EVA24" s="177"/>
      <c r="EVB24" s="177"/>
      <c r="EVC24" s="177"/>
      <c r="EVD24" s="177"/>
      <c r="EVE24" s="177"/>
      <c r="EVF24" s="177"/>
      <c r="EVG24" s="177"/>
      <c r="EVH24" s="177"/>
      <c r="EVI24" s="177"/>
      <c r="EVJ24" s="177"/>
      <c r="EVK24" s="177"/>
      <c r="EVL24" s="177"/>
      <c r="EVM24" s="177"/>
      <c r="EVN24" s="177"/>
      <c r="EVO24" s="177"/>
      <c r="EVP24" s="177"/>
      <c r="EVQ24" s="177"/>
      <c r="EVR24" s="177"/>
      <c r="EVS24" s="177"/>
      <c r="EVT24" s="177"/>
      <c r="EVU24" s="177"/>
      <c r="EVV24" s="177"/>
      <c r="EVW24" s="177"/>
      <c r="EVX24" s="177"/>
      <c r="EVY24" s="177"/>
      <c r="EVZ24" s="177"/>
      <c r="EWA24" s="177"/>
      <c r="EWB24" s="177"/>
      <c r="EWC24" s="177"/>
      <c r="EWD24" s="177"/>
      <c r="EWE24" s="177"/>
      <c r="EWF24" s="177"/>
      <c r="EWG24" s="177"/>
      <c r="EWH24" s="177"/>
      <c r="EWI24" s="177"/>
      <c r="EWJ24" s="177"/>
      <c r="EWK24" s="177"/>
      <c r="EWL24" s="177"/>
      <c r="EWM24" s="177"/>
      <c r="EWN24" s="177"/>
      <c r="EWO24" s="177"/>
      <c r="EWP24" s="177"/>
      <c r="EWQ24" s="177"/>
      <c r="EWR24" s="177"/>
      <c r="EWS24" s="177"/>
      <c r="EWT24" s="177"/>
      <c r="EWU24" s="177"/>
      <c r="EWV24" s="177"/>
      <c r="EWW24" s="177"/>
      <c r="EWX24" s="177"/>
      <c r="EWY24" s="177"/>
      <c r="EWZ24" s="177"/>
      <c r="EXA24" s="177"/>
      <c r="EXB24" s="177"/>
      <c r="EXC24" s="177"/>
      <c r="EXD24" s="177"/>
      <c r="EXE24" s="177"/>
      <c r="EXF24" s="177"/>
      <c r="EXG24" s="177"/>
      <c r="EXH24" s="177"/>
      <c r="EXI24" s="177"/>
      <c r="EXJ24" s="177"/>
      <c r="EXK24" s="177"/>
      <c r="EXL24" s="177"/>
      <c r="EXM24" s="177"/>
      <c r="EXN24" s="177"/>
      <c r="EXO24" s="177"/>
      <c r="EXP24" s="177"/>
      <c r="EXQ24" s="177"/>
      <c r="EXR24" s="177"/>
      <c r="EXS24" s="177"/>
      <c r="EXT24" s="177"/>
      <c r="EXU24" s="177"/>
      <c r="EXV24" s="177"/>
      <c r="EXW24" s="177"/>
      <c r="EXX24" s="177"/>
      <c r="EXY24" s="177"/>
      <c r="EXZ24" s="177"/>
      <c r="EYA24" s="177"/>
      <c r="EYB24" s="177"/>
      <c r="EYC24" s="177"/>
      <c r="EYD24" s="177"/>
      <c r="EYE24" s="177"/>
      <c r="EYF24" s="177"/>
      <c r="EYG24" s="177"/>
      <c r="EYH24" s="177"/>
      <c r="EYI24" s="177"/>
      <c r="EYJ24" s="177"/>
      <c r="EYK24" s="177"/>
      <c r="EYL24" s="177"/>
      <c r="EYM24" s="177"/>
      <c r="EYN24" s="177"/>
      <c r="EYO24" s="177"/>
      <c r="EYP24" s="177"/>
      <c r="EYQ24" s="177"/>
      <c r="EYR24" s="177"/>
      <c r="EYS24" s="177"/>
      <c r="EYT24" s="177"/>
      <c r="EYU24" s="177"/>
      <c r="EYV24" s="177"/>
      <c r="EYW24" s="177"/>
      <c r="EYX24" s="177"/>
      <c r="EYY24" s="177"/>
      <c r="EYZ24" s="177"/>
      <c r="EZA24" s="177"/>
      <c r="EZB24" s="177"/>
      <c r="EZC24" s="177"/>
      <c r="EZD24" s="177"/>
      <c r="EZE24" s="177"/>
      <c r="EZF24" s="177"/>
      <c r="EZG24" s="177"/>
      <c r="EZH24" s="177"/>
      <c r="EZI24" s="177"/>
      <c r="EZJ24" s="177"/>
      <c r="EZK24" s="177"/>
      <c r="EZL24" s="177"/>
      <c r="EZM24" s="177"/>
      <c r="EZN24" s="177"/>
      <c r="EZO24" s="177"/>
      <c r="EZP24" s="177"/>
      <c r="EZQ24" s="177"/>
      <c r="EZR24" s="177"/>
      <c r="EZS24" s="177"/>
      <c r="EZT24" s="177"/>
      <c r="EZU24" s="177"/>
      <c r="EZV24" s="177"/>
      <c r="EZW24" s="177"/>
      <c r="EZX24" s="177"/>
      <c r="EZY24" s="177"/>
      <c r="EZZ24" s="177"/>
      <c r="FAA24" s="177"/>
      <c r="FAB24" s="177"/>
      <c r="FAC24" s="177"/>
      <c r="FAD24" s="177"/>
      <c r="FAE24" s="177"/>
      <c r="FAF24" s="177"/>
      <c r="FAG24" s="177"/>
      <c r="FAH24" s="177"/>
      <c r="FAI24" s="177"/>
      <c r="FAJ24" s="177"/>
      <c r="FAK24" s="177"/>
      <c r="FAL24" s="177"/>
      <c r="FAM24" s="177"/>
      <c r="FAN24" s="177"/>
      <c r="FAO24" s="177"/>
      <c r="FAP24" s="177"/>
      <c r="FAQ24" s="177"/>
      <c r="FAR24" s="177"/>
      <c r="FAS24" s="177"/>
      <c r="FAT24" s="177"/>
      <c r="FAU24" s="177"/>
      <c r="FAV24" s="177"/>
      <c r="FAW24" s="177"/>
      <c r="FAX24" s="177"/>
      <c r="FAY24" s="177"/>
      <c r="FAZ24" s="177"/>
      <c r="FBA24" s="177"/>
      <c r="FBB24" s="177"/>
      <c r="FBC24" s="177"/>
      <c r="FBD24" s="177"/>
      <c r="FBE24" s="177"/>
      <c r="FBF24" s="177"/>
      <c r="FBG24" s="177"/>
      <c r="FBH24" s="177"/>
      <c r="FBI24" s="177"/>
      <c r="FBJ24" s="177"/>
      <c r="FBK24" s="177"/>
      <c r="FBL24" s="177"/>
      <c r="FBM24" s="177"/>
      <c r="FBN24" s="177"/>
      <c r="FBO24" s="177"/>
      <c r="FBP24" s="177"/>
      <c r="FBQ24" s="177"/>
      <c r="FBR24" s="177"/>
      <c r="FBS24" s="177"/>
      <c r="FBT24" s="177"/>
      <c r="FBU24" s="177"/>
      <c r="FBV24" s="177"/>
      <c r="FBW24" s="177"/>
      <c r="FBX24" s="177"/>
      <c r="FBY24" s="177"/>
      <c r="FBZ24" s="177"/>
      <c r="FCA24" s="177"/>
      <c r="FCB24" s="177"/>
      <c r="FCC24" s="177"/>
      <c r="FCD24" s="177"/>
      <c r="FCE24" s="177"/>
      <c r="FCF24" s="177"/>
      <c r="FCG24" s="177"/>
      <c r="FCH24" s="177"/>
      <c r="FCI24" s="177"/>
      <c r="FCJ24" s="177"/>
      <c r="FCK24" s="177"/>
      <c r="FCL24" s="177"/>
      <c r="FCM24" s="177"/>
      <c r="FCN24" s="177"/>
      <c r="FCO24" s="177"/>
      <c r="FCP24" s="177"/>
      <c r="FCQ24" s="177"/>
      <c r="FCR24" s="177"/>
      <c r="FCS24" s="177"/>
      <c r="FCT24" s="177"/>
      <c r="FCU24" s="177"/>
      <c r="FCV24" s="177"/>
      <c r="FCW24" s="177"/>
      <c r="FCX24" s="177"/>
      <c r="FCY24" s="177"/>
      <c r="FCZ24" s="177"/>
      <c r="FDA24" s="177"/>
      <c r="FDB24" s="177"/>
      <c r="FDC24" s="177"/>
      <c r="FDD24" s="177"/>
      <c r="FDE24" s="177"/>
      <c r="FDF24" s="177"/>
      <c r="FDG24" s="177"/>
      <c r="FDH24" s="177"/>
      <c r="FDI24" s="177"/>
      <c r="FDJ24" s="177"/>
      <c r="FDK24" s="177"/>
      <c r="FDL24" s="177"/>
      <c r="FDM24" s="177"/>
      <c r="FDN24" s="177"/>
      <c r="FDO24" s="177"/>
      <c r="FDP24" s="177"/>
      <c r="FDQ24" s="177"/>
      <c r="FDR24" s="177"/>
      <c r="FDS24" s="177"/>
      <c r="FDT24" s="177"/>
      <c r="FDU24" s="177"/>
      <c r="FDV24" s="177"/>
      <c r="FDW24" s="177"/>
      <c r="FDX24" s="177"/>
      <c r="FDY24" s="177"/>
      <c r="FDZ24" s="177"/>
      <c r="FEA24" s="177"/>
      <c r="FEB24" s="177"/>
      <c r="FEC24" s="177"/>
      <c r="FED24" s="177"/>
      <c r="FEE24" s="177"/>
      <c r="FEF24" s="177"/>
      <c r="FEG24" s="177"/>
      <c r="FEH24" s="177"/>
      <c r="FEI24" s="177"/>
      <c r="FEJ24" s="177"/>
      <c r="FEK24" s="177"/>
      <c r="FEL24" s="177"/>
      <c r="FEM24" s="177"/>
      <c r="FEN24" s="177"/>
      <c r="FEO24" s="177"/>
      <c r="FEP24" s="177"/>
      <c r="FEQ24" s="177"/>
      <c r="FER24" s="177"/>
      <c r="FES24" s="177"/>
      <c r="FET24" s="177"/>
      <c r="FEU24" s="177"/>
      <c r="FEV24" s="177"/>
      <c r="FEW24" s="177"/>
      <c r="FEX24" s="177"/>
      <c r="FEY24" s="177"/>
      <c r="FEZ24" s="177"/>
      <c r="FFA24" s="177"/>
      <c r="FFB24" s="177"/>
      <c r="FFC24" s="177"/>
      <c r="FFD24" s="177"/>
      <c r="FFE24" s="177"/>
      <c r="FFF24" s="177"/>
      <c r="FFG24" s="177"/>
      <c r="FFH24" s="177"/>
      <c r="FFI24" s="177"/>
      <c r="FFJ24" s="177"/>
      <c r="FFK24" s="177"/>
      <c r="FFL24" s="177"/>
      <c r="FFM24" s="177"/>
      <c r="FFN24" s="177"/>
      <c r="FFO24" s="177"/>
      <c r="FFP24" s="177"/>
      <c r="FFQ24" s="177"/>
      <c r="FFR24" s="177"/>
      <c r="FFS24" s="177"/>
      <c r="FFT24" s="177"/>
      <c r="FFU24" s="177"/>
      <c r="FFV24" s="177"/>
      <c r="FFW24" s="177"/>
      <c r="FFX24" s="177"/>
      <c r="FFY24" s="177"/>
      <c r="FFZ24" s="177"/>
      <c r="FGA24" s="177"/>
      <c r="FGB24" s="177"/>
      <c r="FGC24" s="177"/>
      <c r="FGD24" s="177"/>
      <c r="FGE24" s="177"/>
      <c r="FGF24" s="177"/>
      <c r="FGG24" s="177"/>
      <c r="FGH24" s="177"/>
      <c r="FGI24" s="177"/>
      <c r="FGJ24" s="177"/>
      <c r="FGK24" s="177"/>
      <c r="FGL24" s="177"/>
      <c r="FGM24" s="177"/>
      <c r="FGN24" s="177"/>
      <c r="FGO24" s="177"/>
      <c r="FGP24" s="177"/>
      <c r="FGQ24" s="177"/>
      <c r="FGR24" s="177"/>
      <c r="FGS24" s="177"/>
      <c r="FGT24" s="177"/>
      <c r="FGU24" s="177"/>
      <c r="FGV24" s="177"/>
      <c r="FGW24" s="177"/>
      <c r="FGX24" s="177"/>
      <c r="FGY24" s="177"/>
      <c r="FGZ24" s="177"/>
      <c r="FHA24" s="177"/>
      <c r="FHB24" s="177"/>
      <c r="FHC24" s="177"/>
      <c r="FHD24" s="177"/>
      <c r="FHE24" s="177"/>
      <c r="FHF24" s="177"/>
      <c r="FHG24" s="177"/>
      <c r="FHH24" s="177"/>
      <c r="FHI24" s="177"/>
      <c r="FHJ24" s="177"/>
      <c r="FHK24" s="177"/>
      <c r="FHL24" s="177"/>
      <c r="FHM24" s="177"/>
      <c r="FHN24" s="177"/>
      <c r="FHO24" s="177"/>
      <c r="FHP24" s="177"/>
      <c r="FHQ24" s="177"/>
      <c r="FHR24" s="177"/>
      <c r="FHS24" s="177"/>
      <c r="FHT24" s="177"/>
      <c r="FHU24" s="177"/>
      <c r="FHV24" s="177"/>
      <c r="FHW24" s="177"/>
      <c r="FHX24" s="177"/>
      <c r="FHY24" s="177"/>
      <c r="FHZ24" s="177"/>
      <c r="FIA24" s="177"/>
      <c r="FIB24" s="177"/>
      <c r="FIC24" s="177"/>
      <c r="FID24" s="177"/>
      <c r="FIE24" s="177"/>
      <c r="FIF24" s="177"/>
      <c r="FIG24" s="177"/>
      <c r="FIH24" s="177"/>
      <c r="FII24" s="177"/>
      <c r="FIJ24" s="177"/>
      <c r="FIK24" s="177"/>
      <c r="FIL24" s="177"/>
      <c r="FIM24" s="177"/>
      <c r="FIN24" s="177"/>
      <c r="FIO24" s="177"/>
      <c r="FIP24" s="177"/>
      <c r="FIQ24" s="177"/>
      <c r="FIR24" s="177"/>
      <c r="FIS24" s="177"/>
      <c r="FIT24" s="177"/>
      <c r="FIU24" s="177"/>
      <c r="FIV24" s="177"/>
      <c r="FIW24" s="177"/>
      <c r="FIX24" s="177"/>
      <c r="FIY24" s="177"/>
      <c r="FIZ24" s="177"/>
      <c r="FJA24" s="177"/>
      <c r="FJB24" s="177"/>
      <c r="FJC24" s="177"/>
      <c r="FJD24" s="177"/>
      <c r="FJE24" s="177"/>
      <c r="FJF24" s="177"/>
      <c r="FJG24" s="177"/>
      <c r="FJH24" s="177"/>
      <c r="FJI24" s="177"/>
      <c r="FJJ24" s="177"/>
      <c r="FJK24" s="177"/>
      <c r="FJL24" s="177"/>
      <c r="FJM24" s="177"/>
      <c r="FJN24" s="177"/>
      <c r="FJO24" s="177"/>
      <c r="FJP24" s="177"/>
      <c r="FJQ24" s="177"/>
      <c r="FJR24" s="177"/>
      <c r="FJS24" s="177"/>
      <c r="FJT24" s="177"/>
      <c r="FJU24" s="177"/>
      <c r="FJV24" s="177"/>
      <c r="FJW24" s="177"/>
      <c r="FJX24" s="177"/>
      <c r="FJY24" s="177"/>
      <c r="FJZ24" s="177"/>
      <c r="FKA24" s="177"/>
      <c r="FKB24" s="177"/>
      <c r="FKC24" s="177"/>
      <c r="FKD24" s="177"/>
      <c r="FKE24" s="177"/>
      <c r="FKF24" s="177"/>
      <c r="FKG24" s="177"/>
      <c r="FKH24" s="177"/>
      <c r="FKI24" s="177"/>
      <c r="FKJ24" s="177"/>
      <c r="FKK24" s="177"/>
      <c r="FKL24" s="177"/>
      <c r="FKM24" s="177"/>
      <c r="FKN24" s="177"/>
      <c r="FKO24" s="177"/>
      <c r="FKP24" s="177"/>
      <c r="FKQ24" s="177"/>
      <c r="FKR24" s="177"/>
      <c r="FKS24" s="177"/>
      <c r="FKT24" s="177"/>
      <c r="FKU24" s="177"/>
      <c r="FKV24" s="177"/>
      <c r="FKW24" s="177"/>
      <c r="FKX24" s="177"/>
      <c r="FKY24" s="177"/>
      <c r="FKZ24" s="177"/>
      <c r="FLA24" s="177"/>
      <c r="FLB24" s="177"/>
      <c r="FLC24" s="177"/>
      <c r="FLD24" s="177"/>
      <c r="FLE24" s="177"/>
      <c r="FLF24" s="177"/>
      <c r="FLG24" s="177"/>
      <c r="FLH24" s="177"/>
      <c r="FLI24" s="177"/>
      <c r="FLJ24" s="177"/>
      <c r="FLK24" s="177"/>
      <c r="FLL24" s="177"/>
      <c r="FLM24" s="177"/>
      <c r="FLN24" s="177"/>
      <c r="FLO24" s="177"/>
      <c r="FLP24" s="177"/>
      <c r="FLQ24" s="177"/>
      <c r="FLR24" s="177"/>
      <c r="FLS24" s="177"/>
      <c r="FLT24" s="177"/>
      <c r="FLU24" s="177"/>
      <c r="FLV24" s="177"/>
      <c r="FLW24" s="177"/>
      <c r="FLX24" s="177"/>
      <c r="FLY24" s="177"/>
      <c r="FLZ24" s="177"/>
      <c r="FMA24" s="177"/>
      <c r="FMB24" s="177"/>
      <c r="FMC24" s="177"/>
      <c r="FMD24" s="177"/>
      <c r="FME24" s="177"/>
      <c r="FMF24" s="177"/>
      <c r="FMG24" s="177"/>
      <c r="FMH24" s="177"/>
      <c r="FMI24" s="177"/>
      <c r="FMJ24" s="177"/>
      <c r="FMK24" s="177"/>
      <c r="FML24" s="177"/>
      <c r="FMM24" s="177"/>
      <c r="FMN24" s="177"/>
      <c r="FMO24" s="177"/>
      <c r="FMP24" s="177"/>
      <c r="FMQ24" s="177"/>
      <c r="FMR24" s="177"/>
      <c r="FMS24" s="177"/>
      <c r="FMT24" s="177"/>
      <c r="FMU24" s="177"/>
      <c r="FMV24" s="177"/>
      <c r="FMW24" s="177"/>
      <c r="FMX24" s="177"/>
      <c r="FMY24" s="177"/>
      <c r="FMZ24" s="177"/>
      <c r="FNA24" s="177"/>
      <c r="FNB24" s="177"/>
      <c r="FNC24" s="177"/>
      <c r="FND24" s="177"/>
      <c r="FNE24" s="177"/>
      <c r="FNF24" s="177"/>
      <c r="FNG24" s="177"/>
      <c r="FNH24" s="177"/>
      <c r="FNI24" s="177"/>
      <c r="FNJ24" s="177"/>
      <c r="FNK24" s="177"/>
      <c r="FNL24" s="177"/>
      <c r="FNM24" s="177"/>
      <c r="FNN24" s="177"/>
      <c r="FNO24" s="177"/>
      <c r="FNP24" s="177"/>
      <c r="FNQ24" s="177"/>
      <c r="FNR24" s="177"/>
      <c r="FNS24" s="177"/>
      <c r="FNT24" s="177"/>
      <c r="FNU24" s="177"/>
      <c r="FNV24" s="177"/>
      <c r="FNW24" s="177"/>
      <c r="FNX24" s="177"/>
      <c r="FNY24" s="177"/>
      <c r="FNZ24" s="177"/>
      <c r="FOA24" s="177"/>
      <c r="FOB24" s="177"/>
      <c r="FOC24" s="177"/>
      <c r="FOD24" s="177"/>
      <c r="FOE24" s="177"/>
      <c r="FOF24" s="177"/>
      <c r="FOG24" s="177"/>
      <c r="FOH24" s="177"/>
      <c r="FOI24" s="177"/>
      <c r="FOJ24" s="177"/>
      <c r="FOK24" s="177"/>
      <c r="FOL24" s="177"/>
      <c r="FOM24" s="177"/>
      <c r="FON24" s="177"/>
      <c r="FOO24" s="177"/>
      <c r="FOP24" s="177"/>
      <c r="FOQ24" s="177"/>
      <c r="FOR24" s="177"/>
      <c r="FOS24" s="177"/>
      <c r="FOT24" s="177"/>
      <c r="FOU24" s="177"/>
      <c r="FOV24" s="177"/>
      <c r="FOW24" s="177"/>
      <c r="FOX24" s="177"/>
      <c r="FOY24" s="177"/>
      <c r="FOZ24" s="177"/>
      <c r="FPA24" s="177"/>
      <c r="FPB24" s="177"/>
      <c r="FPC24" s="177"/>
      <c r="FPD24" s="177"/>
      <c r="FPE24" s="177"/>
      <c r="FPF24" s="177"/>
      <c r="FPG24" s="177"/>
      <c r="FPH24" s="177"/>
      <c r="FPI24" s="177"/>
      <c r="FPJ24" s="177"/>
      <c r="FPK24" s="177"/>
      <c r="FPL24" s="177"/>
      <c r="FPM24" s="177"/>
      <c r="FPN24" s="177"/>
      <c r="FPO24" s="177"/>
      <c r="FPP24" s="177"/>
      <c r="FPQ24" s="177"/>
      <c r="FPR24" s="177"/>
      <c r="FPS24" s="177"/>
      <c r="FPT24" s="177"/>
      <c r="FPU24" s="177"/>
      <c r="FPV24" s="177"/>
      <c r="FPW24" s="177"/>
      <c r="FPX24" s="177"/>
      <c r="FPY24" s="177"/>
      <c r="FPZ24" s="177"/>
      <c r="FQA24" s="177"/>
      <c r="FQB24" s="177"/>
      <c r="FQC24" s="177"/>
      <c r="FQD24" s="177"/>
      <c r="FQE24" s="177"/>
      <c r="FQF24" s="177"/>
      <c r="FQG24" s="177"/>
      <c r="FQH24" s="177"/>
      <c r="FQI24" s="177"/>
      <c r="FQJ24" s="177"/>
      <c r="FQK24" s="177"/>
      <c r="FQL24" s="177"/>
      <c r="FQM24" s="177"/>
      <c r="FQN24" s="177"/>
      <c r="FQO24" s="177"/>
      <c r="FQP24" s="177"/>
      <c r="FQQ24" s="177"/>
      <c r="FQR24" s="177"/>
      <c r="FQS24" s="177"/>
      <c r="FQT24" s="177"/>
      <c r="FQU24" s="177"/>
      <c r="FQV24" s="177"/>
      <c r="FQW24" s="177"/>
      <c r="FQX24" s="177"/>
      <c r="FQY24" s="177"/>
      <c r="FQZ24" s="177"/>
      <c r="FRA24" s="177"/>
      <c r="FRB24" s="177"/>
      <c r="FRC24" s="177"/>
      <c r="FRD24" s="177"/>
      <c r="FRE24" s="177"/>
      <c r="FRF24" s="177"/>
      <c r="FRG24" s="177"/>
      <c r="FRH24" s="177"/>
      <c r="FRI24" s="177"/>
      <c r="FRJ24" s="177"/>
      <c r="FRK24" s="177"/>
      <c r="FRL24" s="177"/>
      <c r="FRM24" s="177"/>
      <c r="FRN24" s="177"/>
      <c r="FRO24" s="177"/>
      <c r="FRP24" s="177"/>
      <c r="FRQ24" s="177"/>
      <c r="FRR24" s="177"/>
      <c r="FRS24" s="177"/>
      <c r="FRT24" s="177"/>
      <c r="FRU24" s="177"/>
      <c r="FRV24" s="177"/>
      <c r="FRW24" s="177"/>
      <c r="FRX24" s="177"/>
      <c r="FRY24" s="177"/>
      <c r="FRZ24" s="177"/>
      <c r="FSA24" s="177"/>
      <c r="FSB24" s="177"/>
      <c r="FSC24" s="177"/>
      <c r="FSD24" s="177"/>
      <c r="FSE24" s="177"/>
      <c r="FSF24" s="177"/>
      <c r="FSG24" s="177"/>
      <c r="FSH24" s="177"/>
      <c r="FSI24" s="177"/>
      <c r="FSJ24" s="177"/>
      <c r="FSK24" s="177"/>
      <c r="FSL24" s="177"/>
      <c r="FSM24" s="177"/>
      <c r="FSN24" s="177"/>
      <c r="FSO24" s="177"/>
      <c r="FSP24" s="177"/>
      <c r="FSQ24" s="177"/>
      <c r="FSR24" s="177"/>
      <c r="FSS24" s="177"/>
      <c r="FST24" s="177"/>
      <c r="FSU24" s="177"/>
      <c r="FSV24" s="177"/>
      <c r="FSW24" s="177"/>
      <c r="FSX24" s="177"/>
      <c r="FSY24" s="177"/>
      <c r="FSZ24" s="177"/>
      <c r="FTA24" s="177"/>
      <c r="FTB24" s="177"/>
      <c r="FTC24" s="177"/>
      <c r="FTD24" s="177"/>
      <c r="FTE24" s="177"/>
      <c r="FTF24" s="177"/>
      <c r="FTG24" s="177"/>
      <c r="FTH24" s="177"/>
      <c r="FTI24" s="177"/>
      <c r="FTJ24" s="177"/>
      <c r="FTK24" s="177"/>
      <c r="FTL24" s="177"/>
      <c r="FTM24" s="177"/>
      <c r="FTN24" s="177"/>
      <c r="FTO24" s="177"/>
      <c r="FTP24" s="177"/>
      <c r="FTQ24" s="177"/>
      <c r="FTR24" s="177"/>
      <c r="FTS24" s="177"/>
      <c r="FTT24" s="177"/>
      <c r="FTU24" s="177"/>
      <c r="FTV24" s="177"/>
      <c r="FTW24" s="177"/>
      <c r="FTX24" s="177"/>
      <c r="FTY24" s="177"/>
      <c r="FTZ24" s="177"/>
      <c r="FUA24" s="177"/>
      <c r="FUB24" s="177"/>
      <c r="FUC24" s="177"/>
      <c r="FUD24" s="177"/>
      <c r="FUE24" s="177"/>
      <c r="FUF24" s="177"/>
      <c r="FUG24" s="177"/>
      <c r="FUH24" s="177"/>
      <c r="FUI24" s="177"/>
      <c r="FUJ24" s="177"/>
      <c r="FUK24" s="177"/>
      <c r="FUL24" s="177"/>
      <c r="FUM24" s="177"/>
      <c r="FUN24" s="177"/>
      <c r="FUO24" s="177"/>
      <c r="FUP24" s="177"/>
      <c r="FUQ24" s="177"/>
      <c r="FUR24" s="177"/>
      <c r="FUS24" s="177"/>
      <c r="FUT24" s="177"/>
      <c r="FUU24" s="177"/>
      <c r="FUV24" s="177"/>
      <c r="FUW24" s="177"/>
      <c r="FUX24" s="177"/>
      <c r="FUY24" s="177"/>
      <c r="FUZ24" s="177"/>
      <c r="FVA24" s="177"/>
      <c r="FVB24" s="177"/>
      <c r="FVC24" s="177"/>
      <c r="FVD24" s="177"/>
      <c r="FVE24" s="177"/>
      <c r="FVF24" s="177"/>
      <c r="FVG24" s="177"/>
      <c r="FVH24" s="177"/>
      <c r="FVI24" s="177"/>
      <c r="FVJ24" s="177"/>
      <c r="FVK24" s="177"/>
      <c r="FVL24" s="177"/>
      <c r="FVM24" s="177"/>
      <c r="FVN24" s="177"/>
      <c r="FVO24" s="177"/>
      <c r="FVP24" s="177"/>
      <c r="FVQ24" s="177"/>
      <c r="FVR24" s="177"/>
      <c r="FVS24" s="177"/>
      <c r="FVT24" s="177"/>
      <c r="FVU24" s="177"/>
      <c r="FVV24" s="177"/>
      <c r="FVW24" s="177"/>
      <c r="FVX24" s="177"/>
      <c r="FVY24" s="177"/>
      <c r="FVZ24" s="177"/>
      <c r="FWA24" s="177"/>
      <c r="FWB24" s="177"/>
      <c r="FWC24" s="177"/>
      <c r="FWD24" s="177"/>
      <c r="FWE24" s="177"/>
      <c r="FWF24" s="177"/>
      <c r="FWG24" s="177"/>
      <c r="FWH24" s="177"/>
      <c r="FWI24" s="177"/>
      <c r="FWJ24" s="177"/>
      <c r="FWK24" s="177"/>
      <c r="FWL24" s="177"/>
      <c r="FWM24" s="177"/>
      <c r="FWN24" s="177"/>
      <c r="FWO24" s="177"/>
      <c r="FWP24" s="177"/>
      <c r="FWQ24" s="177"/>
      <c r="FWR24" s="177"/>
      <c r="FWS24" s="177"/>
      <c r="FWT24" s="177"/>
      <c r="FWU24" s="177"/>
      <c r="FWV24" s="177"/>
      <c r="FWW24" s="177"/>
      <c r="FWX24" s="177"/>
      <c r="FWY24" s="177"/>
      <c r="FWZ24" s="177"/>
      <c r="FXA24" s="177"/>
      <c r="FXB24" s="177"/>
      <c r="FXC24" s="177"/>
      <c r="FXD24" s="177"/>
      <c r="FXE24" s="177"/>
      <c r="FXF24" s="177"/>
      <c r="FXG24" s="177"/>
      <c r="FXH24" s="177"/>
      <c r="FXI24" s="177"/>
      <c r="FXJ24" s="177"/>
      <c r="FXK24" s="177"/>
      <c r="FXL24" s="177"/>
      <c r="FXM24" s="177"/>
      <c r="FXN24" s="177"/>
      <c r="FXO24" s="177"/>
      <c r="FXP24" s="177"/>
      <c r="FXQ24" s="177"/>
      <c r="FXR24" s="177"/>
      <c r="FXS24" s="177"/>
      <c r="FXT24" s="177"/>
      <c r="FXU24" s="177"/>
      <c r="FXV24" s="177"/>
      <c r="FXW24" s="177"/>
      <c r="FXX24" s="177"/>
      <c r="FXY24" s="177"/>
      <c r="FXZ24" s="177"/>
      <c r="FYA24" s="177"/>
      <c r="FYB24" s="177"/>
      <c r="FYC24" s="177"/>
      <c r="FYD24" s="177"/>
      <c r="FYE24" s="177"/>
      <c r="FYF24" s="177"/>
      <c r="FYG24" s="177"/>
      <c r="FYH24" s="177"/>
      <c r="FYI24" s="177"/>
      <c r="FYJ24" s="177"/>
      <c r="FYK24" s="177"/>
      <c r="FYL24" s="177"/>
      <c r="FYM24" s="177"/>
      <c r="FYN24" s="177"/>
      <c r="FYO24" s="177"/>
      <c r="FYP24" s="177"/>
      <c r="FYQ24" s="177"/>
      <c r="FYR24" s="177"/>
      <c r="FYS24" s="177"/>
      <c r="FYT24" s="177"/>
      <c r="FYU24" s="177"/>
      <c r="FYV24" s="177"/>
      <c r="FYW24" s="177"/>
      <c r="FYX24" s="177"/>
      <c r="FYY24" s="177"/>
      <c r="FYZ24" s="177"/>
      <c r="FZA24" s="177"/>
      <c r="FZB24" s="177"/>
      <c r="FZC24" s="177"/>
      <c r="FZD24" s="177"/>
      <c r="FZE24" s="177"/>
      <c r="FZF24" s="177"/>
      <c r="FZG24" s="177"/>
      <c r="FZH24" s="177"/>
      <c r="FZI24" s="177"/>
      <c r="FZJ24" s="177"/>
      <c r="FZK24" s="177"/>
      <c r="FZL24" s="177"/>
      <c r="FZM24" s="177"/>
      <c r="FZN24" s="177"/>
      <c r="FZO24" s="177"/>
      <c r="FZP24" s="177"/>
      <c r="FZQ24" s="177"/>
      <c r="FZR24" s="177"/>
      <c r="FZS24" s="177"/>
      <c r="FZT24" s="177"/>
      <c r="FZU24" s="177"/>
      <c r="FZV24" s="177"/>
      <c r="FZW24" s="177"/>
      <c r="FZX24" s="177"/>
      <c r="FZY24" s="177"/>
      <c r="FZZ24" s="177"/>
      <c r="GAA24" s="177"/>
      <c r="GAB24" s="177"/>
      <c r="GAC24" s="177"/>
      <c r="GAD24" s="177"/>
      <c r="GAE24" s="177"/>
      <c r="GAF24" s="177"/>
      <c r="GAG24" s="177"/>
      <c r="GAH24" s="177"/>
      <c r="GAI24" s="177"/>
      <c r="GAJ24" s="177"/>
      <c r="GAK24" s="177"/>
      <c r="GAL24" s="177"/>
      <c r="GAM24" s="177"/>
      <c r="GAN24" s="177"/>
      <c r="GAO24" s="177"/>
      <c r="GAP24" s="177"/>
      <c r="GAQ24" s="177"/>
      <c r="GAR24" s="177"/>
      <c r="GAS24" s="177"/>
      <c r="GAT24" s="177"/>
      <c r="GAU24" s="177"/>
      <c r="GAV24" s="177"/>
      <c r="GAW24" s="177"/>
      <c r="GAX24" s="177"/>
      <c r="GAY24" s="177"/>
      <c r="GAZ24" s="177"/>
      <c r="GBA24" s="177"/>
      <c r="GBB24" s="177"/>
      <c r="GBC24" s="177"/>
      <c r="GBD24" s="177"/>
      <c r="GBE24" s="177"/>
      <c r="GBF24" s="177"/>
      <c r="GBG24" s="177"/>
      <c r="GBH24" s="177"/>
      <c r="GBI24" s="177"/>
      <c r="GBJ24" s="177"/>
      <c r="GBK24" s="177"/>
      <c r="GBL24" s="177"/>
      <c r="GBM24" s="177"/>
      <c r="GBN24" s="177"/>
      <c r="GBO24" s="177"/>
      <c r="GBP24" s="177"/>
      <c r="GBQ24" s="177"/>
      <c r="GBR24" s="177"/>
      <c r="GBS24" s="177"/>
      <c r="GBT24" s="177"/>
      <c r="GBU24" s="177"/>
      <c r="GBV24" s="177"/>
      <c r="GBW24" s="177"/>
      <c r="GBX24" s="177"/>
      <c r="GBY24" s="177"/>
      <c r="GBZ24" s="177"/>
      <c r="GCA24" s="177"/>
      <c r="GCB24" s="177"/>
      <c r="GCC24" s="177"/>
      <c r="GCD24" s="177"/>
      <c r="GCE24" s="177"/>
      <c r="GCF24" s="177"/>
      <c r="GCG24" s="177"/>
      <c r="GCH24" s="177"/>
      <c r="GCI24" s="177"/>
      <c r="GCJ24" s="177"/>
      <c r="GCK24" s="177"/>
      <c r="GCL24" s="177"/>
      <c r="GCM24" s="177"/>
      <c r="GCN24" s="177"/>
      <c r="GCO24" s="177"/>
      <c r="GCP24" s="177"/>
      <c r="GCQ24" s="177"/>
      <c r="GCR24" s="177"/>
      <c r="GCS24" s="177"/>
      <c r="GCT24" s="177"/>
      <c r="GCU24" s="177"/>
      <c r="GCV24" s="177"/>
      <c r="GCW24" s="177"/>
      <c r="GCX24" s="177"/>
      <c r="GCY24" s="177"/>
      <c r="GCZ24" s="177"/>
      <c r="GDA24" s="177"/>
      <c r="GDB24" s="177"/>
      <c r="GDC24" s="177"/>
      <c r="GDD24" s="177"/>
      <c r="GDE24" s="177"/>
      <c r="GDF24" s="177"/>
      <c r="GDG24" s="177"/>
      <c r="GDH24" s="177"/>
      <c r="GDI24" s="177"/>
      <c r="GDJ24" s="177"/>
      <c r="GDK24" s="177"/>
      <c r="GDL24" s="177"/>
      <c r="GDM24" s="177"/>
      <c r="GDN24" s="177"/>
      <c r="GDO24" s="177"/>
      <c r="GDP24" s="177"/>
      <c r="GDQ24" s="177"/>
      <c r="GDR24" s="177"/>
      <c r="GDS24" s="177"/>
      <c r="GDT24" s="177"/>
      <c r="GDU24" s="177"/>
      <c r="GDV24" s="177"/>
      <c r="GDW24" s="177"/>
      <c r="GDX24" s="177"/>
      <c r="GDY24" s="177"/>
      <c r="GDZ24" s="177"/>
      <c r="GEA24" s="177"/>
      <c r="GEB24" s="177"/>
      <c r="GEC24" s="177"/>
      <c r="GED24" s="177"/>
      <c r="GEE24" s="177"/>
      <c r="GEF24" s="177"/>
      <c r="GEG24" s="177"/>
      <c r="GEH24" s="177"/>
      <c r="GEI24" s="177"/>
      <c r="GEJ24" s="177"/>
      <c r="GEK24" s="177"/>
      <c r="GEL24" s="177"/>
      <c r="GEM24" s="177"/>
      <c r="GEN24" s="177"/>
      <c r="GEO24" s="177"/>
      <c r="GEP24" s="177"/>
      <c r="GEQ24" s="177"/>
      <c r="GER24" s="177"/>
      <c r="GES24" s="177"/>
      <c r="GET24" s="177"/>
      <c r="GEU24" s="177"/>
      <c r="GEV24" s="177"/>
      <c r="GEW24" s="177"/>
      <c r="GEX24" s="177"/>
      <c r="GEY24" s="177"/>
      <c r="GEZ24" s="177"/>
      <c r="GFA24" s="177"/>
      <c r="GFB24" s="177"/>
      <c r="GFC24" s="177"/>
      <c r="GFD24" s="177"/>
      <c r="GFE24" s="177"/>
      <c r="GFF24" s="177"/>
      <c r="GFG24" s="177"/>
      <c r="GFH24" s="177"/>
      <c r="GFI24" s="177"/>
      <c r="GFJ24" s="177"/>
      <c r="GFK24" s="177"/>
      <c r="GFL24" s="177"/>
      <c r="GFM24" s="177"/>
      <c r="GFN24" s="177"/>
      <c r="GFO24" s="177"/>
      <c r="GFP24" s="177"/>
      <c r="GFQ24" s="177"/>
      <c r="GFR24" s="177"/>
      <c r="GFS24" s="177"/>
      <c r="GFT24" s="177"/>
      <c r="GFU24" s="177"/>
      <c r="GFV24" s="177"/>
      <c r="GFW24" s="177"/>
      <c r="GFX24" s="177"/>
      <c r="GFY24" s="177"/>
      <c r="GFZ24" s="177"/>
      <c r="GGA24" s="177"/>
      <c r="GGB24" s="177"/>
      <c r="GGC24" s="177"/>
      <c r="GGD24" s="177"/>
      <c r="GGE24" s="177"/>
      <c r="GGF24" s="177"/>
      <c r="GGG24" s="177"/>
      <c r="GGH24" s="177"/>
      <c r="GGI24" s="177"/>
      <c r="GGJ24" s="177"/>
      <c r="GGK24" s="177"/>
      <c r="GGL24" s="177"/>
      <c r="GGM24" s="177"/>
      <c r="GGN24" s="177"/>
      <c r="GGO24" s="177"/>
      <c r="GGP24" s="177"/>
      <c r="GGQ24" s="177"/>
      <c r="GGR24" s="177"/>
      <c r="GGS24" s="177"/>
      <c r="GGT24" s="177"/>
      <c r="GGU24" s="177"/>
      <c r="GGV24" s="177"/>
      <c r="GGW24" s="177"/>
      <c r="GGX24" s="177"/>
      <c r="GGY24" s="177"/>
      <c r="GGZ24" s="177"/>
      <c r="GHA24" s="177"/>
      <c r="GHB24" s="177"/>
      <c r="GHC24" s="177"/>
      <c r="GHD24" s="177"/>
      <c r="GHE24" s="177"/>
      <c r="GHF24" s="177"/>
      <c r="GHG24" s="177"/>
      <c r="GHH24" s="177"/>
      <c r="GHI24" s="177"/>
      <c r="GHJ24" s="177"/>
      <c r="GHK24" s="177"/>
      <c r="GHL24" s="177"/>
      <c r="GHM24" s="177"/>
      <c r="GHN24" s="177"/>
      <c r="GHO24" s="177"/>
      <c r="GHP24" s="177"/>
      <c r="GHQ24" s="177"/>
      <c r="GHR24" s="177"/>
      <c r="GHS24" s="177"/>
      <c r="GHT24" s="177"/>
      <c r="GHU24" s="177"/>
      <c r="GHV24" s="177"/>
      <c r="GHW24" s="177"/>
      <c r="GHX24" s="177"/>
      <c r="GHY24" s="177"/>
      <c r="GHZ24" s="177"/>
      <c r="GIA24" s="177"/>
      <c r="GIB24" s="177"/>
      <c r="GIC24" s="177"/>
      <c r="GID24" s="177"/>
      <c r="GIE24" s="177"/>
      <c r="GIF24" s="177"/>
      <c r="GIG24" s="177"/>
      <c r="GIH24" s="177"/>
      <c r="GII24" s="177"/>
      <c r="GIJ24" s="177"/>
      <c r="GIK24" s="177"/>
      <c r="GIL24" s="177"/>
      <c r="GIM24" s="177"/>
      <c r="GIN24" s="177"/>
      <c r="GIO24" s="177"/>
      <c r="GIP24" s="177"/>
      <c r="GIQ24" s="177"/>
      <c r="GIR24" s="177"/>
      <c r="GIS24" s="177"/>
      <c r="GIT24" s="177"/>
      <c r="GIU24" s="177"/>
      <c r="GIV24" s="177"/>
      <c r="GIW24" s="177"/>
      <c r="GIX24" s="177"/>
      <c r="GIY24" s="177"/>
      <c r="GIZ24" s="177"/>
      <c r="GJA24" s="177"/>
      <c r="GJB24" s="177"/>
      <c r="GJC24" s="177"/>
      <c r="GJD24" s="177"/>
      <c r="GJE24" s="177"/>
      <c r="GJF24" s="177"/>
      <c r="GJG24" s="177"/>
      <c r="GJH24" s="177"/>
      <c r="GJI24" s="177"/>
      <c r="GJJ24" s="177"/>
      <c r="GJK24" s="177"/>
      <c r="GJL24" s="177"/>
      <c r="GJM24" s="177"/>
      <c r="GJN24" s="177"/>
      <c r="GJO24" s="177"/>
      <c r="GJP24" s="177"/>
      <c r="GJQ24" s="177"/>
      <c r="GJR24" s="177"/>
      <c r="GJS24" s="177"/>
      <c r="GJT24" s="177"/>
      <c r="GJU24" s="177"/>
      <c r="GJV24" s="177"/>
      <c r="GJW24" s="177"/>
      <c r="GJX24" s="177"/>
      <c r="GJY24" s="177"/>
      <c r="GJZ24" s="177"/>
      <c r="GKA24" s="177"/>
      <c r="GKB24" s="177"/>
      <c r="GKC24" s="177"/>
      <c r="GKD24" s="177"/>
      <c r="GKE24" s="177"/>
      <c r="GKF24" s="177"/>
      <c r="GKG24" s="177"/>
      <c r="GKH24" s="177"/>
      <c r="GKI24" s="177"/>
      <c r="GKJ24" s="177"/>
      <c r="GKK24" s="177"/>
      <c r="GKL24" s="177"/>
      <c r="GKM24" s="177"/>
      <c r="GKN24" s="177"/>
      <c r="GKO24" s="177"/>
      <c r="GKP24" s="177"/>
      <c r="GKQ24" s="177"/>
      <c r="GKR24" s="177"/>
      <c r="GKS24" s="177"/>
      <c r="GKT24" s="177"/>
      <c r="GKU24" s="177"/>
      <c r="GKV24" s="177"/>
      <c r="GKW24" s="177"/>
      <c r="GKX24" s="177"/>
      <c r="GKY24" s="177"/>
      <c r="GKZ24" s="177"/>
      <c r="GLA24" s="177"/>
      <c r="GLB24" s="177"/>
      <c r="GLC24" s="177"/>
      <c r="GLD24" s="177"/>
      <c r="GLE24" s="177"/>
      <c r="GLF24" s="177"/>
      <c r="GLG24" s="177"/>
      <c r="GLH24" s="177"/>
      <c r="GLI24" s="177"/>
      <c r="GLJ24" s="177"/>
      <c r="GLK24" s="177"/>
      <c r="GLL24" s="177"/>
      <c r="GLM24" s="177"/>
      <c r="GLN24" s="177"/>
      <c r="GLO24" s="177"/>
      <c r="GLP24" s="177"/>
      <c r="GLQ24" s="177"/>
      <c r="GLR24" s="177"/>
      <c r="GLS24" s="177"/>
      <c r="GLT24" s="177"/>
      <c r="GLU24" s="177"/>
      <c r="GLV24" s="177"/>
      <c r="GLW24" s="177"/>
      <c r="GLX24" s="177"/>
      <c r="GLY24" s="177"/>
      <c r="GLZ24" s="177"/>
      <c r="GMA24" s="177"/>
      <c r="GMB24" s="177"/>
      <c r="GMC24" s="177"/>
      <c r="GMD24" s="177"/>
      <c r="GME24" s="177"/>
      <c r="GMF24" s="177"/>
      <c r="GMG24" s="177"/>
      <c r="GMH24" s="177"/>
      <c r="GMI24" s="177"/>
      <c r="GMJ24" s="177"/>
      <c r="GMK24" s="177"/>
      <c r="GML24" s="177"/>
      <c r="GMM24" s="177"/>
      <c r="GMN24" s="177"/>
      <c r="GMO24" s="177"/>
      <c r="GMP24" s="177"/>
      <c r="GMQ24" s="177"/>
      <c r="GMR24" s="177"/>
      <c r="GMS24" s="177"/>
      <c r="GMT24" s="177"/>
      <c r="GMU24" s="177"/>
      <c r="GMV24" s="177"/>
      <c r="GMW24" s="177"/>
      <c r="GMX24" s="177"/>
      <c r="GMY24" s="177"/>
      <c r="GMZ24" s="177"/>
      <c r="GNA24" s="177"/>
      <c r="GNB24" s="177"/>
      <c r="GNC24" s="177"/>
      <c r="GND24" s="177"/>
      <c r="GNE24" s="177"/>
      <c r="GNF24" s="177"/>
      <c r="GNG24" s="177"/>
      <c r="GNH24" s="177"/>
      <c r="GNI24" s="177"/>
      <c r="GNJ24" s="177"/>
      <c r="GNK24" s="177"/>
      <c r="GNL24" s="177"/>
      <c r="GNM24" s="177"/>
      <c r="GNN24" s="177"/>
      <c r="GNO24" s="177"/>
      <c r="GNP24" s="177"/>
      <c r="GNQ24" s="177"/>
      <c r="GNR24" s="177"/>
      <c r="GNS24" s="177"/>
      <c r="GNT24" s="177"/>
      <c r="GNU24" s="177"/>
      <c r="GNV24" s="177"/>
      <c r="GNW24" s="177"/>
      <c r="GNX24" s="177"/>
      <c r="GNY24" s="177"/>
      <c r="GNZ24" s="177"/>
      <c r="GOA24" s="177"/>
      <c r="GOB24" s="177"/>
      <c r="GOC24" s="177"/>
      <c r="GOD24" s="177"/>
      <c r="GOE24" s="177"/>
      <c r="GOF24" s="177"/>
      <c r="GOG24" s="177"/>
      <c r="GOH24" s="177"/>
      <c r="GOI24" s="177"/>
      <c r="GOJ24" s="177"/>
      <c r="GOK24" s="177"/>
      <c r="GOL24" s="177"/>
      <c r="GOM24" s="177"/>
      <c r="GON24" s="177"/>
      <c r="GOO24" s="177"/>
      <c r="GOP24" s="177"/>
      <c r="GOQ24" s="177"/>
      <c r="GOR24" s="177"/>
      <c r="GOS24" s="177"/>
      <c r="GOT24" s="177"/>
      <c r="GOU24" s="177"/>
      <c r="GOV24" s="177"/>
      <c r="GOW24" s="177"/>
      <c r="GOX24" s="177"/>
      <c r="GOY24" s="177"/>
      <c r="GOZ24" s="177"/>
      <c r="GPA24" s="177"/>
      <c r="GPB24" s="177"/>
      <c r="GPC24" s="177"/>
      <c r="GPD24" s="177"/>
      <c r="GPE24" s="177"/>
      <c r="GPF24" s="177"/>
      <c r="GPG24" s="177"/>
      <c r="GPH24" s="177"/>
      <c r="GPI24" s="177"/>
      <c r="GPJ24" s="177"/>
      <c r="GPK24" s="177"/>
      <c r="GPL24" s="177"/>
      <c r="GPM24" s="177"/>
      <c r="GPN24" s="177"/>
      <c r="GPO24" s="177"/>
      <c r="GPP24" s="177"/>
      <c r="GPQ24" s="177"/>
      <c r="GPR24" s="177"/>
      <c r="GPS24" s="177"/>
      <c r="GPT24" s="177"/>
      <c r="GPU24" s="177"/>
      <c r="GPV24" s="177"/>
      <c r="GPW24" s="177"/>
      <c r="GPX24" s="177"/>
      <c r="GPY24" s="177"/>
      <c r="GPZ24" s="177"/>
      <c r="GQA24" s="177"/>
      <c r="GQB24" s="177"/>
      <c r="GQC24" s="177"/>
      <c r="GQD24" s="177"/>
      <c r="GQE24" s="177"/>
      <c r="GQF24" s="177"/>
      <c r="GQG24" s="177"/>
      <c r="GQH24" s="177"/>
      <c r="GQI24" s="177"/>
      <c r="GQJ24" s="177"/>
      <c r="GQK24" s="177"/>
      <c r="GQL24" s="177"/>
      <c r="GQM24" s="177"/>
      <c r="GQN24" s="177"/>
      <c r="GQO24" s="177"/>
      <c r="GQP24" s="177"/>
      <c r="GQQ24" s="177"/>
      <c r="GQR24" s="177"/>
      <c r="GQS24" s="177"/>
      <c r="GQT24" s="177"/>
      <c r="GQU24" s="177"/>
      <c r="GQV24" s="177"/>
      <c r="GQW24" s="177"/>
      <c r="GQX24" s="177"/>
      <c r="GQY24" s="177"/>
      <c r="GQZ24" s="177"/>
      <c r="GRA24" s="177"/>
      <c r="GRB24" s="177"/>
      <c r="GRC24" s="177"/>
      <c r="GRD24" s="177"/>
      <c r="GRE24" s="177"/>
      <c r="GRF24" s="177"/>
      <c r="GRG24" s="177"/>
      <c r="GRH24" s="177"/>
      <c r="GRI24" s="177"/>
      <c r="GRJ24" s="177"/>
      <c r="GRK24" s="177"/>
      <c r="GRL24" s="177"/>
      <c r="GRM24" s="177"/>
      <c r="GRN24" s="177"/>
      <c r="GRO24" s="177"/>
      <c r="GRP24" s="177"/>
      <c r="GRQ24" s="177"/>
      <c r="GRR24" s="177"/>
      <c r="GRS24" s="177"/>
      <c r="GRT24" s="177"/>
      <c r="GRU24" s="177"/>
      <c r="GRV24" s="177"/>
      <c r="GRW24" s="177"/>
      <c r="GRX24" s="177"/>
      <c r="GRY24" s="177"/>
      <c r="GRZ24" s="177"/>
      <c r="GSA24" s="177"/>
      <c r="GSB24" s="177"/>
      <c r="GSC24" s="177"/>
      <c r="GSD24" s="177"/>
      <c r="GSE24" s="177"/>
      <c r="GSF24" s="177"/>
      <c r="GSG24" s="177"/>
      <c r="GSH24" s="177"/>
      <c r="GSI24" s="177"/>
      <c r="GSJ24" s="177"/>
      <c r="GSK24" s="177"/>
      <c r="GSL24" s="177"/>
      <c r="GSM24" s="177"/>
      <c r="GSN24" s="177"/>
      <c r="GSO24" s="177"/>
      <c r="GSP24" s="177"/>
      <c r="GSQ24" s="177"/>
      <c r="GSR24" s="177"/>
      <c r="GSS24" s="177"/>
      <c r="GST24" s="177"/>
      <c r="GSU24" s="177"/>
      <c r="GSV24" s="177"/>
      <c r="GSW24" s="177"/>
      <c r="GSX24" s="177"/>
      <c r="GSY24" s="177"/>
      <c r="GSZ24" s="177"/>
      <c r="GTA24" s="177"/>
      <c r="GTB24" s="177"/>
      <c r="GTC24" s="177"/>
      <c r="GTD24" s="177"/>
      <c r="GTE24" s="177"/>
      <c r="GTF24" s="177"/>
      <c r="GTG24" s="177"/>
      <c r="GTH24" s="177"/>
      <c r="GTI24" s="177"/>
      <c r="GTJ24" s="177"/>
      <c r="GTK24" s="177"/>
      <c r="GTL24" s="177"/>
      <c r="GTM24" s="177"/>
      <c r="GTN24" s="177"/>
      <c r="GTO24" s="177"/>
      <c r="GTP24" s="177"/>
      <c r="GTQ24" s="177"/>
      <c r="GTR24" s="177"/>
      <c r="GTS24" s="177"/>
      <c r="GTT24" s="177"/>
      <c r="GTU24" s="177"/>
      <c r="GTV24" s="177"/>
      <c r="GTW24" s="177"/>
      <c r="GTX24" s="177"/>
      <c r="GTY24" s="177"/>
      <c r="GTZ24" s="177"/>
      <c r="GUA24" s="177"/>
      <c r="GUB24" s="177"/>
      <c r="GUC24" s="177"/>
      <c r="GUD24" s="177"/>
      <c r="GUE24" s="177"/>
      <c r="GUF24" s="177"/>
      <c r="GUG24" s="177"/>
      <c r="GUH24" s="177"/>
      <c r="GUI24" s="177"/>
      <c r="GUJ24" s="177"/>
      <c r="GUK24" s="177"/>
      <c r="GUL24" s="177"/>
      <c r="GUM24" s="177"/>
      <c r="GUN24" s="177"/>
      <c r="GUO24" s="177"/>
      <c r="GUP24" s="177"/>
      <c r="GUQ24" s="177"/>
      <c r="GUR24" s="177"/>
      <c r="GUS24" s="177"/>
      <c r="GUT24" s="177"/>
      <c r="GUU24" s="177"/>
      <c r="GUV24" s="177"/>
      <c r="GUW24" s="177"/>
      <c r="GUX24" s="177"/>
      <c r="GUY24" s="177"/>
      <c r="GUZ24" s="177"/>
      <c r="GVA24" s="177"/>
      <c r="GVB24" s="177"/>
      <c r="GVC24" s="177"/>
      <c r="GVD24" s="177"/>
      <c r="GVE24" s="177"/>
      <c r="GVF24" s="177"/>
      <c r="GVG24" s="177"/>
      <c r="GVH24" s="177"/>
      <c r="GVI24" s="177"/>
      <c r="GVJ24" s="177"/>
      <c r="GVK24" s="177"/>
      <c r="GVL24" s="177"/>
      <c r="GVM24" s="177"/>
      <c r="GVN24" s="177"/>
      <c r="GVO24" s="177"/>
      <c r="GVP24" s="177"/>
      <c r="GVQ24" s="177"/>
      <c r="GVR24" s="177"/>
      <c r="GVS24" s="177"/>
      <c r="GVT24" s="177"/>
      <c r="GVU24" s="177"/>
      <c r="GVV24" s="177"/>
      <c r="GVW24" s="177"/>
      <c r="GVX24" s="177"/>
      <c r="GVY24" s="177"/>
      <c r="GVZ24" s="177"/>
      <c r="GWA24" s="177"/>
      <c r="GWB24" s="177"/>
      <c r="GWC24" s="177"/>
      <c r="GWD24" s="177"/>
      <c r="GWE24" s="177"/>
      <c r="GWF24" s="177"/>
      <c r="GWG24" s="177"/>
      <c r="GWH24" s="177"/>
      <c r="GWI24" s="177"/>
      <c r="GWJ24" s="177"/>
      <c r="GWK24" s="177"/>
      <c r="GWL24" s="177"/>
      <c r="GWM24" s="177"/>
      <c r="GWN24" s="177"/>
      <c r="GWO24" s="177"/>
      <c r="GWP24" s="177"/>
      <c r="GWQ24" s="177"/>
      <c r="GWR24" s="177"/>
      <c r="GWS24" s="177"/>
      <c r="GWT24" s="177"/>
      <c r="GWU24" s="177"/>
      <c r="GWV24" s="177"/>
      <c r="GWW24" s="177"/>
      <c r="GWX24" s="177"/>
      <c r="GWY24" s="177"/>
      <c r="GWZ24" s="177"/>
      <c r="GXA24" s="177"/>
      <c r="GXB24" s="177"/>
      <c r="GXC24" s="177"/>
      <c r="GXD24" s="177"/>
      <c r="GXE24" s="177"/>
      <c r="GXF24" s="177"/>
      <c r="GXG24" s="177"/>
      <c r="GXH24" s="177"/>
      <c r="GXI24" s="177"/>
      <c r="GXJ24" s="177"/>
      <c r="GXK24" s="177"/>
      <c r="GXL24" s="177"/>
      <c r="GXM24" s="177"/>
      <c r="GXN24" s="177"/>
      <c r="GXO24" s="177"/>
      <c r="GXP24" s="177"/>
      <c r="GXQ24" s="177"/>
      <c r="GXR24" s="177"/>
      <c r="GXS24" s="177"/>
      <c r="GXT24" s="177"/>
      <c r="GXU24" s="177"/>
      <c r="GXV24" s="177"/>
      <c r="GXW24" s="177"/>
      <c r="GXX24" s="177"/>
      <c r="GXY24" s="177"/>
      <c r="GXZ24" s="177"/>
      <c r="GYA24" s="177"/>
      <c r="GYB24" s="177"/>
      <c r="GYC24" s="177"/>
      <c r="GYD24" s="177"/>
      <c r="GYE24" s="177"/>
      <c r="GYF24" s="177"/>
      <c r="GYG24" s="177"/>
      <c r="GYH24" s="177"/>
      <c r="GYI24" s="177"/>
      <c r="GYJ24" s="177"/>
      <c r="GYK24" s="177"/>
      <c r="GYL24" s="177"/>
      <c r="GYM24" s="177"/>
      <c r="GYN24" s="177"/>
      <c r="GYO24" s="177"/>
      <c r="GYP24" s="177"/>
      <c r="GYQ24" s="177"/>
      <c r="GYR24" s="177"/>
      <c r="GYS24" s="177"/>
      <c r="GYT24" s="177"/>
      <c r="GYU24" s="177"/>
      <c r="GYV24" s="177"/>
      <c r="GYW24" s="177"/>
      <c r="GYX24" s="177"/>
      <c r="GYY24" s="177"/>
      <c r="GYZ24" s="177"/>
      <c r="GZA24" s="177"/>
      <c r="GZB24" s="177"/>
      <c r="GZC24" s="177"/>
      <c r="GZD24" s="177"/>
      <c r="GZE24" s="177"/>
      <c r="GZF24" s="177"/>
      <c r="GZG24" s="177"/>
      <c r="GZH24" s="177"/>
      <c r="GZI24" s="177"/>
      <c r="GZJ24" s="177"/>
      <c r="GZK24" s="177"/>
      <c r="GZL24" s="177"/>
      <c r="GZM24" s="177"/>
      <c r="GZN24" s="177"/>
      <c r="GZO24" s="177"/>
      <c r="GZP24" s="177"/>
      <c r="GZQ24" s="177"/>
      <c r="GZR24" s="177"/>
      <c r="GZS24" s="177"/>
      <c r="GZT24" s="177"/>
      <c r="GZU24" s="177"/>
      <c r="GZV24" s="177"/>
      <c r="GZW24" s="177"/>
      <c r="GZX24" s="177"/>
      <c r="GZY24" s="177"/>
      <c r="GZZ24" s="177"/>
      <c r="HAA24" s="177"/>
      <c r="HAB24" s="177"/>
      <c r="HAC24" s="177"/>
      <c r="HAD24" s="177"/>
      <c r="HAE24" s="177"/>
      <c r="HAF24" s="177"/>
      <c r="HAG24" s="177"/>
      <c r="HAH24" s="177"/>
      <c r="HAI24" s="177"/>
      <c r="HAJ24" s="177"/>
      <c r="HAK24" s="177"/>
      <c r="HAL24" s="177"/>
      <c r="HAM24" s="177"/>
      <c r="HAN24" s="177"/>
      <c r="HAO24" s="177"/>
      <c r="HAP24" s="177"/>
      <c r="HAQ24" s="177"/>
      <c r="HAR24" s="177"/>
      <c r="HAS24" s="177"/>
      <c r="HAT24" s="177"/>
      <c r="HAU24" s="177"/>
      <c r="HAV24" s="177"/>
      <c r="HAW24" s="177"/>
      <c r="HAX24" s="177"/>
      <c r="HAY24" s="177"/>
      <c r="HAZ24" s="177"/>
      <c r="HBA24" s="177"/>
      <c r="HBB24" s="177"/>
      <c r="HBC24" s="177"/>
      <c r="HBD24" s="177"/>
      <c r="HBE24" s="177"/>
      <c r="HBF24" s="177"/>
      <c r="HBG24" s="177"/>
      <c r="HBH24" s="177"/>
      <c r="HBI24" s="177"/>
      <c r="HBJ24" s="177"/>
      <c r="HBK24" s="177"/>
      <c r="HBL24" s="177"/>
      <c r="HBM24" s="177"/>
      <c r="HBN24" s="177"/>
      <c r="HBO24" s="177"/>
      <c r="HBP24" s="177"/>
      <c r="HBQ24" s="177"/>
      <c r="HBR24" s="177"/>
      <c r="HBS24" s="177"/>
      <c r="HBT24" s="177"/>
      <c r="HBU24" s="177"/>
      <c r="HBV24" s="177"/>
      <c r="HBW24" s="177"/>
      <c r="HBX24" s="177"/>
      <c r="HBY24" s="177"/>
      <c r="HBZ24" s="177"/>
      <c r="HCA24" s="177"/>
      <c r="HCB24" s="177"/>
      <c r="HCC24" s="177"/>
      <c r="HCD24" s="177"/>
      <c r="HCE24" s="177"/>
      <c r="HCF24" s="177"/>
      <c r="HCG24" s="177"/>
      <c r="HCH24" s="177"/>
      <c r="HCI24" s="177"/>
      <c r="HCJ24" s="177"/>
      <c r="HCK24" s="177"/>
      <c r="HCL24" s="177"/>
      <c r="HCM24" s="177"/>
      <c r="HCN24" s="177"/>
      <c r="HCO24" s="177"/>
      <c r="HCP24" s="177"/>
      <c r="HCQ24" s="177"/>
      <c r="HCR24" s="177"/>
      <c r="HCS24" s="177"/>
      <c r="HCT24" s="177"/>
      <c r="HCU24" s="177"/>
      <c r="HCV24" s="177"/>
      <c r="HCW24" s="177"/>
      <c r="HCX24" s="177"/>
      <c r="HCY24" s="177"/>
      <c r="HCZ24" s="177"/>
      <c r="HDA24" s="177"/>
      <c r="HDB24" s="177"/>
      <c r="HDC24" s="177"/>
      <c r="HDD24" s="177"/>
      <c r="HDE24" s="177"/>
      <c r="HDF24" s="177"/>
      <c r="HDG24" s="177"/>
      <c r="HDH24" s="177"/>
      <c r="HDI24" s="177"/>
      <c r="HDJ24" s="177"/>
      <c r="HDK24" s="177"/>
      <c r="HDL24" s="177"/>
      <c r="HDM24" s="177"/>
      <c r="HDN24" s="177"/>
      <c r="HDO24" s="177"/>
      <c r="HDP24" s="177"/>
      <c r="HDQ24" s="177"/>
      <c r="HDR24" s="177"/>
      <c r="HDS24" s="177"/>
      <c r="HDT24" s="177"/>
      <c r="HDU24" s="177"/>
      <c r="HDV24" s="177"/>
      <c r="HDW24" s="177"/>
      <c r="HDX24" s="177"/>
      <c r="HDY24" s="177"/>
      <c r="HDZ24" s="177"/>
      <c r="HEA24" s="177"/>
      <c r="HEB24" s="177"/>
      <c r="HEC24" s="177"/>
      <c r="HED24" s="177"/>
      <c r="HEE24" s="177"/>
      <c r="HEF24" s="177"/>
      <c r="HEG24" s="177"/>
      <c r="HEH24" s="177"/>
      <c r="HEI24" s="177"/>
      <c r="HEJ24" s="177"/>
      <c r="HEK24" s="177"/>
      <c r="HEL24" s="177"/>
      <c r="HEM24" s="177"/>
      <c r="HEN24" s="177"/>
      <c r="HEO24" s="177"/>
      <c r="HEP24" s="177"/>
      <c r="HEQ24" s="177"/>
      <c r="HER24" s="177"/>
      <c r="HES24" s="177"/>
      <c r="HET24" s="177"/>
      <c r="HEU24" s="177"/>
      <c r="HEV24" s="177"/>
      <c r="HEW24" s="177"/>
      <c r="HEX24" s="177"/>
      <c r="HEY24" s="177"/>
      <c r="HEZ24" s="177"/>
      <c r="HFA24" s="177"/>
      <c r="HFB24" s="177"/>
      <c r="HFC24" s="177"/>
      <c r="HFD24" s="177"/>
      <c r="HFE24" s="177"/>
      <c r="HFF24" s="177"/>
      <c r="HFG24" s="177"/>
      <c r="HFH24" s="177"/>
      <c r="HFI24" s="177"/>
      <c r="HFJ24" s="177"/>
      <c r="HFK24" s="177"/>
      <c r="HFL24" s="177"/>
      <c r="HFM24" s="177"/>
      <c r="HFN24" s="177"/>
      <c r="HFO24" s="177"/>
      <c r="HFP24" s="177"/>
      <c r="HFQ24" s="177"/>
      <c r="HFR24" s="177"/>
      <c r="HFS24" s="177"/>
      <c r="HFT24" s="177"/>
      <c r="HFU24" s="177"/>
      <c r="HFV24" s="177"/>
      <c r="HFW24" s="177"/>
      <c r="HFX24" s="177"/>
      <c r="HFY24" s="177"/>
      <c r="HFZ24" s="177"/>
      <c r="HGA24" s="177"/>
      <c r="HGB24" s="177"/>
      <c r="HGC24" s="177"/>
      <c r="HGD24" s="177"/>
      <c r="HGE24" s="177"/>
      <c r="HGF24" s="177"/>
      <c r="HGG24" s="177"/>
      <c r="HGH24" s="177"/>
      <c r="HGI24" s="177"/>
      <c r="HGJ24" s="177"/>
      <c r="HGK24" s="177"/>
      <c r="HGL24" s="177"/>
      <c r="HGM24" s="177"/>
      <c r="HGN24" s="177"/>
      <c r="HGO24" s="177"/>
      <c r="HGP24" s="177"/>
      <c r="HGQ24" s="177"/>
      <c r="HGR24" s="177"/>
      <c r="HGS24" s="177"/>
      <c r="HGT24" s="177"/>
      <c r="HGU24" s="177"/>
      <c r="HGV24" s="177"/>
      <c r="HGW24" s="177"/>
      <c r="HGX24" s="177"/>
      <c r="HGY24" s="177"/>
      <c r="HGZ24" s="177"/>
      <c r="HHA24" s="177"/>
      <c r="HHB24" s="177"/>
      <c r="HHC24" s="177"/>
      <c r="HHD24" s="177"/>
      <c r="HHE24" s="177"/>
      <c r="HHF24" s="177"/>
      <c r="HHG24" s="177"/>
      <c r="HHH24" s="177"/>
      <c r="HHI24" s="177"/>
      <c r="HHJ24" s="177"/>
      <c r="HHK24" s="177"/>
      <c r="HHL24" s="177"/>
      <c r="HHM24" s="177"/>
      <c r="HHN24" s="177"/>
      <c r="HHO24" s="177"/>
      <c r="HHP24" s="177"/>
      <c r="HHQ24" s="177"/>
      <c r="HHR24" s="177"/>
      <c r="HHS24" s="177"/>
      <c r="HHT24" s="177"/>
      <c r="HHU24" s="177"/>
      <c r="HHV24" s="177"/>
      <c r="HHW24" s="177"/>
      <c r="HHX24" s="177"/>
      <c r="HHY24" s="177"/>
      <c r="HHZ24" s="177"/>
      <c r="HIA24" s="177"/>
      <c r="HIB24" s="177"/>
      <c r="HIC24" s="177"/>
      <c r="HID24" s="177"/>
      <c r="HIE24" s="177"/>
      <c r="HIF24" s="177"/>
      <c r="HIG24" s="177"/>
      <c r="HIH24" s="177"/>
      <c r="HII24" s="177"/>
      <c r="HIJ24" s="177"/>
      <c r="HIK24" s="177"/>
      <c r="HIL24" s="177"/>
      <c r="HIM24" s="177"/>
      <c r="HIN24" s="177"/>
      <c r="HIO24" s="177"/>
      <c r="HIP24" s="177"/>
      <c r="HIQ24" s="177"/>
      <c r="HIR24" s="177"/>
      <c r="HIS24" s="177"/>
      <c r="HIT24" s="177"/>
      <c r="HIU24" s="177"/>
      <c r="HIV24" s="177"/>
      <c r="HIW24" s="177"/>
      <c r="HIX24" s="177"/>
      <c r="HIY24" s="177"/>
      <c r="HIZ24" s="177"/>
      <c r="HJA24" s="177"/>
      <c r="HJB24" s="177"/>
      <c r="HJC24" s="177"/>
      <c r="HJD24" s="177"/>
      <c r="HJE24" s="177"/>
      <c r="HJF24" s="177"/>
      <c r="HJG24" s="177"/>
      <c r="HJH24" s="177"/>
      <c r="HJI24" s="177"/>
      <c r="HJJ24" s="177"/>
      <c r="HJK24" s="177"/>
      <c r="HJL24" s="177"/>
      <c r="HJM24" s="177"/>
      <c r="HJN24" s="177"/>
      <c r="HJO24" s="177"/>
      <c r="HJP24" s="177"/>
      <c r="HJQ24" s="177"/>
      <c r="HJR24" s="177"/>
      <c r="HJS24" s="177"/>
      <c r="HJT24" s="177"/>
      <c r="HJU24" s="177"/>
      <c r="HJV24" s="177"/>
      <c r="HJW24" s="177"/>
      <c r="HJX24" s="177"/>
      <c r="HJY24" s="177"/>
      <c r="HJZ24" s="177"/>
      <c r="HKA24" s="177"/>
      <c r="HKB24" s="177"/>
      <c r="HKC24" s="177"/>
      <c r="HKD24" s="177"/>
      <c r="HKE24" s="177"/>
      <c r="HKF24" s="177"/>
      <c r="HKG24" s="177"/>
      <c r="HKH24" s="177"/>
      <c r="HKI24" s="177"/>
      <c r="HKJ24" s="177"/>
      <c r="HKK24" s="177"/>
      <c r="HKL24" s="177"/>
      <c r="HKM24" s="177"/>
      <c r="HKN24" s="177"/>
      <c r="HKO24" s="177"/>
      <c r="HKP24" s="177"/>
      <c r="HKQ24" s="177"/>
      <c r="HKR24" s="177"/>
      <c r="HKS24" s="177"/>
      <c r="HKT24" s="177"/>
      <c r="HKU24" s="177"/>
      <c r="HKV24" s="177"/>
      <c r="HKW24" s="177"/>
      <c r="HKX24" s="177"/>
      <c r="HKY24" s="177"/>
      <c r="HKZ24" s="177"/>
      <c r="HLA24" s="177"/>
      <c r="HLB24" s="177"/>
      <c r="HLC24" s="177"/>
      <c r="HLD24" s="177"/>
      <c r="HLE24" s="177"/>
      <c r="HLF24" s="177"/>
      <c r="HLG24" s="177"/>
      <c r="HLH24" s="177"/>
      <c r="HLI24" s="177"/>
      <c r="HLJ24" s="177"/>
      <c r="HLK24" s="177"/>
      <c r="HLL24" s="177"/>
      <c r="HLM24" s="177"/>
      <c r="HLN24" s="177"/>
      <c r="HLO24" s="177"/>
      <c r="HLP24" s="177"/>
      <c r="HLQ24" s="177"/>
      <c r="HLR24" s="177"/>
      <c r="HLS24" s="177"/>
      <c r="HLT24" s="177"/>
      <c r="HLU24" s="177"/>
      <c r="HLV24" s="177"/>
      <c r="HLW24" s="177"/>
      <c r="HLX24" s="177"/>
      <c r="HLY24" s="177"/>
      <c r="HLZ24" s="177"/>
      <c r="HMA24" s="177"/>
      <c r="HMB24" s="177"/>
      <c r="HMC24" s="177"/>
      <c r="HMD24" s="177"/>
      <c r="HME24" s="177"/>
      <c r="HMF24" s="177"/>
      <c r="HMG24" s="177"/>
      <c r="HMH24" s="177"/>
      <c r="HMI24" s="177"/>
      <c r="HMJ24" s="177"/>
      <c r="HMK24" s="177"/>
      <c r="HML24" s="177"/>
      <c r="HMM24" s="177"/>
      <c r="HMN24" s="177"/>
      <c r="HMO24" s="177"/>
      <c r="HMP24" s="177"/>
      <c r="HMQ24" s="177"/>
      <c r="HMR24" s="177"/>
      <c r="HMS24" s="177"/>
      <c r="HMT24" s="177"/>
      <c r="HMU24" s="177"/>
      <c r="HMV24" s="177"/>
      <c r="HMW24" s="177"/>
      <c r="HMX24" s="177"/>
      <c r="HMY24" s="177"/>
      <c r="HMZ24" s="177"/>
      <c r="HNA24" s="177"/>
      <c r="HNB24" s="177"/>
      <c r="HNC24" s="177"/>
      <c r="HND24" s="177"/>
      <c r="HNE24" s="177"/>
      <c r="HNF24" s="177"/>
      <c r="HNG24" s="177"/>
      <c r="HNH24" s="177"/>
      <c r="HNI24" s="177"/>
      <c r="HNJ24" s="177"/>
      <c r="HNK24" s="177"/>
      <c r="HNL24" s="177"/>
      <c r="HNM24" s="177"/>
      <c r="HNN24" s="177"/>
      <c r="HNO24" s="177"/>
      <c r="HNP24" s="177"/>
      <c r="HNQ24" s="177"/>
      <c r="HNR24" s="177"/>
      <c r="HNS24" s="177"/>
      <c r="HNT24" s="177"/>
      <c r="HNU24" s="177"/>
      <c r="HNV24" s="177"/>
      <c r="HNW24" s="177"/>
      <c r="HNX24" s="177"/>
      <c r="HNY24" s="177"/>
      <c r="HNZ24" s="177"/>
      <c r="HOA24" s="177"/>
      <c r="HOB24" s="177"/>
      <c r="HOC24" s="177"/>
      <c r="HOD24" s="177"/>
      <c r="HOE24" s="177"/>
      <c r="HOF24" s="177"/>
      <c r="HOG24" s="177"/>
      <c r="HOH24" s="177"/>
      <c r="HOI24" s="177"/>
      <c r="HOJ24" s="177"/>
      <c r="HOK24" s="177"/>
      <c r="HOL24" s="177"/>
      <c r="HOM24" s="177"/>
      <c r="HON24" s="177"/>
      <c r="HOO24" s="177"/>
      <c r="HOP24" s="177"/>
      <c r="HOQ24" s="177"/>
      <c r="HOR24" s="177"/>
      <c r="HOS24" s="177"/>
      <c r="HOT24" s="177"/>
      <c r="HOU24" s="177"/>
      <c r="HOV24" s="177"/>
      <c r="HOW24" s="177"/>
      <c r="HOX24" s="177"/>
      <c r="HOY24" s="177"/>
      <c r="HOZ24" s="177"/>
      <c r="HPA24" s="177"/>
      <c r="HPB24" s="177"/>
      <c r="HPC24" s="177"/>
      <c r="HPD24" s="177"/>
      <c r="HPE24" s="177"/>
      <c r="HPF24" s="177"/>
      <c r="HPG24" s="177"/>
      <c r="HPH24" s="177"/>
      <c r="HPI24" s="177"/>
      <c r="HPJ24" s="177"/>
      <c r="HPK24" s="177"/>
      <c r="HPL24" s="177"/>
      <c r="HPM24" s="177"/>
      <c r="HPN24" s="177"/>
      <c r="HPO24" s="177"/>
      <c r="HPP24" s="177"/>
      <c r="HPQ24" s="177"/>
      <c r="HPR24" s="177"/>
      <c r="HPS24" s="177"/>
      <c r="HPT24" s="177"/>
      <c r="HPU24" s="177"/>
      <c r="HPV24" s="177"/>
      <c r="HPW24" s="177"/>
      <c r="HPX24" s="177"/>
      <c r="HPY24" s="177"/>
      <c r="HPZ24" s="177"/>
      <c r="HQA24" s="177"/>
      <c r="HQB24" s="177"/>
      <c r="HQC24" s="177"/>
      <c r="HQD24" s="177"/>
      <c r="HQE24" s="177"/>
      <c r="HQF24" s="177"/>
      <c r="HQG24" s="177"/>
      <c r="HQH24" s="177"/>
      <c r="HQI24" s="177"/>
      <c r="HQJ24" s="177"/>
      <c r="HQK24" s="177"/>
      <c r="HQL24" s="177"/>
      <c r="HQM24" s="177"/>
      <c r="HQN24" s="177"/>
      <c r="HQO24" s="177"/>
      <c r="HQP24" s="177"/>
      <c r="HQQ24" s="177"/>
      <c r="HQR24" s="177"/>
      <c r="HQS24" s="177"/>
      <c r="HQT24" s="177"/>
      <c r="HQU24" s="177"/>
      <c r="HQV24" s="177"/>
      <c r="HQW24" s="177"/>
      <c r="HQX24" s="177"/>
      <c r="HQY24" s="177"/>
      <c r="HQZ24" s="177"/>
      <c r="HRA24" s="177"/>
      <c r="HRB24" s="177"/>
      <c r="HRC24" s="177"/>
      <c r="HRD24" s="177"/>
      <c r="HRE24" s="177"/>
      <c r="HRF24" s="177"/>
      <c r="HRG24" s="177"/>
      <c r="HRH24" s="177"/>
      <c r="HRI24" s="177"/>
      <c r="HRJ24" s="177"/>
      <c r="HRK24" s="177"/>
      <c r="HRL24" s="177"/>
      <c r="HRM24" s="177"/>
      <c r="HRN24" s="177"/>
      <c r="HRO24" s="177"/>
      <c r="HRP24" s="177"/>
      <c r="HRQ24" s="177"/>
      <c r="HRR24" s="177"/>
      <c r="HRS24" s="177"/>
      <c r="HRT24" s="177"/>
      <c r="HRU24" s="177"/>
      <c r="HRV24" s="177"/>
      <c r="HRW24" s="177"/>
      <c r="HRX24" s="177"/>
      <c r="HRY24" s="177"/>
      <c r="HRZ24" s="177"/>
      <c r="HSA24" s="177"/>
      <c r="HSB24" s="177"/>
      <c r="HSC24" s="177"/>
      <c r="HSD24" s="177"/>
      <c r="HSE24" s="177"/>
      <c r="HSF24" s="177"/>
      <c r="HSG24" s="177"/>
      <c r="HSH24" s="177"/>
      <c r="HSI24" s="177"/>
      <c r="HSJ24" s="177"/>
      <c r="HSK24" s="177"/>
      <c r="HSL24" s="177"/>
      <c r="HSM24" s="177"/>
      <c r="HSN24" s="177"/>
      <c r="HSO24" s="177"/>
      <c r="HSP24" s="177"/>
      <c r="HSQ24" s="177"/>
      <c r="HSR24" s="177"/>
      <c r="HSS24" s="177"/>
      <c r="HST24" s="177"/>
      <c r="HSU24" s="177"/>
      <c r="HSV24" s="177"/>
      <c r="HSW24" s="177"/>
      <c r="HSX24" s="177"/>
      <c r="HSY24" s="177"/>
      <c r="HSZ24" s="177"/>
      <c r="HTA24" s="177"/>
      <c r="HTB24" s="177"/>
      <c r="HTC24" s="177"/>
      <c r="HTD24" s="177"/>
      <c r="HTE24" s="177"/>
      <c r="HTF24" s="177"/>
      <c r="HTG24" s="177"/>
      <c r="HTH24" s="177"/>
      <c r="HTI24" s="177"/>
      <c r="HTJ24" s="177"/>
      <c r="HTK24" s="177"/>
      <c r="HTL24" s="177"/>
      <c r="HTM24" s="177"/>
      <c r="HTN24" s="177"/>
      <c r="HTO24" s="177"/>
      <c r="HTP24" s="177"/>
      <c r="HTQ24" s="177"/>
      <c r="HTR24" s="177"/>
      <c r="HTS24" s="177"/>
      <c r="HTT24" s="177"/>
      <c r="HTU24" s="177"/>
      <c r="HTV24" s="177"/>
      <c r="HTW24" s="177"/>
      <c r="HTX24" s="177"/>
      <c r="HTY24" s="177"/>
      <c r="HTZ24" s="177"/>
      <c r="HUA24" s="177"/>
      <c r="HUB24" s="177"/>
      <c r="HUC24" s="177"/>
      <c r="HUD24" s="177"/>
      <c r="HUE24" s="177"/>
      <c r="HUF24" s="177"/>
      <c r="HUG24" s="177"/>
      <c r="HUH24" s="177"/>
      <c r="HUI24" s="177"/>
      <c r="HUJ24" s="177"/>
      <c r="HUK24" s="177"/>
      <c r="HUL24" s="177"/>
      <c r="HUM24" s="177"/>
      <c r="HUN24" s="177"/>
      <c r="HUO24" s="177"/>
      <c r="HUP24" s="177"/>
      <c r="HUQ24" s="177"/>
      <c r="HUR24" s="177"/>
      <c r="HUS24" s="177"/>
      <c r="HUT24" s="177"/>
      <c r="HUU24" s="177"/>
      <c r="HUV24" s="177"/>
      <c r="HUW24" s="177"/>
      <c r="HUX24" s="177"/>
      <c r="HUY24" s="177"/>
      <c r="HUZ24" s="177"/>
      <c r="HVA24" s="177"/>
      <c r="HVB24" s="177"/>
      <c r="HVC24" s="177"/>
      <c r="HVD24" s="177"/>
      <c r="HVE24" s="177"/>
      <c r="HVF24" s="177"/>
      <c r="HVG24" s="177"/>
      <c r="HVH24" s="177"/>
      <c r="HVI24" s="177"/>
      <c r="HVJ24" s="177"/>
      <c r="HVK24" s="177"/>
      <c r="HVL24" s="177"/>
      <c r="HVM24" s="177"/>
      <c r="HVN24" s="177"/>
      <c r="HVO24" s="177"/>
      <c r="HVP24" s="177"/>
      <c r="HVQ24" s="177"/>
      <c r="HVR24" s="177"/>
      <c r="HVS24" s="177"/>
      <c r="HVT24" s="177"/>
      <c r="HVU24" s="177"/>
      <c r="HVV24" s="177"/>
      <c r="HVW24" s="177"/>
      <c r="HVX24" s="177"/>
      <c r="HVY24" s="177"/>
      <c r="HVZ24" s="177"/>
      <c r="HWA24" s="177"/>
      <c r="HWB24" s="177"/>
      <c r="HWC24" s="177"/>
      <c r="HWD24" s="177"/>
      <c r="HWE24" s="177"/>
      <c r="HWF24" s="177"/>
      <c r="HWG24" s="177"/>
      <c r="HWH24" s="177"/>
      <c r="HWI24" s="177"/>
      <c r="HWJ24" s="177"/>
      <c r="HWK24" s="177"/>
      <c r="HWL24" s="177"/>
      <c r="HWM24" s="177"/>
      <c r="HWN24" s="177"/>
      <c r="HWO24" s="177"/>
      <c r="HWP24" s="177"/>
      <c r="HWQ24" s="177"/>
      <c r="HWR24" s="177"/>
      <c r="HWS24" s="177"/>
      <c r="HWT24" s="177"/>
      <c r="HWU24" s="177"/>
      <c r="HWV24" s="177"/>
      <c r="HWW24" s="177"/>
      <c r="HWX24" s="177"/>
      <c r="HWY24" s="177"/>
      <c r="HWZ24" s="177"/>
      <c r="HXA24" s="177"/>
      <c r="HXB24" s="177"/>
      <c r="HXC24" s="177"/>
      <c r="HXD24" s="177"/>
      <c r="HXE24" s="177"/>
      <c r="HXF24" s="177"/>
      <c r="HXG24" s="177"/>
      <c r="HXH24" s="177"/>
      <c r="HXI24" s="177"/>
      <c r="HXJ24" s="177"/>
      <c r="HXK24" s="177"/>
      <c r="HXL24" s="177"/>
      <c r="HXM24" s="177"/>
      <c r="HXN24" s="177"/>
      <c r="HXO24" s="177"/>
      <c r="HXP24" s="177"/>
      <c r="HXQ24" s="177"/>
      <c r="HXR24" s="177"/>
      <c r="HXS24" s="177"/>
      <c r="HXT24" s="177"/>
      <c r="HXU24" s="177"/>
      <c r="HXV24" s="177"/>
      <c r="HXW24" s="177"/>
      <c r="HXX24" s="177"/>
      <c r="HXY24" s="177"/>
      <c r="HXZ24" s="177"/>
      <c r="HYA24" s="177"/>
      <c r="HYB24" s="177"/>
      <c r="HYC24" s="177"/>
      <c r="HYD24" s="177"/>
      <c r="HYE24" s="177"/>
      <c r="HYF24" s="177"/>
      <c r="HYG24" s="177"/>
      <c r="HYH24" s="177"/>
      <c r="HYI24" s="177"/>
      <c r="HYJ24" s="177"/>
      <c r="HYK24" s="177"/>
      <c r="HYL24" s="177"/>
      <c r="HYM24" s="177"/>
      <c r="HYN24" s="177"/>
      <c r="HYO24" s="177"/>
      <c r="HYP24" s="177"/>
      <c r="HYQ24" s="177"/>
      <c r="HYR24" s="177"/>
      <c r="HYS24" s="177"/>
      <c r="HYT24" s="177"/>
      <c r="HYU24" s="177"/>
      <c r="HYV24" s="177"/>
      <c r="HYW24" s="177"/>
      <c r="HYX24" s="177"/>
      <c r="HYY24" s="177"/>
      <c r="HYZ24" s="177"/>
      <c r="HZA24" s="177"/>
      <c r="HZB24" s="177"/>
      <c r="HZC24" s="177"/>
      <c r="HZD24" s="177"/>
      <c r="HZE24" s="177"/>
      <c r="HZF24" s="177"/>
      <c r="HZG24" s="177"/>
      <c r="HZH24" s="177"/>
      <c r="HZI24" s="177"/>
      <c r="HZJ24" s="177"/>
      <c r="HZK24" s="177"/>
      <c r="HZL24" s="177"/>
      <c r="HZM24" s="177"/>
      <c r="HZN24" s="177"/>
      <c r="HZO24" s="177"/>
      <c r="HZP24" s="177"/>
      <c r="HZQ24" s="177"/>
      <c r="HZR24" s="177"/>
      <c r="HZS24" s="177"/>
      <c r="HZT24" s="177"/>
      <c r="HZU24" s="177"/>
      <c r="HZV24" s="177"/>
      <c r="HZW24" s="177"/>
      <c r="HZX24" s="177"/>
      <c r="HZY24" s="177"/>
      <c r="HZZ24" s="177"/>
      <c r="IAA24" s="177"/>
      <c r="IAB24" s="177"/>
      <c r="IAC24" s="177"/>
      <c r="IAD24" s="177"/>
      <c r="IAE24" s="177"/>
      <c r="IAF24" s="177"/>
      <c r="IAG24" s="177"/>
      <c r="IAH24" s="177"/>
      <c r="IAI24" s="177"/>
      <c r="IAJ24" s="177"/>
      <c r="IAK24" s="177"/>
      <c r="IAL24" s="177"/>
      <c r="IAM24" s="177"/>
      <c r="IAN24" s="177"/>
      <c r="IAO24" s="177"/>
      <c r="IAP24" s="177"/>
      <c r="IAQ24" s="177"/>
      <c r="IAR24" s="177"/>
      <c r="IAS24" s="177"/>
      <c r="IAT24" s="177"/>
      <c r="IAU24" s="177"/>
      <c r="IAV24" s="177"/>
      <c r="IAW24" s="177"/>
      <c r="IAX24" s="177"/>
      <c r="IAY24" s="177"/>
      <c r="IAZ24" s="177"/>
      <c r="IBA24" s="177"/>
      <c r="IBB24" s="177"/>
      <c r="IBC24" s="177"/>
      <c r="IBD24" s="177"/>
      <c r="IBE24" s="177"/>
      <c r="IBF24" s="177"/>
      <c r="IBG24" s="177"/>
      <c r="IBH24" s="177"/>
      <c r="IBI24" s="177"/>
      <c r="IBJ24" s="177"/>
      <c r="IBK24" s="177"/>
      <c r="IBL24" s="177"/>
      <c r="IBM24" s="177"/>
      <c r="IBN24" s="177"/>
      <c r="IBO24" s="177"/>
      <c r="IBP24" s="177"/>
      <c r="IBQ24" s="177"/>
      <c r="IBR24" s="177"/>
      <c r="IBS24" s="177"/>
      <c r="IBT24" s="177"/>
      <c r="IBU24" s="177"/>
      <c r="IBV24" s="177"/>
      <c r="IBW24" s="177"/>
      <c r="IBX24" s="177"/>
      <c r="IBY24" s="177"/>
      <c r="IBZ24" s="177"/>
      <c r="ICA24" s="177"/>
      <c r="ICB24" s="177"/>
      <c r="ICC24" s="177"/>
      <c r="ICD24" s="177"/>
      <c r="ICE24" s="177"/>
      <c r="ICF24" s="177"/>
      <c r="ICG24" s="177"/>
      <c r="ICH24" s="177"/>
      <c r="ICI24" s="177"/>
      <c r="ICJ24" s="177"/>
      <c r="ICK24" s="177"/>
      <c r="ICL24" s="177"/>
      <c r="ICM24" s="177"/>
      <c r="ICN24" s="177"/>
      <c r="ICO24" s="177"/>
      <c r="ICP24" s="177"/>
      <c r="ICQ24" s="177"/>
      <c r="ICR24" s="177"/>
      <c r="ICS24" s="177"/>
      <c r="ICT24" s="177"/>
      <c r="ICU24" s="177"/>
      <c r="ICV24" s="177"/>
      <c r="ICW24" s="177"/>
      <c r="ICX24" s="177"/>
      <c r="ICY24" s="177"/>
      <c r="ICZ24" s="177"/>
      <c r="IDA24" s="177"/>
      <c r="IDB24" s="177"/>
      <c r="IDC24" s="177"/>
      <c r="IDD24" s="177"/>
      <c r="IDE24" s="177"/>
      <c r="IDF24" s="177"/>
      <c r="IDG24" s="177"/>
      <c r="IDH24" s="177"/>
      <c r="IDI24" s="177"/>
      <c r="IDJ24" s="177"/>
      <c r="IDK24" s="177"/>
      <c r="IDL24" s="177"/>
      <c r="IDM24" s="177"/>
      <c r="IDN24" s="177"/>
      <c r="IDO24" s="177"/>
      <c r="IDP24" s="177"/>
      <c r="IDQ24" s="177"/>
      <c r="IDR24" s="177"/>
      <c r="IDS24" s="177"/>
      <c r="IDT24" s="177"/>
      <c r="IDU24" s="177"/>
      <c r="IDV24" s="177"/>
      <c r="IDW24" s="177"/>
      <c r="IDX24" s="177"/>
      <c r="IDY24" s="177"/>
      <c r="IDZ24" s="177"/>
      <c r="IEA24" s="177"/>
      <c r="IEB24" s="177"/>
      <c r="IEC24" s="177"/>
      <c r="IED24" s="177"/>
      <c r="IEE24" s="177"/>
      <c r="IEF24" s="177"/>
      <c r="IEG24" s="177"/>
      <c r="IEH24" s="177"/>
      <c r="IEI24" s="177"/>
      <c r="IEJ24" s="177"/>
      <c r="IEK24" s="177"/>
      <c r="IEL24" s="177"/>
      <c r="IEM24" s="177"/>
      <c r="IEN24" s="177"/>
      <c r="IEO24" s="177"/>
      <c r="IEP24" s="177"/>
      <c r="IEQ24" s="177"/>
      <c r="IER24" s="177"/>
      <c r="IES24" s="177"/>
      <c r="IET24" s="177"/>
      <c r="IEU24" s="177"/>
      <c r="IEV24" s="177"/>
      <c r="IEW24" s="177"/>
      <c r="IEX24" s="177"/>
      <c r="IEY24" s="177"/>
      <c r="IEZ24" s="177"/>
      <c r="IFA24" s="177"/>
      <c r="IFB24" s="177"/>
      <c r="IFC24" s="177"/>
      <c r="IFD24" s="177"/>
      <c r="IFE24" s="177"/>
      <c r="IFF24" s="177"/>
      <c r="IFG24" s="177"/>
      <c r="IFH24" s="177"/>
      <c r="IFI24" s="177"/>
      <c r="IFJ24" s="177"/>
      <c r="IFK24" s="177"/>
      <c r="IFL24" s="177"/>
      <c r="IFM24" s="177"/>
      <c r="IFN24" s="177"/>
      <c r="IFO24" s="177"/>
      <c r="IFP24" s="177"/>
      <c r="IFQ24" s="177"/>
      <c r="IFR24" s="177"/>
      <c r="IFS24" s="177"/>
      <c r="IFT24" s="177"/>
      <c r="IFU24" s="177"/>
      <c r="IFV24" s="177"/>
      <c r="IFW24" s="177"/>
      <c r="IFX24" s="177"/>
      <c r="IFY24" s="177"/>
      <c r="IFZ24" s="177"/>
      <c r="IGA24" s="177"/>
      <c r="IGB24" s="177"/>
      <c r="IGC24" s="177"/>
      <c r="IGD24" s="177"/>
      <c r="IGE24" s="177"/>
      <c r="IGF24" s="177"/>
      <c r="IGG24" s="177"/>
      <c r="IGH24" s="177"/>
      <c r="IGI24" s="177"/>
      <c r="IGJ24" s="177"/>
      <c r="IGK24" s="177"/>
      <c r="IGL24" s="177"/>
      <c r="IGM24" s="177"/>
      <c r="IGN24" s="177"/>
      <c r="IGO24" s="177"/>
      <c r="IGP24" s="177"/>
      <c r="IGQ24" s="177"/>
      <c r="IGR24" s="177"/>
      <c r="IGS24" s="177"/>
      <c r="IGT24" s="177"/>
      <c r="IGU24" s="177"/>
      <c r="IGV24" s="177"/>
      <c r="IGW24" s="177"/>
      <c r="IGX24" s="177"/>
      <c r="IGY24" s="177"/>
      <c r="IGZ24" s="177"/>
      <c r="IHA24" s="177"/>
      <c r="IHB24" s="177"/>
      <c r="IHC24" s="177"/>
      <c r="IHD24" s="177"/>
      <c r="IHE24" s="177"/>
      <c r="IHF24" s="177"/>
      <c r="IHG24" s="177"/>
      <c r="IHH24" s="177"/>
      <c r="IHI24" s="177"/>
      <c r="IHJ24" s="177"/>
      <c r="IHK24" s="177"/>
      <c r="IHL24" s="177"/>
      <c r="IHM24" s="177"/>
      <c r="IHN24" s="177"/>
      <c r="IHO24" s="177"/>
      <c r="IHP24" s="177"/>
      <c r="IHQ24" s="177"/>
      <c r="IHR24" s="177"/>
      <c r="IHS24" s="177"/>
      <c r="IHT24" s="177"/>
      <c r="IHU24" s="177"/>
      <c r="IHV24" s="177"/>
      <c r="IHW24" s="177"/>
      <c r="IHX24" s="177"/>
      <c r="IHY24" s="177"/>
      <c r="IHZ24" s="177"/>
      <c r="IIA24" s="177"/>
      <c r="IIB24" s="177"/>
      <c r="IIC24" s="177"/>
      <c r="IID24" s="177"/>
      <c r="IIE24" s="177"/>
      <c r="IIF24" s="177"/>
      <c r="IIG24" s="177"/>
      <c r="IIH24" s="177"/>
      <c r="III24" s="177"/>
      <c r="IIJ24" s="177"/>
      <c r="IIK24" s="177"/>
      <c r="IIL24" s="177"/>
      <c r="IIM24" s="177"/>
      <c r="IIN24" s="177"/>
      <c r="IIO24" s="177"/>
      <c r="IIP24" s="177"/>
      <c r="IIQ24" s="177"/>
      <c r="IIR24" s="177"/>
      <c r="IIS24" s="177"/>
      <c r="IIT24" s="177"/>
      <c r="IIU24" s="177"/>
      <c r="IIV24" s="177"/>
      <c r="IIW24" s="177"/>
      <c r="IIX24" s="177"/>
      <c r="IIY24" s="177"/>
      <c r="IIZ24" s="177"/>
      <c r="IJA24" s="177"/>
      <c r="IJB24" s="177"/>
      <c r="IJC24" s="177"/>
      <c r="IJD24" s="177"/>
      <c r="IJE24" s="177"/>
      <c r="IJF24" s="177"/>
      <c r="IJG24" s="177"/>
      <c r="IJH24" s="177"/>
      <c r="IJI24" s="177"/>
      <c r="IJJ24" s="177"/>
      <c r="IJK24" s="177"/>
      <c r="IJL24" s="177"/>
      <c r="IJM24" s="177"/>
      <c r="IJN24" s="177"/>
      <c r="IJO24" s="177"/>
      <c r="IJP24" s="177"/>
      <c r="IJQ24" s="177"/>
      <c r="IJR24" s="177"/>
      <c r="IJS24" s="177"/>
      <c r="IJT24" s="177"/>
      <c r="IJU24" s="177"/>
      <c r="IJV24" s="177"/>
      <c r="IJW24" s="177"/>
      <c r="IJX24" s="177"/>
      <c r="IJY24" s="177"/>
      <c r="IJZ24" s="177"/>
      <c r="IKA24" s="177"/>
      <c r="IKB24" s="177"/>
      <c r="IKC24" s="177"/>
      <c r="IKD24" s="177"/>
      <c r="IKE24" s="177"/>
      <c r="IKF24" s="177"/>
      <c r="IKG24" s="177"/>
      <c r="IKH24" s="177"/>
      <c r="IKI24" s="177"/>
      <c r="IKJ24" s="177"/>
      <c r="IKK24" s="177"/>
      <c r="IKL24" s="177"/>
      <c r="IKM24" s="177"/>
      <c r="IKN24" s="177"/>
      <c r="IKO24" s="177"/>
      <c r="IKP24" s="177"/>
      <c r="IKQ24" s="177"/>
      <c r="IKR24" s="177"/>
      <c r="IKS24" s="177"/>
      <c r="IKT24" s="177"/>
      <c r="IKU24" s="177"/>
      <c r="IKV24" s="177"/>
      <c r="IKW24" s="177"/>
      <c r="IKX24" s="177"/>
      <c r="IKY24" s="177"/>
      <c r="IKZ24" s="177"/>
      <c r="ILA24" s="177"/>
      <c r="ILB24" s="177"/>
      <c r="ILC24" s="177"/>
      <c r="ILD24" s="177"/>
      <c r="ILE24" s="177"/>
      <c r="ILF24" s="177"/>
      <c r="ILG24" s="177"/>
      <c r="ILH24" s="177"/>
      <c r="ILI24" s="177"/>
      <c r="ILJ24" s="177"/>
      <c r="ILK24" s="177"/>
      <c r="ILL24" s="177"/>
      <c r="ILM24" s="177"/>
      <c r="ILN24" s="177"/>
      <c r="ILO24" s="177"/>
      <c r="ILP24" s="177"/>
      <c r="ILQ24" s="177"/>
      <c r="ILR24" s="177"/>
      <c r="ILS24" s="177"/>
      <c r="ILT24" s="177"/>
      <c r="ILU24" s="177"/>
      <c r="ILV24" s="177"/>
      <c r="ILW24" s="177"/>
      <c r="ILX24" s="177"/>
      <c r="ILY24" s="177"/>
      <c r="ILZ24" s="177"/>
      <c r="IMA24" s="177"/>
      <c r="IMB24" s="177"/>
      <c r="IMC24" s="177"/>
      <c r="IMD24" s="177"/>
      <c r="IME24" s="177"/>
      <c r="IMF24" s="177"/>
      <c r="IMG24" s="177"/>
      <c r="IMH24" s="177"/>
      <c r="IMI24" s="177"/>
      <c r="IMJ24" s="177"/>
      <c r="IMK24" s="177"/>
      <c r="IML24" s="177"/>
      <c r="IMM24" s="177"/>
      <c r="IMN24" s="177"/>
      <c r="IMO24" s="177"/>
      <c r="IMP24" s="177"/>
      <c r="IMQ24" s="177"/>
      <c r="IMR24" s="177"/>
      <c r="IMS24" s="177"/>
      <c r="IMT24" s="177"/>
      <c r="IMU24" s="177"/>
      <c r="IMV24" s="177"/>
      <c r="IMW24" s="177"/>
      <c r="IMX24" s="177"/>
      <c r="IMY24" s="177"/>
      <c r="IMZ24" s="177"/>
      <c r="INA24" s="177"/>
      <c r="INB24" s="177"/>
      <c r="INC24" s="177"/>
      <c r="IND24" s="177"/>
      <c r="INE24" s="177"/>
      <c r="INF24" s="177"/>
      <c r="ING24" s="177"/>
      <c r="INH24" s="177"/>
      <c r="INI24" s="177"/>
      <c r="INJ24" s="177"/>
      <c r="INK24" s="177"/>
      <c r="INL24" s="177"/>
      <c r="INM24" s="177"/>
      <c r="INN24" s="177"/>
      <c r="INO24" s="177"/>
      <c r="INP24" s="177"/>
      <c r="INQ24" s="177"/>
      <c r="INR24" s="177"/>
      <c r="INS24" s="177"/>
      <c r="INT24" s="177"/>
      <c r="INU24" s="177"/>
      <c r="INV24" s="177"/>
      <c r="INW24" s="177"/>
      <c r="INX24" s="177"/>
      <c r="INY24" s="177"/>
      <c r="INZ24" s="177"/>
      <c r="IOA24" s="177"/>
      <c r="IOB24" s="177"/>
      <c r="IOC24" s="177"/>
      <c r="IOD24" s="177"/>
      <c r="IOE24" s="177"/>
      <c r="IOF24" s="177"/>
      <c r="IOG24" s="177"/>
      <c r="IOH24" s="177"/>
      <c r="IOI24" s="177"/>
      <c r="IOJ24" s="177"/>
      <c r="IOK24" s="177"/>
      <c r="IOL24" s="177"/>
      <c r="IOM24" s="177"/>
      <c r="ION24" s="177"/>
      <c r="IOO24" s="177"/>
      <c r="IOP24" s="177"/>
      <c r="IOQ24" s="177"/>
      <c r="IOR24" s="177"/>
      <c r="IOS24" s="177"/>
      <c r="IOT24" s="177"/>
      <c r="IOU24" s="177"/>
      <c r="IOV24" s="177"/>
      <c r="IOW24" s="177"/>
      <c r="IOX24" s="177"/>
      <c r="IOY24" s="177"/>
      <c r="IOZ24" s="177"/>
      <c r="IPA24" s="177"/>
      <c r="IPB24" s="177"/>
      <c r="IPC24" s="177"/>
      <c r="IPD24" s="177"/>
      <c r="IPE24" s="177"/>
      <c r="IPF24" s="177"/>
      <c r="IPG24" s="177"/>
      <c r="IPH24" s="177"/>
      <c r="IPI24" s="177"/>
      <c r="IPJ24" s="177"/>
      <c r="IPK24" s="177"/>
      <c r="IPL24" s="177"/>
      <c r="IPM24" s="177"/>
      <c r="IPN24" s="177"/>
      <c r="IPO24" s="177"/>
      <c r="IPP24" s="177"/>
      <c r="IPQ24" s="177"/>
      <c r="IPR24" s="177"/>
      <c r="IPS24" s="177"/>
      <c r="IPT24" s="177"/>
      <c r="IPU24" s="177"/>
      <c r="IPV24" s="177"/>
      <c r="IPW24" s="177"/>
      <c r="IPX24" s="177"/>
      <c r="IPY24" s="177"/>
      <c r="IPZ24" s="177"/>
      <c r="IQA24" s="177"/>
      <c r="IQB24" s="177"/>
      <c r="IQC24" s="177"/>
      <c r="IQD24" s="177"/>
      <c r="IQE24" s="177"/>
      <c r="IQF24" s="177"/>
      <c r="IQG24" s="177"/>
      <c r="IQH24" s="177"/>
      <c r="IQI24" s="177"/>
      <c r="IQJ24" s="177"/>
      <c r="IQK24" s="177"/>
      <c r="IQL24" s="177"/>
      <c r="IQM24" s="177"/>
      <c r="IQN24" s="177"/>
      <c r="IQO24" s="177"/>
      <c r="IQP24" s="177"/>
      <c r="IQQ24" s="177"/>
      <c r="IQR24" s="177"/>
      <c r="IQS24" s="177"/>
      <c r="IQT24" s="177"/>
      <c r="IQU24" s="177"/>
      <c r="IQV24" s="177"/>
      <c r="IQW24" s="177"/>
      <c r="IQX24" s="177"/>
      <c r="IQY24" s="177"/>
      <c r="IQZ24" s="177"/>
      <c r="IRA24" s="177"/>
      <c r="IRB24" s="177"/>
      <c r="IRC24" s="177"/>
      <c r="IRD24" s="177"/>
      <c r="IRE24" s="177"/>
      <c r="IRF24" s="177"/>
      <c r="IRG24" s="177"/>
      <c r="IRH24" s="177"/>
      <c r="IRI24" s="177"/>
      <c r="IRJ24" s="177"/>
      <c r="IRK24" s="177"/>
      <c r="IRL24" s="177"/>
      <c r="IRM24" s="177"/>
      <c r="IRN24" s="177"/>
      <c r="IRO24" s="177"/>
      <c r="IRP24" s="177"/>
      <c r="IRQ24" s="177"/>
      <c r="IRR24" s="177"/>
      <c r="IRS24" s="177"/>
      <c r="IRT24" s="177"/>
      <c r="IRU24" s="177"/>
      <c r="IRV24" s="177"/>
      <c r="IRW24" s="177"/>
      <c r="IRX24" s="177"/>
      <c r="IRY24" s="177"/>
      <c r="IRZ24" s="177"/>
      <c r="ISA24" s="177"/>
      <c r="ISB24" s="177"/>
      <c r="ISC24" s="177"/>
      <c r="ISD24" s="177"/>
      <c r="ISE24" s="177"/>
      <c r="ISF24" s="177"/>
      <c r="ISG24" s="177"/>
      <c r="ISH24" s="177"/>
      <c r="ISI24" s="177"/>
      <c r="ISJ24" s="177"/>
      <c r="ISK24" s="177"/>
      <c r="ISL24" s="177"/>
      <c r="ISM24" s="177"/>
      <c r="ISN24" s="177"/>
      <c r="ISO24" s="177"/>
      <c r="ISP24" s="177"/>
      <c r="ISQ24" s="177"/>
      <c r="ISR24" s="177"/>
      <c r="ISS24" s="177"/>
      <c r="IST24" s="177"/>
      <c r="ISU24" s="177"/>
      <c r="ISV24" s="177"/>
      <c r="ISW24" s="177"/>
      <c r="ISX24" s="177"/>
      <c r="ISY24" s="177"/>
      <c r="ISZ24" s="177"/>
      <c r="ITA24" s="177"/>
      <c r="ITB24" s="177"/>
      <c r="ITC24" s="177"/>
      <c r="ITD24" s="177"/>
      <c r="ITE24" s="177"/>
      <c r="ITF24" s="177"/>
      <c r="ITG24" s="177"/>
      <c r="ITH24" s="177"/>
      <c r="ITI24" s="177"/>
      <c r="ITJ24" s="177"/>
      <c r="ITK24" s="177"/>
      <c r="ITL24" s="177"/>
      <c r="ITM24" s="177"/>
      <c r="ITN24" s="177"/>
      <c r="ITO24" s="177"/>
      <c r="ITP24" s="177"/>
      <c r="ITQ24" s="177"/>
      <c r="ITR24" s="177"/>
      <c r="ITS24" s="177"/>
      <c r="ITT24" s="177"/>
      <c r="ITU24" s="177"/>
      <c r="ITV24" s="177"/>
      <c r="ITW24" s="177"/>
      <c r="ITX24" s="177"/>
      <c r="ITY24" s="177"/>
      <c r="ITZ24" s="177"/>
      <c r="IUA24" s="177"/>
      <c r="IUB24" s="177"/>
      <c r="IUC24" s="177"/>
      <c r="IUD24" s="177"/>
      <c r="IUE24" s="177"/>
      <c r="IUF24" s="177"/>
      <c r="IUG24" s="177"/>
      <c r="IUH24" s="177"/>
      <c r="IUI24" s="177"/>
      <c r="IUJ24" s="177"/>
      <c r="IUK24" s="177"/>
      <c r="IUL24" s="177"/>
      <c r="IUM24" s="177"/>
      <c r="IUN24" s="177"/>
      <c r="IUO24" s="177"/>
      <c r="IUP24" s="177"/>
      <c r="IUQ24" s="177"/>
      <c r="IUR24" s="177"/>
      <c r="IUS24" s="177"/>
      <c r="IUT24" s="177"/>
      <c r="IUU24" s="177"/>
      <c r="IUV24" s="177"/>
      <c r="IUW24" s="177"/>
      <c r="IUX24" s="177"/>
      <c r="IUY24" s="177"/>
      <c r="IUZ24" s="177"/>
      <c r="IVA24" s="177"/>
      <c r="IVB24" s="177"/>
      <c r="IVC24" s="177"/>
      <c r="IVD24" s="177"/>
      <c r="IVE24" s="177"/>
      <c r="IVF24" s="177"/>
      <c r="IVG24" s="177"/>
      <c r="IVH24" s="177"/>
      <c r="IVI24" s="177"/>
      <c r="IVJ24" s="177"/>
      <c r="IVK24" s="177"/>
      <c r="IVL24" s="177"/>
      <c r="IVM24" s="177"/>
      <c r="IVN24" s="177"/>
      <c r="IVO24" s="177"/>
      <c r="IVP24" s="177"/>
      <c r="IVQ24" s="177"/>
      <c r="IVR24" s="177"/>
      <c r="IVS24" s="177"/>
      <c r="IVT24" s="177"/>
      <c r="IVU24" s="177"/>
      <c r="IVV24" s="177"/>
      <c r="IVW24" s="177"/>
      <c r="IVX24" s="177"/>
      <c r="IVY24" s="177"/>
      <c r="IVZ24" s="177"/>
      <c r="IWA24" s="177"/>
      <c r="IWB24" s="177"/>
      <c r="IWC24" s="177"/>
      <c r="IWD24" s="177"/>
      <c r="IWE24" s="177"/>
      <c r="IWF24" s="177"/>
      <c r="IWG24" s="177"/>
      <c r="IWH24" s="177"/>
      <c r="IWI24" s="177"/>
      <c r="IWJ24" s="177"/>
      <c r="IWK24" s="177"/>
      <c r="IWL24" s="177"/>
      <c r="IWM24" s="177"/>
      <c r="IWN24" s="177"/>
      <c r="IWO24" s="177"/>
      <c r="IWP24" s="177"/>
      <c r="IWQ24" s="177"/>
      <c r="IWR24" s="177"/>
      <c r="IWS24" s="177"/>
      <c r="IWT24" s="177"/>
      <c r="IWU24" s="177"/>
      <c r="IWV24" s="177"/>
      <c r="IWW24" s="177"/>
      <c r="IWX24" s="177"/>
      <c r="IWY24" s="177"/>
      <c r="IWZ24" s="177"/>
      <c r="IXA24" s="177"/>
      <c r="IXB24" s="177"/>
      <c r="IXC24" s="177"/>
      <c r="IXD24" s="177"/>
      <c r="IXE24" s="177"/>
      <c r="IXF24" s="177"/>
      <c r="IXG24" s="177"/>
      <c r="IXH24" s="177"/>
      <c r="IXI24" s="177"/>
      <c r="IXJ24" s="177"/>
      <c r="IXK24" s="177"/>
      <c r="IXL24" s="177"/>
      <c r="IXM24" s="177"/>
      <c r="IXN24" s="177"/>
      <c r="IXO24" s="177"/>
      <c r="IXP24" s="177"/>
      <c r="IXQ24" s="177"/>
      <c r="IXR24" s="177"/>
      <c r="IXS24" s="177"/>
      <c r="IXT24" s="177"/>
      <c r="IXU24" s="177"/>
      <c r="IXV24" s="177"/>
      <c r="IXW24" s="177"/>
      <c r="IXX24" s="177"/>
      <c r="IXY24" s="177"/>
      <c r="IXZ24" s="177"/>
      <c r="IYA24" s="177"/>
      <c r="IYB24" s="177"/>
      <c r="IYC24" s="177"/>
      <c r="IYD24" s="177"/>
      <c r="IYE24" s="177"/>
      <c r="IYF24" s="177"/>
      <c r="IYG24" s="177"/>
      <c r="IYH24" s="177"/>
      <c r="IYI24" s="177"/>
      <c r="IYJ24" s="177"/>
      <c r="IYK24" s="177"/>
      <c r="IYL24" s="177"/>
      <c r="IYM24" s="177"/>
      <c r="IYN24" s="177"/>
      <c r="IYO24" s="177"/>
      <c r="IYP24" s="177"/>
      <c r="IYQ24" s="177"/>
      <c r="IYR24" s="177"/>
      <c r="IYS24" s="177"/>
      <c r="IYT24" s="177"/>
      <c r="IYU24" s="177"/>
      <c r="IYV24" s="177"/>
      <c r="IYW24" s="177"/>
      <c r="IYX24" s="177"/>
      <c r="IYY24" s="177"/>
      <c r="IYZ24" s="177"/>
      <c r="IZA24" s="177"/>
      <c r="IZB24" s="177"/>
      <c r="IZC24" s="177"/>
      <c r="IZD24" s="177"/>
      <c r="IZE24" s="177"/>
      <c r="IZF24" s="177"/>
      <c r="IZG24" s="177"/>
      <c r="IZH24" s="177"/>
      <c r="IZI24" s="177"/>
      <c r="IZJ24" s="177"/>
      <c r="IZK24" s="177"/>
      <c r="IZL24" s="177"/>
      <c r="IZM24" s="177"/>
      <c r="IZN24" s="177"/>
      <c r="IZO24" s="177"/>
      <c r="IZP24" s="177"/>
      <c r="IZQ24" s="177"/>
      <c r="IZR24" s="177"/>
      <c r="IZS24" s="177"/>
      <c r="IZT24" s="177"/>
      <c r="IZU24" s="177"/>
      <c r="IZV24" s="177"/>
      <c r="IZW24" s="177"/>
      <c r="IZX24" s="177"/>
      <c r="IZY24" s="177"/>
      <c r="IZZ24" s="177"/>
      <c r="JAA24" s="177"/>
      <c r="JAB24" s="177"/>
      <c r="JAC24" s="177"/>
      <c r="JAD24" s="177"/>
      <c r="JAE24" s="177"/>
      <c r="JAF24" s="177"/>
      <c r="JAG24" s="177"/>
      <c r="JAH24" s="177"/>
      <c r="JAI24" s="177"/>
      <c r="JAJ24" s="177"/>
      <c r="JAK24" s="177"/>
      <c r="JAL24" s="177"/>
      <c r="JAM24" s="177"/>
      <c r="JAN24" s="177"/>
      <c r="JAO24" s="177"/>
      <c r="JAP24" s="177"/>
      <c r="JAQ24" s="177"/>
      <c r="JAR24" s="177"/>
      <c r="JAS24" s="177"/>
      <c r="JAT24" s="177"/>
      <c r="JAU24" s="177"/>
      <c r="JAV24" s="177"/>
      <c r="JAW24" s="177"/>
      <c r="JAX24" s="177"/>
      <c r="JAY24" s="177"/>
      <c r="JAZ24" s="177"/>
      <c r="JBA24" s="177"/>
      <c r="JBB24" s="177"/>
      <c r="JBC24" s="177"/>
      <c r="JBD24" s="177"/>
      <c r="JBE24" s="177"/>
      <c r="JBF24" s="177"/>
      <c r="JBG24" s="177"/>
      <c r="JBH24" s="177"/>
      <c r="JBI24" s="177"/>
      <c r="JBJ24" s="177"/>
      <c r="JBK24" s="177"/>
      <c r="JBL24" s="177"/>
      <c r="JBM24" s="177"/>
      <c r="JBN24" s="177"/>
      <c r="JBO24" s="177"/>
      <c r="JBP24" s="177"/>
      <c r="JBQ24" s="177"/>
      <c r="JBR24" s="177"/>
      <c r="JBS24" s="177"/>
      <c r="JBT24" s="177"/>
      <c r="JBU24" s="177"/>
      <c r="JBV24" s="177"/>
      <c r="JBW24" s="177"/>
      <c r="JBX24" s="177"/>
      <c r="JBY24" s="177"/>
      <c r="JBZ24" s="177"/>
      <c r="JCA24" s="177"/>
      <c r="JCB24" s="177"/>
      <c r="JCC24" s="177"/>
      <c r="JCD24" s="177"/>
      <c r="JCE24" s="177"/>
      <c r="JCF24" s="177"/>
      <c r="JCG24" s="177"/>
      <c r="JCH24" s="177"/>
      <c r="JCI24" s="177"/>
      <c r="JCJ24" s="177"/>
      <c r="JCK24" s="177"/>
      <c r="JCL24" s="177"/>
      <c r="JCM24" s="177"/>
      <c r="JCN24" s="177"/>
      <c r="JCO24" s="177"/>
      <c r="JCP24" s="177"/>
      <c r="JCQ24" s="177"/>
      <c r="JCR24" s="177"/>
      <c r="JCS24" s="177"/>
      <c r="JCT24" s="177"/>
      <c r="JCU24" s="177"/>
      <c r="JCV24" s="177"/>
      <c r="JCW24" s="177"/>
      <c r="JCX24" s="177"/>
      <c r="JCY24" s="177"/>
      <c r="JCZ24" s="177"/>
      <c r="JDA24" s="177"/>
      <c r="JDB24" s="177"/>
      <c r="JDC24" s="177"/>
      <c r="JDD24" s="177"/>
      <c r="JDE24" s="177"/>
      <c r="JDF24" s="177"/>
      <c r="JDG24" s="177"/>
      <c r="JDH24" s="177"/>
      <c r="JDI24" s="177"/>
      <c r="JDJ24" s="177"/>
      <c r="JDK24" s="177"/>
      <c r="JDL24" s="177"/>
      <c r="JDM24" s="177"/>
      <c r="JDN24" s="177"/>
      <c r="JDO24" s="177"/>
      <c r="JDP24" s="177"/>
      <c r="JDQ24" s="177"/>
      <c r="JDR24" s="177"/>
      <c r="JDS24" s="177"/>
      <c r="JDT24" s="177"/>
      <c r="JDU24" s="177"/>
      <c r="JDV24" s="177"/>
      <c r="JDW24" s="177"/>
      <c r="JDX24" s="177"/>
      <c r="JDY24" s="177"/>
      <c r="JDZ24" s="177"/>
      <c r="JEA24" s="177"/>
      <c r="JEB24" s="177"/>
      <c r="JEC24" s="177"/>
      <c r="JED24" s="177"/>
      <c r="JEE24" s="177"/>
      <c r="JEF24" s="177"/>
      <c r="JEG24" s="177"/>
      <c r="JEH24" s="177"/>
      <c r="JEI24" s="177"/>
      <c r="JEJ24" s="177"/>
      <c r="JEK24" s="177"/>
      <c r="JEL24" s="177"/>
      <c r="JEM24" s="177"/>
      <c r="JEN24" s="177"/>
      <c r="JEO24" s="177"/>
      <c r="JEP24" s="177"/>
      <c r="JEQ24" s="177"/>
      <c r="JER24" s="177"/>
      <c r="JES24" s="177"/>
      <c r="JET24" s="177"/>
      <c r="JEU24" s="177"/>
      <c r="JEV24" s="177"/>
      <c r="JEW24" s="177"/>
      <c r="JEX24" s="177"/>
      <c r="JEY24" s="177"/>
      <c r="JEZ24" s="177"/>
      <c r="JFA24" s="177"/>
      <c r="JFB24" s="177"/>
      <c r="JFC24" s="177"/>
      <c r="JFD24" s="177"/>
      <c r="JFE24" s="177"/>
      <c r="JFF24" s="177"/>
      <c r="JFG24" s="177"/>
      <c r="JFH24" s="177"/>
      <c r="JFI24" s="177"/>
      <c r="JFJ24" s="177"/>
      <c r="JFK24" s="177"/>
      <c r="JFL24" s="177"/>
      <c r="JFM24" s="177"/>
      <c r="JFN24" s="177"/>
      <c r="JFO24" s="177"/>
      <c r="JFP24" s="177"/>
      <c r="JFQ24" s="177"/>
      <c r="JFR24" s="177"/>
      <c r="JFS24" s="177"/>
      <c r="JFT24" s="177"/>
      <c r="JFU24" s="177"/>
      <c r="JFV24" s="177"/>
      <c r="JFW24" s="177"/>
      <c r="JFX24" s="177"/>
      <c r="JFY24" s="177"/>
      <c r="JFZ24" s="177"/>
      <c r="JGA24" s="177"/>
      <c r="JGB24" s="177"/>
      <c r="JGC24" s="177"/>
      <c r="JGD24" s="177"/>
      <c r="JGE24" s="177"/>
      <c r="JGF24" s="177"/>
      <c r="JGG24" s="177"/>
      <c r="JGH24" s="177"/>
      <c r="JGI24" s="177"/>
      <c r="JGJ24" s="177"/>
      <c r="JGK24" s="177"/>
      <c r="JGL24" s="177"/>
      <c r="JGM24" s="177"/>
      <c r="JGN24" s="177"/>
      <c r="JGO24" s="177"/>
      <c r="JGP24" s="177"/>
      <c r="JGQ24" s="177"/>
      <c r="JGR24" s="177"/>
      <c r="JGS24" s="177"/>
      <c r="JGT24" s="177"/>
      <c r="JGU24" s="177"/>
      <c r="JGV24" s="177"/>
      <c r="JGW24" s="177"/>
      <c r="JGX24" s="177"/>
      <c r="JGY24" s="177"/>
      <c r="JGZ24" s="177"/>
      <c r="JHA24" s="177"/>
      <c r="JHB24" s="177"/>
      <c r="JHC24" s="177"/>
      <c r="JHD24" s="177"/>
      <c r="JHE24" s="177"/>
      <c r="JHF24" s="177"/>
      <c r="JHG24" s="177"/>
      <c r="JHH24" s="177"/>
      <c r="JHI24" s="177"/>
      <c r="JHJ24" s="177"/>
      <c r="JHK24" s="177"/>
      <c r="JHL24" s="177"/>
      <c r="JHM24" s="177"/>
      <c r="JHN24" s="177"/>
      <c r="JHO24" s="177"/>
      <c r="JHP24" s="177"/>
      <c r="JHQ24" s="177"/>
      <c r="JHR24" s="177"/>
      <c r="JHS24" s="177"/>
      <c r="JHT24" s="177"/>
      <c r="JHU24" s="177"/>
      <c r="JHV24" s="177"/>
      <c r="JHW24" s="177"/>
      <c r="JHX24" s="177"/>
      <c r="JHY24" s="177"/>
      <c r="JHZ24" s="177"/>
      <c r="JIA24" s="177"/>
      <c r="JIB24" s="177"/>
      <c r="JIC24" s="177"/>
      <c r="JID24" s="177"/>
      <c r="JIE24" s="177"/>
      <c r="JIF24" s="177"/>
      <c r="JIG24" s="177"/>
      <c r="JIH24" s="177"/>
      <c r="JII24" s="177"/>
      <c r="JIJ24" s="177"/>
      <c r="JIK24" s="177"/>
      <c r="JIL24" s="177"/>
      <c r="JIM24" s="177"/>
      <c r="JIN24" s="177"/>
      <c r="JIO24" s="177"/>
      <c r="JIP24" s="177"/>
      <c r="JIQ24" s="177"/>
      <c r="JIR24" s="177"/>
      <c r="JIS24" s="177"/>
      <c r="JIT24" s="177"/>
      <c r="JIU24" s="177"/>
      <c r="JIV24" s="177"/>
      <c r="JIW24" s="177"/>
      <c r="JIX24" s="177"/>
      <c r="JIY24" s="177"/>
      <c r="JIZ24" s="177"/>
      <c r="JJA24" s="177"/>
      <c r="JJB24" s="177"/>
      <c r="JJC24" s="177"/>
      <c r="JJD24" s="177"/>
      <c r="JJE24" s="177"/>
      <c r="JJF24" s="177"/>
      <c r="JJG24" s="177"/>
      <c r="JJH24" s="177"/>
      <c r="JJI24" s="177"/>
      <c r="JJJ24" s="177"/>
      <c r="JJK24" s="177"/>
      <c r="JJL24" s="177"/>
      <c r="JJM24" s="177"/>
      <c r="JJN24" s="177"/>
      <c r="JJO24" s="177"/>
      <c r="JJP24" s="177"/>
      <c r="JJQ24" s="177"/>
      <c r="JJR24" s="177"/>
      <c r="JJS24" s="177"/>
      <c r="JJT24" s="177"/>
      <c r="JJU24" s="177"/>
      <c r="JJV24" s="177"/>
      <c r="JJW24" s="177"/>
      <c r="JJX24" s="177"/>
      <c r="JJY24" s="177"/>
      <c r="JJZ24" s="177"/>
      <c r="JKA24" s="177"/>
      <c r="JKB24" s="177"/>
      <c r="JKC24" s="177"/>
      <c r="JKD24" s="177"/>
      <c r="JKE24" s="177"/>
      <c r="JKF24" s="177"/>
      <c r="JKG24" s="177"/>
      <c r="JKH24" s="177"/>
      <c r="JKI24" s="177"/>
      <c r="JKJ24" s="177"/>
      <c r="JKK24" s="177"/>
      <c r="JKL24" s="177"/>
      <c r="JKM24" s="177"/>
      <c r="JKN24" s="177"/>
      <c r="JKO24" s="177"/>
      <c r="JKP24" s="177"/>
      <c r="JKQ24" s="177"/>
      <c r="JKR24" s="177"/>
      <c r="JKS24" s="177"/>
      <c r="JKT24" s="177"/>
      <c r="JKU24" s="177"/>
      <c r="JKV24" s="177"/>
      <c r="JKW24" s="177"/>
      <c r="JKX24" s="177"/>
      <c r="JKY24" s="177"/>
      <c r="JKZ24" s="177"/>
      <c r="JLA24" s="177"/>
      <c r="JLB24" s="177"/>
      <c r="JLC24" s="177"/>
      <c r="JLD24" s="177"/>
      <c r="JLE24" s="177"/>
      <c r="JLF24" s="177"/>
      <c r="JLG24" s="177"/>
      <c r="JLH24" s="177"/>
      <c r="JLI24" s="177"/>
      <c r="JLJ24" s="177"/>
      <c r="JLK24" s="177"/>
      <c r="JLL24" s="177"/>
      <c r="JLM24" s="177"/>
      <c r="JLN24" s="177"/>
      <c r="JLO24" s="177"/>
      <c r="JLP24" s="177"/>
      <c r="JLQ24" s="177"/>
      <c r="JLR24" s="177"/>
      <c r="JLS24" s="177"/>
      <c r="JLT24" s="177"/>
      <c r="JLU24" s="177"/>
      <c r="JLV24" s="177"/>
      <c r="JLW24" s="177"/>
      <c r="JLX24" s="177"/>
      <c r="JLY24" s="177"/>
      <c r="JLZ24" s="177"/>
      <c r="JMA24" s="177"/>
      <c r="JMB24" s="177"/>
      <c r="JMC24" s="177"/>
      <c r="JMD24" s="177"/>
      <c r="JME24" s="177"/>
      <c r="JMF24" s="177"/>
      <c r="JMG24" s="177"/>
      <c r="JMH24" s="177"/>
      <c r="JMI24" s="177"/>
      <c r="JMJ24" s="177"/>
      <c r="JMK24" s="177"/>
      <c r="JML24" s="177"/>
      <c r="JMM24" s="177"/>
      <c r="JMN24" s="177"/>
      <c r="JMO24" s="177"/>
      <c r="JMP24" s="177"/>
      <c r="JMQ24" s="177"/>
      <c r="JMR24" s="177"/>
      <c r="JMS24" s="177"/>
      <c r="JMT24" s="177"/>
      <c r="JMU24" s="177"/>
      <c r="JMV24" s="177"/>
      <c r="JMW24" s="177"/>
      <c r="JMX24" s="177"/>
      <c r="JMY24" s="177"/>
      <c r="JMZ24" s="177"/>
      <c r="JNA24" s="177"/>
      <c r="JNB24" s="177"/>
      <c r="JNC24" s="177"/>
      <c r="JND24" s="177"/>
      <c r="JNE24" s="177"/>
      <c r="JNF24" s="177"/>
      <c r="JNG24" s="177"/>
      <c r="JNH24" s="177"/>
      <c r="JNI24" s="177"/>
      <c r="JNJ24" s="177"/>
      <c r="JNK24" s="177"/>
      <c r="JNL24" s="177"/>
      <c r="JNM24" s="177"/>
      <c r="JNN24" s="177"/>
      <c r="JNO24" s="177"/>
      <c r="JNP24" s="177"/>
      <c r="JNQ24" s="177"/>
      <c r="JNR24" s="177"/>
      <c r="JNS24" s="177"/>
      <c r="JNT24" s="177"/>
      <c r="JNU24" s="177"/>
      <c r="JNV24" s="177"/>
      <c r="JNW24" s="177"/>
      <c r="JNX24" s="177"/>
      <c r="JNY24" s="177"/>
      <c r="JNZ24" s="177"/>
      <c r="JOA24" s="177"/>
      <c r="JOB24" s="177"/>
      <c r="JOC24" s="177"/>
      <c r="JOD24" s="177"/>
      <c r="JOE24" s="177"/>
      <c r="JOF24" s="177"/>
      <c r="JOG24" s="177"/>
      <c r="JOH24" s="177"/>
      <c r="JOI24" s="177"/>
      <c r="JOJ24" s="177"/>
      <c r="JOK24" s="177"/>
      <c r="JOL24" s="177"/>
      <c r="JOM24" s="177"/>
      <c r="JON24" s="177"/>
      <c r="JOO24" s="177"/>
      <c r="JOP24" s="177"/>
      <c r="JOQ24" s="177"/>
      <c r="JOR24" s="177"/>
      <c r="JOS24" s="177"/>
      <c r="JOT24" s="177"/>
      <c r="JOU24" s="177"/>
      <c r="JOV24" s="177"/>
      <c r="JOW24" s="177"/>
      <c r="JOX24" s="177"/>
      <c r="JOY24" s="177"/>
      <c r="JOZ24" s="177"/>
      <c r="JPA24" s="177"/>
      <c r="JPB24" s="177"/>
      <c r="JPC24" s="177"/>
      <c r="JPD24" s="177"/>
      <c r="JPE24" s="177"/>
      <c r="JPF24" s="177"/>
      <c r="JPG24" s="177"/>
      <c r="JPH24" s="177"/>
      <c r="JPI24" s="177"/>
      <c r="JPJ24" s="177"/>
      <c r="JPK24" s="177"/>
      <c r="JPL24" s="177"/>
      <c r="JPM24" s="177"/>
      <c r="JPN24" s="177"/>
      <c r="JPO24" s="177"/>
      <c r="JPP24" s="177"/>
      <c r="JPQ24" s="177"/>
      <c r="JPR24" s="177"/>
      <c r="JPS24" s="177"/>
      <c r="JPT24" s="177"/>
      <c r="JPU24" s="177"/>
      <c r="JPV24" s="177"/>
      <c r="JPW24" s="177"/>
      <c r="JPX24" s="177"/>
      <c r="JPY24" s="177"/>
      <c r="JPZ24" s="177"/>
      <c r="JQA24" s="177"/>
      <c r="JQB24" s="177"/>
      <c r="JQC24" s="177"/>
      <c r="JQD24" s="177"/>
      <c r="JQE24" s="177"/>
      <c r="JQF24" s="177"/>
      <c r="JQG24" s="177"/>
      <c r="JQH24" s="177"/>
      <c r="JQI24" s="177"/>
      <c r="JQJ24" s="177"/>
      <c r="JQK24" s="177"/>
      <c r="JQL24" s="177"/>
      <c r="JQM24" s="177"/>
      <c r="JQN24" s="177"/>
      <c r="JQO24" s="177"/>
      <c r="JQP24" s="177"/>
      <c r="JQQ24" s="177"/>
      <c r="JQR24" s="177"/>
      <c r="JQS24" s="177"/>
      <c r="JQT24" s="177"/>
      <c r="JQU24" s="177"/>
      <c r="JQV24" s="177"/>
      <c r="JQW24" s="177"/>
      <c r="JQX24" s="177"/>
      <c r="JQY24" s="177"/>
      <c r="JQZ24" s="177"/>
      <c r="JRA24" s="177"/>
      <c r="JRB24" s="177"/>
      <c r="JRC24" s="177"/>
      <c r="JRD24" s="177"/>
      <c r="JRE24" s="177"/>
      <c r="JRF24" s="177"/>
      <c r="JRG24" s="177"/>
      <c r="JRH24" s="177"/>
      <c r="JRI24" s="177"/>
      <c r="JRJ24" s="177"/>
      <c r="JRK24" s="177"/>
      <c r="JRL24" s="177"/>
      <c r="JRM24" s="177"/>
      <c r="JRN24" s="177"/>
      <c r="JRO24" s="177"/>
      <c r="JRP24" s="177"/>
      <c r="JRQ24" s="177"/>
      <c r="JRR24" s="177"/>
      <c r="JRS24" s="177"/>
      <c r="JRT24" s="177"/>
      <c r="JRU24" s="177"/>
      <c r="JRV24" s="177"/>
      <c r="JRW24" s="177"/>
      <c r="JRX24" s="177"/>
      <c r="JRY24" s="177"/>
      <c r="JRZ24" s="177"/>
      <c r="JSA24" s="177"/>
      <c r="JSB24" s="177"/>
      <c r="JSC24" s="177"/>
      <c r="JSD24" s="177"/>
      <c r="JSE24" s="177"/>
      <c r="JSF24" s="177"/>
      <c r="JSG24" s="177"/>
      <c r="JSH24" s="177"/>
      <c r="JSI24" s="177"/>
      <c r="JSJ24" s="177"/>
      <c r="JSK24" s="177"/>
      <c r="JSL24" s="177"/>
      <c r="JSM24" s="177"/>
      <c r="JSN24" s="177"/>
      <c r="JSO24" s="177"/>
      <c r="JSP24" s="177"/>
      <c r="JSQ24" s="177"/>
      <c r="JSR24" s="177"/>
      <c r="JSS24" s="177"/>
      <c r="JST24" s="177"/>
      <c r="JSU24" s="177"/>
      <c r="JSV24" s="177"/>
      <c r="JSW24" s="177"/>
      <c r="JSX24" s="177"/>
      <c r="JSY24" s="177"/>
      <c r="JSZ24" s="177"/>
      <c r="JTA24" s="177"/>
      <c r="JTB24" s="177"/>
      <c r="JTC24" s="177"/>
      <c r="JTD24" s="177"/>
      <c r="JTE24" s="177"/>
      <c r="JTF24" s="177"/>
      <c r="JTG24" s="177"/>
      <c r="JTH24" s="177"/>
      <c r="JTI24" s="177"/>
      <c r="JTJ24" s="177"/>
      <c r="JTK24" s="177"/>
      <c r="JTL24" s="177"/>
      <c r="JTM24" s="177"/>
      <c r="JTN24" s="177"/>
      <c r="JTO24" s="177"/>
      <c r="JTP24" s="177"/>
      <c r="JTQ24" s="177"/>
      <c r="JTR24" s="177"/>
      <c r="JTS24" s="177"/>
      <c r="JTT24" s="177"/>
      <c r="JTU24" s="177"/>
      <c r="JTV24" s="177"/>
      <c r="JTW24" s="177"/>
      <c r="JTX24" s="177"/>
      <c r="JTY24" s="177"/>
      <c r="JTZ24" s="177"/>
      <c r="JUA24" s="177"/>
      <c r="JUB24" s="177"/>
      <c r="JUC24" s="177"/>
      <c r="JUD24" s="177"/>
      <c r="JUE24" s="177"/>
      <c r="JUF24" s="177"/>
      <c r="JUG24" s="177"/>
      <c r="JUH24" s="177"/>
      <c r="JUI24" s="177"/>
      <c r="JUJ24" s="177"/>
      <c r="JUK24" s="177"/>
      <c r="JUL24" s="177"/>
      <c r="JUM24" s="177"/>
      <c r="JUN24" s="177"/>
      <c r="JUO24" s="177"/>
      <c r="JUP24" s="177"/>
      <c r="JUQ24" s="177"/>
      <c r="JUR24" s="177"/>
      <c r="JUS24" s="177"/>
      <c r="JUT24" s="177"/>
      <c r="JUU24" s="177"/>
      <c r="JUV24" s="177"/>
      <c r="JUW24" s="177"/>
      <c r="JUX24" s="177"/>
      <c r="JUY24" s="177"/>
      <c r="JUZ24" s="177"/>
      <c r="JVA24" s="177"/>
      <c r="JVB24" s="177"/>
      <c r="JVC24" s="177"/>
      <c r="JVD24" s="177"/>
      <c r="JVE24" s="177"/>
      <c r="JVF24" s="177"/>
      <c r="JVG24" s="177"/>
      <c r="JVH24" s="177"/>
      <c r="JVI24" s="177"/>
      <c r="JVJ24" s="177"/>
      <c r="JVK24" s="177"/>
      <c r="JVL24" s="177"/>
      <c r="JVM24" s="177"/>
      <c r="JVN24" s="177"/>
      <c r="JVO24" s="177"/>
      <c r="JVP24" s="177"/>
      <c r="JVQ24" s="177"/>
      <c r="JVR24" s="177"/>
      <c r="JVS24" s="177"/>
      <c r="JVT24" s="177"/>
      <c r="JVU24" s="177"/>
      <c r="JVV24" s="177"/>
      <c r="JVW24" s="177"/>
      <c r="JVX24" s="177"/>
      <c r="JVY24" s="177"/>
      <c r="JVZ24" s="177"/>
      <c r="JWA24" s="177"/>
      <c r="JWB24" s="177"/>
      <c r="JWC24" s="177"/>
      <c r="JWD24" s="177"/>
      <c r="JWE24" s="177"/>
      <c r="JWF24" s="177"/>
      <c r="JWG24" s="177"/>
      <c r="JWH24" s="177"/>
      <c r="JWI24" s="177"/>
      <c r="JWJ24" s="177"/>
      <c r="JWK24" s="177"/>
      <c r="JWL24" s="177"/>
      <c r="JWM24" s="177"/>
      <c r="JWN24" s="177"/>
      <c r="JWO24" s="177"/>
      <c r="JWP24" s="177"/>
      <c r="JWQ24" s="177"/>
      <c r="JWR24" s="177"/>
      <c r="JWS24" s="177"/>
      <c r="JWT24" s="177"/>
      <c r="JWU24" s="177"/>
      <c r="JWV24" s="177"/>
      <c r="JWW24" s="177"/>
      <c r="JWX24" s="177"/>
      <c r="JWY24" s="177"/>
      <c r="JWZ24" s="177"/>
      <c r="JXA24" s="177"/>
      <c r="JXB24" s="177"/>
      <c r="JXC24" s="177"/>
      <c r="JXD24" s="177"/>
      <c r="JXE24" s="177"/>
      <c r="JXF24" s="177"/>
      <c r="JXG24" s="177"/>
      <c r="JXH24" s="177"/>
      <c r="JXI24" s="177"/>
      <c r="JXJ24" s="177"/>
      <c r="JXK24" s="177"/>
      <c r="JXL24" s="177"/>
      <c r="JXM24" s="177"/>
      <c r="JXN24" s="177"/>
      <c r="JXO24" s="177"/>
      <c r="JXP24" s="177"/>
      <c r="JXQ24" s="177"/>
      <c r="JXR24" s="177"/>
      <c r="JXS24" s="177"/>
      <c r="JXT24" s="177"/>
      <c r="JXU24" s="177"/>
      <c r="JXV24" s="177"/>
      <c r="JXW24" s="177"/>
      <c r="JXX24" s="177"/>
      <c r="JXY24" s="177"/>
      <c r="JXZ24" s="177"/>
      <c r="JYA24" s="177"/>
      <c r="JYB24" s="177"/>
      <c r="JYC24" s="177"/>
      <c r="JYD24" s="177"/>
      <c r="JYE24" s="177"/>
      <c r="JYF24" s="177"/>
      <c r="JYG24" s="177"/>
      <c r="JYH24" s="177"/>
      <c r="JYI24" s="177"/>
      <c r="JYJ24" s="177"/>
      <c r="JYK24" s="177"/>
      <c r="JYL24" s="177"/>
      <c r="JYM24" s="177"/>
      <c r="JYN24" s="177"/>
      <c r="JYO24" s="177"/>
      <c r="JYP24" s="177"/>
      <c r="JYQ24" s="177"/>
      <c r="JYR24" s="177"/>
      <c r="JYS24" s="177"/>
      <c r="JYT24" s="177"/>
      <c r="JYU24" s="177"/>
      <c r="JYV24" s="177"/>
      <c r="JYW24" s="177"/>
      <c r="JYX24" s="177"/>
      <c r="JYY24" s="177"/>
      <c r="JYZ24" s="177"/>
      <c r="JZA24" s="177"/>
      <c r="JZB24" s="177"/>
      <c r="JZC24" s="177"/>
      <c r="JZD24" s="177"/>
      <c r="JZE24" s="177"/>
      <c r="JZF24" s="177"/>
      <c r="JZG24" s="177"/>
      <c r="JZH24" s="177"/>
      <c r="JZI24" s="177"/>
      <c r="JZJ24" s="177"/>
      <c r="JZK24" s="177"/>
      <c r="JZL24" s="177"/>
      <c r="JZM24" s="177"/>
      <c r="JZN24" s="177"/>
      <c r="JZO24" s="177"/>
      <c r="JZP24" s="177"/>
      <c r="JZQ24" s="177"/>
      <c r="JZR24" s="177"/>
      <c r="JZS24" s="177"/>
      <c r="JZT24" s="177"/>
      <c r="JZU24" s="177"/>
      <c r="JZV24" s="177"/>
      <c r="JZW24" s="177"/>
      <c r="JZX24" s="177"/>
      <c r="JZY24" s="177"/>
      <c r="JZZ24" s="177"/>
      <c r="KAA24" s="177"/>
      <c r="KAB24" s="177"/>
      <c r="KAC24" s="177"/>
      <c r="KAD24" s="177"/>
      <c r="KAE24" s="177"/>
      <c r="KAF24" s="177"/>
      <c r="KAG24" s="177"/>
      <c r="KAH24" s="177"/>
      <c r="KAI24" s="177"/>
      <c r="KAJ24" s="177"/>
      <c r="KAK24" s="177"/>
      <c r="KAL24" s="177"/>
      <c r="KAM24" s="177"/>
      <c r="KAN24" s="177"/>
      <c r="KAO24" s="177"/>
      <c r="KAP24" s="177"/>
      <c r="KAQ24" s="177"/>
      <c r="KAR24" s="177"/>
      <c r="KAS24" s="177"/>
      <c r="KAT24" s="177"/>
      <c r="KAU24" s="177"/>
      <c r="KAV24" s="177"/>
      <c r="KAW24" s="177"/>
      <c r="KAX24" s="177"/>
      <c r="KAY24" s="177"/>
      <c r="KAZ24" s="177"/>
      <c r="KBA24" s="177"/>
      <c r="KBB24" s="177"/>
      <c r="KBC24" s="177"/>
      <c r="KBD24" s="177"/>
      <c r="KBE24" s="177"/>
      <c r="KBF24" s="177"/>
      <c r="KBG24" s="177"/>
      <c r="KBH24" s="177"/>
      <c r="KBI24" s="177"/>
      <c r="KBJ24" s="177"/>
      <c r="KBK24" s="177"/>
      <c r="KBL24" s="177"/>
      <c r="KBM24" s="177"/>
      <c r="KBN24" s="177"/>
      <c r="KBO24" s="177"/>
      <c r="KBP24" s="177"/>
      <c r="KBQ24" s="177"/>
      <c r="KBR24" s="177"/>
      <c r="KBS24" s="177"/>
      <c r="KBT24" s="177"/>
      <c r="KBU24" s="177"/>
      <c r="KBV24" s="177"/>
      <c r="KBW24" s="177"/>
      <c r="KBX24" s="177"/>
      <c r="KBY24" s="177"/>
      <c r="KBZ24" s="177"/>
      <c r="KCA24" s="177"/>
      <c r="KCB24" s="177"/>
      <c r="KCC24" s="177"/>
      <c r="KCD24" s="177"/>
      <c r="KCE24" s="177"/>
      <c r="KCF24" s="177"/>
      <c r="KCG24" s="177"/>
      <c r="KCH24" s="177"/>
      <c r="KCI24" s="177"/>
      <c r="KCJ24" s="177"/>
      <c r="KCK24" s="177"/>
      <c r="KCL24" s="177"/>
      <c r="KCM24" s="177"/>
      <c r="KCN24" s="177"/>
      <c r="KCO24" s="177"/>
      <c r="KCP24" s="177"/>
      <c r="KCQ24" s="177"/>
      <c r="KCR24" s="177"/>
      <c r="KCS24" s="177"/>
      <c r="KCT24" s="177"/>
      <c r="KCU24" s="177"/>
      <c r="KCV24" s="177"/>
      <c r="KCW24" s="177"/>
      <c r="KCX24" s="177"/>
      <c r="KCY24" s="177"/>
      <c r="KCZ24" s="177"/>
      <c r="KDA24" s="177"/>
      <c r="KDB24" s="177"/>
      <c r="KDC24" s="177"/>
      <c r="KDD24" s="177"/>
      <c r="KDE24" s="177"/>
      <c r="KDF24" s="177"/>
      <c r="KDG24" s="177"/>
      <c r="KDH24" s="177"/>
      <c r="KDI24" s="177"/>
      <c r="KDJ24" s="177"/>
      <c r="KDK24" s="177"/>
      <c r="KDL24" s="177"/>
      <c r="KDM24" s="177"/>
      <c r="KDN24" s="177"/>
      <c r="KDO24" s="177"/>
      <c r="KDP24" s="177"/>
      <c r="KDQ24" s="177"/>
      <c r="KDR24" s="177"/>
      <c r="KDS24" s="177"/>
      <c r="KDT24" s="177"/>
      <c r="KDU24" s="177"/>
      <c r="KDV24" s="177"/>
      <c r="KDW24" s="177"/>
      <c r="KDX24" s="177"/>
      <c r="KDY24" s="177"/>
      <c r="KDZ24" s="177"/>
      <c r="KEA24" s="177"/>
      <c r="KEB24" s="177"/>
      <c r="KEC24" s="177"/>
      <c r="KED24" s="177"/>
      <c r="KEE24" s="177"/>
      <c r="KEF24" s="177"/>
      <c r="KEG24" s="177"/>
      <c r="KEH24" s="177"/>
      <c r="KEI24" s="177"/>
      <c r="KEJ24" s="177"/>
      <c r="KEK24" s="177"/>
      <c r="KEL24" s="177"/>
      <c r="KEM24" s="177"/>
      <c r="KEN24" s="177"/>
      <c r="KEO24" s="177"/>
      <c r="KEP24" s="177"/>
      <c r="KEQ24" s="177"/>
      <c r="KER24" s="177"/>
      <c r="KES24" s="177"/>
      <c r="KET24" s="177"/>
      <c r="KEU24" s="177"/>
      <c r="KEV24" s="177"/>
      <c r="KEW24" s="177"/>
      <c r="KEX24" s="177"/>
      <c r="KEY24" s="177"/>
      <c r="KEZ24" s="177"/>
      <c r="KFA24" s="177"/>
      <c r="KFB24" s="177"/>
      <c r="KFC24" s="177"/>
      <c r="KFD24" s="177"/>
      <c r="KFE24" s="177"/>
      <c r="KFF24" s="177"/>
      <c r="KFG24" s="177"/>
      <c r="KFH24" s="177"/>
      <c r="KFI24" s="177"/>
      <c r="KFJ24" s="177"/>
      <c r="KFK24" s="177"/>
      <c r="KFL24" s="177"/>
      <c r="KFM24" s="177"/>
      <c r="KFN24" s="177"/>
      <c r="KFO24" s="177"/>
      <c r="KFP24" s="177"/>
      <c r="KFQ24" s="177"/>
      <c r="KFR24" s="177"/>
      <c r="KFS24" s="177"/>
      <c r="KFT24" s="177"/>
      <c r="KFU24" s="177"/>
      <c r="KFV24" s="177"/>
      <c r="KFW24" s="177"/>
      <c r="KFX24" s="177"/>
      <c r="KFY24" s="177"/>
      <c r="KFZ24" s="177"/>
      <c r="KGA24" s="177"/>
      <c r="KGB24" s="177"/>
      <c r="KGC24" s="177"/>
      <c r="KGD24" s="177"/>
      <c r="KGE24" s="177"/>
      <c r="KGF24" s="177"/>
      <c r="KGG24" s="177"/>
      <c r="KGH24" s="177"/>
      <c r="KGI24" s="177"/>
      <c r="KGJ24" s="177"/>
      <c r="KGK24" s="177"/>
      <c r="KGL24" s="177"/>
      <c r="KGM24" s="177"/>
      <c r="KGN24" s="177"/>
      <c r="KGO24" s="177"/>
      <c r="KGP24" s="177"/>
      <c r="KGQ24" s="177"/>
      <c r="KGR24" s="177"/>
      <c r="KGS24" s="177"/>
      <c r="KGT24" s="177"/>
      <c r="KGU24" s="177"/>
      <c r="KGV24" s="177"/>
      <c r="KGW24" s="177"/>
      <c r="KGX24" s="177"/>
      <c r="KGY24" s="177"/>
      <c r="KGZ24" s="177"/>
      <c r="KHA24" s="177"/>
      <c r="KHB24" s="177"/>
      <c r="KHC24" s="177"/>
      <c r="KHD24" s="177"/>
      <c r="KHE24" s="177"/>
      <c r="KHF24" s="177"/>
      <c r="KHG24" s="177"/>
      <c r="KHH24" s="177"/>
      <c r="KHI24" s="177"/>
      <c r="KHJ24" s="177"/>
      <c r="KHK24" s="177"/>
      <c r="KHL24" s="177"/>
      <c r="KHM24" s="177"/>
      <c r="KHN24" s="177"/>
      <c r="KHO24" s="177"/>
      <c r="KHP24" s="177"/>
      <c r="KHQ24" s="177"/>
      <c r="KHR24" s="177"/>
      <c r="KHS24" s="177"/>
      <c r="KHT24" s="177"/>
      <c r="KHU24" s="177"/>
      <c r="KHV24" s="177"/>
      <c r="KHW24" s="177"/>
      <c r="KHX24" s="177"/>
      <c r="KHY24" s="177"/>
      <c r="KHZ24" s="177"/>
      <c r="KIA24" s="177"/>
      <c r="KIB24" s="177"/>
      <c r="KIC24" s="177"/>
      <c r="KID24" s="177"/>
      <c r="KIE24" s="177"/>
      <c r="KIF24" s="177"/>
      <c r="KIG24" s="177"/>
      <c r="KIH24" s="177"/>
      <c r="KII24" s="177"/>
      <c r="KIJ24" s="177"/>
      <c r="KIK24" s="177"/>
      <c r="KIL24" s="177"/>
      <c r="KIM24" s="177"/>
      <c r="KIN24" s="177"/>
      <c r="KIO24" s="177"/>
      <c r="KIP24" s="177"/>
      <c r="KIQ24" s="177"/>
      <c r="KIR24" s="177"/>
      <c r="KIS24" s="177"/>
      <c r="KIT24" s="177"/>
      <c r="KIU24" s="177"/>
      <c r="KIV24" s="177"/>
      <c r="KIW24" s="177"/>
      <c r="KIX24" s="177"/>
      <c r="KIY24" s="177"/>
      <c r="KIZ24" s="177"/>
      <c r="KJA24" s="177"/>
      <c r="KJB24" s="177"/>
      <c r="KJC24" s="177"/>
      <c r="KJD24" s="177"/>
      <c r="KJE24" s="177"/>
      <c r="KJF24" s="177"/>
      <c r="KJG24" s="177"/>
      <c r="KJH24" s="177"/>
      <c r="KJI24" s="177"/>
      <c r="KJJ24" s="177"/>
      <c r="KJK24" s="177"/>
      <c r="KJL24" s="177"/>
      <c r="KJM24" s="177"/>
      <c r="KJN24" s="177"/>
      <c r="KJO24" s="177"/>
      <c r="KJP24" s="177"/>
      <c r="KJQ24" s="177"/>
      <c r="KJR24" s="177"/>
      <c r="KJS24" s="177"/>
      <c r="KJT24" s="177"/>
      <c r="KJU24" s="177"/>
      <c r="KJV24" s="177"/>
      <c r="KJW24" s="177"/>
      <c r="KJX24" s="177"/>
      <c r="KJY24" s="177"/>
      <c r="KJZ24" s="177"/>
      <c r="KKA24" s="177"/>
      <c r="KKB24" s="177"/>
      <c r="KKC24" s="177"/>
      <c r="KKD24" s="177"/>
      <c r="KKE24" s="177"/>
      <c r="KKF24" s="177"/>
      <c r="KKG24" s="177"/>
      <c r="KKH24" s="177"/>
      <c r="KKI24" s="177"/>
      <c r="KKJ24" s="177"/>
      <c r="KKK24" s="177"/>
      <c r="KKL24" s="177"/>
      <c r="KKM24" s="177"/>
      <c r="KKN24" s="177"/>
      <c r="KKO24" s="177"/>
      <c r="KKP24" s="177"/>
      <c r="KKQ24" s="177"/>
      <c r="KKR24" s="177"/>
      <c r="KKS24" s="177"/>
      <c r="KKT24" s="177"/>
      <c r="KKU24" s="177"/>
      <c r="KKV24" s="177"/>
      <c r="KKW24" s="177"/>
      <c r="KKX24" s="177"/>
      <c r="KKY24" s="177"/>
      <c r="KKZ24" s="177"/>
      <c r="KLA24" s="177"/>
      <c r="KLB24" s="177"/>
      <c r="KLC24" s="177"/>
      <c r="KLD24" s="177"/>
      <c r="KLE24" s="177"/>
      <c r="KLF24" s="177"/>
      <c r="KLG24" s="177"/>
      <c r="KLH24" s="177"/>
      <c r="KLI24" s="177"/>
      <c r="KLJ24" s="177"/>
      <c r="KLK24" s="177"/>
      <c r="KLL24" s="177"/>
      <c r="KLM24" s="177"/>
      <c r="KLN24" s="177"/>
      <c r="KLO24" s="177"/>
      <c r="KLP24" s="177"/>
      <c r="KLQ24" s="177"/>
      <c r="KLR24" s="177"/>
      <c r="KLS24" s="177"/>
      <c r="KLT24" s="177"/>
      <c r="KLU24" s="177"/>
      <c r="KLV24" s="177"/>
      <c r="KLW24" s="177"/>
      <c r="KLX24" s="177"/>
      <c r="KLY24" s="177"/>
      <c r="KLZ24" s="177"/>
      <c r="KMA24" s="177"/>
      <c r="KMB24" s="177"/>
      <c r="KMC24" s="177"/>
      <c r="KMD24" s="177"/>
      <c r="KME24" s="177"/>
      <c r="KMF24" s="177"/>
      <c r="KMG24" s="177"/>
      <c r="KMH24" s="177"/>
      <c r="KMI24" s="177"/>
      <c r="KMJ24" s="177"/>
      <c r="KMK24" s="177"/>
      <c r="KML24" s="177"/>
      <c r="KMM24" s="177"/>
      <c r="KMN24" s="177"/>
      <c r="KMO24" s="177"/>
      <c r="KMP24" s="177"/>
      <c r="KMQ24" s="177"/>
      <c r="KMR24" s="177"/>
      <c r="KMS24" s="177"/>
      <c r="KMT24" s="177"/>
      <c r="KMU24" s="177"/>
      <c r="KMV24" s="177"/>
      <c r="KMW24" s="177"/>
      <c r="KMX24" s="177"/>
      <c r="KMY24" s="177"/>
      <c r="KMZ24" s="177"/>
      <c r="KNA24" s="177"/>
      <c r="KNB24" s="177"/>
      <c r="KNC24" s="177"/>
      <c r="KND24" s="177"/>
      <c r="KNE24" s="177"/>
      <c r="KNF24" s="177"/>
      <c r="KNG24" s="177"/>
      <c r="KNH24" s="177"/>
      <c r="KNI24" s="177"/>
      <c r="KNJ24" s="177"/>
      <c r="KNK24" s="177"/>
      <c r="KNL24" s="177"/>
      <c r="KNM24" s="177"/>
      <c r="KNN24" s="177"/>
      <c r="KNO24" s="177"/>
      <c r="KNP24" s="177"/>
      <c r="KNQ24" s="177"/>
      <c r="KNR24" s="177"/>
      <c r="KNS24" s="177"/>
      <c r="KNT24" s="177"/>
      <c r="KNU24" s="177"/>
      <c r="KNV24" s="177"/>
      <c r="KNW24" s="177"/>
      <c r="KNX24" s="177"/>
      <c r="KNY24" s="177"/>
      <c r="KNZ24" s="177"/>
      <c r="KOA24" s="177"/>
      <c r="KOB24" s="177"/>
      <c r="KOC24" s="177"/>
      <c r="KOD24" s="177"/>
      <c r="KOE24" s="177"/>
      <c r="KOF24" s="177"/>
      <c r="KOG24" s="177"/>
      <c r="KOH24" s="177"/>
      <c r="KOI24" s="177"/>
      <c r="KOJ24" s="177"/>
      <c r="KOK24" s="177"/>
      <c r="KOL24" s="177"/>
      <c r="KOM24" s="177"/>
      <c r="KON24" s="177"/>
      <c r="KOO24" s="177"/>
      <c r="KOP24" s="177"/>
      <c r="KOQ24" s="177"/>
      <c r="KOR24" s="177"/>
      <c r="KOS24" s="177"/>
      <c r="KOT24" s="177"/>
      <c r="KOU24" s="177"/>
      <c r="KOV24" s="177"/>
      <c r="KOW24" s="177"/>
      <c r="KOX24" s="177"/>
      <c r="KOY24" s="177"/>
      <c r="KOZ24" s="177"/>
      <c r="KPA24" s="177"/>
      <c r="KPB24" s="177"/>
      <c r="KPC24" s="177"/>
      <c r="KPD24" s="177"/>
      <c r="KPE24" s="177"/>
      <c r="KPF24" s="177"/>
      <c r="KPG24" s="177"/>
      <c r="KPH24" s="177"/>
      <c r="KPI24" s="177"/>
      <c r="KPJ24" s="177"/>
      <c r="KPK24" s="177"/>
      <c r="KPL24" s="177"/>
      <c r="KPM24" s="177"/>
      <c r="KPN24" s="177"/>
      <c r="KPO24" s="177"/>
      <c r="KPP24" s="177"/>
      <c r="KPQ24" s="177"/>
      <c r="KPR24" s="177"/>
      <c r="KPS24" s="177"/>
      <c r="KPT24" s="177"/>
      <c r="KPU24" s="177"/>
      <c r="KPV24" s="177"/>
      <c r="KPW24" s="177"/>
      <c r="KPX24" s="177"/>
      <c r="KPY24" s="177"/>
      <c r="KPZ24" s="177"/>
      <c r="KQA24" s="177"/>
      <c r="KQB24" s="177"/>
      <c r="KQC24" s="177"/>
      <c r="KQD24" s="177"/>
      <c r="KQE24" s="177"/>
      <c r="KQF24" s="177"/>
      <c r="KQG24" s="177"/>
      <c r="KQH24" s="177"/>
      <c r="KQI24" s="177"/>
      <c r="KQJ24" s="177"/>
      <c r="KQK24" s="177"/>
      <c r="KQL24" s="177"/>
      <c r="KQM24" s="177"/>
      <c r="KQN24" s="177"/>
      <c r="KQO24" s="177"/>
      <c r="KQP24" s="177"/>
      <c r="KQQ24" s="177"/>
      <c r="KQR24" s="177"/>
      <c r="KQS24" s="177"/>
      <c r="KQT24" s="177"/>
      <c r="KQU24" s="177"/>
      <c r="KQV24" s="177"/>
      <c r="KQW24" s="177"/>
      <c r="KQX24" s="177"/>
      <c r="KQY24" s="177"/>
      <c r="KQZ24" s="177"/>
      <c r="KRA24" s="177"/>
      <c r="KRB24" s="177"/>
      <c r="KRC24" s="177"/>
      <c r="KRD24" s="177"/>
      <c r="KRE24" s="177"/>
      <c r="KRF24" s="177"/>
      <c r="KRG24" s="177"/>
      <c r="KRH24" s="177"/>
      <c r="KRI24" s="177"/>
      <c r="KRJ24" s="177"/>
      <c r="KRK24" s="177"/>
      <c r="KRL24" s="177"/>
      <c r="KRM24" s="177"/>
      <c r="KRN24" s="177"/>
      <c r="KRO24" s="177"/>
      <c r="KRP24" s="177"/>
      <c r="KRQ24" s="177"/>
      <c r="KRR24" s="177"/>
      <c r="KRS24" s="177"/>
      <c r="KRT24" s="177"/>
      <c r="KRU24" s="177"/>
      <c r="KRV24" s="177"/>
      <c r="KRW24" s="177"/>
      <c r="KRX24" s="177"/>
      <c r="KRY24" s="177"/>
      <c r="KRZ24" s="177"/>
      <c r="KSA24" s="177"/>
      <c r="KSB24" s="177"/>
      <c r="KSC24" s="177"/>
      <c r="KSD24" s="177"/>
      <c r="KSE24" s="177"/>
      <c r="KSF24" s="177"/>
      <c r="KSG24" s="177"/>
      <c r="KSH24" s="177"/>
      <c r="KSI24" s="177"/>
      <c r="KSJ24" s="177"/>
      <c r="KSK24" s="177"/>
      <c r="KSL24" s="177"/>
      <c r="KSM24" s="177"/>
      <c r="KSN24" s="177"/>
      <c r="KSO24" s="177"/>
      <c r="KSP24" s="177"/>
      <c r="KSQ24" s="177"/>
      <c r="KSR24" s="177"/>
      <c r="KSS24" s="177"/>
      <c r="KST24" s="177"/>
      <c r="KSU24" s="177"/>
      <c r="KSV24" s="177"/>
      <c r="KSW24" s="177"/>
      <c r="KSX24" s="177"/>
      <c r="KSY24" s="177"/>
      <c r="KSZ24" s="177"/>
      <c r="KTA24" s="177"/>
      <c r="KTB24" s="177"/>
      <c r="KTC24" s="177"/>
      <c r="KTD24" s="177"/>
      <c r="KTE24" s="177"/>
      <c r="KTF24" s="177"/>
      <c r="KTG24" s="177"/>
      <c r="KTH24" s="177"/>
      <c r="KTI24" s="177"/>
      <c r="KTJ24" s="177"/>
      <c r="KTK24" s="177"/>
      <c r="KTL24" s="177"/>
      <c r="KTM24" s="177"/>
      <c r="KTN24" s="177"/>
      <c r="KTO24" s="177"/>
      <c r="KTP24" s="177"/>
      <c r="KTQ24" s="177"/>
      <c r="KTR24" s="177"/>
      <c r="KTS24" s="177"/>
      <c r="KTT24" s="177"/>
      <c r="KTU24" s="177"/>
      <c r="KTV24" s="177"/>
      <c r="KTW24" s="177"/>
      <c r="KTX24" s="177"/>
      <c r="KTY24" s="177"/>
      <c r="KTZ24" s="177"/>
      <c r="KUA24" s="177"/>
      <c r="KUB24" s="177"/>
      <c r="KUC24" s="177"/>
      <c r="KUD24" s="177"/>
      <c r="KUE24" s="177"/>
      <c r="KUF24" s="177"/>
      <c r="KUG24" s="177"/>
      <c r="KUH24" s="177"/>
      <c r="KUI24" s="177"/>
      <c r="KUJ24" s="177"/>
      <c r="KUK24" s="177"/>
      <c r="KUL24" s="177"/>
      <c r="KUM24" s="177"/>
      <c r="KUN24" s="177"/>
      <c r="KUO24" s="177"/>
      <c r="KUP24" s="177"/>
      <c r="KUQ24" s="177"/>
      <c r="KUR24" s="177"/>
      <c r="KUS24" s="177"/>
      <c r="KUT24" s="177"/>
      <c r="KUU24" s="177"/>
      <c r="KUV24" s="177"/>
      <c r="KUW24" s="177"/>
      <c r="KUX24" s="177"/>
      <c r="KUY24" s="177"/>
      <c r="KUZ24" s="177"/>
      <c r="KVA24" s="177"/>
      <c r="KVB24" s="177"/>
      <c r="KVC24" s="177"/>
      <c r="KVD24" s="177"/>
      <c r="KVE24" s="177"/>
      <c r="KVF24" s="177"/>
      <c r="KVG24" s="177"/>
      <c r="KVH24" s="177"/>
      <c r="KVI24" s="177"/>
      <c r="KVJ24" s="177"/>
      <c r="KVK24" s="177"/>
      <c r="KVL24" s="177"/>
      <c r="KVM24" s="177"/>
      <c r="KVN24" s="177"/>
      <c r="KVO24" s="177"/>
      <c r="KVP24" s="177"/>
      <c r="KVQ24" s="177"/>
      <c r="KVR24" s="177"/>
      <c r="KVS24" s="177"/>
      <c r="KVT24" s="177"/>
      <c r="KVU24" s="177"/>
      <c r="KVV24" s="177"/>
      <c r="KVW24" s="177"/>
      <c r="KVX24" s="177"/>
      <c r="KVY24" s="177"/>
      <c r="KVZ24" s="177"/>
      <c r="KWA24" s="177"/>
      <c r="KWB24" s="177"/>
      <c r="KWC24" s="177"/>
      <c r="KWD24" s="177"/>
      <c r="KWE24" s="177"/>
      <c r="KWF24" s="177"/>
      <c r="KWG24" s="177"/>
      <c r="KWH24" s="177"/>
      <c r="KWI24" s="177"/>
      <c r="KWJ24" s="177"/>
      <c r="KWK24" s="177"/>
      <c r="KWL24" s="177"/>
      <c r="KWM24" s="177"/>
      <c r="KWN24" s="177"/>
      <c r="KWO24" s="177"/>
      <c r="KWP24" s="177"/>
      <c r="KWQ24" s="177"/>
      <c r="KWR24" s="177"/>
      <c r="KWS24" s="177"/>
      <c r="KWT24" s="177"/>
      <c r="KWU24" s="177"/>
      <c r="KWV24" s="177"/>
      <c r="KWW24" s="177"/>
      <c r="KWX24" s="177"/>
      <c r="KWY24" s="177"/>
      <c r="KWZ24" s="177"/>
      <c r="KXA24" s="177"/>
      <c r="KXB24" s="177"/>
      <c r="KXC24" s="177"/>
      <c r="KXD24" s="177"/>
      <c r="KXE24" s="177"/>
      <c r="KXF24" s="177"/>
      <c r="KXG24" s="177"/>
      <c r="KXH24" s="177"/>
      <c r="KXI24" s="177"/>
      <c r="KXJ24" s="177"/>
      <c r="KXK24" s="177"/>
      <c r="KXL24" s="177"/>
      <c r="KXM24" s="177"/>
      <c r="KXN24" s="177"/>
      <c r="KXO24" s="177"/>
      <c r="KXP24" s="177"/>
      <c r="KXQ24" s="177"/>
      <c r="KXR24" s="177"/>
      <c r="KXS24" s="177"/>
      <c r="KXT24" s="177"/>
      <c r="KXU24" s="177"/>
      <c r="KXV24" s="177"/>
      <c r="KXW24" s="177"/>
      <c r="KXX24" s="177"/>
      <c r="KXY24" s="177"/>
      <c r="KXZ24" s="177"/>
      <c r="KYA24" s="177"/>
      <c r="KYB24" s="177"/>
      <c r="KYC24" s="177"/>
      <c r="KYD24" s="177"/>
      <c r="KYE24" s="177"/>
      <c r="KYF24" s="177"/>
      <c r="KYG24" s="177"/>
      <c r="KYH24" s="177"/>
      <c r="KYI24" s="177"/>
      <c r="KYJ24" s="177"/>
      <c r="KYK24" s="177"/>
      <c r="KYL24" s="177"/>
      <c r="KYM24" s="177"/>
      <c r="KYN24" s="177"/>
      <c r="KYO24" s="177"/>
      <c r="KYP24" s="177"/>
      <c r="KYQ24" s="177"/>
      <c r="KYR24" s="177"/>
      <c r="KYS24" s="177"/>
      <c r="KYT24" s="177"/>
      <c r="KYU24" s="177"/>
      <c r="KYV24" s="177"/>
      <c r="KYW24" s="177"/>
      <c r="KYX24" s="177"/>
      <c r="KYY24" s="177"/>
      <c r="KYZ24" s="177"/>
      <c r="KZA24" s="177"/>
      <c r="KZB24" s="177"/>
      <c r="KZC24" s="177"/>
      <c r="KZD24" s="177"/>
      <c r="KZE24" s="177"/>
      <c r="KZF24" s="177"/>
      <c r="KZG24" s="177"/>
      <c r="KZH24" s="177"/>
      <c r="KZI24" s="177"/>
      <c r="KZJ24" s="177"/>
      <c r="KZK24" s="177"/>
      <c r="KZL24" s="177"/>
      <c r="KZM24" s="177"/>
      <c r="KZN24" s="177"/>
      <c r="KZO24" s="177"/>
      <c r="KZP24" s="177"/>
      <c r="KZQ24" s="177"/>
      <c r="KZR24" s="177"/>
      <c r="KZS24" s="177"/>
      <c r="KZT24" s="177"/>
      <c r="KZU24" s="177"/>
      <c r="KZV24" s="177"/>
      <c r="KZW24" s="177"/>
      <c r="KZX24" s="177"/>
      <c r="KZY24" s="177"/>
      <c r="KZZ24" s="177"/>
      <c r="LAA24" s="177"/>
      <c r="LAB24" s="177"/>
      <c r="LAC24" s="177"/>
      <c r="LAD24" s="177"/>
      <c r="LAE24" s="177"/>
      <c r="LAF24" s="177"/>
      <c r="LAG24" s="177"/>
      <c r="LAH24" s="177"/>
      <c r="LAI24" s="177"/>
      <c r="LAJ24" s="177"/>
      <c r="LAK24" s="177"/>
      <c r="LAL24" s="177"/>
      <c r="LAM24" s="177"/>
      <c r="LAN24" s="177"/>
      <c r="LAO24" s="177"/>
      <c r="LAP24" s="177"/>
      <c r="LAQ24" s="177"/>
      <c r="LAR24" s="177"/>
      <c r="LAS24" s="177"/>
      <c r="LAT24" s="177"/>
      <c r="LAU24" s="177"/>
      <c r="LAV24" s="177"/>
      <c r="LAW24" s="177"/>
      <c r="LAX24" s="177"/>
      <c r="LAY24" s="177"/>
      <c r="LAZ24" s="177"/>
      <c r="LBA24" s="177"/>
      <c r="LBB24" s="177"/>
      <c r="LBC24" s="177"/>
      <c r="LBD24" s="177"/>
      <c r="LBE24" s="177"/>
      <c r="LBF24" s="177"/>
      <c r="LBG24" s="177"/>
      <c r="LBH24" s="177"/>
      <c r="LBI24" s="177"/>
      <c r="LBJ24" s="177"/>
      <c r="LBK24" s="177"/>
      <c r="LBL24" s="177"/>
      <c r="LBM24" s="177"/>
      <c r="LBN24" s="177"/>
      <c r="LBO24" s="177"/>
      <c r="LBP24" s="177"/>
      <c r="LBQ24" s="177"/>
      <c r="LBR24" s="177"/>
      <c r="LBS24" s="177"/>
      <c r="LBT24" s="177"/>
      <c r="LBU24" s="177"/>
      <c r="LBV24" s="177"/>
      <c r="LBW24" s="177"/>
      <c r="LBX24" s="177"/>
      <c r="LBY24" s="177"/>
      <c r="LBZ24" s="177"/>
      <c r="LCA24" s="177"/>
      <c r="LCB24" s="177"/>
      <c r="LCC24" s="177"/>
      <c r="LCD24" s="177"/>
      <c r="LCE24" s="177"/>
      <c r="LCF24" s="177"/>
      <c r="LCG24" s="177"/>
      <c r="LCH24" s="177"/>
      <c r="LCI24" s="177"/>
      <c r="LCJ24" s="177"/>
      <c r="LCK24" s="177"/>
      <c r="LCL24" s="177"/>
      <c r="LCM24" s="177"/>
      <c r="LCN24" s="177"/>
      <c r="LCO24" s="177"/>
      <c r="LCP24" s="177"/>
      <c r="LCQ24" s="177"/>
      <c r="LCR24" s="177"/>
      <c r="LCS24" s="177"/>
      <c r="LCT24" s="177"/>
      <c r="LCU24" s="177"/>
      <c r="LCV24" s="177"/>
      <c r="LCW24" s="177"/>
      <c r="LCX24" s="177"/>
      <c r="LCY24" s="177"/>
      <c r="LCZ24" s="177"/>
      <c r="LDA24" s="177"/>
      <c r="LDB24" s="177"/>
      <c r="LDC24" s="177"/>
      <c r="LDD24" s="177"/>
      <c r="LDE24" s="177"/>
      <c r="LDF24" s="177"/>
      <c r="LDG24" s="177"/>
      <c r="LDH24" s="177"/>
      <c r="LDI24" s="177"/>
      <c r="LDJ24" s="177"/>
      <c r="LDK24" s="177"/>
      <c r="LDL24" s="177"/>
      <c r="LDM24" s="177"/>
      <c r="LDN24" s="177"/>
      <c r="LDO24" s="177"/>
      <c r="LDP24" s="177"/>
      <c r="LDQ24" s="177"/>
      <c r="LDR24" s="177"/>
      <c r="LDS24" s="177"/>
      <c r="LDT24" s="177"/>
      <c r="LDU24" s="177"/>
      <c r="LDV24" s="177"/>
      <c r="LDW24" s="177"/>
      <c r="LDX24" s="177"/>
      <c r="LDY24" s="177"/>
      <c r="LDZ24" s="177"/>
      <c r="LEA24" s="177"/>
      <c r="LEB24" s="177"/>
      <c r="LEC24" s="177"/>
      <c r="LED24" s="177"/>
      <c r="LEE24" s="177"/>
      <c r="LEF24" s="177"/>
      <c r="LEG24" s="177"/>
      <c r="LEH24" s="177"/>
      <c r="LEI24" s="177"/>
      <c r="LEJ24" s="177"/>
      <c r="LEK24" s="177"/>
      <c r="LEL24" s="177"/>
      <c r="LEM24" s="177"/>
      <c r="LEN24" s="177"/>
      <c r="LEO24" s="177"/>
      <c r="LEP24" s="177"/>
      <c r="LEQ24" s="177"/>
      <c r="LER24" s="177"/>
      <c r="LES24" s="177"/>
      <c r="LET24" s="177"/>
      <c r="LEU24" s="177"/>
      <c r="LEV24" s="177"/>
      <c r="LEW24" s="177"/>
      <c r="LEX24" s="177"/>
      <c r="LEY24" s="177"/>
      <c r="LEZ24" s="177"/>
      <c r="LFA24" s="177"/>
      <c r="LFB24" s="177"/>
      <c r="LFC24" s="177"/>
      <c r="LFD24" s="177"/>
      <c r="LFE24" s="177"/>
      <c r="LFF24" s="177"/>
      <c r="LFG24" s="177"/>
      <c r="LFH24" s="177"/>
      <c r="LFI24" s="177"/>
      <c r="LFJ24" s="177"/>
      <c r="LFK24" s="177"/>
      <c r="LFL24" s="177"/>
      <c r="LFM24" s="177"/>
      <c r="LFN24" s="177"/>
      <c r="LFO24" s="177"/>
      <c r="LFP24" s="177"/>
      <c r="LFQ24" s="177"/>
      <c r="LFR24" s="177"/>
      <c r="LFS24" s="177"/>
      <c r="LFT24" s="177"/>
      <c r="LFU24" s="177"/>
      <c r="LFV24" s="177"/>
      <c r="LFW24" s="177"/>
      <c r="LFX24" s="177"/>
      <c r="LFY24" s="177"/>
      <c r="LFZ24" s="177"/>
      <c r="LGA24" s="177"/>
      <c r="LGB24" s="177"/>
      <c r="LGC24" s="177"/>
      <c r="LGD24" s="177"/>
      <c r="LGE24" s="177"/>
      <c r="LGF24" s="177"/>
      <c r="LGG24" s="177"/>
      <c r="LGH24" s="177"/>
      <c r="LGI24" s="177"/>
      <c r="LGJ24" s="177"/>
      <c r="LGK24" s="177"/>
      <c r="LGL24" s="177"/>
      <c r="LGM24" s="177"/>
      <c r="LGN24" s="177"/>
      <c r="LGO24" s="177"/>
      <c r="LGP24" s="177"/>
      <c r="LGQ24" s="177"/>
      <c r="LGR24" s="177"/>
      <c r="LGS24" s="177"/>
      <c r="LGT24" s="177"/>
      <c r="LGU24" s="177"/>
      <c r="LGV24" s="177"/>
      <c r="LGW24" s="177"/>
      <c r="LGX24" s="177"/>
      <c r="LGY24" s="177"/>
      <c r="LGZ24" s="177"/>
      <c r="LHA24" s="177"/>
      <c r="LHB24" s="177"/>
      <c r="LHC24" s="177"/>
      <c r="LHD24" s="177"/>
      <c r="LHE24" s="177"/>
      <c r="LHF24" s="177"/>
      <c r="LHG24" s="177"/>
      <c r="LHH24" s="177"/>
      <c r="LHI24" s="177"/>
      <c r="LHJ24" s="177"/>
      <c r="LHK24" s="177"/>
      <c r="LHL24" s="177"/>
      <c r="LHM24" s="177"/>
      <c r="LHN24" s="177"/>
      <c r="LHO24" s="177"/>
      <c r="LHP24" s="177"/>
      <c r="LHQ24" s="177"/>
      <c r="LHR24" s="177"/>
      <c r="LHS24" s="177"/>
      <c r="LHT24" s="177"/>
      <c r="LHU24" s="177"/>
      <c r="LHV24" s="177"/>
      <c r="LHW24" s="177"/>
      <c r="LHX24" s="177"/>
      <c r="LHY24" s="177"/>
      <c r="LHZ24" s="177"/>
      <c r="LIA24" s="177"/>
      <c r="LIB24" s="177"/>
      <c r="LIC24" s="177"/>
      <c r="LID24" s="177"/>
      <c r="LIE24" s="177"/>
      <c r="LIF24" s="177"/>
      <c r="LIG24" s="177"/>
      <c r="LIH24" s="177"/>
      <c r="LII24" s="177"/>
      <c r="LIJ24" s="177"/>
      <c r="LIK24" s="177"/>
      <c r="LIL24" s="177"/>
      <c r="LIM24" s="177"/>
      <c r="LIN24" s="177"/>
      <c r="LIO24" s="177"/>
      <c r="LIP24" s="177"/>
      <c r="LIQ24" s="177"/>
      <c r="LIR24" s="177"/>
      <c r="LIS24" s="177"/>
      <c r="LIT24" s="177"/>
      <c r="LIU24" s="177"/>
      <c r="LIV24" s="177"/>
      <c r="LIW24" s="177"/>
      <c r="LIX24" s="177"/>
      <c r="LIY24" s="177"/>
      <c r="LIZ24" s="177"/>
      <c r="LJA24" s="177"/>
      <c r="LJB24" s="177"/>
      <c r="LJC24" s="177"/>
      <c r="LJD24" s="177"/>
      <c r="LJE24" s="177"/>
      <c r="LJF24" s="177"/>
      <c r="LJG24" s="177"/>
      <c r="LJH24" s="177"/>
      <c r="LJI24" s="177"/>
      <c r="LJJ24" s="177"/>
      <c r="LJK24" s="177"/>
      <c r="LJL24" s="177"/>
      <c r="LJM24" s="177"/>
      <c r="LJN24" s="177"/>
      <c r="LJO24" s="177"/>
      <c r="LJP24" s="177"/>
      <c r="LJQ24" s="177"/>
      <c r="LJR24" s="177"/>
      <c r="LJS24" s="177"/>
      <c r="LJT24" s="177"/>
      <c r="LJU24" s="177"/>
      <c r="LJV24" s="177"/>
      <c r="LJW24" s="177"/>
      <c r="LJX24" s="177"/>
      <c r="LJY24" s="177"/>
      <c r="LJZ24" s="177"/>
      <c r="LKA24" s="177"/>
      <c r="LKB24" s="177"/>
      <c r="LKC24" s="177"/>
      <c r="LKD24" s="177"/>
      <c r="LKE24" s="177"/>
      <c r="LKF24" s="177"/>
      <c r="LKG24" s="177"/>
      <c r="LKH24" s="177"/>
      <c r="LKI24" s="177"/>
      <c r="LKJ24" s="177"/>
      <c r="LKK24" s="177"/>
      <c r="LKL24" s="177"/>
      <c r="LKM24" s="177"/>
      <c r="LKN24" s="177"/>
      <c r="LKO24" s="177"/>
      <c r="LKP24" s="177"/>
      <c r="LKQ24" s="177"/>
      <c r="LKR24" s="177"/>
      <c r="LKS24" s="177"/>
      <c r="LKT24" s="177"/>
      <c r="LKU24" s="177"/>
      <c r="LKV24" s="177"/>
      <c r="LKW24" s="177"/>
      <c r="LKX24" s="177"/>
      <c r="LKY24" s="177"/>
      <c r="LKZ24" s="177"/>
      <c r="LLA24" s="177"/>
      <c r="LLB24" s="177"/>
      <c r="LLC24" s="177"/>
      <c r="LLD24" s="177"/>
      <c r="LLE24" s="177"/>
      <c r="LLF24" s="177"/>
      <c r="LLG24" s="177"/>
      <c r="LLH24" s="177"/>
      <c r="LLI24" s="177"/>
      <c r="LLJ24" s="177"/>
      <c r="LLK24" s="177"/>
      <c r="LLL24" s="177"/>
      <c r="LLM24" s="177"/>
      <c r="LLN24" s="177"/>
      <c r="LLO24" s="177"/>
      <c r="LLP24" s="177"/>
      <c r="LLQ24" s="177"/>
      <c r="LLR24" s="177"/>
      <c r="LLS24" s="177"/>
      <c r="LLT24" s="177"/>
      <c r="LLU24" s="177"/>
      <c r="LLV24" s="177"/>
      <c r="LLW24" s="177"/>
      <c r="LLX24" s="177"/>
      <c r="LLY24" s="177"/>
      <c r="LLZ24" s="177"/>
      <c r="LMA24" s="177"/>
      <c r="LMB24" s="177"/>
      <c r="LMC24" s="177"/>
      <c r="LMD24" s="177"/>
      <c r="LME24" s="177"/>
      <c r="LMF24" s="177"/>
      <c r="LMG24" s="177"/>
      <c r="LMH24" s="177"/>
      <c r="LMI24" s="177"/>
      <c r="LMJ24" s="177"/>
      <c r="LMK24" s="177"/>
      <c r="LML24" s="177"/>
      <c r="LMM24" s="177"/>
      <c r="LMN24" s="177"/>
      <c r="LMO24" s="177"/>
      <c r="LMP24" s="177"/>
      <c r="LMQ24" s="177"/>
      <c r="LMR24" s="177"/>
      <c r="LMS24" s="177"/>
      <c r="LMT24" s="177"/>
      <c r="LMU24" s="177"/>
      <c r="LMV24" s="177"/>
      <c r="LMW24" s="177"/>
      <c r="LMX24" s="177"/>
      <c r="LMY24" s="177"/>
      <c r="LMZ24" s="177"/>
      <c r="LNA24" s="177"/>
      <c r="LNB24" s="177"/>
      <c r="LNC24" s="177"/>
      <c r="LND24" s="177"/>
      <c r="LNE24" s="177"/>
      <c r="LNF24" s="177"/>
      <c r="LNG24" s="177"/>
      <c r="LNH24" s="177"/>
      <c r="LNI24" s="177"/>
      <c r="LNJ24" s="177"/>
      <c r="LNK24" s="177"/>
      <c r="LNL24" s="177"/>
      <c r="LNM24" s="177"/>
      <c r="LNN24" s="177"/>
      <c r="LNO24" s="177"/>
      <c r="LNP24" s="177"/>
      <c r="LNQ24" s="177"/>
      <c r="LNR24" s="177"/>
      <c r="LNS24" s="177"/>
      <c r="LNT24" s="177"/>
      <c r="LNU24" s="177"/>
      <c r="LNV24" s="177"/>
      <c r="LNW24" s="177"/>
      <c r="LNX24" s="177"/>
      <c r="LNY24" s="177"/>
      <c r="LNZ24" s="177"/>
      <c r="LOA24" s="177"/>
      <c r="LOB24" s="177"/>
      <c r="LOC24" s="177"/>
      <c r="LOD24" s="177"/>
      <c r="LOE24" s="177"/>
      <c r="LOF24" s="177"/>
      <c r="LOG24" s="177"/>
      <c r="LOH24" s="177"/>
      <c r="LOI24" s="177"/>
      <c r="LOJ24" s="177"/>
      <c r="LOK24" s="177"/>
      <c r="LOL24" s="177"/>
      <c r="LOM24" s="177"/>
      <c r="LON24" s="177"/>
      <c r="LOO24" s="177"/>
      <c r="LOP24" s="177"/>
      <c r="LOQ24" s="177"/>
      <c r="LOR24" s="177"/>
      <c r="LOS24" s="177"/>
      <c r="LOT24" s="177"/>
      <c r="LOU24" s="177"/>
      <c r="LOV24" s="177"/>
      <c r="LOW24" s="177"/>
      <c r="LOX24" s="177"/>
      <c r="LOY24" s="177"/>
      <c r="LOZ24" s="177"/>
      <c r="LPA24" s="177"/>
      <c r="LPB24" s="177"/>
      <c r="LPC24" s="177"/>
      <c r="LPD24" s="177"/>
      <c r="LPE24" s="177"/>
      <c r="LPF24" s="177"/>
      <c r="LPG24" s="177"/>
      <c r="LPH24" s="177"/>
      <c r="LPI24" s="177"/>
      <c r="LPJ24" s="177"/>
      <c r="LPK24" s="177"/>
      <c r="LPL24" s="177"/>
      <c r="LPM24" s="177"/>
      <c r="LPN24" s="177"/>
      <c r="LPO24" s="177"/>
      <c r="LPP24" s="177"/>
      <c r="LPQ24" s="177"/>
      <c r="LPR24" s="177"/>
      <c r="LPS24" s="177"/>
      <c r="LPT24" s="177"/>
      <c r="LPU24" s="177"/>
      <c r="LPV24" s="177"/>
      <c r="LPW24" s="177"/>
      <c r="LPX24" s="177"/>
      <c r="LPY24" s="177"/>
      <c r="LPZ24" s="177"/>
      <c r="LQA24" s="177"/>
      <c r="LQB24" s="177"/>
      <c r="LQC24" s="177"/>
      <c r="LQD24" s="177"/>
      <c r="LQE24" s="177"/>
      <c r="LQF24" s="177"/>
      <c r="LQG24" s="177"/>
      <c r="LQH24" s="177"/>
      <c r="LQI24" s="177"/>
      <c r="LQJ24" s="177"/>
      <c r="LQK24" s="177"/>
      <c r="LQL24" s="177"/>
      <c r="LQM24" s="177"/>
      <c r="LQN24" s="177"/>
      <c r="LQO24" s="177"/>
      <c r="LQP24" s="177"/>
      <c r="LQQ24" s="177"/>
      <c r="LQR24" s="177"/>
      <c r="LQS24" s="177"/>
      <c r="LQT24" s="177"/>
      <c r="LQU24" s="177"/>
      <c r="LQV24" s="177"/>
      <c r="LQW24" s="177"/>
      <c r="LQX24" s="177"/>
      <c r="LQY24" s="177"/>
      <c r="LQZ24" s="177"/>
      <c r="LRA24" s="177"/>
      <c r="LRB24" s="177"/>
      <c r="LRC24" s="177"/>
      <c r="LRD24" s="177"/>
      <c r="LRE24" s="177"/>
      <c r="LRF24" s="177"/>
      <c r="LRG24" s="177"/>
      <c r="LRH24" s="177"/>
      <c r="LRI24" s="177"/>
      <c r="LRJ24" s="177"/>
      <c r="LRK24" s="177"/>
      <c r="LRL24" s="177"/>
      <c r="LRM24" s="177"/>
      <c r="LRN24" s="177"/>
      <c r="LRO24" s="177"/>
      <c r="LRP24" s="177"/>
      <c r="LRQ24" s="177"/>
      <c r="LRR24" s="177"/>
      <c r="LRS24" s="177"/>
      <c r="LRT24" s="177"/>
      <c r="LRU24" s="177"/>
      <c r="LRV24" s="177"/>
      <c r="LRW24" s="177"/>
      <c r="LRX24" s="177"/>
      <c r="LRY24" s="177"/>
      <c r="LRZ24" s="177"/>
      <c r="LSA24" s="177"/>
      <c r="LSB24" s="177"/>
      <c r="LSC24" s="177"/>
      <c r="LSD24" s="177"/>
      <c r="LSE24" s="177"/>
      <c r="LSF24" s="177"/>
      <c r="LSG24" s="177"/>
      <c r="LSH24" s="177"/>
      <c r="LSI24" s="177"/>
      <c r="LSJ24" s="177"/>
      <c r="LSK24" s="177"/>
      <c r="LSL24" s="177"/>
      <c r="LSM24" s="177"/>
      <c r="LSN24" s="177"/>
      <c r="LSO24" s="177"/>
      <c r="LSP24" s="177"/>
      <c r="LSQ24" s="177"/>
      <c r="LSR24" s="177"/>
      <c r="LSS24" s="177"/>
      <c r="LST24" s="177"/>
      <c r="LSU24" s="177"/>
      <c r="LSV24" s="177"/>
      <c r="LSW24" s="177"/>
      <c r="LSX24" s="177"/>
      <c r="LSY24" s="177"/>
      <c r="LSZ24" s="177"/>
      <c r="LTA24" s="177"/>
      <c r="LTB24" s="177"/>
      <c r="LTC24" s="177"/>
      <c r="LTD24" s="177"/>
      <c r="LTE24" s="177"/>
      <c r="LTF24" s="177"/>
      <c r="LTG24" s="177"/>
      <c r="LTH24" s="177"/>
      <c r="LTI24" s="177"/>
      <c r="LTJ24" s="177"/>
      <c r="LTK24" s="177"/>
      <c r="LTL24" s="177"/>
      <c r="LTM24" s="177"/>
      <c r="LTN24" s="177"/>
      <c r="LTO24" s="177"/>
      <c r="LTP24" s="177"/>
      <c r="LTQ24" s="177"/>
      <c r="LTR24" s="177"/>
      <c r="LTS24" s="177"/>
      <c r="LTT24" s="177"/>
      <c r="LTU24" s="177"/>
      <c r="LTV24" s="177"/>
      <c r="LTW24" s="177"/>
      <c r="LTX24" s="177"/>
      <c r="LTY24" s="177"/>
      <c r="LTZ24" s="177"/>
      <c r="LUA24" s="177"/>
      <c r="LUB24" s="177"/>
      <c r="LUC24" s="177"/>
      <c r="LUD24" s="177"/>
      <c r="LUE24" s="177"/>
      <c r="LUF24" s="177"/>
      <c r="LUG24" s="177"/>
      <c r="LUH24" s="177"/>
      <c r="LUI24" s="177"/>
      <c r="LUJ24" s="177"/>
      <c r="LUK24" s="177"/>
      <c r="LUL24" s="177"/>
      <c r="LUM24" s="177"/>
      <c r="LUN24" s="177"/>
      <c r="LUO24" s="177"/>
      <c r="LUP24" s="177"/>
      <c r="LUQ24" s="177"/>
      <c r="LUR24" s="177"/>
      <c r="LUS24" s="177"/>
      <c r="LUT24" s="177"/>
      <c r="LUU24" s="177"/>
      <c r="LUV24" s="177"/>
      <c r="LUW24" s="177"/>
      <c r="LUX24" s="177"/>
      <c r="LUY24" s="177"/>
      <c r="LUZ24" s="177"/>
      <c r="LVA24" s="177"/>
      <c r="LVB24" s="177"/>
      <c r="LVC24" s="177"/>
      <c r="LVD24" s="177"/>
      <c r="LVE24" s="177"/>
      <c r="LVF24" s="177"/>
      <c r="LVG24" s="177"/>
      <c r="LVH24" s="177"/>
      <c r="LVI24" s="177"/>
      <c r="LVJ24" s="177"/>
      <c r="LVK24" s="177"/>
      <c r="LVL24" s="177"/>
      <c r="LVM24" s="177"/>
      <c r="LVN24" s="177"/>
      <c r="LVO24" s="177"/>
      <c r="LVP24" s="177"/>
      <c r="LVQ24" s="177"/>
      <c r="LVR24" s="177"/>
      <c r="LVS24" s="177"/>
      <c r="LVT24" s="177"/>
      <c r="LVU24" s="177"/>
      <c r="LVV24" s="177"/>
      <c r="LVW24" s="177"/>
      <c r="LVX24" s="177"/>
      <c r="LVY24" s="177"/>
      <c r="LVZ24" s="177"/>
      <c r="LWA24" s="177"/>
      <c r="LWB24" s="177"/>
      <c r="LWC24" s="177"/>
      <c r="LWD24" s="177"/>
      <c r="LWE24" s="177"/>
      <c r="LWF24" s="177"/>
      <c r="LWG24" s="177"/>
      <c r="LWH24" s="177"/>
      <c r="LWI24" s="177"/>
      <c r="LWJ24" s="177"/>
      <c r="LWK24" s="177"/>
      <c r="LWL24" s="177"/>
      <c r="LWM24" s="177"/>
      <c r="LWN24" s="177"/>
      <c r="LWO24" s="177"/>
      <c r="LWP24" s="177"/>
      <c r="LWQ24" s="177"/>
      <c r="LWR24" s="177"/>
      <c r="LWS24" s="177"/>
      <c r="LWT24" s="177"/>
      <c r="LWU24" s="177"/>
      <c r="LWV24" s="177"/>
      <c r="LWW24" s="177"/>
      <c r="LWX24" s="177"/>
      <c r="LWY24" s="177"/>
      <c r="LWZ24" s="177"/>
      <c r="LXA24" s="177"/>
      <c r="LXB24" s="177"/>
      <c r="LXC24" s="177"/>
      <c r="LXD24" s="177"/>
      <c r="LXE24" s="177"/>
      <c r="LXF24" s="177"/>
      <c r="LXG24" s="177"/>
      <c r="LXH24" s="177"/>
      <c r="LXI24" s="177"/>
      <c r="LXJ24" s="177"/>
      <c r="LXK24" s="177"/>
      <c r="LXL24" s="177"/>
      <c r="LXM24" s="177"/>
      <c r="LXN24" s="177"/>
      <c r="LXO24" s="177"/>
      <c r="LXP24" s="177"/>
      <c r="LXQ24" s="177"/>
      <c r="LXR24" s="177"/>
      <c r="LXS24" s="177"/>
      <c r="LXT24" s="177"/>
      <c r="LXU24" s="177"/>
      <c r="LXV24" s="177"/>
      <c r="LXW24" s="177"/>
      <c r="LXX24" s="177"/>
      <c r="LXY24" s="177"/>
      <c r="LXZ24" s="177"/>
      <c r="LYA24" s="177"/>
      <c r="LYB24" s="177"/>
      <c r="LYC24" s="177"/>
      <c r="LYD24" s="177"/>
      <c r="LYE24" s="177"/>
      <c r="LYF24" s="177"/>
      <c r="LYG24" s="177"/>
      <c r="LYH24" s="177"/>
      <c r="LYI24" s="177"/>
      <c r="LYJ24" s="177"/>
      <c r="LYK24" s="177"/>
      <c r="LYL24" s="177"/>
      <c r="LYM24" s="177"/>
      <c r="LYN24" s="177"/>
      <c r="LYO24" s="177"/>
      <c r="LYP24" s="177"/>
      <c r="LYQ24" s="177"/>
      <c r="LYR24" s="177"/>
      <c r="LYS24" s="177"/>
      <c r="LYT24" s="177"/>
      <c r="LYU24" s="177"/>
      <c r="LYV24" s="177"/>
      <c r="LYW24" s="177"/>
      <c r="LYX24" s="177"/>
      <c r="LYY24" s="177"/>
      <c r="LYZ24" s="177"/>
      <c r="LZA24" s="177"/>
      <c r="LZB24" s="177"/>
      <c r="LZC24" s="177"/>
      <c r="LZD24" s="177"/>
      <c r="LZE24" s="177"/>
      <c r="LZF24" s="177"/>
      <c r="LZG24" s="177"/>
      <c r="LZH24" s="177"/>
      <c r="LZI24" s="177"/>
      <c r="LZJ24" s="177"/>
      <c r="LZK24" s="177"/>
      <c r="LZL24" s="177"/>
      <c r="LZM24" s="177"/>
      <c r="LZN24" s="177"/>
      <c r="LZO24" s="177"/>
      <c r="LZP24" s="177"/>
      <c r="LZQ24" s="177"/>
      <c r="LZR24" s="177"/>
      <c r="LZS24" s="177"/>
      <c r="LZT24" s="177"/>
      <c r="LZU24" s="177"/>
      <c r="LZV24" s="177"/>
      <c r="LZW24" s="177"/>
      <c r="LZX24" s="177"/>
      <c r="LZY24" s="177"/>
      <c r="LZZ24" s="177"/>
      <c r="MAA24" s="177"/>
      <c r="MAB24" s="177"/>
      <c r="MAC24" s="177"/>
      <c r="MAD24" s="177"/>
      <c r="MAE24" s="177"/>
      <c r="MAF24" s="177"/>
      <c r="MAG24" s="177"/>
      <c r="MAH24" s="177"/>
      <c r="MAI24" s="177"/>
      <c r="MAJ24" s="177"/>
      <c r="MAK24" s="177"/>
      <c r="MAL24" s="177"/>
      <c r="MAM24" s="177"/>
      <c r="MAN24" s="177"/>
      <c r="MAO24" s="177"/>
      <c r="MAP24" s="177"/>
      <c r="MAQ24" s="177"/>
      <c r="MAR24" s="177"/>
      <c r="MAS24" s="177"/>
      <c r="MAT24" s="177"/>
      <c r="MAU24" s="177"/>
      <c r="MAV24" s="177"/>
      <c r="MAW24" s="177"/>
      <c r="MAX24" s="177"/>
      <c r="MAY24" s="177"/>
      <c r="MAZ24" s="177"/>
      <c r="MBA24" s="177"/>
      <c r="MBB24" s="177"/>
      <c r="MBC24" s="177"/>
      <c r="MBD24" s="177"/>
      <c r="MBE24" s="177"/>
      <c r="MBF24" s="177"/>
      <c r="MBG24" s="177"/>
      <c r="MBH24" s="177"/>
      <c r="MBI24" s="177"/>
      <c r="MBJ24" s="177"/>
      <c r="MBK24" s="177"/>
      <c r="MBL24" s="177"/>
      <c r="MBM24" s="177"/>
      <c r="MBN24" s="177"/>
      <c r="MBO24" s="177"/>
      <c r="MBP24" s="177"/>
      <c r="MBQ24" s="177"/>
      <c r="MBR24" s="177"/>
      <c r="MBS24" s="177"/>
      <c r="MBT24" s="177"/>
      <c r="MBU24" s="177"/>
      <c r="MBV24" s="177"/>
      <c r="MBW24" s="177"/>
      <c r="MBX24" s="177"/>
      <c r="MBY24" s="177"/>
      <c r="MBZ24" s="177"/>
      <c r="MCA24" s="177"/>
      <c r="MCB24" s="177"/>
      <c r="MCC24" s="177"/>
      <c r="MCD24" s="177"/>
      <c r="MCE24" s="177"/>
      <c r="MCF24" s="177"/>
      <c r="MCG24" s="177"/>
      <c r="MCH24" s="177"/>
      <c r="MCI24" s="177"/>
      <c r="MCJ24" s="177"/>
      <c r="MCK24" s="177"/>
      <c r="MCL24" s="177"/>
      <c r="MCM24" s="177"/>
      <c r="MCN24" s="177"/>
      <c r="MCO24" s="177"/>
      <c r="MCP24" s="177"/>
      <c r="MCQ24" s="177"/>
      <c r="MCR24" s="177"/>
      <c r="MCS24" s="177"/>
      <c r="MCT24" s="177"/>
      <c r="MCU24" s="177"/>
      <c r="MCV24" s="177"/>
      <c r="MCW24" s="177"/>
      <c r="MCX24" s="177"/>
      <c r="MCY24" s="177"/>
      <c r="MCZ24" s="177"/>
      <c r="MDA24" s="177"/>
      <c r="MDB24" s="177"/>
      <c r="MDC24" s="177"/>
      <c r="MDD24" s="177"/>
      <c r="MDE24" s="177"/>
      <c r="MDF24" s="177"/>
      <c r="MDG24" s="177"/>
      <c r="MDH24" s="177"/>
      <c r="MDI24" s="177"/>
      <c r="MDJ24" s="177"/>
      <c r="MDK24" s="177"/>
      <c r="MDL24" s="177"/>
      <c r="MDM24" s="177"/>
      <c r="MDN24" s="177"/>
      <c r="MDO24" s="177"/>
      <c r="MDP24" s="177"/>
      <c r="MDQ24" s="177"/>
      <c r="MDR24" s="177"/>
      <c r="MDS24" s="177"/>
      <c r="MDT24" s="177"/>
      <c r="MDU24" s="177"/>
      <c r="MDV24" s="177"/>
      <c r="MDW24" s="177"/>
      <c r="MDX24" s="177"/>
      <c r="MDY24" s="177"/>
      <c r="MDZ24" s="177"/>
      <c r="MEA24" s="177"/>
      <c r="MEB24" s="177"/>
      <c r="MEC24" s="177"/>
      <c r="MED24" s="177"/>
      <c r="MEE24" s="177"/>
      <c r="MEF24" s="177"/>
      <c r="MEG24" s="177"/>
      <c r="MEH24" s="177"/>
      <c r="MEI24" s="177"/>
      <c r="MEJ24" s="177"/>
      <c r="MEK24" s="177"/>
      <c r="MEL24" s="177"/>
      <c r="MEM24" s="177"/>
      <c r="MEN24" s="177"/>
      <c r="MEO24" s="177"/>
      <c r="MEP24" s="177"/>
      <c r="MEQ24" s="177"/>
      <c r="MER24" s="177"/>
      <c r="MES24" s="177"/>
      <c r="MET24" s="177"/>
      <c r="MEU24" s="177"/>
      <c r="MEV24" s="177"/>
      <c r="MEW24" s="177"/>
      <c r="MEX24" s="177"/>
      <c r="MEY24" s="177"/>
      <c r="MEZ24" s="177"/>
      <c r="MFA24" s="177"/>
      <c r="MFB24" s="177"/>
      <c r="MFC24" s="177"/>
      <c r="MFD24" s="177"/>
      <c r="MFE24" s="177"/>
      <c r="MFF24" s="177"/>
      <c r="MFG24" s="177"/>
      <c r="MFH24" s="177"/>
      <c r="MFI24" s="177"/>
      <c r="MFJ24" s="177"/>
      <c r="MFK24" s="177"/>
      <c r="MFL24" s="177"/>
      <c r="MFM24" s="177"/>
      <c r="MFN24" s="177"/>
      <c r="MFO24" s="177"/>
      <c r="MFP24" s="177"/>
      <c r="MFQ24" s="177"/>
      <c r="MFR24" s="177"/>
      <c r="MFS24" s="177"/>
      <c r="MFT24" s="177"/>
      <c r="MFU24" s="177"/>
      <c r="MFV24" s="177"/>
      <c r="MFW24" s="177"/>
      <c r="MFX24" s="177"/>
      <c r="MFY24" s="177"/>
      <c r="MFZ24" s="177"/>
      <c r="MGA24" s="177"/>
      <c r="MGB24" s="177"/>
      <c r="MGC24" s="177"/>
      <c r="MGD24" s="177"/>
      <c r="MGE24" s="177"/>
      <c r="MGF24" s="177"/>
      <c r="MGG24" s="177"/>
      <c r="MGH24" s="177"/>
      <c r="MGI24" s="177"/>
      <c r="MGJ24" s="177"/>
      <c r="MGK24" s="177"/>
      <c r="MGL24" s="177"/>
      <c r="MGM24" s="177"/>
      <c r="MGN24" s="177"/>
      <c r="MGO24" s="177"/>
      <c r="MGP24" s="177"/>
      <c r="MGQ24" s="177"/>
      <c r="MGR24" s="177"/>
      <c r="MGS24" s="177"/>
      <c r="MGT24" s="177"/>
      <c r="MGU24" s="177"/>
      <c r="MGV24" s="177"/>
      <c r="MGW24" s="177"/>
      <c r="MGX24" s="177"/>
      <c r="MGY24" s="177"/>
      <c r="MGZ24" s="177"/>
      <c r="MHA24" s="177"/>
      <c r="MHB24" s="177"/>
      <c r="MHC24" s="177"/>
      <c r="MHD24" s="177"/>
      <c r="MHE24" s="177"/>
      <c r="MHF24" s="177"/>
      <c r="MHG24" s="177"/>
      <c r="MHH24" s="177"/>
      <c r="MHI24" s="177"/>
      <c r="MHJ24" s="177"/>
      <c r="MHK24" s="177"/>
      <c r="MHL24" s="177"/>
      <c r="MHM24" s="177"/>
      <c r="MHN24" s="177"/>
      <c r="MHO24" s="177"/>
      <c r="MHP24" s="177"/>
      <c r="MHQ24" s="177"/>
      <c r="MHR24" s="177"/>
      <c r="MHS24" s="177"/>
      <c r="MHT24" s="177"/>
      <c r="MHU24" s="177"/>
      <c r="MHV24" s="177"/>
      <c r="MHW24" s="177"/>
      <c r="MHX24" s="177"/>
      <c r="MHY24" s="177"/>
      <c r="MHZ24" s="177"/>
      <c r="MIA24" s="177"/>
      <c r="MIB24" s="177"/>
      <c r="MIC24" s="177"/>
      <c r="MID24" s="177"/>
      <c r="MIE24" s="177"/>
      <c r="MIF24" s="177"/>
      <c r="MIG24" s="177"/>
      <c r="MIH24" s="177"/>
      <c r="MII24" s="177"/>
      <c r="MIJ24" s="177"/>
      <c r="MIK24" s="177"/>
      <c r="MIL24" s="177"/>
      <c r="MIM24" s="177"/>
      <c r="MIN24" s="177"/>
      <c r="MIO24" s="177"/>
      <c r="MIP24" s="177"/>
      <c r="MIQ24" s="177"/>
      <c r="MIR24" s="177"/>
      <c r="MIS24" s="177"/>
      <c r="MIT24" s="177"/>
      <c r="MIU24" s="177"/>
      <c r="MIV24" s="177"/>
      <c r="MIW24" s="177"/>
      <c r="MIX24" s="177"/>
      <c r="MIY24" s="177"/>
      <c r="MIZ24" s="177"/>
      <c r="MJA24" s="177"/>
      <c r="MJB24" s="177"/>
      <c r="MJC24" s="177"/>
      <c r="MJD24" s="177"/>
      <c r="MJE24" s="177"/>
      <c r="MJF24" s="177"/>
      <c r="MJG24" s="177"/>
      <c r="MJH24" s="177"/>
      <c r="MJI24" s="177"/>
      <c r="MJJ24" s="177"/>
      <c r="MJK24" s="177"/>
      <c r="MJL24" s="177"/>
      <c r="MJM24" s="177"/>
      <c r="MJN24" s="177"/>
      <c r="MJO24" s="177"/>
      <c r="MJP24" s="177"/>
      <c r="MJQ24" s="177"/>
      <c r="MJR24" s="177"/>
      <c r="MJS24" s="177"/>
      <c r="MJT24" s="177"/>
      <c r="MJU24" s="177"/>
      <c r="MJV24" s="177"/>
      <c r="MJW24" s="177"/>
      <c r="MJX24" s="177"/>
      <c r="MJY24" s="177"/>
      <c r="MJZ24" s="177"/>
      <c r="MKA24" s="177"/>
      <c r="MKB24" s="177"/>
      <c r="MKC24" s="177"/>
      <c r="MKD24" s="177"/>
      <c r="MKE24" s="177"/>
      <c r="MKF24" s="177"/>
      <c r="MKG24" s="177"/>
      <c r="MKH24" s="177"/>
      <c r="MKI24" s="177"/>
      <c r="MKJ24" s="177"/>
      <c r="MKK24" s="177"/>
      <c r="MKL24" s="177"/>
      <c r="MKM24" s="177"/>
      <c r="MKN24" s="177"/>
      <c r="MKO24" s="177"/>
      <c r="MKP24" s="177"/>
      <c r="MKQ24" s="177"/>
      <c r="MKR24" s="177"/>
      <c r="MKS24" s="177"/>
      <c r="MKT24" s="177"/>
      <c r="MKU24" s="177"/>
      <c r="MKV24" s="177"/>
      <c r="MKW24" s="177"/>
      <c r="MKX24" s="177"/>
      <c r="MKY24" s="177"/>
      <c r="MKZ24" s="177"/>
      <c r="MLA24" s="177"/>
      <c r="MLB24" s="177"/>
      <c r="MLC24" s="177"/>
      <c r="MLD24" s="177"/>
      <c r="MLE24" s="177"/>
      <c r="MLF24" s="177"/>
      <c r="MLG24" s="177"/>
      <c r="MLH24" s="177"/>
      <c r="MLI24" s="177"/>
      <c r="MLJ24" s="177"/>
      <c r="MLK24" s="177"/>
      <c r="MLL24" s="177"/>
      <c r="MLM24" s="177"/>
      <c r="MLN24" s="177"/>
      <c r="MLO24" s="177"/>
      <c r="MLP24" s="177"/>
      <c r="MLQ24" s="177"/>
      <c r="MLR24" s="177"/>
      <c r="MLS24" s="177"/>
      <c r="MLT24" s="177"/>
      <c r="MLU24" s="177"/>
      <c r="MLV24" s="177"/>
      <c r="MLW24" s="177"/>
      <c r="MLX24" s="177"/>
      <c r="MLY24" s="177"/>
      <c r="MLZ24" s="177"/>
      <c r="MMA24" s="177"/>
      <c r="MMB24" s="177"/>
      <c r="MMC24" s="177"/>
      <c r="MMD24" s="177"/>
      <c r="MME24" s="177"/>
      <c r="MMF24" s="177"/>
      <c r="MMG24" s="177"/>
      <c r="MMH24" s="177"/>
      <c r="MMI24" s="177"/>
      <c r="MMJ24" s="177"/>
      <c r="MMK24" s="177"/>
      <c r="MML24" s="177"/>
      <c r="MMM24" s="177"/>
      <c r="MMN24" s="177"/>
      <c r="MMO24" s="177"/>
      <c r="MMP24" s="177"/>
      <c r="MMQ24" s="177"/>
      <c r="MMR24" s="177"/>
      <c r="MMS24" s="177"/>
      <c r="MMT24" s="177"/>
      <c r="MMU24" s="177"/>
      <c r="MMV24" s="177"/>
      <c r="MMW24" s="177"/>
      <c r="MMX24" s="177"/>
      <c r="MMY24" s="177"/>
      <c r="MMZ24" s="177"/>
      <c r="MNA24" s="177"/>
      <c r="MNB24" s="177"/>
      <c r="MNC24" s="177"/>
      <c r="MND24" s="177"/>
      <c r="MNE24" s="177"/>
      <c r="MNF24" s="177"/>
      <c r="MNG24" s="177"/>
      <c r="MNH24" s="177"/>
      <c r="MNI24" s="177"/>
      <c r="MNJ24" s="177"/>
      <c r="MNK24" s="177"/>
      <c r="MNL24" s="177"/>
      <c r="MNM24" s="177"/>
      <c r="MNN24" s="177"/>
      <c r="MNO24" s="177"/>
      <c r="MNP24" s="177"/>
      <c r="MNQ24" s="177"/>
      <c r="MNR24" s="177"/>
      <c r="MNS24" s="177"/>
      <c r="MNT24" s="177"/>
      <c r="MNU24" s="177"/>
      <c r="MNV24" s="177"/>
      <c r="MNW24" s="177"/>
      <c r="MNX24" s="177"/>
      <c r="MNY24" s="177"/>
      <c r="MNZ24" s="177"/>
      <c r="MOA24" s="177"/>
      <c r="MOB24" s="177"/>
      <c r="MOC24" s="177"/>
      <c r="MOD24" s="177"/>
      <c r="MOE24" s="177"/>
      <c r="MOF24" s="177"/>
      <c r="MOG24" s="177"/>
      <c r="MOH24" s="177"/>
      <c r="MOI24" s="177"/>
      <c r="MOJ24" s="177"/>
      <c r="MOK24" s="177"/>
      <c r="MOL24" s="177"/>
      <c r="MOM24" s="177"/>
      <c r="MON24" s="177"/>
      <c r="MOO24" s="177"/>
      <c r="MOP24" s="177"/>
      <c r="MOQ24" s="177"/>
      <c r="MOR24" s="177"/>
      <c r="MOS24" s="177"/>
      <c r="MOT24" s="177"/>
      <c r="MOU24" s="177"/>
      <c r="MOV24" s="177"/>
      <c r="MOW24" s="177"/>
      <c r="MOX24" s="177"/>
      <c r="MOY24" s="177"/>
      <c r="MOZ24" s="177"/>
      <c r="MPA24" s="177"/>
      <c r="MPB24" s="177"/>
      <c r="MPC24" s="177"/>
      <c r="MPD24" s="177"/>
      <c r="MPE24" s="177"/>
      <c r="MPF24" s="177"/>
      <c r="MPG24" s="177"/>
      <c r="MPH24" s="177"/>
      <c r="MPI24" s="177"/>
      <c r="MPJ24" s="177"/>
      <c r="MPK24" s="177"/>
      <c r="MPL24" s="177"/>
      <c r="MPM24" s="177"/>
      <c r="MPN24" s="177"/>
      <c r="MPO24" s="177"/>
      <c r="MPP24" s="177"/>
      <c r="MPQ24" s="177"/>
      <c r="MPR24" s="177"/>
      <c r="MPS24" s="177"/>
      <c r="MPT24" s="177"/>
      <c r="MPU24" s="177"/>
      <c r="MPV24" s="177"/>
      <c r="MPW24" s="177"/>
      <c r="MPX24" s="177"/>
      <c r="MPY24" s="177"/>
      <c r="MPZ24" s="177"/>
      <c r="MQA24" s="177"/>
      <c r="MQB24" s="177"/>
      <c r="MQC24" s="177"/>
      <c r="MQD24" s="177"/>
      <c r="MQE24" s="177"/>
      <c r="MQF24" s="177"/>
      <c r="MQG24" s="177"/>
      <c r="MQH24" s="177"/>
      <c r="MQI24" s="177"/>
      <c r="MQJ24" s="177"/>
      <c r="MQK24" s="177"/>
      <c r="MQL24" s="177"/>
      <c r="MQM24" s="177"/>
      <c r="MQN24" s="177"/>
      <c r="MQO24" s="177"/>
      <c r="MQP24" s="177"/>
      <c r="MQQ24" s="177"/>
      <c r="MQR24" s="177"/>
      <c r="MQS24" s="177"/>
      <c r="MQT24" s="177"/>
      <c r="MQU24" s="177"/>
      <c r="MQV24" s="177"/>
      <c r="MQW24" s="177"/>
      <c r="MQX24" s="177"/>
      <c r="MQY24" s="177"/>
      <c r="MQZ24" s="177"/>
      <c r="MRA24" s="177"/>
      <c r="MRB24" s="177"/>
      <c r="MRC24" s="177"/>
      <c r="MRD24" s="177"/>
      <c r="MRE24" s="177"/>
      <c r="MRF24" s="177"/>
      <c r="MRG24" s="177"/>
      <c r="MRH24" s="177"/>
      <c r="MRI24" s="177"/>
      <c r="MRJ24" s="177"/>
      <c r="MRK24" s="177"/>
      <c r="MRL24" s="177"/>
      <c r="MRM24" s="177"/>
      <c r="MRN24" s="177"/>
      <c r="MRO24" s="177"/>
      <c r="MRP24" s="177"/>
      <c r="MRQ24" s="177"/>
      <c r="MRR24" s="177"/>
      <c r="MRS24" s="177"/>
      <c r="MRT24" s="177"/>
      <c r="MRU24" s="177"/>
      <c r="MRV24" s="177"/>
      <c r="MRW24" s="177"/>
      <c r="MRX24" s="177"/>
      <c r="MRY24" s="177"/>
      <c r="MRZ24" s="177"/>
      <c r="MSA24" s="177"/>
      <c r="MSB24" s="177"/>
      <c r="MSC24" s="177"/>
      <c r="MSD24" s="177"/>
      <c r="MSE24" s="177"/>
      <c r="MSF24" s="177"/>
      <c r="MSG24" s="177"/>
      <c r="MSH24" s="177"/>
      <c r="MSI24" s="177"/>
      <c r="MSJ24" s="177"/>
      <c r="MSK24" s="177"/>
      <c r="MSL24" s="177"/>
      <c r="MSM24" s="177"/>
      <c r="MSN24" s="177"/>
      <c r="MSO24" s="177"/>
      <c r="MSP24" s="177"/>
      <c r="MSQ24" s="177"/>
      <c r="MSR24" s="177"/>
      <c r="MSS24" s="177"/>
      <c r="MST24" s="177"/>
      <c r="MSU24" s="177"/>
      <c r="MSV24" s="177"/>
      <c r="MSW24" s="177"/>
      <c r="MSX24" s="177"/>
      <c r="MSY24" s="177"/>
      <c r="MSZ24" s="177"/>
      <c r="MTA24" s="177"/>
      <c r="MTB24" s="177"/>
      <c r="MTC24" s="177"/>
      <c r="MTD24" s="177"/>
      <c r="MTE24" s="177"/>
      <c r="MTF24" s="177"/>
      <c r="MTG24" s="177"/>
      <c r="MTH24" s="177"/>
      <c r="MTI24" s="177"/>
      <c r="MTJ24" s="177"/>
      <c r="MTK24" s="177"/>
      <c r="MTL24" s="177"/>
      <c r="MTM24" s="177"/>
      <c r="MTN24" s="177"/>
      <c r="MTO24" s="177"/>
      <c r="MTP24" s="177"/>
      <c r="MTQ24" s="177"/>
      <c r="MTR24" s="177"/>
      <c r="MTS24" s="177"/>
      <c r="MTT24" s="177"/>
      <c r="MTU24" s="177"/>
      <c r="MTV24" s="177"/>
      <c r="MTW24" s="177"/>
      <c r="MTX24" s="177"/>
      <c r="MTY24" s="177"/>
      <c r="MTZ24" s="177"/>
      <c r="MUA24" s="177"/>
      <c r="MUB24" s="177"/>
      <c r="MUC24" s="177"/>
      <c r="MUD24" s="177"/>
      <c r="MUE24" s="177"/>
      <c r="MUF24" s="177"/>
      <c r="MUG24" s="177"/>
      <c r="MUH24" s="177"/>
      <c r="MUI24" s="177"/>
      <c r="MUJ24" s="177"/>
      <c r="MUK24" s="177"/>
      <c r="MUL24" s="177"/>
      <c r="MUM24" s="177"/>
      <c r="MUN24" s="177"/>
      <c r="MUO24" s="177"/>
      <c r="MUP24" s="177"/>
      <c r="MUQ24" s="177"/>
      <c r="MUR24" s="177"/>
      <c r="MUS24" s="177"/>
      <c r="MUT24" s="177"/>
      <c r="MUU24" s="177"/>
      <c r="MUV24" s="177"/>
      <c r="MUW24" s="177"/>
      <c r="MUX24" s="177"/>
      <c r="MUY24" s="177"/>
      <c r="MUZ24" s="177"/>
      <c r="MVA24" s="177"/>
      <c r="MVB24" s="177"/>
      <c r="MVC24" s="177"/>
      <c r="MVD24" s="177"/>
      <c r="MVE24" s="177"/>
      <c r="MVF24" s="177"/>
      <c r="MVG24" s="177"/>
      <c r="MVH24" s="177"/>
      <c r="MVI24" s="177"/>
      <c r="MVJ24" s="177"/>
      <c r="MVK24" s="177"/>
      <c r="MVL24" s="177"/>
      <c r="MVM24" s="177"/>
      <c r="MVN24" s="177"/>
      <c r="MVO24" s="177"/>
      <c r="MVP24" s="177"/>
      <c r="MVQ24" s="177"/>
      <c r="MVR24" s="177"/>
      <c r="MVS24" s="177"/>
      <c r="MVT24" s="177"/>
      <c r="MVU24" s="177"/>
      <c r="MVV24" s="177"/>
      <c r="MVW24" s="177"/>
      <c r="MVX24" s="177"/>
      <c r="MVY24" s="177"/>
      <c r="MVZ24" s="177"/>
      <c r="MWA24" s="177"/>
      <c r="MWB24" s="177"/>
      <c r="MWC24" s="177"/>
      <c r="MWD24" s="177"/>
      <c r="MWE24" s="177"/>
      <c r="MWF24" s="177"/>
      <c r="MWG24" s="177"/>
      <c r="MWH24" s="177"/>
      <c r="MWI24" s="177"/>
      <c r="MWJ24" s="177"/>
      <c r="MWK24" s="177"/>
      <c r="MWL24" s="177"/>
      <c r="MWM24" s="177"/>
      <c r="MWN24" s="177"/>
      <c r="MWO24" s="177"/>
      <c r="MWP24" s="177"/>
      <c r="MWQ24" s="177"/>
      <c r="MWR24" s="177"/>
      <c r="MWS24" s="177"/>
      <c r="MWT24" s="177"/>
      <c r="MWU24" s="177"/>
      <c r="MWV24" s="177"/>
      <c r="MWW24" s="177"/>
      <c r="MWX24" s="177"/>
      <c r="MWY24" s="177"/>
      <c r="MWZ24" s="177"/>
      <c r="MXA24" s="177"/>
      <c r="MXB24" s="177"/>
      <c r="MXC24" s="177"/>
      <c r="MXD24" s="177"/>
      <c r="MXE24" s="177"/>
      <c r="MXF24" s="177"/>
      <c r="MXG24" s="177"/>
      <c r="MXH24" s="177"/>
      <c r="MXI24" s="177"/>
      <c r="MXJ24" s="177"/>
      <c r="MXK24" s="177"/>
      <c r="MXL24" s="177"/>
      <c r="MXM24" s="177"/>
      <c r="MXN24" s="177"/>
      <c r="MXO24" s="177"/>
      <c r="MXP24" s="177"/>
      <c r="MXQ24" s="177"/>
      <c r="MXR24" s="177"/>
      <c r="MXS24" s="177"/>
      <c r="MXT24" s="177"/>
      <c r="MXU24" s="177"/>
      <c r="MXV24" s="177"/>
      <c r="MXW24" s="177"/>
      <c r="MXX24" s="177"/>
      <c r="MXY24" s="177"/>
      <c r="MXZ24" s="177"/>
      <c r="MYA24" s="177"/>
      <c r="MYB24" s="177"/>
      <c r="MYC24" s="177"/>
      <c r="MYD24" s="177"/>
      <c r="MYE24" s="177"/>
      <c r="MYF24" s="177"/>
      <c r="MYG24" s="177"/>
      <c r="MYH24" s="177"/>
      <c r="MYI24" s="177"/>
      <c r="MYJ24" s="177"/>
      <c r="MYK24" s="177"/>
      <c r="MYL24" s="177"/>
      <c r="MYM24" s="177"/>
      <c r="MYN24" s="177"/>
      <c r="MYO24" s="177"/>
      <c r="MYP24" s="177"/>
      <c r="MYQ24" s="177"/>
      <c r="MYR24" s="177"/>
      <c r="MYS24" s="177"/>
      <c r="MYT24" s="177"/>
      <c r="MYU24" s="177"/>
      <c r="MYV24" s="177"/>
      <c r="MYW24" s="177"/>
      <c r="MYX24" s="177"/>
      <c r="MYY24" s="177"/>
      <c r="MYZ24" s="177"/>
      <c r="MZA24" s="177"/>
      <c r="MZB24" s="177"/>
      <c r="MZC24" s="177"/>
      <c r="MZD24" s="177"/>
      <c r="MZE24" s="177"/>
      <c r="MZF24" s="177"/>
      <c r="MZG24" s="177"/>
      <c r="MZH24" s="177"/>
      <c r="MZI24" s="177"/>
      <c r="MZJ24" s="177"/>
      <c r="MZK24" s="177"/>
      <c r="MZL24" s="177"/>
      <c r="MZM24" s="177"/>
      <c r="MZN24" s="177"/>
      <c r="MZO24" s="177"/>
      <c r="MZP24" s="177"/>
      <c r="MZQ24" s="177"/>
      <c r="MZR24" s="177"/>
      <c r="MZS24" s="177"/>
      <c r="MZT24" s="177"/>
      <c r="MZU24" s="177"/>
      <c r="MZV24" s="177"/>
      <c r="MZW24" s="177"/>
      <c r="MZX24" s="177"/>
      <c r="MZY24" s="177"/>
      <c r="MZZ24" s="177"/>
      <c r="NAA24" s="177"/>
      <c r="NAB24" s="177"/>
      <c r="NAC24" s="177"/>
      <c r="NAD24" s="177"/>
      <c r="NAE24" s="177"/>
      <c r="NAF24" s="177"/>
      <c r="NAG24" s="177"/>
      <c r="NAH24" s="177"/>
      <c r="NAI24" s="177"/>
      <c r="NAJ24" s="177"/>
      <c r="NAK24" s="177"/>
      <c r="NAL24" s="177"/>
      <c r="NAM24" s="177"/>
      <c r="NAN24" s="177"/>
      <c r="NAO24" s="177"/>
      <c r="NAP24" s="177"/>
      <c r="NAQ24" s="177"/>
      <c r="NAR24" s="177"/>
      <c r="NAS24" s="177"/>
      <c r="NAT24" s="177"/>
      <c r="NAU24" s="177"/>
      <c r="NAV24" s="177"/>
      <c r="NAW24" s="177"/>
      <c r="NAX24" s="177"/>
      <c r="NAY24" s="177"/>
      <c r="NAZ24" s="177"/>
      <c r="NBA24" s="177"/>
      <c r="NBB24" s="177"/>
      <c r="NBC24" s="177"/>
      <c r="NBD24" s="177"/>
      <c r="NBE24" s="177"/>
      <c r="NBF24" s="177"/>
      <c r="NBG24" s="177"/>
      <c r="NBH24" s="177"/>
      <c r="NBI24" s="177"/>
      <c r="NBJ24" s="177"/>
      <c r="NBK24" s="177"/>
      <c r="NBL24" s="177"/>
      <c r="NBM24" s="177"/>
      <c r="NBN24" s="177"/>
      <c r="NBO24" s="177"/>
      <c r="NBP24" s="177"/>
      <c r="NBQ24" s="177"/>
      <c r="NBR24" s="177"/>
      <c r="NBS24" s="177"/>
      <c r="NBT24" s="177"/>
      <c r="NBU24" s="177"/>
      <c r="NBV24" s="177"/>
      <c r="NBW24" s="177"/>
      <c r="NBX24" s="177"/>
      <c r="NBY24" s="177"/>
      <c r="NBZ24" s="177"/>
      <c r="NCA24" s="177"/>
      <c r="NCB24" s="177"/>
      <c r="NCC24" s="177"/>
      <c r="NCD24" s="177"/>
      <c r="NCE24" s="177"/>
      <c r="NCF24" s="177"/>
      <c r="NCG24" s="177"/>
      <c r="NCH24" s="177"/>
      <c r="NCI24" s="177"/>
      <c r="NCJ24" s="177"/>
      <c r="NCK24" s="177"/>
      <c r="NCL24" s="177"/>
      <c r="NCM24" s="177"/>
      <c r="NCN24" s="177"/>
      <c r="NCO24" s="177"/>
      <c r="NCP24" s="177"/>
      <c r="NCQ24" s="177"/>
      <c r="NCR24" s="177"/>
      <c r="NCS24" s="177"/>
      <c r="NCT24" s="177"/>
      <c r="NCU24" s="177"/>
      <c r="NCV24" s="177"/>
      <c r="NCW24" s="177"/>
      <c r="NCX24" s="177"/>
      <c r="NCY24" s="177"/>
      <c r="NCZ24" s="177"/>
      <c r="NDA24" s="177"/>
      <c r="NDB24" s="177"/>
      <c r="NDC24" s="177"/>
      <c r="NDD24" s="177"/>
      <c r="NDE24" s="177"/>
      <c r="NDF24" s="177"/>
      <c r="NDG24" s="177"/>
      <c r="NDH24" s="177"/>
      <c r="NDI24" s="177"/>
      <c r="NDJ24" s="177"/>
      <c r="NDK24" s="177"/>
      <c r="NDL24" s="177"/>
      <c r="NDM24" s="177"/>
      <c r="NDN24" s="177"/>
      <c r="NDO24" s="177"/>
      <c r="NDP24" s="177"/>
      <c r="NDQ24" s="177"/>
      <c r="NDR24" s="177"/>
      <c r="NDS24" s="177"/>
      <c r="NDT24" s="177"/>
      <c r="NDU24" s="177"/>
      <c r="NDV24" s="177"/>
      <c r="NDW24" s="177"/>
      <c r="NDX24" s="177"/>
      <c r="NDY24" s="177"/>
      <c r="NDZ24" s="177"/>
      <c r="NEA24" s="177"/>
      <c r="NEB24" s="177"/>
      <c r="NEC24" s="177"/>
      <c r="NED24" s="177"/>
      <c r="NEE24" s="177"/>
      <c r="NEF24" s="177"/>
      <c r="NEG24" s="177"/>
      <c r="NEH24" s="177"/>
      <c r="NEI24" s="177"/>
      <c r="NEJ24" s="177"/>
      <c r="NEK24" s="177"/>
      <c r="NEL24" s="177"/>
      <c r="NEM24" s="177"/>
      <c r="NEN24" s="177"/>
      <c r="NEO24" s="177"/>
      <c r="NEP24" s="177"/>
      <c r="NEQ24" s="177"/>
      <c r="NER24" s="177"/>
      <c r="NES24" s="177"/>
      <c r="NET24" s="177"/>
      <c r="NEU24" s="177"/>
      <c r="NEV24" s="177"/>
      <c r="NEW24" s="177"/>
      <c r="NEX24" s="177"/>
      <c r="NEY24" s="177"/>
      <c r="NEZ24" s="177"/>
      <c r="NFA24" s="177"/>
      <c r="NFB24" s="177"/>
      <c r="NFC24" s="177"/>
      <c r="NFD24" s="177"/>
      <c r="NFE24" s="177"/>
      <c r="NFF24" s="177"/>
      <c r="NFG24" s="177"/>
      <c r="NFH24" s="177"/>
      <c r="NFI24" s="177"/>
      <c r="NFJ24" s="177"/>
      <c r="NFK24" s="177"/>
      <c r="NFL24" s="177"/>
      <c r="NFM24" s="177"/>
      <c r="NFN24" s="177"/>
      <c r="NFO24" s="177"/>
      <c r="NFP24" s="177"/>
      <c r="NFQ24" s="177"/>
      <c r="NFR24" s="177"/>
      <c r="NFS24" s="177"/>
      <c r="NFT24" s="177"/>
      <c r="NFU24" s="177"/>
      <c r="NFV24" s="177"/>
      <c r="NFW24" s="177"/>
      <c r="NFX24" s="177"/>
      <c r="NFY24" s="177"/>
      <c r="NFZ24" s="177"/>
      <c r="NGA24" s="177"/>
      <c r="NGB24" s="177"/>
      <c r="NGC24" s="177"/>
      <c r="NGD24" s="177"/>
      <c r="NGE24" s="177"/>
      <c r="NGF24" s="177"/>
      <c r="NGG24" s="177"/>
      <c r="NGH24" s="177"/>
      <c r="NGI24" s="177"/>
      <c r="NGJ24" s="177"/>
      <c r="NGK24" s="177"/>
      <c r="NGL24" s="177"/>
      <c r="NGM24" s="177"/>
      <c r="NGN24" s="177"/>
      <c r="NGO24" s="177"/>
      <c r="NGP24" s="177"/>
      <c r="NGQ24" s="177"/>
      <c r="NGR24" s="177"/>
      <c r="NGS24" s="177"/>
      <c r="NGT24" s="177"/>
      <c r="NGU24" s="177"/>
      <c r="NGV24" s="177"/>
      <c r="NGW24" s="177"/>
      <c r="NGX24" s="177"/>
      <c r="NGY24" s="177"/>
      <c r="NGZ24" s="177"/>
      <c r="NHA24" s="177"/>
      <c r="NHB24" s="177"/>
      <c r="NHC24" s="177"/>
      <c r="NHD24" s="177"/>
      <c r="NHE24" s="177"/>
      <c r="NHF24" s="177"/>
      <c r="NHG24" s="177"/>
      <c r="NHH24" s="177"/>
      <c r="NHI24" s="177"/>
      <c r="NHJ24" s="177"/>
      <c r="NHK24" s="177"/>
      <c r="NHL24" s="177"/>
      <c r="NHM24" s="177"/>
      <c r="NHN24" s="177"/>
      <c r="NHO24" s="177"/>
      <c r="NHP24" s="177"/>
      <c r="NHQ24" s="177"/>
      <c r="NHR24" s="177"/>
      <c r="NHS24" s="177"/>
      <c r="NHT24" s="177"/>
      <c r="NHU24" s="177"/>
      <c r="NHV24" s="177"/>
      <c r="NHW24" s="177"/>
      <c r="NHX24" s="177"/>
      <c r="NHY24" s="177"/>
      <c r="NHZ24" s="177"/>
      <c r="NIA24" s="177"/>
      <c r="NIB24" s="177"/>
      <c r="NIC24" s="177"/>
      <c r="NID24" s="177"/>
      <c r="NIE24" s="177"/>
      <c r="NIF24" s="177"/>
      <c r="NIG24" s="177"/>
      <c r="NIH24" s="177"/>
      <c r="NII24" s="177"/>
      <c r="NIJ24" s="177"/>
      <c r="NIK24" s="177"/>
      <c r="NIL24" s="177"/>
      <c r="NIM24" s="177"/>
      <c r="NIN24" s="177"/>
      <c r="NIO24" s="177"/>
      <c r="NIP24" s="177"/>
      <c r="NIQ24" s="177"/>
      <c r="NIR24" s="177"/>
      <c r="NIS24" s="177"/>
      <c r="NIT24" s="177"/>
      <c r="NIU24" s="177"/>
      <c r="NIV24" s="177"/>
      <c r="NIW24" s="177"/>
      <c r="NIX24" s="177"/>
      <c r="NIY24" s="177"/>
      <c r="NIZ24" s="177"/>
      <c r="NJA24" s="177"/>
      <c r="NJB24" s="177"/>
      <c r="NJC24" s="177"/>
      <c r="NJD24" s="177"/>
      <c r="NJE24" s="177"/>
      <c r="NJF24" s="177"/>
      <c r="NJG24" s="177"/>
      <c r="NJH24" s="177"/>
      <c r="NJI24" s="177"/>
      <c r="NJJ24" s="177"/>
      <c r="NJK24" s="177"/>
      <c r="NJL24" s="177"/>
      <c r="NJM24" s="177"/>
      <c r="NJN24" s="177"/>
      <c r="NJO24" s="177"/>
      <c r="NJP24" s="177"/>
      <c r="NJQ24" s="177"/>
      <c r="NJR24" s="177"/>
      <c r="NJS24" s="177"/>
      <c r="NJT24" s="177"/>
      <c r="NJU24" s="177"/>
      <c r="NJV24" s="177"/>
      <c r="NJW24" s="177"/>
      <c r="NJX24" s="177"/>
      <c r="NJY24" s="177"/>
      <c r="NJZ24" s="177"/>
      <c r="NKA24" s="177"/>
      <c r="NKB24" s="177"/>
      <c r="NKC24" s="177"/>
      <c r="NKD24" s="177"/>
      <c r="NKE24" s="177"/>
      <c r="NKF24" s="177"/>
      <c r="NKG24" s="177"/>
      <c r="NKH24" s="177"/>
      <c r="NKI24" s="177"/>
      <c r="NKJ24" s="177"/>
      <c r="NKK24" s="177"/>
      <c r="NKL24" s="177"/>
      <c r="NKM24" s="177"/>
      <c r="NKN24" s="177"/>
      <c r="NKO24" s="177"/>
      <c r="NKP24" s="177"/>
      <c r="NKQ24" s="177"/>
      <c r="NKR24" s="177"/>
      <c r="NKS24" s="177"/>
      <c r="NKT24" s="177"/>
      <c r="NKU24" s="177"/>
      <c r="NKV24" s="177"/>
      <c r="NKW24" s="177"/>
      <c r="NKX24" s="177"/>
      <c r="NKY24" s="177"/>
      <c r="NKZ24" s="177"/>
      <c r="NLA24" s="177"/>
      <c r="NLB24" s="177"/>
      <c r="NLC24" s="177"/>
      <c r="NLD24" s="177"/>
      <c r="NLE24" s="177"/>
      <c r="NLF24" s="177"/>
      <c r="NLG24" s="177"/>
      <c r="NLH24" s="177"/>
      <c r="NLI24" s="177"/>
      <c r="NLJ24" s="177"/>
      <c r="NLK24" s="177"/>
      <c r="NLL24" s="177"/>
      <c r="NLM24" s="177"/>
      <c r="NLN24" s="177"/>
      <c r="NLO24" s="177"/>
      <c r="NLP24" s="177"/>
      <c r="NLQ24" s="177"/>
      <c r="NLR24" s="177"/>
      <c r="NLS24" s="177"/>
      <c r="NLT24" s="177"/>
      <c r="NLU24" s="177"/>
      <c r="NLV24" s="177"/>
      <c r="NLW24" s="177"/>
      <c r="NLX24" s="177"/>
      <c r="NLY24" s="177"/>
      <c r="NLZ24" s="177"/>
      <c r="NMA24" s="177"/>
      <c r="NMB24" s="177"/>
      <c r="NMC24" s="177"/>
      <c r="NMD24" s="177"/>
      <c r="NME24" s="177"/>
      <c r="NMF24" s="177"/>
      <c r="NMG24" s="177"/>
      <c r="NMH24" s="177"/>
      <c r="NMI24" s="177"/>
      <c r="NMJ24" s="177"/>
      <c r="NMK24" s="177"/>
      <c r="NML24" s="177"/>
      <c r="NMM24" s="177"/>
      <c r="NMN24" s="177"/>
      <c r="NMO24" s="177"/>
      <c r="NMP24" s="177"/>
      <c r="NMQ24" s="177"/>
      <c r="NMR24" s="177"/>
      <c r="NMS24" s="177"/>
      <c r="NMT24" s="177"/>
      <c r="NMU24" s="177"/>
      <c r="NMV24" s="177"/>
      <c r="NMW24" s="177"/>
      <c r="NMX24" s="177"/>
      <c r="NMY24" s="177"/>
      <c r="NMZ24" s="177"/>
      <c r="NNA24" s="177"/>
      <c r="NNB24" s="177"/>
      <c r="NNC24" s="177"/>
      <c r="NND24" s="177"/>
      <c r="NNE24" s="177"/>
      <c r="NNF24" s="177"/>
      <c r="NNG24" s="177"/>
      <c r="NNH24" s="177"/>
      <c r="NNI24" s="177"/>
      <c r="NNJ24" s="177"/>
      <c r="NNK24" s="177"/>
      <c r="NNL24" s="177"/>
      <c r="NNM24" s="177"/>
      <c r="NNN24" s="177"/>
      <c r="NNO24" s="177"/>
      <c r="NNP24" s="177"/>
      <c r="NNQ24" s="177"/>
      <c r="NNR24" s="177"/>
      <c r="NNS24" s="177"/>
      <c r="NNT24" s="177"/>
      <c r="NNU24" s="177"/>
      <c r="NNV24" s="177"/>
      <c r="NNW24" s="177"/>
      <c r="NNX24" s="177"/>
      <c r="NNY24" s="177"/>
      <c r="NNZ24" s="177"/>
      <c r="NOA24" s="177"/>
      <c r="NOB24" s="177"/>
      <c r="NOC24" s="177"/>
      <c r="NOD24" s="177"/>
      <c r="NOE24" s="177"/>
      <c r="NOF24" s="177"/>
      <c r="NOG24" s="177"/>
      <c r="NOH24" s="177"/>
      <c r="NOI24" s="177"/>
      <c r="NOJ24" s="177"/>
      <c r="NOK24" s="177"/>
      <c r="NOL24" s="177"/>
      <c r="NOM24" s="177"/>
      <c r="NON24" s="177"/>
      <c r="NOO24" s="177"/>
      <c r="NOP24" s="177"/>
      <c r="NOQ24" s="177"/>
      <c r="NOR24" s="177"/>
      <c r="NOS24" s="177"/>
      <c r="NOT24" s="177"/>
      <c r="NOU24" s="177"/>
      <c r="NOV24" s="177"/>
      <c r="NOW24" s="177"/>
      <c r="NOX24" s="177"/>
      <c r="NOY24" s="177"/>
      <c r="NOZ24" s="177"/>
      <c r="NPA24" s="177"/>
      <c r="NPB24" s="177"/>
      <c r="NPC24" s="177"/>
      <c r="NPD24" s="177"/>
      <c r="NPE24" s="177"/>
      <c r="NPF24" s="177"/>
      <c r="NPG24" s="177"/>
      <c r="NPH24" s="177"/>
      <c r="NPI24" s="177"/>
      <c r="NPJ24" s="177"/>
      <c r="NPK24" s="177"/>
      <c r="NPL24" s="177"/>
      <c r="NPM24" s="177"/>
      <c r="NPN24" s="177"/>
      <c r="NPO24" s="177"/>
      <c r="NPP24" s="177"/>
      <c r="NPQ24" s="177"/>
      <c r="NPR24" s="177"/>
      <c r="NPS24" s="177"/>
      <c r="NPT24" s="177"/>
      <c r="NPU24" s="177"/>
      <c r="NPV24" s="177"/>
      <c r="NPW24" s="177"/>
      <c r="NPX24" s="177"/>
      <c r="NPY24" s="177"/>
      <c r="NPZ24" s="177"/>
      <c r="NQA24" s="177"/>
      <c r="NQB24" s="177"/>
      <c r="NQC24" s="177"/>
      <c r="NQD24" s="177"/>
      <c r="NQE24" s="177"/>
      <c r="NQF24" s="177"/>
      <c r="NQG24" s="177"/>
      <c r="NQH24" s="177"/>
      <c r="NQI24" s="177"/>
      <c r="NQJ24" s="177"/>
      <c r="NQK24" s="177"/>
      <c r="NQL24" s="177"/>
      <c r="NQM24" s="177"/>
      <c r="NQN24" s="177"/>
      <c r="NQO24" s="177"/>
      <c r="NQP24" s="177"/>
      <c r="NQQ24" s="177"/>
      <c r="NQR24" s="177"/>
      <c r="NQS24" s="177"/>
      <c r="NQT24" s="177"/>
      <c r="NQU24" s="177"/>
      <c r="NQV24" s="177"/>
      <c r="NQW24" s="177"/>
      <c r="NQX24" s="177"/>
      <c r="NQY24" s="177"/>
      <c r="NQZ24" s="177"/>
      <c r="NRA24" s="177"/>
      <c r="NRB24" s="177"/>
      <c r="NRC24" s="177"/>
      <c r="NRD24" s="177"/>
      <c r="NRE24" s="177"/>
      <c r="NRF24" s="177"/>
      <c r="NRG24" s="177"/>
      <c r="NRH24" s="177"/>
      <c r="NRI24" s="177"/>
      <c r="NRJ24" s="177"/>
      <c r="NRK24" s="177"/>
      <c r="NRL24" s="177"/>
      <c r="NRM24" s="177"/>
      <c r="NRN24" s="177"/>
      <c r="NRO24" s="177"/>
      <c r="NRP24" s="177"/>
      <c r="NRQ24" s="177"/>
      <c r="NRR24" s="177"/>
      <c r="NRS24" s="177"/>
      <c r="NRT24" s="177"/>
      <c r="NRU24" s="177"/>
      <c r="NRV24" s="177"/>
      <c r="NRW24" s="177"/>
      <c r="NRX24" s="177"/>
      <c r="NRY24" s="177"/>
      <c r="NRZ24" s="177"/>
      <c r="NSA24" s="177"/>
      <c r="NSB24" s="177"/>
      <c r="NSC24" s="177"/>
      <c r="NSD24" s="177"/>
      <c r="NSE24" s="177"/>
      <c r="NSF24" s="177"/>
      <c r="NSG24" s="177"/>
      <c r="NSH24" s="177"/>
      <c r="NSI24" s="177"/>
      <c r="NSJ24" s="177"/>
      <c r="NSK24" s="177"/>
      <c r="NSL24" s="177"/>
      <c r="NSM24" s="177"/>
      <c r="NSN24" s="177"/>
      <c r="NSO24" s="177"/>
      <c r="NSP24" s="177"/>
      <c r="NSQ24" s="177"/>
      <c r="NSR24" s="177"/>
      <c r="NSS24" s="177"/>
      <c r="NST24" s="177"/>
      <c r="NSU24" s="177"/>
      <c r="NSV24" s="177"/>
      <c r="NSW24" s="177"/>
      <c r="NSX24" s="177"/>
      <c r="NSY24" s="177"/>
      <c r="NSZ24" s="177"/>
      <c r="NTA24" s="177"/>
      <c r="NTB24" s="177"/>
      <c r="NTC24" s="177"/>
      <c r="NTD24" s="177"/>
      <c r="NTE24" s="177"/>
      <c r="NTF24" s="177"/>
      <c r="NTG24" s="177"/>
      <c r="NTH24" s="177"/>
      <c r="NTI24" s="177"/>
      <c r="NTJ24" s="177"/>
      <c r="NTK24" s="177"/>
      <c r="NTL24" s="177"/>
      <c r="NTM24" s="177"/>
      <c r="NTN24" s="177"/>
      <c r="NTO24" s="177"/>
      <c r="NTP24" s="177"/>
      <c r="NTQ24" s="177"/>
      <c r="NTR24" s="177"/>
      <c r="NTS24" s="177"/>
      <c r="NTT24" s="177"/>
      <c r="NTU24" s="177"/>
      <c r="NTV24" s="177"/>
      <c r="NTW24" s="177"/>
      <c r="NTX24" s="177"/>
      <c r="NTY24" s="177"/>
      <c r="NTZ24" s="177"/>
      <c r="NUA24" s="177"/>
      <c r="NUB24" s="177"/>
      <c r="NUC24" s="177"/>
      <c r="NUD24" s="177"/>
      <c r="NUE24" s="177"/>
      <c r="NUF24" s="177"/>
      <c r="NUG24" s="177"/>
      <c r="NUH24" s="177"/>
      <c r="NUI24" s="177"/>
      <c r="NUJ24" s="177"/>
      <c r="NUK24" s="177"/>
      <c r="NUL24" s="177"/>
      <c r="NUM24" s="177"/>
      <c r="NUN24" s="177"/>
      <c r="NUO24" s="177"/>
      <c r="NUP24" s="177"/>
      <c r="NUQ24" s="177"/>
      <c r="NUR24" s="177"/>
      <c r="NUS24" s="177"/>
      <c r="NUT24" s="177"/>
      <c r="NUU24" s="177"/>
      <c r="NUV24" s="177"/>
      <c r="NUW24" s="177"/>
      <c r="NUX24" s="177"/>
      <c r="NUY24" s="177"/>
      <c r="NUZ24" s="177"/>
      <c r="NVA24" s="177"/>
      <c r="NVB24" s="177"/>
      <c r="NVC24" s="177"/>
      <c r="NVD24" s="177"/>
      <c r="NVE24" s="177"/>
      <c r="NVF24" s="177"/>
      <c r="NVG24" s="177"/>
      <c r="NVH24" s="177"/>
      <c r="NVI24" s="177"/>
      <c r="NVJ24" s="177"/>
      <c r="NVK24" s="177"/>
      <c r="NVL24" s="177"/>
      <c r="NVM24" s="177"/>
      <c r="NVN24" s="177"/>
      <c r="NVO24" s="177"/>
      <c r="NVP24" s="177"/>
      <c r="NVQ24" s="177"/>
      <c r="NVR24" s="177"/>
      <c r="NVS24" s="177"/>
      <c r="NVT24" s="177"/>
      <c r="NVU24" s="177"/>
      <c r="NVV24" s="177"/>
      <c r="NVW24" s="177"/>
      <c r="NVX24" s="177"/>
      <c r="NVY24" s="177"/>
      <c r="NVZ24" s="177"/>
      <c r="NWA24" s="177"/>
      <c r="NWB24" s="177"/>
      <c r="NWC24" s="177"/>
      <c r="NWD24" s="177"/>
      <c r="NWE24" s="177"/>
      <c r="NWF24" s="177"/>
      <c r="NWG24" s="177"/>
      <c r="NWH24" s="177"/>
      <c r="NWI24" s="177"/>
      <c r="NWJ24" s="177"/>
      <c r="NWK24" s="177"/>
      <c r="NWL24" s="177"/>
      <c r="NWM24" s="177"/>
      <c r="NWN24" s="177"/>
      <c r="NWO24" s="177"/>
      <c r="NWP24" s="177"/>
      <c r="NWQ24" s="177"/>
      <c r="NWR24" s="177"/>
      <c r="NWS24" s="177"/>
      <c r="NWT24" s="177"/>
      <c r="NWU24" s="177"/>
      <c r="NWV24" s="177"/>
      <c r="NWW24" s="177"/>
      <c r="NWX24" s="177"/>
      <c r="NWY24" s="177"/>
      <c r="NWZ24" s="177"/>
      <c r="NXA24" s="177"/>
      <c r="NXB24" s="177"/>
      <c r="NXC24" s="177"/>
      <c r="NXD24" s="177"/>
      <c r="NXE24" s="177"/>
      <c r="NXF24" s="177"/>
      <c r="NXG24" s="177"/>
      <c r="NXH24" s="177"/>
      <c r="NXI24" s="177"/>
      <c r="NXJ24" s="177"/>
      <c r="NXK24" s="177"/>
      <c r="NXL24" s="177"/>
      <c r="NXM24" s="177"/>
      <c r="NXN24" s="177"/>
      <c r="NXO24" s="177"/>
      <c r="NXP24" s="177"/>
      <c r="NXQ24" s="177"/>
      <c r="NXR24" s="177"/>
      <c r="NXS24" s="177"/>
      <c r="NXT24" s="177"/>
      <c r="NXU24" s="177"/>
      <c r="NXV24" s="177"/>
      <c r="NXW24" s="177"/>
      <c r="NXX24" s="177"/>
      <c r="NXY24" s="177"/>
      <c r="NXZ24" s="177"/>
      <c r="NYA24" s="177"/>
      <c r="NYB24" s="177"/>
      <c r="NYC24" s="177"/>
      <c r="NYD24" s="177"/>
      <c r="NYE24" s="177"/>
      <c r="NYF24" s="177"/>
      <c r="NYG24" s="177"/>
      <c r="NYH24" s="177"/>
      <c r="NYI24" s="177"/>
      <c r="NYJ24" s="177"/>
      <c r="NYK24" s="177"/>
      <c r="NYL24" s="177"/>
      <c r="NYM24" s="177"/>
      <c r="NYN24" s="177"/>
      <c r="NYO24" s="177"/>
      <c r="NYP24" s="177"/>
      <c r="NYQ24" s="177"/>
      <c r="NYR24" s="177"/>
      <c r="NYS24" s="177"/>
      <c r="NYT24" s="177"/>
      <c r="NYU24" s="177"/>
      <c r="NYV24" s="177"/>
      <c r="NYW24" s="177"/>
      <c r="NYX24" s="177"/>
      <c r="NYY24" s="177"/>
      <c r="NYZ24" s="177"/>
      <c r="NZA24" s="177"/>
      <c r="NZB24" s="177"/>
      <c r="NZC24" s="177"/>
      <c r="NZD24" s="177"/>
      <c r="NZE24" s="177"/>
      <c r="NZF24" s="177"/>
      <c r="NZG24" s="177"/>
      <c r="NZH24" s="177"/>
      <c r="NZI24" s="177"/>
      <c r="NZJ24" s="177"/>
      <c r="NZK24" s="177"/>
      <c r="NZL24" s="177"/>
      <c r="NZM24" s="177"/>
      <c r="NZN24" s="177"/>
      <c r="NZO24" s="177"/>
      <c r="NZP24" s="177"/>
      <c r="NZQ24" s="177"/>
      <c r="NZR24" s="177"/>
      <c r="NZS24" s="177"/>
      <c r="NZT24" s="177"/>
      <c r="NZU24" s="177"/>
      <c r="NZV24" s="177"/>
      <c r="NZW24" s="177"/>
      <c r="NZX24" s="177"/>
      <c r="NZY24" s="177"/>
      <c r="NZZ24" s="177"/>
      <c r="OAA24" s="177"/>
      <c r="OAB24" s="177"/>
      <c r="OAC24" s="177"/>
      <c r="OAD24" s="177"/>
      <c r="OAE24" s="177"/>
      <c r="OAF24" s="177"/>
      <c r="OAG24" s="177"/>
      <c r="OAH24" s="177"/>
      <c r="OAI24" s="177"/>
      <c r="OAJ24" s="177"/>
      <c r="OAK24" s="177"/>
      <c r="OAL24" s="177"/>
      <c r="OAM24" s="177"/>
      <c r="OAN24" s="177"/>
      <c r="OAO24" s="177"/>
      <c r="OAP24" s="177"/>
      <c r="OAQ24" s="177"/>
      <c r="OAR24" s="177"/>
      <c r="OAS24" s="177"/>
      <c r="OAT24" s="177"/>
      <c r="OAU24" s="177"/>
      <c r="OAV24" s="177"/>
      <c r="OAW24" s="177"/>
      <c r="OAX24" s="177"/>
      <c r="OAY24" s="177"/>
      <c r="OAZ24" s="177"/>
      <c r="OBA24" s="177"/>
      <c r="OBB24" s="177"/>
      <c r="OBC24" s="177"/>
      <c r="OBD24" s="177"/>
      <c r="OBE24" s="177"/>
      <c r="OBF24" s="177"/>
      <c r="OBG24" s="177"/>
      <c r="OBH24" s="177"/>
      <c r="OBI24" s="177"/>
      <c r="OBJ24" s="177"/>
      <c r="OBK24" s="177"/>
      <c r="OBL24" s="177"/>
      <c r="OBM24" s="177"/>
      <c r="OBN24" s="177"/>
      <c r="OBO24" s="177"/>
      <c r="OBP24" s="177"/>
      <c r="OBQ24" s="177"/>
      <c r="OBR24" s="177"/>
      <c r="OBS24" s="177"/>
      <c r="OBT24" s="177"/>
      <c r="OBU24" s="177"/>
      <c r="OBV24" s="177"/>
      <c r="OBW24" s="177"/>
      <c r="OBX24" s="177"/>
      <c r="OBY24" s="177"/>
      <c r="OBZ24" s="177"/>
      <c r="OCA24" s="177"/>
      <c r="OCB24" s="177"/>
      <c r="OCC24" s="177"/>
      <c r="OCD24" s="177"/>
      <c r="OCE24" s="177"/>
      <c r="OCF24" s="177"/>
      <c r="OCG24" s="177"/>
      <c r="OCH24" s="177"/>
      <c r="OCI24" s="177"/>
      <c r="OCJ24" s="177"/>
      <c r="OCK24" s="177"/>
      <c r="OCL24" s="177"/>
      <c r="OCM24" s="177"/>
      <c r="OCN24" s="177"/>
      <c r="OCO24" s="177"/>
      <c r="OCP24" s="177"/>
      <c r="OCQ24" s="177"/>
      <c r="OCR24" s="177"/>
      <c r="OCS24" s="177"/>
      <c r="OCT24" s="177"/>
      <c r="OCU24" s="177"/>
      <c r="OCV24" s="177"/>
      <c r="OCW24" s="177"/>
      <c r="OCX24" s="177"/>
      <c r="OCY24" s="177"/>
      <c r="OCZ24" s="177"/>
      <c r="ODA24" s="177"/>
      <c r="ODB24" s="177"/>
      <c r="ODC24" s="177"/>
      <c r="ODD24" s="177"/>
      <c r="ODE24" s="177"/>
      <c r="ODF24" s="177"/>
      <c r="ODG24" s="177"/>
      <c r="ODH24" s="177"/>
      <c r="ODI24" s="177"/>
      <c r="ODJ24" s="177"/>
      <c r="ODK24" s="177"/>
      <c r="ODL24" s="177"/>
      <c r="ODM24" s="177"/>
      <c r="ODN24" s="177"/>
      <c r="ODO24" s="177"/>
      <c r="ODP24" s="177"/>
      <c r="ODQ24" s="177"/>
      <c r="ODR24" s="177"/>
      <c r="ODS24" s="177"/>
      <c r="ODT24" s="177"/>
      <c r="ODU24" s="177"/>
      <c r="ODV24" s="177"/>
      <c r="ODW24" s="177"/>
      <c r="ODX24" s="177"/>
      <c r="ODY24" s="177"/>
      <c r="ODZ24" s="177"/>
      <c r="OEA24" s="177"/>
      <c r="OEB24" s="177"/>
      <c r="OEC24" s="177"/>
      <c r="OED24" s="177"/>
      <c r="OEE24" s="177"/>
      <c r="OEF24" s="177"/>
      <c r="OEG24" s="177"/>
      <c r="OEH24" s="177"/>
      <c r="OEI24" s="177"/>
      <c r="OEJ24" s="177"/>
      <c r="OEK24" s="177"/>
      <c r="OEL24" s="177"/>
      <c r="OEM24" s="177"/>
      <c r="OEN24" s="177"/>
      <c r="OEO24" s="177"/>
      <c r="OEP24" s="177"/>
      <c r="OEQ24" s="177"/>
      <c r="OER24" s="177"/>
      <c r="OES24" s="177"/>
      <c r="OET24" s="177"/>
      <c r="OEU24" s="177"/>
      <c r="OEV24" s="177"/>
      <c r="OEW24" s="177"/>
      <c r="OEX24" s="177"/>
      <c r="OEY24" s="177"/>
      <c r="OEZ24" s="177"/>
      <c r="OFA24" s="177"/>
      <c r="OFB24" s="177"/>
      <c r="OFC24" s="177"/>
      <c r="OFD24" s="177"/>
      <c r="OFE24" s="177"/>
      <c r="OFF24" s="177"/>
      <c r="OFG24" s="177"/>
      <c r="OFH24" s="177"/>
      <c r="OFI24" s="177"/>
      <c r="OFJ24" s="177"/>
      <c r="OFK24" s="177"/>
      <c r="OFL24" s="177"/>
      <c r="OFM24" s="177"/>
      <c r="OFN24" s="177"/>
      <c r="OFO24" s="177"/>
      <c r="OFP24" s="177"/>
      <c r="OFQ24" s="177"/>
      <c r="OFR24" s="177"/>
      <c r="OFS24" s="177"/>
      <c r="OFT24" s="177"/>
      <c r="OFU24" s="177"/>
      <c r="OFV24" s="177"/>
      <c r="OFW24" s="177"/>
      <c r="OFX24" s="177"/>
      <c r="OFY24" s="177"/>
      <c r="OFZ24" s="177"/>
      <c r="OGA24" s="177"/>
      <c r="OGB24" s="177"/>
      <c r="OGC24" s="177"/>
      <c r="OGD24" s="177"/>
      <c r="OGE24" s="177"/>
      <c r="OGF24" s="177"/>
      <c r="OGG24" s="177"/>
      <c r="OGH24" s="177"/>
      <c r="OGI24" s="177"/>
      <c r="OGJ24" s="177"/>
      <c r="OGK24" s="177"/>
      <c r="OGL24" s="177"/>
      <c r="OGM24" s="177"/>
      <c r="OGN24" s="177"/>
      <c r="OGO24" s="177"/>
      <c r="OGP24" s="177"/>
      <c r="OGQ24" s="177"/>
      <c r="OGR24" s="177"/>
      <c r="OGS24" s="177"/>
      <c r="OGT24" s="177"/>
      <c r="OGU24" s="177"/>
      <c r="OGV24" s="177"/>
      <c r="OGW24" s="177"/>
      <c r="OGX24" s="177"/>
      <c r="OGY24" s="177"/>
      <c r="OGZ24" s="177"/>
      <c r="OHA24" s="177"/>
      <c r="OHB24" s="177"/>
      <c r="OHC24" s="177"/>
      <c r="OHD24" s="177"/>
      <c r="OHE24" s="177"/>
      <c r="OHF24" s="177"/>
      <c r="OHG24" s="177"/>
      <c r="OHH24" s="177"/>
      <c r="OHI24" s="177"/>
      <c r="OHJ24" s="177"/>
      <c r="OHK24" s="177"/>
      <c r="OHL24" s="177"/>
      <c r="OHM24" s="177"/>
      <c r="OHN24" s="177"/>
      <c r="OHO24" s="177"/>
      <c r="OHP24" s="177"/>
      <c r="OHQ24" s="177"/>
      <c r="OHR24" s="177"/>
      <c r="OHS24" s="177"/>
      <c r="OHT24" s="177"/>
      <c r="OHU24" s="177"/>
      <c r="OHV24" s="177"/>
      <c r="OHW24" s="177"/>
      <c r="OHX24" s="177"/>
      <c r="OHY24" s="177"/>
      <c r="OHZ24" s="177"/>
      <c r="OIA24" s="177"/>
      <c r="OIB24" s="177"/>
      <c r="OIC24" s="177"/>
      <c r="OID24" s="177"/>
      <c r="OIE24" s="177"/>
      <c r="OIF24" s="177"/>
      <c r="OIG24" s="177"/>
      <c r="OIH24" s="177"/>
      <c r="OII24" s="177"/>
      <c r="OIJ24" s="177"/>
      <c r="OIK24" s="177"/>
      <c r="OIL24" s="177"/>
      <c r="OIM24" s="177"/>
      <c r="OIN24" s="177"/>
      <c r="OIO24" s="177"/>
      <c r="OIP24" s="177"/>
      <c r="OIQ24" s="177"/>
      <c r="OIR24" s="177"/>
      <c r="OIS24" s="177"/>
      <c r="OIT24" s="177"/>
      <c r="OIU24" s="177"/>
      <c r="OIV24" s="177"/>
      <c r="OIW24" s="177"/>
      <c r="OIX24" s="177"/>
      <c r="OIY24" s="177"/>
      <c r="OIZ24" s="177"/>
      <c r="OJA24" s="177"/>
      <c r="OJB24" s="177"/>
      <c r="OJC24" s="177"/>
      <c r="OJD24" s="177"/>
      <c r="OJE24" s="177"/>
      <c r="OJF24" s="177"/>
      <c r="OJG24" s="177"/>
      <c r="OJH24" s="177"/>
      <c r="OJI24" s="177"/>
      <c r="OJJ24" s="177"/>
      <c r="OJK24" s="177"/>
      <c r="OJL24" s="177"/>
      <c r="OJM24" s="177"/>
      <c r="OJN24" s="177"/>
      <c r="OJO24" s="177"/>
      <c r="OJP24" s="177"/>
      <c r="OJQ24" s="177"/>
      <c r="OJR24" s="177"/>
      <c r="OJS24" s="177"/>
      <c r="OJT24" s="177"/>
      <c r="OJU24" s="177"/>
      <c r="OJV24" s="177"/>
      <c r="OJW24" s="177"/>
      <c r="OJX24" s="177"/>
      <c r="OJY24" s="177"/>
      <c r="OJZ24" s="177"/>
      <c r="OKA24" s="177"/>
      <c r="OKB24" s="177"/>
      <c r="OKC24" s="177"/>
      <c r="OKD24" s="177"/>
      <c r="OKE24" s="177"/>
      <c r="OKF24" s="177"/>
      <c r="OKG24" s="177"/>
      <c r="OKH24" s="177"/>
      <c r="OKI24" s="177"/>
      <c r="OKJ24" s="177"/>
      <c r="OKK24" s="177"/>
      <c r="OKL24" s="177"/>
      <c r="OKM24" s="177"/>
      <c r="OKN24" s="177"/>
      <c r="OKO24" s="177"/>
      <c r="OKP24" s="177"/>
      <c r="OKQ24" s="177"/>
      <c r="OKR24" s="177"/>
      <c r="OKS24" s="177"/>
      <c r="OKT24" s="177"/>
      <c r="OKU24" s="177"/>
      <c r="OKV24" s="177"/>
      <c r="OKW24" s="177"/>
      <c r="OKX24" s="177"/>
      <c r="OKY24" s="177"/>
      <c r="OKZ24" s="177"/>
      <c r="OLA24" s="177"/>
      <c r="OLB24" s="177"/>
      <c r="OLC24" s="177"/>
      <c r="OLD24" s="177"/>
      <c r="OLE24" s="177"/>
      <c r="OLF24" s="177"/>
      <c r="OLG24" s="177"/>
      <c r="OLH24" s="177"/>
      <c r="OLI24" s="177"/>
      <c r="OLJ24" s="177"/>
      <c r="OLK24" s="177"/>
      <c r="OLL24" s="177"/>
      <c r="OLM24" s="177"/>
      <c r="OLN24" s="177"/>
      <c r="OLO24" s="177"/>
      <c r="OLP24" s="177"/>
      <c r="OLQ24" s="177"/>
      <c r="OLR24" s="177"/>
      <c r="OLS24" s="177"/>
      <c r="OLT24" s="177"/>
      <c r="OLU24" s="177"/>
      <c r="OLV24" s="177"/>
      <c r="OLW24" s="177"/>
      <c r="OLX24" s="177"/>
      <c r="OLY24" s="177"/>
      <c r="OLZ24" s="177"/>
      <c r="OMA24" s="177"/>
      <c r="OMB24" s="177"/>
      <c r="OMC24" s="177"/>
      <c r="OMD24" s="177"/>
      <c r="OME24" s="177"/>
      <c r="OMF24" s="177"/>
      <c r="OMG24" s="177"/>
      <c r="OMH24" s="177"/>
      <c r="OMI24" s="177"/>
      <c r="OMJ24" s="177"/>
      <c r="OMK24" s="177"/>
      <c r="OML24" s="177"/>
      <c r="OMM24" s="177"/>
      <c r="OMN24" s="177"/>
      <c r="OMO24" s="177"/>
      <c r="OMP24" s="177"/>
      <c r="OMQ24" s="177"/>
      <c r="OMR24" s="177"/>
      <c r="OMS24" s="177"/>
      <c r="OMT24" s="177"/>
      <c r="OMU24" s="177"/>
      <c r="OMV24" s="177"/>
      <c r="OMW24" s="177"/>
      <c r="OMX24" s="177"/>
      <c r="OMY24" s="177"/>
      <c r="OMZ24" s="177"/>
      <c r="ONA24" s="177"/>
      <c r="ONB24" s="177"/>
      <c r="ONC24" s="177"/>
      <c r="OND24" s="177"/>
      <c r="ONE24" s="177"/>
      <c r="ONF24" s="177"/>
      <c r="ONG24" s="177"/>
      <c r="ONH24" s="177"/>
      <c r="ONI24" s="177"/>
      <c r="ONJ24" s="177"/>
      <c r="ONK24" s="177"/>
      <c r="ONL24" s="177"/>
      <c r="ONM24" s="177"/>
      <c r="ONN24" s="177"/>
      <c r="ONO24" s="177"/>
      <c r="ONP24" s="177"/>
      <c r="ONQ24" s="177"/>
      <c r="ONR24" s="177"/>
      <c r="ONS24" s="177"/>
      <c r="ONT24" s="177"/>
      <c r="ONU24" s="177"/>
      <c r="ONV24" s="177"/>
      <c r="ONW24" s="177"/>
      <c r="ONX24" s="177"/>
      <c r="ONY24" s="177"/>
      <c r="ONZ24" s="177"/>
      <c r="OOA24" s="177"/>
      <c r="OOB24" s="177"/>
      <c r="OOC24" s="177"/>
      <c r="OOD24" s="177"/>
      <c r="OOE24" s="177"/>
      <c r="OOF24" s="177"/>
      <c r="OOG24" s="177"/>
      <c r="OOH24" s="177"/>
      <c r="OOI24" s="177"/>
      <c r="OOJ24" s="177"/>
      <c r="OOK24" s="177"/>
      <c r="OOL24" s="177"/>
      <c r="OOM24" s="177"/>
      <c r="OON24" s="177"/>
      <c r="OOO24" s="177"/>
      <c r="OOP24" s="177"/>
      <c r="OOQ24" s="177"/>
      <c r="OOR24" s="177"/>
      <c r="OOS24" s="177"/>
      <c r="OOT24" s="177"/>
      <c r="OOU24" s="177"/>
      <c r="OOV24" s="177"/>
      <c r="OOW24" s="177"/>
      <c r="OOX24" s="177"/>
      <c r="OOY24" s="177"/>
      <c r="OOZ24" s="177"/>
      <c r="OPA24" s="177"/>
      <c r="OPB24" s="177"/>
      <c r="OPC24" s="177"/>
      <c r="OPD24" s="177"/>
      <c r="OPE24" s="177"/>
      <c r="OPF24" s="177"/>
      <c r="OPG24" s="177"/>
      <c r="OPH24" s="177"/>
      <c r="OPI24" s="177"/>
      <c r="OPJ24" s="177"/>
      <c r="OPK24" s="177"/>
      <c r="OPL24" s="177"/>
      <c r="OPM24" s="177"/>
      <c r="OPN24" s="177"/>
      <c r="OPO24" s="177"/>
      <c r="OPP24" s="177"/>
      <c r="OPQ24" s="177"/>
      <c r="OPR24" s="177"/>
      <c r="OPS24" s="177"/>
      <c r="OPT24" s="177"/>
      <c r="OPU24" s="177"/>
      <c r="OPV24" s="177"/>
      <c r="OPW24" s="177"/>
      <c r="OPX24" s="177"/>
      <c r="OPY24" s="177"/>
      <c r="OPZ24" s="177"/>
      <c r="OQA24" s="177"/>
      <c r="OQB24" s="177"/>
      <c r="OQC24" s="177"/>
      <c r="OQD24" s="177"/>
      <c r="OQE24" s="177"/>
      <c r="OQF24" s="177"/>
      <c r="OQG24" s="177"/>
      <c r="OQH24" s="177"/>
      <c r="OQI24" s="177"/>
      <c r="OQJ24" s="177"/>
      <c r="OQK24" s="177"/>
      <c r="OQL24" s="177"/>
      <c r="OQM24" s="177"/>
      <c r="OQN24" s="177"/>
      <c r="OQO24" s="177"/>
      <c r="OQP24" s="177"/>
      <c r="OQQ24" s="177"/>
      <c r="OQR24" s="177"/>
      <c r="OQS24" s="177"/>
      <c r="OQT24" s="177"/>
      <c r="OQU24" s="177"/>
      <c r="OQV24" s="177"/>
      <c r="OQW24" s="177"/>
      <c r="OQX24" s="177"/>
      <c r="OQY24" s="177"/>
      <c r="OQZ24" s="177"/>
      <c r="ORA24" s="177"/>
      <c r="ORB24" s="177"/>
      <c r="ORC24" s="177"/>
      <c r="ORD24" s="177"/>
      <c r="ORE24" s="177"/>
      <c r="ORF24" s="177"/>
      <c r="ORG24" s="177"/>
      <c r="ORH24" s="177"/>
      <c r="ORI24" s="177"/>
      <c r="ORJ24" s="177"/>
      <c r="ORK24" s="177"/>
      <c r="ORL24" s="177"/>
      <c r="ORM24" s="177"/>
      <c r="ORN24" s="177"/>
      <c r="ORO24" s="177"/>
      <c r="ORP24" s="177"/>
      <c r="ORQ24" s="177"/>
      <c r="ORR24" s="177"/>
      <c r="ORS24" s="177"/>
      <c r="ORT24" s="177"/>
      <c r="ORU24" s="177"/>
      <c r="ORV24" s="177"/>
      <c r="ORW24" s="177"/>
      <c r="ORX24" s="177"/>
      <c r="ORY24" s="177"/>
      <c r="ORZ24" s="177"/>
      <c r="OSA24" s="177"/>
      <c r="OSB24" s="177"/>
      <c r="OSC24" s="177"/>
      <c r="OSD24" s="177"/>
      <c r="OSE24" s="177"/>
      <c r="OSF24" s="177"/>
      <c r="OSG24" s="177"/>
      <c r="OSH24" s="177"/>
      <c r="OSI24" s="177"/>
      <c r="OSJ24" s="177"/>
      <c r="OSK24" s="177"/>
      <c r="OSL24" s="177"/>
      <c r="OSM24" s="177"/>
      <c r="OSN24" s="177"/>
      <c r="OSO24" s="177"/>
      <c r="OSP24" s="177"/>
      <c r="OSQ24" s="177"/>
      <c r="OSR24" s="177"/>
      <c r="OSS24" s="177"/>
      <c r="OST24" s="177"/>
      <c r="OSU24" s="177"/>
      <c r="OSV24" s="177"/>
      <c r="OSW24" s="177"/>
      <c r="OSX24" s="177"/>
      <c r="OSY24" s="177"/>
      <c r="OSZ24" s="177"/>
      <c r="OTA24" s="177"/>
      <c r="OTB24" s="177"/>
      <c r="OTC24" s="177"/>
      <c r="OTD24" s="177"/>
      <c r="OTE24" s="177"/>
      <c r="OTF24" s="177"/>
      <c r="OTG24" s="177"/>
      <c r="OTH24" s="177"/>
      <c r="OTI24" s="177"/>
      <c r="OTJ24" s="177"/>
      <c r="OTK24" s="177"/>
      <c r="OTL24" s="177"/>
      <c r="OTM24" s="177"/>
      <c r="OTN24" s="177"/>
      <c r="OTO24" s="177"/>
      <c r="OTP24" s="177"/>
      <c r="OTQ24" s="177"/>
      <c r="OTR24" s="177"/>
      <c r="OTS24" s="177"/>
      <c r="OTT24" s="177"/>
      <c r="OTU24" s="177"/>
      <c r="OTV24" s="177"/>
      <c r="OTW24" s="177"/>
      <c r="OTX24" s="177"/>
      <c r="OTY24" s="177"/>
      <c r="OTZ24" s="177"/>
      <c r="OUA24" s="177"/>
      <c r="OUB24" s="177"/>
      <c r="OUC24" s="177"/>
      <c r="OUD24" s="177"/>
      <c r="OUE24" s="177"/>
      <c r="OUF24" s="177"/>
      <c r="OUG24" s="177"/>
      <c r="OUH24" s="177"/>
      <c r="OUI24" s="177"/>
      <c r="OUJ24" s="177"/>
      <c r="OUK24" s="177"/>
      <c r="OUL24" s="177"/>
      <c r="OUM24" s="177"/>
      <c r="OUN24" s="177"/>
      <c r="OUO24" s="177"/>
      <c r="OUP24" s="177"/>
      <c r="OUQ24" s="177"/>
      <c r="OUR24" s="177"/>
      <c r="OUS24" s="177"/>
      <c r="OUT24" s="177"/>
      <c r="OUU24" s="177"/>
      <c r="OUV24" s="177"/>
      <c r="OUW24" s="177"/>
      <c r="OUX24" s="177"/>
      <c r="OUY24" s="177"/>
      <c r="OUZ24" s="177"/>
      <c r="OVA24" s="177"/>
      <c r="OVB24" s="177"/>
      <c r="OVC24" s="177"/>
      <c r="OVD24" s="177"/>
      <c r="OVE24" s="177"/>
      <c r="OVF24" s="177"/>
      <c r="OVG24" s="177"/>
      <c r="OVH24" s="177"/>
      <c r="OVI24" s="177"/>
      <c r="OVJ24" s="177"/>
      <c r="OVK24" s="177"/>
      <c r="OVL24" s="177"/>
      <c r="OVM24" s="177"/>
      <c r="OVN24" s="177"/>
      <c r="OVO24" s="177"/>
      <c r="OVP24" s="177"/>
      <c r="OVQ24" s="177"/>
      <c r="OVR24" s="177"/>
      <c r="OVS24" s="177"/>
      <c r="OVT24" s="177"/>
      <c r="OVU24" s="177"/>
      <c r="OVV24" s="177"/>
      <c r="OVW24" s="177"/>
      <c r="OVX24" s="177"/>
      <c r="OVY24" s="177"/>
      <c r="OVZ24" s="177"/>
      <c r="OWA24" s="177"/>
      <c r="OWB24" s="177"/>
      <c r="OWC24" s="177"/>
      <c r="OWD24" s="177"/>
      <c r="OWE24" s="177"/>
      <c r="OWF24" s="177"/>
      <c r="OWG24" s="177"/>
      <c r="OWH24" s="177"/>
      <c r="OWI24" s="177"/>
      <c r="OWJ24" s="177"/>
      <c r="OWK24" s="177"/>
      <c r="OWL24" s="177"/>
      <c r="OWM24" s="177"/>
      <c r="OWN24" s="177"/>
      <c r="OWO24" s="177"/>
      <c r="OWP24" s="177"/>
      <c r="OWQ24" s="177"/>
      <c r="OWR24" s="177"/>
      <c r="OWS24" s="177"/>
      <c r="OWT24" s="177"/>
      <c r="OWU24" s="177"/>
      <c r="OWV24" s="177"/>
      <c r="OWW24" s="177"/>
      <c r="OWX24" s="177"/>
      <c r="OWY24" s="177"/>
      <c r="OWZ24" s="177"/>
      <c r="OXA24" s="177"/>
      <c r="OXB24" s="177"/>
      <c r="OXC24" s="177"/>
      <c r="OXD24" s="177"/>
      <c r="OXE24" s="177"/>
      <c r="OXF24" s="177"/>
      <c r="OXG24" s="177"/>
      <c r="OXH24" s="177"/>
      <c r="OXI24" s="177"/>
      <c r="OXJ24" s="177"/>
      <c r="OXK24" s="177"/>
      <c r="OXL24" s="177"/>
      <c r="OXM24" s="177"/>
      <c r="OXN24" s="177"/>
      <c r="OXO24" s="177"/>
      <c r="OXP24" s="177"/>
      <c r="OXQ24" s="177"/>
      <c r="OXR24" s="177"/>
      <c r="OXS24" s="177"/>
      <c r="OXT24" s="177"/>
      <c r="OXU24" s="177"/>
      <c r="OXV24" s="177"/>
      <c r="OXW24" s="177"/>
      <c r="OXX24" s="177"/>
      <c r="OXY24" s="177"/>
      <c r="OXZ24" s="177"/>
      <c r="OYA24" s="177"/>
      <c r="OYB24" s="177"/>
      <c r="OYC24" s="177"/>
      <c r="OYD24" s="177"/>
      <c r="OYE24" s="177"/>
      <c r="OYF24" s="177"/>
      <c r="OYG24" s="177"/>
      <c r="OYH24" s="177"/>
      <c r="OYI24" s="177"/>
      <c r="OYJ24" s="177"/>
      <c r="OYK24" s="177"/>
      <c r="OYL24" s="177"/>
      <c r="OYM24" s="177"/>
      <c r="OYN24" s="177"/>
      <c r="OYO24" s="177"/>
      <c r="OYP24" s="177"/>
      <c r="OYQ24" s="177"/>
      <c r="OYR24" s="177"/>
      <c r="OYS24" s="177"/>
      <c r="OYT24" s="177"/>
      <c r="OYU24" s="177"/>
      <c r="OYV24" s="177"/>
      <c r="OYW24" s="177"/>
      <c r="OYX24" s="177"/>
      <c r="OYY24" s="177"/>
      <c r="OYZ24" s="177"/>
      <c r="OZA24" s="177"/>
      <c r="OZB24" s="177"/>
      <c r="OZC24" s="177"/>
      <c r="OZD24" s="177"/>
      <c r="OZE24" s="177"/>
      <c r="OZF24" s="177"/>
      <c r="OZG24" s="177"/>
      <c r="OZH24" s="177"/>
      <c r="OZI24" s="177"/>
      <c r="OZJ24" s="177"/>
      <c r="OZK24" s="177"/>
      <c r="OZL24" s="177"/>
      <c r="OZM24" s="177"/>
      <c r="OZN24" s="177"/>
      <c r="OZO24" s="177"/>
      <c r="OZP24" s="177"/>
      <c r="OZQ24" s="177"/>
      <c r="OZR24" s="177"/>
      <c r="OZS24" s="177"/>
      <c r="OZT24" s="177"/>
      <c r="OZU24" s="177"/>
      <c r="OZV24" s="177"/>
      <c r="OZW24" s="177"/>
      <c r="OZX24" s="177"/>
      <c r="OZY24" s="177"/>
      <c r="OZZ24" s="177"/>
      <c r="PAA24" s="177"/>
      <c r="PAB24" s="177"/>
      <c r="PAC24" s="177"/>
      <c r="PAD24" s="177"/>
      <c r="PAE24" s="177"/>
      <c r="PAF24" s="177"/>
      <c r="PAG24" s="177"/>
      <c r="PAH24" s="177"/>
      <c r="PAI24" s="177"/>
      <c r="PAJ24" s="177"/>
      <c r="PAK24" s="177"/>
      <c r="PAL24" s="177"/>
      <c r="PAM24" s="177"/>
      <c r="PAN24" s="177"/>
      <c r="PAO24" s="177"/>
      <c r="PAP24" s="177"/>
      <c r="PAQ24" s="177"/>
      <c r="PAR24" s="177"/>
      <c r="PAS24" s="177"/>
      <c r="PAT24" s="177"/>
      <c r="PAU24" s="177"/>
      <c r="PAV24" s="177"/>
      <c r="PAW24" s="177"/>
      <c r="PAX24" s="177"/>
      <c r="PAY24" s="177"/>
      <c r="PAZ24" s="177"/>
      <c r="PBA24" s="177"/>
      <c r="PBB24" s="177"/>
      <c r="PBC24" s="177"/>
      <c r="PBD24" s="177"/>
      <c r="PBE24" s="177"/>
      <c r="PBF24" s="177"/>
      <c r="PBG24" s="177"/>
      <c r="PBH24" s="177"/>
      <c r="PBI24" s="177"/>
      <c r="PBJ24" s="177"/>
      <c r="PBK24" s="177"/>
      <c r="PBL24" s="177"/>
      <c r="PBM24" s="177"/>
      <c r="PBN24" s="177"/>
      <c r="PBO24" s="177"/>
      <c r="PBP24" s="177"/>
      <c r="PBQ24" s="177"/>
      <c r="PBR24" s="177"/>
      <c r="PBS24" s="177"/>
      <c r="PBT24" s="177"/>
      <c r="PBU24" s="177"/>
      <c r="PBV24" s="177"/>
      <c r="PBW24" s="177"/>
      <c r="PBX24" s="177"/>
      <c r="PBY24" s="177"/>
      <c r="PBZ24" s="177"/>
      <c r="PCA24" s="177"/>
      <c r="PCB24" s="177"/>
      <c r="PCC24" s="177"/>
      <c r="PCD24" s="177"/>
      <c r="PCE24" s="177"/>
      <c r="PCF24" s="177"/>
      <c r="PCG24" s="177"/>
      <c r="PCH24" s="177"/>
      <c r="PCI24" s="177"/>
      <c r="PCJ24" s="177"/>
      <c r="PCK24" s="177"/>
      <c r="PCL24" s="177"/>
      <c r="PCM24" s="177"/>
      <c r="PCN24" s="177"/>
      <c r="PCO24" s="177"/>
      <c r="PCP24" s="177"/>
      <c r="PCQ24" s="177"/>
      <c r="PCR24" s="177"/>
      <c r="PCS24" s="177"/>
      <c r="PCT24" s="177"/>
      <c r="PCU24" s="177"/>
      <c r="PCV24" s="177"/>
      <c r="PCW24" s="177"/>
      <c r="PCX24" s="177"/>
      <c r="PCY24" s="177"/>
      <c r="PCZ24" s="177"/>
      <c r="PDA24" s="177"/>
      <c r="PDB24" s="177"/>
      <c r="PDC24" s="177"/>
      <c r="PDD24" s="177"/>
      <c r="PDE24" s="177"/>
      <c r="PDF24" s="177"/>
      <c r="PDG24" s="177"/>
      <c r="PDH24" s="177"/>
      <c r="PDI24" s="177"/>
      <c r="PDJ24" s="177"/>
      <c r="PDK24" s="177"/>
      <c r="PDL24" s="177"/>
      <c r="PDM24" s="177"/>
      <c r="PDN24" s="177"/>
      <c r="PDO24" s="177"/>
      <c r="PDP24" s="177"/>
      <c r="PDQ24" s="177"/>
      <c r="PDR24" s="177"/>
      <c r="PDS24" s="177"/>
      <c r="PDT24" s="177"/>
      <c r="PDU24" s="177"/>
      <c r="PDV24" s="177"/>
      <c r="PDW24" s="177"/>
      <c r="PDX24" s="177"/>
      <c r="PDY24" s="177"/>
      <c r="PDZ24" s="177"/>
      <c r="PEA24" s="177"/>
      <c r="PEB24" s="177"/>
      <c r="PEC24" s="177"/>
      <c r="PED24" s="177"/>
      <c r="PEE24" s="177"/>
      <c r="PEF24" s="177"/>
      <c r="PEG24" s="177"/>
      <c r="PEH24" s="177"/>
      <c r="PEI24" s="177"/>
      <c r="PEJ24" s="177"/>
      <c r="PEK24" s="177"/>
      <c r="PEL24" s="177"/>
      <c r="PEM24" s="177"/>
      <c r="PEN24" s="177"/>
      <c r="PEO24" s="177"/>
      <c r="PEP24" s="177"/>
      <c r="PEQ24" s="177"/>
      <c r="PER24" s="177"/>
      <c r="PES24" s="177"/>
      <c r="PET24" s="177"/>
      <c r="PEU24" s="177"/>
      <c r="PEV24" s="177"/>
      <c r="PEW24" s="177"/>
      <c r="PEX24" s="177"/>
      <c r="PEY24" s="177"/>
      <c r="PEZ24" s="177"/>
      <c r="PFA24" s="177"/>
      <c r="PFB24" s="177"/>
      <c r="PFC24" s="177"/>
      <c r="PFD24" s="177"/>
      <c r="PFE24" s="177"/>
      <c r="PFF24" s="177"/>
      <c r="PFG24" s="177"/>
      <c r="PFH24" s="177"/>
      <c r="PFI24" s="177"/>
      <c r="PFJ24" s="177"/>
      <c r="PFK24" s="177"/>
      <c r="PFL24" s="177"/>
      <c r="PFM24" s="177"/>
      <c r="PFN24" s="177"/>
      <c r="PFO24" s="177"/>
      <c r="PFP24" s="177"/>
      <c r="PFQ24" s="177"/>
      <c r="PFR24" s="177"/>
      <c r="PFS24" s="177"/>
      <c r="PFT24" s="177"/>
      <c r="PFU24" s="177"/>
      <c r="PFV24" s="177"/>
      <c r="PFW24" s="177"/>
      <c r="PFX24" s="177"/>
      <c r="PFY24" s="177"/>
      <c r="PFZ24" s="177"/>
      <c r="PGA24" s="177"/>
      <c r="PGB24" s="177"/>
      <c r="PGC24" s="177"/>
      <c r="PGD24" s="177"/>
      <c r="PGE24" s="177"/>
      <c r="PGF24" s="177"/>
      <c r="PGG24" s="177"/>
      <c r="PGH24" s="177"/>
      <c r="PGI24" s="177"/>
      <c r="PGJ24" s="177"/>
      <c r="PGK24" s="177"/>
      <c r="PGL24" s="177"/>
      <c r="PGM24" s="177"/>
      <c r="PGN24" s="177"/>
      <c r="PGO24" s="177"/>
      <c r="PGP24" s="177"/>
      <c r="PGQ24" s="177"/>
      <c r="PGR24" s="177"/>
      <c r="PGS24" s="177"/>
      <c r="PGT24" s="177"/>
      <c r="PGU24" s="177"/>
      <c r="PGV24" s="177"/>
      <c r="PGW24" s="177"/>
      <c r="PGX24" s="177"/>
      <c r="PGY24" s="177"/>
      <c r="PGZ24" s="177"/>
      <c r="PHA24" s="177"/>
      <c r="PHB24" s="177"/>
      <c r="PHC24" s="177"/>
      <c r="PHD24" s="177"/>
      <c r="PHE24" s="177"/>
      <c r="PHF24" s="177"/>
      <c r="PHG24" s="177"/>
      <c r="PHH24" s="177"/>
      <c r="PHI24" s="177"/>
      <c r="PHJ24" s="177"/>
      <c r="PHK24" s="177"/>
      <c r="PHL24" s="177"/>
      <c r="PHM24" s="177"/>
      <c r="PHN24" s="177"/>
      <c r="PHO24" s="177"/>
      <c r="PHP24" s="177"/>
      <c r="PHQ24" s="177"/>
      <c r="PHR24" s="177"/>
      <c r="PHS24" s="177"/>
      <c r="PHT24" s="177"/>
      <c r="PHU24" s="177"/>
      <c r="PHV24" s="177"/>
      <c r="PHW24" s="177"/>
      <c r="PHX24" s="177"/>
      <c r="PHY24" s="177"/>
      <c r="PHZ24" s="177"/>
      <c r="PIA24" s="177"/>
      <c r="PIB24" s="177"/>
      <c r="PIC24" s="177"/>
      <c r="PID24" s="177"/>
      <c r="PIE24" s="177"/>
      <c r="PIF24" s="177"/>
      <c r="PIG24" s="177"/>
      <c r="PIH24" s="177"/>
      <c r="PII24" s="177"/>
      <c r="PIJ24" s="177"/>
      <c r="PIK24" s="177"/>
      <c r="PIL24" s="177"/>
      <c r="PIM24" s="177"/>
      <c r="PIN24" s="177"/>
      <c r="PIO24" s="177"/>
      <c r="PIP24" s="177"/>
      <c r="PIQ24" s="177"/>
      <c r="PIR24" s="177"/>
      <c r="PIS24" s="177"/>
      <c r="PIT24" s="177"/>
      <c r="PIU24" s="177"/>
      <c r="PIV24" s="177"/>
      <c r="PIW24" s="177"/>
      <c r="PIX24" s="177"/>
      <c r="PIY24" s="177"/>
      <c r="PIZ24" s="177"/>
      <c r="PJA24" s="177"/>
      <c r="PJB24" s="177"/>
      <c r="PJC24" s="177"/>
      <c r="PJD24" s="177"/>
      <c r="PJE24" s="177"/>
      <c r="PJF24" s="177"/>
      <c r="PJG24" s="177"/>
      <c r="PJH24" s="177"/>
      <c r="PJI24" s="177"/>
      <c r="PJJ24" s="177"/>
      <c r="PJK24" s="177"/>
      <c r="PJL24" s="177"/>
      <c r="PJM24" s="177"/>
      <c r="PJN24" s="177"/>
      <c r="PJO24" s="177"/>
      <c r="PJP24" s="177"/>
      <c r="PJQ24" s="177"/>
      <c r="PJR24" s="177"/>
      <c r="PJS24" s="177"/>
      <c r="PJT24" s="177"/>
      <c r="PJU24" s="177"/>
      <c r="PJV24" s="177"/>
      <c r="PJW24" s="177"/>
      <c r="PJX24" s="177"/>
      <c r="PJY24" s="177"/>
      <c r="PJZ24" s="177"/>
      <c r="PKA24" s="177"/>
      <c r="PKB24" s="177"/>
      <c r="PKC24" s="177"/>
      <c r="PKD24" s="177"/>
      <c r="PKE24" s="177"/>
      <c r="PKF24" s="177"/>
      <c r="PKG24" s="177"/>
      <c r="PKH24" s="177"/>
      <c r="PKI24" s="177"/>
      <c r="PKJ24" s="177"/>
      <c r="PKK24" s="177"/>
      <c r="PKL24" s="177"/>
      <c r="PKM24" s="177"/>
      <c r="PKN24" s="177"/>
      <c r="PKO24" s="177"/>
      <c r="PKP24" s="177"/>
      <c r="PKQ24" s="177"/>
      <c r="PKR24" s="177"/>
      <c r="PKS24" s="177"/>
      <c r="PKT24" s="177"/>
      <c r="PKU24" s="177"/>
      <c r="PKV24" s="177"/>
      <c r="PKW24" s="177"/>
      <c r="PKX24" s="177"/>
      <c r="PKY24" s="177"/>
      <c r="PKZ24" s="177"/>
      <c r="PLA24" s="177"/>
      <c r="PLB24" s="177"/>
      <c r="PLC24" s="177"/>
      <c r="PLD24" s="177"/>
      <c r="PLE24" s="177"/>
      <c r="PLF24" s="177"/>
      <c r="PLG24" s="177"/>
      <c r="PLH24" s="177"/>
      <c r="PLI24" s="177"/>
      <c r="PLJ24" s="177"/>
      <c r="PLK24" s="177"/>
      <c r="PLL24" s="177"/>
      <c r="PLM24" s="177"/>
      <c r="PLN24" s="177"/>
      <c r="PLO24" s="177"/>
      <c r="PLP24" s="177"/>
      <c r="PLQ24" s="177"/>
      <c r="PLR24" s="177"/>
      <c r="PLS24" s="177"/>
      <c r="PLT24" s="177"/>
      <c r="PLU24" s="177"/>
      <c r="PLV24" s="177"/>
      <c r="PLW24" s="177"/>
      <c r="PLX24" s="177"/>
      <c r="PLY24" s="177"/>
      <c r="PLZ24" s="177"/>
      <c r="PMA24" s="177"/>
      <c r="PMB24" s="177"/>
      <c r="PMC24" s="177"/>
      <c r="PMD24" s="177"/>
      <c r="PME24" s="177"/>
      <c r="PMF24" s="177"/>
      <c r="PMG24" s="177"/>
      <c r="PMH24" s="177"/>
      <c r="PMI24" s="177"/>
      <c r="PMJ24" s="177"/>
      <c r="PMK24" s="177"/>
      <c r="PML24" s="177"/>
      <c r="PMM24" s="177"/>
      <c r="PMN24" s="177"/>
      <c r="PMO24" s="177"/>
      <c r="PMP24" s="177"/>
      <c r="PMQ24" s="177"/>
      <c r="PMR24" s="177"/>
      <c r="PMS24" s="177"/>
      <c r="PMT24" s="177"/>
      <c r="PMU24" s="177"/>
      <c r="PMV24" s="177"/>
      <c r="PMW24" s="177"/>
      <c r="PMX24" s="177"/>
      <c r="PMY24" s="177"/>
      <c r="PMZ24" s="177"/>
      <c r="PNA24" s="177"/>
      <c r="PNB24" s="177"/>
      <c r="PNC24" s="177"/>
      <c r="PND24" s="177"/>
      <c r="PNE24" s="177"/>
      <c r="PNF24" s="177"/>
      <c r="PNG24" s="177"/>
      <c r="PNH24" s="177"/>
      <c r="PNI24" s="177"/>
      <c r="PNJ24" s="177"/>
      <c r="PNK24" s="177"/>
      <c r="PNL24" s="177"/>
      <c r="PNM24" s="177"/>
      <c r="PNN24" s="177"/>
      <c r="PNO24" s="177"/>
      <c r="PNP24" s="177"/>
      <c r="PNQ24" s="177"/>
      <c r="PNR24" s="177"/>
      <c r="PNS24" s="177"/>
      <c r="PNT24" s="177"/>
      <c r="PNU24" s="177"/>
      <c r="PNV24" s="177"/>
      <c r="PNW24" s="177"/>
      <c r="PNX24" s="177"/>
      <c r="PNY24" s="177"/>
      <c r="PNZ24" s="177"/>
      <c r="POA24" s="177"/>
      <c r="POB24" s="177"/>
      <c r="POC24" s="177"/>
      <c r="POD24" s="177"/>
      <c r="POE24" s="177"/>
      <c r="POF24" s="177"/>
      <c r="POG24" s="177"/>
      <c r="POH24" s="177"/>
      <c r="POI24" s="177"/>
      <c r="POJ24" s="177"/>
      <c r="POK24" s="177"/>
      <c r="POL24" s="177"/>
      <c r="POM24" s="177"/>
      <c r="PON24" s="177"/>
      <c r="POO24" s="177"/>
      <c r="POP24" s="177"/>
      <c r="POQ24" s="177"/>
      <c r="POR24" s="177"/>
      <c r="POS24" s="177"/>
      <c r="POT24" s="177"/>
      <c r="POU24" s="177"/>
      <c r="POV24" s="177"/>
      <c r="POW24" s="177"/>
      <c r="POX24" s="177"/>
      <c r="POY24" s="177"/>
      <c r="POZ24" s="177"/>
      <c r="PPA24" s="177"/>
      <c r="PPB24" s="177"/>
      <c r="PPC24" s="177"/>
      <c r="PPD24" s="177"/>
      <c r="PPE24" s="177"/>
      <c r="PPF24" s="177"/>
      <c r="PPG24" s="177"/>
      <c r="PPH24" s="177"/>
      <c r="PPI24" s="177"/>
      <c r="PPJ24" s="177"/>
      <c r="PPK24" s="177"/>
      <c r="PPL24" s="177"/>
      <c r="PPM24" s="177"/>
      <c r="PPN24" s="177"/>
      <c r="PPO24" s="177"/>
      <c r="PPP24" s="177"/>
      <c r="PPQ24" s="177"/>
      <c r="PPR24" s="177"/>
      <c r="PPS24" s="177"/>
      <c r="PPT24" s="177"/>
      <c r="PPU24" s="177"/>
      <c r="PPV24" s="177"/>
      <c r="PPW24" s="177"/>
      <c r="PPX24" s="177"/>
      <c r="PPY24" s="177"/>
      <c r="PPZ24" s="177"/>
      <c r="PQA24" s="177"/>
      <c r="PQB24" s="177"/>
      <c r="PQC24" s="177"/>
      <c r="PQD24" s="177"/>
      <c r="PQE24" s="177"/>
      <c r="PQF24" s="177"/>
      <c r="PQG24" s="177"/>
      <c r="PQH24" s="177"/>
      <c r="PQI24" s="177"/>
      <c r="PQJ24" s="177"/>
      <c r="PQK24" s="177"/>
      <c r="PQL24" s="177"/>
      <c r="PQM24" s="177"/>
      <c r="PQN24" s="177"/>
      <c r="PQO24" s="177"/>
      <c r="PQP24" s="177"/>
      <c r="PQQ24" s="177"/>
      <c r="PQR24" s="177"/>
      <c r="PQS24" s="177"/>
      <c r="PQT24" s="177"/>
      <c r="PQU24" s="177"/>
      <c r="PQV24" s="177"/>
      <c r="PQW24" s="177"/>
      <c r="PQX24" s="177"/>
      <c r="PQY24" s="177"/>
      <c r="PQZ24" s="177"/>
      <c r="PRA24" s="177"/>
      <c r="PRB24" s="177"/>
      <c r="PRC24" s="177"/>
      <c r="PRD24" s="177"/>
      <c r="PRE24" s="177"/>
      <c r="PRF24" s="177"/>
      <c r="PRG24" s="177"/>
      <c r="PRH24" s="177"/>
      <c r="PRI24" s="177"/>
      <c r="PRJ24" s="177"/>
      <c r="PRK24" s="177"/>
      <c r="PRL24" s="177"/>
      <c r="PRM24" s="177"/>
      <c r="PRN24" s="177"/>
      <c r="PRO24" s="177"/>
      <c r="PRP24" s="177"/>
      <c r="PRQ24" s="177"/>
      <c r="PRR24" s="177"/>
      <c r="PRS24" s="177"/>
      <c r="PRT24" s="177"/>
      <c r="PRU24" s="177"/>
      <c r="PRV24" s="177"/>
      <c r="PRW24" s="177"/>
      <c r="PRX24" s="177"/>
      <c r="PRY24" s="177"/>
      <c r="PRZ24" s="177"/>
      <c r="PSA24" s="177"/>
      <c r="PSB24" s="177"/>
      <c r="PSC24" s="177"/>
      <c r="PSD24" s="177"/>
      <c r="PSE24" s="177"/>
      <c r="PSF24" s="177"/>
      <c r="PSG24" s="177"/>
      <c r="PSH24" s="177"/>
      <c r="PSI24" s="177"/>
      <c r="PSJ24" s="177"/>
      <c r="PSK24" s="177"/>
      <c r="PSL24" s="177"/>
      <c r="PSM24" s="177"/>
      <c r="PSN24" s="177"/>
      <c r="PSO24" s="177"/>
      <c r="PSP24" s="177"/>
      <c r="PSQ24" s="177"/>
      <c r="PSR24" s="177"/>
      <c r="PSS24" s="177"/>
      <c r="PST24" s="177"/>
      <c r="PSU24" s="177"/>
      <c r="PSV24" s="177"/>
      <c r="PSW24" s="177"/>
      <c r="PSX24" s="177"/>
      <c r="PSY24" s="177"/>
      <c r="PSZ24" s="177"/>
      <c r="PTA24" s="177"/>
      <c r="PTB24" s="177"/>
      <c r="PTC24" s="177"/>
      <c r="PTD24" s="177"/>
      <c r="PTE24" s="177"/>
      <c r="PTF24" s="177"/>
      <c r="PTG24" s="177"/>
      <c r="PTH24" s="177"/>
      <c r="PTI24" s="177"/>
      <c r="PTJ24" s="177"/>
      <c r="PTK24" s="177"/>
      <c r="PTL24" s="177"/>
      <c r="PTM24" s="177"/>
      <c r="PTN24" s="177"/>
      <c r="PTO24" s="177"/>
      <c r="PTP24" s="177"/>
      <c r="PTQ24" s="177"/>
      <c r="PTR24" s="177"/>
      <c r="PTS24" s="177"/>
      <c r="PTT24" s="177"/>
      <c r="PTU24" s="177"/>
      <c r="PTV24" s="177"/>
      <c r="PTW24" s="177"/>
      <c r="PTX24" s="177"/>
      <c r="PTY24" s="177"/>
      <c r="PTZ24" s="177"/>
      <c r="PUA24" s="177"/>
      <c r="PUB24" s="177"/>
      <c r="PUC24" s="177"/>
      <c r="PUD24" s="177"/>
      <c r="PUE24" s="177"/>
      <c r="PUF24" s="177"/>
      <c r="PUG24" s="177"/>
      <c r="PUH24" s="177"/>
      <c r="PUI24" s="177"/>
      <c r="PUJ24" s="177"/>
      <c r="PUK24" s="177"/>
      <c r="PUL24" s="177"/>
      <c r="PUM24" s="177"/>
      <c r="PUN24" s="177"/>
      <c r="PUO24" s="177"/>
      <c r="PUP24" s="177"/>
      <c r="PUQ24" s="177"/>
      <c r="PUR24" s="177"/>
      <c r="PUS24" s="177"/>
      <c r="PUT24" s="177"/>
      <c r="PUU24" s="177"/>
      <c r="PUV24" s="177"/>
      <c r="PUW24" s="177"/>
      <c r="PUX24" s="177"/>
      <c r="PUY24" s="177"/>
      <c r="PUZ24" s="177"/>
      <c r="PVA24" s="177"/>
      <c r="PVB24" s="177"/>
      <c r="PVC24" s="177"/>
      <c r="PVD24" s="177"/>
      <c r="PVE24" s="177"/>
      <c r="PVF24" s="177"/>
      <c r="PVG24" s="177"/>
      <c r="PVH24" s="177"/>
      <c r="PVI24" s="177"/>
      <c r="PVJ24" s="177"/>
      <c r="PVK24" s="177"/>
      <c r="PVL24" s="177"/>
      <c r="PVM24" s="177"/>
      <c r="PVN24" s="177"/>
      <c r="PVO24" s="177"/>
      <c r="PVP24" s="177"/>
      <c r="PVQ24" s="177"/>
      <c r="PVR24" s="177"/>
      <c r="PVS24" s="177"/>
      <c r="PVT24" s="177"/>
      <c r="PVU24" s="177"/>
      <c r="PVV24" s="177"/>
      <c r="PVW24" s="177"/>
      <c r="PVX24" s="177"/>
      <c r="PVY24" s="177"/>
      <c r="PVZ24" s="177"/>
      <c r="PWA24" s="177"/>
      <c r="PWB24" s="177"/>
      <c r="PWC24" s="177"/>
      <c r="PWD24" s="177"/>
      <c r="PWE24" s="177"/>
      <c r="PWF24" s="177"/>
      <c r="PWG24" s="177"/>
      <c r="PWH24" s="177"/>
      <c r="PWI24" s="177"/>
      <c r="PWJ24" s="177"/>
      <c r="PWK24" s="177"/>
      <c r="PWL24" s="177"/>
      <c r="PWM24" s="177"/>
      <c r="PWN24" s="177"/>
      <c r="PWO24" s="177"/>
      <c r="PWP24" s="177"/>
      <c r="PWQ24" s="177"/>
      <c r="PWR24" s="177"/>
      <c r="PWS24" s="177"/>
      <c r="PWT24" s="177"/>
      <c r="PWU24" s="177"/>
      <c r="PWV24" s="177"/>
      <c r="PWW24" s="177"/>
      <c r="PWX24" s="177"/>
      <c r="PWY24" s="177"/>
      <c r="PWZ24" s="177"/>
      <c r="PXA24" s="177"/>
      <c r="PXB24" s="177"/>
      <c r="PXC24" s="177"/>
      <c r="PXD24" s="177"/>
      <c r="PXE24" s="177"/>
      <c r="PXF24" s="177"/>
      <c r="PXG24" s="177"/>
      <c r="PXH24" s="177"/>
      <c r="PXI24" s="177"/>
      <c r="PXJ24" s="177"/>
      <c r="PXK24" s="177"/>
      <c r="PXL24" s="177"/>
      <c r="PXM24" s="177"/>
      <c r="PXN24" s="177"/>
      <c r="PXO24" s="177"/>
      <c r="PXP24" s="177"/>
      <c r="PXQ24" s="177"/>
      <c r="PXR24" s="177"/>
      <c r="PXS24" s="177"/>
      <c r="PXT24" s="177"/>
      <c r="PXU24" s="177"/>
      <c r="PXV24" s="177"/>
      <c r="PXW24" s="177"/>
      <c r="PXX24" s="177"/>
      <c r="PXY24" s="177"/>
      <c r="PXZ24" s="177"/>
      <c r="PYA24" s="177"/>
      <c r="PYB24" s="177"/>
      <c r="PYC24" s="177"/>
      <c r="PYD24" s="177"/>
      <c r="PYE24" s="177"/>
      <c r="PYF24" s="177"/>
      <c r="PYG24" s="177"/>
      <c r="PYH24" s="177"/>
      <c r="PYI24" s="177"/>
      <c r="PYJ24" s="177"/>
      <c r="PYK24" s="177"/>
      <c r="PYL24" s="177"/>
      <c r="PYM24" s="177"/>
      <c r="PYN24" s="177"/>
      <c r="PYO24" s="177"/>
      <c r="PYP24" s="177"/>
      <c r="PYQ24" s="177"/>
      <c r="PYR24" s="177"/>
      <c r="PYS24" s="177"/>
      <c r="PYT24" s="177"/>
      <c r="PYU24" s="177"/>
      <c r="PYV24" s="177"/>
      <c r="PYW24" s="177"/>
      <c r="PYX24" s="177"/>
      <c r="PYY24" s="177"/>
      <c r="PYZ24" s="177"/>
      <c r="PZA24" s="177"/>
      <c r="PZB24" s="177"/>
      <c r="PZC24" s="177"/>
      <c r="PZD24" s="177"/>
      <c r="PZE24" s="177"/>
      <c r="PZF24" s="177"/>
      <c r="PZG24" s="177"/>
      <c r="PZH24" s="177"/>
      <c r="PZI24" s="177"/>
      <c r="PZJ24" s="177"/>
      <c r="PZK24" s="177"/>
      <c r="PZL24" s="177"/>
      <c r="PZM24" s="177"/>
      <c r="PZN24" s="177"/>
      <c r="PZO24" s="177"/>
      <c r="PZP24" s="177"/>
      <c r="PZQ24" s="177"/>
      <c r="PZR24" s="177"/>
      <c r="PZS24" s="177"/>
      <c r="PZT24" s="177"/>
      <c r="PZU24" s="177"/>
      <c r="PZV24" s="177"/>
      <c r="PZW24" s="177"/>
      <c r="PZX24" s="177"/>
      <c r="PZY24" s="177"/>
      <c r="PZZ24" s="177"/>
      <c r="QAA24" s="177"/>
      <c r="QAB24" s="177"/>
      <c r="QAC24" s="177"/>
      <c r="QAD24" s="177"/>
      <c r="QAE24" s="177"/>
      <c r="QAF24" s="177"/>
      <c r="QAG24" s="177"/>
      <c r="QAH24" s="177"/>
      <c r="QAI24" s="177"/>
      <c r="QAJ24" s="177"/>
      <c r="QAK24" s="177"/>
      <c r="QAL24" s="177"/>
      <c r="QAM24" s="177"/>
      <c r="QAN24" s="177"/>
      <c r="QAO24" s="177"/>
      <c r="QAP24" s="177"/>
      <c r="QAQ24" s="177"/>
      <c r="QAR24" s="177"/>
      <c r="QAS24" s="177"/>
      <c r="QAT24" s="177"/>
      <c r="QAU24" s="177"/>
      <c r="QAV24" s="177"/>
      <c r="QAW24" s="177"/>
      <c r="QAX24" s="177"/>
      <c r="QAY24" s="177"/>
      <c r="QAZ24" s="177"/>
      <c r="QBA24" s="177"/>
      <c r="QBB24" s="177"/>
      <c r="QBC24" s="177"/>
      <c r="QBD24" s="177"/>
      <c r="QBE24" s="177"/>
      <c r="QBF24" s="177"/>
      <c r="QBG24" s="177"/>
      <c r="QBH24" s="177"/>
      <c r="QBI24" s="177"/>
      <c r="QBJ24" s="177"/>
      <c r="QBK24" s="177"/>
      <c r="QBL24" s="177"/>
      <c r="QBM24" s="177"/>
      <c r="QBN24" s="177"/>
      <c r="QBO24" s="177"/>
      <c r="QBP24" s="177"/>
      <c r="QBQ24" s="177"/>
      <c r="QBR24" s="177"/>
      <c r="QBS24" s="177"/>
      <c r="QBT24" s="177"/>
      <c r="QBU24" s="177"/>
      <c r="QBV24" s="177"/>
      <c r="QBW24" s="177"/>
      <c r="QBX24" s="177"/>
      <c r="QBY24" s="177"/>
      <c r="QBZ24" s="177"/>
      <c r="QCA24" s="177"/>
      <c r="QCB24" s="177"/>
      <c r="QCC24" s="177"/>
      <c r="QCD24" s="177"/>
      <c r="QCE24" s="177"/>
      <c r="QCF24" s="177"/>
      <c r="QCG24" s="177"/>
      <c r="QCH24" s="177"/>
      <c r="QCI24" s="177"/>
      <c r="QCJ24" s="177"/>
      <c r="QCK24" s="177"/>
      <c r="QCL24" s="177"/>
      <c r="QCM24" s="177"/>
      <c r="QCN24" s="177"/>
      <c r="QCO24" s="177"/>
      <c r="QCP24" s="177"/>
      <c r="QCQ24" s="177"/>
      <c r="QCR24" s="177"/>
      <c r="QCS24" s="177"/>
      <c r="QCT24" s="177"/>
      <c r="QCU24" s="177"/>
      <c r="QCV24" s="177"/>
      <c r="QCW24" s="177"/>
      <c r="QCX24" s="177"/>
      <c r="QCY24" s="177"/>
      <c r="QCZ24" s="177"/>
      <c r="QDA24" s="177"/>
      <c r="QDB24" s="177"/>
      <c r="QDC24" s="177"/>
      <c r="QDD24" s="177"/>
      <c r="QDE24" s="177"/>
      <c r="QDF24" s="177"/>
      <c r="QDG24" s="177"/>
      <c r="QDH24" s="177"/>
      <c r="QDI24" s="177"/>
      <c r="QDJ24" s="177"/>
      <c r="QDK24" s="177"/>
      <c r="QDL24" s="177"/>
      <c r="QDM24" s="177"/>
      <c r="QDN24" s="177"/>
      <c r="QDO24" s="177"/>
      <c r="QDP24" s="177"/>
      <c r="QDQ24" s="177"/>
      <c r="QDR24" s="177"/>
      <c r="QDS24" s="177"/>
      <c r="QDT24" s="177"/>
      <c r="QDU24" s="177"/>
      <c r="QDV24" s="177"/>
      <c r="QDW24" s="177"/>
      <c r="QDX24" s="177"/>
      <c r="QDY24" s="177"/>
      <c r="QDZ24" s="177"/>
      <c r="QEA24" s="177"/>
      <c r="QEB24" s="177"/>
      <c r="QEC24" s="177"/>
      <c r="QED24" s="177"/>
      <c r="QEE24" s="177"/>
      <c r="QEF24" s="177"/>
      <c r="QEG24" s="177"/>
      <c r="QEH24" s="177"/>
      <c r="QEI24" s="177"/>
      <c r="QEJ24" s="177"/>
      <c r="QEK24" s="177"/>
      <c r="QEL24" s="177"/>
      <c r="QEM24" s="177"/>
      <c r="QEN24" s="177"/>
      <c r="QEO24" s="177"/>
      <c r="QEP24" s="177"/>
      <c r="QEQ24" s="177"/>
      <c r="QER24" s="177"/>
      <c r="QES24" s="177"/>
      <c r="QET24" s="177"/>
      <c r="QEU24" s="177"/>
      <c r="QEV24" s="177"/>
      <c r="QEW24" s="177"/>
      <c r="QEX24" s="177"/>
      <c r="QEY24" s="177"/>
      <c r="QEZ24" s="177"/>
      <c r="QFA24" s="177"/>
      <c r="QFB24" s="177"/>
      <c r="QFC24" s="177"/>
      <c r="QFD24" s="177"/>
      <c r="QFE24" s="177"/>
      <c r="QFF24" s="177"/>
      <c r="QFG24" s="177"/>
      <c r="QFH24" s="177"/>
      <c r="QFI24" s="177"/>
      <c r="QFJ24" s="177"/>
      <c r="QFK24" s="177"/>
      <c r="QFL24" s="177"/>
      <c r="QFM24" s="177"/>
      <c r="QFN24" s="177"/>
      <c r="QFO24" s="177"/>
      <c r="QFP24" s="177"/>
      <c r="QFQ24" s="177"/>
      <c r="QFR24" s="177"/>
      <c r="QFS24" s="177"/>
      <c r="QFT24" s="177"/>
      <c r="QFU24" s="177"/>
      <c r="QFV24" s="177"/>
      <c r="QFW24" s="177"/>
      <c r="QFX24" s="177"/>
      <c r="QFY24" s="177"/>
      <c r="QFZ24" s="177"/>
      <c r="QGA24" s="177"/>
      <c r="QGB24" s="177"/>
      <c r="QGC24" s="177"/>
      <c r="QGD24" s="177"/>
      <c r="QGE24" s="177"/>
      <c r="QGF24" s="177"/>
      <c r="QGG24" s="177"/>
      <c r="QGH24" s="177"/>
      <c r="QGI24" s="177"/>
      <c r="QGJ24" s="177"/>
      <c r="QGK24" s="177"/>
      <c r="QGL24" s="177"/>
      <c r="QGM24" s="177"/>
      <c r="QGN24" s="177"/>
      <c r="QGO24" s="177"/>
      <c r="QGP24" s="177"/>
      <c r="QGQ24" s="177"/>
      <c r="QGR24" s="177"/>
      <c r="QGS24" s="177"/>
      <c r="QGT24" s="177"/>
      <c r="QGU24" s="177"/>
      <c r="QGV24" s="177"/>
      <c r="QGW24" s="177"/>
      <c r="QGX24" s="177"/>
      <c r="QGY24" s="177"/>
      <c r="QGZ24" s="177"/>
      <c r="QHA24" s="177"/>
      <c r="QHB24" s="177"/>
      <c r="QHC24" s="177"/>
      <c r="QHD24" s="177"/>
      <c r="QHE24" s="177"/>
      <c r="QHF24" s="177"/>
      <c r="QHG24" s="177"/>
      <c r="QHH24" s="177"/>
      <c r="QHI24" s="177"/>
      <c r="QHJ24" s="177"/>
      <c r="QHK24" s="177"/>
      <c r="QHL24" s="177"/>
      <c r="QHM24" s="177"/>
      <c r="QHN24" s="177"/>
      <c r="QHO24" s="177"/>
      <c r="QHP24" s="177"/>
      <c r="QHQ24" s="177"/>
      <c r="QHR24" s="177"/>
      <c r="QHS24" s="177"/>
      <c r="QHT24" s="177"/>
      <c r="QHU24" s="177"/>
      <c r="QHV24" s="177"/>
      <c r="QHW24" s="177"/>
      <c r="QHX24" s="177"/>
      <c r="QHY24" s="177"/>
      <c r="QHZ24" s="177"/>
      <c r="QIA24" s="177"/>
      <c r="QIB24" s="177"/>
      <c r="QIC24" s="177"/>
      <c r="QID24" s="177"/>
      <c r="QIE24" s="177"/>
      <c r="QIF24" s="177"/>
      <c r="QIG24" s="177"/>
      <c r="QIH24" s="177"/>
      <c r="QII24" s="177"/>
      <c r="QIJ24" s="177"/>
      <c r="QIK24" s="177"/>
      <c r="QIL24" s="177"/>
      <c r="QIM24" s="177"/>
      <c r="QIN24" s="177"/>
      <c r="QIO24" s="177"/>
      <c r="QIP24" s="177"/>
      <c r="QIQ24" s="177"/>
      <c r="QIR24" s="177"/>
      <c r="QIS24" s="177"/>
      <c r="QIT24" s="177"/>
      <c r="QIU24" s="177"/>
      <c r="QIV24" s="177"/>
      <c r="QIW24" s="177"/>
      <c r="QIX24" s="177"/>
      <c r="QIY24" s="177"/>
      <c r="QIZ24" s="177"/>
      <c r="QJA24" s="177"/>
      <c r="QJB24" s="177"/>
      <c r="QJC24" s="177"/>
      <c r="QJD24" s="177"/>
      <c r="QJE24" s="177"/>
      <c r="QJF24" s="177"/>
      <c r="QJG24" s="177"/>
      <c r="QJH24" s="177"/>
      <c r="QJI24" s="177"/>
      <c r="QJJ24" s="177"/>
      <c r="QJK24" s="177"/>
      <c r="QJL24" s="177"/>
      <c r="QJM24" s="177"/>
      <c r="QJN24" s="177"/>
      <c r="QJO24" s="177"/>
      <c r="QJP24" s="177"/>
      <c r="QJQ24" s="177"/>
      <c r="QJR24" s="177"/>
      <c r="QJS24" s="177"/>
      <c r="QJT24" s="177"/>
      <c r="QJU24" s="177"/>
      <c r="QJV24" s="177"/>
      <c r="QJW24" s="177"/>
      <c r="QJX24" s="177"/>
      <c r="QJY24" s="177"/>
      <c r="QJZ24" s="177"/>
      <c r="QKA24" s="177"/>
      <c r="QKB24" s="177"/>
      <c r="QKC24" s="177"/>
      <c r="QKD24" s="177"/>
      <c r="QKE24" s="177"/>
      <c r="QKF24" s="177"/>
      <c r="QKG24" s="177"/>
      <c r="QKH24" s="177"/>
      <c r="QKI24" s="177"/>
      <c r="QKJ24" s="177"/>
      <c r="QKK24" s="177"/>
      <c r="QKL24" s="177"/>
      <c r="QKM24" s="177"/>
      <c r="QKN24" s="177"/>
      <c r="QKO24" s="177"/>
      <c r="QKP24" s="177"/>
      <c r="QKQ24" s="177"/>
      <c r="QKR24" s="177"/>
      <c r="QKS24" s="177"/>
      <c r="QKT24" s="177"/>
      <c r="QKU24" s="177"/>
      <c r="QKV24" s="177"/>
      <c r="QKW24" s="177"/>
      <c r="QKX24" s="177"/>
      <c r="QKY24" s="177"/>
      <c r="QKZ24" s="177"/>
      <c r="QLA24" s="177"/>
      <c r="QLB24" s="177"/>
      <c r="QLC24" s="177"/>
      <c r="QLD24" s="177"/>
      <c r="QLE24" s="177"/>
      <c r="QLF24" s="177"/>
      <c r="QLG24" s="177"/>
      <c r="QLH24" s="177"/>
      <c r="QLI24" s="177"/>
      <c r="QLJ24" s="177"/>
      <c r="QLK24" s="177"/>
      <c r="QLL24" s="177"/>
      <c r="QLM24" s="177"/>
      <c r="QLN24" s="177"/>
      <c r="QLO24" s="177"/>
      <c r="QLP24" s="177"/>
      <c r="QLQ24" s="177"/>
      <c r="QLR24" s="177"/>
      <c r="QLS24" s="177"/>
      <c r="QLT24" s="177"/>
      <c r="QLU24" s="177"/>
      <c r="QLV24" s="177"/>
      <c r="QLW24" s="177"/>
      <c r="QLX24" s="177"/>
      <c r="QLY24" s="177"/>
      <c r="QLZ24" s="177"/>
      <c r="QMA24" s="177"/>
      <c r="QMB24" s="177"/>
      <c r="QMC24" s="177"/>
      <c r="QMD24" s="177"/>
      <c r="QME24" s="177"/>
      <c r="QMF24" s="177"/>
      <c r="QMG24" s="177"/>
      <c r="QMH24" s="177"/>
      <c r="QMI24" s="177"/>
      <c r="QMJ24" s="177"/>
      <c r="QMK24" s="177"/>
      <c r="QML24" s="177"/>
      <c r="QMM24" s="177"/>
      <c r="QMN24" s="177"/>
      <c r="QMO24" s="177"/>
      <c r="QMP24" s="177"/>
      <c r="QMQ24" s="177"/>
      <c r="QMR24" s="177"/>
      <c r="QMS24" s="177"/>
      <c r="QMT24" s="177"/>
      <c r="QMU24" s="177"/>
      <c r="QMV24" s="177"/>
      <c r="QMW24" s="177"/>
      <c r="QMX24" s="177"/>
      <c r="QMY24" s="177"/>
      <c r="QMZ24" s="177"/>
      <c r="QNA24" s="177"/>
      <c r="QNB24" s="177"/>
      <c r="QNC24" s="177"/>
      <c r="QND24" s="177"/>
      <c r="QNE24" s="177"/>
      <c r="QNF24" s="177"/>
      <c r="QNG24" s="177"/>
      <c r="QNH24" s="177"/>
      <c r="QNI24" s="177"/>
      <c r="QNJ24" s="177"/>
      <c r="QNK24" s="177"/>
      <c r="QNL24" s="177"/>
      <c r="QNM24" s="177"/>
      <c r="QNN24" s="177"/>
      <c r="QNO24" s="177"/>
      <c r="QNP24" s="177"/>
      <c r="QNQ24" s="177"/>
      <c r="QNR24" s="177"/>
      <c r="QNS24" s="177"/>
      <c r="QNT24" s="177"/>
      <c r="QNU24" s="177"/>
      <c r="QNV24" s="177"/>
      <c r="QNW24" s="177"/>
      <c r="QNX24" s="177"/>
      <c r="QNY24" s="177"/>
      <c r="QNZ24" s="177"/>
      <c r="QOA24" s="177"/>
      <c r="QOB24" s="177"/>
      <c r="QOC24" s="177"/>
      <c r="QOD24" s="177"/>
      <c r="QOE24" s="177"/>
      <c r="QOF24" s="177"/>
      <c r="QOG24" s="177"/>
      <c r="QOH24" s="177"/>
      <c r="QOI24" s="177"/>
      <c r="QOJ24" s="177"/>
      <c r="QOK24" s="177"/>
      <c r="QOL24" s="177"/>
      <c r="QOM24" s="177"/>
      <c r="QON24" s="177"/>
      <c r="QOO24" s="177"/>
      <c r="QOP24" s="177"/>
      <c r="QOQ24" s="177"/>
      <c r="QOR24" s="177"/>
      <c r="QOS24" s="177"/>
      <c r="QOT24" s="177"/>
      <c r="QOU24" s="177"/>
      <c r="QOV24" s="177"/>
      <c r="QOW24" s="177"/>
      <c r="QOX24" s="177"/>
      <c r="QOY24" s="177"/>
      <c r="QOZ24" s="177"/>
      <c r="QPA24" s="177"/>
      <c r="QPB24" s="177"/>
      <c r="QPC24" s="177"/>
      <c r="QPD24" s="177"/>
      <c r="QPE24" s="177"/>
      <c r="QPF24" s="177"/>
      <c r="QPG24" s="177"/>
      <c r="QPH24" s="177"/>
      <c r="QPI24" s="177"/>
      <c r="QPJ24" s="177"/>
      <c r="QPK24" s="177"/>
      <c r="QPL24" s="177"/>
      <c r="QPM24" s="177"/>
      <c r="QPN24" s="177"/>
      <c r="QPO24" s="177"/>
      <c r="QPP24" s="177"/>
      <c r="QPQ24" s="177"/>
      <c r="QPR24" s="177"/>
      <c r="QPS24" s="177"/>
      <c r="QPT24" s="177"/>
      <c r="QPU24" s="177"/>
      <c r="QPV24" s="177"/>
      <c r="QPW24" s="177"/>
      <c r="QPX24" s="177"/>
      <c r="QPY24" s="177"/>
      <c r="QPZ24" s="177"/>
      <c r="QQA24" s="177"/>
      <c r="QQB24" s="177"/>
      <c r="QQC24" s="177"/>
      <c r="QQD24" s="177"/>
      <c r="QQE24" s="177"/>
      <c r="QQF24" s="177"/>
      <c r="QQG24" s="177"/>
      <c r="QQH24" s="177"/>
      <c r="QQI24" s="177"/>
      <c r="QQJ24" s="177"/>
      <c r="QQK24" s="177"/>
      <c r="QQL24" s="177"/>
      <c r="QQM24" s="177"/>
      <c r="QQN24" s="177"/>
      <c r="QQO24" s="177"/>
      <c r="QQP24" s="177"/>
      <c r="QQQ24" s="177"/>
      <c r="QQR24" s="177"/>
      <c r="QQS24" s="177"/>
      <c r="QQT24" s="177"/>
      <c r="QQU24" s="177"/>
      <c r="QQV24" s="177"/>
      <c r="QQW24" s="177"/>
      <c r="QQX24" s="177"/>
      <c r="QQY24" s="177"/>
      <c r="QQZ24" s="177"/>
      <c r="QRA24" s="177"/>
      <c r="QRB24" s="177"/>
      <c r="QRC24" s="177"/>
      <c r="QRD24" s="177"/>
      <c r="QRE24" s="177"/>
      <c r="QRF24" s="177"/>
      <c r="QRG24" s="177"/>
      <c r="QRH24" s="177"/>
      <c r="QRI24" s="177"/>
      <c r="QRJ24" s="177"/>
      <c r="QRK24" s="177"/>
      <c r="QRL24" s="177"/>
      <c r="QRM24" s="177"/>
      <c r="QRN24" s="177"/>
      <c r="QRO24" s="177"/>
      <c r="QRP24" s="177"/>
      <c r="QRQ24" s="177"/>
      <c r="QRR24" s="177"/>
      <c r="QRS24" s="177"/>
      <c r="QRT24" s="177"/>
      <c r="QRU24" s="177"/>
      <c r="QRV24" s="177"/>
      <c r="QRW24" s="177"/>
      <c r="QRX24" s="177"/>
      <c r="QRY24" s="177"/>
      <c r="QRZ24" s="177"/>
      <c r="QSA24" s="177"/>
      <c r="QSB24" s="177"/>
      <c r="QSC24" s="177"/>
      <c r="QSD24" s="177"/>
      <c r="QSE24" s="177"/>
      <c r="QSF24" s="177"/>
      <c r="QSG24" s="177"/>
      <c r="QSH24" s="177"/>
      <c r="QSI24" s="177"/>
      <c r="QSJ24" s="177"/>
      <c r="QSK24" s="177"/>
      <c r="QSL24" s="177"/>
      <c r="QSM24" s="177"/>
      <c r="QSN24" s="177"/>
      <c r="QSO24" s="177"/>
      <c r="QSP24" s="177"/>
      <c r="QSQ24" s="177"/>
      <c r="QSR24" s="177"/>
      <c r="QSS24" s="177"/>
      <c r="QST24" s="177"/>
      <c r="QSU24" s="177"/>
      <c r="QSV24" s="177"/>
      <c r="QSW24" s="177"/>
      <c r="QSX24" s="177"/>
      <c r="QSY24" s="177"/>
      <c r="QSZ24" s="177"/>
      <c r="QTA24" s="177"/>
      <c r="QTB24" s="177"/>
      <c r="QTC24" s="177"/>
      <c r="QTD24" s="177"/>
      <c r="QTE24" s="177"/>
      <c r="QTF24" s="177"/>
      <c r="QTG24" s="177"/>
      <c r="QTH24" s="177"/>
      <c r="QTI24" s="177"/>
      <c r="QTJ24" s="177"/>
      <c r="QTK24" s="177"/>
      <c r="QTL24" s="177"/>
      <c r="QTM24" s="177"/>
      <c r="QTN24" s="177"/>
      <c r="QTO24" s="177"/>
      <c r="QTP24" s="177"/>
      <c r="QTQ24" s="177"/>
      <c r="QTR24" s="177"/>
      <c r="QTS24" s="177"/>
      <c r="QTT24" s="177"/>
      <c r="QTU24" s="177"/>
      <c r="QTV24" s="177"/>
      <c r="QTW24" s="177"/>
      <c r="QTX24" s="177"/>
      <c r="QTY24" s="177"/>
      <c r="QTZ24" s="177"/>
      <c r="QUA24" s="177"/>
      <c r="QUB24" s="177"/>
      <c r="QUC24" s="177"/>
      <c r="QUD24" s="177"/>
      <c r="QUE24" s="177"/>
      <c r="QUF24" s="177"/>
      <c r="QUG24" s="177"/>
      <c r="QUH24" s="177"/>
      <c r="QUI24" s="177"/>
      <c r="QUJ24" s="177"/>
      <c r="QUK24" s="177"/>
      <c r="QUL24" s="177"/>
      <c r="QUM24" s="177"/>
      <c r="QUN24" s="177"/>
      <c r="QUO24" s="177"/>
      <c r="QUP24" s="177"/>
      <c r="QUQ24" s="177"/>
      <c r="QUR24" s="177"/>
      <c r="QUS24" s="177"/>
      <c r="QUT24" s="177"/>
      <c r="QUU24" s="177"/>
      <c r="QUV24" s="177"/>
      <c r="QUW24" s="177"/>
      <c r="QUX24" s="177"/>
      <c r="QUY24" s="177"/>
      <c r="QUZ24" s="177"/>
      <c r="QVA24" s="177"/>
      <c r="QVB24" s="177"/>
      <c r="QVC24" s="177"/>
      <c r="QVD24" s="177"/>
      <c r="QVE24" s="177"/>
      <c r="QVF24" s="177"/>
      <c r="QVG24" s="177"/>
      <c r="QVH24" s="177"/>
      <c r="QVI24" s="177"/>
      <c r="QVJ24" s="177"/>
      <c r="QVK24" s="177"/>
      <c r="QVL24" s="177"/>
      <c r="QVM24" s="177"/>
      <c r="QVN24" s="177"/>
      <c r="QVO24" s="177"/>
      <c r="QVP24" s="177"/>
      <c r="QVQ24" s="177"/>
      <c r="QVR24" s="177"/>
      <c r="QVS24" s="177"/>
      <c r="QVT24" s="177"/>
      <c r="QVU24" s="177"/>
      <c r="QVV24" s="177"/>
      <c r="QVW24" s="177"/>
      <c r="QVX24" s="177"/>
      <c r="QVY24" s="177"/>
      <c r="QVZ24" s="177"/>
      <c r="QWA24" s="177"/>
      <c r="QWB24" s="177"/>
      <c r="QWC24" s="177"/>
      <c r="QWD24" s="177"/>
      <c r="QWE24" s="177"/>
      <c r="QWF24" s="177"/>
      <c r="QWG24" s="177"/>
      <c r="QWH24" s="177"/>
      <c r="QWI24" s="177"/>
      <c r="QWJ24" s="177"/>
      <c r="QWK24" s="177"/>
      <c r="QWL24" s="177"/>
      <c r="QWM24" s="177"/>
      <c r="QWN24" s="177"/>
      <c r="QWO24" s="177"/>
      <c r="QWP24" s="177"/>
      <c r="QWQ24" s="177"/>
      <c r="QWR24" s="177"/>
      <c r="QWS24" s="177"/>
      <c r="QWT24" s="177"/>
      <c r="QWU24" s="177"/>
      <c r="QWV24" s="177"/>
      <c r="QWW24" s="177"/>
      <c r="QWX24" s="177"/>
      <c r="QWY24" s="177"/>
      <c r="QWZ24" s="177"/>
      <c r="QXA24" s="177"/>
      <c r="QXB24" s="177"/>
      <c r="QXC24" s="177"/>
      <c r="QXD24" s="177"/>
      <c r="QXE24" s="177"/>
      <c r="QXF24" s="177"/>
      <c r="QXG24" s="177"/>
      <c r="QXH24" s="177"/>
      <c r="QXI24" s="177"/>
      <c r="QXJ24" s="177"/>
      <c r="QXK24" s="177"/>
      <c r="QXL24" s="177"/>
      <c r="QXM24" s="177"/>
      <c r="QXN24" s="177"/>
      <c r="QXO24" s="177"/>
      <c r="QXP24" s="177"/>
      <c r="QXQ24" s="177"/>
      <c r="QXR24" s="177"/>
      <c r="QXS24" s="177"/>
      <c r="QXT24" s="177"/>
      <c r="QXU24" s="177"/>
      <c r="QXV24" s="177"/>
      <c r="QXW24" s="177"/>
      <c r="QXX24" s="177"/>
      <c r="QXY24" s="177"/>
      <c r="QXZ24" s="177"/>
      <c r="QYA24" s="177"/>
      <c r="QYB24" s="177"/>
      <c r="QYC24" s="177"/>
      <c r="QYD24" s="177"/>
      <c r="QYE24" s="177"/>
      <c r="QYF24" s="177"/>
      <c r="QYG24" s="177"/>
      <c r="QYH24" s="177"/>
      <c r="QYI24" s="177"/>
      <c r="QYJ24" s="177"/>
      <c r="QYK24" s="177"/>
      <c r="QYL24" s="177"/>
      <c r="QYM24" s="177"/>
      <c r="QYN24" s="177"/>
      <c r="QYO24" s="177"/>
      <c r="QYP24" s="177"/>
      <c r="QYQ24" s="177"/>
      <c r="QYR24" s="177"/>
      <c r="QYS24" s="177"/>
      <c r="QYT24" s="177"/>
      <c r="QYU24" s="177"/>
      <c r="QYV24" s="177"/>
      <c r="QYW24" s="177"/>
      <c r="QYX24" s="177"/>
      <c r="QYY24" s="177"/>
      <c r="QYZ24" s="177"/>
      <c r="QZA24" s="177"/>
      <c r="QZB24" s="177"/>
      <c r="QZC24" s="177"/>
      <c r="QZD24" s="177"/>
      <c r="QZE24" s="177"/>
      <c r="QZF24" s="177"/>
      <c r="QZG24" s="177"/>
      <c r="QZH24" s="177"/>
      <c r="QZI24" s="177"/>
      <c r="QZJ24" s="177"/>
      <c r="QZK24" s="177"/>
      <c r="QZL24" s="177"/>
      <c r="QZM24" s="177"/>
      <c r="QZN24" s="177"/>
      <c r="QZO24" s="177"/>
      <c r="QZP24" s="177"/>
      <c r="QZQ24" s="177"/>
      <c r="QZR24" s="177"/>
      <c r="QZS24" s="177"/>
      <c r="QZT24" s="177"/>
      <c r="QZU24" s="177"/>
      <c r="QZV24" s="177"/>
      <c r="QZW24" s="177"/>
      <c r="QZX24" s="177"/>
      <c r="QZY24" s="177"/>
      <c r="QZZ24" s="177"/>
      <c r="RAA24" s="177"/>
      <c r="RAB24" s="177"/>
      <c r="RAC24" s="177"/>
      <c r="RAD24" s="177"/>
      <c r="RAE24" s="177"/>
      <c r="RAF24" s="177"/>
      <c r="RAG24" s="177"/>
      <c r="RAH24" s="177"/>
      <c r="RAI24" s="177"/>
      <c r="RAJ24" s="177"/>
      <c r="RAK24" s="177"/>
      <c r="RAL24" s="177"/>
      <c r="RAM24" s="177"/>
      <c r="RAN24" s="177"/>
      <c r="RAO24" s="177"/>
      <c r="RAP24" s="177"/>
      <c r="RAQ24" s="177"/>
      <c r="RAR24" s="177"/>
      <c r="RAS24" s="177"/>
      <c r="RAT24" s="177"/>
      <c r="RAU24" s="177"/>
      <c r="RAV24" s="177"/>
      <c r="RAW24" s="177"/>
      <c r="RAX24" s="177"/>
      <c r="RAY24" s="177"/>
      <c r="RAZ24" s="177"/>
      <c r="RBA24" s="177"/>
      <c r="RBB24" s="177"/>
      <c r="RBC24" s="177"/>
      <c r="RBD24" s="177"/>
      <c r="RBE24" s="177"/>
      <c r="RBF24" s="177"/>
      <c r="RBG24" s="177"/>
      <c r="RBH24" s="177"/>
      <c r="RBI24" s="177"/>
      <c r="RBJ24" s="177"/>
      <c r="RBK24" s="177"/>
      <c r="RBL24" s="177"/>
      <c r="RBM24" s="177"/>
      <c r="RBN24" s="177"/>
      <c r="RBO24" s="177"/>
      <c r="RBP24" s="177"/>
      <c r="RBQ24" s="177"/>
      <c r="RBR24" s="177"/>
      <c r="RBS24" s="177"/>
      <c r="RBT24" s="177"/>
      <c r="RBU24" s="177"/>
      <c r="RBV24" s="177"/>
      <c r="RBW24" s="177"/>
      <c r="RBX24" s="177"/>
      <c r="RBY24" s="177"/>
      <c r="RBZ24" s="177"/>
      <c r="RCA24" s="177"/>
      <c r="RCB24" s="177"/>
      <c r="RCC24" s="177"/>
      <c r="RCD24" s="177"/>
      <c r="RCE24" s="177"/>
      <c r="RCF24" s="177"/>
      <c r="RCG24" s="177"/>
      <c r="RCH24" s="177"/>
      <c r="RCI24" s="177"/>
      <c r="RCJ24" s="177"/>
      <c r="RCK24" s="177"/>
      <c r="RCL24" s="177"/>
      <c r="RCM24" s="177"/>
      <c r="RCN24" s="177"/>
      <c r="RCO24" s="177"/>
      <c r="RCP24" s="177"/>
      <c r="RCQ24" s="177"/>
      <c r="RCR24" s="177"/>
      <c r="RCS24" s="177"/>
      <c r="RCT24" s="177"/>
      <c r="RCU24" s="177"/>
      <c r="RCV24" s="177"/>
      <c r="RCW24" s="177"/>
      <c r="RCX24" s="177"/>
      <c r="RCY24" s="177"/>
      <c r="RCZ24" s="177"/>
      <c r="RDA24" s="177"/>
      <c r="RDB24" s="177"/>
      <c r="RDC24" s="177"/>
      <c r="RDD24" s="177"/>
      <c r="RDE24" s="177"/>
      <c r="RDF24" s="177"/>
      <c r="RDG24" s="177"/>
      <c r="RDH24" s="177"/>
      <c r="RDI24" s="177"/>
      <c r="RDJ24" s="177"/>
      <c r="RDK24" s="177"/>
      <c r="RDL24" s="177"/>
      <c r="RDM24" s="177"/>
      <c r="RDN24" s="177"/>
      <c r="RDO24" s="177"/>
      <c r="RDP24" s="177"/>
      <c r="RDQ24" s="177"/>
      <c r="RDR24" s="177"/>
      <c r="RDS24" s="177"/>
      <c r="RDT24" s="177"/>
      <c r="RDU24" s="177"/>
      <c r="RDV24" s="177"/>
      <c r="RDW24" s="177"/>
      <c r="RDX24" s="177"/>
      <c r="RDY24" s="177"/>
      <c r="RDZ24" s="177"/>
      <c r="REA24" s="177"/>
      <c r="REB24" s="177"/>
      <c r="REC24" s="177"/>
      <c r="RED24" s="177"/>
      <c r="REE24" s="177"/>
      <c r="REF24" s="177"/>
      <c r="REG24" s="177"/>
      <c r="REH24" s="177"/>
      <c r="REI24" s="177"/>
      <c r="REJ24" s="177"/>
      <c r="REK24" s="177"/>
      <c r="REL24" s="177"/>
      <c r="REM24" s="177"/>
      <c r="REN24" s="177"/>
      <c r="REO24" s="177"/>
      <c r="REP24" s="177"/>
      <c r="REQ24" s="177"/>
      <c r="RER24" s="177"/>
      <c r="RES24" s="177"/>
      <c r="RET24" s="177"/>
      <c r="REU24" s="177"/>
      <c r="REV24" s="177"/>
      <c r="REW24" s="177"/>
      <c r="REX24" s="177"/>
      <c r="REY24" s="177"/>
      <c r="REZ24" s="177"/>
      <c r="RFA24" s="177"/>
      <c r="RFB24" s="177"/>
      <c r="RFC24" s="177"/>
      <c r="RFD24" s="177"/>
      <c r="RFE24" s="177"/>
      <c r="RFF24" s="177"/>
      <c r="RFG24" s="177"/>
      <c r="RFH24" s="177"/>
      <c r="RFI24" s="177"/>
      <c r="RFJ24" s="177"/>
      <c r="RFK24" s="177"/>
      <c r="RFL24" s="177"/>
      <c r="RFM24" s="177"/>
      <c r="RFN24" s="177"/>
      <c r="RFO24" s="177"/>
      <c r="RFP24" s="177"/>
      <c r="RFQ24" s="177"/>
      <c r="RFR24" s="177"/>
      <c r="RFS24" s="177"/>
      <c r="RFT24" s="177"/>
      <c r="RFU24" s="177"/>
      <c r="RFV24" s="177"/>
      <c r="RFW24" s="177"/>
      <c r="RFX24" s="177"/>
      <c r="RFY24" s="177"/>
      <c r="RFZ24" s="177"/>
      <c r="RGA24" s="177"/>
      <c r="RGB24" s="177"/>
      <c r="RGC24" s="177"/>
      <c r="RGD24" s="177"/>
      <c r="RGE24" s="177"/>
      <c r="RGF24" s="177"/>
      <c r="RGG24" s="177"/>
      <c r="RGH24" s="177"/>
      <c r="RGI24" s="177"/>
      <c r="RGJ24" s="177"/>
      <c r="RGK24" s="177"/>
      <c r="RGL24" s="177"/>
      <c r="RGM24" s="177"/>
      <c r="RGN24" s="177"/>
      <c r="RGO24" s="177"/>
      <c r="RGP24" s="177"/>
      <c r="RGQ24" s="177"/>
      <c r="RGR24" s="177"/>
      <c r="RGS24" s="177"/>
      <c r="RGT24" s="177"/>
      <c r="RGU24" s="177"/>
      <c r="RGV24" s="177"/>
      <c r="RGW24" s="177"/>
      <c r="RGX24" s="177"/>
      <c r="RGY24" s="177"/>
      <c r="RGZ24" s="177"/>
      <c r="RHA24" s="177"/>
      <c r="RHB24" s="177"/>
      <c r="RHC24" s="177"/>
      <c r="RHD24" s="177"/>
      <c r="RHE24" s="177"/>
      <c r="RHF24" s="177"/>
      <c r="RHG24" s="177"/>
      <c r="RHH24" s="177"/>
      <c r="RHI24" s="177"/>
      <c r="RHJ24" s="177"/>
      <c r="RHK24" s="177"/>
      <c r="RHL24" s="177"/>
      <c r="RHM24" s="177"/>
      <c r="RHN24" s="177"/>
      <c r="RHO24" s="177"/>
      <c r="RHP24" s="177"/>
      <c r="RHQ24" s="177"/>
      <c r="RHR24" s="177"/>
      <c r="RHS24" s="177"/>
      <c r="RHT24" s="177"/>
      <c r="RHU24" s="177"/>
      <c r="RHV24" s="177"/>
      <c r="RHW24" s="177"/>
      <c r="RHX24" s="177"/>
      <c r="RHY24" s="177"/>
      <c r="RHZ24" s="177"/>
      <c r="RIA24" s="177"/>
      <c r="RIB24" s="177"/>
      <c r="RIC24" s="177"/>
      <c r="RID24" s="177"/>
      <c r="RIE24" s="177"/>
      <c r="RIF24" s="177"/>
      <c r="RIG24" s="177"/>
      <c r="RIH24" s="177"/>
      <c r="RII24" s="177"/>
      <c r="RIJ24" s="177"/>
      <c r="RIK24" s="177"/>
      <c r="RIL24" s="177"/>
      <c r="RIM24" s="177"/>
      <c r="RIN24" s="177"/>
      <c r="RIO24" s="177"/>
      <c r="RIP24" s="177"/>
      <c r="RIQ24" s="177"/>
      <c r="RIR24" s="177"/>
      <c r="RIS24" s="177"/>
      <c r="RIT24" s="177"/>
      <c r="RIU24" s="177"/>
      <c r="RIV24" s="177"/>
      <c r="RIW24" s="177"/>
      <c r="RIX24" s="177"/>
      <c r="RIY24" s="177"/>
      <c r="RIZ24" s="177"/>
      <c r="RJA24" s="177"/>
      <c r="RJB24" s="177"/>
      <c r="RJC24" s="177"/>
      <c r="RJD24" s="177"/>
      <c r="RJE24" s="177"/>
      <c r="RJF24" s="177"/>
      <c r="RJG24" s="177"/>
      <c r="RJH24" s="177"/>
      <c r="RJI24" s="177"/>
      <c r="RJJ24" s="177"/>
      <c r="RJK24" s="177"/>
      <c r="RJL24" s="177"/>
      <c r="RJM24" s="177"/>
      <c r="RJN24" s="177"/>
      <c r="RJO24" s="177"/>
      <c r="RJP24" s="177"/>
      <c r="RJQ24" s="177"/>
      <c r="RJR24" s="177"/>
      <c r="RJS24" s="177"/>
      <c r="RJT24" s="177"/>
      <c r="RJU24" s="177"/>
      <c r="RJV24" s="177"/>
      <c r="RJW24" s="177"/>
      <c r="RJX24" s="177"/>
      <c r="RJY24" s="177"/>
      <c r="RJZ24" s="177"/>
      <c r="RKA24" s="177"/>
      <c r="RKB24" s="177"/>
      <c r="RKC24" s="177"/>
      <c r="RKD24" s="177"/>
      <c r="RKE24" s="177"/>
      <c r="RKF24" s="177"/>
      <c r="RKG24" s="177"/>
      <c r="RKH24" s="177"/>
      <c r="RKI24" s="177"/>
      <c r="RKJ24" s="177"/>
      <c r="RKK24" s="177"/>
      <c r="RKL24" s="177"/>
      <c r="RKM24" s="177"/>
      <c r="RKN24" s="177"/>
      <c r="RKO24" s="177"/>
      <c r="RKP24" s="177"/>
      <c r="RKQ24" s="177"/>
      <c r="RKR24" s="177"/>
      <c r="RKS24" s="177"/>
      <c r="RKT24" s="177"/>
      <c r="RKU24" s="177"/>
      <c r="RKV24" s="177"/>
      <c r="RKW24" s="177"/>
      <c r="RKX24" s="177"/>
      <c r="RKY24" s="177"/>
      <c r="RKZ24" s="177"/>
      <c r="RLA24" s="177"/>
      <c r="RLB24" s="177"/>
      <c r="RLC24" s="177"/>
      <c r="RLD24" s="177"/>
      <c r="RLE24" s="177"/>
      <c r="RLF24" s="177"/>
      <c r="RLG24" s="177"/>
      <c r="RLH24" s="177"/>
      <c r="RLI24" s="177"/>
      <c r="RLJ24" s="177"/>
      <c r="RLK24" s="177"/>
      <c r="RLL24" s="177"/>
      <c r="RLM24" s="177"/>
      <c r="RLN24" s="177"/>
      <c r="RLO24" s="177"/>
      <c r="RLP24" s="177"/>
      <c r="RLQ24" s="177"/>
      <c r="RLR24" s="177"/>
      <c r="RLS24" s="177"/>
      <c r="RLT24" s="177"/>
      <c r="RLU24" s="177"/>
      <c r="RLV24" s="177"/>
      <c r="RLW24" s="177"/>
      <c r="RLX24" s="177"/>
      <c r="RLY24" s="177"/>
      <c r="RLZ24" s="177"/>
      <c r="RMA24" s="177"/>
      <c r="RMB24" s="177"/>
      <c r="RMC24" s="177"/>
      <c r="RMD24" s="177"/>
      <c r="RME24" s="177"/>
      <c r="RMF24" s="177"/>
      <c r="RMG24" s="177"/>
      <c r="RMH24" s="177"/>
      <c r="RMI24" s="177"/>
      <c r="RMJ24" s="177"/>
      <c r="RMK24" s="177"/>
      <c r="RML24" s="177"/>
      <c r="RMM24" s="177"/>
      <c r="RMN24" s="177"/>
      <c r="RMO24" s="177"/>
      <c r="RMP24" s="177"/>
      <c r="RMQ24" s="177"/>
      <c r="RMR24" s="177"/>
      <c r="RMS24" s="177"/>
      <c r="RMT24" s="177"/>
      <c r="RMU24" s="177"/>
      <c r="RMV24" s="177"/>
      <c r="RMW24" s="177"/>
      <c r="RMX24" s="177"/>
      <c r="RMY24" s="177"/>
      <c r="RMZ24" s="177"/>
      <c r="RNA24" s="177"/>
      <c r="RNB24" s="177"/>
      <c r="RNC24" s="177"/>
      <c r="RND24" s="177"/>
      <c r="RNE24" s="177"/>
      <c r="RNF24" s="177"/>
      <c r="RNG24" s="177"/>
      <c r="RNH24" s="177"/>
      <c r="RNI24" s="177"/>
      <c r="RNJ24" s="177"/>
      <c r="RNK24" s="177"/>
      <c r="RNL24" s="177"/>
      <c r="RNM24" s="177"/>
      <c r="RNN24" s="177"/>
      <c r="RNO24" s="177"/>
      <c r="RNP24" s="177"/>
      <c r="RNQ24" s="177"/>
      <c r="RNR24" s="177"/>
      <c r="RNS24" s="177"/>
      <c r="RNT24" s="177"/>
      <c r="RNU24" s="177"/>
      <c r="RNV24" s="177"/>
      <c r="RNW24" s="177"/>
      <c r="RNX24" s="177"/>
      <c r="RNY24" s="177"/>
      <c r="RNZ24" s="177"/>
      <c r="ROA24" s="177"/>
      <c r="ROB24" s="177"/>
      <c r="ROC24" s="177"/>
      <c r="ROD24" s="177"/>
      <c r="ROE24" s="177"/>
      <c r="ROF24" s="177"/>
      <c r="ROG24" s="177"/>
      <c r="ROH24" s="177"/>
      <c r="ROI24" s="177"/>
      <c r="ROJ24" s="177"/>
      <c r="ROK24" s="177"/>
      <c r="ROL24" s="177"/>
      <c r="ROM24" s="177"/>
      <c r="RON24" s="177"/>
      <c r="ROO24" s="177"/>
      <c r="ROP24" s="177"/>
      <c r="ROQ24" s="177"/>
      <c r="ROR24" s="177"/>
      <c r="ROS24" s="177"/>
      <c r="ROT24" s="177"/>
      <c r="ROU24" s="177"/>
      <c r="ROV24" s="177"/>
      <c r="ROW24" s="177"/>
      <c r="ROX24" s="177"/>
      <c r="ROY24" s="177"/>
      <c r="ROZ24" s="177"/>
      <c r="RPA24" s="177"/>
      <c r="RPB24" s="177"/>
      <c r="RPC24" s="177"/>
      <c r="RPD24" s="177"/>
      <c r="RPE24" s="177"/>
      <c r="RPF24" s="177"/>
      <c r="RPG24" s="177"/>
      <c r="RPH24" s="177"/>
      <c r="RPI24" s="177"/>
      <c r="RPJ24" s="177"/>
      <c r="RPK24" s="177"/>
      <c r="RPL24" s="177"/>
      <c r="RPM24" s="177"/>
      <c r="RPN24" s="177"/>
      <c r="RPO24" s="177"/>
      <c r="RPP24" s="177"/>
      <c r="RPQ24" s="177"/>
      <c r="RPR24" s="177"/>
      <c r="RPS24" s="177"/>
      <c r="RPT24" s="177"/>
      <c r="RPU24" s="177"/>
      <c r="RPV24" s="177"/>
      <c r="RPW24" s="177"/>
      <c r="RPX24" s="177"/>
      <c r="RPY24" s="177"/>
      <c r="RPZ24" s="177"/>
      <c r="RQA24" s="177"/>
      <c r="RQB24" s="177"/>
      <c r="RQC24" s="177"/>
      <c r="RQD24" s="177"/>
      <c r="RQE24" s="177"/>
      <c r="RQF24" s="177"/>
      <c r="RQG24" s="177"/>
      <c r="RQH24" s="177"/>
      <c r="RQI24" s="177"/>
      <c r="RQJ24" s="177"/>
      <c r="RQK24" s="177"/>
      <c r="RQL24" s="177"/>
      <c r="RQM24" s="177"/>
      <c r="RQN24" s="177"/>
      <c r="RQO24" s="177"/>
      <c r="RQP24" s="177"/>
      <c r="RQQ24" s="177"/>
      <c r="RQR24" s="177"/>
      <c r="RQS24" s="177"/>
      <c r="RQT24" s="177"/>
      <c r="RQU24" s="177"/>
      <c r="RQV24" s="177"/>
      <c r="RQW24" s="177"/>
      <c r="RQX24" s="177"/>
      <c r="RQY24" s="177"/>
      <c r="RQZ24" s="177"/>
      <c r="RRA24" s="177"/>
      <c r="RRB24" s="177"/>
      <c r="RRC24" s="177"/>
      <c r="RRD24" s="177"/>
      <c r="RRE24" s="177"/>
      <c r="RRF24" s="177"/>
      <c r="RRG24" s="177"/>
      <c r="RRH24" s="177"/>
      <c r="RRI24" s="177"/>
      <c r="RRJ24" s="177"/>
      <c r="RRK24" s="177"/>
      <c r="RRL24" s="177"/>
      <c r="RRM24" s="177"/>
      <c r="RRN24" s="177"/>
      <c r="RRO24" s="177"/>
      <c r="RRP24" s="177"/>
      <c r="RRQ24" s="177"/>
      <c r="RRR24" s="177"/>
      <c r="RRS24" s="177"/>
      <c r="RRT24" s="177"/>
      <c r="RRU24" s="177"/>
      <c r="RRV24" s="177"/>
      <c r="RRW24" s="177"/>
      <c r="RRX24" s="177"/>
      <c r="RRY24" s="177"/>
      <c r="RRZ24" s="177"/>
      <c r="RSA24" s="177"/>
      <c r="RSB24" s="177"/>
      <c r="RSC24" s="177"/>
      <c r="RSD24" s="177"/>
      <c r="RSE24" s="177"/>
      <c r="RSF24" s="177"/>
      <c r="RSG24" s="177"/>
      <c r="RSH24" s="177"/>
      <c r="RSI24" s="177"/>
      <c r="RSJ24" s="177"/>
      <c r="RSK24" s="177"/>
      <c r="RSL24" s="177"/>
      <c r="RSM24" s="177"/>
      <c r="RSN24" s="177"/>
      <c r="RSO24" s="177"/>
      <c r="RSP24" s="177"/>
      <c r="RSQ24" s="177"/>
      <c r="RSR24" s="177"/>
      <c r="RSS24" s="177"/>
      <c r="RST24" s="177"/>
      <c r="RSU24" s="177"/>
      <c r="RSV24" s="177"/>
      <c r="RSW24" s="177"/>
      <c r="RSX24" s="177"/>
      <c r="RSY24" s="177"/>
      <c r="RSZ24" s="177"/>
      <c r="RTA24" s="177"/>
      <c r="RTB24" s="177"/>
      <c r="RTC24" s="177"/>
      <c r="RTD24" s="177"/>
      <c r="RTE24" s="177"/>
      <c r="RTF24" s="177"/>
      <c r="RTG24" s="177"/>
      <c r="RTH24" s="177"/>
      <c r="RTI24" s="177"/>
      <c r="RTJ24" s="177"/>
      <c r="RTK24" s="177"/>
      <c r="RTL24" s="177"/>
      <c r="RTM24" s="177"/>
      <c r="RTN24" s="177"/>
      <c r="RTO24" s="177"/>
      <c r="RTP24" s="177"/>
      <c r="RTQ24" s="177"/>
      <c r="RTR24" s="177"/>
      <c r="RTS24" s="177"/>
      <c r="RTT24" s="177"/>
      <c r="RTU24" s="177"/>
      <c r="RTV24" s="177"/>
      <c r="RTW24" s="177"/>
      <c r="RTX24" s="177"/>
      <c r="RTY24" s="177"/>
      <c r="RTZ24" s="177"/>
      <c r="RUA24" s="177"/>
      <c r="RUB24" s="177"/>
      <c r="RUC24" s="177"/>
      <c r="RUD24" s="177"/>
      <c r="RUE24" s="177"/>
      <c r="RUF24" s="177"/>
      <c r="RUG24" s="177"/>
      <c r="RUH24" s="177"/>
      <c r="RUI24" s="177"/>
      <c r="RUJ24" s="177"/>
      <c r="RUK24" s="177"/>
      <c r="RUL24" s="177"/>
      <c r="RUM24" s="177"/>
      <c r="RUN24" s="177"/>
      <c r="RUO24" s="177"/>
      <c r="RUP24" s="177"/>
      <c r="RUQ24" s="177"/>
      <c r="RUR24" s="177"/>
      <c r="RUS24" s="177"/>
      <c r="RUT24" s="177"/>
      <c r="RUU24" s="177"/>
      <c r="RUV24" s="177"/>
      <c r="RUW24" s="177"/>
      <c r="RUX24" s="177"/>
      <c r="RUY24" s="177"/>
      <c r="RUZ24" s="177"/>
      <c r="RVA24" s="177"/>
      <c r="RVB24" s="177"/>
      <c r="RVC24" s="177"/>
      <c r="RVD24" s="177"/>
      <c r="RVE24" s="177"/>
      <c r="RVF24" s="177"/>
      <c r="RVG24" s="177"/>
      <c r="RVH24" s="177"/>
      <c r="RVI24" s="177"/>
      <c r="RVJ24" s="177"/>
      <c r="RVK24" s="177"/>
      <c r="RVL24" s="177"/>
      <c r="RVM24" s="177"/>
      <c r="RVN24" s="177"/>
      <c r="RVO24" s="177"/>
      <c r="RVP24" s="177"/>
      <c r="RVQ24" s="177"/>
      <c r="RVR24" s="177"/>
      <c r="RVS24" s="177"/>
      <c r="RVT24" s="177"/>
      <c r="RVU24" s="177"/>
      <c r="RVV24" s="177"/>
      <c r="RVW24" s="177"/>
      <c r="RVX24" s="177"/>
      <c r="RVY24" s="177"/>
      <c r="RVZ24" s="177"/>
      <c r="RWA24" s="177"/>
      <c r="RWB24" s="177"/>
      <c r="RWC24" s="177"/>
      <c r="RWD24" s="177"/>
      <c r="RWE24" s="177"/>
      <c r="RWF24" s="177"/>
      <c r="RWG24" s="177"/>
      <c r="RWH24" s="177"/>
      <c r="RWI24" s="177"/>
      <c r="RWJ24" s="177"/>
      <c r="RWK24" s="177"/>
      <c r="RWL24" s="177"/>
      <c r="RWM24" s="177"/>
      <c r="RWN24" s="177"/>
      <c r="RWO24" s="177"/>
      <c r="RWP24" s="177"/>
      <c r="RWQ24" s="177"/>
      <c r="RWR24" s="177"/>
      <c r="RWS24" s="177"/>
      <c r="RWT24" s="177"/>
      <c r="RWU24" s="177"/>
      <c r="RWV24" s="177"/>
      <c r="RWW24" s="177"/>
      <c r="RWX24" s="177"/>
      <c r="RWY24" s="177"/>
      <c r="RWZ24" s="177"/>
      <c r="RXA24" s="177"/>
      <c r="RXB24" s="177"/>
      <c r="RXC24" s="177"/>
      <c r="RXD24" s="177"/>
      <c r="RXE24" s="177"/>
      <c r="RXF24" s="177"/>
      <c r="RXG24" s="177"/>
      <c r="RXH24" s="177"/>
      <c r="RXI24" s="177"/>
      <c r="RXJ24" s="177"/>
      <c r="RXK24" s="177"/>
      <c r="RXL24" s="177"/>
      <c r="RXM24" s="177"/>
      <c r="RXN24" s="177"/>
      <c r="RXO24" s="177"/>
      <c r="RXP24" s="177"/>
      <c r="RXQ24" s="177"/>
      <c r="RXR24" s="177"/>
      <c r="RXS24" s="177"/>
      <c r="RXT24" s="177"/>
      <c r="RXU24" s="177"/>
      <c r="RXV24" s="177"/>
      <c r="RXW24" s="177"/>
      <c r="RXX24" s="177"/>
      <c r="RXY24" s="177"/>
      <c r="RXZ24" s="177"/>
      <c r="RYA24" s="177"/>
      <c r="RYB24" s="177"/>
      <c r="RYC24" s="177"/>
      <c r="RYD24" s="177"/>
      <c r="RYE24" s="177"/>
      <c r="RYF24" s="177"/>
      <c r="RYG24" s="177"/>
      <c r="RYH24" s="177"/>
      <c r="RYI24" s="177"/>
      <c r="RYJ24" s="177"/>
      <c r="RYK24" s="177"/>
      <c r="RYL24" s="177"/>
      <c r="RYM24" s="177"/>
      <c r="RYN24" s="177"/>
      <c r="RYO24" s="177"/>
      <c r="RYP24" s="177"/>
      <c r="RYQ24" s="177"/>
      <c r="RYR24" s="177"/>
      <c r="RYS24" s="177"/>
      <c r="RYT24" s="177"/>
      <c r="RYU24" s="177"/>
      <c r="RYV24" s="177"/>
      <c r="RYW24" s="177"/>
      <c r="RYX24" s="177"/>
      <c r="RYY24" s="177"/>
      <c r="RYZ24" s="177"/>
      <c r="RZA24" s="177"/>
      <c r="RZB24" s="177"/>
      <c r="RZC24" s="177"/>
      <c r="RZD24" s="177"/>
      <c r="RZE24" s="177"/>
      <c r="RZF24" s="177"/>
      <c r="RZG24" s="177"/>
      <c r="RZH24" s="177"/>
      <c r="RZI24" s="177"/>
      <c r="RZJ24" s="177"/>
      <c r="RZK24" s="177"/>
      <c r="RZL24" s="177"/>
      <c r="RZM24" s="177"/>
      <c r="RZN24" s="177"/>
      <c r="RZO24" s="177"/>
      <c r="RZP24" s="177"/>
      <c r="RZQ24" s="177"/>
      <c r="RZR24" s="177"/>
      <c r="RZS24" s="177"/>
      <c r="RZT24" s="177"/>
      <c r="RZU24" s="177"/>
      <c r="RZV24" s="177"/>
      <c r="RZW24" s="177"/>
      <c r="RZX24" s="177"/>
      <c r="RZY24" s="177"/>
      <c r="RZZ24" s="177"/>
      <c r="SAA24" s="177"/>
      <c r="SAB24" s="177"/>
      <c r="SAC24" s="177"/>
      <c r="SAD24" s="177"/>
      <c r="SAE24" s="177"/>
      <c r="SAF24" s="177"/>
      <c r="SAG24" s="177"/>
      <c r="SAH24" s="177"/>
      <c r="SAI24" s="177"/>
      <c r="SAJ24" s="177"/>
      <c r="SAK24" s="177"/>
      <c r="SAL24" s="177"/>
      <c r="SAM24" s="177"/>
      <c r="SAN24" s="177"/>
      <c r="SAO24" s="177"/>
      <c r="SAP24" s="177"/>
      <c r="SAQ24" s="177"/>
      <c r="SAR24" s="177"/>
      <c r="SAS24" s="177"/>
      <c r="SAT24" s="177"/>
      <c r="SAU24" s="177"/>
      <c r="SAV24" s="177"/>
      <c r="SAW24" s="177"/>
      <c r="SAX24" s="177"/>
      <c r="SAY24" s="177"/>
      <c r="SAZ24" s="177"/>
      <c r="SBA24" s="177"/>
      <c r="SBB24" s="177"/>
      <c r="SBC24" s="177"/>
      <c r="SBD24" s="177"/>
      <c r="SBE24" s="177"/>
      <c r="SBF24" s="177"/>
      <c r="SBG24" s="177"/>
      <c r="SBH24" s="177"/>
      <c r="SBI24" s="177"/>
      <c r="SBJ24" s="177"/>
      <c r="SBK24" s="177"/>
      <c r="SBL24" s="177"/>
      <c r="SBM24" s="177"/>
      <c r="SBN24" s="177"/>
      <c r="SBO24" s="177"/>
      <c r="SBP24" s="177"/>
      <c r="SBQ24" s="177"/>
      <c r="SBR24" s="177"/>
      <c r="SBS24" s="177"/>
      <c r="SBT24" s="177"/>
      <c r="SBU24" s="177"/>
      <c r="SBV24" s="177"/>
      <c r="SBW24" s="177"/>
      <c r="SBX24" s="177"/>
      <c r="SBY24" s="177"/>
      <c r="SBZ24" s="177"/>
      <c r="SCA24" s="177"/>
      <c r="SCB24" s="177"/>
      <c r="SCC24" s="177"/>
      <c r="SCD24" s="177"/>
      <c r="SCE24" s="177"/>
      <c r="SCF24" s="177"/>
      <c r="SCG24" s="177"/>
      <c r="SCH24" s="177"/>
      <c r="SCI24" s="177"/>
      <c r="SCJ24" s="177"/>
      <c r="SCK24" s="177"/>
      <c r="SCL24" s="177"/>
      <c r="SCM24" s="177"/>
      <c r="SCN24" s="177"/>
      <c r="SCO24" s="177"/>
      <c r="SCP24" s="177"/>
      <c r="SCQ24" s="177"/>
      <c r="SCR24" s="177"/>
      <c r="SCS24" s="177"/>
      <c r="SCT24" s="177"/>
      <c r="SCU24" s="177"/>
      <c r="SCV24" s="177"/>
      <c r="SCW24" s="177"/>
      <c r="SCX24" s="177"/>
      <c r="SCY24" s="177"/>
      <c r="SCZ24" s="177"/>
      <c r="SDA24" s="177"/>
      <c r="SDB24" s="177"/>
      <c r="SDC24" s="177"/>
      <c r="SDD24" s="177"/>
      <c r="SDE24" s="177"/>
      <c r="SDF24" s="177"/>
      <c r="SDG24" s="177"/>
      <c r="SDH24" s="177"/>
      <c r="SDI24" s="177"/>
      <c r="SDJ24" s="177"/>
      <c r="SDK24" s="177"/>
      <c r="SDL24" s="177"/>
      <c r="SDM24" s="177"/>
      <c r="SDN24" s="177"/>
      <c r="SDO24" s="177"/>
      <c r="SDP24" s="177"/>
      <c r="SDQ24" s="177"/>
      <c r="SDR24" s="177"/>
      <c r="SDS24" s="177"/>
      <c r="SDT24" s="177"/>
      <c r="SDU24" s="177"/>
      <c r="SDV24" s="177"/>
      <c r="SDW24" s="177"/>
      <c r="SDX24" s="177"/>
      <c r="SDY24" s="177"/>
      <c r="SDZ24" s="177"/>
      <c r="SEA24" s="177"/>
      <c r="SEB24" s="177"/>
      <c r="SEC24" s="177"/>
      <c r="SED24" s="177"/>
      <c r="SEE24" s="177"/>
      <c r="SEF24" s="177"/>
      <c r="SEG24" s="177"/>
      <c r="SEH24" s="177"/>
      <c r="SEI24" s="177"/>
      <c r="SEJ24" s="177"/>
      <c r="SEK24" s="177"/>
      <c r="SEL24" s="177"/>
      <c r="SEM24" s="177"/>
      <c r="SEN24" s="177"/>
      <c r="SEO24" s="177"/>
      <c r="SEP24" s="177"/>
      <c r="SEQ24" s="177"/>
      <c r="SER24" s="177"/>
      <c r="SES24" s="177"/>
      <c r="SET24" s="177"/>
      <c r="SEU24" s="177"/>
      <c r="SEV24" s="177"/>
      <c r="SEW24" s="177"/>
      <c r="SEX24" s="177"/>
      <c r="SEY24" s="177"/>
      <c r="SEZ24" s="177"/>
      <c r="SFA24" s="177"/>
      <c r="SFB24" s="177"/>
      <c r="SFC24" s="177"/>
      <c r="SFD24" s="177"/>
      <c r="SFE24" s="177"/>
      <c r="SFF24" s="177"/>
      <c r="SFG24" s="177"/>
      <c r="SFH24" s="177"/>
      <c r="SFI24" s="177"/>
      <c r="SFJ24" s="177"/>
      <c r="SFK24" s="177"/>
      <c r="SFL24" s="177"/>
      <c r="SFM24" s="177"/>
      <c r="SFN24" s="177"/>
      <c r="SFO24" s="177"/>
      <c r="SFP24" s="177"/>
      <c r="SFQ24" s="177"/>
      <c r="SFR24" s="177"/>
      <c r="SFS24" s="177"/>
      <c r="SFT24" s="177"/>
      <c r="SFU24" s="177"/>
      <c r="SFV24" s="177"/>
      <c r="SFW24" s="177"/>
      <c r="SFX24" s="177"/>
      <c r="SFY24" s="177"/>
      <c r="SFZ24" s="177"/>
      <c r="SGA24" s="177"/>
      <c r="SGB24" s="177"/>
      <c r="SGC24" s="177"/>
      <c r="SGD24" s="177"/>
      <c r="SGE24" s="177"/>
      <c r="SGF24" s="177"/>
      <c r="SGG24" s="177"/>
      <c r="SGH24" s="177"/>
      <c r="SGI24" s="177"/>
      <c r="SGJ24" s="177"/>
      <c r="SGK24" s="177"/>
      <c r="SGL24" s="177"/>
      <c r="SGM24" s="177"/>
      <c r="SGN24" s="177"/>
      <c r="SGO24" s="177"/>
      <c r="SGP24" s="177"/>
      <c r="SGQ24" s="177"/>
      <c r="SGR24" s="177"/>
      <c r="SGS24" s="177"/>
      <c r="SGT24" s="177"/>
      <c r="SGU24" s="177"/>
      <c r="SGV24" s="177"/>
      <c r="SGW24" s="177"/>
      <c r="SGX24" s="177"/>
      <c r="SGY24" s="177"/>
      <c r="SGZ24" s="177"/>
      <c r="SHA24" s="177"/>
      <c r="SHB24" s="177"/>
      <c r="SHC24" s="177"/>
      <c r="SHD24" s="177"/>
      <c r="SHE24" s="177"/>
      <c r="SHF24" s="177"/>
      <c r="SHG24" s="177"/>
      <c r="SHH24" s="177"/>
      <c r="SHI24" s="177"/>
      <c r="SHJ24" s="177"/>
      <c r="SHK24" s="177"/>
      <c r="SHL24" s="177"/>
      <c r="SHM24" s="177"/>
      <c r="SHN24" s="177"/>
      <c r="SHO24" s="177"/>
      <c r="SHP24" s="177"/>
      <c r="SHQ24" s="177"/>
      <c r="SHR24" s="177"/>
      <c r="SHS24" s="177"/>
      <c r="SHT24" s="177"/>
      <c r="SHU24" s="177"/>
      <c r="SHV24" s="177"/>
      <c r="SHW24" s="177"/>
      <c r="SHX24" s="177"/>
      <c r="SHY24" s="177"/>
      <c r="SHZ24" s="177"/>
      <c r="SIA24" s="177"/>
      <c r="SIB24" s="177"/>
      <c r="SIC24" s="177"/>
      <c r="SID24" s="177"/>
      <c r="SIE24" s="177"/>
      <c r="SIF24" s="177"/>
      <c r="SIG24" s="177"/>
      <c r="SIH24" s="177"/>
      <c r="SII24" s="177"/>
      <c r="SIJ24" s="177"/>
      <c r="SIK24" s="177"/>
      <c r="SIL24" s="177"/>
      <c r="SIM24" s="177"/>
      <c r="SIN24" s="177"/>
      <c r="SIO24" s="177"/>
      <c r="SIP24" s="177"/>
      <c r="SIQ24" s="177"/>
      <c r="SIR24" s="177"/>
      <c r="SIS24" s="177"/>
      <c r="SIT24" s="177"/>
      <c r="SIU24" s="177"/>
      <c r="SIV24" s="177"/>
      <c r="SIW24" s="177"/>
      <c r="SIX24" s="177"/>
      <c r="SIY24" s="177"/>
      <c r="SIZ24" s="177"/>
      <c r="SJA24" s="177"/>
      <c r="SJB24" s="177"/>
      <c r="SJC24" s="177"/>
      <c r="SJD24" s="177"/>
      <c r="SJE24" s="177"/>
      <c r="SJF24" s="177"/>
      <c r="SJG24" s="177"/>
      <c r="SJH24" s="177"/>
      <c r="SJI24" s="177"/>
      <c r="SJJ24" s="177"/>
      <c r="SJK24" s="177"/>
      <c r="SJL24" s="177"/>
      <c r="SJM24" s="177"/>
      <c r="SJN24" s="177"/>
      <c r="SJO24" s="177"/>
      <c r="SJP24" s="177"/>
      <c r="SJQ24" s="177"/>
      <c r="SJR24" s="177"/>
      <c r="SJS24" s="177"/>
      <c r="SJT24" s="177"/>
      <c r="SJU24" s="177"/>
      <c r="SJV24" s="177"/>
      <c r="SJW24" s="177"/>
      <c r="SJX24" s="177"/>
      <c r="SJY24" s="177"/>
      <c r="SJZ24" s="177"/>
      <c r="SKA24" s="177"/>
      <c r="SKB24" s="177"/>
      <c r="SKC24" s="177"/>
      <c r="SKD24" s="177"/>
      <c r="SKE24" s="177"/>
      <c r="SKF24" s="177"/>
      <c r="SKG24" s="177"/>
      <c r="SKH24" s="177"/>
      <c r="SKI24" s="177"/>
      <c r="SKJ24" s="177"/>
      <c r="SKK24" s="177"/>
      <c r="SKL24" s="177"/>
      <c r="SKM24" s="177"/>
      <c r="SKN24" s="177"/>
      <c r="SKO24" s="177"/>
      <c r="SKP24" s="177"/>
      <c r="SKQ24" s="177"/>
      <c r="SKR24" s="177"/>
      <c r="SKS24" s="177"/>
      <c r="SKT24" s="177"/>
      <c r="SKU24" s="177"/>
      <c r="SKV24" s="177"/>
      <c r="SKW24" s="177"/>
      <c r="SKX24" s="177"/>
      <c r="SKY24" s="177"/>
      <c r="SKZ24" s="177"/>
      <c r="SLA24" s="177"/>
      <c r="SLB24" s="177"/>
      <c r="SLC24" s="177"/>
      <c r="SLD24" s="177"/>
      <c r="SLE24" s="177"/>
      <c r="SLF24" s="177"/>
      <c r="SLG24" s="177"/>
      <c r="SLH24" s="177"/>
      <c r="SLI24" s="177"/>
      <c r="SLJ24" s="177"/>
      <c r="SLK24" s="177"/>
      <c r="SLL24" s="177"/>
      <c r="SLM24" s="177"/>
      <c r="SLN24" s="177"/>
      <c r="SLO24" s="177"/>
      <c r="SLP24" s="177"/>
      <c r="SLQ24" s="177"/>
      <c r="SLR24" s="177"/>
      <c r="SLS24" s="177"/>
      <c r="SLT24" s="177"/>
      <c r="SLU24" s="177"/>
      <c r="SLV24" s="177"/>
      <c r="SLW24" s="177"/>
      <c r="SLX24" s="177"/>
      <c r="SLY24" s="177"/>
      <c r="SLZ24" s="177"/>
      <c r="SMA24" s="177"/>
      <c r="SMB24" s="177"/>
      <c r="SMC24" s="177"/>
      <c r="SMD24" s="177"/>
      <c r="SME24" s="177"/>
      <c r="SMF24" s="177"/>
      <c r="SMG24" s="177"/>
      <c r="SMH24" s="177"/>
      <c r="SMI24" s="177"/>
      <c r="SMJ24" s="177"/>
      <c r="SMK24" s="177"/>
      <c r="SML24" s="177"/>
      <c r="SMM24" s="177"/>
      <c r="SMN24" s="177"/>
      <c r="SMO24" s="177"/>
      <c r="SMP24" s="177"/>
      <c r="SMQ24" s="177"/>
      <c r="SMR24" s="177"/>
      <c r="SMS24" s="177"/>
      <c r="SMT24" s="177"/>
      <c r="SMU24" s="177"/>
      <c r="SMV24" s="177"/>
      <c r="SMW24" s="177"/>
      <c r="SMX24" s="177"/>
      <c r="SMY24" s="177"/>
      <c r="SMZ24" s="177"/>
      <c r="SNA24" s="177"/>
      <c r="SNB24" s="177"/>
      <c r="SNC24" s="177"/>
      <c r="SND24" s="177"/>
      <c r="SNE24" s="177"/>
      <c r="SNF24" s="177"/>
      <c r="SNG24" s="177"/>
      <c r="SNH24" s="177"/>
      <c r="SNI24" s="177"/>
      <c r="SNJ24" s="177"/>
      <c r="SNK24" s="177"/>
      <c r="SNL24" s="177"/>
      <c r="SNM24" s="177"/>
      <c r="SNN24" s="177"/>
      <c r="SNO24" s="177"/>
      <c r="SNP24" s="177"/>
      <c r="SNQ24" s="177"/>
      <c r="SNR24" s="177"/>
      <c r="SNS24" s="177"/>
      <c r="SNT24" s="177"/>
      <c r="SNU24" s="177"/>
      <c r="SNV24" s="177"/>
      <c r="SNW24" s="177"/>
      <c r="SNX24" s="177"/>
      <c r="SNY24" s="177"/>
      <c r="SNZ24" s="177"/>
      <c r="SOA24" s="177"/>
      <c r="SOB24" s="177"/>
      <c r="SOC24" s="177"/>
      <c r="SOD24" s="177"/>
      <c r="SOE24" s="177"/>
      <c r="SOF24" s="177"/>
      <c r="SOG24" s="177"/>
      <c r="SOH24" s="177"/>
      <c r="SOI24" s="177"/>
      <c r="SOJ24" s="177"/>
      <c r="SOK24" s="177"/>
      <c r="SOL24" s="177"/>
      <c r="SOM24" s="177"/>
      <c r="SON24" s="177"/>
      <c r="SOO24" s="177"/>
      <c r="SOP24" s="177"/>
      <c r="SOQ24" s="177"/>
      <c r="SOR24" s="177"/>
      <c r="SOS24" s="177"/>
      <c r="SOT24" s="177"/>
      <c r="SOU24" s="177"/>
      <c r="SOV24" s="177"/>
      <c r="SOW24" s="177"/>
      <c r="SOX24" s="177"/>
      <c r="SOY24" s="177"/>
      <c r="SOZ24" s="177"/>
      <c r="SPA24" s="177"/>
      <c r="SPB24" s="177"/>
      <c r="SPC24" s="177"/>
      <c r="SPD24" s="177"/>
      <c r="SPE24" s="177"/>
      <c r="SPF24" s="177"/>
      <c r="SPG24" s="177"/>
      <c r="SPH24" s="177"/>
      <c r="SPI24" s="177"/>
      <c r="SPJ24" s="177"/>
      <c r="SPK24" s="177"/>
      <c r="SPL24" s="177"/>
      <c r="SPM24" s="177"/>
      <c r="SPN24" s="177"/>
      <c r="SPO24" s="177"/>
      <c r="SPP24" s="177"/>
      <c r="SPQ24" s="177"/>
      <c r="SPR24" s="177"/>
      <c r="SPS24" s="177"/>
      <c r="SPT24" s="177"/>
      <c r="SPU24" s="177"/>
      <c r="SPV24" s="177"/>
      <c r="SPW24" s="177"/>
      <c r="SPX24" s="177"/>
      <c r="SPY24" s="177"/>
      <c r="SPZ24" s="177"/>
      <c r="SQA24" s="177"/>
      <c r="SQB24" s="177"/>
      <c r="SQC24" s="177"/>
      <c r="SQD24" s="177"/>
      <c r="SQE24" s="177"/>
      <c r="SQF24" s="177"/>
      <c r="SQG24" s="177"/>
      <c r="SQH24" s="177"/>
      <c r="SQI24" s="177"/>
      <c r="SQJ24" s="177"/>
      <c r="SQK24" s="177"/>
      <c r="SQL24" s="177"/>
      <c r="SQM24" s="177"/>
      <c r="SQN24" s="177"/>
      <c r="SQO24" s="177"/>
      <c r="SQP24" s="177"/>
      <c r="SQQ24" s="177"/>
      <c r="SQR24" s="177"/>
      <c r="SQS24" s="177"/>
      <c r="SQT24" s="177"/>
      <c r="SQU24" s="177"/>
      <c r="SQV24" s="177"/>
      <c r="SQW24" s="177"/>
      <c r="SQX24" s="177"/>
      <c r="SQY24" s="177"/>
      <c r="SQZ24" s="177"/>
      <c r="SRA24" s="177"/>
      <c r="SRB24" s="177"/>
      <c r="SRC24" s="177"/>
      <c r="SRD24" s="177"/>
      <c r="SRE24" s="177"/>
      <c r="SRF24" s="177"/>
      <c r="SRG24" s="177"/>
      <c r="SRH24" s="177"/>
      <c r="SRI24" s="177"/>
      <c r="SRJ24" s="177"/>
      <c r="SRK24" s="177"/>
      <c r="SRL24" s="177"/>
      <c r="SRM24" s="177"/>
      <c r="SRN24" s="177"/>
      <c r="SRO24" s="177"/>
      <c r="SRP24" s="177"/>
      <c r="SRQ24" s="177"/>
      <c r="SRR24" s="177"/>
      <c r="SRS24" s="177"/>
      <c r="SRT24" s="177"/>
      <c r="SRU24" s="177"/>
      <c r="SRV24" s="177"/>
      <c r="SRW24" s="177"/>
      <c r="SRX24" s="177"/>
      <c r="SRY24" s="177"/>
      <c r="SRZ24" s="177"/>
      <c r="SSA24" s="177"/>
      <c r="SSB24" s="177"/>
      <c r="SSC24" s="177"/>
      <c r="SSD24" s="177"/>
      <c r="SSE24" s="177"/>
      <c r="SSF24" s="177"/>
      <c r="SSG24" s="177"/>
      <c r="SSH24" s="177"/>
      <c r="SSI24" s="177"/>
      <c r="SSJ24" s="177"/>
      <c r="SSK24" s="177"/>
      <c r="SSL24" s="177"/>
      <c r="SSM24" s="177"/>
      <c r="SSN24" s="177"/>
      <c r="SSO24" s="177"/>
      <c r="SSP24" s="177"/>
      <c r="SSQ24" s="177"/>
      <c r="SSR24" s="177"/>
      <c r="SSS24" s="177"/>
      <c r="SST24" s="177"/>
      <c r="SSU24" s="177"/>
      <c r="SSV24" s="177"/>
      <c r="SSW24" s="177"/>
      <c r="SSX24" s="177"/>
      <c r="SSY24" s="177"/>
      <c r="SSZ24" s="177"/>
      <c r="STA24" s="177"/>
      <c r="STB24" s="177"/>
      <c r="STC24" s="177"/>
      <c r="STD24" s="177"/>
      <c r="STE24" s="177"/>
      <c r="STF24" s="177"/>
      <c r="STG24" s="177"/>
      <c r="STH24" s="177"/>
      <c r="STI24" s="177"/>
      <c r="STJ24" s="177"/>
      <c r="STK24" s="177"/>
      <c r="STL24" s="177"/>
      <c r="STM24" s="177"/>
      <c r="STN24" s="177"/>
      <c r="STO24" s="177"/>
      <c r="STP24" s="177"/>
      <c r="STQ24" s="177"/>
      <c r="STR24" s="177"/>
      <c r="STS24" s="177"/>
      <c r="STT24" s="177"/>
      <c r="STU24" s="177"/>
      <c r="STV24" s="177"/>
      <c r="STW24" s="177"/>
      <c r="STX24" s="177"/>
      <c r="STY24" s="177"/>
      <c r="STZ24" s="177"/>
      <c r="SUA24" s="177"/>
      <c r="SUB24" s="177"/>
      <c r="SUC24" s="177"/>
      <c r="SUD24" s="177"/>
      <c r="SUE24" s="177"/>
      <c r="SUF24" s="177"/>
      <c r="SUG24" s="177"/>
      <c r="SUH24" s="177"/>
      <c r="SUI24" s="177"/>
      <c r="SUJ24" s="177"/>
      <c r="SUK24" s="177"/>
      <c r="SUL24" s="177"/>
      <c r="SUM24" s="177"/>
      <c r="SUN24" s="177"/>
      <c r="SUO24" s="177"/>
      <c r="SUP24" s="177"/>
      <c r="SUQ24" s="177"/>
      <c r="SUR24" s="177"/>
      <c r="SUS24" s="177"/>
      <c r="SUT24" s="177"/>
      <c r="SUU24" s="177"/>
      <c r="SUV24" s="177"/>
      <c r="SUW24" s="177"/>
      <c r="SUX24" s="177"/>
      <c r="SUY24" s="177"/>
      <c r="SUZ24" s="177"/>
      <c r="SVA24" s="177"/>
      <c r="SVB24" s="177"/>
      <c r="SVC24" s="177"/>
      <c r="SVD24" s="177"/>
      <c r="SVE24" s="177"/>
      <c r="SVF24" s="177"/>
      <c r="SVG24" s="177"/>
      <c r="SVH24" s="177"/>
      <c r="SVI24" s="177"/>
      <c r="SVJ24" s="177"/>
      <c r="SVK24" s="177"/>
      <c r="SVL24" s="177"/>
      <c r="SVM24" s="177"/>
      <c r="SVN24" s="177"/>
      <c r="SVO24" s="177"/>
      <c r="SVP24" s="177"/>
      <c r="SVQ24" s="177"/>
      <c r="SVR24" s="177"/>
      <c r="SVS24" s="177"/>
      <c r="SVT24" s="177"/>
      <c r="SVU24" s="177"/>
      <c r="SVV24" s="177"/>
      <c r="SVW24" s="177"/>
      <c r="SVX24" s="177"/>
      <c r="SVY24" s="177"/>
      <c r="SVZ24" s="177"/>
      <c r="SWA24" s="177"/>
      <c r="SWB24" s="177"/>
      <c r="SWC24" s="177"/>
      <c r="SWD24" s="177"/>
      <c r="SWE24" s="177"/>
      <c r="SWF24" s="177"/>
      <c r="SWG24" s="177"/>
      <c r="SWH24" s="177"/>
      <c r="SWI24" s="177"/>
      <c r="SWJ24" s="177"/>
      <c r="SWK24" s="177"/>
      <c r="SWL24" s="177"/>
      <c r="SWM24" s="177"/>
      <c r="SWN24" s="177"/>
      <c r="SWO24" s="177"/>
      <c r="SWP24" s="177"/>
      <c r="SWQ24" s="177"/>
      <c r="SWR24" s="177"/>
      <c r="SWS24" s="177"/>
      <c r="SWT24" s="177"/>
      <c r="SWU24" s="177"/>
      <c r="SWV24" s="177"/>
      <c r="SWW24" s="177"/>
      <c r="SWX24" s="177"/>
      <c r="SWY24" s="177"/>
      <c r="SWZ24" s="177"/>
      <c r="SXA24" s="177"/>
      <c r="SXB24" s="177"/>
      <c r="SXC24" s="177"/>
      <c r="SXD24" s="177"/>
      <c r="SXE24" s="177"/>
      <c r="SXF24" s="177"/>
      <c r="SXG24" s="177"/>
      <c r="SXH24" s="177"/>
      <c r="SXI24" s="177"/>
      <c r="SXJ24" s="177"/>
      <c r="SXK24" s="177"/>
      <c r="SXL24" s="177"/>
      <c r="SXM24" s="177"/>
      <c r="SXN24" s="177"/>
      <c r="SXO24" s="177"/>
      <c r="SXP24" s="177"/>
      <c r="SXQ24" s="177"/>
      <c r="SXR24" s="177"/>
      <c r="SXS24" s="177"/>
      <c r="SXT24" s="177"/>
      <c r="SXU24" s="177"/>
      <c r="SXV24" s="177"/>
      <c r="SXW24" s="177"/>
      <c r="SXX24" s="177"/>
      <c r="SXY24" s="177"/>
      <c r="SXZ24" s="177"/>
      <c r="SYA24" s="177"/>
      <c r="SYB24" s="177"/>
      <c r="SYC24" s="177"/>
      <c r="SYD24" s="177"/>
      <c r="SYE24" s="177"/>
      <c r="SYF24" s="177"/>
      <c r="SYG24" s="177"/>
      <c r="SYH24" s="177"/>
      <c r="SYI24" s="177"/>
      <c r="SYJ24" s="177"/>
      <c r="SYK24" s="177"/>
      <c r="SYL24" s="177"/>
      <c r="SYM24" s="177"/>
      <c r="SYN24" s="177"/>
      <c r="SYO24" s="177"/>
      <c r="SYP24" s="177"/>
      <c r="SYQ24" s="177"/>
      <c r="SYR24" s="177"/>
      <c r="SYS24" s="177"/>
      <c r="SYT24" s="177"/>
      <c r="SYU24" s="177"/>
      <c r="SYV24" s="177"/>
      <c r="SYW24" s="177"/>
      <c r="SYX24" s="177"/>
      <c r="SYY24" s="177"/>
      <c r="SYZ24" s="177"/>
      <c r="SZA24" s="177"/>
      <c r="SZB24" s="177"/>
      <c r="SZC24" s="177"/>
      <c r="SZD24" s="177"/>
      <c r="SZE24" s="177"/>
      <c r="SZF24" s="177"/>
      <c r="SZG24" s="177"/>
      <c r="SZH24" s="177"/>
      <c r="SZI24" s="177"/>
      <c r="SZJ24" s="177"/>
      <c r="SZK24" s="177"/>
      <c r="SZL24" s="177"/>
      <c r="SZM24" s="177"/>
      <c r="SZN24" s="177"/>
      <c r="SZO24" s="177"/>
      <c r="SZP24" s="177"/>
      <c r="SZQ24" s="177"/>
      <c r="SZR24" s="177"/>
      <c r="SZS24" s="177"/>
      <c r="SZT24" s="177"/>
      <c r="SZU24" s="177"/>
      <c r="SZV24" s="177"/>
      <c r="SZW24" s="177"/>
      <c r="SZX24" s="177"/>
      <c r="SZY24" s="177"/>
      <c r="SZZ24" s="177"/>
      <c r="TAA24" s="177"/>
      <c r="TAB24" s="177"/>
      <c r="TAC24" s="177"/>
      <c r="TAD24" s="177"/>
      <c r="TAE24" s="177"/>
      <c r="TAF24" s="177"/>
      <c r="TAG24" s="177"/>
      <c r="TAH24" s="177"/>
      <c r="TAI24" s="177"/>
      <c r="TAJ24" s="177"/>
      <c r="TAK24" s="177"/>
      <c r="TAL24" s="177"/>
      <c r="TAM24" s="177"/>
      <c r="TAN24" s="177"/>
      <c r="TAO24" s="177"/>
      <c r="TAP24" s="177"/>
      <c r="TAQ24" s="177"/>
      <c r="TAR24" s="177"/>
      <c r="TAS24" s="177"/>
      <c r="TAT24" s="177"/>
      <c r="TAU24" s="177"/>
      <c r="TAV24" s="177"/>
      <c r="TAW24" s="177"/>
      <c r="TAX24" s="177"/>
      <c r="TAY24" s="177"/>
      <c r="TAZ24" s="177"/>
      <c r="TBA24" s="177"/>
      <c r="TBB24" s="177"/>
      <c r="TBC24" s="177"/>
      <c r="TBD24" s="177"/>
      <c r="TBE24" s="177"/>
      <c r="TBF24" s="177"/>
      <c r="TBG24" s="177"/>
      <c r="TBH24" s="177"/>
      <c r="TBI24" s="177"/>
      <c r="TBJ24" s="177"/>
      <c r="TBK24" s="177"/>
      <c r="TBL24" s="177"/>
      <c r="TBM24" s="177"/>
      <c r="TBN24" s="177"/>
      <c r="TBO24" s="177"/>
      <c r="TBP24" s="177"/>
      <c r="TBQ24" s="177"/>
      <c r="TBR24" s="177"/>
      <c r="TBS24" s="177"/>
      <c r="TBT24" s="177"/>
      <c r="TBU24" s="177"/>
      <c r="TBV24" s="177"/>
      <c r="TBW24" s="177"/>
      <c r="TBX24" s="177"/>
      <c r="TBY24" s="177"/>
      <c r="TBZ24" s="177"/>
      <c r="TCA24" s="177"/>
      <c r="TCB24" s="177"/>
      <c r="TCC24" s="177"/>
      <c r="TCD24" s="177"/>
      <c r="TCE24" s="177"/>
      <c r="TCF24" s="177"/>
      <c r="TCG24" s="177"/>
      <c r="TCH24" s="177"/>
      <c r="TCI24" s="177"/>
      <c r="TCJ24" s="177"/>
      <c r="TCK24" s="177"/>
      <c r="TCL24" s="177"/>
      <c r="TCM24" s="177"/>
      <c r="TCN24" s="177"/>
      <c r="TCO24" s="177"/>
      <c r="TCP24" s="177"/>
      <c r="TCQ24" s="177"/>
      <c r="TCR24" s="177"/>
      <c r="TCS24" s="177"/>
      <c r="TCT24" s="177"/>
      <c r="TCU24" s="177"/>
      <c r="TCV24" s="177"/>
      <c r="TCW24" s="177"/>
      <c r="TCX24" s="177"/>
      <c r="TCY24" s="177"/>
      <c r="TCZ24" s="177"/>
      <c r="TDA24" s="177"/>
      <c r="TDB24" s="177"/>
      <c r="TDC24" s="177"/>
      <c r="TDD24" s="177"/>
      <c r="TDE24" s="177"/>
      <c r="TDF24" s="177"/>
      <c r="TDG24" s="177"/>
      <c r="TDH24" s="177"/>
      <c r="TDI24" s="177"/>
      <c r="TDJ24" s="177"/>
      <c r="TDK24" s="177"/>
      <c r="TDL24" s="177"/>
      <c r="TDM24" s="177"/>
      <c r="TDN24" s="177"/>
      <c r="TDO24" s="177"/>
      <c r="TDP24" s="177"/>
      <c r="TDQ24" s="177"/>
      <c r="TDR24" s="177"/>
      <c r="TDS24" s="177"/>
      <c r="TDT24" s="177"/>
      <c r="TDU24" s="177"/>
      <c r="TDV24" s="177"/>
      <c r="TDW24" s="177"/>
      <c r="TDX24" s="177"/>
      <c r="TDY24" s="177"/>
      <c r="TDZ24" s="177"/>
      <c r="TEA24" s="177"/>
      <c r="TEB24" s="177"/>
      <c r="TEC24" s="177"/>
      <c r="TED24" s="177"/>
      <c r="TEE24" s="177"/>
      <c r="TEF24" s="177"/>
      <c r="TEG24" s="177"/>
      <c r="TEH24" s="177"/>
      <c r="TEI24" s="177"/>
      <c r="TEJ24" s="177"/>
      <c r="TEK24" s="177"/>
      <c r="TEL24" s="177"/>
      <c r="TEM24" s="177"/>
      <c r="TEN24" s="177"/>
      <c r="TEO24" s="177"/>
      <c r="TEP24" s="177"/>
      <c r="TEQ24" s="177"/>
      <c r="TER24" s="177"/>
      <c r="TES24" s="177"/>
      <c r="TET24" s="177"/>
      <c r="TEU24" s="177"/>
      <c r="TEV24" s="177"/>
      <c r="TEW24" s="177"/>
      <c r="TEX24" s="177"/>
      <c r="TEY24" s="177"/>
      <c r="TEZ24" s="177"/>
      <c r="TFA24" s="177"/>
      <c r="TFB24" s="177"/>
      <c r="TFC24" s="177"/>
      <c r="TFD24" s="177"/>
      <c r="TFE24" s="177"/>
      <c r="TFF24" s="177"/>
      <c r="TFG24" s="177"/>
      <c r="TFH24" s="177"/>
      <c r="TFI24" s="177"/>
      <c r="TFJ24" s="177"/>
      <c r="TFK24" s="177"/>
      <c r="TFL24" s="177"/>
      <c r="TFM24" s="177"/>
      <c r="TFN24" s="177"/>
      <c r="TFO24" s="177"/>
      <c r="TFP24" s="177"/>
      <c r="TFQ24" s="177"/>
      <c r="TFR24" s="177"/>
      <c r="TFS24" s="177"/>
      <c r="TFT24" s="177"/>
      <c r="TFU24" s="177"/>
      <c r="TFV24" s="177"/>
      <c r="TFW24" s="177"/>
      <c r="TFX24" s="177"/>
      <c r="TFY24" s="177"/>
      <c r="TFZ24" s="177"/>
      <c r="TGA24" s="177"/>
      <c r="TGB24" s="177"/>
      <c r="TGC24" s="177"/>
      <c r="TGD24" s="177"/>
      <c r="TGE24" s="177"/>
      <c r="TGF24" s="177"/>
      <c r="TGG24" s="177"/>
      <c r="TGH24" s="177"/>
      <c r="TGI24" s="177"/>
      <c r="TGJ24" s="177"/>
      <c r="TGK24" s="177"/>
      <c r="TGL24" s="177"/>
      <c r="TGM24" s="177"/>
      <c r="TGN24" s="177"/>
      <c r="TGO24" s="177"/>
      <c r="TGP24" s="177"/>
      <c r="TGQ24" s="177"/>
      <c r="TGR24" s="177"/>
      <c r="TGS24" s="177"/>
      <c r="TGT24" s="177"/>
      <c r="TGU24" s="177"/>
      <c r="TGV24" s="177"/>
      <c r="TGW24" s="177"/>
      <c r="TGX24" s="177"/>
      <c r="TGY24" s="177"/>
      <c r="TGZ24" s="177"/>
      <c r="THA24" s="177"/>
      <c r="THB24" s="177"/>
      <c r="THC24" s="177"/>
      <c r="THD24" s="177"/>
      <c r="THE24" s="177"/>
      <c r="THF24" s="177"/>
      <c r="THG24" s="177"/>
      <c r="THH24" s="177"/>
      <c r="THI24" s="177"/>
      <c r="THJ24" s="177"/>
      <c r="THK24" s="177"/>
      <c r="THL24" s="177"/>
      <c r="THM24" s="177"/>
      <c r="THN24" s="177"/>
      <c r="THO24" s="177"/>
      <c r="THP24" s="177"/>
      <c r="THQ24" s="177"/>
      <c r="THR24" s="177"/>
      <c r="THS24" s="177"/>
      <c r="THT24" s="177"/>
      <c r="THU24" s="177"/>
      <c r="THV24" s="177"/>
      <c r="THW24" s="177"/>
      <c r="THX24" s="177"/>
      <c r="THY24" s="177"/>
      <c r="THZ24" s="177"/>
      <c r="TIA24" s="177"/>
      <c r="TIB24" s="177"/>
      <c r="TIC24" s="177"/>
      <c r="TID24" s="177"/>
      <c r="TIE24" s="177"/>
      <c r="TIF24" s="177"/>
      <c r="TIG24" s="177"/>
      <c r="TIH24" s="177"/>
      <c r="TII24" s="177"/>
      <c r="TIJ24" s="177"/>
      <c r="TIK24" s="177"/>
      <c r="TIL24" s="177"/>
      <c r="TIM24" s="177"/>
      <c r="TIN24" s="177"/>
      <c r="TIO24" s="177"/>
      <c r="TIP24" s="177"/>
      <c r="TIQ24" s="177"/>
      <c r="TIR24" s="177"/>
      <c r="TIS24" s="177"/>
      <c r="TIT24" s="177"/>
      <c r="TIU24" s="177"/>
      <c r="TIV24" s="177"/>
      <c r="TIW24" s="177"/>
      <c r="TIX24" s="177"/>
      <c r="TIY24" s="177"/>
      <c r="TIZ24" s="177"/>
      <c r="TJA24" s="177"/>
      <c r="TJB24" s="177"/>
      <c r="TJC24" s="177"/>
      <c r="TJD24" s="177"/>
      <c r="TJE24" s="177"/>
      <c r="TJF24" s="177"/>
      <c r="TJG24" s="177"/>
      <c r="TJH24" s="177"/>
      <c r="TJI24" s="177"/>
      <c r="TJJ24" s="177"/>
      <c r="TJK24" s="177"/>
      <c r="TJL24" s="177"/>
      <c r="TJM24" s="177"/>
      <c r="TJN24" s="177"/>
      <c r="TJO24" s="177"/>
      <c r="TJP24" s="177"/>
      <c r="TJQ24" s="177"/>
      <c r="TJR24" s="177"/>
      <c r="TJS24" s="177"/>
      <c r="TJT24" s="177"/>
      <c r="TJU24" s="177"/>
      <c r="TJV24" s="177"/>
      <c r="TJW24" s="177"/>
      <c r="TJX24" s="177"/>
      <c r="TJY24" s="177"/>
      <c r="TJZ24" s="177"/>
      <c r="TKA24" s="177"/>
      <c r="TKB24" s="177"/>
      <c r="TKC24" s="177"/>
      <c r="TKD24" s="177"/>
      <c r="TKE24" s="177"/>
      <c r="TKF24" s="177"/>
      <c r="TKG24" s="177"/>
      <c r="TKH24" s="177"/>
      <c r="TKI24" s="177"/>
      <c r="TKJ24" s="177"/>
      <c r="TKK24" s="177"/>
      <c r="TKL24" s="177"/>
      <c r="TKM24" s="177"/>
      <c r="TKN24" s="177"/>
      <c r="TKO24" s="177"/>
      <c r="TKP24" s="177"/>
      <c r="TKQ24" s="177"/>
      <c r="TKR24" s="177"/>
      <c r="TKS24" s="177"/>
      <c r="TKT24" s="177"/>
      <c r="TKU24" s="177"/>
      <c r="TKV24" s="177"/>
      <c r="TKW24" s="177"/>
      <c r="TKX24" s="177"/>
      <c r="TKY24" s="177"/>
      <c r="TKZ24" s="177"/>
      <c r="TLA24" s="177"/>
      <c r="TLB24" s="177"/>
      <c r="TLC24" s="177"/>
      <c r="TLD24" s="177"/>
      <c r="TLE24" s="177"/>
      <c r="TLF24" s="177"/>
      <c r="TLG24" s="177"/>
      <c r="TLH24" s="177"/>
      <c r="TLI24" s="177"/>
      <c r="TLJ24" s="177"/>
      <c r="TLK24" s="177"/>
      <c r="TLL24" s="177"/>
      <c r="TLM24" s="177"/>
      <c r="TLN24" s="177"/>
      <c r="TLO24" s="177"/>
      <c r="TLP24" s="177"/>
      <c r="TLQ24" s="177"/>
      <c r="TLR24" s="177"/>
      <c r="TLS24" s="177"/>
      <c r="TLT24" s="177"/>
      <c r="TLU24" s="177"/>
      <c r="TLV24" s="177"/>
      <c r="TLW24" s="177"/>
      <c r="TLX24" s="177"/>
      <c r="TLY24" s="177"/>
      <c r="TLZ24" s="177"/>
      <c r="TMA24" s="177"/>
      <c r="TMB24" s="177"/>
      <c r="TMC24" s="177"/>
      <c r="TMD24" s="177"/>
      <c r="TME24" s="177"/>
      <c r="TMF24" s="177"/>
      <c r="TMG24" s="177"/>
      <c r="TMH24" s="177"/>
      <c r="TMI24" s="177"/>
      <c r="TMJ24" s="177"/>
      <c r="TMK24" s="177"/>
      <c r="TML24" s="177"/>
      <c r="TMM24" s="177"/>
      <c r="TMN24" s="177"/>
      <c r="TMO24" s="177"/>
      <c r="TMP24" s="177"/>
      <c r="TMQ24" s="177"/>
      <c r="TMR24" s="177"/>
      <c r="TMS24" s="177"/>
      <c r="TMT24" s="177"/>
      <c r="TMU24" s="177"/>
      <c r="TMV24" s="177"/>
      <c r="TMW24" s="177"/>
      <c r="TMX24" s="177"/>
      <c r="TMY24" s="177"/>
      <c r="TMZ24" s="177"/>
      <c r="TNA24" s="177"/>
      <c r="TNB24" s="177"/>
      <c r="TNC24" s="177"/>
      <c r="TND24" s="177"/>
      <c r="TNE24" s="177"/>
      <c r="TNF24" s="177"/>
      <c r="TNG24" s="177"/>
      <c r="TNH24" s="177"/>
      <c r="TNI24" s="177"/>
      <c r="TNJ24" s="177"/>
      <c r="TNK24" s="177"/>
      <c r="TNL24" s="177"/>
      <c r="TNM24" s="177"/>
      <c r="TNN24" s="177"/>
      <c r="TNO24" s="177"/>
      <c r="TNP24" s="177"/>
      <c r="TNQ24" s="177"/>
      <c r="TNR24" s="177"/>
      <c r="TNS24" s="177"/>
      <c r="TNT24" s="177"/>
      <c r="TNU24" s="177"/>
      <c r="TNV24" s="177"/>
      <c r="TNW24" s="177"/>
      <c r="TNX24" s="177"/>
      <c r="TNY24" s="177"/>
      <c r="TNZ24" s="177"/>
      <c r="TOA24" s="177"/>
      <c r="TOB24" s="177"/>
      <c r="TOC24" s="177"/>
      <c r="TOD24" s="177"/>
      <c r="TOE24" s="177"/>
      <c r="TOF24" s="177"/>
      <c r="TOG24" s="177"/>
      <c r="TOH24" s="177"/>
      <c r="TOI24" s="177"/>
      <c r="TOJ24" s="177"/>
      <c r="TOK24" s="177"/>
      <c r="TOL24" s="177"/>
      <c r="TOM24" s="177"/>
      <c r="TON24" s="177"/>
      <c r="TOO24" s="177"/>
      <c r="TOP24" s="177"/>
      <c r="TOQ24" s="177"/>
      <c r="TOR24" s="177"/>
      <c r="TOS24" s="177"/>
      <c r="TOT24" s="177"/>
      <c r="TOU24" s="177"/>
      <c r="TOV24" s="177"/>
      <c r="TOW24" s="177"/>
      <c r="TOX24" s="177"/>
      <c r="TOY24" s="177"/>
      <c r="TOZ24" s="177"/>
      <c r="TPA24" s="177"/>
      <c r="TPB24" s="177"/>
      <c r="TPC24" s="177"/>
      <c r="TPD24" s="177"/>
      <c r="TPE24" s="177"/>
      <c r="TPF24" s="177"/>
      <c r="TPG24" s="177"/>
      <c r="TPH24" s="177"/>
      <c r="TPI24" s="177"/>
      <c r="TPJ24" s="177"/>
      <c r="TPK24" s="177"/>
      <c r="TPL24" s="177"/>
      <c r="TPM24" s="177"/>
      <c r="TPN24" s="177"/>
      <c r="TPO24" s="177"/>
      <c r="TPP24" s="177"/>
      <c r="TPQ24" s="177"/>
      <c r="TPR24" s="177"/>
      <c r="TPS24" s="177"/>
      <c r="TPT24" s="177"/>
      <c r="TPU24" s="177"/>
      <c r="TPV24" s="177"/>
      <c r="TPW24" s="177"/>
      <c r="TPX24" s="177"/>
      <c r="TPY24" s="177"/>
      <c r="TPZ24" s="177"/>
      <c r="TQA24" s="177"/>
      <c r="TQB24" s="177"/>
      <c r="TQC24" s="177"/>
      <c r="TQD24" s="177"/>
      <c r="TQE24" s="177"/>
      <c r="TQF24" s="177"/>
      <c r="TQG24" s="177"/>
      <c r="TQH24" s="177"/>
      <c r="TQI24" s="177"/>
      <c r="TQJ24" s="177"/>
      <c r="TQK24" s="177"/>
      <c r="TQL24" s="177"/>
      <c r="TQM24" s="177"/>
      <c r="TQN24" s="177"/>
      <c r="TQO24" s="177"/>
      <c r="TQP24" s="177"/>
      <c r="TQQ24" s="177"/>
      <c r="TQR24" s="177"/>
      <c r="TQS24" s="177"/>
      <c r="TQT24" s="177"/>
      <c r="TQU24" s="177"/>
      <c r="TQV24" s="177"/>
      <c r="TQW24" s="177"/>
      <c r="TQX24" s="177"/>
      <c r="TQY24" s="177"/>
      <c r="TQZ24" s="177"/>
      <c r="TRA24" s="177"/>
      <c r="TRB24" s="177"/>
      <c r="TRC24" s="177"/>
      <c r="TRD24" s="177"/>
      <c r="TRE24" s="177"/>
      <c r="TRF24" s="177"/>
      <c r="TRG24" s="177"/>
      <c r="TRH24" s="177"/>
      <c r="TRI24" s="177"/>
      <c r="TRJ24" s="177"/>
      <c r="TRK24" s="177"/>
      <c r="TRL24" s="177"/>
      <c r="TRM24" s="177"/>
      <c r="TRN24" s="177"/>
      <c r="TRO24" s="177"/>
      <c r="TRP24" s="177"/>
      <c r="TRQ24" s="177"/>
      <c r="TRR24" s="177"/>
      <c r="TRS24" s="177"/>
      <c r="TRT24" s="177"/>
      <c r="TRU24" s="177"/>
      <c r="TRV24" s="177"/>
      <c r="TRW24" s="177"/>
      <c r="TRX24" s="177"/>
      <c r="TRY24" s="177"/>
      <c r="TRZ24" s="177"/>
      <c r="TSA24" s="177"/>
      <c r="TSB24" s="177"/>
      <c r="TSC24" s="177"/>
      <c r="TSD24" s="177"/>
      <c r="TSE24" s="177"/>
      <c r="TSF24" s="177"/>
      <c r="TSG24" s="177"/>
      <c r="TSH24" s="177"/>
      <c r="TSI24" s="177"/>
      <c r="TSJ24" s="177"/>
      <c r="TSK24" s="177"/>
      <c r="TSL24" s="177"/>
      <c r="TSM24" s="177"/>
      <c r="TSN24" s="177"/>
      <c r="TSO24" s="177"/>
      <c r="TSP24" s="177"/>
      <c r="TSQ24" s="177"/>
      <c r="TSR24" s="177"/>
      <c r="TSS24" s="177"/>
      <c r="TST24" s="177"/>
      <c r="TSU24" s="177"/>
      <c r="TSV24" s="177"/>
      <c r="TSW24" s="177"/>
      <c r="TSX24" s="177"/>
      <c r="TSY24" s="177"/>
      <c r="TSZ24" s="177"/>
      <c r="TTA24" s="177"/>
      <c r="TTB24" s="177"/>
      <c r="TTC24" s="177"/>
      <c r="TTD24" s="177"/>
      <c r="TTE24" s="177"/>
      <c r="TTF24" s="177"/>
      <c r="TTG24" s="177"/>
      <c r="TTH24" s="177"/>
      <c r="TTI24" s="177"/>
      <c r="TTJ24" s="177"/>
      <c r="TTK24" s="177"/>
      <c r="TTL24" s="177"/>
      <c r="TTM24" s="177"/>
      <c r="TTN24" s="177"/>
      <c r="TTO24" s="177"/>
      <c r="TTP24" s="177"/>
      <c r="TTQ24" s="177"/>
      <c r="TTR24" s="177"/>
      <c r="TTS24" s="177"/>
      <c r="TTT24" s="177"/>
      <c r="TTU24" s="177"/>
      <c r="TTV24" s="177"/>
      <c r="TTW24" s="177"/>
      <c r="TTX24" s="177"/>
      <c r="TTY24" s="177"/>
      <c r="TTZ24" s="177"/>
      <c r="TUA24" s="177"/>
      <c r="TUB24" s="177"/>
      <c r="TUC24" s="177"/>
      <c r="TUD24" s="177"/>
      <c r="TUE24" s="177"/>
      <c r="TUF24" s="177"/>
      <c r="TUG24" s="177"/>
      <c r="TUH24" s="177"/>
      <c r="TUI24" s="177"/>
      <c r="TUJ24" s="177"/>
      <c r="TUK24" s="177"/>
      <c r="TUL24" s="177"/>
      <c r="TUM24" s="177"/>
      <c r="TUN24" s="177"/>
      <c r="TUO24" s="177"/>
      <c r="TUP24" s="177"/>
      <c r="TUQ24" s="177"/>
      <c r="TUR24" s="177"/>
      <c r="TUS24" s="177"/>
      <c r="TUT24" s="177"/>
      <c r="TUU24" s="177"/>
      <c r="TUV24" s="177"/>
      <c r="TUW24" s="177"/>
      <c r="TUX24" s="177"/>
      <c r="TUY24" s="177"/>
      <c r="TUZ24" s="177"/>
      <c r="TVA24" s="177"/>
      <c r="TVB24" s="177"/>
      <c r="TVC24" s="177"/>
      <c r="TVD24" s="177"/>
      <c r="TVE24" s="177"/>
      <c r="TVF24" s="177"/>
      <c r="TVG24" s="177"/>
      <c r="TVH24" s="177"/>
      <c r="TVI24" s="177"/>
      <c r="TVJ24" s="177"/>
      <c r="TVK24" s="177"/>
      <c r="TVL24" s="177"/>
      <c r="TVM24" s="177"/>
      <c r="TVN24" s="177"/>
      <c r="TVO24" s="177"/>
      <c r="TVP24" s="177"/>
      <c r="TVQ24" s="177"/>
      <c r="TVR24" s="177"/>
      <c r="TVS24" s="177"/>
      <c r="TVT24" s="177"/>
      <c r="TVU24" s="177"/>
      <c r="TVV24" s="177"/>
      <c r="TVW24" s="177"/>
      <c r="TVX24" s="177"/>
      <c r="TVY24" s="177"/>
      <c r="TVZ24" s="177"/>
      <c r="TWA24" s="177"/>
      <c r="TWB24" s="177"/>
      <c r="TWC24" s="177"/>
      <c r="TWD24" s="177"/>
      <c r="TWE24" s="177"/>
      <c r="TWF24" s="177"/>
      <c r="TWG24" s="177"/>
      <c r="TWH24" s="177"/>
      <c r="TWI24" s="177"/>
      <c r="TWJ24" s="177"/>
      <c r="TWK24" s="177"/>
      <c r="TWL24" s="177"/>
      <c r="TWM24" s="177"/>
      <c r="TWN24" s="177"/>
      <c r="TWO24" s="177"/>
      <c r="TWP24" s="177"/>
      <c r="TWQ24" s="177"/>
      <c r="TWR24" s="177"/>
      <c r="TWS24" s="177"/>
      <c r="TWT24" s="177"/>
      <c r="TWU24" s="177"/>
      <c r="TWV24" s="177"/>
      <c r="TWW24" s="177"/>
      <c r="TWX24" s="177"/>
      <c r="TWY24" s="177"/>
      <c r="TWZ24" s="177"/>
      <c r="TXA24" s="177"/>
      <c r="TXB24" s="177"/>
      <c r="TXC24" s="177"/>
      <c r="TXD24" s="177"/>
      <c r="TXE24" s="177"/>
      <c r="TXF24" s="177"/>
      <c r="TXG24" s="177"/>
      <c r="TXH24" s="177"/>
      <c r="TXI24" s="177"/>
      <c r="TXJ24" s="177"/>
      <c r="TXK24" s="177"/>
      <c r="TXL24" s="177"/>
      <c r="TXM24" s="177"/>
      <c r="TXN24" s="177"/>
      <c r="TXO24" s="177"/>
      <c r="TXP24" s="177"/>
      <c r="TXQ24" s="177"/>
      <c r="TXR24" s="177"/>
      <c r="TXS24" s="177"/>
      <c r="TXT24" s="177"/>
      <c r="TXU24" s="177"/>
      <c r="TXV24" s="177"/>
      <c r="TXW24" s="177"/>
      <c r="TXX24" s="177"/>
      <c r="TXY24" s="177"/>
      <c r="TXZ24" s="177"/>
      <c r="TYA24" s="177"/>
      <c r="TYB24" s="177"/>
      <c r="TYC24" s="177"/>
      <c r="TYD24" s="177"/>
      <c r="TYE24" s="177"/>
      <c r="TYF24" s="177"/>
      <c r="TYG24" s="177"/>
      <c r="TYH24" s="177"/>
      <c r="TYI24" s="177"/>
      <c r="TYJ24" s="177"/>
      <c r="TYK24" s="177"/>
      <c r="TYL24" s="177"/>
      <c r="TYM24" s="177"/>
      <c r="TYN24" s="177"/>
      <c r="TYO24" s="177"/>
      <c r="TYP24" s="177"/>
      <c r="TYQ24" s="177"/>
      <c r="TYR24" s="177"/>
      <c r="TYS24" s="177"/>
      <c r="TYT24" s="177"/>
      <c r="TYU24" s="177"/>
      <c r="TYV24" s="177"/>
      <c r="TYW24" s="177"/>
      <c r="TYX24" s="177"/>
      <c r="TYY24" s="177"/>
      <c r="TYZ24" s="177"/>
      <c r="TZA24" s="177"/>
      <c r="TZB24" s="177"/>
      <c r="TZC24" s="177"/>
      <c r="TZD24" s="177"/>
      <c r="TZE24" s="177"/>
      <c r="TZF24" s="177"/>
      <c r="TZG24" s="177"/>
      <c r="TZH24" s="177"/>
      <c r="TZI24" s="177"/>
      <c r="TZJ24" s="177"/>
      <c r="TZK24" s="177"/>
      <c r="TZL24" s="177"/>
      <c r="TZM24" s="177"/>
      <c r="TZN24" s="177"/>
      <c r="TZO24" s="177"/>
      <c r="TZP24" s="177"/>
      <c r="TZQ24" s="177"/>
      <c r="TZR24" s="177"/>
      <c r="TZS24" s="177"/>
      <c r="TZT24" s="177"/>
      <c r="TZU24" s="177"/>
      <c r="TZV24" s="177"/>
      <c r="TZW24" s="177"/>
      <c r="TZX24" s="177"/>
      <c r="TZY24" s="177"/>
      <c r="TZZ24" s="177"/>
      <c r="UAA24" s="177"/>
      <c r="UAB24" s="177"/>
      <c r="UAC24" s="177"/>
      <c r="UAD24" s="177"/>
      <c r="UAE24" s="177"/>
      <c r="UAF24" s="177"/>
      <c r="UAG24" s="177"/>
      <c r="UAH24" s="177"/>
      <c r="UAI24" s="177"/>
      <c r="UAJ24" s="177"/>
      <c r="UAK24" s="177"/>
      <c r="UAL24" s="177"/>
      <c r="UAM24" s="177"/>
      <c r="UAN24" s="177"/>
      <c r="UAO24" s="177"/>
      <c r="UAP24" s="177"/>
      <c r="UAQ24" s="177"/>
      <c r="UAR24" s="177"/>
      <c r="UAS24" s="177"/>
      <c r="UAT24" s="177"/>
      <c r="UAU24" s="177"/>
      <c r="UAV24" s="177"/>
      <c r="UAW24" s="177"/>
      <c r="UAX24" s="177"/>
      <c r="UAY24" s="177"/>
      <c r="UAZ24" s="177"/>
      <c r="UBA24" s="177"/>
      <c r="UBB24" s="177"/>
      <c r="UBC24" s="177"/>
      <c r="UBD24" s="177"/>
      <c r="UBE24" s="177"/>
      <c r="UBF24" s="177"/>
      <c r="UBG24" s="177"/>
      <c r="UBH24" s="177"/>
      <c r="UBI24" s="177"/>
      <c r="UBJ24" s="177"/>
      <c r="UBK24" s="177"/>
      <c r="UBL24" s="177"/>
      <c r="UBM24" s="177"/>
      <c r="UBN24" s="177"/>
      <c r="UBO24" s="177"/>
      <c r="UBP24" s="177"/>
      <c r="UBQ24" s="177"/>
      <c r="UBR24" s="177"/>
      <c r="UBS24" s="177"/>
      <c r="UBT24" s="177"/>
      <c r="UBU24" s="177"/>
      <c r="UBV24" s="177"/>
      <c r="UBW24" s="177"/>
      <c r="UBX24" s="177"/>
      <c r="UBY24" s="177"/>
      <c r="UBZ24" s="177"/>
      <c r="UCA24" s="177"/>
      <c r="UCB24" s="177"/>
      <c r="UCC24" s="177"/>
      <c r="UCD24" s="177"/>
      <c r="UCE24" s="177"/>
      <c r="UCF24" s="177"/>
      <c r="UCG24" s="177"/>
      <c r="UCH24" s="177"/>
      <c r="UCI24" s="177"/>
      <c r="UCJ24" s="177"/>
      <c r="UCK24" s="177"/>
      <c r="UCL24" s="177"/>
      <c r="UCM24" s="177"/>
      <c r="UCN24" s="177"/>
      <c r="UCO24" s="177"/>
      <c r="UCP24" s="177"/>
      <c r="UCQ24" s="177"/>
      <c r="UCR24" s="177"/>
      <c r="UCS24" s="177"/>
      <c r="UCT24" s="177"/>
      <c r="UCU24" s="177"/>
      <c r="UCV24" s="177"/>
      <c r="UCW24" s="177"/>
      <c r="UCX24" s="177"/>
      <c r="UCY24" s="177"/>
      <c r="UCZ24" s="177"/>
      <c r="UDA24" s="177"/>
      <c r="UDB24" s="177"/>
      <c r="UDC24" s="177"/>
      <c r="UDD24" s="177"/>
      <c r="UDE24" s="177"/>
      <c r="UDF24" s="177"/>
      <c r="UDG24" s="177"/>
      <c r="UDH24" s="177"/>
      <c r="UDI24" s="177"/>
      <c r="UDJ24" s="177"/>
      <c r="UDK24" s="177"/>
      <c r="UDL24" s="177"/>
      <c r="UDM24" s="177"/>
      <c r="UDN24" s="177"/>
      <c r="UDO24" s="177"/>
      <c r="UDP24" s="177"/>
      <c r="UDQ24" s="177"/>
      <c r="UDR24" s="177"/>
      <c r="UDS24" s="177"/>
      <c r="UDT24" s="177"/>
      <c r="UDU24" s="177"/>
      <c r="UDV24" s="177"/>
      <c r="UDW24" s="177"/>
      <c r="UDX24" s="177"/>
      <c r="UDY24" s="177"/>
      <c r="UDZ24" s="177"/>
      <c r="UEA24" s="177"/>
      <c r="UEB24" s="177"/>
      <c r="UEC24" s="177"/>
      <c r="UED24" s="177"/>
      <c r="UEE24" s="177"/>
      <c r="UEF24" s="177"/>
      <c r="UEG24" s="177"/>
      <c r="UEH24" s="177"/>
      <c r="UEI24" s="177"/>
      <c r="UEJ24" s="177"/>
      <c r="UEK24" s="177"/>
      <c r="UEL24" s="177"/>
      <c r="UEM24" s="177"/>
      <c r="UEN24" s="177"/>
      <c r="UEO24" s="177"/>
      <c r="UEP24" s="177"/>
      <c r="UEQ24" s="177"/>
      <c r="UER24" s="177"/>
      <c r="UES24" s="177"/>
      <c r="UET24" s="177"/>
      <c r="UEU24" s="177"/>
      <c r="UEV24" s="177"/>
      <c r="UEW24" s="177"/>
      <c r="UEX24" s="177"/>
      <c r="UEY24" s="177"/>
      <c r="UEZ24" s="177"/>
      <c r="UFA24" s="177"/>
      <c r="UFB24" s="177"/>
      <c r="UFC24" s="177"/>
      <c r="UFD24" s="177"/>
      <c r="UFE24" s="177"/>
      <c r="UFF24" s="177"/>
      <c r="UFG24" s="177"/>
      <c r="UFH24" s="177"/>
      <c r="UFI24" s="177"/>
      <c r="UFJ24" s="177"/>
      <c r="UFK24" s="177"/>
      <c r="UFL24" s="177"/>
      <c r="UFM24" s="177"/>
      <c r="UFN24" s="177"/>
      <c r="UFO24" s="177"/>
      <c r="UFP24" s="177"/>
      <c r="UFQ24" s="177"/>
      <c r="UFR24" s="177"/>
      <c r="UFS24" s="177"/>
      <c r="UFT24" s="177"/>
      <c r="UFU24" s="177"/>
      <c r="UFV24" s="177"/>
      <c r="UFW24" s="177"/>
      <c r="UFX24" s="177"/>
      <c r="UFY24" s="177"/>
      <c r="UFZ24" s="177"/>
      <c r="UGA24" s="177"/>
      <c r="UGB24" s="177"/>
      <c r="UGC24" s="177"/>
      <c r="UGD24" s="177"/>
      <c r="UGE24" s="177"/>
      <c r="UGF24" s="177"/>
      <c r="UGG24" s="177"/>
      <c r="UGH24" s="177"/>
      <c r="UGI24" s="177"/>
      <c r="UGJ24" s="177"/>
      <c r="UGK24" s="177"/>
      <c r="UGL24" s="177"/>
      <c r="UGM24" s="177"/>
      <c r="UGN24" s="177"/>
      <c r="UGO24" s="177"/>
      <c r="UGP24" s="177"/>
      <c r="UGQ24" s="177"/>
      <c r="UGR24" s="177"/>
      <c r="UGS24" s="177"/>
      <c r="UGT24" s="177"/>
      <c r="UGU24" s="177"/>
      <c r="UGV24" s="177"/>
      <c r="UGW24" s="177"/>
      <c r="UGX24" s="177"/>
      <c r="UGY24" s="177"/>
      <c r="UGZ24" s="177"/>
      <c r="UHA24" s="177"/>
      <c r="UHB24" s="177"/>
      <c r="UHC24" s="177"/>
      <c r="UHD24" s="177"/>
      <c r="UHE24" s="177"/>
      <c r="UHF24" s="177"/>
      <c r="UHG24" s="177"/>
      <c r="UHH24" s="177"/>
      <c r="UHI24" s="177"/>
      <c r="UHJ24" s="177"/>
      <c r="UHK24" s="177"/>
      <c r="UHL24" s="177"/>
      <c r="UHM24" s="177"/>
      <c r="UHN24" s="177"/>
      <c r="UHO24" s="177"/>
      <c r="UHP24" s="177"/>
      <c r="UHQ24" s="177"/>
      <c r="UHR24" s="177"/>
      <c r="UHS24" s="177"/>
      <c r="UHT24" s="177"/>
      <c r="UHU24" s="177"/>
      <c r="UHV24" s="177"/>
      <c r="UHW24" s="177"/>
      <c r="UHX24" s="177"/>
      <c r="UHY24" s="177"/>
      <c r="UHZ24" s="177"/>
      <c r="UIA24" s="177"/>
      <c r="UIB24" s="177"/>
      <c r="UIC24" s="177"/>
      <c r="UID24" s="177"/>
      <c r="UIE24" s="177"/>
      <c r="UIF24" s="177"/>
      <c r="UIG24" s="177"/>
      <c r="UIH24" s="177"/>
      <c r="UII24" s="177"/>
      <c r="UIJ24" s="177"/>
      <c r="UIK24" s="177"/>
      <c r="UIL24" s="177"/>
      <c r="UIM24" s="177"/>
      <c r="UIN24" s="177"/>
      <c r="UIO24" s="177"/>
      <c r="UIP24" s="177"/>
      <c r="UIQ24" s="177"/>
      <c r="UIR24" s="177"/>
      <c r="UIS24" s="177"/>
      <c r="UIT24" s="177"/>
      <c r="UIU24" s="177"/>
      <c r="UIV24" s="177"/>
      <c r="UIW24" s="177"/>
      <c r="UIX24" s="177"/>
      <c r="UIY24" s="177"/>
      <c r="UIZ24" s="177"/>
      <c r="UJA24" s="177"/>
      <c r="UJB24" s="177"/>
      <c r="UJC24" s="177"/>
      <c r="UJD24" s="177"/>
      <c r="UJE24" s="177"/>
      <c r="UJF24" s="177"/>
      <c r="UJG24" s="177"/>
      <c r="UJH24" s="177"/>
      <c r="UJI24" s="177"/>
      <c r="UJJ24" s="177"/>
      <c r="UJK24" s="177"/>
      <c r="UJL24" s="177"/>
      <c r="UJM24" s="177"/>
      <c r="UJN24" s="177"/>
      <c r="UJO24" s="177"/>
      <c r="UJP24" s="177"/>
      <c r="UJQ24" s="177"/>
      <c r="UJR24" s="177"/>
      <c r="UJS24" s="177"/>
      <c r="UJT24" s="177"/>
      <c r="UJU24" s="177"/>
      <c r="UJV24" s="177"/>
      <c r="UJW24" s="177"/>
      <c r="UJX24" s="177"/>
      <c r="UJY24" s="177"/>
      <c r="UJZ24" s="177"/>
      <c r="UKA24" s="177"/>
      <c r="UKB24" s="177"/>
      <c r="UKC24" s="177"/>
      <c r="UKD24" s="177"/>
      <c r="UKE24" s="177"/>
      <c r="UKF24" s="177"/>
      <c r="UKG24" s="177"/>
      <c r="UKH24" s="177"/>
      <c r="UKI24" s="177"/>
      <c r="UKJ24" s="177"/>
      <c r="UKK24" s="177"/>
      <c r="UKL24" s="177"/>
      <c r="UKM24" s="177"/>
      <c r="UKN24" s="177"/>
      <c r="UKO24" s="177"/>
      <c r="UKP24" s="177"/>
      <c r="UKQ24" s="177"/>
      <c r="UKR24" s="177"/>
      <c r="UKS24" s="177"/>
      <c r="UKT24" s="177"/>
      <c r="UKU24" s="177"/>
      <c r="UKV24" s="177"/>
      <c r="UKW24" s="177"/>
      <c r="UKX24" s="177"/>
      <c r="UKY24" s="177"/>
      <c r="UKZ24" s="177"/>
      <c r="ULA24" s="177"/>
      <c r="ULB24" s="177"/>
      <c r="ULC24" s="177"/>
      <c r="ULD24" s="177"/>
      <c r="ULE24" s="177"/>
      <c r="ULF24" s="177"/>
      <c r="ULG24" s="177"/>
      <c r="ULH24" s="177"/>
      <c r="ULI24" s="177"/>
      <c r="ULJ24" s="177"/>
      <c r="ULK24" s="177"/>
      <c r="ULL24" s="177"/>
      <c r="ULM24" s="177"/>
      <c r="ULN24" s="177"/>
      <c r="ULO24" s="177"/>
      <c r="ULP24" s="177"/>
      <c r="ULQ24" s="177"/>
      <c r="ULR24" s="177"/>
      <c r="ULS24" s="177"/>
      <c r="ULT24" s="177"/>
      <c r="ULU24" s="177"/>
      <c r="ULV24" s="177"/>
      <c r="ULW24" s="177"/>
      <c r="ULX24" s="177"/>
      <c r="ULY24" s="177"/>
      <c r="ULZ24" s="177"/>
      <c r="UMA24" s="177"/>
      <c r="UMB24" s="177"/>
      <c r="UMC24" s="177"/>
      <c r="UMD24" s="177"/>
      <c r="UME24" s="177"/>
      <c r="UMF24" s="177"/>
      <c r="UMG24" s="177"/>
      <c r="UMH24" s="177"/>
      <c r="UMI24" s="177"/>
      <c r="UMJ24" s="177"/>
      <c r="UMK24" s="177"/>
      <c r="UML24" s="177"/>
      <c r="UMM24" s="177"/>
      <c r="UMN24" s="177"/>
      <c r="UMO24" s="177"/>
      <c r="UMP24" s="177"/>
      <c r="UMQ24" s="177"/>
      <c r="UMR24" s="177"/>
      <c r="UMS24" s="177"/>
      <c r="UMT24" s="177"/>
      <c r="UMU24" s="177"/>
      <c r="UMV24" s="177"/>
      <c r="UMW24" s="177"/>
      <c r="UMX24" s="177"/>
      <c r="UMY24" s="177"/>
      <c r="UMZ24" s="177"/>
      <c r="UNA24" s="177"/>
      <c r="UNB24" s="177"/>
      <c r="UNC24" s="177"/>
      <c r="UND24" s="177"/>
      <c r="UNE24" s="177"/>
      <c r="UNF24" s="177"/>
      <c r="UNG24" s="177"/>
      <c r="UNH24" s="177"/>
      <c r="UNI24" s="177"/>
      <c r="UNJ24" s="177"/>
      <c r="UNK24" s="177"/>
      <c r="UNL24" s="177"/>
      <c r="UNM24" s="177"/>
      <c r="UNN24" s="177"/>
      <c r="UNO24" s="177"/>
      <c r="UNP24" s="177"/>
      <c r="UNQ24" s="177"/>
      <c r="UNR24" s="177"/>
      <c r="UNS24" s="177"/>
      <c r="UNT24" s="177"/>
      <c r="UNU24" s="177"/>
      <c r="UNV24" s="177"/>
      <c r="UNW24" s="177"/>
      <c r="UNX24" s="177"/>
      <c r="UNY24" s="177"/>
      <c r="UNZ24" s="177"/>
      <c r="UOA24" s="177"/>
      <c r="UOB24" s="177"/>
      <c r="UOC24" s="177"/>
      <c r="UOD24" s="177"/>
      <c r="UOE24" s="177"/>
      <c r="UOF24" s="177"/>
      <c r="UOG24" s="177"/>
      <c r="UOH24" s="177"/>
      <c r="UOI24" s="177"/>
      <c r="UOJ24" s="177"/>
      <c r="UOK24" s="177"/>
      <c r="UOL24" s="177"/>
      <c r="UOM24" s="177"/>
      <c r="UON24" s="177"/>
      <c r="UOO24" s="177"/>
      <c r="UOP24" s="177"/>
      <c r="UOQ24" s="177"/>
      <c r="UOR24" s="177"/>
      <c r="UOS24" s="177"/>
      <c r="UOT24" s="177"/>
      <c r="UOU24" s="177"/>
      <c r="UOV24" s="177"/>
      <c r="UOW24" s="177"/>
      <c r="UOX24" s="177"/>
      <c r="UOY24" s="177"/>
      <c r="UOZ24" s="177"/>
      <c r="UPA24" s="177"/>
      <c r="UPB24" s="177"/>
      <c r="UPC24" s="177"/>
      <c r="UPD24" s="177"/>
      <c r="UPE24" s="177"/>
      <c r="UPF24" s="177"/>
      <c r="UPG24" s="177"/>
      <c r="UPH24" s="177"/>
      <c r="UPI24" s="177"/>
      <c r="UPJ24" s="177"/>
      <c r="UPK24" s="177"/>
      <c r="UPL24" s="177"/>
      <c r="UPM24" s="177"/>
      <c r="UPN24" s="177"/>
      <c r="UPO24" s="177"/>
      <c r="UPP24" s="177"/>
      <c r="UPQ24" s="177"/>
      <c r="UPR24" s="177"/>
      <c r="UPS24" s="177"/>
      <c r="UPT24" s="177"/>
      <c r="UPU24" s="177"/>
      <c r="UPV24" s="177"/>
      <c r="UPW24" s="177"/>
      <c r="UPX24" s="177"/>
      <c r="UPY24" s="177"/>
      <c r="UPZ24" s="177"/>
      <c r="UQA24" s="177"/>
      <c r="UQB24" s="177"/>
      <c r="UQC24" s="177"/>
      <c r="UQD24" s="177"/>
      <c r="UQE24" s="177"/>
      <c r="UQF24" s="177"/>
      <c r="UQG24" s="177"/>
      <c r="UQH24" s="177"/>
      <c r="UQI24" s="177"/>
      <c r="UQJ24" s="177"/>
      <c r="UQK24" s="177"/>
      <c r="UQL24" s="177"/>
      <c r="UQM24" s="177"/>
      <c r="UQN24" s="177"/>
      <c r="UQO24" s="177"/>
      <c r="UQP24" s="177"/>
      <c r="UQQ24" s="177"/>
      <c r="UQR24" s="177"/>
      <c r="UQS24" s="177"/>
      <c r="UQT24" s="177"/>
      <c r="UQU24" s="177"/>
      <c r="UQV24" s="177"/>
      <c r="UQW24" s="177"/>
      <c r="UQX24" s="177"/>
      <c r="UQY24" s="177"/>
      <c r="UQZ24" s="177"/>
      <c r="URA24" s="177"/>
      <c r="URB24" s="177"/>
      <c r="URC24" s="177"/>
      <c r="URD24" s="177"/>
      <c r="URE24" s="177"/>
      <c r="URF24" s="177"/>
      <c r="URG24" s="177"/>
      <c r="URH24" s="177"/>
      <c r="URI24" s="177"/>
      <c r="URJ24" s="177"/>
      <c r="URK24" s="177"/>
      <c r="URL24" s="177"/>
      <c r="URM24" s="177"/>
      <c r="URN24" s="177"/>
      <c r="URO24" s="177"/>
      <c r="URP24" s="177"/>
      <c r="URQ24" s="177"/>
      <c r="URR24" s="177"/>
      <c r="URS24" s="177"/>
      <c r="URT24" s="177"/>
      <c r="URU24" s="177"/>
      <c r="URV24" s="177"/>
      <c r="URW24" s="177"/>
      <c r="URX24" s="177"/>
      <c r="URY24" s="177"/>
      <c r="URZ24" s="177"/>
      <c r="USA24" s="177"/>
      <c r="USB24" s="177"/>
      <c r="USC24" s="177"/>
      <c r="USD24" s="177"/>
      <c r="USE24" s="177"/>
      <c r="USF24" s="177"/>
      <c r="USG24" s="177"/>
      <c r="USH24" s="177"/>
      <c r="USI24" s="177"/>
      <c r="USJ24" s="177"/>
      <c r="USK24" s="177"/>
      <c r="USL24" s="177"/>
      <c r="USM24" s="177"/>
      <c r="USN24" s="177"/>
      <c r="USO24" s="177"/>
      <c r="USP24" s="177"/>
      <c r="USQ24" s="177"/>
      <c r="USR24" s="177"/>
      <c r="USS24" s="177"/>
      <c r="UST24" s="177"/>
      <c r="USU24" s="177"/>
      <c r="USV24" s="177"/>
      <c r="USW24" s="177"/>
      <c r="USX24" s="177"/>
      <c r="USY24" s="177"/>
      <c r="USZ24" s="177"/>
      <c r="UTA24" s="177"/>
      <c r="UTB24" s="177"/>
      <c r="UTC24" s="177"/>
      <c r="UTD24" s="177"/>
      <c r="UTE24" s="177"/>
      <c r="UTF24" s="177"/>
      <c r="UTG24" s="177"/>
      <c r="UTH24" s="177"/>
      <c r="UTI24" s="177"/>
      <c r="UTJ24" s="177"/>
      <c r="UTK24" s="177"/>
      <c r="UTL24" s="177"/>
      <c r="UTM24" s="177"/>
      <c r="UTN24" s="177"/>
      <c r="UTO24" s="177"/>
      <c r="UTP24" s="177"/>
      <c r="UTQ24" s="177"/>
      <c r="UTR24" s="177"/>
      <c r="UTS24" s="177"/>
      <c r="UTT24" s="177"/>
      <c r="UTU24" s="177"/>
      <c r="UTV24" s="177"/>
      <c r="UTW24" s="177"/>
      <c r="UTX24" s="177"/>
      <c r="UTY24" s="177"/>
      <c r="UTZ24" s="177"/>
      <c r="UUA24" s="177"/>
      <c r="UUB24" s="177"/>
      <c r="UUC24" s="177"/>
      <c r="UUD24" s="177"/>
      <c r="UUE24" s="177"/>
      <c r="UUF24" s="177"/>
      <c r="UUG24" s="177"/>
      <c r="UUH24" s="177"/>
      <c r="UUI24" s="177"/>
      <c r="UUJ24" s="177"/>
      <c r="UUK24" s="177"/>
      <c r="UUL24" s="177"/>
      <c r="UUM24" s="177"/>
      <c r="UUN24" s="177"/>
      <c r="UUO24" s="177"/>
      <c r="UUP24" s="177"/>
      <c r="UUQ24" s="177"/>
      <c r="UUR24" s="177"/>
      <c r="UUS24" s="177"/>
      <c r="UUT24" s="177"/>
      <c r="UUU24" s="177"/>
      <c r="UUV24" s="177"/>
      <c r="UUW24" s="177"/>
      <c r="UUX24" s="177"/>
      <c r="UUY24" s="177"/>
      <c r="UUZ24" s="177"/>
      <c r="UVA24" s="177"/>
      <c r="UVB24" s="177"/>
      <c r="UVC24" s="177"/>
      <c r="UVD24" s="177"/>
      <c r="UVE24" s="177"/>
      <c r="UVF24" s="177"/>
      <c r="UVG24" s="177"/>
      <c r="UVH24" s="177"/>
      <c r="UVI24" s="177"/>
      <c r="UVJ24" s="177"/>
      <c r="UVK24" s="177"/>
      <c r="UVL24" s="177"/>
      <c r="UVM24" s="177"/>
      <c r="UVN24" s="177"/>
      <c r="UVO24" s="177"/>
      <c r="UVP24" s="177"/>
      <c r="UVQ24" s="177"/>
      <c r="UVR24" s="177"/>
      <c r="UVS24" s="177"/>
      <c r="UVT24" s="177"/>
      <c r="UVU24" s="177"/>
      <c r="UVV24" s="177"/>
      <c r="UVW24" s="177"/>
      <c r="UVX24" s="177"/>
      <c r="UVY24" s="177"/>
      <c r="UVZ24" s="177"/>
      <c r="UWA24" s="177"/>
      <c r="UWB24" s="177"/>
      <c r="UWC24" s="177"/>
      <c r="UWD24" s="177"/>
      <c r="UWE24" s="177"/>
      <c r="UWF24" s="177"/>
      <c r="UWG24" s="177"/>
      <c r="UWH24" s="177"/>
      <c r="UWI24" s="177"/>
      <c r="UWJ24" s="177"/>
      <c r="UWK24" s="177"/>
      <c r="UWL24" s="177"/>
      <c r="UWM24" s="177"/>
      <c r="UWN24" s="177"/>
      <c r="UWO24" s="177"/>
      <c r="UWP24" s="177"/>
      <c r="UWQ24" s="177"/>
      <c r="UWR24" s="177"/>
      <c r="UWS24" s="177"/>
      <c r="UWT24" s="177"/>
      <c r="UWU24" s="177"/>
      <c r="UWV24" s="177"/>
      <c r="UWW24" s="177"/>
      <c r="UWX24" s="177"/>
      <c r="UWY24" s="177"/>
      <c r="UWZ24" s="177"/>
      <c r="UXA24" s="177"/>
      <c r="UXB24" s="177"/>
      <c r="UXC24" s="177"/>
      <c r="UXD24" s="177"/>
      <c r="UXE24" s="177"/>
      <c r="UXF24" s="177"/>
      <c r="UXG24" s="177"/>
      <c r="UXH24" s="177"/>
      <c r="UXI24" s="177"/>
      <c r="UXJ24" s="177"/>
      <c r="UXK24" s="177"/>
      <c r="UXL24" s="177"/>
      <c r="UXM24" s="177"/>
      <c r="UXN24" s="177"/>
      <c r="UXO24" s="177"/>
      <c r="UXP24" s="177"/>
      <c r="UXQ24" s="177"/>
      <c r="UXR24" s="177"/>
      <c r="UXS24" s="177"/>
      <c r="UXT24" s="177"/>
      <c r="UXU24" s="177"/>
      <c r="UXV24" s="177"/>
      <c r="UXW24" s="177"/>
      <c r="UXX24" s="177"/>
      <c r="UXY24" s="177"/>
      <c r="UXZ24" s="177"/>
      <c r="UYA24" s="177"/>
      <c r="UYB24" s="177"/>
      <c r="UYC24" s="177"/>
      <c r="UYD24" s="177"/>
      <c r="UYE24" s="177"/>
      <c r="UYF24" s="177"/>
      <c r="UYG24" s="177"/>
      <c r="UYH24" s="177"/>
      <c r="UYI24" s="177"/>
      <c r="UYJ24" s="177"/>
      <c r="UYK24" s="177"/>
      <c r="UYL24" s="177"/>
      <c r="UYM24" s="177"/>
      <c r="UYN24" s="177"/>
      <c r="UYO24" s="177"/>
      <c r="UYP24" s="177"/>
      <c r="UYQ24" s="177"/>
      <c r="UYR24" s="177"/>
      <c r="UYS24" s="177"/>
      <c r="UYT24" s="177"/>
      <c r="UYU24" s="177"/>
      <c r="UYV24" s="177"/>
      <c r="UYW24" s="177"/>
      <c r="UYX24" s="177"/>
      <c r="UYY24" s="177"/>
      <c r="UYZ24" s="177"/>
      <c r="UZA24" s="177"/>
      <c r="UZB24" s="177"/>
      <c r="UZC24" s="177"/>
      <c r="UZD24" s="177"/>
      <c r="UZE24" s="177"/>
      <c r="UZF24" s="177"/>
      <c r="UZG24" s="177"/>
      <c r="UZH24" s="177"/>
      <c r="UZI24" s="177"/>
      <c r="UZJ24" s="177"/>
      <c r="UZK24" s="177"/>
      <c r="UZL24" s="177"/>
      <c r="UZM24" s="177"/>
      <c r="UZN24" s="177"/>
      <c r="UZO24" s="177"/>
      <c r="UZP24" s="177"/>
      <c r="UZQ24" s="177"/>
      <c r="UZR24" s="177"/>
      <c r="UZS24" s="177"/>
      <c r="UZT24" s="177"/>
      <c r="UZU24" s="177"/>
      <c r="UZV24" s="177"/>
      <c r="UZW24" s="177"/>
      <c r="UZX24" s="177"/>
      <c r="UZY24" s="177"/>
      <c r="UZZ24" s="177"/>
      <c r="VAA24" s="177"/>
      <c r="VAB24" s="177"/>
      <c r="VAC24" s="177"/>
      <c r="VAD24" s="177"/>
      <c r="VAE24" s="177"/>
      <c r="VAF24" s="177"/>
      <c r="VAG24" s="177"/>
      <c r="VAH24" s="177"/>
      <c r="VAI24" s="177"/>
      <c r="VAJ24" s="177"/>
      <c r="VAK24" s="177"/>
      <c r="VAL24" s="177"/>
      <c r="VAM24" s="177"/>
      <c r="VAN24" s="177"/>
      <c r="VAO24" s="177"/>
      <c r="VAP24" s="177"/>
      <c r="VAQ24" s="177"/>
      <c r="VAR24" s="177"/>
      <c r="VAS24" s="177"/>
      <c r="VAT24" s="177"/>
      <c r="VAU24" s="177"/>
      <c r="VAV24" s="177"/>
      <c r="VAW24" s="177"/>
      <c r="VAX24" s="177"/>
      <c r="VAY24" s="177"/>
      <c r="VAZ24" s="177"/>
      <c r="VBA24" s="177"/>
      <c r="VBB24" s="177"/>
      <c r="VBC24" s="177"/>
      <c r="VBD24" s="177"/>
      <c r="VBE24" s="177"/>
      <c r="VBF24" s="177"/>
      <c r="VBG24" s="177"/>
      <c r="VBH24" s="177"/>
      <c r="VBI24" s="177"/>
      <c r="VBJ24" s="177"/>
      <c r="VBK24" s="177"/>
      <c r="VBL24" s="177"/>
      <c r="VBM24" s="177"/>
      <c r="VBN24" s="177"/>
      <c r="VBO24" s="177"/>
      <c r="VBP24" s="177"/>
      <c r="VBQ24" s="177"/>
      <c r="VBR24" s="177"/>
      <c r="VBS24" s="177"/>
      <c r="VBT24" s="177"/>
      <c r="VBU24" s="177"/>
      <c r="VBV24" s="177"/>
      <c r="VBW24" s="177"/>
      <c r="VBX24" s="177"/>
      <c r="VBY24" s="177"/>
      <c r="VBZ24" s="177"/>
      <c r="VCA24" s="177"/>
      <c r="VCB24" s="177"/>
      <c r="VCC24" s="177"/>
      <c r="VCD24" s="177"/>
      <c r="VCE24" s="177"/>
      <c r="VCF24" s="177"/>
      <c r="VCG24" s="177"/>
      <c r="VCH24" s="177"/>
      <c r="VCI24" s="177"/>
      <c r="VCJ24" s="177"/>
      <c r="VCK24" s="177"/>
      <c r="VCL24" s="177"/>
      <c r="VCM24" s="177"/>
      <c r="VCN24" s="177"/>
      <c r="VCO24" s="177"/>
      <c r="VCP24" s="177"/>
      <c r="VCQ24" s="177"/>
      <c r="VCR24" s="177"/>
      <c r="VCS24" s="177"/>
      <c r="VCT24" s="177"/>
      <c r="VCU24" s="177"/>
      <c r="VCV24" s="177"/>
      <c r="VCW24" s="177"/>
      <c r="VCX24" s="177"/>
      <c r="VCY24" s="177"/>
      <c r="VCZ24" s="177"/>
      <c r="VDA24" s="177"/>
      <c r="VDB24" s="177"/>
      <c r="VDC24" s="177"/>
      <c r="VDD24" s="177"/>
      <c r="VDE24" s="177"/>
      <c r="VDF24" s="177"/>
      <c r="VDG24" s="177"/>
      <c r="VDH24" s="177"/>
      <c r="VDI24" s="177"/>
      <c r="VDJ24" s="177"/>
      <c r="VDK24" s="177"/>
      <c r="VDL24" s="177"/>
      <c r="VDM24" s="177"/>
      <c r="VDN24" s="177"/>
      <c r="VDO24" s="177"/>
      <c r="VDP24" s="177"/>
      <c r="VDQ24" s="177"/>
      <c r="VDR24" s="177"/>
      <c r="VDS24" s="177"/>
      <c r="VDT24" s="177"/>
      <c r="VDU24" s="177"/>
      <c r="VDV24" s="177"/>
      <c r="VDW24" s="177"/>
      <c r="VDX24" s="177"/>
      <c r="VDY24" s="177"/>
      <c r="VDZ24" s="177"/>
      <c r="VEA24" s="177"/>
      <c r="VEB24" s="177"/>
      <c r="VEC24" s="177"/>
      <c r="VED24" s="177"/>
      <c r="VEE24" s="177"/>
      <c r="VEF24" s="177"/>
      <c r="VEG24" s="177"/>
      <c r="VEH24" s="177"/>
      <c r="VEI24" s="177"/>
      <c r="VEJ24" s="177"/>
      <c r="VEK24" s="177"/>
      <c r="VEL24" s="177"/>
      <c r="VEM24" s="177"/>
      <c r="VEN24" s="177"/>
      <c r="VEO24" s="177"/>
      <c r="VEP24" s="177"/>
      <c r="VEQ24" s="177"/>
      <c r="VER24" s="177"/>
      <c r="VES24" s="177"/>
      <c r="VET24" s="177"/>
      <c r="VEU24" s="177"/>
      <c r="VEV24" s="177"/>
      <c r="VEW24" s="177"/>
      <c r="VEX24" s="177"/>
      <c r="VEY24" s="177"/>
      <c r="VEZ24" s="177"/>
      <c r="VFA24" s="177"/>
      <c r="VFB24" s="177"/>
      <c r="VFC24" s="177"/>
      <c r="VFD24" s="177"/>
      <c r="VFE24" s="177"/>
      <c r="VFF24" s="177"/>
      <c r="VFG24" s="177"/>
      <c r="VFH24" s="177"/>
      <c r="VFI24" s="177"/>
      <c r="VFJ24" s="177"/>
      <c r="VFK24" s="177"/>
      <c r="VFL24" s="177"/>
      <c r="VFM24" s="177"/>
      <c r="VFN24" s="177"/>
      <c r="VFO24" s="177"/>
      <c r="VFP24" s="177"/>
      <c r="VFQ24" s="177"/>
      <c r="VFR24" s="177"/>
      <c r="VFS24" s="177"/>
      <c r="VFT24" s="177"/>
      <c r="VFU24" s="177"/>
      <c r="VFV24" s="177"/>
      <c r="VFW24" s="177"/>
      <c r="VFX24" s="177"/>
      <c r="VFY24" s="177"/>
      <c r="VFZ24" s="177"/>
      <c r="VGA24" s="177"/>
      <c r="VGB24" s="177"/>
      <c r="VGC24" s="177"/>
      <c r="VGD24" s="177"/>
      <c r="VGE24" s="177"/>
      <c r="VGF24" s="177"/>
      <c r="VGG24" s="177"/>
      <c r="VGH24" s="177"/>
      <c r="VGI24" s="177"/>
      <c r="VGJ24" s="177"/>
      <c r="VGK24" s="177"/>
      <c r="VGL24" s="177"/>
      <c r="VGM24" s="177"/>
      <c r="VGN24" s="177"/>
      <c r="VGO24" s="177"/>
      <c r="VGP24" s="177"/>
      <c r="VGQ24" s="177"/>
      <c r="VGR24" s="177"/>
      <c r="VGS24" s="177"/>
      <c r="VGT24" s="177"/>
      <c r="VGU24" s="177"/>
      <c r="VGV24" s="177"/>
      <c r="VGW24" s="177"/>
      <c r="VGX24" s="177"/>
      <c r="VGY24" s="177"/>
      <c r="VGZ24" s="177"/>
      <c r="VHA24" s="177"/>
      <c r="VHB24" s="177"/>
      <c r="VHC24" s="177"/>
      <c r="VHD24" s="177"/>
      <c r="VHE24" s="177"/>
      <c r="VHF24" s="177"/>
      <c r="VHG24" s="177"/>
      <c r="VHH24" s="177"/>
      <c r="VHI24" s="177"/>
      <c r="VHJ24" s="177"/>
      <c r="VHK24" s="177"/>
      <c r="VHL24" s="177"/>
      <c r="VHM24" s="177"/>
      <c r="VHN24" s="177"/>
      <c r="VHO24" s="177"/>
      <c r="VHP24" s="177"/>
      <c r="VHQ24" s="177"/>
      <c r="VHR24" s="177"/>
      <c r="VHS24" s="177"/>
      <c r="VHT24" s="177"/>
      <c r="VHU24" s="177"/>
      <c r="VHV24" s="177"/>
      <c r="VHW24" s="177"/>
      <c r="VHX24" s="177"/>
      <c r="VHY24" s="177"/>
      <c r="VHZ24" s="177"/>
      <c r="VIA24" s="177"/>
      <c r="VIB24" s="177"/>
      <c r="VIC24" s="177"/>
      <c r="VID24" s="177"/>
      <c r="VIE24" s="177"/>
      <c r="VIF24" s="177"/>
      <c r="VIG24" s="177"/>
      <c r="VIH24" s="177"/>
      <c r="VII24" s="177"/>
      <c r="VIJ24" s="177"/>
      <c r="VIK24" s="177"/>
      <c r="VIL24" s="177"/>
      <c r="VIM24" s="177"/>
      <c r="VIN24" s="177"/>
      <c r="VIO24" s="177"/>
      <c r="VIP24" s="177"/>
      <c r="VIQ24" s="177"/>
      <c r="VIR24" s="177"/>
      <c r="VIS24" s="177"/>
      <c r="VIT24" s="177"/>
      <c r="VIU24" s="177"/>
      <c r="VIV24" s="177"/>
      <c r="VIW24" s="177"/>
      <c r="VIX24" s="177"/>
      <c r="VIY24" s="177"/>
      <c r="VIZ24" s="177"/>
      <c r="VJA24" s="177"/>
      <c r="VJB24" s="177"/>
      <c r="VJC24" s="177"/>
      <c r="VJD24" s="177"/>
      <c r="VJE24" s="177"/>
      <c r="VJF24" s="177"/>
      <c r="VJG24" s="177"/>
      <c r="VJH24" s="177"/>
      <c r="VJI24" s="177"/>
      <c r="VJJ24" s="177"/>
      <c r="VJK24" s="177"/>
      <c r="VJL24" s="177"/>
      <c r="VJM24" s="177"/>
      <c r="VJN24" s="177"/>
      <c r="VJO24" s="177"/>
      <c r="VJP24" s="177"/>
      <c r="VJQ24" s="177"/>
      <c r="VJR24" s="177"/>
      <c r="VJS24" s="177"/>
      <c r="VJT24" s="177"/>
      <c r="VJU24" s="177"/>
      <c r="VJV24" s="177"/>
      <c r="VJW24" s="177"/>
      <c r="VJX24" s="177"/>
      <c r="VJY24" s="177"/>
      <c r="VJZ24" s="177"/>
      <c r="VKA24" s="177"/>
      <c r="VKB24" s="177"/>
      <c r="VKC24" s="177"/>
      <c r="VKD24" s="177"/>
      <c r="VKE24" s="177"/>
      <c r="VKF24" s="177"/>
      <c r="VKG24" s="177"/>
      <c r="VKH24" s="177"/>
      <c r="VKI24" s="177"/>
      <c r="VKJ24" s="177"/>
      <c r="VKK24" s="177"/>
      <c r="VKL24" s="177"/>
      <c r="VKM24" s="177"/>
      <c r="VKN24" s="177"/>
      <c r="VKO24" s="177"/>
      <c r="VKP24" s="177"/>
      <c r="VKQ24" s="177"/>
      <c r="VKR24" s="177"/>
      <c r="VKS24" s="177"/>
      <c r="VKT24" s="177"/>
      <c r="VKU24" s="177"/>
      <c r="VKV24" s="177"/>
      <c r="VKW24" s="177"/>
      <c r="VKX24" s="177"/>
      <c r="VKY24" s="177"/>
      <c r="VKZ24" s="177"/>
      <c r="VLA24" s="177"/>
      <c r="VLB24" s="177"/>
      <c r="VLC24" s="177"/>
      <c r="VLD24" s="177"/>
      <c r="VLE24" s="177"/>
      <c r="VLF24" s="177"/>
      <c r="VLG24" s="177"/>
      <c r="VLH24" s="177"/>
      <c r="VLI24" s="177"/>
      <c r="VLJ24" s="177"/>
      <c r="VLK24" s="177"/>
      <c r="VLL24" s="177"/>
      <c r="VLM24" s="177"/>
      <c r="VLN24" s="177"/>
      <c r="VLO24" s="177"/>
      <c r="VLP24" s="177"/>
      <c r="VLQ24" s="177"/>
      <c r="VLR24" s="177"/>
      <c r="VLS24" s="177"/>
      <c r="VLT24" s="177"/>
      <c r="VLU24" s="177"/>
      <c r="VLV24" s="177"/>
      <c r="VLW24" s="177"/>
      <c r="VLX24" s="177"/>
      <c r="VLY24" s="177"/>
      <c r="VLZ24" s="177"/>
      <c r="VMA24" s="177"/>
      <c r="VMB24" s="177"/>
      <c r="VMC24" s="177"/>
      <c r="VMD24" s="177"/>
      <c r="VME24" s="177"/>
      <c r="VMF24" s="177"/>
      <c r="VMG24" s="177"/>
      <c r="VMH24" s="177"/>
      <c r="VMI24" s="177"/>
      <c r="VMJ24" s="177"/>
      <c r="VMK24" s="177"/>
      <c r="VML24" s="177"/>
      <c r="VMM24" s="177"/>
      <c r="VMN24" s="177"/>
      <c r="VMO24" s="177"/>
      <c r="VMP24" s="177"/>
      <c r="VMQ24" s="177"/>
      <c r="VMR24" s="177"/>
      <c r="VMS24" s="177"/>
      <c r="VMT24" s="177"/>
      <c r="VMU24" s="177"/>
      <c r="VMV24" s="177"/>
      <c r="VMW24" s="177"/>
      <c r="VMX24" s="177"/>
      <c r="VMY24" s="177"/>
      <c r="VMZ24" s="177"/>
      <c r="VNA24" s="177"/>
      <c r="VNB24" s="177"/>
      <c r="VNC24" s="177"/>
      <c r="VND24" s="177"/>
      <c r="VNE24" s="177"/>
      <c r="VNF24" s="177"/>
      <c r="VNG24" s="177"/>
      <c r="VNH24" s="177"/>
      <c r="VNI24" s="177"/>
      <c r="VNJ24" s="177"/>
      <c r="VNK24" s="177"/>
      <c r="VNL24" s="177"/>
      <c r="VNM24" s="177"/>
      <c r="VNN24" s="177"/>
      <c r="VNO24" s="177"/>
      <c r="VNP24" s="177"/>
      <c r="VNQ24" s="177"/>
      <c r="VNR24" s="177"/>
      <c r="VNS24" s="177"/>
      <c r="VNT24" s="177"/>
      <c r="VNU24" s="177"/>
      <c r="VNV24" s="177"/>
      <c r="VNW24" s="177"/>
      <c r="VNX24" s="177"/>
      <c r="VNY24" s="177"/>
      <c r="VNZ24" s="177"/>
      <c r="VOA24" s="177"/>
      <c r="VOB24" s="177"/>
      <c r="VOC24" s="177"/>
      <c r="VOD24" s="177"/>
      <c r="VOE24" s="177"/>
      <c r="VOF24" s="177"/>
      <c r="VOG24" s="177"/>
      <c r="VOH24" s="177"/>
      <c r="VOI24" s="177"/>
      <c r="VOJ24" s="177"/>
      <c r="VOK24" s="177"/>
      <c r="VOL24" s="177"/>
      <c r="VOM24" s="177"/>
      <c r="VON24" s="177"/>
      <c r="VOO24" s="177"/>
      <c r="VOP24" s="177"/>
      <c r="VOQ24" s="177"/>
      <c r="VOR24" s="177"/>
      <c r="VOS24" s="177"/>
      <c r="VOT24" s="177"/>
      <c r="VOU24" s="177"/>
      <c r="VOV24" s="177"/>
      <c r="VOW24" s="177"/>
      <c r="VOX24" s="177"/>
      <c r="VOY24" s="177"/>
      <c r="VOZ24" s="177"/>
      <c r="VPA24" s="177"/>
      <c r="VPB24" s="177"/>
      <c r="VPC24" s="177"/>
      <c r="VPD24" s="177"/>
      <c r="VPE24" s="177"/>
      <c r="VPF24" s="177"/>
      <c r="VPG24" s="177"/>
      <c r="VPH24" s="177"/>
      <c r="VPI24" s="177"/>
      <c r="VPJ24" s="177"/>
      <c r="VPK24" s="177"/>
      <c r="VPL24" s="177"/>
      <c r="VPM24" s="177"/>
      <c r="VPN24" s="177"/>
      <c r="VPO24" s="177"/>
      <c r="VPP24" s="177"/>
      <c r="VPQ24" s="177"/>
      <c r="VPR24" s="177"/>
      <c r="VPS24" s="177"/>
      <c r="VPT24" s="177"/>
      <c r="VPU24" s="177"/>
      <c r="VPV24" s="177"/>
      <c r="VPW24" s="177"/>
      <c r="VPX24" s="177"/>
      <c r="VPY24" s="177"/>
      <c r="VPZ24" s="177"/>
      <c r="VQA24" s="177"/>
      <c r="VQB24" s="177"/>
      <c r="VQC24" s="177"/>
      <c r="VQD24" s="177"/>
      <c r="VQE24" s="177"/>
      <c r="VQF24" s="177"/>
      <c r="VQG24" s="177"/>
      <c r="VQH24" s="177"/>
      <c r="VQI24" s="177"/>
      <c r="VQJ24" s="177"/>
      <c r="VQK24" s="177"/>
      <c r="VQL24" s="177"/>
      <c r="VQM24" s="177"/>
      <c r="VQN24" s="177"/>
      <c r="VQO24" s="177"/>
      <c r="VQP24" s="177"/>
      <c r="VQQ24" s="177"/>
      <c r="VQR24" s="177"/>
      <c r="VQS24" s="177"/>
      <c r="VQT24" s="177"/>
      <c r="VQU24" s="177"/>
      <c r="VQV24" s="177"/>
      <c r="VQW24" s="177"/>
      <c r="VQX24" s="177"/>
      <c r="VQY24" s="177"/>
      <c r="VQZ24" s="177"/>
      <c r="VRA24" s="177"/>
      <c r="VRB24" s="177"/>
      <c r="VRC24" s="177"/>
      <c r="VRD24" s="177"/>
      <c r="VRE24" s="177"/>
      <c r="VRF24" s="177"/>
      <c r="VRG24" s="177"/>
      <c r="VRH24" s="177"/>
      <c r="VRI24" s="177"/>
      <c r="VRJ24" s="177"/>
      <c r="VRK24" s="177"/>
      <c r="VRL24" s="177"/>
      <c r="VRM24" s="177"/>
      <c r="VRN24" s="177"/>
      <c r="VRO24" s="177"/>
      <c r="VRP24" s="177"/>
      <c r="VRQ24" s="177"/>
      <c r="VRR24" s="177"/>
      <c r="VRS24" s="177"/>
      <c r="VRT24" s="177"/>
      <c r="VRU24" s="177"/>
      <c r="VRV24" s="177"/>
      <c r="VRW24" s="177"/>
      <c r="VRX24" s="177"/>
      <c r="VRY24" s="177"/>
      <c r="VRZ24" s="177"/>
      <c r="VSA24" s="177"/>
      <c r="VSB24" s="177"/>
      <c r="VSC24" s="177"/>
      <c r="VSD24" s="177"/>
      <c r="VSE24" s="177"/>
      <c r="VSF24" s="177"/>
      <c r="VSG24" s="177"/>
      <c r="VSH24" s="177"/>
      <c r="VSI24" s="177"/>
      <c r="VSJ24" s="177"/>
      <c r="VSK24" s="177"/>
      <c r="VSL24" s="177"/>
      <c r="VSM24" s="177"/>
      <c r="VSN24" s="177"/>
      <c r="VSO24" s="177"/>
      <c r="VSP24" s="177"/>
      <c r="VSQ24" s="177"/>
      <c r="VSR24" s="177"/>
      <c r="VSS24" s="177"/>
      <c r="VST24" s="177"/>
      <c r="VSU24" s="177"/>
      <c r="VSV24" s="177"/>
      <c r="VSW24" s="177"/>
      <c r="VSX24" s="177"/>
      <c r="VSY24" s="177"/>
      <c r="VSZ24" s="177"/>
      <c r="VTA24" s="177"/>
      <c r="VTB24" s="177"/>
      <c r="VTC24" s="177"/>
      <c r="VTD24" s="177"/>
      <c r="VTE24" s="177"/>
      <c r="VTF24" s="177"/>
      <c r="VTG24" s="177"/>
      <c r="VTH24" s="177"/>
      <c r="VTI24" s="177"/>
      <c r="VTJ24" s="177"/>
      <c r="VTK24" s="177"/>
      <c r="VTL24" s="177"/>
      <c r="VTM24" s="177"/>
      <c r="VTN24" s="177"/>
      <c r="VTO24" s="177"/>
      <c r="VTP24" s="177"/>
      <c r="VTQ24" s="177"/>
      <c r="VTR24" s="177"/>
      <c r="VTS24" s="177"/>
      <c r="VTT24" s="177"/>
      <c r="VTU24" s="177"/>
      <c r="VTV24" s="177"/>
      <c r="VTW24" s="177"/>
      <c r="VTX24" s="177"/>
      <c r="VTY24" s="177"/>
      <c r="VTZ24" s="177"/>
      <c r="VUA24" s="177"/>
      <c r="VUB24" s="177"/>
      <c r="VUC24" s="177"/>
      <c r="VUD24" s="177"/>
      <c r="VUE24" s="177"/>
      <c r="VUF24" s="177"/>
      <c r="VUG24" s="177"/>
      <c r="VUH24" s="177"/>
      <c r="VUI24" s="177"/>
      <c r="VUJ24" s="177"/>
      <c r="VUK24" s="177"/>
      <c r="VUL24" s="177"/>
      <c r="VUM24" s="177"/>
      <c r="VUN24" s="177"/>
      <c r="VUO24" s="177"/>
      <c r="VUP24" s="177"/>
      <c r="VUQ24" s="177"/>
      <c r="VUR24" s="177"/>
      <c r="VUS24" s="177"/>
      <c r="VUT24" s="177"/>
      <c r="VUU24" s="177"/>
      <c r="VUV24" s="177"/>
      <c r="VUW24" s="177"/>
      <c r="VUX24" s="177"/>
      <c r="VUY24" s="177"/>
      <c r="VUZ24" s="177"/>
      <c r="VVA24" s="177"/>
      <c r="VVB24" s="177"/>
      <c r="VVC24" s="177"/>
      <c r="VVD24" s="177"/>
      <c r="VVE24" s="177"/>
      <c r="VVF24" s="177"/>
      <c r="VVG24" s="177"/>
      <c r="VVH24" s="177"/>
      <c r="VVI24" s="177"/>
      <c r="VVJ24" s="177"/>
      <c r="VVK24" s="177"/>
      <c r="VVL24" s="177"/>
      <c r="VVM24" s="177"/>
      <c r="VVN24" s="177"/>
      <c r="VVO24" s="177"/>
      <c r="VVP24" s="177"/>
      <c r="VVQ24" s="177"/>
      <c r="VVR24" s="177"/>
      <c r="VVS24" s="177"/>
      <c r="VVT24" s="177"/>
      <c r="VVU24" s="177"/>
      <c r="VVV24" s="177"/>
      <c r="VVW24" s="177"/>
      <c r="VVX24" s="177"/>
      <c r="VVY24" s="177"/>
      <c r="VVZ24" s="177"/>
      <c r="VWA24" s="177"/>
      <c r="VWB24" s="177"/>
      <c r="VWC24" s="177"/>
      <c r="VWD24" s="177"/>
      <c r="VWE24" s="177"/>
      <c r="VWF24" s="177"/>
      <c r="VWG24" s="177"/>
      <c r="VWH24" s="177"/>
      <c r="VWI24" s="177"/>
      <c r="VWJ24" s="177"/>
      <c r="VWK24" s="177"/>
      <c r="VWL24" s="177"/>
      <c r="VWM24" s="177"/>
      <c r="VWN24" s="177"/>
      <c r="VWO24" s="177"/>
      <c r="VWP24" s="177"/>
      <c r="VWQ24" s="177"/>
      <c r="VWR24" s="177"/>
      <c r="VWS24" s="177"/>
      <c r="VWT24" s="177"/>
      <c r="VWU24" s="177"/>
      <c r="VWV24" s="177"/>
      <c r="VWW24" s="177"/>
      <c r="VWX24" s="177"/>
      <c r="VWY24" s="177"/>
      <c r="VWZ24" s="177"/>
      <c r="VXA24" s="177"/>
      <c r="VXB24" s="177"/>
      <c r="VXC24" s="177"/>
      <c r="VXD24" s="177"/>
      <c r="VXE24" s="177"/>
      <c r="VXF24" s="177"/>
      <c r="VXG24" s="177"/>
      <c r="VXH24" s="177"/>
      <c r="VXI24" s="177"/>
      <c r="VXJ24" s="177"/>
      <c r="VXK24" s="177"/>
      <c r="VXL24" s="177"/>
      <c r="VXM24" s="177"/>
      <c r="VXN24" s="177"/>
      <c r="VXO24" s="177"/>
      <c r="VXP24" s="177"/>
      <c r="VXQ24" s="177"/>
      <c r="VXR24" s="177"/>
      <c r="VXS24" s="177"/>
      <c r="VXT24" s="177"/>
      <c r="VXU24" s="177"/>
      <c r="VXV24" s="177"/>
      <c r="VXW24" s="177"/>
      <c r="VXX24" s="177"/>
      <c r="VXY24" s="177"/>
      <c r="VXZ24" s="177"/>
      <c r="VYA24" s="177"/>
      <c r="VYB24" s="177"/>
      <c r="VYC24" s="177"/>
      <c r="VYD24" s="177"/>
      <c r="VYE24" s="177"/>
      <c r="VYF24" s="177"/>
      <c r="VYG24" s="177"/>
      <c r="VYH24" s="177"/>
      <c r="VYI24" s="177"/>
      <c r="VYJ24" s="177"/>
      <c r="VYK24" s="177"/>
      <c r="VYL24" s="177"/>
      <c r="VYM24" s="177"/>
      <c r="VYN24" s="177"/>
      <c r="VYO24" s="177"/>
      <c r="VYP24" s="177"/>
      <c r="VYQ24" s="177"/>
      <c r="VYR24" s="177"/>
      <c r="VYS24" s="177"/>
      <c r="VYT24" s="177"/>
      <c r="VYU24" s="177"/>
      <c r="VYV24" s="177"/>
      <c r="VYW24" s="177"/>
      <c r="VYX24" s="177"/>
      <c r="VYY24" s="177"/>
      <c r="VYZ24" s="177"/>
      <c r="VZA24" s="177"/>
      <c r="VZB24" s="177"/>
      <c r="VZC24" s="177"/>
      <c r="VZD24" s="177"/>
      <c r="VZE24" s="177"/>
      <c r="VZF24" s="177"/>
      <c r="VZG24" s="177"/>
      <c r="VZH24" s="177"/>
      <c r="VZI24" s="177"/>
      <c r="VZJ24" s="177"/>
      <c r="VZK24" s="177"/>
      <c r="VZL24" s="177"/>
      <c r="VZM24" s="177"/>
      <c r="VZN24" s="177"/>
      <c r="VZO24" s="177"/>
      <c r="VZP24" s="177"/>
      <c r="VZQ24" s="177"/>
      <c r="VZR24" s="177"/>
      <c r="VZS24" s="177"/>
      <c r="VZT24" s="177"/>
      <c r="VZU24" s="177"/>
      <c r="VZV24" s="177"/>
      <c r="VZW24" s="177"/>
      <c r="VZX24" s="177"/>
      <c r="VZY24" s="177"/>
      <c r="VZZ24" s="177"/>
      <c r="WAA24" s="177"/>
      <c r="WAB24" s="177"/>
      <c r="WAC24" s="177"/>
      <c r="WAD24" s="177"/>
      <c r="WAE24" s="177"/>
      <c r="WAF24" s="177"/>
      <c r="WAG24" s="177"/>
      <c r="WAH24" s="177"/>
      <c r="WAI24" s="177"/>
      <c r="WAJ24" s="177"/>
      <c r="WAK24" s="177"/>
      <c r="WAL24" s="177"/>
      <c r="WAM24" s="177"/>
      <c r="WAN24" s="177"/>
      <c r="WAO24" s="177"/>
      <c r="WAP24" s="177"/>
      <c r="WAQ24" s="177"/>
      <c r="WAR24" s="177"/>
      <c r="WAS24" s="177"/>
      <c r="WAT24" s="177"/>
      <c r="WAU24" s="177"/>
      <c r="WAV24" s="177"/>
      <c r="WAW24" s="177"/>
      <c r="WAX24" s="177"/>
      <c r="WAY24" s="177"/>
      <c r="WAZ24" s="177"/>
      <c r="WBA24" s="177"/>
      <c r="WBB24" s="177"/>
      <c r="WBC24" s="177"/>
      <c r="WBD24" s="177"/>
      <c r="WBE24" s="177"/>
      <c r="WBF24" s="177"/>
      <c r="WBG24" s="177"/>
      <c r="WBH24" s="177"/>
      <c r="WBI24" s="177"/>
      <c r="WBJ24" s="177"/>
      <c r="WBK24" s="177"/>
      <c r="WBL24" s="177"/>
      <c r="WBM24" s="177"/>
      <c r="WBN24" s="177"/>
      <c r="WBO24" s="177"/>
      <c r="WBP24" s="177"/>
      <c r="WBQ24" s="177"/>
      <c r="WBR24" s="177"/>
      <c r="WBS24" s="177"/>
      <c r="WBT24" s="177"/>
      <c r="WBU24" s="177"/>
      <c r="WBV24" s="177"/>
      <c r="WBW24" s="177"/>
      <c r="WBX24" s="177"/>
      <c r="WBY24" s="177"/>
      <c r="WBZ24" s="177"/>
      <c r="WCA24" s="177"/>
      <c r="WCB24" s="177"/>
      <c r="WCC24" s="177"/>
      <c r="WCD24" s="177"/>
      <c r="WCE24" s="177"/>
      <c r="WCF24" s="177"/>
      <c r="WCG24" s="177"/>
      <c r="WCH24" s="177"/>
      <c r="WCI24" s="177"/>
      <c r="WCJ24" s="177"/>
      <c r="WCK24" s="177"/>
      <c r="WCL24" s="177"/>
      <c r="WCM24" s="177"/>
      <c r="WCN24" s="177"/>
      <c r="WCO24" s="177"/>
      <c r="WCP24" s="177"/>
      <c r="WCQ24" s="177"/>
      <c r="WCR24" s="177"/>
      <c r="WCS24" s="177"/>
      <c r="WCT24" s="177"/>
      <c r="WCU24" s="177"/>
      <c r="WCV24" s="177"/>
      <c r="WCW24" s="177"/>
      <c r="WCX24" s="177"/>
      <c r="WCY24" s="177"/>
      <c r="WCZ24" s="177"/>
      <c r="WDA24" s="177"/>
      <c r="WDB24" s="177"/>
      <c r="WDC24" s="177"/>
      <c r="WDD24" s="177"/>
      <c r="WDE24" s="177"/>
      <c r="WDF24" s="177"/>
      <c r="WDG24" s="177"/>
      <c r="WDH24" s="177"/>
      <c r="WDI24" s="177"/>
      <c r="WDJ24" s="177"/>
      <c r="WDK24" s="177"/>
      <c r="WDL24" s="177"/>
      <c r="WDM24" s="177"/>
      <c r="WDN24" s="177"/>
      <c r="WDO24" s="177"/>
      <c r="WDP24" s="177"/>
      <c r="WDQ24" s="177"/>
      <c r="WDR24" s="177"/>
      <c r="WDS24" s="177"/>
      <c r="WDT24" s="177"/>
      <c r="WDU24" s="177"/>
      <c r="WDV24" s="177"/>
      <c r="WDW24" s="177"/>
      <c r="WDX24" s="177"/>
      <c r="WDY24" s="177"/>
      <c r="WDZ24" s="177"/>
      <c r="WEA24" s="177"/>
      <c r="WEB24" s="177"/>
      <c r="WEC24" s="177"/>
      <c r="WED24" s="177"/>
      <c r="WEE24" s="177"/>
      <c r="WEF24" s="177"/>
      <c r="WEG24" s="177"/>
      <c r="WEH24" s="177"/>
      <c r="WEI24" s="177"/>
      <c r="WEJ24" s="177"/>
      <c r="WEK24" s="177"/>
      <c r="WEL24" s="177"/>
      <c r="WEM24" s="177"/>
      <c r="WEN24" s="177"/>
      <c r="WEO24" s="177"/>
      <c r="WEP24" s="177"/>
      <c r="WEQ24" s="177"/>
      <c r="WER24" s="177"/>
      <c r="WES24" s="177"/>
      <c r="WET24" s="177"/>
      <c r="WEU24" s="177"/>
      <c r="WEV24" s="177"/>
      <c r="WEW24" s="177"/>
      <c r="WEX24" s="177"/>
      <c r="WEY24" s="177"/>
      <c r="WEZ24" s="177"/>
      <c r="WFA24" s="177"/>
      <c r="WFB24" s="177"/>
      <c r="WFC24" s="177"/>
      <c r="WFD24" s="177"/>
      <c r="WFE24" s="177"/>
      <c r="WFF24" s="177"/>
      <c r="WFG24" s="177"/>
      <c r="WFH24" s="177"/>
      <c r="WFI24" s="177"/>
      <c r="WFJ24" s="177"/>
      <c r="WFK24" s="177"/>
      <c r="WFL24" s="177"/>
      <c r="WFM24" s="177"/>
      <c r="WFN24" s="177"/>
      <c r="WFO24" s="177"/>
      <c r="WFP24" s="177"/>
      <c r="WFQ24" s="177"/>
      <c r="WFR24" s="177"/>
      <c r="WFS24" s="177"/>
      <c r="WFT24" s="177"/>
      <c r="WFU24" s="177"/>
      <c r="WFV24" s="177"/>
      <c r="WFW24" s="177"/>
      <c r="WFX24" s="177"/>
      <c r="WFY24" s="177"/>
      <c r="WFZ24" s="177"/>
      <c r="WGA24" s="177"/>
      <c r="WGB24" s="177"/>
      <c r="WGC24" s="177"/>
      <c r="WGD24" s="177"/>
      <c r="WGE24" s="177"/>
      <c r="WGF24" s="177"/>
      <c r="WGG24" s="177"/>
      <c r="WGH24" s="177"/>
      <c r="WGI24" s="177"/>
      <c r="WGJ24" s="177"/>
      <c r="WGK24" s="177"/>
      <c r="WGL24" s="177"/>
      <c r="WGM24" s="177"/>
      <c r="WGN24" s="177"/>
      <c r="WGO24" s="177"/>
      <c r="WGP24" s="177"/>
      <c r="WGQ24" s="177"/>
      <c r="WGR24" s="177"/>
      <c r="WGS24" s="177"/>
      <c r="WGT24" s="177"/>
      <c r="WGU24" s="177"/>
      <c r="WGV24" s="177"/>
      <c r="WGW24" s="177"/>
      <c r="WGX24" s="177"/>
      <c r="WGY24" s="177"/>
      <c r="WGZ24" s="177"/>
      <c r="WHA24" s="177"/>
      <c r="WHB24" s="177"/>
      <c r="WHC24" s="177"/>
      <c r="WHD24" s="177"/>
      <c r="WHE24" s="177"/>
      <c r="WHF24" s="177"/>
      <c r="WHG24" s="177"/>
      <c r="WHH24" s="177"/>
      <c r="WHI24" s="177"/>
      <c r="WHJ24" s="177"/>
      <c r="WHK24" s="177"/>
      <c r="WHL24" s="177"/>
      <c r="WHM24" s="177"/>
      <c r="WHN24" s="177"/>
      <c r="WHO24" s="177"/>
      <c r="WHP24" s="177"/>
      <c r="WHQ24" s="177"/>
      <c r="WHR24" s="177"/>
      <c r="WHS24" s="177"/>
      <c r="WHT24" s="177"/>
      <c r="WHU24" s="177"/>
      <c r="WHV24" s="177"/>
      <c r="WHW24" s="177"/>
      <c r="WHX24" s="177"/>
      <c r="WHY24" s="177"/>
      <c r="WHZ24" s="177"/>
      <c r="WIA24" s="177"/>
      <c r="WIB24" s="177"/>
      <c r="WIC24" s="177"/>
      <c r="WID24" s="177"/>
      <c r="WIE24" s="177"/>
      <c r="WIF24" s="177"/>
      <c r="WIG24" s="177"/>
      <c r="WIH24" s="177"/>
      <c r="WII24" s="177"/>
      <c r="WIJ24" s="177"/>
      <c r="WIK24" s="177"/>
      <c r="WIL24" s="177"/>
      <c r="WIM24" s="177"/>
      <c r="WIN24" s="177"/>
      <c r="WIO24" s="177"/>
      <c r="WIP24" s="177"/>
      <c r="WIQ24" s="177"/>
      <c r="WIR24" s="177"/>
      <c r="WIS24" s="177"/>
      <c r="WIT24" s="177"/>
      <c r="WIU24" s="177"/>
      <c r="WIV24" s="177"/>
      <c r="WIW24" s="177"/>
      <c r="WIX24" s="177"/>
      <c r="WIY24" s="177"/>
      <c r="WIZ24" s="177"/>
      <c r="WJA24" s="177"/>
      <c r="WJB24" s="177"/>
      <c r="WJC24" s="177"/>
      <c r="WJD24" s="177"/>
      <c r="WJE24" s="177"/>
      <c r="WJF24" s="177"/>
      <c r="WJG24" s="177"/>
      <c r="WJH24" s="177"/>
      <c r="WJI24" s="177"/>
      <c r="WJJ24" s="177"/>
      <c r="WJK24" s="177"/>
      <c r="WJL24" s="177"/>
      <c r="WJM24" s="177"/>
      <c r="WJN24" s="177"/>
      <c r="WJO24" s="177"/>
      <c r="WJP24" s="177"/>
      <c r="WJQ24" s="177"/>
      <c r="WJR24" s="177"/>
      <c r="WJS24" s="177"/>
      <c r="WJT24" s="177"/>
      <c r="WJU24" s="177"/>
      <c r="WJV24" s="177"/>
      <c r="WJW24" s="177"/>
      <c r="WJX24" s="177"/>
      <c r="WJY24" s="177"/>
      <c r="WJZ24" s="177"/>
      <c r="WKA24" s="177"/>
      <c r="WKB24" s="177"/>
      <c r="WKC24" s="177"/>
      <c r="WKD24" s="177"/>
      <c r="WKE24" s="177"/>
      <c r="WKF24" s="177"/>
      <c r="WKG24" s="177"/>
      <c r="WKH24" s="177"/>
      <c r="WKI24" s="177"/>
      <c r="WKJ24" s="177"/>
      <c r="WKK24" s="177"/>
      <c r="WKL24" s="177"/>
      <c r="WKM24" s="177"/>
      <c r="WKN24" s="177"/>
      <c r="WKO24" s="177"/>
      <c r="WKP24" s="177"/>
      <c r="WKQ24" s="177"/>
      <c r="WKR24" s="177"/>
      <c r="WKS24" s="177"/>
      <c r="WKT24" s="177"/>
      <c r="WKU24" s="177"/>
      <c r="WKV24" s="177"/>
      <c r="WKW24" s="177"/>
      <c r="WKX24" s="177"/>
      <c r="WKY24" s="177"/>
      <c r="WKZ24" s="177"/>
      <c r="WLA24" s="177"/>
      <c r="WLB24" s="177"/>
      <c r="WLC24" s="177"/>
      <c r="WLD24" s="177"/>
      <c r="WLE24" s="177"/>
      <c r="WLF24" s="177"/>
      <c r="WLG24" s="177"/>
      <c r="WLH24" s="177"/>
      <c r="WLI24" s="177"/>
      <c r="WLJ24" s="177"/>
      <c r="WLK24" s="177"/>
      <c r="WLL24" s="177"/>
      <c r="WLM24" s="177"/>
      <c r="WLN24" s="177"/>
      <c r="WLO24" s="177"/>
      <c r="WLP24" s="177"/>
      <c r="WLQ24" s="177"/>
      <c r="WLR24" s="177"/>
      <c r="WLS24" s="177"/>
      <c r="WLT24" s="177"/>
      <c r="WLU24" s="177"/>
      <c r="WLV24" s="177"/>
      <c r="WLW24" s="177"/>
      <c r="WLX24" s="177"/>
      <c r="WLY24" s="177"/>
      <c r="WLZ24" s="177"/>
      <c r="WMA24" s="177"/>
      <c r="WMB24" s="177"/>
      <c r="WMC24" s="177"/>
      <c r="WMD24" s="177"/>
      <c r="WME24" s="177"/>
      <c r="WMF24" s="177"/>
      <c r="WMG24" s="177"/>
      <c r="WMH24" s="177"/>
      <c r="WMI24" s="177"/>
      <c r="WMJ24" s="177"/>
      <c r="WMK24" s="177"/>
      <c r="WML24" s="177"/>
      <c r="WMM24" s="177"/>
      <c r="WMN24" s="177"/>
      <c r="WMO24" s="177"/>
      <c r="WMP24" s="177"/>
      <c r="WMQ24" s="177"/>
      <c r="WMR24" s="177"/>
      <c r="WMS24" s="177"/>
      <c r="WMT24" s="177"/>
      <c r="WMU24" s="177"/>
      <c r="WMV24" s="177"/>
      <c r="WMW24" s="177"/>
      <c r="WMX24" s="177"/>
      <c r="WMY24" s="177"/>
      <c r="WMZ24" s="177"/>
      <c r="WNA24" s="177"/>
      <c r="WNB24" s="177"/>
      <c r="WNC24" s="177"/>
      <c r="WND24" s="177"/>
      <c r="WNE24" s="177"/>
      <c r="WNF24" s="177"/>
      <c r="WNG24" s="177"/>
      <c r="WNH24" s="177"/>
      <c r="WNI24" s="177"/>
      <c r="WNJ24" s="177"/>
      <c r="WNK24" s="177"/>
      <c r="WNL24" s="177"/>
      <c r="WNM24" s="177"/>
      <c r="WNN24" s="177"/>
      <c r="WNO24" s="177"/>
      <c r="WNP24" s="177"/>
      <c r="WNQ24" s="177"/>
      <c r="WNR24" s="177"/>
      <c r="WNS24" s="177"/>
      <c r="WNT24" s="177"/>
      <c r="WNU24" s="177"/>
      <c r="WNV24" s="177"/>
      <c r="WNW24" s="177"/>
      <c r="WNX24" s="177"/>
      <c r="WNY24" s="177"/>
      <c r="WNZ24" s="177"/>
      <c r="WOA24" s="177"/>
      <c r="WOB24" s="177"/>
      <c r="WOC24" s="177"/>
      <c r="WOD24" s="177"/>
      <c r="WOE24" s="177"/>
      <c r="WOF24" s="177"/>
      <c r="WOG24" s="177"/>
      <c r="WOH24" s="177"/>
      <c r="WOI24" s="177"/>
      <c r="WOJ24" s="177"/>
      <c r="WOK24" s="177"/>
      <c r="WOL24" s="177"/>
      <c r="WOM24" s="177"/>
      <c r="WON24" s="177"/>
      <c r="WOO24" s="177"/>
      <c r="WOP24" s="177"/>
      <c r="WOQ24" s="177"/>
      <c r="WOR24" s="177"/>
      <c r="WOS24" s="177"/>
      <c r="WOT24" s="177"/>
      <c r="WOU24" s="177"/>
      <c r="WOV24" s="177"/>
      <c r="WOW24" s="177"/>
      <c r="WOX24" s="177"/>
      <c r="WOY24" s="177"/>
      <c r="WOZ24" s="177"/>
      <c r="WPA24" s="177"/>
      <c r="WPB24" s="177"/>
      <c r="WPC24" s="177"/>
      <c r="WPD24" s="177"/>
      <c r="WPE24" s="177"/>
      <c r="WPF24" s="177"/>
      <c r="WPG24" s="177"/>
      <c r="WPH24" s="177"/>
      <c r="WPI24" s="177"/>
      <c r="WPJ24" s="177"/>
      <c r="WPK24" s="177"/>
      <c r="WPL24" s="177"/>
      <c r="WPM24" s="177"/>
      <c r="WPN24" s="177"/>
      <c r="WPO24" s="177"/>
      <c r="WPP24" s="177"/>
      <c r="WPQ24" s="177"/>
      <c r="WPR24" s="177"/>
      <c r="WPS24" s="177"/>
      <c r="WPT24" s="177"/>
      <c r="WPU24" s="177"/>
      <c r="WPV24" s="177"/>
      <c r="WPW24" s="177"/>
      <c r="WPX24" s="177"/>
      <c r="WPY24" s="177"/>
      <c r="WPZ24" s="177"/>
      <c r="WQA24" s="177"/>
      <c r="WQB24" s="177"/>
      <c r="WQC24" s="177"/>
      <c r="WQD24" s="177"/>
      <c r="WQE24" s="177"/>
      <c r="WQF24" s="177"/>
      <c r="WQG24" s="177"/>
      <c r="WQH24" s="177"/>
      <c r="WQI24" s="177"/>
      <c r="WQJ24" s="177"/>
      <c r="WQK24" s="177"/>
      <c r="WQL24" s="177"/>
      <c r="WQM24" s="177"/>
      <c r="WQN24" s="177"/>
      <c r="WQO24" s="177"/>
      <c r="WQP24" s="177"/>
      <c r="WQQ24" s="177"/>
      <c r="WQR24" s="177"/>
      <c r="WQS24" s="177"/>
      <c r="WQT24" s="177"/>
      <c r="WQU24" s="177"/>
      <c r="WQV24" s="177"/>
      <c r="WQW24" s="177"/>
      <c r="WQX24" s="177"/>
      <c r="WQY24" s="177"/>
      <c r="WQZ24" s="177"/>
      <c r="WRA24" s="177"/>
      <c r="WRB24" s="177"/>
      <c r="WRC24" s="177"/>
      <c r="WRD24" s="177"/>
      <c r="WRE24" s="177"/>
      <c r="WRF24" s="177"/>
      <c r="WRG24" s="177"/>
      <c r="WRH24" s="177"/>
      <c r="WRI24" s="177"/>
      <c r="WRJ24" s="177"/>
      <c r="WRK24" s="177"/>
      <c r="WRL24" s="177"/>
      <c r="WRM24" s="177"/>
      <c r="WRN24" s="177"/>
      <c r="WRO24" s="177"/>
      <c r="WRP24" s="177"/>
      <c r="WRQ24" s="177"/>
      <c r="WRR24" s="177"/>
      <c r="WRS24" s="177"/>
      <c r="WRT24" s="177"/>
      <c r="WRU24" s="177"/>
      <c r="WRV24" s="177"/>
      <c r="WRW24" s="177"/>
      <c r="WRX24" s="177"/>
      <c r="WRY24" s="177"/>
      <c r="WRZ24" s="177"/>
      <c r="WSA24" s="177"/>
      <c r="WSB24" s="177"/>
      <c r="WSC24" s="177"/>
      <c r="WSD24" s="177"/>
      <c r="WSE24" s="177"/>
      <c r="WSF24" s="177"/>
      <c r="WSG24" s="177"/>
      <c r="WSH24" s="177"/>
      <c r="WSI24" s="177"/>
      <c r="WSJ24" s="177"/>
      <c r="WSK24" s="177"/>
      <c r="WSL24" s="177"/>
      <c r="WSM24" s="177"/>
      <c r="WSN24" s="177"/>
      <c r="WSO24" s="177"/>
      <c r="WSP24" s="177"/>
      <c r="WSQ24" s="177"/>
      <c r="WSR24" s="177"/>
      <c r="WSS24" s="177"/>
      <c r="WST24" s="177"/>
      <c r="WSU24" s="177"/>
      <c r="WSV24" s="177"/>
      <c r="WSW24" s="177"/>
      <c r="WSX24" s="177"/>
      <c r="WSY24" s="177"/>
      <c r="WSZ24" s="177"/>
      <c r="WTA24" s="177"/>
      <c r="WTB24" s="177"/>
      <c r="WTC24" s="177"/>
      <c r="WTD24" s="177"/>
      <c r="WTE24" s="177"/>
      <c r="WTF24" s="177"/>
      <c r="WTG24" s="177"/>
      <c r="WTH24" s="177"/>
      <c r="WTI24" s="177"/>
      <c r="WTJ24" s="177"/>
      <c r="WTK24" s="177"/>
      <c r="WTL24" s="177"/>
      <c r="WTM24" s="177"/>
      <c r="WTN24" s="177"/>
      <c r="WTO24" s="177"/>
      <c r="WTP24" s="177"/>
      <c r="WTQ24" s="177"/>
      <c r="WTR24" s="177"/>
      <c r="WTS24" s="177"/>
      <c r="WTT24" s="177"/>
      <c r="WTU24" s="177"/>
      <c r="WTV24" s="177"/>
      <c r="WTW24" s="177"/>
      <c r="WTX24" s="177"/>
      <c r="WTY24" s="177"/>
      <c r="WTZ24" s="177"/>
      <c r="WUA24" s="177"/>
      <c r="WUB24" s="177"/>
      <c r="WUC24" s="177"/>
      <c r="WUD24" s="177"/>
      <c r="WUE24" s="177"/>
      <c r="WUF24" s="177"/>
      <c r="WUG24" s="177"/>
      <c r="WUH24" s="177"/>
      <c r="WUI24" s="177"/>
      <c r="WUJ24" s="177"/>
      <c r="WUK24" s="177"/>
      <c r="WUL24" s="177"/>
      <c r="WUM24" s="177"/>
      <c r="WUN24" s="177"/>
      <c r="WUO24" s="177"/>
      <c r="WUP24" s="177"/>
      <c r="WUQ24" s="177"/>
      <c r="WUR24" s="177"/>
      <c r="WUS24" s="177"/>
      <c r="WUT24" s="177"/>
      <c r="WUU24" s="177"/>
      <c r="WUV24" s="177"/>
      <c r="WUW24" s="177"/>
      <c r="WUX24" s="177"/>
      <c r="WUY24" s="177"/>
      <c r="WUZ24" s="177"/>
      <c r="WVA24" s="177"/>
      <c r="WVB24" s="177"/>
      <c r="WVC24" s="177"/>
      <c r="WVD24" s="177"/>
      <c r="WVE24" s="177"/>
      <c r="WVF24" s="177"/>
      <c r="WVG24" s="177"/>
      <c r="WVH24" s="177"/>
      <c r="WVI24" s="177"/>
      <c r="WVJ24" s="177"/>
      <c r="WVK24" s="177"/>
      <c r="WVL24" s="177"/>
      <c r="WVM24" s="177"/>
      <c r="WVN24" s="177"/>
      <c r="WVO24" s="177"/>
      <c r="WVP24" s="177"/>
      <c r="WVQ24" s="177"/>
      <c r="WVR24" s="177"/>
      <c r="WVS24" s="177"/>
      <c r="WVT24" s="177"/>
      <c r="WVU24" s="177"/>
      <c r="WVV24" s="177"/>
      <c r="WVW24" s="177"/>
      <c r="WVX24" s="177"/>
      <c r="WVY24" s="177"/>
      <c r="WVZ24" s="177"/>
      <c r="WWA24" s="177"/>
      <c r="WWB24" s="177"/>
      <c r="WWC24" s="177"/>
      <c r="WWD24" s="177"/>
      <c r="WWE24" s="177"/>
      <c r="WWF24" s="177"/>
      <c r="WWG24" s="177"/>
      <c r="WWH24" s="177"/>
      <c r="WWI24" s="177"/>
      <c r="WWJ24" s="177"/>
      <c r="WWK24" s="177"/>
      <c r="WWL24" s="177"/>
      <c r="WWM24" s="177"/>
      <c r="WWN24" s="177"/>
      <c r="WWO24" s="177"/>
      <c r="WWP24" s="177"/>
      <c r="WWQ24" s="177"/>
      <c r="WWR24" s="177"/>
      <c r="WWS24" s="177"/>
      <c r="WWT24" s="177"/>
      <c r="WWU24" s="177"/>
      <c r="WWV24" s="177"/>
      <c r="WWW24" s="177"/>
      <c r="WWX24" s="177"/>
      <c r="WWY24" s="177"/>
      <c r="WWZ24" s="177"/>
      <c r="WXA24" s="177"/>
      <c r="WXB24" s="177"/>
      <c r="WXC24" s="177"/>
      <c r="WXD24" s="177"/>
      <c r="WXE24" s="177"/>
      <c r="WXF24" s="177"/>
      <c r="WXG24" s="177"/>
      <c r="WXH24" s="177"/>
      <c r="WXI24" s="177"/>
      <c r="WXJ24" s="177"/>
      <c r="WXK24" s="177"/>
      <c r="WXL24" s="177"/>
      <c r="WXM24" s="177"/>
      <c r="WXN24" s="177"/>
      <c r="WXO24" s="177"/>
      <c r="WXP24" s="177"/>
      <c r="WXQ24" s="177"/>
      <c r="WXR24" s="177"/>
      <c r="WXS24" s="177"/>
      <c r="WXT24" s="177"/>
      <c r="WXU24" s="177"/>
      <c r="WXV24" s="177"/>
      <c r="WXW24" s="177"/>
      <c r="WXX24" s="177"/>
      <c r="WXY24" s="177"/>
      <c r="WXZ24" s="177"/>
      <c r="WYA24" s="177"/>
      <c r="WYB24" s="177"/>
      <c r="WYC24" s="177"/>
      <c r="WYD24" s="177"/>
      <c r="WYE24" s="177"/>
      <c r="WYF24" s="177"/>
      <c r="WYG24" s="177"/>
      <c r="WYH24" s="177"/>
      <c r="WYI24" s="177"/>
      <c r="WYJ24" s="177"/>
      <c r="WYK24" s="177"/>
      <c r="WYL24" s="177"/>
      <c r="WYM24" s="177"/>
      <c r="WYN24" s="177"/>
      <c r="WYO24" s="177"/>
      <c r="WYP24" s="177"/>
      <c r="WYQ24" s="177"/>
      <c r="WYR24" s="177"/>
      <c r="WYS24" s="177"/>
      <c r="WYT24" s="177"/>
      <c r="WYU24" s="177"/>
      <c r="WYV24" s="177"/>
      <c r="WYW24" s="177"/>
      <c r="WYX24" s="177"/>
      <c r="WYY24" s="177"/>
      <c r="WYZ24" s="177"/>
      <c r="WZA24" s="177"/>
      <c r="WZB24" s="177"/>
      <c r="WZC24" s="177"/>
      <c r="WZD24" s="177"/>
      <c r="WZE24" s="177"/>
      <c r="WZF24" s="177"/>
      <c r="WZG24" s="177"/>
      <c r="WZH24" s="177"/>
      <c r="WZI24" s="177"/>
      <c r="WZJ24" s="177"/>
      <c r="WZK24" s="177"/>
      <c r="WZL24" s="177"/>
      <c r="WZM24" s="177"/>
      <c r="WZN24" s="177"/>
      <c r="WZO24" s="177"/>
      <c r="WZP24" s="177"/>
      <c r="WZQ24" s="177"/>
      <c r="WZR24" s="177"/>
      <c r="WZS24" s="177"/>
      <c r="WZT24" s="177"/>
      <c r="WZU24" s="177"/>
      <c r="WZV24" s="177"/>
      <c r="WZW24" s="177"/>
      <c r="WZX24" s="177"/>
      <c r="WZY24" s="177"/>
      <c r="WZZ24" s="177"/>
      <c r="XAA24" s="177"/>
      <c r="XAB24" s="177"/>
      <c r="XAC24" s="177"/>
      <c r="XAD24" s="177"/>
      <c r="XAE24" s="177"/>
      <c r="XAF24" s="177"/>
      <c r="XAG24" s="177"/>
      <c r="XAH24" s="177"/>
      <c r="XAI24" s="177"/>
      <c r="XAJ24" s="177"/>
      <c r="XAK24" s="177"/>
      <c r="XAL24" s="177"/>
      <c r="XAM24" s="177"/>
      <c r="XAN24" s="177"/>
      <c r="XAO24" s="177"/>
      <c r="XAP24" s="177"/>
      <c r="XAQ24" s="177"/>
      <c r="XAR24" s="177"/>
      <c r="XAS24" s="177"/>
      <c r="XAT24" s="177"/>
      <c r="XAU24" s="177"/>
      <c r="XAV24" s="177"/>
      <c r="XAW24" s="177"/>
      <c r="XAX24" s="177"/>
      <c r="XAY24" s="177"/>
      <c r="XAZ24" s="177"/>
      <c r="XBA24" s="177"/>
      <c r="XBB24" s="177"/>
      <c r="XBC24" s="177"/>
      <c r="XBD24" s="177"/>
      <c r="XBE24" s="177"/>
      <c r="XBF24" s="177"/>
      <c r="XBG24" s="177"/>
      <c r="XBH24" s="177"/>
      <c r="XBI24" s="177"/>
      <c r="XBJ24" s="177"/>
      <c r="XBK24" s="177"/>
      <c r="XBL24" s="177"/>
      <c r="XBM24" s="177"/>
      <c r="XBN24" s="177"/>
      <c r="XBO24" s="177"/>
      <c r="XBP24" s="177"/>
      <c r="XBQ24" s="177"/>
      <c r="XBR24" s="177"/>
      <c r="XBS24" s="177"/>
      <c r="XBT24" s="177"/>
      <c r="XBU24" s="177"/>
      <c r="XBV24" s="177"/>
      <c r="XBW24" s="177"/>
      <c r="XBX24" s="177"/>
      <c r="XBY24" s="177"/>
      <c r="XBZ24" s="177"/>
      <c r="XCA24" s="177"/>
      <c r="XCB24" s="177"/>
      <c r="XCC24" s="177"/>
      <c r="XCD24" s="177"/>
      <c r="XCE24" s="177"/>
      <c r="XCF24" s="177"/>
      <c r="XCG24" s="177"/>
      <c r="XCH24" s="177"/>
      <c r="XCI24" s="177"/>
      <c r="XCJ24" s="177"/>
      <c r="XCK24" s="177"/>
      <c r="XCL24" s="177"/>
      <c r="XCM24" s="177"/>
      <c r="XCN24" s="177"/>
      <c r="XCO24" s="177"/>
      <c r="XCP24" s="177"/>
      <c r="XCQ24" s="177"/>
      <c r="XCR24" s="177"/>
      <c r="XCS24" s="177"/>
      <c r="XCT24" s="177"/>
      <c r="XCU24" s="177"/>
      <c r="XCV24" s="177"/>
      <c r="XCW24" s="177"/>
      <c r="XCX24" s="177"/>
      <c r="XCY24" s="177"/>
      <c r="XCZ24" s="177"/>
      <c r="XDA24" s="177"/>
      <c r="XDB24" s="177"/>
      <c r="XDC24" s="177"/>
      <c r="XDD24" s="177"/>
      <c r="XDE24" s="177"/>
      <c r="XDF24" s="177"/>
      <c r="XDG24" s="177"/>
      <c r="XDH24" s="177"/>
      <c r="XDI24" s="177"/>
      <c r="XDJ24" s="177"/>
      <c r="XDK24" s="177"/>
      <c r="XDL24" s="177"/>
      <c r="XDM24" s="177"/>
      <c r="XDN24" s="177"/>
      <c r="XDO24" s="177"/>
      <c r="XDP24" s="177"/>
      <c r="XDQ24" s="177"/>
      <c r="XDR24" s="177"/>
      <c r="XDS24" s="177"/>
      <c r="XDT24" s="177"/>
      <c r="XDU24" s="177"/>
      <c r="XDV24" s="177"/>
      <c r="XDW24" s="177"/>
      <c r="XDX24" s="177"/>
      <c r="XDY24" s="177"/>
      <c r="XDZ24" s="177"/>
      <c r="XEA24" s="177"/>
      <c r="XEB24" s="177"/>
      <c r="XEC24" s="177"/>
      <c r="XED24" s="177"/>
      <c r="XEE24" s="177"/>
      <c r="XEF24" s="177"/>
      <c r="XEG24" s="177"/>
      <c r="XEH24" s="177"/>
      <c r="XEI24" s="177"/>
      <c r="XEJ24" s="177"/>
      <c r="XEK24" s="177"/>
      <c r="XEL24" s="177"/>
      <c r="XEM24" s="177"/>
      <c r="XEN24" s="177"/>
      <c r="XEO24" s="177"/>
      <c r="XEP24" s="177"/>
      <c r="XEQ24" s="177"/>
      <c r="XER24" s="177"/>
      <c r="XES24" s="177"/>
      <c r="XET24" s="177"/>
      <c r="XEU24" s="177"/>
      <c r="XEV24" s="177"/>
      <c r="XEW24" s="177"/>
      <c r="XEX24" s="177"/>
      <c r="XEY24" s="177"/>
      <c r="XEZ24" s="177"/>
      <c r="XFA24" s="177"/>
    </row>
    <row r="25" s="10" customFormat="1" customHeight="1" spans="1:16381">
      <c r="A25" s="739"/>
      <c r="B25" s="740"/>
      <c r="C25" s="740"/>
      <c r="D25" s="740"/>
      <c r="E25" s="740"/>
      <c r="F25" s="740"/>
      <c r="G25" s="740"/>
      <c r="H25" s="741"/>
      <c r="I25" s="741"/>
      <c r="J25" s="740"/>
      <c r="K25" s="741" t="s">
        <v>135</v>
      </c>
      <c r="L25" s="766"/>
      <c r="M25" s="766"/>
      <c r="N25" s="764"/>
      <c r="O25" s="765"/>
      <c r="P25" s="246"/>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c r="CY25" s="177"/>
      <c r="CZ25" s="177"/>
      <c r="DA25" s="177"/>
      <c r="DB25" s="177"/>
      <c r="DC25" s="177"/>
      <c r="DD25" s="177"/>
      <c r="DE25" s="177"/>
      <c r="DF25" s="177"/>
      <c r="DG25" s="177"/>
      <c r="DH25" s="177"/>
      <c r="DI25" s="177"/>
      <c r="DJ25" s="177"/>
      <c r="DK25" s="177"/>
      <c r="DL25" s="177"/>
      <c r="DM25" s="177"/>
      <c r="DN25" s="177"/>
      <c r="DO25" s="177"/>
      <c r="DP25" s="177"/>
      <c r="DQ25" s="177"/>
      <c r="DR25" s="177"/>
      <c r="DS25" s="177"/>
      <c r="DT25" s="177"/>
      <c r="DU25" s="177"/>
      <c r="DV25" s="177"/>
      <c r="DW25" s="177"/>
      <c r="DX25" s="177"/>
      <c r="DY25" s="177"/>
      <c r="DZ25" s="177"/>
      <c r="EA25" s="177"/>
      <c r="EB25" s="177"/>
      <c r="EC25" s="177"/>
      <c r="ED25" s="177"/>
      <c r="EE25" s="177"/>
      <c r="EF25" s="177"/>
      <c r="EG25" s="177"/>
      <c r="EH25" s="177"/>
      <c r="EI25" s="177"/>
      <c r="EJ25" s="177"/>
      <c r="EK25" s="177"/>
      <c r="EL25" s="177"/>
      <c r="EM25" s="177"/>
      <c r="EN25" s="177"/>
      <c r="EO25" s="177"/>
      <c r="EP25" s="177"/>
      <c r="EQ25" s="177"/>
      <c r="ER25" s="177"/>
      <c r="ES25" s="177"/>
      <c r="ET25" s="177"/>
      <c r="EU25" s="177"/>
      <c r="EV25" s="177"/>
      <c r="EW25" s="177"/>
      <c r="EX25" s="177"/>
      <c r="EY25" s="177"/>
      <c r="EZ25" s="177"/>
      <c r="FA25" s="177"/>
      <c r="FB25" s="177"/>
      <c r="FC25" s="177"/>
      <c r="FD25" s="177"/>
      <c r="FE25" s="177"/>
      <c r="FF25" s="177"/>
      <c r="FG25" s="177"/>
      <c r="FH25" s="177"/>
      <c r="FI25" s="177"/>
      <c r="FJ25" s="177"/>
      <c r="FK25" s="177"/>
      <c r="FL25" s="177"/>
      <c r="FM25" s="177"/>
      <c r="FN25" s="177"/>
      <c r="FO25" s="177"/>
      <c r="FP25" s="177"/>
      <c r="FQ25" s="177"/>
      <c r="FR25" s="177"/>
      <c r="FS25" s="177"/>
      <c r="FT25" s="177"/>
      <c r="FU25" s="177"/>
      <c r="FV25" s="177"/>
      <c r="FW25" s="177"/>
      <c r="FX25" s="177"/>
      <c r="FY25" s="177"/>
      <c r="FZ25" s="177"/>
      <c r="GA25" s="177"/>
      <c r="GB25" s="177"/>
      <c r="GC25" s="177"/>
      <c r="GD25" s="177"/>
      <c r="GE25" s="177"/>
      <c r="GF25" s="177"/>
      <c r="GG25" s="177"/>
      <c r="GH25" s="177"/>
      <c r="GI25" s="177"/>
      <c r="GJ25" s="177"/>
      <c r="GK25" s="177"/>
      <c r="GL25" s="177"/>
      <c r="GM25" s="177"/>
      <c r="GN25" s="177"/>
      <c r="GO25" s="177"/>
      <c r="GP25" s="177"/>
      <c r="GQ25" s="177"/>
      <c r="GR25" s="177"/>
      <c r="GS25" s="177"/>
      <c r="GT25" s="177"/>
      <c r="GU25" s="177"/>
      <c r="GV25" s="177"/>
      <c r="GW25" s="177"/>
      <c r="GX25" s="177"/>
      <c r="GY25" s="177"/>
      <c r="GZ25" s="177"/>
      <c r="HA25" s="177"/>
      <c r="HB25" s="177"/>
      <c r="HC25" s="177"/>
      <c r="HD25" s="177"/>
      <c r="HE25" s="177"/>
      <c r="HF25" s="177"/>
      <c r="HG25" s="177"/>
      <c r="HH25" s="177"/>
      <c r="HI25" s="177"/>
      <c r="HJ25" s="177"/>
      <c r="HK25" s="177"/>
      <c r="HL25" s="177"/>
      <c r="HM25" s="177"/>
      <c r="HN25" s="177"/>
      <c r="HO25" s="177"/>
      <c r="HP25" s="177"/>
      <c r="HQ25" s="177"/>
      <c r="HR25" s="177"/>
      <c r="HS25" s="177"/>
      <c r="HT25" s="177"/>
      <c r="HU25" s="177"/>
      <c r="HV25" s="177"/>
      <c r="HW25" s="177"/>
      <c r="HX25" s="177"/>
      <c r="HY25" s="177"/>
      <c r="HZ25" s="177"/>
      <c r="IA25" s="177"/>
      <c r="IB25" s="177"/>
      <c r="IC25" s="177"/>
      <c r="ID25" s="177"/>
      <c r="IE25" s="177"/>
      <c r="IF25" s="177"/>
      <c r="IG25" s="177"/>
      <c r="IH25" s="177"/>
      <c r="II25" s="177"/>
      <c r="IJ25" s="177"/>
      <c r="IK25" s="177"/>
      <c r="IL25" s="177"/>
      <c r="IM25" s="177"/>
      <c r="IN25" s="177"/>
      <c r="IO25" s="177"/>
      <c r="IP25" s="177"/>
      <c r="IQ25" s="177"/>
      <c r="IR25" s="177"/>
      <c r="IS25" s="177"/>
      <c r="IT25" s="177"/>
      <c r="IU25" s="177"/>
      <c r="IV25" s="177"/>
      <c r="IW25" s="177"/>
      <c r="IX25" s="177"/>
      <c r="IY25" s="177"/>
      <c r="IZ25" s="177"/>
      <c r="JA25" s="177"/>
      <c r="JB25" s="177"/>
      <c r="JC25" s="177"/>
      <c r="JD25" s="177"/>
      <c r="JE25" s="177"/>
      <c r="JF25" s="177"/>
      <c r="JG25" s="177"/>
      <c r="JH25" s="177"/>
      <c r="JI25" s="177"/>
      <c r="JJ25" s="177"/>
      <c r="JK25" s="177"/>
      <c r="JL25" s="177"/>
      <c r="JM25" s="177"/>
      <c r="JN25" s="177"/>
      <c r="JO25" s="177"/>
      <c r="JP25" s="177"/>
      <c r="JQ25" s="177"/>
      <c r="JR25" s="177"/>
      <c r="JS25" s="177"/>
      <c r="JT25" s="177"/>
      <c r="JU25" s="177"/>
      <c r="JV25" s="177"/>
      <c r="JW25" s="177"/>
      <c r="JX25" s="177"/>
      <c r="JY25" s="177"/>
      <c r="JZ25" s="177"/>
      <c r="KA25" s="177"/>
      <c r="KB25" s="177"/>
      <c r="KC25" s="177"/>
      <c r="KD25" s="177"/>
      <c r="KE25" s="177"/>
      <c r="KF25" s="177"/>
      <c r="KG25" s="177"/>
      <c r="KH25" s="177"/>
      <c r="KI25" s="177"/>
      <c r="KJ25" s="177"/>
      <c r="KK25" s="177"/>
      <c r="KL25" s="177"/>
      <c r="KM25" s="177"/>
      <c r="KN25" s="177"/>
      <c r="KO25" s="177"/>
      <c r="KP25" s="177"/>
      <c r="KQ25" s="177"/>
      <c r="KR25" s="177"/>
      <c r="KS25" s="177"/>
      <c r="KT25" s="177"/>
      <c r="KU25" s="177"/>
      <c r="KV25" s="177"/>
      <c r="KW25" s="177"/>
      <c r="KX25" s="177"/>
      <c r="KY25" s="177"/>
      <c r="KZ25" s="177"/>
      <c r="LA25" s="177"/>
      <c r="LB25" s="177"/>
      <c r="LC25" s="177"/>
      <c r="LD25" s="177"/>
      <c r="LE25" s="177"/>
      <c r="LF25" s="177"/>
      <c r="LG25" s="177"/>
      <c r="LH25" s="177"/>
      <c r="LI25" s="177"/>
      <c r="LJ25" s="177"/>
      <c r="LK25" s="177"/>
      <c r="LL25" s="177"/>
      <c r="LM25" s="177"/>
      <c r="LN25" s="177"/>
      <c r="LO25" s="177"/>
      <c r="LP25" s="177"/>
      <c r="LQ25" s="177"/>
      <c r="LR25" s="177"/>
      <c r="LS25" s="177"/>
      <c r="LT25" s="177"/>
      <c r="LU25" s="177"/>
      <c r="LV25" s="177"/>
      <c r="LW25" s="177"/>
      <c r="LX25" s="177"/>
      <c r="LY25" s="177"/>
      <c r="LZ25" s="177"/>
      <c r="MA25" s="177"/>
      <c r="MB25" s="177"/>
      <c r="MC25" s="177"/>
      <c r="MD25" s="177"/>
      <c r="ME25" s="177"/>
      <c r="MF25" s="177"/>
      <c r="MG25" s="177"/>
      <c r="MH25" s="177"/>
      <c r="MI25" s="177"/>
      <c r="MJ25" s="177"/>
      <c r="MK25" s="177"/>
      <c r="ML25" s="177"/>
      <c r="MM25" s="177"/>
      <c r="MN25" s="177"/>
      <c r="MO25" s="177"/>
      <c r="MP25" s="177"/>
      <c r="MQ25" s="177"/>
      <c r="MR25" s="177"/>
      <c r="MS25" s="177"/>
      <c r="MT25" s="177"/>
      <c r="MU25" s="177"/>
      <c r="MV25" s="177"/>
      <c r="MW25" s="177"/>
      <c r="MX25" s="177"/>
      <c r="MY25" s="177"/>
      <c r="MZ25" s="177"/>
      <c r="NA25" s="177"/>
      <c r="NB25" s="177"/>
      <c r="NC25" s="177"/>
      <c r="ND25" s="177"/>
      <c r="NE25" s="177"/>
      <c r="NF25" s="177"/>
      <c r="NG25" s="177"/>
      <c r="NH25" s="177"/>
      <c r="NI25" s="177"/>
      <c r="NJ25" s="177"/>
      <c r="NK25" s="177"/>
      <c r="NL25" s="177"/>
      <c r="NM25" s="177"/>
      <c r="NN25" s="177"/>
      <c r="NO25" s="177"/>
      <c r="NP25" s="177"/>
      <c r="NQ25" s="177"/>
      <c r="NR25" s="177"/>
      <c r="NS25" s="177"/>
      <c r="NT25" s="177"/>
      <c r="NU25" s="177"/>
      <c r="NV25" s="177"/>
      <c r="NW25" s="177"/>
      <c r="NX25" s="177"/>
      <c r="NY25" s="177"/>
      <c r="NZ25" s="177"/>
      <c r="OA25" s="177"/>
      <c r="OB25" s="177"/>
      <c r="OC25" s="177"/>
      <c r="OD25" s="177"/>
      <c r="OE25" s="177"/>
      <c r="OF25" s="177"/>
      <c r="OG25" s="177"/>
      <c r="OH25" s="177"/>
      <c r="OI25" s="177"/>
      <c r="OJ25" s="177"/>
      <c r="OK25" s="177"/>
      <c r="OL25" s="177"/>
      <c r="OM25" s="177"/>
      <c r="ON25" s="177"/>
      <c r="OO25" s="177"/>
      <c r="OP25" s="177"/>
      <c r="OQ25" s="177"/>
      <c r="OR25" s="177"/>
      <c r="OS25" s="177"/>
      <c r="OT25" s="177"/>
      <c r="OU25" s="177"/>
      <c r="OV25" s="177"/>
      <c r="OW25" s="177"/>
      <c r="OX25" s="177"/>
      <c r="OY25" s="177"/>
      <c r="OZ25" s="177"/>
      <c r="PA25" s="177"/>
      <c r="PB25" s="177"/>
      <c r="PC25" s="177"/>
      <c r="PD25" s="177"/>
      <c r="PE25" s="177"/>
      <c r="PF25" s="177"/>
      <c r="PG25" s="177"/>
      <c r="PH25" s="177"/>
      <c r="PI25" s="177"/>
      <c r="PJ25" s="177"/>
      <c r="PK25" s="177"/>
      <c r="PL25" s="177"/>
      <c r="PM25" s="177"/>
      <c r="PN25" s="177"/>
      <c r="PO25" s="177"/>
      <c r="PP25" s="177"/>
      <c r="PQ25" s="177"/>
      <c r="PR25" s="177"/>
      <c r="PS25" s="177"/>
      <c r="PT25" s="177"/>
      <c r="PU25" s="177"/>
      <c r="PV25" s="177"/>
      <c r="PW25" s="177"/>
      <c r="PX25" s="177"/>
      <c r="PY25" s="177"/>
      <c r="PZ25" s="177"/>
      <c r="QA25" s="177"/>
      <c r="QB25" s="177"/>
      <c r="QC25" s="177"/>
      <c r="QD25" s="177"/>
      <c r="QE25" s="177"/>
      <c r="QF25" s="177"/>
      <c r="QG25" s="177"/>
      <c r="QH25" s="177"/>
      <c r="QI25" s="177"/>
      <c r="QJ25" s="177"/>
      <c r="QK25" s="177"/>
      <c r="QL25" s="177"/>
      <c r="QM25" s="177"/>
      <c r="QN25" s="177"/>
      <c r="QO25" s="177"/>
      <c r="QP25" s="177"/>
      <c r="QQ25" s="177"/>
      <c r="QR25" s="177"/>
      <c r="QS25" s="177"/>
      <c r="QT25" s="177"/>
      <c r="QU25" s="177"/>
      <c r="QV25" s="177"/>
      <c r="QW25" s="177"/>
      <c r="QX25" s="177"/>
      <c r="QY25" s="177"/>
      <c r="QZ25" s="177"/>
      <c r="RA25" s="177"/>
      <c r="RB25" s="177"/>
      <c r="RC25" s="177"/>
      <c r="RD25" s="177"/>
      <c r="RE25" s="177"/>
      <c r="RF25" s="177"/>
      <c r="RG25" s="177"/>
      <c r="RH25" s="177"/>
      <c r="RI25" s="177"/>
      <c r="RJ25" s="177"/>
      <c r="RK25" s="177"/>
      <c r="RL25" s="177"/>
      <c r="RM25" s="177"/>
      <c r="RN25" s="177"/>
      <c r="RO25" s="177"/>
      <c r="RP25" s="177"/>
      <c r="RQ25" s="177"/>
      <c r="RR25" s="177"/>
      <c r="RS25" s="177"/>
      <c r="RT25" s="177"/>
      <c r="RU25" s="177"/>
      <c r="RV25" s="177"/>
      <c r="RW25" s="177"/>
      <c r="RX25" s="177"/>
      <c r="RY25" s="177"/>
      <c r="RZ25" s="177"/>
      <c r="SA25" s="177"/>
      <c r="SB25" s="177"/>
      <c r="SC25" s="177"/>
      <c r="SD25" s="177"/>
      <c r="SE25" s="177"/>
      <c r="SF25" s="177"/>
      <c r="SG25" s="177"/>
      <c r="SH25" s="177"/>
      <c r="SI25" s="177"/>
      <c r="SJ25" s="177"/>
      <c r="SK25" s="177"/>
      <c r="SL25" s="177"/>
      <c r="SM25" s="177"/>
      <c r="SN25" s="177"/>
      <c r="SO25" s="177"/>
      <c r="SP25" s="177"/>
      <c r="SQ25" s="177"/>
      <c r="SR25" s="177"/>
      <c r="SS25" s="177"/>
      <c r="ST25" s="177"/>
      <c r="SU25" s="177"/>
      <c r="SV25" s="177"/>
      <c r="SW25" s="177"/>
      <c r="SX25" s="177"/>
      <c r="SY25" s="177"/>
      <c r="SZ25" s="177"/>
      <c r="TA25" s="177"/>
      <c r="TB25" s="177"/>
      <c r="TC25" s="177"/>
      <c r="TD25" s="177"/>
      <c r="TE25" s="177"/>
      <c r="TF25" s="177"/>
      <c r="TG25" s="177"/>
      <c r="TH25" s="177"/>
      <c r="TI25" s="177"/>
      <c r="TJ25" s="177"/>
      <c r="TK25" s="177"/>
      <c r="TL25" s="177"/>
      <c r="TM25" s="177"/>
      <c r="TN25" s="177"/>
      <c r="TO25" s="177"/>
      <c r="TP25" s="177"/>
      <c r="TQ25" s="177"/>
      <c r="TR25" s="177"/>
      <c r="TS25" s="177"/>
      <c r="TT25" s="177"/>
      <c r="TU25" s="177"/>
      <c r="TV25" s="177"/>
      <c r="TW25" s="177"/>
      <c r="TX25" s="177"/>
      <c r="TY25" s="177"/>
      <c r="TZ25" s="177"/>
      <c r="UA25" s="177"/>
      <c r="UB25" s="177"/>
      <c r="UC25" s="177"/>
      <c r="UD25" s="177"/>
      <c r="UE25" s="177"/>
      <c r="UF25" s="177"/>
      <c r="UG25" s="177"/>
      <c r="UH25" s="177"/>
      <c r="UI25" s="177"/>
      <c r="UJ25" s="177"/>
      <c r="UK25" s="177"/>
      <c r="UL25" s="177"/>
      <c r="UM25" s="177"/>
      <c r="UN25" s="177"/>
      <c r="UO25" s="177"/>
      <c r="UP25" s="177"/>
      <c r="UQ25" s="177"/>
      <c r="UR25" s="177"/>
      <c r="US25" s="177"/>
      <c r="UT25" s="177"/>
      <c r="UU25" s="177"/>
      <c r="UV25" s="177"/>
      <c r="UW25" s="177"/>
      <c r="UX25" s="177"/>
      <c r="UY25" s="177"/>
      <c r="UZ25" s="177"/>
      <c r="VA25" s="177"/>
      <c r="VB25" s="177"/>
      <c r="VC25" s="177"/>
      <c r="VD25" s="177"/>
      <c r="VE25" s="177"/>
      <c r="VF25" s="177"/>
      <c r="VG25" s="177"/>
      <c r="VH25" s="177"/>
      <c r="VI25" s="177"/>
      <c r="VJ25" s="177"/>
      <c r="VK25" s="177"/>
      <c r="VL25" s="177"/>
      <c r="VM25" s="177"/>
      <c r="VN25" s="177"/>
      <c r="VO25" s="177"/>
      <c r="VP25" s="177"/>
      <c r="VQ25" s="177"/>
      <c r="VR25" s="177"/>
      <c r="VS25" s="177"/>
      <c r="VT25" s="177"/>
      <c r="VU25" s="177"/>
      <c r="VV25" s="177"/>
      <c r="VW25" s="177"/>
      <c r="VX25" s="177"/>
      <c r="VY25" s="177"/>
      <c r="VZ25" s="177"/>
      <c r="WA25" s="177"/>
      <c r="WB25" s="177"/>
      <c r="WC25" s="177"/>
      <c r="WD25" s="177"/>
      <c r="WE25" s="177"/>
      <c r="WF25" s="177"/>
      <c r="WG25" s="177"/>
      <c r="WH25" s="177"/>
      <c r="WI25" s="177"/>
      <c r="WJ25" s="177"/>
      <c r="WK25" s="177"/>
      <c r="WL25" s="177"/>
      <c r="WM25" s="177"/>
      <c r="WN25" s="177"/>
      <c r="WO25" s="177"/>
      <c r="WP25" s="177"/>
      <c r="WQ25" s="177"/>
      <c r="WR25" s="177"/>
      <c r="WS25" s="177"/>
      <c r="WT25" s="177"/>
      <c r="WU25" s="177"/>
      <c r="WV25" s="177"/>
      <c r="WW25" s="177"/>
      <c r="WX25" s="177"/>
      <c r="WY25" s="177"/>
      <c r="WZ25" s="177"/>
      <c r="XA25" s="177"/>
      <c r="XB25" s="177"/>
      <c r="XC25" s="177"/>
      <c r="XD25" s="177"/>
      <c r="XE25" s="177"/>
      <c r="XF25" s="177"/>
      <c r="XG25" s="177"/>
      <c r="XH25" s="177"/>
      <c r="XI25" s="177"/>
      <c r="XJ25" s="177"/>
      <c r="XK25" s="177"/>
      <c r="XL25" s="177"/>
      <c r="XM25" s="177"/>
      <c r="XN25" s="177"/>
      <c r="XO25" s="177"/>
      <c r="XP25" s="177"/>
      <c r="XQ25" s="177"/>
      <c r="XR25" s="177"/>
      <c r="XS25" s="177"/>
      <c r="XT25" s="177"/>
      <c r="XU25" s="177"/>
      <c r="XV25" s="177"/>
      <c r="XW25" s="177"/>
      <c r="XX25" s="177"/>
      <c r="XY25" s="177"/>
      <c r="XZ25" s="177"/>
      <c r="YA25" s="177"/>
      <c r="YB25" s="177"/>
      <c r="YC25" s="177"/>
      <c r="YD25" s="177"/>
      <c r="YE25" s="177"/>
      <c r="YF25" s="177"/>
      <c r="YG25" s="177"/>
      <c r="YH25" s="177"/>
      <c r="YI25" s="177"/>
      <c r="YJ25" s="177"/>
      <c r="YK25" s="177"/>
      <c r="YL25" s="177"/>
      <c r="YM25" s="177"/>
      <c r="YN25" s="177"/>
      <c r="YO25" s="177"/>
      <c r="YP25" s="177"/>
      <c r="YQ25" s="177"/>
      <c r="YR25" s="177"/>
      <c r="YS25" s="177"/>
      <c r="YT25" s="177"/>
      <c r="YU25" s="177"/>
      <c r="YV25" s="177"/>
      <c r="YW25" s="177"/>
      <c r="YX25" s="177"/>
      <c r="YY25" s="177"/>
      <c r="YZ25" s="177"/>
      <c r="ZA25" s="177"/>
      <c r="ZB25" s="177"/>
      <c r="ZC25" s="177"/>
      <c r="ZD25" s="177"/>
      <c r="ZE25" s="177"/>
      <c r="ZF25" s="177"/>
      <c r="ZG25" s="177"/>
      <c r="ZH25" s="177"/>
      <c r="ZI25" s="177"/>
      <c r="ZJ25" s="177"/>
      <c r="ZK25" s="177"/>
      <c r="ZL25" s="177"/>
      <c r="ZM25" s="177"/>
      <c r="ZN25" s="177"/>
      <c r="ZO25" s="177"/>
      <c r="ZP25" s="177"/>
      <c r="ZQ25" s="177"/>
      <c r="ZR25" s="177"/>
      <c r="ZS25" s="177"/>
      <c r="ZT25" s="177"/>
      <c r="ZU25" s="177"/>
      <c r="ZV25" s="177"/>
      <c r="ZW25" s="177"/>
      <c r="ZX25" s="177"/>
      <c r="ZY25" s="177"/>
      <c r="ZZ25" s="177"/>
      <c r="AAA25" s="177"/>
      <c r="AAB25" s="177"/>
      <c r="AAC25" s="177"/>
      <c r="AAD25" s="177"/>
      <c r="AAE25" s="177"/>
      <c r="AAF25" s="177"/>
      <c r="AAG25" s="177"/>
      <c r="AAH25" s="177"/>
      <c r="AAI25" s="177"/>
      <c r="AAJ25" s="177"/>
      <c r="AAK25" s="177"/>
      <c r="AAL25" s="177"/>
      <c r="AAM25" s="177"/>
      <c r="AAN25" s="177"/>
      <c r="AAO25" s="177"/>
      <c r="AAP25" s="177"/>
      <c r="AAQ25" s="177"/>
      <c r="AAR25" s="177"/>
      <c r="AAS25" s="177"/>
      <c r="AAT25" s="177"/>
      <c r="AAU25" s="177"/>
      <c r="AAV25" s="177"/>
      <c r="AAW25" s="177"/>
      <c r="AAX25" s="177"/>
      <c r="AAY25" s="177"/>
      <c r="AAZ25" s="177"/>
      <c r="ABA25" s="177"/>
      <c r="ABB25" s="177"/>
      <c r="ABC25" s="177"/>
      <c r="ABD25" s="177"/>
      <c r="ABE25" s="177"/>
      <c r="ABF25" s="177"/>
      <c r="ABG25" s="177"/>
      <c r="ABH25" s="177"/>
      <c r="ABI25" s="177"/>
      <c r="ABJ25" s="177"/>
      <c r="ABK25" s="177"/>
      <c r="ABL25" s="177"/>
      <c r="ABM25" s="177"/>
      <c r="ABN25" s="177"/>
      <c r="ABO25" s="177"/>
      <c r="ABP25" s="177"/>
      <c r="ABQ25" s="177"/>
      <c r="ABR25" s="177"/>
      <c r="ABS25" s="177"/>
      <c r="ABT25" s="177"/>
      <c r="ABU25" s="177"/>
      <c r="ABV25" s="177"/>
      <c r="ABW25" s="177"/>
      <c r="ABX25" s="177"/>
      <c r="ABY25" s="177"/>
      <c r="ABZ25" s="177"/>
      <c r="ACA25" s="177"/>
      <c r="ACB25" s="177"/>
      <c r="ACC25" s="177"/>
      <c r="ACD25" s="177"/>
      <c r="ACE25" s="177"/>
      <c r="ACF25" s="177"/>
      <c r="ACG25" s="177"/>
      <c r="ACH25" s="177"/>
      <c r="ACI25" s="177"/>
      <c r="ACJ25" s="177"/>
      <c r="ACK25" s="177"/>
      <c r="ACL25" s="177"/>
      <c r="ACM25" s="177"/>
      <c r="ACN25" s="177"/>
      <c r="ACO25" s="177"/>
      <c r="ACP25" s="177"/>
      <c r="ACQ25" s="177"/>
      <c r="ACR25" s="177"/>
      <c r="ACS25" s="177"/>
      <c r="ACT25" s="177"/>
      <c r="ACU25" s="177"/>
      <c r="ACV25" s="177"/>
      <c r="ACW25" s="177"/>
      <c r="ACX25" s="177"/>
      <c r="ACY25" s="177"/>
      <c r="ACZ25" s="177"/>
      <c r="ADA25" s="177"/>
      <c r="ADB25" s="177"/>
      <c r="ADC25" s="177"/>
      <c r="ADD25" s="177"/>
      <c r="ADE25" s="177"/>
      <c r="ADF25" s="177"/>
      <c r="ADG25" s="177"/>
      <c r="ADH25" s="177"/>
      <c r="ADI25" s="177"/>
      <c r="ADJ25" s="177"/>
      <c r="ADK25" s="177"/>
      <c r="ADL25" s="177"/>
      <c r="ADM25" s="177"/>
      <c r="ADN25" s="177"/>
      <c r="ADO25" s="177"/>
      <c r="ADP25" s="177"/>
      <c r="ADQ25" s="177"/>
      <c r="ADR25" s="177"/>
      <c r="ADS25" s="177"/>
      <c r="ADT25" s="177"/>
      <c r="ADU25" s="177"/>
      <c r="ADV25" s="177"/>
      <c r="ADW25" s="177"/>
      <c r="ADX25" s="177"/>
      <c r="ADY25" s="177"/>
      <c r="ADZ25" s="177"/>
      <c r="AEA25" s="177"/>
      <c r="AEB25" s="177"/>
      <c r="AEC25" s="177"/>
      <c r="AED25" s="177"/>
      <c r="AEE25" s="177"/>
      <c r="AEF25" s="177"/>
      <c r="AEG25" s="177"/>
      <c r="AEH25" s="177"/>
      <c r="AEI25" s="177"/>
      <c r="AEJ25" s="177"/>
      <c r="AEK25" s="177"/>
      <c r="AEL25" s="177"/>
      <c r="AEM25" s="177"/>
      <c r="AEN25" s="177"/>
      <c r="AEO25" s="177"/>
      <c r="AEP25" s="177"/>
      <c r="AEQ25" s="177"/>
      <c r="AER25" s="177"/>
      <c r="AES25" s="177"/>
      <c r="AET25" s="177"/>
      <c r="AEU25" s="177"/>
      <c r="AEV25" s="177"/>
      <c r="AEW25" s="177"/>
      <c r="AEX25" s="177"/>
      <c r="AEY25" s="177"/>
      <c r="AEZ25" s="177"/>
      <c r="AFA25" s="177"/>
      <c r="AFB25" s="177"/>
      <c r="AFC25" s="177"/>
      <c r="AFD25" s="177"/>
      <c r="AFE25" s="177"/>
      <c r="AFF25" s="177"/>
      <c r="AFG25" s="177"/>
      <c r="AFH25" s="177"/>
      <c r="AFI25" s="177"/>
      <c r="AFJ25" s="177"/>
      <c r="AFK25" s="177"/>
      <c r="AFL25" s="177"/>
      <c r="AFM25" s="177"/>
      <c r="AFN25" s="177"/>
      <c r="AFO25" s="177"/>
      <c r="AFP25" s="177"/>
      <c r="AFQ25" s="177"/>
      <c r="AFR25" s="177"/>
      <c r="AFS25" s="177"/>
      <c r="AFT25" s="177"/>
      <c r="AFU25" s="177"/>
      <c r="AFV25" s="177"/>
      <c r="AFW25" s="177"/>
      <c r="AFX25" s="177"/>
      <c r="AFY25" s="177"/>
      <c r="AFZ25" s="177"/>
      <c r="AGA25" s="177"/>
      <c r="AGB25" s="177"/>
      <c r="AGC25" s="177"/>
      <c r="AGD25" s="177"/>
      <c r="AGE25" s="177"/>
      <c r="AGF25" s="177"/>
      <c r="AGG25" s="177"/>
      <c r="AGH25" s="177"/>
      <c r="AGI25" s="177"/>
      <c r="AGJ25" s="177"/>
      <c r="AGK25" s="177"/>
      <c r="AGL25" s="177"/>
      <c r="AGM25" s="177"/>
      <c r="AGN25" s="177"/>
      <c r="AGO25" s="177"/>
      <c r="AGP25" s="177"/>
      <c r="AGQ25" s="177"/>
      <c r="AGR25" s="177"/>
      <c r="AGS25" s="177"/>
      <c r="AGT25" s="177"/>
      <c r="AGU25" s="177"/>
      <c r="AGV25" s="177"/>
      <c r="AGW25" s="177"/>
      <c r="AGX25" s="177"/>
      <c r="AGY25" s="177"/>
      <c r="AGZ25" s="177"/>
      <c r="AHA25" s="177"/>
      <c r="AHB25" s="177"/>
      <c r="AHC25" s="177"/>
      <c r="AHD25" s="177"/>
      <c r="AHE25" s="177"/>
      <c r="AHF25" s="177"/>
      <c r="AHG25" s="177"/>
      <c r="AHH25" s="177"/>
      <c r="AHI25" s="177"/>
      <c r="AHJ25" s="177"/>
      <c r="AHK25" s="177"/>
      <c r="AHL25" s="177"/>
      <c r="AHM25" s="177"/>
      <c r="AHN25" s="177"/>
      <c r="AHO25" s="177"/>
      <c r="AHP25" s="177"/>
      <c r="AHQ25" s="177"/>
      <c r="AHR25" s="177"/>
      <c r="AHS25" s="177"/>
      <c r="AHT25" s="177"/>
      <c r="AHU25" s="177"/>
      <c r="AHV25" s="177"/>
      <c r="AHW25" s="177"/>
      <c r="AHX25" s="177"/>
      <c r="AHY25" s="177"/>
      <c r="AHZ25" s="177"/>
      <c r="AIA25" s="177"/>
      <c r="AIB25" s="177"/>
      <c r="AIC25" s="177"/>
      <c r="AID25" s="177"/>
      <c r="AIE25" s="177"/>
      <c r="AIF25" s="177"/>
      <c r="AIG25" s="177"/>
      <c r="AIH25" s="177"/>
      <c r="AII25" s="177"/>
      <c r="AIJ25" s="177"/>
      <c r="AIK25" s="177"/>
      <c r="AIL25" s="177"/>
      <c r="AIM25" s="177"/>
      <c r="AIN25" s="177"/>
      <c r="AIO25" s="177"/>
      <c r="AIP25" s="177"/>
      <c r="AIQ25" s="177"/>
      <c r="AIR25" s="177"/>
      <c r="AIS25" s="177"/>
      <c r="AIT25" s="177"/>
      <c r="AIU25" s="177"/>
      <c r="AIV25" s="177"/>
      <c r="AIW25" s="177"/>
      <c r="AIX25" s="177"/>
      <c r="AIY25" s="177"/>
      <c r="AIZ25" s="177"/>
      <c r="AJA25" s="177"/>
      <c r="AJB25" s="177"/>
      <c r="AJC25" s="177"/>
      <c r="AJD25" s="177"/>
      <c r="AJE25" s="177"/>
      <c r="AJF25" s="177"/>
      <c r="AJG25" s="177"/>
      <c r="AJH25" s="177"/>
      <c r="AJI25" s="177"/>
      <c r="AJJ25" s="177"/>
      <c r="AJK25" s="177"/>
      <c r="AJL25" s="177"/>
      <c r="AJM25" s="177"/>
      <c r="AJN25" s="177"/>
      <c r="AJO25" s="177"/>
      <c r="AJP25" s="177"/>
      <c r="AJQ25" s="177"/>
      <c r="AJR25" s="177"/>
      <c r="AJS25" s="177"/>
      <c r="AJT25" s="177"/>
      <c r="AJU25" s="177"/>
      <c r="AJV25" s="177"/>
      <c r="AJW25" s="177"/>
      <c r="AJX25" s="177"/>
      <c r="AJY25" s="177"/>
      <c r="AJZ25" s="177"/>
      <c r="AKA25" s="177"/>
      <c r="AKB25" s="177"/>
      <c r="AKC25" s="177"/>
      <c r="AKD25" s="177"/>
      <c r="AKE25" s="177"/>
      <c r="AKF25" s="177"/>
      <c r="AKG25" s="177"/>
      <c r="AKH25" s="177"/>
      <c r="AKI25" s="177"/>
      <c r="AKJ25" s="177"/>
      <c r="AKK25" s="177"/>
      <c r="AKL25" s="177"/>
      <c r="AKM25" s="177"/>
      <c r="AKN25" s="177"/>
      <c r="AKO25" s="177"/>
      <c r="AKP25" s="177"/>
      <c r="AKQ25" s="177"/>
      <c r="AKR25" s="177"/>
      <c r="AKS25" s="177"/>
      <c r="AKT25" s="177"/>
      <c r="AKU25" s="177"/>
      <c r="AKV25" s="177"/>
      <c r="AKW25" s="177"/>
      <c r="AKX25" s="177"/>
      <c r="AKY25" s="177"/>
      <c r="AKZ25" s="177"/>
      <c r="ALA25" s="177"/>
      <c r="ALB25" s="177"/>
      <c r="ALC25" s="177"/>
      <c r="ALD25" s="177"/>
      <c r="ALE25" s="177"/>
      <c r="ALF25" s="177"/>
      <c r="ALG25" s="177"/>
      <c r="ALH25" s="177"/>
      <c r="ALI25" s="177"/>
      <c r="ALJ25" s="177"/>
      <c r="ALK25" s="177"/>
      <c r="ALL25" s="177"/>
      <c r="ALM25" s="177"/>
      <c r="ALN25" s="177"/>
      <c r="ALO25" s="177"/>
      <c r="ALP25" s="177"/>
      <c r="ALQ25" s="177"/>
      <c r="ALR25" s="177"/>
      <c r="ALS25" s="177"/>
      <c r="ALT25" s="177"/>
      <c r="ALU25" s="177"/>
      <c r="ALV25" s="177"/>
      <c r="ALW25" s="177"/>
      <c r="ALX25" s="177"/>
      <c r="ALY25" s="177"/>
      <c r="ALZ25" s="177"/>
      <c r="AMA25" s="177"/>
      <c r="AMB25" s="177"/>
      <c r="AMC25" s="177"/>
      <c r="AMD25" s="177"/>
      <c r="AME25" s="177"/>
      <c r="AMF25" s="177"/>
      <c r="AMG25" s="177"/>
      <c r="AMH25" s="177"/>
      <c r="AMI25" s="177"/>
      <c r="AMJ25" s="177"/>
      <c r="AMK25" s="177"/>
      <c r="AML25" s="177"/>
      <c r="AMM25" s="177"/>
      <c r="AMN25" s="177"/>
      <c r="AMO25" s="177"/>
      <c r="AMP25" s="177"/>
      <c r="AMQ25" s="177"/>
      <c r="AMR25" s="177"/>
      <c r="AMS25" s="177"/>
      <c r="AMT25" s="177"/>
      <c r="AMU25" s="177"/>
      <c r="AMV25" s="177"/>
      <c r="AMW25" s="177"/>
      <c r="AMX25" s="177"/>
      <c r="AMY25" s="177"/>
      <c r="AMZ25" s="177"/>
      <c r="ANA25" s="177"/>
      <c r="ANB25" s="177"/>
      <c r="ANC25" s="177"/>
      <c r="AND25" s="177"/>
      <c r="ANE25" s="177"/>
      <c r="ANF25" s="177"/>
      <c r="ANG25" s="177"/>
      <c r="ANH25" s="177"/>
      <c r="ANI25" s="177"/>
      <c r="ANJ25" s="177"/>
      <c r="ANK25" s="177"/>
      <c r="ANL25" s="177"/>
      <c r="ANM25" s="177"/>
      <c r="ANN25" s="177"/>
      <c r="ANO25" s="177"/>
      <c r="ANP25" s="177"/>
      <c r="ANQ25" s="177"/>
      <c r="ANR25" s="177"/>
      <c r="ANS25" s="177"/>
      <c r="ANT25" s="177"/>
      <c r="ANU25" s="177"/>
      <c r="ANV25" s="177"/>
      <c r="ANW25" s="177"/>
      <c r="ANX25" s="177"/>
      <c r="ANY25" s="177"/>
      <c r="ANZ25" s="177"/>
      <c r="AOA25" s="177"/>
      <c r="AOB25" s="177"/>
      <c r="AOC25" s="177"/>
      <c r="AOD25" s="177"/>
      <c r="AOE25" s="177"/>
      <c r="AOF25" s="177"/>
      <c r="AOG25" s="177"/>
      <c r="AOH25" s="177"/>
      <c r="AOI25" s="177"/>
      <c r="AOJ25" s="177"/>
      <c r="AOK25" s="177"/>
      <c r="AOL25" s="177"/>
      <c r="AOM25" s="177"/>
      <c r="AON25" s="177"/>
      <c r="AOO25" s="177"/>
      <c r="AOP25" s="177"/>
      <c r="AOQ25" s="177"/>
      <c r="AOR25" s="177"/>
      <c r="AOS25" s="177"/>
      <c r="AOT25" s="177"/>
      <c r="AOU25" s="177"/>
      <c r="AOV25" s="177"/>
      <c r="AOW25" s="177"/>
      <c r="AOX25" s="177"/>
      <c r="AOY25" s="177"/>
      <c r="AOZ25" s="177"/>
      <c r="APA25" s="177"/>
      <c r="APB25" s="177"/>
      <c r="APC25" s="177"/>
      <c r="APD25" s="177"/>
      <c r="APE25" s="177"/>
      <c r="APF25" s="177"/>
      <c r="APG25" s="177"/>
      <c r="APH25" s="177"/>
      <c r="API25" s="177"/>
      <c r="APJ25" s="177"/>
      <c r="APK25" s="177"/>
      <c r="APL25" s="177"/>
      <c r="APM25" s="177"/>
      <c r="APN25" s="177"/>
      <c r="APO25" s="177"/>
      <c r="APP25" s="177"/>
      <c r="APQ25" s="177"/>
      <c r="APR25" s="177"/>
      <c r="APS25" s="177"/>
      <c r="APT25" s="177"/>
      <c r="APU25" s="177"/>
      <c r="APV25" s="177"/>
      <c r="APW25" s="177"/>
      <c r="APX25" s="177"/>
      <c r="APY25" s="177"/>
      <c r="APZ25" s="177"/>
      <c r="AQA25" s="177"/>
      <c r="AQB25" s="177"/>
      <c r="AQC25" s="177"/>
      <c r="AQD25" s="177"/>
      <c r="AQE25" s="177"/>
      <c r="AQF25" s="177"/>
      <c r="AQG25" s="177"/>
      <c r="AQH25" s="177"/>
      <c r="AQI25" s="177"/>
      <c r="AQJ25" s="177"/>
      <c r="AQK25" s="177"/>
      <c r="AQL25" s="177"/>
      <c r="AQM25" s="177"/>
      <c r="AQN25" s="177"/>
      <c r="AQO25" s="177"/>
      <c r="AQP25" s="177"/>
      <c r="AQQ25" s="177"/>
      <c r="AQR25" s="177"/>
      <c r="AQS25" s="177"/>
      <c r="AQT25" s="177"/>
      <c r="AQU25" s="177"/>
      <c r="AQV25" s="177"/>
      <c r="AQW25" s="177"/>
      <c r="AQX25" s="177"/>
      <c r="AQY25" s="177"/>
      <c r="AQZ25" s="177"/>
      <c r="ARA25" s="177"/>
      <c r="ARB25" s="177"/>
      <c r="ARC25" s="177"/>
      <c r="ARD25" s="177"/>
      <c r="ARE25" s="177"/>
      <c r="ARF25" s="177"/>
      <c r="ARG25" s="177"/>
      <c r="ARH25" s="177"/>
      <c r="ARI25" s="177"/>
      <c r="ARJ25" s="177"/>
      <c r="ARK25" s="177"/>
      <c r="ARL25" s="177"/>
      <c r="ARM25" s="177"/>
      <c r="ARN25" s="177"/>
      <c r="ARO25" s="177"/>
      <c r="ARP25" s="177"/>
      <c r="ARQ25" s="177"/>
      <c r="ARR25" s="177"/>
      <c r="ARS25" s="177"/>
      <c r="ART25" s="177"/>
      <c r="ARU25" s="177"/>
      <c r="ARV25" s="177"/>
      <c r="ARW25" s="177"/>
      <c r="ARX25" s="177"/>
      <c r="ARY25" s="177"/>
      <c r="ARZ25" s="177"/>
      <c r="ASA25" s="177"/>
      <c r="ASB25" s="177"/>
      <c r="ASC25" s="177"/>
      <c r="ASD25" s="177"/>
      <c r="ASE25" s="177"/>
      <c r="ASF25" s="177"/>
      <c r="ASG25" s="177"/>
      <c r="ASH25" s="177"/>
      <c r="ASI25" s="177"/>
      <c r="ASJ25" s="177"/>
      <c r="ASK25" s="177"/>
      <c r="ASL25" s="177"/>
      <c r="ASM25" s="177"/>
      <c r="ASN25" s="177"/>
      <c r="ASO25" s="177"/>
      <c r="ASP25" s="177"/>
      <c r="ASQ25" s="177"/>
      <c r="ASR25" s="177"/>
      <c r="ASS25" s="177"/>
      <c r="AST25" s="177"/>
      <c r="ASU25" s="177"/>
      <c r="ASV25" s="177"/>
      <c r="ASW25" s="177"/>
      <c r="ASX25" s="177"/>
      <c r="ASY25" s="177"/>
      <c r="ASZ25" s="177"/>
      <c r="ATA25" s="177"/>
      <c r="ATB25" s="177"/>
      <c r="ATC25" s="177"/>
      <c r="ATD25" s="177"/>
      <c r="ATE25" s="177"/>
      <c r="ATF25" s="177"/>
      <c r="ATG25" s="177"/>
      <c r="ATH25" s="177"/>
      <c r="ATI25" s="177"/>
      <c r="ATJ25" s="177"/>
      <c r="ATK25" s="177"/>
      <c r="ATL25" s="177"/>
      <c r="ATM25" s="177"/>
      <c r="ATN25" s="177"/>
      <c r="ATO25" s="177"/>
      <c r="ATP25" s="177"/>
      <c r="ATQ25" s="177"/>
      <c r="ATR25" s="177"/>
      <c r="ATS25" s="177"/>
      <c r="ATT25" s="177"/>
      <c r="ATU25" s="177"/>
      <c r="ATV25" s="177"/>
      <c r="ATW25" s="177"/>
      <c r="ATX25" s="177"/>
      <c r="ATY25" s="177"/>
      <c r="ATZ25" s="177"/>
      <c r="AUA25" s="177"/>
      <c r="AUB25" s="177"/>
      <c r="AUC25" s="177"/>
      <c r="AUD25" s="177"/>
      <c r="AUE25" s="177"/>
      <c r="AUF25" s="177"/>
      <c r="AUG25" s="177"/>
      <c r="AUH25" s="177"/>
      <c r="AUI25" s="177"/>
      <c r="AUJ25" s="177"/>
      <c r="AUK25" s="177"/>
      <c r="AUL25" s="177"/>
      <c r="AUM25" s="177"/>
      <c r="AUN25" s="177"/>
      <c r="AUO25" s="177"/>
      <c r="AUP25" s="177"/>
      <c r="AUQ25" s="177"/>
      <c r="AUR25" s="177"/>
      <c r="AUS25" s="177"/>
      <c r="AUT25" s="177"/>
      <c r="AUU25" s="177"/>
      <c r="AUV25" s="177"/>
      <c r="AUW25" s="177"/>
      <c r="AUX25" s="177"/>
      <c r="AUY25" s="177"/>
      <c r="AUZ25" s="177"/>
      <c r="AVA25" s="177"/>
      <c r="AVB25" s="177"/>
      <c r="AVC25" s="177"/>
      <c r="AVD25" s="177"/>
      <c r="AVE25" s="177"/>
      <c r="AVF25" s="177"/>
      <c r="AVG25" s="177"/>
      <c r="AVH25" s="177"/>
      <c r="AVI25" s="177"/>
      <c r="AVJ25" s="177"/>
      <c r="AVK25" s="177"/>
      <c r="AVL25" s="177"/>
      <c r="AVM25" s="177"/>
      <c r="AVN25" s="177"/>
      <c r="AVO25" s="177"/>
      <c r="AVP25" s="177"/>
      <c r="AVQ25" s="177"/>
      <c r="AVR25" s="177"/>
      <c r="AVS25" s="177"/>
      <c r="AVT25" s="177"/>
      <c r="AVU25" s="177"/>
      <c r="AVV25" s="177"/>
      <c r="AVW25" s="177"/>
      <c r="AVX25" s="177"/>
      <c r="AVY25" s="177"/>
      <c r="AVZ25" s="177"/>
      <c r="AWA25" s="177"/>
      <c r="AWB25" s="177"/>
      <c r="AWC25" s="177"/>
      <c r="AWD25" s="177"/>
      <c r="AWE25" s="177"/>
      <c r="AWF25" s="177"/>
      <c r="AWG25" s="177"/>
      <c r="AWH25" s="177"/>
      <c r="AWI25" s="177"/>
      <c r="AWJ25" s="177"/>
      <c r="AWK25" s="177"/>
      <c r="AWL25" s="177"/>
      <c r="AWM25" s="177"/>
      <c r="AWN25" s="177"/>
      <c r="AWO25" s="177"/>
      <c r="AWP25" s="177"/>
      <c r="AWQ25" s="177"/>
      <c r="AWR25" s="177"/>
      <c r="AWS25" s="177"/>
      <c r="AWT25" s="177"/>
      <c r="AWU25" s="177"/>
      <c r="AWV25" s="177"/>
      <c r="AWW25" s="177"/>
      <c r="AWX25" s="177"/>
      <c r="AWY25" s="177"/>
      <c r="AWZ25" s="177"/>
      <c r="AXA25" s="177"/>
      <c r="AXB25" s="177"/>
      <c r="AXC25" s="177"/>
      <c r="AXD25" s="177"/>
      <c r="AXE25" s="177"/>
      <c r="AXF25" s="177"/>
      <c r="AXG25" s="177"/>
      <c r="AXH25" s="177"/>
      <c r="AXI25" s="177"/>
      <c r="AXJ25" s="177"/>
      <c r="AXK25" s="177"/>
      <c r="AXL25" s="177"/>
      <c r="AXM25" s="177"/>
      <c r="AXN25" s="177"/>
      <c r="AXO25" s="177"/>
      <c r="AXP25" s="177"/>
      <c r="AXQ25" s="177"/>
      <c r="AXR25" s="177"/>
      <c r="AXS25" s="177"/>
      <c r="AXT25" s="177"/>
      <c r="AXU25" s="177"/>
      <c r="AXV25" s="177"/>
      <c r="AXW25" s="177"/>
      <c r="AXX25" s="177"/>
      <c r="AXY25" s="177"/>
      <c r="AXZ25" s="177"/>
      <c r="AYA25" s="177"/>
      <c r="AYB25" s="177"/>
      <c r="AYC25" s="177"/>
      <c r="AYD25" s="177"/>
      <c r="AYE25" s="177"/>
      <c r="AYF25" s="177"/>
      <c r="AYG25" s="177"/>
      <c r="AYH25" s="177"/>
      <c r="AYI25" s="177"/>
      <c r="AYJ25" s="177"/>
      <c r="AYK25" s="177"/>
      <c r="AYL25" s="177"/>
      <c r="AYM25" s="177"/>
      <c r="AYN25" s="177"/>
      <c r="AYO25" s="177"/>
      <c r="AYP25" s="177"/>
      <c r="AYQ25" s="177"/>
      <c r="AYR25" s="177"/>
      <c r="AYS25" s="177"/>
      <c r="AYT25" s="177"/>
      <c r="AYU25" s="177"/>
      <c r="AYV25" s="177"/>
      <c r="AYW25" s="177"/>
      <c r="AYX25" s="177"/>
      <c r="AYY25" s="177"/>
      <c r="AYZ25" s="177"/>
      <c r="AZA25" s="177"/>
      <c r="AZB25" s="177"/>
      <c r="AZC25" s="177"/>
      <c r="AZD25" s="177"/>
      <c r="AZE25" s="177"/>
      <c r="AZF25" s="177"/>
      <c r="AZG25" s="177"/>
      <c r="AZH25" s="177"/>
      <c r="AZI25" s="177"/>
      <c r="AZJ25" s="177"/>
      <c r="AZK25" s="177"/>
      <c r="AZL25" s="177"/>
      <c r="AZM25" s="177"/>
      <c r="AZN25" s="177"/>
      <c r="AZO25" s="177"/>
      <c r="AZP25" s="177"/>
      <c r="AZQ25" s="177"/>
      <c r="AZR25" s="177"/>
      <c r="AZS25" s="177"/>
      <c r="AZT25" s="177"/>
      <c r="AZU25" s="177"/>
      <c r="AZV25" s="177"/>
      <c r="AZW25" s="177"/>
      <c r="AZX25" s="177"/>
      <c r="AZY25" s="177"/>
      <c r="AZZ25" s="177"/>
      <c r="BAA25" s="177"/>
      <c r="BAB25" s="177"/>
      <c r="BAC25" s="177"/>
      <c r="BAD25" s="177"/>
      <c r="BAE25" s="177"/>
      <c r="BAF25" s="177"/>
      <c r="BAG25" s="177"/>
      <c r="BAH25" s="177"/>
      <c r="BAI25" s="177"/>
      <c r="BAJ25" s="177"/>
      <c r="BAK25" s="177"/>
      <c r="BAL25" s="177"/>
      <c r="BAM25" s="177"/>
      <c r="BAN25" s="177"/>
      <c r="BAO25" s="177"/>
      <c r="BAP25" s="177"/>
      <c r="BAQ25" s="177"/>
      <c r="BAR25" s="177"/>
      <c r="BAS25" s="177"/>
      <c r="BAT25" s="177"/>
      <c r="BAU25" s="177"/>
      <c r="BAV25" s="177"/>
      <c r="BAW25" s="177"/>
      <c r="BAX25" s="177"/>
      <c r="BAY25" s="177"/>
      <c r="BAZ25" s="177"/>
      <c r="BBA25" s="177"/>
      <c r="BBB25" s="177"/>
      <c r="BBC25" s="177"/>
      <c r="BBD25" s="177"/>
      <c r="BBE25" s="177"/>
      <c r="BBF25" s="177"/>
      <c r="BBG25" s="177"/>
      <c r="BBH25" s="177"/>
      <c r="BBI25" s="177"/>
      <c r="BBJ25" s="177"/>
      <c r="BBK25" s="177"/>
      <c r="BBL25" s="177"/>
      <c r="BBM25" s="177"/>
      <c r="BBN25" s="177"/>
      <c r="BBO25" s="177"/>
      <c r="BBP25" s="177"/>
      <c r="BBQ25" s="177"/>
      <c r="BBR25" s="177"/>
      <c r="BBS25" s="177"/>
      <c r="BBT25" s="177"/>
      <c r="BBU25" s="177"/>
      <c r="BBV25" s="177"/>
      <c r="BBW25" s="177"/>
      <c r="BBX25" s="177"/>
      <c r="BBY25" s="177"/>
      <c r="BBZ25" s="177"/>
      <c r="BCA25" s="177"/>
      <c r="BCB25" s="177"/>
      <c r="BCC25" s="177"/>
      <c r="BCD25" s="177"/>
      <c r="BCE25" s="177"/>
      <c r="BCF25" s="177"/>
      <c r="BCG25" s="177"/>
      <c r="BCH25" s="177"/>
      <c r="BCI25" s="177"/>
      <c r="BCJ25" s="177"/>
      <c r="BCK25" s="177"/>
      <c r="BCL25" s="177"/>
      <c r="BCM25" s="177"/>
      <c r="BCN25" s="177"/>
      <c r="BCO25" s="177"/>
      <c r="BCP25" s="177"/>
      <c r="BCQ25" s="177"/>
      <c r="BCR25" s="177"/>
      <c r="BCS25" s="177"/>
      <c r="BCT25" s="177"/>
      <c r="BCU25" s="177"/>
      <c r="BCV25" s="177"/>
      <c r="BCW25" s="177"/>
      <c r="BCX25" s="177"/>
      <c r="BCY25" s="177"/>
      <c r="BCZ25" s="177"/>
      <c r="BDA25" s="177"/>
      <c r="BDB25" s="177"/>
      <c r="BDC25" s="177"/>
      <c r="BDD25" s="177"/>
      <c r="BDE25" s="177"/>
      <c r="BDF25" s="177"/>
      <c r="BDG25" s="177"/>
      <c r="BDH25" s="177"/>
      <c r="BDI25" s="177"/>
      <c r="BDJ25" s="177"/>
      <c r="BDK25" s="177"/>
      <c r="BDL25" s="177"/>
      <c r="BDM25" s="177"/>
      <c r="BDN25" s="177"/>
      <c r="BDO25" s="177"/>
      <c r="BDP25" s="177"/>
      <c r="BDQ25" s="177"/>
      <c r="BDR25" s="177"/>
      <c r="BDS25" s="177"/>
      <c r="BDT25" s="177"/>
      <c r="BDU25" s="177"/>
      <c r="BDV25" s="177"/>
      <c r="BDW25" s="177"/>
      <c r="BDX25" s="177"/>
      <c r="BDY25" s="177"/>
      <c r="BDZ25" s="177"/>
      <c r="BEA25" s="177"/>
      <c r="BEB25" s="177"/>
      <c r="BEC25" s="177"/>
      <c r="BED25" s="177"/>
      <c r="BEE25" s="177"/>
      <c r="BEF25" s="177"/>
      <c r="BEG25" s="177"/>
      <c r="BEH25" s="177"/>
      <c r="BEI25" s="177"/>
      <c r="BEJ25" s="177"/>
      <c r="BEK25" s="177"/>
      <c r="BEL25" s="177"/>
      <c r="BEM25" s="177"/>
      <c r="BEN25" s="177"/>
      <c r="BEO25" s="177"/>
      <c r="BEP25" s="177"/>
      <c r="BEQ25" s="177"/>
      <c r="BER25" s="177"/>
      <c r="BES25" s="177"/>
      <c r="BET25" s="177"/>
      <c r="BEU25" s="177"/>
      <c r="BEV25" s="177"/>
      <c r="BEW25" s="177"/>
      <c r="BEX25" s="177"/>
      <c r="BEY25" s="177"/>
      <c r="BEZ25" s="177"/>
      <c r="BFA25" s="177"/>
      <c r="BFB25" s="177"/>
      <c r="BFC25" s="177"/>
      <c r="BFD25" s="177"/>
      <c r="BFE25" s="177"/>
      <c r="BFF25" s="177"/>
      <c r="BFG25" s="177"/>
      <c r="BFH25" s="177"/>
      <c r="BFI25" s="177"/>
      <c r="BFJ25" s="177"/>
      <c r="BFK25" s="177"/>
      <c r="BFL25" s="177"/>
      <c r="BFM25" s="177"/>
      <c r="BFN25" s="177"/>
      <c r="BFO25" s="177"/>
      <c r="BFP25" s="177"/>
      <c r="BFQ25" s="177"/>
      <c r="BFR25" s="177"/>
      <c r="BFS25" s="177"/>
      <c r="BFT25" s="177"/>
      <c r="BFU25" s="177"/>
      <c r="BFV25" s="177"/>
      <c r="BFW25" s="177"/>
      <c r="BFX25" s="177"/>
      <c r="BFY25" s="177"/>
      <c r="BFZ25" s="177"/>
      <c r="BGA25" s="177"/>
      <c r="BGB25" s="177"/>
      <c r="BGC25" s="177"/>
      <c r="BGD25" s="177"/>
      <c r="BGE25" s="177"/>
      <c r="BGF25" s="177"/>
      <c r="BGG25" s="177"/>
      <c r="BGH25" s="177"/>
      <c r="BGI25" s="177"/>
      <c r="BGJ25" s="177"/>
      <c r="BGK25" s="177"/>
      <c r="BGL25" s="177"/>
      <c r="BGM25" s="177"/>
      <c r="BGN25" s="177"/>
      <c r="BGO25" s="177"/>
      <c r="BGP25" s="177"/>
      <c r="BGQ25" s="177"/>
      <c r="BGR25" s="177"/>
      <c r="BGS25" s="177"/>
      <c r="BGT25" s="177"/>
      <c r="BGU25" s="177"/>
      <c r="BGV25" s="177"/>
      <c r="BGW25" s="177"/>
      <c r="BGX25" s="177"/>
      <c r="BGY25" s="177"/>
      <c r="BGZ25" s="177"/>
      <c r="BHA25" s="177"/>
      <c r="BHB25" s="177"/>
      <c r="BHC25" s="177"/>
      <c r="BHD25" s="177"/>
      <c r="BHE25" s="177"/>
      <c r="BHF25" s="177"/>
      <c r="BHG25" s="177"/>
      <c r="BHH25" s="177"/>
      <c r="BHI25" s="177"/>
      <c r="BHJ25" s="177"/>
      <c r="BHK25" s="177"/>
      <c r="BHL25" s="177"/>
      <c r="BHM25" s="177"/>
      <c r="BHN25" s="177"/>
      <c r="BHO25" s="177"/>
      <c r="BHP25" s="177"/>
      <c r="BHQ25" s="177"/>
      <c r="BHR25" s="177"/>
      <c r="BHS25" s="177"/>
      <c r="BHT25" s="177"/>
      <c r="BHU25" s="177"/>
      <c r="BHV25" s="177"/>
      <c r="BHW25" s="177"/>
      <c r="BHX25" s="177"/>
      <c r="BHY25" s="177"/>
      <c r="BHZ25" s="177"/>
      <c r="BIA25" s="177"/>
      <c r="BIB25" s="177"/>
      <c r="BIC25" s="177"/>
      <c r="BID25" s="177"/>
      <c r="BIE25" s="177"/>
      <c r="BIF25" s="177"/>
      <c r="BIG25" s="177"/>
      <c r="BIH25" s="177"/>
      <c r="BII25" s="177"/>
      <c r="BIJ25" s="177"/>
      <c r="BIK25" s="177"/>
      <c r="BIL25" s="177"/>
      <c r="BIM25" s="177"/>
      <c r="BIN25" s="177"/>
      <c r="BIO25" s="177"/>
      <c r="BIP25" s="177"/>
      <c r="BIQ25" s="177"/>
      <c r="BIR25" s="177"/>
      <c r="BIS25" s="177"/>
      <c r="BIT25" s="177"/>
      <c r="BIU25" s="177"/>
      <c r="BIV25" s="177"/>
      <c r="BIW25" s="177"/>
      <c r="BIX25" s="177"/>
      <c r="BIY25" s="177"/>
      <c r="BIZ25" s="177"/>
      <c r="BJA25" s="177"/>
      <c r="BJB25" s="177"/>
      <c r="BJC25" s="177"/>
      <c r="BJD25" s="177"/>
      <c r="BJE25" s="177"/>
      <c r="BJF25" s="177"/>
      <c r="BJG25" s="177"/>
      <c r="BJH25" s="177"/>
      <c r="BJI25" s="177"/>
      <c r="BJJ25" s="177"/>
      <c r="BJK25" s="177"/>
      <c r="BJL25" s="177"/>
      <c r="BJM25" s="177"/>
      <c r="BJN25" s="177"/>
      <c r="BJO25" s="177"/>
      <c r="BJP25" s="177"/>
      <c r="BJQ25" s="177"/>
      <c r="BJR25" s="177"/>
      <c r="BJS25" s="177"/>
      <c r="BJT25" s="177"/>
      <c r="BJU25" s="177"/>
      <c r="BJV25" s="177"/>
      <c r="BJW25" s="177"/>
      <c r="BJX25" s="177"/>
      <c r="BJY25" s="177"/>
      <c r="BJZ25" s="177"/>
      <c r="BKA25" s="177"/>
      <c r="BKB25" s="177"/>
      <c r="BKC25" s="177"/>
      <c r="BKD25" s="177"/>
      <c r="BKE25" s="177"/>
      <c r="BKF25" s="177"/>
      <c r="BKG25" s="177"/>
      <c r="BKH25" s="177"/>
      <c r="BKI25" s="177"/>
      <c r="BKJ25" s="177"/>
      <c r="BKK25" s="177"/>
      <c r="BKL25" s="177"/>
      <c r="BKM25" s="177"/>
      <c r="BKN25" s="177"/>
      <c r="BKO25" s="177"/>
      <c r="BKP25" s="177"/>
      <c r="BKQ25" s="177"/>
      <c r="BKR25" s="177"/>
      <c r="BKS25" s="177"/>
      <c r="BKT25" s="177"/>
      <c r="BKU25" s="177"/>
      <c r="BKV25" s="177"/>
      <c r="BKW25" s="177"/>
      <c r="BKX25" s="177"/>
      <c r="BKY25" s="177"/>
      <c r="BKZ25" s="177"/>
      <c r="BLA25" s="177"/>
      <c r="BLB25" s="177"/>
      <c r="BLC25" s="177"/>
      <c r="BLD25" s="177"/>
      <c r="BLE25" s="177"/>
      <c r="BLF25" s="177"/>
      <c r="BLG25" s="177"/>
      <c r="BLH25" s="177"/>
      <c r="BLI25" s="177"/>
      <c r="BLJ25" s="177"/>
      <c r="BLK25" s="177"/>
      <c r="BLL25" s="177"/>
      <c r="BLM25" s="177"/>
      <c r="BLN25" s="177"/>
      <c r="BLO25" s="177"/>
      <c r="BLP25" s="177"/>
      <c r="BLQ25" s="177"/>
      <c r="BLR25" s="177"/>
      <c r="BLS25" s="177"/>
      <c r="BLT25" s="177"/>
      <c r="BLU25" s="177"/>
      <c r="BLV25" s="177"/>
      <c r="BLW25" s="177"/>
      <c r="BLX25" s="177"/>
      <c r="BLY25" s="177"/>
      <c r="BLZ25" s="177"/>
      <c r="BMA25" s="177"/>
      <c r="BMB25" s="177"/>
      <c r="BMC25" s="177"/>
      <c r="BMD25" s="177"/>
      <c r="BME25" s="177"/>
      <c r="BMF25" s="177"/>
      <c r="BMG25" s="177"/>
      <c r="BMH25" s="177"/>
      <c r="BMI25" s="177"/>
      <c r="BMJ25" s="177"/>
      <c r="BMK25" s="177"/>
      <c r="BML25" s="177"/>
      <c r="BMM25" s="177"/>
      <c r="BMN25" s="177"/>
      <c r="BMO25" s="177"/>
      <c r="BMP25" s="177"/>
      <c r="BMQ25" s="177"/>
      <c r="BMR25" s="177"/>
      <c r="BMS25" s="177"/>
      <c r="BMT25" s="177"/>
      <c r="BMU25" s="177"/>
      <c r="BMV25" s="177"/>
      <c r="BMW25" s="177"/>
      <c r="BMX25" s="177"/>
      <c r="BMY25" s="177"/>
      <c r="BMZ25" s="177"/>
      <c r="BNA25" s="177"/>
      <c r="BNB25" s="177"/>
      <c r="BNC25" s="177"/>
      <c r="BND25" s="177"/>
      <c r="BNE25" s="177"/>
      <c r="BNF25" s="177"/>
      <c r="BNG25" s="177"/>
      <c r="BNH25" s="177"/>
      <c r="BNI25" s="177"/>
      <c r="BNJ25" s="177"/>
      <c r="BNK25" s="177"/>
      <c r="BNL25" s="177"/>
      <c r="BNM25" s="177"/>
      <c r="BNN25" s="177"/>
      <c r="BNO25" s="177"/>
      <c r="BNP25" s="177"/>
      <c r="BNQ25" s="177"/>
      <c r="BNR25" s="177"/>
      <c r="BNS25" s="177"/>
      <c r="BNT25" s="177"/>
      <c r="BNU25" s="177"/>
      <c r="BNV25" s="177"/>
      <c r="BNW25" s="177"/>
      <c r="BNX25" s="177"/>
      <c r="BNY25" s="177"/>
      <c r="BNZ25" s="177"/>
      <c r="BOA25" s="177"/>
      <c r="BOB25" s="177"/>
      <c r="BOC25" s="177"/>
      <c r="BOD25" s="177"/>
      <c r="BOE25" s="177"/>
      <c r="BOF25" s="177"/>
      <c r="BOG25" s="177"/>
      <c r="BOH25" s="177"/>
      <c r="BOI25" s="177"/>
      <c r="BOJ25" s="177"/>
      <c r="BOK25" s="177"/>
      <c r="BOL25" s="177"/>
      <c r="BOM25" s="177"/>
      <c r="BON25" s="177"/>
      <c r="BOO25" s="177"/>
      <c r="BOP25" s="177"/>
      <c r="BOQ25" s="177"/>
      <c r="BOR25" s="177"/>
      <c r="BOS25" s="177"/>
      <c r="BOT25" s="177"/>
      <c r="BOU25" s="177"/>
      <c r="BOV25" s="177"/>
      <c r="BOW25" s="177"/>
      <c r="BOX25" s="177"/>
      <c r="BOY25" s="177"/>
      <c r="BOZ25" s="177"/>
      <c r="BPA25" s="177"/>
      <c r="BPB25" s="177"/>
      <c r="BPC25" s="177"/>
      <c r="BPD25" s="177"/>
      <c r="BPE25" s="177"/>
      <c r="BPF25" s="177"/>
      <c r="BPG25" s="177"/>
      <c r="BPH25" s="177"/>
      <c r="BPI25" s="177"/>
      <c r="BPJ25" s="177"/>
      <c r="BPK25" s="177"/>
      <c r="BPL25" s="177"/>
      <c r="BPM25" s="177"/>
      <c r="BPN25" s="177"/>
      <c r="BPO25" s="177"/>
      <c r="BPP25" s="177"/>
      <c r="BPQ25" s="177"/>
      <c r="BPR25" s="177"/>
      <c r="BPS25" s="177"/>
      <c r="BPT25" s="177"/>
      <c r="BPU25" s="177"/>
      <c r="BPV25" s="177"/>
      <c r="BPW25" s="177"/>
      <c r="BPX25" s="177"/>
      <c r="BPY25" s="177"/>
      <c r="BPZ25" s="177"/>
      <c r="BQA25" s="177"/>
      <c r="BQB25" s="177"/>
      <c r="BQC25" s="177"/>
      <c r="BQD25" s="177"/>
      <c r="BQE25" s="177"/>
      <c r="BQF25" s="177"/>
      <c r="BQG25" s="177"/>
      <c r="BQH25" s="177"/>
      <c r="BQI25" s="177"/>
      <c r="BQJ25" s="177"/>
      <c r="BQK25" s="177"/>
      <c r="BQL25" s="177"/>
      <c r="BQM25" s="177"/>
      <c r="BQN25" s="177"/>
      <c r="BQO25" s="177"/>
      <c r="BQP25" s="177"/>
      <c r="BQQ25" s="177"/>
      <c r="BQR25" s="177"/>
      <c r="BQS25" s="177"/>
      <c r="BQT25" s="177"/>
      <c r="BQU25" s="177"/>
      <c r="BQV25" s="177"/>
      <c r="BQW25" s="177"/>
      <c r="BQX25" s="177"/>
      <c r="BQY25" s="177"/>
      <c r="BQZ25" s="177"/>
      <c r="BRA25" s="177"/>
      <c r="BRB25" s="177"/>
      <c r="BRC25" s="177"/>
      <c r="BRD25" s="177"/>
      <c r="BRE25" s="177"/>
      <c r="BRF25" s="177"/>
      <c r="BRG25" s="177"/>
      <c r="BRH25" s="177"/>
      <c r="BRI25" s="177"/>
      <c r="BRJ25" s="177"/>
      <c r="BRK25" s="177"/>
      <c r="BRL25" s="177"/>
      <c r="BRM25" s="177"/>
      <c r="BRN25" s="177"/>
      <c r="BRO25" s="177"/>
      <c r="BRP25" s="177"/>
      <c r="BRQ25" s="177"/>
      <c r="BRR25" s="177"/>
      <c r="BRS25" s="177"/>
      <c r="BRT25" s="177"/>
      <c r="BRU25" s="177"/>
      <c r="BRV25" s="177"/>
      <c r="BRW25" s="177"/>
      <c r="BRX25" s="177"/>
      <c r="BRY25" s="177"/>
      <c r="BRZ25" s="177"/>
      <c r="BSA25" s="177"/>
      <c r="BSB25" s="177"/>
      <c r="BSC25" s="177"/>
      <c r="BSD25" s="177"/>
      <c r="BSE25" s="177"/>
      <c r="BSF25" s="177"/>
      <c r="BSG25" s="177"/>
      <c r="BSH25" s="177"/>
      <c r="BSI25" s="177"/>
      <c r="BSJ25" s="177"/>
      <c r="BSK25" s="177"/>
      <c r="BSL25" s="177"/>
      <c r="BSM25" s="177"/>
      <c r="BSN25" s="177"/>
      <c r="BSO25" s="177"/>
      <c r="BSP25" s="177"/>
      <c r="BSQ25" s="177"/>
      <c r="BSR25" s="177"/>
      <c r="BSS25" s="177"/>
      <c r="BST25" s="177"/>
      <c r="BSU25" s="177"/>
      <c r="BSV25" s="177"/>
      <c r="BSW25" s="177"/>
      <c r="BSX25" s="177"/>
      <c r="BSY25" s="177"/>
      <c r="BSZ25" s="177"/>
      <c r="BTA25" s="177"/>
      <c r="BTB25" s="177"/>
      <c r="BTC25" s="177"/>
      <c r="BTD25" s="177"/>
      <c r="BTE25" s="177"/>
      <c r="BTF25" s="177"/>
      <c r="BTG25" s="177"/>
      <c r="BTH25" s="177"/>
      <c r="BTI25" s="177"/>
      <c r="BTJ25" s="177"/>
      <c r="BTK25" s="177"/>
      <c r="BTL25" s="177"/>
      <c r="BTM25" s="177"/>
      <c r="BTN25" s="177"/>
      <c r="BTO25" s="177"/>
      <c r="BTP25" s="177"/>
      <c r="BTQ25" s="177"/>
      <c r="BTR25" s="177"/>
      <c r="BTS25" s="177"/>
      <c r="BTT25" s="177"/>
      <c r="BTU25" s="177"/>
      <c r="BTV25" s="177"/>
      <c r="BTW25" s="177"/>
      <c r="BTX25" s="177"/>
      <c r="BTY25" s="177"/>
      <c r="BTZ25" s="177"/>
      <c r="BUA25" s="177"/>
      <c r="BUB25" s="177"/>
      <c r="BUC25" s="177"/>
      <c r="BUD25" s="177"/>
      <c r="BUE25" s="177"/>
      <c r="BUF25" s="177"/>
      <c r="BUG25" s="177"/>
      <c r="BUH25" s="177"/>
      <c r="BUI25" s="177"/>
      <c r="BUJ25" s="177"/>
      <c r="BUK25" s="177"/>
      <c r="BUL25" s="177"/>
      <c r="BUM25" s="177"/>
      <c r="BUN25" s="177"/>
      <c r="BUO25" s="177"/>
      <c r="BUP25" s="177"/>
      <c r="BUQ25" s="177"/>
      <c r="BUR25" s="177"/>
      <c r="BUS25" s="177"/>
      <c r="BUT25" s="177"/>
      <c r="BUU25" s="177"/>
      <c r="BUV25" s="177"/>
      <c r="BUW25" s="177"/>
      <c r="BUX25" s="177"/>
      <c r="BUY25" s="177"/>
      <c r="BUZ25" s="177"/>
      <c r="BVA25" s="177"/>
      <c r="BVB25" s="177"/>
      <c r="BVC25" s="177"/>
      <c r="BVD25" s="177"/>
      <c r="BVE25" s="177"/>
      <c r="BVF25" s="177"/>
      <c r="BVG25" s="177"/>
      <c r="BVH25" s="177"/>
      <c r="BVI25" s="177"/>
      <c r="BVJ25" s="177"/>
      <c r="BVK25" s="177"/>
      <c r="BVL25" s="177"/>
      <c r="BVM25" s="177"/>
      <c r="BVN25" s="177"/>
      <c r="BVO25" s="177"/>
      <c r="BVP25" s="177"/>
      <c r="BVQ25" s="177"/>
      <c r="BVR25" s="177"/>
      <c r="BVS25" s="177"/>
      <c r="BVT25" s="177"/>
      <c r="BVU25" s="177"/>
      <c r="BVV25" s="177"/>
      <c r="BVW25" s="177"/>
      <c r="BVX25" s="177"/>
      <c r="BVY25" s="177"/>
      <c r="BVZ25" s="177"/>
      <c r="BWA25" s="177"/>
      <c r="BWB25" s="177"/>
      <c r="BWC25" s="177"/>
      <c r="BWD25" s="177"/>
      <c r="BWE25" s="177"/>
      <c r="BWF25" s="177"/>
      <c r="BWG25" s="177"/>
      <c r="BWH25" s="177"/>
      <c r="BWI25" s="177"/>
      <c r="BWJ25" s="177"/>
      <c r="BWK25" s="177"/>
      <c r="BWL25" s="177"/>
      <c r="BWM25" s="177"/>
      <c r="BWN25" s="177"/>
      <c r="BWO25" s="177"/>
      <c r="BWP25" s="177"/>
      <c r="BWQ25" s="177"/>
      <c r="BWR25" s="177"/>
      <c r="BWS25" s="177"/>
      <c r="BWT25" s="177"/>
      <c r="BWU25" s="177"/>
      <c r="BWV25" s="177"/>
      <c r="BWW25" s="177"/>
      <c r="BWX25" s="177"/>
      <c r="BWY25" s="177"/>
      <c r="BWZ25" s="177"/>
      <c r="BXA25" s="177"/>
      <c r="BXB25" s="177"/>
      <c r="BXC25" s="177"/>
      <c r="BXD25" s="177"/>
      <c r="BXE25" s="177"/>
      <c r="BXF25" s="177"/>
      <c r="BXG25" s="177"/>
      <c r="BXH25" s="177"/>
      <c r="BXI25" s="177"/>
      <c r="BXJ25" s="177"/>
      <c r="BXK25" s="177"/>
      <c r="BXL25" s="177"/>
      <c r="BXM25" s="177"/>
      <c r="BXN25" s="177"/>
      <c r="BXO25" s="177"/>
      <c r="BXP25" s="177"/>
      <c r="BXQ25" s="177"/>
      <c r="BXR25" s="177"/>
      <c r="BXS25" s="177"/>
      <c r="BXT25" s="177"/>
      <c r="BXU25" s="177"/>
      <c r="BXV25" s="177"/>
      <c r="BXW25" s="177"/>
      <c r="BXX25" s="177"/>
      <c r="BXY25" s="177"/>
      <c r="BXZ25" s="177"/>
      <c r="BYA25" s="177"/>
      <c r="BYB25" s="177"/>
      <c r="BYC25" s="177"/>
      <c r="BYD25" s="177"/>
      <c r="BYE25" s="177"/>
      <c r="BYF25" s="177"/>
      <c r="BYG25" s="177"/>
      <c r="BYH25" s="177"/>
      <c r="BYI25" s="177"/>
      <c r="BYJ25" s="177"/>
      <c r="BYK25" s="177"/>
      <c r="BYL25" s="177"/>
      <c r="BYM25" s="177"/>
      <c r="BYN25" s="177"/>
      <c r="BYO25" s="177"/>
      <c r="BYP25" s="177"/>
      <c r="BYQ25" s="177"/>
      <c r="BYR25" s="177"/>
      <c r="BYS25" s="177"/>
      <c r="BYT25" s="177"/>
      <c r="BYU25" s="177"/>
      <c r="BYV25" s="177"/>
      <c r="BYW25" s="177"/>
      <c r="BYX25" s="177"/>
      <c r="BYY25" s="177"/>
      <c r="BYZ25" s="177"/>
      <c r="BZA25" s="177"/>
      <c r="BZB25" s="177"/>
      <c r="BZC25" s="177"/>
      <c r="BZD25" s="177"/>
      <c r="BZE25" s="177"/>
      <c r="BZF25" s="177"/>
      <c r="BZG25" s="177"/>
      <c r="BZH25" s="177"/>
      <c r="BZI25" s="177"/>
      <c r="BZJ25" s="177"/>
      <c r="BZK25" s="177"/>
      <c r="BZL25" s="177"/>
      <c r="BZM25" s="177"/>
      <c r="BZN25" s="177"/>
      <c r="BZO25" s="177"/>
      <c r="BZP25" s="177"/>
      <c r="BZQ25" s="177"/>
      <c r="BZR25" s="177"/>
      <c r="BZS25" s="177"/>
      <c r="BZT25" s="177"/>
      <c r="BZU25" s="177"/>
      <c r="BZV25" s="177"/>
      <c r="BZW25" s="177"/>
      <c r="BZX25" s="177"/>
      <c r="BZY25" s="177"/>
      <c r="BZZ25" s="177"/>
      <c r="CAA25" s="177"/>
      <c r="CAB25" s="177"/>
      <c r="CAC25" s="177"/>
      <c r="CAD25" s="177"/>
      <c r="CAE25" s="177"/>
      <c r="CAF25" s="177"/>
      <c r="CAG25" s="177"/>
      <c r="CAH25" s="177"/>
      <c r="CAI25" s="177"/>
      <c r="CAJ25" s="177"/>
      <c r="CAK25" s="177"/>
      <c r="CAL25" s="177"/>
      <c r="CAM25" s="177"/>
      <c r="CAN25" s="177"/>
      <c r="CAO25" s="177"/>
      <c r="CAP25" s="177"/>
      <c r="CAQ25" s="177"/>
      <c r="CAR25" s="177"/>
      <c r="CAS25" s="177"/>
      <c r="CAT25" s="177"/>
      <c r="CAU25" s="177"/>
      <c r="CAV25" s="177"/>
      <c r="CAW25" s="177"/>
      <c r="CAX25" s="177"/>
      <c r="CAY25" s="177"/>
      <c r="CAZ25" s="177"/>
      <c r="CBA25" s="177"/>
      <c r="CBB25" s="177"/>
      <c r="CBC25" s="177"/>
      <c r="CBD25" s="177"/>
      <c r="CBE25" s="177"/>
      <c r="CBF25" s="177"/>
      <c r="CBG25" s="177"/>
      <c r="CBH25" s="177"/>
      <c r="CBI25" s="177"/>
      <c r="CBJ25" s="177"/>
      <c r="CBK25" s="177"/>
      <c r="CBL25" s="177"/>
      <c r="CBM25" s="177"/>
      <c r="CBN25" s="177"/>
      <c r="CBO25" s="177"/>
      <c r="CBP25" s="177"/>
      <c r="CBQ25" s="177"/>
      <c r="CBR25" s="177"/>
      <c r="CBS25" s="177"/>
      <c r="CBT25" s="177"/>
      <c r="CBU25" s="177"/>
      <c r="CBV25" s="177"/>
      <c r="CBW25" s="177"/>
      <c r="CBX25" s="177"/>
      <c r="CBY25" s="177"/>
      <c r="CBZ25" s="177"/>
      <c r="CCA25" s="177"/>
      <c r="CCB25" s="177"/>
      <c r="CCC25" s="177"/>
      <c r="CCD25" s="177"/>
      <c r="CCE25" s="177"/>
      <c r="CCF25" s="177"/>
      <c r="CCG25" s="177"/>
      <c r="CCH25" s="177"/>
      <c r="CCI25" s="177"/>
      <c r="CCJ25" s="177"/>
      <c r="CCK25" s="177"/>
      <c r="CCL25" s="177"/>
      <c r="CCM25" s="177"/>
      <c r="CCN25" s="177"/>
      <c r="CCO25" s="177"/>
      <c r="CCP25" s="177"/>
      <c r="CCQ25" s="177"/>
      <c r="CCR25" s="177"/>
      <c r="CCS25" s="177"/>
      <c r="CCT25" s="177"/>
      <c r="CCU25" s="177"/>
      <c r="CCV25" s="177"/>
      <c r="CCW25" s="177"/>
      <c r="CCX25" s="177"/>
      <c r="CCY25" s="177"/>
      <c r="CCZ25" s="177"/>
      <c r="CDA25" s="177"/>
      <c r="CDB25" s="177"/>
      <c r="CDC25" s="177"/>
      <c r="CDD25" s="177"/>
      <c r="CDE25" s="177"/>
      <c r="CDF25" s="177"/>
      <c r="CDG25" s="177"/>
      <c r="CDH25" s="177"/>
      <c r="CDI25" s="177"/>
      <c r="CDJ25" s="177"/>
      <c r="CDK25" s="177"/>
      <c r="CDL25" s="177"/>
      <c r="CDM25" s="177"/>
      <c r="CDN25" s="177"/>
      <c r="CDO25" s="177"/>
      <c r="CDP25" s="177"/>
      <c r="CDQ25" s="177"/>
      <c r="CDR25" s="177"/>
      <c r="CDS25" s="177"/>
      <c r="CDT25" s="177"/>
      <c r="CDU25" s="177"/>
      <c r="CDV25" s="177"/>
      <c r="CDW25" s="177"/>
      <c r="CDX25" s="177"/>
      <c r="CDY25" s="177"/>
      <c r="CDZ25" s="177"/>
      <c r="CEA25" s="177"/>
      <c r="CEB25" s="177"/>
      <c r="CEC25" s="177"/>
      <c r="CED25" s="177"/>
      <c r="CEE25" s="177"/>
      <c r="CEF25" s="177"/>
      <c r="CEG25" s="177"/>
      <c r="CEH25" s="177"/>
      <c r="CEI25" s="177"/>
      <c r="CEJ25" s="177"/>
      <c r="CEK25" s="177"/>
      <c r="CEL25" s="177"/>
      <c r="CEM25" s="177"/>
      <c r="CEN25" s="177"/>
      <c r="CEO25" s="177"/>
      <c r="CEP25" s="177"/>
      <c r="CEQ25" s="177"/>
      <c r="CER25" s="177"/>
      <c r="CES25" s="177"/>
      <c r="CET25" s="177"/>
      <c r="CEU25" s="177"/>
      <c r="CEV25" s="177"/>
      <c r="CEW25" s="177"/>
      <c r="CEX25" s="177"/>
      <c r="CEY25" s="177"/>
      <c r="CEZ25" s="177"/>
      <c r="CFA25" s="177"/>
      <c r="CFB25" s="177"/>
      <c r="CFC25" s="177"/>
      <c r="CFD25" s="177"/>
      <c r="CFE25" s="177"/>
      <c r="CFF25" s="177"/>
      <c r="CFG25" s="177"/>
      <c r="CFH25" s="177"/>
      <c r="CFI25" s="177"/>
      <c r="CFJ25" s="177"/>
      <c r="CFK25" s="177"/>
      <c r="CFL25" s="177"/>
      <c r="CFM25" s="177"/>
      <c r="CFN25" s="177"/>
      <c r="CFO25" s="177"/>
      <c r="CFP25" s="177"/>
      <c r="CFQ25" s="177"/>
      <c r="CFR25" s="177"/>
      <c r="CFS25" s="177"/>
      <c r="CFT25" s="177"/>
      <c r="CFU25" s="177"/>
      <c r="CFV25" s="177"/>
      <c r="CFW25" s="177"/>
      <c r="CFX25" s="177"/>
      <c r="CFY25" s="177"/>
      <c r="CFZ25" s="177"/>
      <c r="CGA25" s="177"/>
      <c r="CGB25" s="177"/>
      <c r="CGC25" s="177"/>
      <c r="CGD25" s="177"/>
      <c r="CGE25" s="177"/>
      <c r="CGF25" s="177"/>
      <c r="CGG25" s="177"/>
      <c r="CGH25" s="177"/>
      <c r="CGI25" s="177"/>
      <c r="CGJ25" s="177"/>
      <c r="CGK25" s="177"/>
      <c r="CGL25" s="177"/>
      <c r="CGM25" s="177"/>
      <c r="CGN25" s="177"/>
      <c r="CGO25" s="177"/>
      <c r="CGP25" s="177"/>
      <c r="CGQ25" s="177"/>
      <c r="CGR25" s="177"/>
      <c r="CGS25" s="177"/>
      <c r="CGT25" s="177"/>
      <c r="CGU25" s="177"/>
      <c r="CGV25" s="177"/>
      <c r="CGW25" s="177"/>
      <c r="CGX25" s="177"/>
      <c r="CGY25" s="177"/>
      <c r="CGZ25" s="177"/>
      <c r="CHA25" s="177"/>
      <c r="CHB25" s="177"/>
      <c r="CHC25" s="177"/>
      <c r="CHD25" s="177"/>
      <c r="CHE25" s="177"/>
      <c r="CHF25" s="177"/>
      <c r="CHG25" s="177"/>
      <c r="CHH25" s="177"/>
      <c r="CHI25" s="177"/>
      <c r="CHJ25" s="177"/>
      <c r="CHK25" s="177"/>
      <c r="CHL25" s="177"/>
      <c r="CHM25" s="177"/>
      <c r="CHN25" s="177"/>
      <c r="CHO25" s="177"/>
      <c r="CHP25" s="177"/>
      <c r="CHQ25" s="177"/>
      <c r="CHR25" s="177"/>
      <c r="CHS25" s="177"/>
      <c r="CHT25" s="177"/>
      <c r="CHU25" s="177"/>
      <c r="CHV25" s="177"/>
      <c r="CHW25" s="177"/>
      <c r="CHX25" s="177"/>
      <c r="CHY25" s="177"/>
      <c r="CHZ25" s="177"/>
      <c r="CIA25" s="177"/>
      <c r="CIB25" s="177"/>
      <c r="CIC25" s="177"/>
      <c r="CID25" s="177"/>
      <c r="CIE25" s="177"/>
      <c r="CIF25" s="177"/>
      <c r="CIG25" s="177"/>
      <c r="CIH25" s="177"/>
      <c r="CII25" s="177"/>
      <c r="CIJ25" s="177"/>
      <c r="CIK25" s="177"/>
      <c r="CIL25" s="177"/>
      <c r="CIM25" s="177"/>
      <c r="CIN25" s="177"/>
      <c r="CIO25" s="177"/>
      <c r="CIP25" s="177"/>
      <c r="CIQ25" s="177"/>
      <c r="CIR25" s="177"/>
      <c r="CIS25" s="177"/>
      <c r="CIT25" s="177"/>
      <c r="CIU25" s="177"/>
      <c r="CIV25" s="177"/>
      <c r="CIW25" s="177"/>
      <c r="CIX25" s="177"/>
      <c r="CIY25" s="177"/>
      <c r="CIZ25" s="177"/>
      <c r="CJA25" s="177"/>
      <c r="CJB25" s="177"/>
      <c r="CJC25" s="177"/>
      <c r="CJD25" s="177"/>
      <c r="CJE25" s="177"/>
      <c r="CJF25" s="177"/>
      <c r="CJG25" s="177"/>
      <c r="CJH25" s="177"/>
      <c r="CJI25" s="177"/>
      <c r="CJJ25" s="177"/>
      <c r="CJK25" s="177"/>
      <c r="CJL25" s="177"/>
      <c r="CJM25" s="177"/>
      <c r="CJN25" s="177"/>
      <c r="CJO25" s="177"/>
      <c r="CJP25" s="177"/>
      <c r="CJQ25" s="177"/>
      <c r="CJR25" s="177"/>
      <c r="CJS25" s="177"/>
      <c r="CJT25" s="177"/>
      <c r="CJU25" s="177"/>
      <c r="CJV25" s="177"/>
      <c r="CJW25" s="177"/>
      <c r="CJX25" s="177"/>
      <c r="CJY25" s="177"/>
      <c r="CJZ25" s="177"/>
      <c r="CKA25" s="177"/>
      <c r="CKB25" s="177"/>
      <c r="CKC25" s="177"/>
      <c r="CKD25" s="177"/>
      <c r="CKE25" s="177"/>
      <c r="CKF25" s="177"/>
      <c r="CKG25" s="177"/>
      <c r="CKH25" s="177"/>
      <c r="CKI25" s="177"/>
      <c r="CKJ25" s="177"/>
      <c r="CKK25" s="177"/>
      <c r="CKL25" s="177"/>
      <c r="CKM25" s="177"/>
      <c r="CKN25" s="177"/>
      <c r="CKO25" s="177"/>
      <c r="CKP25" s="177"/>
      <c r="CKQ25" s="177"/>
      <c r="CKR25" s="177"/>
      <c r="CKS25" s="177"/>
      <c r="CKT25" s="177"/>
      <c r="CKU25" s="177"/>
      <c r="CKV25" s="177"/>
      <c r="CKW25" s="177"/>
      <c r="CKX25" s="177"/>
      <c r="CKY25" s="177"/>
      <c r="CKZ25" s="177"/>
      <c r="CLA25" s="177"/>
      <c r="CLB25" s="177"/>
      <c r="CLC25" s="177"/>
      <c r="CLD25" s="177"/>
      <c r="CLE25" s="177"/>
      <c r="CLF25" s="177"/>
      <c r="CLG25" s="177"/>
      <c r="CLH25" s="177"/>
      <c r="CLI25" s="177"/>
      <c r="CLJ25" s="177"/>
      <c r="CLK25" s="177"/>
      <c r="CLL25" s="177"/>
      <c r="CLM25" s="177"/>
      <c r="CLN25" s="177"/>
      <c r="CLO25" s="177"/>
      <c r="CLP25" s="177"/>
      <c r="CLQ25" s="177"/>
      <c r="CLR25" s="177"/>
      <c r="CLS25" s="177"/>
      <c r="CLT25" s="177"/>
      <c r="CLU25" s="177"/>
      <c r="CLV25" s="177"/>
      <c r="CLW25" s="177"/>
      <c r="CLX25" s="177"/>
      <c r="CLY25" s="177"/>
      <c r="CLZ25" s="177"/>
      <c r="CMA25" s="177"/>
      <c r="CMB25" s="177"/>
      <c r="CMC25" s="177"/>
      <c r="CMD25" s="177"/>
      <c r="CME25" s="177"/>
      <c r="CMF25" s="177"/>
      <c r="CMG25" s="177"/>
      <c r="CMH25" s="177"/>
      <c r="CMI25" s="177"/>
      <c r="CMJ25" s="177"/>
      <c r="CMK25" s="177"/>
      <c r="CML25" s="177"/>
      <c r="CMM25" s="177"/>
      <c r="CMN25" s="177"/>
      <c r="CMO25" s="177"/>
      <c r="CMP25" s="177"/>
      <c r="CMQ25" s="177"/>
      <c r="CMR25" s="177"/>
      <c r="CMS25" s="177"/>
      <c r="CMT25" s="177"/>
      <c r="CMU25" s="177"/>
      <c r="CMV25" s="177"/>
      <c r="CMW25" s="177"/>
      <c r="CMX25" s="177"/>
      <c r="CMY25" s="177"/>
      <c r="CMZ25" s="177"/>
      <c r="CNA25" s="177"/>
      <c r="CNB25" s="177"/>
      <c r="CNC25" s="177"/>
      <c r="CND25" s="177"/>
      <c r="CNE25" s="177"/>
      <c r="CNF25" s="177"/>
      <c r="CNG25" s="177"/>
      <c r="CNH25" s="177"/>
      <c r="CNI25" s="177"/>
      <c r="CNJ25" s="177"/>
      <c r="CNK25" s="177"/>
      <c r="CNL25" s="177"/>
      <c r="CNM25" s="177"/>
      <c r="CNN25" s="177"/>
      <c r="CNO25" s="177"/>
      <c r="CNP25" s="177"/>
      <c r="CNQ25" s="177"/>
      <c r="CNR25" s="177"/>
      <c r="CNS25" s="177"/>
      <c r="CNT25" s="177"/>
      <c r="CNU25" s="177"/>
      <c r="CNV25" s="177"/>
      <c r="CNW25" s="177"/>
      <c r="CNX25" s="177"/>
      <c r="CNY25" s="177"/>
      <c r="CNZ25" s="177"/>
      <c r="COA25" s="177"/>
      <c r="COB25" s="177"/>
      <c r="COC25" s="177"/>
      <c r="COD25" s="177"/>
      <c r="COE25" s="177"/>
      <c r="COF25" s="177"/>
      <c r="COG25" s="177"/>
      <c r="COH25" s="177"/>
      <c r="COI25" s="177"/>
      <c r="COJ25" s="177"/>
      <c r="COK25" s="177"/>
      <c r="COL25" s="177"/>
      <c r="COM25" s="177"/>
      <c r="CON25" s="177"/>
      <c r="COO25" s="177"/>
      <c r="COP25" s="177"/>
      <c r="COQ25" s="177"/>
      <c r="COR25" s="177"/>
      <c r="COS25" s="177"/>
      <c r="COT25" s="177"/>
      <c r="COU25" s="177"/>
      <c r="COV25" s="177"/>
      <c r="COW25" s="177"/>
      <c r="COX25" s="177"/>
      <c r="COY25" s="177"/>
      <c r="COZ25" s="177"/>
      <c r="CPA25" s="177"/>
      <c r="CPB25" s="177"/>
      <c r="CPC25" s="177"/>
      <c r="CPD25" s="177"/>
      <c r="CPE25" s="177"/>
      <c r="CPF25" s="177"/>
      <c r="CPG25" s="177"/>
      <c r="CPH25" s="177"/>
      <c r="CPI25" s="177"/>
      <c r="CPJ25" s="177"/>
      <c r="CPK25" s="177"/>
      <c r="CPL25" s="177"/>
      <c r="CPM25" s="177"/>
      <c r="CPN25" s="177"/>
      <c r="CPO25" s="177"/>
      <c r="CPP25" s="177"/>
      <c r="CPQ25" s="177"/>
      <c r="CPR25" s="177"/>
      <c r="CPS25" s="177"/>
      <c r="CPT25" s="177"/>
      <c r="CPU25" s="177"/>
      <c r="CPV25" s="177"/>
      <c r="CPW25" s="177"/>
      <c r="CPX25" s="177"/>
      <c r="CPY25" s="177"/>
      <c r="CPZ25" s="177"/>
      <c r="CQA25" s="177"/>
      <c r="CQB25" s="177"/>
      <c r="CQC25" s="177"/>
      <c r="CQD25" s="177"/>
      <c r="CQE25" s="177"/>
      <c r="CQF25" s="177"/>
      <c r="CQG25" s="177"/>
      <c r="CQH25" s="177"/>
      <c r="CQI25" s="177"/>
      <c r="CQJ25" s="177"/>
      <c r="CQK25" s="177"/>
      <c r="CQL25" s="177"/>
      <c r="CQM25" s="177"/>
      <c r="CQN25" s="177"/>
      <c r="CQO25" s="177"/>
      <c r="CQP25" s="177"/>
      <c r="CQQ25" s="177"/>
      <c r="CQR25" s="177"/>
      <c r="CQS25" s="177"/>
      <c r="CQT25" s="177"/>
      <c r="CQU25" s="177"/>
      <c r="CQV25" s="177"/>
      <c r="CQW25" s="177"/>
      <c r="CQX25" s="177"/>
      <c r="CQY25" s="177"/>
      <c r="CQZ25" s="177"/>
      <c r="CRA25" s="177"/>
      <c r="CRB25" s="177"/>
      <c r="CRC25" s="177"/>
      <c r="CRD25" s="177"/>
      <c r="CRE25" s="177"/>
      <c r="CRF25" s="177"/>
      <c r="CRG25" s="177"/>
      <c r="CRH25" s="177"/>
      <c r="CRI25" s="177"/>
      <c r="CRJ25" s="177"/>
      <c r="CRK25" s="177"/>
      <c r="CRL25" s="177"/>
      <c r="CRM25" s="177"/>
      <c r="CRN25" s="177"/>
      <c r="CRO25" s="177"/>
      <c r="CRP25" s="177"/>
      <c r="CRQ25" s="177"/>
      <c r="CRR25" s="177"/>
      <c r="CRS25" s="177"/>
      <c r="CRT25" s="177"/>
      <c r="CRU25" s="177"/>
      <c r="CRV25" s="177"/>
      <c r="CRW25" s="177"/>
      <c r="CRX25" s="177"/>
      <c r="CRY25" s="177"/>
      <c r="CRZ25" s="177"/>
      <c r="CSA25" s="177"/>
      <c r="CSB25" s="177"/>
      <c r="CSC25" s="177"/>
      <c r="CSD25" s="177"/>
      <c r="CSE25" s="177"/>
      <c r="CSF25" s="177"/>
      <c r="CSG25" s="177"/>
      <c r="CSH25" s="177"/>
      <c r="CSI25" s="177"/>
      <c r="CSJ25" s="177"/>
      <c r="CSK25" s="177"/>
      <c r="CSL25" s="177"/>
      <c r="CSM25" s="177"/>
      <c r="CSN25" s="177"/>
      <c r="CSO25" s="177"/>
      <c r="CSP25" s="177"/>
      <c r="CSQ25" s="177"/>
      <c r="CSR25" s="177"/>
      <c r="CSS25" s="177"/>
      <c r="CST25" s="177"/>
      <c r="CSU25" s="177"/>
      <c r="CSV25" s="177"/>
      <c r="CSW25" s="177"/>
      <c r="CSX25" s="177"/>
      <c r="CSY25" s="177"/>
      <c r="CSZ25" s="177"/>
      <c r="CTA25" s="177"/>
      <c r="CTB25" s="177"/>
      <c r="CTC25" s="177"/>
      <c r="CTD25" s="177"/>
      <c r="CTE25" s="177"/>
      <c r="CTF25" s="177"/>
      <c r="CTG25" s="177"/>
      <c r="CTH25" s="177"/>
      <c r="CTI25" s="177"/>
      <c r="CTJ25" s="177"/>
      <c r="CTK25" s="177"/>
      <c r="CTL25" s="177"/>
      <c r="CTM25" s="177"/>
      <c r="CTN25" s="177"/>
      <c r="CTO25" s="177"/>
      <c r="CTP25" s="177"/>
      <c r="CTQ25" s="177"/>
      <c r="CTR25" s="177"/>
      <c r="CTS25" s="177"/>
      <c r="CTT25" s="177"/>
      <c r="CTU25" s="177"/>
      <c r="CTV25" s="177"/>
      <c r="CTW25" s="177"/>
      <c r="CTX25" s="177"/>
      <c r="CTY25" s="177"/>
      <c r="CTZ25" s="177"/>
      <c r="CUA25" s="177"/>
      <c r="CUB25" s="177"/>
      <c r="CUC25" s="177"/>
      <c r="CUD25" s="177"/>
      <c r="CUE25" s="177"/>
      <c r="CUF25" s="177"/>
      <c r="CUG25" s="177"/>
      <c r="CUH25" s="177"/>
      <c r="CUI25" s="177"/>
      <c r="CUJ25" s="177"/>
      <c r="CUK25" s="177"/>
      <c r="CUL25" s="177"/>
      <c r="CUM25" s="177"/>
      <c r="CUN25" s="177"/>
      <c r="CUO25" s="177"/>
      <c r="CUP25" s="177"/>
      <c r="CUQ25" s="177"/>
      <c r="CUR25" s="177"/>
      <c r="CUS25" s="177"/>
      <c r="CUT25" s="177"/>
      <c r="CUU25" s="177"/>
      <c r="CUV25" s="177"/>
      <c r="CUW25" s="177"/>
      <c r="CUX25" s="177"/>
      <c r="CUY25" s="177"/>
      <c r="CUZ25" s="177"/>
      <c r="CVA25" s="177"/>
      <c r="CVB25" s="177"/>
      <c r="CVC25" s="177"/>
      <c r="CVD25" s="177"/>
      <c r="CVE25" s="177"/>
      <c r="CVF25" s="177"/>
      <c r="CVG25" s="177"/>
      <c r="CVH25" s="177"/>
      <c r="CVI25" s="177"/>
      <c r="CVJ25" s="177"/>
      <c r="CVK25" s="177"/>
      <c r="CVL25" s="177"/>
      <c r="CVM25" s="177"/>
      <c r="CVN25" s="177"/>
      <c r="CVO25" s="177"/>
      <c r="CVP25" s="177"/>
      <c r="CVQ25" s="177"/>
      <c r="CVR25" s="177"/>
      <c r="CVS25" s="177"/>
      <c r="CVT25" s="177"/>
      <c r="CVU25" s="177"/>
      <c r="CVV25" s="177"/>
      <c r="CVW25" s="177"/>
      <c r="CVX25" s="177"/>
      <c r="CVY25" s="177"/>
      <c r="CVZ25" s="177"/>
      <c r="CWA25" s="177"/>
      <c r="CWB25" s="177"/>
      <c r="CWC25" s="177"/>
      <c r="CWD25" s="177"/>
      <c r="CWE25" s="177"/>
      <c r="CWF25" s="177"/>
      <c r="CWG25" s="177"/>
      <c r="CWH25" s="177"/>
      <c r="CWI25" s="177"/>
      <c r="CWJ25" s="177"/>
      <c r="CWK25" s="177"/>
      <c r="CWL25" s="177"/>
      <c r="CWM25" s="177"/>
      <c r="CWN25" s="177"/>
      <c r="CWO25" s="177"/>
      <c r="CWP25" s="177"/>
      <c r="CWQ25" s="177"/>
      <c r="CWR25" s="177"/>
      <c r="CWS25" s="177"/>
      <c r="CWT25" s="177"/>
      <c r="CWU25" s="177"/>
      <c r="CWV25" s="177"/>
      <c r="CWW25" s="177"/>
      <c r="CWX25" s="177"/>
      <c r="CWY25" s="177"/>
      <c r="CWZ25" s="177"/>
      <c r="CXA25" s="177"/>
      <c r="CXB25" s="177"/>
      <c r="CXC25" s="177"/>
      <c r="CXD25" s="177"/>
      <c r="CXE25" s="177"/>
      <c r="CXF25" s="177"/>
      <c r="CXG25" s="177"/>
      <c r="CXH25" s="177"/>
      <c r="CXI25" s="177"/>
      <c r="CXJ25" s="177"/>
      <c r="CXK25" s="177"/>
      <c r="CXL25" s="177"/>
      <c r="CXM25" s="177"/>
      <c r="CXN25" s="177"/>
      <c r="CXO25" s="177"/>
      <c r="CXP25" s="177"/>
      <c r="CXQ25" s="177"/>
      <c r="CXR25" s="177"/>
      <c r="CXS25" s="177"/>
      <c r="CXT25" s="177"/>
      <c r="CXU25" s="177"/>
      <c r="CXV25" s="177"/>
      <c r="CXW25" s="177"/>
      <c r="CXX25" s="177"/>
      <c r="CXY25" s="177"/>
      <c r="CXZ25" s="177"/>
      <c r="CYA25" s="177"/>
      <c r="CYB25" s="177"/>
      <c r="CYC25" s="177"/>
      <c r="CYD25" s="177"/>
      <c r="CYE25" s="177"/>
      <c r="CYF25" s="177"/>
      <c r="CYG25" s="177"/>
      <c r="CYH25" s="177"/>
      <c r="CYI25" s="177"/>
      <c r="CYJ25" s="177"/>
      <c r="CYK25" s="177"/>
      <c r="CYL25" s="177"/>
      <c r="CYM25" s="177"/>
      <c r="CYN25" s="177"/>
      <c r="CYO25" s="177"/>
      <c r="CYP25" s="177"/>
      <c r="CYQ25" s="177"/>
      <c r="CYR25" s="177"/>
      <c r="CYS25" s="177"/>
      <c r="CYT25" s="177"/>
      <c r="CYU25" s="177"/>
      <c r="CYV25" s="177"/>
      <c r="CYW25" s="177"/>
      <c r="CYX25" s="177"/>
      <c r="CYY25" s="177"/>
      <c r="CYZ25" s="177"/>
      <c r="CZA25" s="177"/>
      <c r="CZB25" s="177"/>
      <c r="CZC25" s="177"/>
      <c r="CZD25" s="177"/>
      <c r="CZE25" s="177"/>
      <c r="CZF25" s="177"/>
      <c r="CZG25" s="177"/>
      <c r="CZH25" s="177"/>
      <c r="CZI25" s="177"/>
      <c r="CZJ25" s="177"/>
      <c r="CZK25" s="177"/>
      <c r="CZL25" s="177"/>
      <c r="CZM25" s="177"/>
      <c r="CZN25" s="177"/>
      <c r="CZO25" s="177"/>
      <c r="CZP25" s="177"/>
      <c r="CZQ25" s="177"/>
      <c r="CZR25" s="177"/>
      <c r="CZS25" s="177"/>
      <c r="CZT25" s="177"/>
      <c r="CZU25" s="177"/>
      <c r="CZV25" s="177"/>
      <c r="CZW25" s="177"/>
      <c r="CZX25" s="177"/>
      <c r="CZY25" s="177"/>
      <c r="CZZ25" s="177"/>
      <c r="DAA25" s="177"/>
      <c r="DAB25" s="177"/>
      <c r="DAC25" s="177"/>
      <c r="DAD25" s="177"/>
      <c r="DAE25" s="177"/>
      <c r="DAF25" s="177"/>
      <c r="DAG25" s="177"/>
      <c r="DAH25" s="177"/>
      <c r="DAI25" s="177"/>
      <c r="DAJ25" s="177"/>
      <c r="DAK25" s="177"/>
      <c r="DAL25" s="177"/>
      <c r="DAM25" s="177"/>
      <c r="DAN25" s="177"/>
      <c r="DAO25" s="177"/>
      <c r="DAP25" s="177"/>
      <c r="DAQ25" s="177"/>
      <c r="DAR25" s="177"/>
      <c r="DAS25" s="177"/>
      <c r="DAT25" s="177"/>
      <c r="DAU25" s="177"/>
      <c r="DAV25" s="177"/>
      <c r="DAW25" s="177"/>
      <c r="DAX25" s="177"/>
      <c r="DAY25" s="177"/>
      <c r="DAZ25" s="177"/>
      <c r="DBA25" s="177"/>
      <c r="DBB25" s="177"/>
      <c r="DBC25" s="177"/>
      <c r="DBD25" s="177"/>
      <c r="DBE25" s="177"/>
      <c r="DBF25" s="177"/>
      <c r="DBG25" s="177"/>
      <c r="DBH25" s="177"/>
      <c r="DBI25" s="177"/>
      <c r="DBJ25" s="177"/>
      <c r="DBK25" s="177"/>
      <c r="DBL25" s="177"/>
      <c r="DBM25" s="177"/>
      <c r="DBN25" s="177"/>
      <c r="DBO25" s="177"/>
      <c r="DBP25" s="177"/>
      <c r="DBQ25" s="177"/>
      <c r="DBR25" s="177"/>
      <c r="DBS25" s="177"/>
      <c r="DBT25" s="177"/>
      <c r="DBU25" s="177"/>
      <c r="DBV25" s="177"/>
      <c r="DBW25" s="177"/>
      <c r="DBX25" s="177"/>
      <c r="DBY25" s="177"/>
      <c r="DBZ25" s="177"/>
      <c r="DCA25" s="177"/>
      <c r="DCB25" s="177"/>
      <c r="DCC25" s="177"/>
      <c r="DCD25" s="177"/>
      <c r="DCE25" s="177"/>
      <c r="DCF25" s="177"/>
      <c r="DCG25" s="177"/>
      <c r="DCH25" s="177"/>
      <c r="DCI25" s="177"/>
      <c r="DCJ25" s="177"/>
      <c r="DCK25" s="177"/>
      <c r="DCL25" s="177"/>
      <c r="DCM25" s="177"/>
      <c r="DCN25" s="177"/>
      <c r="DCO25" s="177"/>
      <c r="DCP25" s="177"/>
      <c r="DCQ25" s="177"/>
      <c r="DCR25" s="177"/>
      <c r="DCS25" s="177"/>
      <c r="DCT25" s="177"/>
      <c r="DCU25" s="177"/>
      <c r="DCV25" s="177"/>
      <c r="DCW25" s="177"/>
      <c r="DCX25" s="177"/>
      <c r="DCY25" s="177"/>
      <c r="DCZ25" s="177"/>
      <c r="DDA25" s="177"/>
      <c r="DDB25" s="177"/>
      <c r="DDC25" s="177"/>
      <c r="DDD25" s="177"/>
      <c r="DDE25" s="177"/>
      <c r="DDF25" s="177"/>
      <c r="DDG25" s="177"/>
      <c r="DDH25" s="177"/>
      <c r="DDI25" s="177"/>
      <c r="DDJ25" s="177"/>
      <c r="DDK25" s="177"/>
      <c r="DDL25" s="177"/>
      <c r="DDM25" s="177"/>
      <c r="DDN25" s="177"/>
      <c r="DDO25" s="177"/>
      <c r="DDP25" s="177"/>
      <c r="DDQ25" s="177"/>
      <c r="DDR25" s="177"/>
      <c r="DDS25" s="177"/>
      <c r="DDT25" s="177"/>
      <c r="DDU25" s="177"/>
      <c r="DDV25" s="177"/>
      <c r="DDW25" s="177"/>
      <c r="DDX25" s="177"/>
      <c r="DDY25" s="177"/>
      <c r="DDZ25" s="177"/>
      <c r="DEA25" s="177"/>
      <c r="DEB25" s="177"/>
      <c r="DEC25" s="177"/>
      <c r="DED25" s="177"/>
      <c r="DEE25" s="177"/>
      <c r="DEF25" s="177"/>
      <c r="DEG25" s="177"/>
      <c r="DEH25" s="177"/>
      <c r="DEI25" s="177"/>
      <c r="DEJ25" s="177"/>
      <c r="DEK25" s="177"/>
      <c r="DEL25" s="177"/>
      <c r="DEM25" s="177"/>
      <c r="DEN25" s="177"/>
      <c r="DEO25" s="177"/>
      <c r="DEP25" s="177"/>
      <c r="DEQ25" s="177"/>
      <c r="DER25" s="177"/>
      <c r="DES25" s="177"/>
      <c r="DET25" s="177"/>
      <c r="DEU25" s="177"/>
      <c r="DEV25" s="177"/>
      <c r="DEW25" s="177"/>
      <c r="DEX25" s="177"/>
      <c r="DEY25" s="177"/>
      <c r="DEZ25" s="177"/>
      <c r="DFA25" s="177"/>
      <c r="DFB25" s="177"/>
      <c r="DFC25" s="177"/>
      <c r="DFD25" s="177"/>
      <c r="DFE25" s="177"/>
      <c r="DFF25" s="177"/>
      <c r="DFG25" s="177"/>
      <c r="DFH25" s="177"/>
      <c r="DFI25" s="177"/>
      <c r="DFJ25" s="177"/>
      <c r="DFK25" s="177"/>
      <c r="DFL25" s="177"/>
      <c r="DFM25" s="177"/>
      <c r="DFN25" s="177"/>
      <c r="DFO25" s="177"/>
      <c r="DFP25" s="177"/>
      <c r="DFQ25" s="177"/>
      <c r="DFR25" s="177"/>
      <c r="DFS25" s="177"/>
      <c r="DFT25" s="177"/>
      <c r="DFU25" s="177"/>
      <c r="DFV25" s="177"/>
      <c r="DFW25" s="177"/>
      <c r="DFX25" s="177"/>
      <c r="DFY25" s="177"/>
      <c r="DFZ25" s="177"/>
      <c r="DGA25" s="177"/>
      <c r="DGB25" s="177"/>
      <c r="DGC25" s="177"/>
      <c r="DGD25" s="177"/>
      <c r="DGE25" s="177"/>
      <c r="DGF25" s="177"/>
      <c r="DGG25" s="177"/>
      <c r="DGH25" s="177"/>
      <c r="DGI25" s="177"/>
      <c r="DGJ25" s="177"/>
      <c r="DGK25" s="177"/>
      <c r="DGL25" s="177"/>
      <c r="DGM25" s="177"/>
      <c r="DGN25" s="177"/>
      <c r="DGO25" s="177"/>
      <c r="DGP25" s="177"/>
      <c r="DGQ25" s="177"/>
      <c r="DGR25" s="177"/>
      <c r="DGS25" s="177"/>
      <c r="DGT25" s="177"/>
      <c r="DGU25" s="177"/>
      <c r="DGV25" s="177"/>
      <c r="DGW25" s="177"/>
      <c r="DGX25" s="177"/>
      <c r="DGY25" s="177"/>
      <c r="DGZ25" s="177"/>
      <c r="DHA25" s="177"/>
      <c r="DHB25" s="177"/>
      <c r="DHC25" s="177"/>
      <c r="DHD25" s="177"/>
      <c r="DHE25" s="177"/>
      <c r="DHF25" s="177"/>
      <c r="DHG25" s="177"/>
      <c r="DHH25" s="177"/>
      <c r="DHI25" s="177"/>
      <c r="DHJ25" s="177"/>
      <c r="DHK25" s="177"/>
      <c r="DHL25" s="177"/>
      <c r="DHM25" s="177"/>
      <c r="DHN25" s="177"/>
      <c r="DHO25" s="177"/>
      <c r="DHP25" s="177"/>
      <c r="DHQ25" s="177"/>
      <c r="DHR25" s="177"/>
      <c r="DHS25" s="177"/>
      <c r="DHT25" s="177"/>
      <c r="DHU25" s="177"/>
      <c r="DHV25" s="177"/>
      <c r="DHW25" s="177"/>
      <c r="DHX25" s="177"/>
      <c r="DHY25" s="177"/>
      <c r="DHZ25" s="177"/>
      <c r="DIA25" s="177"/>
      <c r="DIB25" s="177"/>
      <c r="DIC25" s="177"/>
      <c r="DID25" s="177"/>
      <c r="DIE25" s="177"/>
      <c r="DIF25" s="177"/>
      <c r="DIG25" s="177"/>
      <c r="DIH25" s="177"/>
      <c r="DII25" s="177"/>
      <c r="DIJ25" s="177"/>
      <c r="DIK25" s="177"/>
      <c r="DIL25" s="177"/>
      <c r="DIM25" s="177"/>
      <c r="DIN25" s="177"/>
      <c r="DIO25" s="177"/>
      <c r="DIP25" s="177"/>
      <c r="DIQ25" s="177"/>
      <c r="DIR25" s="177"/>
      <c r="DIS25" s="177"/>
      <c r="DIT25" s="177"/>
      <c r="DIU25" s="177"/>
      <c r="DIV25" s="177"/>
      <c r="DIW25" s="177"/>
      <c r="DIX25" s="177"/>
      <c r="DIY25" s="177"/>
      <c r="DIZ25" s="177"/>
      <c r="DJA25" s="177"/>
      <c r="DJB25" s="177"/>
      <c r="DJC25" s="177"/>
      <c r="DJD25" s="177"/>
      <c r="DJE25" s="177"/>
      <c r="DJF25" s="177"/>
      <c r="DJG25" s="177"/>
      <c r="DJH25" s="177"/>
      <c r="DJI25" s="177"/>
      <c r="DJJ25" s="177"/>
      <c r="DJK25" s="177"/>
      <c r="DJL25" s="177"/>
      <c r="DJM25" s="177"/>
      <c r="DJN25" s="177"/>
      <c r="DJO25" s="177"/>
      <c r="DJP25" s="177"/>
      <c r="DJQ25" s="177"/>
      <c r="DJR25" s="177"/>
      <c r="DJS25" s="177"/>
      <c r="DJT25" s="177"/>
      <c r="DJU25" s="177"/>
      <c r="DJV25" s="177"/>
      <c r="DJW25" s="177"/>
      <c r="DJX25" s="177"/>
      <c r="DJY25" s="177"/>
      <c r="DJZ25" s="177"/>
      <c r="DKA25" s="177"/>
      <c r="DKB25" s="177"/>
      <c r="DKC25" s="177"/>
      <c r="DKD25" s="177"/>
      <c r="DKE25" s="177"/>
      <c r="DKF25" s="177"/>
      <c r="DKG25" s="177"/>
      <c r="DKH25" s="177"/>
      <c r="DKI25" s="177"/>
      <c r="DKJ25" s="177"/>
      <c r="DKK25" s="177"/>
      <c r="DKL25" s="177"/>
      <c r="DKM25" s="177"/>
      <c r="DKN25" s="177"/>
      <c r="DKO25" s="177"/>
      <c r="DKP25" s="177"/>
      <c r="DKQ25" s="177"/>
      <c r="DKR25" s="177"/>
      <c r="DKS25" s="177"/>
      <c r="DKT25" s="177"/>
      <c r="DKU25" s="177"/>
      <c r="DKV25" s="177"/>
      <c r="DKW25" s="177"/>
      <c r="DKX25" s="177"/>
      <c r="DKY25" s="177"/>
      <c r="DKZ25" s="177"/>
      <c r="DLA25" s="177"/>
      <c r="DLB25" s="177"/>
      <c r="DLC25" s="177"/>
      <c r="DLD25" s="177"/>
      <c r="DLE25" s="177"/>
      <c r="DLF25" s="177"/>
      <c r="DLG25" s="177"/>
      <c r="DLH25" s="177"/>
      <c r="DLI25" s="177"/>
      <c r="DLJ25" s="177"/>
      <c r="DLK25" s="177"/>
      <c r="DLL25" s="177"/>
      <c r="DLM25" s="177"/>
      <c r="DLN25" s="177"/>
      <c r="DLO25" s="177"/>
      <c r="DLP25" s="177"/>
      <c r="DLQ25" s="177"/>
      <c r="DLR25" s="177"/>
      <c r="DLS25" s="177"/>
      <c r="DLT25" s="177"/>
      <c r="DLU25" s="177"/>
      <c r="DLV25" s="177"/>
      <c r="DLW25" s="177"/>
      <c r="DLX25" s="177"/>
      <c r="DLY25" s="177"/>
      <c r="DLZ25" s="177"/>
      <c r="DMA25" s="177"/>
      <c r="DMB25" s="177"/>
      <c r="DMC25" s="177"/>
      <c r="DMD25" s="177"/>
      <c r="DME25" s="177"/>
      <c r="DMF25" s="177"/>
      <c r="DMG25" s="177"/>
      <c r="DMH25" s="177"/>
      <c r="DMI25" s="177"/>
      <c r="DMJ25" s="177"/>
      <c r="DMK25" s="177"/>
      <c r="DML25" s="177"/>
      <c r="DMM25" s="177"/>
      <c r="DMN25" s="177"/>
      <c r="DMO25" s="177"/>
      <c r="DMP25" s="177"/>
      <c r="DMQ25" s="177"/>
      <c r="DMR25" s="177"/>
      <c r="DMS25" s="177"/>
      <c r="DMT25" s="177"/>
      <c r="DMU25" s="177"/>
      <c r="DMV25" s="177"/>
      <c r="DMW25" s="177"/>
      <c r="DMX25" s="177"/>
      <c r="DMY25" s="177"/>
      <c r="DMZ25" s="177"/>
      <c r="DNA25" s="177"/>
      <c r="DNB25" s="177"/>
      <c r="DNC25" s="177"/>
      <c r="DND25" s="177"/>
      <c r="DNE25" s="177"/>
      <c r="DNF25" s="177"/>
      <c r="DNG25" s="177"/>
      <c r="DNH25" s="177"/>
      <c r="DNI25" s="177"/>
      <c r="DNJ25" s="177"/>
      <c r="DNK25" s="177"/>
      <c r="DNL25" s="177"/>
      <c r="DNM25" s="177"/>
      <c r="DNN25" s="177"/>
      <c r="DNO25" s="177"/>
      <c r="DNP25" s="177"/>
      <c r="DNQ25" s="177"/>
      <c r="DNR25" s="177"/>
      <c r="DNS25" s="177"/>
      <c r="DNT25" s="177"/>
      <c r="DNU25" s="177"/>
      <c r="DNV25" s="177"/>
      <c r="DNW25" s="177"/>
      <c r="DNX25" s="177"/>
      <c r="DNY25" s="177"/>
      <c r="DNZ25" s="177"/>
      <c r="DOA25" s="177"/>
      <c r="DOB25" s="177"/>
      <c r="DOC25" s="177"/>
      <c r="DOD25" s="177"/>
      <c r="DOE25" s="177"/>
      <c r="DOF25" s="177"/>
      <c r="DOG25" s="177"/>
      <c r="DOH25" s="177"/>
      <c r="DOI25" s="177"/>
      <c r="DOJ25" s="177"/>
      <c r="DOK25" s="177"/>
      <c r="DOL25" s="177"/>
      <c r="DOM25" s="177"/>
      <c r="DON25" s="177"/>
      <c r="DOO25" s="177"/>
      <c r="DOP25" s="177"/>
      <c r="DOQ25" s="177"/>
      <c r="DOR25" s="177"/>
      <c r="DOS25" s="177"/>
      <c r="DOT25" s="177"/>
      <c r="DOU25" s="177"/>
      <c r="DOV25" s="177"/>
      <c r="DOW25" s="177"/>
      <c r="DOX25" s="177"/>
      <c r="DOY25" s="177"/>
      <c r="DOZ25" s="177"/>
      <c r="DPA25" s="177"/>
      <c r="DPB25" s="177"/>
      <c r="DPC25" s="177"/>
      <c r="DPD25" s="177"/>
      <c r="DPE25" s="177"/>
      <c r="DPF25" s="177"/>
      <c r="DPG25" s="177"/>
      <c r="DPH25" s="177"/>
      <c r="DPI25" s="177"/>
      <c r="DPJ25" s="177"/>
      <c r="DPK25" s="177"/>
      <c r="DPL25" s="177"/>
      <c r="DPM25" s="177"/>
      <c r="DPN25" s="177"/>
      <c r="DPO25" s="177"/>
      <c r="DPP25" s="177"/>
      <c r="DPQ25" s="177"/>
      <c r="DPR25" s="177"/>
      <c r="DPS25" s="177"/>
      <c r="DPT25" s="177"/>
      <c r="DPU25" s="177"/>
      <c r="DPV25" s="177"/>
      <c r="DPW25" s="177"/>
      <c r="DPX25" s="177"/>
      <c r="DPY25" s="177"/>
      <c r="DPZ25" s="177"/>
      <c r="DQA25" s="177"/>
      <c r="DQB25" s="177"/>
      <c r="DQC25" s="177"/>
      <c r="DQD25" s="177"/>
      <c r="DQE25" s="177"/>
      <c r="DQF25" s="177"/>
      <c r="DQG25" s="177"/>
      <c r="DQH25" s="177"/>
      <c r="DQI25" s="177"/>
      <c r="DQJ25" s="177"/>
      <c r="DQK25" s="177"/>
      <c r="DQL25" s="177"/>
      <c r="DQM25" s="177"/>
      <c r="DQN25" s="177"/>
      <c r="DQO25" s="177"/>
      <c r="DQP25" s="177"/>
      <c r="DQQ25" s="177"/>
      <c r="DQR25" s="177"/>
      <c r="DQS25" s="177"/>
      <c r="DQT25" s="177"/>
      <c r="DQU25" s="177"/>
      <c r="DQV25" s="177"/>
      <c r="DQW25" s="177"/>
      <c r="DQX25" s="177"/>
      <c r="DQY25" s="177"/>
      <c r="DQZ25" s="177"/>
      <c r="DRA25" s="177"/>
      <c r="DRB25" s="177"/>
      <c r="DRC25" s="177"/>
      <c r="DRD25" s="177"/>
      <c r="DRE25" s="177"/>
      <c r="DRF25" s="177"/>
      <c r="DRG25" s="177"/>
      <c r="DRH25" s="177"/>
      <c r="DRI25" s="177"/>
      <c r="DRJ25" s="177"/>
      <c r="DRK25" s="177"/>
      <c r="DRL25" s="177"/>
      <c r="DRM25" s="177"/>
      <c r="DRN25" s="177"/>
      <c r="DRO25" s="177"/>
      <c r="DRP25" s="177"/>
      <c r="DRQ25" s="177"/>
      <c r="DRR25" s="177"/>
      <c r="DRS25" s="177"/>
      <c r="DRT25" s="177"/>
      <c r="DRU25" s="177"/>
      <c r="DRV25" s="177"/>
      <c r="DRW25" s="177"/>
      <c r="DRX25" s="177"/>
      <c r="DRY25" s="177"/>
      <c r="DRZ25" s="177"/>
      <c r="DSA25" s="177"/>
      <c r="DSB25" s="177"/>
      <c r="DSC25" s="177"/>
      <c r="DSD25" s="177"/>
      <c r="DSE25" s="177"/>
      <c r="DSF25" s="177"/>
      <c r="DSG25" s="177"/>
      <c r="DSH25" s="177"/>
      <c r="DSI25" s="177"/>
      <c r="DSJ25" s="177"/>
      <c r="DSK25" s="177"/>
      <c r="DSL25" s="177"/>
      <c r="DSM25" s="177"/>
      <c r="DSN25" s="177"/>
      <c r="DSO25" s="177"/>
      <c r="DSP25" s="177"/>
      <c r="DSQ25" s="177"/>
      <c r="DSR25" s="177"/>
      <c r="DSS25" s="177"/>
      <c r="DST25" s="177"/>
      <c r="DSU25" s="177"/>
      <c r="DSV25" s="177"/>
      <c r="DSW25" s="177"/>
      <c r="DSX25" s="177"/>
      <c r="DSY25" s="177"/>
      <c r="DSZ25" s="177"/>
      <c r="DTA25" s="177"/>
      <c r="DTB25" s="177"/>
      <c r="DTC25" s="177"/>
      <c r="DTD25" s="177"/>
      <c r="DTE25" s="177"/>
      <c r="DTF25" s="177"/>
      <c r="DTG25" s="177"/>
      <c r="DTH25" s="177"/>
      <c r="DTI25" s="177"/>
      <c r="DTJ25" s="177"/>
      <c r="DTK25" s="177"/>
      <c r="DTL25" s="177"/>
      <c r="DTM25" s="177"/>
      <c r="DTN25" s="177"/>
      <c r="DTO25" s="177"/>
      <c r="DTP25" s="177"/>
      <c r="DTQ25" s="177"/>
      <c r="DTR25" s="177"/>
      <c r="DTS25" s="177"/>
      <c r="DTT25" s="177"/>
      <c r="DTU25" s="177"/>
      <c r="DTV25" s="177"/>
      <c r="DTW25" s="177"/>
      <c r="DTX25" s="177"/>
      <c r="DTY25" s="177"/>
      <c r="DTZ25" s="177"/>
      <c r="DUA25" s="177"/>
      <c r="DUB25" s="177"/>
      <c r="DUC25" s="177"/>
      <c r="DUD25" s="177"/>
      <c r="DUE25" s="177"/>
      <c r="DUF25" s="177"/>
      <c r="DUG25" s="177"/>
      <c r="DUH25" s="177"/>
      <c r="DUI25" s="177"/>
      <c r="DUJ25" s="177"/>
      <c r="DUK25" s="177"/>
      <c r="DUL25" s="177"/>
      <c r="DUM25" s="177"/>
      <c r="DUN25" s="177"/>
      <c r="DUO25" s="177"/>
      <c r="DUP25" s="177"/>
      <c r="DUQ25" s="177"/>
      <c r="DUR25" s="177"/>
      <c r="DUS25" s="177"/>
      <c r="DUT25" s="177"/>
      <c r="DUU25" s="177"/>
      <c r="DUV25" s="177"/>
      <c r="DUW25" s="177"/>
      <c r="DUX25" s="177"/>
      <c r="DUY25" s="177"/>
      <c r="DUZ25" s="177"/>
      <c r="DVA25" s="177"/>
      <c r="DVB25" s="177"/>
      <c r="DVC25" s="177"/>
      <c r="DVD25" s="177"/>
      <c r="DVE25" s="177"/>
      <c r="DVF25" s="177"/>
      <c r="DVG25" s="177"/>
      <c r="DVH25" s="177"/>
      <c r="DVI25" s="177"/>
      <c r="DVJ25" s="177"/>
      <c r="DVK25" s="177"/>
      <c r="DVL25" s="177"/>
      <c r="DVM25" s="177"/>
      <c r="DVN25" s="177"/>
      <c r="DVO25" s="177"/>
      <c r="DVP25" s="177"/>
      <c r="DVQ25" s="177"/>
      <c r="DVR25" s="177"/>
      <c r="DVS25" s="177"/>
      <c r="DVT25" s="177"/>
      <c r="DVU25" s="177"/>
      <c r="DVV25" s="177"/>
      <c r="DVW25" s="177"/>
      <c r="DVX25" s="177"/>
      <c r="DVY25" s="177"/>
      <c r="DVZ25" s="177"/>
      <c r="DWA25" s="177"/>
      <c r="DWB25" s="177"/>
      <c r="DWC25" s="177"/>
      <c r="DWD25" s="177"/>
      <c r="DWE25" s="177"/>
      <c r="DWF25" s="177"/>
      <c r="DWG25" s="177"/>
      <c r="DWH25" s="177"/>
      <c r="DWI25" s="177"/>
      <c r="DWJ25" s="177"/>
      <c r="DWK25" s="177"/>
      <c r="DWL25" s="177"/>
      <c r="DWM25" s="177"/>
      <c r="DWN25" s="177"/>
      <c r="DWO25" s="177"/>
      <c r="DWP25" s="177"/>
      <c r="DWQ25" s="177"/>
      <c r="DWR25" s="177"/>
      <c r="DWS25" s="177"/>
      <c r="DWT25" s="177"/>
      <c r="DWU25" s="177"/>
      <c r="DWV25" s="177"/>
      <c r="DWW25" s="177"/>
      <c r="DWX25" s="177"/>
      <c r="DWY25" s="177"/>
      <c r="DWZ25" s="177"/>
      <c r="DXA25" s="177"/>
      <c r="DXB25" s="177"/>
      <c r="DXC25" s="177"/>
      <c r="DXD25" s="177"/>
      <c r="DXE25" s="177"/>
      <c r="DXF25" s="177"/>
      <c r="DXG25" s="177"/>
      <c r="DXH25" s="177"/>
      <c r="DXI25" s="177"/>
      <c r="DXJ25" s="177"/>
      <c r="DXK25" s="177"/>
      <c r="DXL25" s="177"/>
      <c r="DXM25" s="177"/>
      <c r="DXN25" s="177"/>
      <c r="DXO25" s="177"/>
      <c r="DXP25" s="177"/>
      <c r="DXQ25" s="177"/>
      <c r="DXR25" s="177"/>
      <c r="DXS25" s="177"/>
      <c r="DXT25" s="177"/>
      <c r="DXU25" s="177"/>
      <c r="DXV25" s="177"/>
      <c r="DXW25" s="177"/>
      <c r="DXX25" s="177"/>
      <c r="DXY25" s="177"/>
      <c r="DXZ25" s="177"/>
      <c r="DYA25" s="177"/>
      <c r="DYB25" s="177"/>
      <c r="DYC25" s="177"/>
      <c r="DYD25" s="177"/>
      <c r="DYE25" s="177"/>
      <c r="DYF25" s="177"/>
      <c r="DYG25" s="177"/>
      <c r="DYH25" s="177"/>
      <c r="DYI25" s="177"/>
      <c r="DYJ25" s="177"/>
      <c r="DYK25" s="177"/>
      <c r="DYL25" s="177"/>
      <c r="DYM25" s="177"/>
      <c r="DYN25" s="177"/>
      <c r="DYO25" s="177"/>
      <c r="DYP25" s="177"/>
      <c r="DYQ25" s="177"/>
      <c r="DYR25" s="177"/>
      <c r="DYS25" s="177"/>
      <c r="DYT25" s="177"/>
      <c r="DYU25" s="177"/>
      <c r="DYV25" s="177"/>
      <c r="DYW25" s="177"/>
      <c r="DYX25" s="177"/>
      <c r="DYY25" s="177"/>
      <c r="DYZ25" s="177"/>
      <c r="DZA25" s="177"/>
      <c r="DZB25" s="177"/>
      <c r="DZC25" s="177"/>
      <c r="DZD25" s="177"/>
      <c r="DZE25" s="177"/>
      <c r="DZF25" s="177"/>
      <c r="DZG25" s="177"/>
      <c r="DZH25" s="177"/>
      <c r="DZI25" s="177"/>
      <c r="DZJ25" s="177"/>
      <c r="DZK25" s="177"/>
      <c r="DZL25" s="177"/>
      <c r="DZM25" s="177"/>
      <c r="DZN25" s="177"/>
      <c r="DZO25" s="177"/>
      <c r="DZP25" s="177"/>
      <c r="DZQ25" s="177"/>
      <c r="DZR25" s="177"/>
      <c r="DZS25" s="177"/>
      <c r="DZT25" s="177"/>
      <c r="DZU25" s="177"/>
      <c r="DZV25" s="177"/>
      <c r="DZW25" s="177"/>
      <c r="DZX25" s="177"/>
      <c r="DZY25" s="177"/>
      <c r="DZZ25" s="177"/>
      <c r="EAA25" s="177"/>
      <c r="EAB25" s="177"/>
      <c r="EAC25" s="177"/>
      <c r="EAD25" s="177"/>
      <c r="EAE25" s="177"/>
      <c r="EAF25" s="177"/>
      <c r="EAG25" s="177"/>
      <c r="EAH25" s="177"/>
      <c r="EAI25" s="177"/>
      <c r="EAJ25" s="177"/>
      <c r="EAK25" s="177"/>
      <c r="EAL25" s="177"/>
      <c r="EAM25" s="177"/>
      <c r="EAN25" s="177"/>
      <c r="EAO25" s="177"/>
      <c r="EAP25" s="177"/>
      <c r="EAQ25" s="177"/>
      <c r="EAR25" s="177"/>
      <c r="EAS25" s="177"/>
      <c r="EAT25" s="177"/>
      <c r="EAU25" s="177"/>
      <c r="EAV25" s="177"/>
      <c r="EAW25" s="177"/>
      <c r="EAX25" s="177"/>
      <c r="EAY25" s="177"/>
      <c r="EAZ25" s="177"/>
      <c r="EBA25" s="177"/>
      <c r="EBB25" s="177"/>
      <c r="EBC25" s="177"/>
      <c r="EBD25" s="177"/>
      <c r="EBE25" s="177"/>
      <c r="EBF25" s="177"/>
      <c r="EBG25" s="177"/>
      <c r="EBH25" s="177"/>
      <c r="EBI25" s="177"/>
      <c r="EBJ25" s="177"/>
      <c r="EBK25" s="177"/>
      <c r="EBL25" s="177"/>
      <c r="EBM25" s="177"/>
      <c r="EBN25" s="177"/>
      <c r="EBO25" s="177"/>
      <c r="EBP25" s="177"/>
      <c r="EBQ25" s="177"/>
      <c r="EBR25" s="177"/>
      <c r="EBS25" s="177"/>
      <c r="EBT25" s="177"/>
      <c r="EBU25" s="177"/>
      <c r="EBV25" s="177"/>
      <c r="EBW25" s="177"/>
      <c r="EBX25" s="177"/>
      <c r="EBY25" s="177"/>
      <c r="EBZ25" s="177"/>
      <c r="ECA25" s="177"/>
      <c r="ECB25" s="177"/>
      <c r="ECC25" s="177"/>
      <c r="ECD25" s="177"/>
      <c r="ECE25" s="177"/>
      <c r="ECF25" s="177"/>
      <c r="ECG25" s="177"/>
      <c r="ECH25" s="177"/>
      <c r="ECI25" s="177"/>
      <c r="ECJ25" s="177"/>
      <c r="ECK25" s="177"/>
      <c r="ECL25" s="177"/>
      <c r="ECM25" s="177"/>
      <c r="ECN25" s="177"/>
      <c r="ECO25" s="177"/>
      <c r="ECP25" s="177"/>
      <c r="ECQ25" s="177"/>
      <c r="ECR25" s="177"/>
      <c r="ECS25" s="177"/>
      <c r="ECT25" s="177"/>
      <c r="ECU25" s="177"/>
      <c r="ECV25" s="177"/>
      <c r="ECW25" s="177"/>
      <c r="ECX25" s="177"/>
      <c r="ECY25" s="177"/>
      <c r="ECZ25" s="177"/>
      <c r="EDA25" s="177"/>
      <c r="EDB25" s="177"/>
      <c r="EDC25" s="177"/>
      <c r="EDD25" s="177"/>
      <c r="EDE25" s="177"/>
      <c r="EDF25" s="177"/>
      <c r="EDG25" s="177"/>
      <c r="EDH25" s="177"/>
      <c r="EDI25" s="177"/>
      <c r="EDJ25" s="177"/>
      <c r="EDK25" s="177"/>
      <c r="EDL25" s="177"/>
      <c r="EDM25" s="177"/>
      <c r="EDN25" s="177"/>
      <c r="EDO25" s="177"/>
      <c r="EDP25" s="177"/>
      <c r="EDQ25" s="177"/>
      <c r="EDR25" s="177"/>
      <c r="EDS25" s="177"/>
      <c r="EDT25" s="177"/>
      <c r="EDU25" s="177"/>
      <c r="EDV25" s="177"/>
      <c r="EDW25" s="177"/>
      <c r="EDX25" s="177"/>
      <c r="EDY25" s="177"/>
      <c r="EDZ25" s="177"/>
      <c r="EEA25" s="177"/>
      <c r="EEB25" s="177"/>
      <c r="EEC25" s="177"/>
      <c r="EED25" s="177"/>
      <c r="EEE25" s="177"/>
      <c r="EEF25" s="177"/>
      <c r="EEG25" s="177"/>
      <c r="EEH25" s="177"/>
      <c r="EEI25" s="177"/>
      <c r="EEJ25" s="177"/>
      <c r="EEK25" s="177"/>
      <c r="EEL25" s="177"/>
      <c r="EEM25" s="177"/>
      <c r="EEN25" s="177"/>
      <c r="EEO25" s="177"/>
      <c r="EEP25" s="177"/>
      <c r="EEQ25" s="177"/>
      <c r="EER25" s="177"/>
      <c r="EES25" s="177"/>
      <c r="EET25" s="177"/>
      <c r="EEU25" s="177"/>
      <c r="EEV25" s="177"/>
      <c r="EEW25" s="177"/>
      <c r="EEX25" s="177"/>
      <c r="EEY25" s="177"/>
      <c r="EEZ25" s="177"/>
      <c r="EFA25" s="177"/>
      <c r="EFB25" s="177"/>
      <c r="EFC25" s="177"/>
      <c r="EFD25" s="177"/>
      <c r="EFE25" s="177"/>
      <c r="EFF25" s="177"/>
      <c r="EFG25" s="177"/>
      <c r="EFH25" s="177"/>
      <c r="EFI25" s="177"/>
      <c r="EFJ25" s="177"/>
      <c r="EFK25" s="177"/>
      <c r="EFL25" s="177"/>
      <c r="EFM25" s="177"/>
      <c r="EFN25" s="177"/>
      <c r="EFO25" s="177"/>
      <c r="EFP25" s="177"/>
      <c r="EFQ25" s="177"/>
      <c r="EFR25" s="177"/>
      <c r="EFS25" s="177"/>
      <c r="EFT25" s="177"/>
      <c r="EFU25" s="177"/>
      <c r="EFV25" s="177"/>
      <c r="EFW25" s="177"/>
      <c r="EFX25" s="177"/>
      <c r="EFY25" s="177"/>
      <c r="EFZ25" s="177"/>
      <c r="EGA25" s="177"/>
      <c r="EGB25" s="177"/>
      <c r="EGC25" s="177"/>
      <c r="EGD25" s="177"/>
      <c r="EGE25" s="177"/>
      <c r="EGF25" s="177"/>
      <c r="EGG25" s="177"/>
      <c r="EGH25" s="177"/>
      <c r="EGI25" s="177"/>
      <c r="EGJ25" s="177"/>
      <c r="EGK25" s="177"/>
      <c r="EGL25" s="177"/>
      <c r="EGM25" s="177"/>
      <c r="EGN25" s="177"/>
      <c r="EGO25" s="177"/>
      <c r="EGP25" s="177"/>
      <c r="EGQ25" s="177"/>
      <c r="EGR25" s="177"/>
      <c r="EGS25" s="177"/>
      <c r="EGT25" s="177"/>
      <c r="EGU25" s="177"/>
      <c r="EGV25" s="177"/>
      <c r="EGW25" s="177"/>
      <c r="EGX25" s="177"/>
      <c r="EGY25" s="177"/>
      <c r="EGZ25" s="177"/>
      <c r="EHA25" s="177"/>
      <c r="EHB25" s="177"/>
      <c r="EHC25" s="177"/>
      <c r="EHD25" s="177"/>
      <c r="EHE25" s="177"/>
      <c r="EHF25" s="177"/>
      <c r="EHG25" s="177"/>
      <c r="EHH25" s="177"/>
      <c r="EHI25" s="177"/>
      <c r="EHJ25" s="177"/>
      <c r="EHK25" s="177"/>
      <c r="EHL25" s="177"/>
      <c r="EHM25" s="177"/>
      <c r="EHN25" s="177"/>
      <c r="EHO25" s="177"/>
      <c r="EHP25" s="177"/>
      <c r="EHQ25" s="177"/>
      <c r="EHR25" s="177"/>
      <c r="EHS25" s="177"/>
      <c r="EHT25" s="177"/>
      <c r="EHU25" s="177"/>
      <c r="EHV25" s="177"/>
      <c r="EHW25" s="177"/>
      <c r="EHX25" s="177"/>
      <c r="EHY25" s="177"/>
      <c r="EHZ25" s="177"/>
      <c r="EIA25" s="177"/>
      <c r="EIB25" s="177"/>
      <c r="EIC25" s="177"/>
      <c r="EID25" s="177"/>
      <c r="EIE25" s="177"/>
      <c r="EIF25" s="177"/>
      <c r="EIG25" s="177"/>
      <c r="EIH25" s="177"/>
      <c r="EII25" s="177"/>
      <c r="EIJ25" s="177"/>
      <c r="EIK25" s="177"/>
      <c r="EIL25" s="177"/>
      <c r="EIM25" s="177"/>
      <c r="EIN25" s="177"/>
      <c r="EIO25" s="177"/>
      <c r="EIP25" s="177"/>
      <c r="EIQ25" s="177"/>
      <c r="EIR25" s="177"/>
      <c r="EIS25" s="177"/>
      <c r="EIT25" s="177"/>
      <c r="EIU25" s="177"/>
      <c r="EIV25" s="177"/>
      <c r="EIW25" s="177"/>
      <c r="EIX25" s="177"/>
      <c r="EIY25" s="177"/>
      <c r="EIZ25" s="177"/>
      <c r="EJA25" s="177"/>
      <c r="EJB25" s="177"/>
      <c r="EJC25" s="177"/>
      <c r="EJD25" s="177"/>
      <c r="EJE25" s="177"/>
      <c r="EJF25" s="177"/>
      <c r="EJG25" s="177"/>
      <c r="EJH25" s="177"/>
      <c r="EJI25" s="177"/>
      <c r="EJJ25" s="177"/>
      <c r="EJK25" s="177"/>
      <c r="EJL25" s="177"/>
      <c r="EJM25" s="177"/>
      <c r="EJN25" s="177"/>
      <c r="EJO25" s="177"/>
      <c r="EJP25" s="177"/>
      <c r="EJQ25" s="177"/>
      <c r="EJR25" s="177"/>
      <c r="EJS25" s="177"/>
      <c r="EJT25" s="177"/>
      <c r="EJU25" s="177"/>
      <c r="EJV25" s="177"/>
      <c r="EJW25" s="177"/>
      <c r="EJX25" s="177"/>
      <c r="EJY25" s="177"/>
      <c r="EJZ25" s="177"/>
      <c r="EKA25" s="177"/>
      <c r="EKB25" s="177"/>
      <c r="EKC25" s="177"/>
      <c r="EKD25" s="177"/>
      <c r="EKE25" s="177"/>
      <c r="EKF25" s="177"/>
      <c r="EKG25" s="177"/>
      <c r="EKH25" s="177"/>
      <c r="EKI25" s="177"/>
      <c r="EKJ25" s="177"/>
      <c r="EKK25" s="177"/>
      <c r="EKL25" s="177"/>
      <c r="EKM25" s="177"/>
      <c r="EKN25" s="177"/>
      <c r="EKO25" s="177"/>
      <c r="EKP25" s="177"/>
      <c r="EKQ25" s="177"/>
      <c r="EKR25" s="177"/>
      <c r="EKS25" s="177"/>
      <c r="EKT25" s="177"/>
      <c r="EKU25" s="177"/>
      <c r="EKV25" s="177"/>
      <c r="EKW25" s="177"/>
      <c r="EKX25" s="177"/>
      <c r="EKY25" s="177"/>
      <c r="EKZ25" s="177"/>
      <c r="ELA25" s="177"/>
      <c r="ELB25" s="177"/>
      <c r="ELC25" s="177"/>
      <c r="ELD25" s="177"/>
      <c r="ELE25" s="177"/>
      <c r="ELF25" s="177"/>
      <c r="ELG25" s="177"/>
      <c r="ELH25" s="177"/>
      <c r="ELI25" s="177"/>
      <c r="ELJ25" s="177"/>
      <c r="ELK25" s="177"/>
      <c r="ELL25" s="177"/>
      <c r="ELM25" s="177"/>
      <c r="ELN25" s="177"/>
      <c r="ELO25" s="177"/>
      <c r="ELP25" s="177"/>
      <c r="ELQ25" s="177"/>
      <c r="ELR25" s="177"/>
      <c r="ELS25" s="177"/>
      <c r="ELT25" s="177"/>
      <c r="ELU25" s="177"/>
      <c r="ELV25" s="177"/>
      <c r="ELW25" s="177"/>
      <c r="ELX25" s="177"/>
      <c r="ELY25" s="177"/>
      <c r="ELZ25" s="177"/>
      <c r="EMA25" s="177"/>
      <c r="EMB25" s="177"/>
      <c r="EMC25" s="177"/>
      <c r="EMD25" s="177"/>
      <c r="EME25" s="177"/>
      <c r="EMF25" s="177"/>
      <c r="EMG25" s="177"/>
      <c r="EMH25" s="177"/>
      <c r="EMI25" s="177"/>
      <c r="EMJ25" s="177"/>
      <c r="EMK25" s="177"/>
      <c r="EML25" s="177"/>
      <c r="EMM25" s="177"/>
      <c r="EMN25" s="177"/>
      <c r="EMO25" s="177"/>
      <c r="EMP25" s="177"/>
      <c r="EMQ25" s="177"/>
      <c r="EMR25" s="177"/>
      <c r="EMS25" s="177"/>
      <c r="EMT25" s="177"/>
      <c r="EMU25" s="177"/>
      <c r="EMV25" s="177"/>
      <c r="EMW25" s="177"/>
      <c r="EMX25" s="177"/>
      <c r="EMY25" s="177"/>
      <c r="EMZ25" s="177"/>
      <c r="ENA25" s="177"/>
      <c r="ENB25" s="177"/>
      <c r="ENC25" s="177"/>
      <c r="END25" s="177"/>
      <c r="ENE25" s="177"/>
      <c r="ENF25" s="177"/>
      <c r="ENG25" s="177"/>
      <c r="ENH25" s="177"/>
      <c r="ENI25" s="177"/>
      <c r="ENJ25" s="177"/>
      <c r="ENK25" s="177"/>
      <c r="ENL25" s="177"/>
      <c r="ENM25" s="177"/>
      <c r="ENN25" s="177"/>
      <c r="ENO25" s="177"/>
      <c r="ENP25" s="177"/>
      <c r="ENQ25" s="177"/>
      <c r="ENR25" s="177"/>
      <c r="ENS25" s="177"/>
      <c r="ENT25" s="177"/>
      <c r="ENU25" s="177"/>
      <c r="ENV25" s="177"/>
      <c r="ENW25" s="177"/>
      <c r="ENX25" s="177"/>
      <c r="ENY25" s="177"/>
      <c r="ENZ25" s="177"/>
      <c r="EOA25" s="177"/>
      <c r="EOB25" s="177"/>
      <c r="EOC25" s="177"/>
      <c r="EOD25" s="177"/>
      <c r="EOE25" s="177"/>
      <c r="EOF25" s="177"/>
      <c r="EOG25" s="177"/>
      <c r="EOH25" s="177"/>
      <c r="EOI25" s="177"/>
      <c r="EOJ25" s="177"/>
      <c r="EOK25" s="177"/>
      <c r="EOL25" s="177"/>
      <c r="EOM25" s="177"/>
      <c r="EON25" s="177"/>
      <c r="EOO25" s="177"/>
      <c r="EOP25" s="177"/>
      <c r="EOQ25" s="177"/>
      <c r="EOR25" s="177"/>
      <c r="EOS25" s="177"/>
      <c r="EOT25" s="177"/>
      <c r="EOU25" s="177"/>
      <c r="EOV25" s="177"/>
      <c r="EOW25" s="177"/>
      <c r="EOX25" s="177"/>
      <c r="EOY25" s="177"/>
      <c r="EOZ25" s="177"/>
      <c r="EPA25" s="177"/>
      <c r="EPB25" s="177"/>
      <c r="EPC25" s="177"/>
      <c r="EPD25" s="177"/>
      <c r="EPE25" s="177"/>
      <c r="EPF25" s="177"/>
      <c r="EPG25" s="177"/>
      <c r="EPH25" s="177"/>
      <c r="EPI25" s="177"/>
      <c r="EPJ25" s="177"/>
      <c r="EPK25" s="177"/>
      <c r="EPL25" s="177"/>
      <c r="EPM25" s="177"/>
      <c r="EPN25" s="177"/>
      <c r="EPO25" s="177"/>
      <c r="EPP25" s="177"/>
      <c r="EPQ25" s="177"/>
      <c r="EPR25" s="177"/>
      <c r="EPS25" s="177"/>
      <c r="EPT25" s="177"/>
      <c r="EPU25" s="177"/>
      <c r="EPV25" s="177"/>
      <c r="EPW25" s="177"/>
      <c r="EPX25" s="177"/>
      <c r="EPY25" s="177"/>
      <c r="EPZ25" s="177"/>
      <c r="EQA25" s="177"/>
      <c r="EQB25" s="177"/>
      <c r="EQC25" s="177"/>
      <c r="EQD25" s="177"/>
      <c r="EQE25" s="177"/>
      <c r="EQF25" s="177"/>
      <c r="EQG25" s="177"/>
      <c r="EQH25" s="177"/>
      <c r="EQI25" s="177"/>
      <c r="EQJ25" s="177"/>
      <c r="EQK25" s="177"/>
      <c r="EQL25" s="177"/>
      <c r="EQM25" s="177"/>
      <c r="EQN25" s="177"/>
      <c r="EQO25" s="177"/>
      <c r="EQP25" s="177"/>
      <c r="EQQ25" s="177"/>
      <c r="EQR25" s="177"/>
      <c r="EQS25" s="177"/>
      <c r="EQT25" s="177"/>
      <c r="EQU25" s="177"/>
      <c r="EQV25" s="177"/>
      <c r="EQW25" s="177"/>
      <c r="EQX25" s="177"/>
      <c r="EQY25" s="177"/>
      <c r="EQZ25" s="177"/>
      <c r="ERA25" s="177"/>
      <c r="ERB25" s="177"/>
      <c r="ERC25" s="177"/>
      <c r="ERD25" s="177"/>
      <c r="ERE25" s="177"/>
      <c r="ERF25" s="177"/>
      <c r="ERG25" s="177"/>
      <c r="ERH25" s="177"/>
      <c r="ERI25" s="177"/>
      <c r="ERJ25" s="177"/>
      <c r="ERK25" s="177"/>
      <c r="ERL25" s="177"/>
      <c r="ERM25" s="177"/>
      <c r="ERN25" s="177"/>
      <c r="ERO25" s="177"/>
      <c r="ERP25" s="177"/>
      <c r="ERQ25" s="177"/>
      <c r="ERR25" s="177"/>
      <c r="ERS25" s="177"/>
      <c r="ERT25" s="177"/>
      <c r="ERU25" s="177"/>
      <c r="ERV25" s="177"/>
      <c r="ERW25" s="177"/>
      <c r="ERX25" s="177"/>
      <c r="ERY25" s="177"/>
      <c r="ERZ25" s="177"/>
      <c r="ESA25" s="177"/>
      <c r="ESB25" s="177"/>
      <c r="ESC25" s="177"/>
      <c r="ESD25" s="177"/>
      <c r="ESE25" s="177"/>
      <c r="ESF25" s="177"/>
      <c r="ESG25" s="177"/>
      <c r="ESH25" s="177"/>
      <c r="ESI25" s="177"/>
      <c r="ESJ25" s="177"/>
      <c r="ESK25" s="177"/>
      <c r="ESL25" s="177"/>
      <c r="ESM25" s="177"/>
      <c r="ESN25" s="177"/>
      <c r="ESO25" s="177"/>
      <c r="ESP25" s="177"/>
      <c r="ESQ25" s="177"/>
      <c r="ESR25" s="177"/>
      <c r="ESS25" s="177"/>
      <c r="EST25" s="177"/>
      <c r="ESU25" s="177"/>
      <c r="ESV25" s="177"/>
      <c r="ESW25" s="177"/>
      <c r="ESX25" s="177"/>
      <c r="ESY25" s="177"/>
      <c r="ESZ25" s="177"/>
      <c r="ETA25" s="177"/>
      <c r="ETB25" s="177"/>
      <c r="ETC25" s="177"/>
      <c r="ETD25" s="177"/>
      <c r="ETE25" s="177"/>
      <c r="ETF25" s="177"/>
      <c r="ETG25" s="177"/>
      <c r="ETH25" s="177"/>
      <c r="ETI25" s="177"/>
      <c r="ETJ25" s="177"/>
      <c r="ETK25" s="177"/>
      <c r="ETL25" s="177"/>
      <c r="ETM25" s="177"/>
      <c r="ETN25" s="177"/>
      <c r="ETO25" s="177"/>
      <c r="ETP25" s="177"/>
      <c r="ETQ25" s="177"/>
      <c r="ETR25" s="177"/>
      <c r="ETS25" s="177"/>
      <c r="ETT25" s="177"/>
      <c r="ETU25" s="177"/>
      <c r="ETV25" s="177"/>
      <c r="ETW25" s="177"/>
      <c r="ETX25" s="177"/>
      <c r="ETY25" s="177"/>
      <c r="ETZ25" s="177"/>
      <c r="EUA25" s="177"/>
      <c r="EUB25" s="177"/>
      <c r="EUC25" s="177"/>
      <c r="EUD25" s="177"/>
      <c r="EUE25" s="177"/>
      <c r="EUF25" s="177"/>
      <c r="EUG25" s="177"/>
      <c r="EUH25" s="177"/>
      <c r="EUI25" s="177"/>
      <c r="EUJ25" s="177"/>
      <c r="EUK25" s="177"/>
      <c r="EUL25" s="177"/>
      <c r="EUM25" s="177"/>
      <c r="EUN25" s="177"/>
      <c r="EUO25" s="177"/>
      <c r="EUP25" s="177"/>
      <c r="EUQ25" s="177"/>
      <c r="EUR25" s="177"/>
      <c r="EUS25" s="177"/>
      <c r="EUT25" s="177"/>
      <c r="EUU25" s="177"/>
      <c r="EUV25" s="177"/>
      <c r="EUW25" s="177"/>
      <c r="EUX25" s="177"/>
      <c r="EUY25" s="177"/>
      <c r="EUZ25" s="177"/>
      <c r="EVA25" s="177"/>
      <c r="EVB25" s="177"/>
      <c r="EVC25" s="177"/>
      <c r="EVD25" s="177"/>
      <c r="EVE25" s="177"/>
      <c r="EVF25" s="177"/>
      <c r="EVG25" s="177"/>
      <c r="EVH25" s="177"/>
      <c r="EVI25" s="177"/>
      <c r="EVJ25" s="177"/>
      <c r="EVK25" s="177"/>
      <c r="EVL25" s="177"/>
      <c r="EVM25" s="177"/>
      <c r="EVN25" s="177"/>
      <c r="EVO25" s="177"/>
      <c r="EVP25" s="177"/>
      <c r="EVQ25" s="177"/>
      <c r="EVR25" s="177"/>
      <c r="EVS25" s="177"/>
      <c r="EVT25" s="177"/>
      <c r="EVU25" s="177"/>
      <c r="EVV25" s="177"/>
      <c r="EVW25" s="177"/>
      <c r="EVX25" s="177"/>
      <c r="EVY25" s="177"/>
      <c r="EVZ25" s="177"/>
      <c r="EWA25" s="177"/>
      <c r="EWB25" s="177"/>
      <c r="EWC25" s="177"/>
      <c r="EWD25" s="177"/>
      <c r="EWE25" s="177"/>
      <c r="EWF25" s="177"/>
      <c r="EWG25" s="177"/>
      <c r="EWH25" s="177"/>
      <c r="EWI25" s="177"/>
      <c r="EWJ25" s="177"/>
      <c r="EWK25" s="177"/>
      <c r="EWL25" s="177"/>
      <c r="EWM25" s="177"/>
      <c r="EWN25" s="177"/>
      <c r="EWO25" s="177"/>
      <c r="EWP25" s="177"/>
      <c r="EWQ25" s="177"/>
      <c r="EWR25" s="177"/>
      <c r="EWS25" s="177"/>
      <c r="EWT25" s="177"/>
      <c r="EWU25" s="177"/>
      <c r="EWV25" s="177"/>
      <c r="EWW25" s="177"/>
      <c r="EWX25" s="177"/>
      <c r="EWY25" s="177"/>
      <c r="EWZ25" s="177"/>
      <c r="EXA25" s="177"/>
      <c r="EXB25" s="177"/>
      <c r="EXC25" s="177"/>
      <c r="EXD25" s="177"/>
      <c r="EXE25" s="177"/>
      <c r="EXF25" s="177"/>
      <c r="EXG25" s="177"/>
      <c r="EXH25" s="177"/>
      <c r="EXI25" s="177"/>
      <c r="EXJ25" s="177"/>
      <c r="EXK25" s="177"/>
      <c r="EXL25" s="177"/>
      <c r="EXM25" s="177"/>
      <c r="EXN25" s="177"/>
      <c r="EXO25" s="177"/>
      <c r="EXP25" s="177"/>
      <c r="EXQ25" s="177"/>
      <c r="EXR25" s="177"/>
      <c r="EXS25" s="177"/>
      <c r="EXT25" s="177"/>
      <c r="EXU25" s="177"/>
      <c r="EXV25" s="177"/>
      <c r="EXW25" s="177"/>
      <c r="EXX25" s="177"/>
      <c r="EXY25" s="177"/>
      <c r="EXZ25" s="177"/>
      <c r="EYA25" s="177"/>
      <c r="EYB25" s="177"/>
      <c r="EYC25" s="177"/>
      <c r="EYD25" s="177"/>
      <c r="EYE25" s="177"/>
      <c r="EYF25" s="177"/>
      <c r="EYG25" s="177"/>
      <c r="EYH25" s="177"/>
      <c r="EYI25" s="177"/>
      <c r="EYJ25" s="177"/>
      <c r="EYK25" s="177"/>
      <c r="EYL25" s="177"/>
      <c r="EYM25" s="177"/>
      <c r="EYN25" s="177"/>
      <c r="EYO25" s="177"/>
      <c r="EYP25" s="177"/>
      <c r="EYQ25" s="177"/>
      <c r="EYR25" s="177"/>
      <c r="EYS25" s="177"/>
      <c r="EYT25" s="177"/>
      <c r="EYU25" s="177"/>
      <c r="EYV25" s="177"/>
      <c r="EYW25" s="177"/>
      <c r="EYX25" s="177"/>
      <c r="EYY25" s="177"/>
      <c r="EYZ25" s="177"/>
      <c r="EZA25" s="177"/>
      <c r="EZB25" s="177"/>
      <c r="EZC25" s="177"/>
      <c r="EZD25" s="177"/>
      <c r="EZE25" s="177"/>
      <c r="EZF25" s="177"/>
      <c r="EZG25" s="177"/>
      <c r="EZH25" s="177"/>
      <c r="EZI25" s="177"/>
      <c r="EZJ25" s="177"/>
      <c r="EZK25" s="177"/>
      <c r="EZL25" s="177"/>
      <c r="EZM25" s="177"/>
      <c r="EZN25" s="177"/>
      <c r="EZO25" s="177"/>
      <c r="EZP25" s="177"/>
      <c r="EZQ25" s="177"/>
      <c r="EZR25" s="177"/>
      <c r="EZS25" s="177"/>
      <c r="EZT25" s="177"/>
      <c r="EZU25" s="177"/>
      <c r="EZV25" s="177"/>
      <c r="EZW25" s="177"/>
      <c r="EZX25" s="177"/>
      <c r="EZY25" s="177"/>
      <c r="EZZ25" s="177"/>
      <c r="FAA25" s="177"/>
      <c r="FAB25" s="177"/>
      <c r="FAC25" s="177"/>
      <c r="FAD25" s="177"/>
      <c r="FAE25" s="177"/>
      <c r="FAF25" s="177"/>
      <c r="FAG25" s="177"/>
      <c r="FAH25" s="177"/>
      <c r="FAI25" s="177"/>
      <c r="FAJ25" s="177"/>
      <c r="FAK25" s="177"/>
      <c r="FAL25" s="177"/>
      <c r="FAM25" s="177"/>
      <c r="FAN25" s="177"/>
      <c r="FAO25" s="177"/>
      <c r="FAP25" s="177"/>
      <c r="FAQ25" s="177"/>
      <c r="FAR25" s="177"/>
      <c r="FAS25" s="177"/>
      <c r="FAT25" s="177"/>
      <c r="FAU25" s="177"/>
      <c r="FAV25" s="177"/>
      <c r="FAW25" s="177"/>
      <c r="FAX25" s="177"/>
      <c r="FAY25" s="177"/>
      <c r="FAZ25" s="177"/>
      <c r="FBA25" s="177"/>
      <c r="FBB25" s="177"/>
      <c r="FBC25" s="177"/>
      <c r="FBD25" s="177"/>
      <c r="FBE25" s="177"/>
      <c r="FBF25" s="177"/>
      <c r="FBG25" s="177"/>
      <c r="FBH25" s="177"/>
      <c r="FBI25" s="177"/>
      <c r="FBJ25" s="177"/>
      <c r="FBK25" s="177"/>
      <c r="FBL25" s="177"/>
      <c r="FBM25" s="177"/>
      <c r="FBN25" s="177"/>
      <c r="FBO25" s="177"/>
      <c r="FBP25" s="177"/>
      <c r="FBQ25" s="177"/>
      <c r="FBR25" s="177"/>
      <c r="FBS25" s="177"/>
      <c r="FBT25" s="177"/>
      <c r="FBU25" s="177"/>
      <c r="FBV25" s="177"/>
      <c r="FBW25" s="177"/>
      <c r="FBX25" s="177"/>
      <c r="FBY25" s="177"/>
      <c r="FBZ25" s="177"/>
      <c r="FCA25" s="177"/>
      <c r="FCB25" s="177"/>
      <c r="FCC25" s="177"/>
      <c r="FCD25" s="177"/>
      <c r="FCE25" s="177"/>
      <c r="FCF25" s="177"/>
      <c r="FCG25" s="177"/>
      <c r="FCH25" s="177"/>
      <c r="FCI25" s="177"/>
      <c r="FCJ25" s="177"/>
      <c r="FCK25" s="177"/>
      <c r="FCL25" s="177"/>
      <c r="FCM25" s="177"/>
      <c r="FCN25" s="177"/>
      <c r="FCO25" s="177"/>
      <c r="FCP25" s="177"/>
      <c r="FCQ25" s="177"/>
      <c r="FCR25" s="177"/>
      <c r="FCS25" s="177"/>
      <c r="FCT25" s="177"/>
      <c r="FCU25" s="177"/>
      <c r="FCV25" s="177"/>
      <c r="FCW25" s="177"/>
      <c r="FCX25" s="177"/>
      <c r="FCY25" s="177"/>
      <c r="FCZ25" s="177"/>
      <c r="FDA25" s="177"/>
      <c r="FDB25" s="177"/>
      <c r="FDC25" s="177"/>
      <c r="FDD25" s="177"/>
      <c r="FDE25" s="177"/>
      <c r="FDF25" s="177"/>
      <c r="FDG25" s="177"/>
      <c r="FDH25" s="177"/>
      <c r="FDI25" s="177"/>
      <c r="FDJ25" s="177"/>
      <c r="FDK25" s="177"/>
      <c r="FDL25" s="177"/>
      <c r="FDM25" s="177"/>
      <c r="FDN25" s="177"/>
      <c r="FDO25" s="177"/>
      <c r="FDP25" s="177"/>
      <c r="FDQ25" s="177"/>
      <c r="FDR25" s="177"/>
      <c r="FDS25" s="177"/>
      <c r="FDT25" s="177"/>
      <c r="FDU25" s="177"/>
      <c r="FDV25" s="177"/>
      <c r="FDW25" s="177"/>
      <c r="FDX25" s="177"/>
      <c r="FDY25" s="177"/>
      <c r="FDZ25" s="177"/>
      <c r="FEA25" s="177"/>
      <c r="FEB25" s="177"/>
      <c r="FEC25" s="177"/>
      <c r="FED25" s="177"/>
      <c r="FEE25" s="177"/>
      <c r="FEF25" s="177"/>
      <c r="FEG25" s="177"/>
      <c r="FEH25" s="177"/>
      <c r="FEI25" s="177"/>
      <c r="FEJ25" s="177"/>
      <c r="FEK25" s="177"/>
      <c r="FEL25" s="177"/>
      <c r="FEM25" s="177"/>
      <c r="FEN25" s="177"/>
      <c r="FEO25" s="177"/>
      <c r="FEP25" s="177"/>
      <c r="FEQ25" s="177"/>
      <c r="FER25" s="177"/>
      <c r="FES25" s="177"/>
      <c r="FET25" s="177"/>
      <c r="FEU25" s="177"/>
      <c r="FEV25" s="177"/>
      <c r="FEW25" s="177"/>
      <c r="FEX25" s="177"/>
      <c r="FEY25" s="177"/>
      <c r="FEZ25" s="177"/>
      <c r="FFA25" s="177"/>
      <c r="FFB25" s="177"/>
      <c r="FFC25" s="177"/>
      <c r="FFD25" s="177"/>
      <c r="FFE25" s="177"/>
      <c r="FFF25" s="177"/>
      <c r="FFG25" s="177"/>
      <c r="FFH25" s="177"/>
      <c r="FFI25" s="177"/>
      <c r="FFJ25" s="177"/>
      <c r="FFK25" s="177"/>
      <c r="FFL25" s="177"/>
      <c r="FFM25" s="177"/>
      <c r="FFN25" s="177"/>
      <c r="FFO25" s="177"/>
      <c r="FFP25" s="177"/>
      <c r="FFQ25" s="177"/>
      <c r="FFR25" s="177"/>
      <c r="FFS25" s="177"/>
      <c r="FFT25" s="177"/>
      <c r="FFU25" s="177"/>
      <c r="FFV25" s="177"/>
      <c r="FFW25" s="177"/>
      <c r="FFX25" s="177"/>
      <c r="FFY25" s="177"/>
      <c r="FFZ25" s="177"/>
      <c r="FGA25" s="177"/>
      <c r="FGB25" s="177"/>
      <c r="FGC25" s="177"/>
      <c r="FGD25" s="177"/>
      <c r="FGE25" s="177"/>
      <c r="FGF25" s="177"/>
      <c r="FGG25" s="177"/>
      <c r="FGH25" s="177"/>
      <c r="FGI25" s="177"/>
      <c r="FGJ25" s="177"/>
      <c r="FGK25" s="177"/>
      <c r="FGL25" s="177"/>
      <c r="FGM25" s="177"/>
      <c r="FGN25" s="177"/>
      <c r="FGO25" s="177"/>
      <c r="FGP25" s="177"/>
      <c r="FGQ25" s="177"/>
      <c r="FGR25" s="177"/>
      <c r="FGS25" s="177"/>
      <c r="FGT25" s="177"/>
      <c r="FGU25" s="177"/>
      <c r="FGV25" s="177"/>
      <c r="FGW25" s="177"/>
      <c r="FGX25" s="177"/>
      <c r="FGY25" s="177"/>
      <c r="FGZ25" s="177"/>
      <c r="FHA25" s="177"/>
      <c r="FHB25" s="177"/>
      <c r="FHC25" s="177"/>
      <c r="FHD25" s="177"/>
      <c r="FHE25" s="177"/>
      <c r="FHF25" s="177"/>
      <c r="FHG25" s="177"/>
      <c r="FHH25" s="177"/>
      <c r="FHI25" s="177"/>
      <c r="FHJ25" s="177"/>
      <c r="FHK25" s="177"/>
      <c r="FHL25" s="177"/>
      <c r="FHM25" s="177"/>
      <c r="FHN25" s="177"/>
      <c r="FHO25" s="177"/>
      <c r="FHP25" s="177"/>
      <c r="FHQ25" s="177"/>
      <c r="FHR25" s="177"/>
      <c r="FHS25" s="177"/>
      <c r="FHT25" s="177"/>
      <c r="FHU25" s="177"/>
      <c r="FHV25" s="177"/>
      <c r="FHW25" s="177"/>
      <c r="FHX25" s="177"/>
      <c r="FHY25" s="177"/>
      <c r="FHZ25" s="177"/>
      <c r="FIA25" s="177"/>
      <c r="FIB25" s="177"/>
      <c r="FIC25" s="177"/>
      <c r="FID25" s="177"/>
      <c r="FIE25" s="177"/>
      <c r="FIF25" s="177"/>
      <c r="FIG25" s="177"/>
      <c r="FIH25" s="177"/>
      <c r="FII25" s="177"/>
      <c r="FIJ25" s="177"/>
      <c r="FIK25" s="177"/>
      <c r="FIL25" s="177"/>
      <c r="FIM25" s="177"/>
      <c r="FIN25" s="177"/>
      <c r="FIO25" s="177"/>
      <c r="FIP25" s="177"/>
      <c r="FIQ25" s="177"/>
      <c r="FIR25" s="177"/>
      <c r="FIS25" s="177"/>
      <c r="FIT25" s="177"/>
      <c r="FIU25" s="177"/>
      <c r="FIV25" s="177"/>
      <c r="FIW25" s="177"/>
      <c r="FIX25" s="177"/>
      <c r="FIY25" s="177"/>
      <c r="FIZ25" s="177"/>
      <c r="FJA25" s="177"/>
      <c r="FJB25" s="177"/>
      <c r="FJC25" s="177"/>
      <c r="FJD25" s="177"/>
      <c r="FJE25" s="177"/>
      <c r="FJF25" s="177"/>
      <c r="FJG25" s="177"/>
      <c r="FJH25" s="177"/>
      <c r="FJI25" s="177"/>
      <c r="FJJ25" s="177"/>
      <c r="FJK25" s="177"/>
      <c r="FJL25" s="177"/>
      <c r="FJM25" s="177"/>
      <c r="FJN25" s="177"/>
      <c r="FJO25" s="177"/>
      <c r="FJP25" s="177"/>
      <c r="FJQ25" s="177"/>
      <c r="FJR25" s="177"/>
      <c r="FJS25" s="177"/>
      <c r="FJT25" s="177"/>
      <c r="FJU25" s="177"/>
      <c r="FJV25" s="177"/>
      <c r="FJW25" s="177"/>
      <c r="FJX25" s="177"/>
      <c r="FJY25" s="177"/>
      <c r="FJZ25" s="177"/>
      <c r="FKA25" s="177"/>
      <c r="FKB25" s="177"/>
      <c r="FKC25" s="177"/>
      <c r="FKD25" s="177"/>
      <c r="FKE25" s="177"/>
      <c r="FKF25" s="177"/>
      <c r="FKG25" s="177"/>
      <c r="FKH25" s="177"/>
      <c r="FKI25" s="177"/>
      <c r="FKJ25" s="177"/>
      <c r="FKK25" s="177"/>
      <c r="FKL25" s="177"/>
      <c r="FKM25" s="177"/>
      <c r="FKN25" s="177"/>
      <c r="FKO25" s="177"/>
      <c r="FKP25" s="177"/>
      <c r="FKQ25" s="177"/>
      <c r="FKR25" s="177"/>
      <c r="FKS25" s="177"/>
      <c r="FKT25" s="177"/>
      <c r="FKU25" s="177"/>
      <c r="FKV25" s="177"/>
      <c r="FKW25" s="177"/>
      <c r="FKX25" s="177"/>
      <c r="FKY25" s="177"/>
      <c r="FKZ25" s="177"/>
      <c r="FLA25" s="177"/>
      <c r="FLB25" s="177"/>
      <c r="FLC25" s="177"/>
      <c r="FLD25" s="177"/>
      <c r="FLE25" s="177"/>
      <c r="FLF25" s="177"/>
      <c r="FLG25" s="177"/>
      <c r="FLH25" s="177"/>
      <c r="FLI25" s="177"/>
      <c r="FLJ25" s="177"/>
      <c r="FLK25" s="177"/>
      <c r="FLL25" s="177"/>
      <c r="FLM25" s="177"/>
      <c r="FLN25" s="177"/>
      <c r="FLO25" s="177"/>
      <c r="FLP25" s="177"/>
      <c r="FLQ25" s="177"/>
      <c r="FLR25" s="177"/>
      <c r="FLS25" s="177"/>
      <c r="FLT25" s="177"/>
      <c r="FLU25" s="177"/>
      <c r="FLV25" s="177"/>
      <c r="FLW25" s="177"/>
      <c r="FLX25" s="177"/>
      <c r="FLY25" s="177"/>
      <c r="FLZ25" s="177"/>
      <c r="FMA25" s="177"/>
      <c r="FMB25" s="177"/>
      <c r="FMC25" s="177"/>
      <c r="FMD25" s="177"/>
      <c r="FME25" s="177"/>
      <c r="FMF25" s="177"/>
      <c r="FMG25" s="177"/>
      <c r="FMH25" s="177"/>
      <c r="FMI25" s="177"/>
      <c r="FMJ25" s="177"/>
      <c r="FMK25" s="177"/>
      <c r="FML25" s="177"/>
      <c r="FMM25" s="177"/>
      <c r="FMN25" s="177"/>
      <c r="FMO25" s="177"/>
      <c r="FMP25" s="177"/>
      <c r="FMQ25" s="177"/>
      <c r="FMR25" s="177"/>
      <c r="FMS25" s="177"/>
      <c r="FMT25" s="177"/>
      <c r="FMU25" s="177"/>
      <c r="FMV25" s="177"/>
      <c r="FMW25" s="177"/>
      <c r="FMX25" s="177"/>
      <c r="FMY25" s="177"/>
      <c r="FMZ25" s="177"/>
      <c r="FNA25" s="177"/>
      <c r="FNB25" s="177"/>
      <c r="FNC25" s="177"/>
      <c r="FND25" s="177"/>
      <c r="FNE25" s="177"/>
      <c r="FNF25" s="177"/>
      <c r="FNG25" s="177"/>
      <c r="FNH25" s="177"/>
      <c r="FNI25" s="177"/>
      <c r="FNJ25" s="177"/>
      <c r="FNK25" s="177"/>
      <c r="FNL25" s="177"/>
      <c r="FNM25" s="177"/>
      <c r="FNN25" s="177"/>
      <c r="FNO25" s="177"/>
      <c r="FNP25" s="177"/>
      <c r="FNQ25" s="177"/>
      <c r="FNR25" s="177"/>
      <c r="FNS25" s="177"/>
      <c r="FNT25" s="177"/>
      <c r="FNU25" s="177"/>
      <c r="FNV25" s="177"/>
      <c r="FNW25" s="177"/>
      <c r="FNX25" s="177"/>
      <c r="FNY25" s="177"/>
      <c r="FNZ25" s="177"/>
      <c r="FOA25" s="177"/>
      <c r="FOB25" s="177"/>
      <c r="FOC25" s="177"/>
      <c r="FOD25" s="177"/>
      <c r="FOE25" s="177"/>
      <c r="FOF25" s="177"/>
      <c r="FOG25" s="177"/>
      <c r="FOH25" s="177"/>
      <c r="FOI25" s="177"/>
      <c r="FOJ25" s="177"/>
      <c r="FOK25" s="177"/>
      <c r="FOL25" s="177"/>
      <c r="FOM25" s="177"/>
      <c r="FON25" s="177"/>
      <c r="FOO25" s="177"/>
      <c r="FOP25" s="177"/>
      <c r="FOQ25" s="177"/>
      <c r="FOR25" s="177"/>
      <c r="FOS25" s="177"/>
      <c r="FOT25" s="177"/>
      <c r="FOU25" s="177"/>
      <c r="FOV25" s="177"/>
      <c r="FOW25" s="177"/>
      <c r="FOX25" s="177"/>
      <c r="FOY25" s="177"/>
      <c r="FOZ25" s="177"/>
      <c r="FPA25" s="177"/>
      <c r="FPB25" s="177"/>
      <c r="FPC25" s="177"/>
      <c r="FPD25" s="177"/>
      <c r="FPE25" s="177"/>
      <c r="FPF25" s="177"/>
      <c r="FPG25" s="177"/>
      <c r="FPH25" s="177"/>
      <c r="FPI25" s="177"/>
      <c r="FPJ25" s="177"/>
      <c r="FPK25" s="177"/>
      <c r="FPL25" s="177"/>
      <c r="FPM25" s="177"/>
      <c r="FPN25" s="177"/>
      <c r="FPO25" s="177"/>
      <c r="FPP25" s="177"/>
      <c r="FPQ25" s="177"/>
      <c r="FPR25" s="177"/>
      <c r="FPS25" s="177"/>
      <c r="FPT25" s="177"/>
      <c r="FPU25" s="177"/>
      <c r="FPV25" s="177"/>
      <c r="FPW25" s="177"/>
      <c r="FPX25" s="177"/>
      <c r="FPY25" s="177"/>
      <c r="FPZ25" s="177"/>
      <c r="FQA25" s="177"/>
      <c r="FQB25" s="177"/>
      <c r="FQC25" s="177"/>
      <c r="FQD25" s="177"/>
      <c r="FQE25" s="177"/>
      <c r="FQF25" s="177"/>
      <c r="FQG25" s="177"/>
      <c r="FQH25" s="177"/>
      <c r="FQI25" s="177"/>
      <c r="FQJ25" s="177"/>
      <c r="FQK25" s="177"/>
      <c r="FQL25" s="177"/>
      <c r="FQM25" s="177"/>
      <c r="FQN25" s="177"/>
      <c r="FQO25" s="177"/>
      <c r="FQP25" s="177"/>
      <c r="FQQ25" s="177"/>
      <c r="FQR25" s="177"/>
      <c r="FQS25" s="177"/>
      <c r="FQT25" s="177"/>
      <c r="FQU25" s="177"/>
      <c r="FQV25" s="177"/>
      <c r="FQW25" s="177"/>
      <c r="FQX25" s="177"/>
      <c r="FQY25" s="177"/>
      <c r="FQZ25" s="177"/>
      <c r="FRA25" s="177"/>
      <c r="FRB25" s="177"/>
      <c r="FRC25" s="177"/>
      <c r="FRD25" s="177"/>
      <c r="FRE25" s="177"/>
      <c r="FRF25" s="177"/>
      <c r="FRG25" s="177"/>
      <c r="FRH25" s="177"/>
      <c r="FRI25" s="177"/>
      <c r="FRJ25" s="177"/>
      <c r="FRK25" s="177"/>
      <c r="FRL25" s="177"/>
      <c r="FRM25" s="177"/>
      <c r="FRN25" s="177"/>
      <c r="FRO25" s="177"/>
      <c r="FRP25" s="177"/>
      <c r="FRQ25" s="177"/>
      <c r="FRR25" s="177"/>
      <c r="FRS25" s="177"/>
      <c r="FRT25" s="177"/>
      <c r="FRU25" s="177"/>
      <c r="FRV25" s="177"/>
      <c r="FRW25" s="177"/>
      <c r="FRX25" s="177"/>
      <c r="FRY25" s="177"/>
      <c r="FRZ25" s="177"/>
      <c r="FSA25" s="177"/>
      <c r="FSB25" s="177"/>
      <c r="FSC25" s="177"/>
      <c r="FSD25" s="177"/>
      <c r="FSE25" s="177"/>
      <c r="FSF25" s="177"/>
      <c r="FSG25" s="177"/>
      <c r="FSH25" s="177"/>
      <c r="FSI25" s="177"/>
      <c r="FSJ25" s="177"/>
      <c r="FSK25" s="177"/>
      <c r="FSL25" s="177"/>
      <c r="FSM25" s="177"/>
      <c r="FSN25" s="177"/>
      <c r="FSO25" s="177"/>
      <c r="FSP25" s="177"/>
      <c r="FSQ25" s="177"/>
      <c r="FSR25" s="177"/>
      <c r="FSS25" s="177"/>
      <c r="FST25" s="177"/>
      <c r="FSU25" s="177"/>
      <c r="FSV25" s="177"/>
      <c r="FSW25" s="177"/>
      <c r="FSX25" s="177"/>
      <c r="FSY25" s="177"/>
      <c r="FSZ25" s="177"/>
      <c r="FTA25" s="177"/>
      <c r="FTB25" s="177"/>
      <c r="FTC25" s="177"/>
      <c r="FTD25" s="177"/>
      <c r="FTE25" s="177"/>
      <c r="FTF25" s="177"/>
      <c r="FTG25" s="177"/>
      <c r="FTH25" s="177"/>
      <c r="FTI25" s="177"/>
      <c r="FTJ25" s="177"/>
      <c r="FTK25" s="177"/>
      <c r="FTL25" s="177"/>
      <c r="FTM25" s="177"/>
      <c r="FTN25" s="177"/>
      <c r="FTO25" s="177"/>
      <c r="FTP25" s="177"/>
      <c r="FTQ25" s="177"/>
      <c r="FTR25" s="177"/>
      <c r="FTS25" s="177"/>
      <c r="FTT25" s="177"/>
      <c r="FTU25" s="177"/>
      <c r="FTV25" s="177"/>
      <c r="FTW25" s="177"/>
      <c r="FTX25" s="177"/>
      <c r="FTY25" s="177"/>
      <c r="FTZ25" s="177"/>
      <c r="FUA25" s="177"/>
      <c r="FUB25" s="177"/>
      <c r="FUC25" s="177"/>
      <c r="FUD25" s="177"/>
      <c r="FUE25" s="177"/>
      <c r="FUF25" s="177"/>
      <c r="FUG25" s="177"/>
      <c r="FUH25" s="177"/>
      <c r="FUI25" s="177"/>
      <c r="FUJ25" s="177"/>
      <c r="FUK25" s="177"/>
      <c r="FUL25" s="177"/>
      <c r="FUM25" s="177"/>
      <c r="FUN25" s="177"/>
      <c r="FUO25" s="177"/>
      <c r="FUP25" s="177"/>
      <c r="FUQ25" s="177"/>
      <c r="FUR25" s="177"/>
      <c r="FUS25" s="177"/>
      <c r="FUT25" s="177"/>
      <c r="FUU25" s="177"/>
      <c r="FUV25" s="177"/>
      <c r="FUW25" s="177"/>
      <c r="FUX25" s="177"/>
      <c r="FUY25" s="177"/>
      <c r="FUZ25" s="177"/>
      <c r="FVA25" s="177"/>
      <c r="FVB25" s="177"/>
      <c r="FVC25" s="177"/>
      <c r="FVD25" s="177"/>
      <c r="FVE25" s="177"/>
      <c r="FVF25" s="177"/>
      <c r="FVG25" s="177"/>
      <c r="FVH25" s="177"/>
      <c r="FVI25" s="177"/>
      <c r="FVJ25" s="177"/>
      <c r="FVK25" s="177"/>
      <c r="FVL25" s="177"/>
      <c r="FVM25" s="177"/>
      <c r="FVN25" s="177"/>
      <c r="FVO25" s="177"/>
      <c r="FVP25" s="177"/>
      <c r="FVQ25" s="177"/>
      <c r="FVR25" s="177"/>
      <c r="FVS25" s="177"/>
      <c r="FVT25" s="177"/>
      <c r="FVU25" s="177"/>
      <c r="FVV25" s="177"/>
      <c r="FVW25" s="177"/>
      <c r="FVX25" s="177"/>
      <c r="FVY25" s="177"/>
      <c r="FVZ25" s="177"/>
      <c r="FWA25" s="177"/>
      <c r="FWB25" s="177"/>
      <c r="FWC25" s="177"/>
      <c r="FWD25" s="177"/>
      <c r="FWE25" s="177"/>
      <c r="FWF25" s="177"/>
      <c r="FWG25" s="177"/>
      <c r="FWH25" s="177"/>
      <c r="FWI25" s="177"/>
      <c r="FWJ25" s="177"/>
      <c r="FWK25" s="177"/>
      <c r="FWL25" s="177"/>
      <c r="FWM25" s="177"/>
      <c r="FWN25" s="177"/>
      <c r="FWO25" s="177"/>
      <c r="FWP25" s="177"/>
      <c r="FWQ25" s="177"/>
      <c r="FWR25" s="177"/>
      <c r="FWS25" s="177"/>
      <c r="FWT25" s="177"/>
      <c r="FWU25" s="177"/>
      <c r="FWV25" s="177"/>
      <c r="FWW25" s="177"/>
      <c r="FWX25" s="177"/>
      <c r="FWY25" s="177"/>
      <c r="FWZ25" s="177"/>
      <c r="FXA25" s="177"/>
      <c r="FXB25" s="177"/>
      <c r="FXC25" s="177"/>
      <c r="FXD25" s="177"/>
      <c r="FXE25" s="177"/>
      <c r="FXF25" s="177"/>
      <c r="FXG25" s="177"/>
      <c r="FXH25" s="177"/>
      <c r="FXI25" s="177"/>
      <c r="FXJ25" s="177"/>
      <c r="FXK25" s="177"/>
      <c r="FXL25" s="177"/>
      <c r="FXM25" s="177"/>
      <c r="FXN25" s="177"/>
      <c r="FXO25" s="177"/>
      <c r="FXP25" s="177"/>
      <c r="FXQ25" s="177"/>
      <c r="FXR25" s="177"/>
      <c r="FXS25" s="177"/>
      <c r="FXT25" s="177"/>
      <c r="FXU25" s="177"/>
      <c r="FXV25" s="177"/>
      <c r="FXW25" s="177"/>
      <c r="FXX25" s="177"/>
      <c r="FXY25" s="177"/>
      <c r="FXZ25" s="177"/>
      <c r="FYA25" s="177"/>
      <c r="FYB25" s="177"/>
      <c r="FYC25" s="177"/>
      <c r="FYD25" s="177"/>
      <c r="FYE25" s="177"/>
      <c r="FYF25" s="177"/>
      <c r="FYG25" s="177"/>
      <c r="FYH25" s="177"/>
      <c r="FYI25" s="177"/>
      <c r="FYJ25" s="177"/>
      <c r="FYK25" s="177"/>
      <c r="FYL25" s="177"/>
      <c r="FYM25" s="177"/>
      <c r="FYN25" s="177"/>
      <c r="FYO25" s="177"/>
      <c r="FYP25" s="177"/>
      <c r="FYQ25" s="177"/>
      <c r="FYR25" s="177"/>
      <c r="FYS25" s="177"/>
      <c r="FYT25" s="177"/>
      <c r="FYU25" s="177"/>
      <c r="FYV25" s="177"/>
      <c r="FYW25" s="177"/>
      <c r="FYX25" s="177"/>
      <c r="FYY25" s="177"/>
      <c r="FYZ25" s="177"/>
      <c r="FZA25" s="177"/>
      <c r="FZB25" s="177"/>
      <c r="FZC25" s="177"/>
      <c r="FZD25" s="177"/>
      <c r="FZE25" s="177"/>
      <c r="FZF25" s="177"/>
      <c r="FZG25" s="177"/>
      <c r="FZH25" s="177"/>
      <c r="FZI25" s="177"/>
      <c r="FZJ25" s="177"/>
      <c r="FZK25" s="177"/>
      <c r="FZL25" s="177"/>
      <c r="FZM25" s="177"/>
      <c r="FZN25" s="177"/>
      <c r="FZO25" s="177"/>
      <c r="FZP25" s="177"/>
      <c r="FZQ25" s="177"/>
      <c r="FZR25" s="177"/>
      <c r="FZS25" s="177"/>
      <c r="FZT25" s="177"/>
      <c r="FZU25" s="177"/>
      <c r="FZV25" s="177"/>
      <c r="FZW25" s="177"/>
      <c r="FZX25" s="177"/>
      <c r="FZY25" s="177"/>
      <c r="FZZ25" s="177"/>
      <c r="GAA25" s="177"/>
      <c r="GAB25" s="177"/>
      <c r="GAC25" s="177"/>
      <c r="GAD25" s="177"/>
      <c r="GAE25" s="177"/>
      <c r="GAF25" s="177"/>
      <c r="GAG25" s="177"/>
      <c r="GAH25" s="177"/>
      <c r="GAI25" s="177"/>
      <c r="GAJ25" s="177"/>
      <c r="GAK25" s="177"/>
      <c r="GAL25" s="177"/>
      <c r="GAM25" s="177"/>
      <c r="GAN25" s="177"/>
      <c r="GAO25" s="177"/>
      <c r="GAP25" s="177"/>
      <c r="GAQ25" s="177"/>
      <c r="GAR25" s="177"/>
      <c r="GAS25" s="177"/>
      <c r="GAT25" s="177"/>
      <c r="GAU25" s="177"/>
      <c r="GAV25" s="177"/>
      <c r="GAW25" s="177"/>
      <c r="GAX25" s="177"/>
      <c r="GAY25" s="177"/>
      <c r="GAZ25" s="177"/>
      <c r="GBA25" s="177"/>
      <c r="GBB25" s="177"/>
      <c r="GBC25" s="177"/>
      <c r="GBD25" s="177"/>
      <c r="GBE25" s="177"/>
      <c r="GBF25" s="177"/>
      <c r="GBG25" s="177"/>
      <c r="GBH25" s="177"/>
      <c r="GBI25" s="177"/>
      <c r="GBJ25" s="177"/>
      <c r="GBK25" s="177"/>
      <c r="GBL25" s="177"/>
      <c r="GBM25" s="177"/>
      <c r="GBN25" s="177"/>
      <c r="GBO25" s="177"/>
      <c r="GBP25" s="177"/>
      <c r="GBQ25" s="177"/>
      <c r="GBR25" s="177"/>
      <c r="GBS25" s="177"/>
      <c r="GBT25" s="177"/>
      <c r="GBU25" s="177"/>
      <c r="GBV25" s="177"/>
      <c r="GBW25" s="177"/>
      <c r="GBX25" s="177"/>
      <c r="GBY25" s="177"/>
      <c r="GBZ25" s="177"/>
      <c r="GCA25" s="177"/>
      <c r="GCB25" s="177"/>
      <c r="GCC25" s="177"/>
      <c r="GCD25" s="177"/>
      <c r="GCE25" s="177"/>
      <c r="GCF25" s="177"/>
      <c r="GCG25" s="177"/>
      <c r="GCH25" s="177"/>
      <c r="GCI25" s="177"/>
      <c r="GCJ25" s="177"/>
      <c r="GCK25" s="177"/>
      <c r="GCL25" s="177"/>
      <c r="GCM25" s="177"/>
      <c r="GCN25" s="177"/>
      <c r="GCO25" s="177"/>
      <c r="GCP25" s="177"/>
      <c r="GCQ25" s="177"/>
      <c r="GCR25" s="177"/>
      <c r="GCS25" s="177"/>
      <c r="GCT25" s="177"/>
      <c r="GCU25" s="177"/>
      <c r="GCV25" s="177"/>
      <c r="GCW25" s="177"/>
      <c r="GCX25" s="177"/>
      <c r="GCY25" s="177"/>
      <c r="GCZ25" s="177"/>
      <c r="GDA25" s="177"/>
      <c r="GDB25" s="177"/>
      <c r="GDC25" s="177"/>
      <c r="GDD25" s="177"/>
      <c r="GDE25" s="177"/>
      <c r="GDF25" s="177"/>
      <c r="GDG25" s="177"/>
      <c r="GDH25" s="177"/>
      <c r="GDI25" s="177"/>
      <c r="GDJ25" s="177"/>
      <c r="GDK25" s="177"/>
      <c r="GDL25" s="177"/>
      <c r="GDM25" s="177"/>
      <c r="GDN25" s="177"/>
      <c r="GDO25" s="177"/>
      <c r="GDP25" s="177"/>
      <c r="GDQ25" s="177"/>
      <c r="GDR25" s="177"/>
      <c r="GDS25" s="177"/>
      <c r="GDT25" s="177"/>
      <c r="GDU25" s="177"/>
      <c r="GDV25" s="177"/>
      <c r="GDW25" s="177"/>
      <c r="GDX25" s="177"/>
      <c r="GDY25" s="177"/>
      <c r="GDZ25" s="177"/>
      <c r="GEA25" s="177"/>
      <c r="GEB25" s="177"/>
      <c r="GEC25" s="177"/>
      <c r="GED25" s="177"/>
      <c r="GEE25" s="177"/>
      <c r="GEF25" s="177"/>
      <c r="GEG25" s="177"/>
      <c r="GEH25" s="177"/>
      <c r="GEI25" s="177"/>
      <c r="GEJ25" s="177"/>
      <c r="GEK25" s="177"/>
      <c r="GEL25" s="177"/>
      <c r="GEM25" s="177"/>
      <c r="GEN25" s="177"/>
      <c r="GEO25" s="177"/>
      <c r="GEP25" s="177"/>
      <c r="GEQ25" s="177"/>
      <c r="GER25" s="177"/>
      <c r="GES25" s="177"/>
      <c r="GET25" s="177"/>
      <c r="GEU25" s="177"/>
      <c r="GEV25" s="177"/>
      <c r="GEW25" s="177"/>
      <c r="GEX25" s="177"/>
      <c r="GEY25" s="177"/>
      <c r="GEZ25" s="177"/>
      <c r="GFA25" s="177"/>
      <c r="GFB25" s="177"/>
      <c r="GFC25" s="177"/>
      <c r="GFD25" s="177"/>
      <c r="GFE25" s="177"/>
      <c r="GFF25" s="177"/>
      <c r="GFG25" s="177"/>
      <c r="GFH25" s="177"/>
      <c r="GFI25" s="177"/>
      <c r="GFJ25" s="177"/>
      <c r="GFK25" s="177"/>
      <c r="GFL25" s="177"/>
      <c r="GFM25" s="177"/>
      <c r="GFN25" s="177"/>
      <c r="GFO25" s="177"/>
      <c r="GFP25" s="177"/>
      <c r="GFQ25" s="177"/>
      <c r="GFR25" s="177"/>
      <c r="GFS25" s="177"/>
      <c r="GFT25" s="177"/>
      <c r="GFU25" s="177"/>
      <c r="GFV25" s="177"/>
      <c r="GFW25" s="177"/>
      <c r="GFX25" s="177"/>
      <c r="GFY25" s="177"/>
      <c r="GFZ25" s="177"/>
      <c r="GGA25" s="177"/>
      <c r="GGB25" s="177"/>
      <c r="GGC25" s="177"/>
      <c r="GGD25" s="177"/>
      <c r="GGE25" s="177"/>
      <c r="GGF25" s="177"/>
      <c r="GGG25" s="177"/>
      <c r="GGH25" s="177"/>
      <c r="GGI25" s="177"/>
      <c r="GGJ25" s="177"/>
      <c r="GGK25" s="177"/>
      <c r="GGL25" s="177"/>
      <c r="GGM25" s="177"/>
      <c r="GGN25" s="177"/>
      <c r="GGO25" s="177"/>
      <c r="GGP25" s="177"/>
      <c r="GGQ25" s="177"/>
      <c r="GGR25" s="177"/>
      <c r="GGS25" s="177"/>
      <c r="GGT25" s="177"/>
      <c r="GGU25" s="177"/>
      <c r="GGV25" s="177"/>
      <c r="GGW25" s="177"/>
      <c r="GGX25" s="177"/>
      <c r="GGY25" s="177"/>
      <c r="GGZ25" s="177"/>
      <c r="GHA25" s="177"/>
      <c r="GHB25" s="177"/>
      <c r="GHC25" s="177"/>
      <c r="GHD25" s="177"/>
      <c r="GHE25" s="177"/>
      <c r="GHF25" s="177"/>
      <c r="GHG25" s="177"/>
      <c r="GHH25" s="177"/>
      <c r="GHI25" s="177"/>
      <c r="GHJ25" s="177"/>
      <c r="GHK25" s="177"/>
      <c r="GHL25" s="177"/>
      <c r="GHM25" s="177"/>
      <c r="GHN25" s="177"/>
      <c r="GHO25" s="177"/>
      <c r="GHP25" s="177"/>
      <c r="GHQ25" s="177"/>
      <c r="GHR25" s="177"/>
      <c r="GHS25" s="177"/>
      <c r="GHT25" s="177"/>
      <c r="GHU25" s="177"/>
      <c r="GHV25" s="177"/>
      <c r="GHW25" s="177"/>
      <c r="GHX25" s="177"/>
      <c r="GHY25" s="177"/>
      <c r="GHZ25" s="177"/>
      <c r="GIA25" s="177"/>
      <c r="GIB25" s="177"/>
      <c r="GIC25" s="177"/>
      <c r="GID25" s="177"/>
      <c r="GIE25" s="177"/>
      <c r="GIF25" s="177"/>
      <c r="GIG25" s="177"/>
      <c r="GIH25" s="177"/>
      <c r="GII25" s="177"/>
      <c r="GIJ25" s="177"/>
      <c r="GIK25" s="177"/>
      <c r="GIL25" s="177"/>
      <c r="GIM25" s="177"/>
      <c r="GIN25" s="177"/>
      <c r="GIO25" s="177"/>
      <c r="GIP25" s="177"/>
      <c r="GIQ25" s="177"/>
      <c r="GIR25" s="177"/>
      <c r="GIS25" s="177"/>
      <c r="GIT25" s="177"/>
      <c r="GIU25" s="177"/>
      <c r="GIV25" s="177"/>
      <c r="GIW25" s="177"/>
      <c r="GIX25" s="177"/>
      <c r="GIY25" s="177"/>
      <c r="GIZ25" s="177"/>
      <c r="GJA25" s="177"/>
      <c r="GJB25" s="177"/>
      <c r="GJC25" s="177"/>
      <c r="GJD25" s="177"/>
      <c r="GJE25" s="177"/>
      <c r="GJF25" s="177"/>
      <c r="GJG25" s="177"/>
      <c r="GJH25" s="177"/>
      <c r="GJI25" s="177"/>
      <c r="GJJ25" s="177"/>
      <c r="GJK25" s="177"/>
      <c r="GJL25" s="177"/>
      <c r="GJM25" s="177"/>
      <c r="GJN25" s="177"/>
      <c r="GJO25" s="177"/>
      <c r="GJP25" s="177"/>
      <c r="GJQ25" s="177"/>
      <c r="GJR25" s="177"/>
      <c r="GJS25" s="177"/>
      <c r="GJT25" s="177"/>
      <c r="GJU25" s="177"/>
      <c r="GJV25" s="177"/>
      <c r="GJW25" s="177"/>
      <c r="GJX25" s="177"/>
      <c r="GJY25" s="177"/>
      <c r="GJZ25" s="177"/>
      <c r="GKA25" s="177"/>
      <c r="GKB25" s="177"/>
      <c r="GKC25" s="177"/>
      <c r="GKD25" s="177"/>
      <c r="GKE25" s="177"/>
      <c r="GKF25" s="177"/>
      <c r="GKG25" s="177"/>
      <c r="GKH25" s="177"/>
      <c r="GKI25" s="177"/>
      <c r="GKJ25" s="177"/>
      <c r="GKK25" s="177"/>
      <c r="GKL25" s="177"/>
      <c r="GKM25" s="177"/>
      <c r="GKN25" s="177"/>
      <c r="GKO25" s="177"/>
      <c r="GKP25" s="177"/>
      <c r="GKQ25" s="177"/>
      <c r="GKR25" s="177"/>
      <c r="GKS25" s="177"/>
      <c r="GKT25" s="177"/>
      <c r="GKU25" s="177"/>
      <c r="GKV25" s="177"/>
      <c r="GKW25" s="177"/>
      <c r="GKX25" s="177"/>
      <c r="GKY25" s="177"/>
      <c r="GKZ25" s="177"/>
      <c r="GLA25" s="177"/>
      <c r="GLB25" s="177"/>
      <c r="GLC25" s="177"/>
      <c r="GLD25" s="177"/>
      <c r="GLE25" s="177"/>
      <c r="GLF25" s="177"/>
      <c r="GLG25" s="177"/>
      <c r="GLH25" s="177"/>
      <c r="GLI25" s="177"/>
      <c r="GLJ25" s="177"/>
      <c r="GLK25" s="177"/>
      <c r="GLL25" s="177"/>
      <c r="GLM25" s="177"/>
      <c r="GLN25" s="177"/>
      <c r="GLO25" s="177"/>
      <c r="GLP25" s="177"/>
      <c r="GLQ25" s="177"/>
      <c r="GLR25" s="177"/>
      <c r="GLS25" s="177"/>
      <c r="GLT25" s="177"/>
      <c r="GLU25" s="177"/>
      <c r="GLV25" s="177"/>
      <c r="GLW25" s="177"/>
      <c r="GLX25" s="177"/>
      <c r="GLY25" s="177"/>
      <c r="GLZ25" s="177"/>
      <c r="GMA25" s="177"/>
      <c r="GMB25" s="177"/>
      <c r="GMC25" s="177"/>
      <c r="GMD25" s="177"/>
      <c r="GME25" s="177"/>
      <c r="GMF25" s="177"/>
      <c r="GMG25" s="177"/>
      <c r="GMH25" s="177"/>
      <c r="GMI25" s="177"/>
      <c r="GMJ25" s="177"/>
      <c r="GMK25" s="177"/>
      <c r="GML25" s="177"/>
      <c r="GMM25" s="177"/>
      <c r="GMN25" s="177"/>
      <c r="GMO25" s="177"/>
      <c r="GMP25" s="177"/>
      <c r="GMQ25" s="177"/>
      <c r="GMR25" s="177"/>
      <c r="GMS25" s="177"/>
      <c r="GMT25" s="177"/>
      <c r="GMU25" s="177"/>
      <c r="GMV25" s="177"/>
      <c r="GMW25" s="177"/>
      <c r="GMX25" s="177"/>
      <c r="GMY25" s="177"/>
      <c r="GMZ25" s="177"/>
      <c r="GNA25" s="177"/>
      <c r="GNB25" s="177"/>
      <c r="GNC25" s="177"/>
      <c r="GND25" s="177"/>
      <c r="GNE25" s="177"/>
      <c r="GNF25" s="177"/>
      <c r="GNG25" s="177"/>
      <c r="GNH25" s="177"/>
      <c r="GNI25" s="177"/>
      <c r="GNJ25" s="177"/>
      <c r="GNK25" s="177"/>
      <c r="GNL25" s="177"/>
      <c r="GNM25" s="177"/>
      <c r="GNN25" s="177"/>
      <c r="GNO25" s="177"/>
      <c r="GNP25" s="177"/>
      <c r="GNQ25" s="177"/>
      <c r="GNR25" s="177"/>
      <c r="GNS25" s="177"/>
      <c r="GNT25" s="177"/>
      <c r="GNU25" s="177"/>
      <c r="GNV25" s="177"/>
      <c r="GNW25" s="177"/>
      <c r="GNX25" s="177"/>
      <c r="GNY25" s="177"/>
      <c r="GNZ25" s="177"/>
      <c r="GOA25" s="177"/>
      <c r="GOB25" s="177"/>
      <c r="GOC25" s="177"/>
      <c r="GOD25" s="177"/>
      <c r="GOE25" s="177"/>
      <c r="GOF25" s="177"/>
      <c r="GOG25" s="177"/>
      <c r="GOH25" s="177"/>
      <c r="GOI25" s="177"/>
      <c r="GOJ25" s="177"/>
      <c r="GOK25" s="177"/>
      <c r="GOL25" s="177"/>
      <c r="GOM25" s="177"/>
      <c r="GON25" s="177"/>
      <c r="GOO25" s="177"/>
      <c r="GOP25" s="177"/>
      <c r="GOQ25" s="177"/>
      <c r="GOR25" s="177"/>
      <c r="GOS25" s="177"/>
      <c r="GOT25" s="177"/>
      <c r="GOU25" s="177"/>
      <c r="GOV25" s="177"/>
      <c r="GOW25" s="177"/>
      <c r="GOX25" s="177"/>
      <c r="GOY25" s="177"/>
      <c r="GOZ25" s="177"/>
      <c r="GPA25" s="177"/>
      <c r="GPB25" s="177"/>
      <c r="GPC25" s="177"/>
      <c r="GPD25" s="177"/>
      <c r="GPE25" s="177"/>
      <c r="GPF25" s="177"/>
      <c r="GPG25" s="177"/>
      <c r="GPH25" s="177"/>
      <c r="GPI25" s="177"/>
      <c r="GPJ25" s="177"/>
      <c r="GPK25" s="177"/>
      <c r="GPL25" s="177"/>
      <c r="GPM25" s="177"/>
      <c r="GPN25" s="177"/>
      <c r="GPO25" s="177"/>
      <c r="GPP25" s="177"/>
      <c r="GPQ25" s="177"/>
      <c r="GPR25" s="177"/>
      <c r="GPS25" s="177"/>
      <c r="GPT25" s="177"/>
      <c r="GPU25" s="177"/>
      <c r="GPV25" s="177"/>
      <c r="GPW25" s="177"/>
      <c r="GPX25" s="177"/>
      <c r="GPY25" s="177"/>
      <c r="GPZ25" s="177"/>
      <c r="GQA25" s="177"/>
      <c r="GQB25" s="177"/>
      <c r="GQC25" s="177"/>
      <c r="GQD25" s="177"/>
      <c r="GQE25" s="177"/>
      <c r="GQF25" s="177"/>
      <c r="GQG25" s="177"/>
      <c r="GQH25" s="177"/>
      <c r="GQI25" s="177"/>
      <c r="GQJ25" s="177"/>
      <c r="GQK25" s="177"/>
      <c r="GQL25" s="177"/>
      <c r="GQM25" s="177"/>
      <c r="GQN25" s="177"/>
      <c r="GQO25" s="177"/>
      <c r="GQP25" s="177"/>
      <c r="GQQ25" s="177"/>
      <c r="GQR25" s="177"/>
      <c r="GQS25" s="177"/>
      <c r="GQT25" s="177"/>
      <c r="GQU25" s="177"/>
      <c r="GQV25" s="177"/>
      <c r="GQW25" s="177"/>
      <c r="GQX25" s="177"/>
      <c r="GQY25" s="177"/>
      <c r="GQZ25" s="177"/>
      <c r="GRA25" s="177"/>
      <c r="GRB25" s="177"/>
      <c r="GRC25" s="177"/>
      <c r="GRD25" s="177"/>
      <c r="GRE25" s="177"/>
      <c r="GRF25" s="177"/>
      <c r="GRG25" s="177"/>
      <c r="GRH25" s="177"/>
      <c r="GRI25" s="177"/>
      <c r="GRJ25" s="177"/>
      <c r="GRK25" s="177"/>
      <c r="GRL25" s="177"/>
      <c r="GRM25" s="177"/>
      <c r="GRN25" s="177"/>
      <c r="GRO25" s="177"/>
      <c r="GRP25" s="177"/>
      <c r="GRQ25" s="177"/>
      <c r="GRR25" s="177"/>
      <c r="GRS25" s="177"/>
      <c r="GRT25" s="177"/>
      <c r="GRU25" s="177"/>
      <c r="GRV25" s="177"/>
      <c r="GRW25" s="177"/>
      <c r="GRX25" s="177"/>
      <c r="GRY25" s="177"/>
      <c r="GRZ25" s="177"/>
      <c r="GSA25" s="177"/>
      <c r="GSB25" s="177"/>
      <c r="GSC25" s="177"/>
      <c r="GSD25" s="177"/>
      <c r="GSE25" s="177"/>
      <c r="GSF25" s="177"/>
      <c r="GSG25" s="177"/>
      <c r="GSH25" s="177"/>
      <c r="GSI25" s="177"/>
      <c r="GSJ25" s="177"/>
      <c r="GSK25" s="177"/>
      <c r="GSL25" s="177"/>
      <c r="GSM25" s="177"/>
      <c r="GSN25" s="177"/>
      <c r="GSO25" s="177"/>
      <c r="GSP25" s="177"/>
      <c r="GSQ25" s="177"/>
      <c r="GSR25" s="177"/>
      <c r="GSS25" s="177"/>
      <c r="GST25" s="177"/>
      <c r="GSU25" s="177"/>
      <c r="GSV25" s="177"/>
      <c r="GSW25" s="177"/>
      <c r="GSX25" s="177"/>
      <c r="GSY25" s="177"/>
      <c r="GSZ25" s="177"/>
      <c r="GTA25" s="177"/>
      <c r="GTB25" s="177"/>
      <c r="GTC25" s="177"/>
      <c r="GTD25" s="177"/>
      <c r="GTE25" s="177"/>
      <c r="GTF25" s="177"/>
      <c r="GTG25" s="177"/>
      <c r="GTH25" s="177"/>
      <c r="GTI25" s="177"/>
      <c r="GTJ25" s="177"/>
      <c r="GTK25" s="177"/>
      <c r="GTL25" s="177"/>
      <c r="GTM25" s="177"/>
      <c r="GTN25" s="177"/>
      <c r="GTO25" s="177"/>
      <c r="GTP25" s="177"/>
      <c r="GTQ25" s="177"/>
      <c r="GTR25" s="177"/>
      <c r="GTS25" s="177"/>
      <c r="GTT25" s="177"/>
      <c r="GTU25" s="177"/>
      <c r="GTV25" s="177"/>
      <c r="GTW25" s="177"/>
      <c r="GTX25" s="177"/>
      <c r="GTY25" s="177"/>
      <c r="GTZ25" s="177"/>
      <c r="GUA25" s="177"/>
      <c r="GUB25" s="177"/>
      <c r="GUC25" s="177"/>
      <c r="GUD25" s="177"/>
      <c r="GUE25" s="177"/>
      <c r="GUF25" s="177"/>
      <c r="GUG25" s="177"/>
      <c r="GUH25" s="177"/>
      <c r="GUI25" s="177"/>
      <c r="GUJ25" s="177"/>
      <c r="GUK25" s="177"/>
      <c r="GUL25" s="177"/>
      <c r="GUM25" s="177"/>
      <c r="GUN25" s="177"/>
      <c r="GUO25" s="177"/>
      <c r="GUP25" s="177"/>
      <c r="GUQ25" s="177"/>
      <c r="GUR25" s="177"/>
      <c r="GUS25" s="177"/>
      <c r="GUT25" s="177"/>
      <c r="GUU25" s="177"/>
      <c r="GUV25" s="177"/>
      <c r="GUW25" s="177"/>
      <c r="GUX25" s="177"/>
      <c r="GUY25" s="177"/>
      <c r="GUZ25" s="177"/>
      <c r="GVA25" s="177"/>
      <c r="GVB25" s="177"/>
      <c r="GVC25" s="177"/>
      <c r="GVD25" s="177"/>
      <c r="GVE25" s="177"/>
      <c r="GVF25" s="177"/>
      <c r="GVG25" s="177"/>
      <c r="GVH25" s="177"/>
      <c r="GVI25" s="177"/>
      <c r="GVJ25" s="177"/>
      <c r="GVK25" s="177"/>
      <c r="GVL25" s="177"/>
      <c r="GVM25" s="177"/>
      <c r="GVN25" s="177"/>
      <c r="GVO25" s="177"/>
      <c r="GVP25" s="177"/>
      <c r="GVQ25" s="177"/>
      <c r="GVR25" s="177"/>
      <c r="GVS25" s="177"/>
      <c r="GVT25" s="177"/>
      <c r="GVU25" s="177"/>
      <c r="GVV25" s="177"/>
      <c r="GVW25" s="177"/>
      <c r="GVX25" s="177"/>
      <c r="GVY25" s="177"/>
      <c r="GVZ25" s="177"/>
      <c r="GWA25" s="177"/>
      <c r="GWB25" s="177"/>
      <c r="GWC25" s="177"/>
      <c r="GWD25" s="177"/>
      <c r="GWE25" s="177"/>
      <c r="GWF25" s="177"/>
      <c r="GWG25" s="177"/>
      <c r="GWH25" s="177"/>
      <c r="GWI25" s="177"/>
      <c r="GWJ25" s="177"/>
      <c r="GWK25" s="177"/>
      <c r="GWL25" s="177"/>
      <c r="GWM25" s="177"/>
      <c r="GWN25" s="177"/>
      <c r="GWO25" s="177"/>
      <c r="GWP25" s="177"/>
      <c r="GWQ25" s="177"/>
      <c r="GWR25" s="177"/>
      <c r="GWS25" s="177"/>
      <c r="GWT25" s="177"/>
      <c r="GWU25" s="177"/>
      <c r="GWV25" s="177"/>
      <c r="GWW25" s="177"/>
      <c r="GWX25" s="177"/>
      <c r="GWY25" s="177"/>
      <c r="GWZ25" s="177"/>
      <c r="GXA25" s="177"/>
      <c r="GXB25" s="177"/>
      <c r="GXC25" s="177"/>
      <c r="GXD25" s="177"/>
      <c r="GXE25" s="177"/>
      <c r="GXF25" s="177"/>
      <c r="GXG25" s="177"/>
      <c r="GXH25" s="177"/>
      <c r="GXI25" s="177"/>
      <c r="GXJ25" s="177"/>
      <c r="GXK25" s="177"/>
      <c r="GXL25" s="177"/>
      <c r="GXM25" s="177"/>
      <c r="GXN25" s="177"/>
      <c r="GXO25" s="177"/>
      <c r="GXP25" s="177"/>
      <c r="GXQ25" s="177"/>
      <c r="GXR25" s="177"/>
      <c r="GXS25" s="177"/>
      <c r="GXT25" s="177"/>
      <c r="GXU25" s="177"/>
      <c r="GXV25" s="177"/>
      <c r="GXW25" s="177"/>
      <c r="GXX25" s="177"/>
      <c r="GXY25" s="177"/>
      <c r="GXZ25" s="177"/>
      <c r="GYA25" s="177"/>
      <c r="GYB25" s="177"/>
      <c r="GYC25" s="177"/>
      <c r="GYD25" s="177"/>
      <c r="GYE25" s="177"/>
      <c r="GYF25" s="177"/>
      <c r="GYG25" s="177"/>
      <c r="GYH25" s="177"/>
      <c r="GYI25" s="177"/>
      <c r="GYJ25" s="177"/>
      <c r="GYK25" s="177"/>
      <c r="GYL25" s="177"/>
      <c r="GYM25" s="177"/>
      <c r="GYN25" s="177"/>
      <c r="GYO25" s="177"/>
      <c r="GYP25" s="177"/>
      <c r="GYQ25" s="177"/>
      <c r="GYR25" s="177"/>
      <c r="GYS25" s="177"/>
      <c r="GYT25" s="177"/>
      <c r="GYU25" s="177"/>
      <c r="GYV25" s="177"/>
      <c r="GYW25" s="177"/>
      <c r="GYX25" s="177"/>
      <c r="GYY25" s="177"/>
      <c r="GYZ25" s="177"/>
      <c r="GZA25" s="177"/>
      <c r="GZB25" s="177"/>
      <c r="GZC25" s="177"/>
      <c r="GZD25" s="177"/>
      <c r="GZE25" s="177"/>
      <c r="GZF25" s="177"/>
      <c r="GZG25" s="177"/>
      <c r="GZH25" s="177"/>
      <c r="GZI25" s="177"/>
      <c r="GZJ25" s="177"/>
      <c r="GZK25" s="177"/>
      <c r="GZL25" s="177"/>
      <c r="GZM25" s="177"/>
      <c r="GZN25" s="177"/>
      <c r="GZO25" s="177"/>
      <c r="GZP25" s="177"/>
      <c r="GZQ25" s="177"/>
      <c r="GZR25" s="177"/>
      <c r="GZS25" s="177"/>
      <c r="GZT25" s="177"/>
      <c r="GZU25" s="177"/>
      <c r="GZV25" s="177"/>
      <c r="GZW25" s="177"/>
      <c r="GZX25" s="177"/>
      <c r="GZY25" s="177"/>
      <c r="GZZ25" s="177"/>
      <c r="HAA25" s="177"/>
      <c r="HAB25" s="177"/>
      <c r="HAC25" s="177"/>
      <c r="HAD25" s="177"/>
      <c r="HAE25" s="177"/>
      <c r="HAF25" s="177"/>
      <c r="HAG25" s="177"/>
      <c r="HAH25" s="177"/>
      <c r="HAI25" s="177"/>
      <c r="HAJ25" s="177"/>
      <c r="HAK25" s="177"/>
      <c r="HAL25" s="177"/>
      <c r="HAM25" s="177"/>
      <c r="HAN25" s="177"/>
      <c r="HAO25" s="177"/>
      <c r="HAP25" s="177"/>
      <c r="HAQ25" s="177"/>
      <c r="HAR25" s="177"/>
      <c r="HAS25" s="177"/>
      <c r="HAT25" s="177"/>
      <c r="HAU25" s="177"/>
      <c r="HAV25" s="177"/>
      <c r="HAW25" s="177"/>
      <c r="HAX25" s="177"/>
      <c r="HAY25" s="177"/>
      <c r="HAZ25" s="177"/>
      <c r="HBA25" s="177"/>
      <c r="HBB25" s="177"/>
      <c r="HBC25" s="177"/>
      <c r="HBD25" s="177"/>
      <c r="HBE25" s="177"/>
      <c r="HBF25" s="177"/>
      <c r="HBG25" s="177"/>
      <c r="HBH25" s="177"/>
      <c r="HBI25" s="177"/>
      <c r="HBJ25" s="177"/>
      <c r="HBK25" s="177"/>
      <c r="HBL25" s="177"/>
      <c r="HBM25" s="177"/>
      <c r="HBN25" s="177"/>
      <c r="HBO25" s="177"/>
      <c r="HBP25" s="177"/>
      <c r="HBQ25" s="177"/>
      <c r="HBR25" s="177"/>
      <c r="HBS25" s="177"/>
      <c r="HBT25" s="177"/>
      <c r="HBU25" s="177"/>
      <c r="HBV25" s="177"/>
      <c r="HBW25" s="177"/>
      <c r="HBX25" s="177"/>
      <c r="HBY25" s="177"/>
      <c r="HBZ25" s="177"/>
      <c r="HCA25" s="177"/>
      <c r="HCB25" s="177"/>
      <c r="HCC25" s="177"/>
      <c r="HCD25" s="177"/>
      <c r="HCE25" s="177"/>
      <c r="HCF25" s="177"/>
      <c r="HCG25" s="177"/>
      <c r="HCH25" s="177"/>
      <c r="HCI25" s="177"/>
      <c r="HCJ25" s="177"/>
      <c r="HCK25" s="177"/>
      <c r="HCL25" s="177"/>
      <c r="HCM25" s="177"/>
      <c r="HCN25" s="177"/>
      <c r="HCO25" s="177"/>
      <c r="HCP25" s="177"/>
      <c r="HCQ25" s="177"/>
      <c r="HCR25" s="177"/>
      <c r="HCS25" s="177"/>
      <c r="HCT25" s="177"/>
      <c r="HCU25" s="177"/>
      <c r="HCV25" s="177"/>
      <c r="HCW25" s="177"/>
      <c r="HCX25" s="177"/>
      <c r="HCY25" s="177"/>
      <c r="HCZ25" s="177"/>
      <c r="HDA25" s="177"/>
      <c r="HDB25" s="177"/>
      <c r="HDC25" s="177"/>
      <c r="HDD25" s="177"/>
      <c r="HDE25" s="177"/>
      <c r="HDF25" s="177"/>
      <c r="HDG25" s="177"/>
      <c r="HDH25" s="177"/>
      <c r="HDI25" s="177"/>
      <c r="HDJ25" s="177"/>
      <c r="HDK25" s="177"/>
      <c r="HDL25" s="177"/>
      <c r="HDM25" s="177"/>
      <c r="HDN25" s="177"/>
      <c r="HDO25" s="177"/>
      <c r="HDP25" s="177"/>
      <c r="HDQ25" s="177"/>
      <c r="HDR25" s="177"/>
      <c r="HDS25" s="177"/>
      <c r="HDT25" s="177"/>
      <c r="HDU25" s="177"/>
      <c r="HDV25" s="177"/>
      <c r="HDW25" s="177"/>
      <c r="HDX25" s="177"/>
      <c r="HDY25" s="177"/>
      <c r="HDZ25" s="177"/>
      <c r="HEA25" s="177"/>
      <c r="HEB25" s="177"/>
      <c r="HEC25" s="177"/>
      <c r="HED25" s="177"/>
      <c r="HEE25" s="177"/>
      <c r="HEF25" s="177"/>
      <c r="HEG25" s="177"/>
      <c r="HEH25" s="177"/>
      <c r="HEI25" s="177"/>
      <c r="HEJ25" s="177"/>
      <c r="HEK25" s="177"/>
      <c r="HEL25" s="177"/>
      <c r="HEM25" s="177"/>
      <c r="HEN25" s="177"/>
      <c r="HEO25" s="177"/>
      <c r="HEP25" s="177"/>
      <c r="HEQ25" s="177"/>
      <c r="HER25" s="177"/>
      <c r="HES25" s="177"/>
      <c r="HET25" s="177"/>
      <c r="HEU25" s="177"/>
      <c r="HEV25" s="177"/>
      <c r="HEW25" s="177"/>
      <c r="HEX25" s="177"/>
      <c r="HEY25" s="177"/>
      <c r="HEZ25" s="177"/>
      <c r="HFA25" s="177"/>
      <c r="HFB25" s="177"/>
      <c r="HFC25" s="177"/>
      <c r="HFD25" s="177"/>
      <c r="HFE25" s="177"/>
      <c r="HFF25" s="177"/>
      <c r="HFG25" s="177"/>
      <c r="HFH25" s="177"/>
      <c r="HFI25" s="177"/>
      <c r="HFJ25" s="177"/>
      <c r="HFK25" s="177"/>
      <c r="HFL25" s="177"/>
      <c r="HFM25" s="177"/>
      <c r="HFN25" s="177"/>
      <c r="HFO25" s="177"/>
      <c r="HFP25" s="177"/>
      <c r="HFQ25" s="177"/>
      <c r="HFR25" s="177"/>
      <c r="HFS25" s="177"/>
      <c r="HFT25" s="177"/>
      <c r="HFU25" s="177"/>
      <c r="HFV25" s="177"/>
      <c r="HFW25" s="177"/>
      <c r="HFX25" s="177"/>
      <c r="HFY25" s="177"/>
      <c r="HFZ25" s="177"/>
      <c r="HGA25" s="177"/>
      <c r="HGB25" s="177"/>
      <c r="HGC25" s="177"/>
      <c r="HGD25" s="177"/>
      <c r="HGE25" s="177"/>
      <c r="HGF25" s="177"/>
      <c r="HGG25" s="177"/>
      <c r="HGH25" s="177"/>
      <c r="HGI25" s="177"/>
      <c r="HGJ25" s="177"/>
      <c r="HGK25" s="177"/>
      <c r="HGL25" s="177"/>
      <c r="HGM25" s="177"/>
      <c r="HGN25" s="177"/>
      <c r="HGO25" s="177"/>
      <c r="HGP25" s="177"/>
      <c r="HGQ25" s="177"/>
      <c r="HGR25" s="177"/>
      <c r="HGS25" s="177"/>
      <c r="HGT25" s="177"/>
      <c r="HGU25" s="177"/>
      <c r="HGV25" s="177"/>
      <c r="HGW25" s="177"/>
      <c r="HGX25" s="177"/>
      <c r="HGY25" s="177"/>
      <c r="HGZ25" s="177"/>
      <c r="HHA25" s="177"/>
      <c r="HHB25" s="177"/>
      <c r="HHC25" s="177"/>
      <c r="HHD25" s="177"/>
      <c r="HHE25" s="177"/>
      <c r="HHF25" s="177"/>
      <c r="HHG25" s="177"/>
      <c r="HHH25" s="177"/>
      <c r="HHI25" s="177"/>
      <c r="HHJ25" s="177"/>
      <c r="HHK25" s="177"/>
      <c r="HHL25" s="177"/>
      <c r="HHM25" s="177"/>
      <c r="HHN25" s="177"/>
      <c r="HHO25" s="177"/>
      <c r="HHP25" s="177"/>
      <c r="HHQ25" s="177"/>
      <c r="HHR25" s="177"/>
      <c r="HHS25" s="177"/>
      <c r="HHT25" s="177"/>
      <c r="HHU25" s="177"/>
      <c r="HHV25" s="177"/>
      <c r="HHW25" s="177"/>
      <c r="HHX25" s="177"/>
      <c r="HHY25" s="177"/>
      <c r="HHZ25" s="177"/>
      <c r="HIA25" s="177"/>
      <c r="HIB25" s="177"/>
      <c r="HIC25" s="177"/>
      <c r="HID25" s="177"/>
      <c r="HIE25" s="177"/>
      <c r="HIF25" s="177"/>
      <c r="HIG25" s="177"/>
      <c r="HIH25" s="177"/>
      <c r="HII25" s="177"/>
      <c r="HIJ25" s="177"/>
      <c r="HIK25" s="177"/>
      <c r="HIL25" s="177"/>
      <c r="HIM25" s="177"/>
      <c r="HIN25" s="177"/>
      <c r="HIO25" s="177"/>
      <c r="HIP25" s="177"/>
      <c r="HIQ25" s="177"/>
      <c r="HIR25" s="177"/>
      <c r="HIS25" s="177"/>
      <c r="HIT25" s="177"/>
      <c r="HIU25" s="177"/>
      <c r="HIV25" s="177"/>
      <c r="HIW25" s="177"/>
      <c r="HIX25" s="177"/>
      <c r="HIY25" s="177"/>
      <c r="HIZ25" s="177"/>
      <c r="HJA25" s="177"/>
      <c r="HJB25" s="177"/>
      <c r="HJC25" s="177"/>
      <c r="HJD25" s="177"/>
      <c r="HJE25" s="177"/>
      <c r="HJF25" s="177"/>
      <c r="HJG25" s="177"/>
      <c r="HJH25" s="177"/>
      <c r="HJI25" s="177"/>
      <c r="HJJ25" s="177"/>
      <c r="HJK25" s="177"/>
      <c r="HJL25" s="177"/>
      <c r="HJM25" s="177"/>
      <c r="HJN25" s="177"/>
      <c r="HJO25" s="177"/>
      <c r="HJP25" s="177"/>
      <c r="HJQ25" s="177"/>
      <c r="HJR25" s="177"/>
      <c r="HJS25" s="177"/>
      <c r="HJT25" s="177"/>
      <c r="HJU25" s="177"/>
      <c r="HJV25" s="177"/>
      <c r="HJW25" s="177"/>
      <c r="HJX25" s="177"/>
      <c r="HJY25" s="177"/>
      <c r="HJZ25" s="177"/>
      <c r="HKA25" s="177"/>
      <c r="HKB25" s="177"/>
      <c r="HKC25" s="177"/>
      <c r="HKD25" s="177"/>
      <c r="HKE25" s="177"/>
      <c r="HKF25" s="177"/>
      <c r="HKG25" s="177"/>
      <c r="HKH25" s="177"/>
      <c r="HKI25" s="177"/>
      <c r="HKJ25" s="177"/>
      <c r="HKK25" s="177"/>
      <c r="HKL25" s="177"/>
      <c r="HKM25" s="177"/>
      <c r="HKN25" s="177"/>
      <c r="HKO25" s="177"/>
      <c r="HKP25" s="177"/>
      <c r="HKQ25" s="177"/>
      <c r="HKR25" s="177"/>
      <c r="HKS25" s="177"/>
      <c r="HKT25" s="177"/>
      <c r="HKU25" s="177"/>
      <c r="HKV25" s="177"/>
      <c r="HKW25" s="177"/>
      <c r="HKX25" s="177"/>
      <c r="HKY25" s="177"/>
      <c r="HKZ25" s="177"/>
      <c r="HLA25" s="177"/>
      <c r="HLB25" s="177"/>
      <c r="HLC25" s="177"/>
      <c r="HLD25" s="177"/>
      <c r="HLE25" s="177"/>
      <c r="HLF25" s="177"/>
      <c r="HLG25" s="177"/>
      <c r="HLH25" s="177"/>
      <c r="HLI25" s="177"/>
      <c r="HLJ25" s="177"/>
      <c r="HLK25" s="177"/>
      <c r="HLL25" s="177"/>
      <c r="HLM25" s="177"/>
      <c r="HLN25" s="177"/>
      <c r="HLO25" s="177"/>
      <c r="HLP25" s="177"/>
      <c r="HLQ25" s="177"/>
      <c r="HLR25" s="177"/>
      <c r="HLS25" s="177"/>
      <c r="HLT25" s="177"/>
      <c r="HLU25" s="177"/>
      <c r="HLV25" s="177"/>
      <c r="HLW25" s="177"/>
      <c r="HLX25" s="177"/>
      <c r="HLY25" s="177"/>
      <c r="HLZ25" s="177"/>
      <c r="HMA25" s="177"/>
      <c r="HMB25" s="177"/>
      <c r="HMC25" s="177"/>
      <c r="HMD25" s="177"/>
      <c r="HME25" s="177"/>
      <c r="HMF25" s="177"/>
      <c r="HMG25" s="177"/>
      <c r="HMH25" s="177"/>
      <c r="HMI25" s="177"/>
      <c r="HMJ25" s="177"/>
      <c r="HMK25" s="177"/>
      <c r="HML25" s="177"/>
      <c r="HMM25" s="177"/>
      <c r="HMN25" s="177"/>
      <c r="HMO25" s="177"/>
      <c r="HMP25" s="177"/>
      <c r="HMQ25" s="177"/>
      <c r="HMR25" s="177"/>
      <c r="HMS25" s="177"/>
      <c r="HMT25" s="177"/>
      <c r="HMU25" s="177"/>
      <c r="HMV25" s="177"/>
      <c r="HMW25" s="177"/>
      <c r="HMX25" s="177"/>
      <c r="HMY25" s="177"/>
      <c r="HMZ25" s="177"/>
      <c r="HNA25" s="177"/>
      <c r="HNB25" s="177"/>
      <c r="HNC25" s="177"/>
      <c r="HND25" s="177"/>
      <c r="HNE25" s="177"/>
      <c r="HNF25" s="177"/>
      <c r="HNG25" s="177"/>
      <c r="HNH25" s="177"/>
      <c r="HNI25" s="177"/>
      <c r="HNJ25" s="177"/>
      <c r="HNK25" s="177"/>
      <c r="HNL25" s="177"/>
      <c r="HNM25" s="177"/>
      <c r="HNN25" s="177"/>
      <c r="HNO25" s="177"/>
      <c r="HNP25" s="177"/>
      <c r="HNQ25" s="177"/>
      <c r="HNR25" s="177"/>
      <c r="HNS25" s="177"/>
      <c r="HNT25" s="177"/>
      <c r="HNU25" s="177"/>
      <c r="HNV25" s="177"/>
      <c r="HNW25" s="177"/>
      <c r="HNX25" s="177"/>
      <c r="HNY25" s="177"/>
      <c r="HNZ25" s="177"/>
      <c r="HOA25" s="177"/>
      <c r="HOB25" s="177"/>
      <c r="HOC25" s="177"/>
      <c r="HOD25" s="177"/>
      <c r="HOE25" s="177"/>
      <c r="HOF25" s="177"/>
      <c r="HOG25" s="177"/>
      <c r="HOH25" s="177"/>
      <c r="HOI25" s="177"/>
      <c r="HOJ25" s="177"/>
      <c r="HOK25" s="177"/>
      <c r="HOL25" s="177"/>
      <c r="HOM25" s="177"/>
      <c r="HON25" s="177"/>
      <c r="HOO25" s="177"/>
      <c r="HOP25" s="177"/>
      <c r="HOQ25" s="177"/>
      <c r="HOR25" s="177"/>
      <c r="HOS25" s="177"/>
      <c r="HOT25" s="177"/>
      <c r="HOU25" s="177"/>
      <c r="HOV25" s="177"/>
      <c r="HOW25" s="177"/>
      <c r="HOX25" s="177"/>
      <c r="HOY25" s="177"/>
      <c r="HOZ25" s="177"/>
      <c r="HPA25" s="177"/>
      <c r="HPB25" s="177"/>
      <c r="HPC25" s="177"/>
      <c r="HPD25" s="177"/>
      <c r="HPE25" s="177"/>
      <c r="HPF25" s="177"/>
      <c r="HPG25" s="177"/>
      <c r="HPH25" s="177"/>
      <c r="HPI25" s="177"/>
      <c r="HPJ25" s="177"/>
      <c r="HPK25" s="177"/>
      <c r="HPL25" s="177"/>
      <c r="HPM25" s="177"/>
      <c r="HPN25" s="177"/>
      <c r="HPO25" s="177"/>
      <c r="HPP25" s="177"/>
      <c r="HPQ25" s="177"/>
      <c r="HPR25" s="177"/>
      <c r="HPS25" s="177"/>
      <c r="HPT25" s="177"/>
      <c r="HPU25" s="177"/>
      <c r="HPV25" s="177"/>
      <c r="HPW25" s="177"/>
      <c r="HPX25" s="177"/>
      <c r="HPY25" s="177"/>
      <c r="HPZ25" s="177"/>
      <c r="HQA25" s="177"/>
      <c r="HQB25" s="177"/>
      <c r="HQC25" s="177"/>
      <c r="HQD25" s="177"/>
      <c r="HQE25" s="177"/>
      <c r="HQF25" s="177"/>
      <c r="HQG25" s="177"/>
      <c r="HQH25" s="177"/>
      <c r="HQI25" s="177"/>
      <c r="HQJ25" s="177"/>
      <c r="HQK25" s="177"/>
      <c r="HQL25" s="177"/>
      <c r="HQM25" s="177"/>
      <c r="HQN25" s="177"/>
      <c r="HQO25" s="177"/>
      <c r="HQP25" s="177"/>
      <c r="HQQ25" s="177"/>
      <c r="HQR25" s="177"/>
      <c r="HQS25" s="177"/>
      <c r="HQT25" s="177"/>
      <c r="HQU25" s="177"/>
      <c r="HQV25" s="177"/>
      <c r="HQW25" s="177"/>
      <c r="HQX25" s="177"/>
      <c r="HQY25" s="177"/>
      <c r="HQZ25" s="177"/>
      <c r="HRA25" s="177"/>
      <c r="HRB25" s="177"/>
      <c r="HRC25" s="177"/>
      <c r="HRD25" s="177"/>
      <c r="HRE25" s="177"/>
      <c r="HRF25" s="177"/>
      <c r="HRG25" s="177"/>
      <c r="HRH25" s="177"/>
      <c r="HRI25" s="177"/>
      <c r="HRJ25" s="177"/>
      <c r="HRK25" s="177"/>
      <c r="HRL25" s="177"/>
      <c r="HRM25" s="177"/>
      <c r="HRN25" s="177"/>
      <c r="HRO25" s="177"/>
      <c r="HRP25" s="177"/>
      <c r="HRQ25" s="177"/>
      <c r="HRR25" s="177"/>
      <c r="HRS25" s="177"/>
      <c r="HRT25" s="177"/>
      <c r="HRU25" s="177"/>
      <c r="HRV25" s="177"/>
      <c r="HRW25" s="177"/>
      <c r="HRX25" s="177"/>
      <c r="HRY25" s="177"/>
      <c r="HRZ25" s="177"/>
      <c r="HSA25" s="177"/>
      <c r="HSB25" s="177"/>
      <c r="HSC25" s="177"/>
      <c r="HSD25" s="177"/>
      <c r="HSE25" s="177"/>
      <c r="HSF25" s="177"/>
      <c r="HSG25" s="177"/>
      <c r="HSH25" s="177"/>
      <c r="HSI25" s="177"/>
      <c r="HSJ25" s="177"/>
      <c r="HSK25" s="177"/>
      <c r="HSL25" s="177"/>
      <c r="HSM25" s="177"/>
      <c r="HSN25" s="177"/>
      <c r="HSO25" s="177"/>
      <c r="HSP25" s="177"/>
      <c r="HSQ25" s="177"/>
      <c r="HSR25" s="177"/>
      <c r="HSS25" s="177"/>
      <c r="HST25" s="177"/>
      <c r="HSU25" s="177"/>
      <c r="HSV25" s="177"/>
      <c r="HSW25" s="177"/>
      <c r="HSX25" s="177"/>
      <c r="HSY25" s="177"/>
      <c r="HSZ25" s="177"/>
      <c r="HTA25" s="177"/>
      <c r="HTB25" s="177"/>
      <c r="HTC25" s="177"/>
      <c r="HTD25" s="177"/>
      <c r="HTE25" s="177"/>
      <c r="HTF25" s="177"/>
      <c r="HTG25" s="177"/>
      <c r="HTH25" s="177"/>
      <c r="HTI25" s="177"/>
      <c r="HTJ25" s="177"/>
      <c r="HTK25" s="177"/>
      <c r="HTL25" s="177"/>
      <c r="HTM25" s="177"/>
      <c r="HTN25" s="177"/>
      <c r="HTO25" s="177"/>
      <c r="HTP25" s="177"/>
      <c r="HTQ25" s="177"/>
      <c r="HTR25" s="177"/>
      <c r="HTS25" s="177"/>
      <c r="HTT25" s="177"/>
      <c r="HTU25" s="177"/>
      <c r="HTV25" s="177"/>
      <c r="HTW25" s="177"/>
      <c r="HTX25" s="177"/>
      <c r="HTY25" s="177"/>
      <c r="HTZ25" s="177"/>
      <c r="HUA25" s="177"/>
      <c r="HUB25" s="177"/>
      <c r="HUC25" s="177"/>
      <c r="HUD25" s="177"/>
      <c r="HUE25" s="177"/>
      <c r="HUF25" s="177"/>
      <c r="HUG25" s="177"/>
      <c r="HUH25" s="177"/>
      <c r="HUI25" s="177"/>
      <c r="HUJ25" s="177"/>
      <c r="HUK25" s="177"/>
      <c r="HUL25" s="177"/>
      <c r="HUM25" s="177"/>
      <c r="HUN25" s="177"/>
      <c r="HUO25" s="177"/>
      <c r="HUP25" s="177"/>
      <c r="HUQ25" s="177"/>
      <c r="HUR25" s="177"/>
      <c r="HUS25" s="177"/>
      <c r="HUT25" s="177"/>
      <c r="HUU25" s="177"/>
      <c r="HUV25" s="177"/>
      <c r="HUW25" s="177"/>
      <c r="HUX25" s="177"/>
      <c r="HUY25" s="177"/>
      <c r="HUZ25" s="177"/>
      <c r="HVA25" s="177"/>
      <c r="HVB25" s="177"/>
      <c r="HVC25" s="177"/>
      <c r="HVD25" s="177"/>
      <c r="HVE25" s="177"/>
      <c r="HVF25" s="177"/>
      <c r="HVG25" s="177"/>
      <c r="HVH25" s="177"/>
      <c r="HVI25" s="177"/>
      <c r="HVJ25" s="177"/>
      <c r="HVK25" s="177"/>
      <c r="HVL25" s="177"/>
      <c r="HVM25" s="177"/>
      <c r="HVN25" s="177"/>
      <c r="HVO25" s="177"/>
      <c r="HVP25" s="177"/>
      <c r="HVQ25" s="177"/>
      <c r="HVR25" s="177"/>
      <c r="HVS25" s="177"/>
      <c r="HVT25" s="177"/>
      <c r="HVU25" s="177"/>
      <c r="HVV25" s="177"/>
      <c r="HVW25" s="177"/>
      <c r="HVX25" s="177"/>
      <c r="HVY25" s="177"/>
      <c r="HVZ25" s="177"/>
      <c r="HWA25" s="177"/>
      <c r="HWB25" s="177"/>
      <c r="HWC25" s="177"/>
      <c r="HWD25" s="177"/>
      <c r="HWE25" s="177"/>
      <c r="HWF25" s="177"/>
      <c r="HWG25" s="177"/>
      <c r="HWH25" s="177"/>
      <c r="HWI25" s="177"/>
      <c r="HWJ25" s="177"/>
      <c r="HWK25" s="177"/>
      <c r="HWL25" s="177"/>
      <c r="HWM25" s="177"/>
      <c r="HWN25" s="177"/>
      <c r="HWO25" s="177"/>
      <c r="HWP25" s="177"/>
      <c r="HWQ25" s="177"/>
      <c r="HWR25" s="177"/>
      <c r="HWS25" s="177"/>
      <c r="HWT25" s="177"/>
      <c r="HWU25" s="177"/>
      <c r="HWV25" s="177"/>
      <c r="HWW25" s="177"/>
      <c r="HWX25" s="177"/>
      <c r="HWY25" s="177"/>
      <c r="HWZ25" s="177"/>
      <c r="HXA25" s="177"/>
      <c r="HXB25" s="177"/>
      <c r="HXC25" s="177"/>
      <c r="HXD25" s="177"/>
      <c r="HXE25" s="177"/>
      <c r="HXF25" s="177"/>
      <c r="HXG25" s="177"/>
      <c r="HXH25" s="177"/>
      <c r="HXI25" s="177"/>
      <c r="HXJ25" s="177"/>
      <c r="HXK25" s="177"/>
      <c r="HXL25" s="177"/>
      <c r="HXM25" s="177"/>
      <c r="HXN25" s="177"/>
      <c r="HXO25" s="177"/>
      <c r="HXP25" s="177"/>
      <c r="HXQ25" s="177"/>
      <c r="HXR25" s="177"/>
      <c r="HXS25" s="177"/>
      <c r="HXT25" s="177"/>
      <c r="HXU25" s="177"/>
      <c r="HXV25" s="177"/>
      <c r="HXW25" s="177"/>
      <c r="HXX25" s="177"/>
      <c r="HXY25" s="177"/>
      <c r="HXZ25" s="177"/>
      <c r="HYA25" s="177"/>
      <c r="HYB25" s="177"/>
      <c r="HYC25" s="177"/>
      <c r="HYD25" s="177"/>
      <c r="HYE25" s="177"/>
      <c r="HYF25" s="177"/>
      <c r="HYG25" s="177"/>
      <c r="HYH25" s="177"/>
      <c r="HYI25" s="177"/>
      <c r="HYJ25" s="177"/>
      <c r="HYK25" s="177"/>
      <c r="HYL25" s="177"/>
      <c r="HYM25" s="177"/>
      <c r="HYN25" s="177"/>
      <c r="HYO25" s="177"/>
      <c r="HYP25" s="177"/>
      <c r="HYQ25" s="177"/>
      <c r="HYR25" s="177"/>
      <c r="HYS25" s="177"/>
      <c r="HYT25" s="177"/>
      <c r="HYU25" s="177"/>
      <c r="HYV25" s="177"/>
      <c r="HYW25" s="177"/>
      <c r="HYX25" s="177"/>
      <c r="HYY25" s="177"/>
      <c r="HYZ25" s="177"/>
      <c r="HZA25" s="177"/>
      <c r="HZB25" s="177"/>
      <c r="HZC25" s="177"/>
      <c r="HZD25" s="177"/>
      <c r="HZE25" s="177"/>
      <c r="HZF25" s="177"/>
      <c r="HZG25" s="177"/>
      <c r="HZH25" s="177"/>
      <c r="HZI25" s="177"/>
      <c r="HZJ25" s="177"/>
      <c r="HZK25" s="177"/>
      <c r="HZL25" s="177"/>
      <c r="HZM25" s="177"/>
      <c r="HZN25" s="177"/>
      <c r="HZO25" s="177"/>
      <c r="HZP25" s="177"/>
      <c r="HZQ25" s="177"/>
      <c r="HZR25" s="177"/>
      <c r="HZS25" s="177"/>
      <c r="HZT25" s="177"/>
      <c r="HZU25" s="177"/>
      <c r="HZV25" s="177"/>
      <c r="HZW25" s="177"/>
      <c r="HZX25" s="177"/>
      <c r="HZY25" s="177"/>
      <c r="HZZ25" s="177"/>
      <c r="IAA25" s="177"/>
      <c r="IAB25" s="177"/>
      <c r="IAC25" s="177"/>
      <c r="IAD25" s="177"/>
      <c r="IAE25" s="177"/>
      <c r="IAF25" s="177"/>
      <c r="IAG25" s="177"/>
      <c r="IAH25" s="177"/>
      <c r="IAI25" s="177"/>
      <c r="IAJ25" s="177"/>
      <c r="IAK25" s="177"/>
      <c r="IAL25" s="177"/>
      <c r="IAM25" s="177"/>
      <c r="IAN25" s="177"/>
      <c r="IAO25" s="177"/>
      <c r="IAP25" s="177"/>
      <c r="IAQ25" s="177"/>
      <c r="IAR25" s="177"/>
      <c r="IAS25" s="177"/>
      <c r="IAT25" s="177"/>
      <c r="IAU25" s="177"/>
      <c r="IAV25" s="177"/>
      <c r="IAW25" s="177"/>
      <c r="IAX25" s="177"/>
      <c r="IAY25" s="177"/>
      <c r="IAZ25" s="177"/>
      <c r="IBA25" s="177"/>
      <c r="IBB25" s="177"/>
      <c r="IBC25" s="177"/>
      <c r="IBD25" s="177"/>
      <c r="IBE25" s="177"/>
      <c r="IBF25" s="177"/>
      <c r="IBG25" s="177"/>
      <c r="IBH25" s="177"/>
      <c r="IBI25" s="177"/>
      <c r="IBJ25" s="177"/>
      <c r="IBK25" s="177"/>
      <c r="IBL25" s="177"/>
      <c r="IBM25" s="177"/>
      <c r="IBN25" s="177"/>
      <c r="IBO25" s="177"/>
      <c r="IBP25" s="177"/>
      <c r="IBQ25" s="177"/>
      <c r="IBR25" s="177"/>
      <c r="IBS25" s="177"/>
      <c r="IBT25" s="177"/>
      <c r="IBU25" s="177"/>
      <c r="IBV25" s="177"/>
      <c r="IBW25" s="177"/>
      <c r="IBX25" s="177"/>
      <c r="IBY25" s="177"/>
      <c r="IBZ25" s="177"/>
      <c r="ICA25" s="177"/>
      <c r="ICB25" s="177"/>
      <c r="ICC25" s="177"/>
      <c r="ICD25" s="177"/>
      <c r="ICE25" s="177"/>
      <c r="ICF25" s="177"/>
      <c r="ICG25" s="177"/>
      <c r="ICH25" s="177"/>
      <c r="ICI25" s="177"/>
      <c r="ICJ25" s="177"/>
      <c r="ICK25" s="177"/>
      <c r="ICL25" s="177"/>
      <c r="ICM25" s="177"/>
      <c r="ICN25" s="177"/>
      <c r="ICO25" s="177"/>
      <c r="ICP25" s="177"/>
      <c r="ICQ25" s="177"/>
      <c r="ICR25" s="177"/>
      <c r="ICS25" s="177"/>
      <c r="ICT25" s="177"/>
      <c r="ICU25" s="177"/>
      <c r="ICV25" s="177"/>
      <c r="ICW25" s="177"/>
      <c r="ICX25" s="177"/>
      <c r="ICY25" s="177"/>
      <c r="ICZ25" s="177"/>
      <c r="IDA25" s="177"/>
      <c r="IDB25" s="177"/>
      <c r="IDC25" s="177"/>
      <c r="IDD25" s="177"/>
      <c r="IDE25" s="177"/>
      <c r="IDF25" s="177"/>
      <c r="IDG25" s="177"/>
      <c r="IDH25" s="177"/>
      <c r="IDI25" s="177"/>
      <c r="IDJ25" s="177"/>
      <c r="IDK25" s="177"/>
      <c r="IDL25" s="177"/>
      <c r="IDM25" s="177"/>
      <c r="IDN25" s="177"/>
      <c r="IDO25" s="177"/>
      <c r="IDP25" s="177"/>
      <c r="IDQ25" s="177"/>
      <c r="IDR25" s="177"/>
      <c r="IDS25" s="177"/>
      <c r="IDT25" s="177"/>
      <c r="IDU25" s="177"/>
      <c r="IDV25" s="177"/>
      <c r="IDW25" s="177"/>
      <c r="IDX25" s="177"/>
      <c r="IDY25" s="177"/>
      <c r="IDZ25" s="177"/>
      <c r="IEA25" s="177"/>
      <c r="IEB25" s="177"/>
      <c r="IEC25" s="177"/>
      <c r="IED25" s="177"/>
      <c r="IEE25" s="177"/>
      <c r="IEF25" s="177"/>
      <c r="IEG25" s="177"/>
      <c r="IEH25" s="177"/>
      <c r="IEI25" s="177"/>
      <c r="IEJ25" s="177"/>
      <c r="IEK25" s="177"/>
      <c r="IEL25" s="177"/>
      <c r="IEM25" s="177"/>
      <c r="IEN25" s="177"/>
      <c r="IEO25" s="177"/>
      <c r="IEP25" s="177"/>
      <c r="IEQ25" s="177"/>
      <c r="IER25" s="177"/>
      <c r="IES25" s="177"/>
      <c r="IET25" s="177"/>
      <c r="IEU25" s="177"/>
      <c r="IEV25" s="177"/>
      <c r="IEW25" s="177"/>
      <c r="IEX25" s="177"/>
      <c r="IEY25" s="177"/>
      <c r="IEZ25" s="177"/>
      <c r="IFA25" s="177"/>
      <c r="IFB25" s="177"/>
      <c r="IFC25" s="177"/>
      <c r="IFD25" s="177"/>
      <c r="IFE25" s="177"/>
      <c r="IFF25" s="177"/>
      <c r="IFG25" s="177"/>
      <c r="IFH25" s="177"/>
      <c r="IFI25" s="177"/>
      <c r="IFJ25" s="177"/>
      <c r="IFK25" s="177"/>
      <c r="IFL25" s="177"/>
      <c r="IFM25" s="177"/>
      <c r="IFN25" s="177"/>
      <c r="IFO25" s="177"/>
      <c r="IFP25" s="177"/>
      <c r="IFQ25" s="177"/>
      <c r="IFR25" s="177"/>
      <c r="IFS25" s="177"/>
      <c r="IFT25" s="177"/>
      <c r="IFU25" s="177"/>
      <c r="IFV25" s="177"/>
      <c r="IFW25" s="177"/>
      <c r="IFX25" s="177"/>
      <c r="IFY25" s="177"/>
      <c r="IFZ25" s="177"/>
      <c r="IGA25" s="177"/>
      <c r="IGB25" s="177"/>
      <c r="IGC25" s="177"/>
      <c r="IGD25" s="177"/>
      <c r="IGE25" s="177"/>
      <c r="IGF25" s="177"/>
      <c r="IGG25" s="177"/>
      <c r="IGH25" s="177"/>
      <c r="IGI25" s="177"/>
      <c r="IGJ25" s="177"/>
      <c r="IGK25" s="177"/>
      <c r="IGL25" s="177"/>
      <c r="IGM25" s="177"/>
      <c r="IGN25" s="177"/>
      <c r="IGO25" s="177"/>
      <c r="IGP25" s="177"/>
      <c r="IGQ25" s="177"/>
      <c r="IGR25" s="177"/>
      <c r="IGS25" s="177"/>
      <c r="IGT25" s="177"/>
      <c r="IGU25" s="177"/>
      <c r="IGV25" s="177"/>
      <c r="IGW25" s="177"/>
      <c r="IGX25" s="177"/>
      <c r="IGY25" s="177"/>
      <c r="IGZ25" s="177"/>
      <c r="IHA25" s="177"/>
      <c r="IHB25" s="177"/>
      <c r="IHC25" s="177"/>
      <c r="IHD25" s="177"/>
      <c r="IHE25" s="177"/>
      <c r="IHF25" s="177"/>
      <c r="IHG25" s="177"/>
      <c r="IHH25" s="177"/>
      <c r="IHI25" s="177"/>
      <c r="IHJ25" s="177"/>
      <c r="IHK25" s="177"/>
      <c r="IHL25" s="177"/>
      <c r="IHM25" s="177"/>
      <c r="IHN25" s="177"/>
      <c r="IHO25" s="177"/>
      <c r="IHP25" s="177"/>
      <c r="IHQ25" s="177"/>
      <c r="IHR25" s="177"/>
      <c r="IHS25" s="177"/>
      <c r="IHT25" s="177"/>
      <c r="IHU25" s="177"/>
      <c r="IHV25" s="177"/>
      <c r="IHW25" s="177"/>
      <c r="IHX25" s="177"/>
      <c r="IHY25" s="177"/>
      <c r="IHZ25" s="177"/>
      <c r="IIA25" s="177"/>
      <c r="IIB25" s="177"/>
      <c r="IIC25" s="177"/>
      <c r="IID25" s="177"/>
      <c r="IIE25" s="177"/>
      <c r="IIF25" s="177"/>
      <c r="IIG25" s="177"/>
      <c r="IIH25" s="177"/>
      <c r="III25" s="177"/>
      <c r="IIJ25" s="177"/>
      <c r="IIK25" s="177"/>
      <c r="IIL25" s="177"/>
      <c r="IIM25" s="177"/>
      <c r="IIN25" s="177"/>
      <c r="IIO25" s="177"/>
      <c r="IIP25" s="177"/>
      <c r="IIQ25" s="177"/>
      <c r="IIR25" s="177"/>
      <c r="IIS25" s="177"/>
      <c r="IIT25" s="177"/>
      <c r="IIU25" s="177"/>
      <c r="IIV25" s="177"/>
      <c r="IIW25" s="177"/>
      <c r="IIX25" s="177"/>
      <c r="IIY25" s="177"/>
      <c r="IIZ25" s="177"/>
      <c r="IJA25" s="177"/>
      <c r="IJB25" s="177"/>
      <c r="IJC25" s="177"/>
      <c r="IJD25" s="177"/>
      <c r="IJE25" s="177"/>
      <c r="IJF25" s="177"/>
      <c r="IJG25" s="177"/>
      <c r="IJH25" s="177"/>
      <c r="IJI25" s="177"/>
      <c r="IJJ25" s="177"/>
      <c r="IJK25" s="177"/>
      <c r="IJL25" s="177"/>
      <c r="IJM25" s="177"/>
      <c r="IJN25" s="177"/>
      <c r="IJO25" s="177"/>
      <c r="IJP25" s="177"/>
      <c r="IJQ25" s="177"/>
      <c r="IJR25" s="177"/>
      <c r="IJS25" s="177"/>
      <c r="IJT25" s="177"/>
      <c r="IJU25" s="177"/>
      <c r="IJV25" s="177"/>
      <c r="IJW25" s="177"/>
      <c r="IJX25" s="177"/>
      <c r="IJY25" s="177"/>
      <c r="IJZ25" s="177"/>
      <c r="IKA25" s="177"/>
      <c r="IKB25" s="177"/>
      <c r="IKC25" s="177"/>
      <c r="IKD25" s="177"/>
      <c r="IKE25" s="177"/>
      <c r="IKF25" s="177"/>
      <c r="IKG25" s="177"/>
      <c r="IKH25" s="177"/>
      <c r="IKI25" s="177"/>
      <c r="IKJ25" s="177"/>
      <c r="IKK25" s="177"/>
      <c r="IKL25" s="177"/>
      <c r="IKM25" s="177"/>
      <c r="IKN25" s="177"/>
      <c r="IKO25" s="177"/>
      <c r="IKP25" s="177"/>
      <c r="IKQ25" s="177"/>
      <c r="IKR25" s="177"/>
      <c r="IKS25" s="177"/>
      <c r="IKT25" s="177"/>
      <c r="IKU25" s="177"/>
      <c r="IKV25" s="177"/>
      <c r="IKW25" s="177"/>
      <c r="IKX25" s="177"/>
      <c r="IKY25" s="177"/>
      <c r="IKZ25" s="177"/>
      <c r="ILA25" s="177"/>
      <c r="ILB25" s="177"/>
      <c r="ILC25" s="177"/>
      <c r="ILD25" s="177"/>
      <c r="ILE25" s="177"/>
      <c r="ILF25" s="177"/>
      <c r="ILG25" s="177"/>
      <c r="ILH25" s="177"/>
      <c r="ILI25" s="177"/>
      <c r="ILJ25" s="177"/>
      <c r="ILK25" s="177"/>
      <c r="ILL25" s="177"/>
      <c r="ILM25" s="177"/>
      <c r="ILN25" s="177"/>
      <c r="ILO25" s="177"/>
      <c r="ILP25" s="177"/>
      <c r="ILQ25" s="177"/>
      <c r="ILR25" s="177"/>
      <c r="ILS25" s="177"/>
      <c r="ILT25" s="177"/>
      <c r="ILU25" s="177"/>
      <c r="ILV25" s="177"/>
      <c r="ILW25" s="177"/>
      <c r="ILX25" s="177"/>
      <c r="ILY25" s="177"/>
      <c r="ILZ25" s="177"/>
      <c r="IMA25" s="177"/>
      <c r="IMB25" s="177"/>
      <c r="IMC25" s="177"/>
      <c r="IMD25" s="177"/>
      <c r="IME25" s="177"/>
      <c r="IMF25" s="177"/>
      <c r="IMG25" s="177"/>
      <c r="IMH25" s="177"/>
      <c r="IMI25" s="177"/>
      <c r="IMJ25" s="177"/>
      <c r="IMK25" s="177"/>
      <c r="IML25" s="177"/>
      <c r="IMM25" s="177"/>
      <c r="IMN25" s="177"/>
      <c r="IMO25" s="177"/>
      <c r="IMP25" s="177"/>
      <c r="IMQ25" s="177"/>
      <c r="IMR25" s="177"/>
      <c r="IMS25" s="177"/>
      <c r="IMT25" s="177"/>
      <c r="IMU25" s="177"/>
      <c r="IMV25" s="177"/>
      <c r="IMW25" s="177"/>
      <c r="IMX25" s="177"/>
      <c r="IMY25" s="177"/>
      <c r="IMZ25" s="177"/>
      <c r="INA25" s="177"/>
      <c r="INB25" s="177"/>
      <c r="INC25" s="177"/>
      <c r="IND25" s="177"/>
      <c r="INE25" s="177"/>
      <c r="INF25" s="177"/>
      <c r="ING25" s="177"/>
      <c r="INH25" s="177"/>
      <c r="INI25" s="177"/>
      <c r="INJ25" s="177"/>
      <c r="INK25" s="177"/>
      <c r="INL25" s="177"/>
      <c r="INM25" s="177"/>
      <c r="INN25" s="177"/>
      <c r="INO25" s="177"/>
      <c r="INP25" s="177"/>
      <c r="INQ25" s="177"/>
      <c r="INR25" s="177"/>
      <c r="INS25" s="177"/>
      <c r="INT25" s="177"/>
      <c r="INU25" s="177"/>
      <c r="INV25" s="177"/>
      <c r="INW25" s="177"/>
      <c r="INX25" s="177"/>
      <c r="INY25" s="177"/>
      <c r="INZ25" s="177"/>
      <c r="IOA25" s="177"/>
      <c r="IOB25" s="177"/>
      <c r="IOC25" s="177"/>
      <c r="IOD25" s="177"/>
      <c r="IOE25" s="177"/>
      <c r="IOF25" s="177"/>
      <c r="IOG25" s="177"/>
      <c r="IOH25" s="177"/>
      <c r="IOI25" s="177"/>
      <c r="IOJ25" s="177"/>
      <c r="IOK25" s="177"/>
      <c r="IOL25" s="177"/>
      <c r="IOM25" s="177"/>
      <c r="ION25" s="177"/>
      <c r="IOO25" s="177"/>
      <c r="IOP25" s="177"/>
      <c r="IOQ25" s="177"/>
      <c r="IOR25" s="177"/>
      <c r="IOS25" s="177"/>
      <c r="IOT25" s="177"/>
      <c r="IOU25" s="177"/>
      <c r="IOV25" s="177"/>
      <c r="IOW25" s="177"/>
      <c r="IOX25" s="177"/>
      <c r="IOY25" s="177"/>
      <c r="IOZ25" s="177"/>
      <c r="IPA25" s="177"/>
      <c r="IPB25" s="177"/>
      <c r="IPC25" s="177"/>
      <c r="IPD25" s="177"/>
      <c r="IPE25" s="177"/>
      <c r="IPF25" s="177"/>
      <c r="IPG25" s="177"/>
      <c r="IPH25" s="177"/>
      <c r="IPI25" s="177"/>
      <c r="IPJ25" s="177"/>
      <c r="IPK25" s="177"/>
      <c r="IPL25" s="177"/>
      <c r="IPM25" s="177"/>
      <c r="IPN25" s="177"/>
      <c r="IPO25" s="177"/>
      <c r="IPP25" s="177"/>
      <c r="IPQ25" s="177"/>
      <c r="IPR25" s="177"/>
      <c r="IPS25" s="177"/>
      <c r="IPT25" s="177"/>
      <c r="IPU25" s="177"/>
      <c r="IPV25" s="177"/>
      <c r="IPW25" s="177"/>
      <c r="IPX25" s="177"/>
      <c r="IPY25" s="177"/>
      <c r="IPZ25" s="177"/>
      <c r="IQA25" s="177"/>
      <c r="IQB25" s="177"/>
      <c r="IQC25" s="177"/>
      <c r="IQD25" s="177"/>
      <c r="IQE25" s="177"/>
      <c r="IQF25" s="177"/>
      <c r="IQG25" s="177"/>
      <c r="IQH25" s="177"/>
      <c r="IQI25" s="177"/>
      <c r="IQJ25" s="177"/>
      <c r="IQK25" s="177"/>
      <c r="IQL25" s="177"/>
      <c r="IQM25" s="177"/>
      <c r="IQN25" s="177"/>
      <c r="IQO25" s="177"/>
      <c r="IQP25" s="177"/>
      <c r="IQQ25" s="177"/>
      <c r="IQR25" s="177"/>
      <c r="IQS25" s="177"/>
      <c r="IQT25" s="177"/>
      <c r="IQU25" s="177"/>
      <c r="IQV25" s="177"/>
      <c r="IQW25" s="177"/>
      <c r="IQX25" s="177"/>
      <c r="IQY25" s="177"/>
      <c r="IQZ25" s="177"/>
      <c r="IRA25" s="177"/>
      <c r="IRB25" s="177"/>
      <c r="IRC25" s="177"/>
      <c r="IRD25" s="177"/>
      <c r="IRE25" s="177"/>
      <c r="IRF25" s="177"/>
      <c r="IRG25" s="177"/>
      <c r="IRH25" s="177"/>
      <c r="IRI25" s="177"/>
      <c r="IRJ25" s="177"/>
      <c r="IRK25" s="177"/>
      <c r="IRL25" s="177"/>
      <c r="IRM25" s="177"/>
      <c r="IRN25" s="177"/>
      <c r="IRO25" s="177"/>
      <c r="IRP25" s="177"/>
      <c r="IRQ25" s="177"/>
      <c r="IRR25" s="177"/>
      <c r="IRS25" s="177"/>
      <c r="IRT25" s="177"/>
      <c r="IRU25" s="177"/>
      <c r="IRV25" s="177"/>
      <c r="IRW25" s="177"/>
      <c r="IRX25" s="177"/>
      <c r="IRY25" s="177"/>
      <c r="IRZ25" s="177"/>
      <c r="ISA25" s="177"/>
      <c r="ISB25" s="177"/>
      <c r="ISC25" s="177"/>
      <c r="ISD25" s="177"/>
      <c r="ISE25" s="177"/>
      <c r="ISF25" s="177"/>
      <c r="ISG25" s="177"/>
      <c r="ISH25" s="177"/>
      <c r="ISI25" s="177"/>
      <c r="ISJ25" s="177"/>
      <c r="ISK25" s="177"/>
      <c r="ISL25" s="177"/>
      <c r="ISM25" s="177"/>
      <c r="ISN25" s="177"/>
      <c r="ISO25" s="177"/>
      <c r="ISP25" s="177"/>
      <c r="ISQ25" s="177"/>
      <c r="ISR25" s="177"/>
      <c r="ISS25" s="177"/>
      <c r="IST25" s="177"/>
      <c r="ISU25" s="177"/>
      <c r="ISV25" s="177"/>
      <c r="ISW25" s="177"/>
      <c r="ISX25" s="177"/>
      <c r="ISY25" s="177"/>
      <c r="ISZ25" s="177"/>
      <c r="ITA25" s="177"/>
      <c r="ITB25" s="177"/>
      <c r="ITC25" s="177"/>
      <c r="ITD25" s="177"/>
      <c r="ITE25" s="177"/>
      <c r="ITF25" s="177"/>
      <c r="ITG25" s="177"/>
      <c r="ITH25" s="177"/>
      <c r="ITI25" s="177"/>
      <c r="ITJ25" s="177"/>
      <c r="ITK25" s="177"/>
      <c r="ITL25" s="177"/>
      <c r="ITM25" s="177"/>
      <c r="ITN25" s="177"/>
      <c r="ITO25" s="177"/>
      <c r="ITP25" s="177"/>
      <c r="ITQ25" s="177"/>
      <c r="ITR25" s="177"/>
      <c r="ITS25" s="177"/>
      <c r="ITT25" s="177"/>
      <c r="ITU25" s="177"/>
      <c r="ITV25" s="177"/>
      <c r="ITW25" s="177"/>
      <c r="ITX25" s="177"/>
      <c r="ITY25" s="177"/>
      <c r="ITZ25" s="177"/>
      <c r="IUA25" s="177"/>
      <c r="IUB25" s="177"/>
      <c r="IUC25" s="177"/>
      <c r="IUD25" s="177"/>
      <c r="IUE25" s="177"/>
      <c r="IUF25" s="177"/>
      <c r="IUG25" s="177"/>
      <c r="IUH25" s="177"/>
      <c r="IUI25" s="177"/>
      <c r="IUJ25" s="177"/>
      <c r="IUK25" s="177"/>
      <c r="IUL25" s="177"/>
      <c r="IUM25" s="177"/>
      <c r="IUN25" s="177"/>
      <c r="IUO25" s="177"/>
      <c r="IUP25" s="177"/>
      <c r="IUQ25" s="177"/>
      <c r="IUR25" s="177"/>
      <c r="IUS25" s="177"/>
      <c r="IUT25" s="177"/>
      <c r="IUU25" s="177"/>
      <c r="IUV25" s="177"/>
      <c r="IUW25" s="177"/>
      <c r="IUX25" s="177"/>
      <c r="IUY25" s="177"/>
      <c r="IUZ25" s="177"/>
      <c r="IVA25" s="177"/>
      <c r="IVB25" s="177"/>
      <c r="IVC25" s="177"/>
      <c r="IVD25" s="177"/>
      <c r="IVE25" s="177"/>
      <c r="IVF25" s="177"/>
      <c r="IVG25" s="177"/>
      <c r="IVH25" s="177"/>
      <c r="IVI25" s="177"/>
      <c r="IVJ25" s="177"/>
      <c r="IVK25" s="177"/>
      <c r="IVL25" s="177"/>
      <c r="IVM25" s="177"/>
      <c r="IVN25" s="177"/>
      <c r="IVO25" s="177"/>
      <c r="IVP25" s="177"/>
      <c r="IVQ25" s="177"/>
      <c r="IVR25" s="177"/>
      <c r="IVS25" s="177"/>
      <c r="IVT25" s="177"/>
      <c r="IVU25" s="177"/>
      <c r="IVV25" s="177"/>
      <c r="IVW25" s="177"/>
      <c r="IVX25" s="177"/>
      <c r="IVY25" s="177"/>
      <c r="IVZ25" s="177"/>
      <c r="IWA25" s="177"/>
      <c r="IWB25" s="177"/>
      <c r="IWC25" s="177"/>
      <c r="IWD25" s="177"/>
      <c r="IWE25" s="177"/>
      <c r="IWF25" s="177"/>
      <c r="IWG25" s="177"/>
      <c r="IWH25" s="177"/>
      <c r="IWI25" s="177"/>
      <c r="IWJ25" s="177"/>
      <c r="IWK25" s="177"/>
      <c r="IWL25" s="177"/>
      <c r="IWM25" s="177"/>
      <c r="IWN25" s="177"/>
      <c r="IWO25" s="177"/>
      <c r="IWP25" s="177"/>
      <c r="IWQ25" s="177"/>
      <c r="IWR25" s="177"/>
      <c r="IWS25" s="177"/>
      <c r="IWT25" s="177"/>
      <c r="IWU25" s="177"/>
      <c r="IWV25" s="177"/>
      <c r="IWW25" s="177"/>
      <c r="IWX25" s="177"/>
      <c r="IWY25" s="177"/>
      <c r="IWZ25" s="177"/>
      <c r="IXA25" s="177"/>
      <c r="IXB25" s="177"/>
      <c r="IXC25" s="177"/>
      <c r="IXD25" s="177"/>
      <c r="IXE25" s="177"/>
      <c r="IXF25" s="177"/>
      <c r="IXG25" s="177"/>
      <c r="IXH25" s="177"/>
      <c r="IXI25" s="177"/>
      <c r="IXJ25" s="177"/>
      <c r="IXK25" s="177"/>
      <c r="IXL25" s="177"/>
      <c r="IXM25" s="177"/>
      <c r="IXN25" s="177"/>
      <c r="IXO25" s="177"/>
      <c r="IXP25" s="177"/>
      <c r="IXQ25" s="177"/>
      <c r="IXR25" s="177"/>
      <c r="IXS25" s="177"/>
      <c r="IXT25" s="177"/>
      <c r="IXU25" s="177"/>
      <c r="IXV25" s="177"/>
      <c r="IXW25" s="177"/>
      <c r="IXX25" s="177"/>
      <c r="IXY25" s="177"/>
      <c r="IXZ25" s="177"/>
      <c r="IYA25" s="177"/>
      <c r="IYB25" s="177"/>
      <c r="IYC25" s="177"/>
      <c r="IYD25" s="177"/>
      <c r="IYE25" s="177"/>
      <c r="IYF25" s="177"/>
      <c r="IYG25" s="177"/>
      <c r="IYH25" s="177"/>
      <c r="IYI25" s="177"/>
      <c r="IYJ25" s="177"/>
      <c r="IYK25" s="177"/>
      <c r="IYL25" s="177"/>
      <c r="IYM25" s="177"/>
      <c r="IYN25" s="177"/>
      <c r="IYO25" s="177"/>
      <c r="IYP25" s="177"/>
      <c r="IYQ25" s="177"/>
      <c r="IYR25" s="177"/>
      <c r="IYS25" s="177"/>
      <c r="IYT25" s="177"/>
      <c r="IYU25" s="177"/>
      <c r="IYV25" s="177"/>
      <c r="IYW25" s="177"/>
      <c r="IYX25" s="177"/>
      <c r="IYY25" s="177"/>
      <c r="IYZ25" s="177"/>
      <c r="IZA25" s="177"/>
      <c r="IZB25" s="177"/>
      <c r="IZC25" s="177"/>
      <c r="IZD25" s="177"/>
      <c r="IZE25" s="177"/>
      <c r="IZF25" s="177"/>
      <c r="IZG25" s="177"/>
      <c r="IZH25" s="177"/>
      <c r="IZI25" s="177"/>
      <c r="IZJ25" s="177"/>
      <c r="IZK25" s="177"/>
      <c r="IZL25" s="177"/>
      <c r="IZM25" s="177"/>
      <c r="IZN25" s="177"/>
      <c r="IZO25" s="177"/>
      <c r="IZP25" s="177"/>
      <c r="IZQ25" s="177"/>
      <c r="IZR25" s="177"/>
      <c r="IZS25" s="177"/>
      <c r="IZT25" s="177"/>
      <c r="IZU25" s="177"/>
      <c r="IZV25" s="177"/>
      <c r="IZW25" s="177"/>
      <c r="IZX25" s="177"/>
      <c r="IZY25" s="177"/>
      <c r="IZZ25" s="177"/>
      <c r="JAA25" s="177"/>
      <c r="JAB25" s="177"/>
      <c r="JAC25" s="177"/>
      <c r="JAD25" s="177"/>
      <c r="JAE25" s="177"/>
      <c r="JAF25" s="177"/>
      <c r="JAG25" s="177"/>
      <c r="JAH25" s="177"/>
      <c r="JAI25" s="177"/>
      <c r="JAJ25" s="177"/>
      <c r="JAK25" s="177"/>
      <c r="JAL25" s="177"/>
      <c r="JAM25" s="177"/>
      <c r="JAN25" s="177"/>
      <c r="JAO25" s="177"/>
      <c r="JAP25" s="177"/>
      <c r="JAQ25" s="177"/>
      <c r="JAR25" s="177"/>
      <c r="JAS25" s="177"/>
      <c r="JAT25" s="177"/>
      <c r="JAU25" s="177"/>
      <c r="JAV25" s="177"/>
      <c r="JAW25" s="177"/>
      <c r="JAX25" s="177"/>
      <c r="JAY25" s="177"/>
      <c r="JAZ25" s="177"/>
      <c r="JBA25" s="177"/>
      <c r="JBB25" s="177"/>
      <c r="JBC25" s="177"/>
      <c r="JBD25" s="177"/>
      <c r="JBE25" s="177"/>
      <c r="JBF25" s="177"/>
      <c r="JBG25" s="177"/>
      <c r="JBH25" s="177"/>
      <c r="JBI25" s="177"/>
      <c r="JBJ25" s="177"/>
      <c r="JBK25" s="177"/>
      <c r="JBL25" s="177"/>
      <c r="JBM25" s="177"/>
      <c r="JBN25" s="177"/>
      <c r="JBO25" s="177"/>
      <c r="JBP25" s="177"/>
      <c r="JBQ25" s="177"/>
      <c r="JBR25" s="177"/>
      <c r="JBS25" s="177"/>
      <c r="JBT25" s="177"/>
      <c r="JBU25" s="177"/>
      <c r="JBV25" s="177"/>
      <c r="JBW25" s="177"/>
      <c r="JBX25" s="177"/>
      <c r="JBY25" s="177"/>
      <c r="JBZ25" s="177"/>
      <c r="JCA25" s="177"/>
      <c r="JCB25" s="177"/>
      <c r="JCC25" s="177"/>
      <c r="JCD25" s="177"/>
      <c r="JCE25" s="177"/>
      <c r="JCF25" s="177"/>
      <c r="JCG25" s="177"/>
      <c r="JCH25" s="177"/>
      <c r="JCI25" s="177"/>
      <c r="JCJ25" s="177"/>
      <c r="JCK25" s="177"/>
      <c r="JCL25" s="177"/>
      <c r="JCM25" s="177"/>
      <c r="JCN25" s="177"/>
      <c r="JCO25" s="177"/>
      <c r="JCP25" s="177"/>
      <c r="JCQ25" s="177"/>
      <c r="JCR25" s="177"/>
      <c r="JCS25" s="177"/>
      <c r="JCT25" s="177"/>
      <c r="JCU25" s="177"/>
      <c r="JCV25" s="177"/>
      <c r="JCW25" s="177"/>
      <c r="JCX25" s="177"/>
      <c r="JCY25" s="177"/>
      <c r="JCZ25" s="177"/>
      <c r="JDA25" s="177"/>
      <c r="JDB25" s="177"/>
      <c r="JDC25" s="177"/>
      <c r="JDD25" s="177"/>
      <c r="JDE25" s="177"/>
      <c r="JDF25" s="177"/>
      <c r="JDG25" s="177"/>
      <c r="JDH25" s="177"/>
      <c r="JDI25" s="177"/>
      <c r="JDJ25" s="177"/>
      <c r="JDK25" s="177"/>
      <c r="JDL25" s="177"/>
      <c r="JDM25" s="177"/>
      <c r="JDN25" s="177"/>
      <c r="JDO25" s="177"/>
      <c r="JDP25" s="177"/>
      <c r="JDQ25" s="177"/>
      <c r="JDR25" s="177"/>
      <c r="JDS25" s="177"/>
      <c r="JDT25" s="177"/>
      <c r="JDU25" s="177"/>
      <c r="JDV25" s="177"/>
      <c r="JDW25" s="177"/>
      <c r="JDX25" s="177"/>
      <c r="JDY25" s="177"/>
      <c r="JDZ25" s="177"/>
      <c r="JEA25" s="177"/>
      <c r="JEB25" s="177"/>
      <c r="JEC25" s="177"/>
      <c r="JED25" s="177"/>
      <c r="JEE25" s="177"/>
      <c r="JEF25" s="177"/>
      <c r="JEG25" s="177"/>
      <c r="JEH25" s="177"/>
      <c r="JEI25" s="177"/>
      <c r="JEJ25" s="177"/>
      <c r="JEK25" s="177"/>
      <c r="JEL25" s="177"/>
      <c r="JEM25" s="177"/>
      <c r="JEN25" s="177"/>
      <c r="JEO25" s="177"/>
      <c r="JEP25" s="177"/>
      <c r="JEQ25" s="177"/>
      <c r="JER25" s="177"/>
      <c r="JES25" s="177"/>
      <c r="JET25" s="177"/>
      <c r="JEU25" s="177"/>
      <c r="JEV25" s="177"/>
      <c r="JEW25" s="177"/>
      <c r="JEX25" s="177"/>
      <c r="JEY25" s="177"/>
      <c r="JEZ25" s="177"/>
      <c r="JFA25" s="177"/>
      <c r="JFB25" s="177"/>
      <c r="JFC25" s="177"/>
      <c r="JFD25" s="177"/>
      <c r="JFE25" s="177"/>
      <c r="JFF25" s="177"/>
      <c r="JFG25" s="177"/>
      <c r="JFH25" s="177"/>
      <c r="JFI25" s="177"/>
      <c r="JFJ25" s="177"/>
      <c r="JFK25" s="177"/>
      <c r="JFL25" s="177"/>
      <c r="JFM25" s="177"/>
      <c r="JFN25" s="177"/>
      <c r="JFO25" s="177"/>
      <c r="JFP25" s="177"/>
      <c r="JFQ25" s="177"/>
      <c r="JFR25" s="177"/>
      <c r="JFS25" s="177"/>
      <c r="JFT25" s="177"/>
      <c r="JFU25" s="177"/>
      <c r="JFV25" s="177"/>
      <c r="JFW25" s="177"/>
      <c r="JFX25" s="177"/>
      <c r="JFY25" s="177"/>
      <c r="JFZ25" s="177"/>
      <c r="JGA25" s="177"/>
      <c r="JGB25" s="177"/>
      <c r="JGC25" s="177"/>
      <c r="JGD25" s="177"/>
      <c r="JGE25" s="177"/>
      <c r="JGF25" s="177"/>
      <c r="JGG25" s="177"/>
      <c r="JGH25" s="177"/>
      <c r="JGI25" s="177"/>
      <c r="JGJ25" s="177"/>
      <c r="JGK25" s="177"/>
      <c r="JGL25" s="177"/>
      <c r="JGM25" s="177"/>
      <c r="JGN25" s="177"/>
      <c r="JGO25" s="177"/>
      <c r="JGP25" s="177"/>
      <c r="JGQ25" s="177"/>
      <c r="JGR25" s="177"/>
      <c r="JGS25" s="177"/>
      <c r="JGT25" s="177"/>
      <c r="JGU25" s="177"/>
      <c r="JGV25" s="177"/>
      <c r="JGW25" s="177"/>
      <c r="JGX25" s="177"/>
      <c r="JGY25" s="177"/>
      <c r="JGZ25" s="177"/>
      <c r="JHA25" s="177"/>
      <c r="JHB25" s="177"/>
      <c r="JHC25" s="177"/>
      <c r="JHD25" s="177"/>
      <c r="JHE25" s="177"/>
      <c r="JHF25" s="177"/>
      <c r="JHG25" s="177"/>
      <c r="JHH25" s="177"/>
      <c r="JHI25" s="177"/>
      <c r="JHJ25" s="177"/>
      <c r="JHK25" s="177"/>
      <c r="JHL25" s="177"/>
      <c r="JHM25" s="177"/>
      <c r="JHN25" s="177"/>
      <c r="JHO25" s="177"/>
      <c r="JHP25" s="177"/>
      <c r="JHQ25" s="177"/>
      <c r="JHR25" s="177"/>
      <c r="JHS25" s="177"/>
      <c r="JHT25" s="177"/>
      <c r="JHU25" s="177"/>
      <c r="JHV25" s="177"/>
      <c r="JHW25" s="177"/>
      <c r="JHX25" s="177"/>
      <c r="JHY25" s="177"/>
      <c r="JHZ25" s="177"/>
      <c r="JIA25" s="177"/>
      <c r="JIB25" s="177"/>
      <c r="JIC25" s="177"/>
      <c r="JID25" s="177"/>
      <c r="JIE25" s="177"/>
      <c r="JIF25" s="177"/>
      <c r="JIG25" s="177"/>
      <c r="JIH25" s="177"/>
      <c r="JII25" s="177"/>
      <c r="JIJ25" s="177"/>
      <c r="JIK25" s="177"/>
      <c r="JIL25" s="177"/>
      <c r="JIM25" s="177"/>
      <c r="JIN25" s="177"/>
      <c r="JIO25" s="177"/>
      <c r="JIP25" s="177"/>
      <c r="JIQ25" s="177"/>
      <c r="JIR25" s="177"/>
      <c r="JIS25" s="177"/>
      <c r="JIT25" s="177"/>
      <c r="JIU25" s="177"/>
      <c r="JIV25" s="177"/>
      <c r="JIW25" s="177"/>
      <c r="JIX25" s="177"/>
      <c r="JIY25" s="177"/>
      <c r="JIZ25" s="177"/>
      <c r="JJA25" s="177"/>
      <c r="JJB25" s="177"/>
      <c r="JJC25" s="177"/>
      <c r="JJD25" s="177"/>
      <c r="JJE25" s="177"/>
      <c r="JJF25" s="177"/>
      <c r="JJG25" s="177"/>
      <c r="JJH25" s="177"/>
      <c r="JJI25" s="177"/>
      <c r="JJJ25" s="177"/>
      <c r="JJK25" s="177"/>
      <c r="JJL25" s="177"/>
      <c r="JJM25" s="177"/>
      <c r="JJN25" s="177"/>
      <c r="JJO25" s="177"/>
      <c r="JJP25" s="177"/>
      <c r="JJQ25" s="177"/>
      <c r="JJR25" s="177"/>
      <c r="JJS25" s="177"/>
      <c r="JJT25" s="177"/>
      <c r="JJU25" s="177"/>
      <c r="JJV25" s="177"/>
      <c r="JJW25" s="177"/>
      <c r="JJX25" s="177"/>
      <c r="JJY25" s="177"/>
      <c r="JJZ25" s="177"/>
      <c r="JKA25" s="177"/>
      <c r="JKB25" s="177"/>
      <c r="JKC25" s="177"/>
      <c r="JKD25" s="177"/>
      <c r="JKE25" s="177"/>
      <c r="JKF25" s="177"/>
      <c r="JKG25" s="177"/>
      <c r="JKH25" s="177"/>
      <c r="JKI25" s="177"/>
      <c r="JKJ25" s="177"/>
      <c r="JKK25" s="177"/>
      <c r="JKL25" s="177"/>
      <c r="JKM25" s="177"/>
      <c r="JKN25" s="177"/>
      <c r="JKO25" s="177"/>
      <c r="JKP25" s="177"/>
      <c r="JKQ25" s="177"/>
      <c r="JKR25" s="177"/>
      <c r="JKS25" s="177"/>
      <c r="JKT25" s="177"/>
      <c r="JKU25" s="177"/>
      <c r="JKV25" s="177"/>
      <c r="JKW25" s="177"/>
      <c r="JKX25" s="177"/>
      <c r="JKY25" s="177"/>
      <c r="JKZ25" s="177"/>
      <c r="JLA25" s="177"/>
      <c r="JLB25" s="177"/>
      <c r="JLC25" s="177"/>
      <c r="JLD25" s="177"/>
      <c r="JLE25" s="177"/>
      <c r="JLF25" s="177"/>
      <c r="JLG25" s="177"/>
      <c r="JLH25" s="177"/>
      <c r="JLI25" s="177"/>
      <c r="JLJ25" s="177"/>
      <c r="JLK25" s="177"/>
      <c r="JLL25" s="177"/>
      <c r="JLM25" s="177"/>
      <c r="JLN25" s="177"/>
      <c r="JLO25" s="177"/>
      <c r="JLP25" s="177"/>
      <c r="JLQ25" s="177"/>
      <c r="JLR25" s="177"/>
      <c r="JLS25" s="177"/>
      <c r="JLT25" s="177"/>
      <c r="JLU25" s="177"/>
      <c r="JLV25" s="177"/>
      <c r="JLW25" s="177"/>
      <c r="JLX25" s="177"/>
      <c r="JLY25" s="177"/>
      <c r="JLZ25" s="177"/>
      <c r="JMA25" s="177"/>
      <c r="JMB25" s="177"/>
      <c r="JMC25" s="177"/>
      <c r="JMD25" s="177"/>
      <c r="JME25" s="177"/>
      <c r="JMF25" s="177"/>
      <c r="JMG25" s="177"/>
      <c r="JMH25" s="177"/>
      <c r="JMI25" s="177"/>
      <c r="JMJ25" s="177"/>
      <c r="JMK25" s="177"/>
      <c r="JML25" s="177"/>
      <c r="JMM25" s="177"/>
      <c r="JMN25" s="177"/>
      <c r="JMO25" s="177"/>
      <c r="JMP25" s="177"/>
      <c r="JMQ25" s="177"/>
      <c r="JMR25" s="177"/>
      <c r="JMS25" s="177"/>
      <c r="JMT25" s="177"/>
      <c r="JMU25" s="177"/>
      <c r="JMV25" s="177"/>
      <c r="JMW25" s="177"/>
      <c r="JMX25" s="177"/>
      <c r="JMY25" s="177"/>
      <c r="JMZ25" s="177"/>
      <c r="JNA25" s="177"/>
      <c r="JNB25" s="177"/>
      <c r="JNC25" s="177"/>
      <c r="JND25" s="177"/>
      <c r="JNE25" s="177"/>
      <c r="JNF25" s="177"/>
      <c r="JNG25" s="177"/>
      <c r="JNH25" s="177"/>
      <c r="JNI25" s="177"/>
      <c r="JNJ25" s="177"/>
      <c r="JNK25" s="177"/>
      <c r="JNL25" s="177"/>
      <c r="JNM25" s="177"/>
      <c r="JNN25" s="177"/>
      <c r="JNO25" s="177"/>
      <c r="JNP25" s="177"/>
      <c r="JNQ25" s="177"/>
      <c r="JNR25" s="177"/>
      <c r="JNS25" s="177"/>
      <c r="JNT25" s="177"/>
      <c r="JNU25" s="177"/>
      <c r="JNV25" s="177"/>
      <c r="JNW25" s="177"/>
      <c r="JNX25" s="177"/>
      <c r="JNY25" s="177"/>
      <c r="JNZ25" s="177"/>
      <c r="JOA25" s="177"/>
      <c r="JOB25" s="177"/>
      <c r="JOC25" s="177"/>
      <c r="JOD25" s="177"/>
      <c r="JOE25" s="177"/>
      <c r="JOF25" s="177"/>
      <c r="JOG25" s="177"/>
      <c r="JOH25" s="177"/>
      <c r="JOI25" s="177"/>
      <c r="JOJ25" s="177"/>
      <c r="JOK25" s="177"/>
      <c r="JOL25" s="177"/>
      <c r="JOM25" s="177"/>
      <c r="JON25" s="177"/>
      <c r="JOO25" s="177"/>
      <c r="JOP25" s="177"/>
      <c r="JOQ25" s="177"/>
      <c r="JOR25" s="177"/>
      <c r="JOS25" s="177"/>
      <c r="JOT25" s="177"/>
      <c r="JOU25" s="177"/>
      <c r="JOV25" s="177"/>
      <c r="JOW25" s="177"/>
      <c r="JOX25" s="177"/>
      <c r="JOY25" s="177"/>
      <c r="JOZ25" s="177"/>
      <c r="JPA25" s="177"/>
      <c r="JPB25" s="177"/>
      <c r="JPC25" s="177"/>
      <c r="JPD25" s="177"/>
      <c r="JPE25" s="177"/>
      <c r="JPF25" s="177"/>
      <c r="JPG25" s="177"/>
      <c r="JPH25" s="177"/>
      <c r="JPI25" s="177"/>
      <c r="JPJ25" s="177"/>
      <c r="JPK25" s="177"/>
      <c r="JPL25" s="177"/>
      <c r="JPM25" s="177"/>
      <c r="JPN25" s="177"/>
      <c r="JPO25" s="177"/>
      <c r="JPP25" s="177"/>
      <c r="JPQ25" s="177"/>
      <c r="JPR25" s="177"/>
      <c r="JPS25" s="177"/>
      <c r="JPT25" s="177"/>
      <c r="JPU25" s="177"/>
      <c r="JPV25" s="177"/>
      <c r="JPW25" s="177"/>
      <c r="JPX25" s="177"/>
      <c r="JPY25" s="177"/>
      <c r="JPZ25" s="177"/>
      <c r="JQA25" s="177"/>
      <c r="JQB25" s="177"/>
      <c r="JQC25" s="177"/>
      <c r="JQD25" s="177"/>
      <c r="JQE25" s="177"/>
      <c r="JQF25" s="177"/>
      <c r="JQG25" s="177"/>
      <c r="JQH25" s="177"/>
      <c r="JQI25" s="177"/>
      <c r="JQJ25" s="177"/>
      <c r="JQK25" s="177"/>
      <c r="JQL25" s="177"/>
      <c r="JQM25" s="177"/>
      <c r="JQN25" s="177"/>
      <c r="JQO25" s="177"/>
      <c r="JQP25" s="177"/>
      <c r="JQQ25" s="177"/>
      <c r="JQR25" s="177"/>
      <c r="JQS25" s="177"/>
      <c r="JQT25" s="177"/>
      <c r="JQU25" s="177"/>
      <c r="JQV25" s="177"/>
      <c r="JQW25" s="177"/>
      <c r="JQX25" s="177"/>
      <c r="JQY25" s="177"/>
      <c r="JQZ25" s="177"/>
      <c r="JRA25" s="177"/>
      <c r="JRB25" s="177"/>
      <c r="JRC25" s="177"/>
      <c r="JRD25" s="177"/>
      <c r="JRE25" s="177"/>
      <c r="JRF25" s="177"/>
      <c r="JRG25" s="177"/>
      <c r="JRH25" s="177"/>
      <c r="JRI25" s="177"/>
      <c r="JRJ25" s="177"/>
      <c r="JRK25" s="177"/>
      <c r="JRL25" s="177"/>
      <c r="JRM25" s="177"/>
      <c r="JRN25" s="177"/>
      <c r="JRO25" s="177"/>
      <c r="JRP25" s="177"/>
      <c r="JRQ25" s="177"/>
      <c r="JRR25" s="177"/>
      <c r="JRS25" s="177"/>
      <c r="JRT25" s="177"/>
      <c r="JRU25" s="177"/>
      <c r="JRV25" s="177"/>
      <c r="JRW25" s="177"/>
      <c r="JRX25" s="177"/>
      <c r="JRY25" s="177"/>
      <c r="JRZ25" s="177"/>
      <c r="JSA25" s="177"/>
      <c r="JSB25" s="177"/>
      <c r="JSC25" s="177"/>
      <c r="JSD25" s="177"/>
      <c r="JSE25" s="177"/>
      <c r="JSF25" s="177"/>
      <c r="JSG25" s="177"/>
      <c r="JSH25" s="177"/>
      <c r="JSI25" s="177"/>
      <c r="JSJ25" s="177"/>
      <c r="JSK25" s="177"/>
      <c r="JSL25" s="177"/>
      <c r="JSM25" s="177"/>
      <c r="JSN25" s="177"/>
      <c r="JSO25" s="177"/>
      <c r="JSP25" s="177"/>
      <c r="JSQ25" s="177"/>
      <c r="JSR25" s="177"/>
      <c r="JSS25" s="177"/>
      <c r="JST25" s="177"/>
      <c r="JSU25" s="177"/>
      <c r="JSV25" s="177"/>
      <c r="JSW25" s="177"/>
      <c r="JSX25" s="177"/>
      <c r="JSY25" s="177"/>
      <c r="JSZ25" s="177"/>
      <c r="JTA25" s="177"/>
      <c r="JTB25" s="177"/>
      <c r="JTC25" s="177"/>
      <c r="JTD25" s="177"/>
      <c r="JTE25" s="177"/>
      <c r="JTF25" s="177"/>
      <c r="JTG25" s="177"/>
      <c r="JTH25" s="177"/>
      <c r="JTI25" s="177"/>
      <c r="JTJ25" s="177"/>
      <c r="JTK25" s="177"/>
      <c r="JTL25" s="177"/>
      <c r="JTM25" s="177"/>
      <c r="JTN25" s="177"/>
      <c r="JTO25" s="177"/>
      <c r="JTP25" s="177"/>
      <c r="JTQ25" s="177"/>
      <c r="JTR25" s="177"/>
      <c r="JTS25" s="177"/>
      <c r="JTT25" s="177"/>
      <c r="JTU25" s="177"/>
      <c r="JTV25" s="177"/>
      <c r="JTW25" s="177"/>
      <c r="JTX25" s="177"/>
      <c r="JTY25" s="177"/>
      <c r="JTZ25" s="177"/>
      <c r="JUA25" s="177"/>
      <c r="JUB25" s="177"/>
      <c r="JUC25" s="177"/>
      <c r="JUD25" s="177"/>
      <c r="JUE25" s="177"/>
      <c r="JUF25" s="177"/>
      <c r="JUG25" s="177"/>
      <c r="JUH25" s="177"/>
      <c r="JUI25" s="177"/>
      <c r="JUJ25" s="177"/>
      <c r="JUK25" s="177"/>
      <c r="JUL25" s="177"/>
      <c r="JUM25" s="177"/>
      <c r="JUN25" s="177"/>
      <c r="JUO25" s="177"/>
      <c r="JUP25" s="177"/>
      <c r="JUQ25" s="177"/>
      <c r="JUR25" s="177"/>
      <c r="JUS25" s="177"/>
      <c r="JUT25" s="177"/>
      <c r="JUU25" s="177"/>
      <c r="JUV25" s="177"/>
      <c r="JUW25" s="177"/>
      <c r="JUX25" s="177"/>
      <c r="JUY25" s="177"/>
      <c r="JUZ25" s="177"/>
      <c r="JVA25" s="177"/>
      <c r="JVB25" s="177"/>
      <c r="JVC25" s="177"/>
      <c r="JVD25" s="177"/>
      <c r="JVE25" s="177"/>
      <c r="JVF25" s="177"/>
      <c r="JVG25" s="177"/>
      <c r="JVH25" s="177"/>
      <c r="JVI25" s="177"/>
      <c r="JVJ25" s="177"/>
      <c r="JVK25" s="177"/>
      <c r="JVL25" s="177"/>
      <c r="JVM25" s="177"/>
      <c r="JVN25" s="177"/>
      <c r="JVO25" s="177"/>
      <c r="JVP25" s="177"/>
      <c r="JVQ25" s="177"/>
      <c r="JVR25" s="177"/>
      <c r="JVS25" s="177"/>
      <c r="JVT25" s="177"/>
      <c r="JVU25" s="177"/>
      <c r="JVV25" s="177"/>
      <c r="JVW25" s="177"/>
      <c r="JVX25" s="177"/>
      <c r="JVY25" s="177"/>
      <c r="JVZ25" s="177"/>
      <c r="JWA25" s="177"/>
      <c r="JWB25" s="177"/>
      <c r="JWC25" s="177"/>
      <c r="JWD25" s="177"/>
      <c r="JWE25" s="177"/>
      <c r="JWF25" s="177"/>
      <c r="JWG25" s="177"/>
      <c r="JWH25" s="177"/>
      <c r="JWI25" s="177"/>
      <c r="JWJ25" s="177"/>
      <c r="JWK25" s="177"/>
      <c r="JWL25" s="177"/>
      <c r="JWM25" s="177"/>
      <c r="JWN25" s="177"/>
      <c r="JWO25" s="177"/>
      <c r="JWP25" s="177"/>
      <c r="JWQ25" s="177"/>
      <c r="JWR25" s="177"/>
      <c r="JWS25" s="177"/>
      <c r="JWT25" s="177"/>
      <c r="JWU25" s="177"/>
      <c r="JWV25" s="177"/>
      <c r="JWW25" s="177"/>
      <c r="JWX25" s="177"/>
      <c r="JWY25" s="177"/>
      <c r="JWZ25" s="177"/>
      <c r="JXA25" s="177"/>
      <c r="JXB25" s="177"/>
      <c r="JXC25" s="177"/>
      <c r="JXD25" s="177"/>
      <c r="JXE25" s="177"/>
      <c r="JXF25" s="177"/>
      <c r="JXG25" s="177"/>
      <c r="JXH25" s="177"/>
      <c r="JXI25" s="177"/>
      <c r="JXJ25" s="177"/>
      <c r="JXK25" s="177"/>
      <c r="JXL25" s="177"/>
      <c r="JXM25" s="177"/>
      <c r="JXN25" s="177"/>
      <c r="JXO25" s="177"/>
      <c r="JXP25" s="177"/>
      <c r="JXQ25" s="177"/>
      <c r="JXR25" s="177"/>
      <c r="JXS25" s="177"/>
      <c r="JXT25" s="177"/>
      <c r="JXU25" s="177"/>
      <c r="JXV25" s="177"/>
      <c r="JXW25" s="177"/>
      <c r="JXX25" s="177"/>
      <c r="JXY25" s="177"/>
      <c r="JXZ25" s="177"/>
      <c r="JYA25" s="177"/>
      <c r="JYB25" s="177"/>
      <c r="JYC25" s="177"/>
      <c r="JYD25" s="177"/>
      <c r="JYE25" s="177"/>
      <c r="JYF25" s="177"/>
      <c r="JYG25" s="177"/>
      <c r="JYH25" s="177"/>
      <c r="JYI25" s="177"/>
      <c r="JYJ25" s="177"/>
      <c r="JYK25" s="177"/>
      <c r="JYL25" s="177"/>
      <c r="JYM25" s="177"/>
      <c r="JYN25" s="177"/>
      <c r="JYO25" s="177"/>
      <c r="JYP25" s="177"/>
      <c r="JYQ25" s="177"/>
      <c r="JYR25" s="177"/>
      <c r="JYS25" s="177"/>
      <c r="JYT25" s="177"/>
      <c r="JYU25" s="177"/>
      <c r="JYV25" s="177"/>
      <c r="JYW25" s="177"/>
      <c r="JYX25" s="177"/>
      <c r="JYY25" s="177"/>
      <c r="JYZ25" s="177"/>
      <c r="JZA25" s="177"/>
      <c r="JZB25" s="177"/>
      <c r="JZC25" s="177"/>
      <c r="JZD25" s="177"/>
      <c r="JZE25" s="177"/>
      <c r="JZF25" s="177"/>
      <c r="JZG25" s="177"/>
      <c r="JZH25" s="177"/>
      <c r="JZI25" s="177"/>
      <c r="JZJ25" s="177"/>
      <c r="JZK25" s="177"/>
      <c r="JZL25" s="177"/>
      <c r="JZM25" s="177"/>
      <c r="JZN25" s="177"/>
      <c r="JZO25" s="177"/>
      <c r="JZP25" s="177"/>
      <c r="JZQ25" s="177"/>
      <c r="JZR25" s="177"/>
      <c r="JZS25" s="177"/>
      <c r="JZT25" s="177"/>
      <c r="JZU25" s="177"/>
      <c r="JZV25" s="177"/>
      <c r="JZW25" s="177"/>
      <c r="JZX25" s="177"/>
      <c r="JZY25" s="177"/>
      <c r="JZZ25" s="177"/>
      <c r="KAA25" s="177"/>
      <c r="KAB25" s="177"/>
      <c r="KAC25" s="177"/>
      <c r="KAD25" s="177"/>
      <c r="KAE25" s="177"/>
      <c r="KAF25" s="177"/>
      <c r="KAG25" s="177"/>
      <c r="KAH25" s="177"/>
      <c r="KAI25" s="177"/>
      <c r="KAJ25" s="177"/>
      <c r="KAK25" s="177"/>
      <c r="KAL25" s="177"/>
      <c r="KAM25" s="177"/>
      <c r="KAN25" s="177"/>
      <c r="KAO25" s="177"/>
      <c r="KAP25" s="177"/>
      <c r="KAQ25" s="177"/>
      <c r="KAR25" s="177"/>
      <c r="KAS25" s="177"/>
      <c r="KAT25" s="177"/>
      <c r="KAU25" s="177"/>
      <c r="KAV25" s="177"/>
      <c r="KAW25" s="177"/>
      <c r="KAX25" s="177"/>
      <c r="KAY25" s="177"/>
      <c r="KAZ25" s="177"/>
      <c r="KBA25" s="177"/>
      <c r="KBB25" s="177"/>
      <c r="KBC25" s="177"/>
      <c r="KBD25" s="177"/>
      <c r="KBE25" s="177"/>
      <c r="KBF25" s="177"/>
      <c r="KBG25" s="177"/>
      <c r="KBH25" s="177"/>
      <c r="KBI25" s="177"/>
      <c r="KBJ25" s="177"/>
      <c r="KBK25" s="177"/>
      <c r="KBL25" s="177"/>
      <c r="KBM25" s="177"/>
      <c r="KBN25" s="177"/>
      <c r="KBO25" s="177"/>
      <c r="KBP25" s="177"/>
      <c r="KBQ25" s="177"/>
      <c r="KBR25" s="177"/>
      <c r="KBS25" s="177"/>
      <c r="KBT25" s="177"/>
      <c r="KBU25" s="177"/>
      <c r="KBV25" s="177"/>
      <c r="KBW25" s="177"/>
      <c r="KBX25" s="177"/>
      <c r="KBY25" s="177"/>
      <c r="KBZ25" s="177"/>
      <c r="KCA25" s="177"/>
      <c r="KCB25" s="177"/>
      <c r="KCC25" s="177"/>
      <c r="KCD25" s="177"/>
      <c r="KCE25" s="177"/>
      <c r="KCF25" s="177"/>
      <c r="KCG25" s="177"/>
      <c r="KCH25" s="177"/>
      <c r="KCI25" s="177"/>
      <c r="KCJ25" s="177"/>
      <c r="KCK25" s="177"/>
      <c r="KCL25" s="177"/>
      <c r="KCM25" s="177"/>
      <c r="KCN25" s="177"/>
      <c r="KCO25" s="177"/>
      <c r="KCP25" s="177"/>
      <c r="KCQ25" s="177"/>
      <c r="KCR25" s="177"/>
      <c r="KCS25" s="177"/>
      <c r="KCT25" s="177"/>
      <c r="KCU25" s="177"/>
      <c r="KCV25" s="177"/>
      <c r="KCW25" s="177"/>
      <c r="KCX25" s="177"/>
      <c r="KCY25" s="177"/>
      <c r="KCZ25" s="177"/>
      <c r="KDA25" s="177"/>
      <c r="KDB25" s="177"/>
      <c r="KDC25" s="177"/>
      <c r="KDD25" s="177"/>
      <c r="KDE25" s="177"/>
      <c r="KDF25" s="177"/>
      <c r="KDG25" s="177"/>
      <c r="KDH25" s="177"/>
      <c r="KDI25" s="177"/>
      <c r="KDJ25" s="177"/>
      <c r="KDK25" s="177"/>
      <c r="KDL25" s="177"/>
      <c r="KDM25" s="177"/>
      <c r="KDN25" s="177"/>
      <c r="KDO25" s="177"/>
      <c r="KDP25" s="177"/>
      <c r="KDQ25" s="177"/>
      <c r="KDR25" s="177"/>
      <c r="KDS25" s="177"/>
      <c r="KDT25" s="177"/>
      <c r="KDU25" s="177"/>
      <c r="KDV25" s="177"/>
      <c r="KDW25" s="177"/>
      <c r="KDX25" s="177"/>
      <c r="KDY25" s="177"/>
      <c r="KDZ25" s="177"/>
      <c r="KEA25" s="177"/>
      <c r="KEB25" s="177"/>
      <c r="KEC25" s="177"/>
      <c r="KED25" s="177"/>
      <c r="KEE25" s="177"/>
      <c r="KEF25" s="177"/>
      <c r="KEG25" s="177"/>
      <c r="KEH25" s="177"/>
      <c r="KEI25" s="177"/>
      <c r="KEJ25" s="177"/>
      <c r="KEK25" s="177"/>
      <c r="KEL25" s="177"/>
      <c r="KEM25" s="177"/>
      <c r="KEN25" s="177"/>
      <c r="KEO25" s="177"/>
      <c r="KEP25" s="177"/>
      <c r="KEQ25" s="177"/>
      <c r="KER25" s="177"/>
      <c r="KES25" s="177"/>
      <c r="KET25" s="177"/>
      <c r="KEU25" s="177"/>
      <c r="KEV25" s="177"/>
      <c r="KEW25" s="177"/>
      <c r="KEX25" s="177"/>
      <c r="KEY25" s="177"/>
      <c r="KEZ25" s="177"/>
      <c r="KFA25" s="177"/>
      <c r="KFB25" s="177"/>
      <c r="KFC25" s="177"/>
      <c r="KFD25" s="177"/>
      <c r="KFE25" s="177"/>
      <c r="KFF25" s="177"/>
      <c r="KFG25" s="177"/>
      <c r="KFH25" s="177"/>
      <c r="KFI25" s="177"/>
      <c r="KFJ25" s="177"/>
      <c r="KFK25" s="177"/>
      <c r="KFL25" s="177"/>
      <c r="KFM25" s="177"/>
      <c r="KFN25" s="177"/>
      <c r="KFO25" s="177"/>
      <c r="KFP25" s="177"/>
      <c r="KFQ25" s="177"/>
      <c r="KFR25" s="177"/>
      <c r="KFS25" s="177"/>
      <c r="KFT25" s="177"/>
      <c r="KFU25" s="177"/>
      <c r="KFV25" s="177"/>
      <c r="KFW25" s="177"/>
      <c r="KFX25" s="177"/>
      <c r="KFY25" s="177"/>
      <c r="KFZ25" s="177"/>
      <c r="KGA25" s="177"/>
      <c r="KGB25" s="177"/>
      <c r="KGC25" s="177"/>
      <c r="KGD25" s="177"/>
      <c r="KGE25" s="177"/>
      <c r="KGF25" s="177"/>
      <c r="KGG25" s="177"/>
      <c r="KGH25" s="177"/>
      <c r="KGI25" s="177"/>
      <c r="KGJ25" s="177"/>
      <c r="KGK25" s="177"/>
      <c r="KGL25" s="177"/>
      <c r="KGM25" s="177"/>
      <c r="KGN25" s="177"/>
      <c r="KGO25" s="177"/>
      <c r="KGP25" s="177"/>
      <c r="KGQ25" s="177"/>
      <c r="KGR25" s="177"/>
      <c r="KGS25" s="177"/>
      <c r="KGT25" s="177"/>
      <c r="KGU25" s="177"/>
      <c r="KGV25" s="177"/>
      <c r="KGW25" s="177"/>
      <c r="KGX25" s="177"/>
      <c r="KGY25" s="177"/>
      <c r="KGZ25" s="177"/>
      <c r="KHA25" s="177"/>
      <c r="KHB25" s="177"/>
      <c r="KHC25" s="177"/>
      <c r="KHD25" s="177"/>
      <c r="KHE25" s="177"/>
      <c r="KHF25" s="177"/>
      <c r="KHG25" s="177"/>
      <c r="KHH25" s="177"/>
      <c r="KHI25" s="177"/>
      <c r="KHJ25" s="177"/>
      <c r="KHK25" s="177"/>
      <c r="KHL25" s="177"/>
      <c r="KHM25" s="177"/>
      <c r="KHN25" s="177"/>
      <c r="KHO25" s="177"/>
      <c r="KHP25" s="177"/>
      <c r="KHQ25" s="177"/>
      <c r="KHR25" s="177"/>
      <c r="KHS25" s="177"/>
      <c r="KHT25" s="177"/>
      <c r="KHU25" s="177"/>
      <c r="KHV25" s="177"/>
      <c r="KHW25" s="177"/>
      <c r="KHX25" s="177"/>
      <c r="KHY25" s="177"/>
      <c r="KHZ25" s="177"/>
      <c r="KIA25" s="177"/>
      <c r="KIB25" s="177"/>
      <c r="KIC25" s="177"/>
      <c r="KID25" s="177"/>
      <c r="KIE25" s="177"/>
      <c r="KIF25" s="177"/>
      <c r="KIG25" s="177"/>
      <c r="KIH25" s="177"/>
      <c r="KII25" s="177"/>
      <c r="KIJ25" s="177"/>
      <c r="KIK25" s="177"/>
      <c r="KIL25" s="177"/>
      <c r="KIM25" s="177"/>
      <c r="KIN25" s="177"/>
      <c r="KIO25" s="177"/>
      <c r="KIP25" s="177"/>
      <c r="KIQ25" s="177"/>
      <c r="KIR25" s="177"/>
      <c r="KIS25" s="177"/>
      <c r="KIT25" s="177"/>
      <c r="KIU25" s="177"/>
      <c r="KIV25" s="177"/>
      <c r="KIW25" s="177"/>
      <c r="KIX25" s="177"/>
      <c r="KIY25" s="177"/>
      <c r="KIZ25" s="177"/>
      <c r="KJA25" s="177"/>
      <c r="KJB25" s="177"/>
      <c r="KJC25" s="177"/>
      <c r="KJD25" s="177"/>
      <c r="KJE25" s="177"/>
      <c r="KJF25" s="177"/>
      <c r="KJG25" s="177"/>
      <c r="KJH25" s="177"/>
      <c r="KJI25" s="177"/>
      <c r="KJJ25" s="177"/>
      <c r="KJK25" s="177"/>
      <c r="KJL25" s="177"/>
      <c r="KJM25" s="177"/>
      <c r="KJN25" s="177"/>
      <c r="KJO25" s="177"/>
      <c r="KJP25" s="177"/>
      <c r="KJQ25" s="177"/>
      <c r="KJR25" s="177"/>
      <c r="KJS25" s="177"/>
      <c r="KJT25" s="177"/>
      <c r="KJU25" s="177"/>
      <c r="KJV25" s="177"/>
      <c r="KJW25" s="177"/>
      <c r="KJX25" s="177"/>
      <c r="KJY25" s="177"/>
      <c r="KJZ25" s="177"/>
      <c r="KKA25" s="177"/>
      <c r="KKB25" s="177"/>
      <c r="KKC25" s="177"/>
      <c r="KKD25" s="177"/>
      <c r="KKE25" s="177"/>
      <c r="KKF25" s="177"/>
      <c r="KKG25" s="177"/>
      <c r="KKH25" s="177"/>
      <c r="KKI25" s="177"/>
      <c r="KKJ25" s="177"/>
      <c r="KKK25" s="177"/>
      <c r="KKL25" s="177"/>
      <c r="KKM25" s="177"/>
      <c r="KKN25" s="177"/>
      <c r="KKO25" s="177"/>
      <c r="KKP25" s="177"/>
      <c r="KKQ25" s="177"/>
      <c r="KKR25" s="177"/>
      <c r="KKS25" s="177"/>
      <c r="KKT25" s="177"/>
      <c r="KKU25" s="177"/>
      <c r="KKV25" s="177"/>
      <c r="KKW25" s="177"/>
      <c r="KKX25" s="177"/>
      <c r="KKY25" s="177"/>
      <c r="KKZ25" s="177"/>
      <c r="KLA25" s="177"/>
      <c r="KLB25" s="177"/>
      <c r="KLC25" s="177"/>
      <c r="KLD25" s="177"/>
      <c r="KLE25" s="177"/>
      <c r="KLF25" s="177"/>
      <c r="KLG25" s="177"/>
      <c r="KLH25" s="177"/>
      <c r="KLI25" s="177"/>
      <c r="KLJ25" s="177"/>
      <c r="KLK25" s="177"/>
      <c r="KLL25" s="177"/>
      <c r="KLM25" s="177"/>
      <c r="KLN25" s="177"/>
      <c r="KLO25" s="177"/>
      <c r="KLP25" s="177"/>
      <c r="KLQ25" s="177"/>
      <c r="KLR25" s="177"/>
      <c r="KLS25" s="177"/>
      <c r="KLT25" s="177"/>
      <c r="KLU25" s="177"/>
      <c r="KLV25" s="177"/>
      <c r="KLW25" s="177"/>
      <c r="KLX25" s="177"/>
      <c r="KLY25" s="177"/>
      <c r="KLZ25" s="177"/>
      <c r="KMA25" s="177"/>
      <c r="KMB25" s="177"/>
      <c r="KMC25" s="177"/>
      <c r="KMD25" s="177"/>
      <c r="KME25" s="177"/>
      <c r="KMF25" s="177"/>
      <c r="KMG25" s="177"/>
      <c r="KMH25" s="177"/>
      <c r="KMI25" s="177"/>
      <c r="KMJ25" s="177"/>
      <c r="KMK25" s="177"/>
      <c r="KML25" s="177"/>
      <c r="KMM25" s="177"/>
      <c r="KMN25" s="177"/>
      <c r="KMO25" s="177"/>
      <c r="KMP25" s="177"/>
      <c r="KMQ25" s="177"/>
      <c r="KMR25" s="177"/>
      <c r="KMS25" s="177"/>
      <c r="KMT25" s="177"/>
      <c r="KMU25" s="177"/>
      <c r="KMV25" s="177"/>
      <c r="KMW25" s="177"/>
      <c r="KMX25" s="177"/>
      <c r="KMY25" s="177"/>
      <c r="KMZ25" s="177"/>
      <c r="KNA25" s="177"/>
      <c r="KNB25" s="177"/>
      <c r="KNC25" s="177"/>
      <c r="KND25" s="177"/>
      <c r="KNE25" s="177"/>
      <c r="KNF25" s="177"/>
      <c r="KNG25" s="177"/>
      <c r="KNH25" s="177"/>
      <c r="KNI25" s="177"/>
      <c r="KNJ25" s="177"/>
      <c r="KNK25" s="177"/>
      <c r="KNL25" s="177"/>
      <c r="KNM25" s="177"/>
      <c r="KNN25" s="177"/>
      <c r="KNO25" s="177"/>
      <c r="KNP25" s="177"/>
      <c r="KNQ25" s="177"/>
      <c r="KNR25" s="177"/>
      <c r="KNS25" s="177"/>
      <c r="KNT25" s="177"/>
      <c r="KNU25" s="177"/>
      <c r="KNV25" s="177"/>
      <c r="KNW25" s="177"/>
      <c r="KNX25" s="177"/>
      <c r="KNY25" s="177"/>
      <c r="KNZ25" s="177"/>
      <c r="KOA25" s="177"/>
      <c r="KOB25" s="177"/>
      <c r="KOC25" s="177"/>
      <c r="KOD25" s="177"/>
      <c r="KOE25" s="177"/>
      <c r="KOF25" s="177"/>
      <c r="KOG25" s="177"/>
      <c r="KOH25" s="177"/>
      <c r="KOI25" s="177"/>
      <c r="KOJ25" s="177"/>
      <c r="KOK25" s="177"/>
      <c r="KOL25" s="177"/>
      <c r="KOM25" s="177"/>
      <c r="KON25" s="177"/>
      <c r="KOO25" s="177"/>
      <c r="KOP25" s="177"/>
      <c r="KOQ25" s="177"/>
      <c r="KOR25" s="177"/>
      <c r="KOS25" s="177"/>
      <c r="KOT25" s="177"/>
      <c r="KOU25" s="177"/>
      <c r="KOV25" s="177"/>
      <c r="KOW25" s="177"/>
      <c r="KOX25" s="177"/>
      <c r="KOY25" s="177"/>
      <c r="KOZ25" s="177"/>
      <c r="KPA25" s="177"/>
      <c r="KPB25" s="177"/>
      <c r="KPC25" s="177"/>
      <c r="KPD25" s="177"/>
      <c r="KPE25" s="177"/>
      <c r="KPF25" s="177"/>
      <c r="KPG25" s="177"/>
      <c r="KPH25" s="177"/>
      <c r="KPI25" s="177"/>
      <c r="KPJ25" s="177"/>
      <c r="KPK25" s="177"/>
      <c r="KPL25" s="177"/>
      <c r="KPM25" s="177"/>
      <c r="KPN25" s="177"/>
      <c r="KPO25" s="177"/>
      <c r="KPP25" s="177"/>
      <c r="KPQ25" s="177"/>
      <c r="KPR25" s="177"/>
      <c r="KPS25" s="177"/>
      <c r="KPT25" s="177"/>
      <c r="KPU25" s="177"/>
      <c r="KPV25" s="177"/>
      <c r="KPW25" s="177"/>
      <c r="KPX25" s="177"/>
      <c r="KPY25" s="177"/>
      <c r="KPZ25" s="177"/>
      <c r="KQA25" s="177"/>
      <c r="KQB25" s="177"/>
      <c r="KQC25" s="177"/>
      <c r="KQD25" s="177"/>
      <c r="KQE25" s="177"/>
      <c r="KQF25" s="177"/>
      <c r="KQG25" s="177"/>
      <c r="KQH25" s="177"/>
      <c r="KQI25" s="177"/>
      <c r="KQJ25" s="177"/>
      <c r="KQK25" s="177"/>
      <c r="KQL25" s="177"/>
      <c r="KQM25" s="177"/>
      <c r="KQN25" s="177"/>
      <c r="KQO25" s="177"/>
      <c r="KQP25" s="177"/>
      <c r="KQQ25" s="177"/>
      <c r="KQR25" s="177"/>
      <c r="KQS25" s="177"/>
      <c r="KQT25" s="177"/>
      <c r="KQU25" s="177"/>
      <c r="KQV25" s="177"/>
      <c r="KQW25" s="177"/>
      <c r="KQX25" s="177"/>
      <c r="KQY25" s="177"/>
      <c r="KQZ25" s="177"/>
      <c r="KRA25" s="177"/>
      <c r="KRB25" s="177"/>
      <c r="KRC25" s="177"/>
      <c r="KRD25" s="177"/>
      <c r="KRE25" s="177"/>
      <c r="KRF25" s="177"/>
      <c r="KRG25" s="177"/>
      <c r="KRH25" s="177"/>
      <c r="KRI25" s="177"/>
      <c r="KRJ25" s="177"/>
      <c r="KRK25" s="177"/>
      <c r="KRL25" s="177"/>
      <c r="KRM25" s="177"/>
      <c r="KRN25" s="177"/>
      <c r="KRO25" s="177"/>
      <c r="KRP25" s="177"/>
      <c r="KRQ25" s="177"/>
      <c r="KRR25" s="177"/>
      <c r="KRS25" s="177"/>
      <c r="KRT25" s="177"/>
      <c r="KRU25" s="177"/>
      <c r="KRV25" s="177"/>
      <c r="KRW25" s="177"/>
      <c r="KRX25" s="177"/>
      <c r="KRY25" s="177"/>
      <c r="KRZ25" s="177"/>
      <c r="KSA25" s="177"/>
      <c r="KSB25" s="177"/>
      <c r="KSC25" s="177"/>
      <c r="KSD25" s="177"/>
      <c r="KSE25" s="177"/>
      <c r="KSF25" s="177"/>
      <c r="KSG25" s="177"/>
      <c r="KSH25" s="177"/>
      <c r="KSI25" s="177"/>
      <c r="KSJ25" s="177"/>
      <c r="KSK25" s="177"/>
      <c r="KSL25" s="177"/>
      <c r="KSM25" s="177"/>
      <c r="KSN25" s="177"/>
      <c r="KSO25" s="177"/>
      <c r="KSP25" s="177"/>
      <c r="KSQ25" s="177"/>
      <c r="KSR25" s="177"/>
      <c r="KSS25" s="177"/>
      <c r="KST25" s="177"/>
      <c r="KSU25" s="177"/>
      <c r="KSV25" s="177"/>
      <c r="KSW25" s="177"/>
      <c r="KSX25" s="177"/>
      <c r="KSY25" s="177"/>
      <c r="KSZ25" s="177"/>
      <c r="KTA25" s="177"/>
      <c r="KTB25" s="177"/>
      <c r="KTC25" s="177"/>
      <c r="KTD25" s="177"/>
      <c r="KTE25" s="177"/>
      <c r="KTF25" s="177"/>
      <c r="KTG25" s="177"/>
      <c r="KTH25" s="177"/>
      <c r="KTI25" s="177"/>
      <c r="KTJ25" s="177"/>
      <c r="KTK25" s="177"/>
      <c r="KTL25" s="177"/>
      <c r="KTM25" s="177"/>
      <c r="KTN25" s="177"/>
      <c r="KTO25" s="177"/>
      <c r="KTP25" s="177"/>
      <c r="KTQ25" s="177"/>
      <c r="KTR25" s="177"/>
      <c r="KTS25" s="177"/>
      <c r="KTT25" s="177"/>
      <c r="KTU25" s="177"/>
      <c r="KTV25" s="177"/>
      <c r="KTW25" s="177"/>
      <c r="KTX25" s="177"/>
      <c r="KTY25" s="177"/>
      <c r="KTZ25" s="177"/>
      <c r="KUA25" s="177"/>
      <c r="KUB25" s="177"/>
      <c r="KUC25" s="177"/>
      <c r="KUD25" s="177"/>
      <c r="KUE25" s="177"/>
      <c r="KUF25" s="177"/>
      <c r="KUG25" s="177"/>
      <c r="KUH25" s="177"/>
      <c r="KUI25" s="177"/>
      <c r="KUJ25" s="177"/>
      <c r="KUK25" s="177"/>
      <c r="KUL25" s="177"/>
      <c r="KUM25" s="177"/>
      <c r="KUN25" s="177"/>
      <c r="KUO25" s="177"/>
      <c r="KUP25" s="177"/>
      <c r="KUQ25" s="177"/>
      <c r="KUR25" s="177"/>
      <c r="KUS25" s="177"/>
      <c r="KUT25" s="177"/>
      <c r="KUU25" s="177"/>
      <c r="KUV25" s="177"/>
      <c r="KUW25" s="177"/>
      <c r="KUX25" s="177"/>
      <c r="KUY25" s="177"/>
      <c r="KUZ25" s="177"/>
      <c r="KVA25" s="177"/>
      <c r="KVB25" s="177"/>
      <c r="KVC25" s="177"/>
      <c r="KVD25" s="177"/>
      <c r="KVE25" s="177"/>
      <c r="KVF25" s="177"/>
      <c r="KVG25" s="177"/>
      <c r="KVH25" s="177"/>
      <c r="KVI25" s="177"/>
      <c r="KVJ25" s="177"/>
      <c r="KVK25" s="177"/>
      <c r="KVL25" s="177"/>
      <c r="KVM25" s="177"/>
      <c r="KVN25" s="177"/>
      <c r="KVO25" s="177"/>
      <c r="KVP25" s="177"/>
      <c r="KVQ25" s="177"/>
      <c r="KVR25" s="177"/>
      <c r="KVS25" s="177"/>
      <c r="KVT25" s="177"/>
      <c r="KVU25" s="177"/>
      <c r="KVV25" s="177"/>
      <c r="KVW25" s="177"/>
      <c r="KVX25" s="177"/>
      <c r="KVY25" s="177"/>
      <c r="KVZ25" s="177"/>
      <c r="KWA25" s="177"/>
      <c r="KWB25" s="177"/>
      <c r="KWC25" s="177"/>
      <c r="KWD25" s="177"/>
      <c r="KWE25" s="177"/>
      <c r="KWF25" s="177"/>
      <c r="KWG25" s="177"/>
      <c r="KWH25" s="177"/>
      <c r="KWI25" s="177"/>
      <c r="KWJ25" s="177"/>
      <c r="KWK25" s="177"/>
      <c r="KWL25" s="177"/>
      <c r="KWM25" s="177"/>
      <c r="KWN25" s="177"/>
      <c r="KWO25" s="177"/>
      <c r="KWP25" s="177"/>
      <c r="KWQ25" s="177"/>
      <c r="KWR25" s="177"/>
      <c r="KWS25" s="177"/>
      <c r="KWT25" s="177"/>
      <c r="KWU25" s="177"/>
      <c r="KWV25" s="177"/>
      <c r="KWW25" s="177"/>
      <c r="KWX25" s="177"/>
      <c r="KWY25" s="177"/>
      <c r="KWZ25" s="177"/>
      <c r="KXA25" s="177"/>
      <c r="KXB25" s="177"/>
      <c r="KXC25" s="177"/>
      <c r="KXD25" s="177"/>
      <c r="KXE25" s="177"/>
      <c r="KXF25" s="177"/>
      <c r="KXG25" s="177"/>
      <c r="KXH25" s="177"/>
      <c r="KXI25" s="177"/>
      <c r="KXJ25" s="177"/>
      <c r="KXK25" s="177"/>
      <c r="KXL25" s="177"/>
      <c r="KXM25" s="177"/>
      <c r="KXN25" s="177"/>
      <c r="KXO25" s="177"/>
      <c r="KXP25" s="177"/>
      <c r="KXQ25" s="177"/>
      <c r="KXR25" s="177"/>
      <c r="KXS25" s="177"/>
      <c r="KXT25" s="177"/>
      <c r="KXU25" s="177"/>
      <c r="KXV25" s="177"/>
      <c r="KXW25" s="177"/>
      <c r="KXX25" s="177"/>
      <c r="KXY25" s="177"/>
      <c r="KXZ25" s="177"/>
      <c r="KYA25" s="177"/>
      <c r="KYB25" s="177"/>
      <c r="KYC25" s="177"/>
      <c r="KYD25" s="177"/>
      <c r="KYE25" s="177"/>
      <c r="KYF25" s="177"/>
      <c r="KYG25" s="177"/>
      <c r="KYH25" s="177"/>
      <c r="KYI25" s="177"/>
      <c r="KYJ25" s="177"/>
      <c r="KYK25" s="177"/>
      <c r="KYL25" s="177"/>
      <c r="KYM25" s="177"/>
      <c r="KYN25" s="177"/>
      <c r="KYO25" s="177"/>
      <c r="KYP25" s="177"/>
      <c r="KYQ25" s="177"/>
      <c r="KYR25" s="177"/>
      <c r="KYS25" s="177"/>
      <c r="KYT25" s="177"/>
      <c r="KYU25" s="177"/>
      <c r="KYV25" s="177"/>
      <c r="KYW25" s="177"/>
      <c r="KYX25" s="177"/>
      <c r="KYY25" s="177"/>
      <c r="KYZ25" s="177"/>
      <c r="KZA25" s="177"/>
      <c r="KZB25" s="177"/>
      <c r="KZC25" s="177"/>
      <c r="KZD25" s="177"/>
      <c r="KZE25" s="177"/>
      <c r="KZF25" s="177"/>
      <c r="KZG25" s="177"/>
      <c r="KZH25" s="177"/>
      <c r="KZI25" s="177"/>
      <c r="KZJ25" s="177"/>
      <c r="KZK25" s="177"/>
      <c r="KZL25" s="177"/>
      <c r="KZM25" s="177"/>
      <c r="KZN25" s="177"/>
      <c r="KZO25" s="177"/>
      <c r="KZP25" s="177"/>
      <c r="KZQ25" s="177"/>
      <c r="KZR25" s="177"/>
      <c r="KZS25" s="177"/>
      <c r="KZT25" s="177"/>
      <c r="KZU25" s="177"/>
      <c r="KZV25" s="177"/>
      <c r="KZW25" s="177"/>
      <c r="KZX25" s="177"/>
      <c r="KZY25" s="177"/>
      <c r="KZZ25" s="177"/>
      <c r="LAA25" s="177"/>
      <c r="LAB25" s="177"/>
      <c r="LAC25" s="177"/>
      <c r="LAD25" s="177"/>
      <c r="LAE25" s="177"/>
      <c r="LAF25" s="177"/>
      <c r="LAG25" s="177"/>
      <c r="LAH25" s="177"/>
      <c r="LAI25" s="177"/>
      <c r="LAJ25" s="177"/>
      <c r="LAK25" s="177"/>
      <c r="LAL25" s="177"/>
      <c r="LAM25" s="177"/>
      <c r="LAN25" s="177"/>
      <c r="LAO25" s="177"/>
      <c r="LAP25" s="177"/>
      <c r="LAQ25" s="177"/>
      <c r="LAR25" s="177"/>
      <c r="LAS25" s="177"/>
      <c r="LAT25" s="177"/>
      <c r="LAU25" s="177"/>
      <c r="LAV25" s="177"/>
      <c r="LAW25" s="177"/>
      <c r="LAX25" s="177"/>
      <c r="LAY25" s="177"/>
      <c r="LAZ25" s="177"/>
      <c r="LBA25" s="177"/>
      <c r="LBB25" s="177"/>
      <c r="LBC25" s="177"/>
      <c r="LBD25" s="177"/>
      <c r="LBE25" s="177"/>
      <c r="LBF25" s="177"/>
      <c r="LBG25" s="177"/>
      <c r="LBH25" s="177"/>
      <c r="LBI25" s="177"/>
      <c r="LBJ25" s="177"/>
      <c r="LBK25" s="177"/>
      <c r="LBL25" s="177"/>
      <c r="LBM25" s="177"/>
      <c r="LBN25" s="177"/>
      <c r="LBO25" s="177"/>
      <c r="LBP25" s="177"/>
      <c r="LBQ25" s="177"/>
      <c r="LBR25" s="177"/>
      <c r="LBS25" s="177"/>
      <c r="LBT25" s="177"/>
      <c r="LBU25" s="177"/>
      <c r="LBV25" s="177"/>
      <c r="LBW25" s="177"/>
      <c r="LBX25" s="177"/>
      <c r="LBY25" s="177"/>
      <c r="LBZ25" s="177"/>
      <c r="LCA25" s="177"/>
      <c r="LCB25" s="177"/>
      <c r="LCC25" s="177"/>
      <c r="LCD25" s="177"/>
      <c r="LCE25" s="177"/>
      <c r="LCF25" s="177"/>
      <c r="LCG25" s="177"/>
      <c r="LCH25" s="177"/>
      <c r="LCI25" s="177"/>
      <c r="LCJ25" s="177"/>
      <c r="LCK25" s="177"/>
      <c r="LCL25" s="177"/>
      <c r="LCM25" s="177"/>
      <c r="LCN25" s="177"/>
      <c r="LCO25" s="177"/>
      <c r="LCP25" s="177"/>
      <c r="LCQ25" s="177"/>
      <c r="LCR25" s="177"/>
      <c r="LCS25" s="177"/>
      <c r="LCT25" s="177"/>
      <c r="LCU25" s="177"/>
      <c r="LCV25" s="177"/>
      <c r="LCW25" s="177"/>
      <c r="LCX25" s="177"/>
      <c r="LCY25" s="177"/>
      <c r="LCZ25" s="177"/>
      <c r="LDA25" s="177"/>
      <c r="LDB25" s="177"/>
      <c r="LDC25" s="177"/>
      <c r="LDD25" s="177"/>
      <c r="LDE25" s="177"/>
      <c r="LDF25" s="177"/>
      <c r="LDG25" s="177"/>
      <c r="LDH25" s="177"/>
      <c r="LDI25" s="177"/>
      <c r="LDJ25" s="177"/>
      <c r="LDK25" s="177"/>
      <c r="LDL25" s="177"/>
      <c r="LDM25" s="177"/>
      <c r="LDN25" s="177"/>
      <c r="LDO25" s="177"/>
      <c r="LDP25" s="177"/>
      <c r="LDQ25" s="177"/>
      <c r="LDR25" s="177"/>
      <c r="LDS25" s="177"/>
      <c r="LDT25" s="177"/>
      <c r="LDU25" s="177"/>
      <c r="LDV25" s="177"/>
      <c r="LDW25" s="177"/>
      <c r="LDX25" s="177"/>
      <c r="LDY25" s="177"/>
      <c r="LDZ25" s="177"/>
      <c r="LEA25" s="177"/>
      <c r="LEB25" s="177"/>
      <c r="LEC25" s="177"/>
      <c r="LED25" s="177"/>
      <c r="LEE25" s="177"/>
      <c r="LEF25" s="177"/>
      <c r="LEG25" s="177"/>
      <c r="LEH25" s="177"/>
      <c r="LEI25" s="177"/>
      <c r="LEJ25" s="177"/>
      <c r="LEK25" s="177"/>
      <c r="LEL25" s="177"/>
      <c r="LEM25" s="177"/>
      <c r="LEN25" s="177"/>
      <c r="LEO25" s="177"/>
      <c r="LEP25" s="177"/>
      <c r="LEQ25" s="177"/>
      <c r="LER25" s="177"/>
      <c r="LES25" s="177"/>
      <c r="LET25" s="177"/>
      <c r="LEU25" s="177"/>
      <c r="LEV25" s="177"/>
      <c r="LEW25" s="177"/>
      <c r="LEX25" s="177"/>
      <c r="LEY25" s="177"/>
      <c r="LEZ25" s="177"/>
      <c r="LFA25" s="177"/>
      <c r="LFB25" s="177"/>
      <c r="LFC25" s="177"/>
      <c r="LFD25" s="177"/>
      <c r="LFE25" s="177"/>
      <c r="LFF25" s="177"/>
      <c r="LFG25" s="177"/>
      <c r="LFH25" s="177"/>
      <c r="LFI25" s="177"/>
      <c r="LFJ25" s="177"/>
      <c r="LFK25" s="177"/>
      <c r="LFL25" s="177"/>
      <c r="LFM25" s="177"/>
      <c r="LFN25" s="177"/>
      <c r="LFO25" s="177"/>
      <c r="LFP25" s="177"/>
      <c r="LFQ25" s="177"/>
      <c r="LFR25" s="177"/>
      <c r="LFS25" s="177"/>
      <c r="LFT25" s="177"/>
      <c r="LFU25" s="177"/>
      <c r="LFV25" s="177"/>
      <c r="LFW25" s="177"/>
      <c r="LFX25" s="177"/>
      <c r="LFY25" s="177"/>
      <c r="LFZ25" s="177"/>
      <c r="LGA25" s="177"/>
      <c r="LGB25" s="177"/>
      <c r="LGC25" s="177"/>
      <c r="LGD25" s="177"/>
      <c r="LGE25" s="177"/>
      <c r="LGF25" s="177"/>
      <c r="LGG25" s="177"/>
      <c r="LGH25" s="177"/>
      <c r="LGI25" s="177"/>
      <c r="LGJ25" s="177"/>
      <c r="LGK25" s="177"/>
      <c r="LGL25" s="177"/>
      <c r="LGM25" s="177"/>
      <c r="LGN25" s="177"/>
      <c r="LGO25" s="177"/>
      <c r="LGP25" s="177"/>
      <c r="LGQ25" s="177"/>
      <c r="LGR25" s="177"/>
      <c r="LGS25" s="177"/>
      <c r="LGT25" s="177"/>
      <c r="LGU25" s="177"/>
      <c r="LGV25" s="177"/>
      <c r="LGW25" s="177"/>
      <c r="LGX25" s="177"/>
      <c r="LGY25" s="177"/>
      <c r="LGZ25" s="177"/>
      <c r="LHA25" s="177"/>
      <c r="LHB25" s="177"/>
      <c r="LHC25" s="177"/>
      <c r="LHD25" s="177"/>
      <c r="LHE25" s="177"/>
      <c r="LHF25" s="177"/>
      <c r="LHG25" s="177"/>
      <c r="LHH25" s="177"/>
      <c r="LHI25" s="177"/>
      <c r="LHJ25" s="177"/>
      <c r="LHK25" s="177"/>
      <c r="LHL25" s="177"/>
      <c r="LHM25" s="177"/>
      <c r="LHN25" s="177"/>
      <c r="LHO25" s="177"/>
      <c r="LHP25" s="177"/>
      <c r="LHQ25" s="177"/>
      <c r="LHR25" s="177"/>
      <c r="LHS25" s="177"/>
      <c r="LHT25" s="177"/>
      <c r="LHU25" s="177"/>
      <c r="LHV25" s="177"/>
      <c r="LHW25" s="177"/>
      <c r="LHX25" s="177"/>
      <c r="LHY25" s="177"/>
      <c r="LHZ25" s="177"/>
      <c r="LIA25" s="177"/>
      <c r="LIB25" s="177"/>
      <c r="LIC25" s="177"/>
      <c r="LID25" s="177"/>
      <c r="LIE25" s="177"/>
      <c r="LIF25" s="177"/>
      <c r="LIG25" s="177"/>
      <c r="LIH25" s="177"/>
      <c r="LII25" s="177"/>
      <c r="LIJ25" s="177"/>
      <c r="LIK25" s="177"/>
      <c r="LIL25" s="177"/>
      <c r="LIM25" s="177"/>
      <c r="LIN25" s="177"/>
      <c r="LIO25" s="177"/>
      <c r="LIP25" s="177"/>
      <c r="LIQ25" s="177"/>
      <c r="LIR25" s="177"/>
      <c r="LIS25" s="177"/>
      <c r="LIT25" s="177"/>
      <c r="LIU25" s="177"/>
      <c r="LIV25" s="177"/>
      <c r="LIW25" s="177"/>
      <c r="LIX25" s="177"/>
      <c r="LIY25" s="177"/>
      <c r="LIZ25" s="177"/>
      <c r="LJA25" s="177"/>
      <c r="LJB25" s="177"/>
      <c r="LJC25" s="177"/>
      <c r="LJD25" s="177"/>
      <c r="LJE25" s="177"/>
      <c r="LJF25" s="177"/>
      <c r="LJG25" s="177"/>
      <c r="LJH25" s="177"/>
      <c r="LJI25" s="177"/>
      <c r="LJJ25" s="177"/>
      <c r="LJK25" s="177"/>
      <c r="LJL25" s="177"/>
      <c r="LJM25" s="177"/>
      <c r="LJN25" s="177"/>
      <c r="LJO25" s="177"/>
      <c r="LJP25" s="177"/>
      <c r="LJQ25" s="177"/>
      <c r="LJR25" s="177"/>
      <c r="LJS25" s="177"/>
      <c r="LJT25" s="177"/>
      <c r="LJU25" s="177"/>
      <c r="LJV25" s="177"/>
      <c r="LJW25" s="177"/>
      <c r="LJX25" s="177"/>
      <c r="LJY25" s="177"/>
      <c r="LJZ25" s="177"/>
      <c r="LKA25" s="177"/>
      <c r="LKB25" s="177"/>
      <c r="LKC25" s="177"/>
      <c r="LKD25" s="177"/>
      <c r="LKE25" s="177"/>
      <c r="LKF25" s="177"/>
      <c r="LKG25" s="177"/>
      <c r="LKH25" s="177"/>
      <c r="LKI25" s="177"/>
      <c r="LKJ25" s="177"/>
      <c r="LKK25" s="177"/>
      <c r="LKL25" s="177"/>
      <c r="LKM25" s="177"/>
      <c r="LKN25" s="177"/>
      <c r="LKO25" s="177"/>
      <c r="LKP25" s="177"/>
      <c r="LKQ25" s="177"/>
      <c r="LKR25" s="177"/>
      <c r="LKS25" s="177"/>
      <c r="LKT25" s="177"/>
      <c r="LKU25" s="177"/>
      <c r="LKV25" s="177"/>
      <c r="LKW25" s="177"/>
      <c r="LKX25" s="177"/>
      <c r="LKY25" s="177"/>
      <c r="LKZ25" s="177"/>
      <c r="LLA25" s="177"/>
      <c r="LLB25" s="177"/>
      <c r="LLC25" s="177"/>
      <c r="LLD25" s="177"/>
      <c r="LLE25" s="177"/>
      <c r="LLF25" s="177"/>
      <c r="LLG25" s="177"/>
      <c r="LLH25" s="177"/>
      <c r="LLI25" s="177"/>
      <c r="LLJ25" s="177"/>
      <c r="LLK25" s="177"/>
      <c r="LLL25" s="177"/>
      <c r="LLM25" s="177"/>
      <c r="LLN25" s="177"/>
      <c r="LLO25" s="177"/>
      <c r="LLP25" s="177"/>
      <c r="LLQ25" s="177"/>
      <c r="LLR25" s="177"/>
      <c r="LLS25" s="177"/>
      <c r="LLT25" s="177"/>
      <c r="LLU25" s="177"/>
      <c r="LLV25" s="177"/>
      <c r="LLW25" s="177"/>
      <c r="LLX25" s="177"/>
      <c r="LLY25" s="177"/>
      <c r="LLZ25" s="177"/>
      <c r="LMA25" s="177"/>
      <c r="LMB25" s="177"/>
      <c r="LMC25" s="177"/>
      <c r="LMD25" s="177"/>
      <c r="LME25" s="177"/>
      <c r="LMF25" s="177"/>
      <c r="LMG25" s="177"/>
      <c r="LMH25" s="177"/>
      <c r="LMI25" s="177"/>
      <c r="LMJ25" s="177"/>
      <c r="LMK25" s="177"/>
      <c r="LML25" s="177"/>
      <c r="LMM25" s="177"/>
      <c r="LMN25" s="177"/>
      <c r="LMO25" s="177"/>
      <c r="LMP25" s="177"/>
      <c r="LMQ25" s="177"/>
      <c r="LMR25" s="177"/>
      <c r="LMS25" s="177"/>
      <c r="LMT25" s="177"/>
      <c r="LMU25" s="177"/>
      <c r="LMV25" s="177"/>
      <c r="LMW25" s="177"/>
      <c r="LMX25" s="177"/>
      <c r="LMY25" s="177"/>
      <c r="LMZ25" s="177"/>
      <c r="LNA25" s="177"/>
      <c r="LNB25" s="177"/>
      <c r="LNC25" s="177"/>
      <c r="LND25" s="177"/>
      <c r="LNE25" s="177"/>
      <c r="LNF25" s="177"/>
      <c r="LNG25" s="177"/>
      <c r="LNH25" s="177"/>
      <c r="LNI25" s="177"/>
      <c r="LNJ25" s="177"/>
      <c r="LNK25" s="177"/>
      <c r="LNL25" s="177"/>
      <c r="LNM25" s="177"/>
      <c r="LNN25" s="177"/>
      <c r="LNO25" s="177"/>
      <c r="LNP25" s="177"/>
      <c r="LNQ25" s="177"/>
      <c r="LNR25" s="177"/>
      <c r="LNS25" s="177"/>
      <c r="LNT25" s="177"/>
      <c r="LNU25" s="177"/>
      <c r="LNV25" s="177"/>
      <c r="LNW25" s="177"/>
      <c r="LNX25" s="177"/>
      <c r="LNY25" s="177"/>
      <c r="LNZ25" s="177"/>
      <c r="LOA25" s="177"/>
      <c r="LOB25" s="177"/>
      <c r="LOC25" s="177"/>
      <c r="LOD25" s="177"/>
      <c r="LOE25" s="177"/>
      <c r="LOF25" s="177"/>
      <c r="LOG25" s="177"/>
      <c r="LOH25" s="177"/>
      <c r="LOI25" s="177"/>
      <c r="LOJ25" s="177"/>
      <c r="LOK25" s="177"/>
      <c r="LOL25" s="177"/>
      <c r="LOM25" s="177"/>
      <c r="LON25" s="177"/>
      <c r="LOO25" s="177"/>
      <c r="LOP25" s="177"/>
      <c r="LOQ25" s="177"/>
      <c r="LOR25" s="177"/>
      <c r="LOS25" s="177"/>
      <c r="LOT25" s="177"/>
      <c r="LOU25" s="177"/>
      <c r="LOV25" s="177"/>
      <c r="LOW25" s="177"/>
      <c r="LOX25" s="177"/>
      <c r="LOY25" s="177"/>
      <c r="LOZ25" s="177"/>
      <c r="LPA25" s="177"/>
      <c r="LPB25" s="177"/>
      <c r="LPC25" s="177"/>
      <c r="LPD25" s="177"/>
      <c r="LPE25" s="177"/>
      <c r="LPF25" s="177"/>
      <c r="LPG25" s="177"/>
      <c r="LPH25" s="177"/>
      <c r="LPI25" s="177"/>
      <c r="LPJ25" s="177"/>
      <c r="LPK25" s="177"/>
      <c r="LPL25" s="177"/>
      <c r="LPM25" s="177"/>
      <c r="LPN25" s="177"/>
      <c r="LPO25" s="177"/>
      <c r="LPP25" s="177"/>
      <c r="LPQ25" s="177"/>
      <c r="LPR25" s="177"/>
      <c r="LPS25" s="177"/>
      <c r="LPT25" s="177"/>
      <c r="LPU25" s="177"/>
      <c r="LPV25" s="177"/>
      <c r="LPW25" s="177"/>
      <c r="LPX25" s="177"/>
      <c r="LPY25" s="177"/>
      <c r="LPZ25" s="177"/>
      <c r="LQA25" s="177"/>
      <c r="LQB25" s="177"/>
      <c r="LQC25" s="177"/>
      <c r="LQD25" s="177"/>
      <c r="LQE25" s="177"/>
      <c r="LQF25" s="177"/>
      <c r="LQG25" s="177"/>
      <c r="LQH25" s="177"/>
      <c r="LQI25" s="177"/>
      <c r="LQJ25" s="177"/>
      <c r="LQK25" s="177"/>
      <c r="LQL25" s="177"/>
      <c r="LQM25" s="177"/>
      <c r="LQN25" s="177"/>
      <c r="LQO25" s="177"/>
      <c r="LQP25" s="177"/>
      <c r="LQQ25" s="177"/>
      <c r="LQR25" s="177"/>
      <c r="LQS25" s="177"/>
      <c r="LQT25" s="177"/>
      <c r="LQU25" s="177"/>
      <c r="LQV25" s="177"/>
      <c r="LQW25" s="177"/>
      <c r="LQX25" s="177"/>
      <c r="LQY25" s="177"/>
      <c r="LQZ25" s="177"/>
      <c r="LRA25" s="177"/>
      <c r="LRB25" s="177"/>
      <c r="LRC25" s="177"/>
      <c r="LRD25" s="177"/>
      <c r="LRE25" s="177"/>
      <c r="LRF25" s="177"/>
      <c r="LRG25" s="177"/>
      <c r="LRH25" s="177"/>
      <c r="LRI25" s="177"/>
      <c r="LRJ25" s="177"/>
      <c r="LRK25" s="177"/>
      <c r="LRL25" s="177"/>
      <c r="LRM25" s="177"/>
      <c r="LRN25" s="177"/>
      <c r="LRO25" s="177"/>
      <c r="LRP25" s="177"/>
      <c r="LRQ25" s="177"/>
      <c r="LRR25" s="177"/>
      <c r="LRS25" s="177"/>
      <c r="LRT25" s="177"/>
      <c r="LRU25" s="177"/>
      <c r="LRV25" s="177"/>
      <c r="LRW25" s="177"/>
      <c r="LRX25" s="177"/>
      <c r="LRY25" s="177"/>
      <c r="LRZ25" s="177"/>
      <c r="LSA25" s="177"/>
      <c r="LSB25" s="177"/>
      <c r="LSC25" s="177"/>
      <c r="LSD25" s="177"/>
      <c r="LSE25" s="177"/>
      <c r="LSF25" s="177"/>
      <c r="LSG25" s="177"/>
      <c r="LSH25" s="177"/>
      <c r="LSI25" s="177"/>
      <c r="LSJ25" s="177"/>
      <c r="LSK25" s="177"/>
      <c r="LSL25" s="177"/>
      <c r="LSM25" s="177"/>
      <c r="LSN25" s="177"/>
      <c r="LSO25" s="177"/>
      <c r="LSP25" s="177"/>
      <c r="LSQ25" s="177"/>
      <c r="LSR25" s="177"/>
      <c r="LSS25" s="177"/>
      <c r="LST25" s="177"/>
      <c r="LSU25" s="177"/>
      <c r="LSV25" s="177"/>
      <c r="LSW25" s="177"/>
      <c r="LSX25" s="177"/>
      <c r="LSY25" s="177"/>
      <c r="LSZ25" s="177"/>
      <c r="LTA25" s="177"/>
      <c r="LTB25" s="177"/>
      <c r="LTC25" s="177"/>
      <c r="LTD25" s="177"/>
      <c r="LTE25" s="177"/>
      <c r="LTF25" s="177"/>
      <c r="LTG25" s="177"/>
      <c r="LTH25" s="177"/>
      <c r="LTI25" s="177"/>
      <c r="LTJ25" s="177"/>
      <c r="LTK25" s="177"/>
      <c r="LTL25" s="177"/>
      <c r="LTM25" s="177"/>
      <c r="LTN25" s="177"/>
      <c r="LTO25" s="177"/>
      <c r="LTP25" s="177"/>
      <c r="LTQ25" s="177"/>
      <c r="LTR25" s="177"/>
      <c r="LTS25" s="177"/>
      <c r="LTT25" s="177"/>
      <c r="LTU25" s="177"/>
      <c r="LTV25" s="177"/>
      <c r="LTW25" s="177"/>
      <c r="LTX25" s="177"/>
      <c r="LTY25" s="177"/>
      <c r="LTZ25" s="177"/>
      <c r="LUA25" s="177"/>
      <c r="LUB25" s="177"/>
      <c r="LUC25" s="177"/>
      <c r="LUD25" s="177"/>
      <c r="LUE25" s="177"/>
      <c r="LUF25" s="177"/>
      <c r="LUG25" s="177"/>
      <c r="LUH25" s="177"/>
      <c r="LUI25" s="177"/>
      <c r="LUJ25" s="177"/>
      <c r="LUK25" s="177"/>
      <c r="LUL25" s="177"/>
      <c r="LUM25" s="177"/>
      <c r="LUN25" s="177"/>
      <c r="LUO25" s="177"/>
      <c r="LUP25" s="177"/>
      <c r="LUQ25" s="177"/>
      <c r="LUR25" s="177"/>
      <c r="LUS25" s="177"/>
      <c r="LUT25" s="177"/>
      <c r="LUU25" s="177"/>
      <c r="LUV25" s="177"/>
      <c r="LUW25" s="177"/>
      <c r="LUX25" s="177"/>
      <c r="LUY25" s="177"/>
      <c r="LUZ25" s="177"/>
      <c r="LVA25" s="177"/>
      <c r="LVB25" s="177"/>
      <c r="LVC25" s="177"/>
      <c r="LVD25" s="177"/>
      <c r="LVE25" s="177"/>
      <c r="LVF25" s="177"/>
      <c r="LVG25" s="177"/>
      <c r="LVH25" s="177"/>
      <c r="LVI25" s="177"/>
      <c r="LVJ25" s="177"/>
      <c r="LVK25" s="177"/>
      <c r="LVL25" s="177"/>
      <c r="LVM25" s="177"/>
      <c r="LVN25" s="177"/>
      <c r="LVO25" s="177"/>
      <c r="LVP25" s="177"/>
      <c r="LVQ25" s="177"/>
      <c r="LVR25" s="177"/>
      <c r="LVS25" s="177"/>
      <c r="LVT25" s="177"/>
      <c r="LVU25" s="177"/>
      <c r="LVV25" s="177"/>
      <c r="LVW25" s="177"/>
      <c r="LVX25" s="177"/>
      <c r="LVY25" s="177"/>
      <c r="LVZ25" s="177"/>
      <c r="LWA25" s="177"/>
      <c r="LWB25" s="177"/>
      <c r="LWC25" s="177"/>
      <c r="LWD25" s="177"/>
      <c r="LWE25" s="177"/>
      <c r="LWF25" s="177"/>
      <c r="LWG25" s="177"/>
      <c r="LWH25" s="177"/>
      <c r="LWI25" s="177"/>
      <c r="LWJ25" s="177"/>
      <c r="LWK25" s="177"/>
      <c r="LWL25" s="177"/>
      <c r="LWM25" s="177"/>
      <c r="LWN25" s="177"/>
      <c r="LWO25" s="177"/>
      <c r="LWP25" s="177"/>
      <c r="LWQ25" s="177"/>
      <c r="LWR25" s="177"/>
      <c r="LWS25" s="177"/>
      <c r="LWT25" s="177"/>
      <c r="LWU25" s="177"/>
      <c r="LWV25" s="177"/>
      <c r="LWW25" s="177"/>
      <c r="LWX25" s="177"/>
      <c r="LWY25" s="177"/>
      <c r="LWZ25" s="177"/>
      <c r="LXA25" s="177"/>
      <c r="LXB25" s="177"/>
      <c r="LXC25" s="177"/>
      <c r="LXD25" s="177"/>
      <c r="LXE25" s="177"/>
      <c r="LXF25" s="177"/>
      <c r="LXG25" s="177"/>
      <c r="LXH25" s="177"/>
      <c r="LXI25" s="177"/>
      <c r="LXJ25" s="177"/>
      <c r="LXK25" s="177"/>
      <c r="LXL25" s="177"/>
      <c r="LXM25" s="177"/>
      <c r="LXN25" s="177"/>
      <c r="LXO25" s="177"/>
      <c r="LXP25" s="177"/>
      <c r="LXQ25" s="177"/>
      <c r="LXR25" s="177"/>
      <c r="LXS25" s="177"/>
      <c r="LXT25" s="177"/>
      <c r="LXU25" s="177"/>
      <c r="LXV25" s="177"/>
      <c r="LXW25" s="177"/>
      <c r="LXX25" s="177"/>
      <c r="LXY25" s="177"/>
      <c r="LXZ25" s="177"/>
      <c r="LYA25" s="177"/>
      <c r="LYB25" s="177"/>
      <c r="LYC25" s="177"/>
      <c r="LYD25" s="177"/>
      <c r="LYE25" s="177"/>
      <c r="LYF25" s="177"/>
      <c r="LYG25" s="177"/>
      <c r="LYH25" s="177"/>
      <c r="LYI25" s="177"/>
      <c r="LYJ25" s="177"/>
      <c r="LYK25" s="177"/>
      <c r="LYL25" s="177"/>
      <c r="LYM25" s="177"/>
      <c r="LYN25" s="177"/>
      <c r="LYO25" s="177"/>
      <c r="LYP25" s="177"/>
      <c r="LYQ25" s="177"/>
      <c r="LYR25" s="177"/>
      <c r="LYS25" s="177"/>
      <c r="LYT25" s="177"/>
      <c r="LYU25" s="177"/>
      <c r="LYV25" s="177"/>
      <c r="LYW25" s="177"/>
      <c r="LYX25" s="177"/>
      <c r="LYY25" s="177"/>
      <c r="LYZ25" s="177"/>
      <c r="LZA25" s="177"/>
      <c r="LZB25" s="177"/>
      <c r="LZC25" s="177"/>
      <c r="LZD25" s="177"/>
      <c r="LZE25" s="177"/>
      <c r="LZF25" s="177"/>
      <c r="LZG25" s="177"/>
      <c r="LZH25" s="177"/>
      <c r="LZI25" s="177"/>
      <c r="LZJ25" s="177"/>
      <c r="LZK25" s="177"/>
      <c r="LZL25" s="177"/>
      <c r="LZM25" s="177"/>
      <c r="LZN25" s="177"/>
      <c r="LZO25" s="177"/>
      <c r="LZP25" s="177"/>
      <c r="LZQ25" s="177"/>
      <c r="LZR25" s="177"/>
      <c r="LZS25" s="177"/>
      <c r="LZT25" s="177"/>
      <c r="LZU25" s="177"/>
      <c r="LZV25" s="177"/>
      <c r="LZW25" s="177"/>
      <c r="LZX25" s="177"/>
      <c r="LZY25" s="177"/>
      <c r="LZZ25" s="177"/>
      <c r="MAA25" s="177"/>
      <c r="MAB25" s="177"/>
      <c r="MAC25" s="177"/>
      <c r="MAD25" s="177"/>
      <c r="MAE25" s="177"/>
      <c r="MAF25" s="177"/>
      <c r="MAG25" s="177"/>
      <c r="MAH25" s="177"/>
      <c r="MAI25" s="177"/>
      <c r="MAJ25" s="177"/>
      <c r="MAK25" s="177"/>
      <c r="MAL25" s="177"/>
      <c r="MAM25" s="177"/>
      <c r="MAN25" s="177"/>
      <c r="MAO25" s="177"/>
      <c r="MAP25" s="177"/>
      <c r="MAQ25" s="177"/>
      <c r="MAR25" s="177"/>
      <c r="MAS25" s="177"/>
      <c r="MAT25" s="177"/>
      <c r="MAU25" s="177"/>
      <c r="MAV25" s="177"/>
      <c r="MAW25" s="177"/>
      <c r="MAX25" s="177"/>
      <c r="MAY25" s="177"/>
      <c r="MAZ25" s="177"/>
      <c r="MBA25" s="177"/>
      <c r="MBB25" s="177"/>
      <c r="MBC25" s="177"/>
      <c r="MBD25" s="177"/>
      <c r="MBE25" s="177"/>
      <c r="MBF25" s="177"/>
      <c r="MBG25" s="177"/>
      <c r="MBH25" s="177"/>
      <c r="MBI25" s="177"/>
      <c r="MBJ25" s="177"/>
      <c r="MBK25" s="177"/>
      <c r="MBL25" s="177"/>
      <c r="MBM25" s="177"/>
      <c r="MBN25" s="177"/>
      <c r="MBO25" s="177"/>
      <c r="MBP25" s="177"/>
      <c r="MBQ25" s="177"/>
      <c r="MBR25" s="177"/>
      <c r="MBS25" s="177"/>
      <c r="MBT25" s="177"/>
      <c r="MBU25" s="177"/>
      <c r="MBV25" s="177"/>
      <c r="MBW25" s="177"/>
      <c r="MBX25" s="177"/>
      <c r="MBY25" s="177"/>
      <c r="MBZ25" s="177"/>
      <c r="MCA25" s="177"/>
      <c r="MCB25" s="177"/>
      <c r="MCC25" s="177"/>
      <c r="MCD25" s="177"/>
      <c r="MCE25" s="177"/>
      <c r="MCF25" s="177"/>
      <c r="MCG25" s="177"/>
      <c r="MCH25" s="177"/>
      <c r="MCI25" s="177"/>
      <c r="MCJ25" s="177"/>
      <c r="MCK25" s="177"/>
      <c r="MCL25" s="177"/>
      <c r="MCM25" s="177"/>
      <c r="MCN25" s="177"/>
      <c r="MCO25" s="177"/>
      <c r="MCP25" s="177"/>
      <c r="MCQ25" s="177"/>
      <c r="MCR25" s="177"/>
      <c r="MCS25" s="177"/>
      <c r="MCT25" s="177"/>
      <c r="MCU25" s="177"/>
      <c r="MCV25" s="177"/>
      <c r="MCW25" s="177"/>
      <c r="MCX25" s="177"/>
      <c r="MCY25" s="177"/>
      <c r="MCZ25" s="177"/>
      <c r="MDA25" s="177"/>
      <c r="MDB25" s="177"/>
      <c r="MDC25" s="177"/>
      <c r="MDD25" s="177"/>
      <c r="MDE25" s="177"/>
      <c r="MDF25" s="177"/>
      <c r="MDG25" s="177"/>
      <c r="MDH25" s="177"/>
      <c r="MDI25" s="177"/>
      <c r="MDJ25" s="177"/>
      <c r="MDK25" s="177"/>
      <c r="MDL25" s="177"/>
      <c r="MDM25" s="177"/>
      <c r="MDN25" s="177"/>
      <c r="MDO25" s="177"/>
      <c r="MDP25" s="177"/>
      <c r="MDQ25" s="177"/>
      <c r="MDR25" s="177"/>
      <c r="MDS25" s="177"/>
      <c r="MDT25" s="177"/>
      <c r="MDU25" s="177"/>
      <c r="MDV25" s="177"/>
      <c r="MDW25" s="177"/>
      <c r="MDX25" s="177"/>
      <c r="MDY25" s="177"/>
      <c r="MDZ25" s="177"/>
      <c r="MEA25" s="177"/>
      <c r="MEB25" s="177"/>
      <c r="MEC25" s="177"/>
      <c r="MED25" s="177"/>
      <c r="MEE25" s="177"/>
      <c r="MEF25" s="177"/>
      <c r="MEG25" s="177"/>
      <c r="MEH25" s="177"/>
      <c r="MEI25" s="177"/>
      <c r="MEJ25" s="177"/>
      <c r="MEK25" s="177"/>
      <c r="MEL25" s="177"/>
      <c r="MEM25" s="177"/>
      <c r="MEN25" s="177"/>
      <c r="MEO25" s="177"/>
      <c r="MEP25" s="177"/>
      <c r="MEQ25" s="177"/>
      <c r="MER25" s="177"/>
      <c r="MES25" s="177"/>
      <c r="MET25" s="177"/>
      <c r="MEU25" s="177"/>
      <c r="MEV25" s="177"/>
      <c r="MEW25" s="177"/>
      <c r="MEX25" s="177"/>
      <c r="MEY25" s="177"/>
      <c r="MEZ25" s="177"/>
      <c r="MFA25" s="177"/>
      <c r="MFB25" s="177"/>
      <c r="MFC25" s="177"/>
      <c r="MFD25" s="177"/>
      <c r="MFE25" s="177"/>
      <c r="MFF25" s="177"/>
      <c r="MFG25" s="177"/>
      <c r="MFH25" s="177"/>
      <c r="MFI25" s="177"/>
      <c r="MFJ25" s="177"/>
      <c r="MFK25" s="177"/>
      <c r="MFL25" s="177"/>
      <c r="MFM25" s="177"/>
      <c r="MFN25" s="177"/>
      <c r="MFO25" s="177"/>
      <c r="MFP25" s="177"/>
      <c r="MFQ25" s="177"/>
      <c r="MFR25" s="177"/>
      <c r="MFS25" s="177"/>
      <c r="MFT25" s="177"/>
      <c r="MFU25" s="177"/>
      <c r="MFV25" s="177"/>
      <c r="MFW25" s="177"/>
      <c r="MFX25" s="177"/>
      <c r="MFY25" s="177"/>
      <c r="MFZ25" s="177"/>
      <c r="MGA25" s="177"/>
      <c r="MGB25" s="177"/>
      <c r="MGC25" s="177"/>
      <c r="MGD25" s="177"/>
      <c r="MGE25" s="177"/>
      <c r="MGF25" s="177"/>
      <c r="MGG25" s="177"/>
      <c r="MGH25" s="177"/>
      <c r="MGI25" s="177"/>
      <c r="MGJ25" s="177"/>
      <c r="MGK25" s="177"/>
      <c r="MGL25" s="177"/>
      <c r="MGM25" s="177"/>
      <c r="MGN25" s="177"/>
      <c r="MGO25" s="177"/>
      <c r="MGP25" s="177"/>
      <c r="MGQ25" s="177"/>
      <c r="MGR25" s="177"/>
      <c r="MGS25" s="177"/>
      <c r="MGT25" s="177"/>
      <c r="MGU25" s="177"/>
      <c r="MGV25" s="177"/>
      <c r="MGW25" s="177"/>
      <c r="MGX25" s="177"/>
      <c r="MGY25" s="177"/>
      <c r="MGZ25" s="177"/>
      <c r="MHA25" s="177"/>
      <c r="MHB25" s="177"/>
      <c r="MHC25" s="177"/>
      <c r="MHD25" s="177"/>
      <c r="MHE25" s="177"/>
      <c r="MHF25" s="177"/>
      <c r="MHG25" s="177"/>
      <c r="MHH25" s="177"/>
      <c r="MHI25" s="177"/>
      <c r="MHJ25" s="177"/>
      <c r="MHK25" s="177"/>
      <c r="MHL25" s="177"/>
      <c r="MHM25" s="177"/>
      <c r="MHN25" s="177"/>
      <c r="MHO25" s="177"/>
      <c r="MHP25" s="177"/>
      <c r="MHQ25" s="177"/>
      <c r="MHR25" s="177"/>
      <c r="MHS25" s="177"/>
      <c r="MHT25" s="177"/>
      <c r="MHU25" s="177"/>
      <c r="MHV25" s="177"/>
      <c r="MHW25" s="177"/>
      <c r="MHX25" s="177"/>
      <c r="MHY25" s="177"/>
      <c r="MHZ25" s="177"/>
      <c r="MIA25" s="177"/>
      <c r="MIB25" s="177"/>
      <c r="MIC25" s="177"/>
      <c r="MID25" s="177"/>
      <c r="MIE25" s="177"/>
      <c r="MIF25" s="177"/>
      <c r="MIG25" s="177"/>
      <c r="MIH25" s="177"/>
      <c r="MII25" s="177"/>
      <c r="MIJ25" s="177"/>
      <c r="MIK25" s="177"/>
      <c r="MIL25" s="177"/>
      <c r="MIM25" s="177"/>
      <c r="MIN25" s="177"/>
      <c r="MIO25" s="177"/>
      <c r="MIP25" s="177"/>
      <c r="MIQ25" s="177"/>
      <c r="MIR25" s="177"/>
      <c r="MIS25" s="177"/>
      <c r="MIT25" s="177"/>
      <c r="MIU25" s="177"/>
      <c r="MIV25" s="177"/>
      <c r="MIW25" s="177"/>
      <c r="MIX25" s="177"/>
      <c r="MIY25" s="177"/>
      <c r="MIZ25" s="177"/>
      <c r="MJA25" s="177"/>
      <c r="MJB25" s="177"/>
      <c r="MJC25" s="177"/>
      <c r="MJD25" s="177"/>
      <c r="MJE25" s="177"/>
      <c r="MJF25" s="177"/>
      <c r="MJG25" s="177"/>
      <c r="MJH25" s="177"/>
      <c r="MJI25" s="177"/>
      <c r="MJJ25" s="177"/>
      <c r="MJK25" s="177"/>
      <c r="MJL25" s="177"/>
      <c r="MJM25" s="177"/>
      <c r="MJN25" s="177"/>
      <c r="MJO25" s="177"/>
      <c r="MJP25" s="177"/>
      <c r="MJQ25" s="177"/>
      <c r="MJR25" s="177"/>
      <c r="MJS25" s="177"/>
      <c r="MJT25" s="177"/>
      <c r="MJU25" s="177"/>
      <c r="MJV25" s="177"/>
      <c r="MJW25" s="177"/>
      <c r="MJX25" s="177"/>
      <c r="MJY25" s="177"/>
      <c r="MJZ25" s="177"/>
      <c r="MKA25" s="177"/>
      <c r="MKB25" s="177"/>
      <c r="MKC25" s="177"/>
      <c r="MKD25" s="177"/>
      <c r="MKE25" s="177"/>
      <c r="MKF25" s="177"/>
      <c r="MKG25" s="177"/>
      <c r="MKH25" s="177"/>
      <c r="MKI25" s="177"/>
      <c r="MKJ25" s="177"/>
      <c r="MKK25" s="177"/>
      <c r="MKL25" s="177"/>
      <c r="MKM25" s="177"/>
      <c r="MKN25" s="177"/>
      <c r="MKO25" s="177"/>
      <c r="MKP25" s="177"/>
      <c r="MKQ25" s="177"/>
      <c r="MKR25" s="177"/>
      <c r="MKS25" s="177"/>
      <c r="MKT25" s="177"/>
      <c r="MKU25" s="177"/>
      <c r="MKV25" s="177"/>
      <c r="MKW25" s="177"/>
      <c r="MKX25" s="177"/>
      <c r="MKY25" s="177"/>
      <c r="MKZ25" s="177"/>
      <c r="MLA25" s="177"/>
      <c r="MLB25" s="177"/>
      <c r="MLC25" s="177"/>
      <c r="MLD25" s="177"/>
      <c r="MLE25" s="177"/>
      <c r="MLF25" s="177"/>
      <c r="MLG25" s="177"/>
      <c r="MLH25" s="177"/>
      <c r="MLI25" s="177"/>
      <c r="MLJ25" s="177"/>
      <c r="MLK25" s="177"/>
      <c r="MLL25" s="177"/>
      <c r="MLM25" s="177"/>
      <c r="MLN25" s="177"/>
      <c r="MLO25" s="177"/>
      <c r="MLP25" s="177"/>
      <c r="MLQ25" s="177"/>
      <c r="MLR25" s="177"/>
      <c r="MLS25" s="177"/>
      <c r="MLT25" s="177"/>
      <c r="MLU25" s="177"/>
      <c r="MLV25" s="177"/>
      <c r="MLW25" s="177"/>
      <c r="MLX25" s="177"/>
      <c r="MLY25" s="177"/>
      <c r="MLZ25" s="177"/>
      <c r="MMA25" s="177"/>
      <c r="MMB25" s="177"/>
      <c r="MMC25" s="177"/>
      <c r="MMD25" s="177"/>
      <c r="MME25" s="177"/>
      <c r="MMF25" s="177"/>
      <c r="MMG25" s="177"/>
      <c r="MMH25" s="177"/>
      <c r="MMI25" s="177"/>
      <c r="MMJ25" s="177"/>
      <c r="MMK25" s="177"/>
      <c r="MML25" s="177"/>
      <c r="MMM25" s="177"/>
      <c r="MMN25" s="177"/>
      <c r="MMO25" s="177"/>
      <c r="MMP25" s="177"/>
      <c r="MMQ25" s="177"/>
      <c r="MMR25" s="177"/>
      <c r="MMS25" s="177"/>
      <c r="MMT25" s="177"/>
      <c r="MMU25" s="177"/>
      <c r="MMV25" s="177"/>
      <c r="MMW25" s="177"/>
      <c r="MMX25" s="177"/>
      <c r="MMY25" s="177"/>
      <c r="MMZ25" s="177"/>
      <c r="MNA25" s="177"/>
      <c r="MNB25" s="177"/>
      <c r="MNC25" s="177"/>
      <c r="MND25" s="177"/>
      <c r="MNE25" s="177"/>
      <c r="MNF25" s="177"/>
      <c r="MNG25" s="177"/>
      <c r="MNH25" s="177"/>
      <c r="MNI25" s="177"/>
      <c r="MNJ25" s="177"/>
      <c r="MNK25" s="177"/>
      <c r="MNL25" s="177"/>
      <c r="MNM25" s="177"/>
      <c r="MNN25" s="177"/>
      <c r="MNO25" s="177"/>
      <c r="MNP25" s="177"/>
      <c r="MNQ25" s="177"/>
      <c r="MNR25" s="177"/>
      <c r="MNS25" s="177"/>
      <c r="MNT25" s="177"/>
      <c r="MNU25" s="177"/>
      <c r="MNV25" s="177"/>
      <c r="MNW25" s="177"/>
      <c r="MNX25" s="177"/>
      <c r="MNY25" s="177"/>
      <c r="MNZ25" s="177"/>
      <c r="MOA25" s="177"/>
      <c r="MOB25" s="177"/>
      <c r="MOC25" s="177"/>
      <c r="MOD25" s="177"/>
      <c r="MOE25" s="177"/>
      <c r="MOF25" s="177"/>
      <c r="MOG25" s="177"/>
      <c r="MOH25" s="177"/>
      <c r="MOI25" s="177"/>
      <c r="MOJ25" s="177"/>
      <c r="MOK25" s="177"/>
      <c r="MOL25" s="177"/>
      <c r="MOM25" s="177"/>
      <c r="MON25" s="177"/>
      <c r="MOO25" s="177"/>
      <c r="MOP25" s="177"/>
      <c r="MOQ25" s="177"/>
      <c r="MOR25" s="177"/>
      <c r="MOS25" s="177"/>
      <c r="MOT25" s="177"/>
      <c r="MOU25" s="177"/>
      <c r="MOV25" s="177"/>
      <c r="MOW25" s="177"/>
      <c r="MOX25" s="177"/>
      <c r="MOY25" s="177"/>
      <c r="MOZ25" s="177"/>
      <c r="MPA25" s="177"/>
      <c r="MPB25" s="177"/>
      <c r="MPC25" s="177"/>
      <c r="MPD25" s="177"/>
      <c r="MPE25" s="177"/>
      <c r="MPF25" s="177"/>
      <c r="MPG25" s="177"/>
      <c r="MPH25" s="177"/>
      <c r="MPI25" s="177"/>
      <c r="MPJ25" s="177"/>
      <c r="MPK25" s="177"/>
      <c r="MPL25" s="177"/>
      <c r="MPM25" s="177"/>
      <c r="MPN25" s="177"/>
      <c r="MPO25" s="177"/>
      <c r="MPP25" s="177"/>
      <c r="MPQ25" s="177"/>
      <c r="MPR25" s="177"/>
      <c r="MPS25" s="177"/>
      <c r="MPT25" s="177"/>
      <c r="MPU25" s="177"/>
      <c r="MPV25" s="177"/>
      <c r="MPW25" s="177"/>
      <c r="MPX25" s="177"/>
      <c r="MPY25" s="177"/>
      <c r="MPZ25" s="177"/>
      <c r="MQA25" s="177"/>
      <c r="MQB25" s="177"/>
      <c r="MQC25" s="177"/>
      <c r="MQD25" s="177"/>
      <c r="MQE25" s="177"/>
      <c r="MQF25" s="177"/>
      <c r="MQG25" s="177"/>
      <c r="MQH25" s="177"/>
      <c r="MQI25" s="177"/>
      <c r="MQJ25" s="177"/>
      <c r="MQK25" s="177"/>
      <c r="MQL25" s="177"/>
      <c r="MQM25" s="177"/>
      <c r="MQN25" s="177"/>
      <c r="MQO25" s="177"/>
      <c r="MQP25" s="177"/>
      <c r="MQQ25" s="177"/>
      <c r="MQR25" s="177"/>
      <c r="MQS25" s="177"/>
      <c r="MQT25" s="177"/>
      <c r="MQU25" s="177"/>
      <c r="MQV25" s="177"/>
      <c r="MQW25" s="177"/>
      <c r="MQX25" s="177"/>
      <c r="MQY25" s="177"/>
      <c r="MQZ25" s="177"/>
      <c r="MRA25" s="177"/>
      <c r="MRB25" s="177"/>
      <c r="MRC25" s="177"/>
      <c r="MRD25" s="177"/>
      <c r="MRE25" s="177"/>
      <c r="MRF25" s="177"/>
      <c r="MRG25" s="177"/>
      <c r="MRH25" s="177"/>
      <c r="MRI25" s="177"/>
      <c r="MRJ25" s="177"/>
      <c r="MRK25" s="177"/>
      <c r="MRL25" s="177"/>
      <c r="MRM25" s="177"/>
      <c r="MRN25" s="177"/>
      <c r="MRO25" s="177"/>
      <c r="MRP25" s="177"/>
      <c r="MRQ25" s="177"/>
      <c r="MRR25" s="177"/>
      <c r="MRS25" s="177"/>
      <c r="MRT25" s="177"/>
      <c r="MRU25" s="177"/>
      <c r="MRV25" s="177"/>
      <c r="MRW25" s="177"/>
      <c r="MRX25" s="177"/>
      <c r="MRY25" s="177"/>
      <c r="MRZ25" s="177"/>
      <c r="MSA25" s="177"/>
      <c r="MSB25" s="177"/>
      <c r="MSC25" s="177"/>
      <c r="MSD25" s="177"/>
      <c r="MSE25" s="177"/>
      <c r="MSF25" s="177"/>
      <c r="MSG25" s="177"/>
      <c r="MSH25" s="177"/>
      <c r="MSI25" s="177"/>
      <c r="MSJ25" s="177"/>
      <c r="MSK25" s="177"/>
      <c r="MSL25" s="177"/>
      <c r="MSM25" s="177"/>
      <c r="MSN25" s="177"/>
      <c r="MSO25" s="177"/>
      <c r="MSP25" s="177"/>
      <c r="MSQ25" s="177"/>
      <c r="MSR25" s="177"/>
      <c r="MSS25" s="177"/>
      <c r="MST25" s="177"/>
      <c r="MSU25" s="177"/>
      <c r="MSV25" s="177"/>
      <c r="MSW25" s="177"/>
      <c r="MSX25" s="177"/>
      <c r="MSY25" s="177"/>
      <c r="MSZ25" s="177"/>
      <c r="MTA25" s="177"/>
      <c r="MTB25" s="177"/>
      <c r="MTC25" s="177"/>
      <c r="MTD25" s="177"/>
      <c r="MTE25" s="177"/>
      <c r="MTF25" s="177"/>
      <c r="MTG25" s="177"/>
      <c r="MTH25" s="177"/>
      <c r="MTI25" s="177"/>
      <c r="MTJ25" s="177"/>
      <c r="MTK25" s="177"/>
      <c r="MTL25" s="177"/>
      <c r="MTM25" s="177"/>
      <c r="MTN25" s="177"/>
      <c r="MTO25" s="177"/>
      <c r="MTP25" s="177"/>
      <c r="MTQ25" s="177"/>
      <c r="MTR25" s="177"/>
      <c r="MTS25" s="177"/>
      <c r="MTT25" s="177"/>
      <c r="MTU25" s="177"/>
      <c r="MTV25" s="177"/>
      <c r="MTW25" s="177"/>
      <c r="MTX25" s="177"/>
      <c r="MTY25" s="177"/>
      <c r="MTZ25" s="177"/>
      <c r="MUA25" s="177"/>
      <c r="MUB25" s="177"/>
      <c r="MUC25" s="177"/>
      <c r="MUD25" s="177"/>
      <c r="MUE25" s="177"/>
      <c r="MUF25" s="177"/>
      <c r="MUG25" s="177"/>
      <c r="MUH25" s="177"/>
      <c r="MUI25" s="177"/>
      <c r="MUJ25" s="177"/>
      <c r="MUK25" s="177"/>
      <c r="MUL25" s="177"/>
      <c r="MUM25" s="177"/>
      <c r="MUN25" s="177"/>
      <c r="MUO25" s="177"/>
      <c r="MUP25" s="177"/>
      <c r="MUQ25" s="177"/>
      <c r="MUR25" s="177"/>
      <c r="MUS25" s="177"/>
      <c r="MUT25" s="177"/>
      <c r="MUU25" s="177"/>
      <c r="MUV25" s="177"/>
      <c r="MUW25" s="177"/>
      <c r="MUX25" s="177"/>
      <c r="MUY25" s="177"/>
      <c r="MUZ25" s="177"/>
      <c r="MVA25" s="177"/>
      <c r="MVB25" s="177"/>
      <c r="MVC25" s="177"/>
      <c r="MVD25" s="177"/>
      <c r="MVE25" s="177"/>
      <c r="MVF25" s="177"/>
      <c r="MVG25" s="177"/>
      <c r="MVH25" s="177"/>
      <c r="MVI25" s="177"/>
      <c r="MVJ25" s="177"/>
      <c r="MVK25" s="177"/>
      <c r="MVL25" s="177"/>
      <c r="MVM25" s="177"/>
      <c r="MVN25" s="177"/>
      <c r="MVO25" s="177"/>
      <c r="MVP25" s="177"/>
      <c r="MVQ25" s="177"/>
      <c r="MVR25" s="177"/>
      <c r="MVS25" s="177"/>
      <c r="MVT25" s="177"/>
      <c r="MVU25" s="177"/>
      <c r="MVV25" s="177"/>
      <c r="MVW25" s="177"/>
      <c r="MVX25" s="177"/>
      <c r="MVY25" s="177"/>
      <c r="MVZ25" s="177"/>
      <c r="MWA25" s="177"/>
      <c r="MWB25" s="177"/>
      <c r="MWC25" s="177"/>
      <c r="MWD25" s="177"/>
      <c r="MWE25" s="177"/>
      <c r="MWF25" s="177"/>
      <c r="MWG25" s="177"/>
      <c r="MWH25" s="177"/>
      <c r="MWI25" s="177"/>
      <c r="MWJ25" s="177"/>
      <c r="MWK25" s="177"/>
      <c r="MWL25" s="177"/>
      <c r="MWM25" s="177"/>
      <c r="MWN25" s="177"/>
      <c r="MWO25" s="177"/>
      <c r="MWP25" s="177"/>
      <c r="MWQ25" s="177"/>
      <c r="MWR25" s="177"/>
      <c r="MWS25" s="177"/>
      <c r="MWT25" s="177"/>
      <c r="MWU25" s="177"/>
      <c r="MWV25" s="177"/>
      <c r="MWW25" s="177"/>
      <c r="MWX25" s="177"/>
      <c r="MWY25" s="177"/>
      <c r="MWZ25" s="177"/>
      <c r="MXA25" s="177"/>
      <c r="MXB25" s="177"/>
      <c r="MXC25" s="177"/>
      <c r="MXD25" s="177"/>
      <c r="MXE25" s="177"/>
      <c r="MXF25" s="177"/>
      <c r="MXG25" s="177"/>
      <c r="MXH25" s="177"/>
      <c r="MXI25" s="177"/>
      <c r="MXJ25" s="177"/>
      <c r="MXK25" s="177"/>
      <c r="MXL25" s="177"/>
      <c r="MXM25" s="177"/>
      <c r="MXN25" s="177"/>
      <c r="MXO25" s="177"/>
      <c r="MXP25" s="177"/>
      <c r="MXQ25" s="177"/>
      <c r="MXR25" s="177"/>
      <c r="MXS25" s="177"/>
      <c r="MXT25" s="177"/>
      <c r="MXU25" s="177"/>
      <c r="MXV25" s="177"/>
      <c r="MXW25" s="177"/>
      <c r="MXX25" s="177"/>
      <c r="MXY25" s="177"/>
      <c r="MXZ25" s="177"/>
      <c r="MYA25" s="177"/>
      <c r="MYB25" s="177"/>
      <c r="MYC25" s="177"/>
      <c r="MYD25" s="177"/>
      <c r="MYE25" s="177"/>
      <c r="MYF25" s="177"/>
      <c r="MYG25" s="177"/>
      <c r="MYH25" s="177"/>
      <c r="MYI25" s="177"/>
      <c r="MYJ25" s="177"/>
      <c r="MYK25" s="177"/>
      <c r="MYL25" s="177"/>
      <c r="MYM25" s="177"/>
      <c r="MYN25" s="177"/>
      <c r="MYO25" s="177"/>
      <c r="MYP25" s="177"/>
      <c r="MYQ25" s="177"/>
      <c r="MYR25" s="177"/>
      <c r="MYS25" s="177"/>
      <c r="MYT25" s="177"/>
      <c r="MYU25" s="177"/>
      <c r="MYV25" s="177"/>
      <c r="MYW25" s="177"/>
      <c r="MYX25" s="177"/>
      <c r="MYY25" s="177"/>
      <c r="MYZ25" s="177"/>
      <c r="MZA25" s="177"/>
      <c r="MZB25" s="177"/>
      <c r="MZC25" s="177"/>
      <c r="MZD25" s="177"/>
      <c r="MZE25" s="177"/>
      <c r="MZF25" s="177"/>
      <c r="MZG25" s="177"/>
      <c r="MZH25" s="177"/>
      <c r="MZI25" s="177"/>
      <c r="MZJ25" s="177"/>
      <c r="MZK25" s="177"/>
      <c r="MZL25" s="177"/>
      <c r="MZM25" s="177"/>
      <c r="MZN25" s="177"/>
      <c r="MZO25" s="177"/>
      <c r="MZP25" s="177"/>
      <c r="MZQ25" s="177"/>
      <c r="MZR25" s="177"/>
      <c r="MZS25" s="177"/>
      <c r="MZT25" s="177"/>
      <c r="MZU25" s="177"/>
      <c r="MZV25" s="177"/>
      <c r="MZW25" s="177"/>
      <c r="MZX25" s="177"/>
      <c r="MZY25" s="177"/>
      <c r="MZZ25" s="177"/>
      <c r="NAA25" s="177"/>
      <c r="NAB25" s="177"/>
      <c r="NAC25" s="177"/>
      <c r="NAD25" s="177"/>
      <c r="NAE25" s="177"/>
      <c r="NAF25" s="177"/>
      <c r="NAG25" s="177"/>
      <c r="NAH25" s="177"/>
      <c r="NAI25" s="177"/>
      <c r="NAJ25" s="177"/>
      <c r="NAK25" s="177"/>
      <c r="NAL25" s="177"/>
      <c r="NAM25" s="177"/>
      <c r="NAN25" s="177"/>
      <c r="NAO25" s="177"/>
      <c r="NAP25" s="177"/>
      <c r="NAQ25" s="177"/>
      <c r="NAR25" s="177"/>
      <c r="NAS25" s="177"/>
      <c r="NAT25" s="177"/>
      <c r="NAU25" s="177"/>
      <c r="NAV25" s="177"/>
      <c r="NAW25" s="177"/>
      <c r="NAX25" s="177"/>
      <c r="NAY25" s="177"/>
      <c r="NAZ25" s="177"/>
      <c r="NBA25" s="177"/>
      <c r="NBB25" s="177"/>
      <c r="NBC25" s="177"/>
      <c r="NBD25" s="177"/>
      <c r="NBE25" s="177"/>
      <c r="NBF25" s="177"/>
      <c r="NBG25" s="177"/>
      <c r="NBH25" s="177"/>
      <c r="NBI25" s="177"/>
      <c r="NBJ25" s="177"/>
      <c r="NBK25" s="177"/>
      <c r="NBL25" s="177"/>
      <c r="NBM25" s="177"/>
      <c r="NBN25" s="177"/>
      <c r="NBO25" s="177"/>
      <c r="NBP25" s="177"/>
      <c r="NBQ25" s="177"/>
      <c r="NBR25" s="177"/>
      <c r="NBS25" s="177"/>
      <c r="NBT25" s="177"/>
      <c r="NBU25" s="177"/>
      <c r="NBV25" s="177"/>
      <c r="NBW25" s="177"/>
      <c r="NBX25" s="177"/>
      <c r="NBY25" s="177"/>
      <c r="NBZ25" s="177"/>
      <c r="NCA25" s="177"/>
      <c r="NCB25" s="177"/>
      <c r="NCC25" s="177"/>
      <c r="NCD25" s="177"/>
      <c r="NCE25" s="177"/>
      <c r="NCF25" s="177"/>
      <c r="NCG25" s="177"/>
      <c r="NCH25" s="177"/>
      <c r="NCI25" s="177"/>
      <c r="NCJ25" s="177"/>
      <c r="NCK25" s="177"/>
      <c r="NCL25" s="177"/>
      <c r="NCM25" s="177"/>
      <c r="NCN25" s="177"/>
      <c r="NCO25" s="177"/>
      <c r="NCP25" s="177"/>
      <c r="NCQ25" s="177"/>
      <c r="NCR25" s="177"/>
      <c r="NCS25" s="177"/>
      <c r="NCT25" s="177"/>
      <c r="NCU25" s="177"/>
      <c r="NCV25" s="177"/>
      <c r="NCW25" s="177"/>
      <c r="NCX25" s="177"/>
      <c r="NCY25" s="177"/>
      <c r="NCZ25" s="177"/>
      <c r="NDA25" s="177"/>
      <c r="NDB25" s="177"/>
      <c r="NDC25" s="177"/>
      <c r="NDD25" s="177"/>
      <c r="NDE25" s="177"/>
      <c r="NDF25" s="177"/>
      <c r="NDG25" s="177"/>
      <c r="NDH25" s="177"/>
      <c r="NDI25" s="177"/>
      <c r="NDJ25" s="177"/>
      <c r="NDK25" s="177"/>
      <c r="NDL25" s="177"/>
      <c r="NDM25" s="177"/>
      <c r="NDN25" s="177"/>
      <c r="NDO25" s="177"/>
      <c r="NDP25" s="177"/>
      <c r="NDQ25" s="177"/>
      <c r="NDR25" s="177"/>
      <c r="NDS25" s="177"/>
      <c r="NDT25" s="177"/>
      <c r="NDU25" s="177"/>
      <c r="NDV25" s="177"/>
      <c r="NDW25" s="177"/>
      <c r="NDX25" s="177"/>
      <c r="NDY25" s="177"/>
      <c r="NDZ25" s="177"/>
      <c r="NEA25" s="177"/>
      <c r="NEB25" s="177"/>
      <c r="NEC25" s="177"/>
      <c r="NED25" s="177"/>
      <c r="NEE25" s="177"/>
      <c r="NEF25" s="177"/>
      <c r="NEG25" s="177"/>
      <c r="NEH25" s="177"/>
      <c r="NEI25" s="177"/>
      <c r="NEJ25" s="177"/>
      <c r="NEK25" s="177"/>
      <c r="NEL25" s="177"/>
      <c r="NEM25" s="177"/>
      <c r="NEN25" s="177"/>
      <c r="NEO25" s="177"/>
      <c r="NEP25" s="177"/>
      <c r="NEQ25" s="177"/>
      <c r="NER25" s="177"/>
      <c r="NES25" s="177"/>
      <c r="NET25" s="177"/>
      <c r="NEU25" s="177"/>
      <c r="NEV25" s="177"/>
      <c r="NEW25" s="177"/>
      <c r="NEX25" s="177"/>
      <c r="NEY25" s="177"/>
      <c r="NEZ25" s="177"/>
      <c r="NFA25" s="177"/>
      <c r="NFB25" s="177"/>
      <c r="NFC25" s="177"/>
      <c r="NFD25" s="177"/>
      <c r="NFE25" s="177"/>
      <c r="NFF25" s="177"/>
      <c r="NFG25" s="177"/>
      <c r="NFH25" s="177"/>
      <c r="NFI25" s="177"/>
      <c r="NFJ25" s="177"/>
      <c r="NFK25" s="177"/>
      <c r="NFL25" s="177"/>
      <c r="NFM25" s="177"/>
      <c r="NFN25" s="177"/>
      <c r="NFO25" s="177"/>
      <c r="NFP25" s="177"/>
      <c r="NFQ25" s="177"/>
      <c r="NFR25" s="177"/>
      <c r="NFS25" s="177"/>
      <c r="NFT25" s="177"/>
      <c r="NFU25" s="177"/>
      <c r="NFV25" s="177"/>
      <c r="NFW25" s="177"/>
      <c r="NFX25" s="177"/>
      <c r="NFY25" s="177"/>
      <c r="NFZ25" s="177"/>
      <c r="NGA25" s="177"/>
      <c r="NGB25" s="177"/>
      <c r="NGC25" s="177"/>
      <c r="NGD25" s="177"/>
      <c r="NGE25" s="177"/>
      <c r="NGF25" s="177"/>
      <c r="NGG25" s="177"/>
      <c r="NGH25" s="177"/>
      <c r="NGI25" s="177"/>
      <c r="NGJ25" s="177"/>
      <c r="NGK25" s="177"/>
      <c r="NGL25" s="177"/>
      <c r="NGM25" s="177"/>
      <c r="NGN25" s="177"/>
      <c r="NGO25" s="177"/>
      <c r="NGP25" s="177"/>
      <c r="NGQ25" s="177"/>
      <c r="NGR25" s="177"/>
      <c r="NGS25" s="177"/>
      <c r="NGT25" s="177"/>
      <c r="NGU25" s="177"/>
      <c r="NGV25" s="177"/>
      <c r="NGW25" s="177"/>
      <c r="NGX25" s="177"/>
      <c r="NGY25" s="177"/>
      <c r="NGZ25" s="177"/>
      <c r="NHA25" s="177"/>
      <c r="NHB25" s="177"/>
      <c r="NHC25" s="177"/>
      <c r="NHD25" s="177"/>
      <c r="NHE25" s="177"/>
      <c r="NHF25" s="177"/>
      <c r="NHG25" s="177"/>
      <c r="NHH25" s="177"/>
      <c r="NHI25" s="177"/>
      <c r="NHJ25" s="177"/>
      <c r="NHK25" s="177"/>
      <c r="NHL25" s="177"/>
      <c r="NHM25" s="177"/>
      <c r="NHN25" s="177"/>
      <c r="NHO25" s="177"/>
      <c r="NHP25" s="177"/>
      <c r="NHQ25" s="177"/>
      <c r="NHR25" s="177"/>
      <c r="NHS25" s="177"/>
      <c r="NHT25" s="177"/>
      <c r="NHU25" s="177"/>
      <c r="NHV25" s="177"/>
      <c r="NHW25" s="177"/>
      <c r="NHX25" s="177"/>
      <c r="NHY25" s="177"/>
      <c r="NHZ25" s="177"/>
      <c r="NIA25" s="177"/>
      <c r="NIB25" s="177"/>
      <c r="NIC25" s="177"/>
      <c r="NID25" s="177"/>
      <c r="NIE25" s="177"/>
      <c r="NIF25" s="177"/>
      <c r="NIG25" s="177"/>
      <c r="NIH25" s="177"/>
      <c r="NII25" s="177"/>
      <c r="NIJ25" s="177"/>
      <c r="NIK25" s="177"/>
      <c r="NIL25" s="177"/>
      <c r="NIM25" s="177"/>
      <c r="NIN25" s="177"/>
      <c r="NIO25" s="177"/>
      <c r="NIP25" s="177"/>
      <c r="NIQ25" s="177"/>
      <c r="NIR25" s="177"/>
      <c r="NIS25" s="177"/>
      <c r="NIT25" s="177"/>
      <c r="NIU25" s="177"/>
      <c r="NIV25" s="177"/>
      <c r="NIW25" s="177"/>
      <c r="NIX25" s="177"/>
      <c r="NIY25" s="177"/>
      <c r="NIZ25" s="177"/>
      <c r="NJA25" s="177"/>
      <c r="NJB25" s="177"/>
      <c r="NJC25" s="177"/>
      <c r="NJD25" s="177"/>
      <c r="NJE25" s="177"/>
      <c r="NJF25" s="177"/>
      <c r="NJG25" s="177"/>
      <c r="NJH25" s="177"/>
      <c r="NJI25" s="177"/>
      <c r="NJJ25" s="177"/>
      <c r="NJK25" s="177"/>
      <c r="NJL25" s="177"/>
      <c r="NJM25" s="177"/>
      <c r="NJN25" s="177"/>
      <c r="NJO25" s="177"/>
      <c r="NJP25" s="177"/>
      <c r="NJQ25" s="177"/>
      <c r="NJR25" s="177"/>
      <c r="NJS25" s="177"/>
      <c r="NJT25" s="177"/>
      <c r="NJU25" s="177"/>
      <c r="NJV25" s="177"/>
      <c r="NJW25" s="177"/>
      <c r="NJX25" s="177"/>
      <c r="NJY25" s="177"/>
      <c r="NJZ25" s="177"/>
      <c r="NKA25" s="177"/>
      <c r="NKB25" s="177"/>
      <c r="NKC25" s="177"/>
      <c r="NKD25" s="177"/>
      <c r="NKE25" s="177"/>
      <c r="NKF25" s="177"/>
      <c r="NKG25" s="177"/>
      <c r="NKH25" s="177"/>
      <c r="NKI25" s="177"/>
      <c r="NKJ25" s="177"/>
      <c r="NKK25" s="177"/>
      <c r="NKL25" s="177"/>
      <c r="NKM25" s="177"/>
      <c r="NKN25" s="177"/>
      <c r="NKO25" s="177"/>
      <c r="NKP25" s="177"/>
      <c r="NKQ25" s="177"/>
      <c r="NKR25" s="177"/>
      <c r="NKS25" s="177"/>
      <c r="NKT25" s="177"/>
      <c r="NKU25" s="177"/>
      <c r="NKV25" s="177"/>
      <c r="NKW25" s="177"/>
      <c r="NKX25" s="177"/>
      <c r="NKY25" s="177"/>
      <c r="NKZ25" s="177"/>
      <c r="NLA25" s="177"/>
      <c r="NLB25" s="177"/>
      <c r="NLC25" s="177"/>
      <c r="NLD25" s="177"/>
      <c r="NLE25" s="177"/>
      <c r="NLF25" s="177"/>
      <c r="NLG25" s="177"/>
      <c r="NLH25" s="177"/>
      <c r="NLI25" s="177"/>
      <c r="NLJ25" s="177"/>
      <c r="NLK25" s="177"/>
      <c r="NLL25" s="177"/>
      <c r="NLM25" s="177"/>
      <c r="NLN25" s="177"/>
      <c r="NLO25" s="177"/>
      <c r="NLP25" s="177"/>
      <c r="NLQ25" s="177"/>
      <c r="NLR25" s="177"/>
      <c r="NLS25" s="177"/>
      <c r="NLT25" s="177"/>
      <c r="NLU25" s="177"/>
      <c r="NLV25" s="177"/>
      <c r="NLW25" s="177"/>
      <c r="NLX25" s="177"/>
      <c r="NLY25" s="177"/>
      <c r="NLZ25" s="177"/>
      <c r="NMA25" s="177"/>
      <c r="NMB25" s="177"/>
      <c r="NMC25" s="177"/>
      <c r="NMD25" s="177"/>
      <c r="NME25" s="177"/>
      <c r="NMF25" s="177"/>
      <c r="NMG25" s="177"/>
      <c r="NMH25" s="177"/>
      <c r="NMI25" s="177"/>
      <c r="NMJ25" s="177"/>
      <c r="NMK25" s="177"/>
      <c r="NML25" s="177"/>
      <c r="NMM25" s="177"/>
      <c r="NMN25" s="177"/>
      <c r="NMO25" s="177"/>
      <c r="NMP25" s="177"/>
      <c r="NMQ25" s="177"/>
      <c r="NMR25" s="177"/>
      <c r="NMS25" s="177"/>
      <c r="NMT25" s="177"/>
      <c r="NMU25" s="177"/>
      <c r="NMV25" s="177"/>
      <c r="NMW25" s="177"/>
      <c r="NMX25" s="177"/>
      <c r="NMY25" s="177"/>
      <c r="NMZ25" s="177"/>
      <c r="NNA25" s="177"/>
      <c r="NNB25" s="177"/>
      <c r="NNC25" s="177"/>
      <c r="NND25" s="177"/>
      <c r="NNE25" s="177"/>
      <c r="NNF25" s="177"/>
      <c r="NNG25" s="177"/>
      <c r="NNH25" s="177"/>
      <c r="NNI25" s="177"/>
      <c r="NNJ25" s="177"/>
      <c r="NNK25" s="177"/>
      <c r="NNL25" s="177"/>
      <c r="NNM25" s="177"/>
      <c r="NNN25" s="177"/>
      <c r="NNO25" s="177"/>
      <c r="NNP25" s="177"/>
      <c r="NNQ25" s="177"/>
      <c r="NNR25" s="177"/>
      <c r="NNS25" s="177"/>
      <c r="NNT25" s="177"/>
      <c r="NNU25" s="177"/>
      <c r="NNV25" s="177"/>
      <c r="NNW25" s="177"/>
      <c r="NNX25" s="177"/>
      <c r="NNY25" s="177"/>
      <c r="NNZ25" s="177"/>
      <c r="NOA25" s="177"/>
      <c r="NOB25" s="177"/>
      <c r="NOC25" s="177"/>
      <c r="NOD25" s="177"/>
      <c r="NOE25" s="177"/>
      <c r="NOF25" s="177"/>
      <c r="NOG25" s="177"/>
      <c r="NOH25" s="177"/>
      <c r="NOI25" s="177"/>
      <c r="NOJ25" s="177"/>
      <c r="NOK25" s="177"/>
      <c r="NOL25" s="177"/>
      <c r="NOM25" s="177"/>
      <c r="NON25" s="177"/>
      <c r="NOO25" s="177"/>
      <c r="NOP25" s="177"/>
      <c r="NOQ25" s="177"/>
      <c r="NOR25" s="177"/>
      <c r="NOS25" s="177"/>
      <c r="NOT25" s="177"/>
      <c r="NOU25" s="177"/>
      <c r="NOV25" s="177"/>
      <c r="NOW25" s="177"/>
      <c r="NOX25" s="177"/>
      <c r="NOY25" s="177"/>
      <c r="NOZ25" s="177"/>
      <c r="NPA25" s="177"/>
      <c r="NPB25" s="177"/>
      <c r="NPC25" s="177"/>
      <c r="NPD25" s="177"/>
      <c r="NPE25" s="177"/>
      <c r="NPF25" s="177"/>
      <c r="NPG25" s="177"/>
      <c r="NPH25" s="177"/>
      <c r="NPI25" s="177"/>
      <c r="NPJ25" s="177"/>
      <c r="NPK25" s="177"/>
      <c r="NPL25" s="177"/>
      <c r="NPM25" s="177"/>
      <c r="NPN25" s="177"/>
      <c r="NPO25" s="177"/>
      <c r="NPP25" s="177"/>
      <c r="NPQ25" s="177"/>
      <c r="NPR25" s="177"/>
      <c r="NPS25" s="177"/>
      <c r="NPT25" s="177"/>
      <c r="NPU25" s="177"/>
      <c r="NPV25" s="177"/>
      <c r="NPW25" s="177"/>
      <c r="NPX25" s="177"/>
      <c r="NPY25" s="177"/>
      <c r="NPZ25" s="177"/>
      <c r="NQA25" s="177"/>
      <c r="NQB25" s="177"/>
      <c r="NQC25" s="177"/>
      <c r="NQD25" s="177"/>
      <c r="NQE25" s="177"/>
      <c r="NQF25" s="177"/>
      <c r="NQG25" s="177"/>
      <c r="NQH25" s="177"/>
      <c r="NQI25" s="177"/>
      <c r="NQJ25" s="177"/>
      <c r="NQK25" s="177"/>
      <c r="NQL25" s="177"/>
      <c r="NQM25" s="177"/>
      <c r="NQN25" s="177"/>
      <c r="NQO25" s="177"/>
      <c r="NQP25" s="177"/>
      <c r="NQQ25" s="177"/>
      <c r="NQR25" s="177"/>
      <c r="NQS25" s="177"/>
      <c r="NQT25" s="177"/>
      <c r="NQU25" s="177"/>
      <c r="NQV25" s="177"/>
      <c r="NQW25" s="177"/>
      <c r="NQX25" s="177"/>
      <c r="NQY25" s="177"/>
      <c r="NQZ25" s="177"/>
      <c r="NRA25" s="177"/>
      <c r="NRB25" s="177"/>
      <c r="NRC25" s="177"/>
      <c r="NRD25" s="177"/>
      <c r="NRE25" s="177"/>
      <c r="NRF25" s="177"/>
      <c r="NRG25" s="177"/>
      <c r="NRH25" s="177"/>
      <c r="NRI25" s="177"/>
      <c r="NRJ25" s="177"/>
      <c r="NRK25" s="177"/>
      <c r="NRL25" s="177"/>
      <c r="NRM25" s="177"/>
      <c r="NRN25" s="177"/>
      <c r="NRO25" s="177"/>
      <c r="NRP25" s="177"/>
      <c r="NRQ25" s="177"/>
      <c r="NRR25" s="177"/>
      <c r="NRS25" s="177"/>
      <c r="NRT25" s="177"/>
      <c r="NRU25" s="177"/>
      <c r="NRV25" s="177"/>
      <c r="NRW25" s="177"/>
      <c r="NRX25" s="177"/>
      <c r="NRY25" s="177"/>
      <c r="NRZ25" s="177"/>
      <c r="NSA25" s="177"/>
      <c r="NSB25" s="177"/>
      <c r="NSC25" s="177"/>
      <c r="NSD25" s="177"/>
      <c r="NSE25" s="177"/>
      <c r="NSF25" s="177"/>
      <c r="NSG25" s="177"/>
      <c r="NSH25" s="177"/>
      <c r="NSI25" s="177"/>
      <c r="NSJ25" s="177"/>
      <c r="NSK25" s="177"/>
      <c r="NSL25" s="177"/>
      <c r="NSM25" s="177"/>
      <c r="NSN25" s="177"/>
      <c r="NSO25" s="177"/>
      <c r="NSP25" s="177"/>
      <c r="NSQ25" s="177"/>
      <c r="NSR25" s="177"/>
      <c r="NSS25" s="177"/>
      <c r="NST25" s="177"/>
      <c r="NSU25" s="177"/>
      <c r="NSV25" s="177"/>
      <c r="NSW25" s="177"/>
      <c r="NSX25" s="177"/>
      <c r="NSY25" s="177"/>
      <c r="NSZ25" s="177"/>
      <c r="NTA25" s="177"/>
      <c r="NTB25" s="177"/>
      <c r="NTC25" s="177"/>
      <c r="NTD25" s="177"/>
      <c r="NTE25" s="177"/>
      <c r="NTF25" s="177"/>
      <c r="NTG25" s="177"/>
      <c r="NTH25" s="177"/>
      <c r="NTI25" s="177"/>
      <c r="NTJ25" s="177"/>
      <c r="NTK25" s="177"/>
      <c r="NTL25" s="177"/>
      <c r="NTM25" s="177"/>
      <c r="NTN25" s="177"/>
      <c r="NTO25" s="177"/>
      <c r="NTP25" s="177"/>
      <c r="NTQ25" s="177"/>
      <c r="NTR25" s="177"/>
      <c r="NTS25" s="177"/>
      <c r="NTT25" s="177"/>
      <c r="NTU25" s="177"/>
      <c r="NTV25" s="177"/>
      <c r="NTW25" s="177"/>
      <c r="NTX25" s="177"/>
      <c r="NTY25" s="177"/>
      <c r="NTZ25" s="177"/>
      <c r="NUA25" s="177"/>
      <c r="NUB25" s="177"/>
      <c r="NUC25" s="177"/>
      <c r="NUD25" s="177"/>
      <c r="NUE25" s="177"/>
      <c r="NUF25" s="177"/>
      <c r="NUG25" s="177"/>
      <c r="NUH25" s="177"/>
      <c r="NUI25" s="177"/>
      <c r="NUJ25" s="177"/>
      <c r="NUK25" s="177"/>
      <c r="NUL25" s="177"/>
      <c r="NUM25" s="177"/>
      <c r="NUN25" s="177"/>
      <c r="NUO25" s="177"/>
      <c r="NUP25" s="177"/>
      <c r="NUQ25" s="177"/>
      <c r="NUR25" s="177"/>
      <c r="NUS25" s="177"/>
      <c r="NUT25" s="177"/>
      <c r="NUU25" s="177"/>
      <c r="NUV25" s="177"/>
      <c r="NUW25" s="177"/>
      <c r="NUX25" s="177"/>
      <c r="NUY25" s="177"/>
      <c r="NUZ25" s="177"/>
      <c r="NVA25" s="177"/>
      <c r="NVB25" s="177"/>
      <c r="NVC25" s="177"/>
      <c r="NVD25" s="177"/>
      <c r="NVE25" s="177"/>
      <c r="NVF25" s="177"/>
      <c r="NVG25" s="177"/>
      <c r="NVH25" s="177"/>
      <c r="NVI25" s="177"/>
      <c r="NVJ25" s="177"/>
      <c r="NVK25" s="177"/>
      <c r="NVL25" s="177"/>
      <c r="NVM25" s="177"/>
      <c r="NVN25" s="177"/>
      <c r="NVO25" s="177"/>
      <c r="NVP25" s="177"/>
      <c r="NVQ25" s="177"/>
      <c r="NVR25" s="177"/>
      <c r="NVS25" s="177"/>
      <c r="NVT25" s="177"/>
      <c r="NVU25" s="177"/>
      <c r="NVV25" s="177"/>
      <c r="NVW25" s="177"/>
      <c r="NVX25" s="177"/>
      <c r="NVY25" s="177"/>
      <c r="NVZ25" s="177"/>
      <c r="NWA25" s="177"/>
      <c r="NWB25" s="177"/>
      <c r="NWC25" s="177"/>
      <c r="NWD25" s="177"/>
      <c r="NWE25" s="177"/>
      <c r="NWF25" s="177"/>
      <c r="NWG25" s="177"/>
      <c r="NWH25" s="177"/>
      <c r="NWI25" s="177"/>
      <c r="NWJ25" s="177"/>
      <c r="NWK25" s="177"/>
      <c r="NWL25" s="177"/>
      <c r="NWM25" s="177"/>
      <c r="NWN25" s="177"/>
      <c r="NWO25" s="177"/>
      <c r="NWP25" s="177"/>
      <c r="NWQ25" s="177"/>
      <c r="NWR25" s="177"/>
      <c r="NWS25" s="177"/>
      <c r="NWT25" s="177"/>
      <c r="NWU25" s="177"/>
      <c r="NWV25" s="177"/>
      <c r="NWW25" s="177"/>
      <c r="NWX25" s="177"/>
      <c r="NWY25" s="177"/>
      <c r="NWZ25" s="177"/>
      <c r="NXA25" s="177"/>
      <c r="NXB25" s="177"/>
      <c r="NXC25" s="177"/>
      <c r="NXD25" s="177"/>
      <c r="NXE25" s="177"/>
      <c r="NXF25" s="177"/>
      <c r="NXG25" s="177"/>
      <c r="NXH25" s="177"/>
      <c r="NXI25" s="177"/>
      <c r="NXJ25" s="177"/>
      <c r="NXK25" s="177"/>
      <c r="NXL25" s="177"/>
      <c r="NXM25" s="177"/>
      <c r="NXN25" s="177"/>
      <c r="NXO25" s="177"/>
      <c r="NXP25" s="177"/>
      <c r="NXQ25" s="177"/>
      <c r="NXR25" s="177"/>
      <c r="NXS25" s="177"/>
      <c r="NXT25" s="177"/>
      <c r="NXU25" s="177"/>
      <c r="NXV25" s="177"/>
      <c r="NXW25" s="177"/>
      <c r="NXX25" s="177"/>
      <c r="NXY25" s="177"/>
      <c r="NXZ25" s="177"/>
      <c r="NYA25" s="177"/>
      <c r="NYB25" s="177"/>
      <c r="NYC25" s="177"/>
      <c r="NYD25" s="177"/>
      <c r="NYE25" s="177"/>
      <c r="NYF25" s="177"/>
      <c r="NYG25" s="177"/>
      <c r="NYH25" s="177"/>
      <c r="NYI25" s="177"/>
      <c r="NYJ25" s="177"/>
      <c r="NYK25" s="177"/>
      <c r="NYL25" s="177"/>
      <c r="NYM25" s="177"/>
      <c r="NYN25" s="177"/>
      <c r="NYO25" s="177"/>
      <c r="NYP25" s="177"/>
      <c r="NYQ25" s="177"/>
      <c r="NYR25" s="177"/>
      <c r="NYS25" s="177"/>
      <c r="NYT25" s="177"/>
      <c r="NYU25" s="177"/>
      <c r="NYV25" s="177"/>
      <c r="NYW25" s="177"/>
      <c r="NYX25" s="177"/>
      <c r="NYY25" s="177"/>
      <c r="NYZ25" s="177"/>
      <c r="NZA25" s="177"/>
      <c r="NZB25" s="177"/>
      <c r="NZC25" s="177"/>
      <c r="NZD25" s="177"/>
      <c r="NZE25" s="177"/>
      <c r="NZF25" s="177"/>
      <c r="NZG25" s="177"/>
      <c r="NZH25" s="177"/>
      <c r="NZI25" s="177"/>
      <c r="NZJ25" s="177"/>
      <c r="NZK25" s="177"/>
      <c r="NZL25" s="177"/>
      <c r="NZM25" s="177"/>
      <c r="NZN25" s="177"/>
      <c r="NZO25" s="177"/>
      <c r="NZP25" s="177"/>
      <c r="NZQ25" s="177"/>
      <c r="NZR25" s="177"/>
      <c r="NZS25" s="177"/>
      <c r="NZT25" s="177"/>
      <c r="NZU25" s="177"/>
      <c r="NZV25" s="177"/>
      <c r="NZW25" s="177"/>
      <c r="NZX25" s="177"/>
      <c r="NZY25" s="177"/>
      <c r="NZZ25" s="177"/>
      <c r="OAA25" s="177"/>
      <c r="OAB25" s="177"/>
      <c r="OAC25" s="177"/>
      <c r="OAD25" s="177"/>
      <c r="OAE25" s="177"/>
      <c r="OAF25" s="177"/>
      <c r="OAG25" s="177"/>
      <c r="OAH25" s="177"/>
      <c r="OAI25" s="177"/>
      <c r="OAJ25" s="177"/>
      <c r="OAK25" s="177"/>
      <c r="OAL25" s="177"/>
      <c r="OAM25" s="177"/>
      <c r="OAN25" s="177"/>
      <c r="OAO25" s="177"/>
      <c r="OAP25" s="177"/>
      <c r="OAQ25" s="177"/>
      <c r="OAR25" s="177"/>
      <c r="OAS25" s="177"/>
      <c r="OAT25" s="177"/>
      <c r="OAU25" s="177"/>
      <c r="OAV25" s="177"/>
      <c r="OAW25" s="177"/>
      <c r="OAX25" s="177"/>
      <c r="OAY25" s="177"/>
      <c r="OAZ25" s="177"/>
      <c r="OBA25" s="177"/>
      <c r="OBB25" s="177"/>
      <c r="OBC25" s="177"/>
      <c r="OBD25" s="177"/>
      <c r="OBE25" s="177"/>
      <c r="OBF25" s="177"/>
      <c r="OBG25" s="177"/>
      <c r="OBH25" s="177"/>
      <c r="OBI25" s="177"/>
      <c r="OBJ25" s="177"/>
      <c r="OBK25" s="177"/>
      <c r="OBL25" s="177"/>
      <c r="OBM25" s="177"/>
      <c r="OBN25" s="177"/>
      <c r="OBO25" s="177"/>
      <c r="OBP25" s="177"/>
      <c r="OBQ25" s="177"/>
      <c r="OBR25" s="177"/>
      <c r="OBS25" s="177"/>
      <c r="OBT25" s="177"/>
      <c r="OBU25" s="177"/>
      <c r="OBV25" s="177"/>
      <c r="OBW25" s="177"/>
      <c r="OBX25" s="177"/>
      <c r="OBY25" s="177"/>
      <c r="OBZ25" s="177"/>
      <c r="OCA25" s="177"/>
      <c r="OCB25" s="177"/>
      <c r="OCC25" s="177"/>
      <c r="OCD25" s="177"/>
      <c r="OCE25" s="177"/>
      <c r="OCF25" s="177"/>
      <c r="OCG25" s="177"/>
      <c r="OCH25" s="177"/>
      <c r="OCI25" s="177"/>
      <c r="OCJ25" s="177"/>
      <c r="OCK25" s="177"/>
      <c r="OCL25" s="177"/>
      <c r="OCM25" s="177"/>
      <c r="OCN25" s="177"/>
      <c r="OCO25" s="177"/>
      <c r="OCP25" s="177"/>
      <c r="OCQ25" s="177"/>
      <c r="OCR25" s="177"/>
      <c r="OCS25" s="177"/>
      <c r="OCT25" s="177"/>
      <c r="OCU25" s="177"/>
      <c r="OCV25" s="177"/>
      <c r="OCW25" s="177"/>
      <c r="OCX25" s="177"/>
      <c r="OCY25" s="177"/>
      <c r="OCZ25" s="177"/>
      <c r="ODA25" s="177"/>
      <c r="ODB25" s="177"/>
      <c r="ODC25" s="177"/>
      <c r="ODD25" s="177"/>
      <c r="ODE25" s="177"/>
      <c r="ODF25" s="177"/>
      <c r="ODG25" s="177"/>
      <c r="ODH25" s="177"/>
      <c r="ODI25" s="177"/>
      <c r="ODJ25" s="177"/>
      <c r="ODK25" s="177"/>
      <c r="ODL25" s="177"/>
      <c r="ODM25" s="177"/>
      <c r="ODN25" s="177"/>
      <c r="ODO25" s="177"/>
      <c r="ODP25" s="177"/>
      <c r="ODQ25" s="177"/>
      <c r="ODR25" s="177"/>
      <c r="ODS25" s="177"/>
      <c r="ODT25" s="177"/>
      <c r="ODU25" s="177"/>
      <c r="ODV25" s="177"/>
      <c r="ODW25" s="177"/>
      <c r="ODX25" s="177"/>
      <c r="ODY25" s="177"/>
      <c r="ODZ25" s="177"/>
      <c r="OEA25" s="177"/>
      <c r="OEB25" s="177"/>
      <c r="OEC25" s="177"/>
      <c r="OED25" s="177"/>
      <c r="OEE25" s="177"/>
      <c r="OEF25" s="177"/>
      <c r="OEG25" s="177"/>
      <c r="OEH25" s="177"/>
      <c r="OEI25" s="177"/>
      <c r="OEJ25" s="177"/>
      <c r="OEK25" s="177"/>
      <c r="OEL25" s="177"/>
      <c r="OEM25" s="177"/>
      <c r="OEN25" s="177"/>
      <c r="OEO25" s="177"/>
      <c r="OEP25" s="177"/>
      <c r="OEQ25" s="177"/>
      <c r="OER25" s="177"/>
      <c r="OES25" s="177"/>
      <c r="OET25" s="177"/>
      <c r="OEU25" s="177"/>
      <c r="OEV25" s="177"/>
      <c r="OEW25" s="177"/>
      <c r="OEX25" s="177"/>
      <c r="OEY25" s="177"/>
      <c r="OEZ25" s="177"/>
      <c r="OFA25" s="177"/>
      <c r="OFB25" s="177"/>
      <c r="OFC25" s="177"/>
      <c r="OFD25" s="177"/>
      <c r="OFE25" s="177"/>
      <c r="OFF25" s="177"/>
      <c r="OFG25" s="177"/>
      <c r="OFH25" s="177"/>
      <c r="OFI25" s="177"/>
      <c r="OFJ25" s="177"/>
      <c r="OFK25" s="177"/>
      <c r="OFL25" s="177"/>
      <c r="OFM25" s="177"/>
      <c r="OFN25" s="177"/>
      <c r="OFO25" s="177"/>
      <c r="OFP25" s="177"/>
      <c r="OFQ25" s="177"/>
      <c r="OFR25" s="177"/>
      <c r="OFS25" s="177"/>
      <c r="OFT25" s="177"/>
      <c r="OFU25" s="177"/>
      <c r="OFV25" s="177"/>
      <c r="OFW25" s="177"/>
      <c r="OFX25" s="177"/>
      <c r="OFY25" s="177"/>
      <c r="OFZ25" s="177"/>
      <c r="OGA25" s="177"/>
      <c r="OGB25" s="177"/>
      <c r="OGC25" s="177"/>
      <c r="OGD25" s="177"/>
      <c r="OGE25" s="177"/>
      <c r="OGF25" s="177"/>
      <c r="OGG25" s="177"/>
      <c r="OGH25" s="177"/>
      <c r="OGI25" s="177"/>
      <c r="OGJ25" s="177"/>
      <c r="OGK25" s="177"/>
      <c r="OGL25" s="177"/>
      <c r="OGM25" s="177"/>
      <c r="OGN25" s="177"/>
      <c r="OGO25" s="177"/>
      <c r="OGP25" s="177"/>
      <c r="OGQ25" s="177"/>
      <c r="OGR25" s="177"/>
      <c r="OGS25" s="177"/>
      <c r="OGT25" s="177"/>
      <c r="OGU25" s="177"/>
      <c r="OGV25" s="177"/>
      <c r="OGW25" s="177"/>
      <c r="OGX25" s="177"/>
      <c r="OGY25" s="177"/>
      <c r="OGZ25" s="177"/>
      <c r="OHA25" s="177"/>
      <c r="OHB25" s="177"/>
      <c r="OHC25" s="177"/>
      <c r="OHD25" s="177"/>
      <c r="OHE25" s="177"/>
      <c r="OHF25" s="177"/>
      <c r="OHG25" s="177"/>
      <c r="OHH25" s="177"/>
      <c r="OHI25" s="177"/>
      <c r="OHJ25" s="177"/>
      <c r="OHK25" s="177"/>
      <c r="OHL25" s="177"/>
      <c r="OHM25" s="177"/>
      <c r="OHN25" s="177"/>
      <c r="OHO25" s="177"/>
      <c r="OHP25" s="177"/>
      <c r="OHQ25" s="177"/>
      <c r="OHR25" s="177"/>
      <c r="OHS25" s="177"/>
      <c r="OHT25" s="177"/>
      <c r="OHU25" s="177"/>
      <c r="OHV25" s="177"/>
      <c r="OHW25" s="177"/>
      <c r="OHX25" s="177"/>
      <c r="OHY25" s="177"/>
      <c r="OHZ25" s="177"/>
      <c r="OIA25" s="177"/>
      <c r="OIB25" s="177"/>
      <c r="OIC25" s="177"/>
      <c r="OID25" s="177"/>
      <c r="OIE25" s="177"/>
      <c r="OIF25" s="177"/>
      <c r="OIG25" s="177"/>
      <c r="OIH25" s="177"/>
      <c r="OII25" s="177"/>
      <c r="OIJ25" s="177"/>
      <c r="OIK25" s="177"/>
      <c r="OIL25" s="177"/>
      <c r="OIM25" s="177"/>
      <c r="OIN25" s="177"/>
      <c r="OIO25" s="177"/>
      <c r="OIP25" s="177"/>
      <c r="OIQ25" s="177"/>
      <c r="OIR25" s="177"/>
      <c r="OIS25" s="177"/>
      <c r="OIT25" s="177"/>
      <c r="OIU25" s="177"/>
      <c r="OIV25" s="177"/>
      <c r="OIW25" s="177"/>
      <c r="OIX25" s="177"/>
      <c r="OIY25" s="177"/>
      <c r="OIZ25" s="177"/>
      <c r="OJA25" s="177"/>
      <c r="OJB25" s="177"/>
      <c r="OJC25" s="177"/>
      <c r="OJD25" s="177"/>
      <c r="OJE25" s="177"/>
      <c r="OJF25" s="177"/>
      <c r="OJG25" s="177"/>
      <c r="OJH25" s="177"/>
      <c r="OJI25" s="177"/>
      <c r="OJJ25" s="177"/>
      <c r="OJK25" s="177"/>
      <c r="OJL25" s="177"/>
      <c r="OJM25" s="177"/>
      <c r="OJN25" s="177"/>
      <c r="OJO25" s="177"/>
      <c r="OJP25" s="177"/>
      <c r="OJQ25" s="177"/>
      <c r="OJR25" s="177"/>
      <c r="OJS25" s="177"/>
      <c r="OJT25" s="177"/>
      <c r="OJU25" s="177"/>
      <c r="OJV25" s="177"/>
      <c r="OJW25" s="177"/>
      <c r="OJX25" s="177"/>
      <c r="OJY25" s="177"/>
      <c r="OJZ25" s="177"/>
      <c r="OKA25" s="177"/>
      <c r="OKB25" s="177"/>
      <c r="OKC25" s="177"/>
      <c r="OKD25" s="177"/>
      <c r="OKE25" s="177"/>
      <c r="OKF25" s="177"/>
      <c r="OKG25" s="177"/>
      <c r="OKH25" s="177"/>
      <c r="OKI25" s="177"/>
      <c r="OKJ25" s="177"/>
      <c r="OKK25" s="177"/>
      <c r="OKL25" s="177"/>
      <c r="OKM25" s="177"/>
      <c r="OKN25" s="177"/>
      <c r="OKO25" s="177"/>
      <c r="OKP25" s="177"/>
      <c r="OKQ25" s="177"/>
      <c r="OKR25" s="177"/>
      <c r="OKS25" s="177"/>
      <c r="OKT25" s="177"/>
      <c r="OKU25" s="177"/>
      <c r="OKV25" s="177"/>
      <c r="OKW25" s="177"/>
      <c r="OKX25" s="177"/>
      <c r="OKY25" s="177"/>
      <c r="OKZ25" s="177"/>
      <c r="OLA25" s="177"/>
      <c r="OLB25" s="177"/>
      <c r="OLC25" s="177"/>
      <c r="OLD25" s="177"/>
      <c r="OLE25" s="177"/>
      <c r="OLF25" s="177"/>
      <c r="OLG25" s="177"/>
      <c r="OLH25" s="177"/>
      <c r="OLI25" s="177"/>
      <c r="OLJ25" s="177"/>
      <c r="OLK25" s="177"/>
      <c r="OLL25" s="177"/>
      <c r="OLM25" s="177"/>
      <c r="OLN25" s="177"/>
      <c r="OLO25" s="177"/>
      <c r="OLP25" s="177"/>
      <c r="OLQ25" s="177"/>
      <c r="OLR25" s="177"/>
      <c r="OLS25" s="177"/>
      <c r="OLT25" s="177"/>
      <c r="OLU25" s="177"/>
      <c r="OLV25" s="177"/>
      <c r="OLW25" s="177"/>
      <c r="OLX25" s="177"/>
      <c r="OLY25" s="177"/>
      <c r="OLZ25" s="177"/>
      <c r="OMA25" s="177"/>
      <c r="OMB25" s="177"/>
      <c r="OMC25" s="177"/>
      <c r="OMD25" s="177"/>
      <c r="OME25" s="177"/>
      <c r="OMF25" s="177"/>
      <c r="OMG25" s="177"/>
      <c r="OMH25" s="177"/>
      <c r="OMI25" s="177"/>
      <c r="OMJ25" s="177"/>
      <c r="OMK25" s="177"/>
      <c r="OML25" s="177"/>
      <c r="OMM25" s="177"/>
      <c r="OMN25" s="177"/>
      <c r="OMO25" s="177"/>
      <c r="OMP25" s="177"/>
      <c r="OMQ25" s="177"/>
      <c r="OMR25" s="177"/>
      <c r="OMS25" s="177"/>
      <c r="OMT25" s="177"/>
      <c r="OMU25" s="177"/>
      <c r="OMV25" s="177"/>
      <c r="OMW25" s="177"/>
      <c r="OMX25" s="177"/>
      <c r="OMY25" s="177"/>
      <c r="OMZ25" s="177"/>
      <c r="ONA25" s="177"/>
      <c r="ONB25" s="177"/>
      <c r="ONC25" s="177"/>
      <c r="OND25" s="177"/>
      <c r="ONE25" s="177"/>
      <c r="ONF25" s="177"/>
      <c r="ONG25" s="177"/>
      <c r="ONH25" s="177"/>
      <c r="ONI25" s="177"/>
      <c r="ONJ25" s="177"/>
      <c r="ONK25" s="177"/>
      <c r="ONL25" s="177"/>
      <c r="ONM25" s="177"/>
      <c r="ONN25" s="177"/>
      <c r="ONO25" s="177"/>
      <c r="ONP25" s="177"/>
      <c r="ONQ25" s="177"/>
      <c r="ONR25" s="177"/>
      <c r="ONS25" s="177"/>
      <c r="ONT25" s="177"/>
      <c r="ONU25" s="177"/>
      <c r="ONV25" s="177"/>
      <c r="ONW25" s="177"/>
      <c r="ONX25" s="177"/>
      <c r="ONY25" s="177"/>
      <c r="ONZ25" s="177"/>
      <c r="OOA25" s="177"/>
      <c r="OOB25" s="177"/>
      <c r="OOC25" s="177"/>
      <c r="OOD25" s="177"/>
      <c r="OOE25" s="177"/>
      <c r="OOF25" s="177"/>
      <c r="OOG25" s="177"/>
      <c r="OOH25" s="177"/>
      <c r="OOI25" s="177"/>
      <c r="OOJ25" s="177"/>
      <c r="OOK25" s="177"/>
      <c r="OOL25" s="177"/>
      <c r="OOM25" s="177"/>
      <c r="OON25" s="177"/>
      <c r="OOO25" s="177"/>
      <c r="OOP25" s="177"/>
      <c r="OOQ25" s="177"/>
      <c r="OOR25" s="177"/>
      <c r="OOS25" s="177"/>
      <c r="OOT25" s="177"/>
      <c r="OOU25" s="177"/>
      <c r="OOV25" s="177"/>
      <c r="OOW25" s="177"/>
      <c r="OOX25" s="177"/>
      <c r="OOY25" s="177"/>
      <c r="OOZ25" s="177"/>
      <c r="OPA25" s="177"/>
      <c r="OPB25" s="177"/>
      <c r="OPC25" s="177"/>
      <c r="OPD25" s="177"/>
      <c r="OPE25" s="177"/>
      <c r="OPF25" s="177"/>
      <c r="OPG25" s="177"/>
      <c r="OPH25" s="177"/>
      <c r="OPI25" s="177"/>
      <c r="OPJ25" s="177"/>
      <c r="OPK25" s="177"/>
      <c r="OPL25" s="177"/>
      <c r="OPM25" s="177"/>
      <c r="OPN25" s="177"/>
      <c r="OPO25" s="177"/>
      <c r="OPP25" s="177"/>
      <c r="OPQ25" s="177"/>
      <c r="OPR25" s="177"/>
      <c r="OPS25" s="177"/>
      <c r="OPT25" s="177"/>
      <c r="OPU25" s="177"/>
      <c r="OPV25" s="177"/>
      <c r="OPW25" s="177"/>
      <c r="OPX25" s="177"/>
      <c r="OPY25" s="177"/>
      <c r="OPZ25" s="177"/>
      <c r="OQA25" s="177"/>
      <c r="OQB25" s="177"/>
      <c r="OQC25" s="177"/>
      <c r="OQD25" s="177"/>
      <c r="OQE25" s="177"/>
      <c r="OQF25" s="177"/>
      <c r="OQG25" s="177"/>
      <c r="OQH25" s="177"/>
      <c r="OQI25" s="177"/>
      <c r="OQJ25" s="177"/>
      <c r="OQK25" s="177"/>
      <c r="OQL25" s="177"/>
      <c r="OQM25" s="177"/>
      <c r="OQN25" s="177"/>
      <c r="OQO25" s="177"/>
      <c r="OQP25" s="177"/>
      <c r="OQQ25" s="177"/>
      <c r="OQR25" s="177"/>
      <c r="OQS25" s="177"/>
      <c r="OQT25" s="177"/>
      <c r="OQU25" s="177"/>
      <c r="OQV25" s="177"/>
      <c r="OQW25" s="177"/>
      <c r="OQX25" s="177"/>
      <c r="OQY25" s="177"/>
      <c r="OQZ25" s="177"/>
      <c r="ORA25" s="177"/>
      <c r="ORB25" s="177"/>
      <c r="ORC25" s="177"/>
      <c r="ORD25" s="177"/>
      <c r="ORE25" s="177"/>
      <c r="ORF25" s="177"/>
      <c r="ORG25" s="177"/>
      <c r="ORH25" s="177"/>
      <c r="ORI25" s="177"/>
      <c r="ORJ25" s="177"/>
      <c r="ORK25" s="177"/>
      <c r="ORL25" s="177"/>
      <c r="ORM25" s="177"/>
      <c r="ORN25" s="177"/>
      <c r="ORO25" s="177"/>
      <c r="ORP25" s="177"/>
      <c r="ORQ25" s="177"/>
      <c r="ORR25" s="177"/>
      <c r="ORS25" s="177"/>
      <c r="ORT25" s="177"/>
      <c r="ORU25" s="177"/>
      <c r="ORV25" s="177"/>
      <c r="ORW25" s="177"/>
      <c r="ORX25" s="177"/>
      <c r="ORY25" s="177"/>
      <c r="ORZ25" s="177"/>
      <c r="OSA25" s="177"/>
      <c r="OSB25" s="177"/>
      <c r="OSC25" s="177"/>
      <c r="OSD25" s="177"/>
      <c r="OSE25" s="177"/>
      <c r="OSF25" s="177"/>
      <c r="OSG25" s="177"/>
      <c r="OSH25" s="177"/>
      <c r="OSI25" s="177"/>
      <c r="OSJ25" s="177"/>
      <c r="OSK25" s="177"/>
      <c r="OSL25" s="177"/>
      <c r="OSM25" s="177"/>
      <c r="OSN25" s="177"/>
      <c r="OSO25" s="177"/>
      <c r="OSP25" s="177"/>
      <c r="OSQ25" s="177"/>
      <c r="OSR25" s="177"/>
      <c r="OSS25" s="177"/>
      <c r="OST25" s="177"/>
      <c r="OSU25" s="177"/>
      <c r="OSV25" s="177"/>
      <c r="OSW25" s="177"/>
      <c r="OSX25" s="177"/>
      <c r="OSY25" s="177"/>
      <c r="OSZ25" s="177"/>
      <c r="OTA25" s="177"/>
      <c r="OTB25" s="177"/>
      <c r="OTC25" s="177"/>
      <c r="OTD25" s="177"/>
      <c r="OTE25" s="177"/>
      <c r="OTF25" s="177"/>
      <c r="OTG25" s="177"/>
      <c r="OTH25" s="177"/>
      <c r="OTI25" s="177"/>
      <c r="OTJ25" s="177"/>
      <c r="OTK25" s="177"/>
      <c r="OTL25" s="177"/>
      <c r="OTM25" s="177"/>
      <c r="OTN25" s="177"/>
      <c r="OTO25" s="177"/>
      <c r="OTP25" s="177"/>
      <c r="OTQ25" s="177"/>
      <c r="OTR25" s="177"/>
      <c r="OTS25" s="177"/>
      <c r="OTT25" s="177"/>
      <c r="OTU25" s="177"/>
      <c r="OTV25" s="177"/>
      <c r="OTW25" s="177"/>
      <c r="OTX25" s="177"/>
      <c r="OTY25" s="177"/>
      <c r="OTZ25" s="177"/>
      <c r="OUA25" s="177"/>
      <c r="OUB25" s="177"/>
      <c r="OUC25" s="177"/>
      <c r="OUD25" s="177"/>
      <c r="OUE25" s="177"/>
      <c r="OUF25" s="177"/>
      <c r="OUG25" s="177"/>
      <c r="OUH25" s="177"/>
      <c r="OUI25" s="177"/>
      <c r="OUJ25" s="177"/>
      <c r="OUK25" s="177"/>
      <c r="OUL25" s="177"/>
      <c r="OUM25" s="177"/>
      <c r="OUN25" s="177"/>
      <c r="OUO25" s="177"/>
      <c r="OUP25" s="177"/>
      <c r="OUQ25" s="177"/>
      <c r="OUR25" s="177"/>
      <c r="OUS25" s="177"/>
      <c r="OUT25" s="177"/>
      <c r="OUU25" s="177"/>
      <c r="OUV25" s="177"/>
      <c r="OUW25" s="177"/>
      <c r="OUX25" s="177"/>
      <c r="OUY25" s="177"/>
      <c r="OUZ25" s="177"/>
      <c r="OVA25" s="177"/>
      <c r="OVB25" s="177"/>
      <c r="OVC25" s="177"/>
      <c r="OVD25" s="177"/>
      <c r="OVE25" s="177"/>
      <c r="OVF25" s="177"/>
      <c r="OVG25" s="177"/>
      <c r="OVH25" s="177"/>
      <c r="OVI25" s="177"/>
      <c r="OVJ25" s="177"/>
      <c r="OVK25" s="177"/>
      <c r="OVL25" s="177"/>
      <c r="OVM25" s="177"/>
      <c r="OVN25" s="177"/>
      <c r="OVO25" s="177"/>
      <c r="OVP25" s="177"/>
      <c r="OVQ25" s="177"/>
      <c r="OVR25" s="177"/>
      <c r="OVS25" s="177"/>
      <c r="OVT25" s="177"/>
      <c r="OVU25" s="177"/>
      <c r="OVV25" s="177"/>
      <c r="OVW25" s="177"/>
      <c r="OVX25" s="177"/>
      <c r="OVY25" s="177"/>
      <c r="OVZ25" s="177"/>
      <c r="OWA25" s="177"/>
      <c r="OWB25" s="177"/>
      <c r="OWC25" s="177"/>
      <c r="OWD25" s="177"/>
      <c r="OWE25" s="177"/>
      <c r="OWF25" s="177"/>
      <c r="OWG25" s="177"/>
      <c r="OWH25" s="177"/>
      <c r="OWI25" s="177"/>
      <c r="OWJ25" s="177"/>
      <c r="OWK25" s="177"/>
      <c r="OWL25" s="177"/>
      <c r="OWM25" s="177"/>
      <c r="OWN25" s="177"/>
      <c r="OWO25" s="177"/>
      <c r="OWP25" s="177"/>
      <c r="OWQ25" s="177"/>
      <c r="OWR25" s="177"/>
      <c r="OWS25" s="177"/>
      <c r="OWT25" s="177"/>
      <c r="OWU25" s="177"/>
      <c r="OWV25" s="177"/>
      <c r="OWW25" s="177"/>
      <c r="OWX25" s="177"/>
      <c r="OWY25" s="177"/>
      <c r="OWZ25" s="177"/>
      <c r="OXA25" s="177"/>
      <c r="OXB25" s="177"/>
      <c r="OXC25" s="177"/>
      <c r="OXD25" s="177"/>
      <c r="OXE25" s="177"/>
      <c r="OXF25" s="177"/>
      <c r="OXG25" s="177"/>
      <c r="OXH25" s="177"/>
      <c r="OXI25" s="177"/>
      <c r="OXJ25" s="177"/>
      <c r="OXK25" s="177"/>
      <c r="OXL25" s="177"/>
      <c r="OXM25" s="177"/>
      <c r="OXN25" s="177"/>
      <c r="OXO25" s="177"/>
      <c r="OXP25" s="177"/>
      <c r="OXQ25" s="177"/>
      <c r="OXR25" s="177"/>
      <c r="OXS25" s="177"/>
      <c r="OXT25" s="177"/>
      <c r="OXU25" s="177"/>
      <c r="OXV25" s="177"/>
      <c r="OXW25" s="177"/>
      <c r="OXX25" s="177"/>
      <c r="OXY25" s="177"/>
      <c r="OXZ25" s="177"/>
      <c r="OYA25" s="177"/>
      <c r="OYB25" s="177"/>
      <c r="OYC25" s="177"/>
      <c r="OYD25" s="177"/>
      <c r="OYE25" s="177"/>
      <c r="OYF25" s="177"/>
      <c r="OYG25" s="177"/>
      <c r="OYH25" s="177"/>
      <c r="OYI25" s="177"/>
      <c r="OYJ25" s="177"/>
      <c r="OYK25" s="177"/>
      <c r="OYL25" s="177"/>
      <c r="OYM25" s="177"/>
      <c r="OYN25" s="177"/>
      <c r="OYO25" s="177"/>
      <c r="OYP25" s="177"/>
      <c r="OYQ25" s="177"/>
      <c r="OYR25" s="177"/>
      <c r="OYS25" s="177"/>
      <c r="OYT25" s="177"/>
      <c r="OYU25" s="177"/>
      <c r="OYV25" s="177"/>
      <c r="OYW25" s="177"/>
      <c r="OYX25" s="177"/>
      <c r="OYY25" s="177"/>
      <c r="OYZ25" s="177"/>
      <c r="OZA25" s="177"/>
      <c r="OZB25" s="177"/>
      <c r="OZC25" s="177"/>
      <c r="OZD25" s="177"/>
      <c r="OZE25" s="177"/>
      <c r="OZF25" s="177"/>
      <c r="OZG25" s="177"/>
      <c r="OZH25" s="177"/>
      <c r="OZI25" s="177"/>
      <c r="OZJ25" s="177"/>
      <c r="OZK25" s="177"/>
      <c r="OZL25" s="177"/>
      <c r="OZM25" s="177"/>
      <c r="OZN25" s="177"/>
      <c r="OZO25" s="177"/>
      <c r="OZP25" s="177"/>
      <c r="OZQ25" s="177"/>
      <c r="OZR25" s="177"/>
      <c r="OZS25" s="177"/>
      <c r="OZT25" s="177"/>
      <c r="OZU25" s="177"/>
      <c r="OZV25" s="177"/>
      <c r="OZW25" s="177"/>
      <c r="OZX25" s="177"/>
      <c r="OZY25" s="177"/>
      <c r="OZZ25" s="177"/>
      <c r="PAA25" s="177"/>
      <c r="PAB25" s="177"/>
      <c r="PAC25" s="177"/>
      <c r="PAD25" s="177"/>
      <c r="PAE25" s="177"/>
      <c r="PAF25" s="177"/>
      <c r="PAG25" s="177"/>
      <c r="PAH25" s="177"/>
      <c r="PAI25" s="177"/>
      <c r="PAJ25" s="177"/>
      <c r="PAK25" s="177"/>
      <c r="PAL25" s="177"/>
      <c r="PAM25" s="177"/>
      <c r="PAN25" s="177"/>
      <c r="PAO25" s="177"/>
      <c r="PAP25" s="177"/>
      <c r="PAQ25" s="177"/>
      <c r="PAR25" s="177"/>
      <c r="PAS25" s="177"/>
      <c r="PAT25" s="177"/>
      <c r="PAU25" s="177"/>
      <c r="PAV25" s="177"/>
      <c r="PAW25" s="177"/>
      <c r="PAX25" s="177"/>
      <c r="PAY25" s="177"/>
      <c r="PAZ25" s="177"/>
      <c r="PBA25" s="177"/>
      <c r="PBB25" s="177"/>
      <c r="PBC25" s="177"/>
      <c r="PBD25" s="177"/>
      <c r="PBE25" s="177"/>
      <c r="PBF25" s="177"/>
      <c r="PBG25" s="177"/>
      <c r="PBH25" s="177"/>
      <c r="PBI25" s="177"/>
      <c r="PBJ25" s="177"/>
      <c r="PBK25" s="177"/>
      <c r="PBL25" s="177"/>
      <c r="PBM25" s="177"/>
      <c r="PBN25" s="177"/>
      <c r="PBO25" s="177"/>
      <c r="PBP25" s="177"/>
      <c r="PBQ25" s="177"/>
      <c r="PBR25" s="177"/>
      <c r="PBS25" s="177"/>
      <c r="PBT25" s="177"/>
      <c r="PBU25" s="177"/>
      <c r="PBV25" s="177"/>
      <c r="PBW25" s="177"/>
      <c r="PBX25" s="177"/>
      <c r="PBY25" s="177"/>
      <c r="PBZ25" s="177"/>
      <c r="PCA25" s="177"/>
      <c r="PCB25" s="177"/>
      <c r="PCC25" s="177"/>
      <c r="PCD25" s="177"/>
      <c r="PCE25" s="177"/>
      <c r="PCF25" s="177"/>
      <c r="PCG25" s="177"/>
      <c r="PCH25" s="177"/>
      <c r="PCI25" s="177"/>
      <c r="PCJ25" s="177"/>
      <c r="PCK25" s="177"/>
      <c r="PCL25" s="177"/>
      <c r="PCM25" s="177"/>
      <c r="PCN25" s="177"/>
      <c r="PCO25" s="177"/>
      <c r="PCP25" s="177"/>
      <c r="PCQ25" s="177"/>
      <c r="PCR25" s="177"/>
      <c r="PCS25" s="177"/>
      <c r="PCT25" s="177"/>
      <c r="PCU25" s="177"/>
      <c r="PCV25" s="177"/>
      <c r="PCW25" s="177"/>
      <c r="PCX25" s="177"/>
      <c r="PCY25" s="177"/>
      <c r="PCZ25" s="177"/>
      <c r="PDA25" s="177"/>
      <c r="PDB25" s="177"/>
      <c r="PDC25" s="177"/>
      <c r="PDD25" s="177"/>
      <c r="PDE25" s="177"/>
      <c r="PDF25" s="177"/>
      <c r="PDG25" s="177"/>
      <c r="PDH25" s="177"/>
      <c r="PDI25" s="177"/>
      <c r="PDJ25" s="177"/>
      <c r="PDK25" s="177"/>
      <c r="PDL25" s="177"/>
      <c r="PDM25" s="177"/>
      <c r="PDN25" s="177"/>
      <c r="PDO25" s="177"/>
      <c r="PDP25" s="177"/>
      <c r="PDQ25" s="177"/>
      <c r="PDR25" s="177"/>
      <c r="PDS25" s="177"/>
      <c r="PDT25" s="177"/>
      <c r="PDU25" s="177"/>
      <c r="PDV25" s="177"/>
      <c r="PDW25" s="177"/>
      <c r="PDX25" s="177"/>
      <c r="PDY25" s="177"/>
      <c r="PDZ25" s="177"/>
      <c r="PEA25" s="177"/>
      <c r="PEB25" s="177"/>
      <c r="PEC25" s="177"/>
      <c r="PED25" s="177"/>
      <c r="PEE25" s="177"/>
      <c r="PEF25" s="177"/>
      <c r="PEG25" s="177"/>
      <c r="PEH25" s="177"/>
      <c r="PEI25" s="177"/>
      <c r="PEJ25" s="177"/>
      <c r="PEK25" s="177"/>
      <c r="PEL25" s="177"/>
      <c r="PEM25" s="177"/>
      <c r="PEN25" s="177"/>
      <c r="PEO25" s="177"/>
      <c r="PEP25" s="177"/>
      <c r="PEQ25" s="177"/>
      <c r="PER25" s="177"/>
      <c r="PES25" s="177"/>
      <c r="PET25" s="177"/>
      <c r="PEU25" s="177"/>
      <c r="PEV25" s="177"/>
      <c r="PEW25" s="177"/>
      <c r="PEX25" s="177"/>
      <c r="PEY25" s="177"/>
      <c r="PEZ25" s="177"/>
      <c r="PFA25" s="177"/>
      <c r="PFB25" s="177"/>
      <c r="PFC25" s="177"/>
      <c r="PFD25" s="177"/>
      <c r="PFE25" s="177"/>
      <c r="PFF25" s="177"/>
      <c r="PFG25" s="177"/>
      <c r="PFH25" s="177"/>
      <c r="PFI25" s="177"/>
      <c r="PFJ25" s="177"/>
      <c r="PFK25" s="177"/>
      <c r="PFL25" s="177"/>
      <c r="PFM25" s="177"/>
      <c r="PFN25" s="177"/>
      <c r="PFO25" s="177"/>
      <c r="PFP25" s="177"/>
      <c r="PFQ25" s="177"/>
      <c r="PFR25" s="177"/>
      <c r="PFS25" s="177"/>
      <c r="PFT25" s="177"/>
      <c r="PFU25" s="177"/>
      <c r="PFV25" s="177"/>
      <c r="PFW25" s="177"/>
      <c r="PFX25" s="177"/>
      <c r="PFY25" s="177"/>
      <c r="PFZ25" s="177"/>
      <c r="PGA25" s="177"/>
      <c r="PGB25" s="177"/>
      <c r="PGC25" s="177"/>
      <c r="PGD25" s="177"/>
      <c r="PGE25" s="177"/>
      <c r="PGF25" s="177"/>
      <c r="PGG25" s="177"/>
      <c r="PGH25" s="177"/>
      <c r="PGI25" s="177"/>
      <c r="PGJ25" s="177"/>
      <c r="PGK25" s="177"/>
      <c r="PGL25" s="177"/>
      <c r="PGM25" s="177"/>
      <c r="PGN25" s="177"/>
      <c r="PGO25" s="177"/>
      <c r="PGP25" s="177"/>
      <c r="PGQ25" s="177"/>
      <c r="PGR25" s="177"/>
      <c r="PGS25" s="177"/>
      <c r="PGT25" s="177"/>
      <c r="PGU25" s="177"/>
      <c r="PGV25" s="177"/>
      <c r="PGW25" s="177"/>
      <c r="PGX25" s="177"/>
      <c r="PGY25" s="177"/>
      <c r="PGZ25" s="177"/>
      <c r="PHA25" s="177"/>
      <c r="PHB25" s="177"/>
      <c r="PHC25" s="177"/>
      <c r="PHD25" s="177"/>
      <c r="PHE25" s="177"/>
      <c r="PHF25" s="177"/>
      <c r="PHG25" s="177"/>
      <c r="PHH25" s="177"/>
      <c r="PHI25" s="177"/>
      <c r="PHJ25" s="177"/>
      <c r="PHK25" s="177"/>
      <c r="PHL25" s="177"/>
      <c r="PHM25" s="177"/>
      <c r="PHN25" s="177"/>
      <c r="PHO25" s="177"/>
      <c r="PHP25" s="177"/>
      <c r="PHQ25" s="177"/>
      <c r="PHR25" s="177"/>
      <c r="PHS25" s="177"/>
      <c r="PHT25" s="177"/>
      <c r="PHU25" s="177"/>
      <c r="PHV25" s="177"/>
      <c r="PHW25" s="177"/>
      <c r="PHX25" s="177"/>
      <c r="PHY25" s="177"/>
      <c r="PHZ25" s="177"/>
      <c r="PIA25" s="177"/>
      <c r="PIB25" s="177"/>
      <c r="PIC25" s="177"/>
      <c r="PID25" s="177"/>
      <c r="PIE25" s="177"/>
      <c r="PIF25" s="177"/>
      <c r="PIG25" s="177"/>
      <c r="PIH25" s="177"/>
      <c r="PII25" s="177"/>
      <c r="PIJ25" s="177"/>
      <c r="PIK25" s="177"/>
      <c r="PIL25" s="177"/>
      <c r="PIM25" s="177"/>
      <c r="PIN25" s="177"/>
      <c r="PIO25" s="177"/>
      <c r="PIP25" s="177"/>
      <c r="PIQ25" s="177"/>
      <c r="PIR25" s="177"/>
      <c r="PIS25" s="177"/>
      <c r="PIT25" s="177"/>
      <c r="PIU25" s="177"/>
      <c r="PIV25" s="177"/>
      <c r="PIW25" s="177"/>
      <c r="PIX25" s="177"/>
      <c r="PIY25" s="177"/>
      <c r="PIZ25" s="177"/>
      <c r="PJA25" s="177"/>
      <c r="PJB25" s="177"/>
      <c r="PJC25" s="177"/>
      <c r="PJD25" s="177"/>
      <c r="PJE25" s="177"/>
      <c r="PJF25" s="177"/>
      <c r="PJG25" s="177"/>
      <c r="PJH25" s="177"/>
      <c r="PJI25" s="177"/>
      <c r="PJJ25" s="177"/>
      <c r="PJK25" s="177"/>
      <c r="PJL25" s="177"/>
      <c r="PJM25" s="177"/>
      <c r="PJN25" s="177"/>
      <c r="PJO25" s="177"/>
      <c r="PJP25" s="177"/>
      <c r="PJQ25" s="177"/>
      <c r="PJR25" s="177"/>
      <c r="PJS25" s="177"/>
      <c r="PJT25" s="177"/>
      <c r="PJU25" s="177"/>
      <c r="PJV25" s="177"/>
      <c r="PJW25" s="177"/>
      <c r="PJX25" s="177"/>
      <c r="PJY25" s="177"/>
      <c r="PJZ25" s="177"/>
      <c r="PKA25" s="177"/>
      <c r="PKB25" s="177"/>
      <c r="PKC25" s="177"/>
      <c r="PKD25" s="177"/>
      <c r="PKE25" s="177"/>
      <c r="PKF25" s="177"/>
      <c r="PKG25" s="177"/>
      <c r="PKH25" s="177"/>
      <c r="PKI25" s="177"/>
      <c r="PKJ25" s="177"/>
      <c r="PKK25" s="177"/>
      <c r="PKL25" s="177"/>
      <c r="PKM25" s="177"/>
      <c r="PKN25" s="177"/>
      <c r="PKO25" s="177"/>
      <c r="PKP25" s="177"/>
      <c r="PKQ25" s="177"/>
      <c r="PKR25" s="177"/>
      <c r="PKS25" s="177"/>
      <c r="PKT25" s="177"/>
      <c r="PKU25" s="177"/>
      <c r="PKV25" s="177"/>
      <c r="PKW25" s="177"/>
      <c r="PKX25" s="177"/>
      <c r="PKY25" s="177"/>
      <c r="PKZ25" s="177"/>
      <c r="PLA25" s="177"/>
      <c r="PLB25" s="177"/>
      <c r="PLC25" s="177"/>
      <c r="PLD25" s="177"/>
      <c r="PLE25" s="177"/>
      <c r="PLF25" s="177"/>
      <c r="PLG25" s="177"/>
      <c r="PLH25" s="177"/>
      <c r="PLI25" s="177"/>
      <c r="PLJ25" s="177"/>
      <c r="PLK25" s="177"/>
      <c r="PLL25" s="177"/>
      <c r="PLM25" s="177"/>
      <c r="PLN25" s="177"/>
      <c r="PLO25" s="177"/>
      <c r="PLP25" s="177"/>
      <c r="PLQ25" s="177"/>
      <c r="PLR25" s="177"/>
      <c r="PLS25" s="177"/>
      <c r="PLT25" s="177"/>
      <c r="PLU25" s="177"/>
      <c r="PLV25" s="177"/>
      <c r="PLW25" s="177"/>
      <c r="PLX25" s="177"/>
      <c r="PLY25" s="177"/>
      <c r="PLZ25" s="177"/>
      <c r="PMA25" s="177"/>
      <c r="PMB25" s="177"/>
      <c r="PMC25" s="177"/>
      <c r="PMD25" s="177"/>
      <c r="PME25" s="177"/>
      <c r="PMF25" s="177"/>
      <c r="PMG25" s="177"/>
      <c r="PMH25" s="177"/>
      <c r="PMI25" s="177"/>
      <c r="PMJ25" s="177"/>
      <c r="PMK25" s="177"/>
      <c r="PML25" s="177"/>
      <c r="PMM25" s="177"/>
      <c r="PMN25" s="177"/>
      <c r="PMO25" s="177"/>
      <c r="PMP25" s="177"/>
      <c r="PMQ25" s="177"/>
      <c r="PMR25" s="177"/>
      <c r="PMS25" s="177"/>
      <c r="PMT25" s="177"/>
      <c r="PMU25" s="177"/>
      <c r="PMV25" s="177"/>
      <c r="PMW25" s="177"/>
      <c r="PMX25" s="177"/>
      <c r="PMY25" s="177"/>
      <c r="PMZ25" s="177"/>
      <c r="PNA25" s="177"/>
      <c r="PNB25" s="177"/>
      <c r="PNC25" s="177"/>
      <c r="PND25" s="177"/>
      <c r="PNE25" s="177"/>
      <c r="PNF25" s="177"/>
      <c r="PNG25" s="177"/>
      <c r="PNH25" s="177"/>
      <c r="PNI25" s="177"/>
      <c r="PNJ25" s="177"/>
      <c r="PNK25" s="177"/>
      <c r="PNL25" s="177"/>
      <c r="PNM25" s="177"/>
      <c r="PNN25" s="177"/>
      <c r="PNO25" s="177"/>
      <c r="PNP25" s="177"/>
      <c r="PNQ25" s="177"/>
      <c r="PNR25" s="177"/>
      <c r="PNS25" s="177"/>
      <c r="PNT25" s="177"/>
      <c r="PNU25" s="177"/>
      <c r="PNV25" s="177"/>
      <c r="PNW25" s="177"/>
      <c r="PNX25" s="177"/>
      <c r="PNY25" s="177"/>
      <c r="PNZ25" s="177"/>
      <c r="POA25" s="177"/>
      <c r="POB25" s="177"/>
      <c r="POC25" s="177"/>
      <c r="POD25" s="177"/>
      <c r="POE25" s="177"/>
      <c r="POF25" s="177"/>
      <c r="POG25" s="177"/>
      <c r="POH25" s="177"/>
      <c r="POI25" s="177"/>
      <c r="POJ25" s="177"/>
      <c r="POK25" s="177"/>
      <c r="POL25" s="177"/>
      <c r="POM25" s="177"/>
      <c r="PON25" s="177"/>
      <c r="POO25" s="177"/>
      <c r="POP25" s="177"/>
      <c r="POQ25" s="177"/>
      <c r="POR25" s="177"/>
      <c r="POS25" s="177"/>
      <c r="POT25" s="177"/>
      <c r="POU25" s="177"/>
      <c r="POV25" s="177"/>
      <c r="POW25" s="177"/>
      <c r="POX25" s="177"/>
      <c r="POY25" s="177"/>
      <c r="POZ25" s="177"/>
      <c r="PPA25" s="177"/>
      <c r="PPB25" s="177"/>
      <c r="PPC25" s="177"/>
      <c r="PPD25" s="177"/>
      <c r="PPE25" s="177"/>
      <c r="PPF25" s="177"/>
      <c r="PPG25" s="177"/>
      <c r="PPH25" s="177"/>
      <c r="PPI25" s="177"/>
      <c r="PPJ25" s="177"/>
      <c r="PPK25" s="177"/>
      <c r="PPL25" s="177"/>
      <c r="PPM25" s="177"/>
      <c r="PPN25" s="177"/>
      <c r="PPO25" s="177"/>
      <c r="PPP25" s="177"/>
      <c r="PPQ25" s="177"/>
      <c r="PPR25" s="177"/>
      <c r="PPS25" s="177"/>
      <c r="PPT25" s="177"/>
      <c r="PPU25" s="177"/>
      <c r="PPV25" s="177"/>
      <c r="PPW25" s="177"/>
      <c r="PPX25" s="177"/>
      <c r="PPY25" s="177"/>
      <c r="PPZ25" s="177"/>
      <c r="PQA25" s="177"/>
      <c r="PQB25" s="177"/>
      <c r="PQC25" s="177"/>
      <c r="PQD25" s="177"/>
      <c r="PQE25" s="177"/>
      <c r="PQF25" s="177"/>
      <c r="PQG25" s="177"/>
      <c r="PQH25" s="177"/>
      <c r="PQI25" s="177"/>
      <c r="PQJ25" s="177"/>
      <c r="PQK25" s="177"/>
      <c r="PQL25" s="177"/>
      <c r="PQM25" s="177"/>
      <c r="PQN25" s="177"/>
      <c r="PQO25" s="177"/>
      <c r="PQP25" s="177"/>
      <c r="PQQ25" s="177"/>
      <c r="PQR25" s="177"/>
      <c r="PQS25" s="177"/>
      <c r="PQT25" s="177"/>
      <c r="PQU25" s="177"/>
      <c r="PQV25" s="177"/>
      <c r="PQW25" s="177"/>
      <c r="PQX25" s="177"/>
      <c r="PQY25" s="177"/>
      <c r="PQZ25" s="177"/>
      <c r="PRA25" s="177"/>
      <c r="PRB25" s="177"/>
      <c r="PRC25" s="177"/>
      <c r="PRD25" s="177"/>
      <c r="PRE25" s="177"/>
      <c r="PRF25" s="177"/>
      <c r="PRG25" s="177"/>
      <c r="PRH25" s="177"/>
      <c r="PRI25" s="177"/>
      <c r="PRJ25" s="177"/>
      <c r="PRK25" s="177"/>
      <c r="PRL25" s="177"/>
      <c r="PRM25" s="177"/>
      <c r="PRN25" s="177"/>
      <c r="PRO25" s="177"/>
      <c r="PRP25" s="177"/>
      <c r="PRQ25" s="177"/>
      <c r="PRR25" s="177"/>
      <c r="PRS25" s="177"/>
      <c r="PRT25" s="177"/>
      <c r="PRU25" s="177"/>
      <c r="PRV25" s="177"/>
      <c r="PRW25" s="177"/>
      <c r="PRX25" s="177"/>
      <c r="PRY25" s="177"/>
      <c r="PRZ25" s="177"/>
      <c r="PSA25" s="177"/>
      <c r="PSB25" s="177"/>
      <c r="PSC25" s="177"/>
      <c r="PSD25" s="177"/>
      <c r="PSE25" s="177"/>
      <c r="PSF25" s="177"/>
      <c r="PSG25" s="177"/>
      <c r="PSH25" s="177"/>
      <c r="PSI25" s="177"/>
      <c r="PSJ25" s="177"/>
      <c r="PSK25" s="177"/>
      <c r="PSL25" s="177"/>
      <c r="PSM25" s="177"/>
      <c r="PSN25" s="177"/>
      <c r="PSO25" s="177"/>
      <c r="PSP25" s="177"/>
      <c r="PSQ25" s="177"/>
      <c r="PSR25" s="177"/>
      <c r="PSS25" s="177"/>
      <c r="PST25" s="177"/>
      <c r="PSU25" s="177"/>
      <c r="PSV25" s="177"/>
      <c r="PSW25" s="177"/>
      <c r="PSX25" s="177"/>
      <c r="PSY25" s="177"/>
      <c r="PSZ25" s="177"/>
      <c r="PTA25" s="177"/>
      <c r="PTB25" s="177"/>
      <c r="PTC25" s="177"/>
      <c r="PTD25" s="177"/>
      <c r="PTE25" s="177"/>
      <c r="PTF25" s="177"/>
      <c r="PTG25" s="177"/>
      <c r="PTH25" s="177"/>
      <c r="PTI25" s="177"/>
      <c r="PTJ25" s="177"/>
      <c r="PTK25" s="177"/>
      <c r="PTL25" s="177"/>
      <c r="PTM25" s="177"/>
      <c r="PTN25" s="177"/>
      <c r="PTO25" s="177"/>
      <c r="PTP25" s="177"/>
      <c r="PTQ25" s="177"/>
      <c r="PTR25" s="177"/>
      <c r="PTS25" s="177"/>
      <c r="PTT25" s="177"/>
      <c r="PTU25" s="177"/>
      <c r="PTV25" s="177"/>
      <c r="PTW25" s="177"/>
      <c r="PTX25" s="177"/>
      <c r="PTY25" s="177"/>
      <c r="PTZ25" s="177"/>
      <c r="PUA25" s="177"/>
      <c r="PUB25" s="177"/>
      <c r="PUC25" s="177"/>
      <c r="PUD25" s="177"/>
      <c r="PUE25" s="177"/>
      <c r="PUF25" s="177"/>
      <c r="PUG25" s="177"/>
      <c r="PUH25" s="177"/>
      <c r="PUI25" s="177"/>
      <c r="PUJ25" s="177"/>
      <c r="PUK25" s="177"/>
      <c r="PUL25" s="177"/>
      <c r="PUM25" s="177"/>
      <c r="PUN25" s="177"/>
      <c r="PUO25" s="177"/>
      <c r="PUP25" s="177"/>
      <c r="PUQ25" s="177"/>
      <c r="PUR25" s="177"/>
      <c r="PUS25" s="177"/>
      <c r="PUT25" s="177"/>
      <c r="PUU25" s="177"/>
      <c r="PUV25" s="177"/>
      <c r="PUW25" s="177"/>
      <c r="PUX25" s="177"/>
      <c r="PUY25" s="177"/>
      <c r="PUZ25" s="177"/>
      <c r="PVA25" s="177"/>
      <c r="PVB25" s="177"/>
      <c r="PVC25" s="177"/>
      <c r="PVD25" s="177"/>
      <c r="PVE25" s="177"/>
      <c r="PVF25" s="177"/>
      <c r="PVG25" s="177"/>
      <c r="PVH25" s="177"/>
      <c r="PVI25" s="177"/>
      <c r="PVJ25" s="177"/>
      <c r="PVK25" s="177"/>
      <c r="PVL25" s="177"/>
      <c r="PVM25" s="177"/>
      <c r="PVN25" s="177"/>
      <c r="PVO25" s="177"/>
      <c r="PVP25" s="177"/>
      <c r="PVQ25" s="177"/>
      <c r="PVR25" s="177"/>
      <c r="PVS25" s="177"/>
      <c r="PVT25" s="177"/>
      <c r="PVU25" s="177"/>
      <c r="PVV25" s="177"/>
      <c r="PVW25" s="177"/>
      <c r="PVX25" s="177"/>
      <c r="PVY25" s="177"/>
      <c r="PVZ25" s="177"/>
      <c r="PWA25" s="177"/>
      <c r="PWB25" s="177"/>
      <c r="PWC25" s="177"/>
      <c r="PWD25" s="177"/>
      <c r="PWE25" s="177"/>
      <c r="PWF25" s="177"/>
      <c r="PWG25" s="177"/>
      <c r="PWH25" s="177"/>
      <c r="PWI25" s="177"/>
      <c r="PWJ25" s="177"/>
      <c r="PWK25" s="177"/>
      <c r="PWL25" s="177"/>
      <c r="PWM25" s="177"/>
      <c r="PWN25" s="177"/>
      <c r="PWO25" s="177"/>
      <c r="PWP25" s="177"/>
      <c r="PWQ25" s="177"/>
      <c r="PWR25" s="177"/>
      <c r="PWS25" s="177"/>
      <c r="PWT25" s="177"/>
      <c r="PWU25" s="177"/>
      <c r="PWV25" s="177"/>
      <c r="PWW25" s="177"/>
      <c r="PWX25" s="177"/>
      <c r="PWY25" s="177"/>
      <c r="PWZ25" s="177"/>
      <c r="PXA25" s="177"/>
      <c r="PXB25" s="177"/>
      <c r="PXC25" s="177"/>
      <c r="PXD25" s="177"/>
      <c r="PXE25" s="177"/>
      <c r="PXF25" s="177"/>
      <c r="PXG25" s="177"/>
      <c r="PXH25" s="177"/>
      <c r="PXI25" s="177"/>
      <c r="PXJ25" s="177"/>
      <c r="PXK25" s="177"/>
      <c r="PXL25" s="177"/>
      <c r="PXM25" s="177"/>
      <c r="PXN25" s="177"/>
      <c r="PXO25" s="177"/>
      <c r="PXP25" s="177"/>
      <c r="PXQ25" s="177"/>
      <c r="PXR25" s="177"/>
      <c r="PXS25" s="177"/>
      <c r="PXT25" s="177"/>
      <c r="PXU25" s="177"/>
      <c r="PXV25" s="177"/>
      <c r="PXW25" s="177"/>
      <c r="PXX25" s="177"/>
      <c r="PXY25" s="177"/>
      <c r="PXZ25" s="177"/>
      <c r="PYA25" s="177"/>
      <c r="PYB25" s="177"/>
      <c r="PYC25" s="177"/>
      <c r="PYD25" s="177"/>
      <c r="PYE25" s="177"/>
      <c r="PYF25" s="177"/>
      <c r="PYG25" s="177"/>
      <c r="PYH25" s="177"/>
      <c r="PYI25" s="177"/>
      <c r="PYJ25" s="177"/>
      <c r="PYK25" s="177"/>
      <c r="PYL25" s="177"/>
      <c r="PYM25" s="177"/>
      <c r="PYN25" s="177"/>
      <c r="PYO25" s="177"/>
      <c r="PYP25" s="177"/>
      <c r="PYQ25" s="177"/>
      <c r="PYR25" s="177"/>
      <c r="PYS25" s="177"/>
      <c r="PYT25" s="177"/>
      <c r="PYU25" s="177"/>
      <c r="PYV25" s="177"/>
      <c r="PYW25" s="177"/>
      <c r="PYX25" s="177"/>
      <c r="PYY25" s="177"/>
      <c r="PYZ25" s="177"/>
      <c r="PZA25" s="177"/>
      <c r="PZB25" s="177"/>
      <c r="PZC25" s="177"/>
      <c r="PZD25" s="177"/>
      <c r="PZE25" s="177"/>
      <c r="PZF25" s="177"/>
      <c r="PZG25" s="177"/>
      <c r="PZH25" s="177"/>
      <c r="PZI25" s="177"/>
      <c r="PZJ25" s="177"/>
      <c r="PZK25" s="177"/>
      <c r="PZL25" s="177"/>
      <c r="PZM25" s="177"/>
      <c r="PZN25" s="177"/>
      <c r="PZO25" s="177"/>
      <c r="PZP25" s="177"/>
      <c r="PZQ25" s="177"/>
      <c r="PZR25" s="177"/>
      <c r="PZS25" s="177"/>
      <c r="PZT25" s="177"/>
      <c r="PZU25" s="177"/>
      <c r="PZV25" s="177"/>
      <c r="PZW25" s="177"/>
      <c r="PZX25" s="177"/>
      <c r="PZY25" s="177"/>
      <c r="PZZ25" s="177"/>
      <c r="QAA25" s="177"/>
      <c r="QAB25" s="177"/>
      <c r="QAC25" s="177"/>
      <c r="QAD25" s="177"/>
      <c r="QAE25" s="177"/>
      <c r="QAF25" s="177"/>
      <c r="QAG25" s="177"/>
      <c r="QAH25" s="177"/>
      <c r="QAI25" s="177"/>
      <c r="QAJ25" s="177"/>
      <c r="QAK25" s="177"/>
      <c r="QAL25" s="177"/>
      <c r="QAM25" s="177"/>
      <c r="QAN25" s="177"/>
      <c r="QAO25" s="177"/>
      <c r="QAP25" s="177"/>
      <c r="QAQ25" s="177"/>
      <c r="QAR25" s="177"/>
      <c r="QAS25" s="177"/>
      <c r="QAT25" s="177"/>
      <c r="QAU25" s="177"/>
      <c r="QAV25" s="177"/>
      <c r="QAW25" s="177"/>
      <c r="QAX25" s="177"/>
      <c r="QAY25" s="177"/>
      <c r="QAZ25" s="177"/>
      <c r="QBA25" s="177"/>
      <c r="QBB25" s="177"/>
      <c r="QBC25" s="177"/>
      <c r="QBD25" s="177"/>
      <c r="QBE25" s="177"/>
      <c r="QBF25" s="177"/>
      <c r="QBG25" s="177"/>
      <c r="QBH25" s="177"/>
      <c r="QBI25" s="177"/>
      <c r="QBJ25" s="177"/>
      <c r="QBK25" s="177"/>
      <c r="QBL25" s="177"/>
      <c r="QBM25" s="177"/>
      <c r="QBN25" s="177"/>
      <c r="QBO25" s="177"/>
      <c r="QBP25" s="177"/>
      <c r="QBQ25" s="177"/>
      <c r="QBR25" s="177"/>
      <c r="QBS25" s="177"/>
      <c r="QBT25" s="177"/>
      <c r="QBU25" s="177"/>
      <c r="QBV25" s="177"/>
      <c r="QBW25" s="177"/>
      <c r="QBX25" s="177"/>
      <c r="QBY25" s="177"/>
      <c r="QBZ25" s="177"/>
      <c r="QCA25" s="177"/>
      <c r="QCB25" s="177"/>
      <c r="QCC25" s="177"/>
      <c r="QCD25" s="177"/>
      <c r="QCE25" s="177"/>
      <c r="QCF25" s="177"/>
      <c r="QCG25" s="177"/>
      <c r="QCH25" s="177"/>
      <c r="QCI25" s="177"/>
      <c r="QCJ25" s="177"/>
      <c r="QCK25" s="177"/>
      <c r="QCL25" s="177"/>
      <c r="QCM25" s="177"/>
      <c r="QCN25" s="177"/>
      <c r="QCO25" s="177"/>
      <c r="QCP25" s="177"/>
      <c r="QCQ25" s="177"/>
      <c r="QCR25" s="177"/>
      <c r="QCS25" s="177"/>
      <c r="QCT25" s="177"/>
      <c r="QCU25" s="177"/>
      <c r="QCV25" s="177"/>
      <c r="QCW25" s="177"/>
      <c r="QCX25" s="177"/>
      <c r="QCY25" s="177"/>
      <c r="QCZ25" s="177"/>
      <c r="QDA25" s="177"/>
      <c r="QDB25" s="177"/>
      <c r="QDC25" s="177"/>
      <c r="QDD25" s="177"/>
      <c r="QDE25" s="177"/>
      <c r="QDF25" s="177"/>
      <c r="QDG25" s="177"/>
      <c r="QDH25" s="177"/>
      <c r="QDI25" s="177"/>
      <c r="QDJ25" s="177"/>
      <c r="QDK25" s="177"/>
      <c r="QDL25" s="177"/>
      <c r="QDM25" s="177"/>
      <c r="QDN25" s="177"/>
      <c r="QDO25" s="177"/>
      <c r="QDP25" s="177"/>
      <c r="QDQ25" s="177"/>
      <c r="QDR25" s="177"/>
      <c r="QDS25" s="177"/>
      <c r="QDT25" s="177"/>
      <c r="QDU25" s="177"/>
      <c r="QDV25" s="177"/>
      <c r="QDW25" s="177"/>
      <c r="QDX25" s="177"/>
      <c r="QDY25" s="177"/>
      <c r="QDZ25" s="177"/>
      <c r="QEA25" s="177"/>
      <c r="QEB25" s="177"/>
      <c r="QEC25" s="177"/>
      <c r="QED25" s="177"/>
      <c r="QEE25" s="177"/>
      <c r="QEF25" s="177"/>
      <c r="QEG25" s="177"/>
      <c r="QEH25" s="177"/>
      <c r="QEI25" s="177"/>
      <c r="QEJ25" s="177"/>
      <c r="QEK25" s="177"/>
      <c r="QEL25" s="177"/>
      <c r="QEM25" s="177"/>
      <c r="QEN25" s="177"/>
      <c r="QEO25" s="177"/>
      <c r="QEP25" s="177"/>
      <c r="QEQ25" s="177"/>
      <c r="QER25" s="177"/>
      <c r="QES25" s="177"/>
      <c r="QET25" s="177"/>
      <c r="QEU25" s="177"/>
      <c r="QEV25" s="177"/>
      <c r="QEW25" s="177"/>
      <c r="QEX25" s="177"/>
      <c r="QEY25" s="177"/>
      <c r="QEZ25" s="177"/>
      <c r="QFA25" s="177"/>
      <c r="QFB25" s="177"/>
      <c r="QFC25" s="177"/>
      <c r="QFD25" s="177"/>
      <c r="QFE25" s="177"/>
      <c r="QFF25" s="177"/>
      <c r="QFG25" s="177"/>
      <c r="QFH25" s="177"/>
      <c r="QFI25" s="177"/>
      <c r="QFJ25" s="177"/>
      <c r="QFK25" s="177"/>
      <c r="QFL25" s="177"/>
      <c r="QFM25" s="177"/>
      <c r="QFN25" s="177"/>
      <c r="QFO25" s="177"/>
      <c r="QFP25" s="177"/>
      <c r="QFQ25" s="177"/>
      <c r="QFR25" s="177"/>
      <c r="QFS25" s="177"/>
      <c r="QFT25" s="177"/>
      <c r="QFU25" s="177"/>
      <c r="QFV25" s="177"/>
      <c r="QFW25" s="177"/>
      <c r="QFX25" s="177"/>
      <c r="QFY25" s="177"/>
      <c r="QFZ25" s="177"/>
      <c r="QGA25" s="177"/>
      <c r="QGB25" s="177"/>
      <c r="QGC25" s="177"/>
      <c r="QGD25" s="177"/>
      <c r="QGE25" s="177"/>
      <c r="QGF25" s="177"/>
      <c r="QGG25" s="177"/>
      <c r="QGH25" s="177"/>
      <c r="QGI25" s="177"/>
      <c r="QGJ25" s="177"/>
      <c r="QGK25" s="177"/>
      <c r="QGL25" s="177"/>
      <c r="QGM25" s="177"/>
      <c r="QGN25" s="177"/>
      <c r="QGO25" s="177"/>
      <c r="QGP25" s="177"/>
      <c r="QGQ25" s="177"/>
      <c r="QGR25" s="177"/>
      <c r="QGS25" s="177"/>
      <c r="QGT25" s="177"/>
      <c r="QGU25" s="177"/>
      <c r="QGV25" s="177"/>
      <c r="QGW25" s="177"/>
      <c r="QGX25" s="177"/>
      <c r="QGY25" s="177"/>
      <c r="QGZ25" s="177"/>
      <c r="QHA25" s="177"/>
      <c r="QHB25" s="177"/>
      <c r="QHC25" s="177"/>
      <c r="QHD25" s="177"/>
      <c r="QHE25" s="177"/>
      <c r="QHF25" s="177"/>
      <c r="QHG25" s="177"/>
      <c r="QHH25" s="177"/>
      <c r="QHI25" s="177"/>
      <c r="QHJ25" s="177"/>
      <c r="QHK25" s="177"/>
      <c r="QHL25" s="177"/>
      <c r="QHM25" s="177"/>
      <c r="QHN25" s="177"/>
      <c r="QHO25" s="177"/>
      <c r="QHP25" s="177"/>
      <c r="QHQ25" s="177"/>
      <c r="QHR25" s="177"/>
      <c r="QHS25" s="177"/>
      <c r="QHT25" s="177"/>
      <c r="QHU25" s="177"/>
      <c r="QHV25" s="177"/>
      <c r="QHW25" s="177"/>
      <c r="QHX25" s="177"/>
      <c r="QHY25" s="177"/>
      <c r="QHZ25" s="177"/>
      <c r="QIA25" s="177"/>
      <c r="QIB25" s="177"/>
      <c r="QIC25" s="177"/>
      <c r="QID25" s="177"/>
      <c r="QIE25" s="177"/>
      <c r="QIF25" s="177"/>
      <c r="QIG25" s="177"/>
      <c r="QIH25" s="177"/>
      <c r="QII25" s="177"/>
      <c r="QIJ25" s="177"/>
      <c r="QIK25" s="177"/>
      <c r="QIL25" s="177"/>
      <c r="QIM25" s="177"/>
      <c r="QIN25" s="177"/>
      <c r="QIO25" s="177"/>
      <c r="QIP25" s="177"/>
      <c r="QIQ25" s="177"/>
      <c r="QIR25" s="177"/>
      <c r="QIS25" s="177"/>
      <c r="QIT25" s="177"/>
      <c r="QIU25" s="177"/>
      <c r="QIV25" s="177"/>
      <c r="QIW25" s="177"/>
      <c r="QIX25" s="177"/>
      <c r="QIY25" s="177"/>
      <c r="QIZ25" s="177"/>
      <c r="QJA25" s="177"/>
      <c r="QJB25" s="177"/>
      <c r="QJC25" s="177"/>
      <c r="QJD25" s="177"/>
      <c r="QJE25" s="177"/>
      <c r="QJF25" s="177"/>
      <c r="QJG25" s="177"/>
      <c r="QJH25" s="177"/>
      <c r="QJI25" s="177"/>
      <c r="QJJ25" s="177"/>
      <c r="QJK25" s="177"/>
      <c r="QJL25" s="177"/>
      <c r="QJM25" s="177"/>
      <c r="QJN25" s="177"/>
      <c r="QJO25" s="177"/>
      <c r="QJP25" s="177"/>
      <c r="QJQ25" s="177"/>
      <c r="QJR25" s="177"/>
      <c r="QJS25" s="177"/>
      <c r="QJT25" s="177"/>
      <c r="QJU25" s="177"/>
      <c r="QJV25" s="177"/>
      <c r="QJW25" s="177"/>
      <c r="QJX25" s="177"/>
      <c r="QJY25" s="177"/>
      <c r="QJZ25" s="177"/>
      <c r="QKA25" s="177"/>
      <c r="QKB25" s="177"/>
      <c r="QKC25" s="177"/>
      <c r="QKD25" s="177"/>
      <c r="QKE25" s="177"/>
      <c r="QKF25" s="177"/>
      <c r="QKG25" s="177"/>
      <c r="QKH25" s="177"/>
      <c r="QKI25" s="177"/>
      <c r="QKJ25" s="177"/>
      <c r="QKK25" s="177"/>
      <c r="QKL25" s="177"/>
      <c r="QKM25" s="177"/>
      <c r="QKN25" s="177"/>
      <c r="QKO25" s="177"/>
      <c r="QKP25" s="177"/>
      <c r="QKQ25" s="177"/>
      <c r="QKR25" s="177"/>
      <c r="QKS25" s="177"/>
      <c r="QKT25" s="177"/>
      <c r="QKU25" s="177"/>
      <c r="QKV25" s="177"/>
      <c r="QKW25" s="177"/>
      <c r="QKX25" s="177"/>
      <c r="QKY25" s="177"/>
      <c r="QKZ25" s="177"/>
      <c r="QLA25" s="177"/>
      <c r="QLB25" s="177"/>
      <c r="QLC25" s="177"/>
      <c r="QLD25" s="177"/>
      <c r="QLE25" s="177"/>
      <c r="QLF25" s="177"/>
      <c r="QLG25" s="177"/>
      <c r="QLH25" s="177"/>
      <c r="QLI25" s="177"/>
      <c r="QLJ25" s="177"/>
      <c r="QLK25" s="177"/>
      <c r="QLL25" s="177"/>
      <c r="QLM25" s="177"/>
      <c r="QLN25" s="177"/>
      <c r="QLO25" s="177"/>
      <c r="QLP25" s="177"/>
      <c r="QLQ25" s="177"/>
      <c r="QLR25" s="177"/>
      <c r="QLS25" s="177"/>
      <c r="QLT25" s="177"/>
      <c r="QLU25" s="177"/>
      <c r="QLV25" s="177"/>
      <c r="QLW25" s="177"/>
      <c r="QLX25" s="177"/>
      <c r="QLY25" s="177"/>
      <c r="QLZ25" s="177"/>
      <c r="QMA25" s="177"/>
      <c r="QMB25" s="177"/>
      <c r="QMC25" s="177"/>
      <c r="QMD25" s="177"/>
      <c r="QME25" s="177"/>
      <c r="QMF25" s="177"/>
      <c r="QMG25" s="177"/>
      <c r="QMH25" s="177"/>
      <c r="QMI25" s="177"/>
      <c r="QMJ25" s="177"/>
      <c r="QMK25" s="177"/>
      <c r="QML25" s="177"/>
      <c r="QMM25" s="177"/>
      <c r="QMN25" s="177"/>
      <c r="QMO25" s="177"/>
      <c r="QMP25" s="177"/>
      <c r="QMQ25" s="177"/>
      <c r="QMR25" s="177"/>
      <c r="QMS25" s="177"/>
      <c r="QMT25" s="177"/>
      <c r="QMU25" s="177"/>
      <c r="QMV25" s="177"/>
      <c r="QMW25" s="177"/>
      <c r="QMX25" s="177"/>
      <c r="QMY25" s="177"/>
      <c r="QMZ25" s="177"/>
      <c r="QNA25" s="177"/>
      <c r="QNB25" s="177"/>
      <c r="QNC25" s="177"/>
      <c r="QND25" s="177"/>
      <c r="QNE25" s="177"/>
      <c r="QNF25" s="177"/>
      <c r="QNG25" s="177"/>
      <c r="QNH25" s="177"/>
      <c r="QNI25" s="177"/>
      <c r="QNJ25" s="177"/>
      <c r="QNK25" s="177"/>
      <c r="QNL25" s="177"/>
      <c r="QNM25" s="177"/>
      <c r="QNN25" s="177"/>
      <c r="QNO25" s="177"/>
      <c r="QNP25" s="177"/>
      <c r="QNQ25" s="177"/>
      <c r="QNR25" s="177"/>
      <c r="QNS25" s="177"/>
      <c r="QNT25" s="177"/>
      <c r="QNU25" s="177"/>
      <c r="QNV25" s="177"/>
      <c r="QNW25" s="177"/>
      <c r="QNX25" s="177"/>
      <c r="QNY25" s="177"/>
      <c r="QNZ25" s="177"/>
      <c r="QOA25" s="177"/>
      <c r="QOB25" s="177"/>
      <c r="QOC25" s="177"/>
      <c r="QOD25" s="177"/>
      <c r="QOE25" s="177"/>
      <c r="QOF25" s="177"/>
      <c r="QOG25" s="177"/>
      <c r="QOH25" s="177"/>
      <c r="QOI25" s="177"/>
      <c r="QOJ25" s="177"/>
      <c r="QOK25" s="177"/>
      <c r="QOL25" s="177"/>
      <c r="QOM25" s="177"/>
      <c r="QON25" s="177"/>
      <c r="QOO25" s="177"/>
      <c r="QOP25" s="177"/>
      <c r="QOQ25" s="177"/>
      <c r="QOR25" s="177"/>
      <c r="QOS25" s="177"/>
      <c r="QOT25" s="177"/>
      <c r="QOU25" s="177"/>
      <c r="QOV25" s="177"/>
      <c r="QOW25" s="177"/>
      <c r="QOX25" s="177"/>
      <c r="QOY25" s="177"/>
      <c r="QOZ25" s="177"/>
      <c r="QPA25" s="177"/>
      <c r="QPB25" s="177"/>
      <c r="QPC25" s="177"/>
      <c r="QPD25" s="177"/>
      <c r="QPE25" s="177"/>
      <c r="QPF25" s="177"/>
      <c r="QPG25" s="177"/>
      <c r="QPH25" s="177"/>
      <c r="QPI25" s="177"/>
      <c r="QPJ25" s="177"/>
      <c r="QPK25" s="177"/>
      <c r="QPL25" s="177"/>
      <c r="QPM25" s="177"/>
      <c r="QPN25" s="177"/>
      <c r="QPO25" s="177"/>
      <c r="QPP25" s="177"/>
      <c r="QPQ25" s="177"/>
      <c r="QPR25" s="177"/>
      <c r="QPS25" s="177"/>
      <c r="QPT25" s="177"/>
      <c r="QPU25" s="177"/>
      <c r="QPV25" s="177"/>
      <c r="QPW25" s="177"/>
      <c r="QPX25" s="177"/>
      <c r="QPY25" s="177"/>
      <c r="QPZ25" s="177"/>
      <c r="QQA25" s="177"/>
      <c r="QQB25" s="177"/>
      <c r="QQC25" s="177"/>
      <c r="QQD25" s="177"/>
      <c r="QQE25" s="177"/>
      <c r="QQF25" s="177"/>
      <c r="QQG25" s="177"/>
      <c r="QQH25" s="177"/>
      <c r="QQI25" s="177"/>
      <c r="QQJ25" s="177"/>
      <c r="QQK25" s="177"/>
      <c r="QQL25" s="177"/>
      <c r="QQM25" s="177"/>
      <c r="QQN25" s="177"/>
      <c r="QQO25" s="177"/>
      <c r="QQP25" s="177"/>
      <c r="QQQ25" s="177"/>
      <c r="QQR25" s="177"/>
      <c r="QQS25" s="177"/>
      <c r="QQT25" s="177"/>
      <c r="QQU25" s="177"/>
      <c r="QQV25" s="177"/>
      <c r="QQW25" s="177"/>
      <c r="QQX25" s="177"/>
      <c r="QQY25" s="177"/>
      <c r="QQZ25" s="177"/>
      <c r="QRA25" s="177"/>
      <c r="QRB25" s="177"/>
      <c r="QRC25" s="177"/>
      <c r="QRD25" s="177"/>
      <c r="QRE25" s="177"/>
      <c r="QRF25" s="177"/>
      <c r="QRG25" s="177"/>
      <c r="QRH25" s="177"/>
      <c r="QRI25" s="177"/>
      <c r="QRJ25" s="177"/>
      <c r="QRK25" s="177"/>
      <c r="QRL25" s="177"/>
      <c r="QRM25" s="177"/>
      <c r="QRN25" s="177"/>
      <c r="QRO25" s="177"/>
      <c r="QRP25" s="177"/>
      <c r="QRQ25" s="177"/>
      <c r="QRR25" s="177"/>
      <c r="QRS25" s="177"/>
      <c r="QRT25" s="177"/>
      <c r="QRU25" s="177"/>
      <c r="QRV25" s="177"/>
      <c r="QRW25" s="177"/>
      <c r="QRX25" s="177"/>
      <c r="QRY25" s="177"/>
      <c r="QRZ25" s="177"/>
      <c r="QSA25" s="177"/>
      <c r="QSB25" s="177"/>
      <c r="QSC25" s="177"/>
      <c r="QSD25" s="177"/>
      <c r="QSE25" s="177"/>
      <c r="QSF25" s="177"/>
      <c r="QSG25" s="177"/>
      <c r="QSH25" s="177"/>
      <c r="QSI25" s="177"/>
      <c r="QSJ25" s="177"/>
      <c r="QSK25" s="177"/>
      <c r="QSL25" s="177"/>
      <c r="QSM25" s="177"/>
      <c r="QSN25" s="177"/>
      <c r="QSO25" s="177"/>
      <c r="QSP25" s="177"/>
      <c r="QSQ25" s="177"/>
      <c r="QSR25" s="177"/>
      <c r="QSS25" s="177"/>
      <c r="QST25" s="177"/>
      <c r="QSU25" s="177"/>
      <c r="QSV25" s="177"/>
      <c r="QSW25" s="177"/>
      <c r="QSX25" s="177"/>
      <c r="QSY25" s="177"/>
      <c r="QSZ25" s="177"/>
      <c r="QTA25" s="177"/>
      <c r="QTB25" s="177"/>
      <c r="QTC25" s="177"/>
      <c r="QTD25" s="177"/>
      <c r="QTE25" s="177"/>
      <c r="QTF25" s="177"/>
      <c r="QTG25" s="177"/>
      <c r="QTH25" s="177"/>
      <c r="QTI25" s="177"/>
      <c r="QTJ25" s="177"/>
      <c r="QTK25" s="177"/>
      <c r="QTL25" s="177"/>
      <c r="QTM25" s="177"/>
      <c r="QTN25" s="177"/>
      <c r="QTO25" s="177"/>
      <c r="QTP25" s="177"/>
      <c r="QTQ25" s="177"/>
      <c r="QTR25" s="177"/>
      <c r="QTS25" s="177"/>
      <c r="QTT25" s="177"/>
      <c r="QTU25" s="177"/>
      <c r="QTV25" s="177"/>
      <c r="QTW25" s="177"/>
      <c r="QTX25" s="177"/>
      <c r="QTY25" s="177"/>
      <c r="QTZ25" s="177"/>
      <c r="QUA25" s="177"/>
      <c r="QUB25" s="177"/>
      <c r="QUC25" s="177"/>
      <c r="QUD25" s="177"/>
      <c r="QUE25" s="177"/>
      <c r="QUF25" s="177"/>
      <c r="QUG25" s="177"/>
      <c r="QUH25" s="177"/>
      <c r="QUI25" s="177"/>
      <c r="QUJ25" s="177"/>
      <c r="QUK25" s="177"/>
      <c r="QUL25" s="177"/>
      <c r="QUM25" s="177"/>
      <c r="QUN25" s="177"/>
      <c r="QUO25" s="177"/>
      <c r="QUP25" s="177"/>
      <c r="QUQ25" s="177"/>
      <c r="QUR25" s="177"/>
      <c r="QUS25" s="177"/>
      <c r="QUT25" s="177"/>
      <c r="QUU25" s="177"/>
      <c r="QUV25" s="177"/>
      <c r="QUW25" s="177"/>
      <c r="QUX25" s="177"/>
      <c r="QUY25" s="177"/>
      <c r="QUZ25" s="177"/>
      <c r="QVA25" s="177"/>
      <c r="QVB25" s="177"/>
      <c r="QVC25" s="177"/>
      <c r="QVD25" s="177"/>
      <c r="QVE25" s="177"/>
      <c r="QVF25" s="177"/>
      <c r="QVG25" s="177"/>
      <c r="QVH25" s="177"/>
      <c r="QVI25" s="177"/>
      <c r="QVJ25" s="177"/>
      <c r="QVK25" s="177"/>
      <c r="QVL25" s="177"/>
      <c r="QVM25" s="177"/>
      <c r="QVN25" s="177"/>
      <c r="QVO25" s="177"/>
      <c r="QVP25" s="177"/>
      <c r="QVQ25" s="177"/>
      <c r="QVR25" s="177"/>
      <c r="QVS25" s="177"/>
      <c r="QVT25" s="177"/>
      <c r="QVU25" s="177"/>
      <c r="QVV25" s="177"/>
      <c r="QVW25" s="177"/>
      <c r="QVX25" s="177"/>
      <c r="QVY25" s="177"/>
      <c r="QVZ25" s="177"/>
      <c r="QWA25" s="177"/>
      <c r="QWB25" s="177"/>
      <c r="QWC25" s="177"/>
      <c r="QWD25" s="177"/>
      <c r="QWE25" s="177"/>
      <c r="QWF25" s="177"/>
      <c r="QWG25" s="177"/>
      <c r="QWH25" s="177"/>
      <c r="QWI25" s="177"/>
      <c r="QWJ25" s="177"/>
      <c r="QWK25" s="177"/>
      <c r="QWL25" s="177"/>
      <c r="QWM25" s="177"/>
      <c r="QWN25" s="177"/>
      <c r="QWO25" s="177"/>
      <c r="QWP25" s="177"/>
      <c r="QWQ25" s="177"/>
      <c r="QWR25" s="177"/>
      <c r="QWS25" s="177"/>
      <c r="QWT25" s="177"/>
      <c r="QWU25" s="177"/>
      <c r="QWV25" s="177"/>
      <c r="QWW25" s="177"/>
      <c r="QWX25" s="177"/>
      <c r="QWY25" s="177"/>
      <c r="QWZ25" s="177"/>
      <c r="QXA25" s="177"/>
      <c r="QXB25" s="177"/>
      <c r="QXC25" s="177"/>
      <c r="QXD25" s="177"/>
      <c r="QXE25" s="177"/>
      <c r="QXF25" s="177"/>
      <c r="QXG25" s="177"/>
      <c r="QXH25" s="177"/>
      <c r="QXI25" s="177"/>
      <c r="QXJ25" s="177"/>
      <c r="QXK25" s="177"/>
      <c r="QXL25" s="177"/>
      <c r="QXM25" s="177"/>
      <c r="QXN25" s="177"/>
      <c r="QXO25" s="177"/>
      <c r="QXP25" s="177"/>
      <c r="QXQ25" s="177"/>
      <c r="QXR25" s="177"/>
      <c r="QXS25" s="177"/>
      <c r="QXT25" s="177"/>
      <c r="QXU25" s="177"/>
      <c r="QXV25" s="177"/>
      <c r="QXW25" s="177"/>
      <c r="QXX25" s="177"/>
      <c r="QXY25" s="177"/>
      <c r="QXZ25" s="177"/>
      <c r="QYA25" s="177"/>
      <c r="QYB25" s="177"/>
      <c r="QYC25" s="177"/>
      <c r="QYD25" s="177"/>
      <c r="QYE25" s="177"/>
      <c r="QYF25" s="177"/>
      <c r="QYG25" s="177"/>
      <c r="QYH25" s="177"/>
      <c r="QYI25" s="177"/>
      <c r="QYJ25" s="177"/>
      <c r="QYK25" s="177"/>
      <c r="QYL25" s="177"/>
      <c r="QYM25" s="177"/>
      <c r="QYN25" s="177"/>
      <c r="QYO25" s="177"/>
      <c r="QYP25" s="177"/>
      <c r="QYQ25" s="177"/>
      <c r="QYR25" s="177"/>
      <c r="QYS25" s="177"/>
      <c r="QYT25" s="177"/>
      <c r="QYU25" s="177"/>
      <c r="QYV25" s="177"/>
      <c r="QYW25" s="177"/>
      <c r="QYX25" s="177"/>
      <c r="QYY25" s="177"/>
      <c r="QYZ25" s="177"/>
      <c r="QZA25" s="177"/>
      <c r="QZB25" s="177"/>
      <c r="QZC25" s="177"/>
      <c r="QZD25" s="177"/>
      <c r="QZE25" s="177"/>
      <c r="QZF25" s="177"/>
      <c r="QZG25" s="177"/>
      <c r="QZH25" s="177"/>
      <c r="QZI25" s="177"/>
      <c r="QZJ25" s="177"/>
      <c r="QZK25" s="177"/>
      <c r="QZL25" s="177"/>
      <c r="QZM25" s="177"/>
      <c r="QZN25" s="177"/>
      <c r="QZO25" s="177"/>
      <c r="QZP25" s="177"/>
      <c r="QZQ25" s="177"/>
      <c r="QZR25" s="177"/>
      <c r="QZS25" s="177"/>
      <c r="QZT25" s="177"/>
      <c r="QZU25" s="177"/>
      <c r="QZV25" s="177"/>
      <c r="QZW25" s="177"/>
      <c r="QZX25" s="177"/>
      <c r="QZY25" s="177"/>
      <c r="QZZ25" s="177"/>
      <c r="RAA25" s="177"/>
      <c r="RAB25" s="177"/>
      <c r="RAC25" s="177"/>
      <c r="RAD25" s="177"/>
      <c r="RAE25" s="177"/>
      <c r="RAF25" s="177"/>
      <c r="RAG25" s="177"/>
      <c r="RAH25" s="177"/>
      <c r="RAI25" s="177"/>
      <c r="RAJ25" s="177"/>
      <c r="RAK25" s="177"/>
      <c r="RAL25" s="177"/>
      <c r="RAM25" s="177"/>
      <c r="RAN25" s="177"/>
      <c r="RAO25" s="177"/>
      <c r="RAP25" s="177"/>
      <c r="RAQ25" s="177"/>
      <c r="RAR25" s="177"/>
      <c r="RAS25" s="177"/>
      <c r="RAT25" s="177"/>
      <c r="RAU25" s="177"/>
      <c r="RAV25" s="177"/>
      <c r="RAW25" s="177"/>
      <c r="RAX25" s="177"/>
      <c r="RAY25" s="177"/>
      <c r="RAZ25" s="177"/>
      <c r="RBA25" s="177"/>
      <c r="RBB25" s="177"/>
      <c r="RBC25" s="177"/>
      <c r="RBD25" s="177"/>
      <c r="RBE25" s="177"/>
      <c r="RBF25" s="177"/>
      <c r="RBG25" s="177"/>
      <c r="RBH25" s="177"/>
      <c r="RBI25" s="177"/>
      <c r="RBJ25" s="177"/>
      <c r="RBK25" s="177"/>
      <c r="RBL25" s="177"/>
      <c r="RBM25" s="177"/>
      <c r="RBN25" s="177"/>
      <c r="RBO25" s="177"/>
      <c r="RBP25" s="177"/>
      <c r="RBQ25" s="177"/>
      <c r="RBR25" s="177"/>
      <c r="RBS25" s="177"/>
      <c r="RBT25" s="177"/>
      <c r="RBU25" s="177"/>
      <c r="RBV25" s="177"/>
      <c r="RBW25" s="177"/>
      <c r="RBX25" s="177"/>
      <c r="RBY25" s="177"/>
      <c r="RBZ25" s="177"/>
      <c r="RCA25" s="177"/>
      <c r="RCB25" s="177"/>
      <c r="RCC25" s="177"/>
      <c r="RCD25" s="177"/>
      <c r="RCE25" s="177"/>
      <c r="RCF25" s="177"/>
      <c r="RCG25" s="177"/>
      <c r="RCH25" s="177"/>
      <c r="RCI25" s="177"/>
      <c r="RCJ25" s="177"/>
      <c r="RCK25" s="177"/>
      <c r="RCL25" s="177"/>
      <c r="RCM25" s="177"/>
      <c r="RCN25" s="177"/>
      <c r="RCO25" s="177"/>
      <c r="RCP25" s="177"/>
      <c r="RCQ25" s="177"/>
      <c r="RCR25" s="177"/>
      <c r="RCS25" s="177"/>
      <c r="RCT25" s="177"/>
      <c r="RCU25" s="177"/>
      <c r="RCV25" s="177"/>
      <c r="RCW25" s="177"/>
      <c r="RCX25" s="177"/>
      <c r="RCY25" s="177"/>
      <c r="RCZ25" s="177"/>
      <c r="RDA25" s="177"/>
      <c r="RDB25" s="177"/>
      <c r="RDC25" s="177"/>
      <c r="RDD25" s="177"/>
      <c r="RDE25" s="177"/>
      <c r="RDF25" s="177"/>
      <c r="RDG25" s="177"/>
      <c r="RDH25" s="177"/>
      <c r="RDI25" s="177"/>
      <c r="RDJ25" s="177"/>
      <c r="RDK25" s="177"/>
      <c r="RDL25" s="177"/>
      <c r="RDM25" s="177"/>
      <c r="RDN25" s="177"/>
      <c r="RDO25" s="177"/>
      <c r="RDP25" s="177"/>
      <c r="RDQ25" s="177"/>
      <c r="RDR25" s="177"/>
      <c r="RDS25" s="177"/>
      <c r="RDT25" s="177"/>
      <c r="RDU25" s="177"/>
      <c r="RDV25" s="177"/>
      <c r="RDW25" s="177"/>
      <c r="RDX25" s="177"/>
      <c r="RDY25" s="177"/>
      <c r="RDZ25" s="177"/>
      <c r="REA25" s="177"/>
      <c r="REB25" s="177"/>
      <c r="REC25" s="177"/>
      <c r="RED25" s="177"/>
      <c r="REE25" s="177"/>
      <c r="REF25" s="177"/>
      <c r="REG25" s="177"/>
      <c r="REH25" s="177"/>
      <c r="REI25" s="177"/>
      <c r="REJ25" s="177"/>
      <c r="REK25" s="177"/>
      <c r="REL25" s="177"/>
      <c r="REM25" s="177"/>
      <c r="REN25" s="177"/>
      <c r="REO25" s="177"/>
      <c r="REP25" s="177"/>
      <c r="REQ25" s="177"/>
      <c r="RER25" s="177"/>
      <c r="RES25" s="177"/>
      <c r="RET25" s="177"/>
      <c r="REU25" s="177"/>
      <c r="REV25" s="177"/>
      <c r="REW25" s="177"/>
      <c r="REX25" s="177"/>
      <c r="REY25" s="177"/>
      <c r="REZ25" s="177"/>
      <c r="RFA25" s="177"/>
      <c r="RFB25" s="177"/>
      <c r="RFC25" s="177"/>
      <c r="RFD25" s="177"/>
      <c r="RFE25" s="177"/>
      <c r="RFF25" s="177"/>
      <c r="RFG25" s="177"/>
      <c r="RFH25" s="177"/>
      <c r="RFI25" s="177"/>
      <c r="RFJ25" s="177"/>
      <c r="RFK25" s="177"/>
      <c r="RFL25" s="177"/>
      <c r="RFM25" s="177"/>
      <c r="RFN25" s="177"/>
      <c r="RFO25" s="177"/>
      <c r="RFP25" s="177"/>
      <c r="RFQ25" s="177"/>
      <c r="RFR25" s="177"/>
      <c r="RFS25" s="177"/>
      <c r="RFT25" s="177"/>
      <c r="RFU25" s="177"/>
      <c r="RFV25" s="177"/>
      <c r="RFW25" s="177"/>
      <c r="RFX25" s="177"/>
      <c r="RFY25" s="177"/>
      <c r="RFZ25" s="177"/>
      <c r="RGA25" s="177"/>
      <c r="RGB25" s="177"/>
      <c r="RGC25" s="177"/>
      <c r="RGD25" s="177"/>
      <c r="RGE25" s="177"/>
      <c r="RGF25" s="177"/>
      <c r="RGG25" s="177"/>
      <c r="RGH25" s="177"/>
      <c r="RGI25" s="177"/>
      <c r="RGJ25" s="177"/>
      <c r="RGK25" s="177"/>
      <c r="RGL25" s="177"/>
      <c r="RGM25" s="177"/>
      <c r="RGN25" s="177"/>
      <c r="RGO25" s="177"/>
      <c r="RGP25" s="177"/>
      <c r="RGQ25" s="177"/>
      <c r="RGR25" s="177"/>
      <c r="RGS25" s="177"/>
      <c r="RGT25" s="177"/>
      <c r="RGU25" s="177"/>
      <c r="RGV25" s="177"/>
      <c r="RGW25" s="177"/>
      <c r="RGX25" s="177"/>
      <c r="RGY25" s="177"/>
      <c r="RGZ25" s="177"/>
      <c r="RHA25" s="177"/>
      <c r="RHB25" s="177"/>
      <c r="RHC25" s="177"/>
      <c r="RHD25" s="177"/>
      <c r="RHE25" s="177"/>
      <c r="RHF25" s="177"/>
      <c r="RHG25" s="177"/>
      <c r="RHH25" s="177"/>
      <c r="RHI25" s="177"/>
      <c r="RHJ25" s="177"/>
      <c r="RHK25" s="177"/>
      <c r="RHL25" s="177"/>
      <c r="RHM25" s="177"/>
      <c r="RHN25" s="177"/>
      <c r="RHO25" s="177"/>
      <c r="RHP25" s="177"/>
      <c r="RHQ25" s="177"/>
      <c r="RHR25" s="177"/>
      <c r="RHS25" s="177"/>
      <c r="RHT25" s="177"/>
      <c r="RHU25" s="177"/>
      <c r="RHV25" s="177"/>
      <c r="RHW25" s="177"/>
      <c r="RHX25" s="177"/>
      <c r="RHY25" s="177"/>
      <c r="RHZ25" s="177"/>
      <c r="RIA25" s="177"/>
      <c r="RIB25" s="177"/>
      <c r="RIC25" s="177"/>
      <c r="RID25" s="177"/>
      <c r="RIE25" s="177"/>
      <c r="RIF25" s="177"/>
      <c r="RIG25" s="177"/>
      <c r="RIH25" s="177"/>
      <c r="RII25" s="177"/>
      <c r="RIJ25" s="177"/>
      <c r="RIK25" s="177"/>
      <c r="RIL25" s="177"/>
      <c r="RIM25" s="177"/>
      <c r="RIN25" s="177"/>
      <c r="RIO25" s="177"/>
      <c r="RIP25" s="177"/>
      <c r="RIQ25" s="177"/>
      <c r="RIR25" s="177"/>
      <c r="RIS25" s="177"/>
      <c r="RIT25" s="177"/>
      <c r="RIU25" s="177"/>
      <c r="RIV25" s="177"/>
      <c r="RIW25" s="177"/>
      <c r="RIX25" s="177"/>
      <c r="RIY25" s="177"/>
      <c r="RIZ25" s="177"/>
      <c r="RJA25" s="177"/>
      <c r="RJB25" s="177"/>
      <c r="RJC25" s="177"/>
      <c r="RJD25" s="177"/>
      <c r="RJE25" s="177"/>
      <c r="RJF25" s="177"/>
      <c r="RJG25" s="177"/>
      <c r="RJH25" s="177"/>
      <c r="RJI25" s="177"/>
      <c r="RJJ25" s="177"/>
      <c r="RJK25" s="177"/>
      <c r="RJL25" s="177"/>
      <c r="RJM25" s="177"/>
      <c r="RJN25" s="177"/>
      <c r="RJO25" s="177"/>
      <c r="RJP25" s="177"/>
      <c r="RJQ25" s="177"/>
      <c r="RJR25" s="177"/>
      <c r="RJS25" s="177"/>
      <c r="RJT25" s="177"/>
      <c r="RJU25" s="177"/>
      <c r="RJV25" s="177"/>
      <c r="RJW25" s="177"/>
      <c r="RJX25" s="177"/>
      <c r="RJY25" s="177"/>
      <c r="RJZ25" s="177"/>
      <c r="RKA25" s="177"/>
      <c r="RKB25" s="177"/>
      <c r="RKC25" s="177"/>
      <c r="RKD25" s="177"/>
      <c r="RKE25" s="177"/>
      <c r="RKF25" s="177"/>
      <c r="RKG25" s="177"/>
      <c r="RKH25" s="177"/>
      <c r="RKI25" s="177"/>
      <c r="RKJ25" s="177"/>
      <c r="RKK25" s="177"/>
      <c r="RKL25" s="177"/>
      <c r="RKM25" s="177"/>
      <c r="RKN25" s="177"/>
      <c r="RKO25" s="177"/>
      <c r="RKP25" s="177"/>
      <c r="RKQ25" s="177"/>
      <c r="RKR25" s="177"/>
      <c r="RKS25" s="177"/>
      <c r="RKT25" s="177"/>
      <c r="RKU25" s="177"/>
      <c r="RKV25" s="177"/>
      <c r="RKW25" s="177"/>
      <c r="RKX25" s="177"/>
      <c r="RKY25" s="177"/>
      <c r="RKZ25" s="177"/>
      <c r="RLA25" s="177"/>
      <c r="RLB25" s="177"/>
      <c r="RLC25" s="177"/>
      <c r="RLD25" s="177"/>
      <c r="RLE25" s="177"/>
      <c r="RLF25" s="177"/>
      <c r="RLG25" s="177"/>
      <c r="RLH25" s="177"/>
      <c r="RLI25" s="177"/>
      <c r="RLJ25" s="177"/>
      <c r="RLK25" s="177"/>
      <c r="RLL25" s="177"/>
      <c r="RLM25" s="177"/>
      <c r="RLN25" s="177"/>
      <c r="RLO25" s="177"/>
      <c r="RLP25" s="177"/>
      <c r="RLQ25" s="177"/>
      <c r="RLR25" s="177"/>
      <c r="RLS25" s="177"/>
      <c r="RLT25" s="177"/>
      <c r="RLU25" s="177"/>
      <c r="RLV25" s="177"/>
      <c r="RLW25" s="177"/>
      <c r="RLX25" s="177"/>
      <c r="RLY25" s="177"/>
      <c r="RLZ25" s="177"/>
      <c r="RMA25" s="177"/>
      <c r="RMB25" s="177"/>
      <c r="RMC25" s="177"/>
      <c r="RMD25" s="177"/>
      <c r="RME25" s="177"/>
      <c r="RMF25" s="177"/>
      <c r="RMG25" s="177"/>
      <c r="RMH25" s="177"/>
      <c r="RMI25" s="177"/>
      <c r="RMJ25" s="177"/>
      <c r="RMK25" s="177"/>
      <c r="RML25" s="177"/>
      <c r="RMM25" s="177"/>
      <c r="RMN25" s="177"/>
      <c r="RMO25" s="177"/>
      <c r="RMP25" s="177"/>
      <c r="RMQ25" s="177"/>
      <c r="RMR25" s="177"/>
      <c r="RMS25" s="177"/>
      <c r="RMT25" s="177"/>
      <c r="RMU25" s="177"/>
      <c r="RMV25" s="177"/>
      <c r="RMW25" s="177"/>
      <c r="RMX25" s="177"/>
      <c r="RMY25" s="177"/>
      <c r="RMZ25" s="177"/>
      <c r="RNA25" s="177"/>
      <c r="RNB25" s="177"/>
      <c r="RNC25" s="177"/>
      <c r="RND25" s="177"/>
      <c r="RNE25" s="177"/>
      <c r="RNF25" s="177"/>
      <c r="RNG25" s="177"/>
      <c r="RNH25" s="177"/>
      <c r="RNI25" s="177"/>
      <c r="RNJ25" s="177"/>
      <c r="RNK25" s="177"/>
      <c r="RNL25" s="177"/>
      <c r="RNM25" s="177"/>
      <c r="RNN25" s="177"/>
      <c r="RNO25" s="177"/>
      <c r="RNP25" s="177"/>
      <c r="RNQ25" s="177"/>
      <c r="RNR25" s="177"/>
      <c r="RNS25" s="177"/>
      <c r="RNT25" s="177"/>
      <c r="RNU25" s="177"/>
      <c r="RNV25" s="177"/>
      <c r="RNW25" s="177"/>
      <c r="RNX25" s="177"/>
      <c r="RNY25" s="177"/>
      <c r="RNZ25" s="177"/>
      <c r="ROA25" s="177"/>
      <c r="ROB25" s="177"/>
      <c r="ROC25" s="177"/>
      <c r="ROD25" s="177"/>
      <c r="ROE25" s="177"/>
      <c r="ROF25" s="177"/>
      <c r="ROG25" s="177"/>
      <c r="ROH25" s="177"/>
      <c r="ROI25" s="177"/>
      <c r="ROJ25" s="177"/>
      <c r="ROK25" s="177"/>
      <c r="ROL25" s="177"/>
      <c r="ROM25" s="177"/>
      <c r="RON25" s="177"/>
      <c r="ROO25" s="177"/>
      <c r="ROP25" s="177"/>
      <c r="ROQ25" s="177"/>
      <c r="ROR25" s="177"/>
      <c r="ROS25" s="177"/>
      <c r="ROT25" s="177"/>
      <c r="ROU25" s="177"/>
      <c r="ROV25" s="177"/>
      <c r="ROW25" s="177"/>
      <c r="ROX25" s="177"/>
      <c r="ROY25" s="177"/>
      <c r="ROZ25" s="177"/>
      <c r="RPA25" s="177"/>
      <c r="RPB25" s="177"/>
      <c r="RPC25" s="177"/>
      <c r="RPD25" s="177"/>
      <c r="RPE25" s="177"/>
      <c r="RPF25" s="177"/>
      <c r="RPG25" s="177"/>
      <c r="RPH25" s="177"/>
      <c r="RPI25" s="177"/>
      <c r="RPJ25" s="177"/>
      <c r="RPK25" s="177"/>
      <c r="RPL25" s="177"/>
      <c r="RPM25" s="177"/>
      <c r="RPN25" s="177"/>
      <c r="RPO25" s="177"/>
      <c r="RPP25" s="177"/>
      <c r="RPQ25" s="177"/>
      <c r="RPR25" s="177"/>
      <c r="RPS25" s="177"/>
      <c r="RPT25" s="177"/>
      <c r="RPU25" s="177"/>
      <c r="RPV25" s="177"/>
      <c r="RPW25" s="177"/>
      <c r="RPX25" s="177"/>
      <c r="RPY25" s="177"/>
      <c r="RPZ25" s="177"/>
      <c r="RQA25" s="177"/>
      <c r="RQB25" s="177"/>
      <c r="RQC25" s="177"/>
      <c r="RQD25" s="177"/>
      <c r="RQE25" s="177"/>
      <c r="RQF25" s="177"/>
      <c r="RQG25" s="177"/>
      <c r="RQH25" s="177"/>
      <c r="RQI25" s="177"/>
      <c r="RQJ25" s="177"/>
      <c r="RQK25" s="177"/>
      <c r="RQL25" s="177"/>
      <c r="RQM25" s="177"/>
      <c r="RQN25" s="177"/>
      <c r="RQO25" s="177"/>
      <c r="RQP25" s="177"/>
      <c r="RQQ25" s="177"/>
      <c r="RQR25" s="177"/>
      <c r="RQS25" s="177"/>
      <c r="RQT25" s="177"/>
      <c r="RQU25" s="177"/>
      <c r="RQV25" s="177"/>
      <c r="RQW25" s="177"/>
      <c r="RQX25" s="177"/>
      <c r="RQY25" s="177"/>
      <c r="RQZ25" s="177"/>
      <c r="RRA25" s="177"/>
      <c r="RRB25" s="177"/>
      <c r="RRC25" s="177"/>
      <c r="RRD25" s="177"/>
      <c r="RRE25" s="177"/>
      <c r="RRF25" s="177"/>
      <c r="RRG25" s="177"/>
      <c r="RRH25" s="177"/>
      <c r="RRI25" s="177"/>
      <c r="RRJ25" s="177"/>
      <c r="RRK25" s="177"/>
      <c r="RRL25" s="177"/>
      <c r="RRM25" s="177"/>
      <c r="RRN25" s="177"/>
      <c r="RRO25" s="177"/>
      <c r="RRP25" s="177"/>
      <c r="RRQ25" s="177"/>
      <c r="RRR25" s="177"/>
      <c r="RRS25" s="177"/>
      <c r="RRT25" s="177"/>
      <c r="RRU25" s="177"/>
      <c r="RRV25" s="177"/>
      <c r="RRW25" s="177"/>
      <c r="RRX25" s="177"/>
      <c r="RRY25" s="177"/>
      <c r="RRZ25" s="177"/>
      <c r="RSA25" s="177"/>
      <c r="RSB25" s="177"/>
      <c r="RSC25" s="177"/>
      <c r="RSD25" s="177"/>
      <c r="RSE25" s="177"/>
      <c r="RSF25" s="177"/>
      <c r="RSG25" s="177"/>
      <c r="RSH25" s="177"/>
      <c r="RSI25" s="177"/>
      <c r="RSJ25" s="177"/>
      <c r="RSK25" s="177"/>
      <c r="RSL25" s="177"/>
      <c r="RSM25" s="177"/>
      <c r="RSN25" s="177"/>
      <c r="RSO25" s="177"/>
      <c r="RSP25" s="177"/>
      <c r="RSQ25" s="177"/>
      <c r="RSR25" s="177"/>
      <c r="RSS25" s="177"/>
      <c r="RST25" s="177"/>
      <c r="RSU25" s="177"/>
      <c r="RSV25" s="177"/>
      <c r="RSW25" s="177"/>
      <c r="RSX25" s="177"/>
      <c r="RSY25" s="177"/>
      <c r="RSZ25" s="177"/>
      <c r="RTA25" s="177"/>
      <c r="RTB25" s="177"/>
      <c r="RTC25" s="177"/>
      <c r="RTD25" s="177"/>
      <c r="RTE25" s="177"/>
      <c r="RTF25" s="177"/>
      <c r="RTG25" s="177"/>
      <c r="RTH25" s="177"/>
      <c r="RTI25" s="177"/>
      <c r="RTJ25" s="177"/>
      <c r="RTK25" s="177"/>
      <c r="RTL25" s="177"/>
      <c r="RTM25" s="177"/>
      <c r="RTN25" s="177"/>
      <c r="RTO25" s="177"/>
      <c r="RTP25" s="177"/>
      <c r="RTQ25" s="177"/>
      <c r="RTR25" s="177"/>
      <c r="RTS25" s="177"/>
      <c r="RTT25" s="177"/>
      <c r="RTU25" s="177"/>
      <c r="RTV25" s="177"/>
      <c r="RTW25" s="177"/>
      <c r="RTX25" s="177"/>
      <c r="RTY25" s="177"/>
      <c r="RTZ25" s="177"/>
      <c r="RUA25" s="177"/>
      <c r="RUB25" s="177"/>
      <c r="RUC25" s="177"/>
      <c r="RUD25" s="177"/>
      <c r="RUE25" s="177"/>
      <c r="RUF25" s="177"/>
      <c r="RUG25" s="177"/>
      <c r="RUH25" s="177"/>
      <c r="RUI25" s="177"/>
      <c r="RUJ25" s="177"/>
      <c r="RUK25" s="177"/>
      <c r="RUL25" s="177"/>
      <c r="RUM25" s="177"/>
      <c r="RUN25" s="177"/>
      <c r="RUO25" s="177"/>
      <c r="RUP25" s="177"/>
      <c r="RUQ25" s="177"/>
      <c r="RUR25" s="177"/>
      <c r="RUS25" s="177"/>
      <c r="RUT25" s="177"/>
      <c r="RUU25" s="177"/>
      <c r="RUV25" s="177"/>
      <c r="RUW25" s="177"/>
      <c r="RUX25" s="177"/>
      <c r="RUY25" s="177"/>
      <c r="RUZ25" s="177"/>
      <c r="RVA25" s="177"/>
      <c r="RVB25" s="177"/>
      <c r="RVC25" s="177"/>
      <c r="RVD25" s="177"/>
      <c r="RVE25" s="177"/>
      <c r="RVF25" s="177"/>
      <c r="RVG25" s="177"/>
      <c r="RVH25" s="177"/>
      <c r="RVI25" s="177"/>
      <c r="RVJ25" s="177"/>
      <c r="RVK25" s="177"/>
      <c r="RVL25" s="177"/>
      <c r="RVM25" s="177"/>
      <c r="RVN25" s="177"/>
      <c r="RVO25" s="177"/>
      <c r="RVP25" s="177"/>
      <c r="RVQ25" s="177"/>
      <c r="RVR25" s="177"/>
      <c r="RVS25" s="177"/>
      <c r="RVT25" s="177"/>
      <c r="RVU25" s="177"/>
      <c r="RVV25" s="177"/>
      <c r="RVW25" s="177"/>
      <c r="RVX25" s="177"/>
      <c r="RVY25" s="177"/>
      <c r="RVZ25" s="177"/>
      <c r="RWA25" s="177"/>
      <c r="RWB25" s="177"/>
      <c r="RWC25" s="177"/>
      <c r="RWD25" s="177"/>
      <c r="RWE25" s="177"/>
      <c r="RWF25" s="177"/>
      <c r="RWG25" s="177"/>
      <c r="RWH25" s="177"/>
      <c r="RWI25" s="177"/>
      <c r="RWJ25" s="177"/>
      <c r="RWK25" s="177"/>
      <c r="RWL25" s="177"/>
      <c r="RWM25" s="177"/>
      <c r="RWN25" s="177"/>
      <c r="RWO25" s="177"/>
      <c r="RWP25" s="177"/>
      <c r="RWQ25" s="177"/>
      <c r="RWR25" s="177"/>
      <c r="RWS25" s="177"/>
      <c r="RWT25" s="177"/>
      <c r="RWU25" s="177"/>
      <c r="RWV25" s="177"/>
      <c r="RWW25" s="177"/>
      <c r="RWX25" s="177"/>
      <c r="RWY25" s="177"/>
      <c r="RWZ25" s="177"/>
      <c r="RXA25" s="177"/>
      <c r="RXB25" s="177"/>
      <c r="RXC25" s="177"/>
      <c r="RXD25" s="177"/>
      <c r="RXE25" s="177"/>
      <c r="RXF25" s="177"/>
      <c r="RXG25" s="177"/>
      <c r="RXH25" s="177"/>
      <c r="RXI25" s="177"/>
      <c r="RXJ25" s="177"/>
      <c r="RXK25" s="177"/>
      <c r="RXL25" s="177"/>
      <c r="RXM25" s="177"/>
      <c r="RXN25" s="177"/>
      <c r="RXO25" s="177"/>
      <c r="RXP25" s="177"/>
      <c r="RXQ25" s="177"/>
      <c r="RXR25" s="177"/>
      <c r="RXS25" s="177"/>
      <c r="RXT25" s="177"/>
      <c r="RXU25" s="177"/>
      <c r="RXV25" s="177"/>
      <c r="RXW25" s="177"/>
      <c r="RXX25" s="177"/>
      <c r="RXY25" s="177"/>
      <c r="RXZ25" s="177"/>
      <c r="RYA25" s="177"/>
      <c r="RYB25" s="177"/>
      <c r="RYC25" s="177"/>
      <c r="RYD25" s="177"/>
      <c r="RYE25" s="177"/>
      <c r="RYF25" s="177"/>
      <c r="RYG25" s="177"/>
      <c r="RYH25" s="177"/>
      <c r="RYI25" s="177"/>
      <c r="RYJ25" s="177"/>
      <c r="RYK25" s="177"/>
      <c r="RYL25" s="177"/>
      <c r="RYM25" s="177"/>
      <c r="RYN25" s="177"/>
      <c r="RYO25" s="177"/>
      <c r="RYP25" s="177"/>
      <c r="RYQ25" s="177"/>
      <c r="RYR25" s="177"/>
      <c r="RYS25" s="177"/>
      <c r="RYT25" s="177"/>
      <c r="RYU25" s="177"/>
      <c r="RYV25" s="177"/>
      <c r="RYW25" s="177"/>
      <c r="RYX25" s="177"/>
      <c r="RYY25" s="177"/>
      <c r="RYZ25" s="177"/>
      <c r="RZA25" s="177"/>
      <c r="RZB25" s="177"/>
      <c r="RZC25" s="177"/>
      <c r="RZD25" s="177"/>
      <c r="RZE25" s="177"/>
      <c r="RZF25" s="177"/>
      <c r="RZG25" s="177"/>
      <c r="RZH25" s="177"/>
      <c r="RZI25" s="177"/>
      <c r="RZJ25" s="177"/>
      <c r="RZK25" s="177"/>
      <c r="RZL25" s="177"/>
      <c r="RZM25" s="177"/>
      <c r="RZN25" s="177"/>
      <c r="RZO25" s="177"/>
      <c r="RZP25" s="177"/>
      <c r="RZQ25" s="177"/>
      <c r="RZR25" s="177"/>
      <c r="RZS25" s="177"/>
      <c r="RZT25" s="177"/>
      <c r="RZU25" s="177"/>
      <c r="RZV25" s="177"/>
      <c r="RZW25" s="177"/>
      <c r="RZX25" s="177"/>
      <c r="RZY25" s="177"/>
      <c r="RZZ25" s="177"/>
      <c r="SAA25" s="177"/>
      <c r="SAB25" s="177"/>
      <c r="SAC25" s="177"/>
      <c r="SAD25" s="177"/>
      <c r="SAE25" s="177"/>
      <c r="SAF25" s="177"/>
      <c r="SAG25" s="177"/>
      <c r="SAH25" s="177"/>
      <c r="SAI25" s="177"/>
      <c r="SAJ25" s="177"/>
      <c r="SAK25" s="177"/>
      <c r="SAL25" s="177"/>
      <c r="SAM25" s="177"/>
      <c r="SAN25" s="177"/>
      <c r="SAO25" s="177"/>
      <c r="SAP25" s="177"/>
      <c r="SAQ25" s="177"/>
      <c r="SAR25" s="177"/>
      <c r="SAS25" s="177"/>
      <c r="SAT25" s="177"/>
      <c r="SAU25" s="177"/>
      <c r="SAV25" s="177"/>
      <c r="SAW25" s="177"/>
      <c r="SAX25" s="177"/>
      <c r="SAY25" s="177"/>
      <c r="SAZ25" s="177"/>
      <c r="SBA25" s="177"/>
      <c r="SBB25" s="177"/>
      <c r="SBC25" s="177"/>
      <c r="SBD25" s="177"/>
      <c r="SBE25" s="177"/>
      <c r="SBF25" s="177"/>
      <c r="SBG25" s="177"/>
      <c r="SBH25" s="177"/>
      <c r="SBI25" s="177"/>
      <c r="SBJ25" s="177"/>
      <c r="SBK25" s="177"/>
      <c r="SBL25" s="177"/>
      <c r="SBM25" s="177"/>
      <c r="SBN25" s="177"/>
      <c r="SBO25" s="177"/>
      <c r="SBP25" s="177"/>
      <c r="SBQ25" s="177"/>
      <c r="SBR25" s="177"/>
      <c r="SBS25" s="177"/>
      <c r="SBT25" s="177"/>
      <c r="SBU25" s="177"/>
      <c r="SBV25" s="177"/>
      <c r="SBW25" s="177"/>
      <c r="SBX25" s="177"/>
      <c r="SBY25" s="177"/>
      <c r="SBZ25" s="177"/>
      <c r="SCA25" s="177"/>
      <c r="SCB25" s="177"/>
      <c r="SCC25" s="177"/>
      <c r="SCD25" s="177"/>
      <c r="SCE25" s="177"/>
      <c r="SCF25" s="177"/>
      <c r="SCG25" s="177"/>
      <c r="SCH25" s="177"/>
      <c r="SCI25" s="177"/>
      <c r="SCJ25" s="177"/>
      <c r="SCK25" s="177"/>
      <c r="SCL25" s="177"/>
      <c r="SCM25" s="177"/>
      <c r="SCN25" s="177"/>
      <c r="SCO25" s="177"/>
      <c r="SCP25" s="177"/>
      <c r="SCQ25" s="177"/>
      <c r="SCR25" s="177"/>
      <c r="SCS25" s="177"/>
      <c r="SCT25" s="177"/>
      <c r="SCU25" s="177"/>
      <c r="SCV25" s="177"/>
      <c r="SCW25" s="177"/>
      <c r="SCX25" s="177"/>
      <c r="SCY25" s="177"/>
      <c r="SCZ25" s="177"/>
      <c r="SDA25" s="177"/>
      <c r="SDB25" s="177"/>
      <c r="SDC25" s="177"/>
      <c r="SDD25" s="177"/>
      <c r="SDE25" s="177"/>
      <c r="SDF25" s="177"/>
      <c r="SDG25" s="177"/>
      <c r="SDH25" s="177"/>
      <c r="SDI25" s="177"/>
      <c r="SDJ25" s="177"/>
      <c r="SDK25" s="177"/>
      <c r="SDL25" s="177"/>
      <c r="SDM25" s="177"/>
      <c r="SDN25" s="177"/>
      <c r="SDO25" s="177"/>
      <c r="SDP25" s="177"/>
      <c r="SDQ25" s="177"/>
      <c r="SDR25" s="177"/>
      <c r="SDS25" s="177"/>
      <c r="SDT25" s="177"/>
      <c r="SDU25" s="177"/>
      <c r="SDV25" s="177"/>
      <c r="SDW25" s="177"/>
      <c r="SDX25" s="177"/>
      <c r="SDY25" s="177"/>
      <c r="SDZ25" s="177"/>
      <c r="SEA25" s="177"/>
      <c r="SEB25" s="177"/>
      <c r="SEC25" s="177"/>
      <c r="SED25" s="177"/>
      <c r="SEE25" s="177"/>
      <c r="SEF25" s="177"/>
      <c r="SEG25" s="177"/>
      <c r="SEH25" s="177"/>
      <c r="SEI25" s="177"/>
      <c r="SEJ25" s="177"/>
      <c r="SEK25" s="177"/>
      <c r="SEL25" s="177"/>
      <c r="SEM25" s="177"/>
      <c r="SEN25" s="177"/>
      <c r="SEO25" s="177"/>
      <c r="SEP25" s="177"/>
      <c r="SEQ25" s="177"/>
      <c r="SER25" s="177"/>
      <c r="SES25" s="177"/>
      <c r="SET25" s="177"/>
      <c r="SEU25" s="177"/>
      <c r="SEV25" s="177"/>
      <c r="SEW25" s="177"/>
      <c r="SEX25" s="177"/>
      <c r="SEY25" s="177"/>
      <c r="SEZ25" s="177"/>
      <c r="SFA25" s="177"/>
      <c r="SFB25" s="177"/>
      <c r="SFC25" s="177"/>
      <c r="SFD25" s="177"/>
      <c r="SFE25" s="177"/>
      <c r="SFF25" s="177"/>
      <c r="SFG25" s="177"/>
      <c r="SFH25" s="177"/>
      <c r="SFI25" s="177"/>
      <c r="SFJ25" s="177"/>
      <c r="SFK25" s="177"/>
      <c r="SFL25" s="177"/>
      <c r="SFM25" s="177"/>
      <c r="SFN25" s="177"/>
      <c r="SFO25" s="177"/>
      <c r="SFP25" s="177"/>
      <c r="SFQ25" s="177"/>
      <c r="SFR25" s="177"/>
      <c r="SFS25" s="177"/>
      <c r="SFT25" s="177"/>
      <c r="SFU25" s="177"/>
      <c r="SFV25" s="177"/>
      <c r="SFW25" s="177"/>
      <c r="SFX25" s="177"/>
      <c r="SFY25" s="177"/>
      <c r="SFZ25" s="177"/>
      <c r="SGA25" s="177"/>
      <c r="SGB25" s="177"/>
      <c r="SGC25" s="177"/>
      <c r="SGD25" s="177"/>
      <c r="SGE25" s="177"/>
      <c r="SGF25" s="177"/>
      <c r="SGG25" s="177"/>
      <c r="SGH25" s="177"/>
      <c r="SGI25" s="177"/>
      <c r="SGJ25" s="177"/>
      <c r="SGK25" s="177"/>
      <c r="SGL25" s="177"/>
      <c r="SGM25" s="177"/>
      <c r="SGN25" s="177"/>
      <c r="SGO25" s="177"/>
      <c r="SGP25" s="177"/>
      <c r="SGQ25" s="177"/>
      <c r="SGR25" s="177"/>
      <c r="SGS25" s="177"/>
      <c r="SGT25" s="177"/>
      <c r="SGU25" s="177"/>
      <c r="SGV25" s="177"/>
      <c r="SGW25" s="177"/>
      <c r="SGX25" s="177"/>
      <c r="SGY25" s="177"/>
      <c r="SGZ25" s="177"/>
      <c r="SHA25" s="177"/>
      <c r="SHB25" s="177"/>
      <c r="SHC25" s="177"/>
      <c r="SHD25" s="177"/>
      <c r="SHE25" s="177"/>
      <c r="SHF25" s="177"/>
      <c r="SHG25" s="177"/>
      <c r="SHH25" s="177"/>
      <c r="SHI25" s="177"/>
      <c r="SHJ25" s="177"/>
      <c r="SHK25" s="177"/>
      <c r="SHL25" s="177"/>
      <c r="SHM25" s="177"/>
      <c r="SHN25" s="177"/>
      <c r="SHO25" s="177"/>
      <c r="SHP25" s="177"/>
      <c r="SHQ25" s="177"/>
      <c r="SHR25" s="177"/>
      <c r="SHS25" s="177"/>
      <c r="SHT25" s="177"/>
      <c r="SHU25" s="177"/>
      <c r="SHV25" s="177"/>
      <c r="SHW25" s="177"/>
      <c r="SHX25" s="177"/>
      <c r="SHY25" s="177"/>
      <c r="SHZ25" s="177"/>
      <c r="SIA25" s="177"/>
      <c r="SIB25" s="177"/>
      <c r="SIC25" s="177"/>
      <c r="SID25" s="177"/>
      <c r="SIE25" s="177"/>
      <c r="SIF25" s="177"/>
      <c r="SIG25" s="177"/>
      <c r="SIH25" s="177"/>
      <c r="SII25" s="177"/>
      <c r="SIJ25" s="177"/>
      <c r="SIK25" s="177"/>
      <c r="SIL25" s="177"/>
      <c r="SIM25" s="177"/>
      <c r="SIN25" s="177"/>
      <c r="SIO25" s="177"/>
      <c r="SIP25" s="177"/>
      <c r="SIQ25" s="177"/>
      <c r="SIR25" s="177"/>
      <c r="SIS25" s="177"/>
      <c r="SIT25" s="177"/>
      <c r="SIU25" s="177"/>
      <c r="SIV25" s="177"/>
      <c r="SIW25" s="177"/>
      <c r="SIX25" s="177"/>
      <c r="SIY25" s="177"/>
      <c r="SIZ25" s="177"/>
      <c r="SJA25" s="177"/>
      <c r="SJB25" s="177"/>
      <c r="SJC25" s="177"/>
      <c r="SJD25" s="177"/>
      <c r="SJE25" s="177"/>
      <c r="SJF25" s="177"/>
      <c r="SJG25" s="177"/>
      <c r="SJH25" s="177"/>
      <c r="SJI25" s="177"/>
      <c r="SJJ25" s="177"/>
      <c r="SJK25" s="177"/>
      <c r="SJL25" s="177"/>
      <c r="SJM25" s="177"/>
      <c r="SJN25" s="177"/>
      <c r="SJO25" s="177"/>
      <c r="SJP25" s="177"/>
      <c r="SJQ25" s="177"/>
      <c r="SJR25" s="177"/>
      <c r="SJS25" s="177"/>
      <c r="SJT25" s="177"/>
      <c r="SJU25" s="177"/>
      <c r="SJV25" s="177"/>
      <c r="SJW25" s="177"/>
      <c r="SJX25" s="177"/>
      <c r="SJY25" s="177"/>
      <c r="SJZ25" s="177"/>
      <c r="SKA25" s="177"/>
      <c r="SKB25" s="177"/>
      <c r="SKC25" s="177"/>
      <c r="SKD25" s="177"/>
      <c r="SKE25" s="177"/>
      <c r="SKF25" s="177"/>
      <c r="SKG25" s="177"/>
      <c r="SKH25" s="177"/>
      <c r="SKI25" s="177"/>
      <c r="SKJ25" s="177"/>
      <c r="SKK25" s="177"/>
      <c r="SKL25" s="177"/>
      <c r="SKM25" s="177"/>
      <c r="SKN25" s="177"/>
      <c r="SKO25" s="177"/>
      <c r="SKP25" s="177"/>
      <c r="SKQ25" s="177"/>
      <c r="SKR25" s="177"/>
      <c r="SKS25" s="177"/>
      <c r="SKT25" s="177"/>
      <c r="SKU25" s="177"/>
      <c r="SKV25" s="177"/>
      <c r="SKW25" s="177"/>
      <c r="SKX25" s="177"/>
      <c r="SKY25" s="177"/>
      <c r="SKZ25" s="177"/>
      <c r="SLA25" s="177"/>
      <c r="SLB25" s="177"/>
      <c r="SLC25" s="177"/>
      <c r="SLD25" s="177"/>
      <c r="SLE25" s="177"/>
      <c r="SLF25" s="177"/>
      <c r="SLG25" s="177"/>
      <c r="SLH25" s="177"/>
      <c r="SLI25" s="177"/>
      <c r="SLJ25" s="177"/>
      <c r="SLK25" s="177"/>
      <c r="SLL25" s="177"/>
      <c r="SLM25" s="177"/>
      <c r="SLN25" s="177"/>
      <c r="SLO25" s="177"/>
      <c r="SLP25" s="177"/>
      <c r="SLQ25" s="177"/>
      <c r="SLR25" s="177"/>
      <c r="SLS25" s="177"/>
      <c r="SLT25" s="177"/>
      <c r="SLU25" s="177"/>
      <c r="SLV25" s="177"/>
      <c r="SLW25" s="177"/>
      <c r="SLX25" s="177"/>
      <c r="SLY25" s="177"/>
      <c r="SLZ25" s="177"/>
      <c r="SMA25" s="177"/>
      <c r="SMB25" s="177"/>
      <c r="SMC25" s="177"/>
      <c r="SMD25" s="177"/>
      <c r="SME25" s="177"/>
      <c r="SMF25" s="177"/>
      <c r="SMG25" s="177"/>
      <c r="SMH25" s="177"/>
      <c r="SMI25" s="177"/>
      <c r="SMJ25" s="177"/>
      <c r="SMK25" s="177"/>
      <c r="SML25" s="177"/>
      <c r="SMM25" s="177"/>
      <c r="SMN25" s="177"/>
      <c r="SMO25" s="177"/>
      <c r="SMP25" s="177"/>
      <c r="SMQ25" s="177"/>
      <c r="SMR25" s="177"/>
      <c r="SMS25" s="177"/>
      <c r="SMT25" s="177"/>
      <c r="SMU25" s="177"/>
      <c r="SMV25" s="177"/>
      <c r="SMW25" s="177"/>
      <c r="SMX25" s="177"/>
      <c r="SMY25" s="177"/>
      <c r="SMZ25" s="177"/>
      <c r="SNA25" s="177"/>
      <c r="SNB25" s="177"/>
      <c r="SNC25" s="177"/>
      <c r="SND25" s="177"/>
      <c r="SNE25" s="177"/>
      <c r="SNF25" s="177"/>
      <c r="SNG25" s="177"/>
      <c r="SNH25" s="177"/>
      <c r="SNI25" s="177"/>
      <c r="SNJ25" s="177"/>
      <c r="SNK25" s="177"/>
      <c r="SNL25" s="177"/>
      <c r="SNM25" s="177"/>
      <c r="SNN25" s="177"/>
      <c r="SNO25" s="177"/>
      <c r="SNP25" s="177"/>
      <c r="SNQ25" s="177"/>
      <c r="SNR25" s="177"/>
      <c r="SNS25" s="177"/>
      <c r="SNT25" s="177"/>
      <c r="SNU25" s="177"/>
      <c r="SNV25" s="177"/>
      <c r="SNW25" s="177"/>
      <c r="SNX25" s="177"/>
      <c r="SNY25" s="177"/>
      <c r="SNZ25" s="177"/>
      <c r="SOA25" s="177"/>
      <c r="SOB25" s="177"/>
      <c r="SOC25" s="177"/>
      <c r="SOD25" s="177"/>
      <c r="SOE25" s="177"/>
      <c r="SOF25" s="177"/>
      <c r="SOG25" s="177"/>
      <c r="SOH25" s="177"/>
      <c r="SOI25" s="177"/>
      <c r="SOJ25" s="177"/>
      <c r="SOK25" s="177"/>
      <c r="SOL25" s="177"/>
      <c r="SOM25" s="177"/>
      <c r="SON25" s="177"/>
      <c r="SOO25" s="177"/>
      <c r="SOP25" s="177"/>
      <c r="SOQ25" s="177"/>
      <c r="SOR25" s="177"/>
      <c r="SOS25" s="177"/>
      <c r="SOT25" s="177"/>
      <c r="SOU25" s="177"/>
      <c r="SOV25" s="177"/>
      <c r="SOW25" s="177"/>
      <c r="SOX25" s="177"/>
      <c r="SOY25" s="177"/>
      <c r="SOZ25" s="177"/>
      <c r="SPA25" s="177"/>
      <c r="SPB25" s="177"/>
      <c r="SPC25" s="177"/>
      <c r="SPD25" s="177"/>
      <c r="SPE25" s="177"/>
      <c r="SPF25" s="177"/>
      <c r="SPG25" s="177"/>
      <c r="SPH25" s="177"/>
      <c r="SPI25" s="177"/>
      <c r="SPJ25" s="177"/>
      <c r="SPK25" s="177"/>
      <c r="SPL25" s="177"/>
      <c r="SPM25" s="177"/>
      <c r="SPN25" s="177"/>
      <c r="SPO25" s="177"/>
      <c r="SPP25" s="177"/>
      <c r="SPQ25" s="177"/>
      <c r="SPR25" s="177"/>
      <c r="SPS25" s="177"/>
      <c r="SPT25" s="177"/>
      <c r="SPU25" s="177"/>
      <c r="SPV25" s="177"/>
      <c r="SPW25" s="177"/>
      <c r="SPX25" s="177"/>
      <c r="SPY25" s="177"/>
      <c r="SPZ25" s="177"/>
      <c r="SQA25" s="177"/>
      <c r="SQB25" s="177"/>
      <c r="SQC25" s="177"/>
      <c r="SQD25" s="177"/>
      <c r="SQE25" s="177"/>
      <c r="SQF25" s="177"/>
      <c r="SQG25" s="177"/>
      <c r="SQH25" s="177"/>
      <c r="SQI25" s="177"/>
      <c r="SQJ25" s="177"/>
      <c r="SQK25" s="177"/>
      <c r="SQL25" s="177"/>
      <c r="SQM25" s="177"/>
      <c r="SQN25" s="177"/>
      <c r="SQO25" s="177"/>
      <c r="SQP25" s="177"/>
      <c r="SQQ25" s="177"/>
      <c r="SQR25" s="177"/>
      <c r="SQS25" s="177"/>
      <c r="SQT25" s="177"/>
      <c r="SQU25" s="177"/>
      <c r="SQV25" s="177"/>
      <c r="SQW25" s="177"/>
      <c r="SQX25" s="177"/>
      <c r="SQY25" s="177"/>
      <c r="SQZ25" s="177"/>
      <c r="SRA25" s="177"/>
      <c r="SRB25" s="177"/>
      <c r="SRC25" s="177"/>
      <c r="SRD25" s="177"/>
      <c r="SRE25" s="177"/>
      <c r="SRF25" s="177"/>
      <c r="SRG25" s="177"/>
      <c r="SRH25" s="177"/>
      <c r="SRI25" s="177"/>
      <c r="SRJ25" s="177"/>
      <c r="SRK25" s="177"/>
      <c r="SRL25" s="177"/>
      <c r="SRM25" s="177"/>
      <c r="SRN25" s="177"/>
      <c r="SRO25" s="177"/>
      <c r="SRP25" s="177"/>
      <c r="SRQ25" s="177"/>
      <c r="SRR25" s="177"/>
      <c r="SRS25" s="177"/>
      <c r="SRT25" s="177"/>
      <c r="SRU25" s="177"/>
      <c r="SRV25" s="177"/>
      <c r="SRW25" s="177"/>
      <c r="SRX25" s="177"/>
      <c r="SRY25" s="177"/>
      <c r="SRZ25" s="177"/>
      <c r="SSA25" s="177"/>
      <c r="SSB25" s="177"/>
      <c r="SSC25" s="177"/>
      <c r="SSD25" s="177"/>
      <c r="SSE25" s="177"/>
      <c r="SSF25" s="177"/>
      <c r="SSG25" s="177"/>
      <c r="SSH25" s="177"/>
      <c r="SSI25" s="177"/>
      <c r="SSJ25" s="177"/>
      <c r="SSK25" s="177"/>
      <c r="SSL25" s="177"/>
      <c r="SSM25" s="177"/>
      <c r="SSN25" s="177"/>
      <c r="SSO25" s="177"/>
      <c r="SSP25" s="177"/>
      <c r="SSQ25" s="177"/>
      <c r="SSR25" s="177"/>
      <c r="SSS25" s="177"/>
      <c r="SST25" s="177"/>
      <c r="SSU25" s="177"/>
      <c r="SSV25" s="177"/>
      <c r="SSW25" s="177"/>
      <c r="SSX25" s="177"/>
      <c r="SSY25" s="177"/>
      <c r="SSZ25" s="177"/>
      <c r="STA25" s="177"/>
      <c r="STB25" s="177"/>
      <c r="STC25" s="177"/>
      <c r="STD25" s="177"/>
      <c r="STE25" s="177"/>
      <c r="STF25" s="177"/>
      <c r="STG25" s="177"/>
      <c r="STH25" s="177"/>
      <c r="STI25" s="177"/>
      <c r="STJ25" s="177"/>
      <c r="STK25" s="177"/>
      <c r="STL25" s="177"/>
      <c r="STM25" s="177"/>
      <c r="STN25" s="177"/>
      <c r="STO25" s="177"/>
      <c r="STP25" s="177"/>
      <c r="STQ25" s="177"/>
      <c r="STR25" s="177"/>
      <c r="STS25" s="177"/>
      <c r="STT25" s="177"/>
      <c r="STU25" s="177"/>
      <c r="STV25" s="177"/>
      <c r="STW25" s="177"/>
      <c r="STX25" s="177"/>
      <c r="STY25" s="177"/>
      <c r="STZ25" s="177"/>
      <c r="SUA25" s="177"/>
      <c r="SUB25" s="177"/>
      <c r="SUC25" s="177"/>
      <c r="SUD25" s="177"/>
      <c r="SUE25" s="177"/>
      <c r="SUF25" s="177"/>
      <c r="SUG25" s="177"/>
      <c r="SUH25" s="177"/>
      <c r="SUI25" s="177"/>
      <c r="SUJ25" s="177"/>
      <c r="SUK25" s="177"/>
      <c r="SUL25" s="177"/>
      <c r="SUM25" s="177"/>
      <c r="SUN25" s="177"/>
      <c r="SUO25" s="177"/>
      <c r="SUP25" s="177"/>
      <c r="SUQ25" s="177"/>
      <c r="SUR25" s="177"/>
      <c r="SUS25" s="177"/>
      <c r="SUT25" s="177"/>
      <c r="SUU25" s="177"/>
      <c r="SUV25" s="177"/>
      <c r="SUW25" s="177"/>
      <c r="SUX25" s="177"/>
      <c r="SUY25" s="177"/>
      <c r="SUZ25" s="177"/>
      <c r="SVA25" s="177"/>
      <c r="SVB25" s="177"/>
      <c r="SVC25" s="177"/>
      <c r="SVD25" s="177"/>
      <c r="SVE25" s="177"/>
      <c r="SVF25" s="177"/>
      <c r="SVG25" s="177"/>
      <c r="SVH25" s="177"/>
      <c r="SVI25" s="177"/>
      <c r="SVJ25" s="177"/>
      <c r="SVK25" s="177"/>
      <c r="SVL25" s="177"/>
      <c r="SVM25" s="177"/>
      <c r="SVN25" s="177"/>
      <c r="SVO25" s="177"/>
      <c r="SVP25" s="177"/>
      <c r="SVQ25" s="177"/>
      <c r="SVR25" s="177"/>
      <c r="SVS25" s="177"/>
      <c r="SVT25" s="177"/>
      <c r="SVU25" s="177"/>
      <c r="SVV25" s="177"/>
      <c r="SVW25" s="177"/>
      <c r="SVX25" s="177"/>
      <c r="SVY25" s="177"/>
      <c r="SVZ25" s="177"/>
      <c r="SWA25" s="177"/>
      <c r="SWB25" s="177"/>
      <c r="SWC25" s="177"/>
      <c r="SWD25" s="177"/>
      <c r="SWE25" s="177"/>
      <c r="SWF25" s="177"/>
      <c r="SWG25" s="177"/>
      <c r="SWH25" s="177"/>
      <c r="SWI25" s="177"/>
      <c r="SWJ25" s="177"/>
      <c r="SWK25" s="177"/>
      <c r="SWL25" s="177"/>
      <c r="SWM25" s="177"/>
      <c r="SWN25" s="177"/>
      <c r="SWO25" s="177"/>
      <c r="SWP25" s="177"/>
      <c r="SWQ25" s="177"/>
      <c r="SWR25" s="177"/>
      <c r="SWS25" s="177"/>
      <c r="SWT25" s="177"/>
      <c r="SWU25" s="177"/>
      <c r="SWV25" s="177"/>
      <c r="SWW25" s="177"/>
      <c r="SWX25" s="177"/>
      <c r="SWY25" s="177"/>
      <c r="SWZ25" s="177"/>
      <c r="SXA25" s="177"/>
      <c r="SXB25" s="177"/>
      <c r="SXC25" s="177"/>
      <c r="SXD25" s="177"/>
      <c r="SXE25" s="177"/>
      <c r="SXF25" s="177"/>
      <c r="SXG25" s="177"/>
      <c r="SXH25" s="177"/>
      <c r="SXI25" s="177"/>
      <c r="SXJ25" s="177"/>
      <c r="SXK25" s="177"/>
      <c r="SXL25" s="177"/>
      <c r="SXM25" s="177"/>
      <c r="SXN25" s="177"/>
      <c r="SXO25" s="177"/>
      <c r="SXP25" s="177"/>
      <c r="SXQ25" s="177"/>
      <c r="SXR25" s="177"/>
      <c r="SXS25" s="177"/>
      <c r="SXT25" s="177"/>
      <c r="SXU25" s="177"/>
      <c r="SXV25" s="177"/>
      <c r="SXW25" s="177"/>
      <c r="SXX25" s="177"/>
      <c r="SXY25" s="177"/>
      <c r="SXZ25" s="177"/>
      <c r="SYA25" s="177"/>
      <c r="SYB25" s="177"/>
      <c r="SYC25" s="177"/>
      <c r="SYD25" s="177"/>
      <c r="SYE25" s="177"/>
      <c r="SYF25" s="177"/>
      <c r="SYG25" s="177"/>
      <c r="SYH25" s="177"/>
      <c r="SYI25" s="177"/>
      <c r="SYJ25" s="177"/>
      <c r="SYK25" s="177"/>
      <c r="SYL25" s="177"/>
      <c r="SYM25" s="177"/>
      <c r="SYN25" s="177"/>
      <c r="SYO25" s="177"/>
      <c r="SYP25" s="177"/>
      <c r="SYQ25" s="177"/>
      <c r="SYR25" s="177"/>
      <c r="SYS25" s="177"/>
      <c r="SYT25" s="177"/>
      <c r="SYU25" s="177"/>
      <c r="SYV25" s="177"/>
      <c r="SYW25" s="177"/>
      <c r="SYX25" s="177"/>
      <c r="SYY25" s="177"/>
      <c r="SYZ25" s="177"/>
      <c r="SZA25" s="177"/>
      <c r="SZB25" s="177"/>
      <c r="SZC25" s="177"/>
      <c r="SZD25" s="177"/>
      <c r="SZE25" s="177"/>
      <c r="SZF25" s="177"/>
      <c r="SZG25" s="177"/>
      <c r="SZH25" s="177"/>
      <c r="SZI25" s="177"/>
      <c r="SZJ25" s="177"/>
      <c r="SZK25" s="177"/>
      <c r="SZL25" s="177"/>
      <c r="SZM25" s="177"/>
      <c r="SZN25" s="177"/>
      <c r="SZO25" s="177"/>
      <c r="SZP25" s="177"/>
      <c r="SZQ25" s="177"/>
      <c r="SZR25" s="177"/>
      <c r="SZS25" s="177"/>
      <c r="SZT25" s="177"/>
      <c r="SZU25" s="177"/>
      <c r="SZV25" s="177"/>
      <c r="SZW25" s="177"/>
      <c r="SZX25" s="177"/>
      <c r="SZY25" s="177"/>
      <c r="SZZ25" s="177"/>
      <c r="TAA25" s="177"/>
      <c r="TAB25" s="177"/>
      <c r="TAC25" s="177"/>
      <c r="TAD25" s="177"/>
      <c r="TAE25" s="177"/>
      <c r="TAF25" s="177"/>
      <c r="TAG25" s="177"/>
      <c r="TAH25" s="177"/>
      <c r="TAI25" s="177"/>
      <c r="TAJ25" s="177"/>
      <c r="TAK25" s="177"/>
      <c r="TAL25" s="177"/>
      <c r="TAM25" s="177"/>
      <c r="TAN25" s="177"/>
      <c r="TAO25" s="177"/>
      <c r="TAP25" s="177"/>
      <c r="TAQ25" s="177"/>
      <c r="TAR25" s="177"/>
      <c r="TAS25" s="177"/>
      <c r="TAT25" s="177"/>
      <c r="TAU25" s="177"/>
      <c r="TAV25" s="177"/>
      <c r="TAW25" s="177"/>
      <c r="TAX25" s="177"/>
      <c r="TAY25" s="177"/>
      <c r="TAZ25" s="177"/>
      <c r="TBA25" s="177"/>
      <c r="TBB25" s="177"/>
      <c r="TBC25" s="177"/>
      <c r="TBD25" s="177"/>
      <c r="TBE25" s="177"/>
      <c r="TBF25" s="177"/>
      <c r="TBG25" s="177"/>
      <c r="TBH25" s="177"/>
      <c r="TBI25" s="177"/>
      <c r="TBJ25" s="177"/>
      <c r="TBK25" s="177"/>
      <c r="TBL25" s="177"/>
      <c r="TBM25" s="177"/>
      <c r="TBN25" s="177"/>
      <c r="TBO25" s="177"/>
      <c r="TBP25" s="177"/>
      <c r="TBQ25" s="177"/>
      <c r="TBR25" s="177"/>
      <c r="TBS25" s="177"/>
      <c r="TBT25" s="177"/>
      <c r="TBU25" s="177"/>
      <c r="TBV25" s="177"/>
      <c r="TBW25" s="177"/>
      <c r="TBX25" s="177"/>
      <c r="TBY25" s="177"/>
      <c r="TBZ25" s="177"/>
      <c r="TCA25" s="177"/>
      <c r="TCB25" s="177"/>
      <c r="TCC25" s="177"/>
      <c r="TCD25" s="177"/>
      <c r="TCE25" s="177"/>
      <c r="TCF25" s="177"/>
      <c r="TCG25" s="177"/>
      <c r="TCH25" s="177"/>
      <c r="TCI25" s="177"/>
      <c r="TCJ25" s="177"/>
      <c r="TCK25" s="177"/>
      <c r="TCL25" s="177"/>
      <c r="TCM25" s="177"/>
      <c r="TCN25" s="177"/>
      <c r="TCO25" s="177"/>
      <c r="TCP25" s="177"/>
      <c r="TCQ25" s="177"/>
      <c r="TCR25" s="177"/>
      <c r="TCS25" s="177"/>
      <c r="TCT25" s="177"/>
      <c r="TCU25" s="177"/>
      <c r="TCV25" s="177"/>
      <c r="TCW25" s="177"/>
      <c r="TCX25" s="177"/>
      <c r="TCY25" s="177"/>
      <c r="TCZ25" s="177"/>
      <c r="TDA25" s="177"/>
      <c r="TDB25" s="177"/>
      <c r="TDC25" s="177"/>
      <c r="TDD25" s="177"/>
      <c r="TDE25" s="177"/>
      <c r="TDF25" s="177"/>
      <c r="TDG25" s="177"/>
      <c r="TDH25" s="177"/>
      <c r="TDI25" s="177"/>
      <c r="TDJ25" s="177"/>
      <c r="TDK25" s="177"/>
      <c r="TDL25" s="177"/>
      <c r="TDM25" s="177"/>
      <c r="TDN25" s="177"/>
      <c r="TDO25" s="177"/>
      <c r="TDP25" s="177"/>
      <c r="TDQ25" s="177"/>
      <c r="TDR25" s="177"/>
      <c r="TDS25" s="177"/>
      <c r="TDT25" s="177"/>
      <c r="TDU25" s="177"/>
      <c r="TDV25" s="177"/>
      <c r="TDW25" s="177"/>
      <c r="TDX25" s="177"/>
      <c r="TDY25" s="177"/>
      <c r="TDZ25" s="177"/>
      <c r="TEA25" s="177"/>
      <c r="TEB25" s="177"/>
      <c r="TEC25" s="177"/>
      <c r="TED25" s="177"/>
      <c r="TEE25" s="177"/>
      <c r="TEF25" s="177"/>
      <c r="TEG25" s="177"/>
      <c r="TEH25" s="177"/>
      <c r="TEI25" s="177"/>
      <c r="TEJ25" s="177"/>
      <c r="TEK25" s="177"/>
      <c r="TEL25" s="177"/>
      <c r="TEM25" s="177"/>
      <c r="TEN25" s="177"/>
      <c r="TEO25" s="177"/>
      <c r="TEP25" s="177"/>
      <c r="TEQ25" s="177"/>
      <c r="TER25" s="177"/>
      <c r="TES25" s="177"/>
      <c r="TET25" s="177"/>
      <c r="TEU25" s="177"/>
      <c r="TEV25" s="177"/>
      <c r="TEW25" s="177"/>
      <c r="TEX25" s="177"/>
      <c r="TEY25" s="177"/>
      <c r="TEZ25" s="177"/>
      <c r="TFA25" s="177"/>
      <c r="TFB25" s="177"/>
      <c r="TFC25" s="177"/>
      <c r="TFD25" s="177"/>
      <c r="TFE25" s="177"/>
      <c r="TFF25" s="177"/>
      <c r="TFG25" s="177"/>
      <c r="TFH25" s="177"/>
      <c r="TFI25" s="177"/>
      <c r="TFJ25" s="177"/>
      <c r="TFK25" s="177"/>
      <c r="TFL25" s="177"/>
      <c r="TFM25" s="177"/>
      <c r="TFN25" s="177"/>
      <c r="TFO25" s="177"/>
      <c r="TFP25" s="177"/>
      <c r="TFQ25" s="177"/>
      <c r="TFR25" s="177"/>
      <c r="TFS25" s="177"/>
      <c r="TFT25" s="177"/>
      <c r="TFU25" s="177"/>
      <c r="TFV25" s="177"/>
      <c r="TFW25" s="177"/>
      <c r="TFX25" s="177"/>
      <c r="TFY25" s="177"/>
      <c r="TFZ25" s="177"/>
      <c r="TGA25" s="177"/>
      <c r="TGB25" s="177"/>
      <c r="TGC25" s="177"/>
      <c r="TGD25" s="177"/>
      <c r="TGE25" s="177"/>
      <c r="TGF25" s="177"/>
      <c r="TGG25" s="177"/>
      <c r="TGH25" s="177"/>
      <c r="TGI25" s="177"/>
      <c r="TGJ25" s="177"/>
      <c r="TGK25" s="177"/>
      <c r="TGL25" s="177"/>
      <c r="TGM25" s="177"/>
      <c r="TGN25" s="177"/>
      <c r="TGO25" s="177"/>
      <c r="TGP25" s="177"/>
      <c r="TGQ25" s="177"/>
      <c r="TGR25" s="177"/>
      <c r="TGS25" s="177"/>
      <c r="TGT25" s="177"/>
      <c r="TGU25" s="177"/>
      <c r="TGV25" s="177"/>
      <c r="TGW25" s="177"/>
      <c r="TGX25" s="177"/>
      <c r="TGY25" s="177"/>
      <c r="TGZ25" s="177"/>
      <c r="THA25" s="177"/>
      <c r="THB25" s="177"/>
      <c r="THC25" s="177"/>
      <c r="THD25" s="177"/>
      <c r="THE25" s="177"/>
      <c r="THF25" s="177"/>
      <c r="THG25" s="177"/>
      <c r="THH25" s="177"/>
      <c r="THI25" s="177"/>
      <c r="THJ25" s="177"/>
      <c r="THK25" s="177"/>
      <c r="THL25" s="177"/>
      <c r="THM25" s="177"/>
      <c r="THN25" s="177"/>
      <c r="THO25" s="177"/>
      <c r="THP25" s="177"/>
      <c r="THQ25" s="177"/>
      <c r="THR25" s="177"/>
      <c r="THS25" s="177"/>
      <c r="THT25" s="177"/>
      <c r="THU25" s="177"/>
      <c r="THV25" s="177"/>
      <c r="THW25" s="177"/>
      <c r="THX25" s="177"/>
      <c r="THY25" s="177"/>
      <c r="THZ25" s="177"/>
      <c r="TIA25" s="177"/>
      <c r="TIB25" s="177"/>
      <c r="TIC25" s="177"/>
      <c r="TID25" s="177"/>
      <c r="TIE25" s="177"/>
      <c r="TIF25" s="177"/>
      <c r="TIG25" s="177"/>
      <c r="TIH25" s="177"/>
      <c r="TII25" s="177"/>
      <c r="TIJ25" s="177"/>
      <c r="TIK25" s="177"/>
      <c r="TIL25" s="177"/>
      <c r="TIM25" s="177"/>
      <c r="TIN25" s="177"/>
      <c r="TIO25" s="177"/>
      <c r="TIP25" s="177"/>
      <c r="TIQ25" s="177"/>
      <c r="TIR25" s="177"/>
      <c r="TIS25" s="177"/>
      <c r="TIT25" s="177"/>
      <c r="TIU25" s="177"/>
      <c r="TIV25" s="177"/>
      <c r="TIW25" s="177"/>
      <c r="TIX25" s="177"/>
      <c r="TIY25" s="177"/>
      <c r="TIZ25" s="177"/>
      <c r="TJA25" s="177"/>
      <c r="TJB25" s="177"/>
      <c r="TJC25" s="177"/>
      <c r="TJD25" s="177"/>
      <c r="TJE25" s="177"/>
      <c r="TJF25" s="177"/>
      <c r="TJG25" s="177"/>
      <c r="TJH25" s="177"/>
      <c r="TJI25" s="177"/>
      <c r="TJJ25" s="177"/>
      <c r="TJK25" s="177"/>
      <c r="TJL25" s="177"/>
      <c r="TJM25" s="177"/>
      <c r="TJN25" s="177"/>
      <c r="TJO25" s="177"/>
      <c r="TJP25" s="177"/>
      <c r="TJQ25" s="177"/>
      <c r="TJR25" s="177"/>
      <c r="TJS25" s="177"/>
      <c r="TJT25" s="177"/>
      <c r="TJU25" s="177"/>
      <c r="TJV25" s="177"/>
      <c r="TJW25" s="177"/>
      <c r="TJX25" s="177"/>
      <c r="TJY25" s="177"/>
      <c r="TJZ25" s="177"/>
      <c r="TKA25" s="177"/>
      <c r="TKB25" s="177"/>
      <c r="TKC25" s="177"/>
      <c r="TKD25" s="177"/>
      <c r="TKE25" s="177"/>
      <c r="TKF25" s="177"/>
      <c r="TKG25" s="177"/>
      <c r="TKH25" s="177"/>
      <c r="TKI25" s="177"/>
      <c r="TKJ25" s="177"/>
      <c r="TKK25" s="177"/>
      <c r="TKL25" s="177"/>
      <c r="TKM25" s="177"/>
      <c r="TKN25" s="177"/>
      <c r="TKO25" s="177"/>
      <c r="TKP25" s="177"/>
      <c r="TKQ25" s="177"/>
      <c r="TKR25" s="177"/>
      <c r="TKS25" s="177"/>
      <c r="TKT25" s="177"/>
      <c r="TKU25" s="177"/>
      <c r="TKV25" s="177"/>
      <c r="TKW25" s="177"/>
      <c r="TKX25" s="177"/>
      <c r="TKY25" s="177"/>
      <c r="TKZ25" s="177"/>
      <c r="TLA25" s="177"/>
      <c r="TLB25" s="177"/>
      <c r="TLC25" s="177"/>
      <c r="TLD25" s="177"/>
      <c r="TLE25" s="177"/>
      <c r="TLF25" s="177"/>
      <c r="TLG25" s="177"/>
      <c r="TLH25" s="177"/>
      <c r="TLI25" s="177"/>
      <c r="TLJ25" s="177"/>
      <c r="TLK25" s="177"/>
      <c r="TLL25" s="177"/>
      <c r="TLM25" s="177"/>
      <c r="TLN25" s="177"/>
      <c r="TLO25" s="177"/>
      <c r="TLP25" s="177"/>
      <c r="TLQ25" s="177"/>
      <c r="TLR25" s="177"/>
      <c r="TLS25" s="177"/>
      <c r="TLT25" s="177"/>
      <c r="TLU25" s="177"/>
      <c r="TLV25" s="177"/>
      <c r="TLW25" s="177"/>
      <c r="TLX25" s="177"/>
      <c r="TLY25" s="177"/>
      <c r="TLZ25" s="177"/>
      <c r="TMA25" s="177"/>
      <c r="TMB25" s="177"/>
      <c r="TMC25" s="177"/>
      <c r="TMD25" s="177"/>
      <c r="TME25" s="177"/>
      <c r="TMF25" s="177"/>
      <c r="TMG25" s="177"/>
      <c r="TMH25" s="177"/>
      <c r="TMI25" s="177"/>
      <c r="TMJ25" s="177"/>
      <c r="TMK25" s="177"/>
      <c r="TML25" s="177"/>
      <c r="TMM25" s="177"/>
      <c r="TMN25" s="177"/>
      <c r="TMO25" s="177"/>
      <c r="TMP25" s="177"/>
      <c r="TMQ25" s="177"/>
      <c r="TMR25" s="177"/>
      <c r="TMS25" s="177"/>
      <c r="TMT25" s="177"/>
      <c r="TMU25" s="177"/>
      <c r="TMV25" s="177"/>
      <c r="TMW25" s="177"/>
      <c r="TMX25" s="177"/>
      <c r="TMY25" s="177"/>
      <c r="TMZ25" s="177"/>
      <c r="TNA25" s="177"/>
      <c r="TNB25" s="177"/>
      <c r="TNC25" s="177"/>
      <c r="TND25" s="177"/>
      <c r="TNE25" s="177"/>
      <c r="TNF25" s="177"/>
      <c r="TNG25" s="177"/>
      <c r="TNH25" s="177"/>
      <c r="TNI25" s="177"/>
      <c r="TNJ25" s="177"/>
      <c r="TNK25" s="177"/>
      <c r="TNL25" s="177"/>
      <c r="TNM25" s="177"/>
      <c r="TNN25" s="177"/>
      <c r="TNO25" s="177"/>
      <c r="TNP25" s="177"/>
      <c r="TNQ25" s="177"/>
      <c r="TNR25" s="177"/>
      <c r="TNS25" s="177"/>
      <c r="TNT25" s="177"/>
      <c r="TNU25" s="177"/>
      <c r="TNV25" s="177"/>
      <c r="TNW25" s="177"/>
      <c r="TNX25" s="177"/>
      <c r="TNY25" s="177"/>
      <c r="TNZ25" s="177"/>
      <c r="TOA25" s="177"/>
      <c r="TOB25" s="177"/>
      <c r="TOC25" s="177"/>
      <c r="TOD25" s="177"/>
      <c r="TOE25" s="177"/>
      <c r="TOF25" s="177"/>
      <c r="TOG25" s="177"/>
      <c r="TOH25" s="177"/>
      <c r="TOI25" s="177"/>
      <c r="TOJ25" s="177"/>
      <c r="TOK25" s="177"/>
      <c r="TOL25" s="177"/>
      <c r="TOM25" s="177"/>
      <c r="TON25" s="177"/>
      <c r="TOO25" s="177"/>
      <c r="TOP25" s="177"/>
      <c r="TOQ25" s="177"/>
      <c r="TOR25" s="177"/>
      <c r="TOS25" s="177"/>
      <c r="TOT25" s="177"/>
      <c r="TOU25" s="177"/>
      <c r="TOV25" s="177"/>
      <c r="TOW25" s="177"/>
      <c r="TOX25" s="177"/>
      <c r="TOY25" s="177"/>
      <c r="TOZ25" s="177"/>
      <c r="TPA25" s="177"/>
      <c r="TPB25" s="177"/>
      <c r="TPC25" s="177"/>
      <c r="TPD25" s="177"/>
      <c r="TPE25" s="177"/>
      <c r="TPF25" s="177"/>
      <c r="TPG25" s="177"/>
      <c r="TPH25" s="177"/>
      <c r="TPI25" s="177"/>
      <c r="TPJ25" s="177"/>
      <c r="TPK25" s="177"/>
      <c r="TPL25" s="177"/>
      <c r="TPM25" s="177"/>
      <c r="TPN25" s="177"/>
      <c r="TPO25" s="177"/>
      <c r="TPP25" s="177"/>
      <c r="TPQ25" s="177"/>
      <c r="TPR25" s="177"/>
      <c r="TPS25" s="177"/>
      <c r="TPT25" s="177"/>
      <c r="TPU25" s="177"/>
      <c r="TPV25" s="177"/>
      <c r="TPW25" s="177"/>
      <c r="TPX25" s="177"/>
      <c r="TPY25" s="177"/>
      <c r="TPZ25" s="177"/>
      <c r="TQA25" s="177"/>
      <c r="TQB25" s="177"/>
      <c r="TQC25" s="177"/>
      <c r="TQD25" s="177"/>
      <c r="TQE25" s="177"/>
      <c r="TQF25" s="177"/>
      <c r="TQG25" s="177"/>
      <c r="TQH25" s="177"/>
      <c r="TQI25" s="177"/>
      <c r="TQJ25" s="177"/>
      <c r="TQK25" s="177"/>
      <c r="TQL25" s="177"/>
      <c r="TQM25" s="177"/>
      <c r="TQN25" s="177"/>
      <c r="TQO25" s="177"/>
      <c r="TQP25" s="177"/>
      <c r="TQQ25" s="177"/>
      <c r="TQR25" s="177"/>
      <c r="TQS25" s="177"/>
      <c r="TQT25" s="177"/>
      <c r="TQU25" s="177"/>
      <c r="TQV25" s="177"/>
      <c r="TQW25" s="177"/>
      <c r="TQX25" s="177"/>
      <c r="TQY25" s="177"/>
      <c r="TQZ25" s="177"/>
      <c r="TRA25" s="177"/>
      <c r="TRB25" s="177"/>
      <c r="TRC25" s="177"/>
      <c r="TRD25" s="177"/>
      <c r="TRE25" s="177"/>
      <c r="TRF25" s="177"/>
      <c r="TRG25" s="177"/>
      <c r="TRH25" s="177"/>
      <c r="TRI25" s="177"/>
      <c r="TRJ25" s="177"/>
      <c r="TRK25" s="177"/>
      <c r="TRL25" s="177"/>
      <c r="TRM25" s="177"/>
      <c r="TRN25" s="177"/>
      <c r="TRO25" s="177"/>
      <c r="TRP25" s="177"/>
      <c r="TRQ25" s="177"/>
      <c r="TRR25" s="177"/>
      <c r="TRS25" s="177"/>
      <c r="TRT25" s="177"/>
      <c r="TRU25" s="177"/>
      <c r="TRV25" s="177"/>
      <c r="TRW25" s="177"/>
      <c r="TRX25" s="177"/>
      <c r="TRY25" s="177"/>
      <c r="TRZ25" s="177"/>
      <c r="TSA25" s="177"/>
      <c r="TSB25" s="177"/>
      <c r="TSC25" s="177"/>
      <c r="TSD25" s="177"/>
      <c r="TSE25" s="177"/>
      <c r="TSF25" s="177"/>
      <c r="TSG25" s="177"/>
      <c r="TSH25" s="177"/>
      <c r="TSI25" s="177"/>
      <c r="TSJ25" s="177"/>
      <c r="TSK25" s="177"/>
      <c r="TSL25" s="177"/>
      <c r="TSM25" s="177"/>
      <c r="TSN25" s="177"/>
      <c r="TSO25" s="177"/>
      <c r="TSP25" s="177"/>
      <c r="TSQ25" s="177"/>
      <c r="TSR25" s="177"/>
      <c r="TSS25" s="177"/>
      <c r="TST25" s="177"/>
      <c r="TSU25" s="177"/>
      <c r="TSV25" s="177"/>
      <c r="TSW25" s="177"/>
      <c r="TSX25" s="177"/>
      <c r="TSY25" s="177"/>
      <c r="TSZ25" s="177"/>
      <c r="TTA25" s="177"/>
      <c r="TTB25" s="177"/>
      <c r="TTC25" s="177"/>
      <c r="TTD25" s="177"/>
      <c r="TTE25" s="177"/>
      <c r="TTF25" s="177"/>
      <c r="TTG25" s="177"/>
      <c r="TTH25" s="177"/>
      <c r="TTI25" s="177"/>
      <c r="TTJ25" s="177"/>
      <c r="TTK25" s="177"/>
      <c r="TTL25" s="177"/>
      <c r="TTM25" s="177"/>
      <c r="TTN25" s="177"/>
      <c r="TTO25" s="177"/>
      <c r="TTP25" s="177"/>
      <c r="TTQ25" s="177"/>
      <c r="TTR25" s="177"/>
      <c r="TTS25" s="177"/>
      <c r="TTT25" s="177"/>
      <c r="TTU25" s="177"/>
      <c r="TTV25" s="177"/>
      <c r="TTW25" s="177"/>
      <c r="TTX25" s="177"/>
      <c r="TTY25" s="177"/>
      <c r="TTZ25" s="177"/>
      <c r="TUA25" s="177"/>
      <c r="TUB25" s="177"/>
      <c r="TUC25" s="177"/>
      <c r="TUD25" s="177"/>
      <c r="TUE25" s="177"/>
      <c r="TUF25" s="177"/>
      <c r="TUG25" s="177"/>
      <c r="TUH25" s="177"/>
      <c r="TUI25" s="177"/>
      <c r="TUJ25" s="177"/>
      <c r="TUK25" s="177"/>
      <c r="TUL25" s="177"/>
      <c r="TUM25" s="177"/>
      <c r="TUN25" s="177"/>
      <c r="TUO25" s="177"/>
      <c r="TUP25" s="177"/>
      <c r="TUQ25" s="177"/>
      <c r="TUR25" s="177"/>
      <c r="TUS25" s="177"/>
      <c r="TUT25" s="177"/>
      <c r="TUU25" s="177"/>
      <c r="TUV25" s="177"/>
      <c r="TUW25" s="177"/>
      <c r="TUX25" s="177"/>
      <c r="TUY25" s="177"/>
      <c r="TUZ25" s="177"/>
      <c r="TVA25" s="177"/>
      <c r="TVB25" s="177"/>
      <c r="TVC25" s="177"/>
      <c r="TVD25" s="177"/>
      <c r="TVE25" s="177"/>
      <c r="TVF25" s="177"/>
      <c r="TVG25" s="177"/>
      <c r="TVH25" s="177"/>
      <c r="TVI25" s="177"/>
      <c r="TVJ25" s="177"/>
      <c r="TVK25" s="177"/>
      <c r="TVL25" s="177"/>
      <c r="TVM25" s="177"/>
      <c r="TVN25" s="177"/>
      <c r="TVO25" s="177"/>
      <c r="TVP25" s="177"/>
      <c r="TVQ25" s="177"/>
      <c r="TVR25" s="177"/>
      <c r="TVS25" s="177"/>
      <c r="TVT25" s="177"/>
      <c r="TVU25" s="177"/>
      <c r="TVV25" s="177"/>
      <c r="TVW25" s="177"/>
      <c r="TVX25" s="177"/>
      <c r="TVY25" s="177"/>
      <c r="TVZ25" s="177"/>
      <c r="TWA25" s="177"/>
      <c r="TWB25" s="177"/>
      <c r="TWC25" s="177"/>
      <c r="TWD25" s="177"/>
      <c r="TWE25" s="177"/>
      <c r="TWF25" s="177"/>
      <c r="TWG25" s="177"/>
      <c r="TWH25" s="177"/>
      <c r="TWI25" s="177"/>
      <c r="TWJ25" s="177"/>
      <c r="TWK25" s="177"/>
      <c r="TWL25" s="177"/>
      <c r="TWM25" s="177"/>
      <c r="TWN25" s="177"/>
      <c r="TWO25" s="177"/>
      <c r="TWP25" s="177"/>
      <c r="TWQ25" s="177"/>
      <c r="TWR25" s="177"/>
      <c r="TWS25" s="177"/>
      <c r="TWT25" s="177"/>
      <c r="TWU25" s="177"/>
      <c r="TWV25" s="177"/>
      <c r="TWW25" s="177"/>
      <c r="TWX25" s="177"/>
      <c r="TWY25" s="177"/>
      <c r="TWZ25" s="177"/>
      <c r="TXA25" s="177"/>
      <c r="TXB25" s="177"/>
      <c r="TXC25" s="177"/>
      <c r="TXD25" s="177"/>
      <c r="TXE25" s="177"/>
      <c r="TXF25" s="177"/>
      <c r="TXG25" s="177"/>
      <c r="TXH25" s="177"/>
      <c r="TXI25" s="177"/>
      <c r="TXJ25" s="177"/>
      <c r="TXK25" s="177"/>
      <c r="TXL25" s="177"/>
      <c r="TXM25" s="177"/>
      <c r="TXN25" s="177"/>
      <c r="TXO25" s="177"/>
      <c r="TXP25" s="177"/>
      <c r="TXQ25" s="177"/>
      <c r="TXR25" s="177"/>
      <c r="TXS25" s="177"/>
      <c r="TXT25" s="177"/>
      <c r="TXU25" s="177"/>
      <c r="TXV25" s="177"/>
      <c r="TXW25" s="177"/>
      <c r="TXX25" s="177"/>
      <c r="TXY25" s="177"/>
      <c r="TXZ25" s="177"/>
      <c r="TYA25" s="177"/>
      <c r="TYB25" s="177"/>
      <c r="TYC25" s="177"/>
      <c r="TYD25" s="177"/>
      <c r="TYE25" s="177"/>
      <c r="TYF25" s="177"/>
      <c r="TYG25" s="177"/>
      <c r="TYH25" s="177"/>
      <c r="TYI25" s="177"/>
      <c r="TYJ25" s="177"/>
      <c r="TYK25" s="177"/>
      <c r="TYL25" s="177"/>
      <c r="TYM25" s="177"/>
      <c r="TYN25" s="177"/>
      <c r="TYO25" s="177"/>
      <c r="TYP25" s="177"/>
      <c r="TYQ25" s="177"/>
      <c r="TYR25" s="177"/>
      <c r="TYS25" s="177"/>
      <c r="TYT25" s="177"/>
      <c r="TYU25" s="177"/>
      <c r="TYV25" s="177"/>
      <c r="TYW25" s="177"/>
      <c r="TYX25" s="177"/>
      <c r="TYY25" s="177"/>
      <c r="TYZ25" s="177"/>
      <c r="TZA25" s="177"/>
      <c r="TZB25" s="177"/>
      <c r="TZC25" s="177"/>
      <c r="TZD25" s="177"/>
      <c r="TZE25" s="177"/>
      <c r="TZF25" s="177"/>
      <c r="TZG25" s="177"/>
      <c r="TZH25" s="177"/>
      <c r="TZI25" s="177"/>
      <c r="TZJ25" s="177"/>
      <c r="TZK25" s="177"/>
      <c r="TZL25" s="177"/>
      <c r="TZM25" s="177"/>
      <c r="TZN25" s="177"/>
      <c r="TZO25" s="177"/>
      <c r="TZP25" s="177"/>
      <c r="TZQ25" s="177"/>
      <c r="TZR25" s="177"/>
      <c r="TZS25" s="177"/>
      <c r="TZT25" s="177"/>
      <c r="TZU25" s="177"/>
      <c r="TZV25" s="177"/>
      <c r="TZW25" s="177"/>
      <c r="TZX25" s="177"/>
      <c r="TZY25" s="177"/>
      <c r="TZZ25" s="177"/>
      <c r="UAA25" s="177"/>
      <c r="UAB25" s="177"/>
      <c r="UAC25" s="177"/>
      <c r="UAD25" s="177"/>
      <c r="UAE25" s="177"/>
      <c r="UAF25" s="177"/>
      <c r="UAG25" s="177"/>
      <c r="UAH25" s="177"/>
      <c r="UAI25" s="177"/>
      <c r="UAJ25" s="177"/>
      <c r="UAK25" s="177"/>
      <c r="UAL25" s="177"/>
      <c r="UAM25" s="177"/>
      <c r="UAN25" s="177"/>
      <c r="UAO25" s="177"/>
      <c r="UAP25" s="177"/>
      <c r="UAQ25" s="177"/>
      <c r="UAR25" s="177"/>
      <c r="UAS25" s="177"/>
      <c r="UAT25" s="177"/>
      <c r="UAU25" s="177"/>
      <c r="UAV25" s="177"/>
      <c r="UAW25" s="177"/>
      <c r="UAX25" s="177"/>
      <c r="UAY25" s="177"/>
      <c r="UAZ25" s="177"/>
      <c r="UBA25" s="177"/>
      <c r="UBB25" s="177"/>
      <c r="UBC25" s="177"/>
      <c r="UBD25" s="177"/>
      <c r="UBE25" s="177"/>
      <c r="UBF25" s="177"/>
      <c r="UBG25" s="177"/>
      <c r="UBH25" s="177"/>
      <c r="UBI25" s="177"/>
      <c r="UBJ25" s="177"/>
      <c r="UBK25" s="177"/>
      <c r="UBL25" s="177"/>
      <c r="UBM25" s="177"/>
      <c r="UBN25" s="177"/>
      <c r="UBO25" s="177"/>
      <c r="UBP25" s="177"/>
      <c r="UBQ25" s="177"/>
      <c r="UBR25" s="177"/>
      <c r="UBS25" s="177"/>
      <c r="UBT25" s="177"/>
      <c r="UBU25" s="177"/>
      <c r="UBV25" s="177"/>
      <c r="UBW25" s="177"/>
      <c r="UBX25" s="177"/>
      <c r="UBY25" s="177"/>
      <c r="UBZ25" s="177"/>
      <c r="UCA25" s="177"/>
      <c r="UCB25" s="177"/>
      <c r="UCC25" s="177"/>
      <c r="UCD25" s="177"/>
      <c r="UCE25" s="177"/>
      <c r="UCF25" s="177"/>
      <c r="UCG25" s="177"/>
      <c r="UCH25" s="177"/>
      <c r="UCI25" s="177"/>
      <c r="UCJ25" s="177"/>
      <c r="UCK25" s="177"/>
      <c r="UCL25" s="177"/>
      <c r="UCM25" s="177"/>
      <c r="UCN25" s="177"/>
      <c r="UCO25" s="177"/>
      <c r="UCP25" s="177"/>
      <c r="UCQ25" s="177"/>
      <c r="UCR25" s="177"/>
      <c r="UCS25" s="177"/>
      <c r="UCT25" s="177"/>
      <c r="UCU25" s="177"/>
      <c r="UCV25" s="177"/>
      <c r="UCW25" s="177"/>
      <c r="UCX25" s="177"/>
      <c r="UCY25" s="177"/>
      <c r="UCZ25" s="177"/>
      <c r="UDA25" s="177"/>
      <c r="UDB25" s="177"/>
      <c r="UDC25" s="177"/>
      <c r="UDD25" s="177"/>
      <c r="UDE25" s="177"/>
      <c r="UDF25" s="177"/>
      <c r="UDG25" s="177"/>
      <c r="UDH25" s="177"/>
      <c r="UDI25" s="177"/>
      <c r="UDJ25" s="177"/>
      <c r="UDK25" s="177"/>
      <c r="UDL25" s="177"/>
      <c r="UDM25" s="177"/>
      <c r="UDN25" s="177"/>
      <c r="UDO25" s="177"/>
      <c r="UDP25" s="177"/>
      <c r="UDQ25" s="177"/>
      <c r="UDR25" s="177"/>
      <c r="UDS25" s="177"/>
      <c r="UDT25" s="177"/>
      <c r="UDU25" s="177"/>
      <c r="UDV25" s="177"/>
      <c r="UDW25" s="177"/>
      <c r="UDX25" s="177"/>
      <c r="UDY25" s="177"/>
      <c r="UDZ25" s="177"/>
      <c r="UEA25" s="177"/>
      <c r="UEB25" s="177"/>
      <c r="UEC25" s="177"/>
      <c r="UED25" s="177"/>
      <c r="UEE25" s="177"/>
      <c r="UEF25" s="177"/>
      <c r="UEG25" s="177"/>
      <c r="UEH25" s="177"/>
      <c r="UEI25" s="177"/>
      <c r="UEJ25" s="177"/>
      <c r="UEK25" s="177"/>
      <c r="UEL25" s="177"/>
      <c r="UEM25" s="177"/>
      <c r="UEN25" s="177"/>
      <c r="UEO25" s="177"/>
      <c r="UEP25" s="177"/>
      <c r="UEQ25" s="177"/>
      <c r="UER25" s="177"/>
      <c r="UES25" s="177"/>
      <c r="UET25" s="177"/>
      <c r="UEU25" s="177"/>
      <c r="UEV25" s="177"/>
      <c r="UEW25" s="177"/>
      <c r="UEX25" s="177"/>
      <c r="UEY25" s="177"/>
      <c r="UEZ25" s="177"/>
      <c r="UFA25" s="177"/>
      <c r="UFB25" s="177"/>
      <c r="UFC25" s="177"/>
      <c r="UFD25" s="177"/>
      <c r="UFE25" s="177"/>
      <c r="UFF25" s="177"/>
      <c r="UFG25" s="177"/>
      <c r="UFH25" s="177"/>
      <c r="UFI25" s="177"/>
      <c r="UFJ25" s="177"/>
      <c r="UFK25" s="177"/>
      <c r="UFL25" s="177"/>
      <c r="UFM25" s="177"/>
      <c r="UFN25" s="177"/>
      <c r="UFO25" s="177"/>
      <c r="UFP25" s="177"/>
      <c r="UFQ25" s="177"/>
      <c r="UFR25" s="177"/>
      <c r="UFS25" s="177"/>
      <c r="UFT25" s="177"/>
      <c r="UFU25" s="177"/>
      <c r="UFV25" s="177"/>
      <c r="UFW25" s="177"/>
      <c r="UFX25" s="177"/>
      <c r="UFY25" s="177"/>
      <c r="UFZ25" s="177"/>
      <c r="UGA25" s="177"/>
      <c r="UGB25" s="177"/>
      <c r="UGC25" s="177"/>
      <c r="UGD25" s="177"/>
      <c r="UGE25" s="177"/>
      <c r="UGF25" s="177"/>
      <c r="UGG25" s="177"/>
      <c r="UGH25" s="177"/>
      <c r="UGI25" s="177"/>
      <c r="UGJ25" s="177"/>
      <c r="UGK25" s="177"/>
      <c r="UGL25" s="177"/>
      <c r="UGM25" s="177"/>
      <c r="UGN25" s="177"/>
      <c r="UGO25" s="177"/>
      <c r="UGP25" s="177"/>
      <c r="UGQ25" s="177"/>
      <c r="UGR25" s="177"/>
      <c r="UGS25" s="177"/>
      <c r="UGT25" s="177"/>
      <c r="UGU25" s="177"/>
      <c r="UGV25" s="177"/>
      <c r="UGW25" s="177"/>
      <c r="UGX25" s="177"/>
      <c r="UGY25" s="177"/>
      <c r="UGZ25" s="177"/>
      <c r="UHA25" s="177"/>
      <c r="UHB25" s="177"/>
      <c r="UHC25" s="177"/>
      <c r="UHD25" s="177"/>
      <c r="UHE25" s="177"/>
      <c r="UHF25" s="177"/>
      <c r="UHG25" s="177"/>
      <c r="UHH25" s="177"/>
      <c r="UHI25" s="177"/>
      <c r="UHJ25" s="177"/>
      <c r="UHK25" s="177"/>
      <c r="UHL25" s="177"/>
      <c r="UHM25" s="177"/>
      <c r="UHN25" s="177"/>
      <c r="UHO25" s="177"/>
      <c r="UHP25" s="177"/>
      <c r="UHQ25" s="177"/>
      <c r="UHR25" s="177"/>
      <c r="UHS25" s="177"/>
      <c r="UHT25" s="177"/>
      <c r="UHU25" s="177"/>
      <c r="UHV25" s="177"/>
      <c r="UHW25" s="177"/>
      <c r="UHX25" s="177"/>
      <c r="UHY25" s="177"/>
      <c r="UHZ25" s="177"/>
      <c r="UIA25" s="177"/>
      <c r="UIB25" s="177"/>
      <c r="UIC25" s="177"/>
      <c r="UID25" s="177"/>
      <c r="UIE25" s="177"/>
      <c r="UIF25" s="177"/>
      <c r="UIG25" s="177"/>
      <c r="UIH25" s="177"/>
      <c r="UII25" s="177"/>
      <c r="UIJ25" s="177"/>
      <c r="UIK25" s="177"/>
      <c r="UIL25" s="177"/>
      <c r="UIM25" s="177"/>
      <c r="UIN25" s="177"/>
      <c r="UIO25" s="177"/>
      <c r="UIP25" s="177"/>
      <c r="UIQ25" s="177"/>
      <c r="UIR25" s="177"/>
      <c r="UIS25" s="177"/>
      <c r="UIT25" s="177"/>
      <c r="UIU25" s="177"/>
      <c r="UIV25" s="177"/>
      <c r="UIW25" s="177"/>
      <c r="UIX25" s="177"/>
      <c r="UIY25" s="177"/>
      <c r="UIZ25" s="177"/>
      <c r="UJA25" s="177"/>
      <c r="UJB25" s="177"/>
      <c r="UJC25" s="177"/>
      <c r="UJD25" s="177"/>
      <c r="UJE25" s="177"/>
      <c r="UJF25" s="177"/>
      <c r="UJG25" s="177"/>
      <c r="UJH25" s="177"/>
      <c r="UJI25" s="177"/>
      <c r="UJJ25" s="177"/>
      <c r="UJK25" s="177"/>
      <c r="UJL25" s="177"/>
      <c r="UJM25" s="177"/>
      <c r="UJN25" s="177"/>
      <c r="UJO25" s="177"/>
      <c r="UJP25" s="177"/>
      <c r="UJQ25" s="177"/>
      <c r="UJR25" s="177"/>
      <c r="UJS25" s="177"/>
      <c r="UJT25" s="177"/>
      <c r="UJU25" s="177"/>
      <c r="UJV25" s="177"/>
      <c r="UJW25" s="177"/>
      <c r="UJX25" s="177"/>
      <c r="UJY25" s="177"/>
      <c r="UJZ25" s="177"/>
      <c r="UKA25" s="177"/>
      <c r="UKB25" s="177"/>
      <c r="UKC25" s="177"/>
      <c r="UKD25" s="177"/>
      <c r="UKE25" s="177"/>
      <c r="UKF25" s="177"/>
      <c r="UKG25" s="177"/>
      <c r="UKH25" s="177"/>
      <c r="UKI25" s="177"/>
      <c r="UKJ25" s="177"/>
      <c r="UKK25" s="177"/>
      <c r="UKL25" s="177"/>
      <c r="UKM25" s="177"/>
      <c r="UKN25" s="177"/>
      <c r="UKO25" s="177"/>
      <c r="UKP25" s="177"/>
      <c r="UKQ25" s="177"/>
      <c r="UKR25" s="177"/>
      <c r="UKS25" s="177"/>
      <c r="UKT25" s="177"/>
      <c r="UKU25" s="177"/>
      <c r="UKV25" s="177"/>
      <c r="UKW25" s="177"/>
      <c r="UKX25" s="177"/>
      <c r="UKY25" s="177"/>
      <c r="UKZ25" s="177"/>
      <c r="ULA25" s="177"/>
      <c r="ULB25" s="177"/>
      <c r="ULC25" s="177"/>
      <c r="ULD25" s="177"/>
      <c r="ULE25" s="177"/>
      <c r="ULF25" s="177"/>
      <c r="ULG25" s="177"/>
      <c r="ULH25" s="177"/>
      <c r="ULI25" s="177"/>
      <c r="ULJ25" s="177"/>
      <c r="ULK25" s="177"/>
      <c r="ULL25" s="177"/>
      <c r="ULM25" s="177"/>
      <c r="ULN25" s="177"/>
      <c r="ULO25" s="177"/>
      <c r="ULP25" s="177"/>
      <c r="ULQ25" s="177"/>
      <c r="ULR25" s="177"/>
      <c r="ULS25" s="177"/>
      <c r="ULT25" s="177"/>
      <c r="ULU25" s="177"/>
      <c r="ULV25" s="177"/>
      <c r="ULW25" s="177"/>
      <c r="ULX25" s="177"/>
      <c r="ULY25" s="177"/>
      <c r="ULZ25" s="177"/>
      <c r="UMA25" s="177"/>
      <c r="UMB25" s="177"/>
      <c r="UMC25" s="177"/>
      <c r="UMD25" s="177"/>
      <c r="UME25" s="177"/>
      <c r="UMF25" s="177"/>
      <c r="UMG25" s="177"/>
      <c r="UMH25" s="177"/>
      <c r="UMI25" s="177"/>
      <c r="UMJ25" s="177"/>
      <c r="UMK25" s="177"/>
      <c r="UML25" s="177"/>
      <c r="UMM25" s="177"/>
      <c r="UMN25" s="177"/>
      <c r="UMO25" s="177"/>
      <c r="UMP25" s="177"/>
      <c r="UMQ25" s="177"/>
      <c r="UMR25" s="177"/>
      <c r="UMS25" s="177"/>
      <c r="UMT25" s="177"/>
      <c r="UMU25" s="177"/>
      <c r="UMV25" s="177"/>
      <c r="UMW25" s="177"/>
      <c r="UMX25" s="177"/>
      <c r="UMY25" s="177"/>
      <c r="UMZ25" s="177"/>
      <c r="UNA25" s="177"/>
      <c r="UNB25" s="177"/>
      <c r="UNC25" s="177"/>
      <c r="UND25" s="177"/>
      <c r="UNE25" s="177"/>
      <c r="UNF25" s="177"/>
      <c r="UNG25" s="177"/>
      <c r="UNH25" s="177"/>
      <c r="UNI25" s="177"/>
      <c r="UNJ25" s="177"/>
      <c r="UNK25" s="177"/>
      <c r="UNL25" s="177"/>
      <c r="UNM25" s="177"/>
      <c r="UNN25" s="177"/>
      <c r="UNO25" s="177"/>
      <c r="UNP25" s="177"/>
      <c r="UNQ25" s="177"/>
      <c r="UNR25" s="177"/>
      <c r="UNS25" s="177"/>
      <c r="UNT25" s="177"/>
      <c r="UNU25" s="177"/>
      <c r="UNV25" s="177"/>
      <c r="UNW25" s="177"/>
      <c r="UNX25" s="177"/>
      <c r="UNY25" s="177"/>
      <c r="UNZ25" s="177"/>
      <c r="UOA25" s="177"/>
      <c r="UOB25" s="177"/>
      <c r="UOC25" s="177"/>
      <c r="UOD25" s="177"/>
      <c r="UOE25" s="177"/>
      <c r="UOF25" s="177"/>
      <c r="UOG25" s="177"/>
      <c r="UOH25" s="177"/>
      <c r="UOI25" s="177"/>
      <c r="UOJ25" s="177"/>
      <c r="UOK25" s="177"/>
      <c r="UOL25" s="177"/>
      <c r="UOM25" s="177"/>
      <c r="UON25" s="177"/>
      <c r="UOO25" s="177"/>
      <c r="UOP25" s="177"/>
      <c r="UOQ25" s="177"/>
      <c r="UOR25" s="177"/>
      <c r="UOS25" s="177"/>
      <c r="UOT25" s="177"/>
      <c r="UOU25" s="177"/>
      <c r="UOV25" s="177"/>
      <c r="UOW25" s="177"/>
      <c r="UOX25" s="177"/>
      <c r="UOY25" s="177"/>
      <c r="UOZ25" s="177"/>
      <c r="UPA25" s="177"/>
      <c r="UPB25" s="177"/>
      <c r="UPC25" s="177"/>
      <c r="UPD25" s="177"/>
      <c r="UPE25" s="177"/>
      <c r="UPF25" s="177"/>
      <c r="UPG25" s="177"/>
      <c r="UPH25" s="177"/>
      <c r="UPI25" s="177"/>
      <c r="UPJ25" s="177"/>
      <c r="UPK25" s="177"/>
      <c r="UPL25" s="177"/>
      <c r="UPM25" s="177"/>
      <c r="UPN25" s="177"/>
      <c r="UPO25" s="177"/>
      <c r="UPP25" s="177"/>
      <c r="UPQ25" s="177"/>
      <c r="UPR25" s="177"/>
      <c r="UPS25" s="177"/>
      <c r="UPT25" s="177"/>
      <c r="UPU25" s="177"/>
      <c r="UPV25" s="177"/>
      <c r="UPW25" s="177"/>
      <c r="UPX25" s="177"/>
      <c r="UPY25" s="177"/>
      <c r="UPZ25" s="177"/>
      <c r="UQA25" s="177"/>
      <c r="UQB25" s="177"/>
      <c r="UQC25" s="177"/>
      <c r="UQD25" s="177"/>
      <c r="UQE25" s="177"/>
      <c r="UQF25" s="177"/>
      <c r="UQG25" s="177"/>
      <c r="UQH25" s="177"/>
      <c r="UQI25" s="177"/>
      <c r="UQJ25" s="177"/>
      <c r="UQK25" s="177"/>
      <c r="UQL25" s="177"/>
      <c r="UQM25" s="177"/>
      <c r="UQN25" s="177"/>
      <c r="UQO25" s="177"/>
      <c r="UQP25" s="177"/>
      <c r="UQQ25" s="177"/>
      <c r="UQR25" s="177"/>
      <c r="UQS25" s="177"/>
      <c r="UQT25" s="177"/>
      <c r="UQU25" s="177"/>
      <c r="UQV25" s="177"/>
      <c r="UQW25" s="177"/>
      <c r="UQX25" s="177"/>
      <c r="UQY25" s="177"/>
      <c r="UQZ25" s="177"/>
      <c r="URA25" s="177"/>
      <c r="URB25" s="177"/>
      <c r="URC25" s="177"/>
      <c r="URD25" s="177"/>
      <c r="URE25" s="177"/>
      <c r="URF25" s="177"/>
      <c r="URG25" s="177"/>
      <c r="URH25" s="177"/>
      <c r="URI25" s="177"/>
      <c r="URJ25" s="177"/>
      <c r="URK25" s="177"/>
      <c r="URL25" s="177"/>
      <c r="URM25" s="177"/>
      <c r="URN25" s="177"/>
      <c r="URO25" s="177"/>
      <c r="URP25" s="177"/>
      <c r="URQ25" s="177"/>
      <c r="URR25" s="177"/>
      <c r="URS25" s="177"/>
      <c r="URT25" s="177"/>
      <c r="URU25" s="177"/>
      <c r="URV25" s="177"/>
      <c r="URW25" s="177"/>
      <c r="URX25" s="177"/>
      <c r="URY25" s="177"/>
      <c r="URZ25" s="177"/>
      <c r="USA25" s="177"/>
      <c r="USB25" s="177"/>
      <c r="USC25" s="177"/>
      <c r="USD25" s="177"/>
      <c r="USE25" s="177"/>
      <c r="USF25" s="177"/>
      <c r="USG25" s="177"/>
      <c r="USH25" s="177"/>
      <c r="USI25" s="177"/>
      <c r="USJ25" s="177"/>
      <c r="USK25" s="177"/>
      <c r="USL25" s="177"/>
      <c r="USM25" s="177"/>
      <c r="USN25" s="177"/>
      <c r="USO25" s="177"/>
      <c r="USP25" s="177"/>
      <c r="USQ25" s="177"/>
      <c r="USR25" s="177"/>
      <c r="USS25" s="177"/>
      <c r="UST25" s="177"/>
      <c r="USU25" s="177"/>
      <c r="USV25" s="177"/>
      <c r="USW25" s="177"/>
      <c r="USX25" s="177"/>
      <c r="USY25" s="177"/>
      <c r="USZ25" s="177"/>
      <c r="UTA25" s="177"/>
      <c r="UTB25" s="177"/>
      <c r="UTC25" s="177"/>
      <c r="UTD25" s="177"/>
      <c r="UTE25" s="177"/>
      <c r="UTF25" s="177"/>
      <c r="UTG25" s="177"/>
      <c r="UTH25" s="177"/>
      <c r="UTI25" s="177"/>
      <c r="UTJ25" s="177"/>
      <c r="UTK25" s="177"/>
      <c r="UTL25" s="177"/>
      <c r="UTM25" s="177"/>
      <c r="UTN25" s="177"/>
      <c r="UTO25" s="177"/>
      <c r="UTP25" s="177"/>
      <c r="UTQ25" s="177"/>
      <c r="UTR25" s="177"/>
      <c r="UTS25" s="177"/>
      <c r="UTT25" s="177"/>
      <c r="UTU25" s="177"/>
      <c r="UTV25" s="177"/>
      <c r="UTW25" s="177"/>
      <c r="UTX25" s="177"/>
      <c r="UTY25" s="177"/>
      <c r="UTZ25" s="177"/>
      <c r="UUA25" s="177"/>
      <c r="UUB25" s="177"/>
      <c r="UUC25" s="177"/>
      <c r="UUD25" s="177"/>
      <c r="UUE25" s="177"/>
      <c r="UUF25" s="177"/>
      <c r="UUG25" s="177"/>
      <c r="UUH25" s="177"/>
      <c r="UUI25" s="177"/>
      <c r="UUJ25" s="177"/>
      <c r="UUK25" s="177"/>
      <c r="UUL25" s="177"/>
      <c r="UUM25" s="177"/>
      <c r="UUN25" s="177"/>
      <c r="UUO25" s="177"/>
      <c r="UUP25" s="177"/>
      <c r="UUQ25" s="177"/>
      <c r="UUR25" s="177"/>
      <c r="UUS25" s="177"/>
      <c r="UUT25" s="177"/>
      <c r="UUU25" s="177"/>
      <c r="UUV25" s="177"/>
      <c r="UUW25" s="177"/>
      <c r="UUX25" s="177"/>
      <c r="UUY25" s="177"/>
      <c r="UUZ25" s="177"/>
      <c r="UVA25" s="177"/>
      <c r="UVB25" s="177"/>
      <c r="UVC25" s="177"/>
      <c r="UVD25" s="177"/>
      <c r="UVE25" s="177"/>
      <c r="UVF25" s="177"/>
      <c r="UVG25" s="177"/>
      <c r="UVH25" s="177"/>
      <c r="UVI25" s="177"/>
      <c r="UVJ25" s="177"/>
      <c r="UVK25" s="177"/>
      <c r="UVL25" s="177"/>
      <c r="UVM25" s="177"/>
      <c r="UVN25" s="177"/>
      <c r="UVO25" s="177"/>
      <c r="UVP25" s="177"/>
      <c r="UVQ25" s="177"/>
      <c r="UVR25" s="177"/>
      <c r="UVS25" s="177"/>
      <c r="UVT25" s="177"/>
      <c r="UVU25" s="177"/>
      <c r="UVV25" s="177"/>
      <c r="UVW25" s="177"/>
      <c r="UVX25" s="177"/>
      <c r="UVY25" s="177"/>
      <c r="UVZ25" s="177"/>
      <c r="UWA25" s="177"/>
      <c r="UWB25" s="177"/>
      <c r="UWC25" s="177"/>
      <c r="UWD25" s="177"/>
      <c r="UWE25" s="177"/>
      <c r="UWF25" s="177"/>
      <c r="UWG25" s="177"/>
      <c r="UWH25" s="177"/>
      <c r="UWI25" s="177"/>
      <c r="UWJ25" s="177"/>
      <c r="UWK25" s="177"/>
      <c r="UWL25" s="177"/>
      <c r="UWM25" s="177"/>
      <c r="UWN25" s="177"/>
      <c r="UWO25" s="177"/>
      <c r="UWP25" s="177"/>
      <c r="UWQ25" s="177"/>
      <c r="UWR25" s="177"/>
      <c r="UWS25" s="177"/>
      <c r="UWT25" s="177"/>
      <c r="UWU25" s="177"/>
      <c r="UWV25" s="177"/>
      <c r="UWW25" s="177"/>
      <c r="UWX25" s="177"/>
      <c r="UWY25" s="177"/>
      <c r="UWZ25" s="177"/>
      <c r="UXA25" s="177"/>
      <c r="UXB25" s="177"/>
      <c r="UXC25" s="177"/>
      <c r="UXD25" s="177"/>
      <c r="UXE25" s="177"/>
      <c r="UXF25" s="177"/>
      <c r="UXG25" s="177"/>
      <c r="UXH25" s="177"/>
      <c r="UXI25" s="177"/>
      <c r="UXJ25" s="177"/>
      <c r="UXK25" s="177"/>
      <c r="UXL25" s="177"/>
      <c r="UXM25" s="177"/>
      <c r="UXN25" s="177"/>
      <c r="UXO25" s="177"/>
      <c r="UXP25" s="177"/>
      <c r="UXQ25" s="177"/>
      <c r="UXR25" s="177"/>
      <c r="UXS25" s="177"/>
      <c r="UXT25" s="177"/>
      <c r="UXU25" s="177"/>
      <c r="UXV25" s="177"/>
      <c r="UXW25" s="177"/>
      <c r="UXX25" s="177"/>
      <c r="UXY25" s="177"/>
      <c r="UXZ25" s="177"/>
      <c r="UYA25" s="177"/>
      <c r="UYB25" s="177"/>
      <c r="UYC25" s="177"/>
      <c r="UYD25" s="177"/>
      <c r="UYE25" s="177"/>
      <c r="UYF25" s="177"/>
      <c r="UYG25" s="177"/>
      <c r="UYH25" s="177"/>
      <c r="UYI25" s="177"/>
      <c r="UYJ25" s="177"/>
      <c r="UYK25" s="177"/>
      <c r="UYL25" s="177"/>
      <c r="UYM25" s="177"/>
      <c r="UYN25" s="177"/>
      <c r="UYO25" s="177"/>
      <c r="UYP25" s="177"/>
      <c r="UYQ25" s="177"/>
      <c r="UYR25" s="177"/>
      <c r="UYS25" s="177"/>
      <c r="UYT25" s="177"/>
      <c r="UYU25" s="177"/>
      <c r="UYV25" s="177"/>
      <c r="UYW25" s="177"/>
      <c r="UYX25" s="177"/>
      <c r="UYY25" s="177"/>
      <c r="UYZ25" s="177"/>
      <c r="UZA25" s="177"/>
      <c r="UZB25" s="177"/>
      <c r="UZC25" s="177"/>
      <c r="UZD25" s="177"/>
      <c r="UZE25" s="177"/>
      <c r="UZF25" s="177"/>
      <c r="UZG25" s="177"/>
      <c r="UZH25" s="177"/>
      <c r="UZI25" s="177"/>
      <c r="UZJ25" s="177"/>
      <c r="UZK25" s="177"/>
      <c r="UZL25" s="177"/>
      <c r="UZM25" s="177"/>
      <c r="UZN25" s="177"/>
      <c r="UZO25" s="177"/>
      <c r="UZP25" s="177"/>
      <c r="UZQ25" s="177"/>
      <c r="UZR25" s="177"/>
      <c r="UZS25" s="177"/>
      <c r="UZT25" s="177"/>
      <c r="UZU25" s="177"/>
      <c r="UZV25" s="177"/>
      <c r="UZW25" s="177"/>
      <c r="UZX25" s="177"/>
      <c r="UZY25" s="177"/>
      <c r="UZZ25" s="177"/>
      <c r="VAA25" s="177"/>
      <c r="VAB25" s="177"/>
      <c r="VAC25" s="177"/>
      <c r="VAD25" s="177"/>
      <c r="VAE25" s="177"/>
      <c r="VAF25" s="177"/>
      <c r="VAG25" s="177"/>
      <c r="VAH25" s="177"/>
      <c r="VAI25" s="177"/>
      <c r="VAJ25" s="177"/>
      <c r="VAK25" s="177"/>
      <c r="VAL25" s="177"/>
      <c r="VAM25" s="177"/>
      <c r="VAN25" s="177"/>
      <c r="VAO25" s="177"/>
      <c r="VAP25" s="177"/>
      <c r="VAQ25" s="177"/>
      <c r="VAR25" s="177"/>
      <c r="VAS25" s="177"/>
      <c r="VAT25" s="177"/>
      <c r="VAU25" s="177"/>
      <c r="VAV25" s="177"/>
      <c r="VAW25" s="177"/>
      <c r="VAX25" s="177"/>
      <c r="VAY25" s="177"/>
      <c r="VAZ25" s="177"/>
      <c r="VBA25" s="177"/>
      <c r="VBB25" s="177"/>
      <c r="VBC25" s="177"/>
      <c r="VBD25" s="177"/>
      <c r="VBE25" s="177"/>
      <c r="VBF25" s="177"/>
      <c r="VBG25" s="177"/>
      <c r="VBH25" s="177"/>
      <c r="VBI25" s="177"/>
      <c r="VBJ25" s="177"/>
      <c r="VBK25" s="177"/>
      <c r="VBL25" s="177"/>
      <c r="VBM25" s="177"/>
      <c r="VBN25" s="177"/>
      <c r="VBO25" s="177"/>
      <c r="VBP25" s="177"/>
      <c r="VBQ25" s="177"/>
      <c r="VBR25" s="177"/>
      <c r="VBS25" s="177"/>
      <c r="VBT25" s="177"/>
      <c r="VBU25" s="177"/>
      <c r="VBV25" s="177"/>
      <c r="VBW25" s="177"/>
      <c r="VBX25" s="177"/>
      <c r="VBY25" s="177"/>
      <c r="VBZ25" s="177"/>
      <c r="VCA25" s="177"/>
      <c r="VCB25" s="177"/>
      <c r="VCC25" s="177"/>
      <c r="VCD25" s="177"/>
      <c r="VCE25" s="177"/>
      <c r="VCF25" s="177"/>
      <c r="VCG25" s="177"/>
      <c r="VCH25" s="177"/>
      <c r="VCI25" s="177"/>
      <c r="VCJ25" s="177"/>
      <c r="VCK25" s="177"/>
      <c r="VCL25" s="177"/>
      <c r="VCM25" s="177"/>
      <c r="VCN25" s="177"/>
      <c r="VCO25" s="177"/>
      <c r="VCP25" s="177"/>
      <c r="VCQ25" s="177"/>
      <c r="VCR25" s="177"/>
      <c r="VCS25" s="177"/>
      <c r="VCT25" s="177"/>
      <c r="VCU25" s="177"/>
      <c r="VCV25" s="177"/>
      <c r="VCW25" s="177"/>
      <c r="VCX25" s="177"/>
      <c r="VCY25" s="177"/>
      <c r="VCZ25" s="177"/>
      <c r="VDA25" s="177"/>
      <c r="VDB25" s="177"/>
      <c r="VDC25" s="177"/>
      <c r="VDD25" s="177"/>
      <c r="VDE25" s="177"/>
      <c r="VDF25" s="177"/>
      <c r="VDG25" s="177"/>
      <c r="VDH25" s="177"/>
      <c r="VDI25" s="177"/>
      <c r="VDJ25" s="177"/>
      <c r="VDK25" s="177"/>
      <c r="VDL25" s="177"/>
      <c r="VDM25" s="177"/>
      <c r="VDN25" s="177"/>
      <c r="VDO25" s="177"/>
      <c r="VDP25" s="177"/>
      <c r="VDQ25" s="177"/>
      <c r="VDR25" s="177"/>
      <c r="VDS25" s="177"/>
      <c r="VDT25" s="177"/>
      <c r="VDU25" s="177"/>
      <c r="VDV25" s="177"/>
      <c r="VDW25" s="177"/>
      <c r="VDX25" s="177"/>
      <c r="VDY25" s="177"/>
      <c r="VDZ25" s="177"/>
      <c r="VEA25" s="177"/>
      <c r="VEB25" s="177"/>
      <c r="VEC25" s="177"/>
      <c r="VED25" s="177"/>
      <c r="VEE25" s="177"/>
      <c r="VEF25" s="177"/>
      <c r="VEG25" s="177"/>
      <c r="VEH25" s="177"/>
      <c r="VEI25" s="177"/>
      <c r="VEJ25" s="177"/>
      <c r="VEK25" s="177"/>
      <c r="VEL25" s="177"/>
      <c r="VEM25" s="177"/>
      <c r="VEN25" s="177"/>
      <c r="VEO25" s="177"/>
      <c r="VEP25" s="177"/>
      <c r="VEQ25" s="177"/>
      <c r="VER25" s="177"/>
      <c r="VES25" s="177"/>
      <c r="VET25" s="177"/>
      <c r="VEU25" s="177"/>
      <c r="VEV25" s="177"/>
      <c r="VEW25" s="177"/>
      <c r="VEX25" s="177"/>
      <c r="VEY25" s="177"/>
      <c r="VEZ25" s="177"/>
      <c r="VFA25" s="177"/>
      <c r="VFB25" s="177"/>
      <c r="VFC25" s="177"/>
      <c r="VFD25" s="177"/>
      <c r="VFE25" s="177"/>
      <c r="VFF25" s="177"/>
      <c r="VFG25" s="177"/>
      <c r="VFH25" s="177"/>
      <c r="VFI25" s="177"/>
      <c r="VFJ25" s="177"/>
      <c r="VFK25" s="177"/>
      <c r="VFL25" s="177"/>
      <c r="VFM25" s="177"/>
      <c r="VFN25" s="177"/>
      <c r="VFO25" s="177"/>
      <c r="VFP25" s="177"/>
      <c r="VFQ25" s="177"/>
      <c r="VFR25" s="177"/>
      <c r="VFS25" s="177"/>
      <c r="VFT25" s="177"/>
      <c r="VFU25" s="177"/>
      <c r="VFV25" s="177"/>
      <c r="VFW25" s="177"/>
      <c r="VFX25" s="177"/>
      <c r="VFY25" s="177"/>
      <c r="VFZ25" s="177"/>
      <c r="VGA25" s="177"/>
      <c r="VGB25" s="177"/>
      <c r="VGC25" s="177"/>
      <c r="VGD25" s="177"/>
      <c r="VGE25" s="177"/>
      <c r="VGF25" s="177"/>
      <c r="VGG25" s="177"/>
      <c r="VGH25" s="177"/>
      <c r="VGI25" s="177"/>
      <c r="VGJ25" s="177"/>
      <c r="VGK25" s="177"/>
      <c r="VGL25" s="177"/>
      <c r="VGM25" s="177"/>
      <c r="VGN25" s="177"/>
      <c r="VGO25" s="177"/>
      <c r="VGP25" s="177"/>
      <c r="VGQ25" s="177"/>
      <c r="VGR25" s="177"/>
      <c r="VGS25" s="177"/>
      <c r="VGT25" s="177"/>
      <c r="VGU25" s="177"/>
      <c r="VGV25" s="177"/>
      <c r="VGW25" s="177"/>
      <c r="VGX25" s="177"/>
      <c r="VGY25" s="177"/>
      <c r="VGZ25" s="177"/>
      <c r="VHA25" s="177"/>
      <c r="VHB25" s="177"/>
      <c r="VHC25" s="177"/>
      <c r="VHD25" s="177"/>
      <c r="VHE25" s="177"/>
      <c r="VHF25" s="177"/>
      <c r="VHG25" s="177"/>
      <c r="VHH25" s="177"/>
      <c r="VHI25" s="177"/>
      <c r="VHJ25" s="177"/>
      <c r="VHK25" s="177"/>
      <c r="VHL25" s="177"/>
      <c r="VHM25" s="177"/>
      <c r="VHN25" s="177"/>
      <c r="VHO25" s="177"/>
      <c r="VHP25" s="177"/>
      <c r="VHQ25" s="177"/>
      <c r="VHR25" s="177"/>
      <c r="VHS25" s="177"/>
      <c r="VHT25" s="177"/>
      <c r="VHU25" s="177"/>
      <c r="VHV25" s="177"/>
      <c r="VHW25" s="177"/>
      <c r="VHX25" s="177"/>
      <c r="VHY25" s="177"/>
      <c r="VHZ25" s="177"/>
      <c r="VIA25" s="177"/>
      <c r="VIB25" s="177"/>
      <c r="VIC25" s="177"/>
      <c r="VID25" s="177"/>
      <c r="VIE25" s="177"/>
      <c r="VIF25" s="177"/>
      <c r="VIG25" s="177"/>
      <c r="VIH25" s="177"/>
      <c r="VII25" s="177"/>
      <c r="VIJ25" s="177"/>
      <c r="VIK25" s="177"/>
      <c r="VIL25" s="177"/>
      <c r="VIM25" s="177"/>
      <c r="VIN25" s="177"/>
      <c r="VIO25" s="177"/>
      <c r="VIP25" s="177"/>
      <c r="VIQ25" s="177"/>
      <c r="VIR25" s="177"/>
      <c r="VIS25" s="177"/>
      <c r="VIT25" s="177"/>
      <c r="VIU25" s="177"/>
      <c r="VIV25" s="177"/>
      <c r="VIW25" s="177"/>
      <c r="VIX25" s="177"/>
      <c r="VIY25" s="177"/>
      <c r="VIZ25" s="177"/>
      <c r="VJA25" s="177"/>
      <c r="VJB25" s="177"/>
      <c r="VJC25" s="177"/>
      <c r="VJD25" s="177"/>
      <c r="VJE25" s="177"/>
      <c r="VJF25" s="177"/>
      <c r="VJG25" s="177"/>
      <c r="VJH25" s="177"/>
      <c r="VJI25" s="177"/>
      <c r="VJJ25" s="177"/>
      <c r="VJK25" s="177"/>
      <c r="VJL25" s="177"/>
      <c r="VJM25" s="177"/>
      <c r="VJN25" s="177"/>
      <c r="VJO25" s="177"/>
      <c r="VJP25" s="177"/>
      <c r="VJQ25" s="177"/>
      <c r="VJR25" s="177"/>
      <c r="VJS25" s="177"/>
      <c r="VJT25" s="177"/>
      <c r="VJU25" s="177"/>
      <c r="VJV25" s="177"/>
      <c r="VJW25" s="177"/>
      <c r="VJX25" s="177"/>
      <c r="VJY25" s="177"/>
      <c r="VJZ25" s="177"/>
      <c r="VKA25" s="177"/>
      <c r="VKB25" s="177"/>
      <c r="VKC25" s="177"/>
      <c r="VKD25" s="177"/>
      <c r="VKE25" s="177"/>
      <c r="VKF25" s="177"/>
      <c r="VKG25" s="177"/>
      <c r="VKH25" s="177"/>
      <c r="VKI25" s="177"/>
      <c r="VKJ25" s="177"/>
      <c r="VKK25" s="177"/>
      <c r="VKL25" s="177"/>
      <c r="VKM25" s="177"/>
      <c r="VKN25" s="177"/>
      <c r="VKO25" s="177"/>
      <c r="VKP25" s="177"/>
      <c r="VKQ25" s="177"/>
      <c r="VKR25" s="177"/>
      <c r="VKS25" s="177"/>
      <c r="VKT25" s="177"/>
      <c r="VKU25" s="177"/>
      <c r="VKV25" s="177"/>
      <c r="VKW25" s="177"/>
      <c r="VKX25" s="177"/>
      <c r="VKY25" s="177"/>
      <c r="VKZ25" s="177"/>
      <c r="VLA25" s="177"/>
      <c r="VLB25" s="177"/>
      <c r="VLC25" s="177"/>
      <c r="VLD25" s="177"/>
      <c r="VLE25" s="177"/>
      <c r="VLF25" s="177"/>
      <c r="VLG25" s="177"/>
      <c r="VLH25" s="177"/>
      <c r="VLI25" s="177"/>
      <c r="VLJ25" s="177"/>
      <c r="VLK25" s="177"/>
      <c r="VLL25" s="177"/>
      <c r="VLM25" s="177"/>
      <c r="VLN25" s="177"/>
      <c r="VLO25" s="177"/>
      <c r="VLP25" s="177"/>
      <c r="VLQ25" s="177"/>
      <c r="VLR25" s="177"/>
      <c r="VLS25" s="177"/>
      <c r="VLT25" s="177"/>
      <c r="VLU25" s="177"/>
      <c r="VLV25" s="177"/>
      <c r="VLW25" s="177"/>
      <c r="VLX25" s="177"/>
      <c r="VLY25" s="177"/>
      <c r="VLZ25" s="177"/>
      <c r="VMA25" s="177"/>
      <c r="VMB25" s="177"/>
      <c r="VMC25" s="177"/>
      <c r="VMD25" s="177"/>
      <c r="VME25" s="177"/>
      <c r="VMF25" s="177"/>
      <c r="VMG25" s="177"/>
      <c r="VMH25" s="177"/>
      <c r="VMI25" s="177"/>
      <c r="VMJ25" s="177"/>
      <c r="VMK25" s="177"/>
      <c r="VML25" s="177"/>
      <c r="VMM25" s="177"/>
      <c r="VMN25" s="177"/>
      <c r="VMO25" s="177"/>
      <c r="VMP25" s="177"/>
      <c r="VMQ25" s="177"/>
      <c r="VMR25" s="177"/>
      <c r="VMS25" s="177"/>
      <c r="VMT25" s="177"/>
      <c r="VMU25" s="177"/>
      <c r="VMV25" s="177"/>
      <c r="VMW25" s="177"/>
      <c r="VMX25" s="177"/>
      <c r="VMY25" s="177"/>
      <c r="VMZ25" s="177"/>
      <c r="VNA25" s="177"/>
      <c r="VNB25" s="177"/>
      <c r="VNC25" s="177"/>
      <c r="VND25" s="177"/>
      <c r="VNE25" s="177"/>
      <c r="VNF25" s="177"/>
      <c r="VNG25" s="177"/>
      <c r="VNH25" s="177"/>
      <c r="VNI25" s="177"/>
      <c r="VNJ25" s="177"/>
      <c r="VNK25" s="177"/>
      <c r="VNL25" s="177"/>
      <c r="VNM25" s="177"/>
      <c r="VNN25" s="177"/>
      <c r="VNO25" s="177"/>
      <c r="VNP25" s="177"/>
      <c r="VNQ25" s="177"/>
      <c r="VNR25" s="177"/>
      <c r="VNS25" s="177"/>
      <c r="VNT25" s="177"/>
      <c r="VNU25" s="177"/>
      <c r="VNV25" s="177"/>
      <c r="VNW25" s="177"/>
      <c r="VNX25" s="177"/>
      <c r="VNY25" s="177"/>
      <c r="VNZ25" s="177"/>
      <c r="VOA25" s="177"/>
      <c r="VOB25" s="177"/>
      <c r="VOC25" s="177"/>
      <c r="VOD25" s="177"/>
      <c r="VOE25" s="177"/>
      <c r="VOF25" s="177"/>
      <c r="VOG25" s="177"/>
      <c r="VOH25" s="177"/>
      <c r="VOI25" s="177"/>
      <c r="VOJ25" s="177"/>
      <c r="VOK25" s="177"/>
      <c r="VOL25" s="177"/>
      <c r="VOM25" s="177"/>
      <c r="VON25" s="177"/>
      <c r="VOO25" s="177"/>
      <c r="VOP25" s="177"/>
      <c r="VOQ25" s="177"/>
      <c r="VOR25" s="177"/>
      <c r="VOS25" s="177"/>
      <c r="VOT25" s="177"/>
      <c r="VOU25" s="177"/>
      <c r="VOV25" s="177"/>
      <c r="VOW25" s="177"/>
      <c r="VOX25" s="177"/>
      <c r="VOY25" s="177"/>
      <c r="VOZ25" s="177"/>
      <c r="VPA25" s="177"/>
      <c r="VPB25" s="177"/>
      <c r="VPC25" s="177"/>
      <c r="VPD25" s="177"/>
      <c r="VPE25" s="177"/>
      <c r="VPF25" s="177"/>
      <c r="VPG25" s="177"/>
      <c r="VPH25" s="177"/>
      <c r="VPI25" s="177"/>
      <c r="VPJ25" s="177"/>
      <c r="VPK25" s="177"/>
      <c r="VPL25" s="177"/>
      <c r="VPM25" s="177"/>
      <c r="VPN25" s="177"/>
      <c r="VPO25" s="177"/>
      <c r="VPP25" s="177"/>
      <c r="VPQ25" s="177"/>
      <c r="VPR25" s="177"/>
      <c r="VPS25" s="177"/>
      <c r="VPT25" s="177"/>
      <c r="VPU25" s="177"/>
      <c r="VPV25" s="177"/>
      <c r="VPW25" s="177"/>
      <c r="VPX25" s="177"/>
      <c r="VPY25" s="177"/>
      <c r="VPZ25" s="177"/>
      <c r="VQA25" s="177"/>
      <c r="VQB25" s="177"/>
      <c r="VQC25" s="177"/>
      <c r="VQD25" s="177"/>
      <c r="VQE25" s="177"/>
      <c r="VQF25" s="177"/>
      <c r="VQG25" s="177"/>
      <c r="VQH25" s="177"/>
      <c r="VQI25" s="177"/>
      <c r="VQJ25" s="177"/>
      <c r="VQK25" s="177"/>
      <c r="VQL25" s="177"/>
      <c r="VQM25" s="177"/>
      <c r="VQN25" s="177"/>
      <c r="VQO25" s="177"/>
      <c r="VQP25" s="177"/>
      <c r="VQQ25" s="177"/>
      <c r="VQR25" s="177"/>
      <c r="VQS25" s="177"/>
      <c r="VQT25" s="177"/>
      <c r="VQU25" s="177"/>
      <c r="VQV25" s="177"/>
      <c r="VQW25" s="177"/>
      <c r="VQX25" s="177"/>
      <c r="VQY25" s="177"/>
      <c r="VQZ25" s="177"/>
      <c r="VRA25" s="177"/>
      <c r="VRB25" s="177"/>
      <c r="VRC25" s="177"/>
      <c r="VRD25" s="177"/>
      <c r="VRE25" s="177"/>
      <c r="VRF25" s="177"/>
      <c r="VRG25" s="177"/>
      <c r="VRH25" s="177"/>
      <c r="VRI25" s="177"/>
      <c r="VRJ25" s="177"/>
      <c r="VRK25" s="177"/>
      <c r="VRL25" s="177"/>
      <c r="VRM25" s="177"/>
      <c r="VRN25" s="177"/>
      <c r="VRO25" s="177"/>
      <c r="VRP25" s="177"/>
      <c r="VRQ25" s="177"/>
      <c r="VRR25" s="177"/>
      <c r="VRS25" s="177"/>
      <c r="VRT25" s="177"/>
      <c r="VRU25" s="177"/>
      <c r="VRV25" s="177"/>
      <c r="VRW25" s="177"/>
      <c r="VRX25" s="177"/>
      <c r="VRY25" s="177"/>
      <c r="VRZ25" s="177"/>
      <c r="VSA25" s="177"/>
      <c r="VSB25" s="177"/>
      <c r="VSC25" s="177"/>
      <c r="VSD25" s="177"/>
      <c r="VSE25" s="177"/>
      <c r="VSF25" s="177"/>
      <c r="VSG25" s="177"/>
      <c r="VSH25" s="177"/>
      <c r="VSI25" s="177"/>
      <c r="VSJ25" s="177"/>
      <c r="VSK25" s="177"/>
      <c r="VSL25" s="177"/>
      <c r="VSM25" s="177"/>
      <c r="VSN25" s="177"/>
      <c r="VSO25" s="177"/>
      <c r="VSP25" s="177"/>
      <c r="VSQ25" s="177"/>
      <c r="VSR25" s="177"/>
      <c r="VSS25" s="177"/>
      <c r="VST25" s="177"/>
      <c r="VSU25" s="177"/>
      <c r="VSV25" s="177"/>
      <c r="VSW25" s="177"/>
      <c r="VSX25" s="177"/>
      <c r="VSY25" s="177"/>
      <c r="VSZ25" s="177"/>
      <c r="VTA25" s="177"/>
      <c r="VTB25" s="177"/>
      <c r="VTC25" s="177"/>
      <c r="VTD25" s="177"/>
      <c r="VTE25" s="177"/>
      <c r="VTF25" s="177"/>
      <c r="VTG25" s="177"/>
      <c r="VTH25" s="177"/>
      <c r="VTI25" s="177"/>
      <c r="VTJ25" s="177"/>
      <c r="VTK25" s="177"/>
      <c r="VTL25" s="177"/>
      <c r="VTM25" s="177"/>
      <c r="VTN25" s="177"/>
      <c r="VTO25" s="177"/>
      <c r="VTP25" s="177"/>
      <c r="VTQ25" s="177"/>
      <c r="VTR25" s="177"/>
      <c r="VTS25" s="177"/>
      <c r="VTT25" s="177"/>
      <c r="VTU25" s="177"/>
      <c r="VTV25" s="177"/>
      <c r="VTW25" s="177"/>
      <c r="VTX25" s="177"/>
      <c r="VTY25" s="177"/>
      <c r="VTZ25" s="177"/>
      <c r="VUA25" s="177"/>
      <c r="VUB25" s="177"/>
      <c r="VUC25" s="177"/>
      <c r="VUD25" s="177"/>
      <c r="VUE25" s="177"/>
      <c r="VUF25" s="177"/>
      <c r="VUG25" s="177"/>
      <c r="VUH25" s="177"/>
      <c r="VUI25" s="177"/>
      <c r="VUJ25" s="177"/>
      <c r="VUK25" s="177"/>
      <c r="VUL25" s="177"/>
      <c r="VUM25" s="177"/>
      <c r="VUN25" s="177"/>
      <c r="VUO25" s="177"/>
      <c r="VUP25" s="177"/>
      <c r="VUQ25" s="177"/>
      <c r="VUR25" s="177"/>
      <c r="VUS25" s="177"/>
      <c r="VUT25" s="177"/>
      <c r="VUU25" s="177"/>
      <c r="VUV25" s="177"/>
      <c r="VUW25" s="177"/>
      <c r="VUX25" s="177"/>
      <c r="VUY25" s="177"/>
      <c r="VUZ25" s="177"/>
      <c r="VVA25" s="177"/>
      <c r="VVB25" s="177"/>
      <c r="VVC25" s="177"/>
      <c r="VVD25" s="177"/>
      <c r="VVE25" s="177"/>
      <c r="VVF25" s="177"/>
      <c r="VVG25" s="177"/>
      <c r="VVH25" s="177"/>
      <c r="VVI25" s="177"/>
      <c r="VVJ25" s="177"/>
      <c r="VVK25" s="177"/>
      <c r="VVL25" s="177"/>
      <c r="VVM25" s="177"/>
      <c r="VVN25" s="177"/>
      <c r="VVO25" s="177"/>
      <c r="VVP25" s="177"/>
      <c r="VVQ25" s="177"/>
      <c r="VVR25" s="177"/>
      <c r="VVS25" s="177"/>
      <c r="VVT25" s="177"/>
      <c r="VVU25" s="177"/>
      <c r="VVV25" s="177"/>
      <c r="VVW25" s="177"/>
      <c r="VVX25" s="177"/>
      <c r="VVY25" s="177"/>
      <c r="VVZ25" s="177"/>
      <c r="VWA25" s="177"/>
      <c r="VWB25" s="177"/>
      <c r="VWC25" s="177"/>
      <c r="VWD25" s="177"/>
      <c r="VWE25" s="177"/>
      <c r="VWF25" s="177"/>
      <c r="VWG25" s="177"/>
      <c r="VWH25" s="177"/>
      <c r="VWI25" s="177"/>
      <c r="VWJ25" s="177"/>
      <c r="VWK25" s="177"/>
      <c r="VWL25" s="177"/>
      <c r="VWM25" s="177"/>
      <c r="VWN25" s="177"/>
      <c r="VWO25" s="177"/>
      <c r="VWP25" s="177"/>
      <c r="VWQ25" s="177"/>
      <c r="VWR25" s="177"/>
      <c r="VWS25" s="177"/>
      <c r="VWT25" s="177"/>
      <c r="VWU25" s="177"/>
      <c r="VWV25" s="177"/>
      <c r="VWW25" s="177"/>
      <c r="VWX25" s="177"/>
      <c r="VWY25" s="177"/>
      <c r="VWZ25" s="177"/>
      <c r="VXA25" s="177"/>
      <c r="VXB25" s="177"/>
      <c r="VXC25" s="177"/>
      <c r="VXD25" s="177"/>
      <c r="VXE25" s="177"/>
      <c r="VXF25" s="177"/>
      <c r="VXG25" s="177"/>
      <c r="VXH25" s="177"/>
      <c r="VXI25" s="177"/>
      <c r="VXJ25" s="177"/>
      <c r="VXK25" s="177"/>
      <c r="VXL25" s="177"/>
      <c r="VXM25" s="177"/>
      <c r="VXN25" s="177"/>
      <c r="VXO25" s="177"/>
      <c r="VXP25" s="177"/>
      <c r="VXQ25" s="177"/>
      <c r="VXR25" s="177"/>
      <c r="VXS25" s="177"/>
      <c r="VXT25" s="177"/>
      <c r="VXU25" s="177"/>
      <c r="VXV25" s="177"/>
      <c r="VXW25" s="177"/>
      <c r="VXX25" s="177"/>
      <c r="VXY25" s="177"/>
      <c r="VXZ25" s="177"/>
      <c r="VYA25" s="177"/>
      <c r="VYB25" s="177"/>
      <c r="VYC25" s="177"/>
      <c r="VYD25" s="177"/>
      <c r="VYE25" s="177"/>
      <c r="VYF25" s="177"/>
      <c r="VYG25" s="177"/>
      <c r="VYH25" s="177"/>
      <c r="VYI25" s="177"/>
      <c r="VYJ25" s="177"/>
      <c r="VYK25" s="177"/>
      <c r="VYL25" s="177"/>
      <c r="VYM25" s="177"/>
      <c r="VYN25" s="177"/>
      <c r="VYO25" s="177"/>
      <c r="VYP25" s="177"/>
      <c r="VYQ25" s="177"/>
      <c r="VYR25" s="177"/>
      <c r="VYS25" s="177"/>
      <c r="VYT25" s="177"/>
      <c r="VYU25" s="177"/>
      <c r="VYV25" s="177"/>
      <c r="VYW25" s="177"/>
      <c r="VYX25" s="177"/>
      <c r="VYY25" s="177"/>
      <c r="VYZ25" s="177"/>
      <c r="VZA25" s="177"/>
      <c r="VZB25" s="177"/>
      <c r="VZC25" s="177"/>
      <c r="VZD25" s="177"/>
      <c r="VZE25" s="177"/>
      <c r="VZF25" s="177"/>
      <c r="VZG25" s="177"/>
      <c r="VZH25" s="177"/>
      <c r="VZI25" s="177"/>
      <c r="VZJ25" s="177"/>
      <c r="VZK25" s="177"/>
      <c r="VZL25" s="177"/>
      <c r="VZM25" s="177"/>
      <c r="VZN25" s="177"/>
      <c r="VZO25" s="177"/>
      <c r="VZP25" s="177"/>
      <c r="VZQ25" s="177"/>
      <c r="VZR25" s="177"/>
      <c r="VZS25" s="177"/>
      <c r="VZT25" s="177"/>
      <c r="VZU25" s="177"/>
      <c r="VZV25" s="177"/>
      <c r="VZW25" s="177"/>
      <c r="VZX25" s="177"/>
      <c r="VZY25" s="177"/>
      <c r="VZZ25" s="177"/>
      <c r="WAA25" s="177"/>
      <c r="WAB25" s="177"/>
      <c r="WAC25" s="177"/>
      <c r="WAD25" s="177"/>
      <c r="WAE25" s="177"/>
      <c r="WAF25" s="177"/>
      <c r="WAG25" s="177"/>
      <c r="WAH25" s="177"/>
      <c r="WAI25" s="177"/>
      <c r="WAJ25" s="177"/>
      <c r="WAK25" s="177"/>
      <c r="WAL25" s="177"/>
      <c r="WAM25" s="177"/>
      <c r="WAN25" s="177"/>
      <c r="WAO25" s="177"/>
      <c r="WAP25" s="177"/>
      <c r="WAQ25" s="177"/>
      <c r="WAR25" s="177"/>
      <c r="WAS25" s="177"/>
      <c r="WAT25" s="177"/>
      <c r="WAU25" s="177"/>
      <c r="WAV25" s="177"/>
      <c r="WAW25" s="177"/>
      <c r="WAX25" s="177"/>
      <c r="WAY25" s="177"/>
      <c r="WAZ25" s="177"/>
      <c r="WBA25" s="177"/>
      <c r="WBB25" s="177"/>
      <c r="WBC25" s="177"/>
      <c r="WBD25" s="177"/>
      <c r="WBE25" s="177"/>
      <c r="WBF25" s="177"/>
      <c r="WBG25" s="177"/>
      <c r="WBH25" s="177"/>
      <c r="WBI25" s="177"/>
      <c r="WBJ25" s="177"/>
      <c r="WBK25" s="177"/>
      <c r="WBL25" s="177"/>
      <c r="WBM25" s="177"/>
      <c r="WBN25" s="177"/>
      <c r="WBO25" s="177"/>
      <c r="WBP25" s="177"/>
      <c r="WBQ25" s="177"/>
      <c r="WBR25" s="177"/>
      <c r="WBS25" s="177"/>
      <c r="WBT25" s="177"/>
      <c r="WBU25" s="177"/>
      <c r="WBV25" s="177"/>
      <c r="WBW25" s="177"/>
      <c r="WBX25" s="177"/>
      <c r="WBY25" s="177"/>
      <c r="WBZ25" s="177"/>
      <c r="WCA25" s="177"/>
      <c r="WCB25" s="177"/>
      <c r="WCC25" s="177"/>
      <c r="WCD25" s="177"/>
      <c r="WCE25" s="177"/>
      <c r="WCF25" s="177"/>
      <c r="WCG25" s="177"/>
      <c r="WCH25" s="177"/>
      <c r="WCI25" s="177"/>
      <c r="WCJ25" s="177"/>
      <c r="WCK25" s="177"/>
      <c r="WCL25" s="177"/>
      <c r="WCM25" s="177"/>
      <c r="WCN25" s="177"/>
      <c r="WCO25" s="177"/>
      <c r="WCP25" s="177"/>
      <c r="WCQ25" s="177"/>
      <c r="WCR25" s="177"/>
      <c r="WCS25" s="177"/>
      <c r="WCT25" s="177"/>
      <c r="WCU25" s="177"/>
      <c r="WCV25" s="177"/>
      <c r="WCW25" s="177"/>
      <c r="WCX25" s="177"/>
      <c r="WCY25" s="177"/>
      <c r="WCZ25" s="177"/>
      <c r="WDA25" s="177"/>
      <c r="WDB25" s="177"/>
      <c r="WDC25" s="177"/>
      <c r="WDD25" s="177"/>
      <c r="WDE25" s="177"/>
      <c r="WDF25" s="177"/>
      <c r="WDG25" s="177"/>
      <c r="WDH25" s="177"/>
      <c r="WDI25" s="177"/>
      <c r="WDJ25" s="177"/>
      <c r="WDK25" s="177"/>
      <c r="WDL25" s="177"/>
      <c r="WDM25" s="177"/>
      <c r="WDN25" s="177"/>
      <c r="WDO25" s="177"/>
      <c r="WDP25" s="177"/>
      <c r="WDQ25" s="177"/>
      <c r="WDR25" s="177"/>
      <c r="WDS25" s="177"/>
      <c r="WDT25" s="177"/>
      <c r="WDU25" s="177"/>
      <c r="WDV25" s="177"/>
      <c r="WDW25" s="177"/>
      <c r="WDX25" s="177"/>
      <c r="WDY25" s="177"/>
      <c r="WDZ25" s="177"/>
      <c r="WEA25" s="177"/>
      <c r="WEB25" s="177"/>
      <c r="WEC25" s="177"/>
      <c r="WED25" s="177"/>
      <c r="WEE25" s="177"/>
      <c r="WEF25" s="177"/>
      <c r="WEG25" s="177"/>
      <c r="WEH25" s="177"/>
      <c r="WEI25" s="177"/>
      <c r="WEJ25" s="177"/>
      <c r="WEK25" s="177"/>
      <c r="WEL25" s="177"/>
      <c r="WEM25" s="177"/>
      <c r="WEN25" s="177"/>
      <c r="WEO25" s="177"/>
      <c r="WEP25" s="177"/>
      <c r="WEQ25" s="177"/>
      <c r="WER25" s="177"/>
      <c r="WES25" s="177"/>
      <c r="WET25" s="177"/>
      <c r="WEU25" s="177"/>
      <c r="WEV25" s="177"/>
      <c r="WEW25" s="177"/>
      <c r="WEX25" s="177"/>
      <c r="WEY25" s="177"/>
      <c r="WEZ25" s="177"/>
      <c r="WFA25" s="177"/>
      <c r="WFB25" s="177"/>
      <c r="WFC25" s="177"/>
      <c r="WFD25" s="177"/>
      <c r="WFE25" s="177"/>
      <c r="WFF25" s="177"/>
      <c r="WFG25" s="177"/>
      <c r="WFH25" s="177"/>
      <c r="WFI25" s="177"/>
      <c r="WFJ25" s="177"/>
      <c r="WFK25" s="177"/>
      <c r="WFL25" s="177"/>
      <c r="WFM25" s="177"/>
      <c r="WFN25" s="177"/>
      <c r="WFO25" s="177"/>
      <c r="WFP25" s="177"/>
      <c r="WFQ25" s="177"/>
      <c r="WFR25" s="177"/>
      <c r="WFS25" s="177"/>
      <c r="WFT25" s="177"/>
      <c r="WFU25" s="177"/>
      <c r="WFV25" s="177"/>
      <c r="WFW25" s="177"/>
      <c r="WFX25" s="177"/>
      <c r="WFY25" s="177"/>
      <c r="WFZ25" s="177"/>
      <c r="WGA25" s="177"/>
      <c r="WGB25" s="177"/>
      <c r="WGC25" s="177"/>
      <c r="WGD25" s="177"/>
      <c r="WGE25" s="177"/>
      <c r="WGF25" s="177"/>
      <c r="WGG25" s="177"/>
      <c r="WGH25" s="177"/>
      <c r="WGI25" s="177"/>
      <c r="WGJ25" s="177"/>
      <c r="WGK25" s="177"/>
      <c r="WGL25" s="177"/>
      <c r="WGM25" s="177"/>
      <c r="WGN25" s="177"/>
      <c r="WGO25" s="177"/>
      <c r="WGP25" s="177"/>
      <c r="WGQ25" s="177"/>
      <c r="WGR25" s="177"/>
      <c r="WGS25" s="177"/>
      <c r="WGT25" s="177"/>
      <c r="WGU25" s="177"/>
      <c r="WGV25" s="177"/>
      <c r="WGW25" s="177"/>
      <c r="WGX25" s="177"/>
      <c r="WGY25" s="177"/>
      <c r="WGZ25" s="177"/>
      <c r="WHA25" s="177"/>
      <c r="WHB25" s="177"/>
      <c r="WHC25" s="177"/>
      <c r="WHD25" s="177"/>
      <c r="WHE25" s="177"/>
      <c r="WHF25" s="177"/>
      <c r="WHG25" s="177"/>
      <c r="WHH25" s="177"/>
      <c r="WHI25" s="177"/>
      <c r="WHJ25" s="177"/>
      <c r="WHK25" s="177"/>
      <c r="WHL25" s="177"/>
      <c r="WHM25" s="177"/>
      <c r="WHN25" s="177"/>
      <c r="WHO25" s="177"/>
      <c r="WHP25" s="177"/>
      <c r="WHQ25" s="177"/>
      <c r="WHR25" s="177"/>
      <c r="WHS25" s="177"/>
      <c r="WHT25" s="177"/>
      <c r="WHU25" s="177"/>
      <c r="WHV25" s="177"/>
      <c r="WHW25" s="177"/>
      <c r="WHX25" s="177"/>
      <c r="WHY25" s="177"/>
      <c r="WHZ25" s="177"/>
      <c r="WIA25" s="177"/>
      <c r="WIB25" s="177"/>
      <c r="WIC25" s="177"/>
      <c r="WID25" s="177"/>
      <c r="WIE25" s="177"/>
      <c r="WIF25" s="177"/>
      <c r="WIG25" s="177"/>
      <c r="WIH25" s="177"/>
      <c r="WII25" s="177"/>
      <c r="WIJ25" s="177"/>
      <c r="WIK25" s="177"/>
      <c r="WIL25" s="177"/>
      <c r="WIM25" s="177"/>
      <c r="WIN25" s="177"/>
      <c r="WIO25" s="177"/>
      <c r="WIP25" s="177"/>
      <c r="WIQ25" s="177"/>
      <c r="WIR25" s="177"/>
      <c r="WIS25" s="177"/>
      <c r="WIT25" s="177"/>
      <c r="WIU25" s="177"/>
      <c r="WIV25" s="177"/>
      <c r="WIW25" s="177"/>
      <c r="WIX25" s="177"/>
      <c r="WIY25" s="177"/>
      <c r="WIZ25" s="177"/>
      <c r="WJA25" s="177"/>
      <c r="WJB25" s="177"/>
      <c r="WJC25" s="177"/>
      <c r="WJD25" s="177"/>
      <c r="WJE25" s="177"/>
      <c r="WJF25" s="177"/>
      <c r="WJG25" s="177"/>
      <c r="WJH25" s="177"/>
      <c r="WJI25" s="177"/>
      <c r="WJJ25" s="177"/>
      <c r="WJK25" s="177"/>
      <c r="WJL25" s="177"/>
      <c r="WJM25" s="177"/>
      <c r="WJN25" s="177"/>
      <c r="WJO25" s="177"/>
      <c r="WJP25" s="177"/>
      <c r="WJQ25" s="177"/>
      <c r="WJR25" s="177"/>
      <c r="WJS25" s="177"/>
      <c r="WJT25" s="177"/>
      <c r="WJU25" s="177"/>
      <c r="WJV25" s="177"/>
      <c r="WJW25" s="177"/>
      <c r="WJX25" s="177"/>
      <c r="WJY25" s="177"/>
      <c r="WJZ25" s="177"/>
      <c r="WKA25" s="177"/>
      <c r="WKB25" s="177"/>
      <c r="WKC25" s="177"/>
      <c r="WKD25" s="177"/>
      <c r="WKE25" s="177"/>
      <c r="WKF25" s="177"/>
      <c r="WKG25" s="177"/>
      <c r="WKH25" s="177"/>
      <c r="WKI25" s="177"/>
      <c r="WKJ25" s="177"/>
      <c r="WKK25" s="177"/>
      <c r="WKL25" s="177"/>
      <c r="WKM25" s="177"/>
      <c r="WKN25" s="177"/>
      <c r="WKO25" s="177"/>
      <c r="WKP25" s="177"/>
      <c r="WKQ25" s="177"/>
      <c r="WKR25" s="177"/>
      <c r="WKS25" s="177"/>
      <c r="WKT25" s="177"/>
      <c r="WKU25" s="177"/>
      <c r="WKV25" s="177"/>
      <c r="WKW25" s="177"/>
      <c r="WKX25" s="177"/>
      <c r="WKY25" s="177"/>
      <c r="WKZ25" s="177"/>
      <c r="WLA25" s="177"/>
      <c r="WLB25" s="177"/>
      <c r="WLC25" s="177"/>
      <c r="WLD25" s="177"/>
      <c r="WLE25" s="177"/>
      <c r="WLF25" s="177"/>
      <c r="WLG25" s="177"/>
      <c r="WLH25" s="177"/>
      <c r="WLI25" s="177"/>
      <c r="WLJ25" s="177"/>
      <c r="WLK25" s="177"/>
      <c r="WLL25" s="177"/>
      <c r="WLM25" s="177"/>
      <c r="WLN25" s="177"/>
      <c r="WLO25" s="177"/>
      <c r="WLP25" s="177"/>
      <c r="WLQ25" s="177"/>
      <c r="WLR25" s="177"/>
      <c r="WLS25" s="177"/>
      <c r="WLT25" s="177"/>
      <c r="WLU25" s="177"/>
      <c r="WLV25" s="177"/>
      <c r="WLW25" s="177"/>
      <c r="WLX25" s="177"/>
      <c r="WLY25" s="177"/>
      <c r="WLZ25" s="177"/>
      <c r="WMA25" s="177"/>
      <c r="WMB25" s="177"/>
      <c r="WMC25" s="177"/>
      <c r="WMD25" s="177"/>
      <c r="WME25" s="177"/>
      <c r="WMF25" s="177"/>
      <c r="WMG25" s="177"/>
      <c r="WMH25" s="177"/>
      <c r="WMI25" s="177"/>
      <c r="WMJ25" s="177"/>
      <c r="WMK25" s="177"/>
      <c r="WML25" s="177"/>
      <c r="WMM25" s="177"/>
      <c r="WMN25" s="177"/>
      <c r="WMO25" s="177"/>
      <c r="WMP25" s="177"/>
      <c r="WMQ25" s="177"/>
      <c r="WMR25" s="177"/>
      <c r="WMS25" s="177"/>
      <c r="WMT25" s="177"/>
      <c r="WMU25" s="177"/>
      <c r="WMV25" s="177"/>
      <c r="WMW25" s="177"/>
      <c r="WMX25" s="177"/>
      <c r="WMY25" s="177"/>
      <c r="WMZ25" s="177"/>
      <c r="WNA25" s="177"/>
      <c r="WNB25" s="177"/>
      <c r="WNC25" s="177"/>
      <c r="WND25" s="177"/>
      <c r="WNE25" s="177"/>
      <c r="WNF25" s="177"/>
      <c r="WNG25" s="177"/>
      <c r="WNH25" s="177"/>
      <c r="WNI25" s="177"/>
      <c r="WNJ25" s="177"/>
      <c r="WNK25" s="177"/>
      <c r="WNL25" s="177"/>
      <c r="WNM25" s="177"/>
      <c r="WNN25" s="177"/>
      <c r="WNO25" s="177"/>
      <c r="WNP25" s="177"/>
      <c r="WNQ25" s="177"/>
      <c r="WNR25" s="177"/>
      <c r="WNS25" s="177"/>
      <c r="WNT25" s="177"/>
      <c r="WNU25" s="177"/>
      <c r="WNV25" s="177"/>
      <c r="WNW25" s="177"/>
      <c r="WNX25" s="177"/>
      <c r="WNY25" s="177"/>
      <c r="WNZ25" s="177"/>
      <c r="WOA25" s="177"/>
      <c r="WOB25" s="177"/>
      <c r="WOC25" s="177"/>
      <c r="WOD25" s="177"/>
      <c r="WOE25" s="177"/>
      <c r="WOF25" s="177"/>
      <c r="WOG25" s="177"/>
      <c r="WOH25" s="177"/>
      <c r="WOI25" s="177"/>
      <c r="WOJ25" s="177"/>
      <c r="WOK25" s="177"/>
      <c r="WOL25" s="177"/>
      <c r="WOM25" s="177"/>
      <c r="WON25" s="177"/>
      <c r="WOO25" s="177"/>
      <c r="WOP25" s="177"/>
      <c r="WOQ25" s="177"/>
      <c r="WOR25" s="177"/>
      <c r="WOS25" s="177"/>
      <c r="WOT25" s="177"/>
      <c r="WOU25" s="177"/>
      <c r="WOV25" s="177"/>
      <c r="WOW25" s="177"/>
      <c r="WOX25" s="177"/>
      <c r="WOY25" s="177"/>
      <c r="WOZ25" s="177"/>
      <c r="WPA25" s="177"/>
      <c r="WPB25" s="177"/>
      <c r="WPC25" s="177"/>
      <c r="WPD25" s="177"/>
      <c r="WPE25" s="177"/>
      <c r="WPF25" s="177"/>
      <c r="WPG25" s="177"/>
      <c r="WPH25" s="177"/>
      <c r="WPI25" s="177"/>
      <c r="WPJ25" s="177"/>
      <c r="WPK25" s="177"/>
      <c r="WPL25" s="177"/>
      <c r="WPM25" s="177"/>
      <c r="WPN25" s="177"/>
      <c r="WPO25" s="177"/>
      <c r="WPP25" s="177"/>
      <c r="WPQ25" s="177"/>
      <c r="WPR25" s="177"/>
      <c r="WPS25" s="177"/>
      <c r="WPT25" s="177"/>
      <c r="WPU25" s="177"/>
      <c r="WPV25" s="177"/>
      <c r="WPW25" s="177"/>
      <c r="WPX25" s="177"/>
      <c r="WPY25" s="177"/>
      <c r="WPZ25" s="177"/>
      <c r="WQA25" s="177"/>
      <c r="WQB25" s="177"/>
      <c r="WQC25" s="177"/>
      <c r="WQD25" s="177"/>
      <c r="WQE25" s="177"/>
      <c r="WQF25" s="177"/>
      <c r="WQG25" s="177"/>
      <c r="WQH25" s="177"/>
      <c r="WQI25" s="177"/>
      <c r="WQJ25" s="177"/>
      <c r="WQK25" s="177"/>
      <c r="WQL25" s="177"/>
      <c r="WQM25" s="177"/>
      <c r="WQN25" s="177"/>
      <c r="WQO25" s="177"/>
      <c r="WQP25" s="177"/>
      <c r="WQQ25" s="177"/>
      <c r="WQR25" s="177"/>
      <c r="WQS25" s="177"/>
      <c r="WQT25" s="177"/>
      <c r="WQU25" s="177"/>
      <c r="WQV25" s="177"/>
      <c r="WQW25" s="177"/>
      <c r="WQX25" s="177"/>
      <c r="WQY25" s="177"/>
      <c r="WQZ25" s="177"/>
      <c r="WRA25" s="177"/>
      <c r="WRB25" s="177"/>
      <c r="WRC25" s="177"/>
      <c r="WRD25" s="177"/>
      <c r="WRE25" s="177"/>
      <c r="WRF25" s="177"/>
      <c r="WRG25" s="177"/>
      <c r="WRH25" s="177"/>
      <c r="WRI25" s="177"/>
      <c r="WRJ25" s="177"/>
      <c r="WRK25" s="177"/>
      <c r="WRL25" s="177"/>
      <c r="WRM25" s="177"/>
      <c r="WRN25" s="177"/>
      <c r="WRO25" s="177"/>
      <c r="WRP25" s="177"/>
      <c r="WRQ25" s="177"/>
      <c r="WRR25" s="177"/>
      <c r="WRS25" s="177"/>
      <c r="WRT25" s="177"/>
      <c r="WRU25" s="177"/>
      <c r="WRV25" s="177"/>
      <c r="WRW25" s="177"/>
      <c r="WRX25" s="177"/>
      <c r="WRY25" s="177"/>
      <c r="WRZ25" s="177"/>
      <c r="WSA25" s="177"/>
      <c r="WSB25" s="177"/>
      <c r="WSC25" s="177"/>
      <c r="WSD25" s="177"/>
      <c r="WSE25" s="177"/>
      <c r="WSF25" s="177"/>
      <c r="WSG25" s="177"/>
      <c r="WSH25" s="177"/>
      <c r="WSI25" s="177"/>
      <c r="WSJ25" s="177"/>
      <c r="WSK25" s="177"/>
      <c r="WSL25" s="177"/>
      <c r="WSM25" s="177"/>
      <c r="WSN25" s="177"/>
      <c r="WSO25" s="177"/>
      <c r="WSP25" s="177"/>
      <c r="WSQ25" s="177"/>
      <c r="WSR25" s="177"/>
      <c r="WSS25" s="177"/>
      <c r="WST25" s="177"/>
      <c r="WSU25" s="177"/>
      <c r="WSV25" s="177"/>
      <c r="WSW25" s="177"/>
      <c r="WSX25" s="177"/>
      <c r="WSY25" s="177"/>
      <c r="WSZ25" s="177"/>
      <c r="WTA25" s="177"/>
      <c r="WTB25" s="177"/>
      <c r="WTC25" s="177"/>
      <c r="WTD25" s="177"/>
      <c r="WTE25" s="177"/>
      <c r="WTF25" s="177"/>
      <c r="WTG25" s="177"/>
      <c r="WTH25" s="177"/>
      <c r="WTI25" s="177"/>
      <c r="WTJ25" s="177"/>
      <c r="WTK25" s="177"/>
      <c r="WTL25" s="177"/>
      <c r="WTM25" s="177"/>
      <c r="WTN25" s="177"/>
      <c r="WTO25" s="177"/>
      <c r="WTP25" s="177"/>
      <c r="WTQ25" s="177"/>
      <c r="WTR25" s="177"/>
      <c r="WTS25" s="177"/>
      <c r="WTT25" s="177"/>
      <c r="WTU25" s="177"/>
      <c r="WTV25" s="177"/>
      <c r="WTW25" s="177"/>
      <c r="WTX25" s="177"/>
      <c r="WTY25" s="177"/>
      <c r="WTZ25" s="177"/>
      <c r="WUA25" s="177"/>
      <c r="WUB25" s="177"/>
      <c r="WUC25" s="177"/>
      <c r="WUD25" s="177"/>
      <c r="WUE25" s="177"/>
      <c r="WUF25" s="177"/>
      <c r="WUG25" s="177"/>
      <c r="WUH25" s="177"/>
      <c r="WUI25" s="177"/>
      <c r="WUJ25" s="177"/>
      <c r="WUK25" s="177"/>
      <c r="WUL25" s="177"/>
      <c r="WUM25" s="177"/>
      <c r="WUN25" s="177"/>
      <c r="WUO25" s="177"/>
      <c r="WUP25" s="177"/>
      <c r="WUQ25" s="177"/>
      <c r="WUR25" s="177"/>
      <c r="WUS25" s="177"/>
      <c r="WUT25" s="177"/>
      <c r="WUU25" s="177"/>
      <c r="WUV25" s="177"/>
      <c r="WUW25" s="177"/>
      <c r="WUX25" s="177"/>
      <c r="WUY25" s="177"/>
      <c r="WUZ25" s="177"/>
      <c r="WVA25" s="177"/>
      <c r="WVB25" s="177"/>
      <c r="WVC25" s="177"/>
      <c r="WVD25" s="177"/>
      <c r="WVE25" s="177"/>
      <c r="WVF25" s="177"/>
      <c r="WVG25" s="177"/>
      <c r="WVH25" s="177"/>
      <c r="WVI25" s="177"/>
      <c r="WVJ25" s="177"/>
      <c r="WVK25" s="177"/>
      <c r="WVL25" s="177"/>
      <c r="WVM25" s="177"/>
      <c r="WVN25" s="177"/>
      <c r="WVO25" s="177"/>
      <c r="WVP25" s="177"/>
      <c r="WVQ25" s="177"/>
      <c r="WVR25" s="177"/>
      <c r="WVS25" s="177"/>
      <c r="WVT25" s="177"/>
      <c r="WVU25" s="177"/>
      <c r="WVV25" s="177"/>
      <c r="WVW25" s="177"/>
      <c r="WVX25" s="177"/>
      <c r="WVY25" s="177"/>
      <c r="WVZ25" s="177"/>
      <c r="WWA25" s="177"/>
      <c r="WWB25" s="177"/>
      <c r="WWC25" s="177"/>
      <c r="WWD25" s="177"/>
      <c r="WWE25" s="177"/>
      <c r="WWF25" s="177"/>
      <c r="WWG25" s="177"/>
      <c r="WWH25" s="177"/>
      <c r="WWI25" s="177"/>
      <c r="WWJ25" s="177"/>
      <c r="WWK25" s="177"/>
      <c r="WWL25" s="177"/>
      <c r="WWM25" s="177"/>
      <c r="WWN25" s="177"/>
      <c r="WWO25" s="177"/>
      <c r="WWP25" s="177"/>
      <c r="WWQ25" s="177"/>
      <c r="WWR25" s="177"/>
      <c r="WWS25" s="177"/>
      <c r="WWT25" s="177"/>
      <c r="WWU25" s="177"/>
      <c r="WWV25" s="177"/>
      <c r="WWW25" s="177"/>
      <c r="WWX25" s="177"/>
      <c r="WWY25" s="177"/>
      <c r="WWZ25" s="177"/>
      <c r="WXA25" s="177"/>
      <c r="WXB25" s="177"/>
      <c r="WXC25" s="177"/>
      <c r="WXD25" s="177"/>
      <c r="WXE25" s="177"/>
      <c r="WXF25" s="177"/>
      <c r="WXG25" s="177"/>
      <c r="WXH25" s="177"/>
      <c r="WXI25" s="177"/>
      <c r="WXJ25" s="177"/>
      <c r="WXK25" s="177"/>
      <c r="WXL25" s="177"/>
      <c r="WXM25" s="177"/>
      <c r="WXN25" s="177"/>
      <c r="WXO25" s="177"/>
      <c r="WXP25" s="177"/>
      <c r="WXQ25" s="177"/>
      <c r="WXR25" s="177"/>
      <c r="WXS25" s="177"/>
      <c r="WXT25" s="177"/>
      <c r="WXU25" s="177"/>
      <c r="WXV25" s="177"/>
      <c r="WXW25" s="177"/>
      <c r="WXX25" s="177"/>
      <c r="WXY25" s="177"/>
      <c r="WXZ25" s="177"/>
      <c r="WYA25" s="177"/>
      <c r="WYB25" s="177"/>
      <c r="WYC25" s="177"/>
      <c r="WYD25" s="177"/>
      <c r="WYE25" s="177"/>
      <c r="WYF25" s="177"/>
      <c r="WYG25" s="177"/>
      <c r="WYH25" s="177"/>
      <c r="WYI25" s="177"/>
      <c r="WYJ25" s="177"/>
      <c r="WYK25" s="177"/>
      <c r="WYL25" s="177"/>
      <c r="WYM25" s="177"/>
      <c r="WYN25" s="177"/>
      <c r="WYO25" s="177"/>
      <c r="WYP25" s="177"/>
      <c r="WYQ25" s="177"/>
      <c r="WYR25" s="177"/>
      <c r="WYS25" s="177"/>
      <c r="WYT25" s="177"/>
      <c r="WYU25" s="177"/>
      <c r="WYV25" s="177"/>
      <c r="WYW25" s="177"/>
      <c r="WYX25" s="177"/>
      <c r="WYY25" s="177"/>
      <c r="WYZ25" s="177"/>
      <c r="WZA25" s="177"/>
      <c r="WZB25" s="177"/>
      <c r="WZC25" s="177"/>
      <c r="WZD25" s="177"/>
      <c r="WZE25" s="177"/>
      <c r="WZF25" s="177"/>
      <c r="WZG25" s="177"/>
      <c r="WZH25" s="177"/>
      <c r="WZI25" s="177"/>
      <c r="WZJ25" s="177"/>
      <c r="WZK25" s="177"/>
      <c r="WZL25" s="177"/>
      <c r="WZM25" s="177"/>
      <c r="WZN25" s="177"/>
      <c r="WZO25" s="177"/>
      <c r="WZP25" s="177"/>
      <c r="WZQ25" s="177"/>
      <c r="WZR25" s="177"/>
      <c r="WZS25" s="177"/>
      <c r="WZT25" s="177"/>
      <c r="WZU25" s="177"/>
      <c r="WZV25" s="177"/>
      <c r="WZW25" s="177"/>
      <c r="WZX25" s="177"/>
      <c r="WZY25" s="177"/>
      <c r="WZZ25" s="177"/>
      <c r="XAA25" s="177"/>
      <c r="XAB25" s="177"/>
      <c r="XAC25" s="177"/>
      <c r="XAD25" s="177"/>
      <c r="XAE25" s="177"/>
      <c r="XAF25" s="177"/>
      <c r="XAG25" s="177"/>
      <c r="XAH25" s="177"/>
      <c r="XAI25" s="177"/>
      <c r="XAJ25" s="177"/>
      <c r="XAK25" s="177"/>
      <c r="XAL25" s="177"/>
      <c r="XAM25" s="177"/>
      <c r="XAN25" s="177"/>
      <c r="XAO25" s="177"/>
      <c r="XAP25" s="177"/>
      <c r="XAQ25" s="177"/>
      <c r="XAR25" s="177"/>
      <c r="XAS25" s="177"/>
      <c r="XAT25" s="177"/>
      <c r="XAU25" s="177"/>
      <c r="XAV25" s="177"/>
      <c r="XAW25" s="177"/>
      <c r="XAX25" s="177"/>
      <c r="XAY25" s="177"/>
      <c r="XAZ25" s="177"/>
      <c r="XBA25" s="177"/>
      <c r="XBB25" s="177"/>
      <c r="XBC25" s="177"/>
      <c r="XBD25" s="177"/>
      <c r="XBE25" s="177"/>
      <c r="XBF25" s="177"/>
      <c r="XBG25" s="177"/>
      <c r="XBH25" s="177"/>
      <c r="XBI25" s="177"/>
      <c r="XBJ25" s="177"/>
      <c r="XBK25" s="177"/>
      <c r="XBL25" s="177"/>
      <c r="XBM25" s="177"/>
      <c r="XBN25" s="177"/>
      <c r="XBO25" s="177"/>
      <c r="XBP25" s="177"/>
      <c r="XBQ25" s="177"/>
      <c r="XBR25" s="177"/>
      <c r="XBS25" s="177"/>
      <c r="XBT25" s="177"/>
      <c r="XBU25" s="177"/>
      <c r="XBV25" s="177"/>
      <c r="XBW25" s="177"/>
      <c r="XBX25" s="177"/>
      <c r="XBY25" s="177"/>
      <c r="XBZ25" s="177"/>
      <c r="XCA25" s="177"/>
      <c r="XCB25" s="177"/>
      <c r="XCC25" s="177"/>
      <c r="XCD25" s="177"/>
      <c r="XCE25" s="177"/>
      <c r="XCF25" s="177"/>
      <c r="XCG25" s="177"/>
      <c r="XCH25" s="177"/>
      <c r="XCI25" s="177"/>
      <c r="XCJ25" s="177"/>
      <c r="XCK25" s="177"/>
      <c r="XCL25" s="177"/>
      <c r="XCM25" s="177"/>
      <c r="XCN25" s="177"/>
      <c r="XCO25" s="177"/>
      <c r="XCP25" s="177"/>
      <c r="XCQ25" s="177"/>
      <c r="XCR25" s="177"/>
      <c r="XCS25" s="177"/>
      <c r="XCT25" s="177"/>
      <c r="XCU25" s="177"/>
      <c r="XCV25" s="177"/>
      <c r="XCW25" s="177"/>
      <c r="XCX25" s="177"/>
      <c r="XCY25" s="177"/>
      <c r="XCZ25" s="177"/>
      <c r="XDA25" s="177"/>
      <c r="XDB25" s="177"/>
      <c r="XDC25" s="177"/>
      <c r="XDD25" s="177"/>
      <c r="XDE25" s="177"/>
      <c r="XDF25" s="177"/>
      <c r="XDG25" s="177"/>
      <c r="XDH25" s="177"/>
      <c r="XDI25" s="177"/>
      <c r="XDJ25" s="177"/>
      <c r="XDK25" s="177"/>
      <c r="XDL25" s="177"/>
      <c r="XDM25" s="177"/>
      <c r="XDN25" s="177"/>
      <c r="XDO25" s="177"/>
      <c r="XDP25" s="177"/>
      <c r="XDQ25" s="177"/>
      <c r="XDR25" s="177"/>
      <c r="XDS25" s="177"/>
      <c r="XDT25" s="177"/>
      <c r="XDU25" s="177"/>
      <c r="XDV25" s="177"/>
      <c r="XDW25" s="177"/>
      <c r="XDX25" s="177"/>
      <c r="XDY25" s="177"/>
      <c r="XDZ25" s="177"/>
      <c r="XEA25" s="177"/>
      <c r="XEB25" s="177"/>
      <c r="XEC25" s="177"/>
      <c r="XED25" s="177"/>
      <c r="XEE25" s="177"/>
      <c r="XEF25" s="177"/>
      <c r="XEG25" s="177"/>
      <c r="XEH25" s="177"/>
      <c r="XEI25" s="177"/>
      <c r="XEJ25" s="177"/>
      <c r="XEK25" s="177"/>
      <c r="XEL25" s="177"/>
      <c r="XEM25" s="177"/>
      <c r="XEN25" s="177"/>
      <c r="XEO25" s="177"/>
      <c r="XEP25" s="177"/>
      <c r="XEQ25" s="177"/>
      <c r="XER25" s="177"/>
      <c r="XES25" s="177"/>
      <c r="XET25" s="177"/>
      <c r="XEU25" s="177"/>
      <c r="XEV25" s="177"/>
      <c r="XEW25" s="177"/>
      <c r="XEX25" s="177"/>
      <c r="XEY25" s="177"/>
      <c r="XEZ25" s="177"/>
      <c r="XFA25" s="177"/>
    </row>
    <row r="26" customHeight="1" spans="3:16">
      <c r="C26" s="199"/>
      <c r="D26" s="199"/>
      <c r="E26" s="199"/>
      <c r="F26" s="199"/>
      <c r="G26" s="200"/>
      <c r="I26" s="200"/>
      <c r="J26" s="199"/>
      <c r="K26" s="200"/>
      <c r="M26" s="199"/>
      <c r="P26" s="177"/>
    </row>
    <row r="27" customHeight="1" spans="3:16">
      <c r="C27" s="199"/>
      <c r="D27" s="199"/>
      <c r="E27" s="199"/>
      <c r="F27" s="199"/>
      <c r="G27" s="200"/>
      <c r="I27" s="200"/>
      <c r="J27" s="199"/>
      <c r="K27" s="200"/>
      <c r="M27" s="199"/>
      <c r="P27" s="177"/>
    </row>
    <row r="28" customHeight="1" spans="2:16">
      <c r="B28" s="201"/>
      <c r="C28" s="201"/>
      <c r="D28" s="201"/>
      <c r="E28" s="201"/>
      <c r="F28" s="201"/>
      <c r="G28" s="201"/>
      <c r="H28" s="202"/>
      <c r="I28" s="201"/>
      <c r="J28" s="201"/>
      <c r="K28" s="201"/>
      <c r="L28" s="201"/>
      <c r="M28" s="201"/>
      <c r="N28" s="201"/>
      <c r="P28" s="177"/>
    </row>
    <row r="29" s="177" customFormat="1" hidden="1" customHeight="1" spans="1:15">
      <c r="A29" s="178" t="str">
        <f>A2</f>
        <v>YU1</v>
      </c>
      <c r="B29" s="203">
        <f>VLOOKUP($A29,$A$2:$N$28,2,0)</f>
        <v>2000</v>
      </c>
      <c r="C29" s="235">
        <f>VLOOKUP($A29,$A$2:$N$28,3,0)</f>
        <v>90</v>
      </c>
      <c r="D29" s="235">
        <f>VLOOKUP($A29,$A$2:$N$28,4,0)</f>
        <v>105.486</v>
      </c>
      <c r="E29" s="235">
        <f>VLOOKUP($A29,$A$2:$N$28,5,0)</f>
        <v>25</v>
      </c>
      <c r="F29" s="235">
        <f>VLOOKUP($A29,$A$2:$N$28,6,0)</f>
        <v>20</v>
      </c>
      <c r="G29" s="235">
        <f>VLOOKUP($A29,$A$2:$N$28,7,0)</f>
        <v>35</v>
      </c>
      <c r="H29" s="742">
        <f>VLOOKUP($A29,$A$2:$N$28,8,0)</f>
        <v>6</v>
      </c>
      <c r="I29" s="235">
        <f>VLOOKUP($A29,$A$2:$N$28,9,0)</f>
        <v>8.98599999999999</v>
      </c>
      <c r="J29" s="235">
        <f>VLOOKUP($A29,$A$2:$N$28,10,0)</f>
        <v>12.419</v>
      </c>
      <c r="K29" s="235">
        <f>VLOOKUP($A29,$A$2:$N$28,11,0)</f>
        <v>120</v>
      </c>
      <c r="L29" s="235">
        <f>VLOOKUP($A29,$A$2:$N$28,12,0)</f>
        <v>135.486</v>
      </c>
      <c r="M29" s="235">
        <f>VLOOKUP($A29,$A$2:$N$28,13,0)</f>
        <v>6.5</v>
      </c>
      <c r="N29" s="235"/>
      <c r="O29" s="178"/>
    </row>
    <row r="30" customHeight="1" spans="1:13">
      <c r="A30" s="743" t="str">
        <f>A29</f>
        <v>YU1</v>
      </c>
      <c r="B30" s="744" t="s">
        <v>28</v>
      </c>
      <c r="C30" s="744" t="s">
        <v>29</v>
      </c>
      <c r="D30" s="745" t="s">
        <v>96</v>
      </c>
      <c r="E30" s="746"/>
      <c r="F30" s="746"/>
      <c r="G30" s="747" t="s">
        <v>136</v>
      </c>
      <c r="H30" s="747" t="s">
        <v>32</v>
      </c>
      <c r="I30" s="747" t="s">
        <v>137</v>
      </c>
      <c r="J30" s="747" t="s">
        <v>138</v>
      </c>
      <c r="K30" s="767" t="s">
        <v>139</v>
      </c>
      <c r="L30" s="237"/>
      <c r="M30" s="237"/>
    </row>
    <row r="31" customHeight="1" spans="1:13">
      <c r="A31" s="748"/>
      <c r="B31" s="738" t="s">
        <v>41</v>
      </c>
      <c r="C31" s="749">
        <v>16</v>
      </c>
      <c r="D31" s="750" t="str">
        <f>ROUND((C29+G29-$R$2-(C31+2)/10/2),1)&amp;"~"&amp;ROUND((D29+G29-$R$2-(C31+2)/10/2),1)</f>
        <v>120.1~135.6</v>
      </c>
      <c r="E31" s="750">
        <f>F29-$R$2*2-(C31+2)/10</f>
        <v>10.2</v>
      </c>
      <c r="F31" s="750" t="s">
        <v>106</v>
      </c>
      <c r="G31" s="750">
        <f>(C29+G29-$R$2-(C31+2)/10/2)+(D29+G29-$R$2-(C31+2)/10/2)+E31</f>
        <v>265.886</v>
      </c>
      <c r="H31" s="736">
        <f>ROUND(B29/15,0)+1</f>
        <v>134</v>
      </c>
      <c r="I31" s="750">
        <f t="shared" ref="I31:I36" si="7">G31*H31/100</f>
        <v>356.28724</v>
      </c>
      <c r="J31" s="768">
        <f t="shared" ref="J31:J36" si="8">ROUND(C31^2*PI()/4/1000000*7850,3)</f>
        <v>1.578</v>
      </c>
      <c r="K31" s="769">
        <f t="shared" ref="K31:K36" si="9">I31*J31</f>
        <v>562.22126472</v>
      </c>
      <c r="L31" s="237"/>
      <c r="M31" s="237"/>
    </row>
    <row r="32" customHeight="1" spans="1:13">
      <c r="A32" s="748"/>
      <c r="B32" s="738" t="s">
        <v>42</v>
      </c>
      <c r="C32" s="749">
        <v>16</v>
      </c>
      <c r="D32" s="750" t="str">
        <f>ROUND((C29+G29-$R$2-(C31+2)/10/2),1)&amp;"~"&amp;ROUND((D29+G29-$R$2-(C31+2)/10/2),1)</f>
        <v>120.1~135.6</v>
      </c>
      <c r="E32" s="750">
        <f>F29-$R$2*2-(C31+2)/10</f>
        <v>10.2</v>
      </c>
      <c r="F32" s="750" t="s">
        <v>106</v>
      </c>
      <c r="G32" s="750">
        <f>(C29+G29-$R$2-(C31+2)/10/2)+(D29+G29-$R$2-(C31+2)/10/2)+E31</f>
        <v>265.886</v>
      </c>
      <c r="H32" s="736">
        <f>ROUND(B29/15,0)+1</f>
        <v>134</v>
      </c>
      <c r="I32" s="750">
        <f t="shared" si="7"/>
        <v>356.28724</v>
      </c>
      <c r="J32" s="768">
        <f t="shared" si="8"/>
        <v>1.578</v>
      </c>
      <c r="K32" s="769">
        <f t="shared" si="9"/>
        <v>562.22126472</v>
      </c>
      <c r="L32" s="237"/>
      <c r="M32" s="237"/>
    </row>
    <row r="33" customHeight="1" spans="1:13">
      <c r="A33" s="748"/>
      <c r="B33" s="738" t="s">
        <v>43</v>
      </c>
      <c r="C33" s="749">
        <v>12</v>
      </c>
      <c r="D33" s="750">
        <f>B29-$R$2*2</f>
        <v>1992</v>
      </c>
      <c r="E33" s="750" t="s">
        <v>106</v>
      </c>
      <c r="F33" s="750">
        <f>ROUNDUP((IF(C33&lt;26,10.927,11.212))*C33/10,0)</f>
        <v>14</v>
      </c>
      <c r="G33" s="750">
        <f>D33+F33*2</f>
        <v>2020</v>
      </c>
      <c r="H33" s="736">
        <f>(H29+1)*8-2</f>
        <v>54</v>
      </c>
      <c r="I33" s="750">
        <f t="shared" si="7"/>
        <v>1090.8</v>
      </c>
      <c r="J33" s="768">
        <f t="shared" si="8"/>
        <v>0.888</v>
      </c>
      <c r="K33" s="769">
        <f t="shared" si="9"/>
        <v>968.6304</v>
      </c>
      <c r="L33" s="237"/>
      <c r="M33" s="237"/>
    </row>
    <row r="34" customHeight="1" spans="1:13">
      <c r="A34" s="748"/>
      <c r="B34" s="738" t="s">
        <v>44</v>
      </c>
      <c r="C34" s="749">
        <v>16</v>
      </c>
      <c r="D34" s="750" t="str">
        <f>ROUND((C29+G29-$R$2-(C34+2)/10/2),1)&amp;"~"&amp;ROUND((D29+G29-$R$2-(C34+2)/10/2),1)</f>
        <v>120.1~135.6</v>
      </c>
      <c r="E34" s="750">
        <f>E29-$R$2*2-(C34+2)/10</f>
        <v>15.2</v>
      </c>
      <c r="F34" s="750" t="s">
        <v>106</v>
      </c>
      <c r="G34" s="750">
        <f>(C29+G29-$R$2-(C34+2)/10/2)+(D29+G29-$R$2-(C34+2)/10/2)+E34</f>
        <v>270.886</v>
      </c>
      <c r="H34" s="736">
        <f>(ROUND(B29/15,0)+1)*2</f>
        <v>268</v>
      </c>
      <c r="I34" s="750">
        <f t="shared" si="7"/>
        <v>725.97448</v>
      </c>
      <c r="J34" s="768">
        <f t="shared" si="8"/>
        <v>1.578</v>
      </c>
      <c r="K34" s="769">
        <f t="shared" si="9"/>
        <v>1145.58772944</v>
      </c>
      <c r="L34" s="237"/>
      <c r="M34" s="237"/>
    </row>
    <row r="35" customHeight="1" spans="1:13">
      <c r="A35" s="748"/>
      <c r="B35" s="738" t="s">
        <v>45</v>
      </c>
      <c r="C35" s="749">
        <v>8</v>
      </c>
      <c r="D35" s="750">
        <f>F29-$R$2*2</f>
        <v>12</v>
      </c>
      <c r="E35" s="751" t="s">
        <v>106</v>
      </c>
      <c r="F35" s="750" t="s">
        <v>106</v>
      </c>
      <c r="G35" s="751">
        <f>D35+11</f>
        <v>23</v>
      </c>
      <c r="H35" s="736">
        <f>(ROUND(B29/15,0)+1)*H29</f>
        <v>804</v>
      </c>
      <c r="I35" s="750">
        <f t="shared" si="7"/>
        <v>184.92</v>
      </c>
      <c r="J35" s="768">
        <f t="shared" si="8"/>
        <v>0.395</v>
      </c>
      <c r="K35" s="769">
        <f t="shared" si="9"/>
        <v>73.0434</v>
      </c>
      <c r="L35" s="237"/>
      <c r="M35" s="237"/>
    </row>
    <row r="36" customHeight="1" spans="1:13">
      <c r="A36" s="748"/>
      <c r="B36" s="752" t="s">
        <v>111</v>
      </c>
      <c r="C36" s="753">
        <v>8</v>
      </c>
      <c r="D36" s="751">
        <f>E29-$R$2*2</f>
        <v>17</v>
      </c>
      <c r="E36" s="751" t="s">
        <v>106</v>
      </c>
      <c r="F36" s="751" t="s">
        <v>106</v>
      </c>
      <c r="G36" s="751">
        <f>D36+11</f>
        <v>28</v>
      </c>
      <c r="H36" s="754">
        <f>(ROUND(B29/15,0)+1)*H29</f>
        <v>804</v>
      </c>
      <c r="I36" s="750">
        <f t="shared" si="7"/>
        <v>225.12</v>
      </c>
      <c r="J36" s="768">
        <f t="shared" si="8"/>
        <v>0.395</v>
      </c>
      <c r="K36" s="769">
        <f t="shared" si="9"/>
        <v>88.9224</v>
      </c>
      <c r="L36" s="237"/>
      <c r="M36" s="237"/>
    </row>
    <row r="37" customHeight="1" spans="1:16380">
      <c r="A37" s="755" t="s">
        <v>140</v>
      </c>
      <c r="B37" s="756" t="s">
        <v>51</v>
      </c>
      <c r="C37" s="756"/>
      <c r="D37" s="757">
        <f>K36+K35</f>
        <v>161.9658</v>
      </c>
      <c r="E37" s="758" t="s">
        <v>52</v>
      </c>
      <c r="F37" s="758"/>
      <c r="G37" s="759">
        <f>SUM(K31:K34)</f>
        <v>3238.66065888</v>
      </c>
      <c r="H37" s="756" t="s">
        <v>53</v>
      </c>
      <c r="I37" s="758"/>
      <c r="J37" s="756">
        <f>((C29+D29)/2*(E29*2+F29*2)/10000-0.2*0.2)*B29/100</f>
        <v>16.79374</v>
      </c>
      <c r="K37" s="770"/>
      <c r="L37" s="237">
        <f>(D37+G37)/J37</f>
        <v>202.493694607634</v>
      </c>
      <c r="M37" s="177"/>
      <c r="P37" s="177"/>
      <c r="XEZ37"/>
    </row>
    <row r="38" customHeight="1" spans="1:14">
      <c r="A38" s="234"/>
      <c r="B38" s="234"/>
      <c r="C38" s="234"/>
      <c r="D38" s="235"/>
      <c r="E38" s="235"/>
      <c r="F38" s="760"/>
      <c r="G38" s="760"/>
      <c r="H38" s="761"/>
      <c r="I38" s="235"/>
      <c r="J38" s="760"/>
      <c r="K38" s="235"/>
      <c r="L38" s="237"/>
      <c r="M38" s="237"/>
      <c r="N38" s="177"/>
    </row>
    <row r="39" hidden="1" customHeight="1" spans="1:14">
      <c r="A39" s="178" t="str">
        <f>A3</f>
        <v>YU2</v>
      </c>
      <c r="B39" s="203">
        <f>VLOOKUP($A39,$A$2:$N$28,2,0)</f>
        <v>2000</v>
      </c>
      <c r="C39" s="235">
        <f>VLOOKUP($A39,$A$2:$N$28,3,0)</f>
        <v>105.5</v>
      </c>
      <c r="D39" s="235">
        <f>VLOOKUP($A39,$A$2:$N$28,4,0)</f>
        <v>114.961</v>
      </c>
      <c r="E39" s="235">
        <f>VLOOKUP($A39,$A$2:$N$28,5,0)</f>
        <v>25</v>
      </c>
      <c r="F39" s="235">
        <f>VLOOKUP($A39,$A$2:$N$28,6,0)</f>
        <v>20</v>
      </c>
      <c r="G39" s="235">
        <f>VLOOKUP($A39,$A$2:$N$28,7,0)</f>
        <v>35</v>
      </c>
      <c r="H39" s="235">
        <f>VLOOKUP($A39,$A$2:$N$28,8,0)</f>
        <v>7</v>
      </c>
      <c r="I39" s="235">
        <f>VLOOKUP($A39,$A$2:$N$28,9,0)</f>
        <v>3.46099999999998</v>
      </c>
      <c r="J39" s="235">
        <f>VLOOKUP($A39,$A$2:$N$28,10,0)</f>
        <v>13.6484285714286</v>
      </c>
      <c r="K39" s="235">
        <f>VLOOKUP($A39,$A$2:$N$28,11,0)</f>
        <v>135.5</v>
      </c>
      <c r="L39" s="235">
        <f>VLOOKUP($A39,$A$2:$N$28,12,0)</f>
        <v>144.961</v>
      </c>
      <c r="M39" s="235"/>
      <c r="N39" s="177"/>
    </row>
    <row r="40" customHeight="1" spans="1:14">
      <c r="A40" s="743" t="str">
        <f>A39</f>
        <v>YU2</v>
      </c>
      <c r="B40" s="744" t="s">
        <v>28</v>
      </c>
      <c r="C40" s="744" t="s">
        <v>29</v>
      </c>
      <c r="D40" s="745" t="s">
        <v>30</v>
      </c>
      <c r="E40" s="746"/>
      <c r="F40" s="746"/>
      <c r="G40" s="747" t="s">
        <v>31</v>
      </c>
      <c r="H40" s="747" t="s">
        <v>32</v>
      </c>
      <c r="I40" s="747" t="s">
        <v>33</v>
      </c>
      <c r="J40" s="747" t="s">
        <v>34</v>
      </c>
      <c r="K40" s="767" t="s">
        <v>35</v>
      </c>
      <c r="L40" s="237"/>
      <c r="M40" s="237"/>
      <c r="N40" s="177"/>
    </row>
    <row r="41" customHeight="1" spans="1:14">
      <c r="A41" s="748"/>
      <c r="B41" s="738" t="s">
        <v>41</v>
      </c>
      <c r="C41" s="749">
        <v>16</v>
      </c>
      <c r="D41" s="750" t="str">
        <f>ROUND((C39+G39-$R$2-(C41+2)/10/2),1)&amp;"~"&amp;ROUND((D39+G39-$R$2-(C41+2)/10/2),1)</f>
        <v>135.6~145.1</v>
      </c>
      <c r="E41" s="750">
        <f>F39-$R$2*2-(C41+2)/10</f>
        <v>10.2</v>
      </c>
      <c r="F41" s="750" t="s">
        <v>106</v>
      </c>
      <c r="G41" s="750">
        <f>(C39+G39-$R$2-(C41+2)/10/2)+(D39+G39-$R$2-(C41+2)/10/2)+E41</f>
        <v>290.861</v>
      </c>
      <c r="H41" s="736">
        <f>ROUND(B39/15,0)+1</f>
        <v>134</v>
      </c>
      <c r="I41" s="750">
        <f t="shared" ref="I41:I46" si="10">G41*H41/100</f>
        <v>389.75374</v>
      </c>
      <c r="J41" s="768">
        <f t="shared" ref="J41:J46" si="11">ROUND(C41^2*PI()/4/1000000*7850,3)</f>
        <v>1.578</v>
      </c>
      <c r="K41" s="769">
        <f t="shared" ref="K41:K46" si="12">I41*J41</f>
        <v>615.03140172</v>
      </c>
      <c r="L41" s="237"/>
      <c r="M41" s="237"/>
      <c r="N41" s="177"/>
    </row>
    <row r="42" customHeight="1" spans="1:14">
      <c r="A42" s="748"/>
      <c r="B42" s="738" t="s">
        <v>42</v>
      </c>
      <c r="C42" s="749">
        <v>16</v>
      </c>
      <c r="D42" s="750" t="str">
        <f>ROUND((C39+G39-$R$2-(C41+2)/10/2),1)&amp;"~"&amp;ROUND((D39+G39-$R$2-(C41+2)/10/2),1)</f>
        <v>135.6~145.1</v>
      </c>
      <c r="E42" s="750">
        <f>F39-$R$2*2-(C41+2)/10</f>
        <v>10.2</v>
      </c>
      <c r="F42" s="750" t="s">
        <v>106</v>
      </c>
      <c r="G42" s="750">
        <f>(C39+G39-$R$2-(C41+2)/10/2)+(D39+G39-$R$2-(C41+2)/10/2)+E41</f>
        <v>290.861</v>
      </c>
      <c r="H42" s="736">
        <f>ROUND(B39/15,0)+1</f>
        <v>134</v>
      </c>
      <c r="I42" s="750">
        <f t="shared" si="10"/>
        <v>389.75374</v>
      </c>
      <c r="J42" s="768">
        <f t="shared" si="11"/>
        <v>1.578</v>
      </c>
      <c r="K42" s="769">
        <f t="shared" si="12"/>
        <v>615.03140172</v>
      </c>
      <c r="L42" s="237"/>
      <c r="M42" s="237"/>
      <c r="N42" s="177"/>
    </row>
    <row r="43" customHeight="1" spans="1:14">
      <c r="A43" s="748"/>
      <c r="B43" s="738" t="s">
        <v>43</v>
      </c>
      <c r="C43" s="749">
        <v>12</v>
      </c>
      <c r="D43" s="750">
        <f>B39-$R$2*2</f>
        <v>1992</v>
      </c>
      <c r="E43" s="750" t="s">
        <v>106</v>
      </c>
      <c r="F43" s="750">
        <f>ROUNDUP((IF(C43&lt;26,10.927,11.212))*C43/10,0)</f>
        <v>14</v>
      </c>
      <c r="G43" s="750">
        <f>D43+F43*2</f>
        <v>2020</v>
      </c>
      <c r="H43" s="736">
        <f>(H39+1)*8-2</f>
        <v>62</v>
      </c>
      <c r="I43" s="750">
        <f t="shared" si="10"/>
        <v>1252.4</v>
      </c>
      <c r="J43" s="768">
        <f t="shared" si="11"/>
        <v>0.888</v>
      </c>
      <c r="K43" s="769">
        <f t="shared" si="12"/>
        <v>1112.1312</v>
      </c>
      <c r="L43" s="237"/>
      <c r="M43" s="237"/>
      <c r="N43" s="177"/>
    </row>
    <row r="44" customHeight="1" spans="1:14">
      <c r="A44" s="748"/>
      <c r="B44" s="738" t="s">
        <v>44</v>
      </c>
      <c r="C44" s="749">
        <v>16</v>
      </c>
      <c r="D44" s="750" t="str">
        <f>ROUND((C39+G39-$R$2-(C44+2)/10/2),1)&amp;"~"&amp;ROUND((D39+G39-$R$2-(C44+2)/10/2),1)</f>
        <v>135.6~145.1</v>
      </c>
      <c r="E44" s="750">
        <f>E39-$R$2*2-(C44+2)/10</f>
        <v>15.2</v>
      </c>
      <c r="F44" s="750" t="s">
        <v>106</v>
      </c>
      <c r="G44" s="750">
        <f>(C39+G39-$R$2-(C44+2)/10/2)+(D39+G39-$R$2-(C44+2)/10/2)+E44</f>
        <v>295.861</v>
      </c>
      <c r="H44" s="736">
        <f>(ROUND(B39/15,0)+1)*2</f>
        <v>268</v>
      </c>
      <c r="I44" s="750">
        <f t="shared" si="10"/>
        <v>792.90748</v>
      </c>
      <c r="J44" s="768">
        <f t="shared" si="11"/>
        <v>1.578</v>
      </c>
      <c r="K44" s="769">
        <f t="shared" si="12"/>
        <v>1251.20800344</v>
      </c>
      <c r="L44" s="237"/>
      <c r="M44" s="237"/>
      <c r="N44" s="177"/>
    </row>
    <row r="45" customHeight="1" spans="1:14">
      <c r="A45" s="748"/>
      <c r="B45" s="738" t="s">
        <v>45</v>
      </c>
      <c r="C45" s="749">
        <v>8</v>
      </c>
      <c r="D45" s="750">
        <f>F39-$R$2*2</f>
        <v>12</v>
      </c>
      <c r="E45" s="751" t="s">
        <v>106</v>
      </c>
      <c r="F45" s="750" t="s">
        <v>106</v>
      </c>
      <c r="G45" s="751">
        <f>D45+11</f>
        <v>23</v>
      </c>
      <c r="H45" s="736">
        <f>(ROUND(B39/15,0)+1)*H39</f>
        <v>938</v>
      </c>
      <c r="I45" s="750">
        <f t="shared" si="10"/>
        <v>215.74</v>
      </c>
      <c r="J45" s="768">
        <f t="shared" si="11"/>
        <v>0.395</v>
      </c>
      <c r="K45" s="769">
        <f t="shared" si="12"/>
        <v>85.2173</v>
      </c>
      <c r="L45" s="237"/>
      <c r="M45" s="237"/>
      <c r="N45" s="177"/>
    </row>
    <row r="46" customHeight="1" spans="1:14">
      <c r="A46" s="748"/>
      <c r="B46" s="752" t="s">
        <v>111</v>
      </c>
      <c r="C46" s="753">
        <v>8</v>
      </c>
      <c r="D46" s="751">
        <f>E39-$R$2*2</f>
        <v>17</v>
      </c>
      <c r="E46" s="751" t="s">
        <v>106</v>
      </c>
      <c r="F46" s="751" t="s">
        <v>106</v>
      </c>
      <c r="G46" s="751">
        <f>D46+11</f>
        <v>28</v>
      </c>
      <c r="H46" s="754">
        <f>(ROUND(B39/15,0)+1)*H39</f>
        <v>938</v>
      </c>
      <c r="I46" s="750">
        <f t="shared" si="10"/>
        <v>262.64</v>
      </c>
      <c r="J46" s="768">
        <f t="shared" si="11"/>
        <v>0.395</v>
      </c>
      <c r="K46" s="769">
        <f t="shared" si="12"/>
        <v>103.7428</v>
      </c>
      <c r="L46" s="237"/>
      <c r="M46" s="237"/>
      <c r="N46" s="177"/>
    </row>
    <row r="47" customHeight="1" spans="1:14">
      <c r="A47" s="755" t="s">
        <v>140</v>
      </c>
      <c r="B47" s="756" t="s">
        <v>51</v>
      </c>
      <c r="C47" s="756"/>
      <c r="D47" s="757">
        <f>K46+K45</f>
        <v>188.9601</v>
      </c>
      <c r="E47" s="758" t="s">
        <v>52</v>
      </c>
      <c r="F47" s="758"/>
      <c r="G47" s="759">
        <f>SUM(K41:K44)</f>
        <v>3593.40200688</v>
      </c>
      <c r="H47" s="756" t="s">
        <v>53</v>
      </c>
      <c r="I47" s="758"/>
      <c r="J47" s="756">
        <f>((C39+D39)/2*(E39*2+F39*2)/10000-0.2*0.2)*B39/100</f>
        <v>19.04149</v>
      </c>
      <c r="K47" s="770"/>
      <c r="L47" s="237">
        <f>(D47+G47)/J47</f>
        <v>198.637927330267</v>
      </c>
      <c r="M47" s="177"/>
      <c r="N47" s="177"/>
    </row>
    <row r="48" customHeight="1" spans="1:14">
      <c r="A48" s="234"/>
      <c r="B48" s="234"/>
      <c r="C48" s="234"/>
      <c r="D48" s="235"/>
      <c r="E48" s="235"/>
      <c r="F48" s="760"/>
      <c r="G48" s="760"/>
      <c r="H48" s="761"/>
      <c r="I48" s="235"/>
      <c r="J48" s="760"/>
      <c r="K48" s="235"/>
      <c r="L48" s="237"/>
      <c r="M48" s="237"/>
      <c r="N48" s="177"/>
    </row>
    <row r="49" hidden="1" customHeight="1" spans="1:14">
      <c r="A49" s="178" t="str">
        <f>A4</f>
        <v>YU3</v>
      </c>
      <c r="B49" s="203">
        <f>VLOOKUP($A49,$A$2:$N$28,2,0)</f>
        <v>2000</v>
      </c>
      <c r="C49" s="235">
        <f>VLOOKUP($A49,$A$2:$N$28,3,0)</f>
        <v>114.975</v>
      </c>
      <c r="D49" s="235">
        <f>VLOOKUP($A49,$A$2:$N$28,4,0)</f>
        <v>124.436</v>
      </c>
      <c r="E49" s="235">
        <f>VLOOKUP($A49,$A$2:$N$28,5,0)</f>
        <v>25</v>
      </c>
      <c r="F49" s="235">
        <f>VLOOKUP($A49,$A$2:$N$28,6,0)</f>
        <v>20</v>
      </c>
      <c r="G49" s="235">
        <f>VLOOKUP($A49,$A$2:$N$28,7,0)</f>
        <v>35</v>
      </c>
      <c r="H49" s="235">
        <f>VLOOKUP($A49,$A$2:$N$28,8,0)</f>
        <v>7</v>
      </c>
      <c r="I49" s="235">
        <f>VLOOKUP($A49,$A$2:$N$28,9,0)</f>
        <v>12.936</v>
      </c>
      <c r="J49" s="235">
        <f>VLOOKUP($A49,$A$2:$N$28,10,0)</f>
        <v>13.6484285714286</v>
      </c>
      <c r="K49" s="235">
        <f>VLOOKUP($A49,$A$2:$N$28,11,0)</f>
        <v>144.975</v>
      </c>
      <c r="L49" s="235">
        <f>VLOOKUP($A49,$A$2:$N$28,12,0)</f>
        <v>154.436</v>
      </c>
      <c r="M49" s="235"/>
      <c r="N49" s="177"/>
    </row>
    <row r="50" customHeight="1" spans="1:14">
      <c r="A50" s="743" t="str">
        <f>A49</f>
        <v>YU3</v>
      </c>
      <c r="B50" s="744" t="s">
        <v>28</v>
      </c>
      <c r="C50" s="744" t="s">
        <v>29</v>
      </c>
      <c r="D50" s="745" t="s">
        <v>30</v>
      </c>
      <c r="E50" s="746"/>
      <c r="F50" s="746"/>
      <c r="G50" s="747" t="s">
        <v>31</v>
      </c>
      <c r="H50" s="747" t="s">
        <v>32</v>
      </c>
      <c r="I50" s="747" t="s">
        <v>33</v>
      </c>
      <c r="J50" s="747" t="s">
        <v>34</v>
      </c>
      <c r="K50" s="767" t="s">
        <v>35</v>
      </c>
      <c r="L50" s="237"/>
      <c r="M50" s="237"/>
      <c r="N50" s="177"/>
    </row>
    <row r="51" customHeight="1" spans="1:14">
      <c r="A51" s="748"/>
      <c r="B51" s="738" t="s">
        <v>41</v>
      </c>
      <c r="C51" s="749">
        <v>16</v>
      </c>
      <c r="D51" s="750" t="str">
        <f>ROUND((C49+G49-$R$2-(C51+2)/10/2),1)&amp;"~"&amp;ROUND((D49+G49-$R$2-(C51+2)/10/2),1)</f>
        <v>145.1~154.5</v>
      </c>
      <c r="E51" s="750">
        <f>F49-$R$2*2-(C51+2)/10</f>
        <v>10.2</v>
      </c>
      <c r="F51" s="750" t="s">
        <v>106</v>
      </c>
      <c r="G51" s="750">
        <f>(C49+G49-$R$2-(C51+2)/10/2)+(D49+G49-$R$2-(C51+2)/10/2)+E51</f>
        <v>309.811</v>
      </c>
      <c r="H51" s="736">
        <f>ROUND(B49/15,0)+1</f>
        <v>134</v>
      </c>
      <c r="I51" s="750">
        <f t="shared" ref="I51:I56" si="13">G51*H51/100</f>
        <v>415.14674</v>
      </c>
      <c r="J51" s="768">
        <f t="shared" ref="J51:J56" si="14">ROUND(C51^2*PI()/4/1000000*7850,3)</f>
        <v>1.578</v>
      </c>
      <c r="K51" s="769">
        <f t="shared" ref="K51:K56" si="15">I51*J51</f>
        <v>655.10155572</v>
      </c>
      <c r="L51" s="237"/>
      <c r="M51" s="237"/>
      <c r="N51" s="177"/>
    </row>
    <row r="52" customHeight="1" spans="1:14">
      <c r="A52" s="748"/>
      <c r="B52" s="738" t="s">
        <v>42</v>
      </c>
      <c r="C52" s="749">
        <v>16</v>
      </c>
      <c r="D52" s="750" t="str">
        <f>ROUND((C49+G49-$R$2-(C51+2)/10/2),1)&amp;"~"&amp;ROUND((D49+G49-$R$2-(C51+2)/10/2),1)</f>
        <v>145.1~154.5</v>
      </c>
      <c r="E52" s="750">
        <f>F49-$R$2*2-(C51+2)/10</f>
        <v>10.2</v>
      </c>
      <c r="F52" s="750" t="s">
        <v>106</v>
      </c>
      <c r="G52" s="750">
        <f>(C49+G49-$R$2-(C51+2)/10/2)+(D49+G49-$R$2-(C51+2)/10/2)+E51</f>
        <v>309.811</v>
      </c>
      <c r="H52" s="736">
        <f>ROUND(B49/15,0)+1</f>
        <v>134</v>
      </c>
      <c r="I52" s="750">
        <f t="shared" si="13"/>
        <v>415.14674</v>
      </c>
      <c r="J52" s="768">
        <f t="shared" si="14"/>
        <v>1.578</v>
      </c>
      <c r="K52" s="769">
        <f t="shared" si="15"/>
        <v>655.10155572</v>
      </c>
      <c r="L52" s="237"/>
      <c r="M52" s="237"/>
      <c r="N52" s="177"/>
    </row>
    <row r="53" customHeight="1" spans="1:14">
      <c r="A53" s="748"/>
      <c r="B53" s="738" t="s">
        <v>43</v>
      </c>
      <c r="C53" s="749">
        <v>12</v>
      </c>
      <c r="D53" s="750">
        <f>B49-$R$2*2</f>
        <v>1992</v>
      </c>
      <c r="E53" s="750" t="s">
        <v>106</v>
      </c>
      <c r="F53" s="750">
        <f>ROUNDUP((IF(C53&lt;26,10.927,11.212))*C53/10,0)</f>
        <v>14</v>
      </c>
      <c r="G53" s="750">
        <f>D53+F53*2</f>
        <v>2020</v>
      </c>
      <c r="H53" s="736">
        <f>(H49+1)*8-2</f>
        <v>62</v>
      </c>
      <c r="I53" s="750">
        <f t="shared" si="13"/>
        <v>1252.4</v>
      </c>
      <c r="J53" s="768">
        <f t="shared" si="14"/>
        <v>0.888</v>
      </c>
      <c r="K53" s="769">
        <f t="shared" si="15"/>
        <v>1112.1312</v>
      </c>
      <c r="L53" s="237"/>
      <c r="M53" s="237"/>
      <c r="N53" s="177"/>
    </row>
    <row r="54" customHeight="1" spans="1:14">
      <c r="A54" s="748"/>
      <c r="B54" s="738" t="s">
        <v>44</v>
      </c>
      <c r="C54" s="749">
        <v>16</v>
      </c>
      <c r="D54" s="750" t="str">
        <f>ROUND((C49+G49-$R$2-(C54+2)/10/2),1)&amp;"~"&amp;ROUND((D49+G49-$R$2-(C54+2)/10/2),1)</f>
        <v>145.1~154.5</v>
      </c>
      <c r="E54" s="750">
        <f>E49-$R$2*2-(C54+2)/10</f>
        <v>15.2</v>
      </c>
      <c r="F54" s="750" t="s">
        <v>106</v>
      </c>
      <c r="G54" s="750">
        <f>(C49+G49-$R$2-(C54+2)/10/2)+(D49+G49-$R$2-(C54+2)/10/2)+E54</f>
        <v>314.811</v>
      </c>
      <c r="H54" s="736">
        <f>(ROUND(B49/15,0)+1)*2</f>
        <v>268</v>
      </c>
      <c r="I54" s="750">
        <f t="shared" si="13"/>
        <v>843.69348</v>
      </c>
      <c r="J54" s="768">
        <f t="shared" si="14"/>
        <v>1.578</v>
      </c>
      <c r="K54" s="769">
        <f t="shared" si="15"/>
        <v>1331.34831144</v>
      </c>
      <c r="L54" s="237"/>
      <c r="M54" s="237"/>
      <c r="N54" s="177"/>
    </row>
    <row r="55" customHeight="1" spans="1:14">
      <c r="A55" s="748"/>
      <c r="B55" s="738" t="s">
        <v>45</v>
      </c>
      <c r="C55" s="749">
        <v>8</v>
      </c>
      <c r="D55" s="750">
        <f>F49-$R$2*2</f>
        <v>12</v>
      </c>
      <c r="E55" s="751" t="s">
        <v>106</v>
      </c>
      <c r="F55" s="750" t="s">
        <v>106</v>
      </c>
      <c r="G55" s="751">
        <f>D55+11</f>
        <v>23</v>
      </c>
      <c r="H55" s="736">
        <f>(ROUND(B49/15,0)+1)*H49</f>
        <v>938</v>
      </c>
      <c r="I55" s="750">
        <f t="shared" si="13"/>
        <v>215.74</v>
      </c>
      <c r="J55" s="768">
        <f t="shared" si="14"/>
        <v>0.395</v>
      </c>
      <c r="K55" s="769">
        <f t="shared" si="15"/>
        <v>85.2173</v>
      </c>
      <c r="L55" s="237"/>
      <c r="M55" s="237"/>
      <c r="N55" s="177"/>
    </row>
    <row r="56" customHeight="1" spans="1:14">
      <c r="A56" s="748"/>
      <c r="B56" s="752" t="s">
        <v>111</v>
      </c>
      <c r="C56" s="753">
        <v>8</v>
      </c>
      <c r="D56" s="751">
        <f>E49-$R$2*2</f>
        <v>17</v>
      </c>
      <c r="E56" s="751" t="s">
        <v>106</v>
      </c>
      <c r="F56" s="751" t="s">
        <v>106</v>
      </c>
      <c r="G56" s="751">
        <f>D56+11</f>
        <v>28</v>
      </c>
      <c r="H56" s="754">
        <f>(ROUND(B49/15,0)+1)*H49</f>
        <v>938</v>
      </c>
      <c r="I56" s="750">
        <f t="shared" si="13"/>
        <v>262.64</v>
      </c>
      <c r="J56" s="768">
        <f t="shared" si="14"/>
        <v>0.395</v>
      </c>
      <c r="K56" s="769">
        <f t="shared" si="15"/>
        <v>103.7428</v>
      </c>
      <c r="L56" s="237"/>
      <c r="M56" s="237"/>
      <c r="N56" s="177"/>
    </row>
    <row r="57" customHeight="1" spans="1:14">
      <c r="A57" s="755" t="s">
        <v>140</v>
      </c>
      <c r="B57" s="756" t="s">
        <v>51</v>
      </c>
      <c r="C57" s="756"/>
      <c r="D57" s="757">
        <f>K56+K55</f>
        <v>188.9601</v>
      </c>
      <c r="E57" s="758" t="s">
        <v>52</v>
      </c>
      <c r="F57" s="758"/>
      <c r="G57" s="759">
        <f>SUM(K51:K54)</f>
        <v>3753.68262288</v>
      </c>
      <c r="H57" s="756" t="s">
        <v>53</v>
      </c>
      <c r="I57" s="758"/>
      <c r="J57" s="756">
        <f>((C49+D49)/2*(E49*2+F49*2)/10000-0.2*0.2)*B49/100</f>
        <v>20.74699</v>
      </c>
      <c r="K57" s="770"/>
      <c r="L57" s="237">
        <f>(D57+G57)/J57</f>
        <v>190.034444653417</v>
      </c>
      <c r="M57" s="177"/>
      <c r="N57" s="177"/>
    </row>
    <row r="58" customHeight="1" spans="1:14">
      <c r="A58" s="234"/>
      <c r="B58" s="234"/>
      <c r="C58" s="234"/>
      <c r="D58" s="235"/>
      <c r="E58" s="235"/>
      <c r="F58" s="760"/>
      <c r="G58" s="760"/>
      <c r="H58" s="761"/>
      <c r="I58" s="235"/>
      <c r="J58" s="760"/>
      <c r="K58" s="235"/>
      <c r="L58" s="237"/>
      <c r="M58" s="237"/>
      <c r="N58" s="177"/>
    </row>
    <row r="59" hidden="1" customHeight="1" spans="1:14">
      <c r="A59" s="178" t="str">
        <f>A5</f>
        <v>YU4</v>
      </c>
      <c r="B59" s="203">
        <f>VLOOKUP($A59,$A$2:$N$28,2,0)</f>
        <v>2000</v>
      </c>
      <c r="C59" s="235">
        <f>VLOOKUP($A59,$A$2:$N$28,3,0)</f>
        <v>124.45</v>
      </c>
      <c r="D59" s="235">
        <f>VLOOKUP($A59,$A$2:$N$28,4,0)</f>
        <v>133.911</v>
      </c>
      <c r="E59" s="235">
        <f>VLOOKUP($A59,$A$2:$N$28,5,0)</f>
        <v>25</v>
      </c>
      <c r="F59" s="235">
        <f>VLOOKUP($A59,$A$2:$N$28,6,0)</f>
        <v>20</v>
      </c>
      <c r="G59" s="235">
        <f>VLOOKUP($A59,$A$2:$N$28,7,0)</f>
        <v>35</v>
      </c>
      <c r="H59" s="235">
        <f>VLOOKUP($A59,$A$2:$N$28,8,0)</f>
        <v>8</v>
      </c>
      <c r="I59" s="235">
        <f>VLOOKUP($A59,$A$2:$N$28,9,0)</f>
        <v>7.411</v>
      </c>
      <c r="J59" s="235">
        <f>VLOOKUP($A59,$A$2:$N$28,10,0)</f>
        <v>13.817375</v>
      </c>
      <c r="K59" s="235">
        <f>VLOOKUP($A59,$A$2:$N$28,11,0)</f>
        <v>154.45</v>
      </c>
      <c r="L59" s="235">
        <f>VLOOKUP($A59,$A$2:$N$28,12,0)</f>
        <v>163.911</v>
      </c>
      <c r="M59" s="235"/>
      <c r="N59" s="771"/>
    </row>
    <row r="60" customHeight="1" spans="1:14">
      <c r="A60" s="743" t="str">
        <f>A59</f>
        <v>YU4</v>
      </c>
      <c r="B60" s="744" t="s">
        <v>28</v>
      </c>
      <c r="C60" s="744" t="s">
        <v>29</v>
      </c>
      <c r="D60" s="745" t="s">
        <v>30</v>
      </c>
      <c r="E60" s="746"/>
      <c r="F60" s="746"/>
      <c r="G60" s="747" t="s">
        <v>31</v>
      </c>
      <c r="H60" s="747" t="s">
        <v>32</v>
      </c>
      <c r="I60" s="747" t="s">
        <v>33</v>
      </c>
      <c r="J60" s="747" t="s">
        <v>34</v>
      </c>
      <c r="K60" s="767" t="s">
        <v>35</v>
      </c>
      <c r="L60" s="237"/>
      <c r="M60" s="237"/>
      <c r="N60" s="771"/>
    </row>
    <row r="61" customHeight="1" spans="1:14">
      <c r="A61" s="748"/>
      <c r="B61" s="738" t="s">
        <v>41</v>
      </c>
      <c r="C61" s="749">
        <v>16</v>
      </c>
      <c r="D61" s="750" t="str">
        <f>ROUND((C59+G59-$R$2-(C61+2)/10/2),1)&amp;"~"&amp;ROUND((D59+G59-$R$2-(C61+2)/10/2),1)</f>
        <v>154.6~164</v>
      </c>
      <c r="E61" s="750">
        <f>F59-$R$2*2-(C61+2)/10</f>
        <v>10.2</v>
      </c>
      <c r="F61" s="750" t="s">
        <v>106</v>
      </c>
      <c r="G61" s="750">
        <f>(C59+G59-$R$2-(C61+2)/10/2)+(D59+G59-$R$2-(C61+2)/10/2)+E61</f>
        <v>328.761</v>
      </c>
      <c r="H61" s="736">
        <f>ROUND(B59/15,0)+1</f>
        <v>134</v>
      </c>
      <c r="I61" s="750">
        <f t="shared" ref="I61:I66" si="16">G61*H61/100</f>
        <v>440.53974</v>
      </c>
      <c r="J61" s="768">
        <f t="shared" ref="J61:J66" si="17">ROUND(C61^2*PI()/4/1000000*7850,3)</f>
        <v>1.578</v>
      </c>
      <c r="K61" s="769">
        <f t="shared" ref="K61:K66" si="18">I61*J61</f>
        <v>695.17170972</v>
      </c>
      <c r="L61" s="237"/>
      <c r="M61" s="237"/>
      <c r="N61" s="771"/>
    </row>
    <row r="62" customHeight="1" spans="1:14">
      <c r="A62" s="748"/>
      <c r="B62" s="738" t="s">
        <v>42</v>
      </c>
      <c r="C62" s="749">
        <v>16</v>
      </c>
      <c r="D62" s="750" t="str">
        <f>ROUND((C59+G59-$R$2-(C61+2)/10/2),1)&amp;"~"&amp;ROUND((D59+G59-$R$2-(C61+2)/10/2),1)</f>
        <v>154.6~164</v>
      </c>
      <c r="E62" s="750">
        <f>F59-$R$2*2-(C61+2)/10</f>
        <v>10.2</v>
      </c>
      <c r="F62" s="750" t="s">
        <v>106</v>
      </c>
      <c r="G62" s="750">
        <f>(C59+G59-$R$2-(C61+2)/10/2)+(D59+G59-$R$2-(C61+2)/10/2)+E61</f>
        <v>328.761</v>
      </c>
      <c r="H62" s="736">
        <f>ROUND(B59/15,0)+1</f>
        <v>134</v>
      </c>
      <c r="I62" s="750">
        <f t="shared" si="16"/>
        <v>440.53974</v>
      </c>
      <c r="J62" s="768">
        <f t="shared" si="17"/>
        <v>1.578</v>
      </c>
      <c r="K62" s="769">
        <f t="shared" si="18"/>
        <v>695.17170972</v>
      </c>
      <c r="L62" s="237"/>
      <c r="M62" s="237"/>
      <c r="N62" s="771"/>
    </row>
    <row r="63" customHeight="1" spans="1:14">
      <c r="A63" s="748"/>
      <c r="B63" s="738" t="s">
        <v>43</v>
      </c>
      <c r="C63" s="749">
        <v>12</v>
      </c>
      <c r="D63" s="750">
        <f>B59-$R$2*2</f>
        <v>1992</v>
      </c>
      <c r="E63" s="750" t="s">
        <v>106</v>
      </c>
      <c r="F63" s="750">
        <f>ROUNDUP((IF(C63&lt;26,10.927,11.212))*C63/10,0)</f>
        <v>14</v>
      </c>
      <c r="G63" s="750">
        <f>D63+F63*2</f>
        <v>2020</v>
      </c>
      <c r="H63" s="736">
        <f>(H59+1)*8-2</f>
        <v>70</v>
      </c>
      <c r="I63" s="750">
        <f t="shared" si="16"/>
        <v>1414</v>
      </c>
      <c r="J63" s="768">
        <f t="shared" si="17"/>
        <v>0.888</v>
      </c>
      <c r="K63" s="769">
        <f t="shared" si="18"/>
        <v>1255.632</v>
      </c>
      <c r="L63" s="237"/>
      <c r="M63" s="237"/>
      <c r="N63" s="771"/>
    </row>
    <row r="64" customHeight="1" spans="1:14">
      <c r="A64" s="748"/>
      <c r="B64" s="738" t="s">
        <v>44</v>
      </c>
      <c r="C64" s="749">
        <v>16</v>
      </c>
      <c r="D64" s="750" t="str">
        <f>ROUND((C59+G59-$R$2-(C64+2)/10/2),1)&amp;"~"&amp;ROUND((D59+G59-$R$2-(C64+2)/10/2),1)</f>
        <v>154.6~164</v>
      </c>
      <c r="E64" s="750">
        <f>E59-$R$2*2-(C64+2)/10</f>
        <v>15.2</v>
      </c>
      <c r="F64" s="750" t="s">
        <v>106</v>
      </c>
      <c r="G64" s="750">
        <f>(C59+G59-$R$2-(C64+2)/10/2)+(D59+G59-$R$2-(C64+2)/10/2)+E64</f>
        <v>333.761</v>
      </c>
      <c r="H64" s="736">
        <f>(ROUND(B59/15,0)+1)*2</f>
        <v>268</v>
      </c>
      <c r="I64" s="750">
        <f t="shared" si="16"/>
        <v>894.47948</v>
      </c>
      <c r="J64" s="768">
        <f t="shared" si="17"/>
        <v>1.578</v>
      </c>
      <c r="K64" s="769">
        <f t="shared" si="18"/>
        <v>1411.48861944</v>
      </c>
      <c r="L64" s="237"/>
      <c r="M64" s="237"/>
      <c r="N64" s="771"/>
    </row>
    <row r="65" customHeight="1" spans="1:14">
      <c r="A65" s="748"/>
      <c r="B65" s="738" t="s">
        <v>45</v>
      </c>
      <c r="C65" s="749">
        <v>8</v>
      </c>
      <c r="D65" s="750">
        <f>F59-$R$2*2</f>
        <v>12</v>
      </c>
      <c r="E65" s="751" t="s">
        <v>106</v>
      </c>
      <c r="F65" s="750" t="s">
        <v>106</v>
      </c>
      <c r="G65" s="751">
        <f>D65+11</f>
        <v>23</v>
      </c>
      <c r="H65" s="736">
        <f>(ROUND(B59/15,0)+1)*H59</f>
        <v>1072</v>
      </c>
      <c r="I65" s="750">
        <f t="shared" si="16"/>
        <v>246.56</v>
      </c>
      <c r="J65" s="768">
        <f t="shared" si="17"/>
        <v>0.395</v>
      </c>
      <c r="K65" s="769">
        <f t="shared" si="18"/>
        <v>97.3912</v>
      </c>
      <c r="L65" s="237"/>
      <c r="M65" s="237"/>
      <c r="N65" s="771"/>
    </row>
    <row r="66" customHeight="1" spans="1:14">
      <c r="A66" s="748"/>
      <c r="B66" s="752" t="s">
        <v>111</v>
      </c>
      <c r="C66" s="753">
        <v>8</v>
      </c>
      <c r="D66" s="751">
        <f>E59-$R$2*2</f>
        <v>17</v>
      </c>
      <c r="E66" s="751" t="s">
        <v>106</v>
      </c>
      <c r="F66" s="751" t="s">
        <v>106</v>
      </c>
      <c r="G66" s="751">
        <f>D66+11</f>
        <v>28</v>
      </c>
      <c r="H66" s="754">
        <f>(ROUND(B59/15,0)+1)*H59</f>
        <v>1072</v>
      </c>
      <c r="I66" s="750">
        <f t="shared" si="16"/>
        <v>300.16</v>
      </c>
      <c r="J66" s="768">
        <f t="shared" si="17"/>
        <v>0.395</v>
      </c>
      <c r="K66" s="769">
        <f t="shared" si="18"/>
        <v>118.5632</v>
      </c>
      <c r="L66" s="237"/>
      <c r="M66" s="237"/>
      <c r="N66" s="771"/>
    </row>
    <row r="67" customHeight="1" spans="1:14">
      <c r="A67" s="755" t="s">
        <v>140</v>
      </c>
      <c r="B67" s="756" t="s">
        <v>51</v>
      </c>
      <c r="C67" s="756"/>
      <c r="D67" s="757">
        <f>K66+K65</f>
        <v>215.9544</v>
      </c>
      <c r="E67" s="758" t="s">
        <v>52</v>
      </c>
      <c r="F67" s="758"/>
      <c r="G67" s="759">
        <f>SUM(K61:K64)</f>
        <v>4057.46403888</v>
      </c>
      <c r="H67" s="756" t="s">
        <v>53</v>
      </c>
      <c r="I67" s="758"/>
      <c r="J67" s="756">
        <f>((C59+D59)/2*(E59*2+F59*2)/10000-0.2*0.2)*B59/100</f>
        <v>22.45249</v>
      </c>
      <c r="K67" s="770"/>
      <c r="L67" s="237">
        <f>(D67+G67)/J67</f>
        <v>190.331604150809</v>
      </c>
      <c r="M67" s="177"/>
      <c r="N67" s="771"/>
    </row>
    <row r="68" customHeight="1" spans="1:14">
      <c r="A68" s="234"/>
      <c r="B68" s="234"/>
      <c r="C68" s="234"/>
      <c r="D68" s="235"/>
      <c r="E68" s="235"/>
      <c r="F68" s="760"/>
      <c r="G68" s="760"/>
      <c r="H68" s="761"/>
      <c r="I68" s="235"/>
      <c r="J68" s="760"/>
      <c r="K68" s="235"/>
      <c r="L68" s="237"/>
      <c r="M68" s="237"/>
      <c r="N68" s="771"/>
    </row>
    <row r="69" hidden="1" customHeight="1" spans="1:14">
      <c r="A69" s="178" t="str">
        <f>A6</f>
        <v>YU5</v>
      </c>
      <c r="B69" s="203">
        <f>VLOOKUP($A69,$A$2:$N$28,2,0)</f>
        <v>2000</v>
      </c>
      <c r="C69" s="235">
        <f>VLOOKUP($A69,$A$2:$N$28,3,0)</f>
        <v>133.926</v>
      </c>
      <c r="D69" s="235">
        <f>VLOOKUP($A69,$A$2:$N$28,4,0)</f>
        <v>143.387</v>
      </c>
      <c r="E69" s="235">
        <f>VLOOKUP($A69,$A$2:$N$28,5,0)</f>
        <v>25</v>
      </c>
      <c r="F69" s="235">
        <f>VLOOKUP($A69,$A$2:$N$28,6,0)</f>
        <v>20</v>
      </c>
      <c r="G69" s="235">
        <f>VLOOKUP($A69,$A$2:$N$28,7,0)</f>
        <v>35</v>
      </c>
      <c r="H69" s="235">
        <f>VLOOKUP($A69,$A$2:$N$28,8,0)</f>
        <v>9</v>
      </c>
      <c r="I69" s="235">
        <f>VLOOKUP($A69,$A$2:$N$28,9,0)</f>
        <v>1.887</v>
      </c>
      <c r="J69" s="235">
        <f>VLOOKUP($A69,$A$2:$N$28,10,0)</f>
        <v>13.9487777777778</v>
      </c>
      <c r="K69" s="235">
        <f>VLOOKUP($A69,$A$2:$N$28,11,0)</f>
        <v>163.926</v>
      </c>
      <c r="L69" s="235">
        <f>VLOOKUP($A69,$A$2:$N$28,12,0)</f>
        <v>173.387</v>
      </c>
      <c r="M69" s="235"/>
      <c r="N69" s="771"/>
    </row>
    <row r="70" customHeight="1" spans="1:14">
      <c r="A70" s="743" t="str">
        <f>A69</f>
        <v>YU5</v>
      </c>
      <c r="B70" s="744" t="s">
        <v>28</v>
      </c>
      <c r="C70" s="744" t="s">
        <v>29</v>
      </c>
      <c r="D70" s="745" t="s">
        <v>30</v>
      </c>
      <c r="E70" s="746"/>
      <c r="F70" s="746"/>
      <c r="G70" s="747" t="s">
        <v>31</v>
      </c>
      <c r="H70" s="747" t="s">
        <v>32</v>
      </c>
      <c r="I70" s="747" t="s">
        <v>33</v>
      </c>
      <c r="J70" s="747" t="s">
        <v>34</v>
      </c>
      <c r="K70" s="767" t="s">
        <v>35</v>
      </c>
      <c r="L70" s="237"/>
      <c r="M70" s="237"/>
      <c r="N70" s="771"/>
    </row>
    <row r="71" customHeight="1" spans="1:14">
      <c r="A71" s="748"/>
      <c r="B71" s="738" t="s">
        <v>41</v>
      </c>
      <c r="C71" s="749">
        <v>16</v>
      </c>
      <c r="D71" s="750" t="str">
        <f>ROUND((C69+G69-$R$2-(C71+2)/10/2),1)&amp;"~"&amp;ROUND((D69+G69-$R$2-(C71+2)/10/2),1)</f>
        <v>164~173.5</v>
      </c>
      <c r="E71" s="750">
        <f>F69-$R$2*2-(C71+2)/10</f>
        <v>10.2</v>
      </c>
      <c r="F71" s="750" t="s">
        <v>106</v>
      </c>
      <c r="G71" s="750">
        <f>(C69+G69-$R$2-(C71+2)/10/2)+(D69+G69-$R$2-(C71+2)/10/2)+E71</f>
        <v>347.713</v>
      </c>
      <c r="H71" s="736">
        <f>ROUND(B69/15,0)+1</f>
        <v>134</v>
      </c>
      <c r="I71" s="750">
        <f t="shared" ref="I71:I76" si="19">G71*H71/100</f>
        <v>465.93542</v>
      </c>
      <c r="J71" s="768">
        <f t="shared" ref="J71:J76" si="20">ROUND(C71^2*PI()/4/1000000*7850,3)</f>
        <v>1.578</v>
      </c>
      <c r="K71" s="769">
        <f t="shared" ref="K71:K76" si="21">I71*J71</f>
        <v>735.24609276</v>
      </c>
      <c r="L71" s="237"/>
      <c r="M71" s="237"/>
      <c r="N71" s="771"/>
    </row>
    <row r="72" customHeight="1" spans="1:14">
      <c r="A72" s="748"/>
      <c r="B72" s="738" t="s">
        <v>42</v>
      </c>
      <c r="C72" s="749">
        <v>16</v>
      </c>
      <c r="D72" s="750" t="str">
        <f>ROUND((C69+G69-$R$2-(C71+2)/10/2),1)&amp;"~"&amp;ROUND((D69+G69-$R$2-(C71+2)/10/2),1)</f>
        <v>164~173.5</v>
      </c>
      <c r="E72" s="750">
        <f>F69-$R$2*2-(C71+2)/10</f>
        <v>10.2</v>
      </c>
      <c r="F72" s="750" t="s">
        <v>106</v>
      </c>
      <c r="G72" s="750">
        <f>(C69+G69-$R$2-(C71+2)/10/2)+(D69+G69-$R$2-(C71+2)/10/2)+E71</f>
        <v>347.713</v>
      </c>
      <c r="H72" s="736">
        <f>ROUND(B69/15,0)+1</f>
        <v>134</v>
      </c>
      <c r="I72" s="750">
        <f t="shared" si="19"/>
        <v>465.93542</v>
      </c>
      <c r="J72" s="768">
        <f t="shared" si="20"/>
        <v>1.578</v>
      </c>
      <c r="K72" s="769">
        <f t="shared" si="21"/>
        <v>735.24609276</v>
      </c>
      <c r="L72" s="237"/>
      <c r="M72" s="237"/>
      <c r="N72" s="771"/>
    </row>
    <row r="73" customHeight="1" spans="1:14">
      <c r="A73" s="748"/>
      <c r="B73" s="738" t="s">
        <v>43</v>
      </c>
      <c r="C73" s="749">
        <v>12</v>
      </c>
      <c r="D73" s="750">
        <f>B69-$R$2*2</f>
        <v>1992</v>
      </c>
      <c r="E73" s="750" t="s">
        <v>106</v>
      </c>
      <c r="F73" s="750">
        <f>ROUNDUP((IF(C73&lt;26,10.927,11.212))*C73/10,0)</f>
        <v>14</v>
      </c>
      <c r="G73" s="750">
        <f>D73+F73*2</f>
        <v>2020</v>
      </c>
      <c r="H73" s="736">
        <f>(H69+1)*8-2</f>
        <v>78</v>
      </c>
      <c r="I73" s="750">
        <f t="shared" si="19"/>
        <v>1575.6</v>
      </c>
      <c r="J73" s="768">
        <f t="shared" si="20"/>
        <v>0.888</v>
      </c>
      <c r="K73" s="769">
        <f t="shared" si="21"/>
        <v>1399.1328</v>
      </c>
      <c r="L73" s="237"/>
      <c r="M73" s="237"/>
      <c r="N73" s="771"/>
    </row>
    <row r="74" customHeight="1" spans="1:14">
      <c r="A74" s="748"/>
      <c r="B74" s="738" t="s">
        <v>44</v>
      </c>
      <c r="C74" s="749">
        <v>16</v>
      </c>
      <c r="D74" s="750" t="str">
        <f>ROUND((C69+G69-$R$2-(C74+2)/10/2),1)&amp;"~"&amp;ROUND((D69+G69-$R$2-(C74+2)/10/2),1)</f>
        <v>164~173.5</v>
      </c>
      <c r="E74" s="750">
        <f>E69-$R$2*2-(C74+2)/10</f>
        <v>15.2</v>
      </c>
      <c r="F74" s="750" t="s">
        <v>106</v>
      </c>
      <c r="G74" s="750">
        <f>(C69+G69-$R$2-(C74+2)/10/2)+(D69+G69-$R$2-(C74+2)/10/2)+E74</f>
        <v>352.713</v>
      </c>
      <c r="H74" s="736">
        <f>(ROUND(B69/15,0)+1)*2</f>
        <v>268</v>
      </c>
      <c r="I74" s="750">
        <f t="shared" si="19"/>
        <v>945.27084</v>
      </c>
      <c r="J74" s="768">
        <f t="shared" si="20"/>
        <v>1.578</v>
      </c>
      <c r="K74" s="769">
        <f t="shared" si="21"/>
        <v>1491.63738552</v>
      </c>
      <c r="L74" s="237"/>
      <c r="M74" s="237"/>
      <c r="N74" s="771"/>
    </row>
    <row r="75" customHeight="1" spans="1:14">
      <c r="A75" s="748"/>
      <c r="B75" s="738" t="s">
        <v>45</v>
      </c>
      <c r="C75" s="749">
        <v>8</v>
      </c>
      <c r="D75" s="750">
        <f>F69-$R$2*2</f>
        <v>12</v>
      </c>
      <c r="E75" s="751" t="s">
        <v>106</v>
      </c>
      <c r="F75" s="750" t="s">
        <v>106</v>
      </c>
      <c r="G75" s="751">
        <f>D75+11</f>
        <v>23</v>
      </c>
      <c r="H75" s="736">
        <f>(ROUND(B69/15,0)+1)*H69</f>
        <v>1206</v>
      </c>
      <c r="I75" s="750">
        <f t="shared" si="19"/>
        <v>277.38</v>
      </c>
      <c r="J75" s="768">
        <f t="shared" si="20"/>
        <v>0.395</v>
      </c>
      <c r="K75" s="769">
        <f t="shared" si="21"/>
        <v>109.5651</v>
      </c>
      <c r="L75" s="237"/>
      <c r="M75" s="237"/>
      <c r="N75" s="771"/>
    </row>
    <row r="76" customHeight="1" spans="1:14">
      <c r="A76" s="748"/>
      <c r="B76" s="752" t="s">
        <v>111</v>
      </c>
      <c r="C76" s="753">
        <v>8</v>
      </c>
      <c r="D76" s="751">
        <f>E69-$R$2*2</f>
        <v>17</v>
      </c>
      <c r="E76" s="751" t="s">
        <v>106</v>
      </c>
      <c r="F76" s="751" t="s">
        <v>106</v>
      </c>
      <c r="G76" s="751">
        <f>D76+11</f>
        <v>28</v>
      </c>
      <c r="H76" s="754">
        <f>(ROUND(B69/15,0)+1)*H69</f>
        <v>1206</v>
      </c>
      <c r="I76" s="750">
        <f t="shared" si="19"/>
        <v>337.68</v>
      </c>
      <c r="J76" s="768">
        <f t="shared" si="20"/>
        <v>0.395</v>
      </c>
      <c r="K76" s="769">
        <f t="shared" si="21"/>
        <v>133.3836</v>
      </c>
      <c r="L76" s="237"/>
      <c r="M76" s="237"/>
      <c r="N76" s="771"/>
    </row>
    <row r="77" customHeight="1" spans="1:14">
      <c r="A77" s="755" t="s">
        <v>140</v>
      </c>
      <c r="B77" s="756" t="s">
        <v>51</v>
      </c>
      <c r="C77" s="756"/>
      <c r="D77" s="757">
        <f>K76+K75</f>
        <v>242.9487</v>
      </c>
      <c r="E77" s="758" t="s">
        <v>52</v>
      </c>
      <c r="F77" s="758"/>
      <c r="G77" s="759">
        <f>SUM(K71:K74)</f>
        <v>4361.26237104</v>
      </c>
      <c r="H77" s="756" t="s">
        <v>53</v>
      </c>
      <c r="I77" s="758"/>
      <c r="J77" s="756">
        <f>((C69+D69)/2*(E69*2+F69*2)/10000-0.2*0.2)*B69/100</f>
        <v>24.15817</v>
      </c>
      <c r="K77" s="770"/>
      <c r="L77" s="237">
        <f>(D77+G77)/J77</f>
        <v>190.586086240804</v>
      </c>
      <c r="M77" s="177"/>
      <c r="N77" s="771"/>
    </row>
    <row r="78" customHeight="1" spans="1:14">
      <c r="A78" s="234"/>
      <c r="B78" s="234"/>
      <c r="C78" s="234"/>
      <c r="D78" s="235"/>
      <c r="E78" s="235"/>
      <c r="F78" s="760"/>
      <c r="G78" s="760"/>
      <c r="H78" s="761"/>
      <c r="I78" s="235"/>
      <c r="J78" s="760"/>
      <c r="K78" s="235"/>
      <c r="L78" s="237"/>
      <c r="M78" s="237"/>
      <c r="N78" s="771"/>
    </row>
    <row r="79" hidden="1" customHeight="1" spans="1:14">
      <c r="A79" s="178" t="str">
        <f>A7</f>
        <v>YU6</v>
      </c>
      <c r="B79" s="203">
        <f>VLOOKUP($A79,$A$2:$N$28,2,0)</f>
        <v>2000</v>
      </c>
      <c r="C79" s="235">
        <f>VLOOKUP($A79,$A$2:$N$28,3,0)</f>
        <v>143.428</v>
      </c>
      <c r="D79" s="235">
        <f>VLOOKUP($A79,$A$2:$N$28,4,0)</f>
        <v>171.196</v>
      </c>
      <c r="E79" s="235">
        <f>VLOOKUP($A79,$A$2:$N$28,5,0)</f>
        <v>25</v>
      </c>
      <c r="F79" s="235">
        <f>VLOOKUP($A79,$A$2:$N$28,6,0)</f>
        <v>20</v>
      </c>
      <c r="G79" s="235">
        <f>VLOOKUP($A79,$A$2:$N$28,7,0)</f>
        <v>35</v>
      </c>
      <c r="H79" s="235">
        <f>VLOOKUP($A79,$A$2:$N$28,8,0)</f>
        <v>10</v>
      </c>
      <c r="I79" s="235">
        <f>VLOOKUP($A79,$A$2:$N$28,9,0)</f>
        <v>14.696</v>
      </c>
      <c r="J79" s="235">
        <f>VLOOKUP($A79,$A$2:$N$28,10,0)</f>
        <v>12.2232</v>
      </c>
      <c r="K79" s="235">
        <f>VLOOKUP($A79,$A$2:$N$28,11,0)</f>
        <v>173.428</v>
      </c>
      <c r="L79" s="235">
        <f>VLOOKUP($A79,$A$2:$N$28,12,0)</f>
        <v>201.196</v>
      </c>
      <c r="M79" s="235"/>
      <c r="N79" s="771"/>
    </row>
    <row r="80" customHeight="1" spans="1:14">
      <c r="A80" s="743" t="str">
        <f>A79</f>
        <v>YU6</v>
      </c>
      <c r="B80" s="744" t="s">
        <v>28</v>
      </c>
      <c r="C80" s="744" t="s">
        <v>29</v>
      </c>
      <c r="D80" s="745" t="s">
        <v>30</v>
      </c>
      <c r="E80" s="746"/>
      <c r="F80" s="746"/>
      <c r="G80" s="747" t="s">
        <v>31</v>
      </c>
      <c r="H80" s="747" t="s">
        <v>32</v>
      </c>
      <c r="I80" s="747" t="s">
        <v>33</v>
      </c>
      <c r="J80" s="747" t="s">
        <v>34</v>
      </c>
      <c r="K80" s="767" t="s">
        <v>35</v>
      </c>
      <c r="L80" s="237"/>
      <c r="M80" s="237"/>
      <c r="N80" s="771"/>
    </row>
    <row r="81" customHeight="1" spans="1:14">
      <c r="A81" s="748"/>
      <c r="B81" s="738" t="s">
        <v>41</v>
      </c>
      <c r="C81" s="749">
        <v>16</v>
      </c>
      <c r="D81" s="750" t="str">
        <f>ROUND((C79+G79-$R$2-(C81+2)/10/2),1)&amp;"~"&amp;ROUND((D79+G79-$R$2-(C81+2)/10/2),1)</f>
        <v>173.5~201.3</v>
      </c>
      <c r="E81" s="750">
        <f>F79-$R$2*2-(C81+2)/10</f>
        <v>10.2</v>
      </c>
      <c r="F81" s="750" t="s">
        <v>106</v>
      </c>
      <c r="G81" s="750">
        <f>(C79+G79-$R$2-(C81+2)/10/2)+(D79+G79-$R$2-(C81+2)/10/2)+E81</f>
        <v>385.024</v>
      </c>
      <c r="H81" s="736">
        <f>ROUND(B79/15,0)+1</f>
        <v>134</v>
      </c>
      <c r="I81" s="750">
        <f t="shared" ref="I81:I86" si="22">G81*H81/100</f>
        <v>515.93216</v>
      </c>
      <c r="J81" s="768">
        <f t="shared" ref="J81:J86" si="23">ROUND(C81^2*PI()/4/1000000*7850,3)</f>
        <v>1.578</v>
      </c>
      <c r="K81" s="769">
        <f t="shared" ref="K81:K86" si="24">I81*J81</f>
        <v>814.14094848</v>
      </c>
      <c r="L81" s="237"/>
      <c r="M81" s="237"/>
      <c r="N81" s="771"/>
    </row>
    <row r="82" customHeight="1" spans="1:14">
      <c r="A82" s="748"/>
      <c r="B82" s="738" t="s">
        <v>42</v>
      </c>
      <c r="C82" s="749">
        <v>16</v>
      </c>
      <c r="D82" s="750" t="str">
        <f>ROUND((C79+G79-$R$2-(C81+2)/10/2),1)&amp;"~"&amp;ROUND((D79+G79-$R$2-(C81+2)/10/2),1)</f>
        <v>173.5~201.3</v>
      </c>
      <c r="E82" s="750">
        <f>F79-$R$2*2-(C81+2)/10</f>
        <v>10.2</v>
      </c>
      <c r="F82" s="750" t="s">
        <v>106</v>
      </c>
      <c r="G82" s="750">
        <f>(C79+G79-$R$2-(C81+2)/10/2)+(D79+G79-$R$2-(C81+2)/10/2)+E81</f>
        <v>385.024</v>
      </c>
      <c r="H82" s="736">
        <f>ROUND(B79/15,0)+1</f>
        <v>134</v>
      </c>
      <c r="I82" s="750">
        <f t="shared" si="22"/>
        <v>515.93216</v>
      </c>
      <c r="J82" s="768">
        <f t="shared" si="23"/>
        <v>1.578</v>
      </c>
      <c r="K82" s="769">
        <f t="shared" si="24"/>
        <v>814.14094848</v>
      </c>
      <c r="L82" s="237"/>
      <c r="M82" s="237"/>
      <c r="N82" s="771"/>
    </row>
    <row r="83" customHeight="1" spans="1:14">
      <c r="A83" s="748"/>
      <c r="B83" s="738" t="s">
        <v>43</v>
      </c>
      <c r="C83" s="749">
        <v>12</v>
      </c>
      <c r="D83" s="750">
        <f>B79-$R$2*2</f>
        <v>1992</v>
      </c>
      <c r="E83" s="750" t="s">
        <v>106</v>
      </c>
      <c r="F83" s="750">
        <f>ROUNDUP((IF(C83&lt;26,10.927,11.212))*C83/10,0)</f>
        <v>14</v>
      </c>
      <c r="G83" s="750">
        <f>D83+F83*2</f>
        <v>2020</v>
      </c>
      <c r="H83" s="736">
        <f>(H79+1)*8-2</f>
        <v>86</v>
      </c>
      <c r="I83" s="750">
        <f t="shared" si="22"/>
        <v>1737.2</v>
      </c>
      <c r="J83" s="768">
        <f t="shared" si="23"/>
        <v>0.888</v>
      </c>
      <c r="K83" s="769">
        <f t="shared" si="24"/>
        <v>1542.6336</v>
      </c>
      <c r="L83" s="237"/>
      <c r="M83" s="237"/>
      <c r="N83" s="771"/>
    </row>
    <row r="84" customHeight="1" spans="1:14">
      <c r="A84" s="748"/>
      <c r="B84" s="738" t="s">
        <v>44</v>
      </c>
      <c r="C84" s="749">
        <v>16</v>
      </c>
      <c r="D84" s="750" t="str">
        <f>ROUND((C79+G79-$R$2-(C84+2)/10/2),1)&amp;"~"&amp;ROUND((D79+G79-$R$2-(C84+2)/10/2),1)</f>
        <v>173.5~201.3</v>
      </c>
      <c r="E84" s="750">
        <f>E79-$R$2*2-(C84+2)/10</f>
        <v>15.2</v>
      </c>
      <c r="F84" s="750" t="s">
        <v>106</v>
      </c>
      <c r="G84" s="750">
        <f>(C79+G79-$R$2-(C84+2)/10/2)+(D79+G79-$R$2-(C84+2)/10/2)+E84</f>
        <v>390.024</v>
      </c>
      <c r="H84" s="736">
        <f>(ROUND(B79/15,0)+1)*2</f>
        <v>268</v>
      </c>
      <c r="I84" s="750">
        <f t="shared" si="22"/>
        <v>1045.26432</v>
      </c>
      <c r="J84" s="768">
        <f t="shared" si="23"/>
        <v>1.578</v>
      </c>
      <c r="K84" s="769">
        <f t="shared" si="24"/>
        <v>1649.42709696</v>
      </c>
      <c r="L84" s="237"/>
      <c r="M84" s="237"/>
      <c r="N84" s="771"/>
    </row>
    <row r="85" customHeight="1" spans="1:14">
      <c r="A85" s="748"/>
      <c r="B85" s="738" t="s">
        <v>45</v>
      </c>
      <c r="C85" s="749">
        <v>8</v>
      </c>
      <c r="D85" s="750">
        <f>F79-$R$2*2</f>
        <v>12</v>
      </c>
      <c r="E85" s="751" t="s">
        <v>106</v>
      </c>
      <c r="F85" s="750" t="s">
        <v>106</v>
      </c>
      <c r="G85" s="751">
        <f>D85+11</f>
        <v>23</v>
      </c>
      <c r="H85" s="736">
        <f>(ROUND(B79/15,0)+1)*H79</f>
        <v>1340</v>
      </c>
      <c r="I85" s="750">
        <f t="shared" si="22"/>
        <v>308.2</v>
      </c>
      <c r="J85" s="768">
        <f t="shared" si="23"/>
        <v>0.395</v>
      </c>
      <c r="K85" s="769">
        <f t="shared" si="24"/>
        <v>121.739</v>
      </c>
      <c r="L85" s="237"/>
      <c r="M85" s="237"/>
      <c r="N85" s="771"/>
    </row>
    <row r="86" customHeight="1" spans="1:14">
      <c r="A86" s="748"/>
      <c r="B86" s="752" t="s">
        <v>111</v>
      </c>
      <c r="C86" s="753">
        <v>8</v>
      </c>
      <c r="D86" s="751">
        <f>E79-$R$2*2</f>
        <v>17</v>
      </c>
      <c r="E86" s="751" t="s">
        <v>106</v>
      </c>
      <c r="F86" s="751" t="s">
        <v>106</v>
      </c>
      <c r="G86" s="751">
        <f>D86+11</f>
        <v>28</v>
      </c>
      <c r="H86" s="754">
        <f>(ROUND(B79/15,0)+1)*H79</f>
        <v>1340</v>
      </c>
      <c r="I86" s="750">
        <f t="shared" si="22"/>
        <v>375.2</v>
      </c>
      <c r="J86" s="768">
        <f t="shared" si="23"/>
        <v>0.395</v>
      </c>
      <c r="K86" s="769">
        <f t="shared" si="24"/>
        <v>148.204</v>
      </c>
      <c r="L86" s="237"/>
      <c r="M86" s="237"/>
      <c r="N86" s="771"/>
    </row>
    <row r="87" customHeight="1" spans="1:14">
      <c r="A87" s="755" t="s">
        <v>140</v>
      </c>
      <c r="B87" s="756" t="s">
        <v>51</v>
      </c>
      <c r="C87" s="756"/>
      <c r="D87" s="757">
        <f>K86+K85</f>
        <v>269.943</v>
      </c>
      <c r="E87" s="758" t="s">
        <v>52</v>
      </c>
      <c r="F87" s="758"/>
      <c r="G87" s="759">
        <f>SUM(K81:K84)</f>
        <v>4820.34259392</v>
      </c>
      <c r="H87" s="756" t="s">
        <v>53</v>
      </c>
      <c r="I87" s="758"/>
      <c r="J87" s="756">
        <f>((C79+D79)/2*(E79*2+F79*2)/10000-0.2*0.2)*B79/100</f>
        <v>27.51616</v>
      </c>
      <c r="K87" s="770"/>
      <c r="L87" s="237">
        <f>(D87+G87)/J87</f>
        <v>184.992585953854</v>
      </c>
      <c r="M87" s="177"/>
      <c r="N87" s="771"/>
    </row>
    <row r="88" customHeight="1" spans="1:14">
      <c r="A88" s="774"/>
      <c r="B88" s="774"/>
      <c r="C88" s="775"/>
      <c r="D88" s="776"/>
      <c r="E88" s="776"/>
      <c r="F88" s="776"/>
      <c r="G88" s="776"/>
      <c r="H88" s="777"/>
      <c r="I88" s="776"/>
      <c r="J88" s="778"/>
      <c r="K88" s="776"/>
      <c r="L88" s="779"/>
      <c r="M88" s="237"/>
      <c r="N88" s="771"/>
    </row>
    <row r="89" hidden="1" customHeight="1" spans="1:14">
      <c r="A89" s="178" t="str">
        <f>A8</f>
        <v>YU7</v>
      </c>
      <c r="B89" s="203">
        <f>VLOOKUP($A89,$A$2:$N$28,2,0)</f>
        <v>2000</v>
      </c>
      <c r="C89" s="235">
        <f>VLOOKUP($A89,$A$2:$N$28,3,0)</f>
        <v>171.238</v>
      </c>
      <c r="D89" s="235">
        <f>VLOOKUP($A89,$A$2:$N$28,4,0)</f>
        <v>199.005</v>
      </c>
      <c r="E89" s="235">
        <f>VLOOKUP($A89,$A$2:$N$28,5,0)</f>
        <v>25</v>
      </c>
      <c r="F89" s="235">
        <f>VLOOKUP($A89,$A$2:$N$28,6,0)</f>
        <v>20</v>
      </c>
      <c r="G89" s="235">
        <f>VLOOKUP($A89,$A$2:$N$28,7,0)</f>
        <v>35</v>
      </c>
      <c r="H89" s="235">
        <f>VLOOKUP($A89,$A$2:$N$28,8,0)</f>
        <v>12</v>
      </c>
      <c r="I89" s="235">
        <f>VLOOKUP($A89,$A$2:$N$28,9,0)</f>
        <v>12.505</v>
      </c>
      <c r="J89" s="235">
        <f>VLOOKUP($A89,$A$2:$N$28,10,0)</f>
        <v>12.6860833333333</v>
      </c>
      <c r="K89" s="235">
        <f>VLOOKUP($A89,$A$2:$N$28,11,0)</f>
        <v>201.238</v>
      </c>
      <c r="L89" s="235">
        <f>VLOOKUP($A89,$A$2:$N$28,12,0)</f>
        <v>229.005</v>
      </c>
      <c r="M89" s="235"/>
      <c r="N89" s="771"/>
    </row>
    <row r="90" customHeight="1" spans="1:14">
      <c r="A90" s="743" t="str">
        <f>A89</f>
        <v>YU7</v>
      </c>
      <c r="B90" s="744" t="s">
        <v>28</v>
      </c>
      <c r="C90" s="744" t="s">
        <v>29</v>
      </c>
      <c r="D90" s="745" t="s">
        <v>30</v>
      </c>
      <c r="E90" s="746"/>
      <c r="F90" s="746"/>
      <c r="G90" s="747" t="s">
        <v>31</v>
      </c>
      <c r="H90" s="747" t="s">
        <v>32</v>
      </c>
      <c r="I90" s="747" t="s">
        <v>33</v>
      </c>
      <c r="J90" s="747" t="s">
        <v>34</v>
      </c>
      <c r="K90" s="767" t="s">
        <v>35</v>
      </c>
      <c r="L90" s="237"/>
      <c r="M90" s="237"/>
      <c r="N90" s="771"/>
    </row>
    <row r="91" customHeight="1" spans="1:14">
      <c r="A91" s="748"/>
      <c r="B91" s="738" t="s">
        <v>41</v>
      </c>
      <c r="C91" s="749">
        <v>16</v>
      </c>
      <c r="D91" s="750" t="str">
        <f>ROUND((C89+G89-$R$2-(C91+2)/10/2),1)&amp;"~"&amp;ROUND((D89+G89-$R$2-(C91+2)/10/2),1)</f>
        <v>201.3~229.1</v>
      </c>
      <c r="E91" s="750">
        <f>F89-$R$2*2-(C91+2)/10</f>
        <v>10.2</v>
      </c>
      <c r="F91" s="750" t="s">
        <v>106</v>
      </c>
      <c r="G91" s="750">
        <f>(C89+G89-$R$2-(C91+2)/10/2)+(D89+G89-$R$2-(C91+2)/10/2)+E91</f>
        <v>440.643</v>
      </c>
      <c r="H91" s="736">
        <f>ROUND(B89/15,0)+1</f>
        <v>134</v>
      </c>
      <c r="I91" s="750">
        <f t="shared" ref="I91:I96" si="25">G91*H91/100</f>
        <v>590.46162</v>
      </c>
      <c r="J91" s="768">
        <f t="shared" ref="J91:J96" si="26">ROUND(C91^2*PI()/4/1000000*7850,3)</f>
        <v>1.578</v>
      </c>
      <c r="K91" s="769">
        <f t="shared" ref="K91:K96" si="27">I91*J91</f>
        <v>931.74843636</v>
      </c>
      <c r="L91" s="237"/>
      <c r="M91" s="237"/>
      <c r="N91" s="771"/>
    </row>
    <row r="92" customHeight="1" spans="1:14">
      <c r="A92" s="748"/>
      <c r="B92" s="738" t="s">
        <v>42</v>
      </c>
      <c r="C92" s="749">
        <v>16</v>
      </c>
      <c r="D92" s="750" t="str">
        <f>ROUND((C89+G89-$R$2-(C91+2)/10/2),1)&amp;"~"&amp;ROUND((D89+G89-$R$2-(C91+2)/10/2),1)</f>
        <v>201.3~229.1</v>
      </c>
      <c r="E92" s="750">
        <f>F89-$R$2*2-(C91+2)/10</f>
        <v>10.2</v>
      </c>
      <c r="F92" s="750" t="s">
        <v>106</v>
      </c>
      <c r="G92" s="750">
        <f>(C89+G89-$R$2-(C91+2)/10/2)+(D89+G89-$R$2-(C91+2)/10/2)+E91</f>
        <v>440.643</v>
      </c>
      <c r="H92" s="736">
        <f>ROUND(B89/15,0)+1</f>
        <v>134</v>
      </c>
      <c r="I92" s="750">
        <f t="shared" si="25"/>
        <v>590.46162</v>
      </c>
      <c r="J92" s="768">
        <f t="shared" si="26"/>
        <v>1.578</v>
      </c>
      <c r="K92" s="769">
        <f t="shared" si="27"/>
        <v>931.74843636</v>
      </c>
      <c r="L92" s="237"/>
      <c r="M92" s="237"/>
      <c r="N92" s="771"/>
    </row>
    <row r="93" customHeight="1" spans="1:14">
      <c r="A93" s="748"/>
      <c r="B93" s="738" t="s">
        <v>43</v>
      </c>
      <c r="C93" s="749">
        <v>12</v>
      </c>
      <c r="D93" s="750">
        <f>B89-$R$2*2</f>
        <v>1992</v>
      </c>
      <c r="E93" s="750" t="s">
        <v>106</v>
      </c>
      <c r="F93" s="750">
        <f>ROUNDUP((IF(C93&lt;26,10.927,11.212))*C93/10,0)</f>
        <v>14</v>
      </c>
      <c r="G93" s="750">
        <f>D93+F93*2</f>
        <v>2020</v>
      </c>
      <c r="H93" s="736">
        <f>(H89+1)*8-2</f>
        <v>102</v>
      </c>
      <c r="I93" s="750">
        <f t="shared" si="25"/>
        <v>2060.4</v>
      </c>
      <c r="J93" s="768">
        <f t="shared" si="26"/>
        <v>0.888</v>
      </c>
      <c r="K93" s="769">
        <f t="shared" si="27"/>
        <v>1829.6352</v>
      </c>
      <c r="L93" s="237"/>
      <c r="M93" s="237"/>
      <c r="N93" s="771"/>
    </row>
    <row r="94" customHeight="1" spans="1:14">
      <c r="A94" s="748"/>
      <c r="B94" s="738" t="s">
        <v>44</v>
      </c>
      <c r="C94" s="749">
        <v>16</v>
      </c>
      <c r="D94" s="750" t="str">
        <f>ROUND((C89+G89-$R$2-(C94+2)/10/2),1)&amp;"~"&amp;ROUND((D89+G89-$R$2-(C94+2)/10/2),1)</f>
        <v>201.3~229.1</v>
      </c>
      <c r="E94" s="750">
        <f>E89-$R$2*2-(C94+2)/10</f>
        <v>15.2</v>
      </c>
      <c r="F94" s="750" t="s">
        <v>106</v>
      </c>
      <c r="G94" s="750">
        <f>(C89+G89-$R$2-(C94+2)/10/2)+(D89+G89-$R$2-(C94+2)/10/2)+E94</f>
        <v>445.643</v>
      </c>
      <c r="H94" s="736">
        <f>(ROUND(B89/15,0)+1)*2</f>
        <v>268</v>
      </c>
      <c r="I94" s="750">
        <f t="shared" si="25"/>
        <v>1194.32324</v>
      </c>
      <c r="J94" s="768">
        <f t="shared" si="26"/>
        <v>1.578</v>
      </c>
      <c r="K94" s="769">
        <f t="shared" si="27"/>
        <v>1884.64207272</v>
      </c>
      <c r="L94" s="237"/>
      <c r="M94" s="237"/>
      <c r="N94" s="771"/>
    </row>
    <row r="95" customHeight="1" spans="1:14">
      <c r="A95" s="748"/>
      <c r="B95" s="738" t="s">
        <v>45</v>
      </c>
      <c r="C95" s="749">
        <v>8</v>
      </c>
      <c r="D95" s="750">
        <f>F89-$R$2*2</f>
        <v>12</v>
      </c>
      <c r="E95" s="751" t="s">
        <v>106</v>
      </c>
      <c r="F95" s="750" t="s">
        <v>106</v>
      </c>
      <c r="G95" s="751">
        <f>D95+11</f>
        <v>23</v>
      </c>
      <c r="H95" s="736">
        <f>(ROUND(B89/15,0)+1)*H89</f>
        <v>1608</v>
      </c>
      <c r="I95" s="750">
        <f t="shared" si="25"/>
        <v>369.84</v>
      </c>
      <c r="J95" s="768">
        <f t="shared" si="26"/>
        <v>0.395</v>
      </c>
      <c r="K95" s="769">
        <f t="shared" si="27"/>
        <v>146.0868</v>
      </c>
      <c r="L95" s="237"/>
      <c r="M95" s="237"/>
      <c r="N95" s="771"/>
    </row>
    <row r="96" customHeight="1" spans="1:14">
      <c r="A96" s="748"/>
      <c r="B96" s="752" t="s">
        <v>111</v>
      </c>
      <c r="C96" s="753">
        <v>8</v>
      </c>
      <c r="D96" s="751">
        <f>E89-$R$2*2</f>
        <v>17</v>
      </c>
      <c r="E96" s="751" t="s">
        <v>106</v>
      </c>
      <c r="F96" s="751" t="s">
        <v>106</v>
      </c>
      <c r="G96" s="751">
        <f>D96+11</f>
        <v>28</v>
      </c>
      <c r="H96" s="754">
        <f>(ROUND(B89/15,0)+1)*H89</f>
        <v>1608</v>
      </c>
      <c r="I96" s="750">
        <f t="shared" si="25"/>
        <v>450.24</v>
      </c>
      <c r="J96" s="768">
        <f t="shared" si="26"/>
        <v>0.395</v>
      </c>
      <c r="K96" s="769">
        <f t="shared" si="27"/>
        <v>177.8448</v>
      </c>
      <c r="L96" s="237"/>
      <c r="M96" s="237"/>
      <c r="N96" s="771"/>
    </row>
    <row r="97" customHeight="1" spans="1:14">
      <c r="A97" s="755" t="s">
        <v>140</v>
      </c>
      <c r="B97" s="756" t="s">
        <v>51</v>
      </c>
      <c r="C97" s="756"/>
      <c r="D97" s="757">
        <f>K96+K95</f>
        <v>323.9316</v>
      </c>
      <c r="E97" s="758" t="s">
        <v>52</v>
      </c>
      <c r="F97" s="758"/>
      <c r="G97" s="759">
        <f>SUM(K91:K94)</f>
        <v>5577.77414544</v>
      </c>
      <c r="H97" s="756" t="s">
        <v>53</v>
      </c>
      <c r="I97" s="758"/>
      <c r="J97" s="756">
        <f>((C89+D89)/2*(E89*2+F89*2)/10000-0.2*0.2)*B89/100</f>
        <v>32.52187</v>
      </c>
      <c r="K97" s="770"/>
      <c r="L97" s="237">
        <f>(D97+G97)/J97</f>
        <v>181.468831449114</v>
      </c>
      <c r="M97" s="177"/>
      <c r="N97" s="771"/>
    </row>
    <row r="98" customHeight="1" spans="1:14">
      <c r="A98" s="234"/>
      <c r="B98" s="234"/>
      <c r="C98" s="234"/>
      <c r="D98" s="235"/>
      <c r="E98" s="235"/>
      <c r="F98" s="760"/>
      <c r="G98" s="760"/>
      <c r="H98" s="761"/>
      <c r="I98" s="235"/>
      <c r="J98" s="760"/>
      <c r="K98" s="235"/>
      <c r="L98" s="237"/>
      <c r="M98" s="237"/>
      <c r="N98" s="771"/>
    </row>
    <row r="99" hidden="1" customHeight="1" spans="1:14">
      <c r="A99" s="178" t="str">
        <f>A9</f>
        <v>YU8</v>
      </c>
      <c r="B99" s="203">
        <f>VLOOKUP($A99,$A$2:$N$28,2,0)</f>
        <v>2000</v>
      </c>
      <c r="C99" s="235">
        <f>VLOOKUP($A99,$A$2:$N$28,3,0)</f>
        <v>199.02</v>
      </c>
      <c r="D99" s="235">
        <f>VLOOKUP($A99,$A$2:$N$28,4,0)</f>
        <v>209.039</v>
      </c>
      <c r="E99" s="235">
        <f>VLOOKUP($A99,$A$2:$N$28,5,0)</f>
        <v>25</v>
      </c>
      <c r="F99" s="235">
        <f>VLOOKUP($A99,$A$2:$N$28,6,0)</f>
        <v>20</v>
      </c>
      <c r="G99" s="235">
        <f>VLOOKUP($A99,$A$2:$N$28,7,0)</f>
        <v>35</v>
      </c>
      <c r="H99" s="235">
        <f>VLOOKUP($A99,$A$2:$N$28,8,0)</f>
        <v>13</v>
      </c>
      <c r="I99" s="235">
        <f>VLOOKUP($A99,$A$2:$N$28,9,0)</f>
        <v>7.53899999999999</v>
      </c>
      <c r="J99" s="235">
        <f>VLOOKUP($A99,$A$2:$N$28,10,0)</f>
        <v>14.2293076923077</v>
      </c>
      <c r="K99" s="235">
        <f>VLOOKUP($A99,$A$2:$N$28,11,0)</f>
        <v>229.02</v>
      </c>
      <c r="L99" s="235">
        <f>VLOOKUP($A99,$A$2:$N$28,12,0)</f>
        <v>239.039</v>
      </c>
      <c r="M99" s="235"/>
      <c r="N99" s="771"/>
    </row>
    <row r="100" customHeight="1" spans="1:14">
      <c r="A100" s="743" t="str">
        <f>A99</f>
        <v>YU8</v>
      </c>
      <c r="B100" s="744" t="s">
        <v>28</v>
      </c>
      <c r="C100" s="744" t="s">
        <v>29</v>
      </c>
      <c r="D100" s="745" t="s">
        <v>30</v>
      </c>
      <c r="E100" s="746"/>
      <c r="F100" s="746"/>
      <c r="G100" s="747" t="s">
        <v>31</v>
      </c>
      <c r="H100" s="747" t="s">
        <v>32</v>
      </c>
      <c r="I100" s="747" t="s">
        <v>33</v>
      </c>
      <c r="J100" s="747" t="s">
        <v>34</v>
      </c>
      <c r="K100" s="767" t="s">
        <v>35</v>
      </c>
      <c r="L100" s="237"/>
      <c r="M100" s="237"/>
      <c r="N100" s="771"/>
    </row>
    <row r="101" customHeight="1" spans="1:14">
      <c r="A101" s="748"/>
      <c r="B101" s="738" t="s">
        <v>41</v>
      </c>
      <c r="C101" s="749">
        <v>16</v>
      </c>
      <c r="D101" s="750" t="str">
        <f>ROUND((C99+G99-$R$2-(C101+2)/10/2),1)&amp;"~"&amp;ROUND((D99+G99-$R$2-(C101+2)/10/2),1)</f>
        <v>229.1~239.1</v>
      </c>
      <c r="E101" s="750">
        <f>F99-$R$2*2-(C101+2)/10</f>
        <v>10.2</v>
      </c>
      <c r="F101" s="750" t="s">
        <v>106</v>
      </c>
      <c r="G101" s="750">
        <f>(C99+G99-$R$2-(C101+2)/10/2)+(D99+G99-$R$2-(C101+2)/10/2)+E101</f>
        <v>478.459</v>
      </c>
      <c r="H101" s="736">
        <f>ROUND(B99/15,0)+1</f>
        <v>134</v>
      </c>
      <c r="I101" s="750">
        <f t="shared" ref="I101:I106" si="28">G101*H101/100</f>
        <v>641.13506</v>
      </c>
      <c r="J101" s="768">
        <f t="shared" ref="J101:J106" si="29">ROUND(C101^2*PI()/4/1000000*7850,3)</f>
        <v>1.578</v>
      </c>
      <c r="K101" s="769">
        <f t="shared" ref="K101:K106" si="30">I101*J101</f>
        <v>1011.71112468</v>
      </c>
      <c r="L101" s="237"/>
      <c r="M101" s="237"/>
      <c r="N101" s="771"/>
    </row>
    <row r="102" customHeight="1" spans="1:14">
      <c r="A102" s="748"/>
      <c r="B102" s="738" t="s">
        <v>42</v>
      </c>
      <c r="C102" s="749">
        <v>16</v>
      </c>
      <c r="D102" s="750" t="str">
        <f>ROUND((C99+G99-$R$2-(C101+2)/10/2),1)&amp;"~"&amp;ROUND((D99+G99-$R$2-(C101+2)/10/2),1)</f>
        <v>229.1~239.1</v>
      </c>
      <c r="E102" s="750">
        <f>F99-$R$2*2-(C101+2)/10</f>
        <v>10.2</v>
      </c>
      <c r="F102" s="750" t="s">
        <v>106</v>
      </c>
      <c r="G102" s="750">
        <f>(C99+G99-$R$2-(C101+2)/10/2)+(D99+G99-$R$2-(C101+2)/10/2)+E101</f>
        <v>478.459</v>
      </c>
      <c r="H102" s="736">
        <f>ROUND(B99/15,0)+1</f>
        <v>134</v>
      </c>
      <c r="I102" s="750">
        <f t="shared" si="28"/>
        <v>641.13506</v>
      </c>
      <c r="J102" s="768">
        <f t="shared" si="29"/>
        <v>1.578</v>
      </c>
      <c r="K102" s="769">
        <f t="shared" si="30"/>
        <v>1011.71112468</v>
      </c>
      <c r="L102" s="237"/>
      <c r="M102" s="237"/>
      <c r="N102" s="771"/>
    </row>
    <row r="103" customHeight="1" spans="1:14">
      <c r="A103" s="748"/>
      <c r="B103" s="738" t="s">
        <v>43</v>
      </c>
      <c r="C103" s="749">
        <v>12</v>
      </c>
      <c r="D103" s="750">
        <f>B99-$R$2*2</f>
        <v>1992</v>
      </c>
      <c r="E103" s="750" t="s">
        <v>106</v>
      </c>
      <c r="F103" s="750">
        <f>ROUNDUP((IF(C103&lt;26,10.927,11.212))*C103/10,0)</f>
        <v>14</v>
      </c>
      <c r="G103" s="750">
        <f>D103+F103*2</f>
        <v>2020</v>
      </c>
      <c r="H103" s="736">
        <f>(H99+1)*8-2</f>
        <v>110</v>
      </c>
      <c r="I103" s="750">
        <f t="shared" si="28"/>
        <v>2222</v>
      </c>
      <c r="J103" s="768">
        <f t="shared" si="29"/>
        <v>0.888</v>
      </c>
      <c r="K103" s="769">
        <f t="shared" si="30"/>
        <v>1973.136</v>
      </c>
      <c r="L103" s="237"/>
      <c r="M103" s="237"/>
      <c r="N103" s="771"/>
    </row>
    <row r="104" customHeight="1" spans="1:14">
      <c r="A104" s="748"/>
      <c r="B104" s="738" t="s">
        <v>44</v>
      </c>
      <c r="C104" s="749">
        <v>16</v>
      </c>
      <c r="D104" s="750" t="str">
        <f>ROUND((C99+G99-$R$2-(C104+2)/10/2),1)&amp;"~"&amp;ROUND((D99+G99-$R$2-(C104+2)/10/2),1)</f>
        <v>229.1~239.1</v>
      </c>
      <c r="E104" s="750">
        <f>E99-$R$2*2-(C104+2)/10</f>
        <v>15.2</v>
      </c>
      <c r="F104" s="750" t="s">
        <v>106</v>
      </c>
      <c r="G104" s="750">
        <f>(C99+G99-$R$2-(C104+2)/10/2)+(D99+G99-$R$2-(C104+2)/10/2)+E104</f>
        <v>483.459</v>
      </c>
      <c r="H104" s="736">
        <f>(ROUND(B99/15,0)+1)*2</f>
        <v>268</v>
      </c>
      <c r="I104" s="750">
        <f t="shared" si="28"/>
        <v>1295.67012</v>
      </c>
      <c r="J104" s="768">
        <f t="shared" si="29"/>
        <v>1.578</v>
      </c>
      <c r="K104" s="769">
        <f t="shared" si="30"/>
        <v>2044.56744936</v>
      </c>
      <c r="L104" s="237"/>
      <c r="M104" s="237"/>
      <c r="N104" s="771"/>
    </row>
    <row r="105" customHeight="1" spans="1:14">
      <c r="A105" s="748"/>
      <c r="B105" s="738" t="s">
        <v>45</v>
      </c>
      <c r="C105" s="749">
        <v>8</v>
      </c>
      <c r="D105" s="750">
        <f>F99-$R$2*2</f>
        <v>12</v>
      </c>
      <c r="E105" s="751" t="s">
        <v>106</v>
      </c>
      <c r="F105" s="750" t="s">
        <v>106</v>
      </c>
      <c r="G105" s="751">
        <f>D105+11</f>
        <v>23</v>
      </c>
      <c r="H105" s="736">
        <f>(ROUND(B99/15,0)+1)*H99</f>
        <v>1742</v>
      </c>
      <c r="I105" s="750">
        <f t="shared" si="28"/>
        <v>400.66</v>
      </c>
      <c r="J105" s="768">
        <f t="shared" si="29"/>
        <v>0.395</v>
      </c>
      <c r="K105" s="769">
        <f t="shared" si="30"/>
        <v>158.2607</v>
      </c>
      <c r="L105" s="237"/>
      <c r="M105" s="237"/>
      <c r="N105" s="771"/>
    </row>
    <row r="106" customHeight="1" spans="1:14">
      <c r="A106" s="748"/>
      <c r="B106" s="752" t="s">
        <v>111</v>
      </c>
      <c r="C106" s="753">
        <v>8</v>
      </c>
      <c r="D106" s="751">
        <f>E99-$R$2*2</f>
        <v>17</v>
      </c>
      <c r="E106" s="751" t="s">
        <v>106</v>
      </c>
      <c r="F106" s="751" t="s">
        <v>106</v>
      </c>
      <c r="G106" s="751">
        <f>D106+11</f>
        <v>28</v>
      </c>
      <c r="H106" s="754">
        <f>(ROUND(B99/15,0)+1)*H99</f>
        <v>1742</v>
      </c>
      <c r="I106" s="750">
        <f t="shared" si="28"/>
        <v>487.76</v>
      </c>
      <c r="J106" s="768">
        <f t="shared" si="29"/>
        <v>0.395</v>
      </c>
      <c r="K106" s="769">
        <f t="shared" si="30"/>
        <v>192.6652</v>
      </c>
      <c r="L106" s="237"/>
      <c r="M106" s="237"/>
      <c r="N106" s="771"/>
    </row>
    <row r="107" customHeight="1" spans="1:14">
      <c r="A107" s="755" t="s">
        <v>140</v>
      </c>
      <c r="B107" s="756" t="s">
        <v>51</v>
      </c>
      <c r="C107" s="756"/>
      <c r="D107" s="757">
        <f>K106+K105</f>
        <v>350.9259</v>
      </c>
      <c r="E107" s="758" t="s">
        <v>52</v>
      </c>
      <c r="F107" s="758"/>
      <c r="G107" s="759">
        <f>SUM(K101:K104)</f>
        <v>6041.12569872</v>
      </c>
      <c r="H107" s="756" t="s">
        <v>53</v>
      </c>
      <c r="I107" s="758"/>
      <c r="J107" s="756">
        <f>((C99+D99)/2*(E99*2+F99*2)/10000-0.2*0.2)*B99/100</f>
        <v>35.92531</v>
      </c>
      <c r="K107" s="770"/>
      <c r="L107" s="237">
        <f>(D107+G107)/J107</f>
        <v>177.926136161943</v>
      </c>
      <c r="M107" s="177"/>
      <c r="N107" s="771"/>
    </row>
    <row r="108" customHeight="1" spans="1:14">
      <c r="A108" s="234"/>
      <c r="B108" s="234"/>
      <c r="C108" s="234"/>
      <c r="D108" s="235"/>
      <c r="E108" s="235"/>
      <c r="F108" s="760"/>
      <c r="G108" s="760"/>
      <c r="H108" s="761"/>
      <c r="I108" s="235"/>
      <c r="J108" s="760"/>
      <c r="K108" s="235"/>
      <c r="L108" s="237"/>
      <c r="M108" s="237"/>
      <c r="N108" s="771"/>
    </row>
    <row r="109" hidden="1" customHeight="1" spans="1:14">
      <c r="A109" s="178" t="str">
        <f>A10</f>
        <v>YU9</v>
      </c>
      <c r="B109" s="203">
        <f>VLOOKUP($A109,$A$2:$N$28,2,0)</f>
        <v>1000</v>
      </c>
      <c r="C109" s="235">
        <f>VLOOKUP($A109,$A$2:$N$28,3,0)</f>
        <v>148.9</v>
      </c>
      <c r="D109" s="235">
        <f>VLOOKUP($A109,$A$2:$N$28,4,0)</f>
        <v>209.1</v>
      </c>
      <c r="E109" s="235">
        <f>VLOOKUP($A109,$A$2:$N$28,5,0)</f>
        <v>25</v>
      </c>
      <c r="F109" s="235">
        <f>VLOOKUP($A109,$A$2:$N$28,6,0)</f>
        <v>20</v>
      </c>
      <c r="G109" s="235">
        <f>VLOOKUP($A109,$A$2:$N$28,7,0)</f>
        <v>35</v>
      </c>
      <c r="H109" s="235">
        <f>VLOOKUP($A109,$A$2:$N$28,8,0)</f>
        <v>13</v>
      </c>
      <c r="I109" s="235">
        <f>VLOOKUP($A109,$A$2:$N$28,9,0)</f>
        <v>7.59999999999999</v>
      </c>
      <c r="J109" s="235">
        <f>VLOOKUP($A109,$A$2:$N$28,10,0)</f>
        <v>10.3692307692308</v>
      </c>
      <c r="K109" s="235">
        <f>VLOOKUP($A109,$A$2:$N$28,11,0)</f>
        <v>178.9</v>
      </c>
      <c r="L109" s="235">
        <f>VLOOKUP($A109,$A$2:$N$28,12,0)</f>
        <v>239.1</v>
      </c>
      <c r="M109" s="235"/>
      <c r="N109" s="771"/>
    </row>
    <row r="110" customHeight="1" spans="1:14">
      <c r="A110" s="743" t="str">
        <f>A109</f>
        <v>YU9</v>
      </c>
      <c r="B110" s="744" t="s">
        <v>28</v>
      </c>
      <c r="C110" s="744" t="s">
        <v>29</v>
      </c>
      <c r="D110" s="745" t="s">
        <v>30</v>
      </c>
      <c r="E110" s="746"/>
      <c r="F110" s="746"/>
      <c r="G110" s="747" t="s">
        <v>31</v>
      </c>
      <c r="H110" s="747" t="s">
        <v>32</v>
      </c>
      <c r="I110" s="747" t="s">
        <v>33</v>
      </c>
      <c r="J110" s="747" t="s">
        <v>34</v>
      </c>
      <c r="K110" s="767" t="s">
        <v>35</v>
      </c>
      <c r="L110" s="237"/>
      <c r="M110" s="237"/>
      <c r="N110" s="771"/>
    </row>
    <row r="111" customHeight="1" spans="1:14">
      <c r="A111" s="748"/>
      <c r="B111" s="738" t="s">
        <v>41</v>
      </c>
      <c r="C111" s="749">
        <v>16</v>
      </c>
      <c r="D111" s="750" t="str">
        <f>ROUND((C109+G109-$R$2-(C111+2)/10/2),1)&amp;"~"&amp;ROUND((D109+G109-$R$2-(C111+2)/10/2),1)</f>
        <v>179~239.2</v>
      </c>
      <c r="E111" s="750">
        <f>F109-$R$2*2-(C111+2)/10</f>
        <v>10.2</v>
      </c>
      <c r="F111" s="750" t="s">
        <v>106</v>
      </c>
      <c r="G111" s="750">
        <f>(C109+G109-$R$2-(C111+2)/10/2)+(D109+G109-$R$2-(C111+2)/10/2)+E111</f>
        <v>428.4</v>
      </c>
      <c r="H111" s="736">
        <f>ROUND(B109/15,0)+1</f>
        <v>68</v>
      </c>
      <c r="I111" s="750">
        <f t="shared" ref="I111:I116" si="31">G111*H111/100</f>
        <v>291.312</v>
      </c>
      <c r="J111" s="768">
        <f t="shared" ref="J111:J116" si="32">ROUND(C111^2*PI()/4/1000000*7850,3)</f>
        <v>1.578</v>
      </c>
      <c r="K111" s="769">
        <f t="shared" ref="K111:K116" si="33">I111*J111</f>
        <v>459.690336</v>
      </c>
      <c r="L111" s="237"/>
      <c r="M111" s="237"/>
      <c r="N111" s="771"/>
    </row>
    <row r="112" customHeight="1" spans="1:14">
      <c r="A112" s="748"/>
      <c r="B112" s="738" t="s">
        <v>42</v>
      </c>
      <c r="C112" s="749">
        <v>16</v>
      </c>
      <c r="D112" s="750" t="str">
        <f>ROUND((C109+G109-$R$2-(C111+2)/10/2),1)&amp;"~"&amp;ROUND((D109+G109-$R$2-(C111+2)/10/2),1)</f>
        <v>179~239.2</v>
      </c>
      <c r="E112" s="750">
        <f>F109-$R$2*2-(C111+2)/10</f>
        <v>10.2</v>
      </c>
      <c r="F112" s="750" t="s">
        <v>106</v>
      </c>
      <c r="G112" s="750">
        <f>(C109+G109-$R$2-(C111+2)/10/2)+(D109+G109-$R$2-(C111+2)/10/2)+E111</f>
        <v>428.4</v>
      </c>
      <c r="H112" s="736">
        <f>ROUND(B109/15,0)+1</f>
        <v>68</v>
      </c>
      <c r="I112" s="750">
        <f t="shared" si="31"/>
        <v>291.312</v>
      </c>
      <c r="J112" s="768">
        <f t="shared" si="32"/>
        <v>1.578</v>
      </c>
      <c r="K112" s="769">
        <f t="shared" si="33"/>
        <v>459.690336</v>
      </c>
      <c r="L112" s="237"/>
      <c r="M112" s="237"/>
      <c r="N112" s="771"/>
    </row>
    <row r="113" customHeight="1" spans="1:14">
      <c r="A113" s="748"/>
      <c r="B113" s="738" t="s">
        <v>43</v>
      </c>
      <c r="C113" s="749">
        <v>12</v>
      </c>
      <c r="D113" s="750">
        <f>B109-$R$2*2</f>
        <v>992</v>
      </c>
      <c r="E113" s="750" t="s">
        <v>106</v>
      </c>
      <c r="F113" s="750">
        <f>ROUNDUP((IF(C113&lt;26,10.927,11.212))*C113/10,0)</f>
        <v>14</v>
      </c>
      <c r="G113" s="750">
        <f>D113+F113*2</f>
        <v>1020</v>
      </c>
      <c r="H113" s="736">
        <f>(H109+1)*8-2</f>
        <v>110</v>
      </c>
      <c r="I113" s="750">
        <f t="shared" si="31"/>
        <v>1122</v>
      </c>
      <c r="J113" s="768">
        <f t="shared" si="32"/>
        <v>0.888</v>
      </c>
      <c r="K113" s="769">
        <f t="shared" si="33"/>
        <v>996.336</v>
      </c>
      <c r="L113" s="237"/>
      <c r="M113" s="237"/>
      <c r="N113" s="771"/>
    </row>
    <row r="114" customHeight="1" spans="1:14">
      <c r="A114" s="748"/>
      <c r="B114" s="738" t="s">
        <v>44</v>
      </c>
      <c r="C114" s="749">
        <v>16</v>
      </c>
      <c r="D114" s="750" t="str">
        <f>ROUND((C109+G109-$R$2-(C114+2)/10/2),1)&amp;"~"&amp;ROUND((D109+G109-$R$2-(C114+2)/10/2),1)</f>
        <v>179~239.2</v>
      </c>
      <c r="E114" s="750">
        <f>E109-$R$2*2-(C114+2)/10</f>
        <v>15.2</v>
      </c>
      <c r="F114" s="750" t="s">
        <v>106</v>
      </c>
      <c r="G114" s="750">
        <f>(C109+G109-$R$2-(C114+2)/10/2)+(D109+G109-$R$2-(C114+2)/10/2)+E114</f>
        <v>433.4</v>
      </c>
      <c r="H114" s="736">
        <f>(ROUND(B109/15,0)+1)*2</f>
        <v>136</v>
      </c>
      <c r="I114" s="750">
        <f t="shared" si="31"/>
        <v>589.424</v>
      </c>
      <c r="J114" s="768">
        <f t="shared" si="32"/>
        <v>1.578</v>
      </c>
      <c r="K114" s="769">
        <f t="shared" si="33"/>
        <v>930.111072</v>
      </c>
      <c r="L114" s="237"/>
      <c r="M114" s="237"/>
      <c r="N114" s="771"/>
    </row>
    <row r="115" customHeight="1" spans="1:14">
      <c r="A115" s="748"/>
      <c r="B115" s="738" t="s">
        <v>45</v>
      </c>
      <c r="C115" s="749">
        <v>8</v>
      </c>
      <c r="D115" s="750">
        <f>F109-$R$2*2</f>
        <v>12</v>
      </c>
      <c r="E115" s="751" t="s">
        <v>106</v>
      </c>
      <c r="F115" s="750" t="s">
        <v>106</v>
      </c>
      <c r="G115" s="751">
        <f>D115+11</f>
        <v>23</v>
      </c>
      <c r="H115" s="736">
        <f>(ROUND(B109/15,0)+1)*H109</f>
        <v>884</v>
      </c>
      <c r="I115" s="750">
        <f t="shared" si="31"/>
        <v>203.32</v>
      </c>
      <c r="J115" s="768">
        <f t="shared" si="32"/>
        <v>0.395</v>
      </c>
      <c r="K115" s="769">
        <f t="shared" si="33"/>
        <v>80.3114</v>
      </c>
      <c r="L115" s="237"/>
      <c r="M115" s="237"/>
      <c r="N115" s="771"/>
    </row>
    <row r="116" customHeight="1" spans="1:14">
      <c r="A116" s="748"/>
      <c r="B116" s="752" t="s">
        <v>111</v>
      </c>
      <c r="C116" s="753">
        <v>8</v>
      </c>
      <c r="D116" s="751">
        <f>E109-$R$2*2</f>
        <v>17</v>
      </c>
      <c r="E116" s="751" t="s">
        <v>106</v>
      </c>
      <c r="F116" s="751" t="s">
        <v>106</v>
      </c>
      <c r="G116" s="751">
        <f>D116+11</f>
        <v>28</v>
      </c>
      <c r="H116" s="754">
        <f>(ROUND(B109/15,0)+1)*H109</f>
        <v>884</v>
      </c>
      <c r="I116" s="750">
        <f t="shared" si="31"/>
        <v>247.52</v>
      </c>
      <c r="J116" s="768">
        <f t="shared" si="32"/>
        <v>0.395</v>
      </c>
      <c r="K116" s="769">
        <f t="shared" si="33"/>
        <v>97.7704</v>
      </c>
      <c r="L116" s="237"/>
      <c r="M116" s="237"/>
      <c r="N116" s="771"/>
    </row>
    <row r="117" customHeight="1" spans="1:14">
      <c r="A117" s="755" t="s">
        <v>140</v>
      </c>
      <c r="B117" s="756" t="s">
        <v>51</v>
      </c>
      <c r="C117" s="756"/>
      <c r="D117" s="757">
        <f>K116+K115</f>
        <v>178.0818</v>
      </c>
      <c r="E117" s="758" t="s">
        <v>52</v>
      </c>
      <c r="F117" s="758"/>
      <c r="G117" s="759">
        <f>SUM(K111:K114)</f>
        <v>2845.827744</v>
      </c>
      <c r="H117" s="756" t="s">
        <v>53</v>
      </c>
      <c r="I117" s="758"/>
      <c r="J117" s="756">
        <f>((C109+D109)/2*(E109*2+F109*2)/10000-0.2*0.2)*B109/100</f>
        <v>15.71</v>
      </c>
      <c r="K117" s="770"/>
      <c r="L117" s="237">
        <f>(D117+G117)/J117</f>
        <v>192.48310273711</v>
      </c>
      <c r="M117" s="177"/>
      <c r="N117" s="771"/>
    </row>
    <row r="118" customHeight="1" spans="1:14">
      <c r="A118" s="774"/>
      <c r="B118" s="774"/>
      <c r="C118" s="775"/>
      <c r="D118" s="776"/>
      <c r="E118" s="776"/>
      <c r="F118" s="776"/>
      <c r="G118" s="776"/>
      <c r="H118" s="777"/>
      <c r="I118" s="776"/>
      <c r="J118" s="778"/>
      <c r="K118" s="776"/>
      <c r="L118" s="779"/>
      <c r="M118" s="237"/>
      <c r="N118" s="771"/>
    </row>
    <row r="119" hidden="1" customHeight="1" spans="1:14">
      <c r="A119" s="178" t="str">
        <f>A11</f>
        <v>YU10</v>
      </c>
      <c r="B119" s="203">
        <f>VLOOKUP($A119,$A$2:$N$28,2,0)</f>
        <v>2000</v>
      </c>
      <c r="C119" s="235">
        <f>VLOOKUP($A119,$A$2:$N$28,3,0)</f>
        <v>188.9</v>
      </c>
      <c r="D119" s="235">
        <f>VLOOKUP($A119,$A$2:$N$28,4,0)</f>
        <v>208.9</v>
      </c>
      <c r="E119" s="235">
        <f>VLOOKUP($A119,$A$2:$N$28,5,0)</f>
        <v>25</v>
      </c>
      <c r="F119" s="235">
        <f>VLOOKUP($A119,$A$2:$N$28,6,0)</f>
        <v>20</v>
      </c>
      <c r="G119" s="235">
        <f>VLOOKUP($A119,$A$2:$N$28,7,0)</f>
        <v>35</v>
      </c>
      <c r="H119" s="235">
        <f>VLOOKUP($A119,$A$2:$N$28,8,0)</f>
        <v>13</v>
      </c>
      <c r="I119" s="235">
        <f>VLOOKUP($A119,$A$2:$N$28,9,0)</f>
        <v>7.40000000000001</v>
      </c>
      <c r="J119" s="235">
        <f>VLOOKUP($A119,$A$2:$N$28,10,0)</f>
        <v>13.4615384615385</v>
      </c>
      <c r="K119" s="235">
        <f>VLOOKUP($A119,$A$2:$N$28,11,0)</f>
        <v>218.9</v>
      </c>
      <c r="L119" s="235">
        <f>VLOOKUP($A119,$A$2:$N$28,12,0)</f>
        <v>238.9</v>
      </c>
      <c r="M119" s="235"/>
      <c r="N119" s="771"/>
    </row>
    <row r="120" customHeight="1" spans="1:14">
      <c r="A120" s="743" t="str">
        <f>A119</f>
        <v>YU10</v>
      </c>
      <c r="B120" s="744" t="s">
        <v>28</v>
      </c>
      <c r="C120" s="744" t="s">
        <v>29</v>
      </c>
      <c r="D120" s="745" t="s">
        <v>30</v>
      </c>
      <c r="E120" s="746"/>
      <c r="F120" s="746"/>
      <c r="G120" s="747" t="s">
        <v>31</v>
      </c>
      <c r="H120" s="747" t="s">
        <v>32</v>
      </c>
      <c r="I120" s="747" t="s">
        <v>33</v>
      </c>
      <c r="J120" s="747" t="s">
        <v>34</v>
      </c>
      <c r="K120" s="767" t="s">
        <v>35</v>
      </c>
      <c r="L120" s="237"/>
      <c r="M120" s="237"/>
      <c r="N120" s="771"/>
    </row>
    <row r="121" customHeight="1" spans="1:14">
      <c r="A121" s="748"/>
      <c r="B121" s="738" t="s">
        <v>41</v>
      </c>
      <c r="C121" s="749">
        <v>16</v>
      </c>
      <c r="D121" s="750" t="str">
        <f>ROUND((C119+G119-$R$2-(C121+2)/10/2),1)&amp;"~"&amp;ROUND((D119+G119-$R$2-(C121+2)/10/2),1)</f>
        <v>219~239</v>
      </c>
      <c r="E121" s="750">
        <f>F119-$R$2*2-(C121+2)/10</f>
        <v>10.2</v>
      </c>
      <c r="F121" s="750" t="s">
        <v>106</v>
      </c>
      <c r="G121" s="750">
        <f>(C119+G119-$R$2-(C121+2)/10/2)+(D119+G119-$R$2-(C121+2)/10/2)+E121</f>
        <v>468.2</v>
      </c>
      <c r="H121" s="736">
        <f>ROUND(B119/15,0)+1</f>
        <v>134</v>
      </c>
      <c r="I121" s="750">
        <f t="shared" ref="I121:I126" si="34">G121*H121/100</f>
        <v>627.388</v>
      </c>
      <c r="J121" s="768">
        <f t="shared" ref="J121:J126" si="35">ROUND(C121^2*PI()/4/1000000*7850,3)</f>
        <v>1.578</v>
      </c>
      <c r="K121" s="769">
        <f t="shared" ref="K121:K126" si="36">I121*J121</f>
        <v>990.018264</v>
      </c>
      <c r="L121" s="237"/>
      <c r="M121" s="237"/>
      <c r="N121" s="771"/>
    </row>
    <row r="122" customHeight="1" spans="1:14">
      <c r="A122" s="748"/>
      <c r="B122" s="738" t="s">
        <v>42</v>
      </c>
      <c r="C122" s="749">
        <v>16</v>
      </c>
      <c r="D122" s="750" t="str">
        <f>ROUND((C119+G119-$R$2-(C121+2)/10/2),1)&amp;"~"&amp;ROUND((D119+G119-$R$2-(C121+2)/10/2),1)</f>
        <v>219~239</v>
      </c>
      <c r="E122" s="750">
        <f>F119-$R$2*2-(C121+2)/10</f>
        <v>10.2</v>
      </c>
      <c r="F122" s="750" t="s">
        <v>106</v>
      </c>
      <c r="G122" s="750">
        <f>(C119+G119-$R$2-(C121+2)/10/2)+(D119+G119-$R$2-(C121+2)/10/2)+E121</f>
        <v>468.2</v>
      </c>
      <c r="H122" s="736">
        <f>ROUND(B119/15,0)+1</f>
        <v>134</v>
      </c>
      <c r="I122" s="750">
        <f t="shared" si="34"/>
        <v>627.388</v>
      </c>
      <c r="J122" s="768">
        <f t="shared" si="35"/>
        <v>1.578</v>
      </c>
      <c r="K122" s="769">
        <f t="shared" si="36"/>
        <v>990.018264</v>
      </c>
      <c r="L122" s="237"/>
      <c r="M122" s="237"/>
      <c r="N122" s="771"/>
    </row>
    <row r="123" customHeight="1" spans="1:14">
      <c r="A123" s="748"/>
      <c r="B123" s="738" t="s">
        <v>43</v>
      </c>
      <c r="C123" s="749">
        <v>12</v>
      </c>
      <c r="D123" s="750">
        <f>B119-$R$2*2</f>
        <v>1992</v>
      </c>
      <c r="E123" s="750" t="s">
        <v>106</v>
      </c>
      <c r="F123" s="750">
        <f>ROUNDUP((IF(C123&lt;26,10.927,11.212))*C123/10,0)</f>
        <v>14</v>
      </c>
      <c r="G123" s="750">
        <f>D123+F123*2</f>
        <v>2020</v>
      </c>
      <c r="H123" s="736">
        <f>(H119+1)*8-2</f>
        <v>110</v>
      </c>
      <c r="I123" s="750">
        <f t="shared" si="34"/>
        <v>2222</v>
      </c>
      <c r="J123" s="768">
        <f t="shared" si="35"/>
        <v>0.888</v>
      </c>
      <c r="K123" s="769">
        <f t="shared" si="36"/>
        <v>1973.136</v>
      </c>
      <c r="L123" s="237"/>
      <c r="M123" s="237"/>
      <c r="N123" s="771"/>
    </row>
    <row r="124" customHeight="1" spans="1:14">
      <c r="A124" s="748"/>
      <c r="B124" s="738" t="s">
        <v>44</v>
      </c>
      <c r="C124" s="749">
        <v>16</v>
      </c>
      <c r="D124" s="750" t="str">
        <f>ROUND((C119+G119-$R$2-(C124+2)/10/2),1)&amp;"~"&amp;ROUND((D119+G119-$R$2-(C124+2)/10/2),1)</f>
        <v>219~239</v>
      </c>
      <c r="E124" s="750">
        <f>E119-$R$2*2-(C124+2)/10</f>
        <v>15.2</v>
      </c>
      <c r="F124" s="750" t="s">
        <v>106</v>
      </c>
      <c r="G124" s="750">
        <f>(C119+G119-$R$2-(C124+2)/10/2)+(D119+G119-$R$2-(C124+2)/10/2)+E124</f>
        <v>473.2</v>
      </c>
      <c r="H124" s="736">
        <f>(ROUND(B119/15,0)+1)*2</f>
        <v>268</v>
      </c>
      <c r="I124" s="750">
        <f t="shared" si="34"/>
        <v>1268.176</v>
      </c>
      <c r="J124" s="768">
        <f t="shared" si="35"/>
        <v>1.578</v>
      </c>
      <c r="K124" s="769">
        <f t="shared" si="36"/>
        <v>2001.181728</v>
      </c>
      <c r="L124" s="237"/>
      <c r="M124" s="237"/>
      <c r="N124" s="771"/>
    </row>
    <row r="125" customHeight="1" spans="1:14">
      <c r="A125" s="748"/>
      <c r="B125" s="738" t="s">
        <v>45</v>
      </c>
      <c r="C125" s="749">
        <v>8</v>
      </c>
      <c r="D125" s="750">
        <f>F119-$R$2*2</f>
        <v>12</v>
      </c>
      <c r="E125" s="751" t="s">
        <v>106</v>
      </c>
      <c r="F125" s="750" t="s">
        <v>106</v>
      </c>
      <c r="G125" s="751">
        <f>D125+11</f>
        <v>23</v>
      </c>
      <c r="H125" s="736">
        <f>(ROUND(B119/15,0)+1)*H119</f>
        <v>1742</v>
      </c>
      <c r="I125" s="750">
        <f t="shared" si="34"/>
        <v>400.66</v>
      </c>
      <c r="J125" s="768">
        <f t="shared" si="35"/>
        <v>0.395</v>
      </c>
      <c r="K125" s="769">
        <f t="shared" si="36"/>
        <v>158.2607</v>
      </c>
      <c r="L125" s="237"/>
      <c r="M125" s="237"/>
      <c r="N125" s="771"/>
    </row>
    <row r="126" customHeight="1" spans="1:14">
      <c r="A126" s="748"/>
      <c r="B126" s="752" t="s">
        <v>111</v>
      </c>
      <c r="C126" s="753">
        <v>8</v>
      </c>
      <c r="D126" s="751">
        <f>E119-$R$2*2</f>
        <v>17</v>
      </c>
      <c r="E126" s="751" t="s">
        <v>106</v>
      </c>
      <c r="F126" s="751" t="s">
        <v>106</v>
      </c>
      <c r="G126" s="751">
        <f>D126+11</f>
        <v>28</v>
      </c>
      <c r="H126" s="754">
        <f>(ROUND(B119/15,0)+1)*H119</f>
        <v>1742</v>
      </c>
      <c r="I126" s="750">
        <f t="shared" si="34"/>
        <v>487.76</v>
      </c>
      <c r="J126" s="768">
        <f t="shared" si="35"/>
        <v>0.395</v>
      </c>
      <c r="K126" s="769">
        <f t="shared" si="36"/>
        <v>192.6652</v>
      </c>
      <c r="L126" s="237"/>
      <c r="M126" s="237"/>
      <c r="N126" s="771"/>
    </row>
    <row r="127" customHeight="1" spans="1:14">
      <c r="A127" s="755" t="s">
        <v>140</v>
      </c>
      <c r="B127" s="756" t="s">
        <v>51</v>
      </c>
      <c r="C127" s="756"/>
      <c r="D127" s="757">
        <f>K126+K125</f>
        <v>350.9259</v>
      </c>
      <c r="E127" s="758" t="s">
        <v>52</v>
      </c>
      <c r="F127" s="758"/>
      <c r="G127" s="759">
        <f>SUM(K121:K124)</f>
        <v>5954.354256</v>
      </c>
      <c r="H127" s="756" t="s">
        <v>53</v>
      </c>
      <c r="I127" s="758"/>
      <c r="J127" s="756">
        <f>((C119+D119)/2*(E119*2+F119*2)/10000-0.2*0.2)*B119/100</f>
        <v>35.002</v>
      </c>
      <c r="K127" s="770"/>
      <c r="L127" s="237">
        <f>(D127+G127)/J127</f>
        <v>180.140567853266</v>
      </c>
      <c r="M127" s="177"/>
      <c r="N127" s="771"/>
    </row>
    <row r="128" customHeight="1" spans="1:14">
      <c r="A128" s="234"/>
      <c r="B128" s="234"/>
      <c r="C128" s="234"/>
      <c r="D128" s="235"/>
      <c r="E128" s="235"/>
      <c r="F128" s="760"/>
      <c r="G128" s="760"/>
      <c r="H128" s="761"/>
      <c r="I128" s="235"/>
      <c r="J128" s="760"/>
      <c r="K128" s="235"/>
      <c r="L128" s="237"/>
      <c r="M128" s="237"/>
      <c r="N128" s="771"/>
    </row>
    <row r="129" hidden="1" customHeight="1" spans="1:14">
      <c r="A129" s="178" t="str">
        <f>A12</f>
        <v>YU11</v>
      </c>
      <c r="B129" s="203">
        <f>VLOOKUP($A129,$A$2:$N$28,2,0)</f>
        <v>2000</v>
      </c>
      <c r="C129" s="235">
        <f>VLOOKUP($A129,$A$2:$N$28,3,0)</f>
        <v>219.149</v>
      </c>
      <c r="D129" s="235">
        <f>VLOOKUP($A129,$A$2:$N$28,4,0)</f>
        <v>272.58</v>
      </c>
      <c r="E129" s="235">
        <f>VLOOKUP($A129,$A$2:$N$28,5,0)</f>
        <v>25</v>
      </c>
      <c r="F129" s="235">
        <f>VLOOKUP($A129,$A$2:$N$28,6,0)</f>
        <v>20</v>
      </c>
      <c r="G129" s="235">
        <f>VLOOKUP($A129,$A$2:$N$28,7,0)</f>
        <v>35</v>
      </c>
      <c r="H129" s="235">
        <f>VLOOKUP($A129,$A$2:$N$28,8,0)</f>
        <v>17</v>
      </c>
      <c r="I129" s="235">
        <f>VLOOKUP($A129,$A$2:$N$28,9,0)</f>
        <v>11.08</v>
      </c>
      <c r="J129" s="235">
        <f>VLOOKUP($A129,$A$2:$N$28,10,0)</f>
        <v>11.857</v>
      </c>
      <c r="K129" s="235">
        <f>VLOOKUP($A129,$A$2:$N$28,11,0)</f>
        <v>249.149</v>
      </c>
      <c r="L129" s="235">
        <f>VLOOKUP($A129,$A$2:$N$28,12,0)</f>
        <v>302.58</v>
      </c>
      <c r="M129" s="235"/>
      <c r="N129" s="771"/>
    </row>
    <row r="130" customHeight="1" spans="1:14">
      <c r="A130" s="743" t="str">
        <f>A129</f>
        <v>YU11</v>
      </c>
      <c r="B130" s="744" t="s">
        <v>28</v>
      </c>
      <c r="C130" s="744" t="s">
        <v>29</v>
      </c>
      <c r="D130" s="745" t="s">
        <v>30</v>
      </c>
      <c r="E130" s="746"/>
      <c r="F130" s="746"/>
      <c r="G130" s="747" t="s">
        <v>31</v>
      </c>
      <c r="H130" s="747" t="s">
        <v>32</v>
      </c>
      <c r="I130" s="747" t="s">
        <v>33</v>
      </c>
      <c r="J130" s="747" t="s">
        <v>34</v>
      </c>
      <c r="K130" s="767" t="s">
        <v>35</v>
      </c>
      <c r="L130" s="237"/>
      <c r="M130" s="237"/>
      <c r="N130" s="771"/>
    </row>
    <row r="131" customHeight="1" spans="1:14">
      <c r="A131" s="748"/>
      <c r="B131" s="738" t="s">
        <v>41</v>
      </c>
      <c r="C131" s="749">
        <v>16</v>
      </c>
      <c r="D131" s="750" t="str">
        <f>ROUND((C129+G129-$R$2-(C131+2)/10/2),1)&amp;"~"&amp;ROUND((D129+G129-$R$2-(C131+2)/10/2),1)</f>
        <v>249.2~302.7</v>
      </c>
      <c r="E131" s="750">
        <f>F129-$R$2*2-(C131+2)/10</f>
        <v>10.2</v>
      </c>
      <c r="F131" s="750" t="s">
        <v>106</v>
      </c>
      <c r="G131" s="750">
        <f>(C129+G129-$R$2-(C131+2)/10/2)+(D129+G129-$R$2-(C131+2)/10/2)+E131</f>
        <v>562.129</v>
      </c>
      <c r="H131" s="736">
        <f>ROUND(B129/15,0)+1</f>
        <v>134</v>
      </c>
      <c r="I131" s="750">
        <f t="shared" ref="I131:I136" si="37">G131*H131/100</f>
        <v>753.25286</v>
      </c>
      <c r="J131" s="768">
        <f t="shared" ref="J131:J136" si="38">ROUND(C131^2*PI()/4/1000000*7850,3)</f>
        <v>1.578</v>
      </c>
      <c r="K131" s="769">
        <f t="shared" ref="K131:K136" si="39">I131*J131</f>
        <v>1188.63301308</v>
      </c>
      <c r="L131" s="237"/>
      <c r="M131" s="237"/>
      <c r="N131" s="771"/>
    </row>
    <row r="132" customHeight="1" spans="1:14">
      <c r="A132" s="748"/>
      <c r="B132" s="738" t="s">
        <v>42</v>
      </c>
      <c r="C132" s="749">
        <v>16</v>
      </c>
      <c r="D132" s="750" t="str">
        <f>ROUND((C129+G129-$R$2-(C131+2)/10/2),1)&amp;"~"&amp;ROUND((D129+G129-$R$2-(C131+2)/10/2),1)</f>
        <v>249.2~302.7</v>
      </c>
      <c r="E132" s="750">
        <f>F129-$R$2*2-(C131+2)/10</f>
        <v>10.2</v>
      </c>
      <c r="F132" s="750" t="s">
        <v>106</v>
      </c>
      <c r="G132" s="750">
        <f>(C129+G129-$R$2-(C131+2)/10/2)+(D129+G129-$R$2-(C131+2)/10/2)+E131</f>
        <v>562.129</v>
      </c>
      <c r="H132" s="736">
        <f>ROUND(B129/15,0)+1</f>
        <v>134</v>
      </c>
      <c r="I132" s="750">
        <f t="shared" si="37"/>
        <v>753.25286</v>
      </c>
      <c r="J132" s="768">
        <f t="shared" si="38"/>
        <v>1.578</v>
      </c>
      <c r="K132" s="769">
        <f t="shared" si="39"/>
        <v>1188.63301308</v>
      </c>
      <c r="L132" s="237"/>
      <c r="M132" s="237"/>
      <c r="N132" s="771"/>
    </row>
    <row r="133" customHeight="1" spans="1:14">
      <c r="A133" s="748"/>
      <c r="B133" s="738" t="s">
        <v>43</v>
      </c>
      <c r="C133" s="749">
        <v>12</v>
      </c>
      <c r="D133" s="750">
        <f>B129-$R$2*2</f>
        <v>1992</v>
      </c>
      <c r="E133" s="750" t="s">
        <v>106</v>
      </c>
      <c r="F133" s="750">
        <f>ROUNDUP((IF(C133&lt;26,10.927,11.212))*C133/10,0)</f>
        <v>14</v>
      </c>
      <c r="G133" s="750">
        <f>D133+F133*2</f>
        <v>2020</v>
      </c>
      <c r="H133" s="736">
        <f>(H129+1)*8-2</f>
        <v>142</v>
      </c>
      <c r="I133" s="750">
        <f t="shared" si="37"/>
        <v>2868.4</v>
      </c>
      <c r="J133" s="768">
        <f t="shared" si="38"/>
        <v>0.888</v>
      </c>
      <c r="K133" s="769">
        <f t="shared" si="39"/>
        <v>2547.1392</v>
      </c>
      <c r="L133" s="237"/>
      <c r="M133" s="237"/>
      <c r="N133" s="771"/>
    </row>
    <row r="134" customHeight="1" spans="1:14">
      <c r="A134" s="748"/>
      <c r="B134" s="738" t="s">
        <v>44</v>
      </c>
      <c r="C134" s="749">
        <v>16</v>
      </c>
      <c r="D134" s="750" t="str">
        <f>ROUND((C129+G129-$R$2-(C134+2)/10/2),1)&amp;"~"&amp;ROUND((D129+G129-$R$2-(C134+2)/10/2),1)</f>
        <v>249.2~302.7</v>
      </c>
      <c r="E134" s="750">
        <f>E129-$R$2*2-(C134+2)/10</f>
        <v>15.2</v>
      </c>
      <c r="F134" s="750" t="s">
        <v>106</v>
      </c>
      <c r="G134" s="750">
        <f>(C129+G129-$R$2-(C134+2)/10/2)+(D129+G129-$R$2-(C134+2)/10/2)+E134</f>
        <v>567.129</v>
      </c>
      <c r="H134" s="736">
        <f>(ROUND(B129/15,0)+1)*2</f>
        <v>268</v>
      </c>
      <c r="I134" s="750">
        <f t="shared" si="37"/>
        <v>1519.90572</v>
      </c>
      <c r="J134" s="768">
        <f t="shared" si="38"/>
        <v>1.578</v>
      </c>
      <c r="K134" s="769">
        <f t="shared" si="39"/>
        <v>2398.41122616</v>
      </c>
      <c r="L134" s="237"/>
      <c r="M134" s="237"/>
      <c r="N134" s="771"/>
    </row>
    <row r="135" customHeight="1" spans="1:16367">
      <c r="A135" s="748"/>
      <c r="B135" s="738" t="s">
        <v>45</v>
      </c>
      <c r="C135" s="749">
        <v>8</v>
      </c>
      <c r="D135" s="750">
        <f>F129-$R$2*2</f>
        <v>12</v>
      </c>
      <c r="E135" s="751" t="s">
        <v>106</v>
      </c>
      <c r="F135" s="750" t="s">
        <v>106</v>
      </c>
      <c r="G135" s="751">
        <f>D135+11</f>
        <v>23</v>
      </c>
      <c r="H135" s="736">
        <f>(ROUND(B129/15,0)+1)*H129</f>
        <v>2278</v>
      </c>
      <c r="I135" s="750">
        <f t="shared" si="37"/>
        <v>523.94</v>
      </c>
      <c r="J135" s="768">
        <f t="shared" si="38"/>
        <v>0.395</v>
      </c>
      <c r="K135" s="769">
        <f t="shared" si="39"/>
        <v>206.9563</v>
      </c>
      <c r="L135" s="237"/>
      <c r="M135" s="237"/>
      <c r="N135" s="771"/>
      <c r="O135" s="177"/>
      <c r="P135" s="177"/>
      <c r="XEM135"/>
    </row>
    <row r="136" customHeight="1" spans="1:16367">
      <c r="A136" s="748"/>
      <c r="B136" s="752" t="s">
        <v>111</v>
      </c>
      <c r="C136" s="753">
        <v>8</v>
      </c>
      <c r="D136" s="751">
        <f>E129-$R$2*2</f>
        <v>17</v>
      </c>
      <c r="E136" s="751" t="s">
        <v>106</v>
      </c>
      <c r="F136" s="751" t="s">
        <v>106</v>
      </c>
      <c r="G136" s="751">
        <f>D136+11</f>
        <v>28</v>
      </c>
      <c r="H136" s="754">
        <f>(ROUND(B129/15,0)+1)*H129</f>
        <v>2278</v>
      </c>
      <c r="I136" s="750">
        <f t="shared" si="37"/>
        <v>637.84</v>
      </c>
      <c r="J136" s="768">
        <f t="shared" si="38"/>
        <v>0.395</v>
      </c>
      <c r="K136" s="769">
        <f t="shared" si="39"/>
        <v>251.9468</v>
      </c>
      <c r="L136" s="237"/>
      <c r="M136" s="237"/>
      <c r="N136" s="771"/>
      <c r="O136" s="177"/>
      <c r="P136" s="177"/>
      <c r="XEM136"/>
    </row>
    <row r="137" customHeight="1" spans="1:16367">
      <c r="A137" s="755" t="s">
        <v>140</v>
      </c>
      <c r="B137" s="756" t="s">
        <v>51</v>
      </c>
      <c r="C137" s="756"/>
      <c r="D137" s="757">
        <f>K136+K135</f>
        <v>458.9031</v>
      </c>
      <c r="E137" s="758" t="s">
        <v>52</v>
      </c>
      <c r="F137" s="758"/>
      <c r="G137" s="759">
        <f>SUM(K131:K134)</f>
        <v>7322.81645232</v>
      </c>
      <c r="H137" s="756" t="s">
        <v>53</v>
      </c>
      <c r="I137" s="758"/>
      <c r="J137" s="756">
        <f>((C129+D129)/2*(E129*2+F129*2)/10000-0.2*0.2)*B129/100</f>
        <v>43.45561</v>
      </c>
      <c r="K137" s="770"/>
      <c r="L137" s="237">
        <f>(D137+G137)/J137</f>
        <v>179.072841281482</v>
      </c>
      <c r="M137" s="177"/>
      <c r="N137" s="771"/>
      <c r="O137" s="177"/>
      <c r="P137" s="177"/>
      <c r="XEM137"/>
    </row>
    <row r="138" customHeight="1" spans="1:14">
      <c r="A138" s="234"/>
      <c r="B138" s="234"/>
      <c r="C138" s="234"/>
      <c r="D138" s="235"/>
      <c r="E138" s="235"/>
      <c r="F138" s="760"/>
      <c r="G138" s="760"/>
      <c r="H138" s="761"/>
      <c r="I138" s="235"/>
      <c r="J138" s="760"/>
      <c r="K138" s="235"/>
      <c r="L138" s="237"/>
      <c r="M138" s="237"/>
      <c r="N138" s="779"/>
    </row>
    <row r="139" hidden="1" customHeight="1" spans="1:14">
      <c r="A139" s="178" t="str">
        <f>A13</f>
        <v>YU12</v>
      </c>
      <c r="B139" s="203">
        <f>VLOOKUP($A139,$A$2:$N$28,2,0)</f>
        <v>2000</v>
      </c>
      <c r="C139" s="235">
        <f>VLOOKUP($A139,$A$2:$N$28,3,0)</f>
        <v>183.963</v>
      </c>
      <c r="D139" s="235">
        <f>VLOOKUP($A139,$A$2:$N$28,4,0)</f>
        <v>219.082</v>
      </c>
      <c r="E139" s="235">
        <f>VLOOKUP($A139,$A$2:$N$28,5,0)</f>
        <v>25</v>
      </c>
      <c r="F139" s="235">
        <f>VLOOKUP($A139,$A$2:$N$28,6,0)</f>
        <v>20</v>
      </c>
      <c r="G139" s="235">
        <f>VLOOKUP($A139,$A$2:$N$28,7,0)</f>
        <v>35</v>
      </c>
      <c r="H139" s="235">
        <f>VLOOKUP($A139,$A$2:$N$28,8,0)</f>
        <v>14</v>
      </c>
      <c r="I139" s="235">
        <f>VLOOKUP($A139,$A$2:$N$28,9,0)</f>
        <v>2.58199999999999</v>
      </c>
      <c r="J139" s="235">
        <f>VLOOKUP($A139,$A$2:$N$28,10,0)</f>
        <v>12.4915</v>
      </c>
      <c r="K139" s="235">
        <f>VLOOKUP($A139,$A$2:$N$28,11,0)</f>
        <v>213.963</v>
      </c>
      <c r="L139" s="235">
        <f>VLOOKUP($A139,$A$2:$N$28,12,0)</f>
        <v>249.082</v>
      </c>
      <c r="M139" s="235"/>
      <c r="N139" s="771"/>
    </row>
    <row r="140" customHeight="1" spans="1:14">
      <c r="A140" s="743" t="str">
        <f>A139</f>
        <v>YU12</v>
      </c>
      <c r="B140" s="744" t="s">
        <v>28</v>
      </c>
      <c r="C140" s="744" t="s">
        <v>29</v>
      </c>
      <c r="D140" s="745" t="s">
        <v>30</v>
      </c>
      <c r="E140" s="746"/>
      <c r="F140" s="746"/>
      <c r="G140" s="747" t="s">
        <v>31</v>
      </c>
      <c r="H140" s="747" t="s">
        <v>32</v>
      </c>
      <c r="I140" s="747" t="s">
        <v>33</v>
      </c>
      <c r="J140" s="747" t="s">
        <v>34</v>
      </c>
      <c r="K140" s="767" t="s">
        <v>35</v>
      </c>
      <c r="L140" s="237"/>
      <c r="M140" s="237"/>
      <c r="N140" s="771"/>
    </row>
    <row r="141" customHeight="1" spans="1:14">
      <c r="A141" s="748"/>
      <c r="B141" s="738" t="s">
        <v>41</v>
      </c>
      <c r="C141" s="749">
        <v>16</v>
      </c>
      <c r="D141" s="750" t="str">
        <f>ROUND((C139+G139-$R$2-(C141+2)/10/2),1)&amp;"~"&amp;ROUND((D139+G139-$R$2-(C141+2)/10/2),1)</f>
        <v>214.1~249.2</v>
      </c>
      <c r="E141" s="750">
        <f>F139-$R$2*2-(C141+2)/10</f>
        <v>10.2</v>
      </c>
      <c r="F141" s="750" t="s">
        <v>106</v>
      </c>
      <c r="G141" s="750">
        <f>(C139+G139-$R$2-(C141+2)/10/2)+(D139+G139-$R$2-(C141+2)/10/2)+E141</f>
        <v>473.445</v>
      </c>
      <c r="H141" s="736">
        <f>ROUND(B139/15,0)+1</f>
        <v>134</v>
      </c>
      <c r="I141" s="750">
        <f t="shared" ref="I141:I146" si="40">G141*H141/100</f>
        <v>634.4163</v>
      </c>
      <c r="J141" s="768">
        <f t="shared" ref="J141:J146" si="41">ROUND(C141^2*PI()/4/1000000*7850,3)</f>
        <v>1.578</v>
      </c>
      <c r="K141" s="769">
        <f t="shared" ref="K141:K146" si="42">I141*J141</f>
        <v>1001.1089214</v>
      </c>
      <c r="L141" s="237"/>
      <c r="M141" s="237"/>
      <c r="N141" s="771"/>
    </row>
    <row r="142" customHeight="1" spans="1:14">
      <c r="A142" s="748"/>
      <c r="B142" s="738" t="s">
        <v>42</v>
      </c>
      <c r="C142" s="749">
        <v>16</v>
      </c>
      <c r="D142" s="750" t="str">
        <f>ROUND((C139+G139-$R$2-(C141+2)/10/2),1)&amp;"~"&amp;ROUND((D139+G139-$R$2-(C141+2)/10/2),1)</f>
        <v>214.1~249.2</v>
      </c>
      <c r="E142" s="750">
        <f>F139-$R$2*2-(C141+2)/10</f>
        <v>10.2</v>
      </c>
      <c r="F142" s="750" t="s">
        <v>106</v>
      </c>
      <c r="G142" s="750">
        <f>(C139+G139-$R$2-(C141+2)/10/2)+(D139+G139-$R$2-(C141+2)/10/2)+E141</f>
        <v>473.445</v>
      </c>
      <c r="H142" s="736">
        <f>ROUND(B139/15,0)+1</f>
        <v>134</v>
      </c>
      <c r="I142" s="750">
        <f t="shared" si="40"/>
        <v>634.4163</v>
      </c>
      <c r="J142" s="768">
        <f t="shared" si="41"/>
        <v>1.578</v>
      </c>
      <c r="K142" s="769">
        <f t="shared" si="42"/>
        <v>1001.1089214</v>
      </c>
      <c r="L142" s="237"/>
      <c r="M142" s="237"/>
      <c r="N142" s="771"/>
    </row>
    <row r="143" customHeight="1" spans="1:14">
      <c r="A143" s="748"/>
      <c r="B143" s="738" t="s">
        <v>43</v>
      </c>
      <c r="C143" s="749">
        <v>12</v>
      </c>
      <c r="D143" s="750">
        <f>B139-$R$2*2</f>
        <v>1992</v>
      </c>
      <c r="E143" s="750" t="s">
        <v>106</v>
      </c>
      <c r="F143" s="750">
        <f>ROUNDUP((IF(C143&lt;26,10.927,11.212))*C143/10,0)</f>
        <v>14</v>
      </c>
      <c r="G143" s="750">
        <f>D143+F143*2</f>
        <v>2020</v>
      </c>
      <c r="H143" s="736">
        <f>(H139+1)*8-2</f>
        <v>118</v>
      </c>
      <c r="I143" s="750">
        <f t="shared" si="40"/>
        <v>2383.6</v>
      </c>
      <c r="J143" s="768">
        <f t="shared" si="41"/>
        <v>0.888</v>
      </c>
      <c r="K143" s="769">
        <f t="shared" si="42"/>
        <v>2116.6368</v>
      </c>
      <c r="L143" s="237"/>
      <c r="M143" s="237"/>
      <c r="N143" s="771"/>
    </row>
    <row r="144" customHeight="1" spans="1:14">
      <c r="A144" s="748"/>
      <c r="B144" s="738" t="s">
        <v>44</v>
      </c>
      <c r="C144" s="749">
        <v>16</v>
      </c>
      <c r="D144" s="750" t="str">
        <f>ROUND((C139+G139-$R$2-(C144+2)/10/2),1)&amp;"~"&amp;ROUND((D139+G139-$R$2-(C144+2)/10/2),1)</f>
        <v>214.1~249.2</v>
      </c>
      <c r="E144" s="750">
        <f>E139-$R$2*2-(C144+2)/10</f>
        <v>15.2</v>
      </c>
      <c r="F144" s="750" t="s">
        <v>106</v>
      </c>
      <c r="G144" s="750">
        <f>(C139+G139-$R$2-(C144+2)/10/2)+(D139+G139-$R$2-(C144+2)/10/2)+E144</f>
        <v>478.445</v>
      </c>
      <c r="H144" s="736">
        <f>(ROUND(B139/15,0)+1)*2</f>
        <v>268</v>
      </c>
      <c r="I144" s="750">
        <f t="shared" si="40"/>
        <v>1282.2326</v>
      </c>
      <c r="J144" s="768">
        <f t="shared" si="41"/>
        <v>1.578</v>
      </c>
      <c r="K144" s="769">
        <f t="shared" si="42"/>
        <v>2023.3630428</v>
      </c>
      <c r="L144" s="237"/>
      <c r="M144" s="237"/>
      <c r="N144" s="771"/>
    </row>
    <row r="145" customHeight="1" spans="1:14">
      <c r="A145" s="748"/>
      <c r="B145" s="738" t="s">
        <v>45</v>
      </c>
      <c r="C145" s="749">
        <v>8</v>
      </c>
      <c r="D145" s="750">
        <f>F139-$R$2*2</f>
        <v>12</v>
      </c>
      <c r="E145" s="751" t="s">
        <v>106</v>
      </c>
      <c r="F145" s="750" t="s">
        <v>106</v>
      </c>
      <c r="G145" s="751">
        <f>D145+11</f>
        <v>23</v>
      </c>
      <c r="H145" s="736">
        <f>(ROUND(B139/15,0)+1)*H139</f>
        <v>1876</v>
      </c>
      <c r="I145" s="750">
        <f t="shared" si="40"/>
        <v>431.48</v>
      </c>
      <c r="J145" s="768">
        <f t="shared" si="41"/>
        <v>0.395</v>
      </c>
      <c r="K145" s="769">
        <f t="shared" si="42"/>
        <v>170.4346</v>
      </c>
      <c r="L145" s="237"/>
      <c r="M145" s="237"/>
      <c r="N145" s="771"/>
    </row>
    <row r="146" customHeight="1" spans="1:14">
      <c r="A146" s="748"/>
      <c r="B146" s="752" t="s">
        <v>111</v>
      </c>
      <c r="C146" s="753">
        <v>8</v>
      </c>
      <c r="D146" s="751">
        <f>E139-$R$2*2</f>
        <v>17</v>
      </c>
      <c r="E146" s="751" t="s">
        <v>106</v>
      </c>
      <c r="F146" s="751" t="s">
        <v>106</v>
      </c>
      <c r="G146" s="751">
        <f>D146+11</f>
        <v>28</v>
      </c>
      <c r="H146" s="754">
        <f>(ROUND(B139/15,0)+1)*H139</f>
        <v>1876</v>
      </c>
      <c r="I146" s="750">
        <f t="shared" si="40"/>
        <v>525.28</v>
      </c>
      <c r="J146" s="768">
        <f t="shared" si="41"/>
        <v>0.395</v>
      </c>
      <c r="K146" s="769">
        <f t="shared" si="42"/>
        <v>207.4856</v>
      </c>
      <c r="L146" s="237"/>
      <c r="M146" s="237"/>
      <c r="N146" s="771"/>
    </row>
    <row r="147" customHeight="1" spans="1:14">
      <c r="A147" s="755" t="s">
        <v>140</v>
      </c>
      <c r="B147" s="756" t="s">
        <v>51</v>
      </c>
      <c r="C147" s="756"/>
      <c r="D147" s="757">
        <f>K146+K145</f>
        <v>377.9202</v>
      </c>
      <c r="E147" s="758" t="s">
        <v>52</v>
      </c>
      <c r="F147" s="758"/>
      <c r="G147" s="759">
        <f>SUM(K141:K144)</f>
        <v>6142.2176856</v>
      </c>
      <c r="H147" s="756" t="s">
        <v>53</v>
      </c>
      <c r="I147" s="758"/>
      <c r="J147" s="756">
        <f>((C139+D139)/2*(E139*2+F139*2)/10000-0.2*0.2)*B139/100</f>
        <v>35.47405</v>
      </c>
      <c r="K147" s="770"/>
      <c r="L147" s="237">
        <f>(D147+G147)/J147</f>
        <v>183.800211298118</v>
      </c>
      <c r="M147" s="177"/>
      <c r="N147" s="771"/>
    </row>
    <row r="148" customHeight="1" spans="1:14">
      <c r="A148" s="774"/>
      <c r="B148" s="774"/>
      <c r="C148" s="774"/>
      <c r="D148" s="776"/>
      <c r="E148" s="776"/>
      <c r="F148" s="776"/>
      <c r="G148" s="776"/>
      <c r="H148" s="776"/>
      <c r="I148" s="776"/>
      <c r="J148" s="776"/>
      <c r="K148" s="776"/>
      <c r="L148" s="779"/>
      <c r="M148" s="779"/>
      <c r="N148" s="771"/>
    </row>
    <row r="149" hidden="1" customHeight="1" spans="1:14">
      <c r="A149" s="178" t="str">
        <f>A14</f>
        <v>YU13</v>
      </c>
      <c r="B149" s="203">
        <f>VLOOKUP($A149,$A$2:$N$28,2,0)</f>
        <v>2000</v>
      </c>
      <c r="C149" s="235">
        <f>VLOOKUP($A149,$A$2:$N$28,3,0)</f>
        <v>167.327</v>
      </c>
      <c r="D149" s="235">
        <f>VLOOKUP($A149,$A$2:$N$28,4,0)</f>
        <v>183.925</v>
      </c>
      <c r="E149" s="235">
        <f>VLOOKUP($A149,$A$2:$N$28,5,0)</f>
        <v>25</v>
      </c>
      <c r="F149" s="235">
        <f>VLOOKUP($A149,$A$2:$N$28,6,0)</f>
        <v>20</v>
      </c>
      <c r="G149" s="235">
        <f>VLOOKUP($A149,$A$2:$N$28,7,0)</f>
        <v>35</v>
      </c>
      <c r="H149" s="235">
        <f>VLOOKUP($A149,$A$2:$N$28,8,0)</f>
        <v>11</v>
      </c>
      <c r="I149" s="235">
        <f>VLOOKUP($A149,$A$2:$N$28,9,0)</f>
        <v>12.425</v>
      </c>
      <c r="J149" s="235">
        <f>VLOOKUP($A149,$A$2:$N$28,10,0)</f>
        <v>13.4910909090909</v>
      </c>
      <c r="K149" s="235">
        <f>VLOOKUP($A149,$A$2:$N$28,11,0)</f>
        <v>197.327</v>
      </c>
      <c r="L149" s="235">
        <f>VLOOKUP($A149,$A$2:$N$28,12,0)</f>
        <v>213.925</v>
      </c>
      <c r="M149" s="235"/>
      <c r="N149" s="771"/>
    </row>
    <row r="150" customHeight="1" spans="1:14">
      <c r="A150" s="743" t="str">
        <f>A149</f>
        <v>YU13</v>
      </c>
      <c r="B150" s="744" t="s">
        <v>28</v>
      </c>
      <c r="C150" s="744" t="s">
        <v>29</v>
      </c>
      <c r="D150" s="745" t="s">
        <v>30</v>
      </c>
      <c r="E150" s="746"/>
      <c r="F150" s="746"/>
      <c r="G150" s="747" t="s">
        <v>31</v>
      </c>
      <c r="H150" s="747" t="s">
        <v>32</v>
      </c>
      <c r="I150" s="747" t="s">
        <v>33</v>
      </c>
      <c r="J150" s="747" t="s">
        <v>34</v>
      </c>
      <c r="K150" s="767" t="s">
        <v>35</v>
      </c>
      <c r="L150" s="237"/>
      <c r="M150" s="237"/>
      <c r="N150" s="771"/>
    </row>
    <row r="151" customHeight="1" spans="1:14">
      <c r="A151" s="748"/>
      <c r="B151" s="738" t="s">
        <v>41</v>
      </c>
      <c r="C151" s="749">
        <v>16</v>
      </c>
      <c r="D151" s="750" t="str">
        <f>ROUND((C149+G149-$R$2-(C151+2)/10/2),1)&amp;"~"&amp;ROUND((D149+G149-$R$2-(C151+2)/10/2),1)</f>
        <v>197.4~214</v>
      </c>
      <c r="E151" s="750">
        <f>F149-$R$2*2-(C151+2)/10</f>
        <v>10.2</v>
      </c>
      <c r="F151" s="750" t="s">
        <v>106</v>
      </c>
      <c r="G151" s="750">
        <f>(C149+G149-$R$2-(C151+2)/10/2)+(D149+G149-$R$2-(C151+2)/10/2)+E151</f>
        <v>421.652</v>
      </c>
      <c r="H151" s="736">
        <f>ROUND(B149/15,0)+1</f>
        <v>134</v>
      </c>
      <c r="I151" s="750">
        <f t="shared" ref="I151:I156" si="43">G151*H151/100</f>
        <v>565.01368</v>
      </c>
      <c r="J151" s="768">
        <f t="shared" ref="J151:J156" si="44">ROUND(C151^2*PI()/4/1000000*7850,3)</f>
        <v>1.578</v>
      </c>
      <c r="K151" s="769">
        <f t="shared" ref="K151:K156" si="45">I151*J151</f>
        <v>891.59158704</v>
      </c>
      <c r="L151" s="237"/>
      <c r="M151" s="237"/>
      <c r="N151" s="771"/>
    </row>
    <row r="152" customHeight="1" spans="1:14">
      <c r="A152" s="748"/>
      <c r="B152" s="738" t="s">
        <v>42</v>
      </c>
      <c r="C152" s="749">
        <v>16</v>
      </c>
      <c r="D152" s="750" t="str">
        <f>ROUND((C149+G149-$R$2-(C151+2)/10/2),1)&amp;"~"&amp;ROUND((D149+G149-$R$2-(C151+2)/10/2),1)</f>
        <v>197.4~214</v>
      </c>
      <c r="E152" s="750">
        <f>F149-$R$2*2-(C151+2)/10</f>
        <v>10.2</v>
      </c>
      <c r="F152" s="750" t="s">
        <v>106</v>
      </c>
      <c r="G152" s="750">
        <f>(C149+G149-$R$2-(C151+2)/10/2)+(D149+G149-$R$2-(C151+2)/10/2)+E151</f>
        <v>421.652</v>
      </c>
      <c r="H152" s="736">
        <f>ROUND(B149/15,0)+1</f>
        <v>134</v>
      </c>
      <c r="I152" s="750">
        <f t="shared" si="43"/>
        <v>565.01368</v>
      </c>
      <c r="J152" s="768">
        <f t="shared" si="44"/>
        <v>1.578</v>
      </c>
      <c r="K152" s="769">
        <f t="shared" si="45"/>
        <v>891.59158704</v>
      </c>
      <c r="L152" s="237"/>
      <c r="M152" s="237"/>
      <c r="N152" s="771"/>
    </row>
    <row r="153" customHeight="1" spans="1:14">
      <c r="A153" s="748"/>
      <c r="B153" s="738" t="s">
        <v>43</v>
      </c>
      <c r="C153" s="749">
        <v>12</v>
      </c>
      <c r="D153" s="750">
        <f>B149-$R$2*2</f>
        <v>1992</v>
      </c>
      <c r="E153" s="750" t="s">
        <v>106</v>
      </c>
      <c r="F153" s="750">
        <f>ROUNDUP((IF(C153&lt;26,10.927,11.212))*C153/10,0)</f>
        <v>14</v>
      </c>
      <c r="G153" s="750">
        <f>D153+F153*2</f>
        <v>2020</v>
      </c>
      <c r="H153" s="736">
        <f>(H149+1)*8-2</f>
        <v>94</v>
      </c>
      <c r="I153" s="750">
        <f t="shared" si="43"/>
        <v>1898.8</v>
      </c>
      <c r="J153" s="768">
        <f t="shared" si="44"/>
        <v>0.888</v>
      </c>
      <c r="K153" s="769">
        <f t="shared" si="45"/>
        <v>1686.1344</v>
      </c>
      <c r="L153" s="237"/>
      <c r="M153" s="237"/>
      <c r="N153" s="771"/>
    </row>
    <row r="154" customHeight="1" spans="1:14">
      <c r="A154" s="748"/>
      <c r="B154" s="738" t="s">
        <v>44</v>
      </c>
      <c r="C154" s="749">
        <v>16</v>
      </c>
      <c r="D154" s="750" t="str">
        <f>ROUND((C149+G149-$R$2-(C154+2)/10/2),1)&amp;"~"&amp;ROUND((D149+G149-$R$2-(C154+2)/10/2),1)</f>
        <v>197.4~214</v>
      </c>
      <c r="E154" s="750">
        <f>E149-$R$2*2-(C154+2)/10</f>
        <v>15.2</v>
      </c>
      <c r="F154" s="750" t="s">
        <v>106</v>
      </c>
      <c r="G154" s="750">
        <f>(C149+G149-$R$2-(C154+2)/10/2)+(D149+G149-$R$2-(C154+2)/10/2)+E154</f>
        <v>426.652</v>
      </c>
      <c r="H154" s="736">
        <f>(ROUND(B149/15,0)+1)*2</f>
        <v>268</v>
      </c>
      <c r="I154" s="750">
        <f t="shared" si="43"/>
        <v>1143.42736</v>
      </c>
      <c r="J154" s="768">
        <f t="shared" si="44"/>
        <v>1.578</v>
      </c>
      <c r="K154" s="769">
        <f t="shared" si="45"/>
        <v>1804.32837408</v>
      </c>
      <c r="L154" s="237"/>
      <c r="M154" s="237"/>
      <c r="N154" s="771"/>
    </row>
    <row r="155" customHeight="1" spans="1:14">
      <c r="A155" s="748"/>
      <c r="B155" s="738" t="s">
        <v>45</v>
      </c>
      <c r="C155" s="749">
        <v>8</v>
      </c>
      <c r="D155" s="750">
        <f>F149-$R$2*2</f>
        <v>12</v>
      </c>
      <c r="E155" s="751" t="s">
        <v>106</v>
      </c>
      <c r="F155" s="750" t="s">
        <v>106</v>
      </c>
      <c r="G155" s="751">
        <f>D155+11</f>
        <v>23</v>
      </c>
      <c r="H155" s="736">
        <f>(ROUND(B149/15,0)+1)*H149</f>
        <v>1474</v>
      </c>
      <c r="I155" s="750">
        <f t="shared" si="43"/>
        <v>339.02</v>
      </c>
      <c r="J155" s="768">
        <f t="shared" si="44"/>
        <v>0.395</v>
      </c>
      <c r="K155" s="769">
        <f t="shared" si="45"/>
        <v>133.9129</v>
      </c>
      <c r="L155" s="237"/>
      <c r="M155" s="237"/>
      <c r="N155" s="771"/>
    </row>
    <row r="156" customHeight="1" spans="1:14">
      <c r="A156" s="748"/>
      <c r="B156" s="752" t="s">
        <v>111</v>
      </c>
      <c r="C156" s="753">
        <v>8</v>
      </c>
      <c r="D156" s="751">
        <f>E149-$R$2*2</f>
        <v>17</v>
      </c>
      <c r="E156" s="751" t="s">
        <v>106</v>
      </c>
      <c r="F156" s="751" t="s">
        <v>106</v>
      </c>
      <c r="G156" s="751">
        <f>D156+11</f>
        <v>28</v>
      </c>
      <c r="H156" s="754">
        <f>(ROUND(B149/15,0)+1)*H149</f>
        <v>1474</v>
      </c>
      <c r="I156" s="750">
        <f t="shared" si="43"/>
        <v>412.72</v>
      </c>
      <c r="J156" s="768">
        <f t="shared" si="44"/>
        <v>0.395</v>
      </c>
      <c r="K156" s="769">
        <f t="shared" si="45"/>
        <v>163.0244</v>
      </c>
      <c r="L156" s="237"/>
      <c r="M156" s="237"/>
      <c r="N156" s="771"/>
    </row>
    <row r="157" customHeight="1" spans="1:14">
      <c r="A157" s="755" t="s">
        <v>140</v>
      </c>
      <c r="B157" s="756" t="s">
        <v>51</v>
      </c>
      <c r="C157" s="756"/>
      <c r="D157" s="757">
        <f>K156+K155</f>
        <v>296.9373</v>
      </c>
      <c r="E157" s="758" t="s">
        <v>52</v>
      </c>
      <c r="F157" s="758"/>
      <c r="G157" s="759">
        <f>SUM(K151:K154)</f>
        <v>5273.64594816</v>
      </c>
      <c r="H157" s="756" t="s">
        <v>53</v>
      </c>
      <c r="I157" s="758"/>
      <c r="J157" s="756">
        <f>((C149+D149)/2*(E149*2+F149*2)/10000-0.2*0.2)*B149/100</f>
        <v>30.81268</v>
      </c>
      <c r="K157" s="770"/>
      <c r="L157" s="237">
        <f>(D157+G157)/J157</f>
        <v>180.788663892917</v>
      </c>
      <c r="M157" s="177"/>
      <c r="N157" s="771"/>
    </row>
    <row r="158" customHeight="1" spans="1:14">
      <c r="A158" s="234"/>
      <c r="B158" s="234"/>
      <c r="C158" s="234"/>
      <c r="D158" s="235"/>
      <c r="E158" s="235"/>
      <c r="F158" s="760"/>
      <c r="G158" s="760"/>
      <c r="H158" s="761"/>
      <c r="I158" s="235"/>
      <c r="J158" s="760"/>
      <c r="K158" s="235"/>
      <c r="L158" s="237"/>
      <c r="M158" s="237"/>
      <c r="N158" s="771"/>
    </row>
    <row r="159" hidden="1" customHeight="1" spans="1:14">
      <c r="A159" s="178" t="str">
        <f>A15</f>
        <v>YU14</v>
      </c>
      <c r="B159" s="203">
        <f>VLOOKUP($A159,$A$2:$N$28,2,0)</f>
        <v>2000</v>
      </c>
      <c r="C159" s="235">
        <f>VLOOKUP($A159,$A$2:$N$28,3,0)</f>
        <v>161.575</v>
      </c>
      <c r="D159" s="235">
        <f>VLOOKUP($A159,$A$2:$N$28,4,0)</f>
        <v>167.308</v>
      </c>
      <c r="E159" s="235">
        <f>VLOOKUP($A159,$A$2:$N$28,5,0)</f>
        <v>25</v>
      </c>
      <c r="F159" s="235">
        <f>VLOOKUP($A159,$A$2:$N$28,6,0)</f>
        <v>20</v>
      </c>
      <c r="G159" s="235">
        <f>VLOOKUP($A159,$A$2:$N$28,7,0)</f>
        <v>35</v>
      </c>
      <c r="H159" s="235">
        <f>VLOOKUP($A159,$A$2:$N$28,8,0)</f>
        <v>10</v>
      </c>
      <c r="I159" s="235">
        <f>VLOOKUP($A159,$A$2:$N$28,9,0)</f>
        <v>10.808</v>
      </c>
      <c r="J159" s="235">
        <f>VLOOKUP($A159,$A$2:$N$28,10,0)</f>
        <v>14.4267</v>
      </c>
      <c r="K159" s="235">
        <f>VLOOKUP($A159,$A$2:$N$28,11,0)</f>
        <v>191.575</v>
      </c>
      <c r="L159" s="235">
        <f>VLOOKUP($A159,$A$2:$N$28,12,0)</f>
        <v>197.308</v>
      </c>
      <c r="M159" s="235"/>
      <c r="N159" s="771"/>
    </row>
    <row r="160" customHeight="1" spans="1:14">
      <c r="A160" s="743" t="str">
        <f>A159</f>
        <v>YU14</v>
      </c>
      <c r="B160" s="744" t="s">
        <v>28</v>
      </c>
      <c r="C160" s="744" t="s">
        <v>29</v>
      </c>
      <c r="D160" s="745" t="s">
        <v>30</v>
      </c>
      <c r="E160" s="746"/>
      <c r="F160" s="746"/>
      <c r="G160" s="747" t="s">
        <v>31</v>
      </c>
      <c r="H160" s="747" t="s">
        <v>32</v>
      </c>
      <c r="I160" s="747" t="s">
        <v>33</v>
      </c>
      <c r="J160" s="747" t="s">
        <v>34</v>
      </c>
      <c r="K160" s="767" t="s">
        <v>35</v>
      </c>
      <c r="L160" s="237"/>
      <c r="M160" s="237"/>
      <c r="N160" s="771"/>
    </row>
    <row r="161" customHeight="1" spans="1:14">
      <c r="A161" s="748"/>
      <c r="B161" s="738" t="s">
        <v>41</v>
      </c>
      <c r="C161" s="749">
        <v>16</v>
      </c>
      <c r="D161" s="750" t="str">
        <f>ROUND((C159+G159-$R$2-(C161+2)/10/2),1)&amp;"~"&amp;ROUND((D159+G159-$R$2-(C161+2)/10/2),1)</f>
        <v>191.7~197.4</v>
      </c>
      <c r="E161" s="750">
        <f>F159-$R$2*2-(C161+2)/10</f>
        <v>10.2</v>
      </c>
      <c r="F161" s="750" t="s">
        <v>106</v>
      </c>
      <c r="G161" s="750">
        <f>(C159+G159-$R$2-(C161+2)/10/2)+(D159+G159-$R$2-(C161+2)/10/2)+E161</f>
        <v>399.283</v>
      </c>
      <c r="H161" s="736">
        <f>ROUND(B159/15,0)+1</f>
        <v>134</v>
      </c>
      <c r="I161" s="750">
        <f t="shared" ref="I161:I166" si="46">G161*H161/100</f>
        <v>535.03922</v>
      </c>
      <c r="J161" s="768">
        <f t="shared" ref="J161:J166" si="47">ROUND(C161^2*PI()/4/1000000*7850,3)</f>
        <v>1.578</v>
      </c>
      <c r="K161" s="769">
        <f t="shared" ref="K161:K166" si="48">I161*J161</f>
        <v>844.29188916</v>
      </c>
      <c r="L161" s="237"/>
      <c r="M161" s="237"/>
      <c r="N161" s="771"/>
    </row>
    <row r="162" customHeight="1" spans="1:14">
      <c r="A162" s="748"/>
      <c r="B162" s="738" t="s">
        <v>42</v>
      </c>
      <c r="C162" s="749">
        <v>16</v>
      </c>
      <c r="D162" s="750" t="str">
        <f>ROUND((C159+G159-$R$2-(C161+2)/10/2),1)&amp;"~"&amp;ROUND((D159+G159-$R$2-(C161+2)/10/2),1)</f>
        <v>191.7~197.4</v>
      </c>
      <c r="E162" s="750">
        <f>F159-$R$2*2-(C161+2)/10</f>
        <v>10.2</v>
      </c>
      <c r="F162" s="750" t="s">
        <v>106</v>
      </c>
      <c r="G162" s="750">
        <f>(C159+G159-$R$2-(C161+2)/10/2)+(D159+G159-$R$2-(C161+2)/10/2)+E161</f>
        <v>399.283</v>
      </c>
      <c r="H162" s="736">
        <f>ROUND(B159/15,0)+1</f>
        <v>134</v>
      </c>
      <c r="I162" s="750">
        <f t="shared" si="46"/>
        <v>535.03922</v>
      </c>
      <c r="J162" s="768">
        <f t="shared" si="47"/>
        <v>1.578</v>
      </c>
      <c r="K162" s="769">
        <f t="shared" si="48"/>
        <v>844.29188916</v>
      </c>
      <c r="L162" s="237"/>
      <c r="M162" s="237"/>
      <c r="N162" s="771"/>
    </row>
    <row r="163" customHeight="1" spans="1:14">
      <c r="A163" s="748"/>
      <c r="B163" s="738" t="s">
        <v>43</v>
      </c>
      <c r="C163" s="749">
        <v>12</v>
      </c>
      <c r="D163" s="750">
        <f>B159-$R$2*2</f>
        <v>1992</v>
      </c>
      <c r="E163" s="750" t="s">
        <v>106</v>
      </c>
      <c r="F163" s="750">
        <f>ROUNDUP((IF(C163&lt;26,10.927,11.212))*C163/10,0)</f>
        <v>14</v>
      </c>
      <c r="G163" s="750">
        <f>D163+F163*2</f>
        <v>2020</v>
      </c>
      <c r="H163" s="736">
        <f>(H159+1)*8-2</f>
        <v>86</v>
      </c>
      <c r="I163" s="750">
        <f t="shared" si="46"/>
        <v>1737.2</v>
      </c>
      <c r="J163" s="768">
        <f t="shared" si="47"/>
        <v>0.888</v>
      </c>
      <c r="K163" s="769">
        <f t="shared" si="48"/>
        <v>1542.6336</v>
      </c>
      <c r="L163" s="237"/>
      <c r="M163" s="237"/>
      <c r="N163" s="771"/>
    </row>
    <row r="164" customHeight="1" spans="1:14">
      <c r="A164" s="748"/>
      <c r="B164" s="738" t="s">
        <v>44</v>
      </c>
      <c r="C164" s="749">
        <v>16</v>
      </c>
      <c r="D164" s="750" t="str">
        <f>ROUND((C159+G159-$R$2-(C164+2)/10/2),1)&amp;"~"&amp;ROUND((D159+G159-$R$2-(C164+2)/10/2),1)</f>
        <v>191.7~197.4</v>
      </c>
      <c r="E164" s="750">
        <f>E159-$R$2*2-(C164+2)/10</f>
        <v>15.2</v>
      </c>
      <c r="F164" s="750" t="s">
        <v>106</v>
      </c>
      <c r="G164" s="750">
        <f>(C159+G159-$R$2-(C164+2)/10/2)+(D159+G159-$R$2-(C164+2)/10/2)+E164</f>
        <v>404.283</v>
      </c>
      <c r="H164" s="736">
        <f>(ROUND(B159/15,0)+1)*2</f>
        <v>268</v>
      </c>
      <c r="I164" s="750">
        <f t="shared" si="46"/>
        <v>1083.47844</v>
      </c>
      <c r="J164" s="768">
        <f t="shared" si="47"/>
        <v>1.578</v>
      </c>
      <c r="K164" s="769">
        <f t="shared" si="48"/>
        <v>1709.72897832</v>
      </c>
      <c r="L164" s="237"/>
      <c r="M164" s="237"/>
      <c r="N164" s="771"/>
    </row>
    <row r="165" customHeight="1" spans="1:14">
      <c r="A165" s="748"/>
      <c r="B165" s="738" t="s">
        <v>45</v>
      </c>
      <c r="C165" s="749">
        <v>8</v>
      </c>
      <c r="D165" s="750">
        <f>F159-$R$2*2</f>
        <v>12</v>
      </c>
      <c r="E165" s="751" t="s">
        <v>106</v>
      </c>
      <c r="F165" s="750" t="s">
        <v>106</v>
      </c>
      <c r="G165" s="751">
        <f>D165+11</f>
        <v>23</v>
      </c>
      <c r="H165" s="736">
        <f>(ROUND(B159/15,0)+1)*H159</f>
        <v>1340</v>
      </c>
      <c r="I165" s="750">
        <f t="shared" si="46"/>
        <v>308.2</v>
      </c>
      <c r="J165" s="768">
        <f t="shared" si="47"/>
        <v>0.395</v>
      </c>
      <c r="K165" s="769">
        <f t="shared" si="48"/>
        <v>121.739</v>
      </c>
      <c r="L165" s="237"/>
      <c r="M165" s="237"/>
      <c r="N165" s="771"/>
    </row>
    <row r="166" customHeight="1" spans="1:14">
      <c r="A166" s="748"/>
      <c r="B166" s="752" t="s">
        <v>111</v>
      </c>
      <c r="C166" s="753">
        <v>8</v>
      </c>
      <c r="D166" s="751">
        <f>E159-$R$2*2</f>
        <v>17</v>
      </c>
      <c r="E166" s="751" t="s">
        <v>106</v>
      </c>
      <c r="F166" s="751" t="s">
        <v>106</v>
      </c>
      <c r="G166" s="751">
        <f>D166+11</f>
        <v>28</v>
      </c>
      <c r="H166" s="754">
        <f>(ROUND(B159/15,0)+1)*H159</f>
        <v>1340</v>
      </c>
      <c r="I166" s="750">
        <f t="shared" si="46"/>
        <v>375.2</v>
      </c>
      <c r="J166" s="768">
        <f t="shared" si="47"/>
        <v>0.395</v>
      </c>
      <c r="K166" s="769">
        <f t="shared" si="48"/>
        <v>148.204</v>
      </c>
      <c r="L166" s="237"/>
      <c r="M166" s="237"/>
      <c r="N166" s="771"/>
    </row>
    <row r="167" customHeight="1" spans="1:14">
      <c r="A167" s="755" t="s">
        <v>140</v>
      </c>
      <c r="B167" s="756" t="s">
        <v>51</v>
      </c>
      <c r="C167" s="756"/>
      <c r="D167" s="757">
        <f>K166+K165</f>
        <v>269.943</v>
      </c>
      <c r="E167" s="758" t="s">
        <v>52</v>
      </c>
      <c r="F167" s="758"/>
      <c r="G167" s="759">
        <f>SUM(K161:K164)</f>
        <v>4940.94635664</v>
      </c>
      <c r="H167" s="756" t="s">
        <v>53</v>
      </c>
      <c r="I167" s="758"/>
      <c r="J167" s="756">
        <f>((C159+D159)/2*(E159*2+F159*2)/10000-0.2*0.2)*B159/100</f>
        <v>28.79947</v>
      </c>
      <c r="K167" s="770"/>
      <c r="L167" s="237">
        <f>(D167+G167)/J167</f>
        <v>180.936987959848</v>
      </c>
      <c r="M167" s="177"/>
      <c r="N167" s="771"/>
    </row>
    <row r="168" customHeight="1" spans="1:14">
      <c r="A168" s="234"/>
      <c r="B168" s="234"/>
      <c r="C168" s="234"/>
      <c r="D168" s="235"/>
      <c r="E168" s="235"/>
      <c r="F168" s="760"/>
      <c r="G168" s="760"/>
      <c r="H168" s="761"/>
      <c r="I168" s="235"/>
      <c r="J168" s="760"/>
      <c r="K168" s="235"/>
      <c r="L168" s="237"/>
      <c r="M168" s="237"/>
      <c r="N168" s="771"/>
    </row>
    <row r="169" hidden="1" customHeight="1" spans="1:14">
      <c r="A169" s="178" t="str">
        <f>A16</f>
        <v>YU15</v>
      </c>
      <c r="B169" s="203">
        <f>VLOOKUP($A169,$A$2:$N$28,2,0)</f>
        <v>1999.99999999999</v>
      </c>
      <c r="C169" s="235">
        <f>VLOOKUP($A169,$A$2:$N$28,3,0)</f>
        <v>155.834</v>
      </c>
      <c r="D169" s="235">
        <f>VLOOKUP($A169,$A$2:$N$28,4,0)</f>
        <v>161.566</v>
      </c>
      <c r="E169" s="235">
        <f>VLOOKUP($A169,$A$2:$N$28,5,0)</f>
        <v>25</v>
      </c>
      <c r="F169" s="235">
        <f>VLOOKUP($A169,$A$2:$N$28,6,0)</f>
        <v>20</v>
      </c>
      <c r="G169" s="235">
        <f>VLOOKUP($A169,$A$2:$N$28,7,0)</f>
        <v>35</v>
      </c>
      <c r="H169" s="235">
        <f>VLOOKUP($A169,$A$2:$N$28,8,0)</f>
        <v>10</v>
      </c>
      <c r="I169" s="235">
        <f>VLOOKUP($A169,$A$2:$N$28,9,0)</f>
        <v>5.066</v>
      </c>
      <c r="J169" s="235">
        <f>VLOOKUP($A169,$A$2:$N$28,10,0)</f>
        <v>14.4268</v>
      </c>
      <c r="K169" s="235">
        <f>VLOOKUP($A169,$A$2:$N$28,11,0)</f>
        <v>185.834</v>
      </c>
      <c r="L169" s="235">
        <f>VLOOKUP($A169,$A$2:$N$28,12,0)</f>
        <v>191.566</v>
      </c>
      <c r="M169" s="235"/>
      <c r="N169" s="771"/>
    </row>
    <row r="170" customHeight="1" spans="1:14">
      <c r="A170" s="743" t="str">
        <f>A169</f>
        <v>YU15</v>
      </c>
      <c r="B170" s="744" t="s">
        <v>28</v>
      </c>
      <c r="C170" s="744" t="s">
        <v>29</v>
      </c>
      <c r="D170" s="745" t="s">
        <v>30</v>
      </c>
      <c r="E170" s="746"/>
      <c r="F170" s="746"/>
      <c r="G170" s="747" t="s">
        <v>31</v>
      </c>
      <c r="H170" s="747" t="s">
        <v>32</v>
      </c>
      <c r="I170" s="747" t="s">
        <v>33</v>
      </c>
      <c r="J170" s="747" t="s">
        <v>34</v>
      </c>
      <c r="K170" s="767" t="s">
        <v>35</v>
      </c>
      <c r="L170" s="237"/>
      <c r="M170" s="237"/>
      <c r="N170" s="771"/>
    </row>
    <row r="171" customHeight="1" spans="1:14">
      <c r="A171" s="748"/>
      <c r="B171" s="738" t="s">
        <v>41</v>
      </c>
      <c r="C171" s="749">
        <v>16</v>
      </c>
      <c r="D171" s="750" t="str">
        <f>ROUND((C169+G169-$R$2-(C171+2)/10/2),1)&amp;"~"&amp;ROUND((D169+G169-$R$2-(C171+2)/10/2),1)</f>
        <v>185.9~191.7</v>
      </c>
      <c r="E171" s="750">
        <f>F169-$R$2*2-(C171+2)/10</f>
        <v>10.2</v>
      </c>
      <c r="F171" s="750" t="s">
        <v>106</v>
      </c>
      <c r="G171" s="750">
        <f>(C169+G169-$R$2-(C171+2)/10/2)+(D169+G169-$R$2-(C171+2)/10/2)+E171</f>
        <v>387.8</v>
      </c>
      <c r="H171" s="736">
        <f>ROUND(B169/15,0)+1</f>
        <v>134</v>
      </c>
      <c r="I171" s="750">
        <f t="shared" ref="I171:I176" si="49">G171*H171/100</f>
        <v>519.652</v>
      </c>
      <c r="J171" s="768">
        <f t="shared" ref="J171:J176" si="50">ROUND(C171^2*PI()/4/1000000*7850,3)</f>
        <v>1.578</v>
      </c>
      <c r="K171" s="769">
        <f t="shared" ref="K171:K176" si="51">I171*J171</f>
        <v>820.010856</v>
      </c>
      <c r="L171" s="237"/>
      <c r="M171" s="237"/>
      <c r="N171" s="771"/>
    </row>
    <row r="172" customHeight="1" spans="1:14">
      <c r="A172" s="748"/>
      <c r="B172" s="738" t="s">
        <v>42</v>
      </c>
      <c r="C172" s="749">
        <v>16</v>
      </c>
      <c r="D172" s="750" t="str">
        <f>ROUND((C169+G169-$R$2-(C171+2)/10/2),1)&amp;"~"&amp;ROUND((D169+G169-$R$2-(C171+2)/10/2),1)</f>
        <v>185.9~191.7</v>
      </c>
      <c r="E172" s="750">
        <f>F169-$R$2*2-(C171+2)/10</f>
        <v>10.2</v>
      </c>
      <c r="F172" s="750" t="s">
        <v>106</v>
      </c>
      <c r="G172" s="750">
        <f>(C169+G169-$R$2-(C171+2)/10/2)+(D169+G169-$R$2-(C171+2)/10/2)+E171</f>
        <v>387.8</v>
      </c>
      <c r="H172" s="736">
        <f>ROUND(B169/15,0)+1</f>
        <v>134</v>
      </c>
      <c r="I172" s="750">
        <f t="shared" si="49"/>
        <v>519.652</v>
      </c>
      <c r="J172" s="768">
        <f t="shared" si="50"/>
        <v>1.578</v>
      </c>
      <c r="K172" s="769">
        <f t="shared" si="51"/>
        <v>820.010856</v>
      </c>
      <c r="L172" s="237"/>
      <c r="M172" s="237"/>
      <c r="N172" s="771"/>
    </row>
    <row r="173" customHeight="1" spans="1:14">
      <c r="A173" s="748"/>
      <c r="B173" s="738" t="s">
        <v>43</v>
      </c>
      <c r="C173" s="749">
        <v>12</v>
      </c>
      <c r="D173" s="750">
        <f>B169-$R$2*2</f>
        <v>1991.99999999999</v>
      </c>
      <c r="E173" s="750" t="s">
        <v>106</v>
      </c>
      <c r="F173" s="750">
        <f>ROUNDUP((IF(C173&lt;26,10.927,11.212))*C173/10,0)</f>
        <v>14</v>
      </c>
      <c r="G173" s="750">
        <f>D173+F173*2</f>
        <v>2019.99999999999</v>
      </c>
      <c r="H173" s="736">
        <f>(H169+1)*8-2</f>
        <v>86</v>
      </c>
      <c r="I173" s="750">
        <f t="shared" si="49"/>
        <v>1737.19999999999</v>
      </c>
      <c r="J173" s="768">
        <f t="shared" si="50"/>
        <v>0.888</v>
      </c>
      <c r="K173" s="769">
        <f t="shared" si="51"/>
        <v>1542.63359999999</v>
      </c>
      <c r="L173" s="237"/>
      <c r="M173" s="237"/>
      <c r="N173" s="771"/>
    </row>
    <row r="174" customHeight="1" spans="1:14">
      <c r="A174" s="748"/>
      <c r="B174" s="738" t="s">
        <v>44</v>
      </c>
      <c r="C174" s="749">
        <v>16</v>
      </c>
      <c r="D174" s="750" t="str">
        <f>ROUND((C169+G169-$R$2-(C174+2)/10/2),1)&amp;"~"&amp;ROUND((D169+G169-$R$2-(C174+2)/10/2),1)</f>
        <v>185.9~191.7</v>
      </c>
      <c r="E174" s="750">
        <f>E169-$R$2*2-(C174+2)/10</f>
        <v>15.2</v>
      </c>
      <c r="F174" s="750" t="s">
        <v>106</v>
      </c>
      <c r="G174" s="750">
        <f>(C169+G169-$R$2-(C174+2)/10/2)+(D169+G169-$R$2-(C174+2)/10/2)+E174</f>
        <v>392.8</v>
      </c>
      <c r="H174" s="736">
        <f>(ROUND(B169/15,0)+1)*2</f>
        <v>268</v>
      </c>
      <c r="I174" s="750">
        <f t="shared" si="49"/>
        <v>1052.704</v>
      </c>
      <c r="J174" s="768">
        <f t="shared" si="50"/>
        <v>1.578</v>
      </c>
      <c r="K174" s="769">
        <f t="shared" si="51"/>
        <v>1661.166912</v>
      </c>
      <c r="L174" s="237"/>
      <c r="M174" s="237"/>
      <c r="N174" s="771"/>
    </row>
    <row r="175" customHeight="1" spans="1:14">
      <c r="A175" s="748"/>
      <c r="B175" s="738" t="s">
        <v>45</v>
      </c>
      <c r="C175" s="749">
        <v>8</v>
      </c>
      <c r="D175" s="750">
        <f>F169-$R$2*2</f>
        <v>12</v>
      </c>
      <c r="E175" s="751" t="s">
        <v>106</v>
      </c>
      <c r="F175" s="750" t="s">
        <v>106</v>
      </c>
      <c r="G175" s="751">
        <f>D175+11</f>
        <v>23</v>
      </c>
      <c r="H175" s="736">
        <f>(ROUND(B169/15,0)+1)*H169</f>
        <v>1340</v>
      </c>
      <c r="I175" s="750">
        <f t="shared" si="49"/>
        <v>308.2</v>
      </c>
      <c r="J175" s="768">
        <f t="shared" si="50"/>
        <v>0.395</v>
      </c>
      <c r="K175" s="769">
        <f t="shared" si="51"/>
        <v>121.739</v>
      </c>
      <c r="L175" s="237"/>
      <c r="M175" s="237"/>
      <c r="N175" s="771"/>
    </row>
    <row r="176" customHeight="1" spans="1:14">
      <c r="A176" s="748"/>
      <c r="B176" s="752" t="s">
        <v>111</v>
      </c>
      <c r="C176" s="753">
        <v>8</v>
      </c>
      <c r="D176" s="751">
        <f>E169-$R$2*2</f>
        <v>17</v>
      </c>
      <c r="E176" s="751" t="s">
        <v>106</v>
      </c>
      <c r="F176" s="751" t="s">
        <v>106</v>
      </c>
      <c r="G176" s="751">
        <f>D176+11</f>
        <v>28</v>
      </c>
      <c r="H176" s="754">
        <f>(ROUND(B169/15,0)+1)*H169</f>
        <v>1340</v>
      </c>
      <c r="I176" s="750">
        <f t="shared" si="49"/>
        <v>375.2</v>
      </c>
      <c r="J176" s="768">
        <f t="shared" si="50"/>
        <v>0.395</v>
      </c>
      <c r="K176" s="769">
        <f t="shared" si="51"/>
        <v>148.204</v>
      </c>
      <c r="L176" s="237"/>
      <c r="M176" s="237"/>
      <c r="N176" s="771"/>
    </row>
    <row r="177" customHeight="1" spans="1:14">
      <c r="A177" s="755" t="s">
        <v>140</v>
      </c>
      <c r="B177" s="756" t="s">
        <v>51</v>
      </c>
      <c r="C177" s="756"/>
      <c r="D177" s="757">
        <f>K176+K175</f>
        <v>269.943</v>
      </c>
      <c r="E177" s="758" t="s">
        <v>52</v>
      </c>
      <c r="F177" s="758"/>
      <c r="G177" s="759">
        <f>SUM(K171:K174)</f>
        <v>4843.82222399999</v>
      </c>
      <c r="H177" s="756" t="s">
        <v>53</v>
      </c>
      <c r="I177" s="758"/>
      <c r="J177" s="756">
        <f>((C169+D169)/2*(E169*2+F169*2)/10000-0.2*0.2)*B169/100</f>
        <v>27.7659999999999</v>
      </c>
      <c r="K177" s="770"/>
      <c r="L177" s="237">
        <f>(D177+G177)/J177</f>
        <v>184.17363768638</v>
      </c>
      <c r="M177" s="177"/>
      <c r="N177" s="771"/>
    </row>
    <row r="178" customHeight="1" spans="1:14">
      <c r="A178" s="774"/>
      <c r="B178" s="774"/>
      <c r="C178" s="774"/>
      <c r="D178" s="776"/>
      <c r="E178" s="776"/>
      <c r="F178" s="776"/>
      <c r="G178" s="776"/>
      <c r="H178" s="776"/>
      <c r="I178" s="776"/>
      <c r="J178" s="776"/>
      <c r="K178" s="776"/>
      <c r="L178" s="779"/>
      <c r="M178" s="237"/>
      <c r="N178" s="771"/>
    </row>
    <row r="179" hidden="1" customHeight="1" spans="1:14">
      <c r="A179" s="178" t="str">
        <f>A17</f>
        <v>YU16</v>
      </c>
      <c r="B179" s="203">
        <f>VLOOKUP($A179,$A$2:$N$28,2,0)</f>
        <v>2000</v>
      </c>
      <c r="C179" s="235">
        <f>VLOOKUP($A179,$A$2:$N$28,3,0)</f>
        <v>150.092</v>
      </c>
      <c r="D179" s="235">
        <f>VLOOKUP($A179,$A$2:$N$28,4,0)</f>
        <v>155.825</v>
      </c>
      <c r="E179" s="235">
        <f>VLOOKUP($A179,$A$2:$N$28,5,0)</f>
        <v>25</v>
      </c>
      <c r="F179" s="235">
        <f>VLOOKUP($A179,$A$2:$N$28,6,0)</f>
        <v>20</v>
      </c>
      <c r="G179" s="235">
        <f>VLOOKUP($A179,$A$2:$N$28,7,0)</f>
        <v>35</v>
      </c>
      <c r="H179" s="235">
        <f>VLOOKUP($A179,$A$2:$N$28,8,0)</f>
        <v>9</v>
      </c>
      <c r="I179" s="235">
        <f>VLOOKUP($A179,$A$2:$N$28,9,0)</f>
        <v>14.325</v>
      </c>
      <c r="J179" s="235">
        <f>VLOOKUP($A179,$A$2:$N$28,10,0)</f>
        <v>14.363</v>
      </c>
      <c r="K179" s="235">
        <f>VLOOKUP($A179,$A$2:$N$28,11,0)</f>
        <v>180.092</v>
      </c>
      <c r="L179" s="235">
        <f>VLOOKUP($A179,$A$2:$N$28,12,0)</f>
        <v>185.825</v>
      </c>
      <c r="M179" s="235"/>
      <c r="N179" s="771"/>
    </row>
    <row r="180" customHeight="1" spans="1:14">
      <c r="A180" s="743" t="str">
        <f>A179</f>
        <v>YU16</v>
      </c>
      <c r="B180" s="744" t="s">
        <v>28</v>
      </c>
      <c r="C180" s="744" t="s">
        <v>29</v>
      </c>
      <c r="D180" s="745" t="s">
        <v>30</v>
      </c>
      <c r="E180" s="746"/>
      <c r="F180" s="746"/>
      <c r="G180" s="747" t="s">
        <v>31</v>
      </c>
      <c r="H180" s="747" t="s">
        <v>32</v>
      </c>
      <c r="I180" s="747" t="s">
        <v>33</v>
      </c>
      <c r="J180" s="747" t="s">
        <v>34</v>
      </c>
      <c r="K180" s="767" t="s">
        <v>35</v>
      </c>
      <c r="L180" s="237"/>
      <c r="M180" s="237"/>
      <c r="N180" s="771"/>
    </row>
    <row r="181" customHeight="1" spans="1:14">
      <c r="A181" s="748"/>
      <c r="B181" s="738" t="s">
        <v>41</v>
      </c>
      <c r="C181" s="749">
        <v>16</v>
      </c>
      <c r="D181" s="750" t="str">
        <f>ROUND((C179+G179-$R$2-(C181+2)/10/2),1)&amp;"~"&amp;ROUND((D179+G179-$R$2-(C181+2)/10/2),1)</f>
        <v>180.2~185.9</v>
      </c>
      <c r="E181" s="750">
        <f>F179-$R$2*2-(C181+2)/10</f>
        <v>10.2</v>
      </c>
      <c r="F181" s="750" t="s">
        <v>106</v>
      </c>
      <c r="G181" s="750">
        <f>(C179+G179-$R$2-(C181+2)/10/2)+(D179+G179-$R$2-(C181+2)/10/2)+E181</f>
        <v>376.317</v>
      </c>
      <c r="H181" s="736">
        <f>ROUND(B179/15,0)+1</f>
        <v>134</v>
      </c>
      <c r="I181" s="750">
        <f t="shared" ref="I181:I186" si="52">G181*H181/100</f>
        <v>504.26478</v>
      </c>
      <c r="J181" s="768">
        <f t="shared" ref="J181:J186" si="53">ROUND(C181^2*PI()/4/1000000*7850,3)</f>
        <v>1.578</v>
      </c>
      <c r="K181" s="769">
        <f t="shared" ref="K181:K186" si="54">I181*J181</f>
        <v>795.72982284</v>
      </c>
      <c r="L181" s="237"/>
      <c r="M181" s="237"/>
      <c r="N181" s="771"/>
    </row>
    <row r="182" customHeight="1" spans="1:14">
      <c r="A182" s="748"/>
      <c r="B182" s="738" t="s">
        <v>42</v>
      </c>
      <c r="C182" s="749">
        <v>16</v>
      </c>
      <c r="D182" s="750" t="str">
        <f>ROUND((C179+G179-$R$2-(C181+2)/10/2),1)&amp;"~"&amp;ROUND((D179+G179-$R$2-(C181+2)/10/2),1)</f>
        <v>180.2~185.9</v>
      </c>
      <c r="E182" s="750">
        <f>F179-$R$2*2-(C181+2)/10</f>
        <v>10.2</v>
      </c>
      <c r="F182" s="750" t="s">
        <v>106</v>
      </c>
      <c r="G182" s="750">
        <f>(C179+G179-$R$2-(C181+2)/10/2)+(D179+G179-$R$2-(C181+2)/10/2)+E181</f>
        <v>376.317</v>
      </c>
      <c r="H182" s="736">
        <f>ROUND(B179/15,0)+1</f>
        <v>134</v>
      </c>
      <c r="I182" s="750">
        <f t="shared" si="52"/>
        <v>504.26478</v>
      </c>
      <c r="J182" s="768">
        <f t="shared" si="53"/>
        <v>1.578</v>
      </c>
      <c r="K182" s="769">
        <f t="shared" si="54"/>
        <v>795.72982284</v>
      </c>
      <c r="L182" s="237"/>
      <c r="M182" s="237"/>
      <c r="N182" s="771"/>
    </row>
    <row r="183" customHeight="1" spans="1:14">
      <c r="A183" s="748"/>
      <c r="B183" s="738" t="s">
        <v>43</v>
      </c>
      <c r="C183" s="749">
        <v>12</v>
      </c>
      <c r="D183" s="750">
        <f>B179-$R$2*2</f>
        <v>1992</v>
      </c>
      <c r="E183" s="750" t="s">
        <v>106</v>
      </c>
      <c r="F183" s="750">
        <f>ROUNDUP((IF(C183&lt;26,10.927,11.212))*C183/10,0)</f>
        <v>14</v>
      </c>
      <c r="G183" s="750">
        <f>D183+F183*2</f>
        <v>2020</v>
      </c>
      <c r="H183" s="736">
        <f>(H179+1)*8-2</f>
        <v>78</v>
      </c>
      <c r="I183" s="750">
        <f t="shared" si="52"/>
        <v>1575.6</v>
      </c>
      <c r="J183" s="768">
        <f t="shared" si="53"/>
        <v>0.888</v>
      </c>
      <c r="K183" s="769">
        <f t="shared" si="54"/>
        <v>1399.1328</v>
      </c>
      <c r="L183" s="237"/>
      <c r="M183" s="237"/>
      <c r="N183" s="771"/>
    </row>
    <row r="184" customHeight="1" spans="1:14">
      <c r="A184" s="748"/>
      <c r="B184" s="738" t="s">
        <v>44</v>
      </c>
      <c r="C184" s="749">
        <v>16</v>
      </c>
      <c r="D184" s="750" t="str">
        <f>ROUND((C179+G179-$R$2-(C184+2)/10/2),1)&amp;"~"&amp;ROUND((D179+G179-$R$2-(C184+2)/10/2),1)</f>
        <v>180.2~185.9</v>
      </c>
      <c r="E184" s="750">
        <f>E179-$R$2*2-(C184+2)/10</f>
        <v>15.2</v>
      </c>
      <c r="F184" s="750" t="s">
        <v>106</v>
      </c>
      <c r="G184" s="750">
        <f>(C179+G179-$R$2-(C184+2)/10/2)+(D179+G179-$R$2-(C184+2)/10/2)+E184</f>
        <v>381.317</v>
      </c>
      <c r="H184" s="736">
        <f>(ROUND(B179/15,0)+1)*2</f>
        <v>268</v>
      </c>
      <c r="I184" s="750">
        <f t="shared" si="52"/>
        <v>1021.92956</v>
      </c>
      <c r="J184" s="768">
        <f t="shared" si="53"/>
        <v>1.578</v>
      </c>
      <c r="K184" s="769">
        <f t="shared" si="54"/>
        <v>1612.60484568</v>
      </c>
      <c r="L184" s="237"/>
      <c r="M184" s="237"/>
      <c r="N184" s="771"/>
    </row>
    <row r="185" customHeight="1" spans="1:14">
      <c r="A185" s="748"/>
      <c r="B185" s="738" t="s">
        <v>45</v>
      </c>
      <c r="C185" s="749">
        <v>8</v>
      </c>
      <c r="D185" s="750">
        <f>F179-$R$2*2</f>
        <v>12</v>
      </c>
      <c r="E185" s="751" t="s">
        <v>106</v>
      </c>
      <c r="F185" s="750" t="s">
        <v>106</v>
      </c>
      <c r="G185" s="751">
        <f>D185+11</f>
        <v>23</v>
      </c>
      <c r="H185" s="736">
        <f>(ROUND(B179/15,0)+1)*H179</f>
        <v>1206</v>
      </c>
      <c r="I185" s="750">
        <f t="shared" si="52"/>
        <v>277.38</v>
      </c>
      <c r="J185" s="768">
        <f t="shared" si="53"/>
        <v>0.395</v>
      </c>
      <c r="K185" s="769">
        <f t="shared" si="54"/>
        <v>109.5651</v>
      </c>
      <c r="L185" s="237"/>
      <c r="M185" s="237"/>
      <c r="N185" s="771"/>
    </row>
    <row r="186" customHeight="1" spans="1:14">
      <c r="A186" s="748"/>
      <c r="B186" s="752" t="s">
        <v>111</v>
      </c>
      <c r="C186" s="753">
        <v>8</v>
      </c>
      <c r="D186" s="751">
        <f>E179-$R$2*2</f>
        <v>17</v>
      </c>
      <c r="E186" s="751" t="s">
        <v>106</v>
      </c>
      <c r="F186" s="751" t="s">
        <v>106</v>
      </c>
      <c r="G186" s="751">
        <f>D186+11</f>
        <v>28</v>
      </c>
      <c r="H186" s="754">
        <f>(ROUND(B179/15,0)+1)*H179</f>
        <v>1206</v>
      </c>
      <c r="I186" s="750">
        <f t="shared" si="52"/>
        <v>337.68</v>
      </c>
      <c r="J186" s="768">
        <f t="shared" si="53"/>
        <v>0.395</v>
      </c>
      <c r="K186" s="769">
        <f t="shared" si="54"/>
        <v>133.3836</v>
      </c>
      <c r="L186" s="237"/>
      <c r="M186" s="237"/>
      <c r="N186" s="771"/>
    </row>
    <row r="187" customHeight="1" spans="1:14">
      <c r="A187" s="755" t="s">
        <v>140</v>
      </c>
      <c r="B187" s="756" t="s">
        <v>51</v>
      </c>
      <c r="C187" s="756"/>
      <c r="D187" s="757">
        <f>K186+K185</f>
        <v>242.9487</v>
      </c>
      <c r="E187" s="758" t="s">
        <v>52</v>
      </c>
      <c r="F187" s="758"/>
      <c r="G187" s="759">
        <f>SUM(K181:K184)</f>
        <v>4603.19729136</v>
      </c>
      <c r="H187" s="756" t="s">
        <v>53</v>
      </c>
      <c r="I187" s="758"/>
      <c r="J187" s="756">
        <f>((C179+D179)/2*(E179*2+F179*2)/10000-0.2*0.2)*B179/100</f>
        <v>26.73253</v>
      </c>
      <c r="K187" s="770"/>
      <c r="L187" s="237">
        <f>(D187+G187)/J187</f>
        <v>181.282728995722</v>
      </c>
      <c r="M187" s="177"/>
      <c r="N187" s="771"/>
    </row>
    <row r="188" customHeight="1" spans="1:14">
      <c r="A188" s="234"/>
      <c r="B188" s="234"/>
      <c r="C188" s="234"/>
      <c r="D188" s="235"/>
      <c r="E188" s="235"/>
      <c r="F188" s="760"/>
      <c r="G188" s="760"/>
      <c r="H188" s="761"/>
      <c r="I188" s="235"/>
      <c r="J188" s="760"/>
      <c r="K188" s="235"/>
      <c r="L188" s="237"/>
      <c r="M188" s="237"/>
      <c r="N188" s="771"/>
    </row>
    <row r="189" hidden="1" customHeight="1" spans="1:14">
      <c r="A189" s="178" t="str">
        <f>A18</f>
        <v>YU17</v>
      </c>
      <c r="B189" s="203">
        <f>VLOOKUP($A189,$A$2:$N$28,2,0)</f>
        <v>2000</v>
      </c>
      <c r="C189" s="235">
        <f>VLOOKUP($A189,$A$2:$N$28,3,0)</f>
        <v>144.351</v>
      </c>
      <c r="D189" s="235">
        <f>VLOOKUP($A189,$A$2:$N$28,4,0)</f>
        <v>150.084</v>
      </c>
      <c r="E189" s="235">
        <f>VLOOKUP($A189,$A$2:$N$28,5,0)</f>
        <v>25</v>
      </c>
      <c r="F189" s="235">
        <f>VLOOKUP($A189,$A$2:$N$28,6,0)</f>
        <v>20</v>
      </c>
      <c r="G189" s="235">
        <f>VLOOKUP($A189,$A$2:$N$28,7,0)</f>
        <v>35</v>
      </c>
      <c r="H189" s="235">
        <f>VLOOKUP($A189,$A$2:$N$28,8,0)</f>
        <v>9</v>
      </c>
      <c r="I189" s="235">
        <f>VLOOKUP($A189,$A$2:$N$28,9,0)</f>
        <v>8.584</v>
      </c>
      <c r="J189" s="235">
        <f>VLOOKUP($A189,$A$2:$N$28,10,0)</f>
        <v>14.363</v>
      </c>
      <c r="K189" s="235">
        <f>VLOOKUP($A189,$A$2:$N$28,11,0)</f>
        <v>174.351</v>
      </c>
      <c r="L189" s="235">
        <f>VLOOKUP($A189,$A$2:$N$28,12,0)</f>
        <v>180.084</v>
      </c>
      <c r="M189" s="235"/>
      <c r="N189" s="771"/>
    </row>
    <row r="190" customHeight="1" spans="1:14">
      <c r="A190" s="743" t="str">
        <f>A189</f>
        <v>YU17</v>
      </c>
      <c r="B190" s="744" t="s">
        <v>28</v>
      </c>
      <c r="C190" s="744" t="s">
        <v>29</v>
      </c>
      <c r="D190" s="745" t="s">
        <v>30</v>
      </c>
      <c r="E190" s="746"/>
      <c r="F190" s="746"/>
      <c r="G190" s="747" t="s">
        <v>31</v>
      </c>
      <c r="H190" s="747" t="s">
        <v>32</v>
      </c>
      <c r="I190" s="747" t="s">
        <v>33</v>
      </c>
      <c r="J190" s="747" t="s">
        <v>34</v>
      </c>
      <c r="K190" s="767" t="s">
        <v>35</v>
      </c>
      <c r="L190" s="237"/>
      <c r="M190" s="237"/>
      <c r="N190" s="771"/>
    </row>
    <row r="191" customHeight="1" spans="1:14">
      <c r="A191" s="748"/>
      <c r="B191" s="738" t="s">
        <v>41</v>
      </c>
      <c r="C191" s="749">
        <v>16</v>
      </c>
      <c r="D191" s="750" t="str">
        <f>ROUND((C189+G189-$R$2-(C191+2)/10/2),1)&amp;"~"&amp;ROUND((D189+G189-$R$2-(C191+2)/10/2),1)</f>
        <v>174.5~180.2</v>
      </c>
      <c r="E191" s="750">
        <f>F189-$R$2*2-(C191+2)/10</f>
        <v>10.2</v>
      </c>
      <c r="F191" s="750" t="s">
        <v>106</v>
      </c>
      <c r="G191" s="750">
        <f>(C189+G189-$R$2-(C191+2)/10/2)+(D189+G189-$R$2-(C191+2)/10/2)+E191</f>
        <v>364.835</v>
      </c>
      <c r="H191" s="736">
        <f>ROUND(B189/15,0)+1</f>
        <v>134</v>
      </c>
      <c r="I191" s="750">
        <f t="shared" ref="I191:I196" si="55">G191*H191/100</f>
        <v>488.8789</v>
      </c>
      <c r="J191" s="768">
        <f t="shared" ref="J191:J196" si="56">ROUND(C191^2*PI()/4/1000000*7850,3)</f>
        <v>1.578</v>
      </c>
      <c r="K191" s="769">
        <f t="shared" ref="K191:K196" si="57">I191*J191</f>
        <v>771.4509042</v>
      </c>
      <c r="L191" s="237"/>
      <c r="M191" s="237"/>
      <c r="N191" s="771"/>
    </row>
    <row r="192" customHeight="1" spans="1:14">
      <c r="A192" s="748"/>
      <c r="B192" s="738" t="s">
        <v>42</v>
      </c>
      <c r="C192" s="749">
        <v>16</v>
      </c>
      <c r="D192" s="750" t="str">
        <f>ROUND((C189+G189-$R$2-(C191+2)/10/2),1)&amp;"~"&amp;ROUND((D189+G189-$R$2-(C191+2)/10/2),1)</f>
        <v>174.5~180.2</v>
      </c>
      <c r="E192" s="750">
        <f>F189-$R$2*2-(C191+2)/10</f>
        <v>10.2</v>
      </c>
      <c r="F192" s="750" t="s">
        <v>106</v>
      </c>
      <c r="G192" s="750">
        <f>(C189+G189-$R$2-(C191+2)/10/2)+(D189+G189-$R$2-(C191+2)/10/2)+E191</f>
        <v>364.835</v>
      </c>
      <c r="H192" s="736">
        <f>ROUND(B189/15,0)+1</f>
        <v>134</v>
      </c>
      <c r="I192" s="750">
        <f t="shared" si="55"/>
        <v>488.8789</v>
      </c>
      <c r="J192" s="768">
        <f t="shared" si="56"/>
        <v>1.578</v>
      </c>
      <c r="K192" s="769">
        <f t="shared" si="57"/>
        <v>771.4509042</v>
      </c>
      <c r="L192" s="237"/>
      <c r="M192" s="237"/>
      <c r="N192" s="771"/>
    </row>
    <row r="193" customHeight="1" spans="1:14">
      <c r="A193" s="748"/>
      <c r="B193" s="738" t="s">
        <v>43</v>
      </c>
      <c r="C193" s="749">
        <v>12</v>
      </c>
      <c r="D193" s="750">
        <f>B189-$R$2*2</f>
        <v>1992</v>
      </c>
      <c r="E193" s="750" t="s">
        <v>106</v>
      </c>
      <c r="F193" s="750">
        <f>ROUNDUP((IF(C193&lt;26,10.927,11.212))*C193/10,0)</f>
        <v>14</v>
      </c>
      <c r="G193" s="750">
        <f>D193+F193*2</f>
        <v>2020</v>
      </c>
      <c r="H193" s="736">
        <f>(H189+1)*8-2</f>
        <v>78</v>
      </c>
      <c r="I193" s="750">
        <f t="shared" si="55"/>
        <v>1575.6</v>
      </c>
      <c r="J193" s="768">
        <f t="shared" si="56"/>
        <v>0.888</v>
      </c>
      <c r="K193" s="769">
        <f t="shared" si="57"/>
        <v>1399.1328</v>
      </c>
      <c r="L193" s="237"/>
      <c r="M193" s="237"/>
      <c r="N193" s="771"/>
    </row>
    <row r="194" customHeight="1" spans="1:14">
      <c r="A194" s="748"/>
      <c r="B194" s="738" t="s">
        <v>44</v>
      </c>
      <c r="C194" s="749">
        <v>16</v>
      </c>
      <c r="D194" s="750" t="str">
        <f>ROUND((C189+G189-$R$2-(C194+2)/10/2),1)&amp;"~"&amp;ROUND((D189+G189-$R$2-(C194+2)/10/2),1)</f>
        <v>174.5~180.2</v>
      </c>
      <c r="E194" s="750">
        <f>E189-$R$2*2-(C194+2)/10</f>
        <v>15.2</v>
      </c>
      <c r="F194" s="750" t="s">
        <v>106</v>
      </c>
      <c r="G194" s="750">
        <f>(C189+G189-$R$2-(C194+2)/10/2)+(D189+G189-$R$2-(C194+2)/10/2)+E194</f>
        <v>369.835</v>
      </c>
      <c r="H194" s="736">
        <f>(ROUND(B189/15,0)+1)*2</f>
        <v>268</v>
      </c>
      <c r="I194" s="750">
        <f t="shared" si="55"/>
        <v>991.1578</v>
      </c>
      <c r="J194" s="768">
        <f t="shared" si="56"/>
        <v>1.578</v>
      </c>
      <c r="K194" s="769">
        <f t="shared" si="57"/>
        <v>1564.0470084</v>
      </c>
      <c r="L194" s="237"/>
      <c r="M194" s="237"/>
      <c r="N194" s="771"/>
    </row>
    <row r="195" customHeight="1" spans="1:14">
      <c r="A195" s="748"/>
      <c r="B195" s="738" t="s">
        <v>45</v>
      </c>
      <c r="C195" s="749">
        <v>8</v>
      </c>
      <c r="D195" s="750">
        <f>F189-$R$2*2</f>
        <v>12</v>
      </c>
      <c r="E195" s="751" t="s">
        <v>106</v>
      </c>
      <c r="F195" s="750" t="s">
        <v>106</v>
      </c>
      <c r="G195" s="751">
        <f>D195+11</f>
        <v>23</v>
      </c>
      <c r="H195" s="736">
        <f>(ROUND(B189/15,0)+1)*H189</f>
        <v>1206</v>
      </c>
      <c r="I195" s="750">
        <f t="shared" si="55"/>
        <v>277.38</v>
      </c>
      <c r="J195" s="768">
        <f t="shared" si="56"/>
        <v>0.395</v>
      </c>
      <c r="K195" s="769">
        <f t="shared" si="57"/>
        <v>109.5651</v>
      </c>
      <c r="L195" s="237"/>
      <c r="M195" s="237"/>
      <c r="N195" s="771"/>
    </row>
    <row r="196" customHeight="1" spans="1:14">
      <c r="A196" s="748"/>
      <c r="B196" s="752" t="s">
        <v>111</v>
      </c>
      <c r="C196" s="753">
        <v>8</v>
      </c>
      <c r="D196" s="751">
        <f>E189-$R$2*2</f>
        <v>17</v>
      </c>
      <c r="E196" s="751" t="s">
        <v>106</v>
      </c>
      <c r="F196" s="751" t="s">
        <v>106</v>
      </c>
      <c r="G196" s="751">
        <f>D196+11</f>
        <v>28</v>
      </c>
      <c r="H196" s="754">
        <f>(ROUND(B189/15,0)+1)*H189</f>
        <v>1206</v>
      </c>
      <c r="I196" s="750">
        <f t="shared" si="55"/>
        <v>337.68</v>
      </c>
      <c r="J196" s="768">
        <f t="shared" si="56"/>
        <v>0.395</v>
      </c>
      <c r="K196" s="769">
        <f t="shared" si="57"/>
        <v>133.3836</v>
      </c>
      <c r="L196" s="237"/>
      <c r="M196" s="237"/>
      <c r="N196" s="771"/>
    </row>
    <row r="197" customHeight="1" spans="1:14">
      <c r="A197" s="755" t="s">
        <v>140</v>
      </c>
      <c r="B197" s="756" t="s">
        <v>51</v>
      </c>
      <c r="C197" s="756"/>
      <c r="D197" s="757">
        <f>K196+K195</f>
        <v>242.9487</v>
      </c>
      <c r="E197" s="758" t="s">
        <v>52</v>
      </c>
      <c r="F197" s="758"/>
      <c r="G197" s="759">
        <f>SUM(K191:K194)</f>
        <v>4506.0816168</v>
      </c>
      <c r="H197" s="756" t="s">
        <v>53</v>
      </c>
      <c r="I197" s="758"/>
      <c r="J197" s="756">
        <f>((C189+D189)/2*(E189*2+F189*2)/10000-0.2*0.2)*B189/100</f>
        <v>25.69915</v>
      </c>
      <c r="K197" s="770"/>
      <c r="L197" s="237">
        <f>(D197+G197)/J197</f>
        <v>184.793283700045</v>
      </c>
      <c r="M197" s="177"/>
      <c r="N197" s="771"/>
    </row>
    <row r="198" customHeight="1" spans="1:14">
      <c r="A198" s="234"/>
      <c r="B198" s="234"/>
      <c r="C198" s="234"/>
      <c r="D198" s="235"/>
      <c r="E198" s="235"/>
      <c r="F198" s="760"/>
      <c r="G198" s="760"/>
      <c r="H198" s="761"/>
      <c r="I198" s="235"/>
      <c r="J198" s="760"/>
      <c r="K198" s="235"/>
      <c r="L198" s="237"/>
      <c r="M198" s="237"/>
      <c r="N198" s="771"/>
    </row>
    <row r="199" hidden="1" customHeight="1" spans="1:14">
      <c r="A199" s="178" t="str">
        <f>A19</f>
        <v>YU18</v>
      </c>
      <c r="B199" s="203">
        <f>VLOOKUP($A199,$A$2:$N$28,2,0)</f>
        <v>2000</v>
      </c>
      <c r="C199" s="235">
        <f>VLOOKUP($A199,$A$2:$N$28,3,0)</f>
        <v>138.61</v>
      </c>
      <c r="D199" s="235">
        <f>VLOOKUP($A199,$A$2:$N$28,4,0)</f>
        <v>144.342</v>
      </c>
      <c r="E199" s="235">
        <f>VLOOKUP($A199,$A$2:$N$28,5,0)</f>
        <v>25</v>
      </c>
      <c r="F199" s="235">
        <f>VLOOKUP($A199,$A$2:$N$28,6,0)</f>
        <v>20</v>
      </c>
      <c r="G199" s="235">
        <f>VLOOKUP($A199,$A$2:$N$28,7,0)</f>
        <v>35</v>
      </c>
      <c r="H199" s="235">
        <f>VLOOKUP($A199,$A$2:$N$28,8,0)</f>
        <v>9</v>
      </c>
      <c r="I199" s="235">
        <f>VLOOKUP($A199,$A$2:$N$28,9,0)</f>
        <v>2.84200000000001</v>
      </c>
      <c r="J199" s="235">
        <f>VLOOKUP($A199,$A$2:$N$28,10,0)</f>
        <v>14.3631111111111</v>
      </c>
      <c r="K199" s="235">
        <f>VLOOKUP($A199,$A$2:$N$28,11,0)</f>
        <v>168.61</v>
      </c>
      <c r="L199" s="235">
        <f>VLOOKUP($A199,$A$2:$N$28,12,0)</f>
        <v>174.342</v>
      </c>
      <c r="M199" s="235"/>
      <c r="N199" s="771"/>
    </row>
    <row r="200" customHeight="1" spans="1:14">
      <c r="A200" s="743" t="str">
        <f>A199</f>
        <v>YU18</v>
      </c>
      <c r="B200" s="744" t="s">
        <v>28</v>
      </c>
      <c r="C200" s="744" t="s">
        <v>29</v>
      </c>
      <c r="D200" s="745" t="s">
        <v>30</v>
      </c>
      <c r="E200" s="746"/>
      <c r="F200" s="746"/>
      <c r="G200" s="747" t="s">
        <v>31</v>
      </c>
      <c r="H200" s="747" t="s">
        <v>32</v>
      </c>
      <c r="I200" s="747" t="s">
        <v>33</v>
      </c>
      <c r="J200" s="747" t="s">
        <v>34</v>
      </c>
      <c r="K200" s="767" t="s">
        <v>35</v>
      </c>
      <c r="L200" s="237"/>
      <c r="M200" s="237"/>
      <c r="N200" s="771"/>
    </row>
    <row r="201" customHeight="1" spans="1:14">
      <c r="A201" s="748"/>
      <c r="B201" s="738" t="s">
        <v>41</v>
      </c>
      <c r="C201" s="749">
        <v>16</v>
      </c>
      <c r="D201" s="750" t="str">
        <f>ROUND((C199+G199-$R$2-(C201+2)/10/2),1)&amp;"~"&amp;ROUND((D199+G199-$R$2-(C201+2)/10/2),1)</f>
        <v>168.7~174.4</v>
      </c>
      <c r="E201" s="750">
        <f>F199-$R$2*2-(C201+2)/10</f>
        <v>10.2</v>
      </c>
      <c r="F201" s="750" t="s">
        <v>106</v>
      </c>
      <c r="G201" s="750">
        <f>(C199+G199-$R$2-(C201+2)/10/2)+(D199+G199-$R$2-(C201+2)/10/2)+E201</f>
        <v>353.352</v>
      </c>
      <c r="H201" s="736">
        <f>ROUND(B199/15,0)+1</f>
        <v>134</v>
      </c>
      <c r="I201" s="750">
        <f t="shared" ref="I201:I206" si="58">G201*H201/100</f>
        <v>473.49168</v>
      </c>
      <c r="J201" s="768">
        <f t="shared" ref="J201:J206" si="59">ROUND(C201^2*PI()/4/1000000*7850,3)</f>
        <v>1.578</v>
      </c>
      <c r="K201" s="769">
        <f t="shared" ref="K201:K206" si="60">I201*J201</f>
        <v>747.16987104</v>
      </c>
      <c r="L201" s="237"/>
      <c r="M201" s="237"/>
      <c r="N201" s="771"/>
    </row>
    <row r="202" customHeight="1" spans="1:14">
      <c r="A202" s="748"/>
      <c r="B202" s="738" t="s">
        <v>42</v>
      </c>
      <c r="C202" s="749">
        <v>16</v>
      </c>
      <c r="D202" s="750" t="str">
        <f>ROUND((C199+G199-$R$2-(C201+2)/10/2),1)&amp;"~"&amp;ROUND((D199+G199-$R$2-(C201+2)/10/2),1)</f>
        <v>168.7~174.4</v>
      </c>
      <c r="E202" s="750">
        <f>F199-$R$2*2-(C201+2)/10</f>
        <v>10.2</v>
      </c>
      <c r="F202" s="750" t="s">
        <v>106</v>
      </c>
      <c r="G202" s="750">
        <f>(C199+G199-$R$2-(C201+2)/10/2)+(D199+G199-$R$2-(C201+2)/10/2)+E201</f>
        <v>353.352</v>
      </c>
      <c r="H202" s="736">
        <f>ROUND(B199/15,0)+1</f>
        <v>134</v>
      </c>
      <c r="I202" s="750">
        <f t="shared" si="58"/>
        <v>473.49168</v>
      </c>
      <c r="J202" s="768">
        <f t="shared" si="59"/>
        <v>1.578</v>
      </c>
      <c r="K202" s="769">
        <f t="shared" si="60"/>
        <v>747.16987104</v>
      </c>
      <c r="L202" s="237"/>
      <c r="M202" s="237"/>
      <c r="N202" s="771"/>
    </row>
    <row r="203" customHeight="1" spans="1:14">
      <c r="A203" s="748"/>
      <c r="B203" s="738" t="s">
        <v>43</v>
      </c>
      <c r="C203" s="749">
        <v>12</v>
      </c>
      <c r="D203" s="750">
        <f>B199-$R$2*2</f>
        <v>1992</v>
      </c>
      <c r="E203" s="750" t="s">
        <v>106</v>
      </c>
      <c r="F203" s="750">
        <f>ROUNDUP((IF(C203&lt;26,10.927,11.212))*C203/10,0)</f>
        <v>14</v>
      </c>
      <c r="G203" s="750">
        <f>D203+F203*2</f>
        <v>2020</v>
      </c>
      <c r="H203" s="736">
        <f>(H199+1)*8-2</f>
        <v>78</v>
      </c>
      <c r="I203" s="750">
        <f t="shared" si="58"/>
        <v>1575.6</v>
      </c>
      <c r="J203" s="768">
        <f t="shared" si="59"/>
        <v>0.888</v>
      </c>
      <c r="K203" s="769">
        <f t="shared" si="60"/>
        <v>1399.1328</v>
      </c>
      <c r="L203" s="237"/>
      <c r="M203" s="237"/>
      <c r="N203" s="771"/>
    </row>
    <row r="204" customHeight="1" spans="1:14">
      <c r="A204" s="748"/>
      <c r="B204" s="738" t="s">
        <v>44</v>
      </c>
      <c r="C204" s="749">
        <v>16</v>
      </c>
      <c r="D204" s="750" t="str">
        <f>ROUND((C199+G199-$R$2-(C204+2)/10/2),1)&amp;"~"&amp;ROUND((D199+G199-$R$2-(C204+2)/10/2),1)</f>
        <v>168.7~174.4</v>
      </c>
      <c r="E204" s="750">
        <f>E199-$R$2*2-(C204+2)/10</f>
        <v>15.2</v>
      </c>
      <c r="F204" s="750" t="s">
        <v>106</v>
      </c>
      <c r="G204" s="750">
        <f>(C199+G199-$R$2-(C204+2)/10/2)+(D199+G199-$R$2-(C204+2)/10/2)+E204</f>
        <v>358.352</v>
      </c>
      <c r="H204" s="736">
        <f>(ROUND(B199/15,0)+1)*2</f>
        <v>268</v>
      </c>
      <c r="I204" s="750">
        <f t="shared" si="58"/>
        <v>960.38336</v>
      </c>
      <c r="J204" s="768">
        <f t="shared" si="59"/>
        <v>1.578</v>
      </c>
      <c r="K204" s="769">
        <f t="shared" si="60"/>
        <v>1515.48494208</v>
      </c>
      <c r="L204" s="237"/>
      <c r="M204" s="237"/>
      <c r="N204" s="771"/>
    </row>
    <row r="205" customHeight="1" spans="1:14">
      <c r="A205" s="748"/>
      <c r="B205" s="738" t="s">
        <v>45</v>
      </c>
      <c r="C205" s="749">
        <v>8</v>
      </c>
      <c r="D205" s="750">
        <f>F199-$R$2*2</f>
        <v>12</v>
      </c>
      <c r="E205" s="751" t="s">
        <v>106</v>
      </c>
      <c r="F205" s="750" t="s">
        <v>106</v>
      </c>
      <c r="G205" s="751">
        <f>D205+11</f>
        <v>23</v>
      </c>
      <c r="H205" s="736">
        <f>(ROUND(B199/15,0)+1)*H199</f>
        <v>1206</v>
      </c>
      <c r="I205" s="750">
        <f t="shared" si="58"/>
        <v>277.38</v>
      </c>
      <c r="J205" s="768">
        <f t="shared" si="59"/>
        <v>0.395</v>
      </c>
      <c r="K205" s="769">
        <f t="shared" si="60"/>
        <v>109.5651</v>
      </c>
      <c r="L205" s="237"/>
      <c r="M205" s="237"/>
      <c r="N205" s="771"/>
    </row>
    <row r="206" customHeight="1" spans="1:14">
      <c r="A206" s="748"/>
      <c r="B206" s="752" t="s">
        <v>111</v>
      </c>
      <c r="C206" s="753">
        <v>8</v>
      </c>
      <c r="D206" s="751">
        <f>E199-$R$2*2</f>
        <v>17</v>
      </c>
      <c r="E206" s="751" t="s">
        <v>106</v>
      </c>
      <c r="F206" s="751" t="s">
        <v>106</v>
      </c>
      <c r="G206" s="751">
        <f>D206+11</f>
        <v>28</v>
      </c>
      <c r="H206" s="754">
        <f>(ROUND(B199/15,0)+1)*H199</f>
        <v>1206</v>
      </c>
      <c r="I206" s="750">
        <f t="shared" si="58"/>
        <v>337.68</v>
      </c>
      <c r="J206" s="768">
        <f t="shared" si="59"/>
        <v>0.395</v>
      </c>
      <c r="K206" s="769">
        <f t="shared" si="60"/>
        <v>133.3836</v>
      </c>
      <c r="L206" s="237"/>
      <c r="M206" s="237"/>
      <c r="N206" s="771"/>
    </row>
    <row r="207" customHeight="1" spans="1:14">
      <c r="A207" s="755" t="s">
        <v>140</v>
      </c>
      <c r="B207" s="756" t="s">
        <v>51</v>
      </c>
      <c r="C207" s="756"/>
      <c r="D207" s="757">
        <f>K206+K205</f>
        <v>242.9487</v>
      </c>
      <c r="E207" s="758" t="s">
        <v>52</v>
      </c>
      <c r="F207" s="758"/>
      <c r="G207" s="759">
        <f>SUM(K201:K204)</f>
        <v>4408.95748416</v>
      </c>
      <c r="H207" s="756" t="s">
        <v>53</v>
      </c>
      <c r="I207" s="758"/>
      <c r="J207" s="756">
        <f>((C199+D199)/2*(E199*2+F199*2)/10000-0.2*0.2)*B199/100</f>
        <v>24.66568</v>
      </c>
      <c r="K207" s="770"/>
      <c r="L207" s="237">
        <f>(D207+G207)/J207</f>
        <v>188.598335183137</v>
      </c>
      <c r="M207" s="177"/>
      <c r="N207" s="771"/>
    </row>
    <row r="208" customHeight="1" spans="1:14">
      <c r="A208" s="774"/>
      <c r="B208" s="774"/>
      <c r="C208" s="775"/>
      <c r="D208" s="776"/>
      <c r="E208" s="776"/>
      <c r="F208" s="776"/>
      <c r="G208" s="776"/>
      <c r="H208" s="777"/>
      <c r="I208" s="776"/>
      <c r="J208" s="778"/>
      <c r="K208" s="776"/>
      <c r="L208" s="779"/>
      <c r="M208" s="237"/>
      <c r="N208" s="771"/>
    </row>
    <row r="209" hidden="1" customHeight="1" spans="1:14">
      <c r="A209" s="178" t="str">
        <f>A20</f>
        <v>YU19</v>
      </c>
      <c r="B209" s="203">
        <f>VLOOKUP($A209,$A$2:$N$28,2,0)</f>
        <v>1547.05</v>
      </c>
      <c r="C209" s="235">
        <f>VLOOKUP($A209,$A$2:$N$28,3,0)</f>
        <v>130</v>
      </c>
      <c r="D209" s="235">
        <f>VLOOKUP($A209,$A$2:$N$28,4,0)</f>
        <v>138.601</v>
      </c>
      <c r="E209" s="235">
        <f>VLOOKUP($A209,$A$2:$N$28,5,0)</f>
        <v>25</v>
      </c>
      <c r="F209" s="235">
        <f>VLOOKUP($A209,$A$2:$N$28,6,0)</f>
        <v>20</v>
      </c>
      <c r="G209" s="235">
        <f>VLOOKUP($A209,$A$2:$N$28,7,0)</f>
        <v>35</v>
      </c>
      <c r="H209" s="235">
        <f>VLOOKUP($A209,$A$2:$N$28,8,0)</f>
        <v>8</v>
      </c>
      <c r="I209" s="235">
        <f>VLOOKUP($A209,$A$2:$N$28,9,0)</f>
        <v>12.101</v>
      </c>
      <c r="J209" s="235">
        <f>VLOOKUP($A209,$A$2:$N$28,10,0)</f>
        <v>13.924875</v>
      </c>
      <c r="K209" s="235">
        <f>VLOOKUP($A209,$A$2:$N$28,11,0)</f>
        <v>160</v>
      </c>
      <c r="L209" s="235">
        <f>VLOOKUP($A209,$A$2:$N$28,12,0)</f>
        <v>168.601</v>
      </c>
      <c r="M209" s="235"/>
      <c r="N209" s="771"/>
    </row>
    <row r="210" customHeight="1" spans="1:14">
      <c r="A210" s="743" t="str">
        <f>A209</f>
        <v>YU19</v>
      </c>
      <c r="B210" s="744" t="s">
        <v>28</v>
      </c>
      <c r="C210" s="744" t="s">
        <v>29</v>
      </c>
      <c r="D210" s="745" t="s">
        <v>30</v>
      </c>
      <c r="E210" s="746"/>
      <c r="F210" s="746"/>
      <c r="G210" s="747" t="s">
        <v>31</v>
      </c>
      <c r="H210" s="747" t="s">
        <v>32</v>
      </c>
      <c r="I210" s="747" t="s">
        <v>33</v>
      </c>
      <c r="J210" s="747" t="s">
        <v>34</v>
      </c>
      <c r="K210" s="767" t="s">
        <v>35</v>
      </c>
      <c r="L210" s="237"/>
      <c r="M210" s="237"/>
      <c r="N210" s="771"/>
    </row>
    <row r="211" customHeight="1" spans="1:14">
      <c r="A211" s="748"/>
      <c r="B211" s="738" t="s">
        <v>41</v>
      </c>
      <c r="C211" s="749">
        <v>16</v>
      </c>
      <c r="D211" s="750" t="str">
        <f>ROUND((C209+G209-$R$2-(C211+2)/10/2),1)&amp;"~"&amp;ROUND((D209+G209-$R$2-(C211+2)/10/2),1)</f>
        <v>160.1~168.7</v>
      </c>
      <c r="E211" s="750">
        <f>F209-$R$2*2-(C211+2)/10</f>
        <v>10.2</v>
      </c>
      <c r="F211" s="750" t="s">
        <v>106</v>
      </c>
      <c r="G211" s="750">
        <f>(C209+G209-$R$2-(C211+2)/10/2)+(D209+G209-$R$2-(C211+2)/10/2)+E211</f>
        <v>339.001</v>
      </c>
      <c r="H211" s="736">
        <f>ROUND(B209/15,0)+1</f>
        <v>104</v>
      </c>
      <c r="I211" s="750">
        <f t="shared" ref="I211:I216" si="61">G211*H211/100</f>
        <v>352.56104</v>
      </c>
      <c r="J211" s="768">
        <f t="shared" ref="J211:J216" si="62">ROUND(C211^2*PI()/4/1000000*7850,3)</f>
        <v>1.578</v>
      </c>
      <c r="K211" s="769">
        <f t="shared" ref="K211:K216" si="63">I211*J211</f>
        <v>556.34132112</v>
      </c>
      <c r="L211" s="237"/>
      <c r="M211" s="237"/>
      <c r="N211" s="771"/>
    </row>
    <row r="212" customHeight="1" spans="1:14">
      <c r="A212" s="748"/>
      <c r="B212" s="738" t="s">
        <v>42</v>
      </c>
      <c r="C212" s="749">
        <v>16</v>
      </c>
      <c r="D212" s="750" t="str">
        <f>ROUND((C209+G209-$R$2-(C211+2)/10/2),1)&amp;"~"&amp;ROUND((D209+G209-$R$2-(C211+2)/10/2),1)</f>
        <v>160.1~168.7</v>
      </c>
      <c r="E212" s="750">
        <f>F209-$R$2*2-(C211+2)/10</f>
        <v>10.2</v>
      </c>
      <c r="F212" s="750" t="s">
        <v>106</v>
      </c>
      <c r="G212" s="750">
        <f>(C209+G209-$R$2-(C211+2)/10/2)+(D209+G209-$R$2-(C211+2)/10/2)+E211</f>
        <v>339.001</v>
      </c>
      <c r="H212" s="736">
        <f>ROUND(B209/15,0)+1</f>
        <v>104</v>
      </c>
      <c r="I212" s="750">
        <f t="shared" si="61"/>
        <v>352.56104</v>
      </c>
      <c r="J212" s="768">
        <f t="shared" si="62"/>
        <v>1.578</v>
      </c>
      <c r="K212" s="769">
        <f t="shared" si="63"/>
        <v>556.34132112</v>
      </c>
      <c r="L212" s="237"/>
      <c r="M212" s="237"/>
      <c r="N212" s="771"/>
    </row>
    <row r="213" customHeight="1" spans="1:14">
      <c r="A213" s="748"/>
      <c r="B213" s="738" t="s">
        <v>43</v>
      </c>
      <c r="C213" s="749">
        <v>12</v>
      </c>
      <c r="D213" s="750">
        <f>B209-$R$2*2</f>
        <v>1539.05</v>
      </c>
      <c r="E213" s="750" t="s">
        <v>106</v>
      </c>
      <c r="F213" s="750">
        <f>ROUNDUP((IF(C213&lt;26,10.927,11.212))*C213/10,0)</f>
        <v>14</v>
      </c>
      <c r="G213" s="750">
        <f>D213+F213*2</f>
        <v>1567.05</v>
      </c>
      <c r="H213" s="736">
        <f>(H209+1)*8-2</f>
        <v>70</v>
      </c>
      <c r="I213" s="750">
        <f t="shared" si="61"/>
        <v>1096.935</v>
      </c>
      <c r="J213" s="768">
        <f t="shared" si="62"/>
        <v>0.888</v>
      </c>
      <c r="K213" s="769">
        <f t="shared" si="63"/>
        <v>974.07828</v>
      </c>
      <c r="L213" s="237"/>
      <c r="M213" s="237"/>
      <c r="N213" s="771"/>
    </row>
    <row r="214" customHeight="1" spans="1:14">
      <c r="A214" s="748"/>
      <c r="B214" s="738" t="s">
        <v>44</v>
      </c>
      <c r="C214" s="749">
        <v>16</v>
      </c>
      <c r="D214" s="750" t="str">
        <f>ROUND((C209+G209-$R$2-(C214+2)/10/2),1)&amp;"~"&amp;ROUND((D209+G209-$R$2-(C214+2)/10/2),1)</f>
        <v>160.1~168.7</v>
      </c>
      <c r="E214" s="750">
        <f>E209-$R$2*2-(C214+2)/10</f>
        <v>15.2</v>
      </c>
      <c r="F214" s="750" t="s">
        <v>106</v>
      </c>
      <c r="G214" s="750">
        <f>(C209+G209-$R$2-(C214+2)/10/2)+(D209+G209-$R$2-(C214+2)/10/2)+E214</f>
        <v>344.001</v>
      </c>
      <c r="H214" s="736">
        <f>(ROUND(B209/15,0)+1)*2</f>
        <v>208</v>
      </c>
      <c r="I214" s="750">
        <f t="shared" si="61"/>
        <v>715.52208</v>
      </c>
      <c r="J214" s="768">
        <f t="shared" si="62"/>
        <v>1.578</v>
      </c>
      <c r="K214" s="769">
        <f t="shared" si="63"/>
        <v>1129.09384224</v>
      </c>
      <c r="L214" s="237"/>
      <c r="M214" s="237"/>
      <c r="N214" s="771"/>
    </row>
    <row r="215" customHeight="1" spans="1:14">
      <c r="A215" s="748"/>
      <c r="B215" s="738" t="s">
        <v>45</v>
      </c>
      <c r="C215" s="749">
        <v>8</v>
      </c>
      <c r="D215" s="750">
        <f>F209-$R$2*2</f>
        <v>12</v>
      </c>
      <c r="E215" s="751" t="s">
        <v>106</v>
      </c>
      <c r="F215" s="750" t="s">
        <v>106</v>
      </c>
      <c r="G215" s="751">
        <f>D215+11</f>
        <v>23</v>
      </c>
      <c r="H215" s="736">
        <f>(ROUND(B209/15,0)+1)*H209</f>
        <v>832</v>
      </c>
      <c r="I215" s="750">
        <f t="shared" si="61"/>
        <v>191.36</v>
      </c>
      <c r="J215" s="768">
        <f t="shared" si="62"/>
        <v>0.395</v>
      </c>
      <c r="K215" s="769">
        <f t="shared" si="63"/>
        <v>75.5872</v>
      </c>
      <c r="L215" s="237"/>
      <c r="M215" s="237"/>
      <c r="N215" s="771"/>
    </row>
    <row r="216" customHeight="1" spans="1:14">
      <c r="A216" s="748"/>
      <c r="B216" s="752" t="s">
        <v>111</v>
      </c>
      <c r="C216" s="753">
        <v>8</v>
      </c>
      <c r="D216" s="751">
        <f>E209-$R$2*2</f>
        <v>17</v>
      </c>
      <c r="E216" s="751" t="s">
        <v>106</v>
      </c>
      <c r="F216" s="751" t="s">
        <v>106</v>
      </c>
      <c r="G216" s="751">
        <f>D216+11</f>
        <v>28</v>
      </c>
      <c r="H216" s="754">
        <f>(ROUND(B209/15,0)+1)*H209</f>
        <v>832</v>
      </c>
      <c r="I216" s="750">
        <f t="shared" si="61"/>
        <v>232.96</v>
      </c>
      <c r="J216" s="768">
        <f t="shared" si="62"/>
        <v>0.395</v>
      </c>
      <c r="K216" s="769">
        <f t="shared" si="63"/>
        <v>92.0192</v>
      </c>
      <c r="L216" s="237"/>
      <c r="M216" s="237"/>
      <c r="N216" s="771"/>
    </row>
    <row r="217" customHeight="1" spans="1:14">
      <c r="A217" s="755" t="s">
        <v>140</v>
      </c>
      <c r="B217" s="756" t="s">
        <v>51</v>
      </c>
      <c r="C217" s="756"/>
      <c r="D217" s="757">
        <f>K216+K215</f>
        <v>167.6064</v>
      </c>
      <c r="E217" s="758" t="s">
        <v>52</v>
      </c>
      <c r="F217" s="758"/>
      <c r="G217" s="759">
        <f>SUM(K211:K214)</f>
        <v>3215.85476448</v>
      </c>
      <c r="H217" s="756" t="s">
        <v>53</v>
      </c>
      <c r="I217" s="758"/>
      <c r="J217" s="756">
        <f>((C209+D209)/2*(E209*2+F209*2)/10000-0.2*0.2)*B209/100</f>
        <v>18.08044296725</v>
      </c>
      <c r="K217" s="770"/>
      <c r="L217" s="237">
        <f>(D217+G217)/J217</f>
        <v>187.133753891353</v>
      </c>
      <c r="M217" s="177"/>
      <c r="N217" s="771"/>
    </row>
    <row r="218" customHeight="1" spans="1:14">
      <c r="A218" s="234"/>
      <c r="B218" s="234"/>
      <c r="C218" s="234"/>
      <c r="D218" s="235"/>
      <c r="E218" s="235"/>
      <c r="F218" s="760"/>
      <c r="G218" s="760"/>
      <c r="H218" s="761"/>
      <c r="I218" s="235"/>
      <c r="J218" s="760"/>
      <c r="K218" s="235"/>
      <c r="L218" s="237"/>
      <c r="M218" s="237"/>
      <c r="N218" s="771"/>
    </row>
    <row r="219" hidden="1" customHeight="1" spans="1:14">
      <c r="A219" s="178" t="str">
        <f>A21</f>
        <v>既有U型槽1</v>
      </c>
      <c r="B219" s="203">
        <f>VLOOKUP($A219,$A$2:$N$28,2,0)</f>
        <v>1000</v>
      </c>
      <c r="C219" s="235">
        <f>VLOOKUP($A219,$A$2:$N$28,3,0)</f>
        <v>209</v>
      </c>
      <c r="D219" s="235">
        <f>VLOOKUP($A219,$A$2:$N$28,4,0)</f>
        <v>220.8</v>
      </c>
      <c r="E219" s="235">
        <f>VLOOKUP($A219,$A$2:$N$28,5,0)</f>
        <v>25</v>
      </c>
      <c r="F219" s="235">
        <f>VLOOKUP($A219,$A$2:$N$28,6,0)</f>
        <v>20</v>
      </c>
      <c r="G219" s="235">
        <f>VLOOKUP($A219,$A$2:$N$28,7,0)</f>
        <v>35</v>
      </c>
      <c r="H219" s="235">
        <f>VLOOKUP($A219,$A$2:$N$28,8,0)</f>
        <v>14</v>
      </c>
      <c r="I219" s="235">
        <f>VLOOKUP($A219,$A$2:$N$28,9,0)</f>
        <v>4.30000000000001</v>
      </c>
      <c r="J219" s="235">
        <f>VLOOKUP($A219,$A$2:$N$28,10,0)</f>
        <v>14.1571428571429</v>
      </c>
      <c r="K219" s="235">
        <f>VLOOKUP($A219,$A$2:$N$28,11,0)</f>
        <v>239</v>
      </c>
      <c r="L219" s="235">
        <f>VLOOKUP($A219,$A$2:$N$28,12,0)</f>
        <v>250.8</v>
      </c>
      <c r="M219" s="235">
        <f>VLOOKUP($A219,$A$2:$N$28,13,0)</f>
        <v>6.5</v>
      </c>
      <c r="N219" s="771"/>
    </row>
    <row r="220" customHeight="1" spans="1:14">
      <c r="A220" s="743" t="str">
        <f>A219</f>
        <v>既有U型槽1</v>
      </c>
      <c r="B220" s="744" t="s">
        <v>28</v>
      </c>
      <c r="C220" s="744" t="s">
        <v>29</v>
      </c>
      <c r="D220" s="745" t="s">
        <v>30</v>
      </c>
      <c r="E220" s="746"/>
      <c r="F220" s="746"/>
      <c r="G220" s="747" t="s">
        <v>31</v>
      </c>
      <c r="H220" s="747" t="s">
        <v>32</v>
      </c>
      <c r="I220" s="747" t="s">
        <v>33</v>
      </c>
      <c r="J220" s="747" t="s">
        <v>34</v>
      </c>
      <c r="K220" s="767" t="s">
        <v>35</v>
      </c>
      <c r="L220" s="237"/>
      <c r="M220" s="237"/>
      <c r="N220" s="771"/>
    </row>
    <row r="221" customHeight="1" spans="1:14">
      <c r="A221" s="748"/>
      <c r="B221" s="738" t="s">
        <v>41</v>
      </c>
      <c r="C221" s="749">
        <v>16</v>
      </c>
      <c r="D221" s="750" t="str">
        <f>ROUND((C219+G219-$R$2-(C221+2)/10/2),1)&amp;"~"&amp;ROUND((D219+G219-$R$2-(C221+2)/10/2),1)</f>
        <v>239.1~250.9</v>
      </c>
      <c r="E221" s="750">
        <f>F219-$R$2*2-(C221+2)/10</f>
        <v>10.2</v>
      </c>
      <c r="F221" s="750" t="s">
        <v>106</v>
      </c>
      <c r="G221" s="750">
        <f>(C219+G219-$R$2-(C221+2)/10/2)+(D219+G219-$R$2-(C221+2)/10/2)+E221</f>
        <v>500.2</v>
      </c>
      <c r="H221" s="736">
        <f>ROUND(B219/15,0)+1</f>
        <v>68</v>
      </c>
      <c r="I221" s="750">
        <f t="shared" ref="I221:I226" si="64">G221*H221/100</f>
        <v>340.136</v>
      </c>
      <c r="J221" s="768">
        <f t="shared" ref="J221:J226" si="65">ROUND(C221^2*PI()/4/1000000*7850,3)</f>
        <v>1.578</v>
      </c>
      <c r="K221" s="769">
        <f t="shared" ref="K221:K226" si="66">I221*J221</f>
        <v>536.734608</v>
      </c>
      <c r="L221" s="237"/>
      <c r="M221" s="237">
        <f>(H221+H222+H224)*2</f>
        <v>544</v>
      </c>
      <c r="N221" s="771"/>
    </row>
    <row r="222" customHeight="1" spans="1:14">
      <c r="A222" s="748"/>
      <c r="B222" s="738" t="s">
        <v>42</v>
      </c>
      <c r="C222" s="749">
        <v>16</v>
      </c>
      <c r="D222" s="750" t="str">
        <f>ROUND((C219+G219-$R$2-(C221+2)/10/2),1)&amp;"~"&amp;ROUND((D219+G219-$R$2-(C221+2)/10/2),1)</f>
        <v>239.1~250.9</v>
      </c>
      <c r="E222" s="750">
        <f>F219-$R$2*2-(C221+2)/10</f>
        <v>10.2</v>
      </c>
      <c r="F222" s="750" t="s">
        <v>106</v>
      </c>
      <c r="G222" s="750">
        <f>(C219+G219-$R$2-(C221+2)/10/2)+(D219+G219-$R$2-(C221+2)/10/2)+E221</f>
        <v>500.2</v>
      </c>
      <c r="H222" s="736">
        <f>ROUND(B219/15,0)+1</f>
        <v>68</v>
      </c>
      <c r="I222" s="750">
        <f t="shared" si="64"/>
        <v>340.136</v>
      </c>
      <c r="J222" s="768">
        <f t="shared" si="65"/>
        <v>1.578</v>
      </c>
      <c r="K222" s="769">
        <f t="shared" si="66"/>
        <v>536.734608</v>
      </c>
      <c r="L222" s="237"/>
      <c r="M222" s="237"/>
      <c r="N222" s="779"/>
    </row>
    <row r="223" customHeight="1" spans="1:14">
      <c r="A223" s="748"/>
      <c r="B223" s="738" t="s">
        <v>43</v>
      </c>
      <c r="C223" s="749">
        <v>12</v>
      </c>
      <c r="D223" s="750">
        <f>B219-$R$2*2</f>
        <v>992</v>
      </c>
      <c r="E223" s="750" t="s">
        <v>106</v>
      </c>
      <c r="F223" s="750">
        <f>ROUNDUP((IF(C223&lt;26,10.927,11.212))*C223/10,0)</f>
        <v>14</v>
      </c>
      <c r="G223" s="750">
        <f>D223+F223*2</f>
        <v>1020</v>
      </c>
      <c r="H223" s="736">
        <f>(H219+1)*8-2</f>
        <v>118</v>
      </c>
      <c r="I223" s="750">
        <f t="shared" si="64"/>
        <v>1203.6</v>
      </c>
      <c r="J223" s="768">
        <f t="shared" si="65"/>
        <v>0.888</v>
      </c>
      <c r="K223" s="769">
        <f t="shared" si="66"/>
        <v>1068.7968</v>
      </c>
      <c r="L223" s="237"/>
      <c r="M223" s="237"/>
      <c r="N223" s="771"/>
    </row>
    <row r="224" customHeight="1" spans="1:14">
      <c r="A224" s="748"/>
      <c r="B224" s="738" t="s">
        <v>44</v>
      </c>
      <c r="C224" s="749">
        <v>16</v>
      </c>
      <c r="D224" s="750" t="str">
        <f>ROUND((C219+G219-$R$2-(C224+2)/10/2),1)&amp;"~"&amp;ROUND((D219+G219-$R$2-(C224+2)/10/2),1)</f>
        <v>239.1~250.9</v>
      </c>
      <c r="E224" s="750">
        <f>E219-$R$2*2-(C224+2)/10</f>
        <v>15.2</v>
      </c>
      <c r="F224" s="750" t="s">
        <v>106</v>
      </c>
      <c r="G224" s="750">
        <f>(C219+G219-$R$2-(C224+2)/10/2)+(D219+G219-$R$2-(C224+2)/10/2)+E224</f>
        <v>505.2</v>
      </c>
      <c r="H224" s="736">
        <f>(ROUND(B219/15,0)+1)*2</f>
        <v>136</v>
      </c>
      <c r="I224" s="750">
        <f t="shared" si="64"/>
        <v>687.072</v>
      </c>
      <c r="J224" s="768">
        <f t="shared" si="65"/>
        <v>1.578</v>
      </c>
      <c r="K224" s="769">
        <f t="shared" si="66"/>
        <v>1084.199616</v>
      </c>
      <c r="L224" s="237"/>
      <c r="M224" s="237"/>
      <c r="N224" s="771"/>
    </row>
    <row r="225" customHeight="1" spans="1:14">
      <c r="A225" s="748"/>
      <c r="B225" s="738" t="s">
        <v>45</v>
      </c>
      <c r="C225" s="749">
        <v>8</v>
      </c>
      <c r="D225" s="750">
        <f>F219-$R$2*2</f>
        <v>12</v>
      </c>
      <c r="E225" s="751" t="s">
        <v>106</v>
      </c>
      <c r="F225" s="750" t="s">
        <v>106</v>
      </c>
      <c r="G225" s="751">
        <f>D225+11</f>
        <v>23</v>
      </c>
      <c r="H225" s="736">
        <f>(ROUND(B219/15,0)+1)*H219</f>
        <v>952</v>
      </c>
      <c r="I225" s="750">
        <f t="shared" si="64"/>
        <v>218.96</v>
      </c>
      <c r="J225" s="768">
        <f t="shared" si="65"/>
        <v>0.395</v>
      </c>
      <c r="K225" s="769">
        <f t="shared" si="66"/>
        <v>86.4892</v>
      </c>
      <c r="L225" s="237"/>
      <c r="M225" s="237"/>
      <c r="N225" s="771"/>
    </row>
    <row r="226" customHeight="1" spans="1:14">
      <c r="A226" s="748"/>
      <c r="B226" s="752" t="s">
        <v>111</v>
      </c>
      <c r="C226" s="753">
        <v>8</v>
      </c>
      <c r="D226" s="751">
        <f>E219-$R$2*2</f>
        <v>17</v>
      </c>
      <c r="E226" s="751" t="s">
        <v>106</v>
      </c>
      <c r="F226" s="751" t="s">
        <v>106</v>
      </c>
      <c r="G226" s="751">
        <f>D226+11</f>
        <v>28</v>
      </c>
      <c r="H226" s="754">
        <f>(ROUND(B219/15,0)+1)*H219</f>
        <v>952</v>
      </c>
      <c r="I226" s="750">
        <f t="shared" si="64"/>
        <v>266.56</v>
      </c>
      <c r="J226" s="768">
        <f t="shared" si="65"/>
        <v>0.395</v>
      </c>
      <c r="K226" s="769">
        <f t="shared" si="66"/>
        <v>105.2912</v>
      </c>
      <c r="L226" s="237"/>
      <c r="M226" s="237"/>
      <c r="N226" s="771"/>
    </row>
    <row r="227" customHeight="1" spans="1:14">
      <c r="A227" s="755" t="s">
        <v>140</v>
      </c>
      <c r="B227" s="756" t="s">
        <v>51</v>
      </c>
      <c r="C227" s="756"/>
      <c r="D227" s="757">
        <f>K226+K225</f>
        <v>191.7804</v>
      </c>
      <c r="E227" s="758" t="s">
        <v>52</v>
      </c>
      <c r="F227" s="758"/>
      <c r="G227" s="759">
        <f>SUM(K221:K224)</f>
        <v>3226.465632</v>
      </c>
      <c r="H227" s="756" t="s">
        <v>53</v>
      </c>
      <c r="I227" s="758"/>
      <c r="J227" s="756">
        <f>((C219+D219)/2*(E219*2+F219*2)/10000-0.2*0.2)*B219/100</f>
        <v>18.941</v>
      </c>
      <c r="K227" s="770"/>
      <c r="L227" s="237">
        <f>(D227+G227)/J227</f>
        <v>180.46808679584</v>
      </c>
      <c r="M227" s="177"/>
      <c r="N227" s="771"/>
    </row>
    <row r="228" customHeight="1" spans="1:14">
      <c r="A228" s="234"/>
      <c r="B228" s="234"/>
      <c r="C228" s="234"/>
      <c r="D228" s="235"/>
      <c r="E228" s="235"/>
      <c r="F228" s="760"/>
      <c r="G228" s="760"/>
      <c r="H228" s="761"/>
      <c r="I228" s="235"/>
      <c r="J228" s="760"/>
      <c r="K228" s="235"/>
      <c r="L228" s="237"/>
      <c r="M228" s="237"/>
      <c r="N228" s="771"/>
    </row>
    <row r="229" hidden="1" customHeight="1" spans="1:14">
      <c r="A229" s="178" t="str">
        <f>A22</f>
        <v>既有框架1</v>
      </c>
      <c r="B229" s="203">
        <f>VLOOKUP($A229,$A$2:$N$28,2,0)</f>
        <v>5390</v>
      </c>
      <c r="C229" s="235">
        <f>VLOOKUP($A229,$A$2:$N$28,3,0)</f>
        <v>220.8</v>
      </c>
      <c r="D229" s="235">
        <f>VLOOKUP($A229,$A$2:$N$28,4,0)</f>
        <v>236</v>
      </c>
      <c r="E229" s="235">
        <f>VLOOKUP($A229,$A$2:$N$28,5,0)</f>
        <v>25</v>
      </c>
      <c r="F229" s="235">
        <f>VLOOKUP($A229,$A$2:$N$28,6,0)</f>
        <v>20</v>
      </c>
      <c r="G229" s="235">
        <f>VLOOKUP($A229,$A$2:$N$28,7,0)</f>
        <v>35</v>
      </c>
      <c r="H229" s="235">
        <f>VLOOKUP($A229,$A$2:$N$28,8,0)</f>
        <v>15</v>
      </c>
      <c r="I229" s="235">
        <f>VLOOKUP($A229,$A$2:$N$28,9,0)</f>
        <v>4.5</v>
      </c>
      <c r="J229" s="235">
        <f>VLOOKUP($A229,$A$2:$N$28,10,0)</f>
        <v>13.9866666666667</v>
      </c>
      <c r="K229" s="235">
        <f>VLOOKUP($A229,$A$2:$N$28,11,0)</f>
        <v>250.8</v>
      </c>
      <c r="L229" s="235">
        <f>VLOOKUP($A229,$A$2:$N$28,12,0)</f>
        <v>266</v>
      </c>
      <c r="M229" s="235">
        <f>VLOOKUP($A229,$A$2:$N$28,13,0)</f>
        <v>6.5</v>
      </c>
      <c r="N229" s="771"/>
    </row>
    <row r="230" customHeight="1" spans="1:14">
      <c r="A230" s="743" t="str">
        <f>A229</f>
        <v>既有框架1</v>
      </c>
      <c r="B230" s="744" t="s">
        <v>28</v>
      </c>
      <c r="C230" s="744" t="s">
        <v>29</v>
      </c>
      <c r="D230" s="745" t="s">
        <v>30</v>
      </c>
      <c r="E230" s="746"/>
      <c r="F230" s="746"/>
      <c r="G230" s="747" t="s">
        <v>31</v>
      </c>
      <c r="H230" s="747" t="s">
        <v>32</v>
      </c>
      <c r="I230" s="747" t="s">
        <v>33</v>
      </c>
      <c r="J230" s="747" t="s">
        <v>34</v>
      </c>
      <c r="K230" s="767" t="s">
        <v>35</v>
      </c>
      <c r="L230" s="237"/>
      <c r="M230" s="237"/>
      <c r="N230" s="771"/>
    </row>
    <row r="231" customHeight="1" spans="1:14">
      <c r="A231" s="748"/>
      <c r="B231" s="738" t="s">
        <v>41</v>
      </c>
      <c r="C231" s="749">
        <v>16</v>
      </c>
      <c r="D231" s="750" t="str">
        <f>ROUND((C229+G229-$R$2-(C231+2)/10/2),1)&amp;"~"&amp;ROUND((D229+G229-$R$2-(C231+2)/10/2),1)</f>
        <v>250.9~266.1</v>
      </c>
      <c r="E231" s="750">
        <f>F229-$R$2*2-(C231+2)/10</f>
        <v>10.2</v>
      </c>
      <c r="F231" s="750" t="s">
        <v>106</v>
      </c>
      <c r="G231" s="750">
        <f>(C229+G229-$R$2-(C231+2)/10/2)+(D229+G229-$R$2-(C231+2)/10/2)+E231</f>
        <v>527.2</v>
      </c>
      <c r="H231" s="736">
        <f>ROUND(B229/15,0)+1</f>
        <v>360</v>
      </c>
      <c r="I231" s="750">
        <f t="shared" ref="I231:I236" si="67">G231*H231/100</f>
        <v>1897.92</v>
      </c>
      <c r="J231" s="768">
        <f t="shared" ref="J231:J236" si="68">ROUND(C231^2*PI()/4/1000000*7850,3)</f>
        <v>1.578</v>
      </c>
      <c r="K231" s="769">
        <f t="shared" ref="K231:K236" si="69">I231*J231</f>
        <v>2994.91776</v>
      </c>
      <c r="L231" s="237"/>
      <c r="M231" s="237">
        <f>(H231+H232+H234)*2</f>
        <v>2880</v>
      </c>
      <c r="N231" s="771"/>
    </row>
    <row r="232" customHeight="1" spans="1:14">
      <c r="A232" s="748"/>
      <c r="B232" s="738" t="s">
        <v>42</v>
      </c>
      <c r="C232" s="749">
        <v>16</v>
      </c>
      <c r="D232" s="750" t="str">
        <f>ROUND((C229+G229-$R$2-(C231+2)/10/2),1)&amp;"~"&amp;ROUND((D229+G229-$R$2-(C231+2)/10/2),1)</f>
        <v>250.9~266.1</v>
      </c>
      <c r="E232" s="750">
        <f>F229-$R$2*2-(C231+2)/10</f>
        <v>10.2</v>
      </c>
      <c r="F232" s="750" t="s">
        <v>106</v>
      </c>
      <c r="G232" s="750">
        <f>(C229+G229-$R$2-(C231+2)/10/2)+(D229+G229-$R$2-(C231+2)/10/2)+E231</f>
        <v>527.2</v>
      </c>
      <c r="H232" s="736">
        <f>ROUND(B229/15,0)+1</f>
        <v>360</v>
      </c>
      <c r="I232" s="750">
        <f t="shared" si="67"/>
        <v>1897.92</v>
      </c>
      <c r="J232" s="768">
        <f t="shared" si="68"/>
        <v>1.578</v>
      </c>
      <c r="K232" s="769">
        <f t="shared" si="69"/>
        <v>2994.91776</v>
      </c>
      <c r="L232" s="237"/>
      <c r="M232" s="237"/>
      <c r="N232" s="771"/>
    </row>
    <row r="233" customHeight="1" spans="1:14">
      <c r="A233" s="748"/>
      <c r="B233" s="738" t="s">
        <v>43</v>
      </c>
      <c r="C233" s="749">
        <v>12</v>
      </c>
      <c r="D233" s="750">
        <f>B229-$R$2*2</f>
        <v>5382</v>
      </c>
      <c r="E233" s="750" t="s">
        <v>106</v>
      </c>
      <c r="F233" s="750">
        <f>ROUNDUP((IF(C233&lt;26,10.927,11.212))*C233/10,0)</f>
        <v>14</v>
      </c>
      <c r="G233" s="750">
        <f>D233+F233*2</f>
        <v>5410</v>
      </c>
      <c r="H233" s="736">
        <f>(H229+1)*8-2</f>
        <v>126</v>
      </c>
      <c r="I233" s="750">
        <f t="shared" si="67"/>
        <v>6816.6</v>
      </c>
      <c r="J233" s="768">
        <f t="shared" si="68"/>
        <v>0.888</v>
      </c>
      <c r="K233" s="769">
        <f t="shared" si="69"/>
        <v>6053.1408</v>
      </c>
      <c r="L233" s="237"/>
      <c r="M233" s="237"/>
      <c r="N233" s="771"/>
    </row>
    <row r="234" customHeight="1" spans="1:14">
      <c r="A234" s="748"/>
      <c r="B234" s="738" t="s">
        <v>44</v>
      </c>
      <c r="C234" s="749">
        <v>16</v>
      </c>
      <c r="D234" s="750" t="str">
        <f>ROUND((C229+G229-$R$2-(C234+2)/10/2),1)&amp;"~"&amp;ROUND((D229+G229-$R$2-(C234+2)/10/2),1)</f>
        <v>250.9~266.1</v>
      </c>
      <c r="E234" s="750">
        <f>E229-$R$2*2-(C234+2)/10</f>
        <v>15.2</v>
      </c>
      <c r="F234" s="750" t="s">
        <v>106</v>
      </c>
      <c r="G234" s="750">
        <f>(C229+G229-$R$2-(C234+2)/10/2)+(D229+G229-$R$2-(C234+2)/10/2)+E234</f>
        <v>532.2</v>
      </c>
      <c r="H234" s="736">
        <f>(ROUND(B229/15,0)+1)*2</f>
        <v>720</v>
      </c>
      <c r="I234" s="750">
        <f t="shared" si="67"/>
        <v>3831.84</v>
      </c>
      <c r="J234" s="768">
        <f t="shared" si="68"/>
        <v>1.578</v>
      </c>
      <c r="K234" s="769">
        <f t="shared" si="69"/>
        <v>6046.64352</v>
      </c>
      <c r="L234" s="237"/>
      <c r="M234" s="237"/>
      <c r="N234" s="771"/>
    </row>
    <row r="235" customHeight="1" spans="1:14">
      <c r="A235" s="748"/>
      <c r="B235" s="738" t="s">
        <v>45</v>
      </c>
      <c r="C235" s="749">
        <v>8</v>
      </c>
      <c r="D235" s="750">
        <f>F229-$R$2*2</f>
        <v>12</v>
      </c>
      <c r="E235" s="751" t="s">
        <v>106</v>
      </c>
      <c r="F235" s="750" t="s">
        <v>106</v>
      </c>
      <c r="G235" s="751">
        <f>D235+11</f>
        <v>23</v>
      </c>
      <c r="H235" s="736">
        <f>(ROUND(B229/15,0)+1)*H229</f>
        <v>5400</v>
      </c>
      <c r="I235" s="750">
        <f t="shared" si="67"/>
        <v>1242</v>
      </c>
      <c r="J235" s="768">
        <f t="shared" si="68"/>
        <v>0.395</v>
      </c>
      <c r="K235" s="769">
        <f t="shared" si="69"/>
        <v>490.59</v>
      </c>
      <c r="L235" s="237"/>
      <c r="M235" s="237"/>
      <c r="N235" s="771"/>
    </row>
    <row r="236" customHeight="1" spans="1:14">
      <c r="A236" s="748"/>
      <c r="B236" s="752" t="s">
        <v>111</v>
      </c>
      <c r="C236" s="753">
        <v>8</v>
      </c>
      <c r="D236" s="751">
        <f>E229-$R$2*2</f>
        <v>17</v>
      </c>
      <c r="E236" s="751" t="s">
        <v>106</v>
      </c>
      <c r="F236" s="751" t="s">
        <v>106</v>
      </c>
      <c r="G236" s="751">
        <f>D236+11</f>
        <v>28</v>
      </c>
      <c r="H236" s="754">
        <f>(ROUND(B229/15,0)+1)*H229</f>
        <v>5400</v>
      </c>
      <c r="I236" s="750">
        <f t="shared" si="67"/>
        <v>1512</v>
      </c>
      <c r="J236" s="768">
        <f t="shared" si="68"/>
        <v>0.395</v>
      </c>
      <c r="K236" s="769">
        <f t="shared" si="69"/>
        <v>597.24</v>
      </c>
      <c r="L236" s="237"/>
      <c r="M236" s="237"/>
      <c r="N236" s="771"/>
    </row>
    <row r="237" customHeight="1" spans="1:14">
      <c r="A237" s="755" t="s">
        <v>140</v>
      </c>
      <c r="B237" s="756" t="s">
        <v>51</v>
      </c>
      <c r="C237" s="756"/>
      <c r="D237" s="757">
        <f>K236+K235</f>
        <v>1087.83</v>
      </c>
      <c r="E237" s="758" t="s">
        <v>52</v>
      </c>
      <c r="F237" s="758"/>
      <c r="G237" s="759">
        <f>SUM(K231:K234)</f>
        <v>18089.61984</v>
      </c>
      <c r="H237" s="756" t="s">
        <v>53</v>
      </c>
      <c r="I237" s="758"/>
      <c r="J237" s="756">
        <f>((C229+D229)/2*(E229*2+F229*2)/10000-0.2*0.2)*B229/100</f>
        <v>108.64084</v>
      </c>
      <c r="K237" s="770"/>
      <c r="L237" s="237">
        <f>(D237+G237)/J237</f>
        <v>176.521553404779</v>
      </c>
      <c r="M237" s="177"/>
      <c r="N237" s="771"/>
    </row>
    <row r="238" customHeight="1" spans="1:14">
      <c r="A238" s="774"/>
      <c r="B238" s="774"/>
      <c r="C238" s="775"/>
      <c r="D238" s="776"/>
      <c r="E238" s="776"/>
      <c r="F238" s="776"/>
      <c r="G238" s="776"/>
      <c r="H238" s="777"/>
      <c r="I238" s="776"/>
      <c r="J238" s="778"/>
      <c r="K238" s="776"/>
      <c r="L238" s="779"/>
      <c r="M238" s="237"/>
      <c r="N238" s="771"/>
    </row>
    <row r="239" hidden="1" customHeight="1" spans="1:14">
      <c r="A239" s="178" t="str">
        <f>A23</f>
        <v>既有U型槽2</v>
      </c>
      <c r="B239" s="203">
        <f>VLOOKUP($A239,$A$2:$N$28,2,0)</f>
        <v>1500</v>
      </c>
      <c r="C239" s="235">
        <f>VLOOKUP($A239,$A$2:$N$28,3,0)</f>
        <v>236.1</v>
      </c>
      <c r="D239" s="235">
        <f>VLOOKUP($A239,$A$2:$N$28,4,0)</f>
        <v>261.9</v>
      </c>
      <c r="E239" s="235">
        <f>VLOOKUP($A239,$A$2:$N$28,5,0)</f>
        <v>25</v>
      </c>
      <c r="F239" s="235">
        <f>VLOOKUP($A239,$A$2:$N$28,6,0)</f>
        <v>20</v>
      </c>
      <c r="G239" s="235">
        <f>VLOOKUP($A239,$A$2:$N$28,7,0)</f>
        <v>35</v>
      </c>
      <c r="H239" s="235">
        <f>VLOOKUP($A239,$A$2:$N$28,8,0)</f>
        <v>17</v>
      </c>
      <c r="I239" s="235">
        <f>VLOOKUP($A239,$A$2:$N$28,9,0)</f>
        <v>0.399999999999977</v>
      </c>
      <c r="J239" s="235">
        <f>VLOOKUP($A239,$A$2:$N$28,10,0)</f>
        <v>13.4823529411765</v>
      </c>
      <c r="K239" s="235">
        <f>VLOOKUP($A239,$A$2:$N$28,11,0)</f>
        <v>266.1</v>
      </c>
      <c r="L239" s="235">
        <f>VLOOKUP($A239,$A$2:$N$28,12,0)</f>
        <v>291.9</v>
      </c>
      <c r="M239" s="235">
        <f>VLOOKUP($A239,$A$2:$N$28,13,0)</f>
        <v>6.5</v>
      </c>
      <c r="N239" s="771"/>
    </row>
    <row r="240" customHeight="1" spans="1:14">
      <c r="A240" s="743" t="str">
        <f>A239</f>
        <v>既有U型槽2</v>
      </c>
      <c r="B240" s="744" t="s">
        <v>28</v>
      </c>
      <c r="C240" s="744" t="s">
        <v>29</v>
      </c>
      <c r="D240" s="745" t="s">
        <v>30</v>
      </c>
      <c r="E240" s="746"/>
      <c r="F240" s="746"/>
      <c r="G240" s="747" t="s">
        <v>31</v>
      </c>
      <c r="H240" s="747" t="s">
        <v>32</v>
      </c>
      <c r="I240" s="747" t="s">
        <v>33</v>
      </c>
      <c r="J240" s="747" t="s">
        <v>34</v>
      </c>
      <c r="K240" s="767" t="s">
        <v>35</v>
      </c>
      <c r="L240" s="237"/>
      <c r="M240" s="237"/>
      <c r="N240" s="771"/>
    </row>
    <row r="241" customHeight="1" spans="1:14">
      <c r="A241" s="748"/>
      <c r="B241" s="738" t="s">
        <v>41</v>
      </c>
      <c r="C241" s="749">
        <v>16</v>
      </c>
      <c r="D241" s="750" t="str">
        <f>ROUND((C239+G239-$R$2-(C241+2)/10/2),1)&amp;"~"&amp;ROUND((D239+G239-$R$2-(C241+2)/10/2),1)</f>
        <v>266.2~292</v>
      </c>
      <c r="E241" s="750">
        <f>F239-$R$2*2-(C241+2)/10</f>
        <v>10.2</v>
      </c>
      <c r="F241" s="750" t="s">
        <v>106</v>
      </c>
      <c r="G241" s="750">
        <f>(C239+G239-$R$2-(C241+2)/10/2)+(D239+G239-$R$2-(C241+2)/10/2)+E241</f>
        <v>568.4</v>
      </c>
      <c r="H241" s="736">
        <f>ROUND(B239/15,0)+1</f>
        <v>101</v>
      </c>
      <c r="I241" s="750">
        <f t="shared" ref="I241:I246" si="70">G241*H241/100</f>
        <v>574.084</v>
      </c>
      <c r="J241" s="768">
        <f t="shared" ref="J241:J246" si="71">ROUND(C241^2*PI()/4/1000000*7850,3)</f>
        <v>1.578</v>
      </c>
      <c r="K241" s="769">
        <f t="shared" ref="K241:K246" si="72">I241*J241</f>
        <v>905.904552</v>
      </c>
      <c r="L241" s="237"/>
      <c r="M241" s="237">
        <f>(H241+H242+H244)*2</f>
        <v>808</v>
      </c>
      <c r="N241" s="771"/>
    </row>
    <row r="242" customHeight="1" spans="1:14">
      <c r="A242" s="748"/>
      <c r="B242" s="738" t="s">
        <v>42</v>
      </c>
      <c r="C242" s="749">
        <v>16</v>
      </c>
      <c r="D242" s="750" t="str">
        <f>ROUND((C239+G239-$R$2-(C241+2)/10/2),1)&amp;"~"&amp;ROUND((D239+G239-$R$2-(C241+2)/10/2),1)</f>
        <v>266.2~292</v>
      </c>
      <c r="E242" s="750">
        <f>F239-$R$2*2-(C241+2)/10</f>
        <v>10.2</v>
      </c>
      <c r="F242" s="750" t="s">
        <v>106</v>
      </c>
      <c r="G242" s="750">
        <f>(C239+G239-$R$2-(C241+2)/10/2)+(D239+G239-$R$2-(C241+2)/10/2)+E241</f>
        <v>568.4</v>
      </c>
      <c r="H242" s="736">
        <f>ROUND(B239/15,0)+1</f>
        <v>101</v>
      </c>
      <c r="I242" s="750">
        <f t="shared" si="70"/>
        <v>574.084</v>
      </c>
      <c r="J242" s="768">
        <f t="shared" si="71"/>
        <v>1.578</v>
      </c>
      <c r="K242" s="769">
        <f t="shared" si="72"/>
        <v>905.904552</v>
      </c>
      <c r="L242" s="237"/>
      <c r="M242" s="237"/>
      <c r="N242" s="771"/>
    </row>
    <row r="243" customHeight="1" spans="1:14">
      <c r="A243" s="748"/>
      <c r="B243" s="738" t="s">
        <v>43</v>
      </c>
      <c r="C243" s="749">
        <v>12</v>
      </c>
      <c r="D243" s="750">
        <f>B239-$R$2*2</f>
        <v>1492</v>
      </c>
      <c r="E243" s="750" t="s">
        <v>106</v>
      </c>
      <c r="F243" s="750">
        <f>ROUNDUP((IF(C243&lt;26,10.927,11.212))*C243/10,0)</f>
        <v>14</v>
      </c>
      <c r="G243" s="750">
        <f>D243+F243*2</f>
        <v>1520</v>
      </c>
      <c r="H243" s="736">
        <f>(H239+1)*8-2</f>
        <v>142</v>
      </c>
      <c r="I243" s="750">
        <f t="shared" si="70"/>
        <v>2158.4</v>
      </c>
      <c r="J243" s="768">
        <f t="shared" si="71"/>
        <v>0.888</v>
      </c>
      <c r="K243" s="769">
        <f t="shared" si="72"/>
        <v>1916.6592</v>
      </c>
      <c r="L243" s="237"/>
      <c r="M243" s="237"/>
      <c r="N243" s="771"/>
    </row>
    <row r="244" customHeight="1" spans="1:14">
      <c r="A244" s="748"/>
      <c r="B244" s="738" t="s">
        <v>44</v>
      </c>
      <c r="C244" s="749">
        <v>16</v>
      </c>
      <c r="D244" s="750" t="str">
        <f>ROUND((C239+G239-$R$2-(C244+2)/10/2),1)&amp;"~"&amp;ROUND((D239+G239-$R$2-(C244+2)/10/2),1)</f>
        <v>266.2~292</v>
      </c>
      <c r="E244" s="750">
        <f>E239-$R$2*2-(C244+2)/10</f>
        <v>15.2</v>
      </c>
      <c r="F244" s="750" t="s">
        <v>106</v>
      </c>
      <c r="G244" s="750">
        <f>(C239+G239-$R$2-(C244+2)/10/2)+(D239+G239-$R$2-(C244+2)/10/2)+E244</f>
        <v>573.4</v>
      </c>
      <c r="H244" s="736">
        <f>(ROUND(B239/15,0)+1)*2</f>
        <v>202</v>
      </c>
      <c r="I244" s="750">
        <f t="shared" si="70"/>
        <v>1158.268</v>
      </c>
      <c r="J244" s="768">
        <f t="shared" si="71"/>
        <v>1.578</v>
      </c>
      <c r="K244" s="769">
        <f t="shared" si="72"/>
        <v>1827.746904</v>
      </c>
      <c r="L244" s="237"/>
      <c r="M244" s="237"/>
      <c r="N244" s="771"/>
    </row>
    <row r="245" customHeight="1" spans="1:14">
      <c r="A245" s="748"/>
      <c r="B245" s="738" t="s">
        <v>45</v>
      </c>
      <c r="C245" s="749">
        <v>8</v>
      </c>
      <c r="D245" s="750">
        <f>F239-$R$2*2</f>
        <v>12</v>
      </c>
      <c r="E245" s="751" t="s">
        <v>106</v>
      </c>
      <c r="F245" s="750" t="s">
        <v>106</v>
      </c>
      <c r="G245" s="751">
        <f>D245+11</f>
        <v>23</v>
      </c>
      <c r="H245" s="736">
        <f>(ROUND(B239/15,0)+1)*H239</f>
        <v>1717</v>
      </c>
      <c r="I245" s="750">
        <f t="shared" si="70"/>
        <v>394.91</v>
      </c>
      <c r="J245" s="768">
        <f t="shared" si="71"/>
        <v>0.395</v>
      </c>
      <c r="K245" s="769">
        <f t="shared" si="72"/>
        <v>155.98945</v>
      </c>
      <c r="L245" s="237"/>
      <c r="M245" s="237"/>
      <c r="N245" s="771"/>
    </row>
    <row r="246" customHeight="1" spans="1:14">
      <c r="A246" s="748"/>
      <c r="B246" s="752" t="s">
        <v>111</v>
      </c>
      <c r="C246" s="753">
        <v>8</v>
      </c>
      <c r="D246" s="751">
        <f>E239-$R$2*2</f>
        <v>17</v>
      </c>
      <c r="E246" s="751" t="s">
        <v>106</v>
      </c>
      <c r="F246" s="751" t="s">
        <v>106</v>
      </c>
      <c r="G246" s="751">
        <f>D246+11</f>
        <v>28</v>
      </c>
      <c r="H246" s="754">
        <f>(ROUND(B239/15,0)+1)*H239</f>
        <v>1717</v>
      </c>
      <c r="I246" s="750">
        <f t="shared" si="70"/>
        <v>480.76</v>
      </c>
      <c r="J246" s="768">
        <f t="shared" si="71"/>
        <v>0.395</v>
      </c>
      <c r="K246" s="769">
        <f t="shared" si="72"/>
        <v>189.9002</v>
      </c>
      <c r="L246" s="237"/>
      <c r="M246" s="237"/>
      <c r="N246" s="771"/>
    </row>
    <row r="247" customHeight="1" spans="1:14">
      <c r="A247" s="755" t="s">
        <v>140</v>
      </c>
      <c r="B247" s="756" t="s">
        <v>51</v>
      </c>
      <c r="C247" s="756"/>
      <c r="D247" s="757">
        <f>K246+K245</f>
        <v>345.88965</v>
      </c>
      <c r="E247" s="758" t="s">
        <v>52</v>
      </c>
      <c r="F247" s="758"/>
      <c r="G247" s="759">
        <f>SUM(K241:K244)</f>
        <v>5556.215208</v>
      </c>
      <c r="H247" s="756" t="s">
        <v>53</v>
      </c>
      <c r="I247" s="758"/>
      <c r="J247" s="756">
        <f>((C239+D239)/2*(E239*2+F239*2)/10000-0.2*0.2)*B239/100</f>
        <v>33.015</v>
      </c>
      <c r="K247" s="770"/>
      <c r="L247" s="237">
        <f>(D247+G247)/J247</f>
        <v>178.770403089505</v>
      </c>
      <c r="M247" s="177"/>
      <c r="N247" s="771"/>
    </row>
    <row r="248" customHeight="1" spans="1:14">
      <c r="A248" s="237"/>
      <c r="B248" s="780"/>
      <c r="C248" s="780"/>
      <c r="D248" s="235"/>
      <c r="E248" s="235"/>
      <c r="F248" s="760"/>
      <c r="G248" s="760"/>
      <c r="H248" s="761"/>
      <c r="I248" s="235"/>
      <c r="J248" s="760"/>
      <c r="K248" s="235"/>
      <c r="L248" s="237"/>
      <c r="M248" s="237"/>
      <c r="N248" s="771"/>
    </row>
    <row r="249" hidden="1" customHeight="1" spans="1:14">
      <c r="A249" s="178" t="str">
        <f>A24</f>
        <v>YU9-1</v>
      </c>
      <c r="B249" s="203">
        <f>VLOOKUP($A249,$A$2:$N$28,2,0)</f>
        <v>1000</v>
      </c>
      <c r="C249" s="235">
        <f>VLOOKUP($A249,$A$2:$N$28,3,0)</f>
        <v>148.9</v>
      </c>
      <c r="D249" s="235">
        <f>VLOOKUP($A249,$A$2:$N$28,4,0)</f>
        <v>188.9</v>
      </c>
      <c r="E249" s="235">
        <f>VLOOKUP($A249,$A$2:$N$28,5,0)</f>
        <v>25</v>
      </c>
      <c r="F249" s="235">
        <f>VLOOKUP($A249,$A$2:$N$28,6,0)</f>
        <v>20</v>
      </c>
      <c r="G249" s="235">
        <f>VLOOKUP($A249,$A$2:$N$28,7,0)</f>
        <v>35</v>
      </c>
      <c r="H249" s="235">
        <f>VLOOKUP($A249,$A$2:$N$28,8,0)</f>
        <v>12</v>
      </c>
      <c r="I249" s="235">
        <f>VLOOKUP($A249,$A$2:$N$28,9,0)</f>
        <v>2.40000000000001</v>
      </c>
      <c r="J249" s="235">
        <f>VLOOKUP($A249,$A$2:$N$28,10,0)</f>
        <v>11.6666666666667</v>
      </c>
      <c r="K249" s="235">
        <f>VLOOKUP($A249,$A$2:$N$28,11,0)</f>
        <v>178.9</v>
      </c>
      <c r="L249" s="235">
        <f>VLOOKUP($A249,$A$2:$N$28,12,0)</f>
        <v>218.9</v>
      </c>
      <c r="M249" s="235">
        <f>VLOOKUP($A249,$A$2:$N$28,13,0)</f>
        <v>6.5</v>
      </c>
      <c r="N249" s="771"/>
    </row>
    <row r="250" customHeight="1" spans="1:14">
      <c r="A250" s="743" t="str">
        <f>A249</f>
        <v>YU9-1</v>
      </c>
      <c r="B250" s="744" t="s">
        <v>28</v>
      </c>
      <c r="C250" s="744" t="s">
        <v>29</v>
      </c>
      <c r="D250" s="745" t="s">
        <v>30</v>
      </c>
      <c r="E250" s="746"/>
      <c r="F250" s="746"/>
      <c r="G250" s="747" t="s">
        <v>31</v>
      </c>
      <c r="H250" s="747" t="s">
        <v>32</v>
      </c>
      <c r="I250" s="747" t="s">
        <v>33</v>
      </c>
      <c r="J250" s="747" t="s">
        <v>34</v>
      </c>
      <c r="K250" s="767" t="s">
        <v>35</v>
      </c>
      <c r="L250" s="237"/>
      <c r="M250" s="237"/>
      <c r="N250" s="771"/>
    </row>
    <row r="251" customHeight="1" spans="1:14">
      <c r="A251" s="748"/>
      <c r="B251" s="738" t="s">
        <v>41</v>
      </c>
      <c r="C251" s="749">
        <v>16</v>
      </c>
      <c r="D251" s="750" t="str">
        <f>ROUND((C249+G249-$R$2-(C251+2)/10/2),1)&amp;"~"&amp;ROUND((D249+G249-$R$2-(C251+2)/10/2),1)</f>
        <v>179~219</v>
      </c>
      <c r="E251" s="750">
        <f>F249-$R$2*2-(C251+2)/10</f>
        <v>10.2</v>
      </c>
      <c r="F251" s="750" t="s">
        <v>106</v>
      </c>
      <c r="G251" s="750">
        <f>(C249+G249-$R$2-(C251+2)/10/2)+(D249+G249-$R$2-(C251+2)/10/2)+E251</f>
        <v>408.2</v>
      </c>
      <c r="H251" s="736">
        <f>ROUND(B249/15,0)+1</f>
        <v>68</v>
      </c>
      <c r="I251" s="750">
        <f t="shared" ref="I251:I256" si="73">G251*H251/100</f>
        <v>277.576</v>
      </c>
      <c r="J251" s="768">
        <f t="shared" ref="J251:J256" si="74">ROUND(C251^2*PI()/4/1000000*7850,3)</f>
        <v>1.578</v>
      </c>
      <c r="K251" s="769">
        <f t="shared" ref="K251:K256" si="75">I251*J251</f>
        <v>438.014928</v>
      </c>
      <c r="L251" s="237"/>
      <c r="M251" s="237"/>
      <c r="N251" s="771"/>
    </row>
    <row r="252" customHeight="1" spans="1:14">
      <c r="A252" s="748"/>
      <c r="B252" s="738" t="s">
        <v>42</v>
      </c>
      <c r="C252" s="749">
        <v>16</v>
      </c>
      <c r="D252" s="750" t="str">
        <f>ROUND((C249+G249-$R$2-(C251+2)/10/2),1)&amp;"~"&amp;ROUND((D249+G249-$R$2-(C251+2)/10/2),1)</f>
        <v>179~219</v>
      </c>
      <c r="E252" s="750">
        <f>F249-$R$2*2-(C251+2)/10</f>
        <v>10.2</v>
      </c>
      <c r="F252" s="750" t="s">
        <v>106</v>
      </c>
      <c r="G252" s="750">
        <f>(C249+G249-$R$2-(C251+2)/10/2)+(D249+G249-$R$2-(C251+2)/10/2)+E251</f>
        <v>408.2</v>
      </c>
      <c r="H252" s="736">
        <f>ROUND(B249/15,0)+1</f>
        <v>68</v>
      </c>
      <c r="I252" s="750">
        <f t="shared" si="73"/>
        <v>277.576</v>
      </c>
      <c r="J252" s="768">
        <f t="shared" si="74"/>
        <v>1.578</v>
      </c>
      <c r="K252" s="769">
        <f t="shared" si="75"/>
        <v>438.014928</v>
      </c>
      <c r="L252" s="237"/>
      <c r="M252" s="237"/>
      <c r="N252" s="771"/>
    </row>
    <row r="253" customHeight="1" spans="1:14">
      <c r="A253" s="748"/>
      <c r="B253" s="738" t="s">
        <v>43</v>
      </c>
      <c r="C253" s="749">
        <v>12</v>
      </c>
      <c r="D253" s="750">
        <f>B249-$R$2*2</f>
        <v>992</v>
      </c>
      <c r="E253" s="750" t="s">
        <v>106</v>
      </c>
      <c r="F253" s="750">
        <f>ROUNDUP((IF(C253&lt;26,10.927,11.212))*C253/10,0)</f>
        <v>14</v>
      </c>
      <c r="G253" s="750">
        <f>D253+F253*2</f>
        <v>1020</v>
      </c>
      <c r="H253" s="736">
        <f>(H249+1)*8-2</f>
        <v>102</v>
      </c>
      <c r="I253" s="750">
        <f t="shared" si="73"/>
        <v>1040.4</v>
      </c>
      <c r="J253" s="768">
        <f t="shared" si="74"/>
        <v>0.888</v>
      </c>
      <c r="K253" s="769">
        <f t="shared" si="75"/>
        <v>923.8752</v>
      </c>
      <c r="L253" s="237"/>
      <c r="M253" s="237"/>
      <c r="N253" s="771"/>
    </row>
    <row r="254" customHeight="1" spans="1:14">
      <c r="A254" s="748"/>
      <c r="B254" s="738" t="s">
        <v>44</v>
      </c>
      <c r="C254" s="749">
        <v>16</v>
      </c>
      <c r="D254" s="750" t="str">
        <f>ROUND((C249+G249-$R$2-(C254+2)/10/2),1)&amp;"~"&amp;ROUND((D249+G249-$R$2-(C254+2)/10/2),1)</f>
        <v>179~219</v>
      </c>
      <c r="E254" s="750">
        <f>E249-$R$2*2-(C254+2)/10</f>
        <v>15.2</v>
      </c>
      <c r="F254" s="750" t="s">
        <v>106</v>
      </c>
      <c r="G254" s="750">
        <f>(C249+G249-$R$2-(C254+2)/10/2)+(D249+G249-$R$2-(C254+2)/10/2)+E254</f>
        <v>413.2</v>
      </c>
      <c r="H254" s="736">
        <f>(ROUND(B249/15,0)+1)*2</f>
        <v>136</v>
      </c>
      <c r="I254" s="750">
        <f t="shared" si="73"/>
        <v>561.952</v>
      </c>
      <c r="J254" s="768">
        <f t="shared" si="74"/>
        <v>1.578</v>
      </c>
      <c r="K254" s="769">
        <f t="shared" si="75"/>
        <v>886.760256</v>
      </c>
      <c r="L254" s="237"/>
      <c r="M254" s="237"/>
      <c r="N254" s="771"/>
    </row>
    <row r="255" customHeight="1" spans="1:14">
      <c r="A255" s="748"/>
      <c r="B255" s="738" t="s">
        <v>45</v>
      </c>
      <c r="C255" s="749">
        <v>8</v>
      </c>
      <c r="D255" s="750">
        <f>F249-$R$2*2</f>
        <v>12</v>
      </c>
      <c r="E255" s="751" t="s">
        <v>106</v>
      </c>
      <c r="F255" s="750" t="s">
        <v>106</v>
      </c>
      <c r="G255" s="751">
        <f>D255+11</f>
        <v>23</v>
      </c>
      <c r="H255" s="736">
        <f>(ROUND(B249/15,0)+1)*H249</f>
        <v>816</v>
      </c>
      <c r="I255" s="750">
        <f t="shared" si="73"/>
        <v>187.68</v>
      </c>
      <c r="J255" s="768">
        <f t="shared" si="74"/>
        <v>0.395</v>
      </c>
      <c r="K255" s="769">
        <f t="shared" si="75"/>
        <v>74.1336</v>
      </c>
      <c r="L255" s="237"/>
      <c r="M255" s="237"/>
      <c r="N255" s="771"/>
    </row>
    <row r="256" customHeight="1" spans="1:14">
      <c r="A256" s="748"/>
      <c r="B256" s="752" t="s">
        <v>111</v>
      </c>
      <c r="C256" s="753">
        <v>8</v>
      </c>
      <c r="D256" s="751">
        <f>E249-$R$2*2</f>
        <v>17</v>
      </c>
      <c r="E256" s="751" t="s">
        <v>106</v>
      </c>
      <c r="F256" s="751" t="s">
        <v>106</v>
      </c>
      <c r="G256" s="751">
        <f>D256+11</f>
        <v>28</v>
      </c>
      <c r="H256" s="754">
        <f>(ROUND(B249/15,0)+1)*H249</f>
        <v>816</v>
      </c>
      <c r="I256" s="750">
        <f t="shared" si="73"/>
        <v>228.48</v>
      </c>
      <c r="J256" s="768">
        <f t="shared" si="74"/>
        <v>0.395</v>
      </c>
      <c r="K256" s="769">
        <f t="shared" si="75"/>
        <v>90.2496</v>
      </c>
      <c r="L256" s="237"/>
      <c r="M256" s="237"/>
      <c r="N256" s="771"/>
    </row>
    <row r="257" customHeight="1" spans="1:14">
      <c r="A257" s="755" t="s">
        <v>140</v>
      </c>
      <c r="B257" s="756" t="s">
        <v>51</v>
      </c>
      <c r="C257" s="756"/>
      <c r="D257" s="757">
        <f>K256+K255</f>
        <v>164.3832</v>
      </c>
      <c r="E257" s="758" t="s">
        <v>52</v>
      </c>
      <c r="F257" s="758"/>
      <c r="G257" s="759">
        <f>SUM(K251:K254)</f>
        <v>2686.665312</v>
      </c>
      <c r="H257" s="756" t="s">
        <v>53</v>
      </c>
      <c r="I257" s="758"/>
      <c r="J257" s="756">
        <f>((C249+D249)/2*(E249*2+F249*2)/10000-0.2*0.2)*B249/100</f>
        <v>14.801</v>
      </c>
      <c r="K257" s="770"/>
      <c r="L257" s="237">
        <f>(D257+G257)/J257</f>
        <v>192.625397743396</v>
      </c>
      <c r="M257" s="177"/>
      <c r="N257" s="771"/>
    </row>
    <row r="258" customHeight="1" spans="13:16">
      <c r="M258" s="237">
        <f>SUM(M31:M257)</f>
        <v>4258</v>
      </c>
      <c r="N258" s="178">
        <f>M258*0.35</f>
        <v>1490.3</v>
      </c>
      <c r="O258" s="178">
        <f>M111+M121+M221+M231+M241+M251</f>
        <v>4232</v>
      </c>
      <c r="P258" s="234">
        <f>O258*0.35</f>
        <v>1481.2</v>
      </c>
    </row>
    <row r="259" customHeight="1" spans="6:16">
      <c r="F259" s="178" t="s">
        <v>116</v>
      </c>
      <c r="G259" s="178" t="s">
        <v>56</v>
      </c>
      <c r="H259" s="179" t="s">
        <v>141</v>
      </c>
      <c r="M259" s="235"/>
      <c r="N259" s="178">
        <f>M258*73.27/390*0.63</f>
        <v>503.973604615385</v>
      </c>
      <c r="P259" s="234">
        <f>O258*73.27/390*0.63</f>
        <v>500.896264615384</v>
      </c>
    </row>
    <row r="260" customHeight="1" spans="5:13">
      <c r="E260" s="781" t="str">
        <f>A2</f>
        <v>YU1</v>
      </c>
      <c r="F260" s="782">
        <f>D37</f>
        <v>161.9658</v>
      </c>
      <c r="G260" s="782">
        <f>G37</f>
        <v>3238.66065888</v>
      </c>
      <c r="H260" s="782">
        <f>J37</f>
        <v>16.79374</v>
      </c>
      <c r="M260" s="237"/>
    </row>
    <row r="261" customHeight="1" spans="5:13">
      <c r="E261" s="781" t="str">
        <f t="shared" ref="E261:E282" si="76">A3</f>
        <v>YU2</v>
      </c>
      <c r="F261" s="782">
        <f>D47</f>
        <v>188.9601</v>
      </c>
      <c r="G261" s="782">
        <f>G47</f>
        <v>3593.40200688</v>
      </c>
      <c r="H261" s="782">
        <f>J47</f>
        <v>19.04149</v>
      </c>
      <c r="M261" s="237"/>
    </row>
    <row r="262" customHeight="1" spans="5:13">
      <c r="E262" s="781" t="str">
        <f t="shared" si="76"/>
        <v>YU3</v>
      </c>
      <c r="F262" s="782">
        <f>D57</f>
        <v>188.9601</v>
      </c>
      <c r="G262" s="782">
        <f>G57</f>
        <v>3753.68262288</v>
      </c>
      <c r="H262" s="782">
        <f>J57</f>
        <v>20.74699</v>
      </c>
      <c r="M262" s="237"/>
    </row>
    <row r="263" customHeight="1" spans="5:8">
      <c r="E263" s="781" t="str">
        <f t="shared" si="76"/>
        <v>YU4</v>
      </c>
      <c r="F263" s="782">
        <f>D67</f>
        <v>215.9544</v>
      </c>
      <c r="G263" s="782">
        <f>G67</f>
        <v>4057.46403888</v>
      </c>
      <c r="H263" s="782">
        <f>J67</f>
        <v>22.45249</v>
      </c>
    </row>
    <row r="264" customHeight="1" spans="5:8">
      <c r="E264" s="781" t="str">
        <f t="shared" si="76"/>
        <v>YU5</v>
      </c>
      <c r="F264" s="782">
        <f>D77</f>
        <v>242.9487</v>
      </c>
      <c r="G264" s="782">
        <f>G77</f>
        <v>4361.26237104</v>
      </c>
      <c r="H264" s="782">
        <f>J77</f>
        <v>24.15817</v>
      </c>
    </row>
    <row r="265" customHeight="1" spans="5:8">
      <c r="E265" s="178" t="str">
        <f t="shared" si="76"/>
        <v>YU6</v>
      </c>
      <c r="F265" s="234">
        <f>D87</f>
        <v>269.943</v>
      </c>
      <c r="G265" s="234">
        <f>G87</f>
        <v>4820.34259392</v>
      </c>
      <c r="H265" s="234">
        <f>J87</f>
        <v>27.51616</v>
      </c>
    </row>
    <row r="266" customHeight="1" spans="5:8">
      <c r="E266" s="178" t="str">
        <f t="shared" si="76"/>
        <v>YU7</v>
      </c>
      <c r="F266" s="234">
        <f>D97</f>
        <v>323.9316</v>
      </c>
      <c r="G266" s="234">
        <f>G97</f>
        <v>5577.77414544</v>
      </c>
      <c r="H266" s="234">
        <f>J97</f>
        <v>32.52187</v>
      </c>
    </row>
    <row r="267" customHeight="1" spans="5:8">
      <c r="E267" s="178" t="str">
        <f t="shared" si="76"/>
        <v>YU8</v>
      </c>
      <c r="F267" s="234">
        <f>D107</f>
        <v>350.9259</v>
      </c>
      <c r="G267" s="234">
        <f>G107</f>
        <v>6041.12569872</v>
      </c>
      <c r="H267" s="234">
        <f>J107</f>
        <v>35.92531</v>
      </c>
    </row>
    <row r="268" customHeight="1" spans="5:8">
      <c r="E268" s="178" t="str">
        <f t="shared" si="76"/>
        <v>YU9</v>
      </c>
      <c r="F268" s="234">
        <f>D117</f>
        <v>178.0818</v>
      </c>
      <c r="G268" s="234">
        <f>G117</f>
        <v>2845.827744</v>
      </c>
      <c r="H268" s="234">
        <f>J117</f>
        <v>15.71</v>
      </c>
    </row>
    <row r="269" customHeight="1" spans="5:8">
      <c r="E269" s="178" t="str">
        <f t="shared" si="76"/>
        <v>YU10</v>
      </c>
      <c r="F269" s="234">
        <f>D127</f>
        <v>350.9259</v>
      </c>
      <c r="G269" s="234">
        <f>G127</f>
        <v>5954.354256</v>
      </c>
      <c r="H269" s="234">
        <f>J127</f>
        <v>35.002</v>
      </c>
    </row>
    <row r="270" customHeight="1" spans="5:8">
      <c r="E270" s="178" t="str">
        <f t="shared" si="76"/>
        <v>YU11</v>
      </c>
      <c r="F270" s="234">
        <f>D137</f>
        <v>458.9031</v>
      </c>
      <c r="G270" s="234">
        <f>G137</f>
        <v>7322.81645232</v>
      </c>
      <c r="H270" s="234">
        <f>J137</f>
        <v>43.45561</v>
      </c>
    </row>
    <row r="271" customHeight="1" spans="5:8">
      <c r="E271" s="178" t="str">
        <f t="shared" si="76"/>
        <v>YU12</v>
      </c>
      <c r="F271" s="234">
        <f>D147</f>
        <v>377.9202</v>
      </c>
      <c r="G271" s="234">
        <f>G147</f>
        <v>6142.2176856</v>
      </c>
      <c r="H271" s="234">
        <f>J147</f>
        <v>35.47405</v>
      </c>
    </row>
    <row r="272" customHeight="1" spans="5:8">
      <c r="E272" s="178" t="str">
        <f t="shared" si="76"/>
        <v>YU13</v>
      </c>
      <c r="F272" s="234">
        <f>D157</f>
        <v>296.9373</v>
      </c>
      <c r="G272" s="234">
        <f>G157</f>
        <v>5273.64594816</v>
      </c>
      <c r="H272" s="234">
        <f>J157</f>
        <v>30.81268</v>
      </c>
    </row>
    <row r="273" customHeight="1" spans="5:8">
      <c r="E273" s="178" t="str">
        <f t="shared" si="76"/>
        <v>YU14</v>
      </c>
      <c r="F273" s="234">
        <f>D167</f>
        <v>269.943</v>
      </c>
      <c r="G273" s="234">
        <f>G167</f>
        <v>4940.94635664</v>
      </c>
      <c r="H273" s="234">
        <f>J167</f>
        <v>28.79947</v>
      </c>
    </row>
    <row r="274" customHeight="1" spans="5:8">
      <c r="E274" s="178" t="str">
        <f t="shared" si="76"/>
        <v>YU15</v>
      </c>
      <c r="F274" s="234">
        <f>D177</f>
        <v>269.943</v>
      </c>
      <c r="G274" s="234">
        <f>G177</f>
        <v>4843.82222399999</v>
      </c>
      <c r="H274" s="234">
        <f>J177</f>
        <v>27.7659999999999</v>
      </c>
    </row>
    <row r="275" customHeight="1" spans="5:8">
      <c r="E275" s="178" t="str">
        <f t="shared" si="76"/>
        <v>YU16</v>
      </c>
      <c r="F275" s="234">
        <f>D187</f>
        <v>242.9487</v>
      </c>
      <c r="G275" s="234">
        <f>G187</f>
        <v>4603.19729136</v>
      </c>
      <c r="H275" s="234">
        <f>J187</f>
        <v>26.73253</v>
      </c>
    </row>
    <row r="276" customHeight="1" spans="5:8">
      <c r="E276" s="178" t="str">
        <f t="shared" si="76"/>
        <v>YU17</v>
      </c>
      <c r="F276" s="234">
        <f>D197</f>
        <v>242.9487</v>
      </c>
      <c r="G276" s="234">
        <f>G197</f>
        <v>4506.0816168</v>
      </c>
      <c r="H276" s="234">
        <f>J197</f>
        <v>25.69915</v>
      </c>
    </row>
    <row r="277" customHeight="1" spans="5:8">
      <c r="E277" s="178" t="str">
        <f t="shared" si="76"/>
        <v>YU18</v>
      </c>
      <c r="F277" s="234">
        <f>D207</f>
        <v>242.9487</v>
      </c>
      <c r="G277" s="234">
        <f>G207</f>
        <v>4408.95748416</v>
      </c>
      <c r="H277" s="234">
        <f>J207</f>
        <v>24.66568</v>
      </c>
    </row>
    <row r="278" customHeight="1" spans="5:8">
      <c r="E278" s="178" t="str">
        <f t="shared" si="76"/>
        <v>YU19</v>
      </c>
      <c r="F278" s="234">
        <f>D217</f>
        <v>167.6064</v>
      </c>
      <c r="G278" s="234">
        <f>G217</f>
        <v>3215.85476448</v>
      </c>
      <c r="H278" s="234">
        <f>J217</f>
        <v>18.08044296725</v>
      </c>
    </row>
    <row r="279" customHeight="1" spans="5:8">
      <c r="E279" s="178" t="str">
        <f t="shared" si="76"/>
        <v>既有U型槽1</v>
      </c>
      <c r="F279" s="234">
        <f>D227</f>
        <v>191.7804</v>
      </c>
      <c r="G279" s="234">
        <f>G227</f>
        <v>3226.465632</v>
      </c>
      <c r="H279" s="234">
        <f>J227</f>
        <v>18.941</v>
      </c>
    </row>
    <row r="280" customHeight="1" spans="5:8">
      <c r="E280" s="178" t="str">
        <f t="shared" si="76"/>
        <v>既有框架1</v>
      </c>
      <c r="F280" s="234">
        <f>D237</f>
        <v>1087.83</v>
      </c>
      <c r="G280" s="234">
        <f>G237</f>
        <v>18089.61984</v>
      </c>
      <c r="H280" s="234">
        <f>J237</f>
        <v>108.64084</v>
      </c>
    </row>
    <row r="281" customHeight="1" spans="5:8">
      <c r="E281" s="178" t="str">
        <f t="shared" si="76"/>
        <v>既有U型槽2</v>
      </c>
      <c r="F281" s="234">
        <f>D247</f>
        <v>345.88965</v>
      </c>
      <c r="G281" s="234">
        <f>G247</f>
        <v>5556.215208</v>
      </c>
      <c r="H281" s="234">
        <f>J247</f>
        <v>33.015</v>
      </c>
    </row>
    <row r="282" customHeight="1" spans="5:8">
      <c r="E282" s="178" t="str">
        <f t="shared" si="76"/>
        <v>YU9-1</v>
      </c>
      <c r="F282" s="234">
        <f>D257</f>
        <v>164.3832</v>
      </c>
      <c r="G282" s="234">
        <f>G257</f>
        <v>2686.665312</v>
      </c>
      <c r="H282" s="234">
        <f>J257</f>
        <v>14.801</v>
      </c>
    </row>
    <row r="283" customHeight="1" spans="6:8">
      <c r="F283" s="782">
        <f>SUM(F260:F264)</f>
        <v>998.7891</v>
      </c>
      <c r="G283" s="782">
        <f>SUM(G260:G264)</f>
        <v>19004.47169856</v>
      </c>
      <c r="H283" s="782">
        <f>SUM(H260:H264)</f>
        <v>103.19288</v>
      </c>
    </row>
    <row r="285" customHeight="1" spans="6:8">
      <c r="F285" s="234" t="s">
        <v>116</v>
      </c>
      <c r="G285" s="234" t="s">
        <v>56</v>
      </c>
      <c r="H285" s="234" t="s">
        <v>141</v>
      </c>
    </row>
    <row r="286" customHeight="1" spans="6:8">
      <c r="F286" s="178">
        <v>998.7891</v>
      </c>
      <c r="G286" s="178">
        <v>19004.47169856</v>
      </c>
      <c r="H286" s="179">
        <v>103.19288</v>
      </c>
    </row>
  </sheetData>
  <sheetProtection selectLockedCells="1"/>
  <mergeCells count="115">
    <mergeCell ref="D30:F30"/>
    <mergeCell ref="B37:C37"/>
    <mergeCell ref="E37:F37"/>
    <mergeCell ref="H37:I37"/>
    <mergeCell ref="D40:F40"/>
    <mergeCell ref="B47:C47"/>
    <mergeCell ref="E47:F47"/>
    <mergeCell ref="H47:I47"/>
    <mergeCell ref="D50:F50"/>
    <mergeCell ref="B57:C57"/>
    <mergeCell ref="E57:F57"/>
    <mergeCell ref="H57:I57"/>
    <mergeCell ref="D60:F60"/>
    <mergeCell ref="B67:C67"/>
    <mergeCell ref="E67:F67"/>
    <mergeCell ref="H67:I67"/>
    <mergeCell ref="D70:F70"/>
    <mergeCell ref="B77:C77"/>
    <mergeCell ref="E77:F77"/>
    <mergeCell ref="H77:I77"/>
    <mergeCell ref="D80:F80"/>
    <mergeCell ref="B87:C87"/>
    <mergeCell ref="E87:F87"/>
    <mergeCell ref="H87:I87"/>
    <mergeCell ref="D90:F90"/>
    <mergeCell ref="B97:C97"/>
    <mergeCell ref="E97:F97"/>
    <mergeCell ref="H97:I97"/>
    <mergeCell ref="D100:F100"/>
    <mergeCell ref="B107:C107"/>
    <mergeCell ref="E107:F107"/>
    <mergeCell ref="H107:I107"/>
    <mergeCell ref="D110:F110"/>
    <mergeCell ref="B117:C117"/>
    <mergeCell ref="E117:F117"/>
    <mergeCell ref="H117:I117"/>
    <mergeCell ref="D120:F120"/>
    <mergeCell ref="B127:C127"/>
    <mergeCell ref="E127:F127"/>
    <mergeCell ref="H127:I127"/>
    <mergeCell ref="D130:F130"/>
    <mergeCell ref="B137:C137"/>
    <mergeCell ref="E137:F137"/>
    <mergeCell ref="H137:I137"/>
    <mergeCell ref="D140:F140"/>
    <mergeCell ref="B147:C147"/>
    <mergeCell ref="E147:F147"/>
    <mergeCell ref="H147:I147"/>
    <mergeCell ref="D150:F150"/>
    <mergeCell ref="B157:C157"/>
    <mergeCell ref="E157:F157"/>
    <mergeCell ref="H157:I157"/>
    <mergeCell ref="D160:F160"/>
    <mergeCell ref="B167:C167"/>
    <mergeCell ref="E167:F167"/>
    <mergeCell ref="H167:I167"/>
    <mergeCell ref="D170:F170"/>
    <mergeCell ref="B177:C177"/>
    <mergeCell ref="E177:F177"/>
    <mergeCell ref="H177:I177"/>
    <mergeCell ref="D180:F180"/>
    <mergeCell ref="B187:C187"/>
    <mergeCell ref="E187:F187"/>
    <mergeCell ref="H187:I187"/>
    <mergeCell ref="D190:F190"/>
    <mergeCell ref="B197:C197"/>
    <mergeCell ref="E197:F197"/>
    <mergeCell ref="H197:I197"/>
    <mergeCell ref="D200:F200"/>
    <mergeCell ref="B207:C207"/>
    <mergeCell ref="E207:F207"/>
    <mergeCell ref="H207:I207"/>
    <mergeCell ref="D210:F210"/>
    <mergeCell ref="B217:C217"/>
    <mergeCell ref="E217:F217"/>
    <mergeCell ref="H217:I217"/>
    <mergeCell ref="D220:F220"/>
    <mergeCell ref="B227:C227"/>
    <mergeCell ref="E227:F227"/>
    <mergeCell ref="H227:I227"/>
    <mergeCell ref="D230:F230"/>
    <mergeCell ref="B237:C237"/>
    <mergeCell ref="E237:F237"/>
    <mergeCell ref="H237:I237"/>
    <mergeCell ref="D240:F240"/>
    <mergeCell ref="B247:C247"/>
    <mergeCell ref="E247:F247"/>
    <mergeCell ref="H247:I247"/>
    <mergeCell ref="D250:F250"/>
    <mergeCell ref="B257:C257"/>
    <mergeCell ref="E257:F257"/>
    <mergeCell ref="H257:I257"/>
    <mergeCell ref="A30:A36"/>
    <mergeCell ref="A40:A46"/>
    <mergeCell ref="A50:A56"/>
    <mergeCell ref="A60:A66"/>
    <mergeCell ref="A70:A76"/>
    <mergeCell ref="A80:A86"/>
    <mergeCell ref="A90:A96"/>
    <mergeCell ref="A100:A106"/>
    <mergeCell ref="A110:A116"/>
    <mergeCell ref="A120:A126"/>
    <mergeCell ref="A130:A136"/>
    <mergeCell ref="A140:A146"/>
    <mergeCell ref="A150:A156"/>
    <mergeCell ref="A160:A166"/>
    <mergeCell ref="A170:A176"/>
    <mergeCell ref="A180:A186"/>
    <mergeCell ref="A190:A196"/>
    <mergeCell ref="A200:A206"/>
    <mergeCell ref="A210:A216"/>
    <mergeCell ref="A220:A226"/>
    <mergeCell ref="A230:A236"/>
    <mergeCell ref="A240:A246"/>
    <mergeCell ref="A250:A256"/>
  </mergeCells>
  <pageMargins left="0.75" right="0.75" top="1" bottom="1" header="0.5" footer="0.5"/>
  <pageSetup paperSize="9" orientation="landscape" horizontalDpi="600" verticalDpi="600"/>
  <headerFooter alignWithMargins="0"/>
  <ignoredErrors>
    <ignoredError sqref="C21:C23 A12:D20 A11:B11 A10 A2:D9 J3:J22 E283 E260:H280" unlockedFormula="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M31"/>
  <sheetViews>
    <sheetView topLeftCell="B1" workbookViewId="0">
      <selection activeCell="F29" sqref="F29:H30"/>
    </sheetView>
  </sheetViews>
  <sheetFormatPr defaultColWidth="9" defaultRowHeight="13.5"/>
  <cols>
    <col min="4" max="4" width="25.125" customWidth="1"/>
    <col min="6" max="8" width="15.625" customWidth="1"/>
    <col min="9" max="9" width="17.25" customWidth="1"/>
    <col min="11" max="11" width="12.625"/>
    <col min="12" max="12" width="11.5"/>
    <col min="13" max="13" width="12.625"/>
  </cols>
  <sheetData>
    <row r="1" ht="50" customHeight="1" spans="1:9">
      <c r="A1" s="710" t="s">
        <v>142</v>
      </c>
      <c r="B1" s="710"/>
      <c r="C1" s="710"/>
      <c r="D1" s="710"/>
      <c r="E1" s="710"/>
      <c r="F1" s="710"/>
      <c r="G1" s="710"/>
      <c r="H1" s="710"/>
      <c r="I1" s="724"/>
    </row>
    <row r="2" ht="14.25" spans="1:10">
      <c r="A2" s="711" t="s">
        <v>28</v>
      </c>
      <c r="B2" s="712" t="s">
        <v>143</v>
      </c>
      <c r="C2" s="713"/>
      <c r="D2" s="714"/>
      <c r="E2" s="711" t="s">
        <v>144</v>
      </c>
      <c r="F2" s="711" t="s">
        <v>145</v>
      </c>
      <c r="G2" s="711" t="s">
        <v>146</v>
      </c>
      <c r="H2" s="711" t="s">
        <v>147</v>
      </c>
      <c r="I2" s="711" t="s">
        <v>148</v>
      </c>
      <c r="J2" s="725"/>
    </row>
    <row r="3" ht="15" spans="1:10">
      <c r="A3" s="715">
        <v>1</v>
      </c>
      <c r="B3" s="715" t="s">
        <v>149</v>
      </c>
      <c r="C3" s="716" t="s">
        <v>150</v>
      </c>
      <c r="D3" s="717"/>
      <c r="E3" s="718" t="s">
        <v>151</v>
      </c>
      <c r="F3" s="719">
        <f>'2.U型槽钢筋'!I500</f>
        <v>8183</v>
      </c>
      <c r="G3" s="719">
        <v>14917.2</v>
      </c>
      <c r="H3" s="719">
        <f>F3-G3</f>
        <v>-6734.2</v>
      </c>
      <c r="I3" s="711"/>
      <c r="J3" s="725"/>
    </row>
    <row r="4" ht="14.25" spans="1:10">
      <c r="A4" s="715"/>
      <c r="B4" s="715"/>
      <c r="C4" s="716" t="s">
        <v>152</v>
      </c>
      <c r="D4" s="717"/>
      <c r="E4" s="718" t="s">
        <v>153</v>
      </c>
      <c r="F4" s="719">
        <f>'2.U型槽钢筋'!J500</f>
        <v>54208.8</v>
      </c>
      <c r="G4" s="719">
        <v>97397.8</v>
      </c>
      <c r="H4" s="719">
        <f t="shared" ref="H4:H21" si="0">F4-G4</f>
        <v>-43189</v>
      </c>
      <c r="I4" s="711"/>
      <c r="J4" s="725"/>
    </row>
    <row r="5" ht="14.25" spans="1:13">
      <c r="A5" s="715"/>
      <c r="B5" s="715"/>
      <c r="C5" s="716" t="s">
        <v>154</v>
      </c>
      <c r="D5" s="717"/>
      <c r="E5" s="718" t="s">
        <v>153</v>
      </c>
      <c r="F5" s="719">
        <f>'2.U型槽钢筋'!K500</f>
        <v>983818.9</v>
      </c>
      <c r="G5" s="719">
        <v>1659382.9</v>
      </c>
      <c r="H5" s="719">
        <f t="shared" si="0"/>
        <v>-675564</v>
      </c>
      <c r="I5" s="711"/>
      <c r="J5" s="725"/>
      <c r="K5">
        <v>35</v>
      </c>
      <c r="L5">
        <v>2.27</v>
      </c>
      <c r="M5" s="726">
        <f>L5*495.06</f>
        <v>1123.7862</v>
      </c>
    </row>
    <row r="6" ht="15" spans="1:13">
      <c r="A6" s="715">
        <v>2</v>
      </c>
      <c r="B6" s="715" t="s">
        <v>155</v>
      </c>
      <c r="C6" s="716" t="s">
        <v>156</v>
      </c>
      <c r="D6" s="717"/>
      <c r="E6" s="718" t="s">
        <v>151</v>
      </c>
      <c r="F6" s="719">
        <f>机非分隔带!K198</f>
        <v>825.449386825717</v>
      </c>
      <c r="G6" s="719">
        <v>1485.19598689</v>
      </c>
      <c r="H6" s="719">
        <f t="shared" si="0"/>
        <v>-659.746600064283</v>
      </c>
      <c r="I6" s="711"/>
      <c r="J6" s="727" t="s">
        <v>157</v>
      </c>
      <c r="K6">
        <v>300</v>
      </c>
      <c r="L6">
        <v>11.31</v>
      </c>
      <c r="M6" s="726">
        <f>L6*495.06</f>
        <v>5599.1286</v>
      </c>
    </row>
    <row r="7" ht="14.25" spans="1:13">
      <c r="A7" s="715"/>
      <c r="B7" s="715"/>
      <c r="C7" s="716" t="s">
        <v>152</v>
      </c>
      <c r="D7" s="717"/>
      <c r="E7" s="718" t="s">
        <v>153</v>
      </c>
      <c r="F7" s="719">
        <f>机非分隔带!D198</f>
        <v>5281.5848555</v>
      </c>
      <c r="G7" s="719">
        <v>9356.0253</v>
      </c>
      <c r="H7" s="719">
        <f t="shared" si="0"/>
        <v>-4074.4404445</v>
      </c>
      <c r="I7" s="711"/>
      <c r="J7" s="728"/>
      <c r="K7">
        <v>400</v>
      </c>
      <c r="L7">
        <v>362.57</v>
      </c>
      <c r="M7" s="726">
        <f>L7*495.06</f>
        <v>179493.9042</v>
      </c>
    </row>
    <row r="8" ht="14.25" spans="1:10">
      <c r="A8" s="715"/>
      <c r="B8" s="715"/>
      <c r="C8" s="716" t="s">
        <v>154</v>
      </c>
      <c r="D8" s="717"/>
      <c r="E8" s="718" t="s">
        <v>153</v>
      </c>
      <c r="F8" s="719">
        <f>机非分隔带!H198</f>
        <v>103174.2131148</v>
      </c>
      <c r="G8" s="719">
        <v>105245.353788</v>
      </c>
      <c r="H8" s="719">
        <f t="shared" si="0"/>
        <v>-2071.14067319999</v>
      </c>
      <c r="I8" s="711"/>
      <c r="J8" s="729"/>
    </row>
    <row r="9" ht="15" spans="1:10">
      <c r="A9" s="715">
        <v>3</v>
      </c>
      <c r="B9" s="715" t="s">
        <v>158</v>
      </c>
      <c r="C9" s="716" t="s">
        <v>156</v>
      </c>
      <c r="D9" s="717"/>
      <c r="E9" s="718" t="s">
        <v>151</v>
      </c>
      <c r="F9" s="719">
        <f>(2.6*22.25+8*1)*0.3</f>
        <v>19.755</v>
      </c>
      <c r="G9" s="719">
        <v>19.755</v>
      </c>
      <c r="H9" s="719">
        <f t="shared" si="0"/>
        <v>0</v>
      </c>
      <c r="I9" s="711"/>
      <c r="J9" s="711"/>
    </row>
    <row r="10" ht="14.25" spans="1:10">
      <c r="A10" s="715"/>
      <c r="B10" s="715"/>
      <c r="C10" s="716" t="s">
        <v>152</v>
      </c>
      <c r="D10" s="717"/>
      <c r="E10" s="718" t="s">
        <v>153</v>
      </c>
      <c r="F10" s="719">
        <f>2*F9/0.3</f>
        <v>131.7</v>
      </c>
      <c r="G10" s="719">
        <v>131.7</v>
      </c>
      <c r="H10" s="719">
        <f t="shared" si="0"/>
        <v>0</v>
      </c>
      <c r="I10" s="711"/>
      <c r="J10" s="725"/>
    </row>
    <row r="11" ht="14.25" spans="1:10">
      <c r="A11" s="715"/>
      <c r="B11" s="715"/>
      <c r="C11" s="716" t="s">
        <v>154</v>
      </c>
      <c r="D11" s="717"/>
      <c r="E11" s="718" t="s">
        <v>153</v>
      </c>
      <c r="F11" s="719">
        <f>F9/0.3*69.1</f>
        <v>4550.235</v>
      </c>
      <c r="G11" s="719">
        <v>4550.235</v>
      </c>
      <c r="H11" s="719">
        <f t="shared" si="0"/>
        <v>0</v>
      </c>
      <c r="I11" s="711"/>
      <c r="J11" s="725"/>
    </row>
    <row r="12" ht="15" spans="1:10">
      <c r="A12" s="715">
        <v>4</v>
      </c>
      <c r="B12" s="715" t="s">
        <v>159</v>
      </c>
      <c r="C12" s="717" t="s">
        <v>156</v>
      </c>
      <c r="D12" s="718"/>
      <c r="E12" s="718" t="s">
        <v>151</v>
      </c>
      <c r="F12" s="719">
        <f>(0.09+0.049*2+0.13+0.049*2)*(495.06+50)*2</f>
        <v>453.48992</v>
      </c>
      <c r="G12" s="719">
        <v>453.48992</v>
      </c>
      <c r="H12" s="719">
        <f t="shared" si="0"/>
        <v>0</v>
      </c>
      <c r="I12" s="711"/>
      <c r="J12" s="711"/>
    </row>
    <row r="13" ht="14.25" spans="1:10">
      <c r="A13" s="715"/>
      <c r="B13" s="715"/>
      <c r="C13" s="717" t="s">
        <v>154</v>
      </c>
      <c r="D13" s="718"/>
      <c r="E13" s="718" t="s">
        <v>153</v>
      </c>
      <c r="F13" s="719">
        <f>(40.49+17.48*2+53.77+17.48*2)*(495.06+50)*2</f>
        <v>178975.9016</v>
      </c>
      <c r="G13" s="719">
        <v>178975.9016</v>
      </c>
      <c r="H13" s="719">
        <f t="shared" si="0"/>
        <v>0</v>
      </c>
      <c r="I13" s="711"/>
      <c r="J13" s="725"/>
    </row>
    <row r="14" ht="15" spans="1:10">
      <c r="A14" s="715"/>
      <c r="B14" s="715"/>
      <c r="C14" s="720" t="s">
        <v>160</v>
      </c>
      <c r="D14" s="721"/>
      <c r="E14" s="721" t="s">
        <v>161</v>
      </c>
      <c r="F14" s="722">
        <f>2.2*(495.06+50)*2</f>
        <v>2398.264</v>
      </c>
      <c r="G14" s="722">
        <v>2398.264</v>
      </c>
      <c r="H14" s="719">
        <f t="shared" si="0"/>
        <v>0</v>
      </c>
      <c r="I14" s="725"/>
      <c r="J14" s="725"/>
    </row>
    <row r="15" ht="15" spans="1:10">
      <c r="A15" s="715">
        <v>5</v>
      </c>
      <c r="B15" s="715" t="s">
        <v>162</v>
      </c>
      <c r="C15" s="717" t="s">
        <v>156</v>
      </c>
      <c r="D15" s="718"/>
      <c r="E15" s="718" t="s">
        <v>151</v>
      </c>
      <c r="F15" s="719">
        <f>新增管沟!H283+M5</f>
        <v>1226.97908</v>
      </c>
      <c r="G15" s="719">
        <v>4780.29936</v>
      </c>
      <c r="H15" s="719">
        <f t="shared" si="0"/>
        <v>-3553.32028</v>
      </c>
      <c r="I15" s="725"/>
      <c r="J15" s="725"/>
    </row>
    <row r="16" ht="14.25" spans="1:10">
      <c r="A16" s="715"/>
      <c r="B16" s="715"/>
      <c r="C16" s="716" t="s">
        <v>152</v>
      </c>
      <c r="D16" s="717"/>
      <c r="E16" s="718" t="s">
        <v>153</v>
      </c>
      <c r="F16" s="719">
        <f>新增管沟!F283+M6</f>
        <v>6597.9177</v>
      </c>
      <c r="G16" s="719">
        <v>3505.0248</v>
      </c>
      <c r="H16" s="719">
        <f t="shared" si="0"/>
        <v>3092.8929</v>
      </c>
      <c r="I16" s="725"/>
      <c r="J16" s="725"/>
    </row>
    <row r="17" ht="14.25" spans="1:10">
      <c r="A17" s="715"/>
      <c r="B17" s="715"/>
      <c r="C17" s="717" t="s">
        <v>154</v>
      </c>
      <c r="D17" s="718"/>
      <c r="E17" s="718" t="s">
        <v>153</v>
      </c>
      <c r="F17" s="719">
        <f>新增管沟!G283+M7</f>
        <v>198498.37589856</v>
      </c>
      <c r="G17" s="719">
        <v>183172.2</v>
      </c>
      <c r="H17" s="719">
        <f t="shared" si="0"/>
        <v>15326.17589856</v>
      </c>
      <c r="I17" s="725"/>
      <c r="J17" s="725"/>
    </row>
    <row r="18" ht="15" spans="1:10">
      <c r="A18" s="715">
        <v>6</v>
      </c>
      <c r="B18" s="715" t="s">
        <v>163</v>
      </c>
      <c r="C18" s="717" t="s">
        <v>156</v>
      </c>
      <c r="D18" s="718"/>
      <c r="E18" s="718" t="s">
        <v>151</v>
      </c>
      <c r="F18" s="719"/>
      <c r="G18" s="719"/>
      <c r="H18" s="719"/>
      <c r="I18" s="725"/>
      <c r="J18" s="725"/>
    </row>
    <row r="19" ht="14.25" spans="1:10">
      <c r="A19" s="715"/>
      <c r="B19" s="715"/>
      <c r="C19" s="716" t="s">
        <v>152</v>
      </c>
      <c r="D19" s="717"/>
      <c r="E19" s="718" t="s">
        <v>153</v>
      </c>
      <c r="F19" s="719"/>
      <c r="G19" s="719"/>
      <c r="H19" s="719"/>
      <c r="I19" s="725"/>
      <c r="J19" s="725"/>
    </row>
    <row r="20" ht="14.25" spans="1:10">
      <c r="A20" s="715"/>
      <c r="B20" s="715"/>
      <c r="C20" s="717" t="s">
        <v>154</v>
      </c>
      <c r="D20" s="718"/>
      <c r="E20" s="718" t="s">
        <v>153</v>
      </c>
      <c r="F20" s="719"/>
      <c r="G20" s="719"/>
      <c r="H20" s="719"/>
      <c r="I20" s="725"/>
      <c r="J20" s="725"/>
    </row>
    <row r="21" ht="15" spans="1:10">
      <c r="A21" s="715">
        <v>7</v>
      </c>
      <c r="B21" s="715" t="s">
        <v>164</v>
      </c>
      <c r="C21" s="723" t="s">
        <v>156</v>
      </c>
      <c r="D21" s="717"/>
      <c r="E21" s="718" t="s">
        <v>151</v>
      </c>
      <c r="F21" s="719">
        <f>(36.65*2)*6*0.5</f>
        <v>219.9</v>
      </c>
      <c r="G21" s="719">
        <v>219.9</v>
      </c>
      <c r="H21" s="719">
        <f>F21-G21</f>
        <v>0</v>
      </c>
      <c r="I21" s="730"/>
      <c r="J21" s="731"/>
    </row>
    <row r="22" spans="1:10">
      <c r="A22" s="715"/>
      <c r="B22" s="715"/>
      <c r="C22" s="723" t="s">
        <v>152</v>
      </c>
      <c r="D22" s="717"/>
      <c r="E22" s="718" t="s">
        <v>153</v>
      </c>
      <c r="F22" s="719">
        <f>F21*10</f>
        <v>2199</v>
      </c>
      <c r="G22" s="719">
        <v>2199</v>
      </c>
      <c r="H22" s="719">
        <f>F22-G22</f>
        <v>0</v>
      </c>
      <c r="I22" s="730"/>
      <c r="J22" s="731"/>
    </row>
    <row r="23" spans="1:10">
      <c r="A23" s="715"/>
      <c r="B23" s="715"/>
      <c r="C23" s="723" t="s">
        <v>154</v>
      </c>
      <c r="D23" s="717"/>
      <c r="E23" s="718" t="s">
        <v>153</v>
      </c>
      <c r="F23" s="719">
        <f>F21*135</f>
        <v>29686.5</v>
      </c>
      <c r="G23" s="719">
        <v>29686.5</v>
      </c>
      <c r="H23" s="719">
        <f>F23-G23</f>
        <v>0</v>
      </c>
      <c r="I23" s="730"/>
      <c r="J23" s="731"/>
    </row>
    <row r="24" ht="15" spans="1:10">
      <c r="A24" s="715"/>
      <c r="B24" s="715"/>
      <c r="C24" s="723" t="s">
        <v>165</v>
      </c>
      <c r="D24" s="717"/>
      <c r="E24" s="718" t="s">
        <v>151</v>
      </c>
      <c r="F24" s="719">
        <f>(36.65*2)*6*5</f>
        <v>2199</v>
      </c>
      <c r="G24" s="719">
        <v>2199</v>
      </c>
      <c r="H24" s="719">
        <f>F24-G24</f>
        <v>0</v>
      </c>
      <c r="I24" s="718"/>
      <c r="J24" s="718"/>
    </row>
    <row r="25" spans="6:6">
      <c r="F25" t="s">
        <v>166</v>
      </c>
    </row>
    <row r="29" spans="6:8">
      <c r="F29">
        <v>2489.7</v>
      </c>
      <c r="G29">
        <v>16605.2</v>
      </c>
      <c r="H29">
        <v>279241</v>
      </c>
    </row>
    <row r="30" spans="6:8">
      <c r="F30">
        <v>5416.8</v>
      </c>
      <c r="G30">
        <v>35745.2</v>
      </c>
      <c r="H30">
        <v>666059</v>
      </c>
    </row>
    <row r="31" spans="6:8">
      <c r="F31">
        <v>7754.3</v>
      </c>
      <c r="G31">
        <v>51205.5</v>
      </c>
      <c r="H31">
        <v>928274.8</v>
      </c>
    </row>
  </sheetData>
  <mergeCells count="39">
    <mergeCell ref="A1:H1"/>
    <mergeCell ref="B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A3:A5"/>
    <mergeCell ref="A6:A8"/>
    <mergeCell ref="A9:A11"/>
    <mergeCell ref="A12:A14"/>
    <mergeCell ref="A15:A17"/>
    <mergeCell ref="A18:A20"/>
    <mergeCell ref="A21:A24"/>
    <mergeCell ref="B3:B5"/>
    <mergeCell ref="B6:B8"/>
    <mergeCell ref="B9:B11"/>
    <mergeCell ref="B12:B14"/>
    <mergeCell ref="B15:B17"/>
    <mergeCell ref="B18:B20"/>
    <mergeCell ref="B21:B24"/>
    <mergeCell ref="J6:J8"/>
  </mergeCells>
  <printOptions horizontalCentered="1"/>
  <pageMargins left="0.751388888888889" right="0.751388888888889" top="1" bottom="1" header="0.5" footer="0.5"/>
  <pageSetup paperSize="9" orientation="landscape" horizontalDpi="6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0000"/>
  </sheetPr>
  <dimension ref="A1:XFD95"/>
  <sheetViews>
    <sheetView topLeftCell="A31" workbookViewId="0">
      <selection activeCell="A39" sqref="A39:X59"/>
    </sheetView>
  </sheetViews>
  <sheetFormatPr defaultColWidth="9" defaultRowHeight="15.95" customHeight="1"/>
  <cols>
    <col min="1" max="1" width="7.625" style="8" customWidth="1"/>
    <col min="2" max="3" width="11.625" style="8" customWidth="1"/>
    <col min="4" max="4" width="10.625" style="8" customWidth="1"/>
    <col min="5" max="19" width="7.625" style="8" customWidth="1"/>
    <col min="20" max="20" width="7.625" style="14" customWidth="1"/>
    <col min="21" max="21" width="9.375" style="14"/>
    <col min="22" max="23" width="10.375" style="8"/>
    <col min="24" max="24" width="11.5" style="8"/>
    <col min="25" max="25" width="9.375" style="8"/>
    <col min="26" max="26" width="9" style="8"/>
    <col min="27" max="30" width="9.375" style="8"/>
    <col min="31" max="16382" width="9" style="8"/>
  </cols>
  <sheetData>
    <row r="1" customHeight="1" spans="1:17">
      <c r="A1" s="14"/>
      <c r="B1" s="15"/>
      <c r="C1" s="16"/>
      <c r="D1" s="17"/>
      <c r="E1" s="18"/>
      <c r="F1" s="17"/>
      <c r="G1" s="19"/>
      <c r="H1" s="20"/>
      <c r="I1" s="20"/>
      <c r="J1" s="20"/>
      <c r="K1" s="57"/>
      <c r="L1" s="20"/>
      <c r="M1" s="20"/>
      <c r="N1" s="57"/>
      <c r="O1" s="58"/>
      <c r="P1" s="58"/>
      <c r="Q1" s="58"/>
    </row>
    <row r="2" ht="24.95" customHeight="1" spans="1:17">
      <c r="A2" s="14"/>
      <c r="B2" s="21" t="s">
        <v>167</v>
      </c>
      <c r="C2" s="21"/>
      <c r="D2" s="21"/>
      <c r="E2" s="21"/>
      <c r="F2" s="21"/>
      <c r="G2" s="21"/>
      <c r="H2" s="21"/>
      <c r="I2" s="21"/>
      <c r="J2" s="21"/>
      <c r="K2" s="21"/>
      <c r="L2" s="21"/>
      <c r="M2" s="21"/>
      <c r="N2" s="21"/>
      <c r="O2" s="21"/>
      <c r="P2" s="21"/>
      <c r="Q2" s="21"/>
    </row>
    <row r="3" ht="13.5" spans="1:16384">
      <c r="A3" s="22" t="s">
        <v>168</v>
      </c>
      <c r="B3" s="690" t="s">
        <v>169</v>
      </c>
      <c r="C3" s="24" t="s">
        <v>170</v>
      </c>
      <c r="D3" s="24"/>
      <c r="E3" s="25" t="s">
        <v>171</v>
      </c>
      <c r="F3" s="26"/>
      <c r="G3" s="25" t="s">
        <v>172</v>
      </c>
      <c r="H3" s="26"/>
      <c r="I3" s="24" t="s">
        <v>173</v>
      </c>
      <c r="J3" s="24"/>
      <c r="K3" s="59" t="s">
        <v>174</v>
      </c>
      <c r="L3" s="60"/>
      <c r="M3" s="60"/>
      <c r="N3" s="60"/>
      <c r="O3" s="61"/>
      <c r="P3" s="59" t="s">
        <v>175</v>
      </c>
      <c r="Q3" s="60"/>
      <c r="R3" s="60"/>
      <c r="S3" s="60"/>
      <c r="T3" s="61"/>
      <c r="U3" s="24" t="s">
        <v>176</v>
      </c>
      <c r="V3" s="85" t="s">
        <v>177</v>
      </c>
      <c r="W3" s="86"/>
      <c r="X3" s="87"/>
      <c r="Y3" s="14"/>
      <c r="XFC3" s="8"/>
      <c r="XFD3" s="8"/>
    </row>
    <row r="4" ht="13.5" spans="1:16384">
      <c r="A4" s="27"/>
      <c r="B4" s="691"/>
      <c r="C4" s="29"/>
      <c r="D4" s="29"/>
      <c r="E4" s="30"/>
      <c r="F4" s="31"/>
      <c r="G4" s="30"/>
      <c r="H4" s="31"/>
      <c r="I4" s="29"/>
      <c r="J4" s="29"/>
      <c r="K4" s="29" t="s">
        <v>178</v>
      </c>
      <c r="L4" s="29"/>
      <c r="M4" s="62" t="s">
        <v>179</v>
      </c>
      <c r="N4" s="63"/>
      <c r="O4" s="64" t="s">
        <v>16</v>
      </c>
      <c r="P4" s="29" t="s">
        <v>180</v>
      </c>
      <c r="Q4" s="29"/>
      <c r="R4" s="62" t="s">
        <v>181</v>
      </c>
      <c r="S4" s="63"/>
      <c r="T4" s="64" t="s">
        <v>16</v>
      </c>
      <c r="U4" s="29"/>
      <c r="V4" s="88"/>
      <c r="W4" s="89"/>
      <c r="X4" s="14"/>
      <c r="Y4" s="14"/>
      <c r="XFC4" s="8"/>
      <c r="XFD4" s="8"/>
    </row>
    <row r="5" customHeight="1" spans="1:16384">
      <c r="A5" s="32">
        <v>1</v>
      </c>
      <c r="B5" s="692" t="s">
        <v>182</v>
      </c>
      <c r="C5" s="3">
        <v>109.94</v>
      </c>
      <c r="D5" s="3">
        <v>129.94</v>
      </c>
      <c r="E5" s="4">
        <f>ABS(D5-C5)</f>
        <v>20</v>
      </c>
      <c r="F5" s="4">
        <f>E5</f>
        <v>20</v>
      </c>
      <c r="G5" s="4">
        <v>3.61863</v>
      </c>
      <c r="H5" s="4">
        <v>3.348</v>
      </c>
      <c r="I5" s="67">
        <v>1.82747</v>
      </c>
      <c r="J5" s="67">
        <v>1.23285</v>
      </c>
      <c r="K5" s="3">
        <v>3.42747</v>
      </c>
      <c r="L5" s="3">
        <v>2.98771</v>
      </c>
      <c r="M5" s="695">
        <v>0.6</v>
      </c>
      <c r="N5" s="695">
        <v>0.6</v>
      </c>
      <c r="O5" s="66">
        <v>1</v>
      </c>
      <c r="P5" s="3">
        <v>3.42747</v>
      </c>
      <c r="Q5" s="3">
        <v>2.98307</v>
      </c>
      <c r="R5" s="90">
        <v>0.45</v>
      </c>
      <c r="S5" s="90">
        <v>0.45</v>
      </c>
      <c r="T5" s="66">
        <v>0</v>
      </c>
      <c r="U5" s="91">
        <v>3.1</v>
      </c>
      <c r="V5" s="701">
        <v>21.1</v>
      </c>
      <c r="W5" s="702">
        <v>21.1</v>
      </c>
      <c r="X5" s="94">
        <f>(K5+L5)/2*M5*O5</f>
        <v>1.924554</v>
      </c>
      <c r="Y5" s="94">
        <f>(P5+Q5)/2*R5*T5</f>
        <v>0</v>
      </c>
      <c r="Z5"/>
      <c r="AA5" s="122"/>
      <c r="AB5" s="122"/>
      <c r="AC5" s="122"/>
      <c r="AD5"/>
      <c r="AE5"/>
      <c r="AF5" s="123"/>
      <c r="AG5"/>
      <c r="XFC5" s="8"/>
      <c r="XFD5" s="8"/>
    </row>
    <row r="6" customHeight="1" spans="1:16384">
      <c r="A6" s="32">
        <v>2</v>
      </c>
      <c r="B6" s="692" t="s">
        <v>183</v>
      </c>
      <c r="C6" s="3">
        <v>129.97</v>
      </c>
      <c r="D6" s="3">
        <v>149.97</v>
      </c>
      <c r="E6" s="4">
        <f t="shared" ref="E6:E15" si="0">ABS(D6-C6)</f>
        <v>20</v>
      </c>
      <c r="F6" s="4">
        <f t="shared" ref="F6:F15" si="1">E6</f>
        <v>20</v>
      </c>
      <c r="G6" s="4">
        <v>3.348</v>
      </c>
      <c r="H6" s="4">
        <v>3.348</v>
      </c>
      <c r="I6" s="67">
        <v>1.23196</v>
      </c>
      <c r="J6" s="67">
        <v>0.63735</v>
      </c>
      <c r="K6" s="3">
        <v>2.98696</v>
      </c>
      <c r="L6" s="3">
        <v>2.48696</v>
      </c>
      <c r="M6" s="695">
        <v>0.6</v>
      </c>
      <c r="N6" s="695">
        <v>0.6</v>
      </c>
      <c r="O6" s="66">
        <v>1</v>
      </c>
      <c r="P6" s="3">
        <v>2.98226</v>
      </c>
      <c r="Q6" s="3">
        <v>2.33755</v>
      </c>
      <c r="R6" s="90">
        <v>0.45</v>
      </c>
      <c r="S6" s="90">
        <v>0.45</v>
      </c>
      <c r="T6" s="66">
        <v>0</v>
      </c>
      <c r="U6" s="91">
        <v>3.1</v>
      </c>
      <c r="V6" s="701">
        <v>21.1</v>
      </c>
      <c r="W6" s="702">
        <v>21.1</v>
      </c>
      <c r="X6" s="94">
        <f t="shared" ref="X6:X35" si="2">(K6+L6)/2*M6*O6</f>
        <v>1.642176</v>
      </c>
      <c r="Y6" s="94">
        <f t="shared" ref="Y6:Y35" si="3">(P6+Q6)/2*R6*T6</f>
        <v>0</v>
      </c>
      <c r="Z6"/>
      <c r="AA6" s="122"/>
      <c r="AB6" s="122"/>
      <c r="AC6" s="122"/>
      <c r="AD6"/>
      <c r="AE6"/>
      <c r="AF6" s="123"/>
      <c r="AG6"/>
      <c r="XFC6" s="8"/>
      <c r="XFD6" s="8"/>
    </row>
    <row r="7" customHeight="1" spans="1:16384">
      <c r="A7" s="32">
        <v>3</v>
      </c>
      <c r="B7" s="692" t="s">
        <v>184</v>
      </c>
      <c r="C7" s="3">
        <v>150</v>
      </c>
      <c r="D7" s="3">
        <v>170</v>
      </c>
      <c r="E7" s="4">
        <f t="shared" si="0"/>
        <v>20</v>
      </c>
      <c r="F7" s="4">
        <f t="shared" si="1"/>
        <v>20</v>
      </c>
      <c r="G7" s="4">
        <v>3.348</v>
      </c>
      <c r="H7" s="4">
        <v>3.348</v>
      </c>
      <c r="I7" s="67">
        <v>0.63646</v>
      </c>
      <c r="J7" s="67">
        <v>0.04185</v>
      </c>
      <c r="K7" s="3">
        <v>2.48621</v>
      </c>
      <c r="L7" s="3">
        <v>1.98621</v>
      </c>
      <c r="M7" s="695">
        <v>0.6</v>
      </c>
      <c r="N7" s="695">
        <v>0.6</v>
      </c>
      <c r="O7" s="66">
        <v>1</v>
      </c>
      <c r="P7" s="3">
        <v>2.33644</v>
      </c>
      <c r="Q7" s="3">
        <v>1.5515</v>
      </c>
      <c r="R7" s="90">
        <v>0.45</v>
      </c>
      <c r="S7" s="90">
        <v>0.45</v>
      </c>
      <c r="T7" s="66">
        <v>0</v>
      </c>
      <c r="U7" s="91">
        <v>3.1</v>
      </c>
      <c r="V7" s="701">
        <v>21.1</v>
      </c>
      <c r="W7" s="702">
        <v>21.1</v>
      </c>
      <c r="X7" s="94">
        <f t="shared" si="2"/>
        <v>1.341726</v>
      </c>
      <c r="Y7" s="94">
        <f t="shared" si="3"/>
        <v>0</v>
      </c>
      <c r="Z7"/>
      <c r="AA7" s="122"/>
      <c r="AB7" s="122"/>
      <c r="AC7" s="122"/>
      <c r="AD7"/>
      <c r="AE7"/>
      <c r="AF7" s="123"/>
      <c r="AG7"/>
      <c r="XFC7" s="8"/>
      <c r="XFD7" s="8"/>
    </row>
    <row r="8" customHeight="1" spans="1:16384">
      <c r="A8" s="32">
        <v>4</v>
      </c>
      <c r="B8" s="692" t="s">
        <v>185</v>
      </c>
      <c r="C8" s="3">
        <v>170.03</v>
      </c>
      <c r="D8" s="3">
        <v>190.03</v>
      </c>
      <c r="E8" s="4">
        <f t="shared" si="0"/>
        <v>20</v>
      </c>
      <c r="F8" s="4">
        <f t="shared" si="1"/>
        <v>20</v>
      </c>
      <c r="G8" s="4">
        <v>3.348</v>
      </c>
      <c r="H8" s="4">
        <v>3.348</v>
      </c>
      <c r="I8" s="67">
        <v>0.04096</v>
      </c>
      <c r="J8" s="67">
        <v>-0.55365</v>
      </c>
      <c r="K8" s="3">
        <v>1.98546</v>
      </c>
      <c r="L8" s="3">
        <v>1.48546</v>
      </c>
      <c r="M8" s="695">
        <v>0.6</v>
      </c>
      <c r="N8" s="695">
        <v>0.6</v>
      </c>
      <c r="O8" s="66">
        <v>1</v>
      </c>
      <c r="P8" s="3">
        <v>1.55032</v>
      </c>
      <c r="Q8" s="3">
        <v>0.76032</v>
      </c>
      <c r="R8" s="90">
        <v>0.45</v>
      </c>
      <c r="S8" s="90">
        <v>0.45</v>
      </c>
      <c r="T8" s="66">
        <v>0</v>
      </c>
      <c r="U8" s="91">
        <v>3.1</v>
      </c>
      <c r="V8" s="701">
        <v>21.1</v>
      </c>
      <c r="W8" s="702">
        <v>21.1</v>
      </c>
      <c r="X8" s="94">
        <f t="shared" si="2"/>
        <v>1.041276</v>
      </c>
      <c r="Y8" s="94">
        <f t="shared" si="3"/>
        <v>0</v>
      </c>
      <c r="Z8"/>
      <c r="AA8" s="122"/>
      <c r="AB8" s="122"/>
      <c r="AC8" s="122"/>
      <c r="AD8"/>
      <c r="AE8"/>
      <c r="AF8" s="123"/>
      <c r="AG8"/>
      <c r="XFC8" s="8"/>
      <c r="XFD8" s="8"/>
    </row>
    <row r="9" customHeight="1" spans="1:16384">
      <c r="A9" s="32">
        <v>5</v>
      </c>
      <c r="B9" s="692" t="s">
        <v>186</v>
      </c>
      <c r="C9" s="3">
        <v>190.06</v>
      </c>
      <c r="D9" s="3">
        <v>210.06</v>
      </c>
      <c r="E9" s="4">
        <f t="shared" si="0"/>
        <v>20</v>
      </c>
      <c r="F9" s="4">
        <f t="shared" si="1"/>
        <v>20</v>
      </c>
      <c r="G9" s="4">
        <v>3.348</v>
      </c>
      <c r="H9" s="4">
        <v>3.348</v>
      </c>
      <c r="I9" s="67">
        <v>-0.55455</v>
      </c>
      <c r="J9" s="5">
        <v>-1.14916</v>
      </c>
      <c r="K9" s="3">
        <v>1.48471</v>
      </c>
      <c r="L9" s="3">
        <v>0.98471</v>
      </c>
      <c r="M9" s="695">
        <v>0.6</v>
      </c>
      <c r="N9" s="695">
        <v>0.6</v>
      </c>
      <c r="O9" s="66">
        <v>1</v>
      </c>
      <c r="P9" s="3">
        <v>0.75913</v>
      </c>
      <c r="Q9" s="3">
        <v>-0.03087</v>
      </c>
      <c r="R9" s="90">
        <v>0.45</v>
      </c>
      <c r="S9" s="90">
        <v>0.45</v>
      </c>
      <c r="T9" s="66">
        <v>0</v>
      </c>
      <c r="U9" s="91">
        <v>3.1</v>
      </c>
      <c r="V9" s="701">
        <v>21.1</v>
      </c>
      <c r="W9" s="702">
        <v>21.1</v>
      </c>
      <c r="X9" s="94">
        <f t="shared" si="2"/>
        <v>0.740826</v>
      </c>
      <c r="Y9" s="94">
        <f t="shared" si="3"/>
        <v>0</v>
      </c>
      <c r="Z9"/>
      <c r="AA9" s="122"/>
      <c r="AB9" s="122"/>
      <c r="AC9" s="122"/>
      <c r="AD9"/>
      <c r="AE9"/>
      <c r="AF9" s="123"/>
      <c r="AG9"/>
      <c r="XFC9" s="8"/>
      <c r="XFD9" s="8"/>
    </row>
    <row r="10" customHeight="1" spans="1:16384">
      <c r="A10" s="32">
        <v>6</v>
      </c>
      <c r="B10" s="33" t="s">
        <v>187</v>
      </c>
      <c r="C10" s="3">
        <v>210.09</v>
      </c>
      <c r="D10" s="3">
        <v>230.09</v>
      </c>
      <c r="E10" s="4">
        <f t="shared" si="0"/>
        <v>20</v>
      </c>
      <c r="F10" s="4">
        <f t="shared" si="1"/>
        <v>20</v>
      </c>
      <c r="G10" s="4">
        <v>3.348</v>
      </c>
      <c r="H10" s="4">
        <v>3.348</v>
      </c>
      <c r="I10" s="5">
        <v>-1.15032</v>
      </c>
      <c r="J10" s="5">
        <v>-1.928</v>
      </c>
      <c r="K10" s="3">
        <v>0.98396</v>
      </c>
      <c r="L10" s="3">
        <v>0.48396</v>
      </c>
      <c r="M10" s="695">
        <v>0.6</v>
      </c>
      <c r="N10" s="695">
        <v>0.6</v>
      </c>
      <c r="O10" s="66">
        <v>1</v>
      </c>
      <c r="P10" s="3">
        <v>-0.03205</v>
      </c>
      <c r="Q10" s="3">
        <v>-0.82205</v>
      </c>
      <c r="R10" s="90">
        <v>0.45</v>
      </c>
      <c r="S10" s="90">
        <v>0.45</v>
      </c>
      <c r="T10" s="66">
        <v>0</v>
      </c>
      <c r="U10" s="91">
        <v>3.1</v>
      </c>
      <c r="V10" s="701">
        <v>21.1</v>
      </c>
      <c r="W10" s="702">
        <v>21.1</v>
      </c>
      <c r="X10" s="94">
        <f t="shared" si="2"/>
        <v>0.440376</v>
      </c>
      <c r="Y10" s="94">
        <f t="shared" si="3"/>
        <v>0</v>
      </c>
      <c r="Z10"/>
      <c r="AA10" s="122"/>
      <c r="AB10" s="122"/>
      <c r="AC10" s="122"/>
      <c r="AD10"/>
      <c r="AE10"/>
      <c r="AF10" s="123"/>
      <c r="AG10"/>
      <c r="XFC10" s="8"/>
      <c r="XFD10" s="8"/>
    </row>
    <row r="11" customHeight="1" spans="1:16384">
      <c r="A11" s="32">
        <v>7</v>
      </c>
      <c r="B11" s="692" t="s">
        <v>188</v>
      </c>
      <c r="C11" s="3">
        <v>230.12</v>
      </c>
      <c r="D11" s="3">
        <v>250.12</v>
      </c>
      <c r="E11" s="4">
        <f t="shared" si="0"/>
        <v>20</v>
      </c>
      <c r="F11" s="4">
        <f t="shared" si="1"/>
        <v>20</v>
      </c>
      <c r="G11" s="4">
        <v>3.348</v>
      </c>
      <c r="H11" s="4">
        <v>3.348</v>
      </c>
      <c r="I11" s="5">
        <v>-1.92917</v>
      </c>
      <c r="J11" s="5">
        <v>-2.70684</v>
      </c>
      <c r="K11" s="3">
        <v>0.48321</v>
      </c>
      <c r="L11" s="3">
        <v>-0.01679</v>
      </c>
      <c r="M11" s="695">
        <v>0.6</v>
      </c>
      <c r="N11" s="695">
        <v>0.6</v>
      </c>
      <c r="O11" s="696">
        <v>1</v>
      </c>
      <c r="P11" s="3">
        <v>-0.82324</v>
      </c>
      <c r="Q11" s="3">
        <v>-1.58337</v>
      </c>
      <c r="R11" s="90">
        <v>0.45</v>
      </c>
      <c r="S11" s="90">
        <v>0.45</v>
      </c>
      <c r="T11" s="66">
        <v>0</v>
      </c>
      <c r="U11" s="91">
        <v>3.1</v>
      </c>
      <c r="V11" s="703">
        <f>12.5+2.5+0.6</f>
        <v>15.6</v>
      </c>
      <c r="W11" s="704">
        <f>V11</f>
        <v>15.6</v>
      </c>
      <c r="X11" s="94">
        <f t="shared" si="2"/>
        <v>0.139926</v>
      </c>
      <c r="Y11" s="94">
        <f t="shared" si="3"/>
        <v>0</v>
      </c>
      <c r="Z11"/>
      <c r="AA11" s="122"/>
      <c r="AB11" s="122"/>
      <c r="AC11" s="122"/>
      <c r="AD11"/>
      <c r="AE11"/>
      <c r="AF11" s="123"/>
      <c r="AG11"/>
      <c r="XFC11" s="8"/>
      <c r="XFD11" s="8"/>
    </row>
    <row r="12" customHeight="1" spans="1:16384">
      <c r="A12" s="32">
        <v>8</v>
      </c>
      <c r="B12" s="33" t="s">
        <v>189</v>
      </c>
      <c r="C12" s="3">
        <v>250.15</v>
      </c>
      <c r="D12" s="3">
        <v>270.15</v>
      </c>
      <c r="E12" s="4">
        <f t="shared" si="0"/>
        <v>20</v>
      </c>
      <c r="F12" s="4">
        <f t="shared" si="1"/>
        <v>20</v>
      </c>
      <c r="G12" s="4">
        <v>3.348</v>
      </c>
      <c r="H12" s="4">
        <v>3.348</v>
      </c>
      <c r="I12" s="5">
        <v>-2.70774</v>
      </c>
      <c r="J12" s="5">
        <v>-3.30793</v>
      </c>
      <c r="K12" s="3">
        <v>-0.01754</v>
      </c>
      <c r="L12" s="3">
        <v>-0.51754</v>
      </c>
      <c r="M12" s="697">
        <v>0.6</v>
      </c>
      <c r="N12" s="697">
        <v>0.983</v>
      </c>
      <c r="O12" s="66">
        <v>1</v>
      </c>
      <c r="P12" s="3">
        <v>-1.58438</v>
      </c>
      <c r="Q12" s="3">
        <v>-2.14772</v>
      </c>
      <c r="R12" s="90">
        <v>0.45</v>
      </c>
      <c r="S12" s="90">
        <v>0.45</v>
      </c>
      <c r="T12" s="66">
        <v>0</v>
      </c>
      <c r="U12" s="91">
        <v>3.1</v>
      </c>
      <c r="V12" s="92">
        <f>12.5+8+M12</f>
        <v>21.1</v>
      </c>
      <c r="W12" s="93">
        <f>12.5+8+N12</f>
        <v>21.483</v>
      </c>
      <c r="X12" s="94">
        <f t="shared" si="2"/>
        <v>-0.160524</v>
      </c>
      <c r="Y12" s="94">
        <f t="shared" si="3"/>
        <v>0</v>
      </c>
      <c r="Z12"/>
      <c r="AA12" s="122"/>
      <c r="AB12" s="122"/>
      <c r="AC12" s="122"/>
      <c r="AD12"/>
      <c r="AE12"/>
      <c r="AF12" s="123"/>
      <c r="AG12"/>
      <c r="XFC12" s="8"/>
      <c r="XFD12" s="8"/>
    </row>
    <row r="13" customHeight="1" spans="1:16384">
      <c r="A13" s="32">
        <v>9</v>
      </c>
      <c r="B13" s="33" t="s">
        <v>190</v>
      </c>
      <c r="C13" s="3">
        <v>270.18</v>
      </c>
      <c r="D13" s="3">
        <v>290.18</v>
      </c>
      <c r="E13" s="4">
        <f t="shared" si="0"/>
        <v>20</v>
      </c>
      <c r="F13" s="4">
        <f t="shared" si="1"/>
        <v>20</v>
      </c>
      <c r="G13" s="4">
        <v>3.348</v>
      </c>
      <c r="H13" s="4">
        <v>3.348</v>
      </c>
      <c r="I13" s="5">
        <v>-3.30883</v>
      </c>
      <c r="J13" s="5">
        <v>-3.90902</v>
      </c>
      <c r="K13" s="3">
        <v>-0.51829</v>
      </c>
      <c r="L13" s="3">
        <v>-0.91873</v>
      </c>
      <c r="M13" s="697">
        <v>0.984</v>
      </c>
      <c r="N13" s="697">
        <v>1.367</v>
      </c>
      <c r="O13" s="66">
        <v>1</v>
      </c>
      <c r="P13" s="3">
        <v>-2.14839</v>
      </c>
      <c r="Q13" s="3">
        <v>-2.48918</v>
      </c>
      <c r="R13" s="90">
        <v>0.45</v>
      </c>
      <c r="S13" s="90">
        <v>0.45</v>
      </c>
      <c r="T13" s="66">
        <v>0</v>
      </c>
      <c r="U13" s="91">
        <v>3.1</v>
      </c>
      <c r="V13" s="92">
        <f>12.5+8+M13</f>
        <v>21.484</v>
      </c>
      <c r="W13" s="93">
        <f>12.5+8+N13</f>
        <v>21.867</v>
      </c>
      <c r="X13" s="94">
        <f t="shared" si="2"/>
        <v>-0.70701384</v>
      </c>
      <c r="Y13" s="94">
        <f t="shared" si="3"/>
        <v>0</v>
      </c>
      <c r="Z13"/>
      <c r="AA13" s="122"/>
      <c r="AB13" s="122"/>
      <c r="AC13" s="122"/>
      <c r="AD13"/>
      <c r="AE13"/>
      <c r="AF13" s="123"/>
      <c r="AG13"/>
      <c r="XFC13" s="8"/>
      <c r="XFD13" s="8"/>
    </row>
    <row r="14" customHeight="1" spans="1:16384">
      <c r="A14" s="32">
        <v>10</v>
      </c>
      <c r="B14" s="33" t="s">
        <v>191</v>
      </c>
      <c r="C14" s="3">
        <v>290.21</v>
      </c>
      <c r="D14" s="3">
        <v>310.21</v>
      </c>
      <c r="E14" s="4">
        <f t="shared" si="0"/>
        <v>20</v>
      </c>
      <c r="F14" s="4">
        <f t="shared" si="1"/>
        <v>20</v>
      </c>
      <c r="G14" s="4">
        <v>3.348</v>
      </c>
      <c r="H14" s="4">
        <v>3.348</v>
      </c>
      <c r="I14" s="5">
        <v>-3.90902</v>
      </c>
      <c r="J14" s="5">
        <v>-3.90902</v>
      </c>
      <c r="K14" s="3">
        <v>-0.91918</v>
      </c>
      <c r="L14" s="3">
        <v>-1.11933</v>
      </c>
      <c r="M14" s="697">
        <v>1.367</v>
      </c>
      <c r="N14" s="697">
        <v>1.75</v>
      </c>
      <c r="O14" s="66">
        <v>1</v>
      </c>
      <c r="P14" s="3">
        <v>-2.48952</v>
      </c>
      <c r="Q14" s="3">
        <v>-2.60775</v>
      </c>
      <c r="R14" s="90">
        <v>0.45</v>
      </c>
      <c r="S14" s="90">
        <v>0.45</v>
      </c>
      <c r="T14" s="66">
        <v>0</v>
      </c>
      <c r="U14" s="91">
        <v>3.1</v>
      </c>
      <c r="V14" s="92">
        <f>12.5+8+M14</f>
        <v>21.867</v>
      </c>
      <c r="W14" s="93">
        <f>12.5+8+N14</f>
        <v>22.25</v>
      </c>
      <c r="X14" s="94">
        <f t="shared" si="2"/>
        <v>-1.393321585</v>
      </c>
      <c r="Y14" s="94">
        <f t="shared" si="3"/>
        <v>0</v>
      </c>
      <c r="Z14">
        <f>(M14-0.08)*100</f>
        <v>128.7</v>
      </c>
      <c r="AA14">
        <f>(N14-0.08)*100</f>
        <v>167</v>
      </c>
      <c r="AB14" s="122"/>
      <c r="AC14" s="122"/>
      <c r="AD14"/>
      <c r="AE14"/>
      <c r="AF14" s="123"/>
      <c r="AG14"/>
      <c r="XFC14" s="8"/>
      <c r="XFD14" s="8"/>
    </row>
    <row r="15" s="6" customFormat="1" customHeight="1" spans="1:16382">
      <c r="A15" s="34">
        <v>11</v>
      </c>
      <c r="B15" s="692" t="s">
        <v>192</v>
      </c>
      <c r="C15" s="1">
        <v>429.29</v>
      </c>
      <c r="D15" s="1">
        <v>449.29</v>
      </c>
      <c r="E15" s="2">
        <f t="shared" si="0"/>
        <v>20</v>
      </c>
      <c r="F15" s="2">
        <f t="shared" ref="F15:F31" si="4">E15</f>
        <v>20</v>
      </c>
      <c r="G15" s="2">
        <v>3.348</v>
      </c>
      <c r="H15" s="2">
        <v>3.348</v>
      </c>
      <c r="I15" s="1">
        <v>-4.252</v>
      </c>
      <c r="J15" s="1">
        <v>-3.62343</v>
      </c>
      <c r="K15" s="1">
        <v>-0.8262</v>
      </c>
      <c r="L15" s="1">
        <v>-0.73194</v>
      </c>
      <c r="M15" s="695">
        <v>1.0448</v>
      </c>
      <c r="N15" s="695">
        <v>0.7053</v>
      </c>
      <c r="O15" s="69">
        <v>1</v>
      </c>
      <c r="P15" s="1">
        <v>-2.26064</v>
      </c>
      <c r="Q15" s="1">
        <v>-2.14511</v>
      </c>
      <c r="R15" s="95">
        <v>0.45</v>
      </c>
      <c r="S15" s="95">
        <v>0.45</v>
      </c>
      <c r="T15" s="69">
        <v>0</v>
      </c>
      <c r="U15" s="96">
        <v>3.1</v>
      </c>
      <c r="V15" s="703">
        <f>12.5+8+M15</f>
        <v>21.5448</v>
      </c>
      <c r="W15" s="704">
        <f>12.5+8+N15</f>
        <v>21.2053</v>
      </c>
      <c r="X15" s="99">
        <f t="shared" si="2"/>
        <v>-0.813972336</v>
      </c>
      <c r="Y15" s="99">
        <f t="shared" si="3"/>
        <v>0</v>
      </c>
      <c r="Z15">
        <f t="shared" ref="Z15:Z23" si="5">(M15-0.08)*100</f>
        <v>96.48</v>
      </c>
      <c r="AA15">
        <f t="shared" ref="AA15:AA23" si="6">(N15-0.08)*100</f>
        <v>62.53</v>
      </c>
      <c r="AB15" s="125"/>
      <c r="AC15" s="125"/>
      <c r="AD15" s="124"/>
      <c r="AE15" s="124"/>
      <c r="AF15" s="126"/>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c r="BY15" s="124"/>
      <c r="BZ15" s="124"/>
      <c r="CA15" s="124"/>
      <c r="CB15" s="124"/>
      <c r="CC15" s="124"/>
      <c r="CD15" s="124"/>
      <c r="CE15" s="124"/>
      <c r="CF15" s="124"/>
      <c r="CG15" s="124"/>
      <c r="CH15" s="124"/>
      <c r="CI15" s="124"/>
      <c r="CJ15" s="124"/>
      <c r="CK15" s="124"/>
      <c r="CL15" s="124"/>
      <c r="CM15" s="124"/>
      <c r="CN15" s="124"/>
      <c r="CO15" s="124"/>
      <c r="CP15" s="124"/>
      <c r="CQ15" s="124"/>
      <c r="CR15" s="124"/>
      <c r="CS15" s="124"/>
      <c r="CT15" s="124"/>
      <c r="CU15" s="124"/>
      <c r="CV15" s="124"/>
      <c r="CW15" s="124"/>
      <c r="CX15" s="124"/>
      <c r="CY15" s="124"/>
      <c r="CZ15" s="124"/>
      <c r="DA15" s="124"/>
      <c r="DB15" s="124"/>
      <c r="DC15" s="124"/>
      <c r="DD15" s="124"/>
      <c r="DE15" s="124"/>
      <c r="DF15" s="124"/>
      <c r="DG15" s="124"/>
      <c r="DH15" s="124"/>
      <c r="DI15" s="124"/>
      <c r="DJ15" s="124"/>
      <c r="DK15" s="124"/>
      <c r="DL15" s="124"/>
      <c r="DM15" s="124"/>
      <c r="DN15" s="124"/>
      <c r="DO15" s="124"/>
      <c r="DP15" s="124"/>
      <c r="DQ15" s="124"/>
      <c r="DR15" s="124"/>
      <c r="DS15" s="124"/>
      <c r="DT15" s="124"/>
      <c r="DU15" s="124"/>
      <c r="DV15" s="124"/>
      <c r="DW15" s="124"/>
      <c r="DX15" s="124"/>
      <c r="DY15" s="124"/>
      <c r="DZ15" s="124"/>
      <c r="EA15" s="124"/>
      <c r="EB15" s="124"/>
      <c r="EC15" s="124"/>
      <c r="ED15" s="124"/>
      <c r="EE15" s="124"/>
      <c r="EF15" s="124"/>
      <c r="EG15" s="124"/>
      <c r="EH15" s="124"/>
      <c r="EI15" s="124"/>
      <c r="EJ15" s="124"/>
      <c r="EK15" s="124"/>
      <c r="EL15" s="124"/>
      <c r="EM15" s="124"/>
      <c r="EN15" s="124"/>
      <c r="EO15" s="124"/>
      <c r="EP15" s="124"/>
      <c r="EQ15" s="124"/>
      <c r="ER15" s="124"/>
      <c r="ES15" s="124"/>
      <c r="ET15" s="124"/>
      <c r="EU15" s="124"/>
      <c r="EV15" s="124"/>
      <c r="EW15" s="124"/>
      <c r="EX15" s="124"/>
      <c r="EY15" s="124"/>
      <c r="EZ15" s="124"/>
      <c r="FA15" s="124"/>
      <c r="FB15" s="124"/>
      <c r="FC15" s="124"/>
      <c r="FD15" s="124"/>
      <c r="FE15" s="124"/>
      <c r="FF15" s="124"/>
      <c r="FG15" s="124"/>
      <c r="FH15" s="124"/>
      <c r="FI15" s="124"/>
      <c r="FJ15" s="124"/>
      <c r="FK15" s="124"/>
      <c r="FL15" s="124"/>
      <c r="FM15" s="124"/>
      <c r="FN15" s="124"/>
      <c r="FO15" s="124"/>
      <c r="FP15" s="124"/>
      <c r="FQ15" s="124"/>
      <c r="FR15" s="124"/>
      <c r="FS15" s="124"/>
      <c r="FT15" s="124"/>
      <c r="FU15" s="124"/>
      <c r="FV15" s="124"/>
      <c r="FW15" s="124"/>
      <c r="FX15" s="124"/>
      <c r="FY15" s="124"/>
      <c r="FZ15" s="124"/>
      <c r="GA15" s="124"/>
      <c r="GB15" s="124"/>
      <c r="GC15" s="124"/>
      <c r="GD15" s="124"/>
      <c r="GE15" s="124"/>
      <c r="GF15" s="124"/>
      <c r="GG15" s="124"/>
      <c r="GH15" s="124"/>
      <c r="GI15" s="124"/>
      <c r="GJ15" s="124"/>
      <c r="GK15" s="124"/>
      <c r="GL15" s="124"/>
      <c r="GM15" s="124"/>
      <c r="GN15" s="124"/>
      <c r="GO15" s="124"/>
      <c r="GP15" s="124"/>
      <c r="GQ15" s="124"/>
      <c r="GR15" s="124"/>
      <c r="GS15" s="124"/>
      <c r="GT15" s="124"/>
      <c r="GU15" s="124"/>
      <c r="GV15" s="124"/>
      <c r="GW15" s="124"/>
      <c r="GX15" s="124"/>
      <c r="GY15" s="124"/>
      <c r="GZ15" s="124"/>
      <c r="HA15" s="124"/>
      <c r="HB15" s="124"/>
      <c r="HC15" s="124"/>
      <c r="HD15" s="124"/>
      <c r="HE15" s="124"/>
      <c r="HF15" s="124"/>
      <c r="HG15" s="124"/>
      <c r="HH15" s="124"/>
      <c r="HI15" s="124"/>
      <c r="HJ15" s="124"/>
      <c r="HK15" s="124"/>
      <c r="HL15" s="124"/>
      <c r="HM15" s="124"/>
      <c r="HN15" s="124"/>
      <c r="HO15" s="124"/>
      <c r="HP15" s="124"/>
      <c r="HQ15" s="124"/>
      <c r="HR15" s="124"/>
      <c r="HS15" s="124"/>
      <c r="HT15" s="124"/>
      <c r="HU15" s="124"/>
      <c r="HV15" s="124"/>
      <c r="HW15" s="124"/>
      <c r="HX15" s="124"/>
      <c r="HY15" s="124"/>
      <c r="HZ15" s="124"/>
      <c r="IA15" s="124"/>
      <c r="IB15" s="124"/>
      <c r="IC15" s="124"/>
      <c r="ID15" s="124"/>
      <c r="IE15" s="124"/>
      <c r="IF15" s="124"/>
      <c r="IG15" s="124"/>
      <c r="IH15" s="124"/>
      <c r="II15" s="124"/>
      <c r="IJ15" s="124"/>
      <c r="IK15" s="124"/>
      <c r="IL15" s="124"/>
      <c r="IM15" s="124"/>
      <c r="IN15" s="124"/>
      <c r="IO15" s="124"/>
      <c r="IP15" s="124"/>
      <c r="IQ15" s="124"/>
      <c r="IR15" s="124"/>
      <c r="IS15" s="124"/>
      <c r="IT15" s="124"/>
      <c r="IU15" s="124"/>
      <c r="IV15" s="124"/>
      <c r="IW15" s="124"/>
      <c r="IX15" s="124"/>
      <c r="IY15" s="124"/>
      <c r="IZ15" s="124"/>
      <c r="JA15" s="124"/>
      <c r="JB15" s="124"/>
      <c r="JC15" s="124"/>
      <c r="JD15" s="124"/>
      <c r="JE15" s="124"/>
      <c r="JF15" s="124"/>
      <c r="JG15" s="124"/>
      <c r="JH15" s="124"/>
      <c r="JI15" s="124"/>
      <c r="JJ15" s="124"/>
      <c r="JK15" s="124"/>
      <c r="JL15" s="124"/>
      <c r="JM15" s="124"/>
      <c r="JN15" s="124"/>
      <c r="JO15" s="124"/>
      <c r="JP15" s="124"/>
      <c r="JQ15" s="124"/>
      <c r="JR15" s="124"/>
      <c r="JS15" s="124"/>
      <c r="JT15" s="124"/>
      <c r="JU15" s="124"/>
      <c r="JV15" s="124"/>
      <c r="JW15" s="124"/>
      <c r="JX15" s="124"/>
      <c r="JY15" s="124"/>
      <c r="JZ15" s="124"/>
      <c r="KA15" s="124"/>
      <c r="KB15" s="124"/>
      <c r="KC15" s="124"/>
      <c r="KD15" s="124"/>
      <c r="KE15" s="124"/>
      <c r="KF15" s="124"/>
      <c r="KG15" s="124"/>
      <c r="KH15" s="124"/>
      <c r="KI15" s="124"/>
      <c r="KJ15" s="124"/>
      <c r="KK15" s="124"/>
      <c r="KL15" s="124"/>
      <c r="KM15" s="124"/>
      <c r="KN15" s="124"/>
      <c r="KO15" s="124"/>
      <c r="KP15" s="124"/>
      <c r="KQ15" s="124"/>
      <c r="KR15" s="124"/>
      <c r="KS15" s="124"/>
      <c r="KT15" s="124"/>
      <c r="KU15" s="124"/>
      <c r="KV15" s="124"/>
      <c r="KW15" s="124"/>
      <c r="KX15" s="124"/>
      <c r="KY15" s="124"/>
      <c r="KZ15" s="124"/>
      <c r="LA15" s="124"/>
      <c r="LB15" s="124"/>
      <c r="LC15" s="124"/>
      <c r="LD15" s="124"/>
      <c r="LE15" s="124"/>
      <c r="LF15" s="124"/>
      <c r="LG15" s="124"/>
      <c r="LH15" s="124"/>
      <c r="LI15" s="124"/>
      <c r="LJ15" s="124"/>
      <c r="LK15" s="124"/>
      <c r="LL15" s="124"/>
      <c r="LM15" s="124"/>
      <c r="LN15" s="124"/>
      <c r="LO15" s="124"/>
      <c r="LP15" s="124"/>
      <c r="LQ15" s="124"/>
      <c r="LR15" s="124"/>
      <c r="LS15" s="124"/>
      <c r="LT15" s="124"/>
      <c r="LU15" s="124"/>
      <c r="LV15" s="124"/>
      <c r="LW15" s="124"/>
      <c r="LX15" s="124"/>
      <c r="LY15" s="124"/>
      <c r="LZ15" s="124"/>
      <c r="MA15" s="124"/>
      <c r="MB15" s="124"/>
      <c r="MC15" s="124"/>
      <c r="MD15" s="124"/>
      <c r="ME15" s="124"/>
      <c r="MF15" s="124"/>
      <c r="MG15" s="124"/>
      <c r="MH15" s="124"/>
      <c r="MI15" s="124"/>
      <c r="MJ15" s="124"/>
      <c r="MK15" s="124"/>
      <c r="ML15" s="124"/>
      <c r="MM15" s="124"/>
      <c r="MN15" s="124"/>
      <c r="MO15" s="124"/>
      <c r="MP15" s="124"/>
      <c r="MQ15" s="124"/>
      <c r="MR15" s="124"/>
      <c r="MS15" s="124"/>
      <c r="MT15" s="124"/>
      <c r="MU15" s="124"/>
      <c r="MV15" s="124"/>
      <c r="MW15" s="124"/>
      <c r="MX15" s="124"/>
      <c r="MY15" s="124"/>
      <c r="MZ15" s="124"/>
      <c r="NA15" s="124"/>
      <c r="NB15" s="124"/>
      <c r="NC15" s="124"/>
      <c r="ND15" s="124"/>
      <c r="NE15" s="124"/>
      <c r="NF15" s="124"/>
      <c r="NG15" s="124"/>
      <c r="NH15" s="124"/>
      <c r="NI15" s="124"/>
      <c r="NJ15" s="124"/>
      <c r="NK15" s="124"/>
      <c r="NL15" s="124"/>
      <c r="NM15" s="124"/>
      <c r="NN15" s="124"/>
      <c r="NO15" s="124"/>
      <c r="NP15" s="124"/>
      <c r="NQ15" s="124"/>
      <c r="NR15" s="124"/>
      <c r="NS15" s="124"/>
      <c r="NT15" s="124"/>
      <c r="NU15" s="124"/>
      <c r="NV15" s="124"/>
      <c r="NW15" s="124"/>
      <c r="NX15" s="124"/>
      <c r="NY15" s="124"/>
      <c r="NZ15" s="124"/>
      <c r="OA15" s="124"/>
      <c r="OB15" s="124"/>
      <c r="OC15" s="124"/>
      <c r="OD15" s="124"/>
      <c r="OE15" s="124"/>
      <c r="OF15" s="124"/>
      <c r="OG15" s="124"/>
      <c r="OH15" s="124"/>
      <c r="OI15" s="124"/>
      <c r="OJ15" s="124"/>
      <c r="OK15" s="124"/>
      <c r="OL15" s="124"/>
      <c r="OM15" s="124"/>
      <c r="ON15" s="124"/>
      <c r="OO15" s="124"/>
      <c r="OP15" s="124"/>
      <c r="OQ15" s="124"/>
      <c r="OR15" s="124"/>
      <c r="OS15" s="124"/>
      <c r="OT15" s="124"/>
      <c r="OU15" s="124"/>
      <c r="OV15" s="124"/>
      <c r="OW15" s="124"/>
      <c r="OX15" s="124"/>
      <c r="OY15" s="124"/>
      <c r="OZ15" s="124"/>
      <c r="PA15" s="124"/>
      <c r="PB15" s="124"/>
      <c r="PC15" s="124"/>
      <c r="PD15" s="124"/>
      <c r="PE15" s="124"/>
      <c r="PF15" s="124"/>
      <c r="PG15" s="124"/>
      <c r="PH15" s="124"/>
      <c r="PI15" s="124"/>
      <c r="PJ15" s="124"/>
      <c r="PK15" s="124"/>
      <c r="PL15" s="124"/>
      <c r="PM15" s="124"/>
      <c r="PN15" s="124"/>
      <c r="PO15" s="124"/>
      <c r="PP15" s="124"/>
      <c r="PQ15" s="124"/>
      <c r="PR15" s="124"/>
      <c r="PS15" s="124"/>
      <c r="PT15" s="124"/>
      <c r="PU15" s="124"/>
      <c r="PV15" s="124"/>
      <c r="PW15" s="124"/>
      <c r="PX15" s="124"/>
      <c r="PY15" s="124"/>
      <c r="PZ15" s="124"/>
      <c r="QA15" s="124"/>
      <c r="QB15" s="124"/>
      <c r="QC15" s="124"/>
      <c r="QD15" s="124"/>
      <c r="QE15" s="124"/>
      <c r="QF15" s="124"/>
      <c r="QG15" s="124"/>
      <c r="QH15" s="124"/>
      <c r="QI15" s="124"/>
      <c r="QJ15" s="124"/>
      <c r="QK15" s="124"/>
      <c r="QL15" s="124"/>
      <c r="QM15" s="124"/>
      <c r="QN15" s="124"/>
      <c r="QO15" s="124"/>
      <c r="QP15" s="124"/>
      <c r="QQ15" s="124"/>
      <c r="QR15" s="124"/>
      <c r="QS15" s="124"/>
      <c r="QT15" s="124"/>
      <c r="QU15" s="124"/>
      <c r="QV15" s="124"/>
      <c r="QW15" s="124"/>
      <c r="QX15" s="124"/>
      <c r="QY15" s="124"/>
      <c r="QZ15" s="124"/>
      <c r="RA15" s="124"/>
      <c r="RB15" s="124"/>
      <c r="RC15" s="124"/>
      <c r="RD15" s="124"/>
      <c r="RE15" s="124"/>
      <c r="RF15" s="124"/>
      <c r="RG15" s="124"/>
      <c r="RH15" s="124"/>
      <c r="RI15" s="124"/>
      <c r="RJ15" s="124"/>
      <c r="RK15" s="124"/>
      <c r="RL15" s="124"/>
      <c r="RM15" s="124"/>
      <c r="RN15" s="124"/>
      <c r="RO15" s="124"/>
      <c r="RP15" s="124"/>
      <c r="RQ15" s="124"/>
      <c r="RR15" s="124"/>
      <c r="RS15" s="124"/>
      <c r="RT15" s="124"/>
      <c r="RU15" s="124"/>
      <c r="RV15" s="124"/>
      <c r="RW15" s="124"/>
      <c r="RX15" s="124"/>
      <c r="RY15" s="124"/>
      <c r="RZ15" s="124"/>
      <c r="SA15" s="124"/>
      <c r="SB15" s="124"/>
      <c r="SC15" s="124"/>
      <c r="SD15" s="124"/>
      <c r="SE15" s="124"/>
      <c r="SF15" s="124"/>
      <c r="SG15" s="124"/>
      <c r="SH15" s="124"/>
      <c r="SI15" s="124"/>
      <c r="SJ15" s="124"/>
      <c r="SK15" s="124"/>
      <c r="SL15" s="124"/>
      <c r="SM15" s="124"/>
      <c r="SN15" s="124"/>
      <c r="SO15" s="124"/>
      <c r="SP15" s="124"/>
      <c r="SQ15" s="124"/>
      <c r="SR15" s="124"/>
      <c r="SS15" s="124"/>
      <c r="ST15" s="124"/>
      <c r="SU15" s="124"/>
      <c r="SV15" s="124"/>
      <c r="SW15" s="124"/>
      <c r="SX15" s="124"/>
      <c r="SY15" s="124"/>
      <c r="SZ15" s="124"/>
      <c r="TA15" s="124"/>
      <c r="TB15" s="124"/>
      <c r="TC15" s="124"/>
      <c r="TD15" s="124"/>
      <c r="TE15" s="124"/>
      <c r="TF15" s="124"/>
      <c r="TG15" s="124"/>
      <c r="TH15" s="124"/>
      <c r="TI15" s="124"/>
      <c r="TJ15" s="124"/>
      <c r="TK15" s="124"/>
      <c r="TL15" s="124"/>
      <c r="TM15" s="124"/>
      <c r="TN15" s="124"/>
      <c r="TO15" s="124"/>
      <c r="TP15" s="124"/>
      <c r="TQ15" s="124"/>
      <c r="TR15" s="124"/>
      <c r="TS15" s="124"/>
      <c r="TT15" s="124"/>
      <c r="TU15" s="124"/>
      <c r="TV15" s="124"/>
      <c r="TW15" s="124"/>
      <c r="TX15" s="124"/>
      <c r="TY15" s="124"/>
      <c r="TZ15" s="124"/>
      <c r="UA15" s="124"/>
      <c r="UB15" s="124"/>
      <c r="UC15" s="124"/>
      <c r="UD15" s="124"/>
      <c r="UE15" s="124"/>
      <c r="UF15" s="124"/>
      <c r="UG15" s="124"/>
      <c r="UH15" s="124"/>
      <c r="UI15" s="124"/>
      <c r="UJ15" s="124"/>
      <c r="UK15" s="124"/>
      <c r="UL15" s="124"/>
      <c r="UM15" s="124"/>
      <c r="UN15" s="124"/>
      <c r="UO15" s="124"/>
      <c r="UP15" s="124"/>
      <c r="UQ15" s="124"/>
      <c r="UR15" s="124"/>
      <c r="US15" s="124"/>
      <c r="UT15" s="124"/>
      <c r="UU15" s="124"/>
      <c r="UV15" s="124"/>
      <c r="UW15" s="124"/>
      <c r="UX15" s="124"/>
      <c r="UY15" s="124"/>
      <c r="UZ15" s="124"/>
      <c r="VA15" s="124"/>
      <c r="VB15" s="124"/>
      <c r="VC15" s="124"/>
      <c r="VD15" s="124"/>
      <c r="VE15" s="124"/>
      <c r="VF15" s="124"/>
      <c r="VG15" s="124"/>
      <c r="VH15" s="124"/>
      <c r="VI15" s="124"/>
      <c r="VJ15" s="124"/>
      <c r="VK15" s="124"/>
      <c r="VL15" s="124"/>
      <c r="VM15" s="124"/>
      <c r="VN15" s="124"/>
      <c r="VO15" s="124"/>
      <c r="VP15" s="124"/>
      <c r="VQ15" s="124"/>
      <c r="VR15" s="124"/>
      <c r="VS15" s="124"/>
      <c r="VT15" s="124"/>
      <c r="VU15" s="124"/>
      <c r="VV15" s="124"/>
      <c r="VW15" s="124"/>
      <c r="VX15" s="124"/>
      <c r="VY15" s="124"/>
      <c r="VZ15" s="124"/>
      <c r="WA15" s="124"/>
      <c r="WB15" s="124"/>
      <c r="WC15" s="124"/>
      <c r="WD15" s="124"/>
      <c r="WE15" s="124"/>
      <c r="WF15" s="124"/>
      <c r="WG15" s="124"/>
      <c r="WH15" s="124"/>
      <c r="WI15" s="124"/>
      <c r="WJ15" s="124"/>
      <c r="WK15" s="124"/>
      <c r="WL15" s="124"/>
      <c r="WM15" s="124"/>
      <c r="WN15" s="124"/>
      <c r="WO15" s="124"/>
      <c r="WP15" s="124"/>
      <c r="WQ15" s="124"/>
      <c r="WR15" s="124"/>
      <c r="WS15" s="124"/>
      <c r="WT15" s="124"/>
      <c r="WU15" s="124"/>
      <c r="WV15" s="124"/>
      <c r="WW15" s="124"/>
      <c r="WX15" s="124"/>
      <c r="WY15" s="124"/>
      <c r="WZ15" s="124"/>
      <c r="XA15" s="124"/>
      <c r="XB15" s="124"/>
      <c r="XC15" s="124"/>
      <c r="XD15" s="124"/>
      <c r="XE15" s="124"/>
      <c r="XF15" s="124"/>
      <c r="XG15" s="124"/>
      <c r="XH15" s="124"/>
      <c r="XI15" s="124"/>
      <c r="XJ15" s="124"/>
      <c r="XK15" s="124"/>
      <c r="XL15" s="124"/>
      <c r="XM15" s="124"/>
      <c r="XN15" s="124"/>
      <c r="XO15" s="124"/>
      <c r="XP15" s="124"/>
      <c r="XQ15" s="124"/>
      <c r="XR15" s="124"/>
      <c r="XS15" s="124"/>
      <c r="XT15" s="124"/>
      <c r="XU15" s="124"/>
      <c r="XV15" s="124"/>
      <c r="XW15" s="124"/>
      <c r="XX15" s="124"/>
      <c r="XY15" s="124"/>
      <c r="XZ15" s="124"/>
      <c r="YA15" s="124"/>
      <c r="YB15" s="124"/>
      <c r="YC15" s="124"/>
      <c r="YD15" s="124"/>
      <c r="YE15" s="124"/>
      <c r="YF15" s="124"/>
      <c r="YG15" s="124"/>
      <c r="YH15" s="124"/>
      <c r="YI15" s="124"/>
      <c r="YJ15" s="124"/>
      <c r="YK15" s="124"/>
      <c r="YL15" s="124"/>
      <c r="YM15" s="124"/>
      <c r="YN15" s="124"/>
      <c r="YO15" s="124"/>
      <c r="YP15" s="124"/>
      <c r="YQ15" s="124"/>
      <c r="YR15" s="124"/>
      <c r="YS15" s="124"/>
      <c r="YT15" s="124"/>
      <c r="YU15" s="124"/>
      <c r="YV15" s="124"/>
      <c r="YW15" s="124"/>
      <c r="YX15" s="124"/>
      <c r="YY15" s="124"/>
      <c r="YZ15" s="124"/>
      <c r="ZA15" s="124"/>
      <c r="ZB15" s="124"/>
      <c r="ZC15" s="124"/>
      <c r="ZD15" s="124"/>
      <c r="ZE15" s="124"/>
      <c r="ZF15" s="124"/>
      <c r="ZG15" s="124"/>
      <c r="ZH15" s="124"/>
      <c r="ZI15" s="124"/>
      <c r="ZJ15" s="124"/>
      <c r="ZK15" s="124"/>
      <c r="ZL15" s="124"/>
      <c r="ZM15" s="124"/>
      <c r="ZN15" s="124"/>
      <c r="ZO15" s="124"/>
      <c r="ZP15" s="124"/>
      <c r="ZQ15" s="124"/>
      <c r="ZR15" s="124"/>
      <c r="ZS15" s="124"/>
      <c r="ZT15" s="124"/>
      <c r="ZU15" s="124"/>
      <c r="ZV15" s="124"/>
      <c r="ZW15" s="124"/>
      <c r="ZX15" s="124"/>
      <c r="ZY15" s="124"/>
      <c r="ZZ15" s="124"/>
      <c r="AAA15" s="124"/>
      <c r="AAB15" s="124"/>
      <c r="AAC15" s="124"/>
      <c r="AAD15" s="124"/>
      <c r="AAE15" s="124"/>
      <c r="AAF15" s="124"/>
      <c r="AAG15" s="124"/>
      <c r="AAH15" s="124"/>
      <c r="AAI15" s="124"/>
      <c r="AAJ15" s="124"/>
      <c r="AAK15" s="124"/>
      <c r="AAL15" s="124"/>
      <c r="AAM15" s="124"/>
      <c r="AAN15" s="124"/>
      <c r="AAO15" s="124"/>
      <c r="AAP15" s="124"/>
      <c r="AAQ15" s="124"/>
      <c r="AAR15" s="124"/>
      <c r="AAS15" s="124"/>
      <c r="AAT15" s="124"/>
      <c r="AAU15" s="124"/>
      <c r="AAV15" s="124"/>
      <c r="AAW15" s="124"/>
      <c r="AAX15" s="124"/>
      <c r="AAY15" s="124"/>
      <c r="AAZ15" s="124"/>
      <c r="ABA15" s="124"/>
      <c r="ABB15" s="124"/>
      <c r="ABC15" s="124"/>
      <c r="ABD15" s="124"/>
      <c r="ABE15" s="124"/>
      <c r="ABF15" s="124"/>
      <c r="ABG15" s="124"/>
      <c r="ABH15" s="124"/>
      <c r="ABI15" s="124"/>
      <c r="ABJ15" s="124"/>
      <c r="ABK15" s="124"/>
      <c r="ABL15" s="124"/>
      <c r="ABM15" s="124"/>
      <c r="ABN15" s="124"/>
      <c r="ABO15" s="124"/>
      <c r="ABP15" s="124"/>
      <c r="ABQ15" s="124"/>
      <c r="ABR15" s="124"/>
      <c r="ABS15" s="124"/>
      <c r="ABT15" s="124"/>
      <c r="ABU15" s="124"/>
      <c r="ABV15" s="124"/>
      <c r="ABW15" s="124"/>
      <c r="ABX15" s="124"/>
      <c r="ABY15" s="124"/>
      <c r="ABZ15" s="124"/>
      <c r="ACA15" s="124"/>
      <c r="ACB15" s="124"/>
      <c r="ACC15" s="124"/>
      <c r="ACD15" s="124"/>
      <c r="ACE15" s="124"/>
      <c r="ACF15" s="124"/>
      <c r="ACG15" s="124"/>
      <c r="ACH15" s="124"/>
      <c r="ACI15" s="124"/>
      <c r="ACJ15" s="124"/>
      <c r="ACK15" s="124"/>
      <c r="ACL15" s="124"/>
      <c r="ACM15" s="124"/>
      <c r="ACN15" s="124"/>
      <c r="ACO15" s="124"/>
      <c r="ACP15" s="124"/>
      <c r="ACQ15" s="124"/>
      <c r="ACR15" s="124"/>
      <c r="ACS15" s="124"/>
      <c r="ACT15" s="124"/>
      <c r="ACU15" s="124"/>
      <c r="ACV15" s="124"/>
      <c r="ACW15" s="124"/>
      <c r="ACX15" s="124"/>
      <c r="ACY15" s="124"/>
      <c r="ACZ15" s="124"/>
      <c r="ADA15" s="124"/>
      <c r="ADB15" s="124"/>
      <c r="ADC15" s="124"/>
      <c r="ADD15" s="124"/>
      <c r="ADE15" s="124"/>
      <c r="ADF15" s="124"/>
      <c r="ADG15" s="124"/>
      <c r="ADH15" s="124"/>
      <c r="ADI15" s="124"/>
      <c r="ADJ15" s="124"/>
      <c r="ADK15" s="124"/>
      <c r="ADL15" s="124"/>
      <c r="ADM15" s="124"/>
      <c r="ADN15" s="124"/>
      <c r="ADO15" s="124"/>
      <c r="ADP15" s="124"/>
      <c r="ADQ15" s="124"/>
      <c r="ADR15" s="124"/>
      <c r="ADS15" s="124"/>
      <c r="ADT15" s="124"/>
      <c r="ADU15" s="124"/>
      <c r="ADV15" s="124"/>
      <c r="ADW15" s="124"/>
      <c r="ADX15" s="124"/>
      <c r="ADY15" s="124"/>
      <c r="ADZ15" s="124"/>
      <c r="AEA15" s="124"/>
      <c r="AEB15" s="124"/>
      <c r="AEC15" s="124"/>
      <c r="AED15" s="124"/>
      <c r="AEE15" s="124"/>
      <c r="AEF15" s="124"/>
      <c r="AEG15" s="124"/>
      <c r="AEH15" s="124"/>
      <c r="AEI15" s="124"/>
      <c r="AEJ15" s="124"/>
      <c r="AEK15" s="124"/>
      <c r="AEL15" s="124"/>
      <c r="AEM15" s="124"/>
      <c r="AEN15" s="124"/>
      <c r="AEO15" s="124"/>
      <c r="AEP15" s="124"/>
      <c r="AEQ15" s="124"/>
      <c r="AER15" s="124"/>
      <c r="AES15" s="124"/>
      <c r="AET15" s="124"/>
      <c r="AEU15" s="124"/>
      <c r="AEV15" s="124"/>
      <c r="AEW15" s="124"/>
      <c r="AEX15" s="124"/>
      <c r="AEY15" s="124"/>
      <c r="AEZ15" s="124"/>
      <c r="AFA15" s="124"/>
      <c r="AFB15" s="124"/>
      <c r="AFC15" s="124"/>
      <c r="AFD15" s="124"/>
      <c r="AFE15" s="124"/>
      <c r="AFF15" s="124"/>
      <c r="AFG15" s="124"/>
      <c r="AFH15" s="124"/>
      <c r="AFI15" s="124"/>
      <c r="AFJ15" s="124"/>
      <c r="AFK15" s="124"/>
      <c r="AFL15" s="124"/>
      <c r="AFM15" s="124"/>
      <c r="AFN15" s="124"/>
      <c r="AFO15" s="124"/>
      <c r="AFP15" s="124"/>
      <c r="AFQ15" s="124"/>
      <c r="AFR15" s="124"/>
      <c r="AFS15" s="124"/>
      <c r="AFT15" s="124"/>
      <c r="AFU15" s="124"/>
      <c r="AFV15" s="124"/>
      <c r="AFW15" s="124"/>
      <c r="AFX15" s="124"/>
      <c r="AFY15" s="124"/>
      <c r="AFZ15" s="124"/>
      <c r="AGA15" s="124"/>
      <c r="AGB15" s="124"/>
      <c r="AGC15" s="124"/>
      <c r="AGD15" s="124"/>
      <c r="AGE15" s="124"/>
      <c r="AGF15" s="124"/>
      <c r="AGG15" s="124"/>
      <c r="AGH15" s="124"/>
      <c r="AGI15" s="124"/>
      <c r="AGJ15" s="124"/>
      <c r="AGK15" s="124"/>
      <c r="AGL15" s="124"/>
      <c r="AGM15" s="124"/>
      <c r="AGN15" s="124"/>
      <c r="AGO15" s="124"/>
      <c r="AGP15" s="124"/>
      <c r="AGQ15" s="124"/>
      <c r="AGR15" s="124"/>
      <c r="AGS15" s="124"/>
      <c r="AGT15" s="124"/>
      <c r="AGU15" s="124"/>
      <c r="AGV15" s="124"/>
      <c r="AGW15" s="124"/>
      <c r="AGX15" s="124"/>
      <c r="AGY15" s="124"/>
      <c r="AGZ15" s="124"/>
      <c r="AHA15" s="124"/>
      <c r="AHB15" s="124"/>
      <c r="AHC15" s="124"/>
      <c r="AHD15" s="124"/>
      <c r="AHE15" s="124"/>
      <c r="AHF15" s="124"/>
      <c r="AHG15" s="124"/>
      <c r="AHH15" s="124"/>
      <c r="AHI15" s="124"/>
      <c r="AHJ15" s="124"/>
      <c r="AHK15" s="124"/>
      <c r="AHL15" s="124"/>
      <c r="AHM15" s="124"/>
      <c r="AHN15" s="124"/>
      <c r="AHO15" s="124"/>
      <c r="AHP15" s="124"/>
      <c r="AHQ15" s="124"/>
      <c r="AHR15" s="124"/>
      <c r="AHS15" s="124"/>
      <c r="AHT15" s="124"/>
      <c r="AHU15" s="124"/>
      <c r="AHV15" s="124"/>
      <c r="AHW15" s="124"/>
      <c r="AHX15" s="124"/>
      <c r="AHY15" s="124"/>
      <c r="AHZ15" s="124"/>
      <c r="AIA15" s="124"/>
      <c r="AIB15" s="124"/>
      <c r="AIC15" s="124"/>
      <c r="AID15" s="124"/>
      <c r="AIE15" s="124"/>
      <c r="AIF15" s="124"/>
      <c r="AIG15" s="124"/>
      <c r="AIH15" s="124"/>
      <c r="AII15" s="124"/>
      <c r="AIJ15" s="124"/>
      <c r="AIK15" s="124"/>
      <c r="AIL15" s="124"/>
      <c r="AIM15" s="124"/>
      <c r="AIN15" s="124"/>
      <c r="AIO15" s="124"/>
      <c r="AIP15" s="124"/>
      <c r="AIQ15" s="124"/>
      <c r="AIR15" s="124"/>
      <c r="AIS15" s="124"/>
      <c r="AIT15" s="124"/>
      <c r="AIU15" s="124"/>
      <c r="AIV15" s="124"/>
      <c r="AIW15" s="124"/>
      <c r="AIX15" s="124"/>
      <c r="AIY15" s="124"/>
      <c r="AIZ15" s="124"/>
      <c r="AJA15" s="124"/>
      <c r="AJB15" s="124"/>
      <c r="AJC15" s="124"/>
      <c r="AJD15" s="124"/>
      <c r="AJE15" s="124"/>
      <c r="AJF15" s="124"/>
      <c r="AJG15" s="124"/>
      <c r="AJH15" s="124"/>
      <c r="AJI15" s="124"/>
      <c r="AJJ15" s="124"/>
      <c r="AJK15" s="124"/>
      <c r="AJL15" s="124"/>
      <c r="AJM15" s="124"/>
      <c r="AJN15" s="124"/>
      <c r="AJO15" s="124"/>
      <c r="AJP15" s="124"/>
      <c r="AJQ15" s="124"/>
      <c r="AJR15" s="124"/>
      <c r="AJS15" s="124"/>
      <c r="AJT15" s="124"/>
      <c r="AJU15" s="124"/>
      <c r="AJV15" s="124"/>
      <c r="AJW15" s="124"/>
      <c r="AJX15" s="124"/>
      <c r="AJY15" s="124"/>
      <c r="AJZ15" s="124"/>
      <c r="AKA15" s="124"/>
      <c r="AKB15" s="124"/>
      <c r="AKC15" s="124"/>
      <c r="AKD15" s="124"/>
      <c r="AKE15" s="124"/>
      <c r="AKF15" s="124"/>
      <c r="AKG15" s="124"/>
      <c r="AKH15" s="124"/>
      <c r="AKI15" s="124"/>
      <c r="AKJ15" s="124"/>
      <c r="AKK15" s="124"/>
      <c r="AKL15" s="124"/>
      <c r="AKM15" s="124"/>
      <c r="AKN15" s="124"/>
      <c r="AKO15" s="124"/>
      <c r="AKP15" s="124"/>
      <c r="AKQ15" s="124"/>
      <c r="AKR15" s="124"/>
      <c r="AKS15" s="124"/>
      <c r="AKT15" s="124"/>
      <c r="AKU15" s="124"/>
      <c r="AKV15" s="124"/>
      <c r="AKW15" s="124"/>
      <c r="AKX15" s="124"/>
      <c r="AKY15" s="124"/>
      <c r="AKZ15" s="124"/>
      <c r="ALA15" s="124"/>
      <c r="ALB15" s="124"/>
      <c r="ALC15" s="124"/>
      <c r="ALD15" s="124"/>
      <c r="ALE15" s="124"/>
      <c r="ALF15" s="124"/>
      <c r="ALG15" s="124"/>
      <c r="ALH15" s="124"/>
      <c r="ALI15" s="124"/>
      <c r="ALJ15" s="124"/>
      <c r="ALK15" s="124"/>
      <c r="ALL15" s="124"/>
      <c r="ALM15" s="124"/>
      <c r="ALN15" s="124"/>
      <c r="ALO15" s="124"/>
      <c r="ALP15" s="124"/>
      <c r="ALQ15" s="124"/>
      <c r="ALR15" s="124"/>
      <c r="ALS15" s="124"/>
      <c r="ALT15" s="124"/>
      <c r="ALU15" s="124"/>
      <c r="ALV15" s="124"/>
      <c r="ALW15" s="124"/>
      <c r="ALX15" s="124"/>
      <c r="ALY15" s="124"/>
      <c r="ALZ15" s="124"/>
      <c r="AMA15" s="124"/>
      <c r="AMB15" s="124"/>
      <c r="AMC15" s="124"/>
      <c r="AMD15" s="124"/>
      <c r="AME15" s="124"/>
      <c r="AMF15" s="124"/>
      <c r="AMG15" s="124"/>
      <c r="AMH15" s="124"/>
      <c r="AMI15" s="124"/>
      <c r="AMJ15" s="124"/>
      <c r="AMK15" s="124"/>
      <c r="AML15" s="124"/>
      <c r="AMM15" s="124"/>
      <c r="AMN15" s="124"/>
      <c r="AMO15" s="124"/>
      <c r="AMP15" s="124"/>
      <c r="AMQ15" s="124"/>
      <c r="AMR15" s="124"/>
      <c r="AMS15" s="124"/>
      <c r="AMT15" s="124"/>
      <c r="AMU15" s="124"/>
      <c r="AMV15" s="124"/>
      <c r="AMW15" s="124"/>
      <c r="AMX15" s="124"/>
      <c r="AMY15" s="124"/>
      <c r="AMZ15" s="124"/>
      <c r="ANA15" s="124"/>
      <c r="ANB15" s="124"/>
      <c r="ANC15" s="124"/>
      <c r="AND15" s="124"/>
      <c r="ANE15" s="124"/>
      <c r="ANF15" s="124"/>
      <c r="ANG15" s="124"/>
      <c r="ANH15" s="124"/>
      <c r="ANI15" s="124"/>
      <c r="ANJ15" s="124"/>
      <c r="ANK15" s="124"/>
      <c r="ANL15" s="124"/>
      <c r="ANM15" s="124"/>
      <c r="ANN15" s="124"/>
      <c r="ANO15" s="124"/>
      <c r="ANP15" s="124"/>
      <c r="ANQ15" s="124"/>
      <c r="ANR15" s="124"/>
      <c r="ANS15" s="124"/>
      <c r="ANT15" s="124"/>
      <c r="ANU15" s="124"/>
      <c r="ANV15" s="124"/>
      <c r="ANW15" s="124"/>
      <c r="ANX15" s="124"/>
      <c r="ANY15" s="124"/>
      <c r="ANZ15" s="124"/>
      <c r="AOA15" s="124"/>
      <c r="AOB15" s="124"/>
      <c r="AOC15" s="124"/>
      <c r="AOD15" s="124"/>
      <c r="AOE15" s="124"/>
      <c r="AOF15" s="124"/>
      <c r="AOG15" s="124"/>
      <c r="AOH15" s="124"/>
      <c r="AOI15" s="124"/>
      <c r="AOJ15" s="124"/>
      <c r="AOK15" s="124"/>
      <c r="AOL15" s="124"/>
      <c r="AOM15" s="124"/>
      <c r="AON15" s="124"/>
      <c r="AOO15" s="124"/>
      <c r="AOP15" s="124"/>
      <c r="AOQ15" s="124"/>
      <c r="AOR15" s="124"/>
      <c r="AOS15" s="124"/>
      <c r="AOT15" s="124"/>
      <c r="AOU15" s="124"/>
      <c r="AOV15" s="124"/>
      <c r="AOW15" s="124"/>
      <c r="AOX15" s="124"/>
      <c r="AOY15" s="124"/>
      <c r="AOZ15" s="124"/>
      <c r="APA15" s="124"/>
      <c r="APB15" s="124"/>
      <c r="APC15" s="124"/>
      <c r="APD15" s="124"/>
      <c r="APE15" s="124"/>
      <c r="APF15" s="124"/>
      <c r="APG15" s="124"/>
      <c r="APH15" s="124"/>
      <c r="API15" s="124"/>
      <c r="APJ15" s="124"/>
      <c r="APK15" s="124"/>
      <c r="APL15" s="124"/>
      <c r="APM15" s="124"/>
      <c r="APN15" s="124"/>
      <c r="APO15" s="124"/>
      <c r="APP15" s="124"/>
      <c r="APQ15" s="124"/>
      <c r="APR15" s="124"/>
      <c r="APS15" s="124"/>
      <c r="APT15" s="124"/>
      <c r="APU15" s="124"/>
      <c r="APV15" s="124"/>
      <c r="APW15" s="124"/>
      <c r="APX15" s="124"/>
      <c r="APY15" s="124"/>
      <c r="APZ15" s="124"/>
      <c r="AQA15" s="124"/>
      <c r="AQB15" s="124"/>
      <c r="AQC15" s="124"/>
      <c r="AQD15" s="124"/>
      <c r="AQE15" s="124"/>
      <c r="AQF15" s="124"/>
      <c r="AQG15" s="124"/>
      <c r="AQH15" s="124"/>
      <c r="AQI15" s="124"/>
      <c r="AQJ15" s="124"/>
      <c r="AQK15" s="124"/>
      <c r="AQL15" s="124"/>
      <c r="AQM15" s="124"/>
      <c r="AQN15" s="124"/>
      <c r="AQO15" s="124"/>
      <c r="AQP15" s="124"/>
      <c r="AQQ15" s="124"/>
      <c r="AQR15" s="124"/>
      <c r="AQS15" s="124"/>
      <c r="AQT15" s="124"/>
      <c r="AQU15" s="124"/>
      <c r="AQV15" s="124"/>
      <c r="AQW15" s="124"/>
      <c r="AQX15" s="124"/>
      <c r="AQY15" s="124"/>
      <c r="AQZ15" s="124"/>
      <c r="ARA15" s="124"/>
      <c r="ARB15" s="124"/>
      <c r="ARC15" s="124"/>
      <c r="ARD15" s="124"/>
      <c r="ARE15" s="124"/>
      <c r="ARF15" s="124"/>
      <c r="ARG15" s="124"/>
      <c r="ARH15" s="124"/>
      <c r="ARI15" s="124"/>
      <c r="ARJ15" s="124"/>
      <c r="ARK15" s="124"/>
      <c r="ARL15" s="124"/>
      <c r="ARM15" s="124"/>
      <c r="ARN15" s="124"/>
      <c r="ARO15" s="124"/>
      <c r="ARP15" s="124"/>
      <c r="ARQ15" s="124"/>
      <c r="ARR15" s="124"/>
      <c r="ARS15" s="124"/>
      <c r="ART15" s="124"/>
      <c r="ARU15" s="124"/>
      <c r="ARV15" s="124"/>
      <c r="ARW15" s="124"/>
      <c r="ARX15" s="124"/>
      <c r="ARY15" s="124"/>
      <c r="ARZ15" s="124"/>
      <c r="ASA15" s="124"/>
      <c r="ASB15" s="124"/>
      <c r="ASC15" s="124"/>
      <c r="ASD15" s="124"/>
      <c r="ASE15" s="124"/>
      <c r="ASF15" s="124"/>
      <c r="ASG15" s="124"/>
      <c r="ASH15" s="124"/>
      <c r="ASI15" s="124"/>
      <c r="ASJ15" s="124"/>
      <c r="ASK15" s="124"/>
      <c r="ASL15" s="124"/>
      <c r="ASM15" s="124"/>
      <c r="ASN15" s="124"/>
      <c r="ASO15" s="124"/>
      <c r="ASP15" s="124"/>
      <c r="ASQ15" s="124"/>
      <c r="ASR15" s="124"/>
      <c r="ASS15" s="124"/>
      <c r="AST15" s="124"/>
      <c r="ASU15" s="124"/>
      <c r="ASV15" s="124"/>
      <c r="ASW15" s="124"/>
      <c r="ASX15" s="124"/>
      <c r="ASY15" s="124"/>
      <c r="ASZ15" s="124"/>
      <c r="ATA15" s="124"/>
      <c r="ATB15" s="124"/>
      <c r="ATC15" s="124"/>
      <c r="ATD15" s="124"/>
      <c r="ATE15" s="124"/>
      <c r="ATF15" s="124"/>
      <c r="ATG15" s="124"/>
      <c r="ATH15" s="124"/>
      <c r="ATI15" s="124"/>
      <c r="ATJ15" s="124"/>
      <c r="ATK15" s="124"/>
      <c r="ATL15" s="124"/>
      <c r="ATM15" s="124"/>
      <c r="ATN15" s="124"/>
      <c r="ATO15" s="124"/>
      <c r="ATP15" s="124"/>
      <c r="ATQ15" s="124"/>
      <c r="ATR15" s="124"/>
      <c r="ATS15" s="124"/>
      <c r="ATT15" s="124"/>
      <c r="ATU15" s="124"/>
      <c r="ATV15" s="124"/>
      <c r="ATW15" s="124"/>
      <c r="ATX15" s="124"/>
      <c r="ATY15" s="124"/>
      <c r="ATZ15" s="124"/>
      <c r="AUA15" s="124"/>
      <c r="AUB15" s="124"/>
      <c r="AUC15" s="124"/>
      <c r="AUD15" s="124"/>
      <c r="AUE15" s="124"/>
      <c r="AUF15" s="124"/>
      <c r="AUG15" s="124"/>
      <c r="AUH15" s="124"/>
      <c r="AUI15" s="124"/>
      <c r="AUJ15" s="124"/>
      <c r="AUK15" s="124"/>
      <c r="AUL15" s="124"/>
      <c r="AUM15" s="124"/>
      <c r="AUN15" s="124"/>
      <c r="AUO15" s="124"/>
      <c r="AUP15" s="124"/>
      <c r="AUQ15" s="124"/>
      <c r="AUR15" s="124"/>
      <c r="AUS15" s="124"/>
      <c r="AUT15" s="124"/>
      <c r="AUU15" s="124"/>
      <c r="AUV15" s="124"/>
      <c r="AUW15" s="124"/>
      <c r="AUX15" s="124"/>
      <c r="AUY15" s="124"/>
      <c r="AUZ15" s="124"/>
      <c r="AVA15" s="124"/>
      <c r="AVB15" s="124"/>
      <c r="AVC15" s="124"/>
      <c r="AVD15" s="124"/>
      <c r="AVE15" s="124"/>
      <c r="AVF15" s="124"/>
      <c r="AVG15" s="124"/>
      <c r="AVH15" s="124"/>
      <c r="AVI15" s="124"/>
      <c r="AVJ15" s="124"/>
      <c r="AVK15" s="124"/>
      <c r="AVL15" s="124"/>
      <c r="AVM15" s="124"/>
      <c r="AVN15" s="124"/>
      <c r="AVO15" s="124"/>
      <c r="AVP15" s="124"/>
      <c r="AVQ15" s="124"/>
      <c r="AVR15" s="124"/>
      <c r="AVS15" s="124"/>
      <c r="AVT15" s="124"/>
      <c r="AVU15" s="124"/>
      <c r="AVV15" s="124"/>
      <c r="AVW15" s="124"/>
      <c r="AVX15" s="124"/>
      <c r="AVY15" s="124"/>
      <c r="AVZ15" s="124"/>
      <c r="AWA15" s="124"/>
      <c r="AWB15" s="124"/>
      <c r="AWC15" s="124"/>
      <c r="AWD15" s="124"/>
      <c r="AWE15" s="124"/>
      <c r="AWF15" s="124"/>
      <c r="AWG15" s="124"/>
      <c r="AWH15" s="124"/>
      <c r="AWI15" s="124"/>
      <c r="AWJ15" s="124"/>
      <c r="AWK15" s="124"/>
      <c r="AWL15" s="124"/>
      <c r="AWM15" s="124"/>
      <c r="AWN15" s="124"/>
      <c r="AWO15" s="124"/>
      <c r="AWP15" s="124"/>
      <c r="AWQ15" s="124"/>
      <c r="AWR15" s="124"/>
      <c r="AWS15" s="124"/>
      <c r="AWT15" s="124"/>
      <c r="AWU15" s="124"/>
      <c r="AWV15" s="124"/>
      <c r="AWW15" s="124"/>
      <c r="AWX15" s="124"/>
      <c r="AWY15" s="124"/>
      <c r="AWZ15" s="124"/>
      <c r="AXA15" s="124"/>
      <c r="AXB15" s="124"/>
      <c r="AXC15" s="124"/>
      <c r="AXD15" s="124"/>
      <c r="AXE15" s="124"/>
      <c r="AXF15" s="124"/>
      <c r="AXG15" s="124"/>
      <c r="AXH15" s="124"/>
      <c r="AXI15" s="124"/>
      <c r="AXJ15" s="124"/>
      <c r="AXK15" s="124"/>
      <c r="AXL15" s="124"/>
      <c r="AXM15" s="124"/>
      <c r="AXN15" s="124"/>
      <c r="AXO15" s="124"/>
      <c r="AXP15" s="124"/>
      <c r="AXQ15" s="124"/>
      <c r="AXR15" s="124"/>
      <c r="AXS15" s="124"/>
      <c r="AXT15" s="124"/>
      <c r="AXU15" s="124"/>
      <c r="AXV15" s="124"/>
      <c r="AXW15" s="124"/>
      <c r="AXX15" s="124"/>
      <c r="AXY15" s="124"/>
      <c r="AXZ15" s="124"/>
      <c r="AYA15" s="124"/>
      <c r="AYB15" s="124"/>
      <c r="AYC15" s="124"/>
      <c r="AYD15" s="124"/>
      <c r="AYE15" s="124"/>
      <c r="AYF15" s="124"/>
      <c r="AYG15" s="124"/>
      <c r="AYH15" s="124"/>
      <c r="AYI15" s="124"/>
      <c r="AYJ15" s="124"/>
      <c r="AYK15" s="124"/>
      <c r="AYL15" s="124"/>
      <c r="AYM15" s="124"/>
      <c r="AYN15" s="124"/>
      <c r="AYO15" s="124"/>
      <c r="AYP15" s="124"/>
      <c r="AYQ15" s="124"/>
      <c r="AYR15" s="124"/>
      <c r="AYS15" s="124"/>
      <c r="AYT15" s="124"/>
      <c r="AYU15" s="124"/>
      <c r="AYV15" s="124"/>
      <c r="AYW15" s="124"/>
      <c r="AYX15" s="124"/>
      <c r="AYY15" s="124"/>
      <c r="AYZ15" s="124"/>
      <c r="AZA15" s="124"/>
      <c r="AZB15" s="124"/>
      <c r="AZC15" s="124"/>
      <c r="AZD15" s="124"/>
      <c r="AZE15" s="124"/>
      <c r="AZF15" s="124"/>
      <c r="AZG15" s="124"/>
      <c r="AZH15" s="124"/>
      <c r="AZI15" s="124"/>
      <c r="AZJ15" s="124"/>
      <c r="AZK15" s="124"/>
      <c r="AZL15" s="124"/>
      <c r="AZM15" s="124"/>
      <c r="AZN15" s="124"/>
      <c r="AZO15" s="124"/>
      <c r="AZP15" s="124"/>
      <c r="AZQ15" s="124"/>
      <c r="AZR15" s="124"/>
      <c r="AZS15" s="124"/>
      <c r="AZT15" s="124"/>
      <c r="AZU15" s="124"/>
      <c r="AZV15" s="124"/>
      <c r="AZW15" s="124"/>
      <c r="AZX15" s="124"/>
      <c r="AZY15" s="124"/>
      <c r="AZZ15" s="124"/>
      <c r="BAA15" s="124"/>
      <c r="BAB15" s="124"/>
      <c r="BAC15" s="124"/>
      <c r="BAD15" s="124"/>
      <c r="BAE15" s="124"/>
      <c r="BAF15" s="124"/>
      <c r="BAG15" s="124"/>
      <c r="BAH15" s="124"/>
      <c r="BAI15" s="124"/>
      <c r="BAJ15" s="124"/>
      <c r="BAK15" s="124"/>
      <c r="BAL15" s="124"/>
      <c r="BAM15" s="124"/>
      <c r="BAN15" s="124"/>
      <c r="BAO15" s="124"/>
      <c r="BAP15" s="124"/>
      <c r="BAQ15" s="124"/>
      <c r="BAR15" s="124"/>
      <c r="BAS15" s="124"/>
      <c r="BAT15" s="124"/>
      <c r="BAU15" s="124"/>
      <c r="BAV15" s="124"/>
      <c r="BAW15" s="124"/>
      <c r="BAX15" s="124"/>
      <c r="BAY15" s="124"/>
      <c r="BAZ15" s="124"/>
      <c r="BBA15" s="124"/>
      <c r="BBB15" s="124"/>
      <c r="BBC15" s="124"/>
      <c r="BBD15" s="124"/>
      <c r="BBE15" s="124"/>
      <c r="BBF15" s="124"/>
      <c r="BBG15" s="124"/>
      <c r="BBH15" s="124"/>
      <c r="BBI15" s="124"/>
      <c r="BBJ15" s="124"/>
      <c r="BBK15" s="124"/>
      <c r="BBL15" s="124"/>
      <c r="BBM15" s="124"/>
      <c r="BBN15" s="124"/>
      <c r="BBO15" s="124"/>
      <c r="BBP15" s="124"/>
      <c r="BBQ15" s="124"/>
      <c r="BBR15" s="124"/>
      <c r="BBS15" s="124"/>
      <c r="BBT15" s="124"/>
      <c r="BBU15" s="124"/>
      <c r="BBV15" s="124"/>
      <c r="BBW15" s="124"/>
      <c r="BBX15" s="124"/>
      <c r="BBY15" s="124"/>
      <c r="BBZ15" s="124"/>
      <c r="BCA15" s="124"/>
      <c r="BCB15" s="124"/>
      <c r="BCC15" s="124"/>
      <c r="BCD15" s="124"/>
      <c r="BCE15" s="124"/>
      <c r="BCF15" s="124"/>
      <c r="BCG15" s="124"/>
      <c r="BCH15" s="124"/>
      <c r="BCI15" s="124"/>
      <c r="BCJ15" s="124"/>
      <c r="BCK15" s="124"/>
      <c r="BCL15" s="124"/>
      <c r="BCM15" s="124"/>
      <c r="BCN15" s="124"/>
      <c r="BCO15" s="124"/>
      <c r="BCP15" s="124"/>
      <c r="BCQ15" s="124"/>
      <c r="BCR15" s="124"/>
      <c r="BCS15" s="124"/>
      <c r="BCT15" s="124"/>
      <c r="BCU15" s="124"/>
      <c r="BCV15" s="124"/>
      <c r="BCW15" s="124"/>
      <c r="BCX15" s="124"/>
      <c r="BCY15" s="124"/>
      <c r="BCZ15" s="124"/>
      <c r="BDA15" s="124"/>
      <c r="BDB15" s="124"/>
      <c r="BDC15" s="124"/>
      <c r="BDD15" s="124"/>
      <c r="BDE15" s="124"/>
      <c r="BDF15" s="124"/>
      <c r="BDG15" s="124"/>
      <c r="BDH15" s="124"/>
      <c r="BDI15" s="124"/>
      <c r="BDJ15" s="124"/>
      <c r="BDK15" s="124"/>
      <c r="BDL15" s="124"/>
      <c r="BDM15" s="124"/>
      <c r="BDN15" s="124"/>
      <c r="BDO15" s="124"/>
      <c r="BDP15" s="124"/>
      <c r="BDQ15" s="124"/>
      <c r="BDR15" s="124"/>
      <c r="BDS15" s="124"/>
      <c r="BDT15" s="124"/>
      <c r="BDU15" s="124"/>
      <c r="BDV15" s="124"/>
      <c r="BDW15" s="124"/>
      <c r="BDX15" s="124"/>
      <c r="BDY15" s="124"/>
      <c r="BDZ15" s="124"/>
      <c r="BEA15" s="124"/>
      <c r="BEB15" s="124"/>
      <c r="BEC15" s="124"/>
      <c r="BED15" s="124"/>
      <c r="BEE15" s="124"/>
      <c r="BEF15" s="124"/>
      <c r="BEG15" s="124"/>
      <c r="BEH15" s="124"/>
      <c r="BEI15" s="124"/>
      <c r="BEJ15" s="124"/>
      <c r="BEK15" s="124"/>
      <c r="BEL15" s="124"/>
      <c r="BEM15" s="124"/>
      <c r="BEN15" s="124"/>
      <c r="BEO15" s="124"/>
      <c r="BEP15" s="124"/>
      <c r="BEQ15" s="124"/>
      <c r="BER15" s="124"/>
      <c r="BES15" s="124"/>
      <c r="BET15" s="124"/>
      <c r="BEU15" s="124"/>
      <c r="BEV15" s="124"/>
      <c r="BEW15" s="124"/>
      <c r="BEX15" s="124"/>
      <c r="BEY15" s="124"/>
      <c r="BEZ15" s="124"/>
      <c r="BFA15" s="124"/>
      <c r="BFB15" s="124"/>
      <c r="BFC15" s="124"/>
      <c r="BFD15" s="124"/>
      <c r="BFE15" s="124"/>
      <c r="BFF15" s="124"/>
      <c r="BFG15" s="124"/>
      <c r="BFH15" s="124"/>
      <c r="BFI15" s="124"/>
      <c r="BFJ15" s="124"/>
      <c r="BFK15" s="124"/>
      <c r="BFL15" s="124"/>
      <c r="BFM15" s="124"/>
      <c r="BFN15" s="124"/>
      <c r="BFO15" s="124"/>
      <c r="BFP15" s="124"/>
      <c r="BFQ15" s="124"/>
      <c r="BFR15" s="124"/>
      <c r="BFS15" s="124"/>
      <c r="BFT15" s="124"/>
      <c r="BFU15" s="124"/>
      <c r="BFV15" s="124"/>
      <c r="BFW15" s="124"/>
      <c r="BFX15" s="124"/>
      <c r="BFY15" s="124"/>
      <c r="BFZ15" s="124"/>
      <c r="BGA15" s="124"/>
      <c r="BGB15" s="124"/>
      <c r="BGC15" s="124"/>
      <c r="BGD15" s="124"/>
      <c r="BGE15" s="124"/>
      <c r="BGF15" s="124"/>
      <c r="BGG15" s="124"/>
      <c r="BGH15" s="124"/>
      <c r="BGI15" s="124"/>
      <c r="BGJ15" s="124"/>
      <c r="BGK15" s="124"/>
      <c r="BGL15" s="124"/>
      <c r="BGM15" s="124"/>
      <c r="BGN15" s="124"/>
      <c r="BGO15" s="124"/>
      <c r="BGP15" s="124"/>
      <c r="BGQ15" s="124"/>
      <c r="BGR15" s="124"/>
      <c r="BGS15" s="124"/>
      <c r="BGT15" s="124"/>
      <c r="BGU15" s="124"/>
      <c r="BGV15" s="124"/>
      <c r="BGW15" s="124"/>
      <c r="BGX15" s="124"/>
      <c r="BGY15" s="124"/>
      <c r="BGZ15" s="124"/>
      <c r="BHA15" s="124"/>
      <c r="BHB15" s="124"/>
      <c r="BHC15" s="124"/>
      <c r="BHD15" s="124"/>
      <c r="BHE15" s="124"/>
      <c r="BHF15" s="124"/>
      <c r="BHG15" s="124"/>
      <c r="BHH15" s="124"/>
      <c r="BHI15" s="124"/>
      <c r="BHJ15" s="124"/>
      <c r="BHK15" s="124"/>
      <c r="BHL15" s="124"/>
      <c r="BHM15" s="124"/>
      <c r="BHN15" s="124"/>
      <c r="BHO15" s="124"/>
      <c r="BHP15" s="124"/>
      <c r="BHQ15" s="124"/>
      <c r="BHR15" s="124"/>
      <c r="BHS15" s="124"/>
      <c r="BHT15" s="124"/>
      <c r="BHU15" s="124"/>
      <c r="BHV15" s="124"/>
      <c r="BHW15" s="124"/>
      <c r="BHX15" s="124"/>
      <c r="BHY15" s="124"/>
      <c r="BHZ15" s="124"/>
      <c r="BIA15" s="124"/>
      <c r="BIB15" s="124"/>
      <c r="BIC15" s="124"/>
      <c r="BID15" s="124"/>
      <c r="BIE15" s="124"/>
      <c r="BIF15" s="124"/>
      <c r="BIG15" s="124"/>
      <c r="BIH15" s="124"/>
      <c r="BII15" s="124"/>
      <c r="BIJ15" s="124"/>
      <c r="BIK15" s="124"/>
      <c r="BIL15" s="124"/>
      <c r="BIM15" s="124"/>
      <c r="BIN15" s="124"/>
      <c r="BIO15" s="124"/>
      <c r="BIP15" s="124"/>
      <c r="BIQ15" s="124"/>
      <c r="BIR15" s="124"/>
      <c r="BIS15" s="124"/>
      <c r="BIT15" s="124"/>
      <c r="BIU15" s="124"/>
      <c r="BIV15" s="124"/>
      <c r="BIW15" s="124"/>
      <c r="BIX15" s="124"/>
      <c r="BIY15" s="124"/>
      <c r="BIZ15" s="124"/>
      <c r="BJA15" s="124"/>
      <c r="BJB15" s="124"/>
      <c r="BJC15" s="124"/>
      <c r="BJD15" s="124"/>
      <c r="BJE15" s="124"/>
      <c r="BJF15" s="124"/>
      <c r="BJG15" s="124"/>
      <c r="BJH15" s="124"/>
      <c r="BJI15" s="124"/>
      <c r="BJJ15" s="124"/>
      <c r="BJK15" s="124"/>
      <c r="BJL15" s="124"/>
      <c r="BJM15" s="124"/>
      <c r="BJN15" s="124"/>
      <c r="BJO15" s="124"/>
      <c r="BJP15" s="124"/>
      <c r="BJQ15" s="124"/>
      <c r="BJR15" s="124"/>
      <c r="BJS15" s="124"/>
      <c r="BJT15" s="124"/>
      <c r="BJU15" s="124"/>
      <c r="BJV15" s="124"/>
      <c r="BJW15" s="124"/>
      <c r="BJX15" s="124"/>
      <c r="BJY15" s="124"/>
      <c r="BJZ15" s="124"/>
      <c r="BKA15" s="124"/>
      <c r="BKB15" s="124"/>
      <c r="BKC15" s="124"/>
      <c r="BKD15" s="124"/>
      <c r="BKE15" s="124"/>
      <c r="BKF15" s="124"/>
      <c r="BKG15" s="124"/>
      <c r="BKH15" s="124"/>
      <c r="BKI15" s="124"/>
      <c r="BKJ15" s="124"/>
      <c r="BKK15" s="124"/>
      <c r="BKL15" s="124"/>
      <c r="BKM15" s="124"/>
      <c r="BKN15" s="124"/>
      <c r="BKO15" s="124"/>
      <c r="BKP15" s="124"/>
      <c r="BKQ15" s="124"/>
      <c r="BKR15" s="124"/>
      <c r="BKS15" s="124"/>
      <c r="BKT15" s="124"/>
      <c r="BKU15" s="124"/>
      <c r="BKV15" s="124"/>
      <c r="BKW15" s="124"/>
      <c r="BKX15" s="124"/>
      <c r="BKY15" s="124"/>
      <c r="BKZ15" s="124"/>
      <c r="BLA15" s="124"/>
      <c r="BLB15" s="124"/>
      <c r="BLC15" s="124"/>
      <c r="BLD15" s="124"/>
      <c r="BLE15" s="124"/>
      <c r="BLF15" s="124"/>
      <c r="BLG15" s="124"/>
      <c r="BLH15" s="124"/>
      <c r="BLI15" s="124"/>
      <c r="BLJ15" s="124"/>
      <c r="BLK15" s="124"/>
      <c r="BLL15" s="124"/>
      <c r="BLM15" s="124"/>
      <c r="BLN15" s="124"/>
      <c r="BLO15" s="124"/>
      <c r="BLP15" s="124"/>
      <c r="BLQ15" s="124"/>
      <c r="BLR15" s="124"/>
      <c r="BLS15" s="124"/>
      <c r="BLT15" s="124"/>
      <c r="BLU15" s="124"/>
      <c r="BLV15" s="124"/>
      <c r="BLW15" s="124"/>
      <c r="BLX15" s="124"/>
      <c r="BLY15" s="124"/>
      <c r="BLZ15" s="124"/>
      <c r="BMA15" s="124"/>
      <c r="BMB15" s="124"/>
      <c r="BMC15" s="124"/>
      <c r="BMD15" s="124"/>
      <c r="BME15" s="124"/>
      <c r="BMF15" s="124"/>
      <c r="BMG15" s="124"/>
      <c r="BMH15" s="124"/>
      <c r="BMI15" s="124"/>
      <c r="BMJ15" s="124"/>
      <c r="BMK15" s="124"/>
      <c r="BML15" s="124"/>
      <c r="BMM15" s="124"/>
      <c r="BMN15" s="124"/>
      <c r="BMO15" s="124"/>
      <c r="BMP15" s="124"/>
      <c r="BMQ15" s="124"/>
      <c r="BMR15" s="124"/>
      <c r="BMS15" s="124"/>
      <c r="BMT15" s="124"/>
      <c r="BMU15" s="124"/>
      <c r="BMV15" s="124"/>
      <c r="BMW15" s="124"/>
      <c r="BMX15" s="124"/>
      <c r="BMY15" s="124"/>
      <c r="BMZ15" s="124"/>
      <c r="BNA15" s="124"/>
      <c r="BNB15" s="124"/>
      <c r="BNC15" s="124"/>
      <c r="BND15" s="124"/>
      <c r="BNE15" s="124"/>
      <c r="BNF15" s="124"/>
      <c r="BNG15" s="124"/>
      <c r="BNH15" s="124"/>
      <c r="BNI15" s="124"/>
      <c r="BNJ15" s="124"/>
      <c r="BNK15" s="124"/>
      <c r="BNL15" s="124"/>
      <c r="BNM15" s="124"/>
      <c r="BNN15" s="124"/>
      <c r="BNO15" s="124"/>
      <c r="BNP15" s="124"/>
      <c r="BNQ15" s="124"/>
      <c r="BNR15" s="124"/>
      <c r="BNS15" s="124"/>
      <c r="BNT15" s="124"/>
      <c r="BNU15" s="124"/>
      <c r="BNV15" s="124"/>
      <c r="BNW15" s="124"/>
      <c r="BNX15" s="124"/>
      <c r="BNY15" s="124"/>
      <c r="BNZ15" s="124"/>
      <c r="BOA15" s="124"/>
      <c r="BOB15" s="124"/>
      <c r="BOC15" s="124"/>
      <c r="BOD15" s="124"/>
      <c r="BOE15" s="124"/>
      <c r="BOF15" s="124"/>
      <c r="BOG15" s="124"/>
      <c r="BOH15" s="124"/>
      <c r="BOI15" s="124"/>
      <c r="BOJ15" s="124"/>
      <c r="BOK15" s="124"/>
      <c r="BOL15" s="124"/>
      <c r="BOM15" s="124"/>
      <c r="BON15" s="124"/>
      <c r="BOO15" s="124"/>
      <c r="BOP15" s="124"/>
      <c r="BOQ15" s="124"/>
      <c r="BOR15" s="124"/>
      <c r="BOS15" s="124"/>
      <c r="BOT15" s="124"/>
      <c r="BOU15" s="124"/>
      <c r="BOV15" s="124"/>
      <c r="BOW15" s="124"/>
      <c r="BOX15" s="124"/>
      <c r="BOY15" s="124"/>
      <c r="BOZ15" s="124"/>
      <c r="BPA15" s="124"/>
      <c r="BPB15" s="124"/>
      <c r="BPC15" s="124"/>
      <c r="BPD15" s="124"/>
      <c r="BPE15" s="124"/>
      <c r="BPF15" s="124"/>
      <c r="BPG15" s="124"/>
      <c r="BPH15" s="124"/>
      <c r="BPI15" s="124"/>
      <c r="BPJ15" s="124"/>
      <c r="BPK15" s="124"/>
      <c r="BPL15" s="124"/>
      <c r="BPM15" s="124"/>
      <c r="BPN15" s="124"/>
      <c r="BPO15" s="124"/>
      <c r="BPP15" s="124"/>
      <c r="BPQ15" s="124"/>
      <c r="BPR15" s="124"/>
      <c r="BPS15" s="124"/>
      <c r="BPT15" s="124"/>
      <c r="BPU15" s="124"/>
      <c r="BPV15" s="124"/>
      <c r="BPW15" s="124"/>
      <c r="BPX15" s="124"/>
      <c r="BPY15" s="124"/>
      <c r="BPZ15" s="124"/>
      <c r="BQA15" s="124"/>
      <c r="BQB15" s="124"/>
      <c r="BQC15" s="124"/>
      <c r="BQD15" s="124"/>
      <c r="BQE15" s="124"/>
      <c r="BQF15" s="124"/>
      <c r="BQG15" s="124"/>
      <c r="BQH15" s="124"/>
      <c r="BQI15" s="124"/>
      <c r="BQJ15" s="124"/>
      <c r="BQK15" s="124"/>
      <c r="BQL15" s="124"/>
      <c r="BQM15" s="124"/>
      <c r="BQN15" s="124"/>
      <c r="BQO15" s="124"/>
      <c r="BQP15" s="124"/>
      <c r="BQQ15" s="124"/>
      <c r="BQR15" s="124"/>
      <c r="BQS15" s="124"/>
      <c r="BQT15" s="124"/>
      <c r="BQU15" s="124"/>
      <c r="BQV15" s="124"/>
      <c r="BQW15" s="124"/>
      <c r="BQX15" s="124"/>
      <c r="BQY15" s="124"/>
      <c r="BQZ15" s="124"/>
      <c r="BRA15" s="124"/>
      <c r="BRB15" s="124"/>
      <c r="BRC15" s="124"/>
      <c r="BRD15" s="124"/>
      <c r="BRE15" s="124"/>
      <c r="BRF15" s="124"/>
      <c r="BRG15" s="124"/>
      <c r="BRH15" s="124"/>
      <c r="BRI15" s="124"/>
      <c r="BRJ15" s="124"/>
      <c r="BRK15" s="124"/>
      <c r="BRL15" s="124"/>
      <c r="BRM15" s="124"/>
      <c r="BRN15" s="124"/>
      <c r="BRO15" s="124"/>
      <c r="BRP15" s="124"/>
      <c r="BRQ15" s="124"/>
      <c r="BRR15" s="124"/>
      <c r="BRS15" s="124"/>
      <c r="BRT15" s="124"/>
      <c r="BRU15" s="124"/>
      <c r="BRV15" s="124"/>
      <c r="BRW15" s="124"/>
      <c r="BRX15" s="124"/>
      <c r="BRY15" s="124"/>
      <c r="BRZ15" s="124"/>
      <c r="BSA15" s="124"/>
      <c r="BSB15" s="124"/>
      <c r="BSC15" s="124"/>
      <c r="BSD15" s="124"/>
      <c r="BSE15" s="124"/>
      <c r="BSF15" s="124"/>
      <c r="BSG15" s="124"/>
      <c r="BSH15" s="124"/>
      <c r="BSI15" s="124"/>
      <c r="BSJ15" s="124"/>
      <c r="BSK15" s="124"/>
      <c r="BSL15" s="124"/>
      <c r="BSM15" s="124"/>
      <c r="BSN15" s="124"/>
      <c r="BSO15" s="124"/>
      <c r="BSP15" s="124"/>
      <c r="BSQ15" s="124"/>
      <c r="BSR15" s="124"/>
      <c r="BSS15" s="124"/>
      <c r="BST15" s="124"/>
      <c r="BSU15" s="124"/>
      <c r="BSV15" s="124"/>
      <c r="BSW15" s="124"/>
      <c r="BSX15" s="124"/>
      <c r="BSY15" s="124"/>
      <c r="BSZ15" s="124"/>
      <c r="BTA15" s="124"/>
      <c r="BTB15" s="124"/>
      <c r="BTC15" s="124"/>
      <c r="BTD15" s="124"/>
      <c r="BTE15" s="124"/>
      <c r="BTF15" s="124"/>
      <c r="BTG15" s="124"/>
      <c r="BTH15" s="124"/>
      <c r="BTI15" s="124"/>
      <c r="BTJ15" s="124"/>
      <c r="BTK15" s="124"/>
      <c r="BTL15" s="124"/>
      <c r="BTM15" s="124"/>
      <c r="BTN15" s="124"/>
      <c r="BTO15" s="124"/>
      <c r="BTP15" s="124"/>
      <c r="BTQ15" s="124"/>
      <c r="BTR15" s="124"/>
      <c r="BTS15" s="124"/>
      <c r="BTT15" s="124"/>
      <c r="BTU15" s="124"/>
      <c r="BTV15" s="124"/>
      <c r="BTW15" s="124"/>
      <c r="BTX15" s="124"/>
      <c r="BTY15" s="124"/>
      <c r="BTZ15" s="124"/>
      <c r="BUA15" s="124"/>
      <c r="BUB15" s="124"/>
      <c r="BUC15" s="124"/>
      <c r="BUD15" s="124"/>
      <c r="BUE15" s="124"/>
      <c r="BUF15" s="124"/>
      <c r="BUG15" s="124"/>
      <c r="BUH15" s="124"/>
      <c r="BUI15" s="124"/>
      <c r="BUJ15" s="124"/>
      <c r="BUK15" s="124"/>
      <c r="BUL15" s="124"/>
      <c r="BUM15" s="124"/>
      <c r="BUN15" s="124"/>
      <c r="BUO15" s="124"/>
      <c r="BUP15" s="124"/>
      <c r="BUQ15" s="124"/>
      <c r="BUR15" s="124"/>
      <c r="BUS15" s="124"/>
      <c r="BUT15" s="124"/>
      <c r="BUU15" s="124"/>
      <c r="BUV15" s="124"/>
      <c r="BUW15" s="124"/>
      <c r="BUX15" s="124"/>
      <c r="BUY15" s="124"/>
      <c r="BUZ15" s="124"/>
      <c r="BVA15" s="124"/>
      <c r="BVB15" s="124"/>
      <c r="BVC15" s="124"/>
      <c r="BVD15" s="124"/>
      <c r="BVE15" s="124"/>
      <c r="BVF15" s="124"/>
      <c r="BVG15" s="124"/>
      <c r="BVH15" s="124"/>
      <c r="BVI15" s="124"/>
      <c r="BVJ15" s="124"/>
      <c r="BVK15" s="124"/>
      <c r="BVL15" s="124"/>
      <c r="BVM15" s="124"/>
      <c r="BVN15" s="124"/>
      <c r="BVO15" s="124"/>
      <c r="BVP15" s="124"/>
      <c r="BVQ15" s="124"/>
      <c r="BVR15" s="124"/>
      <c r="BVS15" s="124"/>
      <c r="BVT15" s="124"/>
      <c r="BVU15" s="124"/>
      <c r="BVV15" s="124"/>
      <c r="BVW15" s="124"/>
      <c r="BVX15" s="124"/>
      <c r="BVY15" s="124"/>
      <c r="BVZ15" s="124"/>
      <c r="BWA15" s="124"/>
      <c r="BWB15" s="124"/>
      <c r="BWC15" s="124"/>
      <c r="BWD15" s="124"/>
      <c r="BWE15" s="124"/>
      <c r="BWF15" s="124"/>
      <c r="BWG15" s="124"/>
      <c r="BWH15" s="124"/>
      <c r="BWI15" s="124"/>
      <c r="BWJ15" s="124"/>
      <c r="BWK15" s="124"/>
      <c r="BWL15" s="124"/>
      <c r="BWM15" s="124"/>
      <c r="BWN15" s="124"/>
      <c r="BWO15" s="124"/>
      <c r="BWP15" s="124"/>
      <c r="BWQ15" s="124"/>
      <c r="BWR15" s="124"/>
      <c r="BWS15" s="124"/>
      <c r="BWT15" s="124"/>
      <c r="BWU15" s="124"/>
      <c r="BWV15" s="124"/>
      <c r="BWW15" s="124"/>
      <c r="BWX15" s="124"/>
      <c r="BWY15" s="124"/>
      <c r="BWZ15" s="124"/>
      <c r="BXA15" s="124"/>
      <c r="BXB15" s="124"/>
      <c r="BXC15" s="124"/>
      <c r="BXD15" s="124"/>
      <c r="BXE15" s="124"/>
      <c r="BXF15" s="124"/>
      <c r="BXG15" s="124"/>
      <c r="BXH15" s="124"/>
      <c r="BXI15" s="124"/>
      <c r="BXJ15" s="124"/>
      <c r="BXK15" s="124"/>
      <c r="BXL15" s="124"/>
      <c r="BXM15" s="124"/>
      <c r="BXN15" s="124"/>
      <c r="BXO15" s="124"/>
      <c r="BXP15" s="124"/>
      <c r="BXQ15" s="124"/>
      <c r="BXR15" s="124"/>
      <c r="BXS15" s="124"/>
      <c r="BXT15" s="124"/>
      <c r="BXU15" s="124"/>
      <c r="BXV15" s="124"/>
      <c r="BXW15" s="124"/>
      <c r="BXX15" s="124"/>
      <c r="BXY15" s="124"/>
      <c r="BXZ15" s="124"/>
      <c r="BYA15" s="124"/>
      <c r="BYB15" s="124"/>
      <c r="BYC15" s="124"/>
      <c r="BYD15" s="124"/>
      <c r="BYE15" s="124"/>
      <c r="BYF15" s="124"/>
      <c r="BYG15" s="124"/>
      <c r="BYH15" s="124"/>
      <c r="BYI15" s="124"/>
      <c r="BYJ15" s="124"/>
      <c r="BYK15" s="124"/>
      <c r="BYL15" s="124"/>
      <c r="BYM15" s="124"/>
      <c r="BYN15" s="124"/>
      <c r="BYO15" s="124"/>
      <c r="BYP15" s="124"/>
      <c r="BYQ15" s="124"/>
      <c r="BYR15" s="124"/>
      <c r="BYS15" s="124"/>
      <c r="BYT15" s="124"/>
      <c r="BYU15" s="124"/>
      <c r="BYV15" s="124"/>
      <c r="BYW15" s="124"/>
      <c r="BYX15" s="124"/>
      <c r="BYY15" s="124"/>
      <c r="BYZ15" s="124"/>
      <c r="BZA15" s="124"/>
      <c r="BZB15" s="124"/>
      <c r="BZC15" s="124"/>
      <c r="BZD15" s="124"/>
      <c r="BZE15" s="124"/>
      <c r="BZF15" s="124"/>
      <c r="BZG15" s="124"/>
      <c r="BZH15" s="124"/>
      <c r="BZI15" s="124"/>
      <c r="BZJ15" s="124"/>
      <c r="BZK15" s="124"/>
      <c r="BZL15" s="124"/>
      <c r="BZM15" s="124"/>
      <c r="BZN15" s="124"/>
      <c r="BZO15" s="124"/>
      <c r="BZP15" s="124"/>
      <c r="BZQ15" s="124"/>
      <c r="BZR15" s="124"/>
      <c r="BZS15" s="124"/>
      <c r="BZT15" s="124"/>
      <c r="BZU15" s="124"/>
      <c r="BZV15" s="124"/>
      <c r="BZW15" s="124"/>
      <c r="BZX15" s="124"/>
      <c r="BZY15" s="124"/>
      <c r="BZZ15" s="124"/>
      <c r="CAA15" s="124"/>
      <c r="CAB15" s="124"/>
      <c r="CAC15" s="124"/>
      <c r="CAD15" s="124"/>
      <c r="CAE15" s="124"/>
      <c r="CAF15" s="124"/>
      <c r="CAG15" s="124"/>
      <c r="CAH15" s="124"/>
      <c r="CAI15" s="124"/>
      <c r="CAJ15" s="124"/>
      <c r="CAK15" s="124"/>
      <c r="CAL15" s="124"/>
      <c r="CAM15" s="124"/>
      <c r="CAN15" s="124"/>
      <c r="CAO15" s="124"/>
      <c r="CAP15" s="124"/>
      <c r="CAQ15" s="124"/>
      <c r="CAR15" s="124"/>
      <c r="CAS15" s="124"/>
      <c r="CAT15" s="124"/>
      <c r="CAU15" s="124"/>
      <c r="CAV15" s="124"/>
      <c r="CAW15" s="124"/>
      <c r="CAX15" s="124"/>
      <c r="CAY15" s="124"/>
      <c r="CAZ15" s="124"/>
      <c r="CBA15" s="124"/>
      <c r="CBB15" s="124"/>
      <c r="CBC15" s="124"/>
      <c r="CBD15" s="124"/>
      <c r="CBE15" s="124"/>
      <c r="CBF15" s="124"/>
      <c r="CBG15" s="124"/>
      <c r="CBH15" s="124"/>
      <c r="CBI15" s="124"/>
      <c r="CBJ15" s="124"/>
      <c r="CBK15" s="124"/>
      <c r="CBL15" s="124"/>
      <c r="CBM15" s="124"/>
      <c r="CBN15" s="124"/>
      <c r="CBO15" s="124"/>
      <c r="CBP15" s="124"/>
      <c r="CBQ15" s="124"/>
      <c r="CBR15" s="124"/>
      <c r="CBS15" s="124"/>
      <c r="CBT15" s="124"/>
      <c r="CBU15" s="124"/>
      <c r="CBV15" s="124"/>
      <c r="CBW15" s="124"/>
      <c r="CBX15" s="124"/>
      <c r="CBY15" s="124"/>
      <c r="CBZ15" s="124"/>
      <c r="CCA15" s="124"/>
      <c r="CCB15" s="124"/>
      <c r="CCC15" s="124"/>
      <c r="CCD15" s="124"/>
      <c r="CCE15" s="124"/>
      <c r="CCF15" s="124"/>
      <c r="CCG15" s="124"/>
      <c r="CCH15" s="124"/>
      <c r="CCI15" s="124"/>
      <c r="CCJ15" s="124"/>
      <c r="CCK15" s="124"/>
      <c r="CCL15" s="124"/>
      <c r="CCM15" s="124"/>
      <c r="CCN15" s="124"/>
      <c r="CCO15" s="124"/>
      <c r="CCP15" s="124"/>
      <c r="CCQ15" s="124"/>
      <c r="CCR15" s="124"/>
      <c r="CCS15" s="124"/>
      <c r="CCT15" s="124"/>
      <c r="CCU15" s="124"/>
      <c r="CCV15" s="124"/>
      <c r="CCW15" s="124"/>
      <c r="CCX15" s="124"/>
      <c r="CCY15" s="124"/>
      <c r="CCZ15" s="124"/>
      <c r="CDA15" s="124"/>
      <c r="CDB15" s="124"/>
      <c r="CDC15" s="124"/>
      <c r="CDD15" s="124"/>
      <c r="CDE15" s="124"/>
      <c r="CDF15" s="124"/>
      <c r="CDG15" s="124"/>
      <c r="CDH15" s="124"/>
      <c r="CDI15" s="124"/>
      <c r="CDJ15" s="124"/>
      <c r="CDK15" s="124"/>
      <c r="CDL15" s="124"/>
      <c r="CDM15" s="124"/>
      <c r="CDN15" s="124"/>
      <c r="CDO15" s="124"/>
      <c r="CDP15" s="124"/>
      <c r="CDQ15" s="124"/>
      <c r="CDR15" s="124"/>
      <c r="CDS15" s="124"/>
      <c r="CDT15" s="124"/>
      <c r="CDU15" s="124"/>
      <c r="CDV15" s="124"/>
      <c r="CDW15" s="124"/>
      <c r="CDX15" s="124"/>
      <c r="CDY15" s="124"/>
      <c r="CDZ15" s="124"/>
      <c r="CEA15" s="124"/>
      <c r="CEB15" s="124"/>
      <c r="CEC15" s="124"/>
      <c r="CED15" s="124"/>
      <c r="CEE15" s="124"/>
      <c r="CEF15" s="124"/>
      <c r="CEG15" s="124"/>
      <c r="CEH15" s="124"/>
      <c r="CEI15" s="124"/>
      <c r="CEJ15" s="124"/>
      <c r="CEK15" s="124"/>
      <c r="CEL15" s="124"/>
      <c r="CEM15" s="124"/>
      <c r="CEN15" s="124"/>
      <c r="CEO15" s="124"/>
      <c r="CEP15" s="124"/>
      <c r="CEQ15" s="124"/>
      <c r="CER15" s="124"/>
      <c r="CES15" s="124"/>
      <c r="CET15" s="124"/>
      <c r="CEU15" s="124"/>
      <c r="CEV15" s="124"/>
      <c r="CEW15" s="124"/>
      <c r="CEX15" s="124"/>
      <c r="CEY15" s="124"/>
      <c r="CEZ15" s="124"/>
      <c r="CFA15" s="124"/>
      <c r="CFB15" s="124"/>
      <c r="CFC15" s="124"/>
      <c r="CFD15" s="124"/>
      <c r="CFE15" s="124"/>
      <c r="CFF15" s="124"/>
      <c r="CFG15" s="124"/>
      <c r="CFH15" s="124"/>
      <c r="CFI15" s="124"/>
      <c r="CFJ15" s="124"/>
      <c r="CFK15" s="124"/>
      <c r="CFL15" s="124"/>
      <c r="CFM15" s="124"/>
      <c r="CFN15" s="124"/>
      <c r="CFO15" s="124"/>
      <c r="CFP15" s="124"/>
      <c r="CFQ15" s="124"/>
      <c r="CFR15" s="124"/>
      <c r="CFS15" s="124"/>
      <c r="CFT15" s="124"/>
      <c r="CFU15" s="124"/>
      <c r="CFV15" s="124"/>
      <c r="CFW15" s="124"/>
      <c r="CFX15" s="124"/>
      <c r="CFY15" s="124"/>
      <c r="CFZ15" s="124"/>
      <c r="CGA15" s="124"/>
      <c r="CGB15" s="124"/>
      <c r="CGC15" s="124"/>
      <c r="CGD15" s="124"/>
      <c r="CGE15" s="124"/>
      <c r="CGF15" s="124"/>
      <c r="CGG15" s="124"/>
      <c r="CGH15" s="124"/>
      <c r="CGI15" s="124"/>
      <c r="CGJ15" s="124"/>
      <c r="CGK15" s="124"/>
      <c r="CGL15" s="124"/>
      <c r="CGM15" s="124"/>
      <c r="CGN15" s="124"/>
      <c r="CGO15" s="124"/>
      <c r="CGP15" s="124"/>
      <c r="CGQ15" s="124"/>
      <c r="CGR15" s="124"/>
      <c r="CGS15" s="124"/>
      <c r="CGT15" s="124"/>
      <c r="CGU15" s="124"/>
      <c r="CGV15" s="124"/>
      <c r="CGW15" s="124"/>
      <c r="CGX15" s="124"/>
      <c r="CGY15" s="124"/>
      <c r="CGZ15" s="124"/>
      <c r="CHA15" s="124"/>
      <c r="CHB15" s="124"/>
      <c r="CHC15" s="124"/>
      <c r="CHD15" s="124"/>
      <c r="CHE15" s="124"/>
      <c r="CHF15" s="124"/>
      <c r="CHG15" s="124"/>
      <c r="CHH15" s="124"/>
      <c r="CHI15" s="124"/>
      <c r="CHJ15" s="124"/>
      <c r="CHK15" s="124"/>
      <c r="CHL15" s="124"/>
      <c r="CHM15" s="124"/>
      <c r="CHN15" s="124"/>
      <c r="CHO15" s="124"/>
      <c r="CHP15" s="124"/>
      <c r="CHQ15" s="124"/>
      <c r="CHR15" s="124"/>
      <c r="CHS15" s="124"/>
      <c r="CHT15" s="124"/>
      <c r="CHU15" s="124"/>
      <c r="CHV15" s="124"/>
      <c r="CHW15" s="124"/>
      <c r="CHX15" s="124"/>
      <c r="CHY15" s="124"/>
      <c r="CHZ15" s="124"/>
      <c r="CIA15" s="124"/>
      <c r="CIB15" s="124"/>
      <c r="CIC15" s="124"/>
      <c r="CID15" s="124"/>
      <c r="CIE15" s="124"/>
      <c r="CIF15" s="124"/>
      <c r="CIG15" s="124"/>
      <c r="CIH15" s="124"/>
      <c r="CII15" s="124"/>
      <c r="CIJ15" s="124"/>
      <c r="CIK15" s="124"/>
      <c r="CIL15" s="124"/>
      <c r="CIM15" s="124"/>
      <c r="CIN15" s="124"/>
      <c r="CIO15" s="124"/>
      <c r="CIP15" s="124"/>
      <c r="CIQ15" s="124"/>
      <c r="CIR15" s="124"/>
      <c r="CIS15" s="124"/>
      <c r="CIT15" s="124"/>
      <c r="CIU15" s="124"/>
      <c r="CIV15" s="124"/>
      <c r="CIW15" s="124"/>
      <c r="CIX15" s="124"/>
      <c r="CIY15" s="124"/>
      <c r="CIZ15" s="124"/>
      <c r="CJA15" s="124"/>
      <c r="CJB15" s="124"/>
      <c r="CJC15" s="124"/>
      <c r="CJD15" s="124"/>
      <c r="CJE15" s="124"/>
      <c r="CJF15" s="124"/>
      <c r="CJG15" s="124"/>
      <c r="CJH15" s="124"/>
      <c r="CJI15" s="124"/>
      <c r="CJJ15" s="124"/>
      <c r="CJK15" s="124"/>
      <c r="CJL15" s="124"/>
      <c r="CJM15" s="124"/>
      <c r="CJN15" s="124"/>
      <c r="CJO15" s="124"/>
      <c r="CJP15" s="124"/>
      <c r="CJQ15" s="124"/>
      <c r="CJR15" s="124"/>
      <c r="CJS15" s="124"/>
      <c r="CJT15" s="124"/>
      <c r="CJU15" s="124"/>
      <c r="CJV15" s="124"/>
      <c r="CJW15" s="124"/>
      <c r="CJX15" s="124"/>
      <c r="CJY15" s="124"/>
      <c r="CJZ15" s="124"/>
      <c r="CKA15" s="124"/>
      <c r="CKB15" s="124"/>
      <c r="CKC15" s="124"/>
      <c r="CKD15" s="124"/>
      <c r="CKE15" s="124"/>
      <c r="CKF15" s="124"/>
      <c r="CKG15" s="124"/>
      <c r="CKH15" s="124"/>
      <c r="CKI15" s="124"/>
      <c r="CKJ15" s="124"/>
      <c r="CKK15" s="124"/>
      <c r="CKL15" s="124"/>
      <c r="CKM15" s="124"/>
      <c r="CKN15" s="124"/>
      <c r="CKO15" s="124"/>
      <c r="CKP15" s="124"/>
      <c r="CKQ15" s="124"/>
      <c r="CKR15" s="124"/>
      <c r="CKS15" s="124"/>
      <c r="CKT15" s="124"/>
      <c r="CKU15" s="124"/>
      <c r="CKV15" s="124"/>
      <c r="CKW15" s="124"/>
      <c r="CKX15" s="124"/>
      <c r="CKY15" s="124"/>
      <c r="CKZ15" s="124"/>
      <c r="CLA15" s="124"/>
      <c r="CLB15" s="124"/>
      <c r="CLC15" s="124"/>
      <c r="CLD15" s="124"/>
      <c r="CLE15" s="124"/>
      <c r="CLF15" s="124"/>
      <c r="CLG15" s="124"/>
      <c r="CLH15" s="124"/>
      <c r="CLI15" s="124"/>
      <c r="CLJ15" s="124"/>
      <c r="CLK15" s="124"/>
      <c r="CLL15" s="124"/>
      <c r="CLM15" s="124"/>
      <c r="CLN15" s="124"/>
      <c r="CLO15" s="124"/>
      <c r="CLP15" s="124"/>
      <c r="CLQ15" s="124"/>
      <c r="CLR15" s="124"/>
      <c r="CLS15" s="124"/>
      <c r="CLT15" s="124"/>
      <c r="CLU15" s="124"/>
      <c r="CLV15" s="124"/>
      <c r="CLW15" s="124"/>
      <c r="CLX15" s="124"/>
      <c r="CLY15" s="124"/>
      <c r="CLZ15" s="124"/>
      <c r="CMA15" s="124"/>
      <c r="CMB15" s="124"/>
      <c r="CMC15" s="124"/>
      <c r="CMD15" s="124"/>
      <c r="CME15" s="124"/>
      <c r="CMF15" s="124"/>
      <c r="CMG15" s="124"/>
      <c r="CMH15" s="124"/>
      <c r="CMI15" s="124"/>
      <c r="CMJ15" s="124"/>
      <c r="CMK15" s="124"/>
      <c r="CML15" s="124"/>
      <c r="CMM15" s="124"/>
      <c r="CMN15" s="124"/>
      <c r="CMO15" s="124"/>
      <c r="CMP15" s="124"/>
      <c r="CMQ15" s="124"/>
      <c r="CMR15" s="124"/>
      <c r="CMS15" s="124"/>
      <c r="CMT15" s="124"/>
      <c r="CMU15" s="124"/>
      <c r="CMV15" s="124"/>
      <c r="CMW15" s="124"/>
      <c r="CMX15" s="124"/>
      <c r="CMY15" s="124"/>
      <c r="CMZ15" s="124"/>
      <c r="CNA15" s="124"/>
      <c r="CNB15" s="124"/>
      <c r="CNC15" s="124"/>
      <c r="CND15" s="124"/>
      <c r="CNE15" s="124"/>
      <c r="CNF15" s="124"/>
      <c r="CNG15" s="124"/>
      <c r="CNH15" s="124"/>
      <c r="CNI15" s="124"/>
      <c r="CNJ15" s="124"/>
      <c r="CNK15" s="124"/>
      <c r="CNL15" s="124"/>
      <c r="CNM15" s="124"/>
      <c r="CNN15" s="124"/>
      <c r="CNO15" s="124"/>
      <c r="CNP15" s="124"/>
      <c r="CNQ15" s="124"/>
      <c r="CNR15" s="124"/>
      <c r="CNS15" s="124"/>
      <c r="CNT15" s="124"/>
      <c r="CNU15" s="124"/>
      <c r="CNV15" s="124"/>
      <c r="CNW15" s="124"/>
      <c r="CNX15" s="124"/>
      <c r="CNY15" s="124"/>
      <c r="CNZ15" s="124"/>
      <c r="COA15" s="124"/>
      <c r="COB15" s="124"/>
      <c r="COC15" s="124"/>
      <c r="COD15" s="124"/>
      <c r="COE15" s="124"/>
      <c r="COF15" s="124"/>
      <c r="COG15" s="124"/>
      <c r="COH15" s="124"/>
      <c r="COI15" s="124"/>
      <c r="COJ15" s="124"/>
      <c r="COK15" s="124"/>
      <c r="COL15" s="124"/>
      <c r="COM15" s="124"/>
      <c r="CON15" s="124"/>
      <c r="COO15" s="124"/>
      <c r="COP15" s="124"/>
      <c r="COQ15" s="124"/>
      <c r="COR15" s="124"/>
      <c r="COS15" s="124"/>
      <c r="COT15" s="124"/>
      <c r="COU15" s="124"/>
      <c r="COV15" s="124"/>
      <c r="COW15" s="124"/>
      <c r="COX15" s="124"/>
      <c r="COY15" s="124"/>
      <c r="COZ15" s="124"/>
      <c r="CPA15" s="124"/>
      <c r="CPB15" s="124"/>
      <c r="CPC15" s="124"/>
      <c r="CPD15" s="124"/>
      <c r="CPE15" s="124"/>
      <c r="CPF15" s="124"/>
      <c r="CPG15" s="124"/>
      <c r="CPH15" s="124"/>
      <c r="CPI15" s="124"/>
      <c r="CPJ15" s="124"/>
      <c r="CPK15" s="124"/>
      <c r="CPL15" s="124"/>
      <c r="CPM15" s="124"/>
      <c r="CPN15" s="124"/>
      <c r="CPO15" s="124"/>
      <c r="CPP15" s="124"/>
      <c r="CPQ15" s="124"/>
      <c r="CPR15" s="124"/>
      <c r="CPS15" s="124"/>
      <c r="CPT15" s="124"/>
      <c r="CPU15" s="124"/>
      <c r="CPV15" s="124"/>
      <c r="CPW15" s="124"/>
      <c r="CPX15" s="124"/>
      <c r="CPY15" s="124"/>
      <c r="CPZ15" s="124"/>
      <c r="CQA15" s="124"/>
      <c r="CQB15" s="124"/>
      <c r="CQC15" s="124"/>
      <c r="CQD15" s="124"/>
      <c r="CQE15" s="124"/>
      <c r="CQF15" s="124"/>
      <c r="CQG15" s="124"/>
      <c r="CQH15" s="124"/>
      <c r="CQI15" s="124"/>
      <c r="CQJ15" s="124"/>
      <c r="CQK15" s="124"/>
      <c r="CQL15" s="124"/>
      <c r="CQM15" s="124"/>
      <c r="CQN15" s="124"/>
      <c r="CQO15" s="124"/>
      <c r="CQP15" s="124"/>
      <c r="CQQ15" s="124"/>
      <c r="CQR15" s="124"/>
      <c r="CQS15" s="124"/>
      <c r="CQT15" s="124"/>
      <c r="CQU15" s="124"/>
      <c r="CQV15" s="124"/>
      <c r="CQW15" s="124"/>
      <c r="CQX15" s="124"/>
      <c r="CQY15" s="124"/>
      <c r="CQZ15" s="124"/>
      <c r="CRA15" s="124"/>
      <c r="CRB15" s="124"/>
      <c r="CRC15" s="124"/>
      <c r="CRD15" s="124"/>
      <c r="CRE15" s="124"/>
      <c r="CRF15" s="124"/>
      <c r="CRG15" s="124"/>
      <c r="CRH15" s="124"/>
      <c r="CRI15" s="124"/>
      <c r="CRJ15" s="124"/>
      <c r="CRK15" s="124"/>
      <c r="CRL15" s="124"/>
      <c r="CRM15" s="124"/>
      <c r="CRN15" s="124"/>
      <c r="CRO15" s="124"/>
      <c r="CRP15" s="124"/>
      <c r="CRQ15" s="124"/>
      <c r="CRR15" s="124"/>
      <c r="CRS15" s="124"/>
      <c r="CRT15" s="124"/>
      <c r="CRU15" s="124"/>
      <c r="CRV15" s="124"/>
      <c r="CRW15" s="124"/>
      <c r="CRX15" s="124"/>
      <c r="CRY15" s="124"/>
      <c r="CRZ15" s="124"/>
      <c r="CSA15" s="124"/>
      <c r="CSB15" s="124"/>
      <c r="CSC15" s="124"/>
      <c r="CSD15" s="124"/>
      <c r="CSE15" s="124"/>
      <c r="CSF15" s="124"/>
      <c r="CSG15" s="124"/>
      <c r="CSH15" s="124"/>
      <c r="CSI15" s="124"/>
      <c r="CSJ15" s="124"/>
      <c r="CSK15" s="124"/>
      <c r="CSL15" s="124"/>
      <c r="CSM15" s="124"/>
      <c r="CSN15" s="124"/>
      <c r="CSO15" s="124"/>
      <c r="CSP15" s="124"/>
      <c r="CSQ15" s="124"/>
      <c r="CSR15" s="124"/>
      <c r="CSS15" s="124"/>
      <c r="CST15" s="124"/>
      <c r="CSU15" s="124"/>
      <c r="CSV15" s="124"/>
      <c r="CSW15" s="124"/>
      <c r="CSX15" s="124"/>
      <c r="CSY15" s="124"/>
      <c r="CSZ15" s="124"/>
      <c r="CTA15" s="124"/>
      <c r="CTB15" s="124"/>
      <c r="CTC15" s="124"/>
      <c r="CTD15" s="124"/>
      <c r="CTE15" s="124"/>
      <c r="CTF15" s="124"/>
      <c r="CTG15" s="124"/>
      <c r="CTH15" s="124"/>
      <c r="CTI15" s="124"/>
      <c r="CTJ15" s="124"/>
      <c r="CTK15" s="124"/>
      <c r="CTL15" s="124"/>
      <c r="CTM15" s="124"/>
      <c r="CTN15" s="124"/>
      <c r="CTO15" s="124"/>
      <c r="CTP15" s="124"/>
      <c r="CTQ15" s="124"/>
      <c r="CTR15" s="124"/>
      <c r="CTS15" s="124"/>
      <c r="CTT15" s="124"/>
      <c r="CTU15" s="124"/>
      <c r="CTV15" s="124"/>
      <c r="CTW15" s="124"/>
      <c r="CTX15" s="124"/>
      <c r="CTY15" s="124"/>
      <c r="CTZ15" s="124"/>
      <c r="CUA15" s="124"/>
      <c r="CUB15" s="124"/>
      <c r="CUC15" s="124"/>
      <c r="CUD15" s="124"/>
      <c r="CUE15" s="124"/>
      <c r="CUF15" s="124"/>
      <c r="CUG15" s="124"/>
      <c r="CUH15" s="124"/>
      <c r="CUI15" s="124"/>
      <c r="CUJ15" s="124"/>
      <c r="CUK15" s="124"/>
      <c r="CUL15" s="124"/>
      <c r="CUM15" s="124"/>
      <c r="CUN15" s="124"/>
      <c r="CUO15" s="124"/>
      <c r="CUP15" s="124"/>
      <c r="CUQ15" s="124"/>
      <c r="CUR15" s="124"/>
      <c r="CUS15" s="124"/>
      <c r="CUT15" s="124"/>
      <c r="CUU15" s="124"/>
      <c r="CUV15" s="124"/>
      <c r="CUW15" s="124"/>
      <c r="CUX15" s="124"/>
      <c r="CUY15" s="124"/>
      <c r="CUZ15" s="124"/>
      <c r="CVA15" s="124"/>
      <c r="CVB15" s="124"/>
      <c r="CVC15" s="124"/>
      <c r="CVD15" s="124"/>
      <c r="CVE15" s="124"/>
      <c r="CVF15" s="124"/>
      <c r="CVG15" s="124"/>
      <c r="CVH15" s="124"/>
      <c r="CVI15" s="124"/>
      <c r="CVJ15" s="124"/>
      <c r="CVK15" s="124"/>
      <c r="CVL15" s="124"/>
      <c r="CVM15" s="124"/>
      <c r="CVN15" s="124"/>
      <c r="CVO15" s="124"/>
      <c r="CVP15" s="124"/>
      <c r="CVQ15" s="124"/>
      <c r="CVR15" s="124"/>
      <c r="CVS15" s="124"/>
      <c r="CVT15" s="124"/>
      <c r="CVU15" s="124"/>
      <c r="CVV15" s="124"/>
      <c r="CVW15" s="124"/>
      <c r="CVX15" s="124"/>
      <c r="CVY15" s="124"/>
      <c r="CVZ15" s="124"/>
      <c r="CWA15" s="124"/>
      <c r="CWB15" s="124"/>
      <c r="CWC15" s="124"/>
      <c r="CWD15" s="124"/>
      <c r="CWE15" s="124"/>
      <c r="CWF15" s="124"/>
      <c r="CWG15" s="124"/>
      <c r="CWH15" s="124"/>
      <c r="CWI15" s="124"/>
      <c r="CWJ15" s="124"/>
      <c r="CWK15" s="124"/>
      <c r="CWL15" s="124"/>
      <c r="CWM15" s="124"/>
      <c r="CWN15" s="124"/>
      <c r="CWO15" s="124"/>
      <c r="CWP15" s="124"/>
      <c r="CWQ15" s="124"/>
      <c r="CWR15" s="124"/>
      <c r="CWS15" s="124"/>
      <c r="CWT15" s="124"/>
      <c r="CWU15" s="124"/>
      <c r="CWV15" s="124"/>
      <c r="CWW15" s="124"/>
      <c r="CWX15" s="124"/>
      <c r="CWY15" s="124"/>
      <c r="CWZ15" s="124"/>
      <c r="CXA15" s="124"/>
      <c r="CXB15" s="124"/>
      <c r="CXC15" s="124"/>
      <c r="CXD15" s="124"/>
      <c r="CXE15" s="124"/>
      <c r="CXF15" s="124"/>
      <c r="CXG15" s="124"/>
      <c r="CXH15" s="124"/>
      <c r="CXI15" s="124"/>
      <c r="CXJ15" s="124"/>
      <c r="CXK15" s="124"/>
      <c r="CXL15" s="124"/>
      <c r="CXM15" s="124"/>
      <c r="CXN15" s="124"/>
      <c r="CXO15" s="124"/>
      <c r="CXP15" s="124"/>
      <c r="CXQ15" s="124"/>
      <c r="CXR15" s="124"/>
      <c r="CXS15" s="124"/>
      <c r="CXT15" s="124"/>
      <c r="CXU15" s="124"/>
      <c r="CXV15" s="124"/>
      <c r="CXW15" s="124"/>
      <c r="CXX15" s="124"/>
      <c r="CXY15" s="124"/>
      <c r="CXZ15" s="124"/>
      <c r="CYA15" s="124"/>
      <c r="CYB15" s="124"/>
      <c r="CYC15" s="124"/>
      <c r="CYD15" s="124"/>
      <c r="CYE15" s="124"/>
      <c r="CYF15" s="124"/>
      <c r="CYG15" s="124"/>
      <c r="CYH15" s="124"/>
      <c r="CYI15" s="124"/>
      <c r="CYJ15" s="124"/>
      <c r="CYK15" s="124"/>
      <c r="CYL15" s="124"/>
      <c r="CYM15" s="124"/>
      <c r="CYN15" s="124"/>
      <c r="CYO15" s="124"/>
      <c r="CYP15" s="124"/>
      <c r="CYQ15" s="124"/>
      <c r="CYR15" s="124"/>
      <c r="CYS15" s="124"/>
      <c r="CYT15" s="124"/>
      <c r="CYU15" s="124"/>
      <c r="CYV15" s="124"/>
      <c r="CYW15" s="124"/>
      <c r="CYX15" s="124"/>
      <c r="CYY15" s="124"/>
      <c r="CYZ15" s="124"/>
      <c r="CZA15" s="124"/>
      <c r="CZB15" s="124"/>
      <c r="CZC15" s="124"/>
      <c r="CZD15" s="124"/>
      <c r="CZE15" s="124"/>
      <c r="CZF15" s="124"/>
      <c r="CZG15" s="124"/>
      <c r="CZH15" s="124"/>
      <c r="CZI15" s="124"/>
      <c r="CZJ15" s="124"/>
      <c r="CZK15" s="124"/>
      <c r="CZL15" s="124"/>
      <c r="CZM15" s="124"/>
      <c r="CZN15" s="124"/>
      <c r="CZO15" s="124"/>
      <c r="CZP15" s="124"/>
      <c r="CZQ15" s="124"/>
      <c r="CZR15" s="124"/>
      <c r="CZS15" s="124"/>
      <c r="CZT15" s="124"/>
      <c r="CZU15" s="124"/>
      <c r="CZV15" s="124"/>
      <c r="CZW15" s="124"/>
      <c r="CZX15" s="124"/>
      <c r="CZY15" s="124"/>
      <c r="CZZ15" s="124"/>
      <c r="DAA15" s="124"/>
      <c r="DAB15" s="124"/>
      <c r="DAC15" s="124"/>
      <c r="DAD15" s="124"/>
      <c r="DAE15" s="124"/>
      <c r="DAF15" s="124"/>
      <c r="DAG15" s="124"/>
      <c r="DAH15" s="124"/>
      <c r="DAI15" s="124"/>
      <c r="DAJ15" s="124"/>
      <c r="DAK15" s="124"/>
      <c r="DAL15" s="124"/>
      <c r="DAM15" s="124"/>
      <c r="DAN15" s="124"/>
      <c r="DAO15" s="124"/>
      <c r="DAP15" s="124"/>
      <c r="DAQ15" s="124"/>
      <c r="DAR15" s="124"/>
      <c r="DAS15" s="124"/>
      <c r="DAT15" s="124"/>
      <c r="DAU15" s="124"/>
      <c r="DAV15" s="124"/>
      <c r="DAW15" s="124"/>
      <c r="DAX15" s="124"/>
      <c r="DAY15" s="124"/>
      <c r="DAZ15" s="124"/>
      <c r="DBA15" s="124"/>
      <c r="DBB15" s="124"/>
      <c r="DBC15" s="124"/>
      <c r="DBD15" s="124"/>
      <c r="DBE15" s="124"/>
      <c r="DBF15" s="124"/>
      <c r="DBG15" s="124"/>
      <c r="DBH15" s="124"/>
      <c r="DBI15" s="124"/>
      <c r="DBJ15" s="124"/>
      <c r="DBK15" s="124"/>
      <c r="DBL15" s="124"/>
      <c r="DBM15" s="124"/>
      <c r="DBN15" s="124"/>
      <c r="DBO15" s="124"/>
      <c r="DBP15" s="124"/>
      <c r="DBQ15" s="124"/>
      <c r="DBR15" s="124"/>
      <c r="DBS15" s="124"/>
      <c r="DBT15" s="124"/>
      <c r="DBU15" s="124"/>
      <c r="DBV15" s="124"/>
      <c r="DBW15" s="124"/>
      <c r="DBX15" s="124"/>
      <c r="DBY15" s="124"/>
      <c r="DBZ15" s="124"/>
      <c r="DCA15" s="124"/>
      <c r="DCB15" s="124"/>
      <c r="DCC15" s="124"/>
      <c r="DCD15" s="124"/>
      <c r="DCE15" s="124"/>
      <c r="DCF15" s="124"/>
      <c r="DCG15" s="124"/>
      <c r="DCH15" s="124"/>
      <c r="DCI15" s="124"/>
      <c r="DCJ15" s="124"/>
      <c r="DCK15" s="124"/>
      <c r="DCL15" s="124"/>
      <c r="DCM15" s="124"/>
      <c r="DCN15" s="124"/>
      <c r="DCO15" s="124"/>
      <c r="DCP15" s="124"/>
      <c r="DCQ15" s="124"/>
      <c r="DCR15" s="124"/>
      <c r="DCS15" s="124"/>
      <c r="DCT15" s="124"/>
      <c r="DCU15" s="124"/>
      <c r="DCV15" s="124"/>
      <c r="DCW15" s="124"/>
      <c r="DCX15" s="124"/>
      <c r="DCY15" s="124"/>
      <c r="DCZ15" s="124"/>
      <c r="DDA15" s="124"/>
      <c r="DDB15" s="124"/>
      <c r="DDC15" s="124"/>
      <c r="DDD15" s="124"/>
      <c r="DDE15" s="124"/>
      <c r="DDF15" s="124"/>
      <c r="DDG15" s="124"/>
      <c r="DDH15" s="124"/>
      <c r="DDI15" s="124"/>
      <c r="DDJ15" s="124"/>
      <c r="DDK15" s="124"/>
      <c r="DDL15" s="124"/>
      <c r="DDM15" s="124"/>
      <c r="DDN15" s="124"/>
      <c r="DDO15" s="124"/>
      <c r="DDP15" s="124"/>
      <c r="DDQ15" s="124"/>
      <c r="DDR15" s="124"/>
      <c r="DDS15" s="124"/>
      <c r="DDT15" s="124"/>
      <c r="DDU15" s="124"/>
      <c r="DDV15" s="124"/>
      <c r="DDW15" s="124"/>
      <c r="DDX15" s="124"/>
      <c r="DDY15" s="124"/>
      <c r="DDZ15" s="124"/>
      <c r="DEA15" s="124"/>
      <c r="DEB15" s="124"/>
      <c r="DEC15" s="124"/>
      <c r="DED15" s="124"/>
      <c r="DEE15" s="124"/>
      <c r="DEF15" s="124"/>
      <c r="DEG15" s="124"/>
      <c r="DEH15" s="124"/>
      <c r="DEI15" s="124"/>
      <c r="DEJ15" s="124"/>
      <c r="DEK15" s="124"/>
      <c r="DEL15" s="124"/>
      <c r="DEM15" s="124"/>
      <c r="DEN15" s="124"/>
      <c r="DEO15" s="124"/>
      <c r="DEP15" s="124"/>
      <c r="DEQ15" s="124"/>
      <c r="DER15" s="124"/>
      <c r="DES15" s="124"/>
      <c r="DET15" s="124"/>
      <c r="DEU15" s="124"/>
      <c r="DEV15" s="124"/>
      <c r="DEW15" s="124"/>
      <c r="DEX15" s="124"/>
      <c r="DEY15" s="124"/>
      <c r="DEZ15" s="124"/>
      <c r="DFA15" s="124"/>
      <c r="DFB15" s="124"/>
      <c r="DFC15" s="124"/>
      <c r="DFD15" s="124"/>
      <c r="DFE15" s="124"/>
      <c r="DFF15" s="124"/>
      <c r="DFG15" s="124"/>
      <c r="DFH15" s="124"/>
      <c r="DFI15" s="124"/>
      <c r="DFJ15" s="124"/>
      <c r="DFK15" s="124"/>
      <c r="DFL15" s="124"/>
      <c r="DFM15" s="124"/>
      <c r="DFN15" s="124"/>
      <c r="DFO15" s="124"/>
      <c r="DFP15" s="124"/>
      <c r="DFQ15" s="124"/>
      <c r="DFR15" s="124"/>
      <c r="DFS15" s="124"/>
      <c r="DFT15" s="124"/>
      <c r="DFU15" s="124"/>
      <c r="DFV15" s="124"/>
      <c r="DFW15" s="124"/>
      <c r="DFX15" s="124"/>
      <c r="DFY15" s="124"/>
      <c r="DFZ15" s="124"/>
      <c r="DGA15" s="124"/>
      <c r="DGB15" s="124"/>
      <c r="DGC15" s="124"/>
      <c r="DGD15" s="124"/>
      <c r="DGE15" s="124"/>
      <c r="DGF15" s="124"/>
      <c r="DGG15" s="124"/>
      <c r="DGH15" s="124"/>
      <c r="DGI15" s="124"/>
      <c r="DGJ15" s="124"/>
      <c r="DGK15" s="124"/>
      <c r="DGL15" s="124"/>
      <c r="DGM15" s="124"/>
      <c r="DGN15" s="124"/>
      <c r="DGO15" s="124"/>
      <c r="DGP15" s="124"/>
      <c r="DGQ15" s="124"/>
      <c r="DGR15" s="124"/>
      <c r="DGS15" s="124"/>
      <c r="DGT15" s="124"/>
      <c r="DGU15" s="124"/>
      <c r="DGV15" s="124"/>
      <c r="DGW15" s="124"/>
      <c r="DGX15" s="124"/>
      <c r="DGY15" s="124"/>
      <c r="DGZ15" s="124"/>
      <c r="DHA15" s="124"/>
      <c r="DHB15" s="124"/>
      <c r="DHC15" s="124"/>
      <c r="DHD15" s="124"/>
      <c r="DHE15" s="124"/>
      <c r="DHF15" s="124"/>
      <c r="DHG15" s="124"/>
      <c r="DHH15" s="124"/>
      <c r="DHI15" s="124"/>
      <c r="DHJ15" s="124"/>
      <c r="DHK15" s="124"/>
      <c r="DHL15" s="124"/>
      <c r="DHM15" s="124"/>
      <c r="DHN15" s="124"/>
      <c r="DHO15" s="124"/>
      <c r="DHP15" s="124"/>
      <c r="DHQ15" s="124"/>
      <c r="DHR15" s="124"/>
      <c r="DHS15" s="124"/>
      <c r="DHT15" s="124"/>
      <c r="DHU15" s="124"/>
      <c r="DHV15" s="124"/>
      <c r="DHW15" s="124"/>
      <c r="DHX15" s="124"/>
      <c r="DHY15" s="124"/>
      <c r="DHZ15" s="124"/>
      <c r="DIA15" s="124"/>
      <c r="DIB15" s="124"/>
      <c r="DIC15" s="124"/>
      <c r="DID15" s="124"/>
      <c r="DIE15" s="124"/>
      <c r="DIF15" s="124"/>
      <c r="DIG15" s="124"/>
      <c r="DIH15" s="124"/>
      <c r="DII15" s="124"/>
      <c r="DIJ15" s="124"/>
      <c r="DIK15" s="124"/>
      <c r="DIL15" s="124"/>
      <c r="DIM15" s="124"/>
      <c r="DIN15" s="124"/>
      <c r="DIO15" s="124"/>
      <c r="DIP15" s="124"/>
      <c r="DIQ15" s="124"/>
      <c r="DIR15" s="124"/>
      <c r="DIS15" s="124"/>
      <c r="DIT15" s="124"/>
      <c r="DIU15" s="124"/>
      <c r="DIV15" s="124"/>
      <c r="DIW15" s="124"/>
      <c r="DIX15" s="124"/>
      <c r="DIY15" s="124"/>
      <c r="DIZ15" s="124"/>
      <c r="DJA15" s="124"/>
      <c r="DJB15" s="124"/>
      <c r="DJC15" s="124"/>
      <c r="DJD15" s="124"/>
      <c r="DJE15" s="124"/>
      <c r="DJF15" s="124"/>
      <c r="DJG15" s="124"/>
      <c r="DJH15" s="124"/>
      <c r="DJI15" s="124"/>
      <c r="DJJ15" s="124"/>
      <c r="DJK15" s="124"/>
      <c r="DJL15" s="124"/>
      <c r="DJM15" s="124"/>
      <c r="DJN15" s="124"/>
      <c r="DJO15" s="124"/>
      <c r="DJP15" s="124"/>
      <c r="DJQ15" s="124"/>
      <c r="DJR15" s="124"/>
      <c r="DJS15" s="124"/>
      <c r="DJT15" s="124"/>
      <c r="DJU15" s="124"/>
      <c r="DJV15" s="124"/>
      <c r="DJW15" s="124"/>
      <c r="DJX15" s="124"/>
      <c r="DJY15" s="124"/>
      <c r="DJZ15" s="124"/>
      <c r="DKA15" s="124"/>
      <c r="DKB15" s="124"/>
      <c r="DKC15" s="124"/>
      <c r="DKD15" s="124"/>
      <c r="DKE15" s="124"/>
      <c r="DKF15" s="124"/>
      <c r="DKG15" s="124"/>
      <c r="DKH15" s="124"/>
      <c r="DKI15" s="124"/>
      <c r="DKJ15" s="124"/>
      <c r="DKK15" s="124"/>
      <c r="DKL15" s="124"/>
      <c r="DKM15" s="124"/>
      <c r="DKN15" s="124"/>
      <c r="DKO15" s="124"/>
      <c r="DKP15" s="124"/>
      <c r="DKQ15" s="124"/>
      <c r="DKR15" s="124"/>
      <c r="DKS15" s="124"/>
      <c r="DKT15" s="124"/>
      <c r="DKU15" s="124"/>
      <c r="DKV15" s="124"/>
      <c r="DKW15" s="124"/>
      <c r="DKX15" s="124"/>
      <c r="DKY15" s="124"/>
      <c r="DKZ15" s="124"/>
      <c r="DLA15" s="124"/>
      <c r="DLB15" s="124"/>
      <c r="DLC15" s="124"/>
      <c r="DLD15" s="124"/>
      <c r="DLE15" s="124"/>
      <c r="DLF15" s="124"/>
      <c r="DLG15" s="124"/>
      <c r="DLH15" s="124"/>
      <c r="DLI15" s="124"/>
      <c r="DLJ15" s="124"/>
      <c r="DLK15" s="124"/>
      <c r="DLL15" s="124"/>
      <c r="DLM15" s="124"/>
      <c r="DLN15" s="124"/>
      <c r="DLO15" s="124"/>
      <c r="DLP15" s="124"/>
      <c r="DLQ15" s="124"/>
      <c r="DLR15" s="124"/>
      <c r="DLS15" s="124"/>
      <c r="DLT15" s="124"/>
      <c r="DLU15" s="124"/>
      <c r="DLV15" s="124"/>
      <c r="DLW15" s="124"/>
      <c r="DLX15" s="124"/>
      <c r="DLY15" s="124"/>
      <c r="DLZ15" s="124"/>
      <c r="DMA15" s="124"/>
      <c r="DMB15" s="124"/>
      <c r="DMC15" s="124"/>
      <c r="DMD15" s="124"/>
      <c r="DME15" s="124"/>
      <c r="DMF15" s="124"/>
      <c r="DMG15" s="124"/>
      <c r="DMH15" s="124"/>
      <c r="DMI15" s="124"/>
      <c r="DMJ15" s="124"/>
      <c r="DMK15" s="124"/>
      <c r="DML15" s="124"/>
      <c r="DMM15" s="124"/>
      <c r="DMN15" s="124"/>
      <c r="DMO15" s="124"/>
      <c r="DMP15" s="124"/>
      <c r="DMQ15" s="124"/>
      <c r="DMR15" s="124"/>
      <c r="DMS15" s="124"/>
      <c r="DMT15" s="124"/>
      <c r="DMU15" s="124"/>
      <c r="DMV15" s="124"/>
      <c r="DMW15" s="124"/>
      <c r="DMX15" s="124"/>
      <c r="DMY15" s="124"/>
      <c r="DMZ15" s="124"/>
      <c r="DNA15" s="124"/>
      <c r="DNB15" s="124"/>
      <c r="DNC15" s="124"/>
      <c r="DND15" s="124"/>
      <c r="DNE15" s="124"/>
      <c r="DNF15" s="124"/>
      <c r="DNG15" s="124"/>
      <c r="DNH15" s="124"/>
      <c r="DNI15" s="124"/>
      <c r="DNJ15" s="124"/>
      <c r="DNK15" s="124"/>
      <c r="DNL15" s="124"/>
      <c r="DNM15" s="124"/>
      <c r="DNN15" s="124"/>
      <c r="DNO15" s="124"/>
      <c r="DNP15" s="124"/>
      <c r="DNQ15" s="124"/>
      <c r="DNR15" s="124"/>
      <c r="DNS15" s="124"/>
      <c r="DNT15" s="124"/>
      <c r="DNU15" s="124"/>
      <c r="DNV15" s="124"/>
      <c r="DNW15" s="124"/>
      <c r="DNX15" s="124"/>
      <c r="DNY15" s="124"/>
      <c r="DNZ15" s="124"/>
      <c r="DOA15" s="124"/>
      <c r="DOB15" s="124"/>
      <c r="DOC15" s="124"/>
      <c r="DOD15" s="124"/>
      <c r="DOE15" s="124"/>
      <c r="DOF15" s="124"/>
      <c r="DOG15" s="124"/>
      <c r="DOH15" s="124"/>
      <c r="DOI15" s="124"/>
      <c r="DOJ15" s="124"/>
      <c r="DOK15" s="124"/>
      <c r="DOL15" s="124"/>
      <c r="DOM15" s="124"/>
      <c r="DON15" s="124"/>
      <c r="DOO15" s="124"/>
      <c r="DOP15" s="124"/>
      <c r="DOQ15" s="124"/>
      <c r="DOR15" s="124"/>
      <c r="DOS15" s="124"/>
      <c r="DOT15" s="124"/>
      <c r="DOU15" s="124"/>
      <c r="DOV15" s="124"/>
      <c r="DOW15" s="124"/>
      <c r="DOX15" s="124"/>
      <c r="DOY15" s="124"/>
      <c r="DOZ15" s="124"/>
      <c r="DPA15" s="124"/>
      <c r="DPB15" s="124"/>
      <c r="DPC15" s="124"/>
      <c r="DPD15" s="124"/>
      <c r="DPE15" s="124"/>
      <c r="DPF15" s="124"/>
      <c r="DPG15" s="124"/>
      <c r="DPH15" s="124"/>
      <c r="DPI15" s="124"/>
      <c r="DPJ15" s="124"/>
      <c r="DPK15" s="124"/>
      <c r="DPL15" s="124"/>
      <c r="DPM15" s="124"/>
      <c r="DPN15" s="124"/>
      <c r="DPO15" s="124"/>
      <c r="DPP15" s="124"/>
      <c r="DPQ15" s="124"/>
      <c r="DPR15" s="124"/>
      <c r="DPS15" s="124"/>
      <c r="DPT15" s="124"/>
      <c r="DPU15" s="124"/>
      <c r="DPV15" s="124"/>
      <c r="DPW15" s="124"/>
      <c r="DPX15" s="124"/>
      <c r="DPY15" s="124"/>
      <c r="DPZ15" s="124"/>
      <c r="DQA15" s="124"/>
      <c r="DQB15" s="124"/>
      <c r="DQC15" s="124"/>
      <c r="DQD15" s="124"/>
      <c r="DQE15" s="124"/>
      <c r="DQF15" s="124"/>
      <c r="DQG15" s="124"/>
      <c r="DQH15" s="124"/>
      <c r="DQI15" s="124"/>
      <c r="DQJ15" s="124"/>
      <c r="DQK15" s="124"/>
      <c r="DQL15" s="124"/>
      <c r="DQM15" s="124"/>
      <c r="DQN15" s="124"/>
      <c r="DQO15" s="124"/>
      <c r="DQP15" s="124"/>
      <c r="DQQ15" s="124"/>
      <c r="DQR15" s="124"/>
      <c r="DQS15" s="124"/>
      <c r="DQT15" s="124"/>
      <c r="DQU15" s="124"/>
      <c r="DQV15" s="124"/>
      <c r="DQW15" s="124"/>
      <c r="DQX15" s="124"/>
      <c r="DQY15" s="124"/>
      <c r="DQZ15" s="124"/>
      <c r="DRA15" s="124"/>
      <c r="DRB15" s="124"/>
      <c r="DRC15" s="124"/>
      <c r="DRD15" s="124"/>
      <c r="DRE15" s="124"/>
      <c r="DRF15" s="124"/>
      <c r="DRG15" s="124"/>
      <c r="DRH15" s="124"/>
      <c r="DRI15" s="124"/>
      <c r="DRJ15" s="124"/>
      <c r="DRK15" s="124"/>
      <c r="DRL15" s="124"/>
      <c r="DRM15" s="124"/>
      <c r="DRN15" s="124"/>
      <c r="DRO15" s="124"/>
      <c r="DRP15" s="124"/>
      <c r="DRQ15" s="124"/>
      <c r="DRR15" s="124"/>
      <c r="DRS15" s="124"/>
      <c r="DRT15" s="124"/>
      <c r="DRU15" s="124"/>
      <c r="DRV15" s="124"/>
      <c r="DRW15" s="124"/>
      <c r="DRX15" s="124"/>
      <c r="DRY15" s="124"/>
      <c r="DRZ15" s="124"/>
      <c r="DSA15" s="124"/>
      <c r="DSB15" s="124"/>
      <c r="DSC15" s="124"/>
      <c r="DSD15" s="124"/>
      <c r="DSE15" s="124"/>
      <c r="DSF15" s="124"/>
      <c r="DSG15" s="124"/>
      <c r="DSH15" s="124"/>
      <c r="DSI15" s="124"/>
      <c r="DSJ15" s="124"/>
      <c r="DSK15" s="124"/>
      <c r="DSL15" s="124"/>
      <c r="DSM15" s="124"/>
      <c r="DSN15" s="124"/>
      <c r="DSO15" s="124"/>
      <c r="DSP15" s="124"/>
      <c r="DSQ15" s="124"/>
      <c r="DSR15" s="124"/>
      <c r="DSS15" s="124"/>
      <c r="DST15" s="124"/>
      <c r="DSU15" s="124"/>
      <c r="DSV15" s="124"/>
      <c r="DSW15" s="124"/>
      <c r="DSX15" s="124"/>
      <c r="DSY15" s="124"/>
      <c r="DSZ15" s="124"/>
      <c r="DTA15" s="124"/>
      <c r="DTB15" s="124"/>
      <c r="DTC15" s="124"/>
      <c r="DTD15" s="124"/>
      <c r="DTE15" s="124"/>
      <c r="DTF15" s="124"/>
      <c r="DTG15" s="124"/>
      <c r="DTH15" s="124"/>
      <c r="DTI15" s="124"/>
      <c r="DTJ15" s="124"/>
      <c r="DTK15" s="124"/>
      <c r="DTL15" s="124"/>
      <c r="DTM15" s="124"/>
      <c r="DTN15" s="124"/>
      <c r="DTO15" s="124"/>
      <c r="DTP15" s="124"/>
      <c r="DTQ15" s="124"/>
      <c r="DTR15" s="124"/>
      <c r="DTS15" s="124"/>
      <c r="DTT15" s="124"/>
      <c r="DTU15" s="124"/>
      <c r="DTV15" s="124"/>
      <c r="DTW15" s="124"/>
      <c r="DTX15" s="124"/>
      <c r="DTY15" s="124"/>
      <c r="DTZ15" s="124"/>
      <c r="DUA15" s="124"/>
      <c r="DUB15" s="124"/>
      <c r="DUC15" s="124"/>
      <c r="DUD15" s="124"/>
      <c r="DUE15" s="124"/>
      <c r="DUF15" s="124"/>
      <c r="DUG15" s="124"/>
      <c r="DUH15" s="124"/>
      <c r="DUI15" s="124"/>
      <c r="DUJ15" s="124"/>
      <c r="DUK15" s="124"/>
      <c r="DUL15" s="124"/>
      <c r="DUM15" s="124"/>
      <c r="DUN15" s="124"/>
      <c r="DUO15" s="124"/>
      <c r="DUP15" s="124"/>
      <c r="DUQ15" s="124"/>
      <c r="DUR15" s="124"/>
      <c r="DUS15" s="124"/>
      <c r="DUT15" s="124"/>
      <c r="DUU15" s="124"/>
      <c r="DUV15" s="124"/>
      <c r="DUW15" s="124"/>
      <c r="DUX15" s="124"/>
      <c r="DUY15" s="124"/>
      <c r="DUZ15" s="124"/>
      <c r="DVA15" s="124"/>
      <c r="DVB15" s="124"/>
      <c r="DVC15" s="124"/>
      <c r="DVD15" s="124"/>
      <c r="DVE15" s="124"/>
      <c r="DVF15" s="124"/>
      <c r="DVG15" s="124"/>
      <c r="DVH15" s="124"/>
      <c r="DVI15" s="124"/>
      <c r="DVJ15" s="124"/>
      <c r="DVK15" s="124"/>
      <c r="DVL15" s="124"/>
      <c r="DVM15" s="124"/>
      <c r="DVN15" s="124"/>
      <c r="DVO15" s="124"/>
      <c r="DVP15" s="124"/>
      <c r="DVQ15" s="124"/>
      <c r="DVR15" s="124"/>
      <c r="DVS15" s="124"/>
      <c r="DVT15" s="124"/>
      <c r="DVU15" s="124"/>
      <c r="DVV15" s="124"/>
      <c r="DVW15" s="124"/>
      <c r="DVX15" s="124"/>
      <c r="DVY15" s="124"/>
      <c r="DVZ15" s="124"/>
      <c r="DWA15" s="124"/>
      <c r="DWB15" s="124"/>
      <c r="DWC15" s="124"/>
      <c r="DWD15" s="124"/>
      <c r="DWE15" s="124"/>
      <c r="DWF15" s="124"/>
      <c r="DWG15" s="124"/>
      <c r="DWH15" s="124"/>
      <c r="DWI15" s="124"/>
      <c r="DWJ15" s="124"/>
      <c r="DWK15" s="124"/>
      <c r="DWL15" s="124"/>
      <c r="DWM15" s="124"/>
      <c r="DWN15" s="124"/>
      <c r="DWO15" s="124"/>
      <c r="DWP15" s="124"/>
      <c r="DWQ15" s="124"/>
      <c r="DWR15" s="124"/>
      <c r="DWS15" s="124"/>
      <c r="DWT15" s="124"/>
      <c r="DWU15" s="124"/>
      <c r="DWV15" s="124"/>
      <c r="DWW15" s="124"/>
      <c r="DWX15" s="124"/>
      <c r="DWY15" s="124"/>
      <c r="DWZ15" s="124"/>
      <c r="DXA15" s="124"/>
      <c r="DXB15" s="124"/>
      <c r="DXC15" s="124"/>
      <c r="DXD15" s="124"/>
      <c r="DXE15" s="124"/>
      <c r="DXF15" s="124"/>
      <c r="DXG15" s="124"/>
      <c r="DXH15" s="124"/>
      <c r="DXI15" s="124"/>
      <c r="DXJ15" s="124"/>
      <c r="DXK15" s="124"/>
      <c r="DXL15" s="124"/>
      <c r="DXM15" s="124"/>
      <c r="DXN15" s="124"/>
      <c r="DXO15" s="124"/>
      <c r="DXP15" s="124"/>
      <c r="DXQ15" s="124"/>
      <c r="DXR15" s="124"/>
      <c r="DXS15" s="124"/>
      <c r="DXT15" s="124"/>
      <c r="DXU15" s="124"/>
      <c r="DXV15" s="124"/>
      <c r="DXW15" s="124"/>
      <c r="DXX15" s="124"/>
      <c r="DXY15" s="124"/>
      <c r="DXZ15" s="124"/>
      <c r="DYA15" s="124"/>
      <c r="DYB15" s="124"/>
      <c r="DYC15" s="124"/>
      <c r="DYD15" s="124"/>
      <c r="DYE15" s="124"/>
      <c r="DYF15" s="124"/>
      <c r="DYG15" s="124"/>
      <c r="DYH15" s="124"/>
      <c r="DYI15" s="124"/>
      <c r="DYJ15" s="124"/>
      <c r="DYK15" s="124"/>
      <c r="DYL15" s="124"/>
      <c r="DYM15" s="124"/>
      <c r="DYN15" s="124"/>
      <c r="DYO15" s="124"/>
      <c r="DYP15" s="124"/>
      <c r="DYQ15" s="124"/>
      <c r="DYR15" s="124"/>
      <c r="DYS15" s="124"/>
      <c r="DYT15" s="124"/>
      <c r="DYU15" s="124"/>
      <c r="DYV15" s="124"/>
      <c r="DYW15" s="124"/>
      <c r="DYX15" s="124"/>
      <c r="DYY15" s="124"/>
      <c r="DYZ15" s="124"/>
      <c r="DZA15" s="124"/>
      <c r="DZB15" s="124"/>
      <c r="DZC15" s="124"/>
      <c r="DZD15" s="124"/>
      <c r="DZE15" s="124"/>
      <c r="DZF15" s="124"/>
      <c r="DZG15" s="124"/>
      <c r="DZH15" s="124"/>
      <c r="DZI15" s="124"/>
      <c r="DZJ15" s="124"/>
      <c r="DZK15" s="124"/>
      <c r="DZL15" s="124"/>
      <c r="DZM15" s="124"/>
      <c r="DZN15" s="124"/>
      <c r="DZO15" s="124"/>
      <c r="DZP15" s="124"/>
      <c r="DZQ15" s="124"/>
      <c r="DZR15" s="124"/>
      <c r="DZS15" s="124"/>
      <c r="DZT15" s="124"/>
      <c r="DZU15" s="124"/>
      <c r="DZV15" s="124"/>
      <c r="DZW15" s="124"/>
      <c r="DZX15" s="124"/>
      <c r="DZY15" s="124"/>
      <c r="DZZ15" s="124"/>
      <c r="EAA15" s="124"/>
      <c r="EAB15" s="124"/>
      <c r="EAC15" s="124"/>
      <c r="EAD15" s="124"/>
      <c r="EAE15" s="124"/>
      <c r="EAF15" s="124"/>
      <c r="EAG15" s="124"/>
      <c r="EAH15" s="124"/>
      <c r="EAI15" s="124"/>
      <c r="EAJ15" s="124"/>
      <c r="EAK15" s="124"/>
      <c r="EAL15" s="124"/>
      <c r="EAM15" s="124"/>
      <c r="EAN15" s="124"/>
      <c r="EAO15" s="124"/>
      <c r="EAP15" s="124"/>
      <c r="EAQ15" s="124"/>
      <c r="EAR15" s="124"/>
      <c r="EAS15" s="124"/>
      <c r="EAT15" s="124"/>
      <c r="EAU15" s="124"/>
      <c r="EAV15" s="124"/>
      <c r="EAW15" s="124"/>
      <c r="EAX15" s="124"/>
      <c r="EAY15" s="124"/>
      <c r="EAZ15" s="124"/>
      <c r="EBA15" s="124"/>
      <c r="EBB15" s="124"/>
      <c r="EBC15" s="124"/>
      <c r="EBD15" s="124"/>
      <c r="EBE15" s="124"/>
      <c r="EBF15" s="124"/>
      <c r="EBG15" s="124"/>
      <c r="EBH15" s="124"/>
      <c r="EBI15" s="124"/>
      <c r="EBJ15" s="124"/>
      <c r="EBK15" s="124"/>
      <c r="EBL15" s="124"/>
      <c r="EBM15" s="124"/>
      <c r="EBN15" s="124"/>
      <c r="EBO15" s="124"/>
      <c r="EBP15" s="124"/>
      <c r="EBQ15" s="124"/>
      <c r="EBR15" s="124"/>
      <c r="EBS15" s="124"/>
      <c r="EBT15" s="124"/>
      <c r="EBU15" s="124"/>
      <c r="EBV15" s="124"/>
      <c r="EBW15" s="124"/>
      <c r="EBX15" s="124"/>
      <c r="EBY15" s="124"/>
      <c r="EBZ15" s="124"/>
      <c r="ECA15" s="124"/>
      <c r="ECB15" s="124"/>
      <c r="ECC15" s="124"/>
      <c r="ECD15" s="124"/>
      <c r="ECE15" s="124"/>
      <c r="ECF15" s="124"/>
      <c r="ECG15" s="124"/>
      <c r="ECH15" s="124"/>
      <c r="ECI15" s="124"/>
      <c r="ECJ15" s="124"/>
      <c r="ECK15" s="124"/>
      <c r="ECL15" s="124"/>
      <c r="ECM15" s="124"/>
      <c r="ECN15" s="124"/>
      <c r="ECO15" s="124"/>
      <c r="ECP15" s="124"/>
      <c r="ECQ15" s="124"/>
      <c r="ECR15" s="124"/>
      <c r="ECS15" s="124"/>
      <c r="ECT15" s="124"/>
      <c r="ECU15" s="124"/>
      <c r="ECV15" s="124"/>
      <c r="ECW15" s="124"/>
      <c r="ECX15" s="124"/>
      <c r="ECY15" s="124"/>
      <c r="ECZ15" s="124"/>
      <c r="EDA15" s="124"/>
      <c r="EDB15" s="124"/>
      <c r="EDC15" s="124"/>
      <c r="EDD15" s="124"/>
      <c r="EDE15" s="124"/>
      <c r="EDF15" s="124"/>
      <c r="EDG15" s="124"/>
      <c r="EDH15" s="124"/>
      <c r="EDI15" s="124"/>
      <c r="EDJ15" s="124"/>
      <c r="EDK15" s="124"/>
      <c r="EDL15" s="124"/>
      <c r="EDM15" s="124"/>
      <c r="EDN15" s="124"/>
      <c r="EDO15" s="124"/>
      <c r="EDP15" s="124"/>
      <c r="EDQ15" s="124"/>
      <c r="EDR15" s="124"/>
      <c r="EDS15" s="124"/>
      <c r="EDT15" s="124"/>
      <c r="EDU15" s="124"/>
      <c r="EDV15" s="124"/>
      <c r="EDW15" s="124"/>
      <c r="EDX15" s="124"/>
      <c r="EDY15" s="124"/>
      <c r="EDZ15" s="124"/>
      <c r="EEA15" s="124"/>
      <c r="EEB15" s="124"/>
      <c r="EEC15" s="124"/>
      <c r="EED15" s="124"/>
      <c r="EEE15" s="124"/>
      <c r="EEF15" s="124"/>
      <c r="EEG15" s="124"/>
      <c r="EEH15" s="124"/>
      <c r="EEI15" s="124"/>
      <c r="EEJ15" s="124"/>
      <c r="EEK15" s="124"/>
      <c r="EEL15" s="124"/>
      <c r="EEM15" s="124"/>
      <c r="EEN15" s="124"/>
      <c r="EEO15" s="124"/>
      <c r="EEP15" s="124"/>
      <c r="EEQ15" s="124"/>
      <c r="EER15" s="124"/>
      <c r="EES15" s="124"/>
      <c r="EET15" s="124"/>
      <c r="EEU15" s="124"/>
      <c r="EEV15" s="124"/>
      <c r="EEW15" s="124"/>
      <c r="EEX15" s="124"/>
      <c r="EEY15" s="124"/>
      <c r="EEZ15" s="124"/>
      <c r="EFA15" s="124"/>
      <c r="EFB15" s="124"/>
      <c r="EFC15" s="124"/>
      <c r="EFD15" s="124"/>
      <c r="EFE15" s="124"/>
      <c r="EFF15" s="124"/>
      <c r="EFG15" s="124"/>
      <c r="EFH15" s="124"/>
      <c r="EFI15" s="124"/>
      <c r="EFJ15" s="124"/>
      <c r="EFK15" s="124"/>
      <c r="EFL15" s="124"/>
      <c r="EFM15" s="124"/>
      <c r="EFN15" s="124"/>
      <c r="EFO15" s="124"/>
      <c r="EFP15" s="124"/>
      <c r="EFQ15" s="124"/>
      <c r="EFR15" s="124"/>
      <c r="EFS15" s="124"/>
      <c r="EFT15" s="124"/>
      <c r="EFU15" s="124"/>
      <c r="EFV15" s="124"/>
      <c r="EFW15" s="124"/>
      <c r="EFX15" s="124"/>
      <c r="EFY15" s="124"/>
      <c r="EFZ15" s="124"/>
      <c r="EGA15" s="124"/>
      <c r="EGB15" s="124"/>
      <c r="EGC15" s="124"/>
      <c r="EGD15" s="124"/>
      <c r="EGE15" s="124"/>
      <c r="EGF15" s="124"/>
      <c r="EGG15" s="124"/>
      <c r="EGH15" s="124"/>
      <c r="EGI15" s="124"/>
      <c r="EGJ15" s="124"/>
      <c r="EGK15" s="124"/>
      <c r="EGL15" s="124"/>
      <c r="EGM15" s="124"/>
      <c r="EGN15" s="124"/>
      <c r="EGO15" s="124"/>
      <c r="EGP15" s="124"/>
      <c r="EGQ15" s="124"/>
      <c r="EGR15" s="124"/>
      <c r="EGS15" s="124"/>
      <c r="EGT15" s="124"/>
      <c r="EGU15" s="124"/>
      <c r="EGV15" s="124"/>
      <c r="EGW15" s="124"/>
      <c r="EGX15" s="124"/>
      <c r="EGY15" s="124"/>
      <c r="EGZ15" s="124"/>
      <c r="EHA15" s="124"/>
      <c r="EHB15" s="124"/>
      <c r="EHC15" s="124"/>
      <c r="EHD15" s="124"/>
      <c r="EHE15" s="124"/>
      <c r="EHF15" s="124"/>
      <c r="EHG15" s="124"/>
      <c r="EHH15" s="124"/>
      <c r="EHI15" s="124"/>
      <c r="EHJ15" s="124"/>
      <c r="EHK15" s="124"/>
      <c r="EHL15" s="124"/>
      <c r="EHM15" s="124"/>
      <c r="EHN15" s="124"/>
      <c r="EHO15" s="124"/>
      <c r="EHP15" s="124"/>
      <c r="EHQ15" s="124"/>
      <c r="EHR15" s="124"/>
      <c r="EHS15" s="124"/>
      <c r="EHT15" s="124"/>
      <c r="EHU15" s="124"/>
      <c r="EHV15" s="124"/>
      <c r="EHW15" s="124"/>
      <c r="EHX15" s="124"/>
      <c r="EHY15" s="124"/>
      <c r="EHZ15" s="124"/>
      <c r="EIA15" s="124"/>
      <c r="EIB15" s="124"/>
      <c r="EIC15" s="124"/>
      <c r="EID15" s="124"/>
      <c r="EIE15" s="124"/>
      <c r="EIF15" s="124"/>
      <c r="EIG15" s="124"/>
      <c r="EIH15" s="124"/>
      <c r="EII15" s="124"/>
      <c r="EIJ15" s="124"/>
      <c r="EIK15" s="124"/>
      <c r="EIL15" s="124"/>
      <c r="EIM15" s="124"/>
      <c r="EIN15" s="124"/>
      <c r="EIO15" s="124"/>
      <c r="EIP15" s="124"/>
      <c r="EIQ15" s="124"/>
      <c r="EIR15" s="124"/>
      <c r="EIS15" s="124"/>
      <c r="EIT15" s="124"/>
      <c r="EIU15" s="124"/>
      <c r="EIV15" s="124"/>
      <c r="EIW15" s="124"/>
      <c r="EIX15" s="124"/>
      <c r="EIY15" s="124"/>
      <c r="EIZ15" s="124"/>
      <c r="EJA15" s="124"/>
      <c r="EJB15" s="124"/>
      <c r="EJC15" s="124"/>
      <c r="EJD15" s="124"/>
      <c r="EJE15" s="124"/>
      <c r="EJF15" s="124"/>
      <c r="EJG15" s="124"/>
      <c r="EJH15" s="124"/>
      <c r="EJI15" s="124"/>
      <c r="EJJ15" s="124"/>
      <c r="EJK15" s="124"/>
      <c r="EJL15" s="124"/>
      <c r="EJM15" s="124"/>
      <c r="EJN15" s="124"/>
      <c r="EJO15" s="124"/>
      <c r="EJP15" s="124"/>
      <c r="EJQ15" s="124"/>
      <c r="EJR15" s="124"/>
      <c r="EJS15" s="124"/>
      <c r="EJT15" s="124"/>
      <c r="EJU15" s="124"/>
      <c r="EJV15" s="124"/>
      <c r="EJW15" s="124"/>
      <c r="EJX15" s="124"/>
      <c r="EJY15" s="124"/>
      <c r="EJZ15" s="124"/>
      <c r="EKA15" s="124"/>
      <c r="EKB15" s="124"/>
      <c r="EKC15" s="124"/>
      <c r="EKD15" s="124"/>
      <c r="EKE15" s="124"/>
      <c r="EKF15" s="124"/>
      <c r="EKG15" s="124"/>
      <c r="EKH15" s="124"/>
      <c r="EKI15" s="124"/>
      <c r="EKJ15" s="124"/>
      <c r="EKK15" s="124"/>
      <c r="EKL15" s="124"/>
      <c r="EKM15" s="124"/>
      <c r="EKN15" s="124"/>
      <c r="EKO15" s="124"/>
      <c r="EKP15" s="124"/>
      <c r="EKQ15" s="124"/>
      <c r="EKR15" s="124"/>
      <c r="EKS15" s="124"/>
      <c r="EKT15" s="124"/>
      <c r="EKU15" s="124"/>
      <c r="EKV15" s="124"/>
      <c r="EKW15" s="124"/>
      <c r="EKX15" s="124"/>
      <c r="EKY15" s="124"/>
      <c r="EKZ15" s="124"/>
      <c r="ELA15" s="124"/>
      <c r="ELB15" s="124"/>
      <c r="ELC15" s="124"/>
      <c r="ELD15" s="124"/>
      <c r="ELE15" s="124"/>
      <c r="ELF15" s="124"/>
      <c r="ELG15" s="124"/>
      <c r="ELH15" s="124"/>
      <c r="ELI15" s="124"/>
      <c r="ELJ15" s="124"/>
      <c r="ELK15" s="124"/>
      <c r="ELL15" s="124"/>
      <c r="ELM15" s="124"/>
      <c r="ELN15" s="124"/>
      <c r="ELO15" s="124"/>
      <c r="ELP15" s="124"/>
      <c r="ELQ15" s="124"/>
      <c r="ELR15" s="124"/>
      <c r="ELS15" s="124"/>
      <c r="ELT15" s="124"/>
      <c r="ELU15" s="124"/>
      <c r="ELV15" s="124"/>
      <c r="ELW15" s="124"/>
      <c r="ELX15" s="124"/>
      <c r="ELY15" s="124"/>
      <c r="ELZ15" s="124"/>
      <c r="EMA15" s="124"/>
      <c r="EMB15" s="124"/>
      <c r="EMC15" s="124"/>
      <c r="EMD15" s="124"/>
      <c r="EME15" s="124"/>
      <c r="EMF15" s="124"/>
      <c r="EMG15" s="124"/>
      <c r="EMH15" s="124"/>
      <c r="EMI15" s="124"/>
      <c r="EMJ15" s="124"/>
      <c r="EMK15" s="124"/>
      <c r="EML15" s="124"/>
      <c r="EMM15" s="124"/>
      <c r="EMN15" s="124"/>
      <c r="EMO15" s="124"/>
      <c r="EMP15" s="124"/>
      <c r="EMQ15" s="124"/>
      <c r="EMR15" s="124"/>
      <c r="EMS15" s="124"/>
      <c r="EMT15" s="124"/>
      <c r="EMU15" s="124"/>
      <c r="EMV15" s="124"/>
      <c r="EMW15" s="124"/>
      <c r="EMX15" s="124"/>
      <c r="EMY15" s="124"/>
      <c r="EMZ15" s="124"/>
      <c r="ENA15" s="124"/>
      <c r="ENB15" s="124"/>
      <c r="ENC15" s="124"/>
      <c r="END15" s="124"/>
      <c r="ENE15" s="124"/>
      <c r="ENF15" s="124"/>
      <c r="ENG15" s="124"/>
      <c r="ENH15" s="124"/>
      <c r="ENI15" s="124"/>
      <c r="ENJ15" s="124"/>
      <c r="ENK15" s="124"/>
      <c r="ENL15" s="124"/>
      <c r="ENM15" s="124"/>
      <c r="ENN15" s="124"/>
      <c r="ENO15" s="124"/>
      <c r="ENP15" s="124"/>
      <c r="ENQ15" s="124"/>
      <c r="ENR15" s="124"/>
      <c r="ENS15" s="124"/>
      <c r="ENT15" s="124"/>
      <c r="ENU15" s="124"/>
      <c r="ENV15" s="124"/>
      <c r="ENW15" s="124"/>
      <c r="ENX15" s="124"/>
      <c r="ENY15" s="124"/>
      <c r="ENZ15" s="124"/>
      <c r="EOA15" s="124"/>
      <c r="EOB15" s="124"/>
      <c r="EOC15" s="124"/>
      <c r="EOD15" s="124"/>
      <c r="EOE15" s="124"/>
      <c r="EOF15" s="124"/>
      <c r="EOG15" s="124"/>
      <c r="EOH15" s="124"/>
      <c r="EOI15" s="124"/>
      <c r="EOJ15" s="124"/>
      <c r="EOK15" s="124"/>
      <c r="EOL15" s="124"/>
      <c r="EOM15" s="124"/>
      <c r="EON15" s="124"/>
      <c r="EOO15" s="124"/>
      <c r="EOP15" s="124"/>
      <c r="EOQ15" s="124"/>
      <c r="EOR15" s="124"/>
      <c r="EOS15" s="124"/>
      <c r="EOT15" s="124"/>
      <c r="EOU15" s="124"/>
      <c r="EOV15" s="124"/>
      <c r="EOW15" s="124"/>
      <c r="EOX15" s="124"/>
      <c r="EOY15" s="124"/>
      <c r="EOZ15" s="124"/>
      <c r="EPA15" s="124"/>
      <c r="EPB15" s="124"/>
      <c r="EPC15" s="124"/>
      <c r="EPD15" s="124"/>
      <c r="EPE15" s="124"/>
      <c r="EPF15" s="124"/>
      <c r="EPG15" s="124"/>
      <c r="EPH15" s="124"/>
      <c r="EPI15" s="124"/>
      <c r="EPJ15" s="124"/>
      <c r="EPK15" s="124"/>
      <c r="EPL15" s="124"/>
      <c r="EPM15" s="124"/>
      <c r="EPN15" s="124"/>
      <c r="EPO15" s="124"/>
      <c r="EPP15" s="124"/>
      <c r="EPQ15" s="124"/>
      <c r="EPR15" s="124"/>
      <c r="EPS15" s="124"/>
      <c r="EPT15" s="124"/>
      <c r="EPU15" s="124"/>
      <c r="EPV15" s="124"/>
      <c r="EPW15" s="124"/>
      <c r="EPX15" s="124"/>
      <c r="EPY15" s="124"/>
      <c r="EPZ15" s="124"/>
      <c r="EQA15" s="124"/>
      <c r="EQB15" s="124"/>
      <c r="EQC15" s="124"/>
      <c r="EQD15" s="124"/>
      <c r="EQE15" s="124"/>
      <c r="EQF15" s="124"/>
      <c r="EQG15" s="124"/>
      <c r="EQH15" s="124"/>
      <c r="EQI15" s="124"/>
      <c r="EQJ15" s="124"/>
      <c r="EQK15" s="124"/>
      <c r="EQL15" s="124"/>
      <c r="EQM15" s="124"/>
      <c r="EQN15" s="124"/>
      <c r="EQO15" s="124"/>
      <c r="EQP15" s="124"/>
      <c r="EQQ15" s="124"/>
      <c r="EQR15" s="124"/>
      <c r="EQS15" s="124"/>
      <c r="EQT15" s="124"/>
      <c r="EQU15" s="124"/>
      <c r="EQV15" s="124"/>
      <c r="EQW15" s="124"/>
      <c r="EQX15" s="124"/>
      <c r="EQY15" s="124"/>
      <c r="EQZ15" s="124"/>
      <c r="ERA15" s="124"/>
      <c r="ERB15" s="124"/>
      <c r="ERC15" s="124"/>
      <c r="ERD15" s="124"/>
      <c r="ERE15" s="124"/>
      <c r="ERF15" s="124"/>
      <c r="ERG15" s="124"/>
      <c r="ERH15" s="124"/>
      <c r="ERI15" s="124"/>
      <c r="ERJ15" s="124"/>
      <c r="ERK15" s="124"/>
      <c r="ERL15" s="124"/>
      <c r="ERM15" s="124"/>
      <c r="ERN15" s="124"/>
      <c r="ERO15" s="124"/>
      <c r="ERP15" s="124"/>
      <c r="ERQ15" s="124"/>
      <c r="ERR15" s="124"/>
      <c r="ERS15" s="124"/>
      <c r="ERT15" s="124"/>
      <c r="ERU15" s="124"/>
      <c r="ERV15" s="124"/>
      <c r="ERW15" s="124"/>
      <c r="ERX15" s="124"/>
      <c r="ERY15" s="124"/>
      <c r="ERZ15" s="124"/>
      <c r="ESA15" s="124"/>
      <c r="ESB15" s="124"/>
      <c r="ESC15" s="124"/>
      <c r="ESD15" s="124"/>
      <c r="ESE15" s="124"/>
      <c r="ESF15" s="124"/>
      <c r="ESG15" s="124"/>
      <c r="ESH15" s="124"/>
      <c r="ESI15" s="124"/>
      <c r="ESJ15" s="124"/>
      <c r="ESK15" s="124"/>
      <c r="ESL15" s="124"/>
      <c r="ESM15" s="124"/>
      <c r="ESN15" s="124"/>
      <c r="ESO15" s="124"/>
      <c r="ESP15" s="124"/>
      <c r="ESQ15" s="124"/>
      <c r="ESR15" s="124"/>
      <c r="ESS15" s="124"/>
      <c r="EST15" s="124"/>
      <c r="ESU15" s="124"/>
      <c r="ESV15" s="124"/>
      <c r="ESW15" s="124"/>
      <c r="ESX15" s="124"/>
      <c r="ESY15" s="124"/>
      <c r="ESZ15" s="124"/>
      <c r="ETA15" s="124"/>
      <c r="ETB15" s="124"/>
      <c r="ETC15" s="124"/>
      <c r="ETD15" s="124"/>
      <c r="ETE15" s="124"/>
      <c r="ETF15" s="124"/>
      <c r="ETG15" s="124"/>
      <c r="ETH15" s="124"/>
      <c r="ETI15" s="124"/>
      <c r="ETJ15" s="124"/>
      <c r="ETK15" s="124"/>
      <c r="ETL15" s="124"/>
      <c r="ETM15" s="124"/>
      <c r="ETN15" s="124"/>
      <c r="ETO15" s="124"/>
      <c r="ETP15" s="124"/>
      <c r="ETQ15" s="124"/>
      <c r="ETR15" s="124"/>
      <c r="ETS15" s="124"/>
      <c r="ETT15" s="124"/>
      <c r="ETU15" s="124"/>
      <c r="ETV15" s="124"/>
      <c r="ETW15" s="124"/>
      <c r="ETX15" s="124"/>
      <c r="ETY15" s="124"/>
      <c r="ETZ15" s="124"/>
      <c r="EUA15" s="124"/>
      <c r="EUB15" s="124"/>
      <c r="EUC15" s="124"/>
      <c r="EUD15" s="124"/>
      <c r="EUE15" s="124"/>
      <c r="EUF15" s="124"/>
      <c r="EUG15" s="124"/>
      <c r="EUH15" s="124"/>
      <c r="EUI15" s="124"/>
      <c r="EUJ15" s="124"/>
      <c r="EUK15" s="124"/>
      <c r="EUL15" s="124"/>
      <c r="EUM15" s="124"/>
      <c r="EUN15" s="124"/>
      <c r="EUO15" s="124"/>
      <c r="EUP15" s="124"/>
      <c r="EUQ15" s="124"/>
      <c r="EUR15" s="124"/>
      <c r="EUS15" s="124"/>
      <c r="EUT15" s="124"/>
      <c r="EUU15" s="124"/>
      <c r="EUV15" s="124"/>
      <c r="EUW15" s="124"/>
      <c r="EUX15" s="124"/>
      <c r="EUY15" s="124"/>
      <c r="EUZ15" s="124"/>
      <c r="EVA15" s="124"/>
      <c r="EVB15" s="124"/>
      <c r="EVC15" s="124"/>
      <c r="EVD15" s="124"/>
      <c r="EVE15" s="124"/>
      <c r="EVF15" s="124"/>
      <c r="EVG15" s="124"/>
      <c r="EVH15" s="124"/>
      <c r="EVI15" s="124"/>
      <c r="EVJ15" s="124"/>
      <c r="EVK15" s="124"/>
      <c r="EVL15" s="124"/>
      <c r="EVM15" s="124"/>
      <c r="EVN15" s="124"/>
      <c r="EVO15" s="124"/>
      <c r="EVP15" s="124"/>
      <c r="EVQ15" s="124"/>
      <c r="EVR15" s="124"/>
      <c r="EVS15" s="124"/>
      <c r="EVT15" s="124"/>
      <c r="EVU15" s="124"/>
      <c r="EVV15" s="124"/>
      <c r="EVW15" s="124"/>
      <c r="EVX15" s="124"/>
      <c r="EVY15" s="124"/>
      <c r="EVZ15" s="124"/>
      <c r="EWA15" s="124"/>
      <c r="EWB15" s="124"/>
      <c r="EWC15" s="124"/>
      <c r="EWD15" s="124"/>
      <c r="EWE15" s="124"/>
      <c r="EWF15" s="124"/>
      <c r="EWG15" s="124"/>
      <c r="EWH15" s="124"/>
      <c r="EWI15" s="124"/>
      <c r="EWJ15" s="124"/>
      <c r="EWK15" s="124"/>
      <c r="EWL15" s="124"/>
      <c r="EWM15" s="124"/>
      <c r="EWN15" s="124"/>
      <c r="EWO15" s="124"/>
      <c r="EWP15" s="124"/>
      <c r="EWQ15" s="124"/>
      <c r="EWR15" s="124"/>
      <c r="EWS15" s="124"/>
      <c r="EWT15" s="124"/>
      <c r="EWU15" s="124"/>
      <c r="EWV15" s="124"/>
      <c r="EWW15" s="124"/>
      <c r="EWX15" s="124"/>
      <c r="EWY15" s="124"/>
      <c r="EWZ15" s="124"/>
      <c r="EXA15" s="124"/>
      <c r="EXB15" s="124"/>
      <c r="EXC15" s="124"/>
      <c r="EXD15" s="124"/>
      <c r="EXE15" s="124"/>
      <c r="EXF15" s="124"/>
      <c r="EXG15" s="124"/>
      <c r="EXH15" s="124"/>
      <c r="EXI15" s="124"/>
      <c r="EXJ15" s="124"/>
      <c r="EXK15" s="124"/>
      <c r="EXL15" s="124"/>
      <c r="EXM15" s="124"/>
      <c r="EXN15" s="124"/>
      <c r="EXO15" s="124"/>
      <c r="EXP15" s="124"/>
      <c r="EXQ15" s="124"/>
      <c r="EXR15" s="124"/>
      <c r="EXS15" s="124"/>
      <c r="EXT15" s="124"/>
      <c r="EXU15" s="124"/>
      <c r="EXV15" s="124"/>
      <c r="EXW15" s="124"/>
      <c r="EXX15" s="124"/>
      <c r="EXY15" s="124"/>
      <c r="EXZ15" s="124"/>
      <c r="EYA15" s="124"/>
      <c r="EYB15" s="124"/>
      <c r="EYC15" s="124"/>
      <c r="EYD15" s="124"/>
      <c r="EYE15" s="124"/>
      <c r="EYF15" s="124"/>
      <c r="EYG15" s="124"/>
      <c r="EYH15" s="124"/>
      <c r="EYI15" s="124"/>
      <c r="EYJ15" s="124"/>
      <c r="EYK15" s="124"/>
      <c r="EYL15" s="124"/>
      <c r="EYM15" s="124"/>
      <c r="EYN15" s="124"/>
      <c r="EYO15" s="124"/>
      <c r="EYP15" s="124"/>
      <c r="EYQ15" s="124"/>
      <c r="EYR15" s="124"/>
      <c r="EYS15" s="124"/>
      <c r="EYT15" s="124"/>
      <c r="EYU15" s="124"/>
      <c r="EYV15" s="124"/>
      <c r="EYW15" s="124"/>
      <c r="EYX15" s="124"/>
      <c r="EYY15" s="124"/>
      <c r="EYZ15" s="124"/>
      <c r="EZA15" s="124"/>
      <c r="EZB15" s="124"/>
      <c r="EZC15" s="124"/>
      <c r="EZD15" s="124"/>
      <c r="EZE15" s="124"/>
      <c r="EZF15" s="124"/>
      <c r="EZG15" s="124"/>
      <c r="EZH15" s="124"/>
      <c r="EZI15" s="124"/>
      <c r="EZJ15" s="124"/>
      <c r="EZK15" s="124"/>
      <c r="EZL15" s="124"/>
      <c r="EZM15" s="124"/>
      <c r="EZN15" s="124"/>
      <c r="EZO15" s="124"/>
      <c r="EZP15" s="124"/>
      <c r="EZQ15" s="124"/>
      <c r="EZR15" s="124"/>
      <c r="EZS15" s="124"/>
      <c r="EZT15" s="124"/>
      <c r="EZU15" s="124"/>
      <c r="EZV15" s="124"/>
      <c r="EZW15" s="124"/>
      <c r="EZX15" s="124"/>
      <c r="EZY15" s="124"/>
      <c r="EZZ15" s="124"/>
      <c r="FAA15" s="124"/>
      <c r="FAB15" s="124"/>
      <c r="FAC15" s="124"/>
      <c r="FAD15" s="124"/>
      <c r="FAE15" s="124"/>
      <c r="FAF15" s="124"/>
      <c r="FAG15" s="124"/>
      <c r="FAH15" s="124"/>
      <c r="FAI15" s="124"/>
      <c r="FAJ15" s="124"/>
      <c r="FAK15" s="124"/>
      <c r="FAL15" s="124"/>
      <c r="FAM15" s="124"/>
      <c r="FAN15" s="124"/>
      <c r="FAO15" s="124"/>
      <c r="FAP15" s="124"/>
      <c r="FAQ15" s="124"/>
      <c r="FAR15" s="124"/>
      <c r="FAS15" s="124"/>
      <c r="FAT15" s="124"/>
      <c r="FAU15" s="124"/>
      <c r="FAV15" s="124"/>
      <c r="FAW15" s="124"/>
      <c r="FAX15" s="124"/>
      <c r="FAY15" s="124"/>
      <c r="FAZ15" s="124"/>
      <c r="FBA15" s="124"/>
      <c r="FBB15" s="124"/>
      <c r="FBC15" s="124"/>
      <c r="FBD15" s="124"/>
      <c r="FBE15" s="124"/>
      <c r="FBF15" s="124"/>
      <c r="FBG15" s="124"/>
      <c r="FBH15" s="124"/>
      <c r="FBI15" s="124"/>
      <c r="FBJ15" s="124"/>
      <c r="FBK15" s="124"/>
      <c r="FBL15" s="124"/>
      <c r="FBM15" s="124"/>
      <c r="FBN15" s="124"/>
      <c r="FBO15" s="124"/>
      <c r="FBP15" s="124"/>
      <c r="FBQ15" s="124"/>
      <c r="FBR15" s="124"/>
      <c r="FBS15" s="124"/>
      <c r="FBT15" s="124"/>
      <c r="FBU15" s="124"/>
      <c r="FBV15" s="124"/>
      <c r="FBW15" s="124"/>
      <c r="FBX15" s="124"/>
      <c r="FBY15" s="124"/>
      <c r="FBZ15" s="124"/>
      <c r="FCA15" s="124"/>
      <c r="FCB15" s="124"/>
      <c r="FCC15" s="124"/>
      <c r="FCD15" s="124"/>
      <c r="FCE15" s="124"/>
      <c r="FCF15" s="124"/>
      <c r="FCG15" s="124"/>
      <c r="FCH15" s="124"/>
      <c r="FCI15" s="124"/>
      <c r="FCJ15" s="124"/>
      <c r="FCK15" s="124"/>
      <c r="FCL15" s="124"/>
      <c r="FCM15" s="124"/>
      <c r="FCN15" s="124"/>
      <c r="FCO15" s="124"/>
      <c r="FCP15" s="124"/>
      <c r="FCQ15" s="124"/>
      <c r="FCR15" s="124"/>
      <c r="FCS15" s="124"/>
      <c r="FCT15" s="124"/>
      <c r="FCU15" s="124"/>
      <c r="FCV15" s="124"/>
      <c r="FCW15" s="124"/>
      <c r="FCX15" s="124"/>
      <c r="FCY15" s="124"/>
      <c r="FCZ15" s="124"/>
      <c r="FDA15" s="124"/>
      <c r="FDB15" s="124"/>
      <c r="FDC15" s="124"/>
      <c r="FDD15" s="124"/>
      <c r="FDE15" s="124"/>
      <c r="FDF15" s="124"/>
      <c r="FDG15" s="124"/>
      <c r="FDH15" s="124"/>
      <c r="FDI15" s="124"/>
      <c r="FDJ15" s="124"/>
      <c r="FDK15" s="124"/>
      <c r="FDL15" s="124"/>
      <c r="FDM15" s="124"/>
      <c r="FDN15" s="124"/>
      <c r="FDO15" s="124"/>
      <c r="FDP15" s="124"/>
      <c r="FDQ15" s="124"/>
      <c r="FDR15" s="124"/>
      <c r="FDS15" s="124"/>
      <c r="FDT15" s="124"/>
      <c r="FDU15" s="124"/>
      <c r="FDV15" s="124"/>
      <c r="FDW15" s="124"/>
      <c r="FDX15" s="124"/>
      <c r="FDY15" s="124"/>
      <c r="FDZ15" s="124"/>
      <c r="FEA15" s="124"/>
      <c r="FEB15" s="124"/>
      <c r="FEC15" s="124"/>
      <c r="FED15" s="124"/>
      <c r="FEE15" s="124"/>
      <c r="FEF15" s="124"/>
      <c r="FEG15" s="124"/>
      <c r="FEH15" s="124"/>
      <c r="FEI15" s="124"/>
      <c r="FEJ15" s="124"/>
      <c r="FEK15" s="124"/>
      <c r="FEL15" s="124"/>
      <c r="FEM15" s="124"/>
      <c r="FEN15" s="124"/>
      <c r="FEO15" s="124"/>
      <c r="FEP15" s="124"/>
      <c r="FEQ15" s="124"/>
      <c r="FER15" s="124"/>
      <c r="FES15" s="124"/>
      <c r="FET15" s="124"/>
      <c r="FEU15" s="124"/>
      <c r="FEV15" s="124"/>
      <c r="FEW15" s="124"/>
      <c r="FEX15" s="124"/>
      <c r="FEY15" s="124"/>
      <c r="FEZ15" s="124"/>
      <c r="FFA15" s="124"/>
      <c r="FFB15" s="124"/>
      <c r="FFC15" s="124"/>
      <c r="FFD15" s="124"/>
      <c r="FFE15" s="124"/>
      <c r="FFF15" s="124"/>
      <c r="FFG15" s="124"/>
      <c r="FFH15" s="124"/>
      <c r="FFI15" s="124"/>
      <c r="FFJ15" s="124"/>
      <c r="FFK15" s="124"/>
      <c r="FFL15" s="124"/>
      <c r="FFM15" s="124"/>
      <c r="FFN15" s="124"/>
      <c r="FFO15" s="124"/>
      <c r="FFP15" s="124"/>
      <c r="FFQ15" s="124"/>
      <c r="FFR15" s="124"/>
      <c r="FFS15" s="124"/>
      <c r="FFT15" s="124"/>
      <c r="FFU15" s="124"/>
      <c r="FFV15" s="124"/>
      <c r="FFW15" s="124"/>
      <c r="FFX15" s="124"/>
      <c r="FFY15" s="124"/>
      <c r="FFZ15" s="124"/>
      <c r="FGA15" s="124"/>
      <c r="FGB15" s="124"/>
      <c r="FGC15" s="124"/>
      <c r="FGD15" s="124"/>
      <c r="FGE15" s="124"/>
      <c r="FGF15" s="124"/>
      <c r="FGG15" s="124"/>
      <c r="FGH15" s="124"/>
      <c r="FGI15" s="124"/>
      <c r="FGJ15" s="124"/>
      <c r="FGK15" s="124"/>
      <c r="FGL15" s="124"/>
      <c r="FGM15" s="124"/>
      <c r="FGN15" s="124"/>
      <c r="FGO15" s="124"/>
      <c r="FGP15" s="124"/>
      <c r="FGQ15" s="124"/>
      <c r="FGR15" s="124"/>
      <c r="FGS15" s="124"/>
      <c r="FGT15" s="124"/>
      <c r="FGU15" s="124"/>
      <c r="FGV15" s="124"/>
      <c r="FGW15" s="124"/>
      <c r="FGX15" s="124"/>
      <c r="FGY15" s="124"/>
      <c r="FGZ15" s="124"/>
      <c r="FHA15" s="124"/>
      <c r="FHB15" s="124"/>
      <c r="FHC15" s="124"/>
      <c r="FHD15" s="124"/>
      <c r="FHE15" s="124"/>
      <c r="FHF15" s="124"/>
      <c r="FHG15" s="124"/>
      <c r="FHH15" s="124"/>
      <c r="FHI15" s="124"/>
      <c r="FHJ15" s="124"/>
      <c r="FHK15" s="124"/>
      <c r="FHL15" s="124"/>
      <c r="FHM15" s="124"/>
      <c r="FHN15" s="124"/>
      <c r="FHO15" s="124"/>
      <c r="FHP15" s="124"/>
      <c r="FHQ15" s="124"/>
      <c r="FHR15" s="124"/>
      <c r="FHS15" s="124"/>
      <c r="FHT15" s="124"/>
      <c r="FHU15" s="124"/>
      <c r="FHV15" s="124"/>
      <c r="FHW15" s="124"/>
      <c r="FHX15" s="124"/>
      <c r="FHY15" s="124"/>
      <c r="FHZ15" s="124"/>
      <c r="FIA15" s="124"/>
      <c r="FIB15" s="124"/>
      <c r="FIC15" s="124"/>
      <c r="FID15" s="124"/>
      <c r="FIE15" s="124"/>
      <c r="FIF15" s="124"/>
      <c r="FIG15" s="124"/>
      <c r="FIH15" s="124"/>
      <c r="FII15" s="124"/>
      <c r="FIJ15" s="124"/>
      <c r="FIK15" s="124"/>
      <c r="FIL15" s="124"/>
      <c r="FIM15" s="124"/>
      <c r="FIN15" s="124"/>
      <c r="FIO15" s="124"/>
      <c r="FIP15" s="124"/>
      <c r="FIQ15" s="124"/>
      <c r="FIR15" s="124"/>
      <c r="FIS15" s="124"/>
      <c r="FIT15" s="124"/>
      <c r="FIU15" s="124"/>
      <c r="FIV15" s="124"/>
      <c r="FIW15" s="124"/>
      <c r="FIX15" s="124"/>
      <c r="FIY15" s="124"/>
      <c r="FIZ15" s="124"/>
      <c r="FJA15" s="124"/>
      <c r="FJB15" s="124"/>
      <c r="FJC15" s="124"/>
      <c r="FJD15" s="124"/>
      <c r="FJE15" s="124"/>
      <c r="FJF15" s="124"/>
      <c r="FJG15" s="124"/>
      <c r="FJH15" s="124"/>
      <c r="FJI15" s="124"/>
      <c r="FJJ15" s="124"/>
      <c r="FJK15" s="124"/>
      <c r="FJL15" s="124"/>
      <c r="FJM15" s="124"/>
      <c r="FJN15" s="124"/>
      <c r="FJO15" s="124"/>
      <c r="FJP15" s="124"/>
      <c r="FJQ15" s="124"/>
      <c r="FJR15" s="124"/>
      <c r="FJS15" s="124"/>
      <c r="FJT15" s="124"/>
      <c r="FJU15" s="124"/>
      <c r="FJV15" s="124"/>
      <c r="FJW15" s="124"/>
      <c r="FJX15" s="124"/>
      <c r="FJY15" s="124"/>
      <c r="FJZ15" s="124"/>
      <c r="FKA15" s="124"/>
      <c r="FKB15" s="124"/>
      <c r="FKC15" s="124"/>
      <c r="FKD15" s="124"/>
      <c r="FKE15" s="124"/>
      <c r="FKF15" s="124"/>
      <c r="FKG15" s="124"/>
      <c r="FKH15" s="124"/>
      <c r="FKI15" s="124"/>
      <c r="FKJ15" s="124"/>
      <c r="FKK15" s="124"/>
      <c r="FKL15" s="124"/>
      <c r="FKM15" s="124"/>
      <c r="FKN15" s="124"/>
      <c r="FKO15" s="124"/>
      <c r="FKP15" s="124"/>
      <c r="FKQ15" s="124"/>
      <c r="FKR15" s="124"/>
      <c r="FKS15" s="124"/>
      <c r="FKT15" s="124"/>
      <c r="FKU15" s="124"/>
      <c r="FKV15" s="124"/>
      <c r="FKW15" s="124"/>
      <c r="FKX15" s="124"/>
      <c r="FKY15" s="124"/>
      <c r="FKZ15" s="124"/>
      <c r="FLA15" s="124"/>
      <c r="FLB15" s="124"/>
      <c r="FLC15" s="124"/>
      <c r="FLD15" s="124"/>
      <c r="FLE15" s="124"/>
      <c r="FLF15" s="124"/>
      <c r="FLG15" s="124"/>
      <c r="FLH15" s="124"/>
      <c r="FLI15" s="124"/>
      <c r="FLJ15" s="124"/>
      <c r="FLK15" s="124"/>
      <c r="FLL15" s="124"/>
      <c r="FLM15" s="124"/>
      <c r="FLN15" s="124"/>
      <c r="FLO15" s="124"/>
      <c r="FLP15" s="124"/>
      <c r="FLQ15" s="124"/>
      <c r="FLR15" s="124"/>
      <c r="FLS15" s="124"/>
      <c r="FLT15" s="124"/>
      <c r="FLU15" s="124"/>
      <c r="FLV15" s="124"/>
      <c r="FLW15" s="124"/>
      <c r="FLX15" s="124"/>
      <c r="FLY15" s="124"/>
      <c r="FLZ15" s="124"/>
      <c r="FMA15" s="124"/>
      <c r="FMB15" s="124"/>
      <c r="FMC15" s="124"/>
      <c r="FMD15" s="124"/>
      <c r="FME15" s="124"/>
      <c r="FMF15" s="124"/>
      <c r="FMG15" s="124"/>
      <c r="FMH15" s="124"/>
      <c r="FMI15" s="124"/>
      <c r="FMJ15" s="124"/>
      <c r="FMK15" s="124"/>
      <c r="FML15" s="124"/>
      <c r="FMM15" s="124"/>
      <c r="FMN15" s="124"/>
      <c r="FMO15" s="124"/>
      <c r="FMP15" s="124"/>
      <c r="FMQ15" s="124"/>
      <c r="FMR15" s="124"/>
      <c r="FMS15" s="124"/>
      <c r="FMT15" s="124"/>
      <c r="FMU15" s="124"/>
      <c r="FMV15" s="124"/>
      <c r="FMW15" s="124"/>
      <c r="FMX15" s="124"/>
      <c r="FMY15" s="124"/>
      <c r="FMZ15" s="124"/>
      <c r="FNA15" s="124"/>
      <c r="FNB15" s="124"/>
      <c r="FNC15" s="124"/>
      <c r="FND15" s="124"/>
      <c r="FNE15" s="124"/>
      <c r="FNF15" s="124"/>
      <c r="FNG15" s="124"/>
      <c r="FNH15" s="124"/>
      <c r="FNI15" s="124"/>
      <c r="FNJ15" s="124"/>
      <c r="FNK15" s="124"/>
      <c r="FNL15" s="124"/>
      <c r="FNM15" s="124"/>
      <c r="FNN15" s="124"/>
      <c r="FNO15" s="124"/>
      <c r="FNP15" s="124"/>
      <c r="FNQ15" s="124"/>
      <c r="FNR15" s="124"/>
      <c r="FNS15" s="124"/>
      <c r="FNT15" s="124"/>
      <c r="FNU15" s="124"/>
      <c r="FNV15" s="124"/>
      <c r="FNW15" s="124"/>
      <c r="FNX15" s="124"/>
      <c r="FNY15" s="124"/>
      <c r="FNZ15" s="124"/>
      <c r="FOA15" s="124"/>
      <c r="FOB15" s="124"/>
      <c r="FOC15" s="124"/>
      <c r="FOD15" s="124"/>
      <c r="FOE15" s="124"/>
      <c r="FOF15" s="124"/>
      <c r="FOG15" s="124"/>
      <c r="FOH15" s="124"/>
      <c r="FOI15" s="124"/>
      <c r="FOJ15" s="124"/>
      <c r="FOK15" s="124"/>
      <c r="FOL15" s="124"/>
      <c r="FOM15" s="124"/>
      <c r="FON15" s="124"/>
      <c r="FOO15" s="124"/>
      <c r="FOP15" s="124"/>
      <c r="FOQ15" s="124"/>
      <c r="FOR15" s="124"/>
      <c r="FOS15" s="124"/>
      <c r="FOT15" s="124"/>
      <c r="FOU15" s="124"/>
      <c r="FOV15" s="124"/>
      <c r="FOW15" s="124"/>
      <c r="FOX15" s="124"/>
      <c r="FOY15" s="124"/>
      <c r="FOZ15" s="124"/>
      <c r="FPA15" s="124"/>
      <c r="FPB15" s="124"/>
      <c r="FPC15" s="124"/>
      <c r="FPD15" s="124"/>
      <c r="FPE15" s="124"/>
      <c r="FPF15" s="124"/>
      <c r="FPG15" s="124"/>
      <c r="FPH15" s="124"/>
      <c r="FPI15" s="124"/>
      <c r="FPJ15" s="124"/>
      <c r="FPK15" s="124"/>
      <c r="FPL15" s="124"/>
      <c r="FPM15" s="124"/>
      <c r="FPN15" s="124"/>
      <c r="FPO15" s="124"/>
      <c r="FPP15" s="124"/>
      <c r="FPQ15" s="124"/>
      <c r="FPR15" s="124"/>
      <c r="FPS15" s="124"/>
      <c r="FPT15" s="124"/>
      <c r="FPU15" s="124"/>
      <c r="FPV15" s="124"/>
      <c r="FPW15" s="124"/>
      <c r="FPX15" s="124"/>
      <c r="FPY15" s="124"/>
      <c r="FPZ15" s="124"/>
      <c r="FQA15" s="124"/>
      <c r="FQB15" s="124"/>
      <c r="FQC15" s="124"/>
      <c r="FQD15" s="124"/>
      <c r="FQE15" s="124"/>
      <c r="FQF15" s="124"/>
      <c r="FQG15" s="124"/>
      <c r="FQH15" s="124"/>
      <c r="FQI15" s="124"/>
      <c r="FQJ15" s="124"/>
      <c r="FQK15" s="124"/>
      <c r="FQL15" s="124"/>
      <c r="FQM15" s="124"/>
      <c r="FQN15" s="124"/>
      <c r="FQO15" s="124"/>
      <c r="FQP15" s="124"/>
      <c r="FQQ15" s="124"/>
      <c r="FQR15" s="124"/>
      <c r="FQS15" s="124"/>
      <c r="FQT15" s="124"/>
      <c r="FQU15" s="124"/>
      <c r="FQV15" s="124"/>
      <c r="FQW15" s="124"/>
      <c r="FQX15" s="124"/>
      <c r="FQY15" s="124"/>
      <c r="FQZ15" s="124"/>
      <c r="FRA15" s="124"/>
      <c r="FRB15" s="124"/>
      <c r="FRC15" s="124"/>
      <c r="FRD15" s="124"/>
      <c r="FRE15" s="124"/>
      <c r="FRF15" s="124"/>
      <c r="FRG15" s="124"/>
      <c r="FRH15" s="124"/>
      <c r="FRI15" s="124"/>
      <c r="FRJ15" s="124"/>
      <c r="FRK15" s="124"/>
      <c r="FRL15" s="124"/>
      <c r="FRM15" s="124"/>
      <c r="FRN15" s="124"/>
      <c r="FRO15" s="124"/>
      <c r="FRP15" s="124"/>
      <c r="FRQ15" s="124"/>
      <c r="FRR15" s="124"/>
      <c r="FRS15" s="124"/>
      <c r="FRT15" s="124"/>
      <c r="FRU15" s="124"/>
      <c r="FRV15" s="124"/>
      <c r="FRW15" s="124"/>
      <c r="FRX15" s="124"/>
      <c r="FRY15" s="124"/>
      <c r="FRZ15" s="124"/>
      <c r="FSA15" s="124"/>
      <c r="FSB15" s="124"/>
      <c r="FSC15" s="124"/>
      <c r="FSD15" s="124"/>
      <c r="FSE15" s="124"/>
      <c r="FSF15" s="124"/>
      <c r="FSG15" s="124"/>
      <c r="FSH15" s="124"/>
      <c r="FSI15" s="124"/>
      <c r="FSJ15" s="124"/>
      <c r="FSK15" s="124"/>
      <c r="FSL15" s="124"/>
      <c r="FSM15" s="124"/>
      <c r="FSN15" s="124"/>
      <c r="FSO15" s="124"/>
      <c r="FSP15" s="124"/>
      <c r="FSQ15" s="124"/>
      <c r="FSR15" s="124"/>
      <c r="FSS15" s="124"/>
      <c r="FST15" s="124"/>
      <c r="FSU15" s="124"/>
      <c r="FSV15" s="124"/>
      <c r="FSW15" s="124"/>
      <c r="FSX15" s="124"/>
      <c r="FSY15" s="124"/>
      <c r="FSZ15" s="124"/>
      <c r="FTA15" s="124"/>
      <c r="FTB15" s="124"/>
      <c r="FTC15" s="124"/>
      <c r="FTD15" s="124"/>
      <c r="FTE15" s="124"/>
      <c r="FTF15" s="124"/>
      <c r="FTG15" s="124"/>
      <c r="FTH15" s="124"/>
      <c r="FTI15" s="124"/>
      <c r="FTJ15" s="124"/>
      <c r="FTK15" s="124"/>
      <c r="FTL15" s="124"/>
      <c r="FTM15" s="124"/>
      <c r="FTN15" s="124"/>
      <c r="FTO15" s="124"/>
      <c r="FTP15" s="124"/>
      <c r="FTQ15" s="124"/>
      <c r="FTR15" s="124"/>
      <c r="FTS15" s="124"/>
      <c r="FTT15" s="124"/>
      <c r="FTU15" s="124"/>
      <c r="FTV15" s="124"/>
      <c r="FTW15" s="124"/>
      <c r="FTX15" s="124"/>
      <c r="FTY15" s="124"/>
      <c r="FTZ15" s="124"/>
      <c r="FUA15" s="124"/>
      <c r="FUB15" s="124"/>
      <c r="FUC15" s="124"/>
      <c r="FUD15" s="124"/>
      <c r="FUE15" s="124"/>
      <c r="FUF15" s="124"/>
      <c r="FUG15" s="124"/>
      <c r="FUH15" s="124"/>
      <c r="FUI15" s="124"/>
      <c r="FUJ15" s="124"/>
      <c r="FUK15" s="124"/>
      <c r="FUL15" s="124"/>
      <c r="FUM15" s="124"/>
      <c r="FUN15" s="124"/>
      <c r="FUO15" s="124"/>
      <c r="FUP15" s="124"/>
      <c r="FUQ15" s="124"/>
      <c r="FUR15" s="124"/>
      <c r="FUS15" s="124"/>
      <c r="FUT15" s="124"/>
      <c r="FUU15" s="124"/>
      <c r="FUV15" s="124"/>
      <c r="FUW15" s="124"/>
      <c r="FUX15" s="124"/>
      <c r="FUY15" s="124"/>
      <c r="FUZ15" s="124"/>
      <c r="FVA15" s="124"/>
      <c r="FVB15" s="124"/>
      <c r="FVC15" s="124"/>
      <c r="FVD15" s="124"/>
      <c r="FVE15" s="124"/>
      <c r="FVF15" s="124"/>
      <c r="FVG15" s="124"/>
      <c r="FVH15" s="124"/>
      <c r="FVI15" s="124"/>
      <c r="FVJ15" s="124"/>
      <c r="FVK15" s="124"/>
      <c r="FVL15" s="124"/>
      <c r="FVM15" s="124"/>
      <c r="FVN15" s="124"/>
      <c r="FVO15" s="124"/>
      <c r="FVP15" s="124"/>
      <c r="FVQ15" s="124"/>
      <c r="FVR15" s="124"/>
      <c r="FVS15" s="124"/>
      <c r="FVT15" s="124"/>
      <c r="FVU15" s="124"/>
      <c r="FVV15" s="124"/>
      <c r="FVW15" s="124"/>
      <c r="FVX15" s="124"/>
      <c r="FVY15" s="124"/>
      <c r="FVZ15" s="124"/>
      <c r="FWA15" s="124"/>
      <c r="FWB15" s="124"/>
      <c r="FWC15" s="124"/>
      <c r="FWD15" s="124"/>
      <c r="FWE15" s="124"/>
      <c r="FWF15" s="124"/>
      <c r="FWG15" s="124"/>
      <c r="FWH15" s="124"/>
      <c r="FWI15" s="124"/>
      <c r="FWJ15" s="124"/>
      <c r="FWK15" s="124"/>
      <c r="FWL15" s="124"/>
      <c r="FWM15" s="124"/>
      <c r="FWN15" s="124"/>
      <c r="FWO15" s="124"/>
      <c r="FWP15" s="124"/>
      <c r="FWQ15" s="124"/>
      <c r="FWR15" s="124"/>
      <c r="FWS15" s="124"/>
      <c r="FWT15" s="124"/>
      <c r="FWU15" s="124"/>
      <c r="FWV15" s="124"/>
      <c r="FWW15" s="124"/>
      <c r="FWX15" s="124"/>
      <c r="FWY15" s="124"/>
      <c r="FWZ15" s="124"/>
      <c r="FXA15" s="124"/>
      <c r="FXB15" s="124"/>
      <c r="FXC15" s="124"/>
      <c r="FXD15" s="124"/>
      <c r="FXE15" s="124"/>
      <c r="FXF15" s="124"/>
      <c r="FXG15" s="124"/>
      <c r="FXH15" s="124"/>
      <c r="FXI15" s="124"/>
      <c r="FXJ15" s="124"/>
      <c r="FXK15" s="124"/>
      <c r="FXL15" s="124"/>
      <c r="FXM15" s="124"/>
      <c r="FXN15" s="124"/>
      <c r="FXO15" s="124"/>
      <c r="FXP15" s="124"/>
      <c r="FXQ15" s="124"/>
      <c r="FXR15" s="124"/>
      <c r="FXS15" s="124"/>
      <c r="FXT15" s="124"/>
      <c r="FXU15" s="124"/>
      <c r="FXV15" s="124"/>
      <c r="FXW15" s="124"/>
      <c r="FXX15" s="124"/>
      <c r="FXY15" s="124"/>
      <c r="FXZ15" s="124"/>
      <c r="FYA15" s="124"/>
      <c r="FYB15" s="124"/>
      <c r="FYC15" s="124"/>
      <c r="FYD15" s="124"/>
      <c r="FYE15" s="124"/>
      <c r="FYF15" s="124"/>
      <c r="FYG15" s="124"/>
      <c r="FYH15" s="124"/>
      <c r="FYI15" s="124"/>
      <c r="FYJ15" s="124"/>
      <c r="FYK15" s="124"/>
      <c r="FYL15" s="124"/>
      <c r="FYM15" s="124"/>
      <c r="FYN15" s="124"/>
      <c r="FYO15" s="124"/>
      <c r="FYP15" s="124"/>
      <c r="FYQ15" s="124"/>
      <c r="FYR15" s="124"/>
      <c r="FYS15" s="124"/>
      <c r="FYT15" s="124"/>
      <c r="FYU15" s="124"/>
      <c r="FYV15" s="124"/>
      <c r="FYW15" s="124"/>
      <c r="FYX15" s="124"/>
      <c r="FYY15" s="124"/>
      <c r="FYZ15" s="124"/>
      <c r="FZA15" s="124"/>
      <c r="FZB15" s="124"/>
      <c r="FZC15" s="124"/>
      <c r="FZD15" s="124"/>
      <c r="FZE15" s="124"/>
      <c r="FZF15" s="124"/>
      <c r="FZG15" s="124"/>
      <c r="FZH15" s="124"/>
      <c r="FZI15" s="124"/>
      <c r="FZJ15" s="124"/>
      <c r="FZK15" s="124"/>
      <c r="FZL15" s="124"/>
      <c r="FZM15" s="124"/>
      <c r="FZN15" s="124"/>
      <c r="FZO15" s="124"/>
      <c r="FZP15" s="124"/>
      <c r="FZQ15" s="124"/>
      <c r="FZR15" s="124"/>
      <c r="FZS15" s="124"/>
      <c r="FZT15" s="124"/>
      <c r="FZU15" s="124"/>
      <c r="FZV15" s="124"/>
      <c r="FZW15" s="124"/>
      <c r="FZX15" s="124"/>
      <c r="FZY15" s="124"/>
      <c r="FZZ15" s="124"/>
      <c r="GAA15" s="124"/>
      <c r="GAB15" s="124"/>
      <c r="GAC15" s="124"/>
      <c r="GAD15" s="124"/>
      <c r="GAE15" s="124"/>
      <c r="GAF15" s="124"/>
      <c r="GAG15" s="124"/>
      <c r="GAH15" s="124"/>
      <c r="GAI15" s="124"/>
      <c r="GAJ15" s="124"/>
      <c r="GAK15" s="124"/>
      <c r="GAL15" s="124"/>
      <c r="GAM15" s="124"/>
      <c r="GAN15" s="124"/>
      <c r="GAO15" s="124"/>
      <c r="GAP15" s="124"/>
      <c r="GAQ15" s="124"/>
      <c r="GAR15" s="124"/>
      <c r="GAS15" s="124"/>
      <c r="GAT15" s="124"/>
      <c r="GAU15" s="124"/>
      <c r="GAV15" s="124"/>
      <c r="GAW15" s="124"/>
      <c r="GAX15" s="124"/>
      <c r="GAY15" s="124"/>
      <c r="GAZ15" s="124"/>
      <c r="GBA15" s="124"/>
      <c r="GBB15" s="124"/>
      <c r="GBC15" s="124"/>
      <c r="GBD15" s="124"/>
      <c r="GBE15" s="124"/>
      <c r="GBF15" s="124"/>
      <c r="GBG15" s="124"/>
      <c r="GBH15" s="124"/>
      <c r="GBI15" s="124"/>
      <c r="GBJ15" s="124"/>
      <c r="GBK15" s="124"/>
      <c r="GBL15" s="124"/>
      <c r="GBM15" s="124"/>
      <c r="GBN15" s="124"/>
      <c r="GBO15" s="124"/>
      <c r="GBP15" s="124"/>
      <c r="GBQ15" s="124"/>
      <c r="GBR15" s="124"/>
      <c r="GBS15" s="124"/>
      <c r="GBT15" s="124"/>
      <c r="GBU15" s="124"/>
      <c r="GBV15" s="124"/>
      <c r="GBW15" s="124"/>
      <c r="GBX15" s="124"/>
      <c r="GBY15" s="124"/>
      <c r="GBZ15" s="124"/>
      <c r="GCA15" s="124"/>
      <c r="GCB15" s="124"/>
      <c r="GCC15" s="124"/>
      <c r="GCD15" s="124"/>
      <c r="GCE15" s="124"/>
      <c r="GCF15" s="124"/>
      <c r="GCG15" s="124"/>
      <c r="GCH15" s="124"/>
      <c r="GCI15" s="124"/>
      <c r="GCJ15" s="124"/>
      <c r="GCK15" s="124"/>
      <c r="GCL15" s="124"/>
      <c r="GCM15" s="124"/>
      <c r="GCN15" s="124"/>
      <c r="GCO15" s="124"/>
      <c r="GCP15" s="124"/>
      <c r="GCQ15" s="124"/>
      <c r="GCR15" s="124"/>
      <c r="GCS15" s="124"/>
      <c r="GCT15" s="124"/>
      <c r="GCU15" s="124"/>
      <c r="GCV15" s="124"/>
      <c r="GCW15" s="124"/>
      <c r="GCX15" s="124"/>
      <c r="GCY15" s="124"/>
      <c r="GCZ15" s="124"/>
      <c r="GDA15" s="124"/>
      <c r="GDB15" s="124"/>
      <c r="GDC15" s="124"/>
      <c r="GDD15" s="124"/>
      <c r="GDE15" s="124"/>
      <c r="GDF15" s="124"/>
      <c r="GDG15" s="124"/>
      <c r="GDH15" s="124"/>
      <c r="GDI15" s="124"/>
      <c r="GDJ15" s="124"/>
      <c r="GDK15" s="124"/>
      <c r="GDL15" s="124"/>
      <c r="GDM15" s="124"/>
      <c r="GDN15" s="124"/>
      <c r="GDO15" s="124"/>
      <c r="GDP15" s="124"/>
      <c r="GDQ15" s="124"/>
      <c r="GDR15" s="124"/>
      <c r="GDS15" s="124"/>
      <c r="GDT15" s="124"/>
      <c r="GDU15" s="124"/>
      <c r="GDV15" s="124"/>
      <c r="GDW15" s="124"/>
      <c r="GDX15" s="124"/>
      <c r="GDY15" s="124"/>
      <c r="GDZ15" s="124"/>
      <c r="GEA15" s="124"/>
      <c r="GEB15" s="124"/>
      <c r="GEC15" s="124"/>
      <c r="GED15" s="124"/>
      <c r="GEE15" s="124"/>
      <c r="GEF15" s="124"/>
      <c r="GEG15" s="124"/>
      <c r="GEH15" s="124"/>
      <c r="GEI15" s="124"/>
      <c r="GEJ15" s="124"/>
      <c r="GEK15" s="124"/>
      <c r="GEL15" s="124"/>
      <c r="GEM15" s="124"/>
      <c r="GEN15" s="124"/>
      <c r="GEO15" s="124"/>
      <c r="GEP15" s="124"/>
      <c r="GEQ15" s="124"/>
      <c r="GER15" s="124"/>
      <c r="GES15" s="124"/>
      <c r="GET15" s="124"/>
      <c r="GEU15" s="124"/>
      <c r="GEV15" s="124"/>
      <c r="GEW15" s="124"/>
      <c r="GEX15" s="124"/>
      <c r="GEY15" s="124"/>
      <c r="GEZ15" s="124"/>
      <c r="GFA15" s="124"/>
      <c r="GFB15" s="124"/>
      <c r="GFC15" s="124"/>
      <c r="GFD15" s="124"/>
      <c r="GFE15" s="124"/>
      <c r="GFF15" s="124"/>
      <c r="GFG15" s="124"/>
      <c r="GFH15" s="124"/>
      <c r="GFI15" s="124"/>
      <c r="GFJ15" s="124"/>
      <c r="GFK15" s="124"/>
      <c r="GFL15" s="124"/>
      <c r="GFM15" s="124"/>
      <c r="GFN15" s="124"/>
      <c r="GFO15" s="124"/>
      <c r="GFP15" s="124"/>
      <c r="GFQ15" s="124"/>
      <c r="GFR15" s="124"/>
      <c r="GFS15" s="124"/>
      <c r="GFT15" s="124"/>
      <c r="GFU15" s="124"/>
      <c r="GFV15" s="124"/>
      <c r="GFW15" s="124"/>
      <c r="GFX15" s="124"/>
      <c r="GFY15" s="124"/>
      <c r="GFZ15" s="124"/>
      <c r="GGA15" s="124"/>
      <c r="GGB15" s="124"/>
      <c r="GGC15" s="124"/>
      <c r="GGD15" s="124"/>
      <c r="GGE15" s="124"/>
      <c r="GGF15" s="124"/>
      <c r="GGG15" s="124"/>
      <c r="GGH15" s="124"/>
      <c r="GGI15" s="124"/>
      <c r="GGJ15" s="124"/>
      <c r="GGK15" s="124"/>
      <c r="GGL15" s="124"/>
      <c r="GGM15" s="124"/>
      <c r="GGN15" s="124"/>
      <c r="GGO15" s="124"/>
      <c r="GGP15" s="124"/>
      <c r="GGQ15" s="124"/>
      <c r="GGR15" s="124"/>
      <c r="GGS15" s="124"/>
      <c r="GGT15" s="124"/>
      <c r="GGU15" s="124"/>
      <c r="GGV15" s="124"/>
      <c r="GGW15" s="124"/>
      <c r="GGX15" s="124"/>
      <c r="GGY15" s="124"/>
      <c r="GGZ15" s="124"/>
      <c r="GHA15" s="124"/>
      <c r="GHB15" s="124"/>
      <c r="GHC15" s="124"/>
      <c r="GHD15" s="124"/>
      <c r="GHE15" s="124"/>
      <c r="GHF15" s="124"/>
      <c r="GHG15" s="124"/>
      <c r="GHH15" s="124"/>
      <c r="GHI15" s="124"/>
      <c r="GHJ15" s="124"/>
      <c r="GHK15" s="124"/>
      <c r="GHL15" s="124"/>
      <c r="GHM15" s="124"/>
      <c r="GHN15" s="124"/>
      <c r="GHO15" s="124"/>
      <c r="GHP15" s="124"/>
      <c r="GHQ15" s="124"/>
      <c r="GHR15" s="124"/>
      <c r="GHS15" s="124"/>
      <c r="GHT15" s="124"/>
      <c r="GHU15" s="124"/>
      <c r="GHV15" s="124"/>
      <c r="GHW15" s="124"/>
      <c r="GHX15" s="124"/>
      <c r="GHY15" s="124"/>
      <c r="GHZ15" s="124"/>
      <c r="GIA15" s="124"/>
      <c r="GIB15" s="124"/>
      <c r="GIC15" s="124"/>
      <c r="GID15" s="124"/>
      <c r="GIE15" s="124"/>
      <c r="GIF15" s="124"/>
      <c r="GIG15" s="124"/>
      <c r="GIH15" s="124"/>
      <c r="GII15" s="124"/>
      <c r="GIJ15" s="124"/>
      <c r="GIK15" s="124"/>
      <c r="GIL15" s="124"/>
      <c r="GIM15" s="124"/>
      <c r="GIN15" s="124"/>
      <c r="GIO15" s="124"/>
      <c r="GIP15" s="124"/>
      <c r="GIQ15" s="124"/>
      <c r="GIR15" s="124"/>
      <c r="GIS15" s="124"/>
      <c r="GIT15" s="124"/>
      <c r="GIU15" s="124"/>
      <c r="GIV15" s="124"/>
      <c r="GIW15" s="124"/>
      <c r="GIX15" s="124"/>
      <c r="GIY15" s="124"/>
      <c r="GIZ15" s="124"/>
      <c r="GJA15" s="124"/>
      <c r="GJB15" s="124"/>
      <c r="GJC15" s="124"/>
      <c r="GJD15" s="124"/>
      <c r="GJE15" s="124"/>
      <c r="GJF15" s="124"/>
      <c r="GJG15" s="124"/>
      <c r="GJH15" s="124"/>
      <c r="GJI15" s="124"/>
      <c r="GJJ15" s="124"/>
      <c r="GJK15" s="124"/>
      <c r="GJL15" s="124"/>
      <c r="GJM15" s="124"/>
      <c r="GJN15" s="124"/>
      <c r="GJO15" s="124"/>
      <c r="GJP15" s="124"/>
      <c r="GJQ15" s="124"/>
      <c r="GJR15" s="124"/>
      <c r="GJS15" s="124"/>
      <c r="GJT15" s="124"/>
      <c r="GJU15" s="124"/>
      <c r="GJV15" s="124"/>
      <c r="GJW15" s="124"/>
      <c r="GJX15" s="124"/>
      <c r="GJY15" s="124"/>
      <c r="GJZ15" s="124"/>
      <c r="GKA15" s="124"/>
      <c r="GKB15" s="124"/>
      <c r="GKC15" s="124"/>
      <c r="GKD15" s="124"/>
      <c r="GKE15" s="124"/>
      <c r="GKF15" s="124"/>
      <c r="GKG15" s="124"/>
      <c r="GKH15" s="124"/>
      <c r="GKI15" s="124"/>
      <c r="GKJ15" s="124"/>
      <c r="GKK15" s="124"/>
      <c r="GKL15" s="124"/>
      <c r="GKM15" s="124"/>
      <c r="GKN15" s="124"/>
      <c r="GKO15" s="124"/>
      <c r="GKP15" s="124"/>
      <c r="GKQ15" s="124"/>
      <c r="GKR15" s="124"/>
      <c r="GKS15" s="124"/>
      <c r="GKT15" s="124"/>
      <c r="GKU15" s="124"/>
      <c r="GKV15" s="124"/>
      <c r="GKW15" s="124"/>
      <c r="GKX15" s="124"/>
      <c r="GKY15" s="124"/>
      <c r="GKZ15" s="124"/>
      <c r="GLA15" s="124"/>
      <c r="GLB15" s="124"/>
      <c r="GLC15" s="124"/>
      <c r="GLD15" s="124"/>
      <c r="GLE15" s="124"/>
      <c r="GLF15" s="124"/>
      <c r="GLG15" s="124"/>
      <c r="GLH15" s="124"/>
      <c r="GLI15" s="124"/>
      <c r="GLJ15" s="124"/>
      <c r="GLK15" s="124"/>
      <c r="GLL15" s="124"/>
      <c r="GLM15" s="124"/>
      <c r="GLN15" s="124"/>
      <c r="GLO15" s="124"/>
      <c r="GLP15" s="124"/>
      <c r="GLQ15" s="124"/>
      <c r="GLR15" s="124"/>
      <c r="GLS15" s="124"/>
      <c r="GLT15" s="124"/>
      <c r="GLU15" s="124"/>
      <c r="GLV15" s="124"/>
      <c r="GLW15" s="124"/>
      <c r="GLX15" s="124"/>
      <c r="GLY15" s="124"/>
      <c r="GLZ15" s="124"/>
      <c r="GMA15" s="124"/>
      <c r="GMB15" s="124"/>
      <c r="GMC15" s="124"/>
      <c r="GMD15" s="124"/>
      <c r="GME15" s="124"/>
      <c r="GMF15" s="124"/>
      <c r="GMG15" s="124"/>
      <c r="GMH15" s="124"/>
      <c r="GMI15" s="124"/>
      <c r="GMJ15" s="124"/>
      <c r="GMK15" s="124"/>
      <c r="GML15" s="124"/>
      <c r="GMM15" s="124"/>
      <c r="GMN15" s="124"/>
      <c r="GMO15" s="124"/>
      <c r="GMP15" s="124"/>
      <c r="GMQ15" s="124"/>
      <c r="GMR15" s="124"/>
      <c r="GMS15" s="124"/>
      <c r="GMT15" s="124"/>
      <c r="GMU15" s="124"/>
      <c r="GMV15" s="124"/>
      <c r="GMW15" s="124"/>
      <c r="GMX15" s="124"/>
      <c r="GMY15" s="124"/>
      <c r="GMZ15" s="124"/>
      <c r="GNA15" s="124"/>
      <c r="GNB15" s="124"/>
      <c r="GNC15" s="124"/>
      <c r="GND15" s="124"/>
      <c r="GNE15" s="124"/>
      <c r="GNF15" s="124"/>
      <c r="GNG15" s="124"/>
      <c r="GNH15" s="124"/>
      <c r="GNI15" s="124"/>
      <c r="GNJ15" s="124"/>
      <c r="GNK15" s="124"/>
      <c r="GNL15" s="124"/>
      <c r="GNM15" s="124"/>
      <c r="GNN15" s="124"/>
      <c r="GNO15" s="124"/>
      <c r="GNP15" s="124"/>
      <c r="GNQ15" s="124"/>
      <c r="GNR15" s="124"/>
      <c r="GNS15" s="124"/>
      <c r="GNT15" s="124"/>
      <c r="GNU15" s="124"/>
      <c r="GNV15" s="124"/>
      <c r="GNW15" s="124"/>
      <c r="GNX15" s="124"/>
      <c r="GNY15" s="124"/>
      <c r="GNZ15" s="124"/>
      <c r="GOA15" s="124"/>
      <c r="GOB15" s="124"/>
      <c r="GOC15" s="124"/>
      <c r="GOD15" s="124"/>
      <c r="GOE15" s="124"/>
      <c r="GOF15" s="124"/>
      <c r="GOG15" s="124"/>
      <c r="GOH15" s="124"/>
      <c r="GOI15" s="124"/>
      <c r="GOJ15" s="124"/>
      <c r="GOK15" s="124"/>
      <c r="GOL15" s="124"/>
      <c r="GOM15" s="124"/>
      <c r="GON15" s="124"/>
      <c r="GOO15" s="124"/>
      <c r="GOP15" s="124"/>
      <c r="GOQ15" s="124"/>
      <c r="GOR15" s="124"/>
      <c r="GOS15" s="124"/>
      <c r="GOT15" s="124"/>
      <c r="GOU15" s="124"/>
      <c r="GOV15" s="124"/>
      <c r="GOW15" s="124"/>
      <c r="GOX15" s="124"/>
      <c r="GOY15" s="124"/>
      <c r="GOZ15" s="124"/>
      <c r="GPA15" s="124"/>
      <c r="GPB15" s="124"/>
      <c r="GPC15" s="124"/>
      <c r="GPD15" s="124"/>
      <c r="GPE15" s="124"/>
      <c r="GPF15" s="124"/>
      <c r="GPG15" s="124"/>
      <c r="GPH15" s="124"/>
      <c r="GPI15" s="124"/>
      <c r="GPJ15" s="124"/>
      <c r="GPK15" s="124"/>
      <c r="GPL15" s="124"/>
      <c r="GPM15" s="124"/>
      <c r="GPN15" s="124"/>
      <c r="GPO15" s="124"/>
      <c r="GPP15" s="124"/>
      <c r="GPQ15" s="124"/>
      <c r="GPR15" s="124"/>
      <c r="GPS15" s="124"/>
      <c r="GPT15" s="124"/>
      <c r="GPU15" s="124"/>
      <c r="GPV15" s="124"/>
      <c r="GPW15" s="124"/>
      <c r="GPX15" s="124"/>
      <c r="GPY15" s="124"/>
      <c r="GPZ15" s="124"/>
      <c r="GQA15" s="124"/>
      <c r="GQB15" s="124"/>
      <c r="GQC15" s="124"/>
      <c r="GQD15" s="124"/>
      <c r="GQE15" s="124"/>
      <c r="GQF15" s="124"/>
      <c r="GQG15" s="124"/>
      <c r="GQH15" s="124"/>
      <c r="GQI15" s="124"/>
      <c r="GQJ15" s="124"/>
      <c r="GQK15" s="124"/>
      <c r="GQL15" s="124"/>
      <c r="GQM15" s="124"/>
      <c r="GQN15" s="124"/>
      <c r="GQO15" s="124"/>
      <c r="GQP15" s="124"/>
      <c r="GQQ15" s="124"/>
      <c r="GQR15" s="124"/>
      <c r="GQS15" s="124"/>
      <c r="GQT15" s="124"/>
      <c r="GQU15" s="124"/>
      <c r="GQV15" s="124"/>
      <c r="GQW15" s="124"/>
      <c r="GQX15" s="124"/>
      <c r="GQY15" s="124"/>
      <c r="GQZ15" s="124"/>
      <c r="GRA15" s="124"/>
      <c r="GRB15" s="124"/>
      <c r="GRC15" s="124"/>
      <c r="GRD15" s="124"/>
      <c r="GRE15" s="124"/>
      <c r="GRF15" s="124"/>
      <c r="GRG15" s="124"/>
      <c r="GRH15" s="124"/>
      <c r="GRI15" s="124"/>
      <c r="GRJ15" s="124"/>
      <c r="GRK15" s="124"/>
      <c r="GRL15" s="124"/>
      <c r="GRM15" s="124"/>
      <c r="GRN15" s="124"/>
      <c r="GRO15" s="124"/>
      <c r="GRP15" s="124"/>
      <c r="GRQ15" s="124"/>
      <c r="GRR15" s="124"/>
      <c r="GRS15" s="124"/>
      <c r="GRT15" s="124"/>
      <c r="GRU15" s="124"/>
      <c r="GRV15" s="124"/>
      <c r="GRW15" s="124"/>
      <c r="GRX15" s="124"/>
      <c r="GRY15" s="124"/>
      <c r="GRZ15" s="124"/>
      <c r="GSA15" s="124"/>
      <c r="GSB15" s="124"/>
      <c r="GSC15" s="124"/>
      <c r="GSD15" s="124"/>
      <c r="GSE15" s="124"/>
      <c r="GSF15" s="124"/>
      <c r="GSG15" s="124"/>
      <c r="GSH15" s="124"/>
      <c r="GSI15" s="124"/>
      <c r="GSJ15" s="124"/>
      <c r="GSK15" s="124"/>
      <c r="GSL15" s="124"/>
      <c r="GSM15" s="124"/>
      <c r="GSN15" s="124"/>
      <c r="GSO15" s="124"/>
      <c r="GSP15" s="124"/>
      <c r="GSQ15" s="124"/>
      <c r="GSR15" s="124"/>
      <c r="GSS15" s="124"/>
      <c r="GST15" s="124"/>
      <c r="GSU15" s="124"/>
      <c r="GSV15" s="124"/>
      <c r="GSW15" s="124"/>
      <c r="GSX15" s="124"/>
      <c r="GSY15" s="124"/>
      <c r="GSZ15" s="124"/>
      <c r="GTA15" s="124"/>
      <c r="GTB15" s="124"/>
      <c r="GTC15" s="124"/>
      <c r="GTD15" s="124"/>
      <c r="GTE15" s="124"/>
      <c r="GTF15" s="124"/>
      <c r="GTG15" s="124"/>
      <c r="GTH15" s="124"/>
      <c r="GTI15" s="124"/>
      <c r="GTJ15" s="124"/>
      <c r="GTK15" s="124"/>
      <c r="GTL15" s="124"/>
      <c r="GTM15" s="124"/>
      <c r="GTN15" s="124"/>
      <c r="GTO15" s="124"/>
      <c r="GTP15" s="124"/>
      <c r="GTQ15" s="124"/>
      <c r="GTR15" s="124"/>
      <c r="GTS15" s="124"/>
      <c r="GTT15" s="124"/>
      <c r="GTU15" s="124"/>
      <c r="GTV15" s="124"/>
      <c r="GTW15" s="124"/>
      <c r="GTX15" s="124"/>
      <c r="GTY15" s="124"/>
      <c r="GTZ15" s="124"/>
      <c r="GUA15" s="124"/>
      <c r="GUB15" s="124"/>
      <c r="GUC15" s="124"/>
      <c r="GUD15" s="124"/>
      <c r="GUE15" s="124"/>
      <c r="GUF15" s="124"/>
      <c r="GUG15" s="124"/>
      <c r="GUH15" s="124"/>
      <c r="GUI15" s="124"/>
      <c r="GUJ15" s="124"/>
      <c r="GUK15" s="124"/>
      <c r="GUL15" s="124"/>
      <c r="GUM15" s="124"/>
      <c r="GUN15" s="124"/>
      <c r="GUO15" s="124"/>
      <c r="GUP15" s="124"/>
      <c r="GUQ15" s="124"/>
      <c r="GUR15" s="124"/>
      <c r="GUS15" s="124"/>
      <c r="GUT15" s="124"/>
      <c r="GUU15" s="124"/>
      <c r="GUV15" s="124"/>
      <c r="GUW15" s="124"/>
      <c r="GUX15" s="124"/>
      <c r="GUY15" s="124"/>
      <c r="GUZ15" s="124"/>
      <c r="GVA15" s="124"/>
      <c r="GVB15" s="124"/>
      <c r="GVC15" s="124"/>
      <c r="GVD15" s="124"/>
      <c r="GVE15" s="124"/>
      <c r="GVF15" s="124"/>
      <c r="GVG15" s="124"/>
      <c r="GVH15" s="124"/>
      <c r="GVI15" s="124"/>
      <c r="GVJ15" s="124"/>
      <c r="GVK15" s="124"/>
      <c r="GVL15" s="124"/>
      <c r="GVM15" s="124"/>
      <c r="GVN15" s="124"/>
      <c r="GVO15" s="124"/>
      <c r="GVP15" s="124"/>
      <c r="GVQ15" s="124"/>
      <c r="GVR15" s="124"/>
      <c r="GVS15" s="124"/>
      <c r="GVT15" s="124"/>
      <c r="GVU15" s="124"/>
      <c r="GVV15" s="124"/>
      <c r="GVW15" s="124"/>
      <c r="GVX15" s="124"/>
      <c r="GVY15" s="124"/>
      <c r="GVZ15" s="124"/>
      <c r="GWA15" s="124"/>
      <c r="GWB15" s="124"/>
      <c r="GWC15" s="124"/>
      <c r="GWD15" s="124"/>
      <c r="GWE15" s="124"/>
      <c r="GWF15" s="124"/>
      <c r="GWG15" s="124"/>
      <c r="GWH15" s="124"/>
      <c r="GWI15" s="124"/>
      <c r="GWJ15" s="124"/>
      <c r="GWK15" s="124"/>
      <c r="GWL15" s="124"/>
      <c r="GWM15" s="124"/>
      <c r="GWN15" s="124"/>
      <c r="GWO15" s="124"/>
      <c r="GWP15" s="124"/>
      <c r="GWQ15" s="124"/>
      <c r="GWR15" s="124"/>
      <c r="GWS15" s="124"/>
      <c r="GWT15" s="124"/>
      <c r="GWU15" s="124"/>
      <c r="GWV15" s="124"/>
      <c r="GWW15" s="124"/>
      <c r="GWX15" s="124"/>
      <c r="GWY15" s="124"/>
      <c r="GWZ15" s="124"/>
      <c r="GXA15" s="124"/>
      <c r="GXB15" s="124"/>
      <c r="GXC15" s="124"/>
      <c r="GXD15" s="124"/>
      <c r="GXE15" s="124"/>
      <c r="GXF15" s="124"/>
      <c r="GXG15" s="124"/>
      <c r="GXH15" s="124"/>
      <c r="GXI15" s="124"/>
      <c r="GXJ15" s="124"/>
      <c r="GXK15" s="124"/>
      <c r="GXL15" s="124"/>
      <c r="GXM15" s="124"/>
      <c r="GXN15" s="124"/>
      <c r="GXO15" s="124"/>
      <c r="GXP15" s="124"/>
      <c r="GXQ15" s="124"/>
      <c r="GXR15" s="124"/>
      <c r="GXS15" s="124"/>
      <c r="GXT15" s="124"/>
      <c r="GXU15" s="124"/>
      <c r="GXV15" s="124"/>
      <c r="GXW15" s="124"/>
      <c r="GXX15" s="124"/>
      <c r="GXY15" s="124"/>
      <c r="GXZ15" s="124"/>
      <c r="GYA15" s="124"/>
      <c r="GYB15" s="124"/>
      <c r="GYC15" s="124"/>
      <c r="GYD15" s="124"/>
      <c r="GYE15" s="124"/>
      <c r="GYF15" s="124"/>
      <c r="GYG15" s="124"/>
      <c r="GYH15" s="124"/>
      <c r="GYI15" s="124"/>
      <c r="GYJ15" s="124"/>
      <c r="GYK15" s="124"/>
      <c r="GYL15" s="124"/>
      <c r="GYM15" s="124"/>
      <c r="GYN15" s="124"/>
      <c r="GYO15" s="124"/>
      <c r="GYP15" s="124"/>
      <c r="GYQ15" s="124"/>
      <c r="GYR15" s="124"/>
      <c r="GYS15" s="124"/>
      <c r="GYT15" s="124"/>
      <c r="GYU15" s="124"/>
      <c r="GYV15" s="124"/>
      <c r="GYW15" s="124"/>
      <c r="GYX15" s="124"/>
      <c r="GYY15" s="124"/>
      <c r="GYZ15" s="124"/>
      <c r="GZA15" s="124"/>
      <c r="GZB15" s="124"/>
      <c r="GZC15" s="124"/>
      <c r="GZD15" s="124"/>
      <c r="GZE15" s="124"/>
      <c r="GZF15" s="124"/>
      <c r="GZG15" s="124"/>
      <c r="GZH15" s="124"/>
      <c r="GZI15" s="124"/>
      <c r="GZJ15" s="124"/>
      <c r="GZK15" s="124"/>
      <c r="GZL15" s="124"/>
      <c r="GZM15" s="124"/>
      <c r="GZN15" s="124"/>
      <c r="GZO15" s="124"/>
      <c r="GZP15" s="124"/>
      <c r="GZQ15" s="124"/>
      <c r="GZR15" s="124"/>
      <c r="GZS15" s="124"/>
      <c r="GZT15" s="124"/>
      <c r="GZU15" s="124"/>
      <c r="GZV15" s="124"/>
      <c r="GZW15" s="124"/>
      <c r="GZX15" s="124"/>
      <c r="GZY15" s="124"/>
      <c r="GZZ15" s="124"/>
      <c r="HAA15" s="124"/>
      <c r="HAB15" s="124"/>
      <c r="HAC15" s="124"/>
      <c r="HAD15" s="124"/>
      <c r="HAE15" s="124"/>
      <c r="HAF15" s="124"/>
      <c r="HAG15" s="124"/>
      <c r="HAH15" s="124"/>
      <c r="HAI15" s="124"/>
      <c r="HAJ15" s="124"/>
      <c r="HAK15" s="124"/>
      <c r="HAL15" s="124"/>
      <c r="HAM15" s="124"/>
      <c r="HAN15" s="124"/>
      <c r="HAO15" s="124"/>
      <c r="HAP15" s="124"/>
      <c r="HAQ15" s="124"/>
      <c r="HAR15" s="124"/>
      <c r="HAS15" s="124"/>
      <c r="HAT15" s="124"/>
      <c r="HAU15" s="124"/>
      <c r="HAV15" s="124"/>
      <c r="HAW15" s="124"/>
      <c r="HAX15" s="124"/>
      <c r="HAY15" s="124"/>
      <c r="HAZ15" s="124"/>
      <c r="HBA15" s="124"/>
      <c r="HBB15" s="124"/>
      <c r="HBC15" s="124"/>
      <c r="HBD15" s="124"/>
      <c r="HBE15" s="124"/>
      <c r="HBF15" s="124"/>
      <c r="HBG15" s="124"/>
      <c r="HBH15" s="124"/>
      <c r="HBI15" s="124"/>
      <c r="HBJ15" s="124"/>
      <c r="HBK15" s="124"/>
      <c r="HBL15" s="124"/>
      <c r="HBM15" s="124"/>
      <c r="HBN15" s="124"/>
      <c r="HBO15" s="124"/>
      <c r="HBP15" s="124"/>
      <c r="HBQ15" s="124"/>
      <c r="HBR15" s="124"/>
      <c r="HBS15" s="124"/>
      <c r="HBT15" s="124"/>
      <c r="HBU15" s="124"/>
      <c r="HBV15" s="124"/>
      <c r="HBW15" s="124"/>
      <c r="HBX15" s="124"/>
      <c r="HBY15" s="124"/>
      <c r="HBZ15" s="124"/>
      <c r="HCA15" s="124"/>
      <c r="HCB15" s="124"/>
      <c r="HCC15" s="124"/>
      <c r="HCD15" s="124"/>
      <c r="HCE15" s="124"/>
      <c r="HCF15" s="124"/>
      <c r="HCG15" s="124"/>
      <c r="HCH15" s="124"/>
      <c r="HCI15" s="124"/>
      <c r="HCJ15" s="124"/>
      <c r="HCK15" s="124"/>
      <c r="HCL15" s="124"/>
      <c r="HCM15" s="124"/>
      <c r="HCN15" s="124"/>
      <c r="HCO15" s="124"/>
      <c r="HCP15" s="124"/>
      <c r="HCQ15" s="124"/>
      <c r="HCR15" s="124"/>
      <c r="HCS15" s="124"/>
      <c r="HCT15" s="124"/>
      <c r="HCU15" s="124"/>
      <c r="HCV15" s="124"/>
      <c r="HCW15" s="124"/>
      <c r="HCX15" s="124"/>
      <c r="HCY15" s="124"/>
      <c r="HCZ15" s="124"/>
      <c r="HDA15" s="124"/>
      <c r="HDB15" s="124"/>
      <c r="HDC15" s="124"/>
      <c r="HDD15" s="124"/>
      <c r="HDE15" s="124"/>
      <c r="HDF15" s="124"/>
      <c r="HDG15" s="124"/>
      <c r="HDH15" s="124"/>
      <c r="HDI15" s="124"/>
      <c r="HDJ15" s="124"/>
      <c r="HDK15" s="124"/>
      <c r="HDL15" s="124"/>
      <c r="HDM15" s="124"/>
      <c r="HDN15" s="124"/>
      <c r="HDO15" s="124"/>
      <c r="HDP15" s="124"/>
      <c r="HDQ15" s="124"/>
      <c r="HDR15" s="124"/>
      <c r="HDS15" s="124"/>
      <c r="HDT15" s="124"/>
      <c r="HDU15" s="124"/>
      <c r="HDV15" s="124"/>
      <c r="HDW15" s="124"/>
      <c r="HDX15" s="124"/>
      <c r="HDY15" s="124"/>
      <c r="HDZ15" s="124"/>
      <c r="HEA15" s="124"/>
      <c r="HEB15" s="124"/>
      <c r="HEC15" s="124"/>
      <c r="HED15" s="124"/>
      <c r="HEE15" s="124"/>
      <c r="HEF15" s="124"/>
      <c r="HEG15" s="124"/>
      <c r="HEH15" s="124"/>
      <c r="HEI15" s="124"/>
      <c r="HEJ15" s="124"/>
      <c r="HEK15" s="124"/>
      <c r="HEL15" s="124"/>
      <c r="HEM15" s="124"/>
      <c r="HEN15" s="124"/>
      <c r="HEO15" s="124"/>
      <c r="HEP15" s="124"/>
      <c r="HEQ15" s="124"/>
      <c r="HER15" s="124"/>
      <c r="HES15" s="124"/>
      <c r="HET15" s="124"/>
      <c r="HEU15" s="124"/>
      <c r="HEV15" s="124"/>
      <c r="HEW15" s="124"/>
      <c r="HEX15" s="124"/>
      <c r="HEY15" s="124"/>
      <c r="HEZ15" s="124"/>
      <c r="HFA15" s="124"/>
      <c r="HFB15" s="124"/>
      <c r="HFC15" s="124"/>
      <c r="HFD15" s="124"/>
      <c r="HFE15" s="124"/>
      <c r="HFF15" s="124"/>
      <c r="HFG15" s="124"/>
      <c r="HFH15" s="124"/>
      <c r="HFI15" s="124"/>
      <c r="HFJ15" s="124"/>
      <c r="HFK15" s="124"/>
      <c r="HFL15" s="124"/>
      <c r="HFM15" s="124"/>
      <c r="HFN15" s="124"/>
      <c r="HFO15" s="124"/>
      <c r="HFP15" s="124"/>
      <c r="HFQ15" s="124"/>
      <c r="HFR15" s="124"/>
      <c r="HFS15" s="124"/>
      <c r="HFT15" s="124"/>
      <c r="HFU15" s="124"/>
      <c r="HFV15" s="124"/>
      <c r="HFW15" s="124"/>
      <c r="HFX15" s="124"/>
      <c r="HFY15" s="124"/>
      <c r="HFZ15" s="124"/>
      <c r="HGA15" s="124"/>
      <c r="HGB15" s="124"/>
      <c r="HGC15" s="124"/>
      <c r="HGD15" s="124"/>
      <c r="HGE15" s="124"/>
      <c r="HGF15" s="124"/>
      <c r="HGG15" s="124"/>
      <c r="HGH15" s="124"/>
      <c r="HGI15" s="124"/>
      <c r="HGJ15" s="124"/>
      <c r="HGK15" s="124"/>
      <c r="HGL15" s="124"/>
      <c r="HGM15" s="124"/>
      <c r="HGN15" s="124"/>
      <c r="HGO15" s="124"/>
      <c r="HGP15" s="124"/>
      <c r="HGQ15" s="124"/>
      <c r="HGR15" s="124"/>
      <c r="HGS15" s="124"/>
      <c r="HGT15" s="124"/>
      <c r="HGU15" s="124"/>
      <c r="HGV15" s="124"/>
      <c r="HGW15" s="124"/>
      <c r="HGX15" s="124"/>
      <c r="HGY15" s="124"/>
      <c r="HGZ15" s="124"/>
      <c r="HHA15" s="124"/>
      <c r="HHB15" s="124"/>
      <c r="HHC15" s="124"/>
      <c r="HHD15" s="124"/>
      <c r="HHE15" s="124"/>
      <c r="HHF15" s="124"/>
      <c r="HHG15" s="124"/>
      <c r="HHH15" s="124"/>
      <c r="HHI15" s="124"/>
      <c r="HHJ15" s="124"/>
      <c r="HHK15" s="124"/>
      <c r="HHL15" s="124"/>
      <c r="HHM15" s="124"/>
      <c r="HHN15" s="124"/>
      <c r="HHO15" s="124"/>
      <c r="HHP15" s="124"/>
      <c r="HHQ15" s="124"/>
      <c r="HHR15" s="124"/>
      <c r="HHS15" s="124"/>
      <c r="HHT15" s="124"/>
      <c r="HHU15" s="124"/>
      <c r="HHV15" s="124"/>
      <c r="HHW15" s="124"/>
      <c r="HHX15" s="124"/>
      <c r="HHY15" s="124"/>
      <c r="HHZ15" s="124"/>
      <c r="HIA15" s="124"/>
      <c r="HIB15" s="124"/>
      <c r="HIC15" s="124"/>
      <c r="HID15" s="124"/>
      <c r="HIE15" s="124"/>
      <c r="HIF15" s="124"/>
      <c r="HIG15" s="124"/>
      <c r="HIH15" s="124"/>
      <c r="HII15" s="124"/>
      <c r="HIJ15" s="124"/>
      <c r="HIK15" s="124"/>
      <c r="HIL15" s="124"/>
      <c r="HIM15" s="124"/>
      <c r="HIN15" s="124"/>
      <c r="HIO15" s="124"/>
      <c r="HIP15" s="124"/>
      <c r="HIQ15" s="124"/>
      <c r="HIR15" s="124"/>
      <c r="HIS15" s="124"/>
      <c r="HIT15" s="124"/>
      <c r="HIU15" s="124"/>
      <c r="HIV15" s="124"/>
      <c r="HIW15" s="124"/>
      <c r="HIX15" s="124"/>
      <c r="HIY15" s="124"/>
      <c r="HIZ15" s="124"/>
      <c r="HJA15" s="124"/>
      <c r="HJB15" s="124"/>
      <c r="HJC15" s="124"/>
      <c r="HJD15" s="124"/>
      <c r="HJE15" s="124"/>
      <c r="HJF15" s="124"/>
      <c r="HJG15" s="124"/>
      <c r="HJH15" s="124"/>
      <c r="HJI15" s="124"/>
      <c r="HJJ15" s="124"/>
      <c r="HJK15" s="124"/>
      <c r="HJL15" s="124"/>
      <c r="HJM15" s="124"/>
      <c r="HJN15" s="124"/>
      <c r="HJO15" s="124"/>
      <c r="HJP15" s="124"/>
      <c r="HJQ15" s="124"/>
      <c r="HJR15" s="124"/>
      <c r="HJS15" s="124"/>
      <c r="HJT15" s="124"/>
      <c r="HJU15" s="124"/>
      <c r="HJV15" s="124"/>
      <c r="HJW15" s="124"/>
      <c r="HJX15" s="124"/>
      <c r="HJY15" s="124"/>
      <c r="HJZ15" s="124"/>
      <c r="HKA15" s="124"/>
      <c r="HKB15" s="124"/>
      <c r="HKC15" s="124"/>
      <c r="HKD15" s="124"/>
      <c r="HKE15" s="124"/>
      <c r="HKF15" s="124"/>
      <c r="HKG15" s="124"/>
      <c r="HKH15" s="124"/>
      <c r="HKI15" s="124"/>
      <c r="HKJ15" s="124"/>
      <c r="HKK15" s="124"/>
      <c r="HKL15" s="124"/>
      <c r="HKM15" s="124"/>
      <c r="HKN15" s="124"/>
      <c r="HKO15" s="124"/>
      <c r="HKP15" s="124"/>
      <c r="HKQ15" s="124"/>
      <c r="HKR15" s="124"/>
      <c r="HKS15" s="124"/>
      <c r="HKT15" s="124"/>
      <c r="HKU15" s="124"/>
      <c r="HKV15" s="124"/>
      <c r="HKW15" s="124"/>
      <c r="HKX15" s="124"/>
      <c r="HKY15" s="124"/>
      <c r="HKZ15" s="124"/>
      <c r="HLA15" s="124"/>
      <c r="HLB15" s="124"/>
      <c r="HLC15" s="124"/>
      <c r="HLD15" s="124"/>
      <c r="HLE15" s="124"/>
      <c r="HLF15" s="124"/>
      <c r="HLG15" s="124"/>
      <c r="HLH15" s="124"/>
      <c r="HLI15" s="124"/>
      <c r="HLJ15" s="124"/>
      <c r="HLK15" s="124"/>
      <c r="HLL15" s="124"/>
      <c r="HLM15" s="124"/>
      <c r="HLN15" s="124"/>
      <c r="HLO15" s="124"/>
      <c r="HLP15" s="124"/>
      <c r="HLQ15" s="124"/>
      <c r="HLR15" s="124"/>
      <c r="HLS15" s="124"/>
      <c r="HLT15" s="124"/>
      <c r="HLU15" s="124"/>
      <c r="HLV15" s="124"/>
      <c r="HLW15" s="124"/>
      <c r="HLX15" s="124"/>
      <c r="HLY15" s="124"/>
      <c r="HLZ15" s="124"/>
      <c r="HMA15" s="124"/>
      <c r="HMB15" s="124"/>
      <c r="HMC15" s="124"/>
      <c r="HMD15" s="124"/>
      <c r="HME15" s="124"/>
      <c r="HMF15" s="124"/>
      <c r="HMG15" s="124"/>
      <c r="HMH15" s="124"/>
      <c r="HMI15" s="124"/>
      <c r="HMJ15" s="124"/>
      <c r="HMK15" s="124"/>
      <c r="HML15" s="124"/>
      <c r="HMM15" s="124"/>
      <c r="HMN15" s="124"/>
      <c r="HMO15" s="124"/>
      <c r="HMP15" s="124"/>
      <c r="HMQ15" s="124"/>
      <c r="HMR15" s="124"/>
      <c r="HMS15" s="124"/>
      <c r="HMT15" s="124"/>
      <c r="HMU15" s="124"/>
      <c r="HMV15" s="124"/>
      <c r="HMW15" s="124"/>
      <c r="HMX15" s="124"/>
      <c r="HMY15" s="124"/>
      <c r="HMZ15" s="124"/>
      <c r="HNA15" s="124"/>
      <c r="HNB15" s="124"/>
      <c r="HNC15" s="124"/>
      <c r="HND15" s="124"/>
      <c r="HNE15" s="124"/>
      <c r="HNF15" s="124"/>
      <c r="HNG15" s="124"/>
      <c r="HNH15" s="124"/>
      <c r="HNI15" s="124"/>
      <c r="HNJ15" s="124"/>
      <c r="HNK15" s="124"/>
      <c r="HNL15" s="124"/>
      <c r="HNM15" s="124"/>
      <c r="HNN15" s="124"/>
      <c r="HNO15" s="124"/>
      <c r="HNP15" s="124"/>
      <c r="HNQ15" s="124"/>
      <c r="HNR15" s="124"/>
      <c r="HNS15" s="124"/>
      <c r="HNT15" s="124"/>
      <c r="HNU15" s="124"/>
      <c r="HNV15" s="124"/>
      <c r="HNW15" s="124"/>
      <c r="HNX15" s="124"/>
      <c r="HNY15" s="124"/>
      <c r="HNZ15" s="124"/>
      <c r="HOA15" s="124"/>
      <c r="HOB15" s="124"/>
      <c r="HOC15" s="124"/>
      <c r="HOD15" s="124"/>
      <c r="HOE15" s="124"/>
      <c r="HOF15" s="124"/>
      <c r="HOG15" s="124"/>
      <c r="HOH15" s="124"/>
      <c r="HOI15" s="124"/>
      <c r="HOJ15" s="124"/>
      <c r="HOK15" s="124"/>
      <c r="HOL15" s="124"/>
      <c r="HOM15" s="124"/>
      <c r="HON15" s="124"/>
      <c r="HOO15" s="124"/>
      <c r="HOP15" s="124"/>
      <c r="HOQ15" s="124"/>
      <c r="HOR15" s="124"/>
      <c r="HOS15" s="124"/>
      <c r="HOT15" s="124"/>
      <c r="HOU15" s="124"/>
      <c r="HOV15" s="124"/>
      <c r="HOW15" s="124"/>
      <c r="HOX15" s="124"/>
      <c r="HOY15" s="124"/>
      <c r="HOZ15" s="124"/>
      <c r="HPA15" s="124"/>
      <c r="HPB15" s="124"/>
      <c r="HPC15" s="124"/>
      <c r="HPD15" s="124"/>
      <c r="HPE15" s="124"/>
      <c r="HPF15" s="124"/>
      <c r="HPG15" s="124"/>
      <c r="HPH15" s="124"/>
      <c r="HPI15" s="124"/>
      <c r="HPJ15" s="124"/>
      <c r="HPK15" s="124"/>
      <c r="HPL15" s="124"/>
      <c r="HPM15" s="124"/>
      <c r="HPN15" s="124"/>
      <c r="HPO15" s="124"/>
      <c r="HPP15" s="124"/>
      <c r="HPQ15" s="124"/>
      <c r="HPR15" s="124"/>
      <c r="HPS15" s="124"/>
      <c r="HPT15" s="124"/>
      <c r="HPU15" s="124"/>
      <c r="HPV15" s="124"/>
      <c r="HPW15" s="124"/>
      <c r="HPX15" s="124"/>
      <c r="HPY15" s="124"/>
      <c r="HPZ15" s="124"/>
      <c r="HQA15" s="124"/>
      <c r="HQB15" s="124"/>
      <c r="HQC15" s="124"/>
      <c r="HQD15" s="124"/>
      <c r="HQE15" s="124"/>
      <c r="HQF15" s="124"/>
      <c r="HQG15" s="124"/>
      <c r="HQH15" s="124"/>
      <c r="HQI15" s="124"/>
      <c r="HQJ15" s="124"/>
      <c r="HQK15" s="124"/>
      <c r="HQL15" s="124"/>
      <c r="HQM15" s="124"/>
      <c r="HQN15" s="124"/>
      <c r="HQO15" s="124"/>
      <c r="HQP15" s="124"/>
      <c r="HQQ15" s="124"/>
      <c r="HQR15" s="124"/>
      <c r="HQS15" s="124"/>
      <c r="HQT15" s="124"/>
      <c r="HQU15" s="124"/>
      <c r="HQV15" s="124"/>
      <c r="HQW15" s="124"/>
      <c r="HQX15" s="124"/>
      <c r="HQY15" s="124"/>
      <c r="HQZ15" s="124"/>
      <c r="HRA15" s="124"/>
      <c r="HRB15" s="124"/>
      <c r="HRC15" s="124"/>
      <c r="HRD15" s="124"/>
      <c r="HRE15" s="124"/>
      <c r="HRF15" s="124"/>
      <c r="HRG15" s="124"/>
      <c r="HRH15" s="124"/>
      <c r="HRI15" s="124"/>
      <c r="HRJ15" s="124"/>
      <c r="HRK15" s="124"/>
      <c r="HRL15" s="124"/>
      <c r="HRM15" s="124"/>
      <c r="HRN15" s="124"/>
      <c r="HRO15" s="124"/>
      <c r="HRP15" s="124"/>
      <c r="HRQ15" s="124"/>
      <c r="HRR15" s="124"/>
      <c r="HRS15" s="124"/>
      <c r="HRT15" s="124"/>
      <c r="HRU15" s="124"/>
      <c r="HRV15" s="124"/>
      <c r="HRW15" s="124"/>
      <c r="HRX15" s="124"/>
      <c r="HRY15" s="124"/>
      <c r="HRZ15" s="124"/>
      <c r="HSA15" s="124"/>
      <c r="HSB15" s="124"/>
      <c r="HSC15" s="124"/>
      <c r="HSD15" s="124"/>
      <c r="HSE15" s="124"/>
      <c r="HSF15" s="124"/>
      <c r="HSG15" s="124"/>
      <c r="HSH15" s="124"/>
      <c r="HSI15" s="124"/>
      <c r="HSJ15" s="124"/>
      <c r="HSK15" s="124"/>
      <c r="HSL15" s="124"/>
      <c r="HSM15" s="124"/>
      <c r="HSN15" s="124"/>
      <c r="HSO15" s="124"/>
      <c r="HSP15" s="124"/>
      <c r="HSQ15" s="124"/>
      <c r="HSR15" s="124"/>
      <c r="HSS15" s="124"/>
      <c r="HST15" s="124"/>
      <c r="HSU15" s="124"/>
      <c r="HSV15" s="124"/>
      <c r="HSW15" s="124"/>
      <c r="HSX15" s="124"/>
      <c r="HSY15" s="124"/>
      <c r="HSZ15" s="124"/>
      <c r="HTA15" s="124"/>
      <c r="HTB15" s="124"/>
      <c r="HTC15" s="124"/>
      <c r="HTD15" s="124"/>
      <c r="HTE15" s="124"/>
      <c r="HTF15" s="124"/>
      <c r="HTG15" s="124"/>
      <c r="HTH15" s="124"/>
      <c r="HTI15" s="124"/>
      <c r="HTJ15" s="124"/>
      <c r="HTK15" s="124"/>
      <c r="HTL15" s="124"/>
      <c r="HTM15" s="124"/>
      <c r="HTN15" s="124"/>
      <c r="HTO15" s="124"/>
      <c r="HTP15" s="124"/>
      <c r="HTQ15" s="124"/>
      <c r="HTR15" s="124"/>
      <c r="HTS15" s="124"/>
      <c r="HTT15" s="124"/>
      <c r="HTU15" s="124"/>
      <c r="HTV15" s="124"/>
      <c r="HTW15" s="124"/>
      <c r="HTX15" s="124"/>
      <c r="HTY15" s="124"/>
      <c r="HTZ15" s="124"/>
      <c r="HUA15" s="124"/>
      <c r="HUB15" s="124"/>
      <c r="HUC15" s="124"/>
      <c r="HUD15" s="124"/>
      <c r="HUE15" s="124"/>
      <c r="HUF15" s="124"/>
      <c r="HUG15" s="124"/>
      <c r="HUH15" s="124"/>
      <c r="HUI15" s="124"/>
      <c r="HUJ15" s="124"/>
      <c r="HUK15" s="124"/>
      <c r="HUL15" s="124"/>
      <c r="HUM15" s="124"/>
      <c r="HUN15" s="124"/>
      <c r="HUO15" s="124"/>
      <c r="HUP15" s="124"/>
      <c r="HUQ15" s="124"/>
      <c r="HUR15" s="124"/>
      <c r="HUS15" s="124"/>
      <c r="HUT15" s="124"/>
      <c r="HUU15" s="124"/>
      <c r="HUV15" s="124"/>
      <c r="HUW15" s="124"/>
      <c r="HUX15" s="124"/>
      <c r="HUY15" s="124"/>
      <c r="HUZ15" s="124"/>
      <c r="HVA15" s="124"/>
      <c r="HVB15" s="124"/>
      <c r="HVC15" s="124"/>
      <c r="HVD15" s="124"/>
      <c r="HVE15" s="124"/>
      <c r="HVF15" s="124"/>
      <c r="HVG15" s="124"/>
      <c r="HVH15" s="124"/>
      <c r="HVI15" s="124"/>
      <c r="HVJ15" s="124"/>
      <c r="HVK15" s="124"/>
      <c r="HVL15" s="124"/>
      <c r="HVM15" s="124"/>
      <c r="HVN15" s="124"/>
      <c r="HVO15" s="124"/>
      <c r="HVP15" s="124"/>
      <c r="HVQ15" s="124"/>
      <c r="HVR15" s="124"/>
      <c r="HVS15" s="124"/>
      <c r="HVT15" s="124"/>
      <c r="HVU15" s="124"/>
      <c r="HVV15" s="124"/>
      <c r="HVW15" s="124"/>
      <c r="HVX15" s="124"/>
      <c r="HVY15" s="124"/>
      <c r="HVZ15" s="124"/>
      <c r="HWA15" s="124"/>
      <c r="HWB15" s="124"/>
      <c r="HWC15" s="124"/>
      <c r="HWD15" s="124"/>
      <c r="HWE15" s="124"/>
      <c r="HWF15" s="124"/>
      <c r="HWG15" s="124"/>
      <c r="HWH15" s="124"/>
      <c r="HWI15" s="124"/>
      <c r="HWJ15" s="124"/>
      <c r="HWK15" s="124"/>
      <c r="HWL15" s="124"/>
      <c r="HWM15" s="124"/>
      <c r="HWN15" s="124"/>
      <c r="HWO15" s="124"/>
      <c r="HWP15" s="124"/>
      <c r="HWQ15" s="124"/>
      <c r="HWR15" s="124"/>
      <c r="HWS15" s="124"/>
      <c r="HWT15" s="124"/>
      <c r="HWU15" s="124"/>
      <c r="HWV15" s="124"/>
      <c r="HWW15" s="124"/>
      <c r="HWX15" s="124"/>
      <c r="HWY15" s="124"/>
      <c r="HWZ15" s="124"/>
      <c r="HXA15" s="124"/>
      <c r="HXB15" s="124"/>
      <c r="HXC15" s="124"/>
      <c r="HXD15" s="124"/>
      <c r="HXE15" s="124"/>
      <c r="HXF15" s="124"/>
      <c r="HXG15" s="124"/>
      <c r="HXH15" s="124"/>
      <c r="HXI15" s="124"/>
      <c r="HXJ15" s="124"/>
      <c r="HXK15" s="124"/>
      <c r="HXL15" s="124"/>
      <c r="HXM15" s="124"/>
      <c r="HXN15" s="124"/>
      <c r="HXO15" s="124"/>
      <c r="HXP15" s="124"/>
      <c r="HXQ15" s="124"/>
      <c r="HXR15" s="124"/>
      <c r="HXS15" s="124"/>
      <c r="HXT15" s="124"/>
      <c r="HXU15" s="124"/>
      <c r="HXV15" s="124"/>
      <c r="HXW15" s="124"/>
      <c r="HXX15" s="124"/>
      <c r="HXY15" s="124"/>
      <c r="HXZ15" s="124"/>
      <c r="HYA15" s="124"/>
      <c r="HYB15" s="124"/>
      <c r="HYC15" s="124"/>
      <c r="HYD15" s="124"/>
      <c r="HYE15" s="124"/>
      <c r="HYF15" s="124"/>
      <c r="HYG15" s="124"/>
      <c r="HYH15" s="124"/>
      <c r="HYI15" s="124"/>
      <c r="HYJ15" s="124"/>
      <c r="HYK15" s="124"/>
      <c r="HYL15" s="124"/>
      <c r="HYM15" s="124"/>
      <c r="HYN15" s="124"/>
      <c r="HYO15" s="124"/>
      <c r="HYP15" s="124"/>
      <c r="HYQ15" s="124"/>
      <c r="HYR15" s="124"/>
      <c r="HYS15" s="124"/>
      <c r="HYT15" s="124"/>
      <c r="HYU15" s="124"/>
      <c r="HYV15" s="124"/>
      <c r="HYW15" s="124"/>
      <c r="HYX15" s="124"/>
      <c r="HYY15" s="124"/>
      <c r="HYZ15" s="124"/>
      <c r="HZA15" s="124"/>
      <c r="HZB15" s="124"/>
      <c r="HZC15" s="124"/>
      <c r="HZD15" s="124"/>
      <c r="HZE15" s="124"/>
      <c r="HZF15" s="124"/>
      <c r="HZG15" s="124"/>
      <c r="HZH15" s="124"/>
      <c r="HZI15" s="124"/>
      <c r="HZJ15" s="124"/>
      <c r="HZK15" s="124"/>
      <c r="HZL15" s="124"/>
      <c r="HZM15" s="124"/>
      <c r="HZN15" s="124"/>
      <c r="HZO15" s="124"/>
      <c r="HZP15" s="124"/>
      <c r="HZQ15" s="124"/>
      <c r="HZR15" s="124"/>
      <c r="HZS15" s="124"/>
      <c r="HZT15" s="124"/>
      <c r="HZU15" s="124"/>
      <c r="HZV15" s="124"/>
      <c r="HZW15" s="124"/>
      <c r="HZX15" s="124"/>
      <c r="HZY15" s="124"/>
      <c r="HZZ15" s="124"/>
      <c r="IAA15" s="124"/>
      <c r="IAB15" s="124"/>
      <c r="IAC15" s="124"/>
      <c r="IAD15" s="124"/>
      <c r="IAE15" s="124"/>
      <c r="IAF15" s="124"/>
      <c r="IAG15" s="124"/>
      <c r="IAH15" s="124"/>
      <c r="IAI15" s="124"/>
      <c r="IAJ15" s="124"/>
      <c r="IAK15" s="124"/>
      <c r="IAL15" s="124"/>
      <c r="IAM15" s="124"/>
      <c r="IAN15" s="124"/>
      <c r="IAO15" s="124"/>
      <c r="IAP15" s="124"/>
      <c r="IAQ15" s="124"/>
      <c r="IAR15" s="124"/>
      <c r="IAS15" s="124"/>
      <c r="IAT15" s="124"/>
      <c r="IAU15" s="124"/>
      <c r="IAV15" s="124"/>
      <c r="IAW15" s="124"/>
      <c r="IAX15" s="124"/>
      <c r="IAY15" s="124"/>
      <c r="IAZ15" s="124"/>
      <c r="IBA15" s="124"/>
      <c r="IBB15" s="124"/>
      <c r="IBC15" s="124"/>
      <c r="IBD15" s="124"/>
      <c r="IBE15" s="124"/>
      <c r="IBF15" s="124"/>
      <c r="IBG15" s="124"/>
      <c r="IBH15" s="124"/>
      <c r="IBI15" s="124"/>
      <c r="IBJ15" s="124"/>
      <c r="IBK15" s="124"/>
      <c r="IBL15" s="124"/>
      <c r="IBM15" s="124"/>
      <c r="IBN15" s="124"/>
      <c r="IBO15" s="124"/>
      <c r="IBP15" s="124"/>
      <c r="IBQ15" s="124"/>
      <c r="IBR15" s="124"/>
      <c r="IBS15" s="124"/>
      <c r="IBT15" s="124"/>
      <c r="IBU15" s="124"/>
      <c r="IBV15" s="124"/>
      <c r="IBW15" s="124"/>
      <c r="IBX15" s="124"/>
      <c r="IBY15" s="124"/>
      <c r="IBZ15" s="124"/>
      <c r="ICA15" s="124"/>
      <c r="ICB15" s="124"/>
      <c r="ICC15" s="124"/>
      <c r="ICD15" s="124"/>
      <c r="ICE15" s="124"/>
      <c r="ICF15" s="124"/>
      <c r="ICG15" s="124"/>
      <c r="ICH15" s="124"/>
      <c r="ICI15" s="124"/>
      <c r="ICJ15" s="124"/>
      <c r="ICK15" s="124"/>
      <c r="ICL15" s="124"/>
      <c r="ICM15" s="124"/>
      <c r="ICN15" s="124"/>
      <c r="ICO15" s="124"/>
      <c r="ICP15" s="124"/>
      <c r="ICQ15" s="124"/>
      <c r="ICR15" s="124"/>
      <c r="ICS15" s="124"/>
      <c r="ICT15" s="124"/>
      <c r="ICU15" s="124"/>
      <c r="ICV15" s="124"/>
      <c r="ICW15" s="124"/>
      <c r="ICX15" s="124"/>
      <c r="ICY15" s="124"/>
      <c r="ICZ15" s="124"/>
      <c r="IDA15" s="124"/>
      <c r="IDB15" s="124"/>
      <c r="IDC15" s="124"/>
      <c r="IDD15" s="124"/>
      <c r="IDE15" s="124"/>
      <c r="IDF15" s="124"/>
      <c r="IDG15" s="124"/>
      <c r="IDH15" s="124"/>
      <c r="IDI15" s="124"/>
      <c r="IDJ15" s="124"/>
      <c r="IDK15" s="124"/>
      <c r="IDL15" s="124"/>
      <c r="IDM15" s="124"/>
      <c r="IDN15" s="124"/>
      <c r="IDO15" s="124"/>
      <c r="IDP15" s="124"/>
      <c r="IDQ15" s="124"/>
      <c r="IDR15" s="124"/>
      <c r="IDS15" s="124"/>
      <c r="IDT15" s="124"/>
      <c r="IDU15" s="124"/>
      <c r="IDV15" s="124"/>
      <c r="IDW15" s="124"/>
      <c r="IDX15" s="124"/>
      <c r="IDY15" s="124"/>
      <c r="IDZ15" s="124"/>
      <c r="IEA15" s="124"/>
      <c r="IEB15" s="124"/>
      <c r="IEC15" s="124"/>
      <c r="IED15" s="124"/>
      <c r="IEE15" s="124"/>
      <c r="IEF15" s="124"/>
      <c r="IEG15" s="124"/>
      <c r="IEH15" s="124"/>
      <c r="IEI15" s="124"/>
      <c r="IEJ15" s="124"/>
      <c r="IEK15" s="124"/>
      <c r="IEL15" s="124"/>
      <c r="IEM15" s="124"/>
      <c r="IEN15" s="124"/>
      <c r="IEO15" s="124"/>
      <c r="IEP15" s="124"/>
      <c r="IEQ15" s="124"/>
      <c r="IER15" s="124"/>
      <c r="IES15" s="124"/>
      <c r="IET15" s="124"/>
      <c r="IEU15" s="124"/>
      <c r="IEV15" s="124"/>
      <c r="IEW15" s="124"/>
      <c r="IEX15" s="124"/>
      <c r="IEY15" s="124"/>
      <c r="IEZ15" s="124"/>
      <c r="IFA15" s="124"/>
      <c r="IFB15" s="124"/>
      <c r="IFC15" s="124"/>
      <c r="IFD15" s="124"/>
      <c r="IFE15" s="124"/>
      <c r="IFF15" s="124"/>
      <c r="IFG15" s="124"/>
      <c r="IFH15" s="124"/>
      <c r="IFI15" s="124"/>
      <c r="IFJ15" s="124"/>
      <c r="IFK15" s="124"/>
      <c r="IFL15" s="124"/>
      <c r="IFM15" s="124"/>
      <c r="IFN15" s="124"/>
      <c r="IFO15" s="124"/>
      <c r="IFP15" s="124"/>
      <c r="IFQ15" s="124"/>
      <c r="IFR15" s="124"/>
      <c r="IFS15" s="124"/>
      <c r="IFT15" s="124"/>
      <c r="IFU15" s="124"/>
      <c r="IFV15" s="124"/>
      <c r="IFW15" s="124"/>
      <c r="IFX15" s="124"/>
      <c r="IFY15" s="124"/>
      <c r="IFZ15" s="124"/>
      <c r="IGA15" s="124"/>
      <c r="IGB15" s="124"/>
      <c r="IGC15" s="124"/>
      <c r="IGD15" s="124"/>
      <c r="IGE15" s="124"/>
      <c r="IGF15" s="124"/>
      <c r="IGG15" s="124"/>
      <c r="IGH15" s="124"/>
      <c r="IGI15" s="124"/>
      <c r="IGJ15" s="124"/>
      <c r="IGK15" s="124"/>
      <c r="IGL15" s="124"/>
      <c r="IGM15" s="124"/>
      <c r="IGN15" s="124"/>
      <c r="IGO15" s="124"/>
      <c r="IGP15" s="124"/>
      <c r="IGQ15" s="124"/>
      <c r="IGR15" s="124"/>
      <c r="IGS15" s="124"/>
      <c r="IGT15" s="124"/>
      <c r="IGU15" s="124"/>
      <c r="IGV15" s="124"/>
      <c r="IGW15" s="124"/>
      <c r="IGX15" s="124"/>
      <c r="IGY15" s="124"/>
      <c r="IGZ15" s="124"/>
      <c r="IHA15" s="124"/>
      <c r="IHB15" s="124"/>
      <c r="IHC15" s="124"/>
      <c r="IHD15" s="124"/>
      <c r="IHE15" s="124"/>
      <c r="IHF15" s="124"/>
      <c r="IHG15" s="124"/>
      <c r="IHH15" s="124"/>
      <c r="IHI15" s="124"/>
      <c r="IHJ15" s="124"/>
      <c r="IHK15" s="124"/>
      <c r="IHL15" s="124"/>
      <c r="IHM15" s="124"/>
      <c r="IHN15" s="124"/>
      <c r="IHO15" s="124"/>
      <c r="IHP15" s="124"/>
      <c r="IHQ15" s="124"/>
      <c r="IHR15" s="124"/>
      <c r="IHS15" s="124"/>
      <c r="IHT15" s="124"/>
      <c r="IHU15" s="124"/>
      <c r="IHV15" s="124"/>
      <c r="IHW15" s="124"/>
      <c r="IHX15" s="124"/>
      <c r="IHY15" s="124"/>
      <c r="IHZ15" s="124"/>
      <c r="IIA15" s="124"/>
      <c r="IIB15" s="124"/>
      <c r="IIC15" s="124"/>
      <c r="IID15" s="124"/>
      <c r="IIE15" s="124"/>
      <c r="IIF15" s="124"/>
      <c r="IIG15" s="124"/>
      <c r="IIH15" s="124"/>
      <c r="III15" s="124"/>
      <c r="IIJ15" s="124"/>
      <c r="IIK15" s="124"/>
      <c r="IIL15" s="124"/>
      <c r="IIM15" s="124"/>
      <c r="IIN15" s="124"/>
      <c r="IIO15" s="124"/>
      <c r="IIP15" s="124"/>
      <c r="IIQ15" s="124"/>
      <c r="IIR15" s="124"/>
      <c r="IIS15" s="124"/>
      <c r="IIT15" s="124"/>
      <c r="IIU15" s="124"/>
      <c r="IIV15" s="124"/>
      <c r="IIW15" s="124"/>
      <c r="IIX15" s="124"/>
      <c r="IIY15" s="124"/>
      <c r="IIZ15" s="124"/>
      <c r="IJA15" s="124"/>
      <c r="IJB15" s="124"/>
      <c r="IJC15" s="124"/>
      <c r="IJD15" s="124"/>
      <c r="IJE15" s="124"/>
      <c r="IJF15" s="124"/>
      <c r="IJG15" s="124"/>
      <c r="IJH15" s="124"/>
      <c r="IJI15" s="124"/>
      <c r="IJJ15" s="124"/>
      <c r="IJK15" s="124"/>
      <c r="IJL15" s="124"/>
      <c r="IJM15" s="124"/>
      <c r="IJN15" s="124"/>
      <c r="IJO15" s="124"/>
      <c r="IJP15" s="124"/>
      <c r="IJQ15" s="124"/>
      <c r="IJR15" s="124"/>
      <c r="IJS15" s="124"/>
      <c r="IJT15" s="124"/>
      <c r="IJU15" s="124"/>
      <c r="IJV15" s="124"/>
      <c r="IJW15" s="124"/>
      <c r="IJX15" s="124"/>
      <c r="IJY15" s="124"/>
      <c r="IJZ15" s="124"/>
      <c r="IKA15" s="124"/>
      <c r="IKB15" s="124"/>
      <c r="IKC15" s="124"/>
      <c r="IKD15" s="124"/>
      <c r="IKE15" s="124"/>
      <c r="IKF15" s="124"/>
      <c r="IKG15" s="124"/>
      <c r="IKH15" s="124"/>
      <c r="IKI15" s="124"/>
      <c r="IKJ15" s="124"/>
      <c r="IKK15" s="124"/>
      <c r="IKL15" s="124"/>
      <c r="IKM15" s="124"/>
      <c r="IKN15" s="124"/>
      <c r="IKO15" s="124"/>
      <c r="IKP15" s="124"/>
      <c r="IKQ15" s="124"/>
      <c r="IKR15" s="124"/>
      <c r="IKS15" s="124"/>
      <c r="IKT15" s="124"/>
      <c r="IKU15" s="124"/>
      <c r="IKV15" s="124"/>
      <c r="IKW15" s="124"/>
      <c r="IKX15" s="124"/>
      <c r="IKY15" s="124"/>
      <c r="IKZ15" s="124"/>
      <c r="ILA15" s="124"/>
      <c r="ILB15" s="124"/>
      <c r="ILC15" s="124"/>
      <c r="ILD15" s="124"/>
      <c r="ILE15" s="124"/>
      <c r="ILF15" s="124"/>
      <c r="ILG15" s="124"/>
      <c r="ILH15" s="124"/>
      <c r="ILI15" s="124"/>
      <c r="ILJ15" s="124"/>
      <c r="ILK15" s="124"/>
      <c r="ILL15" s="124"/>
      <c r="ILM15" s="124"/>
      <c r="ILN15" s="124"/>
      <c r="ILO15" s="124"/>
      <c r="ILP15" s="124"/>
      <c r="ILQ15" s="124"/>
      <c r="ILR15" s="124"/>
      <c r="ILS15" s="124"/>
      <c r="ILT15" s="124"/>
      <c r="ILU15" s="124"/>
      <c r="ILV15" s="124"/>
      <c r="ILW15" s="124"/>
      <c r="ILX15" s="124"/>
      <c r="ILY15" s="124"/>
      <c r="ILZ15" s="124"/>
      <c r="IMA15" s="124"/>
      <c r="IMB15" s="124"/>
      <c r="IMC15" s="124"/>
      <c r="IMD15" s="124"/>
      <c r="IME15" s="124"/>
      <c r="IMF15" s="124"/>
      <c r="IMG15" s="124"/>
      <c r="IMH15" s="124"/>
      <c r="IMI15" s="124"/>
      <c r="IMJ15" s="124"/>
      <c r="IMK15" s="124"/>
      <c r="IML15" s="124"/>
      <c r="IMM15" s="124"/>
      <c r="IMN15" s="124"/>
      <c r="IMO15" s="124"/>
      <c r="IMP15" s="124"/>
      <c r="IMQ15" s="124"/>
      <c r="IMR15" s="124"/>
      <c r="IMS15" s="124"/>
      <c r="IMT15" s="124"/>
      <c r="IMU15" s="124"/>
      <c r="IMV15" s="124"/>
      <c r="IMW15" s="124"/>
      <c r="IMX15" s="124"/>
      <c r="IMY15" s="124"/>
      <c r="IMZ15" s="124"/>
      <c r="INA15" s="124"/>
      <c r="INB15" s="124"/>
      <c r="INC15" s="124"/>
      <c r="IND15" s="124"/>
      <c r="INE15" s="124"/>
      <c r="INF15" s="124"/>
      <c r="ING15" s="124"/>
      <c r="INH15" s="124"/>
      <c r="INI15" s="124"/>
      <c r="INJ15" s="124"/>
      <c r="INK15" s="124"/>
      <c r="INL15" s="124"/>
      <c r="INM15" s="124"/>
      <c r="INN15" s="124"/>
      <c r="INO15" s="124"/>
      <c r="INP15" s="124"/>
      <c r="INQ15" s="124"/>
      <c r="INR15" s="124"/>
      <c r="INS15" s="124"/>
      <c r="INT15" s="124"/>
      <c r="INU15" s="124"/>
      <c r="INV15" s="124"/>
      <c r="INW15" s="124"/>
      <c r="INX15" s="124"/>
      <c r="INY15" s="124"/>
      <c r="INZ15" s="124"/>
      <c r="IOA15" s="124"/>
      <c r="IOB15" s="124"/>
      <c r="IOC15" s="124"/>
      <c r="IOD15" s="124"/>
      <c r="IOE15" s="124"/>
      <c r="IOF15" s="124"/>
      <c r="IOG15" s="124"/>
      <c r="IOH15" s="124"/>
      <c r="IOI15" s="124"/>
      <c r="IOJ15" s="124"/>
      <c r="IOK15" s="124"/>
      <c r="IOL15" s="124"/>
      <c r="IOM15" s="124"/>
      <c r="ION15" s="124"/>
      <c r="IOO15" s="124"/>
      <c r="IOP15" s="124"/>
      <c r="IOQ15" s="124"/>
      <c r="IOR15" s="124"/>
      <c r="IOS15" s="124"/>
      <c r="IOT15" s="124"/>
      <c r="IOU15" s="124"/>
      <c r="IOV15" s="124"/>
      <c r="IOW15" s="124"/>
      <c r="IOX15" s="124"/>
      <c r="IOY15" s="124"/>
      <c r="IOZ15" s="124"/>
      <c r="IPA15" s="124"/>
      <c r="IPB15" s="124"/>
      <c r="IPC15" s="124"/>
      <c r="IPD15" s="124"/>
      <c r="IPE15" s="124"/>
      <c r="IPF15" s="124"/>
      <c r="IPG15" s="124"/>
      <c r="IPH15" s="124"/>
      <c r="IPI15" s="124"/>
      <c r="IPJ15" s="124"/>
      <c r="IPK15" s="124"/>
      <c r="IPL15" s="124"/>
      <c r="IPM15" s="124"/>
      <c r="IPN15" s="124"/>
      <c r="IPO15" s="124"/>
      <c r="IPP15" s="124"/>
      <c r="IPQ15" s="124"/>
      <c r="IPR15" s="124"/>
      <c r="IPS15" s="124"/>
      <c r="IPT15" s="124"/>
      <c r="IPU15" s="124"/>
      <c r="IPV15" s="124"/>
      <c r="IPW15" s="124"/>
      <c r="IPX15" s="124"/>
      <c r="IPY15" s="124"/>
      <c r="IPZ15" s="124"/>
      <c r="IQA15" s="124"/>
      <c r="IQB15" s="124"/>
      <c r="IQC15" s="124"/>
      <c r="IQD15" s="124"/>
      <c r="IQE15" s="124"/>
      <c r="IQF15" s="124"/>
      <c r="IQG15" s="124"/>
      <c r="IQH15" s="124"/>
      <c r="IQI15" s="124"/>
      <c r="IQJ15" s="124"/>
      <c r="IQK15" s="124"/>
      <c r="IQL15" s="124"/>
      <c r="IQM15" s="124"/>
      <c r="IQN15" s="124"/>
      <c r="IQO15" s="124"/>
      <c r="IQP15" s="124"/>
      <c r="IQQ15" s="124"/>
      <c r="IQR15" s="124"/>
      <c r="IQS15" s="124"/>
      <c r="IQT15" s="124"/>
      <c r="IQU15" s="124"/>
      <c r="IQV15" s="124"/>
      <c r="IQW15" s="124"/>
      <c r="IQX15" s="124"/>
      <c r="IQY15" s="124"/>
      <c r="IQZ15" s="124"/>
      <c r="IRA15" s="124"/>
      <c r="IRB15" s="124"/>
      <c r="IRC15" s="124"/>
      <c r="IRD15" s="124"/>
      <c r="IRE15" s="124"/>
      <c r="IRF15" s="124"/>
      <c r="IRG15" s="124"/>
      <c r="IRH15" s="124"/>
      <c r="IRI15" s="124"/>
      <c r="IRJ15" s="124"/>
      <c r="IRK15" s="124"/>
      <c r="IRL15" s="124"/>
      <c r="IRM15" s="124"/>
      <c r="IRN15" s="124"/>
      <c r="IRO15" s="124"/>
      <c r="IRP15" s="124"/>
      <c r="IRQ15" s="124"/>
      <c r="IRR15" s="124"/>
      <c r="IRS15" s="124"/>
      <c r="IRT15" s="124"/>
      <c r="IRU15" s="124"/>
      <c r="IRV15" s="124"/>
      <c r="IRW15" s="124"/>
      <c r="IRX15" s="124"/>
      <c r="IRY15" s="124"/>
      <c r="IRZ15" s="124"/>
      <c r="ISA15" s="124"/>
      <c r="ISB15" s="124"/>
      <c r="ISC15" s="124"/>
      <c r="ISD15" s="124"/>
      <c r="ISE15" s="124"/>
      <c r="ISF15" s="124"/>
      <c r="ISG15" s="124"/>
      <c r="ISH15" s="124"/>
      <c r="ISI15" s="124"/>
      <c r="ISJ15" s="124"/>
      <c r="ISK15" s="124"/>
      <c r="ISL15" s="124"/>
      <c r="ISM15" s="124"/>
      <c r="ISN15" s="124"/>
      <c r="ISO15" s="124"/>
      <c r="ISP15" s="124"/>
      <c r="ISQ15" s="124"/>
      <c r="ISR15" s="124"/>
      <c r="ISS15" s="124"/>
      <c r="IST15" s="124"/>
      <c r="ISU15" s="124"/>
      <c r="ISV15" s="124"/>
      <c r="ISW15" s="124"/>
      <c r="ISX15" s="124"/>
      <c r="ISY15" s="124"/>
      <c r="ISZ15" s="124"/>
      <c r="ITA15" s="124"/>
      <c r="ITB15" s="124"/>
      <c r="ITC15" s="124"/>
      <c r="ITD15" s="124"/>
      <c r="ITE15" s="124"/>
      <c r="ITF15" s="124"/>
      <c r="ITG15" s="124"/>
      <c r="ITH15" s="124"/>
      <c r="ITI15" s="124"/>
      <c r="ITJ15" s="124"/>
      <c r="ITK15" s="124"/>
      <c r="ITL15" s="124"/>
      <c r="ITM15" s="124"/>
      <c r="ITN15" s="124"/>
      <c r="ITO15" s="124"/>
      <c r="ITP15" s="124"/>
      <c r="ITQ15" s="124"/>
      <c r="ITR15" s="124"/>
      <c r="ITS15" s="124"/>
      <c r="ITT15" s="124"/>
      <c r="ITU15" s="124"/>
      <c r="ITV15" s="124"/>
      <c r="ITW15" s="124"/>
      <c r="ITX15" s="124"/>
      <c r="ITY15" s="124"/>
      <c r="ITZ15" s="124"/>
      <c r="IUA15" s="124"/>
      <c r="IUB15" s="124"/>
      <c r="IUC15" s="124"/>
      <c r="IUD15" s="124"/>
      <c r="IUE15" s="124"/>
      <c r="IUF15" s="124"/>
      <c r="IUG15" s="124"/>
      <c r="IUH15" s="124"/>
      <c r="IUI15" s="124"/>
      <c r="IUJ15" s="124"/>
      <c r="IUK15" s="124"/>
      <c r="IUL15" s="124"/>
      <c r="IUM15" s="124"/>
      <c r="IUN15" s="124"/>
      <c r="IUO15" s="124"/>
      <c r="IUP15" s="124"/>
      <c r="IUQ15" s="124"/>
      <c r="IUR15" s="124"/>
      <c r="IUS15" s="124"/>
      <c r="IUT15" s="124"/>
      <c r="IUU15" s="124"/>
      <c r="IUV15" s="124"/>
      <c r="IUW15" s="124"/>
      <c r="IUX15" s="124"/>
      <c r="IUY15" s="124"/>
      <c r="IUZ15" s="124"/>
      <c r="IVA15" s="124"/>
      <c r="IVB15" s="124"/>
      <c r="IVC15" s="124"/>
      <c r="IVD15" s="124"/>
      <c r="IVE15" s="124"/>
      <c r="IVF15" s="124"/>
      <c r="IVG15" s="124"/>
      <c r="IVH15" s="124"/>
      <c r="IVI15" s="124"/>
      <c r="IVJ15" s="124"/>
      <c r="IVK15" s="124"/>
      <c r="IVL15" s="124"/>
      <c r="IVM15" s="124"/>
      <c r="IVN15" s="124"/>
      <c r="IVO15" s="124"/>
      <c r="IVP15" s="124"/>
      <c r="IVQ15" s="124"/>
      <c r="IVR15" s="124"/>
      <c r="IVS15" s="124"/>
      <c r="IVT15" s="124"/>
      <c r="IVU15" s="124"/>
      <c r="IVV15" s="124"/>
      <c r="IVW15" s="124"/>
      <c r="IVX15" s="124"/>
      <c r="IVY15" s="124"/>
      <c r="IVZ15" s="124"/>
      <c r="IWA15" s="124"/>
      <c r="IWB15" s="124"/>
      <c r="IWC15" s="124"/>
      <c r="IWD15" s="124"/>
      <c r="IWE15" s="124"/>
      <c r="IWF15" s="124"/>
      <c r="IWG15" s="124"/>
      <c r="IWH15" s="124"/>
      <c r="IWI15" s="124"/>
      <c r="IWJ15" s="124"/>
      <c r="IWK15" s="124"/>
      <c r="IWL15" s="124"/>
      <c r="IWM15" s="124"/>
      <c r="IWN15" s="124"/>
      <c r="IWO15" s="124"/>
      <c r="IWP15" s="124"/>
      <c r="IWQ15" s="124"/>
      <c r="IWR15" s="124"/>
      <c r="IWS15" s="124"/>
      <c r="IWT15" s="124"/>
      <c r="IWU15" s="124"/>
      <c r="IWV15" s="124"/>
      <c r="IWW15" s="124"/>
      <c r="IWX15" s="124"/>
      <c r="IWY15" s="124"/>
      <c r="IWZ15" s="124"/>
      <c r="IXA15" s="124"/>
      <c r="IXB15" s="124"/>
      <c r="IXC15" s="124"/>
      <c r="IXD15" s="124"/>
      <c r="IXE15" s="124"/>
      <c r="IXF15" s="124"/>
      <c r="IXG15" s="124"/>
      <c r="IXH15" s="124"/>
      <c r="IXI15" s="124"/>
      <c r="IXJ15" s="124"/>
      <c r="IXK15" s="124"/>
      <c r="IXL15" s="124"/>
      <c r="IXM15" s="124"/>
      <c r="IXN15" s="124"/>
      <c r="IXO15" s="124"/>
      <c r="IXP15" s="124"/>
      <c r="IXQ15" s="124"/>
      <c r="IXR15" s="124"/>
      <c r="IXS15" s="124"/>
      <c r="IXT15" s="124"/>
      <c r="IXU15" s="124"/>
      <c r="IXV15" s="124"/>
      <c r="IXW15" s="124"/>
      <c r="IXX15" s="124"/>
      <c r="IXY15" s="124"/>
      <c r="IXZ15" s="124"/>
      <c r="IYA15" s="124"/>
      <c r="IYB15" s="124"/>
      <c r="IYC15" s="124"/>
      <c r="IYD15" s="124"/>
      <c r="IYE15" s="124"/>
      <c r="IYF15" s="124"/>
      <c r="IYG15" s="124"/>
      <c r="IYH15" s="124"/>
      <c r="IYI15" s="124"/>
      <c r="IYJ15" s="124"/>
      <c r="IYK15" s="124"/>
      <c r="IYL15" s="124"/>
      <c r="IYM15" s="124"/>
      <c r="IYN15" s="124"/>
      <c r="IYO15" s="124"/>
      <c r="IYP15" s="124"/>
      <c r="IYQ15" s="124"/>
      <c r="IYR15" s="124"/>
      <c r="IYS15" s="124"/>
      <c r="IYT15" s="124"/>
      <c r="IYU15" s="124"/>
      <c r="IYV15" s="124"/>
      <c r="IYW15" s="124"/>
      <c r="IYX15" s="124"/>
      <c r="IYY15" s="124"/>
      <c r="IYZ15" s="124"/>
      <c r="IZA15" s="124"/>
      <c r="IZB15" s="124"/>
      <c r="IZC15" s="124"/>
      <c r="IZD15" s="124"/>
      <c r="IZE15" s="124"/>
      <c r="IZF15" s="124"/>
      <c r="IZG15" s="124"/>
      <c r="IZH15" s="124"/>
      <c r="IZI15" s="124"/>
      <c r="IZJ15" s="124"/>
      <c r="IZK15" s="124"/>
      <c r="IZL15" s="124"/>
      <c r="IZM15" s="124"/>
      <c r="IZN15" s="124"/>
      <c r="IZO15" s="124"/>
      <c r="IZP15" s="124"/>
      <c r="IZQ15" s="124"/>
      <c r="IZR15" s="124"/>
      <c r="IZS15" s="124"/>
      <c r="IZT15" s="124"/>
      <c r="IZU15" s="124"/>
      <c r="IZV15" s="124"/>
      <c r="IZW15" s="124"/>
      <c r="IZX15" s="124"/>
      <c r="IZY15" s="124"/>
      <c r="IZZ15" s="124"/>
      <c r="JAA15" s="124"/>
      <c r="JAB15" s="124"/>
      <c r="JAC15" s="124"/>
      <c r="JAD15" s="124"/>
      <c r="JAE15" s="124"/>
      <c r="JAF15" s="124"/>
      <c r="JAG15" s="124"/>
      <c r="JAH15" s="124"/>
      <c r="JAI15" s="124"/>
      <c r="JAJ15" s="124"/>
      <c r="JAK15" s="124"/>
      <c r="JAL15" s="124"/>
      <c r="JAM15" s="124"/>
      <c r="JAN15" s="124"/>
      <c r="JAO15" s="124"/>
      <c r="JAP15" s="124"/>
      <c r="JAQ15" s="124"/>
      <c r="JAR15" s="124"/>
      <c r="JAS15" s="124"/>
      <c r="JAT15" s="124"/>
      <c r="JAU15" s="124"/>
      <c r="JAV15" s="124"/>
      <c r="JAW15" s="124"/>
      <c r="JAX15" s="124"/>
      <c r="JAY15" s="124"/>
      <c r="JAZ15" s="124"/>
      <c r="JBA15" s="124"/>
      <c r="JBB15" s="124"/>
      <c r="JBC15" s="124"/>
      <c r="JBD15" s="124"/>
      <c r="JBE15" s="124"/>
      <c r="JBF15" s="124"/>
      <c r="JBG15" s="124"/>
      <c r="JBH15" s="124"/>
      <c r="JBI15" s="124"/>
      <c r="JBJ15" s="124"/>
      <c r="JBK15" s="124"/>
      <c r="JBL15" s="124"/>
      <c r="JBM15" s="124"/>
      <c r="JBN15" s="124"/>
      <c r="JBO15" s="124"/>
      <c r="JBP15" s="124"/>
      <c r="JBQ15" s="124"/>
      <c r="JBR15" s="124"/>
      <c r="JBS15" s="124"/>
      <c r="JBT15" s="124"/>
      <c r="JBU15" s="124"/>
      <c r="JBV15" s="124"/>
      <c r="JBW15" s="124"/>
      <c r="JBX15" s="124"/>
      <c r="JBY15" s="124"/>
      <c r="JBZ15" s="124"/>
      <c r="JCA15" s="124"/>
      <c r="JCB15" s="124"/>
      <c r="JCC15" s="124"/>
      <c r="JCD15" s="124"/>
      <c r="JCE15" s="124"/>
      <c r="JCF15" s="124"/>
      <c r="JCG15" s="124"/>
      <c r="JCH15" s="124"/>
      <c r="JCI15" s="124"/>
      <c r="JCJ15" s="124"/>
      <c r="JCK15" s="124"/>
      <c r="JCL15" s="124"/>
      <c r="JCM15" s="124"/>
      <c r="JCN15" s="124"/>
      <c r="JCO15" s="124"/>
      <c r="JCP15" s="124"/>
      <c r="JCQ15" s="124"/>
      <c r="JCR15" s="124"/>
      <c r="JCS15" s="124"/>
      <c r="JCT15" s="124"/>
      <c r="JCU15" s="124"/>
      <c r="JCV15" s="124"/>
      <c r="JCW15" s="124"/>
      <c r="JCX15" s="124"/>
      <c r="JCY15" s="124"/>
      <c r="JCZ15" s="124"/>
      <c r="JDA15" s="124"/>
      <c r="JDB15" s="124"/>
      <c r="JDC15" s="124"/>
      <c r="JDD15" s="124"/>
      <c r="JDE15" s="124"/>
      <c r="JDF15" s="124"/>
      <c r="JDG15" s="124"/>
      <c r="JDH15" s="124"/>
      <c r="JDI15" s="124"/>
      <c r="JDJ15" s="124"/>
      <c r="JDK15" s="124"/>
      <c r="JDL15" s="124"/>
      <c r="JDM15" s="124"/>
      <c r="JDN15" s="124"/>
      <c r="JDO15" s="124"/>
      <c r="JDP15" s="124"/>
      <c r="JDQ15" s="124"/>
      <c r="JDR15" s="124"/>
      <c r="JDS15" s="124"/>
      <c r="JDT15" s="124"/>
      <c r="JDU15" s="124"/>
      <c r="JDV15" s="124"/>
      <c r="JDW15" s="124"/>
      <c r="JDX15" s="124"/>
      <c r="JDY15" s="124"/>
      <c r="JDZ15" s="124"/>
      <c r="JEA15" s="124"/>
      <c r="JEB15" s="124"/>
      <c r="JEC15" s="124"/>
      <c r="JED15" s="124"/>
      <c r="JEE15" s="124"/>
      <c r="JEF15" s="124"/>
      <c r="JEG15" s="124"/>
      <c r="JEH15" s="124"/>
      <c r="JEI15" s="124"/>
      <c r="JEJ15" s="124"/>
      <c r="JEK15" s="124"/>
      <c r="JEL15" s="124"/>
      <c r="JEM15" s="124"/>
      <c r="JEN15" s="124"/>
      <c r="JEO15" s="124"/>
      <c r="JEP15" s="124"/>
      <c r="JEQ15" s="124"/>
      <c r="JER15" s="124"/>
      <c r="JES15" s="124"/>
      <c r="JET15" s="124"/>
      <c r="JEU15" s="124"/>
      <c r="JEV15" s="124"/>
      <c r="JEW15" s="124"/>
      <c r="JEX15" s="124"/>
      <c r="JEY15" s="124"/>
      <c r="JEZ15" s="124"/>
      <c r="JFA15" s="124"/>
      <c r="JFB15" s="124"/>
      <c r="JFC15" s="124"/>
      <c r="JFD15" s="124"/>
      <c r="JFE15" s="124"/>
      <c r="JFF15" s="124"/>
      <c r="JFG15" s="124"/>
      <c r="JFH15" s="124"/>
      <c r="JFI15" s="124"/>
      <c r="JFJ15" s="124"/>
      <c r="JFK15" s="124"/>
      <c r="JFL15" s="124"/>
      <c r="JFM15" s="124"/>
      <c r="JFN15" s="124"/>
      <c r="JFO15" s="124"/>
      <c r="JFP15" s="124"/>
      <c r="JFQ15" s="124"/>
      <c r="JFR15" s="124"/>
      <c r="JFS15" s="124"/>
      <c r="JFT15" s="124"/>
      <c r="JFU15" s="124"/>
      <c r="JFV15" s="124"/>
      <c r="JFW15" s="124"/>
      <c r="JFX15" s="124"/>
      <c r="JFY15" s="124"/>
      <c r="JFZ15" s="124"/>
      <c r="JGA15" s="124"/>
      <c r="JGB15" s="124"/>
      <c r="JGC15" s="124"/>
      <c r="JGD15" s="124"/>
      <c r="JGE15" s="124"/>
      <c r="JGF15" s="124"/>
      <c r="JGG15" s="124"/>
      <c r="JGH15" s="124"/>
      <c r="JGI15" s="124"/>
      <c r="JGJ15" s="124"/>
      <c r="JGK15" s="124"/>
      <c r="JGL15" s="124"/>
      <c r="JGM15" s="124"/>
      <c r="JGN15" s="124"/>
      <c r="JGO15" s="124"/>
      <c r="JGP15" s="124"/>
      <c r="JGQ15" s="124"/>
      <c r="JGR15" s="124"/>
      <c r="JGS15" s="124"/>
      <c r="JGT15" s="124"/>
      <c r="JGU15" s="124"/>
      <c r="JGV15" s="124"/>
      <c r="JGW15" s="124"/>
      <c r="JGX15" s="124"/>
      <c r="JGY15" s="124"/>
      <c r="JGZ15" s="124"/>
      <c r="JHA15" s="124"/>
      <c r="JHB15" s="124"/>
      <c r="JHC15" s="124"/>
      <c r="JHD15" s="124"/>
      <c r="JHE15" s="124"/>
      <c r="JHF15" s="124"/>
      <c r="JHG15" s="124"/>
      <c r="JHH15" s="124"/>
      <c r="JHI15" s="124"/>
      <c r="JHJ15" s="124"/>
      <c r="JHK15" s="124"/>
      <c r="JHL15" s="124"/>
      <c r="JHM15" s="124"/>
      <c r="JHN15" s="124"/>
      <c r="JHO15" s="124"/>
      <c r="JHP15" s="124"/>
      <c r="JHQ15" s="124"/>
      <c r="JHR15" s="124"/>
      <c r="JHS15" s="124"/>
      <c r="JHT15" s="124"/>
      <c r="JHU15" s="124"/>
      <c r="JHV15" s="124"/>
      <c r="JHW15" s="124"/>
      <c r="JHX15" s="124"/>
      <c r="JHY15" s="124"/>
      <c r="JHZ15" s="124"/>
      <c r="JIA15" s="124"/>
      <c r="JIB15" s="124"/>
      <c r="JIC15" s="124"/>
      <c r="JID15" s="124"/>
      <c r="JIE15" s="124"/>
      <c r="JIF15" s="124"/>
      <c r="JIG15" s="124"/>
      <c r="JIH15" s="124"/>
      <c r="JII15" s="124"/>
      <c r="JIJ15" s="124"/>
      <c r="JIK15" s="124"/>
      <c r="JIL15" s="124"/>
      <c r="JIM15" s="124"/>
      <c r="JIN15" s="124"/>
      <c r="JIO15" s="124"/>
      <c r="JIP15" s="124"/>
      <c r="JIQ15" s="124"/>
      <c r="JIR15" s="124"/>
      <c r="JIS15" s="124"/>
      <c r="JIT15" s="124"/>
      <c r="JIU15" s="124"/>
      <c r="JIV15" s="124"/>
      <c r="JIW15" s="124"/>
      <c r="JIX15" s="124"/>
      <c r="JIY15" s="124"/>
      <c r="JIZ15" s="124"/>
      <c r="JJA15" s="124"/>
      <c r="JJB15" s="124"/>
      <c r="JJC15" s="124"/>
      <c r="JJD15" s="124"/>
      <c r="JJE15" s="124"/>
      <c r="JJF15" s="124"/>
      <c r="JJG15" s="124"/>
      <c r="JJH15" s="124"/>
      <c r="JJI15" s="124"/>
      <c r="JJJ15" s="124"/>
      <c r="JJK15" s="124"/>
      <c r="JJL15" s="124"/>
      <c r="JJM15" s="124"/>
      <c r="JJN15" s="124"/>
      <c r="JJO15" s="124"/>
      <c r="JJP15" s="124"/>
      <c r="JJQ15" s="124"/>
      <c r="JJR15" s="124"/>
      <c r="JJS15" s="124"/>
      <c r="JJT15" s="124"/>
      <c r="JJU15" s="124"/>
      <c r="JJV15" s="124"/>
      <c r="JJW15" s="124"/>
      <c r="JJX15" s="124"/>
      <c r="JJY15" s="124"/>
      <c r="JJZ15" s="124"/>
      <c r="JKA15" s="124"/>
      <c r="JKB15" s="124"/>
      <c r="JKC15" s="124"/>
      <c r="JKD15" s="124"/>
      <c r="JKE15" s="124"/>
      <c r="JKF15" s="124"/>
      <c r="JKG15" s="124"/>
      <c r="JKH15" s="124"/>
      <c r="JKI15" s="124"/>
      <c r="JKJ15" s="124"/>
      <c r="JKK15" s="124"/>
      <c r="JKL15" s="124"/>
      <c r="JKM15" s="124"/>
      <c r="JKN15" s="124"/>
      <c r="JKO15" s="124"/>
      <c r="JKP15" s="124"/>
      <c r="JKQ15" s="124"/>
      <c r="JKR15" s="124"/>
      <c r="JKS15" s="124"/>
      <c r="JKT15" s="124"/>
      <c r="JKU15" s="124"/>
      <c r="JKV15" s="124"/>
      <c r="JKW15" s="124"/>
      <c r="JKX15" s="124"/>
      <c r="JKY15" s="124"/>
      <c r="JKZ15" s="124"/>
      <c r="JLA15" s="124"/>
      <c r="JLB15" s="124"/>
      <c r="JLC15" s="124"/>
      <c r="JLD15" s="124"/>
      <c r="JLE15" s="124"/>
      <c r="JLF15" s="124"/>
      <c r="JLG15" s="124"/>
      <c r="JLH15" s="124"/>
      <c r="JLI15" s="124"/>
      <c r="JLJ15" s="124"/>
      <c r="JLK15" s="124"/>
      <c r="JLL15" s="124"/>
      <c r="JLM15" s="124"/>
      <c r="JLN15" s="124"/>
      <c r="JLO15" s="124"/>
      <c r="JLP15" s="124"/>
      <c r="JLQ15" s="124"/>
      <c r="JLR15" s="124"/>
      <c r="JLS15" s="124"/>
      <c r="JLT15" s="124"/>
      <c r="JLU15" s="124"/>
      <c r="JLV15" s="124"/>
      <c r="JLW15" s="124"/>
      <c r="JLX15" s="124"/>
      <c r="JLY15" s="124"/>
      <c r="JLZ15" s="124"/>
      <c r="JMA15" s="124"/>
      <c r="JMB15" s="124"/>
      <c r="JMC15" s="124"/>
      <c r="JMD15" s="124"/>
      <c r="JME15" s="124"/>
      <c r="JMF15" s="124"/>
      <c r="JMG15" s="124"/>
      <c r="JMH15" s="124"/>
      <c r="JMI15" s="124"/>
      <c r="JMJ15" s="124"/>
      <c r="JMK15" s="124"/>
      <c r="JML15" s="124"/>
      <c r="JMM15" s="124"/>
      <c r="JMN15" s="124"/>
      <c r="JMO15" s="124"/>
      <c r="JMP15" s="124"/>
      <c r="JMQ15" s="124"/>
      <c r="JMR15" s="124"/>
      <c r="JMS15" s="124"/>
      <c r="JMT15" s="124"/>
      <c r="JMU15" s="124"/>
      <c r="JMV15" s="124"/>
      <c r="JMW15" s="124"/>
      <c r="JMX15" s="124"/>
      <c r="JMY15" s="124"/>
      <c r="JMZ15" s="124"/>
      <c r="JNA15" s="124"/>
      <c r="JNB15" s="124"/>
      <c r="JNC15" s="124"/>
      <c r="JND15" s="124"/>
      <c r="JNE15" s="124"/>
      <c r="JNF15" s="124"/>
      <c r="JNG15" s="124"/>
      <c r="JNH15" s="124"/>
      <c r="JNI15" s="124"/>
      <c r="JNJ15" s="124"/>
      <c r="JNK15" s="124"/>
      <c r="JNL15" s="124"/>
      <c r="JNM15" s="124"/>
      <c r="JNN15" s="124"/>
      <c r="JNO15" s="124"/>
      <c r="JNP15" s="124"/>
      <c r="JNQ15" s="124"/>
      <c r="JNR15" s="124"/>
      <c r="JNS15" s="124"/>
      <c r="JNT15" s="124"/>
      <c r="JNU15" s="124"/>
      <c r="JNV15" s="124"/>
      <c r="JNW15" s="124"/>
      <c r="JNX15" s="124"/>
      <c r="JNY15" s="124"/>
      <c r="JNZ15" s="124"/>
      <c r="JOA15" s="124"/>
      <c r="JOB15" s="124"/>
      <c r="JOC15" s="124"/>
      <c r="JOD15" s="124"/>
      <c r="JOE15" s="124"/>
      <c r="JOF15" s="124"/>
      <c r="JOG15" s="124"/>
      <c r="JOH15" s="124"/>
      <c r="JOI15" s="124"/>
      <c r="JOJ15" s="124"/>
      <c r="JOK15" s="124"/>
      <c r="JOL15" s="124"/>
      <c r="JOM15" s="124"/>
      <c r="JON15" s="124"/>
      <c r="JOO15" s="124"/>
      <c r="JOP15" s="124"/>
      <c r="JOQ15" s="124"/>
      <c r="JOR15" s="124"/>
      <c r="JOS15" s="124"/>
      <c r="JOT15" s="124"/>
      <c r="JOU15" s="124"/>
      <c r="JOV15" s="124"/>
      <c r="JOW15" s="124"/>
      <c r="JOX15" s="124"/>
      <c r="JOY15" s="124"/>
      <c r="JOZ15" s="124"/>
      <c r="JPA15" s="124"/>
      <c r="JPB15" s="124"/>
      <c r="JPC15" s="124"/>
      <c r="JPD15" s="124"/>
      <c r="JPE15" s="124"/>
      <c r="JPF15" s="124"/>
      <c r="JPG15" s="124"/>
      <c r="JPH15" s="124"/>
      <c r="JPI15" s="124"/>
      <c r="JPJ15" s="124"/>
      <c r="JPK15" s="124"/>
      <c r="JPL15" s="124"/>
      <c r="JPM15" s="124"/>
      <c r="JPN15" s="124"/>
      <c r="JPO15" s="124"/>
      <c r="JPP15" s="124"/>
      <c r="JPQ15" s="124"/>
      <c r="JPR15" s="124"/>
      <c r="JPS15" s="124"/>
      <c r="JPT15" s="124"/>
      <c r="JPU15" s="124"/>
      <c r="JPV15" s="124"/>
      <c r="JPW15" s="124"/>
      <c r="JPX15" s="124"/>
      <c r="JPY15" s="124"/>
      <c r="JPZ15" s="124"/>
      <c r="JQA15" s="124"/>
      <c r="JQB15" s="124"/>
      <c r="JQC15" s="124"/>
      <c r="JQD15" s="124"/>
      <c r="JQE15" s="124"/>
      <c r="JQF15" s="124"/>
      <c r="JQG15" s="124"/>
      <c r="JQH15" s="124"/>
      <c r="JQI15" s="124"/>
      <c r="JQJ15" s="124"/>
      <c r="JQK15" s="124"/>
      <c r="JQL15" s="124"/>
      <c r="JQM15" s="124"/>
      <c r="JQN15" s="124"/>
      <c r="JQO15" s="124"/>
      <c r="JQP15" s="124"/>
      <c r="JQQ15" s="124"/>
      <c r="JQR15" s="124"/>
      <c r="JQS15" s="124"/>
      <c r="JQT15" s="124"/>
      <c r="JQU15" s="124"/>
      <c r="JQV15" s="124"/>
      <c r="JQW15" s="124"/>
      <c r="JQX15" s="124"/>
      <c r="JQY15" s="124"/>
      <c r="JQZ15" s="124"/>
      <c r="JRA15" s="124"/>
      <c r="JRB15" s="124"/>
      <c r="JRC15" s="124"/>
      <c r="JRD15" s="124"/>
      <c r="JRE15" s="124"/>
      <c r="JRF15" s="124"/>
      <c r="JRG15" s="124"/>
      <c r="JRH15" s="124"/>
      <c r="JRI15" s="124"/>
      <c r="JRJ15" s="124"/>
      <c r="JRK15" s="124"/>
      <c r="JRL15" s="124"/>
      <c r="JRM15" s="124"/>
      <c r="JRN15" s="124"/>
      <c r="JRO15" s="124"/>
      <c r="JRP15" s="124"/>
      <c r="JRQ15" s="124"/>
      <c r="JRR15" s="124"/>
      <c r="JRS15" s="124"/>
      <c r="JRT15" s="124"/>
      <c r="JRU15" s="124"/>
      <c r="JRV15" s="124"/>
      <c r="JRW15" s="124"/>
      <c r="JRX15" s="124"/>
      <c r="JRY15" s="124"/>
      <c r="JRZ15" s="124"/>
      <c r="JSA15" s="124"/>
      <c r="JSB15" s="124"/>
      <c r="JSC15" s="124"/>
      <c r="JSD15" s="124"/>
      <c r="JSE15" s="124"/>
      <c r="JSF15" s="124"/>
      <c r="JSG15" s="124"/>
      <c r="JSH15" s="124"/>
      <c r="JSI15" s="124"/>
      <c r="JSJ15" s="124"/>
      <c r="JSK15" s="124"/>
      <c r="JSL15" s="124"/>
      <c r="JSM15" s="124"/>
      <c r="JSN15" s="124"/>
      <c r="JSO15" s="124"/>
      <c r="JSP15" s="124"/>
      <c r="JSQ15" s="124"/>
      <c r="JSR15" s="124"/>
      <c r="JSS15" s="124"/>
      <c r="JST15" s="124"/>
      <c r="JSU15" s="124"/>
      <c r="JSV15" s="124"/>
      <c r="JSW15" s="124"/>
      <c r="JSX15" s="124"/>
      <c r="JSY15" s="124"/>
      <c r="JSZ15" s="124"/>
      <c r="JTA15" s="124"/>
      <c r="JTB15" s="124"/>
      <c r="JTC15" s="124"/>
      <c r="JTD15" s="124"/>
      <c r="JTE15" s="124"/>
      <c r="JTF15" s="124"/>
      <c r="JTG15" s="124"/>
      <c r="JTH15" s="124"/>
      <c r="JTI15" s="124"/>
      <c r="JTJ15" s="124"/>
      <c r="JTK15" s="124"/>
      <c r="JTL15" s="124"/>
      <c r="JTM15" s="124"/>
      <c r="JTN15" s="124"/>
      <c r="JTO15" s="124"/>
      <c r="JTP15" s="124"/>
      <c r="JTQ15" s="124"/>
      <c r="JTR15" s="124"/>
      <c r="JTS15" s="124"/>
      <c r="JTT15" s="124"/>
      <c r="JTU15" s="124"/>
      <c r="JTV15" s="124"/>
      <c r="JTW15" s="124"/>
      <c r="JTX15" s="124"/>
      <c r="JTY15" s="124"/>
      <c r="JTZ15" s="124"/>
      <c r="JUA15" s="124"/>
      <c r="JUB15" s="124"/>
      <c r="JUC15" s="124"/>
      <c r="JUD15" s="124"/>
      <c r="JUE15" s="124"/>
      <c r="JUF15" s="124"/>
      <c r="JUG15" s="124"/>
      <c r="JUH15" s="124"/>
      <c r="JUI15" s="124"/>
      <c r="JUJ15" s="124"/>
      <c r="JUK15" s="124"/>
      <c r="JUL15" s="124"/>
      <c r="JUM15" s="124"/>
      <c r="JUN15" s="124"/>
      <c r="JUO15" s="124"/>
      <c r="JUP15" s="124"/>
      <c r="JUQ15" s="124"/>
      <c r="JUR15" s="124"/>
      <c r="JUS15" s="124"/>
      <c r="JUT15" s="124"/>
      <c r="JUU15" s="124"/>
      <c r="JUV15" s="124"/>
      <c r="JUW15" s="124"/>
      <c r="JUX15" s="124"/>
      <c r="JUY15" s="124"/>
      <c r="JUZ15" s="124"/>
      <c r="JVA15" s="124"/>
      <c r="JVB15" s="124"/>
      <c r="JVC15" s="124"/>
      <c r="JVD15" s="124"/>
      <c r="JVE15" s="124"/>
      <c r="JVF15" s="124"/>
      <c r="JVG15" s="124"/>
      <c r="JVH15" s="124"/>
      <c r="JVI15" s="124"/>
      <c r="JVJ15" s="124"/>
      <c r="JVK15" s="124"/>
      <c r="JVL15" s="124"/>
      <c r="JVM15" s="124"/>
      <c r="JVN15" s="124"/>
      <c r="JVO15" s="124"/>
      <c r="JVP15" s="124"/>
      <c r="JVQ15" s="124"/>
      <c r="JVR15" s="124"/>
      <c r="JVS15" s="124"/>
      <c r="JVT15" s="124"/>
      <c r="JVU15" s="124"/>
      <c r="JVV15" s="124"/>
      <c r="JVW15" s="124"/>
      <c r="JVX15" s="124"/>
      <c r="JVY15" s="124"/>
      <c r="JVZ15" s="124"/>
      <c r="JWA15" s="124"/>
      <c r="JWB15" s="124"/>
      <c r="JWC15" s="124"/>
      <c r="JWD15" s="124"/>
      <c r="JWE15" s="124"/>
      <c r="JWF15" s="124"/>
      <c r="JWG15" s="124"/>
      <c r="JWH15" s="124"/>
      <c r="JWI15" s="124"/>
      <c r="JWJ15" s="124"/>
      <c r="JWK15" s="124"/>
      <c r="JWL15" s="124"/>
      <c r="JWM15" s="124"/>
      <c r="JWN15" s="124"/>
      <c r="JWO15" s="124"/>
      <c r="JWP15" s="124"/>
      <c r="JWQ15" s="124"/>
      <c r="JWR15" s="124"/>
      <c r="JWS15" s="124"/>
      <c r="JWT15" s="124"/>
      <c r="JWU15" s="124"/>
      <c r="JWV15" s="124"/>
      <c r="JWW15" s="124"/>
      <c r="JWX15" s="124"/>
      <c r="JWY15" s="124"/>
      <c r="JWZ15" s="124"/>
      <c r="JXA15" s="124"/>
      <c r="JXB15" s="124"/>
      <c r="JXC15" s="124"/>
      <c r="JXD15" s="124"/>
      <c r="JXE15" s="124"/>
      <c r="JXF15" s="124"/>
      <c r="JXG15" s="124"/>
      <c r="JXH15" s="124"/>
      <c r="JXI15" s="124"/>
      <c r="JXJ15" s="124"/>
      <c r="JXK15" s="124"/>
      <c r="JXL15" s="124"/>
      <c r="JXM15" s="124"/>
      <c r="JXN15" s="124"/>
      <c r="JXO15" s="124"/>
      <c r="JXP15" s="124"/>
      <c r="JXQ15" s="124"/>
      <c r="JXR15" s="124"/>
      <c r="JXS15" s="124"/>
      <c r="JXT15" s="124"/>
      <c r="JXU15" s="124"/>
      <c r="JXV15" s="124"/>
      <c r="JXW15" s="124"/>
      <c r="JXX15" s="124"/>
      <c r="JXY15" s="124"/>
      <c r="JXZ15" s="124"/>
      <c r="JYA15" s="124"/>
      <c r="JYB15" s="124"/>
      <c r="JYC15" s="124"/>
      <c r="JYD15" s="124"/>
      <c r="JYE15" s="124"/>
      <c r="JYF15" s="124"/>
      <c r="JYG15" s="124"/>
      <c r="JYH15" s="124"/>
      <c r="JYI15" s="124"/>
      <c r="JYJ15" s="124"/>
      <c r="JYK15" s="124"/>
      <c r="JYL15" s="124"/>
      <c r="JYM15" s="124"/>
      <c r="JYN15" s="124"/>
      <c r="JYO15" s="124"/>
      <c r="JYP15" s="124"/>
      <c r="JYQ15" s="124"/>
      <c r="JYR15" s="124"/>
      <c r="JYS15" s="124"/>
      <c r="JYT15" s="124"/>
      <c r="JYU15" s="124"/>
      <c r="JYV15" s="124"/>
      <c r="JYW15" s="124"/>
      <c r="JYX15" s="124"/>
      <c r="JYY15" s="124"/>
      <c r="JYZ15" s="124"/>
      <c r="JZA15" s="124"/>
      <c r="JZB15" s="124"/>
      <c r="JZC15" s="124"/>
      <c r="JZD15" s="124"/>
      <c r="JZE15" s="124"/>
      <c r="JZF15" s="124"/>
      <c r="JZG15" s="124"/>
      <c r="JZH15" s="124"/>
      <c r="JZI15" s="124"/>
      <c r="JZJ15" s="124"/>
      <c r="JZK15" s="124"/>
      <c r="JZL15" s="124"/>
      <c r="JZM15" s="124"/>
      <c r="JZN15" s="124"/>
      <c r="JZO15" s="124"/>
      <c r="JZP15" s="124"/>
      <c r="JZQ15" s="124"/>
      <c r="JZR15" s="124"/>
      <c r="JZS15" s="124"/>
      <c r="JZT15" s="124"/>
      <c r="JZU15" s="124"/>
      <c r="JZV15" s="124"/>
      <c r="JZW15" s="124"/>
      <c r="JZX15" s="124"/>
      <c r="JZY15" s="124"/>
      <c r="JZZ15" s="124"/>
      <c r="KAA15" s="124"/>
      <c r="KAB15" s="124"/>
      <c r="KAC15" s="124"/>
      <c r="KAD15" s="124"/>
      <c r="KAE15" s="124"/>
      <c r="KAF15" s="124"/>
      <c r="KAG15" s="124"/>
      <c r="KAH15" s="124"/>
      <c r="KAI15" s="124"/>
      <c r="KAJ15" s="124"/>
      <c r="KAK15" s="124"/>
      <c r="KAL15" s="124"/>
      <c r="KAM15" s="124"/>
      <c r="KAN15" s="124"/>
      <c r="KAO15" s="124"/>
      <c r="KAP15" s="124"/>
      <c r="KAQ15" s="124"/>
      <c r="KAR15" s="124"/>
      <c r="KAS15" s="124"/>
      <c r="KAT15" s="124"/>
      <c r="KAU15" s="124"/>
      <c r="KAV15" s="124"/>
      <c r="KAW15" s="124"/>
      <c r="KAX15" s="124"/>
      <c r="KAY15" s="124"/>
      <c r="KAZ15" s="124"/>
      <c r="KBA15" s="124"/>
      <c r="KBB15" s="124"/>
      <c r="KBC15" s="124"/>
      <c r="KBD15" s="124"/>
      <c r="KBE15" s="124"/>
      <c r="KBF15" s="124"/>
      <c r="KBG15" s="124"/>
      <c r="KBH15" s="124"/>
      <c r="KBI15" s="124"/>
      <c r="KBJ15" s="124"/>
      <c r="KBK15" s="124"/>
      <c r="KBL15" s="124"/>
      <c r="KBM15" s="124"/>
      <c r="KBN15" s="124"/>
      <c r="KBO15" s="124"/>
      <c r="KBP15" s="124"/>
      <c r="KBQ15" s="124"/>
      <c r="KBR15" s="124"/>
      <c r="KBS15" s="124"/>
      <c r="KBT15" s="124"/>
      <c r="KBU15" s="124"/>
      <c r="KBV15" s="124"/>
      <c r="KBW15" s="124"/>
      <c r="KBX15" s="124"/>
      <c r="KBY15" s="124"/>
      <c r="KBZ15" s="124"/>
      <c r="KCA15" s="124"/>
      <c r="KCB15" s="124"/>
      <c r="KCC15" s="124"/>
      <c r="KCD15" s="124"/>
      <c r="KCE15" s="124"/>
      <c r="KCF15" s="124"/>
      <c r="KCG15" s="124"/>
      <c r="KCH15" s="124"/>
      <c r="KCI15" s="124"/>
      <c r="KCJ15" s="124"/>
      <c r="KCK15" s="124"/>
      <c r="KCL15" s="124"/>
      <c r="KCM15" s="124"/>
      <c r="KCN15" s="124"/>
      <c r="KCO15" s="124"/>
      <c r="KCP15" s="124"/>
      <c r="KCQ15" s="124"/>
      <c r="KCR15" s="124"/>
      <c r="KCS15" s="124"/>
      <c r="KCT15" s="124"/>
      <c r="KCU15" s="124"/>
      <c r="KCV15" s="124"/>
      <c r="KCW15" s="124"/>
      <c r="KCX15" s="124"/>
      <c r="KCY15" s="124"/>
      <c r="KCZ15" s="124"/>
      <c r="KDA15" s="124"/>
      <c r="KDB15" s="124"/>
      <c r="KDC15" s="124"/>
      <c r="KDD15" s="124"/>
      <c r="KDE15" s="124"/>
      <c r="KDF15" s="124"/>
      <c r="KDG15" s="124"/>
      <c r="KDH15" s="124"/>
      <c r="KDI15" s="124"/>
      <c r="KDJ15" s="124"/>
      <c r="KDK15" s="124"/>
      <c r="KDL15" s="124"/>
      <c r="KDM15" s="124"/>
      <c r="KDN15" s="124"/>
      <c r="KDO15" s="124"/>
      <c r="KDP15" s="124"/>
      <c r="KDQ15" s="124"/>
      <c r="KDR15" s="124"/>
      <c r="KDS15" s="124"/>
      <c r="KDT15" s="124"/>
      <c r="KDU15" s="124"/>
      <c r="KDV15" s="124"/>
      <c r="KDW15" s="124"/>
      <c r="KDX15" s="124"/>
      <c r="KDY15" s="124"/>
      <c r="KDZ15" s="124"/>
      <c r="KEA15" s="124"/>
      <c r="KEB15" s="124"/>
      <c r="KEC15" s="124"/>
      <c r="KED15" s="124"/>
      <c r="KEE15" s="124"/>
      <c r="KEF15" s="124"/>
      <c r="KEG15" s="124"/>
      <c r="KEH15" s="124"/>
      <c r="KEI15" s="124"/>
      <c r="KEJ15" s="124"/>
      <c r="KEK15" s="124"/>
      <c r="KEL15" s="124"/>
      <c r="KEM15" s="124"/>
      <c r="KEN15" s="124"/>
      <c r="KEO15" s="124"/>
      <c r="KEP15" s="124"/>
      <c r="KEQ15" s="124"/>
      <c r="KER15" s="124"/>
      <c r="KES15" s="124"/>
      <c r="KET15" s="124"/>
      <c r="KEU15" s="124"/>
      <c r="KEV15" s="124"/>
      <c r="KEW15" s="124"/>
      <c r="KEX15" s="124"/>
      <c r="KEY15" s="124"/>
      <c r="KEZ15" s="124"/>
      <c r="KFA15" s="124"/>
      <c r="KFB15" s="124"/>
      <c r="KFC15" s="124"/>
      <c r="KFD15" s="124"/>
      <c r="KFE15" s="124"/>
      <c r="KFF15" s="124"/>
      <c r="KFG15" s="124"/>
      <c r="KFH15" s="124"/>
      <c r="KFI15" s="124"/>
      <c r="KFJ15" s="124"/>
      <c r="KFK15" s="124"/>
      <c r="KFL15" s="124"/>
      <c r="KFM15" s="124"/>
      <c r="KFN15" s="124"/>
      <c r="KFO15" s="124"/>
      <c r="KFP15" s="124"/>
      <c r="KFQ15" s="124"/>
      <c r="KFR15" s="124"/>
      <c r="KFS15" s="124"/>
      <c r="KFT15" s="124"/>
      <c r="KFU15" s="124"/>
      <c r="KFV15" s="124"/>
      <c r="KFW15" s="124"/>
      <c r="KFX15" s="124"/>
      <c r="KFY15" s="124"/>
      <c r="KFZ15" s="124"/>
      <c r="KGA15" s="124"/>
      <c r="KGB15" s="124"/>
      <c r="KGC15" s="124"/>
      <c r="KGD15" s="124"/>
      <c r="KGE15" s="124"/>
      <c r="KGF15" s="124"/>
      <c r="KGG15" s="124"/>
      <c r="KGH15" s="124"/>
      <c r="KGI15" s="124"/>
      <c r="KGJ15" s="124"/>
      <c r="KGK15" s="124"/>
      <c r="KGL15" s="124"/>
      <c r="KGM15" s="124"/>
      <c r="KGN15" s="124"/>
      <c r="KGO15" s="124"/>
      <c r="KGP15" s="124"/>
      <c r="KGQ15" s="124"/>
      <c r="KGR15" s="124"/>
      <c r="KGS15" s="124"/>
      <c r="KGT15" s="124"/>
      <c r="KGU15" s="124"/>
      <c r="KGV15" s="124"/>
      <c r="KGW15" s="124"/>
      <c r="KGX15" s="124"/>
      <c r="KGY15" s="124"/>
      <c r="KGZ15" s="124"/>
      <c r="KHA15" s="124"/>
      <c r="KHB15" s="124"/>
      <c r="KHC15" s="124"/>
      <c r="KHD15" s="124"/>
      <c r="KHE15" s="124"/>
      <c r="KHF15" s="124"/>
      <c r="KHG15" s="124"/>
      <c r="KHH15" s="124"/>
      <c r="KHI15" s="124"/>
      <c r="KHJ15" s="124"/>
      <c r="KHK15" s="124"/>
      <c r="KHL15" s="124"/>
      <c r="KHM15" s="124"/>
      <c r="KHN15" s="124"/>
      <c r="KHO15" s="124"/>
      <c r="KHP15" s="124"/>
      <c r="KHQ15" s="124"/>
      <c r="KHR15" s="124"/>
      <c r="KHS15" s="124"/>
      <c r="KHT15" s="124"/>
      <c r="KHU15" s="124"/>
      <c r="KHV15" s="124"/>
      <c r="KHW15" s="124"/>
      <c r="KHX15" s="124"/>
      <c r="KHY15" s="124"/>
      <c r="KHZ15" s="124"/>
      <c r="KIA15" s="124"/>
      <c r="KIB15" s="124"/>
      <c r="KIC15" s="124"/>
      <c r="KID15" s="124"/>
      <c r="KIE15" s="124"/>
      <c r="KIF15" s="124"/>
      <c r="KIG15" s="124"/>
      <c r="KIH15" s="124"/>
      <c r="KII15" s="124"/>
      <c r="KIJ15" s="124"/>
      <c r="KIK15" s="124"/>
      <c r="KIL15" s="124"/>
      <c r="KIM15" s="124"/>
      <c r="KIN15" s="124"/>
      <c r="KIO15" s="124"/>
      <c r="KIP15" s="124"/>
      <c r="KIQ15" s="124"/>
      <c r="KIR15" s="124"/>
      <c r="KIS15" s="124"/>
      <c r="KIT15" s="124"/>
      <c r="KIU15" s="124"/>
      <c r="KIV15" s="124"/>
      <c r="KIW15" s="124"/>
      <c r="KIX15" s="124"/>
      <c r="KIY15" s="124"/>
      <c r="KIZ15" s="124"/>
      <c r="KJA15" s="124"/>
      <c r="KJB15" s="124"/>
      <c r="KJC15" s="124"/>
      <c r="KJD15" s="124"/>
      <c r="KJE15" s="124"/>
      <c r="KJF15" s="124"/>
      <c r="KJG15" s="124"/>
      <c r="KJH15" s="124"/>
      <c r="KJI15" s="124"/>
      <c r="KJJ15" s="124"/>
      <c r="KJK15" s="124"/>
      <c r="KJL15" s="124"/>
      <c r="KJM15" s="124"/>
      <c r="KJN15" s="124"/>
      <c r="KJO15" s="124"/>
      <c r="KJP15" s="124"/>
      <c r="KJQ15" s="124"/>
      <c r="KJR15" s="124"/>
      <c r="KJS15" s="124"/>
      <c r="KJT15" s="124"/>
      <c r="KJU15" s="124"/>
      <c r="KJV15" s="124"/>
      <c r="KJW15" s="124"/>
      <c r="KJX15" s="124"/>
      <c r="KJY15" s="124"/>
      <c r="KJZ15" s="124"/>
      <c r="KKA15" s="124"/>
      <c r="KKB15" s="124"/>
      <c r="KKC15" s="124"/>
      <c r="KKD15" s="124"/>
      <c r="KKE15" s="124"/>
      <c r="KKF15" s="124"/>
      <c r="KKG15" s="124"/>
      <c r="KKH15" s="124"/>
      <c r="KKI15" s="124"/>
      <c r="KKJ15" s="124"/>
      <c r="KKK15" s="124"/>
      <c r="KKL15" s="124"/>
      <c r="KKM15" s="124"/>
      <c r="KKN15" s="124"/>
      <c r="KKO15" s="124"/>
      <c r="KKP15" s="124"/>
      <c r="KKQ15" s="124"/>
      <c r="KKR15" s="124"/>
      <c r="KKS15" s="124"/>
      <c r="KKT15" s="124"/>
      <c r="KKU15" s="124"/>
      <c r="KKV15" s="124"/>
      <c r="KKW15" s="124"/>
      <c r="KKX15" s="124"/>
      <c r="KKY15" s="124"/>
      <c r="KKZ15" s="124"/>
      <c r="KLA15" s="124"/>
      <c r="KLB15" s="124"/>
      <c r="KLC15" s="124"/>
      <c r="KLD15" s="124"/>
      <c r="KLE15" s="124"/>
      <c r="KLF15" s="124"/>
      <c r="KLG15" s="124"/>
      <c r="KLH15" s="124"/>
      <c r="KLI15" s="124"/>
      <c r="KLJ15" s="124"/>
      <c r="KLK15" s="124"/>
      <c r="KLL15" s="124"/>
      <c r="KLM15" s="124"/>
      <c r="KLN15" s="124"/>
      <c r="KLO15" s="124"/>
      <c r="KLP15" s="124"/>
      <c r="KLQ15" s="124"/>
      <c r="KLR15" s="124"/>
      <c r="KLS15" s="124"/>
      <c r="KLT15" s="124"/>
      <c r="KLU15" s="124"/>
      <c r="KLV15" s="124"/>
      <c r="KLW15" s="124"/>
      <c r="KLX15" s="124"/>
      <c r="KLY15" s="124"/>
      <c r="KLZ15" s="124"/>
      <c r="KMA15" s="124"/>
      <c r="KMB15" s="124"/>
      <c r="KMC15" s="124"/>
      <c r="KMD15" s="124"/>
      <c r="KME15" s="124"/>
      <c r="KMF15" s="124"/>
      <c r="KMG15" s="124"/>
      <c r="KMH15" s="124"/>
      <c r="KMI15" s="124"/>
      <c r="KMJ15" s="124"/>
      <c r="KMK15" s="124"/>
      <c r="KML15" s="124"/>
      <c r="KMM15" s="124"/>
      <c r="KMN15" s="124"/>
      <c r="KMO15" s="124"/>
      <c r="KMP15" s="124"/>
      <c r="KMQ15" s="124"/>
      <c r="KMR15" s="124"/>
      <c r="KMS15" s="124"/>
      <c r="KMT15" s="124"/>
      <c r="KMU15" s="124"/>
      <c r="KMV15" s="124"/>
      <c r="KMW15" s="124"/>
      <c r="KMX15" s="124"/>
      <c r="KMY15" s="124"/>
      <c r="KMZ15" s="124"/>
      <c r="KNA15" s="124"/>
      <c r="KNB15" s="124"/>
      <c r="KNC15" s="124"/>
      <c r="KND15" s="124"/>
      <c r="KNE15" s="124"/>
      <c r="KNF15" s="124"/>
      <c r="KNG15" s="124"/>
      <c r="KNH15" s="124"/>
      <c r="KNI15" s="124"/>
      <c r="KNJ15" s="124"/>
      <c r="KNK15" s="124"/>
      <c r="KNL15" s="124"/>
      <c r="KNM15" s="124"/>
      <c r="KNN15" s="124"/>
      <c r="KNO15" s="124"/>
      <c r="KNP15" s="124"/>
      <c r="KNQ15" s="124"/>
      <c r="KNR15" s="124"/>
      <c r="KNS15" s="124"/>
      <c r="KNT15" s="124"/>
      <c r="KNU15" s="124"/>
      <c r="KNV15" s="124"/>
      <c r="KNW15" s="124"/>
      <c r="KNX15" s="124"/>
      <c r="KNY15" s="124"/>
      <c r="KNZ15" s="124"/>
      <c r="KOA15" s="124"/>
      <c r="KOB15" s="124"/>
      <c r="KOC15" s="124"/>
      <c r="KOD15" s="124"/>
      <c r="KOE15" s="124"/>
      <c r="KOF15" s="124"/>
      <c r="KOG15" s="124"/>
      <c r="KOH15" s="124"/>
      <c r="KOI15" s="124"/>
      <c r="KOJ15" s="124"/>
      <c r="KOK15" s="124"/>
      <c r="KOL15" s="124"/>
      <c r="KOM15" s="124"/>
      <c r="KON15" s="124"/>
      <c r="KOO15" s="124"/>
      <c r="KOP15" s="124"/>
      <c r="KOQ15" s="124"/>
      <c r="KOR15" s="124"/>
      <c r="KOS15" s="124"/>
      <c r="KOT15" s="124"/>
      <c r="KOU15" s="124"/>
      <c r="KOV15" s="124"/>
      <c r="KOW15" s="124"/>
      <c r="KOX15" s="124"/>
      <c r="KOY15" s="124"/>
      <c r="KOZ15" s="124"/>
      <c r="KPA15" s="124"/>
      <c r="KPB15" s="124"/>
      <c r="KPC15" s="124"/>
      <c r="KPD15" s="124"/>
      <c r="KPE15" s="124"/>
      <c r="KPF15" s="124"/>
      <c r="KPG15" s="124"/>
      <c r="KPH15" s="124"/>
      <c r="KPI15" s="124"/>
      <c r="KPJ15" s="124"/>
      <c r="KPK15" s="124"/>
      <c r="KPL15" s="124"/>
      <c r="KPM15" s="124"/>
      <c r="KPN15" s="124"/>
      <c r="KPO15" s="124"/>
      <c r="KPP15" s="124"/>
      <c r="KPQ15" s="124"/>
      <c r="KPR15" s="124"/>
      <c r="KPS15" s="124"/>
      <c r="KPT15" s="124"/>
      <c r="KPU15" s="124"/>
      <c r="KPV15" s="124"/>
      <c r="KPW15" s="124"/>
      <c r="KPX15" s="124"/>
      <c r="KPY15" s="124"/>
      <c r="KPZ15" s="124"/>
      <c r="KQA15" s="124"/>
      <c r="KQB15" s="124"/>
      <c r="KQC15" s="124"/>
      <c r="KQD15" s="124"/>
      <c r="KQE15" s="124"/>
      <c r="KQF15" s="124"/>
      <c r="KQG15" s="124"/>
      <c r="KQH15" s="124"/>
      <c r="KQI15" s="124"/>
      <c r="KQJ15" s="124"/>
      <c r="KQK15" s="124"/>
      <c r="KQL15" s="124"/>
      <c r="KQM15" s="124"/>
      <c r="KQN15" s="124"/>
      <c r="KQO15" s="124"/>
      <c r="KQP15" s="124"/>
      <c r="KQQ15" s="124"/>
      <c r="KQR15" s="124"/>
      <c r="KQS15" s="124"/>
      <c r="KQT15" s="124"/>
      <c r="KQU15" s="124"/>
      <c r="KQV15" s="124"/>
      <c r="KQW15" s="124"/>
      <c r="KQX15" s="124"/>
      <c r="KQY15" s="124"/>
      <c r="KQZ15" s="124"/>
      <c r="KRA15" s="124"/>
      <c r="KRB15" s="124"/>
      <c r="KRC15" s="124"/>
      <c r="KRD15" s="124"/>
      <c r="KRE15" s="124"/>
      <c r="KRF15" s="124"/>
      <c r="KRG15" s="124"/>
      <c r="KRH15" s="124"/>
      <c r="KRI15" s="124"/>
      <c r="KRJ15" s="124"/>
      <c r="KRK15" s="124"/>
      <c r="KRL15" s="124"/>
      <c r="KRM15" s="124"/>
      <c r="KRN15" s="124"/>
      <c r="KRO15" s="124"/>
      <c r="KRP15" s="124"/>
      <c r="KRQ15" s="124"/>
      <c r="KRR15" s="124"/>
      <c r="KRS15" s="124"/>
      <c r="KRT15" s="124"/>
      <c r="KRU15" s="124"/>
      <c r="KRV15" s="124"/>
      <c r="KRW15" s="124"/>
      <c r="KRX15" s="124"/>
      <c r="KRY15" s="124"/>
      <c r="KRZ15" s="124"/>
      <c r="KSA15" s="124"/>
      <c r="KSB15" s="124"/>
      <c r="KSC15" s="124"/>
      <c r="KSD15" s="124"/>
      <c r="KSE15" s="124"/>
      <c r="KSF15" s="124"/>
      <c r="KSG15" s="124"/>
      <c r="KSH15" s="124"/>
      <c r="KSI15" s="124"/>
      <c r="KSJ15" s="124"/>
      <c r="KSK15" s="124"/>
      <c r="KSL15" s="124"/>
      <c r="KSM15" s="124"/>
      <c r="KSN15" s="124"/>
      <c r="KSO15" s="124"/>
      <c r="KSP15" s="124"/>
      <c r="KSQ15" s="124"/>
      <c r="KSR15" s="124"/>
      <c r="KSS15" s="124"/>
      <c r="KST15" s="124"/>
      <c r="KSU15" s="124"/>
      <c r="KSV15" s="124"/>
      <c r="KSW15" s="124"/>
      <c r="KSX15" s="124"/>
      <c r="KSY15" s="124"/>
      <c r="KSZ15" s="124"/>
      <c r="KTA15" s="124"/>
      <c r="KTB15" s="124"/>
      <c r="KTC15" s="124"/>
      <c r="KTD15" s="124"/>
      <c r="KTE15" s="124"/>
      <c r="KTF15" s="124"/>
      <c r="KTG15" s="124"/>
      <c r="KTH15" s="124"/>
      <c r="KTI15" s="124"/>
      <c r="KTJ15" s="124"/>
      <c r="KTK15" s="124"/>
      <c r="KTL15" s="124"/>
      <c r="KTM15" s="124"/>
      <c r="KTN15" s="124"/>
      <c r="KTO15" s="124"/>
      <c r="KTP15" s="124"/>
      <c r="KTQ15" s="124"/>
      <c r="KTR15" s="124"/>
      <c r="KTS15" s="124"/>
      <c r="KTT15" s="124"/>
      <c r="KTU15" s="124"/>
      <c r="KTV15" s="124"/>
      <c r="KTW15" s="124"/>
      <c r="KTX15" s="124"/>
      <c r="KTY15" s="124"/>
      <c r="KTZ15" s="124"/>
      <c r="KUA15" s="124"/>
      <c r="KUB15" s="124"/>
      <c r="KUC15" s="124"/>
      <c r="KUD15" s="124"/>
      <c r="KUE15" s="124"/>
      <c r="KUF15" s="124"/>
      <c r="KUG15" s="124"/>
      <c r="KUH15" s="124"/>
      <c r="KUI15" s="124"/>
      <c r="KUJ15" s="124"/>
      <c r="KUK15" s="124"/>
      <c r="KUL15" s="124"/>
      <c r="KUM15" s="124"/>
      <c r="KUN15" s="124"/>
      <c r="KUO15" s="124"/>
      <c r="KUP15" s="124"/>
      <c r="KUQ15" s="124"/>
      <c r="KUR15" s="124"/>
      <c r="KUS15" s="124"/>
      <c r="KUT15" s="124"/>
      <c r="KUU15" s="124"/>
      <c r="KUV15" s="124"/>
      <c r="KUW15" s="124"/>
      <c r="KUX15" s="124"/>
      <c r="KUY15" s="124"/>
      <c r="KUZ15" s="124"/>
      <c r="KVA15" s="124"/>
      <c r="KVB15" s="124"/>
      <c r="KVC15" s="124"/>
      <c r="KVD15" s="124"/>
      <c r="KVE15" s="124"/>
      <c r="KVF15" s="124"/>
      <c r="KVG15" s="124"/>
      <c r="KVH15" s="124"/>
      <c r="KVI15" s="124"/>
      <c r="KVJ15" s="124"/>
      <c r="KVK15" s="124"/>
      <c r="KVL15" s="124"/>
      <c r="KVM15" s="124"/>
      <c r="KVN15" s="124"/>
      <c r="KVO15" s="124"/>
      <c r="KVP15" s="124"/>
      <c r="KVQ15" s="124"/>
      <c r="KVR15" s="124"/>
      <c r="KVS15" s="124"/>
      <c r="KVT15" s="124"/>
      <c r="KVU15" s="124"/>
      <c r="KVV15" s="124"/>
      <c r="KVW15" s="124"/>
      <c r="KVX15" s="124"/>
      <c r="KVY15" s="124"/>
      <c r="KVZ15" s="124"/>
      <c r="KWA15" s="124"/>
      <c r="KWB15" s="124"/>
      <c r="KWC15" s="124"/>
      <c r="KWD15" s="124"/>
      <c r="KWE15" s="124"/>
      <c r="KWF15" s="124"/>
      <c r="KWG15" s="124"/>
      <c r="KWH15" s="124"/>
      <c r="KWI15" s="124"/>
      <c r="KWJ15" s="124"/>
      <c r="KWK15" s="124"/>
      <c r="KWL15" s="124"/>
      <c r="KWM15" s="124"/>
      <c r="KWN15" s="124"/>
      <c r="KWO15" s="124"/>
      <c r="KWP15" s="124"/>
      <c r="KWQ15" s="124"/>
      <c r="KWR15" s="124"/>
      <c r="KWS15" s="124"/>
      <c r="KWT15" s="124"/>
      <c r="KWU15" s="124"/>
      <c r="KWV15" s="124"/>
      <c r="KWW15" s="124"/>
      <c r="KWX15" s="124"/>
      <c r="KWY15" s="124"/>
      <c r="KWZ15" s="124"/>
      <c r="KXA15" s="124"/>
      <c r="KXB15" s="124"/>
      <c r="KXC15" s="124"/>
      <c r="KXD15" s="124"/>
      <c r="KXE15" s="124"/>
      <c r="KXF15" s="124"/>
      <c r="KXG15" s="124"/>
      <c r="KXH15" s="124"/>
      <c r="KXI15" s="124"/>
      <c r="KXJ15" s="124"/>
      <c r="KXK15" s="124"/>
      <c r="KXL15" s="124"/>
      <c r="KXM15" s="124"/>
      <c r="KXN15" s="124"/>
      <c r="KXO15" s="124"/>
      <c r="KXP15" s="124"/>
      <c r="KXQ15" s="124"/>
      <c r="KXR15" s="124"/>
      <c r="KXS15" s="124"/>
      <c r="KXT15" s="124"/>
      <c r="KXU15" s="124"/>
      <c r="KXV15" s="124"/>
      <c r="KXW15" s="124"/>
      <c r="KXX15" s="124"/>
      <c r="KXY15" s="124"/>
      <c r="KXZ15" s="124"/>
      <c r="KYA15" s="124"/>
      <c r="KYB15" s="124"/>
      <c r="KYC15" s="124"/>
      <c r="KYD15" s="124"/>
      <c r="KYE15" s="124"/>
      <c r="KYF15" s="124"/>
      <c r="KYG15" s="124"/>
      <c r="KYH15" s="124"/>
      <c r="KYI15" s="124"/>
      <c r="KYJ15" s="124"/>
      <c r="KYK15" s="124"/>
      <c r="KYL15" s="124"/>
      <c r="KYM15" s="124"/>
      <c r="KYN15" s="124"/>
      <c r="KYO15" s="124"/>
      <c r="KYP15" s="124"/>
      <c r="KYQ15" s="124"/>
      <c r="KYR15" s="124"/>
      <c r="KYS15" s="124"/>
      <c r="KYT15" s="124"/>
      <c r="KYU15" s="124"/>
      <c r="KYV15" s="124"/>
      <c r="KYW15" s="124"/>
      <c r="KYX15" s="124"/>
      <c r="KYY15" s="124"/>
      <c r="KYZ15" s="124"/>
      <c r="KZA15" s="124"/>
      <c r="KZB15" s="124"/>
      <c r="KZC15" s="124"/>
      <c r="KZD15" s="124"/>
      <c r="KZE15" s="124"/>
      <c r="KZF15" s="124"/>
      <c r="KZG15" s="124"/>
      <c r="KZH15" s="124"/>
      <c r="KZI15" s="124"/>
      <c r="KZJ15" s="124"/>
      <c r="KZK15" s="124"/>
      <c r="KZL15" s="124"/>
      <c r="KZM15" s="124"/>
      <c r="KZN15" s="124"/>
      <c r="KZO15" s="124"/>
      <c r="KZP15" s="124"/>
      <c r="KZQ15" s="124"/>
      <c r="KZR15" s="124"/>
      <c r="KZS15" s="124"/>
      <c r="KZT15" s="124"/>
      <c r="KZU15" s="124"/>
      <c r="KZV15" s="124"/>
      <c r="KZW15" s="124"/>
      <c r="KZX15" s="124"/>
      <c r="KZY15" s="124"/>
      <c r="KZZ15" s="124"/>
      <c r="LAA15" s="124"/>
      <c r="LAB15" s="124"/>
      <c r="LAC15" s="124"/>
      <c r="LAD15" s="124"/>
      <c r="LAE15" s="124"/>
      <c r="LAF15" s="124"/>
      <c r="LAG15" s="124"/>
      <c r="LAH15" s="124"/>
      <c r="LAI15" s="124"/>
      <c r="LAJ15" s="124"/>
      <c r="LAK15" s="124"/>
      <c r="LAL15" s="124"/>
      <c r="LAM15" s="124"/>
      <c r="LAN15" s="124"/>
      <c r="LAO15" s="124"/>
      <c r="LAP15" s="124"/>
      <c r="LAQ15" s="124"/>
      <c r="LAR15" s="124"/>
      <c r="LAS15" s="124"/>
      <c r="LAT15" s="124"/>
      <c r="LAU15" s="124"/>
      <c r="LAV15" s="124"/>
      <c r="LAW15" s="124"/>
      <c r="LAX15" s="124"/>
      <c r="LAY15" s="124"/>
      <c r="LAZ15" s="124"/>
      <c r="LBA15" s="124"/>
      <c r="LBB15" s="124"/>
      <c r="LBC15" s="124"/>
      <c r="LBD15" s="124"/>
      <c r="LBE15" s="124"/>
      <c r="LBF15" s="124"/>
      <c r="LBG15" s="124"/>
      <c r="LBH15" s="124"/>
      <c r="LBI15" s="124"/>
      <c r="LBJ15" s="124"/>
      <c r="LBK15" s="124"/>
      <c r="LBL15" s="124"/>
      <c r="LBM15" s="124"/>
      <c r="LBN15" s="124"/>
      <c r="LBO15" s="124"/>
      <c r="LBP15" s="124"/>
      <c r="LBQ15" s="124"/>
      <c r="LBR15" s="124"/>
      <c r="LBS15" s="124"/>
      <c r="LBT15" s="124"/>
      <c r="LBU15" s="124"/>
      <c r="LBV15" s="124"/>
      <c r="LBW15" s="124"/>
      <c r="LBX15" s="124"/>
      <c r="LBY15" s="124"/>
      <c r="LBZ15" s="124"/>
      <c r="LCA15" s="124"/>
      <c r="LCB15" s="124"/>
      <c r="LCC15" s="124"/>
      <c r="LCD15" s="124"/>
      <c r="LCE15" s="124"/>
      <c r="LCF15" s="124"/>
      <c r="LCG15" s="124"/>
      <c r="LCH15" s="124"/>
      <c r="LCI15" s="124"/>
      <c r="LCJ15" s="124"/>
      <c r="LCK15" s="124"/>
      <c r="LCL15" s="124"/>
      <c r="LCM15" s="124"/>
      <c r="LCN15" s="124"/>
      <c r="LCO15" s="124"/>
      <c r="LCP15" s="124"/>
      <c r="LCQ15" s="124"/>
      <c r="LCR15" s="124"/>
      <c r="LCS15" s="124"/>
      <c r="LCT15" s="124"/>
      <c r="LCU15" s="124"/>
      <c r="LCV15" s="124"/>
      <c r="LCW15" s="124"/>
      <c r="LCX15" s="124"/>
      <c r="LCY15" s="124"/>
      <c r="LCZ15" s="124"/>
      <c r="LDA15" s="124"/>
      <c r="LDB15" s="124"/>
      <c r="LDC15" s="124"/>
      <c r="LDD15" s="124"/>
      <c r="LDE15" s="124"/>
      <c r="LDF15" s="124"/>
      <c r="LDG15" s="124"/>
      <c r="LDH15" s="124"/>
      <c r="LDI15" s="124"/>
      <c r="LDJ15" s="124"/>
      <c r="LDK15" s="124"/>
      <c r="LDL15" s="124"/>
      <c r="LDM15" s="124"/>
      <c r="LDN15" s="124"/>
      <c r="LDO15" s="124"/>
      <c r="LDP15" s="124"/>
      <c r="LDQ15" s="124"/>
      <c r="LDR15" s="124"/>
      <c r="LDS15" s="124"/>
      <c r="LDT15" s="124"/>
      <c r="LDU15" s="124"/>
      <c r="LDV15" s="124"/>
      <c r="LDW15" s="124"/>
      <c r="LDX15" s="124"/>
      <c r="LDY15" s="124"/>
      <c r="LDZ15" s="124"/>
      <c r="LEA15" s="124"/>
      <c r="LEB15" s="124"/>
      <c r="LEC15" s="124"/>
      <c r="LED15" s="124"/>
      <c r="LEE15" s="124"/>
      <c r="LEF15" s="124"/>
      <c r="LEG15" s="124"/>
      <c r="LEH15" s="124"/>
      <c r="LEI15" s="124"/>
      <c r="LEJ15" s="124"/>
      <c r="LEK15" s="124"/>
      <c r="LEL15" s="124"/>
      <c r="LEM15" s="124"/>
      <c r="LEN15" s="124"/>
      <c r="LEO15" s="124"/>
      <c r="LEP15" s="124"/>
      <c r="LEQ15" s="124"/>
      <c r="LER15" s="124"/>
      <c r="LES15" s="124"/>
      <c r="LET15" s="124"/>
      <c r="LEU15" s="124"/>
      <c r="LEV15" s="124"/>
      <c r="LEW15" s="124"/>
      <c r="LEX15" s="124"/>
      <c r="LEY15" s="124"/>
      <c r="LEZ15" s="124"/>
      <c r="LFA15" s="124"/>
      <c r="LFB15" s="124"/>
      <c r="LFC15" s="124"/>
      <c r="LFD15" s="124"/>
      <c r="LFE15" s="124"/>
      <c r="LFF15" s="124"/>
      <c r="LFG15" s="124"/>
      <c r="LFH15" s="124"/>
      <c r="LFI15" s="124"/>
      <c r="LFJ15" s="124"/>
      <c r="LFK15" s="124"/>
      <c r="LFL15" s="124"/>
      <c r="LFM15" s="124"/>
      <c r="LFN15" s="124"/>
      <c r="LFO15" s="124"/>
      <c r="LFP15" s="124"/>
      <c r="LFQ15" s="124"/>
      <c r="LFR15" s="124"/>
      <c r="LFS15" s="124"/>
      <c r="LFT15" s="124"/>
      <c r="LFU15" s="124"/>
      <c r="LFV15" s="124"/>
      <c r="LFW15" s="124"/>
      <c r="LFX15" s="124"/>
      <c r="LFY15" s="124"/>
      <c r="LFZ15" s="124"/>
      <c r="LGA15" s="124"/>
      <c r="LGB15" s="124"/>
      <c r="LGC15" s="124"/>
      <c r="LGD15" s="124"/>
      <c r="LGE15" s="124"/>
      <c r="LGF15" s="124"/>
      <c r="LGG15" s="124"/>
      <c r="LGH15" s="124"/>
      <c r="LGI15" s="124"/>
      <c r="LGJ15" s="124"/>
      <c r="LGK15" s="124"/>
      <c r="LGL15" s="124"/>
      <c r="LGM15" s="124"/>
      <c r="LGN15" s="124"/>
      <c r="LGO15" s="124"/>
      <c r="LGP15" s="124"/>
      <c r="LGQ15" s="124"/>
      <c r="LGR15" s="124"/>
      <c r="LGS15" s="124"/>
      <c r="LGT15" s="124"/>
      <c r="LGU15" s="124"/>
      <c r="LGV15" s="124"/>
      <c r="LGW15" s="124"/>
      <c r="LGX15" s="124"/>
      <c r="LGY15" s="124"/>
      <c r="LGZ15" s="124"/>
      <c r="LHA15" s="124"/>
      <c r="LHB15" s="124"/>
      <c r="LHC15" s="124"/>
      <c r="LHD15" s="124"/>
      <c r="LHE15" s="124"/>
      <c r="LHF15" s="124"/>
      <c r="LHG15" s="124"/>
      <c r="LHH15" s="124"/>
      <c r="LHI15" s="124"/>
      <c r="LHJ15" s="124"/>
      <c r="LHK15" s="124"/>
      <c r="LHL15" s="124"/>
      <c r="LHM15" s="124"/>
      <c r="LHN15" s="124"/>
      <c r="LHO15" s="124"/>
      <c r="LHP15" s="124"/>
      <c r="LHQ15" s="124"/>
      <c r="LHR15" s="124"/>
      <c r="LHS15" s="124"/>
      <c r="LHT15" s="124"/>
      <c r="LHU15" s="124"/>
      <c r="LHV15" s="124"/>
      <c r="LHW15" s="124"/>
      <c r="LHX15" s="124"/>
      <c r="LHY15" s="124"/>
      <c r="LHZ15" s="124"/>
      <c r="LIA15" s="124"/>
      <c r="LIB15" s="124"/>
      <c r="LIC15" s="124"/>
      <c r="LID15" s="124"/>
      <c r="LIE15" s="124"/>
      <c r="LIF15" s="124"/>
      <c r="LIG15" s="124"/>
      <c r="LIH15" s="124"/>
      <c r="LII15" s="124"/>
      <c r="LIJ15" s="124"/>
      <c r="LIK15" s="124"/>
      <c r="LIL15" s="124"/>
      <c r="LIM15" s="124"/>
      <c r="LIN15" s="124"/>
      <c r="LIO15" s="124"/>
      <c r="LIP15" s="124"/>
      <c r="LIQ15" s="124"/>
      <c r="LIR15" s="124"/>
      <c r="LIS15" s="124"/>
      <c r="LIT15" s="124"/>
      <c r="LIU15" s="124"/>
      <c r="LIV15" s="124"/>
      <c r="LIW15" s="124"/>
      <c r="LIX15" s="124"/>
      <c r="LIY15" s="124"/>
      <c r="LIZ15" s="124"/>
      <c r="LJA15" s="124"/>
      <c r="LJB15" s="124"/>
      <c r="LJC15" s="124"/>
      <c r="LJD15" s="124"/>
      <c r="LJE15" s="124"/>
      <c r="LJF15" s="124"/>
      <c r="LJG15" s="124"/>
      <c r="LJH15" s="124"/>
      <c r="LJI15" s="124"/>
      <c r="LJJ15" s="124"/>
      <c r="LJK15" s="124"/>
      <c r="LJL15" s="124"/>
      <c r="LJM15" s="124"/>
      <c r="LJN15" s="124"/>
      <c r="LJO15" s="124"/>
      <c r="LJP15" s="124"/>
      <c r="LJQ15" s="124"/>
      <c r="LJR15" s="124"/>
      <c r="LJS15" s="124"/>
      <c r="LJT15" s="124"/>
      <c r="LJU15" s="124"/>
      <c r="LJV15" s="124"/>
      <c r="LJW15" s="124"/>
      <c r="LJX15" s="124"/>
      <c r="LJY15" s="124"/>
      <c r="LJZ15" s="124"/>
      <c r="LKA15" s="124"/>
      <c r="LKB15" s="124"/>
      <c r="LKC15" s="124"/>
      <c r="LKD15" s="124"/>
      <c r="LKE15" s="124"/>
      <c r="LKF15" s="124"/>
      <c r="LKG15" s="124"/>
      <c r="LKH15" s="124"/>
      <c r="LKI15" s="124"/>
      <c r="LKJ15" s="124"/>
      <c r="LKK15" s="124"/>
      <c r="LKL15" s="124"/>
      <c r="LKM15" s="124"/>
      <c r="LKN15" s="124"/>
      <c r="LKO15" s="124"/>
      <c r="LKP15" s="124"/>
      <c r="LKQ15" s="124"/>
      <c r="LKR15" s="124"/>
      <c r="LKS15" s="124"/>
      <c r="LKT15" s="124"/>
      <c r="LKU15" s="124"/>
      <c r="LKV15" s="124"/>
      <c r="LKW15" s="124"/>
      <c r="LKX15" s="124"/>
      <c r="LKY15" s="124"/>
      <c r="LKZ15" s="124"/>
      <c r="LLA15" s="124"/>
      <c r="LLB15" s="124"/>
      <c r="LLC15" s="124"/>
      <c r="LLD15" s="124"/>
      <c r="LLE15" s="124"/>
      <c r="LLF15" s="124"/>
      <c r="LLG15" s="124"/>
      <c r="LLH15" s="124"/>
      <c r="LLI15" s="124"/>
      <c r="LLJ15" s="124"/>
      <c r="LLK15" s="124"/>
      <c r="LLL15" s="124"/>
      <c r="LLM15" s="124"/>
      <c r="LLN15" s="124"/>
      <c r="LLO15" s="124"/>
      <c r="LLP15" s="124"/>
      <c r="LLQ15" s="124"/>
      <c r="LLR15" s="124"/>
      <c r="LLS15" s="124"/>
      <c r="LLT15" s="124"/>
      <c r="LLU15" s="124"/>
      <c r="LLV15" s="124"/>
      <c r="LLW15" s="124"/>
      <c r="LLX15" s="124"/>
      <c r="LLY15" s="124"/>
      <c r="LLZ15" s="124"/>
      <c r="LMA15" s="124"/>
      <c r="LMB15" s="124"/>
      <c r="LMC15" s="124"/>
      <c r="LMD15" s="124"/>
      <c r="LME15" s="124"/>
      <c r="LMF15" s="124"/>
      <c r="LMG15" s="124"/>
      <c r="LMH15" s="124"/>
      <c r="LMI15" s="124"/>
      <c r="LMJ15" s="124"/>
      <c r="LMK15" s="124"/>
      <c r="LML15" s="124"/>
      <c r="LMM15" s="124"/>
      <c r="LMN15" s="124"/>
      <c r="LMO15" s="124"/>
      <c r="LMP15" s="124"/>
      <c r="LMQ15" s="124"/>
      <c r="LMR15" s="124"/>
      <c r="LMS15" s="124"/>
      <c r="LMT15" s="124"/>
      <c r="LMU15" s="124"/>
      <c r="LMV15" s="124"/>
      <c r="LMW15" s="124"/>
      <c r="LMX15" s="124"/>
      <c r="LMY15" s="124"/>
      <c r="LMZ15" s="124"/>
      <c r="LNA15" s="124"/>
      <c r="LNB15" s="124"/>
      <c r="LNC15" s="124"/>
      <c r="LND15" s="124"/>
      <c r="LNE15" s="124"/>
      <c r="LNF15" s="124"/>
      <c r="LNG15" s="124"/>
      <c r="LNH15" s="124"/>
      <c r="LNI15" s="124"/>
      <c r="LNJ15" s="124"/>
      <c r="LNK15" s="124"/>
      <c r="LNL15" s="124"/>
      <c r="LNM15" s="124"/>
      <c r="LNN15" s="124"/>
      <c r="LNO15" s="124"/>
      <c r="LNP15" s="124"/>
      <c r="LNQ15" s="124"/>
      <c r="LNR15" s="124"/>
      <c r="LNS15" s="124"/>
      <c r="LNT15" s="124"/>
      <c r="LNU15" s="124"/>
      <c r="LNV15" s="124"/>
      <c r="LNW15" s="124"/>
      <c r="LNX15" s="124"/>
      <c r="LNY15" s="124"/>
      <c r="LNZ15" s="124"/>
      <c r="LOA15" s="124"/>
      <c r="LOB15" s="124"/>
      <c r="LOC15" s="124"/>
      <c r="LOD15" s="124"/>
      <c r="LOE15" s="124"/>
      <c r="LOF15" s="124"/>
      <c r="LOG15" s="124"/>
      <c r="LOH15" s="124"/>
      <c r="LOI15" s="124"/>
      <c r="LOJ15" s="124"/>
      <c r="LOK15" s="124"/>
      <c r="LOL15" s="124"/>
      <c r="LOM15" s="124"/>
      <c r="LON15" s="124"/>
      <c r="LOO15" s="124"/>
      <c r="LOP15" s="124"/>
      <c r="LOQ15" s="124"/>
      <c r="LOR15" s="124"/>
      <c r="LOS15" s="124"/>
      <c r="LOT15" s="124"/>
      <c r="LOU15" s="124"/>
      <c r="LOV15" s="124"/>
      <c r="LOW15" s="124"/>
      <c r="LOX15" s="124"/>
      <c r="LOY15" s="124"/>
      <c r="LOZ15" s="124"/>
      <c r="LPA15" s="124"/>
      <c r="LPB15" s="124"/>
      <c r="LPC15" s="124"/>
      <c r="LPD15" s="124"/>
      <c r="LPE15" s="124"/>
      <c r="LPF15" s="124"/>
      <c r="LPG15" s="124"/>
      <c r="LPH15" s="124"/>
      <c r="LPI15" s="124"/>
      <c r="LPJ15" s="124"/>
      <c r="LPK15" s="124"/>
      <c r="LPL15" s="124"/>
      <c r="LPM15" s="124"/>
      <c r="LPN15" s="124"/>
      <c r="LPO15" s="124"/>
      <c r="LPP15" s="124"/>
      <c r="LPQ15" s="124"/>
      <c r="LPR15" s="124"/>
      <c r="LPS15" s="124"/>
      <c r="LPT15" s="124"/>
      <c r="LPU15" s="124"/>
      <c r="LPV15" s="124"/>
      <c r="LPW15" s="124"/>
      <c r="LPX15" s="124"/>
      <c r="LPY15" s="124"/>
      <c r="LPZ15" s="124"/>
      <c r="LQA15" s="124"/>
      <c r="LQB15" s="124"/>
      <c r="LQC15" s="124"/>
      <c r="LQD15" s="124"/>
      <c r="LQE15" s="124"/>
      <c r="LQF15" s="124"/>
      <c r="LQG15" s="124"/>
      <c r="LQH15" s="124"/>
      <c r="LQI15" s="124"/>
      <c r="LQJ15" s="124"/>
      <c r="LQK15" s="124"/>
      <c r="LQL15" s="124"/>
      <c r="LQM15" s="124"/>
      <c r="LQN15" s="124"/>
      <c r="LQO15" s="124"/>
      <c r="LQP15" s="124"/>
      <c r="LQQ15" s="124"/>
      <c r="LQR15" s="124"/>
      <c r="LQS15" s="124"/>
      <c r="LQT15" s="124"/>
      <c r="LQU15" s="124"/>
      <c r="LQV15" s="124"/>
      <c r="LQW15" s="124"/>
      <c r="LQX15" s="124"/>
      <c r="LQY15" s="124"/>
      <c r="LQZ15" s="124"/>
      <c r="LRA15" s="124"/>
      <c r="LRB15" s="124"/>
      <c r="LRC15" s="124"/>
      <c r="LRD15" s="124"/>
      <c r="LRE15" s="124"/>
      <c r="LRF15" s="124"/>
      <c r="LRG15" s="124"/>
      <c r="LRH15" s="124"/>
      <c r="LRI15" s="124"/>
      <c r="LRJ15" s="124"/>
      <c r="LRK15" s="124"/>
      <c r="LRL15" s="124"/>
      <c r="LRM15" s="124"/>
      <c r="LRN15" s="124"/>
      <c r="LRO15" s="124"/>
      <c r="LRP15" s="124"/>
      <c r="LRQ15" s="124"/>
      <c r="LRR15" s="124"/>
      <c r="LRS15" s="124"/>
      <c r="LRT15" s="124"/>
      <c r="LRU15" s="124"/>
      <c r="LRV15" s="124"/>
      <c r="LRW15" s="124"/>
      <c r="LRX15" s="124"/>
      <c r="LRY15" s="124"/>
      <c r="LRZ15" s="124"/>
      <c r="LSA15" s="124"/>
      <c r="LSB15" s="124"/>
      <c r="LSC15" s="124"/>
      <c r="LSD15" s="124"/>
      <c r="LSE15" s="124"/>
      <c r="LSF15" s="124"/>
      <c r="LSG15" s="124"/>
      <c r="LSH15" s="124"/>
      <c r="LSI15" s="124"/>
      <c r="LSJ15" s="124"/>
      <c r="LSK15" s="124"/>
      <c r="LSL15" s="124"/>
      <c r="LSM15" s="124"/>
      <c r="LSN15" s="124"/>
      <c r="LSO15" s="124"/>
      <c r="LSP15" s="124"/>
      <c r="LSQ15" s="124"/>
      <c r="LSR15" s="124"/>
      <c r="LSS15" s="124"/>
      <c r="LST15" s="124"/>
      <c r="LSU15" s="124"/>
      <c r="LSV15" s="124"/>
      <c r="LSW15" s="124"/>
      <c r="LSX15" s="124"/>
      <c r="LSY15" s="124"/>
      <c r="LSZ15" s="124"/>
      <c r="LTA15" s="124"/>
      <c r="LTB15" s="124"/>
      <c r="LTC15" s="124"/>
      <c r="LTD15" s="124"/>
      <c r="LTE15" s="124"/>
      <c r="LTF15" s="124"/>
      <c r="LTG15" s="124"/>
      <c r="LTH15" s="124"/>
      <c r="LTI15" s="124"/>
      <c r="LTJ15" s="124"/>
      <c r="LTK15" s="124"/>
      <c r="LTL15" s="124"/>
      <c r="LTM15" s="124"/>
      <c r="LTN15" s="124"/>
      <c r="LTO15" s="124"/>
      <c r="LTP15" s="124"/>
      <c r="LTQ15" s="124"/>
      <c r="LTR15" s="124"/>
      <c r="LTS15" s="124"/>
      <c r="LTT15" s="124"/>
      <c r="LTU15" s="124"/>
      <c r="LTV15" s="124"/>
      <c r="LTW15" s="124"/>
      <c r="LTX15" s="124"/>
      <c r="LTY15" s="124"/>
      <c r="LTZ15" s="124"/>
      <c r="LUA15" s="124"/>
      <c r="LUB15" s="124"/>
      <c r="LUC15" s="124"/>
      <c r="LUD15" s="124"/>
      <c r="LUE15" s="124"/>
      <c r="LUF15" s="124"/>
      <c r="LUG15" s="124"/>
      <c r="LUH15" s="124"/>
      <c r="LUI15" s="124"/>
      <c r="LUJ15" s="124"/>
      <c r="LUK15" s="124"/>
      <c r="LUL15" s="124"/>
      <c r="LUM15" s="124"/>
      <c r="LUN15" s="124"/>
      <c r="LUO15" s="124"/>
      <c r="LUP15" s="124"/>
      <c r="LUQ15" s="124"/>
      <c r="LUR15" s="124"/>
      <c r="LUS15" s="124"/>
      <c r="LUT15" s="124"/>
      <c r="LUU15" s="124"/>
      <c r="LUV15" s="124"/>
      <c r="LUW15" s="124"/>
      <c r="LUX15" s="124"/>
      <c r="LUY15" s="124"/>
      <c r="LUZ15" s="124"/>
      <c r="LVA15" s="124"/>
      <c r="LVB15" s="124"/>
      <c r="LVC15" s="124"/>
      <c r="LVD15" s="124"/>
      <c r="LVE15" s="124"/>
      <c r="LVF15" s="124"/>
      <c r="LVG15" s="124"/>
      <c r="LVH15" s="124"/>
      <c r="LVI15" s="124"/>
      <c r="LVJ15" s="124"/>
      <c r="LVK15" s="124"/>
      <c r="LVL15" s="124"/>
      <c r="LVM15" s="124"/>
      <c r="LVN15" s="124"/>
      <c r="LVO15" s="124"/>
      <c r="LVP15" s="124"/>
      <c r="LVQ15" s="124"/>
      <c r="LVR15" s="124"/>
      <c r="LVS15" s="124"/>
      <c r="LVT15" s="124"/>
      <c r="LVU15" s="124"/>
      <c r="LVV15" s="124"/>
      <c r="LVW15" s="124"/>
      <c r="LVX15" s="124"/>
      <c r="LVY15" s="124"/>
      <c r="LVZ15" s="124"/>
      <c r="LWA15" s="124"/>
      <c r="LWB15" s="124"/>
      <c r="LWC15" s="124"/>
      <c r="LWD15" s="124"/>
      <c r="LWE15" s="124"/>
      <c r="LWF15" s="124"/>
      <c r="LWG15" s="124"/>
      <c r="LWH15" s="124"/>
      <c r="LWI15" s="124"/>
      <c r="LWJ15" s="124"/>
      <c r="LWK15" s="124"/>
      <c r="LWL15" s="124"/>
      <c r="LWM15" s="124"/>
      <c r="LWN15" s="124"/>
      <c r="LWO15" s="124"/>
      <c r="LWP15" s="124"/>
      <c r="LWQ15" s="124"/>
      <c r="LWR15" s="124"/>
      <c r="LWS15" s="124"/>
      <c r="LWT15" s="124"/>
      <c r="LWU15" s="124"/>
      <c r="LWV15" s="124"/>
      <c r="LWW15" s="124"/>
      <c r="LWX15" s="124"/>
      <c r="LWY15" s="124"/>
      <c r="LWZ15" s="124"/>
      <c r="LXA15" s="124"/>
      <c r="LXB15" s="124"/>
      <c r="LXC15" s="124"/>
      <c r="LXD15" s="124"/>
      <c r="LXE15" s="124"/>
      <c r="LXF15" s="124"/>
      <c r="LXG15" s="124"/>
      <c r="LXH15" s="124"/>
      <c r="LXI15" s="124"/>
      <c r="LXJ15" s="124"/>
      <c r="LXK15" s="124"/>
      <c r="LXL15" s="124"/>
      <c r="LXM15" s="124"/>
      <c r="LXN15" s="124"/>
      <c r="LXO15" s="124"/>
      <c r="LXP15" s="124"/>
      <c r="LXQ15" s="124"/>
      <c r="LXR15" s="124"/>
      <c r="LXS15" s="124"/>
      <c r="LXT15" s="124"/>
      <c r="LXU15" s="124"/>
      <c r="LXV15" s="124"/>
      <c r="LXW15" s="124"/>
      <c r="LXX15" s="124"/>
      <c r="LXY15" s="124"/>
      <c r="LXZ15" s="124"/>
      <c r="LYA15" s="124"/>
      <c r="LYB15" s="124"/>
      <c r="LYC15" s="124"/>
      <c r="LYD15" s="124"/>
      <c r="LYE15" s="124"/>
      <c r="LYF15" s="124"/>
      <c r="LYG15" s="124"/>
      <c r="LYH15" s="124"/>
      <c r="LYI15" s="124"/>
      <c r="LYJ15" s="124"/>
      <c r="LYK15" s="124"/>
      <c r="LYL15" s="124"/>
      <c r="LYM15" s="124"/>
      <c r="LYN15" s="124"/>
      <c r="LYO15" s="124"/>
      <c r="LYP15" s="124"/>
      <c r="LYQ15" s="124"/>
      <c r="LYR15" s="124"/>
      <c r="LYS15" s="124"/>
      <c r="LYT15" s="124"/>
      <c r="LYU15" s="124"/>
      <c r="LYV15" s="124"/>
      <c r="LYW15" s="124"/>
      <c r="LYX15" s="124"/>
      <c r="LYY15" s="124"/>
      <c r="LYZ15" s="124"/>
      <c r="LZA15" s="124"/>
      <c r="LZB15" s="124"/>
      <c r="LZC15" s="124"/>
      <c r="LZD15" s="124"/>
      <c r="LZE15" s="124"/>
      <c r="LZF15" s="124"/>
      <c r="LZG15" s="124"/>
      <c r="LZH15" s="124"/>
      <c r="LZI15" s="124"/>
      <c r="LZJ15" s="124"/>
      <c r="LZK15" s="124"/>
      <c r="LZL15" s="124"/>
      <c r="LZM15" s="124"/>
      <c r="LZN15" s="124"/>
      <c r="LZO15" s="124"/>
      <c r="LZP15" s="124"/>
      <c r="LZQ15" s="124"/>
      <c r="LZR15" s="124"/>
      <c r="LZS15" s="124"/>
      <c r="LZT15" s="124"/>
      <c r="LZU15" s="124"/>
      <c r="LZV15" s="124"/>
      <c r="LZW15" s="124"/>
      <c r="LZX15" s="124"/>
      <c r="LZY15" s="124"/>
      <c r="LZZ15" s="124"/>
      <c r="MAA15" s="124"/>
      <c r="MAB15" s="124"/>
      <c r="MAC15" s="124"/>
      <c r="MAD15" s="124"/>
      <c r="MAE15" s="124"/>
      <c r="MAF15" s="124"/>
      <c r="MAG15" s="124"/>
      <c r="MAH15" s="124"/>
      <c r="MAI15" s="124"/>
      <c r="MAJ15" s="124"/>
      <c r="MAK15" s="124"/>
      <c r="MAL15" s="124"/>
      <c r="MAM15" s="124"/>
      <c r="MAN15" s="124"/>
      <c r="MAO15" s="124"/>
      <c r="MAP15" s="124"/>
      <c r="MAQ15" s="124"/>
      <c r="MAR15" s="124"/>
      <c r="MAS15" s="124"/>
      <c r="MAT15" s="124"/>
      <c r="MAU15" s="124"/>
      <c r="MAV15" s="124"/>
      <c r="MAW15" s="124"/>
      <c r="MAX15" s="124"/>
      <c r="MAY15" s="124"/>
      <c r="MAZ15" s="124"/>
      <c r="MBA15" s="124"/>
      <c r="MBB15" s="124"/>
      <c r="MBC15" s="124"/>
      <c r="MBD15" s="124"/>
      <c r="MBE15" s="124"/>
      <c r="MBF15" s="124"/>
      <c r="MBG15" s="124"/>
      <c r="MBH15" s="124"/>
      <c r="MBI15" s="124"/>
      <c r="MBJ15" s="124"/>
      <c r="MBK15" s="124"/>
      <c r="MBL15" s="124"/>
      <c r="MBM15" s="124"/>
      <c r="MBN15" s="124"/>
      <c r="MBO15" s="124"/>
      <c r="MBP15" s="124"/>
      <c r="MBQ15" s="124"/>
      <c r="MBR15" s="124"/>
      <c r="MBS15" s="124"/>
      <c r="MBT15" s="124"/>
      <c r="MBU15" s="124"/>
      <c r="MBV15" s="124"/>
      <c r="MBW15" s="124"/>
      <c r="MBX15" s="124"/>
      <c r="MBY15" s="124"/>
      <c r="MBZ15" s="124"/>
      <c r="MCA15" s="124"/>
      <c r="MCB15" s="124"/>
      <c r="MCC15" s="124"/>
      <c r="MCD15" s="124"/>
      <c r="MCE15" s="124"/>
      <c r="MCF15" s="124"/>
      <c r="MCG15" s="124"/>
      <c r="MCH15" s="124"/>
      <c r="MCI15" s="124"/>
      <c r="MCJ15" s="124"/>
      <c r="MCK15" s="124"/>
      <c r="MCL15" s="124"/>
      <c r="MCM15" s="124"/>
      <c r="MCN15" s="124"/>
      <c r="MCO15" s="124"/>
      <c r="MCP15" s="124"/>
      <c r="MCQ15" s="124"/>
      <c r="MCR15" s="124"/>
      <c r="MCS15" s="124"/>
      <c r="MCT15" s="124"/>
      <c r="MCU15" s="124"/>
      <c r="MCV15" s="124"/>
      <c r="MCW15" s="124"/>
      <c r="MCX15" s="124"/>
      <c r="MCY15" s="124"/>
      <c r="MCZ15" s="124"/>
      <c r="MDA15" s="124"/>
      <c r="MDB15" s="124"/>
      <c r="MDC15" s="124"/>
      <c r="MDD15" s="124"/>
      <c r="MDE15" s="124"/>
      <c r="MDF15" s="124"/>
      <c r="MDG15" s="124"/>
      <c r="MDH15" s="124"/>
      <c r="MDI15" s="124"/>
      <c r="MDJ15" s="124"/>
      <c r="MDK15" s="124"/>
      <c r="MDL15" s="124"/>
      <c r="MDM15" s="124"/>
      <c r="MDN15" s="124"/>
      <c r="MDO15" s="124"/>
      <c r="MDP15" s="124"/>
      <c r="MDQ15" s="124"/>
      <c r="MDR15" s="124"/>
      <c r="MDS15" s="124"/>
      <c r="MDT15" s="124"/>
      <c r="MDU15" s="124"/>
      <c r="MDV15" s="124"/>
      <c r="MDW15" s="124"/>
      <c r="MDX15" s="124"/>
      <c r="MDY15" s="124"/>
      <c r="MDZ15" s="124"/>
      <c r="MEA15" s="124"/>
      <c r="MEB15" s="124"/>
      <c r="MEC15" s="124"/>
      <c r="MED15" s="124"/>
      <c r="MEE15" s="124"/>
      <c r="MEF15" s="124"/>
      <c r="MEG15" s="124"/>
      <c r="MEH15" s="124"/>
      <c r="MEI15" s="124"/>
      <c r="MEJ15" s="124"/>
      <c r="MEK15" s="124"/>
      <c r="MEL15" s="124"/>
      <c r="MEM15" s="124"/>
      <c r="MEN15" s="124"/>
      <c r="MEO15" s="124"/>
      <c r="MEP15" s="124"/>
      <c r="MEQ15" s="124"/>
      <c r="MER15" s="124"/>
      <c r="MES15" s="124"/>
      <c r="MET15" s="124"/>
      <c r="MEU15" s="124"/>
      <c r="MEV15" s="124"/>
      <c r="MEW15" s="124"/>
      <c r="MEX15" s="124"/>
      <c r="MEY15" s="124"/>
      <c r="MEZ15" s="124"/>
      <c r="MFA15" s="124"/>
      <c r="MFB15" s="124"/>
      <c r="MFC15" s="124"/>
      <c r="MFD15" s="124"/>
      <c r="MFE15" s="124"/>
      <c r="MFF15" s="124"/>
      <c r="MFG15" s="124"/>
      <c r="MFH15" s="124"/>
      <c r="MFI15" s="124"/>
      <c r="MFJ15" s="124"/>
      <c r="MFK15" s="124"/>
      <c r="MFL15" s="124"/>
      <c r="MFM15" s="124"/>
      <c r="MFN15" s="124"/>
      <c r="MFO15" s="124"/>
      <c r="MFP15" s="124"/>
      <c r="MFQ15" s="124"/>
      <c r="MFR15" s="124"/>
      <c r="MFS15" s="124"/>
      <c r="MFT15" s="124"/>
      <c r="MFU15" s="124"/>
      <c r="MFV15" s="124"/>
      <c r="MFW15" s="124"/>
      <c r="MFX15" s="124"/>
      <c r="MFY15" s="124"/>
      <c r="MFZ15" s="124"/>
      <c r="MGA15" s="124"/>
      <c r="MGB15" s="124"/>
      <c r="MGC15" s="124"/>
      <c r="MGD15" s="124"/>
      <c r="MGE15" s="124"/>
      <c r="MGF15" s="124"/>
      <c r="MGG15" s="124"/>
      <c r="MGH15" s="124"/>
      <c r="MGI15" s="124"/>
      <c r="MGJ15" s="124"/>
      <c r="MGK15" s="124"/>
      <c r="MGL15" s="124"/>
      <c r="MGM15" s="124"/>
      <c r="MGN15" s="124"/>
      <c r="MGO15" s="124"/>
      <c r="MGP15" s="124"/>
      <c r="MGQ15" s="124"/>
      <c r="MGR15" s="124"/>
      <c r="MGS15" s="124"/>
      <c r="MGT15" s="124"/>
      <c r="MGU15" s="124"/>
      <c r="MGV15" s="124"/>
      <c r="MGW15" s="124"/>
      <c r="MGX15" s="124"/>
      <c r="MGY15" s="124"/>
      <c r="MGZ15" s="124"/>
      <c r="MHA15" s="124"/>
      <c r="MHB15" s="124"/>
      <c r="MHC15" s="124"/>
      <c r="MHD15" s="124"/>
      <c r="MHE15" s="124"/>
      <c r="MHF15" s="124"/>
      <c r="MHG15" s="124"/>
      <c r="MHH15" s="124"/>
      <c r="MHI15" s="124"/>
      <c r="MHJ15" s="124"/>
      <c r="MHK15" s="124"/>
      <c r="MHL15" s="124"/>
      <c r="MHM15" s="124"/>
      <c r="MHN15" s="124"/>
      <c r="MHO15" s="124"/>
      <c r="MHP15" s="124"/>
      <c r="MHQ15" s="124"/>
      <c r="MHR15" s="124"/>
      <c r="MHS15" s="124"/>
      <c r="MHT15" s="124"/>
      <c r="MHU15" s="124"/>
      <c r="MHV15" s="124"/>
      <c r="MHW15" s="124"/>
      <c r="MHX15" s="124"/>
      <c r="MHY15" s="124"/>
      <c r="MHZ15" s="124"/>
      <c r="MIA15" s="124"/>
      <c r="MIB15" s="124"/>
      <c r="MIC15" s="124"/>
      <c r="MID15" s="124"/>
      <c r="MIE15" s="124"/>
      <c r="MIF15" s="124"/>
      <c r="MIG15" s="124"/>
      <c r="MIH15" s="124"/>
      <c r="MII15" s="124"/>
      <c r="MIJ15" s="124"/>
      <c r="MIK15" s="124"/>
      <c r="MIL15" s="124"/>
      <c r="MIM15" s="124"/>
      <c r="MIN15" s="124"/>
      <c r="MIO15" s="124"/>
      <c r="MIP15" s="124"/>
      <c r="MIQ15" s="124"/>
      <c r="MIR15" s="124"/>
      <c r="MIS15" s="124"/>
      <c r="MIT15" s="124"/>
      <c r="MIU15" s="124"/>
      <c r="MIV15" s="124"/>
      <c r="MIW15" s="124"/>
      <c r="MIX15" s="124"/>
      <c r="MIY15" s="124"/>
      <c r="MIZ15" s="124"/>
      <c r="MJA15" s="124"/>
      <c r="MJB15" s="124"/>
      <c r="MJC15" s="124"/>
      <c r="MJD15" s="124"/>
      <c r="MJE15" s="124"/>
      <c r="MJF15" s="124"/>
      <c r="MJG15" s="124"/>
      <c r="MJH15" s="124"/>
      <c r="MJI15" s="124"/>
      <c r="MJJ15" s="124"/>
      <c r="MJK15" s="124"/>
      <c r="MJL15" s="124"/>
      <c r="MJM15" s="124"/>
      <c r="MJN15" s="124"/>
      <c r="MJO15" s="124"/>
      <c r="MJP15" s="124"/>
      <c r="MJQ15" s="124"/>
      <c r="MJR15" s="124"/>
      <c r="MJS15" s="124"/>
      <c r="MJT15" s="124"/>
      <c r="MJU15" s="124"/>
      <c r="MJV15" s="124"/>
      <c r="MJW15" s="124"/>
      <c r="MJX15" s="124"/>
      <c r="MJY15" s="124"/>
      <c r="MJZ15" s="124"/>
      <c r="MKA15" s="124"/>
      <c r="MKB15" s="124"/>
      <c r="MKC15" s="124"/>
      <c r="MKD15" s="124"/>
      <c r="MKE15" s="124"/>
      <c r="MKF15" s="124"/>
      <c r="MKG15" s="124"/>
      <c r="MKH15" s="124"/>
      <c r="MKI15" s="124"/>
      <c r="MKJ15" s="124"/>
      <c r="MKK15" s="124"/>
      <c r="MKL15" s="124"/>
      <c r="MKM15" s="124"/>
      <c r="MKN15" s="124"/>
      <c r="MKO15" s="124"/>
      <c r="MKP15" s="124"/>
      <c r="MKQ15" s="124"/>
      <c r="MKR15" s="124"/>
      <c r="MKS15" s="124"/>
      <c r="MKT15" s="124"/>
      <c r="MKU15" s="124"/>
      <c r="MKV15" s="124"/>
      <c r="MKW15" s="124"/>
      <c r="MKX15" s="124"/>
      <c r="MKY15" s="124"/>
      <c r="MKZ15" s="124"/>
      <c r="MLA15" s="124"/>
      <c r="MLB15" s="124"/>
      <c r="MLC15" s="124"/>
      <c r="MLD15" s="124"/>
      <c r="MLE15" s="124"/>
      <c r="MLF15" s="124"/>
      <c r="MLG15" s="124"/>
      <c r="MLH15" s="124"/>
      <c r="MLI15" s="124"/>
      <c r="MLJ15" s="124"/>
      <c r="MLK15" s="124"/>
      <c r="MLL15" s="124"/>
      <c r="MLM15" s="124"/>
      <c r="MLN15" s="124"/>
      <c r="MLO15" s="124"/>
      <c r="MLP15" s="124"/>
      <c r="MLQ15" s="124"/>
      <c r="MLR15" s="124"/>
      <c r="MLS15" s="124"/>
      <c r="MLT15" s="124"/>
      <c r="MLU15" s="124"/>
      <c r="MLV15" s="124"/>
      <c r="MLW15" s="124"/>
      <c r="MLX15" s="124"/>
      <c r="MLY15" s="124"/>
      <c r="MLZ15" s="124"/>
      <c r="MMA15" s="124"/>
      <c r="MMB15" s="124"/>
      <c r="MMC15" s="124"/>
      <c r="MMD15" s="124"/>
      <c r="MME15" s="124"/>
      <c r="MMF15" s="124"/>
      <c r="MMG15" s="124"/>
      <c r="MMH15" s="124"/>
      <c r="MMI15" s="124"/>
      <c r="MMJ15" s="124"/>
      <c r="MMK15" s="124"/>
      <c r="MML15" s="124"/>
      <c r="MMM15" s="124"/>
      <c r="MMN15" s="124"/>
      <c r="MMO15" s="124"/>
      <c r="MMP15" s="124"/>
      <c r="MMQ15" s="124"/>
      <c r="MMR15" s="124"/>
      <c r="MMS15" s="124"/>
      <c r="MMT15" s="124"/>
      <c r="MMU15" s="124"/>
      <c r="MMV15" s="124"/>
      <c r="MMW15" s="124"/>
      <c r="MMX15" s="124"/>
      <c r="MMY15" s="124"/>
      <c r="MMZ15" s="124"/>
      <c r="MNA15" s="124"/>
      <c r="MNB15" s="124"/>
      <c r="MNC15" s="124"/>
      <c r="MND15" s="124"/>
      <c r="MNE15" s="124"/>
      <c r="MNF15" s="124"/>
      <c r="MNG15" s="124"/>
      <c r="MNH15" s="124"/>
      <c r="MNI15" s="124"/>
      <c r="MNJ15" s="124"/>
      <c r="MNK15" s="124"/>
      <c r="MNL15" s="124"/>
      <c r="MNM15" s="124"/>
      <c r="MNN15" s="124"/>
      <c r="MNO15" s="124"/>
      <c r="MNP15" s="124"/>
      <c r="MNQ15" s="124"/>
      <c r="MNR15" s="124"/>
      <c r="MNS15" s="124"/>
      <c r="MNT15" s="124"/>
      <c r="MNU15" s="124"/>
      <c r="MNV15" s="124"/>
      <c r="MNW15" s="124"/>
      <c r="MNX15" s="124"/>
      <c r="MNY15" s="124"/>
      <c r="MNZ15" s="124"/>
      <c r="MOA15" s="124"/>
      <c r="MOB15" s="124"/>
      <c r="MOC15" s="124"/>
      <c r="MOD15" s="124"/>
      <c r="MOE15" s="124"/>
      <c r="MOF15" s="124"/>
      <c r="MOG15" s="124"/>
      <c r="MOH15" s="124"/>
      <c r="MOI15" s="124"/>
      <c r="MOJ15" s="124"/>
      <c r="MOK15" s="124"/>
      <c r="MOL15" s="124"/>
      <c r="MOM15" s="124"/>
      <c r="MON15" s="124"/>
      <c r="MOO15" s="124"/>
      <c r="MOP15" s="124"/>
      <c r="MOQ15" s="124"/>
      <c r="MOR15" s="124"/>
      <c r="MOS15" s="124"/>
      <c r="MOT15" s="124"/>
      <c r="MOU15" s="124"/>
      <c r="MOV15" s="124"/>
      <c r="MOW15" s="124"/>
      <c r="MOX15" s="124"/>
      <c r="MOY15" s="124"/>
      <c r="MOZ15" s="124"/>
      <c r="MPA15" s="124"/>
      <c r="MPB15" s="124"/>
      <c r="MPC15" s="124"/>
      <c r="MPD15" s="124"/>
      <c r="MPE15" s="124"/>
      <c r="MPF15" s="124"/>
      <c r="MPG15" s="124"/>
      <c r="MPH15" s="124"/>
      <c r="MPI15" s="124"/>
      <c r="MPJ15" s="124"/>
      <c r="MPK15" s="124"/>
      <c r="MPL15" s="124"/>
      <c r="MPM15" s="124"/>
      <c r="MPN15" s="124"/>
      <c r="MPO15" s="124"/>
      <c r="MPP15" s="124"/>
      <c r="MPQ15" s="124"/>
      <c r="MPR15" s="124"/>
      <c r="MPS15" s="124"/>
      <c r="MPT15" s="124"/>
      <c r="MPU15" s="124"/>
      <c r="MPV15" s="124"/>
      <c r="MPW15" s="124"/>
      <c r="MPX15" s="124"/>
      <c r="MPY15" s="124"/>
      <c r="MPZ15" s="124"/>
      <c r="MQA15" s="124"/>
      <c r="MQB15" s="124"/>
      <c r="MQC15" s="124"/>
      <c r="MQD15" s="124"/>
      <c r="MQE15" s="124"/>
      <c r="MQF15" s="124"/>
      <c r="MQG15" s="124"/>
      <c r="MQH15" s="124"/>
      <c r="MQI15" s="124"/>
      <c r="MQJ15" s="124"/>
      <c r="MQK15" s="124"/>
      <c r="MQL15" s="124"/>
      <c r="MQM15" s="124"/>
      <c r="MQN15" s="124"/>
      <c r="MQO15" s="124"/>
      <c r="MQP15" s="124"/>
      <c r="MQQ15" s="124"/>
      <c r="MQR15" s="124"/>
      <c r="MQS15" s="124"/>
      <c r="MQT15" s="124"/>
      <c r="MQU15" s="124"/>
      <c r="MQV15" s="124"/>
      <c r="MQW15" s="124"/>
      <c r="MQX15" s="124"/>
      <c r="MQY15" s="124"/>
      <c r="MQZ15" s="124"/>
      <c r="MRA15" s="124"/>
      <c r="MRB15" s="124"/>
      <c r="MRC15" s="124"/>
      <c r="MRD15" s="124"/>
      <c r="MRE15" s="124"/>
      <c r="MRF15" s="124"/>
      <c r="MRG15" s="124"/>
      <c r="MRH15" s="124"/>
      <c r="MRI15" s="124"/>
      <c r="MRJ15" s="124"/>
      <c r="MRK15" s="124"/>
      <c r="MRL15" s="124"/>
      <c r="MRM15" s="124"/>
      <c r="MRN15" s="124"/>
      <c r="MRO15" s="124"/>
      <c r="MRP15" s="124"/>
      <c r="MRQ15" s="124"/>
      <c r="MRR15" s="124"/>
      <c r="MRS15" s="124"/>
      <c r="MRT15" s="124"/>
      <c r="MRU15" s="124"/>
      <c r="MRV15" s="124"/>
      <c r="MRW15" s="124"/>
      <c r="MRX15" s="124"/>
      <c r="MRY15" s="124"/>
      <c r="MRZ15" s="124"/>
      <c r="MSA15" s="124"/>
      <c r="MSB15" s="124"/>
      <c r="MSC15" s="124"/>
      <c r="MSD15" s="124"/>
      <c r="MSE15" s="124"/>
      <c r="MSF15" s="124"/>
      <c r="MSG15" s="124"/>
      <c r="MSH15" s="124"/>
      <c r="MSI15" s="124"/>
      <c r="MSJ15" s="124"/>
      <c r="MSK15" s="124"/>
      <c r="MSL15" s="124"/>
      <c r="MSM15" s="124"/>
      <c r="MSN15" s="124"/>
      <c r="MSO15" s="124"/>
      <c r="MSP15" s="124"/>
      <c r="MSQ15" s="124"/>
      <c r="MSR15" s="124"/>
      <c r="MSS15" s="124"/>
      <c r="MST15" s="124"/>
      <c r="MSU15" s="124"/>
      <c r="MSV15" s="124"/>
      <c r="MSW15" s="124"/>
      <c r="MSX15" s="124"/>
      <c r="MSY15" s="124"/>
      <c r="MSZ15" s="124"/>
      <c r="MTA15" s="124"/>
      <c r="MTB15" s="124"/>
      <c r="MTC15" s="124"/>
      <c r="MTD15" s="124"/>
      <c r="MTE15" s="124"/>
      <c r="MTF15" s="124"/>
      <c r="MTG15" s="124"/>
      <c r="MTH15" s="124"/>
      <c r="MTI15" s="124"/>
      <c r="MTJ15" s="124"/>
      <c r="MTK15" s="124"/>
      <c r="MTL15" s="124"/>
      <c r="MTM15" s="124"/>
      <c r="MTN15" s="124"/>
      <c r="MTO15" s="124"/>
      <c r="MTP15" s="124"/>
      <c r="MTQ15" s="124"/>
      <c r="MTR15" s="124"/>
      <c r="MTS15" s="124"/>
      <c r="MTT15" s="124"/>
      <c r="MTU15" s="124"/>
      <c r="MTV15" s="124"/>
      <c r="MTW15" s="124"/>
      <c r="MTX15" s="124"/>
      <c r="MTY15" s="124"/>
      <c r="MTZ15" s="124"/>
      <c r="MUA15" s="124"/>
      <c r="MUB15" s="124"/>
      <c r="MUC15" s="124"/>
      <c r="MUD15" s="124"/>
      <c r="MUE15" s="124"/>
      <c r="MUF15" s="124"/>
      <c r="MUG15" s="124"/>
      <c r="MUH15" s="124"/>
      <c r="MUI15" s="124"/>
      <c r="MUJ15" s="124"/>
      <c r="MUK15" s="124"/>
      <c r="MUL15" s="124"/>
      <c r="MUM15" s="124"/>
      <c r="MUN15" s="124"/>
      <c r="MUO15" s="124"/>
      <c r="MUP15" s="124"/>
      <c r="MUQ15" s="124"/>
      <c r="MUR15" s="124"/>
      <c r="MUS15" s="124"/>
      <c r="MUT15" s="124"/>
      <c r="MUU15" s="124"/>
      <c r="MUV15" s="124"/>
      <c r="MUW15" s="124"/>
      <c r="MUX15" s="124"/>
      <c r="MUY15" s="124"/>
      <c r="MUZ15" s="124"/>
      <c r="MVA15" s="124"/>
      <c r="MVB15" s="124"/>
      <c r="MVC15" s="124"/>
      <c r="MVD15" s="124"/>
      <c r="MVE15" s="124"/>
      <c r="MVF15" s="124"/>
      <c r="MVG15" s="124"/>
      <c r="MVH15" s="124"/>
      <c r="MVI15" s="124"/>
      <c r="MVJ15" s="124"/>
      <c r="MVK15" s="124"/>
      <c r="MVL15" s="124"/>
      <c r="MVM15" s="124"/>
      <c r="MVN15" s="124"/>
      <c r="MVO15" s="124"/>
      <c r="MVP15" s="124"/>
      <c r="MVQ15" s="124"/>
      <c r="MVR15" s="124"/>
      <c r="MVS15" s="124"/>
      <c r="MVT15" s="124"/>
      <c r="MVU15" s="124"/>
      <c r="MVV15" s="124"/>
      <c r="MVW15" s="124"/>
      <c r="MVX15" s="124"/>
      <c r="MVY15" s="124"/>
      <c r="MVZ15" s="124"/>
      <c r="MWA15" s="124"/>
      <c r="MWB15" s="124"/>
      <c r="MWC15" s="124"/>
      <c r="MWD15" s="124"/>
      <c r="MWE15" s="124"/>
      <c r="MWF15" s="124"/>
      <c r="MWG15" s="124"/>
      <c r="MWH15" s="124"/>
      <c r="MWI15" s="124"/>
      <c r="MWJ15" s="124"/>
      <c r="MWK15" s="124"/>
      <c r="MWL15" s="124"/>
      <c r="MWM15" s="124"/>
      <c r="MWN15" s="124"/>
      <c r="MWO15" s="124"/>
      <c r="MWP15" s="124"/>
      <c r="MWQ15" s="124"/>
      <c r="MWR15" s="124"/>
      <c r="MWS15" s="124"/>
      <c r="MWT15" s="124"/>
      <c r="MWU15" s="124"/>
      <c r="MWV15" s="124"/>
      <c r="MWW15" s="124"/>
      <c r="MWX15" s="124"/>
      <c r="MWY15" s="124"/>
      <c r="MWZ15" s="124"/>
      <c r="MXA15" s="124"/>
      <c r="MXB15" s="124"/>
      <c r="MXC15" s="124"/>
      <c r="MXD15" s="124"/>
      <c r="MXE15" s="124"/>
      <c r="MXF15" s="124"/>
      <c r="MXG15" s="124"/>
      <c r="MXH15" s="124"/>
      <c r="MXI15" s="124"/>
      <c r="MXJ15" s="124"/>
      <c r="MXK15" s="124"/>
      <c r="MXL15" s="124"/>
      <c r="MXM15" s="124"/>
      <c r="MXN15" s="124"/>
      <c r="MXO15" s="124"/>
      <c r="MXP15" s="124"/>
      <c r="MXQ15" s="124"/>
      <c r="MXR15" s="124"/>
      <c r="MXS15" s="124"/>
      <c r="MXT15" s="124"/>
      <c r="MXU15" s="124"/>
      <c r="MXV15" s="124"/>
      <c r="MXW15" s="124"/>
      <c r="MXX15" s="124"/>
      <c r="MXY15" s="124"/>
      <c r="MXZ15" s="124"/>
      <c r="MYA15" s="124"/>
      <c r="MYB15" s="124"/>
      <c r="MYC15" s="124"/>
      <c r="MYD15" s="124"/>
      <c r="MYE15" s="124"/>
      <c r="MYF15" s="124"/>
      <c r="MYG15" s="124"/>
      <c r="MYH15" s="124"/>
      <c r="MYI15" s="124"/>
      <c r="MYJ15" s="124"/>
      <c r="MYK15" s="124"/>
      <c r="MYL15" s="124"/>
      <c r="MYM15" s="124"/>
      <c r="MYN15" s="124"/>
      <c r="MYO15" s="124"/>
      <c r="MYP15" s="124"/>
      <c r="MYQ15" s="124"/>
      <c r="MYR15" s="124"/>
      <c r="MYS15" s="124"/>
      <c r="MYT15" s="124"/>
      <c r="MYU15" s="124"/>
      <c r="MYV15" s="124"/>
      <c r="MYW15" s="124"/>
      <c r="MYX15" s="124"/>
      <c r="MYY15" s="124"/>
      <c r="MYZ15" s="124"/>
      <c r="MZA15" s="124"/>
      <c r="MZB15" s="124"/>
      <c r="MZC15" s="124"/>
      <c r="MZD15" s="124"/>
      <c r="MZE15" s="124"/>
      <c r="MZF15" s="124"/>
      <c r="MZG15" s="124"/>
      <c r="MZH15" s="124"/>
      <c r="MZI15" s="124"/>
      <c r="MZJ15" s="124"/>
      <c r="MZK15" s="124"/>
      <c r="MZL15" s="124"/>
      <c r="MZM15" s="124"/>
      <c r="MZN15" s="124"/>
      <c r="MZO15" s="124"/>
      <c r="MZP15" s="124"/>
      <c r="MZQ15" s="124"/>
      <c r="MZR15" s="124"/>
      <c r="MZS15" s="124"/>
      <c r="MZT15" s="124"/>
      <c r="MZU15" s="124"/>
      <c r="MZV15" s="124"/>
      <c r="MZW15" s="124"/>
      <c r="MZX15" s="124"/>
      <c r="MZY15" s="124"/>
      <c r="MZZ15" s="124"/>
      <c r="NAA15" s="124"/>
      <c r="NAB15" s="124"/>
      <c r="NAC15" s="124"/>
      <c r="NAD15" s="124"/>
      <c r="NAE15" s="124"/>
      <c r="NAF15" s="124"/>
      <c r="NAG15" s="124"/>
      <c r="NAH15" s="124"/>
      <c r="NAI15" s="124"/>
      <c r="NAJ15" s="124"/>
      <c r="NAK15" s="124"/>
      <c r="NAL15" s="124"/>
      <c r="NAM15" s="124"/>
      <c r="NAN15" s="124"/>
      <c r="NAO15" s="124"/>
      <c r="NAP15" s="124"/>
      <c r="NAQ15" s="124"/>
      <c r="NAR15" s="124"/>
      <c r="NAS15" s="124"/>
      <c r="NAT15" s="124"/>
      <c r="NAU15" s="124"/>
      <c r="NAV15" s="124"/>
      <c r="NAW15" s="124"/>
      <c r="NAX15" s="124"/>
      <c r="NAY15" s="124"/>
      <c r="NAZ15" s="124"/>
      <c r="NBA15" s="124"/>
      <c r="NBB15" s="124"/>
      <c r="NBC15" s="124"/>
      <c r="NBD15" s="124"/>
      <c r="NBE15" s="124"/>
      <c r="NBF15" s="124"/>
      <c r="NBG15" s="124"/>
      <c r="NBH15" s="124"/>
      <c r="NBI15" s="124"/>
      <c r="NBJ15" s="124"/>
      <c r="NBK15" s="124"/>
      <c r="NBL15" s="124"/>
      <c r="NBM15" s="124"/>
      <c r="NBN15" s="124"/>
      <c r="NBO15" s="124"/>
      <c r="NBP15" s="124"/>
      <c r="NBQ15" s="124"/>
      <c r="NBR15" s="124"/>
      <c r="NBS15" s="124"/>
      <c r="NBT15" s="124"/>
      <c r="NBU15" s="124"/>
      <c r="NBV15" s="124"/>
      <c r="NBW15" s="124"/>
      <c r="NBX15" s="124"/>
      <c r="NBY15" s="124"/>
      <c r="NBZ15" s="124"/>
      <c r="NCA15" s="124"/>
      <c r="NCB15" s="124"/>
      <c r="NCC15" s="124"/>
      <c r="NCD15" s="124"/>
      <c r="NCE15" s="124"/>
      <c r="NCF15" s="124"/>
      <c r="NCG15" s="124"/>
      <c r="NCH15" s="124"/>
      <c r="NCI15" s="124"/>
      <c r="NCJ15" s="124"/>
      <c r="NCK15" s="124"/>
      <c r="NCL15" s="124"/>
      <c r="NCM15" s="124"/>
      <c r="NCN15" s="124"/>
      <c r="NCO15" s="124"/>
      <c r="NCP15" s="124"/>
      <c r="NCQ15" s="124"/>
      <c r="NCR15" s="124"/>
      <c r="NCS15" s="124"/>
      <c r="NCT15" s="124"/>
      <c r="NCU15" s="124"/>
      <c r="NCV15" s="124"/>
      <c r="NCW15" s="124"/>
      <c r="NCX15" s="124"/>
      <c r="NCY15" s="124"/>
      <c r="NCZ15" s="124"/>
      <c r="NDA15" s="124"/>
      <c r="NDB15" s="124"/>
      <c r="NDC15" s="124"/>
      <c r="NDD15" s="124"/>
      <c r="NDE15" s="124"/>
      <c r="NDF15" s="124"/>
      <c r="NDG15" s="124"/>
      <c r="NDH15" s="124"/>
      <c r="NDI15" s="124"/>
      <c r="NDJ15" s="124"/>
      <c r="NDK15" s="124"/>
      <c r="NDL15" s="124"/>
      <c r="NDM15" s="124"/>
      <c r="NDN15" s="124"/>
      <c r="NDO15" s="124"/>
      <c r="NDP15" s="124"/>
      <c r="NDQ15" s="124"/>
      <c r="NDR15" s="124"/>
      <c r="NDS15" s="124"/>
      <c r="NDT15" s="124"/>
      <c r="NDU15" s="124"/>
      <c r="NDV15" s="124"/>
      <c r="NDW15" s="124"/>
      <c r="NDX15" s="124"/>
      <c r="NDY15" s="124"/>
      <c r="NDZ15" s="124"/>
      <c r="NEA15" s="124"/>
      <c r="NEB15" s="124"/>
      <c r="NEC15" s="124"/>
      <c r="NED15" s="124"/>
      <c r="NEE15" s="124"/>
      <c r="NEF15" s="124"/>
      <c r="NEG15" s="124"/>
      <c r="NEH15" s="124"/>
      <c r="NEI15" s="124"/>
      <c r="NEJ15" s="124"/>
      <c r="NEK15" s="124"/>
      <c r="NEL15" s="124"/>
      <c r="NEM15" s="124"/>
      <c r="NEN15" s="124"/>
      <c r="NEO15" s="124"/>
      <c r="NEP15" s="124"/>
      <c r="NEQ15" s="124"/>
      <c r="NER15" s="124"/>
      <c r="NES15" s="124"/>
      <c r="NET15" s="124"/>
      <c r="NEU15" s="124"/>
      <c r="NEV15" s="124"/>
      <c r="NEW15" s="124"/>
      <c r="NEX15" s="124"/>
      <c r="NEY15" s="124"/>
      <c r="NEZ15" s="124"/>
      <c r="NFA15" s="124"/>
      <c r="NFB15" s="124"/>
      <c r="NFC15" s="124"/>
      <c r="NFD15" s="124"/>
      <c r="NFE15" s="124"/>
      <c r="NFF15" s="124"/>
      <c r="NFG15" s="124"/>
      <c r="NFH15" s="124"/>
      <c r="NFI15" s="124"/>
      <c r="NFJ15" s="124"/>
      <c r="NFK15" s="124"/>
      <c r="NFL15" s="124"/>
      <c r="NFM15" s="124"/>
      <c r="NFN15" s="124"/>
      <c r="NFO15" s="124"/>
      <c r="NFP15" s="124"/>
      <c r="NFQ15" s="124"/>
      <c r="NFR15" s="124"/>
      <c r="NFS15" s="124"/>
      <c r="NFT15" s="124"/>
      <c r="NFU15" s="124"/>
      <c r="NFV15" s="124"/>
      <c r="NFW15" s="124"/>
      <c r="NFX15" s="124"/>
      <c r="NFY15" s="124"/>
      <c r="NFZ15" s="124"/>
      <c r="NGA15" s="124"/>
      <c r="NGB15" s="124"/>
      <c r="NGC15" s="124"/>
      <c r="NGD15" s="124"/>
      <c r="NGE15" s="124"/>
      <c r="NGF15" s="124"/>
      <c r="NGG15" s="124"/>
      <c r="NGH15" s="124"/>
      <c r="NGI15" s="124"/>
      <c r="NGJ15" s="124"/>
      <c r="NGK15" s="124"/>
      <c r="NGL15" s="124"/>
      <c r="NGM15" s="124"/>
      <c r="NGN15" s="124"/>
      <c r="NGO15" s="124"/>
      <c r="NGP15" s="124"/>
      <c r="NGQ15" s="124"/>
      <c r="NGR15" s="124"/>
      <c r="NGS15" s="124"/>
      <c r="NGT15" s="124"/>
      <c r="NGU15" s="124"/>
      <c r="NGV15" s="124"/>
      <c r="NGW15" s="124"/>
      <c r="NGX15" s="124"/>
      <c r="NGY15" s="124"/>
      <c r="NGZ15" s="124"/>
      <c r="NHA15" s="124"/>
      <c r="NHB15" s="124"/>
      <c r="NHC15" s="124"/>
      <c r="NHD15" s="124"/>
      <c r="NHE15" s="124"/>
      <c r="NHF15" s="124"/>
      <c r="NHG15" s="124"/>
      <c r="NHH15" s="124"/>
      <c r="NHI15" s="124"/>
      <c r="NHJ15" s="124"/>
      <c r="NHK15" s="124"/>
      <c r="NHL15" s="124"/>
      <c r="NHM15" s="124"/>
      <c r="NHN15" s="124"/>
      <c r="NHO15" s="124"/>
      <c r="NHP15" s="124"/>
      <c r="NHQ15" s="124"/>
      <c r="NHR15" s="124"/>
      <c r="NHS15" s="124"/>
      <c r="NHT15" s="124"/>
      <c r="NHU15" s="124"/>
      <c r="NHV15" s="124"/>
      <c r="NHW15" s="124"/>
      <c r="NHX15" s="124"/>
      <c r="NHY15" s="124"/>
      <c r="NHZ15" s="124"/>
      <c r="NIA15" s="124"/>
      <c r="NIB15" s="124"/>
      <c r="NIC15" s="124"/>
      <c r="NID15" s="124"/>
      <c r="NIE15" s="124"/>
      <c r="NIF15" s="124"/>
      <c r="NIG15" s="124"/>
      <c r="NIH15" s="124"/>
      <c r="NII15" s="124"/>
      <c r="NIJ15" s="124"/>
      <c r="NIK15" s="124"/>
      <c r="NIL15" s="124"/>
      <c r="NIM15" s="124"/>
      <c r="NIN15" s="124"/>
      <c r="NIO15" s="124"/>
      <c r="NIP15" s="124"/>
      <c r="NIQ15" s="124"/>
      <c r="NIR15" s="124"/>
      <c r="NIS15" s="124"/>
      <c r="NIT15" s="124"/>
      <c r="NIU15" s="124"/>
      <c r="NIV15" s="124"/>
      <c r="NIW15" s="124"/>
      <c r="NIX15" s="124"/>
      <c r="NIY15" s="124"/>
      <c r="NIZ15" s="124"/>
      <c r="NJA15" s="124"/>
      <c r="NJB15" s="124"/>
      <c r="NJC15" s="124"/>
      <c r="NJD15" s="124"/>
      <c r="NJE15" s="124"/>
      <c r="NJF15" s="124"/>
      <c r="NJG15" s="124"/>
      <c r="NJH15" s="124"/>
      <c r="NJI15" s="124"/>
      <c r="NJJ15" s="124"/>
      <c r="NJK15" s="124"/>
      <c r="NJL15" s="124"/>
      <c r="NJM15" s="124"/>
      <c r="NJN15" s="124"/>
      <c r="NJO15" s="124"/>
      <c r="NJP15" s="124"/>
      <c r="NJQ15" s="124"/>
      <c r="NJR15" s="124"/>
      <c r="NJS15" s="124"/>
      <c r="NJT15" s="124"/>
      <c r="NJU15" s="124"/>
      <c r="NJV15" s="124"/>
      <c r="NJW15" s="124"/>
      <c r="NJX15" s="124"/>
      <c r="NJY15" s="124"/>
      <c r="NJZ15" s="124"/>
      <c r="NKA15" s="124"/>
      <c r="NKB15" s="124"/>
      <c r="NKC15" s="124"/>
      <c r="NKD15" s="124"/>
      <c r="NKE15" s="124"/>
      <c r="NKF15" s="124"/>
      <c r="NKG15" s="124"/>
      <c r="NKH15" s="124"/>
      <c r="NKI15" s="124"/>
      <c r="NKJ15" s="124"/>
      <c r="NKK15" s="124"/>
      <c r="NKL15" s="124"/>
      <c r="NKM15" s="124"/>
      <c r="NKN15" s="124"/>
      <c r="NKO15" s="124"/>
      <c r="NKP15" s="124"/>
      <c r="NKQ15" s="124"/>
      <c r="NKR15" s="124"/>
      <c r="NKS15" s="124"/>
      <c r="NKT15" s="124"/>
      <c r="NKU15" s="124"/>
      <c r="NKV15" s="124"/>
      <c r="NKW15" s="124"/>
      <c r="NKX15" s="124"/>
      <c r="NKY15" s="124"/>
      <c r="NKZ15" s="124"/>
      <c r="NLA15" s="124"/>
      <c r="NLB15" s="124"/>
      <c r="NLC15" s="124"/>
      <c r="NLD15" s="124"/>
      <c r="NLE15" s="124"/>
      <c r="NLF15" s="124"/>
      <c r="NLG15" s="124"/>
      <c r="NLH15" s="124"/>
      <c r="NLI15" s="124"/>
      <c r="NLJ15" s="124"/>
      <c r="NLK15" s="124"/>
      <c r="NLL15" s="124"/>
      <c r="NLM15" s="124"/>
      <c r="NLN15" s="124"/>
      <c r="NLO15" s="124"/>
      <c r="NLP15" s="124"/>
      <c r="NLQ15" s="124"/>
      <c r="NLR15" s="124"/>
      <c r="NLS15" s="124"/>
      <c r="NLT15" s="124"/>
      <c r="NLU15" s="124"/>
      <c r="NLV15" s="124"/>
      <c r="NLW15" s="124"/>
      <c r="NLX15" s="124"/>
      <c r="NLY15" s="124"/>
      <c r="NLZ15" s="124"/>
      <c r="NMA15" s="124"/>
      <c r="NMB15" s="124"/>
      <c r="NMC15" s="124"/>
      <c r="NMD15" s="124"/>
      <c r="NME15" s="124"/>
      <c r="NMF15" s="124"/>
      <c r="NMG15" s="124"/>
      <c r="NMH15" s="124"/>
      <c r="NMI15" s="124"/>
      <c r="NMJ15" s="124"/>
      <c r="NMK15" s="124"/>
      <c r="NML15" s="124"/>
      <c r="NMM15" s="124"/>
      <c r="NMN15" s="124"/>
      <c r="NMO15" s="124"/>
      <c r="NMP15" s="124"/>
      <c r="NMQ15" s="124"/>
      <c r="NMR15" s="124"/>
      <c r="NMS15" s="124"/>
      <c r="NMT15" s="124"/>
      <c r="NMU15" s="124"/>
      <c r="NMV15" s="124"/>
      <c r="NMW15" s="124"/>
      <c r="NMX15" s="124"/>
      <c r="NMY15" s="124"/>
      <c r="NMZ15" s="124"/>
      <c r="NNA15" s="124"/>
      <c r="NNB15" s="124"/>
      <c r="NNC15" s="124"/>
      <c r="NND15" s="124"/>
      <c r="NNE15" s="124"/>
      <c r="NNF15" s="124"/>
      <c r="NNG15" s="124"/>
      <c r="NNH15" s="124"/>
      <c r="NNI15" s="124"/>
      <c r="NNJ15" s="124"/>
      <c r="NNK15" s="124"/>
      <c r="NNL15" s="124"/>
      <c r="NNM15" s="124"/>
      <c r="NNN15" s="124"/>
      <c r="NNO15" s="124"/>
      <c r="NNP15" s="124"/>
      <c r="NNQ15" s="124"/>
      <c r="NNR15" s="124"/>
      <c r="NNS15" s="124"/>
      <c r="NNT15" s="124"/>
      <c r="NNU15" s="124"/>
      <c r="NNV15" s="124"/>
      <c r="NNW15" s="124"/>
      <c r="NNX15" s="124"/>
      <c r="NNY15" s="124"/>
      <c r="NNZ15" s="124"/>
      <c r="NOA15" s="124"/>
      <c r="NOB15" s="124"/>
      <c r="NOC15" s="124"/>
      <c r="NOD15" s="124"/>
      <c r="NOE15" s="124"/>
      <c r="NOF15" s="124"/>
      <c r="NOG15" s="124"/>
      <c r="NOH15" s="124"/>
      <c r="NOI15" s="124"/>
      <c r="NOJ15" s="124"/>
      <c r="NOK15" s="124"/>
      <c r="NOL15" s="124"/>
      <c r="NOM15" s="124"/>
      <c r="NON15" s="124"/>
      <c r="NOO15" s="124"/>
      <c r="NOP15" s="124"/>
      <c r="NOQ15" s="124"/>
      <c r="NOR15" s="124"/>
      <c r="NOS15" s="124"/>
      <c r="NOT15" s="124"/>
      <c r="NOU15" s="124"/>
      <c r="NOV15" s="124"/>
      <c r="NOW15" s="124"/>
      <c r="NOX15" s="124"/>
      <c r="NOY15" s="124"/>
      <c r="NOZ15" s="124"/>
      <c r="NPA15" s="124"/>
      <c r="NPB15" s="124"/>
      <c r="NPC15" s="124"/>
      <c r="NPD15" s="124"/>
      <c r="NPE15" s="124"/>
      <c r="NPF15" s="124"/>
      <c r="NPG15" s="124"/>
      <c r="NPH15" s="124"/>
      <c r="NPI15" s="124"/>
      <c r="NPJ15" s="124"/>
      <c r="NPK15" s="124"/>
      <c r="NPL15" s="124"/>
      <c r="NPM15" s="124"/>
      <c r="NPN15" s="124"/>
      <c r="NPO15" s="124"/>
      <c r="NPP15" s="124"/>
      <c r="NPQ15" s="124"/>
      <c r="NPR15" s="124"/>
      <c r="NPS15" s="124"/>
      <c r="NPT15" s="124"/>
      <c r="NPU15" s="124"/>
      <c r="NPV15" s="124"/>
      <c r="NPW15" s="124"/>
      <c r="NPX15" s="124"/>
      <c r="NPY15" s="124"/>
      <c r="NPZ15" s="124"/>
      <c r="NQA15" s="124"/>
      <c r="NQB15" s="124"/>
      <c r="NQC15" s="124"/>
      <c r="NQD15" s="124"/>
      <c r="NQE15" s="124"/>
      <c r="NQF15" s="124"/>
      <c r="NQG15" s="124"/>
      <c r="NQH15" s="124"/>
      <c r="NQI15" s="124"/>
      <c r="NQJ15" s="124"/>
      <c r="NQK15" s="124"/>
      <c r="NQL15" s="124"/>
      <c r="NQM15" s="124"/>
      <c r="NQN15" s="124"/>
      <c r="NQO15" s="124"/>
      <c r="NQP15" s="124"/>
      <c r="NQQ15" s="124"/>
      <c r="NQR15" s="124"/>
      <c r="NQS15" s="124"/>
      <c r="NQT15" s="124"/>
      <c r="NQU15" s="124"/>
      <c r="NQV15" s="124"/>
      <c r="NQW15" s="124"/>
      <c r="NQX15" s="124"/>
      <c r="NQY15" s="124"/>
      <c r="NQZ15" s="124"/>
      <c r="NRA15" s="124"/>
      <c r="NRB15" s="124"/>
      <c r="NRC15" s="124"/>
      <c r="NRD15" s="124"/>
      <c r="NRE15" s="124"/>
      <c r="NRF15" s="124"/>
      <c r="NRG15" s="124"/>
      <c r="NRH15" s="124"/>
      <c r="NRI15" s="124"/>
      <c r="NRJ15" s="124"/>
      <c r="NRK15" s="124"/>
      <c r="NRL15" s="124"/>
      <c r="NRM15" s="124"/>
      <c r="NRN15" s="124"/>
      <c r="NRO15" s="124"/>
      <c r="NRP15" s="124"/>
      <c r="NRQ15" s="124"/>
      <c r="NRR15" s="124"/>
      <c r="NRS15" s="124"/>
      <c r="NRT15" s="124"/>
      <c r="NRU15" s="124"/>
      <c r="NRV15" s="124"/>
      <c r="NRW15" s="124"/>
      <c r="NRX15" s="124"/>
      <c r="NRY15" s="124"/>
      <c r="NRZ15" s="124"/>
      <c r="NSA15" s="124"/>
      <c r="NSB15" s="124"/>
      <c r="NSC15" s="124"/>
      <c r="NSD15" s="124"/>
      <c r="NSE15" s="124"/>
      <c r="NSF15" s="124"/>
      <c r="NSG15" s="124"/>
      <c r="NSH15" s="124"/>
      <c r="NSI15" s="124"/>
      <c r="NSJ15" s="124"/>
      <c r="NSK15" s="124"/>
      <c r="NSL15" s="124"/>
      <c r="NSM15" s="124"/>
      <c r="NSN15" s="124"/>
      <c r="NSO15" s="124"/>
      <c r="NSP15" s="124"/>
      <c r="NSQ15" s="124"/>
      <c r="NSR15" s="124"/>
      <c r="NSS15" s="124"/>
      <c r="NST15" s="124"/>
      <c r="NSU15" s="124"/>
      <c r="NSV15" s="124"/>
      <c r="NSW15" s="124"/>
      <c r="NSX15" s="124"/>
      <c r="NSY15" s="124"/>
      <c r="NSZ15" s="124"/>
      <c r="NTA15" s="124"/>
      <c r="NTB15" s="124"/>
      <c r="NTC15" s="124"/>
      <c r="NTD15" s="124"/>
      <c r="NTE15" s="124"/>
      <c r="NTF15" s="124"/>
      <c r="NTG15" s="124"/>
      <c r="NTH15" s="124"/>
      <c r="NTI15" s="124"/>
      <c r="NTJ15" s="124"/>
      <c r="NTK15" s="124"/>
      <c r="NTL15" s="124"/>
      <c r="NTM15" s="124"/>
      <c r="NTN15" s="124"/>
      <c r="NTO15" s="124"/>
      <c r="NTP15" s="124"/>
      <c r="NTQ15" s="124"/>
      <c r="NTR15" s="124"/>
      <c r="NTS15" s="124"/>
      <c r="NTT15" s="124"/>
      <c r="NTU15" s="124"/>
      <c r="NTV15" s="124"/>
      <c r="NTW15" s="124"/>
      <c r="NTX15" s="124"/>
      <c r="NTY15" s="124"/>
      <c r="NTZ15" s="124"/>
      <c r="NUA15" s="124"/>
      <c r="NUB15" s="124"/>
      <c r="NUC15" s="124"/>
      <c r="NUD15" s="124"/>
      <c r="NUE15" s="124"/>
      <c r="NUF15" s="124"/>
      <c r="NUG15" s="124"/>
      <c r="NUH15" s="124"/>
      <c r="NUI15" s="124"/>
      <c r="NUJ15" s="124"/>
      <c r="NUK15" s="124"/>
      <c r="NUL15" s="124"/>
      <c r="NUM15" s="124"/>
      <c r="NUN15" s="124"/>
      <c r="NUO15" s="124"/>
      <c r="NUP15" s="124"/>
      <c r="NUQ15" s="124"/>
      <c r="NUR15" s="124"/>
      <c r="NUS15" s="124"/>
      <c r="NUT15" s="124"/>
      <c r="NUU15" s="124"/>
      <c r="NUV15" s="124"/>
      <c r="NUW15" s="124"/>
      <c r="NUX15" s="124"/>
      <c r="NUY15" s="124"/>
      <c r="NUZ15" s="124"/>
      <c r="NVA15" s="124"/>
      <c r="NVB15" s="124"/>
      <c r="NVC15" s="124"/>
      <c r="NVD15" s="124"/>
      <c r="NVE15" s="124"/>
      <c r="NVF15" s="124"/>
      <c r="NVG15" s="124"/>
      <c r="NVH15" s="124"/>
      <c r="NVI15" s="124"/>
      <c r="NVJ15" s="124"/>
      <c r="NVK15" s="124"/>
      <c r="NVL15" s="124"/>
      <c r="NVM15" s="124"/>
      <c r="NVN15" s="124"/>
      <c r="NVO15" s="124"/>
      <c r="NVP15" s="124"/>
      <c r="NVQ15" s="124"/>
      <c r="NVR15" s="124"/>
      <c r="NVS15" s="124"/>
      <c r="NVT15" s="124"/>
      <c r="NVU15" s="124"/>
      <c r="NVV15" s="124"/>
      <c r="NVW15" s="124"/>
      <c r="NVX15" s="124"/>
      <c r="NVY15" s="124"/>
      <c r="NVZ15" s="124"/>
      <c r="NWA15" s="124"/>
      <c r="NWB15" s="124"/>
      <c r="NWC15" s="124"/>
      <c r="NWD15" s="124"/>
      <c r="NWE15" s="124"/>
      <c r="NWF15" s="124"/>
      <c r="NWG15" s="124"/>
      <c r="NWH15" s="124"/>
      <c r="NWI15" s="124"/>
      <c r="NWJ15" s="124"/>
      <c r="NWK15" s="124"/>
      <c r="NWL15" s="124"/>
      <c r="NWM15" s="124"/>
      <c r="NWN15" s="124"/>
      <c r="NWO15" s="124"/>
      <c r="NWP15" s="124"/>
      <c r="NWQ15" s="124"/>
      <c r="NWR15" s="124"/>
      <c r="NWS15" s="124"/>
      <c r="NWT15" s="124"/>
      <c r="NWU15" s="124"/>
      <c r="NWV15" s="124"/>
      <c r="NWW15" s="124"/>
      <c r="NWX15" s="124"/>
      <c r="NWY15" s="124"/>
      <c r="NWZ15" s="124"/>
      <c r="NXA15" s="124"/>
      <c r="NXB15" s="124"/>
      <c r="NXC15" s="124"/>
      <c r="NXD15" s="124"/>
      <c r="NXE15" s="124"/>
      <c r="NXF15" s="124"/>
      <c r="NXG15" s="124"/>
      <c r="NXH15" s="124"/>
      <c r="NXI15" s="124"/>
      <c r="NXJ15" s="124"/>
      <c r="NXK15" s="124"/>
      <c r="NXL15" s="124"/>
      <c r="NXM15" s="124"/>
      <c r="NXN15" s="124"/>
      <c r="NXO15" s="124"/>
      <c r="NXP15" s="124"/>
      <c r="NXQ15" s="124"/>
      <c r="NXR15" s="124"/>
      <c r="NXS15" s="124"/>
      <c r="NXT15" s="124"/>
      <c r="NXU15" s="124"/>
      <c r="NXV15" s="124"/>
      <c r="NXW15" s="124"/>
      <c r="NXX15" s="124"/>
      <c r="NXY15" s="124"/>
      <c r="NXZ15" s="124"/>
      <c r="NYA15" s="124"/>
      <c r="NYB15" s="124"/>
      <c r="NYC15" s="124"/>
      <c r="NYD15" s="124"/>
      <c r="NYE15" s="124"/>
      <c r="NYF15" s="124"/>
      <c r="NYG15" s="124"/>
      <c r="NYH15" s="124"/>
      <c r="NYI15" s="124"/>
      <c r="NYJ15" s="124"/>
      <c r="NYK15" s="124"/>
      <c r="NYL15" s="124"/>
      <c r="NYM15" s="124"/>
      <c r="NYN15" s="124"/>
      <c r="NYO15" s="124"/>
      <c r="NYP15" s="124"/>
      <c r="NYQ15" s="124"/>
      <c r="NYR15" s="124"/>
      <c r="NYS15" s="124"/>
      <c r="NYT15" s="124"/>
      <c r="NYU15" s="124"/>
      <c r="NYV15" s="124"/>
      <c r="NYW15" s="124"/>
      <c r="NYX15" s="124"/>
      <c r="NYY15" s="124"/>
      <c r="NYZ15" s="124"/>
      <c r="NZA15" s="124"/>
      <c r="NZB15" s="124"/>
      <c r="NZC15" s="124"/>
      <c r="NZD15" s="124"/>
      <c r="NZE15" s="124"/>
      <c r="NZF15" s="124"/>
      <c r="NZG15" s="124"/>
      <c r="NZH15" s="124"/>
      <c r="NZI15" s="124"/>
      <c r="NZJ15" s="124"/>
      <c r="NZK15" s="124"/>
      <c r="NZL15" s="124"/>
      <c r="NZM15" s="124"/>
      <c r="NZN15" s="124"/>
      <c r="NZO15" s="124"/>
      <c r="NZP15" s="124"/>
      <c r="NZQ15" s="124"/>
      <c r="NZR15" s="124"/>
      <c r="NZS15" s="124"/>
      <c r="NZT15" s="124"/>
      <c r="NZU15" s="124"/>
      <c r="NZV15" s="124"/>
      <c r="NZW15" s="124"/>
      <c r="NZX15" s="124"/>
      <c r="NZY15" s="124"/>
      <c r="NZZ15" s="124"/>
      <c r="OAA15" s="124"/>
      <c r="OAB15" s="124"/>
      <c r="OAC15" s="124"/>
      <c r="OAD15" s="124"/>
      <c r="OAE15" s="124"/>
      <c r="OAF15" s="124"/>
      <c r="OAG15" s="124"/>
      <c r="OAH15" s="124"/>
      <c r="OAI15" s="124"/>
      <c r="OAJ15" s="124"/>
      <c r="OAK15" s="124"/>
      <c r="OAL15" s="124"/>
      <c r="OAM15" s="124"/>
      <c r="OAN15" s="124"/>
      <c r="OAO15" s="124"/>
      <c r="OAP15" s="124"/>
      <c r="OAQ15" s="124"/>
      <c r="OAR15" s="124"/>
      <c r="OAS15" s="124"/>
      <c r="OAT15" s="124"/>
      <c r="OAU15" s="124"/>
      <c r="OAV15" s="124"/>
      <c r="OAW15" s="124"/>
      <c r="OAX15" s="124"/>
      <c r="OAY15" s="124"/>
      <c r="OAZ15" s="124"/>
      <c r="OBA15" s="124"/>
      <c r="OBB15" s="124"/>
      <c r="OBC15" s="124"/>
      <c r="OBD15" s="124"/>
      <c r="OBE15" s="124"/>
      <c r="OBF15" s="124"/>
      <c r="OBG15" s="124"/>
      <c r="OBH15" s="124"/>
      <c r="OBI15" s="124"/>
      <c r="OBJ15" s="124"/>
      <c r="OBK15" s="124"/>
      <c r="OBL15" s="124"/>
      <c r="OBM15" s="124"/>
      <c r="OBN15" s="124"/>
      <c r="OBO15" s="124"/>
      <c r="OBP15" s="124"/>
      <c r="OBQ15" s="124"/>
      <c r="OBR15" s="124"/>
      <c r="OBS15" s="124"/>
      <c r="OBT15" s="124"/>
      <c r="OBU15" s="124"/>
      <c r="OBV15" s="124"/>
      <c r="OBW15" s="124"/>
      <c r="OBX15" s="124"/>
      <c r="OBY15" s="124"/>
      <c r="OBZ15" s="124"/>
      <c r="OCA15" s="124"/>
      <c r="OCB15" s="124"/>
      <c r="OCC15" s="124"/>
      <c r="OCD15" s="124"/>
      <c r="OCE15" s="124"/>
      <c r="OCF15" s="124"/>
      <c r="OCG15" s="124"/>
      <c r="OCH15" s="124"/>
      <c r="OCI15" s="124"/>
      <c r="OCJ15" s="124"/>
      <c r="OCK15" s="124"/>
      <c r="OCL15" s="124"/>
      <c r="OCM15" s="124"/>
      <c r="OCN15" s="124"/>
      <c r="OCO15" s="124"/>
      <c r="OCP15" s="124"/>
      <c r="OCQ15" s="124"/>
      <c r="OCR15" s="124"/>
      <c r="OCS15" s="124"/>
      <c r="OCT15" s="124"/>
      <c r="OCU15" s="124"/>
      <c r="OCV15" s="124"/>
      <c r="OCW15" s="124"/>
      <c r="OCX15" s="124"/>
      <c r="OCY15" s="124"/>
      <c r="OCZ15" s="124"/>
      <c r="ODA15" s="124"/>
      <c r="ODB15" s="124"/>
      <c r="ODC15" s="124"/>
      <c r="ODD15" s="124"/>
      <c r="ODE15" s="124"/>
      <c r="ODF15" s="124"/>
      <c r="ODG15" s="124"/>
      <c r="ODH15" s="124"/>
      <c r="ODI15" s="124"/>
      <c r="ODJ15" s="124"/>
      <c r="ODK15" s="124"/>
      <c r="ODL15" s="124"/>
      <c r="ODM15" s="124"/>
      <c r="ODN15" s="124"/>
      <c r="ODO15" s="124"/>
      <c r="ODP15" s="124"/>
      <c r="ODQ15" s="124"/>
      <c r="ODR15" s="124"/>
      <c r="ODS15" s="124"/>
      <c r="ODT15" s="124"/>
      <c r="ODU15" s="124"/>
      <c r="ODV15" s="124"/>
      <c r="ODW15" s="124"/>
      <c r="ODX15" s="124"/>
      <c r="ODY15" s="124"/>
      <c r="ODZ15" s="124"/>
      <c r="OEA15" s="124"/>
      <c r="OEB15" s="124"/>
      <c r="OEC15" s="124"/>
      <c r="OED15" s="124"/>
      <c r="OEE15" s="124"/>
      <c r="OEF15" s="124"/>
      <c r="OEG15" s="124"/>
      <c r="OEH15" s="124"/>
      <c r="OEI15" s="124"/>
      <c r="OEJ15" s="124"/>
      <c r="OEK15" s="124"/>
      <c r="OEL15" s="124"/>
      <c r="OEM15" s="124"/>
      <c r="OEN15" s="124"/>
      <c r="OEO15" s="124"/>
      <c r="OEP15" s="124"/>
      <c r="OEQ15" s="124"/>
      <c r="OER15" s="124"/>
      <c r="OES15" s="124"/>
      <c r="OET15" s="124"/>
      <c r="OEU15" s="124"/>
      <c r="OEV15" s="124"/>
      <c r="OEW15" s="124"/>
      <c r="OEX15" s="124"/>
      <c r="OEY15" s="124"/>
      <c r="OEZ15" s="124"/>
      <c r="OFA15" s="124"/>
      <c r="OFB15" s="124"/>
      <c r="OFC15" s="124"/>
      <c r="OFD15" s="124"/>
      <c r="OFE15" s="124"/>
      <c r="OFF15" s="124"/>
      <c r="OFG15" s="124"/>
      <c r="OFH15" s="124"/>
      <c r="OFI15" s="124"/>
      <c r="OFJ15" s="124"/>
      <c r="OFK15" s="124"/>
      <c r="OFL15" s="124"/>
      <c r="OFM15" s="124"/>
      <c r="OFN15" s="124"/>
      <c r="OFO15" s="124"/>
      <c r="OFP15" s="124"/>
      <c r="OFQ15" s="124"/>
      <c r="OFR15" s="124"/>
      <c r="OFS15" s="124"/>
      <c r="OFT15" s="124"/>
      <c r="OFU15" s="124"/>
      <c r="OFV15" s="124"/>
      <c r="OFW15" s="124"/>
      <c r="OFX15" s="124"/>
      <c r="OFY15" s="124"/>
      <c r="OFZ15" s="124"/>
      <c r="OGA15" s="124"/>
      <c r="OGB15" s="124"/>
      <c r="OGC15" s="124"/>
      <c r="OGD15" s="124"/>
      <c r="OGE15" s="124"/>
      <c r="OGF15" s="124"/>
      <c r="OGG15" s="124"/>
      <c r="OGH15" s="124"/>
      <c r="OGI15" s="124"/>
      <c r="OGJ15" s="124"/>
      <c r="OGK15" s="124"/>
      <c r="OGL15" s="124"/>
      <c r="OGM15" s="124"/>
      <c r="OGN15" s="124"/>
      <c r="OGO15" s="124"/>
      <c r="OGP15" s="124"/>
      <c r="OGQ15" s="124"/>
      <c r="OGR15" s="124"/>
      <c r="OGS15" s="124"/>
      <c r="OGT15" s="124"/>
      <c r="OGU15" s="124"/>
      <c r="OGV15" s="124"/>
      <c r="OGW15" s="124"/>
      <c r="OGX15" s="124"/>
      <c r="OGY15" s="124"/>
      <c r="OGZ15" s="124"/>
      <c r="OHA15" s="124"/>
      <c r="OHB15" s="124"/>
      <c r="OHC15" s="124"/>
      <c r="OHD15" s="124"/>
      <c r="OHE15" s="124"/>
      <c r="OHF15" s="124"/>
      <c r="OHG15" s="124"/>
      <c r="OHH15" s="124"/>
      <c r="OHI15" s="124"/>
      <c r="OHJ15" s="124"/>
      <c r="OHK15" s="124"/>
      <c r="OHL15" s="124"/>
      <c r="OHM15" s="124"/>
      <c r="OHN15" s="124"/>
      <c r="OHO15" s="124"/>
      <c r="OHP15" s="124"/>
      <c r="OHQ15" s="124"/>
      <c r="OHR15" s="124"/>
      <c r="OHS15" s="124"/>
      <c r="OHT15" s="124"/>
      <c r="OHU15" s="124"/>
      <c r="OHV15" s="124"/>
      <c r="OHW15" s="124"/>
      <c r="OHX15" s="124"/>
      <c r="OHY15" s="124"/>
      <c r="OHZ15" s="124"/>
      <c r="OIA15" s="124"/>
      <c r="OIB15" s="124"/>
      <c r="OIC15" s="124"/>
      <c r="OID15" s="124"/>
      <c r="OIE15" s="124"/>
      <c r="OIF15" s="124"/>
      <c r="OIG15" s="124"/>
      <c r="OIH15" s="124"/>
      <c r="OII15" s="124"/>
      <c r="OIJ15" s="124"/>
      <c r="OIK15" s="124"/>
      <c r="OIL15" s="124"/>
      <c r="OIM15" s="124"/>
      <c r="OIN15" s="124"/>
      <c r="OIO15" s="124"/>
      <c r="OIP15" s="124"/>
      <c r="OIQ15" s="124"/>
      <c r="OIR15" s="124"/>
      <c r="OIS15" s="124"/>
      <c r="OIT15" s="124"/>
      <c r="OIU15" s="124"/>
      <c r="OIV15" s="124"/>
      <c r="OIW15" s="124"/>
      <c r="OIX15" s="124"/>
      <c r="OIY15" s="124"/>
      <c r="OIZ15" s="124"/>
      <c r="OJA15" s="124"/>
      <c r="OJB15" s="124"/>
      <c r="OJC15" s="124"/>
      <c r="OJD15" s="124"/>
      <c r="OJE15" s="124"/>
      <c r="OJF15" s="124"/>
      <c r="OJG15" s="124"/>
      <c r="OJH15" s="124"/>
      <c r="OJI15" s="124"/>
      <c r="OJJ15" s="124"/>
      <c r="OJK15" s="124"/>
      <c r="OJL15" s="124"/>
      <c r="OJM15" s="124"/>
      <c r="OJN15" s="124"/>
      <c r="OJO15" s="124"/>
      <c r="OJP15" s="124"/>
      <c r="OJQ15" s="124"/>
      <c r="OJR15" s="124"/>
      <c r="OJS15" s="124"/>
      <c r="OJT15" s="124"/>
      <c r="OJU15" s="124"/>
      <c r="OJV15" s="124"/>
      <c r="OJW15" s="124"/>
      <c r="OJX15" s="124"/>
      <c r="OJY15" s="124"/>
      <c r="OJZ15" s="124"/>
      <c r="OKA15" s="124"/>
      <c r="OKB15" s="124"/>
      <c r="OKC15" s="124"/>
      <c r="OKD15" s="124"/>
      <c r="OKE15" s="124"/>
      <c r="OKF15" s="124"/>
      <c r="OKG15" s="124"/>
      <c r="OKH15" s="124"/>
      <c r="OKI15" s="124"/>
      <c r="OKJ15" s="124"/>
      <c r="OKK15" s="124"/>
      <c r="OKL15" s="124"/>
      <c r="OKM15" s="124"/>
      <c r="OKN15" s="124"/>
      <c r="OKO15" s="124"/>
      <c r="OKP15" s="124"/>
      <c r="OKQ15" s="124"/>
      <c r="OKR15" s="124"/>
      <c r="OKS15" s="124"/>
      <c r="OKT15" s="124"/>
      <c r="OKU15" s="124"/>
      <c r="OKV15" s="124"/>
      <c r="OKW15" s="124"/>
      <c r="OKX15" s="124"/>
      <c r="OKY15" s="124"/>
      <c r="OKZ15" s="124"/>
      <c r="OLA15" s="124"/>
      <c r="OLB15" s="124"/>
      <c r="OLC15" s="124"/>
      <c r="OLD15" s="124"/>
      <c r="OLE15" s="124"/>
      <c r="OLF15" s="124"/>
      <c r="OLG15" s="124"/>
      <c r="OLH15" s="124"/>
      <c r="OLI15" s="124"/>
      <c r="OLJ15" s="124"/>
      <c r="OLK15" s="124"/>
      <c r="OLL15" s="124"/>
      <c r="OLM15" s="124"/>
      <c r="OLN15" s="124"/>
      <c r="OLO15" s="124"/>
      <c r="OLP15" s="124"/>
      <c r="OLQ15" s="124"/>
      <c r="OLR15" s="124"/>
      <c r="OLS15" s="124"/>
      <c r="OLT15" s="124"/>
      <c r="OLU15" s="124"/>
      <c r="OLV15" s="124"/>
      <c r="OLW15" s="124"/>
      <c r="OLX15" s="124"/>
      <c r="OLY15" s="124"/>
      <c r="OLZ15" s="124"/>
      <c r="OMA15" s="124"/>
      <c r="OMB15" s="124"/>
      <c r="OMC15" s="124"/>
      <c r="OMD15" s="124"/>
      <c r="OME15" s="124"/>
      <c r="OMF15" s="124"/>
      <c r="OMG15" s="124"/>
      <c r="OMH15" s="124"/>
      <c r="OMI15" s="124"/>
      <c r="OMJ15" s="124"/>
      <c r="OMK15" s="124"/>
      <c r="OML15" s="124"/>
      <c r="OMM15" s="124"/>
      <c r="OMN15" s="124"/>
      <c r="OMO15" s="124"/>
      <c r="OMP15" s="124"/>
      <c r="OMQ15" s="124"/>
      <c r="OMR15" s="124"/>
      <c r="OMS15" s="124"/>
      <c r="OMT15" s="124"/>
      <c r="OMU15" s="124"/>
      <c r="OMV15" s="124"/>
      <c r="OMW15" s="124"/>
      <c r="OMX15" s="124"/>
      <c r="OMY15" s="124"/>
      <c r="OMZ15" s="124"/>
      <c r="ONA15" s="124"/>
      <c r="ONB15" s="124"/>
      <c r="ONC15" s="124"/>
      <c r="OND15" s="124"/>
      <c r="ONE15" s="124"/>
      <c r="ONF15" s="124"/>
      <c r="ONG15" s="124"/>
      <c r="ONH15" s="124"/>
      <c r="ONI15" s="124"/>
      <c r="ONJ15" s="124"/>
      <c r="ONK15" s="124"/>
      <c r="ONL15" s="124"/>
      <c r="ONM15" s="124"/>
      <c r="ONN15" s="124"/>
      <c r="ONO15" s="124"/>
      <c r="ONP15" s="124"/>
      <c r="ONQ15" s="124"/>
      <c r="ONR15" s="124"/>
      <c r="ONS15" s="124"/>
      <c r="ONT15" s="124"/>
      <c r="ONU15" s="124"/>
      <c r="ONV15" s="124"/>
      <c r="ONW15" s="124"/>
      <c r="ONX15" s="124"/>
      <c r="ONY15" s="124"/>
      <c r="ONZ15" s="124"/>
      <c r="OOA15" s="124"/>
      <c r="OOB15" s="124"/>
      <c r="OOC15" s="124"/>
      <c r="OOD15" s="124"/>
      <c r="OOE15" s="124"/>
      <c r="OOF15" s="124"/>
      <c r="OOG15" s="124"/>
      <c r="OOH15" s="124"/>
      <c r="OOI15" s="124"/>
      <c r="OOJ15" s="124"/>
      <c r="OOK15" s="124"/>
      <c r="OOL15" s="124"/>
      <c r="OOM15" s="124"/>
      <c r="OON15" s="124"/>
      <c r="OOO15" s="124"/>
      <c r="OOP15" s="124"/>
      <c r="OOQ15" s="124"/>
      <c r="OOR15" s="124"/>
      <c r="OOS15" s="124"/>
      <c r="OOT15" s="124"/>
      <c r="OOU15" s="124"/>
      <c r="OOV15" s="124"/>
      <c r="OOW15" s="124"/>
      <c r="OOX15" s="124"/>
      <c r="OOY15" s="124"/>
      <c r="OOZ15" s="124"/>
      <c r="OPA15" s="124"/>
      <c r="OPB15" s="124"/>
      <c r="OPC15" s="124"/>
      <c r="OPD15" s="124"/>
      <c r="OPE15" s="124"/>
      <c r="OPF15" s="124"/>
      <c r="OPG15" s="124"/>
      <c r="OPH15" s="124"/>
      <c r="OPI15" s="124"/>
      <c r="OPJ15" s="124"/>
      <c r="OPK15" s="124"/>
      <c r="OPL15" s="124"/>
      <c r="OPM15" s="124"/>
      <c r="OPN15" s="124"/>
      <c r="OPO15" s="124"/>
      <c r="OPP15" s="124"/>
      <c r="OPQ15" s="124"/>
      <c r="OPR15" s="124"/>
      <c r="OPS15" s="124"/>
      <c r="OPT15" s="124"/>
      <c r="OPU15" s="124"/>
      <c r="OPV15" s="124"/>
      <c r="OPW15" s="124"/>
      <c r="OPX15" s="124"/>
      <c r="OPY15" s="124"/>
      <c r="OPZ15" s="124"/>
      <c r="OQA15" s="124"/>
      <c r="OQB15" s="124"/>
      <c r="OQC15" s="124"/>
      <c r="OQD15" s="124"/>
      <c r="OQE15" s="124"/>
      <c r="OQF15" s="124"/>
      <c r="OQG15" s="124"/>
      <c r="OQH15" s="124"/>
      <c r="OQI15" s="124"/>
      <c r="OQJ15" s="124"/>
      <c r="OQK15" s="124"/>
      <c r="OQL15" s="124"/>
      <c r="OQM15" s="124"/>
      <c r="OQN15" s="124"/>
      <c r="OQO15" s="124"/>
      <c r="OQP15" s="124"/>
      <c r="OQQ15" s="124"/>
      <c r="OQR15" s="124"/>
      <c r="OQS15" s="124"/>
      <c r="OQT15" s="124"/>
      <c r="OQU15" s="124"/>
      <c r="OQV15" s="124"/>
      <c r="OQW15" s="124"/>
      <c r="OQX15" s="124"/>
      <c r="OQY15" s="124"/>
      <c r="OQZ15" s="124"/>
      <c r="ORA15" s="124"/>
      <c r="ORB15" s="124"/>
      <c r="ORC15" s="124"/>
      <c r="ORD15" s="124"/>
      <c r="ORE15" s="124"/>
      <c r="ORF15" s="124"/>
      <c r="ORG15" s="124"/>
      <c r="ORH15" s="124"/>
      <c r="ORI15" s="124"/>
      <c r="ORJ15" s="124"/>
      <c r="ORK15" s="124"/>
      <c r="ORL15" s="124"/>
      <c r="ORM15" s="124"/>
      <c r="ORN15" s="124"/>
      <c r="ORO15" s="124"/>
      <c r="ORP15" s="124"/>
      <c r="ORQ15" s="124"/>
      <c r="ORR15" s="124"/>
      <c r="ORS15" s="124"/>
      <c r="ORT15" s="124"/>
      <c r="ORU15" s="124"/>
      <c r="ORV15" s="124"/>
      <c r="ORW15" s="124"/>
      <c r="ORX15" s="124"/>
      <c r="ORY15" s="124"/>
      <c r="ORZ15" s="124"/>
      <c r="OSA15" s="124"/>
      <c r="OSB15" s="124"/>
      <c r="OSC15" s="124"/>
      <c r="OSD15" s="124"/>
      <c r="OSE15" s="124"/>
      <c r="OSF15" s="124"/>
      <c r="OSG15" s="124"/>
      <c r="OSH15" s="124"/>
      <c r="OSI15" s="124"/>
      <c r="OSJ15" s="124"/>
      <c r="OSK15" s="124"/>
      <c r="OSL15" s="124"/>
      <c r="OSM15" s="124"/>
      <c r="OSN15" s="124"/>
      <c r="OSO15" s="124"/>
      <c r="OSP15" s="124"/>
      <c r="OSQ15" s="124"/>
      <c r="OSR15" s="124"/>
      <c r="OSS15" s="124"/>
      <c r="OST15" s="124"/>
      <c r="OSU15" s="124"/>
      <c r="OSV15" s="124"/>
      <c r="OSW15" s="124"/>
      <c r="OSX15" s="124"/>
      <c r="OSY15" s="124"/>
      <c r="OSZ15" s="124"/>
      <c r="OTA15" s="124"/>
      <c r="OTB15" s="124"/>
      <c r="OTC15" s="124"/>
      <c r="OTD15" s="124"/>
      <c r="OTE15" s="124"/>
      <c r="OTF15" s="124"/>
      <c r="OTG15" s="124"/>
      <c r="OTH15" s="124"/>
      <c r="OTI15" s="124"/>
      <c r="OTJ15" s="124"/>
      <c r="OTK15" s="124"/>
      <c r="OTL15" s="124"/>
      <c r="OTM15" s="124"/>
      <c r="OTN15" s="124"/>
      <c r="OTO15" s="124"/>
      <c r="OTP15" s="124"/>
      <c r="OTQ15" s="124"/>
      <c r="OTR15" s="124"/>
      <c r="OTS15" s="124"/>
      <c r="OTT15" s="124"/>
      <c r="OTU15" s="124"/>
      <c r="OTV15" s="124"/>
      <c r="OTW15" s="124"/>
      <c r="OTX15" s="124"/>
      <c r="OTY15" s="124"/>
      <c r="OTZ15" s="124"/>
      <c r="OUA15" s="124"/>
      <c r="OUB15" s="124"/>
      <c r="OUC15" s="124"/>
      <c r="OUD15" s="124"/>
      <c r="OUE15" s="124"/>
      <c r="OUF15" s="124"/>
      <c r="OUG15" s="124"/>
      <c r="OUH15" s="124"/>
      <c r="OUI15" s="124"/>
      <c r="OUJ15" s="124"/>
      <c r="OUK15" s="124"/>
      <c r="OUL15" s="124"/>
      <c r="OUM15" s="124"/>
      <c r="OUN15" s="124"/>
      <c r="OUO15" s="124"/>
      <c r="OUP15" s="124"/>
      <c r="OUQ15" s="124"/>
      <c r="OUR15" s="124"/>
      <c r="OUS15" s="124"/>
      <c r="OUT15" s="124"/>
      <c r="OUU15" s="124"/>
      <c r="OUV15" s="124"/>
      <c r="OUW15" s="124"/>
      <c r="OUX15" s="124"/>
      <c r="OUY15" s="124"/>
      <c r="OUZ15" s="124"/>
      <c r="OVA15" s="124"/>
      <c r="OVB15" s="124"/>
      <c r="OVC15" s="124"/>
      <c r="OVD15" s="124"/>
      <c r="OVE15" s="124"/>
      <c r="OVF15" s="124"/>
      <c r="OVG15" s="124"/>
      <c r="OVH15" s="124"/>
      <c r="OVI15" s="124"/>
      <c r="OVJ15" s="124"/>
      <c r="OVK15" s="124"/>
      <c r="OVL15" s="124"/>
      <c r="OVM15" s="124"/>
      <c r="OVN15" s="124"/>
      <c r="OVO15" s="124"/>
      <c r="OVP15" s="124"/>
      <c r="OVQ15" s="124"/>
      <c r="OVR15" s="124"/>
      <c r="OVS15" s="124"/>
      <c r="OVT15" s="124"/>
      <c r="OVU15" s="124"/>
      <c r="OVV15" s="124"/>
      <c r="OVW15" s="124"/>
      <c r="OVX15" s="124"/>
      <c r="OVY15" s="124"/>
      <c r="OVZ15" s="124"/>
      <c r="OWA15" s="124"/>
      <c r="OWB15" s="124"/>
      <c r="OWC15" s="124"/>
      <c r="OWD15" s="124"/>
      <c r="OWE15" s="124"/>
      <c r="OWF15" s="124"/>
      <c r="OWG15" s="124"/>
      <c r="OWH15" s="124"/>
      <c r="OWI15" s="124"/>
      <c r="OWJ15" s="124"/>
      <c r="OWK15" s="124"/>
      <c r="OWL15" s="124"/>
      <c r="OWM15" s="124"/>
      <c r="OWN15" s="124"/>
      <c r="OWO15" s="124"/>
      <c r="OWP15" s="124"/>
      <c r="OWQ15" s="124"/>
      <c r="OWR15" s="124"/>
      <c r="OWS15" s="124"/>
      <c r="OWT15" s="124"/>
      <c r="OWU15" s="124"/>
      <c r="OWV15" s="124"/>
      <c r="OWW15" s="124"/>
      <c r="OWX15" s="124"/>
      <c r="OWY15" s="124"/>
      <c r="OWZ15" s="124"/>
      <c r="OXA15" s="124"/>
      <c r="OXB15" s="124"/>
      <c r="OXC15" s="124"/>
      <c r="OXD15" s="124"/>
      <c r="OXE15" s="124"/>
      <c r="OXF15" s="124"/>
      <c r="OXG15" s="124"/>
      <c r="OXH15" s="124"/>
      <c r="OXI15" s="124"/>
      <c r="OXJ15" s="124"/>
      <c r="OXK15" s="124"/>
      <c r="OXL15" s="124"/>
      <c r="OXM15" s="124"/>
      <c r="OXN15" s="124"/>
      <c r="OXO15" s="124"/>
      <c r="OXP15" s="124"/>
      <c r="OXQ15" s="124"/>
      <c r="OXR15" s="124"/>
      <c r="OXS15" s="124"/>
      <c r="OXT15" s="124"/>
      <c r="OXU15" s="124"/>
      <c r="OXV15" s="124"/>
      <c r="OXW15" s="124"/>
      <c r="OXX15" s="124"/>
      <c r="OXY15" s="124"/>
      <c r="OXZ15" s="124"/>
      <c r="OYA15" s="124"/>
      <c r="OYB15" s="124"/>
      <c r="OYC15" s="124"/>
      <c r="OYD15" s="124"/>
      <c r="OYE15" s="124"/>
      <c r="OYF15" s="124"/>
      <c r="OYG15" s="124"/>
      <c r="OYH15" s="124"/>
      <c r="OYI15" s="124"/>
      <c r="OYJ15" s="124"/>
      <c r="OYK15" s="124"/>
      <c r="OYL15" s="124"/>
      <c r="OYM15" s="124"/>
      <c r="OYN15" s="124"/>
      <c r="OYO15" s="124"/>
      <c r="OYP15" s="124"/>
      <c r="OYQ15" s="124"/>
      <c r="OYR15" s="124"/>
      <c r="OYS15" s="124"/>
      <c r="OYT15" s="124"/>
      <c r="OYU15" s="124"/>
      <c r="OYV15" s="124"/>
      <c r="OYW15" s="124"/>
      <c r="OYX15" s="124"/>
      <c r="OYY15" s="124"/>
      <c r="OYZ15" s="124"/>
      <c r="OZA15" s="124"/>
      <c r="OZB15" s="124"/>
      <c r="OZC15" s="124"/>
      <c r="OZD15" s="124"/>
      <c r="OZE15" s="124"/>
      <c r="OZF15" s="124"/>
      <c r="OZG15" s="124"/>
      <c r="OZH15" s="124"/>
      <c r="OZI15" s="124"/>
      <c r="OZJ15" s="124"/>
      <c r="OZK15" s="124"/>
      <c r="OZL15" s="124"/>
      <c r="OZM15" s="124"/>
      <c r="OZN15" s="124"/>
      <c r="OZO15" s="124"/>
      <c r="OZP15" s="124"/>
      <c r="OZQ15" s="124"/>
      <c r="OZR15" s="124"/>
      <c r="OZS15" s="124"/>
      <c r="OZT15" s="124"/>
      <c r="OZU15" s="124"/>
      <c r="OZV15" s="124"/>
      <c r="OZW15" s="124"/>
      <c r="OZX15" s="124"/>
      <c r="OZY15" s="124"/>
      <c r="OZZ15" s="124"/>
      <c r="PAA15" s="124"/>
      <c r="PAB15" s="124"/>
      <c r="PAC15" s="124"/>
      <c r="PAD15" s="124"/>
      <c r="PAE15" s="124"/>
      <c r="PAF15" s="124"/>
      <c r="PAG15" s="124"/>
      <c r="PAH15" s="124"/>
      <c r="PAI15" s="124"/>
      <c r="PAJ15" s="124"/>
      <c r="PAK15" s="124"/>
      <c r="PAL15" s="124"/>
      <c r="PAM15" s="124"/>
      <c r="PAN15" s="124"/>
      <c r="PAO15" s="124"/>
      <c r="PAP15" s="124"/>
      <c r="PAQ15" s="124"/>
      <c r="PAR15" s="124"/>
      <c r="PAS15" s="124"/>
      <c r="PAT15" s="124"/>
      <c r="PAU15" s="124"/>
      <c r="PAV15" s="124"/>
      <c r="PAW15" s="124"/>
      <c r="PAX15" s="124"/>
      <c r="PAY15" s="124"/>
      <c r="PAZ15" s="124"/>
      <c r="PBA15" s="124"/>
      <c r="PBB15" s="124"/>
      <c r="PBC15" s="124"/>
      <c r="PBD15" s="124"/>
      <c r="PBE15" s="124"/>
      <c r="PBF15" s="124"/>
      <c r="PBG15" s="124"/>
      <c r="PBH15" s="124"/>
      <c r="PBI15" s="124"/>
      <c r="PBJ15" s="124"/>
      <c r="PBK15" s="124"/>
      <c r="PBL15" s="124"/>
      <c r="PBM15" s="124"/>
      <c r="PBN15" s="124"/>
      <c r="PBO15" s="124"/>
      <c r="PBP15" s="124"/>
      <c r="PBQ15" s="124"/>
      <c r="PBR15" s="124"/>
      <c r="PBS15" s="124"/>
      <c r="PBT15" s="124"/>
      <c r="PBU15" s="124"/>
      <c r="PBV15" s="124"/>
      <c r="PBW15" s="124"/>
      <c r="PBX15" s="124"/>
      <c r="PBY15" s="124"/>
      <c r="PBZ15" s="124"/>
      <c r="PCA15" s="124"/>
      <c r="PCB15" s="124"/>
      <c r="PCC15" s="124"/>
      <c r="PCD15" s="124"/>
      <c r="PCE15" s="124"/>
      <c r="PCF15" s="124"/>
      <c r="PCG15" s="124"/>
      <c r="PCH15" s="124"/>
      <c r="PCI15" s="124"/>
      <c r="PCJ15" s="124"/>
      <c r="PCK15" s="124"/>
      <c r="PCL15" s="124"/>
      <c r="PCM15" s="124"/>
      <c r="PCN15" s="124"/>
      <c r="PCO15" s="124"/>
      <c r="PCP15" s="124"/>
      <c r="PCQ15" s="124"/>
      <c r="PCR15" s="124"/>
      <c r="PCS15" s="124"/>
      <c r="PCT15" s="124"/>
      <c r="PCU15" s="124"/>
      <c r="PCV15" s="124"/>
      <c r="PCW15" s="124"/>
      <c r="PCX15" s="124"/>
      <c r="PCY15" s="124"/>
      <c r="PCZ15" s="124"/>
      <c r="PDA15" s="124"/>
      <c r="PDB15" s="124"/>
      <c r="PDC15" s="124"/>
      <c r="PDD15" s="124"/>
      <c r="PDE15" s="124"/>
      <c r="PDF15" s="124"/>
      <c r="PDG15" s="124"/>
      <c r="PDH15" s="124"/>
      <c r="PDI15" s="124"/>
      <c r="PDJ15" s="124"/>
      <c r="PDK15" s="124"/>
      <c r="PDL15" s="124"/>
      <c r="PDM15" s="124"/>
      <c r="PDN15" s="124"/>
      <c r="PDO15" s="124"/>
      <c r="PDP15" s="124"/>
      <c r="PDQ15" s="124"/>
      <c r="PDR15" s="124"/>
      <c r="PDS15" s="124"/>
      <c r="PDT15" s="124"/>
      <c r="PDU15" s="124"/>
      <c r="PDV15" s="124"/>
      <c r="PDW15" s="124"/>
      <c r="PDX15" s="124"/>
      <c r="PDY15" s="124"/>
      <c r="PDZ15" s="124"/>
      <c r="PEA15" s="124"/>
      <c r="PEB15" s="124"/>
      <c r="PEC15" s="124"/>
      <c r="PED15" s="124"/>
      <c r="PEE15" s="124"/>
      <c r="PEF15" s="124"/>
      <c r="PEG15" s="124"/>
      <c r="PEH15" s="124"/>
      <c r="PEI15" s="124"/>
      <c r="PEJ15" s="124"/>
      <c r="PEK15" s="124"/>
      <c r="PEL15" s="124"/>
      <c r="PEM15" s="124"/>
      <c r="PEN15" s="124"/>
      <c r="PEO15" s="124"/>
      <c r="PEP15" s="124"/>
      <c r="PEQ15" s="124"/>
      <c r="PER15" s="124"/>
      <c r="PES15" s="124"/>
      <c r="PET15" s="124"/>
      <c r="PEU15" s="124"/>
      <c r="PEV15" s="124"/>
      <c r="PEW15" s="124"/>
      <c r="PEX15" s="124"/>
      <c r="PEY15" s="124"/>
      <c r="PEZ15" s="124"/>
      <c r="PFA15" s="124"/>
      <c r="PFB15" s="124"/>
      <c r="PFC15" s="124"/>
      <c r="PFD15" s="124"/>
      <c r="PFE15" s="124"/>
      <c r="PFF15" s="124"/>
      <c r="PFG15" s="124"/>
      <c r="PFH15" s="124"/>
      <c r="PFI15" s="124"/>
      <c r="PFJ15" s="124"/>
      <c r="PFK15" s="124"/>
      <c r="PFL15" s="124"/>
      <c r="PFM15" s="124"/>
      <c r="PFN15" s="124"/>
      <c r="PFO15" s="124"/>
      <c r="PFP15" s="124"/>
      <c r="PFQ15" s="124"/>
      <c r="PFR15" s="124"/>
      <c r="PFS15" s="124"/>
      <c r="PFT15" s="124"/>
      <c r="PFU15" s="124"/>
      <c r="PFV15" s="124"/>
      <c r="PFW15" s="124"/>
      <c r="PFX15" s="124"/>
      <c r="PFY15" s="124"/>
      <c r="PFZ15" s="124"/>
      <c r="PGA15" s="124"/>
      <c r="PGB15" s="124"/>
      <c r="PGC15" s="124"/>
      <c r="PGD15" s="124"/>
      <c r="PGE15" s="124"/>
      <c r="PGF15" s="124"/>
      <c r="PGG15" s="124"/>
      <c r="PGH15" s="124"/>
      <c r="PGI15" s="124"/>
      <c r="PGJ15" s="124"/>
      <c r="PGK15" s="124"/>
      <c r="PGL15" s="124"/>
      <c r="PGM15" s="124"/>
      <c r="PGN15" s="124"/>
      <c r="PGO15" s="124"/>
      <c r="PGP15" s="124"/>
      <c r="PGQ15" s="124"/>
      <c r="PGR15" s="124"/>
      <c r="PGS15" s="124"/>
      <c r="PGT15" s="124"/>
      <c r="PGU15" s="124"/>
      <c r="PGV15" s="124"/>
      <c r="PGW15" s="124"/>
      <c r="PGX15" s="124"/>
      <c r="PGY15" s="124"/>
      <c r="PGZ15" s="124"/>
      <c r="PHA15" s="124"/>
      <c r="PHB15" s="124"/>
      <c r="PHC15" s="124"/>
      <c r="PHD15" s="124"/>
      <c r="PHE15" s="124"/>
      <c r="PHF15" s="124"/>
      <c r="PHG15" s="124"/>
      <c r="PHH15" s="124"/>
      <c r="PHI15" s="124"/>
      <c r="PHJ15" s="124"/>
      <c r="PHK15" s="124"/>
      <c r="PHL15" s="124"/>
      <c r="PHM15" s="124"/>
      <c r="PHN15" s="124"/>
      <c r="PHO15" s="124"/>
      <c r="PHP15" s="124"/>
      <c r="PHQ15" s="124"/>
      <c r="PHR15" s="124"/>
      <c r="PHS15" s="124"/>
      <c r="PHT15" s="124"/>
      <c r="PHU15" s="124"/>
      <c r="PHV15" s="124"/>
      <c r="PHW15" s="124"/>
      <c r="PHX15" s="124"/>
      <c r="PHY15" s="124"/>
      <c r="PHZ15" s="124"/>
      <c r="PIA15" s="124"/>
      <c r="PIB15" s="124"/>
      <c r="PIC15" s="124"/>
      <c r="PID15" s="124"/>
      <c r="PIE15" s="124"/>
      <c r="PIF15" s="124"/>
      <c r="PIG15" s="124"/>
      <c r="PIH15" s="124"/>
      <c r="PII15" s="124"/>
      <c r="PIJ15" s="124"/>
      <c r="PIK15" s="124"/>
      <c r="PIL15" s="124"/>
      <c r="PIM15" s="124"/>
      <c r="PIN15" s="124"/>
      <c r="PIO15" s="124"/>
      <c r="PIP15" s="124"/>
      <c r="PIQ15" s="124"/>
      <c r="PIR15" s="124"/>
      <c r="PIS15" s="124"/>
      <c r="PIT15" s="124"/>
      <c r="PIU15" s="124"/>
      <c r="PIV15" s="124"/>
      <c r="PIW15" s="124"/>
      <c r="PIX15" s="124"/>
      <c r="PIY15" s="124"/>
      <c r="PIZ15" s="124"/>
      <c r="PJA15" s="124"/>
      <c r="PJB15" s="124"/>
      <c r="PJC15" s="124"/>
      <c r="PJD15" s="124"/>
      <c r="PJE15" s="124"/>
      <c r="PJF15" s="124"/>
      <c r="PJG15" s="124"/>
      <c r="PJH15" s="124"/>
      <c r="PJI15" s="124"/>
      <c r="PJJ15" s="124"/>
      <c r="PJK15" s="124"/>
      <c r="PJL15" s="124"/>
      <c r="PJM15" s="124"/>
      <c r="PJN15" s="124"/>
      <c r="PJO15" s="124"/>
      <c r="PJP15" s="124"/>
      <c r="PJQ15" s="124"/>
      <c r="PJR15" s="124"/>
      <c r="PJS15" s="124"/>
      <c r="PJT15" s="124"/>
      <c r="PJU15" s="124"/>
      <c r="PJV15" s="124"/>
      <c r="PJW15" s="124"/>
      <c r="PJX15" s="124"/>
      <c r="PJY15" s="124"/>
      <c r="PJZ15" s="124"/>
      <c r="PKA15" s="124"/>
      <c r="PKB15" s="124"/>
      <c r="PKC15" s="124"/>
      <c r="PKD15" s="124"/>
      <c r="PKE15" s="124"/>
      <c r="PKF15" s="124"/>
      <c r="PKG15" s="124"/>
      <c r="PKH15" s="124"/>
      <c r="PKI15" s="124"/>
      <c r="PKJ15" s="124"/>
      <c r="PKK15" s="124"/>
      <c r="PKL15" s="124"/>
      <c r="PKM15" s="124"/>
      <c r="PKN15" s="124"/>
      <c r="PKO15" s="124"/>
      <c r="PKP15" s="124"/>
      <c r="PKQ15" s="124"/>
      <c r="PKR15" s="124"/>
      <c r="PKS15" s="124"/>
      <c r="PKT15" s="124"/>
      <c r="PKU15" s="124"/>
      <c r="PKV15" s="124"/>
      <c r="PKW15" s="124"/>
      <c r="PKX15" s="124"/>
      <c r="PKY15" s="124"/>
      <c r="PKZ15" s="124"/>
      <c r="PLA15" s="124"/>
      <c r="PLB15" s="124"/>
      <c r="PLC15" s="124"/>
      <c r="PLD15" s="124"/>
      <c r="PLE15" s="124"/>
      <c r="PLF15" s="124"/>
      <c r="PLG15" s="124"/>
      <c r="PLH15" s="124"/>
      <c r="PLI15" s="124"/>
      <c r="PLJ15" s="124"/>
      <c r="PLK15" s="124"/>
      <c r="PLL15" s="124"/>
      <c r="PLM15" s="124"/>
      <c r="PLN15" s="124"/>
      <c r="PLO15" s="124"/>
      <c r="PLP15" s="124"/>
      <c r="PLQ15" s="124"/>
      <c r="PLR15" s="124"/>
      <c r="PLS15" s="124"/>
      <c r="PLT15" s="124"/>
      <c r="PLU15" s="124"/>
      <c r="PLV15" s="124"/>
      <c r="PLW15" s="124"/>
      <c r="PLX15" s="124"/>
      <c r="PLY15" s="124"/>
      <c r="PLZ15" s="124"/>
      <c r="PMA15" s="124"/>
      <c r="PMB15" s="124"/>
      <c r="PMC15" s="124"/>
      <c r="PMD15" s="124"/>
      <c r="PME15" s="124"/>
      <c r="PMF15" s="124"/>
      <c r="PMG15" s="124"/>
      <c r="PMH15" s="124"/>
      <c r="PMI15" s="124"/>
      <c r="PMJ15" s="124"/>
      <c r="PMK15" s="124"/>
      <c r="PML15" s="124"/>
      <c r="PMM15" s="124"/>
      <c r="PMN15" s="124"/>
      <c r="PMO15" s="124"/>
      <c r="PMP15" s="124"/>
      <c r="PMQ15" s="124"/>
      <c r="PMR15" s="124"/>
      <c r="PMS15" s="124"/>
      <c r="PMT15" s="124"/>
      <c r="PMU15" s="124"/>
      <c r="PMV15" s="124"/>
      <c r="PMW15" s="124"/>
      <c r="PMX15" s="124"/>
      <c r="PMY15" s="124"/>
      <c r="PMZ15" s="124"/>
      <c r="PNA15" s="124"/>
      <c r="PNB15" s="124"/>
      <c r="PNC15" s="124"/>
      <c r="PND15" s="124"/>
      <c r="PNE15" s="124"/>
      <c r="PNF15" s="124"/>
      <c r="PNG15" s="124"/>
      <c r="PNH15" s="124"/>
      <c r="PNI15" s="124"/>
      <c r="PNJ15" s="124"/>
      <c r="PNK15" s="124"/>
      <c r="PNL15" s="124"/>
      <c r="PNM15" s="124"/>
      <c r="PNN15" s="124"/>
      <c r="PNO15" s="124"/>
      <c r="PNP15" s="124"/>
      <c r="PNQ15" s="124"/>
      <c r="PNR15" s="124"/>
      <c r="PNS15" s="124"/>
      <c r="PNT15" s="124"/>
      <c r="PNU15" s="124"/>
      <c r="PNV15" s="124"/>
      <c r="PNW15" s="124"/>
      <c r="PNX15" s="124"/>
      <c r="PNY15" s="124"/>
      <c r="PNZ15" s="124"/>
      <c r="POA15" s="124"/>
      <c r="POB15" s="124"/>
      <c r="POC15" s="124"/>
      <c r="POD15" s="124"/>
      <c r="POE15" s="124"/>
      <c r="POF15" s="124"/>
      <c r="POG15" s="124"/>
      <c r="POH15" s="124"/>
      <c r="POI15" s="124"/>
      <c r="POJ15" s="124"/>
      <c r="POK15" s="124"/>
      <c r="POL15" s="124"/>
      <c r="POM15" s="124"/>
      <c r="PON15" s="124"/>
      <c r="POO15" s="124"/>
      <c r="POP15" s="124"/>
      <c r="POQ15" s="124"/>
      <c r="POR15" s="124"/>
      <c r="POS15" s="124"/>
      <c r="POT15" s="124"/>
      <c r="POU15" s="124"/>
      <c r="POV15" s="124"/>
      <c r="POW15" s="124"/>
      <c r="POX15" s="124"/>
      <c r="POY15" s="124"/>
      <c r="POZ15" s="124"/>
      <c r="PPA15" s="124"/>
      <c r="PPB15" s="124"/>
      <c r="PPC15" s="124"/>
      <c r="PPD15" s="124"/>
      <c r="PPE15" s="124"/>
      <c r="PPF15" s="124"/>
      <c r="PPG15" s="124"/>
      <c r="PPH15" s="124"/>
      <c r="PPI15" s="124"/>
      <c r="PPJ15" s="124"/>
      <c r="PPK15" s="124"/>
      <c r="PPL15" s="124"/>
      <c r="PPM15" s="124"/>
      <c r="PPN15" s="124"/>
      <c r="PPO15" s="124"/>
      <c r="PPP15" s="124"/>
      <c r="PPQ15" s="124"/>
      <c r="PPR15" s="124"/>
      <c r="PPS15" s="124"/>
      <c r="PPT15" s="124"/>
      <c r="PPU15" s="124"/>
      <c r="PPV15" s="124"/>
      <c r="PPW15" s="124"/>
      <c r="PPX15" s="124"/>
      <c r="PPY15" s="124"/>
      <c r="PPZ15" s="124"/>
      <c r="PQA15" s="124"/>
      <c r="PQB15" s="124"/>
      <c r="PQC15" s="124"/>
      <c r="PQD15" s="124"/>
      <c r="PQE15" s="124"/>
      <c r="PQF15" s="124"/>
      <c r="PQG15" s="124"/>
      <c r="PQH15" s="124"/>
      <c r="PQI15" s="124"/>
      <c r="PQJ15" s="124"/>
      <c r="PQK15" s="124"/>
      <c r="PQL15" s="124"/>
      <c r="PQM15" s="124"/>
      <c r="PQN15" s="124"/>
      <c r="PQO15" s="124"/>
      <c r="PQP15" s="124"/>
      <c r="PQQ15" s="124"/>
      <c r="PQR15" s="124"/>
      <c r="PQS15" s="124"/>
      <c r="PQT15" s="124"/>
      <c r="PQU15" s="124"/>
      <c r="PQV15" s="124"/>
      <c r="PQW15" s="124"/>
      <c r="PQX15" s="124"/>
      <c r="PQY15" s="124"/>
      <c r="PQZ15" s="124"/>
      <c r="PRA15" s="124"/>
      <c r="PRB15" s="124"/>
      <c r="PRC15" s="124"/>
      <c r="PRD15" s="124"/>
      <c r="PRE15" s="124"/>
      <c r="PRF15" s="124"/>
      <c r="PRG15" s="124"/>
      <c r="PRH15" s="124"/>
      <c r="PRI15" s="124"/>
      <c r="PRJ15" s="124"/>
      <c r="PRK15" s="124"/>
      <c r="PRL15" s="124"/>
      <c r="PRM15" s="124"/>
      <c r="PRN15" s="124"/>
      <c r="PRO15" s="124"/>
      <c r="PRP15" s="124"/>
      <c r="PRQ15" s="124"/>
      <c r="PRR15" s="124"/>
      <c r="PRS15" s="124"/>
      <c r="PRT15" s="124"/>
      <c r="PRU15" s="124"/>
      <c r="PRV15" s="124"/>
      <c r="PRW15" s="124"/>
      <c r="PRX15" s="124"/>
      <c r="PRY15" s="124"/>
      <c r="PRZ15" s="124"/>
      <c r="PSA15" s="124"/>
      <c r="PSB15" s="124"/>
      <c r="PSC15" s="124"/>
      <c r="PSD15" s="124"/>
      <c r="PSE15" s="124"/>
      <c r="PSF15" s="124"/>
      <c r="PSG15" s="124"/>
      <c r="PSH15" s="124"/>
      <c r="PSI15" s="124"/>
      <c r="PSJ15" s="124"/>
      <c r="PSK15" s="124"/>
      <c r="PSL15" s="124"/>
      <c r="PSM15" s="124"/>
      <c r="PSN15" s="124"/>
      <c r="PSO15" s="124"/>
      <c r="PSP15" s="124"/>
      <c r="PSQ15" s="124"/>
      <c r="PSR15" s="124"/>
      <c r="PSS15" s="124"/>
      <c r="PST15" s="124"/>
      <c r="PSU15" s="124"/>
      <c r="PSV15" s="124"/>
      <c r="PSW15" s="124"/>
      <c r="PSX15" s="124"/>
      <c r="PSY15" s="124"/>
      <c r="PSZ15" s="124"/>
      <c r="PTA15" s="124"/>
      <c r="PTB15" s="124"/>
      <c r="PTC15" s="124"/>
      <c r="PTD15" s="124"/>
      <c r="PTE15" s="124"/>
      <c r="PTF15" s="124"/>
      <c r="PTG15" s="124"/>
      <c r="PTH15" s="124"/>
      <c r="PTI15" s="124"/>
      <c r="PTJ15" s="124"/>
      <c r="PTK15" s="124"/>
      <c r="PTL15" s="124"/>
      <c r="PTM15" s="124"/>
      <c r="PTN15" s="124"/>
      <c r="PTO15" s="124"/>
      <c r="PTP15" s="124"/>
      <c r="PTQ15" s="124"/>
      <c r="PTR15" s="124"/>
      <c r="PTS15" s="124"/>
      <c r="PTT15" s="124"/>
      <c r="PTU15" s="124"/>
      <c r="PTV15" s="124"/>
      <c r="PTW15" s="124"/>
      <c r="PTX15" s="124"/>
      <c r="PTY15" s="124"/>
      <c r="PTZ15" s="124"/>
      <c r="PUA15" s="124"/>
      <c r="PUB15" s="124"/>
      <c r="PUC15" s="124"/>
      <c r="PUD15" s="124"/>
      <c r="PUE15" s="124"/>
      <c r="PUF15" s="124"/>
      <c r="PUG15" s="124"/>
      <c r="PUH15" s="124"/>
      <c r="PUI15" s="124"/>
      <c r="PUJ15" s="124"/>
      <c r="PUK15" s="124"/>
      <c r="PUL15" s="124"/>
      <c r="PUM15" s="124"/>
      <c r="PUN15" s="124"/>
      <c r="PUO15" s="124"/>
      <c r="PUP15" s="124"/>
      <c r="PUQ15" s="124"/>
      <c r="PUR15" s="124"/>
      <c r="PUS15" s="124"/>
      <c r="PUT15" s="124"/>
      <c r="PUU15" s="124"/>
      <c r="PUV15" s="124"/>
      <c r="PUW15" s="124"/>
      <c r="PUX15" s="124"/>
      <c r="PUY15" s="124"/>
      <c r="PUZ15" s="124"/>
      <c r="PVA15" s="124"/>
      <c r="PVB15" s="124"/>
      <c r="PVC15" s="124"/>
      <c r="PVD15" s="124"/>
      <c r="PVE15" s="124"/>
      <c r="PVF15" s="124"/>
      <c r="PVG15" s="124"/>
      <c r="PVH15" s="124"/>
      <c r="PVI15" s="124"/>
      <c r="PVJ15" s="124"/>
      <c r="PVK15" s="124"/>
      <c r="PVL15" s="124"/>
      <c r="PVM15" s="124"/>
      <c r="PVN15" s="124"/>
      <c r="PVO15" s="124"/>
      <c r="PVP15" s="124"/>
      <c r="PVQ15" s="124"/>
      <c r="PVR15" s="124"/>
      <c r="PVS15" s="124"/>
      <c r="PVT15" s="124"/>
      <c r="PVU15" s="124"/>
      <c r="PVV15" s="124"/>
      <c r="PVW15" s="124"/>
      <c r="PVX15" s="124"/>
      <c r="PVY15" s="124"/>
      <c r="PVZ15" s="124"/>
      <c r="PWA15" s="124"/>
      <c r="PWB15" s="124"/>
      <c r="PWC15" s="124"/>
      <c r="PWD15" s="124"/>
      <c r="PWE15" s="124"/>
      <c r="PWF15" s="124"/>
      <c r="PWG15" s="124"/>
      <c r="PWH15" s="124"/>
      <c r="PWI15" s="124"/>
      <c r="PWJ15" s="124"/>
      <c r="PWK15" s="124"/>
      <c r="PWL15" s="124"/>
      <c r="PWM15" s="124"/>
      <c r="PWN15" s="124"/>
      <c r="PWO15" s="124"/>
      <c r="PWP15" s="124"/>
      <c r="PWQ15" s="124"/>
      <c r="PWR15" s="124"/>
      <c r="PWS15" s="124"/>
      <c r="PWT15" s="124"/>
      <c r="PWU15" s="124"/>
      <c r="PWV15" s="124"/>
      <c r="PWW15" s="124"/>
      <c r="PWX15" s="124"/>
      <c r="PWY15" s="124"/>
      <c r="PWZ15" s="124"/>
      <c r="PXA15" s="124"/>
      <c r="PXB15" s="124"/>
      <c r="PXC15" s="124"/>
      <c r="PXD15" s="124"/>
      <c r="PXE15" s="124"/>
      <c r="PXF15" s="124"/>
      <c r="PXG15" s="124"/>
      <c r="PXH15" s="124"/>
      <c r="PXI15" s="124"/>
      <c r="PXJ15" s="124"/>
      <c r="PXK15" s="124"/>
      <c r="PXL15" s="124"/>
      <c r="PXM15" s="124"/>
      <c r="PXN15" s="124"/>
      <c r="PXO15" s="124"/>
      <c r="PXP15" s="124"/>
      <c r="PXQ15" s="124"/>
      <c r="PXR15" s="124"/>
      <c r="PXS15" s="124"/>
      <c r="PXT15" s="124"/>
      <c r="PXU15" s="124"/>
      <c r="PXV15" s="124"/>
      <c r="PXW15" s="124"/>
      <c r="PXX15" s="124"/>
      <c r="PXY15" s="124"/>
      <c r="PXZ15" s="124"/>
      <c r="PYA15" s="124"/>
      <c r="PYB15" s="124"/>
      <c r="PYC15" s="124"/>
      <c r="PYD15" s="124"/>
      <c r="PYE15" s="124"/>
      <c r="PYF15" s="124"/>
      <c r="PYG15" s="124"/>
      <c r="PYH15" s="124"/>
      <c r="PYI15" s="124"/>
      <c r="PYJ15" s="124"/>
      <c r="PYK15" s="124"/>
      <c r="PYL15" s="124"/>
      <c r="PYM15" s="124"/>
      <c r="PYN15" s="124"/>
      <c r="PYO15" s="124"/>
      <c r="PYP15" s="124"/>
      <c r="PYQ15" s="124"/>
      <c r="PYR15" s="124"/>
      <c r="PYS15" s="124"/>
      <c r="PYT15" s="124"/>
      <c r="PYU15" s="124"/>
      <c r="PYV15" s="124"/>
      <c r="PYW15" s="124"/>
      <c r="PYX15" s="124"/>
      <c r="PYY15" s="124"/>
      <c r="PYZ15" s="124"/>
      <c r="PZA15" s="124"/>
      <c r="PZB15" s="124"/>
      <c r="PZC15" s="124"/>
      <c r="PZD15" s="124"/>
      <c r="PZE15" s="124"/>
      <c r="PZF15" s="124"/>
      <c r="PZG15" s="124"/>
      <c r="PZH15" s="124"/>
      <c r="PZI15" s="124"/>
      <c r="PZJ15" s="124"/>
      <c r="PZK15" s="124"/>
      <c r="PZL15" s="124"/>
      <c r="PZM15" s="124"/>
      <c r="PZN15" s="124"/>
      <c r="PZO15" s="124"/>
      <c r="PZP15" s="124"/>
      <c r="PZQ15" s="124"/>
      <c r="PZR15" s="124"/>
      <c r="PZS15" s="124"/>
      <c r="PZT15" s="124"/>
      <c r="PZU15" s="124"/>
      <c r="PZV15" s="124"/>
      <c r="PZW15" s="124"/>
      <c r="PZX15" s="124"/>
      <c r="PZY15" s="124"/>
      <c r="PZZ15" s="124"/>
      <c r="QAA15" s="124"/>
      <c r="QAB15" s="124"/>
      <c r="QAC15" s="124"/>
      <c r="QAD15" s="124"/>
      <c r="QAE15" s="124"/>
      <c r="QAF15" s="124"/>
      <c r="QAG15" s="124"/>
      <c r="QAH15" s="124"/>
      <c r="QAI15" s="124"/>
      <c r="QAJ15" s="124"/>
      <c r="QAK15" s="124"/>
      <c r="QAL15" s="124"/>
      <c r="QAM15" s="124"/>
      <c r="QAN15" s="124"/>
      <c r="QAO15" s="124"/>
      <c r="QAP15" s="124"/>
      <c r="QAQ15" s="124"/>
      <c r="QAR15" s="124"/>
      <c r="QAS15" s="124"/>
      <c r="QAT15" s="124"/>
      <c r="QAU15" s="124"/>
      <c r="QAV15" s="124"/>
      <c r="QAW15" s="124"/>
      <c r="QAX15" s="124"/>
      <c r="QAY15" s="124"/>
      <c r="QAZ15" s="124"/>
      <c r="QBA15" s="124"/>
      <c r="QBB15" s="124"/>
      <c r="QBC15" s="124"/>
      <c r="QBD15" s="124"/>
      <c r="QBE15" s="124"/>
      <c r="QBF15" s="124"/>
      <c r="QBG15" s="124"/>
      <c r="QBH15" s="124"/>
      <c r="QBI15" s="124"/>
      <c r="QBJ15" s="124"/>
      <c r="QBK15" s="124"/>
      <c r="QBL15" s="124"/>
      <c r="QBM15" s="124"/>
      <c r="QBN15" s="124"/>
      <c r="QBO15" s="124"/>
      <c r="QBP15" s="124"/>
      <c r="QBQ15" s="124"/>
      <c r="QBR15" s="124"/>
      <c r="QBS15" s="124"/>
      <c r="QBT15" s="124"/>
      <c r="QBU15" s="124"/>
      <c r="QBV15" s="124"/>
      <c r="QBW15" s="124"/>
      <c r="QBX15" s="124"/>
      <c r="QBY15" s="124"/>
      <c r="QBZ15" s="124"/>
      <c r="QCA15" s="124"/>
      <c r="QCB15" s="124"/>
      <c r="QCC15" s="124"/>
      <c r="QCD15" s="124"/>
      <c r="QCE15" s="124"/>
      <c r="QCF15" s="124"/>
      <c r="QCG15" s="124"/>
      <c r="QCH15" s="124"/>
      <c r="QCI15" s="124"/>
      <c r="QCJ15" s="124"/>
      <c r="QCK15" s="124"/>
      <c r="QCL15" s="124"/>
      <c r="QCM15" s="124"/>
      <c r="QCN15" s="124"/>
      <c r="QCO15" s="124"/>
      <c r="QCP15" s="124"/>
      <c r="QCQ15" s="124"/>
      <c r="QCR15" s="124"/>
      <c r="QCS15" s="124"/>
      <c r="QCT15" s="124"/>
      <c r="QCU15" s="124"/>
      <c r="QCV15" s="124"/>
      <c r="QCW15" s="124"/>
      <c r="QCX15" s="124"/>
      <c r="QCY15" s="124"/>
      <c r="QCZ15" s="124"/>
      <c r="QDA15" s="124"/>
      <c r="QDB15" s="124"/>
      <c r="QDC15" s="124"/>
      <c r="QDD15" s="124"/>
      <c r="QDE15" s="124"/>
      <c r="QDF15" s="124"/>
      <c r="QDG15" s="124"/>
      <c r="QDH15" s="124"/>
      <c r="QDI15" s="124"/>
      <c r="QDJ15" s="124"/>
      <c r="QDK15" s="124"/>
      <c r="QDL15" s="124"/>
      <c r="QDM15" s="124"/>
      <c r="QDN15" s="124"/>
      <c r="QDO15" s="124"/>
      <c r="QDP15" s="124"/>
      <c r="QDQ15" s="124"/>
      <c r="QDR15" s="124"/>
      <c r="QDS15" s="124"/>
      <c r="QDT15" s="124"/>
      <c r="QDU15" s="124"/>
      <c r="QDV15" s="124"/>
      <c r="QDW15" s="124"/>
      <c r="QDX15" s="124"/>
      <c r="QDY15" s="124"/>
      <c r="QDZ15" s="124"/>
      <c r="QEA15" s="124"/>
      <c r="QEB15" s="124"/>
      <c r="QEC15" s="124"/>
      <c r="QED15" s="124"/>
      <c r="QEE15" s="124"/>
      <c r="QEF15" s="124"/>
      <c r="QEG15" s="124"/>
      <c r="QEH15" s="124"/>
      <c r="QEI15" s="124"/>
      <c r="QEJ15" s="124"/>
      <c r="QEK15" s="124"/>
      <c r="QEL15" s="124"/>
      <c r="QEM15" s="124"/>
      <c r="QEN15" s="124"/>
      <c r="QEO15" s="124"/>
      <c r="QEP15" s="124"/>
      <c r="QEQ15" s="124"/>
      <c r="QER15" s="124"/>
      <c r="QES15" s="124"/>
      <c r="QET15" s="124"/>
      <c r="QEU15" s="124"/>
      <c r="QEV15" s="124"/>
      <c r="QEW15" s="124"/>
      <c r="QEX15" s="124"/>
      <c r="QEY15" s="124"/>
      <c r="QEZ15" s="124"/>
      <c r="QFA15" s="124"/>
      <c r="QFB15" s="124"/>
      <c r="QFC15" s="124"/>
      <c r="QFD15" s="124"/>
      <c r="QFE15" s="124"/>
      <c r="QFF15" s="124"/>
      <c r="QFG15" s="124"/>
      <c r="QFH15" s="124"/>
      <c r="QFI15" s="124"/>
      <c r="QFJ15" s="124"/>
      <c r="QFK15" s="124"/>
      <c r="QFL15" s="124"/>
      <c r="QFM15" s="124"/>
      <c r="QFN15" s="124"/>
      <c r="QFO15" s="124"/>
      <c r="QFP15" s="124"/>
      <c r="QFQ15" s="124"/>
      <c r="QFR15" s="124"/>
      <c r="QFS15" s="124"/>
      <c r="QFT15" s="124"/>
      <c r="QFU15" s="124"/>
      <c r="QFV15" s="124"/>
      <c r="QFW15" s="124"/>
      <c r="QFX15" s="124"/>
      <c r="QFY15" s="124"/>
      <c r="QFZ15" s="124"/>
      <c r="QGA15" s="124"/>
      <c r="QGB15" s="124"/>
      <c r="QGC15" s="124"/>
      <c r="QGD15" s="124"/>
      <c r="QGE15" s="124"/>
      <c r="QGF15" s="124"/>
      <c r="QGG15" s="124"/>
      <c r="QGH15" s="124"/>
      <c r="QGI15" s="124"/>
      <c r="QGJ15" s="124"/>
      <c r="QGK15" s="124"/>
      <c r="QGL15" s="124"/>
      <c r="QGM15" s="124"/>
      <c r="QGN15" s="124"/>
      <c r="QGO15" s="124"/>
      <c r="QGP15" s="124"/>
      <c r="QGQ15" s="124"/>
      <c r="QGR15" s="124"/>
      <c r="QGS15" s="124"/>
      <c r="QGT15" s="124"/>
      <c r="QGU15" s="124"/>
      <c r="QGV15" s="124"/>
      <c r="QGW15" s="124"/>
      <c r="QGX15" s="124"/>
      <c r="QGY15" s="124"/>
      <c r="QGZ15" s="124"/>
      <c r="QHA15" s="124"/>
      <c r="QHB15" s="124"/>
      <c r="QHC15" s="124"/>
      <c r="QHD15" s="124"/>
      <c r="QHE15" s="124"/>
      <c r="QHF15" s="124"/>
      <c r="QHG15" s="124"/>
      <c r="QHH15" s="124"/>
      <c r="QHI15" s="124"/>
      <c r="QHJ15" s="124"/>
      <c r="QHK15" s="124"/>
      <c r="QHL15" s="124"/>
      <c r="QHM15" s="124"/>
      <c r="QHN15" s="124"/>
      <c r="QHO15" s="124"/>
      <c r="QHP15" s="124"/>
      <c r="QHQ15" s="124"/>
      <c r="QHR15" s="124"/>
      <c r="QHS15" s="124"/>
      <c r="QHT15" s="124"/>
      <c r="QHU15" s="124"/>
      <c r="QHV15" s="124"/>
      <c r="QHW15" s="124"/>
      <c r="QHX15" s="124"/>
      <c r="QHY15" s="124"/>
      <c r="QHZ15" s="124"/>
      <c r="QIA15" s="124"/>
      <c r="QIB15" s="124"/>
      <c r="QIC15" s="124"/>
      <c r="QID15" s="124"/>
      <c r="QIE15" s="124"/>
      <c r="QIF15" s="124"/>
      <c r="QIG15" s="124"/>
      <c r="QIH15" s="124"/>
      <c r="QII15" s="124"/>
      <c r="QIJ15" s="124"/>
      <c r="QIK15" s="124"/>
      <c r="QIL15" s="124"/>
      <c r="QIM15" s="124"/>
      <c r="QIN15" s="124"/>
      <c r="QIO15" s="124"/>
      <c r="QIP15" s="124"/>
      <c r="QIQ15" s="124"/>
      <c r="QIR15" s="124"/>
      <c r="QIS15" s="124"/>
      <c r="QIT15" s="124"/>
      <c r="QIU15" s="124"/>
      <c r="QIV15" s="124"/>
      <c r="QIW15" s="124"/>
      <c r="QIX15" s="124"/>
      <c r="QIY15" s="124"/>
      <c r="QIZ15" s="124"/>
      <c r="QJA15" s="124"/>
      <c r="QJB15" s="124"/>
      <c r="QJC15" s="124"/>
      <c r="QJD15" s="124"/>
      <c r="QJE15" s="124"/>
      <c r="QJF15" s="124"/>
      <c r="QJG15" s="124"/>
      <c r="QJH15" s="124"/>
      <c r="QJI15" s="124"/>
      <c r="QJJ15" s="124"/>
      <c r="QJK15" s="124"/>
      <c r="QJL15" s="124"/>
      <c r="QJM15" s="124"/>
      <c r="QJN15" s="124"/>
      <c r="QJO15" s="124"/>
      <c r="QJP15" s="124"/>
      <c r="QJQ15" s="124"/>
      <c r="QJR15" s="124"/>
      <c r="QJS15" s="124"/>
      <c r="QJT15" s="124"/>
      <c r="QJU15" s="124"/>
      <c r="QJV15" s="124"/>
      <c r="QJW15" s="124"/>
      <c r="QJX15" s="124"/>
      <c r="QJY15" s="124"/>
      <c r="QJZ15" s="124"/>
      <c r="QKA15" s="124"/>
      <c r="QKB15" s="124"/>
      <c r="QKC15" s="124"/>
      <c r="QKD15" s="124"/>
      <c r="QKE15" s="124"/>
      <c r="QKF15" s="124"/>
      <c r="QKG15" s="124"/>
      <c r="QKH15" s="124"/>
      <c r="QKI15" s="124"/>
      <c r="QKJ15" s="124"/>
      <c r="QKK15" s="124"/>
      <c r="QKL15" s="124"/>
      <c r="QKM15" s="124"/>
      <c r="QKN15" s="124"/>
      <c r="QKO15" s="124"/>
      <c r="QKP15" s="124"/>
      <c r="QKQ15" s="124"/>
      <c r="QKR15" s="124"/>
      <c r="QKS15" s="124"/>
      <c r="QKT15" s="124"/>
      <c r="QKU15" s="124"/>
      <c r="QKV15" s="124"/>
      <c r="QKW15" s="124"/>
      <c r="QKX15" s="124"/>
      <c r="QKY15" s="124"/>
      <c r="QKZ15" s="124"/>
      <c r="QLA15" s="124"/>
      <c r="QLB15" s="124"/>
      <c r="QLC15" s="124"/>
      <c r="QLD15" s="124"/>
      <c r="QLE15" s="124"/>
      <c r="QLF15" s="124"/>
      <c r="QLG15" s="124"/>
      <c r="QLH15" s="124"/>
      <c r="QLI15" s="124"/>
      <c r="QLJ15" s="124"/>
      <c r="QLK15" s="124"/>
      <c r="QLL15" s="124"/>
      <c r="QLM15" s="124"/>
      <c r="QLN15" s="124"/>
      <c r="QLO15" s="124"/>
      <c r="QLP15" s="124"/>
      <c r="QLQ15" s="124"/>
      <c r="QLR15" s="124"/>
      <c r="QLS15" s="124"/>
      <c r="QLT15" s="124"/>
      <c r="QLU15" s="124"/>
      <c r="QLV15" s="124"/>
      <c r="QLW15" s="124"/>
      <c r="QLX15" s="124"/>
      <c r="QLY15" s="124"/>
      <c r="QLZ15" s="124"/>
      <c r="QMA15" s="124"/>
      <c r="QMB15" s="124"/>
      <c r="QMC15" s="124"/>
      <c r="QMD15" s="124"/>
      <c r="QME15" s="124"/>
      <c r="QMF15" s="124"/>
      <c r="QMG15" s="124"/>
      <c r="QMH15" s="124"/>
      <c r="QMI15" s="124"/>
      <c r="QMJ15" s="124"/>
      <c r="QMK15" s="124"/>
      <c r="QML15" s="124"/>
      <c r="QMM15" s="124"/>
      <c r="QMN15" s="124"/>
      <c r="QMO15" s="124"/>
      <c r="QMP15" s="124"/>
      <c r="QMQ15" s="124"/>
      <c r="QMR15" s="124"/>
      <c r="QMS15" s="124"/>
      <c r="QMT15" s="124"/>
      <c r="QMU15" s="124"/>
      <c r="QMV15" s="124"/>
      <c r="QMW15" s="124"/>
      <c r="QMX15" s="124"/>
      <c r="QMY15" s="124"/>
      <c r="QMZ15" s="124"/>
      <c r="QNA15" s="124"/>
      <c r="QNB15" s="124"/>
      <c r="QNC15" s="124"/>
      <c r="QND15" s="124"/>
      <c r="QNE15" s="124"/>
      <c r="QNF15" s="124"/>
      <c r="QNG15" s="124"/>
      <c r="QNH15" s="124"/>
      <c r="QNI15" s="124"/>
      <c r="QNJ15" s="124"/>
      <c r="QNK15" s="124"/>
      <c r="QNL15" s="124"/>
      <c r="QNM15" s="124"/>
      <c r="QNN15" s="124"/>
      <c r="QNO15" s="124"/>
      <c r="QNP15" s="124"/>
      <c r="QNQ15" s="124"/>
      <c r="QNR15" s="124"/>
      <c r="QNS15" s="124"/>
      <c r="QNT15" s="124"/>
      <c r="QNU15" s="124"/>
      <c r="QNV15" s="124"/>
      <c r="QNW15" s="124"/>
      <c r="QNX15" s="124"/>
      <c r="QNY15" s="124"/>
      <c r="QNZ15" s="124"/>
      <c r="QOA15" s="124"/>
      <c r="QOB15" s="124"/>
      <c r="QOC15" s="124"/>
      <c r="QOD15" s="124"/>
      <c r="QOE15" s="124"/>
      <c r="QOF15" s="124"/>
      <c r="QOG15" s="124"/>
      <c r="QOH15" s="124"/>
      <c r="QOI15" s="124"/>
      <c r="QOJ15" s="124"/>
      <c r="QOK15" s="124"/>
      <c r="QOL15" s="124"/>
      <c r="QOM15" s="124"/>
      <c r="QON15" s="124"/>
      <c r="QOO15" s="124"/>
      <c r="QOP15" s="124"/>
      <c r="QOQ15" s="124"/>
      <c r="QOR15" s="124"/>
      <c r="QOS15" s="124"/>
      <c r="QOT15" s="124"/>
      <c r="QOU15" s="124"/>
      <c r="QOV15" s="124"/>
      <c r="QOW15" s="124"/>
      <c r="QOX15" s="124"/>
      <c r="QOY15" s="124"/>
      <c r="QOZ15" s="124"/>
      <c r="QPA15" s="124"/>
      <c r="QPB15" s="124"/>
      <c r="QPC15" s="124"/>
      <c r="QPD15" s="124"/>
      <c r="QPE15" s="124"/>
      <c r="QPF15" s="124"/>
      <c r="QPG15" s="124"/>
      <c r="QPH15" s="124"/>
      <c r="QPI15" s="124"/>
      <c r="QPJ15" s="124"/>
      <c r="QPK15" s="124"/>
      <c r="QPL15" s="124"/>
      <c r="QPM15" s="124"/>
      <c r="QPN15" s="124"/>
      <c r="QPO15" s="124"/>
      <c r="QPP15" s="124"/>
      <c r="QPQ15" s="124"/>
      <c r="QPR15" s="124"/>
      <c r="QPS15" s="124"/>
      <c r="QPT15" s="124"/>
      <c r="QPU15" s="124"/>
      <c r="QPV15" s="124"/>
      <c r="QPW15" s="124"/>
      <c r="QPX15" s="124"/>
      <c r="QPY15" s="124"/>
      <c r="QPZ15" s="124"/>
      <c r="QQA15" s="124"/>
      <c r="QQB15" s="124"/>
      <c r="QQC15" s="124"/>
      <c r="QQD15" s="124"/>
      <c r="QQE15" s="124"/>
      <c r="QQF15" s="124"/>
      <c r="QQG15" s="124"/>
      <c r="QQH15" s="124"/>
      <c r="QQI15" s="124"/>
      <c r="QQJ15" s="124"/>
      <c r="QQK15" s="124"/>
      <c r="QQL15" s="124"/>
      <c r="QQM15" s="124"/>
      <c r="QQN15" s="124"/>
      <c r="QQO15" s="124"/>
      <c r="QQP15" s="124"/>
      <c r="QQQ15" s="124"/>
      <c r="QQR15" s="124"/>
      <c r="QQS15" s="124"/>
      <c r="QQT15" s="124"/>
      <c r="QQU15" s="124"/>
      <c r="QQV15" s="124"/>
      <c r="QQW15" s="124"/>
      <c r="QQX15" s="124"/>
      <c r="QQY15" s="124"/>
      <c r="QQZ15" s="124"/>
      <c r="QRA15" s="124"/>
      <c r="QRB15" s="124"/>
      <c r="QRC15" s="124"/>
      <c r="QRD15" s="124"/>
      <c r="QRE15" s="124"/>
      <c r="QRF15" s="124"/>
      <c r="QRG15" s="124"/>
      <c r="QRH15" s="124"/>
      <c r="QRI15" s="124"/>
      <c r="QRJ15" s="124"/>
      <c r="QRK15" s="124"/>
      <c r="QRL15" s="124"/>
      <c r="QRM15" s="124"/>
      <c r="QRN15" s="124"/>
      <c r="QRO15" s="124"/>
      <c r="QRP15" s="124"/>
      <c r="QRQ15" s="124"/>
      <c r="QRR15" s="124"/>
      <c r="QRS15" s="124"/>
      <c r="QRT15" s="124"/>
      <c r="QRU15" s="124"/>
      <c r="QRV15" s="124"/>
      <c r="QRW15" s="124"/>
      <c r="QRX15" s="124"/>
      <c r="QRY15" s="124"/>
      <c r="QRZ15" s="124"/>
      <c r="QSA15" s="124"/>
      <c r="QSB15" s="124"/>
      <c r="QSC15" s="124"/>
      <c r="QSD15" s="124"/>
      <c r="QSE15" s="124"/>
      <c r="QSF15" s="124"/>
      <c r="QSG15" s="124"/>
      <c r="QSH15" s="124"/>
      <c r="QSI15" s="124"/>
      <c r="QSJ15" s="124"/>
      <c r="QSK15" s="124"/>
      <c r="QSL15" s="124"/>
      <c r="QSM15" s="124"/>
      <c r="QSN15" s="124"/>
      <c r="QSO15" s="124"/>
      <c r="QSP15" s="124"/>
      <c r="QSQ15" s="124"/>
      <c r="QSR15" s="124"/>
      <c r="QSS15" s="124"/>
      <c r="QST15" s="124"/>
      <c r="QSU15" s="124"/>
      <c r="QSV15" s="124"/>
      <c r="QSW15" s="124"/>
      <c r="QSX15" s="124"/>
      <c r="QSY15" s="124"/>
      <c r="QSZ15" s="124"/>
      <c r="QTA15" s="124"/>
      <c r="QTB15" s="124"/>
      <c r="QTC15" s="124"/>
      <c r="QTD15" s="124"/>
      <c r="QTE15" s="124"/>
      <c r="QTF15" s="124"/>
      <c r="QTG15" s="124"/>
      <c r="QTH15" s="124"/>
      <c r="QTI15" s="124"/>
      <c r="QTJ15" s="124"/>
      <c r="QTK15" s="124"/>
      <c r="QTL15" s="124"/>
      <c r="QTM15" s="124"/>
      <c r="QTN15" s="124"/>
      <c r="QTO15" s="124"/>
      <c r="QTP15" s="124"/>
      <c r="QTQ15" s="124"/>
      <c r="QTR15" s="124"/>
      <c r="QTS15" s="124"/>
      <c r="QTT15" s="124"/>
      <c r="QTU15" s="124"/>
      <c r="QTV15" s="124"/>
      <c r="QTW15" s="124"/>
      <c r="QTX15" s="124"/>
      <c r="QTY15" s="124"/>
      <c r="QTZ15" s="124"/>
      <c r="QUA15" s="124"/>
      <c r="QUB15" s="124"/>
      <c r="QUC15" s="124"/>
      <c r="QUD15" s="124"/>
      <c r="QUE15" s="124"/>
      <c r="QUF15" s="124"/>
      <c r="QUG15" s="124"/>
      <c r="QUH15" s="124"/>
      <c r="QUI15" s="124"/>
      <c r="QUJ15" s="124"/>
      <c r="QUK15" s="124"/>
      <c r="QUL15" s="124"/>
      <c r="QUM15" s="124"/>
      <c r="QUN15" s="124"/>
      <c r="QUO15" s="124"/>
      <c r="QUP15" s="124"/>
      <c r="QUQ15" s="124"/>
      <c r="QUR15" s="124"/>
      <c r="QUS15" s="124"/>
      <c r="QUT15" s="124"/>
      <c r="QUU15" s="124"/>
      <c r="QUV15" s="124"/>
      <c r="QUW15" s="124"/>
      <c r="QUX15" s="124"/>
      <c r="QUY15" s="124"/>
      <c r="QUZ15" s="124"/>
      <c r="QVA15" s="124"/>
      <c r="QVB15" s="124"/>
      <c r="QVC15" s="124"/>
      <c r="QVD15" s="124"/>
      <c r="QVE15" s="124"/>
      <c r="QVF15" s="124"/>
      <c r="QVG15" s="124"/>
      <c r="QVH15" s="124"/>
      <c r="QVI15" s="124"/>
      <c r="QVJ15" s="124"/>
      <c r="QVK15" s="124"/>
      <c r="QVL15" s="124"/>
      <c r="QVM15" s="124"/>
      <c r="QVN15" s="124"/>
      <c r="QVO15" s="124"/>
      <c r="QVP15" s="124"/>
      <c r="QVQ15" s="124"/>
      <c r="QVR15" s="124"/>
      <c r="QVS15" s="124"/>
      <c r="QVT15" s="124"/>
      <c r="QVU15" s="124"/>
      <c r="QVV15" s="124"/>
      <c r="QVW15" s="124"/>
      <c r="QVX15" s="124"/>
      <c r="QVY15" s="124"/>
      <c r="QVZ15" s="124"/>
      <c r="QWA15" s="124"/>
      <c r="QWB15" s="124"/>
      <c r="QWC15" s="124"/>
      <c r="QWD15" s="124"/>
      <c r="QWE15" s="124"/>
      <c r="QWF15" s="124"/>
      <c r="QWG15" s="124"/>
      <c r="QWH15" s="124"/>
      <c r="QWI15" s="124"/>
      <c r="QWJ15" s="124"/>
      <c r="QWK15" s="124"/>
      <c r="QWL15" s="124"/>
      <c r="QWM15" s="124"/>
      <c r="QWN15" s="124"/>
      <c r="QWO15" s="124"/>
      <c r="QWP15" s="124"/>
      <c r="QWQ15" s="124"/>
      <c r="QWR15" s="124"/>
      <c r="QWS15" s="124"/>
      <c r="QWT15" s="124"/>
      <c r="QWU15" s="124"/>
      <c r="QWV15" s="124"/>
      <c r="QWW15" s="124"/>
      <c r="QWX15" s="124"/>
      <c r="QWY15" s="124"/>
      <c r="QWZ15" s="124"/>
      <c r="QXA15" s="124"/>
      <c r="QXB15" s="124"/>
      <c r="QXC15" s="124"/>
      <c r="QXD15" s="124"/>
      <c r="QXE15" s="124"/>
      <c r="QXF15" s="124"/>
      <c r="QXG15" s="124"/>
      <c r="QXH15" s="124"/>
      <c r="QXI15" s="124"/>
      <c r="QXJ15" s="124"/>
      <c r="QXK15" s="124"/>
      <c r="QXL15" s="124"/>
      <c r="QXM15" s="124"/>
      <c r="QXN15" s="124"/>
      <c r="QXO15" s="124"/>
      <c r="QXP15" s="124"/>
      <c r="QXQ15" s="124"/>
      <c r="QXR15" s="124"/>
      <c r="QXS15" s="124"/>
      <c r="QXT15" s="124"/>
      <c r="QXU15" s="124"/>
      <c r="QXV15" s="124"/>
      <c r="QXW15" s="124"/>
      <c r="QXX15" s="124"/>
      <c r="QXY15" s="124"/>
      <c r="QXZ15" s="124"/>
      <c r="QYA15" s="124"/>
      <c r="QYB15" s="124"/>
      <c r="QYC15" s="124"/>
      <c r="QYD15" s="124"/>
      <c r="QYE15" s="124"/>
      <c r="QYF15" s="124"/>
      <c r="QYG15" s="124"/>
      <c r="QYH15" s="124"/>
      <c r="QYI15" s="124"/>
      <c r="QYJ15" s="124"/>
      <c r="QYK15" s="124"/>
      <c r="QYL15" s="124"/>
      <c r="QYM15" s="124"/>
      <c r="QYN15" s="124"/>
      <c r="QYO15" s="124"/>
      <c r="QYP15" s="124"/>
      <c r="QYQ15" s="124"/>
      <c r="QYR15" s="124"/>
      <c r="QYS15" s="124"/>
      <c r="QYT15" s="124"/>
      <c r="QYU15" s="124"/>
      <c r="QYV15" s="124"/>
      <c r="QYW15" s="124"/>
      <c r="QYX15" s="124"/>
      <c r="QYY15" s="124"/>
      <c r="QYZ15" s="124"/>
      <c r="QZA15" s="124"/>
      <c r="QZB15" s="124"/>
      <c r="QZC15" s="124"/>
      <c r="QZD15" s="124"/>
      <c r="QZE15" s="124"/>
      <c r="QZF15" s="124"/>
      <c r="QZG15" s="124"/>
      <c r="QZH15" s="124"/>
      <c r="QZI15" s="124"/>
      <c r="QZJ15" s="124"/>
      <c r="QZK15" s="124"/>
      <c r="QZL15" s="124"/>
      <c r="QZM15" s="124"/>
      <c r="QZN15" s="124"/>
      <c r="QZO15" s="124"/>
      <c r="QZP15" s="124"/>
      <c r="QZQ15" s="124"/>
      <c r="QZR15" s="124"/>
      <c r="QZS15" s="124"/>
      <c r="QZT15" s="124"/>
      <c r="QZU15" s="124"/>
      <c r="QZV15" s="124"/>
      <c r="QZW15" s="124"/>
      <c r="QZX15" s="124"/>
      <c r="QZY15" s="124"/>
      <c r="QZZ15" s="124"/>
      <c r="RAA15" s="124"/>
      <c r="RAB15" s="124"/>
      <c r="RAC15" s="124"/>
      <c r="RAD15" s="124"/>
      <c r="RAE15" s="124"/>
      <c r="RAF15" s="124"/>
      <c r="RAG15" s="124"/>
      <c r="RAH15" s="124"/>
      <c r="RAI15" s="124"/>
      <c r="RAJ15" s="124"/>
      <c r="RAK15" s="124"/>
      <c r="RAL15" s="124"/>
      <c r="RAM15" s="124"/>
      <c r="RAN15" s="124"/>
      <c r="RAO15" s="124"/>
      <c r="RAP15" s="124"/>
      <c r="RAQ15" s="124"/>
      <c r="RAR15" s="124"/>
      <c r="RAS15" s="124"/>
      <c r="RAT15" s="124"/>
      <c r="RAU15" s="124"/>
      <c r="RAV15" s="124"/>
      <c r="RAW15" s="124"/>
      <c r="RAX15" s="124"/>
      <c r="RAY15" s="124"/>
      <c r="RAZ15" s="124"/>
      <c r="RBA15" s="124"/>
      <c r="RBB15" s="124"/>
      <c r="RBC15" s="124"/>
      <c r="RBD15" s="124"/>
      <c r="RBE15" s="124"/>
      <c r="RBF15" s="124"/>
      <c r="RBG15" s="124"/>
      <c r="RBH15" s="124"/>
      <c r="RBI15" s="124"/>
      <c r="RBJ15" s="124"/>
      <c r="RBK15" s="124"/>
      <c r="RBL15" s="124"/>
      <c r="RBM15" s="124"/>
      <c r="RBN15" s="124"/>
      <c r="RBO15" s="124"/>
      <c r="RBP15" s="124"/>
      <c r="RBQ15" s="124"/>
      <c r="RBR15" s="124"/>
      <c r="RBS15" s="124"/>
      <c r="RBT15" s="124"/>
      <c r="RBU15" s="124"/>
      <c r="RBV15" s="124"/>
      <c r="RBW15" s="124"/>
      <c r="RBX15" s="124"/>
      <c r="RBY15" s="124"/>
      <c r="RBZ15" s="124"/>
      <c r="RCA15" s="124"/>
      <c r="RCB15" s="124"/>
      <c r="RCC15" s="124"/>
      <c r="RCD15" s="124"/>
      <c r="RCE15" s="124"/>
      <c r="RCF15" s="124"/>
      <c r="RCG15" s="124"/>
      <c r="RCH15" s="124"/>
      <c r="RCI15" s="124"/>
      <c r="RCJ15" s="124"/>
      <c r="RCK15" s="124"/>
      <c r="RCL15" s="124"/>
      <c r="RCM15" s="124"/>
      <c r="RCN15" s="124"/>
      <c r="RCO15" s="124"/>
      <c r="RCP15" s="124"/>
      <c r="RCQ15" s="124"/>
      <c r="RCR15" s="124"/>
      <c r="RCS15" s="124"/>
      <c r="RCT15" s="124"/>
      <c r="RCU15" s="124"/>
      <c r="RCV15" s="124"/>
      <c r="RCW15" s="124"/>
      <c r="RCX15" s="124"/>
      <c r="RCY15" s="124"/>
      <c r="RCZ15" s="124"/>
      <c r="RDA15" s="124"/>
      <c r="RDB15" s="124"/>
      <c r="RDC15" s="124"/>
      <c r="RDD15" s="124"/>
      <c r="RDE15" s="124"/>
      <c r="RDF15" s="124"/>
      <c r="RDG15" s="124"/>
      <c r="RDH15" s="124"/>
      <c r="RDI15" s="124"/>
      <c r="RDJ15" s="124"/>
      <c r="RDK15" s="124"/>
      <c r="RDL15" s="124"/>
      <c r="RDM15" s="124"/>
      <c r="RDN15" s="124"/>
      <c r="RDO15" s="124"/>
      <c r="RDP15" s="124"/>
      <c r="RDQ15" s="124"/>
      <c r="RDR15" s="124"/>
      <c r="RDS15" s="124"/>
      <c r="RDT15" s="124"/>
      <c r="RDU15" s="124"/>
      <c r="RDV15" s="124"/>
      <c r="RDW15" s="124"/>
      <c r="RDX15" s="124"/>
      <c r="RDY15" s="124"/>
      <c r="RDZ15" s="124"/>
      <c r="REA15" s="124"/>
      <c r="REB15" s="124"/>
      <c r="REC15" s="124"/>
      <c r="RED15" s="124"/>
      <c r="REE15" s="124"/>
      <c r="REF15" s="124"/>
      <c r="REG15" s="124"/>
      <c r="REH15" s="124"/>
      <c r="REI15" s="124"/>
      <c r="REJ15" s="124"/>
      <c r="REK15" s="124"/>
      <c r="REL15" s="124"/>
      <c r="REM15" s="124"/>
      <c r="REN15" s="124"/>
      <c r="REO15" s="124"/>
      <c r="REP15" s="124"/>
      <c r="REQ15" s="124"/>
      <c r="RER15" s="124"/>
      <c r="RES15" s="124"/>
      <c r="RET15" s="124"/>
      <c r="REU15" s="124"/>
      <c r="REV15" s="124"/>
      <c r="REW15" s="124"/>
      <c r="REX15" s="124"/>
      <c r="REY15" s="124"/>
      <c r="REZ15" s="124"/>
      <c r="RFA15" s="124"/>
      <c r="RFB15" s="124"/>
      <c r="RFC15" s="124"/>
      <c r="RFD15" s="124"/>
      <c r="RFE15" s="124"/>
      <c r="RFF15" s="124"/>
      <c r="RFG15" s="124"/>
      <c r="RFH15" s="124"/>
      <c r="RFI15" s="124"/>
      <c r="RFJ15" s="124"/>
      <c r="RFK15" s="124"/>
      <c r="RFL15" s="124"/>
      <c r="RFM15" s="124"/>
      <c r="RFN15" s="124"/>
      <c r="RFO15" s="124"/>
      <c r="RFP15" s="124"/>
      <c r="RFQ15" s="124"/>
      <c r="RFR15" s="124"/>
      <c r="RFS15" s="124"/>
      <c r="RFT15" s="124"/>
      <c r="RFU15" s="124"/>
      <c r="RFV15" s="124"/>
      <c r="RFW15" s="124"/>
      <c r="RFX15" s="124"/>
      <c r="RFY15" s="124"/>
      <c r="RFZ15" s="124"/>
      <c r="RGA15" s="124"/>
      <c r="RGB15" s="124"/>
      <c r="RGC15" s="124"/>
      <c r="RGD15" s="124"/>
      <c r="RGE15" s="124"/>
      <c r="RGF15" s="124"/>
      <c r="RGG15" s="124"/>
      <c r="RGH15" s="124"/>
      <c r="RGI15" s="124"/>
      <c r="RGJ15" s="124"/>
      <c r="RGK15" s="124"/>
      <c r="RGL15" s="124"/>
      <c r="RGM15" s="124"/>
      <c r="RGN15" s="124"/>
      <c r="RGO15" s="124"/>
      <c r="RGP15" s="124"/>
      <c r="RGQ15" s="124"/>
      <c r="RGR15" s="124"/>
      <c r="RGS15" s="124"/>
      <c r="RGT15" s="124"/>
      <c r="RGU15" s="124"/>
      <c r="RGV15" s="124"/>
      <c r="RGW15" s="124"/>
      <c r="RGX15" s="124"/>
      <c r="RGY15" s="124"/>
      <c r="RGZ15" s="124"/>
      <c r="RHA15" s="124"/>
      <c r="RHB15" s="124"/>
      <c r="RHC15" s="124"/>
      <c r="RHD15" s="124"/>
      <c r="RHE15" s="124"/>
      <c r="RHF15" s="124"/>
      <c r="RHG15" s="124"/>
      <c r="RHH15" s="124"/>
      <c r="RHI15" s="124"/>
      <c r="RHJ15" s="124"/>
      <c r="RHK15" s="124"/>
      <c r="RHL15" s="124"/>
      <c r="RHM15" s="124"/>
      <c r="RHN15" s="124"/>
      <c r="RHO15" s="124"/>
      <c r="RHP15" s="124"/>
      <c r="RHQ15" s="124"/>
      <c r="RHR15" s="124"/>
      <c r="RHS15" s="124"/>
      <c r="RHT15" s="124"/>
      <c r="RHU15" s="124"/>
      <c r="RHV15" s="124"/>
      <c r="RHW15" s="124"/>
      <c r="RHX15" s="124"/>
      <c r="RHY15" s="124"/>
      <c r="RHZ15" s="124"/>
      <c r="RIA15" s="124"/>
      <c r="RIB15" s="124"/>
      <c r="RIC15" s="124"/>
      <c r="RID15" s="124"/>
      <c r="RIE15" s="124"/>
      <c r="RIF15" s="124"/>
      <c r="RIG15" s="124"/>
      <c r="RIH15" s="124"/>
      <c r="RII15" s="124"/>
      <c r="RIJ15" s="124"/>
      <c r="RIK15" s="124"/>
      <c r="RIL15" s="124"/>
      <c r="RIM15" s="124"/>
      <c r="RIN15" s="124"/>
      <c r="RIO15" s="124"/>
      <c r="RIP15" s="124"/>
      <c r="RIQ15" s="124"/>
      <c r="RIR15" s="124"/>
      <c r="RIS15" s="124"/>
      <c r="RIT15" s="124"/>
      <c r="RIU15" s="124"/>
      <c r="RIV15" s="124"/>
      <c r="RIW15" s="124"/>
      <c r="RIX15" s="124"/>
      <c r="RIY15" s="124"/>
      <c r="RIZ15" s="124"/>
      <c r="RJA15" s="124"/>
      <c r="RJB15" s="124"/>
      <c r="RJC15" s="124"/>
      <c r="RJD15" s="124"/>
      <c r="RJE15" s="124"/>
      <c r="RJF15" s="124"/>
      <c r="RJG15" s="124"/>
      <c r="RJH15" s="124"/>
      <c r="RJI15" s="124"/>
      <c r="RJJ15" s="124"/>
      <c r="RJK15" s="124"/>
      <c r="RJL15" s="124"/>
      <c r="RJM15" s="124"/>
      <c r="RJN15" s="124"/>
      <c r="RJO15" s="124"/>
      <c r="RJP15" s="124"/>
      <c r="RJQ15" s="124"/>
      <c r="RJR15" s="124"/>
      <c r="RJS15" s="124"/>
      <c r="RJT15" s="124"/>
      <c r="RJU15" s="124"/>
      <c r="RJV15" s="124"/>
      <c r="RJW15" s="124"/>
      <c r="RJX15" s="124"/>
      <c r="RJY15" s="124"/>
      <c r="RJZ15" s="124"/>
      <c r="RKA15" s="124"/>
      <c r="RKB15" s="124"/>
      <c r="RKC15" s="124"/>
      <c r="RKD15" s="124"/>
      <c r="RKE15" s="124"/>
      <c r="RKF15" s="124"/>
      <c r="RKG15" s="124"/>
      <c r="RKH15" s="124"/>
      <c r="RKI15" s="124"/>
      <c r="RKJ15" s="124"/>
      <c r="RKK15" s="124"/>
      <c r="RKL15" s="124"/>
      <c r="RKM15" s="124"/>
      <c r="RKN15" s="124"/>
      <c r="RKO15" s="124"/>
      <c r="RKP15" s="124"/>
      <c r="RKQ15" s="124"/>
      <c r="RKR15" s="124"/>
      <c r="RKS15" s="124"/>
      <c r="RKT15" s="124"/>
      <c r="RKU15" s="124"/>
      <c r="RKV15" s="124"/>
      <c r="RKW15" s="124"/>
      <c r="RKX15" s="124"/>
      <c r="RKY15" s="124"/>
      <c r="RKZ15" s="124"/>
      <c r="RLA15" s="124"/>
      <c r="RLB15" s="124"/>
      <c r="RLC15" s="124"/>
      <c r="RLD15" s="124"/>
      <c r="RLE15" s="124"/>
      <c r="RLF15" s="124"/>
      <c r="RLG15" s="124"/>
      <c r="RLH15" s="124"/>
      <c r="RLI15" s="124"/>
      <c r="RLJ15" s="124"/>
      <c r="RLK15" s="124"/>
      <c r="RLL15" s="124"/>
      <c r="RLM15" s="124"/>
      <c r="RLN15" s="124"/>
      <c r="RLO15" s="124"/>
      <c r="RLP15" s="124"/>
      <c r="RLQ15" s="124"/>
      <c r="RLR15" s="124"/>
      <c r="RLS15" s="124"/>
      <c r="RLT15" s="124"/>
      <c r="RLU15" s="124"/>
      <c r="RLV15" s="124"/>
      <c r="RLW15" s="124"/>
      <c r="RLX15" s="124"/>
      <c r="RLY15" s="124"/>
      <c r="RLZ15" s="124"/>
      <c r="RMA15" s="124"/>
      <c r="RMB15" s="124"/>
      <c r="RMC15" s="124"/>
      <c r="RMD15" s="124"/>
      <c r="RME15" s="124"/>
      <c r="RMF15" s="124"/>
      <c r="RMG15" s="124"/>
      <c r="RMH15" s="124"/>
      <c r="RMI15" s="124"/>
      <c r="RMJ15" s="124"/>
      <c r="RMK15" s="124"/>
      <c r="RML15" s="124"/>
      <c r="RMM15" s="124"/>
      <c r="RMN15" s="124"/>
      <c r="RMO15" s="124"/>
      <c r="RMP15" s="124"/>
      <c r="RMQ15" s="124"/>
      <c r="RMR15" s="124"/>
      <c r="RMS15" s="124"/>
      <c r="RMT15" s="124"/>
      <c r="RMU15" s="124"/>
      <c r="RMV15" s="124"/>
      <c r="RMW15" s="124"/>
      <c r="RMX15" s="124"/>
      <c r="RMY15" s="124"/>
      <c r="RMZ15" s="124"/>
      <c r="RNA15" s="124"/>
      <c r="RNB15" s="124"/>
      <c r="RNC15" s="124"/>
      <c r="RND15" s="124"/>
      <c r="RNE15" s="124"/>
      <c r="RNF15" s="124"/>
      <c r="RNG15" s="124"/>
      <c r="RNH15" s="124"/>
      <c r="RNI15" s="124"/>
      <c r="RNJ15" s="124"/>
      <c r="RNK15" s="124"/>
      <c r="RNL15" s="124"/>
      <c r="RNM15" s="124"/>
      <c r="RNN15" s="124"/>
      <c r="RNO15" s="124"/>
      <c r="RNP15" s="124"/>
      <c r="RNQ15" s="124"/>
      <c r="RNR15" s="124"/>
      <c r="RNS15" s="124"/>
      <c r="RNT15" s="124"/>
      <c r="RNU15" s="124"/>
      <c r="RNV15" s="124"/>
      <c r="RNW15" s="124"/>
      <c r="RNX15" s="124"/>
      <c r="RNY15" s="124"/>
      <c r="RNZ15" s="124"/>
      <c r="ROA15" s="124"/>
      <c r="ROB15" s="124"/>
      <c r="ROC15" s="124"/>
      <c r="ROD15" s="124"/>
      <c r="ROE15" s="124"/>
      <c r="ROF15" s="124"/>
      <c r="ROG15" s="124"/>
      <c r="ROH15" s="124"/>
      <c r="ROI15" s="124"/>
      <c r="ROJ15" s="124"/>
      <c r="ROK15" s="124"/>
      <c r="ROL15" s="124"/>
      <c r="ROM15" s="124"/>
      <c r="RON15" s="124"/>
      <c r="ROO15" s="124"/>
      <c r="ROP15" s="124"/>
      <c r="ROQ15" s="124"/>
      <c r="ROR15" s="124"/>
      <c r="ROS15" s="124"/>
      <c r="ROT15" s="124"/>
      <c r="ROU15" s="124"/>
      <c r="ROV15" s="124"/>
      <c r="ROW15" s="124"/>
      <c r="ROX15" s="124"/>
      <c r="ROY15" s="124"/>
      <c r="ROZ15" s="124"/>
      <c r="RPA15" s="124"/>
      <c r="RPB15" s="124"/>
      <c r="RPC15" s="124"/>
      <c r="RPD15" s="124"/>
      <c r="RPE15" s="124"/>
      <c r="RPF15" s="124"/>
      <c r="RPG15" s="124"/>
      <c r="RPH15" s="124"/>
      <c r="RPI15" s="124"/>
      <c r="RPJ15" s="124"/>
      <c r="RPK15" s="124"/>
      <c r="RPL15" s="124"/>
      <c r="RPM15" s="124"/>
      <c r="RPN15" s="124"/>
      <c r="RPO15" s="124"/>
      <c r="RPP15" s="124"/>
      <c r="RPQ15" s="124"/>
      <c r="RPR15" s="124"/>
      <c r="RPS15" s="124"/>
      <c r="RPT15" s="124"/>
      <c r="RPU15" s="124"/>
      <c r="RPV15" s="124"/>
      <c r="RPW15" s="124"/>
      <c r="RPX15" s="124"/>
      <c r="RPY15" s="124"/>
      <c r="RPZ15" s="124"/>
      <c r="RQA15" s="124"/>
      <c r="RQB15" s="124"/>
      <c r="RQC15" s="124"/>
      <c r="RQD15" s="124"/>
      <c r="RQE15" s="124"/>
      <c r="RQF15" s="124"/>
      <c r="RQG15" s="124"/>
      <c r="RQH15" s="124"/>
      <c r="RQI15" s="124"/>
      <c r="RQJ15" s="124"/>
      <c r="RQK15" s="124"/>
      <c r="RQL15" s="124"/>
      <c r="RQM15" s="124"/>
      <c r="RQN15" s="124"/>
      <c r="RQO15" s="124"/>
      <c r="RQP15" s="124"/>
      <c r="RQQ15" s="124"/>
      <c r="RQR15" s="124"/>
      <c r="RQS15" s="124"/>
      <c r="RQT15" s="124"/>
      <c r="RQU15" s="124"/>
      <c r="RQV15" s="124"/>
      <c r="RQW15" s="124"/>
      <c r="RQX15" s="124"/>
      <c r="RQY15" s="124"/>
      <c r="RQZ15" s="124"/>
      <c r="RRA15" s="124"/>
      <c r="RRB15" s="124"/>
      <c r="RRC15" s="124"/>
      <c r="RRD15" s="124"/>
      <c r="RRE15" s="124"/>
      <c r="RRF15" s="124"/>
      <c r="RRG15" s="124"/>
      <c r="RRH15" s="124"/>
      <c r="RRI15" s="124"/>
      <c r="RRJ15" s="124"/>
      <c r="RRK15" s="124"/>
      <c r="RRL15" s="124"/>
      <c r="RRM15" s="124"/>
      <c r="RRN15" s="124"/>
      <c r="RRO15" s="124"/>
      <c r="RRP15" s="124"/>
      <c r="RRQ15" s="124"/>
      <c r="RRR15" s="124"/>
      <c r="RRS15" s="124"/>
      <c r="RRT15" s="124"/>
      <c r="RRU15" s="124"/>
      <c r="RRV15" s="124"/>
      <c r="RRW15" s="124"/>
      <c r="RRX15" s="124"/>
      <c r="RRY15" s="124"/>
      <c r="RRZ15" s="124"/>
      <c r="RSA15" s="124"/>
      <c r="RSB15" s="124"/>
      <c r="RSC15" s="124"/>
      <c r="RSD15" s="124"/>
      <c r="RSE15" s="124"/>
      <c r="RSF15" s="124"/>
      <c r="RSG15" s="124"/>
      <c r="RSH15" s="124"/>
      <c r="RSI15" s="124"/>
      <c r="RSJ15" s="124"/>
      <c r="RSK15" s="124"/>
      <c r="RSL15" s="124"/>
      <c r="RSM15" s="124"/>
      <c r="RSN15" s="124"/>
      <c r="RSO15" s="124"/>
      <c r="RSP15" s="124"/>
      <c r="RSQ15" s="124"/>
      <c r="RSR15" s="124"/>
      <c r="RSS15" s="124"/>
      <c r="RST15" s="124"/>
      <c r="RSU15" s="124"/>
      <c r="RSV15" s="124"/>
      <c r="RSW15" s="124"/>
      <c r="RSX15" s="124"/>
      <c r="RSY15" s="124"/>
      <c r="RSZ15" s="124"/>
      <c r="RTA15" s="124"/>
      <c r="RTB15" s="124"/>
      <c r="RTC15" s="124"/>
      <c r="RTD15" s="124"/>
      <c r="RTE15" s="124"/>
      <c r="RTF15" s="124"/>
      <c r="RTG15" s="124"/>
      <c r="RTH15" s="124"/>
      <c r="RTI15" s="124"/>
      <c r="RTJ15" s="124"/>
      <c r="RTK15" s="124"/>
      <c r="RTL15" s="124"/>
      <c r="RTM15" s="124"/>
      <c r="RTN15" s="124"/>
      <c r="RTO15" s="124"/>
      <c r="RTP15" s="124"/>
      <c r="RTQ15" s="124"/>
      <c r="RTR15" s="124"/>
      <c r="RTS15" s="124"/>
      <c r="RTT15" s="124"/>
      <c r="RTU15" s="124"/>
      <c r="RTV15" s="124"/>
      <c r="RTW15" s="124"/>
      <c r="RTX15" s="124"/>
      <c r="RTY15" s="124"/>
      <c r="RTZ15" s="124"/>
      <c r="RUA15" s="124"/>
      <c r="RUB15" s="124"/>
      <c r="RUC15" s="124"/>
      <c r="RUD15" s="124"/>
      <c r="RUE15" s="124"/>
      <c r="RUF15" s="124"/>
      <c r="RUG15" s="124"/>
      <c r="RUH15" s="124"/>
      <c r="RUI15" s="124"/>
      <c r="RUJ15" s="124"/>
      <c r="RUK15" s="124"/>
      <c r="RUL15" s="124"/>
      <c r="RUM15" s="124"/>
      <c r="RUN15" s="124"/>
      <c r="RUO15" s="124"/>
      <c r="RUP15" s="124"/>
      <c r="RUQ15" s="124"/>
      <c r="RUR15" s="124"/>
      <c r="RUS15" s="124"/>
      <c r="RUT15" s="124"/>
      <c r="RUU15" s="124"/>
      <c r="RUV15" s="124"/>
      <c r="RUW15" s="124"/>
      <c r="RUX15" s="124"/>
      <c r="RUY15" s="124"/>
      <c r="RUZ15" s="124"/>
      <c r="RVA15" s="124"/>
      <c r="RVB15" s="124"/>
      <c r="RVC15" s="124"/>
      <c r="RVD15" s="124"/>
      <c r="RVE15" s="124"/>
      <c r="RVF15" s="124"/>
      <c r="RVG15" s="124"/>
      <c r="RVH15" s="124"/>
      <c r="RVI15" s="124"/>
      <c r="RVJ15" s="124"/>
      <c r="RVK15" s="124"/>
      <c r="RVL15" s="124"/>
      <c r="RVM15" s="124"/>
      <c r="RVN15" s="124"/>
      <c r="RVO15" s="124"/>
      <c r="RVP15" s="124"/>
      <c r="RVQ15" s="124"/>
      <c r="RVR15" s="124"/>
      <c r="RVS15" s="124"/>
      <c r="RVT15" s="124"/>
      <c r="RVU15" s="124"/>
      <c r="RVV15" s="124"/>
      <c r="RVW15" s="124"/>
      <c r="RVX15" s="124"/>
      <c r="RVY15" s="124"/>
      <c r="RVZ15" s="124"/>
      <c r="RWA15" s="124"/>
      <c r="RWB15" s="124"/>
      <c r="RWC15" s="124"/>
      <c r="RWD15" s="124"/>
      <c r="RWE15" s="124"/>
      <c r="RWF15" s="124"/>
      <c r="RWG15" s="124"/>
      <c r="RWH15" s="124"/>
      <c r="RWI15" s="124"/>
      <c r="RWJ15" s="124"/>
      <c r="RWK15" s="124"/>
      <c r="RWL15" s="124"/>
      <c r="RWM15" s="124"/>
      <c r="RWN15" s="124"/>
      <c r="RWO15" s="124"/>
      <c r="RWP15" s="124"/>
      <c r="RWQ15" s="124"/>
      <c r="RWR15" s="124"/>
      <c r="RWS15" s="124"/>
      <c r="RWT15" s="124"/>
      <c r="RWU15" s="124"/>
      <c r="RWV15" s="124"/>
      <c r="RWW15" s="124"/>
      <c r="RWX15" s="124"/>
      <c r="RWY15" s="124"/>
      <c r="RWZ15" s="124"/>
      <c r="RXA15" s="124"/>
      <c r="RXB15" s="124"/>
      <c r="RXC15" s="124"/>
      <c r="RXD15" s="124"/>
      <c r="RXE15" s="124"/>
      <c r="RXF15" s="124"/>
      <c r="RXG15" s="124"/>
      <c r="RXH15" s="124"/>
      <c r="RXI15" s="124"/>
      <c r="RXJ15" s="124"/>
      <c r="RXK15" s="124"/>
      <c r="RXL15" s="124"/>
      <c r="RXM15" s="124"/>
      <c r="RXN15" s="124"/>
      <c r="RXO15" s="124"/>
      <c r="RXP15" s="124"/>
      <c r="RXQ15" s="124"/>
      <c r="RXR15" s="124"/>
      <c r="RXS15" s="124"/>
      <c r="RXT15" s="124"/>
      <c r="RXU15" s="124"/>
      <c r="RXV15" s="124"/>
      <c r="RXW15" s="124"/>
      <c r="RXX15" s="124"/>
      <c r="RXY15" s="124"/>
      <c r="RXZ15" s="124"/>
      <c r="RYA15" s="124"/>
      <c r="RYB15" s="124"/>
      <c r="RYC15" s="124"/>
      <c r="RYD15" s="124"/>
      <c r="RYE15" s="124"/>
      <c r="RYF15" s="124"/>
      <c r="RYG15" s="124"/>
      <c r="RYH15" s="124"/>
      <c r="RYI15" s="124"/>
      <c r="RYJ15" s="124"/>
      <c r="RYK15" s="124"/>
      <c r="RYL15" s="124"/>
      <c r="RYM15" s="124"/>
      <c r="RYN15" s="124"/>
      <c r="RYO15" s="124"/>
      <c r="RYP15" s="124"/>
      <c r="RYQ15" s="124"/>
      <c r="RYR15" s="124"/>
      <c r="RYS15" s="124"/>
      <c r="RYT15" s="124"/>
      <c r="RYU15" s="124"/>
      <c r="RYV15" s="124"/>
      <c r="RYW15" s="124"/>
      <c r="RYX15" s="124"/>
      <c r="RYY15" s="124"/>
      <c r="RYZ15" s="124"/>
      <c r="RZA15" s="124"/>
      <c r="RZB15" s="124"/>
      <c r="RZC15" s="124"/>
      <c r="RZD15" s="124"/>
      <c r="RZE15" s="124"/>
      <c r="RZF15" s="124"/>
      <c r="RZG15" s="124"/>
      <c r="RZH15" s="124"/>
      <c r="RZI15" s="124"/>
      <c r="RZJ15" s="124"/>
      <c r="RZK15" s="124"/>
      <c r="RZL15" s="124"/>
      <c r="RZM15" s="124"/>
      <c r="RZN15" s="124"/>
      <c r="RZO15" s="124"/>
      <c r="RZP15" s="124"/>
      <c r="RZQ15" s="124"/>
      <c r="RZR15" s="124"/>
      <c r="RZS15" s="124"/>
      <c r="RZT15" s="124"/>
      <c r="RZU15" s="124"/>
      <c r="RZV15" s="124"/>
      <c r="RZW15" s="124"/>
      <c r="RZX15" s="124"/>
      <c r="RZY15" s="124"/>
      <c r="RZZ15" s="124"/>
      <c r="SAA15" s="124"/>
      <c r="SAB15" s="124"/>
      <c r="SAC15" s="124"/>
      <c r="SAD15" s="124"/>
      <c r="SAE15" s="124"/>
      <c r="SAF15" s="124"/>
      <c r="SAG15" s="124"/>
      <c r="SAH15" s="124"/>
      <c r="SAI15" s="124"/>
      <c r="SAJ15" s="124"/>
      <c r="SAK15" s="124"/>
      <c r="SAL15" s="124"/>
      <c r="SAM15" s="124"/>
      <c r="SAN15" s="124"/>
      <c r="SAO15" s="124"/>
      <c r="SAP15" s="124"/>
      <c r="SAQ15" s="124"/>
      <c r="SAR15" s="124"/>
      <c r="SAS15" s="124"/>
      <c r="SAT15" s="124"/>
      <c r="SAU15" s="124"/>
      <c r="SAV15" s="124"/>
      <c r="SAW15" s="124"/>
      <c r="SAX15" s="124"/>
      <c r="SAY15" s="124"/>
      <c r="SAZ15" s="124"/>
      <c r="SBA15" s="124"/>
      <c r="SBB15" s="124"/>
      <c r="SBC15" s="124"/>
      <c r="SBD15" s="124"/>
      <c r="SBE15" s="124"/>
      <c r="SBF15" s="124"/>
      <c r="SBG15" s="124"/>
      <c r="SBH15" s="124"/>
      <c r="SBI15" s="124"/>
      <c r="SBJ15" s="124"/>
      <c r="SBK15" s="124"/>
      <c r="SBL15" s="124"/>
      <c r="SBM15" s="124"/>
      <c r="SBN15" s="124"/>
      <c r="SBO15" s="124"/>
      <c r="SBP15" s="124"/>
      <c r="SBQ15" s="124"/>
      <c r="SBR15" s="124"/>
      <c r="SBS15" s="124"/>
      <c r="SBT15" s="124"/>
      <c r="SBU15" s="124"/>
      <c r="SBV15" s="124"/>
      <c r="SBW15" s="124"/>
      <c r="SBX15" s="124"/>
      <c r="SBY15" s="124"/>
      <c r="SBZ15" s="124"/>
      <c r="SCA15" s="124"/>
      <c r="SCB15" s="124"/>
      <c r="SCC15" s="124"/>
      <c r="SCD15" s="124"/>
      <c r="SCE15" s="124"/>
      <c r="SCF15" s="124"/>
      <c r="SCG15" s="124"/>
      <c r="SCH15" s="124"/>
      <c r="SCI15" s="124"/>
      <c r="SCJ15" s="124"/>
      <c r="SCK15" s="124"/>
      <c r="SCL15" s="124"/>
      <c r="SCM15" s="124"/>
      <c r="SCN15" s="124"/>
      <c r="SCO15" s="124"/>
      <c r="SCP15" s="124"/>
      <c r="SCQ15" s="124"/>
      <c r="SCR15" s="124"/>
      <c r="SCS15" s="124"/>
      <c r="SCT15" s="124"/>
      <c r="SCU15" s="124"/>
      <c r="SCV15" s="124"/>
      <c r="SCW15" s="124"/>
      <c r="SCX15" s="124"/>
      <c r="SCY15" s="124"/>
      <c r="SCZ15" s="124"/>
      <c r="SDA15" s="124"/>
      <c r="SDB15" s="124"/>
      <c r="SDC15" s="124"/>
      <c r="SDD15" s="124"/>
      <c r="SDE15" s="124"/>
      <c r="SDF15" s="124"/>
      <c r="SDG15" s="124"/>
      <c r="SDH15" s="124"/>
      <c r="SDI15" s="124"/>
      <c r="SDJ15" s="124"/>
      <c r="SDK15" s="124"/>
      <c r="SDL15" s="124"/>
      <c r="SDM15" s="124"/>
      <c r="SDN15" s="124"/>
      <c r="SDO15" s="124"/>
      <c r="SDP15" s="124"/>
      <c r="SDQ15" s="124"/>
      <c r="SDR15" s="124"/>
      <c r="SDS15" s="124"/>
      <c r="SDT15" s="124"/>
      <c r="SDU15" s="124"/>
      <c r="SDV15" s="124"/>
      <c r="SDW15" s="124"/>
      <c r="SDX15" s="124"/>
      <c r="SDY15" s="124"/>
      <c r="SDZ15" s="124"/>
      <c r="SEA15" s="124"/>
      <c r="SEB15" s="124"/>
      <c r="SEC15" s="124"/>
      <c r="SED15" s="124"/>
      <c r="SEE15" s="124"/>
      <c r="SEF15" s="124"/>
      <c r="SEG15" s="124"/>
      <c r="SEH15" s="124"/>
      <c r="SEI15" s="124"/>
      <c r="SEJ15" s="124"/>
      <c r="SEK15" s="124"/>
      <c r="SEL15" s="124"/>
      <c r="SEM15" s="124"/>
      <c r="SEN15" s="124"/>
      <c r="SEO15" s="124"/>
      <c r="SEP15" s="124"/>
      <c r="SEQ15" s="124"/>
      <c r="SER15" s="124"/>
      <c r="SES15" s="124"/>
      <c r="SET15" s="124"/>
      <c r="SEU15" s="124"/>
      <c r="SEV15" s="124"/>
      <c r="SEW15" s="124"/>
      <c r="SEX15" s="124"/>
      <c r="SEY15" s="124"/>
      <c r="SEZ15" s="124"/>
      <c r="SFA15" s="124"/>
      <c r="SFB15" s="124"/>
      <c r="SFC15" s="124"/>
      <c r="SFD15" s="124"/>
      <c r="SFE15" s="124"/>
      <c r="SFF15" s="124"/>
      <c r="SFG15" s="124"/>
      <c r="SFH15" s="124"/>
      <c r="SFI15" s="124"/>
      <c r="SFJ15" s="124"/>
      <c r="SFK15" s="124"/>
      <c r="SFL15" s="124"/>
      <c r="SFM15" s="124"/>
      <c r="SFN15" s="124"/>
      <c r="SFO15" s="124"/>
      <c r="SFP15" s="124"/>
      <c r="SFQ15" s="124"/>
      <c r="SFR15" s="124"/>
      <c r="SFS15" s="124"/>
      <c r="SFT15" s="124"/>
      <c r="SFU15" s="124"/>
      <c r="SFV15" s="124"/>
      <c r="SFW15" s="124"/>
      <c r="SFX15" s="124"/>
      <c r="SFY15" s="124"/>
      <c r="SFZ15" s="124"/>
      <c r="SGA15" s="124"/>
      <c r="SGB15" s="124"/>
      <c r="SGC15" s="124"/>
      <c r="SGD15" s="124"/>
      <c r="SGE15" s="124"/>
      <c r="SGF15" s="124"/>
      <c r="SGG15" s="124"/>
      <c r="SGH15" s="124"/>
      <c r="SGI15" s="124"/>
      <c r="SGJ15" s="124"/>
      <c r="SGK15" s="124"/>
      <c r="SGL15" s="124"/>
      <c r="SGM15" s="124"/>
      <c r="SGN15" s="124"/>
      <c r="SGO15" s="124"/>
      <c r="SGP15" s="124"/>
      <c r="SGQ15" s="124"/>
      <c r="SGR15" s="124"/>
      <c r="SGS15" s="124"/>
      <c r="SGT15" s="124"/>
      <c r="SGU15" s="124"/>
      <c r="SGV15" s="124"/>
      <c r="SGW15" s="124"/>
      <c r="SGX15" s="124"/>
      <c r="SGY15" s="124"/>
      <c r="SGZ15" s="124"/>
      <c r="SHA15" s="124"/>
      <c r="SHB15" s="124"/>
      <c r="SHC15" s="124"/>
      <c r="SHD15" s="124"/>
      <c r="SHE15" s="124"/>
      <c r="SHF15" s="124"/>
      <c r="SHG15" s="124"/>
      <c r="SHH15" s="124"/>
      <c r="SHI15" s="124"/>
      <c r="SHJ15" s="124"/>
      <c r="SHK15" s="124"/>
      <c r="SHL15" s="124"/>
      <c r="SHM15" s="124"/>
      <c r="SHN15" s="124"/>
      <c r="SHO15" s="124"/>
      <c r="SHP15" s="124"/>
      <c r="SHQ15" s="124"/>
      <c r="SHR15" s="124"/>
      <c r="SHS15" s="124"/>
      <c r="SHT15" s="124"/>
      <c r="SHU15" s="124"/>
      <c r="SHV15" s="124"/>
      <c r="SHW15" s="124"/>
      <c r="SHX15" s="124"/>
      <c r="SHY15" s="124"/>
      <c r="SHZ15" s="124"/>
      <c r="SIA15" s="124"/>
      <c r="SIB15" s="124"/>
      <c r="SIC15" s="124"/>
      <c r="SID15" s="124"/>
      <c r="SIE15" s="124"/>
      <c r="SIF15" s="124"/>
      <c r="SIG15" s="124"/>
      <c r="SIH15" s="124"/>
      <c r="SII15" s="124"/>
      <c r="SIJ15" s="124"/>
      <c r="SIK15" s="124"/>
      <c r="SIL15" s="124"/>
      <c r="SIM15" s="124"/>
      <c r="SIN15" s="124"/>
      <c r="SIO15" s="124"/>
      <c r="SIP15" s="124"/>
      <c r="SIQ15" s="124"/>
      <c r="SIR15" s="124"/>
      <c r="SIS15" s="124"/>
      <c r="SIT15" s="124"/>
      <c r="SIU15" s="124"/>
      <c r="SIV15" s="124"/>
      <c r="SIW15" s="124"/>
      <c r="SIX15" s="124"/>
      <c r="SIY15" s="124"/>
      <c r="SIZ15" s="124"/>
      <c r="SJA15" s="124"/>
      <c r="SJB15" s="124"/>
      <c r="SJC15" s="124"/>
      <c r="SJD15" s="124"/>
      <c r="SJE15" s="124"/>
      <c r="SJF15" s="124"/>
      <c r="SJG15" s="124"/>
      <c r="SJH15" s="124"/>
      <c r="SJI15" s="124"/>
      <c r="SJJ15" s="124"/>
      <c r="SJK15" s="124"/>
      <c r="SJL15" s="124"/>
      <c r="SJM15" s="124"/>
      <c r="SJN15" s="124"/>
      <c r="SJO15" s="124"/>
      <c r="SJP15" s="124"/>
      <c r="SJQ15" s="124"/>
      <c r="SJR15" s="124"/>
      <c r="SJS15" s="124"/>
      <c r="SJT15" s="124"/>
      <c r="SJU15" s="124"/>
      <c r="SJV15" s="124"/>
      <c r="SJW15" s="124"/>
      <c r="SJX15" s="124"/>
      <c r="SJY15" s="124"/>
      <c r="SJZ15" s="124"/>
      <c r="SKA15" s="124"/>
      <c r="SKB15" s="124"/>
      <c r="SKC15" s="124"/>
      <c r="SKD15" s="124"/>
      <c r="SKE15" s="124"/>
      <c r="SKF15" s="124"/>
      <c r="SKG15" s="124"/>
      <c r="SKH15" s="124"/>
      <c r="SKI15" s="124"/>
      <c r="SKJ15" s="124"/>
      <c r="SKK15" s="124"/>
      <c r="SKL15" s="124"/>
      <c r="SKM15" s="124"/>
      <c r="SKN15" s="124"/>
      <c r="SKO15" s="124"/>
      <c r="SKP15" s="124"/>
      <c r="SKQ15" s="124"/>
      <c r="SKR15" s="124"/>
      <c r="SKS15" s="124"/>
      <c r="SKT15" s="124"/>
      <c r="SKU15" s="124"/>
      <c r="SKV15" s="124"/>
      <c r="SKW15" s="124"/>
      <c r="SKX15" s="124"/>
      <c r="SKY15" s="124"/>
      <c r="SKZ15" s="124"/>
      <c r="SLA15" s="124"/>
      <c r="SLB15" s="124"/>
      <c r="SLC15" s="124"/>
      <c r="SLD15" s="124"/>
      <c r="SLE15" s="124"/>
      <c r="SLF15" s="124"/>
      <c r="SLG15" s="124"/>
      <c r="SLH15" s="124"/>
      <c r="SLI15" s="124"/>
      <c r="SLJ15" s="124"/>
      <c r="SLK15" s="124"/>
      <c r="SLL15" s="124"/>
      <c r="SLM15" s="124"/>
      <c r="SLN15" s="124"/>
      <c r="SLO15" s="124"/>
      <c r="SLP15" s="124"/>
      <c r="SLQ15" s="124"/>
      <c r="SLR15" s="124"/>
      <c r="SLS15" s="124"/>
      <c r="SLT15" s="124"/>
      <c r="SLU15" s="124"/>
      <c r="SLV15" s="124"/>
      <c r="SLW15" s="124"/>
      <c r="SLX15" s="124"/>
      <c r="SLY15" s="124"/>
      <c r="SLZ15" s="124"/>
      <c r="SMA15" s="124"/>
      <c r="SMB15" s="124"/>
      <c r="SMC15" s="124"/>
      <c r="SMD15" s="124"/>
      <c r="SME15" s="124"/>
      <c r="SMF15" s="124"/>
      <c r="SMG15" s="124"/>
      <c r="SMH15" s="124"/>
      <c r="SMI15" s="124"/>
      <c r="SMJ15" s="124"/>
      <c r="SMK15" s="124"/>
      <c r="SML15" s="124"/>
      <c r="SMM15" s="124"/>
      <c r="SMN15" s="124"/>
      <c r="SMO15" s="124"/>
      <c r="SMP15" s="124"/>
      <c r="SMQ15" s="124"/>
      <c r="SMR15" s="124"/>
      <c r="SMS15" s="124"/>
      <c r="SMT15" s="124"/>
      <c r="SMU15" s="124"/>
      <c r="SMV15" s="124"/>
      <c r="SMW15" s="124"/>
      <c r="SMX15" s="124"/>
      <c r="SMY15" s="124"/>
      <c r="SMZ15" s="124"/>
      <c r="SNA15" s="124"/>
      <c r="SNB15" s="124"/>
      <c r="SNC15" s="124"/>
      <c r="SND15" s="124"/>
      <c r="SNE15" s="124"/>
      <c r="SNF15" s="124"/>
      <c r="SNG15" s="124"/>
      <c r="SNH15" s="124"/>
      <c r="SNI15" s="124"/>
      <c r="SNJ15" s="124"/>
      <c r="SNK15" s="124"/>
      <c r="SNL15" s="124"/>
      <c r="SNM15" s="124"/>
      <c r="SNN15" s="124"/>
      <c r="SNO15" s="124"/>
      <c r="SNP15" s="124"/>
      <c r="SNQ15" s="124"/>
      <c r="SNR15" s="124"/>
      <c r="SNS15" s="124"/>
      <c r="SNT15" s="124"/>
      <c r="SNU15" s="124"/>
      <c r="SNV15" s="124"/>
      <c r="SNW15" s="124"/>
      <c r="SNX15" s="124"/>
      <c r="SNY15" s="124"/>
      <c r="SNZ15" s="124"/>
      <c r="SOA15" s="124"/>
      <c r="SOB15" s="124"/>
      <c r="SOC15" s="124"/>
      <c r="SOD15" s="124"/>
      <c r="SOE15" s="124"/>
      <c r="SOF15" s="124"/>
      <c r="SOG15" s="124"/>
      <c r="SOH15" s="124"/>
      <c r="SOI15" s="124"/>
      <c r="SOJ15" s="124"/>
      <c r="SOK15" s="124"/>
      <c r="SOL15" s="124"/>
      <c r="SOM15" s="124"/>
      <c r="SON15" s="124"/>
      <c r="SOO15" s="124"/>
      <c r="SOP15" s="124"/>
      <c r="SOQ15" s="124"/>
      <c r="SOR15" s="124"/>
      <c r="SOS15" s="124"/>
      <c r="SOT15" s="124"/>
      <c r="SOU15" s="124"/>
      <c r="SOV15" s="124"/>
      <c r="SOW15" s="124"/>
      <c r="SOX15" s="124"/>
      <c r="SOY15" s="124"/>
      <c r="SOZ15" s="124"/>
      <c r="SPA15" s="124"/>
      <c r="SPB15" s="124"/>
      <c r="SPC15" s="124"/>
      <c r="SPD15" s="124"/>
      <c r="SPE15" s="124"/>
      <c r="SPF15" s="124"/>
      <c r="SPG15" s="124"/>
      <c r="SPH15" s="124"/>
      <c r="SPI15" s="124"/>
      <c r="SPJ15" s="124"/>
      <c r="SPK15" s="124"/>
      <c r="SPL15" s="124"/>
      <c r="SPM15" s="124"/>
      <c r="SPN15" s="124"/>
      <c r="SPO15" s="124"/>
      <c r="SPP15" s="124"/>
      <c r="SPQ15" s="124"/>
      <c r="SPR15" s="124"/>
      <c r="SPS15" s="124"/>
      <c r="SPT15" s="124"/>
      <c r="SPU15" s="124"/>
      <c r="SPV15" s="124"/>
      <c r="SPW15" s="124"/>
      <c r="SPX15" s="124"/>
      <c r="SPY15" s="124"/>
      <c r="SPZ15" s="124"/>
      <c r="SQA15" s="124"/>
      <c r="SQB15" s="124"/>
      <c r="SQC15" s="124"/>
      <c r="SQD15" s="124"/>
      <c r="SQE15" s="124"/>
      <c r="SQF15" s="124"/>
      <c r="SQG15" s="124"/>
      <c r="SQH15" s="124"/>
      <c r="SQI15" s="124"/>
      <c r="SQJ15" s="124"/>
      <c r="SQK15" s="124"/>
      <c r="SQL15" s="124"/>
      <c r="SQM15" s="124"/>
      <c r="SQN15" s="124"/>
      <c r="SQO15" s="124"/>
      <c r="SQP15" s="124"/>
      <c r="SQQ15" s="124"/>
      <c r="SQR15" s="124"/>
      <c r="SQS15" s="124"/>
      <c r="SQT15" s="124"/>
      <c r="SQU15" s="124"/>
      <c r="SQV15" s="124"/>
      <c r="SQW15" s="124"/>
      <c r="SQX15" s="124"/>
      <c r="SQY15" s="124"/>
      <c r="SQZ15" s="124"/>
      <c r="SRA15" s="124"/>
      <c r="SRB15" s="124"/>
      <c r="SRC15" s="124"/>
      <c r="SRD15" s="124"/>
      <c r="SRE15" s="124"/>
      <c r="SRF15" s="124"/>
      <c r="SRG15" s="124"/>
      <c r="SRH15" s="124"/>
      <c r="SRI15" s="124"/>
      <c r="SRJ15" s="124"/>
      <c r="SRK15" s="124"/>
      <c r="SRL15" s="124"/>
      <c r="SRM15" s="124"/>
      <c r="SRN15" s="124"/>
      <c r="SRO15" s="124"/>
      <c r="SRP15" s="124"/>
      <c r="SRQ15" s="124"/>
      <c r="SRR15" s="124"/>
      <c r="SRS15" s="124"/>
      <c r="SRT15" s="124"/>
      <c r="SRU15" s="124"/>
      <c r="SRV15" s="124"/>
      <c r="SRW15" s="124"/>
      <c r="SRX15" s="124"/>
      <c r="SRY15" s="124"/>
      <c r="SRZ15" s="124"/>
      <c r="SSA15" s="124"/>
      <c r="SSB15" s="124"/>
      <c r="SSC15" s="124"/>
      <c r="SSD15" s="124"/>
      <c r="SSE15" s="124"/>
      <c r="SSF15" s="124"/>
      <c r="SSG15" s="124"/>
      <c r="SSH15" s="124"/>
      <c r="SSI15" s="124"/>
      <c r="SSJ15" s="124"/>
      <c r="SSK15" s="124"/>
      <c r="SSL15" s="124"/>
      <c r="SSM15" s="124"/>
      <c r="SSN15" s="124"/>
      <c r="SSO15" s="124"/>
      <c r="SSP15" s="124"/>
      <c r="SSQ15" s="124"/>
      <c r="SSR15" s="124"/>
      <c r="SSS15" s="124"/>
      <c r="SST15" s="124"/>
      <c r="SSU15" s="124"/>
      <c r="SSV15" s="124"/>
      <c r="SSW15" s="124"/>
      <c r="SSX15" s="124"/>
      <c r="SSY15" s="124"/>
      <c r="SSZ15" s="124"/>
      <c r="STA15" s="124"/>
      <c r="STB15" s="124"/>
      <c r="STC15" s="124"/>
      <c r="STD15" s="124"/>
      <c r="STE15" s="124"/>
      <c r="STF15" s="124"/>
      <c r="STG15" s="124"/>
      <c r="STH15" s="124"/>
      <c r="STI15" s="124"/>
      <c r="STJ15" s="124"/>
      <c r="STK15" s="124"/>
      <c r="STL15" s="124"/>
      <c r="STM15" s="124"/>
      <c r="STN15" s="124"/>
      <c r="STO15" s="124"/>
      <c r="STP15" s="124"/>
      <c r="STQ15" s="124"/>
      <c r="STR15" s="124"/>
      <c r="STS15" s="124"/>
      <c r="STT15" s="124"/>
      <c r="STU15" s="124"/>
      <c r="STV15" s="124"/>
      <c r="STW15" s="124"/>
      <c r="STX15" s="124"/>
      <c r="STY15" s="124"/>
      <c r="STZ15" s="124"/>
      <c r="SUA15" s="124"/>
      <c r="SUB15" s="124"/>
      <c r="SUC15" s="124"/>
      <c r="SUD15" s="124"/>
      <c r="SUE15" s="124"/>
      <c r="SUF15" s="124"/>
      <c r="SUG15" s="124"/>
      <c r="SUH15" s="124"/>
      <c r="SUI15" s="124"/>
      <c r="SUJ15" s="124"/>
      <c r="SUK15" s="124"/>
      <c r="SUL15" s="124"/>
      <c r="SUM15" s="124"/>
      <c r="SUN15" s="124"/>
      <c r="SUO15" s="124"/>
      <c r="SUP15" s="124"/>
      <c r="SUQ15" s="124"/>
      <c r="SUR15" s="124"/>
      <c r="SUS15" s="124"/>
      <c r="SUT15" s="124"/>
      <c r="SUU15" s="124"/>
      <c r="SUV15" s="124"/>
      <c r="SUW15" s="124"/>
      <c r="SUX15" s="124"/>
      <c r="SUY15" s="124"/>
      <c r="SUZ15" s="124"/>
      <c r="SVA15" s="124"/>
      <c r="SVB15" s="124"/>
      <c r="SVC15" s="124"/>
      <c r="SVD15" s="124"/>
      <c r="SVE15" s="124"/>
      <c r="SVF15" s="124"/>
      <c r="SVG15" s="124"/>
      <c r="SVH15" s="124"/>
      <c r="SVI15" s="124"/>
      <c r="SVJ15" s="124"/>
      <c r="SVK15" s="124"/>
      <c r="SVL15" s="124"/>
      <c r="SVM15" s="124"/>
      <c r="SVN15" s="124"/>
      <c r="SVO15" s="124"/>
      <c r="SVP15" s="124"/>
      <c r="SVQ15" s="124"/>
      <c r="SVR15" s="124"/>
      <c r="SVS15" s="124"/>
      <c r="SVT15" s="124"/>
      <c r="SVU15" s="124"/>
      <c r="SVV15" s="124"/>
      <c r="SVW15" s="124"/>
      <c r="SVX15" s="124"/>
      <c r="SVY15" s="124"/>
      <c r="SVZ15" s="124"/>
      <c r="SWA15" s="124"/>
      <c r="SWB15" s="124"/>
      <c r="SWC15" s="124"/>
      <c r="SWD15" s="124"/>
      <c r="SWE15" s="124"/>
      <c r="SWF15" s="124"/>
      <c r="SWG15" s="124"/>
      <c r="SWH15" s="124"/>
      <c r="SWI15" s="124"/>
      <c r="SWJ15" s="124"/>
      <c r="SWK15" s="124"/>
      <c r="SWL15" s="124"/>
      <c r="SWM15" s="124"/>
      <c r="SWN15" s="124"/>
      <c r="SWO15" s="124"/>
      <c r="SWP15" s="124"/>
      <c r="SWQ15" s="124"/>
      <c r="SWR15" s="124"/>
      <c r="SWS15" s="124"/>
      <c r="SWT15" s="124"/>
      <c r="SWU15" s="124"/>
      <c r="SWV15" s="124"/>
      <c r="SWW15" s="124"/>
      <c r="SWX15" s="124"/>
      <c r="SWY15" s="124"/>
      <c r="SWZ15" s="124"/>
      <c r="SXA15" s="124"/>
      <c r="SXB15" s="124"/>
      <c r="SXC15" s="124"/>
      <c r="SXD15" s="124"/>
      <c r="SXE15" s="124"/>
      <c r="SXF15" s="124"/>
      <c r="SXG15" s="124"/>
      <c r="SXH15" s="124"/>
      <c r="SXI15" s="124"/>
      <c r="SXJ15" s="124"/>
      <c r="SXK15" s="124"/>
      <c r="SXL15" s="124"/>
      <c r="SXM15" s="124"/>
      <c r="SXN15" s="124"/>
      <c r="SXO15" s="124"/>
      <c r="SXP15" s="124"/>
      <c r="SXQ15" s="124"/>
      <c r="SXR15" s="124"/>
      <c r="SXS15" s="124"/>
      <c r="SXT15" s="124"/>
      <c r="SXU15" s="124"/>
      <c r="SXV15" s="124"/>
      <c r="SXW15" s="124"/>
      <c r="SXX15" s="124"/>
      <c r="SXY15" s="124"/>
      <c r="SXZ15" s="124"/>
      <c r="SYA15" s="124"/>
      <c r="SYB15" s="124"/>
      <c r="SYC15" s="124"/>
      <c r="SYD15" s="124"/>
      <c r="SYE15" s="124"/>
      <c r="SYF15" s="124"/>
      <c r="SYG15" s="124"/>
      <c r="SYH15" s="124"/>
      <c r="SYI15" s="124"/>
      <c r="SYJ15" s="124"/>
      <c r="SYK15" s="124"/>
      <c r="SYL15" s="124"/>
      <c r="SYM15" s="124"/>
      <c r="SYN15" s="124"/>
      <c r="SYO15" s="124"/>
      <c r="SYP15" s="124"/>
      <c r="SYQ15" s="124"/>
      <c r="SYR15" s="124"/>
      <c r="SYS15" s="124"/>
      <c r="SYT15" s="124"/>
      <c r="SYU15" s="124"/>
      <c r="SYV15" s="124"/>
      <c r="SYW15" s="124"/>
      <c r="SYX15" s="124"/>
      <c r="SYY15" s="124"/>
      <c r="SYZ15" s="124"/>
      <c r="SZA15" s="124"/>
      <c r="SZB15" s="124"/>
      <c r="SZC15" s="124"/>
      <c r="SZD15" s="124"/>
      <c r="SZE15" s="124"/>
      <c r="SZF15" s="124"/>
      <c r="SZG15" s="124"/>
      <c r="SZH15" s="124"/>
      <c r="SZI15" s="124"/>
      <c r="SZJ15" s="124"/>
      <c r="SZK15" s="124"/>
      <c r="SZL15" s="124"/>
      <c r="SZM15" s="124"/>
      <c r="SZN15" s="124"/>
      <c r="SZO15" s="124"/>
      <c r="SZP15" s="124"/>
      <c r="SZQ15" s="124"/>
      <c r="SZR15" s="124"/>
      <c r="SZS15" s="124"/>
      <c r="SZT15" s="124"/>
      <c r="SZU15" s="124"/>
      <c r="SZV15" s="124"/>
      <c r="SZW15" s="124"/>
      <c r="SZX15" s="124"/>
      <c r="SZY15" s="124"/>
      <c r="SZZ15" s="124"/>
      <c r="TAA15" s="124"/>
      <c r="TAB15" s="124"/>
      <c r="TAC15" s="124"/>
      <c r="TAD15" s="124"/>
      <c r="TAE15" s="124"/>
      <c r="TAF15" s="124"/>
      <c r="TAG15" s="124"/>
      <c r="TAH15" s="124"/>
      <c r="TAI15" s="124"/>
      <c r="TAJ15" s="124"/>
      <c r="TAK15" s="124"/>
      <c r="TAL15" s="124"/>
      <c r="TAM15" s="124"/>
      <c r="TAN15" s="124"/>
      <c r="TAO15" s="124"/>
      <c r="TAP15" s="124"/>
      <c r="TAQ15" s="124"/>
      <c r="TAR15" s="124"/>
      <c r="TAS15" s="124"/>
      <c r="TAT15" s="124"/>
      <c r="TAU15" s="124"/>
      <c r="TAV15" s="124"/>
      <c r="TAW15" s="124"/>
      <c r="TAX15" s="124"/>
      <c r="TAY15" s="124"/>
      <c r="TAZ15" s="124"/>
      <c r="TBA15" s="124"/>
      <c r="TBB15" s="124"/>
      <c r="TBC15" s="124"/>
      <c r="TBD15" s="124"/>
      <c r="TBE15" s="124"/>
      <c r="TBF15" s="124"/>
      <c r="TBG15" s="124"/>
      <c r="TBH15" s="124"/>
      <c r="TBI15" s="124"/>
      <c r="TBJ15" s="124"/>
      <c r="TBK15" s="124"/>
      <c r="TBL15" s="124"/>
      <c r="TBM15" s="124"/>
      <c r="TBN15" s="124"/>
      <c r="TBO15" s="124"/>
      <c r="TBP15" s="124"/>
      <c r="TBQ15" s="124"/>
      <c r="TBR15" s="124"/>
      <c r="TBS15" s="124"/>
      <c r="TBT15" s="124"/>
      <c r="TBU15" s="124"/>
      <c r="TBV15" s="124"/>
      <c r="TBW15" s="124"/>
      <c r="TBX15" s="124"/>
      <c r="TBY15" s="124"/>
      <c r="TBZ15" s="124"/>
      <c r="TCA15" s="124"/>
      <c r="TCB15" s="124"/>
      <c r="TCC15" s="124"/>
      <c r="TCD15" s="124"/>
      <c r="TCE15" s="124"/>
      <c r="TCF15" s="124"/>
      <c r="TCG15" s="124"/>
      <c r="TCH15" s="124"/>
      <c r="TCI15" s="124"/>
      <c r="TCJ15" s="124"/>
      <c r="TCK15" s="124"/>
      <c r="TCL15" s="124"/>
      <c r="TCM15" s="124"/>
      <c r="TCN15" s="124"/>
      <c r="TCO15" s="124"/>
      <c r="TCP15" s="124"/>
      <c r="TCQ15" s="124"/>
      <c r="TCR15" s="124"/>
      <c r="TCS15" s="124"/>
      <c r="TCT15" s="124"/>
      <c r="TCU15" s="124"/>
      <c r="TCV15" s="124"/>
      <c r="TCW15" s="124"/>
      <c r="TCX15" s="124"/>
      <c r="TCY15" s="124"/>
      <c r="TCZ15" s="124"/>
      <c r="TDA15" s="124"/>
      <c r="TDB15" s="124"/>
      <c r="TDC15" s="124"/>
      <c r="TDD15" s="124"/>
      <c r="TDE15" s="124"/>
      <c r="TDF15" s="124"/>
      <c r="TDG15" s="124"/>
      <c r="TDH15" s="124"/>
      <c r="TDI15" s="124"/>
      <c r="TDJ15" s="124"/>
      <c r="TDK15" s="124"/>
      <c r="TDL15" s="124"/>
      <c r="TDM15" s="124"/>
      <c r="TDN15" s="124"/>
      <c r="TDO15" s="124"/>
      <c r="TDP15" s="124"/>
      <c r="TDQ15" s="124"/>
      <c r="TDR15" s="124"/>
      <c r="TDS15" s="124"/>
      <c r="TDT15" s="124"/>
      <c r="TDU15" s="124"/>
      <c r="TDV15" s="124"/>
      <c r="TDW15" s="124"/>
      <c r="TDX15" s="124"/>
      <c r="TDY15" s="124"/>
      <c r="TDZ15" s="124"/>
      <c r="TEA15" s="124"/>
      <c r="TEB15" s="124"/>
      <c r="TEC15" s="124"/>
      <c r="TED15" s="124"/>
      <c r="TEE15" s="124"/>
      <c r="TEF15" s="124"/>
      <c r="TEG15" s="124"/>
      <c r="TEH15" s="124"/>
      <c r="TEI15" s="124"/>
      <c r="TEJ15" s="124"/>
      <c r="TEK15" s="124"/>
      <c r="TEL15" s="124"/>
      <c r="TEM15" s="124"/>
      <c r="TEN15" s="124"/>
      <c r="TEO15" s="124"/>
      <c r="TEP15" s="124"/>
      <c r="TEQ15" s="124"/>
      <c r="TER15" s="124"/>
      <c r="TES15" s="124"/>
      <c r="TET15" s="124"/>
      <c r="TEU15" s="124"/>
      <c r="TEV15" s="124"/>
      <c r="TEW15" s="124"/>
      <c r="TEX15" s="124"/>
      <c r="TEY15" s="124"/>
      <c r="TEZ15" s="124"/>
      <c r="TFA15" s="124"/>
      <c r="TFB15" s="124"/>
      <c r="TFC15" s="124"/>
      <c r="TFD15" s="124"/>
      <c r="TFE15" s="124"/>
      <c r="TFF15" s="124"/>
      <c r="TFG15" s="124"/>
      <c r="TFH15" s="124"/>
      <c r="TFI15" s="124"/>
      <c r="TFJ15" s="124"/>
      <c r="TFK15" s="124"/>
      <c r="TFL15" s="124"/>
      <c r="TFM15" s="124"/>
      <c r="TFN15" s="124"/>
      <c r="TFO15" s="124"/>
      <c r="TFP15" s="124"/>
      <c r="TFQ15" s="124"/>
      <c r="TFR15" s="124"/>
      <c r="TFS15" s="124"/>
      <c r="TFT15" s="124"/>
      <c r="TFU15" s="124"/>
      <c r="TFV15" s="124"/>
      <c r="TFW15" s="124"/>
      <c r="TFX15" s="124"/>
      <c r="TFY15" s="124"/>
      <c r="TFZ15" s="124"/>
      <c r="TGA15" s="124"/>
      <c r="TGB15" s="124"/>
      <c r="TGC15" s="124"/>
      <c r="TGD15" s="124"/>
      <c r="TGE15" s="124"/>
      <c r="TGF15" s="124"/>
      <c r="TGG15" s="124"/>
      <c r="TGH15" s="124"/>
      <c r="TGI15" s="124"/>
      <c r="TGJ15" s="124"/>
      <c r="TGK15" s="124"/>
      <c r="TGL15" s="124"/>
      <c r="TGM15" s="124"/>
      <c r="TGN15" s="124"/>
      <c r="TGO15" s="124"/>
      <c r="TGP15" s="124"/>
      <c r="TGQ15" s="124"/>
      <c r="TGR15" s="124"/>
      <c r="TGS15" s="124"/>
      <c r="TGT15" s="124"/>
      <c r="TGU15" s="124"/>
      <c r="TGV15" s="124"/>
      <c r="TGW15" s="124"/>
      <c r="TGX15" s="124"/>
      <c r="TGY15" s="124"/>
      <c r="TGZ15" s="124"/>
      <c r="THA15" s="124"/>
      <c r="THB15" s="124"/>
      <c r="THC15" s="124"/>
      <c r="THD15" s="124"/>
      <c r="THE15" s="124"/>
      <c r="THF15" s="124"/>
      <c r="THG15" s="124"/>
      <c r="THH15" s="124"/>
      <c r="THI15" s="124"/>
      <c r="THJ15" s="124"/>
      <c r="THK15" s="124"/>
      <c r="THL15" s="124"/>
      <c r="THM15" s="124"/>
      <c r="THN15" s="124"/>
      <c r="THO15" s="124"/>
      <c r="THP15" s="124"/>
      <c r="THQ15" s="124"/>
      <c r="THR15" s="124"/>
      <c r="THS15" s="124"/>
      <c r="THT15" s="124"/>
      <c r="THU15" s="124"/>
      <c r="THV15" s="124"/>
      <c r="THW15" s="124"/>
      <c r="THX15" s="124"/>
      <c r="THY15" s="124"/>
      <c r="THZ15" s="124"/>
      <c r="TIA15" s="124"/>
      <c r="TIB15" s="124"/>
      <c r="TIC15" s="124"/>
      <c r="TID15" s="124"/>
      <c r="TIE15" s="124"/>
      <c r="TIF15" s="124"/>
      <c r="TIG15" s="124"/>
      <c r="TIH15" s="124"/>
      <c r="TII15" s="124"/>
      <c r="TIJ15" s="124"/>
      <c r="TIK15" s="124"/>
      <c r="TIL15" s="124"/>
      <c r="TIM15" s="124"/>
      <c r="TIN15" s="124"/>
      <c r="TIO15" s="124"/>
      <c r="TIP15" s="124"/>
      <c r="TIQ15" s="124"/>
      <c r="TIR15" s="124"/>
      <c r="TIS15" s="124"/>
      <c r="TIT15" s="124"/>
      <c r="TIU15" s="124"/>
      <c r="TIV15" s="124"/>
      <c r="TIW15" s="124"/>
      <c r="TIX15" s="124"/>
      <c r="TIY15" s="124"/>
      <c r="TIZ15" s="124"/>
      <c r="TJA15" s="124"/>
      <c r="TJB15" s="124"/>
      <c r="TJC15" s="124"/>
      <c r="TJD15" s="124"/>
      <c r="TJE15" s="124"/>
      <c r="TJF15" s="124"/>
      <c r="TJG15" s="124"/>
      <c r="TJH15" s="124"/>
      <c r="TJI15" s="124"/>
      <c r="TJJ15" s="124"/>
      <c r="TJK15" s="124"/>
      <c r="TJL15" s="124"/>
      <c r="TJM15" s="124"/>
      <c r="TJN15" s="124"/>
      <c r="TJO15" s="124"/>
      <c r="TJP15" s="124"/>
      <c r="TJQ15" s="124"/>
      <c r="TJR15" s="124"/>
      <c r="TJS15" s="124"/>
      <c r="TJT15" s="124"/>
      <c r="TJU15" s="124"/>
      <c r="TJV15" s="124"/>
      <c r="TJW15" s="124"/>
      <c r="TJX15" s="124"/>
      <c r="TJY15" s="124"/>
      <c r="TJZ15" s="124"/>
      <c r="TKA15" s="124"/>
      <c r="TKB15" s="124"/>
      <c r="TKC15" s="124"/>
      <c r="TKD15" s="124"/>
      <c r="TKE15" s="124"/>
      <c r="TKF15" s="124"/>
      <c r="TKG15" s="124"/>
      <c r="TKH15" s="124"/>
      <c r="TKI15" s="124"/>
      <c r="TKJ15" s="124"/>
      <c r="TKK15" s="124"/>
      <c r="TKL15" s="124"/>
      <c r="TKM15" s="124"/>
      <c r="TKN15" s="124"/>
      <c r="TKO15" s="124"/>
      <c r="TKP15" s="124"/>
      <c r="TKQ15" s="124"/>
      <c r="TKR15" s="124"/>
      <c r="TKS15" s="124"/>
      <c r="TKT15" s="124"/>
      <c r="TKU15" s="124"/>
      <c r="TKV15" s="124"/>
      <c r="TKW15" s="124"/>
      <c r="TKX15" s="124"/>
      <c r="TKY15" s="124"/>
      <c r="TKZ15" s="124"/>
      <c r="TLA15" s="124"/>
      <c r="TLB15" s="124"/>
      <c r="TLC15" s="124"/>
      <c r="TLD15" s="124"/>
      <c r="TLE15" s="124"/>
      <c r="TLF15" s="124"/>
      <c r="TLG15" s="124"/>
      <c r="TLH15" s="124"/>
      <c r="TLI15" s="124"/>
      <c r="TLJ15" s="124"/>
      <c r="TLK15" s="124"/>
      <c r="TLL15" s="124"/>
      <c r="TLM15" s="124"/>
      <c r="TLN15" s="124"/>
      <c r="TLO15" s="124"/>
      <c r="TLP15" s="124"/>
      <c r="TLQ15" s="124"/>
      <c r="TLR15" s="124"/>
      <c r="TLS15" s="124"/>
      <c r="TLT15" s="124"/>
      <c r="TLU15" s="124"/>
      <c r="TLV15" s="124"/>
      <c r="TLW15" s="124"/>
      <c r="TLX15" s="124"/>
      <c r="TLY15" s="124"/>
      <c r="TLZ15" s="124"/>
      <c r="TMA15" s="124"/>
      <c r="TMB15" s="124"/>
      <c r="TMC15" s="124"/>
      <c r="TMD15" s="124"/>
      <c r="TME15" s="124"/>
      <c r="TMF15" s="124"/>
      <c r="TMG15" s="124"/>
      <c r="TMH15" s="124"/>
      <c r="TMI15" s="124"/>
      <c r="TMJ15" s="124"/>
      <c r="TMK15" s="124"/>
      <c r="TML15" s="124"/>
      <c r="TMM15" s="124"/>
      <c r="TMN15" s="124"/>
      <c r="TMO15" s="124"/>
      <c r="TMP15" s="124"/>
      <c r="TMQ15" s="124"/>
      <c r="TMR15" s="124"/>
      <c r="TMS15" s="124"/>
      <c r="TMT15" s="124"/>
      <c r="TMU15" s="124"/>
      <c r="TMV15" s="124"/>
      <c r="TMW15" s="124"/>
      <c r="TMX15" s="124"/>
      <c r="TMY15" s="124"/>
      <c r="TMZ15" s="124"/>
      <c r="TNA15" s="124"/>
      <c r="TNB15" s="124"/>
      <c r="TNC15" s="124"/>
      <c r="TND15" s="124"/>
      <c r="TNE15" s="124"/>
      <c r="TNF15" s="124"/>
      <c r="TNG15" s="124"/>
      <c r="TNH15" s="124"/>
      <c r="TNI15" s="124"/>
      <c r="TNJ15" s="124"/>
      <c r="TNK15" s="124"/>
      <c r="TNL15" s="124"/>
      <c r="TNM15" s="124"/>
      <c r="TNN15" s="124"/>
      <c r="TNO15" s="124"/>
      <c r="TNP15" s="124"/>
      <c r="TNQ15" s="124"/>
      <c r="TNR15" s="124"/>
      <c r="TNS15" s="124"/>
      <c r="TNT15" s="124"/>
      <c r="TNU15" s="124"/>
      <c r="TNV15" s="124"/>
      <c r="TNW15" s="124"/>
      <c r="TNX15" s="124"/>
      <c r="TNY15" s="124"/>
      <c r="TNZ15" s="124"/>
      <c r="TOA15" s="124"/>
      <c r="TOB15" s="124"/>
      <c r="TOC15" s="124"/>
      <c r="TOD15" s="124"/>
      <c r="TOE15" s="124"/>
      <c r="TOF15" s="124"/>
      <c r="TOG15" s="124"/>
      <c r="TOH15" s="124"/>
      <c r="TOI15" s="124"/>
      <c r="TOJ15" s="124"/>
      <c r="TOK15" s="124"/>
      <c r="TOL15" s="124"/>
      <c r="TOM15" s="124"/>
      <c r="TON15" s="124"/>
      <c r="TOO15" s="124"/>
      <c r="TOP15" s="124"/>
      <c r="TOQ15" s="124"/>
      <c r="TOR15" s="124"/>
      <c r="TOS15" s="124"/>
      <c r="TOT15" s="124"/>
      <c r="TOU15" s="124"/>
      <c r="TOV15" s="124"/>
      <c r="TOW15" s="124"/>
      <c r="TOX15" s="124"/>
      <c r="TOY15" s="124"/>
      <c r="TOZ15" s="124"/>
      <c r="TPA15" s="124"/>
      <c r="TPB15" s="124"/>
      <c r="TPC15" s="124"/>
      <c r="TPD15" s="124"/>
      <c r="TPE15" s="124"/>
      <c r="TPF15" s="124"/>
      <c r="TPG15" s="124"/>
      <c r="TPH15" s="124"/>
      <c r="TPI15" s="124"/>
      <c r="TPJ15" s="124"/>
      <c r="TPK15" s="124"/>
      <c r="TPL15" s="124"/>
      <c r="TPM15" s="124"/>
      <c r="TPN15" s="124"/>
      <c r="TPO15" s="124"/>
      <c r="TPP15" s="124"/>
      <c r="TPQ15" s="124"/>
      <c r="TPR15" s="124"/>
      <c r="TPS15" s="124"/>
      <c r="TPT15" s="124"/>
      <c r="TPU15" s="124"/>
      <c r="TPV15" s="124"/>
      <c r="TPW15" s="124"/>
      <c r="TPX15" s="124"/>
      <c r="TPY15" s="124"/>
      <c r="TPZ15" s="124"/>
      <c r="TQA15" s="124"/>
      <c r="TQB15" s="124"/>
      <c r="TQC15" s="124"/>
      <c r="TQD15" s="124"/>
      <c r="TQE15" s="124"/>
      <c r="TQF15" s="124"/>
      <c r="TQG15" s="124"/>
      <c r="TQH15" s="124"/>
      <c r="TQI15" s="124"/>
      <c r="TQJ15" s="124"/>
      <c r="TQK15" s="124"/>
      <c r="TQL15" s="124"/>
      <c r="TQM15" s="124"/>
      <c r="TQN15" s="124"/>
      <c r="TQO15" s="124"/>
      <c r="TQP15" s="124"/>
      <c r="TQQ15" s="124"/>
      <c r="TQR15" s="124"/>
      <c r="TQS15" s="124"/>
      <c r="TQT15" s="124"/>
      <c r="TQU15" s="124"/>
      <c r="TQV15" s="124"/>
      <c r="TQW15" s="124"/>
      <c r="TQX15" s="124"/>
      <c r="TQY15" s="124"/>
      <c r="TQZ15" s="124"/>
      <c r="TRA15" s="124"/>
      <c r="TRB15" s="124"/>
      <c r="TRC15" s="124"/>
      <c r="TRD15" s="124"/>
      <c r="TRE15" s="124"/>
      <c r="TRF15" s="124"/>
      <c r="TRG15" s="124"/>
      <c r="TRH15" s="124"/>
      <c r="TRI15" s="124"/>
      <c r="TRJ15" s="124"/>
      <c r="TRK15" s="124"/>
      <c r="TRL15" s="124"/>
      <c r="TRM15" s="124"/>
      <c r="TRN15" s="124"/>
      <c r="TRO15" s="124"/>
      <c r="TRP15" s="124"/>
      <c r="TRQ15" s="124"/>
      <c r="TRR15" s="124"/>
      <c r="TRS15" s="124"/>
      <c r="TRT15" s="124"/>
      <c r="TRU15" s="124"/>
      <c r="TRV15" s="124"/>
      <c r="TRW15" s="124"/>
      <c r="TRX15" s="124"/>
      <c r="TRY15" s="124"/>
      <c r="TRZ15" s="124"/>
      <c r="TSA15" s="124"/>
      <c r="TSB15" s="124"/>
      <c r="TSC15" s="124"/>
      <c r="TSD15" s="124"/>
      <c r="TSE15" s="124"/>
      <c r="TSF15" s="124"/>
      <c r="TSG15" s="124"/>
      <c r="TSH15" s="124"/>
      <c r="TSI15" s="124"/>
      <c r="TSJ15" s="124"/>
      <c r="TSK15" s="124"/>
      <c r="TSL15" s="124"/>
      <c r="TSM15" s="124"/>
      <c r="TSN15" s="124"/>
      <c r="TSO15" s="124"/>
      <c r="TSP15" s="124"/>
      <c r="TSQ15" s="124"/>
      <c r="TSR15" s="124"/>
      <c r="TSS15" s="124"/>
      <c r="TST15" s="124"/>
      <c r="TSU15" s="124"/>
      <c r="TSV15" s="124"/>
      <c r="TSW15" s="124"/>
      <c r="TSX15" s="124"/>
      <c r="TSY15" s="124"/>
      <c r="TSZ15" s="124"/>
      <c r="TTA15" s="124"/>
      <c r="TTB15" s="124"/>
      <c r="TTC15" s="124"/>
      <c r="TTD15" s="124"/>
      <c r="TTE15" s="124"/>
      <c r="TTF15" s="124"/>
      <c r="TTG15" s="124"/>
      <c r="TTH15" s="124"/>
      <c r="TTI15" s="124"/>
      <c r="TTJ15" s="124"/>
      <c r="TTK15" s="124"/>
      <c r="TTL15" s="124"/>
      <c r="TTM15" s="124"/>
      <c r="TTN15" s="124"/>
      <c r="TTO15" s="124"/>
      <c r="TTP15" s="124"/>
      <c r="TTQ15" s="124"/>
      <c r="TTR15" s="124"/>
      <c r="TTS15" s="124"/>
      <c r="TTT15" s="124"/>
      <c r="TTU15" s="124"/>
      <c r="TTV15" s="124"/>
      <c r="TTW15" s="124"/>
      <c r="TTX15" s="124"/>
      <c r="TTY15" s="124"/>
      <c r="TTZ15" s="124"/>
      <c r="TUA15" s="124"/>
      <c r="TUB15" s="124"/>
      <c r="TUC15" s="124"/>
      <c r="TUD15" s="124"/>
      <c r="TUE15" s="124"/>
      <c r="TUF15" s="124"/>
      <c r="TUG15" s="124"/>
      <c r="TUH15" s="124"/>
      <c r="TUI15" s="124"/>
      <c r="TUJ15" s="124"/>
      <c r="TUK15" s="124"/>
      <c r="TUL15" s="124"/>
      <c r="TUM15" s="124"/>
      <c r="TUN15" s="124"/>
      <c r="TUO15" s="124"/>
      <c r="TUP15" s="124"/>
      <c r="TUQ15" s="124"/>
      <c r="TUR15" s="124"/>
      <c r="TUS15" s="124"/>
      <c r="TUT15" s="124"/>
      <c r="TUU15" s="124"/>
      <c r="TUV15" s="124"/>
      <c r="TUW15" s="124"/>
      <c r="TUX15" s="124"/>
      <c r="TUY15" s="124"/>
      <c r="TUZ15" s="124"/>
      <c r="TVA15" s="124"/>
      <c r="TVB15" s="124"/>
      <c r="TVC15" s="124"/>
      <c r="TVD15" s="124"/>
      <c r="TVE15" s="124"/>
      <c r="TVF15" s="124"/>
      <c r="TVG15" s="124"/>
      <c r="TVH15" s="124"/>
      <c r="TVI15" s="124"/>
      <c r="TVJ15" s="124"/>
      <c r="TVK15" s="124"/>
      <c r="TVL15" s="124"/>
      <c r="TVM15" s="124"/>
      <c r="TVN15" s="124"/>
      <c r="TVO15" s="124"/>
      <c r="TVP15" s="124"/>
      <c r="TVQ15" s="124"/>
      <c r="TVR15" s="124"/>
      <c r="TVS15" s="124"/>
      <c r="TVT15" s="124"/>
      <c r="TVU15" s="124"/>
      <c r="TVV15" s="124"/>
      <c r="TVW15" s="124"/>
      <c r="TVX15" s="124"/>
      <c r="TVY15" s="124"/>
      <c r="TVZ15" s="124"/>
      <c r="TWA15" s="124"/>
      <c r="TWB15" s="124"/>
      <c r="TWC15" s="124"/>
      <c r="TWD15" s="124"/>
      <c r="TWE15" s="124"/>
      <c r="TWF15" s="124"/>
      <c r="TWG15" s="124"/>
      <c r="TWH15" s="124"/>
      <c r="TWI15" s="124"/>
      <c r="TWJ15" s="124"/>
      <c r="TWK15" s="124"/>
      <c r="TWL15" s="124"/>
      <c r="TWM15" s="124"/>
      <c r="TWN15" s="124"/>
      <c r="TWO15" s="124"/>
      <c r="TWP15" s="124"/>
      <c r="TWQ15" s="124"/>
      <c r="TWR15" s="124"/>
      <c r="TWS15" s="124"/>
      <c r="TWT15" s="124"/>
      <c r="TWU15" s="124"/>
      <c r="TWV15" s="124"/>
      <c r="TWW15" s="124"/>
      <c r="TWX15" s="124"/>
      <c r="TWY15" s="124"/>
      <c r="TWZ15" s="124"/>
      <c r="TXA15" s="124"/>
      <c r="TXB15" s="124"/>
      <c r="TXC15" s="124"/>
      <c r="TXD15" s="124"/>
      <c r="TXE15" s="124"/>
      <c r="TXF15" s="124"/>
      <c r="TXG15" s="124"/>
      <c r="TXH15" s="124"/>
      <c r="TXI15" s="124"/>
      <c r="TXJ15" s="124"/>
      <c r="TXK15" s="124"/>
      <c r="TXL15" s="124"/>
      <c r="TXM15" s="124"/>
      <c r="TXN15" s="124"/>
      <c r="TXO15" s="124"/>
      <c r="TXP15" s="124"/>
      <c r="TXQ15" s="124"/>
      <c r="TXR15" s="124"/>
      <c r="TXS15" s="124"/>
      <c r="TXT15" s="124"/>
      <c r="TXU15" s="124"/>
      <c r="TXV15" s="124"/>
      <c r="TXW15" s="124"/>
      <c r="TXX15" s="124"/>
      <c r="TXY15" s="124"/>
      <c r="TXZ15" s="124"/>
      <c r="TYA15" s="124"/>
      <c r="TYB15" s="124"/>
      <c r="TYC15" s="124"/>
      <c r="TYD15" s="124"/>
      <c r="TYE15" s="124"/>
      <c r="TYF15" s="124"/>
      <c r="TYG15" s="124"/>
      <c r="TYH15" s="124"/>
      <c r="TYI15" s="124"/>
      <c r="TYJ15" s="124"/>
      <c r="TYK15" s="124"/>
      <c r="TYL15" s="124"/>
      <c r="TYM15" s="124"/>
      <c r="TYN15" s="124"/>
      <c r="TYO15" s="124"/>
      <c r="TYP15" s="124"/>
      <c r="TYQ15" s="124"/>
      <c r="TYR15" s="124"/>
      <c r="TYS15" s="124"/>
      <c r="TYT15" s="124"/>
      <c r="TYU15" s="124"/>
      <c r="TYV15" s="124"/>
      <c r="TYW15" s="124"/>
      <c r="TYX15" s="124"/>
      <c r="TYY15" s="124"/>
      <c r="TYZ15" s="124"/>
      <c r="TZA15" s="124"/>
      <c r="TZB15" s="124"/>
      <c r="TZC15" s="124"/>
      <c r="TZD15" s="124"/>
      <c r="TZE15" s="124"/>
      <c r="TZF15" s="124"/>
      <c r="TZG15" s="124"/>
      <c r="TZH15" s="124"/>
      <c r="TZI15" s="124"/>
      <c r="TZJ15" s="124"/>
      <c r="TZK15" s="124"/>
      <c r="TZL15" s="124"/>
      <c r="TZM15" s="124"/>
      <c r="TZN15" s="124"/>
      <c r="TZO15" s="124"/>
      <c r="TZP15" s="124"/>
      <c r="TZQ15" s="124"/>
      <c r="TZR15" s="124"/>
      <c r="TZS15" s="124"/>
      <c r="TZT15" s="124"/>
      <c r="TZU15" s="124"/>
      <c r="TZV15" s="124"/>
      <c r="TZW15" s="124"/>
      <c r="TZX15" s="124"/>
      <c r="TZY15" s="124"/>
      <c r="TZZ15" s="124"/>
      <c r="UAA15" s="124"/>
      <c r="UAB15" s="124"/>
      <c r="UAC15" s="124"/>
      <c r="UAD15" s="124"/>
      <c r="UAE15" s="124"/>
      <c r="UAF15" s="124"/>
      <c r="UAG15" s="124"/>
      <c r="UAH15" s="124"/>
      <c r="UAI15" s="124"/>
      <c r="UAJ15" s="124"/>
      <c r="UAK15" s="124"/>
      <c r="UAL15" s="124"/>
      <c r="UAM15" s="124"/>
      <c r="UAN15" s="124"/>
      <c r="UAO15" s="124"/>
      <c r="UAP15" s="124"/>
      <c r="UAQ15" s="124"/>
      <c r="UAR15" s="124"/>
      <c r="UAS15" s="124"/>
      <c r="UAT15" s="124"/>
      <c r="UAU15" s="124"/>
      <c r="UAV15" s="124"/>
      <c r="UAW15" s="124"/>
      <c r="UAX15" s="124"/>
      <c r="UAY15" s="124"/>
      <c r="UAZ15" s="124"/>
      <c r="UBA15" s="124"/>
      <c r="UBB15" s="124"/>
      <c r="UBC15" s="124"/>
      <c r="UBD15" s="124"/>
      <c r="UBE15" s="124"/>
      <c r="UBF15" s="124"/>
      <c r="UBG15" s="124"/>
      <c r="UBH15" s="124"/>
      <c r="UBI15" s="124"/>
      <c r="UBJ15" s="124"/>
      <c r="UBK15" s="124"/>
      <c r="UBL15" s="124"/>
      <c r="UBM15" s="124"/>
      <c r="UBN15" s="124"/>
      <c r="UBO15" s="124"/>
      <c r="UBP15" s="124"/>
      <c r="UBQ15" s="124"/>
      <c r="UBR15" s="124"/>
      <c r="UBS15" s="124"/>
      <c r="UBT15" s="124"/>
      <c r="UBU15" s="124"/>
      <c r="UBV15" s="124"/>
      <c r="UBW15" s="124"/>
      <c r="UBX15" s="124"/>
      <c r="UBY15" s="124"/>
      <c r="UBZ15" s="124"/>
      <c r="UCA15" s="124"/>
      <c r="UCB15" s="124"/>
      <c r="UCC15" s="124"/>
      <c r="UCD15" s="124"/>
      <c r="UCE15" s="124"/>
      <c r="UCF15" s="124"/>
      <c r="UCG15" s="124"/>
      <c r="UCH15" s="124"/>
      <c r="UCI15" s="124"/>
      <c r="UCJ15" s="124"/>
      <c r="UCK15" s="124"/>
      <c r="UCL15" s="124"/>
      <c r="UCM15" s="124"/>
      <c r="UCN15" s="124"/>
      <c r="UCO15" s="124"/>
      <c r="UCP15" s="124"/>
      <c r="UCQ15" s="124"/>
      <c r="UCR15" s="124"/>
      <c r="UCS15" s="124"/>
      <c r="UCT15" s="124"/>
      <c r="UCU15" s="124"/>
      <c r="UCV15" s="124"/>
      <c r="UCW15" s="124"/>
      <c r="UCX15" s="124"/>
      <c r="UCY15" s="124"/>
      <c r="UCZ15" s="124"/>
      <c r="UDA15" s="124"/>
      <c r="UDB15" s="124"/>
      <c r="UDC15" s="124"/>
      <c r="UDD15" s="124"/>
      <c r="UDE15" s="124"/>
      <c r="UDF15" s="124"/>
      <c r="UDG15" s="124"/>
      <c r="UDH15" s="124"/>
      <c r="UDI15" s="124"/>
      <c r="UDJ15" s="124"/>
      <c r="UDK15" s="124"/>
      <c r="UDL15" s="124"/>
      <c r="UDM15" s="124"/>
      <c r="UDN15" s="124"/>
      <c r="UDO15" s="124"/>
      <c r="UDP15" s="124"/>
      <c r="UDQ15" s="124"/>
      <c r="UDR15" s="124"/>
      <c r="UDS15" s="124"/>
      <c r="UDT15" s="124"/>
      <c r="UDU15" s="124"/>
      <c r="UDV15" s="124"/>
      <c r="UDW15" s="124"/>
      <c r="UDX15" s="124"/>
      <c r="UDY15" s="124"/>
      <c r="UDZ15" s="124"/>
      <c r="UEA15" s="124"/>
      <c r="UEB15" s="124"/>
      <c r="UEC15" s="124"/>
      <c r="UED15" s="124"/>
      <c r="UEE15" s="124"/>
      <c r="UEF15" s="124"/>
      <c r="UEG15" s="124"/>
      <c r="UEH15" s="124"/>
      <c r="UEI15" s="124"/>
      <c r="UEJ15" s="124"/>
      <c r="UEK15" s="124"/>
      <c r="UEL15" s="124"/>
      <c r="UEM15" s="124"/>
      <c r="UEN15" s="124"/>
      <c r="UEO15" s="124"/>
      <c r="UEP15" s="124"/>
      <c r="UEQ15" s="124"/>
      <c r="UER15" s="124"/>
      <c r="UES15" s="124"/>
      <c r="UET15" s="124"/>
      <c r="UEU15" s="124"/>
      <c r="UEV15" s="124"/>
      <c r="UEW15" s="124"/>
      <c r="UEX15" s="124"/>
      <c r="UEY15" s="124"/>
      <c r="UEZ15" s="124"/>
      <c r="UFA15" s="124"/>
      <c r="UFB15" s="124"/>
      <c r="UFC15" s="124"/>
      <c r="UFD15" s="124"/>
      <c r="UFE15" s="124"/>
      <c r="UFF15" s="124"/>
      <c r="UFG15" s="124"/>
      <c r="UFH15" s="124"/>
      <c r="UFI15" s="124"/>
      <c r="UFJ15" s="124"/>
      <c r="UFK15" s="124"/>
      <c r="UFL15" s="124"/>
      <c r="UFM15" s="124"/>
      <c r="UFN15" s="124"/>
      <c r="UFO15" s="124"/>
      <c r="UFP15" s="124"/>
      <c r="UFQ15" s="124"/>
      <c r="UFR15" s="124"/>
      <c r="UFS15" s="124"/>
      <c r="UFT15" s="124"/>
      <c r="UFU15" s="124"/>
      <c r="UFV15" s="124"/>
      <c r="UFW15" s="124"/>
      <c r="UFX15" s="124"/>
      <c r="UFY15" s="124"/>
      <c r="UFZ15" s="124"/>
      <c r="UGA15" s="124"/>
      <c r="UGB15" s="124"/>
      <c r="UGC15" s="124"/>
      <c r="UGD15" s="124"/>
      <c r="UGE15" s="124"/>
      <c r="UGF15" s="124"/>
      <c r="UGG15" s="124"/>
      <c r="UGH15" s="124"/>
      <c r="UGI15" s="124"/>
      <c r="UGJ15" s="124"/>
      <c r="UGK15" s="124"/>
      <c r="UGL15" s="124"/>
      <c r="UGM15" s="124"/>
      <c r="UGN15" s="124"/>
      <c r="UGO15" s="124"/>
      <c r="UGP15" s="124"/>
      <c r="UGQ15" s="124"/>
      <c r="UGR15" s="124"/>
      <c r="UGS15" s="124"/>
      <c r="UGT15" s="124"/>
      <c r="UGU15" s="124"/>
      <c r="UGV15" s="124"/>
      <c r="UGW15" s="124"/>
      <c r="UGX15" s="124"/>
      <c r="UGY15" s="124"/>
      <c r="UGZ15" s="124"/>
      <c r="UHA15" s="124"/>
      <c r="UHB15" s="124"/>
      <c r="UHC15" s="124"/>
      <c r="UHD15" s="124"/>
      <c r="UHE15" s="124"/>
      <c r="UHF15" s="124"/>
      <c r="UHG15" s="124"/>
      <c r="UHH15" s="124"/>
      <c r="UHI15" s="124"/>
      <c r="UHJ15" s="124"/>
      <c r="UHK15" s="124"/>
      <c r="UHL15" s="124"/>
      <c r="UHM15" s="124"/>
      <c r="UHN15" s="124"/>
      <c r="UHO15" s="124"/>
      <c r="UHP15" s="124"/>
      <c r="UHQ15" s="124"/>
      <c r="UHR15" s="124"/>
      <c r="UHS15" s="124"/>
      <c r="UHT15" s="124"/>
      <c r="UHU15" s="124"/>
      <c r="UHV15" s="124"/>
      <c r="UHW15" s="124"/>
      <c r="UHX15" s="124"/>
      <c r="UHY15" s="124"/>
      <c r="UHZ15" s="124"/>
      <c r="UIA15" s="124"/>
      <c r="UIB15" s="124"/>
      <c r="UIC15" s="124"/>
      <c r="UID15" s="124"/>
      <c r="UIE15" s="124"/>
      <c r="UIF15" s="124"/>
      <c r="UIG15" s="124"/>
      <c r="UIH15" s="124"/>
      <c r="UII15" s="124"/>
      <c r="UIJ15" s="124"/>
      <c r="UIK15" s="124"/>
      <c r="UIL15" s="124"/>
      <c r="UIM15" s="124"/>
      <c r="UIN15" s="124"/>
      <c r="UIO15" s="124"/>
      <c r="UIP15" s="124"/>
      <c r="UIQ15" s="124"/>
      <c r="UIR15" s="124"/>
      <c r="UIS15" s="124"/>
      <c r="UIT15" s="124"/>
      <c r="UIU15" s="124"/>
      <c r="UIV15" s="124"/>
      <c r="UIW15" s="124"/>
      <c r="UIX15" s="124"/>
      <c r="UIY15" s="124"/>
      <c r="UIZ15" s="124"/>
      <c r="UJA15" s="124"/>
      <c r="UJB15" s="124"/>
      <c r="UJC15" s="124"/>
      <c r="UJD15" s="124"/>
      <c r="UJE15" s="124"/>
      <c r="UJF15" s="124"/>
      <c r="UJG15" s="124"/>
      <c r="UJH15" s="124"/>
      <c r="UJI15" s="124"/>
      <c r="UJJ15" s="124"/>
      <c r="UJK15" s="124"/>
      <c r="UJL15" s="124"/>
      <c r="UJM15" s="124"/>
      <c r="UJN15" s="124"/>
      <c r="UJO15" s="124"/>
      <c r="UJP15" s="124"/>
      <c r="UJQ15" s="124"/>
      <c r="UJR15" s="124"/>
      <c r="UJS15" s="124"/>
      <c r="UJT15" s="124"/>
      <c r="UJU15" s="124"/>
      <c r="UJV15" s="124"/>
      <c r="UJW15" s="124"/>
      <c r="UJX15" s="124"/>
      <c r="UJY15" s="124"/>
      <c r="UJZ15" s="124"/>
      <c r="UKA15" s="124"/>
      <c r="UKB15" s="124"/>
      <c r="UKC15" s="124"/>
      <c r="UKD15" s="124"/>
      <c r="UKE15" s="124"/>
      <c r="UKF15" s="124"/>
      <c r="UKG15" s="124"/>
      <c r="UKH15" s="124"/>
      <c r="UKI15" s="124"/>
      <c r="UKJ15" s="124"/>
      <c r="UKK15" s="124"/>
      <c r="UKL15" s="124"/>
      <c r="UKM15" s="124"/>
      <c r="UKN15" s="124"/>
      <c r="UKO15" s="124"/>
      <c r="UKP15" s="124"/>
      <c r="UKQ15" s="124"/>
      <c r="UKR15" s="124"/>
      <c r="UKS15" s="124"/>
      <c r="UKT15" s="124"/>
      <c r="UKU15" s="124"/>
      <c r="UKV15" s="124"/>
      <c r="UKW15" s="124"/>
      <c r="UKX15" s="124"/>
      <c r="UKY15" s="124"/>
      <c r="UKZ15" s="124"/>
      <c r="ULA15" s="124"/>
      <c r="ULB15" s="124"/>
      <c r="ULC15" s="124"/>
      <c r="ULD15" s="124"/>
      <c r="ULE15" s="124"/>
      <c r="ULF15" s="124"/>
      <c r="ULG15" s="124"/>
      <c r="ULH15" s="124"/>
      <c r="ULI15" s="124"/>
      <c r="ULJ15" s="124"/>
      <c r="ULK15" s="124"/>
      <c r="ULL15" s="124"/>
      <c r="ULM15" s="124"/>
      <c r="ULN15" s="124"/>
      <c r="ULO15" s="124"/>
      <c r="ULP15" s="124"/>
      <c r="ULQ15" s="124"/>
      <c r="ULR15" s="124"/>
      <c r="ULS15" s="124"/>
      <c r="ULT15" s="124"/>
      <c r="ULU15" s="124"/>
      <c r="ULV15" s="124"/>
      <c r="ULW15" s="124"/>
      <c r="ULX15" s="124"/>
      <c r="ULY15" s="124"/>
      <c r="ULZ15" s="124"/>
      <c r="UMA15" s="124"/>
      <c r="UMB15" s="124"/>
      <c r="UMC15" s="124"/>
      <c r="UMD15" s="124"/>
      <c r="UME15" s="124"/>
      <c r="UMF15" s="124"/>
      <c r="UMG15" s="124"/>
      <c r="UMH15" s="124"/>
      <c r="UMI15" s="124"/>
      <c r="UMJ15" s="124"/>
      <c r="UMK15" s="124"/>
      <c r="UML15" s="124"/>
      <c r="UMM15" s="124"/>
      <c r="UMN15" s="124"/>
      <c r="UMO15" s="124"/>
      <c r="UMP15" s="124"/>
      <c r="UMQ15" s="124"/>
      <c r="UMR15" s="124"/>
      <c r="UMS15" s="124"/>
      <c r="UMT15" s="124"/>
      <c r="UMU15" s="124"/>
      <c r="UMV15" s="124"/>
      <c r="UMW15" s="124"/>
      <c r="UMX15" s="124"/>
      <c r="UMY15" s="124"/>
      <c r="UMZ15" s="124"/>
      <c r="UNA15" s="124"/>
      <c r="UNB15" s="124"/>
      <c r="UNC15" s="124"/>
      <c r="UND15" s="124"/>
      <c r="UNE15" s="124"/>
      <c r="UNF15" s="124"/>
      <c r="UNG15" s="124"/>
      <c r="UNH15" s="124"/>
      <c r="UNI15" s="124"/>
      <c r="UNJ15" s="124"/>
      <c r="UNK15" s="124"/>
      <c r="UNL15" s="124"/>
      <c r="UNM15" s="124"/>
      <c r="UNN15" s="124"/>
      <c r="UNO15" s="124"/>
      <c r="UNP15" s="124"/>
      <c r="UNQ15" s="124"/>
      <c r="UNR15" s="124"/>
      <c r="UNS15" s="124"/>
      <c r="UNT15" s="124"/>
      <c r="UNU15" s="124"/>
      <c r="UNV15" s="124"/>
      <c r="UNW15" s="124"/>
      <c r="UNX15" s="124"/>
      <c r="UNY15" s="124"/>
      <c r="UNZ15" s="124"/>
      <c r="UOA15" s="124"/>
      <c r="UOB15" s="124"/>
      <c r="UOC15" s="124"/>
      <c r="UOD15" s="124"/>
      <c r="UOE15" s="124"/>
      <c r="UOF15" s="124"/>
      <c r="UOG15" s="124"/>
      <c r="UOH15" s="124"/>
      <c r="UOI15" s="124"/>
      <c r="UOJ15" s="124"/>
      <c r="UOK15" s="124"/>
      <c r="UOL15" s="124"/>
      <c r="UOM15" s="124"/>
      <c r="UON15" s="124"/>
      <c r="UOO15" s="124"/>
      <c r="UOP15" s="124"/>
      <c r="UOQ15" s="124"/>
      <c r="UOR15" s="124"/>
      <c r="UOS15" s="124"/>
      <c r="UOT15" s="124"/>
      <c r="UOU15" s="124"/>
      <c r="UOV15" s="124"/>
      <c r="UOW15" s="124"/>
      <c r="UOX15" s="124"/>
      <c r="UOY15" s="124"/>
      <c r="UOZ15" s="124"/>
      <c r="UPA15" s="124"/>
      <c r="UPB15" s="124"/>
      <c r="UPC15" s="124"/>
      <c r="UPD15" s="124"/>
      <c r="UPE15" s="124"/>
      <c r="UPF15" s="124"/>
      <c r="UPG15" s="124"/>
      <c r="UPH15" s="124"/>
      <c r="UPI15" s="124"/>
      <c r="UPJ15" s="124"/>
      <c r="UPK15" s="124"/>
      <c r="UPL15" s="124"/>
      <c r="UPM15" s="124"/>
      <c r="UPN15" s="124"/>
      <c r="UPO15" s="124"/>
      <c r="UPP15" s="124"/>
      <c r="UPQ15" s="124"/>
      <c r="UPR15" s="124"/>
      <c r="UPS15" s="124"/>
      <c r="UPT15" s="124"/>
      <c r="UPU15" s="124"/>
      <c r="UPV15" s="124"/>
      <c r="UPW15" s="124"/>
      <c r="UPX15" s="124"/>
      <c r="UPY15" s="124"/>
      <c r="UPZ15" s="124"/>
      <c r="UQA15" s="124"/>
      <c r="UQB15" s="124"/>
      <c r="UQC15" s="124"/>
      <c r="UQD15" s="124"/>
      <c r="UQE15" s="124"/>
      <c r="UQF15" s="124"/>
      <c r="UQG15" s="124"/>
      <c r="UQH15" s="124"/>
      <c r="UQI15" s="124"/>
      <c r="UQJ15" s="124"/>
      <c r="UQK15" s="124"/>
      <c r="UQL15" s="124"/>
      <c r="UQM15" s="124"/>
      <c r="UQN15" s="124"/>
      <c r="UQO15" s="124"/>
      <c r="UQP15" s="124"/>
      <c r="UQQ15" s="124"/>
      <c r="UQR15" s="124"/>
      <c r="UQS15" s="124"/>
      <c r="UQT15" s="124"/>
      <c r="UQU15" s="124"/>
      <c r="UQV15" s="124"/>
      <c r="UQW15" s="124"/>
      <c r="UQX15" s="124"/>
      <c r="UQY15" s="124"/>
      <c r="UQZ15" s="124"/>
      <c r="URA15" s="124"/>
      <c r="URB15" s="124"/>
      <c r="URC15" s="124"/>
      <c r="URD15" s="124"/>
      <c r="URE15" s="124"/>
      <c r="URF15" s="124"/>
      <c r="URG15" s="124"/>
      <c r="URH15" s="124"/>
      <c r="URI15" s="124"/>
      <c r="URJ15" s="124"/>
      <c r="URK15" s="124"/>
      <c r="URL15" s="124"/>
      <c r="URM15" s="124"/>
      <c r="URN15" s="124"/>
      <c r="URO15" s="124"/>
      <c r="URP15" s="124"/>
      <c r="URQ15" s="124"/>
      <c r="URR15" s="124"/>
      <c r="URS15" s="124"/>
      <c r="URT15" s="124"/>
      <c r="URU15" s="124"/>
      <c r="URV15" s="124"/>
      <c r="URW15" s="124"/>
      <c r="URX15" s="124"/>
      <c r="URY15" s="124"/>
      <c r="URZ15" s="124"/>
      <c r="USA15" s="124"/>
      <c r="USB15" s="124"/>
      <c r="USC15" s="124"/>
      <c r="USD15" s="124"/>
      <c r="USE15" s="124"/>
      <c r="USF15" s="124"/>
      <c r="USG15" s="124"/>
      <c r="USH15" s="124"/>
      <c r="USI15" s="124"/>
      <c r="USJ15" s="124"/>
      <c r="USK15" s="124"/>
      <c r="USL15" s="124"/>
      <c r="USM15" s="124"/>
      <c r="USN15" s="124"/>
      <c r="USO15" s="124"/>
      <c r="USP15" s="124"/>
      <c r="USQ15" s="124"/>
      <c r="USR15" s="124"/>
      <c r="USS15" s="124"/>
      <c r="UST15" s="124"/>
      <c r="USU15" s="124"/>
      <c r="USV15" s="124"/>
      <c r="USW15" s="124"/>
      <c r="USX15" s="124"/>
      <c r="USY15" s="124"/>
      <c r="USZ15" s="124"/>
      <c r="UTA15" s="124"/>
      <c r="UTB15" s="124"/>
      <c r="UTC15" s="124"/>
      <c r="UTD15" s="124"/>
      <c r="UTE15" s="124"/>
      <c r="UTF15" s="124"/>
      <c r="UTG15" s="124"/>
      <c r="UTH15" s="124"/>
      <c r="UTI15" s="124"/>
      <c r="UTJ15" s="124"/>
      <c r="UTK15" s="124"/>
      <c r="UTL15" s="124"/>
      <c r="UTM15" s="124"/>
      <c r="UTN15" s="124"/>
      <c r="UTO15" s="124"/>
      <c r="UTP15" s="124"/>
      <c r="UTQ15" s="124"/>
      <c r="UTR15" s="124"/>
      <c r="UTS15" s="124"/>
      <c r="UTT15" s="124"/>
      <c r="UTU15" s="124"/>
      <c r="UTV15" s="124"/>
      <c r="UTW15" s="124"/>
      <c r="UTX15" s="124"/>
      <c r="UTY15" s="124"/>
      <c r="UTZ15" s="124"/>
      <c r="UUA15" s="124"/>
      <c r="UUB15" s="124"/>
      <c r="UUC15" s="124"/>
      <c r="UUD15" s="124"/>
      <c r="UUE15" s="124"/>
      <c r="UUF15" s="124"/>
      <c r="UUG15" s="124"/>
      <c r="UUH15" s="124"/>
      <c r="UUI15" s="124"/>
      <c r="UUJ15" s="124"/>
      <c r="UUK15" s="124"/>
      <c r="UUL15" s="124"/>
      <c r="UUM15" s="124"/>
      <c r="UUN15" s="124"/>
      <c r="UUO15" s="124"/>
      <c r="UUP15" s="124"/>
      <c r="UUQ15" s="124"/>
      <c r="UUR15" s="124"/>
      <c r="UUS15" s="124"/>
      <c r="UUT15" s="124"/>
      <c r="UUU15" s="124"/>
      <c r="UUV15" s="124"/>
      <c r="UUW15" s="124"/>
      <c r="UUX15" s="124"/>
      <c r="UUY15" s="124"/>
      <c r="UUZ15" s="124"/>
      <c r="UVA15" s="124"/>
      <c r="UVB15" s="124"/>
      <c r="UVC15" s="124"/>
      <c r="UVD15" s="124"/>
      <c r="UVE15" s="124"/>
      <c r="UVF15" s="124"/>
      <c r="UVG15" s="124"/>
      <c r="UVH15" s="124"/>
      <c r="UVI15" s="124"/>
      <c r="UVJ15" s="124"/>
      <c r="UVK15" s="124"/>
      <c r="UVL15" s="124"/>
      <c r="UVM15" s="124"/>
      <c r="UVN15" s="124"/>
      <c r="UVO15" s="124"/>
      <c r="UVP15" s="124"/>
      <c r="UVQ15" s="124"/>
      <c r="UVR15" s="124"/>
      <c r="UVS15" s="124"/>
      <c r="UVT15" s="124"/>
      <c r="UVU15" s="124"/>
      <c r="UVV15" s="124"/>
      <c r="UVW15" s="124"/>
      <c r="UVX15" s="124"/>
      <c r="UVY15" s="124"/>
      <c r="UVZ15" s="124"/>
      <c r="UWA15" s="124"/>
      <c r="UWB15" s="124"/>
      <c r="UWC15" s="124"/>
      <c r="UWD15" s="124"/>
      <c r="UWE15" s="124"/>
      <c r="UWF15" s="124"/>
      <c r="UWG15" s="124"/>
      <c r="UWH15" s="124"/>
      <c r="UWI15" s="124"/>
      <c r="UWJ15" s="124"/>
      <c r="UWK15" s="124"/>
      <c r="UWL15" s="124"/>
      <c r="UWM15" s="124"/>
      <c r="UWN15" s="124"/>
      <c r="UWO15" s="124"/>
      <c r="UWP15" s="124"/>
      <c r="UWQ15" s="124"/>
      <c r="UWR15" s="124"/>
      <c r="UWS15" s="124"/>
      <c r="UWT15" s="124"/>
      <c r="UWU15" s="124"/>
      <c r="UWV15" s="124"/>
      <c r="UWW15" s="124"/>
      <c r="UWX15" s="124"/>
      <c r="UWY15" s="124"/>
      <c r="UWZ15" s="124"/>
      <c r="UXA15" s="124"/>
      <c r="UXB15" s="124"/>
      <c r="UXC15" s="124"/>
      <c r="UXD15" s="124"/>
      <c r="UXE15" s="124"/>
      <c r="UXF15" s="124"/>
      <c r="UXG15" s="124"/>
      <c r="UXH15" s="124"/>
      <c r="UXI15" s="124"/>
      <c r="UXJ15" s="124"/>
      <c r="UXK15" s="124"/>
      <c r="UXL15" s="124"/>
      <c r="UXM15" s="124"/>
      <c r="UXN15" s="124"/>
      <c r="UXO15" s="124"/>
      <c r="UXP15" s="124"/>
      <c r="UXQ15" s="124"/>
      <c r="UXR15" s="124"/>
      <c r="UXS15" s="124"/>
      <c r="UXT15" s="124"/>
      <c r="UXU15" s="124"/>
      <c r="UXV15" s="124"/>
      <c r="UXW15" s="124"/>
      <c r="UXX15" s="124"/>
      <c r="UXY15" s="124"/>
      <c r="UXZ15" s="124"/>
      <c r="UYA15" s="124"/>
      <c r="UYB15" s="124"/>
      <c r="UYC15" s="124"/>
      <c r="UYD15" s="124"/>
      <c r="UYE15" s="124"/>
      <c r="UYF15" s="124"/>
      <c r="UYG15" s="124"/>
      <c r="UYH15" s="124"/>
      <c r="UYI15" s="124"/>
      <c r="UYJ15" s="124"/>
      <c r="UYK15" s="124"/>
      <c r="UYL15" s="124"/>
      <c r="UYM15" s="124"/>
      <c r="UYN15" s="124"/>
      <c r="UYO15" s="124"/>
      <c r="UYP15" s="124"/>
      <c r="UYQ15" s="124"/>
      <c r="UYR15" s="124"/>
      <c r="UYS15" s="124"/>
      <c r="UYT15" s="124"/>
      <c r="UYU15" s="124"/>
      <c r="UYV15" s="124"/>
      <c r="UYW15" s="124"/>
      <c r="UYX15" s="124"/>
      <c r="UYY15" s="124"/>
      <c r="UYZ15" s="124"/>
      <c r="UZA15" s="124"/>
      <c r="UZB15" s="124"/>
      <c r="UZC15" s="124"/>
      <c r="UZD15" s="124"/>
      <c r="UZE15" s="124"/>
      <c r="UZF15" s="124"/>
      <c r="UZG15" s="124"/>
      <c r="UZH15" s="124"/>
      <c r="UZI15" s="124"/>
      <c r="UZJ15" s="124"/>
      <c r="UZK15" s="124"/>
      <c r="UZL15" s="124"/>
      <c r="UZM15" s="124"/>
      <c r="UZN15" s="124"/>
      <c r="UZO15" s="124"/>
      <c r="UZP15" s="124"/>
      <c r="UZQ15" s="124"/>
      <c r="UZR15" s="124"/>
      <c r="UZS15" s="124"/>
      <c r="UZT15" s="124"/>
      <c r="UZU15" s="124"/>
      <c r="UZV15" s="124"/>
      <c r="UZW15" s="124"/>
      <c r="UZX15" s="124"/>
      <c r="UZY15" s="124"/>
      <c r="UZZ15" s="124"/>
      <c r="VAA15" s="124"/>
      <c r="VAB15" s="124"/>
      <c r="VAC15" s="124"/>
      <c r="VAD15" s="124"/>
      <c r="VAE15" s="124"/>
      <c r="VAF15" s="124"/>
      <c r="VAG15" s="124"/>
      <c r="VAH15" s="124"/>
      <c r="VAI15" s="124"/>
      <c r="VAJ15" s="124"/>
      <c r="VAK15" s="124"/>
      <c r="VAL15" s="124"/>
      <c r="VAM15" s="124"/>
      <c r="VAN15" s="124"/>
      <c r="VAO15" s="124"/>
      <c r="VAP15" s="124"/>
      <c r="VAQ15" s="124"/>
      <c r="VAR15" s="124"/>
      <c r="VAS15" s="124"/>
      <c r="VAT15" s="124"/>
      <c r="VAU15" s="124"/>
      <c r="VAV15" s="124"/>
      <c r="VAW15" s="124"/>
      <c r="VAX15" s="124"/>
      <c r="VAY15" s="124"/>
      <c r="VAZ15" s="124"/>
      <c r="VBA15" s="124"/>
      <c r="VBB15" s="124"/>
      <c r="VBC15" s="124"/>
      <c r="VBD15" s="124"/>
      <c r="VBE15" s="124"/>
      <c r="VBF15" s="124"/>
      <c r="VBG15" s="124"/>
      <c r="VBH15" s="124"/>
      <c r="VBI15" s="124"/>
      <c r="VBJ15" s="124"/>
      <c r="VBK15" s="124"/>
      <c r="VBL15" s="124"/>
      <c r="VBM15" s="124"/>
      <c r="VBN15" s="124"/>
      <c r="VBO15" s="124"/>
      <c r="VBP15" s="124"/>
      <c r="VBQ15" s="124"/>
      <c r="VBR15" s="124"/>
      <c r="VBS15" s="124"/>
      <c r="VBT15" s="124"/>
      <c r="VBU15" s="124"/>
      <c r="VBV15" s="124"/>
      <c r="VBW15" s="124"/>
      <c r="VBX15" s="124"/>
      <c r="VBY15" s="124"/>
      <c r="VBZ15" s="124"/>
      <c r="VCA15" s="124"/>
      <c r="VCB15" s="124"/>
      <c r="VCC15" s="124"/>
      <c r="VCD15" s="124"/>
      <c r="VCE15" s="124"/>
      <c r="VCF15" s="124"/>
      <c r="VCG15" s="124"/>
      <c r="VCH15" s="124"/>
      <c r="VCI15" s="124"/>
      <c r="VCJ15" s="124"/>
      <c r="VCK15" s="124"/>
      <c r="VCL15" s="124"/>
      <c r="VCM15" s="124"/>
      <c r="VCN15" s="124"/>
      <c r="VCO15" s="124"/>
      <c r="VCP15" s="124"/>
      <c r="VCQ15" s="124"/>
      <c r="VCR15" s="124"/>
      <c r="VCS15" s="124"/>
      <c r="VCT15" s="124"/>
      <c r="VCU15" s="124"/>
      <c r="VCV15" s="124"/>
      <c r="VCW15" s="124"/>
      <c r="VCX15" s="124"/>
      <c r="VCY15" s="124"/>
      <c r="VCZ15" s="124"/>
      <c r="VDA15" s="124"/>
      <c r="VDB15" s="124"/>
      <c r="VDC15" s="124"/>
      <c r="VDD15" s="124"/>
      <c r="VDE15" s="124"/>
      <c r="VDF15" s="124"/>
      <c r="VDG15" s="124"/>
      <c r="VDH15" s="124"/>
      <c r="VDI15" s="124"/>
      <c r="VDJ15" s="124"/>
      <c r="VDK15" s="124"/>
      <c r="VDL15" s="124"/>
      <c r="VDM15" s="124"/>
      <c r="VDN15" s="124"/>
      <c r="VDO15" s="124"/>
      <c r="VDP15" s="124"/>
      <c r="VDQ15" s="124"/>
      <c r="VDR15" s="124"/>
      <c r="VDS15" s="124"/>
      <c r="VDT15" s="124"/>
      <c r="VDU15" s="124"/>
      <c r="VDV15" s="124"/>
      <c r="VDW15" s="124"/>
      <c r="VDX15" s="124"/>
      <c r="VDY15" s="124"/>
      <c r="VDZ15" s="124"/>
      <c r="VEA15" s="124"/>
      <c r="VEB15" s="124"/>
      <c r="VEC15" s="124"/>
      <c r="VED15" s="124"/>
      <c r="VEE15" s="124"/>
      <c r="VEF15" s="124"/>
      <c r="VEG15" s="124"/>
      <c r="VEH15" s="124"/>
      <c r="VEI15" s="124"/>
      <c r="VEJ15" s="124"/>
      <c r="VEK15" s="124"/>
      <c r="VEL15" s="124"/>
      <c r="VEM15" s="124"/>
      <c r="VEN15" s="124"/>
      <c r="VEO15" s="124"/>
      <c r="VEP15" s="124"/>
      <c r="VEQ15" s="124"/>
      <c r="VER15" s="124"/>
      <c r="VES15" s="124"/>
      <c r="VET15" s="124"/>
      <c r="VEU15" s="124"/>
      <c r="VEV15" s="124"/>
      <c r="VEW15" s="124"/>
      <c r="VEX15" s="124"/>
      <c r="VEY15" s="124"/>
      <c r="VEZ15" s="124"/>
      <c r="VFA15" s="124"/>
      <c r="VFB15" s="124"/>
      <c r="VFC15" s="124"/>
      <c r="VFD15" s="124"/>
      <c r="VFE15" s="124"/>
      <c r="VFF15" s="124"/>
      <c r="VFG15" s="124"/>
      <c r="VFH15" s="124"/>
      <c r="VFI15" s="124"/>
      <c r="VFJ15" s="124"/>
      <c r="VFK15" s="124"/>
      <c r="VFL15" s="124"/>
      <c r="VFM15" s="124"/>
      <c r="VFN15" s="124"/>
      <c r="VFO15" s="124"/>
      <c r="VFP15" s="124"/>
      <c r="VFQ15" s="124"/>
      <c r="VFR15" s="124"/>
      <c r="VFS15" s="124"/>
      <c r="VFT15" s="124"/>
      <c r="VFU15" s="124"/>
      <c r="VFV15" s="124"/>
      <c r="VFW15" s="124"/>
      <c r="VFX15" s="124"/>
      <c r="VFY15" s="124"/>
      <c r="VFZ15" s="124"/>
      <c r="VGA15" s="124"/>
      <c r="VGB15" s="124"/>
      <c r="VGC15" s="124"/>
      <c r="VGD15" s="124"/>
      <c r="VGE15" s="124"/>
      <c r="VGF15" s="124"/>
      <c r="VGG15" s="124"/>
      <c r="VGH15" s="124"/>
      <c r="VGI15" s="124"/>
      <c r="VGJ15" s="124"/>
      <c r="VGK15" s="124"/>
      <c r="VGL15" s="124"/>
      <c r="VGM15" s="124"/>
      <c r="VGN15" s="124"/>
      <c r="VGO15" s="124"/>
      <c r="VGP15" s="124"/>
      <c r="VGQ15" s="124"/>
      <c r="VGR15" s="124"/>
      <c r="VGS15" s="124"/>
      <c r="VGT15" s="124"/>
      <c r="VGU15" s="124"/>
      <c r="VGV15" s="124"/>
      <c r="VGW15" s="124"/>
      <c r="VGX15" s="124"/>
      <c r="VGY15" s="124"/>
      <c r="VGZ15" s="124"/>
      <c r="VHA15" s="124"/>
      <c r="VHB15" s="124"/>
      <c r="VHC15" s="124"/>
      <c r="VHD15" s="124"/>
      <c r="VHE15" s="124"/>
      <c r="VHF15" s="124"/>
      <c r="VHG15" s="124"/>
      <c r="VHH15" s="124"/>
      <c r="VHI15" s="124"/>
      <c r="VHJ15" s="124"/>
      <c r="VHK15" s="124"/>
      <c r="VHL15" s="124"/>
      <c r="VHM15" s="124"/>
      <c r="VHN15" s="124"/>
      <c r="VHO15" s="124"/>
      <c r="VHP15" s="124"/>
      <c r="VHQ15" s="124"/>
      <c r="VHR15" s="124"/>
      <c r="VHS15" s="124"/>
      <c r="VHT15" s="124"/>
      <c r="VHU15" s="124"/>
      <c r="VHV15" s="124"/>
      <c r="VHW15" s="124"/>
      <c r="VHX15" s="124"/>
      <c r="VHY15" s="124"/>
      <c r="VHZ15" s="124"/>
      <c r="VIA15" s="124"/>
      <c r="VIB15" s="124"/>
      <c r="VIC15" s="124"/>
      <c r="VID15" s="124"/>
      <c r="VIE15" s="124"/>
      <c r="VIF15" s="124"/>
      <c r="VIG15" s="124"/>
      <c r="VIH15" s="124"/>
      <c r="VII15" s="124"/>
      <c r="VIJ15" s="124"/>
      <c r="VIK15" s="124"/>
      <c r="VIL15" s="124"/>
      <c r="VIM15" s="124"/>
      <c r="VIN15" s="124"/>
      <c r="VIO15" s="124"/>
      <c r="VIP15" s="124"/>
      <c r="VIQ15" s="124"/>
      <c r="VIR15" s="124"/>
      <c r="VIS15" s="124"/>
      <c r="VIT15" s="124"/>
      <c r="VIU15" s="124"/>
      <c r="VIV15" s="124"/>
      <c r="VIW15" s="124"/>
      <c r="VIX15" s="124"/>
      <c r="VIY15" s="124"/>
      <c r="VIZ15" s="124"/>
      <c r="VJA15" s="124"/>
      <c r="VJB15" s="124"/>
      <c r="VJC15" s="124"/>
      <c r="VJD15" s="124"/>
      <c r="VJE15" s="124"/>
      <c r="VJF15" s="124"/>
      <c r="VJG15" s="124"/>
      <c r="VJH15" s="124"/>
      <c r="VJI15" s="124"/>
      <c r="VJJ15" s="124"/>
      <c r="VJK15" s="124"/>
      <c r="VJL15" s="124"/>
      <c r="VJM15" s="124"/>
      <c r="VJN15" s="124"/>
      <c r="VJO15" s="124"/>
      <c r="VJP15" s="124"/>
      <c r="VJQ15" s="124"/>
      <c r="VJR15" s="124"/>
      <c r="VJS15" s="124"/>
      <c r="VJT15" s="124"/>
      <c r="VJU15" s="124"/>
      <c r="VJV15" s="124"/>
      <c r="VJW15" s="124"/>
      <c r="VJX15" s="124"/>
      <c r="VJY15" s="124"/>
      <c r="VJZ15" s="124"/>
      <c r="VKA15" s="124"/>
      <c r="VKB15" s="124"/>
      <c r="VKC15" s="124"/>
      <c r="VKD15" s="124"/>
      <c r="VKE15" s="124"/>
      <c r="VKF15" s="124"/>
      <c r="VKG15" s="124"/>
      <c r="VKH15" s="124"/>
      <c r="VKI15" s="124"/>
      <c r="VKJ15" s="124"/>
      <c r="VKK15" s="124"/>
      <c r="VKL15" s="124"/>
      <c r="VKM15" s="124"/>
      <c r="VKN15" s="124"/>
      <c r="VKO15" s="124"/>
      <c r="VKP15" s="124"/>
      <c r="VKQ15" s="124"/>
      <c r="VKR15" s="124"/>
      <c r="VKS15" s="124"/>
      <c r="VKT15" s="124"/>
      <c r="VKU15" s="124"/>
      <c r="VKV15" s="124"/>
      <c r="VKW15" s="124"/>
      <c r="VKX15" s="124"/>
      <c r="VKY15" s="124"/>
      <c r="VKZ15" s="124"/>
      <c r="VLA15" s="124"/>
      <c r="VLB15" s="124"/>
      <c r="VLC15" s="124"/>
      <c r="VLD15" s="124"/>
      <c r="VLE15" s="124"/>
      <c r="VLF15" s="124"/>
      <c r="VLG15" s="124"/>
      <c r="VLH15" s="124"/>
      <c r="VLI15" s="124"/>
      <c r="VLJ15" s="124"/>
      <c r="VLK15" s="124"/>
      <c r="VLL15" s="124"/>
      <c r="VLM15" s="124"/>
      <c r="VLN15" s="124"/>
      <c r="VLO15" s="124"/>
      <c r="VLP15" s="124"/>
      <c r="VLQ15" s="124"/>
      <c r="VLR15" s="124"/>
      <c r="VLS15" s="124"/>
      <c r="VLT15" s="124"/>
      <c r="VLU15" s="124"/>
      <c r="VLV15" s="124"/>
      <c r="VLW15" s="124"/>
      <c r="VLX15" s="124"/>
      <c r="VLY15" s="124"/>
      <c r="VLZ15" s="124"/>
      <c r="VMA15" s="124"/>
      <c r="VMB15" s="124"/>
      <c r="VMC15" s="124"/>
      <c r="VMD15" s="124"/>
      <c r="VME15" s="124"/>
      <c r="VMF15" s="124"/>
      <c r="VMG15" s="124"/>
      <c r="VMH15" s="124"/>
      <c r="VMI15" s="124"/>
      <c r="VMJ15" s="124"/>
      <c r="VMK15" s="124"/>
      <c r="VML15" s="124"/>
      <c r="VMM15" s="124"/>
      <c r="VMN15" s="124"/>
      <c r="VMO15" s="124"/>
      <c r="VMP15" s="124"/>
      <c r="VMQ15" s="124"/>
      <c r="VMR15" s="124"/>
      <c r="VMS15" s="124"/>
      <c r="VMT15" s="124"/>
      <c r="VMU15" s="124"/>
      <c r="VMV15" s="124"/>
      <c r="VMW15" s="124"/>
      <c r="VMX15" s="124"/>
      <c r="VMY15" s="124"/>
      <c r="VMZ15" s="124"/>
      <c r="VNA15" s="124"/>
      <c r="VNB15" s="124"/>
      <c r="VNC15" s="124"/>
      <c r="VND15" s="124"/>
      <c r="VNE15" s="124"/>
      <c r="VNF15" s="124"/>
      <c r="VNG15" s="124"/>
      <c r="VNH15" s="124"/>
      <c r="VNI15" s="124"/>
      <c r="VNJ15" s="124"/>
      <c r="VNK15" s="124"/>
      <c r="VNL15" s="124"/>
      <c r="VNM15" s="124"/>
      <c r="VNN15" s="124"/>
      <c r="VNO15" s="124"/>
      <c r="VNP15" s="124"/>
      <c r="VNQ15" s="124"/>
      <c r="VNR15" s="124"/>
      <c r="VNS15" s="124"/>
      <c r="VNT15" s="124"/>
      <c r="VNU15" s="124"/>
      <c r="VNV15" s="124"/>
      <c r="VNW15" s="124"/>
      <c r="VNX15" s="124"/>
      <c r="VNY15" s="124"/>
      <c r="VNZ15" s="124"/>
      <c r="VOA15" s="124"/>
      <c r="VOB15" s="124"/>
      <c r="VOC15" s="124"/>
      <c r="VOD15" s="124"/>
      <c r="VOE15" s="124"/>
      <c r="VOF15" s="124"/>
      <c r="VOG15" s="124"/>
      <c r="VOH15" s="124"/>
      <c r="VOI15" s="124"/>
      <c r="VOJ15" s="124"/>
      <c r="VOK15" s="124"/>
      <c r="VOL15" s="124"/>
      <c r="VOM15" s="124"/>
      <c r="VON15" s="124"/>
      <c r="VOO15" s="124"/>
      <c r="VOP15" s="124"/>
      <c r="VOQ15" s="124"/>
      <c r="VOR15" s="124"/>
      <c r="VOS15" s="124"/>
      <c r="VOT15" s="124"/>
      <c r="VOU15" s="124"/>
      <c r="VOV15" s="124"/>
      <c r="VOW15" s="124"/>
      <c r="VOX15" s="124"/>
      <c r="VOY15" s="124"/>
      <c r="VOZ15" s="124"/>
      <c r="VPA15" s="124"/>
      <c r="VPB15" s="124"/>
      <c r="VPC15" s="124"/>
      <c r="VPD15" s="124"/>
      <c r="VPE15" s="124"/>
      <c r="VPF15" s="124"/>
      <c r="VPG15" s="124"/>
      <c r="VPH15" s="124"/>
      <c r="VPI15" s="124"/>
      <c r="VPJ15" s="124"/>
      <c r="VPK15" s="124"/>
      <c r="VPL15" s="124"/>
      <c r="VPM15" s="124"/>
      <c r="VPN15" s="124"/>
      <c r="VPO15" s="124"/>
      <c r="VPP15" s="124"/>
      <c r="VPQ15" s="124"/>
      <c r="VPR15" s="124"/>
      <c r="VPS15" s="124"/>
      <c r="VPT15" s="124"/>
      <c r="VPU15" s="124"/>
      <c r="VPV15" s="124"/>
      <c r="VPW15" s="124"/>
      <c r="VPX15" s="124"/>
      <c r="VPY15" s="124"/>
      <c r="VPZ15" s="124"/>
      <c r="VQA15" s="124"/>
      <c r="VQB15" s="124"/>
      <c r="VQC15" s="124"/>
      <c r="VQD15" s="124"/>
      <c r="VQE15" s="124"/>
      <c r="VQF15" s="124"/>
      <c r="VQG15" s="124"/>
      <c r="VQH15" s="124"/>
      <c r="VQI15" s="124"/>
      <c r="VQJ15" s="124"/>
      <c r="VQK15" s="124"/>
      <c r="VQL15" s="124"/>
      <c r="VQM15" s="124"/>
      <c r="VQN15" s="124"/>
      <c r="VQO15" s="124"/>
      <c r="VQP15" s="124"/>
      <c r="VQQ15" s="124"/>
      <c r="VQR15" s="124"/>
      <c r="VQS15" s="124"/>
      <c r="VQT15" s="124"/>
      <c r="VQU15" s="124"/>
      <c r="VQV15" s="124"/>
      <c r="VQW15" s="124"/>
      <c r="VQX15" s="124"/>
      <c r="VQY15" s="124"/>
      <c r="VQZ15" s="124"/>
      <c r="VRA15" s="124"/>
      <c r="VRB15" s="124"/>
      <c r="VRC15" s="124"/>
      <c r="VRD15" s="124"/>
      <c r="VRE15" s="124"/>
      <c r="VRF15" s="124"/>
      <c r="VRG15" s="124"/>
      <c r="VRH15" s="124"/>
      <c r="VRI15" s="124"/>
      <c r="VRJ15" s="124"/>
      <c r="VRK15" s="124"/>
      <c r="VRL15" s="124"/>
      <c r="VRM15" s="124"/>
      <c r="VRN15" s="124"/>
      <c r="VRO15" s="124"/>
      <c r="VRP15" s="124"/>
      <c r="VRQ15" s="124"/>
      <c r="VRR15" s="124"/>
      <c r="VRS15" s="124"/>
      <c r="VRT15" s="124"/>
      <c r="VRU15" s="124"/>
      <c r="VRV15" s="124"/>
      <c r="VRW15" s="124"/>
      <c r="VRX15" s="124"/>
      <c r="VRY15" s="124"/>
      <c r="VRZ15" s="124"/>
      <c r="VSA15" s="124"/>
      <c r="VSB15" s="124"/>
      <c r="VSC15" s="124"/>
      <c r="VSD15" s="124"/>
      <c r="VSE15" s="124"/>
      <c r="VSF15" s="124"/>
      <c r="VSG15" s="124"/>
      <c r="VSH15" s="124"/>
      <c r="VSI15" s="124"/>
      <c r="VSJ15" s="124"/>
      <c r="VSK15" s="124"/>
      <c r="VSL15" s="124"/>
      <c r="VSM15" s="124"/>
      <c r="VSN15" s="124"/>
      <c r="VSO15" s="124"/>
      <c r="VSP15" s="124"/>
      <c r="VSQ15" s="124"/>
      <c r="VSR15" s="124"/>
      <c r="VSS15" s="124"/>
      <c r="VST15" s="124"/>
      <c r="VSU15" s="124"/>
      <c r="VSV15" s="124"/>
      <c r="VSW15" s="124"/>
      <c r="VSX15" s="124"/>
      <c r="VSY15" s="124"/>
      <c r="VSZ15" s="124"/>
      <c r="VTA15" s="124"/>
      <c r="VTB15" s="124"/>
      <c r="VTC15" s="124"/>
      <c r="VTD15" s="124"/>
      <c r="VTE15" s="124"/>
      <c r="VTF15" s="124"/>
      <c r="VTG15" s="124"/>
      <c r="VTH15" s="124"/>
      <c r="VTI15" s="124"/>
      <c r="VTJ15" s="124"/>
      <c r="VTK15" s="124"/>
      <c r="VTL15" s="124"/>
      <c r="VTM15" s="124"/>
      <c r="VTN15" s="124"/>
      <c r="VTO15" s="124"/>
      <c r="VTP15" s="124"/>
      <c r="VTQ15" s="124"/>
      <c r="VTR15" s="124"/>
      <c r="VTS15" s="124"/>
      <c r="VTT15" s="124"/>
      <c r="VTU15" s="124"/>
      <c r="VTV15" s="124"/>
      <c r="VTW15" s="124"/>
      <c r="VTX15" s="124"/>
      <c r="VTY15" s="124"/>
      <c r="VTZ15" s="124"/>
      <c r="VUA15" s="124"/>
      <c r="VUB15" s="124"/>
      <c r="VUC15" s="124"/>
      <c r="VUD15" s="124"/>
      <c r="VUE15" s="124"/>
      <c r="VUF15" s="124"/>
      <c r="VUG15" s="124"/>
      <c r="VUH15" s="124"/>
      <c r="VUI15" s="124"/>
      <c r="VUJ15" s="124"/>
      <c r="VUK15" s="124"/>
      <c r="VUL15" s="124"/>
      <c r="VUM15" s="124"/>
      <c r="VUN15" s="124"/>
      <c r="VUO15" s="124"/>
      <c r="VUP15" s="124"/>
      <c r="VUQ15" s="124"/>
      <c r="VUR15" s="124"/>
      <c r="VUS15" s="124"/>
      <c r="VUT15" s="124"/>
      <c r="VUU15" s="124"/>
      <c r="VUV15" s="124"/>
      <c r="VUW15" s="124"/>
      <c r="VUX15" s="124"/>
      <c r="VUY15" s="124"/>
      <c r="VUZ15" s="124"/>
      <c r="VVA15" s="124"/>
      <c r="VVB15" s="124"/>
      <c r="VVC15" s="124"/>
      <c r="VVD15" s="124"/>
      <c r="VVE15" s="124"/>
      <c r="VVF15" s="124"/>
      <c r="VVG15" s="124"/>
      <c r="VVH15" s="124"/>
      <c r="VVI15" s="124"/>
      <c r="VVJ15" s="124"/>
      <c r="VVK15" s="124"/>
      <c r="VVL15" s="124"/>
      <c r="VVM15" s="124"/>
      <c r="VVN15" s="124"/>
      <c r="VVO15" s="124"/>
      <c r="VVP15" s="124"/>
      <c r="VVQ15" s="124"/>
      <c r="VVR15" s="124"/>
      <c r="VVS15" s="124"/>
      <c r="VVT15" s="124"/>
      <c r="VVU15" s="124"/>
      <c r="VVV15" s="124"/>
      <c r="VVW15" s="124"/>
      <c r="VVX15" s="124"/>
      <c r="VVY15" s="124"/>
      <c r="VVZ15" s="124"/>
      <c r="VWA15" s="124"/>
      <c r="VWB15" s="124"/>
      <c r="VWC15" s="124"/>
      <c r="VWD15" s="124"/>
      <c r="VWE15" s="124"/>
      <c r="VWF15" s="124"/>
      <c r="VWG15" s="124"/>
      <c r="VWH15" s="124"/>
      <c r="VWI15" s="124"/>
      <c r="VWJ15" s="124"/>
      <c r="VWK15" s="124"/>
      <c r="VWL15" s="124"/>
      <c r="VWM15" s="124"/>
      <c r="VWN15" s="124"/>
      <c r="VWO15" s="124"/>
      <c r="VWP15" s="124"/>
      <c r="VWQ15" s="124"/>
      <c r="VWR15" s="124"/>
      <c r="VWS15" s="124"/>
      <c r="VWT15" s="124"/>
      <c r="VWU15" s="124"/>
      <c r="VWV15" s="124"/>
      <c r="VWW15" s="124"/>
      <c r="VWX15" s="124"/>
      <c r="VWY15" s="124"/>
      <c r="VWZ15" s="124"/>
      <c r="VXA15" s="124"/>
      <c r="VXB15" s="124"/>
      <c r="VXC15" s="124"/>
      <c r="VXD15" s="124"/>
      <c r="VXE15" s="124"/>
      <c r="VXF15" s="124"/>
      <c r="VXG15" s="124"/>
      <c r="VXH15" s="124"/>
      <c r="VXI15" s="124"/>
      <c r="VXJ15" s="124"/>
      <c r="VXK15" s="124"/>
      <c r="VXL15" s="124"/>
      <c r="VXM15" s="124"/>
      <c r="VXN15" s="124"/>
      <c r="VXO15" s="124"/>
      <c r="VXP15" s="124"/>
      <c r="VXQ15" s="124"/>
      <c r="VXR15" s="124"/>
      <c r="VXS15" s="124"/>
      <c r="VXT15" s="124"/>
      <c r="VXU15" s="124"/>
      <c r="VXV15" s="124"/>
      <c r="VXW15" s="124"/>
      <c r="VXX15" s="124"/>
      <c r="VXY15" s="124"/>
      <c r="VXZ15" s="124"/>
      <c r="VYA15" s="124"/>
      <c r="VYB15" s="124"/>
      <c r="VYC15" s="124"/>
      <c r="VYD15" s="124"/>
      <c r="VYE15" s="124"/>
      <c r="VYF15" s="124"/>
      <c r="VYG15" s="124"/>
      <c r="VYH15" s="124"/>
      <c r="VYI15" s="124"/>
      <c r="VYJ15" s="124"/>
      <c r="VYK15" s="124"/>
      <c r="VYL15" s="124"/>
      <c r="VYM15" s="124"/>
      <c r="VYN15" s="124"/>
      <c r="VYO15" s="124"/>
      <c r="VYP15" s="124"/>
      <c r="VYQ15" s="124"/>
      <c r="VYR15" s="124"/>
      <c r="VYS15" s="124"/>
      <c r="VYT15" s="124"/>
      <c r="VYU15" s="124"/>
      <c r="VYV15" s="124"/>
      <c r="VYW15" s="124"/>
      <c r="VYX15" s="124"/>
      <c r="VYY15" s="124"/>
      <c r="VYZ15" s="124"/>
      <c r="VZA15" s="124"/>
      <c r="VZB15" s="124"/>
      <c r="VZC15" s="124"/>
      <c r="VZD15" s="124"/>
      <c r="VZE15" s="124"/>
      <c r="VZF15" s="124"/>
      <c r="VZG15" s="124"/>
      <c r="VZH15" s="124"/>
      <c r="VZI15" s="124"/>
      <c r="VZJ15" s="124"/>
      <c r="VZK15" s="124"/>
      <c r="VZL15" s="124"/>
      <c r="VZM15" s="124"/>
      <c r="VZN15" s="124"/>
      <c r="VZO15" s="124"/>
      <c r="VZP15" s="124"/>
      <c r="VZQ15" s="124"/>
      <c r="VZR15" s="124"/>
      <c r="VZS15" s="124"/>
      <c r="VZT15" s="124"/>
      <c r="VZU15" s="124"/>
      <c r="VZV15" s="124"/>
      <c r="VZW15" s="124"/>
      <c r="VZX15" s="124"/>
      <c r="VZY15" s="124"/>
      <c r="VZZ15" s="124"/>
      <c r="WAA15" s="124"/>
      <c r="WAB15" s="124"/>
      <c r="WAC15" s="124"/>
      <c r="WAD15" s="124"/>
      <c r="WAE15" s="124"/>
      <c r="WAF15" s="124"/>
      <c r="WAG15" s="124"/>
      <c r="WAH15" s="124"/>
      <c r="WAI15" s="124"/>
      <c r="WAJ15" s="124"/>
      <c r="WAK15" s="124"/>
      <c r="WAL15" s="124"/>
      <c r="WAM15" s="124"/>
      <c r="WAN15" s="124"/>
      <c r="WAO15" s="124"/>
      <c r="WAP15" s="124"/>
      <c r="WAQ15" s="124"/>
      <c r="WAR15" s="124"/>
      <c r="WAS15" s="124"/>
      <c r="WAT15" s="124"/>
      <c r="WAU15" s="124"/>
      <c r="WAV15" s="124"/>
      <c r="WAW15" s="124"/>
      <c r="WAX15" s="124"/>
      <c r="WAY15" s="124"/>
      <c r="WAZ15" s="124"/>
      <c r="WBA15" s="124"/>
      <c r="WBB15" s="124"/>
      <c r="WBC15" s="124"/>
      <c r="WBD15" s="124"/>
      <c r="WBE15" s="124"/>
      <c r="WBF15" s="124"/>
      <c r="WBG15" s="124"/>
      <c r="WBH15" s="124"/>
      <c r="WBI15" s="124"/>
      <c r="WBJ15" s="124"/>
      <c r="WBK15" s="124"/>
      <c r="WBL15" s="124"/>
      <c r="WBM15" s="124"/>
      <c r="WBN15" s="124"/>
      <c r="WBO15" s="124"/>
      <c r="WBP15" s="124"/>
      <c r="WBQ15" s="124"/>
      <c r="WBR15" s="124"/>
      <c r="WBS15" s="124"/>
      <c r="WBT15" s="124"/>
      <c r="WBU15" s="124"/>
      <c r="WBV15" s="124"/>
      <c r="WBW15" s="124"/>
      <c r="WBX15" s="124"/>
      <c r="WBY15" s="124"/>
      <c r="WBZ15" s="124"/>
      <c r="WCA15" s="124"/>
      <c r="WCB15" s="124"/>
      <c r="WCC15" s="124"/>
      <c r="WCD15" s="124"/>
      <c r="WCE15" s="124"/>
      <c r="WCF15" s="124"/>
      <c r="WCG15" s="124"/>
      <c r="WCH15" s="124"/>
      <c r="WCI15" s="124"/>
      <c r="WCJ15" s="124"/>
      <c r="WCK15" s="124"/>
      <c r="WCL15" s="124"/>
      <c r="WCM15" s="124"/>
      <c r="WCN15" s="124"/>
      <c r="WCO15" s="124"/>
      <c r="WCP15" s="124"/>
      <c r="WCQ15" s="124"/>
      <c r="WCR15" s="124"/>
      <c r="WCS15" s="124"/>
      <c r="WCT15" s="124"/>
      <c r="WCU15" s="124"/>
      <c r="WCV15" s="124"/>
      <c r="WCW15" s="124"/>
      <c r="WCX15" s="124"/>
      <c r="WCY15" s="124"/>
      <c r="WCZ15" s="124"/>
      <c r="WDA15" s="124"/>
      <c r="WDB15" s="124"/>
      <c r="WDC15" s="124"/>
      <c r="WDD15" s="124"/>
      <c r="WDE15" s="124"/>
      <c r="WDF15" s="124"/>
      <c r="WDG15" s="124"/>
      <c r="WDH15" s="124"/>
      <c r="WDI15" s="124"/>
      <c r="WDJ15" s="124"/>
      <c r="WDK15" s="124"/>
      <c r="WDL15" s="124"/>
      <c r="WDM15" s="124"/>
      <c r="WDN15" s="124"/>
      <c r="WDO15" s="124"/>
      <c r="WDP15" s="124"/>
      <c r="WDQ15" s="124"/>
      <c r="WDR15" s="124"/>
      <c r="WDS15" s="124"/>
      <c r="WDT15" s="124"/>
      <c r="WDU15" s="124"/>
      <c r="WDV15" s="124"/>
      <c r="WDW15" s="124"/>
      <c r="WDX15" s="124"/>
      <c r="WDY15" s="124"/>
      <c r="WDZ15" s="124"/>
      <c r="WEA15" s="124"/>
      <c r="WEB15" s="124"/>
      <c r="WEC15" s="124"/>
      <c r="WED15" s="124"/>
      <c r="WEE15" s="124"/>
      <c r="WEF15" s="124"/>
      <c r="WEG15" s="124"/>
      <c r="WEH15" s="124"/>
      <c r="WEI15" s="124"/>
      <c r="WEJ15" s="124"/>
      <c r="WEK15" s="124"/>
      <c r="WEL15" s="124"/>
      <c r="WEM15" s="124"/>
      <c r="WEN15" s="124"/>
      <c r="WEO15" s="124"/>
      <c r="WEP15" s="124"/>
      <c r="WEQ15" s="124"/>
      <c r="WER15" s="124"/>
      <c r="WES15" s="124"/>
      <c r="WET15" s="124"/>
      <c r="WEU15" s="124"/>
      <c r="WEV15" s="124"/>
      <c r="WEW15" s="124"/>
      <c r="WEX15" s="124"/>
      <c r="WEY15" s="124"/>
      <c r="WEZ15" s="124"/>
      <c r="WFA15" s="124"/>
      <c r="WFB15" s="124"/>
      <c r="WFC15" s="124"/>
      <c r="WFD15" s="124"/>
      <c r="WFE15" s="124"/>
      <c r="WFF15" s="124"/>
      <c r="WFG15" s="124"/>
      <c r="WFH15" s="124"/>
      <c r="WFI15" s="124"/>
      <c r="WFJ15" s="124"/>
      <c r="WFK15" s="124"/>
      <c r="WFL15" s="124"/>
      <c r="WFM15" s="124"/>
      <c r="WFN15" s="124"/>
      <c r="WFO15" s="124"/>
      <c r="WFP15" s="124"/>
      <c r="WFQ15" s="124"/>
      <c r="WFR15" s="124"/>
      <c r="WFS15" s="124"/>
      <c r="WFT15" s="124"/>
      <c r="WFU15" s="124"/>
      <c r="WFV15" s="124"/>
      <c r="WFW15" s="124"/>
      <c r="WFX15" s="124"/>
      <c r="WFY15" s="124"/>
      <c r="WFZ15" s="124"/>
      <c r="WGA15" s="124"/>
      <c r="WGB15" s="124"/>
      <c r="WGC15" s="124"/>
      <c r="WGD15" s="124"/>
      <c r="WGE15" s="124"/>
      <c r="WGF15" s="124"/>
      <c r="WGG15" s="124"/>
      <c r="WGH15" s="124"/>
      <c r="WGI15" s="124"/>
      <c r="WGJ15" s="124"/>
      <c r="WGK15" s="124"/>
      <c r="WGL15" s="124"/>
      <c r="WGM15" s="124"/>
      <c r="WGN15" s="124"/>
      <c r="WGO15" s="124"/>
      <c r="WGP15" s="124"/>
      <c r="WGQ15" s="124"/>
      <c r="WGR15" s="124"/>
      <c r="WGS15" s="124"/>
      <c r="WGT15" s="124"/>
      <c r="WGU15" s="124"/>
      <c r="WGV15" s="124"/>
      <c r="WGW15" s="124"/>
      <c r="WGX15" s="124"/>
      <c r="WGY15" s="124"/>
      <c r="WGZ15" s="124"/>
      <c r="WHA15" s="124"/>
      <c r="WHB15" s="124"/>
      <c r="WHC15" s="124"/>
      <c r="WHD15" s="124"/>
      <c r="WHE15" s="124"/>
      <c r="WHF15" s="124"/>
      <c r="WHG15" s="124"/>
      <c r="WHH15" s="124"/>
      <c r="WHI15" s="124"/>
      <c r="WHJ15" s="124"/>
      <c r="WHK15" s="124"/>
      <c r="WHL15" s="124"/>
      <c r="WHM15" s="124"/>
      <c r="WHN15" s="124"/>
      <c r="WHO15" s="124"/>
      <c r="WHP15" s="124"/>
      <c r="WHQ15" s="124"/>
      <c r="WHR15" s="124"/>
      <c r="WHS15" s="124"/>
      <c r="WHT15" s="124"/>
      <c r="WHU15" s="124"/>
      <c r="WHV15" s="124"/>
      <c r="WHW15" s="124"/>
      <c r="WHX15" s="124"/>
      <c r="WHY15" s="124"/>
      <c r="WHZ15" s="124"/>
      <c r="WIA15" s="124"/>
      <c r="WIB15" s="124"/>
      <c r="WIC15" s="124"/>
      <c r="WID15" s="124"/>
      <c r="WIE15" s="124"/>
      <c r="WIF15" s="124"/>
      <c r="WIG15" s="124"/>
      <c r="WIH15" s="124"/>
      <c r="WII15" s="124"/>
      <c r="WIJ15" s="124"/>
      <c r="WIK15" s="124"/>
      <c r="WIL15" s="124"/>
      <c r="WIM15" s="124"/>
      <c r="WIN15" s="124"/>
      <c r="WIO15" s="124"/>
      <c r="WIP15" s="124"/>
      <c r="WIQ15" s="124"/>
      <c r="WIR15" s="124"/>
      <c r="WIS15" s="124"/>
      <c r="WIT15" s="124"/>
      <c r="WIU15" s="124"/>
      <c r="WIV15" s="124"/>
      <c r="WIW15" s="124"/>
      <c r="WIX15" s="124"/>
      <c r="WIY15" s="124"/>
      <c r="WIZ15" s="124"/>
      <c r="WJA15" s="124"/>
      <c r="WJB15" s="124"/>
      <c r="WJC15" s="124"/>
      <c r="WJD15" s="124"/>
      <c r="WJE15" s="124"/>
      <c r="WJF15" s="124"/>
      <c r="WJG15" s="124"/>
      <c r="WJH15" s="124"/>
      <c r="WJI15" s="124"/>
      <c r="WJJ15" s="124"/>
      <c r="WJK15" s="124"/>
      <c r="WJL15" s="124"/>
      <c r="WJM15" s="124"/>
      <c r="WJN15" s="124"/>
      <c r="WJO15" s="124"/>
      <c r="WJP15" s="124"/>
      <c r="WJQ15" s="124"/>
      <c r="WJR15" s="124"/>
      <c r="WJS15" s="124"/>
      <c r="WJT15" s="124"/>
      <c r="WJU15" s="124"/>
      <c r="WJV15" s="124"/>
      <c r="WJW15" s="124"/>
      <c r="WJX15" s="124"/>
      <c r="WJY15" s="124"/>
      <c r="WJZ15" s="124"/>
      <c r="WKA15" s="124"/>
      <c r="WKB15" s="124"/>
      <c r="WKC15" s="124"/>
      <c r="WKD15" s="124"/>
      <c r="WKE15" s="124"/>
      <c r="WKF15" s="124"/>
      <c r="WKG15" s="124"/>
      <c r="WKH15" s="124"/>
      <c r="WKI15" s="124"/>
      <c r="WKJ15" s="124"/>
      <c r="WKK15" s="124"/>
      <c r="WKL15" s="124"/>
      <c r="WKM15" s="124"/>
      <c r="WKN15" s="124"/>
      <c r="WKO15" s="124"/>
      <c r="WKP15" s="124"/>
      <c r="WKQ15" s="124"/>
      <c r="WKR15" s="124"/>
      <c r="WKS15" s="124"/>
      <c r="WKT15" s="124"/>
      <c r="WKU15" s="124"/>
      <c r="WKV15" s="124"/>
      <c r="WKW15" s="124"/>
      <c r="WKX15" s="124"/>
      <c r="WKY15" s="124"/>
      <c r="WKZ15" s="124"/>
      <c r="WLA15" s="124"/>
      <c r="WLB15" s="124"/>
      <c r="WLC15" s="124"/>
      <c r="WLD15" s="124"/>
      <c r="WLE15" s="124"/>
      <c r="WLF15" s="124"/>
      <c r="WLG15" s="124"/>
      <c r="WLH15" s="124"/>
      <c r="WLI15" s="124"/>
      <c r="WLJ15" s="124"/>
      <c r="WLK15" s="124"/>
      <c r="WLL15" s="124"/>
      <c r="WLM15" s="124"/>
      <c r="WLN15" s="124"/>
      <c r="WLO15" s="124"/>
      <c r="WLP15" s="124"/>
      <c r="WLQ15" s="124"/>
      <c r="WLR15" s="124"/>
      <c r="WLS15" s="124"/>
      <c r="WLT15" s="124"/>
      <c r="WLU15" s="124"/>
      <c r="WLV15" s="124"/>
      <c r="WLW15" s="124"/>
      <c r="WLX15" s="124"/>
      <c r="WLY15" s="124"/>
      <c r="WLZ15" s="124"/>
      <c r="WMA15" s="124"/>
      <c r="WMB15" s="124"/>
      <c r="WMC15" s="124"/>
      <c r="WMD15" s="124"/>
      <c r="WME15" s="124"/>
      <c r="WMF15" s="124"/>
      <c r="WMG15" s="124"/>
      <c r="WMH15" s="124"/>
      <c r="WMI15" s="124"/>
      <c r="WMJ15" s="124"/>
      <c r="WMK15" s="124"/>
      <c r="WML15" s="124"/>
      <c r="WMM15" s="124"/>
      <c r="WMN15" s="124"/>
      <c r="WMO15" s="124"/>
      <c r="WMP15" s="124"/>
      <c r="WMQ15" s="124"/>
      <c r="WMR15" s="124"/>
      <c r="WMS15" s="124"/>
      <c r="WMT15" s="124"/>
      <c r="WMU15" s="124"/>
      <c r="WMV15" s="124"/>
      <c r="WMW15" s="124"/>
      <c r="WMX15" s="124"/>
      <c r="WMY15" s="124"/>
      <c r="WMZ15" s="124"/>
      <c r="WNA15" s="124"/>
      <c r="WNB15" s="124"/>
      <c r="WNC15" s="124"/>
      <c r="WND15" s="124"/>
      <c r="WNE15" s="124"/>
      <c r="WNF15" s="124"/>
      <c r="WNG15" s="124"/>
      <c r="WNH15" s="124"/>
      <c r="WNI15" s="124"/>
      <c r="WNJ15" s="124"/>
      <c r="WNK15" s="124"/>
      <c r="WNL15" s="124"/>
      <c r="WNM15" s="124"/>
      <c r="WNN15" s="124"/>
      <c r="WNO15" s="124"/>
      <c r="WNP15" s="124"/>
      <c r="WNQ15" s="124"/>
      <c r="WNR15" s="124"/>
      <c r="WNS15" s="124"/>
      <c r="WNT15" s="124"/>
      <c r="WNU15" s="124"/>
      <c r="WNV15" s="124"/>
      <c r="WNW15" s="124"/>
      <c r="WNX15" s="124"/>
      <c r="WNY15" s="124"/>
      <c r="WNZ15" s="124"/>
      <c r="WOA15" s="124"/>
      <c r="WOB15" s="124"/>
      <c r="WOC15" s="124"/>
      <c r="WOD15" s="124"/>
      <c r="WOE15" s="124"/>
      <c r="WOF15" s="124"/>
      <c r="WOG15" s="124"/>
      <c r="WOH15" s="124"/>
      <c r="WOI15" s="124"/>
      <c r="WOJ15" s="124"/>
      <c r="WOK15" s="124"/>
      <c r="WOL15" s="124"/>
      <c r="WOM15" s="124"/>
      <c r="WON15" s="124"/>
      <c r="WOO15" s="124"/>
      <c r="WOP15" s="124"/>
      <c r="WOQ15" s="124"/>
      <c r="WOR15" s="124"/>
      <c r="WOS15" s="124"/>
      <c r="WOT15" s="124"/>
      <c r="WOU15" s="124"/>
      <c r="WOV15" s="124"/>
      <c r="WOW15" s="124"/>
      <c r="WOX15" s="124"/>
      <c r="WOY15" s="124"/>
      <c r="WOZ15" s="124"/>
      <c r="WPA15" s="124"/>
      <c r="WPB15" s="124"/>
      <c r="WPC15" s="124"/>
      <c r="WPD15" s="124"/>
      <c r="WPE15" s="124"/>
      <c r="WPF15" s="124"/>
      <c r="WPG15" s="124"/>
      <c r="WPH15" s="124"/>
      <c r="WPI15" s="124"/>
      <c r="WPJ15" s="124"/>
      <c r="WPK15" s="124"/>
      <c r="WPL15" s="124"/>
      <c r="WPM15" s="124"/>
      <c r="WPN15" s="124"/>
      <c r="WPO15" s="124"/>
      <c r="WPP15" s="124"/>
      <c r="WPQ15" s="124"/>
      <c r="WPR15" s="124"/>
      <c r="WPS15" s="124"/>
      <c r="WPT15" s="124"/>
      <c r="WPU15" s="124"/>
      <c r="WPV15" s="124"/>
      <c r="WPW15" s="124"/>
      <c r="WPX15" s="124"/>
      <c r="WPY15" s="124"/>
      <c r="WPZ15" s="124"/>
      <c r="WQA15" s="124"/>
      <c r="WQB15" s="124"/>
      <c r="WQC15" s="124"/>
      <c r="WQD15" s="124"/>
      <c r="WQE15" s="124"/>
      <c r="WQF15" s="124"/>
      <c r="WQG15" s="124"/>
      <c r="WQH15" s="124"/>
      <c r="WQI15" s="124"/>
      <c r="WQJ15" s="124"/>
      <c r="WQK15" s="124"/>
      <c r="WQL15" s="124"/>
      <c r="WQM15" s="124"/>
      <c r="WQN15" s="124"/>
      <c r="WQO15" s="124"/>
      <c r="WQP15" s="124"/>
      <c r="WQQ15" s="124"/>
      <c r="WQR15" s="124"/>
      <c r="WQS15" s="124"/>
      <c r="WQT15" s="124"/>
      <c r="WQU15" s="124"/>
      <c r="WQV15" s="124"/>
      <c r="WQW15" s="124"/>
      <c r="WQX15" s="124"/>
      <c r="WQY15" s="124"/>
      <c r="WQZ15" s="124"/>
      <c r="WRA15" s="124"/>
      <c r="WRB15" s="124"/>
      <c r="WRC15" s="124"/>
      <c r="WRD15" s="124"/>
      <c r="WRE15" s="124"/>
      <c r="WRF15" s="124"/>
      <c r="WRG15" s="124"/>
      <c r="WRH15" s="124"/>
      <c r="WRI15" s="124"/>
      <c r="WRJ15" s="124"/>
      <c r="WRK15" s="124"/>
      <c r="WRL15" s="124"/>
      <c r="WRM15" s="124"/>
      <c r="WRN15" s="124"/>
      <c r="WRO15" s="124"/>
      <c r="WRP15" s="124"/>
      <c r="WRQ15" s="124"/>
      <c r="WRR15" s="124"/>
      <c r="WRS15" s="124"/>
      <c r="WRT15" s="124"/>
      <c r="WRU15" s="124"/>
      <c r="WRV15" s="124"/>
      <c r="WRW15" s="124"/>
      <c r="WRX15" s="124"/>
      <c r="WRY15" s="124"/>
      <c r="WRZ15" s="124"/>
      <c r="WSA15" s="124"/>
      <c r="WSB15" s="124"/>
      <c r="WSC15" s="124"/>
      <c r="WSD15" s="124"/>
      <c r="WSE15" s="124"/>
      <c r="WSF15" s="124"/>
      <c r="WSG15" s="124"/>
      <c r="WSH15" s="124"/>
      <c r="WSI15" s="124"/>
      <c r="WSJ15" s="124"/>
      <c r="WSK15" s="124"/>
      <c r="WSL15" s="124"/>
      <c r="WSM15" s="124"/>
      <c r="WSN15" s="124"/>
      <c r="WSO15" s="124"/>
      <c r="WSP15" s="124"/>
      <c r="WSQ15" s="124"/>
      <c r="WSR15" s="124"/>
      <c r="WSS15" s="124"/>
      <c r="WST15" s="124"/>
      <c r="WSU15" s="124"/>
      <c r="WSV15" s="124"/>
      <c r="WSW15" s="124"/>
      <c r="WSX15" s="124"/>
      <c r="WSY15" s="124"/>
      <c r="WSZ15" s="124"/>
      <c r="WTA15" s="124"/>
      <c r="WTB15" s="124"/>
      <c r="WTC15" s="124"/>
      <c r="WTD15" s="124"/>
      <c r="WTE15" s="124"/>
      <c r="WTF15" s="124"/>
      <c r="WTG15" s="124"/>
      <c r="WTH15" s="124"/>
      <c r="WTI15" s="124"/>
      <c r="WTJ15" s="124"/>
      <c r="WTK15" s="124"/>
      <c r="WTL15" s="124"/>
      <c r="WTM15" s="124"/>
      <c r="WTN15" s="124"/>
      <c r="WTO15" s="124"/>
      <c r="WTP15" s="124"/>
      <c r="WTQ15" s="124"/>
      <c r="WTR15" s="124"/>
      <c r="WTS15" s="124"/>
      <c r="WTT15" s="124"/>
      <c r="WTU15" s="124"/>
      <c r="WTV15" s="124"/>
      <c r="WTW15" s="124"/>
      <c r="WTX15" s="124"/>
      <c r="WTY15" s="124"/>
      <c r="WTZ15" s="124"/>
      <c r="WUA15" s="124"/>
      <c r="WUB15" s="124"/>
      <c r="WUC15" s="124"/>
      <c r="WUD15" s="124"/>
      <c r="WUE15" s="124"/>
      <c r="WUF15" s="124"/>
      <c r="WUG15" s="124"/>
      <c r="WUH15" s="124"/>
      <c r="WUI15" s="124"/>
      <c r="WUJ15" s="124"/>
      <c r="WUK15" s="124"/>
      <c r="WUL15" s="124"/>
      <c r="WUM15" s="124"/>
      <c r="WUN15" s="124"/>
      <c r="WUO15" s="124"/>
      <c r="WUP15" s="124"/>
      <c r="WUQ15" s="124"/>
      <c r="WUR15" s="124"/>
      <c r="WUS15" s="124"/>
      <c r="WUT15" s="124"/>
      <c r="WUU15" s="124"/>
      <c r="WUV15" s="124"/>
      <c r="WUW15" s="124"/>
      <c r="WUX15" s="124"/>
      <c r="WUY15" s="124"/>
      <c r="WUZ15" s="124"/>
      <c r="WVA15" s="124"/>
      <c r="WVB15" s="124"/>
      <c r="WVC15" s="124"/>
      <c r="WVD15" s="124"/>
      <c r="WVE15" s="124"/>
      <c r="WVF15" s="124"/>
      <c r="WVG15" s="124"/>
      <c r="WVH15" s="124"/>
      <c r="WVI15" s="124"/>
      <c r="WVJ15" s="124"/>
      <c r="WVK15" s="124"/>
      <c r="WVL15" s="124"/>
      <c r="WVM15" s="124"/>
      <c r="WVN15" s="124"/>
      <c r="WVO15" s="124"/>
      <c r="WVP15" s="124"/>
      <c r="WVQ15" s="124"/>
      <c r="WVR15" s="124"/>
      <c r="WVS15" s="124"/>
      <c r="WVT15" s="124"/>
      <c r="WVU15" s="124"/>
      <c r="WVV15" s="124"/>
      <c r="WVW15" s="124"/>
      <c r="WVX15" s="124"/>
      <c r="WVY15" s="124"/>
      <c r="WVZ15" s="124"/>
      <c r="WWA15" s="124"/>
      <c r="WWB15" s="124"/>
      <c r="WWC15" s="124"/>
      <c r="WWD15" s="124"/>
      <c r="WWE15" s="124"/>
      <c r="WWF15" s="124"/>
      <c r="WWG15" s="124"/>
      <c r="WWH15" s="124"/>
      <c r="WWI15" s="124"/>
      <c r="WWJ15" s="124"/>
      <c r="WWK15" s="124"/>
      <c r="WWL15" s="124"/>
      <c r="WWM15" s="124"/>
      <c r="WWN15" s="124"/>
      <c r="WWO15" s="124"/>
      <c r="WWP15" s="124"/>
      <c r="WWQ15" s="124"/>
      <c r="WWR15" s="124"/>
      <c r="WWS15" s="124"/>
      <c r="WWT15" s="124"/>
      <c r="WWU15" s="124"/>
      <c r="WWV15" s="124"/>
      <c r="WWW15" s="124"/>
      <c r="WWX15" s="124"/>
      <c r="WWY15" s="124"/>
      <c r="WWZ15" s="124"/>
      <c r="WXA15" s="124"/>
      <c r="WXB15" s="124"/>
      <c r="WXC15" s="124"/>
      <c r="WXD15" s="124"/>
      <c r="WXE15" s="124"/>
      <c r="WXF15" s="124"/>
      <c r="WXG15" s="124"/>
      <c r="WXH15" s="124"/>
      <c r="WXI15" s="124"/>
      <c r="WXJ15" s="124"/>
      <c r="WXK15" s="124"/>
      <c r="WXL15" s="124"/>
      <c r="WXM15" s="124"/>
      <c r="WXN15" s="124"/>
      <c r="WXO15" s="124"/>
      <c r="WXP15" s="124"/>
      <c r="WXQ15" s="124"/>
      <c r="WXR15" s="124"/>
      <c r="WXS15" s="124"/>
      <c r="WXT15" s="124"/>
      <c r="WXU15" s="124"/>
      <c r="WXV15" s="124"/>
      <c r="WXW15" s="124"/>
      <c r="WXX15" s="124"/>
      <c r="WXY15" s="124"/>
      <c r="WXZ15" s="124"/>
      <c r="WYA15" s="124"/>
      <c r="WYB15" s="124"/>
      <c r="WYC15" s="124"/>
      <c r="WYD15" s="124"/>
      <c r="WYE15" s="124"/>
      <c r="WYF15" s="124"/>
      <c r="WYG15" s="124"/>
      <c r="WYH15" s="124"/>
      <c r="WYI15" s="124"/>
      <c r="WYJ15" s="124"/>
      <c r="WYK15" s="124"/>
      <c r="WYL15" s="124"/>
      <c r="WYM15" s="124"/>
      <c r="WYN15" s="124"/>
      <c r="WYO15" s="124"/>
      <c r="WYP15" s="124"/>
      <c r="WYQ15" s="124"/>
      <c r="WYR15" s="124"/>
      <c r="WYS15" s="124"/>
      <c r="WYT15" s="124"/>
      <c r="WYU15" s="124"/>
      <c r="WYV15" s="124"/>
      <c r="WYW15" s="124"/>
      <c r="WYX15" s="124"/>
      <c r="WYY15" s="124"/>
      <c r="WYZ15" s="124"/>
      <c r="WZA15" s="124"/>
      <c r="WZB15" s="124"/>
      <c r="WZC15" s="124"/>
      <c r="WZD15" s="124"/>
      <c r="WZE15" s="124"/>
      <c r="WZF15" s="124"/>
      <c r="WZG15" s="124"/>
      <c r="WZH15" s="124"/>
      <c r="WZI15" s="124"/>
      <c r="WZJ15" s="124"/>
      <c r="WZK15" s="124"/>
      <c r="WZL15" s="124"/>
      <c r="WZM15" s="124"/>
      <c r="WZN15" s="124"/>
      <c r="WZO15" s="124"/>
      <c r="WZP15" s="124"/>
      <c r="WZQ15" s="124"/>
      <c r="WZR15" s="124"/>
      <c r="WZS15" s="124"/>
      <c r="WZT15" s="124"/>
      <c r="WZU15" s="124"/>
      <c r="WZV15" s="124"/>
      <c r="WZW15" s="124"/>
      <c r="WZX15" s="124"/>
      <c r="WZY15" s="124"/>
      <c r="WZZ15" s="124"/>
      <c r="XAA15" s="124"/>
      <c r="XAB15" s="124"/>
      <c r="XAC15" s="124"/>
      <c r="XAD15" s="124"/>
      <c r="XAE15" s="124"/>
      <c r="XAF15" s="124"/>
      <c r="XAG15" s="124"/>
      <c r="XAH15" s="124"/>
      <c r="XAI15" s="124"/>
      <c r="XAJ15" s="124"/>
      <c r="XAK15" s="124"/>
      <c r="XAL15" s="124"/>
      <c r="XAM15" s="124"/>
      <c r="XAN15" s="124"/>
      <c r="XAO15" s="124"/>
      <c r="XAP15" s="124"/>
      <c r="XAQ15" s="124"/>
      <c r="XAR15" s="124"/>
      <c r="XAS15" s="124"/>
      <c r="XAT15" s="124"/>
      <c r="XAU15" s="124"/>
      <c r="XAV15" s="124"/>
      <c r="XAW15" s="124"/>
      <c r="XAX15" s="124"/>
      <c r="XAY15" s="124"/>
      <c r="XAZ15" s="124"/>
      <c r="XBA15" s="124"/>
      <c r="XBB15" s="124"/>
      <c r="XBC15" s="124"/>
      <c r="XBD15" s="124"/>
      <c r="XBE15" s="124"/>
      <c r="XBF15" s="124"/>
      <c r="XBG15" s="124"/>
      <c r="XBH15" s="124"/>
      <c r="XBI15" s="124"/>
      <c r="XBJ15" s="124"/>
      <c r="XBK15" s="124"/>
      <c r="XBL15" s="124"/>
      <c r="XBM15" s="124"/>
      <c r="XBN15" s="124"/>
      <c r="XBO15" s="124"/>
      <c r="XBP15" s="124"/>
      <c r="XBQ15" s="124"/>
      <c r="XBR15" s="124"/>
      <c r="XBS15" s="124"/>
      <c r="XBT15" s="124"/>
      <c r="XBU15" s="124"/>
      <c r="XBV15" s="124"/>
      <c r="XBW15" s="124"/>
      <c r="XBX15" s="124"/>
      <c r="XBY15" s="124"/>
      <c r="XBZ15" s="124"/>
      <c r="XCA15" s="124"/>
      <c r="XCB15" s="124"/>
      <c r="XCC15" s="124"/>
      <c r="XCD15" s="124"/>
      <c r="XCE15" s="124"/>
      <c r="XCF15" s="124"/>
      <c r="XCG15" s="124"/>
      <c r="XCH15" s="124"/>
      <c r="XCI15" s="124"/>
      <c r="XCJ15" s="124"/>
      <c r="XCK15" s="124"/>
      <c r="XCL15" s="124"/>
      <c r="XCM15" s="124"/>
      <c r="XCN15" s="124"/>
      <c r="XCO15" s="124"/>
      <c r="XCP15" s="124"/>
      <c r="XCQ15" s="124"/>
      <c r="XCR15" s="124"/>
      <c r="XCS15" s="124"/>
      <c r="XCT15" s="124"/>
      <c r="XCU15" s="124"/>
      <c r="XCV15" s="124"/>
      <c r="XCW15" s="124"/>
      <c r="XCX15" s="124"/>
      <c r="XCY15" s="124"/>
      <c r="XCZ15" s="124"/>
      <c r="XDA15" s="124"/>
      <c r="XDB15" s="124"/>
      <c r="XDC15" s="124"/>
      <c r="XDD15" s="124"/>
      <c r="XDE15" s="124"/>
      <c r="XDF15" s="124"/>
      <c r="XDG15" s="124"/>
      <c r="XDH15" s="124"/>
      <c r="XDI15" s="124"/>
      <c r="XDJ15" s="124"/>
      <c r="XDK15" s="124"/>
      <c r="XDL15" s="124"/>
      <c r="XDM15" s="124"/>
      <c r="XDN15" s="124"/>
      <c r="XDO15" s="124"/>
      <c r="XDP15" s="124"/>
      <c r="XDQ15" s="124"/>
      <c r="XDR15" s="124"/>
      <c r="XDS15" s="124"/>
      <c r="XDT15" s="124"/>
      <c r="XDU15" s="124"/>
      <c r="XDV15" s="124"/>
      <c r="XDW15" s="124"/>
      <c r="XDX15" s="124"/>
      <c r="XDY15" s="124"/>
      <c r="XDZ15" s="124"/>
      <c r="XEA15" s="124"/>
      <c r="XEB15" s="124"/>
      <c r="XEC15" s="124"/>
      <c r="XED15" s="124"/>
      <c r="XEE15" s="124"/>
      <c r="XEF15" s="124"/>
      <c r="XEG15" s="124"/>
      <c r="XEH15" s="124"/>
      <c r="XEI15" s="124"/>
      <c r="XEJ15" s="124"/>
      <c r="XEK15" s="124"/>
      <c r="XEL15" s="124"/>
      <c r="XEM15" s="124"/>
      <c r="XEN15" s="124"/>
      <c r="XEO15" s="124"/>
      <c r="XEP15" s="124"/>
      <c r="XEQ15" s="124"/>
      <c r="XER15" s="124"/>
      <c r="XES15" s="124"/>
      <c r="XET15" s="124"/>
      <c r="XEU15" s="124"/>
      <c r="XEV15" s="124"/>
      <c r="XEW15" s="124"/>
      <c r="XEX15" s="124"/>
      <c r="XEY15" s="124"/>
      <c r="XEZ15" s="124"/>
      <c r="XFA15" s="124"/>
      <c r="XFB15" s="124"/>
    </row>
    <row r="16" s="7" customFormat="1" customHeight="1" spans="1:32">
      <c r="A16" s="32">
        <v>12</v>
      </c>
      <c r="B16" s="692" t="s">
        <v>193</v>
      </c>
      <c r="C16" s="3">
        <v>449.32</v>
      </c>
      <c r="D16" s="3">
        <v>469.32</v>
      </c>
      <c r="E16" s="4">
        <f t="shared" ref="E15:E31" si="7">ABS(D16-C16)</f>
        <v>20</v>
      </c>
      <c r="F16" s="4">
        <f t="shared" si="4"/>
        <v>20</v>
      </c>
      <c r="G16" s="4">
        <v>3.348</v>
      </c>
      <c r="H16" s="4">
        <v>3.348</v>
      </c>
      <c r="I16" s="5">
        <v>-3.62249</v>
      </c>
      <c r="J16" s="5">
        <v>-2.99392</v>
      </c>
      <c r="K16" s="3">
        <v>-0.73167</v>
      </c>
      <c r="L16" s="3">
        <v>-0.45429</v>
      </c>
      <c r="M16" s="695">
        <v>0.705</v>
      </c>
      <c r="N16" s="695">
        <v>0.6</v>
      </c>
      <c r="O16" s="66">
        <v>1</v>
      </c>
      <c r="P16" s="3">
        <v>-2.14478</v>
      </c>
      <c r="Q16" s="3">
        <v>-1.81623</v>
      </c>
      <c r="R16" s="90">
        <v>0.45</v>
      </c>
      <c r="S16" s="90">
        <v>0.45</v>
      </c>
      <c r="T16" s="66">
        <v>0</v>
      </c>
      <c r="U16" s="91">
        <v>3.1</v>
      </c>
      <c r="V16" s="703">
        <f t="shared" ref="V16:V23" si="8">12.5+8+M16</f>
        <v>21.205</v>
      </c>
      <c r="W16" s="704">
        <f t="shared" ref="W16:W23" si="9">12.5+8+N16</f>
        <v>21.1</v>
      </c>
      <c r="X16" s="94">
        <f t="shared" si="2"/>
        <v>-0.4180509</v>
      </c>
      <c r="Y16" s="94">
        <f t="shared" si="3"/>
        <v>0</v>
      </c>
      <c r="Z16">
        <f t="shared" si="5"/>
        <v>62.5</v>
      </c>
      <c r="AA16">
        <f t="shared" si="6"/>
        <v>52</v>
      </c>
      <c r="AB16" s="122"/>
      <c r="AC16" s="122"/>
      <c r="AF16" s="127"/>
    </row>
    <row r="17" customHeight="1" spans="1:16384">
      <c r="A17" s="32">
        <v>13</v>
      </c>
      <c r="B17" s="692" t="s">
        <v>194</v>
      </c>
      <c r="C17" s="3">
        <v>469.35</v>
      </c>
      <c r="D17" s="3">
        <v>489.35</v>
      </c>
      <c r="E17" s="4">
        <f t="shared" si="7"/>
        <v>20</v>
      </c>
      <c r="F17" s="4">
        <f t="shared" si="4"/>
        <v>20</v>
      </c>
      <c r="G17" s="4">
        <v>3.348</v>
      </c>
      <c r="H17" s="4">
        <v>3.348</v>
      </c>
      <c r="I17" s="5">
        <v>-2.99298</v>
      </c>
      <c r="J17" s="5">
        <v>-2.36441</v>
      </c>
      <c r="K17" s="3">
        <v>-0.45373</v>
      </c>
      <c r="L17" s="3">
        <v>0.00886</v>
      </c>
      <c r="M17" s="695">
        <v>0.6</v>
      </c>
      <c r="N17" s="695">
        <v>0.6</v>
      </c>
      <c r="O17" s="66">
        <v>1</v>
      </c>
      <c r="P17" s="3">
        <v>-1.81557</v>
      </c>
      <c r="Q17" s="3">
        <v>-1.26446</v>
      </c>
      <c r="R17" s="90">
        <v>0.45</v>
      </c>
      <c r="S17" s="90">
        <v>0.45</v>
      </c>
      <c r="T17" s="66">
        <v>0</v>
      </c>
      <c r="U17" s="91">
        <v>3.1</v>
      </c>
      <c r="V17" s="703">
        <f t="shared" si="8"/>
        <v>21.1</v>
      </c>
      <c r="W17" s="704">
        <f t="shared" si="9"/>
        <v>21.1</v>
      </c>
      <c r="X17" s="94">
        <f t="shared" si="2"/>
        <v>-0.133461</v>
      </c>
      <c r="Y17" s="94">
        <f t="shared" si="3"/>
        <v>0</v>
      </c>
      <c r="Z17">
        <f t="shared" si="5"/>
        <v>52</v>
      </c>
      <c r="AA17">
        <f t="shared" si="6"/>
        <v>52</v>
      </c>
      <c r="AB17" s="122"/>
      <c r="AC17" s="128"/>
      <c r="AD17"/>
      <c r="AE17"/>
      <c r="AF17" s="123"/>
      <c r="AG17"/>
      <c r="XFC17" s="8"/>
      <c r="XFD17" s="8"/>
    </row>
    <row r="18" customHeight="1" spans="1:16384">
      <c r="A18" s="32">
        <v>14</v>
      </c>
      <c r="B18" s="692" t="s">
        <v>195</v>
      </c>
      <c r="C18" s="3">
        <v>489.38</v>
      </c>
      <c r="D18" s="3">
        <v>509.38</v>
      </c>
      <c r="E18" s="4">
        <f t="shared" si="7"/>
        <v>20</v>
      </c>
      <c r="F18" s="4">
        <f t="shared" si="4"/>
        <v>20</v>
      </c>
      <c r="G18" s="4">
        <v>3.348</v>
      </c>
      <c r="H18" s="4">
        <v>3.348</v>
      </c>
      <c r="I18" s="5">
        <v>-2.36347</v>
      </c>
      <c r="J18" s="5">
        <v>-1.80614</v>
      </c>
      <c r="K18" s="3">
        <v>0.00961</v>
      </c>
      <c r="L18" s="3">
        <v>0.50961</v>
      </c>
      <c r="M18" s="695">
        <v>0.6</v>
      </c>
      <c r="N18" s="695">
        <v>0.6</v>
      </c>
      <c r="O18" s="66">
        <v>1</v>
      </c>
      <c r="P18" s="3">
        <v>-1.26347</v>
      </c>
      <c r="Q18" s="3">
        <v>-0.51002</v>
      </c>
      <c r="R18" s="90">
        <v>0.45</v>
      </c>
      <c r="S18" s="90">
        <v>0.45</v>
      </c>
      <c r="T18" s="66">
        <v>0</v>
      </c>
      <c r="U18" s="91">
        <v>3.1</v>
      </c>
      <c r="V18" s="703">
        <f t="shared" si="8"/>
        <v>21.1</v>
      </c>
      <c r="W18" s="704">
        <f t="shared" si="9"/>
        <v>21.1</v>
      </c>
      <c r="X18" s="94">
        <f t="shared" si="2"/>
        <v>0.155766</v>
      </c>
      <c r="Y18" s="94">
        <f t="shared" si="3"/>
        <v>0</v>
      </c>
      <c r="Z18">
        <f t="shared" si="5"/>
        <v>52</v>
      </c>
      <c r="AA18">
        <f t="shared" si="6"/>
        <v>52</v>
      </c>
      <c r="AB18" s="122"/>
      <c r="AC18" s="128"/>
      <c r="AD18"/>
      <c r="AE18"/>
      <c r="AF18" s="123"/>
      <c r="AG18"/>
      <c r="XFC18" s="8"/>
      <c r="XFD18" s="8"/>
    </row>
    <row r="19" s="8" customFormat="1" customHeight="1" spans="1:32">
      <c r="A19" s="32">
        <v>15</v>
      </c>
      <c r="B19" s="692" t="s">
        <v>196</v>
      </c>
      <c r="C19" s="3">
        <v>509.41</v>
      </c>
      <c r="D19" s="3">
        <v>529.41</v>
      </c>
      <c r="E19" s="4">
        <f t="shared" si="7"/>
        <v>19.9999999999999</v>
      </c>
      <c r="F19" s="4">
        <f t="shared" si="4"/>
        <v>19.9999999999999</v>
      </c>
      <c r="G19" s="4">
        <v>3.348</v>
      </c>
      <c r="H19" s="4">
        <v>3.348</v>
      </c>
      <c r="I19" s="5">
        <v>-1.8053</v>
      </c>
      <c r="J19" s="5">
        <v>-1.24798</v>
      </c>
      <c r="K19" s="3">
        <v>0.51036</v>
      </c>
      <c r="L19" s="3">
        <v>1.01036</v>
      </c>
      <c r="M19" s="695">
        <v>0.6</v>
      </c>
      <c r="N19" s="695">
        <v>0.6194</v>
      </c>
      <c r="O19" s="66">
        <v>1</v>
      </c>
      <c r="P19" s="3">
        <v>-0.50883</v>
      </c>
      <c r="Q19" s="3">
        <v>0.28117</v>
      </c>
      <c r="R19" s="90">
        <v>0.45</v>
      </c>
      <c r="S19" s="90">
        <v>0.45</v>
      </c>
      <c r="T19" s="66">
        <v>0</v>
      </c>
      <c r="U19" s="91">
        <v>3.1</v>
      </c>
      <c r="V19" s="703">
        <f t="shared" si="8"/>
        <v>21.1</v>
      </c>
      <c r="W19" s="704">
        <f t="shared" si="9"/>
        <v>21.1194</v>
      </c>
      <c r="X19" s="94">
        <f t="shared" si="2"/>
        <v>0.456216</v>
      </c>
      <c r="Y19" s="94">
        <f t="shared" si="3"/>
        <v>0</v>
      </c>
      <c r="Z19">
        <f t="shared" si="5"/>
        <v>52</v>
      </c>
      <c r="AA19">
        <f t="shared" si="6"/>
        <v>53.94</v>
      </c>
      <c r="AB19" s="122"/>
      <c r="AC19" s="128"/>
      <c r="AF19" s="129"/>
    </row>
    <row r="20" s="8" customFormat="1" customHeight="1" spans="1:32">
      <c r="A20" s="32">
        <v>16</v>
      </c>
      <c r="B20" s="692" t="s">
        <v>197</v>
      </c>
      <c r="C20" s="3">
        <v>529.44</v>
      </c>
      <c r="D20" s="3">
        <v>549.44</v>
      </c>
      <c r="E20" s="4">
        <f t="shared" si="7"/>
        <v>20</v>
      </c>
      <c r="F20" s="4">
        <f t="shared" si="4"/>
        <v>20</v>
      </c>
      <c r="G20" s="4">
        <v>3.348</v>
      </c>
      <c r="H20" s="4">
        <v>3.348</v>
      </c>
      <c r="I20" s="5">
        <v>-1.24714</v>
      </c>
      <c r="J20" s="5">
        <v>-0.68981</v>
      </c>
      <c r="K20" s="3">
        <v>1.01111</v>
      </c>
      <c r="L20" s="3">
        <v>1.51111</v>
      </c>
      <c r="M20" s="695">
        <v>0.6195</v>
      </c>
      <c r="N20" s="695">
        <v>0.7518</v>
      </c>
      <c r="O20" s="66">
        <v>1</v>
      </c>
      <c r="P20" s="3">
        <v>0.28235</v>
      </c>
      <c r="Q20" s="3">
        <v>1.07235</v>
      </c>
      <c r="R20" s="90">
        <v>0.45</v>
      </c>
      <c r="S20" s="90">
        <v>0.45</v>
      </c>
      <c r="T20" s="66">
        <v>0</v>
      </c>
      <c r="U20" s="91">
        <v>3.1</v>
      </c>
      <c r="V20" s="703">
        <f t="shared" si="8"/>
        <v>21.1195</v>
      </c>
      <c r="W20" s="704">
        <f t="shared" si="9"/>
        <v>21.2518</v>
      </c>
      <c r="X20" s="94">
        <f t="shared" si="2"/>
        <v>0.781257645</v>
      </c>
      <c r="Y20" s="94">
        <f t="shared" si="3"/>
        <v>0</v>
      </c>
      <c r="Z20">
        <f t="shared" si="5"/>
        <v>53.95</v>
      </c>
      <c r="AA20">
        <f t="shared" si="6"/>
        <v>67.18</v>
      </c>
      <c r="AB20" s="122"/>
      <c r="AC20" s="128"/>
      <c r="AF20" s="129"/>
    </row>
    <row r="21" customHeight="1" spans="1:16384">
      <c r="A21" s="32">
        <v>17</v>
      </c>
      <c r="B21" s="692" t="s">
        <v>198</v>
      </c>
      <c r="C21" s="3">
        <v>549.47</v>
      </c>
      <c r="D21" s="3">
        <v>569.47</v>
      </c>
      <c r="E21" s="4">
        <f t="shared" si="7"/>
        <v>20</v>
      </c>
      <c r="F21" s="4">
        <f t="shared" si="4"/>
        <v>20</v>
      </c>
      <c r="G21" s="4">
        <v>3.348</v>
      </c>
      <c r="H21" s="4">
        <v>3.348</v>
      </c>
      <c r="I21" s="5">
        <v>-0.68898</v>
      </c>
      <c r="J21" s="5">
        <v>-0.13165</v>
      </c>
      <c r="K21" s="3">
        <v>1.51186</v>
      </c>
      <c r="L21" s="3">
        <v>2.01186</v>
      </c>
      <c r="M21" s="695">
        <v>0.752</v>
      </c>
      <c r="N21" s="695">
        <v>1.0092</v>
      </c>
      <c r="O21" s="66">
        <v>1</v>
      </c>
      <c r="P21" s="3">
        <v>1.07354</v>
      </c>
      <c r="Q21" s="3">
        <v>1.86133</v>
      </c>
      <c r="R21" s="90">
        <v>0.45</v>
      </c>
      <c r="S21" s="90">
        <v>0.45</v>
      </c>
      <c r="T21" s="66">
        <v>0</v>
      </c>
      <c r="U21" s="91">
        <v>3.1</v>
      </c>
      <c r="V21" s="703">
        <f t="shared" si="8"/>
        <v>21.252</v>
      </c>
      <c r="W21" s="704">
        <f t="shared" si="9"/>
        <v>21.5092</v>
      </c>
      <c r="X21" s="94">
        <f t="shared" si="2"/>
        <v>1.32491872</v>
      </c>
      <c r="Y21" s="94">
        <f t="shared" si="3"/>
        <v>0</v>
      </c>
      <c r="Z21">
        <f t="shared" si="5"/>
        <v>67.2</v>
      </c>
      <c r="AA21">
        <f t="shared" si="6"/>
        <v>92.92</v>
      </c>
      <c r="AB21" s="122"/>
      <c r="AC21" s="128"/>
      <c r="AD21"/>
      <c r="AE21"/>
      <c r="AF21" s="123"/>
      <c r="AG21"/>
      <c r="XFC21" s="8"/>
      <c r="XFD21" s="8"/>
    </row>
    <row r="22" customHeight="1" spans="1:16384">
      <c r="A22" s="32">
        <v>18</v>
      </c>
      <c r="B22" s="692" t="s">
        <v>199</v>
      </c>
      <c r="C22" s="3">
        <v>569.5</v>
      </c>
      <c r="D22" s="3">
        <v>589.5</v>
      </c>
      <c r="E22" s="4">
        <f t="shared" si="7"/>
        <v>20</v>
      </c>
      <c r="F22" s="4">
        <f t="shared" si="4"/>
        <v>20</v>
      </c>
      <c r="G22" s="4">
        <v>3.348</v>
      </c>
      <c r="H22" s="4">
        <v>3.348</v>
      </c>
      <c r="I22" s="5">
        <v>-0.13081</v>
      </c>
      <c r="J22" s="5">
        <v>0.42651</v>
      </c>
      <c r="K22" s="3">
        <v>2.01261</v>
      </c>
      <c r="L22" s="3">
        <v>2.51261</v>
      </c>
      <c r="M22" s="695">
        <v>1.0097</v>
      </c>
      <c r="N22" s="695">
        <v>1.3575</v>
      </c>
      <c r="O22" s="66">
        <v>1</v>
      </c>
      <c r="P22" s="3">
        <v>1.86247</v>
      </c>
      <c r="Q22" s="3">
        <v>2.5097</v>
      </c>
      <c r="R22" s="90">
        <v>0.45</v>
      </c>
      <c r="S22" s="90">
        <v>0.45</v>
      </c>
      <c r="T22" s="66">
        <v>0</v>
      </c>
      <c r="U22" s="91">
        <v>3.1</v>
      </c>
      <c r="V22" s="703">
        <f t="shared" si="8"/>
        <v>21.5097</v>
      </c>
      <c r="W22" s="704">
        <f t="shared" si="9"/>
        <v>21.8575</v>
      </c>
      <c r="X22" s="94">
        <f t="shared" si="2"/>
        <v>2.284557317</v>
      </c>
      <c r="Y22" s="94">
        <f t="shared" si="3"/>
        <v>0</v>
      </c>
      <c r="Z22">
        <f t="shared" si="5"/>
        <v>92.97</v>
      </c>
      <c r="AA22">
        <f t="shared" si="6"/>
        <v>127.75</v>
      </c>
      <c r="AB22" s="122"/>
      <c r="AC22" s="128"/>
      <c r="AD22"/>
      <c r="AE22"/>
      <c r="AF22" s="123"/>
      <c r="AG22"/>
      <c r="XFC22" s="8"/>
      <c r="XFD22" s="8"/>
    </row>
    <row r="23" customHeight="1" spans="1:16384">
      <c r="A23" s="32">
        <v>19</v>
      </c>
      <c r="B23" s="692" t="s">
        <v>200</v>
      </c>
      <c r="C23" s="3">
        <v>589.53</v>
      </c>
      <c r="D23" s="3">
        <v>605.0005</v>
      </c>
      <c r="E23" s="4">
        <f t="shared" si="7"/>
        <v>15.4705</v>
      </c>
      <c r="F23" s="4">
        <f t="shared" si="4"/>
        <v>15.4705</v>
      </c>
      <c r="G23" s="4">
        <v>3.348</v>
      </c>
      <c r="H23" s="4">
        <v>3.348</v>
      </c>
      <c r="I23" s="5">
        <v>0.42735</v>
      </c>
      <c r="J23" s="5">
        <v>0.85846</v>
      </c>
      <c r="K23" s="3">
        <v>2.51336</v>
      </c>
      <c r="L23" s="3">
        <v>2.85846</v>
      </c>
      <c r="M23" s="695">
        <v>1.358</v>
      </c>
      <c r="N23" s="695">
        <v>1.5629</v>
      </c>
      <c r="O23" s="66">
        <v>1</v>
      </c>
      <c r="P23" s="3">
        <v>2.5105</v>
      </c>
      <c r="Q23" s="3">
        <v>2.85846</v>
      </c>
      <c r="R23" s="90">
        <v>0.45</v>
      </c>
      <c r="S23" s="90">
        <v>0.45</v>
      </c>
      <c r="T23" s="66">
        <v>0</v>
      </c>
      <c r="U23" s="91">
        <v>3.1</v>
      </c>
      <c r="V23" s="703">
        <f t="shared" si="8"/>
        <v>21.858</v>
      </c>
      <c r="W23" s="704">
        <f t="shared" si="9"/>
        <v>22.0629</v>
      </c>
      <c r="X23" s="94">
        <f t="shared" si="2"/>
        <v>3.64746578</v>
      </c>
      <c r="Y23" s="94">
        <f t="shared" si="3"/>
        <v>0</v>
      </c>
      <c r="Z23">
        <f t="shared" si="5"/>
        <v>127.8</v>
      </c>
      <c r="AA23">
        <f t="shared" si="6"/>
        <v>148.29</v>
      </c>
      <c r="AB23" s="122"/>
      <c r="AC23" s="128"/>
      <c r="AD23"/>
      <c r="AE23"/>
      <c r="AF23" s="123"/>
      <c r="AG23"/>
      <c r="XFC23" s="8"/>
      <c r="XFD23" s="8"/>
    </row>
    <row r="24" s="9" customFormat="1" customHeight="1" spans="1:16384">
      <c r="A24" s="37">
        <v>20</v>
      </c>
      <c r="B24" s="38" t="s">
        <v>201</v>
      </c>
      <c r="C24" s="39">
        <v>594.2491</v>
      </c>
      <c r="D24" s="39">
        <v>614.2491</v>
      </c>
      <c r="E24" s="39">
        <f t="shared" si="7"/>
        <v>20</v>
      </c>
      <c r="F24" s="39">
        <f t="shared" si="4"/>
        <v>20</v>
      </c>
      <c r="G24" s="39">
        <v>3.914</v>
      </c>
      <c r="H24" s="39">
        <v>3.914</v>
      </c>
      <c r="I24" s="39">
        <v>2.27743</v>
      </c>
      <c r="J24" s="39">
        <v>2.65934</v>
      </c>
      <c r="K24" s="39">
        <v>3.19858</v>
      </c>
      <c r="L24" s="39">
        <v>3.67645</v>
      </c>
      <c r="M24" s="70">
        <v>1.75</v>
      </c>
      <c r="N24" s="70">
        <v>1.75</v>
      </c>
      <c r="O24" s="71">
        <v>1</v>
      </c>
      <c r="P24" s="39">
        <v>3.17395</v>
      </c>
      <c r="Q24" s="39">
        <v>3.67645</v>
      </c>
      <c r="R24" s="100">
        <v>0.45</v>
      </c>
      <c r="S24" s="100">
        <v>0.45</v>
      </c>
      <c r="T24" s="71">
        <v>0</v>
      </c>
      <c r="U24" s="101">
        <v>3.1</v>
      </c>
      <c r="V24" s="102">
        <v>8</v>
      </c>
      <c r="W24" s="103">
        <v>8</v>
      </c>
      <c r="X24" s="104">
        <f t="shared" si="2"/>
        <v>6.01565125</v>
      </c>
      <c r="Y24" s="104">
        <f t="shared" si="3"/>
        <v>0</v>
      </c>
      <c r="AA24" s="130"/>
      <c r="AB24" s="130"/>
      <c r="AC24" s="131"/>
      <c r="AF24" s="132"/>
      <c r="AH24" s="139"/>
      <c r="AI24" s="139"/>
      <c r="AJ24" s="139"/>
      <c r="AK24" s="139"/>
      <c r="AL24" s="139"/>
      <c r="AM24" s="139"/>
      <c r="AN24" s="139"/>
      <c r="AO24" s="139"/>
      <c r="AP24" s="139"/>
      <c r="AQ24" s="139"/>
      <c r="AR24" s="139"/>
      <c r="AS24" s="139"/>
      <c r="AT24" s="139"/>
      <c r="AU24" s="139"/>
      <c r="AV24" s="139"/>
      <c r="AW24" s="139"/>
      <c r="AX24" s="139"/>
      <c r="AY24" s="139"/>
      <c r="AZ24" s="139"/>
      <c r="BA24" s="139"/>
      <c r="BB24" s="139"/>
      <c r="BC24" s="139"/>
      <c r="BD24" s="139"/>
      <c r="BE24" s="139"/>
      <c r="BF24" s="139"/>
      <c r="BG24" s="139"/>
      <c r="BH24" s="139"/>
      <c r="BI24" s="139"/>
      <c r="BJ24" s="139"/>
      <c r="BK24" s="139"/>
      <c r="BL24" s="139"/>
      <c r="BM24" s="139"/>
      <c r="BN24" s="139"/>
      <c r="BO24" s="139"/>
      <c r="BP24" s="139"/>
      <c r="BQ24" s="139"/>
      <c r="BR24" s="139"/>
      <c r="BS24" s="139"/>
      <c r="BT24" s="139"/>
      <c r="BU24" s="139"/>
      <c r="BV24" s="139"/>
      <c r="BW24" s="139"/>
      <c r="BX24" s="139"/>
      <c r="BY24" s="139"/>
      <c r="BZ24" s="139"/>
      <c r="CA24" s="139"/>
      <c r="CB24" s="139"/>
      <c r="CC24" s="139"/>
      <c r="CD24" s="139"/>
      <c r="CE24" s="139"/>
      <c r="CF24" s="139"/>
      <c r="CG24" s="139"/>
      <c r="CH24" s="139"/>
      <c r="CI24" s="139"/>
      <c r="CJ24" s="139"/>
      <c r="CK24" s="139"/>
      <c r="CL24" s="139"/>
      <c r="CM24" s="139"/>
      <c r="CN24" s="139"/>
      <c r="CO24" s="139"/>
      <c r="CP24" s="139"/>
      <c r="CQ24" s="139"/>
      <c r="CR24" s="139"/>
      <c r="CS24" s="139"/>
      <c r="CT24" s="139"/>
      <c r="CU24" s="139"/>
      <c r="CV24" s="139"/>
      <c r="CW24" s="139"/>
      <c r="CX24" s="139"/>
      <c r="CY24" s="139"/>
      <c r="CZ24" s="139"/>
      <c r="DA24" s="139"/>
      <c r="DB24" s="139"/>
      <c r="DC24" s="139"/>
      <c r="DD24" s="139"/>
      <c r="DE24" s="139"/>
      <c r="DF24" s="139"/>
      <c r="DG24" s="139"/>
      <c r="DH24" s="139"/>
      <c r="DI24" s="139"/>
      <c r="DJ24" s="139"/>
      <c r="DK24" s="139"/>
      <c r="DL24" s="139"/>
      <c r="DM24" s="139"/>
      <c r="DN24" s="139"/>
      <c r="DO24" s="139"/>
      <c r="DP24" s="139"/>
      <c r="DQ24" s="139"/>
      <c r="DR24" s="139"/>
      <c r="DS24" s="139"/>
      <c r="DT24" s="139"/>
      <c r="DU24" s="139"/>
      <c r="DV24" s="139"/>
      <c r="DW24" s="139"/>
      <c r="DX24" s="139"/>
      <c r="DY24" s="139"/>
      <c r="DZ24" s="139"/>
      <c r="EA24" s="139"/>
      <c r="EB24" s="139"/>
      <c r="EC24" s="139"/>
      <c r="ED24" s="139"/>
      <c r="EE24" s="139"/>
      <c r="EF24" s="139"/>
      <c r="EG24" s="139"/>
      <c r="EH24" s="139"/>
      <c r="EI24" s="139"/>
      <c r="EJ24" s="139"/>
      <c r="EK24" s="139"/>
      <c r="EL24" s="139"/>
      <c r="EM24" s="139"/>
      <c r="EN24" s="139"/>
      <c r="EO24" s="139"/>
      <c r="EP24" s="139"/>
      <c r="EQ24" s="139"/>
      <c r="ER24" s="139"/>
      <c r="ES24" s="139"/>
      <c r="ET24" s="139"/>
      <c r="EU24" s="139"/>
      <c r="EV24" s="139"/>
      <c r="EW24" s="139"/>
      <c r="EX24" s="139"/>
      <c r="EY24" s="139"/>
      <c r="EZ24" s="139"/>
      <c r="FA24" s="139"/>
      <c r="FB24" s="139"/>
      <c r="FC24" s="139"/>
      <c r="FD24" s="139"/>
      <c r="FE24" s="139"/>
      <c r="FF24" s="139"/>
      <c r="FG24" s="139"/>
      <c r="FH24" s="139"/>
      <c r="FI24" s="139"/>
      <c r="FJ24" s="139"/>
      <c r="FK24" s="139"/>
      <c r="FL24" s="139"/>
      <c r="FM24" s="139"/>
      <c r="FN24" s="139"/>
      <c r="FO24" s="139"/>
      <c r="FP24" s="139"/>
      <c r="FQ24" s="139"/>
      <c r="FR24" s="139"/>
      <c r="FS24" s="139"/>
      <c r="FT24" s="139"/>
      <c r="FU24" s="139"/>
      <c r="FV24" s="139"/>
      <c r="FW24" s="139"/>
      <c r="FX24" s="139"/>
      <c r="FY24" s="139"/>
      <c r="FZ24" s="139"/>
      <c r="GA24" s="139"/>
      <c r="GB24" s="139"/>
      <c r="GC24" s="139"/>
      <c r="GD24" s="139"/>
      <c r="GE24" s="139"/>
      <c r="GF24" s="139"/>
      <c r="GG24" s="139"/>
      <c r="GH24" s="139"/>
      <c r="GI24" s="139"/>
      <c r="GJ24" s="139"/>
      <c r="GK24" s="139"/>
      <c r="GL24" s="139"/>
      <c r="GM24" s="139"/>
      <c r="GN24" s="139"/>
      <c r="GO24" s="139"/>
      <c r="GP24" s="139"/>
      <c r="GQ24" s="139"/>
      <c r="GR24" s="139"/>
      <c r="GS24" s="139"/>
      <c r="GT24" s="139"/>
      <c r="GU24" s="139"/>
      <c r="GV24" s="139"/>
      <c r="GW24" s="139"/>
      <c r="GX24" s="139"/>
      <c r="GY24" s="139"/>
      <c r="GZ24" s="139"/>
      <c r="HA24" s="139"/>
      <c r="HB24" s="139"/>
      <c r="HC24" s="139"/>
      <c r="HD24" s="139"/>
      <c r="HE24" s="139"/>
      <c r="HF24" s="139"/>
      <c r="HG24" s="139"/>
      <c r="HH24" s="139"/>
      <c r="HI24" s="139"/>
      <c r="HJ24" s="139"/>
      <c r="HK24" s="139"/>
      <c r="HL24" s="139"/>
      <c r="HM24" s="139"/>
      <c r="HN24" s="139"/>
      <c r="HO24" s="139"/>
      <c r="HP24" s="139"/>
      <c r="HQ24" s="139"/>
      <c r="HR24" s="139"/>
      <c r="HS24" s="139"/>
      <c r="HT24" s="139"/>
      <c r="HU24" s="139"/>
      <c r="HV24" s="139"/>
      <c r="HW24" s="139"/>
      <c r="HX24" s="139"/>
      <c r="HY24" s="139"/>
      <c r="HZ24" s="139"/>
      <c r="IA24" s="139"/>
      <c r="IB24" s="139"/>
      <c r="IC24" s="139"/>
      <c r="ID24" s="139"/>
      <c r="IE24" s="139"/>
      <c r="IF24" s="139"/>
      <c r="IG24" s="139"/>
      <c r="IH24" s="139"/>
      <c r="II24" s="139"/>
      <c r="IJ24" s="139"/>
      <c r="IK24" s="139"/>
      <c r="IL24" s="139"/>
      <c r="IM24" s="139"/>
      <c r="IN24" s="139"/>
      <c r="IO24" s="139"/>
      <c r="IP24" s="139"/>
      <c r="IQ24" s="139"/>
      <c r="IR24" s="139"/>
      <c r="IS24" s="139"/>
      <c r="IT24" s="139"/>
      <c r="IU24" s="139"/>
      <c r="IV24" s="139"/>
      <c r="IW24" s="139"/>
      <c r="IX24" s="139"/>
      <c r="IY24" s="139"/>
      <c r="IZ24" s="139"/>
      <c r="JA24" s="139"/>
      <c r="JB24" s="139"/>
      <c r="JC24" s="139"/>
      <c r="JD24" s="139"/>
      <c r="JE24" s="139"/>
      <c r="JF24" s="139"/>
      <c r="JG24" s="139"/>
      <c r="JH24" s="139"/>
      <c r="JI24" s="139"/>
      <c r="JJ24" s="139"/>
      <c r="JK24" s="139"/>
      <c r="JL24" s="139"/>
      <c r="JM24" s="139"/>
      <c r="JN24" s="139"/>
      <c r="JO24" s="139"/>
      <c r="JP24" s="139"/>
      <c r="JQ24" s="139"/>
      <c r="JR24" s="139"/>
      <c r="JS24" s="139"/>
      <c r="JT24" s="139"/>
      <c r="JU24" s="139"/>
      <c r="JV24" s="139"/>
      <c r="JW24" s="139"/>
      <c r="JX24" s="139"/>
      <c r="JY24" s="139"/>
      <c r="JZ24" s="139"/>
      <c r="KA24" s="139"/>
      <c r="KB24" s="139"/>
      <c r="KC24" s="139"/>
      <c r="KD24" s="139"/>
      <c r="KE24" s="139"/>
      <c r="KF24" s="139"/>
      <c r="KG24" s="139"/>
      <c r="KH24" s="139"/>
      <c r="KI24" s="139"/>
      <c r="KJ24" s="139"/>
      <c r="KK24" s="139"/>
      <c r="KL24" s="139"/>
      <c r="KM24" s="139"/>
      <c r="KN24" s="139"/>
      <c r="KO24" s="139"/>
      <c r="KP24" s="139"/>
      <c r="KQ24" s="139"/>
      <c r="KR24" s="139"/>
      <c r="KS24" s="139"/>
      <c r="KT24" s="139"/>
      <c r="KU24" s="139"/>
      <c r="KV24" s="139"/>
      <c r="KW24" s="139"/>
      <c r="KX24" s="139"/>
      <c r="KY24" s="139"/>
      <c r="KZ24" s="139"/>
      <c r="LA24" s="139"/>
      <c r="LB24" s="139"/>
      <c r="LC24" s="139"/>
      <c r="LD24" s="139"/>
      <c r="LE24" s="139"/>
      <c r="LF24" s="139"/>
      <c r="LG24" s="139"/>
      <c r="LH24" s="139"/>
      <c r="LI24" s="139"/>
      <c r="LJ24" s="139"/>
      <c r="LK24" s="139"/>
      <c r="LL24" s="139"/>
      <c r="LM24" s="139"/>
      <c r="LN24" s="139"/>
      <c r="LO24" s="139"/>
      <c r="LP24" s="139"/>
      <c r="LQ24" s="139"/>
      <c r="LR24" s="139"/>
      <c r="LS24" s="139"/>
      <c r="LT24" s="139"/>
      <c r="LU24" s="139"/>
      <c r="LV24" s="139"/>
      <c r="LW24" s="139"/>
      <c r="LX24" s="139"/>
      <c r="LY24" s="139"/>
      <c r="LZ24" s="139"/>
      <c r="MA24" s="139"/>
      <c r="MB24" s="139"/>
      <c r="MC24" s="139"/>
      <c r="MD24" s="139"/>
      <c r="ME24" s="139"/>
      <c r="MF24" s="139"/>
      <c r="MG24" s="139"/>
      <c r="MH24" s="139"/>
      <c r="MI24" s="139"/>
      <c r="MJ24" s="139"/>
      <c r="MK24" s="139"/>
      <c r="ML24" s="139"/>
      <c r="MM24" s="139"/>
      <c r="MN24" s="139"/>
      <c r="MO24" s="139"/>
      <c r="MP24" s="139"/>
      <c r="MQ24" s="139"/>
      <c r="MR24" s="139"/>
      <c r="MS24" s="139"/>
      <c r="MT24" s="139"/>
      <c r="MU24" s="139"/>
      <c r="MV24" s="139"/>
      <c r="MW24" s="139"/>
      <c r="MX24" s="139"/>
      <c r="MY24" s="139"/>
      <c r="MZ24" s="139"/>
      <c r="NA24" s="139"/>
      <c r="NB24" s="139"/>
      <c r="NC24" s="139"/>
      <c r="ND24" s="139"/>
      <c r="NE24" s="139"/>
      <c r="NF24" s="139"/>
      <c r="NG24" s="139"/>
      <c r="NH24" s="139"/>
      <c r="NI24" s="139"/>
      <c r="NJ24" s="139"/>
      <c r="NK24" s="139"/>
      <c r="NL24" s="139"/>
      <c r="NM24" s="139"/>
      <c r="NN24" s="139"/>
      <c r="NO24" s="139"/>
      <c r="NP24" s="139"/>
      <c r="NQ24" s="139"/>
      <c r="NR24" s="139"/>
      <c r="NS24" s="139"/>
      <c r="NT24" s="139"/>
      <c r="NU24" s="139"/>
      <c r="NV24" s="139"/>
      <c r="NW24" s="139"/>
      <c r="NX24" s="139"/>
      <c r="NY24" s="139"/>
      <c r="NZ24" s="139"/>
      <c r="OA24" s="139"/>
      <c r="OB24" s="139"/>
      <c r="OC24" s="139"/>
      <c r="OD24" s="139"/>
      <c r="OE24" s="139"/>
      <c r="OF24" s="139"/>
      <c r="OG24" s="139"/>
      <c r="OH24" s="139"/>
      <c r="OI24" s="139"/>
      <c r="OJ24" s="139"/>
      <c r="OK24" s="139"/>
      <c r="OL24" s="139"/>
      <c r="OM24" s="139"/>
      <c r="ON24" s="139"/>
      <c r="OO24" s="139"/>
      <c r="OP24" s="139"/>
      <c r="OQ24" s="139"/>
      <c r="OR24" s="139"/>
      <c r="OS24" s="139"/>
      <c r="OT24" s="139"/>
      <c r="OU24" s="139"/>
      <c r="OV24" s="139"/>
      <c r="OW24" s="139"/>
      <c r="OX24" s="139"/>
      <c r="OY24" s="139"/>
      <c r="OZ24" s="139"/>
      <c r="PA24" s="139"/>
      <c r="PB24" s="139"/>
      <c r="PC24" s="139"/>
      <c r="PD24" s="139"/>
      <c r="PE24" s="139"/>
      <c r="PF24" s="139"/>
      <c r="PG24" s="139"/>
      <c r="PH24" s="139"/>
      <c r="PI24" s="139"/>
      <c r="PJ24" s="139"/>
      <c r="PK24" s="139"/>
      <c r="PL24" s="139"/>
      <c r="PM24" s="139"/>
      <c r="PN24" s="139"/>
      <c r="PO24" s="139"/>
      <c r="PP24" s="139"/>
      <c r="PQ24" s="139"/>
      <c r="PR24" s="139"/>
      <c r="PS24" s="139"/>
      <c r="PT24" s="139"/>
      <c r="PU24" s="139"/>
      <c r="PV24" s="139"/>
      <c r="PW24" s="139"/>
      <c r="PX24" s="139"/>
      <c r="PY24" s="139"/>
      <c r="PZ24" s="139"/>
      <c r="QA24" s="139"/>
      <c r="QB24" s="139"/>
      <c r="QC24" s="139"/>
      <c r="QD24" s="139"/>
      <c r="QE24" s="139"/>
      <c r="QF24" s="139"/>
      <c r="QG24" s="139"/>
      <c r="QH24" s="139"/>
      <c r="QI24" s="139"/>
      <c r="QJ24" s="139"/>
      <c r="QK24" s="139"/>
      <c r="QL24" s="139"/>
      <c r="QM24" s="139"/>
      <c r="QN24" s="139"/>
      <c r="QO24" s="139"/>
      <c r="QP24" s="139"/>
      <c r="QQ24" s="139"/>
      <c r="QR24" s="139"/>
      <c r="QS24" s="139"/>
      <c r="QT24" s="139"/>
      <c r="QU24" s="139"/>
      <c r="QV24" s="139"/>
      <c r="QW24" s="139"/>
      <c r="QX24" s="139"/>
      <c r="QY24" s="139"/>
      <c r="QZ24" s="139"/>
      <c r="RA24" s="139"/>
      <c r="RB24" s="139"/>
      <c r="RC24" s="139"/>
      <c r="RD24" s="139"/>
      <c r="RE24" s="139"/>
      <c r="RF24" s="139"/>
      <c r="RG24" s="139"/>
      <c r="RH24" s="139"/>
      <c r="RI24" s="139"/>
      <c r="RJ24" s="139"/>
      <c r="RK24" s="139"/>
      <c r="RL24" s="139"/>
      <c r="RM24" s="139"/>
      <c r="RN24" s="139"/>
      <c r="RO24" s="139"/>
      <c r="RP24" s="139"/>
      <c r="RQ24" s="139"/>
      <c r="RR24" s="139"/>
      <c r="RS24" s="139"/>
      <c r="RT24" s="139"/>
      <c r="RU24" s="139"/>
      <c r="RV24" s="139"/>
      <c r="RW24" s="139"/>
      <c r="RX24" s="139"/>
      <c r="RY24" s="139"/>
      <c r="RZ24" s="139"/>
      <c r="SA24" s="139"/>
      <c r="SB24" s="139"/>
      <c r="SC24" s="139"/>
      <c r="SD24" s="139"/>
      <c r="SE24" s="139"/>
      <c r="SF24" s="139"/>
      <c r="SG24" s="139"/>
      <c r="SH24" s="139"/>
      <c r="SI24" s="139"/>
      <c r="SJ24" s="139"/>
      <c r="SK24" s="139"/>
      <c r="SL24" s="139"/>
      <c r="SM24" s="139"/>
      <c r="SN24" s="139"/>
      <c r="SO24" s="139"/>
      <c r="SP24" s="139"/>
      <c r="SQ24" s="139"/>
      <c r="SR24" s="139"/>
      <c r="SS24" s="139"/>
      <c r="ST24" s="139"/>
      <c r="SU24" s="139"/>
      <c r="SV24" s="139"/>
      <c r="SW24" s="139"/>
      <c r="SX24" s="139"/>
      <c r="SY24" s="139"/>
      <c r="SZ24" s="139"/>
      <c r="TA24" s="139"/>
      <c r="TB24" s="139"/>
      <c r="TC24" s="139"/>
      <c r="TD24" s="139"/>
      <c r="TE24" s="139"/>
      <c r="TF24" s="139"/>
      <c r="TG24" s="139"/>
      <c r="TH24" s="139"/>
      <c r="TI24" s="139"/>
      <c r="TJ24" s="139"/>
      <c r="TK24" s="139"/>
      <c r="TL24" s="139"/>
      <c r="TM24" s="139"/>
      <c r="TN24" s="139"/>
      <c r="TO24" s="139"/>
      <c r="TP24" s="139"/>
      <c r="TQ24" s="139"/>
      <c r="TR24" s="139"/>
      <c r="TS24" s="139"/>
      <c r="TT24" s="139"/>
      <c r="TU24" s="139"/>
      <c r="TV24" s="139"/>
      <c r="TW24" s="139"/>
      <c r="TX24" s="139"/>
      <c r="TY24" s="139"/>
      <c r="TZ24" s="139"/>
      <c r="UA24" s="139"/>
      <c r="UB24" s="139"/>
      <c r="UC24" s="139"/>
      <c r="UD24" s="139"/>
      <c r="UE24" s="139"/>
      <c r="UF24" s="139"/>
      <c r="UG24" s="139"/>
      <c r="UH24" s="139"/>
      <c r="UI24" s="139"/>
      <c r="UJ24" s="139"/>
      <c r="UK24" s="139"/>
      <c r="UL24" s="139"/>
      <c r="UM24" s="139"/>
      <c r="UN24" s="139"/>
      <c r="UO24" s="139"/>
      <c r="UP24" s="139"/>
      <c r="UQ24" s="139"/>
      <c r="UR24" s="139"/>
      <c r="US24" s="139"/>
      <c r="UT24" s="139"/>
      <c r="UU24" s="139"/>
      <c r="UV24" s="139"/>
      <c r="UW24" s="139"/>
      <c r="UX24" s="139"/>
      <c r="UY24" s="139"/>
      <c r="UZ24" s="139"/>
      <c r="VA24" s="139"/>
      <c r="VB24" s="139"/>
      <c r="VC24" s="139"/>
      <c r="VD24" s="139"/>
      <c r="VE24" s="139"/>
      <c r="VF24" s="139"/>
      <c r="VG24" s="139"/>
      <c r="VH24" s="139"/>
      <c r="VI24" s="139"/>
      <c r="VJ24" s="139"/>
      <c r="VK24" s="139"/>
      <c r="VL24" s="139"/>
      <c r="VM24" s="139"/>
      <c r="VN24" s="139"/>
      <c r="VO24" s="139"/>
      <c r="VP24" s="139"/>
      <c r="VQ24" s="139"/>
      <c r="VR24" s="139"/>
      <c r="VS24" s="139"/>
      <c r="VT24" s="139"/>
      <c r="VU24" s="139"/>
      <c r="VV24" s="139"/>
      <c r="VW24" s="139"/>
      <c r="VX24" s="139"/>
      <c r="VY24" s="139"/>
      <c r="VZ24" s="139"/>
      <c r="WA24" s="139"/>
      <c r="WB24" s="139"/>
      <c r="WC24" s="139"/>
      <c r="WD24" s="139"/>
      <c r="WE24" s="139"/>
      <c r="WF24" s="139"/>
      <c r="WG24" s="139"/>
      <c r="WH24" s="139"/>
      <c r="WI24" s="139"/>
      <c r="WJ24" s="139"/>
      <c r="WK24" s="139"/>
      <c r="WL24" s="139"/>
      <c r="WM24" s="139"/>
      <c r="WN24" s="139"/>
      <c r="WO24" s="139"/>
      <c r="WP24" s="139"/>
      <c r="WQ24" s="139"/>
      <c r="WR24" s="139"/>
      <c r="WS24" s="139"/>
      <c r="WT24" s="139"/>
      <c r="WU24" s="139"/>
      <c r="WV24" s="139"/>
      <c r="WW24" s="139"/>
      <c r="WX24" s="139"/>
      <c r="WY24" s="139"/>
      <c r="WZ24" s="139"/>
      <c r="XA24" s="139"/>
      <c r="XB24" s="139"/>
      <c r="XC24" s="139"/>
      <c r="XD24" s="139"/>
      <c r="XE24" s="139"/>
      <c r="XF24" s="139"/>
      <c r="XG24" s="139"/>
      <c r="XH24" s="139"/>
      <c r="XI24" s="139"/>
      <c r="XJ24" s="139"/>
      <c r="XK24" s="139"/>
      <c r="XL24" s="139"/>
      <c r="XM24" s="139"/>
      <c r="XN24" s="139"/>
      <c r="XO24" s="139"/>
      <c r="XP24" s="139"/>
      <c r="XQ24" s="139"/>
      <c r="XR24" s="139"/>
      <c r="XS24" s="139"/>
      <c r="XT24" s="139"/>
      <c r="XU24" s="139"/>
      <c r="XV24" s="139"/>
      <c r="XW24" s="139"/>
      <c r="XX24" s="139"/>
      <c r="XY24" s="139"/>
      <c r="XZ24" s="139"/>
      <c r="YA24" s="139"/>
      <c r="YB24" s="139"/>
      <c r="YC24" s="139"/>
      <c r="YD24" s="139"/>
      <c r="YE24" s="139"/>
      <c r="YF24" s="139"/>
      <c r="YG24" s="139"/>
      <c r="YH24" s="139"/>
      <c r="YI24" s="139"/>
      <c r="YJ24" s="139"/>
      <c r="YK24" s="139"/>
      <c r="YL24" s="139"/>
      <c r="YM24" s="139"/>
      <c r="YN24" s="139"/>
      <c r="YO24" s="139"/>
      <c r="YP24" s="139"/>
      <c r="YQ24" s="139"/>
      <c r="YR24" s="139"/>
      <c r="YS24" s="139"/>
      <c r="YT24" s="139"/>
      <c r="YU24" s="139"/>
      <c r="YV24" s="139"/>
      <c r="YW24" s="139"/>
      <c r="YX24" s="139"/>
      <c r="YY24" s="139"/>
      <c r="YZ24" s="139"/>
      <c r="ZA24" s="139"/>
      <c r="ZB24" s="139"/>
      <c r="ZC24" s="139"/>
      <c r="ZD24" s="139"/>
      <c r="ZE24" s="139"/>
      <c r="ZF24" s="139"/>
      <c r="ZG24" s="139"/>
      <c r="ZH24" s="139"/>
      <c r="ZI24" s="139"/>
      <c r="ZJ24" s="139"/>
      <c r="ZK24" s="139"/>
      <c r="ZL24" s="139"/>
      <c r="ZM24" s="139"/>
      <c r="ZN24" s="139"/>
      <c r="ZO24" s="139"/>
      <c r="ZP24" s="139"/>
      <c r="ZQ24" s="139"/>
      <c r="ZR24" s="139"/>
      <c r="ZS24" s="139"/>
      <c r="ZT24" s="139"/>
      <c r="ZU24" s="139"/>
      <c r="ZV24" s="139"/>
      <c r="ZW24" s="139"/>
      <c r="ZX24" s="139"/>
      <c r="ZY24" s="139"/>
      <c r="ZZ24" s="139"/>
      <c r="AAA24" s="139"/>
      <c r="AAB24" s="139"/>
      <c r="AAC24" s="139"/>
      <c r="AAD24" s="139"/>
      <c r="AAE24" s="139"/>
      <c r="AAF24" s="139"/>
      <c r="AAG24" s="139"/>
      <c r="AAH24" s="139"/>
      <c r="AAI24" s="139"/>
      <c r="AAJ24" s="139"/>
      <c r="AAK24" s="139"/>
      <c r="AAL24" s="139"/>
      <c r="AAM24" s="139"/>
      <c r="AAN24" s="139"/>
      <c r="AAO24" s="139"/>
      <c r="AAP24" s="139"/>
      <c r="AAQ24" s="139"/>
      <c r="AAR24" s="139"/>
      <c r="AAS24" s="139"/>
      <c r="AAT24" s="139"/>
      <c r="AAU24" s="139"/>
      <c r="AAV24" s="139"/>
      <c r="AAW24" s="139"/>
      <c r="AAX24" s="139"/>
      <c r="AAY24" s="139"/>
      <c r="AAZ24" s="139"/>
      <c r="ABA24" s="139"/>
      <c r="ABB24" s="139"/>
      <c r="ABC24" s="139"/>
      <c r="ABD24" s="139"/>
      <c r="ABE24" s="139"/>
      <c r="ABF24" s="139"/>
      <c r="ABG24" s="139"/>
      <c r="ABH24" s="139"/>
      <c r="ABI24" s="139"/>
      <c r="ABJ24" s="139"/>
      <c r="ABK24" s="139"/>
      <c r="ABL24" s="139"/>
      <c r="ABM24" s="139"/>
      <c r="ABN24" s="139"/>
      <c r="ABO24" s="139"/>
      <c r="ABP24" s="139"/>
      <c r="ABQ24" s="139"/>
      <c r="ABR24" s="139"/>
      <c r="ABS24" s="139"/>
      <c r="ABT24" s="139"/>
      <c r="ABU24" s="139"/>
      <c r="ABV24" s="139"/>
      <c r="ABW24" s="139"/>
      <c r="ABX24" s="139"/>
      <c r="ABY24" s="139"/>
      <c r="ABZ24" s="139"/>
      <c r="ACA24" s="139"/>
      <c r="ACB24" s="139"/>
      <c r="ACC24" s="139"/>
      <c r="ACD24" s="139"/>
      <c r="ACE24" s="139"/>
      <c r="ACF24" s="139"/>
      <c r="ACG24" s="139"/>
      <c r="ACH24" s="139"/>
      <c r="ACI24" s="139"/>
      <c r="ACJ24" s="139"/>
      <c r="ACK24" s="139"/>
      <c r="ACL24" s="139"/>
      <c r="ACM24" s="139"/>
      <c r="ACN24" s="139"/>
      <c r="ACO24" s="139"/>
      <c r="ACP24" s="139"/>
      <c r="ACQ24" s="139"/>
      <c r="ACR24" s="139"/>
      <c r="ACS24" s="139"/>
      <c r="ACT24" s="139"/>
      <c r="ACU24" s="139"/>
      <c r="ACV24" s="139"/>
      <c r="ACW24" s="139"/>
      <c r="ACX24" s="139"/>
      <c r="ACY24" s="139"/>
      <c r="ACZ24" s="139"/>
      <c r="ADA24" s="139"/>
      <c r="ADB24" s="139"/>
      <c r="ADC24" s="139"/>
      <c r="ADD24" s="139"/>
      <c r="ADE24" s="139"/>
      <c r="ADF24" s="139"/>
      <c r="ADG24" s="139"/>
      <c r="ADH24" s="139"/>
      <c r="ADI24" s="139"/>
      <c r="ADJ24" s="139"/>
      <c r="ADK24" s="139"/>
      <c r="ADL24" s="139"/>
      <c r="ADM24" s="139"/>
      <c r="ADN24" s="139"/>
      <c r="ADO24" s="139"/>
      <c r="ADP24" s="139"/>
      <c r="ADQ24" s="139"/>
      <c r="ADR24" s="139"/>
      <c r="ADS24" s="139"/>
      <c r="ADT24" s="139"/>
      <c r="ADU24" s="139"/>
      <c r="ADV24" s="139"/>
      <c r="ADW24" s="139"/>
      <c r="ADX24" s="139"/>
      <c r="ADY24" s="139"/>
      <c r="ADZ24" s="139"/>
      <c r="AEA24" s="139"/>
      <c r="AEB24" s="139"/>
      <c r="AEC24" s="139"/>
      <c r="AED24" s="139"/>
      <c r="AEE24" s="139"/>
      <c r="AEF24" s="139"/>
      <c r="AEG24" s="139"/>
      <c r="AEH24" s="139"/>
      <c r="AEI24" s="139"/>
      <c r="AEJ24" s="139"/>
      <c r="AEK24" s="139"/>
      <c r="AEL24" s="139"/>
      <c r="AEM24" s="139"/>
      <c r="AEN24" s="139"/>
      <c r="AEO24" s="139"/>
      <c r="AEP24" s="139"/>
      <c r="AEQ24" s="139"/>
      <c r="AER24" s="139"/>
      <c r="AES24" s="139"/>
      <c r="AET24" s="139"/>
      <c r="AEU24" s="139"/>
      <c r="AEV24" s="139"/>
      <c r="AEW24" s="139"/>
      <c r="AEX24" s="139"/>
      <c r="AEY24" s="139"/>
      <c r="AEZ24" s="139"/>
      <c r="AFA24" s="139"/>
      <c r="AFB24" s="139"/>
      <c r="AFC24" s="139"/>
      <c r="AFD24" s="139"/>
      <c r="AFE24" s="139"/>
      <c r="AFF24" s="139"/>
      <c r="AFG24" s="139"/>
      <c r="AFH24" s="139"/>
      <c r="AFI24" s="139"/>
      <c r="AFJ24" s="139"/>
      <c r="AFK24" s="139"/>
      <c r="AFL24" s="139"/>
      <c r="AFM24" s="139"/>
      <c r="AFN24" s="139"/>
      <c r="AFO24" s="139"/>
      <c r="AFP24" s="139"/>
      <c r="AFQ24" s="139"/>
      <c r="AFR24" s="139"/>
      <c r="AFS24" s="139"/>
      <c r="AFT24" s="139"/>
      <c r="AFU24" s="139"/>
      <c r="AFV24" s="139"/>
      <c r="AFW24" s="139"/>
      <c r="AFX24" s="139"/>
      <c r="AFY24" s="139"/>
      <c r="AFZ24" s="139"/>
      <c r="AGA24" s="139"/>
      <c r="AGB24" s="139"/>
      <c r="AGC24" s="139"/>
      <c r="AGD24" s="139"/>
      <c r="AGE24" s="139"/>
      <c r="AGF24" s="139"/>
      <c r="AGG24" s="139"/>
      <c r="AGH24" s="139"/>
      <c r="AGI24" s="139"/>
      <c r="AGJ24" s="139"/>
      <c r="AGK24" s="139"/>
      <c r="AGL24" s="139"/>
      <c r="AGM24" s="139"/>
      <c r="AGN24" s="139"/>
      <c r="AGO24" s="139"/>
      <c r="AGP24" s="139"/>
      <c r="AGQ24" s="139"/>
      <c r="AGR24" s="139"/>
      <c r="AGS24" s="139"/>
      <c r="AGT24" s="139"/>
      <c r="AGU24" s="139"/>
      <c r="AGV24" s="139"/>
      <c r="AGW24" s="139"/>
      <c r="AGX24" s="139"/>
      <c r="AGY24" s="139"/>
      <c r="AGZ24" s="139"/>
      <c r="AHA24" s="139"/>
      <c r="AHB24" s="139"/>
      <c r="AHC24" s="139"/>
      <c r="AHD24" s="139"/>
      <c r="AHE24" s="139"/>
      <c r="AHF24" s="139"/>
      <c r="AHG24" s="139"/>
      <c r="AHH24" s="139"/>
      <c r="AHI24" s="139"/>
      <c r="AHJ24" s="139"/>
      <c r="AHK24" s="139"/>
      <c r="AHL24" s="139"/>
      <c r="AHM24" s="139"/>
      <c r="AHN24" s="139"/>
      <c r="AHO24" s="139"/>
      <c r="AHP24" s="139"/>
      <c r="AHQ24" s="139"/>
      <c r="AHR24" s="139"/>
      <c r="AHS24" s="139"/>
      <c r="AHT24" s="139"/>
      <c r="AHU24" s="139"/>
      <c r="AHV24" s="139"/>
      <c r="AHW24" s="139"/>
      <c r="AHX24" s="139"/>
      <c r="AHY24" s="139"/>
      <c r="AHZ24" s="139"/>
      <c r="AIA24" s="139"/>
      <c r="AIB24" s="139"/>
      <c r="AIC24" s="139"/>
      <c r="AID24" s="139"/>
      <c r="AIE24" s="139"/>
      <c r="AIF24" s="139"/>
      <c r="AIG24" s="139"/>
      <c r="AIH24" s="139"/>
      <c r="AII24" s="139"/>
      <c r="AIJ24" s="139"/>
      <c r="AIK24" s="139"/>
      <c r="AIL24" s="139"/>
      <c r="AIM24" s="139"/>
      <c r="AIN24" s="139"/>
      <c r="AIO24" s="139"/>
      <c r="AIP24" s="139"/>
      <c r="AIQ24" s="139"/>
      <c r="AIR24" s="139"/>
      <c r="AIS24" s="139"/>
      <c r="AIT24" s="139"/>
      <c r="AIU24" s="139"/>
      <c r="AIV24" s="139"/>
      <c r="AIW24" s="139"/>
      <c r="AIX24" s="139"/>
      <c r="AIY24" s="139"/>
      <c r="AIZ24" s="139"/>
      <c r="AJA24" s="139"/>
      <c r="AJB24" s="139"/>
      <c r="AJC24" s="139"/>
      <c r="AJD24" s="139"/>
      <c r="AJE24" s="139"/>
      <c r="AJF24" s="139"/>
      <c r="AJG24" s="139"/>
      <c r="AJH24" s="139"/>
      <c r="AJI24" s="139"/>
      <c r="AJJ24" s="139"/>
      <c r="AJK24" s="139"/>
      <c r="AJL24" s="139"/>
      <c r="AJM24" s="139"/>
      <c r="AJN24" s="139"/>
      <c r="AJO24" s="139"/>
      <c r="AJP24" s="139"/>
      <c r="AJQ24" s="139"/>
      <c r="AJR24" s="139"/>
      <c r="AJS24" s="139"/>
      <c r="AJT24" s="139"/>
      <c r="AJU24" s="139"/>
      <c r="AJV24" s="139"/>
      <c r="AJW24" s="139"/>
      <c r="AJX24" s="139"/>
      <c r="AJY24" s="139"/>
      <c r="AJZ24" s="139"/>
      <c r="AKA24" s="139"/>
      <c r="AKB24" s="139"/>
      <c r="AKC24" s="139"/>
      <c r="AKD24" s="139"/>
      <c r="AKE24" s="139"/>
      <c r="AKF24" s="139"/>
      <c r="AKG24" s="139"/>
      <c r="AKH24" s="139"/>
      <c r="AKI24" s="139"/>
      <c r="AKJ24" s="139"/>
      <c r="AKK24" s="139"/>
      <c r="AKL24" s="139"/>
      <c r="AKM24" s="139"/>
      <c r="AKN24" s="139"/>
      <c r="AKO24" s="139"/>
      <c r="AKP24" s="139"/>
      <c r="AKQ24" s="139"/>
      <c r="AKR24" s="139"/>
      <c r="AKS24" s="139"/>
      <c r="AKT24" s="139"/>
      <c r="AKU24" s="139"/>
      <c r="AKV24" s="139"/>
      <c r="AKW24" s="139"/>
      <c r="AKX24" s="139"/>
      <c r="AKY24" s="139"/>
      <c r="AKZ24" s="139"/>
      <c r="ALA24" s="139"/>
      <c r="ALB24" s="139"/>
      <c r="ALC24" s="139"/>
      <c r="ALD24" s="139"/>
      <c r="ALE24" s="139"/>
      <c r="ALF24" s="139"/>
      <c r="ALG24" s="139"/>
      <c r="ALH24" s="139"/>
      <c r="ALI24" s="139"/>
      <c r="ALJ24" s="139"/>
      <c r="ALK24" s="139"/>
      <c r="ALL24" s="139"/>
      <c r="ALM24" s="139"/>
      <c r="ALN24" s="139"/>
      <c r="ALO24" s="139"/>
      <c r="ALP24" s="139"/>
      <c r="ALQ24" s="139"/>
      <c r="ALR24" s="139"/>
      <c r="ALS24" s="139"/>
      <c r="ALT24" s="139"/>
      <c r="ALU24" s="139"/>
      <c r="ALV24" s="139"/>
      <c r="ALW24" s="139"/>
      <c r="ALX24" s="139"/>
      <c r="ALY24" s="139"/>
      <c r="ALZ24" s="139"/>
      <c r="AMA24" s="139"/>
      <c r="AMB24" s="139"/>
      <c r="AMC24" s="139"/>
      <c r="AMD24" s="139"/>
      <c r="AME24" s="139"/>
      <c r="AMF24" s="139"/>
      <c r="AMG24" s="139"/>
      <c r="AMH24" s="139"/>
      <c r="AMI24" s="139"/>
      <c r="AMJ24" s="139"/>
      <c r="AMK24" s="139"/>
      <c r="AML24" s="139"/>
      <c r="AMM24" s="139"/>
      <c r="AMN24" s="139"/>
      <c r="AMO24" s="139"/>
      <c r="AMP24" s="139"/>
      <c r="AMQ24" s="139"/>
      <c r="AMR24" s="139"/>
      <c r="AMS24" s="139"/>
      <c r="AMT24" s="139"/>
      <c r="AMU24" s="139"/>
      <c r="AMV24" s="139"/>
      <c r="AMW24" s="139"/>
      <c r="AMX24" s="139"/>
      <c r="AMY24" s="139"/>
      <c r="AMZ24" s="139"/>
      <c r="ANA24" s="139"/>
      <c r="ANB24" s="139"/>
      <c r="ANC24" s="139"/>
      <c r="AND24" s="139"/>
      <c r="ANE24" s="139"/>
      <c r="ANF24" s="139"/>
      <c r="ANG24" s="139"/>
      <c r="ANH24" s="139"/>
      <c r="ANI24" s="139"/>
      <c r="ANJ24" s="139"/>
      <c r="ANK24" s="139"/>
      <c r="ANL24" s="139"/>
      <c r="ANM24" s="139"/>
      <c r="ANN24" s="139"/>
      <c r="ANO24" s="139"/>
      <c r="ANP24" s="139"/>
      <c r="ANQ24" s="139"/>
      <c r="ANR24" s="139"/>
      <c r="ANS24" s="139"/>
      <c r="ANT24" s="139"/>
      <c r="ANU24" s="139"/>
      <c r="ANV24" s="139"/>
      <c r="ANW24" s="139"/>
      <c r="ANX24" s="139"/>
      <c r="ANY24" s="139"/>
      <c r="ANZ24" s="139"/>
      <c r="AOA24" s="139"/>
      <c r="AOB24" s="139"/>
      <c r="AOC24" s="139"/>
      <c r="AOD24" s="139"/>
      <c r="AOE24" s="139"/>
      <c r="AOF24" s="139"/>
      <c r="AOG24" s="139"/>
      <c r="AOH24" s="139"/>
      <c r="AOI24" s="139"/>
      <c r="AOJ24" s="139"/>
      <c r="AOK24" s="139"/>
      <c r="AOL24" s="139"/>
      <c r="AOM24" s="139"/>
      <c r="AON24" s="139"/>
      <c r="AOO24" s="139"/>
      <c r="AOP24" s="139"/>
      <c r="AOQ24" s="139"/>
      <c r="AOR24" s="139"/>
      <c r="AOS24" s="139"/>
      <c r="AOT24" s="139"/>
      <c r="AOU24" s="139"/>
      <c r="AOV24" s="139"/>
      <c r="AOW24" s="139"/>
      <c r="AOX24" s="139"/>
      <c r="AOY24" s="139"/>
      <c r="AOZ24" s="139"/>
      <c r="APA24" s="139"/>
      <c r="APB24" s="139"/>
      <c r="APC24" s="139"/>
      <c r="APD24" s="139"/>
      <c r="APE24" s="139"/>
      <c r="APF24" s="139"/>
      <c r="APG24" s="139"/>
      <c r="APH24" s="139"/>
      <c r="API24" s="139"/>
      <c r="APJ24" s="139"/>
      <c r="APK24" s="139"/>
      <c r="APL24" s="139"/>
      <c r="APM24" s="139"/>
      <c r="APN24" s="139"/>
      <c r="APO24" s="139"/>
      <c r="APP24" s="139"/>
      <c r="APQ24" s="139"/>
      <c r="APR24" s="139"/>
      <c r="APS24" s="139"/>
      <c r="APT24" s="139"/>
      <c r="APU24" s="139"/>
      <c r="APV24" s="139"/>
      <c r="APW24" s="139"/>
      <c r="APX24" s="139"/>
      <c r="APY24" s="139"/>
      <c r="APZ24" s="139"/>
      <c r="AQA24" s="139"/>
      <c r="AQB24" s="139"/>
      <c r="AQC24" s="139"/>
      <c r="AQD24" s="139"/>
      <c r="AQE24" s="139"/>
      <c r="AQF24" s="139"/>
      <c r="AQG24" s="139"/>
      <c r="AQH24" s="139"/>
      <c r="AQI24" s="139"/>
      <c r="AQJ24" s="139"/>
      <c r="AQK24" s="139"/>
      <c r="AQL24" s="139"/>
      <c r="AQM24" s="139"/>
      <c r="AQN24" s="139"/>
      <c r="AQO24" s="139"/>
      <c r="AQP24" s="139"/>
      <c r="AQQ24" s="139"/>
      <c r="AQR24" s="139"/>
      <c r="AQS24" s="139"/>
      <c r="AQT24" s="139"/>
      <c r="AQU24" s="139"/>
      <c r="AQV24" s="139"/>
      <c r="AQW24" s="139"/>
      <c r="AQX24" s="139"/>
      <c r="AQY24" s="139"/>
      <c r="AQZ24" s="139"/>
      <c r="ARA24" s="139"/>
      <c r="ARB24" s="139"/>
      <c r="ARC24" s="139"/>
      <c r="ARD24" s="139"/>
      <c r="ARE24" s="139"/>
      <c r="ARF24" s="139"/>
      <c r="ARG24" s="139"/>
      <c r="ARH24" s="139"/>
      <c r="ARI24" s="139"/>
      <c r="ARJ24" s="139"/>
      <c r="ARK24" s="139"/>
      <c r="ARL24" s="139"/>
      <c r="ARM24" s="139"/>
      <c r="ARN24" s="139"/>
      <c r="ARO24" s="139"/>
      <c r="ARP24" s="139"/>
      <c r="ARQ24" s="139"/>
      <c r="ARR24" s="139"/>
      <c r="ARS24" s="139"/>
      <c r="ART24" s="139"/>
      <c r="ARU24" s="139"/>
      <c r="ARV24" s="139"/>
      <c r="ARW24" s="139"/>
      <c r="ARX24" s="139"/>
      <c r="ARY24" s="139"/>
      <c r="ARZ24" s="139"/>
      <c r="ASA24" s="139"/>
      <c r="ASB24" s="139"/>
      <c r="ASC24" s="139"/>
      <c r="ASD24" s="139"/>
      <c r="ASE24" s="139"/>
      <c r="ASF24" s="139"/>
      <c r="ASG24" s="139"/>
      <c r="ASH24" s="139"/>
      <c r="ASI24" s="139"/>
      <c r="ASJ24" s="139"/>
      <c r="ASK24" s="139"/>
      <c r="ASL24" s="139"/>
      <c r="ASM24" s="139"/>
      <c r="ASN24" s="139"/>
      <c r="ASO24" s="139"/>
      <c r="ASP24" s="139"/>
      <c r="ASQ24" s="139"/>
      <c r="ASR24" s="139"/>
      <c r="ASS24" s="139"/>
      <c r="AST24" s="139"/>
      <c r="ASU24" s="139"/>
      <c r="ASV24" s="139"/>
      <c r="ASW24" s="139"/>
      <c r="ASX24" s="139"/>
      <c r="ASY24" s="139"/>
      <c r="ASZ24" s="139"/>
      <c r="ATA24" s="139"/>
      <c r="ATB24" s="139"/>
      <c r="ATC24" s="139"/>
      <c r="ATD24" s="139"/>
      <c r="ATE24" s="139"/>
      <c r="ATF24" s="139"/>
      <c r="ATG24" s="139"/>
      <c r="ATH24" s="139"/>
      <c r="ATI24" s="139"/>
      <c r="ATJ24" s="139"/>
      <c r="ATK24" s="139"/>
      <c r="ATL24" s="139"/>
      <c r="ATM24" s="139"/>
      <c r="ATN24" s="139"/>
      <c r="ATO24" s="139"/>
      <c r="ATP24" s="139"/>
      <c r="ATQ24" s="139"/>
      <c r="ATR24" s="139"/>
      <c r="ATS24" s="139"/>
      <c r="ATT24" s="139"/>
      <c r="ATU24" s="139"/>
      <c r="ATV24" s="139"/>
      <c r="ATW24" s="139"/>
      <c r="ATX24" s="139"/>
      <c r="ATY24" s="139"/>
      <c r="ATZ24" s="139"/>
      <c r="AUA24" s="139"/>
      <c r="AUB24" s="139"/>
      <c r="AUC24" s="139"/>
      <c r="AUD24" s="139"/>
      <c r="AUE24" s="139"/>
      <c r="AUF24" s="139"/>
      <c r="AUG24" s="139"/>
      <c r="AUH24" s="139"/>
      <c r="AUI24" s="139"/>
      <c r="AUJ24" s="139"/>
      <c r="AUK24" s="139"/>
      <c r="AUL24" s="139"/>
      <c r="AUM24" s="139"/>
      <c r="AUN24" s="139"/>
      <c r="AUO24" s="139"/>
      <c r="AUP24" s="139"/>
      <c r="AUQ24" s="139"/>
      <c r="AUR24" s="139"/>
      <c r="AUS24" s="139"/>
      <c r="AUT24" s="139"/>
      <c r="AUU24" s="139"/>
      <c r="AUV24" s="139"/>
      <c r="AUW24" s="139"/>
      <c r="AUX24" s="139"/>
      <c r="AUY24" s="139"/>
      <c r="AUZ24" s="139"/>
      <c r="AVA24" s="139"/>
      <c r="AVB24" s="139"/>
      <c r="AVC24" s="139"/>
      <c r="AVD24" s="139"/>
      <c r="AVE24" s="139"/>
      <c r="AVF24" s="139"/>
      <c r="AVG24" s="139"/>
      <c r="AVH24" s="139"/>
      <c r="AVI24" s="139"/>
      <c r="AVJ24" s="139"/>
      <c r="AVK24" s="139"/>
      <c r="AVL24" s="139"/>
      <c r="AVM24" s="139"/>
      <c r="AVN24" s="139"/>
      <c r="AVO24" s="139"/>
      <c r="AVP24" s="139"/>
      <c r="AVQ24" s="139"/>
      <c r="AVR24" s="139"/>
      <c r="AVS24" s="139"/>
      <c r="AVT24" s="139"/>
      <c r="AVU24" s="139"/>
      <c r="AVV24" s="139"/>
      <c r="AVW24" s="139"/>
      <c r="AVX24" s="139"/>
      <c r="AVY24" s="139"/>
      <c r="AVZ24" s="139"/>
      <c r="AWA24" s="139"/>
      <c r="AWB24" s="139"/>
      <c r="AWC24" s="139"/>
      <c r="AWD24" s="139"/>
      <c r="AWE24" s="139"/>
      <c r="AWF24" s="139"/>
      <c r="AWG24" s="139"/>
      <c r="AWH24" s="139"/>
      <c r="AWI24" s="139"/>
      <c r="AWJ24" s="139"/>
      <c r="AWK24" s="139"/>
      <c r="AWL24" s="139"/>
      <c r="AWM24" s="139"/>
      <c r="AWN24" s="139"/>
      <c r="AWO24" s="139"/>
      <c r="AWP24" s="139"/>
      <c r="AWQ24" s="139"/>
      <c r="AWR24" s="139"/>
      <c r="AWS24" s="139"/>
      <c r="AWT24" s="139"/>
      <c r="AWU24" s="139"/>
      <c r="AWV24" s="139"/>
      <c r="AWW24" s="139"/>
      <c r="AWX24" s="139"/>
      <c r="AWY24" s="139"/>
      <c r="AWZ24" s="139"/>
      <c r="AXA24" s="139"/>
      <c r="AXB24" s="139"/>
      <c r="AXC24" s="139"/>
      <c r="AXD24" s="139"/>
      <c r="AXE24" s="139"/>
      <c r="AXF24" s="139"/>
      <c r="AXG24" s="139"/>
      <c r="AXH24" s="139"/>
      <c r="AXI24" s="139"/>
      <c r="AXJ24" s="139"/>
      <c r="AXK24" s="139"/>
      <c r="AXL24" s="139"/>
      <c r="AXM24" s="139"/>
      <c r="AXN24" s="139"/>
      <c r="AXO24" s="139"/>
      <c r="AXP24" s="139"/>
      <c r="AXQ24" s="139"/>
      <c r="AXR24" s="139"/>
      <c r="AXS24" s="139"/>
      <c r="AXT24" s="139"/>
      <c r="AXU24" s="139"/>
      <c r="AXV24" s="139"/>
      <c r="AXW24" s="139"/>
      <c r="AXX24" s="139"/>
      <c r="AXY24" s="139"/>
      <c r="AXZ24" s="139"/>
      <c r="AYA24" s="139"/>
      <c r="AYB24" s="139"/>
      <c r="AYC24" s="139"/>
      <c r="AYD24" s="139"/>
      <c r="AYE24" s="139"/>
      <c r="AYF24" s="139"/>
      <c r="AYG24" s="139"/>
      <c r="AYH24" s="139"/>
      <c r="AYI24" s="139"/>
      <c r="AYJ24" s="139"/>
      <c r="AYK24" s="139"/>
      <c r="AYL24" s="139"/>
      <c r="AYM24" s="139"/>
      <c r="AYN24" s="139"/>
      <c r="AYO24" s="139"/>
      <c r="AYP24" s="139"/>
      <c r="AYQ24" s="139"/>
      <c r="AYR24" s="139"/>
      <c r="AYS24" s="139"/>
      <c r="AYT24" s="139"/>
      <c r="AYU24" s="139"/>
      <c r="AYV24" s="139"/>
      <c r="AYW24" s="139"/>
      <c r="AYX24" s="139"/>
      <c r="AYY24" s="139"/>
      <c r="AYZ24" s="139"/>
      <c r="AZA24" s="139"/>
      <c r="AZB24" s="139"/>
      <c r="AZC24" s="139"/>
      <c r="AZD24" s="139"/>
      <c r="AZE24" s="139"/>
      <c r="AZF24" s="139"/>
      <c r="AZG24" s="139"/>
      <c r="AZH24" s="139"/>
      <c r="AZI24" s="139"/>
      <c r="AZJ24" s="139"/>
      <c r="AZK24" s="139"/>
      <c r="AZL24" s="139"/>
      <c r="AZM24" s="139"/>
      <c r="AZN24" s="139"/>
      <c r="AZO24" s="139"/>
      <c r="AZP24" s="139"/>
      <c r="AZQ24" s="139"/>
      <c r="AZR24" s="139"/>
      <c r="AZS24" s="139"/>
      <c r="AZT24" s="139"/>
      <c r="AZU24" s="139"/>
      <c r="AZV24" s="139"/>
      <c r="AZW24" s="139"/>
      <c r="AZX24" s="139"/>
      <c r="AZY24" s="139"/>
      <c r="AZZ24" s="139"/>
      <c r="BAA24" s="139"/>
      <c r="BAB24" s="139"/>
      <c r="BAC24" s="139"/>
      <c r="BAD24" s="139"/>
      <c r="BAE24" s="139"/>
      <c r="BAF24" s="139"/>
      <c r="BAG24" s="139"/>
      <c r="BAH24" s="139"/>
      <c r="BAI24" s="139"/>
      <c r="BAJ24" s="139"/>
      <c r="BAK24" s="139"/>
      <c r="BAL24" s="139"/>
      <c r="BAM24" s="139"/>
      <c r="BAN24" s="139"/>
      <c r="BAO24" s="139"/>
      <c r="BAP24" s="139"/>
      <c r="BAQ24" s="139"/>
      <c r="BAR24" s="139"/>
      <c r="BAS24" s="139"/>
      <c r="BAT24" s="139"/>
      <c r="BAU24" s="139"/>
      <c r="BAV24" s="139"/>
      <c r="BAW24" s="139"/>
      <c r="BAX24" s="139"/>
      <c r="BAY24" s="139"/>
      <c r="BAZ24" s="139"/>
      <c r="BBA24" s="139"/>
      <c r="BBB24" s="139"/>
      <c r="BBC24" s="139"/>
      <c r="BBD24" s="139"/>
      <c r="BBE24" s="139"/>
      <c r="BBF24" s="139"/>
      <c r="BBG24" s="139"/>
      <c r="BBH24" s="139"/>
      <c r="BBI24" s="139"/>
      <c r="BBJ24" s="139"/>
      <c r="BBK24" s="139"/>
      <c r="BBL24" s="139"/>
      <c r="BBM24" s="139"/>
      <c r="BBN24" s="139"/>
      <c r="BBO24" s="139"/>
      <c r="BBP24" s="139"/>
      <c r="BBQ24" s="139"/>
      <c r="BBR24" s="139"/>
      <c r="BBS24" s="139"/>
      <c r="BBT24" s="139"/>
      <c r="BBU24" s="139"/>
      <c r="BBV24" s="139"/>
      <c r="BBW24" s="139"/>
      <c r="BBX24" s="139"/>
      <c r="BBY24" s="139"/>
      <c r="BBZ24" s="139"/>
      <c r="BCA24" s="139"/>
      <c r="BCB24" s="139"/>
      <c r="BCC24" s="139"/>
      <c r="BCD24" s="139"/>
      <c r="BCE24" s="139"/>
      <c r="BCF24" s="139"/>
      <c r="BCG24" s="139"/>
      <c r="BCH24" s="139"/>
      <c r="BCI24" s="139"/>
      <c r="BCJ24" s="139"/>
      <c r="BCK24" s="139"/>
      <c r="BCL24" s="139"/>
      <c r="BCM24" s="139"/>
      <c r="BCN24" s="139"/>
      <c r="BCO24" s="139"/>
      <c r="BCP24" s="139"/>
      <c r="BCQ24" s="139"/>
      <c r="BCR24" s="139"/>
      <c r="BCS24" s="139"/>
      <c r="BCT24" s="139"/>
      <c r="BCU24" s="139"/>
      <c r="BCV24" s="139"/>
      <c r="BCW24" s="139"/>
      <c r="BCX24" s="139"/>
      <c r="BCY24" s="139"/>
      <c r="BCZ24" s="139"/>
      <c r="BDA24" s="139"/>
      <c r="BDB24" s="139"/>
      <c r="BDC24" s="139"/>
      <c r="BDD24" s="139"/>
      <c r="BDE24" s="139"/>
      <c r="BDF24" s="139"/>
      <c r="BDG24" s="139"/>
      <c r="BDH24" s="139"/>
      <c r="BDI24" s="139"/>
      <c r="BDJ24" s="139"/>
      <c r="BDK24" s="139"/>
      <c r="BDL24" s="139"/>
      <c r="BDM24" s="139"/>
      <c r="BDN24" s="139"/>
      <c r="BDO24" s="139"/>
      <c r="BDP24" s="139"/>
      <c r="BDQ24" s="139"/>
      <c r="BDR24" s="139"/>
      <c r="BDS24" s="139"/>
      <c r="BDT24" s="139"/>
      <c r="BDU24" s="139"/>
      <c r="BDV24" s="139"/>
      <c r="BDW24" s="139"/>
      <c r="BDX24" s="139"/>
      <c r="BDY24" s="139"/>
      <c r="BDZ24" s="139"/>
      <c r="BEA24" s="139"/>
      <c r="BEB24" s="139"/>
      <c r="BEC24" s="139"/>
      <c r="BED24" s="139"/>
      <c r="BEE24" s="139"/>
      <c r="BEF24" s="139"/>
      <c r="BEG24" s="139"/>
      <c r="BEH24" s="139"/>
      <c r="BEI24" s="139"/>
      <c r="BEJ24" s="139"/>
      <c r="BEK24" s="139"/>
      <c r="BEL24" s="139"/>
      <c r="BEM24" s="139"/>
      <c r="BEN24" s="139"/>
      <c r="BEO24" s="139"/>
      <c r="BEP24" s="139"/>
      <c r="BEQ24" s="139"/>
      <c r="BER24" s="139"/>
      <c r="BES24" s="139"/>
      <c r="BET24" s="139"/>
      <c r="BEU24" s="139"/>
      <c r="BEV24" s="139"/>
      <c r="BEW24" s="139"/>
      <c r="BEX24" s="139"/>
      <c r="BEY24" s="139"/>
      <c r="BEZ24" s="139"/>
      <c r="BFA24" s="139"/>
      <c r="BFB24" s="139"/>
      <c r="BFC24" s="139"/>
      <c r="BFD24" s="139"/>
      <c r="BFE24" s="139"/>
      <c r="BFF24" s="139"/>
      <c r="BFG24" s="139"/>
      <c r="BFH24" s="139"/>
      <c r="BFI24" s="139"/>
      <c r="BFJ24" s="139"/>
      <c r="BFK24" s="139"/>
      <c r="BFL24" s="139"/>
      <c r="BFM24" s="139"/>
      <c r="BFN24" s="139"/>
      <c r="BFO24" s="139"/>
      <c r="BFP24" s="139"/>
      <c r="BFQ24" s="139"/>
      <c r="BFR24" s="139"/>
      <c r="BFS24" s="139"/>
      <c r="BFT24" s="139"/>
      <c r="BFU24" s="139"/>
      <c r="BFV24" s="139"/>
      <c r="BFW24" s="139"/>
      <c r="BFX24" s="139"/>
      <c r="BFY24" s="139"/>
      <c r="BFZ24" s="139"/>
      <c r="BGA24" s="139"/>
      <c r="BGB24" s="139"/>
      <c r="BGC24" s="139"/>
      <c r="BGD24" s="139"/>
      <c r="BGE24" s="139"/>
      <c r="BGF24" s="139"/>
      <c r="BGG24" s="139"/>
      <c r="BGH24" s="139"/>
      <c r="BGI24" s="139"/>
      <c r="BGJ24" s="139"/>
      <c r="BGK24" s="139"/>
      <c r="BGL24" s="139"/>
      <c r="BGM24" s="139"/>
      <c r="BGN24" s="139"/>
      <c r="BGO24" s="139"/>
      <c r="BGP24" s="139"/>
      <c r="BGQ24" s="139"/>
      <c r="BGR24" s="139"/>
      <c r="BGS24" s="139"/>
      <c r="BGT24" s="139"/>
      <c r="BGU24" s="139"/>
      <c r="BGV24" s="139"/>
      <c r="BGW24" s="139"/>
      <c r="BGX24" s="139"/>
      <c r="BGY24" s="139"/>
      <c r="BGZ24" s="139"/>
      <c r="BHA24" s="139"/>
      <c r="BHB24" s="139"/>
      <c r="BHC24" s="139"/>
      <c r="BHD24" s="139"/>
      <c r="BHE24" s="139"/>
      <c r="BHF24" s="139"/>
      <c r="BHG24" s="139"/>
      <c r="BHH24" s="139"/>
      <c r="BHI24" s="139"/>
      <c r="BHJ24" s="139"/>
      <c r="BHK24" s="139"/>
      <c r="BHL24" s="139"/>
      <c r="BHM24" s="139"/>
      <c r="BHN24" s="139"/>
      <c r="BHO24" s="139"/>
      <c r="BHP24" s="139"/>
      <c r="BHQ24" s="139"/>
      <c r="BHR24" s="139"/>
      <c r="BHS24" s="139"/>
      <c r="BHT24" s="139"/>
      <c r="BHU24" s="139"/>
      <c r="BHV24" s="139"/>
      <c r="BHW24" s="139"/>
      <c r="BHX24" s="139"/>
      <c r="BHY24" s="139"/>
      <c r="BHZ24" s="139"/>
      <c r="BIA24" s="139"/>
      <c r="BIB24" s="139"/>
      <c r="BIC24" s="139"/>
      <c r="BID24" s="139"/>
      <c r="BIE24" s="139"/>
      <c r="BIF24" s="139"/>
      <c r="BIG24" s="139"/>
      <c r="BIH24" s="139"/>
      <c r="BII24" s="139"/>
      <c r="BIJ24" s="139"/>
      <c r="BIK24" s="139"/>
      <c r="BIL24" s="139"/>
      <c r="BIM24" s="139"/>
      <c r="BIN24" s="139"/>
      <c r="BIO24" s="139"/>
      <c r="BIP24" s="139"/>
      <c r="BIQ24" s="139"/>
      <c r="BIR24" s="139"/>
      <c r="BIS24" s="139"/>
      <c r="BIT24" s="139"/>
      <c r="BIU24" s="139"/>
      <c r="BIV24" s="139"/>
      <c r="BIW24" s="139"/>
      <c r="BIX24" s="139"/>
      <c r="BIY24" s="139"/>
      <c r="BIZ24" s="139"/>
      <c r="BJA24" s="139"/>
      <c r="BJB24" s="139"/>
      <c r="BJC24" s="139"/>
      <c r="BJD24" s="139"/>
      <c r="BJE24" s="139"/>
      <c r="BJF24" s="139"/>
      <c r="BJG24" s="139"/>
      <c r="BJH24" s="139"/>
      <c r="BJI24" s="139"/>
      <c r="BJJ24" s="139"/>
      <c r="BJK24" s="139"/>
      <c r="BJL24" s="139"/>
      <c r="BJM24" s="139"/>
      <c r="BJN24" s="139"/>
      <c r="BJO24" s="139"/>
      <c r="BJP24" s="139"/>
      <c r="BJQ24" s="139"/>
      <c r="BJR24" s="139"/>
      <c r="BJS24" s="139"/>
      <c r="BJT24" s="139"/>
      <c r="BJU24" s="139"/>
      <c r="BJV24" s="139"/>
      <c r="BJW24" s="139"/>
      <c r="BJX24" s="139"/>
      <c r="BJY24" s="139"/>
      <c r="BJZ24" s="139"/>
      <c r="BKA24" s="139"/>
      <c r="BKB24" s="139"/>
      <c r="BKC24" s="139"/>
      <c r="BKD24" s="139"/>
      <c r="BKE24" s="139"/>
      <c r="BKF24" s="139"/>
      <c r="BKG24" s="139"/>
      <c r="BKH24" s="139"/>
      <c r="BKI24" s="139"/>
      <c r="BKJ24" s="139"/>
      <c r="BKK24" s="139"/>
      <c r="BKL24" s="139"/>
      <c r="BKM24" s="139"/>
      <c r="BKN24" s="139"/>
      <c r="BKO24" s="139"/>
      <c r="BKP24" s="139"/>
      <c r="BKQ24" s="139"/>
      <c r="BKR24" s="139"/>
      <c r="BKS24" s="139"/>
      <c r="BKT24" s="139"/>
      <c r="BKU24" s="139"/>
      <c r="BKV24" s="139"/>
      <c r="BKW24" s="139"/>
      <c r="BKX24" s="139"/>
      <c r="BKY24" s="139"/>
      <c r="BKZ24" s="139"/>
      <c r="BLA24" s="139"/>
      <c r="BLB24" s="139"/>
      <c r="BLC24" s="139"/>
      <c r="BLD24" s="139"/>
      <c r="BLE24" s="139"/>
      <c r="BLF24" s="139"/>
      <c r="BLG24" s="139"/>
      <c r="BLH24" s="139"/>
      <c r="BLI24" s="139"/>
      <c r="BLJ24" s="139"/>
      <c r="BLK24" s="139"/>
      <c r="BLL24" s="139"/>
      <c r="BLM24" s="139"/>
      <c r="BLN24" s="139"/>
      <c r="BLO24" s="139"/>
      <c r="BLP24" s="139"/>
      <c r="BLQ24" s="139"/>
      <c r="BLR24" s="139"/>
      <c r="BLS24" s="139"/>
      <c r="BLT24" s="139"/>
      <c r="BLU24" s="139"/>
      <c r="BLV24" s="139"/>
      <c r="BLW24" s="139"/>
      <c r="BLX24" s="139"/>
      <c r="BLY24" s="139"/>
      <c r="BLZ24" s="139"/>
      <c r="BMA24" s="139"/>
      <c r="BMB24" s="139"/>
      <c r="BMC24" s="139"/>
      <c r="BMD24" s="139"/>
      <c r="BME24" s="139"/>
      <c r="BMF24" s="139"/>
      <c r="BMG24" s="139"/>
      <c r="BMH24" s="139"/>
      <c r="BMI24" s="139"/>
      <c r="BMJ24" s="139"/>
      <c r="BMK24" s="139"/>
      <c r="BML24" s="139"/>
      <c r="BMM24" s="139"/>
      <c r="BMN24" s="139"/>
      <c r="BMO24" s="139"/>
      <c r="BMP24" s="139"/>
      <c r="BMQ24" s="139"/>
      <c r="BMR24" s="139"/>
      <c r="BMS24" s="139"/>
      <c r="BMT24" s="139"/>
      <c r="BMU24" s="139"/>
      <c r="BMV24" s="139"/>
      <c r="BMW24" s="139"/>
      <c r="BMX24" s="139"/>
      <c r="BMY24" s="139"/>
      <c r="BMZ24" s="139"/>
      <c r="BNA24" s="139"/>
      <c r="BNB24" s="139"/>
      <c r="BNC24" s="139"/>
      <c r="BND24" s="139"/>
      <c r="BNE24" s="139"/>
      <c r="BNF24" s="139"/>
      <c r="BNG24" s="139"/>
      <c r="BNH24" s="139"/>
      <c r="BNI24" s="139"/>
      <c r="BNJ24" s="139"/>
      <c r="BNK24" s="139"/>
      <c r="BNL24" s="139"/>
      <c r="BNM24" s="139"/>
      <c r="BNN24" s="139"/>
      <c r="BNO24" s="139"/>
      <c r="BNP24" s="139"/>
      <c r="BNQ24" s="139"/>
      <c r="BNR24" s="139"/>
      <c r="BNS24" s="139"/>
      <c r="BNT24" s="139"/>
      <c r="BNU24" s="139"/>
      <c r="BNV24" s="139"/>
      <c r="BNW24" s="139"/>
      <c r="BNX24" s="139"/>
      <c r="BNY24" s="139"/>
      <c r="BNZ24" s="139"/>
      <c r="BOA24" s="139"/>
      <c r="BOB24" s="139"/>
      <c r="BOC24" s="139"/>
      <c r="BOD24" s="139"/>
      <c r="BOE24" s="139"/>
      <c r="BOF24" s="139"/>
      <c r="BOG24" s="139"/>
      <c r="BOH24" s="139"/>
      <c r="BOI24" s="139"/>
      <c r="BOJ24" s="139"/>
      <c r="BOK24" s="139"/>
      <c r="BOL24" s="139"/>
      <c r="BOM24" s="139"/>
      <c r="BON24" s="139"/>
      <c r="BOO24" s="139"/>
      <c r="BOP24" s="139"/>
      <c r="BOQ24" s="139"/>
      <c r="BOR24" s="139"/>
      <c r="BOS24" s="139"/>
      <c r="BOT24" s="139"/>
      <c r="BOU24" s="139"/>
      <c r="BOV24" s="139"/>
      <c r="BOW24" s="139"/>
      <c r="BOX24" s="139"/>
      <c r="BOY24" s="139"/>
      <c r="BOZ24" s="139"/>
      <c r="BPA24" s="139"/>
      <c r="BPB24" s="139"/>
      <c r="BPC24" s="139"/>
      <c r="BPD24" s="139"/>
      <c r="BPE24" s="139"/>
      <c r="BPF24" s="139"/>
      <c r="BPG24" s="139"/>
      <c r="BPH24" s="139"/>
      <c r="BPI24" s="139"/>
      <c r="BPJ24" s="139"/>
      <c r="BPK24" s="139"/>
      <c r="BPL24" s="139"/>
      <c r="BPM24" s="139"/>
      <c r="BPN24" s="139"/>
      <c r="BPO24" s="139"/>
      <c r="BPP24" s="139"/>
      <c r="BPQ24" s="139"/>
      <c r="BPR24" s="139"/>
      <c r="BPS24" s="139"/>
      <c r="BPT24" s="139"/>
      <c r="BPU24" s="139"/>
      <c r="BPV24" s="139"/>
      <c r="BPW24" s="139"/>
      <c r="BPX24" s="139"/>
      <c r="BPY24" s="139"/>
      <c r="BPZ24" s="139"/>
      <c r="BQA24" s="139"/>
      <c r="BQB24" s="139"/>
      <c r="BQC24" s="139"/>
      <c r="BQD24" s="139"/>
      <c r="BQE24" s="139"/>
      <c r="BQF24" s="139"/>
      <c r="BQG24" s="139"/>
      <c r="BQH24" s="139"/>
      <c r="BQI24" s="139"/>
      <c r="BQJ24" s="139"/>
      <c r="BQK24" s="139"/>
      <c r="BQL24" s="139"/>
      <c r="BQM24" s="139"/>
      <c r="BQN24" s="139"/>
      <c r="BQO24" s="139"/>
      <c r="BQP24" s="139"/>
      <c r="BQQ24" s="139"/>
      <c r="BQR24" s="139"/>
      <c r="BQS24" s="139"/>
      <c r="BQT24" s="139"/>
      <c r="BQU24" s="139"/>
      <c r="BQV24" s="139"/>
      <c r="BQW24" s="139"/>
      <c r="BQX24" s="139"/>
      <c r="BQY24" s="139"/>
      <c r="BQZ24" s="139"/>
      <c r="BRA24" s="139"/>
      <c r="BRB24" s="139"/>
      <c r="BRC24" s="139"/>
      <c r="BRD24" s="139"/>
      <c r="BRE24" s="139"/>
      <c r="BRF24" s="139"/>
      <c r="BRG24" s="139"/>
      <c r="BRH24" s="139"/>
      <c r="BRI24" s="139"/>
      <c r="BRJ24" s="139"/>
      <c r="BRK24" s="139"/>
      <c r="BRL24" s="139"/>
      <c r="BRM24" s="139"/>
      <c r="BRN24" s="139"/>
      <c r="BRO24" s="139"/>
      <c r="BRP24" s="139"/>
      <c r="BRQ24" s="139"/>
      <c r="BRR24" s="139"/>
      <c r="BRS24" s="139"/>
      <c r="BRT24" s="139"/>
      <c r="BRU24" s="139"/>
      <c r="BRV24" s="139"/>
      <c r="BRW24" s="139"/>
      <c r="BRX24" s="139"/>
      <c r="BRY24" s="139"/>
      <c r="BRZ24" s="139"/>
      <c r="BSA24" s="139"/>
      <c r="BSB24" s="139"/>
      <c r="BSC24" s="139"/>
      <c r="BSD24" s="139"/>
      <c r="BSE24" s="139"/>
      <c r="BSF24" s="139"/>
      <c r="BSG24" s="139"/>
      <c r="BSH24" s="139"/>
      <c r="BSI24" s="139"/>
      <c r="BSJ24" s="139"/>
      <c r="BSK24" s="139"/>
      <c r="BSL24" s="139"/>
      <c r="BSM24" s="139"/>
      <c r="BSN24" s="139"/>
      <c r="BSO24" s="139"/>
      <c r="BSP24" s="139"/>
      <c r="BSQ24" s="139"/>
      <c r="BSR24" s="139"/>
      <c r="BSS24" s="139"/>
      <c r="BST24" s="139"/>
      <c r="BSU24" s="139"/>
      <c r="BSV24" s="139"/>
      <c r="BSW24" s="139"/>
      <c r="BSX24" s="139"/>
      <c r="BSY24" s="139"/>
      <c r="BSZ24" s="139"/>
      <c r="BTA24" s="139"/>
      <c r="BTB24" s="139"/>
      <c r="BTC24" s="139"/>
      <c r="BTD24" s="139"/>
      <c r="BTE24" s="139"/>
      <c r="BTF24" s="139"/>
      <c r="BTG24" s="139"/>
      <c r="BTH24" s="139"/>
      <c r="BTI24" s="139"/>
      <c r="BTJ24" s="139"/>
      <c r="BTK24" s="139"/>
      <c r="BTL24" s="139"/>
      <c r="BTM24" s="139"/>
      <c r="BTN24" s="139"/>
      <c r="BTO24" s="139"/>
      <c r="BTP24" s="139"/>
      <c r="BTQ24" s="139"/>
      <c r="BTR24" s="139"/>
      <c r="BTS24" s="139"/>
      <c r="BTT24" s="139"/>
      <c r="BTU24" s="139"/>
      <c r="BTV24" s="139"/>
      <c r="BTW24" s="139"/>
      <c r="BTX24" s="139"/>
      <c r="BTY24" s="139"/>
      <c r="BTZ24" s="139"/>
      <c r="BUA24" s="139"/>
      <c r="BUB24" s="139"/>
      <c r="BUC24" s="139"/>
      <c r="BUD24" s="139"/>
      <c r="BUE24" s="139"/>
      <c r="BUF24" s="139"/>
      <c r="BUG24" s="139"/>
      <c r="BUH24" s="139"/>
      <c r="BUI24" s="139"/>
      <c r="BUJ24" s="139"/>
      <c r="BUK24" s="139"/>
      <c r="BUL24" s="139"/>
      <c r="BUM24" s="139"/>
      <c r="BUN24" s="139"/>
      <c r="BUO24" s="139"/>
      <c r="BUP24" s="139"/>
      <c r="BUQ24" s="139"/>
      <c r="BUR24" s="139"/>
      <c r="BUS24" s="139"/>
      <c r="BUT24" s="139"/>
      <c r="BUU24" s="139"/>
      <c r="BUV24" s="139"/>
      <c r="BUW24" s="139"/>
      <c r="BUX24" s="139"/>
      <c r="BUY24" s="139"/>
      <c r="BUZ24" s="139"/>
      <c r="BVA24" s="139"/>
      <c r="BVB24" s="139"/>
      <c r="BVC24" s="139"/>
      <c r="BVD24" s="139"/>
      <c r="BVE24" s="139"/>
      <c r="BVF24" s="139"/>
      <c r="BVG24" s="139"/>
      <c r="BVH24" s="139"/>
      <c r="BVI24" s="139"/>
      <c r="BVJ24" s="139"/>
      <c r="BVK24" s="139"/>
      <c r="BVL24" s="139"/>
      <c r="BVM24" s="139"/>
      <c r="BVN24" s="139"/>
      <c r="BVO24" s="139"/>
      <c r="BVP24" s="139"/>
      <c r="BVQ24" s="139"/>
      <c r="BVR24" s="139"/>
      <c r="BVS24" s="139"/>
      <c r="BVT24" s="139"/>
      <c r="BVU24" s="139"/>
      <c r="BVV24" s="139"/>
      <c r="BVW24" s="139"/>
      <c r="BVX24" s="139"/>
      <c r="BVY24" s="139"/>
      <c r="BVZ24" s="139"/>
      <c r="BWA24" s="139"/>
      <c r="BWB24" s="139"/>
      <c r="BWC24" s="139"/>
      <c r="BWD24" s="139"/>
      <c r="BWE24" s="139"/>
      <c r="BWF24" s="139"/>
      <c r="BWG24" s="139"/>
      <c r="BWH24" s="139"/>
      <c r="BWI24" s="139"/>
      <c r="BWJ24" s="139"/>
      <c r="BWK24" s="139"/>
      <c r="BWL24" s="139"/>
      <c r="BWM24" s="139"/>
      <c r="BWN24" s="139"/>
      <c r="BWO24" s="139"/>
      <c r="BWP24" s="139"/>
      <c r="BWQ24" s="139"/>
      <c r="BWR24" s="139"/>
      <c r="BWS24" s="139"/>
      <c r="BWT24" s="139"/>
      <c r="BWU24" s="139"/>
      <c r="BWV24" s="139"/>
      <c r="BWW24" s="139"/>
      <c r="BWX24" s="139"/>
      <c r="BWY24" s="139"/>
      <c r="BWZ24" s="139"/>
      <c r="BXA24" s="139"/>
      <c r="BXB24" s="139"/>
      <c r="BXC24" s="139"/>
      <c r="BXD24" s="139"/>
      <c r="BXE24" s="139"/>
      <c r="BXF24" s="139"/>
      <c r="BXG24" s="139"/>
      <c r="BXH24" s="139"/>
      <c r="BXI24" s="139"/>
      <c r="BXJ24" s="139"/>
      <c r="BXK24" s="139"/>
      <c r="BXL24" s="139"/>
      <c r="BXM24" s="139"/>
      <c r="BXN24" s="139"/>
      <c r="BXO24" s="139"/>
      <c r="BXP24" s="139"/>
      <c r="BXQ24" s="139"/>
      <c r="BXR24" s="139"/>
      <c r="BXS24" s="139"/>
      <c r="BXT24" s="139"/>
      <c r="BXU24" s="139"/>
      <c r="BXV24" s="139"/>
      <c r="BXW24" s="139"/>
      <c r="BXX24" s="139"/>
      <c r="BXY24" s="139"/>
      <c r="BXZ24" s="139"/>
      <c r="BYA24" s="139"/>
      <c r="BYB24" s="139"/>
      <c r="BYC24" s="139"/>
      <c r="BYD24" s="139"/>
      <c r="BYE24" s="139"/>
      <c r="BYF24" s="139"/>
      <c r="BYG24" s="139"/>
      <c r="BYH24" s="139"/>
      <c r="BYI24" s="139"/>
      <c r="BYJ24" s="139"/>
      <c r="BYK24" s="139"/>
      <c r="BYL24" s="139"/>
      <c r="BYM24" s="139"/>
      <c r="BYN24" s="139"/>
      <c r="BYO24" s="139"/>
      <c r="BYP24" s="139"/>
      <c r="BYQ24" s="139"/>
      <c r="BYR24" s="139"/>
      <c r="BYS24" s="139"/>
      <c r="BYT24" s="139"/>
      <c r="BYU24" s="139"/>
      <c r="BYV24" s="139"/>
      <c r="BYW24" s="139"/>
      <c r="BYX24" s="139"/>
      <c r="BYY24" s="139"/>
      <c r="BYZ24" s="139"/>
      <c r="BZA24" s="139"/>
      <c r="BZB24" s="139"/>
      <c r="BZC24" s="139"/>
      <c r="BZD24" s="139"/>
      <c r="BZE24" s="139"/>
      <c r="BZF24" s="139"/>
      <c r="BZG24" s="139"/>
      <c r="BZH24" s="139"/>
      <c r="BZI24" s="139"/>
      <c r="BZJ24" s="139"/>
      <c r="BZK24" s="139"/>
      <c r="BZL24" s="139"/>
      <c r="BZM24" s="139"/>
      <c r="BZN24" s="139"/>
      <c r="BZO24" s="139"/>
      <c r="BZP24" s="139"/>
      <c r="BZQ24" s="139"/>
      <c r="BZR24" s="139"/>
      <c r="BZS24" s="139"/>
      <c r="BZT24" s="139"/>
      <c r="BZU24" s="139"/>
      <c r="BZV24" s="139"/>
      <c r="BZW24" s="139"/>
      <c r="BZX24" s="139"/>
      <c r="BZY24" s="139"/>
      <c r="BZZ24" s="139"/>
      <c r="CAA24" s="139"/>
      <c r="CAB24" s="139"/>
      <c r="CAC24" s="139"/>
      <c r="CAD24" s="139"/>
      <c r="CAE24" s="139"/>
      <c r="CAF24" s="139"/>
      <c r="CAG24" s="139"/>
      <c r="CAH24" s="139"/>
      <c r="CAI24" s="139"/>
      <c r="CAJ24" s="139"/>
      <c r="CAK24" s="139"/>
      <c r="CAL24" s="139"/>
      <c r="CAM24" s="139"/>
      <c r="CAN24" s="139"/>
      <c r="CAO24" s="139"/>
      <c r="CAP24" s="139"/>
      <c r="CAQ24" s="139"/>
      <c r="CAR24" s="139"/>
      <c r="CAS24" s="139"/>
      <c r="CAT24" s="139"/>
      <c r="CAU24" s="139"/>
      <c r="CAV24" s="139"/>
      <c r="CAW24" s="139"/>
      <c r="CAX24" s="139"/>
      <c r="CAY24" s="139"/>
      <c r="CAZ24" s="139"/>
      <c r="CBA24" s="139"/>
      <c r="CBB24" s="139"/>
      <c r="CBC24" s="139"/>
      <c r="CBD24" s="139"/>
      <c r="CBE24" s="139"/>
      <c r="CBF24" s="139"/>
      <c r="CBG24" s="139"/>
      <c r="CBH24" s="139"/>
      <c r="CBI24" s="139"/>
      <c r="CBJ24" s="139"/>
      <c r="CBK24" s="139"/>
      <c r="CBL24" s="139"/>
      <c r="CBM24" s="139"/>
      <c r="CBN24" s="139"/>
      <c r="CBO24" s="139"/>
      <c r="CBP24" s="139"/>
      <c r="CBQ24" s="139"/>
      <c r="CBR24" s="139"/>
      <c r="CBS24" s="139"/>
      <c r="CBT24" s="139"/>
      <c r="CBU24" s="139"/>
      <c r="CBV24" s="139"/>
      <c r="CBW24" s="139"/>
      <c r="CBX24" s="139"/>
      <c r="CBY24" s="139"/>
      <c r="CBZ24" s="139"/>
      <c r="CCA24" s="139"/>
      <c r="CCB24" s="139"/>
      <c r="CCC24" s="139"/>
      <c r="CCD24" s="139"/>
      <c r="CCE24" s="139"/>
      <c r="CCF24" s="139"/>
      <c r="CCG24" s="139"/>
      <c r="CCH24" s="139"/>
      <c r="CCI24" s="139"/>
      <c r="CCJ24" s="139"/>
      <c r="CCK24" s="139"/>
      <c r="CCL24" s="139"/>
      <c r="CCM24" s="139"/>
      <c r="CCN24" s="139"/>
      <c r="CCO24" s="139"/>
      <c r="CCP24" s="139"/>
      <c r="CCQ24" s="139"/>
      <c r="CCR24" s="139"/>
      <c r="CCS24" s="139"/>
      <c r="CCT24" s="139"/>
      <c r="CCU24" s="139"/>
      <c r="CCV24" s="139"/>
      <c r="CCW24" s="139"/>
      <c r="CCX24" s="139"/>
      <c r="CCY24" s="139"/>
      <c r="CCZ24" s="139"/>
      <c r="CDA24" s="139"/>
      <c r="CDB24" s="139"/>
      <c r="CDC24" s="139"/>
      <c r="CDD24" s="139"/>
      <c r="CDE24" s="139"/>
      <c r="CDF24" s="139"/>
      <c r="CDG24" s="139"/>
      <c r="CDH24" s="139"/>
      <c r="CDI24" s="139"/>
      <c r="CDJ24" s="139"/>
      <c r="CDK24" s="139"/>
      <c r="CDL24" s="139"/>
      <c r="CDM24" s="139"/>
      <c r="CDN24" s="139"/>
      <c r="CDO24" s="139"/>
      <c r="CDP24" s="139"/>
      <c r="CDQ24" s="139"/>
      <c r="CDR24" s="139"/>
      <c r="CDS24" s="139"/>
      <c r="CDT24" s="139"/>
      <c r="CDU24" s="139"/>
      <c r="CDV24" s="139"/>
      <c r="CDW24" s="139"/>
      <c r="CDX24" s="139"/>
      <c r="CDY24" s="139"/>
      <c r="CDZ24" s="139"/>
      <c r="CEA24" s="139"/>
      <c r="CEB24" s="139"/>
      <c r="CEC24" s="139"/>
      <c r="CED24" s="139"/>
      <c r="CEE24" s="139"/>
      <c r="CEF24" s="139"/>
      <c r="CEG24" s="139"/>
      <c r="CEH24" s="139"/>
      <c r="CEI24" s="139"/>
      <c r="CEJ24" s="139"/>
      <c r="CEK24" s="139"/>
      <c r="CEL24" s="139"/>
      <c r="CEM24" s="139"/>
      <c r="CEN24" s="139"/>
      <c r="CEO24" s="139"/>
      <c r="CEP24" s="139"/>
      <c r="CEQ24" s="139"/>
      <c r="CER24" s="139"/>
      <c r="CES24" s="139"/>
      <c r="CET24" s="139"/>
      <c r="CEU24" s="139"/>
      <c r="CEV24" s="139"/>
      <c r="CEW24" s="139"/>
      <c r="CEX24" s="139"/>
      <c r="CEY24" s="139"/>
      <c r="CEZ24" s="139"/>
      <c r="CFA24" s="139"/>
      <c r="CFB24" s="139"/>
      <c r="CFC24" s="139"/>
      <c r="CFD24" s="139"/>
      <c r="CFE24" s="139"/>
      <c r="CFF24" s="139"/>
      <c r="CFG24" s="139"/>
      <c r="CFH24" s="139"/>
      <c r="CFI24" s="139"/>
      <c r="CFJ24" s="139"/>
      <c r="CFK24" s="139"/>
      <c r="CFL24" s="139"/>
      <c r="CFM24" s="139"/>
      <c r="CFN24" s="139"/>
      <c r="CFO24" s="139"/>
      <c r="CFP24" s="139"/>
      <c r="CFQ24" s="139"/>
      <c r="CFR24" s="139"/>
      <c r="CFS24" s="139"/>
      <c r="CFT24" s="139"/>
      <c r="CFU24" s="139"/>
      <c r="CFV24" s="139"/>
      <c r="CFW24" s="139"/>
      <c r="CFX24" s="139"/>
      <c r="CFY24" s="139"/>
      <c r="CFZ24" s="139"/>
      <c r="CGA24" s="139"/>
      <c r="CGB24" s="139"/>
      <c r="CGC24" s="139"/>
      <c r="CGD24" s="139"/>
      <c r="CGE24" s="139"/>
      <c r="CGF24" s="139"/>
      <c r="CGG24" s="139"/>
      <c r="CGH24" s="139"/>
      <c r="CGI24" s="139"/>
      <c r="CGJ24" s="139"/>
      <c r="CGK24" s="139"/>
      <c r="CGL24" s="139"/>
      <c r="CGM24" s="139"/>
      <c r="CGN24" s="139"/>
      <c r="CGO24" s="139"/>
      <c r="CGP24" s="139"/>
      <c r="CGQ24" s="139"/>
      <c r="CGR24" s="139"/>
      <c r="CGS24" s="139"/>
      <c r="CGT24" s="139"/>
      <c r="CGU24" s="139"/>
      <c r="CGV24" s="139"/>
      <c r="CGW24" s="139"/>
      <c r="CGX24" s="139"/>
      <c r="CGY24" s="139"/>
      <c r="CGZ24" s="139"/>
      <c r="CHA24" s="139"/>
      <c r="CHB24" s="139"/>
      <c r="CHC24" s="139"/>
      <c r="CHD24" s="139"/>
      <c r="CHE24" s="139"/>
      <c r="CHF24" s="139"/>
      <c r="CHG24" s="139"/>
      <c r="CHH24" s="139"/>
      <c r="CHI24" s="139"/>
      <c r="CHJ24" s="139"/>
      <c r="CHK24" s="139"/>
      <c r="CHL24" s="139"/>
      <c r="CHM24" s="139"/>
      <c r="CHN24" s="139"/>
      <c r="CHO24" s="139"/>
      <c r="CHP24" s="139"/>
      <c r="CHQ24" s="139"/>
      <c r="CHR24" s="139"/>
      <c r="CHS24" s="139"/>
      <c r="CHT24" s="139"/>
      <c r="CHU24" s="139"/>
      <c r="CHV24" s="139"/>
      <c r="CHW24" s="139"/>
      <c r="CHX24" s="139"/>
      <c r="CHY24" s="139"/>
      <c r="CHZ24" s="139"/>
      <c r="CIA24" s="139"/>
      <c r="CIB24" s="139"/>
      <c r="CIC24" s="139"/>
      <c r="CID24" s="139"/>
      <c r="CIE24" s="139"/>
      <c r="CIF24" s="139"/>
      <c r="CIG24" s="139"/>
      <c r="CIH24" s="139"/>
      <c r="CII24" s="139"/>
      <c r="CIJ24" s="139"/>
      <c r="CIK24" s="139"/>
      <c r="CIL24" s="139"/>
      <c r="CIM24" s="139"/>
      <c r="CIN24" s="139"/>
      <c r="CIO24" s="139"/>
      <c r="CIP24" s="139"/>
      <c r="CIQ24" s="139"/>
      <c r="CIR24" s="139"/>
      <c r="CIS24" s="139"/>
      <c r="CIT24" s="139"/>
      <c r="CIU24" s="139"/>
      <c r="CIV24" s="139"/>
      <c r="CIW24" s="139"/>
      <c r="CIX24" s="139"/>
      <c r="CIY24" s="139"/>
      <c r="CIZ24" s="139"/>
      <c r="CJA24" s="139"/>
      <c r="CJB24" s="139"/>
      <c r="CJC24" s="139"/>
      <c r="CJD24" s="139"/>
      <c r="CJE24" s="139"/>
      <c r="CJF24" s="139"/>
      <c r="CJG24" s="139"/>
      <c r="CJH24" s="139"/>
      <c r="CJI24" s="139"/>
      <c r="CJJ24" s="139"/>
      <c r="CJK24" s="139"/>
      <c r="CJL24" s="139"/>
      <c r="CJM24" s="139"/>
      <c r="CJN24" s="139"/>
      <c r="CJO24" s="139"/>
      <c r="CJP24" s="139"/>
      <c r="CJQ24" s="139"/>
      <c r="CJR24" s="139"/>
      <c r="CJS24" s="139"/>
      <c r="CJT24" s="139"/>
      <c r="CJU24" s="139"/>
      <c r="CJV24" s="139"/>
      <c r="CJW24" s="139"/>
      <c r="CJX24" s="139"/>
      <c r="CJY24" s="139"/>
      <c r="CJZ24" s="139"/>
      <c r="CKA24" s="139"/>
      <c r="CKB24" s="139"/>
      <c r="CKC24" s="139"/>
      <c r="CKD24" s="139"/>
      <c r="CKE24" s="139"/>
      <c r="CKF24" s="139"/>
      <c r="CKG24" s="139"/>
      <c r="CKH24" s="139"/>
      <c r="CKI24" s="139"/>
      <c r="CKJ24" s="139"/>
      <c r="CKK24" s="139"/>
      <c r="CKL24" s="139"/>
      <c r="CKM24" s="139"/>
      <c r="CKN24" s="139"/>
      <c r="CKO24" s="139"/>
      <c r="CKP24" s="139"/>
      <c r="CKQ24" s="139"/>
      <c r="CKR24" s="139"/>
      <c r="CKS24" s="139"/>
      <c r="CKT24" s="139"/>
      <c r="CKU24" s="139"/>
      <c r="CKV24" s="139"/>
      <c r="CKW24" s="139"/>
      <c r="CKX24" s="139"/>
      <c r="CKY24" s="139"/>
      <c r="CKZ24" s="139"/>
      <c r="CLA24" s="139"/>
      <c r="CLB24" s="139"/>
      <c r="CLC24" s="139"/>
      <c r="CLD24" s="139"/>
      <c r="CLE24" s="139"/>
      <c r="CLF24" s="139"/>
      <c r="CLG24" s="139"/>
      <c r="CLH24" s="139"/>
      <c r="CLI24" s="139"/>
      <c r="CLJ24" s="139"/>
      <c r="CLK24" s="139"/>
      <c r="CLL24" s="139"/>
      <c r="CLM24" s="139"/>
      <c r="CLN24" s="139"/>
      <c r="CLO24" s="139"/>
      <c r="CLP24" s="139"/>
      <c r="CLQ24" s="139"/>
      <c r="CLR24" s="139"/>
      <c r="CLS24" s="139"/>
      <c r="CLT24" s="139"/>
      <c r="CLU24" s="139"/>
      <c r="CLV24" s="139"/>
      <c r="CLW24" s="139"/>
      <c r="CLX24" s="139"/>
      <c r="CLY24" s="139"/>
      <c r="CLZ24" s="139"/>
      <c r="CMA24" s="139"/>
      <c r="CMB24" s="139"/>
      <c r="CMC24" s="139"/>
      <c r="CMD24" s="139"/>
      <c r="CME24" s="139"/>
      <c r="CMF24" s="139"/>
      <c r="CMG24" s="139"/>
      <c r="CMH24" s="139"/>
      <c r="CMI24" s="139"/>
      <c r="CMJ24" s="139"/>
      <c r="CMK24" s="139"/>
      <c r="CML24" s="139"/>
      <c r="CMM24" s="139"/>
      <c r="CMN24" s="139"/>
      <c r="CMO24" s="139"/>
      <c r="CMP24" s="139"/>
      <c r="CMQ24" s="139"/>
      <c r="CMR24" s="139"/>
      <c r="CMS24" s="139"/>
      <c r="CMT24" s="139"/>
      <c r="CMU24" s="139"/>
      <c r="CMV24" s="139"/>
      <c r="CMW24" s="139"/>
      <c r="CMX24" s="139"/>
      <c r="CMY24" s="139"/>
      <c r="CMZ24" s="139"/>
      <c r="CNA24" s="139"/>
      <c r="CNB24" s="139"/>
      <c r="CNC24" s="139"/>
      <c r="CND24" s="139"/>
      <c r="CNE24" s="139"/>
      <c r="CNF24" s="139"/>
      <c r="CNG24" s="139"/>
      <c r="CNH24" s="139"/>
      <c r="CNI24" s="139"/>
      <c r="CNJ24" s="139"/>
      <c r="CNK24" s="139"/>
      <c r="CNL24" s="139"/>
      <c r="CNM24" s="139"/>
      <c r="CNN24" s="139"/>
      <c r="CNO24" s="139"/>
      <c r="CNP24" s="139"/>
      <c r="CNQ24" s="139"/>
      <c r="CNR24" s="139"/>
      <c r="CNS24" s="139"/>
      <c r="CNT24" s="139"/>
      <c r="CNU24" s="139"/>
      <c r="CNV24" s="139"/>
      <c r="CNW24" s="139"/>
      <c r="CNX24" s="139"/>
      <c r="CNY24" s="139"/>
      <c r="CNZ24" s="139"/>
      <c r="COA24" s="139"/>
      <c r="COB24" s="139"/>
      <c r="COC24" s="139"/>
      <c r="COD24" s="139"/>
      <c r="COE24" s="139"/>
      <c r="COF24" s="139"/>
      <c r="COG24" s="139"/>
      <c r="COH24" s="139"/>
      <c r="COI24" s="139"/>
      <c r="COJ24" s="139"/>
      <c r="COK24" s="139"/>
      <c r="COL24" s="139"/>
      <c r="COM24" s="139"/>
      <c r="CON24" s="139"/>
      <c r="COO24" s="139"/>
      <c r="COP24" s="139"/>
      <c r="COQ24" s="139"/>
      <c r="COR24" s="139"/>
      <c r="COS24" s="139"/>
      <c r="COT24" s="139"/>
      <c r="COU24" s="139"/>
      <c r="COV24" s="139"/>
      <c r="COW24" s="139"/>
      <c r="COX24" s="139"/>
      <c r="COY24" s="139"/>
      <c r="COZ24" s="139"/>
      <c r="CPA24" s="139"/>
      <c r="CPB24" s="139"/>
      <c r="CPC24" s="139"/>
      <c r="CPD24" s="139"/>
      <c r="CPE24" s="139"/>
      <c r="CPF24" s="139"/>
      <c r="CPG24" s="139"/>
      <c r="CPH24" s="139"/>
      <c r="CPI24" s="139"/>
      <c r="CPJ24" s="139"/>
      <c r="CPK24" s="139"/>
      <c r="CPL24" s="139"/>
      <c r="CPM24" s="139"/>
      <c r="CPN24" s="139"/>
      <c r="CPO24" s="139"/>
      <c r="CPP24" s="139"/>
      <c r="CPQ24" s="139"/>
      <c r="CPR24" s="139"/>
      <c r="CPS24" s="139"/>
      <c r="CPT24" s="139"/>
      <c r="CPU24" s="139"/>
      <c r="CPV24" s="139"/>
      <c r="CPW24" s="139"/>
      <c r="CPX24" s="139"/>
      <c r="CPY24" s="139"/>
      <c r="CPZ24" s="139"/>
      <c r="CQA24" s="139"/>
      <c r="CQB24" s="139"/>
      <c r="CQC24" s="139"/>
      <c r="CQD24" s="139"/>
      <c r="CQE24" s="139"/>
      <c r="CQF24" s="139"/>
      <c r="CQG24" s="139"/>
      <c r="CQH24" s="139"/>
      <c r="CQI24" s="139"/>
      <c r="CQJ24" s="139"/>
      <c r="CQK24" s="139"/>
      <c r="CQL24" s="139"/>
      <c r="CQM24" s="139"/>
      <c r="CQN24" s="139"/>
      <c r="CQO24" s="139"/>
      <c r="CQP24" s="139"/>
      <c r="CQQ24" s="139"/>
      <c r="CQR24" s="139"/>
      <c r="CQS24" s="139"/>
      <c r="CQT24" s="139"/>
      <c r="CQU24" s="139"/>
      <c r="CQV24" s="139"/>
      <c r="CQW24" s="139"/>
      <c r="CQX24" s="139"/>
      <c r="CQY24" s="139"/>
      <c r="CQZ24" s="139"/>
      <c r="CRA24" s="139"/>
      <c r="CRB24" s="139"/>
      <c r="CRC24" s="139"/>
      <c r="CRD24" s="139"/>
      <c r="CRE24" s="139"/>
      <c r="CRF24" s="139"/>
      <c r="CRG24" s="139"/>
      <c r="CRH24" s="139"/>
      <c r="CRI24" s="139"/>
      <c r="CRJ24" s="139"/>
      <c r="CRK24" s="139"/>
      <c r="CRL24" s="139"/>
      <c r="CRM24" s="139"/>
      <c r="CRN24" s="139"/>
      <c r="CRO24" s="139"/>
      <c r="CRP24" s="139"/>
      <c r="CRQ24" s="139"/>
      <c r="CRR24" s="139"/>
      <c r="CRS24" s="139"/>
      <c r="CRT24" s="139"/>
      <c r="CRU24" s="139"/>
      <c r="CRV24" s="139"/>
      <c r="CRW24" s="139"/>
      <c r="CRX24" s="139"/>
      <c r="CRY24" s="139"/>
      <c r="CRZ24" s="139"/>
      <c r="CSA24" s="139"/>
      <c r="CSB24" s="139"/>
      <c r="CSC24" s="139"/>
      <c r="CSD24" s="139"/>
      <c r="CSE24" s="139"/>
      <c r="CSF24" s="139"/>
      <c r="CSG24" s="139"/>
      <c r="CSH24" s="139"/>
      <c r="CSI24" s="139"/>
      <c r="CSJ24" s="139"/>
      <c r="CSK24" s="139"/>
      <c r="CSL24" s="139"/>
      <c r="CSM24" s="139"/>
      <c r="CSN24" s="139"/>
      <c r="CSO24" s="139"/>
      <c r="CSP24" s="139"/>
      <c r="CSQ24" s="139"/>
      <c r="CSR24" s="139"/>
      <c r="CSS24" s="139"/>
      <c r="CST24" s="139"/>
      <c r="CSU24" s="139"/>
      <c r="CSV24" s="139"/>
      <c r="CSW24" s="139"/>
      <c r="CSX24" s="139"/>
      <c r="CSY24" s="139"/>
      <c r="CSZ24" s="139"/>
      <c r="CTA24" s="139"/>
      <c r="CTB24" s="139"/>
      <c r="CTC24" s="139"/>
      <c r="CTD24" s="139"/>
      <c r="CTE24" s="139"/>
      <c r="CTF24" s="139"/>
      <c r="CTG24" s="139"/>
      <c r="CTH24" s="139"/>
      <c r="CTI24" s="139"/>
      <c r="CTJ24" s="139"/>
      <c r="CTK24" s="139"/>
      <c r="CTL24" s="139"/>
      <c r="CTM24" s="139"/>
      <c r="CTN24" s="139"/>
      <c r="CTO24" s="139"/>
      <c r="CTP24" s="139"/>
      <c r="CTQ24" s="139"/>
      <c r="CTR24" s="139"/>
      <c r="CTS24" s="139"/>
      <c r="CTT24" s="139"/>
      <c r="CTU24" s="139"/>
      <c r="CTV24" s="139"/>
      <c r="CTW24" s="139"/>
      <c r="CTX24" s="139"/>
      <c r="CTY24" s="139"/>
      <c r="CTZ24" s="139"/>
      <c r="CUA24" s="139"/>
      <c r="CUB24" s="139"/>
      <c r="CUC24" s="139"/>
      <c r="CUD24" s="139"/>
      <c r="CUE24" s="139"/>
      <c r="CUF24" s="139"/>
      <c r="CUG24" s="139"/>
      <c r="CUH24" s="139"/>
      <c r="CUI24" s="139"/>
      <c r="CUJ24" s="139"/>
      <c r="CUK24" s="139"/>
      <c r="CUL24" s="139"/>
      <c r="CUM24" s="139"/>
      <c r="CUN24" s="139"/>
      <c r="CUO24" s="139"/>
      <c r="CUP24" s="139"/>
      <c r="CUQ24" s="139"/>
      <c r="CUR24" s="139"/>
      <c r="CUS24" s="139"/>
      <c r="CUT24" s="139"/>
      <c r="CUU24" s="139"/>
      <c r="CUV24" s="139"/>
      <c r="CUW24" s="139"/>
      <c r="CUX24" s="139"/>
      <c r="CUY24" s="139"/>
      <c r="CUZ24" s="139"/>
      <c r="CVA24" s="139"/>
      <c r="CVB24" s="139"/>
      <c r="CVC24" s="139"/>
      <c r="CVD24" s="139"/>
      <c r="CVE24" s="139"/>
      <c r="CVF24" s="139"/>
      <c r="CVG24" s="139"/>
      <c r="CVH24" s="139"/>
      <c r="CVI24" s="139"/>
      <c r="CVJ24" s="139"/>
      <c r="CVK24" s="139"/>
      <c r="CVL24" s="139"/>
      <c r="CVM24" s="139"/>
      <c r="CVN24" s="139"/>
      <c r="CVO24" s="139"/>
      <c r="CVP24" s="139"/>
      <c r="CVQ24" s="139"/>
      <c r="CVR24" s="139"/>
      <c r="CVS24" s="139"/>
      <c r="CVT24" s="139"/>
      <c r="CVU24" s="139"/>
      <c r="CVV24" s="139"/>
      <c r="CVW24" s="139"/>
      <c r="CVX24" s="139"/>
      <c r="CVY24" s="139"/>
      <c r="CVZ24" s="139"/>
      <c r="CWA24" s="139"/>
      <c r="CWB24" s="139"/>
      <c r="CWC24" s="139"/>
      <c r="CWD24" s="139"/>
      <c r="CWE24" s="139"/>
      <c r="CWF24" s="139"/>
      <c r="CWG24" s="139"/>
      <c r="CWH24" s="139"/>
      <c r="CWI24" s="139"/>
      <c r="CWJ24" s="139"/>
      <c r="CWK24" s="139"/>
      <c r="CWL24" s="139"/>
      <c r="CWM24" s="139"/>
      <c r="CWN24" s="139"/>
      <c r="CWO24" s="139"/>
      <c r="CWP24" s="139"/>
      <c r="CWQ24" s="139"/>
      <c r="CWR24" s="139"/>
      <c r="CWS24" s="139"/>
      <c r="CWT24" s="139"/>
      <c r="CWU24" s="139"/>
      <c r="CWV24" s="139"/>
      <c r="CWW24" s="139"/>
      <c r="CWX24" s="139"/>
      <c r="CWY24" s="139"/>
      <c r="CWZ24" s="139"/>
      <c r="CXA24" s="139"/>
      <c r="CXB24" s="139"/>
      <c r="CXC24" s="139"/>
      <c r="CXD24" s="139"/>
      <c r="CXE24" s="139"/>
      <c r="CXF24" s="139"/>
      <c r="CXG24" s="139"/>
      <c r="CXH24" s="139"/>
      <c r="CXI24" s="139"/>
      <c r="CXJ24" s="139"/>
      <c r="CXK24" s="139"/>
      <c r="CXL24" s="139"/>
      <c r="CXM24" s="139"/>
      <c r="CXN24" s="139"/>
      <c r="CXO24" s="139"/>
      <c r="CXP24" s="139"/>
      <c r="CXQ24" s="139"/>
      <c r="CXR24" s="139"/>
      <c r="CXS24" s="139"/>
      <c r="CXT24" s="139"/>
      <c r="CXU24" s="139"/>
      <c r="CXV24" s="139"/>
      <c r="CXW24" s="139"/>
      <c r="CXX24" s="139"/>
      <c r="CXY24" s="139"/>
      <c r="CXZ24" s="139"/>
      <c r="CYA24" s="139"/>
      <c r="CYB24" s="139"/>
      <c r="CYC24" s="139"/>
      <c r="CYD24" s="139"/>
      <c r="CYE24" s="139"/>
      <c r="CYF24" s="139"/>
      <c r="CYG24" s="139"/>
      <c r="CYH24" s="139"/>
      <c r="CYI24" s="139"/>
      <c r="CYJ24" s="139"/>
      <c r="CYK24" s="139"/>
      <c r="CYL24" s="139"/>
      <c r="CYM24" s="139"/>
      <c r="CYN24" s="139"/>
      <c r="CYO24" s="139"/>
      <c r="CYP24" s="139"/>
      <c r="CYQ24" s="139"/>
      <c r="CYR24" s="139"/>
      <c r="CYS24" s="139"/>
      <c r="CYT24" s="139"/>
      <c r="CYU24" s="139"/>
      <c r="CYV24" s="139"/>
      <c r="CYW24" s="139"/>
      <c r="CYX24" s="139"/>
      <c r="CYY24" s="139"/>
      <c r="CYZ24" s="139"/>
      <c r="CZA24" s="139"/>
      <c r="CZB24" s="139"/>
      <c r="CZC24" s="139"/>
      <c r="CZD24" s="139"/>
      <c r="CZE24" s="139"/>
      <c r="CZF24" s="139"/>
      <c r="CZG24" s="139"/>
      <c r="CZH24" s="139"/>
      <c r="CZI24" s="139"/>
      <c r="CZJ24" s="139"/>
      <c r="CZK24" s="139"/>
      <c r="CZL24" s="139"/>
      <c r="CZM24" s="139"/>
      <c r="CZN24" s="139"/>
      <c r="CZO24" s="139"/>
      <c r="CZP24" s="139"/>
      <c r="CZQ24" s="139"/>
      <c r="CZR24" s="139"/>
      <c r="CZS24" s="139"/>
      <c r="CZT24" s="139"/>
      <c r="CZU24" s="139"/>
      <c r="CZV24" s="139"/>
      <c r="CZW24" s="139"/>
      <c r="CZX24" s="139"/>
      <c r="CZY24" s="139"/>
      <c r="CZZ24" s="139"/>
      <c r="DAA24" s="139"/>
      <c r="DAB24" s="139"/>
      <c r="DAC24" s="139"/>
      <c r="DAD24" s="139"/>
      <c r="DAE24" s="139"/>
      <c r="DAF24" s="139"/>
      <c r="DAG24" s="139"/>
      <c r="DAH24" s="139"/>
      <c r="DAI24" s="139"/>
      <c r="DAJ24" s="139"/>
      <c r="DAK24" s="139"/>
      <c r="DAL24" s="139"/>
      <c r="DAM24" s="139"/>
      <c r="DAN24" s="139"/>
      <c r="DAO24" s="139"/>
      <c r="DAP24" s="139"/>
      <c r="DAQ24" s="139"/>
      <c r="DAR24" s="139"/>
      <c r="DAS24" s="139"/>
      <c r="DAT24" s="139"/>
      <c r="DAU24" s="139"/>
      <c r="DAV24" s="139"/>
      <c r="DAW24" s="139"/>
      <c r="DAX24" s="139"/>
      <c r="DAY24" s="139"/>
      <c r="DAZ24" s="139"/>
      <c r="DBA24" s="139"/>
      <c r="DBB24" s="139"/>
      <c r="DBC24" s="139"/>
      <c r="DBD24" s="139"/>
      <c r="DBE24" s="139"/>
      <c r="DBF24" s="139"/>
      <c r="DBG24" s="139"/>
      <c r="DBH24" s="139"/>
      <c r="DBI24" s="139"/>
      <c r="DBJ24" s="139"/>
      <c r="DBK24" s="139"/>
      <c r="DBL24" s="139"/>
      <c r="DBM24" s="139"/>
      <c r="DBN24" s="139"/>
      <c r="DBO24" s="139"/>
      <c r="DBP24" s="139"/>
      <c r="DBQ24" s="139"/>
      <c r="DBR24" s="139"/>
      <c r="DBS24" s="139"/>
      <c r="DBT24" s="139"/>
      <c r="DBU24" s="139"/>
      <c r="DBV24" s="139"/>
      <c r="DBW24" s="139"/>
      <c r="DBX24" s="139"/>
      <c r="DBY24" s="139"/>
      <c r="DBZ24" s="139"/>
      <c r="DCA24" s="139"/>
      <c r="DCB24" s="139"/>
      <c r="DCC24" s="139"/>
      <c r="DCD24" s="139"/>
      <c r="DCE24" s="139"/>
      <c r="DCF24" s="139"/>
      <c r="DCG24" s="139"/>
      <c r="DCH24" s="139"/>
      <c r="DCI24" s="139"/>
      <c r="DCJ24" s="139"/>
      <c r="DCK24" s="139"/>
      <c r="DCL24" s="139"/>
      <c r="DCM24" s="139"/>
      <c r="DCN24" s="139"/>
      <c r="DCO24" s="139"/>
      <c r="DCP24" s="139"/>
      <c r="DCQ24" s="139"/>
      <c r="DCR24" s="139"/>
      <c r="DCS24" s="139"/>
      <c r="DCT24" s="139"/>
      <c r="DCU24" s="139"/>
      <c r="DCV24" s="139"/>
      <c r="DCW24" s="139"/>
      <c r="DCX24" s="139"/>
      <c r="DCY24" s="139"/>
      <c r="DCZ24" s="139"/>
      <c r="DDA24" s="139"/>
      <c r="DDB24" s="139"/>
      <c r="DDC24" s="139"/>
      <c r="DDD24" s="139"/>
      <c r="DDE24" s="139"/>
      <c r="DDF24" s="139"/>
      <c r="DDG24" s="139"/>
      <c r="DDH24" s="139"/>
      <c r="DDI24" s="139"/>
      <c r="DDJ24" s="139"/>
      <c r="DDK24" s="139"/>
      <c r="DDL24" s="139"/>
      <c r="DDM24" s="139"/>
      <c r="DDN24" s="139"/>
      <c r="DDO24" s="139"/>
      <c r="DDP24" s="139"/>
      <c r="DDQ24" s="139"/>
      <c r="DDR24" s="139"/>
      <c r="DDS24" s="139"/>
      <c r="DDT24" s="139"/>
      <c r="DDU24" s="139"/>
      <c r="DDV24" s="139"/>
      <c r="DDW24" s="139"/>
      <c r="DDX24" s="139"/>
      <c r="DDY24" s="139"/>
      <c r="DDZ24" s="139"/>
      <c r="DEA24" s="139"/>
      <c r="DEB24" s="139"/>
      <c r="DEC24" s="139"/>
      <c r="DED24" s="139"/>
      <c r="DEE24" s="139"/>
      <c r="DEF24" s="139"/>
      <c r="DEG24" s="139"/>
      <c r="DEH24" s="139"/>
      <c r="DEI24" s="139"/>
      <c r="DEJ24" s="139"/>
      <c r="DEK24" s="139"/>
      <c r="DEL24" s="139"/>
      <c r="DEM24" s="139"/>
      <c r="DEN24" s="139"/>
      <c r="DEO24" s="139"/>
      <c r="DEP24" s="139"/>
      <c r="DEQ24" s="139"/>
      <c r="DER24" s="139"/>
      <c r="DES24" s="139"/>
      <c r="DET24" s="139"/>
      <c r="DEU24" s="139"/>
      <c r="DEV24" s="139"/>
      <c r="DEW24" s="139"/>
      <c r="DEX24" s="139"/>
      <c r="DEY24" s="139"/>
      <c r="DEZ24" s="139"/>
      <c r="DFA24" s="139"/>
      <c r="DFB24" s="139"/>
      <c r="DFC24" s="139"/>
      <c r="DFD24" s="139"/>
      <c r="DFE24" s="139"/>
      <c r="DFF24" s="139"/>
      <c r="DFG24" s="139"/>
      <c r="DFH24" s="139"/>
      <c r="DFI24" s="139"/>
      <c r="DFJ24" s="139"/>
      <c r="DFK24" s="139"/>
      <c r="DFL24" s="139"/>
      <c r="DFM24" s="139"/>
      <c r="DFN24" s="139"/>
      <c r="DFO24" s="139"/>
      <c r="DFP24" s="139"/>
      <c r="DFQ24" s="139"/>
      <c r="DFR24" s="139"/>
      <c r="DFS24" s="139"/>
      <c r="DFT24" s="139"/>
      <c r="DFU24" s="139"/>
      <c r="DFV24" s="139"/>
      <c r="DFW24" s="139"/>
      <c r="DFX24" s="139"/>
      <c r="DFY24" s="139"/>
      <c r="DFZ24" s="139"/>
      <c r="DGA24" s="139"/>
      <c r="DGB24" s="139"/>
      <c r="DGC24" s="139"/>
      <c r="DGD24" s="139"/>
      <c r="DGE24" s="139"/>
      <c r="DGF24" s="139"/>
      <c r="DGG24" s="139"/>
      <c r="DGH24" s="139"/>
      <c r="DGI24" s="139"/>
      <c r="DGJ24" s="139"/>
      <c r="DGK24" s="139"/>
      <c r="DGL24" s="139"/>
      <c r="DGM24" s="139"/>
      <c r="DGN24" s="139"/>
      <c r="DGO24" s="139"/>
      <c r="DGP24" s="139"/>
      <c r="DGQ24" s="139"/>
      <c r="DGR24" s="139"/>
      <c r="DGS24" s="139"/>
      <c r="DGT24" s="139"/>
      <c r="DGU24" s="139"/>
      <c r="DGV24" s="139"/>
      <c r="DGW24" s="139"/>
      <c r="DGX24" s="139"/>
      <c r="DGY24" s="139"/>
      <c r="DGZ24" s="139"/>
      <c r="DHA24" s="139"/>
      <c r="DHB24" s="139"/>
      <c r="DHC24" s="139"/>
      <c r="DHD24" s="139"/>
      <c r="DHE24" s="139"/>
      <c r="DHF24" s="139"/>
      <c r="DHG24" s="139"/>
      <c r="DHH24" s="139"/>
      <c r="DHI24" s="139"/>
      <c r="DHJ24" s="139"/>
      <c r="DHK24" s="139"/>
      <c r="DHL24" s="139"/>
      <c r="DHM24" s="139"/>
      <c r="DHN24" s="139"/>
      <c r="DHO24" s="139"/>
      <c r="DHP24" s="139"/>
      <c r="DHQ24" s="139"/>
      <c r="DHR24" s="139"/>
      <c r="DHS24" s="139"/>
      <c r="DHT24" s="139"/>
      <c r="DHU24" s="139"/>
      <c r="DHV24" s="139"/>
      <c r="DHW24" s="139"/>
      <c r="DHX24" s="139"/>
      <c r="DHY24" s="139"/>
      <c r="DHZ24" s="139"/>
      <c r="DIA24" s="139"/>
      <c r="DIB24" s="139"/>
      <c r="DIC24" s="139"/>
      <c r="DID24" s="139"/>
      <c r="DIE24" s="139"/>
      <c r="DIF24" s="139"/>
      <c r="DIG24" s="139"/>
      <c r="DIH24" s="139"/>
      <c r="DII24" s="139"/>
      <c r="DIJ24" s="139"/>
      <c r="DIK24" s="139"/>
      <c r="DIL24" s="139"/>
      <c r="DIM24" s="139"/>
      <c r="DIN24" s="139"/>
      <c r="DIO24" s="139"/>
      <c r="DIP24" s="139"/>
      <c r="DIQ24" s="139"/>
      <c r="DIR24" s="139"/>
      <c r="DIS24" s="139"/>
      <c r="DIT24" s="139"/>
      <c r="DIU24" s="139"/>
      <c r="DIV24" s="139"/>
      <c r="DIW24" s="139"/>
      <c r="DIX24" s="139"/>
      <c r="DIY24" s="139"/>
      <c r="DIZ24" s="139"/>
      <c r="DJA24" s="139"/>
      <c r="DJB24" s="139"/>
      <c r="DJC24" s="139"/>
      <c r="DJD24" s="139"/>
      <c r="DJE24" s="139"/>
      <c r="DJF24" s="139"/>
      <c r="DJG24" s="139"/>
      <c r="DJH24" s="139"/>
      <c r="DJI24" s="139"/>
      <c r="DJJ24" s="139"/>
      <c r="DJK24" s="139"/>
      <c r="DJL24" s="139"/>
      <c r="DJM24" s="139"/>
      <c r="DJN24" s="139"/>
      <c r="DJO24" s="139"/>
      <c r="DJP24" s="139"/>
      <c r="DJQ24" s="139"/>
      <c r="DJR24" s="139"/>
      <c r="DJS24" s="139"/>
      <c r="DJT24" s="139"/>
      <c r="DJU24" s="139"/>
      <c r="DJV24" s="139"/>
      <c r="DJW24" s="139"/>
      <c r="DJX24" s="139"/>
      <c r="DJY24" s="139"/>
      <c r="DJZ24" s="139"/>
      <c r="DKA24" s="139"/>
      <c r="DKB24" s="139"/>
      <c r="DKC24" s="139"/>
      <c r="DKD24" s="139"/>
      <c r="DKE24" s="139"/>
      <c r="DKF24" s="139"/>
      <c r="DKG24" s="139"/>
      <c r="DKH24" s="139"/>
      <c r="DKI24" s="139"/>
      <c r="DKJ24" s="139"/>
      <c r="DKK24" s="139"/>
      <c r="DKL24" s="139"/>
      <c r="DKM24" s="139"/>
      <c r="DKN24" s="139"/>
      <c r="DKO24" s="139"/>
      <c r="DKP24" s="139"/>
      <c r="DKQ24" s="139"/>
      <c r="DKR24" s="139"/>
      <c r="DKS24" s="139"/>
      <c r="DKT24" s="139"/>
      <c r="DKU24" s="139"/>
      <c r="DKV24" s="139"/>
      <c r="DKW24" s="139"/>
      <c r="DKX24" s="139"/>
      <c r="DKY24" s="139"/>
      <c r="DKZ24" s="139"/>
      <c r="DLA24" s="139"/>
      <c r="DLB24" s="139"/>
      <c r="DLC24" s="139"/>
      <c r="DLD24" s="139"/>
      <c r="DLE24" s="139"/>
      <c r="DLF24" s="139"/>
      <c r="DLG24" s="139"/>
      <c r="DLH24" s="139"/>
      <c r="DLI24" s="139"/>
      <c r="DLJ24" s="139"/>
      <c r="DLK24" s="139"/>
      <c r="DLL24" s="139"/>
      <c r="DLM24" s="139"/>
      <c r="DLN24" s="139"/>
      <c r="DLO24" s="139"/>
      <c r="DLP24" s="139"/>
      <c r="DLQ24" s="139"/>
      <c r="DLR24" s="139"/>
      <c r="DLS24" s="139"/>
      <c r="DLT24" s="139"/>
      <c r="DLU24" s="139"/>
      <c r="DLV24" s="139"/>
      <c r="DLW24" s="139"/>
      <c r="DLX24" s="139"/>
      <c r="DLY24" s="139"/>
      <c r="DLZ24" s="139"/>
      <c r="DMA24" s="139"/>
      <c r="DMB24" s="139"/>
      <c r="DMC24" s="139"/>
      <c r="DMD24" s="139"/>
      <c r="DME24" s="139"/>
      <c r="DMF24" s="139"/>
      <c r="DMG24" s="139"/>
      <c r="DMH24" s="139"/>
      <c r="DMI24" s="139"/>
      <c r="DMJ24" s="139"/>
      <c r="DMK24" s="139"/>
      <c r="DML24" s="139"/>
      <c r="DMM24" s="139"/>
      <c r="DMN24" s="139"/>
      <c r="DMO24" s="139"/>
      <c r="DMP24" s="139"/>
      <c r="DMQ24" s="139"/>
      <c r="DMR24" s="139"/>
      <c r="DMS24" s="139"/>
      <c r="DMT24" s="139"/>
      <c r="DMU24" s="139"/>
      <c r="DMV24" s="139"/>
      <c r="DMW24" s="139"/>
      <c r="DMX24" s="139"/>
      <c r="DMY24" s="139"/>
      <c r="DMZ24" s="139"/>
      <c r="DNA24" s="139"/>
      <c r="DNB24" s="139"/>
      <c r="DNC24" s="139"/>
      <c r="DND24" s="139"/>
      <c r="DNE24" s="139"/>
      <c r="DNF24" s="139"/>
      <c r="DNG24" s="139"/>
      <c r="DNH24" s="139"/>
      <c r="DNI24" s="139"/>
      <c r="DNJ24" s="139"/>
      <c r="DNK24" s="139"/>
      <c r="DNL24" s="139"/>
      <c r="DNM24" s="139"/>
      <c r="DNN24" s="139"/>
      <c r="DNO24" s="139"/>
      <c r="DNP24" s="139"/>
      <c r="DNQ24" s="139"/>
      <c r="DNR24" s="139"/>
      <c r="DNS24" s="139"/>
      <c r="DNT24" s="139"/>
      <c r="DNU24" s="139"/>
      <c r="DNV24" s="139"/>
      <c r="DNW24" s="139"/>
      <c r="DNX24" s="139"/>
      <c r="DNY24" s="139"/>
      <c r="DNZ24" s="139"/>
      <c r="DOA24" s="139"/>
      <c r="DOB24" s="139"/>
      <c r="DOC24" s="139"/>
      <c r="DOD24" s="139"/>
      <c r="DOE24" s="139"/>
      <c r="DOF24" s="139"/>
      <c r="DOG24" s="139"/>
      <c r="DOH24" s="139"/>
      <c r="DOI24" s="139"/>
      <c r="DOJ24" s="139"/>
      <c r="DOK24" s="139"/>
      <c r="DOL24" s="139"/>
      <c r="DOM24" s="139"/>
      <c r="DON24" s="139"/>
      <c r="DOO24" s="139"/>
      <c r="DOP24" s="139"/>
      <c r="DOQ24" s="139"/>
      <c r="DOR24" s="139"/>
      <c r="DOS24" s="139"/>
      <c r="DOT24" s="139"/>
      <c r="DOU24" s="139"/>
      <c r="DOV24" s="139"/>
      <c r="DOW24" s="139"/>
      <c r="DOX24" s="139"/>
      <c r="DOY24" s="139"/>
      <c r="DOZ24" s="139"/>
      <c r="DPA24" s="139"/>
      <c r="DPB24" s="139"/>
      <c r="DPC24" s="139"/>
      <c r="DPD24" s="139"/>
      <c r="DPE24" s="139"/>
      <c r="DPF24" s="139"/>
      <c r="DPG24" s="139"/>
      <c r="DPH24" s="139"/>
      <c r="DPI24" s="139"/>
      <c r="DPJ24" s="139"/>
      <c r="DPK24" s="139"/>
      <c r="DPL24" s="139"/>
      <c r="DPM24" s="139"/>
      <c r="DPN24" s="139"/>
      <c r="DPO24" s="139"/>
      <c r="DPP24" s="139"/>
      <c r="DPQ24" s="139"/>
      <c r="DPR24" s="139"/>
      <c r="DPS24" s="139"/>
      <c r="DPT24" s="139"/>
      <c r="DPU24" s="139"/>
      <c r="DPV24" s="139"/>
      <c r="DPW24" s="139"/>
      <c r="DPX24" s="139"/>
      <c r="DPY24" s="139"/>
      <c r="DPZ24" s="139"/>
      <c r="DQA24" s="139"/>
      <c r="DQB24" s="139"/>
      <c r="DQC24" s="139"/>
      <c r="DQD24" s="139"/>
      <c r="DQE24" s="139"/>
      <c r="DQF24" s="139"/>
      <c r="DQG24" s="139"/>
      <c r="DQH24" s="139"/>
      <c r="DQI24" s="139"/>
      <c r="DQJ24" s="139"/>
      <c r="DQK24" s="139"/>
      <c r="DQL24" s="139"/>
      <c r="DQM24" s="139"/>
      <c r="DQN24" s="139"/>
      <c r="DQO24" s="139"/>
      <c r="DQP24" s="139"/>
      <c r="DQQ24" s="139"/>
      <c r="DQR24" s="139"/>
      <c r="DQS24" s="139"/>
      <c r="DQT24" s="139"/>
      <c r="DQU24" s="139"/>
      <c r="DQV24" s="139"/>
      <c r="DQW24" s="139"/>
      <c r="DQX24" s="139"/>
      <c r="DQY24" s="139"/>
      <c r="DQZ24" s="139"/>
      <c r="DRA24" s="139"/>
      <c r="DRB24" s="139"/>
      <c r="DRC24" s="139"/>
      <c r="DRD24" s="139"/>
      <c r="DRE24" s="139"/>
      <c r="DRF24" s="139"/>
      <c r="DRG24" s="139"/>
      <c r="DRH24" s="139"/>
      <c r="DRI24" s="139"/>
      <c r="DRJ24" s="139"/>
      <c r="DRK24" s="139"/>
      <c r="DRL24" s="139"/>
      <c r="DRM24" s="139"/>
      <c r="DRN24" s="139"/>
      <c r="DRO24" s="139"/>
      <c r="DRP24" s="139"/>
      <c r="DRQ24" s="139"/>
      <c r="DRR24" s="139"/>
      <c r="DRS24" s="139"/>
      <c r="DRT24" s="139"/>
      <c r="DRU24" s="139"/>
      <c r="DRV24" s="139"/>
      <c r="DRW24" s="139"/>
      <c r="DRX24" s="139"/>
      <c r="DRY24" s="139"/>
      <c r="DRZ24" s="139"/>
      <c r="DSA24" s="139"/>
      <c r="DSB24" s="139"/>
      <c r="DSC24" s="139"/>
      <c r="DSD24" s="139"/>
      <c r="DSE24" s="139"/>
      <c r="DSF24" s="139"/>
      <c r="DSG24" s="139"/>
      <c r="DSH24" s="139"/>
      <c r="DSI24" s="139"/>
      <c r="DSJ24" s="139"/>
      <c r="DSK24" s="139"/>
      <c r="DSL24" s="139"/>
      <c r="DSM24" s="139"/>
      <c r="DSN24" s="139"/>
      <c r="DSO24" s="139"/>
      <c r="DSP24" s="139"/>
      <c r="DSQ24" s="139"/>
      <c r="DSR24" s="139"/>
      <c r="DSS24" s="139"/>
      <c r="DST24" s="139"/>
      <c r="DSU24" s="139"/>
      <c r="DSV24" s="139"/>
      <c r="DSW24" s="139"/>
      <c r="DSX24" s="139"/>
      <c r="DSY24" s="139"/>
      <c r="DSZ24" s="139"/>
      <c r="DTA24" s="139"/>
      <c r="DTB24" s="139"/>
      <c r="DTC24" s="139"/>
      <c r="DTD24" s="139"/>
      <c r="DTE24" s="139"/>
      <c r="DTF24" s="139"/>
      <c r="DTG24" s="139"/>
      <c r="DTH24" s="139"/>
      <c r="DTI24" s="139"/>
      <c r="DTJ24" s="139"/>
      <c r="DTK24" s="139"/>
      <c r="DTL24" s="139"/>
      <c r="DTM24" s="139"/>
      <c r="DTN24" s="139"/>
      <c r="DTO24" s="139"/>
      <c r="DTP24" s="139"/>
      <c r="DTQ24" s="139"/>
      <c r="DTR24" s="139"/>
      <c r="DTS24" s="139"/>
      <c r="DTT24" s="139"/>
      <c r="DTU24" s="139"/>
      <c r="DTV24" s="139"/>
      <c r="DTW24" s="139"/>
      <c r="DTX24" s="139"/>
      <c r="DTY24" s="139"/>
      <c r="DTZ24" s="139"/>
      <c r="DUA24" s="139"/>
      <c r="DUB24" s="139"/>
      <c r="DUC24" s="139"/>
      <c r="DUD24" s="139"/>
      <c r="DUE24" s="139"/>
      <c r="DUF24" s="139"/>
      <c r="DUG24" s="139"/>
      <c r="DUH24" s="139"/>
      <c r="DUI24" s="139"/>
      <c r="DUJ24" s="139"/>
      <c r="DUK24" s="139"/>
      <c r="DUL24" s="139"/>
      <c r="DUM24" s="139"/>
      <c r="DUN24" s="139"/>
      <c r="DUO24" s="139"/>
      <c r="DUP24" s="139"/>
      <c r="DUQ24" s="139"/>
      <c r="DUR24" s="139"/>
      <c r="DUS24" s="139"/>
      <c r="DUT24" s="139"/>
      <c r="DUU24" s="139"/>
      <c r="DUV24" s="139"/>
      <c r="DUW24" s="139"/>
      <c r="DUX24" s="139"/>
      <c r="DUY24" s="139"/>
      <c r="DUZ24" s="139"/>
      <c r="DVA24" s="139"/>
      <c r="DVB24" s="139"/>
      <c r="DVC24" s="139"/>
      <c r="DVD24" s="139"/>
      <c r="DVE24" s="139"/>
      <c r="DVF24" s="139"/>
      <c r="DVG24" s="139"/>
      <c r="DVH24" s="139"/>
      <c r="DVI24" s="139"/>
      <c r="DVJ24" s="139"/>
      <c r="DVK24" s="139"/>
      <c r="DVL24" s="139"/>
      <c r="DVM24" s="139"/>
      <c r="DVN24" s="139"/>
      <c r="DVO24" s="139"/>
      <c r="DVP24" s="139"/>
      <c r="DVQ24" s="139"/>
      <c r="DVR24" s="139"/>
      <c r="DVS24" s="139"/>
      <c r="DVT24" s="139"/>
      <c r="DVU24" s="139"/>
      <c r="DVV24" s="139"/>
      <c r="DVW24" s="139"/>
      <c r="DVX24" s="139"/>
      <c r="DVY24" s="139"/>
      <c r="DVZ24" s="139"/>
      <c r="DWA24" s="139"/>
      <c r="DWB24" s="139"/>
      <c r="DWC24" s="139"/>
      <c r="DWD24" s="139"/>
      <c r="DWE24" s="139"/>
      <c r="DWF24" s="139"/>
      <c r="DWG24" s="139"/>
      <c r="DWH24" s="139"/>
      <c r="DWI24" s="139"/>
      <c r="DWJ24" s="139"/>
      <c r="DWK24" s="139"/>
      <c r="DWL24" s="139"/>
      <c r="DWM24" s="139"/>
      <c r="DWN24" s="139"/>
      <c r="DWO24" s="139"/>
      <c r="DWP24" s="139"/>
      <c r="DWQ24" s="139"/>
      <c r="DWR24" s="139"/>
      <c r="DWS24" s="139"/>
      <c r="DWT24" s="139"/>
      <c r="DWU24" s="139"/>
      <c r="DWV24" s="139"/>
      <c r="DWW24" s="139"/>
      <c r="DWX24" s="139"/>
      <c r="DWY24" s="139"/>
      <c r="DWZ24" s="139"/>
      <c r="DXA24" s="139"/>
      <c r="DXB24" s="139"/>
      <c r="DXC24" s="139"/>
      <c r="DXD24" s="139"/>
      <c r="DXE24" s="139"/>
      <c r="DXF24" s="139"/>
      <c r="DXG24" s="139"/>
      <c r="DXH24" s="139"/>
      <c r="DXI24" s="139"/>
      <c r="DXJ24" s="139"/>
      <c r="DXK24" s="139"/>
      <c r="DXL24" s="139"/>
      <c r="DXM24" s="139"/>
      <c r="DXN24" s="139"/>
      <c r="DXO24" s="139"/>
      <c r="DXP24" s="139"/>
      <c r="DXQ24" s="139"/>
      <c r="DXR24" s="139"/>
      <c r="DXS24" s="139"/>
      <c r="DXT24" s="139"/>
      <c r="DXU24" s="139"/>
      <c r="DXV24" s="139"/>
      <c r="DXW24" s="139"/>
      <c r="DXX24" s="139"/>
      <c r="DXY24" s="139"/>
      <c r="DXZ24" s="139"/>
      <c r="DYA24" s="139"/>
      <c r="DYB24" s="139"/>
      <c r="DYC24" s="139"/>
      <c r="DYD24" s="139"/>
      <c r="DYE24" s="139"/>
      <c r="DYF24" s="139"/>
      <c r="DYG24" s="139"/>
      <c r="DYH24" s="139"/>
      <c r="DYI24" s="139"/>
      <c r="DYJ24" s="139"/>
      <c r="DYK24" s="139"/>
      <c r="DYL24" s="139"/>
      <c r="DYM24" s="139"/>
      <c r="DYN24" s="139"/>
      <c r="DYO24" s="139"/>
      <c r="DYP24" s="139"/>
      <c r="DYQ24" s="139"/>
      <c r="DYR24" s="139"/>
      <c r="DYS24" s="139"/>
      <c r="DYT24" s="139"/>
      <c r="DYU24" s="139"/>
      <c r="DYV24" s="139"/>
      <c r="DYW24" s="139"/>
      <c r="DYX24" s="139"/>
      <c r="DYY24" s="139"/>
      <c r="DYZ24" s="139"/>
      <c r="DZA24" s="139"/>
      <c r="DZB24" s="139"/>
      <c r="DZC24" s="139"/>
      <c r="DZD24" s="139"/>
      <c r="DZE24" s="139"/>
      <c r="DZF24" s="139"/>
      <c r="DZG24" s="139"/>
      <c r="DZH24" s="139"/>
      <c r="DZI24" s="139"/>
      <c r="DZJ24" s="139"/>
      <c r="DZK24" s="139"/>
      <c r="DZL24" s="139"/>
      <c r="DZM24" s="139"/>
      <c r="DZN24" s="139"/>
      <c r="DZO24" s="139"/>
      <c r="DZP24" s="139"/>
      <c r="DZQ24" s="139"/>
      <c r="DZR24" s="139"/>
      <c r="DZS24" s="139"/>
      <c r="DZT24" s="139"/>
      <c r="DZU24" s="139"/>
      <c r="DZV24" s="139"/>
      <c r="DZW24" s="139"/>
      <c r="DZX24" s="139"/>
      <c r="DZY24" s="139"/>
      <c r="DZZ24" s="139"/>
      <c r="EAA24" s="139"/>
      <c r="EAB24" s="139"/>
      <c r="EAC24" s="139"/>
      <c r="EAD24" s="139"/>
      <c r="EAE24" s="139"/>
      <c r="EAF24" s="139"/>
      <c r="EAG24" s="139"/>
      <c r="EAH24" s="139"/>
      <c r="EAI24" s="139"/>
      <c r="EAJ24" s="139"/>
      <c r="EAK24" s="139"/>
      <c r="EAL24" s="139"/>
      <c r="EAM24" s="139"/>
      <c r="EAN24" s="139"/>
      <c r="EAO24" s="139"/>
      <c r="EAP24" s="139"/>
      <c r="EAQ24" s="139"/>
      <c r="EAR24" s="139"/>
      <c r="EAS24" s="139"/>
      <c r="EAT24" s="139"/>
      <c r="EAU24" s="139"/>
      <c r="EAV24" s="139"/>
      <c r="EAW24" s="139"/>
      <c r="EAX24" s="139"/>
      <c r="EAY24" s="139"/>
      <c r="EAZ24" s="139"/>
      <c r="EBA24" s="139"/>
      <c r="EBB24" s="139"/>
      <c r="EBC24" s="139"/>
      <c r="EBD24" s="139"/>
      <c r="EBE24" s="139"/>
      <c r="EBF24" s="139"/>
      <c r="EBG24" s="139"/>
      <c r="EBH24" s="139"/>
      <c r="EBI24" s="139"/>
      <c r="EBJ24" s="139"/>
      <c r="EBK24" s="139"/>
      <c r="EBL24" s="139"/>
      <c r="EBM24" s="139"/>
      <c r="EBN24" s="139"/>
      <c r="EBO24" s="139"/>
      <c r="EBP24" s="139"/>
      <c r="EBQ24" s="139"/>
      <c r="EBR24" s="139"/>
      <c r="EBS24" s="139"/>
      <c r="EBT24" s="139"/>
      <c r="EBU24" s="139"/>
      <c r="EBV24" s="139"/>
      <c r="EBW24" s="139"/>
      <c r="EBX24" s="139"/>
      <c r="EBY24" s="139"/>
      <c r="EBZ24" s="139"/>
      <c r="ECA24" s="139"/>
      <c r="ECB24" s="139"/>
      <c r="ECC24" s="139"/>
      <c r="ECD24" s="139"/>
      <c r="ECE24" s="139"/>
      <c r="ECF24" s="139"/>
      <c r="ECG24" s="139"/>
      <c r="ECH24" s="139"/>
      <c r="ECI24" s="139"/>
      <c r="ECJ24" s="139"/>
      <c r="ECK24" s="139"/>
      <c r="ECL24" s="139"/>
      <c r="ECM24" s="139"/>
      <c r="ECN24" s="139"/>
      <c r="ECO24" s="139"/>
      <c r="ECP24" s="139"/>
      <c r="ECQ24" s="139"/>
      <c r="ECR24" s="139"/>
      <c r="ECS24" s="139"/>
      <c r="ECT24" s="139"/>
      <c r="ECU24" s="139"/>
      <c r="ECV24" s="139"/>
      <c r="ECW24" s="139"/>
      <c r="ECX24" s="139"/>
      <c r="ECY24" s="139"/>
      <c r="ECZ24" s="139"/>
      <c r="EDA24" s="139"/>
      <c r="EDB24" s="139"/>
      <c r="EDC24" s="139"/>
      <c r="EDD24" s="139"/>
      <c r="EDE24" s="139"/>
      <c r="EDF24" s="139"/>
      <c r="EDG24" s="139"/>
      <c r="EDH24" s="139"/>
      <c r="EDI24" s="139"/>
      <c r="EDJ24" s="139"/>
      <c r="EDK24" s="139"/>
      <c r="EDL24" s="139"/>
      <c r="EDM24" s="139"/>
      <c r="EDN24" s="139"/>
      <c r="EDO24" s="139"/>
      <c r="EDP24" s="139"/>
      <c r="EDQ24" s="139"/>
      <c r="EDR24" s="139"/>
      <c r="EDS24" s="139"/>
      <c r="EDT24" s="139"/>
      <c r="EDU24" s="139"/>
      <c r="EDV24" s="139"/>
      <c r="EDW24" s="139"/>
      <c r="EDX24" s="139"/>
      <c r="EDY24" s="139"/>
      <c r="EDZ24" s="139"/>
      <c r="EEA24" s="139"/>
      <c r="EEB24" s="139"/>
      <c r="EEC24" s="139"/>
      <c r="EED24" s="139"/>
      <c r="EEE24" s="139"/>
      <c r="EEF24" s="139"/>
      <c r="EEG24" s="139"/>
      <c r="EEH24" s="139"/>
      <c r="EEI24" s="139"/>
      <c r="EEJ24" s="139"/>
      <c r="EEK24" s="139"/>
      <c r="EEL24" s="139"/>
      <c r="EEM24" s="139"/>
      <c r="EEN24" s="139"/>
      <c r="EEO24" s="139"/>
      <c r="EEP24" s="139"/>
      <c r="EEQ24" s="139"/>
      <c r="EER24" s="139"/>
      <c r="EES24" s="139"/>
      <c r="EET24" s="139"/>
      <c r="EEU24" s="139"/>
      <c r="EEV24" s="139"/>
      <c r="EEW24" s="139"/>
      <c r="EEX24" s="139"/>
      <c r="EEY24" s="139"/>
      <c r="EEZ24" s="139"/>
      <c r="EFA24" s="139"/>
      <c r="EFB24" s="139"/>
      <c r="EFC24" s="139"/>
      <c r="EFD24" s="139"/>
      <c r="EFE24" s="139"/>
      <c r="EFF24" s="139"/>
      <c r="EFG24" s="139"/>
      <c r="EFH24" s="139"/>
      <c r="EFI24" s="139"/>
      <c r="EFJ24" s="139"/>
      <c r="EFK24" s="139"/>
      <c r="EFL24" s="139"/>
      <c r="EFM24" s="139"/>
      <c r="EFN24" s="139"/>
      <c r="EFO24" s="139"/>
      <c r="EFP24" s="139"/>
      <c r="EFQ24" s="139"/>
      <c r="EFR24" s="139"/>
      <c r="EFS24" s="139"/>
      <c r="EFT24" s="139"/>
      <c r="EFU24" s="139"/>
      <c r="EFV24" s="139"/>
      <c r="EFW24" s="139"/>
      <c r="EFX24" s="139"/>
      <c r="EFY24" s="139"/>
      <c r="EFZ24" s="139"/>
      <c r="EGA24" s="139"/>
      <c r="EGB24" s="139"/>
      <c r="EGC24" s="139"/>
      <c r="EGD24" s="139"/>
      <c r="EGE24" s="139"/>
      <c r="EGF24" s="139"/>
      <c r="EGG24" s="139"/>
      <c r="EGH24" s="139"/>
      <c r="EGI24" s="139"/>
      <c r="EGJ24" s="139"/>
      <c r="EGK24" s="139"/>
      <c r="EGL24" s="139"/>
      <c r="EGM24" s="139"/>
      <c r="EGN24" s="139"/>
      <c r="EGO24" s="139"/>
      <c r="EGP24" s="139"/>
      <c r="EGQ24" s="139"/>
      <c r="EGR24" s="139"/>
      <c r="EGS24" s="139"/>
      <c r="EGT24" s="139"/>
      <c r="EGU24" s="139"/>
      <c r="EGV24" s="139"/>
      <c r="EGW24" s="139"/>
      <c r="EGX24" s="139"/>
      <c r="EGY24" s="139"/>
      <c r="EGZ24" s="139"/>
      <c r="EHA24" s="139"/>
      <c r="EHB24" s="139"/>
      <c r="EHC24" s="139"/>
      <c r="EHD24" s="139"/>
      <c r="EHE24" s="139"/>
      <c r="EHF24" s="139"/>
      <c r="EHG24" s="139"/>
      <c r="EHH24" s="139"/>
      <c r="EHI24" s="139"/>
      <c r="EHJ24" s="139"/>
      <c r="EHK24" s="139"/>
      <c r="EHL24" s="139"/>
      <c r="EHM24" s="139"/>
      <c r="EHN24" s="139"/>
      <c r="EHO24" s="139"/>
      <c r="EHP24" s="139"/>
      <c r="EHQ24" s="139"/>
      <c r="EHR24" s="139"/>
      <c r="EHS24" s="139"/>
      <c r="EHT24" s="139"/>
      <c r="EHU24" s="139"/>
      <c r="EHV24" s="139"/>
      <c r="EHW24" s="139"/>
      <c r="EHX24" s="139"/>
      <c r="EHY24" s="139"/>
      <c r="EHZ24" s="139"/>
      <c r="EIA24" s="139"/>
      <c r="EIB24" s="139"/>
      <c r="EIC24" s="139"/>
      <c r="EID24" s="139"/>
      <c r="EIE24" s="139"/>
      <c r="EIF24" s="139"/>
      <c r="EIG24" s="139"/>
      <c r="EIH24" s="139"/>
      <c r="EII24" s="139"/>
      <c r="EIJ24" s="139"/>
      <c r="EIK24" s="139"/>
      <c r="EIL24" s="139"/>
      <c r="EIM24" s="139"/>
      <c r="EIN24" s="139"/>
      <c r="EIO24" s="139"/>
      <c r="EIP24" s="139"/>
      <c r="EIQ24" s="139"/>
      <c r="EIR24" s="139"/>
      <c r="EIS24" s="139"/>
      <c r="EIT24" s="139"/>
      <c r="EIU24" s="139"/>
      <c r="EIV24" s="139"/>
      <c r="EIW24" s="139"/>
      <c r="EIX24" s="139"/>
      <c r="EIY24" s="139"/>
      <c r="EIZ24" s="139"/>
      <c r="EJA24" s="139"/>
      <c r="EJB24" s="139"/>
      <c r="EJC24" s="139"/>
      <c r="EJD24" s="139"/>
      <c r="EJE24" s="139"/>
      <c r="EJF24" s="139"/>
      <c r="EJG24" s="139"/>
      <c r="EJH24" s="139"/>
      <c r="EJI24" s="139"/>
      <c r="EJJ24" s="139"/>
      <c r="EJK24" s="139"/>
      <c r="EJL24" s="139"/>
      <c r="EJM24" s="139"/>
      <c r="EJN24" s="139"/>
      <c r="EJO24" s="139"/>
      <c r="EJP24" s="139"/>
      <c r="EJQ24" s="139"/>
      <c r="EJR24" s="139"/>
      <c r="EJS24" s="139"/>
      <c r="EJT24" s="139"/>
      <c r="EJU24" s="139"/>
      <c r="EJV24" s="139"/>
      <c r="EJW24" s="139"/>
      <c r="EJX24" s="139"/>
      <c r="EJY24" s="139"/>
      <c r="EJZ24" s="139"/>
      <c r="EKA24" s="139"/>
      <c r="EKB24" s="139"/>
      <c r="EKC24" s="139"/>
      <c r="EKD24" s="139"/>
      <c r="EKE24" s="139"/>
      <c r="EKF24" s="139"/>
      <c r="EKG24" s="139"/>
      <c r="EKH24" s="139"/>
      <c r="EKI24" s="139"/>
      <c r="EKJ24" s="139"/>
      <c r="EKK24" s="139"/>
      <c r="EKL24" s="139"/>
      <c r="EKM24" s="139"/>
      <c r="EKN24" s="139"/>
      <c r="EKO24" s="139"/>
      <c r="EKP24" s="139"/>
      <c r="EKQ24" s="139"/>
      <c r="EKR24" s="139"/>
      <c r="EKS24" s="139"/>
      <c r="EKT24" s="139"/>
      <c r="EKU24" s="139"/>
      <c r="EKV24" s="139"/>
      <c r="EKW24" s="139"/>
      <c r="EKX24" s="139"/>
      <c r="EKY24" s="139"/>
      <c r="EKZ24" s="139"/>
      <c r="ELA24" s="139"/>
      <c r="ELB24" s="139"/>
      <c r="ELC24" s="139"/>
      <c r="ELD24" s="139"/>
      <c r="ELE24" s="139"/>
      <c r="ELF24" s="139"/>
      <c r="ELG24" s="139"/>
      <c r="ELH24" s="139"/>
      <c r="ELI24" s="139"/>
      <c r="ELJ24" s="139"/>
      <c r="ELK24" s="139"/>
      <c r="ELL24" s="139"/>
      <c r="ELM24" s="139"/>
      <c r="ELN24" s="139"/>
      <c r="ELO24" s="139"/>
      <c r="ELP24" s="139"/>
      <c r="ELQ24" s="139"/>
      <c r="ELR24" s="139"/>
      <c r="ELS24" s="139"/>
      <c r="ELT24" s="139"/>
      <c r="ELU24" s="139"/>
      <c r="ELV24" s="139"/>
      <c r="ELW24" s="139"/>
      <c r="ELX24" s="139"/>
      <c r="ELY24" s="139"/>
      <c r="ELZ24" s="139"/>
      <c r="EMA24" s="139"/>
      <c r="EMB24" s="139"/>
      <c r="EMC24" s="139"/>
      <c r="EMD24" s="139"/>
      <c r="EME24" s="139"/>
      <c r="EMF24" s="139"/>
      <c r="EMG24" s="139"/>
      <c r="EMH24" s="139"/>
      <c r="EMI24" s="139"/>
      <c r="EMJ24" s="139"/>
      <c r="EMK24" s="139"/>
      <c r="EML24" s="139"/>
      <c r="EMM24" s="139"/>
      <c r="EMN24" s="139"/>
      <c r="EMO24" s="139"/>
      <c r="EMP24" s="139"/>
      <c r="EMQ24" s="139"/>
      <c r="EMR24" s="139"/>
      <c r="EMS24" s="139"/>
      <c r="EMT24" s="139"/>
      <c r="EMU24" s="139"/>
      <c r="EMV24" s="139"/>
      <c r="EMW24" s="139"/>
      <c r="EMX24" s="139"/>
      <c r="EMY24" s="139"/>
      <c r="EMZ24" s="139"/>
      <c r="ENA24" s="139"/>
      <c r="ENB24" s="139"/>
      <c r="ENC24" s="139"/>
      <c r="END24" s="139"/>
      <c r="ENE24" s="139"/>
      <c r="ENF24" s="139"/>
      <c r="ENG24" s="139"/>
      <c r="ENH24" s="139"/>
      <c r="ENI24" s="139"/>
      <c r="ENJ24" s="139"/>
      <c r="ENK24" s="139"/>
      <c r="ENL24" s="139"/>
      <c r="ENM24" s="139"/>
      <c r="ENN24" s="139"/>
      <c r="ENO24" s="139"/>
      <c r="ENP24" s="139"/>
      <c r="ENQ24" s="139"/>
      <c r="ENR24" s="139"/>
      <c r="ENS24" s="139"/>
      <c r="ENT24" s="139"/>
      <c r="ENU24" s="139"/>
      <c r="ENV24" s="139"/>
      <c r="ENW24" s="139"/>
      <c r="ENX24" s="139"/>
      <c r="ENY24" s="139"/>
      <c r="ENZ24" s="139"/>
      <c r="EOA24" s="139"/>
      <c r="EOB24" s="139"/>
      <c r="EOC24" s="139"/>
      <c r="EOD24" s="139"/>
      <c r="EOE24" s="139"/>
      <c r="EOF24" s="139"/>
      <c r="EOG24" s="139"/>
      <c r="EOH24" s="139"/>
      <c r="EOI24" s="139"/>
      <c r="EOJ24" s="139"/>
      <c r="EOK24" s="139"/>
      <c r="EOL24" s="139"/>
      <c r="EOM24" s="139"/>
      <c r="EON24" s="139"/>
      <c r="EOO24" s="139"/>
      <c r="EOP24" s="139"/>
      <c r="EOQ24" s="139"/>
      <c r="EOR24" s="139"/>
      <c r="EOS24" s="139"/>
      <c r="EOT24" s="139"/>
      <c r="EOU24" s="139"/>
      <c r="EOV24" s="139"/>
      <c r="EOW24" s="139"/>
      <c r="EOX24" s="139"/>
      <c r="EOY24" s="139"/>
      <c r="EOZ24" s="139"/>
      <c r="EPA24" s="139"/>
      <c r="EPB24" s="139"/>
      <c r="EPC24" s="139"/>
      <c r="EPD24" s="139"/>
      <c r="EPE24" s="139"/>
      <c r="EPF24" s="139"/>
      <c r="EPG24" s="139"/>
      <c r="EPH24" s="139"/>
      <c r="EPI24" s="139"/>
      <c r="EPJ24" s="139"/>
      <c r="EPK24" s="139"/>
      <c r="EPL24" s="139"/>
      <c r="EPM24" s="139"/>
      <c r="EPN24" s="139"/>
      <c r="EPO24" s="139"/>
      <c r="EPP24" s="139"/>
      <c r="EPQ24" s="139"/>
      <c r="EPR24" s="139"/>
      <c r="EPS24" s="139"/>
      <c r="EPT24" s="139"/>
      <c r="EPU24" s="139"/>
      <c r="EPV24" s="139"/>
      <c r="EPW24" s="139"/>
      <c r="EPX24" s="139"/>
      <c r="EPY24" s="139"/>
      <c r="EPZ24" s="139"/>
      <c r="EQA24" s="139"/>
      <c r="EQB24" s="139"/>
      <c r="EQC24" s="139"/>
      <c r="EQD24" s="139"/>
      <c r="EQE24" s="139"/>
      <c r="EQF24" s="139"/>
      <c r="EQG24" s="139"/>
      <c r="EQH24" s="139"/>
      <c r="EQI24" s="139"/>
      <c r="EQJ24" s="139"/>
      <c r="EQK24" s="139"/>
      <c r="EQL24" s="139"/>
      <c r="EQM24" s="139"/>
      <c r="EQN24" s="139"/>
      <c r="EQO24" s="139"/>
      <c r="EQP24" s="139"/>
      <c r="EQQ24" s="139"/>
      <c r="EQR24" s="139"/>
      <c r="EQS24" s="139"/>
      <c r="EQT24" s="139"/>
      <c r="EQU24" s="139"/>
      <c r="EQV24" s="139"/>
      <c r="EQW24" s="139"/>
      <c r="EQX24" s="139"/>
      <c r="EQY24" s="139"/>
      <c r="EQZ24" s="139"/>
      <c r="ERA24" s="139"/>
      <c r="ERB24" s="139"/>
      <c r="ERC24" s="139"/>
      <c r="ERD24" s="139"/>
      <c r="ERE24" s="139"/>
      <c r="ERF24" s="139"/>
      <c r="ERG24" s="139"/>
      <c r="ERH24" s="139"/>
      <c r="ERI24" s="139"/>
      <c r="ERJ24" s="139"/>
      <c r="ERK24" s="139"/>
      <c r="ERL24" s="139"/>
      <c r="ERM24" s="139"/>
      <c r="ERN24" s="139"/>
      <c r="ERO24" s="139"/>
      <c r="ERP24" s="139"/>
      <c r="ERQ24" s="139"/>
      <c r="ERR24" s="139"/>
      <c r="ERS24" s="139"/>
      <c r="ERT24" s="139"/>
      <c r="ERU24" s="139"/>
      <c r="ERV24" s="139"/>
      <c r="ERW24" s="139"/>
      <c r="ERX24" s="139"/>
      <c r="ERY24" s="139"/>
      <c r="ERZ24" s="139"/>
      <c r="ESA24" s="139"/>
      <c r="ESB24" s="139"/>
      <c r="ESC24" s="139"/>
      <c r="ESD24" s="139"/>
      <c r="ESE24" s="139"/>
      <c r="ESF24" s="139"/>
      <c r="ESG24" s="139"/>
      <c r="ESH24" s="139"/>
      <c r="ESI24" s="139"/>
      <c r="ESJ24" s="139"/>
      <c r="ESK24" s="139"/>
      <c r="ESL24" s="139"/>
      <c r="ESM24" s="139"/>
      <c r="ESN24" s="139"/>
      <c r="ESO24" s="139"/>
      <c r="ESP24" s="139"/>
      <c r="ESQ24" s="139"/>
      <c r="ESR24" s="139"/>
      <c r="ESS24" s="139"/>
      <c r="EST24" s="139"/>
      <c r="ESU24" s="139"/>
      <c r="ESV24" s="139"/>
      <c r="ESW24" s="139"/>
      <c r="ESX24" s="139"/>
      <c r="ESY24" s="139"/>
      <c r="ESZ24" s="139"/>
      <c r="ETA24" s="139"/>
      <c r="ETB24" s="139"/>
      <c r="ETC24" s="139"/>
      <c r="ETD24" s="139"/>
      <c r="ETE24" s="139"/>
      <c r="ETF24" s="139"/>
      <c r="ETG24" s="139"/>
      <c r="ETH24" s="139"/>
      <c r="ETI24" s="139"/>
      <c r="ETJ24" s="139"/>
      <c r="ETK24" s="139"/>
      <c r="ETL24" s="139"/>
      <c r="ETM24" s="139"/>
      <c r="ETN24" s="139"/>
      <c r="ETO24" s="139"/>
      <c r="ETP24" s="139"/>
      <c r="ETQ24" s="139"/>
      <c r="ETR24" s="139"/>
      <c r="ETS24" s="139"/>
      <c r="ETT24" s="139"/>
      <c r="ETU24" s="139"/>
      <c r="ETV24" s="139"/>
      <c r="ETW24" s="139"/>
      <c r="ETX24" s="139"/>
      <c r="ETY24" s="139"/>
      <c r="ETZ24" s="139"/>
      <c r="EUA24" s="139"/>
      <c r="EUB24" s="139"/>
      <c r="EUC24" s="139"/>
      <c r="EUD24" s="139"/>
      <c r="EUE24" s="139"/>
      <c r="EUF24" s="139"/>
      <c r="EUG24" s="139"/>
      <c r="EUH24" s="139"/>
      <c r="EUI24" s="139"/>
      <c r="EUJ24" s="139"/>
      <c r="EUK24" s="139"/>
      <c r="EUL24" s="139"/>
      <c r="EUM24" s="139"/>
      <c r="EUN24" s="139"/>
      <c r="EUO24" s="139"/>
      <c r="EUP24" s="139"/>
      <c r="EUQ24" s="139"/>
      <c r="EUR24" s="139"/>
      <c r="EUS24" s="139"/>
      <c r="EUT24" s="139"/>
      <c r="EUU24" s="139"/>
      <c r="EUV24" s="139"/>
      <c r="EUW24" s="139"/>
      <c r="EUX24" s="139"/>
      <c r="EUY24" s="139"/>
      <c r="EUZ24" s="139"/>
      <c r="EVA24" s="139"/>
      <c r="EVB24" s="139"/>
      <c r="EVC24" s="139"/>
      <c r="EVD24" s="139"/>
      <c r="EVE24" s="139"/>
      <c r="EVF24" s="139"/>
      <c r="EVG24" s="139"/>
      <c r="EVH24" s="139"/>
      <c r="EVI24" s="139"/>
      <c r="EVJ24" s="139"/>
      <c r="EVK24" s="139"/>
      <c r="EVL24" s="139"/>
      <c r="EVM24" s="139"/>
      <c r="EVN24" s="139"/>
      <c r="EVO24" s="139"/>
      <c r="EVP24" s="139"/>
      <c r="EVQ24" s="139"/>
      <c r="EVR24" s="139"/>
      <c r="EVS24" s="139"/>
      <c r="EVT24" s="139"/>
      <c r="EVU24" s="139"/>
      <c r="EVV24" s="139"/>
      <c r="EVW24" s="139"/>
      <c r="EVX24" s="139"/>
      <c r="EVY24" s="139"/>
      <c r="EVZ24" s="139"/>
      <c r="EWA24" s="139"/>
      <c r="EWB24" s="139"/>
      <c r="EWC24" s="139"/>
      <c r="EWD24" s="139"/>
      <c r="EWE24" s="139"/>
      <c r="EWF24" s="139"/>
      <c r="EWG24" s="139"/>
      <c r="EWH24" s="139"/>
      <c r="EWI24" s="139"/>
      <c r="EWJ24" s="139"/>
      <c r="EWK24" s="139"/>
      <c r="EWL24" s="139"/>
      <c r="EWM24" s="139"/>
      <c r="EWN24" s="139"/>
      <c r="EWO24" s="139"/>
      <c r="EWP24" s="139"/>
      <c r="EWQ24" s="139"/>
      <c r="EWR24" s="139"/>
      <c r="EWS24" s="139"/>
      <c r="EWT24" s="139"/>
      <c r="EWU24" s="139"/>
      <c r="EWV24" s="139"/>
      <c r="EWW24" s="139"/>
      <c r="EWX24" s="139"/>
      <c r="EWY24" s="139"/>
      <c r="EWZ24" s="139"/>
      <c r="EXA24" s="139"/>
      <c r="EXB24" s="139"/>
      <c r="EXC24" s="139"/>
      <c r="EXD24" s="139"/>
      <c r="EXE24" s="139"/>
      <c r="EXF24" s="139"/>
      <c r="EXG24" s="139"/>
      <c r="EXH24" s="139"/>
      <c r="EXI24" s="139"/>
      <c r="EXJ24" s="139"/>
      <c r="EXK24" s="139"/>
      <c r="EXL24" s="139"/>
      <c r="EXM24" s="139"/>
      <c r="EXN24" s="139"/>
      <c r="EXO24" s="139"/>
      <c r="EXP24" s="139"/>
      <c r="EXQ24" s="139"/>
      <c r="EXR24" s="139"/>
      <c r="EXS24" s="139"/>
      <c r="EXT24" s="139"/>
      <c r="EXU24" s="139"/>
      <c r="EXV24" s="139"/>
      <c r="EXW24" s="139"/>
      <c r="EXX24" s="139"/>
      <c r="EXY24" s="139"/>
      <c r="EXZ24" s="139"/>
      <c r="EYA24" s="139"/>
      <c r="EYB24" s="139"/>
      <c r="EYC24" s="139"/>
      <c r="EYD24" s="139"/>
      <c r="EYE24" s="139"/>
      <c r="EYF24" s="139"/>
      <c r="EYG24" s="139"/>
      <c r="EYH24" s="139"/>
      <c r="EYI24" s="139"/>
      <c r="EYJ24" s="139"/>
      <c r="EYK24" s="139"/>
      <c r="EYL24" s="139"/>
      <c r="EYM24" s="139"/>
      <c r="EYN24" s="139"/>
      <c r="EYO24" s="139"/>
      <c r="EYP24" s="139"/>
      <c r="EYQ24" s="139"/>
      <c r="EYR24" s="139"/>
      <c r="EYS24" s="139"/>
      <c r="EYT24" s="139"/>
      <c r="EYU24" s="139"/>
      <c r="EYV24" s="139"/>
      <c r="EYW24" s="139"/>
      <c r="EYX24" s="139"/>
      <c r="EYY24" s="139"/>
      <c r="EYZ24" s="139"/>
      <c r="EZA24" s="139"/>
      <c r="EZB24" s="139"/>
      <c r="EZC24" s="139"/>
      <c r="EZD24" s="139"/>
      <c r="EZE24" s="139"/>
      <c r="EZF24" s="139"/>
      <c r="EZG24" s="139"/>
      <c r="EZH24" s="139"/>
      <c r="EZI24" s="139"/>
      <c r="EZJ24" s="139"/>
      <c r="EZK24" s="139"/>
      <c r="EZL24" s="139"/>
      <c r="EZM24" s="139"/>
      <c r="EZN24" s="139"/>
      <c r="EZO24" s="139"/>
      <c r="EZP24" s="139"/>
      <c r="EZQ24" s="139"/>
      <c r="EZR24" s="139"/>
      <c r="EZS24" s="139"/>
      <c r="EZT24" s="139"/>
      <c r="EZU24" s="139"/>
      <c r="EZV24" s="139"/>
      <c r="EZW24" s="139"/>
      <c r="EZX24" s="139"/>
      <c r="EZY24" s="139"/>
      <c r="EZZ24" s="139"/>
      <c r="FAA24" s="139"/>
      <c r="FAB24" s="139"/>
      <c r="FAC24" s="139"/>
      <c r="FAD24" s="139"/>
      <c r="FAE24" s="139"/>
      <c r="FAF24" s="139"/>
      <c r="FAG24" s="139"/>
      <c r="FAH24" s="139"/>
      <c r="FAI24" s="139"/>
      <c r="FAJ24" s="139"/>
      <c r="FAK24" s="139"/>
      <c r="FAL24" s="139"/>
      <c r="FAM24" s="139"/>
      <c r="FAN24" s="139"/>
      <c r="FAO24" s="139"/>
      <c r="FAP24" s="139"/>
      <c r="FAQ24" s="139"/>
      <c r="FAR24" s="139"/>
      <c r="FAS24" s="139"/>
      <c r="FAT24" s="139"/>
      <c r="FAU24" s="139"/>
      <c r="FAV24" s="139"/>
      <c r="FAW24" s="139"/>
      <c r="FAX24" s="139"/>
      <c r="FAY24" s="139"/>
      <c r="FAZ24" s="139"/>
      <c r="FBA24" s="139"/>
      <c r="FBB24" s="139"/>
      <c r="FBC24" s="139"/>
      <c r="FBD24" s="139"/>
      <c r="FBE24" s="139"/>
      <c r="FBF24" s="139"/>
      <c r="FBG24" s="139"/>
      <c r="FBH24" s="139"/>
      <c r="FBI24" s="139"/>
      <c r="FBJ24" s="139"/>
      <c r="FBK24" s="139"/>
      <c r="FBL24" s="139"/>
      <c r="FBM24" s="139"/>
      <c r="FBN24" s="139"/>
      <c r="FBO24" s="139"/>
      <c r="FBP24" s="139"/>
      <c r="FBQ24" s="139"/>
      <c r="FBR24" s="139"/>
      <c r="FBS24" s="139"/>
      <c r="FBT24" s="139"/>
      <c r="FBU24" s="139"/>
      <c r="FBV24" s="139"/>
      <c r="FBW24" s="139"/>
      <c r="FBX24" s="139"/>
      <c r="FBY24" s="139"/>
      <c r="FBZ24" s="139"/>
      <c r="FCA24" s="139"/>
      <c r="FCB24" s="139"/>
      <c r="FCC24" s="139"/>
      <c r="FCD24" s="139"/>
      <c r="FCE24" s="139"/>
      <c r="FCF24" s="139"/>
      <c r="FCG24" s="139"/>
      <c r="FCH24" s="139"/>
      <c r="FCI24" s="139"/>
      <c r="FCJ24" s="139"/>
      <c r="FCK24" s="139"/>
      <c r="FCL24" s="139"/>
      <c r="FCM24" s="139"/>
      <c r="FCN24" s="139"/>
      <c r="FCO24" s="139"/>
      <c r="FCP24" s="139"/>
      <c r="FCQ24" s="139"/>
      <c r="FCR24" s="139"/>
      <c r="FCS24" s="139"/>
      <c r="FCT24" s="139"/>
      <c r="FCU24" s="139"/>
      <c r="FCV24" s="139"/>
      <c r="FCW24" s="139"/>
      <c r="FCX24" s="139"/>
      <c r="FCY24" s="139"/>
      <c r="FCZ24" s="139"/>
      <c r="FDA24" s="139"/>
      <c r="FDB24" s="139"/>
      <c r="FDC24" s="139"/>
      <c r="FDD24" s="139"/>
      <c r="FDE24" s="139"/>
      <c r="FDF24" s="139"/>
      <c r="FDG24" s="139"/>
      <c r="FDH24" s="139"/>
      <c r="FDI24" s="139"/>
      <c r="FDJ24" s="139"/>
      <c r="FDK24" s="139"/>
      <c r="FDL24" s="139"/>
      <c r="FDM24" s="139"/>
      <c r="FDN24" s="139"/>
      <c r="FDO24" s="139"/>
      <c r="FDP24" s="139"/>
      <c r="FDQ24" s="139"/>
      <c r="FDR24" s="139"/>
      <c r="FDS24" s="139"/>
      <c r="FDT24" s="139"/>
      <c r="FDU24" s="139"/>
      <c r="FDV24" s="139"/>
      <c r="FDW24" s="139"/>
      <c r="FDX24" s="139"/>
      <c r="FDY24" s="139"/>
      <c r="FDZ24" s="139"/>
      <c r="FEA24" s="139"/>
      <c r="FEB24" s="139"/>
      <c r="FEC24" s="139"/>
      <c r="FED24" s="139"/>
      <c r="FEE24" s="139"/>
      <c r="FEF24" s="139"/>
      <c r="FEG24" s="139"/>
      <c r="FEH24" s="139"/>
      <c r="FEI24" s="139"/>
      <c r="FEJ24" s="139"/>
      <c r="FEK24" s="139"/>
      <c r="FEL24" s="139"/>
      <c r="FEM24" s="139"/>
      <c r="FEN24" s="139"/>
      <c r="FEO24" s="139"/>
      <c r="FEP24" s="139"/>
      <c r="FEQ24" s="139"/>
      <c r="FER24" s="139"/>
      <c r="FES24" s="139"/>
      <c r="FET24" s="139"/>
      <c r="FEU24" s="139"/>
      <c r="FEV24" s="139"/>
      <c r="FEW24" s="139"/>
      <c r="FEX24" s="139"/>
      <c r="FEY24" s="139"/>
      <c r="FEZ24" s="139"/>
      <c r="FFA24" s="139"/>
      <c r="FFB24" s="139"/>
      <c r="FFC24" s="139"/>
      <c r="FFD24" s="139"/>
      <c r="FFE24" s="139"/>
      <c r="FFF24" s="139"/>
      <c r="FFG24" s="139"/>
      <c r="FFH24" s="139"/>
      <c r="FFI24" s="139"/>
      <c r="FFJ24" s="139"/>
      <c r="FFK24" s="139"/>
      <c r="FFL24" s="139"/>
      <c r="FFM24" s="139"/>
      <c r="FFN24" s="139"/>
      <c r="FFO24" s="139"/>
      <c r="FFP24" s="139"/>
      <c r="FFQ24" s="139"/>
      <c r="FFR24" s="139"/>
      <c r="FFS24" s="139"/>
      <c r="FFT24" s="139"/>
      <c r="FFU24" s="139"/>
      <c r="FFV24" s="139"/>
      <c r="FFW24" s="139"/>
      <c r="FFX24" s="139"/>
      <c r="FFY24" s="139"/>
      <c r="FFZ24" s="139"/>
      <c r="FGA24" s="139"/>
      <c r="FGB24" s="139"/>
      <c r="FGC24" s="139"/>
      <c r="FGD24" s="139"/>
      <c r="FGE24" s="139"/>
      <c r="FGF24" s="139"/>
      <c r="FGG24" s="139"/>
      <c r="FGH24" s="139"/>
      <c r="FGI24" s="139"/>
      <c r="FGJ24" s="139"/>
      <c r="FGK24" s="139"/>
      <c r="FGL24" s="139"/>
      <c r="FGM24" s="139"/>
      <c r="FGN24" s="139"/>
      <c r="FGO24" s="139"/>
      <c r="FGP24" s="139"/>
      <c r="FGQ24" s="139"/>
      <c r="FGR24" s="139"/>
      <c r="FGS24" s="139"/>
      <c r="FGT24" s="139"/>
      <c r="FGU24" s="139"/>
      <c r="FGV24" s="139"/>
      <c r="FGW24" s="139"/>
      <c r="FGX24" s="139"/>
      <c r="FGY24" s="139"/>
      <c r="FGZ24" s="139"/>
      <c r="FHA24" s="139"/>
      <c r="FHB24" s="139"/>
      <c r="FHC24" s="139"/>
      <c r="FHD24" s="139"/>
      <c r="FHE24" s="139"/>
      <c r="FHF24" s="139"/>
      <c r="FHG24" s="139"/>
      <c r="FHH24" s="139"/>
      <c r="FHI24" s="139"/>
      <c r="FHJ24" s="139"/>
      <c r="FHK24" s="139"/>
      <c r="FHL24" s="139"/>
      <c r="FHM24" s="139"/>
      <c r="FHN24" s="139"/>
      <c r="FHO24" s="139"/>
      <c r="FHP24" s="139"/>
      <c r="FHQ24" s="139"/>
      <c r="FHR24" s="139"/>
      <c r="FHS24" s="139"/>
      <c r="FHT24" s="139"/>
      <c r="FHU24" s="139"/>
      <c r="FHV24" s="139"/>
      <c r="FHW24" s="139"/>
      <c r="FHX24" s="139"/>
      <c r="FHY24" s="139"/>
      <c r="FHZ24" s="139"/>
      <c r="FIA24" s="139"/>
      <c r="FIB24" s="139"/>
      <c r="FIC24" s="139"/>
      <c r="FID24" s="139"/>
      <c r="FIE24" s="139"/>
      <c r="FIF24" s="139"/>
      <c r="FIG24" s="139"/>
      <c r="FIH24" s="139"/>
      <c r="FII24" s="139"/>
      <c r="FIJ24" s="139"/>
      <c r="FIK24" s="139"/>
      <c r="FIL24" s="139"/>
      <c r="FIM24" s="139"/>
      <c r="FIN24" s="139"/>
      <c r="FIO24" s="139"/>
      <c r="FIP24" s="139"/>
      <c r="FIQ24" s="139"/>
      <c r="FIR24" s="139"/>
      <c r="FIS24" s="139"/>
      <c r="FIT24" s="139"/>
      <c r="FIU24" s="139"/>
      <c r="FIV24" s="139"/>
      <c r="FIW24" s="139"/>
      <c r="FIX24" s="139"/>
      <c r="FIY24" s="139"/>
      <c r="FIZ24" s="139"/>
      <c r="FJA24" s="139"/>
      <c r="FJB24" s="139"/>
      <c r="FJC24" s="139"/>
      <c r="FJD24" s="139"/>
      <c r="FJE24" s="139"/>
      <c r="FJF24" s="139"/>
      <c r="FJG24" s="139"/>
      <c r="FJH24" s="139"/>
      <c r="FJI24" s="139"/>
      <c r="FJJ24" s="139"/>
      <c r="FJK24" s="139"/>
      <c r="FJL24" s="139"/>
      <c r="FJM24" s="139"/>
      <c r="FJN24" s="139"/>
      <c r="FJO24" s="139"/>
      <c r="FJP24" s="139"/>
      <c r="FJQ24" s="139"/>
      <c r="FJR24" s="139"/>
      <c r="FJS24" s="139"/>
      <c r="FJT24" s="139"/>
      <c r="FJU24" s="139"/>
      <c r="FJV24" s="139"/>
      <c r="FJW24" s="139"/>
      <c r="FJX24" s="139"/>
      <c r="FJY24" s="139"/>
      <c r="FJZ24" s="139"/>
      <c r="FKA24" s="139"/>
      <c r="FKB24" s="139"/>
      <c r="FKC24" s="139"/>
      <c r="FKD24" s="139"/>
      <c r="FKE24" s="139"/>
      <c r="FKF24" s="139"/>
      <c r="FKG24" s="139"/>
      <c r="FKH24" s="139"/>
      <c r="FKI24" s="139"/>
      <c r="FKJ24" s="139"/>
      <c r="FKK24" s="139"/>
      <c r="FKL24" s="139"/>
      <c r="FKM24" s="139"/>
      <c r="FKN24" s="139"/>
      <c r="FKO24" s="139"/>
      <c r="FKP24" s="139"/>
      <c r="FKQ24" s="139"/>
      <c r="FKR24" s="139"/>
      <c r="FKS24" s="139"/>
      <c r="FKT24" s="139"/>
      <c r="FKU24" s="139"/>
      <c r="FKV24" s="139"/>
      <c r="FKW24" s="139"/>
      <c r="FKX24" s="139"/>
      <c r="FKY24" s="139"/>
      <c r="FKZ24" s="139"/>
      <c r="FLA24" s="139"/>
      <c r="FLB24" s="139"/>
      <c r="FLC24" s="139"/>
      <c r="FLD24" s="139"/>
      <c r="FLE24" s="139"/>
      <c r="FLF24" s="139"/>
      <c r="FLG24" s="139"/>
      <c r="FLH24" s="139"/>
      <c r="FLI24" s="139"/>
      <c r="FLJ24" s="139"/>
      <c r="FLK24" s="139"/>
      <c r="FLL24" s="139"/>
      <c r="FLM24" s="139"/>
      <c r="FLN24" s="139"/>
      <c r="FLO24" s="139"/>
      <c r="FLP24" s="139"/>
      <c r="FLQ24" s="139"/>
      <c r="FLR24" s="139"/>
      <c r="FLS24" s="139"/>
      <c r="FLT24" s="139"/>
      <c r="FLU24" s="139"/>
      <c r="FLV24" s="139"/>
      <c r="FLW24" s="139"/>
      <c r="FLX24" s="139"/>
      <c r="FLY24" s="139"/>
      <c r="FLZ24" s="139"/>
      <c r="FMA24" s="139"/>
      <c r="FMB24" s="139"/>
      <c r="FMC24" s="139"/>
      <c r="FMD24" s="139"/>
      <c r="FME24" s="139"/>
      <c r="FMF24" s="139"/>
      <c r="FMG24" s="139"/>
      <c r="FMH24" s="139"/>
      <c r="FMI24" s="139"/>
      <c r="FMJ24" s="139"/>
      <c r="FMK24" s="139"/>
      <c r="FML24" s="139"/>
      <c r="FMM24" s="139"/>
      <c r="FMN24" s="139"/>
      <c r="FMO24" s="139"/>
      <c r="FMP24" s="139"/>
      <c r="FMQ24" s="139"/>
      <c r="FMR24" s="139"/>
      <c r="FMS24" s="139"/>
      <c r="FMT24" s="139"/>
      <c r="FMU24" s="139"/>
      <c r="FMV24" s="139"/>
      <c r="FMW24" s="139"/>
      <c r="FMX24" s="139"/>
      <c r="FMY24" s="139"/>
      <c r="FMZ24" s="139"/>
      <c r="FNA24" s="139"/>
      <c r="FNB24" s="139"/>
      <c r="FNC24" s="139"/>
      <c r="FND24" s="139"/>
      <c r="FNE24" s="139"/>
      <c r="FNF24" s="139"/>
      <c r="FNG24" s="139"/>
      <c r="FNH24" s="139"/>
      <c r="FNI24" s="139"/>
      <c r="FNJ24" s="139"/>
      <c r="FNK24" s="139"/>
      <c r="FNL24" s="139"/>
      <c r="FNM24" s="139"/>
      <c r="FNN24" s="139"/>
      <c r="FNO24" s="139"/>
      <c r="FNP24" s="139"/>
      <c r="FNQ24" s="139"/>
      <c r="FNR24" s="139"/>
      <c r="FNS24" s="139"/>
      <c r="FNT24" s="139"/>
      <c r="FNU24" s="139"/>
      <c r="FNV24" s="139"/>
      <c r="FNW24" s="139"/>
      <c r="FNX24" s="139"/>
      <c r="FNY24" s="139"/>
      <c r="FNZ24" s="139"/>
      <c r="FOA24" s="139"/>
      <c r="FOB24" s="139"/>
      <c r="FOC24" s="139"/>
      <c r="FOD24" s="139"/>
      <c r="FOE24" s="139"/>
      <c r="FOF24" s="139"/>
      <c r="FOG24" s="139"/>
      <c r="FOH24" s="139"/>
      <c r="FOI24" s="139"/>
      <c r="FOJ24" s="139"/>
      <c r="FOK24" s="139"/>
      <c r="FOL24" s="139"/>
      <c r="FOM24" s="139"/>
      <c r="FON24" s="139"/>
      <c r="FOO24" s="139"/>
      <c r="FOP24" s="139"/>
      <c r="FOQ24" s="139"/>
      <c r="FOR24" s="139"/>
      <c r="FOS24" s="139"/>
      <c r="FOT24" s="139"/>
      <c r="FOU24" s="139"/>
      <c r="FOV24" s="139"/>
      <c r="FOW24" s="139"/>
      <c r="FOX24" s="139"/>
      <c r="FOY24" s="139"/>
      <c r="FOZ24" s="139"/>
      <c r="FPA24" s="139"/>
      <c r="FPB24" s="139"/>
      <c r="FPC24" s="139"/>
      <c r="FPD24" s="139"/>
      <c r="FPE24" s="139"/>
      <c r="FPF24" s="139"/>
      <c r="FPG24" s="139"/>
      <c r="FPH24" s="139"/>
      <c r="FPI24" s="139"/>
      <c r="FPJ24" s="139"/>
      <c r="FPK24" s="139"/>
      <c r="FPL24" s="139"/>
      <c r="FPM24" s="139"/>
      <c r="FPN24" s="139"/>
      <c r="FPO24" s="139"/>
      <c r="FPP24" s="139"/>
      <c r="FPQ24" s="139"/>
      <c r="FPR24" s="139"/>
      <c r="FPS24" s="139"/>
      <c r="FPT24" s="139"/>
      <c r="FPU24" s="139"/>
      <c r="FPV24" s="139"/>
      <c r="FPW24" s="139"/>
      <c r="FPX24" s="139"/>
      <c r="FPY24" s="139"/>
      <c r="FPZ24" s="139"/>
      <c r="FQA24" s="139"/>
      <c r="FQB24" s="139"/>
      <c r="FQC24" s="139"/>
      <c r="FQD24" s="139"/>
      <c r="FQE24" s="139"/>
      <c r="FQF24" s="139"/>
      <c r="FQG24" s="139"/>
      <c r="FQH24" s="139"/>
      <c r="FQI24" s="139"/>
      <c r="FQJ24" s="139"/>
      <c r="FQK24" s="139"/>
      <c r="FQL24" s="139"/>
      <c r="FQM24" s="139"/>
      <c r="FQN24" s="139"/>
      <c r="FQO24" s="139"/>
      <c r="FQP24" s="139"/>
      <c r="FQQ24" s="139"/>
      <c r="FQR24" s="139"/>
      <c r="FQS24" s="139"/>
      <c r="FQT24" s="139"/>
      <c r="FQU24" s="139"/>
      <c r="FQV24" s="139"/>
      <c r="FQW24" s="139"/>
      <c r="FQX24" s="139"/>
      <c r="FQY24" s="139"/>
      <c r="FQZ24" s="139"/>
      <c r="FRA24" s="139"/>
      <c r="FRB24" s="139"/>
      <c r="FRC24" s="139"/>
      <c r="FRD24" s="139"/>
      <c r="FRE24" s="139"/>
      <c r="FRF24" s="139"/>
      <c r="FRG24" s="139"/>
      <c r="FRH24" s="139"/>
      <c r="FRI24" s="139"/>
      <c r="FRJ24" s="139"/>
      <c r="FRK24" s="139"/>
      <c r="FRL24" s="139"/>
      <c r="FRM24" s="139"/>
      <c r="FRN24" s="139"/>
      <c r="FRO24" s="139"/>
      <c r="FRP24" s="139"/>
      <c r="FRQ24" s="139"/>
      <c r="FRR24" s="139"/>
      <c r="FRS24" s="139"/>
      <c r="FRT24" s="139"/>
      <c r="FRU24" s="139"/>
      <c r="FRV24" s="139"/>
      <c r="FRW24" s="139"/>
      <c r="FRX24" s="139"/>
      <c r="FRY24" s="139"/>
      <c r="FRZ24" s="139"/>
      <c r="FSA24" s="139"/>
      <c r="FSB24" s="139"/>
      <c r="FSC24" s="139"/>
      <c r="FSD24" s="139"/>
      <c r="FSE24" s="139"/>
      <c r="FSF24" s="139"/>
      <c r="FSG24" s="139"/>
      <c r="FSH24" s="139"/>
      <c r="FSI24" s="139"/>
      <c r="FSJ24" s="139"/>
      <c r="FSK24" s="139"/>
      <c r="FSL24" s="139"/>
      <c r="FSM24" s="139"/>
      <c r="FSN24" s="139"/>
      <c r="FSO24" s="139"/>
      <c r="FSP24" s="139"/>
      <c r="FSQ24" s="139"/>
      <c r="FSR24" s="139"/>
      <c r="FSS24" s="139"/>
      <c r="FST24" s="139"/>
      <c r="FSU24" s="139"/>
      <c r="FSV24" s="139"/>
      <c r="FSW24" s="139"/>
      <c r="FSX24" s="139"/>
      <c r="FSY24" s="139"/>
      <c r="FSZ24" s="139"/>
      <c r="FTA24" s="139"/>
      <c r="FTB24" s="139"/>
      <c r="FTC24" s="139"/>
      <c r="FTD24" s="139"/>
      <c r="FTE24" s="139"/>
      <c r="FTF24" s="139"/>
      <c r="FTG24" s="139"/>
      <c r="FTH24" s="139"/>
      <c r="FTI24" s="139"/>
      <c r="FTJ24" s="139"/>
      <c r="FTK24" s="139"/>
      <c r="FTL24" s="139"/>
      <c r="FTM24" s="139"/>
      <c r="FTN24" s="139"/>
      <c r="FTO24" s="139"/>
      <c r="FTP24" s="139"/>
      <c r="FTQ24" s="139"/>
      <c r="FTR24" s="139"/>
      <c r="FTS24" s="139"/>
      <c r="FTT24" s="139"/>
      <c r="FTU24" s="139"/>
      <c r="FTV24" s="139"/>
      <c r="FTW24" s="139"/>
      <c r="FTX24" s="139"/>
      <c r="FTY24" s="139"/>
      <c r="FTZ24" s="139"/>
      <c r="FUA24" s="139"/>
      <c r="FUB24" s="139"/>
      <c r="FUC24" s="139"/>
      <c r="FUD24" s="139"/>
      <c r="FUE24" s="139"/>
      <c r="FUF24" s="139"/>
      <c r="FUG24" s="139"/>
      <c r="FUH24" s="139"/>
      <c r="FUI24" s="139"/>
      <c r="FUJ24" s="139"/>
      <c r="FUK24" s="139"/>
      <c r="FUL24" s="139"/>
      <c r="FUM24" s="139"/>
      <c r="FUN24" s="139"/>
      <c r="FUO24" s="139"/>
      <c r="FUP24" s="139"/>
      <c r="FUQ24" s="139"/>
      <c r="FUR24" s="139"/>
      <c r="FUS24" s="139"/>
      <c r="FUT24" s="139"/>
      <c r="FUU24" s="139"/>
      <c r="FUV24" s="139"/>
      <c r="FUW24" s="139"/>
      <c r="FUX24" s="139"/>
      <c r="FUY24" s="139"/>
      <c r="FUZ24" s="139"/>
      <c r="FVA24" s="139"/>
      <c r="FVB24" s="139"/>
      <c r="FVC24" s="139"/>
      <c r="FVD24" s="139"/>
      <c r="FVE24" s="139"/>
      <c r="FVF24" s="139"/>
      <c r="FVG24" s="139"/>
      <c r="FVH24" s="139"/>
      <c r="FVI24" s="139"/>
      <c r="FVJ24" s="139"/>
      <c r="FVK24" s="139"/>
      <c r="FVL24" s="139"/>
      <c r="FVM24" s="139"/>
      <c r="FVN24" s="139"/>
      <c r="FVO24" s="139"/>
      <c r="FVP24" s="139"/>
      <c r="FVQ24" s="139"/>
      <c r="FVR24" s="139"/>
      <c r="FVS24" s="139"/>
      <c r="FVT24" s="139"/>
      <c r="FVU24" s="139"/>
      <c r="FVV24" s="139"/>
      <c r="FVW24" s="139"/>
      <c r="FVX24" s="139"/>
      <c r="FVY24" s="139"/>
      <c r="FVZ24" s="139"/>
      <c r="FWA24" s="139"/>
      <c r="FWB24" s="139"/>
      <c r="FWC24" s="139"/>
      <c r="FWD24" s="139"/>
      <c r="FWE24" s="139"/>
      <c r="FWF24" s="139"/>
      <c r="FWG24" s="139"/>
      <c r="FWH24" s="139"/>
      <c r="FWI24" s="139"/>
      <c r="FWJ24" s="139"/>
      <c r="FWK24" s="139"/>
      <c r="FWL24" s="139"/>
      <c r="FWM24" s="139"/>
      <c r="FWN24" s="139"/>
      <c r="FWO24" s="139"/>
      <c r="FWP24" s="139"/>
      <c r="FWQ24" s="139"/>
      <c r="FWR24" s="139"/>
      <c r="FWS24" s="139"/>
      <c r="FWT24" s="139"/>
      <c r="FWU24" s="139"/>
      <c r="FWV24" s="139"/>
      <c r="FWW24" s="139"/>
      <c r="FWX24" s="139"/>
      <c r="FWY24" s="139"/>
      <c r="FWZ24" s="139"/>
      <c r="FXA24" s="139"/>
      <c r="FXB24" s="139"/>
      <c r="FXC24" s="139"/>
      <c r="FXD24" s="139"/>
      <c r="FXE24" s="139"/>
      <c r="FXF24" s="139"/>
      <c r="FXG24" s="139"/>
      <c r="FXH24" s="139"/>
      <c r="FXI24" s="139"/>
      <c r="FXJ24" s="139"/>
      <c r="FXK24" s="139"/>
      <c r="FXL24" s="139"/>
      <c r="FXM24" s="139"/>
      <c r="FXN24" s="139"/>
      <c r="FXO24" s="139"/>
      <c r="FXP24" s="139"/>
      <c r="FXQ24" s="139"/>
      <c r="FXR24" s="139"/>
      <c r="FXS24" s="139"/>
      <c r="FXT24" s="139"/>
      <c r="FXU24" s="139"/>
      <c r="FXV24" s="139"/>
      <c r="FXW24" s="139"/>
      <c r="FXX24" s="139"/>
      <c r="FXY24" s="139"/>
      <c r="FXZ24" s="139"/>
      <c r="FYA24" s="139"/>
      <c r="FYB24" s="139"/>
      <c r="FYC24" s="139"/>
      <c r="FYD24" s="139"/>
      <c r="FYE24" s="139"/>
      <c r="FYF24" s="139"/>
      <c r="FYG24" s="139"/>
      <c r="FYH24" s="139"/>
      <c r="FYI24" s="139"/>
      <c r="FYJ24" s="139"/>
      <c r="FYK24" s="139"/>
      <c r="FYL24" s="139"/>
      <c r="FYM24" s="139"/>
      <c r="FYN24" s="139"/>
      <c r="FYO24" s="139"/>
      <c r="FYP24" s="139"/>
      <c r="FYQ24" s="139"/>
      <c r="FYR24" s="139"/>
      <c r="FYS24" s="139"/>
      <c r="FYT24" s="139"/>
      <c r="FYU24" s="139"/>
      <c r="FYV24" s="139"/>
      <c r="FYW24" s="139"/>
      <c r="FYX24" s="139"/>
      <c r="FYY24" s="139"/>
      <c r="FYZ24" s="139"/>
      <c r="FZA24" s="139"/>
      <c r="FZB24" s="139"/>
      <c r="FZC24" s="139"/>
      <c r="FZD24" s="139"/>
      <c r="FZE24" s="139"/>
      <c r="FZF24" s="139"/>
      <c r="FZG24" s="139"/>
      <c r="FZH24" s="139"/>
      <c r="FZI24" s="139"/>
      <c r="FZJ24" s="139"/>
      <c r="FZK24" s="139"/>
      <c r="FZL24" s="139"/>
      <c r="FZM24" s="139"/>
      <c r="FZN24" s="139"/>
      <c r="FZO24" s="139"/>
      <c r="FZP24" s="139"/>
      <c r="FZQ24" s="139"/>
      <c r="FZR24" s="139"/>
      <c r="FZS24" s="139"/>
      <c r="FZT24" s="139"/>
      <c r="FZU24" s="139"/>
      <c r="FZV24" s="139"/>
      <c r="FZW24" s="139"/>
      <c r="FZX24" s="139"/>
      <c r="FZY24" s="139"/>
      <c r="FZZ24" s="139"/>
      <c r="GAA24" s="139"/>
      <c r="GAB24" s="139"/>
      <c r="GAC24" s="139"/>
      <c r="GAD24" s="139"/>
      <c r="GAE24" s="139"/>
      <c r="GAF24" s="139"/>
      <c r="GAG24" s="139"/>
      <c r="GAH24" s="139"/>
      <c r="GAI24" s="139"/>
      <c r="GAJ24" s="139"/>
      <c r="GAK24" s="139"/>
      <c r="GAL24" s="139"/>
      <c r="GAM24" s="139"/>
      <c r="GAN24" s="139"/>
      <c r="GAO24" s="139"/>
      <c r="GAP24" s="139"/>
      <c r="GAQ24" s="139"/>
      <c r="GAR24" s="139"/>
      <c r="GAS24" s="139"/>
      <c r="GAT24" s="139"/>
      <c r="GAU24" s="139"/>
      <c r="GAV24" s="139"/>
      <c r="GAW24" s="139"/>
      <c r="GAX24" s="139"/>
      <c r="GAY24" s="139"/>
      <c r="GAZ24" s="139"/>
      <c r="GBA24" s="139"/>
      <c r="GBB24" s="139"/>
      <c r="GBC24" s="139"/>
      <c r="GBD24" s="139"/>
      <c r="GBE24" s="139"/>
      <c r="GBF24" s="139"/>
      <c r="GBG24" s="139"/>
      <c r="GBH24" s="139"/>
      <c r="GBI24" s="139"/>
      <c r="GBJ24" s="139"/>
      <c r="GBK24" s="139"/>
      <c r="GBL24" s="139"/>
      <c r="GBM24" s="139"/>
      <c r="GBN24" s="139"/>
      <c r="GBO24" s="139"/>
      <c r="GBP24" s="139"/>
      <c r="GBQ24" s="139"/>
      <c r="GBR24" s="139"/>
      <c r="GBS24" s="139"/>
      <c r="GBT24" s="139"/>
      <c r="GBU24" s="139"/>
      <c r="GBV24" s="139"/>
      <c r="GBW24" s="139"/>
      <c r="GBX24" s="139"/>
      <c r="GBY24" s="139"/>
      <c r="GBZ24" s="139"/>
      <c r="GCA24" s="139"/>
      <c r="GCB24" s="139"/>
      <c r="GCC24" s="139"/>
      <c r="GCD24" s="139"/>
      <c r="GCE24" s="139"/>
      <c r="GCF24" s="139"/>
      <c r="GCG24" s="139"/>
      <c r="GCH24" s="139"/>
      <c r="GCI24" s="139"/>
      <c r="GCJ24" s="139"/>
      <c r="GCK24" s="139"/>
      <c r="GCL24" s="139"/>
      <c r="GCM24" s="139"/>
      <c r="GCN24" s="139"/>
      <c r="GCO24" s="139"/>
      <c r="GCP24" s="139"/>
      <c r="GCQ24" s="139"/>
      <c r="GCR24" s="139"/>
      <c r="GCS24" s="139"/>
      <c r="GCT24" s="139"/>
      <c r="GCU24" s="139"/>
      <c r="GCV24" s="139"/>
      <c r="GCW24" s="139"/>
      <c r="GCX24" s="139"/>
      <c r="GCY24" s="139"/>
      <c r="GCZ24" s="139"/>
      <c r="GDA24" s="139"/>
      <c r="GDB24" s="139"/>
      <c r="GDC24" s="139"/>
      <c r="GDD24" s="139"/>
      <c r="GDE24" s="139"/>
      <c r="GDF24" s="139"/>
      <c r="GDG24" s="139"/>
      <c r="GDH24" s="139"/>
      <c r="GDI24" s="139"/>
      <c r="GDJ24" s="139"/>
      <c r="GDK24" s="139"/>
      <c r="GDL24" s="139"/>
      <c r="GDM24" s="139"/>
      <c r="GDN24" s="139"/>
      <c r="GDO24" s="139"/>
      <c r="GDP24" s="139"/>
      <c r="GDQ24" s="139"/>
      <c r="GDR24" s="139"/>
      <c r="GDS24" s="139"/>
      <c r="GDT24" s="139"/>
      <c r="GDU24" s="139"/>
      <c r="GDV24" s="139"/>
      <c r="GDW24" s="139"/>
      <c r="GDX24" s="139"/>
      <c r="GDY24" s="139"/>
      <c r="GDZ24" s="139"/>
      <c r="GEA24" s="139"/>
      <c r="GEB24" s="139"/>
      <c r="GEC24" s="139"/>
      <c r="GED24" s="139"/>
      <c r="GEE24" s="139"/>
      <c r="GEF24" s="139"/>
      <c r="GEG24" s="139"/>
      <c r="GEH24" s="139"/>
      <c r="GEI24" s="139"/>
      <c r="GEJ24" s="139"/>
      <c r="GEK24" s="139"/>
      <c r="GEL24" s="139"/>
      <c r="GEM24" s="139"/>
      <c r="GEN24" s="139"/>
      <c r="GEO24" s="139"/>
      <c r="GEP24" s="139"/>
      <c r="GEQ24" s="139"/>
      <c r="GER24" s="139"/>
      <c r="GES24" s="139"/>
      <c r="GET24" s="139"/>
      <c r="GEU24" s="139"/>
      <c r="GEV24" s="139"/>
      <c r="GEW24" s="139"/>
      <c r="GEX24" s="139"/>
      <c r="GEY24" s="139"/>
      <c r="GEZ24" s="139"/>
      <c r="GFA24" s="139"/>
      <c r="GFB24" s="139"/>
      <c r="GFC24" s="139"/>
      <c r="GFD24" s="139"/>
      <c r="GFE24" s="139"/>
      <c r="GFF24" s="139"/>
      <c r="GFG24" s="139"/>
      <c r="GFH24" s="139"/>
      <c r="GFI24" s="139"/>
      <c r="GFJ24" s="139"/>
      <c r="GFK24" s="139"/>
      <c r="GFL24" s="139"/>
      <c r="GFM24" s="139"/>
      <c r="GFN24" s="139"/>
      <c r="GFO24" s="139"/>
      <c r="GFP24" s="139"/>
      <c r="GFQ24" s="139"/>
      <c r="GFR24" s="139"/>
      <c r="GFS24" s="139"/>
      <c r="GFT24" s="139"/>
      <c r="GFU24" s="139"/>
      <c r="GFV24" s="139"/>
      <c r="GFW24" s="139"/>
      <c r="GFX24" s="139"/>
      <c r="GFY24" s="139"/>
      <c r="GFZ24" s="139"/>
      <c r="GGA24" s="139"/>
      <c r="GGB24" s="139"/>
      <c r="GGC24" s="139"/>
      <c r="GGD24" s="139"/>
      <c r="GGE24" s="139"/>
      <c r="GGF24" s="139"/>
      <c r="GGG24" s="139"/>
      <c r="GGH24" s="139"/>
      <c r="GGI24" s="139"/>
      <c r="GGJ24" s="139"/>
      <c r="GGK24" s="139"/>
      <c r="GGL24" s="139"/>
      <c r="GGM24" s="139"/>
      <c r="GGN24" s="139"/>
      <c r="GGO24" s="139"/>
      <c r="GGP24" s="139"/>
      <c r="GGQ24" s="139"/>
      <c r="GGR24" s="139"/>
      <c r="GGS24" s="139"/>
      <c r="GGT24" s="139"/>
      <c r="GGU24" s="139"/>
      <c r="GGV24" s="139"/>
      <c r="GGW24" s="139"/>
      <c r="GGX24" s="139"/>
      <c r="GGY24" s="139"/>
      <c r="GGZ24" s="139"/>
      <c r="GHA24" s="139"/>
      <c r="GHB24" s="139"/>
      <c r="GHC24" s="139"/>
      <c r="GHD24" s="139"/>
      <c r="GHE24" s="139"/>
      <c r="GHF24" s="139"/>
      <c r="GHG24" s="139"/>
      <c r="GHH24" s="139"/>
      <c r="GHI24" s="139"/>
      <c r="GHJ24" s="139"/>
      <c r="GHK24" s="139"/>
      <c r="GHL24" s="139"/>
      <c r="GHM24" s="139"/>
      <c r="GHN24" s="139"/>
      <c r="GHO24" s="139"/>
      <c r="GHP24" s="139"/>
      <c r="GHQ24" s="139"/>
      <c r="GHR24" s="139"/>
      <c r="GHS24" s="139"/>
      <c r="GHT24" s="139"/>
      <c r="GHU24" s="139"/>
      <c r="GHV24" s="139"/>
      <c r="GHW24" s="139"/>
      <c r="GHX24" s="139"/>
      <c r="GHY24" s="139"/>
      <c r="GHZ24" s="139"/>
      <c r="GIA24" s="139"/>
      <c r="GIB24" s="139"/>
      <c r="GIC24" s="139"/>
      <c r="GID24" s="139"/>
      <c r="GIE24" s="139"/>
      <c r="GIF24" s="139"/>
      <c r="GIG24" s="139"/>
      <c r="GIH24" s="139"/>
      <c r="GII24" s="139"/>
      <c r="GIJ24" s="139"/>
      <c r="GIK24" s="139"/>
      <c r="GIL24" s="139"/>
      <c r="GIM24" s="139"/>
      <c r="GIN24" s="139"/>
      <c r="GIO24" s="139"/>
      <c r="GIP24" s="139"/>
      <c r="GIQ24" s="139"/>
      <c r="GIR24" s="139"/>
      <c r="GIS24" s="139"/>
      <c r="GIT24" s="139"/>
      <c r="GIU24" s="139"/>
      <c r="GIV24" s="139"/>
      <c r="GIW24" s="139"/>
      <c r="GIX24" s="139"/>
      <c r="GIY24" s="139"/>
      <c r="GIZ24" s="139"/>
      <c r="GJA24" s="139"/>
      <c r="GJB24" s="139"/>
      <c r="GJC24" s="139"/>
      <c r="GJD24" s="139"/>
      <c r="GJE24" s="139"/>
      <c r="GJF24" s="139"/>
      <c r="GJG24" s="139"/>
      <c r="GJH24" s="139"/>
      <c r="GJI24" s="139"/>
      <c r="GJJ24" s="139"/>
      <c r="GJK24" s="139"/>
      <c r="GJL24" s="139"/>
      <c r="GJM24" s="139"/>
      <c r="GJN24" s="139"/>
      <c r="GJO24" s="139"/>
      <c r="GJP24" s="139"/>
      <c r="GJQ24" s="139"/>
      <c r="GJR24" s="139"/>
      <c r="GJS24" s="139"/>
      <c r="GJT24" s="139"/>
      <c r="GJU24" s="139"/>
      <c r="GJV24" s="139"/>
      <c r="GJW24" s="139"/>
      <c r="GJX24" s="139"/>
      <c r="GJY24" s="139"/>
      <c r="GJZ24" s="139"/>
      <c r="GKA24" s="139"/>
      <c r="GKB24" s="139"/>
      <c r="GKC24" s="139"/>
      <c r="GKD24" s="139"/>
      <c r="GKE24" s="139"/>
      <c r="GKF24" s="139"/>
      <c r="GKG24" s="139"/>
      <c r="GKH24" s="139"/>
      <c r="GKI24" s="139"/>
      <c r="GKJ24" s="139"/>
      <c r="GKK24" s="139"/>
      <c r="GKL24" s="139"/>
      <c r="GKM24" s="139"/>
      <c r="GKN24" s="139"/>
      <c r="GKO24" s="139"/>
      <c r="GKP24" s="139"/>
      <c r="GKQ24" s="139"/>
      <c r="GKR24" s="139"/>
      <c r="GKS24" s="139"/>
      <c r="GKT24" s="139"/>
      <c r="GKU24" s="139"/>
      <c r="GKV24" s="139"/>
      <c r="GKW24" s="139"/>
      <c r="GKX24" s="139"/>
      <c r="GKY24" s="139"/>
      <c r="GKZ24" s="139"/>
      <c r="GLA24" s="139"/>
      <c r="GLB24" s="139"/>
      <c r="GLC24" s="139"/>
      <c r="GLD24" s="139"/>
      <c r="GLE24" s="139"/>
      <c r="GLF24" s="139"/>
      <c r="GLG24" s="139"/>
      <c r="GLH24" s="139"/>
      <c r="GLI24" s="139"/>
      <c r="GLJ24" s="139"/>
      <c r="GLK24" s="139"/>
      <c r="GLL24" s="139"/>
      <c r="GLM24" s="139"/>
      <c r="GLN24" s="139"/>
      <c r="GLO24" s="139"/>
      <c r="GLP24" s="139"/>
      <c r="GLQ24" s="139"/>
      <c r="GLR24" s="139"/>
      <c r="GLS24" s="139"/>
      <c r="GLT24" s="139"/>
      <c r="GLU24" s="139"/>
      <c r="GLV24" s="139"/>
      <c r="GLW24" s="139"/>
      <c r="GLX24" s="139"/>
      <c r="GLY24" s="139"/>
      <c r="GLZ24" s="139"/>
      <c r="GMA24" s="139"/>
      <c r="GMB24" s="139"/>
      <c r="GMC24" s="139"/>
      <c r="GMD24" s="139"/>
      <c r="GME24" s="139"/>
      <c r="GMF24" s="139"/>
      <c r="GMG24" s="139"/>
      <c r="GMH24" s="139"/>
      <c r="GMI24" s="139"/>
      <c r="GMJ24" s="139"/>
      <c r="GMK24" s="139"/>
      <c r="GML24" s="139"/>
      <c r="GMM24" s="139"/>
      <c r="GMN24" s="139"/>
      <c r="GMO24" s="139"/>
      <c r="GMP24" s="139"/>
      <c r="GMQ24" s="139"/>
      <c r="GMR24" s="139"/>
      <c r="GMS24" s="139"/>
      <c r="GMT24" s="139"/>
      <c r="GMU24" s="139"/>
      <c r="GMV24" s="139"/>
      <c r="GMW24" s="139"/>
      <c r="GMX24" s="139"/>
      <c r="GMY24" s="139"/>
      <c r="GMZ24" s="139"/>
      <c r="GNA24" s="139"/>
      <c r="GNB24" s="139"/>
      <c r="GNC24" s="139"/>
      <c r="GND24" s="139"/>
      <c r="GNE24" s="139"/>
      <c r="GNF24" s="139"/>
      <c r="GNG24" s="139"/>
      <c r="GNH24" s="139"/>
      <c r="GNI24" s="139"/>
      <c r="GNJ24" s="139"/>
      <c r="GNK24" s="139"/>
      <c r="GNL24" s="139"/>
      <c r="GNM24" s="139"/>
      <c r="GNN24" s="139"/>
      <c r="GNO24" s="139"/>
      <c r="GNP24" s="139"/>
      <c r="GNQ24" s="139"/>
      <c r="GNR24" s="139"/>
      <c r="GNS24" s="139"/>
      <c r="GNT24" s="139"/>
      <c r="GNU24" s="139"/>
      <c r="GNV24" s="139"/>
      <c r="GNW24" s="139"/>
      <c r="GNX24" s="139"/>
      <c r="GNY24" s="139"/>
      <c r="GNZ24" s="139"/>
      <c r="GOA24" s="139"/>
      <c r="GOB24" s="139"/>
      <c r="GOC24" s="139"/>
      <c r="GOD24" s="139"/>
      <c r="GOE24" s="139"/>
      <c r="GOF24" s="139"/>
      <c r="GOG24" s="139"/>
      <c r="GOH24" s="139"/>
      <c r="GOI24" s="139"/>
      <c r="GOJ24" s="139"/>
      <c r="GOK24" s="139"/>
      <c r="GOL24" s="139"/>
      <c r="GOM24" s="139"/>
      <c r="GON24" s="139"/>
      <c r="GOO24" s="139"/>
      <c r="GOP24" s="139"/>
      <c r="GOQ24" s="139"/>
      <c r="GOR24" s="139"/>
      <c r="GOS24" s="139"/>
      <c r="GOT24" s="139"/>
      <c r="GOU24" s="139"/>
      <c r="GOV24" s="139"/>
      <c r="GOW24" s="139"/>
      <c r="GOX24" s="139"/>
      <c r="GOY24" s="139"/>
      <c r="GOZ24" s="139"/>
      <c r="GPA24" s="139"/>
      <c r="GPB24" s="139"/>
      <c r="GPC24" s="139"/>
      <c r="GPD24" s="139"/>
      <c r="GPE24" s="139"/>
      <c r="GPF24" s="139"/>
      <c r="GPG24" s="139"/>
      <c r="GPH24" s="139"/>
      <c r="GPI24" s="139"/>
      <c r="GPJ24" s="139"/>
      <c r="GPK24" s="139"/>
      <c r="GPL24" s="139"/>
      <c r="GPM24" s="139"/>
      <c r="GPN24" s="139"/>
      <c r="GPO24" s="139"/>
      <c r="GPP24" s="139"/>
      <c r="GPQ24" s="139"/>
      <c r="GPR24" s="139"/>
      <c r="GPS24" s="139"/>
      <c r="GPT24" s="139"/>
      <c r="GPU24" s="139"/>
      <c r="GPV24" s="139"/>
      <c r="GPW24" s="139"/>
      <c r="GPX24" s="139"/>
      <c r="GPY24" s="139"/>
      <c r="GPZ24" s="139"/>
      <c r="GQA24" s="139"/>
      <c r="GQB24" s="139"/>
      <c r="GQC24" s="139"/>
      <c r="GQD24" s="139"/>
      <c r="GQE24" s="139"/>
      <c r="GQF24" s="139"/>
      <c r="GQG24" s="139"/>
      <c r="GQH24" s="139"/>
      <c r="GQI24" s="139"/>
      <c r="GQJ24" s="139"/>
      <c r="GQK24" s="139"/>
      <c r="GQL24" s="139"/>
      <c r="GQM24" s="139"/>
      <c r="GQN24" s="139"/>
      <c r="GQO24" s="139"/>
      <c r="GQP24" s="139"/>
      <c r="GQQ24" s="139"/>
      <c r="GQR24" s="139"/>
      <c r="GQS24" s="139"/>
      <c r="GQT24" s="139"/>
      <c r="GQU24" s="139"/>
      <c r="GQV24" s="139"/>
      <c r="GQW24" s="139"/>
      <c r="GQX24" s="139"/>
      <c r="GQY24" s="139"/>
      <c r="GQZ24" s="139"/>
      <c r="GRA24" s="139"/>
      <c r="GRB24" s="139"/>
      <c r="GRC24" s="139"/>
      <c r="GRD24" s="139"/>
      <c r="GRE24" s="139"/>
      <c r="GRF24" s="139"/>
      <c r="GRG24" s="139"/>
      <c r="GRH24" s="139"/>
      <c r="GRI24" s="139"/>
      <c r="GRJ24" s="139"/>
      <c r="GRK24" s="139"/>
      <c r="GRL24" s="139"/>
      <c r="GRM24" s="139"/>
      <c r="GRN24" s="139"/>
      <c r="GRO24" s="139"/>
      <c r="GRP24" s="139"/>
      <c r="GRQ24" s="139"/>
      <c r="GRR24" s="139"/>
      <c r="GRS24" s="139"/>
      <c r="GRT24" s="139"/>
      <c r="GRU24" s="139"/>
      <c r="GRV24" s="139"/>
      <c r="GRW24" s="139"/>
      <c r="GRX24" s="139"/>
      <c r="GRY24" s="139"/>
      <c r="GRZ24" s="139"/>
      <c r="GSA24" s="139"/>
      <c r="GSB24" s="139"/>
      <c r="GSC24" s="139"/>
      <c r="GSD24" s="139"/>
      <c r="GSE24" s="139"/>
      <c r="GSF24" s="139"/>
      <c r="GSG24" s="139"/>
      <c r="GSH24" s="139"/>
      <c r="GSI24" s="139"/>
      <c r="GSJ24" s="139"/>
      <c r="GSK24" s="139"/>
      <c r="GSL24" s="139"/>
      <c r="GSM24" s="139"/>
      <c r="GSN24" s="139"/>
      <c r="GSO24" s="139"/>
      <c r="GSP24" s="139"/>
      <c r="GSQ24" s="139"/>
      <c r="GSR24" s="139"/>
      <c r="GSS24" s="139"/>
      <c r="GST24" s="139"/>
      <c r="GSU24" s="139"/>
      <c r="GSV24" s="139"/>
      <c r="GSW24" s="139"/>
      <c r="GSX24" s="139"/>
      <c r="GSY24" s="139"/>
      <c r="GSZ24" s="139"/>
      <c r="GTA24" s="139"/>
      <c r="GTB24" s="139"/>
      <c r="GTC24" s="139"/>
      <c r="GTD24" s="139"/>
      <c r="GTE24" s="139"/>
      <c r="GTF24" s="139"/>
      <c r="GTG24" s="139"/>
      <c r="GTH24" s="139"/>
      <c r="GTI24" s="139"/>
      <c r="GTJ24" s="139"/>
      <c r="GTK24" s="139"/>
      <c r="GTL24" s="139"/>
      <c r="GTM24" s="139"/>
      <c r="GTN24" s="139"/>
      <c r="GTO24" s="139"/>
      <c r="GTP24" s="139"/>
      <c r="GTQ24" s="139"/>
      <c r="GTR24" s="139"/>
      <c r="GTS24" s="139"/>
      <c r="GTT24" s="139"/>
      <c r="GTU24" s="139"/>
      <c r="GTV24" s="139"/>
      <c r="GTW24" s="139"/>
      <c r="GTX24" s="139"/>
      <c r="GTY24" s="139"/>
      <c r="GTZ24" s="139"/>
      <c r="GUA24" s="139"/>
      <c r="GUB24" s="139"/>
      <c r="GUC24" s="139"/>
      <c r="GUD24" s="139"/>
      <c r="GUE24" s="139"/>
      <c r="GUF24" s="139"/>
      <c r="GUG24" s="139"/>
      <c r="GUH24" s="139"/>
      <c r="GUI24" s="139"/>
      <c r="GUJ24" s="139"/>
      <c r="GUK24" s="139"/>
      <c r="GUL24" s="139"/>
      <c r="GUM24" s="139"/>
      <c r="GUN24" s="139"/>
      <c r="GUO24" s="139"/>
      <c r="GUP24" s="139"/>
      <c r="GUQ24" s="139"/>
      <c r="GUR24" s="139"/>
      <c r="GUS24" s="139"/>
      <c r="GUT24" s="139"/>
      <c r="GUU24" s="139"/>
      <c r="GUV24" s="139"/>
      <c r="GUW24" s="139"/>
      <c r="GUX24" s="139"/>
      <c r="GUY24" s="139"/>
      <c r="GUZ24" s="139"/>
      <c r="GVA24" s="139"/>
      <c r="GVB24" s="139"/>
      <c r="GVC24" s="139"/>
      <c r="GVD24" s="139"/>
      <c r="GVE24" s="139"/>
      <c r="GVF24" s="139"/>
      <c r="GVG24" s="139"/>
      <c r="GVH24" s="139"/>
      <c r="GVI24" s="139"/>
      <c r="GVJ24" s="139"/>
      <c r="GVK24" s="139"/>
      <c r="GVL24" s="139"/>
      <c r="GVM24" s="139"/>
      <c r="GVN24" s="139"/>
      <c r="GVO24" s="139"/>
      <c r="GVP24" s="139"/>
      <c r="GVQ24" s="139"/>
      <c r="GVR24" s="139"/>
      <c r="GVS24" s="139"/>
      <c r="GVT24" s="139"/>
      <c r="GVU24" s="139"/>
      <c r="GVV24" s="139"/>
      <c r="GVW24" s="139"/>
      <c r="GVX24" s="139"/>
      <c r="GVY24" s="139"/>
      <c r="GVZ24" s="139"/>
      <c r="GWA24" s="139"/>
      <c r="GWB24" s="139"/>
      <c r="GWC24" s="139"/>
      <c r="GWD24" s="139"/>
      <c r="GWE24" s="139"/>
      <c r="GWF24" s="139"/>
      <c r="GWG24" s="139"/>
      <c r="GWH24" s="139"/>
      <c r="GWI24" s="139"/>
      <c r="GWJ24" s="139"/>
      <c r="GWK24" s="139"/>
      <c r="GWL24" s="139"/>
      <c r="GWM24" s="139"/>
      <c r="GWN24" s="139"/>
      <c r="GWO24" s="139"/>
      <c r="GWP24" s="139"/>
      <c r="GWQ24" s="139"/>
      <c r="GWR24" s="139"/>
      <c r="GWS24" s="139"/>
      <c r="GWT24" s="139"/>
      <c r="GWU24" s="139"/>
      <c r="GWV24" s="139"/>
      <c r="GWW24" s="139"/>
      <c r="GWX24" s="139"/>
      <c r="GWY24" s="139"/>
      <c r="GWZ24" s="139"/>
      <c r="GXA24" s="139"/>
      <c r="GXB24" s="139"/>
      <c r="GXC24" s="139"/>
      <c r="GXD24" s="139"/>
      <c r="GXE24" s="139"/>
      <c r="GXF24" s="139"/>
      <c r="GXG24" s="139"/>
      <c r="GXH24" s="139"/>
      <c r="GXI24" s="139"/>
      <c r="GXJ24" s="139"/>
      <c r="GXK24" s="139"/>
      <c r="GXL24" s="139"/>
      <c r="GXM24" s="139"/>
      <c r="GXN24" s="139"/>
      <c r="GXO24" s="139"/>
      <c r="GXP24" s="139"/>
      <c r="GXQ24" s="139"/>
      <c r="GXR24" s="139"/>
      <c r="GXS24" s="139"/>
      <c r="GXT24" s="139"/>
      <c r="GXU24" s="139"/>
      <c r="GXV24" s="139"/>
      <c r="GXW24" s="139"/>
      <c r="GXX24" s="139"/>
      <c r="GXY24" s="139"/>
      <c r="GXZ24" s="139"/>
      <c r="GYA24" s="139"/>
      <c r="GYB24" s="139"/>
      <c r="GYC24" s="139"/>
      <c r="GYD24" s="139"/>
      <c r="GYE24" s="139"/>
      <c r="GYF24" s="139"/>
      <c r="GYG24" s="139"/>
      <c r="GYH24" s="139"/>
      <c r="GYI24" s="139"/>
      <c r="GYJ24" s="139"/>
      <c r="GYK24" s="139"/>
      <c r="GYL24" s="139"/>
      <c r="GYM24" s="139"/>
      <c r="GYN24" s="139"/>
      <c r="GYO24" s="139"/>
      <c r="GYP24" s="139"/>
      <c r="GYQ24" s="139"/>
      <c r="GYR24" s="139"/>
      <c r="GYS24" s="139"/>
      <c r="GYT24" s="139"/>
      <c r="GYU24" s="139"/>
      <c r="GYV24" s="139"/>
      <c r="GYW24" s="139"/>
      <c r="GYX24" s="139"/>
      <c r="GYY24" s="139"/>
      <c r="GYZ24" s="139"/>
      <c r="GZA24" s="139"/>
      <c r="GZB24" s="139"/>
      <c r="GZC24" s="139"/>
      <c r="GZD24" s="139"/>
      <c r="GZE24" s="139"/>
      <c r="GZF24" s="139"/>
      <c r="GZG24" s="139"/>
      <c r="GZH24" s="139"/>
      <c r="GZI24" s="139"/>
      <c r="GZJ24" s="139"/>
      <c r="GZK24" s="139"/>
      <c r="GZL24" s="139"/>
      <c r="GZM24" s="139"/>
      <c r="GZN24" s="139"/>
      <c r="GZO24" s="139"/>
      <c r="GZP24" s="139"/>
      <c r="GZQ24" s="139"/>
      <c r="GZR24" s="139"/>
      <c r="GZS24" s="139"/>
      <c r="GZT24" s="139"/>
      <c r="GZU24" s="139"/>
      <c r="GZV24" s="139"/>
      <c r="GZW24" s="139"/>
      <c r="GZX24" s="139"/>
      <c r="GZY24" s="139"/>
      <c r="GZZ24" s="139"/>
      <c r="HAA24" s="139"/>
      <c r="HAB24" s="139"/>
      <c r="HAC24" s="139"/>
      <c r="HAD24" s="139"/>
      <c r="HAE24" s="139"/>
      <c r="HAF24" s="139"/>
      <c r="HAG24" s="139"/>
      <c r="HAH24" s="139"/>
      <c r="HAI24" s="139"/>
      <c r="HAJ24" s="139"/>
      <c r="HAK24" s="139"/>
      <c r="HAL24" s="139"/>
      <c r="HAM24" s="139"/>
      <c r="HAN24" s="139"/>
      <c r="HAO24" s="139"/>
      <c r="HAP24" s="139"/>
      <c r="HAQ24" s="139"/>
      <c r="HAR24" s="139"/>
      <c r="HAS24" s="139"/>
      <c r="HAT24" s="139"/>
      <c r="HAU24" s="139"/>
      <c r="HAV24" s="139"/>
      <c r="HAW24" s="139"/>
      <c r="HAX24" s="139"/>
      <c r="HAY24" s="139"/>
      <c r="HAZ24" s="139"/>
      <c r="HBA24" s="139"/>
      <c r="HBB24" s="139"/>
      <c r="HBC24" s="139"/>
      <c r="HBD24" s="139"/>
      <c r="HBE24" s="139"/>
      <c r="HBF24" s="139"/>
      <c r="HBG24" s="139"/>
      <c r="HBH24" s="139"/>
      <c r="HBI24" s="139"/>
      <c r="HBJ24" s="139"/>
      <c r="HBK24" s="139"/>
      <c r="HBL24" s="139"/>
      <c r="HBM24" s="139"/>
      <c r="HBN24" s="139"/>
      <c r="HBO24" s="139"/>
      <c r="HBP24" s="139"/>
      <c r="HBQ24" s="139"/>
      <c r="HBR24" s="139"/>
      <c r="HBS24" s="139"/>
      <c r="HBT24" s="139"/>
      <c r="HBU24" s="139"/>
      <c r="HBV24" s="139"/>
      <c r="HBW24" s="139"/>
      <c r="HBX24" s="139"/>
      <c r="HBY24" s="139"/>
      <c r="HBZ24" s="139"/>
      <c r="HCA24" s="139"/>
      <c r="HCB24" s="139"/>
      <c r="HCC24" s="139"/>
      <c r="HCD24" s="139"/>
      <c r="HCE24" s="139"/>
      <c r="HCF24" s="139"/>
      <c r="HCG24" s="139"/>
      <c r="HCH24" s="139"/>
      <c r="HCI24" s="139"/>
      <c r="HCJ24" s="139"/>
      <c r="HCK24" s="139"/>
      <c r="HCL24" s="139"/>
      <c r="HCM24" s="139"/>
      <c r="HCN24" s="139"/>
      <c r="HCO24" s="139"/>
      <c r="HCP24" s="139"/>
      <c r="HCQ24" s="139"/>
      <c r="HCR24" s="139"/>
      <c r="HCS24" s="139"/>
      <c r="HCT24" s="139"/>
      <c r="HCU24" s="139"/>
      <c r="HCV24" s="139"/>
      <c r="HCW24" s="139"/>
      <c r="HCX24" s="139"/>
      <c r="HCY24" s="139"/>
      <c r="HCZ24" s="139"/>
      <c r="HDA24" s="139"/>
      <c r="HDB24" s="139"/>
      <c r="HDC24" s="139"/>
      <c r="HDD24" s="139"/>
      <c r="HDE24" s="139"/>
      <c r="HDF24" s="139"/>
      <c r="HDG24" s="139"/>
      <c r="HDH24" s="139"/>
      <c r="HDI24" s="139"/>
      <c r="HDJ24" s="139"/>
      <c r="HDK24" s="139"/>
      <c r="HDL24" s="139"/>
      <c r="HDM24" s="139"/>
      <c r="HDN24" s="139"/>
      <c r="HDO24" s="139"/>
      <c r="HDP24" s="139"/>
      <c r="HDQ24" s="139"/>
      <c r="HDR24" s="139"/>
      <c r="HDS24" s="139"/>
      <c r="HDT24" s="139"/>
      <c r="HDU24" s="139"/>
      <c r="HDV24" s="139"/>
      <c r="HDW24" s="139"/>
      <c r="HDX24" s="139"/>
      <c r="HDY24" s="139"/>
      <c r="HDZ24" s="139"/>
      <c r="HEA24" s="139"/>
      <c r="HEB24" s="139"/>
      <c r="HEC24" s="139"/>
      <c r="HED24" s="139"/>
      <c r="HEE24" s="139"/>
      <c r="HEF24" s="139"/>
      <c r="HEG24" s="139"/>
      <c r="HEH24" s="139"/>
      <c r="HEI24" s="139"/>
      <c r="HEJ24" s="139"/>
      <c r="HEK24" s="139"/>
      <c r="HEL24" s="139"/>
      <c r="HEM24" s="139"/>
      <c r="HEN24" s="139"/>
      <c r="HEO24" s="139"/>
      <c r="HEP24" s="139"/>
      <c r="HEQ24" s="139"/>
      <c r="HER24" s="139"/>
      <c r="HES24" s="139"/>
      <c r="HET24" s="139"/>
      <c r="HEU24" s="139"/>
      <c r="HEV24" s="139"/>
      <c r="HEW24" s="139"/>
      <c r="HEX24" s="139"/>
      <c r="HEY24" s="139"/>
      <c r="HEZ24" s="139"/>
      <c r="HFA24" s="139"/>
      <c r="HFB24" s="139"/>
      <c r="HFC24" s="139"/>
      <c r="HFD24" s="139"/>
      <c r="HFE24" s="139"/>
      <c r="HFF24" s="139"/>
      <c r="HFG24" s="139"/>
      <c r="HFH24" s="139"/>
      <c r="HFI24" s="139"/>
      <c r="HFJ24" s="139"/>
      <c r="HFK24" s="139"/>
      <c r="HFL24" s="139"/>
      <c r="HFM24" s="139"/>
      <c r="HFN24" s="139"/>
      <c r="HFO24" s="139"/>
      <c r="HFP24" s="139"/>
      <c r="HFQ24" s="139"/>
      <c r="HFR24" s="139"/>
      <c r="HFS24" s="139"/>
      <c r="HFT24" s="139"/>
      <c r="HFU24" s="139"/>
      <c r="HFV24" s="139"/>
      <c r="HFW24" s="139"/>
      <c r="HFX24" s="139"/>
      <c r="HFY24" s="139"/>
      <c r="HFZ24" s="139"/>
      <c r="HGA24" s="139"/>
      <c r="HGB24" s="139"/>
      <c r="HGC24" s="139"/>
      <c r="HGD24" s="139"/>
      <c r="HGE24" s="139"/>
      <c r="HGF24" s="139"/>
      <c r="HGG24" s="139"/>
      <c r="HGH24" s="139"/>
      <c r="HGI24" s="139"/>
      <c r="HGJ24" s="139"/>
      <c r="HGK24" s="139"/>
      <c r="HGL24" s="139"/>
      <c r="HGM24" s="139"/>
      <c r="HGN24" s="139"/>
      <c r="HGO24" s="139"/>
      <c r="HGP24" s="139"/>
      <c r="HGQ24" s="139"/>
      <c r="HGR24" s="139"/>
      <c r="HGS24" s="139"/>
      <c r="HGT24" s="139"/>
      <c r="HGU24" s="139"/>
      <c r="HGV24" s="139"/>
      <c r="HGW24" s="139"/>
      <c r="HGX24" s="139"/>
      <c r="HGY24" s="139"/>
      <c r="HGZ24" s="139"/>
      <c r="HHA24" s="139"/>
      <c r="HHB24" s="139"/>
      <c r="HHC24" s="139"/>
      <c r="HHD24" s="139"/>
      <c r="HHE24" s="139"/>
      <c r="HHF24" s="139"/>
      <c r="HHG24" s="139"/>
      <c r="HHH24" s="139"/>
      <c r="HHI24" s="139"/>
      <c r="HHJ24" s="139"/>
      <c r="HHK24" s="139"/>
      <c r="HHL24" s="139"/>
      <c r="HHM24" s="139"/>
      <c r="HHN24" s="139"/>
      <c r="HHO24" s="139"/>
      <c r="HHP24" s="139"/>
      <c r="HHQ24" s="139"/>
      <c r="HHR24" s="139"/>
      <c r="HHS24" s="139"/>
      <c r="HHT24" s="139"/>
      <c r="HHU24" s="139"/>
      <c r="HHV24" s="139"/>
      <c r="HHW24" s="139"/>
      <c r="HHX24" s="139"/>
      <c r="HHY24" s="139"/>
      <c r="HHZ24" s="139"/>
      <c r="HIA24" s="139"/>
      <c r="HIB24" s="139"/>
      <c r="HIC24" s="139"/>
      <c r="HID24" s="139"/>
      <c r="HIE24" s="139"/>
      <c r="HIF24" s="139"/>
      <c r="HIG24" s="139"/>
      <c r="HIH24" s="139"/>
      <c r="HII24" s="139"/>
      <c r="HIJ24" s="139"/>
      <c r="HIK24" s="139"/>
      <c r="HIL24" s="139"/>
      <c r="HIM24" s="139"/>
      <c r="HIN24" s="139"/>
      <c r="HIO24" s="139"/>
      <c r="HIP24" s="139"/>
      <c r="HIQ24" s="139"/>
      <c r="HIR24" s="139"/>
      <c r="HIS24" s="139"/>
      <c r="HIT24" s="139"/>
      <c r="HIU24" s="139"/>
      <c r="HIV24" s="139"/>
      <c r="HIW24" s="139"/>
      <c r="HIX24" s="139"/>
      <c r="HIY24" s="139"/>
      <c r="HIZ24" s="139"/>
      <c r="HJA24" s="139"/>
      <c r="HJB24" s="139"/>
      <c r="HJC24" s="139"/>
      <c r="HJD24" s="139"/>
      <c r="HJE24" s="139"/>
      <c r="HJF24" s="139"/>
      <c r="HJG24" s="139"/>
      <c r="HJH24" s="139"/>
      <c r="HJI24" s="139"/>
      <c r="HJJ24" s="139"/>
      <c r="HJK24" s="139"/>
      <c r="HJL24" s="139"/>
      <c r="HJM24" s="139"/>
      <c r="HJN24" s="139"/>
      <c r="HJO24" s="139"/>
      <c r="HJP24" s="139"/>
      <c r="HJQ24" s="139"/>
      <c r="HJR24" s="139"/>
      <c r="HJS24" s="139"/>
      <c r="HJT24" s="139"/>
      <c r="HJU24" s="139"/>
      <c r="HJV24" s="139"/>
      <c r="HJW24" s="139"/>
      <c r="HJX24" s="139"/>
      <c r="HJY24" s="139"/>
      <c r="HJZ24" s="139"/>
      <c r="HKA24" s="139"/>
      <c r="HKB24" s="139"/>
      <c r="HKC24" s="139"/>
      <c r="HKD24" s="139"/>
      <c r="HKE24" s="139"/>
      <c r="HKF24" s="139"/>
      <c r="HKG24" s="139"/>
      <c r="HKH24" s="139"/>
      <c r="HKI24" s="139"/>
      <c r="HKJ24" s="139"/>
      <c r="HKK24" s="139"/>
      <c r="HKL24" s="139"/>
      <c r="HKM24" s="139"/>
      <c r="HKN24" s="139"/>
      <c r="HKO24" s="139"/>
      <c r="HKP24" s="139"/>
      <c r="HKQ24" s="139"/>
      <c r="HKR24" s="139"/>
      <c r="HKS24" s="139"/>
      <c r="HKT24" s="139"/>
      <c r="HKU24" s="139"/>
      <c r="HKV24" s="139"/>
      <c r="HKW24" s="139"/>
      <c r="HKX24" s="139"/>
      <c r="HKY24" s="139"/>
      <c r="HKZ24" s="139"/>
      <c r="HLA24" s="139"/>
      <c r="HLB24" s="139"/>
      <c r="HLC24" s="139"/>
      <c r="HLD24" s="139"/>
      <c r="HLE24" s="139"/>
      <c r="HLF24" s="139"/>
      <c r="HLG24" s="139"/>
      <c r="HLH24" s="139"/>
      <c r="HLI24" s="139"/>
      <c r="HLJ24" s="139"/>
      <c r="HLK24" s="139"/>
      <c r="HLL24" s="139"/>
      <c r="HLM24" s="139"/>
      <c r="HLN24" s="139"/>
      <c r="HLO24" s="139"/>
      <c r="HLP24" s="139"/>
      <c r="HLQ24" s="139"/>
      <c r="HLR24" s="139"/>
      <c r="HLS24" s="139"/>
      <c r="HLT24" s="139"/>
      <c r="HLU24" s="139"/>
      <c r="HLV24" s="139"/>
      <c r="HLW24" s="139"/>
      <c r="HLX24" s="139"/>
      <c r="HLY24" s="139"/>
      <c r="HLZ24" s="139"/>
      <c r="HMA24" s="139"/>
      <c r="HMB24" s="139"/>
      <c r="HMC24" s="139"/>
      <c r="HMD24" s="139"/>
      <c r="HME24" s="139"/>
      <c r="HMF24" s="139"/>
      <c r="HMG24" s="139"/>
      <c r="HMH24" s="139"/>
      <c r="HMI24" s="139"/>
      <c r="HMJ24" s="139"/>
      <c r="HMK24" s="139"/>
      <c r="HML24" s="139"/>
      <c r="HMM24" s="139"/>
      <c r="HMN24" s="139"/>
      <c r="HMO24" s="139"/>
      <c r="HMP24" s="139"/>
      <c r="HMQ24" s="139"/>
      <c r="HMR24" s="139"/>
      <c r="HMS24" s="139"/>
      <c r="HMT24" s="139"/>
      <c r="HMU24" s="139"/>
      <c r="HMV24" s="139"/>
      <c r="HMW24" s="139"/>
      <c r="HMX24" s="139"/>
      <c r="HMY24" s="139"/>
      <c r="HMZ24" s="139"/>
      <c r="HNA24" s="139"/>
      <c r="HNB24" s="139"/>
      <c r="HNC24" s="139"/>
      <c r="HND24" s="139"/>
      <c r="HNE24" s="139"/>
      <c r="HNF24" s="139"/>
      <c r="HNG24" s="139"/>
      <c r="HNH24" s="139"/>
      <c r="HNI24" s="139"/>
      <c r="HNJ24" s="139"/>
      <c r="HNK24" s="139"/>
      <c r="HNL24" s="139"/>
      <c r="HNM24" s="139"/>
      <c r="HNN24" s="139"/>
      <c r="HNO24" s="139"/>
      <c r="HNP24" s="139"/>
      <c r="HNQ24" s="139"/>
      <c r="HNR24" s="139"/>
      <c r="HNS24" s="139"/>
      <c r="HNT24" s="139"/>
      <c r="HNU24" s="139"/>
      <c r="HNV24" s="139"/>
      <c r="HNW24" s="139"/>
      <c r="HNX24" s="139"/>
      <c r="HNY24" s="139"/>
      <c r="HNZ24" s="139"/>
      <c r="HOA24" s="139"/>
      <c r="HOB24" s="139"/>
      <c r="HOC24" s="139"/>
      <c r="HOD24" s="139"/>
      <c r="HOE24" s="139"/>
      <c r="HOF24" s="139"/>
      <c r="HOG24" s="139"/>
      <c r="HOH24" s="139"/>
      <c r="HOI24" s="139"/>
      <c r="HOJ24" s="139"/>
      <c r="HOK24" s="139"/>
      <c r="HOL24" s="139"/>
      <c r="HOM24" s="139"/>
      <c r="HON24" s="139"/>
      <c r="HOO24" s="139"/>
      <c r="HOP24" s="139"/>
      <c r="HOQ24" s="139"/>
      <c r="HOR24" s="139"/>
      <c r="HOS24" s="139"/>
      <c r="HOT24" s="139"/>
      <c r="HOU24" s="139"/>
      <c r="HOV24" s="139"/>
      <c r="HOW24" s="139"/>
      <c r="HOX24" s="139"/>
      <c r="HOY24" s="139"/>
      <c r="HOZ24" s="139"/>
      <c r="HPA24" s="139"/>
      <c r="HPB24" s="139"/>
      <c r="HPC24" s="139"/>
      <c r="HPD24" s="139"/>
      <c r="HPE24" s="139"/>
      <c r="HPF24" s="139"/>
      <c r="HPG24" s="139"/>
      <c r="HPH24" s="139"/>
      <c r="HPI24" s="139"/>
      <c r="HPJ24" s="139"/>
      <c r="HPK24" s="139"/>
      <c r="HPL24" s="139"/>
      <c r="HPM24" s="139"/>
      <c r="HPN24" s="139"/>
      <c r="HPO24" s="139"/>
      <c r="HPP24" s="139"/>
      <c r="HPQ24" s="139"/>
      <c r="HPR24" s="139"/>
      <c r="HPS24" s="139"/>
      <c r="HPT24" s="139"/>
      <c r="HPU24" s="139"/>
      <c r="HPV24" s="139"/>
      <c r="HPW24" s="139"/>
      <c r="HPX24" s="139"/>
      <c r="HPY24" s="139"/>
      <c r="HPZ24" s="139"/>
      <c r="HQA24" s="139"/>
      <c r="HQB24" s="139"/>
      <c r="HQC24" s="139"/>
      <c r="HQD24" s="139"/>
      <c r="HQE24" s="139"/>
      <c r="HQF24" s="139"/>
      <c r="HQG24" s="139"/>
      <c r="HQH24" s="139"/>
      <c r="HQI24" s="139"/>
      <c r="HQJ24" s="139"/>
      <c r="HQK24" s="139"/>
      <c r="HQL24" s="139"/>
      <c r="HQM24" s="139"/>
      <c r="HQN24" s="139"/>
      <c r="HQO24" s="139"/>
      <c r="HQP24" s="139"/>
      <c r="HQQ24" s="139"/>
      <c r="HQR24" s="139"/>
      <c r="HQS24" s="139"/>
      <c r="HQT24" s="139"/>
      <c r="HQU24" s="139"/>
      <c r="HQV24" s="139"/>
      <c r="HQW24" s="139"/>
      <c r="HQX24" s="139"/>
      <c r="HQY24" s="139"/>
      <c r="HQZ24" s="139"/>
      <c r="HRA24" s="139"/>
      <c r="HRB24" s="139"/>
      <c r="HRC24" s="139"/>
      <c r="HRD24" s="139"/>
      <c r="HRE24" s="139"/>
      <c r="HRF24" s="139"/>
      <c r="HRG24" s="139"/>
      <c r="HRH24" s="139"/>
      <c r="HRI24" s="139"/>
      <c r="HRJ24" s="139"/>
      <c r="HRK24" s="139"/>
      <c r="HRL24" s="139"/>
      <c r="HRM24" s="139"/>
      <c r="HRN24" s="139"/>
      <c r="HRO24" s="139"/>
      <c r="HRP24" s="139"/>
      <c r="HRQ24" s="139"/>
      <c r="HRR24" s="139"/>
      <c r="HRS24" s="139"/>
      <c r="HRT24" s="139"/>
      <c r="HRU24" s="139"/>
      <c r="HRV24" s="139"/>
      <c r="HRW24" s="139"/>
      <c r="HRX24" s="139"/>
      <c r="HRY24" s="139"/>
      <c r="HRZ24" s="139"/>
      <c r="HSA24" s="139"/>
      <c r="HSB24" s="139"/>
      <c r="HSC24" s="139"/>
      <c r="HSD24" s="139"/>
      <c r="HSE24" s="139"/>
      <c r="HSF24" s="139"/>
      <c r="HSG24" s="139"/>
      <c r="HSH24" s="139"/>
      <c r="HSI24" s="139"/>
      <c r="HSJ24" s="139"/>
      <c r="HSK24" s="139"/>
      <c r="HSL24" s="139"/>
      <c r="HSM24" s="139"/>
      <c r="HSN24" s="139"/>
      <c r="HSO24" s="139"/>
      <c r="HSP24" s="139"/>
      <c r="HSQ24" s="139"/>
      <c r="HSR24" s="139"/>
      <c r="HSS24" s="139"/>
      <c r="HST24" s="139"/>
      <c r="HSU24" s="139"/>
      <c r="HSV24" s="139"/>
      <c r="HSW24" s="139"/>
      <c r="HSX24" s="139"/>
      <c r="HSY24" s="139"/>
      <c r="HSZ24" s="139"/>
      <c r="HTA24" s="139"/>
      <c r="HTB24" s="139"/>
      <c r="HTC24" s="139"/>
      <c r="HTD24" s="139"/>
      <c r="HTE24" s="139"/>
      <c r="HTF24" s="139"/>
      <c r="HTG24" s="139"/>
      <c r="HTH24" s="139"/>
      <c r="HTI24" s="139"/>
      <c r="HTJ24" s="139"/>
      <c r="HTK24" s="139"/>
      <c r="HTL24" s="139"/>
      <c r="HTM24" s="139"/>
      <c r="HTN24" s="139"/>
      <c r="HTO24" s="139"/>
      <c r="HTP24" s="139"/>
      <c r="HTQ24" s="139"/>
      <c r="HTR24" s="139"/>
      <c r="HTS24" s="139"/>
      <c r="HTT24" s="139"/>
      <c r="HTU24" s="139"/>
      <c r="HTV24" s="139"/>
      <c r="HTW24" s="139"/>
      <c r="HTX24" s="139"/>
      <c r="HTY24" s="139"/>
      <c r="HTZ24" s="139"/>
      <c r="HUA24" s="139"/>
      <c r="HUB24" s="139"/>
      <c r="HUC24" s="139"/>
      <c r="HUD24" s="139"/>
      <c r="HUE24" s="139"/>
      <c r="HUF24" s="139"/>
      <c r="HUG24" s="139"/>
      <c r="HUH24" s="139"/>
      <c r="HUI24" s="139"/>
      <c r="HUJ24" s="139"/>
      <c r="HUK24" s="139"/>
      <c r="HUL24" s="139"/>
      <c r="HUM24" s="139"/>
      <c r="HUN24" s="139"/>
      <c r="HUO24" s="139"/>
      <c r="HUP24" s="139"/>
      <c r="HUQ24" s="139"/>
      <c r="HUR24" s="139"/>
      <c r="HUS24" s="139"/>
      <c r="HUT24" s="139"/>
      <c r="HUU24" s="139"/>
      <c r="HUV24" s="139"/>
      <c r="HUW24" s="139"/>
      <c r="HUX24" s="139"/>
      <c r="HUY24" s="139"/>
      <c r="HUZ24" s="139"/>
      <c r="HVA24" s="139"/>
      <c r="HVB24" s="139"/>
      <c r="HVC24" s="139"/>
      <c r="HVD24" s="139"/>
      <c r="HVE24" s="139"/>
      <c r="HVF24" s="139"/>
      <c r="HVG24" s="139"/>
      <c r="HVH24" s="139"/>
      <c r="HVI24" s="139"/>
      <c r="HVJ24" s="139"/>
      <c r="HVK24" s="139"/>
      <c r="HVL24" s="139"/>
      <c r="HVM24" s="139"/>
      <c r="HVN24" s="139"/>
      <c r="HVO24" s="139"/>
      <c r="HVP24" s="139"/>
      <c r="HVQ24" s="139"/>
      <c r="HVR24" s="139"/>
      <c r="HVS24" s="139"/>
      <c r="HVT24" s="139"/>
      <c r="HVU24" s="139"/>
      <c r="HVV24" s="139"/>
      <c r="HVW24" s="139"/>
      <c r="HVX24" s="139"/>
      <c r="HVY24" s="139"/>
      <c r="HVZ24" s="139"/>
      <c r="HWA24" s="139"/>
      <c r="HWB24" s="139"/>
      <c r="HWC24" s="139"/>
      <c r="HWD24" s="139"/>
      <c r="HWE24" s="139"/>
      <c r="HWF24" s="139"/>
      <c r="HWG24" s="139"/>
      <c r="HWH24" s="139"/>
      <c r="HWI24" s="139"/>
      <c r="HWJ24" s="139"/>
      <c r="HWK24" s="139"/>
      <c r="HWL24" s="139"/>
      <c r="HWM24" s="139"/>
      <c r="HWN24" s="139"/>
      <c r="HWO24" s="139"/>
      <c r="HWP24" s="139"/>
      <c r="HWQ24" s="139"/>
      <c r="HWR24" s="139"/>
      <c r="HWS24" s="139"/>
      <c r="HWT24" s="139"/>
      <c r="HWU24" s="139"/>
      <c r="HWV24" s="139"/>
      <c r="HWW24" s="139"/>
      <c r="HWX24" s="139"/>
      <c r="HWY24" s="139"/>
      <c r="HWZ24" s="139"/>
      <c r="HXA24" s="139"/>
      <c r="HXB24" s="139"/>
      <c r="HXC24" s="139"/>
      <c r="HXD24" s="139"/>
      <c r="HXE24" s="139"/>
      <c r="HXF24" s="139"/>
      <c r="HXG24" s="139"/>
      <c r="HXH24" s="139"/>
      <c r="HXI24" s="139"/>
      <c r="HXJ24" s="139"/>
      <c r="HXK24" s="139"/>
      <c r="HXL24" s="139"/>
      <c r="HXM24" s="139"/>
      <c r="HXN24" s="139"/>
      <c r="HXO24" s="139"/>
      <c r="HXP24" s="139"/>
      <c r="HXQ24" s="139"/>
      <c r="HXR24" s="139"/>
      <c r="HXS24" s="139"/>
      <c r="HXT24" s="139"/>
      <c r="HXU24" s="139"/>
      <c r="HXV24" s="139"/>
      <c r="HXW24" s="139"/>
      <c r="HXX24" s="139"/>
      <c r="HXY24" s="139"/>
      <c r="HXZ24" s="139"/>
      <c r="HYA24" s="139"/>
      <c r="HYB24" s="139"/>
      <c r="HYC24" s="139"/>
      <c r="HYD24" s="139"/>
      <c r="HYE24" s="139"/>
      <c r="HYF24" s="139"/>
      <c r="HYG24" s="139"/>
      <c r="HYH24" s="139"/>
      <c r="HYI24" s="139"/>
      <c r="HYJ24" s="139"/>
      <c r="HYK24" s="139"/>
      <c r="HYL24" s="139"/>
      <c r="HYM24" s="139"/>
      <c r="HYN24" s="139"/>
      <c r="HYO24" s="139"/>
      <c r="HYP24" s="139"/>
      <c r="HYQ24" s="139"/>
      <c r="HYR24" s="139"/>
      <c r="HYS24" s="139"/>
      <c r="HYT24" s="139"/>
      <c r="HYU24" s="139"/>
      <c r="HYV24" s="139"/>
      <c r="HYW24" s="139"/>
      <c r="HYX24" s="139"/>
      <c r="HYY24" s="139"/>
      <c r="HYZ24" s="139"/>
      <c r="HZA24" s="139"/>
      <c r="HZB24" s="139"/>
      <c r="HZC24" s="139"/>
      <c r="HZD24" s="139"/>
      <c r="HZE24" s="139"/>
      <c r="HZF24" s="139"/>
      <c r="HZG24" s="139"/>
      <c r="HZH24" s="139"/>
      <c r="HZI24" s="139"/>
      <c r="HZJ24" s="139"/>
      <c r="HZK24" s="139"/>
      <c r="HZL24" s="139"/>
      <c r="HZM24" s="139"/>
      <c r="HZN24" s="139"/>
      <c r="HZO24" s="139"/>
      <c r="HZP24" s="139"/>
      <c r="HZQ24" s="139"/>
      <c r="HZR24" s="139"/>
      <c r="HZS24" s="139"/>
      <c r="HZT24" s="139"/>
      <c r="HZU24" s="139"/>
      <c r="HZV24" s="139"/>
      <c r="HZW24" s="139"/>
      <c r="HZX24" s="139"/>
      <c r="HZY24" s="139"/>
      <c r="HZZ24" s="139"/>
      <c r="IAA24" s="139"/>
      <c r="IAB24" s="139"/>
      <c r="IAC24" s="139"/>
      <c r="IAD24" s="139"/>
      <c r="IAE24" s="139"/>
      <c r="IAF24" s="139"/>
      <c r="IAG24" s="139"/>
      <c r="IAH24" s="139"/>
      <c r="IAI24" s="139"/>
      <c r="IAJ24" s="139"/>
      <c r="IAK24" s="139"/>
      <c r="IAL24" s="139"/>
      <c r="IAM24" s="139"/>
      <c r="IAN24" s="139"/>
      <c r="IAO24" s="139"/>
      <c r="IAP24" s="139"/>
      <c r="IAQ24" s="139"/>
      <c r="IAR24" s="139"/>
      <c r="IAS24" s="139"/>
      <c r="IAT24" s="139"/>
      <c r="IAU24" s="139"/>
      <c r="IAV24" s="139"/>
      <c r="IAW24" s="139"/>
      <c r="IAX24" s="139"/>
      <c r="IAY24" s="139"/>
      <c r="IAZ24" s="139"/>
      <c r="IBA24" s="139"/>
      <c r="IBB24" s="139"/>
      <c r="IBC24" s="139"/>
      <c r="IBD24" s="139"/>
      <c r="IBE24" s="139"/>
      <c r="IBF24" s="139"/>
      <c r="IBG24" s="139"/>
      <c r="IBH24" s="139"/>
      <c r="IBI24" s="139"/>
      <c r="IBJ24" s="139"/>
      <c r="IBK24" s="139"/>
      <c r="IBL24" s="139"/>
      <c r="IBM24" s="139"/>
      <c r="IBN24" s="139"/>
      <c r="IBO24" s="139"/>
      <c r="IBP24" s="139"/>
      <c r="IBQ24" s="139"/>
      <c r="IBR24" s="139"/>
      <c r="IBS24" s="139"/>
      <c r="IBT24" s="139"/>
      <c r="IBU24" s="139"/>
      <c r="IBV24" s="139"/>
      <c r="IBW24" s="139"/>
      <c r="IBX24" s="139"/>
      <c r="IBY24" s="139"/>
      <c r="IBZ24" s="139"/>
      <c r="ICA24" s="139"/>
      <c r="ICB24" s="139"/>
      <c r="ICC24" s="139"/>
      <c r="ICD24" s="139"/>
      <c r="ICE24" s="139"/>
      <c r="ICF24" s="139"/>
      <c r="ICG24" s="139"/>
      <c r="ICH24" s="139"/>
      <c r="ICI24" s="139"/>
      <c r="ICJ24" s="139"/>
      <c r="ICK24" s="139"/>
      <c r="ICL24" s="139"/>
      <c r="ICM24" s="139"/>
      <c r="ICN24" s="139"/>
      <c r="ICO24" s="139"/>
      <c r="ICP24" s="139"/>
      <c r="ICQ24" s="139"/>
      <c r="ICR24" s="139"/>
      <c r="ICS24" s="139"/>
      <c r="ICT24" s="139"/>
      <c r="ICU24" s="139"/>
      <c r="ICV24" s="139"/>
      <c r="ICW24" s="139"/>
      <c r="ICX24" s="139"/>
      <c r="ICY24" s="139"/>
      <c r="ICZ24" s="139"/>
      <c r="IDA24" s="139"/>
      <c r="IDB24" s="139"/>
      <c r="IDC24" s="139"/>
      <c r="IDD24" s="139"/>
      <c r="IDE24" s="139"/>
      <c r="IDF24" s="139"/>
      <c r="IDG24" s="139"/>
      <c r="IDH24" s="139"/>
      <c r="IDI24" s="139"/>
      <c r="IDJ24" s="139"/>
      <c r="IDK24" s="139"/>
      <c r="IDL24" s="139"/>
      <c r="IDM24" s="139"/>
      <c r="IDN24" s="139"/>
      <c r="IDO24" s="139"/>
      <c r="IDP24" s="139"/>
      <c r="IDQ24" s="139"/>
      <c r="IDR24" s="139"/>
      <c r="IDS24" s="139"/>
      <c r="IDT24" s="139"/>
      <c r="IDU24" s="139"/>
      <c r="IDV24" s="139"/>
      <c r="IDW24" s="139"/>
      <c r="IDX24" s="139"/>
      <c r="IDY24" s="139"/>
      <c r="IDZ24" s="139"/>
      <c r="IEA24" s="139"/>
      <c r="IEB24" s="139"/>
      <c r="IEC24" s="139"/>
      <c r="IED24" s="139"/>
      <c r="IEE24" s="139"/>
      <c r="IEF24" s="139"/>
      <c r="IEG24" s="139"/>
      <c r="IEH24" s="139"/>
      <c r="IEI24" s="139"/>
      <c r="IEJ24" s="139"/>
      <c r="IEK24" s="139"/>
      <c r="IEL24" s="139"/>
      <c r="IEM24" s="139"/>
      <c r="IEN24" s="139"/>
      <c r="IEO24" s="139"/>
      <c r="IEP24" s="139"/>
      <c r="IEQ24" s="139"/>
      <c r="IER24" s="139"/>
      <c r="IES24" s="139"/>
      <c r="IET24" s="139"/>
      <c r="IEU24" s="139"/>
      <c r="IEV24" s="139"/>
      <c r="IEW24" s="139"/>
      <c r="IEX24" s="139"/>
      <c r="IEY24" s="139"/>
      <c r="IEZ24" s="139"/>
      <c r="IFA24" s="139"/>
      <c r="IFB24" s="139"/>
      <c r="IFC24" s="139"/>
      <c r="IFD24" s="139"/>
      <c r="IFE24" s="139"/>
      <c r="IFF24" s="139"/>
      <c r="IFG24" s="139"/>
      <c r="IFH24" s="139"/>
      <c r="IFI24" s="139"/>
      <c r="IFJ24" s="139"/>
      <c r="IFK24" s="139"/>
      <c r="IFL24" s="139"/>
      <c r="IFM24" s="139"/>
      <c r="IFN24" s="139"/>
      <c r="IFO24" s="139"/>
      <c r="IFP24" s="139"/>
      <c r="IFQ24" s="139"/>
      <c r="IFR24" s="139"/>
      <c r="IFS24" s="139"/>
      <c r="IFT24" s="139"/>
      <c r="IFU24" s="139"/>
      <c r="IFV24" s="139"/>
      <c r="IFW24" s="139"/>
      <c r="IFX24" s="139"/>
      <c r="IFY24" s="139"/>
      <c r="IFZ24" s="139"/>
      <c r="IGA24" s="139"/>
      <c r="IGB24" s="139"/>
      <c r="IGC24" s="139"/>
      <c r="IGD24" s="139"/>
      <c r="IGE24" s="139"/>
      <c r="IGF24" s="139"/>
      <c r="IGG24" s="139"/>
      <c r="IGH24" s="139"/>
      <c r="IGI24" s="139"/>
      <c r="IGJ24" s="139"/>
      <c r="IGK24" s="139"/>
      <c r="IGL24" s="139"/>
      <c r="IGM24" s="139"/>
      <c r="IGN24" s="139"/>
      <c r="IGO24" s="139"/>
      <c r="IGP24" s="139"/>
      <c r="IGQ24" s="139"/>
      <c r="IGR24" s="139"/>
      <c r="IGS24" s="139"/>
      <c r="IGT24" s="139"/>
      <c r="IGU24" s="139"/>
      <c r="IGV24" s="139"/>
      <c r="IGW24" s="139"/>
      <c r="IGX24" s="139"/>
      <c r="IGY24" s="139"/>
      <c r="IGZ24" s="139"/>
      <c r="IHA24" s="139"/>
      <c r="IHB24" s="139"/>
      <c r="IHC24" s="139"/>
      <c r="IHD24" s="139"/>
      <c r="IHE24" s="139"/>
      <c r="IHF24" s="139"/>
      <c r="IHG24" s="139"/>
      <c r="IHH24" s="139"/>
      <c r="IHI24" s="139"/>
      <c r="IHJ24" s="139"/>
      <c r="IHK24" s="139"/>
      <c r="IHL24" s="139"/>
      <c r="IHM24" s="139"/>
      <c r="IHN24" s="139"/>
      <c r="IHO24" s="139"/>
      <c r="IHP24" s="139"/>
      <c r="IHQ24" s="139"/>
      <c r="IHR24" s="139"/>
      <c r="IHS24" s="139"/>
      <c r="IHT24" s="139"/>
      <c r="IHU24" s="139"/>
      <c r="IHV24" s="139"/>
      <c r="IHW24" s="139"/>
      <c r="IHX24" s="139"/>
      <c r="IHY24" s="139"/>
      <c r="IHZ24" s="139"/>
      <c r="IIA24" s="139"/>
      <c r="IIB24" s="139"/>
      <c r="IIC24" s="139"/>
      <c r="IID24" s="139"/>
      <c r="IIE24" s="139"/>
      <c r="IIF24" s="139"/>
      <c r="IIG24" s="139"/>
      <c r="IIH24" s="139"/>
      <c r="III24" s="139"/>
      <c r="IIJ24" s="139"/>
      <c r="IIK24" s="139"/>
      <c r="IIL24" s="139"/>
      <c r="IIM24" s="139"/>
      <c r="IIN24" s="139"/>
      <c r="IIO24" s="139"/>
      <c r="IIP24" s="139"/>
      <c r="IIQ24" s="139"/>
      <c r="IIR24" s="139"/>
      <c r="IIS24" s="139"/>
      <c r="IIT24" s="139"/>
      <c r="IIU24" s="139"/>
      <c r="IIV24" s="139"/>
      <c r="IIW24" s="139"/>
      <c r="IIX24" s="139"/>
      <c r="IIY24" s="139"/>
      <c r="IIZ24" s="139"/>
      <c r="IJA24" s="139"/>
      <c r="IJB24" s="139"/>
      <c r="IJC24" s="139"/>
      <c r="IJD24" s="139"/>
      <c r="IJE24" s="139"/>
      <c r="IJF24" s="139"/>
      <c r="IJG24" s="139"/>
      <c r="IJH24" s="139"/>
      <c r="IJI24" s="139"/>
      <c r="IJJ24" s="139"/>
      <c r="IJK24" s="139"/>
      <c r="IJL24" s="139"/>
      <c r="IJM24" s="139"/>
      <c r="IJN24" s="139"/>
      <c r="IJO24" s="139"/>
      <c r="IJP24" s="139"/>
      <c r="IJQ24" s="139"/>
      <c r="IJR24" s="139"/>
      <c r="IJS24" s="139"/>
      <c r="IJT24" s="139"/>
      <c r="IJU24" s="139"/>
      <c r="IJV24" s="139"/>
      <c r="IJW24" s="139"/>
      <c r="IJX24" s="139"/>
      <c r="IJY24" s="139"/>
      <c r="IJZ24" s="139"/>
      <c r="IKA24" s="139"/>
      <c r="IKB24" s="139"/>
      <c r="IKC24" s="139"/>
      <c r="IKD24" s="139"/>
      <c r="IKE24" s="139"/>
      <c r="IKF24" s="139"/>
      <c r="IKG24" s="139"/>
      <c r="IKH24" s="139"/>
      <c r="IKI24" s="139"/>
      <c r="IKJ24" s="139"/>
      <c r="IKK24" s="139"/>
      <c r="IKL24" s="139"/>
      <c r="IKM24" s="139"/>
      <c r="IKN24" s="139"/>
      <c r="IKO24" s="139"/>
      <c r="IKP24" s="139"/>
      <c r="IKQ24" s="139"/>
      <c r="IKR24" s="139"/>
      <c r="IKS24" s="139"/>
      <c r="IKT24" s="139"/>
      <c r="IKU24" s="139"/>
      <c r="IKV24" s="139"/>
      <c r="IKW24" s="139"/>
      <c r="IKX24" s="139"/>
      <c r="IKY24" s="139"/>
      <c r="IKZ24" s="139"/>
      <c r="ILA24" s="139"/>
      <c r="ILB24" s="139"/>
      <c r="ILC24" s="139"/>
      <c r="ILD24" s="139"/>
      <c r="ILE24" s="139"/>
      <c r="ILF24" s="139"/>
      <c r="ILG24" s="139"/>
      <c r="ILH24" s="139"/>
      <c r="ILI24" s="139"/>
      <c r="ILJ24" s="139"/>
      <c r="ILK24" s="139"/>
      <c r="ILL24" s="139"/>
      <c r="ILM24" s="139"/>
      <c r="ILN24" s="139"/>
      <c r="ILO24" s="139"/>
      <c r="ILP24" s="139"/>
      <c r="ILQ24" s="139"/>
      <c r="ILR24" s="139"/>
      <c r="ILS24" s="139"/>
      <c r="ILT24" s="139"/>
      <c r="ILU24" s="139"/>
      <c r="ILV24" s="139"/>
      <c r="ILW24" s="139"/>
      <c r="ILX24" s="139"/>
      <c r="ILY24" s="139"/>
      <c r="ILZ24" s="139"/>
      <c r="IMA24" s="139"/>
      <c r="IMB24" s="139"/>
      <c r="IMC24" s="139"/>
      <c r="IMD24" s="139"/>
      <c r="IME24" s="139"/>
      <c r="IMF24" s="139"/>
      <c r="IMG24" s="139"/>
      <c r="IMH24" s="139"/>
      <c r="IMI24" s="139"/>
      <c r="IMJ24" s="139"/>
      <c r="IMK24" s="139"/>
      <c r="IML24" s="139"/>
      <c r="IMM24" s="139"/>
      <c r="IMN24" s="139"/>
      <c r="IMO24" s="139"/>
      <c r="IMP24" s="139"/>
      <c r="IMQ24" s="139"/>
      <c r="IMR24" s="139"/>
      <c r="IMS24" s="139"/>
      <c r="IMT24" s="139"/>
      <c r="IMU24" s="139"/>
      <c r="IMV24" s="139"/>
      <c r="IMW24" s="139"/>
      <c r="IMX24" s="139"/>
      <c r="IMY24" s="139"/>
      <c r="IMZ24" s="139"/>
      <c r="INA24" s="139"/>
      <c r="INB24" s="139"/>
      <c r="INC24" s="139"/>
      <c r="IND24" s="139"/>
      <c r="INE24" s="139"/>
      <c r="INF24" s="139"/>
      <c r="ING24" s="139"/>
      <c r="INH24" s="139"/>
      <c r="INI24" s="139"/>
      <c r="INJ24" s="139"/>
      <c r="INK24" s="139"/>
      <c r="INL24" s="139"/>
      <c r="INM24" s="139"/>
      <c r="INN24" s="139"/>
      <c r="INO24" s="139"/>
      <c r="INP24" s="139"/>
      <c r="INQ24" s="139"/>
      <c r="INR24" s="139"/>
      <c r="INS24" s="139"/>
      <c r="INT24" s="139"/>
      <c r="INU24" s="139"/>
      <c r="INV24" s="139"/>
      <c r="INW24" s="139"/>
      <c r="INX24" s="139"/>
      <c r="INY24" s="139"/>
      <c r="INZ24" s="139"/>
      <c r="IOA24" s="139"/>
      <c r="IOB24" s="139"/>
      <c r="IOC24" s="139"/>
      <c r="IOD24" s="139"/>
      <c r="IOE24" s="139"/>
      <c r="IOF24" s="139"/>
      <c r="IOG24" s="139"/>
      <c r="IOH24" s="139"/>
      <c r="IOI24" s="139"/>
      <c r="IOJ24" s="139"/>
      <c r="IOK24" s="139"/>
      <c r="IOL24" s="139"/>
      <c r="IOM24" s="139"/>
      <c r="ION24" s="139"/>
      <c r="IOO24" s="139"/>
      <c r="IOP24" s="139"/>
      <c r="IOQ24" s="139"/>
      <c r="IOR24" s="139"/>
      <c r="IOS24" s="139"/>
      <c r="IOT24" s="139"/>
      <c r="IOU24" s="139"/>
      <c r="IOV24" s="139"/>
      <c r="IOW24" s="139"/>
      <c r="IOX24" s="139"/>
      <c r="IOY24" s="139"/>
      <c r="IOZ24" s="139"/>
      <c r="IPA24" s="139"/>
      <c r="IPB24" s="139"/>
      <c r="IPC24" s="139"/>
      <c r="IPD24" s="139"/>
      <c r="IPE24" s="139"/>
      <c r="IPF24" s="139"/>
      <c r="IPG24" s="139"/>
      <c r="IPH24" s="139"/>
      <c r="IPI24" s="139"/>
      <c r="IPJ24" s="139"/>
      <c r="IPK24" s="139"/>
      <c r="IPL24" s="139"/>
      <c r="IPM24" s="139"/>
      <c r="IPN24" s="139"/>
      <c r="IPO24" s="139"/>
      <c r="IPP24" s="139"/>
      <c r="IPQ24" s="139"/>
      <c r="IPR24" s="139"/>
      <c r="IPS24" s="139"/>
      <c r="IPT24" s="139"/>
      <c r="IPU24" s="139"/>
      <c r="IPV24" s="139"/>
      <c r="IPW24" s="139"/>
      <c r="IPX24" s="139"/>
      <c r="IPY24" s="139"/>
      <c r="IPZ24" s="139"/>
      <c r="IQA24" s="139"/>
      <c r="IQB24" s="139"/>
      <c r="IQC24" s="139"/>
      <c r="IQD24" s="139"/>
      <c r="IQE24" s="139"/>
      <c r="IQF24" s="139"/>
      <c r="IQG24" s="139"/>
      <c r="IQH24" s="139"/>
      <c r="IQI24" s="139"/>
      <c r="IQJ24" s="139"/>
      <c r="IQK24" s="139"/>
      <c r="IQL24" s="139"/>
      <c r="IQM24" s="139"/>
      <c r="IQN24" s="139"/>
      <c r="IQO24" s="139"/>
      <c r="IQP24" s="139"/>
      <c r="IQQ24" s="139"/>
      <c r="IQR24" s="139"/>
      <c r="IQS24" s="139"/>
      <c r="IQT24" s="139"/>
      <c r="IQU24" s="139"/>
      <c r="IQV24" s="139"/>
      <c r="IQW24" s="139"/>
      <c r="IQX24" s="139"/>
      <c r="IQY24" s="139"/>
      <c r="IQZ24" s="139"/>
      <c r="IRA24" s="139"/>
      <c r="IRB24" s="139"/>
      <c r="IRC24" s="139"/>
      <c r="IRD24" s="139"/>
      <c r="IRE24" s="139"/>
      <c r="IRF24" s="139"/>
      <c r="IRG24" s="139"/>
      <c r="IRH24" s="139"/>
      <c r="IRI24" s="139"/>
      <c r="IRJ24" s="139"/>
      <c r="IRK24" s="139"/>
      <c r="IRL24" s="139"/>
      <c r="IRM24" s="139"/>
      <c r="IRN24" s="139"/>
      <c r="IRO24" s="139"/>
      <c r="IRP24" s="139"/>
      <c r="IRQ24" s="139"/>
      <c r="IRR24" s="139"/>
      <c r="IRS24" s="139"/>
      <c r="IRT24" s="139"/>
      <c r="IRU24" s="139"/>
      <c r="IRV24" s="139"/>
      <c r="IRW24" s="139"/>
      <c r="IRX24" s="139"/>
      <c r="IRY24" s="139"/>
      <c r="IRZ24" s="139"/>
      <c r="ISA24" s="139"/>
      <c r="ISB24" s="139"/>
      <c r="ISC24" s="139"/>
      <c r="ISD24" s="139"/>
      <c r="ISE24" s="139"/>
      <c r="ISF24" s="139"/>
      <c r="ISG24" s="139"/>
      <c r="ISH24" s="139"/>
      <c r="ISI24" s="139"/>
      <c r="ISJ24" s="139"/>
      <c r="ISK24" s="139"/>
      <c r="ISL24" s="139"/>
      <c r="ISM24" s="139"/>
      <c r="ISN24" s="139"/>
      <c r="ISO24" s="139"/>
      <c r="ISP24" s="139"/>
      <c r="ISQ24" s="139"/>
      <c r="ISR24" s="139"/>
      <c r="ISS24" s="139"/>
      <c r="IST24" s="139"/>
      <c r="ISU24" s="139"/>
      <c r="ISV24" s="139"/>
      <c r="ISW24" s="139"/>
      <c r="ISX24" s="139"/>
      <c r="ISY24" s="139"/>
      <c r="ISZ24" s="139"/>
      <c r="ITA24" s="139"/>
      <c r="ITB24" s="139"/>
      <c r="ITC24" s="139"/>
      <c r="ITD24" s="139"/>
      <c r="ITE24" s="139"/>
      <c r="ITF24" s="139"/>
      <c r="ITG24" s="139"/>
      <c r="ITH24" s="139"/>
      <c r="ITI24" s="139"/>
      <c r="ITJ24" s="139"/>
      <c r="ITK24" s="139"/>
      <c r="ITL24" s="139"/>
      <c r="ITM24" s="139"/>
      <c r="ITN24" s="139"/>
      <c r="ITO24" s="139"/>
      <c r="ITP24" s="139"/>
      <c r="ITQ24" s="139"/>
      <c r="ITR24" s="139"/>
      <c r="ITS24" s="139"/>
      <c r="ITT24" s="139"/>
      <c r="ITU24" s="139"/>
      <c r="ITV24" s="139"/>
      <c r="ITW24" s="139"/>
      <c r="ITX24" s="139"/>
      <c r="ITY24" s="139"/>
      <c r="ITZ24" s="139"/>
      <c r="IUA24" s="139"/>
      <c r="IUB24" s="139"/>
      <c r="IUC24" s="139"/>
      <c r="IUD24" s="139"/>
      <c r="IUE24" s="139"/>
      <c r="IUF24" s="139"/>
      <c r="IUG24" s="139"/>
      <c r="IUH24" s="139"/>
      <c r="IUI24" s="139"/>
      <c r="IUJ24" s="139"/>
      <c r="IUK24" s="139"/>
      <c r="IUL24" s="139"/>
      <c r="IUM24" s="139"/>
      <c r="IUN24" s="139"/>
      <c r="IUO24" s="139"/>
      <c r="IUP24" s="139"/>
      <c r="IUQ24" s="139"/>
      <c r="IUR24" s="139"/>
      <c r="IUS24" s="139"/>
      <c r="IUT24" s="139"/>
      <c r="IUU24" s="139"/>
      <c r="IUV24" s="139"/>
      <c r="IUW24" s="139"/>
      <c r="IUX24" s="139"/>
      <c r="IUY24" s="139"/>
      <c r="IUZ24" s="139"/>
      <c r="IVA24" s="139"/>
      <c r="IVB24" s="139"/>
      <c r="IVC24" s="139"/>
      <c r="IVD24" s="139"/>
      <c r="IVE24" s="139"/>
      <c r="IVF24" s="139"/>
      <c r="IVG24" s="139"/>
      <c r="IVH24" s="139"/>
      <c r="IVI24" s="139"/>
      <c r="IVJ24" s="139"/>
      <c r="IVK24" s="139"/>
      <c r="IVL24" s="139"/>
      <c r="IVM24" s="139"/>
      <c r="IVN24" s="139"/>
      <c r="IVO24" s="139"/>
      <c r="IVP24" s="139"/>
      <c r="IVQ24" s="139"/>
      <c r="IVR24" s="139"/>
      <c r="IVS24" s="139"/>
      <c r="IVT24" s="139"/>
      <c r="IVU24" s="139"/>
      <c r="IVV24" s="139"/>
      <c r="IVW24" s="139"/>
      <c r="IVX24" s="139"/>
      <c r="IVY24" s="139"/>
      <c r="IVZ24" s="139"/>
      <c r="IWA24" s="139"/>
      <c r="IWB24" s="139"/>
      <c r="IWC24" s="139"/>
      <c r="IWD24" s="139"/>
      <c r="IWE24" s="139"/>
      <c r="IWF24" s="139"/>
      <c r="IWG24" s="139"/>
      <c r="IWH24" s="139"/>
      <c r="IWI24" s="139"/>
      <c r="IWJ24" s="139"/>
      <c r="IWK24" s="139"/>
      <c r="IWL24" s="139"/>
      <c r="IWM24" s="139"/>
      <c r="IWN24" s="139"/>
      <c r="IWO24" s="139"/>
      <c r="IWP24" s="139"/>
      <c r="IWQ24" s="139"/>
      <c r="IWR24" s="139"/>
      <c r="IWS24" s="139"/>
      <c r="IWT24" s="139"/>
      <c r="IWU24" s="139"/>
      <c r="IWV24" s="139"/>
      <c r="IWW24" s="139"/>
      <c r="IWX24" s="139"/>
      <c r="IWY24" s="139"/>
      <c r="IWZ24" s="139"/>
      <c r="IXA24" s="139"/>
      <c r="IXB24" s="139"/>
      <c r="IXC24" s="139"/>
      <c r="IXD24" s="139"/>
      <c r="IXE24" s="139"/>
      <c r="IXF24" s="139"/>
      <c r="IXG24" s="139"/>
      <c r="IXH24" s="139"/>
      <c r="IXI24" s="139"/>
      <c r="IXJ24" s="139"/>
      <c r="IXK24" s="139"/>
      <c r="IXL24" s="139"/>
      <c r="IXM24" s="139"/>
      <c r="IXN24" s="139"/>
      <c r="IXO24" s="139"/>
      <c r="IXP24" s="139"/>
      <c r="IXQ24" s="139"/>
      <c r="IXR24" s="139"/>
      <c r="IXS24" s="139"/>
      <c r="IXT24" s="139"/>
      <c r="IXU24" s="139"/>
      <c r="IXV24" s="139"/>
      <c r="IXW24" s="139"/>
      <c r="IXX24" s="139"/>
      <c r="IXY24" s="139"/>
      <c r="IXZ24" s="139"/>
      <c r="IYA24" s="139"/>
      <c r="IYB24" s="139"/>
      <c r="IYC24" s="139"/>
      <c r="IYD24" s="139"/>
      <c r="IYE24" s="139"/>
      <c r="IYF24" s="139"/>
      <c r="IYG24" s="139"/>
      <c r="IYH24" s="139"/>
      <c r="IYI24" s="139"/>
      <c r="IYJ24" s="139"/>
      <c r="IYK24" s="139"/>
      <c r="IYL24" s="139"/>
      <c r="IYM24" s="139"/>
      <c r="IYN24" s="139"/>
      <c r="IYO24" s="139"/>
      <c r="IYP24" s="139"/>
      <c r="IYQ24" s="139"/>
      <c r="IYR24" s="139"/>
      <c r="IYS24" s="139"/>
      <c r="IYT24" s="139"/>
      <c r="IYU24" s="139"/>
      <c r="IYV24" s="139"/>
      <c r="IYW24" s="139"/>
      <c r="IYX24" s="139"/>
      <c r="IYY24" s="139"/>
      <c r="IYZ24" s="139"/>
      <c r="IZA24" s="139"/>
      <c r="IZB24" s="139"/>
      <c r="IZC24" s="139"/>
      <c r="IZD24" s="139"/>
      <c r="IZE24" s="139"/>
      <c r="IZF24" s="139"/>
      <c r="IZG24" s="139"/>
      <c r="IZH24" s="139"/>
      <c r="IZI24" s="139"/>
      <c r="IZJ24" s="139"/>
      <c r="IZK24" s="139"/>
      <c r="IZL24" s="139"/>
      <c r="IZM24" s="139"/>
      <c r="IZN24" s="139"/>
      <c r="IZO24" s="139"/>
      <c r="IZP24" s="139"/>
      <c r="IZQ24" s="139"/>
      <c r="IZR24" s="139"/>
      <c r="IZS24" s="139"/>
      <c r="IZT24" s="139"/>
      <c r="IZU24" s="139"/>
      <c r="IZV24" s="139"/>
      <c r="IZW24" s="139"/>
      <c r="IZX24" s="139"/>
      <c r="IZY24" s="139"/>
      <c r="IZZ24" s="139"/>
      <c r="JAA24" s="139"/>
      <c r="JAB24" s="139"/>
      <c r="JAC24" s="139"/>
      <c r="JAD24" s="139"/>
      <c r="JAE24" s="139"/>
      <c r="JAF24" s="139"/>
      <c r="JAG24" s="139"/>
      <c r="JAH24" s="139"/>
      <c r="JAI24" s="139"/>
      <c r="JAJ24" s="139"/>
      <c r="JAK24" s="139"/>
      <c r="JAL24" s="139"/>
      <c r="JAM24" s="139"/>
      <c r="JAN24" s="139"/>
      <c r="JAO24" s="139"/>
      <c r="JAP24" s="139"/>
      <c r="JAQ24" s="139"/>
      <c r="JAR24" s="139"/>
      <c r="JAS24" s="139"/>
      <c r="JAT24" s="139"/>
      <c r="JAU24" s="139"/>
      <c r="JAV24" s="139"/>
      <c r="JAW24" s="139"/>
      <c r="JAX24" s="139"/>
      <c r="JAY24" s="139"/>
      <c r="JAZ24" s="139"/>
      <c r="JBA24" s="139"/>
      <c r="JBB24" s="139"/>
      <c r="JBC24" s="139"/>
      <c r="JBD24" s="139"/>
      <c r="JBE24" s="139"/>
      <c r="JBF24" s="139"/>
      <c r="JBG24" s="139"/>
      <c r="JBH24" s="139"/>
      <c r="JBI24" s="139"/>
      <c r="JBJ24" s="139"/>
      <c r="JBK24" s="139"/>
      <c r="JBL24" s="139"/>
      <c r="JBM24" s="139"/>
      <c r="JBN24" s="139"/>
      <c r="JBO24" s="139"/>
      <c r="JBP24" s="139"/>
      <c r="JBQ24" s="139"/>
      <c r="JBR24" s="139"/>
      <c r="JBS24" s="139"/>
      <c r="JBT24" s="139"/>
      <c r="JBU24" s="139"/>
      <c r="JBV24" s="139"/>
      <c r="JBW24" s="139"/>
      <c r="JBX24" s="139"/>
      <c r="JBY24" s="139"/>
      <c r="JBZ24" s="139"/>
      <c r="JCA24" s="139"/>
      <c r="JCB24" s="139"/>
      <c r="JCC24" s="139"/>
      <c r="JCD24" s="139"/>
      <c r="JCE24" s="139"/>
      <c r="JCF24" s="139"/>
      <c r="JCG24" s="139"/>
      <c r="JCH24" s="139"/>
      <c r="JCI24" s="139"/>
      <c r="JCJ24" s="139"/>
      <c r="JCK24" s="139"/>
      <c r="JCL24" s="139"/>
      <c r="JCM24" s="139"/>
      <c r="JCN24" s="139"/>
      <c r="JCO24" s="139"/>
      <c r="JCP24" s="139"/>
      <c r="JCQ24" s="139"/>
      <c r="JCR24" s="139"/>
      <c r="JCS24" s="139"/>
      <c r="JCT24" s="139"/>
      <c r="JCU24" s="139"/>
      <c r="JCV24" s="139"/>
      <c r="JCW24" s="139"/>
      <c r="JCX24" s="139"/>
      <c r="JCY24" s="139"/>
      <c r="JCZ24" s="139"/>
      <c r="JDA24" s="139"/>
      <c r="JDB24" s="139"/>
      <c r="JDC24" s="139"/>
      <c r="JDD24" s="139"/>
      <c r="JDE24" s="139"/>
      <c r="JDF24" s="139"/>
      <c r="JDG24" s="139"/>
      <c r="JDH24" s="139"/>
      <c r="JDI24" s="139"/>
      <c r="JDJ24" s="139"/>
      <c r="JDK24" s="139"/>
      <c r="JDL24" s="139"/>
      <c r="JDM24" s="139"/>
      <c r="JDN24" s="139"/>
      <c r="JDO24" s="139"/>
      <c r="JDP24" s="139"/>
      <c r="JDQ24" s="139"/>
      <c r="JDR24" s="139"/>
      <c r="JDS24" s="139"/>
      <c r="JDT24" s="139"/>
      <c r="JDU24" s="139"/>
      <c r="JDV24" s="139"/>
      <c r="JDW24" s="139"/>
      <c r="JDX24" s="139"/>
      <c r="JDY24" s="139"/>
      <c r="JDZ24" s="139"/>
      <c r="JEA24" s="139"/>
      <c r="JEB24" s="139"/>
      <c r="JEC24" s="139"/>
      <c r="JED24" s="139"/>
      <c r="JEE24" s="139"/>
      <c r="JEF24" s="139"/>
      <c r="JEG24" s="139"/>
      <c r="JEH24" s="139"/>
      <c r="JEI24" s="139"/>
      <c r="JEJ24" s="139"/>
      <c r="JEK24" s="139"/>
      <c r="JEL24" s="139"/>
      <c r="JEM24" s="139"/>
      <c r="JEN24" s="139"/>
      <c r="JEO24" s="139"/>
      <c r="JEP24" s="139"/>
      <c r="JEQ24" s="139"/>
      <c r="JER24" s="139"/>
      <c r="JES24" s="139"/>
      <c r="JET24" s="139"/>
      <c r="JEU24" s="139"/>
      <c r="JEV24" s="139"/>
      <c r="JEW24" s="139"/>
      <c r="JEX24" s="139"/>
      <c r="JEY24" s="139"/>
      <c r="JEZ24" s="139"/>
      <c r="JFA24" s="139"/>
      <c r="JFB24" s="139"/>
      <c r="JFC24" s="139"/>
      <c r="JFD24" s="139"/>
      <c r="JFE24" s="139"/>
      <c r="JFF24" s="139"/>
      <c r="JFG24" s="139"/>
      <c r="JFH24" s="139"/>
      <c r="JFI24" s="139"/>
      <c r="JFJ24" s="139"/>
      <c r="JFK24" s="139"/>
      <c r="JFL24" s="139"/>
      <c r="JFM24" s="139"/>
      <c r="JFN24" s="139"/>
      <c r="JFO24" s="139"/>
      <c r="JFP24" s="139"/>
      <c r="JFQ24" s="139"/>
      <c r="JFR24" s="139"/>
      <c r="JFS24" s="139"/>
      <c r="JFT24" s="139"/>
      <c r="JFU24" s="139"/>
      <c r="JFV24" s="139"/>
      <c r="JFW24" s="139"/>
      <c r="JFX24" s="139"/>
      <c r="JFY24" s="139"/>
      <c r="JFZ24" s="139"/>
      <c r="JGA24" s="139"/>
      <c r="JGB24" s="139"/>
      <c r="JGC24" s="139"/>
      <c r="JGD24" s="139"/>
      <c r="JGE24" s="139"/>
      <c r="JGF24" s="139"/>
      <c r="JGG24" s="139"/>
      <c r="JGH24" s="139"/>
      <c r="JGI24" s="139"/>
      <c r="JGJ24" s="139"/>
      <c r="JGK24" s="139"/>
      <c r="JGL24" s="139"/>
      <c r="JGM24" s="139"/>
      <c r="JGN24" s="139"/>
      <c r="JGO24" s="139"/>
      <c r="JGP24" s="139"/>
      <c r="JGQ24" s="139"/>
      <c r="JGR24" s="139"/>
      <c r="JGS24" s="139"/>
      <c r="JGT24" s="139"/>
      <c r="JGU24" s="139"/>
      <c r="JGV24" s="139"/>
      <c r="JGW24" s="139"/>
      <c r="JGX24" s="139"/>
      <c r="JGY24" s="139"/>
      <c r="JGZ24" s="139"/>
      <c r="JHA24" s="139"/>
      <c r="JHB24" s="139"/>
      <c r="JHC24" s="139"/>
      <c r="JHD24" s="139"/>
      <c r="JHE24" s="139"/>
      <c r="JHF24" s="139"/>
      <c r="JHG24" s="139"/>
      <c r="JHH24" s="139"/>
      <c r="JHI24" s="139"/>
      <c r="JHJ24" s="139"/>
      <c r="JHK24" s="139"/>
      <c r="JHL24" s="139"/>
      <c r="JHM24" s="139"/>
      <c r="JHN24" s="139"/>
      <c r="JHO24" s="139"/>
      <c r="JHP24" s="139"/>
      <c r="JHQ24" s="139"/>
      <c r="JHR24" s="139"/>
      <c r="JHS24" s="139"/>
      <c r="JHT24" s="139"/>
      <c r="JHU24" s="139"/>
      <c r="JHV24" s="139"/>
      <c r="JHW24" s="139"/>
      <c r="JHX24" s="139"/>
      <c r="JHY24" s="139"/>
      <c r="JHZ24" s="139"/>
      <c r="JIA24" s="139"/>
      <c r="JIB24" s="139"/>
      <c r="JIC24" s="139"/>
      <c r="JID24" s="139"/>
      <c r="JIE24" s="139"/>
      <c r="JIF24" s="139"/>
      <c r="JIG24" s="139"/>
      <c r="JIH24" s="139"/>
      <c r="JII24" s="139"/>
      <c r="JIJ24" s="139"/>
      <c r="JIK24" s="139"/>
      <c r="JIL24" s="139"/>
      <c r="JIM24" s="139"/>
      <c r="JIN24" s="139"/>
      <c r="JIO24" s="139"/>
      <c r="JIP24" s="139"/>
      <c r="JIQ24" s="139"/>
      <c r="JIR24" s="139"/>
      <c r="JIS24" s="139"/>
      <c r="JIT24" s="139"/>
      <c r="JIU24" s="139"/>
      <c r="JIV24" s="139"/>
      <c r="JIW24" s="139"/>
      <c r="JIX24" s="139"/>
      <c r="JIY24" s="139"/>
      <c r="JIZ24" s="139"/>
      <c r="JJA24" s="139"/>
      <c r="JJB24" s="139"/>
      <c r="JJC24" s="139"/>
      <c r="JJD24" s="139"/>
      <c r="JJE24" s="139"/>
      <c r="JJF24" s="139"/>
      <c r="JJG24" s="139"/>
      <c r="JJH24" s="139"/>
      <c r="JJI24" s="139"/>
      <c r="JJJ24" s="139"/>
      <c r="JJK24" s="139"/>
      <c r="JJL24" s="139"/>
      <c r="JJM24" s="139"/>
      <c r="JJN24" s="139"/>
      <c r="JJO24" s="139"/>
      <c r="JJP24" s="139"/>
      <c r="JJQ24" s="139"/>
      <c r="JJR24" s="139"/>
      <c r="JJS24" s="139"/>
      <c r="JJT24" s="139"/>
      <c r="JJU24" s="139"/>
      <c r="JJV24" s="139"/>
      <c r="JJW24" s="139"/>
      <c r="JJX24" s="139"/>
      <c r="JJY24" s="139"/>
      <c r="JJZ24" s="139"/>
      <c r="JKA24" s="139"/>
      <c r="JKB24" s="139"/>
      <c r="JKC24" s="139"/>
      <c r="JKD24" s="139"/>
      <c r="JKE24" s="139"/>
      <c r="JKF24" s="139"/>
      <c r="JKG24" s="139"/>
      <c r="JKH24" s="139"/>
      <c r="JKI24" s="139"/>
      <c r="JKJ24" s="139"/>
      <c r="JKK24" s="139"/>
      <c r="JKL24" s="139"/>
      <c r="JKM24" s="139"/>
      <c r="JKN24" s="139"/>
      <c r="JKO24" s="139"/>
      <c r="JKP24" s="139"/>
      <c r="JKQ24" s="139"/>
      <c r="JKR24" s="139"/>
      <c r="JKS24" s="139"/>
      <c r="JKT24" s="139"/>
      <c r="JKU24" s="139"/>
      <c r="JKV24" s="139"/>
      <c r="JKW24" s="139"/>
      <c r="JKX24" s="139"/>
      <c r="JKY24" s="139"/>
      <c r="JKZ24" s="139"/>
      <c r="JLA24" s="139"/>
      <c r="JLB24" s="139"/>
      <c r="JLC24" s="139"/>
      <c r="JLD24" s="139"/>
      <c r="JLE24" s="139"/>
      <c r="JLF24" s="139"/>
      <c r="JLG24" s="139"/>
      <c r="JLH24" s="139"/>
      <c r="JLI24" s="139"/>
      <c r="JLJ24" s="139"/>
      <c r="JLK24" s="139"/>
      <c r="JLL24" s="139"/>
      <c r="JLM24" s="139"/>
      <c r="JLN24" s="139"/>
      <c r="JLO24" s="139"/>
      <c r="JLP24" s="139"/>
      <c r="JLQ24" s="139"/>
      <c r="JLR24" s="139"/>
      <c r="JLS24" s="139"/>
      <c r="JLT24" s="139"/>
      <c r="JLU24" s="139"/>
      <c r="JLV24" s="139"/>
      <c r="JLW24" s="139"/>
      <c r="JLX24" s="139"/>
      <c r="JLY24" s="139"/>
      <c r="JLZ24" s="139"/>
      <c r="JMA24" s="139"/>
      <c r="JMB24" s="139"/>
      <c r="JMC24" s="139"/>
      <c r="JMD24" s="139"/>
      <c r="JME24" s="139"/>
      <c r="JMF24" s="139"/>
      <c r="JMG24" s="139"/>
      <c r="JMH24" s="139"/>
      <c r="JMI24" s="139"/>
      <c r="JMJ24" s="139"/>
      <c r="JMK24" s="139"/>
      <c r="JML24" s="139"/>
      <c r="JMM24" s="139"/>
      <c r="JMN24" s="139"/>
      <c r="JMO24" s="139"/>
      <c r="JMP24" s="139"/>
      <c r="JMQ24" s="139"/>
      <c r="JMR24" s="139"/>
      <c r="JMS24" s="139"/>
      <c r="JMT24" s="139"/>
      <c r="JMU24" s="139"/>
      <c r="JMV24" s="139"/>
      <c r="JMW24" s="139"/>
      <c r="JMX24" s="139"/>
      <c r="JMY24" s="139"/>
      <c r="JMZ24" s="139"/>
      <c r="JNA24" s="139"/>
      <c r="JNB24" s="139"/>
      <c r="JNC24" s="139"/>
      <c r="JND24" s="139"/>
      <c r="JNE24" s="139"/>
      <c r="JNF24" s="139"/>
      <c r="JNG24" s="139"/>
      <c r="JNH24" s="139"/>
      <c r="JNI24" s="139"/>
      <c r="JNJ24" s="139"/>
      <c r="JNK24" s="139"/>
      <c r="JNL24" s="139"/>
      <c r="JNM24" s="139"/>
      <c r="JNN24" s="139"/>
      <c r="JNO24" s="139"/>
      <c r="JNP24" s="139"/>
      <c r="JNQ24" s="139"/>
      <c r="JNR24" s="139"/>
      <c r="JNS24" s="139"/>
      <c r="JNT24" s="139"/>
      <c r="JNU24" s="139"/>
      <c r="JNV24" s="139"/>
      <c r="JNW24" s="139"/>
      <c r="JNX24" s="139"/>
      <c r="JNY24" s="139"/>
      <c r="JNZ24" s="139"/>
      <c r="JOA24" s="139"/>
      <c r="JOB24" s="139"/>
      <c r="JOC24" s="139"/>
      <c r="JOD24" s="139"/>
      <c r="JOE24" s="139"/>
      <c r="JOF24" s="139"/>
      <c r="JOG24" s="139"/>
      <c r="JOH24" s="139"/>
      <c r="JOI24" s="139"/>
      <c r="JOJ24" s="139"/>
      <c r="JOK24" s="139"/>
      <c r="JOL24" s="139"/>
      <c r="JOM24" s="139"/>
      <c r="JON24" s="139"/>
      <c r="JOO24" s="139"/>
      <c r="JOP24" s="139"/>
      <c r="JOQ24" s="139"/>
      <c r="JOR24" s="139"/>
      <c r="JOS24" s="139"/>
      <c r="JOT24" s="139"/>
      <c r="JOU24" s="139"/>
      <c r="JOV24" s="139"/>
      <c r="JOW24" s="139"/>
      <c r="JOX24" s="139"/>
      <c r="JOY24" s="139"/>
      <c r="JOZ24" s="139"/>
      <c r="JPA24" s="139"/>
      <c r="JPB24" s="139"/>
      <c r="JPC24" s="139"/>
      <c r="JPD24" s="139"/>
      <c r="JPE24" s="139"/>
      <c r="JPF24" s="139"/>
      <c r="JPG24" s="139"/>
      <c r="JPH24" s="139"/>
      <c r="JPI24" s="139"/>
      <c r="JPJ24" s="139"/>
      <c r="JPK24" s="139"/>
      <c r="JPL24" s="139"/>
      <c r="JPM24" s="139"/>
      <c r="JPN24" s="139"/>
      <c r="JPO24" s="139"/>
      <c r="JPP24" s="139"/>
      <c r="JPQ24" s="139"/>
      <c r="JPR24" s="139"/>
      <c r="JPS24" s="139"/>
      <c r="JPT24" s="139"/>
      <c r="JPU24" s="139"/>
      <c r="JPV24" s="139"/>
      <c r="JPW24" s="139"/>
      <c r="JPX24" s="139"/>
      <c r="JPY24" s="139"/>
      <c r="JPZ24" s="139"/>
      <c r="JQA24" s="139"/>
      <c r="JQB24" s="139"/>
      <c r="JQC24" s="139"/>
      <c r="JQD24" s="139"/>
      <c r="JQE24" s="139"/>
      <c r="JQF24" s="139"/>
      <c r="JQG24" s="139"/>
      <c r="JQH24" s="139"/>
      <c r="JQI24" s="139"/>
      <c r="JQJ24" s="139"/>
      <c r="JQK24" s="139"/>
      <c r="JQL24" s="139"/>
      <c r="JQM24" s="139"/>
      <c r="JQN24" s="139"/>
      <c r="JQO24" s="139"/>
      <c r="JQP24" s="139"/>
      <c r="JQQ24" s="139"/>
      <c r="JQR24" s="139"/>
      <c r="JQS24" s="139"/>
      <c r="JQT24" s="139"/>
      <c r="JQU24" s="139"/>
      <c r="JQV24" s="139"/>
      <c r="JQW24" s="139"/>
      <c r="JQX24" s="139"/>
      <c r="JQY24" s="139"/>
      <c r="JQZ24" s="139"/>
      <c r="JRA24" s="139"/>
      <c r="JRB24" s="139"/>
      <c r="JRC24" s="139"/>
      <c r="JRD24" s="139"/>
      <c r="JRE24" s="139"/>
      <c r="JRF24" s="139"/>
      <c r="JRG24" s="139"/>
      <c r="JRH24" s="139"/>
      <c r="JRI24" s="139"/>
      <c r="JRJ24" s="139"/>
      <c r="JRK24" s="139"/>
      <c r="JRL24" s="139"/>
      <c r="JRM24" s="139"/>
      <c r="JRN24" s="139"/>
      <c r="JRO24" s="139"/>
      <c r="JRP24" s="139"/>
      <c r="JRQ24" s="139"/>
      <c r="JRR24" s="139"/>
      <c r="JRS24" s="139"/>
      <c r="JRT24" s="139"/>
      <c r="JRU24" s="139"/>
      <c r="JRV24" s="139"/>
      <c r="JRW24" s="139"/>
      <c r="JRX24" s="139"/>
      <c r="JRY24" s="139"/>
      <c r="JRZ24" s="139"/>
      <c r="JSA24" s="139"/>
      <c r="JSB24" s="139"/>
      <c r="JSC24" s="139"/>
      <c r="JSD24" s="139"/>
      <c r="JSE24" s="139"/>
      <c r="JSF24" s="139"/>
      <c r="JSG24" s="139"/>
      <c r="JSH24" s="139"/>
      <c r="JSI24" s="139"/>
      <c r="JSJ24" s="139"/>
      <c r="JSK24" s="139"/>
      <c r="JSL24" s="139"/>
      <c r="JSM24" s="139"/>
      <c r="JSN24" s="139"/>
      <c r="JSO24" s="139"/>
      <c r="JSP24" s="139"/>
      <c r="JSQ24" s="139"/>
      <c r="JSR24" s="139"/>
      <c r="JSS24" s="139"/>
      <c r="JST24" s="139"/>
      <c r="JSU24" s="139"/>
      <c r="JSV24" s="139"/>
      <c r="JSW24" s="139"/>
      <c r="JSX24" s="139"/>
      <c r="JSY24" s="139"/>
      <c r="JSZ24" s="139"/>
      <c r="JTA24" s="139"/>
      <c r="JTB24" s="139"/>
      <c r="JTC24" s="139"/>
      <c r="JTD24" s="139"/>
      <c r="JTE24" s="139"/>
      <c r="JTF24" s="139"/>
      <c r="JTG24" s="139"/>
      <c r="JTH24" s="139"/>
      <c r="JTI24" s="139"/>
      <c r="JTJ24" s="139"/>
      <c r="JTK24" s="139"/>
      <c r="JTL24" s="139"/>
      <c r="JTM24" s="139"/>
      <c r="JTN24" s="139"/>
      <c r="JTO24" s="139"/>
      <c r="JTP24" s="139"/>
      <c r="JTQ24" s="139"/>
      <c r="JTR24" s="139"/>
      <c r="JTS24" s="139"/>
      <c r="JTT24" s="139"/>
      <c r="JTU24" s="139"/>
      <c r="JTV24" s="139"/>
      <c r="JTW24" s="139"/>
      <c r="JTX24" s="139"/>
      <c r="JTY24" s="139"/>
      <c r="JTZ24" s="139"/>
      <c r="JUA24" s="139"/>
      <c r="JUB24" s="139"/>
      <c r="JUC24" s="139"/>
      <c r="JUD24" s="139"/>
      <c r="JUE24" s="139"/>
      <c r="JUF24" s="139"/>
      <c r="JUG24" s="139"/>
      <c r="JUH24" s="139"/>
      <c r="JUI24" s="139"/>
      <c r="JUJ24" s="139"/>
      <c r="JUK24" s="139"/>
      <c r="JUL24" s="139"/>
      <c r="JUM24" s="139"/>
      <c r="JUN24" s="139"/>
      <c r="JUO24" s="139"/>
      <c r="JUP24" s="139"/>
      <c r="JUQ24" s="139"/>
      <c r="JUR24" s="139"/>
      <c r="JUS24" s="139"/>
      <c r="JUT24" s="139"/>
      <c r="JUU24" s="139"/>
      <c r="JUV24" s="139"/>
      <c r="JUW24" s="139"/>
      <c r="JUX24" s="139"/>
      <c r="JUY24" s="139"/>
      <c r="JUZ24" s="139"/>
      <c r="JVA24" s="139"/>
      <c r="JVB24" s="139"/>
      <c r="JVC24" s="139"/>
      <c r="JVD24" s="139"/>
      <c r="JVE24" s="139"/>
      <c r="JVF24" s="139"/>
      <c r="JVG24" s="139"/>
      <c r="JVH24" s="139"/>
      <c r="JVI24" s="139"/>
      <c r="JVJ24" s="139"/>
      <c r="JVK24" s="139"/>
      <c r="JVL24" s="139"/>
      <c r="JVM24" s="139"/>
      <c r="JVN24" s="139"/>
      <c r="JVO24" s="139"/>
      <c r="JVP24" s="139"/>
      <c r="JVQ24" s="139"/>
      <c r="JVR24" s="139"/>
      <c r="JVS24" s="139"/>
      <c r="JVT24" s="139"/>
      <c r="JVU24" s="139"/>
      <c r="JVV24" s="139"/>
      <c r="JVW24" s="139"/>
      <c r="JVX24" s="139"/>
      <c r="JVY24" s="139"/>
      <c r="JVZ24" s="139"/>
      <c r="JWA24" s="139"/>
      <c r="JWB24" s="139"/>
      <c r="JWC24" s="139"/>
      <c r="JWD24" s="139"/>
      <c r="JWE24" s="139"/>
      <c r="JWF24" s="139"/>
      <c r="JWG24" s="139"/>
      <c r="JWH24" s="139"/>
      <c r="JWI24" s="139"/>
      <c r="JWJ24" s="139"/>
      <c r="JWK24" s="139"/>
      <c r="JWL24" s="139"/>
      <c r="JWM24" s="139"/>
      <c r="JWN24" s="139"/>
      <c r="JWO24" s="139"/>
      <c r="JWP24" s="139"/>
      <c r="JWQ24" s="139"/>
      <c r="JWR24" s="139"/>
      <c r="JWS24" s="139"/>
      <c r="JWT24" s="139"/>
      <c r="JWU24" s="139"/>
      <c r="JWV24" s="139"/>
      <c r="JWW24" s="139"/>
      <c r="JWX24" s="139"/>
      <c r="JWY24" s="139"/>
      <c r="JWZ24" s="139"/>
      <c r="JXA24" s="139"/>
      <c r="JXB24" s="139"/>
      <c r="JXC24" s="139"/>
      <c r="JXD24" s="139"/>
      <c r="JXE24" s="139"/>
      <c r="JXF24" s="139"/>
      <c r="JXG24" s="139"/>
      <c r="JXH24" s="139"/>
      <c r="JXI24" s="139"/>
      <c r="JXJ24" s="139"/>
      <c r="JXK24" s="139"/>
      <c r="JXL24" s="139"/>
      <c r="JXM24" s="139"/>
      <c r="JXN24" s="139"/>
      <c r="JXO24" s="139"/>
      <c r="JXP24" s="139"/>
      <c r="JXQ24" s="139"/>
      <c r="JXR24" s="139"/>
      <c r="JXS24" s="139"/>
      <c r="JXT24" s="139"/>
      <c r="JXU24" s="139"/>
      <c r="JXV24" s="139"/>
      <c r="JXW24" s="139"/>
      <c r="JXX24" s="139"/>
      <c r="JXY24" s="139"/>
      <c r="JXZ24" s="139"/>
      <c r="JYA24" s="139"/>
      <c r="JYB24" s="139"/>
      <c r="JYC24" s="139"/>
      <c r="JYD24" s="139"/>
      <c r="JYE24" s="139"/>
      <c r="JYF24" s="139"/>
      <c r="JYG24" s="139"/>
      <c r="JYH24" s="139"/>
      <c r="JYI24" s="139"/>
      <c r="JYJ24" s="139"/>
      <c r="JYK24" s="139"/>
      <c r="JYL24" s="139"/>
      <c r="JYM24" s="139"/>
      <c r="JYN24" s="139"/>
      <c r="JYO24" s="139"/>
      <c r="JYP24" s="139"/>
      <c r="JYQ24" s="139"/>
      <c r="JYR24" s="139"/>
      <c r="JYS24" s="139"/>
      <c r="JYT24" s="139"/>
      <c r="JYU24" s="139"/>
      <c r="JYV24" s="139"/>
      <c r="JYW24" s="139"/>
      <c r="JYX24" s="139"/>
      <c r="JYY24" s="139"/>
      <c r="JYZ24" s="139"/>
      <c r="JZA24" s="139"/>
      <c r="JZB24" s="139"/>
      <c r="JZC24" s="139"/>
      <c r="JZD24" s="139"/>
      <c r="JZE24" s="139"/>
      <c r="JZF24" s="139"/>
      <c r="JZG24" s="139"/>
      <c r="JZH24" s="139"/>
      <c r="JZI24" s="139"/>
      <c r="JZJ24" s="139"/>
      <c r="JZK24" s="139"/>
      <c r="JZL24" s="139"/>
      <c r="JZM24" s="139"/>
      <c r="JZN24" s="139"/>
      <c r="JZO24" s="139"/>
      <c r="JZP24" s="139"/>
      <c r="JZQ24" s="139"/>
      <c r="JZR24" s="139"/>
      <c r="JZS24" s="139"/>
      <c r="JZT24" s="139"/>
      <c r="JZU24" s="139"/>
      <c r="JZV24" s="139"/>
      <c r="JZW24" s="139"/>
      <c r="JZX24" s="139"/>
      <c r="JZY24" s="139"/>
      <c r="JZZ24" s="139"/>
      <c r="KAA24" s="139"/>
      <c r="KAB24" s="139"/>
      <c r="KAC24" s="139"/>
      <c r="KAD24" s="139"/>
      <c r="KAE24" s="139"/>
      <c r="KAF24" s="139"/>
      <c r="KAG24" s="139"/>
      <c r="KAH24" s="139"/>
      <c r="KAI24" s="139"/>
      <c r="KAJ24" s="139"/>
      <c r="KAK24" s="139"/>
      <c r="KAL24" s="139"/>
      <c r="KAM24" s="139"/>
      <c r="KAN24" s="139"/>
      <c r="KAO24" s="139"/>
      <c r="KAP24" s="139"/>
      <c r="KAQ24" s="139"/>
      <c r="KAR24" s="139"/>
      <c r="KAS24" s="139"/>
      <c r="KAT24" s="139"/>
      <c r="KAU24" s="139"/>
      <c r="KAV24" s="139"/>
      <c r="KAW24" s="139"/>
      <c r="KAX24" s="139"/>
      <c r="KAY24" s="139"/>
      <c r="KAZ24" s="139"/>
      <c r="KBA24" s="139"/>
      <c r="KBB24" s="139"/>
      <c r="KBC24" s="139"/>
      <c r="KBD24" s="139"/>
      <c r="KBE24" s="139"/>
      <c r="KBF24" s="139"/>
      <c r="KBG24" s="139"/>
      <c r="KBH24" s="139"/>
      <c r="KBI24" s="139"/>
      <c r="KBJ24" s="139"/>
      <c r="KBK24" s="139"/>
      <c r="KBL24" s="139"/>
      <c r="KBM24" s="139"/>
      <c r="KBN24" s="139"/>
      <c r="KBO24" s="139"/>
      <c r="KBP24" s="139"/>
      <c r="KBQ24" s="139"/>
      <c r="KBR24" s="139"/>
      <c r="KBS24" s="139"/>
      <c r="KBT24" s="139"/>
      <c r="KBU24" s="139"/>
      <c r="KBV24" s="139"/>
      <c r="KBW24" s="139"/>
      <c r="KBX24" s="139"/>
      <c r="KBY24" s="139"/>
      <c r="KBZ24" s="139"/>
      <c r="KCA24" s="139"/>
      <c r="KCB24" s="139"/>
      <c r="KCC24" s="139"/>
      <c r="KCD24" s="139"/>
      <c r="KCE24" s="139"/>
      <c r="KCF24" s="139"/>
      <c r="KCG24" s="139"/>
      <c r="KCH24" s="139"/>
      <c r="KCI24" s="139"/>
      <c r="KCJ24" s="139"/>
      <c r="KCK24" s="139"/>
      <c r="KCL24" s="139"/>
      <c r="KCM24" s="139"/>
      <c r="KCN24" s="139"/>
      <c r="KCO24" s="139"/>
      <c r="KCP24" s="139"/>
      <c r="KCQ24" s="139"/>
      <c r="KCR24" s="139"/>
      <c r="KCS24" s="139"/>
      <c r="KCT24" s="139"/>
      <c r="KCU24" s="139"/>
      <c r="KCV24" s="139"/>
      <c r="KCW24" s="139"/>
      <c r="KCX24" s="139"/>
      <c r="KCY24" s="139"/>
      <c r="KCZ24" s="139"/>
      <c r="KDA24" s="139"/>
      <c r="KDB24" s="139"/>
      <c r="KDC24" s="139"/>
      <c r="KDD24" s="139"/>
      <c r="KDE24" s="139"/>
      <c r="KDF24" s="139"/>
      <c r="KDG24" s="139"/>
      <c r="KDH24" s="139"/>
      <c r="KDI24" s="139"/>
      <c r="KDJ24" s="139"/>
      <c r="KDK24" s="139"/>
      <c r="KDL24" s="139"/>
      <c r="KDM24" s="139"/>
      <c r="KDN24" s="139"/>
      <c r="KDO24" s="139"/>
      <c r="KDP24" s="139"/>
      <c r="KDQ24" s="139"/>
      <c r="KDR24" s="139"/>
      <c r="KDS24" s="139"/>
      <c r="KDT24" s="139"/>
      <c r="KDU24" s="139"/>
      <c r="KDV24" s="139"/>
      <c r="KDW24" s="139"/>
      <c r="KDX24" s="139"/>
      <c r="KDY24" s="139"/>
      <c r="KDZ24" s="139"/>
      <c r="KEA24" s="139"/>
      <c r="KEB24" s="139"/>
      <c r="KEC24" s="139"/>
      <c r="KED24" s="139"/>
      <c r="KEE24" s="139"/>
      <c r="KEF24" s="139"/>
      <c r="KEG24" s="139"/>
      <c r="KEH24" s="139"/>
      <c r="KEI24" s="139"/>
      <c r="KEJ24" s="139"/>
      <c r="KEK24" s="139"/>
      <c r="KEL24" s="139"/>
      <c r="KEM24" s="139"/>
      <c r="KEN24" s="139"/>
      <c r="KEO24" s="139"/>
      <c r="KEP24" s="139"/>
      <c r="KEQ24" s="139"/>
      <c r="KER24" s="139"/>
      <c r="KES24" s="139"/>
      <c r="KET24" s="139"/>
      <c r="KEU24" s="139"/>
      <c r="KEV24" s="139"/>
      <c r="KEW24" s="139"/>
      <c r="KEX24" s="139"/>
      <c r="KEY24" s="139"/>
      <c r="KEZ24" s="139"/>
      <c r="KFA24" s="139"/>
      <c r="KFB24" s="139"/>
      <c r="KFC24" s="139"/>
      <c r="KFD24" s="139"/>
      <c r="KFE24" s="139"/>
      <c r="KFF24" s="139"/>
      <c r="KFG24" s="139"/>
      <c r="KFH24" s="139"/>
      <c r="KFI24" s="139"/>
      <c r="KFJ24" s="139"/>
      <c r="KFK24" s="139"/>
      <c r="KFL24" s="139"/>
      <c r="KFM24" s="139"/>
      <c r="KFN24" s="139"/>
      <c r="KFO24" s="139"/>
      <c r="KFP24" s="139"/>
      <c r="KFQ24" s="139"/>
      <c r="KFR24" s="139"/>
      <c r="KFS24" s="139"/>
      <c r="KFT24" s="139"/>
      <c r="KFU24" s="139"/>
      <c r="KFV24" s="139"/>
      <c r="KFW24" s="139"/>
      <c r="KFX24" s="139"/>
      <c r="KFY24" s="139"/>
      <c r="KFZ24" s="139"/>
      <c r="KGA24" s="139"/>
      <c r="KGB24" s="139"/>
      <c r="KGC24" s="139"/>
      <c r="KGD24" s="139"/>
      <c r="KGE24" s="139"/>
      <c r="KGF24" s="139"/>
      <c r="KGG24" s="139"/>
      <c r="KGH24" s="139"/>
      <c r="KGI24" s="139"/>
      <c r="KGJ24" s="139"/>
      <c r="KGK24" s="139"/>
      <c r="KGL24" s="139"/>
      <c r="KGM24" s="139"/>
      <c r="KGN24" s="139"/>
      <c r="KGO24" s="139"/>
      <c r="KGP24" s="139"/>
      <c r="KGQ24" s="139"/>
      <c r="KGR24" s="139"/>
      <c r="KGS24" s="139"/>
      <c r="KGT24" s="139"/>
      <c r="KGU24" s="139"/>
      <c r="KGV24" s="139"/>
      <c r="KGW24" s="139"/>
      <c r="KGX24" s="139"/>
      <c r="KGY24" s="139"/>
      <c r="KGZ24" s="139"/>
      <c r="KHA24" s="139"/>
      <c r="KHB24" s="139"/>
      <c r="KHC24" s="139"/>
      <c r="KHD24" s="139"/>
      <c r="KHE24" s="139"/>
      <c r="KHF24" s="139"/>
      <c r="KHG24" s="139"/>
      <c r="KHH24" s="139"/>
      <c r="KHI24" s="139"/>
      <c r="KHJ24" s="139"/>
      <c r="KHK24" s="139"/>
      <c r="KHL24" s="139"/>
      <c r="KHM24" s="139"/>
      <c r="KHN24" s="139"/>
      <c r="KHO24" s="139"/>
      <c r="KHP24" s="139"/>
      <c r="KHQ24" s="139"/>
      <c r="KHR24" s="139"/>
      <c r="KHS24" s="139"/>
      <c r="KHT24" s="139"/>
      <c r="KHU24" s="139"/>
      <c r="KHV24" s="139"/>
      <c r="KHW24" s="139"/>
      <c r="KHX24" s="139"/>
      <c r="KHY24" s="139"/>
      <c r="KHZ24" s="139"/>
      <c r="KIA24" s="139"/>
      <c r="KIB24" s="139"/>
      <c r="KIC24" s="139"/>
      <c r="KID24" s="139"/>
      <c r="KIE24" s="139"/>
      <c r="KIF24" s="139"/>
      <c r="KIG24" s="139"/>
      <c r="KIH24" s="139"/>
      <c r="KII24" s="139"/>
      <c r="KIJ24" s="139"/>
      <c r="KIK24" s="139"/>
      <c r="KIL24" s="139"/>
      <c r="KIM24" s="139"/>
      <c r="KIN24" s="139"/>
      <c r="KIO24" s="139"/>
      <c r="KIP24" s="139"/>
      <c r="KIQ24" s="139"/>
      <c r="KIR24" s="139"/>
      <c r="KIS24" s="139"/>
      <c r="KIT24" s="139"/>
      <c r="KIU24" s="139"/>
      <c r="KIV24" s="139"/>
      <c r="KIW24" s="139"/>
      <c r="KIX24" s="139"/>
      <c r="KIY24" s="139"/>
      <c r="KIZ24" s="139"/>
      <c r="KJA24" s="139"/>
      <c r="KJB24" s="139"/>
      <c r="KJC24" s="139"/>
      <c r="KJD24" s="139"/>
      <c r="KJE24" s="139"/>
      <c r="KJF24" s="139"/>
      <c r="KJG24" s="139"/>
      <c r="KJH24" s="139"/>
      <c r="KJI24" s="139"/>
      <c r="KJJ24" s="139"/>
      <c r="KJK24" s="139"/>
      <c r="KJL24" s="139"/>
      <c r="KJM24" s="139"/>
      <c r="KJN24" s="139"/>
      <c r="KJO24" s="139"/>
      <c r="KJP24" s="139"/>
      <c r="KJQ24" s="139"/>
      <c r="KJR24" s="139"/>
      <c r="KJS24" s="139"/>
      <c r="KJT24" s="139"/>
      <c r="KJU24" s="139"/>
      <c r="KJV24" s="139"/>
      <c r="KJW24" s="139"/>
      <c r="KJX24" s="139"/>
      <c r="KJY24" s="139"/>
      <c r="KJZ24" s="139"/>
      <c r="KKA24" s="139"/>
      <c r="KKB24" s="139"/>
      <c r="KKC24" s="139"/>
      <c r="KKD24" s="139"/>
      <c r="KKE24" s="139"/>
      <c r="KKF24" s="139"/>
      <c r="KKG24" s="139"/>
      <c r="KKH24" s="139"/>
      <c r="KKI24" s="139"/>
      <c r="KKJ24" s="139"/>
      <c r="KKK24" s="139"/>
      <c r="KKL24" s="139"/>
      <c r="KKM24" s="139"/>
      <c r="KKN24" s="139"/>
      <c r="KKO24" s="139"/>
      <c r="KKP24" s="139"/>
      <c r="KKQ24" s="139"/>
      <c r="KKR24" s="139"/>
      <c r="KKS24" s="139"/>
      <c r="KKT24" s="139"/>
      <c r="KKU24" s="139"/>
      <c r="KKV24" s="139"/>
      <c r="KKW24" s="139"/>
      <c r="KKX24" s="139"/>
      <c r="KKY24" s="139"/>
      <c r="KKZ24" s="139"/>
      <c r="KLA24" s="139"/>
      <c r="KLB24" s="139"/>
      <c r="KLC24" s="139"/>
      <c r="KLD24" s="139"/>
      <c r="KLE24" s="139"/>
      <c r="KLF24" s="139"/>
      <c r="KLG24" s="139"/>
      <c r="KLH24" s="139"/>
      <c r="KLI24" s="139"/>
      <c r="KLJ24" s="139"/>
      <c r="KLK24" s="139"/>
      <c r="KLL24" s="139"/>
      <c r="KLM24" s="139"/>
      <c r="KLN24" s="139"/>
      <c r="KLO24" s="139"/>
      <c r="KLP24" s="139"/>
      <c r="KLQ24" s="139"/>
      <c r="KLR24" s="139"/>
      <c r="KLS24" s="139"/>
      <c r="KLT24" s="139"/>
      <c r="KLU24" s="139"/>
      <c r="KLV24" s="139"/>
      <c r="KLW24" s="139"/>
      <c r="KLX24" s="139"/>
      <c r="KLY24" s="139"/>
      <c r="KLZ24" s="139"/>
      <c r="KMA24" s="139"/>
      <c r="KMB24" s="139"/>
      <c r="KMC24" s="139"/>
      <c r="KMD24" s="139"/>
      <c r="KME24" s="139"/>
      <c r="KMF24" s="139"/>
      <c r="KMG24" s="139"/>
      <c r="KMH24" s="139"/>
      <c r="KMI24" s="139"/>
      <c r="KMJ24" s="139"/>
      <c r="KMK24" s="139"/>
      <c r="KML24" s="139"/>
      <c r="KMM24" s="139"/>
      <c r="KMN24" s="139"/>
      <c r="KMO24" s="139"/>
      <c r="KMP24" s="139"/>
      <c r="KMQ24" s="139"/>
      <c r="KMR24" s="139"/>
      <c r="KMS24" s="139"/>
      <c r="KMT24" s="139"/>
      <c r="KMU24" s="139"/>
      <c r="KMV24" s="139"/>
      <c r="KMW24" s="139"/>
      <c r="KMX24" s="139"/>
      <c r="KMY24" s="139"/>
      <c r="KMZ24" s="139"/>
      <c r="KNA24" s="139"/>
      <c r="KNB24" s="139"/>
      <c r="KNC24" s="139"/>
      <c r="KND24" s="139"/>
      <c r="KNE24" s="139"/>
      <c r="KNF24" s="139"/>
      <c r="KNG24" s="139"/>
      <c r="KNH24" s="139"/>
      <c r="KNI24" s="139"/>
      <c r="KNJ24" s="139"/>
      <c r="KNK24" s="139"/>
      <c r="KNL24" s="139"/>
      <c r="KNM24" s="139"/>
      <c r="KNN24" s="139"/>
      <c r="KNO24" s="139"/>
      <c r="KNP24" s="139"/>
      <c r="KNQ24" s="139"/>
      <c r="KNR24" s="139"/>
      <c r="KNS24" s="139"/>
      <c r="KNT24" s="139"/>
      <c r="KNU24" s="139"/>
      <c r="KNV24" s="139"/>
      <c r="KNW24" s="139"/>
      <c r="KNX24" s="139"/>
      <c r="KNY24" s="139"/>
      <c r="KNZ24" s="139"/>
      <c r="KOA24" s="139"/>
      <c r="KOB24" s="139"/>
      <c r="KOC24" s="139"/>
      <c r="KOD24" s="139"/>
      <c r="KOE24" s="139"/>
      <c r="KOF24" s="139"/>
      <c r="KOG24" s="139"/>
      <c r="KOH24" s="139"/>
      <c r="KOI24" s="139"/>
      <c r="KOJ24" s="139"/>
      <c r="KOK24" s="139"/>
      <c r="KOL24" s="139"/>
      <c r="KOM24" s="139"/>
      <c r="KON24" s="139"/>
      <c r="KOO24" s="139"/>
      <c r="KOP24" s="139"/>
      <c r="KOQ24" s="139"/>
      <c r="KOR24" s="139"/>
      <c r="KOS24" s="139"/>
      <c r="KOT24" s="139"/>
      <c r="KOU24" s="139"/>
      <c r="KOV24" s="139"/>
      <c r="KOW24" s="139"/>
      <c r="KOX24" s="139"/>
      <c r="KOY24" s="139"/>
      <c r="KOZ24" s="139"/>
      <c r="KPA24" s="139"/>
      <c r="KPB24" s="139"/>
      <c r="KPC24" s="139"/>
      <c r="KPD24" s="139"/>
      <c r="KPE24" s="139"/>
      <c r="KPF24" s="139"/>
      <c r="KPG24" s="139"/>
      <c r="KPH24" s="139"/>
      <c r="KPI24" s="139"/>
      <c r="KPJ24" s="139"/>
      <c r="KPK24" s="139"/>
      <c r="KPL24" s="139"/>
      <c r="KPM24" s="139"/>
      <c r="KPN24" s="139"/>
      <c r="KPO24" s="139"/>
      <c r="KPP24" s="139"/>
      <c r="KPQ24" s="139"/>
      <c r="KPR24" s="139"/>
      <c r="KPS24" s="139"/>
      <c r="KPT24" s="139"/>
      <c r="KPU24" s="139"/>
      <c r="KPV24" s="139"/>
      <c r="KPW24" s="139"/>
      <c r="KPX24" s="139"/>
      <c r="KPY24" s="139"/>
      <c r="KPZ24" s="139"/>
      <c r="KQA24" s="139"/>
      <c r="KQB24" s="139"/>
      <c r="KQC24" s="139"/>
      <c r="KQD24" s="139"/>
      <c r="KQE24" s="139"/>
      <c r="KQF24" s="139"/>
      <c r="KQG24" s="139"/>
      <c r="KQH24" s="139"/>
      <c r="KQI24" s="139"/>
      <c r="KQJ24" s="139"/>
      <c r="KQK24" s="139"/>
      <c r="KQL24" s="139"/>
      <c r="KQM24" s="139"/>
      <c r="KQN24" s="139"/>
      <c r="KQO24" s="139"/>
      <c r="KQP24" s="139"/>
      <c r="KQQ24" s="139"/>
      <c r="KQR24" s="139"/>
      <c r="KQS24" s="139"/>
      <c r="KQT24" s="139"/>
      <c r="KQU24" s="139"/>
      <c r="KQV24" s="139"/>
      <c r="KQW24" s="139"/>
      <c r="KQX24" s="139"/>
      <c r="KQY24" s="139"/>
      <c r="KQZ24" s="139"/>
      <c r="KRA24" s="139"/>
      <c r="KRB24" s="139"/>
      <c r="KRC24" s="139"/>
      <c r="KRD24" s="139"/>
      <c r="KRE24" s="139"/>
      <c r="KRF24" s="139"/>
      <c r="KRG24" s="139"/>
      <c r="KRH24" s="139"/>
      <c r="KRI24" s="139"/>
      <c r="KRJ24" s="139"/>
      <c r="KRK24" s="139"/>
      <c r="KRL24" s="139"/>
      <c r="KRM24" s="139"/>
      <c r="KRN24" s="139"/>
      <c r="KRO24" s="139"/>
      <c r="KRP24" s="139"/>
      <c r="KRQ24" s="139"/>
      <c r="KRR24" s="139"/>
      <c r="KRS24" s="139"/>
      <c r="KRT24" s="139"/>
      <c r="KRU24" s="139"/>
      <c r="KRV24" s="139"/>
      <c r="KRW24" s="139"/>
      <c r="KRX24" s="139"/>
      <c r="KRY24" s="139"/>
      <c r="KRZ24" s="139"/>
      <c r="KSA24" s="139"/>
      <c r="KSB24" s="139"/>
      <c r="KSC24" s="139"/>
      <c r="KSD24" s="139"/>
      <c r="KSE24" s="139"/>
      <c r="KSF24" s="139"/>
      <c r="KSG24" s="139"/>
      <c r="KSH24" s="139"/>
      <c r="KSI24" s="139"/>
      <c r="KSJ24" s="139"/>
      <c r="KSK24" s="139"/>
      <c r="KSL24" s="139"/>
      <c r="KSM24" s="139"/>
      <c r="KSN24" s="139"/>
      <c r="KSO24" s="139"/>
      <c r="KSP24" s="139"/>
      <c r="KSQ24" s="139"/>
      <c r="KSR24" s="139"/>
      <c r="KSS24" s="139"/>
      <c r="KST24" s="139"/>
      <c r="KSU24" s="139"/>
      <c r="KSV24" s="139"/>
      <c r="KSW24" s="139"/>
      <c r="KSX24" s="139"/>
      <c r="KSY24" s="139"/>
      <c r="KSZ24" s="139"/>
      <c r="KTA24" s="139"/>
      <c r="KTB24" s="139"/>
      <c r="KTC24" s="139"/>
      <c r="KTD24" s="139"/>
      <c r="KTE24" s="139"/>
      <c r="KTF24" s="139"/>
      <c r="KTG24" s="139"/>
      <c r="KTH24" s="139"/>
      <c r="KTI24" s="139"/>
      <c r="KTJ24" s="139"/>
      <c r="KTK24" s="139"/>
      <c r="KTL24" s="139"/>
      <c r="KTM24" s="139"/>
      <c r="KTN24" s="139"/>
      <c r="KTO24" s="139"/>
      <c r="KTP24" s="139"/>
      <c r="KTQ24" s="139"/>
      <c r="KTR24" s="139"/>
      <c r="KTS24" s="139"/>
      <c r="KTT24" s="139"/>
      <c r="KTU24" s="139"/>
      <c r="KTV24" s="139"/>
      <c r="KTW24" s="139"/>
      <c r="KTX24" s="139"/>
      <c r="KTY24" s="139"/>
      <c r="KTZ24" s="139"/>
      <c r="KUA24" s="139"/>
      <c r="KUB24" s="139"/>
      <c r="KUC24" s="139"/>
      <c r="KUD24" s="139"/>
      <c r="KUE24" s="139"/>
      <c r="KUF24" s="139"/>
      <c r="KUG24" s="139"/>
      <c r="KUH24" s="139"/>
      <c r="KUI24" s="139"/>
      <c r="KUJ24" s="139"/>
      <c r="KUK24" s="139"/>
      <c r="KUL24" s="139"/>
      <c r="KUM24" s="139"/>
      <c r="KUN24" s="139"/>
      <c r="KUO24" s="139"/>
      <c r="KUP24" s="139"/>
      <c r="KUQ24" s="139"/>
      <c r="KUR24" s="139"/>
      <c r="KUS24" s="139"/>
      <c r="KUT24" s="139"/>
      <c r="KUU24" s="139"/>
      <c r="KUV24" s="139"/>
      <c r="KUW24" s="139"/>
      <c r="KUX24" s="139"/>
      <c r="KUY24" s="139"/>
      <c r="KUZ24" s="139"/>
      <c r="KVA24" s="139"/>
      <c r="KVB24" s="139"/>
      <c r="KVC24" s="139"/>
      <c r="KVD24" s="139"/>
      <c r="KVE24" s="139"/>
      <c r="KVF24" s="139"/>
      <c r="KVG24" s="139"/>
      <c r="KVH24" s="139"/>
      <c r="KVI24" s="139"/>
      <c r="KVJ24" s="139"/>
      <c r="KVK24" s="139"/>
      <c r="KVL24" s="139"/>
      <c r="KVM24" s="139"/>
      <c r="KVN24" s="139"/>
      <c r="KVO24" s="139"/>
      <c r="KVP24" s="139"/>
      <c r="KVQ24" s="139"/>
      <c r="KVR24" s="139"/>
      <c r="KVS24" s="139"/>
      <c r="KVT24" s="139"/>
      <c r="KVU24" s="139"/>
      <c r="KVV24" s="139"/>
      <c r="KVW24" s="139"/>
      <c r="KVX24" s="139"/>
      <c r="KVY24" s="139"/>
      <c r="KVZ24" s="139"/>
      <c r="KWA24" s="139"/>
      <c r="KWB24" s="139"/>
      <c r="KWC24" s="139"/>
      <c r="KWD24" s="139"/>
      <c r="KWE24" s="139"/>
      <c r="KWF24" s="139"/>
      <c r="KWG24" s="139"/>
      <c r="KWH24" s="139"/>
      <c r="KWI24" s="139"/>
      <c r="KWJ24" s="139"/>
      <c r="KWK24" s="139"/>
      <c r="KWL24" s="139"/>
      <c r="KWM24" s="139"/>
      <c r="KWN24" s="139"/>
      <c r="KWO24" s="139"/>
      <c r="KWP24" s="139"/>
      <c r="KWQ24" s="139"/>
      <c r="KWR24" s="139"/>
      <c r="KWS24" s="139"/>
      <c r="KWT24" s="139"/>
      <c r="KWU24" s="139"/>
      <c r="KWV24" s="139"/>
      <c r="KWW24" s="139"/>
      <c r="KWX24" s="139"/>
      <c r="KWY24" s="139"/>
      <c r="KWZ24" s="139"/>
      <c r="KXA24" s="139"/>
      <c r="KXB24" s="139"/>
      <c r="KXC24" s="139"/>
      <c r="KXD24" s="139"/>
      <c r="KXE24" s="139"/>
      <c r="KXF24" s="139"/>
      <c r="KXG24" s="139"/>
      <c r="KXH24" s="139"/>
      <c r="KXI24" s="139"/>
      <c r="KXJ24" s="139"/>
      <c r="KXK24" s="139"/>
      <c r="KXL24" s="139"/>
      <c r="KXM24" s="139"/>
      <c r="KXN24" s="139"/>
      <c r="KXO24" s="139"/>
      <c r="KXP24" s="139"/>
      <c r="KXQ24" s="139"/>
      <c r="KXR24" s="139"/>
      <c r="KXS24" s="139"/>
      <c r="KXT24" s="139"/>
      <c r="KXU24" s="139"/>
      <c r="KXV24" s="139"/>
      <c r="KXW24" s="139"/>
      <c r="KXX24" s="139"/>
      <c r="KXY24" s="139"/>
      <c r="KXZ24" s="139"/>
      <c r="KYA24" s="139"/>
      <c r="KYB24" s="139"/>
      <c r="KYC24" s="139"/>
      <c r="KYD24" s="139"/>
      <c r="KYE24" s="139"/>
      <c r="KYF24" s="139"/>
      <c r="KYG24" s="139"/>
      <c r="KYH24" s="139"/>
      <c r="KYI24" s="139"/>
      <c r="KYJ24" s="139"/>
      <c r="KYK24" s="139"/>
      <c r="KYL24" s="139"/>
      <c r="KYM24" s="139"/>
      <c r="KYN24" s="139"/>
      <c r="KYO24" s="139"/>
      <c r="KYP24" s="139"/>
      <c r="KYQ24" s="139"/>
      <c r="KYR24" s="139"/>
      <c r="KYS24" s="139"/>
      <c r="KYT24" s="139"/>
      <c r="KYU24" s="139"/>
      <c r="KYV24" s="139"/>
      <c r="KYW24" s="139"/>
      <c r="KYX24" s="139"/>
      <c r="KYY24" s="139"/>
      <c r="KYZ24" s="139"/>
      <c r="KZA24" s="139"/>
      <c r="KZB24" s="139"/>
      <c r="KZC24" s="139"/>
      <c r="KZD24" s="139"/>
      <c r="KZE24" s="139"/>
      <c r="KZF24" s="139"/>
      <c r="KZG24" s="139"/>
      <c r="KZH24" s="139"/>
      <c r="KZI24" s="139"/>
      <c r="KZJ24" s="139"/>
      <c r="KZK24" s="139"/>
      <c r="KZL24" s="139"/>
      <c r="KZM24" s="139"/>
      <c r="KZN24" s="139"/>
      <c r="KZO24" s="139"/>
      <c r="KZP24" s="139"/>
      <c r="KZQ24" s="139"/>
      <c r="KZR24" s="139"/>
      <c r="KZS24" s="139"/>
      <c r="KZT24" s="139"/>
      <c r="KZU24" s="139"/>
      <c r="KZV24" s="139"/>
      <c r="KZW24" s="139"/>
      <c r="KZX24" s="139"/>
      <c r="KZY24" s="139"/>
      <c r="KZZ24" s="139"/>
      <c r="LAA24" s="139"/>
      <c r="LAB24" s="139"/>
      <c r="LAC24" s="139"/>
      <c r="LAD24" s="139"/>
      <c r="LAE24" s="139"/>
      <c r="LAF24" s="139"/>
      <c r="LAG24" s="139"/>
      <c r="LAH24" s="139"/>
      <c r="LAI24" s="139"/>
      <c r="LAJ24" s="139"/>
      <c r="LAK24" s="139"/>
      <c r="LAL24" s="139"/>
      <c r="LAM24" s="139"/>
      <c r="LAN24" s="139"/>
      <c r="LAO24" s="139"/>
      <c r="LAP24" s="139"/>
      <c r="LAQ24" s="139"/>
      <c r="LAR24" s="139"/>
      <c r="LAS24" s="139"/>
      <c r="LAT24" s="139"/>
      <c r="LAU24" s="139"/>
      <c r="LAV24" s="139"/>
      <c r="LAW24" s="139"/>
      <c r="LAX24" s="139"/>
      <c r="LAY24" s="139"/>
      <c r="LAZ24" s="139"/>
      <c r="LBA24" s="139"/>
      <c r="LBB24" s="139"/>
      <c r="LBC24" s="139"/>
      <c r="LBD24" s="139"/>
      <c r="LBE24" s="139"/>
      <c r="LBF24" s="139"/>
      <c r="LBG24" s="139"/>
      <c r="LBH24" s="139"/>
      <c r="LBI24" s="139"/>
      <c r="LBJ24" s="139"/>
      <c r="LBK24" s="139"/>
      <c r="LBL24" s="139"/>
      <c r="LBM24" s="139"/>
      <c r="LBN24" s="139"/>
      <c r="LBO24" s="139"/>
      <c r="LBP24" s="139"/>
      <c r="LBQ24" s="139"/>
      <c r="LBR24" s="139"/>
      <c r="LBS24" s="139"/>
      <c r="LBT24" s="139"/>
      <c r="LBU24" s="139"/>
      <c r="LBV24" s="139"/>
      <c r="LBW24" s="139"/>
      <c r="LBX24" s="139"/>
      <c r="LBY24" s="139"/>
      <c r="LBZ24" s="139"/>
      <c r="LCA24" s="139"/>
      <c r="LCB24" s="139"/>
      <c r="LCC24" s="139"/>
      <c r="LCD24" s="139"/>
      <c r="LCE24" s="139"/>
      <c r="LCF24" s="139"/>
      <c r="LCG24" s="139"/>
      <c r="LCH24" s="139"/>
      <c r="LCI24" s="139"/>
      <c r="LCJ24" s="139"/>
      <c r="LCK24" s="139"/>
      <c r="LCL24" s="139"/>
      <c r="LCM24" s="139"/>
      <c r="LCN24" s="139"/>
      <c r="LCO24" s="139"/>
      <c r="LCP24" s="139"/>
      <c r="LCQ24" s="139"/>
      <c r="LCR24" s="139"/>
      <c r="LCS24" s="139"/>
      <c r="LCT24" s="139"/>
      <c r="LCU24" s="139"/>
      <c r="LCV24" s="139"/>
      <c r="LCW24" s="139"/>
      <c r="LCX24" s="139"/>
      <c r="LCY24" s="139"/>
      <c r="LCZ24" s="139"/>
      <c r="LDA24" s="139"/>
      <c r="LDB24" s="139"/>
      <c r="LDC24" s="139"/>
      <c r="LDD24" s="139"/>
      <c r="LDE24" s="139"/>
      <c r="LDF24" s="139"/>
      <c r="LDG24" s="139"/>
      <c r="LDH24" s="139"/>
      <c r="LDI24" s="139"/>
      <c r="LDJ24" s="139"/>
      <c r="LDK24" s="139"/>
      <c r="LDL24" s="139"/>
      <c r="LDM24" s="139"/>
      <c r="LDN24" s="139"/>
      <c r="LDO24" s="139"/>
      <c r="LDP24" s="139"/>
      <c r="LDQ24" s="139"/>
      <c r="LDR24" s="139"/>
      <c r="LDS24" s="139"/>
      <c r="LDT24" s="139"/>
      <c r="LDU24" s="139"/>
      <c r="LDV24" s="139"/>
      <c r="LDW24" s="139"/>
      <c r="LDX24" s="139"/>
      <c r="LDY24" s="139"/>
      <c r="LDZ24" s="139"/>
      <c r="LEA24" s="139"/>
      <c r="LEB24" s="139"/>
      <c r="LEC24" s="139"/>
      <c r="LED24" s="139"/>
      <c r="LEE24" s="139"/>
      <c r="LEF24" s="139"/>
      <c r="LEG24" s="139"/>
      <c r="LEH24" s="139"/>
      <c r="LEI24" s="139"/>
      <c r="LEJ24" s="139"/>
      <c r="LEK24" s="139"/>
      <c r="LEL24" s="139"/>
      <c r="LEM24" s="139"/>
      <c r="LEN24" s="139"/>
      <c r="LEO24" s="139"/>
      <c r="LEP24" s="139"/>
      <c r="LEQ24" s="139"/>
      <c r="LER24" s="139"/>
      <c r="LES24" s="139"/>
      <c r="LET24" s="139"/>
      <c r="LEU24" s="139"/>
      <c r="LEV24" s="139"/>
      <c r="LEW24" s="139"/>
      <c r="LEX24" s="139"/>
      <c r="LEY24" s="139"/>
      <c r="LEZ24" s="139"/>
      <c r="LFA24" s="139"/>
      <c r="LFB24" s="139"/>
      <c r="LFC24" s="139"/>
      <c r="LFD24" s="139"/>
      <c r="LFE24" s="139"/>
      <c r="LFF24" s="139"/>
      <c r="LFG24" s="139"/>
      <c r="LFH24" s="139"/>
      <c r="LFI24" s="139"/>
      <c r="LFJ24" s="139"/>
      <c r="LFK24" s="139"/>
      <c r="LFL24" s="139"/>
      <c r="LFM24" s="139"/>
      <c r="LFN24" s="139"/>
      <c r="LFO24" s="139"/>
      <c r="LFP24" s="139"/>
      <c r="LFQ24" s="139"/>
      <c r="LFR24" s="139"/>
      <c r="LFS24" s="139"/>
      <c r="LFT24" s="139"/>
      <c r="LFU24" s="139"/>
      <c r="LFV24" s="139"/>
      <c r="LFW24" s="139"/>
      <c r="LFX24" s="139"/>
      <c r="LFY24" s="139"/>
      <c r="LFZ24" s="139"/>
      <c r="LGA24" s="139"/>
      <c r="LGB24" s="139"/>
      <c r="LGC24" s="139"/>
      <c r="LGD24" s="139"/>
      <c r="LGE24" s="139"/>
      <c r="LGF24" s="139"/>
      <c r="LGG24" s="139"/>
      <c r="LGH24" s="139"/>
      <c r="LGI24" s="139"/>
      <c r="LGJ24" s="139"/>
      <c r="LGK24" s="139"/>
      <c r="LGL24" s="139"/>
      <c r="LGM24" s="139"/>
      <c r="LGN24" s="139"/>
      <c r="LGO24" s="139"/>
      <c r="LGP24" s="139"/>
      <c r="LGQ24" s="139"/>
      <c r="LGR24" s="139"/>
      <c r="LGS24" s="139"/>
      <c r="LGT24" s="139"/>
      <c r="LGU24" s="139"/>
      <c r="LGV24" s="139"/>
      <c r="LGW24" s="139"/>
      <c r="LGX24" s="139"/>
      <c r="LGY24" s="139"/>
      <c r="LGZ24" s="139"/>
      <c r="LHA24" s="139"/>
      <c r="LHB24" s="139"/>
      <c r="LHC24" s="139"/>
      <c r="LHD24" s="139"/>
      <c r="LHE24" s="139"/>
      <c r="LHF24" s="139"/>
      <c r="LHG24" s="139"/>
      <c r="LHH24" s="139"/>
      <c r="LHI24" s="139"/>
      <c r="LHJ24" s="139"/>
      <c r="LHK24" s="139"/>
      <c r="LHL24" s="139"/>
      <c r="LHM24" s="139"/>
      <c r="LHN24" s="139"/>
      <c r="LHO24" s="139"/>
      <c r="LHP24" s="139"/>
      <c r="LHQ24" s="139"/>
      <c r="LHR24" s="139"/>
      <c r="LHS24" s="139"/>
      <c r="LHT24" s="139"/>
      <c r="LHU24" s="139"/>
      <c r="LHV24" s="139"/>
      <c r="LHW24" s="139"/>
      <c r="LHX24" s="139"/>
      <c r="LHY24" s="139"/>
      <c r="LHZ24" s="139"/>
      <c r="LIA24" s="139"/>
      <c r="LIB24" s="139"/>
      <c r="LIC24" s="139"/>
      <c r="LID24" s="139"/>
      <c r="LIE24" s="139"/>
      <c r="LIF24" s="139"/>
      <c r="LIG24" s="139"/>
      <c r="LIH24" s="139"/>
      <c r="LII24" s="139"/>
      <c r="LIJ24" s="139"/>
      <c r="LIK24" s="139"/>
      <c r="LIL24" s="139"/>
      <c r="LIM24" s="139"/>
      <c r="LIN24" s="139"/>
      <c r="LIO24" s="139"/>
      <c r="LIP24" s="139"/>
      <c r="LIQ24" s="139"/>
      <c r="LIR24" s="139"/>
      <c r="LIS24" s="139"/>
      <c r="LIT24" s="139"/>
      <c r="LIU24" s="139"/>
      <c r="LIV24" s="139"/>
      <c r="LIW24" s="139"/>
      <c r="LIX24" s="139"/>
      <c r="LIY24" s="139"/>
      <c r="LIZ24" s="139"/>
      <c r="LJA24" s="139"/>
      <c r="LJB24" s="139"/>
      <c r="LJC24" s="139"/>
      <c r="LJD24" s="139"/>
      <c r="LJE24" s="139"/>
      <c r="LJF24" s="139"/>
      <c r="LJG24" s="139"/>
      <c r="LJH24" s="139"/>
      <c r="LJI24" s="139"/>
      <c r="LJJ24" s="139"/>
      <c r="LJK24" s="139"/>
      <c r="LJL24" s="139"/>
      <c r="LJM24" s="139"/>
      <c r="LJN24" s="139"/>
      <c r="LJO24" s="139"/>
      <c r="LJP24" s="139"/>
      <c r="LJQ24" s="139"/>
      <c r="LJR24" s="139"/>
      <c r="LJS24" s="139"/>
      <c r="LJT24" s="139"/>
      <c r="LJU24" s="139"/>
      <c r="LJV24" s="139"/>
      <c r="LJW24" s="139"/>
      <c r="LJX24" s="139"/>
      <c r="LJY24" s="139"/>
      <c r="LJZ24" s="139"/>
      <c r="LKA24" s="139"/>
      <c r="LKB24" s="139"/>
      <c r="LKC24" s="139"/>
      <c r="LKD24" s="139"/>
      <c r="LKE24" s="139"/>
      <c r="LKF24" s="139"/>
      <c r="LKG24" s="139"/>
      <c r="LKH24" s="139"/>
      <c r="LKI24" s="139"/>
      <c r="LKJ24" s="139"/>
      <c r="LKK24" s="139"/>
      <c r="LKL24" s="139"/>
      <c r="LKM24" s="139"/>
      <c r="LKN24" s="139"/>
      <c r="LKO24" s="139"/>
      <c r="LKP24" s="139"/>
      <c r="LKQ24" s="139"/>
      <c r="LKR24" s="139"/>
      <c r="LKS24" s="139"/>
      <c r="LKT24" s="139"/>
      <c r="LKU24" s="139"/>
      <c r="LKV24" s="139"/>
      <c r="LKW24" s="139"/>
      <c r="LKX24" s="139"/>
      <c r="LKY24" s="139"/>
      <c r="LKZ24" s="139"/>
      <c r="LLA24" s="139"/>
      <c r="LLB24" s="139"/>
      <c r="LLC24" s="139"/>
      <c r="LLD24" s="139"/>
      <c r="LLE24" s="139"/>
      <c r="LLF24" s="139"/>
      <c r="LLG24" s="139"/>
      <c r="LLH24" s="139"/>
      <c r="LLI24" s="139"/>
      <c r="LLJ24" s="139"/>
      <c r="LLK24" s="139"/>
      <c r="LLL24" s="139"/>
      <c r="LLM24" s="139"/>
      <c r="LLN24" s="139"/>
      <c r="LLO24" s="139"/>
      <c r="LLP24" s="139"/>
      <c r="LLQ24" s="139"/>
      <c r="LLR24" s="139"/>
      <c r="LLS24" s="139"/>
      <c r="LLT24" s="139"/>
      <c r="LLU24" s="139"/>
      <c r="LLV24" s="139"/>
      <c r="LLW24" s="139"/>
      <c r="LLX24" s="139"/>
      <c r="LLY24" s="139"/>
      <c r="LLZ24" s="139"/>
      <c r="LMA24" s="139"/>
      <c r="LMB24" s="139"/>
      <c r="LMC24" s="139"/>
      <c r="LMD24" s="139"/>
      <c r="LME24" s="139"/>
      <c r="LMF24" s="139"/>
      <c r="LMG24" s="139"/>
      <c r="LMH24" s="139"/>
      <c r="LMI24" s="139"/>
      <c r="LMJ24" s="139"/>
      <c r="LMK24" s="139"/>
      <c r="LML24" s="139"/>
      <c r="LMM24" s="139"/>
      <c r="LMN24" s="139"/>
      <c r="LMO24" s="139"/>
      <c r="LMP24" s="139"/>
      <c r="LMQ24" s="139"/>
      <c r="LMR24" s="139"/>
      <c r="LMS24" s="139"/>
      <c r="LMT24" s="139"/>
      <c r="LMU24" s="139"/>
      <c r="LMV24" s="139"/>
      <c r="LMW24" s="139"/>
      <c r="LMX24" s="139"/>
      <c r="LMY24" s="139"/>
      <c r="LMZ24" s="139"/>
      <c r="LNA24" s="139"/>
      <c r="LNB24" s="139"/>
      <c r="LNC24" s="139"/>
      <c r="LND24" s="139"/>
      <c r="LNE24" s="139"/>
      <c r="LNF24" s="139"/>
      <c r="LNG24" s="139"/>
      <c r="LNH24" s="139"/>
      <c r="LNI24" s="139"/>
      <c r="LNJ24" s="139"/>
      <c r="LNK24" s="139"/>
      <c r="LNL24" s="139"/>
      <c r="LNM24" s="139"/>
      <c r="LNN24" s="139"/>
      <c r="LNO24" s="139"/>
      <c r="LNP24" s="139"/>
      <c r="LNQ24" s="139"/>
      <c r="LNR24" s="139"/>
      <c r="LNS24" s="139"/>
      <c r="LNT24" s="139"/>
      <c r="LNU24" s="139"/>
      <c r="LNV24" s="139"/>
      <c r="LNW24" s="139"/>
      <c r="LNX24" s="139"/>
      <c r="LNY24" s="139"/>
      <c r="LNZ24" s="139"/>
      <c r="LOA24" s="139"/>
      <c r="LOB24" s="139"/>
      <c r="LOC24" s="139"/>
      <c r="LOD24" s="139"/>
      <c r="LOE24" s="139"/>
      <c r="LOF24" s="139"/>
      <c r="LOG24" s="139"/>
      <c r="LOH24" s="139"/>
      <c r="LOI24" s="139"/>
      <c r="LOJ24" s="139"/>
      <c r="LOK24" s="139"/>
      <c r="LOL24" s="139"/>
      <c r="LOM24" s="139"/>
      <c r="LON24" s="139"/>
      <c r="LOO24" s="139"/>
      <c r="LOP24" s="139"/>
      <c r="LOQ24" s="139"/>
      <c r="LOR24" s="139"/>
      <c r="LOS24" s="139"/>
      <c r="LOT24" s="139"/>
      <c r="LOU24" s="139"/>
      <c r="LOV24" s="139"/>
      <c r="LOW24" s="139"/>
      <c r="LOX24" s="139"/>
      <c r="LOY24" s="139"/>
      <c r="LOZ24" s="139"/>
      <c r="LPA24" s="139"/>
      <c r="LPB24" s="139"/>
      <c r="LPC24" s="139"/>
      <c r="LPD24" s="139"/>
      <c r="LPE24" s="139"/>
      <c r="LPF24" s="139"/>
      <c r="LPG24" s="139"/>
      <c r="LPH24" s="139"/>
      <c r="LPI24" s="139"/>
      <c r="LPJ24" s="139"/>
      <c r="LPK24" s="139"/>
      <c r="LPL24" s="139"/>
      <c r="LPM24" s="139"/>
      <c r="LPN24" s="139"/>
      <c r="LPO24" s="139"/>
      <c r="LPP24" s="139"/>
      <c r="LPQ24" s="139"/>
      <c r="LPR24" s="139"/>
      <c r="LPS24" s="139"/>
      <c r="LPT24" s="139"/>
      <c r="LPU24" s="139"/>
      <c r="LPV24" s="139"/>
      <c r="LPW24" s="139"/>
      <c r="LPX24" s="139"/>
      <c r="LPY24" s="139"/>
      <c r="LPZ24" s="139"/>
      <c r="LQA24" s="139"/>
      <c r="LQB24" s="139"/>
      <c r="LQC24" s="139"/>
      <c r="LQD24" s="139"/>
      <c r="LQE24" s="139"/>
      <c r="LQF24" s="139"/>
      <c r="LQG24" s="139"/>
      <c r="LQH24" s="139"/>
      <c r="LQI24" s="139"/>
      <c r="LQJ24" s="139"/>
      <c r="LQK24" s="139"/>
      <c r="LQL24" s="139"/>
      <c r="LQM24" s="139"/>
      <c r="LQN24" s="139"/>
      <c r="LQO24" s="139"/>
      <c r="LQP24" s="139"/>
      <c r="LQQ24" s="139"/>
      <c r="LQR24" s="139"/>
      <c r="LQS24" s="139"/>
      <c r="LQT24" s="139"/>
      <c r="LQU24" s="139"/>
      <c r="LQV24" s="139"/>
      <c r="LQW24" s="139"/>
      <c r="LQX24" s="139"/>
      <c r="LQY24" s="139"/>
      <c r="LQZ24" s="139"/>
      <c r="LRA24" s="139"/>
      <c r="LRB24" s="139"/>
      <c r="LRC24" s="139"/>
      <c r="LRD24" s="139"/>
      <c r="LRE24" s="139"/>
      <c r="LRF24" s="139"/>
      <c r="LRG24" s="139"/>
      <c r="LRH24" s="139"/>
      <c r="LRI24" s="139"/>
      <c r="LRJ24" s="139"/>
      <c r="LRK24" s="139"/>
      <c r="LRL24" s="139"/>
      <c r="LRM24" s="139"/>
      <c r="LRN24" s="139"/>
      <c r="LRO24" s="139"/>
      <c r="LRP24" s="139"/>
      <c r="LRQ24" s="139"/>
      <c r="LRR24" s="139"/>
      <c r="LRS24" s="139"/>
      <c r="LRT24" s="139"/>
      <c r="LRU24" s="139"/>
      <c r="LRV24" s="139"/>
      <c r="LRW24" s="139"/>
      <c r="LRX24" s="139"/>
      <c r="LRY24" s="139"/>
      <c r="LRZ24" s="139"/>
      <c r="LSA24" s="139"/>
      <c r="LSB24" s="139"/>
      <c r="LSC24" s="139"/>
      <c r="LSD24" s="139"/>
      <c r="LSE24" s="139"/>
      <c r="LSF24" s="139"/>
      <c r="LSG24" s="139"/>
      <c r="LSH24" s="139"/>
      <c r="LSI24" s="139"/>
      <c r="LSJ24" s="139"/>
      <c r="LSK24" s="139"/>
      <c r="LSL24" s="139"/>
      <c r="LSM24" s="139"/>
      <c r="LSN24" s="139"/>
      <c r="LSO24" s="139"/>
      <c r="LSP24" s="139"/>
      <c r="LSQ24" s="139"/>
      <c r="LSR24" s="139"/>
      <c r="LSS24" s="139"/>
      <c r="LST24" s="139"/>
      <c r="LSU24" s="139"/>
      <c r="LSV24" s="139"/>
      <c r="LSW24" s="139"/>
      <c r="LSX24" s="139"/>
      <c r="LSY24" s="139"/>
      <c r="LSZ24" s="139"/>
      <c r="LTA24" s="139"/>
      <c r="LTB24" s="139"/>
      <c r="LTC24" s="139"/>
      <c r="LTD24" s="139"/>
      <c r="LTE24" s="139"/>
      <c r="LTF24" s="139"/>
      <c r="LTG24" s="139"/>
      <c r="LTH24" s="139"/>
      <c r="LTI24" s="139"/>
      <c r="LTJ24" s="139"/>
      <c r="LTK24" s="139"/>
      <c r="LTL24" s="139"/>
      <c r="LTM24" s="139"/>
      <c r="LTN24" s="139"/>
      <c r="LTO24" s="139"/>
      <c r="LTP24" s="139"/>
      <c r="LTQ24" s="139"/>
      <c r="LTR24" s="139"/>
      <c r="LTS24" s="139"/>
      <c r="LTT24" s="139"/>
      <c r="LTU24" s="139"/>
      <c r="LTV24" s="139"/>
      <c r="LTW24" s="139"/>
      <c r="LTX24" s="139"/>
      <c r="LTY24" s="139"/>
      <c r="LTZ24" s="139"/>
      <c r="LUA24" s="139"/>
      <c r="LUB24" s="139"/>
      <c r="LUC24" s="139"/>
      <c r="LUD24" s="139"/>
      <c r="LUE24" s="139"/>
      <c r="LUF24" s="139"/>
      <c r="LUG24" s="139"/>
      <c r="LUH24" s="139"/>
      <c r="LUI24" s="139"/>
      <c r="LUJ24" s="139"/>
      <c r="LUK24" s="139"/>
      <c r="LUL24" s="139"/>
      <c r="LUM24" s="139"/>
      <c r="LUN24" s="139"/>
      <c r="LUO24" s="139"/>
      <c r="LUP24" s="139"/>
      <c r="LUQ24" s="139"/>
      <c r="LUR24" s="139"/>
      <c r="LUS24" s="139"/>
      <c r="LUT24" s="139"/>
      <c r="LUU24" s="139"/>
      <c r="LUV24" s="139"/>
      <c r="LUW24" s="139"/>
      <c r="LUX24" s="139"/>
      <c r="LUY24" s="139"/>
      <c r="LUZ24" s="139"/>
      <c r="LVA24" s="139"/>
      <c r="LVB24" s="139"/>
      <c r="LVC24" s="139"/>
      <c r="LVD24" s="139"/>
      <c r="LVE24" s="139"/>
      <c r="LVF24" s="139"/>
      <c r="LVG24" s="139"/>
      <c r="LVH24" s="139"/>
      <c r="LVI24" s="139"/>
      <c r="LVJ24" s="139"/>
      <c r="LVK24" s="139"/>
      <c r="LVL24" s="139"/>
      <c r="LVM24" s="139"/>
      <c r="LVN24" s="139"/>
      <c r="LVO24" s="139"/>
      <c r="LVP24" s="139"/>
      <c r="LVQ24" s="139"/>
      <c r="LVR24" s="139"/>
      <c r="LVS24" s="139"/>
      <c r="LVT24" s="139"/>
      <c r="LVU24" s="139"/>
      <c r="LVV24" s="139"/>
      <c r="LVW24" s="139"/>
      <c r="LVX24" s="139"/>
      <c r="LVY24" s="139"/>
      <c r="LVZ24" s="139"/>
      <c r="LWA24" s="139"/>
      <c r="LWB24" s="139"/>
      <c r="LWC24" s="139"/>
      <c r="LWD24" s="139"/>
      <c r="LWE24" s="139"/>
      <c r="LWF24" s="139"/>
      <c r="LWG24" s="139"/>
      <c r="LWH24" s="139"/>
      <c r="LWI24" s="139"/>
      <c r="LWJ24" s="139"/>
      <c r="LWK24" s="139"/>
      <c r="LWL24" s="139"/>
      <c r="LWM24" s="139"/>
      <c r="LWN24" s="139"/>
      <c r="LWO24" s="139"/>
      <c r="LWP24" s="139"/>
      <c r="LWQ24" s="139"/>
      <c r="LWR24" s="139"/>
      <c r="LWS24" s="139"/>
      <c r="LWT24" s="139"/>
      <c r="LWU24" s="139"/>
      <c r="LWV24" s="139"/>
      <c r="LWW24" s="139"/>
      <c r="LWX24" s="139"/>
      <c r="LWY24" s="139"/>
      <c r="LWZ24" s="139"/>
      <c r="LXA24" s="139"/>
      <c r="LXB24" s="139"/>
      <c r="LXC24" s="139"/>
      <c r="LXD24" s="139"/>
      <c r="LXE24" s="139"/>
      <c r="LXF24" s="139"/>
      <c r="LXG24" s="139"/>
      <c r="LXH24" s="139"/>
      <c r="LXI24" s="139"/>
      <c r="LXJ24" s="139"/>
      <c r="LXK24" s="139"/>
      <c r="LXL24" s="139"/>
      <c r="LXM24" s="139"/>
      <c r="LXN24" s="139"/>
      <c r="LXO24" s="139"/>
      <c r="LXP24" s="139"/>
      <c r="LXQ24" s="139"/>
      <c r="LXR24" s="139"/>
      <c r="LXS24" s="139"/>
      <c r="LXT24" s="139"/>
      <c r="LXU24" s="139"/>
      <c r="LXV24" s="139"/>
      <c r="LXW24" s="139"/>
      <c r="LXX24" s="139"/>
      <c r="LXY24" s="139"/>
      <c r="LXZ24" s="139"/>
      <c r="LYA24" s="139"/>
      <c r="LYB24" s="139"/>
      <c r="LYC24" s="139"/>
      <c r="LYD24" s="139"/>
      <c r="LYE24" s="139"/>
      <c r="LYF24" s="139"/>
      <c r="LYG24" s="139"/>
      <c r="LYH24" s="139"/>
      <c r="LYI24" s="139"/>
      <c r="LYJ24" s="139"/>
      <c r="LYK24" s="139"/>
      <c r="LYL24" s="139"/>
      <c r="LYM24" s="139"/>
      <c r="LYN24" s="139"/>
      <c r="LYO24" s="139"/>
      <c r="LYP24" s="139"/>
      <c r="LYQ24" s="139"/>
      <c r="LYR24" s="139"/>
      <c r="LYS24" s="139"/>
      <c r="LYT24" s="139"/>
      <c r="LYU24" s="139"/>
      <c r="LYV24" s="139"/>
      <c r="LYW24" s="139"/>
      <c r="LYX24" s="139"/>
      <c r="LYY24" s="139"/>
      <c r="LYZ24" s="139"/>
      <c r="LZA24" s="139"/>
      <c r="LZB24" s="139"/>
      <c r="LZC24" s="139"/>
      <c r="LZD24" s="139"/>
      <c r="LZE24" s="139"/>
      <c r="LZF24" s="139"/>
      <c r="LZG24" s="139"/>
      <c r="LZH24" s="139"/>
      <c r="LZI24" s="139"/>
      <c r="LZJ24" s="139"/>
      <c r="LZK24" s="139"/>
      <c r="LZL24" s="139"/>
      <c r="LZM24" s="139"/>
      <c r="LZN24" s="139"/>
      <c r="LZO24" s="139"/>
      <c r="LZP24" s="139"/>
      <c r="LZQ24" s="139"/>
      <c r="LZR24" s="139"/>
      <c r="LZS24" s="139"/>
      <c r="LZT24" s="139"/>
      <c r="LZU24" s="139"/>
      <c r="LZV24" s="139"/>
      <c r="LZW24" s="139"/>
      <c r="LZX24" s="139"/>
      <c r="LZY24" s="139"/>
      <c r="LZZ24" s="139"/>
      <c r="MAA24" s="139"/>
      <c r="MAB24" s="139"/>
      <c r="MAC24" s="139"/>
      <c r="MAD24" s="139"/>
      <c r="MAE24" s="139"/>
      <c r="MAF24" s="139"/>
      <c r="MAG24" s="139"/>
      <c r="MAH24" s="139"/>
      <c r="MAI24" s="139"/>
      <c r="MAJ24" s="139"/>
      <c r="MAK24" s="139"/>
      <c r="MAL24" s="139"/>
      <c r="MAM24" s="139"/>
      <c r="MAN24" s="139"/>
      <c r="MAO24" s="139"/>
      <c r="MAP24" s="139"/>
      <c r="MAQ24" s="139"/>
      <c r="MAR24" s="139"/>
      <c r="MAS24" s="139"/>
      <c r="MAT24" s="139"/>
      <c r="MAU24" s="139"/>
      <c r="MAV24" s="139"/>
      <c r="MAW24" s="139"/>
      <c r="MAX24" s="139"/>
      <c r="MAY24" s="139"/>
      <c r="MAZ24" s="139"/>
      <c r="MBA24" s="139"/>
      <c r="MBB24" s="139"/>
      <c r="MBC24" s="139"/>
      <c r="MBD24" s="139"/>
      <c r="MBE24" s="139"/>
      <c r="MBF24" s="139"/>
      <c r="MBG24" s="139"/>
      <c r="MBH24" s="139"/>
      <c r="MBI24" s="139"/>
      <c r="MBJ24" s="139"/>
      <c r="MBK24" s="139"/>
      <c r="MBL24" s="139"/>
      <c r="MBM24" s="139"/>
      <c r="MBN24" s="139"/>
      <c r="MBO24" s="139"/>
      <c r="MBP24" s="139"/>
      <c r="MBQ24" s="139"/>
      <c r="MBR24" s="139"/>
      <c r="MBS24" s="139"/>
      <c r="MBT24" s="139"/>
      <c r="MBU24" s="139"/>
      <c r="MBV24" s="139"/>
      <c r="MBW24" s="139"/>
      <c r="MBX24" s="139"/>
      <c r="MBY24" s="139"/>
      <c r="MBZ24" s="139"/>
      <c r="MCA24" s="139"/>
      <c r="MCB24" s="139"/>
      <c r="MCC24" s="139"/>
      <c r="MCD24" s="139"/>
      <c r="MCE24" s="139"/>
      <c r="MCF24" s="139"/>
      <c r="MCG24" s="139"/>
      <c r="MCH24" s="139"/>
      <c r="MCI24" s="139"/>
      <c r="MCJ24" s="139"/>
      <c r="MCK24" s="139"/>
      <c r="MCL24" s="139"/>
      <c r="MCM24" s="139"/>
      <c r="MCN24" s="139"/>
      <c r="MCO24" s="139"/>
      <c r="MCP24" s="139"/>
      <c r="MCQ24" s="139"/>
      <c r="MCR24" s="139"/>
      <c r="MCS24" s="139"/>
      <c r="MCT24" s="139"/>
      <c r="MCU24" s="139"/>
      <c r="MCV24" s="139"/>
      <c r="MCW24" s="139"/>
      <c r="MCX24" s="139"/>
      <c r="MCY24" s="139"/>
      <c r="MCZ24" s="139"/>
      <c r="MDA24" s="139"/>
      <c r="MDB24" s="139"/>
      <c r="MDC24" s="139"/>
      <c r="MDD24" s="139"/>
      <c r="MDE24" s="139"/>
      <c r="MDF24" s="139"/>
      <c r="MDG24" s="139"/>
      <c r="MDH24" s="139"/>
      <c r="MDI24" s="139"/>
      <c r="MDJ24" s="139"/>
      <c r="MDK24" s="139"/>
      <c r="MDL24" s="139"/>
      <c r="MDM24" s="139"/>
      <c r="MDN24" s="139"/>
      <c r="MDO24" s="139"/>
      <c r="MDP24" s="139"/>
      <c r="MDQ24" s="139"/>
      <c r="MDR24" s="139"/>
      <c r="MDS24" s="139"/>
      <c r="MDT24" s="139"/>
      <c r="MDU24" s="139"/>
      <c r="MDV24" s="139"/>
      <c r="MDW24" s="139"/>
      <c r="MDX24" s="139"/>
      <c r="MDY24" s="139"/>
      <c r="MDZ24" s="139"/>
      <c r="MEA24" s="139"/>
      <c r="MEB24" s="139"/>
      <c r="MEC24" s="139"/>
      <c r="MED24" s="139"/>
      <c r="MEE24" s="139"/>
      <c r="MEF24" s="139"/>
      <c r="MEG24" s="139"/>
      <c r="MEH24" s="139"/>
      <c r="MEI24" s="139"/>
      <c r="MEJ24" s="139"/>
      <c r="MEK24" s="139"/>
      <c r="MEL24" s="139"/>
      <c r="MEM24" s="139"/>
      <c r="MEN24" s="139"/>
      <c r="MEO24" s="139"/>
      <c r="MEP24" s="139"/>
      <c r="MEQ24" s="139"/>
      <c r="MER24" s="139"/>
      <c r="MES24" s="139"/>
      <c r="MET24" s="139"/>
      <c r="MEU24" s="139"/>
      <c r="MEV24" s="139"/>
      <c r="MEW24" s="139"/>
      <c r="MEX24" s="139"/>
      <c r="MEY24" s="139"/>
      <c r="MEZ24" s="139"/>
      <c r="MFA24" s="139"/>
      <c r="MFB24" s="139"/>
      <c r="MFC24" s="139"/>
      <c r="MFD24" s="139"/>
      <c r="MFE24" s="139"/>
      <c r="MFF24" s="139"/>
      <c r="MFG24" s="139"/>
      <c r="MFH24" s="139"/>
      <c r="MFI24" s="139"/>
      <c r="MFJ24" s="139"/>
      <c r="MFK24" s="139"/>
      <c r="MFL24" s="139"/>
      <c r="MFM24" s="139"/>
      <c r="MFN24" s="139"/>
      <c r="MFO24" s="139"/>
      <c r="MFP24" s="139"/>
      <c r="MFQ24" s="139"/>
      <c r="MFR24" s="139"/>
      <c r="MFS24" s="139"/>
      <c r="MFT24" s="139"/>
      <c r="MFU24" s="139"/>
      <c r="MFV24" s="139"/>
      <c r="MFW24" s="139"/>
      <c r="MFX24" s="139"/>
      <c r="MFY24" s="139"/>
      <c r="MFZ24" s="139"/>
      <c r="MGA24" s="139"/>
      <c r="MGB24" s="139"/>
      <c r="MGC24" s="139"/>
      <c r="MGD24" s="139"/>
      <c r="MGE24" s="139"/>
      <c r="MGF24" s="139"/>
      <c r="MGG24" s="139"/>
      <c r="MGH24" s="139"/>
      <c r="MGI24" s="139"/>
      <c r="MGJ24" s="139"/>
      <c r="MGK24" s="139"/>
      <c r="MGL24" s="139"/>
      <c r="MGM24" s="139"/>
      <c r="MGN24" s="139"/>
      <c r="MGO24" s="139"/>
      <c r="MGP24" s="139"/>
      <c r="MGQ24" s="139"/>
      <c r="MGR24" s="139"/>
      <c r="MGS24" s="139"/>
      <c r="MGT24" s="139"/>
      <c r="MGU24" s="139"/>
      <c r="MGV24" s="139"/>
      <c r="MGW24" s="139"/>
      <c r="MGX24" s="139"/>
      <c r="MGY24" s="139"/>
      <c r="MGZ24" s="139"/>
      <c r="MHA24" s="139"/>
      <c r="MHB24" s="139"/>
      <c r="MHC24" s="139"/>
      <c r="MHD24" s="139"/>
      <c r="MHE24" s="139"/>
      <c r="MHF24" s="139"/>
      <c r="MHG24" s="139"/>
      <c r="MHH24" s="139"/>
      <c r="MHI24" s="139"/>
      <c r="MHJ24" s="139"/>
      <c r="MHK24" s="139"/>
      <c r="MHL24" s="139"/>
      <c r="MHM24" s="139"/>
      <c r="MHN24" s="139"/>
      <c r="MHO24" s="139"/>
      <c r="MHP24" s="139"/>
      <c r="MHQ24" s="139"/>
      <c r="MHR24" s="139"/>
      <c r="MHS24" s="139"/>
      <c r="MHT24" s="139"/>
      <c r="MHU24" s="139"/>
      <c r="MHV24" s="139"/>
      <c r="MHW24" s="139"/>
      <c r="MHX24" s="139"/>
      <c r="MHY24" s="139"/>
      <c r="MHZ24" s="139"/>
      <c r="MIA24" s="139"/>
      <c r="MIB24" s="139"/>
      <c r="MIC24" s="139"/>
      <c r="MID24" s="139"/>
      <c r="MIE24" s="139"/>
      <c r="MIF24" s="139"/>
      <c r="MIG24" s="139"/>
      <c r="MIH24" s="139"/>
      <c r="MII24" s="139"/>
      <c r="MIJ24" s="139"/>
      <c r="MIK24" s="139"/>
      <c r="MIL24" s="139"/>
      <c r="MIM24" s="139"/>
      <c r="MIN24" s="139"/>
      <c r="MIO24" s="139"/>
      <c r="MIP24" s="139"/>
      <c r="MIQ24" s="139"/>
      <c r="MIR24" s="139"/>
      <c r="MIS24" s="139"/>
      <c r="MIT24" s="139"/>
      <c r="MIU24" s="139"/>
      <c r="MIV24" s="139"/>
      <c r="MIW24" s="139"/>
      <c r="MIX24" s="139"/>
      <c r="MIY24" s="139"/>
      <c r="MIZ24" s="139"/>
      <c r="MJA24" s="139"/>
      <c r="MJB24" s="139"/>
      <c r="MJC24" s="139"/>
      <c r="MJD24" s="139"/>
      <c r="MJE24" s="139"/>
      <c r="MJF24" s="139"/>
      <c r="MJG24" s="139"/>
      <c r="MJH24" s="139"/>
      <c r="MJI24" s="139"/>
      <c r="MJJ24" s="139"/>
      <c r="MJK24" s="139"/>
      <c r="MJL24" s="139"/>
      <c r="MJM24" s="139"/>
      <c r="MJN24" s="139"/>
      <c r="MJO24" s="139"/>
      <c r="MJP24" s="139"/>
      <c r="MJQ24" s="139"/>
      <c r="MJR24" s="139"/>
      <c r="MJS24" s="139"/>
      <c r="MJT24" s="139"/>
      <c r="MJU24" s="139"/>
      <c r="MJV24" s="139"/>
      <c r="MJW24" s="139"/>
      <c r="MJX24" s="139"/>
      <c r="MJY24" s="139"/>
      <c r="MJZ24" s="139"/>
      <c r="MKA24" s="139"/>
      <c r="MKB24" s="139"/>
      <c r="MKC24" s="139"/>
      <c r="MKD24" s="139"/>
      <c r="MKE24" s="139"/>
      <c r="MKF24" s="139"/>
      <c r="MKG24" s="139"/>
      <c r="MKH24" s="139"/>
      <c r="MKI24" s="139"/>
      <c r="MKJ24" s="139"/>
      <c r="MKK24" s="139"/>
      <c r="MKL24" s="139"/>
      <c r="MKM24" s="139"/>
      <c r="MKN24" s="139"/>
      <c r="MKO24" s="139"/>
      <c r="MKP24" s="139"/>
      <c r="MKQ24" s="139"/>
      <c r="MKR24" s="139"/>
      <c r="MKS24" s="139"/>
      <c r="MKT24" s="139"/>
      <c r="MKU24" s="139"/>
      <c r="MKV24" s="139"/>
      <c r="MKW24" s="139"/>
      <c r="MKX24" s="139"/>
      <c r="MKY24" s="139"/>
      <c r="MKZ24" s="139"/>
      <c r="MLA24" s="139"/>
      <c r="MLB24" s="139"/>
      <c r="MLC24" s="139"/>
      <c r="MLD24" s="139"/>
      <c r="MLE24" s="139"/>
      <c r="MLF24" s="139"/>
      <c r="MLG24" s="139"/>
      <c r="MLH24" s="139"/>
      <c r="MLI24" s="139"/>
      <c r="MLJ24" s="139"/>
      <c r="MLK24" s="139"/>
      <c r="MLL24" s="139"/>
      <c r="MLM24" s="139"/>
      <c r="MLN24" s="139"/>
      <c r="MLO24" s="139"/>
      <c r="MLP24" s="139"/>
      <c r="MLQ24" s="139"/>
      <c r="MLR24" s="139"/>
      <c r="MLS24" s="139"/>
      <c r="MLT24" s="139"/>
      <c r="MLU24" s="139"/>
      <c r="MLV24" s="139"/>
      <c r="MLW24" s="139"/>
      <c r="MLX24" s="139"/>
      <c r="MLY24" s="139"/>
      <c r="MLZ24" s="139"/>
      <c r="MMA24" s="139"/>
      <c r="MMB24" s="139"/>
      <c r="MMC24" s="139"/>
      <c r="MMD24" s="139"/>
      <c r="MME24" s="139"/>
      <c r="MMF24" s="139"/>
      <c r="MMG24" s="139"/>
      <c r="MMH24" s="139"/>
      <c r="MMI24" s="139"/>
      <c r="MMJ24" s="139"/>
      <c r="MMK24" s="139"/>
      <c r="MML24" s="139"/>
      <c r="MMM24" s="139"/>
      <c r="MMN24" s="139"/>
      <c r="MMO24" s="139"/>
      <c r="MMP24" s="139"/>
      <c r="MMQ24" s="139"/>
      <c r="MMR24" s="139"/>
      <c r="MMS24" s="139"/>
      <c r="MMT24" s="139"/>
      <c r="MMU24" s="139"/>
      <c r="MMV24" s="139"/>
      <c r="MMW24" s="139"/>
      <c r="MMX24" s="139"/>
      <c r="MMY24" s="139"/>
      <c r="MMZ24" s="139"/>
      <c r="MNA24" s="139"/>
      <c r="MNB24" s="139"/>
      <c r="MNC24" s="139"/>
      <c r="MND24" s="139"/>
      <c r="MNE24" s="139"/>
      <c r="MNF24" s="139"/>
      <c r="MNG24" s="139"/>
      <c r="MNH24" s="139"/>
      <c r="MNI24" s="139"/>
      <c r="MNJ24" s="139"/>
      <c r="MNK24" s="139"/>
      <c r="MNL24" s="139"/>
      <c r="MNM24" s="139"/>
      <c r="MNN24" s="139"/>
      <c r="MNO24" s="139"/>
      <c r="MNP24" s="139"/>
      <c r="MNQ24" s="139"/>
      <c r="MNR24" s="139"/>
      <c r="MNS24" s="139"/>
      <c r="MNT24" s="139"/>
      <c r="MNU24" s="139"/>
      <c r="MNV24" s="139"/>
      <c r="MNW24" s="139"/>
      <c r="MNX24" s="139"/>
      <c r="MNY24" s="139"/>
      <c r="MNZ24" s="139"/>
      <c r="MOA24" s="139"/>
      <c r="MOB24" s="139"/>
      <c r="MOC24" s="139"/>
      <c r="MOD24" s="139"/>
      <c r="MOE24" s="139"/>
      <c r="MOF24" s="139"/>
      <c r="MOG24" s="139"/>
      <c r="MOH24" s="139"/>
      <c r="MOI24" s="139"/>
      <c r="MOJ24" s="139"/>
      <c r="MOK24" s="139"/>
      <c r="MOL24" s="139"/>
      <c r="MOM24" s="139"/>
      <c r="MON24" s="139"/>
      <c r="MOO24" s="139"/>
      <c r="MOP24" s="139"/>
      <c r="MOQ24" s="139"/>
      <c r="MOR24" s="139"/>
      <c r="MOS24" s="139"/>
      <c r="MOT24" s="139"/>
      <c r="MOU24" s="139"/>
      <c r="MOV24" s="139"/>
      <c r="MOW24" s="139"/>
      <c r="MOX24" s="139"/>
      <c r="MOY24" s="139"/>
      <c r="MOZ24" s="139"/>
      <c r="MPA24" s="139"/>
      <c r="MPB24" s="139"/>
      <c r="MPC24" s="139"/>
      <c r="MPD24" s="139"/>
      <c r="MPE24" s="139"/>
      <c r="MPF24" s="139"/>
      <c r="MPG24" s="139"/>
      <c r="MPH24" s="139"/>
      <c r="MPI24" s="139"/>
      <c r="MPJ24" s="139"/>
      <c r="MPK24" s="139"/>
      <c r="MPL24" s="139"/>
      <c r="MPM24" s="139"/>
      <c r="MPN24" s="139"/>
      <c r="MPO24" s="139"/>
      <c r="MPP24" s="139"/>
      <c r="MPQ24" s="139"/>
      <c r="MPR24" s="139"/>
      <c r="MPS24" s="139"/>
      <c r="MPT24" s="139"/>
      <c r="MPU24" s="139"/>
      <c r="MPV24" s="139"/>
      <c r="MPW24" s="139"/>
      <c r="MPX24" s="139"/>
      <c r="MPY24" s="139"/>
      <c r="MPZ24" s="139"/>
      <c r="MQA24" s="139"/>
      <c r="MQB24" s="139"/>
      <c r="MQC24" s="139"/>
      <c r="MQD24" s="139"/>
      <c r="MQE24" s="139"/>
      <c r="MQF24" s="139"/>
      <c r="MQG24" s="139"/>
      <c r="MQH24" s="139"/>
      <c r="MQI24" s="139"/>
      <c r="MQJ24" s="139"/>
      <c r="MQK24" s="139"/>
      <c r="MQL24" s="139"/>
      <c r="MQM24" s="139"/>
      <c r="MQN24" s="139"/>
      <c r="MQO24" s="139"/>
      <c r="MQP24" s="139"/>
      <c r="MQQ24" s="139"/>
      <c r="MQR24" s="139"/>
      <c r="MQS24" s="139"/>
      <c r="MQT24" s="139"/>
      <c r="MQU24" s="139"/>
      <c r="MQV24" s="139"/>
      <c r="MQW24" s="139"/>
      <c r="MQX24" s="139"/>
      <c r="MQY24" s="139"/>
      <c r="MQZ24" s="139"/>
      <c r="MRA24" s="139"/>
      <c r="MRB24" s="139"/>
      <c r="MRC24" s="139"/>
      <c r="MRD24" s="139"/>
      <c r="MRE24" s="139"/>
      <c r="MRF24" s="139"/>
      <c r="MRG24" s="139"/>
      <c r="MRH24" s="139"/>
      <c r="MRI24" s="139"/>
      <c r="MRJ24" s="139"/>
      <c r="MRK24" s="139"/>
      <c r="MRL24" s="139"/>
      <c r="MRM24" s="139"/>
      <c r="MRN24" s="139"/>
      <c r="MRO24" s="139"/>
      <c r="MRP24" s="139"/>
      <c r="MRQ24" s="139"/>
      <c r="MRR24" s="139"/>
      <c r="MRS24" s="139"/>
      <c r="MRT24" s="139"/>
      <c r="MRU24" s="139"/>
      <c r="MRV24" s="139"/>
      <c r="MRW24" s="139"/>
      <c r="MRX24" s="139"/>
      <c r="MRY24" s="139"/>
      <c r="MRZ24" s="139"/>
      <c r="MSA24" s="139"/>
      <c r="MSB24" s="139"/>
      <c r="MSC24" s="139"/>
      <c r="MSD24" s="139"/>
      <c r="MSE24" s="139"/>
      <c r="MSF24" s="139"/>
      <c r="MSG24" s="139"/>
      <c r="MSH24" s="139"/>
      <c r="MSI24" s="139"/>
      <c r="MSJ24" s="139"/>
      <c r="MSK24" s="139"/>
      <c r="MSL24" s="139"/>
      <c r="MSM24" s="139"/>
      <c r="MSN24" s="139"/>
      <c r="MSO24" s="139"/>
      <c r="MSP24" s="139"/>
      <c r="MSQ24" s="139"/>
      <c r="MSR24" s="139"/>
      <c r="MSS24" s="139"/>
      <c r="MST24" s="139"/>
      <c r="MSU24" s="139"/>
      <c r="MSV24" s="139"/>
      <c r="MSW24" s="139"/>
      <c r="MSX24" s="139"/>
      <c r="MSY24" s="139"/>
      <c r="MSZ24" s="139"/>
      <c r="MTA24" s="139"/>
      <c r="MTB24" s="139"/>
      <c r="MTC24" s="139"/>
      <c r="MTD24" s="139"/>
      <c r="MTE24" s="139"/>
      <c r="MTF24" s="139"/>
      <c r="MTG24" s="139"/>
      <c r="MTH24" s="139"/>
      <c r="MTI24" s="139"/>
      <c r="MTJ24" s="139"/>
      <c r="MTK24" s="139"/>
      <c r="MTL24" s="139"/>
      <c r="MTM24" s="139"/>
      <c r="MTN24" s="139"/>
      <c r="MTO24" s="139"/>
      <c r="MTP24" s="139"/>
      <c r="MTQ24" s="139"/>
      <c r="MTR24" s="139"/>
      <c r="MTS24" s="139"/>
      <c r="MTT24" s="139"/>
      <c r="MTU24" s="139"/>
      <c r="MTV24" s="139"/>
      <c r="MTW24" s="139"/>
      <c r="MTX24" s="139"/>
      <c r="MTY24" s="139"/>
      <c r="MTZ24" s="139"/>
      <c r="MUA24" s="139"/>
      <c r="MUB24" s="139"/>
      <c r="MUC24" s="139"/>
      <c r="MUD24" s="139"/>
      <c r="MUE24" s="139"/>
      <c r="MUF24" s="139"/>
      <c r="MUG24" s="139"/>
      <c r="MUH24" s="139"/>
      <c r="MUI24" s="139"/>
      <c r="MUJ24" s="139"/>
      <c r="MUK24" s="139"/>
      <c r="MUL24" s="139"/>
      <c r="MUM24" s="139"/>
      <c r="MUN24" s="139"/>
      <c r="MUO24" s="139"/>
      <c r="MUP24" s="139"/>
      <c r="MUQ24" s="139"/>
      <c r="MUR24" s="139"/>
      <c r="MUS24" s="139"/>
      <c r="MUT24" s="139"/>
      <c r="MUU24" s="139"/>
      <c r="MUV24" s="139"/>
      <c r="MUW24" s="139"/>
      <c r="MUX24" s="139"/>
      <c r="MUY24" s="139"/>
      <c r="MUZ24" s="139"/>
      <c r="MVA24" s="139"/>
      <c r="MVB24" s="139"/>
      <c r="MVC24" s="139"/>
      <c r="MVD24" s="139"/>
      <c r="MVE24" s="139"/>
      <c r="MVF24" s="139"/>
      <c r="MVG24" s="139"/>
      <c r="MVH24" s="139"/>
      <c r="MVI24" s="139"/>
      <c r="MVJ24" s="139"/>
      <c r="MVK24" s="139"/>
      <c r="MVL24" s="139"/>
      <c r="MVM24" s="139"/>
      <c r="MVN24" s="139"/>
      <c r="MVO24" s="139"/>
      <c r="MVP24" s="139"/>
      <c r="MVQ24" s="139"/>
      <c r="MVR24" s="139"/>
      <c r="MVS24" s="139"/>
      <c r="MVT24" s="139"/>
      <c r="MVU24" s="139"/>
      <c r="MVV24" s="139"/>
      <c r="MVW24" s="139"/>
      <c r="MVX24" s="139"/>
      <c r="MVY24" s="139"/>
      <c r="MVZ24" s="139"/>
      <c r="MWA24" s="139"/>
      <c r="MWB24" s="139"/>
      <c r="MWC24" s="139"/>
      <c r="MWD24" s="139"/>
      <c r="MWE24" s="139"/>
      <c r="MWF24" s="139"/>
      <c r="MWG24" s="139"/>
      <c r="MWH24" s="139"/>
      <c r="MWI24" s="139"/>
      <c r="MWJ24" s="139"/>
      <c r="MWK24" s="139"/>
      <c r="MWL24" s="139"/>
      <c r="MWM24" s="139"/>
      <c r="MWN24" s="139"/>
      <c r="MWO24" s="139"/>
      <c r="MWP24" s="139"/>
      <c r="MWQ24" s="139"/>
      <c r="MWR24" s="139"/>
      <c r="MWS24" s="139"/>
      <c r="MWT24" s="139"/>
      <c r="MWU24" s="139"/>
      <c r="MWV24" s="139"/>
      <c r="MWW24" s="139"/>
      <c r="MWX24" s="139"/>
      <c r="MWY24" s="139"/>
      <c r="MWZ24" s="139"/>
      <c r="MXA24" s="139"/>
      <c r="MXB24" s="139"/>
      <c r="MXC24" s="139"/>
      <c r="MXD24" s="139"/>
      <c r="MXE24" s="139"/>
      <c r="MXF24" s="139"/>
      <c r="MXG24" s="139"/>
      <c r="MXH24" s="139"/>
      <c r="MXI24" s="139"/>
      <c r="MXJ24" s="139"/>
      <c r="MXK24" s="139"/>
      <c r="MXL24" s="139"/>
      <c r="MXM24" s="139"/>
      <c r="MXN24" s="139"/>
      <c r="MXO24" s="139"/>
      <c r="MXP24" s="139"/>
      <c r="MXQ24" s="139"/>
      <c r="MXR24" s="139"/>
      <c r="MXS24" s="139"/>
      <c r="MXT24" s="139"/>
      <c r="MXU24" s="139"/>
      <c r="MXV24" s="139"/>
      <c r="MXW24" s="139"/>
      <c r="MXX24" s="139"/>
      <c r="MXY24" s="139"/>
      <c r="MXZ24" s="139"/>
      <c r="MYA24" s="139"/>
      <c r="MYB24" s="139"/>
      <c r="MYC24" s="139"/>
      <c r="MYD24" s="139"/>
      <c r="MYE24" s="139"/>
      <c r="MYF24" s="139"/>
      <c r="MYG24" s="139"/>
      <c r="MYH24" s="139"/>
      <c r="MYI24" s="139"/>
      <c r="MYJ24" s="139"/>
      <c r="MYK24" s="139"/>
      <c r="MYL24" s="139"/>
      <c r="MYM24" s="139"/>
      <c r="MYN24" s="139"/>
      <c r="MYO24" s="139"/>
      <c r="MYP24" s="139"/>
      <c r="MYQ24" s="139"/>
      <c r="MYR24" s="139"/>
      <c r="MYS24" s="139"/>
      <c r="MYT24" s="139"/>
      <c r="MYU24" s="139"/>
      <c r="MYV24" s="139"/>
      <c r="MYW24" s="139"/>
      <c r="MYX24" s="139"/>
      <c r="MYY24" s="139"/>
      <c r="MYZ24" s="139"/>
      <c r="MZA24" s="139"/>
      <c r="MZB24" s="139"/>
      <c r="MZC24" s="139"/>
      <c r="MZD24" s="139"/>
      <c r="MZE24" s="139"/>
      <c r="MZF24" s="139"/>
      <c r="MZG24" s="139"/>
      <c r="MZH24" s="139"/>
      <c r="MZI24" s="139"/>
      <c r="MZJ24" s="139"/>
      <c r="MZK24" s="139"/>
      <c r="MZL24" s="139"/>
      <c r="MZM24" s="139"/>
      <c r="MZN24" s="139"/>
      <c r="MZO24" s="139"/>
      <c r="MZP24" s="139"/>
      <c r="MZQ24" s="139"/>
      <c r="MZR24" s="139"/>
      <c r="MZS24" s="139"/>
      <c r="MZT24" s="139"/>
      <c r="MZU24" s="139"/>
      <c r="MZV24" s="139"/>
      <c r="MZW24" s="139"/>
      <c r="MZX24" s="139"/>
      <c r="MZY24" s="139"/>
      <c r="MZZ24" s="139"/>
      <c r="NAA24" s="139"/>
      <c r="NAB24" s="139"/>
      <c r="NAC24" s="139"/>
      <c r="NAD24" s="139"/>
      <c r="NAE24" s="139"/>
      <c r="NAF24" s="139"/>
      <c r="NAG24" s="139"/>
      <c r="NAH24" s="139"/>
      <c r="NAI24" s="139"/>
      <c r="NAJ24" s="139"/>
      <c r="NAK24" s="139"/>
      <c r="NAL24" s="139"/>
      <c r="NAM24" s="139"/>
      <c r="NAN24" s="139"/>
      <c r="NAO24" s="139"/>
      <c r="NAP24" s="139"/>
      <c r="NAQ24" s="139"/>
      <c r="NAR24" s="139"/>
      <c r="NAS24" s="139"/>
      <c r="NAT24" s="139"/>
      <c r="NAU24" s="139"/>
      <c r="NAV24" s="139"/>
      <c r="NAW24" s="139"/>
      <c r="NAX24" s="139"/>
      <c r="NAY24" s="139"/>
      <c r="NAZ24" s="139"/>
      <c r="NBA24" s="139"/>
      <c r="NBB24" s="139"/>
      <c r="NBC24" s="139"/>
      <c r="NBD24" s="139"/>
      <c r="NBE24" s="139"/>
      <c r="NBF24" s="139"/>
      <c r="NBG24" s="139"/>
      <c r="NBH24" s="139"/>
      <c r="NBI24" s="139"/>
      <c r="NBJ24" s="139"/>
      <c r="NBK24" s="139"/>
      <c r="NBL24" s="139"/>
      <c r="NBM24" s="139"/>
      <c r="NBN24" s="139"/>
      <c r="NBO24" s="139"/>
      <c r="NBP24" s="139"/>
      <c r="NBQ24" s="139"/>
      <c r="NBR24" s="139"/>
      <c r="NBS24" s="139"/>
      <c r="NBT24" s="139"/>
      <c r="NBU24" s="139"/>
      <c r="NBV24" s="139"/>
      <c r="NBW24" s="139"/>
      <c r="NBX24" s="139"/>
      <c r="NBY24" s="139"/>
      <c r="NBZ24" s="139"/>
      <c r="NCA24" s="139"/>
      <c r="NCB24" s="139"/>
      <c r="NCC24" s="139"/>
      <c r="NCD24" s="139"/>
      <c r="NCE24" s="139"/>
      <c r="NCF24" s="139"/>
      <c r="NCG24" s="139"/>
      <c r="NCH24" s="139"/>
      <c r="NCI24" s="139"/>
      <c r="NCJ24" s="139"/>
      <c r="NCK24" s="139"/>
      <c r="NCL24" s="139"/>
      <c r="NCM24" s="139"/>
      <c r="NCN24" s="139"/>
      <c r="NCO24" s="139"/>
      <c r="NCP24" s="139"/>
      <c r="NCQ24" s="139"/>
      <c r="NCR24" s="139"/>
      <c r="NCS24" s="139"/>
      <c r="NCT24" s="139"/>
      <c r="NCU24" s="139"/>
      <c r="NCV24" s="139"/>
      <c r="NCW24" s="139"/>
      <c r="NCX24" s="139"/>
      <c r="NCY24" s="139"/>
      <c r="NCZ24" s="139"/>
      <c r="NDA24" s="139"/>
      <c r="NDB24" s="139"/>
      <c r="NDC24" s="139"/>
      <c r="NDD24" s="139"/>
      <c r="NDE24" s="139"/>
      <c r="NDF24" s="139"/>
      <c r="NDG24" s="139"/>
      <c r="NDH24" s="139"/>
      <c r="NDI24" s="139"/>
      <c r="NDJ24" s="139"/>
      <c r="NDK24" s="139"/>
      <c r="NDL24" s="139"/>
      <c r="NDM24" s="139"/>
      <c r="NDN24" s="139"/>
      <c r="NDO24" s="139"/>
      <c r="NDP24" s="139"/>
      <c r="NDQ24" s="139"/>
      <c r="NDR24" s="139"/>
      <c r="NDS24" s="139"/>
      <c r="NDT24" s="139"/>
      <c r="NDU24" s="139"/>
      <c r="NDV24" s="139"/>
      <c r="NDW24" s="139"/>
      <c r="NDX24" s="139"/>
      <c r="NDY24" s="139"/>
      <c r="NDZ24" s="139"/>
      <c r="NEA24" s="139"/>
      <c r="NEB24" s="139"/>
      <c r="NEC24" s="139"/>
      <c r="NED24" s="139"/>
      <c r="NEE24" s="139"/>
      <c r="NEF24" s="139"/>
      <c r="NEG24" s="139"/>
      <c r="NEH24" s="139"/>
      <c r="NEI24" s="139"/>
      <c r="NEJ24" s="139"/>
      <c r="NEK24" s="139"/>
      <c r="NEL24" s="139"/>
      <c r="NEM24" s="139"/>
      <c r="NEN24" s="139"/>
      <c r="NEO24" s="139"/>
      <c r="NEP24" s="139"/>
      <c r="NEQ24" s="139"/>
      <c r="NER24" s="139"/>
      <c r="NES24" s="139"/>
      <c r="NET24" s="139"/>
      <c r="NEU24" s="139"/>
      <c r="NEV24" s="139"/>
      <c r="NEW24" s="139"/>
      <c r="NEX24" s="139"/>
      <c r="NEY24" s="139"/>
      <c r="NEZ24" s="139"/>
      <c r="NFA24" s="139"/>
      <c r="NFB24" s="139"/>
      <c r="NFC24" s="139"/>
      <c r="NFD24" s="139"/>
      <c r="NFE24" s="139"/>
      <c r="NFF24" s="139"/>
      <c r="NFG24" s="139"/>
      <c r="NFH24" s="139"/>
      <c r="NFI24" s="139"/>
      <c r="NFJ24" s="139"/>
      <c r="NFK24" s="139"/>
      <c r="NFL24" s="139"/>
      <c r="NFM24" s="139"/>
      <c r="NFN24" s="139"/>
      <c r="NFO24" s="139"/>
      <c r="NFP24" s="139"/>
      <c r="NFQ24" s="139"/>
      <c r="NFR24" s="139"/>
      <c r="NFS24" s="139"/>
      <c r="NFT24" s="139"/>
      <c r="NFU24" s="139"/>
      <c r="NFV24" s="139"/>
      <c r="NFW24" s="139"/>
      <c r="NFX24" s="139"/>
      <c r="NFY24" s="139"/>
      <c r="NFZ24" s="139"/>
      <c r="NGA24" s="139"/>
      <c r="NGB24" s="139"/>
      <c r="NGC24" s="139"/>
      <c r="NGD24" s="139"/>
      <c r="NGE24" s="139"/>
      <c r="NGF24" s="139"/>
      <c r="NGG24" s="139"/>
      <c r="NGH24" s="139"/>
      <c r="NGI24" s="139"/>
      <c r="NGJ24" s="139"/>
      <c r="NGK24" s="139"/>
      <c r="NGL24" s="139"/>
      <c r="NGM24" s="139"/>
      <c r="NGN24" s="139"/>
      <c r="NGO24" s="139"/>
      <c r="NGP24" s="139"/>
      <c r="NGQ24" s="139"/>
      <c r="NGR24" s="139"/>
      <c r="NGS24" s="139"/>
      <c r="NGT24" s="139"/>
      <c r="NGU24" s="139"/>
      <c r="NGV24" s="139"/>
      <c r="NGW24" s="139"/>
      <c r="NGX24" s="139"/>
      <c r="NGY24" s="139"/>
      <c r="NGZ24" s="139"/>
      <c r="NHA24" s="139"/>
      <c r="NHB24" s="139"/>
      <c r="NHC24" s="139"/>
      <c r="NHD24" s="139"/>
      <c r="NHE24" s="139"/>
      <c r="NHF24" s="139"/>
      <c r="NHG24" s="139"/>
      <c r="NHH24" s="139"/>
      <c r="NHI24" s="139"/>
      <c r="NHJ24" s="139"/>
      <c r="NHK24" s="139"/>
      <c r="NHL24" s="139"/>
      <c r="NHM24" s="139"/>
      <c r="NHN24" s="139"/>
      <c r="NHO24" s="139"/>
      <c r="NHP24" s="139"/>
      <c r="NHQ24" s="139"/>
      <c r="NHR24" s="139"/>
      <c r="NHS24" s="139"/>
      <c r="NHT24" s="139"/>
      <c r="NHU24" s="139"/>
      <c r="NHV24" s="139"/>
      <c r="NHW24" s="139"/>
      <c r="NHX24" s="139"/>
      <c r="NHY24" s="139"/>
      <c r="NHZ24" s="139"/>
      <c r="NIA24" s="139"/>
      <c r="NIB24" s="139"/>
      <c r="NIC24" s="139"/>
      <c r="NID24" s="139"/>
      <c r="NIE24" s="139"/>
      <c r="NIF24" s="139"/>
      <c r="NIG24" s="139"/>
      <c r="NIH24" s="139"/>
      <c r="NII24" s="139"/>
      <c r="NIJ24" s="139"/>
      <c r="NIK24" s="139"/>
      <c r="NIL24" s="139"/>
      <c r="NIM24" s="139"/>
      <c r="NIN24" s="139"/>
      <c r="NIO24" s="139"/>
      <c r="NIP24" s="139"/>
      <c r="NIQ24" s="139"/>
      <c r="NIR24" s="139"/>
      <c r="NIS24" s="139"/>
      <c r="NIT24" s="139"/>
      <c r="NIU24" s="139"/>
      <c r="NIV24" s="139"/>
      <c r="NIW24" s="139"/>
      <c r="NIX24" s="139"/>
      <c r="NIY24" s="139"/>
      <c r="NIZ24" s="139"/>
      <c r="NJA24" s="139"/>
      <c r="NJB24" s="139"/>
      <c r="NJC24" s="139"/>
      <c r="NJD24" s="139"/>
      <c r="NJE24" s="139"/>
      <c r="NJF24" s="139"/>
      <c r="NJG24" s="139"/>
      <c r="NJH24" s="139"/>
      <c r="NJI24" s="139"/>
      <c r="NJJ24" s="139"/>
      <c r="NJK24" s="139"/>
      <c r="NJL24" s="139"/>
      <c r="NJM24" s="139"/>
      <c r="NJN24" s="139"/>
      <c r="NJO24" s="139"/>
      <c r="NJP24" s="139"/>
      <c r="NJQ24" s="139"/>
      <c r="NJR24" s="139"/>
      <c r="NJS24" s="139"/>
      <c r="NJT24" s="139"/>
      <c r="NJU24" s="139"/>
      <c r="NJV24" s="139"/>
      <c r="NJW24" s="139"/>
      <c r="NJX24" s="139"/>
      <c r="NJY24" s="139"/>
      <c r="NJZ24" s="139"/>
      <c r="NKA24" s="139"/>
      <c r="NKB24" s="139"/>
      <c r="NKC24" s="139"/>
      <c r="NKD24" s="139"/>
      <c r="NKE24" s="139"/>
      <c r="NKF24" s="139"/>
      <c r="NKG24" s="139"/>
      <c r="NKH24" s="139"/>
      <c r="NKI24" s="139"/>
      <c r="NKJ24" s="139"/>
      <c r="NKK24" s="139"/>
      <c r="NKL24" s="139"/>
      <c r="NKM24" s="139"/>
      <c r="NKN24" s="139"/>
      <c r="NKO24" s="139"/>
      <c r="NKP24" s="139"/>
      <c r="NKQ24" s="139"/>
      <c r="NKR24" s="139"/>
      <c r="NKS24" s="139"/>
      <c r="NKT24" s="139"/>
      <c r="NKU24" s="139"/>
      <c r="NKV24" s="139"/>
      <c r="NKW24" s="139"/>
      <c r="NKX24" s="139"/>
      <c r="NKY24" s="139"/>
      <c r="NKZ24" s="139"/>
      <c r="NLA24" s="139"/>
      <c r="NLB24" s="139"/>
      <c r="NLC24" s="139"/>
      <c r="NLD24" s="139"/>
      <c r="NLE24" s="139"/>
      <c r="NLF24" s="139"/>
      <c r="NLG24" s="139"/>
      <c r="NLH24" s="139"/>
      <c r="NLI24" s="139"/>
      <c r="NLJ24" s="139"/>
      <c r="NLK24" s="139"/>
      <c r="NLL24" s="139"/>
      <c r="NLM24" s="139"/>
      <c r="NLN24" s="139"/>
      <c r="NLO24" s="139"/>
      <c r="NLP24" s="139"/>
      <c r="NLQ24" s="139"/>
      <c r="NLR24" s="139"/>
      <c r="NLS24" s="139"/>
      <c r="NLT24" s="139"/>
      <c r="NLU24" s="139"/>
      <c r="NLV24" s="139"/>
      <c r="NLW24" s="139"/>
      <c r="NLX24" s="139"/>
      <c r="NLY24" s="139"/>
      <c r="NLZ24" s="139"/>
      <c r="NMA24" s="139"/>
      <c r="NMB24" s="139"/>
      <c r="NMC24" s="139"/>
      <c r="NMD24" s="139"/>
      <c r="NME24" s="139"/>
      <c r="NMF24" s="139"/>
      <c r="NMG24" s="139"/>
      <c r="NMH24" s="139"/>
      <c r="NMI24" s="139"/>
      <c r="NMJ24" s="139"/>
      <c r="NMK24" s="139"/>
      <c r="NML24" s="139"/>
      <c r="NMM24" s="139"/>
      <c r="NMN24" s="139"/>
      <c r="NMO24" s="139"/>
      <c r="NMP24" s="139"/>
      <c r="NMQ24" s="139"/>
      <c r="NMR24" s="139"/>
      <c r="NMS24" s="139"/>
      <c r="NMT24" s="139"/>
      <c r="NMU24" s="139"/>
      <c r="NMV24" s="139"/>
      <c r="NMW24" s="139"/>
      <c r="NMX24" s="139"/>
      <c r="NMY24" s="139"/>
      <c r="NMZ24" s="139"/>
      <c r="NNA24" s="139"/>
      <c r="NNB24" s="139"/>
      <c r="NNC24" s="139"/>
      <c r="NND24" s="139"/>
      <c r="NNE24" s="139"/>
      <c r="NNF24" s="139"/>
      <c r="NNG24" s="139"/>
      <c r="NNH24" s="139"/>
      <c r="NNI24" s="139"/>
      <c r="NNJ24" s="139"/>
      <c r="NNK24" s="139"/>
      <c r="NNL24" s="139"/>
      <c r="NNM24" s="139"/>
      <c r="NNN24" s="139"/>
      <c r="NNO24" s="139"/>
      <c r="NNP24" s="139"/>
      <c r="NNQ24" s="139"/>
      <c r="NNR24" s="139"/>
      <c r="NNS24" s="139"/>
      <c r="NNT24" s="139"/>
      <c r="NNU24" s="139"/>
      <c r="NNV24" s="139"/>
      <c r="NNW24" s="139"/>
      <c r="NNX24" s="139"/>
      <c r="NNY24" s="139"/>
      <c r="NNZ24" s="139"/>
      <c r="NOA24" s="139"/>
      <c r="NOB24" s="139"/>
      <c r="NOC24" s="139"/>
      <c r="NOD24" s="139"/>
      <c r="NOE24" s="139"/>
      <c r="NOF24" s="139"/>
      <c r="NOG24" s="139"/>
      <c r="NOH24" s="139"/>
      <c r="NOI24" s="139"/>
      <c r="NOJ24" s="139"/>
      <c r="NOK24" s="139"/>
      <c r="NOL24" s="139"/>
      <c r="NOM24" s="139"/>
      <c r="NON24" s="139"/>
      <c r="NOO24" s="139"/>
      <c r="NOP24" s="139"/>
      <c r="NOQ24" s="139"/>
      <c r="NOR24" s="139"/>
      <c r="NOS24" s="139"/>
      <c r="NOT24" s="139"/>
      <c r="NOU24" s="139"/>
      <c r="NOV24" s="139"/>
      <c r="NOW24" s="139"/>
      <c r="NOX24" s="139"/>
      <c r="NOY24" s="139"/>
      <c r="NOZ24" s="139"/>
      <c r="NPA24" s="139"/>
      <c r="NPB24" s="139"/>
      <c r="NPC24" s="139"/>
      <c r="NPD24" s="139"/>
      <c r="NPE24" s="139"/>
      <c r="NPF24" s="139"/>
      <c r="NPG24" s="139"/>
      <c r="NPH24" s="139"/>
      <c r="NPI24" s="139"/>
      <c r="NPJ24" s="139"/>
      <c r="NPK24" s="139"/>
      <c r="NPL24" s="139"/>
      <c r="NPM24" s="139"/>
      <c r="NPN24" s="139"/>
      <c r="NPO24" s="139"/>
      <c r="NPP24" s="139"/>
      <c r="NPQ24" s="139"/>
      <c r="NPR24" s="139"/>
      <c r="NPS24" s="139"/>
      <c r="NPT24" s="139"/>
      <c r="NPU24" s="139"/>
      <c r="NPV24" s="139"/>
      <c r="NPW24" s="139"/>
      <c r="NPX24" s="139"/>
      <c r="NPY24" s="139"/>
      <c r="NPZ24" s="139"/>
      <c r="NQA24" s="139"/>
      <c r="NQB24" s="139"/>
      <c r="NQC24" s="139"/>
      <c r="NQD24" s="139"/>
      <c r="NQE24" s="139"/>
      <c r="NQF24" s="139"/>
      <c r="NQG24" s="139"/>
      <c r="NQH24" s="139"/>
      <c r="NQI24" s="139"/>
      <c r="NQJ24" s="139"/>
      <c r="NQK24" s="139"/>
      <c r="NQL24" s="139"/>
      <c r="NQM24" s="139"/>
      <c r="NQN24" s="139"/>
      <c r="NQO24" s="139"/>
      <c r="NQP24" s="139"/>
      <c r="NQQ24" s="139"/>
      <c r="NQR24" s="139"/>
      <c r="NQS24" s="139"/>
      <c r="NQT24" s="139"/>
      <c r="NQU24" s="139"/>
      <c r="NQV24" s="139"/>
      <c r="NQW24" s="139"/>
      <c r="NQX24" s="139"/>
      <c r="NQY24" s="139"/>
      <c r="NQZ24" s="139"/>
      <c r="NRA24" s="139"/>
      <c r="NRB24" s="139"/>
      <c r="NRC24" s="139"/>
      <c r="NRD24" s="139"/>
      <c r="NRE24" s="139"/>
      <c r="NRF24" s="139"/>
      <c r="NRG24" s="139"/>
      <c r="NRH24" s="139"/>
      <c r="NRI24" s="139"/>
      <c r="NRJ24" s="139"/>
      <c r="NRK24" s="139"/>
      <c r="NRL24" s="139"/>
      <c r="NRM24" s="139"/>
      <c r="NRN24" s="139"/>
      <c r="NRO24" s="139"/>
      <c r="NRP24" s="139"/>
      <c r="NRQ24" s="139"/>
      <c r="NRR24" s="139"/>
      <c r="NRS24" s="139"/>
      <c r="NRT24" s="139"/>
      <c r="NRU24" s="139"/>
      <c r="NRV24" s="139"/>
      <c r="NRW24" s="139"/>
      <c r="NRX24" s="139"/>
      <c r="NRY24" s="139"/>
      <c r="NRZ24" s="139"/>
      <c r="NSA24" s="139"/>
      <c r="NSB24" s="139"/>
      <c r="NSC24" s="139"/>
      <c r="NSD24" s="139"/>
      <c r="NSE24" s="139"/>
      <c r="NSF24" s="139"/>
      <c r="NSG24" s="139"/>
      <c r="NSH24" s="139"/>
      <c r="NSI24" s="139"/>
      <c r="NSJ24" s="139"/>
      <c r="NSK24" s="139"/>
      <c r="NSL24" s="139"/>
      <c r="NSM24" s="139"/>
      <c r="NSN24" s="139"/>
      <c r="NSO24" s="139"/>
      <c r="NSP24" s="139"/>
      <c r="NSQ24" s="139"/>
      <c r="NSR24" s="139"/>
      <c r="NSS24" s="139"/>
      <c r="NST24" s="139"/>
      <c r="NSU24" s="139"/>
      <c r="NSV24" s="139"/>
      <c r="NSW24" s="139"/>
      <c r="NSX24" s="139"/>
      <c r="NSY24" s="139"/>
      <c r="NSZ24" s="139"/>
      <c r="NTA24" s="139"/>
      <c r="NTB24" s="139"/>
      <c r="NTC24" s="139"/>
      <c r="NTD24" s="139"/>
      <c r="NTE24" s="139"/>
      <c r="NTF24" s="139"/>
      <c r="NTG24" s="139"/>
      <c r="NTH24" s="139"/>
      <c r="NTI24" s="139"/>
      <c r="NTJ24" s="139"/>
      <c r="NTK24" s="139"/>
      <c r="NTL24" s="139"/>
      <c r="NTM24" s="139"/>
      <c r="NTN24" s="139"/>
      <c r="NTO24" s="139"/>
      <c r="NTP24" s="139"/>
      <c r="NTQ24" s="139"/>
      <c r="NTR24" s="139"/>
      <c r="NTS24" s="139"/>
      <c r="NTT24" s="139"/>
      <c r="NTU24" s="139"/>
      <c r="NTV24" s="139"/>
      <c r="NTW24" s="139"/>
      <c r="NTX24" s="139"/>
      <c r="NTY24" s="139"/>
      <c r="NTZ24" s="139"/>
      <c r="NUA24" s="139"/>
      <c r="NUB24" s="139"/>
      <c r="NUC24" s="139"/>
      <c r="NUD24" s="139"/>
      <c r="NUE24" s="139"/>
      <c r="NUF24" s="139"/>
      <c r="NUG24" s="139"/>
      <c r="NUH24" s="139"/>
      <c r="NUI24" s="139"/>
      <c r="NUJ24" s="139"/>
      <c r="NUK24" s="139"/>
      <c r="NUL24" s="139"/>
      <c r="NUM24" s="139"/>
      <c r="NUN24" s="139"/>
      <c r="NUO24" s="139"/>
      <c r="NUP24" s="139"/>
      <c r="NUQ24" s="139"/>
      <c r="NUR24" s="139"/>
      <c r="NUS24" s="139"/>
      <c r="NUT24" s="139"/>
      <c r="NUU24" s="139"/>
      <c r="NUV24" s="139"/>
      <c r="NUW24" s="139"/>
      <c r="NUX24" s="139"/>
      <c r="NUY24" s="139"/>
      <c r="NUZ24" s="139"/>
      <c r="NVA24" s="139"/>
      <c r="NVB24" s="139"/>
      <c r="NVC24" s="139"/>
      <c r="NVD24" s="139"/>
      <c r="NVE24" s="139"/>
      <c r="NVF24" s="139"/>
      <c r="NVG24" s="139"/>
      <c r="NVH24" s="139"/>
      <c r="NVI24" s="139"/>
      <c r="NVJ24" s="139"/>
      <c r="NVK24" s="139"/>
      <c r="NVL24" s="139"/>
      <c r="NVM24" s="139"/>
      <c r="NVN24" s="139"/>
      <c r="NVO24" s="139"/>
      <c r="NVP24" s="139"/>
      <c r="NVQ24" s="139"/>
      <c r="NVR24" s="139"/>
      <c r="NVS24" s="139"/>
      <c r="NVT24" s="139"/>
      <c r="NVU24" s="139"/>
      <c r="NVV24" s="139"/>
      <c r="NVW24" s="139"/>
      <c r="NVX24" s="139"/>
      <c r="NVY24" s="139"/>
      <c r="NVZ24" s="139"/>
      <c r="NWA24" s="139"/>
      <c r="NWB24" s="139"/>
      <c r="NWC24" s="139"/>
      <c r="NWD24" s="139"/>
      <c r="NWE24" s="139"/>
      <c r="NWF24" s="139"/>
      <c r="NWG24" s="139"/>
      <c r="NWH24" s="139"/>
      <c r="NWI24" s="139"/>
      <c r="NWJ24" s="139"/>
      <c r="NWK24" s="139"/>
      <c r="NWL24" s="139"/>
      <c r="NWM24" s="139"/>
      <c r="NWN24" s="139"/>
      <c r="NWO24" s="139"/>
      <c r="NWP24" s="139"/>
      <c r="NWQ24" s="139"/>
      <c r="NWR24" s="139"/>
      <c r="NWS24" s="139"/>
      <c r="NWT24" s="139"/>
      <c r="NWU24" s="139"/>
      <c r="NWV24" s="139"/>
      <c r="NWW24" s="139"/>
      <c r="NWX24" s="139"/>
      <c r="NWY24" s="139"/>
      <c r="NWZ24" s="139"/>
      <c r="NXA24" s="139"/>
      <c r="NXB24" s="139"/>
      <c r="NXC24" s="139"/>
      <c r="NXD24" s="139"/>
      <c r="NXE24" s="139"/>
      <c r="NXF24" s="139"/>
      <c r="NXG24" s="139"/>
      <c r="NXH24" s="139"/>
      <c r="NXI24" s="139"/>
      <c r="NXJ24" s="139"/>
      <c r="NXK24" s="139"/>
      <c r="NXL24" s="139"/>
      <c r="NXM24" s="139"/>
      <c r="NXN24" s="139"/>
      <c r="NXO24" s="139"/>
      <c r="NXP24" s="139"/>
      <c r="NXQ24" s="139"/>
      <c r="NXR24" s="139"/>
      <c r="NXS24" s="139"/>
      <c r="NXT24" s="139"/>
      <c r="NXU24" s="139"/>
      <c r="NXV24" s="139"/>
      <c r="NXW24" s="139"/>
      <c r="NXX24" s="139"/>
      <c r="NXY24" s="139"/>
      <c r="NXZ24" s="139"/>
      <c r="NYA24" s="139"/>
      <c r="NYB24" s="139"/>
      <c r="NYC24" s="139"/>
      <c r="NYD24" s="139"/>
      <c r="NYE24" s="139"/>
      <c r="NYF24" s="139"/>
      <c r="NYG24" s="139"/>
      <c r="NYH24" s="139"/>
      <c r="NYI24" s="139"/>
      <c r="NYJ24" s="139"/>
      <c r="NYK24" s="139"/>
      <c r="NYL24" s="139"/>
      <c r="NYM24" s="139"/>
      <c r="NYN24" s="139"/>
      <c r="NYO24" s="139"/>
      <c r="NYP24" s="139"/>
      <c r="NYQ24" s="139"/>
      <c r="NYR24" s="139"/>
      <c r="NYS24" s="139"/>
      <c r="NYT24" s="139"/>
      <c r="NYU24" s="139"/>
      <c r="NYV24" s="139"/>
      <c r="NYW24" s="139"/>
      <c r="NYX24" s="139"/>
      <c r="NYY24" s="139"/>
      <c r="NYZ24" s="139"/>
      <c r="NZA24" s="139"/>
      <c r="NZB24" s="139"/>
      <c r="NZC24" s="139"/>
      <c r="NZD24" s="139"/>
      <c r="NZE24" s="139"/>
      <c r="NZF24" s="139"/>
      <c r="NZG24" s="139"/>
      <c r="NZH24" s="139"/>
      <c r="NZI24" s="139"/>
      <c r="NZJ24" s="139"/>
      <c r="NZK24" s="139"/>
      <c r="NZL24" s="139"/>
      <c r="NZM24" s="139"/>
      <c r="NZN24" s="139"/>
      <c r="NZO24" s="139"/>
      <c r="NZP24" s="139"/>
      <c r="NZQ24" s="139"/>
      <c r="NZR24" s="139"/>
      <c r="NZS24" s="139"/>
      <c r="NZT24" s="139"/>
      <c r="NZU24" s="139"/>
      <c r="NZV24" s="139"/>
      <c r="NZW24" s="139"/>
      <c r="NZX24" s="139"/>
      <c r="NZY24" s="139"/>
      <c r="NZZ24" s="139"/>
      <c r="OAA24" s="139"/>
      <c r="OAB24" s="139"/>
      <c r="OAC24" s="139"/>
      <c r="OAD24" s="139"/>
      <c r="OAE24" s="139"/>
      <c r="OAF24" s="139"/>
      <c r="OAG24" s="139"/>
      <c r="OAH24" s="139"/>
      <c r="OAI24" s="139"/>
      <c r="OAJ24" s="139"/>
      <c r="OAK24" s="139"/>
      <c r="OAL24" s="139"/>
      <c r="OAM24" s="139"/>
      <c r="OAN24" s="139"/>
      <c r="OAO24" s="139"/>
      <c r="OAP24" s="139"/>
      <c r="OAQ24" s="139"/>
      <c r="OAR24" s="139"/>
      <c r="OAS24" s="139"/>
      <c r="OAT24" s="139"/>
      <c r="OAU24" s="139"/>
      <c r="OAV24" s="139"/>
      <c r="OAW24" s="139"/>
      <c r="OAX24" s="139"/>
      <c r="OAY24" s="139"/>
      <c r="OAZ24" s="139"/>
      <c r="OBA24" s="139"/>
      <c r="OBB24" s="139"/>
      <c r="OBC24" s="139"/>
      <c r="OBD24" s="139"/>
      <c r="OBE24" s="139"/>
      <c r="OBF24" s="139"/>
      <c r="OBG24" s="139"/>
      <c r="OBH24" s="139"/>
      <c r="OBI24" s="139"/>
      <c r="OBJ24" s="139"/>
      <c r="OBK24" s="139"/>
      <c r="OBL24" s="139"/>
      <c r="OBM24" s="139"/>
      <c r="OBN24" s="139"/>
      <c r="OBO24" s="139"/>
      <c r="OBP24" s="139"/>
      <c r="OBQ24" s="139"/>
      <c r="OBR24" s="139"/>
      <c r="OBS24" s="139"/>
      <c r="OBT24" s="139"/>
      <c r="OBU24" s="139"/>
      <c r="OBV24" s="139"/>
      <c r="OBW24" s="139"/>
      <c r="OBX24" s="139"/>
      <c r="OBY24" s="139"/>
      <c r="OBZ24" s="139"/>
      <c r="OCA24" s="139"/>
      <c r="OCB24" s="139"/>
      <c r="OCC24" s="139"/>
      <c r="OCD24" s="139"/>
      <c r="OCE24" s="139"/>
      <c r="OCF24" s="139"/>
      <c r="OCG24" s="139"/>
      <c r="OCH24" s="139"/>
      <c r="OCI24" s="139"/>
      <c r="OCJ24" s="139"/>
      <c r="OCK24" s="139"/>
      <c r="OCL24" s="139"/>
      <c r="OCM24" s="139"/>
      <c r="OCN24" s="139"/>
      <c r="OCO24" s="139"/>
      <c r="OCP24" s="139"/>
      <c r="OCQ24" s="139"/>
      <c r="OCR24" s="139"/>
      <c r="OCS24" s="139"/>
      <c r="OCT24" s="139"/>
      <c r="OCU24" s="139"/>
      <c r="OCV24" s="139"/>
      <c r="OCW24" s="139"/>
      <c r="OCX24" s="139"/>
      <c r="OCY24" s="139"/>
      <c r="OCZ24" s="139"/>
      <c r="ODA24" s="139"/>
      <c r="ODB24" s="139"/>
      <c r="ODC24" s="139"/>
      <c r="ODD24" s="139"/>
      <c r="ODE24" s="139"/>
      <c r="ODF24" s="139"/>
      <c r="ODG24" s="139"/>
      <c r="ODH24" s="139"/>
      <c r="ODI24" s="139"/>
      <c r="ODJ24" s="139"/>
      <c r="ODK24" s="139"/>
      <c r="ODL24" s="139"/>
      <c r="ODM24" s="139"/>
      <c r="ODN24" s="139"/>
      <c r="ODO24" s="139"/>
      <c r="ODP24" s="139"/>
      <c r="ODQ24" s="139"/>
      <c r="ODR24" s="139"/>
      <c r="ODS24" s="139"/>
      <c r="ODT24" s="139"/>
      <c r="ODU24" s="139"/>
      <c r="ODV24" s="139"/>
      <c r="ODW24" s="139"/>
      <c r="ODX24" s="139"/>
      <c r="ODY24" s="139"/>
      <c r="ODZ24" s="139"/>
      <c r="OEA24" s="139"/>
      <c r="OEB24" s="139"/>
      <c r="OEC24" s="139"/>
      <c r="OED24" s="139"/>
      <c r="OEE24" s="139"/>
      <c r="OEF24" s="139"/>
      <c r="OEG24" s="139"/>
      <c r="OEH24" s="139"/>
      <c r="OEI24" s="139"/>
      <c r="OEJ24" s="139"/>
      <c r="OEK24" s="139"/>
      <c r="OEL24" s="139"/>
      <c r="OEM24" s="139"/>
      <c r="OEN24" s="139"/>
      <c r="OEO24" s="139"/>
      <c r="OEP24" s="139"/>
      <c r="OEQ24" s="139"/>
      <c r="OER24" s="139"/>
      <c r="OES24" s="139"/>
      <c r="OET24" s="139"/>
      <c r="OEU24" s="139"/>
      <c r="OEV24" s="139"/>
      <c r="OEW24" s="139"/>
      <c r="OEX24" s="139"/>
      <c r="OEY24" s="139"/>
      <c r="OEZ24" s="139"/>
      <c r="OFA24" s="139"/>
      <c r="OFB24" s="139"/>
      <c r="OFC24" s="139"/>
      <c r="OFD24" s="139"/>
      <c r="OFE24" s="139"/>
      <c r="OFF24" s="139"/>
      <c r="OFG24" s="139"/>
      <c r="OFH24" s="139"/>
      <c r="OFI24" s="139"/>
      <c r="OFJ24" s="139"/>
      <c r="OFK24" s="139"/>
      <c r="OFL24" s="139"/>
      <c r="OFM24" s="139"/>
      <c r="OFN24" s="139"/>
      <c r="OFO24" s="139"/>
      <c r="OFP24" s="139"/>
      <c r="OFQ24" s="139"/>
      <c r="OFR24" s="139"/>
      <c r="OFS24" s="139"/>
      <c r="OFT24" s="139"/>
      <c r="OFU24" s="139"/>
      <c r="OFV24" s="139"/>
      <c r="OFW24" s="139"/>
      <c r="OFX24" s="139"/>
      <c r="OFY24" s="139"/>
      <c r="OFZ24" s="139"/>
      <c r="OGA24" s="139"/>
      <c r="OGB24" s="139"/>
      <c r="OGC24" s="139"/>
      <c r="OGD24" s="139"/>
      <c r="OGE24" s="139"/>
      <c r="OGF24" s="139"/>
      <c r="OGG24" s="139"/>
      <c r="OGH24" s="139"/>
      <c r="OGI24" s="139"/>
      <c r="OGJ24" s="139"/>
      <c r="OGK24" s="139"/>
      <c r="OGL24" s="139"/>
      <c r="OGM24" s="139"/>
      <c r="OGN24" s="139"/>
      <c r="OGO24" s="139"/>
      <c r="OGP24" s="139"/>
      <c r="OGQ24" s="139"/>
      <c r="OGR24" s="139"/>
      <c r="OGS24" s="139"/>
      <c r="OGT24" s="139"/>
      <c r="OGU24" s="139"/>
      <c r="OGV24" s="139"/>
      <c r="OGW24" s="139"/>
      <c r="OGX24" s="139"/>
      <c r="OGY24" s="139"/>
      <c r="OGZ24" s="139"/>
      <c r="OHA24" s="139"/>
      <c r="OHB24" s="139"/>
      <c r="OHC24" s="139"/>
      <c r="OHD24" s="139"/>
      <c r="OHE24" s="139"/>
      <c r="OHF24" s="139"/>
      <c r="OHG24" s="139"/>
      <c r="OHH24" s="139"/>
      <c r="OHI24" s="139"/>
      <c r="OHJ24" s="139"/>
      <c r="OHK24" s="139"/>
      <c r="OHL24" s="139"/>
      <c r="OHM24" s="139"/>
      <c r="OHN24" s="139"/>
      <c r="OHO24" s="139"/>
      <c r="OHP24" s="139"/>
      <c r="OHQ24" s="139"/>
      <c r="OHR24" s="139"/>
      <c r="OHS24" s="139"/>
      <c r="OHT24" s="139"/>
      <c r="OHU24" s="139"/>
      <c r="OHV24" s="139"/>
      <c r="OHW24" s="139"/>
      <c r="OHX24" s="139"/>
      <c r="OHY24" s="139"/>
      <c r="OHZ24" s="139"/>
      <c r="OIA24" s="139"/>
      <c r="OIB24" s="139"/>
      <c r="OIC24" s="139"/>
      <c r="OID24" s="139"/>
      <c r="OIE24" s="139"/>
      <c r="OIF24" s="139"/>
      <c r="OIG24" s="139"/>
      <c r="OIH24" s="139"/>
      <c r="OII24" s="139"/>
      <c r="OIJ24" s="139"/>
      <c r="OIK24" s="139"/>
      <c r="OIL24" s="139"/>
      <c r="OIM24" s="139"/>
      <c r="OIN24" s="139"/>
      <c r="OIO24" s="139"/>
      <c r="OIP24" s="139"/>
      <c r="OIQ24" s="139"/>
      <c r="OIR24" s="139"/>
      <c r="OIS24" s="139"/>
      <c r="OIT24" s="139"/>
      <c r="OIU24" s="139"/>
      <c r="OIV24" s="139"/>
      <c r="OIW24" s="139"/>
      <c r="OIX24" s="139"/>
      <c r="OIY24" s="139"/>
      <c r="OIZ24" s="139"/>
      <c r="OJA24" s="139"/>
      <c r="OJB24" s="139"/>
      <c r="OJC24" s="139"/>
      <c r="OJD24" s="139"/>
      <c r="OJE24" s="139"/>
      <c r="OJF24" s="139"/>
      <c r="OJG24" s="139"/>
      <c r="OJH24" s="139"/>
      <c r="OJI24" s="139"/>
      <c r="OJJ24" s="139"/>
      <c r="OJK24" s="139"/>
      <c r="OJL24" s="139"/>
      <c r="OJM24" s="139"/>
      <c r="OJN24" s="139"/>
      <c r="OJO24" s="139"/>
      <c r="OJP24" s="139"/>
      <c r="OJQ24" s="139"/>
      <c r="OJR24" s="139"/>
      <c r="OJS24" s="139"/>
      <c r="OJT24" s="139"/>
      <c r="OJU24" s="139"/>
      <c r="OJV24" s="139"/>
      <c r="OJW24" s="139"/>
      <c r="OJX24" s="139"/>
      <c r="OJY24" s="139"/>
      <c r="OJZ24" s="139"/>
      <c r="OKA24" s="139"/>
      <c r="OKB24" s="139"/>
      <c r="OKC24" s="139"/>
      <c r="OKD24" s="139"/>
      <c r="OKE24" s="139"/>
      <c r="OKF24" s="139"/>
      <c r="OKG24" s="139"/>
      <c r="OKH24" s="139"/>
      <c r="OKI24" s="139"/>
      <c r="OKJ24" s="139"/>
      <c r="OKK24" s="139"/>
      <c r="OKL24" s="139"/>
      <c r="OKM24" s="139"/>
      <c r="OKN24" s="139"/>
      <c r="OKO24" s="139"/>
      <c r="OKP24" s="139"/>
      <c r="OKQ24" s="139"/>
      <c r="OKR24" s="139"/>
      <c r="OKS24" s="139"/>
      <c r="OKT24" s="139"/>
      <c r="OKU24" s="139"/>
      <c r="OKV24" s="139"/>
      <c r="OKW24" s="139"/>
      <c r="OKX24" s="139"/>
      <c r="OKY24" s="139"/>
      <c r="OKZ24" s="139"/>
      <c r="OLA24" s="139"/>
      <c r="OLB24" s="139"/>
      <c r="OLC24" s="139"/>
      <c r="OLD24" s="139"/>
      <c r="OLE24" s="139"/>
      <c r="OLF24" s="139"/>
      <c r="OLG24" s="139"/>
      <c r="OLH24" s="139"/>
      <c r="OLI24" s="139"/>
      <c r="OLJ24" s="139"/>
      <c r="OLK24" s="139"/>
      <c r="OLL24" s="139"/>
      <c r="OLM24" s="139"/>
      <c r="OLN24" s="139"/>
      <c r="OLO24" s="139"/>
      <c r="OLP24" s="139"/>
      <c r="OLQ24" s="139"/>
      <c r="OLR24" s="139"/>
      <c r="OLS24" s="139"/>
      <c r="OLT24" s="139"/>
      <c r="OLU24" s="139"/>
      <c r="OLV24" s="139"/>
      <c r="OLW24" s="139"/>
      <c r="OLX24" s="139"/>
      <c r="OLY24" s="139"/>
      <c r="OLZ24" s="139"/>
      <c r="OMA24" s="139"/>
      <c r="OMB24" s="139"/>
      <c r="OMC24" s="139"/>
      <c r="OMD24" s="139"/>
      <c r="OME24" s="139"/>
      <c r="OMF24" s="139"/>
      <c r="OMG24" s="139"/>
      <c r="OMH24" s="139"/>
      <c r="OMI24" s="139"/>
      <c r="OMJ24" s="139"/>
      <c r="OMK24" s="139"/>
      <c r="OML24" s="139"/>
      <c r="OMM24" s="139"/>
      <c r="OMN24" s="139"/>
      <c r="OMO24" s="139"/>
      <c r="OMP24" s="139"/>
      <c r="OMQ24" s="139"/>
      <c r="OMR24" s="139"/>
      <c r="OMS24" s="139"/>
      <c r="OMT24" s="139"/>
      <c r="OMU24" s="139"/>
      <c r="OMV24" s="139"/>
      <c r="OMW24" s="139"/>
      <c r="OMX24" s="139"/>
      <c r="OMY24" s="139"/>
      <c r="OMZ24" s="139"/>
      <c r="ONA24" s="139"/>
      <c r="ONB24" s="139"/>
      <c r="ONC24" s="139"/>
      <c r="OND24" s="139"/>
      <c r="ONE24" s="139"/>
      <c r="ONF24" s="139"/>
      <c r="ONG24" s="139"/>
      <c r="ONH24" s="139"/>
      <c r="ONI24" s="139"/>
      <c r="ONJ24" s="139"/>
      <c r="ONK24" s="139"/>
      <c r="ONL24" s="139"/>
      <c r="ONM24" s="139"/>
      <c r="ONN24" s="139"/>
      <c r="ONO24" s="139"/>
      <c r="ONP24" s="139"/>
      <c r="ONQ24" s="139"/>
      <c r="ONR24" s="139"/>
      <c r="ONS24" s="139"/>
      <c r="ONT24" s="139"/>
      <c r="ONU24" s="139"/>
      <c r="ONV24" s="139"/>
      <c r="ONW24" s="139"/>
      <c r="ONX24" s="139"/>
      <c r="ONY24" s="139"/>
      <c r="ONZ24" s="139"/>
      <c r="OOA24" s="139"/>
      <c r="OOB24" s="139"/>
      <c r="OOC24" s="139"/>
      <c r="OOD24" s="139"/>
      <c r="OOE24" s="139"/>
      <c r="OOF24" s="139"/>
      <c r="OOG24" s="139"/>
      <c r="OOH24" s="139"/>
      <c r="OOI24" s="139"/>
      <c r="OOJ24" s="139"/>
      <c r="OOK24" s="139"/>
      <c r="OOL24" s="139"/>
      <c r="OOM24" s="139"/>
      <c r="OON24" s="139"/>
      <c r="OOO24" s="139"/>
      <c r="OOP24" s="139"/>
      <c r="OOQ24" s="139"/>
      <c r="OOR24" s="139"/>
      <c r="OOS24" s="139"/>
      <c r="OOT24" s="139"/>
      <c r="OOU24" s="139"/>
      <c r="OOV24" s="139"/>
      <c r="OOW24" s="139"/>
      <c r="OOX24" s="139"/>
      <c r="OOY24" s="139"/>
      <c r="OOZ24" s="139"/>
      <c r="OPA24" s="139"/>
      <c r="OPB24" s="139"/>
      <c r="OPC24" s="139"/>
      <c r="OPD24" s="139"/>
      <c r="OPE24" s="139"/>
      <c r="OPF24" s="139"/>
      <c r="OPG24" s="139"/>
      <c r="OPH24" s="139"/>
      <c r="OPI24" s="139"/>
      <c r="OPJ24" s="139"/>
      <c r="OPK24" s="139"/>
      <c r="OPL24" s="139"/>
      <c r="OPM24" s="139"/>
      <c r="OPN24" s="139"/>
      <c r="OPO24" s="139"/>
      <c r="OPP24" s="139"/>
      <c r="OPQ24" s="139"/>
      <c r="OPR24" s="139"/>
      <c r="OPS24" s="139"/>
      <c r="OPT24" s="139"/>
      <c r="OPU24" s="139"/>
      <c r="OPV24" s="139"/>
      <c r="OPW24" s="139"/>
      <c r="OPX24" s="139"/>
      <c r="OPY24" s="139"/>
      <c r="OPZ24" s="139"/>
      <c r="OQA24" s="139"/>
      <c r="OQB24" s="139"/>
      <c r="OQC24" s="139"/>
      <c r="OQD24" s="139"/>
      <c r="OQE24" s="139"/>
      <c r="OQF24" s="139"/>
      <c r="OQG24" s="139"/>
      <c r="OQH24" s="139"/>
      <c r="OQI24" s="139"/>
      <c r="OQJ24" s="139"/>
      <c r="OQK24" s="139"/>
      <c r="OQL24" s="139"/>
      <c r="OQM24" s="139"/>
      <c r="OQN24" s="139"/>
      <c r="OQO24" s="139"/>
      <c r="OQP24" s="139"/>
      <c r="OQQ24" s="139"/>
      <c r="OQR24" s="139"/>
      <c r="OQS24" s="139"/>
      <c r="OQT24" s="139"/>
      <c r="OQU24" s="139"/>
      <c r="OQV24" s="139"/>
      <c r="OQW24" s="139"/>
      <c r="OQX24" s="139"/>
      <c r="OQY24" s="139"/>
      <c r="OQZ24" s="139"/>
      <c r="ORA24" s="139"/>
      <c r="ORB24" s="139"/>
      <c r="ORC24" s="139"/>
      <c r="ORD24" s="139"/>
      <c r="ORE24" s="139"/>
      <c r="ORF24" s="139"/>
      <c r="ORG24" s="139"/>
      <c r="ORH24" s="139"/>
      <c r="ORI24" s="139"/>
      <c r="ORJ24" s="139"/>
      <c r="ORK24" s="139"/>
      <c r="ORL24" s="139"/>
      <c r="ORM24" s="139"/>
      <c r="ORN24" s="139"/>
      <c r="ORO24" s="139"/>
      <c r="ORP24" s="139"/>
      <c r="ORQ24" s="139"/>
      <c r="ORR24" s="139"/>
      <c r="ORS24" s="139"/>
      <c r="ORT24" s="139"/>
      <c r="ORU24" s="139"/>
      <c r="ORV24" s="139"/>
      <c r="ORW24" s="139"/>
      <c r="ORX24" s="139"/>
      <c r="ORY24" s="139"/>
      <c r="ORZ24" s="139"/>
      <c r="OSA24" s="139"/>
      <c r="OSB24" s="139"/>
      <c r="OSC24" s="139"/>
      <c r="OSD24" s="139"/>
      <c r="OSE24" s="139"/>
      <c r="OSF24" s="139"/>
      <c r="OSG24" s="139"/>
      <c r="OSH24" s="139"/>
      <c r="OSI24" s="139"/>
      <c r="OSJ24" s="139"/>
      <c r="OSK24" s="139"/>
      <c r="OSL24" s="139"/>
      <c r="OSM24" s="139"/>
      <c r="OSN24" s="139"/>
      <c r="OSO24" s="139"/>
      <c r="OSP24" s="139"/>
      <c r="OSQ24" s="139"/>
      <c r="OSR24" s="139"/>
      <c r="OSS24" s="139"/>
      <c r="OST24" s="139"/>
      <c r="OSU24" s="139"/>
      <c r="OSV24" s="139"/>
      <c r="OSW24" s="139"/>
      <c r="OSX24" s="139"/>
      <c r="OSY24" s="139"/>
      <c r="OSZ24" s="139"/>
      <c r="OTA24" s="139"/>
      <c r="OTB24" s="139"/>
      <c r="OTC24" s="139"/>
      <c r="OTD24" s="139"/>
      <c r="OTE24" s="139"/>
      <c r="OTF24" s="139"/>
      <c r="OTG24" s="139"/>
      <c r="OTH24" s="139"/>
      <c r="OTI24" s="139"/>
      <c r="OTJ24" s="139"/>
      <c r="OTK24" s="139"/>
      <c r="OTL24" s="139"/>
      <c r="OTM24" s="139"/>
      <c r="OTN24" s="139"/>
      <c r="OTO24" s="139"/>
      <c r="OTP24" s="139"/>
      <c r="OTQ24" s="139"/>
      <c r="OTR24" s="139"/>
      <c r="OTS24" s="139"/>
      <c r="OTT24" s="139"/>
      <c r="OTU24" s="139"/>
      <c r="OTV24" s="139"/>
      <c r="OTW24" s="139"/>
      <c r="OTX24" s="139"/>
      <c r="OTY24" s="139"/>
      <c r="OTZ24" s="139"/>
      <c r="OUA24" s="139"/>
      <c r="OUB24" s="139"/>
      <c r="OUC24" s="139"/>
      <c r="OUD24" s="139"/>
      <c r="OUE24" s="139"/>
      <c r="OUF24" s="139"/>
      <c r="OUG24" s="139"/>
      <c r="OUH24" s="139"/>
      <c r="OUI24" s="139"/>
      <c r="OUJ24" s="139"/>
      <c r="OUK24" s="139"/>
      <c r="OUL24" s="139"/>
      <c r="OUM24" s="139"/>
      <c r="OUN24" s="139"/>
      <c r="OUO24" s="139"/>
      <c r="OUP24" s="139"/>
      <c r="OUQ24" s="139"/>
      <c r="OUR24" s="139"/>
      <c r="OUS24" s="139"/>
      <c r="OUT24" s="139"/>
      <c r="OUU24" s="139"/>
      <c r="OUV24" s="139"/>
      <c r="OUW24" s="139"/>
      <c r="OUX24" s="139"/>
      <c r="OUY24" s="139"/>
      <c r="OUZ24" s="139"/>
      <c r="OVA24" s="139"/>
      <c r="OVB24" s="139"/>
      <c r="OVC24" s="139"/>
      <c r="OVD24" s="139"/>
      <c r="OVE24" s="139"/>
      <c r="OVF24" s="139"/>
      <c r="OVG24" s="139"/>
      <c r="OVH24" s="139"/>
      <c r="OVI24" s="139"/>
      <c r="OVJ24" s="139"/>
      <c r="OVK24" s="139"/>
      <c r="OVL24" s="139"/>
      <c r="OVM24" s="139"/>
      <c r="OVN24" s="139"/>
      <c r="OVO24" s="139"/>
      <c r="OVP24" s="139"/>
      <c r="OVQ24" s="139"/>
      <c r="OVR24" s="139"/>
      <c r="OVS24" s="139"/>
      <c r="OVT24" s="139"/>
      <c r="OVU24" s="139"/>
      <c r="OVV24" s="139"/>
      <c r="OVW24" s="139"/>
      <c r="OVX24" s="139"/>
      <c r="OVY24" s="139"/>
      <c r="OVZ24" s="139"/>
      <c r="OWA24" s="139"/>
      <c r="OWB24" s="139"/>
      <c r="OWC24" s="139"/>
      <c r="OWD24" s="139"/>
      <c r="OWE24" s="139"/>
      <c r="OWF24" s="139"/>
      <c r="OWG24" s="139"/>
      <c r="OWH24" s="139"/>
      <c r="OWI24" s="139"/>
      <c r="OWJ24" s="139"/>
      <c r="OWK24" s="139"/>
      <c r="OWL24" s="139"/>
      <c r="OWM24" s="139"/>
      <c r="OWN24" s="139"/>
      <c r="OWO24" s="139"/>
      <c r="OWP24" s="139"/>
      <c r="OWQ24" s="139"/>
      <c r="OWR24" s="139"/>
      <c r="OWS24" s="139"/>
      <c r="OWT24" s="139"/>
      <c r="OWU24" s="139"/>
      <c r="OWV24" s="139"/>
      <c r="OWW24" s="139"/>
      <c r="OWX24" s="139"/>
      <c r="OWY24" s="139"/>
      <c r="OWZ24" s="139"/>
      <c r="OXA24" s="139"/>
      <c r="OXB24" s="139"/>
      <c r="OXC24" s="139"/>
      <c r="OXD24" s="139"/>
      <c r="OXE24" s="139"/>
      <c r="OXF24" s="139"/>
      <c r="OXG24" s="139"/>
      <c r="OXH24" s="139"/>
      <c r="OXI24" s="139"/>
      <c r="OXJ24" s="139"/>
      <c r="OXK24" s="139"/>
      <c r="OXL24" s="139"/>
      <c r="OXM24" s="139"/>
      <c r="OXN24" s="139"/>
      <c r="OXO24" s="139"/>
      <c r="OXP24" s="139"/>
      <c r="OXQ24" s="139"/>
      <c r="OXR24" s="139"/>
      <c r="OXS24" s="139"/>
      <c r="OXT24" s="139"/>
      <c r="OXU24" s="139"/>
      <c r="OXV24" s="139"/>
      <c r="OXW24" s="139"/>
      <c r="OXX24" s="139"/>
      <c r="OXY24" s="139"/>
      <c r="OXZ24" s="139"/>
      <c r="OYA24" s="139"/>
      <c r="OYB24" s="139"/>
      <c r="OYC24" s="139"/>
      <c r="OYD24" s="139"/>
      <c r="OYE24" s="139"/>
      <c r="OYF24" s="139"/>
      <c r="OYG24" s="139"/>
      <c r="OYH24" s="139"/>
      <c r="OYI24" s="139"/>
      <c r="OYJ24" s="139"/>
      <c r="OYK24" s="139"/>
      <c r="OYL24" s="139"/>
      <c r="OYM24" s="139"/>
      <c r="OYN24" s="139"/>
      <c r="OYO24" s="139"/>
      <c r="OYP24" s="139"/>
      <c r="OYQ24" s="139"/>
      <c r="OYR24" s="139"/>
      <c r="OYS24" s="139"/>
      <c r="OYT24" s="139"/>
      <c r="OYU24" s="139"/>
      <c r="OYV24" s="139"/>
      <c r="OYW24" s="139"/>
      <c r="OYX24" s="139"/>
      <c r="OYY24" s="139"/>
      <c r="OYZ24" s="139"/>
      <c r="OZA24" s="139"/>
      <c r="OZB24" s="139"/>
      <c r="OZC24" s="139"/>
      <c r="OZD24" s="139"/>
      <c r="OZE24" s="139"/>
      <c r="OZF24" s="139"/>
      <c r="OZG24" s="139"/>
      <c r="OZH24" s="139"/>
      <c r="OZI24" s="139"/>
      <c r="OZJ24" s="139"/>
      <c r="OZK24" s="139"/>
      <c r="OZL24" s="139"/>
      <c r="OZM24" s="139"/>
      <c r="OZN24" s="139"/>
      <c r="OZO24" s="139"/>
      <c r="OZP24" s="139"/>
      <c r="OZQ24" s="139"/>
      <c r="OZR24" s="139"/>
      <c r="OZS24" s="139"/>
      <c r="OZT24" s="139"/>
      <c r="OZU24" s="139"/>
      <c r="OZV24" s="139"/>
      <c r="OZW24" s="139"/>
      <c r="OZX24" s="139"/>
      <c r="OZY24" s="139"/>
      <c r="OZZ24" s="139"/>
      <c r="PAA24" s="139"/>
      <c r="PAB24" s="139"/>
      <c r="PAC24" s="139"/>
      <c r="PAD24" s="139"/>
      <c r="PAE24" s="139"/>
      <c r="PAF24" s="139"/>
      <c r="PAG24" s="139"/>
      <c r="PAH24" s="139"/>
      <c r="PAI24" s="139"/>
      <c r="PAJ24" s="139"/>
      <c r="PAK24" s="139"/>
      <c r="PAL24" s="139"/>
      <c r="PAM24" s="139"/>
      <c r="PAN24" s="139"/>
      <c r="PAO24" s="139"/>
      <c r="PAP24" s="139"/>
      <c r="PAQ24" s="139"/>
      <c r="PAR24" s="139"/>
      <c r="PAS24" s="139"/>
      <c r="PAT24" s="139"/>
      <c r="PAU24" s="139"/>
      <c r="PAV24" s="139"/>
      <c r="PAW24" s="139"/>
      <c r="PAX24" s="139"/>
      <c r="PAY24" s="139"/>
      <c r="PAZ24" s="139"/>
      <c r="PBA24" s="139"/>
      <c r="PBB24" s="139"/>
      <c r="PBC24" s="139"/>
      <c r="PBD24" s="139"/>
      <c r="PBE24" s="139"/>
      <c r="PBF24" s="139"/>
      <c r="PBG24" s="139"/>
      <c r="PBH24" s="139"/>
      <c r="PBI24" s="139"/>
      <c r="PBJ24" s="139"/>
      <c r="PBK24" s="139"/>
      <c r="PBL24" s="139"/>
      <c r="PBM24" s="139"/>
      <c r="PBN24" s="139"/>
      <c r="PBO24" s="139"/>
      <c r="PBP24" s="139"/>
      <c r="PBQ24" s="139"/>
      <c r="PBR24" s="139"/>
      <c r="PBS24" s="139"/>
      <c r="PBT24" s="139"/>
      <c r="PBU24" s="139"/>
      <c r="PBV24" s="139"/>
      <c r="PBW24" s="139"/>
      <c r="PBX24" s="139"/>
      <c r="PBY24" s="139"/>
      <c r="PBZ24" s="139"/>
      <c r="PCA24" s="139"/>
      <c r="PCB24" s="139"/>
      <c r="PCC24" s="139"/>
      <c r="PCD24" s="139"/>
      <c r="PCE24" s="139"/>
      <c r="PCF24" s="139"/>
      <c r="PCG24" s="139"/>
      <c r="PCH24" s="139"/>
      <c r="PCI24" s="139"/>
      <c r="PCJ24" s="139"/>
      <c r="PCK24" s="139"/>
      <c r="PCL24" s="139"/>
      <c r="PCM24" s="139"/>
      <c r="PCN24" s="139"/>
      <c r="PCO24" s="139"/>
      <c r="PCP24" s="139"/>
      <c r="PCQ24" s="139"/>
      <c r="PCR24" s="139"/>
      <c r="PCS24" s="139"/>
      <c r="PCT24" s="139"/>
      <c r="PCU24" s="139"/>
      <c r="PCV24" s="139"/>
      <c r="PCW24" s="139"/>
      <c r="PCX24" s="139"/>
      <c r="PCY24" s="139"/>
      <c r="PCZ24" s="139"/>
      <c r="PDA24" s="139"/>
      <c r="PDB24" s="139"/>
      <c r="PDC24" s="139"/>
      <c r="PDD24" s="139"/>
      <c r="PDE24" s="139"/>
      <c r="PDF24" s="139"/>
      <c r="PDG24" s="139"/>
      <c r="PDH24" s="139"/>
      <c r="PDI24" s="139"/>
      <c r="PDJ24" s="139"/>
      <c r="PDK24" s="139"/>
      <c r="PDL24" s="139"/>
      <c r="PDM24" s="139"/>
      <c r="PDN24" s="139"/>
      <c r="PDO24" s="139"/>
      <c r="PDP24" s="139"/>
      <c r="PDQ24" s="139"/>
      <c r="PDR24" s="139"/>
      <c r="PDS24" s="139"/>
      <c r="PDT24" s="139"/>
      <c r="PDU24" s="139"/>
      <c r="PDV24" s="139"/>
      <c r="PDW24" s="139"/>
      <c r="PDX24" s="139"/>
      <c r="PDY24" s="139"/>
      <c r="PDZ24" s="139"/>
      <c r="PEA24" s="139"/>
      <c r="PEB24" s="139"/>
      <c r="PEC24" s="139"/>
      <c r="PED24" s="139"/>
      <c r="PEE24" s="139"/>
      <c r="PEF24" s="139"/>
      <c r="PEG24" s="139"/>
      <c r="PEH24" s="139"/>
      <c r="PEI24" s="139"/>
      <c r="PEJ24" s="139"/>
      <c r="PEK24" s="139"/>
      <c r="PEL24" s="139"/>
      <c r="PEM24" s="139"/>
      <c r="PEN24" s="139"/>
      <c r="PEO24" s="139"/>
      <c r="PEP24" s="139"/>
      <c r="PEQ24" s="139"/>
      <c r="PER24" s="139"/>
      <c r="PES24" s="139"/>
      <c r="PET24" s="139"/>
      <c r="PEU24" s="139"/>
      <c r="PEV24" s="139"/>
      <c r="PEW24" s="139"/>
      <c r="PEX24" s="139"/>
      <c r="PEY24" s="139"/>
      <c r="PEZ24" s="139"/>
      <c r="PFA24" s="139"/>
      <c r="PFB24" s="139"/>
      <c r="PFC24" s="139"/>
      <c r="PFD24" s="139"/>
      <c r="PFE24" s="139"/>
      <c r="PFF24" s="139"/>
      <c r="PFG24" s="139"/>
      <c r="PFH24" s="139"/>
      <c r="PFI24" s="139"/>
      <c r="PFJ24" s="139"/>
      <c r="PFK24" s="139"/>
      <c r="PFL24" s="139"/>
      <c r="PFM24" s="139"/>
      <c r="PFN24" s="139"/>
      <c r="PFO24" s="139"/>
      <c r="PFP24" s="139"/>
      <c r="PFQ24" s="139"/>
      <c r="PFR24" s="139"/>
      <c r="PFS24" s="139"/>
      <c r="PFT24" s="139"/>
      <c r="PFU24" s="139"/>
      <c r="PFV24" s="139"/>
      <c r="PFW24" s="139"/>
      <c r="PFX24" s="139"/>
      <c r="PFY24" s="139"/>
      <c r="PFZ24" s="139"/>
      <c r="PGA24" s="139"/>
      <c r="PGB24" s="139"/>
      <c r="PGC24" s="139"/>
      <c r="PGD24" s="139"/>
      <c r="PGE24" s="139"/>
      <c r="PGF24" s="139"/>
      <c r="PGG24" s="139"/>
      <c r="PGH24" s="139"/>
      <c r="PGI24" s="139"/>
      <c r="PGJ24" s="139"/>
      <c r="PGK24" s="139"/>
      <c r="PGL24" s="139"/>
      <c r="PGM24" s="139"/>
      <c r="PGN24" s="139"/>
      <c r="PGO24" s="139"/>
      <c r="PGP24" s="139"/>
      <c r="PGQ24" s="139"/>
      <c r="PGR24" s="139"/>
      <c r="PGS24" s="139"/>
      <c r="PGT24" s="139"/>
      <c r="PGU24" s="139"/>
      <c r="PGV24" s="139"/>
      <c r="PGW24" s="139"/>
      <c r="PGX24" s="139"/>
      <c r="PGY24" s="139"/>
      <c r="PGZ24" s="139"/>
      <c r="PHA24" s="139"/>
      <c r="PHB24" s="139"/>
      <c r="PHC24" s="139"/>
      <c r="PHD24" s="139"/>
      <c r="PHE24" s="139"/>
      <c r="PHF24" s="139"/>
      <c r="PHG24" s="139"/>
      <c r="PHH24" s="139"/>
      <c r="PHI24" s="139"/>
      <c r="PHJ24" s="139"/>
      <c r="PHK24" s="139"/>
      <c r="PHL24" s="139"/>
      <c r="PHM24" s="139"/>
      <c r="PHN24" s="139"/>
      <c r="PHO24" s="139"/>
      <c r="PHP24" s="139"/>
      <c r="PHQ24" s="139"/>
      <c r="PHR24" s="139"/>
      <c r="PHS24" s="139"/>
      <c r="PHT24" s="139"/>
      <c r="PHU24" s="139"/>
      <c r="PHV24" s="139"/>
      <c r="PHW24" s="139"/>
      <c r="PHX24" s="139"/>
      <c r="PHY24" s="139"/>
      <c r="PHZ24" s="139"/>
      <c r="PIA24" s="139"/>
      <c r="PIB24" s="139"/>
      <c r="PIC24" s="139"/>
      <c r="PID24" s="139"/>
      <c r="PIE24" s="139"/>
      <c r="PIF24" s="139"/>
      <c r="PIG24" s="139"/>
      <c r="PIH24" s="139"/>
      <c r="PII24" s="139"/>
      <c r="PIJ24" s="139"/>
      <c r="PIK24" s="139"/>
      <c r="PIL24" s="139"/>
      <c r="PIM24" s="139"/>
      <c r="PIN24" s="139"/>
      <c r="PIO24" s="139"/>
      <c r="PIP24" s="139"/>
      <c r="PIQ24" s="139"/>
      <c r="PIR24" s="139"/>
      <c r="PIS24" s="139"/>
      <c r="PIT24" s="139"/>
      <c r="PIU24" s="139"/>
      <c r="PIV24" s="139"/>
      <c r="PIW24" s="139"/>
      <c r="PIX24" s="139"/>
      <c r="PIY24" s="139"/>
      <c r="PIZ24" s="139"/>
      <c r="PJA24" s="139"/>
      <c r="PJB24" s="139"/>
      <c r="PJC24" s="139"/>
      <c r="PJD24" s="139"/>
      <c r="PJE24" s="139"/>
      <c r="PJF24" s="139"/>
      <c r="PJG24" s="139"/>
      <c r="PJH24" s="139"/>
      <c r="PJI24" s="139"/>
      <c r="PJJ24" s="139"/>
      <c r="PJK24" s="139"/>
      <c r="PJL24" s="139"/>
      <c r="PJM24" s="139"/>
      <c r="PJN24" s="139"/>
      <c r="PJO24" s="139"/>
      <c r="PJP24" s="139"/>
      <c r="PJQ24" s="139"/>
      <c r="PJR24" s="139"/>
      <c r="PJS24" s="139"/>
      <c r="PJT24" s="139"/>
      <c r="PJU24" s="139"/>
      <c r="PJV24" s="139"/>
      <c r="PJW24" s="139"/>
      <c r="PJX24" s="139"/>
      <c r="PJY24" s="139"/>
      <c r="PJZ24" s="139"/>
      <c r="PKA24" s="139"/>
      <c r="PKB24" s="139"/>
      <c r="PKC24" s="139"/>
      <c r="PKD24" s="139"/>
      <c r="PKE24" s="139"/>
      <c r="PKF24" s="139"/>
      <c r="PKG24" s="139"/>
      <c r="PKH24" s="139"/>
      <c r="PKI24" s="139"/>
      <c r="PKJ24" s="139"/>
      <c r="PKK24" s="139"/>
      <c r="PKL24" s="139"/>
      <c r="PKM24" s="139"/>
      <c r="PKN24" s="139"/>
      <c r="PKO24" s="139"/>
      <c r="PKP24" s="139"/>
      <c r="PKQ24" s="139"/>
      <c r="PKR24" s="139"/>
      <c r="PKS24" s="139"/>
      <c r="PKT24" s="139"/>
      <c r="PKU24" s="139"/>
      <c r="PKV24" s="139"/>
      <c r="PKW24" s="139"/>
      <c r="PKX24" s="139"/>
      <c r="PKY24" s="139"/>
      <c r="PKZ24" s="139"/>
      <c r="PLA24" s="139"/>
      <c r="PLB24" s="139"/>
      <c r="PLC24" s="139"/>
      <c r="PLD24" s="139"/>
      <c r="PLE24" s="139"/>
      <c r="PLF24" s="139"/>
      <c r="PLG24" s="139"/>
      <c r="PLH24" s="139"/>
      <c r="PLI24" s="139"/>
      <c r="PLJ24" s="139"/>
      <c r="PLK24" s="139"/>
      <c r="PLL24" s="139"/>
      <c r="PLM24" s="139"/>
      <c r="PLN24" s="139"/>
      <c r="PLO24" s="139"/>
      <c r="PLP24" s="139"/>
      <c r="PLQ24" s="139"/>
      <c r="PLR24" s="139"/>
      <c r="PLS24" s="139"/>
      <c r="PLT24" s="139"/>
      <c r="PLU24" s="139"/>
      <c r="PLV24" s="139"/>
      <c r="PLW24" s="139"/>
      <c r="PLX24" s="139"/>
      <c r="PLY24" s="139"/>
      <c r="PLZ24" s="139"/>
      <c r="PMA24" s="139"/>
      <c r="PMB24" s="139"/>
      <c r="PMC24" s="139"/>
      <c r="PMD24" s="139"/>
      <c r="PME24" s="139"/>
      <c r="PMF24" s="139"/>
      <c r="PMG24" s="139"/>
      <c r="PMH24" s="139"/>
      <c r="PMI24" s="139"/>
      <c r="PMJ24" s="139"/>
      <c r="PMK24" s="139"/>
      <c r="PML24" s="139"/>
      <c r="PMM24" s="139"/>
      <c r="PMN24" s="139"/>
      <c r="PMO24" s="139"/>
      <c r="PMP24" s="139"/>
      <c r="PMQ24" s="139"/>
      <c r="PMR24" s="139"/>
      <c r="PMS24" s="139"/>
      <c r="PMT24" s="139"/>
      <c r="PMU24" s="139"/>
      <c r="PMV24" s="139"/>
      <c r="PMW24" s="139"/>
      <c r="PMX24" s="139"/>
      <c r="PMY24" s="139"/>
      <c r="PMZ24" s="139"/>
      <c r="PNA24" s="139"/>
      <c r="PNB24" s="139"/>
      <c r="PNC24" s="139"/>
      <c r="PND24" s="139"/>
      <c r="PNE24" s="139"/>
      <c r="PNF24" s="139"/>
      <c r="PNG24" s="139"/>
      <c r="PNH24" s="139"/>
      <c r="PNI24" s="139"/>
      <c r="PNJ24" s="139"/>
      <c r="PNK24" s="139"/>
      <c r="PNL24" s="139"/>
      <c r="PNM24" s="139"/>
      <c r="PNN24" s="139"/>
      <c r="PNO24" s="139"/>
      <c r="PNP24" s="139"/>
      <c r="PNQ24" s="139"/>
      <c r="PNR24" s="139"/>
      <c r="PNS24" s="139"/>
      <c r="PNT24" s="139"/>
      <c r="PNU24" s="139"/>
      <c r="PNV24" s="139"/>
      <c r="PNW24" s="139"/>
      <c r="PNX24" s="139"/>
      <c r="PNY24" s="139"/>
      <c r="PNZ24" s="139"/>
      <c r="POA24" s="139"/>
      <c r="POB24" s="139"/>
      <c r="POC24" s="139"/>
      <c r="POD24" s="139"/>
      <c r="POE24" s="139"/>
      <c r="POF24" s="139"/>
      <c r="POG24" s="139"/>
      <c r="POH24" s="139"/>
      <c r="POI24" s="139"/>
      <c r="POJ24" s="139"/>
      <c r="POK24" s="139"/>
      <c r="POL24" s="139"/>
      <c r="POM24" s="139"/>
      <c r="PON24" s="139"/>
      <c r="POO24" s="139"/>
      <c r="POP24" s="139"/>
      <c r="POQ24" s="139"/>
      <c r="POR24" s="139"/>
      <c r="POS24" s="139"/>
      <c r="POT24" s="139"/>
      <c r="POU24" s="139"/>
      <c r="POV24" s="139"/>
      <c r="POW24" s="139"/>
      <c r="POX24" s="139"/>
      <c r="POY24" s="139"/>
      <c r="POZ24" s="139"/>
      <c r="PPA24" s="139"/>
      <c r="PPB24" s="139"/>
      <c r="PPC24" s="139"/>
      <c r="PPD24" s="139"/>
      <c r="PPE24" s="139"/>
      <c r="PPF24" s="139"/>
      <c r="PPG24" s="139"/>
      <c r="PPH24" s="139"/>
      <c r="PPI24" s="139"/>
      <c r="PPJ24" s="139"/>
      <c r="PPK24" s="139"/>
      <c r="PPL24" s="139"/>
      <c r="PPM24" s="139"/>
      <c r="PPN24" s="139"/>
      <c r="PPO24" s="139"/>
      <c r="PPP24" s="139"/>
      <c r="PPQ24" s="139"/>
      <c r="PPR24" s="139"/>
      <c r="PPS24" s="139"/>
      <c r="PPT24" s="139"/>
      <c r="PPU24" s="139"/>
      <c r="PPV24" s="139"/>
      <c r="PPW24" s="139"/>
      <c r="PPX24" s="139"/>
      <c r="PPY24" s="139"/>
      <c r="PPZ24" s="139"/>
      <c r="PQA24" s="139"/>
      <c r="PQB24" s="139"/>
      <c r="PQC24" s="139"/>
      <c r="PQD24" s="139"/>
      <c r="PQE24" s="139"/>
      <c r="PQF24" s="139"/>
      <c r="PQG24" s="139"/>
      <c r="PQH24" s="139"/>
      <c r="PQI24" s="139"/>
      <c r="PQJ24" s="139"/>
      <c r="PQK24" s="139"/>
      <c r="PQL24" s="139"/>
      <c r="PQM24" s="139"/>
      <c r="PQN24" s="139"/>
      <c r="PQO24" s="139"/>
      <c r="PQP24" s="139"/>
      <c r="PQQ24" s="139"/>
      <c r="PQR24" s="139"/>
      <c r="PQS24" s="139"/>
      <c r="PQT24" s="139"/>
      <c r="PQU24" s="139"/>
      <c r="PQV24" s="139"/>
      <c r="PQW24" s="139"/>
      <c r="PQX24" s="139"/>
      <c r="PQY24" s="139"/>
      <c r="PQZ24" s="139"/>
      <c r="PRA24" s="139"/>
      <c r="PRB24" s="139"/>
      <c r="PRC24" s="139"/>
      <c r="PRD24" s="139"/>
      <c r="PRE24" s="139"/>
      <c r="PRF24" s="139"/>
      <c r="PRG24" s="139"/>
      <c r="PRH24" s="139"/>
      <c r="PRI24" s="139"/>
      <c r="PRJ24" s="139"/>
      <c r="PRK24" s="139"/>
      <c r="PRL24" s="139"/>
      <c r="PRM24" s="139"/>
      <c r="PRN24" s="139"/>
      <c r="PRO24" s="139"/>
      <c r="PRP24" s="139"/>
      <c r="PRQ24" s="139"/>
      <c r="PRR24" s="139"/>
      <c r="PRS24" s="139"/>
      <c r="PRT24" s="139"/>
      <c r="PRU24" s="139"/>
      <c r="PRV24" s="139"/>
      <c r="PRW24" s="139"/>
      <c r="PRX24" s="139"/>
      <c r="PRY24" s="139"/>
      <c r="PRZ24" s="139"/>
      <c r="PSA24" s="139"/>
      <c r="PSB24" s="139"/>
      <c r="PSC24" s="139"/>
      <c r="PSD24" s="139"/>
      <c r="PSE24" s="139"/>
      <c r="PSF24" s="139"/>
      <c r="PSG24" s="139"/>
      <c r="PSH24" s="139"/>
      <c r="PSI24" s="139"/>
      <c r="PSJ24" s="139"/>
      <c r="PSK24" s="139"/>
      <c r="PSL24" s="139"/>
      <c r="PSM24" s="139"/>
      <c r="PSN24" s="139"/>
      <c r="PSO24" s="139"/>
      <c r="PSP24" s="139"/>
      <c r="PSQ24" s="139"/>
      <c r="PSR24" s="139"/>
      <c r="PSS24" s="139"/>
      <c r="PST24" s="139"/>
      <c r="PSU24" s="139"/>
      <c r="PSV24" s="139"/>
      <c r="PSW24" s="139"/>
      <c r="PSX24" s="139"/>
      <c r="PSY24" s="139"/>
      <c r="PSZ24" s="139"/>
      <c r="PTA24" s="139"/>
      <c r="PTB24" s="139"/>
      <c r="PTC24" s="139"/>
      <c r="PTD24" s="139"/>
      <c r="PTE24" s="139"/>
      <c r="PTF24" s="139"/>
      <c r="PTG24" s="139"/>
      <c r="PTH24" s="139"/>
      <c r="PTI24" s="139"/>
      <c r="PTJ24" s="139"/>
      <c r="PTK24" s="139"/>
      <c r="PTL24" s="139"/>
      <c r="PTM24" s="139"/>
      <c r="PTN24" s="139"/>
      <c r="PTO24" s="139"/>
      <c r="PTP24" s="139"/>
      <c r="PTQ24" s="139"/>
      <c r="PTR24" s="139"/>
      <c r="PTS24" s="139"/>
      <c r="PTT24" s="139"/>
      <c r="PTU24" s="139"/>
      <c r="PTV24" s="139"/>
      <c r="PTW24" s="139"/>
      <c r="PTX24" s="139"/>
      <c r="PTY24" s="139"/>
      <c r="PTZ24" s="139"/>
      <c r="PUA24" s="139"/>
      <c r="PUB24" s="139"/>
      <c r="PUC24" s="139"/>
      <c r="PUD24" s="139"/>
      <c r="PUE24" s="139"/>
      <c r="PUF24" s="139"/>
      <c r="PUG24" s="139"/>
      <c r="PUH24" s="139"/>
      <c r="PUI24" s="139"/>
      <c r="PUJ24" s="139"/>
      <c r="PUK24" s="139"/>
      <c r="PUL24" s="139"/>
      <c r="PUM24" s="139"/>
      <c r="PUN24" s="139"/>
      <c r="PUO24" s="139"/>
      <c r="PUP24" s="139"/>
      <c r="PUQ24" s="139"/>
      <c r="PUR24" s="139"/>
      <c r="PUS24" s="139"/>
      <c r="PUT24" s="139"/>
      <c r="PUU24" s="139"/>
      <c r="PUV24" s="139"/>
      <c r="PUW24" s="139"/>
      <c r="PUX24" s="139"/>
      <c r="PUY24" s="139"/>
      <c r="PUZ24" s="139"/>
      <c r="PVA24" s="139"/>
      <c r="PVB24" s="139"/>
      <c r="PVC24" s="139"/>
      <c r="PVD24" s="139"/>
      <c r="PVE24" s="139"/>
      <c r="PVF24" s="139"/>
      <c r="PVG24" s="139"/>
      <c r="PVH24" s="139"/>
      <c r="PVI24" s="139"/>
      <c r="PVJ24" s="139"/>
      <c r="PVK24" s="139"/>
      <c r="PVL24" s="139"/>
      <c r="PVM24" s="139"/>
      <c r="PVN24" s="139"/>
      <c r="PVO24" s="139"/>
      <c r="PVP24" s="139"/>
      <c r="PVQ24" s="139"/>
      <c r="PVR24" s="139"/>
      <c r="PVS24" s="139"/>
      <c r="PVT24" s="139"/>
      <c r="PVU24" s="139"/>
      <c r="PVV24" s="139"/>
      <c r="PVW24" s="139"/>
      <c r="PVX24" s="139"/>
      <c r="PVY24" s="139"/>
      <c r="PVZ24" s="139"/>
      <c r="PWA24" s="139"/>
      <c r="PWB24" s="139"/>
      <c r="PWC24" s="139"/>
      <c r="PWD24" s="139"/>
      <c r="PWE24" s="139"/>
      <c r="PWF24" s="139"/>
      <c r="PWG24" s="139"/>
      <c r="PWH24" s="139"/>
      <c r="PWI24" s="139"/>
      <c r="PWJ24" s="139"/>
      <c r="PWK24" s="139"/>
      <c r="PWL24" s="139"/>
      <c r="PWM24" s="139"/>
      <c r="PWN24" s="139"/>
      <c r="PWO24" s="139"/>
      <c r="PWP24" s="139"/>
      <c r="PWQ24" s="139"/>
      <c r="PWR24" s="139"/>
      <c r="PWS24" s="139"/>
      <c r="PWT24" s="139"/>
      <c r="PWU24" s="139"/>
      <c r="PWV24" s="139"/>
      <c r="PWW24" s="139"/>
      <c r="PWX24" s="139"/>
      <c r="PWY24" s="139"/>
      <c r="PWZ24" s="139"/>
      <c r="PXA24" s="139"/>
      <c r="PXB24" s="139"/>
      <c r="PXC24" s="139"/>
      <c r="PXD24" s="139"/>
      <c r="PXE24" s="139"/>
      <c r="PXF24" s="139"/>
      <c r="PXG24" s="139"/>
      <c r="PXH24" s="139"/>
      <c r="PXI24" s="139"/>
      <c r="PXJ24" s="139"/>
      <c r="PXK24" s="139"/>
      <c r="PXL24" s="139"/>
      <c r="PXM24" s="139"/>
      <c r="PXN24" s="139"/>
      <c r="PXO24" s="139"/>
      <c r="PXP24" s="139"/>
      <c r="PXQ24" s="139"/>
      <c r="PXR24" s="139"/>
      <c r="PXS24" s="139"/>
      <c r="PXT24" s="139"/>
      <c r="PXU24" s="139"/>
      <c r="PXV24" s="139"/>
      <c r="PXW24" s="139"/>
      <c r="PXX24" s="139"/>
      <c r="PXY24" s="139"/>
      <c r="PXZ24" s="139"/>
      <c r="PYA24" s="139"/>
      <c r="PYB24" s="139"/>
      <c r="PYC24" s="139"/>
      <c r="PYD24" s="139"/>
      <c r="PYE24" s="139"/>
      <c r="PYF24" s="139"/>
      <c r="PYG24" s="139"/>
      <c r="PYH24" s="139"/>
      <c r="PYI24" s="139"/>
      <c r="PYJ24" s="139"/>
      <c r="PYK24" s="139"/>
      <c r="PYL24" s="139"/>
      <c r="PYM24" s="139"/>
      <c r="PYN24" s="139"/>
      <c r="PYO24" s="139"/>
      <c r="PYP24" s="139"/>
      <c r="PYQ24" s="139"/>
      <c r="PYR24" s="139"/>
      <c r="PYS24" s="139"/>
      <c r="PYT24" s="139"/>
      <c r="PYU24" s="139"/>
      <c r="PYV24" s="139"/>
      <c r="PYW24" s="139"/>
      <c r="PYX24" s="139"/>
      <c r="PYY24" s="139"/>
      <c r="PYZ24" s="139"/>
      <c r="PZA24" s="139"/>
      <c r="PZB24" s="139"/>
      <c r="PZC24" s="139"/>
      <c r="PZD24" s="139"/>
      <c r="PZE24" s="139"/>
      <c r="PZF24" s="139"/>
      <c r="PZG24" s="139"/>
      <c r="PZH24" s="139"/>
      <c r="PZI24" s="139"/>
      <c r="PZJ24" s="139"/>
      <c r="PZK24" s="139"/>
      <c r="PZL24" s="139"/>
      <c r="PZM24" s="139"/>
      <c r="PZN24" s="139"/>
      <c r="PZO24" s="139"/>
      <c r="PZP24" s="139"/>
      <c r="PZQ24" s="139"/>
      <c r="PZR24" s="139"/>
      <c r="PZS24" s="139"/>
      <c r="PZT24" s="139"/>
      <c r="PZU24" s="139"/>
      <c r="PZV24" s="139"/>
      <c r="PZW24" s="139"/>
      <c r="PZX24" s="139"/>
      <c r="PZY24" s="139"/>
      <c r="PZZ24" s="139"/>
      <c r="QAA24" s="139"/>
      <c r="QAB24" s="139"/>
      <c r="QAC24" s="139"/>
      <c r="QAD24" s="139"/>
      <c r="QAE24" s="139"/>
      <c r="QAF24" s="139"/>
      <c r="QAG24" s="139"/>
      <c r="QAH24" s="139"/>
      <c r="QAI24" s="139"/>
      <c r="QAJ24" s="139"/>
      <c r="QAK24" s="139"/>
      <c r="QAL24" s="139"/>
      <c r="QAM24" s="139"/>
      <c r="QAN24" s="139"/>
      <c r="QAO24" s="139"/>
      <c r="QAP24" s="139"/>
      <c r="QAQ24" s="139"/>
      <c r="QAR24" s="139"/>
      <c r="QAS24" s="139"/>
      <c r="QAT24" s="139"/>
      <c r="QAU24" s="139"/>
      <c r="QAV24" s="139"/>
      <c r="QAW24" s="139"/>
      <c r="QAX24" s="139"/>
      <c r="QAY24" s="139"/>
      <c r="QAZ24" s="139"/>
      <c r="QBA24" s="139"/>
      <c r="QBB24" s="139"/>
      <c r="QBC24" s="139"/>
      <c r="QBD24" s="139"/>
      <c r="QBE24" s="139"/>
      <c r="QBF24" s="139"/>
      <c r="QBG24" s="139"/>
      <c r="QBH24" s="139"/>
      <c r="QBI24" s="139"/>
      <c r="QBJ24" s="139"/>
      <c r="QBK24" s="139"/>
      <c r="QBL24" s="139"/>
      <c r="QBM24" s="139"/>
      <c r="QBN24" s="139"/>
      <c r="QBO24" s="139"/>
      <c r="QBP24" s="139"/>
      <c r="QBQ24" s="139"/>
      <c r="QBR24" s="139"/>
      <c r="QBS24" s="139"/>
      <c r="QBT24" s="139"/>
      <c r="QBU24" s="139"/>
      <c r="QBV24" s="139"/>
      <c r="QBW24" s="139"/>
      <c r="QBX24" s="139"/>
      <c r="QBY24" s="139"/>
      <c r="QBZ24" s="139"/>
      <c r="QCA24" s="139"/>
      <c r="QCB24" s="139"/>
      <c r="QCC24" s="139"/>
      <c r="QCD24" s="139"/>
      <c r="QCE24" s="139"/>
      <c r="QCF24" s="139"/>
      <c r="QCG24" s="139"/>
      <c r="QCH24" s="139"/>
      <c r="QCI24" s="139"/>
      <c r="QCJ24" s="139"/>
      <c r="QCK24" s="139"/>
      <c r="QCL24" s="139"/>
      <c r="QCM24" s="139"/>
      <c r="QCN24" s="139"/>
      <c r="QCO24" s="139"/>
      <c r="QCP24" s="139"/>
      <c r="QCQ24" s="139"/>
      <c r="QCR24" s="139"/>
      <c r="QCS24" s="139"/>
      <c r="QCT24" s="139"/>
      <c r="QCU24" s="139"/>
      <c r="QCV24" s="139"/>
      <c r="QCW24" s="139"/>
      <c r="QCX24" s="139"/>
      <c r="QCY24" s="139"/>
      <c r="QCZ24" s="139"/>
      <c r="QDA24" s="139"/>
      <c r="QDB24" s="139"/>
      <c r="QDC24" s="139"/>
      <c r="QDD24" s="139"/>
      <c r="QDE24" s="139"/>
      <c r="QDF24" s="139"/>
      <c r="QDG24" s="139"/>
      <c r="QDH24" s="139"/>
      <c r="QDI24" s="139"/>
      <c r="QDJ24" s="139"/>
      <c r="QDK24" s="139"/>
      <c r="QDL24" s="139"/>
      <c r="QDM24" s="139"/>
      <c r="QDN24" s="139"/>
      <c r="QDO24" s="139"/>
      <c r="QDP24" s="139"/>
      <c r="QDQ24" s="139"/>
      <c r="QDR24" s="139"/>
      <c r="QDS24" s="139"/>
      <c r="QDT24" s="139"/>
      <c r="QDU24" s="139"/>
      <c r="QDV24" s="139"/>
      <c r="QDW24" s="139"/>
      <c r="QDX24" s="139"/>
      <c r="QDY24" s="139"/>
      <c r="QDZ24" s="139"/>
      <c r="QEA24" s="139"/>
      <c r="QEB24" s="139"/>
      <c r="QEC24" s="139"/>
      <c r="QED24" s="139"/>
      <c r="QEE24" s="139"/>
      <c r="QEF24" s="139"/>
      <c r="QEG24" s="139"/>
      <c r="QEH24" s="139"/>
      <c r="QEI24" s="139"/>
      <c r="QEJ24" s="139"/>
      <c r="QEK24" s="139"/>
      <c r="QEL24" s="139"/>
      <c r="QEM24" s="139"/>
      <c r="QEN24" s="139"/>
      <c r="QEO24" s="139"/>
      <c r="QEP24" s="139"/>
      <c r="QEQ24" s="139"/>
      <c r="QER24" s="139"/>
      <c r="QES24" s="139"/>
      <c r="QET24" s="139"/>
      <c r="QEU24" s="139"/>
      <c r="QEV24" s="139"/>
      <c r="QEW24" s="139"/>
      <c r="QEX24" s="139"/>
      <c r="QEY24" s="139"/>
      <c r="QEZ24" s="139"/>
      <c r="QFA24" s="139"/>
      <c r="QFB24" s="139"/>
      <c r="QFC24" s="139"/>
      <c r="QFD24" s="139"/>
      <c r="QFE24" s="139"/>
      <c r="QFF24" s="139"/>
      <c r="QFG24" s="139"/>
      <c r="QFH24" s="139"/>
      <c r="QFI24" s="139"/>
      <c r="QFJ24" s="139"/>
      <c r="QFK24" s="139"/>
      <c r="QFL24" s="139"/>
      <c r="QFM24" s="139"/>
      <c r="QFN24" s="139"/>
      <c r="QFO24" s="139"/>
      <c r="QFP24" s="139"/>
      <c r="QFQ24" s="139"/>
      <c r="QFR24" s="139"/>
      <c r="QFS24" s="139"/>
      <c r="QFT24" s="139"/>
      <c r="QFU24" s="139"/>
      <c r="QFV24" s="139"/>
      <c r="QFW24" s="139"/>
      <c r="QFX24" s="139"/>
      <c r="QFY24" s="139"/>
      <c r="QFZ24" s="139"/>
      <c r="QGA24" s="139"/>
      <c r="QGB24" s="139"/>
      <c r="QGC24" s="139"/>
      <c r="QGD24" s="139"/>
      <c r="QGE24" s="139"/>
      <c r="QGF24" s="139"/>
      <c r="QGG24" s="139"/>
      <c r="QGH24" s="139"/>
      <c r="QGI24" s="139"/>
      <c r="QGJ24" s="139"/>
      <c r="QGK24" s="139"/>
      <c r="QGL24" s="139"/>
      <c r="QGM24" s="139"/>
      <c r="QGN24" s="139"/>
      <c r="QGO24" s="139"/>
      <c r="QGP24" s="139"/>
      <c r="QGQ24" s="139"/>
      <c r="QGR24" s="139"/>
      <c r="QGS24" s="139"/>
      <c r="QGT24" s="139"/>
      <c r="QGU24" s="139"/>
      <c r="QGV24" s="139"/>
      <c r="QGW24" s="139"/>
      <c r="QGX24" s="139"/>
      <c r="QGY24" s="139"/>
      <c r="QGZ24" s="139"/>
      <c r="QHA24" s="139"/>
      <c r="QHB24" s="139"/>
      <c r="QHC24" s="139"/>
      <c r="QHD24" s="139"/>
      <c r="QHE24" s="139"/>
      <c r="QHF24" s="139"/>
      <c r="QHG24" s="139"/>
      <c r="QHH24" s="139"/>
      <c r="QHI24" s="139"/>
      <c r="QHJ24" s="139"/>
      <c r="QHK24" s="139"/>
      <c r="QHL24" s="139"/>
      <c r="QHM24" s="139"/>
      <c r="QHN24" s="139"/>
      <c r="QHO24" s="139"/>
      <c r="QHP24" s="139"/>
      <c r="QHQ24" s="139"/>
      <c r="QHR24" s="139"/>
      <c r="QHS24" s="139"/>
      <c r="QHT24" s="139"/>
      <c r="QHU24" s="139"/>
      <c r="QHV24" s="139"/>
      <c r="QHW24" s="139"/>
      <c r="QHX24" s="139"/>
      <c r="QHY24" s="139"/>
      <c r="QHZ24" s="139"/>
      <c r="QIA24" s="139"/>
      <c r="QIB24" s="139"/>
      <c r="QIC24" s="139"/>
      <c r="QID24" s="139"/>
      <c r="QIE24" s="139"/>
      <c r="QIF24" s="139"/>
      <c r="QIG24" s="139"/>
      <c r="QIH24" s="139"/>
      <c r="QII24" s="139"/>
      <c r="QIJ24" s="139"/>
      <c r="QIK24" s="139"/>
      <c r="QIL24" s="139"/>
      <c r="QIM24" s="139"/>
      <c r="QIN24" s="139"/>
      <c r="QIO24" s="139"/>
      <c r="QIP24" s="139"/>
      <c r="QIQ24" s="139"/>
      <c r="QIR24" s="139"/>
      <c r="QIS24" s="139"/>
      <c r="QIT24" s="139"/>
      <c r="QIU24" s="139"/>
      <c r="QIV24" s="139"/>
      <c r="QIW24" s="139"/>
      <c r="QIX24" s="139"/>
      <c r="QIY24" s="139"/>
      <c r="QIZ24" s="139"/>
      <c r="QJA24" s="139"/>
      <c r="QJB24" s="139"/>
      <c r="QJC24" s="139"/>
      <c r="QJD24" s="139"/>
      <c r="QJE24" s="139"/>
      <c r="QJF24" s="139"/>
      <c r="QJG24" s="139"/>
      <c r="QJH24" s="139"/>
      <c r="QJI24" s="139"/>
      <c r="QJJ24" s="139"/>
      <c r="QJK24" s="139"/>
      <c r="QJL24" s="139"/>
      <c r="QJM24" s="139"/>
      <c r="QJN24" s="139"/>
      <c r="QJO24" s="139"/>
      <c r="QJP24" s="139"/>
      <c r="QJQ24" s="139"/>
      <c r="QJR24" s="139"/>
      <c r="QJS24" s="139"/>
      <c r="QJT24" s="139"/>
      <c r="QJU24" s="139"/>
      <c r="QJV24" s="139"/>
      <c r="QJW24" s="139"/>
      <c r="QJX24" s="139"/>
      <c r="QJY24" s="139"/>
      <c r="QJZ24" s="139"/>
      <c r="QKA24" s="139"/>
      <c r="QKB24" s="139"/>
      <c r="QKC24" s="139"/>
      <c r="QKD24" s="139"/>
      <c r="QKE24" s="139"/>
      <c r="QKF24" s="139"/>
      <c r="QKG24" s="139"/>
      <c r="QKH24" s="139"/>
      <c r="QKI24" s="139"/>
      <c r="QKJ24" s="139"/>
      <c r="QKK24" s="139"/>
      <c r="QKL24" s="139"/>
      <c r="QKM24" s="139"/>
      <c r="QKN24" s="139"/>
      <c r="QKO24" s="139"/>
      <c r="QKP24" s="139"/>
      <c r="QKQ24" s="139"/>
      <c r="QKR24" s="139"/>
      <c r="QKS24" s="139"/>
      <c r="QKT24" s="139"/>
      <c r="QKU24" s="139"/>
      <c r="QKV24" s="139"/>
      <c r="QKW24" s="139"/>
      <c r="QKX24" s="139"/>
      <c r="QKY24" s="139"/>
      <c r="QKZ24" s="139"/>
      <c r="QLA24" s="139"/>
      <c r="QLB24" s="139"/>
      <c r="QLC24" s="139"/>
      <c r="QLD24" s="139"/>
      <c r="QLE24" s="139"/>
      <c r="QLF24" s="139"/>
      <c r="QLG24" s="139"/>
      <c r="QLH24" s="139"/>
      <c r="QLI24" s="139"/>
      <c r="QLJ24" s="139"/>
      <c r="QLK24" s="139"/>
      <c r="QLL24" s="139"/>
      <c r="QLM24" s="139"/>
      <c r="QLN24" s="139"/>
      <c r="QLO24" s="139"/>
      <c r="QLP24" s="139"/>
      <c r="QLQ24" s="139"/>
      <c r="QLR24" s="139"/>
      <c r="QLS24" s="139"/>
      <c r="QLT24" s="139"/>
      <c r="QLU24" s="139"/>
      <c r="QLV24" s="139"/>
      <c r="QLW24" s="139"/>
      <c r="QLX24" s="139"/>
      <c r="QLY24" s="139"/>
      <c r="QLZ24" s="139"/>
      <c r="QMA24" s="139"/>
      <c r="QMB24" s="139"/>
      <c r="QMC24" s="139"/>
      <c r="QMD24" s="139"/>
      <c r="QME24" s="139"/>
      <c r="QMF24" s="139"/>
      <c r="QMG24" s="139"/>
      <c r="QMH24" s="139"/>
      <c r="QMI24" s="139"/>
      <c r="QMJ24" s="139"/>
      <c r="QMK24" s="139"/>
      <c r="QML24" s="139"/>
      <c r="QMM24" s="139"/>
      <c r="QMN24" s="139"/>
      <c r="QMO24" s="139"/>
      <c r="QMP24" s="139"/>
      <c r="QMQ24" s="139"/>
      <c r="QMR24" s="139"/>
      <c r="QMS24" s="139"/>
      <c r="QMT24" s="139"/>
      <c r="QMU24" s="139"/>
      <c r="QMV24" s="139"/>
      <c r="QMW24" s="139"/>
      <c r="QMX24" s="139"/>
      <c r="QMY24" s="139"/>
      <c r="QMZ24" s="139"/>
      <c r="QNA24" s="139"/>
      <c r="QNB24" s="139"/>
      <c r="QNC24" s="139"/>
      <c r="QND24" s="139"/>
      <c r="QNE24" s="139"/>
      <c r="QNF24" s="139"/>
      <c r="QNG24" s="139"/>
      <c r="QNH24" s="139"/>
      <c r="QNI24" s="139"/>
      <c r="QNJ24" s="139"/>
      <c r="QNK24" s="139"/>
      <c r="QNL24" s="139"/>
      <c r="QNM24" s="139"/>
      <c r="QNN24" s="139"/>
      <c r="QNO24" s="139"/>
      <c r="QNP24" s="139"/>
      <c r="QNQ24" s="139"/>
      <c r="QNR24" s="139"/>
      <c r="QNS24" s="139"/>
      <c r="QNT24" s="139"/>
      <c r="QNU24" s="139"/>
      <c r="QNV24" s="139"/>
      <c r="QNW24" s="139"/>
      <c r="QNX24" s="139"/>
      <c r="QNY24" s="139"/>
      <c r="QNZ24" s="139"/>
      <c r="QOA24" s="139"/>
      <c r="QOB24" s="139"/>
      <c r="QOC24" s="139"/>
      <c r="QOD24" s="139"/>
      <c r="QOE24" s="139"/>
      <c r="QOF24" s="139"/>
      <c r="QOG24" s="139"/>
      <c r="QOH24" s="139"/>
      <c r="QOI24" s="139"/>
      <c r="QOJ24" s="139"/>
      <c r="QOK24" s="139"/>
      <c r="QOL24" s="139"/>
      <c r="QOM24" s="139"/>
      <c r="QON24" s="139"/>
      <c r="QOO24" s="139"/>
      <c r="QOP24" s="139"/>
      <c r="QOQ24" s="139"/>
      <c r="QOR24" s="139"/>
      <c r="QOS24" s="139"/>
      <c r="QOT24" s="139"/>
      <c r="QOU24" s="139"/>
      <c r="QOV24" s="139"/>
      <c r="QOW24" s="139"/>
      <c r="QOX24" s="139"/>
      <c r="QOY24" s="139"/>
      <c r="QOZ24" s="139"/>
      <c r="QPA24" s="139"/>
      <c r="QPB24" s="139"/>
      <c r="QPC24" s="139"/>
      <c r="QPD24" s="139"/>
      <c r="QPE24" s="139"/>
      <c r="QPF24" s="139"/>
      <c r="QPG24" s="139"/>
      <c r="QPH24" s="139"/>
      <c r="QPI24" s="139"/>
      <c r="QPJ24" s="139"/>
      <c r="QPK24" s="139"/>
      <c r="QPL24" s="139"/>
      <c r="QPM24" s="139"/>
      <c r="QPN24" s="139"/>
      <c r="QPO24" s="139"/>
      <c r="QPP24" s="139"/>
      <c r="QPQ24" s="139"/>
      <c r="QPR24" s="139"/>
      <c r="QPS24" s="139"/>
      <c r="QPT24" s="139"/>
      <c r="QPU24" s="139"/>
      <c r="QPV24" s="139"/>
      <c r="QPW24" s="139"/>
      <c r="QPX24" s="139"/>
      <c r="QPY24" s="139"/>
      <c r="QPZ24" s="139"/>
      <c r="QQA24" s="139"/>
      <c r="QQB24" s="139"/>
      <c r="QQC24" s="139"/>
      <c r="QQD24" s="139"/>
      <c r="QQE24" s="139"/>
      <c r="QQF24" s="139"/>
      <c r="QQG24" s="139"/>
      <c r="QQH24" s="139"/>
      <c r="QQI24" s="139"/>
      <c r="QQJ24" s="139"/>
      <c r="QQK24" s="139"/>
      <c r="QQL24" s="139"/>
      <c r="QQM24" s="139"/>
      <c r="QQN24" s="139"/>
      <c r="QQO24" s="139"/>
      <c r="QQP24" s="139"/>
      <c r="QQQ24" s="139"/>
      <c r="QQR24" s="139"/>
      <c r="QQS24" s="139"/>
      <c r="QQT24" s="139"/>
      <c r="QQU24" s="139"/>
      <c r="QQV24" s="139"/>
      <c r="QQW24" s="139"/>
      <c r="QQX24" s="139"/>
      <c r="QQY24" s="139"/>
      <c r="QQZ24" s="139"/>
      <c r="QRA24" s="139"/>
      <c r="QRB24" s="139"/>
      <c r="QRC24" s="139"/>
      <c r="QRD24" s="139"/>
      <c r="QRE24" s="139"/>
      <c r="QRF24" s="139"/>
      <c r="QRG24" s="139"/>
      <c r="QRH24" s="139"/>
      <c r="QRI24" s="139"/>
      <c r="QRJ24" s="139"/>
      <c r="QRK24" s="139"/>
      <c r="QRL24" s="139"/>
      <c r="QRM24" s="139"/>
      <c r="QRN24" s="139"/>
      <c r="QRO24" s="139"/>
      <c r="QRP24" s="139"/>
      <c r="QRQ24" s="139"/>
      <c r="QRR24" s="139"/>
      <c r="QRS24" s="139"/>
      <c r="QRT24" s="139"/>
      <c r="QRU24" s="139"/>
      <c r="QRV24" s="139"/>
      <c r="QRW24" s="139"/>
      <c r="QRX24" s="139"/>
      <c r="QRY24" s="139"/>
      <c r="QRZ24" s="139"/>
      <c r="QSA24" s="139"/>
      <c r="QSB24" s="139"/>
      <c r="QSC24" s="139"/>
      <c r="QSD24" s="139"/>
      <c r="QSE24" s="139"/>
      <c r="QSF24" s="139"/>
      <c r="QSG24" s="139"/>
      <c r="QSH24" s="139"/>
      <c r="QSI24" s="139"/>
      <c r="QSJ24" s="139"/>
      <c r="QSK24" s="139"/>
      <c r="QSL24" s="139"/>
      <c r="QSM24" s="139"/>
      <c r="QSN24" s="139"/>
      <c r="QSO24" s="139"/>
      <c r="QSP24" s="139"/>
      <c r="QSQ24" s="139"/>
      <c r="QSR24" s="139"/>
      <c r="QSS24" s="139"/>
      <c r="QST24" s="139"/>
      <c r="QSU24" s="139"/>
      <c r="QSV24" s="139"/>
      <c r="QSW24" s="139"/>
      <c r="QSX24" s="139"/>
      <c r="QSY24" s="139"/>
      <c r="QSZ24" s="139"/>
      <c r="QTA24" s="139"/>
      <c r="QTB24" s="139"/>
      <c r="QTC24" s="139"/>
      <c r="QTD24" s="139"/>
      <c r="QTE24" s="139"/>
      <c r="QTF24" s="139"/>
      <c r="QTG24" s="139"/>
      <c r="QTH24" s="139"/>
      <c r="QTI24" s="139"/>
      <c r="QTJ24" s="139"/>
      <c r="QTK24" s="139"/>
      <c r="QTL24" s="139"/>
      <c r="QTM24" s="139"/>
      <c r="QTN24" s="139"/>
      <c r="QTO24" s="139"/>
      <c r="QTP24" s="139"/>
      <c r="QTQ24" s="139"/>
      <c r="QTR24" s="139"/>
      <c r="QTS24" s="139"/>
      <c r="QTT24" s="139"/>
      <c r="QTU24" s="139"/>
      <c r="QTV24" s="139"/>
      <c r="QTW24" s="139"/>
      <c r="QTX24" s="139"/>
      <c r="QTY24" s="139"/>
      <c r="QTZ24" s="139"/>
      <c r="QUA24" s="139"/>
      <c r="QUB24" s="139"/>
      <c r="QUC24" s="139"/>
      <c r="QUD24" s="139"/>
      <c r="QUE24" s="139"/>
      <c r="QUF24" s="139"/>
      <c r="QUG24" s="139"/>
      <c r="QUH24" s="139"/>
      <c r="QUI24" s="139"/>
      <c r="QUJ24" s="139"/>
      <c r="QUK24" s="139"/>
      <c r="QUL24" s="139"/>
      <c r="QUM24" s="139"/>
      <c r="QUN24" s="139"/>
      <c r="QUO24" s="139"/>
      <c r="QUP24" s="139"/>
      <c r="QUQ24" s="139"/>
      <c r="QUR24" s="139"/>
      <c r="QUS24" s="139"/>
      <c r="QUT24" s="139"/>
      <c r="QUU24" s="139"/>
      <c r="QUV24" s="139"/>
      <c r="QUW24" s="139"/>
      <c r="QUX24" s="139"/>
      <c r="QUY24" s="139"/>
      <c r="QUZ24" s="139"/>
      <c r="QVA24" s="139"/>
      <c r="QVB24" s="139"/>
      <c r="QVC24" s="139"/>
      <c r="QVD24" s="139"/>
      <c r="QVE24" s="139"/>
      <c r="QVF24" s="139"/>
      <c r="QVG24" s="139"/>
      <c r="QVH24" s="139"/>
      <c r="QVI24" s="139"/>
      <c r="QVJ24" s="139"/>
      <c r="QVK24" s="139"/>
      <c r="QVL24" s="139"/>
      <c r="QVM24" s="139"/>
      <c r="QVN24" s="139"/>
      <c r="QVO24" s="139"/>
      <c r="QVP24" s="139"/>
      <c r="QVQ24" s="139"/>
      <c r="QVR24" s="139"/>
      <c r="QVS24" s="139"/>
      <c r="QVT24" s="139"/>
      <c r="QVU24" s="139"/>
      <c r="QVV24" s="139"/>
      <c r="QVW24" s="139"/>
      <c r="QVX24" s="139"/>
      <c r="QVY24" s="139"/>
      <c r="QVZ24" s="139"/>
      <c r="QWA24" s="139"/>
      <c r="QWB24" s="139"/>
      <c r="QWC24" s="139"/>
      <c r="QWD24" s="139"/>
      <c r="QWE24" s="139"/>
      <c r="QWF24" s="139"/>
      <c r="QWG24" s="139"/>
      <c r="QWH24" s="139"/>
      <c r="QWI24" s="139"/>
      <c r="QWJ24" s="139"/>
      <c r="QWK24" s="139"/>
      <c r="QWL24" s="139"/>
      <c r="QWM24" s="139"/>
      <c r="QWN24" s="139"/>
      <c r="QWO24" s="139"/>
      <c r="QWP24" s="139"/>
      <c r="QWQ24" s="139"/>
      <c r="QWR24" s="139"/>
      <c r="QWS24" s="139"/>
      <c r="QWT24" s="139"/>
      <c r="QWU24" s="139"/>
      <c r="QWV24" s="139"/>
      <c r="QWW24" s="139"/>
      <c r="QWX24" s="139"/>
      <c r="QWY24" s="139"/>
      <c r="QWZ24" s="139"/>
      <c r="QXA24" s="139"/>
      <c r="QXB24" s="139"/>
      <c r="QXC24" s="139"/>
      <c r="QXD24" s="139"/>
      <c r="QXE24" s="139"/>
      <c r="QXF24" s="139"/>
      <c r="QXG24" s="139"/>
      <c r="QXH24" s="139"/>
      <c r="QXI24" s="139"/>
      <c r="QXJ24" s="139"/>
      <c r="QXK24" s="139"/>
      <c r="QXL24" s="139"/>
      <c r="QXM24" s="139"/>
      <c r="QXN24" s="139"/>
      <c r="QXO24" s="139"/>
      <c r="QXP24" s="139"/>
      <c r="QXQ24" s="139"/>
      <c r="QXR24" s="139"/>
      <c r="QXS24" s="139"/>
      <c r="QXT24" s="139"/>
      <c r="QXU24" s="139"/>
      <c r="QXV24" s="139"/>
      <c r="QXW24" s="139"/>
      <c r="QXX24" s="139"/>
      <c r="QXY24" s="139"/>
      <c r="QXZ24" s="139"/>
      <c r="QYA24" s="139"/>
      <c r="QYB24" s="139"/>
      <c r="QYC24" s="139"/>
      <c r="QYD24" s="139"/>
      <c r="QYE24" s="139"/>
      <c r="QYF24" s="139"/>
      <c r="QYG24" s="139"/>
      <c r="QYH24" s="139"/>
      <c r="QYI24" s="139"/>
      <c r="QYJ24" s="139"/>
      <c r="QYK24" s="139"/>
      <c r="QYL24" s="139"/>
      <c r="QYM24" s="139"/>
      <c r="QYN24" s="139"/>
      <c r="QYO24" s="139"/>
      <c r="QYP24" s="139"/>
      <c r="QYQ24" s="139"/>
      <c r="QYR24" s="139"/>
      <c r="QYS24" s="139"/>
      <c r="QYT24" s="139"/>
      <c r="QYU24" s="139"/>
      <c r="QYV24" s="139"/>
      <c r="QYW24" s="139"/>
      <c r="QYX24" s="139"/>
      <c r="QYY24" s="139"/>
      <c r="QYZ24" s="139"/>
      <c r="QZA24" s="139"/>
      <c r="QZB24" s="139"/>
      <c r="QZC24" s="139"/>
      <c r="QZD24" s="139"/>
      <c r="QZE24" s="139"/>
      <c r="QZF24" s="139"/>
      <c r="QZG24" s="139"/>
      <c r="QZH24" s="139"/>
      <c r="QZI24" s="139"/>
      <c r="QZJ24" s="139"/>
      <c r="QZK24" s="139"/>
      <c r="QZL24" s="139"/>
      <c r="QZM24" s="139"/>
      <c r="QZN24" s="139"/>
      <c r="QZO24" s="139"/>
      <c r="QZP24" s="139"/>
      <c r="QZQ24" s="139"/>
      <c r="QZR24" s="139"/>
      <c r="QZS24" s="139"/>
      <c r="QZT24" s="139"/>
      <c r="QZU24" s="139"/>
      <c r="QZV24" s="139"/>
      <c r="QZW24" s="139"/>
      <c r="QZX24" s="139"/>
      <c r="QZY24" s="139"/>
      <c r="QZZ24" s="139"/>
      <c r="RAA24" s="139"/>
      <c r="RAB24" s="139"/>
      <c r="RAC24" s="139"/>
      <c r="RAD24" s="139"/>
      <c r="RAE24" s="139"/>
      <c r="RAF24" s="139"/>
      <c r="RAG24" s="139"/>
      <c r="RAH24" s="139"/>
      <c r="RAI24" s="139"/>
      <c r="RAJ24" s="139"/>
      <c r="RAK24" s="139"/>
      <c r="RAL24" s="139"/>
      <c r="RAM24" s="139"/>
      <c r="RAN24" s="139"/>
      <c r="RAO24" s="139"/>
      <c r="RAP24" s="139"/>
      <c r="RAQ24" s="139"/>
      <c r="RAR24" s="139"/>
      <c r="RAS24" s="139"/>
      <c r="RAT24" s="139"/>
      <c r="RAU24" s="139"/>
      <c r="RAV24" s="139"/>
      <c r="RAW24" s="139"/>
      <c r="RAX24" s="139"/>
      <c r="RAY24" s="139"/>
      <c r="RAZ24" s="139"/>
      <c r="RBA24" s="139"/>
      <c r="RBB24" s="139"/>
      <c r="RBC24" s="139"/>
      <c r="RBD24" s="139"/>
      <c r="RBE24" s="139"/>
      <c r="RBF24" s="139"/>
      <c r="RBG24" s="139"/>
      <c r="RBH24" s="139"/>
      <c r="RBI24" s="139"/>
      <c r="RBJ24" s="139"/>
      <c r="RBK24" s="139"/>
      <c r="RBL24" s="139"/>
      <c r="RBM24" s="139"/>
      <c r="RBN24" s="139"/>
      <c r="RBO24" s="139"/>
      <c r="RBP24" s="139"/>
      <c r="RBQ24" s="139"/>
      <c r="RBR24" s="139"/>
      <c r="RBS24" s="139"/>
      <c r="RBT24" s="139"/>
      <c r="RBU24" s="139"/>
      <c r="RBV24" s="139"/>
      <c r="RBW24" s="139"/>
      <c r="RBX24" s="139"/>
      <c r="RBY24" s="139"/>
      <c r="RBZ24" s="139"/>
      <c r="RCA24" s="139"/>
      <c r="RCB24" s="139"/>
      <c r="RCC24" s="139"/>
      <c r="RCD24" s="139"/>
      <c r="RCE24" s="139"/>
      <c r="RCF24" s="139"/>
      <c r="RCG24" s="139"/>
      <c r="RCH24" s="139"/>
      <c r="RCI24" s="139"/>
      <c r="RCJ24" s="139"/>
      <c r="RCK24" s="139"/>
      <c r="RCL24" s="139"/>
      <c r="RCM24" s="139"/>
      <c r="RCN24" s="139"/>
      <c r="RCO24" s="139"/>
      <c r="RCP24" s="139"/>
      <c r="RCQ24" s="139"/>
      <c r="RCR24" s="139"/>
      <c r="RCS24" s="139"/>
      <c r="RCT24" s="139"/>
      <c r="RCU24" s="139"/>
      <c r="RCV24" s="139"/>
      <c r="RCW24" s="139"/>
      <c r="RCX24" s="139"/>
      <c r="RCY24" s="139"/>
      <c r="RCZ24" s="139"/>
      <c r="RDA24" s="139"/>
      <c r="RDB24" s="139"/>
      <c r="RDC24" s="139"/>
      <c r="RDD24" s="139"/>
      <c r="RDE24" s="139"/>
      <c r="RDF24" s="139"/>
      <c r="RDG24" s="139"/>
      <c r="RDH24" s="139"/>
      <c r="RDI24" s="139"/>
      <c r="RDJ24" s="139"/>
      <c r="RDK24" s="139"/>
      <c r="RDL24" s="139"/>
      <c r="RDM24" s="139"/>
      <c r="RDN24" s="139"/>
      <c r="RDO24" s="139"/>
      <c r="RDP24" s="139"/>
      <c r="RDQ24" s="139"/>
      <c r="RDR24" s="139"/>
      <c r="RDS24" s="139"/>
      <c r="RDT24" s="139"/>
      <c r="RDU24" s="139"/>
      <c r="RDV24" s="139"/>
      <c r="RDW24" s="139"/>
      <c r="RDX24" s="139"/>
      <c r="RDY24" s="139"/>
      <c r="RDZ24" s="139"/>
      <c r="REA24" s="139"/>
      <c r="REB24" s="139"/>
      <c r="REC24" s="139"/>
      <c r="RED24" s="139"/>
      <c r="REE24" s="139"/>
      <c r="REF24" s="139"/>
      <c r="REG24" s="139"/>
      <c r="REH24" s="139"/>
      <c r="REI24" s="139"/>
      <c r="REJ24" s="139"/>
      <c r="REK24" s="139"/>
      <c r="REL24" s="139"/>
      <c r="REM24" s="139"/>
      <c r="REN24" s="139"/>
      <c r="REO24" s="139"/>
      <c r="REP24" s="139"/>
      <c r="REQ24" s="139"/>
      <c r="RER24" s="139"/>
      <c r="RES24" s="139"/>
      <c r="RET24" s="139"/>
      <c r="REU24" s="139"/>
      <c r="REV24" s="139"/>
      <c r="REW24" s="139"/>
      <c r="REX24" s="139"/>
      <c r="REY24" s="139"/>
      <c r="REZ24" s="139"/>
      <c r="RFA24" s="139"/>
      <c r="RFB24" s="139"/>
      <c r="RFC24" s="139"/>
      <c r="RFD24" s="139"/>
      <c r="RFE24" s="139"/>
      <c r="RFF24" s="139"/>
      <c r="RFG24" s="139"/>
      <c r="RFH24" s="139"/>
      <c r="RFI24" s="139"/>
      <c r="RFJ24" s="139"/>
      <c r="RFK24" s="139"/>
      <c r="RFL24" s="139"/>
      <c r="RFM24" s="139"/>
      <c r="RFN24" s="139"/>
      <c r="RFO24" s="139"/>
      <c r="RFP24" s="139"/>
      <c r="RFQ24" s="139"/>
      <c r="RFR24" s="139"/>
      <c r="RFS24" s="139"/>
      <c r="RFT24" s="139"/>
      <c r="RFU24" s="139"/>
      <c r="RFV24" s="139"/>
      <c r="RFW24" s="139"/>
      <c r="RFX24" s="139"/>
      <c r="RFY24" s="139"/>
      <c r="RFZ24" s="139"/>
      <c r="RGA24" s="139"/>
      <c r="RGB24" s="139"/>
      <c r="RGC24" s="139"/>
      <c r="RGD24" s="139"/>
      <c r="RGE24" s="139"/>
      <c r="RGF24" s="139"/>
      <c r="RGG24" s="139"/>
      <c r="RGH24" s="139"/>
      <c r="RGI24" s="139"/>
      <c r="RGJ24" s="139"/>
      <c r="RGK24" s="139"/>
      <c r="RGL24" s="139"/>
      <c r="RGM24" s="139"/>
      <c r="RGN24" s="139"/>
      <c r="RGO24" s="139"/>
      <c r="RGP24" s="139"/>
      <c r="RGQ24" s="139"/>
      <c r="RGR24" s="139"/>
      <c r="RGS24" s="139"/>
      <c r="RGT24" s="139"/>
      <c r="RGU24" s="139"/>
      <c r="RGV24" s="139"/>
      <c r="RGW24" s="139"/>
      <c r="RGX24" s="139"/>
      <c r="RGY24" s="139"/>
      <c r="RGZ24" s="139"/>
      <c r="RHA24" s="139"/>
      <c r="RHB24" s="139"/>
      <c r="RHC24" s="139"/>
      <c r="RHD24" s="139"/>
      <c r="RHE24" s="139"/>
      <c r="RHF24" s="139"/>
      <c r="RHG24" s="139"/>
      <c r="RHH24" s="139"/>
      <c r="RHI24" s="139"/>
      <c r="RHJ24" s="139"/>
      <c r="RHK24" s="139"/>
      <c r="RHL24" s="139"/>
      <c r="RHM24" s="139"/>
      <c r="RHN24" s="139"/>
      <c r="RHO24" s="139"/>
      <c r="RHP24" s="139"/>
      <c r="RHQ24" s="139"/>
      <c r="RHR24" s="139"/>
      <c r="RHS24" s="139"/>
      <c r="RHT24" s="139"/>
      <c r="RHU24" s="139"/>
      <c r="RHV24" s="139"/>
      <c r="RHW24" s="139"/>
      <c r="RHX24" s="139"/>
      <c r="RHY24" s="139"/>
      <c r="RHZ24" s="139"/>
      <c r="RIA24" s="139"/>
      <c r="RIB24" s="139"/>
      <c r="RIC24" s="139"/>
      <c r="RID24" s="139"/>
      <c r="RIE24" s="139"/>
      <c r="RIF24" s="139"/>
      <c r="RIG24" s="139"/>
      <c r="RIH24" s="139"/>
      <c r="RII24" s="139"/>
      <c r="RIJ24" s="139"/>
      <c r="RIK24" s="139"/>
      <c r="RIL24" s="139"/>
      <c r="RIM24" s="139"/>
      <c r="RIN24" s="139"/>
      <c r="RIO24" s="139"/>
      <c r="RIP24" s="139"/>
      <c r="RIQ24" s="139"/>
      <c r="RIR24" s="139"/>
      <c r="RIS24" s="139"/>
      <c r="RIT24" s="139"/>
      <c r="RIU24" s="139"/>
      <c r="RIV24" s="139"/>
      <c r="RIW24" s="139"/>
      <c r="RIX24" s="139"/>
      <c r="RIY24" s="139"/>
      <c r="RIZ24" s="139"/>
      <c r="RJA24" s="139"/>
      <c r="RJB24" s="139"/>
      <c r="RJC24" s="139"/>
      <c r="RJD24" s="139"/>
      <c r="RJE24" s="139"/>
      <c r="RJF24" s="139"/>
      <c r="RJG24" s="139"/>
      <c r="RJH24" s="139"/>
      <c r="RJI24" s="139"/>
      <c r="RJJ24" s="139"/>
      <c r="RJK24" s="139"/>
      <c r="RJL24" s="139"/>
      <c r="RJM24" s="139"/>
      <c r="RJN24" s="139"/>
      <c r="RJO24" s="139"/>
      <c r="RJP24" s="139"/>
      <c r="RJQ24" s="139"/>
      <c r="RJR24" s="139"/>
      <c r="RJS24" s="139"/>
      <c r="RJT24" s="139"/>
      <c r="RJU24" s="139"/>
      <c r="RJV24" s="139"/>
      <c r="RJW24" s="139"/>
      <c r="RJX24" s="139"/>
      <c r="RJY24" s="139"/>
      <c r="RJZ24" s="139"/>
      <c r="RKA24" s="139"/>
      <c r="RKB24" s="139"/>
      <c r="RKC24" s="139"/>
      <c r="RKD24" s="139"/>
      <c r="RKE24" s="139"/>
      <c r="RKF24" s="139"/>
      <c r="RKG24" s="139"/>
      <c r="RKH24" s="139"/>
      <c r="RKI24" s="139"/>
      <c r="RKJ24" s="139"/>
      <c r="RKK24" s="139"/>
      <c r="RKL24" s="139"/>
      <c r="RKM24" s="139"/>
      <c r="RKN24" s="139"/>
      <c r="RKO24" s="139"/>
      <c r="RKP24" s="139"/>
      <c r="RKQ24" s="139"/>
      <c r="RKR24" s="139"/>
      <c r="RKS24" s="139"/>
      <c r="RKT24" s="139"/>
      <c r="RKU24" s="139"/>
      <c r="RKV24" s="139"/>
      <c r="RKW24" s="139"/>
      <c r="RKX24" s="139"/>
      <c r="RKY24" s="139"/>
      <c r="RKZ24" s="139"/>
      <c r="RLA24" s="139"/>
      <c r="RLB24" s="139"/>
      <c r="RLC24" s="139"/>
      <c r="RLD24" s="139"/>
      <c r="RLE24" s="139"/>
      <c r="RLF24" s="139"/>
      <c r="RLG24" s="139"/>
      <c r="RLH24" s="139"/>
      <c r="RLI24" s="139"/>
      <c r="RLJ24" s="139"/>
      <c r="RLK24" s="139"/>
      <c r="RLL24" s="139"/>
      <c r="RLM24" s="139"/>
      <c r="RLN24" s="139"/>
      <c r="RLO24" s="139"/>
      <c r="RLP24" s="139"/>
      <c r="RLQ24" s="139"/>
      <c r="RLR24" s="139"/>
      <c r="RLS24" s="139"/>
      <c r="RLT24" s="139"/>
      <c r="RLU24" s="139"/>
      <c r="RLV24" s="139"/>
      <c r="RLW24" s="139"/>
      <c r="RLX24" s="139"/>
      <c r="RLY24" s="139"/>
      <c r="RLZ24" s="139"/>
      <c r="RMA24" s="139"/>
      <c r="RMB24" s="139"/>
      <c r="RMC24" s="139"/>
      <c r="RMD24" s="139"/>
      <c r="RME24" s="139"/>
      <c r="RMF24" s="139"/>
      <c r="RMG24" s="139"/>
      <c r="RMH24" s="139"/>
      <c r="RMI24" s="139"/>
      <c r="RMJ24" s="139"/>
      <c r="RMK24" s="139"/>
      <c r="RML24" s="139"/>
      <c r="RMM24" s="139"/>
      <c r="RMN24" s="139"/>
      <c r="RMO24" s="139"/>
      <c r="RMP24" s="139"/>
      <c r="RMQ24" s="139"/>
      <c r="RMR24" s="139"/>
      <c r="RMS24" s="139"/>
      <c r="RMT24" s="139"/>
      <c r="RMU24" s="139"/>
      <c r="RMV24" s="139"/>
      <c r="RMW24" s="139"/>
      <c r="RMX24" s="139"/>
      <c r="RMY24" s="139"/>
      <c r="RMZ24" s="139"/>
      <c r="RNA24" s="139"/>
      <c r="RNB24" s="139"/>
      <c r="RNC24" s="139"/>
      <c r="RND24" s="139"/>
      <c r="RNE24" s="139"/>
      <c r="RNF24" s="139"/>
      <c r="RNG24" s="139"/>
      <c r="RNH24" s="139"/>
      <c r="RNI24" s="139"/>
      <c r="RNJ24" s="139"/>
      <c r="RNK24" s="139"/>
      <c r="RNL24" s="139"/>
      <c r="RNM24" s="139"/>
      <c r="RNN24" s="139"/>
      <c r="RNO24" s="139"/>
      <c r="RNP24" s="139"/>
      <c r="RNQ24" s="139"/>
      <c r="RNR24" s="139"/>
      <c r="RNS24" s="139"/>
      <c r="RNT24" s="139"/>
      <c r="RNU24" s="139"/>
      <c r="RNV24" s="139"/>
      <c r="RNW24" s="139"/>
      <c r="RNX24" s="139"/>
      <c r="RNY24" s="139"/>
      <c r="RNZ24" s="139"/>
      <c r="ROA24" s="139"/>
      <c r="ROB24" s="139"/>
      <c r="ROC24" s="139"/>
      <c r="ROD24" s="139"/>
      <c r="ROE24" s="139"/>
      <c r="ROF24" s="139"/>
      <c r="ROG24" s="139"/>
      <c r="ROH24" s="139"/>
      <c r="ROI24" s="139"/>
      <c r="ROJ24" s="139"/>
      <c r="ROK24" s="139"/>
      <c r="ROL24" s="139"/>
      <c r="ROM24" s="139"/>
      <c r="RON24" s="139"/>
      <c r="ROO24" s="139"/>
      <c r="ROP24" s="139"/>
      <c r="ROQ24" s="139"/>
      <c r="ROR24" s="139"/>
      <c r="ROS24" s="139"/>
      <c r="ROT24" s="139"/>
      <c r="ROU24" s="139"/>
      <c r="ROV24" s="139"/>
      <c r="ROW24" s="139"/>
      <c r="ROX24" s="139"/>
      <c r="ROY24" s="139"/>
      <c r="ROZ24" s="139"/>
      <c r="RPA24" s="139"/>
      <c r="RPB24" s="139"/>
      <c r="RPC24" s="139"/>
      <c r="RPD24" s="139"/>
      <c r="RPE24" s="139"/>
      <c r="RPF24" s="139"/>
      <c r="RPG24" s="139"/>
      <c r="RPH24" s="139"/>
      <c r="RPI24" s="139"/>
      <c r="RPJ24" s="139"/>
      <c r="RPK24" s="139"/>
      <c r="RPL24" s="139"/>
      <c r="RPM24" s="139"/>
      <c r="RPN24" s="139"/>
      <c r="RPO24" s="139"/>
      <c r="RPP24" s="139"/>
      <c r="RPQ24" s="139"/>
      <c r="RPR24" s="139"/>
      <c r="RPS24" s="139"/>
      <c r="RPT24" s="139"/>
      <c r="RPU24" s="139"/>
      <c r="RPV24" s="139"/>
      <c r="RPW24" s="139"/>
      <c r="RPX24" s="139"/>
      <c r="RPY24" s="139"/>
      <c r="RPZ24" s="139"/>
      <c r="RQA24" s="139"/>
      <c r="RQB24" s="139"/>
      <c r="RQC24" s="139"/>
      <c r="RQD24" s="139"/>
      <c r="RQE24" s="139"/>
      <c r="RQF24" s="139"/>
      <c r="RQG24" s="139"/>
      <c r="RQH24" s="139"/>
      <c r="RQI24" s="139"/>
      <c r="RQJ24" s="139"/>
      <c r="RQK24" s="139"/>
      <c r="RQL24" s="139"/>
      <c r="RQM24" s="139"/>
      <c r="RQN24" s="139"/>
      <c r="RQO24" s="139"/>
      <c r="RQP24" s="139"/>
      <c r="RQQ24" s="139"/>
      <c r="RQR24" s="139"/>
      <c r="RQS24" s="139"/>
      <c r="RQT24" s="139"/>
      <c r="RQU24" s="139"/>
      <c r="RQV24" s="139"/>
      <c r="RQW24" s="139"/>
      <c r="RQX24" s="139"/>
      <c r="RQY24" s="139"/>
      <c r="RQZ24" s="139"/>
      <c r="RRA24" s="139"/>
      <c r="RRB24" s="139"/>
      <c r="RRC24" s="139"/>
      <c r="RRD24" s="139"/>
      <c r="RRE24" s="139"/>
      <c r="RRF24" s="139"/>
      <c r="RRG24" s="139"/>
      <c r="RRH24" s="139"/>
      <c r="RRI24" s="139"/>
      <c r="RRJ24" s="139"/>
      <c r="RRK24" s="139"/>
      <c r="RRL24" s="139"/>
      <c r="RRM24" s="139"/>
      <c r="RRN24" s="139"/>
      <c r="RRO24" s="139"/>
      <c r="RRP24" s="139"/>
      <c r="RRQ24" s="139"/>
      <c r="RRR24" s="139"/>
      <c r="RRS24" s="139"/>
      <c r="RRT24" s="139"/>
      <c r="RRU24" s="139"/>
      <c r="RRV24" s="139"/>
      <c r="RRW24" s="139"/>
      <c r="RRX24" s="139"/>
      <c r="RRY24" s="139"/>
      <c r="RRZ24" s="139"/>
      <c r="RSA24" s="139"/>
      <c r="RSB24" s="139"/>
      <c r="RSC24" s="139"/>
      <c r="RSD24" s="139"/>
      <c r="RSE24" s="139"/>
      <c r="RSF24" s="139"/>
      <c r="RSG24" s="139"/>
      <c r="RSH24" s="139"/>
      <c r="RSI24" s="139"/>
      <c r="RSJ24" s="139"/>
      <c r="RSK24" s="139"/>
      <c r="RSL24" s="139"/>
      <c r="RSM24" s="139"/>
      <c r="RSN24" s="139"/>
      <c r="RSO24" s="139"/>
      <c r="RSP24" s="139"/>
      <c r="RSQ24" s="139"/>
      <c r="RSR24" s="139"/>
      <c r="RSS24" s="139"/>
      <c r="RST24" s="139"/>
      <c r="RSU24" s="139"/>
      <c r="RSV24" s="139"/>
      <c r="RSW24" s="139"/>
      <c r="RSX24" s="139"/>
      <c r="RSY24" s="139"/>
      <c r="RSZ24" s="139"/>
      <c r="RTA24" s="139"/>
      <c r="RTB24" s="139"/>
      <c r="RTC24" s="139"/>
      <c r="RTD24" s="139"/>
      <c r="RTE24" s="139"/>
      <c r="RTF24" s="139"/>
      <c r="RTG24" s="139"/>
      <c r="RTH24" s="139"/>
      <c r="RTI24" s="139"/>
      <c r="RTJ24" s="139"/>
      <c r="RTK24" s="139"/>
      <c r="RTL24" s="139"/>
      <c r="RTM24" s="139"/>
      <c r="RTN24" s="139"/>
      <c r="RTO24" s="139"/>
      <c r="RTP24" s="139"/>
      <c r="RTQ24" s="139"/>
      <c r="RTR24" s="139"/>
      <c r="RTS24" s="139"/>
      <c r="RTT24" s="139"/>
      <c r="RTU24" s="139"/>
      <c r="RTV24" s="139"/>
      <c r="RTW24" s="139"/>
      <c r="RTX24" s="139"/>
      <c r="RTY24" s="139"/>
      <c r="RTZ24" s="139"/>
      <c r="RUA24" s="139"/>
      <c r="RUB24" s="139"/>
      <c r="RUC24" s="139"/>
      <c r="RUD24" s="139"/>
      <c r="RUE24" s="139"/>
      <c r="RUF24" s="139"/>
      <c r="RUG24" s="139"/>
      <c r="RUH24" s="139"/>
      <c r="RUI24" s="139"/>
      <c r="RUJ24" s="139"/>
      <c r="RUK24" s="139"/>
      <c r="RUL24" s="139"/>
      <c r="RUM24" s="139"/>
      <c r="RUN24" s="139"/>
      <c r="RUO24" s="139"/>
      <c r="RUP24" s="139"/>
      <c r="RUQ24" s="139"/>
      <c r="RUR24" s="139"/>
      <c r="RUS24" s="139"/>
      <c r="RUT24" s="139"/>
      <c r="RUU24" s="139"/>
      <c r="RUV24" s="139"/>
      <c r="RUW24" s="139"/>
      <c r="RUX24" s="139"/>
      <c r="RUY24" s="139"/>
      <c r="RUZ24" s="139"/>
      <c r="RVA24" s="139"/>
      <c r="RVB24" s="139"/>
      <c r="RVC24" s="139"/>
      <c r="RVD24" s="139"/>
      <c r="RVE24" s="139"/>
      <c r="RVF24" s="139"/>
      <c r="RVG24" s="139"/>
      <c r="RVH24" s="139"/>
      <c r="RVI24" s="139"/>
      <c r="RVJ24" s="139"/>
      <c r="RVK24" s="139"/>
      <c r="RVL24" s="139"/>
      <c r="RVM24" s="139"/>
      <c r="RVN24" s="139"/>
      <c r="RVO24" s="139"/>
      <c r="RVP24" s="139"/>
      <c r="RVQ24" s="139"/>
      <c r="RVR24" s="139"/>
      <c r="RVS24" s="139"/>
      <c r="RVT24" s="139"/>
      <c r="RVU24" s="139"/>
      <c r="RVV24" s="139"/>
      <c r="RVW24" s="139"/>
      <c r="RVX24" s="139"/>
      <c r="RVY24" s="139"/>
      <c r="RVZ24" s="139"/>
      <c r="RWA24" s="139"/>
      <c r="RWB24" s="139"/>
      <c r="RWC24" s="139"/>
      <c r="RWD24" s="139"/>
      <c r="RWE24" s="139"/>
      <c r="RWF24" s="139"/>
      <c r="RWG24" s="139"/>
      <c r="RWH24" s="139"/>
      <c r="RWI24" s="139"/>
      <c r="RWJ24" s="139"/>
      <c r="RWK24" s="139"/>
      <c r="RWL24" s="139"/>
      <c r="RWM24" s="139"/>
      <c r="RWN24" s="139"/>
      <c r="RWO24" s="139"/>
      <c r="RWP24" s="139"/>
      <c r="RWQ24" s="139"/>
      <c r="RWR24" s="139"/>
      <c r="RWS24" s="139"/>
      <c r="RWT24" s="139"/>
      <c r="RWU24" s="139"/>
      <c r="RWV24" s="139"/>
      <c r="RWW24" s="139"/>
      <c r="RWX24" s="139"/>
      <c r="RWY24" s="139"/>
      <c r="RWZ24" s="139"/>
      <c r="RXA24" s="139"/>
      <c r="RXB24" s="139"/>
      <c r="RXC24" s="139"/>
      <c r="RXD24" s="139"/>
      <c r="RXE24" s="139"/>
      <c r="RXF24" s="139"/>
      <c r="RXG24" s="139"/>
      <c r="RXH24" s="139"/>
      <c r="RXI24" s="139"/>
      <c r="RXJ24" s="139"/>
      <c r="RXK24" s="139"/>
      <c r="RXL24" s="139"/>
      <c r="RXM24" s="139"/>
      <c r="RXN24" s="139"/>
      <c r="RXO24" s="139"/>
      <c r="RXP24" s="139"/>
      <c r="RXQ24" s="139"/>
      <c r="RXR24" s="139"/>
      <c r="RXS24" s="139"/>
      <c r="RXT24" s="139"/>
      <c r="RXU24" s="139"/>
      <c r="RXV24" s="139"/>
      <c r="RXW24" s="139"/>
      <c r="RXX24" s="139"/>
      <c r="RXY24" s="139"/>
      <c r="RXZ24" s="139"/>
      <c r="RYA24" s="139"/>
      <c r="RYB24" s="139"/>
      <c r="RYC24" s="139"/>
      <c r="RYD24" s="139"/>
      <c r="RYE24" s="139"/>
      <c r="RYF24" s="139"/>
      <c r="RYG24" s="139"/>
      <c r="RYH24" s="139"/>
      <c r="RYI24" s="139"/>
      <c r="RYJ24" s="139"/>
      <c r="RYK24" s="139"/>
      <c r="RYL24" s="139"/>
      <c r="RYM24" s="139"/>
      <c r="RYN24" s="139"/>
      <c r="RYO24" s="139"/>
      <c r="RYP24" s="139"/>
      <c r="RYQ24" s="139"/>
      <c r="RYR24" s="139"/>
      <c r="RYS24" s="139"/>
      <c r="RYT24" s="139"/>
      <c r="RYU24" s="139"/>
      <c r="RYV24" s="139"/>
      <c r="RYW24" s="139"/>
      <c r="RYX24" s="139"/>
      <c r="RYY24" s="139"/>
      <c r="RYZ24" s="139"/>
      <c r="RZA24" s="139"/>
      <c r="RZB24" s="139"/>
      <c r="RZC24" s="139"/>
      <c r="RZD24" s="139"/>
      <c r="RZE24" s="139"/>
      <c r="RZF24" s="139"/>
      <c r="RZG24" s="139"/>
      <c r="RZH24" s="139"/>
      <c r="RZI24" s="139"/>
      <c r="RZJ24" s="139"/>
      <c r="RZK24" s="139"/>
      <c r="RZL24" s="139"/>
      <c r="RZM24" s="139"/>
      <c r="RZN24" s="139"/>
      <c r="RZO24" s="139"/>
      <c r="RZP24" s="139"/>
      <c r="RZQ24" s="139"/>
      <c r="RZR24" s="139"/>
      <c r="RZS24" s="139"/>
      <c r="RZT24" s="139"/>
      <c r="RZU24" s="139"/>
      <c r="RZV24" s="139"/>
      <c r="RZW24" s="139"/>
      <c r="RZX24" s="139"/>
      <c r="RZY24" s="139"/>
      <c r="RZZ24" s="139"/>
      <c r="SAA24" s="139"/>
      <c r="SAB24" s="139"/>
      <c r="SAC24" s="139"/>
      <c r="SAD24" s="139"/>
      <c r="SAE24" s="139"/>
      <c r="SAF24" s="139"/>
      <c r="SAG24" s="139"/>
      <c r="SAH24" s="139"/>
      <c r="SAI24" s="139"/>
      <c r="SAJ24" s="139"/>
      <c r="SAK24" s="139"/>
      <c r="SAL24" s="139"/>
      <c r="SAM24" s="139"/>
      <c r="SAN24" s="139"/>
      <c r="SAO24" s="139"/>
      <c r="SAP24" s="139"/>
      <c r="SAQ24" s="139"/>
      <c r="SAR24" s="139"/>
      <c r="SAS24" s="139"/>
      <c r="SAT24" s="139"/>
      <c r="SAU24" s="139"/>
      <c r="SAV24" s="139"/>
      <c r="SAW24" s="139"/>
      <c r="SAX24" s="139"/>
      <c r="SAY24" s="139"/>
      <c r="SAZ24" s="139"/>
      <c r="SBA24" s="139"/>
      <c r="SBB24" s="139"/>
      <c r="SBC24" s="139"/>
      <c r="SBD24" s="139"/>
      <c r="SBE24" s="139"/>
      <c r="SBF24" s="139"/>
      <c r="SBG24" s="139"/>
      <c r="SBH24" s="139"/>
      <c r="SBI24" s="139"/>
      <c r="SBJ24" s="139"/>
      <c r="SBK24" s="139"/>
      <c r="SBL24" s="139"/>
      <c r="SBM24" s="139"/>
      <c r="SBN24" s="139"/>
      <c r="SBO24" s="139"/>
      <c r="SBP24" s="139"/>
      <c r="SBQ24" s="139"/>
      <c r="SBR24" s="139"/>
      <c r="SBS24" s="139"/>
      <c r="SBT24" s="139"/>
      <c r="SBU24" s="139"/>
      <c r="SBV24" s="139"/>
      <c r="SBW24" s="139"/>
      <c r="SBX24" s="139"/>
      <c r="SBY24" s="139"/>
      <c r="SBZ24" s="139"/>
      <c r="SCA24" s="139"/>
      <c r="SCB24" s="139"/>
      <c r="SCC24" s="139"/>
      <c r="SCD24" s="139"/>
      <c r="SCE24" s="139"/>
      <c r="SCF24" s="139"/>
      <c r="SCG24" s="139"/>
      <c r="SCH24" s="139"/>
      <c r="SCI24" s="139"/>
      <c r="SCJ24" s="139"/>
      <c r="SCK24" s="139"/>
      <c r="SCL24" s="139"/>
      <c r="SCM24" s="139"/>
      <c r="SCN24" s="139"/>
      <c r="SCO24" s="139"/>
      <c r="SCP24" s="139"/>
      <c r="SCQ24" s="139"/>
      <c r="SCR24" s="139"/>
      <c r="SCS24" s="139"/>
      <c r="SCT24" s="139"/>
      <c r="SCU24" s="139"/>
      <c r="SCV24" s="139"/>
      <c r="SCW24" s="139"/>
      <c r="SCX24" s="139"/>
      <c r="SCY24" s="139"/>
      <c r="SCZ24" s="139"/>
      <c r="SDA24" s="139"/>
      <c r="SDB24" s="139"/>
      <c r="SDC24" s="139"/>
      <c r="SDD24" s="139"/>
      <c r="SDE24" s="139"/>
      <c r="SDF24" s="139"/>
      <c r="SDG24" s="139"/>
      <c r="SDH24" s="139"/>
      <c r="SDI24" s="139"/>
      <c r="SDJ24" s="139"/>
      <c r="SDK24" s="139"/>
      <c r="SDL24" s="139"/>
      <c r="SDM24" s="139"/>
      <c r="SDN24" s="139"/>
      <c r="SDO24" s="139"/>
      <c r="SDP24" s="139"/>
      <c r="SDQ24" s="139"/>
      <c r="SDR24" s="139"/>
      <c r="SDS24" s="139"/>
      <c r="SDT24" s="139"/>
      <c r="SDU24" s="139"/>
      <c r="SDV24" s="139"/>
      <c r="SDW24" s="139"/>
      <c r="SDX24" s="139"/>
      <c r="SDY24" s="139"/>
      <c r="SDZ24" s="139"/>
      <c r="SEA24" s="139"/>
      <c r="SEB24" s="139"/>
      <c r="SEC24" s="139"/>
      <c r="SED24" s="139"/>
      <c r="SEE24" s="139"/>
      <c r="SEF24" s="139"/>
      <c r="SEG24" s="139"/>
      <c r="SEH24" s="139"/>
      <c r="SEI24" s="139"/>
      <c r="SEJ24" s="139"/>
      <c r="SEK24" s="139"/>
      <c r="SEL24" s="139"/>
      <c r="SEM24" s="139"/>
      <c r="SEN24" s="139"/>
      <c r="SEO24" s="139"/>
      <c r="SEP24" s="139"/>
      <c r="SEQ24" s="139"/>
      <c r="SER24" s="139"/>
      <c r="SES24" s="139"/>
      <c r="SET24" s="139"/>
      <c r="SEU24" s="139"/>
      <c r="SEV24" s="139"/>
      <c r="SEW24" s="139"/>
      <c r="SEX24" s="139"/>
      <c r="SEY24" s="139"/>
      <c r="SEZ24" s="139"/>
      <c r="SFA24" s="139"/>
      <c r="SFB24" s="139"/>
      <c r="SFC24" s="139"/>
      <c r="SFD24" s="139"/>
      <c r="SFE24" s="139"/>
      <c r="SFF24" s="139"/>
      <c r="SFG24" s="139"/>
      <c r="SFH24" s="139"/>
      <c r="SFI24" s="139"/>
      <c r="SFJ24" s="139"/>
      <c r="SFK24" s="139"/>
      <c r="SFL24" s="139"/>
      <c r="SFM24" s="139"/>
      <c r="SFN24" s="139"/>
      <c r="SFO24" s="139"/>
      <c r="SFP24" s="139"/>
      <c r="SFQ24" s="139"/>
      <c r="SFR24" s="139"/>
      <c r="SFS24" s="139"/>
      <c r="SFT24" s="139"/>
      <c r="SFU24" s="139"/>
      <c r="SFV24" s="139"/>
      <c r="SFW24" s="139"/>
      <c r="SFX24" s="139"/>
      <c r="SFY24" s="139"/>
      <c r="SFZ24" s="139"/>
      <c r="SGA24" s="139"/>
      <c r="SGB24" s="139"/>
      <c r="SGC24" s="139"/>
      <c r="SGD24" s="139"/>
      <c r="SGE24" s="139"/>
      <c r="SGF24" s="139"/>
      <c r="SGG24" s="139"/>
      <c r="SGH24" s="139"/>
      <c r="SGI24" s="139"/>
      <c r="SGJ24" s="139"/>
      <c r="SGK24" s="139"/>
      <c r="SGL24" s="139"/>
      <c r="SGM24" s="139"/>
      <c r="SGN24" s="139"/>
      <c r="SGO24" s="139"/>
      <c r="SGP24" s="139"/>
      <c r="SGQ24" s="139"/>
      <c r="SGR24" s="139"/>
      <c r="SGS24" s="139"/>
      <c r="SGT24" s="139"/>
      <c r="SGU24" s="139"/>
      <c r="SGV24" s="139"/>
      <c r="SGW24" s="139"/>
      <c r="SGX24" s="139"/>
      <c r="SGY24" s="139"/>
      <c r="SGZ24" s="139"/>
      <c r="SHA24" s="139"/>
      <c r="SHB24" s="139"/>
      <c r="SHC24" s="139"/>
      <c r="SHD24" s="139"/>
      <c r="SHE24" s="139"/>
      <c r="SHF24" s="139"/>
      <c r="SHG24" s="139"/>
      <c r="SHH24" s="139"/>
      <c r="SHI24" s="139"/>
      <c r="SHJ24" s="139"/>
      <c r="SHK24" s="139"/>
      <c r="SHL24" s="139"/>
      <c r="SHM24" s="139"/>
      <c r="SHN24" s="139"/>
      <c r="SHO24" s="139"/>
      <c r="SHP24" s="139"/>
      <c r="SHQ24" s="139"/>
      <c r="SHR24" s="139"/>
      <c r="SHS24" s="139"/>
      <c r="SHT24" s="139"/>
      <c r="SHU24" s="139"/>
      <c r="SHV24" s="139"/>
      <c r="SHW24" s="139"/>
      <c r="SHX24" s="139"/>
      <c r="SHY24" s="139"/>
      <c r="SHZ24" s="139"/>
      <c r="SIA24" s="139"/>
      <c r="SIB24" s="139"/>
      <c r="SIC24" s="139"/>
      <c r="SID24" s="139"/>
      <c r="SIE24" s="139"/>
      <c r="SIF24" s="139"/>
      <c r="SIG24" s="139"/>
      <c r="SIH24" s="139"/>
      <c r="SII24" s="139"/>
      <c r="SIJ24" s="139"/>
      <c r="SIK24" s="139"/>
      <c r="SIL24" s="139"/>
      <c r="SIM24" s="139"/>
      <c r="SIN24" s="139"/>
      <c r="SIO24" s="139"/>
      <c r="SIP24" s="139"/>
      <c r="SIQ24" s="139"/>
      <c r="SIR24" s="139"/>
      <c r="SIS24" s="139"/>
      <c r="SIT24" s="139"/>
      <c r="SIU24" s="139"/>
      <c r="SIV24" s="139"/>
      <c r="SIW24" s="139"/>
      <c r="SIX24" s="139"/>
      <c r="SIY24" s="139"/>
      <c r="SIZ24" s="139"/>
      <c r="SJA24" s="139"/>
      <c r="SJB24" s="139"/>
      <c r="SJC24" s="139"/>
      <c r="SJD24" s="139"/>
      <c r="SJE24" s="139"/>
      <c r="SJF24" s="139"/>
      <c r="SJG24" s="139"/>
      <c r="SJH24" s="139"/>
      <c r="SJI24" s="139"/>
      <c r="SJJ24" s="139"/>
      <c r="SJK24" s="139"/>
      <c r="SJL24" s="139"/>
      <c r="SJM24" s="139"/>
      <c r="SJN24" s="139"/>
      <c r="SJO24" s="139"/>
      <c r="SJP24" s="139"/>
      <c r="SJQ24" s="139"/>
      <c r="SJR24" s="139"/>
      <c r="SJS24" s="139"/>
      <c r="SJT24" s="139"/>
      <c r="SJU24" s="139"/>
      <c r="SJV24" s="139"/>
      <c r="SJW24" s="139"/>
      <c r="SJX24" s="139"/>
      <c r="SJY24" s="139"/>
      <c r="SJZ24" s="139"/>
      <c r="SKA24" s="139"/>
      <c r="SKB24" s="139"/>
      <c r="SKC24" s="139"/>
      <c r="SKD24" s="139"/>
      <c r="SKE24" s="139"/>
      <c r="SKF24" s="139"/>
      <c r="SKG24" s="139"/>
      <c r="SKH24" s="139"/>
      <c r="SKI24" s="139"/>
      <c r="SKJ24" s="139"/>
      <c r="SKK24" s="139"/>
      <c r="SKL24" s="139"/>
      <c r="SKM24" s="139"/>
      <c r="SKN24" s="139"/>
      <c r="SKO24" s="139"/>
      <c r="SKP24" s="139"/>
      <c r="SKQ24" s="139"/>
      <c r="SKR24" s="139"/>
      <c r="SKS24" s="139"/>
      <c r="SKT24" s="139"/>
      <c r="SKU24" s="139"/>
      <c r="SKV24" s="139"/>
      <c r="SKW24" s="139"/>
      <c r="SKX24" s="139"/>
      <c r="SKY24" s="139"/>
      <c r="SKZ24" s="139"/>
      <c r="SLA24" s="139"/>
      <c r="SLB24" s="139"/>
      <c r="SLC24" s="139"/>
      <c r="SLD24" s="139"/>
      <c r="SLE24" s="139"/>
      <c r="SLF24" s="139"/>
      <c r="SLG24" s="139"/>
      <c r="SLH24" s="139"/>
      <c r="SLI24" s="139"/>
      <c r="SLJ24" s="139"/>
      <c r="SLK24" s="139"/>
      <c r="SLL24" s="139"/>
      <c r="SLM24" s="139"/>
      <c r="SLN24" s="139"/>
      <c r="SLO24" s="139"/>
      <c r="SLP24" s="139"/>
      <c r="SLQ24" s="139"/>
      <c r="SLR24" s="139"/>
      <c r="SLS24" s="139"/>
      <c r="SLT24" s="139"/>
      <c r="SLU24" s="139"/>
      <c r="SLV24" s="139"/>
      <c r="SLW24" s="139"/>
      <c r="SLX24" s="139"/>
      <c r="SLY24" s="139"/>
      <c r="SLZ24" s="139"/>
      <c r="SMA24" s="139"/>
      <c r="SMB24" s="139"/>
      <c r="SMC24" s="139"/>
      <c r="SMD24" s="139"/>
      <c r="SME24" s="139"/>
      <c r="SMF24" s="139"/>
      <c r="SMG24" s="139"/>
      <c r="SMH24" s="139"/>
      <c r="SMI24" s="139"/>
      <c r="SMJ24" s="139"/>
      <c r="SMK24" s="139"/>
      <c r="SML24" s="139"/>
      <c r="SMM24" s="139"/>
      <c r="SMN24" s="139"/>
      <c r="SMO24" s="139"/>
      <c r="SMP24" s="139"/>
      <c r="SMQ24" s="139"/>
      <c r="SMR24" s="139"/>
      <c r="SMS24" s="139"/>
      <c r="SMT24" s="139"/>
      <c r="SMU24" s="139"/>
      <c r="SMV24" s="139"/>
      <c r="SMW24" s="139"/>
      <c r="SMX24" s="139"/>
      <c r="SMY24" s="139"/>
      <c r="SMZ24" s="139"/>
      <c r="SNA24" s="139"/>
      <c r="SNB24" s="139"/>
      <c r="SNC24" s="139"/>
      <c r="SND24" s="139"/>
      <c r="SNE24" s="139"/>
      <c r="SNF24" s="139"/>
      <c r="SNG24" s="139"/>
      <c r="SNH24" s="139"/>
      <c r="SNI24" s="139"/>
      <c r="SNJ24" s="139"/>
      <c r="SNK24" s="139"/>
      <c r="SNL24" s="139"/>
      <c r="SNM24" s="139"/>
      <c r="SNN24" s="139"/>
      <c r="SNO24" s="139"/>
      <c r="SNP24" s="139"/>
      <c r="SNQ24" s="139"/>
      <c r="SNR24" s="139"/>
      <c r="SNS24" s="139"/>
      <c r="SNT24" s="139"/>
      <c r="SNU24" s="139"/>
      <c r="SNV24" s="139"/>
      <c r="SNW24" s="139"/>
      <c r="SNX24" s="139"/>
      <c r="SNY24" s="139"/>
      <c r="SNZ24" s="139"/>
      <c r="SOA24" s="139"/>
      <c r="SOB24" s="139"/>
      <c r="SOC24" s="139"/>
      <c r="SOD24" s="139"/>
      <c r="SOE24" s="139"/>
      <c r="SOF24" s="139"/>
      <c r="SOG24" s="139"/>
      <c r="SOH24" s="139"/>
      <c r="SOI24" s="139"/>
      <c r="SOJ24" s="139"/>
      <c r="SOK24" s="139"/>
      <c r="SOL24" s="139"/>
      <c r="SOM24" s="139"/>
      <c r="SON24" s="139"/>
      <c r="SOO24" s="139"/>
      <c r="SOP24" s="139"/>
      <c r="SOQ24" s="139"/>
      <c r="SOR24" s="139"/>
      <c r="SOS24" s="139"/>
      <c r="SOT24" s="139"/>
      <c r="SOU24" s="139"/>
      <c r="SOV24" s="139"/>
      <c r="SOW24" s="139"/>
      <c r="SOX24" s="139"/>
      <c r="SOY24" s="139"/>
      <c r="SOZ24" s="139"/>
      <c r="SPA24" s="139"/>
      <c r="SPB24" s="139"/>
      <c r="SPC24" s="139"/>
      <c r="SPD24" s="139"/>
      <c r="SPE24" s="139"/>
      <c r="SPF24" s="139"/>
      <c r="SPG24" s="139"/>
      <c r="SPH24" s="139"/>
      <c r="SPI24" s="139"/>
      <c r="SPJ24" s="139"/>
      <c r="SPK24" s="139"/>
      <c r="SPL24" s="139"/>
      <c r="SPM24" s="139"/>
      <c r="SPN24" s="139"/>
      <c r="SPO24" s="139"/>
      <c r="SPP24" s="139"/>
      <c r="SPQ24" s="139"/>
      <c r="SPR24" s="139"/>
      <c r="SPS24" s="139"/>
      <c r="SPT24" s="139"/>
      <c r="SPU24" s="139"/>
      <c r="SPV24" s="139"/>
      <c r="SPW24" s="139"/>
      <c r="SPX24" s="139"/>
      <c r="SPY24" s="139"/>
      <c r="SPZ24" s="139"/>
      <c r="SQA24" s="139"/>
      <c r="SQB24" s="139"/>
      <c r="SQC24" s="139"/>
      <c r="SQD24" s="139"/>
      <c r="SQE24" s="139"/>
      <c r="SQF24" s="139"/>
      <c r="SQG24" s="139"/>
      <c r="SQH24" s="139"/>
      <c r="SQI24" s="139"/>
      <c r="SQJ24" s="139"/>
      <c r="SQK24" s="139"/>
      <c r="SQL24" s="139"/>
      <c r="SQM24" s="139"/>
      <c r="SQN24" s="139"/>
      <c r="SQO24" s="139"/>
      <c r="SQP24" s="139"/>
      <c r="SQQ24" s="139"/>
      <c r="SQR24" s="139"/>
      <c r="SQS24" s="139"/>
      <c r="SQT24" s="139"/>
      <c r="SQU24" s="139"/>
      <c r="SQV24" s="139"/>
      <c r="SQW24" s="139"/>
      <c r="SQX24" s="139"/>
      <c r="SQY24" s="139"/>
      <c r="SQZ24" s="139"/>
      <c r="SRA24" s="139"/>
      <c r="SRB24" s="139"/>
      <c r="SRC24" s="139"/>
      <c r="SRD24" s="139"/>
      <c r="SRE24" s="139"/>
      <c r="SRF24" s="139"/>
      <c r="SRG24" s="139"/>
      <c r="SRH24" s="139"/>
      <c r="SRI24" s="139"/>
      <c r="SRJ24" s="139"/>
      <c r="SRK24" s="139"/>
      <c r="SRL24" s="139"/>
      <c r="SRM24" s="139"/>
      <c r="SRN24" s="139"/>
      <c r="SRO24" s="139"/>
      <c r="SRP24" s="139"/>
      <c r="SRQ24" s="139"/>
      <c r="SRR24" s="139"/>
      <c r="SRS24" s="139"/>
      <c r="SRT24" s="139"/>
      <c r="SRU24" s="139"/>
      <c r="SRV24" s="139"/>
      <c r="SRW24" s="139"/>
      <c r="SRX24" s="139"/>
      <c r="SRY24" s="139"/>
      <c r="SRZ24" s="139"/>
      <c r="SSA24" s="139"/>
      <c r="SSB24" s="139"/>
      <c r="SSC24" s="139"/>
      <c r="SSD24" s="139"/>
      <c r="SSE24" s="139"/>
      <c r="SSF24" s="139"/>
      <c r="SSG24" s="139"/>
      <c r="SSH24" s="139"/>
      <c r="SSI24" s="139"/>
      <c r="SSJ24" s="139"/>
      <c r="SSK24" s="139"/>
      <c r="SSL24" s="139"/>
      <c r="SSM24" s="139"/>
      <c r="SSN24" s="139"/>
      <c r="SSO24" s="139"/>
      <c r="SSP24" s="139"/>
      <c r="SSQ24" s="139"/>
      <c r="SSR24" s="139"/>
      <c r="SSS24" s="139"/>
      <c r="SST24" s="139"/>
      <c r="SSU24" s="139"/>
      <c r="SSV24" s="139"/>
      <c r="SSW24" s="139"/>
      <c r="SSX24" s="139"/>
      <c r="SSY24" s="139"/>
      <c r="SSZ24" s="139"/>
      <c r="STA24" s="139"/>
      <c r="STB24" s="139"/>
      <c r="STC24" s="139"/>
      <c r="STD24" s="139"/>
      <c r="STE24" s="139"/>
      <c r="STF24" s="139"/>
      <c r="STG24" s="139"/>
      <c r="STH24" s="139"/>
      <c r="STI24" s="139"/>
      <c r="STJ24" s="139"/>
      <c r="STK24" s="139"/>
      <c r="STL24" s="139"/>
      <c r="STM24" s="139"/>
      <c r="STN24" s="139"/>
      <c r="STO24" s="139"/>
      <c r="STP24" s="139"/>
      <c r="STQ24" s="139"/>
      <c r="STR24" s="139"/>
      <c r="STS24" s="139"/>
      <c r="STT24" s="139"/>
      <c r="STU24" s="139"/>
      <c r="STV24" s="139"/>
      <c r="STW24" s="139"/>
      <c r="STX24" s="139"/>
      <c r="STY24" s="139"/>
      <c r="STZ24" s="139"/>
      <c r="SUA24" s="139"/>
      <c r="SUB24" s="139"/>
      <c r="SUC24" s="139"/>
      <c r="SUD24" s="139"/>
      <c r="SUE24" s="139"/>
      <c r="SUF24" s="139"/>
      <c r="SUG24" s="139"/>
      <c r="SUH24" s="139"/>
      <c r="SUI24" s="139"/>
      <c r="SUJ24" s="139"/>
      <c r="SUK24" s="139"/>
      <c r="SUL24" s="139"/>
      <c r="SUM24" s="139"/>
      <c r="SUN24" s="139"/>
      <c r="SUO24" s="139"/>
      <c r="SUP24" s="139"/>
      <c r="SUQ24" s="139"/>
      <c r="SUR24" s="139"/>
      <c r="SUS24" s="139"/>
      <c r="SUT24" s="139"/>
      <c r="SUU24" s="139"/>
      <c r="SUV24" s="139"/>
      <c r="SUW24" s="139"/>
      <c r="SUX24" s="139"/>
      <c r="SUY24" s="139"/>
      <c r="SUZ24" s="139"/>
      <c r="SVA24" s="139"/>
      <c r="SVB24" s="139"/>
      <c r="SVC24" s="139"/>
      <c r="SVD24" s="139"/>
      <c r="SVE24" s="139"/>
      <c r="SVF24" s="139"/>
      <c r="SVG24" s="139"/>
      <c r="SVH24" s="139"/>
      <c r="SVI24" s="139"/>
      <c r="SVJ24" s="139"/>
      <c r="SVK24" s="139"/>
      <c r="SVL24" s="139"/>
      <c r="SVM24" s="139"/>
      <c r="SVN24" s="139"/>
      <c r="SVO24" s="139"/>
      <c r="SVP24" s="139"/>
      <c r="SVQ24" s="139"/>
      <c r="SVR24" s="139"/>
      <c r="SVS24" s="139"/>
      <c r="SVT24" s="139"/>
      <c r="SVU24" s="139"/>
      <c r="SVV24" s="139"/>
      <c r="SVW24" s="139"/>
      <c r="SVX24" s="139"/>
      <c r="SVY24" s="139"/>
      <c r="SVZ24" s="139"/>
      <c r="SWA24" s="139"/>
      <c r="SWB24" s="139"/>
      <c r="SWC24" s="139"/>
      <c r="SWD24" s="139"/>
      <c r="SWE24" s="139"/>
      <c r="SWF24" s="139"/>
      <c r="SWG24" s="139"/>
      <c r="SWH24" s="139"/>
      <c r="SWI24" s="139"/>
      <c r="SWJ24" s="139"/>
      <c r="SWK24" s="139"/>
      <c r="SWL24" s="139"/>
      <c r="SWM24" s="139"/>
      <c r="SWN24" s="139"/>
      <c r="SWO24" s="139"/>
      <c r="SWP24" s="139"/>
      <c r="SWQ24" s="139"/>
      <c r="SWR24" s="139"/>
      <c r="SWS24" s="139"/>
      <c r="SWT24" s="139"/>
      <c r="SWU24" s="139"/>
      <c r="SWV24" s="139"/>
      <c r="SWW24" s="139"/>
      <c r="SWX24" s="139"/>
      <c r="SWY24" s="139"/>
      <c r="SWZ24" s="139"/>
      <c r="SXA24" s="139"/>
      <c r="SXB24" s="139"/>
      <c r="SXC24" s="139"/>
      <c r="SXD24" s="139"/>
      <c r="SXE24" s="139"/>
      <c r="SXF24" s="139"/>
      <c r="SXG24" s="139"/>
      <c r="SXH24" s="139"/>
      <c r="SXI24" s="139"/>
      <c r="SXJ24" s="139"/>
      <c r="SXK24" s="139"/>
      <c r="SXL24" s="139"/>
      <c r="SXM24" s="139"/>
      <c r="SXN24" s="139"/>
      <c r="SXO24" s="139"/>
      <c r="SXP24" s="139"/>
      <c r="SXQ24" s="139"/>
      <c r="SXR24" s="139"/>
      <c r="SXS24" s="139"/>
      <c r="SXT24" s="139"/>
      <c r="SXU24" s="139"/>
      <c r="SXV24" s="139"/>
      <c r="SXW24" s="139"/>
      <c r="SXX24" s="139"/>
      <c r="SXY24" s="139"/>
      <c r="SXZ24" s="139"/>
      <c r="SYA24" s="139"/>
      <c r="SYB24" s="139"/>
      <c r="SYC24" s="139"/>
      <c r="SYD24" s="139"/>
      <c r="SYE24" s="139"/>
      <c r="SYF24" s="139"/>
      <c r="SYG24" s="139"/>
      <c r="SYH24" s="139"/>
      <c r="SYI24" s="139"/>
      <c r="SYJ24" s="139"/>
      <c r="SYK24" s="139"/>
      <c r="SYL24" s="139"/>
      <c r="SYM24" s="139"/>
      <c r="SYN24" s="139"/>
      <c r="SYO24" s="139"/>
      <c r="SYP24" s="139"/>
      <c r="SYQ24" s="139"/>
      <c r="SYR24" s="139"/>
      <c r="SYS24" s="139"/>
      <c r="SYT24" s="139"/>
      <c r="SYU24" s="139"/>
      <c r="SYV24" s="139"/>
      <c r="SYW24" s="139"/>
      <c r="SYX24" s="139"/>
      <c r="SYY24" s="139"/>
      <c r="SYZ24" s="139"/>
      <c r="SZA24" s="139"/>
      <c r="SZB24" s="139"/>
      <c r="SZC24" s="139"/>
      <c r="SZD24" s="139"/>
      <c r="SZE24" s="139"/>
      <c r="SZF24" s="139"/>
      <c r="SZG24" s="139"/>
      <c r="SZH24" s="139"/>
      <c r="SZI24" s="139"/>
      <c r="SZJ24" s="139"/>
      <c r="SZK24" s="139"/>
      <c r="SZL24" s="139"/>
      <c r="SZM24" s="139"/>
      <c r="SZN24" s="139"/>
      <c r="SZO24" s="139"/>
      <c r="SZP24" s="139"/>
      <c r="SZQ24" s="139"/>
      <c r="SZR24" s="139"/>
      <c r="SZS24" s="139"/>
      <c r="SZT24" s="139"/>
      <c r="SZU24" s="139"/>
      <c r="SZV24" s="139"/>
      <c r="SZW24" s="139"/>
      <c r="SZX24" s="139"/>
      <c r="SZY24" s="139"/>
      <c r="SZZ24" s="139"/>
      <c r="TAA24" s="139"/>
      <c r="TAB24" s="139"/>
      <c r="TAC24" s="139"/>
      <c r="TAD24" s="139"/>
      <c r="TAE24" s="139"/>
      <c r="TAF24" s="139"/>
      <c r="TAG24" s="139"/>
      <c r="TAH24" s="139"/>
      <c r="TAI24" s="139"/>
      <c r="TAJ24" s="139"/>
      <c r="TAK24" s="139"/>
      <c r="TAL24" s="139"/>
      <c r="TAM24" s="139"/>
      <c r="TAN24" s="139"/>
      <c r="TAO24" s="139"/>
      <c r="TAP24" s="139"/>
      <c r="TAQ24" s="139"/>
      <c r="TAR24" s="139"/>
      <c r="TAS24" s="139"/>
      <c r="TAT24" s="139"/>
      <c r="TAU24" s="139"/>
      <c r="TAV24" s="139"/>
      <c r="TAW24" s="139"/>
      <c r="TAX24" s="139"/>
      <c r="TAY24" s="139"/>
      <c r="TAZ24" s="139"/>
      <c r="TBA24" s="139"/>
      <c r="TBB24" s="139"/>
      <c r="TBC24" s="139"/>
      <c r="TBD24" s="139"/>
      <c r="TBE24" s="139"/>
      <c r="TBF24" s="139"/>
      <c r="TBG24" s="139"/>
      <c r="TBH24" s="139"/>
      <c r="TBI24" s="139"/>
      <c r="TBJ24" s="139"/>
      <c r="TBK24" s="139"/>
      <c r="TBL24" s="139"/>
      <c r="TBM24" s="139"/>
      <c r="TBN24" s="139"/>
      <c r="TBO24" s="139"/>
      <c r="TBP24" s="139"/>
      <c r="TBQ24" s="139"/>
      <c r="TBR24" s="139"/>
      <c r="TBS24" s="139"/>
      <c r="TBT24" s="139"/>
      <c r="TBU24" s="139"/>
      <c r="TBV24" s="139"/>
      <c r="TBW24" s="139"/>
      <c r="TBX24" s="139"/>
      <c r="TBY24" s="139"/>
      <c r="TBZ24" s="139"/>
      <c r="TCA24" s="139"/>
      <c r="TCB24" s="139"/>
      <c r="TCC24" s="139"/>
      <c r="TCD24" s="139"/>
      <c r="TCE24" s="139"/>
      <c r="TCF24" s="139"/>
      <c r="TCG24" s="139"/>
      <c r="TCH24" s="139"/>
      <c r="TCI24" s="139"/>
      <c r="TCJ24" s="139"/>
      <c r="TCK24" s="139"/>
      <c r="TCL24" s="139"/>
      <c r="TCM24" s="139"/>
      <c r="TCN24" s="139"/>
      <c r="TCO24" s="139"/>
      <c r="TCP24" s="139"/>
      <c r="TCQ24" s="139"/>
      <c r="TCR24" s="139"/>
      <c r="TCS24" s="139"/>
      <c r="TCT24" s="139"/>
      <c r="TCU24" s="139"/>
      <c r="TCV24" s="139"/>
      <c r="TCW24" s="139"/>
      <c r="TCX24" s="139"/>
      <c r="TCY24" s="139"/>
      <c r="TCZ24" s="139"/>
      <c r="TDA24" s="139"/>
      <c r="TDB24" s="139"/>
      <c r="TDC24" s="139"/>
      <c r="TDD24" s="139"/>
      <c r="TDE24" s="139"/>
      <c r="TDF24" s="139"/>
      <c r="TDG24" s="139"/>
      <c r="TDH24" s="139"/>
      <c r="TDI24" s="139"/>
      <c r="TDJ24" s="139"/>
      <c r="TDK24" s="139"/>
      <c r="TDL24" s="139"/>
      <c r="TDM24" s="139"/>
      <c r="TDN24" s="139"/>
      <c r="TDO24" s="139"/>
      <c r="TDP24" s="139"/>
      <c r="TDQ24" s="139"/>
      <c r="TDR24" s="139"/>
      <c r="TDS24" s="139"/>
      <c r="TDT24" s="139"/>
      <c r="TDU24" s="139"/>
      <c r="TDV24" s="139"/>
      <c r="TDW24" s="139"/>
      <c r="TDX24" s="139"/>
      <c r="TDY24" s="139"/>
      <c r="TDZ24" s="139"/>
      <c r="TEA24" s="139"/>
      <c r="TEB24" s="139"/>
      <c r="TEC24" s="139"/>
      <c r="TED24" s="139"/>
      <c r="TEE24" s="139"/>
      <c r="TEF24" s="139"/>
      <c r="TEG24" s="139"/>
      <c r="TEH24" s="139"/>
      <c r="TEI24" s="139"/>
      <c r="TEJ24" s="139"/>
      <c r="TEK24" s="139"/>
      <c r="TEL24" s="139"/>
      <c r="TEM24" s="139"/>
      <c r="TEN24" s="139"/>
      <c r="TEO24" s="139"/>
      <c r="TEP24" s="139"/>
      <c r="TEQ24" s="139"/>
      <c r="TER24" s="139"/>
      <c r="TES24" s="139"/>
      <c r="TET24" s="139"/>
      <c r="TEU24" s="139"/>
      <c r="TEV24" s="139"/>
      <c r="TEW24" s="139"/>
      <c r="TEX24" s="139"/>
      <c r="TEY24" s="139"/>
      <c r="TEZ24" s="139"/>
      <c r="TFA24" s="139"/>
      <c r="TFB24" s="139"/>
      <c r="TFC24" s="139"/>
      <c r="TFD24" s="139"/>
      <c r="TFE24" s="139"/>
      <c r="TFF24" s="139"/>
      <c r="TFG24" s="139"/>
      <c r="TFH24" s="139"/>
      <c r="TFI24" s="139"/>
      <c r="TFJ24" s="139"/>
      <c r="TFK24" s="139"/>
      <c r="TFL24" s="139"/>
      <c r="TFM24" s="139"/>
      <c r="TFN24" s="139"/>
      <c r="TFO24" s="139"/>
      <c r="TFP24" s="139"/>
      <c r="TFQ24" s="139"/>
      <c r="TFR24" s="139"/>
      <c r="TFS24" s="139"/>
      <c r="TFT24" s="139"/>
      <c r="TFU24" s="139"/>
      <c r="TFV24" s="139"/>
      <c r="TFW24" s="139"/>
      <c r="TFX24" s="139"/>
      <c r="TFY24" s="139"/>
      <c r="TFZ24" s="139"/>
      <c r="TGA24" s="139"/>
      <c r="TGB24" s="139"/>
      <c r="TGC24" s="139"/>
      <c r="TGD24" s="139"/>
      <c r="TGE24" s="139"/>
      <c r="TGF24" s="139"/>
      <c r="TGG24" s="139"/>
      <c r="TGH24" s="139"/>
      <c r="TGI24" s="139"/>
      <c r="TGJ24" s="139"/>
      <c r="TGK24" s="139"/>
      <c r="TGL24" s="139"/>
      <c r="TGM24" s="139"/>
      <c r="TGN24" s="139"/>
      <c r="TGO24" s="139"/>
      <c r="TGP24" s="139"/>
      <c r="TGQ24" s="139"/>
      <c r="TGR24" s="139"/>
      <c r="TGS24" s="139"/>
      <c r="TGT24" s="139"/>
      <c r="TGU24" s="139"/>
      <c r="TGV24" s="139"/>
      <c r="TGW24" s="139"/>
      <c r="TGX24" s="139"/>
      <c r="TGY24" s="139"/>
      <c r="TGZ24" s="139"/>
      <c r="THA24" s="139"/>
      <c r="THB24" s="139"/>
      <c r="THC24" s="139"/>
      <c r="THD24" s="139"/>
      <c r="THE24" s="139"/>
      <c r="THF24" s="139"/>
      <c r="THG24" s="139"/>
      <c r="THH24" s="139"/>
      <c r="THI24" s="139"/>
      <c r="THJ24" s="139"/>
      <c r="THK24" s="139"/>
      <c r="THL24" s="139"/>
      <c r="THM24" s="139"/>
      <c r="THN24" s="139"/>
      <c r="THO24" s="139"/>
      <c r="THP24" s="139"/>
      <c r="THQ24" s="139"/>
      <c r="THR24" s="139"/>
      <c r="THS24" s="139"/>
      <c r="THT24" s="139"/>
      <c r="THU24" s="139"/>
      <c r="THV24" s="139"/>
      <c r="THW24" s="139"/>
      <c r="THX24" s="139"/>
      <c r="THY24" s="139"/>
      <c r="THZ24" s="139"/>
      <c r="TIA24" s="139"/>
      <c r="TIB24" s="139"/>
      <c r="TIC24" s="139"/>
      <c r="TID24" s="139"/>
      <c r="TIE24" s="139"/>
      <c r="TIF24" s="139"/>
      <c r="TIG24" s="139"/>
      <c r="TIH24" s="139"/>
      <c r="TII24" s="139"/>
      <c r="TIJ24" s="139"/>
      <c r="TIK24" s="139"/>
      <c r="TIL24" s="139"/>
      <c r="TIM24" s="139"/>
      <c r="TIN24" s="139"/>
      <c r="TIO24" s="139"/>
      <c r="TIP24" s="139"/>
      <c r="TIQ24" s="139"/>
      <c r="TIR24" s="139"/>
      <c r="TIS24" s="139"/>
      <c r="TIT24" s="139"/>
      <c r="TIU24" s="139"/>
      <c r="TIV24" s="139"/>
      <c r="TIW24" s="139"/>
      <c r="TIX24" s="139"/>
      <c r="TIY24" s="139"/>
      <c r="TIZ24" s="139"/>
      <c r="TJA24" s="139"/>
      <c r="TJB24" s="139"/>
      <c r="TJC24" s="139"/>
      <c r="TJD24" s="139"/>
      <c r="TJE24" s="139"/>
      <c r="TJF24" s="139"/>
      <c r="TJG24" s="139"/>
      <c r="TJH24" s="139"/>
      <c r="TJI24" s="139"/>
      <c r="TJJ24" s="139"/>
      <c r="TJK24" s="139"/>
      <c r="TJL24" s="139"/>
      <c r="TJM24" s="139"/>
      <c r="TJN24" s="139"/>
      <c r="TJO24" s="139"/>
      <c r="TJP24" s="139"/>
      <c r="TJQ24" s="139"/>
      <c r="TJR24" s="139"/>
      <c r="TJS24" s="139"/>
      <c r="TJT24" s="139"/>
      <c r="TJU24" s="139"/>
      <c r="TJV24" s="139"/>
      <c r="TJW24" s="139"/>
      <c r="TJX24" s="139"/>
      <c r="TJY24" s="139"/>
      <c r="TJZ24" s="139"/>
      <c r="TKA24" s="139"/>
      <c r="TKB24" s="139"/>
      <c r="TKC24" s="139"/>
      <c r="TKD24" s="139"/>
      <c r="TKE24" s="139"/>
      <c r="TKF24" s="139"/>
      <c r="TKG24" s="139"/>
      <c r="TKH24" s="139"/>
      <c r="TKI24" s="139"/>
      <c r="TKJ24" s="139"/>
      <c r="TKK24" s="139"/>
      <c r="TKL24" s="139"/>
      <c r="TKM24" s="139"/>
      <c r="TKN24" s="139"/>
      <c r="TKO24" s="139"/>
      <c r="TKP24" s="139"/>
      <c r="TKQ24" s="139"/>
      <c r="TKR24" s="139"/>
      <c r="TKS24" s="139"/>
      <c r="TKT24" s="139"/>
      <c r="TKU24" s="139"/>
      <c r="TKV24" s="139"/>
      <c r="TKW24" s="139"/>
      <c r="TKX24" s="139"/>
      <c r="TKY24" s="139"/>
      <c r="TKZ24" s="139"/>
      <c r="TLA24" s="139"/>
      <c r="TLB24" s="139"/>
      <c r="TLC24" s="139"/>
      <c r="TLD24" s="139"/>
      <c r="TLE24" s="139"/>
      <c r="TLF24" s="139"/>
      <c r="TLG24" s="139"/>
      <c r="TLH24" s="139"/>
      <c r="TLI24" s="139"/>
      <c r="TLJ24" s="139"/>
      <c r="TLK24" s="139"/>
      <c r="TLL24" s="139"/>
      <c r="TLM24" s="139"/>
      <c r="TLN24" s="139"/>
      <c r="TLO24" s="139"/>
      <c r="TLP24" s="139"/>
      <c r="TLQ24" s="139"/>
      <c r="TLR24" s="139"/>
      <c r="TLS24" s="139"/>
      <c r="TLT24" s="139"/>
      <c r="TLU24" s="139"/>
      <c r="TLV24" s="139"/>
      <c r="TLW24" s="139"/>
      <c r="TLX24" s="139"/>
      <c r="TLY24" s="139"/>
      <c r="TLZ24" s="139"/>
      <c r="TMA24" s="139"/>
      <c r="TMB24" s="139"/>
      <c r="TMC24" s="139"/>
      <c r="TMD24" s="139"/>
      <c r="TME24" s="139"/>
      <c r="TMF24" s="139"/>
      <c r="TMG24" s="139"/>
      <c r="TMH24" s="139"/>
      <c r="TMI24" s="139"/>
      <c r="TMJ24" s="139"/>
      <c r="TMK24" s="139"/>
      <c r="TML24" s="139"/>
      <c r="TMM24" s="139"/>
      <c r="TMN24" s="139"/>
      <c r="TMO24" s="139"/>
      <c r="TMP24" s="139"/>
      <c r="TMQ24" s="139"/>
      <c r="TMR24" s="139"/>
      <c r="TMS24" s="139"/>
      <c r="TMT24" s="139"/>
      <c r="TMU24" s="139"/>
      <c r="TMV24" s="139"/>
      <c r="TMW24" s="139"/>
      <c r="TMX24" s="139"/>
      <c r="TMY24" s="139"/>
      <c r="TMZ24" s="139"/>
      <c r="TNA24" s="139"/>
      <c r="TNB24" s="139"/>
      <c r="TNC24" s="139"/>
      <c r="TND24" s="139"/>
      <c r="TNE24" s="139"/>
      <c r="TNF24" s="139"/>
      <c r="TNG24" s="139"/>
      <c r="TNH24" s="139"/>
      <c r="TNI24" s="139"/>
      <c r="TNJ24" s="139"/>
      <c r="TNK24" s="139"/>
      <c r="TNL24" s="139"/>
      <c r="TNM24" s="139"/>
      <c r="TNN24" s="139"/>
      <c r="TNO24" s="139"/>
      <c r="TNP24" s="139"/>
      <c r="TNQ24" s="139"/>
      <c r="TNR24" s="139"/>
      <c r="TNS24" s="139"/>
      <c r="TNT24" s="139"/>
      <c r="TNU24" s="139"/>
      <c r="TNV24" s="139"/>
      <c r="TNW24" s="139"/>
      <c r="TNX24" s="139"/>
      <c r="TNY24" s="139"/>
      <c r="TNZ24" s="139"/>
      <c r="TOA24" s="139"/>
      <c r="TOB24" s="139"/>
      <c r="TOC24" s="139"/>
      <c r="TOD24" s="139"/>
      <c r="TOE24" s="139"/>
      <c r="TOF24" s="139"/>
      <c r="TOG24" s="139"/>
      <c r="TOH24" s="139"/>
      <c r="TOI24" s="139"/>
      <c r="TOJ24" s="139"/>
      <c r="TOK24" s="139"/>
      <c r="TOL24" s="139"/>
      <c r="TOM24" s="139"/>
      <c r="TON24" s="139"/>
      <c r="TOO24" s="139"/>
      <c r="TOP24" s="139"/>
      <c r="TOQ24" s="139"/>
      <c r="TOR24" s="139"/>
      <c r="TOS24" s="139"/>
      <c r="TOT24" s="139"/>
      <c r="TOU24" s="139"/>
      <c r="TOV24" s="139"/>
      <c r="TOW24" s="139"/>
      <c r="TOX24" s="139"/>
      <c r="TOY24" s="139"/>
      <c r="TOZ24" s="139"/>
      <c r="TPA24" s="139"/>
      <c r="TPB24" s="139"/>
      <c r="TPC24" s="139"/>
      <c r="TPD24" s="139"/>
      <c r="TPE24" s="139"/>
      <c r="TPF24" s="139"/>
      <c r="TPG24" s="139"/>
      <c r="TPH24" s="139"/>
      <c r="TPI24" s="139"/>
      <c r="TPJ24" s="139"/>
      <c r="TPK24" s="139"/>
      <c r="TPL24" s="139"/>
      <c r="TPM24" s="139"/>
      <c r="TPN24" s="139"/>
      <c r="TPO24" s="139"/>
      <c r="TPP24" s="139"/>
      <c r="TPQ24" s="139"/>
      <c r="TPR24" s="139"/>
      <c r="TPS24" s="139"/>
      <c r="TPT24" s="139"/>
      <c r="TPU24" s="139"/>
      <c r="TPV24" s="139"/>
      <c r="TPW24" s="139"/>
      <c r="TPX24" s="139"/>
      <c r="TPY24" s="139"/>
      <c r="TPZ24" s="139"/>
      <c r="TQA24" s="139"/>
      <c r="TQB24" s="139"/>
      <c r="TQC24" s="139"/>
      <c r="TQD24" s="139"/>
      <c r="TQE24" s="139"/>
      <c r="TQF24" s="139"/>
      <c r="TQG24" s="139"/>
      <c r="TQH24" s="139"/>
      <c r="TQI24" s="139"/>
      <c r="TQJ24" s="139"/>
      <c r="TQK24" s="139"/>
      <c r="TQL24" s="139"/>
      <c r="TQM24" s="139"/>
      <c r="TQN24" s="139"/>
      <c r="TQO24" s="139"/>
      <c r="TQP24" s="139"/>
      <c r="TQQ24" s="139"/>
      <c r="TQR24" s="139"/>
      <c r="TQS24" s="139"/>
      <c r="TQT24" s="139"/>
      <c r="TQU24" s="139"/>
      <c r="TQV24" s="139"/>
      <c r="TQW24" s="139"/>
      <c r="TQX24" s="139"/>
      <c r="TQY24" s="139"/>
      <c r="TQZ24" s="139"/>
      <c r="TRA24" s="139"/>
      <c r="TRB24" s="139"/>
      <c r="TRC24" s="139"/>
      <c r="TRD24" s="139"/>
      <c r="TRE24" s="139"/>
      <c r="TRF24" s="139"/>
      <c r="TRG24" s="139"/>
      <c r="TRH24" s="139"/>
      <c r="TRI24" s="139"/>
      <c r="TRJ24" s="139"/>
      <c r="TRK24" s="139"/>
      <c r="TRL24" s="139"/>
      <c r="TRM24" s="139"/>
      <c r="TRN24" s="139"/>
      <c r="TRO24" s="139"/>
      <c r="TRP24" s="139"/>
      <c r="TRQ24" s="139"/>
      <c r="TRR24" s="139"/>
      <c r="TRS24" s="139"/>
      <c r="TRT24" s="139"/>
      <c r="TRU24" s="139"/>
      <c r="TRV24" s="139"/>
      <c r="TRW24" s="139"/>
      <c r="TRX24" s="139"/>
      <c r="TRY24" s="139"/>
      <c r="TRZ24" s="139"/>
      <c r="TSA24" s="139"/>
      <c r="TSB24" s="139"/>
      <c r="TSC24" s="139"/>
      <c r="TSD24" s="139"/>
      <c r="TSE24" s="139"/>
      <c r="TSF24" s="139"/>
      <c r="TSG24" s="139"/>
      <c r="TSH24" s="139"/>
      <c r="TSI24" s="139"/>
      <c r="TSJ24" s="139"/>
      <c r="TSK24" s="139"/>
      <c r="TSL24" s="139"/>
      <c r="TSM24" s="139"/>
      <c r="TSN24" s="139"/>
      <c r="TSO24" s="139"/>
      <c r="TSP24" s="139"/>
      <c r="TSQ24" s="139"/>
      <c r="TSR24" s="139"/>
      <c r="TSS24" s="139"/>
      <c r="TST24" s="139"/>
      <c r="TSU24" s="139"/>
      <c r="TSV24" s="139"/>
      <c r="TSW24" s="139"/>
      <c r="TSX24" s="139"/>
      <c r="TSY24" s="139"/>
      <c r="TSZ24" s="139"/>
      <c r="TTA24" s="139"/>
      <c r="TTB24" s="139"/>
      <c r="TTC24" s="139"/>
      <c r="TTD24" s="139"/>
      <c r="TTE24" s="139"/>
      <c r="TTF24" s="139"/>
      <c r="TTG24" s="139"/>
      <c r="TTH24" s="139"/>
      <c r="TTI24" s="139"/>
      <c r="TTJ24" s="139"/>
      <c r="TTK24" s="139"/>
      <c r="TTL24" s="139"/>
      <c r="TTM24" s="139"/>
      <c r="TTN24" s="139"/>
      <c r="TTO24" s="139"/>
      <c r="TTP24" s="139"/>
      <c r="TTQ24" s="139"/>
      <c r="TTR24" s="139"/>
      <c r="TTS24" s="139"/>
      <c r="TTT24" s="139"/>
      <c r="TTU24" s="139"/>
      <c r="TTV24" s="139"/>
      <c r="TTW24" s="139"/>
      <c r="TTX24" s="139"/>
      <c r="TTY24" s="139"/>
      <c r="TTZ24" s="139"/>
      <c r="TUA24" s="139"/>
      <c r="TUB24" s="139"/>
      <c r="TUC24" s="139"/>
      <c r="TUD24" s="139"/>
      <c r="TUE24" s="139"/>
      <c r="TUF24" s="139"/>
      <c r="TUG24" s="139"/>
      <c r="TUH24" s="139"/>
      <c r="TUI24" s="139"/>
      <c r="TUJ24" s="139"/>
      <c r="TUK24" s="139"/>
      <c r="TUL24" s="139"/>
      <c r="TUM24" s="139"/>
      <c r="TUN24" s="139"/>
      <c r="TUO24" s="139"/>
      <c r="TUP24" s="139"/>
      <c r="TUQ24" s="139"/>
      <c r="TUR24" s="139"/>
      <c r="TUS24" s="139"/>
      <c r="TUT24" s="139"/>
      <c r="TUU24" s="139"/>
      <c r="TUV24" s="139"/>
      <c r="TUW24" s="139"/>
      <c r="TUX24" s="139"/>
      <c r="TUY24" s="139"/>
      <c r="TUZ24" s="139"/>
      <c r="TVA24" s="139"/>
      <c r="TVB24" s="139"/>
      <c r="TVC24" s="139"/>
      <c r="TVD24" s="139"/>
      <c r="TVE24" s="139"/>
      <c r="TVF24" s="139"/>
      <c r="TVG24" s="139"/>
      <c r="TVH24" s="139"/>
      <c r="TVI24" s="139"/>
      <c r="TVJ24" s="139"/>
      <c r="TVK24" s="139"/>
      <c r="TVL24" s="139"/>
      <c r="TVM24" s="139"/>
      <c r="TVN24" s="139"/>
      <c r="TVO24" s="139"/>
      <c r="TVP24" s="139"/>
      <c r="TVQ24" s="139"/>
      <c r="TVR24" s="139"/>
      <c r="TVS24" s="139"/>
      <c r="TVT24" s="139"/>
      <c r="TVU24" s="139"/>
      <c r="TVV24" s="139"/>
      <c r="TVW24" s="139"/>
      <c r="TVX24" s="139"/>
      <c r="TVY24" s="139"/>
      <c r="TVZ24" s="139"/>
      <c r="TWA24" s="139"/>
      <c r="TWB24" s="139"/>
      <c r="TWC24" s="139"/>
      <c r="TWD24" s="139"/>
      <c r="TWE24" s="139"/>
      <c r="TWF24" s="139"/>
      <c r="TWG24" s="139"/>
      <c r="TWH24" s="139"/>
      <c r="TWI24" s="139"/>
      <c r="TWJ24" s="139"/>
      <c r="TWK24" s="139"/>
      <c r="TWL24" s="139"/>
      <c r="TWM24" s="139"/>
      <c r="TWN24" s="139"/>
      <c r="TWO24" s="139"/>
      <c r="TWP24" s="139"/>
      <c r="TWQ24" s="139"/>
      <c r="TWR24" s="139"/>
      <c r="TWS24" s="139"/>
      <c r="TWT24" s="139"/>
      <c r="TWU24" s="139"/>
      <c r="TWV24" s="139"/>
      <c r="TWW24" s="139"/>
      <c r="TWX24" s="139"/>
      <c r="TWY24" s="139"/>
      <c r="TWZ24" s="139"/>
      <c r="TXA24" s="139"/>
      <c r="TXB24" s="139"/>
      <c r="TXC24" s="139"/>
      <c r="TXD24" s="139"/>
      <c r="TXE24" s="139"/>
      <c r="TXF24" s="139"/>
      <c r="TXG24" s="139"/>
      <c r="TXH24" s="139"/>
      <c r="TXI24" s="139"/>
      <c r="TXJ24" s="139"/>
      <c r="TXK24" s="139"/>
      <c r="TXL24" s="139"/>
      <c r="TXM24" s="139"/>
      <c r="TXN24" s="139"/>
      <c r="TXO24" s="139"/>
      <c r="TXP24" s="139"/>
      <c r="TXQ24" s="139"/>
      <c r="TXR24" s="139"/>
      <c r="TXS24" s="139"/>
      <c r="TXT24" s="139"/>
      <c r="TXU24" s="139"/>
      <c r="TXV24" s="139"/>
      <c r="TXW24" s="139"/>
      <c r="TXX24" s="139"/>
      <c r="TXY24" s="139"/>
      <c r="TXZ24" s="139"/>
      <c r="TYA24" s="139"/>
      <c r="TYB24" s="139"/>
      <c r="TYC24" s="139"/>
      <c r="TYD24" s="139"/>
      <c r="TYE24" s="139"/>
      <c r="TYF24" s="139"/>
      <c r="TYG24" s="139"/>
      <c r="TYH24" s="139"/>
      <c r="TYI24" s="139"/>
      <c r="TYJ24" s="139"/>
      <c r="TYK24" s="139"/>
      <c r="TYL24" s="139"/>
      <c r="TYM24" s="139"/>
      <c r="TYN24" s="139"/>
      <c r="TYO24" s="139"/>
      <c r="TYP24" s="139"/>
      <c r="TYQ24" s="139"/>
      <c r="TYR24" s="139"/>
      <c r="TYS24" s="139"/>
      <c r="TYT24" s="139"/>
      <c r="TYU24" s="139"/>
      <c r="TYV24" s="139"/>
      <c r="TYW24" s="139"/>
      <c r="TYX24" s="139"/>
      <c r="TYY24" s="139"/>
      <c r="TYZ24" s="139"/>
      <c r="TZA24" s="139"/>
      <c r="TZB24" s="139"/>
      <c r="TZC24" s="139"/>
      <c r="TZD24" s="139"/>
      <c r="TZE24" s="139"/>
      <c r="TZF24" s="139"/>
      <c r="TZG24" s="139"/>
      <c r="TZH24" s="139"/>
      <c r="TZI24" s="139"/>
      <c r="TZJ24" s="139"/>
      <c r="TZK24" s="139"/>
      <c r="TZL24" s="139"/>
      <c r="TZM24" s="139"/>
      <c r="TZN24" s="139"/>
      <c r="TZO24" s="139"/>
      <c r="TZP24" s="139"/>
      <c r="TZQ24" s="139"/>
      <c r="TZR24" s="139"/>
      <c r="TZS24" s="139"/>
      <c r="TZT24" s="139"/>
      <c r="TZU24" s="139"/>
      <c r="TZV24" s="139"/>
      <c r="TZW24" s="139"/>
      <c r="TZX24" s="139"/>
      <c r="TZY24" s="139"/>
      <c r="TZZ24" s="139"/>
      <c r="UAA24" s="139"/>
      <c r="UAB24" s="139"/>
      <c r="UAC24" s="139"/>
      <c r="UAD24" s="139"/>
      <c r="UAE24" s="139"/>
      <c r="UAF24" s="139"/>
      <c r="UAG24" s="139"/>
      <c r="UAH24" s="139"/>
      <c r="UAI24" s="139"/>
      <c r="UAJ24" s="139"/>
      <c r="UAK24" s="139"/>
      <c r="UAL24" s="139"/>
      <c r="UAM24" s="139"/>
      <c r="UAN24" s="139"/>
      <c r="UAO24" s="139"/>
      <c r="UAP24" s="139"/>
      <c r="UAQ24" s="139"/>
      <c r="UAR24" s="139"/>
      <c r="UAS24" s="139"/>
      <c r="UAT24" s="139"/>
      <c r="UAU24" s="139"/>
      <c r="UAV24" s="139"/>
      <c r="UAW24" s="139"/>
      <c r="UAX24" s="139"/>
      <c r="UAY24" s="139"/>
      <c r="UAZ24" s="139"/>
      <c r="UBA24" s="139"/>
      <c r="UBB24" s="139"/>
      <c r="UBC24" s="139"/>
      <c r="UBD24" s="139"/>
      <c r="UBE24" s="139"/>
      <c r="UBF24" s="139"/>
      <c r="UBG24" s="139"/>
      <c r="UBH24" s="139"/>
      <c r="UBI24" s="139"/>
      <c r="UBJ24" s="139"/>
      <c r="UBK24" s="139"/>
      <c r="UBL24" s="139"/>
      <c r="UBM24" s="139"/>
      <c r="UBN24" s="139"/>
      <c r="UBO24" s="139"/>
      <c r="UBP24" s="139"/>
      <c r="UBQ24" s="139"/>
      <c r="UBR24" s="139"/>
      <c r="UBS24" s="139"/>
      <c r="UBT24" s="139"/>
      <c r="UBU24" s="139"/>
      <c r="UBV24" s="139"/>
      <c r="UBW24" s="139"/>
      <c r="UBX24" s="139"/>
      <c r="UBY24" s="139"/>
      <c r="UBZ24" s="139"/>
      <c r="UCA24" s="139"/>
      <c r="UCB24" s="139"/>
      <c r="UCC24" s="139"/>
      <c r="UCD24" s="139"/>
      <c r="UCE24" s="139"/>
      <c r="UCF24" s="139"/>
      <c r="UCG24" s="139"/>
      <c r="UCH24" s="139"/>
      <c r="UCI24" s="139"/>
      <c r="UCJ24" s="139"/>
      <c r="UCK24" s="139"/>
      <c r="UCL24" s="139"/>
      <c r="UCM24" s="139"/>
      <c r="UCN24" s="139"/>
      <c r="UCO24" s="139"/>
      <c r="UCP24" s="139"/>
      <c r="UCQ24" s="139"/>
      <c r="UCR24" s="139"/>
      <c r="UCS24" s="139"/>
      <c r="UCT24" s="139"/>
      <c r="UCU24" s="139"/>
      <c r="UCV24" s="139"/>
      <c r="UCW24" s="139"/>
      <c r="UCX24" s="139"/>
      <c r="UCY24" s="139"/>
      <c r="UCZ24" s="139"/>
      <c r="UDA24" s="139"/>
      <c r="UDB24" s="139"/>
      <c r="UDC24" s="139"/>
      <c r="UDD24" s="139"/>
      <c r="UDE24" s="139"/>
      <c r="UDF24" s="139"/>
      <c r="UDG24" s="139"/>
      <c r="UDH24" s="139"/>
      <c r="UDI24" s="139"/>
      <c r="UDJ24" s="139"/>
      <c r="UDK24" s="139"/>
      <c r="UDL24" s="139"/>
      <c r="UDM24" s="139"/>
      <c r="UDN24" s="139"/>
      <c r="UDO24" s="139"/>
      <c r="UDP24" s="139"/>
      <c r="UDQ24" s="139"/>
      <c r="UDR24" s="139"/>
      <c r="UDS24" s="139"/>
      <c r="UDT24" s="139"/>
      <c r="UDU24" s="139"/>
      <c r="UDV24" s="139"/>
      <c r="UDW24" s="139"/>
      <c r="UDX24" s="139"/>
      <c r="UDY24" s="139"/>
      <c r="UDZ24" s="139"/>
      <c r="UEA24" s="139"/>
      <c r="UEB24" s="139"/>
      <c r="UEC24" s="139"/>
      <c r="UED24" s="139"/>
      <c r="UEE24" s="139"/>
      <c r="UEF24" s="139"/>
      <c r="UEG24" s="139"/>
      <c r="UEH24" s="139"/>
      <c r="UEI24" s="139"/>
      <c r="UEJ24" s="139"/>
      <c r="UEK24" s="139"/>
      <c r="UEL24" s="139"/>
      <c r="UEM24" s="139"/>
      <c r="UEN24" s="139"/>
      <c r="UEO24" s="139"/>
      <c r="UEP24" s="139"/>
      <c r="UEQ24" s="139"/>
      <c r="UER24" s="139"/>
      <c r="UES24" s="139"/>
      <c r="UET24" s="139"/>
      <c r="UEU24" s="139"/>
      <c r="UEV24" s="139"/>
      <c r="UEW24" s="139"/>
      <c r="UEX24" s="139"/>
      <c r="UEY24" s="139"/>
      <c r="UEZ24" s="139"/>
      <c r="UFA24" s="139"/>
      <c r="UFB24" s="139"/>
      <c r="UFC24" s="139"/>
      <c r="UFD24" s="139"/>
      <c r="UFE24" s="139"/>
      <c r="UFF24" s="139"/>
      <c r="UFG24" s="139"/>
      <c r="UFH24" s="139"/>
      <c r="UFI24" s="139"/>
      <c r="UFJ24" s="139"/>
      <c r="UFK24" s="139"/>
      <c r="UFL24" s="139"/>
      <c r="UFM24" s="139"/>
      <c r="UFN24" s="139"/>
      <c r="UFO24" s="139"/>
      <c r="UFP24" s="139"/>
      <c r="UFQ24" s="139"/>
      <c r="UFR24" s="139"/>
      <c r="UFS24" s="139"/>
      <c r="UFT24" s="139"/>
      <c r="UFU24" s="139"/>
      <c r="UFV24" s="139"/>
      <c r="UFW24" s="139"/>
      <c r="UFX24" s="139"/>
      <c r="UFY24" s="139"/>
      <c r="UFZ24" s="139"/>
      <c r="UGA24" s="139"/>
      <c r="UGB24" s="139"/>
      <c r="UGC24" s="139"/>
      <c r="UGD24" s="139"/>
      <c r="UGE24" s="139"/>
      <c r="UGF24" s="139"/>
      <c r="UGG24" s="139"/>
      <c r="UGH24" s="139"/>
      <c r="UGI24" s="139"/>
      <c r="UGJ24" s="139"/>
      <c r="UGK24" s="139"/>
      <c r="UGL24" s="139"/>
      <c r="UGM24" s="139"/>
      <c r="UGN24" s="139"/>
      <c r="UGO24" s="139"/>
      <c r="UGP24" s="139"/>
      <c r="UGQ24" s="139"/>
      <c r="UGR24" s="139"/>
      <c r="UGS24" s="139"/>
      <c r="UGT24" s="139"/>
      <c r="UGU24" s="139"/>
      <c r="UGV24" s="139"/>
      <c r="UGW24" s="139"/>
      <c r="UGX24" s="139"/>
      <c r="UGY24" s="139"/>
      <c r="UGZ24" s="139"/>
      <c r="UHA24" s="139"/>
      <c r="UHB24" s="139"/>
      <c r="UHC24" s="139"/>
      <c r="UHD24" s="139"/>
      <c r="UHE24" s="139"/>
      <c r="UHF24" s="139"/>
      <c r="UHG24" s="139"/>
      <c r="UHH24" s="139"/>
      <c r="UHI24" s="139"/>
      <c r="UHJ24" s="139"/>
      <c r="UHK24" s="139"/>
      <c r="UHL24" s="139"/>
      <c r="UHM24" s="139"/>
      <c r="UHN24" s="139"/>
      <c r="UHO24" s="139"/>
      <c r="UHP24" s="139"/>
      <c r="UHQ24" s="139"/>
      <c r="UHR24" s="139"/>
      <c r="UHS24" s="139"/>
      <c r="UHT24" s="139"/>
      <c r="UHU24" s="139"/>
      <c r="UHV24" s="139"/>
      <c r="UHW24" s="139"/>
      <c r="UHX24" s="139"/>
      <c r="UHY24" s="139"/>
      <c r="UHZ24" s="139"/>
      <c r="UIA24" s="139"/>
      <c r="UIB24" s="139"/>
      <c r="UIC24" s="139"/>
      <c r="UID24" s="139"/>
      <c r="UIE24" s="139"/>
      <c r="UIF24" s="139"/>
      <c r="UIG24" s="139"/>
      <c r="UIH24" s="139"/>
      <c r="UII24" s="139"/>
      <c r="UIJ24" s="139"/>
      <c r="UIK24" s="139"/>
      <c r="UIL24" s="139"/>
      <c r="UIM24" s="139"/>
      <c r="UIN24" s="139"/>
      <c r="UIO24" s="139"/>
      <c r="UIP24" s="139"/>
      <c r="UIQ24" s="139"/>
      <c r="UIR24" s="139"/>
      <c r="UIS24" s="139"/>
      <c r="UIT24" s="139"/>
      <c r="UIU24" s="139"/>
      <c r="UIV24" s="139"/>
      <c r="UIW24" s="139"/>
      <c r="UIX24" s="139"/>
      <c r="UIY24" s="139"/>
      <c r="UIZ24" s="139"/>
      <c r="UJA24" s="139"/>
      <c r="UJB24" s="139"/>
      <c r="UJC24" s="139"/>
      <c r="UJD24" s="139"/>
      <c r="UJE24" s="139"/>
      <c r="UJF24" s="139"/>
      <c r="UJG24" s="139"/>
      <c r="UJH24" s="139"/>
      <c r="UJI24" s="139"/>
      <c r="UJJ24" s="139"/>
      <c r="UJK24" s="139"/>
      <c r="UJL24" s="139"/>
      <c r="UJM24" s="139"/>
      <c r="UJN24" s="139"/>
      <c r="UJO24" s="139"/>
      <c r="UJP24" s="139"/>
      <c r="UJQ24" s="139"/>
      <c r="UJR24" s="139"/>
      <c r="UJS24" s="139"/>
      <c r="UJT24" s="139"/>
      <c r="UJU24" s="139"/>
      <c r="UJV24" s="139"/>
      <c r="UJW24" s="139"/>
      <c r="UJX24" s="139"/>
      <c r="UJY24" s="139"/>
      <c r="UJZ24" s="139"/>
      <c r="UKA24" s="139"/>
      <c r="UKB24" s="139"/>
      <c r="UKC24" s="139"/>
      <c r="UKD24" s="139"/>
      <c r="UKE24" s="139"/>
      <c r="UKF24" s="139"/>
      <c r="UKG24" s="139"/>
      <c r="UKH24" s="139"/>
      <c r="UKI24" s="139"/>
      <c r="UKJ24" s="139"/>
      <c r="UKK24" s="139"/>
      <c r="UKL24" s="139"/>
      <c r="UKM24" s="139"/>
      <c r="UKN24" s="139"/>
      <c r="UKO24" s="139"/>
      <c r="UKP24" s="139"/>
      <c r="UKQ24" s="139"/>
      <c r="UKR24" s="139"/>
      <c r="UKS24" s="139"/>
      <c r="UKT24" s="139"/>
      <c r="UKU24" s="139"/>
      <c r="UKV24" s="139"/>
      <c r="UKW24" s="139"/>
      <c r="UKX24" s="139"/>
      <c r="UKY24" s="139"/>
      <c r="UKZ24" s="139"/>
      <c r="ULA24" s="139"/>
      <c r="ULB24" s="139"/>
      <c r="ULC24" s="139"/>
      <c r="ULD24" s="139"/>
      <c r="ULE24" s="139"/>
      <c r="ULF24" s="139"/>
      <c r="ULG24" s="139"/>
      <c r="ULH24" s="139"/>
      <c r="ULI24" s="139"/>
      <c r="ULJ24" s="139"/>
      <c r="ULK24" s="139"/>
      <c r="ULL24" s="139"/>
      <c r="ULM24" s="139"/>
      <c r="ULN24" s="139"/>
      <c r="ULO24" s="139"/>
      <c r="ULP24" s="139"/>
      <c r="ULQ24" s="139"/>
      <c r="ULR24" s="139"/>
      <c r="ULS24" s="139"/>
      <c r="ULT24" s="139"/>
      <c r="ULU24" s="139"/>
      <c r="ULV24" s="139"/>
      <c r="ULW24" s="139"/>
      <c r="ULX24" s="139"/>
      <c r="ULY24" s="139"/>
      <c r="ULZ24" s="139"/>
      <c r="UMA24" s="139"/>
      <c r="UMB24" s="139"/>
      <c r="UMC24" s="139"/>
      <c r="UMD24" s="139"/>
      <c r="UME24" s="139"/>
      <c r="UMF24" s="139"/>
      <c r="UMG24" s="139"/>
      <c r="UMH24" s="139"/>
      <c r="UMI24" s="139"/>
      <c r="UMJ24" s="139"/>
      <c r="UMK24" s="139"/>
      <c r="UML24" s="139"/>
      <c r="UMM24" s="139"/>
      <c r="UMN24" s="139"/>
      <c r="UMO24" s="139"/>
      <c r="UMP24" s="139"/>
      <c r="UMQ24" s="139"/>
      <c r="UMR24" s="139"/>
      <c r="UMS24" s="139"/>
      <c r="UMT24" s="139"/>
      <c r="UMU24" s="139"/>
      <c r="UMV24" s="139"/>
      <c r="UMW24" s="139"/>
      <c r="UMX24" s="139"/>
      <c r="UMY24" s="139"/>
      <c r="UMZ24" s="139"/>
      <c r="UNA24" s="139"/>
      <c r="UNB24" s="139"/>
      <c r="UNC24" s="139"/>
      <c r="UND24" s="139"/>
      <c r="UNE24" s="139"/>
      <c r="UNF24" s="139"/>
      <c r="UNG24" s="139"/>
      <c r="UNH24" s="139"/>
      <c r="UNI24" s="139"/>
      <c r="UNJ24" s="139"/>
      <c r="UNK24" s="139"/>
      <c r="UNL24" s="139"/>
      <c r="UNM24" s="139"/>
      <c r="UNN24" s="139"/>
      <c r="UNO24" s="139"/>
      <c r="UNP24" s="139"/>
      <c r="UNQ24" s="139"/>
      <c r="UNR24" s="139"/>
      <c r="UNS24" s="139"/>
      <c r="UNT24" s="139"/>
      <c r="UNU24" s="139"/>
      <c r="UNV24" s="139"/>
      <c r="UNW24" s="139"/>
      <c r="UNX24" s="139"/>
      <c r="UNY24" s="139"/>
      <c r="UNZ24" s="139"/>
      <c r="UOA24" s="139"/>
      <c r="UOB24" s="139"/>
      <c r="UOC24" s="139"/>
      <c r="UOD24" s="139"/>
      <c r="UOE24" s="139"/>
      <c r="UOF24" s="139"/>
      <c r="UOG24" s="139"/>
      <c r="UOH24" s="139"/>
      <c r="UOI24" s="139"/>
      <c r="UOJ24" s="139"/>
      <c r="UOK24" s="139"/>
      <c r="UOL24" s="139"/>
      <c r="UOM24" s="139"/>
      <c r="UON24" s="139"/>
      <c r="UOO24" s="139"/>
      <c r="UOP24" s="139"/>
      <c r="UOQ24" s="139"/>
      <c r="UOR24" s="139"/>
      <c r="UOS24" s="139"/>
      <c r="UOT24" s="139"/>
      <c r="UOU24" s="139"/>
      <c r="UOV24" s="139"/>
      <c r="UOW24" s="139"/>
      <c r="UOX24" s="139"/>
      <c r="UOY24" s="139"/>
      <c r="UOZ24" s="139"/>
      <c r="UPA24" s="139"/>
      <c r="UPB24" s="139"/>
      <c r="UPC24" s="139"/>
      <c r="UPD24" s="139"/>
      <c r="UPE24" s="139"/>
      <c r="UPF24" s="139"/>
      <c r="UPG24" s="139"/>
      <c r="UPH24" s="139"/>
      <c r="UPI24" s="139"/>
      <c r="UPJ24" s="139"/>
      <c r="UPK24" s="139"/>
      <c r="UPL24" s="139"/>
      <c r="UPM24" s="139"/>
      <c r="UPN24" s="139"/>
      <c r="UPO24" s="139"/>
      <c r="UPP24" s="139"/>
      <c r="UPQ24" s="139"/>
      <c r="UPR24" s="139"/>
      <c r="UPS24" s="139"/>
      <c r="UPT24" s="139"/>
      <c r="UPU24" s="139"/>
      <c r="UPV24" s="139"/>
      <c r="UPW24" s="139"/>
      <c r="UPX24" s="139"/>
      <c r="UPY24" s="139"/>
      <c r="UPZ24" s="139"/>
      <c r="UQA24" s="139"/>
      <c r="UQB24" s="139"/>
      <c r="UQC24" s="139"/>
      <c r="UQD24" s="139"/>
      <c r="UQE24" s="139"/>
      <c r="UQF24" s="139"/>
      <c r="UQG24" s="139"/>
      <c r="UQH24" s="139"/>
      <c r="UQI24" s="139"/>
      <c r="UQJ24" s="139"/>
      <c r="UQK24" s="139"/>
      <c r="UQL24" s="139"/>
      <c r="UQM24" s="139"/>
      <c r="UQN24" s="139"/>
      <c r="UQO24" s="139"/>
      <c r="UQP24" s="139"/>
      <c r="UQQ24" s="139"/>
      <c r="UQR24" s="139"/>
      <c r="UQS24" s="139"/>
      <c r="UQT24" s="139"/>
      <c r="UQU24" s="139"/>
      <c r="UQV24" s="139"/>
      <c r="UQW24" s="139"/>
      <c r="UQX24" s="139"/>
      <c r="UQY24" s="139"/>
      <c r="UQZ24" s="139"/>
      <c r="URA24" s="139"/>
      <c r="URB24" s="139"/>
      <c r="URC24" s="139"/>
      <c r="URD24" s="139"/>
      <c r="URE24" s="139"/>
      <c r="URF24" s="139"/>
      <c r="URG24" s="139"/>
      <c r="URH24" s="139"/>
      <c r="URI24" s="139"/>
      <c r="URJ24" s="139"/>
      <c r="URK24" s="139"/>
      <c r="URL24" s="139"/>
      <c r="URM24" s="139"/>
      <c r="URN24" s="139"/>
      <c r="URO24" s="139"/>
      <c r="URP24" s="139"/>
      <c r="URQ24" s="139"/>
      <c r="URR24" s="139"/>
      <c r="URS24" s="139"/>
      <c r="URT24" s="139"/>
      <c r="URU24" s="139"/>
      <c r="URV24" s="139"/>
      <c r="URW24" s="139"/>
      <c r="URX24" s="139"/>
      <c r="URY24" s="139"/>
      <c r="URZ24" s="139"/>
      <c r="USA24" s="139"/>
      <c r="USB24" s="139"/>
      <c r="USC24" s="139"/>
      <c r="USD24" s="139"/>
      <c r="USE24" s="139"/>
      <c r="USF24" s="139"/>
      <c r="USG24" s="139"/>
      <c r="USH24" s="139"/>
      <c r="USI24" s="139"/>
      <c r="USJ24" s="139"/>
      <c r="USK24" s="139"/>
      <c r="USL24" s="139"/>
      <c r="USM24" s="139"/>
      <c r="USN24" s="139"/>
      <c r="USO24" s="139"/>
      <c r="USP24" s="139"/>
      <c r="USQ24" s="139"/>
      <c r="USR24" s="139"/>
      <c r="USS24" s="139"/>
      <c r="UST24" s="139"/>
      <c r="USU24" s="139"/>
      <c r="USV24" s="139"/>
      <c r="USW24" s="139"/>
      <c r="USX24" s="139"/>
      <c r="USY24" s="139"/>
      <c r="USZ24" s="139"/>
      <c r="UTA24" s="139"/>
      <c r="UTB24" s="139"/>
      <c r="UTC24" s="139"/>
      <c r="UTD24" s="139"/>
      <c r="UTE24" s="139"/>
      <c r="UTF24" s="139"/>
      <c r="UTG24" s="139"/>
      <c r="UTH24" s="139"/>
      <c r="UTI24" s="139"/>
      <c r="UTJ24" s="139"/>
      <c r="UTK24" s="139"/>
      <c r="UTL24" s="139"/>
      <c r="UTM24" s="139"/>
      <c r="UTN24" s="139"/>
      <c r="UTO24" s="139"/>
      <c r="UTP24" s="139"/>
      <c r="UTQ24" s="139"/>
      <c r="UTR24" s="139"/>
      <c r="UTS24" s="139"/>
      <c r="UTT24" s="139"/>
      <c r="UTU24" s="139"/>
      <c r="UTV24" s="139"/>
      <c r="UTW24" s="139"/>
      <c r="UTX24" s="139"/>
      <c r="UTY24" s="139"/>
      <c r="UTZ24" s="139"/>
      <c r="UUA24" s="139"/>
      <c r="UUB24" s="139"/>
      <c r="UUC24" s="139"/>
      <c r="UUD24" s="139"/>
      <c r="UUE24" s="139"/>
      <c r="UUF24" s="139"/>
      <c r="UUG24" s="139"/>
      <c r="UUH24" s="139"/>
      <c r="UUI24" s="139"/>
      <c r="UUJ24" s="139"/>
      <c r="UUK24" s="139"/>
      <c r="UUL24" s="139"/>
      <c r="UUM24" s="139"/>
      <c r="UUN24" s="139"/>
      <c r="UUO24" s="139"/>
      <c r="UUP24" s="139"/>
      <c r="UUQ24" s="139"/>
      <c r="UUR24" s="139"/>
      <c r="UUS24" s="139"/>
      <c r="UUT24" s="139"/>
      <c r="UUU24" s="139"/>
      <c r="UUV24" s="139"/>
      <c r="UUW24" s="139"/>
      <c r="UUX24" s="139"/>
      <c r="UUY24" s="139"/>
      <c r="UUZ24" s="139"/>
      <c r="UVA24" s="139"/>
      <c r="UVB24" s="139"/>
      <c r="UVC24" s="139"/>
      <c r="UVD24" s="139"/>
      <c r="UVE24" s="139"/>
      <c r="UVF24" s="139"/>
      <c r="UVG24" s="139"/>
      <c r="UVH24" s="139"/>
      <c r="UVI24" s="139"/>
      <c r="UVJ24" s="139"/>
      <c r="UVK24" s="139"/>
      <c r="UVL24" s="139"/>
      <c r="UVM24" s="139"/>
      <c r="UVN24" s="139"/>
      <c r="UVO24" s="139"/>
      <c r="UVP24" s="139"/>
      <c r="UVQ24" s="139"/>
      <c r="UVR24" s="139"/>
      <c r="UVS24" s="139"/>
      <c r="UVT24" s="139"/>
      <c r="UVU24" s="139"/>
      <c r="UVV24" s="139"/>
      <c r="UVW24" s="139"/>
      <c r="UVX24" s="139"/>
      <c r="UVY24" s="139"/>
      <c r="UVZ24" s="139"/>
      <c r="UWA24" s="139"/>
      <c r="UWB24" s="139"/>
      <c r="UWC24" s="139"/>
      <c r="UWD24" s="139"/>
      <c r="UWE24" s="139"/>
      <c r="UWF24" s="139"/>
      <c r="UWG24" s="139"/>
      <c r="UWH24" s="139"/>
      <c r="UWI24" s="139"/>
      <c r="UWJ24" s="139"/>
      <c r="UWK24" s="139"/>
      <c r="UWL24" s="139"/>
      <c r="UWM24" s="139"/>
      <c r="UWN24" s="139"/>
      <c r="UWO24" s="139"/>
      <c r="UWP24" s="139"/>
      <c r="UWQ24" s="139"/>
      <c r="UWR24" s="139"/>
      <c r="UWS24" s="139"/>
      <c r="UWT24" s="139"/>
      <c r="UWU24" s="139"/>
      <c r="UWV24" s="139"/>
      <c r="UWW24" s="139"/>
      <c r="UWX24" s="139"/>
      <c r="UWY24" s="139"/>
      <c r="UWZ24" s="139"/>
      <c r="UXA24" s="139"/>
      <c r="UXB24" s="139"/>
      <c r="UXC24" s="139"/>
      <c r="UXD24" s="139"/>
      <c r="UXE24" s="139"/>
      <c r="UXF24" s="139"/>
      <c r="UXG24" s="139"/>
      <c r="UXH24" s="139"/>
      <c r="UXI24" s="139"/>
      <c r="UXJ24" s="139"/>
      <c r="UXK24" s="139"/>
      <c r="UXL24" s="139"/>
      <c r="UXM24" s="139"/>
      <c r="UXN24" s="139"/>
      <c r="UXO24" s="139"/>
      <c r="UXP24" s="139"/>
      <c r="UXQ24" s="139"/>
      <c r="UXR24" s="139"/>
      <c r="UXS24" s="139"/>
      <c r="UXT24" s="139"/>
      <c r="UXU24" s="139"/>
      <c r="UXV24" s="139"/>
      <c r="UXW24" s="139"/>
      <c r="UXX24" s="139"/>
      <c r="UXY24" s="139"/>
      <c r="UXZ24" s="139"/>
      <c r="UYA24" s="139"/>
      <c r="UYB24" s="139"/>
      <c r="UYC24" s="139"/>
      <c r="UYD24" s="139"/>
      <c r="UYE24" s="139"/>
      <c r="UYF24" s="139"/>
      <c r="UYG24" s="139"/>
      <c r="UYH24" s="139"/>
      <c r="UYI24" s="139"/>
      <c r="UYJ24" s="139"/>
      <c r="UYK24" s="139"/>
      <c r="UYL24" s="139"/>
      <c r="UYM24" s="139"/>
      <c r="UYN24" s="139"/>
      <c r="UYO24" s="139"/>
      <c r="UYP24" s="139"/>
      <c r="UYQ24" s="139"/>
      <c r="UYR24" s="139"/>
      <c r="UYS24" s="139"/>
      <c r="UYT24" s="139"/>
      <c r="UYU24" s="139"/>
      <c r="UYV24" s="139"/>
      <c r="UYW24" s="139"/>
      <c r="UYX24" s="139"/>
      <c r="UYY24" s="139"/>
      <c r="UYZ24" s="139"/>
      <c r="UZA24" s="139"/>
      <c r="UZB24" s="139"/>
      <c r="UZC24" s="139"/>
      <c r="UZD24" s="139"/>
      <c r="UZE24" s="139"/>
      <c r="UZF24" s="139"/>
      <c r="UZG24" s="139"/>
      <c r="UZH24" s="139"/>
      <c r="UZI24" s="139"/>
      <c r="UZJ24" s="139"/>
      <c r="UZK24" s="139"/>
      <c r="UZL24" s="139"/>
      <c r="UZM24" s="139"/>
      <c r="UZN24" s="139"/>
      <c r="UZO24" s="139"/>
      <c r="UZP24" s="139"/>
      <c r="UZQ24" s="139"/>
      <c r="UZR24" s="139"/>
      <c r="UZS24" s="139"/>
      <c r="UZT24" s="139"/>
      <c r="UZU24" s="139"/>
      <c r="UZV24" s="139"/>
      <c r="UZW24" s="139"/>
      <c r="UZX24" s="139"/>
      <c r="UZY24" s="139"/>
      <c r="UZZ24" s="139"/>
      <c r="VAA24" s="139"/>
      <c r="VAB24" s="139"/>
      <c r="VAC24" s="139"/>
      <c r="VAD24" s="139"/>
      <c r="VAE24" s="139"/>
      <c r="VAF24" s="139"/>
      <c r="VAG24" s="139"/>
      <c r="VAH24" s="139"/>
      <c r="VAI24" s="139"/>
      <c r="VAJ24" s="139"/>
      <c r="VAK24" s="139"/>
      <c r="VAL24" s="139"/>
      <c r="VAM24" s="139"/>
      <c r="VAN24" s="139"/>
      <c r="VAO24" s="139"/>
      <c r="VAP24" s="139"/>
      <c r="VAQ24" s="139"/>
      <c r="VAR24" s="139"/>
      <c r="VAS24" s="139"/>
      <c r="VAT24" s="139"/>
      <c r="VAU24" s="139"/>
      <c r="VAV24" s="139"/>
      <c r="VAW24" s="139"/>
      <c r="VAX24" s="139"/>
      <c r="VAY24" s="139"/>
      <c r="VAZ24" s="139"/>
      <c r="VBA24" s="139"/>
      <c r="VBB24" s="139"/>
      <c r="VBC24" s="139"/>
      <c r="VBD24" s="139"/>
      <c r="VBE24" s="139"/>
      <c r="VBF24" s="139"/>
      <c r="VBG24" s="139"/>
      <c r="VBH24" s="139"/>
      <c r="VBI24" s="139"/>
      <c r="VBJ24" s="139"/>
      <c r="VBK24" s="139"/>
      <c r="VBL24" s="139"/>
      <c r="VBM24" s="139"/>
      <c r="VBN24" s="139"/>
      <c r="VBO24" s="139"/>
      <c r="VBP24" s="139"/>
      <c r="VBQ24" s="139"/>
      <c r="VBR24" s="139"/>
      <c r="VBS24" s="139"/>
      <c r="VBT24" s="139"/>
      <c r="VBU24" s="139"/>
      <c r="VBV24" s="139"/>
      <c r="VBW24" s="139"/>
      <c r="VBX24" s="139"/>
      <c r="VBY24" s="139"/>
      <c r="VBZ24" s="139"/>
      <c r="VCA24" s="139"/>
      <c r="VCB24" s="139"/>
      <c r="VCC24" s="139"/>
      <c r="VCD24" s="139"/>
      <c r="VCE24" s="139"/>
      <c r="VCF24" s="139"/>
      <c r="VCG24" s="139"/>
      <c r="VCH24" s="139"/>
      <c r="VCI24" s="139"/>
      <c r="VCJ24" s="139"/>
      <c r="VCK24" s="139"/>
      <c r="VCL24" s="139"/>
      <c r="VCM24" s="139"/>
      <c r="VCN24" s="139"/>
      <c r="VCO24" s="139"/>
      <c r="VCP24" s="139"/>
      <c r="VCQ24" s="139"/>
      <c r="VCR24" s="139"/>
      <c r="VCS24" s="139"/>
      <c r="VCT24" s="139"/>
      <c r="VCU24" s="139"/>
      <c r="VCV24" s="139"/>
      <c r="VCW24" s="139"/>
      <c r="VCX24" s="139"/>
      <c r="VCY24" s="139"/>
      <c r="VCZ24" s="139"/>
      <c r="VDA24" s="139"/>
      <c r="VDB24" s="139"/>
      <c r="VDC24" s="139"/>
      <c r="VDD24" s="139"/>
      <c r="VDE24" s="139"/>
      <c r="VDF24" s="139"/>
      <c r="VDG24" s="139"/>
      <c r="VDH24" s="139"/>
      <c r="VDI24" s="139"/>
      <c r="VDJ24" s="139"/>
      <c r="VDK24" s="139"/>
      <c r="VDL24" s="139"/>
      <c r="VDM24" s="139"/>
      <c r="VDN24" s="139"/>
      <c r="VDO24" s="139"/>
      <c r="VDP24" s="139"/>
      <c r="VDQ24" s="139"/>
      <c r="VDR24" s="139"/>
      <c r="VDS24" s="139"/>
      <c r="VDT24" s="139"/>
      <c r="VDU24" s="139"/>
      <c r="VDV24" s="139"/>
      <c r="VDW24" s="139"/>
      <c r="VDX24" s="139"/>
      <c r="VDY24" s="139"/>
      <c r="VDZ24" s="139"/>
      <c r="VEA24" s="139"/>
      <c r="VEB24" s="139"/>
      <c r="VEC24" s="139"/>
      <c r="VED24" s="139"/>
      <c r="VEE24" s="139"/>
      <c r="VEF24" s="139"/>
      <c r="VEG24" s="139"/>
      <c r="VEH24" s="139"/>
      <c r="VEI24" s="139"/>
      <c r="VEJ24" s="139"/>
      <c r="VEK24" s="139"/>
      <c r="VEL24" s="139"/>
      <c r="VEM24" s="139"/>
      <c r="VEN24" s="139"/>
      <c r="VEO24" s="139"/>
      <c r="VEP24" s="139"/>
      <c r="VEQ24" s="139"/>
      <c r="VER24" s="139"/>
      <c r="VES24" s="139"/>
      <c r="VET24" s="139"/>
      <c r="VEU24" s="139"/>
      <c r="VEV24" s="139"/>
      <c r="VEW24" s="139"/>
      <c r="VEX24" s="139"/>
      <c r="VEY24" s="139"/>
      <c r="VEZ24" s="139"/>
      <c r="VFA24" s="139"/>
      <c r="VFB24" s="139"/>
      <c r="VFC24" s="139"/>
      <c r="VFD24" s="139"/>
      <c r="VFE24" s="139"/>
      <c r="VFF24" s="139"/>
      <c r="VFG24" s="139"/>
      <c r="VFH24" s="139"/>
      <c r="VFI24" s="139"/>
      <c r="VFJ24" s="139"/>
      <c r="VFK24" s="139"/>
      <c r="VFL24" s="139"/>
      <c r="VFM24" s="139"/>
      <c r="VFN24" s="139"/>
      <c r="VFO24" s="139"/>
      <c r="VFP24" s="139"/>
      <c r="VFQ24" s="139"/>
      <c r="VFR24" s="139"/>
      <c r="VFS24" s="139"/>
      <c r="VFT24" s="139"/>
      <c r="VFU24" s="139"/>
      <c r="VFV24" s="139"/>
      <c r="VFW24" s="139"/>
      <c r="VFX24" s="139"/>
      <c r="VFY24" s="139"/>
      <c r="VFZ24" s="139"/>
      <c r="VGA24" s="139"/>
      <c r="VGB24" s="139"/>
      <c r="VGC24" s="139"/>
      <c r="VGD24" s="139"/>
      <c r="VGE24" s="139"/>
      <c r="VGF24" s="139"/>
      <c r="VGG24" s="139"/>
      <c r="VGH24" s="139"/>
      <c r="VGI24" s="139"/>
      <c r="VGJ24" s="139"/>
      <c r="VGK24" s="139"/>
      <c r="VGL24" s="139"/>
      <c r="VGM24" s="139"/>
      <c r="VGN24" s="139"/>
      <c r="VGO24" s="139"/>
      <c r="VGP24" s="139"/>
      <c r="VGQ24" s="139"/>
      <c r="VGR24" s="139"/>
      <c r="VGS24" s="139"/>
      <c r="VGT24" s="139"/>
      <c r="VGU24" s="139"/>
      <c r="VGV24" s="139"/>
      <c r="VGW24" s="139"/>
      <c r="VGX24" s="139"/>
      <c r="VGY24" s="139"/>
      <c r="VGZ24" s="139"/>
      <c r="VHA24" s="139"/>
      <c r="VHB24" s="139"/>
      <c r="VHC24" s="139"/>
      <c r="VHD24" s="139"/>
      <c r="VHE24" s="139"/>
      <c r="VHF24" s="139"/>
      <c r="VHG24" s="139"/>
      <c r="VHH24" s="139"/>
      <c r="VHI24" s="139"/>
      <c r="VHJ24" s="139"/>
      <c r="VHK24" s="139"/>
      <c r="VHL24" s="139"/>
      <c r="VHM24" s="139"/>
      <c r="VHN24" s="139"/>
      <c r="VHO24" s="139"/>
      <c r="VHP24" s="139"/>
      <c r="VHQ24" s="139"/>
      <c r="VHR24" s="139"/>
      <c r="VHS24" s="139"/>
      <c r="VHT24" s="139"/>
      <c r="VHU24" s="139"/>
      <c r="VHV24" s="139"/>
      <c r="VHW24" s="139"/>
      <c r="VHX24" s="139"/>
      <c r="VHY24" s="139"/>
      <c r="VHZ24" s="139"/>
      <c r="VIA24" s="139"/>
      <c r="VIB24" s="139"/>
      <c r="VIC24" s="139"/>
      <c r="VID24" s="139"/>
      <c r="VIE24" s="139"/>
      <c r="VIF24" s="139"/>
      <c r="VIG24" s="139"/>
      <c r="VIH24" s="139"/>
      <c r="VII24" s="139"/>
      <c r="VIJ24" s="139"/>
      <c r="VIK24" s="139"/>
      <c r="VIL24" s="139"/>
      <c r="VIM24" s="139"/>
      <c r="VIN24" s="139"/>
      <c r="VIO24" s="139"/>
      <c r="VIP24" s="139"/>
      <c r="VIQ24" s="139"/>
      <c r="VIR24" s="139"/>
      <c r="VIS24" s="139"/>
      <c r="VIT24" s="139"/>
      <c r="VIU24" s="139"/>
      <c r="VIV24" s="139"/>
      <c r="VIW24" s="139"/>
      <c r="VIX24" s="139"/>
      <c r="VIY24" s="139"/>
      <c r="VIZ24" s="139"/>
      <c r="VJA24" s="139"/>
      <c r="VJB24" s="139"/>
      <c r="VJC24" s="139"/>
      <c r="VJD24" s="139"/>
      <c r="VJE24" s="139"/>
      <c r="VJF24" s="139"/>
      <c r="VJG24" s="139"/>
      <c r="VJH24" s="139"/>
      <c r="VJI24" s="139"/>
      <c r="VJJ24" s="139"/>
      <c r="VJK24" s="139"/>
      <c r="VJL24" s="139"/>
      <c r="VJM24" s="139"/>
      <c r="VJN24" s="139"/>
      <c r="VJO24" s="139"/>
      <c r="VJP24" s="139"/>
      <c r="VJQ24" s="139"/>
      <c r="VJR24" s="139"/>
      <c r="VJS24" s="139"/>
      <c r="VJT24" s="139"/>
      <c r="VJU24" s="139"/>
      <c r="VJV24" s="139"/>
      <c r="VJW24" s="139"/>
      <c r="VJX24" s="139"/>
      <c r="VJY24" s="139"/>
      <c r="VJZ24" s="139"/>
      <c r="VKA24" s="139"/>
      <c r="VKB24" s="139"/>
      <c r="VKC24" s="139"/>
      <c r="VKD24" s="139"/>
      <c r="VKE24" s="139"/>
      <c r="VKF24" s="139"/>
      <c r="VKG24" s="139"/>
      <c r="VKH24" s="139"/>
      <c r="VKI24" s="139"/>
      <c r="VKJ24" s="139"/>
      <c r="VKK24" s="139"/>
      <c r="VKL24" s="139"/>
      <c r="VKM24" s="139"/>
      <c r="VKN24" s="139"/>
      <c r="VKO24" s="139"/>
      <c r="VKP24" s="139"/>
      <c r="VKQ24" s="139"/>
      <c r="VKR24" s="139"/>
      <c r="VKS24" s="139"/>
      <c r="VKT24" s="139"/>
      <c r="VKU24" s="139"/>
      <c r="VKV24" s="139"/>
      <c r="VKW24" s="139"/>
      <c r="VKX24" s="139"/>
      <c r="VKY24" s="139"/>
      <c r="VKZ24" s="139"/>
      <c r="VLA24" s="139"/>
      <c r="VLB24" s="139"/>
      <c r="VLC24" s="139"/>
      <c r="VLD24" s="139"/>
      <c r="VLE24" s="139"/>
      <c r="VLF24" s="139"/>
      <c r="VLG24" s="139"/>
      <c r="VLH24" s="139"/>
      <c r="VLI24" s="139"/>
      <c r="VLJ24" s="139"/>
      <c r="VLK24" s="139"/>
      <c r="VLL24" s="139"/>
      <c r="VLM24" s="139"/>
      <c r="VLN24" s="139"/>
      <c r="VLO24" s="139"/>
      <c r="VLP24" s="139"/>
      <c r="VLQ24" s="139"/>
      <c r="VLR24" s="139"/>
      <c r="VLS24" s="139"/>
      <c r="VLT24" s="139"/>
      <c r="VLU24" s="139"/>
      <c r="VLV24" s="139"/>
      <c r="VLW24" s="139"/>
      <c r="VLX24" s="139"/>
      <c r="VLY24" s="139"/>
      <c r="VLZ24" s="139"/>
      <c r="VMA24" s="139"/>
      <c r="VMB24" s="139"/>
      <c r="VMC24" s="139"/>
      <c r="VMD24" s="139"/>
      <c r="VME24" s="139"/>
      <c r="VMF24" s="139"/>
      <c r="VMG24" s="139"/>
      <c r="VMH24" s="139"/>
      <c r="VMI24" s="139"/>
      <c r="VMJ24" s="139"/>
      <c r="VMK24" s="139"/>
      <c r="VML24" s="139"/>
      <c r="VMM24" s="139"/>
      <c r="VMN24" s="139"/>
      <c r="VMO24" s="139"/>
      <c r="VMP24" s="139"/>
      <c r="VMQ24" s="139"/>
      <c r="VMR24" s="139"/>
      <c r="VMS24" s="139"/>
      <c r="VMT24" s="139"/>
      <c r="VMU24" s="139"/>
      <c r="VMV24" s="139"/>
      <c r="VMW24" s="139"/>
      <c r="VMX24" s="139"/>
      <c r="VMY24" s="139"/>
      <c r="VMZ24" s="139"/>
      <c r="VNA24" s="139"/>
      <c r="VNB24" s="139"/>
      <c r="VNC24" s="139"/>
      <c r="VND24" s="139"/>
      <c r="VNE24" s="139"/>
      <c r="VNF24" s="139"/>
      <c r="VNG24" s="139"/>
      <c r="VNH24" s="139"/>
      <c r="VNI24" s="139"/>
      <c r="VNJ24" s="139"/>
      <c r="VNK24" s="139"/>
      <c r="VNL24" s="139"/>
      <c r="VNM24" s="139"/>
      <c r="VNN24" s="139"/>
      <c r="VNO24" s="139"/>
      <c r="VNP24" s="139"/>
      <c r="VNQ24" s="139"/>
      <c r="VNR24" s="139"/>
      <c r="VNS24" s="139"/>
      <c r="VNT24" s="139"/>
      <c r="VNU24" s="139"/>
      <c r="VNV24" s="139"/>
      <c r="VNW24" s="139"/>
      <c r="VNX24" s="139"/>
      <c r="VNY24" s="139"/>
      <c r="VNZ24" s="139"/>
      <c r="VOA24" s="139"/>
      <c r="VOB24" s="139"/>
      <c r="VOC24" s="139"/>
      <c r="VOD24" s="139"/>
      <c r="VOE24" s="139"/>
      <c r="VOF24" s="139"/>
      <c r="VOG24" s="139"/>
      <c r="VOH24" s="139"/>
      <c r="VOI24" s="139"/>
      <c r="VOJ24" s="139"/>
      <c r="VOK24" s="139"/>
      <c r="VOL24" s="139"/>
      <c r="VOM24" s="139"/>
      <c r="VON24" s="139"/>
      <c r="VOO24" s="139"/>
      <c r="VOP24" s="139"/>
      <c r="VOQ24" s="139"/>
      <c r="VOR24" s="139"/>
      <c r="VOS24" s="139"/>
      <c r="VOT24" s="139"/>
      <c r="VOU24" s="139"/>
      <c r="VOV24" s="139"/>
      <c r="VOW24" s="139"/>
      <c r="VOX24" s="139"/>
      <c r="VOY24" s="139"/>
      <c r="VOZ24" s="139"/>
      <c r="VPA24" s="139"/>
      <c r="VPB24" s="139"/>
      <c r="VPC24" s="139"/>
      <c r="VPD24" s="139"/>
      <c r="VPE24" s="139"/>
      <c r="VPF24" s="139"/>
      <c r="VPG24" s="139"/>
      <c r="VPH24" s="139"/>
      <c r="VPI24" s="139"/>
      <c r="VPJ24" s="139"/>
      <c r="VPK24" s="139"/>
      <c r="VPL24" s="139"/>
      <c r="VPM24" s="139"/>
      <c r="VPN24" s="139"/>
      <c r="VPO24" s="139"/>
      <c r="VPP24" s="139"/>
      <c r="VPQ24" s="139"/>
      <c r="VPR24" s="139"/>
      <c r="VPS24" s="139"/>
      <c r="VPT24" s="139"/>
      <c r="VPU24" s="139"/>
      <c r="VPV24" s="139"/>
      <c r="VPW24" s="139"/>
      <c r="VPX24" s="139"/>
      <c r="VPY24" s="139"/>
      <c r="VPZ24" s="139"/>
      <c r="VQA24" s="139"/>
      <c r="VQB24" s="139"/>
      <c r="VQC24" s="139"/>
      <c r="VQD24" s="139"/>
      <c r="VQE24" s="139"/>
      <c r="VQF24" s="139"/>
      <c r="VQG24" s="139"/>
      <c r="VQH24" s="139"/>
      <c r="VQI24" s="139"/>
      <c r="VQJ24" s="139"/>
      <c r="VQK24" s="139"/>
      <c r="VQL24" s="139"/>
      <c r="VQM24" s="139"/>
      <c r="VQN24" s="139"/>
      <c r="VQO24" s="139"/>
      <c r="VQP24" s="139"/>
      <c r="VQQ24" s="139"/>
      <c r="VQR24" s="139"/>
      <c r="VQS24" s="139"/>
      <c r="VQT24" s="139"/>
      <c r="VQU24" s="139"/>
      <c r="VQV24" s="139"/>
      <c r="VQW24" s="139"/>
      <c r="VQX24" s="139"/>
      <c r="VQY24" s="139"/>
      <c r="VQZ24" s="139"/>
      <c r="VRA24" s="139"/>
      <c r="VRB24" s="139"/>
      <c r="VRC24" s="139"/>
      <c r="VRD24" s="139"/>
      <c r="VRE24" s="139"/>
      <c r="VRF24" s="139"/>
      <c r="VRG24" s="139"/>
      <c r="VRH24" s="139"/>
      <c r="VRI24" s="139"/>
      <c r="VRJ24" s="139"/>
      <c r="VRK24" s="139"/>
      <c r="VRL24" s="139"/>
      <c r="VRM24" s="139"/>
      <c r="VRN24" s="139"/>
      <c r="VRO24" s="139"/>
      <c r="VRP24" s="139"/>
      <c r="VRQ24" s="139"/>
      <c r="VRR24" s="139"/>
      <c r="VRS24" s="139"/>
      <c r="VRT24" s="139"/>
      <c r="VRU24" s="139"/>
      <c r="VRV24" s="139"/>
      <c r="VRW24" s="139"/>
      <c r="VRX24" s="139"/>
      <c r="VRY24" s="139"/>
      <c r="VRZ24" s="139"/>
      <c r="VSA24" s="139"/>
      <c r="VSB24" s="139"/>
      <c r="VSC24" s="139"/>
      <c r="VSD24" s="139"/>
      <c r="VSE24" s="139"/>
      <c r="VSF24" s="139"/>
      <c r="VSG24" s="139"/>
      <c r="VSH24" s="139"/>
      <c r="VSI24" s="139"/>
      <c r="VSJ24" s="139"/>
      <c r="VSK24" s="139"/>
      <c r="VSL24" s="139"/>
      <c r="VSM24" s="139"/>
      <c r="VSN24" s="139"/>
      <c r="VSO24" s="139"/>
      <c r="VSP24" s="139"/>
      <c r="VSQ24" s="139"/>
      <c r="VSR24" s="139"/>
      <c r="VSS24" s="139"/>
      <c r="VST24" s="139"/>
      <c r="VSU24" s="139"/>
      <c r="VSV24" s="139"/>
      <c r="VSW24" s="139"/>
      <c r="VSX24" s="139"/>
      <c r="VSY24" s="139"/>
      <c r="VSZ24" s="139"/>
      <c r="VTA24" s="139"/>
      <c r="VTB24" s="139"/>
      <c r="VTC24" s="139"/>
      <c r="VTD24" s="139"/>
      <c r="VTE24" s="139"/>
      <c r="VTF24" s="139"/>
      <c r="VTG24" s="139"/>
      <c r="VTH24" s="139"/>
      <c r="VTI24" s="139"/>
      <c r="VTJ24" s="139"/>
      <c r="VTK24" s="139"/>
      <c r="VTL24" s="139"/>
      <c r="VTM24" s="139"/>
      <c r="VTN24" s="139"/>
      <c r="VTO24" s="139"/>
      <c r="VTP24" s="139"/>
      <c r="VTQ24" s="139"/>
      <c r="VTR24" s="139"/>
      <c r="VTS24" s="139"/>
      <c r="VTT24" s="139"/>
      <c r="VTU24" s="139"/>
      <c r="VTV24" s="139"/>
      <c r="VTW24" s="139"/>
      <c r="VTX24" s="139"/>
      <c r="VTY24" s="139"/>
      <c r="VTZ24" s="139"/>
      <c r="VUA24" s="139"/>
      <c r="VUB24" s="139"/>
      <c r="VUC24" s="139"/>
      <c r="VUD24" s="139"/>
      <c r="VUE24" s="139"/>
      <c r="VUF24" s="139"/>
      <c r="VUG24" s="139"/>
      <c r="VUH24" s="139"/>
      <c r="VUI24" s="139"/>
      <c r="VUJ24" s="139"/>
      <c r="VUK24" s="139"/>
      <c r="VUL24" s="139"/>
      <c r="VUM24" s="139"/>
      <c r="VUN24" s="139"/>
      <c r="VUO24" s="139"/>
      <c r="VUP24" s="139"/>
      <c r="VUQ24" s="139"/>
      <c r="VUR24" s="139"/>
      <c r="VUS24" s="139"/>
      <c r="VUT24" s="139"/>
      <c r="VUU24" s="139"/>
      <c r="VUV24" s="139"/>
      <c r="VUW24" s="139"/>
      <c r="VUX24" s="139"/>
      <c r="VUY24" s="139"/>
      <c r="VUZ24" s="139"/>
      <c r="VVA24" s="139"/>
      <c r="VVB24" s="139"/>
      <c r="VVC24" s="139"/>
      <c r="VVD24" s="139"/>
      <c r="VVE24" s="139"/>
      <c r="VVF24" s="139"/>
      <c r="VVG24" s="139"/>
      <c r="VVH24" s="139"/>
      <c r="VVI24" s="139"/>
      <c r="VVJ24" s="139"/>
      <c r="VVK24" s="139"/>
      <c r="VVL24" s="139"/>
      <c r="VVM24" s="139"/>
      <c r="VVN24" s="139"/>
      <c r="VVO24" s="139"/>
      <c r="VVP24" s="139"/>
      <c r="VVQ24" s="139"/>
      <c r="VVR24" s="139"/>
      <c r="VVS24" s="139"/>
      <c r="VVT24" s="139"/>
      <c r="VVU24" s="139"/>
      <c r="VVV24" s="139"/>
      <c r="VVW24" s="139"/>
      <c r="VVX24" s="139"/>
      <c r="VVY24" s="139"/>
      <c r="VVZ24" s="139"/>
      <c r="VWA24" s="139"/>
      <c r="VWB24" s="139"/>
      <c r="VWC24" s="139"/>
      <c r="VWD24" s="139"/>
      <c r="VWE24" s="139"/>
      <c r="VWF24" s="139"/>
      <c r="VWG24" s="139"/>
      <c r="VWH24" s="139"/>
      <c r="VWI24" s="139"/>
      <c r="VWJ24" s="139"/>
      <c r="VWK24" s="139"/>
      <c r="VWL24" s="139"/>
      <c r="VWM24" s="139"/>
      <c r="VWN24" s="139"/>
      <c r="VWO24" s="139"/>
      <c r="VWP24" s="139"/>
      <c r="VWQ24" s="139"/>
      <c r="VWR24" s="139"/>
      <c r="VWS24" s="139"/>
      <c r="VWT24" s="139"/>
      <c r="VWU24" s="139"/>
      <c r="VWV24" s="139"/>
      <c r="VWW24" s="139"/>
      <c r="VWX24" s="139"/>
      <c r="VWY24" s="139"/>
      <c r="VWZ24" s="139"/>
      <c r="VXA24" s="139"/>
      <c r="VXB24" s="139"/>
      <c r="VXC24" s="139"/>
      <c r="VXD24" s="139"/>
      <c r="VXE24" s="139"/>
      <c r="VXF24" s="139"/>
      <c r="VXG24" s="139"/>
      <c r="VXH24" s="139"/>
      <c r="VXI24" s="139"/>
      <c r="VXJ24" s="139"/>
      <c r="VXK24" s="139"/>
      <c r="VXL24" s="139"/>
      <c r="VXM24" s="139"/>
      <c r="VXN24" s="139"/>
      <c r="VXO24" s="139"/>
      <c r="VXP24" s="139"/>
      <c r="VXQ24" s="139"/>
      <c r="VXR24" s="139"/>
      <c r="VXS24" s="139"/>
      <c r="VXT24" s="139"/>
      <c r="VXU24" s="139"/>
      <c r="VXV24" s="139"/>
      <c r="VXW24" s="139"/>
      <c r="VXX24" s="139"/>
      <c r="VXY24" s="139"/>
      <c r="VXZ24" s="139"/>
      <c r="VYA24" s="139"/>
      <c r="VYB24" s="139"/>
      <c r="VYC24" s="139"/>
      <c r="VYD24" s="139"/>
      <c r="VYE24" s="139"/>
      <c r="VYF24" s="139"/>
      <c r="VYG24" s="139"/>
      <c r="VYH24" s="139"/>
      <c r="VYI24" s="139"/>
      <c r="VYJ24" s="139"/>
      <c r="VYK24" s="139"/>
      <c r="VYL24" s="139"/>
      <c r="VYM24" s="139"/>
      <c r="VYN24" s="139"/>
      <c r="VYO24" s="139"/>
      <c r="VYP24" s="139"/>
      <c r="VYQ24" s="139"/>
      <c r="VYR24" s="139"/>
      <c r="VYS24" s="139"/>
      <c r="VYT24" s="139"/>
      <c r="VYU24" s="139"/>
      <c r="VYV24" s="139"/>
      <c r="VYW24" s="139"/>
      <c r="VYX24" s="139"/>
      <c r="VYY24" s="139"/>
      <c r="VYZ24" s="139"/>
      <c r="VZA24" s="139"/>
      <c r="VZB24" s="139"/>
      <c r="VZC24" s="139"/>
      <c r="VZD24" s="139"/>
      <c r="VZE24" s="139"/>
      <c r="VZF24" s="139"/>
      <c r="VZG24" s="139"/>
      <c r="VZH24" s="139"/>
      <c r="VZI24" s="139"/>
      <c r="VZJ24" s="139"/>
      <c r="VZK24" s="139"/>
      <c r="VZL24" s="139"/>
      <c r="VZM24" s="139"/>
      <c r="VZN24" s="139"/>
      <c r="VZO24" s="139"/>
      <c r="VZP24" s="139"/>
      <c r="VZQ24" s="139"/>
      <c r="VZR24" s="139"/>
      <c r="VZS24" s="139"/>
      <c r="VZT24" s="139"/>
      <c r="VZU24" s="139"/>
      <c r="VZV24" s="139"/>
      <c r="VZW24" s="139"/>
      <c r="VZX24" s="139"/>
      <c r="VZY24" s="139"/>
      <c r="VZZ24" s="139"/>
      <c r="WAA24" s="139"/>
      <c r="WAB24" s="139"/>
      <c r="WAC24" s="139"/>
      <c r="WAD24" s="139"/>
      <c r="WAE24" s="139"/>
      <c r="WAF24" s="139"/>
      <c r="WAG24" s="139"/>
      <c r="WAH24" s="139"/>
      <c r="WAI24" s="139"/>
      <c r="WAJ24" s="139"/>
      <c r="WAK24" s="139"/>
      <c r="WAL24" s="139"/>
      <c r="WAM24" s="139"/>
      <c r="WAN24" s="139"/>
      <c r="WAO24" s="139"/>
      <c r="WAP24" s="139"/>
      <c r="WAQ24" s="139"/>
      <c r="WAR24" s="139"/>
      <c r="WAS24" s="139"/>
      <c r="WAT24" s="139"/>
      <c r="WAU24" s="139"/>
      <c r="WAV24" s="139"/>
      <c r="WAW24" s="139"/>
      <c r="WAX24" s="139"/>
      <c r="WAY24" s="139"/>
      <c r="WAZ24" s="139"/>
      <c r="WBA24" s="139"/>
      <c r="WBB24" s="139"/>
      <c r="WBC24" s="139"/>
      <c r="WBD24" s="139"/>
      <c r="WBE24" s="139"/>
      <c r="WBF24" s="139"/>
      <c r="WBG24" s="139"/>
      <c r="WBH24" s="139"/>
      <c r="WBI24" s="139"/>
      <c r="WBJ24" s="139"/>
      <c r="WBK24" s="139"/>
      <c r="WBL24" s="139"/>
      <c r="WBM24" s="139"/>
      <c r="WBN24" s="139"/>
      <c r="WBO24" s="139"/>
      <c r="WBP24" s="139"/>
      <c r="WBQ24" s="139"/>
      <c r="WBR24" s="139"/>
      <c r="WBS24" s="139"/>
      <c r="WBT24" s="139"/>
      <c r="WBU24" s="139"/>
      <c r="WBV24" s="139"/>
      <c r="WBW24" s="139"/>
      <c r="WBX24" s="139"/>
      <c r="WBY24" s="139"/>
      <c r="WBZ24" s="139"/>
      <c r="WCA24" s="139"/>
      <c r="WCB24" s="139"/>
      <c r="WCC24" s="139"/>
      <c r="WCD24" s="139"/>
      <c r="WCE24" s="139"/>
      <c r="WCF24" s="139"/>
      <c r="WCG24" s="139"/>
      <c r="WCH24" s="139"/>
      <c r="WCI24" s="139"/>
      <c r="WCJ24" s="139"/>
      <c r="WCK24" s="139"/>
      <c r="WCL24" s="139"/>
      <c r="WCM24" s="139"/>
      <c r="WCN24" s="139"/>
      <c r="WCO24" s="139"/>
      <c r="WCP24" s="139"/>
      <c r="WCQ24" s="139"/>
      <c r="WCR24" s="139"/>
      <c r="WCS24" s="139"/>
      <c r="WCT24" s="139"/>
      <c r="WCU24" s="139"/>
      <c r="WCV24" s="139"/>
      <c r="WCW24" s="139"/>
      <c r="WCX24" s="139"/>
      <c r="WCY24" s="139"/>
      <c r="WCZ24" s="139"/>
      <c r="WDA24" s="139"/>
      <c r="WDB24" s="139"/>
      <c r="WDC24" s="139"/>
      <c r="WDD24" s="139"/>
      <c r="WDE24" s="139"/>
      <c r="WDF24" s="139"/>
      <c r="WDG24" s="139"/>
      <c r="WDH24" s="139"/>
      <c r="WDI24" s="139"/>
      <c r="WDJ24" s="139"/>
      <c r="WDK24" s="139"/>
      <c r="WDL24" s="139"/>
      <c r="WDM24" s="139"/>
      <c r="WDN24" s="139"/>
      <c r="WDO24" s="139"/>
      <c r="WDP24" s="139"/>
      <c r="WDQ24" s="139"/>
      <c r="WDR24" s="139"/>
      <c r="WDS24" s="139"/>
      <c r="WDT24" s="139"/>
      <c r="WDU24" s="139"/>
      <c r="WDV24" s="139"/>
      <c r="WDW24" s="139"/>
      <c r="WDX24" s="139"/>
      <c r="WDY24" s="139"/>
      <c r="WDZ24" s="139"/>
      <c r="WEA24" s="139"/>
      <c r="WEB24" s="139"/>
      <c r="WEC24" s="139"/>
      <c r="WED24" s="139"/>
      <c r="WEE24" s="139"/>
      <c r="WEF24" s="139"/>
      <c r="WEG24" s="139"/>
      <c r="WEH24" s="139"/>
      <c r="WEI24" s="139"/>
      <c r="WEJ24" s="139"/>
      <c r="WEK24" s="139"/>
      <c r="WEL24" s="139"/>
      <c r="WEM24" s="139"/>
      <c r="WEN24" s="139"/>
      <c r="WEO24" s="139"/>
      <c r="WEP24" s="139"/>
      <c r="WEQ24" s="139"/>
      <c r="WER24" s="139"/>
      <c r="WES24" s="139"/>
      <c r="WET24" s="139"/>
      <c r="WEU24" s="139"/>
      <c r="WEV24" s="139"/>
      <c r="WEW24" s="139"/>
      <c r="WEX24" s="139"/>
      <c r="WEY24" s="139"/>
      <c r="WEZ24" s="139"/>
      <c r="WFA24" s="139"/>
      <c r="WFB24" s="139"/>
      <c r="WFC24" s="139"/>
      <c r="WFD24" s="139"/>
      <c r="WFE24" s="139"/>
      <c r="WFF24" s="139"/>
      <c r="WFG24" s="139"/>
      <c r="WFH24" s="139"/>
      <c r="WFI24" s="139"/>
      <c r="WFJ24" s="139"/>
      <c r="WFK24" s="139"/>
      <c r="WFL24" s="139"/>
      <c r="WFM24" s="139"/>
      <c r="WFN24" s="139"/>
      <c r="WFO24" s="139"/>
      <c r="WFP24" s="139"/>
      <c r="WFQ24" s="139"/>
      <c r="WFR24" s="139"/>
      <c r="WFS24" s="139"/>
      <c r="WFT24" s="139"/>
      <c r="WFU24" s="139"/>
      <c r="WFV24" s="139"/>
      <c r="WFW24" s="139"/>
      <c r="WFX24" s="139"/>
      <c r="WFY24" s="139"/>
      <c r="WFZ24" s="139"/>
      <c r="WGA24" s="139"/>
      <c r="WGB24" s="139"/>
      <c r="WGC24" s="139"/>
      <c r="WGD24" s="139"/>
      <c r="WGE24" s="139"/>
      <c r="WGF24" s="139"/>
      <c r="WGG24" s="139"/>
      <c r="WGH24" s="139"/>
      <c r="WGI24" s="139"/>
      <c r="WGJ24" s="139"/>
      <c r="WGK24" s="139"/>
      <c r="WGL24" s="139"/>
      <c r="WGM24" s="139"/>
      <c r="WGN24" s="139"/>
      <c r="WGO24" s="139"/>
      <c r="WGP24" s="139"/>
      <c r="WGQ24" s="139"/>
      <c r="WGR24" s="139"/>
      <c r="WGS24" s="139"/>
      <c r="WGT24" s="139"/>
      <c r="WGU24" s="139"/>
      <c r="WGV24" s="139"/>
      <c r="WGW24" s="139"/>
      <c r="WGX24" s="139"/>
      <c r="WGY24" s="139"/>
      <c r="WGZ24" s="139"/>
      <c r="WHA24" s="139"/>
      <c r="WHB24" s="139"/>
      <c r="WHC24" s="139"/>
      <c r="WHD24" s="139"/>
      <c r="WHE24" s="139"/>
      <c r="WHF24" s="139"/>
      <c r="WHG24" s="139"/>
      <c r="WHH24" s="139"/>
      <c r="WHI24" s="139"/>
      <c r="WHJ24" s="139"/>
      <c r="WHK24" s="139"/>
      <c r="WHL24" s="139"/>
      <c r="WHM24" s="139"/>
      <c r="WHN24" s="139"/>
      <c r="WHO24" s="139"/>
      <c r="WHP24" s="139"/>
      <c r="WHQ24" s="139"/>
      <c r="WHR24" s="139"/>
      <c r="WHS24" s="139"/>
      <c r="WHT24" s="139"/>
      <c r="WHU24" s="139"/>
      <c r="WHV24" s="139"/>
      <c r="WHW24" s="139"/>
      <c r="WHX24" s="139"/>
      <c r="WHY24" s="139"/>
      <c r="WHZ24" s="139"/>
      <c r="WIA24" s="139"/>
      <c r="WIB24" s="139"/>
      <c r="WIC24" s="139"/>
      <c r="WID24" s="139"/>
      <c r="WIE24" s="139"/>
      <c r="WIF24" s="139"/>
      <c r="WIG24" s="139"/>
      <c r="WIH24" s="139"/>
      <c r="WII24" s="139"/>
      <c r="WIJ24" s="139"/>
      <c r="WIK24" s="139"/>
      <c r="WIL24" s="139"/>
      <c r="WIM24" s="139"/>
      <c r="WIN24" s="139"/>
      <c r="WIO24" s="139"/>
      <c r="WIP24" s="139"/>
      <c r="WIQ24" s="139"/>
      <c r="WIR24" s="139"/>
      <c r="WIS24" s="139"/>
      <c r="WIT24" s="139"/>
      <c r="WIU24" s="139"/>
      <c r="WIV24" s="139"/>
      <c r="WIW24" s="139"/>
      <c r="WIX24" s="139"/>
      <c r="WIY24" s="139"/>
      <c r="WIZ24" s="139"/>
      <c r="WJA24" s="139"/>
      <c r="WJB24" s="139"/>
      <c r="WJC24" s="139"/>
      <c r="WJD24" s="139"/>
      <c r="WJE24" s="139"/>
      <c r="WJF24" s="139"/>
      <c r="WJG24" s="139"/>
      <c r="WJH24" s="139"/>
      <c r="WJI24" s="139"/>
      <c r="WJJ24" s="139"/>
      <c r="WJK24" s="139"/>
      <c r="WJL24" s="139"/>
      <c r="WJM24" s="139"/>
      <c r="WJN24" s="139"/>
      <c r="WJO24" s="139"/>
      <c r="WJP24" s="139"/>
      <c r="WJQ24" s="139"/>
      <c r="WJR24" s="139"/>
      <c r="WJS24" s="139"/>
      <c r="WJT24" s="139"/>
      <c r="WJU24" s="139"/>
      <c r="WJV24" s="139"/>
      <c r="WJW24" s="139"/>
      <c r="WJX24" s="139"/>
      <c r="WJY24" s="139"/>
      <c r="WJZ24" s="139"/>
      <c r="WKA24" s="139"/>
      <c r="WKB24" s="139"/>
      <c r="WKC24" s="139"/>
      <c r="WKD24" s="139"/>
      <c r="WKE24" s="139"/>
      <c r="WKF24" s="139"/>
      <c r="WKG24" s="139"/>
      <c r="WKH24" s="139"/>
      <c r="WKI24" s="139"/>
      <c r="WKJ24" s="139"/>
      <c r="WKK24" s="139"/>
      <c r="WKL24" s="139"/>
      <c r="WKM24" s="139"/>
      <c r="WKN24" s="139"/>
      <c r="WKO24" s="139"/>
      <c r="WKP24" s="139"/>
      <c r="WKQ24" s="139"/>
      <c r="WKR24" s="139"/>
      <c r="WKS24" s="139"/>
      <c r="WKT24" s="139"/>
      <c r="WKU24" s="139"/>
      <c r="WKV24" s="139"/>
      <c r="WKW24" s="139"/>
      <c r="WKX24" s="139"/>
      <c r="WKY24" s="139"/>
      <c r="WKZ24" s="139"/>
      <c r="WLA24" s="139"/>
      <c r="WLB24" s="139"/>
      <c r="WLC24" s="139"/>
      <c r="WLD24" s="139"/>
      <c r="WLE24" s="139"/>
      <c r="WLF24" s="139"/>
      <c r="WLG24" s="139"/>
      <c r="WLH24" s="139"/>
      <c r="WLI24" s="139"/>
      <c r="WLJ24" s="139"/>
      <c r="WLK24" s="139"/>
      <c r="WLL24" s="139"/>
      <c r="WLM24" s="139"/>
      <c r="WLN24" s="139"/>
      <c r="WLO24" s="139"/>
      <c r="WLP24" s="139"/>
      <c r="WLQ24" s="139"/>
      <c r="WLR24" s="139"/>
      <c r="WLS24" s="139"/>
      <c r="WLT24" s="139"/>
      <c r="WLU24" s="139"/>
      <c r="WLV24" s="139"/>
      <c r="WLW24" s="139"/>
      <c r="WLX24" s="139"/>
      <c r="WLY24" s="139"/>
      <c r="WLZ24" s="139"/>
      <c r="WMA24" s="139"/>
      <c r="WMB24" s="139"/>
      <c r="WMC24" s="139"/>
      <c r="WMD24" s="139"/>
      <c r="WME24" s="139"/>
      <c r="WMF24" s="139"/>
      <c r="WMG24" s="139"/>
      <c r="WMH24" s="139"/>
      <c r="WMI24" s="139"/>
      <c r="WMJ24" s="139"/>
      <c r="WMK24" s="139"/>
      <c r="WML24" s="139"/>
      <c r="WMM24" s="139"/>
      <c r="WMN24" s="139"/>
      <c r="WMO24" s="139"/>
      <c r="WMP24" s="139"/>
      <c r="WMQ24" s="139"/>
      <c r="WMR24" s="139"/>
      <c r="WMS24" s="139"/>
      <c r="WMT24" s="139"/>
      <c r="WMU24" s="139"/>
      <c r="WMV24" s="139"/>
      <c r="WMW24" s="139"/>
      <c r="WMX24" s="139"/>
      <c r="WMY24" s="139"/>
      <c r="WMZ24" s="139"/>
      <c r="WNA24" s="139"/>
      <c r="WNB24" s="139"/>
      <c r="WNC24" s="139"/>
      <c r="WND24" s="139"/>
      <c r="WNE24" s="139"/>
      <c r="WNF24" s="139"/>
      <c r="WNG24" s="139"/>
      <c r="WNH24" s="139"/>
      <c r="WNI24" s="139"/>
      <c r="WNJ24" s="139"/>
      <c r="WNK24" s="139"/>
      <c r="WNL24" s="139"/>
      <c r="WNM24" s="139"/>
      <c r="WNN24" s="139"/>
      <c r="WNO24" s="139"/>
      <c r="WNP24" s="139"/>
      <c r="WNQ24" s="139"/>
      <c r="WNR24" s="139"/>
      <c r="WNS24" s="139"/>
      <c r="WNT24" s="139"/>
      <c r="WNU24" s="139"/>
      <c r="WNV24" s="139"/>
      <c r="WNW24" s="139"/>
      <c r="WNX24" s="139"/>
      <c r="WNY24" s="139"/>
      <c r="WNZ24" s="139"/>
      <c r="WOA24" s="139"/>
      <c r="WOB24" s="139"/>
      <c r="WOC24" s="139"/>
      <c r="WOD24" s="139"/>
      <c r="WOE24" s="139"/>
      <c r="WOF24" s="139"/>
      <c r="WOG24" s="139"/>
      <c r="WOH24" s="139"/>
      <c r="WOI24" s="139"/>
      <c r="WOJ24" s="139"/>
      <c r="WOK24" s="139"/>
      <c r="WOL24" s="139"/>
      <c r="WOM24" s="139"/>
      <c r="WON24" s="139"/>
      <c r="WOO24" s="139"/>
      <c r="WOP24" s="139"/>
      <c r="WOQ24" s="139"/>
      <c r="WOR24" s="139"/>
      <c r="WOS24" s="139"/>
      <c r="WOT24" s="139"/>
      <c r="WOU24" s="139"/>
      <c r="WOV24" s="139"/>
      <c r="WOW24" s="139"/>
      <c r="WOX24" s="139"/>
      <c r="WOY24" s="139"/>
      <c r="WOZ24" s="139"/>
      <c r="WPA24" s="139"/>
      <c r="WPB24" s="139"/>
      <c r="WPC24" s="139"/>
      <c r="WPD24" s="139"/>
      <c r="WPE24" s="139"/>
      <c r="WPF24" s="139"/>
      <c r="WPG24" s="139"/>
      <c r="WPH24" s="139"/>
      <c r="WPI24" s="139"/>
      <c r="WPJ24" s="139"/>
      <c r="WPK24" s="139"/>
      <c r="WPL24" s="139"/>
      <c r="WPM24" s="139"/>
      <c r="WPN24" s="139"/>
      <c r="WPO24" s="139"/>
      <c r="WPP24" s="139"/>
      <c r="WPQ24" s="139"/>
      <c r="WPR24" s="139"/>
      <c r="WPS24" s="139"/>
      <c r="WPT24" s="139"/>
      <c r="WPU24" s="139"/>
      <c r="WPV24" s="139"/>
      <c r="WPW24" s="139"/>
      <c r="WPX24" s="139"/>
      <c r="WPY24" s="139"/>
      <c r="WPZ24" s="139"/>
      <c r="WQA24" s="139"/>
      <c r="WQB24" s="139"/>
      <c r="WQC24" s="139"/>
      <c r="WQD24" s="139"/>
      <c r="WQE24" s="139"/>
      <c r="WQF24" s="139"/>
      <c r="WQG24" s="139"/>
      <c r="WQH24" s="139"/>
      <c r="WQI24" s="139"/>
      <c r="WQJ24" s="139"/>
      <c r="WQK24" s="139"/>
      <c r="WQL24" s="139"/>
      <c r="WQM24" s="139"/>
      <c r="WQN24" s="139"/>
      <c r="WQO24" s="139"/>
      <c r="WQP24" s="139"/>
      <c r="WQQ24" s="139"/>
      <c r="WQR24" s="139"/>
      <c r="WQS24" s="139"/>
      <c r="WQT24" s="139"/>
      <c r="WQU24" s="139"/>
      <c r="WQV24" s="139"/>
      <c r="WQW24" s="139"/>
      <c r="WQX24" s="139"/>
      <c r="WQY24" s="139"/>
      <c r="WQZ24" s="139"/>
      <c r="WRA24" s="139"/>
      <c r="WRB24" s="139"/>
      <c r="WRC24" s="139"/>
      <c r="WRD24" s="139"/>
      <c r="WRE24" s="139"/>
      <c r="WRF24" s="139"/>
      <c r="WRG24" s="139"/>
      <c r="WRH24" s="139"/>
      <c r="WRI24" s="139"/>
      <c r="WRJ24" s="139"/>
      <c r="WRK24" s="139"/>
      <c r="WRL24" s="139"/>
      <c r="WRM24" s="139"/>
      <c r="WRN24" s="139"/>
      <c r="WRO24" s="139"/>
      <c r="WRP24" s="139"/>
      <c r="WRQ24" s="139"/>
      <c r="WRR24" s="139"/>
      <c r="WRS24" s="139"/>
      <c r="WRT24" s="139"/>
      <c r="WRU24" s="139"/>
      <c r="WRV24" s="139"/>
      <c r="WRW24" s="139"/>
      <c r="WRX24" s="139"/>
      <c r="WRY24" s="139"/>
      <c r="WRZ24" s="139"/>
      <c r="WSA24" s="139"/>
      <c r="WSB24" s="139"/>
      <c r="WSC24" s="139"/>
      <c r="WSD24" s="139"/>
      <c r="WSE24" s="139"/>
      <c r="WSF24" s="139"/>
      <c r="WSG24" s="139"/>
      <c r="WSH24" s="139"/>
      <c r="WSI24" s="139"/>
      <c r="WSJ24" s="139"/>
      <c r="WSK24" s="139"/>
      <c r="WSL24" s="139"/>
      <c r="WSM24" s="139"/>
      <c r="WSN24" s="139"/>
      <c r="WSO24" s="139"/>
      <c r="WSP24" s="139"/>
      <c r="WSQ24" s="139"/>
      <c r="WSR24" s="139"/>
      <c r="WSS24" s="139"/>
      <c r="WST24" s="139"/>
      <c r="WSU24" s="139"/>
      <c r="WSV24" s="139"/>
      <c r="WSW24" s="139"/>
      <c r="WSX24" s="139"/>
      <c r="WSY24" s="139"/>
      <c r="WSZ24" s="139"/>
      <c r="WTA24" s="139"/>
      <c r="WTB24" s="139"/>
      <c r="WTC24" s="139"/>
      <c r="WTD24" s="139"/>
      <c r="WTE24" s="139"/>
      <c r="WTF24" s="139"/>
      <c r="WTG24" s="139"/>
      <c r="WTH24" s="139"/>
      <c r="WTI24" s="139"/>
      <c r="WTJ24" s="139"/>
      <c r="WTK24" s="139"/>
      <c r="WTL24" s="139"/>
      <c r="WTM24" s="139"/>
      <c r="WTN24" s="139"/>
      <c r="WTO24" s="139"/>
      <c r="WTP24" s="139"/>
      <c r="WTQ24" s="139"/>
      <c r="WTR24" s="139"/>
      <c r="WTS24" s="139"/>
      <c r="WTT24" s="139"/>
      <c r="WTU24" s="139"/>
      <c r="WTV24" s="139"/>
      <c r="WTW24" s="139"/>
      <c r="WTX24" s="139"/>
      <c r="WTY24" s="139"/>
      <c r="WTZ24" s="139"/>
      <c r="WUA24" s="139"/>
      <c r="WUB24" s="139"/>
      <c r="WUC24" s="139"/>
      <c r="WUD24" s="139"/>
      <c r="WUE24" s="139"/>
      <c r="WUF24" s="139"/>
      <c r="WUG24" s="139"/>
      <c r="WUH24" s="139"/>
      <c r="WUI24" s="139"/>
      <c r="WUJ24" s="139"/>
      <c r="WUK24" s="139"/>
      <c r="WUL24" s="139"/>
      <c r="WUM24" s="139"/>
      <c r="WUN24" s="139"/>
      <c r="WUO24" s="139"/>
      <c r="WUP24" s="139"/>
      <c r="WUQ24" s="139"/>
      <c r="WUR24" s="139"/>
      <c r="WUS24" s="139"/>
      <c r="WUT24" s="139"/>
      <c r="WUU24" s="139"/>
      <c r="WUV24" s="139"/>
      <c r="WUW24" s="139"/>
      <c r="WUX24" s="139"/>
      <c r="WUY24" s="139"/>
      <c r="WUZ24" s="139"/>
      <c r="WVA24" s="139"/>
      <c r="WVB24" s="139"/>
      <c r="WVC24" s="139"/>
      <c r="WVD24" s="139"/>
      <c r="WVE24" s="139"/>
      <c r="WVF24" s="139"/>
      <c r="WVG24" s="139"/>
      <c r="WVH24" s="139"/>
      <c r="WVI24" s="139"/>
      <c r="WVJ24" s="139"/>
      <c r="WVK24" s="139"/>
      <c r="WVL24" s="139"/>
      <c r="WVM24" s="139"/>
      <c r="WVN24" s="139"/>
      <c r="WVO24" s="139"/>
      <c r="WVP24" s="139"/>
      <c r="WVQ24" s="139"/>
      <c r="WVR24" s="139"/>
      <c r="WVS24" s="139"/>
      <c r="WVT24" s="139"/>
      <c r="WVU24" s="139"/>
      <c r="WVV24" s="139"/>
      <c r="WVW24" s="139"/>
      <c r="WVX24" s="139"/>
      <c r="WVY24" s="139"/>
      <c r="WVZ24" s="139"/>
      <c r="WWA24" s="139"/>
      <c r="WWB24" s="139"/>
      <c r="WWC24" s="139"/>
      <c r="WWD24" s="139"/>
      <c r="WWE24" s="139"/>
      <c r="WWF24" s="139"/>
      <c r="WWG24" s="139"/>
      <c r="WWH24" s="139"/>
      <c r="WWI24" s="139"/>
      <c r="WWJ24" s="139"/>
      <c r="WWK24" s="139"/>
      <c r="WWL24" s="139"/>
      <c r="WWM24" s="139"/>
      <c r="WWN24" s="139"/>
      <c r="WWO24" s="139"/>
      <c r="WWP24" s="139"/>
      <c r="WWQ24" s="139"/>
      <c r="WWR24" s="139"/>
      <c r="WWS24" s="139"/>
      <c r="WWT24" s="139"/>
      <c r="WWU24" s="139"/>
      <c r="WWV24" s="139"/>
      <c r="WWW24" s="139"/>
      <c r="WWX24" s="139"/>
      <c r="WWY24" s="139"/>
      <c r="WWZ24" s="139"/>
      <c r="WXA24" s="139"/>
      <c r="WXB24" s="139"/>
      <c r="WXC24" s="139"/>
      <c r="WXD24" s="139"/>
      <c r="WXE24" s="139"/>
      <c r="WXF24" s="139"/>
      <c r="WXG24" s="139"/>
      <c r="WXH24" s="139"/>
      <c r="WXI24" s="139"/>
      <c r="WXJ24" s="139"/>
      <c r="WXK24" s="139"/>
      <c r="WXL24" s="139"/>
      <c r="WXM24" s="139"/>
      <c r="WXN24" s="139"/>
      <c r="WXO24" s="139"/>
      <c r="WXP24" s="139"/>
      <c r="WXQ24" s="139"/>
      <c r="WXR24" s="139"/>
      <c r="WXS24" s="139"/>
      <c r="WXT24" s="139"/>
      <c r="WXU24" s="139"/>
      <c r="WXV24" s="139"/>
      <c r="WXW24" s="139"/>
      <c r="WXX24" s="139"/>
      <c r="WXY24" s="139"/>
      <c r="WXZ24" s="139"/>
      <c r="WYA24" s="139"/>
      <c r="WYB24" s="139"/>
      <c r="WYC24" s="139"/>
      <c r="WYD24" s="139"/>
      <c r="WYE24" s="139"/>
      <c r="WYF24" s="139"/>
      <c r="WYG24" s="139"/>
      <c r="WYH24" s="139"/>
      <c r="WYI24" s="139"/>
      <c r="WYJ24" s="139"/>
      <c r="WYK24" s="139"/>
      <c r="WYL24" s="139"/>
      <c r="WYM24" s="139"/>
      <c r="WYN24" s="139"/>
      <c r="WYO24" s="139"/>
      <c r="WYP24" s="139"/>
      <c r="WYQ24" s="139"/>
      <c r="WYR24" s="139"/>
      <c r="WYS24" s="139"/>
      <c r="WYT24" s="139"/>
      <c r="WYU24" s="139"/>
      <c r="WYV24" s="139"/>
      <c r="WYW24" s="139"/>
      <c r="WYX24" s="139"/>
      <c r="WYY24" s="139"/>
      <c r="WYZ24" s="139"/>
      <c r="WZA24" s="139"/>
      <c r="WZB24" s="139"/>
      <c r="WZC24" s="139"/>
      <c r="WZD24" s="139"/>
      <c r="WZE24" s="139"/>
      <c r="WZF24" s="139"/>
      <c r="WZG24" s="139"/>
      <c r="WZH24" s="139"/>
      <c r="WZI24" s="139"/>
      <c r="WZJ24" s="139"/>
      <c r="WZK24" s="139"/>
      <c r="WZL24" s="139"/>
      <c r="WZM24" s="139"/>
      <c r="WZN24" s="139"/>
      <c r="WZO24" s="139"/>
      <c r="WZP24" s="139"/>
      <c r="WZQ24" s="139"/>
      <c r="WZR24" s="139"/>
      <c r="WZS24" s="139"/>
      <c r="WZT24" s="139"/>
      <c r="WZU24" s="139"/>
      <c r="WZV24" s="139"/>
      <c r="WZW24" s="139"/>
      <c r="WZX24" s="139"/>
      <c r="WZY24" s="139"/>
      <c r="WZZ24" s="139"/>
      <c r="XAA24" s="139"/>
      <c r="XAB24" s="139"/>
      <c r="XAC24" s="139"/>
      <c r="XAD24" s="139"/>
      <c r="XAE24" s="139"/>
      <c r="XAF24" s="139"/>
      <c r="XAG24" s="139"/>
      <c r="XAH24" s="139"/>
      <c r="XAI24" s="139"/>
      <c r="XAJ24" s="139"/>
      <c r="XAK24" s="139"/>
      <c r="XAL24" s="139"/>
      <c r="XAM24" s="139"/>
      <c r="XAN24" s="139"/>
      <c r="XAO24" s="139"/>
      <c r="XAP24" s="139"/>
      <c r="XAQ24" s="139"/>
      <c r="XAR24" s="139"/>
      <c r="XAS24" s="139"/>
      <c r="XAT24" s="139"/>
      <c r="XAU24" s="139"/>
      <c r="XAV24" s="139"/>
      <c r="XAW24" s="139"/>
      <c r="XAX24" s="139"/>
      <c r="XAY24" s="139"/>
      <c r="XAZ24" s="139"/>
      <c r="XBA24" s="139"/>
      <c r="XBB24" s="139"/>
      <c r="XBC24" s="139"/>
      <c r="XBD24" s="139"/>
      <c r="XBE24" s="139"/>
      <c r="XBF24" s="139"/>
      <c r="XBG24" s="139"/>
      <c r="XBH24" s="139"/>
      <c r="XBI24" s="139"/>
      <c r="XBJ24" s="139"/>
      <c r="XBK24" s="139"/>
      <c r="XBL24" s="139"/>
      <c r="XBM24" s="139"/>
      <c r="XBN24" s="139"/>
      <c r="XBO24" s="139"/>
      <c r="XBP24" s="139"/>
      <c r="XBQ24" s="139"/>
      <c r="XBR24" s="139"/>
      <c r="XBS24" s="139"/>
      <c r="XBT24" s="139"/>
      <c r="XBU24" s="139"/>
      <c r="XBV24" s="139"/>
      <c r="XBW24" s="139"/>
      <c r="XBX24" s="139"/>
      <c r="XBY24" s="139"/>
      <c r="XBZ24" s="139"/>
      <c r="XCA24" s="139"/>
      <c r="XCB24" s="139"/>
      <c r="XCC24" s="139"/>
      <c r="XCD24" s="139"/>
      <c r="XCE24" s="139"/>
      <c r="XCF24" s="139"/>
      <c r="XCG24" s="139"/>
      <c r="XCH24" s="139"/>
      <c r="XCI24" s="139"/>
      <c r="XCJ24" s="139"/>
      <c r="XCK24" s="139"/>
      <c r="XCL24" s="139"/>
      <c r="XCM24" s="139"/>
      <c r="XCN24" s="139"/>
      <c r="XCO24" s="139"/>
      <c r="XCP24" s="139"/>
      <c r="XCQ24" s="139"/>
      <c r="XCR24" s="139"/>
      <c r="XCS24" s="139"/>
      <c r="XCT24" s="139"/>
      <c r="XCU24" s="139"/>
      <c r="XCV24" s="139"/>
      <c r="XCW24" s="139"/>
      <c r="XCX24" s="139"/>
      <c r="XCY24" s="139"/>
      <c r="XCZ24" s="139"/>
      <c r="XDA24" s="139"/>
      <c r="XDB24" s="139"/>
      <c r="XDC24" s="139"/>
      <c r="XDD24" s="139"/>
      <c r="XDE24" s="139"/>
      <c r="XDF24" s="139"/>
      <c r="XDG24" s="139"/>
      <c r="XDH24" s="139"/>
      <c r="XDI24" s="139"/>
      <c r="XDJ24" s="139"/>
      <c r="XDK24" s="139"/>
      <c r="XDL24" s="139"/>
      <c r="XDM24" s="139"/>
      <c r="XDN24" s="139"/>
      <c r="XDO24" s="139"/>
      <c r="XDP24" s="139"/>
      <c r="XDQ24" s="139"/>
      <c r="XDR24" s="139"/>
      <c r="XDS24" s="139"/>
      <c r="XDT24" s="139"/>
      <c r="XDU24" s="139"/>
      <c r="XDV24" s="139"/>
      <c r="XDW24" s="139"/>
      <c r="XDX24" s="139"/>
      <c r="XDY24" s="139"/>
      <c r="XDZ24" s="139"/>
      <c r="XEA24" s="139"/>
      <c r="XEB24" s="139"/>
      <c r="XEC24" s="139"/>
      <c r="XED24" s="139"/>
      <c r="XEE24" s="139"/>
      <c r="XEF24" s="139"/>
      <c r="XEG24" s="139"/>
      <c r="XEH24" s="139"/>
      <c r="XEI24" s="139"/>
      <c r="XEJ24" s="139"/>
      <c r="XEK24" s="139"/>
      <c r="XEL24" s="139"/>
      <c r="XEM24" s="139"/>
      <c r="XEN24" s="139"/>
      <c r="XEO24" s="139"/>
      <c r="XEP24" s="139"/>
      <c r="XEQ24" s="139"/>
      <c r="XER24" s="139"/>
      <c r="XES24" s="139"/>
      <c r="XET24" s="139"/>
      <c r="XEU24" s="139"/>
      <c r="XEV24" s="139"/>
      <c r="XEW24" s="139"/>
      <c r="XEX24" s="139"/>
      <c r="XEY24" s="139"/>
      <c r="XEZ24" s="139"/>
      <c r="XFA24" s="139"/>
      <c r="XFB24" s="139"/>
      <c r="XFC24" s="139"/>
      <c r="XFD24" s="139"/>
    </row>
    <row r="25" customHeight="1" spans="1:16384">
      <c r="A25" s="37">
        <v>21</v>
      </c>
      <c r="B25" s="38" t="s">
        <v>202</v>
      </c>
      <c r="C25" s="39">
        <v>111.6591</v>
      </c>
      <c r="D25" s="39">
        <v>131.6591</v>
      </c>
      <c r="E25" s="39">
        <f t="shared" si="7"/>
        <v>20</v>
      </c>
      <c r="F25" s="39">
        <f t="shared" si="4"/>
        <v>20</v>
      </c>
      <c r="G25" s="39">
        <v>3.59828</v>
      </c>
      <c r="H25" s="39">
        <v>3.348</v>
      </c>
      <c r="I25" s="39">
        <v>2.29828</v>
      </c>
      <c r="J25" s="39">
        <v>1.73674</v>
      </c>
      <c r="K25" s="39">
        <v>3.39828</v>
      </c>
      <c r="L25" s="39">
        <v>2.95311</v>
      </c>
      <c r="M25" s="70">
        <v>1.75</v>
      </c>
      <c r="N25" s="70">
        <v>1.75</v>
      </c>
      <c r="O25" s="71">
        <v>1</v>
      </c>
      <c r="P25" s="39">
        <v>3.39828</v>
      </c>
      <c r="Q25" s="39">
        <v>2.94818</v>
      </c>
      <c r="R25" s="100">
        <v>0.45</v>
      </c>
      <c r="S25" s="100">
        <v>0.45</v>
      </c>
      <c r="T25" s="71">
        <v>0</v>
      </c>
      <c r="U25" s="101">
        <v>3.1</v>
      </c>
      <c r="V25" s="102">
        <v>22.25</v>
      </c>
      <c r="W25" s="103">
        <v>22.25</v>
      </c>
      <c r="X25" s="94">
        <f t="shared" si="2"/>
        <v>5.55746625</v>
      </c>
      <c r="Y25" s="94">
        <f t="shared" si="3"/>
        <v>0</v>
      </c>
      <c r="Z25"/>
      <c r="AA25" s="122"/>
      <c r="AB25" s="122"/>
      <c r="AC25" s="128"/>
      <c r="AD25"/>
      <c r="AE25"/>
      <c r="AF25" s="123"/>
      <c r="AG25"/>
      <c r="XFC25" s="8"/>
      <c r="XFD25" s="8"/>
    </row>
    <row r="26" customHeight="1" spans="1:16384">
      <c r="A26" s="37">
        <v>22</v>
      </c>
      <c r="B26" s="38" t="s">
        <v>203</v>
      </c>
      <c r="C26" s="39">
        <v>131.6891</v>
      </c>
      <c r="D26" s="39">
        <v>151.6891</v>
      </c>
      <c r="E26" s="39">
        <f t="shared" si="7"/>
        <v>20</v>
      </c>
      <c r="F26" s="39">
        <f t="shared" si="4"/>
        <v>20</v>
      </c>
      <c r="G26" s="39">
        <v>3.348</v>
      </c>
      <c r="H26" s="39">
        <v>3.348</v>
      </c>
      <c r="I26" s="39">
        <v>1.7359</v>
      </c>
      <c r="J26" s="39">
        <v>1.17435</v>
      </c>
      <c r="K26" s="39">
        <v>2.95236</v>
      </c>
      <c r="L26" s="39">
        <v>2.45236</v>
      </c>
      <c r="M26" s="70">
        <v>1.75</v>
      </c>
      <c r="N26" s="70">
        <v>1.75</v>
      </c>
      <c r="O26" s="71">
        <v>1</v>
      </c>
      <c r="P26" s="39">
        <v>2.94734</v>
      </c>
      <c r="Q26" s="39">
        <v>2.27469</v>
      </c>
      <c r="R26" s="100">
        <v>0.45</v>
      </c>
      <c r="S26" s="100">
        <v>0.45</v>
      </c>
      <c r="T26" s="71">
        <v>0</v>
      </c>
      <c r="U26" s="101">
        <v>3.1</v>
      </c>
      <c r="V26" s="102">
        <v>22.25</v>
      </c>
      <c r="W26" s="103">
        <v>22.25</v>
      </c>
      <c r="X26" s="94">
        <f t="shared" si="2"/>
        <v>4.72913</v>
      </c>
      <c r="Y26" s="94">
        <f t="shared" si="3"/>
        <v>0</v>
      </c>
      <c r="Z26"/>
      <c r="AA26" s="122"/>
      <c r="AB26" s="122"/>
      <c r="AC26" s="128"/>
      <c r="AD26"/>
      <c r="AE26"/>
      <c r="AF26" s="123"/>
      <c r="AG26"/>
      <c r="XFC26" s="8"/>
      <c r="XFD26" s="8"/>
    </row>
    <row r="27" customHeight="1" spans="1:16383">
      <c r="A27" s="37">
        <v>23</v>
      </c>
      <c r="B27" s="38" t="s">
        <v>204</v>
      </c>
      <c r="C27" s="39">
        <v>191.7791</v>
      </c>
      <c r="D27" s="39">
        <v>211.7791</v>
      </c>
      <c r="E27" s="39">
        <f t="shared" si="7"/>
        <v>20</v>
      </c>
      <c r="F27" s="39">
        <f t="shared" si="4"/>
        <v>20</v>
      </c>
      <c r="G27" s="39">
        <v>3.348</v>
      </c>
      <c r="H27" s="39">
        <v>3.348</v>
      </c>
      <c r="I27" s="39">
        <v>-0.40882</v>
      </c>
      <c r="J27" s="39">
        <v>-1.19881</v>
      </c>
      <c r="K27" s="39">
        <v>1.45011</v>
      </c>
      <c r="L27" s="39">
        <v>0.95011</v>
      </c>
      <c r="M27" s="70">
        <v>1.75</v>
      </c>
      <c r="N27" s="70">
        <v>1.75</v>
      </c>
      <c r="O27" s="71">
        <v>0</v>
      </c>
      <c r="P27" s="39">
        <v>0.69122</v>
      </c>
      <c r="Q27" s="39">
        <v>-0.09878</v>
      </c>
      <c r="R27" s="100">
        <v>0.45</v>
      </c>
      <c r="S27" s="100">
        <v>0.45</v>
      </c>
      <c r="T27" s="71">
        <v>0</v>
      </c>
      <c r="U27" s="101">
        <v>3.1</v>
      </c>
      <c r="V27" s="102">
        <v>12.5</v>
      </c>
      <c r="W27" s="103">
        <v>12.5</v>
      </c>
      <c r="X27" s="94">
        <f t="shared" si="2"/>
        <v>0</v>
      </c>
      <c r="Y27" s="94">
        <f t="shared" si="3"/>
        <v>0</v>
      </c>
      <c r="Z27" s="133"/>
      <c r="AA27"/>
      <c r="AB27"/>
      <c r="AD27"/>
      <c r="AE27"/>
      <c r="AF27"/>
      <c r="AG27" s="123"/>
      <c r="AH27"/>
      <c r="XFC27" s="8"/>
    </row>
    <row r="28" customHeight="1" spans="1:16383">
      <c r="A28" s="37">
        <v>24</v>
      </c>
      <c r="B28" s="38" t="s">
        <v>205</v>
      </c>
      <c r="C28" s="39">
        <v>211.8091</v>
      </c>
      <c r="D28" s="39">
        <v>231.8091</v>
      </c>
      <c r="E28" s="39">
        <f t="shared" si="7"/>
        <v>20</v>
      </c>
      <c r="F28" s="39">
        <f t="shared" si="4"/>
        <v>20</v>
      </c>
      <c r="G28" s="39">
        <v>3.348</v>
      </c>
      <c r="H28" s="39">
        <v>3.348</v>
      </c>
      <c r="I28" s="39">
        <v>-1.19999</v>
      </c>
      <c r="J28" s="39">
        <v>-1.98997</v>
      </c>
      <c r="K28" s="39">
        <v>0.94936</v>
      </c>
      <c r="L28" s="39">
        <v>0.44936</v>
      </c>
      <c r="M28" s="70">
        <v>1.75</v>
      </c>
      <c r="N28" s="70">
        <v>1.75</v>
      </c>
      <c r="O28" s="71">
        <v>0</v>
      </c>
      <c r="P28" s="39">
        <v>-0.09997</v>
      </c>
      <c r="Q28" s="39">
        <v>-0.88997</v>
      </c>
      <c r="R28" s="100">
        <v>0.45</v>
      </c>
      <c r="S28" s="100">
        <v>0.45</v>
      </c>
      <c r="T28" s="71">
        <v>0</v>
      </c>
      <c r="U28" s="101">
        <v>3.1</v>
      </c>
      <c r="V28" s="102">
        <v>12.5</v>
      </c>
      <c r="W28" s="103">
        <v>12.5</v>
      </c>
      <c r="X28" s="94">
        <f t="shared" si="2"/>
        <v>0</v>
      </c>
      <c r="Y28" s="94">
        <f t="shared" si="3"/>
        <v>0</v>
      </c>
      <c r="Z28" s="133"/>
      <c r="AA28"/>
      <c r="AB28"/>
      <c r="AD28"/>
      <c r="AE28"/>
      <c r="AF28"/>
      <c r="AG28" s="123"/>
      <c r="AH28"/>
      <c r="XFC28" s="8"/>
    </row>
    <row r="29" customHeight="1" spans="1:16383">
      <c r="A29" s="37">
        <v>25</v>
      </c>
      <c r="B29" s="38" t="s">
        <v>206</v>
      </c>
      <c r="C29" s="39">
        <v>231.8391</v>
      </c>
      <c r="D29" s="39">
        <v>251.8391</v>
      </c>
      <c r="E29" s="39">
        <f t="shared" si="7"/>
        <v>20</v>
      </c>
      <c r="F29" s="39">
        <f t="shared" si="4"/>
        <v>20</v>
      </c>
      <c r="G29" s="39">
        <v>3.348</v>
      </c>
      <c r="H29" s="39">
        <v>3.348</v>
      </c>
      <c r="I29" s="39">
        <v>-1.99116</v>
      </c>
      <c r="J29" s="39">
        <v>-2.78114</v>
      </c>
      <c r="K29" s="39">
        <v>0.44861</v>
      </c>
      <c r="L29" s="39">
        <v>-0.05139</v>
      </c>
      <c r="M29" s="70">
        <v>1.75</v>
      </c>
      <c r="N29" s="70">
        <v>1.75</v>
      </c>
      <c r="O29" s="71">
        <v>0</v>
      </c>
      <c r="P29" s="39">
        <v>-0.89115</v>
      </c>
      <c r="Q29" s="39">
        <v>-1.61791</v>
      </c>
      <c r="R29" s="100">
        <v>0.45</v>
      </c>
      <c r="S29" s="100">
        <v>0.45</v>
      </c>
      <c r="T29" s="71">
        <v>0</v>
      </c>
      <c r="U29" s="101">
        <v>3.1</v>
      </c>
      <c r="V29" s="102">
        <v>12.5</v>
      </c>
      <c r="W29" s="103">
        <v>12.5</v>
      </c>
      <c r="X29" s="94">
        <f t="shared" si="2"/>
        <v>0</v>
      </c>
      <c r="Y29" s="94">
        <f t="shared" si="3"/>
        <v>0</v>
      </c>
      <c r="AA29"/>
      <c r="AB29"/>
      <c r="AD29"/>
      <c r="AE29"/>
      <c r="AF29"/>
      <c r="AG29" s="123"/>
      <c r="AH29"/>
      <c r="XFC29" s="8"/>
    </row>
    <row r="30" customHeight="1" spans="1:16383">
      <c r="A30" s="37">
        <v>26</v>
      </c>
      <c r="B30" s="38" t="s">
        <v>207</v>
      </c>
      <c r="C30" s="39">
        <v>251.8691</v>
      </c>
      <c r="D30" s="39">
        <v>271.8691</v>
      </c>
      <c r="E30" s="39">
        <f t="shared" si="7"/>
        <v>20</v>
      </c>
      <c r="F30" s="39">
        <f t="shared" si="4"/>
        <v>20</v>
      </c>
      <c r="G30" s="39">
        <v>3.348</v>
      </c>
      <c r="H30" s="39">
        <v>3.348</v>
      </c>
      <c r="I30" s="39">
        <v>-2.78233</v>
      </c>
      <c r="J30" s="39">
        <v>-3.34525</v>
      </c>
      <c r="K30" s="39">
        <v>-0.05214</v>
      </c>
      <c r="L30" s="39">
        <v>-0.55214</v>
      </c>
      <c r="M30" s="70">
        <v>1.75</v>
      </c>
      <c r="N30" s="70">
        <v>1.75</v>
      </c>
      <c r="O30" s="71">
        <v>0</v>
      </c>
      <c r="P30" s="39">
        <v>-1.61884</v>
      </c>
      <c r="Q30" s="39">
        <v>-2.12974</v>
      </c>
      <c r="R30" s="100">
        <v>0.45</v>
      </c>
      <c r="S30" s="100">
        <v>0.45</v>
      </c>
      <c r="T30" s="71">
        <v>0</v>
      </c>
      <c r="U30" s="101">
        <v>3.1</v>
      </c>
      <c r="V30" s="102">
        <v>12.5</v>
      </c>
      <c r="W30" s="103">
        <v>12.5</v>
      </c>
      <c r="X30" s="94">
        <f t="shared" si="2"/>
        <v>0</v>
      </c>
      <c r="Y30" s="94">
        <f t="shared" si="3"/>
        <v>0</v>
      </c>
      <c r="AA30"/>
      <c r="AB30"/>
      <c r="AD30"/>
      <c r="AE30"/>
      <c r="AF30"/>
      <c r="AG30" s="123"/>
      <c r="AH30"/>
      <c r="XFC30" s="8"/>
    </row>
    <row r="31" s="10" customFormat="1" customHeight="1" spans="1:16383">
      <c r="A31" s="37">
        <v>27</v>
      </c>
      <c r="B31" s="38" t="s">
        <v>208</v>
      </c>
      <c r="C31" s="39">
        <v>271.8991</v>
      </c>
      <c r="D31" s="39">
        <v>291.8991</v>
      </c>
      <c r="E31" s="39">
        <f t="shared" si="7"/>
        <v>20</v>
      </c>
      <c r="F31" s="39">
        <f t="shared" si="4"/>
        <v>20</v>
      </c>
      <c r="G31" s="39">
        <v>3.348</v>
      </c>
      <c r="H31" s="39">
        <v>3.348</v>
      </c>
      <c r="I31" s="39">
        <v>-3.3461</v>
      </c>
      <c r="J31" s="39">
        <v>-3.90902</v>
      </c>
      <c r="K31" s="39">
        <v>-0.55289</v>
      </c>
      <c r="L31" s="39">
        <v>-0.95704</v>
      </c>
      <c r="M31" s="70">
        <v>1.75</v>
      </c>
      <c r="N31" s="70">
        <v>1.75</v>
      </c>
      <c r="O31" s="71">
        <v>1</v>
      </c>
      <c r="P31" s="39">
        <v>-2.13034</v>
      </c>
      <c r="Q31" s="39">
        <v>-2.41868</v>
      </c>
      <c r="R31" s="100">
        <v>0.45</v>
      </c>
      <c r="S31" s="100">
        <v>0.45</v>
      </c>
      <c r="T31" s="71">
        <v>0</v>
      </c>
      <c r="U31" s="101">
        <v>3.1</v>
      </c>
      <c r="V31" s="102">
        <v>28.29</v>
      </c>
      <c r="W31" s="103">
        <v>22.25</v>
      </c>
      <c r="X31" s="94">
        <f t="shared" si="2"/>
        <v>-1.32118875</v>
      </c>
      <c r="Y31" s="94">
        <f t="shared" si="3"/>
        <v>0</v>
      </c>
      <c r="Z31" s="134"/>
      <c r="AC31" s="134"/>
      <c r="AG31" s="140"/>
      <c r="AI31" s="134"/>
      <c r="AJ31" s="134"/>
      <c r="AK31" s="134"/>
      <c r="AL31" s="134"/>
      <c r="AM31" s="134"/>
      <c r="AN31" s="134"/>
      <c r="AO31" s="134"/>
      <c r="AP31" s="134"/>
      <c r="AQ31" s="134"/>
      <c r="AR31" s="134"/>
      <c r="AS31" s="134"/>
      <c r="AT31" s="134"/>
      <c r="AU31" s="134"/>
      <c r="AV31" s="134"/>
      <c r="AW31" s="134"/>
      <c r="AX31" s="134"/>
      <c r="AY31" s="134"/>
      <c r="AZ31" s="134"/>
      <c r="BA31" s="134"/>
      <c r="BB31" s="134"/>
      <c r="BC31" s="134"/>
      <c r="BD31" s="134"/>
      <c r="BE31" s="134"/>
      <c r="BF31" s="134"/>
      <c r="BG31" s="134"/>
      <c r="BH31" s="134"/>
      <c r="BI31" s="134"/>
      <c r="BJ31" s="134"/>
      <c r="BK31" s="134"/>
      <c r="BL31" s="134"/>
      <c r="BM31" s="134"/>
      <c r="BN31" s="134"/>
      <c r="BO31" s="134"/>
      <c r="BP31" s="134"/>
      <c r="BQ31" s="134"/>
      <c r="BR31" s="134"/>
      <c r="BS31" s="134"/>
      <c r="BT31" s="134"/>
      <c r="BU31" s="134"/>
      <c r="BV31" s="134"/>
      <c r="BW31" s="134"/>
      <c r="BX31" s="134"/>
      <c r="BY31" s="134"/>
      <c r="BZ31" s="134"/>
      <c r="CA31" s="134"/>
      <c r="CB31" s="134"/>
      <c r="CC31" s="134"/>
      <c r="CD31" s="134"/>
      <c r="CE31" s="134"/>
      <c r="CF31" s="134"/>
      <c r="CG31" s="134"/>
      <c r="CH31" s="134"/>
      <c r="CI31" s="134"/>
      <c r="CJ31" s="134"/>
      <c r="CK31" s="134"/>
      <c r="CL31" s="134"/>
      <c r="CM31" s="134"/>
      <c r="CN31" s="134"/>
      <c r="CO31" s="134"/>
      <c r="CP31" s="134"/>
      <c r="CQ31" s="134"/>
      <c r="CR31" s="134"/>
      <c r="CS31" s="134"/>
      <c r="CT31" s="134"/>
      <c r="CU31" s="134"/>
      <c r="CV31" s="134"/>
      <c r="CW31" s="134"/>
      <c r="CX31" s="134"/>
      <c r="CY31" s="134"/>
      <c r="CZ31" s="134"/>
      <c r="DA31" s="134"/>
      <c r="DB31" s="134"/>
      <c r="DC31" s="134"/>
      <c r="DD31" s="134"/>
      <c r="DE31" s="134"/>
      <c r="DF31" s="134"/>
      <c r="DG31" s="134"/>
      <c r="DH31" s="134"/>
      <c r="DI31" s="134"/>
      <c r="DJ31" s="134"/>
      <c r="DK31" s="134"/>
      <c r="DL31" s="134"/>
      <c r="DM31" s="134"/>
      <c r="DN31" s="134"/>
      <c r="DO31" s="134"/>
      <c r="DP31" s="134"/>
      <c r="DQ31" s="134"/>
      <c r="DR31" s="134"/>
      <c r="DS31" s="134"/>
      <c r="DT31" s="134"/>
      <c r="DU31" s="134"/>
      <c r="DV31" s="134"/>
      <c r="DW31" s="134"/>
      <c r="DX31" s="134"/>
      <c r="DY31" s="134"/>
      <c r="DZ31" s="134"/>
      <c r="EA31" s="134"/>
      <c r="EB31" s="134"/>
      <c r="EC31" s="134"/>
      <c r="ED31" s="134"/>
      <c r="EE31" s="134"/>
      <c r="EF31" s="134"/>
      <c r="EG31" s="134"/>
      <c r="EH31" s="134"/>
      <c r="EI31" s="134"/>
      <c r="EJ31" s="134"/>
      <c r="EK31" s="134"/>
      <c r="EL31" s="134"/>
      <c r="EM31" s="134"/>
      <c r="EN31" s="134"/>
      <c r="EO31" s="134"/>
      <c r="EP31" s="134"/>
      <c r="EQ31" s="134"/>
      <c r="ER31" s="134"/>
      <c r="ES31" s="134"/>
      <c r="ET31" s="134"/>
      <c r="EU31" s="134"/>
      <c r="EV31" s="134"/>
      <c r="EW31" s="134"/>
      <c r="EX31" s="134"/>
      <c r="EY31" s="134"/>
      <c r="EZ31" s="134"/>
      <c r="FA31" s="134"/>
      <c r="FB31" s="134"/>
      <c r="FC31" s="134"/>
      <c r="FD31" s="134"/>
      <c r="FE31" s="134"/>
      <c r="FF31" s="134"/>
      <c r="FG31" s="134"/>
      <c r="FH31" s="134"/>
      <c r="FI31" s="134"/>
      <c r="FJ31" s="134"/>
      <c r="FK31" s="134"/>
      <c r="FL31" s="134"/>
      <c r="FM31" s="134"/>
      <c r="FN31" s="134"/>
      <c r="FO31" s="134"/>
      <c r="FP31" s="134"/>
      <c r="FQ31" s="134"/>
      <c r="FR31" s="134"/>
      <c r="FS31" s="134"/>
      <c r="FT31" s="134"/>
      <c r="FU31" s="134"/>
      <c r="FV31" s="134"/>
      <c r="FW31" s="134"/>
      <c r="FX31" s="134"/>
      <c r="FY31" s="134"/>
      <c r="FZ31" s="134"/>
      <c r="GA31" s="134"/>
      <c r="GB31" s="134"/>
      <c r="GC31" s="134"/>
      <c r="GD31" s="134"/>
      <c r="GE31" s="134"/>
      <c r="GF31" s="134"/>
      <c r="GG31" s="134"/>
      <c r="GH31" s="134"/>
      <c r="GI31" s="134"/>
      <c r="GJ31" s="134"/>
      <c r="GK31" s="134"/>
      <c r="GL31" s="134"/>
      <c r="GM31" s="134"/>
      <c r="GN31" s="134"/>
      <c r="GO31" s="134"/>
      <c r="GP31" s="134"/>
      <c r="GQ31" s="134"/>
      <c r="GR31" s="134"/>
      <c r="GS31" s="134"/>
      <c r="GT31" s="134"/>
      <c r="GU31" s="134"/>
      <c r="GV31" s="134"/>
      <c r="GW31" s="134"/>
      <c r="GX31" s="134"/>
      <c r="GY31" s="134"/>
      <c r="GZ31" s="134"/>
      <c r="HA31" s="134"/>
      <c r="HB31" s="134"/>
      <c r="HC31" s="134"/>
      <c r="HD31" s="134"/>
      <c r="HE31" s="134"/>
      <c r="HF31" s="134"/>
      <c r="HG31" s="134"/>
      <c r="HH31" s="134"/>
      <c r="HI31" s="134"/>
      <c r="HJ31" s="134"/>
      <c r="HK31" s="134"/>
      <c r="HL31" s="134"/>
      <c r="HM31" s="134"/>
      <c r="HN31" s="134"/>
      <c r="HO31" s="134"/>
      <c r="HP31" s="134"/>
      <c r="HQ31" s="134"/>
      <c r="HR31" s="134"/>
      <c r="HS31" s="134"/>
      <c r="HT31" s="134"/>
      <c r="HU31" s="134"/>
      <c r="HV31" s="134"/>
      <c r="HW31" s="134"/>
      <c r="HX31" s="134"/>
      <c r="HY31" s="134"/>
      <c r="HZ31" s="134"/>
      <c r="IA31" s="134"/>
      <c r="IB31" s="134"/>
      <c r="IC31" s="134"/>
      <c r="ID31" s="134"/>
      <c r="IE31" s="134"/>
      <c r="IF31" s="134"/>
      <c r="IG31" s="134"/>
      <c r="IH31" s="134"/>
      <c r="II31" s="134"/>
      <c r="IJ31" s="134"/>
      <c r="IK31" s="134"/>
      <c r="IL31" s="134"/>
      <c r="IM31" s="134"/>
      <c r="IN31" s="134"/>
      <c r="IO31" s="134"/>
      <c r="IP31" s="134"/>
      <c r="IQ31" s="134"/>
      <c r="IR31" s="134"/>
      <c r="IS31" s="134"/>
      <c r="IT31" s="134"/>
      <c r="IU31" s="134"/>
      <c r="IV31" s="134"/>
      <c r="IW31" s="134"/>
      <c r="IX31" s="134"/>
      <c r="IY31" s="134"/>
      <c r="IZ31" s="134"/>
      <c r="JA31" s="134"/>
      <c r="JB31" s="134"/>
      <c r="JC31" s="134"/>
      <c r="JD31" s="134"/>
      <c r="JE31" s="134"/>
      <c r="JF31" s="134"/>
      <c r="JG31" s="134"/>
      <c r="JH31" s="134"/>
      <c r="JI31" s="134"/>
      <c r="JJ31" s="134"/>
      <c r="JK31" s="134"/>
      <c r="JL31" s="134"/>
      <c r="JM31" s="134"/>
      <c r="JN31" s="134"/>
      <c r="JO31" s="134"/>
      <c r="JP31" s="134"/>
      <c r="JQ31" s="134"/>
      <c r="JR31" s="134"/>
      <c r="JS31" s="134"/>
      <c r="JT31" s="134"/>
      <c r="JU31" s="134"/>
      <c r="JV31" s="134"/>
      <c r="JW31" s="134"/>
      <c r="JX31" s="134"/>
      <c r="JY31" s="134"/>
      <c r="JZ31" s="134"/>
      <c r="KA31" s="134"/>
      <c r="KB31" s="134"/>
      <c r="KC31" s="134"/>
      <c r="KD31" s="134"/>
      <c r="KE31" s="134"/>
      <c r="KF31" s="134"/>
      <c r="KG31" s="134"/>
      <c r="KH31" s="134"/>
      <c r="KI31" s="134"/>
      <c r="KJ31" s="134"/>
      <c r="KK31" s="134"/>
      <c r="KL31" s="134"/>
      <c r="KM31" s="134"/>
      <c r="KN31" s="134"/>
      <c r="KO31" s="134"/>
      <c r="KP31" s="134"/>
      <c r="KQ31" s="134"/>
      <c r="KR31" s="134"/>
      <c r="KS31" s="134"/>
      <c r="KT31" s="134"/>
      <c r="KU31" s="134"/>
      <c r="KV31" s="134"/>
      <c r="KW31" s="134"/>
      <c r="KX31" s="134"/>
      <c r="KY31" s="134"/>
      <c r="KZ31" s="134"/>
      <c r="LA31" s="134"/>
      <c r="LB31" s="134"/>
      <c r="LC31" s="134"/>
      <c r="LD31" s="134"/>
      <c r="LE31" s="134"/>
      <c r="LF31" s="134"/>
      <c r="LG31" s="134"/>
      <c r="LH31" s="134"/>
      <c r="LI31" s="134"/>
      <c r="LJ31" s="134"/>
      <c r="LK31" s="134"/>
      <c r="LL31" s="134"/>
      <c r="LM31" s="134"/>
      <c r="LN31" s="134"/>
      <c r="LO31" s="134"/>
      <c r="LP31" s="134"/>
      <c r="LQ31" s="134"/>
      <c r="LR31" s="134"/>
      <c r="LS31" s="134"/>
      <c r="LT31" s="134"/>
      <c r="LU31" s="134"/>
      <c r="LV31" s="134"/>
      <c r="LW31" s="134"/>
      <c r="LX31" s="134"/>
      <c r="LY31" s="134"/>
      <c r="LZ31" s="134"/>
      <c r="MA31" s="134"/>
      <c r="MB31" s="134"/>
      <c r="MC31" s="134"/>
      <c r="MD31" s="134"/>
      <c r="ME31" s="134"/>
      <c r="MF31" s="134"/>
      <c r="MG31" s="134"/>
      <c r="MH31" s="134"/>
      <c r="MI31" s="134"/>
      <c r="MJ31" s="134"/>
      <c r="MK31" s="134"/>
      <c r="ML31" s="134"/>
      <c r="MM31" s="134"/>
      <c r="MN31" s="134"/>
      <c r="MO31" s="134"/>
      <c r="MP31" s="134"/>
      <c r="MQ31" s="134"/>
      <c r="MR31" s="134"/>
      <c r="MS31" s="134"/>
      <c r="MT31" s="134"/>
      <c r="MU31" s="134"/>
      <c r="MV31" s="134"/>
      <c r="MW31" s="134"/>
      <c r="MX31" s="134"/>
      <c r="MY31" s="134"/>
      <c r="MZ31" s="134"/>
      <c r="NA31" s="134"/>
      <c r="NB31" s="134"/>
      <c r="NC31" s="134"/>
      <c r="ND31" s="134"/>
      <c r="NE31" s="134"/>
      <c r="NF31" s="134"/>
      <c r="NG31" s="134"/>
      <c r="NH31" s="134"/>
      <c r="NI31" s="134"/>
      <c r="NJ31" s="134"/>
      <c r="NK31" s="134"/>
      <c r="NL31" s="134"/>
      <c r="NM31" s="134"/>
      <c r="NN31" s="134"/>
      <c r="NO31" s="134"/>
      <c r="NP31" s="134"/>
      <c r="NQ31" s="134"/>
      <c r="NR31" s="134"/>
      <c r="NS31" s="134"/>
      <c r="NT31" s="134"/>
      <c r="NU31" s="134"/>
      <c r="NV31" s="134"/>
      <c r="NW31" s="134"/>
      <c r="NX31" s="134"/>
      <c r="NY31" s="134"/>
      <c r="NZ31" s="134"/>
      <c r="OA31" s="134"/>
      <c r="OB31" s="134"/>
      <c r="OC31" s="134"/>
      <c r="OD31" s="134"/>
      <c r="OE31" s="134"/>
      <c r="OF31" s="134"/>
      <c r="OG31" s="134"/>
      <c r="OH31" s="134"/>
      <c r="OI31" s="134"/>
      <c r="OJ31" s="134"/>
      <c r="OK31" s="134"/>
      <c r="OL31" s="134"/>
      <c r="OM31" s="134"/>
      <c r="ON31" s="134"/>
      <c r="OO31" s="134"/>
      <c r="OP31" s="134"/>
      <c r="OQ31" s="134"/>
      <c r="OR31" s="134"/>
      <c r="OS31" s="134"/>
      <c r="OT31" s="134"/>
      <c r="OU31" s="134"/>
      <c r="OV31" s="134"/>
      <c r="OW31" s="134"/>
      <c r="OX31" s="134"/>
      <c r="OY31" s="134"/>
      <c r="OZ31" s="134"/>
      <c r="PA31" s="134"/>
      <c r="PB31" s="134"/>
      <c r="PC31" s="134"/>
      <c r="PD31" s="134"/>
      <c r="PE31" s="134"/>
      <c r="PF31" s="134"/>
      <c r="PG31" s="134"/>
      <c r="PH31" s="134"/>
      <c r="PI31" s="134"/>
      <c r="PJ31" s="134"/>
      <c r="PK31" s="134"/>
      <c r="PL31" s="134"/>
      <c r="PM31" s="134"/>
      <c r="PN31" s="134"/>
      <c r="PO31" s="134"/>
      <c r="PP31" s="134"/>
      <c r="PQ31" s="134"/>
      <c r="PR31" s="134"/>
      <c r="PS31" s="134"/>
      <c r="PT31" s="134"/>
      <c r="PU31" s="134"/>
      <c r="PV31" s="134"/>
      <c r="PW31" s="134"/>
      <c r="PX31" s="134"/>
      <c r="PY31" s="134"/>
      <c r="PZ31" s="134"/>
      <c r="QA31" s="134"/>
      <c r="QB31" s="134"/>
      <c r="QC31" s="134"/>
      <c r="QD31" s="134"/>
      <c r="QE31" s="134"/>
      <c r="QF31" s="134"/>
      <c r="QG31" s="134"/>
      <c r="QH31" s="134"/>
      <c r="QI31" s="134"/>
      <c r="QJ31" s="134"/>
      <c r="QK31" s="134"/>
      <c r="QL31" s="134"/>
      <c r="QM31" s="134"/>
      <c r="QN31" s="134"/>
      <c r="QO31" s="134"/>
      <c r="QP31" s="134"/>
      <c r="QQ31" s="134"/>
      <c r="QR31" s="134"/>
      <c r="QS31" s="134"/>
      <c r="QT31" s="134"/>
      <c r="QU31" s="134"/>
      <c r="QV31" s="134"/>
      <c r="QW31" s="134"/>
      <c r="QX31" s="134"/>
      <c r="QY31" s="134"/>
      <c r="QZ31" s="134"/>
      <c r="RA31" s="134"/>
      <c r="RB31" s="134"/>
      <c r="RC31" s="134"/>
      <c r="RD31" s="134"/>
      <c r="RE31" s="134"/>
      <c r="RF31" s="134"/>
      <c r="RG31" s="134"/>
      <c r="RH31" s="134"/>
      <c r="RI31" s="134"/>
      <c r="RJ31" s="134"/>
      <c r="RK31" s="134"/>
      <c r="RL31" s="134"/>
      <c r="RM31" s="134"/>
      <c r="RN31" s="134"/>
      <c r="RO31" s="134"/>
      <c r="RP31" s="134"/>
      <c r="RQ31" s="134"/>
      <c r="RR31" s="134"/>
      <c r="RS31" s="134"/>
      <c r="RT31" s="134"/>
      <c r="RU31" s="134"/>
      <c r="RV31" s="134"/>
      <c r="RW31" s="134"/>
      <c r="RX31" s="134"/>
      <c r="RY31" s="134"/>
      <c r="RZ31" s="134"/>
      <c r="SA31" s="134"/>
      <c r="SB31" s="134"/>
      <c r="SC31" s="134"/>
      <c r="SD31" s="134"/>
      <c r="SE31" s="134"/>
      <c r="SF31" s="134"/>
      <c r="SG31" s="134"/>
      <c r="SH31" s="134"/>
      <c r="SI31" s="134"/>
      <c r="SJ31" s="134"/>
      <c r="SK31" s="134"/>
      <c r="SL31" s="134"/>
      <c r="SM31" s="134"/>
      <c r="SN31" s="134"/>
      <c r="SO31" s="134"/>
      <c r="SP31" s="134"/>
      <c r="SQ31" s="134"/>
      <c r="SR31" s="134"/>
      <c r="SS31" s="134"/>
      <c r="ST31" s="134"/>
      <c r="SU31" s="134"/>
      <c r="SV31" s="134"/>
      <c r="SW31" s="134"/>
      <c r="SX31" s="134"/>
      <c r="SY31" s="134"/>
      <c r="SZ31" s="134"/>
      <c r="TA31" s="134"/>
      <c r="TB31" s="134"/>
      <c r="TC31" s="134"/>
      <c r="TD31" s="134"/>
      <c r="TE31" s="134"/>
      <c r="TF31" s="134"/>
      <c r="TG31" s="134"/>
      <c r="TH31" s="134"/>
      <c r="TI31" s="134"/>
      <c r="TJ31" s="134"/>
      <c r="TK31" s="134"/>
      <c r="TL31" s="134"/>
      <c r="TM31" s="134"/>
      <c r="TN31" s="134"/>
      <c r="TO31" s="134"/>
      <c r="TP31" s="134"/>
      <c r="TQ31" s="134"/>
      <c r="TR31" s="134"/>
      <c r="TS31" s="134"/>
      <c r="TT31" s="134"/>
      <c r="TU31" s="134"/>
      <c r="TV31" s="134"/>
      <c r="TW31" s="134"/>
      <c r="TX31" s="134"/>
      <c r="TY31" s="134"/>
      <c r="TZ31" s="134"/>
      <c r="UA31" s="134"/>
      <c r="UB31" s="134"/>
      <c r="UC31" s="134"/>
      <c r="UD31" s="134"/>
      <c r="UE31" s="134"/>
      <c r="UF31" s="134"/>
      <c r="UG31" s="134"/>
      <c r="UH31" s="134"/>
      <c r="UI31" s="134"/>
      <c r="UJ31" s="134"/>
      <c r="UK31" s="134"/>
      <c r="UL31" s="134"/>
      <c r="UM31" s="134"/>
      <c r="UN31" s="134"/>
      <c r="UO31" s="134"/>
      <c r="UP31" s="134"/>
      <c r="UQ31" s="134"/>
      <c r="UR31" s="134"/>
      <c r="US31" s="134"/>
      <c r="UT31" s="134"/>
      <c r="UU31" s="134"/>
      <c r="UV31" s="134"/>
      <c r="UW31" s="134"/>
      <c r="UX31" s="134"/>
      <c r="UY31" s="134"/>
      <c r="UZ31" s="134"/>
      <c r="VA31" s="134"/>
      <c r="VB31" s="134"/>
      <c r="VC31" s="134"/>
      <c r="VD31" s="134"/>
      <c r="VE31" s="134"/>
      <c r="VF31" s="134"/>
      <c r="VG31" s="134"/>
      <c r="VH31" s="134"/>
      <c r="VI31" s="134"/>
      <c r="VJ31" s="134"/>
      <c r="VK31" s="134"/>
      <c r="VL31" s="134"/>
      <c r="VM31" s="134"/>
      <c r="VN31" s="134"/>
      <c r="VO31" s="134"/>
      <c r="VP31" s="134"/>
      <c r="VQ31" s="134"/>
      <c r="VR31" s="134"/>
      <c r="VS31" s="134"/>
      <c r="VT31" s="134"/>
      <c r="VU31" s="134"/>
      <c r="VV31" s="134"/>
      <c r="VW31" s="134"/>
      <c r="VX31" s="134"/>
      <c r="VY31" s="134"/>
      <c r="VZ31" s="134"/>
      <c r="WA31" s="134"/>
      <c r="WB31" s="134"/>
      <c r="WC31" s="134"/>
      <c r="WD31" s="134"/>
      <c r="WE31" s="134"/>
      <c r="WF31" s="134"/>
      <c r="WG31" s="134"/>
      <c r="WH31" s="134"/>
      <c r="WI31" s="134"/>
      <c r="WJ31" s="134"/>
      <c r="WK31" s="134"/>
      <c r="WL31" s="134"/>
      <c r="WM31" s="134"/>
      <c r="WN31" s="134"/>
      <c r="WO31" s="134"/>
      <c r="WP31" s="134"/>
      <c r="WQ31" s="134"/>
      <c r="WR31" s="134"/>
      <c r="WS31" s="134"/>
      <c r="WT31" s="134"/>
      <c r="WU31" s="134"/>
      <c r="WV31" s="134"/>
      <c r="WW31" s="134"/>
      <c r="WX31" s="134"/>
      <c r="WY31" s="134"/>
      <c r="WZ31" s="134"/>
      <c r="XA31" s="134"/>
      <c r="XB31" s="134"/>
      <c r="XC31" s="134"/>
      <c r="XD31" s="134"/>
      <c r="XE31" s="134"/>
      <c r="XF31" s="134"/>
      <c r="XG31" s="134"/>
      <c r="XH31" s="134"/>
      <c r="XI31" s="134"/>
      <c r="XJ31" s="134"/>
      <c r="XK31" s="134"/>
      <c r="XL31" s="134"/>
      <c r="XM31" s="134"/>
      <c r="XN31" s="134"/>
      <c r="XO31" s="134"/>
      <c r="XP31" s="134"/>
      <c r="XQ31" s="134"/>
      <c r="XR31" s="134"/>
      <c r="XS31" s="134"/>
      <c r="XT31" s="134"/>
      <c r="XU31" s="134"/>
      <c r="XV31" s="134"/>
      <c r="XW31" s="134"/>
      <c r="XX31" s="134"/>
      <c r="XY31" s="134"/>
      <c r="XZ31" s="134"/>
      <c r="YA31" s="134"/>
      <c r="YB31" s="134"/>
      <c r="YC31" s="134"/>
      <c r="YD31" s="134"/>
      <c r="YE31" s="134"/>
      <c r="YF31" s="134"/>
      <c r="YG31" s="134"/>
      <c r="YH31" s="134"/>
      <c r="YI31" s="134"/>
      <c r="YJ31" s="134"/>
      <c r="YK31" s="134"/>
      <c r="YL31" s="134"/>
      <c r="YM31" s="134"/>
      <c r="YN31" s="134"/>
      <c r="YO31" s="134"/>
      <c r="YP31" s="134"/>
      <c r="YQ31" s="134"/>
      <c r="YR31" s="134"/>
      <c r="YS31" s="134"/>
      <c r="YT31" s="134"/>
      <c r="YU31" s="134"/>
      <c r="YV31" s="134"/>
      <c r="YW31" s="134"/>
      <c r="YX31" s="134"/>
      <c r="YY31" s="134"/>
      <c r="YZ31" s="134"/>
      <c r="ZA31" s="134"/>
      <c r="ZB31" s="134"/>
      <c r="ZC31" s="134"/>
      <c r="ZD31" s="134"/>
      <c r="ZE31" s="134"/>
      <c r="ZF31" s="134"/>
      <c r="ZG31" s="134"/>
      <c r="ZH31" s="134"/>
      <c r="ZI31" s="134"/>
      <c r="ZJ31" s="134"/>
      <c r="ZK31" s="134"/>
      <c r="ZL31" s="134"/>
      <c r="ZM31" s="134"/>
      <c r="ZN31" s="134"/>
      <c r="ZO31" s="134"/>
      <c r="ZP31" s="134"/>
      <c r="ZQ31" s="134"/>
      <c r="ZR31" s="134"/>
      <c r="ZS31" s="134"/>
      <c r="ZT31" s="134"/>
      <c r="ZU31" s="134"/>
      <c r="ZV31" s="134"/>
      <c r="ZW31" s="134"/>
      <c r="ZX31" s="134"/>
      <c r="ZY31" s="134"/>
      <c r="ZZ31" s="134"/>
      <c r="AAA31" s="134"/>
      <c r="AAB31" s="134"/>
      <c r="AAC31" s="134"/>
      <c r="AAD31" s="134"/>
      <c r="AAE31" s="134"/>
      <c r="AAF31" s="134"/>
      <c r="AAG31" s="134"/>
      <c r="AAH31" s="134"/>
      <c r="AAI31" s="134"/>
      <c r="AAJ31" s="134"/>
      <c r="AAK31" s="134"/>
      <c r="AAL31" s="134"/>
      <c r="AAM31" s="134"/>
      <c r="AAN31" s="134"/>
      <c r="AAO31" s="134"/>
      <c r="AAP31" s="134"/>
      <c r="AAQ31" s="134"/>
      <c r="AAR31" s="134"/>
      <c r="AAS31" s="134"/>
      <c r="AAT31" s="134"/>
      <c r="AAU31" s="134"/>
      <c r="AAV31" s="134"/>
      <c r="AAW31" s="134"/>
      <c r="AAX31" s="134"/>
      <c r="AAY31" s="134"/>
      <c r="AAZ31" s="134"/>
      <c r="ABA31" s="134"/>
      <c r="ABB31" s="134"/>
      <c r="ABC31" s="134"/>
      <c r="ABD31" s="134"/>
      <c r="ABE31" s="134"/>
      <c r="ABF31" s="134"/>
      <c r="ABG31" s="134"/>
      <c r="ABH31" s="134"/>
      <c r="ABI31" s="134"/>
      <c r="ABJ31" s="134"/>
      <c r="ABK31" s="134"/>
      <c r="ABL31" s="134"/>
      <c r="ABM31" s="134"/>
      <c r="ABN31" s="134"/>
      <c r="ABO31" s="134"/>
      <c r="ABP31" s="134"/>
      <c r="ABQ31" s="134"/>
      <c r="ABR31" s="134"/>
      <c r="ABS31" s="134"/>
      <c r="ABT31" s="134"/>
      <c r="ABU31" s="134"/>
      <c r="ABV31" s="134"/>
      <c r="ABW31" s="134"/>
      <c r="ABX31" s="134"/>
      <c r="ABY31" s="134"/>
      <c r="ABZ31" s="134"/>
      <c r="ACA31" s="134"/>
      <c r="ACB31" s="134"/>
      <c r="ACC31" s="134"/>
      <c r="ACD31" s="134"/>
      <c r="ACE31" s="134"/>
      <c r="ACF31" s="134"/>
      <c r="ACG31" s="134"/>
      <c r="ACH31" s="134"/>
      <c r="ACI31" s="134"/>
      <c r="ACJ31" s="134"/>
      <c r="ACK31" s="134"/>
      <c r="ACL31" s="134"/>
      <c r="ACM31" s="134"/>
      <c r="ACN31" s="134"/>
      <c r="ACO31" s="134"/>
      <c r="ACP31" s="134"/>
      <c r="ACQ31" s="134"/>
      <c r="ACR31" s="134"/>
      <c r="ACS31" s="134"/>
      <c r="ACT31" s="134"/>
      <c r="ACU31" s="134"/>
      <c r="ACV31" s="134"/>
      <c r="ACW31" s="134"/>
      <c r="ACX31" s="134"/>
      <c r="ACY31" s="134"/>
      <c r="ACZ31" s="134"/>
      <c r="ADA31" s="134"/>
      <c r="ADB31" s="134"/>
      <c r="ADC31" s="134"/>
      <c r="ADD31" s="134"/>
      <c r="ADE31" s="134"/>
      <c r="ADF31" s="134"/>
      <c r="ADG31" s="134"/>
      <c r="ADH31" s="134"/>
      <c r="ADI31" s="134"/>
      <c r="ADJ31" s="134"/>
      <c r="ADK31" s="134"/>
      <c r="ADL31" s="134"/>
      <c r="ADM31" s="134"/>
      <c r="ADN31" s="134"/>
      <c r="ADO31" s="134"/>
      <c r="ADP31" s="134"/>
      <c r="ADQ31" s="134"/>
      <c r="ADR31" s="134"/>
      <c r="ADS31" s="134"/>
      <c r="ADT31" s="134"/>
      <c r="ADU31" s="134"/>
      <c r="ADV31" s="134"/>
      <c r="ADW31" s="134"/>
      <c r="ADX31" s="134"/>
      <c r="ADY31" s="134"/>
      <c r="ADZ31" s="134"/>
      <c r="AEA31" s="134"/>
      <c r="AEB31" s="134"/>
      <c r="AEC31" s="134"/>
      <c r="AED31" s="134"/>
      <c r="AEE31" s="134"/>
      <c r="AEF31" s="134"/>
      <c r="AEG31" s="134"/>
      <c r="AEH31" s="134"/>
      <c r="AEI31" s="134"/>
      <c r="AEJ31" s="134"/>
      <c r="AEK31" s="134"/>
      <c r="AEL31" s="134"/>
      <c r="AEM31" s="134"/>
      <c r="AEN31" s="134"/>
      <c r="AEO31" s="134"/>
      <c r="AEP31" s="134"/>
      <c r="AEQ31" s="134"/>
      <c r="AER31" s="134"/>
      <c r="AES31" s="134"/>
      <c r="AET31" s="134"/>
      <c r="AEU31" s="134"/>
      <c r="AEV31" s="134"/>
      <c r="AEW31" s="134"/>
      <c r="AEX31" s="134"/>
      <c r="AEY31" s="134"/>
      <c r="AEZ31" s="134"/>
      <c r="AFA31" s="134"/>
      <c r="AFB31" s="134"/>
      <c r="AFC31" s="134"/>
      <c r="AFD31" s="134"/>
      <c r="AFE31" s="134"/>
      <c r="AFF31" s="134"/>
      <c r="AFG31" s="134"/>
      <c r="AFH31" s="134"/>
      <c r="AFI31" s="134"/>
      <c r="AFJ31" s="134"/>
      <c r="AFK31" s="134"/>
      <c r="AFL31" s="134"/>
      <c r="AFM31" s="134"/>
      <c r="AFN31" s="134"/>
      <c r="AFO31" s="134"/>
      <c r="AFP31" s="134"/>
      <c r="AFQ31" s="134"/>
      <c r="AFR31" s="134"/>
      <c r="AFS31" s="134"/>
      <c r="AFT31" s="134"/>
      <c r="AFU31" s="134"/>
      <c r="AFV31" s="134"/>
      <c r="AFW31" s="134"/>
      <c r="AFX31" s="134"/>
      <c r="AFY31" s="134"/>
      <c r="AFZ31" s="134"/>
      <c r="AGA31" s="134"/>
      <c r="AGB31" s="134"/>
      <c r="AGC31" s="134"/>
      <c r="AGD31" s="134"/>
      <c r="AGE31" s="134"/>
      <c r="AGF31" s="134"/>
      <c r="AGG31" s="134"/>
      <c r="AGH31" s="134"/>
      <c r="AGI31" s="134"/>
      <c r="AGJ31" s="134"/>
      <c r="AGK31" s="134"/>
      <c r="AGL31" s="134"/>
      <c r="AGM31" s="134"/>
      <c r="AGN31" s="134"/>
      <c r="AGO31" s="134"/>
      <c r="AGP31" s="134"/>
      <c r="AGQ31" s="134"/>
      <c r="AGR31" s="134"/>
      <c r="AGS31" s="134"/>
      <c r="AGT31" s="134"/>
      <c r="AGU31" s="134"/>
      <c r="AGV31" s="134"/>
      <c r="AGW31" s="134"/>
      <c r="AGX31" s="134"/>
      <c r="AGY31" s="134"/>
      <c r="AGZ31" s="134"/>
      <c r="AHA31" s="134"/>
      <c r="AHB31" s="134"/>
      <c r="AHC31" s="134"/>
      <c r="AHD31" s="134"/>
      <c r="AHE31" s="134"/>
      <c r="AHF31" s="134"/>
      <c r="AHG31" s="134"/>
      <c r="AHH31" s="134"/>
      <c r="AHI31" s="134"/>
      <c r="AHJ31" s="134"/>
      <c r="AHK31" s="134"/>
      <c r="AHL31" s="134"/>
      <c r="AHM31" s="134"/>
      <c r="AHN31" s="134"/>
      <c r="AHO31" s="134"/>
      <c r="AHP31" s="134"/>
      <c r="AHQ31" s="134"/>
      <c r="AHR31" s="134"/>
      <c r="AHS31" s="134"/>
      <c r="AHT31" s="134"/>
      <c r="AHU31" s="134"/>
      <c r="AHV31" s="134"/>
      <c r="AHW31" s="134"/>
      <c r="AHX31" s="134"/>
      <c r="AHY31" s="134"/>
      <c r="AHZ31" s="134"/>
      <c r="AIA31" s="134"/>
      <c r="AIB31" s="134"/>
      <c r="AIC31" s="134"/>
      <c r="AID31" s="134"/>
      <c r="AIE31" s="134"/>
      <c r="AIF31" s="134"/>
      <c r="AIG31" s="134"/>
      <c r="AIH31" s="134"/>
      <c r="AII31" s="134"/>
      <c r="AIJ31" s="134"/>
      <c r="AIK31" s="134"/>
      <c r="AIL31" s="134"/>
      <c r="AIM31" s="134"/>
      <c r="AIN31" s="134"/>
      <c r="AIO31" s="134"/>
      <c r="AIP31" s="134"/>
      <c r="AIQ31" s="134"/>
      <c r="AIR31" s="134"/>
      <c r="AIS31" s="134"/>
      <c r="AIT31" s="134"/>
      <c r="AIU31" s="134"/>
      <c r="AIV31" s="134"/>
      <c r="AIW31" s="134"/>
      <c r="AIX31" s="134"/>
      <c r="AIY31" s="134"/>
      <c r="AIZ31" s="134"/>
      <c r="AJA31" s="134"/>
      <c r="AJB31" s="134"/>
      <c r="AJC31" s="134"/>
      <c r="AJD31" s="134"/>
      <c r="AJE31" s="134"/>
      <c r="AJF31" s="134"/>
      <c r="AJG31" s="134"/>
      <c r="AJH31" s="134"/>
      <c r="AJI31" s="134"/>
      <c r="AJJ31" s="134"/>
      <c r="AJK31" s="134"/>
      <c r="AJL31" s="134"/>
      <c r="AJM31" s="134"/>
      <c r="AJN31" s="134"/>
      <c r="AJO31" s="134"/>
      <c r="AJP31" s="134"/>
      <c r="AJQ31" s="134"/>
      <c r="AJR31" s="134"/>
      <c r="AJS31" s="134"/>
      <c r="AJT31" s="134"/>
      <c r="AJU31" s="134"/>
      <c r="AJV31" s="134"/>
      <c r="AJW31" s="134"/>
      <c r="AJX31" s="134"/>
      <c r="AJY31" s="134"/>
      <c r="AJZ31" s="134"/>
      <c r="AKA31" s="134"/>
      <c r="AKB31" s="134"/>
      <c r="AKC31" s="134"/>
      <c r="AKD31" s="134"/>
      <c r="AKE31" s="134"/>
      <c r="AKF31" s="134"/>
      <c r="AKG31" s="134"/>
      <c r="AKH31" s="134"/>
      <c r="AKI31" s="134"/>
      <c r="AKJ31" s="134"/>
      <c r="AKK31" s="134"/>
      <c r="AKL31" s="134"/>
      <c r="AKM31" s="134"/>
      <c r="AKN31" s="134"/>
      <c r="AKO31" s="134"/>
      <c r="AKP31" s="134"/>
      <c r="AKQ31" s="134"/>
      <c r="AKR31" s="134"/>
      <c r="AKS31" s="134"/>
      <c r="AKT31" s="134"/>
      <c r="AKU31" s="134"/>
      <c r="AKV31" s="134"/>
      <c r="AKW31" s="134"/>
      <c r="AKX31" s="134"/>
      <c r="AKY31" s="134"/>
      <c r="AKZ31" s="134"/>
      <c r="ALA31" s="134"/>
      <c r="ALB31" s="134"/>
      <c r="ALC31" s="134"/>
      <c r="ALD31" s="134"/>
      <c r="ALE31" s="134"/>
      <c r="ALF31" s="134"/>
      <c r="ALG31" s="134"/>
      <c r="ALH31" s="134"/>
      <c r="ALI31" s="134"/>
      <c r="ALJ31" s="134"/>
      <c r="ALK31" s="134"/>
      <c r="ALL31" s="134"/>
      <c r="ALM31" s="134"/>
      <c r="ALN31" s="134"/>
      <c r="ALO31" s="134"/>
      <c r="ALP31" s="134"/>
      <c r="ALQ31" s="134"/>
      <c r="ALR31" s="134"/>
      <c r="ALS31" s="134"/>
      <c r="ALT31" s="134"/>
      <c r="ALU31" s="134"/>
      <c r="ALV31" s="134"/>
      <c r="ALW31" s="134"/>
      <c r="ALX31" s="134"/>
      <c r="ALY31" s="134"/>
      <c r="ALZ31" s="134"/>
      <c r="AMA31" s="134"/>
      <c r="AMB31" s="134"/>
      <c r="AMC31" s="134"/>
      <c r="AMD31" s="134"/>
      <c r="AME31" s="134"/>
      <c r="AMF31" s="134"/>
      <c r="AMG31" s="134"/>
      <c r="AMH31" s="134"/>
      <c r="AMI31" s="134"/>
      <c r="AMJ31" s="134"/>
      <c r="AMK31" s="134"/>
      <c r="AML31" s="134"/>
      <c r="AMM31" s="134"/>
      <c r="AMN31" s="134"/>
      <c r="AMO31" s="134"/>
      <c r="AMP31" s="134"/>
      <c r="AMQ31" s="134"/>
      <c r="AMR31" s="134"/>
      <c r="AMS31" s="134"/>
      <c r="AMT31" s="134"/>
      <c r="AMU31" s="134"/>
      <c r="AMV31" s="134"/>
      <c r="AMW31" s="134"/>
      <c r="AMX31" s="134"/>
      <c r="AMY31" s="134"/>
      <c r="AMZ31" s="134"/>
      <c r="ANA31" s="134"/>
      <c r="ANB31" s="134"/>
      <c r="ANC31" s="134"/>
      <c r="AND31" s="134"/>
      <c r="ANE31" s="134"/>
      <c r="ANF31" s="134"/>
      <c r="ANG31" s="134"/>
      <c r="ANH31" s="134"/>
      <c r="ANI31" s="134"/>
      <c r="ANJ31" s="134"/>
      <c r="ANK31" s="134"/>
      <c r="ANL31" s="134"/>
      <c r="ANM31" s="134"/>
      <c r="ANN31" s="134"/>
      <c r="ANO31" s="134"/>
      <c r="ANP31" s="134"/>
      <c r="ANQ31" s="134"/>
      <c r="ANR31" s="134"/>
      <c r="ANS31" s="134"/>
      <c r="ANT31" s="134"/>
      <c r="ANU31" s="134"/>
      <c r="ANV31" s="134"/>
      <c r="ANW31" s="134"/>
      <c r="ANX31" s="134"/>
      <c r="ANY31" s="134"/>
      <c r="ANZ31" s="134"/>
      <c r="AOA31" s="134"/>
      <c r="AOB31" s="134"/>
      <c r="AOC31" s="134"/>
      <c r="AOD31" s="134"/>
      <c r="AOE31" s="134"/>
      <c r="AOF31" s="134"/>
      <c r="AOG31" s="134"/>
      <c r="AOH31" s="134"/>
      <c r="AOI31" s="134"/>
      <c r="AOJ31" s="134"/>
      <c r="AOK31" s="134"/>
      <c r="AOL31" s="134"/>
      <c r="AOM31" s="134"/>
      <c r="AON31" s="134"/>
      <c r="AOO31" s="134"/>
      <c r="AOP31" s="134"/>
      <c r="AOQ31" s="134"/>
      <c r="AOR31" s="134"/>
      <c r="AOS31" s="134"/>
      <c r="AOT31" s="134"/>
      <c r="AOU31" s="134"/>
      <c r="AOV31" s="134"/>
      <c r="AOW31" s="134"/>
      <c r="AOX31" s="134"/>
      <c r="AOY31" s="134"/>
      <c r="AOZ31" s="134"/>
      <c r="APA31" s="134"/>
      <c r="APB31" s="134"/>
      <c r="APC31" s="134"/>
      <c r="APD31" s="134"/>
      <c r="APE31" s="134"/>
      <c r="APF31" s="134"/>
      <c r="APG31" s="134"/>
      <c r="APH31" s="134"/>
      <c r="API31" s="134"/>
      <c r="APJ31" s="134"/>
      <c r="APK31" s="134"/>
      <c r="APL31" s="134"/>
      <c r="APM31" s="134"/>
      <c r="APN31" s="134"/>
      <c r="APO31" s="134"/>
      <c r="APP31" s="134"/>
      <c r="APQ31" s="134"/>
      <c r="APR31" s="134"/>
      <c r="APS31" s="134"/>
      <c r="APT31" s="134"/>
      <c r="APU31" s="134"/>
      <c r="APV31" s="134"/>
      <c r="APW31" s="134"/>
      <c r="APX31" s="134"/>
      <c r="APY31" s="134"/>
      <c r="APZ31" s="134"/>
      <c r="AQA31" s="134"/>
      <c r="AQB31" s="134"/>
      <c r="AQC31" s="134"/>
      <c r="AQD31" s="134"/>
      <c r="AQE31" s="134"/>
      <c r="AQF31" s="134"/>
      <c r="AQG31" s="134"/>
      <c r="AQH31" s="134"/>
      <c r="AQI31" s="134"/>
      <c r="AQJ31" s="134"/>
      <c r="AQK31" s="134"/>
      <c r="AQL31" s="134"/>
      <c r="AQM31" s="134"/>
      <c r="AQN31" s="134"/>
      <c r="AQO31" s="134"/>
      <c r="AQP31" s="134"/>
      <c r="AQQ31" s="134"/>
      <c r="AQR31" s="134"/>
      <c r="AQS31" s="134"/>
      <c r="AQT31" s="134"/>
      <c r="AQU31" s="134"/>
      <c r="AQV31" s="134"/>
      <c r="AQW31" s="134"/>
      <c r="AQX31" s="134"/>
      <c r="AQY31" s="134"/>
      <c r="AQZ31" s="134"/>
      <c r="ARA31" s="134"/>
      <c r="ARB31" s="134"/>
      <c r="ARC31" s="134"/>
      <c r="ARD31" s="134"/>
      <c r="ARE31" s="134"/>
      <c r="ARF31" s="134"/>
      <c r="ARG31" s="134"/>
      <c r="ARH31" s="134"/>
      <c r="ARI31" s="134"/>
      <c r="ARJ31" s="134"/>
      <c r="ARK31" s="134"/>
      <c r="ARL31" s="134"/>
      <c r="ARM31" s="134"/>
      <c r="ARN31" s="134"/>
      <c r="ARO31" s="134"/>
      <c r="ARP31" s="134"/>
      <c r="ARQ31" s="134"/>
      <c r="ARR31" s="134"/>
      <c r="ARS31" s="134"/>
      <c r="ART31" s="134"/>
      <c r="ARU31" s="134"/>
      <c r="ARV31" s="134"/>
      <c r="ARW31" s="134"/>
      <c r="ARX31" s="134"/>
      <c r="ARY31" s="134"/>
      <c r="ARZ31" s="134"/>
      <c r="ASA31" s="134"/>
      <c r="ASB31" s="134"/>
      <c r="ASC31" s="134"/>
      <c r="ASD31" s="134"/>
      <c r="ASE31" s="134"/>
      <c r="ASF31" s="134"/>
      <c r="ASG31" s="134"/>
      <c r="ASH31" s="134"/>
      <c r="ASI31" s="134"/>
      <c r="ASJ31" s="134"/>
      <c r="ASK31" s="134"/>
      <c r="ASL31" s="134"/>
      <c r="ASM31" s="134"/>
      <c r="ASN31" s="134"/>
      <c r="ASO31" s="134"/>
      <c r="ASP31" s="134"/>
      <c r="ASQ31" s="134"/>
      <c r="ASR31" s="134"/>
      <c r="ASS31" s="134"/>
      <c r="AST31" s="134"/>
      <c r="ASU31" s="134"/>
      <c r="ASV31" s="134"/>
      <c r="ASW31" s="134"/>
      <c r="ASX31" s="134"/>
      <c r="ASY31" s="134"/>
      <c r="ASZ31" s="134"/>
      <c r="ATA31" s="134"/>
      <c r="ATB31" s="134"/>
      <c r="ATC31" s="134"/>
      <c r="ATD31" s="134"/>
      <c r="ATE31" s="134"/>
      <c r="ATF31" s="134"/>
      <c r="ATG31" s="134"/>
      <c r="ATH31" s="134"/>
      <c r="ATI31" s="134"/>
      <c r="ATJ31" s="134"/>
      <c r="ATK31" s="134"/>
      <c r="ATL31" s="134"/>
      <c r="ATM31" s="134"/>
      <c r="ATN31" s="134"/>
      <c r="ATO31" s="134"/>
      <c r="ATP31" s="134"/>
      <c r="ATQ31" s="134"/>
      <c r="ATR31" s="134"/>
      <c r="ATS31" s="134"/>
      <c r="ATT31" s="134"/>
      <c r="ATU31" s="134"/>
      <c r="ATV31" s="134"/>
      <c r="ATW31" s="134"/>
      <c r="ATX31" s="134"/>
      <c r="ATY31" s="134"/>
      <c r="ATZ31" s="134"/>
      <c r="AUA31" s="134"/>
      <c r="AUB31" s="134"/>
      <c r="AUC31" s="134"/>
      <c r="AUD31" s="134"/>
      <c r="AUE31" s="134"/>
      <c r="AUF31" s="134"/>
      <c r="AUG31" s="134"/>
      <c r="AUH31" s="134"/>
      <c r="AUI31" s="134"/>
      <c r="AUJ31" s="134"/>
      <c r="AUK31" s="134"/>
      <c r="AUL31" s="134"/>
      <c r="AUM31" s="134"/>
      <c r="AUN31" s="134"/>
      <c r="AUO31" s="134"/>
      <c r="AUP31" s="134"/>
      <c r="AUQ31" s="134"/>
      <c r="AUR31" s="134"/>
      <c r="AUS31" s="134"/>
      <c r="AUT31" s="134"/>
      <c r="AUU31" s="134"/>
      <c r="AUV31" s="134"/>
      <c r="AUW31" s="134"/>
      <c r="AUX31" s="134"/>
      <c r="AUY31" s="134"/>
      <c r="AUZ31" s="134"/>
      <c r="AVA31" s="134"/>
      <c r="AVB31" s="134"/>
      <c r="AVC31" s="134"/>
      <c r="AVD31" s="134"/>
      <c r="AVE31" s="134"/>
      <c r="AVF31" s="134"/>
      <c r="AVG31" s="134"/>
      <c r="AVH31" s="134"/>
      <c r="AVI31" s="134"/>
      <c r="AVJ31" s="134"/>
      <c r="AVK31" s="134"/>
      <c r="AVL31" s="134"/>
      <c r="AVM31" s="134"/>
      <c r="AVN31" s="134"/>
      <c r="AVO31" s="134"/>
      <c r="AVP31" s="134"/>
      <c r="AVQ31" s="134"/>
      <c r="AVR31" s="134"/>
      <c r="AVS31" s="134"/>
      <c r="AVT31" s="134"/>
      <c r="AVU31" s="134"/>
      <c r="AVV31" s="134"/>
      <c r="AVW31" s="134"/>
      <c r="AVX31" s="134"/>
      <c r="AVY31" s="134"/>
      <c r="AVZ31" s="134"/>
      <c r="AWA31" s="134"/>
      <c r="AWB31" s="134"/>
      <c r="AWC31" s="134"/>
      <c r="AWD31" s="134"/>
      <c r="AWE31" s="134"/>
      <c r="AWF31" s="134"/>
      <c r="AWG31" s="134"/>
      <c r="AWH31" s="134"/>
      <c r="AWI31" s="134"/>
      <c r="AWJ31" s="134"/>
      <c r="AWK31" s="134"/>
      <c r="AWL31" s="134"/>
      <c r="AWM31" s="134"/>
      <c r="AWN31" s="134"/>
      <c r="AWO31" s="134"/>
      <c r="AWP31" s="134"/>
      <c r="AWQ31" s="134"/>
      <c r="AWR31" s="134"/>
      <c r="AWS31" s="134"/>
      <c r="AWT31" s="134"/>
      <c r="AWU31" s="134"/>
      <c r="AWV31" s="134"/>
      <c r="AWW31" s="134"/>
      <c r="AWX31" s="134"/>
      <c r="AWY31" s="134"/>
      <c r="AWZ31" s="134"/>
      <c r="AXA31" s="134"/>
      <c r="AXB31" s="134"/>
      <c r="AXC31" s="134"/>
      <c r="AXD31" s="134"/>
      <c r="AXE31" s="134"/>
      <c r="AXF31" s="134"/>
      <c r="AXG31" s="134"/>
      <c r="AXH31" s="134"/>
      <c r="AXI31" s="134"/>
      <c r="AXJ31" s="134"/>
      <c r="AXK31" s="134"/>
      <c r="AXL31" s="134"/>
      <c r="AXM31" s="134"/>
      <c r="AXN31" s="134"/>
      <c r="AXO31" s="134"/>
      <c r="AXP31" s="134"/>
      <c r="AXQ31" s="134"/>
      <c r="AXR31" s="134"/>
      <c r="AXS31" s="134"/>
      <c r="AXT31" s="134"/>
      <c r="AXU31" s="134"/>
      <c r="AXV31" s="134"/>
      <c r="AXW31" s="134"/>
      <c r="AXX31" s="134"/>
      <c r="AXY31" s="134"/>
      <c r="AXZ31" s="134"/>
      <c r="AYA31" s="134"/>
      <c r="AYB31" s="134"/>
      <c r="AYC31" s="134"/>
      <c r="AYD31" s="134"/>
      <c r="AYE31" s="134"/>
      <c r="AYF31" s="134"/>
      <c r="AYG31" s="134"/>
      <c r="AYH31" s="134"/>
      <c r="AYI31" s="134"/>
      <c r="AYJ31" s="134"/>
      <c r="AYK31" s="134"/>
      <c r="AYL31" s="134"/>
      <c r="AYM31" s="134"/>
      <c r="AYN31" s="134"/>
      <c r="AYO31" s="134"/>
      <c r="AYP31" s="134"/>
      <c r="AYQ31" s="134"/>
      <c r="AYR31" s="134"/>
      <c r="AYS31" s="134"/>
      <c r="AYT31" s="134"/>
      <c r="AYU31" s="134"/>
      <c r="AYV31" s="134"/>
      <c r="AYW31" s="134"/>
      <c r="AYX31" s="134"/>
      <c r="AYY31" s="134"/>
      <c r="AYZ31" s="134"/>
      <c r="AZA31" s="134"/>
      <c r="AZB31" s="134"/>
      <c r="AZC31" s="134"/>
      <c r="AZD31" s="134"/>
      <c r="AZE31" s="134"/>
      <c r="AZF31" s="134"/>
      <c r="AZG31" s="134"/>
      <c r="AZH31" s="134"/>
      <c r="AZI31" s="134"/>
      <c r="AZJ31" s="134"/>
      <c r="AZK31" s="134"/>
      <c r="AZL31" s="134"/>
      <c r="AZM31" s="134"/>
      <c r="AZN31" s="134"/>
      <c r="AZO31" s="134"/>
      <c r="AZP31" s="134"/>
      <c r="AZQ31" s="134"/>
      <c r="AZR31" s="134"/>
      <c r="AZS31" s="134"/>
      <c r="AZT31" s="134"/>
      <c r="AZU31" s="134"/>
      <c r="AZV31" s="134"/>
      <c r="AZW31" s="134"/>
      <c r="AZX31" s="134"/>
      <c r="AZY31" s="134"/>
      <c r="AZZ31" s="134"/>
      <c r="BAA31" s="134"/>
      <c r="BAB31" s="134"/>
      <c r="BAC31" s="134"/>
      <c r="BAD31" s="134"/>
      <c r="BAE31" s="134"/>
      <c r="BAF31" s="134"/>
      <c r="BAG31" s="134"/>
      <c r="BAH31" s="134"/>
      <c r="BAI31" s="134"/>
      <c r="BAJ31" s="134"/>
      <c r="BAK31" s="134"/>
      <c r="BAL31" s="134"/>
      <c r="BAM31" s="134"/>
      <c r="BAN31" s="134"/>
      <c r="BAO31" s="134"/>
      <c r="BAP31" s="134"/>
      <c r="BAQ31" s="134"/>
      <c r="BAR31" s="134"/>
      <c r="BAS31" s="134"/>
      <c r="BAT31" s="134"/>
      <c r="BAU31" s="134"/>
      <c r="BAV31" s="134"/>
      <c r="BAW31" s="134"/>
      <c r="BAX31" s="134"/>
      <c r="BAY31" s="134"/>
      <c r="BAZ31" s="134"/>
      <c r="BBA31" s="134"/>
      <c r="BBB31" s="134"/>
      <c r="BBC31" s="134"/>
      <c r="BBD31" s="134"/>
      <c r="BBE31" s="134"/>
      <c r="BBF31" s="134"/>
      <c r="BBG31" s="134"/>
      <c r="BBH31" s="134"/>
      <c r="BBI31" s="134"/>
      <c r="BBJ31" s="134"/>
      <c r="BBK31" s="134"/>
      <c r="BBL31" s="134"/>
      <c r="BBM31" s="134"/>
      <c r="BBN31" s="134"/>
      <c r="BBO31" s="134"/>
      <c r="BBP31" s="134"/>
      <c r="BBQ31" s="134"/>
      <c r="BBR31" s="134"/>
      <c r="BBS31" s="134"/>
      <c r="BBT31" s="134"/>
      <c r="BBU31" s="134"/>
      <c r="BBV31" s="134"/>
      <c r="BBW31" s="134"/>
      <c r="BBX31" s="134"/>
      <c r="BBY31" s="134"/>
      <c r="BBZ31" s="134"/>
      <c r="BCA31" s="134"/>
      <c r="BCB31" s="134"/>
      <c r="BCC31" s="134"/>
      <c r="BCD31" s="134"/>
      <c r="BCE31" s="134"/>
      <c r="BCF31" s="134"/>
      <c r="BCG31" s="134"/>
      <c r="BCH31" s="134"/>
      <c r="BCI31" s="134"/>
      <c r="BCJ31" s="134"/>
      <c r="BCK31" s="134"/>
      <c r="BCL31" s="134"/>
      <c r="BCM31" s="134"/>
      <c r="BCN31" s="134"/>
      <c r="BCO31" s="134"/>
      <c r="BCP31" s="134"/>
      <c r="BCQ31" s="134"/>
      <c r="BCR31" s="134"/>
      <c r="BCS31" s="134"/>
      <c r="BCT31" s="134"/>
      <c r="BCU31" s="134"/>
      <c r="BCV31" s="134"/>
      <c r="BCW31" s="134"/>
      <c r="BCX31" s="134"/>
      <c r="BCY31" s="134"/>
      <c r="BCZ31" s="134"/>
      <c r="BDA31" s="134"/>
      <c r="BDB31" s="134"/>
      <c r="BDC31" s="134"/>
      <c r="BDD31" s="134"/>
      <c r="BDE31" s="134"/>
      <c r="BDF31" s="134"/>
      <c r="BDG31" s="134"/>
      <c r="BDH31" s="134"/>
      <c r="BDI31" s="134"/>
      <c r="BDJ31" s="134"/>
      <c r="BDK31" s="134"/>
      <c r="BDL31" s="134"/>
      <c r="BDM31" s="134"/>
      <c r="BDN31" s="134"/>
      <c r="BDO31" s="134"/>
      <c r="BDP31" s="134"/>
      <c r="BDQ31" s="134"/>
      <c r="BDR31" s="134"/>
      <c r="BDS31" s="134"/>
      <c r="BDT31" s="134"/>
      <c r="BDU31" s="134"/>
      <c r="BDV31" s="134"/>
      <c r="BDW31" s="134"/>
      <c r="BDX31" s="134"/>
      <c r="BDY31" s="134"/>
      <c r="BDZ31" s="134"/>
      <c r="BEA31" s="134"/>
      <c r="BEB31" s="134"/>
      <c r="BEC31" s="134"/>
      <c r="BED31" s="134"/>
      <c r="BEE31" s="134"/>
      <c r="BEF31" s="134"/>
      <c r="BEG31" s="134"/>
      <c r="BEH31" s="134"/>
      <c r="BEI31" s="134"/>
      <c r="BEJ31" s="134"/>
      <c r="BEK31" s="134"/>
      <c r="BEL31" s="134"/>
      <c r="BEM31" s="134"/>
      <c r="BEN31" s="134"/>
      <c r="BEO31" s="134"/>
      <c r="BEP31" s="134"/>
      <c r="BEQ31" s="134"/>
      <c r="BER31" s="134"/>
      <c r="BES31" s="134"/>
      <c r="BET31" s="134"/>
      <c r="BEU31" s="134"/>
      <c r="BEV31" s="134"/>
      <c r="BEW31" s="134"/>
      <c r="BEX31" s="134"/>
      <c r="BEY31" s="134"/>
      <c r="BEZ31" s="134"/>
      <c r="BFA31" s="134"/>
      <c r="BFB31" s="134"/>
      <c r="BFC31" s="134"/>
      <c r="BFD31" s="134"/>
      <c r="BFE31" s="134"/>
      <c r="BFF31" s="134"/>
      <c r="BFG31" s="134"/>
      <c r="BFH31" s="134"/>
      <c r="BFI31" s="134"/>
      <c r="BFJ31" s="134"/>
      <c r="BFK31" s="134"/>
      <c r="BFL31" s="134"/>
      <c r="BFM31" s="134"/>
      <c r="BFN31" s="134"/>
      <c r="BFO31" s="134"/>
      <c r="BFP31" s="134"/>
      <c r="BFQ31" s="134"/>
      <c r="BFR31" s="134"/>
      <c r="BFS31" s="134"/>
      <c r="BFT31" s="134"/>
      <c r="BFU31" s="134"/>
      <c r="BFV31" s="134"/>
      <c r="BFW31" s="134"/>
      <c r="BFX31" s="134"/>
      <c r="BFY31" s="134"/>
      <c r="BFZ31" s="134"/>
      <c r="BGA31" s="134"/>
      <c r="BGB31" s="134"/>
      <c r="BGC31" s="134"/>
      <c r="BGD31" s="134"/>
      <c r="BGE31" s="134"/>
      <c r="BGF31" s="134"/>
      <c r="BGG31" s="134"/>
      <c r="BGH31" s="134"/>
      <c r="BGI31" s="134"/>
      <c r="BGJ31" s="134"/>
      <c r="BGK31" s="134"/>
      <c r="BGL31" s="134"/>
      <c r="BGM31" s="134"/>
      <c r="BGN31" s="134"/>
      <c r="BGO31" s="134"/>
      <c r="BGP31" s="134"/>
      <c r="BGQ31" s="134"/>
      <c r="BGR31" s="134"/>
      <c r="BGS31" s="134"/>
      <c r="BGT31" s="134"/>
      <c r="BGU31" s="134"/>
      <c r="BGV31" s="134"/>
      <c r="BGW31" s="134"/>
      <c r="BGX31" s="134"/>
      <c r="BGY31" s="134"/>
      <c r="BGZ31" s="134"/>
      <c r="BHA31" s="134"/>
      <c r="BHB31" s="134"/>
      <c r="BHC31" s="134"/>
      <c r="BHD31" s="134"/>
      <c r="BHE31" s="134"/>
      <c r="BHF31" s="134"/>
      <c r="BHG31" s="134"/>
      <c r="BHH31" s="134"/>
      <c r="BHI31" s="134"/>
      <c r="BHJ31" s="134"/>
      <c r="BHK31" s="134"/>
      <c r="BHL31" s="134"/>
      <c r="BHM31" s="134"/>
      <c r="BHN31" s="134"/>
      <c r="BHO31" s="134"/>
      <c r="BHP31" s="134"/>
      <c r="BHQ31" s="134"/>
      <c r="BHR31" s="134"/>
      <c r="BHS31" s="134"/>
      <c r="BHT31" s="134"/>
      <c r="BHU31" s="134"/>
      <c r="BHV31" s="134"/>
      <c r="BHW31" s="134"/>
      <c r="BHX31" s="134"/>
      <c r="BHY31" s="134"/>
      <c r="BHZ31" s="134"/>
      <c r="BIA31" s="134"/>
      <c r="BIB31" s="134"/>
      <c r="BIC31" s="134"/>
      <c r="BID31" s="134"/>
      <c r="BIE31" s="134"/>
      <c r="BIF31" s="134"/>
      <c r="BIG31" s="134"/>
      <c r="BIH31" s="134"/>
      <c r="BII31" s="134"/>
      <c r="BIJ31" s="134"/>
      <c r="BIK31" s="134"/>
      <c r="BIL31" s="134"/>
      <c r="BIM31" s="134"/>
      <c r="BIN31" s="134"/>
      <c r="BIO31" s="134"/>
      <c r="BIP31" s="134"/>
      <c r="BIQ31" s="134"/>
      <c r="BIR31" s="134"/>
      <c r="BIS31" s="134"/>
      <c r="BIT31" s="134"/>
      <c r="BIU31" s="134"/>
      <c r="BIV31" s="134"/>
      <c r="BIW31" s="134"/>
      <c r="BIX31" s="134"/>
      <c r="BIY31" s="134"/>
      <c r="BIZ31" s="134"/>
      <c r="BJA31" s="134"/>
      <c r="BJB31" s="134"/>
      <c r="BJC31" s="134"/>
      <c r="BJD31" s="134"/>
      <c r="BJE31" s="134"/>
      <c r="BJF31" s="134"/>
      <c r="BJG31" s="134"/>
      <c r="BJH31" s="134"/>
      <c r="BJI31" s="134"/>
      <c r="BJJ31" s="134"/>
      <c r="BJK31" s="134"/>
      <c r="BJL31" s="134"/>
      <c r="BJM31" s="134"/>
      <c r="BJN31" s="134"/>
      <c r="BJO31" s="134"/>
      <c r="BJP31" s="134"/>
      <c r="BJQ31" s="134"/>
      <c r="BJR31" s="134"/>
      <c r="BJS31" s="134"/>
      <c r="BJT31" s="134"/>
      <c r="BJU31" s="134"/>
      <c r="BJV31" s="134"/>
      <c r="BJW31" s="134"/>
      <c r="BJX31" s="134"/>
      <c r="BJY31" s="134"/>
      <c r="BJZ31" s="134"/>
      <c r="BKA31" s="134"/>
      <c r="BKB31" s="134"/>
      <c r="BKC31" s="134"/>
      <c r="BKD31" s="134"/>
      <c r="BKE31" s="134"/>
      <c r="BKF31" s="134"/>
      <c r="BKG31" s="134"/>
      <c r="BKH31" s="134"/>
      <c r="BKI31" s="134"/>
      <c r="BKJ31" s="134"/>
      <c r="BKK31" s="134"/>
      <c r="BKL31" s="134"/>
      <c r="BKM31" s="134"/>
      <c r="BKN31" s="134"/>
      <c r="BKO31" s="134"/>
      <c r="BKP31" s="134"/>
      <c r="BKQ31" s="134"/>
      <c r="BKR31" s="134"/>
      <c r="BKS31" s="134"/>
      <c r="BKT31" s="134"/>
      <c r="BKU31" s="134"/>
      <c r="BKV31" s="134"/>
      <c r="BKW31" s="134"/>
      <c r="BKX31" s="134"/>
      <c r="BKY31" s="134"/>
      <c r="BKZ31" s="134"/>
      <c r="BLA31" s="134"/>
      <c r="BLB31" s="134"/>
      <c r="BLC31" s="134"/>
      <c r="BLD31" s="134"/>
      <c r="BLE31" s="134"/>
      <c r="BLF31" s="134"/>
      <c r="BLG31" s="134"/>
      <c r="BLH31" s="134"/>
      <c r="BLI31" s="134"/>
      <c r="BLJ31" s="134"/>
      <c r="BLK31" s="134"/>
      <c r="BLL31" s="134"/>
      <c r="BLM31" s="134"/>
      <c r="BLN31" s="134"/>
      <c r="BLO31" s="134"/>
      <c r="BLP31" s="134"/>
      <c r="BLQ31" s="134"/>
      <c r="BLR31" s="134"/>
      <c r="BLS31" s="134"/>
      <c r="BLT31" s="134"/>
      <c r="BLU31" s="134"/>
      <c r="BLV31" s="134"/>
      <c r="BLW31" s="134"/>
      <c r="BLX31" s="134"/>
      <c r="BLY31" s="134"/>
      <c r="BLZ31" s="134"/>
      <c r="BMA31" s="134"/>
      <c r="BMB31" s="134"/>
      <c r="BMC31" s="134"/>
      <c r="BMD31" s="134"/>
      <c r="BME31" s="134"/>
      <c r="BMF31" s="134"/>
      <c r="BMG31" s="134"/>
      <c r="BMH31" s="134"/>
      <c r="BMI31" s="134"/>
      <c r="BMJ31" s="134"/>
      <c r="BMK31" s="134"/>
      <c r="BML31" s="134"/>
      <c r="BMM31" s="134"/>
      <c r="BMN31" s="134"/>
      <c r="BMO31" s="134"/>
      <c r="BMP31" s="134"/>
      <c r="BMQ31" s="134"/>
      <c r="BMR31" s="134"/>
      <c r="BMS31" s="134"/>
      <c r="BMT31" s="134"/>
      <c r="BMU31" s="134"/>
      <c r="BMV31" s="134"/>
      <c r="BMW31" s="134"/>
      <c r="BMX31" s="134"/>
      <c r="BMY31" s="134"/>
      <c r="BMZ31" s="134"/>
      <c r="BNA31" s="134"/>
      <c r="BNB31" s="134"/>
      <c r="BNC31" s="134"/>
      <c r="BND31" s="134"/>
      <c r="BNE31" s="134"/>
      <c r="BNF31" s="134"/>
      <c r="BNG31" s="134"/>
      <c r="BNH31" s="134"/>
      <c r="BNI31" s="134"/>
      <c r="BNJ31" s="134"/>
      <c r="BNK31" s="134"/>
      <c r="BNL31" s="134"/>
      <c r="BNM31" s="134"/>
      <c r="BNN31" s="134"/>
      <c r="BNO31" s="134"/>
      <c r="BNP31" s="134"/>
      <c r="BNQ31" s="134"/>
      <c r="BNR31" s="134"/>
      <c r="BNS31" s="134"/>
      <c r="BNT31" s="134"/>
      <c r="BNU31" s="134"/>
      <c r="BNV31" s="134"/>
      <c r="BNW31" s="134"/>
      <c r="BNX31" s="134"/>
      <c r="BNY31" s="134"/>
      <c r="BNZ31" s="134"/>
      <c r="BOA31" s="134"/>
      <c r="BOB31" s="134"/>
      <c r="BOC31" s="134"/>
      <c r="BOD31" s="134"/>
      <c r="BOE31" s="134"/>
      <c r="BOF31" s="134"/>
      <c r="BOG31" s="134"/>
      <c r="BOH31" s="134"/>
      <c r="BOI31" s="134"/>
      <c r="BOJ31" s="134"/>
      <c r="BOK31" s="134"/>
      <c r="BOL31" s="134"/>
      <c r="BOM31" s="134"/>
      <c r="BON31" s="134"/>
      <c r="BOO31" s="134"/>
      <c r="BOP31" s="134"/>
      <c r="BOQ31" s="134"/>
      <c r="BOR31" s="134"/>
      <c r="BOS31" s="134"/>
      <c r="BOT31" s="134"/>
      <c r="BOU31" s="134"/>
      <c r="BOV31" s="134"/>
      <c r="BOW31" s="134"/>
      <c r="BOX31" s="134"/>
      <c r="BOY31" s="134"/>
      <c r="BOZ31" s="134"/>
      <c r="BPA31" s="134"/>
      <c r="BPB31" s="134"/>
      <c r="BPC31" s="134"/>
      <c r="BPD31" s="134"/>
      <c r="BPE31" s="134"/>
      <c r="BPF31" s="134"/>
      <c r="BPG31" s="134"/>
      <c r="BPH31" s="134"/>
      <c r="BPI31" s="134"/>
      <c r="BPJ31" s="134"/>
      <c r="BPK31" s="134"/>
      <c r="BPL31" s="134"/>
      <c r="BPM31" s="134"/>
      <c r="BPN31" s="134"/>
      <c r="BPO31" s="134"/>
      <c r="BPP31" s="134"/>
      <c r="BPQ31" s="134"/>
      <c r="BPR31" s="134"/>
      <c r="BPS31" s="134"/>
      <c r="BPT31" s="134"/>
      <c r="BPU31" s="134"/>
      <c r="BPV31" s="134"/>
      <c r="BPW31" s="134"/>
      <c r="BPX31" s="134"/>
      <c r="BPY31" s="134"/>
      <c r="BPZ31" s="134"/>
      <c r="BQA31" s="134"/>
      <c r="BQB31" s="134"/>
      <c r="BQC31" s="134"/>
      <c r="BQD31" s="134"/>
      <c r="BQE31" s="134"/>
      <c r="BQF31" s="134"/>
      <c r="BQG31" s="134"/>
      <c r="BQH31" s="134"/>
      <c r="BQI31" s="134"/>
      <c r="BQJ31" s="134"/>
      <c r="BQK31" s="134"/>
      <c r="BQL31" s="134"/>
      <c r="BQM31" s="134"/>
      <c r="BQN31" s="134"/>
      <c r="BQO31" s="134"/>
      <c r="BQP31" s="134"/>
      <c r="BQQ31" s="134"/>
      <c r="BQR31" s="134"/>
      <c r="BQS31" s="134"/>
      <c r="BQT31" s="134"/>
      <c r="BQU31" s="134"/>
      <c r="BQV31" s="134"/>
      <c r="BQW31" s="134"/>
      <c r="BQX31" s="134"/>
      <c r="BQY31" s="134"/>
      <c r="BQZ31" s="134"/>
      <c r="BRA31" s="134"/>
      <c r="BRB31" s="134"/>
      <c r="BRC31" s="134"/>
      <c r="BRD31" s="134"/>
      <c r="BRE31" s="134"/>
      <c r="BRF31" s="134"/>
      <c r="BRG31" s="134"/>
      <c r="BRH31" s="134"/>
      <c r="BRI31" s="134"/>
      <c r="BRJ31" s="134"/>
      <c r="BRK31" s="134"/>
      <c r="BRL31" s="134"/>
      <c r="BRM31" s="134"/>
      <c r="BRN31" s="134"/>
      <c r="BRO31" s="134"/>
      <c r="BRP31" s="134"/>
      <c r="BRQ31" s="134"/>
      <c r="BRR31" s="134"/>
      <c r="BRS31" s="134"/>
      <c r="BRT31" s="134"/>
      <c r="BRU31" s="134"/>
      <c r="BRV31" s="134"/>
      <c r="BRW31" s="134"/>
      <c r="BRX31" s="134"/>
      <c r="BRY31" s="134"/>
      <c r="BRZ31" s="134"/>
      <c r="BSA31" s="134"/>
      <c r="BSB31" s="134"/>
      <c r="BSC31" s="134"/>
      <c r="BSD31" s="134"/>
      <c r="BSE31" s="134"/>
      <c r="BSF31" s="134"/>
      <c r="BSG31" s="134"/>
      <c r="BSH31" s="134"/>
      <c r="BSI31" s="134"/>
      <c r="BSJ31" s="134"/>
      <c r="BSK31" s="134"/>
      <c r="BSL31" s="134"/>
      <c r="BSM31" s="134"/>
      <c r="BSN31" s="134"/>
      <c r="BSO31" s="134"/>
      <c r="BSP31" s="134"/>
      <c r="BSQ31" s="134"/>
      <c r="BSR31" s="134"/>
      <c r="BSS31" s="134"/>
      <c r="BST31" s="134"/>
      <c r="BSU31" s="134"/>
      <c r="BSV31" s="134"/>
      <c r="BSW31" s="134"/>
      <c r="BSX31" s="134"/>
      <c r="BSY31" s="134"/>
      <c r="BSZ31" s="134"/>
      <c r="BTA31" s="134"/>
      <c r="BTB31" s="134"/>
      <c r="BTC31" s="134"/>
      <c r="BTD31" s="134"/>
      <c r="BTE31" s="134"/>
      <c r="BTF31" s="134"/>
      <c r="BTG31" s="134"/>
      <c r="BTH31" s="134"/>
      <c r="BTI31" s="134"/>
      <c r="BTJ31" s="134"/>
      <c r="BTK31" s="134"/>
      <c r="BTL31" s="134"/>
      <c r="BTM31" s="134"/>
      <c r="BTN31" s="134"/>
      <c r="BTO31" s="134"/>
      <c r="BTP31" s="134"/>
      <c r="BTQ31" s="134"/>
      <c r="BTR31" s="134"/>
      <c r="BTS31" s="134"/>
      <c r="BTT31" s="134"/>
      <c r="BTU31" s="134"/>
      <c r="BTV31" s="134"/>
      <c r="BTW31" s="134"/>
      <c r="BTX31" s="134"/>
      <c r="BTY31" s="134"/>
      <c r="BTZ31" s="134"/>
      <c r="BUA31" s="134"/>
      <c r="BUB31" s="134"/>
      <c r="BUC31" s="134"/>
      <c r="BUD31" s="134"/>
      <c r="BUE31" s="134"/>
      <c r="BUF31" s="134"/>
      <c r="BUG31" s="134"/>
      <c r="BUH31" s="134"/>
      <c r="BUI31" s="134"/>
      <c r="BUJ31" s="134"/>
      <c r="BUK31" s="134"/>
      <c r="BUL31" s="134"/>
      <c r="BUM31" s="134"/>
      <c r="BUN31" s="134"/>
      <c r="BUO31" s="134"/>
      <c r="BUP31" s="134"/>
      <c r="BUQ31" s="134"/>
      <c r="BUR31" s="134"/>
      <c r="BUS31" s="134"/>
      <c r="BUT31" s="134"/>
      <c r="BUU31" s="134"/>
      <c r="BUV31" s="134"/>
      <c r="BUW31" s="134"/>
      <c r="BUX31" s="134"/>
      <c r="BUY31" s="134"/>
      <c r="BUZ31" s="134"/>
      <c r="BVA31" s="134"/>
      <c r="BVB31" s="134"/>
      <c r="BVC31" s="134"/>
      <c r="BVD31" s="134"/>
      <c r="BVE31" s="134"/>
      <c r="BVF31" s="134"/>
      <c r="BVG31" s="134"/>
      <c r="BVH31" s="134"/>
      <c r="BVI31" s="134"/>
      <c r="BVJ31" s="134"/>
      <c r="BVK31" s="134"/>
      <c r="BVL31" s="134"/>
      <c r="BVM31" s="134"/>
      <c r="BVN31" s="134"/>
      <c r="BVO31" s="134"/>
      <c r="BVP31" s="134"/>
      <c r="BVQ31" s="134"/>
      <c r="BVR31" s="134"/>
      <c r="BVS31" s="134"/>
      <c r="BVT31" s="134"/>
      <c r="BVU31" s="134"/>
      <c r="BVV31" s="134"/>
      <c r="BVW31" s="134"/>
      <c r="BVX31" s="134"/>
      <c r="BVY31" s="134"/>
      <c r="BVZ31" s="134"/>
      <c r="BWA31" s="134"/>
      <c r="BWB31" s="134"/>
      <c r="BWC31" s="134"/>
      <c r="BWD31" s="134"/>
      <c r="BWE31" s="134"/>
      <c r="BWF31" s="134"/>
      <c r="BWG31" s="134"/>
      <c r="BWH31" s="134"/>
      <c r="BWI31" s="134"/>
      <c r="BWJ31" s="134"/>
      <c r="BWK31" s="134"/>
      <c r="BWL31" s="134"/>
      <c r="BWM31" s="134"/>
      <c r="BWN31" s="134"/>
      <c r="BWO31" s="134"/>
      <c r="BWP31" s="134"/>
      <c r="BWQ31" s="134"/>
      <c r="BWR31" s="134"/>
      <c r="BWS31" s="134"/>
      <c r="BWT31" s="134"/>
      <c r="BWU31" s="134"/>
      <c r="BWV31" s="134"/>
      <c r="BWW31" s="134"/>
      <c r="BWX31" s="134"/>
      <c r="BWY31" s="134"/>
      <c r="BWZ31" s="134"/>
      <c r="BXA31" s="134"/>
      <c r="BXB31" s="134"/>
      <c r="BXC31" s="134"/>
      <c r="BXD31" s="134"/>
      <c r="BXE31" s="134"/>
      <c r="BXF31" s="134"/>
      <c r="BXG31" s="134"/>
      <c r="BXH31" s="134"/>
      <c r="BXI31" s="134"/>
      <c r="BXJ31" s="134"/>
      <c r="BXK31" s="134"/>
      <c r="BXL31" s="134"/>
      <c r="BXM31" s="134"/>
      <c r="BXN31" s="134"/>
      <c r="BXO31" s="134"/>
      <c r="BXP31" s="134"/>
      <c r="BXQ31" s="134"/>
      <c r="BXR31" s="134"/>
      <c r="BXS31" s="134"/>
      <c r="BXT31" s="134"/>
      <c r="BXU31" s="134"/>
      <c r="BXV31" s="134"/>
      <c r="BXW31" s="134"/>
      <c r="BXX31" s="134"/>
      <c r="BXY31" s="134"/>
      <c r="BXZ31" s="134"/>
      <c r="BYA31" s="134"/>
      <c r="BYB31" s="134"/>
      <c r="BYC31" s="134"/>
      <c r="BYD31" s="134"/>
      <c r="BYE31" s="134"/>
      <c r="BYF31" s="134"/>
      <c r="BYG31" s="134"/>
      <c r="BYH31" s="134"/>
      <c r="BYI31" s="134"/>
      <c r="BYJ31" s="134"/>
      <c r="BYK31" s="134"/>
      <c r="BYL31" s="134"/>
      <c r="BYM31" s="134"/>
      <c r="BYN31" s="134"/>
      <c r="BYO31" s="134"/>
      <c r="BYP31" s="134"/>
      <c r="BYQ31" s="134"/>
      <c r="BYR31" s="134"/>
      <c r="BYS31" s="134"/>
      <c r="BYT31" s="134"/>
      <c r="BYU31" s="134"/>
      <c r="BYV31" s="134"/>
      <c r="BYW31" s="134"/>
      <c r="BYX31" s="134"/>
      <c r="BYY31" s="134"/>
      <c r="BYZ31" s="134"/>
      <c r="BZA31" s="134"/>
      <c r="BZB31" s="134"/>
      <c r="BZC31" s="134"/>
      <c r="BZD31" s="134"/>
      <c r="BZE31" s="134"/>
      <c r="BZF31" s="134"/>
      <c r="BZG31" s="134"/>
      <c r="BZH31" s="134"/>
      <c r="BZI31" s="134"/>
      <c r="BZJ31" s="134"/>
      <c r="BZK31" s="134"/>
      <c r="BZL31" s="134"/>
      <c r="BZM31" s="134"/>
      <c r="BZN31" s="134"/>
      <c r="BZO31" s="134"/>
      <c r="BZP31" s="134"/>
      <c r="BZQ31" s="134"/>
      <c r="BZR31" s="134"/>
      <c r="BZS31" s="134"/>
      <c r="BZT31" s="134"/>
      <c r="BZU31" s="134"/>
      <c r="BZV31" s="134"/>
      <c r="BZW31" s="134"/>
      <c r="BZX31" s="134"/>
      <c r="BZY31" s="134"/>
      <c r="BZZ31" s="134"/>
      <c r="CAA31" s="134"/>
      <c r="CAB31" s="134"/>
      <c r="CAC31" s="134"/>
      <c r="CAD31" s="134"/>
      <c r="CAE31" s="134"/>
      <c r="CAF31" s="134"/>
      <c r="CAG31" s="134"/>
      <c r="CAH31" s="134"/>
      <c r="CAI31" s="134"/>
      <c r="CAJ31" s="134"/>
      <c r="CAK31" s="134"/>
      <c r="CAL31" s="134"/>
      <c r="CAM31" s="134"/>
      <c r="CAN31" s="134"/>
      <c r="CAO31" s="134"/>
      <c r="CAP31" s="134"/>
      <c r="CAQ31" s="134"/>
      <c r="CAR31" s="134"/>
      <c r="CAS31" s="134"/>
      <c r="CAT31" s="134"/>
      <c r="CAU31" s="134"/>
      <c r="CAV31" s="134"/>
      <c r="CAW31" s="134"/>
      <c r="CAX31" s="134"/>
      <c r="CAY31" s="134"/>
      <c r="CAZ31" s="134"/>
      <c r="CBA31" s="134"/>
      <c r="CBB31" s="134"/>
      <c r="CBC31" s="134"/>
      <c r="CBD31" s="134"/>
      <c r="CBE31" s="134"/>
      <c r="CBF31" s="134"/>
      <c r="CBG31" s="134"/>
      <c r="CBH31" s="134"/>
      <c r="CBI31" s="134"/>
      <c r="CBJ31" s="134"/>
      <c r="CBK31" s="134"/>
      <c r="CBL31" s="134"/>
      <c r="CBM31" s="134"/>
      <c r="CBN31" s="134"/>
      <c r="CBO31" s="134"/>
      <c r="CBP31" s="134"/>
      <c r="CBQ31" s="134"/>
      <c r="CBR31" s="134"/>
      <c r="CBS31" s="134"/>
      <c r="CBT31" s="134"/>
      <c r="CBU31" s="134"/>
      <c r="CBV31" s="134"/>
      <c r="CBW31" s="134"/>
      <c r="CBX31" s="134"/>
      <c r="CBY31" s="134"/>
      <c r="CBZ31" s="134"/>
      <c r="CCA31" s="134"/>
      <c r="CCB31" s="134"/>
      <c r="CCC31" s="134"/>
      <c r="CCD31" s="134"/>
      <c r="CCE31" s="134"/>
      <c r="CCF31" s="134"/>
      <c r="CCG31" s="134"/>
      <c r="CCH31" s="134"/>
      <c r="CCI31" s="134"/>
      <c r="CCJ31" s="134"/>
      <c r="CCK31" s="134"/>
      <c r="CCL31" s="134"/>
      <c r="CCM31" s="134"/>
      <c r="CCN31" s="134"/>
      <c r="CCO31" s="134"/>
      <c r="CCP31" s="134"/>
      <c r="CCQ31" s="134"/>
      <c r="CCR31" s="134"/>
      <c r="CCS31" s="134"/>
      <c r="CCT31" s="134"/>
      <c r="CCU31" s="134"/>
      <c r="CCV31" s="134"/>
      <c r="CCW31" s="134"/>
      <c r="CCX31" s="134"/>
      <c r="CCY31" s="134"/>
      <c r="CCZ31" s="134"/>
      <c r="CDA31" s="134"/>
      <c r="CDB31" s="134"/>
      <c r="CDC31" s="134"/>
      <c r="CDD31" s="134"/>
      <c r="CDE31" s="134"/>
      <c r="CDF31" s="134"/>
      <c r="CDG31" s="134"/>
      <c r="CDH31" s="134"/>
      <c r="CDI31" s="134"/>
      <c r="CDJ31" s="134"/>
      <c r="CDK31" s="134"/>
      <c r="CDL31" s="134"/>
      <c r="CDM31" s="134"/>
      <c r="CDN31" s="134"/>
      <c r="CDO31" s="134"/>
      <c r="CDP31" s="134"/>
      <c r="CDQ31" s="134"/>
      <c r="CDR31" s="134"/>
      <c r="CDS31" s="134"/>
      <c r="CDT31" s="134"/>
      <c r="CDU31" s="134"/>
      <c r="CDV31" s="134"/>
      <c r="CDW31" s="134"/>
      <c r="CDX31" s="134"/>
      <c r="CDY31" s="134"/>
      <c r="CDZ31" s="134"/>
      <c r="CEA31" s="134"/>
      <c r="CEB31" s="134"/>
      <c r="CEC31" s="134"/>
      <c r="CED31" s="134"/>
      <c r="CEE31" s="134"/>
      <c r="CEF31" s="134"/>
      <c r="CEG31" s="134"/>
      <c r="CEH31" s="134"/>
      <c r="CEI31" s="134"/>
      <c r="CEJ31" s="134"/>
      <c r="CEK31" s="134"/>
      <c r="CEL31" s="134"/>
      <c r="CEM31" s="134"/>
      <c r="CEN31" s="134"/>
      <c r="CEO31" s="134"/>
      <c r="CEP31" s="134"/>
      <c r="CEQ31" s="134"/>
      <c r="CER31" s="134"/>
      <c r="CES31" s="134"/>
      <c r="CET31" s="134"/>
      <c r="CEU31" s="134"/>
      <c r="CEV31" s="134"/>
      <c r="CEW31" s="134"/>
      <c r="CEX31" s="134"/>
      <c r="CEY31" s="134"/>
      <c r="CEZ31" s="134"/>
      <c r="CFA31" s="134"/>
      <c r="CFB31" s="134"/>
      <c r="CFC31" s="134"/>
      <c r="CFD31" s="134"/>
      <c r="CFE31" s="134"/>
      <c r="CFF31" s="134"/>
      <c r="CFG31" s="134"/>
      <c r="CFH31" s="134"/>
      <c r="CFI31" s="134"/>
      <c r="CFJ31" s="134"/>
      <c r="CFK31" s="134"/>
      <c r="CFL31" s="134"/>
      <c r="CFM31" s="134"/>
      <c r="CFN31" s="134"/>
      <c r="CFO31" s="134"/>
      <c r="CFP31" s="134"/>
      <c r="CFQ31" s="134"/>
      <c r="CFR31" s="134"/>
      <c r="CFS31" s="134"/>
      <c r="CFT31" s="134"/>
      <c r="CFU31" s="134"/>
      <c r="CFV31" s="134"/>
      <c r="CFW31" s="134"/>
      <c r="CFX31" s="134"/>
      <c r="CFY31" s="134"/>
      <c r="CFZ31" s="134"/>
      <c r="CGA31" s="134"/>
      <c r="CGB31" s="134"/>
      <c r="CGC31" s="134"/>
      <c r="CGD31" s="134"/>
      <c r="CGE31" s="134"/>
      <c r="CGF31" s="134"/>
      <c r="CGG31" s="134"/>
      <c r="CGH31" s="134"/>
      <c r="CGI31" s="134"/>
      <c r="CGJ31" s="134"/>
      <c r="CGK31" s="134"/>
      <c r="CGL31" s="134"/>
      <c r="CGM31" s="134"/>
      <c r="CGN31" s="134"/>
      <c r="CGO31" s="134"/>
      <c r="CGP31" s="134"/>
      <c r="CGQ31" s="134"/>
      <c r="CGR31" s="134"/>
      <c r="CGS31" s="134"/>
      <c r="CGT31" s="134"/>
      <c r="CGU31" s="134"/>
      <c r="CGV31" s="134"/>
      <c r="CGW31" s="134"/>
      <c r="CGX31" s="134"/>
      <c r="CGY31" s="134"/>
      <c r="CGZ31" s="134"/>
      <c r="CHA31" s="134"/>
      <c r="CHB31" s="134"/>
      <c r="CHC31" s="134"/>
      <c r="CHD31" s="134"/>
      <c r="CHE31" s="134"/>
      <c r="CHF31" s="134"/>
      <c r="CHG31" s="134"/>
      <c r="CHH31" s="134"/>
      <c r="CHI31" s="134"/>
      <c r="CHJ31" s="134"/>
      <c r="CHK31" s="134"/>
      <c r="CHL31" s="134"/>
      <c r="CHM31" s="134"/>
      <c r="CHN31" s="134"/>
      <c r="CHO31" s="134"/>
      <c r="CHP31" s="134"/>
      <c r="CHQ31" s="134"/>
      <c r="CHR31" s="134"/>
      <c r="CHS31" s="134"/>
      <c r="CHT31" s="134"/>
      <c r="CHU31" s="134"/>
      <c r="CHV31" s="134"/>
      <c r="CHW31" s="134"/>
      <c r="CHX31" s="134"/>
      <c r="CHY31" s="134"/>
      <c r="CHZ31" s="134"/>
      <c r="CIA31" s="134"/>
      <c r="CIB31" s="134"/>
      <c r="CIC31" s="134"/>
      <c r="CID31" s="134"/>
      <c r="CIE31" s="134"/>
      <c r="CIF31" s="134"/>
      <c r="CIG31" s="134"/>
      <c r="CIH31" s="134"/>
      <c r="CII31" s="134"/>
      <c r="CIJ31" s="134"/>
      <c r="CIK31" s="134"/>
      <c r="CIL31" s="134"/>
      <c r="CIM31" s="134"/>
      <c r="CIN31" s="134"/>
      <c r="CIO31" s="134"/>
      <c r="CIP31" s="134"/>
      <c r="CIQ31" s="134"/>
      <c r="CIR31" s="134"/>
      <c r="CIS31" s="134"/>
      <c r="CIT31" s="134"/>
      <c r="CIU31" s="134"/>
      <c r="CIV31" s="134"/>
      <c r="CIW31" s="134"/>
      <c r="CIX31" s="134"/>
      <c r="CIY31" s="134"/>
      <c r="CIZ31" s="134"/>
      <c r="CJA31" s="134"/>
      <c r="CJB31" s="134"/>
      <c r="CJC31" s="134"/>
      <c r="CJD31" s="134"/>
      <c r="CJE31" s="134"/>
      <c r="CJF31" s="134"/>
      <c r="CJG31" s="134"/>
      <c r="CJH31" s="134"/>
      <c r="CJI31" s="134"/>
      <c r="CJJ31" s="134"/>
      <c r="CJK31" s="134"/>
      <c r="CJL31" s="134"/>
      <c r="CJM31" s="134"/>
      <c r="CJN31" s="134"/>
      <c r="CJO31" s="134"/>
      <c r="CJP31" s="134"/>
      <c r="CJQ31" s="134"/>
      <c r="CJR31" s="134"/>
      <c r="CJS31" s="134"/>
      <c r="CJT31" s="134"/>
      <c r="CJU31" s="134"/>
      <c r="CJV31" s="134"/>
      <c r="CJW31" s="134"/>
      <c r="CJX31" s="134"/>
      <c r="CJY31" s="134"/>
      <c r="CJZ31" s="134"/>
      <c r="CKA31" s="134"/>
      <c r="CKB31" s="134"/>
      <c r="CKC31" s="134"/>
      <c r="CKD31" s="134"/>
      <c r="CKE31" s="134"/>
      <c r="CKF31" s="134"/>
      <c r="CKG31" s="134"/>
      <c r="CKH31" s="134"/>
      <c r="CKI31" s="134"/>
      <c r="CKJ31" s="134"/>
      <c r="CKK31" s="134"/>
      <c r="CKL31" s="134"/>
      <c r="CKM31" s="134"/>
      <c r="CKN31" s="134"/>
      <c r="CKO31" s="134"/>
      <c r="CKP31" s="134"/>
      <c r="CKQ31" s="134"/>
      <c r="CKR31" s="134"/>
      <c r="CKS31" s="134"/>
      <c r="CKT31" s="134"/>
      <c r="CKU31" s="134"/>
      <c r="CKV31" s="134"/>
      <c r="CKW31" s="134"/>
      <c r="CKX31" s="134"/>
      <c r="CKY31" s="134"/>
      <c r="CKZ31" s="134"/>
      <c r="CLA31" s="134"/>
      <c r="CLB31" s="134"/>
      <c r="CLC31" s="134"/>
      <c r="CLD31" s="134"/>
      <c r="CLE31" s="134"/>
      <c r="CLF31" s="134"/>
      <c r="CLG31" s="134"/>
      <c r="CLH31" s="134"/>
      <c r="CLI31" s="134"/>
      <c r="CLJ31" s="134"/>
      <c r="CLK31" s="134"/>
      <c r="CLL31" s="134"/>
      <c r="CLM31" s="134"/>
      <c r="CLN31" s="134"/>
      <c r="CLO31" s="134"/>
      <c r="CLP31" s="134"/>
      <c r="CLQ31" s="134"/>
      <c r="CLR31" s="134"/>
      <c r="CLS31" s="134"/>
      <c r="CLT31" s="134"/>
      <c r="CLU31" s="134"/>
      <c r="CLV31" s="134"/>
      <c r="CLW31" s="134"/>
      <c r="CLX31" s="134"/>
      <c r="CLY31" s="134"/>
      <c r="CLZ31" s="134"/>
      <c r="CMA31" s="134"/>
      <c r="CMB31" s="134"/>
      <c r="CMC31" s="134"/>
      <c r="CMD31" s="134"/>
      <c r="CME31" s="134"/>
      <c r="CMF31" s="134"/>
      <c r="CMG31" s="134"/>
      <c r="CMH31" s="134"/>
      <c r="CMI31" s="134"/>
      <c r="CMJ31" s="134"/>
      <c r="CMK31" s="134"/>
      <c r="CML31" s="134"/>
      <c r="CMM31" s="134"/>
      <c r="CMN31" s="134"/>
      <c r="CMO31" s="134"/>
      <c r="CMP31" s="134"/>
      <c r="CMQ31" s="134"/>
      <c r="CMR31" s="134"/>
      <c r="CMS31" s="134"/>
      <c r="CMT31" s="134"/>
      <c r="CMU31" s="134"/>
      <c r="CMV31" s="134"/>
      <c r="CMW31" s="134"/>
      <c r="CMX31" s="134"/>
      <c r="CMY31" s="134"/>
      <c r="CMZ31" s="134"/>
      <c r="CNA31" s="134"/>
      <c r="CNB31" s="134"/>
      <c r="CNC31" s="134"/>
      <c r="CND31" s="134"/>
      <c r="CNE31" s="134"/>
      <c r="CNF31" s="134"/>
      <c r="CNG31" s="134"/>
      <c r="CNH31" s="134"/>
      <c r="CNI31" s="134"/>
      <c r="CNJ31" s="134"/>
      <c r="CNK31" s="134"/>
      <c r="CNL31" s="134"/>
      <c r="CNM31" s="134"/>
      <c r="CNN31" s="134"/>
      <c r="CNO31" s="134"/>
      <c r="CNP31" s="134"/>
      <c r="CNQ31" s="134"/>
      <c r="CNR31" s="134"/>
      <c r="CNS31" s="134"/>
      <c r="CNT31" s="134"/>
      <c r="CNU31" s="134"/>
      <c r="CNV31" s="134"/>
      <c r="CNW31" s="134"/>
      <c r="CNX31" s="134"/>
      <c r="CNY31" s="134"/>
      <c r="CNZ31" s="134"/>
      <c r="COA31" s="134"/>
      <c r="COB31" s="134"/>
      <c r="COC31" s="134"/>
      <c r="COD31" s="134"/>
      <c r="COE31" s="134"/>
      <c r="COF31" s="134"/>
      <c r="COG31" s="134"/>
      <c r="COH31" s="134"/>
      <c r="COI31" s="134"/>
      <c r="COJ31" s="134"/>
      <c r="COK31" s="134"/>
      <c r="COL31" s="134"/>
      <c r="COM31" s="134"/>
      <c r="CON31" s="134"/>
      <c r="COO31" s="134"/>
      <c r="COP31" s="134"/>
      <c r="COQ31" s="134"/>
      <c r="COR31" s="134"/>
      <c r="COS31" s="134"/>
      <c r="COT31" s="134"/>
      <c r="COU31" s="134"/>
      <c r="COV31" s="134"/>
      <c r="COW31" s="134"/>
      <c r="COX31" s="134"/>
      <c r="COY31" s="134"/>
      <c r="COZ31" s="134"/>
      <c r="CPA31" s="134"/>
      <c r="CPB31" s="134"/>
      <c r="CPC31" s="134"/>
      <c r="CPD31" s="134"/>
      <c r="CPE31" s="134"/>
      <c r="CPF31" s="134"/>
      <c r="CPG31" s="134"/>
      <c r="CPH31" s="134"/>
      <c r="CPI31" s="134"/>
      <c r="CPJ31" s="134"/>
      <c r="CPK31" s="134"/>
      <c r="CPL31" s="134"/>
      <c r="CPM31" s="134"/>
      <c r="CPN31" s="134"/>
      <c r="CPO31" s="134"/>
      <c r="CPP31" s="134"/>
      <c r="CPQ31" s="134"/>
      <c r="CPR31" s="134"/>
      <c r="CPS31" s="134"/>
      <c r="CPT31" s="134"/>
      <c r="CPU31" s="134"/>
      <c r="CPV31" s="134"/>
      <c r="CPW31" s="134"/>
      <c r="CPX31" s="134"/>
      <c r="CPY31" s="134"/>
      <c r="CPZ31" s="134"/>
      <c r="CQA31" s="134"/>
      <c r="CQB31" s="134"/>
      <c r="CQC31" s="134"/>
      <c r="CQD31" s="134"/>
      <c r="CQE31" s="134"/>
      <c r="CQF31" s="134"/>
      <c r="CQG31" s="134"/>
      <c r="CQH31" s="134"/>
      <c r="CQI31" s="134"/>
      <c r="CQJ31" s="134"/>
      <c r="CQK31" s="134"/>
      <c r="CQL31" s="134"/>
      <c r="CQM31" s="134"/>
      <c r="CQN31" s="134"/>
      <c r="CQO31" s="134"/>
      <c r="CQP31" s="134"/>
      <c r="CQQ31" s="134"/>
      <c r="CQR31" s="134"/>
      <c r="CQS31" s="134"/>
      <c r="CQT31" s="134"/>
      <c r="CQU31" s="134"/>
      <c r="CQV31" s="134"/>
      <c r="CQW31" s="134"/>
      <c r="CQX31" s="134"/>
      <c r="CQY31" s="134"/>
      <c r="CQZ31" s="134"/>
      <c r="CRA31" s="134"/>
      <c r="CRB31" s="134"/>
      <c r="CRC31" s="134"/>
      <c r="CRD31" s="134"/>
      <c r="CRE31" s="134"/>
      <c r="CRF31" s="134"/>
      <c r="CRG31" s="134"/>
      <c r="CRH31" s="134"/>
      <c r="CRI31" s="134"/>
      <c r="CRJ31" s="134"/>
      <c r="CRK31" s="134"/>
      <c r="CRL31" s="134"/>
      <c r="CRM31" s="134"/>
      <c r="CRN31" s="134"/>
      <c r="CRO31" s="134"/>
      <c r="CRP31" s="134"/>
      <c r="CRQ31" s="134"/>
      <c r="CRR31" s="134"/>
      <c r="CRS31" s="134"/>
      <c r="CRT31" s="134"/>
      <c r="CRU31" s="134"/>
      <c r="CRV31" s="134"/>
      <c r="CRW31" s="134"/>
      <c r="CRX31" s="134"/>
      <c r="CRY31" s="134"/>
      <c r="CRZ31" s="134"/>
      <c r="CSA31" s="134"/>
      <c r="CSB31" s="134"/>
      <c r="CSC31" s="134"/>
      <c r="CSD31" s="134"/>
      <c r="CSE31" s="134"/>
      <c r="CSF31" s="134"/>
      <c r="CSG31" s="134"/>
      <c r="CSH31" s="134"/>
      <c r="CSI31" s="134"/>
      <c r="CSJ31" s="134"/>
      <c r="CSK31" s="134"/>
      <c r="CSL31" s="134"/>
      <c r="CSM31" s="134"/>
      <c r="CSN31" s="134"/>
      <c r="CSO31" s="134"/>
      <c r="CSP31" s="134"/>
      <c r="CSQ31" s="134"/>
      <c r="CSR31" s="134"/>
      <c r="CSS31" s="134"/>
      <c r="CST31" s="134"/>
      <c r="CSU31" s="134"/>
      <c r="CSV31" s="134"/>
      <c r="CSW31" s="134"/>
      <c r="CSX31" s="134"/>
      <c r="CSY31" s="134"/>
      <c r="CSZ31" s="134"/>
      <c r="CTA31" s="134"/>
      <c r="CTB31" s="134"/>
      <c r="CTC31" s="134"/>
      <c r="CTD31" s="134"/>
      <c r="CTE31" s="134"/>
      <c r="CTF31" s="134"/>
      <c r="CTG31" s="134"/>
      <c r="CTH31" s="134"/>
      <c r="CTI31" s="134"/>
      <c r="CTJ31" s="134"/>
      <c r="CTK31" s="134"/>
      <c r="CTL31" s="134"/>
      <c r="CTM31" s="134"/>
      <c r="CTN31" s="134"/>
      <c r="CTO31" s="134"/>
      <c r="CTP31" s="134"/>
      <c r="CTQ31" s="134"/>
      <c r="CTR31" s="134"/>
      <c r="CTS31" s="134"/>
      <c r="CTT31" s="134"/>
      <c r="CTU31" s="134"/>
      <c r="CTV31" s="134"/>
      <c r="CTW31" s="134"/>
      <c r="CTX31" s="134"/>
      <c r="CTY31" s="134"/>
      <c r="CTZ31" s="134"/>
      <c r="CUA31" s="134"/>
      <c r="CUB31" s="134"/>
      <c r="CUC31" s="134"/>
      <c r="CUD31" s="134"/>
      <c r="CUE31" s="134"/>
      <c r="CUF31" s="134"/>
      <c r="CUG31" s="134"/>
      <c r="CUH31" s="134"/>
      <c r="CUI31" s="134"/>
      <c r="CUJ31" s="134"/>
      <c r="CUK31" s="134"/>
      <c r="CUL31" s="134"/>
      <c r="CUM31" s="134"/>
      <c r="CUN31" s="134"/>
      <c r="CUO31" s="134"/>
      <c r="CUP31" s="134"/>
      <c r="CUQ31" s="134"/>
      <c r="CUR31" s="134"/>
      <c r="CUS31" s="134"/>
      <c r="CUT31" s="134"/>
      <c r="CUU31" s="134"/>
      <c r="CUV31" s="134"/>
      <c r="CUW31" s="134"/>
      <c r="CUX31" s="134"/>
      <c r="CUY31" s="134"/>
      <c r="CUZ31" s="134"/>
      <c r="CVA31" s="134"/>
      <c r="CVB31" s="134"/>
      <c r="CVC31" s="134"/>
      <c r="CVD31" s="134"/>
      <c r="CVE31" s="134"/>
      <c r="CVF31" s="134"/>
      <c r="CVG31" s="134"/>
      <c r="CVH31" s="134"/>
      <c r="CVI31" s="134"/>
      <c r="CVJ31" s="134"/>
      <c r="CVK31" s="134"/>
      <c r="CVL31" s="134"/>
      <c r="CVM31" s="134"/>
      <c r="CVN31" s="134"/>
      <c r="CVO31" s="134"/>
      <c r="CVP31" s="134"/>
      <c r="CVQ31" s="134"/>
      <c r="CVR31" s="134"/>
      <c r="CVS31" s="134"/>
      <c r="CVT31" s="134"/>
      <c r="CVU31" s="134"/>
      <c r="CVV31" s="134"/>
      <c r="CVW31" s="134"/>
      <c r="CVX31" s="134"/>
      <c r="CVY31" s="134"/>
      <c r="CVZ31" s="134"/>
      <c r="CWA31" s="134"/>
      <c r="CWB31" s="134"/>
      <c r="CWC31" s="134"/>
      <c r="CWD31" s="134"/>
      <c r="CWE31" s="134"/>
      <c r="CWF31" s="134"/>
      <c r="CWG31" s="134"/>
      <c r="CWH31" s="134"/>
      <c r="CWI31" s="134"/>
      <c r="CWJ31" s="134"/>
      <c r="CWK31" s="134"/>
      <c r="CWL31" s="134"/>
      <c r="CWM31" s="134"/>
      <c r="CWN31" s="134"/>
      <c r="CWO31" s="134"/>
      <c r="CWP31" s="134"/>
      <c r="CWQ31" s="134"/>
      <c r="CWR31" s="134"/>
      <c r="CWS31" s="134"/>
      <c r="CWT31" s="134"/>
      <c r="CWU31" s="134"/>
      <c r="CWV31" s="134"/>
      <c r="CWW31" s="134"/>
      <c r="CWX31" s="134"/>
      <c r="CWY31" s="134"/>
      <c r="CWZ31" s="134"/>
      <c r="CXA31" s="134"/>
      <c r="CXB31" s="134"/>
      <c r="CXC31" s="134"/>
      <c r="CXD31" s="134"/>
      <c r="CXE31" s="134"/>
      <c r="CXF31" s="134"/>
      <c r="CXG31" s="134"/>
      <c r="CXH31" s="134"/>
      <c r="CXI31" s="134"/>
      <c r="CXJ31" s="134"/>
      <c r="CXK31" s="134"/>
      <c r="CXL31" s="134"/>
      <c r="CXM31" s="134"/>
      <c r="CXN31" s="134"/>
      <c r="CXO31" s="134"/>
      <c r="CXP31" s="134"/>
      <c r="CXQ31" s="134"/>
      <c r="CXR31" s="134"/>
      <c r="CXS31" s="134"/>
      <c r="CXT31" s="134"/>
      <c r="CXU31" s="134"/>
      <c r="CXV31" s="134"/>
      <c r="CXW31" s="134"/>
      <c r="CXX31" s="134"/>
      <c r="CXY31" s="134"/>
      <c r="CXZ31" s="134"/>
      <c r="CYA31" s="134"/>
      <c r="CYB31" s="134"/>
      <c r="CYC31" s="134"/>
      <c r="CYD31" s="134"/>
      <c r="CYE31" s="134"/>
      <c r="CYF31" s="134"/>
      <c r="CYG31" s="134"/>
      <c r="CYH31" s="134"/>
      <c r="CYI31" s="134"/>
      <c r="CYJ31" s="134"/>
      <c r="CYK31" s="134"/>
      <c r="CYL31" s="134"/>
      <c r="CYM31" s="134"/>
      <c r="CYN31" s="134"/>
      <c r="CYO31" s="134"/>
      <c r="CYP31" s="134"/>
      <c r="CYQ31" s="134"/>
      <c r="CYR31" s="134"/>
      <c r="CYS31" s="134"/>
      <c r="CYT31" s="134"/>
      <c r="CYU31" s="134"/>
      <c r="CYV31" s="134"/>
      <c r="CYW31" s="134"/>
      <c r="CYX31" s="134"/>
      <c r="CYY31" s="134"/>
      <c r="CYZ31" s="134"/>
      <c r="CZA31" s="134"/>
      <c r="CZB31" s="134"/>
      <c r="CZC31" s="134"/>
      <c r="CZD31" s="134"/>
      <c r="CZE31" s="134"/>
      <c r="CZF31" s="134"/>
      <c r="CZG31" s="134"/>
      <c r="CZH31" s="134"/>
      <c r="CZI31" s="134"/>
      <c r="CZJ31" s="134"/>
      <c r="CZK31" s="134"/>
      <c r="CZL31" s="134"/>
      <c r="CZM31" s="134"/>
      <c r="CZN31" s="134"/>
      <c r="CZO31" s="134"/>
      <c r="CZP31" s="134"/>
      <c r="CZQ31" s="134"/>
      <c r="CZR31" s="134"/>
      <c r="CZS31" s="134"/>
      <c r="CZT31" s="134"/>
      <c r="CZU31" s="134"/>
      <c r="CZV31" s="134"/>
      <c r="CZW31" s="134"/>
      <c r="CZX31" s="134"/>
      <c r="CZY31" s="134"/>
      <c r="CZZ31" s="134"/>
      <c r="DAA31" s="134"/>
      <c r="DAB31" s="134"/>
      <c r="DAC31" s="134"/>
      <c r="DAD31" s="134"/>
      <c r="DAE31" s="134"/>
      <c r="DAF31" s="134"/>
      <c r="DAG31" s="134"/>
      <c r="DAH31" s="134"/>
      <c r="DAI31" s="134"/>
      <c r="DAJ31" s="134"/>
      <c r="DAK31" s="134"/>
      <c r="DAL31" s="134"/>
      <c r="DAM31" s="134"/>
      <c r="DAN31" s="134"/>
      <c r="DAO31" s="134"/>
      <c r="DAP31" s="134"/>
      <c r="DAQ31" s="134"/>
      <c r="DAR31" s="134"/>
      <c r="DAS31" s="134"/>
      <c r="DAT31" s="134"/>
      <c r="DAU31" s="134"/>
      <c r="DAV31" s="134"/>
      <c r="DAW31" s="134"/>
      <c r="DAX31" s="134"/>
      <c r="DAY31" s="134"/>
      <c r="DAZ31" s="134"/>
      <c r="DBA31" s="134"/>
      <c r="DBB31" s="134"/>
      <c r="DBC31" s="134"/>
      <c r="DBD31" s="134"/>
      <c r="DBE31" s="134"/>
      <c r="DBF31" s="134"/>
      <c r="DBG31" s="134"/>
      <c r="DBH31" s="134"/>
      <c r="DBI31" s="134"/>
      <c r="DBJ31" s="134"/>
      <c r="DBK31" s="134"/>
      <c r="DBL31" s="134"/>
      <c r="DBM31" s="134"/>
      <c r="DBN31" s="134"/>
      <c r="DBO31" s="134"/>
      <c r="DBP31" s="134"/>
      <c r="DBQ31" s="134"/>
      <c r="DBR31" s="134"/>
      <c r="DBS31" s="134"/>
      <c r="DBT31" s="134"/>
      <c r="DBU31" s="134"/>
      <c r="DBV31" s="134"/>
      <c r="DBW31" s="134"/>
      <c r="DBX31" s="134"/>
      <c r="DBY31" s="134"/>
      <c r="DBZ31" s="134"/>
      <c r="DCA31" s="134"/>
      <c r="DCB31" s="134"/>
      <c r="DCC31" s="134"/>
      <c r="DCD31" s="134"/>
      <c r="DCE31" s="134"/>
      <c r="DCF31" s="134"/>
      <c r="DCG31" s="134"/>
      <c r="DCH31" s="134"/>
      <c r="DCI31" s="134"/>
      <c r="DCJ31" s="134"/>
      <c r="DCK31" s="134"/>
      <c r="DCL31" s="134"/>
      <c r="DCM31" s="134"/>
      <c r="DCN31" s="134"/>
      <c r="DCO31" s="134"/>
      <c r="DCP31" s="134"/>
      <c r="DCQ31" s="134"/>
      <c r="DCR31" s="134"/>
      <c r="DCS31" s="134"/>
      <c r="DCT31" s="134"/>
      <c r="DCU31" s="134"/>
      <c r="DCV31" s="134"/>
      <c r="DCW31" s="134"/>
      <c r="DCX31" s="134"/>
      <c r="DCY31" s="134"/>
      <c r="DCZ31" s="134"/>
      <c r="DDA31" s="134"/>
      <c r="DDB31" s="134"/>
      <c r="DDC31" s="134"/>
      <c r="DDD31" s="134"/>
      <c r="DDE31" s="134"/>
      <c r="DDF31" s="134"/>
      <c r="DDG31" s="134"/>
      <c r="DDH31" s="134"/>
      <c r="DDI31" s="134"/>
      <c r="DDJ31" s="134"/>
      <c r="DDK31" s="134"/>
      <c r="DDL31" s="134"/>
      <c r="DDM31" s="134"/>
      <c r="DDN31" s="134"/>
      <c r="DDO31" s="134"/>
      <c r="DDP31" s="134"/>
      <c r="DDQ31" s="134"/>
      <c r="DDR31" s="134"/>
      <c r="DDS31" s="134"/>
      <c r="DDT31" s="134"/>
      <c r="DDU31" s="134"/>
      <c r="DDV31" s="134"/>
      <c r="DDW31" s="134"/>
      <c r="DDX31" s="134"/>
      <c r="DDY31" s="134"/>
      <c r="DDZ31" s="134"/>
      <c r="DEA31" s="134"/>
      <c r="DEB31" s="134"/>
      <c r="DEC31" s="134"/>
      <c r="DED31" s="134"/>
      <c r="DEE31" s="134"/>
      <c r="DEF31" s="134"/>
      <c r="DEG31" s="134"/>
      <c r="DEH31" s="134"/>
      <c r="DEI31" s="134"/>
      <c r="DEJ31" s="134"/>
      <c r="DEK31" s="134"/>
      <c r="DEL31" s="134"/>
      <c r="DEM31" s="134"/>
      <c r="DEN31" s="134"/>
      <c r="DEO31" s="134"/>
      <c r="DEP31" s="134"/>
      <c r="DEQ31" s="134"/>
      <c r="DER31" s="134"/>
      <c r="DES31" s="134"/>
      <c r="DET31" s="134"/>
      <c r="DEU31" s="134"/>
      <c r="DEV31" s="134"/>
      <c r="DEW31" s="134"/>
      <c r="DEX31" s="134"/>
      <c r="DEY31" s="134"/>
      <c r="DEZ31" s="134"/>
      <c r="DFA31" s="134"/>
      <c r="DFB31" s="134"/>
      <c r="DFC31" s="134"/>
      <c r="DFD31" s="134"/>
      <c r="DFE31" s="134"/>
      <c r="DFF31" s="134"/>
      <c r="DFG31" s="134"/>
      <c r="DFH31" s="134"/>
      <c r="DFI31" s="134"/>
      <c r="DFJ31" s="134"/>
      <c r="DFK31" s="134"/>
      <c r="DFL31" s="134"/>
      <c r="DFM31" s="134"/>
      <c r="DFN31" s="134"/>
      <c r="DFO31" s="134"/>
      <c r="DFP31" s="134"/>
      <c r="DFQ31" s="134"/>
      <c r="DFR31" s="134"/>
      <c r="DFS31" s="134"/>
      <c r="DFT31" s="134"/>
      <c r="DFU31" s="134"/>
      <c r="DFV31" s="134"/>
      <c r="DFW31" s="134"/>
      <c r="DFX31" s="134"/>
      <c r="DFY31" s="134"/>
      <c r="DFZ31" s="134"/>
      <c r="DGA31" s="134"/>
      <c r="DGB31" s="134"/>
      <c r="DGC31" s="134"/>
      <c r="DGD31" s="134"/>
      <c r="DGE31" s="134"/>
      <c r="DGF31" s="134"/>
      <c r="DGG31" s="134"/>
      <c r="DGH31" s="134"/>
      <c r="DGI31" s="134"/>
      <c r="DGJ31" s="134"/>
      <c r="DGK31" s="134"/>
      <c r="DGL31" s="134"/>
      <c r="DGM31" s="134"/>
      <c r="DGN31" s="134"/>
      <c r="DGO31" s="134"/>
      <c r="DGP31" s="134"/>
      <c r="DGQ31" s="134"/>
      <c r="DGR31" s="134"/>
      <c r="DGS31" s="134"/>
      <c r="DGT31" s="134"/>
      <c r="DGU31" s="134"/>
      <c r="DGV31" s="134"/>
      <c r="DGW31" s="134"/>
      <c r="DGX31" s="134"/>
      <c r="DGY31" s="134"/>
      <c r="DGZ31" s="134"/>
      <c r="DHA31" s="134"/>
      <c r="DHB31" s="134"/>
      <c r="DHC31" s="134"/>
      <c r="DHD31" s="134"/>
      <c r="DHE31" s="134"/>
      <c r="DHF31" s="134"/>
      <c r="DHG31" s="134"/>
      <c r="DHH31" s="134"/>
      <c r="DHI31" s="134"/>
      <c r="DHJ31" s="134"/>
      <c r="DHK31" s="134"/>
      <c r="DHL31" s="134"/>
      <c r="DHM31" s="134"/>
      <c r="DHN31" s="134"/>
      <c r="DHO31" s="134"/>
      <c r="DHP31" s="134"/>
      <c r="DHQ31" s="134"/>
      <c r="DHR31" s="134"/>
      <c r="DHS31" s="134"/>
      <c r="DHT31" s="134"/>
      <c r="DHU31" s="134"/>
      <c r="DHV31" s="134"/>
      <c r="DHW31" s="134"/>
      <c r="DHX31" s="134"/>
      <c r="DHY31" s="134"/>
      <c r="DHZ31" s="134"/>
      <c r="DIA31" s="134"/>
      <c r="DIB31" s="134"/>
      <c r="DIC31" s="134"/>
      <c r="DID31" s="134"/>
      <c r="DIE31" s="134"/>
      <c r="DIF31" s="134"/>
      <c r="DIG31" s="134"/>
      <c r="DIH31" s="134"/>
      <c r="DII31" s="134"/>
      <c r="DIJ31" s="134"/>
      <c r="DIK31" s="134"/>
      <c r="DIL31" s="134"/>
      <c r="DIM31" s="134"/>
      <c r="DIN31" s="134"/>
      <c r="DIO31" s="134"/>
      <c r="DIP31" s="134"/>
      <c r="DIQ31" s="134"/>
      <c r="DIR31" s="134"/>
      <c r="DIS31" s="134"/>
      <c r="DIT31" s="134"/>
      <c r="DIU31" s="134"/>
      <c r="DIV31" s="134"/>
      <c r="DIW31" s="134"/>
      <c r="DIX31" s="134"/>
      <c r="DIY31" s="134"/>
      <c r="DIZ31" s="134"/>
      <c r="DJA31" s="134"/>
      <c r="DJB31" s="134"/>
      <c r="DJC31" s="134"/>
      <c r="DJD31" s="134"/>
      <c r="DJE31" s="134"/>
      <c r="DJF31" s="134"/>
      <c r="DJG31" s="134"/>
      <c r="DJH31" s="134"/>
      <c r="DJI31" s="134"/>
      <c r="DJJ31" s="134"/>
      <c r="DJK31" s="134"/>
      <c r="DJL31" s="134"/>
      <c r="DJM31" s="134"/>
      <c r="DJN31" s="134"/>
      <c r="DJO31" s="134"/>
      <c r="DJP31" s="134"/>
      <c r="DJQ31" s="134"/>
      <c r="DJR31" s="134"/>
      <c r="DJS31" s="134"/>
      <c r="DJT31" s="134"/>
      <c r="DJU31" s="134"/>
      <c r="DJV31" s="134"/>
      <c r="DJW31" s="134"/>
      <c r="DJX31" s="134"/>
      <c r="DJY31" s="134"/>
      <c r="DJZ31" s="134"/>
      <c r="DKA31" s="134"/>
      <c r="DKB31" s="134"/>
      <c r="DKC31" s="134"/>
      <c r="DKD31" s="134"/>
      <c r="DKE31" s="134"/>
      <c r="DKF31" s="134"/>
      <c r="DKG31" s="134"/>
      <c r="DKH31" s="134"/>
      <c r="DKI31" s="134"/>
      <c r="DKJ31" s="134"/>
      <c r="DKK31" s="134"/>
      <c r="DKL31" s="134"/>
      <c r="DKM31" s="134"/>
      <c r="DKN31" s="134"/>
      <c r="DKO31" s="134"/>
      <c r="DKP31" s="134"/>
      <c r="DKQ31" s="134"/>
      <c r="DKR31" s="134"/>
      <c r="DKS31" s="134"/>
      <c r="DKT31" s="134"/>
      <c r="DKU31" s="134"/>
      <c r="DKV31" s="134"/>
      <c r="DKW31" s="134"/>
      <c r="DKX31" s="134"/>
      <c r="DKY31" s="134"/>
      <c r="DKZ31" s="134"/>
      <c r="DLA31" s="134"/>
      <c r="DLB31" s="134"/>
      <c r="DLC31" s="134"/>
      <c r="DLD31" s="134"/>
      <c r="DLE31" s="134"/>
      <c r="DLF31" s="134"/>
      <c r="DLG31" s="134"/>
      <c r="DLH31" s="134"/>
      <c r="DLI31" s="134"/>
      <c r="DLJ31" s="134"/>
      <c r="DLK31" s="134"/>
      <c r="DLL31" s="134"/>
      <c r="DLM31" s="134"/>
      <c r="DLN31" s="134"/>
      <c r="DLO31" s="134"/>
      <c r="DLP31" s="134"/>
      <c r="DLQ31" s="134"/>
      <c r="DLR31" s="134"/>
      <c r="DLS31" s="134"/>
      <c r="DLT31" s="134"/>
      <c r="DLU31" s="134"/>
      <c r="DLV31" s="134"/>
      <c r="DLW31" s="134"/>
      <c r="DLX31" s="134"/>
      <c r="DLY31" s="134"/>
      <c r="DLZ31" s="134"/>
      <c r="DMA31" s="134"/>
      <c r="DMB31" s="134"/>
      <c r="DMC31" s="134"/>
      <c r="DMD31" s="134"/>
      <c r="DME31" s="134"/>
      <c r="DMF31" s="134"/>
      <c r="DMG31" s="134"/>
      <c r="DMH31" s="134"/>
      <c r="DMI31" s="134"/>
      <c r="DMJ31" s="134"/>
      <c r="DMK31" s="134"/>
      <c r="DML31" s="134"/>
      <c r="DMM31" s="134"/>
      <c r="DMN31" s="134"/>
      <c r="DMO31" s="134"/>
      <c r="DMP31" s="134"/>
      <c r="DMQ31" s="134"/>
      <c r="DMR31" s="134"/>
      <c r="DMS31" s="134"/>
      <c r="DMT31" s="134"/>
      <c r="DMU31" s="134"/>
      <c r="DMV31" s="134"/>
      <c r="DMW31" s="134"/>
      <c r="DMX31" s="134"/>
      <c r="DMY31" s="134"/>
      <c r="DMZ31" s="134"/>
      <c r="DNA31" s="134"/>
      <c r="DNB31" s="134"/>
      <c r="DNC31" s="134"/>
      <c r="DND31" s="134"/>
      <c r="DNE31" s="134"/>
      <c r="DNF31" s="134"/>
      <c r="DNG31" s="134"/>
      <c r="DNH31" s="134"/>
      <c r="DNI31" s="134"/>
      <c r="DNJ31" s="134"/>
      <c r="DNK31" s="134"/>
      <c r="DNL31" s="134"/>
      <c r="DNM31" s="134"/>
      <c r="DNN31" s="134"/>
      <c r="DNO31" s="134"/>
      <c r="DNP31" s="134"/>
      <c r="DNQ31" s="134"/>
      <c r="DNR31" s="134"/>
      <c r="DNS31" s="134"/>
      <c r="DNT31" s="134"/>
      <c r="DNU31" s="134"/>
      <c r="DNV31" s="134"/>
      <c r="DNW31" s="134"/>
      <c r="DNX31" s="134"/>
      <c r="DNY31" s="134"/>
      <c r="DNZ31" s="134"/>
      <c r="DOA31" s="134"/>
      <c r="DOB31" s="134"/>
      <c r="DOC31" s="134"/>
      <c r="DOD31" s="134"/>
      <c r="DOE31" s="134"/>
      <c r="DOF31" s="134"/>
      <c r="DOG31" s="134"/>
      <c r="DOH31" s="134"/>
      <c r="DOI31" s="134"/>
      <c r="DOJ31" s="134"/>
      <c r="DOK31" s="134"/>
      <c r="DOL31" s="134"/>
      <c r="DOM31" s="134"/>
      <c r="DON31" s="134"/>
      <c r="DOO31" s="134"/>
      <c r="DOP31" s="134"/>
      <c r="DOQ31" s="134"/>
      <c r="DOR31" s="134"/>
      <c r="DOS31" s="134"/>
      <c r="DOT31" s="134"/>
      <c r="DOU31" s="134"/>
      <c r="DOV31" s="134"/>
      <c r="DOW31" s="134"/>
      <c r="DOX31" s="134"/>
      <c r="DOY31" s="134"/>
      <c r="DOZ31" s="134"/>
      <c r="DPA31" s="134"/>
      <c r="DPB31" s="134"/>
      <c r="DPC31" s="134"/>
      <c r="DPD31" s="134"/>
      <c r="DPE31" s="134"/>
      <c r="DPF31" s="134"/>
      <c r="DPG31" s="134"/>
      <c r="DPH31" s="134"/>
      <c r="DPI31" s="134"/>
      <c r="DPJ31" s="134"/>
      <c r="DPK31" s="134"/>
      <c r="DPL31" s="134"/>
      <c r="DPM31" s="134"/>
      <c r="DPN31" s="134"/>
      <c r="DPO31" s="134"/>
      <c r="DPP31" s="134"/>
      <c r="DPQ31" s="134"/>
      <c r="DPR31" s="134"/>
      <c r="DPS31" s="134"/>
      <c r="DPT31" s="134"/>
      <c r="DPU31" s="134"/>
      <c r="DPV31" s="134"/>
      <c r="DPW31" s="134"/>
      <c r="DPX31" s="134"/>
      <c r="DPY31" s="134"/>
      <c r="DPZ31" s="134"/>
      <c r="DQA31" s="134"/>
      <c r="DQB31" s="134"/>
      <c r="DQC31" s="134"/>
      <c r="DQD31" s="134"/>
      <c r="DQE31" s="134"/>
      <c r="DQF31" s="134"/>
      <c r="DQG31" s="134"/>
      <c r="DQH31" s="134"/>
      <c r="DQI31" s="134"/>
      <c r="DQJ31" s="134"/>
      <c r="DQK31" s="134"/>
      <c r="DQL31" s="134"/>
      <c r="DQM31" s="134"/>
      <c r="DQN31" s="134"/>
      <c r="DQO31" s="134"/>
      <c r="DQP31" s="134"/>
      <c r="DQQ31" s="134"/>
      <c r="DQR31" s="134"/>
      <c r="DQS31" s="134"/>
      <c r="DQT31" s="134"/>
      <c r="DQU31" s="134"/>
      <c r="DQV31" s="134"/>
      <c r="DQW31" s="134"/>
      <c r="DQX31" s="134"/>
      <c r="DQY31" s="134"/>
      <c r="DQZ31" s="134"/>
      <c r="DRA31" s="134"/>
      <c r="DRB31" s="134"/>
      <c r="DRC31" s="134"/>
      <c r="DRD31" s="134"/>
      <c r="DRE31" s="134"/>
      <c r="DRF31" s="134"/>
      <c r="DRG31" s="134"/>
      <c r="DRH31" s="134"/>
      <c r="DRI31" s="134"/>
      <c r="DRJ31" s="134"/>
      <c r="DRK31" s="134"/>
      <c r="DRL31" s="134"/>
      <c r="DRM31" s="134"/>
      <c r="DRN31" s="134"/>
      <c r="DRO31" s="134"/>
      <c r="DRP31" s="134"/>
      <c r="DRQ31" s="134"/>
      <c r="DRR31" s="134"/>
      <c r="DRS31" s="134"/>
      <c r="DRT31" s="134"/>
      <c r="DRU31" s="134"/>
      <c r="DRV31" s="134"/>
      <c r="DRW31" s="134"/>
      <c r="DRX31" s="134"/>
      <c r="DRY31" s="134"/>
      <c r="DRZ31" s="134"/>
      <c r="DSA31" s="134"/>
      <c r="DSB31" s="134"/>
      <c r="DSC31" s="134"/>
      <c r="DSD31" s="134"/>
      <c r="DSE31" s="134"/>
      <c r="DSF31" s="134"/>
      <c r="DSG31" s="134"/>
      <c r="DSH31" s="134"/>
      <c r="DSI31" s="134"/>
      <c r="DSJ31" s="134"/>
      <c r="DSK31" s="134"/>
      <c r="DSL31" s="134"/>
      <c r="DSM31" s="134"/>
      <c r="DSN31" s="134"/>
      <c r="DSO31" s="134"/>
      <c r="DSP31" s="134"/>
      <c r="DSQ31" s="134"/>
      <c r="DSR31" s="134"/>
      <c r="DSS31" s="134"/>
      <c r="DST31" s="134"/>
      <c r="DSU31" s="134"/>
      <c r="DSV31" s="134"/>
      <c r="DSW31" s="134"/>
      <c r="DSX31" s="134"/>
      <c r="DSY31" s="134"/>
      <c r="DSZ31" s="134"/>
      <c r="DTA31" s="134"/>
      <c r="DTB31" s="134"/>
      <c r="DTC31" s="134"/>
      <c r="DTD31" s="134"/>
      <c r="DTE31" s="134"/>
      <c r="DTF31" s="134"/>
      <c r="DTG31" s="134"/>
      <c r="DTH31" s="134"/>
      <c r="DTI31" s="134"/>
      <c r="DTJ31" s="134"/>
      <c r="DTK31" s="134"/>
      <c r="DTL31" s="134"/>
      <c r="DTM31" s="134"/>
      <c r="DTN31" s="134"/>
      <c r="DTO31" s="134"/>
      <c r="DTP31" s="134"/>
      <c r="DTQ31" s="134"/>
      <c r="DTR31" s="134"/>
      <c r="DTS31" s="134"/>
      <c r="DTT31" s="134"/>
      <c r="DTU31" s="134"/>
      <c r="DTV31" s="134"/>
      <c r="DTW31" s="134"/>
      <c r="DTX31" s="134"/>
      <c r="DTY31" s="134"/>
      <c r="DTZ31" s="134"/>
      <c r="DUA31" s="134"/>
      <c r="DUB31" s="134"/>
      <c r="DUC31" s="134"/>
      <c r="DUD31" s="134"/>
      <c r="DUE31" s="134"/>
      <c r="DUF31" s="134"/>
      <c r="DUG31" s="134"/>
      <c r="DUH31" s="134"/>
      <c r="DUI31" s="134"/>
      <c r="DUJ31" s="134"/>
      <c r="DUK31" s="134"/>
      <c r="DUL31" s="134"/>
      <c r="DUM31" s="134"/>
      <c r="DUN31" s="134"/>
      <c r="DUO31" s="134"/>
      <c r="DUP31" s="134"/>
      <c r="DUQ31" s="134"/>
      <c r="DUR31" s="134"/>
      <c r="DUS31" s="134"/>
      <c r="DUT31" s="134"/>
      <c r="DUU31" s="134"/>
      <c r="DUV31" s="134"/>
      <c r="DUW31" s="134"/>
      <c r="DUX31" s="134"/>
      <c r="DUY31" s="134"/>
      <c r="DUZ31" s="134"/>
      <c r="DVA31" s="134"/>
      <c r="DVB31" s="134"/>
      <c r="DVC31" s="134"/>
      <c r="DVD31" s="134"/>
      <c r="DVE31" s="134"/>
      <c r="DVF31" s="134"/>
      <c r="DVG31" s="134"/>
      <c r="DVH31" s="134"/>
      <c r="DVI31" s="134"/>
      <c r="DVJ31" s="134"/>
      <c r="DVK31" s="134"/>
      <c r="DVL31" s="134"/>
      <c r="DVM31" s="134"/>
      <c r="DVN31" s="134"/>
      <c r="DVO31" s="134"/>
      <c r="DVP31" s="134"/>
      <c r="DVQ31" s="134"/>
      <c r="DVR31" s="134"/>
      <c r="DVS31" s="134"/>
      <c r="DVT31" s="134"/>
      <c r="DVU31" s="134"/>
      <c r="DVV31" s="134"/>
      <c r="DVW31" s="134"/>
      <c r="DVX31" s="134"/>
      <c r="DVY31" s="134"/>
      <c r="DVZ31" s="134"/>
      <c r="DWA31" s="134"/>
      <c r="DWB31" s="134"/>
      <c r="DWC31" s="134"/>
      <c r="DWD31" s="134"/>
      <c r="DWE31" s="134"/>
      <c r="DWF31" s="134"/>
      <c r="DWG31" s="134"/>
      <c r="DWH31" s="134"/>
      <c r="DWI31" s="134"/>
      <c r="DWJ31" s="134"/>
      <c r="DWK31" s="134"/>
      <c r="DWL31" s="134"/>
      <c r="DWM31" s="134"/>
      <c r="DWN31" s="134"/>
      <c r="DWO31" s="134"/>
      <c r="DWP31" s="134"/>
      <c r="DWQ31" s="134"/>
      <c r="DWR31" s="134"/>
      <c r="DWS31" s="134"/>
      <c r="DWT31" s="134"/>
      <c r="DWU31" s="134"/>
      <c r="DWV31" s="134"/>
      <c r="DWW31" s="134"/>
      <c r="DWX31" s="134"/>
      <c r="DWY31" s="134"/>
      <c r="DWZ31" s="134"/>
      <c r="DXA31" s="134"/>
      <c r="DXB31" s="134"/>
      <c r="DXC31" s="134"/>
      <c r="DXD31" s="134"/>
      <c r="DXE31" s="134"/>
      <c r="DXF31" s="134"/>
      <c r="DXG31" s="134"/>
      <c r="DXH31" s="134"/>
      <c r="DXI31" s="134"/>
      <c r="DXJ31" s="134"/>
      <c r="DXK31" s="134"/>
      <c r="DXL31" s="134"/>
      <c r="DXM31" s="134"/>
      <c r="DXN31" s="134"/>
      <c r="DXO31" s="134"/>
      <c r="DXP31" s="134"/>
      <c r="DXQ31" s="134"/>
      <c r="DXR31" s="134"/>
      <c r="DXS31" s="134"/>
      <c r="DXT31" s="134"/>
      <c r="DXU31" s="134"/>
      <c r="DXV31" s="134"/>
      <c r="DXW31" s="134"/>
      <c r="DXX31" s="134"/>
      <c r="DXY31" s="134"/>
      <c r="DXZ31" s="134"/>
      <c r="DYA31" s="134"/>
      <c r="DYB31" s="134"/>
      <c r="DYC31" s="134"/>
      <c r="DYD31" s="134"/>
      <c r="DYE31" s="134"/>
      <c r="DYF31" s="134"/>
      <c r="DYG31" s="134"/>
      <c r="DYH31" s="134"/>
      <c r="DYI31" s="134"/>
      <c r="DYJ31" s="134"/>
      <c r="DYK31" s="134"/>
      <c r="DYL31" s="134"/>
      <c r="DYM31" s="134"/>
      <c r="DYN31" s="134"/>
      <c r="DYO31" s="134"/>
      <c r="DYP31" s="134"/>
      <c r="DYQ31" s="134"/>
      <c r="DYR31" s="134"/>
      <c r="DYS31" s="134"/>
      <c r="DYT31" s="134"/>
      <c r="DYU31" s="134"/>
      <c r="DYV31" s="134"/>
      <c r="DYW31" s="134"/>
      <c r="DYX31" s="134"/>
      <c r="DYY31" s="134"/>
      <c r="DYZ31" s="134"/>
      <c r="DZA31" s="134"/>
      <c r="DZB31" s="134"/>
      <c r="DZC31" s="134"/>
      <c r="DZD31" s="134"/>
      <c r="DZE31" s="134"/>
      <c r="DZF31" s="134"/>
      <c r="DZG31" s="134"/>
      <c r="DZH31" s="134"/>
      <c r="DZI31" s="134"/>
      <c r="DZJ31" s="134"/>
      <c r="DZK31" s="134"/>
      <c r="DZL31" s="134"/>
      <c r="DZM31" s="134"/>
      <c r="DZN31" s="134"/>
      <c r="DZO31" s="134"/>
      <c r="DZP31" s="134"/>
      <c r="DZQ31" s="134"/>
      <c r="DZR31" s="134"/>
      <c r="DZS31" s="134"/>
      <c r="DZT31" s="134"/>
      <c r="DZU31" s="134"/>
      <c r="DZV31" s="134"/>
      <c r="DZW31" s="134"/>
      <c r="DZX31" s="134"/>
      <c r="DZY31" s="134"/>
      <c r="DZZ31" s="134"/>
      <c r="EAA31" s="134"/>
      <c r="EAB31" s="134"/>
      <c r="EAC31" s="134"/>
      <c r="EAD31" s="134"/>
      <c r="EAE31" s="134"/>
      <c r="EAF31" s="134"/>
      <c r="EAG31" s="134"/>
      <c r="EAH31" s="134"/>
      <c r="EAI31" s="134"/>
      <c r="EAJ31" s="134"/>
      <c r="EAK31" s="134"/>
      <c r="EAL31" s="134"/>
      <c r="EAM31" s="134"/>
      <c r="EAN31" s="134"/>
      <c r="EAO31" s="134"/>
      <c r="EAP31" s="134"/>
      <c r="EAQ31" s="134"/>
      <c r="EAR31" s="134"/>
      <c r="EAS31" s="134"/>
      <c r="EAT31" s="134"/>
      <c r="EAU31" s="134"/>
      <c r="EAV31" s="134"/>
      <c r="EAW31" s="134"/>
      <c r="EAX31" s="134"/>
      <c r="EAY31" s="134"/>
      <c r="EAZ31" s="134"/>
      <c r="EBA31" s="134"/>
      <c r="EBB31" s="134"/>
      <c r="EBC31" s="134"/>
      <c r="EBD31" s="134"/>
      <c r="EBE31" s="134"/>
      <c r="EBF31" s="134"/>
      <c r="EBG31" s="134"/>
      <c r="EBH31" s="134"/>
      <c r="EBI31" s="134"/>
      <c r="EBJ31" s="134"/>
      <c r="EBK31" s="134"/>
      <c r="EBL31" s="134"/>
      <c r="EBM31" s="134"/>
      <c r="EBN31" s="134"/>
      <c r="EBO31" s="134"/>
      <c r="EBP31" s="134"/>
      <c r="EBQ31" s="134"/>
      <c r="EBR31" s="134"/>
      <c r="EBS31" s="134"/>
      <c r="EBT31" s="134"/>
      <c r="EBU31" s="134"/>
      <c r="EBV31" s="134"/>
      <c r="EBW31" s="134"/>
      <c r="EBX31" s="134"/>
      <c r="EBY31" s="134"/>
      <c r="EBZ31" s="134"/>
      <c r="ECA31" s="134"/>
      <c r="ECB31" s="134"/>
      <c r="ECC31" s="134"/>
      <c r="ECD31" s="134"/>
      <c r="ECE31" s="134"/>
      <c r="ECF31" s="134"/>
      <c r="ECG31" s="134"/>
      <c r="ECH31" s="134"/>
      <c r="ECI31" s="134"/>
      <c r="ECJ31" s="134"/>
      <c r="ECK31" s="134"/>
      <c r="ECL31" s="134"/>
      <c r="ECM31" s="134"/>
      <c r="ECN31" s="134"/>
      <c r="ECO31" s="134"/>
      <c r="ECP31" s="134"/>
      <c r="ECQ31" s="134"/>
      <c r="ECR31" s="134"/>
      <c r="ECS31" s="134"/>
      <c r="ECT31" s="134"/>
      <c r="ECU31" s="134"/>
      <c r="ECV31" s="134"/>
      <c r="ECW31" s="134"/>
      <c r="ECX31" s="134"/>
      <c r="ECY31" s="134"/>
      <c r="ECZ31" s="134"/>
      <c r="EDA31" s="134"/>
      <c r="EDB31" s="134"/>
      <c r="EDC31" s="134"/>
      <c r="EDD31" s="134"/>
      <c r="EDE31" s="134"/>
      <c r="EDF31" s="134"/>
      <c r="EDG31" s="134"/>
      <c r="EDH31" s="134"/>
      <c r="EDI31" s="134"/>
      <c r="EDJ31" s="134"/>
      <c r="EDK31" s="134"/>
      <c r="EDL31" s="134"/>
      <c r="EDM31" s="134"/>
      <c r="EDN31" s="134"/>
      <c r="EDO31" s="134"/>
      <c r="EDP31" s="134"/>
      <c r="EDQ31" s="134"/>
      <c r="EDR31" s="134"/>
      <c r="EDS31" s="134"/>
      <c r="EDT31" s="134"/>
      <c r="EDU31" s="134"/>
      <c r="EDV31" s="134"/>
      <c r="EDW31" s="134"/>
      <c r="EDX31" s="134"/>
      <c r="EDY31" s="134"/>
      <c r="EDZ31" s="134"/>
      <c r="EEA31" s="134"/>
      <c r="EEB31" s="134"/>
      <c r="EEC31" s="134"/>
      <c r="EED31" s="134"/>
      <c r="EEE31" s="134"/>
      <c r="EEF31" s="134"/>
      <c r="EEG31" s="134"/>
      <c r="EEH31" s="134"/>
      <c r="EEI31" s="134"/>
      <c r="EEJ31" s="134"/>
      <c r="EEK31" s="134"/>
      <c r="EEL31" s="134"/>
      <c r="EEM31" s="134"/>
      <c r="EEN31" s="134"/>
      <c r="EEO31" s="134"/>
      <c r="EEP31" s="134"/>
      <c r="EEQ31" s="134"/>
      <c r="EER31" s="134"/>
      <c r="EES31" s="134"/>
      <c r="EET31" s="134"/>
      <c r="EEU31" s="134"/>
      <c r="EEV31" s="134"/>
      <c r="EEW31" s="134"/>
      <c r="EEX31" s="134"/>
      <c r="EEY31" s="134"/>
      <c r="EEZ31" s="134"/>
      <c r="EFA31" s="134"/>
      <c r="EFB31" s="134"/>
      <c r="EFC31" s="134"/>
      <c r="EFD31" s="134"/>
      <c r="EFE31" s="134"/>
      <c r="EFF31" s="134"/>
      <c r="EFG31" s="134"/>
      <c r="EFH31" s="134"/>
      <c r="EFI31" s="134"/>
      <c r="EFJ31" s="134"/>
      <c r="EFK31" s="134"/>
      <c r="EFL31" s="134"/>
      <c r="EFM31" s="134"/>
      <c r="EFN31" s="134"/>
      <c r="EFO31" s="134"/>
      <c r="EFP31" s="134"/>
      <c r="EFQ31" s="134"/>
      <c r="EFR31" s="134"/>
      <c r="EFS31" s="134"/>
      <c r="EFT31" s="134"/>
      <c r="EFU31" s="134"/>
      <c r="EFV31" s="134"/>
      <c r="EFW31" s="134"/>
      <c r="EFX31" s="134"/>
      <c r="EFY31" s="134"/>
      <c r="EFZ31" s="134"/>
      <c r="EGA31" s="134"/>
      <c r="EGB31" s="134"/>
      <c r="EGC31" s="134"/>
      <c r="EGD31" s="134"/>
      <c r="EGE31" s="134"/>
      <c r="EGF31" s="134"/>
      <c r="EGG31" s="134"/>
      <c r="EGH31" s="134"/>
      <c r="EGI31" s="134"/>
      <c r="EGJ31" s="134"/>
      <c r="EGK31" s="134"/>
      <c r="EGL31" s="134"/>
      <c r="EGM31" s="134"/>
      <c r="EGN31" s="134"/>
      <c r="EGO31" s="134"/>
      <c r="EGP31" s="134"/>
      <c r="EGQ31" s="134"/>
      <c r="EGR31" s="134"/>
      <c r="EGS31" s="134"/>
      <c r="EGT31" s="134"/>
      <c r="EGU31" s="134"/>
      <c r="EGV31" s="134"/>
      <c r="EGW31" s="134"/>
      <c r="EGX31" s="134"/>
      <c r="EGY31" s="134"/>
      <c r="EGZ31" s="134"/>
      <c r="EHA31" s="134"/>
      <c r="EHB31" s="134"/>
      <c r="EHC31" s="134"/>
      <c r="EHD31" s="134"/>
      <c r="EHE31" s="134"/>
      <c r="EHF31" s="134"/>
      <c r="EHG31" s="134"/>
      <c r="EHH31" s="134"/>
      <c r="EHI31" s="134"/>
      <c r="EHJ31" s="134"/>
      <c r="EHK31" s="134"/>
      <c r="EHL31" s="134"/>
      <c r="EHM31" s="134"/>
      <c r="EHN31" s="134"/>
      <c r="EHO31" s="134"/>
      <c r="EHP31" s="134"/>
      <c r="EHQ31" s="134"/>
      <c r="EHR31" s="134"/>
      <c r="EHS31" s="134"/>
      <c r="EHT31" s="134"/>
      <c r="EHU31" s="134"/>
      <c r="EHV31" s="134"/>
      <c r="EHW31" s="134"/>
      <c r="EHX31" s="134"/>
      <c r="EHY31" s="134"/>
      <c r="EHZ31" s="134"/>
      <c r="EIA31" s="134"/>
      <c r="EIB31" s="134"/>
      <c r="EIC31" s="134"/>
      <c r="EID31" s="134"/>
      <c r="EIE31" s="134"/>
      <c r="EIF31" s="134"/>
      <c r="EIG31" s="134"/>
      <c r="EIH31" s="134"/>
      <c r="EII31" s="134"/>
      <c r="EIJ31" s="134"/>
      <c r="EIK31" s="134"/>
      <c r="EIL31" s="134"/>
      <c r="EIM31" s="134"/>
      <c r="EIN31" s="134"/>
      <c r="EIO31" s="134"/>
      <c r="EIP31" s="134"/>
      <c r="EIQ31" s="134"/>
      <c r="EIR31" s="134"/>
      <c r="EIS31" s="134"/>
      <c r="EIT31" s="134"/>
      <c r="EIU31" s="134"/>
      <c r="EIV31" s="134"/>
      <c r="EIW31" s="134"/>
      <c r="EIX31" s="134"/>
      <c r="EIY31" s="134"/>
      <c r="EIZ31" s="134"/>
      <c r="EJA31" s="134"/>
      <c r="EJB31" s="134"/>
      <c r="EJC31" s="134"/>
      <c r="EJD31" s="134"/>
      <c r="EJE31" s="134"/>
      <c r="EJF31" s="134"/>
      <c r="EJG31" s="134"/>
      <c r="EJH31" s="134"/>
      <c r="EJI31" s="134"/>
      <c r="EJJ31" s="134"/>
      <c r="EJK31" s="134"/>
      <c r="EJL31" s="134"/>
      <c r="EJM31" s="134"/>
      <c r="EJN31" s="134"/>
      <c r="EJO31" s="134"/>
      <c r="EJP31" s="134"/>
      <c r="EJQ31" s="134"/>
      <c r="EJR31" s="134"/>
      <c r="EJS31" s="134"/>
      <c r="EJT31" s="134"/>
      <c r="EJU31" s="134"/>
      <c r="EJV31" s="134"/>
      <c r="EJW31" s="134"/>
      <c r="EJX31" s="134"/>
      <c r="EJY31" s="134"/>
      <c r="EJZ31" s="134"/>
      <c r="EKA31" s="134"/>
      <c r="EKB31" s="134"/>
      <c r="EKC31" s="134"/>
      <c r="EKD31" s="134"/>
      <c r="EKE31" s="134"/>
      <c r="EKF31" s="134"/>
      <c r="EKG31" s="134"/>
      <c r="EKH31" s="134"/>
      <c r="EKI31" s="134"/>
      <c r="EKJ31" s="134"/>
      <c r="EKK31" s="134"/>
      <c r="EKL31" s="134"/>
      <c r="EKM31" s="134"/>
      <c r="EKN31" s="134"/>
      <c r="EKO31" s="134"/>
      <c r="EKP31" s="134"/>
      <c r="EKQ31" s="134"/>
      <c r="EKR31" s="134"/>
      <c r="EKS31" s="134"/>
      <c r="EKT31" s="134"/>
      <c r="EKU31" s="134"/>
      <c r="EKV31" s="134"/>
      <c r="EKW31" s="134"/>
      <c r="EKX31" s="134"/>
      <c r="EKY31" s="134"/>
      <c r="EKZ31" s="134"/>
      <c r="ELA31" s="134"/>
      <c r="ELB31" s="134"/>
      <c r="ELC31" s="134"/>
      <c r="ELD31" s="134"/>
      <c r="ELE31" s="134"/>
      <c r="ELF31" s="134"/>
      <c r="ELG31" s="134"/>
      <c r="ELH31" s="134"/>
      <c r="ELI31" s="134"/>
      <c r="ELJ31" s="134"/>
      <c r="ELK31" s="134"/>
      <c r="ELL31" s="134"/>
      <c r="ELM31" s="134"/>
      <c r="ELN31" s="134"/>
      <c r="ELO31" s="134"/>
      <c r="ELP31" s="134"/>
      <c r="ELQ31" s="134"/>
      <c r="ELR31" s="134"/>
      <c r="ELS31" s="134"/>
      <c r="ELT31" s="134"/>
      <c r="ELU31" s="134"/>
      <c r="ELV31" s="134"/>
      <c r="ELW31" s="134"/>
      <c r="ELX31" s="134"/>
      <c r="ELY31" s="134"/>
      <c r="ELZ31" s="134"/>
      <c r="EMA31" s="134"/>
      <c r="EMB31" s="134"/>
      <c r="EMC31" s="134"/>
      <c r="EMD31" s="134"/>
      <c r="EME31" s="134"/>
      <c r="EMF31" s="134"/>
      <c r="EMG31" s="134"/>
      <c r="EMH31" s="134"/>
      <c r="EMI31" s="134"/>
      <c r="EMJ31" s="134"/>
      <c r="EMK31" s="134"/>
      <c r="EML31" s="134"/>
      <c r="EMM31" s="134"/>
      <c r="EMN31" s="134"/>
      <c r="EMO31" s="134"/>
      <c r="EMP31" s="134"/>
      <c r="EMQ31" s="134"/>
      <c r="EMR31" s="134"/>
      <c r="EMS31" s="134"/>
      <c r="EMT31" s="134"/>
      <c r="EMU31" s="134"/>
      <c r="EMV31" s="134"/>
      <c r="EMW31" s="134"/>
      <c r="EMX31" s="134"/>
      <c r="EMY31" s="134"/>
      <c r="EMZ31" s="134"/>
      <c r="ENA31" s="134"/>
      <c r="ENB31" s="134"/>
      <c r="ENC31" s="134"/>
      <c r="END31" s="134"/>
      <c r="ENE31" s="134"/>
      <c r="ENF31" s="134"/>
      <c r="ENG31" s="134"/>
      <c r="ENH31" s="134"/>
      <c r="ENI31" s="134"/>
      <c r="ENJ31" s="134"/>
      <c r="ENK31" s="134"/>
      <c r="ENL31" s="134"/>
      <c r="ENM31" s="134"/>
      <c r="ENN31" s="134"/>
      <c r="ENO31" s="134"/>
      <c r="ENP31" s="134"/>
      <c r="ENQ31" s="134"/>
      <c r="ENR31" s="134"/>
      <c r="ENS31" s="134"/>
      <c r="ENT31" s="134"/>
      <c r="ENU31" s="134"/>
      <c r="ENV31" s="134"/>
      <c r="ENW31" s="134"/>
      <c r="ENX31" s="134"/>
      <c r="ENY31" s="134"/>
      <c r="ENZ31" s="134"/>
      <c r="EOA31" s="134"/>
      <c r="EOB31" s="134"/>
      <c r="EOC31" s="134"/>
      <c r="EOD31" s="134"/>
      <c r="EOE31" s="134"/>
      <c r="EOF31" s="134"/>
      <c r="EOG31" s="134"/>
      <c r="EOH31" s="134"/>
      <c r="EOI31" s="134"/>
      <c r="EOJ31" s="134"/>
      <c r="EOK31" s="134"/>
      <c r="EOL31" s="134"/>
      <c r="EOM31" s="134"/>
      <c r="EON31" s="134"/>
      <c r="EOO31" s="134"/>
      <c r="EOP31" s="134"/>
      <c r="EOQ31" s="134"/>
      <c r="EOR31" s="134"/>
      <c r="EOS31" s="134"/>
      <c r="EOT31" s="134"/>
      <c r="EOU31" s="134"/>
      <c r="EOV31" s="134"/>
      <c r="EOW31" s="134"/>
      <c r="EOX31" s="134"/>
      <c r="EOY31" s="134"/>
      <c r="EOZ31" s="134"/>
      <c r="EPA31" s="134"/>
      <c r="EPB31" s="134"/>
      <c r="EPC31" s="134"/>
      <c r="EPD31" s="134"/>
      <c r="EPE31" s="134"/>
      <c r="EPF31" s="134"/>
      <c r="EPG31" s="134"/>
      <c r="EPH31" s="134"/>
      <c r="EPI31" s="134"/>
      <c r="EPJ31" s="134"/>
      <c r="EPK31" s="134"/>
      <c r="EPL31" s="134"/>
      <c r="EPM31" s="134"/>
      <c r="EPN31" s="134"/>
      <c r="EPO31" s="134"/>
      <c r="EPP31" s="134"/>
      <c r="EPQ31" s="134"/>
      <c r="EPR31" s="134"/>
      <c r="EPS31" s="134"/>
      <c r="EPT31" s="134"/>
      <c r="EPU31" s="134"/>
      <c r="EPV31" s="134"/>
      <c r="EPW31" s="134"/>
      <c r="EPX31" s="134"/>
      <c r="EPY31" s="134"/>
      <c r="EPZ31" s="134"/>
      <c r="EQA31" s="134"/>
      <c r="EQB31" s="134"/>
      <c r="EQC31" s="134"/>
      <c r="EQD31" s="134"/>
      <c r="EQE31" s="134"/>
      <c r="EQF31" s="134"/>
      <c r="EQG31" s="134"/>
      <c r="EQH31" s="134"/>
      <c r="EQI31" s="134"/>
      <c r="EQJ31" s="134"/>
      <c r="EQK31" s="134"/>
      <c r="EQL31" s="134"/>
      <c r="EQM31" s="134"/>
      <c r="EQN31" s="134"/>
      <c r="EQO31" s="134"/>
      <c r="EQP31" s="134"/>
      <c r="EQQ31" s="134"/>
      <c r="EQR31" s="134"/>
      <c r="EQS31" s="134"/>
      <c r="EQT31" s="134"/>
      <c r="EQU31" s="134"/>
      <c r="EQV31" s="134"/>
      <c r="EQW31" s="134"/>
      <c r="EQX31" s="134"/>
      <c r="EQY31" s="134"/>
      <c r="EQZ31" s="134"/>
      <c r="ERA31" s="134"/>
      <c r="ERB31" s="134"/>
      <c r="ERC31" s="134"/>
      <c r="ERD31" s="134"/>
      <c r="ERE31" s="134"/>
      <c r="ERF31" s="134"/>
      <c r="ERG31" s="134"/>
      <c r="ERH31" s="134"/>
      <c r="ERI31" s="134"/>
      <c r="ERJ31" s="134"/>
      <c r="ERK31" s="134"/>
      <c r="ERL31" s="134"/>
      <c r="ERM31" s="134"/>
      <c r="ERN31" s="134"/>
      <c r="ERO31" s="134"/>
      <c r="ERP31" s="134"/>
      <c r="ERQ31" s="134"/>
      <c r="ERR31" s="134"/>
      <c r="ERS31" s="134"/>
      <c r="ERT31" s="134"/>
      <c r="ERU31" s="134"/>
      <c r="ERV31" s="134"/>
      <c r="ERW31" s="134"/>
      <c r="ERX31" s="134"/>
      <c r="ERY31" s="134"/>
      <c r="ERZ31" s="134"/>
      <c r="ESA31" s="134"/>
      <c r="ESB31" s="134"/>
      <c r="ESC31" s="134"/>
      <c r="ESD31" s="134"/>
      <c r="ESE31" s="134"/>
      <c r="ESF31" s="134"/>
      <c r="ESG31" s="134"/>
      <c r="ESH31" s="134"/>
      <c r="ESI31" s="134"/>
      <c r="ESJ31" s="134"/>
      <c r="ESK31" s="134"/>
      <c r="ESL31" s="134"/>
      <c r="ESM31" s="134"/>
      <c r="ESN31" s="134"/>
      <c r="ESO31" s="134"/>
      <c r="ESP31" s="134"/>
      <c r="ESQ31" s="134"/>
      <c r="ESR31" s="134"/>
      <c r="ESS31" s="134"/>
      <c r="EST31" s="134"/>
      <c r="ESU31" s="134"/>
      <c r="ESV31" s="134"/>
      <c r="ESW31" s="134"/>
      <c r="ESX31" s="134"/>
      <c r="ESY31" s="134"/>
      <c r="ESZ31" s="134"/>
      <c r="ETA31" s="134"/>
      <c r="ETB31" s="134"/>
      <c r="ETC31" s="134"/>
      <c r="ETD31" s="134"/>
      <c r="ETE31" s="134"/>
      <c r="ETF31" s="134"/>
      <c r="ETG31" s="134"/>
      <c r="ETH31" s="134"/>
      <c r="ETI31" s="134"/>
      <c r="ETJ31" s="134"/>
      <c r="ETK31" s="134"/>
      <c r="ETL31" s="134"/>
      <c r="ETM31" s="134"/>
      <c r="ETN31" s="134"/>
      <c r="ETO31" s="134"/>
      <c r="ETP31" s="134"/>
      <c r="ETQ31" s="134"/>
      <c r="ETR31" s="134"/>
      <c r="ETS31" s="134"/>
      <c r="ETT31" s="134"/>
      <c r="ETU31" s="134"/>
      <c r="ETV31" s="134"/>
      <c r="ETW31" s="134"/>
      <c r="ETX31" s="134"/>
      <c r="ETY31" s="134"/>
      <c r="ETZ31" s="134"/>
      <c r="EUA31" s="134"/>
      <c r="EUB31" s="134"/>
      <c r="EUC31" s="134"/>
      <c r="EUD31" s="134"/>
      <c r="EUE31" s="134"/>
      <c r="EUF31" s="134"/>
      <c r="EUG31" s="134"/>
      <c r="EUH31" s="134"/>
      <c r="EUI31" s="134"/>
      <c r="EUJ31" s="134"/>
      <c r="EUK31" s="134"/>
      <c r="EUL31" s="134"/>
      <c r="EUM31" s="134"/>
      <c r="EUN31" s="134"/>
      <c r="EUO31" s="134"/>
      <c r="EUP31" s="134"/>
      <c r="EUQ31" s="134"/>
      <c r="EUR31" s="134"/>
      <c r="EUS31" s="134"/>
      <c r="EUT31" s="134"/>
      <c r="EUU31" s="134"/>
      <c r="EUV31" s="134"/>
      <c r="EUW31" s="134"/>
      <c r="EUX31" s="134"/>
      <c r="EUY31" s="134"/>
      <c r="EUZ31" s="134"/>
      <c r="EVA31" s="134"/>
      <c r="EVB31" s="134"/>
      <c r="EVC31" s="134"/>
      <c r="EVD31" s="134"/>
      <c r="EVE31" s="134"/>
      <c r="EVF31" s="134"/>
      <c r="EVG31" s="134"/>
      <c r="EVH31" s="134"/>
      <c r="EVI31" s="134"/>
      <c r="EVJ31" s="134"/>
      <c r="EVK31" s="134"/>
      <c r="EVL31" s="134"/>
      <c r="EVM31" s="134"/>
      <c r="EVN31" s="134"/>
      <c r="EVO31" s="134"/>
      <c r="EVP31" s="134"/>
      <c r="EVQ31" s="134"/>
      <c r="EVR31" s="134"/>
      <c r="EVS31" s="134"/>
      <c r="EVT31" s="134"/>
      <c r="EVU31" s="134"/>
      <c r="EVV31" s="134"/>
      <c r="EVW31" s="134"/>
      <c r="EVX31" s="134"/>
      <c r="EVY31" s="134"/>
      <c r="EVZ31" s="134"/>
      <c r="EWA31" s="134"/>
      <c r="EWB31" s="134"/>
      <c r="EWC31" s="134"/>
      <c r="EWD31" s="134"/>
      <c r="EWE31" s="134"/>
      <c r="EWF31" s="134"/>
      <c r="EWG31" s="134"/>
      <c r="EWH31" s="134"/>
      <c r="EWI31" s="134"/>
      <c r="EWJ31" s="134"/>
      <c r="EWK31" s="134"/>
      <c r="EWL31" s="134"/>
      <c r="EWM31" s="134"/>
      <c r="EWN31" s="134"/>
      <c r="EWO31" s="134"/>
      <c r="EWP31" s="134"/>
      <c r="EWQ31" s="134"/>
      <c r="EWR31" s="134"/>
      <c r="EWS31" s="134"/>
      <c r="EWT31" s="134"/>
      <c r="EWU31" s="134"/>
      <c r="EWV31" s="134"/>
      <c r="EWW31" s="134"/>
      <c r="EWX31" s="134"/>
      <c r="EWY31" s="134"/>
      <c r="EWZ31" s="134"/>
      <c r="EXA31" s="134"/>
      <c r="EXB31" s="134"/>
      <c r="EXC31" s="134"/>
      <c r="EXD31" s="134"/>
      <c r="EXE31" s="134"/>
      <c r="EXF31" s="134"/>
      <c r="EXG31" s="134"/>
      <c r="EXH31" s="134"/>
      <c r="EXI31" s="134"/>
      <c r="EXJ31" s="134"/>
      <c r="EXK31" s="134"/>
      <c r="EXL31" s="134"/>
      <c r="EXM31" s="134"/>
      <c r="EXN31" s="134"/>
      <c r="EXO31" s="134"/>
      <c r="EXP31" s="134"/>
      <c r="EXQ31" s="134"/>
      <c r="EXR31" s="134"/>
      <c r="EXS31" s="134"/>
      <c r="EXT31" s="134"/>
      <c r="EXU31" s="134"/>
      <c r="EXV31" s="134"/>
      <c r="EXW31" s="134"/>
      <c r="EXX31" s="134"/>
      <c r="EXY31" s="134"/>
      <c r="EXZ31" s="134"/>
      <c r="EYA31" s="134"/>
      <c r="EYB31" s="134"/>
      <c r="EYC31" s="134"/>
      <c r="EYD31" s="134"/>
      <c r="EYE31" s="134"/>
      <c r="EYF31" s="134"/>
      <c r="EYG31" s="134"/>
      <c r="EYH31" s="134"/>
      <c r="EYI31" s="134"/>
      <c r="EYJ31" s="134"/>
      <c r="EYK31" s="134"/>
      <c r="EYL31" s="134"/>
      <c r="EYM31" s="134"/>
      <c r="EYN31" s="134"/>
      <c r="EYO31" s="134"/>
      <c r="EYP31" s="134"/>
      <c r="EYQ31" s="134"/>
      <c r="EYR31" s="134"/>
      <c r="EYS31" s="134"/>
      <c r="EYT31" s="134"/>
      <c r="EYU31" s="134"/>
      <c r="EYV31" s="134"/>
      <c r="EYW31" s="134"/>
      <c r="EYX31" s="134"/>
      <c r="EYY31" s="134"/>
      <c r="EYZ31" s="134"/>
      <c r="EZA31" s="134"/>
      <c r="EZB31" s="134"/>
      <c r="EZC31" s="134"/>
      <c r="EZD31" s="134"/>
      <c r="EZE31" s="134"/>
      <c r="EZF31" s="134"/>
      <c r="EZG31" s="134"/>
      <c r="EZH31" s="134"/>
      <c r="EZI31" s="134"/>
      <c r="EZJ31" s="134"/>
      <c r="EZK31" s="134"/>
      <c r="EZL31" s="134"/>
      <c r="EZM31" s="134"/>
      <c r="EZN31" s="134"/>
      <c r="EZO31" s="134"/>
      <c r="EZP31" s="134"/>
      <c r="EZQ31" s="134"/>
      <c r="EZR31" s="134"/>
      <c r="EZS31" s="134"/>
      <c r="EZT31" s="134"/>
      <c r="EZU31" s="134"/>
      <c r="EZV31" s="134"/>
      <c r="EZW31" s="134"/>
      <c r="EZX31" s="134"/>
      <c r="EZY31" s="134"/>
      <c r="EZZ31" s="134"/>
      <c r="FAA31" s="134"/>
      <c r="FAB31" s="134"/>
      <c r="FAC31" s="134"/>
      <c r="FAD31" s="134"/>
      <c r="FAE31" s="134"/>
      <c r="FAF31" s="134"/>
      <c r="FAG31" s="134"/>
      <c r="FAH31" s="134"/>
      <c r="FAI31" s="134"/>
      <c r="FAJ31" s="134"/>
      <c r="FAK31" s="134"/>
      <c r="FAL31" s="134"/>
      <c r="FAM31" s="134"/>
      <c r="FAN31" s="134"/>
      <c r="FAO31" s="134"/>
      <c r="FAP31" s="134"/>
      <c r="FAQ31" s="134"/>
      <c r="FAR31" s="134"/>
      <c r="FAS31" s="134"/>
      <c r="FAT31" s="134"/>
      <c r="FAU31" s="134"/>
      <c r="FAV31" s="134"/>
      <c r="FAW31" s="134"/>
      <c r="FAX31" s="134"/>
      <c r="FAY31" s="134"/>
      <c r="FAZ31" s="134"/>
      <c r="FBA31" s="134"/>
      <c r="FBB31" s="134"/>
      <c r="FBC31" s="134"/>
      <c r="FBD31" s="134"/>
      <c r="FBE31" s="134"/>
      <c r="FBF31" s="134"/>
      <c r="FBG31" s="134"/>
      <c r="FBH31" s="134"/>
      <c r="FBI31" s="134"/>
      <c r="FBJ31" s="134"/>
      <c r="FBK31" s="134"/>
      <c r="FBL31" s="134"/>
      <c r="FBM31" s="134"/>
      <c r="FBN31" s="134"/>
      <c r="FBO31" s="134"/>
      <c r="FBP31" s="134"/>
      <c r="FBQ31" s="134"/>
      <c r="FBR31" s="134"/>
      <c r="FBS31" s="134"/>
      <c r="FBT31" s="134"/>
      <c r="FBU31" s="134"/>
      <c r="FBV31" s="134"/>
      <c r="FBW31" s="134"/>
      <c r="FBX31" s="134"/>
      <c r="FBY31" s="134"/>
      <c r="FBZ31" s="134"/>
      <c r="FCA31" s="134"/>
      <c r="FCB31" s="134"/>
      <c r="FCC31" s="134"/>
      <c r="FCD31" s="134"/>
      <c r="FCE31" s="134"/>
      <c r="FCF31" s="134"/>
      <c r="FCG31" s="134"/>
      <c r="FCH31" s="134"/>
      <c r="FCI31" s="134"/>
      <c r="FCJ31" s="134"/>
      <c r="FCK31" s="134"/>
      <c r="FCL31" s="134"/>
      <c r="FCM31" s="134"/>
      <c r="FCN31" s="134"/>
      <c r="FCO31" s="134"/>
      <c r="FCP31" s="134"/>
      <c r="FCQ31" s="134"/>
      <c r="FCR31" s="134"/>
      <c r="FCS31" s="134"/>
      <c r="FCT31" s="134"/>
      <c r="FCU31" s="134"/>
      <c r="FCV31" s="134"/>
      <c r="FCW31" s="134"/>
      <c r="FCX31" s="134"/>
      <c r="FCY31" s="134"/>
      <c r="FCZ31" s="134"/>
      <c r="FDA31" s="134"/>
      <c r="FDB31" s="134"/>
      <c r="FDC31" s="134"/>
      <c r="FDD31" s="134"/>
      <c r="FDE31" s="134"/>
      <c r="FDF31" s="134"/>
      <c r="FDG31" s="134"/>
      <c r="FDH31" s="134"/>
      <c r="FDI31" s="134"/>
      <c r="FDJ31" s="134"/>
      <c r="FDK31" s="134"/>
      <c r="FDL31" s="134"/>
      <c r="FDM31" s="134"/>
      <c r="FDN31" s="134"/>
      <c r="FDO31" s="134"/>
      <c r="FDP31" s="134"/>
      <c r="FDQ31" s="134"/>
      <c r="FDR31" s="134"/>
      <c r="FDS31" s="134"/>
      <c r="FDT31" s="134"/>
      <c r="FDU31" s="134"/>
      <c r="FDV31" s="134"/>
      <c r="FDW31" s="134"/>
      <c r="FDX31" s="134"/>
      <c r="FDY31" s="134"/>
      <c r="FDZ31" s="134"/>
      <c r="FEA31" s="134"/>
      <c r="FEB31" s="134"/>
      <c r="FEC31" s="134"/>
      <c r="FED31" s="134"/>
      <c r="FEE31" s="134"/>
      <c r="FEF31" s="134"/>
      <c r="FEG31" s="134"/>
      <c r="FEH31" s="134"/>
      <c r="FEI31" s="134"/>
      <c r="FEJ31" s="134"/>
      <c r="FEK31" s="134"/>
      <c r="FEL31" s="134"/>
      <c r="FEM31" s="134"/>
      <c r="FEN31" s="134"/>
      <c r="FEO31" s="134"/>
      <c r="FEP31" s="134"/>
      <c r="FEQ31" s="134"/>
      <c r="FER31" s="134"/>
      <c r="FES31" s="134"/>
      <c r="FET31" s="134"/>
      <c r="FEU31" s="134"/>
      <c r="FEV31" s="134"/>
      <c r="FEW31" s="134"/>
      <c r="FEX31" s="134"/>
      <c r="FEY31" s="134"/>
      <c r="FEZ31" s="134"/>
      <c r="FFA31" s="134"/>
      <c r="FFB31" s="134"/>
      <c r="FFC31" s="134"/>
      <c r="FFD31" s="134"/>
      <c r="FFE31" s="134"/>
      <c r="FFF31" s="134"/>
      <c r="FFG31" s="134"/>
      <c r="FFH31" s="134"/>
      <c r="FFI31" s="134"/>
      <c r="FFJ31" s="134"/>
      <c r="FFK31" s="134"/>
      <c r="FFL31" s="134"/>
      <c r="FFM31" s="134"/>
      <c r="FFN31" s="134"/>
      <c r="FFO31" s="134"/>
      <c r="FFP31" s="134"/>
      <c r="FFQ31" s="134"/>
      <c r="FFR31" s="134"/>
      <c r="FFS31" s="134"/>
      <c r="FFT31" s="134"/>
      <c r="FFU31" s="134"/>
      <c r="FFV31" s="134"/>
      <c r="FFW31" s="134"/>
      <c r="FFX31" s="134"/>
      <c r="FFY31" s="134"/>
      <c r="FFZ31" s="134"/>
      <c r="FGA31" s="134"/>
      <c r="FGB31" s="134"/>
      <c r="FGC31" s="134"/>
      <c r="FGD31" s="134"/>
      <c r="FGE31" s="134"/>
      <c r="FGF31" s="134"/>
      <c r="FGG31" s="134"/>
      <c r="FGH31" s="134"/>
      <c r="FGI31" s="134"/>
      <c r="FGJ31" s="134"/>
      <c r="FGK31" s="134"/>
      <c r="FGL31" s="134"/>
      <c r="FGM31" s="134"/>
      <c r="FGN31" s="134"/>
      <c r="FGO31" s="134"/>
      <c r="FGP31" s="134"/>
      <c r="FGQ31" s="134"/>
      <c r="FGR31" s="134"/>
      <c r="FGS31" s="134"/>
      <c r="FGT31" s="134"/>
      <c r="FGU31" s="134"/>
      <c r="FGV31" s="134"/>
      <c r="FGW31" s="134"/>
      <c r="FGX31" s="134"/>
      <c r="FGY31" s="134"/>
      <c r="FGZ31" s="134"/>
      <c r="FHA31" s="134"/>
      <c r="FHB31" s="134"/>
      <c r="FHC31" s="134"/>
      <c r="FHD31" s="134"/>
      <c r="FHE31" s="134"/>
      <c r="FHF31" s="134"/>
      <c r="FHG31" s="134"/>
      <c r="FHH31" s="134"/>
      <c r="FHI31" s="134"/>
      <c r="FHJ31" s="134"/>
      <c r="FHK31" s="134"/>
      <c r="FHL31" s="134"/>
      <c r="FHM31" s="134"/>
      <c r="FHN31" s="134"/>
      <c r="FHO31" s="134"/>
      <c r="FHP31" s="134"/>
      <c r="FHQ31" s="134"/>
      <c r="FHR31" s="134"/>
      <c r="FHS31" s="134"/>
      <c r="FHT31" s="134"/>
      <c r="FHU31" s="134"/>
      <c r="FHV31" s="134"/>
      <c r="FHW31" s="134"/>
      <c r="FHX31" s="134"/>
      <c r="FHY31" s="134"/>
      <c r="FHZ31" s="134"/>
      <c r="FIA31" s="134"/>
      <c r="FIB31" s="134"/>
      <c r="FIC31" s="134"/>
      <c r="FID31" s="134"/>
      <c r="FIE31" s="134"/>
      <c r="FIF31" s="134"/>
      <c r="FIG31" s="134"/>
      <c r="FIH31" s="134"/>
      <c r="FII31" s="134"/>
      <c r="FIJ31" s="134"/>
      <c r="FIK31" s="134"/>
      <c r="FIL31" s="134"/>
      <c r="FIM31" s="134"/>
      <c r="FIN31" s="134"/>
      <c r="FIO31" s="134"/>
      <c r="FIP31" s="134"/>
      <c r="FIQ31" s="134"/>
      <c r="FIR31" s="134"/>
      <c r="FIS31" s="134"/>
      <c r="FIT31" s="134"/>
      <c r="FIU31" s="134"/>
      <c r="FIV31" s="134"/>
      <c r="FIW31" s="134"/>
      <c r="FIX31" s="134"/>
      <c r="FIY31" s="134"/>
      <c r="FIZ31" s="134"/>
      <c r="FJA31" s="134"/>
      <c r="FJB31" s="134"/>
      <c r="FJC31" s="134"/>
      <c r="FJD31" s="134"/>
      <c r="FJE31" s="134"/>
      <c r="FJF31" s="134"/>
      <c r="FJG31" s="134"/>
      <c r="FJH31" s="134"/>
      <c r="FJI31" s="134"/>
      <c r="FJJ31" s="134"/>
      <c r="FJK31" s="134"/>
      <c r="FJL31" s="134"/>
      <c r="FJM31" s="134"/>
      <c r="FJN31" s="134"/>
      <c r="FJO31" s="134"/>
      <c r="FJP31" s="134"/>
      <c r="FJQ31" s="134"/>
      <c r="FJR31" s="134"/>
      <c r="FJS31" s="134"/>
      <c r="FJT31" s="134"/>
      <c r="FJU31" s="134"/>
      <c r="FJV31" s="134"/>
      <c r="FJW31" s="134"/>
      <c r="FJX31" s="134"/>
      <c r="FJY31" s="134"/>
      <c r="FJZ31" s="134"/>
      <c r="FKA31" s="134"/>
      <c r="FKB31" s="134"/>
      <c r="FKC31" s="134"/>
      <c r="FKD31" s="134"/>
      <c r="FKE31" s="134"/>
      <c r="FKF31" s="134"/>
      <c r="FKG31" s="134"/>
      <c r="FKH31" s="134"/>
      <c r="FKI31" s="134"/>
      <c r="FKJ31" s="134"/>
      <c r="FKK31" s="134"/>
      <c r="FKL31" s="134"/>
      <c r="FKM31" s="134"/>
      <c r="FKN31" s="134"/>
      <c r="FKO31" s="134"/>
      <c r="FKP31" s="134"/>
      <c r="FKQ31" s="134"/>
      <c r="FKR31" s="134"/>
      <c r="FKS31" s="134"/>
      <c r="FKT31" s="134"/>
      <c r="FKU31" s="134"/>
      <c r="FKV31" s="134"/>
      <c r="FKW31" s="134"/>
      <c r="FKX31" s="134"/>
      <c r="FKY31" s="134"/>
      <c r="FKZ31" s="134"/>
      <c r="FLA31" s="134"/>
      <c r="FLB31" s="134"/>
      <c r="FLC31" s="134"/>
      <c r="FLD31" s="134"/>
      <c r="FLE31" s="134"/>
      <c r="FLF31" s="134"/>
      <c r="FLG31" s="134"/>
      <c r="FLH31" s="134"/>
      <c r="FLI31" s="134"/>
      <c r="FLJ31" s="134"/>
      <c r="FLK31" s="134"/>
      <c r="FLL31" s="134"/>
      <c r="FLM31" s="134"/>
      <c r="FLN31" s="134"/>
      <c r="FLO31" s="134"/>
      <c r="FLP31" s="134"/>
      <c r="FLQ31" s="134"/>
      <c r="FLR31" s="134"/>
      <c r="FLS31" s="134"/>
      <c r="FLT31" s="134"/>
      <c r="FLU31" s="134"/>
      <c r="FLV31" s="134"/>
      <c r="FLW31" s="134"/>
      <c r="FLX31" s="134"/>
      <c r="FLY31" s="134"/>
      <c r="FLZ31" s="134"/>
      <c r="FMA31" s="134"/>
      <c r="FMB31" s="134"/>
      <c r="FMC31" s="134"/>
      <c r="FMD31" s="134"/>
      <c r="FME31" s="134"/>
      <c r="FMF31" s="134"/>
      <c r="FMG31" s="134"/>
      <c r="FMH31" s="134"/>
      <c r="FMI31" s="134"/>
      <c r="FMJ31" s="134"/>
      <c r="FMK31" s="134"/>
      <c r="FML31" s="134"/>
      <c r="FMM31" s="134"/>
      <c r="FMN31" s="134"/>
      <c r="FMO31" s="134"/>
      <c r="FMP31" s="134"/>
      <c r="FMQ31" s="134"/>
      <c r="FMR31" s="134"/>
      <c r="FMS31" s="134"/>
      <c r="FMT31" s="134"/>
      <c r="FMU31" s="134"/>
      <c r="FMV31" s="134"/>
      <c r="FMW31" s="134"/>
      <c r="FMX31" s="134"/>
      <c r="FMY31" s="134"/>
      <c r="FMZ31" s="134"/>
      <c r="FNA31" s="134"/>
      <c r="FNB31" s="134"/>
      <c r="FNC31" s="134"/>
      <c r="FND31" s="134"/>
      <c r="FNE31" s="134"/>
      <c r="FNF31" s="134"/>
      <c r="FNG31" s="134"/>
      <c r="FNH31" s="134"/>
      <c r="FNI31" s="134"/>
      <c r="FNJ31" s="134"/>
      <c r="FNK31" s="134"/>
      <c r="FNL31" s="134"/>
      <c r="FNM31" s="134"/>
      <c r="FNN31" s="134"/>
      <c r="FNO31" s="134"/>
      <c r="FNP31" s="134"/>
      <c r="FNQ31" s="134"/>
      <c r="FNR31" s="134"/>
      <c r="FNS31" s="134"/>
      <c r="FNT31" s="134"/>
      <c r="FNU31" s="134"/>
      <c r="FNV31" s="134"/>
      <c r="FNW31" s="134"/>
      <c r="FNX31" s="134"/>
      <c r="FNY31" s="134"/>
      <c r="FNZ31" s="134"/>
      <c r="FOA31" s="134"/>
      <c r="FOB31" s="134"/>
      <c r="FOC31" s="134"/>
      <c r="FOD31" s="134"/>
      <c r="FOE31" s="134"/>
      <c r="FOF31" s="134"/>
      <c r="FOG31" s="134"/>
      <c r="FOH31" s="134"/>
      <c r="FOI31" s="134"/>
      <c r="FOJ31" s="134"/>
      <c r="FOK31" s="134"/>
      <c r="FOL31" s="134"/>
      <c r="FOM31" s="134"/>
      <c r="FON31" s="134"/>
      <c r="FOO31" s="134"/>
      <c r="FOP31" s="134"/>
      <c r="FOQ31" s="134"/>
      <c r="FOR31" s="134"/>
      <c r="FOS31" s="134"/>
      <c r="FOT31" s="134"/>
      <c r="FOU31" s="134"/>
      <c r="FOV31" s="134"/>
      <c r="FOW31" s="134"/>
      <c r="FOX31" s="134"/>
      <c r="FOY31" s="134"/>
      <c r="FOZ31" s="134"/>
      <c r="FPA31" s="134"/>
      <c r="FPB31" s="134"/>
      <c r="FPC31" s="134"/>
      <c r="FPD31" s="134"/>
      <c r="FPE31" s="134"/>
      <c r="FPF31" s="134"/>
      <c r="FPG31" s="134"/>
      <c r="FPH31" s="134"/>
      <c r="FPI31" s="134"/>
      <c r="FPJ31" s="134"/>
      <c r="FPK31" s="134"/>
      <c r="FPL31" s="134"/>
      <c r="FPM31" s="134"/>
      <c r="FPN31" s="134"/>
      <c r="FPO31" s="134"/>
      <c r="FPP31" s="134"/>
      <c r="FPQ31" s="134"/>
      <c r="FPR31" s="134"/>
      <c r="FPS31" s="134"/>
      <c r="FPT31" s="134"/>
      <c r="FPU31" s="134"/>
      <c r="FPV31" s="134"/>
      <c r="FPW31" s="134"/>
      <c r="FPX31" s="134"/>
      <c r="FPY31" s="134"/>
      <c r="FPZ31" s="134"/>
      <c r="FQA31" s="134"/>
      <c r="FQB31" s="134"/>
      <c r="FQC31" s="134"/>
      <c r="FQD31" s="134"/>
      <c r="FQE31" s="134"/>
      <c r="FQF31" s="134"/>
      <c r="FQG31" s="134"/>
      <c r="FQH31" s="134"/>
      <c r="FQI31" s="134"/>
      <c r="FQJ31" s="134"/>
      <c r="FQK31" s="134"/>
      <c r="FQL31" s="134"/>
      <c r="FQM31" s="134"/>
      <c r="FQN31" s="134"/>
      <c r="FQO31" s="134"/>
      <c r="FQP31" s="134"/>
      <c r="FQQ31" s="134"/>
      <c r="FQR31" s="134"/>
      <c r="FQS31" s="134"/>
      <c r="FQT31" s="134"/>
      <c r="FQU31" s="134"/>
      <c r="FQV31" s="134"/>
      <c r="FQW31" s="134"/>
      <c r="FQX31" s="134"/>
      <c r="FQY31" s="134"/>
      <c r="FQZ31" s="134"/>
      <c r="FRA31" s="134"/>
      <c r="FRB31" s="134"/>
      <c r="FRC31" s="134"/>
      <c r="FRD31" s="134"/>
      <c r="FRE31" s="134"/>
      <c r="FRF31" s="134"/>
      <c r="FRG31" s="134"/>
      <c r="FRH31" s="134"/>
      <c r="FRI31" s="134"/>
      <c r="FRJ31" s="134"/>
      <c r="FRK31" s="134"/>
      <c r="FRL31" s="134"/>
      <c r="FRM31" s="134"/>
      <c r="FRN31" s="134"/>
      <c r="FRO31" s="134"/>
      <c r="FRP31" s="134"/>
      <c r="FRQ31" s="134"/>
      <c r="FRR31" s="134"/>
      <c r="FRS31" s="134"/>
      <c r="FRT31" s="134"/>
      <c r="FRU31" s="134"/>
      <c r="FRV31" s="134"/>
      <c r="FRW31" s="134"/>
      <c r="FRX31" s="134"/>
      <c r="FRY31" s="134"/>
      <c r="FRZ31" s="134"/>
      <c r="FSA31" s="134"/>
      <c r="FSB31" s="134"/>
      <c r="FSC31" s="134"/>
      <c r="FSD31" s="134"/>
      <c r="FSE31" s="134"/>
      <c r="FSF31" s="134"/>
      <c r="FSG31" s="134"/>
      <c r="FSH31" s="134"/>
      <c r="FSI31" s="134"/>
      <c r="FSJ31" s="134"/>
      <c r="FSK31" s="134"/>
      <c r="FSL31" s="134"/>
      <c r="FSM31" s="134"/>
      <c r="FSN31" s="134"/>
      <c r="FSO31" s="134"/>
      <c r="FSP31" s="134"/>
      <c r="FSQ31" s="134"/>
      <c r="FSR31" s="134"/>
      <c r="FSS31" s="134"/>
      <c r="FST31" s="134"/>
      <c r="FSU31" s="134"/>
      <c r="FSV31" s="134"/>
      <c r="FSW31" s="134"/>
      <c r="FSX31" s="134"/>
      <c r="FSY31" s="134"/>
      <c r="FSZ31" s="134"/>
      <c r="FTA31" s="134"/>
      <c r="FTB31" s="134"/>
      <c r="FTC31" s="134"/>
      <c r="FTD31" s="134"/>
      <c r="FTE31" s="134"/>
      <c r="FTF31" s="134"/>
      <c r="FTG31" s="134"/>
      <c r="FTH31" s="134"/>
      <c r="FTI31" s="134"/>
      <c r="FTJ31" s="134"/>
      <c r="FTK31" s="134"/>
      <c r="FTL31" s="134"/>
      <c r="FTM31" s="134"/>
      <c r="FTN31" s="134"/>
      <c r="FTO31" s="134"/>
      <c r="FTP31" s="134"/>
      <c r="FTQ31" s="134"/>
      <c r="FTR31" s="134"/>
      <c r="FTS31" s="134"/>
      <c r="FTT31" s="134"/>
      <c r="FTU31" s="134"/>
      <c r="FTV31" s="134"/>
      <c r="FTW31" s="134"/>
      <c r="FTX31" s="134"/>
      <c r="FTY31" s="134"/>
      <c r="FTZ31" s="134"/>
      <c r="FUA31" s="134"/>
      <c r="FUB31" s="134"/>
      <c r="FUC31" s="134"/>
      <c r="FUD31" s="134"/>
      <c r="FUE31" s="134"/>
      <c r="FUF31" s="134"/>
      <c r="FUG31" s="134"/>
      <c r="FUH31" s="134"/>
      <c r="FUI31" s="134"/>
      <c r="FUJ31" s="134"/>
      <c r="FUK31" s="134"/>
      <c r="FUL31" s="134"/>
      <c r="FUM31" s="134"/>
      <c r="FUN31" s="134"/>
      <c r="FUO31" s="134"/>
      <c r="FUP31" s="134"/>
      <c r="FUQ31" s="134"/>
      <c r="FUR31" s="134"/>
      <c r="FUS31" s="134"/>
      <c r="FUT31" s="134"/>
      <c r="FUU31" s="134"/>
      <c r="FUV31" s="134"/>
      <c r="FUW31" s="134"/>
      <c r="FUX31" s="134"/>
      <c r="FUY31" s="134"/>
      <c r="FUZ31" s="134"/>
      <c r="FVA31" s="134"/>
      <c r="FVB31" s="134"/>
      <c r="FVC31" s="134"/>
      <c r="FVD31" s="134"/>
      <c r="FVE31" s="134"/>
      <c r="FVF31" s="134"/>
      <c r="FVG31" s="134"/>
      <c r="FVH31" s="134"/>
      <c r="FVI31" s="134"/>
      <c r="FVJ31" s="134"/>
      <c r="FVK31" s="134"/>
      <c r="FVL31" s="134"/>
      <c r="FVM31" s="134"/>
      <c r="FVN31" s="134"/>
      <c r="FVO31" s="134"/>
      <c r="FVP31" s="134"/>
      <c r="FVQ31" s="134"/>
      <c r="FVR31" s="134"/>
      <c r="FVS31" s="134"/>
      <c r="FVT31" s="134"/>
      <c r="FVU31" s="134"/>
      <c r="FVV31" s="134"/>
      <c r="FVW31" s="134"/>
      <c r="FVX31" s="134"/>
      <c r="FVY31" s="134"/>
      <c r="FVZ31" s="134"/>
      <c r="FWA31" s="134"/>
      <c r="FWB31" s="134"/>
      <c r="FWC31" s="134"/>
      <c r="FWD31" s="134"/>
      <c r="FWE31" s="134"/>
      <c r="FWF31" s="134"/>
      <c r="FWG31" s="134"/>
      <c r="FWH31" s="134"/>
      <c r="FWI31" s="134"/>
      <c r="FWJ31" s="134"/>
      <c r="FWK31" s="134"/>
      <c r="FWL31" s="134"/>
      <c r="FWM31" s="134"/>
      <c r="FWN31" s="134"/>
      <c r="FWO31" s="134"/>
      <c r="FWP31" s="134"/>
      <c r="FWQ31" s="134"/>
      <c r="FWR31" s="134"/>
      <c r="FWS31" s="134"/>
      <c r="FWT31" s="134"/>
      <c r="FWU31" s="134"/>
      <c r="FWV31" s="134"/>
      <c r="FWW31" s="134"/>
      <c r="FWX31" s="134"/>
      <c r="FWY31" s="134"/>
      <c r="FWZ31" s="134"/>
      <c r="FXA31" s="134"/>
      <c r="FXB31" s="134"/>
      <c r="FXC31" s="134"/>
      <c r="FXD31" s="134"/>
      <c r="FXE31" s="134"/>
      <c r="FXF31" s="134"/>
      <c r="FXG31" s="134"/>
      <c r="FXH31" s="134"/>
      <c r="FXI31" s="134"/>
      <c r="FXJ31" s="134"/>
      <c r="FXK31" s="134"/>
      <c r="FXL31" s="134"/>
      <c r="FXM31" s="134"/>
      <c r="FXN31" s="134"/>
      <c r="FXO31" s="134"/>
      <c r="FXP31" s="134"/>
      <c r="FXQ31" s="134"/>
      <c r="FXR31" s="134"/>
      <c r="FXS31" s="134"/>
      <c r="FXT31" s="134"/>
      <c r="FXU31" s="134"/>
      <c r="FXV31" s="134"/>
      <c r="FXW31" s="134"/>
      <c r="FXX31" s="134"/>
      <c r="FXY31" s="134"/>
      <c r="FXZ31" s="134"/>
      <c r="FYA31" s="134"/>
      <c r="FYB31" s="134"/>
      <c r="FYC31" s="134"/>
      <c r="FYD31" s="134"/>
      <c r="FYE31" s="134"/>
      <c r="FYF31" s="134"/>
      <c r="FYG31" s="134"/>
      <c r="FYH31" s="134"/>
      <c r="FYI31" s="134"/>
      <c r="FYJ31" s="134"/>
      <c r="FYK31" s="134"/>
      <c r="FYL31" s="134"/>
      <c r="FYM31" s="134"/>
      <c r="FYN31" s="134"/>
      <c r="FYO31" s="134"/>
      <c r="FYP31" s="134"/>
      <c r="FYQ31" s="134"/>
      <c r="FYR31" s="134"/>
      <c r="FYS31" s="134"/>
      <c r="FYT31" s="134"/>
      <c r="FYU31" s="134"/>
      <c r="FYV31" s="134"/>
      <c r="FYW31" s="134"/>
      <c r="FYX31" s="134"/>
      <c r="FYY31" s="134"/>
      <c r="FYZ31" s="134"/>
      <c r="FZA31" s="134"/>
      <c r="FZB31" s="134"/>
      <c r="FZC31" s="134"/>
      <c r="FZD31" s="134"/>
      <c r="FZE31" s="134"/>
      <c r="FZF31" s="134"/>
      <c r="FZG31" s="134"/>
      <c r="FZH31" s="134"/>
      <c r="FZI31" s="134"/>
      <c r="FZJ31" s="134"/>
      <c r="FZK31" s="134"/>
      <c r="FZL31" s="134"/>
      <c r="FZM31" s="134"/>
      <c r="FZN31" s="134"/>
      <c r="FZO31" s="134"/>
      <c r="FZP31" s="134"/>
      <c r="FZQ31" s="134"/>
      <c r="FZR31" s="134"/>
      <c r="FZS31" s="134"/>
      <c r="FZT31" s="134"/>
      <c r="FZU31" s="134"/>
      <c r="FZV31" s="134"/>
      <c r="FZW31" s="134"/>
      <c r="FZX31" s="134"/>
      <c r="FZY31" s="134"/>
      <c r="FZZ31" s="134"/>
      <c r="GAA31" s="134"/>
      <c r="GAB31" s="134"/>
      <c r="GAC31" s="134"/>
      <c r="GAD31" s="134"/>
      <c r="GAE31" s="134"/>
      <c r="GAF31" s="134"/>
      <c r="GAG31" s="134"/>
      <c r="GAH31" s="134"/>
      <c r="GAI31" s="134"/>
      <c r="GAJ31" s="134"/>
      <c r="GAK31" s="134"/>
      <c r="GAL31" s="134"/>
      <c r="GAM31" s="134"/>
      <c r="GAN31" s="134"/>
      <c r="GAO31" s="134"/>
      <c r="GAP31" s="134"/>
      <c r="GAQ31" s="134"/>
      <c r="GAR31" s="134"/>
      <c r="GAS31" s="134"/>
      <c r="GAT31" s="134"/>
      <c r="GAU31" s="134"/>
      <c r="GAV31" s="134"/>
      <c r="GAW31" s="134"/>
      <c r="GAX31" s="134"/>
      <c r="GAY31" s="134"/>
      <c r="GAZ31" s="134"/>
      <c r="GBA31" s="134"/>
      <c r="GBB31" s="134"/>
      <c r="GBC31" s="134"/>
      <c r="GBD31" s="134"/>
      <c r="GBE31" s="134"/>
      <c r="GBF31" s="134"/>
      <c r="GBG31" s="134"/>
      <c r="GBH31" s="134"/>
      <c r="GBI31" s="134"/>
      <c r="GBJ31" s="134"/>
      <c r="GBK31" s="134"/>
      <c r="GBL31" s="134"/>
      <c r="GBM31" s="134"/>
      <c r="GBN31" s="134"/>
      <c r="GBO31" s="134"/>
      <c r="GBP31" s="134"/>
      <c r="GBQ31" s="134"/>
      <c r="GBR31" s="134"/>
      <c r="GBS31" s="134"/>
      <c r="GBT31" s="134"/>
      <c r="GBU31" s="134"/>
      <c r="GBV31" s="134"/>
      <c r="GBW31" s="134"/>
      <c r="GBX31" s="134"/>
      <c r="GBY31" s="134"/>
      <c r="GBZ31" s="134"/>
      <c r="GCA31" s="134"/>
      <c r="GCB31" s="134"/>
      <c r="GCC31" s="134"/>
      <c r="GCD31" s="134"/>
      <c r="GCE31" s="134"/>
      <c r="GCF31" s="134"/>
      <c r="GCG31" s="134"/>
      <c r="GCH31" s="134"/>
      <c r="GCI31" s="134"/>
      <c r="GCJ31" s="134"/>
      <c r="GCK31" s="134"/>
      <c r="GCL31" s="134"/>
      <c r="GCM31" s="134"/>
      <c r="GCN31" s="134"/>
      <c r="GCO31" s="134"/>
      <c r="GCP31" s="134"/>
      <c r="GCQ31" s="134"/>
      <c r="GCR31" s="134"/>
      <c r="GCS31" s="134"/>
      <c r="GCT31" s="134"/>
      <c r="GCU31" s="134"/>
      <c r="GCV31" s="134"/>
      <c r="GCW31" s="134"/>
      <c r="GCX31" s="134"/>
      <c r="GCY31" s="134"/>
      <c r="GCZ31" s="134"/>
      <c r="GDA31" s="134"/>
      <c r="GDB31" s="134"/>
      <c r="GDC31" s="134"/>
      <c r="GDD31" s="134"/>
      <c r="GDE31" s="134"/>
      <c r="GDF31" s="134"/>
      <c r="GDG31" s="134"/>
      <c r="GDH31" s="134"/>
      <c r="GDI31" s="134"/>
      <c r="GDJ31" s="134"/>
      <c r="GDK31" s="134"/>
      <c r="GDL31" s="134"/>
      <c r="GDM31" s="134"/>
      <c r="GDN31" s="134"/>
      <c r="GDO31" s="134"/>
      <c r="GDP31" s="134"/>
      <c r="GDQ31" s="134"/>
      <c r="GDR31" s="134"/>
      <c r="GDS31" s="134"/>
      <c r="GDT31" s="134"/>
      <c r="GDU31" s="134"/>
      <c r="GDV31" s="134"/>
      <c r="GDW31" s="134"/>
      <c r="GDX31" s="134"/>
      <c r="GDY31" s="134"/>
      <c r="GDZ31" s="134"/>
      <c r="GEA31" s="134"/>
      <c r="GEB31" s="134"/>
      <c r="GEC31" s="134"/>
      <c r="GED31" s="134"/>
      <c r="GEE31" s="134"/>
      <c r="GEF31" s="134"/>
      <c r="GEG31" s="134"/>
      <c r="GEH31" s="134"/>
      <c r="GEI31" s="134"/>
      <c r="GEJ31" s="134"/>
      <c r="GEK31" s="134"/>
      <c r="GEL31" s="134"/>
      <c r="GEM31" s="134"/>
      <c r="GEN31" s="134"/>
      <c r="GEO31" s="134"/>
      <c r="GEP31" s="134"/>
      <c r="GEQ31" s="134"/>
      <c r="GER31" s="134"/>
      <c r="GES31" s="134"/>
      <c r="GET31" s="134"/>
      <c r="GEU31" s="134"/>
      <c r="GEV31" s="134"/>
      <c r="GEW31" s="134"/>
      <c r="GEX31" s="134"/>
      <c r="GEY31" s="134"/>
      <c r="GEZ31" s="134"/>
      <c r="GFA31" s="134"/>
      <c r="GFB31" s="134"/>
      <c r="GFC31" s="134"/>
      <c r="GFD31" s="134"/>
      <c r="GFE31" s="134"/>
      <c r="GFF31" s="134"/>
      <c r="GFG31" s="134"/>
      <c r="GFH31" s="134"/>
      <c r="GFI31" s="134"/>
      <c r="GFJ31" s="134"/>
      <c r="GFK31" s="134"/>
      <c r="GFL31" s="134"/>
      <c r="GFM31" s="134"/>
      <c r="GFN31" s="134"/>
      <c r="GFO31" s="134"/>
      <c r="GFP31" s="134"/>
      <c r="GFQ31" s="134"/>
      <c r="GFR31" s="134"/>
      <c r="GFS31" s="134"/>
      <c r="GFT31" s="134"/>
      <c r="GFU31" s="134"/>
      <c r="GFV31" s="134"/>
      <c r="GFW31" s="134"/>
      <c r="GFX31" s="134"/>
      <c r="GFY31" s="134"/>
      <c r="GFZ31" s="134"/>
      <c r="GGA31" s="134"/>
      <c r="GGB31" s="134"/>
      <c r="GGC31" s="134"/>
      <c r="GGD31" s="134"/>
      <c r="GGE31" s="134"/>
      <c r="GGF31" s="134"/>
      <c r="GGG31" s="134"/>
      <c r="GGH31" s="134"/>
      <c r="GGI31" s="134"/>
      <c r="GGJ31" s="134"/>
      <c r="GGK31" s="134"/>
      <c r="GGL31" s="134"/>
      <c r="GGM31" s="134"/>
      <c r="GGN31" s="134"/>
      <c r="GGO31" s="134"/>
      <c r="GGP31" s="134"/>
      <c r="GGQ31" s="134"/>
      <c r="GGR31" s="134"/>
      <c r="GGS31" s="134"/>
      <c r="GGT31" s="134"/>
      <c r="GGU31" s="134"/>
      <c r="GGV31" s="134"/>
      <c r="GGW31" s="134"/>
      <c r="GGX31" s="134"/>
      <c r="GGY31" s="134"/>
      <c r="GGZ31" s="134"/>
      <c r="GHA31" s="134"/>
      <c r="GHB31" s="134"/>
      <c r="GHC31" s="134"/>
      <c r="GHD31" s="134"/>
      <c r="GHE31" s="134"/>
      <c r="GHF31" s="134"/>
      <c r="GHG31" s="134"/>
      <c r="GHH31" s="134"/>
      <c r="GHI31" s="134"/>
      <c r="GHJ31" s="134"/>
      <c r="GHK31" s="134"/>
      <c r="GHL31" s="134"/>
      <c r="GHM31" s="134"/>
      <c r="GHN31" s="134"/>
      <c r="GHO31" s="134"/>
      <c r="GHP31" s="134"/>
      <c r="GHQ31" s="134"/>
      <c r="GHR31" s="134"/>
      <c r="GHS31" s="134"/>
      <c r="GHT31" s="134"/>
      <c r="GHU31" s="134"/>
      <c r="GHV31" s="134"/>
      <c r="GHW31" s="134"/>
      <c r="GHX31" s="134"/>
      <c r="GHY31" s="134"/>
      <c r="GHZ31" s="134"/>
      <c r="GIA31" s="134"/>
      <c r="GIB31" s="134"/>
      <c r="GIC31" s="134"/>
      <c r="GID31" s="134"/>
      <c r="GIE31" s="134"/>
      <c r="GIF31" s="134"/>
      <c r="GIG31" s="134"/>
      <c r="GIH31" s="134"/>
      <c r="GII31" s="134"/>
      <c r="GIJ31" s="134"/>
      <c r="GIK31" s="134"/>
      <c r="GIL31" s="134"/>
      <c r="GIM31" s="134"/>
      <c r="GIN31" s="134"/>
      <c r="GIO31" s="134"/>
      <c r="GIP31" s="134"/>
      <c r="GIQ31" s="134"/>
      <c r="GIR31" s="134"/>
      <c r="GIS31" s="134"/>
      <c r="GIT31" s="134"/>
      <c r="GIU31" s="134"/>
      <c r="GIV31" s="134"/>
      <c r="GIW31" s="134"/>
      <c r="GIX31" s="134"/>
      <c r="GIY31" s="134"/>
      <c r="GIZ31" s="134"/>
      <c r="GJA31" s="134"/>
      <c r="GJB31" s="134"/>
      <c r="GJC31" s="134"/>
      <c r="GJD31" s="134"/>
      <c r="GJE31" s="134"/>
      <c r="GJF31" s="134"/>
      <c r="GJG31" s="134"/>
      <c r="GJH31" s="134"/>
      <c r="GJI31" s="134"/>
      <c r="GJJ31" s="134"/>
      <c r="GJK31" s="134"/>
      <c r="GJL31" s="134"/>
      <c r="GJM31" s="134"/>
      <c r="GJN31" s="134"/>
      <c r="GJO31" s="134"/>
      <c r="GJP31" s="134"/>
      <c r="GJQ31" s="134"/>
      <c r="GJR31" s="134"/>
      <c r="GJS31" s="134"/>
      <c r="GJT31" s="134"/>
      <c r="GJU31" s="134"/>
      <c r="GJV31" s="134"/>
      <c r="GJW31" s="134"/>
      <c r="GJX31" s="134"/>
      <c r="GJY31" s="134"/>
      <c r="GJZ31" s="134"/>
      <c r="GKA31" s="134"/>
      <c r="GKB31" s="134"/>
      <c r="GKC31" s="134"/>
      <c r="GKD31" s="134"/>
      <c r="GKE31" s="134"/>
      <c r="GKF31" s="134"/>
      <c r="GKG31" s="134"/>
      <c r="GKH31" s="134"/>
      <c r="GKI31" s="134"/>
      <c r="GKJ31" s="134"/>
      <c r="GKK31" s="134"/>
      <c r="GKL31" s="134"/>
      <c r="GKM31" s="134"/>
      <c r="GKN31" s="134"/>
      <c r="GKO31" s="134"/>
      <c r="GKP31" s="134"/>
      <c r="GKQ31" s="134"/>
      <c r="GKR31" s="134"/>
      <c r="GKS31" s="134"/>
      <c r="GKT31" s="134"/>
      <c r="GKU31" s="134"/>
      <c r="GKV31" s="134"/>
      <c r="GKW31" s="134"/>
      <c r="GKX31" s="134"/>
      <c r="GKY31" s="134"/>
      <c r="GKZ31" s="134"/>
      <c r="GLA31" s="134"/>
      <c r="GLB31" s="134"/>
      <c r="GLC31" s="134"/>
      <c r="GLD31" s="134"/>
      <c r="GLE31" s="134"/>
      <c r="GLF31" s="134"/>
      <c r="GLG31" s="134"/>
      <c r="GLH31" s="134"/>
      <c r="GLI31" s="134"/>
      <c r="GLJ31" s="134"/>
      <c r="GLK31" s="134"/>
      <c r="GLL31" s="134"/>
      <c r="GLM31" s="134"/>
      <c r="GLN31" s="134"/>
      <c r="GLO31" s="134"/>
      <c r="GLP31" s="134"/>
      <c r="GLQ31" s="134"/>
      <c r="GLR31" s="134"/>
      <c r="GLS31" s="134"/>
      <c r="GLT31" s="134"/>
      <c r="GLU31" s="134"/>
      <c r="GLV31" s="134"/>
      <c r="GLW31" s="134"/>
      <c r="GLX31" s="134"/>
      <c r="GLY31" s="134"/>
      <c r="GLZ31" s="134"/>
      <c r="GMA31" s="134"/>
      <c r="GMB31" s="134"/>
      <c r="GMC31" s="134"/>
      <c r="GMD31" s="134"/>
      <c r="GME31" s="134"/>
      <c r="GMF31" s="134"/>
      <c r="GMG31" s="134"/>
      <c r="GMH31" s="134"/>
      <c r="GMI31" s="134"/>
      <c r="GMJ31" s="134"/>
      <c r="GMK31" s="134"/>
      <c r="GML31" s="134"/>
      <c r="GMM31" s="134"/>
      <c r="GMN31" s="134"/>
      <c r="GMO31" s="134"/>
      <c r="GMP31" s="134"/>
      <c r="GMQ31" s="134"/>
      <c r="GMR31" s="134"/>
      <c r="GMS31" s="134"/>
      <c r="GMT31" s="134"/>
      <c r="GMU31" s="134"/>
      <c r="GMV31" s="134"/>
      <c r="GMW31" s="134"/>
      <c r="GMX31" s="134"/>
      <c r="GMY31" s="134"/>
      <c r="GMZ31" s="134"/>
      <c r="GNA31" s="134"/>
      <c r="GNB31" s="134"/>
      <c r="GNC31" s="134"/>
      <c r="GND31" s="134"/>
      <c r="GNE31" s="134"/>
      <c r="GNF31" s="134"/>
      <c r="GNG31" s="134"/>
      <c r="GNH31" s="134"/>
      <c r="GNI31" s="134"/>
      <c r="GNJ31" s="134"/>
      <c r="GNK31" s="134"/>
      <c r="GNL31" s="134"/>
      <c r="GNM31" s="134"/>
      <c r="GNN31" s="134"/>
      <c r="GNO31" s="134"/>
      <c r="GNP31" s="134"/>
      <c r="GNQ31" s="134"/>
      <c r="GNR31" s="134"/>
      <c r="GNS31" s="134"/>
      <c r="GNT31" s="134"/>
      <c r="GNU31" s="134"/>
      <c r="GNV31" s="134"/>
      <c r="GNW31" s="134"/>
      <c r="GNX31" s="134"/>
      <c r="GNY31" s="134"/>
      <c r="GNZ31" s="134"/>
      <c r="GOA31" s="134"/>
      <c r="GOB31" s="134"/>
      <c r="GOC31" s="134"/>
      <c r="GOD31" s="134"/>
      <c r="GOE31" s="134"/>
      <c r="GOF31" s="134"/>
      <c r="GOG31" s="134"/>
      <c r="GOH31" s="134"/>
      <c r="GOI31" s="134"/>
      <c r="GOJ31" s="134"/>
      <c r="GOK31" s="134"/>
      <c r="GOL31" s="134"/>
      <c r="GOM31" s="134"/>
      <c r="GON31" s="134"/>
      <c r="GOO31" s="134"/>
      <c r="GOP31" s="134"/>
      <c r="GOQ31" s="134"/>
      <c r="GOR31" s="134"/>
      <c r="GOS31" s="134"/>
      <c r="GOT31" s="134"/>
      <c r="GOU31" s="134"/>
      <c r="GOV31" s="134"/>
      <c r="GOW31" s="134"/>
      <c r="GOX31" s="134"/>
      <c r="GOY31" s="134"/>
      <c r="GOZ31" s="134"/>
      <c r="GPA31" s="134"/>
      <c r="GPB31" s="134"/>
      <c r="GPC31" s="134"/>
      <c r="GPD31" s="134"/>
      <c r="GPE31" s="134"/>
      <c r="GPF31" s="134"/>
      <c r="GPG31" s="134"/>
      <c r="GPH31" s="134"/>
      <c r="GPI31" s="134"/>
      <c r="GPJ31" s="134"/>
      <c r="GPK31" s="134"/>
      <c r="GPL31" s="134"/>
      <c r="GPM31" s="134"/>
      <c r="GPN31" s="134"/>
      <c r="GPO31" s="134"/>
      <c r="GPP31" s="134"/>
      <c r="GPQ31" s="134"/>
      <c r="GPR31" s="134"/>
      <c r="GPS31" s="134"/>
      <c r="GPT31" s="134"/>
      <c r="GPU31" s="134"/>
      <c r="GPV31" s="134"/>
      <c r="GPW31" s="134"/>
      <c r="GPX31" s="134"/>
      <c r="GPY31" s="134"/>
      <c r="GPZ31" s="134"/>
      <c r="GQA31" s="134"/>
      <c r="GQB31" s="134"/>
      <c r="GQC31" s="134"/>
      <c r="GQD31" s="134"/>
      <c r="GQE31" s="134"/>
      <c r="GQF31" s="134"/>
      <c r="GQG31" s="134"/>
      <c r="GQH31" s="134"/>
      <c r="GQI31" s="134"/>
      <c r="GQJ31" s="134"/>
      <c r="GQK31" s="134"/>
      <c r="GQL31" s="134"/>
      <c r="GQM31" s="134"/>
      <c r="GQN31" s="134"/>
      <c r="GQO31" s="134"/>
      <c r="GQP31" s="134"/>
      <c r="GQQ31" s="134"/>
      <c r="GQR31" s="134"/>
      <c r="GQS31" s="134"/>
      <c r="GQT31" s="134"/>
      <c r="GQU31" s="134"/>
      <c r="GQV31" s="134"/>
      <c r="GQW31" s="134"/>
      <c r="GQX31" s="134"/>
      <c r="GQY31" s="134"/>
      <c r="GQZ31" s="134"/>
      <c r="GRA31" s="134"/>
      <c r="GRB31" s="134"/>
      <c r="GRC31" s="134"/>
      <c r="GRD31" s="134"/>
      <c r="GRE31" s="134"/>
      <c r="GRF31" s="134"/>
      <c r="GRG31" s="134"/>
      <c r="GRH31" s="134"/>
      <c r="GRI31" s="134"/>
      <c r="GRJ31" s="134"/>
      <c r="GRK31" s="134"/>
      <c r="GRL31" s="134"/>
      <c r="GRM31" s="134"/>
      <c r="GRN31" s="134"/>
      <c r="GRO31" s="134"/>
      <c r="GRP31" s="134"/>
      <c r="GRQ31" s="134"/>
      <c r="GRR31" s="134"/>
      <c r="GRS31" s="134"/>
      <c r="GRT31" s="134"/>
      <c r="GRU31" s="134"/>
      <c r="GRV31" s="134"/>
      <c r="GRW31" s="134"/>
      <c r="GRX31" s="134"/>
      <c r="GRY31" s="134"/>
      <c r="GRZ31" s="134"/>
      <c r="GSA31" s="134"/>
      <c r="GSB31" s="134"/>
      <c r="GSC31" s="134"/>
      <c r="GSD31" s="134"/>
      <c r="GSE31" s="134"/>
      <c r="GSF31" s="134"/>
      <c r="GSG31" s="134"/>
      <c r="GSH31" s="134"/>
      <c r="GSI31" s="134"/>
      <c r="GSJ31" s="134"/>
      <c r="GSK31" s="134"/>
      <c r="GSL31" s="134"/>
      <c r="GSM31" s="134"/>
      <c r="GSN31" s="134"/>
      <c r="GSO31" s="134"/>
      <c r="GSP31" s="134"/>
      <c r="GSQ31" s="134"/>
      <c r="GSR31" s="134"/>
      <c r="GSS31" s="134"/>
      <c r="GST31" s="134"/>
      <c r="GSU31" s="134"/>
      <c r="GSV31" s="134"/>
      <c r="GSW31" s="134"/>
      <c r="GSX31" s="134"/>
      <c r="GSY31" s="134"/>
      <c r="GSZ31" s="134"/>
      <c r="GTA31" s="134"/>
      <c r="GTB31" s="134"/>
      <c r="GTC31" s="134"/>
      <c r="GTD31" s="134"/>
      <c r="GTE31" s="134"/>
      <c r="GTF31" s="134"/>
      <c r="GTG31" s="134"/>
      <c r="GTH31" s="134"/>
      <c r="GTI31" s="134"/>
      <c r="GTJ31" s="134"/>
      <c r="GTK31" s="134"/>
      <c r="GTL31" s="134"/>
      <c r="GTM31" s="134"/>
      <c r="GTN31" s="134"/>
      <c r="GTO31" s="134"/>
      <c r="GTP31" s="134"/>
      <c r="GTQ31" s="134"/>
      <c r="GTR31" s="134"/>
      <c r="GTS31" s="134"/>
      <c r="GTT31" s="134"/>
      <c r="GTU31" s="134"/>
      <c r="GTV31" s="134"/>
      <c r="GTW31" s="134"/>
      <c r="GTX31" s="134"/>
      <c r="GTY31" s="134"/>
      <c r="GTZ31" s="134"/>
      <c r="GUA31" s="134"/>
      <c r="GUB31" s="134"/>
      <c r="GUC31" s="134"/>
      <c r="GUD31" s="134"/>
      <c r="GUE31" s="134"/>
      <c r="GUF31" s="134"/>
      <c r="GUG31" s="134"/>
      <c r="GUH31" s="134"/>
      <c r="GUI31" s="134"/>
      <c r="GUJ31" s="134"/>
      <c r="GUK31" s="134"/>
      <c r="GUL31" s="134"/>
      <c r="GUM31" s="134"/>
      <c r="GUN31" s="134"/>
      <c r="GUO31" s="134"/>
      <c r="GUP31" s="134"/>
      <c r="GUQ31" s="134"/>
      <c r="GUR31" s="134"/>
      <c r="GUS31" s="134"/>
      <c r="GUT31" s="134"/>
      <c r="GUU31" s="134"/>
      <c r="GUV31" s="134"/>
      <c r="GUW31" s="134"/>
      <c r="GUX31" s="134"/>
      <c r="GUY31" s="134"/>
      <c r="GUZ31" s="134"/>
      <c r="GVA31" s="134"/>
      <c r="GVB31" s="134"/>
      <c r="GVC31" s="134"/>
      <c r="GVD31" s="134"/>
      <c r="GVE31" s="134"/>
      <c r="GVF31" s="134"/>
      <c r="GVG31" s="134"/>
      <c r="GVH31" s="134"/>
      <c r="GVI31" s="134"/>
      <c r="GVJ31" s="134"/>
      <c r="GVK31" s="134"/>
      <c r="GVL31" s="134"/>
      <c r="GVM31" s="134"/>
      <c r="GVN31" s="134"/>
      <c r="GVO31" s="134"/>
      <c r="GVP31" s="134"/>
      <c r="GVQ31" s="134"/>
      <c r="GVR31" s="134"/>
      <c r="GVS31" s="134"/>
      <c r="GVT31" s="134"/>
      <c r="GVU31" s="134"/>
      <c r="GVV31" s="134"/>
      <c r="GVW31" s="134"/>
      <c r="GVX31" s="134"/>
      <c r="GVY31" s="134"/>
      <c r="GVZ31" s="134"/>
      <c r="GWA31" s="134"/>
      <c r="GWB31" s="134"/>
      <c r="GWC31" s="134"/>
      <c r="GWD31" s="134"/>
      <c r="GWE31" s="134"/>
      <c r="GWF31" s="134"/>
      <c r="GWG31" s="134"/>
      <c r="GWH31" s="134"/>
      <c r="GWI31" s="134"/>
      <c r="GWJ31" s="134"/>
      <c r="GWK31" s="134"/>
      <c r="GWL31" s="134"/>
      <c r="GWM31" s="134"/>
      <c r="GWN31" s="134"/>
      <c r="GWO31" s="134"/>
      <c r="GWP31" s="134"/>
      <c r="GWQ31" s="134"/>
      <c r="GWR31" s="134"/>
      <c r="GWS31" s="134"/>
      <c r="GWT31" s="134"/>
      <c r="GWU31" s="134"/>
      <c r="GWV31" s="134"/>
      <c r="GWW31" s="134"/>
      <c r="GWX31" s="134"/>
      <c r="GWY31" s="134"/>
      <c r="GWZ31" s="134"/>
      <c r="GXA31" s="134"/>
      <c r="GXB31" s="134"/>
      <c r="GXC31" s="134"/>
      <c r="GXD31" s="134"/>
      <c r="GXE31" s="134"/>
      <c r="GXF31" s="134"/>
      <c r="GXG31" s="134"/>
      <c r="GXH31" s="134"/>
      <c r="GXI31" s="134"/>
      <c r="GXJ31" s="134"/>
      <c r="GXK31" s="134"/>
      <c r="GXL31" s="134"/>
      <c r="GXM31" s="134"/>
      <c r="GXN31" s="134"/>
      <c r="GXO31" s="134"/>
      <c r="GXP31" s="134"/>
      <c r="GXQ31" s="134"/>
      <c r="GXR31" s="134"/>
      <c r="GXS31" s="134"/>
      <c r="GXT31" s="134"/>
      <c r="GXU31" s="134"/>
      <c r="GXV31" s="134"/>
      <c r="GXW31" s="134"/>
      <c r="GXX31" s="134"/>
      <c r="GXY31" s="134"/>
      <c r="GXZ31" s="134"/>
      <c r="GYA31" s="134"/>
      <c r="GYB31" s="134"/>
      <c r="GYC31" s="134"/>
      <c r="GYD31" s="134"/>
      <c r="GYE31" s="134"/>
      <c r="GYF31" s="134"/>
      <c r="GYG31" s="134"/>
      <c r="GYH31" s="134"/>
      <c r="GYI31" s="134"/>
      <c r="GYJ31" s="134"/>
      <c r="GYK31" s="134"/>
      <c r="GYL31" s="134"/>
      <c r="GYM31" s="134"/>
      <c r="GYN31" s="134"/>
      <c r="GYO31" s="134"/>
      <c r="GYP31" s="134"/>
      <c r="GYQ31" s="134"/>
      <c r="GYR31" s="134"/>
      <c r="GYS31" s="134"/>
      <c r="GYT31" s="134"/>
      <c r="GYU31" s="134"/>
      <c r="GYV31" s="134"/>
      <c r="GYW31" s="134"/>
      <c r="GYX31" s="134"/>
      <c r="GYY31" s="134"/>
      <c r="GYZ31" s="134"/>
      <c r="GZA31" s="134"/>
      <c r="GZB31" s="134"/>
      <c r="GZC31" s="134"/>
      <c r="GZD31" s="134"/>
      <c r="GZE31" s="134"/>
      <c r="GZF31" s="134"/>
      <c r="GZG31" s="134"/>
      <c r="GZH31" s="134"/>
      <c r="GZI31" s="134"/>
      <c r="GZJ31" s="134"/>
      <c r="GZK31" s="134"/>
      <c r="GZL31" s="134"/>
      <c r="GZM31" s="134"/>
      <c r="GZN31" s="134"/>
      <c r="GZO31" s="134"/>
      <c r="GZP31" s="134"/>
      <c r="GZQ31" s="134"/>
      <c r="GZR31" s="134"/>
      <c r="GZS31" s="134"/>
      <c r="GZT31" s="134"/>
      <c r="GZU31" s="134"/>
      <c r="GZV31" s="134"/>
      <c r="GZW31" s="134"/>
      <c r="GZX31" s="134"/>
      <c r="GZY31" s="134"/>
      <c r="GZZ31" s="134"/>
      <c r="HAA31" s="134"/>
      <c r="HAB31" s="134"/>
      <c r="HAC31" s="134"/>
      <c r="HAD31" s="134"/>
      <c r="HAE31" s="134"/>
      <c r="HAF31" s="134"/>
      <c r="HAG31" s="134"/>
      <c r="HAH31" s="134"/>
      <c r="HAI31" s="134"/>
      <c r="HAJ31" s="134"/>
      <c r="HAK31" s="134"/>
      <c r="HAL31" s="134"/>
      <c r="HAM31" s="134"/>
      <c r="HAN31" s="134"/>
      <c r="HAO31" s="134"/>
      <c r="HAP31" s="134"/>
      <c r="HAQ31" s="134"/>
      <c r="HAR31" s="134"/>
      <c r="HAS31" s="134"/>
      <c r="HAT31" s="134"/>
      <c r="HAU31" s="134"/>
      <c r="HAV31" s="134"/>
      <c r="HAW31" s="134"/>
      <c r="HAX31" s="134"/>
      <c r="HAY31" s="134"/>
      <c r="HAZ31" s="134"/>
      <c r="HBA31" s="134"/>
      <c r="HBB31" s="134"/>
      <c r="HBC31" s="134"/>
      <c r="HBD31" s="134"/>
      <c r="HBE31" s="134"/>
      <c r="HBF31" s="134"/>
      <c r="HBG31" s="134"/>
      <c r="HBH31" s="134"/>
      <c r="HBI31" s="134"/>
      <c r="HBJ31" s="134"/>
      <c r="HBK31" s="134"/>
      <c r="HBL31" s="134"/>
      <c r="HBM31" s="134"/>
      <c r="HBN31" s="134"/>
      <c r="HBO31" s="134"/>
      <c r="HBP31" s="134"/>
      <c r="HBQ31" s="134"/>
      <c r="HBR31" s="134"/>
      <c r="HBS31" s="134"/>
      <c r="HBT31" s="134"/>
      <c r="HBU31" s="134"/>
      <c r="HBV31" s="134"/>
      <c r="HBW31" s="134"/>
      <c r="HBX31" s="134"/>
      <c r="HBY31" s="134"/>
      <c r="HBZ31" s="134"/>
      <c r="HCA31" s="134"/>
      <c r="HCB31" s="134"/>
      <c r="HCC31" s="134"/>
      <c r="HCD31" s="134"/>
      <c r="HCE31" s="134"/>
      <c r="HCF31" s="134"/>
      <c r="HCG31" s="134"/>
      <c r="HCH31" s="134"/>
      <c r="HCI31" s="134"/>
      <c r="HCJ31" s="134"/>
      <c r="HCK31" s="134"/>
      <c r="HCL31" s="134"/>
      <c r="HCM31" s="134"/>
      <c r="HCN31" s="134"/>
      <c r="HCO31" s="134"/>
      <c r="HCP31" s="134"/>
      <c r="HCQ31" s="134"/>
      <c r="HCR31" s="134"/>
      <c r="HCS31" s="134"/>
      <c r="HCT31" s="134"/>
      <c r="HCU31" s="134"/>
      <c r="HCV31" s="134"/>
      <c r="HCW31" s="134"/>
      <c r="HCX31" s="134"/>
      <c r="HCY31" s="134"/>
      <c r="HCZ31" s="134"/>
      <c r="HDA31" s="134"/>
      <c r="HDB31" s="134"/>
      <c r="HDC31" s="134"/>
      <c r="HDD31" s="134"/>
      <c r="HDE31" s="134"/>
      <c r="HDF31" s="134"/>
      <c r="HDG31" s="134"/>
      <c r="HDH31" s="134"/>
      <c r="HDI31" s="134"/>
      <c r="HDJ31" s="134"/>
      <c r="HDK31" s="134"/>
      <c r="HDL31" s="134"/>
      <c r="HDM31" s="134"/>
      <c r="HDN31" s="134"/>
      <c r="HDO31" s="134"/>
      <c r="HDP31" s="134"/>
      <c r="HDQ31" s="134"/>
      <c r="HDR31" s="134"/>
      <c r="HDS31" s="134"/>
      <c r="HDT31" s="134"/>
      <c r="HDU31" s="134"/>
      <c r="HDV31" s="134"/>
      <c r="HDW31" s="134"/>
      <c r="HDX31" s="134"/>
      <c r="HDY31" s="134"/>
      <c r="HDZ31" s="134"/>
      <c r="HEA31" s="134"/>
      <c r="HEB31" s="134"/>
      <c r="HEC31" s="134"/>
      <c r="HED31" s="134"/>
      <c r="HEE31" s="134"/>
      <c r="HEF31" s="134"/>
      <c r="HEG31" s="134"/>
      <c r="HEH31" s="134"/>
      <c r="HEI31" s="134"/>
      <c r="HEJ31" s="134"/>
      <c r="HEK31" s="134"/>
      <c r="HEL31" s="134"/>
      <c r="HEM31" s="134"/>
      <c r="HEN31" s="134"/>
      <c r="HEO31" s="134"/>
      <c r="HEP31" s="134"/>
      <c r="HEQ31" s="134"/>
      <c r="HER31" s="134"/>
      <c r="HES31" s="134"/>
      <c r="HET31" s="134"/>
      <c r="HEU31" s="134"/>
      <c r="HEV31" s="134"/>
      <c r="HEW31" s="134"/>
      <c r="HEX31" s="134"/>
      <c r="HEY31" s="134"/>
      <c r="HEZ31" s="134"/>
      <c r="HFA31" s="134"/>
      <c r="HFB31" s="134"/>
      <c r="HFC31" s="134"/>
      <c r="HFD31" s="134"/>
      <c r="HFE31" s="134"/>
      <c r="HFF31" s="134"/>
      <c r="HFG31" s="134"/>
      <c r="HFH31" s="134"/>
      <c r="HFI31" s="134"/>
      <c r="HFJ31" s="134"/>
      <c r="HFK31" s="134"/>
      <c r="HFL31" s="134"/>
      <c r="HFM31" s="134"/>
      <c r="HFN31" s="134"/>
      <c r="HFO31" s="134"/>
      <c r="HFP31" s="134"/>
      <c r="HFQ31" s="134"/>
      <c r="HFR31" s="134"/>
      <c r="HFS31" s="134"/>
      <c r="HFT31" s="134"/>
      <c r="HFU31" s="134"/>
      <c r="HFV31" s="134"/>
      <c r="HFW31" s="134"/>
      <c r="HFX31" s="134"/>
      <c r="HFY31" s="134"/>
      <c r="HFZ31" s="134"/>
      <c r="HGA31" s="134"/>
      <c r="HGB31" s="134"/>
      <c r="HGC31" s="134"/>
      <c r="HGD31" s="134"/>
      <c r="HGE31" s="134"/>
      <c r="HGF31" s="134"/>
      <c r="HGG31" s="134"/>
      <c r="HGH31" s="134"/>
      <c r="HGI31" s="134"/>
      <c r="HGJ31" s="134"/>
      <c r="HGK31" s="134"/>
      <c r="HGL31" s="134"/>
      <c r="HGM31" s="134"/>
      <c r="HGN31" s="134"/>
      <c r="HGO31" s="134"/>
      <c r="HGP31" s="134"/>
      <c r="HGQ31" s="134"/>
      <c r="HGR31" s="134"/>
      <c r="HGS31" s="134"/>
      <c r="HGT31" s="134"/>
      <c r="HGU31" s="134"/>
      <c r="HGV31" s="134"/>
      <c r="HGW31" s="134"/>
      <c r="HGX31" s="134"/>
      <c r="HGY31" s="134"/>
      <c r="HGZ31" s="134"/>
      <c r="HHA31" s="134"/>
      <c r="HHB31" s="134"/>
      <c r="HHC31" s="134"/>
      <c r="HHD31" s="134"/>
      <c r="HHE31" s="134"/>
      <c r="HHF31" s="134"/>
      <c r="HHG31" s="134"/>
      <c r="HHH31" s="134"/>
      <c r="HHI31" s="134"/>
      <c r="HHJ31" s="134"/>
      <c r="HHK31" s="134"/>
      <c r="HHL31" s="134"/>
      <c r="HHM31" s="134"/>
      <c r="HHN31" s="134"/>
      <c r="HHO31" s="134"/>
      <c r="HHP31" s="134"/>
      <c r="HHQ31" s="134"/>
      <c r="HHR31" s="134"/>
      <c r="HHS31" s="134"/>
      <c r="HHT31" s="134"/>
      <c r="HHU31" s="134"/>
      <c r="HHV31" s="134"/>
      <c r="HHW31" s="134"/>
      <c r="HHX31" s="134"/>
      <c r="HHY31" s="134"/>
      <c r="HHZ31" s="134"/>
      <c r="HIA31" s="134"/>
      <c r="HIB31" s="134"/>
      <c r="HIC31" s="134"/>
      <c r="HID31" s="134"/>
      <c r="HIE31" s="134"/>
      <c r="HIF31" s="134"/>
      <c r="HIG31" s="134"/>
      <c r="HIH31" s="134"/>
      <c r="HII31" s="134"/>
      <c r="HIJ31" s="134"/>
      <c r="HIK31" s="134"/>
      <c r="HIL31" s="134"/>
      <c r="HIM31" s="134"/>
      <c r="HIN31" s="134"/>
      <c r="HIO31" s="134"/>
      <c r="HIP31" s="134"/>
      <c r="HIQ31" s="134"/>
      <c r="HIR31" s="134"/>
      <c r="HIS31" s="134"/>
      <c r="HIT31" s="134"/>
      <c r="HIU31" s="134"/>
      <c r="HIV31" s="134"/>
      <c r="HIW31" s="134"/>
      <c r="HIX31" s="134"/>
      <c r="HIY31" s="134"/>
      <c r="HIZ31" s="134"/>
      <c r="HJA31" s="134"/>
      <c r="HJB31" s="134"/>
      <c r="HJC31" s="134"/>
      <c r="HJD31" s="134"/>
      <c r="HJE31" s="134"/>
      <c r="HJF31" s="134"/>
      <c r="HJG31" s="134"/>
      <c r="HJH31" s="134"/>
      <c r="HJI31" s="134"/>
      <c r="HJJ31" s="134"/>
      <c r="HJK31" s="134"/>
      <c r="HJL31" s="134"/>
      <c r="HJM31" s="134"/>
      <c r="HJN31" s="134"/>
      <c r="HJO31" s="134"/>
      <c r="HJP31" s="134"/>
      <c r="HJQ31" s="134"/>
      <c r="HJR31" s="134"/>
      <c r="HJS31" s="134"/>
      <c r="HJT31" s="134"/>
      <c r="HJU31" s="134"/>
      <c r="HJV31" s="134"/>
      <c r="HJW31" s="134"/>
      <c r="HJX31" s="134"/>
      <c r="HJY31" s="134"/>
      <c r="HJZ31" s="134"/>
      <c r="HKA31" s="134"/>
      <c r="HKB31" s="134"/>
      <c r="HKC31" s="134"/>
      <c r="HKD31" s="134"/>
      <c r="HKE31" s="134"/>
      <c r="HKF31" s="134"/>
      <c r="HKG31" s="134"/>
      <c r="HKH31" s="134"/>
      <c r="HKI31" s="134"/>
      <c r="HKJ31" s="134"/>
      <c r="HKK31" s="134"/>
      <c r="HKL31" s="134"/>
      <c r="HKM31" s="134"/>
      <c r="HKN31" s="134"/>
      <c r="HKO31" s="134"/>
      <c r="HKP31" s="134"/>
      <c r="HKQ31" s="134"/>
      <c r="HKR31" s="134"/>
      <c r="HKS31" s="134"/>
      <c r="HKT31" s="134"/>
      <c r="HKU31" s="134"/>
      <c r="HKV31" s="134"/>
      <c r="HKW31" s="134"/>
      <c r="HKX31" s="134"/>
      <c r="HKY31" s="134"/>
      <c r="HKZ31" s="134"/>
      <c r="HLA31" s="134"/>
      <c r="HLB31" s="134"/>
      <c r="HLC31" s="134"/>
      <c r="HLD31" s="134"/>
      <c r="HLE31" s="134"/>
      <c r="HLF31" s="134"/>
      <c r="HLG31" s="134"/>
      <c r="HLH31" s="134"/>
      <c r="HLI31" s="134"/>
      <c r="HLJ31" s="134"/>
      <c r="HLK31" s="134"/>
      <c r="HLL31" s="134"/>
      <c r="HLM31" s="134"/>
      <c r="HLN31" s="134"/>
      <c r="HLO31" s="134"/>
      <c r="HLP31" s="134"/>
      <c r="HLQ31" s="134"/>
      <c r="HLR31" s="134"/>
      <c r="HLS31" s="134"/>
      <c r="HLT31" s="134"/>
      <c r="HLU31" s="134"/>
      <c r="HLV31" s="134"/>
      <c r="HLW31" s="134"/>
      <c r="HLX31" s="134"/>
      <c r="HLY31" s="134"/>
      <c r="HLZ31" s="134"/>
      <c r="HMA31" s="134"/>
      <c r="HMB31" s="134"/>
      <c r="HMC31" s="134"/>
      <c r="HMD31" s="134"/>
      <c r="HME31" s="134"/>
      <c r="HMF31" s="134"/>
      <c r="HMG31" s="134"/>
      <c r="HMH31" s="134"/>
      <c r="HMI31" s="134"/>
      <c r="HMJ31" s="134"/>
      <c r="HMK31" s="134"/>
      <c r="HML31" s="134"/>
      <c r="HMM31" s="134"/>
      <c r="HMN31" s="134"/>
      <c r="HMO31" s="134"/>
      <c r="HMP31" s="134"/>
      <c r="HMQ31" s="134"/>
      <c r="HMR31" s="134"/>
      <c r="HMS31" s="134"/>
      <c r="HMT31" s="134"/>
      <c r="HMU31" s="134"/>
      <c r="HMV31" s="134"/>
      <c r="HMW31" s="134"/>
      <c r="HMX31" s="134"/>
      <c r="HMY31" s="134"/>
      <c r="HMZ31" s="134"/>
      <c r="HNA31" s="134"/>
      <c r="HNB31" s="134"/>
      <c r="HNC31" s="134"/>
      <c r="HND31" s="134"/>
      <c r="HNE31" s="134"/>
      <c r="HNF31" s="134"/>
      <c r="HNG31" s="134"/>
      <c r="HNH31" s="134"/>
      <c r="HNI31" s="134"/>
      <c r="HNJ31" s="134"/>
      <c r="HNK31" s="134"/>
      <c r="HNL31" s="134"/>
      <c r="HNM31" s="134"/>
      <c r="HNN31" s="134"/>
      <c r="HNO31" s="134"/>
      <c r="HNP31" s="134"/>
      <c r="HNQ31" s="134"/>
      <c r="HNR31" s="134"/>
      <c r="HNS31" s="134"/>
      <c r="HNT31" s="134"/>
      <c r="HNU31" s="134"/>
      <c r="HNV31" s="134"/>
      <c r="HNW31" s="134"/>
      <c r="HNX31" s="134"/>
      <c r="HNY31" s="134"/>
      <c r="HNZ31" s="134"/>
      <c r="HOA31" s="134"/>
      <c r="HOB31" s="134"/>
      <c r="HOC31" s="134"/>
      <c r="HOD31" s="134"/>
      <c r="HOE31" s="134"/>
      <c r="HOF31" s="134"/>
      <c r="HOG31" s="134"/>
      <c r="HOH31" s="134"/>
      <c r="HOI31" s="134"/>
      <c r="HOJ31" s="134"/>
      <c r="HOK31" s="134"/>
      <c r="HOL31" s="134"/>
      <c r="HOM31" s="134"/>
      <c r="HON31" s="134"/>
      <c r="HOO31" s="134"/>
      <c r="HOP31" s="134"/>
      <c r="HOQ31" s="134"/>
      <c r="HOR31" s="134"/>
      <c r="HOS31" s="134"/>
      <c r="HOT31" s="134"/>
      <c r="HOU31" s="134"/>
      <c r="HOV31" s="134"/>
      <c r="HOW31" s="134"/>
      <c r="HOX31" s="134"/>
      <c r="HOY31" s="134"/>
      <c r="HOZ31" s="134"/>
      <c r="HPA31" s="134"/>
      <c r="HPB31" s="134"/>
      <c r="HPC31" s="134"/>
      <c r="HPD31" s="134"/>
      <c r="HPE31" s="134"/>
      <c r="HPF31" s="134"/>
      <c r="HPG31" s="134"/>
      <c r="HPH31" s="134"/>
      <c r="HPI31" s="134"/>
      <c r="HPJ31" s="134"/>
      <c r="HPK31" s="134"/>
      <c r="HPL31" s="134"/>
      <c r="HPM31" s="134"/>
      <c r="HPN31" s="134"/>
      <c r="HPO31" s="134"/>
      <c r="HPP31" s="134"/>
      <c r="HPQ31" s="134"/>
      <c r="HPR31" s="134"/>
      <c r="HPS31" s="134"/>
      <c r="HPT31" s="134"/>
      <c r="HPU31" s="134"/>
      <c r="HPV31" s="134"/>
      <c r="HPW31" s="134"/>
      <c r="HPX31" s="134"/>
      <c r="HPY31" s="134"/>
      <c r="HPZ31" s="134"/>
      <c r="HQA31" s="134"/>
      <c r="HQB31" s="134"/>
      <c r="HQC31" s="134"/>
      <c r="HQD31" s="134"/>
      <c r="HQE31" s="134"/>
      <c r="HQF31" s="134"/>
      <c r="HQG31" s="134"/>
      <c r="HQH31" s="134"/>
      <c r="HQI31" s="134"/>
      <c r="HQJ31" s="134"/>
      <c r="HQK31" s="134"/>
      <c r="HQL31" s="134"/>
      <c r="HQM31" s="134"/>
      <c r="HQN31" s="134"/>
      <c r="HQO31" s="134"/>
      <c r="HQP31" s="134"/>
      <c r="HQQ31" s="134"/>
      <c r="HQR31" s="134"/>
      <c r="HQS31" s="134"/>
      <c r="HQT31" s="134"/>
      <c r="HQU31" s="134"/>
      <c r="HQV31" s="134"/>
      <c r="HQW31" s="134"/>
      <c r="HQX31" s="134"/>
      <c r="HQY31" s="134"/>
      <c r="HQZ31" s="134"/>
      <c r="HRA31" s="134"/>
      <c r="HRB31" s="134"/>
      <c r="HRC31" s="134"/>
      <c r="HRD31" s="134"/>
      <c r="HRE31" s="134"/>
      <c r="HRF31" s="134"/>
      <c r="HRG31" s="134"/>
      <c r="HRH31" s="134"/>
      <c r="HRI31" s="134"/>
      <c r="HRJ31" s="134"/>
      <c r="HRK31" s="134"/>
      <c r="HRL31" s="134"/>
      <c r="HRM31" s="134"/>
      <c r="HRN31" s="134"/>
      <c r="HRO31" s="134"/>
      <c r="HRP31" s="134"/>
      <c r="HRQ31" s="134"/>
      <c r="HRR31" s="134"/>
      <c r="HRS31" s="134"/>
      <c r="HRT31" s="134"/>
      <c r="HRU31" s="134"/>
      <c r="HRV31" s="134"/>
      <c r="HRW31" s="134"/>
      <c r="HRX31" s="134"/>
      <c r="HRY31" s="134"/>
      <c r="HRZ31" s="134"/>
      <c r="HSA31" s="134"/>
      <c r="HSB31" s="134"/>
      <c r="HSC31" s="134"/>
      <c r="HSD31" s="134"/>
      <c r="HSE31" s="134"/>
      <c r="HSF31" s="134"/>
      <c r="HSG31" s="134"/>
      <c r="HSH31" s="134"/>
      <c r="HSI31" s="134"/>
      <c r="HSJ31" s="134"/>
      <c r="HSK31" s="134"/>
      <c r="HSL31" s="134"/>
      <c r="HSM31" s="134"/>
      <c r="HSN31" s="134"/>
      <c r="HSO31" s="134"/>
      <c r="HSP31" s="134"/>
      <c r="HSQ31" s="134"/>
      <c r="HSR31" s="134"/>
      <c r="HSS31" s="134"/>
      <c r="HST31" s="134"/>
      <c r="HSU31" s="134"/>
      <c r="HSV31" s="134"/>
      <c r="HSW31" s="134"/>
      <c r="HSX31" s="134"/>
      <c r="HSY31" s="134"/>
      <c r="HSZ31" s="134"/>
      <c r="HTA31" s="134"/>
      <c r="HTB31" s="134"/>
      <c r="HTC31" s="134"/>
      <c r="HTD31" s="134"/>
      <c r="HTE31" s="134"/>
      <c r="HTF31" s="134"/>
      <c r="HTG31" s="134"/>
      <c r="HTH31" s="134"/>
      <c r="HTI31" s="134"/>
      <c r="HTJ31" s="134"/>
      <c r="HTK31" s="134"/>
      <c r="HTL31" s="134"/>
      <c r="HTM31" s="134"/>
      <c r="HTN31" s="134"/>
      <c r="HTO31" s="134"/>
      <c r="HTP31" s="134"/>
      <c r="HTQ31" s="134"/>
      <c r="HTR31" s="134"/>
      <c r="HTS31" s="134"/>
      <c r="HTT31" s="134"/>
      <c r="HTU31" s="134"/>
      <c r="HTV31" s="134"/>
      <c r="HTW31" s="134"/>
      <c r="HTX31" s="134"/>
      <c r="HTY31" s="134"/>
      <c r="HTZ31" s="134"/>
      <c r="HUA31" s="134"/>
      <c r="HUB31" s="134"/>
      <c r="HUC31" s="134"/>
      <c r="HUD31" s="134"/>
      <c r="HUE31" s="134"/>
      <c r="HUF31" s="134"/>
      <c r="HUG31" s="134"/>
      <c r="HUH31" s="134"/>
      <c r="HUI31" s="134"/>
      <c r="HUJ31" s="134"/>
      <c r="HUK31" s="134"/>
      <c r="HUL31" s="134"/>
      <c r="HUM31" s="134"/>
      <c r="HUN31" s="134"/>
      <c r="HUO31" s="134"/>
      <c r="HUP31" s="134"/>
      <c r="HUQ31" s="134"/>
      <c r="HUR31" s="134"/>
      <c r="HUS31" s="134"/>
      <c r="HUT31" s="134"/>
      <c r="HUU31" s="134"/>
      <c r="HUV31" s="134"/>
      <c r="HUW31" s="134"/>
      <c r="HUX31" s="134"/>
      <c r="HUY31" s="134"/>
      <c r="HUZ31" s="134"/>
      <c r="HVA31" s="134"/>
      <c r="HVB31" s="134"/>
      <c r="HVC31" s="134"/>
      <c r="HVD31" s="134"/>
      <c r="HVE31" s="134"/>
      <c r="HVF31" s="134"/>
      <c r="HVG31" s="134"/>
      <c r="HVH31" s="134"/>
      <c r="HVI31" s="134"/>
      <c r="HVJ31" s="134"/>
      <c r="HVK31" s="134"/>
      <c r="HVL31" s="134"/>
      <c r="HVM31" s="134"/>
      <c r="HVN31" s="134"/>
      <c r="HVO31" s="134"/>
      <c r="HVP31" s="134"/>
      <c r="HVQ31" s="134"/>
      <c r="HVR31" s="134"/>
      <c r="HVS31" s="134"/>
      <c r="HVT31" s="134"/>
      <c r="HVU31" s="134"/>
      <c r="HVV31" s="134"/>
      <c r="HVW31" s="134"/>
      <c r="HVX31" s="134"/>
      <c r="HVY31" s="134"/>
      <c r="HVZ31" s="134"/>
      <c r="HWA31" s="134"/>
      <c r="HWB31" s="134"/>
      <c r="HWC31" s="134"/>
      <c r="HWD31" s="134"/>
      <c r="HWE31" s="134"/>
      <c r="HWF31" s="134"/>
      <c r="HWG31" s="134"/>
      <c r="HWH31" s="134"/>
      <c r="HWI31" s="134"/>
      <c r="HWJ31" s="134"/>
      <c r="HWK31" s="134"/>
      <c r="HWL31" s="134"/>
      <c r="HWM31" s="134"/>
      <c r="HWN31" s="134"/>
      <c r="HWO31" s="134"/>
      <c r="HWP31" s="134"/>
      <c r="HWQ31" s="134"/>
      <c r="HWR31" s="134"/>
      <c r="HWS31" s="134"/>
      <c r="HWT31" s="134"/>
      <c r="HWU31" s="134"/>
      <c r="HWV31" s="134"/>
      <c r="HWW31" s="134"/>
      <c r="HWX31" s="134"/>
      <c r="HWY31" s="134"/>
      <c r="HWZ31" s="134"/>
      <c r="HXA31" s="134"/>
      <c r="HXB31" s="134"/>
      <c r="HXC31" s="134"/>
      <c r="HXD31" s="134"/>
      <c r="HXE31" s="134"/>
      <c r="HXF31" s="134"/>
      <c r="HXG31" s="134"/>
      <c r="HXH31" s="134"/>
      <c r="HXI31" s="134"/>
      <c r="HXJ31" s="134"/>
      <c r="HXK31" s="134"/>
      <c r="HXL31" s="134"/>
      <c r="HXM31" s="134"/>
      <c r="HXN31" s="134"/>
      <c r="HXO31" s="134"/>
      <c r="HXP31" s="134"/>
      <c r="HXQ31" s="134"/>
      <c r="HXR31" s="134"/>
      <c r="HXS31" s="134"/>
      <c r="HXT31" s="134"/>
      <c r="HXU31" s="134"/>
      <c r="HXV31" s="134"/>
      <c r="HXW31" s="134"/>
      <c r="HXX31" s="134"/>
      <c r="HXY31" s="134"/>
      <c r="HXZ31" s="134"/>
      <c r="HYA31" s="134"/>
      <c r="HYB31" s="134"/>
      <c r="HYC31" s="134"/>
      <c r="HYD31" s="134"/>
      <c r="HYE31" s="134"/>
      <c r="HYF31" s="134"/>
      <c r="HYG31" s="134"/>
      <c r="HYH31" s="134"/>
      <c r="HYI31" s="134"/>
      <c r="HYJ31" s="134"/>
      <c r="HYK31" s="134"/>
      <c r="HYL31" s="134"/>
      <c r="HYM31" s="134"/>
      <c r="HYN31" s="134"/>
      <c r="HYO31" s="134"/>
      <c r="HYP31" s="134"/>
      <c r="HYQ31" s="134"/>
      <c r="HYR31" s="134"/>
      <c r="HYS31" s="134"/>
      <c r="HYT31" s="134"/>
      <c r="HYU31" s="134"/>
      <c r="HYV31" s="134"/>
      <c r="HYW31" s="134"/>
      <c r="HYX31" s="134"/>
      <c r="HYY31" s="134"/>
      <c r="HYZ31" s="134"/>
      <c r="HZA31" s="134"/>
      <c r="HZB31" s="134"/>
      <c r="HZC31" s="134"/>
      <c r="HZD31" s="134"/>
      <c r="HZE31" s="134"/>
      <c r="HZF31" s="134"/>
      <c r="HZG31" s="134"/>
      <c r="HZH31" s="134"/>
      <c r="HZI31" s="134"/>
      <c r="HZJ31" s="134"/>
      <c r="HZK31" s="134"/>
      <c r="HZL31" s="134"/>
      <c r="HZM31" s="134"/>
      <c r="HZN31" s="134"/>
      <c r="HZO31" s="134"/>
      <c r="HZP31" s="134"/>
      <c r="HZQ31" s="134"/>
      <c r="HZR31" s="134"/>
      <c r="HZS31" s="134"/>
      <c r="HZT31" s="134"/>
      <c r="HZU31" s="134"/>
      <c r="HZV31" s="134"/>
      <c r="HZW31" s="134"/>
      <c r="HZX31" s="134"/>
      <c r="HZY31" s="134"/>
      <c r="HZZ31" s="134"/>
      <c r="IAA31" s="134"/>
      <c r="IAB31" s="134"/>
      <c r="IAC31" s="134"/>
      <c r="IAD31" s="134"/>
      <c r="IAE31" s="134"/>
      <c r="IAF31" s="134"/>
      <c r="IAG31" s="134"/>
      <c r="IAH31" s="134"/>
      <c r="IAI31" s="134"/>
      <c r="IAJ31" s="134"/>
      <c r="IAK31" s="134"/>
      <c r="IAL31" s="134"/>
      <c r="IAM31" s="134"/>
      <c r="IAN31" s="134"/>
      <c r="IAO31" s="134"/>
      <c r="IAP31" s="134"/>
      <c r="IAQ31" s="134"/>
      <c r="IAR31" s="134"/>
      <c r="IAS31" s="134"/>
      <c r="IAT31" s="134"/>
      <c r="IAU31" s="134"/>
      <c r="IAV31" s="134"/>
      <c r="IAW31" s="134"/>
      <c r="IAX31" s="134"/>
      <c r="IAY31" s="134"/>
      <c r="IAZ31" s="134"/>
      <c r="IBA31" s="134"/>
      <c r="IBB31" s="134"/>
      <c r="IBC31" s="134"/>
      <c r="IBD31" s="134"/>
      <c r="IBE31" s="134"/>
      <c r="IBF31" s="134"/>
      <c r="IBG31" s="134"/>
      <c r="IBH31" s="134"/>
      <c r="IBI31" s="134"/>
      <c r="IBJ31" s="134"/>
      <c r="IBK31" s="134"/>
      <c r="IBL31" s="134"/>
      <c r="IBM31" s="134"/>
      <c r="IBN31" s="134"/>
      <c r="IBO31" s="134"/>
      <c r="IBP31" s="134"/>
      <c r="IBQ31" s="134"/>
      <c r="IBR31" s="134"/>
      <c r="IBS31" s="134"/>
      <c r="IBT31" s="134"/>
      <c r="IBU31" s="134"/>
      <c r="IBV31" s="134"/>
      <c r="IBW31" s="134"/>
      <c r="IBX31" s="134"/>
      <c r="IBY31" s="134"/>
      <c r="IBZ31" s="134"/>
      <c r="ICA31" s="134"/>
      <c r="ICB31" s="134"/>
      <c r="ICC31" s="134"/>
      <c r="ICD31" s="134"/>
      <c r="ICE31" s="134"/>
      <c r="ICF31" s="134"/>
      <c r="ICG31" s="134"/>
      <c r="ICH31" s="134"/>
      <c r="ICI31" s="134"/>
      <c r="ICJ31" s="134"/>
      <c r="ICK31" s="134"/>
      <c r="ICL31" s="134"/>
      <c r="ICM31" s="134"/>
      <c r="ICN31" s="134"/>
      <c r="ICO31" s="134"/>
      <c r="ICP31" s="134"/>
      <c r="ICQ31" s="134"/>
      <c r="ICR31" s="134"/>
      <c r="ICS31" s="134"/>
      <c r="ICT31" s="134"/>
      <c r="ICU31" s="134"/>
      <c r="ICV31" s="134"/>
      <c r="ICW31" s="134"/>
      <c r="ICX31" s="134"/>
      <c r="ICY31" s="134"/>
      <c r="ICZ31" s="134"/>
      <c r="IDA31" s="134"/>
      <c r="IDB31" s="134"/>
      <c r="IDC31" s="134"/>
      <c r="IDD31" s="134"/>
      <c r="IDE31" s="134"/>
      <c r="IDF31" s="134"/>
      <c r="IDG31" s="134"/>
      <c r="IDH31" s="134"/>
      <c r="IDI31" s="134"/>
      <c r="IDJ31" s="134"/>
      <c r="IDK31" s="134"/>
      <c r="IDL31" s="134"/>
      <c r="IDM31" s="134"/>
      <c r="IDN31" s="134"/>
      <c r="IDO31" s="134"/>
      <c r="IDP31" s="134"/>
      <c r="IDQ31" s="134"/>
      <c r="IDR31" s="134"/>
      <c r="IDS31" s="134"/>
      <c r="IDT31" s="134"/>
      <c r="IDU31" s="134"/>
      <c r="IDV31" s="134"/>
      <c r="IDW31" s="134"/>
      <c r="IDX31" s="134"/>
      <c r="IDY31" s="134"/>
      <c r="IDZ31" s="134"/>
      <c r="IEA31" s="134"/>
      <c r="IEB31" s="134"/>
      <c r="IEC31" s="134"/>
      <c r="IED31" s="134"/>
      <c r="IEE31" s="134"/>
      <c r="IEF31" s="134"/>
      <c r="IEG31" s="134"/>
      <c r="IEH31" s="134"/>
      <c r="IEI31" s="134"/>
      <c r="IEJ31" s="134"/>
      <c r="IEK31" s="134"/>
      <c r="IEL31" s="134"/>
      <c r="IEM31" s="134"/>
      <c r="IEN31" s="134"/>
      <c r="IEO31" s="134"/>
      <c r="IEP31" s="134"/>
      <c r="IEQ31" s="134"/>
      <c r="IER31" s="134"/>
      <c r="IES31" s="134"/>
      <c r="IET31" s="134"/>
      <c r="IEU31" s="134"/>
      <c r="IEV31" s="134"/>
      <c r="IEW31" s="134"/>
      <c r="IEX31" s="134"/>
      <c r="IEY31" s="134"/>
      <c r="IEZ31" s="134"/>
      <c r="IFA31" s="134"/>
      <c r="IFB31" s="134"/>
      <c r="IFC31" s="134"/>
      <c r="IFD31" s="134"/>
      <c r="IFE31" s="134"/>
      <c r="IFF31" s="134"/>
      <c r="IFG31" s="134"/>
      <c r="IFH31" s="134"/>
      <c r="IFI31" s="134"/>
      <c r="IFJ31" s="134"/>
      <c r="IFK31" s="134"/>
      <c r="IFL31" s="134"/>
      <c r="IFM31" s="134"/>
      <c r="IFN31" s="134"/>
      <c r="IFO31" s="134"/>
      <c r="IFP31" s="134"/>
      <c r="IFQ31" s="134"/>
      <c r="IFR31" s="134"/>
      <c r="IFS31" s="134"/>
      <c r="IFT31" s="134"/>
      <c r="IFU31" s="134"/>
      <c r="IFV31" s="134"/>
      <c r="IFW31" s="134"/>
      <c r="IFX31" s="134"/>
      <c r="IFY31" s="134"/>
      <c r="IFZ31" s="134"/>
      <c r="IGA31" s="134"/>
      <c r="IGB31" s="134"/>
      <c r="IGC31" s="134"/>
      <c r="IGD31" s="134"/>
      <c r="IGE31" s="134"/>
      <c r="IGF31" s="134"/>
      <c r="IGG31" s="134"/>
      <c r="IGH31" s="134"/>
      <c r="IGI31" s="134"/>
      <c r="IGJ31" s="134"/>
      <c r="IGK31" s="134"/>
      <c r="IGL31" s="134"/>
      <c r="IGM31" s="134"/>
      <c r="IGN31" s="134"/>
      <c r="IGO31" s="134"/>
      <c r="IGP31" s="134"/>
      <c r="IGQ31" s="134"/>
      <c r="IGR31" s="134"/>
      <c r="IGS31" s="134"/>
      <c r="IGT31" s="134"/>
      <c r="IGU31" s="134"/>
      <c r="IGV31" s="134"/>
      <c r="IGW31" s="134"/>
      <c r="IGX31" s="134"/>
      <c r="IGY31" s="134"/>
      <c r="IGZ31" s="134"/>
      <c r="IHA31" s="134"/>
      <c r="IHB31" s="134"/>
      <c r="IHC31" s="134"/>
      <c r="IHD31" s="134"/>
      <c r="IHE31" s="134"/>
      <c r="IHF31" s="134"/>
      <c r="IHG31" s="134"/>
      <c r="IHH31" s="134"/>
      <c r="IHI31" s="134"/>
      <c r="IHJ31" s="134"/>
      <c r="IHK31" s="134"/>
      <c r="IHL31" s="134"/>
      <c r="IHM31" s="134"/>
      <c r="IHN31" s="134"/>
      <c r="IHO31" s="134"/>
      <c r="IHP31" s="134"/>
      <c r="IHQ31" s="134"/>
      <c r="IHR31" s="134"/>
      <c r="IHS31" s="134"/>
      <c r="IHT31" s="134"/>
      <c r="IHU31" s="134"/>
      <c r="IHV31" s="134"/>
      <c r="IHW31" s="134"/>
      <c r="IHX31" s="134"/>
      <c r="IHY31" s="134"/>
      <c r="IHZ31" s="134"/>
      <c r="IIA31" s="134"/>
      <c r="IIB31" s="134"/>
      <c r="IIC31" s="134"/>
      <c r="IID31" s="134"/>
      <c r="IIE31" s="134"/>
      <c r="IIF31" s="134"/>
      <c r="IIG31" s="134"/>
      <c r="IIH31" s="134"/>
      <c r="III31" s="134"/>
      <c r="IIJ31" s="134"/>
      <c r="IIK31" s="134"/>
      <c r="IIL31" s="134"/>
      <c r="IIM31" s="134"/>
      <c r="IIN31" s="134"/>
      <c r="IIO31" s="134"/>
      <c r="IIP31" s="134"/>
      <c r="IIQ31" s="134"/>
      <c r="IIR31" s="134"/>
      <c r="IIS31" s="134"/>
      <c r="IIT31" s="134"/>
      <c r="IIU31" s="134"/>
      <c r="IIV31" s="134"/>
      <c r="IIW31" s="134"/>
      <c r="IIX31" s="134"/>
      <c r="IIY31" s="134"/>
      <c r="IIZ31" s="134"/>
      <c r="IJA31" s="134"/>
      <c r="IJB31" s="134"/>
      <c r="IJC31" s="134"/>
      <c r="IJD31" s="134"/>
      <c r="IJE31" s="134"/>
      <c r="IJF31" s="134"/>
      <c r="IJG31" s="134"/>
      <c r="IJH31" s="134"/>
      <c r="IJI31" s="134"/>
      <c r="IJJ31" s="134"/>
      <c r="IJK31" s="134"/>
      <c r="IJL31" s="134"/>
      <c r="IJM31" s="134"/>
      <c r="IJN31" s="134"/>
      <c r="IJO31" s="134"/>
      <c r="IJP31" s="134"/>
      <c r="IJQ31" s="134"/>
      <c r="IJR31" s="134"/>
      <c r="IJS31" s="134"/>
      <c r="IJT31" s="134"/>
      <c r="IJU31" s="134"/>
      <c r="IJV31" s="134"/>
      <c r="IJW31" s="134"/>
      <c r="IJX31" s="134"/>
      <c r="IJY31" s="134"/>
      <c r="IJZ31" s="134"/>
      <c r="IKA31" s="134"/>
      <c r="IKB31" s="134"/>
      <c r="IKC31" s="134"/>
      <c r="IKD31" s="134"/>
      <c r="IKE31" s="134"/>
      <c r="IKF31" s="134"/>
      <c r="IKG31" s="134"/>
      <c r="IKH31" s="134"/>
      <c r="IKI31" s="134"/>
      <c r="IKJ31" s="134"/>
      <c r="IKK31" s="134"/>
      <c r="IKL31" s="134"/>
      <c r="IKM31" s="134"/>
      <c r="IKN31" s="134"/>
      <c r="IKO31" s="134"/>
      <c r="IKP31" s="134"/>
      <c r="IKQ31" s="134"/>
      <c r="IKR31" s="134"/>
      <c r="IKS31" s="134"/>
      <c r="IKT31" s="134"/>
      <c r="IKU31" s="134"/>
      <c r="IKV31" s="134"/>
      <c r="IKW31" s="134"/>
      <c r="IKX31" s="134"/>
      <c r="IKY31" s="134"/>
      <c r="IKZ31" s="134"/>
      <c r="ILA31" s="134"/>
      <c r="ILB31" s="134"/>
      <c r="ILC31" s="134"/>
      <c r="ILD31" s="134"/>
      <c r="ILE31" s="134"/>
      <c r="ILF31" s="134"/>
      <c r="ILG31" s="134"/>
      <c r="ILH31" s="134"/>
      <c r="ILI31" s="134"/>
      <c r="ILJ31" s="134"/>
      <c r="ILK31" s="134"/>
      <c r="ILL31" s="134"/>
      <c r="ILM31" s="134"/>
      <c r="ILN31" s="134"/>
      <c r="ILO31" s="134"/>
      <c r="ILP31" s="134"/>
      <c r="ILQ31" s="134"/>
      <c r="ILR31" s="134"/>
      <c r="ILS31" s="134"/>
      <c r="ILT31" s="134"/>
      <c r="ILU31" s="134"/>
      <c r="ILV31" s="134"/>
      <c r="ILW31" s="134"/>
      <c r="ILX31" s="134"/>
      <c r="ILY31" s="134"/>
      <c r="ILZ31" s="134"/>
      <c r="IMA31" s="134"/>
      <c r="IMB31" s="134"/>
      <c r="IMC31" s="134"/>
      <c r="IMD31" s="134"/>
      <c r="IME31" s="134"/>
      <c r="IMF31" s="134"/>
      <c r="IMG31" s="134"/>
      <c r="IMH31" s="134"/>
      <c r="IMI31" s="134"/>
      <c r="IMJ31" s="134"/>
      <c r="IMK31" s="134"/>
      <c r="IML31" s="134"/>
      <c r="IMM31" s="134"/>
      <c r="IMN31" s="134"/>
      <c r="IMO31" s="134"/>
      <c r="IMP31" s="134"/>
      <c r="IMQ31" s="134"/>
      <c r="IMR31" s="134"/>
      <c r="IMS31" s="134"/>
      <c r="IMT31" s="134"/>
      <c r="IMU31" s="134"/>
      <c r="IMV31" s="134"/>
      <c r="IMW31" s="134"/>
      <c r="IMX31" s="134"/>
      <c r="IMY31" s="134"/>
      <c r="IMZ31" s="134"/>
      <c r="INA31" s="134"/>
      <c r="INB31" s="134"/>
      <c r="INC31" s="134"/>
      <c r="IND31" s="134"/>
      <c r="INE31" s="134"/>
      <c r="INF31" s="134"/>
      <c r="ING31" s="134"/>
      <c r="INH31" s="134"/>
      <c r="INI31" s="134"/>
      <c r="INJ31" s="134"/>
      <c r="INK31" s="134"/>
      <c r="INL31" s="134"/>
      <c r="INM31" s="134"/>
      <c r="INN31" s="134"/>
      <c r="INO31" s="134"/>
      <c r="INP31" s="134"/>
      <c r="INQ31" s="134"/>
      <c r="INR31" s="134"/>
      <c r="INS31" s="134"/>
      <c r="INT31" s="134"/>
      <c r="INU31" s="134"/>
      <c r="INV31" s="134"/>
      <c r="INW31" s="134"/>
      <c r="INX31" s="134"/>
      <c r="INY31" s="134"/>
      <c r="INZ31" s="134"/>
      <c r="IOA31" s="134"/>
      <c r="IOB31" s="134"/>
      <c r="IOC31" s="134"/>
      <c r="IOD31" s="134"/>
      <c r="IOE31" s="134"/>
      <c r="IOF31" s="134"/>
      <c r="IOG31" s="134"/>
      <c r="IOH31" s="134"/>
      <c r="IOI31" s="134"/>
      <c r="IOJ31" s="134"/>
      <c r="IOK31" s="134"/>
      <c r="IOL31" s="134"/>
      <c r="IOM31" s="134"/>
      <c r="ION31" s="134"/>
      <c r="IOO31" s="134"/>
      <c r="IOP31" s="134"/>
      <c r="IOQ31" s="134"/>
      <c r="IOR31" s="134"/>
      <c r="IOS31" s="134"/>
      <c r="IOT31" s="134"/>
      <c r="IOU31" s="134"/>
      <c r="IOV31" s="134"/>
      <c r="IOW31" s="134"/>
      <c r="IOX31" s="134"/>
      <c r="IOY31" s="134"/>
      <c r="IOZ31" s="134"/>
      <c r="IPA31" s="134"/>
      <c r="IPB31" s="134"/>
      <c r="IPC31" s="134"/>
      <c r="IPD31" s="134"/>
      <c r="IPE31" s="134"/>
      <c r="IPF31" s="134"/>
      <c r="IPG31" s="134"/>
      <c r="IPH31" s="134"/>
      <c r="IPI31" s="134"/>
      <c r="IPJ31" s="134"/>
      <c r="IPK31" s="134"/>
      <c r="IPL31" s="134"/>
      <c r="IPM31" s="134"/>
      <c r="IPN31" s="134"/>
      <c r="IPO31" s="134"/>
      <c r="IPP31" s="134"/>
      <c r="IPQ31" s="134"/>
      <c r="IPR31" s="134"/>
      <c r="IPS31" s="134"/>
      <c r="IPT31" s="134"/>
      <c r="IPU31" s="134"/>
      <c r="IPV31" s="134"/>
      <c r="IPW31" s="134"/>
      <c r="IPX31" s="134"/>
      <c r="IPY31" s="134"/>
      <c r="IPZ31" s="134"/>
      <c r="IQA31" s="134"/>
      <c r="IQB31" s="134"/>
      <c r="IQC31" s="134"/>
      <c r="IQD31" s="134"/>
      <c r="IQE31" s="134"/>
      <c r="IQF31" s="134"/>
      <c r="IQG31" s="134"/>
      <c r="IQH31" s="134"/>
      <c r="IQI31" s="134"/>
      <c r="IQJ31" s="134"/>
      <c r="IQK31" s="134"/>
      <c r="IQL31" s="134"/>
      <c r="IQM31" s="134"/>
      <c r="IQN31" s="134"/>
      <c r="IQO31" s="134"/>
      <c r="IQP31" s="134"/>
      <c r="IQQ31" s="134"/>
      <c r="IQR31" s="134"/>
      <c r="IQS31" s="134"/>
      <c r="IQT31" s="134"/>
      <c r="IQU31" s="134"/>
      <c r="IQV31" s="134"/>
      <c r="IQW31" s="134"/>
      <c r="IQX31" s="134"/>
      <c r="IQY31" s="134"/>
      <c r="IQZ31" s="134"/>
      <c r="IRA31" s="134"/>
      <c r="IRB31" s="134"/>
      <c r="IRC31" s="134"/>
      <c r="IRD31" s="134"/>
      <c r="IRE31" s="134"/>
      <c r="IRF31" s="134"/>
      <c r="IRG31" s="134"/>
      <c r="IRH31" s="134"/>
      <c r="IRI31" s="134"/>
      <c r="IRJ31" s="134"/>
      <c r="IRK31" s="134"/>
      <c r="IRL31" s="134"/>
      <c r="IRM31" s="134"/>
      <c r="IRN31" s="134"/>
      <c r="IRO31" s="134"/>
      <c r="IRP31" s="134"/>
      <c r="IRQ31" s="134"/>
      <c r="IRR31" s="134"/>
      <c r="IRS31" s="134"/>
      <c r="IRT31" s="134"/>
      <c r="IRU31" s="134"/>
      <c r="IRV31" s="134"/>
      <c r="IRW31" s="134"/>
      <c r="IRX31" s="134"/>
      <c r="IRY31" s="134"/>
      <c r="IRZ31" s="134"/>
      <c r="ISA31" s="134"/>
      <c r="ISB31" s="134"/>
      <c r="ISC31" s="134"/>
      <c r="ISD31" s="134"/>
      <c r="ISE31" s="134"/>
      <c r="ISF31" s="134"/>
      <c r="ISG31" s="134"/>
      <c r="ISH31" s="134"/>
      <c r="ISI31" s="134"/>
      <c r="ISJ31" s="134"/>
      <c r="ISK31" s="134"/>
      <c r="ISL31" s="134"/>
      <c r="ISM31" s="134"/>
      <c r="ISN31" s="134"/>
      <c r="ISO31" s="134"/>
      <c r="ISP31" s="134"/>
      <c r="ISQ31" s="134"/>
      <c r="ISR31" s="134"/>
      <c r="ISS31" s="134"/>
      <c r="IST31" s="134"/>
      <c r="ISU31" s="134"/>
      <c r="ISV31" s="134"/>
      <c r="ISW31" s="134"/>
      <c r="ISX31" s="134"/>
      <c r="ISY31" s="134"/>
      <c r="ISZ31" s="134"/>
      <c r="ITA31" s="134"/>
      <c r="ITB31" s="134"/>
      <c r="ITC31" s="134"/>
      <c r="ITD31" s="134"/>
      <c r="ITE31" s="134"/>
      <c r="ITF31" s="134"/>
      <c r="ITG31" s="134"/>
      <c r="ITH31" s="134"/>
      <c r="ITI31" s="134"/>
      <c r="ITJ31" s="134"/>
      <c r="ITK31" s="134"/>
      <c r="ITL31" s="134"/>
      <c r="ITM31" s="134"/>
      <c r="ITN31" s="134"/>
      <c r="ITO31" s="134"/>
      <c r="ITP31" s="134"/>
      <c r="ITQ31" s="134"/>
      <c r="ITR31" s="134"/>
      <c r="ITS31" s="134"/>
      <c r="ITT31" s="134"/>
      <c r="ITU31" s="134"/>
      <c r="ITV31" s="134"/>
      <c r="ITW31" s="134"/>
      <c r="ITX31" s="134"/>
      <c r="ITY31" s="134"/>
      <c r="ITZ31" s="134"/>
      <c r="IUA31" s="134"/>
      <c r="IUB31" s="134"/>
      <c r="IUC31" s="134"/>
      <c r="IUD31" s="134"/>
      <c r="IUE31" s="134"/>
      <c r="IUF31" s="134"/>
      <c r="IUG31" s="134"/>
      <c r="IUH31" s="134"/>
      <c r="IUI31" s="134"/>
      <c r="IUJ31" s="134"/>
      <c r="IUK31" s="134"/>
      <c r="IUL31" s="134"/>
      <c r="IUM31" s="134"/>
      <c r="IUN31" s="134"/>
      <c r="IUO31" s="134"/>
      <c r="IUP31" s="134"/>
      <c r="IUQ31" s="134"/>
      <c r="IUR31" s="134"/>
      <c r="IUS31" s="134"/>
      <c r="IUT31" s="134"/>
      <c r="IUU31" s="134"/>
      <c r="IUV31" s="134"/>
      <c r="IUW31" s="134"/>
      <c r="IUX31" s="134"/>
      <c r="IUY31" s="134"/>
      <c r="IUZ31" s="134"/>
      <c r="IVA31" s="134"/>
      <c r="IVB31" s="134"/>
      <c r="IVC31" s="134"/>
      <c r="IVD31" s="134"/>
      <c r="IVE31" s="134"/>
      <c r="IVF31" s="134"/>
      <c r="IVG31" s="134"/>
      <c r="IVH31" s="134"/>
      <c r="IVI31" s="134"/>
      <c r="IVJ31" s="134"/>
      <c r="IVK31" s="134"/>
      <c r="IVL31" s="134"/>
      <c r="IVM31" s="134"/>
      <c r="IVN31" s="134"/>
      <c r="IVO31" s="134"/>
      <c r="IVP31" s="134"/>
      <c r="IVQ31" s="134"/>
      <c r="IVR31" s="134"/>
      <c r="IVS31" s="134"/>
      <c r="IVT31" s="134"/>
      <c r="IVU31" s="134"/>
      <c r="IVV31" s="134"/>
      <c r="IVW31" s="134"/>
      <c r="IVX31" s="134"/>
      <c r="IVY31" s="134"/>
      <c r="IVZ31" s="134"/>
      <c r="IWA31" s="134"/>
      <c r="IWB31" s="134"/>
      <c r="IWC31" s="134"/>
      <c r="IWD31" s="134"/>
      <c r="IWE31" s="134"/>
      <c r="IWF31" s="134"/>
      <c r="IWG31" s="134"/>
      <c r="IWH31" s="134"/>
      <c r="IWI31" s="134"/>
      <c r="IWJ31" s="134"/>
      <c r="IWK31" s="134"/>
      <c r="IWL31" s="134"/>
      <c r="IWM31" s="134"/>
      <c r="IWN31" s="134"/>
      <c r="IWO31" s="134"/>
      <c r="IWP31" s="134"/>
      <c r="IWQ31" s="134"/>
      <c r="IWR31" s="134"/>
      <c r="IWS31" s="134"/>
      <c r="IWT31" s="134"/>
      <c r="IWU31" s="134"/>
      <c r="IWV31" s="134"/>
      <c r="IWW31" s="134"/>
      <c r="IWX31" s="134"/>
      <c r="IWY31" s="134"/>
      <c r="IWZ31" s="134"/>
      <c r="IXA31" s="134"/>
      <c r="IXB31" s="134"/>
      <c r="IXC31" s="134"/>
      <c r="IXD31" s="134"/>
      <c r="IXE31" s="134"/>
      <c r="IXF31" s="134"/>
      <c r="IXG31" s="134"/>
      <c r="IXH31" s="134"/>
      <c r="IXI31" s="134"/>
      <c r="IXJ31" s="134"/>
      <c r="IXK31" s="134"/>
      <c r="IXL31" s="134"/>
      <c r="IXM31" s="134"/>
      <c r="IXN31" s="134"/>
      <c r="IXO31" s="134"/>
      <c r="IXP31" s="134"/>
      <c r="IXQ31" s="134"/>
      <c r="IXR31" s="134"/>
      <c r="IXS31" s="134"/>
      <c r="IXT31" s="134"/>
      <c r="IXU31" s="134"/>
      <c r="IXV31" s="134"/>
      <c r="IXW31" s="134"/>
      <c r="IXX31" s="134"/>
      <c r="IXY31" s="134"/>
      <c r="IXZ31" s="134"/>
      <c r="IYA31" s="134"/>
      <c r="IYB31" s="134"/>
      <c r="IYC31" s="134"/>
      <c r="IYD31" s="134"/>
      <c r="IYE31" s="134"/>
      <c r="IYF31" s="134"/>
      <c r="IYG31" s="134"/>
      <c r="IYH31" s="134"/>
      <c r="IYI31" s="134"/>
      <c r="IYJ31" s="134"/>
      <c r="IYK31" s="134"/>
      <c r="IYL31" s="134"/>
      <c r="IYM31" s="134"/>
      <c r="IYN31" s="134"/>
      <c r="IYO31" s="134"/>
      <c r="IYP31" s="134"/>
      <c r="IYQ31" s="134"/>
      <c r="IYR31" s="134"/>
      <c r="IYS31" s="134"/>
      <c r="IYT31" s="134"/>
      <c r="IYU31" s="134"/>
      <c r="IYV31" s="134"/>
      <c r="IYW31" s="134"/>
      <c r="IYX31" s="134"/>
      <c r="IYY31" s="134"/>
      <c r="IYZ31" s="134"/>
      <c r="IZA31" s="134"/>
      <c r="IZB31" s="134"/>
      <c r="IZC31" s="134"/>
      <c r="IZD31" s="134"/>
      <c r="IZE31" s="134"/>
      <c r="IZF31" s="134"/>
      <c r="IZG31" s="134"/>
      <c r="IZH31" s="134"/>
      <c r="IZI31" s="134"/>
      <c r="IZJ31" s="134"/>
      <c r="IZK31" s="134"/>
      <c r="IZL31" s="134"/>
      <c r="IZM31" s="134"/>
      <c r="IZN31" s="134"/>
      <c r="IZO31" s="134"/>
      <c r="IZP31" s="134"/>
      <c r="IZQ31" s="134"/>
      <c r="IZR31" s="134"/>
      <c r="IZS31" s="134"/>
      <c r="IZT31" s="134"/>
      <c r="IZU31" s="134"/>
      <c r="IZV31" s="134"/>
      <c r="IZW31" s="134"/>
      <c r="IZX31" s="134"/>
      <c r="IZY31" s="134"/>
      <c r="IZZ31" s="134"/>
      <c r="JAA31" s="134"/>
      <c r="JAB31" s="134"/>
      <c r="JAC31" s="134"/>
      <c r="JAD31" s="134"/>
      <c r="JAE31" s="134"/>
      <c r="JAF31" s="134"/>
      <c r="JAG31" s="134"/>
      <c r="JAH31" s="134"/>
      <c r="JAI31" s="134"/>
      <c r="JAJ31" s="134"/>
      <c r="JAK31" s="134"/>
      <c r="JAL31" s="134"/>
      <c r="JAM31" s="134"/>
      <c r="JAN31" s="134"/>
      <c r="JAO31" s="134"/>
      <c r="JAP31" s="134"/>
      <c r="JAQ31" s="134"/>
      <c r="JAR31" s="134"/>
      <c r="JAS31" s="134"/>
      <c r="JAT31" s="134"/>
      <c r="JAU31" s="134"/>
      <c r="JAV31" s="134"/>
      <c r="JAW31" s="134"/>
      <c r="JAX31" s="134"/>
      <c r="JAY31" s="134"/>
      <c r="JAZ31" s="134"/>
      <c r="JBA31" s="134"/>
      <c r="JBB31" s="134"/>
      <c r="JBC31" s="134"/>
      <c r="JBD31" s="134"/>
      <c r="JBE31" s="134"/>
      <c r="JBF31" s="134"/>
      <c r="JBG31" s="134"/>
      <c r="JBH31" s="134"/>
      <c r="JBI31" s="134"/>
      <c r="JBJ31" s="134"/>
      <c r="JBK31" s="134"/>
      <c r="JBL31" s="134"/>
      <c r="JBM31" s="134"/>
      <c r="JBN31" s="134"/>
      <c r="JBO31" s="134"/>
      <c r="JBP31" s="134"/>
      <c r="JBQ31" s="134"/>
      <c r="JBR31" s="134"/>
      <c r="JBS31" s="134"/>
      <c r="JBT31" s="134"/>
      <c r="JBU31" s="134"/>
      <c r="JBV31" s="134"/>
      <c r="JBW31" s="134"/>
      <c r="JBX31" s="134"/>
      <c r="JBY31" s="134"/>
      <c r="JBZ31" s="134"/>
      <c r="JCA31" s="134"/>
      <c r="JCB31" s="134"/>
      <c r="JCC31" s="134"/>
      <c r="JCD31" s="134"/>
      <c r="JCE31" s="134"/>
      <c r="JCF31" s="134"/>
      <c r="JCG31" s="134"/>
      <c r="JCH31" s="134"/>
      <c r="JCI31" s="134"/>
      <c r="JCJ31" s="134"/>
      <c r="JCK31" s="134"/>
      <c r="JCL31" s="134"/>
      <c r="JCM31" s="134"/>
      <c r="JCN31" s="134"/>
      <c r="JCO31" s="134"/>
      <c r="JCP31" s="134"/>
      <c r="JCQ31" s="134"/>
      <c r="JCR31" s="134"/>
      <c r="JCS31" s="134"/>
      <c r="JCT31" s="134"/>
      <c r="JCU31" s="134"/>
      <c r="JCV31" s="134"/>
      <c r="JCW31" s="134"/>
      <c r="JCX31" s="134"/>
      <c r="JCY31" s="134"/>
      <c r="JCZ31" s="134"/>
      <c r="JDA31" s="134"/>
      <c r="JDB31" s="134"/>
      <c r="JDC31" s="134"/>
      <c r="JDD31" s="134"/>
      <c r="JDE31" s="134"/>
      <c r="JDF31" s="134"/>
      <c r="JDG31" s="134"/>
      <c r="JDH31" s="134"/>
      <c r="JDI31" s="134"/>
      <c r="JDJ31" s="134"/>
      <c r="JDK31" s="134"/>
      <c r="JDL31" s="134"/>
      <c r="JDM31" s="134"/>
      <c r="JDN31" s="134"/>
      <c r="JDO31" s="134"/>
      <c r="JDP31" s="134"/>
      <c r="JDQ31" s="134"/>
      <c r="JDR31" s="134"/>
      <c r="JDS31" s="134"/>
      <c r="JDT31" s="134"/>
      <c r="JDU31" s="134"/>
      <c r="JDV31" s="134"/>
      <c r="JDW31" s="134"/>
      <c r="JDX31" s="134"/>
      <c r="JDY31" s="134"/>
      <c r="JDZ31" s="134"/>
      <c r="JEA31" s="134"/>
      <c r="JEB31" s="134"/>
      <c r="JEC31" s="134"/>
      <c r="JED31" s="134"/>
      <c r="JEE31" s="134"/>
      <c r="JEF31" s="134"/>
      <c r="JEG31" s="134"/>
      <c r="JEH31" s="134"/>
      <c r="JEI31" s="134"/>
      <c r="JEJ31" s="134"/>
      <c r="JEK31" s="134"/>
      <c r="JEL31" s="134"/>
      <c r="JEM31" s="134"/>
      <c r="JEN31" s="134"/>
      <c r="JEO31" s="134"/>
      <c r="JEP31" s="134"/>
      <c r="JEQ31" s="134"/>
      <c r="JER31" s="134"/>
      <c r="JES31" s="134"/>
      <c r="JET31" s="134"/>
      <c r="JEU31" s="134"/>
      <c r="JEV31" s="134"/>
      <c r="JEW31" s="134"/>
      <c r="JEX31" s="134"/>
      <c r="JEY31" s="134"/>
      <c r="JEZ31" s="134"/>
      <c r="JFA31" s="134"/>
      <c r="JFB31" s="134"/>
      <c r="JFC31" s="134"/>
      <c r="JFD31" s="134"/>
      <c r="JFE31" s="134"/>
      <c r="JFF31" s="134"/>
      <c r="JFG31" s="134"/>
      <c r="JFH31" s="134"/>
      <c r="JFI31" s="134"/>
      <c r="JFJ31" s="134"/>
      <c r="JFK31" s="134"/>
      <c r="JFL31" s="134"/>
      <c r="JFM31" s="134"/>
      <c r="JFN31" s="134"/>
      <c r="JFO31" s="134"/>
      <c r="JFP31" s="134"/>
      <c r="JFQ31" s="134"/>
      <c r="JFR31" s="134"/>
      <c r="JFS31" s="134"/>
      <c r="JFT31" s="134"/>
      <c r="JFU31" s="134"/>
      <c r="JFV31" s="134"/>
      <c r="JFW31" s="134"/>
      <c r="JFX31" s="134"/>
      <c r="JFY31" s="134"/>
      <c r="JFZ31" s="134"/>
      <c r="JGA31" s="134"/>
      <c r="JGB31" s="134"/>
      <c r="JGC31" s="134"/>
      <c r="JGD31" s="134"/>
      <c r="JGE31" s="134"/>
      <c r="JGF31" s="134"/>
      <c r="JGG31" s="134"/>
      <c r="JGH31" s="134"/>
      <c r="JGI31" s="134"/>
      <c r="JGJ31" s="134"/>
      <c r="JGK31" s="134"/>
      <c r="JGL31" s="134"/>
      <c r="JGM31" s="134"/>
      <c r="JGN31" s="134"/>
      <c r="JGO31" s="134"/>
      <c r="JGP31" s="134"/>
      <c r="JGQ31" s="134"/>
      <c r="JGR31" s="134"/>
      <c r="JGS31" s="134"/>
      <c r="JGT31" s="134"/>
      <c r="JGU31" s="134"/>
      <c r="JGV31" s="134"/>
      <c r="JGW31" s="134"/>
      <c r="JGX31" s="134"/>
      <c r="JGY31" s="134"/>
      <c r="JGZ31" s="134"/>
      <c r="JHA31" s="134"/>
      <c r="JHB31" s="134"/>
      <c r="JHC31" s="134"/>
      <c r="JHD31" s="134"/>
      <c r="JHE31" s="134"/>
      <c r="JHF31" s="134"/>
      <c r="JHG31" s="134"/>
      <c r="JHH31" s="134"/>
      <c r="JHI31" s="134"/>
      <c r="JHJ31" s="134"/>
      <c r="JHK31" s="134"/>
      <c r="JHL31" s="134"/>
      <c r="JHM31" s="134"/>
      <c r="JHN31" s="134"/>
      <c r="JHO31" s="134"/>
      <c r="JHP31" s="134"/>
      <c r="JHQ31" s="134"/>
      <c r="JHR31" s="134"/>
      <c r="JHS31" s="134"/>
      <c r="JHT31" s="134"/>
      <c r="JHU31" s="134"/>
      <c r="JHV31" s="134"/>
      <c r="JHW31" s="134"/>
      <c r="JHX31" s="134"/>
      <c r="JHY31" s="134"/>
      <c r="JHZ31" s="134"/>
      <c r="JIA31" s="134"/>
      <c r="JIB31" s="134"/>
      <c r="JIC31" s="134"/>
      <c r="JID31" s="134"/>
      <c r="JIE31" s="134"/>
      <c r="JIF31" s="134"/>
      <c r="JIG31" s="134"/>
      <c r="JIH31" s="134"/>
      <c r="JII31" s="134"/>
      <c r="JIJ31" s="134"/>
      <c r="JIK31" s="134"/>
      <c r="JIL31" s="134"/>
      <c r="JIM31" s="134"/>
      <c r="JIN31" s="134"/>
      <c r="JIO31" s="134"/>
      <c r="JIP31" s="134"/>
      <c r="JIQ31" s="134"/>
      <c r="JIR31" s="134"/>
      <c r="JIS31" s="134"/>
      <c r="JIT31" s="134"/>
      <c r="JIU31" s="134"/>
      <c r="JIV31" s="134"/>
      <c r="JIW31" s="134"/>
      <c r="JIX31" s="134"/>
      <c r="JIY31" s="134"/>
      <c r="JIZ31" s="134"/>
      <c r="JJA31" s="134"/>
      <c r="JJB31" s="134"/>
      <c r="JJC31" s="134"/>
      <c r="JJD31" s="134"/>
      <c r="JJE31" s="134"/>
      <c r="JJF31" s="134"/>
      <c r="JJG31" s="134"/>
      <c r="JJH31" s="134"/>
      <c r="JJI31" s="134"/>
      <c r="JJJ31" s="134"/>
      <c r="JJK31" s="134"/>
      <c r="JJL31" s="134"/>
      <c r="JJM31" s="134"/>
      <c r="JJN31" s="134"/>
      <c r="JJO31" s="134"/>
      <c r="JJP31" s="134"/>
      <c r="JJQ31" s="134"/>
      <c r="JJR31" s="134"/>
      <c r="JJS31" s="134"/>
      <c r="JJT31" s="134"/>
      <c r="JJU31" s="134"/>
      <c r="JJV31" s="134"/>
      <c r="JJW31" s="134"/>
      <c r="JJX31" s="134"/>
      <c r="JJY31" s="134"/>
      <c r="JJZ31" s="134"/>
      <c r="JKA31" s="134"/>
      <c r="JKB31" s="134"/>
      <c r="JKC31" s="134"/>
      <c r="JKD31" s="134"/>
      <c r="JKE31" s="134"/>
      <c r="JKF31" s="134"/>
      <c r="JKG31" s="134"/>
      <c r="JKH31" s="134"/>
      <c r="JKI31" s="134"/>
      <c r="JKJ31" s="134"/>
      <c r="JKK31" s="134"/>
      <c r="JKL31" s="134"/>
      <c r="JKM31" s="134"/>
      <c r="JKN31" s="134"/>
      <c r="JKO31" s="134"/>
      <c r="JKP31" s="134"/>
      <c r="JKQ31" s="134"/>
      <c r="JKR31" s="134"/>
      <c r="JKS31" s="134"/>
      <c r="JKT31" s="134"/>
      <c r="JKU31" s="134"/>
      <c r="JKV31" s="134"/>
      <c r="JKW31" s="134"/>
      <c r="JKX31" s="134"/>
      <c r="JKY31" s="134"/>
      <c r="JKZ31" s="134"/>
      <c r="JLA31" s="134"/>
      <c r="JLB31" s="134"/>
      <c r="JLC31" s="134"/>
      <c r="JLD31" s="134"/>
      <c r="JLE31" s="134"/>
      <c r="JLF31" s="134"/>
      <c r="JLG31" s="134"/>
      <c r="JLH31" s="134"/>
      <c r="JLI31" s="134"/>
      <c r="JLJ31" s="134"/>
      <c r="JLK31" s="134"/>
      <c r="JLL31" s="134"/>
      <c r="JLM31" s="134"/>
      <c r="JLN31" s="134"/>
      <c r="JLO31" s="134"/>
      <c r="JLP31" s="134"/>
      <c r="JLQ31" s="134"/>
      <c r="JLR31" s="134"/>
      <c r="JLS31" s="134"/>
      <c r="JLT31" s="134"/>
      <c r="JLU31" s="134"/>
      <c r="JLV31" s="134"/>
      <c r="JLW31" s="134"/>
      <c r="JLX31" s="134"/>
      <c r="JLY31" s="134"/>
      <c r="JLZ31" s="134"/>
      <c r="JMA31" s="134"/>
      <c r="JMB31" s="134"/>
      <c r="JMC31" s="134"/>
      <c r="JMD31" s="134"/>
      <c r="JME31" s="134"/>
      <c r="JMF31" s="134"/>
      <c r="JMG31" s="134"/>
      <c r="JMH31" s="134"/>
      <c r="JMI31" s="134"/>
      <c r="JMJ31" s="134"/>
      <c r="JMK31" s="134"/>
      <c r="JML31" s="134"/>
      <c r="JMM31" s="134"/>
      <c r="JMN31" s="134"/>
      <c r="JMO31" s="134"/>
      <c r="JMP31" s="134"/>
      <c r="JMQ31" s="134"/>
      <c r="JMR31" s="134"/>
      <c r="JMS31" s="134"/>
      <c r="JMT31" s="134"/>
      <c r="JMU31" s="134"/>
      <c r="JMV31" s="134"/>
      <c r="JMW31" s="134"/>
      <c r="JMX31" s="134"/>
      <c r="JMY31" s="134"/>
      <c r="JMZ31" s="134"/>
      <c r="JNA31" s="134"/>
      <c r="JNB31" s="134"/>
      <c r="JNC31" s="134"/>
      <c r="JND31" s="134"/>
      <c r="JNE31" s="134"/>
      <c r="JNF31" s="134"/>
      <c r="JNG31" s="134"/>
      <c r="JNH31" s="134"/>
      <c r="JNI31" s="134"/>
      <c r="JNJ31" s="134"/>
      <c r="JNK31" s="134"/>
      <c r="JNL31" s="134"/>
      <c r="JNM31" s="134"/>
      <c r="JNN31" s="134"/>
      <c r="JNO31" s="134"/>
      <c r="JNP31" s="134"/>
      <c r="JNQ31" s="134"/>
      <c r="JNR31" s="134"/>
      <c r="JNS31" s="134"/>
      <c r="JNT31" s="134"/>
      <c r="JNU31" s="134"/>
      <c r="JNV31" s="134"/>
      <c r="JNW31" s="134"/>
      <c r="JNX31" s="134"/>
      <c r="JNY31" s="134"/>
      <c r="JNZ31" s="134"/>
      <c r="JOA31" s="134"/>
      <c r="JOB31" s="134"/>
      <c r="JOC31" s="134"/>
      <c r="JOD31" s="134"/>
      <c r="JOE31" s="134"/>
      <c r="JOF31" s="134"/>
      <c r="JOG31" s="134"/>
      <c r="JOH31" s="134"/>
      <c r="JOI31" s="134"/>
      <c r="JOJ31" s="134"/>
      <c r="JOK31" s="134"/>
      <c r="JOL31" s="134"/>
      <c r="JOM31" s="134"/>
      <c r="JON31" s="134"/>
      <c r="JOO31" s="134"/>
      <c r="JOP31" s="134"/>
      <c r="JOQ31" s="134"/>
      <c r="JOR31" s="134"/>
      <c r="JOS31" s="134"/>
      <c r="JOT31" s="134"/>
      <c r="JOU31" s="134"/>
      <c r="JOV31" s="134"/>
      <c r="JOW31" s="134"/>
      <c r="JOX31" s="134"/>
      <c r="JOY31" s="134"/>
      <c r="JOZ31" s="134"/>
      <c r="JPA31" s="134"/>
      <c r="JPB31" s="134"/>
      <c r="JPC31" s="134"/>
      <c r="JPD31" s="134"/>
      <c r="JPE31" s="134"/>
      <c r="JPF31" s="134"/>
      <c r="JPG31" s="134"/>
      <c r="JPH31" s="134"/>
      <c r="JPI31" s="134"/>
      <c r="JPJ31" s="134"/>
      <c r="JPK31" s="134"/>
      <c r="JPL31" s="134"/>
      <c r="JPM31" s="134"/>
      <c r="JPN31" s="134"/>
      <c r="JPO31" s="134"/>
      <c r="JPP31" s="134"/>
      <c r="JPQ31" s="134"/>
      <c r="JPR31" s="134"/>
      <c r="JPS31" s="134"/>
      <c r="JPT31" s="134"/>
      <c r="JPU31" s="134"/>
      <c r="JPV31" s="134"/>
      <c r="JPW31" s="134"/>
      <c r="JPX31" s="134"/>
      <c r="JPY31" s="134"/>
      <c r="JPZ31" s="134"/>
      <c r="JQA31" s="134"/>
      <c r="JQB31" s="134"/>
      <c r="JQC31" s="134"/>
      <c r="JQD31" s="134"/>
      <c r="JQE31" s="134"/>
      <c r="JQF31" s="134"/>
      <c r="JQG31" s="134"/>
      <c r="JQH31" s="134"/>
      <c r="JQI31" s="134"/>
      <c r="JQJ31" s="134"/>
      <c r="JQK31" s="134"/>
      <c r="JQL31" s="134"/>
      <c r="JQM31" s="134"/>
      <c r="JQN31" s="134"/>
      <c r="JQO31" s="134"/>
      <c r="JQP31" s="134"/>
      <c r="JQQ31" s="134"/>
      <c r="JQR31" s="134"/>
      <c r="JQS31" s="134"/>
      <c r="JQT31" s="134"/>
      <c r="JQU31" s="134"/>
      <c r="JQV31" s="134"/>
      <c r="JQW31" s="134"/>
      <c r="JQX31" s="134"/>
      <c r="JQY31" s="134"/>
      <c r="JQZ31" s="134"/>
      <c r="JRA31" s="134"/>
      <c r="JRB31" s="134"/>
      <c r="JRC31" s="134"/>
      <c r="JRD31" s="134"/>
      <c r="JRE31" s="134"/>
      <c r="JRF31" s="134"/>
      <c r="JRG31" s="134"/>
      <c r="JRH31" s="134"/>
      <c r="JRI31" s="134"/>
      <c r="JRJ31" s="134"/>
      <c r="JRK31" s="134"/>
      <c r="JRL31" s="134"/>
      <c r="JRM31" s="134"/>
      <c r="JRN31" s="134"/>
      <c r="JRO31" s="134"/>
      <c r="JRP31" s="134"/>
      <c r="JRQ31" s="134"/>
      <c r="JRR31" s="134"/>
      <c r="JRS31" s="134"/>
      <c r="JRT31" s="134"/>
      <c r="JRU31" s="134"/>
      <c r="JRV31" s="134"/>
      <c r="JRW31" s="134"/>
      <c r="JRX31" s="134"/>
      <c r="JRY31" s="134"/>
      <c r="JRZ31" s="134"/>
      <c r="JSA31" s="134"/>
      <c r="JSB31" s="134"/>
      <c r="JSC31" s="134"/>
      <c r="JSD31" s="134"/>
      <c r="JSE31" s="134"/>
      <c r="JSF31" s="134"/>
      <c r="JSG31" s="134"/>
      <c r="JSH31" s="134"/>
      <c r="JSI31" s="134"/>
      <c r="JSJ31" s="134"/>
      <c r="JSK31" s="134"/>
      <c r="JSL31" s="134"/>
      <c r="JSM31" s="134"/>
      <c r="JSN31" s="134"/>
      <c r="JSO31" s="134"/>
      <c r="JSP31" s="134"/>
      <c r="JSQ31" s="134"/>
      <c r="JSR31" s="134"/>
      <c r="JSS31" s="134"/>
      <c r="JST31" s="134"/>
      <c r="JSU31" s="134"/>
      <c r="JSV31" s="134"/>
      <c r="JSW31" s="134"/>
      <c r="JSX31" s="134"/>
      <c r="JSY31" s="134"/>
      <c r="JSZ31" s="134"/>
      <c r="JTA31" s="134"/>
      <c r="JTB31" s="134"/>
      <c r="JTC31" s="134"/>
      <c r="JTD31" s="134"/>
      <c r="JTE31" s="134"/>
      <c r="JTF31" s="134"/>
      <c r="JTG31" s="134"/>
      <c r="JTH31" s="134"/>
      <c r="JTI31" s="134"/>
      <c r="JTJ31" s="134"/>
      <c r="JTK31" s="134"/>
      <c r="JTL31" s="134"/>
      <c r="JTM31" s="134"/>
      <c r="JTN31" s="134"/>
      <c r="JTO31" s="134"/>
      <c r="JTP31" s="134"/>
      <c r="JTQ31" s="134"/>
      <c r="JTR31" s="134"/>
      <c r="JTS31" s="134"/>
      <c r="JTT31" s="134"/>
      <c r="JTU31" s="134"/>
      <c r="JTV31" s="134"/>
      <c r="JTW31" s="134"/>
      <c r="JTX31" s="134"/>
      <c r="JTY31" s="134"/>
      <c r="JTZ31" s="134"/>
      <c r="JUA31" s="134"/>
      <c r="JUB31" s="134"/>
      <c r="JUC31" s="134"/>
      <c r="JUD31" s="134"/>
      <c r="JUE31" s="134"/>
      <c r="JUF31" s="134"/>
      <c r="JUG31" s="134"/>
      <c r="JUH31" s="134"/>
      <c r="JUI31" s="134"/>
      <c r="JUJ31" s="134"/>
      <c r="JUK31" s="134"/>
      <c r="JUL31" s="134"/>
      <c r="JUM31" s="134"/>
      <c r="JUN31" s="134"/>
      <c r="JUO31" s="134"/>
      <c r="JUP31" s="134"/>
      <c r="JUQ31" s="134"/>
      <c r="JUR31" s="134"/>
      <c r="JUS31" s="134"/>
      <c r="JUT31" s="134"/>
      <c r="JUU31" s="134"/>
      <c r="JUV31" s="134"/>
      <c r="JUW31" s="134"/>
      <c r="JUX31" s="134"/>
      <c r="JUY31" s="134"/>
      <c r="JUZ31" s="134"/>
      <c r="JVA31" s="134"/>
      <c r="JVB31" s="134"/>
      <c r="JVC31" s="134"/>
      <c r="JVD31" s="134"/>
      <c r="JVE31" s="134"/>
      <c r="JVF31" s="134"/>
      <c r="JVG31" s="134"/>
      <c r="JVH31" s="134"/>
      <c r="JVI31" s="134"/>
      <c r="JVJ31" s="134"/>
      <c r="JVK31" s="134"/>
      <c r="JVL31" s="134"/>
      <c r="JVM31" s="134"/>
      <c r="JVN31" s="134"/>
      <c r="JVO31" s="134"/>
      <c r="JVP31" s="134"/>
      <c r="JVQ31" s="134"/>
      <c r="JVR31" s="134"/>
      <c r="JVS31" s="134"/>
      <c r="JVT31" s="134"/>
      <c r="JVU31" s="134"/>
      <c r="JVV31" s="134"/>
      <c r="JVW31" s="134"/>
      <c r="JVX31" s="134"/>
      <c r="JVY31" s="134"/>
      <c r="JVZ31" s="134"/>
      <c r="JWA31" s="134"/>
      <c r="JWB31" s="134"/>
      <c r="JWC31" s="134"/>
      <c r="JWD31" s="134"/>
      <c r="JWE31" s="134"/>
      <c r="JWF31" s="134"/>
      <c r="JWG31" s="134"/>
      <c r="JWH31" s="134"/>
      <c r="JWI31" s="134"/>
      <c r="JWJ31" s="134"/>
      <c r="JWK31" s="134"/>
      <c r="JWL31" s="134"/>
      <c r="JWM31" s="134"/>
      <c r="JWN31" s="134"/>
      <c r="JWO31" s="134"/>
      <c r="JWP31" s="134"/>
      <c r="JWQ31" s="134"/>
      <c r="JWR31" s="134"/>
      <c r="JWS31" s="134"/>
      <c r="JWT31" s="134"/>
      <c r="JWU31" s="134"/>
      <c r="JWV31" s="134"/>
      <c r="JWW31" s="134"/>
      <c r="JWX31" s="134"/>
      <c r="JWY31" s="134"/>
      <c r="JWZ31" s="134"/>
      <c r="JXA31" s="134"/>
      <c r="JXB31" s="134"/>
      <c r="JXC31" s="134"/>
      <c r="JXD31" s="134"/>
      <c r="JXE31" s="134"/>
      <c r="JXF31" s="134"/>
      <c r="JXG31" s="134"/>
      <c r="JXH31" s="134"/>
      <c r="JXI31" s="134"/>
      <c r="JXJ31" s="134"/>
      <c r="JXK31" s="134"/>
      <c r="JXL31" s="134"/>
      <c r="JXM31" s="134"/>
      <c r="JXN31" s="134"/>
      <c r="JXO31" s="134"/>
      <c r="JXP31" s="134"/>
      <c r="JXQ31" s="134"/>
      <c r="JXR31" s="134"/>
      <c r="JXS31" s="134"/>
      <c r="JXT31" s="134"/>
      <c r="JXU31" s="134"/>
      <c r="JXV31" s="134"/>
      <c r="JXW31" s="134"/>
      <c r="JXX31" s="134"/>
      <c r="JXY31" s="134"/>
      <c r="JXZ31" s="134"/>
      <c r="JYA31" s="134"/>
      <c r="JYB31" s="134"/>
      <c r="JYC31" s="134"/>
      <c r="JYD31" s="134"/>
      <c r="JYE31" s="134"/>
      <c r="JYF31" s="134"/>
      <c r="JYG31" s="134"/>
      <c r="JYH31" s="134"/>
      <c r="JYI31" s="134"/>
      <c r="JYJ31" s="134"/>
      <c r="JYK31" s="134"/>
      <c r="JYL31" s="134"/>
      <c r="JYM31" s="134"/>
      <c r="JYN31" s="134"/>
      <c r="JYO31" s="134"/>
      <c r="JYP31" s="134"/>
      <c r="JYQ31" s="134"/>
      <c r="JYR31" s="134"/>
      <c r="JYS31" s="134"/>
      <c r="JYT31" s="134"/>
      <c r="JYU31" s="134"/>
      <c r="JYV31" s="134"/>
      <c r="JYW31" s="134"/>
      <c r="JYX31" s="134"/>
      <c r="JYY31" s="134"/>
      <c r="JYZ31" s="134"/>
      <c r="JZA31" s="134"/>
      <c r="JZB31" s="134"/>
      <c r="JZC31" s="134"/>
      <c r="JZD31" s="134"/>
      <c r="JZE31" s="134"/>
      <c r="JZF31" s="134"/>
      <c r="JZG31" s="134"/>
      <c r="JZH31" s="134"/>
      <c r="JZI31" s="134"/>
      <c r="JZJ31" s="134"/>
      <c r="JZK31" s="134"/>
      <c r="JZL31" s="134"/>
      <c r="JZM31" s="134"/>
      <c r="JZN31" s="134"/>
      <c r="JZO31" s="134"/>
      <c r="JZP31" s="134"/>
      <c r="JZQ31" s="134"/>
      <c r="JZR31" s="134"/>
      <c r="JZS31" s="134"/>
      <c r="JZT31" s="134"/>
      <c r="JZU31" s="134"/>
      <c r="JZV31" s="134"/>
      <c r="JZW31" s="134"/>
      <c r="JZX31" s="134"/>
      <c r="JZY31" s="134"/>
      <c r="JZZ31" s="134"/>
      <c r="KAA31" s="134"/>
      <c r="KAB31" s="134"/>
      <c r="KAC31" s="134"/>
      <c r="KAD31" s="134"/>
      <c r="KAE31" s="134"/>
      <c r="KAF31" s="134"/>
      <c r="KAG31" s="134"/>
      <c r="KAH31" s="134"/>
      <c r="KAI31" s="134"/>
      <c r="KAJ31" s="134"/>
      <c r="KAK31" s="134"/>
      <c r="KAL31" s="134"/>
      <c r="KAM31" s="134"/>
      <c r="KAN31" s="134"/>
      <c r="KAO31" s="134"/>
      <c r="KAP31" s="134"/>
      <c r="KAQ31" s="134"/>
      <c r="KAR31" s="134"/>
      <c r="KAS31" s="134"/>
      <c r="KAT31" s="134"/>
      <c r="KAU31" s="134"/>
      <c r="KAV31" s="134"/>
      <c r="KAW31" s="134"/>
      <c r="KAX31" s="134"/>
      <c r="KAY31" s="134"/>
      <c r="KAZ31" s="134"/>
      <c r="KBA31" s="134"/>
      <c r="KBB31" s="134"/>
      <c r="KBC31" s="134"/>
      <c r="KBD31" s="134"/>
      <c r="KBE31" s="134"/>
      <c r="KBF31" s="134"/>
      <c r="KBG31" s="134"/>
      <c r="KBH31" s="134"/>
      <c r="KBI31" s="134"/>
      <c r="KBJ31" s="134"/>
      <c r="KBK31" s="134"/>
      <c r="KBL31" s="134"/>
      <c r="KBM31" s="134"/>
      <c r="KBN31" s="134"/>
      <c r="KBO31" s="134"/>
      <c r="KBP31" s="134"/>
      <c r="KBQ31" s="134"/>
      <c r="KBR31" s="134"/>
      <c r="KBS31" s="134"/>
      <c r="KBT31" s="134"/>
      <c r="KBU31" s="134"/>
      <c r="KBV31" s="134"/>
      <c r="KBW31" s="134"/>
      <c r="KBX31" s="134"/>
      <c r="KBY31" s="134"/>
      <c r="KBZ31" s="134"/>
      <c r="KCA31" s="134"/>
      <c r="KCB31" s="134"/>
      <c r="KCC31" s="134"/>
      <c r="KCD31" s="134"/>
      <c r="KCE31" s="134"/>
      <c r="KCF31" s="134"/>
      <c r="KCG31" s="134"/>
      <c r="KCH31" s="134"/>
      <c r="KCI31" s="134"/>
      <c r="KCJ31" s="134"/>
      <c r="KCK31" s="134"/>
      <c r="KCL31" s="134"/>
      <c r="KCM31" s="134"/>
      <c r="KCN31" s="134"/>
      <c r="KCO31" s="134"/>
      <c r="KCP31" s="134"/>
      <c r="KCQ31" s="134"/>
      <c r="KCR31" s="134"/>
      <c r="KCS31" s="134"/>
      <c r="KCT31" s="134"/>
      <c r="KCU31" s="134"/>
      <c r="KCV31" s="134"/>
      <c r="KCW31" s="134"/>
      <c r="KCX31" s="134"/>
      <c r="KCY31" s="134"/>
      <c r="KCZ31" s="134"/>
      <c r="KDA31" s="134"/>
      <c r="KDB31" s="134"/>
      <c r="KDC31" s="134"/>
      <c r="KDD31" s="134"/>
      <c r="KDE31" s="134"/>
      <c r="KDF31" s="134"/>
      <c r="KDG31" s="134"/>
      <c r="KDH31" s="134"/>
      <c r="KDI31" s="134"/>
      <c r="KDJ31" s="134"/>
      <c r="KDK31" s="134"/>
      <c r="KDL31" s="134"/>
      <c r="KDM31" s="134"/>
      <c r="KDN31" s="134"/>
      <c r="KDO31" s="134"/>
      <c r="KDP31" s="134"/>
      <c r="KDQ31" s="134"/>
      <c r="KDR31" s="134"/>
      <c r="KDS31" s="134"/>
      <c r="KDT31" s="134"/>
      <c r="KDU31" s="134"/>
      <c r="KDV31" s="134"/>
      <c r="KDW31" s="134"/>
      <c r="KDX31" s="134"/>
      <c r="KDY31" s="134"/>
      <c r="KDZ31" s="134"/>
      <c r="KEA31" s="134"/>
      <c r="KEB31" s="134"/>
      <c r="KEC31" s="134"/>
      <c r="KED31" s="134"/>
      <c r="KEE31" s="134"/>
      <c r="KEF31" s="134"/>
      <c r="KEG31" s="134"/>
      <c r="KEH31" s="134"/>
      <c r="KEI31" s="134"/>
      <c r="KEJ31" s="134"/>
      <c r="KEK31" s="134"/>
      <c r="KEL31" s="134"/>
      <c r="KEM31" s="134"/>
      <c r="KEN31" s="134"/>
      <c r="KEO31" s="134"/>
      <c r="KEP31" s="134"/>
      <c r="KEQ31" s="134"/>
      <c r="KER31" s="134"/>
      <c r="KES31" s="134"/>
      <c r="KET31" s="134"/>
      <c r="KEU31" s="134"/>
      <c r="KEV31" s="134"/>
      <c r="KEW31" s="134"/>
      <c r="KEX31" s="134"/>
      <c r="KEY31" s="134"/>
      <c r="KEZ31" s="134"/>
      <c r="KFA31" s="134"/>
      <c r="KFB31" s="134"/>
      <c r="KFC31" s="134"/>
      <c r="KFD31" s="134"/>
      <c r="KFE31" s="134"/>
      <c r="KFF31" s="134"/>
      <c r="KFG31" s="134"/>
      <c r="KFH31" s="134"/>
      <c r="KFI31" s="134"/>
      <c r="KFJ31" s="134"/>
      <c r="KFK31" s="134"/>
      <c r="KFL31" s="134"/>
      <c r="KFM31" s="134"/>
      <c r="KFN31" s="134"/>
      <c r="KFO31" s="134"/>
      <c r="KFP31" s="134"/>
      <c r="KFQ31" s="134"/>
      <c r="KFR31" s="134"/>
      <c r="KFS31" s="134"/>
      <c r="KFT31" s="134"/>
      <c r="KFU31" s="134"/>
      <c r="KFV31" s="134"/>
      <c r="KFW31" s="134"/>
      <c r="KFX31" s="134"/>
      <c r="KFY31" s="134"/>
      <c r="KFZ31" s="134"/>
      <c r="KGA31" s="134"/>
      <c r="KGB31" s="134"/>
      <c r="KGC31" s="134"/>
      <c r="KGD31" s="134"/>
      <c r="KGE31" s="134"/>
      <c r="KGF31" s="134"/>
      <c r="KGG31" s="134"/>
      <c r="KGH31" s="134"/>
      <c r="KGI31" s="134"/>
      <c r="KGJ31" s="134"/>
      <c r="KGK31" s="134"/>
      <c r="KGL31" s="134"/>
      <c r="KGM31" s="134"/>
      <c r="KGN31" s="134"/>
      <c r="KGO31" s="134"/>
      <c r="KGP31" s="134"/>
      <c r="KGQ31" s="134"/>
      <c r="KGR31" s="134"/>
      <c r="KGS31" s="134"/>
      <c r="KGT31" s="134"/>
      <c r="KGU31" s="134"/>
      <c r="KGV31" s="134"/>
      <c r="KGW31" s="134"/>
      <c r="KGX31" s="134"/>
      <c r="KGY31" s="134"/>
      <c r="KGZ31" s="134"/>
      <c r="KHA31" s="134"/>
      <c r="KHB31" s="134"/>
      <c r="KHC31" s="134"/>
      <c r="KHD31" s="134"/>
      <c r="KHE31" s="134"/>
      <c r="KHF31" s="134"/>
      <c r="KHG31" s="134"/>
      <c r="KHH31" s="134"/>
      <c r="KHI31" s="134"/>
      <c r="KHJ31" s="134"/>
      <c r="KHK31" s="134"/>
      <c r="KHL31" s="134"/>
      <c r="KHM31" s="134"/>
      <c r="KHN31" s="134"/>
      <c r="KHO31" s="134"/>
      <c r="KHP31" s="134"/>
      <c r="KHQ31" s="134"/>
      <c r="KHR31" s="134"/>
      <c r="KHS31" s="134"/>
      <c r="KHT31" s="134"/>
      <c r="KHU31" s="134"/>
      <c r="KHV31" s="134"/>
      <c r="KHW31" s="134"/>
      <c r="KHX31" s="134"/>
      <c r="KHY31" s="134"/>
      <c r="KHZ31" s="134"/>
      <c r="KIA31" s="134"/>
      <c r="KIB31" s="134"/>
      <c r="KIC31" s="134"/>
      <c r="KID31" s="134"/>
      <c r="KIE31" s="134"/>
      <c r="KIF31" s="134"/>
      <c r="KIG31" s="134"/>
      <c r="KIH31" s="134"/>
      <c r="KII31" s="134"/>
      <c r="KIJ31" s="134"/>
      <c r="KIK31" s="134"/>
      <c r="KIL31" s="134"/>
      <c r="KIM31" s="134"/>
      <c r="KIN31" s="134"/>
      <c r="KIO31" s="134"/>
      <c r="KIP31" s="134"/>
      <c r="KIQ31" s="134"/>
      <c r="KIR31" s="134"/>
      <c r="KIS31" s="134"/>
      <c r="KIT31" s="134"/>
      <c r="KIU31" s="134"/>
      <c r="KIV31" s="134"/>
      <c r="KIW31" s="134"/>
      <c r="KIX31" s="134"/>
      <c r="KIY31" s="134"/>
      <c r="KIZ31" s="134"/>
      <c r="KJA31" s="134"/>
      <c r="KJB31" s="134"/>
      <c r="KJC31" s="134"/>
      <c r="KJD31" s="134"/>
      <c r="KJE31" s="134"/>
      <c r="KJF31" s="134"/>
      <c r="KJG31" s="134"/>
      <c r="KJH31" s="134"/>
      <c r="KJI31" s="134"/>
      <c r="KJJ31" s="134"/>
      <c r="KJK31" s="134"/>
      <c r="KJL31" s="134"/>
      <c r="KJM31" s="134"/>
      <c r="KJN31" s="134"/>
      <c r="KJO31" s="134"/>
      <c r="KJP31" s="134"/>
      <c r="KJQ31" s="134"/>
      <c r="KJR31" s="134"/>
      <c r="KJS31" s="134"/>
      <c r="KJT31" s="134"/>
      <c r="KJU31" s="134"/>
      <c r="KJV31" s="134"/>
      <c r="KJW31" s="134"/>
      <c r="KJX31" s="134"/>
      <c r="KJY31" s="134"/>
      <c r="KJZ31" s="134"/>
      <c r="KKA31" s="134"/>
      <c r="KKB31" s="134"/>
      <c r="KKC31" s="134"/>
      <c r="KKD31" s="134"/>
      <c r="KKE31" s="134"/>
      <c r="KKF31" s="134"/>
      <c r="KKG31" s="134"/>
      <c r="KKH31" s="134"/>
      <c r="KKI31" s="134"/>
      <c r="KKJ31" s="134"/>
      <c r="KKK31" s="134"/>
      <c r="KKL31" s="134"/>
      <c r="KKM31" s="134"/>
      <c r="KKN31" s="134"/>
      <c r="KKO31" s="134"/>
      <c r="KKP31" s="134"/>
      <c r="KKQ31" s="134"/>
      <c r="KKR31" s="134"/>
      <c r="KKS31" s="134"/>
      <c r="KKT31" s="134"/>
      <c r="KKU31" s="134"/>
      <c r="KKV31" s="134"/>
      <c r="KKW31" s="134"/>
      <c r="KKX31" s="134"/>
      <c r="KKY31" s="134"/>
      <c r="KKZ31" s="134"/>
      <c r="KLA31" s="134"/>
      <c r="KLB31" s="134"/>
      <c r="KLC31" s="134"/>
      <c r="KLD31" s="134"/>
      <c r="KLE31" s="134"/>
      <c r="KLF31" s="134"/>
      <c r="KLG31" s="134"/>
      <c r="KLH31" s="134"/>
      <c r="KLI31" s="134"/>
      <c r="KLJ31" s="134"/>
      <c r="KLK31" s="134"/>
      <c r="KLL31" s="134"/>
      <c r="KLM31" s="134"/>
      <c r="KLN31" s="134"/>
      <c r="KLO31" s="134"/>
      <c r="KLP31" s="134"/>
      <c r="KLQ31" s="134"/>
      <c r="KLR31" s="134"/>
      <c r="KLS31" s="134"/>
      <c r="KLT31" s="134"/>
      <c r="KLU31" s="134"/>
      <c r="KLV31" s="134"/>
      <c r="KLW31" s="134"/>
      <c r="KLX31" s="134"/>
      <c r="KLY31" s="134"/>
      <c r="KLZ31" s="134"/>
      <c r="KMA31" s="134"/>
      <c r="KMB31" s="134"/>
      <c r="KMC31" s="134"/>
      <c r="KMD31" s="134"/>
      <c r="KME31" s="134"/>
      <c r="KMF31" s="134"/>
      <c r="KMG31" s="134"/>
      <c r="KMH31" s="134"/>
      <c r="KMI31" s="134"/>
      <c r="KMJ31" s="134"/>
      <c r="KMK31" s="134"/>
      <c r="KML31" s="134"/>
      <c r="KMM31" s="134"/>
      <c r="KMN31" s="134"/>
      <c r="KMO31" s="134"/>
      <c r="KMP31" s="134"/>
      <c r="KMQ31" s="134"/>
      <c r="KMR31" s="134"/>
      <c r="KMS31" s="134"/>
      <c r="KMT31" s="134"/>
      <c r="KMU31" s="134"/>
      <c r="KMV31" s="134"/>
      <c r="KMW31" s="134"/>
      <c r="KMX31" s="134"/>
      <c r="KMY31" s="134"/>
      <c r="KMZ31" s="134"/>
      <c r="KNA31" s="134"/>
      <c r="KNB31" s="134"/>
      <c r="KNC31" s="134"/>
      <c r="KND31" s="134"/>
      <c r="KNE31" s="134"/>
      <c r="KNF31" s="134"/>
      <c r="KNG31" s="134"/>
      <c r="KNH31" s="134"/>
      <c r="KNI31" s="134"/>
      <c r="KNJ31" s="134"/>
      <c r="KNK31" s="134"/>
      <c r="KNL31" s="134"/>
      <c r="KNM31" s="134"/>
      <c r="KNN31" s="134"/>
      <c r="KNO31" s="134"/>
      <c r="KNP31" s="134"/>
      <c r="KNQ31" s="134"/>
      <c r="KNR31" s="134"/>
      <c r="KNS31" s="134"/>
      <c r="KNT31" s="134"/>
      <c r="KNU31" s="134"/>
      <c r="KNV31" s="134"/>
      <c r="KNW31" s="134"/>
      <c r="KNX31" s="134"/>
      <c r="KNY31" s="134"/>
      <c r="KNZ31" s="134"/>
      <c r="KOA31" s="134"/>
      <c r="KOB31" s="134"/>
      <c r="KOC31" s="134"/>
      <c r="KOD31" s="134"/>
      <c r="KOE31" s="134"/>
      <c r="KOF31" s="134"/>
      <c r="KOG31" s="134"/>
      <c r="KOH31" s="134"/>
      <c r="KOI31" s="134"/>
      <c r="KOJ31" s="134"/>
      <c r="KOK31" s="134"/>
      <c r="KOL31" s="134"/>
      <c r="KOM31" s="134"/>
      <c r="KON31" s="134"/>
      <c r="KOO31" s="134"/>
      <c r="KOP31" s="134"/>
      <c r="KOQ31" s="134"/>
      <c r="KOR31" s="134"/>
      <c r="KOS31" s="134"/>
      <c r="KOT31" s="134"/>
      <c r="KOU31" s="134"/>
      <c r="KOV31" s="134"/>
      <c r="KOW31" s="134"/>
      <c r="KOX31" s="134"/>
      <c r="KOY31" s="134"/>
      <c r="KOZ31" s="134"/>
      <c r="KPA31" s="134"/>
      <c r="KPB31" s="134"/>
      <c r="KPC31" s="134"/>
      <c r="KPD31" s="134"/>
      <c r="KPE31" s="134"/>
      <c r="KPF31" s="134"/>
      <c r="KPG31" s="134"/>
      <c r="KPH31" s="134"/>
      <c r="KPI31" s="134"/>
      <c r="KPJ31" s="134"/>
      <c r="KPK31" s="134"/>
      <c r="KPL31" s="134"/>
      <c r="KPM31" s="134"/>
      <c r="KPN31" s="134"/>
      <c r="KPO31" s="134"/>
      <c r="KPP31" s="134"/>
      <c r="KPQ31" s="134"/>
      <c r="KPR31" s="134"/>
      <c r="KPS31" s="134"/>
      <c r="KPT31" s="134"/>
      <c r="KPU31" s="134"/>
      <c r="KPV31" s="134"/>
      <c r="KPW31" s="134"/>
      <c r="KPX31" s="134"/>
      <c r="KPY31" s="134"/>
      <c r="KPZ31" s="134"/>
      <c r="KQA31" s="134"/>
      <c r="KQB31" s="134"/>
      <c r="KQC31" s="134"/>
      <c r="KQD31" s="134"/>
      <c r="KQE31" s="134"/>
      <c r="KQF31" s="134"/>
      <c r="KQG31" s="134"/>
      <c r="KQH31" s="134"/>
      <c r="KQI31" s="134"/>
      <c r="KQJ31" s="134"/>
      <c r="KQK31" s="134"/>
      <c r="KQL31" s="134"/>
      <c r="KQM31" s="134"/>
      <c r="KQN31" s="134"/>
      <c r="KQO31" s="134"/>
      <c r="KQP31" s="134"/>
      <c r="KQQ31" s="134"/>
      <c r="KQR31" s="134"/>
      <c r="KQS31" s="134"/>
      <c r="KQT31" s="134"/>
      <c r="KQU31" s="134"/>
      <c r="KQV31" s="134"/>
      <c r="KQW31" s="134"/>
      <c r="KQX31" s="134"/>
      <c r="KQY31" s="134"/>
      <c r="KQZ31" s="134"/>
      <c r="KRA31" s="134"/>
      <c r="KRB31" s="134"/>
      <c r="KRC31" s="134"/>
      <c r="KRD31" s="134"/>
      <c r="KRE31" s="134"/>
      <c r="KRF31" s="134"/>
      <c r="KRG31" s="134"/>
      <c r="KRH31" s="134"/>
      <c r="KRI31" s="134"/>
      <c r="KRJ31" s="134"/>
      <c r="KRK31" s="134"/>
      <c r="KRL31" s="134"/>
      <c r="KRM31" s="134"/>
      <c r="KRN31" s="134"/>
      <c r="KRO31" s="134"/>
      <c r="KRP31" s="134"/>
      <c r="KRQ31" s="134"/>
      <c r="KRR31" s="134"/>
      <c r="KRS31" s="134"/>
      <c r="KRT31" s="134"/>
      <c r="KRU31" s="134"/>
      <c r="KRV31" s="134"/>
      <c r="KRW31" s="134"/>
      <c r="KRX31" s="134"/>
      <c r="KRY31" s="134"/>
      <c r="KRZ31" s="134"/>
      <c r="KSA31" s="134"/>
      <c r="KSB31" s="134"/>
      <c r="KSC31" s="134"/>
      <c r="KSD31" s="134"/>
      <c r="KSE31" s="134"/>
      <c r="KSF31" s="134"/>
      <c r="KSG31" s="134"/>
      <c r="KSH31" s="134"/>
      <c r="KSI31" s="134"/>
      <c r="KSJ31" s="134"/>
      <c r="KSK31" s="134"/>
      <c r="KSL31" s="134"/>
      <c r="KSM31" s="134"/>
      <c r="KSN31" s="134"/>
      <c r="KSO31" s="134"/>
      <c r="KSP31" s="134"/>
      <c r="KSQ31" s="134"/>
      <c r="KSR31" s="134"/>
      <c r="KSS31" s="134"/>
      <c r="KST31" s="134"/>
      <c r="KSU31" s="134"/>
      <c r="KSV31" s="134"/>
      <c r="KSW31" s="134"/>
      <c r="KSX31" s="134"/>
      <c r="KSY31" s="134"/>
      <c r="KSZ31" s="134"/>
      <c r="KTA31" s="134"/>
      <c r="KTB31" s="134"/>
      <c r="KTC31" s="134"/>
      <c r="KTD31" s="134"/>
      <c r="KTE31" s="134"/>
      <c r="KTF31" s="134"/>
      <c r="KTG31" s="134"/>
      <c r="KTH31" s="134"/>
      <c r="KTI31" s="134"/>
      <c r="KTJ31" s="134"/>
      <c r="KTK31" s="134"/>
      <c r="KTL31" s="134"/>
      <c r="KTM31" s="134"/>
      <c r="KTN31" s="134"/>
      <c r="KTO31" s="134"/>
      <c r="KTP31" s="134"/>
      <c r="KTQ31" s="134"/>
      <c r="KTR31" s="134"/>
      <c r="KTS31" s="134"/>
      <c r="KTT31" s="134"/>
      <c r="KTU31" s="134"/>
      <c r="KTV31" s="134"/>
      <c r="KTW31" s="134"/>
      <c r="KTX31" s="134"/>
      <c r="KTY31" s="134"/>
      <c r="KTZ31" s="134"/>
      <c r="KUA31" s="134"/>
      <c r="KUB31" s="134"/>
      <c r="KUC31" s="134"/>
      <c r="KUD31" s="134"/>
      <c r="KUE31" s="134"/>
      <c r="KUF31" s="134"/>
      <c r="KUG31" s="134"/>
      <c r="KUH31" s="134"/>
      <c r="KUI31" s="134"/>
      <c r="KUJ31" s="134"/>
      <c r="KUK31" s="134"/>
      <c r="KUL31" s="134"/>
      <c r="KUM31" s="134"/>
      <c r="KUN31" s="134"/>
      <c r="KUO31" s="134"/>
      <c r="KUP31" s="134"/>
      <c r="KUQ31" s="134"/>
      <c r="KUR31" s="134"/>
      <c r="KUS31" s="134"/>
      <c r="KUT31" s="134"/>
      <c r="KUU31" s="134"/>
      <c r="KUV31" s="134"/>
      <c r="KUW31" s="134"/>
      <c r="KUX31" s="134"/>
      <c r="KUY31" s="134"/>
      <c r="KUZ31" s="134"/>
      <c r="KVA31" s="134"/>
      <c r="KVB31" s="134"/>
      <c r="KVC31" s="134"/>
      <c r="KVD31" s="134"/>
      <c r="KVE31" s="134"/>
      <c r="KVF31" s="134"/>
      <c r="KVG31" s="134"/>
      <c r="KVH31" s="134"/>
      <c r="KVI31" s="134"/>
      <c r="KVJ31" s="134"/>
      <c r="KVK31" s="134"/>
      <c r="KVL31" s="134"/>
      <c r="KVM31" s="134"/>
      <c r="KVN31" s="134"/>
      <c r="KVO31" s="134"/>
      <c r="KVP31" s="134"/>
      <c r="KVQ31" s="134"/>
      <c r="KVR31" s="134"/>
      <c r="KVS31" s="134"/>
      <c r="KVT31" s="134"/>
      <c r="KVU31" s="134"/>
      <c r="KVV31" s="134"/>
      <c r="KVW31" s="134"/>
      <c r="KVX31" s="134"/>
      <c r="KVY31" s="134"/>
      <c r="KVZ31" s="134"/>
      <c r="KWA31" s="134"/>
      <c r="KWB31" s="134"/>
      <c r="KWC31" s="134"/>
      <c r="KWD31" s="134"/>
      <c r="KWE31" s="134"/>
      <c r="KWF31" s="134"/>
      <c r="KWG31" s="134"/>
      <c r="KWH31" s="134"/>
      <c r="KWI31" s="134"/>
      <c r="KWJ31" s="134"/>
      <c r="KWK31" s="134"/>
      <c r="KWL31" s="134"/>
      <c r="KWM31" s="134"/>
      <c r="KWN31" s="134"/>
      <c r="KWO31" s="134"/>
      <c r="KWP31" s="134"/>
      <c r="KWQ31" s="134"/>
      <c r="KWR31" s="134"/>
      <c r="KWS31" s="134"/>
      <c r="KWT31" s="134"/>
      <c r="KWU31" s="134"/>
      <c r="KWV31" s="134"/>
      <c r="KWW31" s="134"/>
      <c r="KWX31" s="134"/>
      <c r="KWY31" s="134"/>
      <c r="KWZ31" s="134"/>
      <c r="KXA31" s="134"/>
      <c r="KXB31" s="134"/>
      <c r="KXC31" s="134"/>
      <c r="KXD31" s="134"/>
      <c r="KXE31" s="134"/>
      <c r="KXF31" s="134"/>
      <c r="KXG31" s="134"/>
      <c r="KXH31" s="134"/>
      <c r="KXI31" s="134"/>
      <c r="KXJ31" s="134"/>
      <c r="KXK31" s="134"/>
      <c r="KXL31" s="134"/>
      <c r="KXM31" s="134"/>
      <c r="KXN31" s="134"/>
      <c r="KXO31" s="134"/>
      <c r="KXP31" s="134"/>
      <c r="KXQ31" s="134"/>
      <c r="KXR31" s="134"/>
      <c r="KXS31" s="134"/>
      <c r="KXT31" s="134"/>
      <c r="KXU31" s="134"/>
      <c r="KXV31" s="134"/>
      <c r="KXW31" s="134"/>
      <c r="KXX31" s="134"/>
      <c r="KXY31" s="134"/>
      <c r="KXZ31" s="134"/>
      <c r="KYA31" s="134"/>
      <c r="KYB31" s="134"/>
      <c r="KYC31" s="134"/>
      <c r="KYD31" s="134"/>
      <c r="KYE31" s="134"/>
      <c r="KYF31" s="134"/>
      <c r="KYG31" s="134"/>
      <c r="KYH31" s="134"/>
      <c r="KYI31" s="134"/>
      <c r="KYJ31" s="134"/>
      <c r="KYK31" s="134"/>
      <c r="KYL31" s="134"/>
      <c r="KYM31" s="134"/>
      <c r="KYN31" s="134"/>
      <c r="KYO31" s="134"/>
      <c r="KYP31" s="134"/>
      <c r="KYQ31" s="134"/>
      <c r="KYR31" s="134"/>
      <c r="KYS31" s="134"/>
      <c r="KYT31" s="134"/>
      <c r="KYU31" s="134"/>
      <c r="KYV31" s="134"/>
      <c r="KYW31" s="134"/>
      <c r="KYX31" s="134"/>
      <c r="KYY31" s="134"/>
      <c r="KYZ31" s="134"/>
      <c r="KZA31" s="134"/>
      <c r="KZB31" s="134"/>
      <c r="KZC31" s="134"/>
      <c r="KZD31" s="134"/>
      <c r="KZE31" s="134"/>
      <c r="KZF31" s="134"/>
      <c r="KZG31" s="134"/>
      <c r="KZH31" s="134"/>
      <c r="KZI31" s="134"/>
      <c r="KZJ31" s="134"/>
      <c r="KZK31" s="134"/>
      <c r="KZL31" s="134"/>
      <c r="KZM31" s="134"/>
      <c r="KZN31" s="134"/>
      <c r="KZO31" s="134"/>
      <c r="KZP31" s="134"/>
      <c r="KZQ31" s="134"/>
      <c r="KZR31" s="134"/>
      <c r="KZS31" s="134"/>
      <c r="KZT31" s="134"/>
      <c r="KZU31" s="134"/>
      <c r="KZV31" s="134"/>
      <c r="KZW31" s="134"/>
      <c r="KZX31" s="134"/>
      <c r="KZY31" s="134"/>
      <c r="KZZ31" s="134"/>
      <c r="LAA31" s="134"/>
      <c r="LAB31" s="134"/>
      <c r="LAC31" s="134"/>
      <c r="LAD31" s="134"/>
      <c r="LAE31" s="134"/>
      <c r="LAF31" s="134"/>
      <c r="LAG31" s="134"/>
      <c r="LAH31" s="134"/>
      <c r="LAI31" s="134"/>
      <c r="LAJ31" s="134"/>
      <c r="LAK31" s="134"/>
      <c r="LAL31" s="134"/>
      <c r="LAM31" s="134"/>
      <c r="LAN31" s="134"/>
      <c r="LAO31" s="134"/>
      <c r="LAP31" s="134"/>
      <c r="LAQ31" s="134"/>
      <c r="LAR31" s="134"/>
      <c r="LAS31" s="134"/>
      <c r="LAT31" s="134"/>
      <c r="LAU31" s="134"/>
      <c r="LAV31" s="134"/>
      <c r="LAW31" s="134"/>
      <c r="LAX31" s="134"/>
      <c r="LAY31" s="134"/>
      <c r="LAZ31" s="134"/>
      <c r="LBA31" s="134"/>
      <c r="LBB31" s="134"/>
      <c r="LBC31" s="134"/>
      <c r="LBD31" s="134"/>
      <c r="LBE31" s="134"/>
      <c r="LBF31" s="134"/>
      <c r="LBG31" s="134"/>
      <c r="LBH31" s="134"/>
      <c r="LBI31" s="134"/>
      <c r="LBJ31" s="134"/>
      <c r="LBK31" s="134"/>
      <c r="LBL31" s="134"/>
      <c r="LBM31" s="134"/>
      <c r="LBN31" s="134"/>
      <c r="LBO31" s="134"/>
      <c r="LBP31" s="134"/>
      <c r="LBQ31" s="134"/>
      <c r="LBR31" s="134"/>
      <c r="LBS31" s="134"/>
      <c r="LBT31" s="134"/>
      <c r="LBU31" s="134"/>
      <c r="LBV31" s="134"/>
      <c r="LBW31" s="134"/>
      <c r="LBX31" s="134"/>
      <c r="LBY31" s="134"/>
      <c r="LBZ31" s="134"/>
      <c r="LCA31" s="134"/>
      <c r="LCB31" s="134"/>
      <c r="LCC31" s="134"/>
      <c r="LCD31" s="134"/>
      <c r="LCE31" s="134"/>
      <c r="LCF31" s="134"/>
      <c r="LCG31" s="134"/>
      <c r="LCH31" s="134"/>
      <c r="LCI31" s="134"/>
      <c r="LCJ31" s="134"/>
      <c r="LCK31" s="134"/>
      <c r="LCL31" s="134"/>
      <c r="LCM31" s="134"/>
      <c r="LCN31" s="134"/>
      <c r="LCO31" s="134"/>
      <c r="LCP31" s="134"/>
      <c r="LCQ31" s="134"/>
      <c r="LCR31" s="134"/>
      <c r="LCS31" s="134"/>
      <c r="LCT31" s="134"/>
      <c r="LCU31" s="134"/>
      <c r="LCV31" s="134"/>
      <c r="LCW31" s="134"/>
      <c r="LCX31" s="134"/>
      <c r="LCY31" s="134"/>
      <c r="LCZ31" s="134"/>
      <c r="LDA31" s="134"/>
      <c r="LDB31" s="134"/>
      <c r="LDC31" s="134"/>
      <c r="LDD31" s="134"/>
      <c r="LDE31" s="134"/>
      <c r="LDF31" s="134"/>
      <c r="LDG31" s="134"/>
      <c r="LDH31" s="134"/>
      <c r="LDI31" s="134"/>
      <c r="LDJ31" s="134"/>
      <c r="LDK31" s="134"/>
      <c r="LDL31" s="134"/>
      <c r="LDM31" s="134"/>
      <c r="LDN31" s="134"/>
      <c r="LDO31" s="134"/>
      <c r="LDP31" s="134"/>
      <c r="LDQ31" s="134"/>
      <c r="LDR31" s="134"/>
      <c r="LDS31" s="134"/>
      <c r="LDT31" s="134"/>
      <c r="LDU31" s="134"/>
      <c r="LDV31" s="134"/>
      <c r="LDW31" s="134"/>
      <c r="LDX31" s="134"/>
      <c r="LDY31" s="134"/>
      <c r="LDZ31" s="134"/>
      <c r="LEA31" s="134"/>
      <c r="LEB31" s="134"/>
      <c r="LEC31" s="134"/>
      <c r="LED31" s="134"/>
      <c r="LEE31" s="134"/>
      <c r="LEF31" s="134"/>
      <c r="LEG31" s="134"/>
      <c r="LEH31" s="134"/>
      <c r="LEI31" s="134"/>
      <c r="LEJ31" s="134"/>
      <c r="LEK31" s="134"/>
      <c r="LEL31" s="134"/>
      <c r="LEM31" s="134"/>
      <c r="LEN31" s="134"/>
      <c r="LEO31" s="134"/>
      <c r="LEP31" s="134"/>
      <c r="LEQ31" s="134"/>
      <c r="LER31" s="134"/>
      <c r="LES31" s="134"/>
      <c r="LET31" s="134"/>
      <c r="LEU31" s="134"/>
      <c r="LEV31" s="134"/>
      <c r="LEW31" s="134"/>
      <c r="LEX31" s="134"/>
      <c r="LEY31" s="134"/>
      <c r="LEZ31" s="134"/>
      <c r="LFA31" s="134"/>
      <c r="LFB31" s="134"/>
      <c r="LFC31" s="134"/>
      <c r="LFD31" s="134"/>
      <c r="LFE31" s="134"/>
      <c r="LFF31" s="134"/>
      <c r="LFG31" s="134"/>
      <c r="LFH31" s="134"/>
      <c r="LFI31" s="134"/>
      <c r="LFJ31" s="134"/>
      <c r="LFK31" s="134"/>
      <c r="LFL31" s="134"/>
      <c r="LFM31" s="134"/>
      <c r="LFN31" s="134"/>
      <c r="LFO31" s="134"/>
      <c r="LFP31" s="134"/>
      <c r="LFQ31" s="134"/>
      <c r="LFR31" s="134"/>
      <c r="LFS31" s="134"/>
      <c r="LFT31" s="134"/>
      <c r="LFU31" s="134"/>
      <c r="LFV31" s="134"/>
      <c r="LFW31" s="134"/>
      <c r="LFX31" s="134"/>
      <c r="LFY31" s="134"/>
      <c r="LFZ31" s="134"/>
      <c r="LGA31" s="134"/>
      <c r="LGB31" s="134"/>
      <c r="LGC31" s="134"/>
      <c r="LGD31" s="134"/>
      <c r="LGE31" s="134"/>
      <c r="LGF31" s="134"/>
      <c r="LGG31" s="134"/>
      <c r="LGH31" s="134"/>
      <c r="LGI31" s="134"/>
      <c r="LGJ31" s="134"/>
      <c r="LGK31" s="134"/>
      <c r="LGL31" s="134"/>
      <c r="LGM31" s="134"/>
      <c r="LGN31" s="134"/>
      <c r="LGO31" s="134"/>
      <c r="LGP31" s="134"/>
      <c r="LGQ31" s="134"/>
      <c r="LGR31" s="134"/>
      <c r="LGS31" s="134"/>
      <c r="LGT31" s="134"/>
      <c r="LGU31" s="134"/>
      <c r="LGV31" s="134"/>
      <c r="LGW31" s="134"/>
      <c r="LGX31" s="134"/>
      <c r="LGY31" s="134"/>
      <c r="LGZ31" s="134"/>
      <c r="LHA31" s="134"/>
      <c r="LHB31" s="134"/>
      <c r="LHC31" s="134"/>
      <c r="LHD31" s="134"/>
      <c r="LHE31" s="134"/>
      <c r="LHF31" s="134"/>
      <c r="LHG31" s="134"/>
      <c r="LHH31" s="134"/>
      <c r="LHI31" s="134"/>
      <c r="LHJ31" s="134"/>
      <c r="LHK31" s="134"/>
      <c r="LHL31" s="134"/>
      <c r="LHM31" s="134"/>
      <c r="LHN31" s="134"/>
      <c r="LHO31" s="134"/>
      <c r="LHP31" s="134"/>
      <c r="LHQ31" s="134"/>
      <c r="LHR31" s="134"/>
      <c r="LHS31" s="134"/>
      <c r="LHT31" s="134"/>
      <c r="LHU31" s="134"/>
      <c r="LHV31" s="134"/>
      <c r="LHW31" s="134"/>
      <c r="LHX31" s="134"/>
      <c r="LHY31" s="134"/>
      <c r="LHZ31" s="134"/>
      <c r="LIA31" s="134"/>
      <c r="LIB31" s="134"/>
      <c r="LIC31" s="134"/>
      <c r="LID31" s="134"/>
      <c r="LIE31" s="134"/>
      <c r="LIF31" s="134"/>
      <c r="LIG31" s="134"/>
      <c r="LIH31" s="134"/>
      <c r="LII31" s="134"/>
      <c r="LIJ31" s="134"/>
      <c r="LIK31" s="134"/>
      <c r="LIL31" s="134"/>
      <c r="LIM31" s="134"/>
      <c r="LIN31" s="134"/>
      <c r="LIO31" s="134"/>
      <c r="LIP31" s="134"/>
      <c r="LIQ31" s="134"/>
      <c r="LIR31" s="134"/>
      <c r="LIS31" s="134"/>
      <c r="LIT31" s="134"/>
      <c r="LIU31" s="134"/>
      <c r="LIV31" s="134"/>
      <c r="LIW31" s="134"/>
      <c r="LIX31" s="134"/>
      <c r="LIY31" s="134"/>
      <c r="LIZ31" s="134"/>
      <c r="LJA31" s="134"/>
      <c r="LJB31" s="134"/>
      <c r="LJC31" s="134"/>
      <c r="LJD31" s="134"/>
      <c r="LJE31" s="134"/>
      <c r="LJF31" s="134"/>
      <c r="LJG31" s="134"/>
      <c r="LJH31" s="134"/>
      <c r="LJI31" s="134"/>
      <c r="LJJ31" s="134"/>
      <c r="LJK31" s="134"/>
      <c r="LJL31" s="134"/>
      <c r="LJM31" s="134"/>
      <c r="LJN31" s="134"/>
      <c r="LJO31" s="134"/>
      <c r="LJP31" s="134"/>
      <c r="LJQ31" s="134"/>
      <c r="LJR31" s="134"/>
      <c r="LJS31" s="134"/>
      <c r="LJT31" s="134"/>
      <c r="LJU31" s="134"/>
      <c r="LJV31" s="134"/>
      <c r="LJW31" s="134"/>
      <c r="LJX31" s="134"/>
      <c r="LJY31" s="134"/>
      <c r="LJZ31" s="134"/>
      <c r="LKA31" s="134"/>
      <c r="LKB31" s="134"/>
      <c r="LKC31" s="134"/>
      <c r="LKD31" s="134"/>
      <c r="LKE31" s="134"/>
      <c r="LKF31" s="134"/>
      <c r="LKG31" s="134"/>
      <c r="LKH31" s="134"/>
      <c r="LKI31" s="134"/>
      <c r="LKJ31" s="134"/>
      <c r="LKK31" s="134"/>
      <c r="LKL31" s="134"/>
      <c r="LKM31" s="134"/>
      <c r="LKN31" s="134"/>
      <c r="LKO31" s="134"/>
      <c r="LKP31" s="134"/>
      <c r="LKQ31" s="134"/>
      <c r="LKR31" s="134"/>
      <c r="LKS31" s="134"/>
      <c r="LKT31" s="134"/>
      <c r="LKU31" s="134"/>
      <c r="LKV31" s="134"/>
      <c r="LKW31" s="134"/>
      <c r="LKX31" s="134"/>
      <c r="LKY31" s="134"/>
      <c r="LKZ31" s="134"/>
      <c r="LLA31" s="134"/>
      <c r="LLB31" s="134"/>
      <c r="LLC31" s="134"/>
      <c r="LLD31" s="134"/>
      <c r="LLE31" s="134"/>
      <c r="LLF31" s="134"/>
      <c r="LLG31" s="134"/>
      <c r="LLH31" s="134"/>
      <c r="LLI31" s="134"/>
      <c r="LLJ31" s="134"/>
      <c r="LLK31" s="134"/>
      <c r="LLL31" s="134"/>
      <c r="LLM31" s="134"/>
      <c r="LLN31" s="134"/>
      <c r="LLO31" s="134"/>
      <c r="LLP31" s="134"/>
      <c r="LLQ31" s="134"/>
      <c r="LLR31" s="134"/>
      <c r="LLS31" s="134"/>
      <c r="LLT31" s="134"/>
      <c r="LLU31" s="134"/>
      <c r="LLV31" s="134"/>
      <c r="LLW31" s="134"/>
      <c r="LLX31" s="134"/>
      <c r="LLY31" s="134"/>
      <c r="LLZ31" s="134"/>
      <c r="LMA31" s="134"/>
      <c r="LMB31" s="134"/>
      <c r="LMC31" s="134"/>
      <c r="LMD31" s="134"/>
      <c r="LME31" s="134"/>
      <c r="LMF31" s="134"/>
      <c r="LMG31" s="134"/>
      <c r="LMH31" s="134"/>
      <c r="LMI31" s="134"/>
      <c r="LMJ31" s="134"/>
      <c r="LMK31" s="134"/>
      <c r="LML31" s="134"/>
      <c r="LMM31" s="134"/>
      <c r="LMN31" s="134"/>
      <c r="LMO31" s="134"/>
      <c r="LMP31" s="134"/>
      <c r="LMQ31" s="134"/>
      <c r="LMR31" s="134"/>
      <c r="LMS31" s="134"/>
      <c r="LMT31" s="134"/>
      <c r="LMU31" s="134"/>
      <c r="LMV31" s="134"/>
      <c r="LMW31" s="134"/>
      <c r="LMX31" s="134"/>
      <c r="LMY31" s="134"/>
      <c r="LMZ31" s="134"/>
      <c r="LNA31" s="134"/>
      <c r="LNB31" s="134"/>
      <c r="LNC31" s="134"/>
      <c r="LND31" s="134"/>
      <c r="LNE31" s="134"/>
      <c r="LNF31" s="134"/>
      <c r="LNG31" s="134"/>
      <c r="LNH31" s="134"/>
      <c r="LNI31" s="134"/>
      <c r="LNJ31" s="134"/>
      <c r="LNK31" s="134"/>
      <c r="LNL31" s="134"/>
      <c r="LNM31" s="134"/>
      <c r="LNN31" s="134"/>
      <c r="LNO31" s="134"/>
      <c r="LNP31" s="134"/>
      <c r="LNQ31" s="134"/>
      <c r="LNR31" s="134"/>
      <c r="LNS31" s="134"/>
      <c r="LNT31" s="134"/>
      <c r="LNU31" s="134"/>
      <c r="LNV31" s="134"/>
      <c r="LNW31" s="134"/>
      <c r="LNX31" s="134"/>
      <c r="LNY31" s="134"/>
      <c r="LNZ31" s="134"/>
      <c r="LOA31" s="134"/>
      <c r="LOB31" s="134"/>
      <c r="LOC31" s="134"/>
      <c r="LOD31" s="134"/>
      <c r="LOE31" s="134"/>
      <c r="LOF31" s="134"/>
      <c r="LOG31" s="134"/>
      <c r="LOH31" s="134"/>
      <c r="LOI31" s="134"/>
      <c r="LOJ31" s="134"/>
      <c r="LOK31" s="134"/>
      <c r="LOL31" s="134"/>
      <c r="LOM31" s="134"/>
      <c r="LON31" s="134"/>
      <c r="LOO31" s="134"/>
      <c r="LOP31" s="134"/>
      <c r="LOQ31" s="134"/>
      <c r="LOR31" s="134"/>
      <c r="LOS31" s="134"/>
      <c r="LOT31" s="134"/>
      <c r="LOU31" s="134"/>
      <c r="LOV31" s="134"/>
      <c r="LOW31" s="134"/>
      <c r="LOX31" s="134"/>
      <c r="LOY31" s="134"/>
      <c r="LOZ31" s="134"/>
      <c r="LPA31" s="134"/>
      <c r="LPB31" s="134"/>
      <c r="LPC31" s="134"/>
      <c r="LPD31" s="134"/>
      <c r="LPE31" s="134"/>
      <c r="LPF31" s="134"/>
      <c r="LPG31" s="134"/>
      <c r="LPH31" s="134"/>
      <c r="LPI31" s="134"/>
      <c r="LPJ31" s="134"/>
      <c r="LPK31" s="134"/>
      <c r="LPL31" s="134"/>
      <c r="LPM31" s="134"/>
      <c r="LPN31" s="134"/>
      <c r="LPO31" s="134"/>
      <c r="LPP31" s="134"/>
      <c r="LPQ31" s="134"/>
      <c r="LPR31" s="134"/>
      <c r="LPS31" s="134"/>
      <c r="LPT31" s="134"/>
      <c r="LPU31" s="134"/>
      <c r="LPV31" s="134"/>
      <c r="LPW31" s="134"/>
      <c r="LPX31" s="134"/>
      <c r="LPY31" s="134"/>
      <c r="LPZ31" s="134"/>
      <c r="LQA31" s="134"/>
      <c r="LQB31" s="134"/>
      <c r="LQC31" s="134"/>
      <c r="LQD31" s="134"/>
      <c r="LQE31" s="134"/>
      <c r="LQF31" s="134"/>
      <c r="LQG31" s="134"/>
      <c r="LQH31" s="134"/>
      <c r="LQI31" s="134"/>
      <c r="LQJ31" s="134"/>
      <c r="LQK31" s="134"/>
      <c r="LQL31" s="134"/>
      <c r="LQM31" s="134"/>
      <c r="LQN31" s="134"/>
      <c r="LQO31" s="134"/>
      <c r="LQP31" s="134"/>
      <c r="LQQ31" s="134"/>
      <c r="LQR31" s="134"/>
      <c r="LQS31" s="134"/>
      <c r="LQT31" s="134"/>
      <c r="LQU31" s="134"/>
      <c r="LQV31" s="134"/>
      <c r="LQW31" s="134"/>
      <c r="LQX31" s="134"/>
      <c r="LQY31" s="134"/>
      <c r="LQZ31" s="134"/>
      <c r="LRA31" s="134"/>
      <c r="LRB31" s="134"/>
      <c r="LRC31" s="134"/>
      <c r="LRD31" s="134"/>
      <c r="LRE31" s="134"/>
      <c r="LRF31" s="134"/>
      <c r="LRG31" s="134"/>
      <c r="LRH31" s="134"/>
      <c r="LRI31" s="134"/>
      <c r="LRJ31" s="134"/>
      <c r="LRK31" s="134"/>
      <c r="LRL31" s="134"/>
      <c r="LRM31" s="134"/>
      <c r="LRN31" s="134"/>
      <c r="LRO31" s="134"/>
      <c r="LRP31" s="134"/>
      <c r="LRQ31" s="134"/>
      <c r="LRR31" s="134"/>
      <c r="LRS31" s="134"/>
      <c r="LRT31" s="134"/>
      <c r="LRU31" s="134"/>
      <c r="LRV31" s="134"/>
      <c r="LRW31" s="134"/>
      <c r="LRX31" s="134"/>
      <c r="LRY31" s="134"/>
      <c r="LRZ31" s="134"/>
      <c r="LSA31" s="134"/>
      <c r="LSB31" s="134"/>
      <c r="LSC31" s="134"/>
      <c r="LSD31" s="134"/>
      <c r="LSE31" s="134"/>
      <c r="LSF31" s="134"/>
      <c r="LSG31" s="134"/>
      <c r="LSH31" s="134"/>
      <c r="LSI31" s="134"/>
      <c r="LSJ31" s="134"/>
      <c r="LSK31" s="134"/>
      <c r="LSL31" s="134"/>
      <c r="LSM31" s="134"/>
      <c r="LSN31" s="134"/>
      <c r="LSO31" s="134"/>
      <c r="LSP31" s="134"/>
      <c r="LSQ31" s="134"/>
      <c r="LSR31" s="134"/>
      <c r="LSS31" s="134"/>
      <c r="LST31" s="134"/>
      <c r="LSU31" s="134"/>
      <c r="LSV31" s="134"/>
      <c r="LSW31" s="134"/>
      <c r="LSX31" s="134"/>
      <c r="LSY31" s="134"/>
      <c r="LSZ31" s="134"/>
      <c r="LTA31" s="134"/>
      <c r="LTB31" s="134"/>
      <c r="LTC31" s="134"/>
      <c r="LTD31" s="134"/>
      <c r="LTE31" s="134"/>
      <c r="LTF31" s="134"/>
      <c r="LTG31" s="134"/>
      <c r="LTH31" s="134"/>
      <c r="LTI31" s="134"/>
      <c r="LTJ31" s="134"/>
      <c r="LTK31" s="134"/>
      <c r="LTL31" s="134"/>
      <c r="LTM31" s="134"/>
      <c r="LTN31" s="134"/>
      <c r="LTO31" s="134"/>
      <c r="LTP31" s="134"/>
      <c r="LTQ31" s="134"/>
      <c r="LTR31" s="134"/>
      <c r="LTS31" s="134"/>
      <c r="LTT31" s="134"/>
      <c r="LTU31" s="134"/>
      <c r="LTV31" s="134"/>
      <c r="LTW31" s="134"/>
      <c r="LTX31" s="134"/>
      <c r="LTY31" s="134"/>
      <c r="LTZ31" s="134"/>
      <c r="LUA31" s="134"/>
      <c r="LUB31" s="134"/>
      <c r="LUC31" s="134"/>
      <c r="LUD31" s="134"/>
      <c r="LUE31" s="134"/>
      <c r="LUF31" s="134"/>
      <c r="LUG31" s="134"/>
      <c r="LUH31" s="134"/>
      <c r="LUI31" s="134"/>
      <c r="LUJ31" s="134"/>
      <c r="LUK31" s="134"/>
      <c r="LUL31" s="134"/>
      <c r="LUM31" s="134"/>
      <c r="LUN31" s="134"/>
      <c r="LUO31" s="134"/>
      <c r="LUP31" s="134"/>
      <c r="LUQ31" s="134"/>
      <c r="LUR31" s="134"/>
      <c r="LUS31" s="134"/>
      <c r="LUT31" s="134"/>
      <c r="LUU31" s="134"/>
      <c r="LUV31" s="134"/>
      <c r="LUW31" s="134"/>
      <c r="LUX31" s="134"/>
      <c r="LUY31" s="134"/>
      <c r="LUZ31" s="134"/>
      <c r="LVA31" s="134"/>
      <c r="LVB31" s="134"/>
      <c r="LVC31" s="134"/>
      <c r="LVD31" s="134"/>
      <c r="LVE31" s="134"/>
      <c r="LVF31" s="134"/>
      <c r="LVG31" s="134"/>
      <c r="LVH31" s="134"/>
      <c r="LVI31" s="134"/>
      <c r="LVJ31" s="134"/>
      <c r="LVK31" s="134"/>
      <c r="LVL31" s="134"/>
      <c r="LVM31" s="134"/>
      <c r="LVN31" s="134"/>
      <c r="LVO31" s="134"/>
      <c r="LVP31" s="134"/>
      <c r="LVQ31" s="134"/>
      <c r="LVR31" s="134"/>
      <c r="LVS31" s="134"/>
      <c r="LVT31" s="134"/>
      <c r="LVU31" s="134"/>
      <c r="LVV31" s="134"/>
      <c r="LVW31" s="134"/>
      <c r="LVX31" s="134"/>
      <c r="LVY31" s="134"/>
      <c r="LVZ31" s="134"/>
      <c r="LWA31" s="134"/>
      <c r="LWB31" s="134"/>
      <c r="LWC31" s="134"/>
      <c r="LWD31" s="134"/>
      <c r="LWE31" s="134"/>
      <c r="LWF31" s="134"/>
      <c r="LWG31" s="134"/>
      <c r="LWH31" s="134"/>
      <c r="LWI31" s="134"/>
      <c r="LWJ31" s="134"/>
      <c r="LWK31" s="134"/>
      <c r="LWL31" s="134"/>
      <c r="LWM31" s="134"/>
      <c r="LWN31" s="134"/>
      <c r="LWO31" s="134"/>
      <c r="LWP31" s="134"/>
      <c r="LWQ31" s="134"/>
      <c r="LWR31" s="134"/>
      <c r="LWS31" s="134"/>
      <c r="LWT31" s="134"/>
      <c r="LWU31" s="134"/>
      <c r="LWV31" s="134"/>
      <c r="LWW31" s="134"/>
      <c r="LWX31" s="134"/>
      <c r="LWY31" s="134"/>
      <c r="LWZ31" s="134"/>
      <c r="LXA31" s="134"/>
      <c r="LXB31" s="134"/>
      <c r="LXC31" s="134"/>
      <c r="LXD31" s="134"/>
      <c r="LXE31" s="134"/>
      <c r="LXF31" s="134"/>
      <c r="LXG31" s="134"/>
      <c r="LXH31" s="134"/>
      <c r="LXI31" s="134"/>
      <c r="LXJ31" s="134"/>
      <c r="LXK31" s="134"/>
      <c r="LXL31" s="134"/>
      <c r="LXM31" s="134"/>
      <c r="LXN31" s="134"/>
      <c r="LXO31" s="134"/>
      <c r="LXP31" s="134"/>
      <c r="LXQ31" s="134"/>
      <c r="LXR31" s="134"/>
      <c r="LXS31" s="134"/>
      <c r="LXT31" s="134"/>
      <c r="LXU31" s="134"/>
      <c r="LXV31" s="134"/>
      <c r="LXW31" s="134"/>
      <c r="LXX31" s="134"/>
      <c r="LXY31" s="134"/>
      <c r="LXZ31" s="134"/>
      <c r="LYA31" s="134"/>
      <c r="LYB31" s="134"/>
      <c r="LYC31" s="134"/>
      <c r="LYD31" s="134"/>
      <c r="LYE31" s="134"/>
      <c r="LYF31" s="134"/>
      <c r="LYG31" s="134"/>
      <c r="LYH31" s="134"/>
      <c r="LYI31" s="134"/>
      <c r="LYJ31" s="134"/>
      <c r="LYK31" s="134"/>
      <c r="LYL31" s="134"/>
      <c r="LYM31" s="134"/>
      <c r="LYN31" s="134"/>
      <c r="LYO31" s="134"/>
      <c r="LYP31" s="134"/>
      <c r="LYQ31" s="134"/>
      <c r="LYR31" s="134"/>
      <c r="LYS31" s="134"/>
      <c r="LYT31" s="134"/>
      <c r="LYU31" s="134"/>
      <c r="LYV31" s="134"/>
      <c r="LYW31" s="134"/>
      <c r="LYX31" s="134"/>
      <c r="LYY31" s="134"/>
      <c r="LYZ31" s="134"/>
      <c r="LZA31" s="134"/>
      <c r="LZB31" s="134"/>
      <c r="LZC31" s="134"/>
      <c r="LZD31" s="134"/>
      <c r="LZE31" s="134"/>
      <c r="LZF31" s="134"/>
      <c r="LZG31" s="134"/>
      <c r="LZH31" s="134"/>
      <c r="LZI31" s="134"/>
      <c r="LZJ31" s="134"/>
      <c r="LZK31" s="134"/>
      <c r="LZL31" s="134"/>
      <c r="LZM31" s="134"/>
      <c r="LZN31" s="134"/>
      <c r="LZO31" s="134"/>
      <c r="LZP31" s="134"/>
      <c r="LZQ31" s="134"/>
      <c r="LZR31" s="134"/>
      <c r="LZS31" s="134"/>
      <c r="LZT31" s="134"/>
      <c r="LZU31" s="134"/>
      <c r="LZV31" s="134"/>
      <c r="LZW31" s="134"/>
      <c r="LZX31" s="134"/>
      <c r="LZY31" s="134"/>
      <c r="LZZ31" s="134"/>
      <c r="MAA31" s="134"/>
      <c r="MAB31" s="134"/>
      <c r="MAC31" s="134"/>
      <c r="MAD31" s="134"/>
      <c r="MAE31" s="134"/>
      <c r="MAF31" s="134"/>
      <c r="MAG31" s="134"/>
      <c r="MAH31" s="134"/>
      <c r="MAI31" s="134"/>
      <c r="MAJ31" s="134"/>
      <c r="MAK31" s="134"/>
      <c r="MAL31" s="134"/>
      <c r="MAM31" s="134"/>
      <c r="MAN31" s="134"/>
      <c r="MAO31" s="134"/>
      <c r="MAP31" s="134"/>
      <c r="MAQ31" s="134"/>
      <c r="MAR31" s="134"/>
      <c r="MAS31" s="134"/>
      <c r="MAT31" s="134"/>
      <c r="MAU31" s="134"/>
      <c r="MAV31" s="134"/>
      <c r="MAW31" s="134"/>
      <c r="MAX31" s="134"/>
      <c r="MAY31" s="134"/>
      <c r="MAZ31" s="134"/>
      <c r="MBA31" s="134"/>
      <c r="MBB31" s="134"/>
      <c r="MBC31" s="134"/>
      <c r="MBD31" s="134"/>
      <c r="MBE31" s="134"/>
      <c r="MBF31" s="134"/>
      <c r="MBG31" s="134"/>
      <c r="MBH31" s="134"/>
      <c r="MBI31" s="134"/>
      <c r="MBJ31" s="134"/>
      <c r="MBK31" s="134"/>
      <c r="MBL31" s="134"/>
      <c r="MBM31" s="134"/>
      <c r="MBN31" s="134"/>
      <c r="MBO31" s="134"/>
      <c r="MBP31" s="134"/>
      <c r="MBQ31" s="134"/>
      <c r="MBR31" s="134"/>
      <c r="MBS31" s="134"/>
      <c r="MBT31" s="134"/>
      <c r="MBU31" s="134"/>
      <c r="MBV31" s="134"/>
      <c r="MBW31" s="134"/>
      <c r="MBX31" s="134"/>
      <c r="MBY31" s="134"/>
      <c r="MBZ31" s="134"/>
      <c r="MCA31" s="134"/>
      <c r="MCB31" s="134"/>
      <c r="MCC31" s="134"/>
      <c r="MCD31" s="134"/>
      <c r="MCE31" s="134"/>
      <c r="MCF31" s="134"/>
      <c r="MCG31" s="134"/>
      <c r="MCH31" s="134"/>
      <c r="MCI31" s="134"/>
      <c r="MCJ31" s="134"/>
      <c r="MCK31" s="134"/>
      <c r="MCL31" s="134"/>
      <c r="MCM31" s="134"/>
      <c r="MCN31" s="134"/>
      <c r="MCO31" s="134"/>
      <c r="MCP31" s="134"/>
      <c r="MCQ31" s="134"/>
      <c r="MCR31" s="134"/>
      <c r="MCS31" s="134"/>
      <c r="MCT31" s="134"/>
      <c r="MCU31" s="134"/>
      <c r="MCV31" s="134"/>
      <c r="MCW31" s="134"/>
      <c r="MCX31" s="134"/>
      <c r="MCY31" s="134"/>
      <c r="MCZ31" s="134"/>
      <c r="MDA31" s="134"/>
      <c r="MDB31" s="134"/>
      <c r="MDC31" s="134"/>
      <c r="MDD31" s="134"/>
      <c r="MDE31" s="134"/>
      <c r="MDF31" s="134"/>
      <c r="MDG31" s="134"/>
      <c r="MDH31" s="134"/>
      <c r="MDI31" s="134"/>
      <c r="MDJ31" s="134"/>
      <c r="MDK31" s="134"/>
      <c r="MDL31" s="134"/>
      <c r="MDM31" s="134"/>
      <c r="MDN31" s="134"/>
      <c r="MDO31" s="134"/>
      <c r="MDP31" s="134"/>
      <c r="MDQ31" s="134"/>
      <c r="MDR31" s="134"/>
      <c r="MDS31" s="134"/>
      <c r="MDT31" s="134"/>
      <c r="MDU31" s="134"/>
      <c r="MDV31" s="134"/>
      <c r="MDW31" s="134"/>
      <c r="MDX31" s="134"/>
      <c r="MDY31" s="134"/>
      <c r="MDZ31" s="134"/>
      <c r="MEA31" s="134"/>
      <c r="MEB31" s="134"/>
      <c r="MEC31" s="134"/>
      <c r="MED31" s="134"/>
      <c r="MEE31" s="134"/>
      <c r="MEF31" s="134"/>
      <c r="MEG31" s="134"/>
      <c r="MEH31" s="134"/>
      <c r="MEI31" s="134"/>
      <c r="MEJ31" s="134"/>
      <c r="MEK31" s="134"/>
      <c r="MEL31" s="134"/>
      <c r="MEM31" s="134"/>
      <c r="MEN31" s="134"/>
      <c r="MEO31" s="134"/>
      <c r="MEP31" s="134"/>
      <c r="MEQ31" s="134"/>
      <c r="MER31" s="134"/>
      <c r="MES31" s="134"/>
      <c r="MET31" s="134"/>
      <c r="MEU31" s="134"/>
      <c r="MEV31" s="134"/>
      <c r="MEW31" s="134"/>
      <c r="MEX31" s="134"/>
      <c r="MEY31" s="134"/>
      <c r="MEZ31" s="134"/>
      <c r="MFA31" s="134"/>
      <c r="MFB31" s="134"/>
      <c r="MFC31" s="134"/>
      <c r="MFD31" s="134"/>
      <c r="MFE31" s="134"/>
      <c r="MFF31" s="134"/>
      <c r="MFG31" s="134"/>
      <c r="MFH31" s="134"/>
      <c r="MFI31" s="134"/>
      <c r="MFJ31" s="134"/>
      <c r="MFK31" s="134"/>
      <c r="MFL31" s="134"/>
      <c r="MFM31" s="134"/>
      <c r="MFN31" s="134"/>
      <c r="MFO31" s="134"/>
      <c r="MFP31" s="134"/>
      <c r="MFQ31" s="134"/>
      <c r="MFR31" s="134"/>
      <c r="MFS31" s="134"/>
      <c r="MFT31" s="134"/>
      <c r="MFU31" s="134"/>
      <c r="MFV31" s="134"/>
      <c r="MFW31" s="134"/>
      <c r="MFX31" s="134"/>
      <c r="MFY31" s="134"/>
      <c r="MFZ31" s="134"/>
      <c r="MGA31" s="134"/>
      <c r="MGB31" s="134"/>
      <c r="MGC31" s="134"/>
      <c r="MGD31" s="134"/>
      <c r="MGE31" s="134"/>
      <c r="MGF31" s="134"/>
      <c r="MGG31" s="134"/>
      <c r="MGH31" s="134"/>
      <c r="MGI31" s="134"/>
      <c r="MGJ31" s="134"/>
      <c r="MGK31" s="134"/>
      <c r="MGL31" s="134"/>
      <c r="MGM31" s="134"/>
      <c r="MGN31" s="134"/>
      <c r="MGO31" s="134"/>
      <c r="MGP31" s="134"/>
      <c r="MGQ31" s="134"/>
      <c r="MGR31" s="134"/>
      <c r="MGS31" s="134"/>
      <c r="MGT31" s="134"/>
      <c r="MGU31" s="134"/>
      <c r="MGV31" s="134"/>
      <c r="MGW31" s="134"/>
      <c r="MGX31" s="134"/>
      <c r="MGY31" s="134"/>
      <c r="MGZ31" s="134"/>
      <c r="MHA31" s="134"/>
      <c r="MHB31" s="134"/>
      <c r="MHC31" s="134"/>
      <c r="MHD31" s="134"/>
      <c r="MHE31" s="134"/>
      <c r="MHF31" s="134"/>
      <c r="MHG31" s="134"/>
      <c r="MHH31" s="134"/>
      <c r="MHI31" s="134"/>
      <c r="MHJ31" s="134"/>
      <c r="MHK31" s="134"/>
      <c r="MHL31" s="134"/>
      <c r="MHM31" s="134"/>
      <c r="MHN31" s="134"/>
      <c r="MHO31" s="134"/>
      <c r="MHP31" s="134"/>
      <c r="MHQ31" s="134"/>
      <c r="MHR31" s="134"/>
      <c r="MHS31" s="134"/>
      <c r="MHT31" s="134"/>
      <c r="MHU31" s="134"/>
      <c r="MHV31" s="134"/>
      <c r="MHW31" s="134"/>
      <c r="MHX31" s="134"/>
      <c r="MHY31" s="134"/>
      <c r="MHZ31" s="134"/>
      <c r="MIA31" s="134"/>
      <c r="MIB31" s="134"/>
      <c r="MIC31" s="134"/>
      <c r="MID31" s="134"/>
      <c r="MIE31" s="134"/>
      <c r="MIF31" s="134"/>
      <c r="MIG31" s="134"/>
      <c r="MIH31" s="134"/>
      <c r="MII31" s="134"/>
      <c r="MIJ31" s="134"/>
      <c r="MIK31" s="134"/>
      <c r="MIL31" s="134"/>
      <c r="MIM31" s="134"/>
      <c r="MIN31" s="134"/>
      <c r="MIO31" s="134"/>
      <c r="MIP31" s="134"/>
      <c r="MIQ31" s="134"/>
      <c r="MIR31" s="134"/>
      <c r="MIS31" s="134"/>
      <c r="MIT31" s="134"/>
      <c r="MIU31" s="134"/>
      <c r="MIV31" s="134"/>
      <c r="MIW31" s="134"/>
      <c r="MIX31" s="134"/>
      <c r="MIY31" s="134"/>
      <c r="MIZ31" s="134"/>
      <c r="MJA31" s="134"/>
      <c r="MJB31" s="134"/>
      <c r="MJC31" s="134"/>
      <c r="MJD31" s="134"/>
      <c r="MJE31" s="134"/>
      <c r="MJF31" s="134"/>
      <c r="MJG31" s="134"/>
      <c r="MJH31" s="134"/>
      <c r="MJI31" s="134"/>
      <c r="MJJ31" s="134"/>
      <c r="MJK31" s="134"/>
      <c r="MJL31" s="134"/>
      <c r="MJM31" s="134"/>
      <c r="MJN31" s="134"/>
      <c r="MJO31" s="134"/>
      <c r="MJP31" s="134"/>
      <c r="MJQ31" s="134"/>
      <c r="MJR31" s="134"/>
      <c r="MJS31" s="134"/>
      <c r="MJT31" s="134"/>
      <c r="MJU31" s="134"/>
      <c r="MJV31" s="134"/>
      <c r="MJW31" s="134"/>
      <c r="MJX31" s="134"/>
      <c r="MJY31" s="134"/>
      <c r="MJZ31" s="134"/>
      <c r="MKA31" s="134"/>
      <c r="MKB31" s="134"/>
      <c r="MKC31" s="134"/>
      <c r="MKD31" s="134"/>
      <c r="MKE31" s="134"/>
      <c r="MKF31" s="134"/>
      <c r="MKG31" s="134"/>
      <c r="MKH31" s="134"/>
      <c r="MKI31" s="134"/>
      <c r="MKJ31" s="134"/>
      <c r="MKK31" s="134"/>
      <c r="MKL31" s="134"/>
      <c r="MKM31" s="134"/>
      <c r="MKN31" s="134"/>
      <c r="MKO31" s="134"/>
      <c r="MKP31" s="134"/>
      <c r="MKQ31" s="134"/>
      <c r="MKR31" s="134"/>
      <c r="MKS31" s="134"/>
      <c r="MKT31" s="134"/>
      <c r="MKU31" s="134"/>
      <c r="MKV31" s="134"/>
      <c r="MKW31" s="134"/>
      <c r="MKX31" s="134"/>
      <c r="MKY31" s="134"/>
      <c r="MKZ31" s="134"/>
      <c r="MLA31" s="134"/>
      <c r="MLB31" s="134"/>
      <c r="MLC31" s="134"/>
      <c r="MLD31" s="134"/>
      <c r="MLE31" s="134"/>
      <c r="MLF31" s="134"/>
      <c r="MLG31" s="134"/>
      <c r="MLH31" s="134"/>
      <c r="MLI31" s="134"/>
      <c r="MLJ31" s="134"/>
      <c r="MLK31" s="134"/>
      <c r="MLL31" s="134"/>
      <c r="MLM31" s="134"/>
      <c r="MLN31" s="134"/>
      <c r="MLO31" s="134"/>
      <c r="MLP31" s="134"/>
      <c r="MLQ31" s="134"/>
      <c r="MLR31" s="134"/>
      <c r="MLS31" s="134"/>
      <c r="MLT31" s="134"/>
      <c r="MLU31" s="134"/>
      <c r="MLV31" s="134"/>
      <c r="MLW31" s="134"/>
      <c r="MLX31" s="134"/>
      <c r="MLY31" s="134"/>
      <c r="MLZ31" s="134"/>
      <c r="MMA31" s="134"/>
      <c r="MMB31" s="134"/>
      <c r="MMC31" s="134"/>
      <c r="MMD31" s="134"/>
      <c r="MME31" s="134"/>
      <c r="MMF31" s="134"/>
      <c r="MMG31" s="134"/>
      <c r="MMH31" s="134"/>
      <c r="MMI31" s="134"/>
      <c r="MMJ31" s="134"/>
      <c r="MMK31" s="134"/>
      <c r="MML31" s="134"/>
      <c r="MMM31" s="134"/>
      <c r="MMN31" s="134"/>
      <c r="MMO31" s="134"/>
      <c r="MMP31" s="134"/>
      <c r="MMQ31" s="134"/>
      <c r="MMR31" s="134"/>
      <c r="MMS31" s="134"/>
      <c r="MMT31" s="134"/>
      <c r="MMU31" s="134"/>
      <c r="MMV31" s="134"/>
      <c r="MMW31" s="134"/>
      <c r="MMX31" s="134"/>
      <c r="MMY31" s="134"/>
      <c r="MMZ31" s="134"/>
      <c r="MNA31" s="134"/>
      <c r="MNB31" s="134"/>
      <c r="MNC31" s="134"/>
      <c r="MND31" s="134"/>
      <c r="MNE31" s="134"/>
      <c r="MNF31" s="134"/>
      <c r="MNG31" s="134"/>
      <c r="MNH31" s="134"/>
      <c r="MNI31" s="134"/>
      <c r="MNJ31" s="134"/>
      <c r="MNK31" s="134"/>
      <c r="MNL31" s="134"/>
      <c r="MNM31" s="134"/>
      <c r="MNN31" s="134"/>
      <c r="MNO31" s="134"/>
      <c r="MNP31" s="134"/>
      <c r="MNQ31" s="134"/>
      <c r="MNR31" s="134"/>
      <c r="MNS31" s="134"/>
      <c r="MNT31" s="134"/>
      <c r="MNU31" s="134"/>
      <c r="MNV31" s="134"/>
      <c r="MNW31" s="134"/>
      <c r="MNX31" s="134"/>
      <c r="MNY31" s="134"/>
      <c r="MNZ31" s="134"/>
      <c r="MOA31" s="134"/>
      <c r="MOB31" s="134"/>
      <c r="MOC31" s="134"/>
      <c r="MOD31" s="134"/>
      <c r="MOE31" s="134"/>
      <c r="MOF31" s="134"/>
      <c r="MOG31" s="134"/>
      <c r="MOH31" s="134"/>
      <c r="MOI31" s="134"/>
      <c r="MOJ31" s="134"/>
      <c r="MOK31" s="134"/>
      <c r="MOL31" s="134"/>
      <c r="MOM31" s="134"/>
      <c r="MON31" s="134"/>
      <c r="MOO31" s="134"/>
      <c r="MOP31" s="134"/>
      <c r="MOQ31" s="134"/>
      <c r="MOR31" s="134"/>
      <c r="MOS31" s="134"/>
      <c r="MOT31" s="134"/>
      <c r="MOU31" s="134"/>
      <c r="MOV31" s="134"/>
      <c r="MOW31" s="134"/>
      <c r="MOX31" s="134"/>
      <c r="MOY31" s="134"/>
      <c r="MOZ31" s="134"/>
      <c r="MPA31" s="134"/>
      <c r="MPB31" s="134"/>
      <c r="MPC31" s="134"/>
      <c r="MPD31" s="134"/>
      <c r="MPE31" s="134"/>
      <c r="MPF31" s="134"/>
      <c r="MPG31" s="134"/>
      <c r="MPH31" s="134"/>
      <c r="MPI31" s="134"/>
      <c r="MPJ31" s="134"/>
      <c r="MPK31" s="134"/>
      <c r="MPL31" s="134"/>
      <c r="MPM31" s="134"/>
      <c r="MPN31" s="134"/>
      <c r="MPO31" s="134"/>
      <c r="MPP31" s="134"/>
      <c r="MPQ31" s="134"/>
      <c r="MPR31" s="134"/>
      <c r="MPS31" s="134"/>
      <c r="MPT31" s="134"/>
      <c r="MPU31" s="134"/>
      <c r="MPV31" s="134"/>
      <c r="MPW31" s="134"/>
      <c r="MPX31" s="134"/>
      <c r="MPY31" s="134"/>
      <c r="MPZ31" s="134"/>
      <c r="MQA31" s="134"/>
      <c r="MQB31" s="134"/>
      <c r="MQC31" s="134"/>
      <c r="MQD31" s="134"/>
      <c r="MQE31" s="134"/>
      <c r="MQF31" s="134"/>
      <c r="MQG31" s="134"/>
      <c r="MQH31" s="134"/>
      <c r="MQI31" s="134"/>
      <c r="MQJ31" s="134"/>
      <c r="MQK31" s="134"/>
      <c r="MQL31" s="134"/>
      <c r="MQM31" s="134"/>
      <c r="MQN31" s="134"/>
      <c r="MQO31" s="134"/>
      <c r="MQP31" s="134"/>
      <c r="MQQ31" s="134"/>
      <c r="MQR31" s="134"/>
      <c r="MQS31" s="134"/>
      <c r="MQT31" s="134"/>
      <c r="MQU31" s="134"/>
      <c r="MQV31" s="134"/>
      <c r="MQW31" s="134"/>
      <c r="MQX31" s="134"/>
      <c r="MQY31" s="134"/>
      <c r="MQZ31" s="134"/>
      <c r="MRA31" s="134"/>
      <c r="MRB31" s="134"/>
      <c r="MRC31" s="134"/>
      <c r="MRD31" s="134"/>
      <c r="MRE31" s="134"/>
      <c r="MRF31" s="134"/>
      <c r="MRG31" s="134"/>
      <c r="MRH31" s="134"/>
      <c r="MRI31" s="134"/>
      <c r="MRJ31" s="134"/>
      <c r="MRK31" s="134"/>
      <c r="MRL31" s="134"/>
      <c r="MRM31" s="134"/>
      <c r="MRN31" s="134"/>
      <c r="MRO31" s="134"/>
      <c r="MRP31" s="134"/>
      <c r="MRQ31" s="134"/>
      <c r="MRR31" s="134"/>
      <c r="MRS31" s="134"/>
      <c r="MRT31" s="134"/>
      <c r="MRU31" s="134"/>
      <c r="MRV31" s="134"/>
      <c r="MRW31" s="134"/>
      <c r="MRX31" s="134"/>
      <c r="MRY31" s="134"/>
      <c r="MRZ31" s="134"/>
      <c r="MSA31" s="134"/>
      <c r="MSB31" s="134"/>
      <c r="MSC31" s="134"/>
      <c r="MSD31" s="134"/>
      <c r="MSE31" s="134"/>
      <c r="MSF31" s="134"/>
      <c r="MSG31" s="134"/>
      <c r="MSH31" s="134"/>
      <c r="MSI31" s="134"/>
      <c r="MSJ31" s="134"/>
      <c r="MSK31" s="134"/>
      <c r="MSL31" s="134"/>
      <c r="MSM31" s="134"/>
      <c r="MSN31" s="134"/>
      <c r="MSO31" s="134"/>
      <c r="MSP31" s="134"/>
      <c r="MSQ31" s="134"/>
      <c r="MSR31" s="134"/>
      <c r="MSS31" s="134"/>
      <c r="MST31" s="134"/>
      <c r="MSU31" s="134"/>
      <c r="MSV31" s="134"/>
      <c r="MSW31" s="134"/>
      <c r="MSX31" s="134"/>
      <c r="MSY31" s="134"/>
      <c r="MSZ31" s="134"/>
      <c r="MTA31" s="134"/>
      <c r="MTB31" s="134"/>
      <c r="MTC31" s="134"/>
      <c r="MTD31" s="134"/>
      <c r="MTE31" s="134"/>
      <c r="MTF31" s="134"/>
      <c r="MTG31" s="134"/>
      <c r="MTH31" s="134"/>
      <c r="MTI31" s="134"/>
      <c r="MTJ31" s="134"/>
      <c r="MTK31" s="134"/>
      <c r="MTL31" s="134"/>
      <c r="MTM31" s="134"/>
      <c r="MTN31" s="134"/>
      <c r="MTO31" s="134"/>
      <c r="MTP31" s="134"/>
      <c r="MTQ31" s="134"/>
      <c r="MTR31" s="134"/>
      <c r="MTS31" s="134"/>
      <c r="MTT31" s="134"/>
      <c r="MTU31" s="134"/>
      <c r="MTV31" s="134"/>
      <c r="MTW31" s="134"/>
      <c r="MTX31" s="134"/>
      <c r="MTY31" s="134"/>
      <c r="MTZ31" s="134"/>
      <c r="MUA31" s="134"/>
      <c r="MUB31" s="134"/>
      <c r="MUC31" s="134"/>
      <c r="MUD31" s="134"/>
      <c r="MUE31" s="134"/>
      <c r="MUF31" s="134"/>
      <c r="MUG31" s="134"/>
      <c r="MUH31" s="134"/>
      <c r="MUI31" s="134"/>
      <c r="MUJ31" s="134"/>
      <c r="MUK31" s="134"/>
      <c r="MUL31" s="134"/>
      <c r="MUM31" s="134"/>
      <c r="MUN31" s="134"/>
      <c r="MUO31" s="134"/>
      <c r="MUP31" s="134"/>
      <c r="MUQ31" s="134"/>
      <c r="MUR31" s="134"/>
      <c r="MUS31" s="134"/>
      <c r="MUT31" s="134"/>
      <c r="MUU31" s="134"/>
      <c r="MUV31" s="134"/>
      <c r="MUW31" s="134"/>
      <c r="MUX31" s="134"/>
      <c r="MUY31" s="134"/>
      <c r="MUZ31" s="134"/>
      <c r="MVA31" s="134"/>
      <c r="MVB31" s="134"/>
      <c r="MVC31" s="134"/>
      <c r="MVD31" s="134"/>
      <c r="MVE31" s="134"/>
      <c r="MVF31" s="134"/>
      <c r="MVG31" s="134"/>
      <c r="MVH31" s="134"/>
      <c r="MVI31" s="134"/>
      <c r="MVJ31" s="134"/>
      <c r="MVK31" s="134"/>
      <c r="MVL31" s="134"/>
      <c r="MVM31" s="134"/>
      <c r="MVN31" s="134"/>
      <c r="MVO31" s="134"/>
      <c r="MVP31" s="134"/>
      <c r="MVQ31" s="134"/>
      <c r="MVR31" s="134"/>
      <c r="MVS31" s="134"/>
      <c r="MVT31" s="134"/>
      <c r="MVU31" s="134"/>
      <c r="MVV31" s="134"/>
      <c r="MVW31" s="134"/>
      <c r="MVX31" s="134"/>
      <c r="MVY31" s="134"/>
      <c r="MVZ31" s="134"/>
      <c r="MWA31" s="134"/>
      <c r="MWB31" s="134"/>
      <c r="MWC31" s="134"/>
      <c r="MWD31" s="134"/>
      <c r="MWE31" s="134"/>
      <c r="MWF31" s="134"/>
      <c r="MWG31" s="134"/>
      <c r="MWH31" s="134"/>
      <c r="MWI31" s="134"/>
      <c r="MWJ31" s="134"/>
      <c r="MWK31" s="134"/>
      <c r="MWL31" s="134"/>
      <c r="MWM31" s="134"/>
      <c r="MWN31" s="134"/>
      <c r="MWO31" s="134"/>
      <c r="MWP31" s="134"/>
      <c r="MWQ31" s="134"/>
      <c r="MWR31" s="134"/>
      <c r="MWS31" s="134"/>
      <c r="MWT31" s="134"/>
      <c r="MWU31" s="134"/>
      <c r="MWV31" s="134"/>
      <c r="MWW31" s="134"/>
      <c r="MWX31" s="134"/>
      <c r="MWY31" s="134"/>
      <c r="MWZ31" s="134"/>
      <c r="MXA31" s="134"/>
      <c r="MXB31" s="134"/>
      <c r="MXC31" s="134"/>
      <c r="MXD31" s="134"/>
      <c r="MXE31" s="134"/>
      <c r="MXF31" s="134"/>
      <c r="MXG31" s="134"/>
      <c r="MXH31" s="134"/>
      <c r="MXI31" s="134"/>
      <c r="MXJ31" s="134"/>
      <c r="MXK31" s="134"/>
      <c r="MXL31" s="134"/>
      <c r="MXM31" s="134"/>
      <c r="MXN31" s="134"/>
      <c r="MXO31" s="134"/>
      <c r="MXP31" s="134"/>
      <c r="MXQ31" s="134"/>
      <c r="MXR31" s="134"/>
      <c r="MXS31" s="134"/>
      <c r="MXT31" s="134"/>
      <c r="MXU31" s="134"/>
      <c r="MXV31" s="134"/>
      <c r="MXW31" s="134"/>
      <c r="MXX31" s="134"/>
      <c r="MXY31" s="134"/>
      <c r="MXZ31" s="134"/>
      <c r="MYA31" s="134"/>
      <c r="MYB31" s="134"/>
      <c r="MYC31" s="134"/>
      <c r="MYD31" s="134"/>
      <c r="MYE31" s="134"/>
      <c r="MYF31" s="134"/>
      <c r="MYG31" s="134"/>
      <c r="MYH31" s="134"/>
      <c r="MYI31" s="134"/>
      <c r="MYJ31" s="134"/>
      <c r="MYK31" s="134"/>
      <c r="MYL31" s="134"/>
      <c r="MYM31" s="134"/>
      <c r="MYN31" s="134"/>
      <c r="MYO31" s="134"/>
      <c r="MYP31" s="134"/>
      <c r="MYQ31" s="134"/>
      <c r="MYR31" s="134"/>
      <c r="MYS31" s="134"/>
      <c r="MYT31" s="134"/>
      <c r="MYU31" s="134"/>
      <c r="MYV31" s="134"/>
      <c r="MYW31" s="134"/>
      <c r="MYX31" s="134"/>
      <c r="MYY31" s="134"/>
      <c r="MYZ31" s="134"/>
      <c r="MZA31" s="134"/>
      <c r="MZB31" s="134"/>
      <c r="MZC31" s="134"/>
      <c r="MZD31" s="134"/>
      <c r="MZE31" s="134"/>
      <c r="MZF31" s="134"/>
      <c r="MZG31" s="134"/>
      <c r="MZH31" s="134"/>
      <c r="MZI31" s="134"/>
      <c r="MZJ31" s="134"/>
      <c r="MZK31" s="134"/>
      <c r="MZL31" s="134"/>
      <c r="MZM31" s="134"/>
      <c r="MZN31" s="134"/>
      <c r="MZO31" s="134"/>
      <c r="MZP31" s="134"/>
      <c r="MZQ31" s="134"/>
      <c r="MZR31" s="134"/>
      <c r="MZS31" s="134"/>
      <c r="MZT31" s="134"/>
      <c r="MZU31" s="134"/>
      <c r="MZV31" s="134"/>
      <c r="MZW31" s="134"/>
      <c r="MZX31" s="134"/>
      <c r="MZY31" s="134"/>
      <c r="MZZ31" s="134"/>
      <c r="NAA31" s="134"/>
      <c r="NAB31" s="134"/>
      <c r="NAC31" s="134"/>
      <c r="NAD31" s="134"/>
      <c r="NAE31" s="134"/>
      <c r="NAF31" s="134"/>
      <c r="NAG31" s="134"/>
      <c r="NAH31" s="134"/>
      <c r="NAI31" s="134"/>
      <c r="NAJ31" s="134"/>
      <c r="NAK31" s="134"/>
      <c r="NAL31" s="134"/>
      <c r="NAM31" s="134"/>
      <c r="NAN31" s="134"/>
      <c r="NAO31" s="134"/>
      <c r="NAP31" s="134"/>
      <c r="NAQ31" s="134"/>
      <c r="NAR31" s="134"/>
      <c r="NAS31" s="134"/>
      <c r="NAT31" s="134"/>
      <c r="NAU31" s="134"/>
      <c r="NAV31" s="134"/>
      <c r="NAW31" s="134"/>
      <c r="NAX31" s="134"/>
      <c r="NAY31" s="134"/>
      <c r="NAZ31" s="134"/>
      <c r="NBA31" s="134"/>
      <c r="NBB31" s="134"/>
      <c r="NBC31" s="134"/>
      <c r="NBD31" s="134"/>
      <c r="NBE31" s="134"/>
      <c r="NBF31" s="134"/>
      <c r="NBG31" s="134"/>
      <c r="NBH31" s="134"/>
      <c r="NBI31" s="134"/>
      <c r="NBJ31" s="134"/>
      <c r="NBK31" s="134"/>
      <c r="NBL31" s="134"/>
      <c r="NBM31" s="134"/>
      <c r="NBN31" s="134"/>
      <c r="NBO31" s="134"/>
      <c r="NBP31" s="134"/>
      <c r="NBQ31" s="134"/>
      <c r="NBR31" s="134"/>
      <c r="NBS31" s="134"/>
      <c r="NBT31" s="134"/>
      <c r="NBU31" s="134"/>
      <c r="NBV31" s="134"/>
      <c r="NBW31" s="134"/>
      <c r="NBX31" s="134"/>
      <c r="NBY31" s="134"/>
      <c r="NBZ31" s="134"/>
      <c r="NCA31" s="134"/>
      <c r="NCB31" s="134"/>
      <c r="NCC31" s="134"/>
      <c r="NCD31" s="134"/>
      <c r="NCE31" s="134"/>
      <c r="NCF31" s="134"/>
      <c r="NCG31" s="134"/>
      <c r="NCH31" s="134"/>
      <c r="NCI31" s="134"/>
      <c r="NCJ31" s="134"/>
      <c r="NCK31" s="134"/>
      <c r="NCL31" s="134"/>
      <c r="NCM31" s="134"/>
      <c r="NCN31" s="134"/>
      <c r="NCO31" s="134"/>
      <c r="NCP31" s="134"/>
      <c r="NCQ31" s="134"/>
      <c r="NCR31" s="134"/>
      <c r="NCS31" s="134"/>
      <c r="NCT31" s="134"/>
      <c r="NCU31" s="134"/>
      <c r="NCV31" s="134"/>
      <c r="NCW31" s="134"/>
      <c r="NCX31" s="134"/>
      <c r="NCY31" s="134"/>
      <c r="NCZ31" s="134"/>
      <c r="NDA31" s="134"/>
      <c r="NDB31" s="134"/>
      <c r="NDC31" s="134"/>
      <c r="NDD31" s="134"/>
      <c r="NDE31" s="134"/>
      <c r="NDF31" s="134"/>
      <c r="NDG31" s="134"/>
      <c r="NDH31" s="134"/>
      <c r="NDI31" s="134"/>
      <c r="NDJ31" s="134"/>
      <c r="NDK31" s="134"/>
      <c r="NDL31" s="134"/>
      <c r="NDM31" s="134"/>
      <c r="NDN31" s="134"/>
      <c r="NDO31" s="134"/>
      <c r="NDP31" s="134"/>
      <c r="NDQ31" s="134"/>
      <c r="NDR31" s="134"/>
      <c r="NDS31" s="134"/>
      <c r="NDT31" s="134"/>
      <c r="NDU31" s="134"/>
      <c r="NDV31" s="134"/>
      <c r="NDW31" s="134"/>
      <c r="NDX31" s="134"/>
      <c r="NDY31" s="134"/>
      <c r="NDZ31" s="134"/>
      <c r="NEA31" s="134"/>
      <c r="NEB31" s="134"/>
      <c r="NEC31" s="134"/>
      <c r="NED31" s="134"/>
      <c r="NEE31" s="134"/>
      <c r="NEF31" s="134"/>
      <c r="NEG31" s="134"/>
      <c r="NEH31" s="134"/>
      <c r="NEI31" s="134"/>
      <c r="NEJ31" s="134"/>
      <c r="NEK31" s="134"/>
      <c r="NEL31" s="134"/>
      <c r="NEM31" s="134"/>
      <c r="NEN31" s="134"/>
      <c r="NEO31" s="134"/>
      <c r="NEP31" s="134"/>
      <c r="NEQ31" s="134"/>
      <c r="NER31" s="134"/>
      <c r="NES31" s="134"/>
      <c r="NET31" s="134"/>
      <c r="NEU31" s="134"/>
      <c r="NEV31" s="134"/>
      <c r="NEW31" s="134"/>
      <c r="NEX31" s="134"/>
      <c r="NEY31" s="134"/>
      <c r="NEZ31" s="134"/>
      <c r="NFA31" s="134"/>
      <c r="NFB31" s="134"/>
      <c r="NFC31" s="134"/>
      <c r="NFD31" s="134"/>
      <c r="NFE31" s="134"/>
      <c r="NFF31" s="134"/>
      <c r="NFG31" s="134"/>
      <c r="NFH31" s="134"/>
      <c r="NFI31" s="134"/>
      <c r="NFJ31" s="134"/>
      <c r="NFK31" s="134"/>
      <c r="NFL31" s="134"/>
      <c r="NFM31" s="134"/>
      <c r="NFN31" s="134"/>
      <c r="NFO31" s="134"/>
      <c r="NFP31" s="134"/>
      <c r="NFQ31" s="134"/>
      <c r="NFR31" s="134"/>
      <c r="NFS31" s="134"/>
      <c r="NFT31" s="134"/>
      <c r="NFU31" s="134"/>
      <c r="NFV31" s="134"/>
      <c r="NFW31" s="134"/>
      <c r="NFX31" s="134"/>
      <c r="NFY31" s="134"/>
      <c r="NFZ31" s="134"/>
      <c r="NGA31" s="134"/>
      <c r="NGB31" s="134"/>
      <c r="NGC31" s="134"/>
      <c r="NGD31" s="134"/>
      <c r="NGE31" s="134"/>
      <c r="NGF31" s="134"/>
      <c r="NGG31" s="134"/>
      <c r="NGH31" s="134"/>
      <c r="NGI31" s="134"/>
      <c r="NGJ31" s="134"/>
      <c r="NGK31" s="134"/>
      <c r="NGL31" s="134"/>
      <c r="NGM31" s="134"/>
      <c r="NGN31" s="134"/>
      <c r="NGO31" s="134"/>
      <c r="NGP31" s="134"/>
      <c r="NGQ31" s="134"/>
      <c r="NGR31" s="134"/>
      <c r="NGS31" s="134"/>
      <c r="NGT31" s="134"/>
      <c r="NGU31" s="134"/>
      <c r="NGV31" s="134"/>
      <c r="NGW31" s="134"/>
      <c r="NGX31" s="134"/>
      <c r="NGY31" s="134"/>
      <c r="NGZ31" s="134"/>
      <c r="NHA31" s="134"/>
      <c r="NHB31" s="134"/>
      <c r="NHC31" s="134"/>
      <c r="NHD31" s="134"/>
      <c r="NHE31" s="134"/>
      <c r="NHF31" s="134"/>
      <c r="NHG31" s="134"/>
      <c r="NHH31" s="134"/>
      <c r="NHI31" s="134"/>
      <c r="NHJ31" s="134"/>
      <c r="NHK31" s="134"/>
      <c r="NHL31" s="134"/>
      <c r="NHM31" s="134"/>
      <c r="NHN31" s="134"/>
      <c r="NHO31" s="134"/>
      <c r="NHP31" s="134"/>
      <c r="NHQ31" s="134"/>
      <c r="NHR31" s="134"/>
      <c r="NHS31" s="134"/>
      <c r="NHT31" s="134"/>
      <c r="NHU31" s="134"/>
      <c r="NHV31" s="134"/>
      <c r="NHW31" s="134"/>
      <c r="NHX31" s="134"/>
      <c r="NHY31" s="134"/>
      <c r="NHZ31" s="134"/>
      <c r="NIA31" s="134"/>
      <c r="NIB31" s="134"/>
      <c r="NIC31" s="134"/>
      <c r="NID31" s="134"/>
      <c r="NIE31" s="134"/>
      <c r="NIF31" s="134"/>
      <c r="NIG31" s="134"/>
      <c r="NIH31" s="134"/>
      <c r="NII31" s="134"/>
      <c r="NIJ31" s="134"/>
      <c r="NIK31" s="134"/>
      <c r="NIL31" s="134"/>
      <c r="NIM31" s="134"/>
      <c r="NIN31" s="134"/>
      <c r="NIO31" s="134"/>
      <c r="NIP31" s="134"/>
      <c r="NIQ31" s="134"/>
      <c r="NIR31" s="134"/>
      <c r="NIS31" s="134"/>
      <c r="NIT31" s="134"/>
      <c r="NIU31" s="134"/>
      <c r="NIV31" s="134"/>
      <c r="NIW31" s="134"/>
      <c r="NIX31" s="134"/>
      <c r="NIY31" s="134"/>
      <c r="NIZ31" s="134"/>
      <c r="NJA31" s="134"/>
      <c r="NJB31" s="134"/>
      <c r="NJC31" s="134"/>
      <c r="NJD31" s="134"/>
      <c r="NJE31" s="134"/>
      <c r="NJF31" s="134"/>
      <c r="NJG31" s="134"/>
      <c r="NJH31" s="134"/>
      <c r="NJI31" s="134"/>
      <c r="NJJ31" s="134"/>
      <c r="NJK31" s="134"/>
      <c r="NJL31" s="134"/>
      <c r="NJM31" s="134"/>
      <c r="NJN31" s="134"/>
      <c r="NJO31" s="134"/>
      <c r="NJP31" s="134"/>
      <c r="NJQ31" s="134"/>
      <c r="NJR31" s="134"/>
      <c r="NJS31" s="134"/>
      <c r="NJT31" s="134"/>
      <c r="NJU31" s="134"/>
      <c r="NJV31" s="134"/>
      <c r="NJW31" s="134"/>
      <c r="NJX31" s="134"/>
      <c r="NJY31" s="134"/>
      <c r="NJZ31" s="134"/>
      <c r="NKA31" s="134"/>
      <c r="NKB31" s="134"/>
      <c r="NKC31" s="134"/>
      <c r="NKD31" s="134"/>
      <c r="NKE31" s="134"/>
      <c r="NKF31" s="134"/>
      <c r="NKG31" s="134"/>
      <c r="NKH31" s="134"/>
      <c r="NKI31" s="134"/>
      <c r="NKJ31" s="134"/>
      <c r="NKK31" s="134"/>
      <c r="NKL31" s="134"/>
      <c r="NKM31" s="134"/>
      <c r="NKN31" s="134"/>
      <c r="NKO31" s="134"/>
      <c r="NKP31" s="134"/>
      <c r="NKQ31" s="134"/>
      <c r="NKR31" s="134"/>
      <c r="NKS31" s="134"/>
      <c r="NKT31" s="134"/>
      <c r="NKU31" s="134"/>
      <c r="NKV31" s="134"/>
      <c r="NKW31" s="134"/>
      <c r="NKX31" s="134"/>
      <c r="NKY31" s="134"/>
      <c r="NKZ31" s="134"/>
      <c r="NLA31" s="134"/>
      <c r="NLB31" s="134"/>
      <c r="NLC31" s="134"/>
      <c r="NLD31" s="134"/>
      <c r="NLE31" s="134"/>
      <c r="NLF31" s="134"/>
      <c r="NLG31" s="134"/>
      <c r="NLH31" s="134"/>
      <c r="NLI31" s="134"/>
      <c r="NLJ31" s="134"/>
      <c r="NLK31" s="134"/>
      <c r="NLL31" s="134"/>
      <c r="NLM31" s="134"/>
      <c r="NLN31" s="134"/>
      <c r="NLO31" s="134"/>
      <c r="NLP31" s="134"/>
      <c r="NLQ31" s="134"/>
      <c r="NLR31" s="134"/>
      <c r="NLS31" s="134"/>
      <c r="NLT31" s="134"/>
      <c r="NLU31" s="134"/>
      <c r="NLV31" s="134"/>
      <c r="NLW31" s="134"/>
      <c r="NLX31" s="134"/>
      <c r="NLY31" s="134"/>
      <c r="NLZ31" s="134"/>
      <c r="NMA31" s="134"/>
      <c r="NMB31" s="134"/>
      <c r="NMC31" s="134"/>
      <c r="NMD31" s="134"/>
      <c r="NME31" s="134"/>
      <c r="NMF31" s="134"/>
      <c r="NMG31" s="134"/>
      <c r="NMH31" s="134"/>
      <c r="NMI31" s="134"/>
      <c r="NMJ31" s="134"/>
      <c r="NMK31" s="134"/>
      <c r="NML31" s="134"/>
      <c r="NMM31" s="134"/>
      <c r="NMN31" s="134"/>
      <c r="NMO31" s="134"/>
      <c r="NMP31" s="134"/>
      <c r="NMQ31" s="134"/>
      <c r="NMR31" s="134"/>
      <c r="NMS31" s="134"/>
      <c r="NMT31" s="134"/>
      <c r="NMU31" s="134"/>
      <c r="NMV31" s="134"/>
      <c r="NMW31" s="134"/>
      <c r="NMX31" s="134"/>
      <c r="NMY31" s="134"/>
      <c r="NMZ31" s="134"/>
      <c r="NNA31" s="134"/>
      <c r="NNB31" s="134"/>
      <c r="NNC31" s="134"/>
      <c r="NND31" s="134"/>
      <c r="NNE31" s="134"/>
      <c r="NNF31" s="134"/>
      <c r="NNG31" s="134"/>
      <c r="NNH31" s="134"/>
      <c r="NNI31" s="134"/>
      <c r="NNJ31" s="134"/>
      <c r="NNK31" s="134"/>
      <c r="NNL31" s="134"/>
      <c r="NNM31" s="134"/>
      <c r="NNN31" s="134"/>
      <c r="NNO31" s="134"/>
      <c r="NNP31" s="134"/>
      <c r="NNQ31" s="134"/>
      <c r="NNR31" s="134"/>
      <c r="NNS31" s="134"/>
      <c r="NNT31" s="134"/>
      <c r="NNU31" s="134"/>
      <c r="NNV31" s="134"/>
      <c r="NNW31" s="134"/>
      <c r="NNX31" s="134"/>
      <c r="NNY31" s="134"/>
      <c r="NNZ31" s="134"/>
      <c r="NOA31" s="134"/>
      <c r="NOB31" s="134"/>
      <c r="NOC31" s="134"/>
      <c r="NOD31" s="134"/>
      <c r="NOE31" s="134"/>
      <c r="NOF31" s="134"/>
      <c r="NOG31" s="134"/>
      <c r="NOH31" s="134"/>
      <c r="NOI31" s="134"/>
      <c r="NOJ31" s="134"/>
      <c r="NOK31" s="134"/>
      <c r="NOL31" s="134"/>
      <c r="NOM31" s="134"/>
      <c r="NON31" s="134"/>
      <c r="NOO31" s="134"/>
      <c r="NOP31" s="134"/>
      <c r="NOQ31" s="134"/>
      <c r="NOR31" s="134"/>
      <c r="NOS31" s="134"/>
      <c r="NOT31" s="134"/>
      <c r="NOU31" s="134"/>
      <c r="NOV31" s="134"/>
      <c r="NOW31" s="134"/>
      <c r="NOX31" s="134"/>
      <c r="NOY31" s="134"/>
      <c r="NOZ31" s="134"/>
      <c r="NPA31" s="134"/>
      <c r="NPB31" s="134"/>
      <c r="NPC31" s="134"/>
      <c r="NPD31" s="134"/>
      <c r="NPE31" s="134"/>
      <c r="NPF31" s="134"/>
      <c r="NPG31" s="134"/>
      <c r="NPH31" s="134"/>
      <c r="NPI31" s="134"/>
      <c r="NPJ31" s="134"/>
      <c r="NPK31" s="134"/>
      <c r="NPL31" s="134"/>
      <c r="NPM31" s="134"/>
      <c r="NPN31" s="134"/>
      <c r="NPO31" s="134"/>
      <c r="NPP31" s="134"/>
      <c r="NPQ31" s="134"/>
      <c r="NPR31" s="134"/>
      <c r="NPS31" s="134"/>
      <c r="NPT31" s="134"/>
      <c r="NPU31" s="134"/>
      <c r="NPV31" s="134"/>
      <c r="NPW31" s="134"/>
      <c r="NPX31" s="134"/>
      <c r="NPY31" s="134"/>
      <c r="NPZ31" s="134"/>
      <c r="NQA31" s="134"/>
      <c r="NQB31" s="134"/>
      <c r="NQC31" s="134"/>
      <c r="NQD31" s="134"/>
      <c r="NQE31" s="134"/>
      <c r="NQF31" s="134"/>
      <c r="NQG31" s="134"/>
      <c r="NQH31" s="134"/>
      <c r="NQI31" s="134"/>
      <c r="NQJ31" s="134"/>
      <c r="NQK31" s="134"/>
      <c r="NQL31" s="134"/>
      <c r="NQM31" s="134"/>
      <c r="NQN31" s="134"/>
      <c r="NQO31" s="134"/>
      <c r="NQP31" s="134"/>
      <c r="NQQ31" s="134"/>
      <c r="NQR31" s="134"/>
      <c r="NQS31" s="134"/>
      <c r="NQT31" s="134"/>
      <c r="NQU31" s="134"/>
      <c r="NQV31" s="134"/>
      <c r="NQW31" s="134"/>
      <c r="NQX31" s="134"/>
      <c r="NQY31" s="134"/>
      <c r="NQZ31" s="134"/>
      <c r="NRA31" s="134"/>
      <c r="NRB31" s="134"/>
      <c r="NRC31" s="134"/>
      <c r="NRD31" s="134"/>
      <c r="NRE31" s="134"/>
      <c r="NRF31" s="134"/>
      <c r="NRG31" s="134"/>
      <c r="NRH31" s="134"/>
      <c r="NRI31" s="134"/>
      <c r="NRJ31" s="134"/>
      <c r="NRK31" s="134"/>
      <c r="NRL31" s="134"/>
      <c r="NRM31" s="134"/>
      <c r="NRN31" s="134"/>
      <c r="NRO31" s="134"/>
      <c r="NRP31" s="134"/>
      <c r="NRQ31" s="134"/>
      <c r="NRR31" s="134"/>
      <c r="NRS31" s="134"/>
      <c r="NRT31" s="134"/>
      <c r="NRU31" s="134"/>
      <c r="NRV31" s="134"/>
      <c r="NRW31" s="134"/>
      <c r="NRX31" s="134"/>
      <c r="NRY31" s="134"/>
      <c r="NRZ31" s="134"/>
      <c r="NSA31" s="134"/>
      <c r="NSB31" s="134"/>
      <c r="NSC31" s="134"/>
      <c r="NSD31" s="134"/>
      <c r="NSE31" s="134"/>
      <c r="NSF31" s="134"/>
      <c r="NSG31" s="134"/>
      <c r="NSH31" s="134"/>
      <c r="NSI31" s="134"/>
      <c r="NSJ31" s="134"/>
      <c r="NSK31" s="134"/>
      <c r="NSL31" s="134"/>
      <c r="NSM31" s="134"/>
      <c r="NSN31" s="134"/>
      <c r="NSO31" s="134"/>
      <c r="NSP31" s="134"/>
      <c r="NSQ31" s="134"/>
      <c r="NSR31" s="134"/>
      <c r="NSS31" s="134"/>
      <c r="NST31" s="134"/>
      <c r="NSU31" s="134"/>
      <c r="NSV31" s="134"/>
      <c r="NSW31" s="134"/>
      <c r="NSX31" s="134"/>
      <c r="NSY31" s="134"/>
      <c r="NSZ31" s="134"/>
      <c r="NTA31" s="134"/>
      <c r="NTB31" s="134"/>
      <c r="NTC31" s="134"/>
      <c r="NTD31" s="134"/>
      <c r="NTE31" s="134"/>
      <c r="NTF31" s="134"/>
      <c r="NTG31" s="134"/>
      <c r="NTH31" s="134"/>
      <c r="NTI31" s="134"/>
      <c r="NTJ31" s="134"/>
      <c r="NTK31" s="134"/>
      <c r="NTL31" s="134"/>
      <c r="NTM31" s="134"/>
      <c r="NTN31" s="134"/>
      <c r="NTO31" s="134"/>
      <c r="NTP31" s="134"/>
      <c r="NTQ31" s="134"/>
      <c r="NTR31" s="134"/>
      <c r="NTS31" s="134"/>
      <c r="NTT31" s="134"/>
      <c r="NTU31" s="134"/>
      <c r="NTV31" s="134"/>
      <c r="NTW31" s="134"/>
      <c r="NTX31" s="134"/>
      <c r="NTY31" s="134"/>
      <c r="NTZ31" s="134"/>
      <c r="NUA31" s="134"/>
      <c r="NUB31" s="134"/>
      <c r="NUC31" s="134"/>
      <c r="NUD31" s="134"/>
      <c r="NUE31" s="134"/>
      <c r="NUF31" s="134"/>
      <c r="NUG31" s="134"/>
      <c r="NUH31" s="134"/>
      <c r="NUI31" s="134"/>
      <c r="NUJ31" s="134"/>
      <c r="NUK31" s="134"/>
      <c r="NUL31" s="134"/>
      <c r="NUM31" s="134"/>
      <c r="NUN31" s="134"/>
      <c r="NUO31" s="134"/>
      <c r="NUP31" s="134"/>
      <c r="NUQ31" s="134"/>
      <c r="NUR31" s="134"/>
      <c r="NUS31" s="134"/>
      <c r="NUT31" s="134"/>
      <c r="NUU31" s="134"/>
      <c r="NUV31" s="134"/>
      <c r="NUW31" s="134"/>
      <c r="NUX31" s="134"/>
      <c r="NUY31" s="134"/>
      <c r="NUZ31" s="134"/>
      <c r="NVA31" s="134"/>
      <c r="NVB31" s="134"/>
      <c r="NVC31" s="134"/>
      <c r="NVD31" s="134"/>
      <c r="NVE31" s="134"/>
      <c r="NVF31" s="134"/>
      <c r="NVG31" s="134"/>
      <c r="NVH31" s="134"/>
      <c r="NVI31" s="134"/>
      <c r="NVJ31" s="134"/>
      <c r="NVK31" s="134"/>
      <c r="NVL31" s="134"/>
      <c r="NVM31" s="134"/>
      <c r="NVN31" s="134"/>
      <c r="NVO31" s="134"/>
      <c r="NVP31" s="134"/>
      <c r="NVQ31" s="134"/>
      <c r="NVR31" s="134"/>
      <c r="NVS31" s="134"/>
      <c r="NVT31" s="134"/>
      <c r="NVU31" s="134"/>
      <c r="NVV31" s="134"/>
      <c r="NVW31" s="134"/>
      <c r="NVX31" s="134"/>
      <c r="NVY31" s="134"/>
      <c r="NVZ31" s="134"/>
      <c r="NWA31" s="134"/>
      <c r="NWB31" s="134"/>
      <c r="NWC31" s="134"/>
      <c r="NWD31" s="134"/>
      <c r="NWE31" s="134"/>
      <c r="NWF31" s="134"/>
      <c r="NWG31" s="134"/>
      <c r="NWH31" s="134"/>
      <c r="NWI31" s="134"/>
      <c r="NWJ31" s="134"/>
      <c r="NWK31" s="134"/>
      <c r="NWL31" s="134"/>
      <c r="NWM31" s="134"/>
      <c r="NWN31" s="134"/>
      <c r="NWO31" s="134"/>
      <c r="NWP31" s="134"/>
      <c r="NWQ31" s="134"/>
      <c r="NWR31" s="134"/>
      <c r="NWS31" s="134"/>
      <c r="NWT31" s="134"/>
      <c r="NWU31" s="134"/>
      <c r="NWV31" s="134"/>
      <c r="NWW31" s="134"/>
      <c r="NWX31" s="134"/>
      <c r="NWY31" s="134"/>
      <c r="NWZ31" s="134"/>
      <c r="NXA31" s="134"/>
      <c r="NXB31" s="134"/>
      <c r="NXC31" s="134"/>
      <c r="NXD31" s="134"/>
      <c r="NXE31" s="134"/>
      <c r="NXF31" s="134"/>
      <c r="NXG31" s="134"/>
      <c r="NXH31" s="134"/>
      <c r="NXI31" s="134"/>
      <c r="NXJ31" s="134"/>
      <c r="NXK31" s="134"/>
      <c r="NXL31" s="134"/>
      <c r="NXM31" s="134"/>
      <c r="NXN31" s="134"/>
      <c r="NXO31" s="134"/>
      <c r="NXP31" s="134"/>
      <c r="NXQ31" s="134"/>
      <c r="NXR31" s="134"/>
      <c r="NXS31" s="134"/>
      <c r="NXT31" s="134"/>
      <c r="NXU31" s="134"/>
      <c r="NXV31" s="134"/>
      <c r="NXW31" s="134"/>
      <c r="NXX31" s="134"/>
      <c r="NXY31" s="134"/>
      <c r="NXZ31" s="134"/>
      <c r="NYA31" s="134"/>
      <c r="NYB31" s="134"/>
      <c r="NYC31" s="134"/>
      <c r="NYD31" s="134"/>
      <c r="NYE31" s="134"/>
      <c r="NYF31" s="134"/>
      <c r="NYG31" s="134"/>
      <c r="NYH31" s="134"/>
      <c r="NYI31" s="134"/>
      <c r="NYJ31" s="134"/>
      <c r="NYK31" s="134"/>
      <c r="NYL31" s="134"/>
      <c r="NYM31" s="134"/>
      <c r="NYN31" s="134"/>
      <c r="NYO31" s="134"/>
      <c r="NYP31" s="134"/>
      <c r="NYQ31" s="134"/>
      <c r="NYR31" s="134"/>
      <c r="NYS31" s="134"/>
      <c r="NYT31" s="134"/>
      <c r="NYU31" s="134"/>
      <c r="NYV31" s="134"/>
      <c r="NYW31" s="134"/>
      <c r="NYX31" s="134"/>
      <c r="NYY31" s="134"/>
      <c r="NYZ31" s="134"/>
      <c r="NZA31" s="134"/>
      <c r="NZB31" s="134"/>
      <c r="NZC31" s="134"/>
      <c r="NZD31" s="134"/>
      <c r="NZE31" s="134"/>
      <c r="NZF31" s="134"/>
      <c r="NZG31" s="134"/>
      <c r="NZH31" s="134"/>
      <c r="NZI31" s="134"/>
      <c r="NZJ31" s="134"/>
      <c r="NZK31" s="134"/>
      <c r="NZL31" s="134"/>
      <c r="NZM31" s="134"/>
      <c r="NZN31" s="134"/>
      <c r="NZO31" s="134"/>
      <c r="NZP31" s="134"/>
      <c r="NZQ31" s="134"/>
      <c r="NZR31" s="134"/>
      <c r="NZS31" s="134"/>
      <c r="NZT31" s="134"/>
      <c r="NZU31" s="134"/>
      <c r="NZV31" s="134"/>
      <c r="NZW31" s="134"/>
      <c r="NZX31" s="134"/>
      <c r="NZY31" s="134"/>
      <c r="NZZ31" s="134"/>
      <c r="OAA31" s="134"/>
      <c r="OAB31" s="134"/>
      <c r="OAC31" s="134"/>
      <c r="OAD31" s="134"/>
      <c r="OAE31" s="134"/>
      <c r="OAF31" s="134"/>
      <c r="OAG31" s="134"/>
      <c r="OAH31" s="134"/>
      <c r="OAI31" s="134"/>
      <c r="OAJ31" s="134"/>
      <c r="OAK31" s="134"/>
      <c r="OAL31" s="134"/>
      <c r="OAM31" s="134"/>
      <c r="OAN31" s="134"/>
      <c r="OAO31" s="134"/>
      <c r="OAP31" s="134"/>
      <c r="OAQ31" s="134"/>
      <c r="OAR31" s="134"/>
      <c r="OAS31" s="134"/>
      <c r="OAT31" s="134"/>
      <c r="OAU31" s="134"/>
      <c r="OAV31" s="134"/>
      <c r="OAW31" s="134"/>
      <c r="OAX31" s="134"/>
      <c r="OAY31" s="134"/>
      <c r="OAZ31" s="134"/>
      <c r="OBA31" s="134"/>
      <c r="OBB31" s="134"/>
      <c r="OBC31" s="134"/>
      <c r="OBD31" s="134"/>
      <c r="OBE31" s="134"/>
      <c r="OBF31" s="134"/>
      <c r="OBG31" s="134"/>
      <c r="OBH31" s="134"/>
      <c r="OBI31" s="134"/>
      <c r="OBJ31" s="134"/>
      <c r="OBK31" s="134"/>
      <c r="OBL31" s="134"/>
      <c r="OBM31" s="134"/>
      <c r="OBN31" s="134"/>
      <c r="OBO31" s="134"/>
      <c r="OBP31" s="134"/>
      <c r="OBQ31" s="134"/>
      <c r="OBR31" s="134"/>
      <c r="OBS31" s="134"/>
      <c r="OBT31" s="134"/>
      <c r="OBU31" s="134"/>
      <c r="OBV31" s="134"/>
      <c r="OBW31" s="134"/>
      <c r="OBX31" s="134"/>
      <c r="OBY31" s="134"/>
      <c r="OBZ31" s="134"/>
      <c r="OCA31" s="134"/>
      <c r="OCB31" s="134"/>
      <c r="OCC31" s="134"/>
      <c r="OCD31" s="134"/>
      <c r="OCE31" s="134"/>
      <c r="OCF31" s="134"/>
      <c r="OCG31" s="134"/>
      <c r="OCH31" s="134"/>
      <c r="OCI31" s="134"/>
      <c r="OCJ31" s="134"/>
      <c r="OCK31" s="134"/>
      <c r="OCL31" s="134"/>
      <c r="OCM31" s="134"/>
      <c r="OCN31" s="134"/>
      <c r="OCO31" s="134"/>
      <c r="OCP31" s="134"/>
      <c r="OCQ31" s="134"/>
      <c r="OCR31" s="134"/>
      <c r="OCS31" s="134"/>
      <c r="OCT31" s="134"/>
      <c r="OCU31" s="134"/>
      <c r="OCV31" s="134"/>
      <c r="OCW31" s="134"/>
      <c r="OCX31" s="134"/>
      <c r="OCY31" s="134"/>
      <c r="OCZ31" s="134"/>
      <c r="ODA31" s="134"/>
      <c r="ODB31" s="134"/>
      <c r="ODC31" s="134"/>
      <c r="ODD31" s="134"/>
      <c r="ODE31" s="134"/>
      <c r="ODF31" s="134"/>
      <c r="ODG31" s="134"/>
      <c r="ODH31" s="134"/>
      <c r="ODI31" s="134"/>
      <c r="ODJ31" s="134"/>
      <c r="ODK31" s="134"/>
      <c r="ODL31" s="134"/>
      <c r="ODM31" s="134"/>
      <c r="ODN31" s="134"/>
      <c r="ODO31" s="134"/>
      <c r="ODP31" s="134"/>
      <c r="ODQ31" s="134"/>
      <c r="ODR31" s="134"/>
      <c r="ODS31" s="134"/>
      <c r="ODT31" s="134"/>
      <c r="ODU31" s="134"/>
      <c r="ODV31" s="134"/>
      <c r="ODW31" s="134"/>
      <c r="ODX31" s="134"/>
      <c r="ODY31" s="134"/>
      <c r="ODZ31" s="134"/>
      <c r="OEA31" s="134"/>
      <c r="OEB31" s="134"/>
      <c r="OEC31" s="134"/>
      <c r="OED31" s="134"/>
      <c r="OEE31" s="134"/>
      <c r="OEF31" s="134"/>
      <c r="OEG31" s="134"/>
      <c r="OEH31" s="134"/>
      <c r="OEI31" s="134"/>
      <c r="OEJ31" s="134"/>
      <c r="OEK31" s="134"/>
      <c r="OEL31" s="134"/>
      <c r="OEM31" s="134"/>
      <c r="OEN31" s="134"/>
      <c r="OEO31" s="134"/>
      <c r="OEP31" s="134"/>
      <c r="OEQ31" s="134"/>
      <c r="OER31" s="134"/>
      <c r="OES31" s="134"/>
      <c r="OET31" s="134"/>
      <c r="OEU31" s="134"/>
      <c r="OEV31" s="134"/>
      <c r="OEW31" s="134"/>
      <c r="OEX31" s="134"/>
      <c r="OEY31" s="134"/>
      <c r="OEZ31" s="134"/>
      <c r="OFA31" s="134"/>
      <c r="OFB31" s="134"/>
      <c r="OFC31" s="134"/>
      <c r="OFD31" s="134"/>
      <c r="OFE31" s="134"/>
      <c r="OFF31" s="134"/>
      <c r="OFG31" s="134"/>
      <c r="OFH31" s="134"/>
      <c r="OFI31" s="134"/>
      <c r="OFJ31" s="134"/>
      <c r="OFK31" s="134"/>
      <c r="OFL31" s="134"/>
      <c r="OFM31" s="134"/>
      <c r="OFN31" s="134"/>
      <c r="OFO31" s="134"/>
      <c r="OFP31" s="134"/>
      <c r="OFQ31" s="134"/>
      <c r="OFR31" s="134"/>
      <c r="OFS31" s="134"/>
      <c r="OFT31" s="134"/>
      <c r="OFU31" s="134"/>
      <c r="OFV31" s="134"/>
      <c r="OFW31" s="134"/>
      <c r="OFX31" s="134"/>
      <c r="OFY31" s="134"/>
      <c r="OFZ31" s="134"/>
      <c r="OGA31" s="134"/>
      <c r="OGB31" s="134"/>
      <c r="OGC31" s="134"/>
      <c r="OGD31" s="134"/>
      <c r="OGE31" s="134"/>
      <c r="OGF31" s="134"/>
      <c r="OGG31" s="134"/>
      <c r="OGH31" s="134"/>
      <c r="OGI31" s="134"/>
      <c r="OGJ31" s="134"/>
      <c r="OGK31" s="134"/>
      <c r="OGL31" s="134"/>
      <c r="OGM31" s="134"/>
      <c r="OGN31" s="134"/>
      <c r="OGO31" s="134"/>
      <c r="OGP31" s="134"/>
      <c r="OGQ31" s="134"/>
      <c r="OGR31" s="134"/>
      <c r="OGS31" s="134"/>
      <c r="OGT31" s="134"/>
      <c r="OGU31" s="134"/>
      <c r="OGV31" s="134"/>
      <c r="OGW31" s="134"/>
      <c r="OGX31" s="134"/>
      <c r="OGY31" s="134"/>
      <c r="OGZ31" s="134"/>
      <c r="OHA31" s="134"/>
      <c r="OHB31" s="134"/>
      <c r="OHC31" s="134"/>
      <c r="OHD31" s="134"/>
      <c r="OHE31" s="134"/>
      <c r="OHF31" s="134"/>
      <c r="OHG31" s="134"/>
      <c r="OHH31" s="134"/>
      <c r="OHI31" s="134"/>
      <c r="OHJ31" s="134"/>
      <c r="OHK31" s="134"/>
      <c r="OHL31" s="134"/>
      <c r="OHM31" s="134"/>
      <c r="OHN31" s="134"/>
      <c r="OHO31" s="134"/>
      <c r="OHP31" s="134"/>
      <c r="OHQ31" s="134"/>
      <c r="OHR31" s="134"/>
      <c r="OHS31" s="134"/>
      <c r="OHT31" s="134"/>
      <c r="OHU31" s="134"/>
      <c r="OHV31" s="134"/>
      <c r="OHW31" s="134"/>
      <c r="OHX31" s="134"/>
      <c r="OHY31" s="134"/>
      <c r="OHZ31" s="134"/>
      <c r="OIA31" s="134"/>
      <c r="OIB31" s="134"/>
      <c r="OIC31" s="134"/>
      <c r="OID31" s="134"/>
      <c r="OIE31" s="134"/>
      <c r="OIF31" s="134"/>
      <c r="OIG31" s="134"/>
      <c r="OIH31" s="134"/>
      <c r="OII31" s="134"/>
      <c r="OIJ31" s="134"/>
      <c r="OIK31" s="134"/>
      <c r="OIL31" s="134"/>
      <c r="OIM31" s="134"/>
      <c r="OIN31" s="134"/>
      <c r="OIO31" s="134"/>
      <c r="OIP31" s="134"/>
      <c r="OIQ31" s="134"/>
      <c r="OIR31" s="134"/>
      <c r="OIS31" s="134"/>
      <c r="OIT31" s="134"/>
      <c r="OIU31" s="134"/>
      <c r="OIV31" s="134"/>
      <c r="OIW31" s="134"/>
      <c r="OIX31" s="134"/>
      <c r="OIY31" s="134"/>
      <c r="OIZ31" s="134"/>
      <c r="OJA31" s="134"/>
      <c r="OJB31" s="134"/>
      <c r="OJC31" s="134"/>
      <c r="OJD31" s="134"/>
      <c r="OJE31" s="134"/>
      <c r="OJF31" s="134"/>
      <c r="OJG31" s="134"/>
      <c r="OJH31" s="134"/>
      <c r="OJI31" s="134"/>
      <c r="OJJ31" s="134"/>
      <c r="OJK31" s="134"/>
      <c r="OJL31" s="134"/>
      <c r="OJM31" s="134"/>
      <c r="OJN31" s="134"/>
      <c r="OJO31" s="134"/>
      <c r="OJP31" s="134"/>
      <c r="OJQ31" s="134"/>
      <c r="OJR31" s="134"/>
      <c r="OJS31" s="134"/>
      <c r="OJT31" s="134"/>
      <c r="OJU31" s="134"/>
      <c r="OJV31" s="134"/>
      <c r="OJW31" s="134"/>
      <c r="OJX31" s="134"/>
      <c r="OJY31" s="134"/>
      <c r="OJZ31" s="134"/>
      <c r="OKA31" s="134"/>
      <c r="OKB31" s="134"/>
      <c r="OKC31" s="134"/>
      <c r="OKD31" s="134"/>
      <c r="OKE31" s="134"/>
      <c r="OKF31" s="134"/>
      <c r="OKG31" s="134"/>
      <c r="OKH31" s="134"/>
      <c r="OKI31" s="134"/>
      <c r="OKJ31" s="134"/>
      <c r="OKK31" s="134"/>
      <c r="OKL31" s="134"/>
      <c r="OKM31" s="134"/>
      <c r="OKN31" s="134"/>
      <c r="OKO31" s="134"/>
      <c r="OKP31" s="134"/>
      <c r="OKQ31" s="134"/>
      <c r="OKR31" s="134"/>
      <c r="OKS31" s="134"/>
      <c r="OKT31" s="134"/>
      <c r="OKU31" s="134"/>
      <c r="OKV31" s="134"/>
      <c r="OKW31" s="134"/>
      <c r="OKX31" s="134"/>
      <c r="OKY31" s="134"/>
      <c r="OKZ31" s="134"/>
      <c r="OLA31" s="134"/>
      <c r="OLB31" s="134"/>
      <c r="OLC31" s="134"/>
      <c r="OLD31" s="134"/>
      <c r="OLE31" s="134"/>
      <c r="OLF31" s="134"/>
      <c r="OLG31" s="134"/>
      <c r="OLH31" s="134"/>
      <c r="OLI31" s="134"/>
      <c r="OLJ31" s="134"/>
      <c r="OLK31" s="134"/>
      <c r="OLL31" s="134"/>
      <c r="OLM31" s="134"/>
      <c r="OLN31" s="134"/>
      <c r="OLO31" s="134"/>
      <c r="OLP31" s="134"/>
      <c r="OLQ31" s="134"/>
      <c r="OLR31" s="134"/>
      <c r="OLS31" s="134"/>
      <c r="OLT31" s="134"/>
      <c r="OLU31" s="134"/>
      <c r="OLV31" s="134"/>
      <c r="OLW31" s="134"/>
      <c r="OLX31" s="134"/>
      <c r="OLY31" s="134"/>
      <c r="OLZ31" s="134"/>
      <c r="OMA31" s="134"/>
      <c r="OMB31" s="134"/>
      <c r="OMC31" s="134"/>
      <c r="OMD31" s="134"/>
      <c r="OME31" s="134"/>
      <c r="OMF31" s="134"/>
      <c r="OMG31" s="134"/>
      <c r="OMH31" s="134"/>
      <c r="OMI31" s="134"/>
      <c r="OMJ31" s="134"/>
      <c r="OMK31" s="134"/>
      <c r="OML31" s="134"/>
      <c r="OMM31" s="134"/>
      <c r="OMN31" s="134"/>
      <c r="OMO31" s="134"/>
      <c r="OMP31" s="134"/>
      <c r="OMQ31" s="134"/>
      <c r="OMR31" s="134"/>
      <c r="OMS31" s="134"/>
      <c r="OMT31" s="134"/>
      <c r="OMU31" s="134"/>
      <c r="OMV31" s="134"/>
      <c r="OMW31" s="134"/>
      <c r="OMX31" s="134"/>
      <c r="OMY31" s="134"/>
      <c r="OMZ31" s="134"/>
      <c r="ONA31" s="134"/>
      <c r="ONB31" s="134"/>
      <c r="ONC31" s="134"/>
      <c r="OND31" s="134"/>
      <c r="ONE31" s="134"/>
      <c r="ONF31" s="134"/>
      <c r="ONG31" s="134"/>
      <c r="ONH31" s="134"/>
      <c r="ONI31" s="134"/>
      <c r="ONJ31" s="134"/>
      <c r="ONK31" s="134"/>
      <c r="ONL31" s="134"/>
      <c r="ONM31" s="134"/>
      <c r="ONN31" s="134"/>
      <c r="ONO31" s="134"/>
      <c r="ONP31" s="134"/>
      <c r="ONQ31" s="134"/>
      <c r="ONR31" s="134"/>
      <c r="ONS31" s="134"/>
      <c r="ONT31" s="134"/>
      <c r="ONU31" s="134"/>
      <c r="ONV31" s="134"/>
      <c r="ONW31" s="134"/>
      <c r="ONX31" s="134"/>
      <c r="ONY31" s="134"/>
      <c r="ONZ31" s="134"/>
      <c r="OOA31" s="134"/>
      <c r="OOB31" s="134"/>
      <c r="OOC31" s="134"/>
      <c r="OOD31" s="134"/>
      <c r="OOE31" s="134"/>
      <c r="OOF31" s="134"/>
      <c r="OOG31" s="134"/>
      <c r="OOH31" s="134"/>
      <c r="OOI31" s="134"/>
      <c r="OOJ31" s="134"/>
      <c r="OOK31" s="134"/>
      <c r="OOL31" s="134"/>
      <c r="OOM31" s="134"/>
      <c r="OON31" s="134"/>
      <c r="OOO31" s="134"/>
      <c r="OOP31" s="134"/>
      <c r="OOQ31" s="134"/>
      <c r="OOR31" s="134"/>
      <c r="OOS31" s="134"/>
      <c r="OOT31" s="134"/>
      <c r="OOU31" s="134"/>
      <c r="OOV31" s="134"/>
      <c r="OOW31" s="134"/>
      <c r="OOX31" s="134"/>
      <c r="OOY31" s="134"/>
      <c r="OOZ31" s="134"/>
      <c r="OPA31" s="134"/>
      <c r="OPB31" s="134"/>
      <c r="OPC31" s="134"/>
      <c r="OPD31" s="134"/>
      <c r="OPE31" s="134"/>
      <c r="OPF31" s="134"/>
      <c r="OPG31" s="134"/>
      <c r="OPH31" s="134"/>
      <c r="OPI31" s="134"/>
      <c r="OPJ31" s="134"/>
      <c r="OPK31" s="134"/>
      <c r="OPL31" s="134"/>
      <c r="OPM31" s="134"/>
      <c r="OPN31" s="134"/>
      <c r="OPO31" s="134"/>
      <c r="OPP31" s="134"/>
      <c r="OPQ31" s="134"/>
      <c r="OPR31" s="134"/>
      <c r="OPS31" s="134"/>
      <c r="OPT31" s="134"/>
      <c r="OPU31" s="134"/>
      <c r="OPV31" s="134"/>
      <c r="OPW31" s="134"/>
      <c r="OPX31" s="134"/>
      <c r="OPY31" s="134"/>
      <c r="OPZ31" s="134"/>
      <c r="OQA31" s="134"/>
      <c r="OQB31" s="134"/>
      <c r="OQC31" s="134"/>
      <c r="OQD31" s="134"/>
      <c r="OQE31" s="134"/>
      <c r="OQF31" s="134"/>
      <c r="OQG31" s="134"/>
      <c r="OQH31" s="134"/>
      <c r="OQI31" s="134"/>
      <c r="OQJ31" s="134"/>
      <c r="OQK31" s="134"/>
      <c r="OQL31" s="134"/>
      <c r="OQM31" s="134"/>
      <c r="OQN31" s="134"/>
      <c r="OQO31" s="134"/>
      <c r="OQP31" s="134"/>
      <c r="OQQ31" s="134"/>
      <c r="OQR31" s="134"/>
      <c r="OQS31" s="134"/>
      <c r="OQT31" s="134"/>
      <c r="OQU31" s="134"/>
      <c r="OQV31" s="134"/>
      <c r="OQW31" s="134"/>
      <c r="OQX31" s="134"/>
      <c r="OQY31" s="134"/>
      <c r="OQZ31" s="134"/>
      <c r="ORA31" s="134"/>
      <c r="ORB31" s="134"/>
      <c r="ORC31" s="134"/>
      <c r="ORD31" s="134"/>
      <c r="ORE31" s="134"/>
      <c r="ORF31" s="134"/>
      <c r="ORG31" s="134"/>
      <c r="ORH31" s="134"/>
      <c r="ORI31" s="134"/>
      <c r="ORJ31" s="134"/>
      <c r="ORK31" s="134"/>
      <c r="ORL31" s="134"/>
      <c r="ORM31" s="134"/>
      <c r="ORN31" s="134"/>
      <c r="ORO31" s="134"/>
      <c r="ORP31" s="134"/>
      <c r="ORQ31" s="134"/>
      <c r="ORR31" s="134"/>
      <c r="ORS31" s="134"/>
      <c r="ORT31" s="134"/>
      <c r="ORU31" s="134"/>
      <c r="ORV31" s="134"/>
      <c r="ORW31" s="134"/>
      <c r="ORX31" s="134"/>
      <c r="ORY31" s="134"/>
      <c r="ORZ31" s="134"/>
      <c r="OSA31" s="134"/>
      <c r="OSB31" s="134"/>
      <c r="OSC31" s="134"/>
      <c r="OSD31" s="134"/>
      <c r="OSE31" s="134"/>
      <c r="OSF31" s="134"/>
      <c r="OSG31" s="134"/>
      <c r="OSH31" s="134"/>
      <c r="OSI31" s="134"/>
      <c r="OSJ31" s="134"/>
      <c r="OSK31" s="134"/>
      <c r="OSL31" s="134"/>
      <c r="OSM31" s="134"/>
      <c r="OSN31" s="134"/>
      <c r="OSO31" s="134"/>
      <c r="OSP31" s="134"/>
      <c r="OSQ31" s="134"/>
      <c r="OSR31" s="134"/>
      <c r="OSS31" s="134"/>
      <c r="OST31" s="134"/>
      <c r="OSU31" s="134"/>
      <c r="OSV31" s="134"/>
      <c r="OSW31" s="134"/>
      <c r="OSX31" s="134"/>
      <c r="OSY31" s="134"/>
      <c r="OSZ31" s="134"/>
      <c r="OTA31" s="134"/>
      <c r="OTB31" s="134"/>
      <c r="OTC31" s="134"/>
      <c r="OTD31" s="134"/>
      <c r="OTE31" s="134"/>
      <c r="OTF31" s="134"/>
      <c r="OTG31" s="134"/>
      <c r="OTH31" s="134"/>
      <c r="OTI31" s="134"/>
      <c r="OTJ31" s="134"/>
      <c r="OTK31" s="134"/>
      <c r="OTL31" s="134"/>
      <c r="OTM31" s="134"/>
      <c r="OTN31" s="134"/>
      <c r="OTO31" s="134"/>
      <c r="OTP31" s="134"/>
      <c r="OTQ31" s="134"/>
      <c r="OTR31" s="134"/>
      <c r="OTS31" s="134"/>
      <c r="OTT31" s="134"/>
      <c r="OTU31" s="134"/>
      <c r="OTV31" s="134"/>
      <c r="OTW31" s="134"/>
      <c r="OTX31" s="134"/>
      <c r="OTY31" s="134"/>
      <c r="OTZ31" s="134"/>
      <c r="OUA31" s="134"/>
      <c r="OUB31" s="134"/>
      <c r="OUC31" s="134"/>
      <c r="OUD31" s="134"/>
      <c r="OUE31" s="134"/>
      <c r="OUF31" s="134"/>
      <c r="OUG31" s="134"/>
      <c r="OUH31" s="134"/>
      <c r="OUI31" s="134"/>
      <c r="OUJ31" s="134"/>
      <c r="OUK31" s="134"/>
      <c r="OUL31" s="134"/>
      <c r="OUM31" s="134"/>
      <c r="OUN31" s="134"/>
      <c r="OUO31" s="134"/>
      <c r="OUP31" s="134"/>
      <c r="OUQ31" s="134"/>
      <c r="OUR31" s="134"/>
      <c r="OUS31" s="134"/>
      <c r="OUT31" s="134"/>
      <c r="OUU31" s="134"/>
      <c r="OUV31" s="134"/>
      <c r="OUW31" s="134"/>
      <c r="OUX31" s="134"/>
      <c r="OUY31" s="134"/>
      <c r="OUZ31" s="134"/>
      <c r="OVA31" s="134"/>
      <c r="OVB31" s="134"/>
      <c r="OVC31" s="134"/>
      <c r="OVD31" s="134"/>
      <c r="OVE31" s="134"/>
      <c r="OVF31" s="134"/>
      <c r="OVG31" s="134"/>
      <c r="OVH31" s="134"/>
      <c r="OVI31" s="134"/>
      <c r="OVJ31" s="134"/>
      <c r="OVK31" s="134"/>
      <c r="OVL31" s="134"/>
      <c r="OVM31" s="134"/>
      <c r="OVN31" s="134"/>
      <c r="OVO31" s="134"/>
      <c r="OVP31" s="134"/>
      <c r="OVQ31" s="134"/>
      <c r="OVR31" s="134"/>
      <c r="OVS31" s="134"/>
      <c r="OVT31" s="134"/>
      <c r="OVU31" s="134"/>
      <c r="OVV31" s="134"/>
      <c r="OVW31" s="134"/>
      <c r="OVX31" s="134"/>
      <c r="OVY31" s="134"/>
      <c r="OVZ31" s="134"/>
      <c r="OWA31" s="134"/>
      <c r="OWB31" s="134"/>
      <c r="OWC31" s="134"/>
      <c r="OWD31" s="134"/>
      <c r="OWE31" s="134"/>
      <c r="OWF31" s="134"/>
      <c r="OWG31" s="134"/>
      <c r="OWH31" s="134"/>
      <c r="OWI31" s="134"/>
      <c r="OWJ31" s="134"/>
      <c r="OWK31" s="134"/>
      <c r="OWL31" s="134"/>
      <c r="OWM31" s="134"/>
      <c r="OWN31" s="134"/>
      <c r="OWO31" s="134"/>
      <c r="OWP31" s="134"/>
      <c r="OWQ31" s="134"/>
      <c r="OWR31" s="134"/>
      <c r="OWS31" s="134"/>
      <c r="OWT31" s="134"/>
      <c r="OWU31" s="134"/>
      <c r="OWV31" s="134"/>
      <c r="OWW31" s="134"/>
      <c r="OWX31" s="134"/>
      <c r="OWY31" s="134"/>
      <c r="OWZ31" s="134"/>
      <c r="OXA31" s="134"/>
      <c r="OXB31" s="134"/>
      <c r="OXC31" s="134"/>
      <c r="OXD31" s="134"/>
      <c r="OXE31" s="134"/>
      <c r="OXF31" s="134"/>
      <c r="OXG31" s="134"/>
      <c r="OXH31" s="134"/>
      <c r="OXI31" s="134"/>
      <c r="OXJ31" s="134"/>
      <c r="OXK31" s="134"/>
      <c r="OXL31" s="134"/>
      <c r="OXM31" s="134"/>
      <c r="OXN31" s="134"/>
      <c r="OXO31" s="134"/>
      <c r="OXP31" s="134"/>
      <c r="OXQ31" s="134"/>
      <c r="OXR31" s="134"/>
      <c r="OXS31" s="134"/>
      <c r="OXT31" s="134"/>
      <c r="OXU31" s="134"/>
      <c r="OXV31" s="134"/>
      <c r="OXW31" s="134"/>
      <c r="OXX31" s="134"/>
      <c r="OXY31" s="134"/>
      <c r="OXZ31" s="134"/>
      <c r="OYA31" s="134"/>
      <c r="OYB31" s="134"/>
      <c r="OYC31" s="134"/>
      <c r="OYD31" s="134"/>
      <c r="OYE31" s="134"/>
      <c r="OYF31" s="134"/>
      <c r="OYG31" s="134"/>
      <c r="OYH31" s="134"/>
      <c r="OYI31" s="134"/>
      <c r="OYJ31" s="134"/>
      <c r="OYK31" s="134"/>
      <c r="OYL31" s="134"/>
      <c r="OYM31" s="134"/>
      <c r="OYN31" s="134"/>
      <c r="OYO31" s="134"/>
      <c r="OYP31" s="134"/>
      <c r="OYQ31" s="134"/>
      <c r="OYR31" s="134"/>
      <c r="OYS31" s="134"/>
      <c r="OYT31" s="134"/>
      <c r="OYU31" s="134"/>
      <c r="OYV31" s="134"/>
      <c r="OYW31" s="134"/>
      <c r="OYX31" s="134"/>
      <c r="OYY31" s="134"/>
      <c r="OYZ31" s="134"/>
      <c r="OZA31" s="134"/>
      <c r="OZB31" s="134"/>
      <c r="OZC31" s="134"/>
      <c r="OZD31" s="134"/>
      <c r="OZE31" s="134"/>
      <c r="OZF31" s="134"/>
      <c r="OZG31" s="134"/>
      <c r="OZH31" s="134"/>
      <c r="OZI31" s="134"/>
      <c r="OZJ31" s="134"/>
      <c r="OZK31" s="134"/>
      <c r="OZL31" s="134"/>
      <c r="OZM31" s="134"/>
      <c r="OZN31" s="134"/>
      <c r="OZO31" s="134"/>
      <c r="OZP31" s="134"/>
      <c r="OZQ31" s="134"/>
      <c r="OZR31" s="134"/>
      <c r="OZS31" s="134"/>
      <c r="OZT31" s="134"/>
      <c r="OZU31" s="134"/>
      <c r="OZV31" s="134"/>
      <c r="OZW31" s="134"/>
      <c r="OZX31" s="134"/>
      <c r="OZY31" s="134"/>
      <c r="OZZ31" s="134"/>
      <c r="PAA31" s="134"/>
      <c r="PAB31" s="134"/>
      <c r="PAC31" s="134"/>
      <c r="PAD31" s="134"/>
      <c r="PAE31" s="134"/>
      <c r="PAF31" s="134"/>
      <c r="PAG31" s="134"/>
      <c r="PAH31" s="134"/>
      <c r="PAI31" s="134"/>
      <c r="PAJ31" s="134"/>
      <c r="PAK31" s="134"/>
      <c r="PAL31" s="134"/>
      <c r="PAM31" s="134"/>
      <c r="PAN31" s="134"/>
      <c r="PAO31" s="134"/>
      <c r="PAP31" s="134"/>
      <c r="PAQ31" s="134"/>
      <c r="PAR31" s="134"/>
      <c r="PAS31" s="134"/>
      <c r="PAT31" s="134"/>
      <c r="PAU31" s="134"/>
      <c r="PAV31" s="134"/>
      <c r="PAW31" s="134"/>
      <c r="PAX31" s="134"/>
      <c r="PAY31" s="134"/>
      <c r="PAZ31" s="134"/>
      <c r="PBA31" s="134"/>
      <c r="PBB31" s="134"/>
      <c r="PBC31" s="134"/>
      <c r="PBD31" s="134"/>
      <c r="PBE31" s="134"/>
      <c r="PBF31" s="134"/>
      <c r="PBG31" s="134"/>
      <c r="PBH31" s="134"/>
      <c r="PBI31" s="134"/>
      <c r="PBJ31" s="134"/>
      <c r="PBK31" s="134"/>
      <c r="PBL31" s="134"/>
      <c r="PBM31" s="134"/>
      <c r="PBN31" s="134"/>
      <c r="PBO31" s="134"/>
      <c r="PBP31" s="134"/>
      <c r="PBQ31" s="134"/>
      <c r="PBR31" s="134"/>
      <c r="PBS31" s="134"/>
      <c r="PBT31" s="134"/>
      <c r="PBU31" s="134"/>
      <c r="PBV31" s="134"/>
      <c r="PBW31" s="134"/>
      <c r="PBX31" s="134"/>
      <c r="PBY31" s="134"/>
      <c r="PBZ31" s="134"/>
      <c r="PCA31" s="134"/>
      <c r="PCB31" s="134"/>
      <c r="PCC31" s="134"/>
      <c r="PCD31" s="134"/>
      <c r="PCE31" s="134"/>
      <c r="PCF31" s="134"/>
      <c r="PCG31" s="134"/>
      <c r="PCH31" s="134"/>
      <c r="PCI31" s="134"/>
      <c r="PCJ31" s="134"/>
      <c r="PCK31" s="134"/>
      <c r="PCL31" s="134"/>
      <c r="PCM31" s="134"/>
      <c r="PCN31" s="134"/>
      <c r="PCO31" s="134"/>
      <c r="PCP31" s="134"/>
      <c r="PCQ31" s="134"/>
      <c r="PCR31" s="134"/>
      <c r="PCS31" s="134"/>
      <c r="PCT31" s="134"/>
      <c r="PCU31" s="134"/>
      <c r="PCV31" s="134"/>
      <c r="PCW31" s="134"/>
      <c r="PCX31" s="134"/>
      <c r="PCY31" s="134"/>
      <c r="PCZ31" s="134"/>
      <c r="PDA31" s="134"/>
      <c r="PDB31" s="134"/>
      <c r="PDC31" s="134"/>
      <c r="PDD31" s="134"/>
      <c r="PDE31" s="134"/>
      <c r="PDF31" s="134"/>
      <c r="PDG31" s="134"/>
      <c r="PDH31" s="134"/>
      <c r="PDI31" s="134"/>
      <c r="PDJ31" s="134"/>
      <c r="PDK31" s="134"/>
      <c r="PDL31" s="134"/>
      <c r="PDM31" s="134"/>
      <c r="PDN31" s="134"/>
      <c r="PDO31" s="134"/>
      <c r="PDP31" s="134"/>
      <c r="PDQ31" s="134"/>
      <c r="PDR31" s="134"/>
      <c r="PDS31" s="134"/>
      <c r="PDT31" s="134"/>
      <c r="PDU31" s="134"/>
      <c r="PDV31" s="134"/>
      <c r="PDW31" s="134"/>
      <c r="PDX31" s="134"/>
      <c r="PDY31" s="134"/>
      <c r="PDZ31" s="134"/>
      <c r="PEA31" s="134"/>
      <c r="PEB31" s="134"/>
      <c r="PEC31" s="134"/>
      <c r="PED31" s="134"/>
      <c r="PEE31" s="134"/>
      <c r="PEF31" s="134"/>
      <c r="PEG31" s="134"/>
      <c r="PEH31" s="134"/>
      <c r="PEI31" s="134"/>
      <c r="PEJ31" s="134"/>
      <c r="PEK31" s="134"/>
      <c r="PEL31" s="134"/>
      <c r="PEM31" s="134"/>
      <c r="PEN31" s="134"/>
      <c r="PEO31" s="134"/>
      <c r="PEP31" s="134"/>
      <c r="PEQ31" s="134"/>
      <c r="PER31" s="134"/>
      <c r="PES31" s="134"/>
      <c r="PET31" s="134"/>
      <c r="PEU31" s="134"/>
      <c r="PEV31" s="134"/>
      <c r="PEW31" s="134"/>
      <c r="PEX31" s="134"/>
      <c r="PEY31" s="134"/>
      <c r="PEZ31" s="134"/>
      <c r="PFA31" s="134"/>
      <c r="PFB31" s="134"/>
      <c r="PFC31" s="134"/>
      <c r="PFD31" s="134"/>
      <c r="PFE31" s="134"/>
      <c r="PFF31" s="134"/>
      <c r="PFG31" s="134"/>
      <c r="PFH31" s="134"/>
      <c r="PFI31" s="134"/>
      <c r="PFJ31" s="134"/>
      <c r="PFK31" s="134"/>
      <c r="PFL31" s="134"/>
      <c r="PFM31" s="134"/>
      <c r="PFN31" s="134"/>
      <c r="PFO31" s="134"/>
      <c r="PFP31" s="134"/>
      <c r="PFQ31" s="134"/>
      <c r="PFR31" s="134"/>
      <c r="PFS31" s="134"/>
      <c r="PFT31" s="134"/>
      <c r="PFU31" s="134"/>
      <c r="PFV31" s="134"/>
      <c r="PFW31" s="134"/>
      <c r="PFX31" s="134"/>
      <c r="PFY31" s="134"/>
      <c r="PFZ31" s="134"/>
      <c r="PGA31" s="134"/>
      <c r="PGB31" s="134"/>
      <c r="PGC31" s="134"/>
      <c r="PGD31" s="134"/>
      <c r="PGE31" s="134"/>
      <c r="PGF31" s="134"/>
      <c r="PGG31" s="134"/>
      <c r="PGH31" s="134"/>
      <c r="PGI31" s="134"/>
      <c r="PGJ31" s="134"/>
      <c r="PGK31" s="134"/>
      <c r="PGL31" s="134"/>
      <c r="PGM31" s="134"/>
      <c r="PGN31" s="134"/>
      <c r="PGO31" s="134"/>
      <c r="PGP31" s="134"/>
      <c r="PGQ31" s="134"/>
      <c r="PGR31" s="134"/>
      <c r="PGS31" s="134"/>
      <c r="PGT31" s="134"/>
      <c r="PGU31" s="134"/>
      <c r="PGV31" s="134"/>
      <c r="PGW31" s="134"/>
      <c r="PGX31" s="134"/>
      <c r="PGY31" s="134"/>
      <c r="PGZ31" s="134"/>
      <c r="PHA31" s="134"/>
      <c r="PHB31" s="134"/>
      <c r="PHC31" s="134"/>
      <c r="PHD31" s="134"/>
      <c r="PHE31" s="134"/>
      <c r="PHF31" s="134"/>
      <c r="PHG31" s="134"/>
      <c r="PHH31" s="134"/>
      <c r="PHI31" s="134"/>
      <c r="PHJ31" s="134"/>
      <c r="PHK31" s="134"/>
      <c r="PHL31" s="134"/>
      <c r="PHM31" s="134"/>
      <c r="PHN31" s="134"/>
      <c r="PHO31" s="134"/>
      <c r="PHP31" s="134"/>
      <c r="PHQ31" s="134"/>
      <c r="PHR31" s="134"/>
      <c r="PHS31" s="134"/>
      <c r="PHT31" s="134"/>
      <c r="PHU31" s="134"/>
      <c r="PHV31" s="134"/>
      <c r="PHW31" s="134"/>
      <c r="PHX31" s="134"/>
      <c r="PHY31" s="134"/>
      <c r="PHZ31" s="134"/>
      <c r="PIA31" s="134"/>
      <c r="PIB31" s="134"/>
      <c r="PIC31" s="134"/>
      <c r="PID31" s="134"/>
      <c r="PIE31" s="134"/>
      <c r="PIF31" s="134"/>
      <c r="PIG31" s="134"/>
      <c r="PIH31" s="134"/>
      <c r="PII31" s="134"/>
      <c r="PIJ31" s="134"/>
      <c r="PIK31" s="134"/>
      <c r="PIL31" s="134"/>
      <c r="PIM31" s="134"/>
      <c r="PIN31" s="134"/>
      <c r="PIO31" s="134"/>
      <c r="PIP31" s="134"/>
      <c r="PIQ31" s="134"/>
      <c r="PIR31" s="134"/>
      <c r="PIS31" s="134"/>
      <c r="PIT31" s="134"/>
      <c r="PIU31" s="134"/>
      <c r="PIV31" s="134"/>
      <c r="PIW31" s="134"/>
      <c r="PIX31" s="134"/>
      <c r="PIY31" s="134"/>
      <c r="PIZ31" s="134"/>
      <c r="PJA31" s="134"/>
      <c r="PJB31" s="134"/>
      <c r="PJC31" s="134"/>
      <c r="PJD31" s="134"/>
      <c r="PJE31" s="134"/>
      <c r="PJF31" s="134"/>
      <c r="PJG31" s="134"/>
      <c r="PJH31" s="134"/>
      <c r="PJI31" s="134"/>
      <c r="PJJ31" s="134"/>
      <c r="PJK31" s="134"/>
      <c r="PJL31" s="134"/>
      <c r="PJM31" s="134"/>
      <c r="PJN31" s="134"/>
      <c r="PJO31" s="134"/>
      <c r="PJP31" s="134"/>
      <c r="PJQ31" s="134"/>
      <c r="PJR31" s="134"/>
      <c r="PJS31" s="134"/>
      <c r="PJT31" s="134"/>
      <c r="PJU31" s="134"/>
      <c r="PJV31" s="134"/>
      <c r="PJW31" s="134"/>
      <c r="PJX31" s="134"/>
      <c r="PJY31" s="134"/>
      <c r="PJZ31" s="134"/>
      <c r="PKA31" s="134"/>
      <c r="PKB31" s="134"/>
      <c r="PKC31" s="134"/>
      <c r="PKD31" s="134"/>
      <c r="PKE31" s="134"/>
      <c r="PKF31" s="134"/>
      <c r="PKG31" s="134"/>
      <c r="PKH31" s="134"/>
      <c r="PKI31" s="134"/>
      <c r="PKJ31" s="134"/>
      <c r="PKK31" s="134"/>
      <c r="PKL31" s="134"/>
      <c r="PKM31" s="134"/>
      <c r="PKN31" s="134"/>
      <c r="PKO31" s="134"/>
      <c r="PKP31" s="134"/>
      <c r="PKQ31" s="134"/>
      <c r="PKR31" s="134"/>
      <c r="PKS31" s="134"/>
      <c r="PKT31" s="134"/>
      <c r="PKU31" s="134"/>
      <c r="PKV31" s="134"/>
      <c r="PKW31" s="134"/>
      <c r="PKX31" s="134"/>
      <c r="PKY31" s="134"/>
      <c r="PKZ31" s="134"/>
      <c r="PLA31" s="134"/>
      <c r="PLB31" s="134"/>
      <c r="PLC31" s="134"/>
      <c r="PLD31" s="134"/>
      <c r="PLE31" s="134"/>
      <c r="PLF31" s="134"/>
      <c r="PLG31" s="134"/>
      <c r="PLH31" s="134"/>
      <c r="PLI31" s="134"/>
      <c r="PLJ31" s="134"/>
      <c r="PLK31" s="134"/>
      <c r="PLL31" s="134"/>
      <c r="PLM31" s="134"/>
      <c r="PLN31" s="134"/>
      <c r="PLO31" s="134"/>
      <c r="PLP31" s="134"/>
      <c r="PLQ31" s="134"/>
      <c r="PLR31" s="134"/>
      <c r="PLS31" s="134"/>
      <c r="PLT31" s="134"/>
      <c r="PLU31" s="134"/>
      <c r="PLV31" s="134"/>
      <c r="PLW31" s="134"/>
      <c r="PLX31" s="134"/>
      <c r="PLY31" s="134"/>
      <c r="PLZ31" s="134"/>
      <c r="PMA31" s="134"/>
      <c r="PMB31" s="134"/>
      <c r="PMC31" s="134"/>
      <c r="PMD31" s="134"/>
      <c r="PME31" s="134"/>
      <c r="PMF31" s="134"/>
      <c r="PMG31" s="134"/>
      <c r="PMH31" s="134"/>
      <c r="PMI31" s="134"/>
      <c r="PMJ31" s="134"/>
      <c r="PMK31" s="134"/>
      <c r="PML31" s="134"/>
      <c r="PMM31" s="134"/>
      <c r="PMN31" s="134"/>
      <c r="PMO31" s="134"/>
      <c r="PMP31" s="134"/>
      <c r="PMQ31" s="134"/>
      <c r="PMR31" s="134"/>
      <c r="PMS31" s="134"/>
      <c r="PMT31" s="134"/>
      <c r="PMU31" s="134"/>
      <c r="PMV31" s="134"/>
      <c r="PMW31" s="134"/>
      <c r="PMX31" s="134"/>
      <c r="PMY31" s="134"/>
      <c r="PMZ31" s="134"/>
      <c r="PNA31" s="134"/>
      <c r="PNB31" s="134"/>
      <c r="PNC31" s="134"/>
      <c r="PND31" s="134"/>
      <c r="PNE31" s="134"/>
      <c r="PNF31" s="134"/>
      <c r="PNG31" s="134"/>
      <c r="PNH31" s="134"/>
      <c r="PNI31" s="134"/>
      <c r="PNJ31" s="134"/>
      <c r="PNK31" s="134"/>
      <c r="PNL31" s="134"/>
      <c r="PNM31" s="134"/>
      <c r="PNN31" s="134"/>
      <c r="PNO31" s="134"/>
      <c r="PNP31" s="134"/>
      <c r="PNQ31" s="134"/>
      <c r="PNR31" s="134"/>
      <c r="PNS31" s="134"/>
      <c r="PNT31" s="134"/>
      <c r="PNU31" s="134"/>
      <c r="PNV31" s="134"/>
      <c r="PNW31" s="134"/>
      <c r="PNX31" s="134"/>
      <c r="PNY31" s="134"/>
      <c r="PNZ31" s="134"/>
      <c r="POA31" s="134"/>
      <c r="POB31" s="134"/>
      <c r="POC31" s="134"/>
      <c r="POD31" s="134"/>
      <c r="POE31" s="134"/>
      <c r="POF31" s="134"/>
      <c r="POG31" s="134"/>
      <c r="POH31" s="134"/>
      <c r="POI31" s="134"/>
      <c r="POJ31" s="134"/>
      <c r="POK31" s="134"/>
      <c r="POL31" s="134"/>
      <c r="POM31" s="134"/>
      <c r="PON31" s="134"/>
      <c r="POO31" s="134"/>
      <c r="POP31" s="134"/>
      <c r="POQ31" s="134"/>
      <c r="POR31" s="134"/>
      <c r="POS31" s="134"/>
      <c r="POT31" s="134"/>
      <c r="POU31" s="134"/>
      <c r="POV31" s="134"/>
      <c r="POW31" s="134"/>
      <c r="POX31" s="134"/>
      <c r="POY31" s="134"/>
      <c r="POZ31" s="134"/>
      <c r="PPA31" s="134"/>
      <c r="PPB31" s="134"/>
      <c r="PPC31" s="134"/>
      <c r="PPD31" s="134"/>
      <c r="PPE31" s="134"/>
      <c r="PPF31" s="134"/>
      <c r="PPG31" s="134"/>
      <c r="PPH31" s="134"/>
      <c r="PPI31" s="134"/>
      <c r="PPJ31" s="134"/>
      <c r="PPK31" s="134"/>
      <c r="PPL31" s="134"/>
      <c r="PPM31" s="134"/>
      <c r="PPN31" s="134"/>
      <c r="PPO31" s="134"/>
      <c r="PPP31" s="134"/>
      <c r="PPQ31" s="134"/>
      <c r="PPR31" s="134"/>
      <c r="PPS31" s="134"/>
      <c r="PPT31" s="134"/>
      <c r="PPU31" s="134"/>
      <c r="PPV31" s="134"/>
      <c r="PPW31" s="134"/>
      <c r="PPX31" s="134"/>
      <c r="PPY31" s="134"/>
      <c r="PPZ31" s="134"/>
      <c r="PQA31" s="134"/>
      <c r="PQB31" s="134"/>
      <c r="PQC31" s="134"/>
      <c r="PQD31" s="134"/>
      <c r="PQE31" s="134"/>
      <c r="PQF31" s="134"/>
      <c r="PQG31" s="134"/>
      <c r="PQH31" s="134"/>
      <c r="PQI31" s="134"/>
      <c r="PQJ31" s="134"/>
      <c r="PQK31" s="134"/>
      <c r="PQL31" s="134"/>
      <c r="PQM31" s="134"/>
      <c r="PQN31" s="134"/>
      <c r="PQO31" s="134"/>
      <c r="PQP31" s="134"/>
      <c r="PQQ31" s="134"/>
      <c r="PQR31" s="134"/>
      <c r="PQS31" s="134"/>
      <c r="PQT31" s="134"/>
      <c r="PQU31" s="134"/>
      <c r="PQV31" s="134"/>
      <c r="PQW31" s="134"/>
      <c r="PQX31" s="134"/>
      <c r="PQY31" s="134"/>
      <c r="PQZ31" s="134"/>
      <c r="PRA31" s="134"/>
      <c r="PRB31" s="134"/>
      <c r="PRC31" s="134"/>
      <c r="PRD31" s="134"/>
      <c r="PRE31" s="134"/>
      <c r="PRF31" s="134"/>
      <c r="PRG31" s="134"/>
      <c r="PRH31" s="134"/>
      <c r="PRI31" s="134"/>
      <c r="PRJ31" s="134"/>
      <c r="PRK31" s="134"/>
      <c r="PRL31" s="134"/>
      <c r="PRM31" s="134"/>
      <c r="PRN31" s="134"/>
      <c r="PRO31" s="134"/>
      <c r="PRP31" s="134"/>
      <c r="PRQ31" s="134"/>
      <c r="PRR31" s="134"/>
      <c r="PRS31" s="134"/>
      <c r="PRT31" s="134"/>
      <c r="PRU31" s="134"/>
      <c r="PRV31" s="134"/>
      <c r="PRW31" s="134"/>
      <c r="PRX31" s="134"/>
      <c r="PRY31" s="134"/>
      <c r="PRZ31" s="134"/>
      <c r="PSA31" s="134"/>
      <c r="PSB31" s="134"/>
      <c r="PSC31" s="134"/>
      <c r="PSD31" s="134"/>
      <c r="PSE31" s="134"/>
      <c r="PSF31" s="134"/>
      <c r="PSG31" s="134"/>
      <c r="PSH31" s="134"/>
      <c r="PSI31" s="134"/>
      <c r="PSJ31" s="134"/>
      <c r="PSK31" s="134"/>
      <c r="PSL31" s="134"/>
      <c r="PSM31" s="134"/>
      <c r="PSN31" s="134"/>
      <c r="PSO31" s="134"/>
      <c r="PSP31" s="134"/>
      <c r="PSQ31" s="134"/>
      <c r="PSR31" s="134"/>
      <c r="PSS31" s="134"/>
      <c r="PST31" s="134"/>
      <c r="PSU31" s="134"/>
      <c r="PSV31" s="134"/>
      <c r="PSW31" s="134"/>
      <c r="PSX31" s="134"/>
      <c r="PSY31" s="134"/>
      <c r="PSZ31" s="134"/>
      <c r="PTA31" s="134"/>
      <c r="PTB31" s="134"/>
      <c r="PTC31" s="134"/>
      <c r="PTD31" s="134"/>
      <c r="PTE31" s="134"/>
      <c r="PTF31" s="134"/>
      <c r="PTG31" s="134"/>
      <c r="PTH31" s="134"/>
      <c r="PTI31" s="134"/>
      <c r="PTJ31" s="134"/>
      <c r="PTK31" s="134"/>
      <c r="PTL31" s="134"/>
      <c r="PTM31" s="134"/>
      <c r="PTN31" s="134"/>
      <c r="PTO31" s="134"/>
      <c r="PTP31" s="134"/>
      <c r="PTQ31" s="134"/>
      <c r="PTR31" s="134"/>
      <c r="PTS31" s="134"/>
      <c r="PTT31" s="134"/>
      <c r="PTU31" s="134"/>
      <c r="PTV31" s="134"/>
      <c r="PTW31" s="134"/>
      <c r="PTX31" s="134"/>
      <c r="PTY31" s="134"/>
      <c r="PTZ31" s="134"/>
      <c r="PUA31" s="134"/>
      <c r="PUB31" s="134"/>
      <c r="PUC31" s="134"/>
      <c r="PUD31" s="134"/>
      <c r="PUE31" s="134"/>
      <c r="PUF31" s="134"/>
      <c r="PUG31" s="134"/>
      <c r="PUH31" s="134"/>
      <c r="PUI31" s="134"/>
      <c r="PUJ31" s="134"/>
      <c r="PUK31" s="134"/>
      <c r="PUL31" s="134"/>
      <c r="PUM31" s="134"/>
      <c r="PUN31" s="134"/>
      <c r="PUO31" s="134"/>
      <c r="PUP31" s="134"/>
      <c r="PUQ31" s="134"/>
      <c r="PUR31" s="134"/>
      <c r="PUS31" s="134"/>
      <c r="PUT31" s="134"/>
      <c r="PUU31" s="134"/>
      <c r="PUV31" s="134"/>
      <c r="PUW31" s="134"/>
      <c r="PUX31" s="134"/>
      <c r="PUY31" s="134"/>
      <c r="PUZ31" s="134"/>
      <c r="PVA31" s="134"/>
      <c r="PVB31" s="134"/>
      <c r="PVC31" s="134"/>
      <c r="PVD31" s="134"/>
      <c r="PVE31" s="134"/>
      <c r="PVF31" s="134"/>
      <c r="PVG31" s="134"/>
      <c r="PVH31" s="134"/>
      <c r="PVI31" s="134"/>
      <c r="PVJ31" s="134"/>
      <c r="PVK31" s="134"/>
      <c r="PVL31" s="134"/>
      <c r="PVM31" s="134"/>
      <c r="PVN31" s="134"/>
      <c r="PVO31" s="134"/>
      <c r="PVP31" s="134"/>
      <c r="PVQ31" s="134"/>
      <c r="PVR31" s="134"/>
      <c r="PVS31" s="134"/>
      <c r="PVT31" s="134"/>
      <c r="PVU31" s="134"/>
      <c r="PVV31" s="134"/>
      <c r="PVW31" s="134"/>
      <c r="PVX31" s="134"/>
      <c r="PVY31" s="134"/>
      <c r="PVZ31" s="134"/>
      <c r="PWA31" s="134"/>
      <c r="PWB31" s="134"/>
      <c r="PWC31" s="134"/>
      <c r="PWD31" s="134"/>
      <c r="PWE31" s="134"/>
      <c r="PWF31" s="134"/>
      <c r="PWG31" s="134"/>
      <c r="PWH31" s="134"/>
      <c r="PWI31" s="134"/>
      <c r="PWJ31" s="134"/>
      <c r="PWK31" s="134"/>
      <c r="PWL31" s="134"/>
      <c r="PWM31" s="134"/>
      <c r="PWN31" s="134"/>
      <c r="PWO31" s="134"/>
      <c r="PWP31" s="134"/>
      <c r="PWQ31" s="134"/>
      <c r="PWR31" s="134"/>
      <c r="PWS31" s="134"/>
      <c r="PWT31" s="134"/>
      <c r="PWU31" s="134"/>
      <c r="PWV31" s="134"/>
      <c r="PWW31" s="134"/>
      <c r="PWX31" s="134"/>
      <c r="PWY31" s="134"/>
      <c r="PWZ31" s="134"/>
      <c r="PXA31" s="134"/>
      <c r="PXB31" s="134"/>
      <c r="PXC31" s="134"/>
      <c r="PXD31" s="134"/>
      <c r="PXE31" s="134"/>
      <c r="PXF31" s="134"/>
      <c r="PXG31" s="134"/>
      <c r="PXH31" s="134"/>
      <c r="PXI31" s="134"/>
      <c r="PXJ31" s="134"/>
      <c r="PXK31" s="134"/>
      <c r="PXL31" s="134"/>
      <c r="PXM31" s="134"/>
      <c r="PXN31" s="134"/>
      <c r="PXO31" s="134"/>
      <c r="PXP31" s="134"/>
      <c r="PXQ31" s="134"/>
      <c r="PXR31" s="134"/>
      <c r="PXS31" s="134"/>
      <c r="PXT31" s="134"/>
      <c r="PXU31" s="134"/>
      <c r="PXV31" s="134"/>
      <c r="PXW31" s="134"/>
      <c r="PXX31" s="134"/>
      <c r="PXY31" s="134"/>
      <c r="PXZ31" s="134"/>
      <c r="PYA31" s="134"/>
      <c r="PYB31" s="134"/>
      <c r="PYC31" s="134"/>
      <c r="PYD31" s="134"/>
      <c r="PYE31" s="134"/>
      <c r="PYF31" s="134"/>
      <c r="PYG31" s="134"/>
      <c r="PYH31" s="134"/>
      <c r="PYI31" s="134"/>
      <c r="PYJ31" s="134"/>
      <c r="PYK31" s="134"/>
      <c r="PYL31" s="134"/>
      <c r="PYM31" s="134"/>
      <c r="PYN31" s="134"/>
      <c r="PYO31" s="134"/>
      <c r="PYP31" s="134"/>
      <c r="PYQ31" s="134"/>
      <c r="PYR31" s="134"/>
      <c r="PYS31" s="134"/>
      <c r="PYT31" s="134"/>
      <c r="PYU31" s="134"/>
      <c r="PYV31" s="134"/>
      <c r="PYW31" s="134"/>
      <c r="PYX31" s="134"/>
      <c r="PYY31" s="134"/>
      <c r="PYZ31" s="134"/>
      <c r="PZA31" s="134"/>
      <c r="PZB31" s="134"/>
      <c r="PZC31" s="134"/>
      <c r="PZD31" s="134"/>
      <c r="PZE31" s="134"/>
      <c r="PZF31" s="134"/>
      <c r="PZG31" s="134"/>
      <c r="PZH31" s="134"/>
      <c r="PZI31" s="134"/>
      <c r="PZJ31" s="134"/>
      <c r="PZK31" s="134"/>
      <c r="PZL31" s="134"/>
      <c r="PZM31" s="134"/>
      <c r="PZN31" s="134"/>
      <c r="PZO31" s="134"/>
      <c r="PZP31" s="134"/>
      <c r="PZQ31" s="134"/>
      <c r="PZR31" s="134"/>
      <c r="PZS31" s="134"/>
      <c r="PZT31" s="134"/>
      <c r="PZU31" s="134"/>
      <c r="PZV31" s="134"/>
      <c r="PZW31" s="134"/>
      <c r="PZX31" s="134"/>
      <c r="PZY31" s="134"/>
      <c r="PZZ31" s="134"/>
      <c r="QAA31" s="134"/>
      <c r="QAB31" s="134"/>
      <c r="QAC31" s="134"/>
      <c r="QAD31" s="134"/>
      <c r="QAE31" s="134"/>
      <c r="QAF31" s="134"/>
      <c r="QAG31" s="134"/>
      <c r="QAH31" s="134"/>
      <c r="QAI31" s="134"/>
      <c r="QAJ31" s="134"/>
      <c r="QAK31" s="134"/>
      <c r="QAL31" s="134"/>
      <c r="QAM31" s="134"/>
      <c r="QAN31" s="134"/>
      <c r="QAO31" s="134"/>
      <c r="QAP31" s="134"/>
      <c r="QAQ31" s="134"/>
      <c r="QAR31" s="134"/>
      <c r="QAS31" s="134"/>
      <c r="QAT31" s="134"/>
      <c r="QAU31" s="134"/>
      <c r="QAV31" s="134"/>
      <c r="QAW31" s="134"/>
      <c r="QAX31" s="134"/>
      <c r="QAY31" s="134"/>
      <c r="QAZ31" s="134"/>
      <c r="QBA31" s="134"/>
      <c r="QBB31" s="134"/>
      <c r="QBC31" s="134"/>
      <c r="QBD31" s="134"/>
      <c r="QBE31" s="134"/>
      <c r="QBF31" s="134"/>
      <c r="QBG31" s="134"/>
      <c r="QBH31" s="134"/>
      <c r="QBI31" s="134"/>
      <c r="QBJ31" s="134"/>
      <c r="QBK31" s="134"/>
      <c r="QBL31" s="134"/>
      <c r="QBM31" s="134"/>
      <c r="QBN31" s="134"/>
      <c r="QBO31" s="134"/>
      <c r="QBP31" s="134"/>
      <c r="QBQ31" s="134"/>
      <c r="QBR31" s="134"/>
      <c r="QBS31" s="134"/>
      <c r="QBT31" s="134"/>
      <c r="QBU31" s="134"/>
      <c r="QBV31" s="134"/>
      <c r="QBW31" s="134"/>
      <c r="QBX31" s="134"/>
      <c r="QBY31" s="134"/>
      <c r="QBZ31" s="134"/>
      <c r="QCA31" s="134"/>
      <c r="QCB31" s="134"/>
      <c r="QCC31" s="134"/>
      <c r="QCD31" s="134"/>
      <c r="QCE31" s="134"/>
      <c r="QCF31" s="134"/>
      <c r="QCG31" s="134"/>
      <c r="QCH31" s="134"/>
      <c r="QCI31" s="134"/>
      <c r="QCJ31" s="134"/>
      <c r="QCK31" s="134"/>
      <c r="QCL31" s="134"/>
      <c r="QCM31" s="134"/>
      <c r="QCN31" s="134"/>
      <c r="QCO31" s="134"/>
      <c r="QCP31" s="134"/>
      <c r="QCQ31" s="134"/>
      <c r="QCR31" s="134"/>
      <c r="QCS31" s="134"/>
      <c r="QCT31" s="134"/>
      <c r="QCU31" s="134"/>
      <c r="QCV31" s="134"/>
      <c r="QCW31" s="134"/>
      <c r="QCX31" s="134"/>
      <c r="QCY31" s="134"/>
      <c r="QCZ31" s="134"/>
      <c r="QDA31" s="134"/>
      <c r="QDB31" s="134"/>
      <c r="QDC31" s="134"/>
      <c r="QDD31" s="134"/>
      <c r="QDE31" s="134"/>
      <c r="QDF31" s="134"/>
      <c r="QDG31" s="134"/>
      <c r="QDH31" s="134"/>
      <c r="QDI31" s="134"/>
      <c r="QDJ31" s="134"/>
      <c r="QDK31" s="134"/>
      <c r="QDL31" s="134"/>
      <c r="QDM31" s="134"/>
      <c r="QDN31" s="134"/>
      <c r="QDO31" s="134"/>
      <c r="QDP31" s="134"/>
      <c r="QDQ31" s="134"/>
      <c r="QDR31" s="134"/>
      <c r="QDS31" s="134"/>
      <c r="QDT31" s="134"/>
      <c r="QDU31" s="134"/>
      <c r="QDV31" s="134"/>
      <c r="QDW31" s="134"/>
      <c r="QDX31" s="134"/>
      <c r="QDY31" s="134"/>
      <c r="QDZ31" s="134"/>
      <c r="QEA31" s="134"/>
      <c r="QEB31" s="134"/>
      <c r="QEC31" s="134"/>
      <c r="QED31" s="134"/>
      <c r="QEE31" s="134"/>
      <c r="QEF31" s="134"/>
      <c r="QEG31" s="134"/>
      <c r="QEH31" s="134"/>
      <c r="QEI31" s="134"/>
      <c r="QEJ31" s="134"/>
      <c r="QEK31" s="134"/>
      <c r="QEL31" s="134"/>
      <c r="QEM31" s="134"/>
      <c r="QEN31" s="134"/>
      <c r="QEO31" s="134"/>
      <c r="QEP31" s="134"/>
      <c r="QEQ31" s="134"/>
      <c r="QER31" s="134"/>
      <c r="QES31" s="134"/>
      <c r="QET31" s="134"/>
      <c r="QEU31" s="134"/>
      <c r="QEV31" s="134"/>
      <c r="QEW31" s="134"/>
      <c r="QEX31" s="134"/>
      <c r="QEY31" s="134"/>
      <c r="QEZ31" s="134"/>
      <c r="QFA31" s="134"/>
      <c r="QFB31" s="134"/>
      <c r="QFC31" s="134"/>
      <c r="QFD31" s="134"/>
      <c r="QFE31" s="134"/>
      <c r="QFF31" s="134"/>
      <c r="QFG31" s="134"/>
      <c r="QFH31" s="134"/>
      <c r="QFI31" s="134"/>
      <c r="QFJ31" s="134"/>
      <c r="QFK31" s="134"/>
      <c r="QFL31" s="134"/>
      <c r="QFM31" s="134"/>
      <c r="QFN31" s="134"/>
      <c r="QFO31" s="134"/>
      <c r="QFP31" s="134"/>
      <c r="QFQ31" s="134"/>
      <c r="QFR31" s="134"/>
      <c r="QFS31" s="134"/>
      <c r="QFT31" s="134"/>
      <c r="QFU31" s="134"/>
      <c r="QFV31" s="134"/>
      <c r="QFW31" s="134"/>
      <c r="QFX31" s="134"/>
      <c r="QFY31" s="134"/>
      <c r="QFZ31" s="134"/>
      <c r="QGA31" s="134"/>
      <c r="QGB31" s="134"/>
      <c r="QGC31" s="134"/>
      <c r="QGD31" s="134"/>
      <c r="QGE31" s="134"/>
      <c r="QGF31" s="134"/>
      <c r="QGG31" s="134"/>
      <c r="QGH31" s="134"/>
      <c r="QGI31" s="134"/>
      <c r="QGJ31" s="134"/>
      <c r="QGK31" s="134"/>
      <c r="QGL31" s="134"/>
      <c r="QGM31" s="134"/>
      <c r="QGN31" s="134"/>
      <c r="QGO31" s="134"/>
      <c r="QGP31" s="134"/>
      <c r="QGQ31" s="134"/>
      <c r="QGR31" s="134"/>
      <c r="QGS31" s="134"/>
      <c r="QGT31" s="134"/>
      <c r="QGU31" s="134"/>
      <c r="QGV31" s="134"/>
      <c r="QGW31" s="134"/>
      <c r="QGX31" s="134"/>
      <c r="QGY31" s="134"/>
      <c r="QGZ31" s="134"/>
      <c r="QHA31" s="134"/>
      <c r="QHB31" s="134"/>
      <c r="QHC31" s="134"/>
      <c r="QHD31" s="134"/>
      <c r="QHE31" s="134"/>
      <c r="QHF31" s="134"/>
      <c r="QHG31" s="134"/>
      <c r="QHH31" s="134"/>
      <c r="QHI31" s="134"/>
      <c r="QHJ31" s="134"/>
      <c r="QHK31" s="134"/>
      <c r="QHL31" s="134"/>
      <c r="QHM31" s="134"/>
      <c r="QHN31" s="134"/>
      <c r="QHO31" s="134"/>
      <c r="QHP31" s="134"/>
      <c r="QHQ31" s="134"/>
      <c r="QHR31" s="134"/>
      <c r="QHS31" s="134"/>
      <c r="QHT31" s="134"/>
      <c r="QHU31" s="134"/>
      <c r="QHV31" s="134"/>
      <c r="QHW31" s="134"/>
      <c r="QHX31" s="134"/>
      <c r="QHY31" s="134"/>
      <c r="QHZ31" s="134"/>
      <c r="QIA31" s="134"/>
      <c r="QIB31" s="134"/>
      <c r="QIC31" s="134"/>
      <c r="QID31" s="134"/>
      <c r="QIE31" s="134"/>
      <c r="QIF31" s="134"/>
      <c r="QIG31" s="134"/>
      <c r="QIH31" s="134"/>
      <c r="QII31" s="134"/>
      <c r="QIJ31" s="134"/>
      <c r="QIK31" s="134"/>
      <c r="QIL31" s="134"/>
      <c r="QIM31" s="134"/>
      <c r="QIN31" s="134"/>
      <c r="QIO31" s="134"/>
      <c r="QIP31" s="134"/>
      <c r="QIQ31" s="134"/>
      <c r="QIR31" s="134"/>
      <c r="QIS31" s="134"/>
      <c r="QIT31" s="134"/>
      <c r="QIU31" s="134"/>
      <c r="QIV31" s="134"/>
      <c r="QIW31" s="134"/>
      <c r="QIX31" s="134"/>
      <c r="QIY31" s="134"/>
      <c r="QIZ31" s="134"/>
      <c r="QJA31" s="134"/>
      <c r="QJB31" s="134"/>
      <c r="QJC31" s="134"/>
      <c r="QJD31" s="134"/>
      <c r="QJE31" s="134"/>
      <c r="QJF31" s="134"/>
      <c r="QJG31" s="134"/>
      <c r="QJH31" s="134"/>
      <c r="QJI31" s="134"/>
      <c r="QJJ31" s="134"/>
      <c r="QJK31" s="134"/>
      <c r="QJL31" s="134"/>
      <c r="QJM31" s="134"/>
      <c r="QJN31" s="134"/>
      <c r="QJO31" s="134"/>
      <c r="QJP31" s="134"/>
      <c r="QJQ31" s="134"/>
      <c r="QJR31" s="134"/>
      <c r="QJS31" s="134"/>
      <c r="QJT31" s="134"/>
      <c r="QJU31" s="134"/>
      <c r="QJV31" s="134"/>
      <c r="QJW31" s="134"/>
      <c r="QJX31" s="134"/>
      <c r="QJY31" s="134"/>
      <c r="QJZ31" s="134"/>
      <c r="QKA31" s="134"/>
      <c r="QKB31" s="134"/>
      <c r="QKC31" s="134"/>
      <c r="QKD31" s="134"/>
      <c r="QKE31" s="134"/>
      <c r="QKF31" s="134"/>
      <c r="QKG31" s="134"/>
      <c r="QKH31" s="134"/>
      <c r="QKI31" s="134"/>
      <c r="QKJ31" s="134"/>
      <c r="QKK31" s="134"/>
      <c r="QKL31" s="134"/>
      <c r="QKM31" s="134"/>
      <c r="QKN31" s="134"/>
      <c r="QKO31" s="134"/>
      <c r="QKP31" s="134"/>
      <c r="QKQ31" s="134"/>
      <c r="QKR31" s="134"/>
      <c r="QKS31" s="134"/>
      <c r="QKT31" s="134"/>
      <c r="QKU31" s="134"/>
      <c r="QKV31" s="134"/>
      <c r="QKW31" s="134"/>
      <c r="QKX31" s="134"/>
      <c r="QKY31" s="134"/>
      <c r="QKZ31" s="134"/>
      <c r="QLA31" s="134"/>
      <c r="QLB31" s="134"/>
      <c r="QLC31" s="134"/>
      <c r="QLD31" s="134"/>
      <c r="QLE31" s="134"/>
      <c r="QLF31" s="134"/>
      <c r="QLG31" s="134"/>
      <c r="QLH31" s="134"/>
      <c r="QLI31" s="134"/>
      <c r="QLJ31" s="134"/>
      <c r="QLK31" s="134"/>
      <c r="QLL31" s="134"/>
      <c r="QLM31" s="134"/>
      <c r="QLN31" s="134"/>
      <c r="QLO31" s="134"/>
      <c r="QLP31" s="134"/>
      <c r="QLQ31" s="134"/>
      <c r="QLR31" s="134"/>
      <c r="QLS31" s="134"/>
      <c r="QLT31" s="134"/>
      <c r="QLU31" s="134"/>
      <c r="QLV31" s="134"/>
      <c r="QLW31" s="134"/>
      <c r="QLX31" s="134"/>
      <c r="QLY31" s="134"/>
      <c r="QLZ31" s="134"/>
      <c r="QMA31" s="134"/>
      <c r="QMB31" s="134"/>
      <c r="QMC31" s="134"/>
      <c r="QMD31" s="134"/>
      <c r="QME31" s="134"/>
      <c r="QMF31" s="134"/>
      <c r="QMG31" s="134"/>
      <c r="QMH31" s="134"/>
      <c r="QMI31" s="134"/>
      <c r="QMJ31" s="134"/>
      <c r="QMK31" s="134"/>
      <c r="QML31" s="134"/>
      <c r="QMM31" s="134"/>
      <c r="QMN31" s="134"/>
      <c r="QMO31" s="134"/>
      <c r="QMP31" s="134"/>
      <c r="QMQ31" s="134"/>
      <c r="QMR31" s="134"/>
      <c r="QMS31" s="134"/>
      <c r="QMT31" s="134"/>
      <c r="QMU31" s="134"/>
      <c r="QMV31" s="134"/>
      <c r="QMW31" s="134"/>
      <c r="QMX31" s="134"/>
      <c r="QMY31" s="134"/>
      <c r="QMZ31" s="134"/>
      <c r="QNA31" s="134"/>
      <c r="QNB31" s="134"/>
      <c r="QNC31" s="134"/>
      <c r="QND31" s="134"/>
      <c r="QNE31" s="134"/>
      <c r="QNF31" s="134"/>
      <c r="QNG31" s="134"/>
      <c r="QNH31" s="134"/>
      <c r="QNI31" s="134"/>
      <c r="QNJ31" s="134"/>
      <c r="QNK31" s="134"/>
      <c r="QNL31" s="134"/>
      <c r="QNM31" s="134"/>
      <c r="QNN31" s="134"/>
      <c r="QNO31" s="134"/>
      <c r="QNP31" s="134"/>
      <c r="QNQ31" s="134"/>
      <c r="QNR31" s="134"/>
      <c r="QNS31" s="134"/>
      <c r="QNT31" s="134"/>
      <c r="QNU31" s="134"/>
      <c r="QNV31" s="134"/>
      <c r="QNW31" s="134"/>
      <c r="QNX31" s="134"/>
      <c r="QNY31" s="134"/>
      <c r="QNZ31" s="134"/>
      <c r="QOA31" s="134"/>
      <c r="QOB31" s="134"/>
      <c r="QOC31" s="134"/>
      <c r="QOD31" s="134"/>
      <c r="QOE31" s="134"/>
      <c r="QOF31" s="134"/>
      <c r="QOG31" s="134"/>
      <c r="QOH31" s="134"/>
      <c r="QOI31" s="134"/>
      <c r="QOJ31" s="134"/>
      <c r="QOK31" s="134"/>
      <c r="QOL31" s="134"/>
      <c r="QOM31" s="134"/>
      <c r="QON31" s="134"/>
      <c r="QOO31" s="134"/>
      <c r="QOP31" s="134"/>
      <c r="QOQ31" s="134"/>
      <c r="QOR31" s="134"/>
      <c r="QOS31" s="134"/>
      <c r="QOT31" s="134"/>
      <c r="QOU31" s="134"/>
      <c r="QOV31" s="134"/>
      <c r="QOW31" s="134"/>
      <c r="QOX31" s="134"/>
      <c r="QOY31" s="134"/>
      <c r="QOZ31" s="134"/>
      <c r="QPA31" s="134"/>
      <c r="QPB31" s="134"/>
      <c r="QPC31" s="134"/>
      <c r="QPD31" s="134"/>
      <c r="QPE31" s="134"/>
      <c r="QPF31" s="134"/>
      <c r="QPG31" s="134"/>
      <c r="QPH31" s="134"/>
      <c r="QPI31" s="134"/>
      <c r="QPJ31" s="134"/>
      <c r="QPK31" s="134"/>
      <c r="QPL31" s="134"/>
      <c r="QPM31" s="134"/>
      <c r="QPN31" s="134"/>
      <c r="QPO31" s="134"/>
      <c r="QPP31" s="134"/>
      <c r="QPQ31" s="134"/>
      <c r="QPR31" s="134"/>
      <c r="QPS31" s="134"/>
      <c r="QPT31" s="134"/>
      <c r="QPU31" s="134"/>
      <c r="QPV31" s="134"/>
      <c r="QPW31" s="134"/>
      <c r="QPX31" s="134"/>
      <c r="QPY31" s="134"/>
      <c r="QPZ31" s="134"/>
      <c r="QQA31" s="134"/>
      <c r="QQB31" s="134"/>
      <c r="QQC31" s="134"/>
      <c r="QQD31" s="134"/>
      <c r="QQE31" s="134"/>
      <c r="QQF31" s="134"/>
      <c r="QQG31" s="134"/>
      <c r="QQH31" s="134"/>
      <c r="QQI31" s="134"/>
      <c r="QQJ31" s="134"/>
      <c r="QQK31" s="134"/>
      <c r="QQL31" s="134"/>
      <c r="QQM31" s="134"/>
      <c r="QQN31" s="134"/>
      <c r="QQO31" s="134"/>
      <c r="QQP31" s="134"/>
      <c r="QQQ31" s="134"/>
      <c r="QQR31" s="134"/>
      <c r="QQS31" s="134"/>
      <c r="QQT31" s="134"/>
      <c r="QQU31" s="134"/>
      <c r="QQV31" s="134"/>
      <c r="QQW31" s="134"/>
      <c r="QQX31" s="134"/>
      <c r="QQY31" s="134"/>
      <c r="QQZ31" s="134"/>
      <c r="QRA31" s="134"/>
      <c r="QRB31" s="134"/>
      <c r="QRC31" s="134"/>
      <c r="QRD31" s="134"/>
      <c r="QRE31" s="134"/>
      <c r="QRF31" s="134"/>
      <c r="QRG31" s="134"/>
      <c r="QRH31" s="134"/>
      <c r="QRI31" s="134"/>
      <c r="QRJ31" s="134"/>
      <c r="QRK31" s="134"/>
      <c r="QRL31" s="134"/>
      <c r="QRM31" s="134"/>
      <c r="QRN31" s="134"/>
      <c r="QRO31" s="134"/>
      <c r="QRP31" s="134"/>
      <c r="QRQ31" s="134"/>
      <c r="QRR31" s="134"/>
      <c r="QRS31" s="134"/>
      <c r="QRT31" s="134"/>
      <c r="QRU31" s="134"/>
      <c r="QRV31" s="134"/>
      <c r="QRW31" s="134"/>
      <c r="QRX31" s="134"/>
      <c r="QRY31" s="134"/>
      <c r="QRZ31" s="134"/>
      <c r="QSA31" s="134"/>
      <c r="QSB31" s="134"/>
      <c r="QSC31" s="134"/>
      <c r="QSD31" s="134"/>
      <c r="QSE31" s="134"/>
      <c r="QSF31" s="134"/>
      <c r="QSG31" s="134"/>
      <c r="QSH31" s="134"/>
      <c r="QSI31" s="134"/>
      <c r="QSJ31" s="134"/>
      <c r="QSK31" s="134"/>
      <c r="QSL31" s="134"/>
      <c r="QSM31" s="134"/>
      <c r="QSN31" s="134"/>
      <c r="QSO31" s="134"/>
      <c r="QSP31" s="134"/>
      <c r="QSQ31" s="134"/>
      <c r="QSR31" s="134"/>
      <c r="QSS31" s="134"/>
      <c r="QST31" s="134"/>
      <c r="QSU31" s="134"/>
      <c r="QSV31" s="134"/>
      <c r="QSW31" s="134"/>
      <c r="QSX31" s="134"/>
      <c r="QSY31" s="134"/>
      <c r="QSZ31" s="134"/>
      <c r="QTA31" s="134"/>
      <c r="QTB31" s="134"/>
      <c r="QTC31" s="134"/>
      <c r="QTD31" s="134"/>
      <c r="QTE31" s="134"/>
      <c r="QTF31" s="134"/>
      <c r="QTG31" s="134"/>
      <c r="QTH31" s="134"/>
      <c r="QTI31" s="134"/>
      <c r="QTJ31" s="134"/>
      <c r="QTK31" s="134"/>
      <c r="QTL31" s="134"/>
      <c r="QTM31" s="134"/>
      <c r="QTN31" s="134"/>
      <c r="QTO31" s="134"/>
      <c r="QTP31" s="134"/>
      <c r="QTQ31" s="134"/>
      <c r="QTR31" s="134"/>
      <c r="QTS31" s="134"/>
      <c r="QTT31" s="134"/>
      <c r="QTU31" s="134"/>
      <c r="QTV31" s="134"/>
      <c r="QTW31" s="134"/>
      <c r="QTX31" s="134"/>
      <c r="QTY31" s="134"/>
      <c r="QTZ31" s="134"/>
      <c r="QUA31" s="134"/>
      <c r="QUB31" s="134"/>
      <c r="QUC31" s="134"/>
      <c r="QUD31" s="134"/>
      <c r="QUE31" s="134"/>
      <c r="QUF31" s="134"/>
      <c r="QUG31" s="134"/>
      <c r="QUH31" s="134"/>
      <c r="QUI31" s="134"/>
      <c r="QUJ31" s="134"/>
      <c r="QUK31" s="134"/>
      <c r="QUL31" s="134"/>
      <c r="QUM31" s="134"/>
      <c r="QUN31" s="134"/>
      <c r="QUO31" s="134"/>
      <c r="QUP31" s="134"/>
      <c r="QUQ31" s="134"/>
      <c r="QUR31" s="134"/>
      <c r="QUS31" s="134"/>
      <c r="QUT31" s="134"/>
      <c r="QUU31" s="134"/>
      <c r="QUV31" s="134"/>
      <c r="QUW31" s="134"/>
      <c r="QUX31" s="134"/>
      <c r="QUY31" s="134"/>
      <c r="QUZ31" s="134"/>
      <c r="QVA31" s="134"/>
      <c r="QVB31" s="134"/>
      <c r="QVC31" s="134"/>
      <c r="QVD31" s="134"/>
      <c r="QVE31" s="134"/>
      <c r="QVF31" s="134"/>
      <c r="QVG31" s="134"/>
      <c r="QVH31" s="134"/>
      <c r="QVI31" s="134"/>
      <c r="QVJ31" s="134"/>
      <c r="QVK31" s="134"/>
      <c r="QVL31" s="134"/>
      <c r="QVM31" s="134"/>
      <c r="QVN31" s="134"/>
      <c r="QVO31" s="134"/>
      <c r="QVP31" s="134"/>
      <c r="QVQ31" s="134"/>
      <c r="QVR31" s="134"/>
      <c r="QVS31" s="134"/>
      <c r="QVT31" s="134"/>
      <c r="QVU31" s="134"/>
      <c r="QVV31" s="134"/>
      <c r="QVW31" s="134"/>
      <c r="QVX31" s="134"/>
      <c r="QVY31" s="134"/>
      <c r="QVZ31" s="134"/>
      <c r="QWA31" s="134"/>
      <c r="QWB31" s="134"/>
      <c r="QWC31" s="134"/>
      <c r="QWD31" s="134"/>
      <c r="QWE31" s="134"/>
      <c r="QWF31" s="134"/>
      <c r="QWG31" s="134"/>
      <c r="QWH31" s="134"/>
      <c r="QWI31" s="134"/>
      <c r="QWJ31" s="134"/>
      <c r="QWK31" s="134"/>
      <c r="QWL31" s="134"/>
      <c r="QWM31" s="134"/>
      <c r="QWN31" s="134"/>
      <c r="QWO31" s="134"/>
      <c r="QWP31" s="134"/>
      <c r="QWQ31" s="134"/>
      <c r="QWR31" s="134"/>
      <c r="QWS31" s="134"/>
      <c r="QWT31" s="134"/>
      <c r="QWU31" s="134"/>
      <c r="QWV31" s="134"/>
      <c r="QWW31" s="134"/>
      <c r="QWX31" s="134"/>
      <c r="QWY31" s="134"/>
      <c r="QWZ31" s="134"/>
      <c r="QXA31" s="134"/>
      <c r="QXB31" s="134"/>
      <c r="QXC31" s="134"/>
      <c r="QXD31" s="134"/>
      <c r="QXE31" s="134"/>
      <c r="QXF31" s="134"/>
      <c r="QXG31" s="134"/>
      <c r="QXH31" s="134"/>
      <c r="QXI31" s="134"/>
      <c r="QXJ31" s="134"/>
      <c r="QXK31" s="134"/>
      <c r="QXL31" s="134"/>
      <c r="QXM31" s="134"/>
      <c r="QXN31" s="134"/>
      <c r="QXO31" s="134"/>
      <c r="QXP31" s="134"/>
      <c r="QXQ31" s="134"/>
      <c r="QXR31" s="134"/>
      <c r="QXS31" s="134"/>
      <c r="QXT31" s="134"/>
      <c r="QXU31" s="134"/>
      <c r="QXV31" s="134"/>
      <c r="QXW31" s="134"/>
      <c r="QXX31" s="134"/>
      <c r="QXY31" s="134"/>
      <c r="QXZ31" s="134"/>
      <c r="QYA31" s="134"/>
      <c r="QYB31" s="134"/>
      <c r="QYC31" s="134"/>
      <c r="QYD31" s="134"/>
      <c r="QYE31" s="134"/>
      <c r="QYF31" s="134"/>
      <c r="QYG31" s="134"/>
      <c r="QYH31" s="134"/>
      <c r="QYI31" s="134"/>
      <c r="QYJ31" s="134"/>
      <c r="QYK31" s="134"/>
      <c r="QYL31" s="134"/>
      <c r="QYM31" s="134"/>
      <c r="QYN31" s="134"/>
      <c r="QYO31" s="134"/>
      <c r="QYP31" s="134"/>
      <c r="QYQ31" s="134"/>
      <c r="QYR31" s="134"/>
      <c r="QYS31" s="134"/>
      <c r="QYT31" s="134"/>
      <c r="QYU31" s="134"/>
      <c r="QYV31" s="134"/>
      <c r="QYW31" s="134"/>
      <c r="QYX31" s="134"/>
      <c r="QYY31" s="134"/>
      <c r="QYZ31" s="134"/>
      <c r="QZA31" s="134"/>
      <c r="QZB31" s="134"/>
      <c r="QZC31" s="134"/>
      <c r="QZD31" s="134"/>
      <c r="QZE31" s="134"/>
      <c r="QZF31" s="134"/>
      <c r="QZG31" s="134"/>
      <c r="QZH31" s="134"/>
      <c r="QZI31" s="134"/>
      <c r="QZJ31" s="134"/>
      <c r="QZK31" s="134"/>
      <c r="QZL31" s="134"/>
      <c r="QZM31" s="134"/>
      <c r="QZN31" s="134"/>
      <c r="QZO31" s="134"/>
      <c r="QZP31" s="134"/>
      <c r="QZQ31" s="134"/>
      <c r="QZR31" s="134"/>
      <c r="QZS31" s="134"/>
      <c r="QZT31" s="134"/>
      <c r="QZU31" s="134"/>
      <c r="QZV31" s="134"/>
      <c r="QZW31" s="134"/>
      <c r="QZX31" s="134"/>
      <c r="QZY31" s="134"/>
      <c r="QZZ31" s="134"/>
      <c r="RAA31" s="134"/>
      <c r="RAB31" s="134"/>
      <c r="RAC31" s="134"/>
      <c r="RAD31" s="134"/>
      <c r="RAE31" s="134"/>
      <c r="RAF31" s="134"/>
      <c r="RAG31" s="134"/>
      <c r="RAH31" s="134"/>
      <c r="RAI31" s="134"/>
      <c r="RAJ31" s="134"/>
      <c r="RAK31" s="134"/>
      <c r="RAL31" s="134"/>
      <c r="RAM31" s="134"/>
      <c r="RAN31" s="134"/>
      <c r="RAO31" s="134"/>
      <c r="RAP31" s="134"/>
      <c r="RAQ31" s="134"/>
      <c r="RAR31" s="134"/>
      <c r="RAS31" s="134"/>
      <c r="RAT31" s="134"/>
      <c r="RAU31" s="134"/>
      <c r="RAV31" s="134"/>
      <c r="RAW31" s="134"/>
      <c r="RAX31" s="134"/>
      <c r="RAY31" s="134"/>
      <c r="RAZ31" s="134"/>
      <c r="RBA31" s="134"/>
      <c r="RBB31" s="134"/>
      <c r="RBC31" s="134"/>
      <c r="RBD31" s="134"/>
      <c r="RBE31" s="134"/>
      <c r="RBF31" s="134"/>
      <c r="RBG31" s="134"/>
      <c r="RBH31" s="134"/>
      <c r="RBI31" s="134"/>
      <c r="RBJ31" s="134"/>
      <c r="RBK31" s="134"/>
      <c r="RBL31" s="134"/>
      <c r="RBM31" s="134"/>
      <c r="RBN31" s="134"/>
      <c r="RBO31" s="134"/>
      <c r="RBP31" s="134"/>
      <c r="RBQ31" s="134"/>
      <c r="RBR31" s="134"/>
      <c r="RBS31" s="134"/>
      <c r="RBT31" s="134"/>
      <c r="RBU31" s="134"/>
      <c r="RBV31" s="134"/>
      <c r="RBW31" s="134"/>
      <c r="RBX31" s="134"/>
      <c r="RBY31" s="134"/>
      <c r="RBZ31" s="134"/>
      <c r="RCA31" s="134"/>
      <c r="RCB31" s="134"/>
      <c r="RCC31" s="134"/>
      <c r="RCD31" s="134"/>
      <c r="RCE31" s="134"/>
      <c r="RCF31" s="134"/>
      <c r="RCG31" s="134"/>
      <c r="RCH31" s="134"/>
      <c r="RCI31" s="134"/>
      <c r="RCJ31" s="134"/>
      <c r="RCK31" s="134"/>
      <c r="RCL31" s="134"/>
      <c r="RCM31" s="134"/>
      <c r="RCN31" s="134"/>
      <c r="RCO31" s="134"/>
      <c r="RCP31" s="134"/>
      <c r="RCQ31" s="134"/>
      <c r="RCR31" s="134"/>
      <c r="RCS31" s="134"/>
      <c r="RCT31" s="134"/>
      <c r="RCU31" s="134"/>
      <c r="RCV31" s="134"/>
      <c r="RCW31" s="134"/>
      <c r="RCX31" s="134"/>
      <c r="RCY31" s="134"/>
      <c r="RCZ31" s="134"/>
      <c r="RDA31" s="134"/>
      <c r="RDB31" s="134"/>
      <c r="RDC31" s="134"/>
      <c r="RDD31" s="134"/>
      <c r="RDE31" s="134"/>
      <c r="RDF31" s="134"/>
      <c r="RDG31" s="134"/>
      <c r="RDH31" s="134"/>
      <c r="RDI31" s="134"/>
      <c r="RDJ31" s="134"/>
      <c r="RDK31" s="134"/>
      <c r="RDL31" s="134"/>
      <c r="RDM31" s="134"/>
      <c r="RDN31" s="134"/>
      <c r="RDO31" s="134"/>
      <c r="RDP31" s="134"/>
      <c r="RDQ31" s="134"/>
      <c r="RDR31" s="134"/>
      <c r="RDS31" s="134"/>
      <c r="RDT31" s="134"/>
      <c r="RDU31" s="134"/>
      <c r="RDV31" s="134"/>
      <c r="RDW31" s="134"/>
      <c r="RDX31" s="134"/>
      <c r="RDY31" s="134"/>
      <c r="RDZ31" s="134"/>
      <c r="REA31" s="134"/>
      <c r="REB31" s="134"/>
      <c r="REC31" s="134"/>
      <c r="RED31" s="134"/>
      <c r="REE31" s="134"/>
      <c r="REF31" s="134"/>
      <c r="REG31" s="134"/>
      <c r="REH31" s="134"/>
      <c r="REI31" s="134"/>
      <c r="REJ31" s="134"/>
      <c r="REK31" s="134"/>
      <c r="REL31" s="134"/>
      <c r="REM31" s="134"/>
      <c r="REN31" s="134"/>
      <c r="REO31" s="134"/>
      <c r="REP31" s="134"/>
      <c r="REQ31" s="134"/>
      <c r="RER31" s="134"/>
      <c r="RES31" s="134"/>
      <c r="RET31" s="134"/>
      <c r="REU31" s="134"/>
      <c r="REV31" s="134"/>
      <c r="REW31" s="134"/>
      <c r="REX31" s="134"/>
      <c r="REY31" s="134"/>
      <c r="REZ31" s="134"/>
      <c r="RFA31" s="134"/>
      <c r="RFB31" s="134"/>
      <c r="RFC31" s="134"/>
      <c r="RFD31" s="134"/>
      <c r="RFE31" s="134"/>
      <c r="RFF31" s="134"/>
      <c r="RFG31" s="134"/>
      <c r="RFH31" s="134"/>
      <c r="RFI31" s="134"/>
      <c r="RFJ31" s="134"/>
      <c r="RFK31" s="134"/>
      <c r="RFL31" s="134"/>
      <c r="RFM31" s="134"/>
      <c r="RFN31" s="134"/>
      <c r="RFO31" s="134"/>
      <c r="RFP31" s="134"/>
      <c r="RFQ31" s="134"/>
      <c r="RFR31" s="134"/>
      <c r="RFS31" s="134"/>
      <c r="RFT31" s="134"/>
      <c r="RFU31" s="134"/>
      <c r="RFV31" s="134"/>
      <c r="RFW31" s="134"/>
      <c r="RFX31" s="134"/>
      <c r="RFY31" s="134"/>
      <c r="RFZ31" s="134"/>
      <c r="RGA31" s="134"/>
      <c r="RGB31" s="134"/>
      <c r="RGC31" s="134"/>
      <c r="RGD31" s="134"/>
      <c r="RGE31" s="134"/>
      <c r="RGF31" s="134"/>
      <c r="RGG31" s="134"/>
      <c r="RGH31" s="134"/>
      <c r="RGI31" s="134"/>
      <c r="RGJ31" s="134"/>
      <c r="RGK31" s="134"/>
      <c r="RGL31" s="134"/>
      <c r="RGM31" s="134"/>
      <c r="RGN31" s="134"/>
      <c r="RGO31" s="134"/>
      <c r="RGP31" s="134"/>
      <c r="RGQ31" s="134"/>
      <c r="RGR31" s="134"/>
      <c r="RGS31" s="134"/>
      <c r="RGT31" s="134"/>
      <c r="RGU31" s="134"/>
      <c r="RGV31" s="134"/>
      <c r="RGW31" s="134"/>
      <c r="RGX31" s="134"/>
      <c r="RGY31" s="134"/>
      <c r="RGZ31" s="134"/>
      <c r="RHA31" s="134"/>
      <c r="RHB31" s="134"/>
      <c r="RHC31" s="134"/>
      <c r="RHD31" s="134"/>
      <c r="RHE31" s="134"/>
      <c r="RHF31" s="134"/>
      <c r="RHG31" s="134"/>
      <c r="RHH31" s="134"/>
      <c r="RHI31" s="134"/>
      <c r="RHJ31" s="134"/>
      <c r="RHK31" s="134"/>
      <c r="RHL31" s="134"/>
      <c r="RHM31" s="134"/>
      <c r="RHN31" s="134"/>
      <c r="RHO31" s="134"/>
      <c r="RHP31" s="134"/>
      <c r="RHQ31" s="134"/>
      <c r="RHR31" s="134"/>
      <c r="RHS31" s="134"/>
      <c r="RHT31" s="134"/>
      <c r="RHU31" s="134"/>
      <c r="RHV31" s="134"/>
      <c r="RHW31" s="134"/>
      <c r="RHX31" s="134"/>
      <c r="RHY31" s="134"/>
      <c r="RHZ31" s="134"/>
      <c r="RIA31" s="134"/>
      <c r="RIB31" s="134"/>
      <c r="RIC31" s="134"/>
      <c r="RID31" s="134"/>
      <c r="RIE31" s="134"/>
      <c r="RIF31" s="134"/>
      <c r="RIG31" s="134"/>
      <c r="RIH31" s="134"/>
      <c r="RII31" s="134"/>
      <c r="RIJ31" s="134"/>
      <c r="RIK31" s="134"/>
      <c r="RIL31" s="134"/>
      <c r="RIM31" s="134"/>
      <c r="RIN31" s="134"/>
      <c r="RIO31" s="134"/>
      <c r="RIP31" s="134"/>
      <c r="RIQ31" s="134"/>
      <c r="RIR31" s="134"/>
      <c r="RIS31" s="134"/>
      <c r="RIT31" s="134"/>
      <c r="RIU31" s="134"/>
      <c r="RIV31" s="134"/>
      <c r="RIW31" s="134"/>
      <c r="RIX31" s="134"/>
      <c r="RIY31" s="134"/>
      <c r="RIZ31" s="134"/>
      <c r="RJA31" s="134"/>
      <c r="RJB31" s="134"/>
      <c r="RJC31" s="134"/>
      <c r="RJD31" s="134"/>
      <c r="RJE31" s="134"/>
      <c r="RJF31" s="134"/>
      <c r="RJG31" s="134"/>
      <c r="RJH31" s="134"/>
      <c r="RJI31" s="134"/>
      <c r="RJJ31" s="134"/>
      <c r="RJK31" s="134"/>
      <c r="RJL31" s="134"/>
      <c r="RJM31" s="134"/>
      <c r="RJN31" s="134"/>
      <c r="RJO31" s="134"/>
      <c r="RJP31" s="134"/>
      <c r="RJQ31" s="134"/>
      <c r="RJR31" s="134"/>
      <c r="RJS31" s="134"/>
      <c r="RJT31" s="134"/>
      <c r="RJU31" s="134"/>
      <c r="RJV31" s="134"/>
      <c r="RJW31" s="134"/>
      <c r="RJX31" s="134"/>
      <c r="RJY31" s="134"/>
      <c r="RJZ31" s="134"/>
      <c r="RKA31" s="134"/>
      <c r="RKB31" s="134"/>
      <c r="RKC31" s="134"/>
      <c r="RKD31" s="134"/>
      <c r="RKE31" s="134"/>
      <c r="RKF31" s="134"/>
      <c r="RKG31" s="134"/>
      <c r="RKH31" s="134"/>
      <c r="RKI31" s="134"/>
      <c r="RKJ31" s="134"/>
      <c r="RKK31" s="134"/>
      <c r="RKL31" s="134"/>
      <c r="RKM31" s="134"/>
      <c r="RKN31" s="134"/>
      <c r="RKO31" s="134"/>
      <c r="RKP31" s="134"/>
      <c r="RKQ31" s="134"/>
      <c r="RKR31" s="134"/>
      <c r="RKS31" s="134"/>
      <c r="RKT31" s="134"/>
      <c r="RKU31" s="134"/>
      <c r="RKV31" s="134"/>
      <c r="RKW31" s="134"/>
      <c r="RKX31" s="134"/>
      <c r="RKY31" s="134"/>
      <c r="RKZ31" s="134"/>
      <c r="RLA31" s="134"/>
      <c r="RLB31" s="134"/>
      <c r="RLC31" s="134"/>
      <c r="RLD31" s="134"/>
      <c r="RLE31" s="134"/>
      <c r="RLF31" s="134"/>
      <c r="RLG31" s="134"/>
      <c r="RLH31" s="134"/>
      <c r="RLI31" s="134"/>
      <c r="RLJ31" s="134"/>
      <c r="RLK31" s="134"/>
      <c r="RLL31" s="134"/>
      <c r="RLM31" s="134"/>
      <c r="RLN31" s="134"/>
      <c r="RLO31" s="134"/>
      <c r="RLP31" s="134"/>
      <c r="RLQ31" s="134"/>
      <c r="RLR31" s="134"/>
      <c r="RLS31" s="134"/>
      <c r="RLT31" s="134"/>
      <c r="RLU31" s="134"/>
      <c r="RLV31" s="134"/>
      <c r="RLW31" s="134"/>
      <c r="RLX31" s="134"/>
      <c r="RLY31" s="134"/>
      <c r="RLZ31" s="134"/>
      <c r="RMA31" s="134"/>
      <c r="RMB31" s="134"/>
      <c r="RMC31" s="134"/>
      <c r="RMD31" s="134"/>
      <c r="RME31" s="134"/>
      <c r="RMF31" s="134"/>
      <c r="RMG31" s="134"/>
      <c r="RMH31" s="134"/>
      <c r="RMI31" s="134"/>
      <c r="RMJ31" s="134"/>
      <c r="RMK31" s="134"/>
      <c r="RML31" s="134"/>
      <c r="RMM31" s="134"/>
      <c r="RMN31" s="134"/>
      <c r="RMO31" s="134"/>
      <c r="RMP31" s="134"/>
      <c r="RMQ31" s="134"/>
      <c r="RMR31" s="134"/>
      <c r="RMS31" s="134"/>
      <c r="RMT31" s="134"/>
      <c r="RMU31" s="134"/>
      <c r="RMV31" s="134"/>
      <c r="RMW31" s="134"/>
      <c r="RMX31" s="134"/>
      <c r="RMY31" s="134"/>
      <c r="RMZ31" s="134"/>
      <c r="RNA31" s="134"/>
      <c r="RNB31" s="134"/>
      <c r="RNC31" s="134"/>
      <c r="RND31" s="134"/>
      <c r="RNE31" s="134"/>
      <c r="RNF31" s="134"/>
      <c r="RNG31" s="134"/>
      <c r="RNH31" s="134"/>
      <c r="RNI31" s="134"/>
      <c r="RNJ31" s="134"/>
      <c r="RNK31" s="134"/>
      <c r="RNL31" s="134"/>
      <c r="RNM31" s="134"/>
      <c r="RNN31" s="134"/>
      <c r="RNO31" s="134"/>
      <c r="RNP31" s="134"/>
      <c r="RNQ31" s="134"/>
      <c r="RNR31" s="134"/>
      <c r="RNS31" s="134"/>
      <c r="RNT31" s="134"/>
      <c r="RNU31" s="134"/>
      <c r="RNV31" s="134"/>
      <c r="RNW31" s="134"/>
      <c r="RNX31" s="134"/>
      <c r="RNY31" s="134"/>
      <c r="RNZ31" s="134"/>
      <c r="ROA31" s="134"/>
      <c r="ROB31" s="134"/>
      <c r="ROC31" s="134"/>
      <c r="ROD31" s="134"/>
      <c r="ROE31" s="134"/>
      <c r="ROF31" s="134"/>
      <c r="ROG31" s="134"/>
      <c r="ROH31" s="134"/>
      <c r="ROI31" s="134"/>
      <c r="ROJ31" s="134"/>
      <c r="ROK31" s="134"/>
      <c r="ROL31" s="134"/>
      <c r="ROM31" s="134"/>
      <c r="RON31" s="134"/>
      <c r="ROO31" s="134"/>
      <c r="ROP31" s="134"/>
      <c r="ROQ31" s="134"/>
      <c r="ROR31" s="134"/>
      <c r="ROS31" s="134"/>
      <c r="ROT31" s="134"/>
      <c r="ROU31" s="134"/>
      <c r="ROV31" s="134"/>
      <c r="ROW31" s="134"/>
      <c r="ROX31" s="134"/>
      <c r="ROY31" s="134"/>
      <c r="ROZ31" s="134"/>
      <c r="RPA31" s="134"/>
      <c r="RPB31" s="134"/>
      <c r="RPC31" s="134"/>
      <c r="RPD31" s="134"/>
      <c r="RPE31" s="134"/>
      <c r="RPF31" s="134"/>
      <c r="RPG31" s="134"/>
      <c r="RPH31" s="134"/>
      <c r="RPI31" s="134"/>
      <c r="RPJ31" s="134"/>
      <c r="RPK31" s="134"/>
      <c r="RPL31" s="134"/>
      <c r="RPM31" s="134"/>
      <c r="RPN31" s="134"/>
      <c r="RPO31" s="134"/>
      <c r="RPP31" s="134"/>
      <c r="RPQ31" s="134"/>
      <c r="RPR31" s="134"/>
      <c r="RPS31" s="134"/>
      <c r="RPT31" s="134"/>
      <c r="RPU31" s="134"/>
      <c r="RPV31" s="134"/>
      <c r="RPW31" s="134"/>
      <c r="RPX31" s="134"/>
      <c r="RPY31" s="134"/>
      <c r="RPZ31" s="134"/>
      <c r="RQA31" s="134"/>
      <c r="RQB31" s="134"/>
      <c r="RQC31" s="134"/>
      <c r="RQD31" s="134"/>
      <c r="RQE31" s="134"/>
      <c r="RQF31" s="134"/>
      <c r="RQG31" s="134"/>
      <c r="RQH31" s="134"/>
      <c r="RQI31" s="134"/>
      <c r="RQJ31" s="134"/>
      <c r="RQK31" s="134"/>
      <c r="RQL31" s="134"/>
      <c r="RQM31" s="134"/>
      <c r="RQN31" s="134"/>
      <c r="RQO31" s="134"/>
      <c r="RQP31" s="134"/>
      <c r="RQQ31" s="134"/>
      <c r="RQR31" s="134"/>
      <c r="RQS31" s="134"/>
      <c r="RQT31" s="134"/>
      <c r="RQU31" s="134"/>
      <c r="RQV31" s="134"/>
      <c r="RQW31" s="134"/>
      <c r="RQX31" s="134"/>
      <c r="RQY31" s="134"/>
      <c r="RQZ31" s="134"/>
      <c r="RRA31" s="134"/>
      <c r="RRB31" s="134"/>
      <c r="RRC31" s="134"/>
      <c r="RRD31" s="134"/>
      <c r="RRE31" s="134"/>
      <c r="RRF31" s="134"/>
      <c r="RRG31" s="134"/>
      <c r="RRH31" s="134"/>
      <c r="RRI31" s="134"/>
      <c r="RRJ31" s="134"/>
      <c r="RRK31" s="134"/>
      <c r="RRL31" s="134"/>
      <c r="RRM31" s="134"/>
      <c r="RRN31" s="134"/>
      <c r="RRO31" s="134"/>
      <c r="RRP31" s="134"/>
      <c r="RRQ31" s="134"/>
      <c r="RRR31" s="134"/>
      <c r="RRS31" s="134"/>
      <c r="RRT31" s="134"/>
      <c r="RRU31" s="134"/>
      <c r="RRV31" s="134"/>
      <c r="RRW31" s="134"/>
      <c r="RRX31" s="134"/>
      <c r="RRY31" s="134"/>
      <c r="RRZ31" s="134"/>
      <c r="RSA31" s="134"/>
      <c r="RSB31" s="134"/>
      <c r="RSC31" s="134"/>
      <c r="RSD31" s="134"/>
      <c r="RSE31" s="134"/>
      <c r="RSF31" s="134"/>
      <c r="RSG31" s="134"/>
      <c r="RSH31" s="134"/>
      <c r="RSI31" s="134"/>
      <c r="RSJ31" s="134"/>
      <c r="RSK31" s="134"/>
      <c r="RSL31" s="134"/>
      <c r="RSM31" s="134"/>
      <c r="RSN31" s="134"/>
      <c r="RSO31" s="134"/>
      <c r="RSP31" s="134"/>
      <c r="RSQ31" s="134"/>
      <c r="RSR31" s="134"/>
      <c r="RSS31" s="134"/>
      <c r="RST31" s="134"/>
      <c r="RSU31" s="134"/>
      <c r="RSV31" s="134"/>
      <c r="RSW31" s="134"/>
      <c r="RSX31" s="134"/>
      <c r="RSY31" s="134"/>
      <c r="RSZ31" s="134"/>
      <c r="RTA31" s="134"/>
      <c r="RTB31" s="134"/>
      <c r="RTC31" s="134"/>
      <c r="RTD31" s="134"/>
      <c r="RTE31" s="134"/>
      <c r="RTF31" s="134"/>
      <c r="RTG31" s="134"/>
      <c r="RTH31" s="134"/>
      <c r="RTI31" s="134"/>
      <c r="RTJ31" s="134"/>
      <c r="RTK31" s="134"/>
      <c r="RTL31" s="134"/>
      <c r="RTM31" s="134"/>
      <c r="RTN31" s="134"/>
      <c r="RTO31" s="134"/>
      <c r="RTP31" s="134"/>
      <c r="RTQ31" s="134"/>
      <c r="RTR31" s="134"/>
      <c r="RTS31" s="134"/>
      <c r="RTT31" s="134"/>
      <c r="RTU31" s="134"/>
      <c r="RTV31" s="134"/>
      <c r="RTW31" s="134"/>
      <c r="RTX31" s="134"/>
      <c r="RTY31" s="134"/>
      <c r="RTZ31" s="134"/>
      <c r="RUA31" s="134"/>
      <c r="RUB31" s="134"/>
      <c r="RUC31" s="134"/>
      <c r="RUD31" s="134"/>
      <c r="RUE31" s="134"/>
      <c r="RUF31" s="134"/>
      <c r="RUG31" s="134"/>
      <c r="RUH31" s="134"/>
      <c r="RUI31" s="134"/>
      <c r="RUJ31" s="134"/>
      <c r="RUK31" s="134"/>
      <c r="RUL31" s="134"/>
      <c r="RUM31" s="134"/>
      <c r="RUN31" s="134"/>
      <c r="RUO31" s="134"/>
      <c r="RUP31" s="134"/>
      <c r="RUQ31" s="134"/>
      <c r="RUR31" s="134"/>
      <c r="RUS31" s="134"/>
      <c r="RUT31" s="134"/>
      <c r="RUU31" s="134"/>
      <c r="RUV31" s="134"/>
      <c r="RUW31" s="134"/>
      <c r="RUX31" s="134"/>
      <c r="RUY31" s="134"/>
      <c r="RUZ31" s="134"/>
      <c r="RVA31" s="134"/>
      <c r="RVB31" s="134"/>
      <c r="RVC31" s="134"/>
      <c r="RVD31" s="134"/>
      <c r="RVE31" s="134"/>
      <c r="RVF31" s="134"/>
      <c r="RVG31" s="134"/>
      <c r="RVH31" s="134"/>
      <c r="RVI31" s="134"/>
      <c r="RVJ31" s="134"/>
      <c r="RVK31" s="134"/>
      <c r="RVL31" s="134"/>
      <c r="RVM31" s="134"/>
      <c r="RVN31" s="134"/>
      <c r="RVO31" s="134"/>
      <c r="RVP31" s="134"/>
      <c r="RVQ31" s="134"/>
      <c r="RVR31" s="134"/>
      <c r="RVS31" s="134"/>
      <c r="RVT31" s="134"/>
      <c r="RVU31" s="134"/>
      <c r="RVV31" s="134"/>
      <c r="RVW31" s="134"/>
      <c r="RVX31" s="134"/>
      <c r="RVY31" s="134"/>
      <c r="RVZ31" s="134"/>
      <c r="RWA31" s="134"/>
      <c r="RWB31" s="134"/>
      <c r="RWC31" s="134"/>
      <c r="RWD31" s="134"/>
      <c r="RWE31" s="134"/>
      <c r="RWF31" s="134"/>
      <c r="RWG31" s="134"/>
      <c r="RWH31" s="134"/>
      <c r="RWI31" s="134"/>
      <c r="RWJ31" s="134"/>
      <c r="RWK31" s="134"/>
      <c r="RWL31" s="134"/>
      <c r="RWM31" s="134"/>
      <c r="RWN31" s="134"/>
      <c r="RWO31" s="134"/>
      <c r="RWP31" s="134"/>
      <c r="RWQ31" s="134"/>
      <c r="RWR31" s="134"/>
      <c r="RWS31" s="134"/>
      <c r="RWT31" s="134"/>
      <c r="RWU31" s="134"/>
      <c r="RWV31" s="134"/>
      <c r="RWW31" s="134"/>
      <c r="RWX31" s="134"/>
      <c r="RWY31" s="134"/>
      <c r="RWZ31" s="134"/>
      <c r="RXA31" s="134"/>
      <c r="RXB31" s="134"/>
      <c r="RXC31" s="134"/>
      <c r="RXD31" s="134"/>
      <c r="RXE31" s="134"/>
      <c r="RXF31" s="134"/>
      <c r="RXG31" s="134"/>
      <c r="RXH31" s="134"/>
      <c r="RXI31" s="134"/>
      <c r="RXJ31" s="134"/>
      <c r="RXK31" s="134"/>
      <c r="RXL31" s="134"/>
      <c r="RXM31" s="134"/>
      <c r="RXN31" s="134"/>
      <c r="RXO31" s="134"/>
      <c r="RXP31" s="134"/>
      <c r="RXQ31" s="134"/>
      <c r="RXR31" s="134"/>
      <c r="RXS31" s="134"/>
      <c r="RXT31" s="134"/>
      <c r="RXU31" s="134"/>
      <c r="RXV31" s="134"/>
      <c r="RXW31" s="134"/>
      <c r="RXX31" s="134"/>
      <c r="RXY31" s="134"/>
      <c r="RXZ31" s="134"/>
      <c r="RYA31" s="134"/>
      <c r="RYB31" s="134"/>
      <c r="RYC31" s="134"/>
      <c r="RYD31" s="134"/>
      <c r="RYE31" s="134"/>
      <c r="RYF31" s="134"/>
      <c r="RYG31" s="134"/>
      <c r="RYH31" s="134"/>
      <c r="RYI31" s="134"/>
      <c r="RYJ31" s="134"/>
      <c r="RYK31" s="134"/>
      <c r="RYL31" s="134"/>
      <c r="RYM31" s="134"/>
      <c r="RYN31" s="134"/>
      <c r="RYO31" s="134"/>
      <c r="RYP31" s="134"/>
      <c r="RYQ31" s="134"/>
      <c r="RYR31" s="134"/>
      <c r="RYS31" s="134"/>
      <c r="RYT31" s="134"/>
      <c r="RYU31" s="134"/>
      <c r="RYV31" s="134"/>
      <c r="RYW31" s="134"/>
      <c r="RYX31" s="134"/>
      <c r="RYY31" s="134"/>
      <c r="RYZ31" s="134"/>
      <c r="RZA31" s="134"/>
      <c r="RZB31" s="134"/>
      <c r="RZC31" s="134"/>
      <c r="RZD31" s="134"/>
      <c r="RZE31" s="134"/>
      <c r="RZF31" s="134"/>
      <c r="RZG31" s="134"/>
      <c r="RZH31" s="134"/>
      <c r="RZI31" s="134"/>
      <c r="RZJ31" s="134"/>
      <c r="RZK31" s="134"/>
      <c r="RZL31" s="134"/>
      <c r="RZM31" s="134"/>
      <c r="RZN31" s="134"/>
      <c r="RZO31" s="134"/>
      <c r="RZP31" s="134"/>
      <c r="RZQ31" s="134"/>
      <c r="RZR31" s="134"/>
      <c r="RZS31" s="134"/>
      <c r="RZT31" s="134"/>
      <c r="RZU31" s="134"/>
      <c r="RZV31" s="134"/>
      <c r="RZW31" s="134"/>
      <c r="RZX31" s="134"/>
      <c r="RZY31" s="134"/>
      <c r="RZZ31" s="134"/>
      <c r="SAA31" s="134"/>
      <c r="SAB31" s="134"/>
      <c r="SAC31" s="134"/>
      <c r="SAD31" s="134"/>
      <c r="SAE31" s="134"/>
      <c r="SAF31" s="134"/>
      <c r="SAG31" s="134"/>
      <c r="SAH31" s="134"/>
      <c r="SAI31" s="134"/>
      <c r="SAJ31" s="134"/>
      <c r="SAK31" s="134"/>
      <c r="SAL31" s="134"/>
      <c r="SAM31" s="134"/>
      <c r="SAN31" s="134"/>
      <c r="SAO31" s="134"/>
      <c r="SAP31" s="134"/>
      <c r="SAQ31" s="134"/>
      <c r="SAR31" s="134"/>
      <c r="SAS31" s="134"/>
      <c r="SAT31" s="134"/>
      <c r="SAU31" s="134"/>
      <c r="SAV31" s="134"/>
      <c r="SAW31" s="134"/>
      <c r="SAX31" s="134"/>
      <c r="SAY31" s="134"/>
      <c r="SAZ31" s="134"/>
      <c r="SBA31" s="134"/>
      <c r="SBB31" s="134"/>
      <c r="SBC31" s="134"/>
      <c r="SBD31" s="134"/>
      <c r="SBE31" s="134"/>
      <c r="SBF31" s="134"/>
      <c r="SBG31" s="134"/>
      <c r="SBH31" s="134"/>
      <c r="SBI31" s="134"/>
      <c r="SBJ31" s="134"/>
      <c r="SBK31" s="134"/>
      <c r="SBL31" s="134"/>
      <c r="SBM31" s="134"/>
      <c r="SBN31" s="134"/>
      <c r="SBO31" s="134"/>
      <c r="SBP31" s="134"/>
      <c r="SBQ31" s="134"/>
      <c r="SBR31" s="134"/>
      <c r="SBS31" s="134"/>
      <c r="SBT31" s="134"/>
      <c r="SBU31" s="134"/>
      <c r="SBV31" s="134"/>
      <c r="SBW31" s="134"/>
      <c r="SBX31" s="134"/>
      <c r="SBY31" s="134"/>
      <c r="SBZ31" s="134"/>
      <c r="SCA31" s="134"/>
      <c r="SCB31" s="134"/>
      <c r="SCC31" s="134"/>
      <c r="SCD31" s="134"/>
      <c r="SCE31" s="134"/>
      <c r="SCF31" s="134"/>
      <c r="SCG31" s="134"/>
      <c r="SCH31" s="134"/>
      <c r="SCI31" s="134"/>
      <c r="SCJ31" s="134"/>
      <c r="SCK31" s="134"/>
      <c r="SCL31" s="134"/>
      <c r="SCM31" s="134"/>
      <c r="SCN31" s="134"/>
      <c r="SCO31" s="134"/>
      <c r="SCP31" s="134"/>
      <c r="SCQ31" s="134"/>
      <c r="SCR31" s="134"/>
      <c r="SCS31" s="134"/>
      <c r="SCT31" s="134"/>
      <c r="SCU31" s="134"/>
      <c r="SCV31" s="134"/>
      <c r="SCW31" s="134"/>
      <c r="SCX31" s="134"/>
      <c r="SCY31" s="134"/>
      <c r="SCZ31" s="134"/>
      <c r="SDA31" s="134"/>
      <c r="SDB31" s="134"/>
      <c r="SDC31" s="134"/>
      <c r="SDD31" s="134"/>
      <c r="SDE31" s="134"/>
      <c r="SDF31" s="134"/>
      <c r="SDG31" s="134"/>
      <c r="SDH31" s="134"/>
      <c r="SDI31" s="134"/>
      <c r="SDJ31" s="134"/>
      <c r="SDK31" s="134"/>
      <c r="SDL31" s="134"/>
      <c r="SDM31" s="134"/>
      <c r="SDN31" s="134"/>
      <c r="SDO31" s="134"/>
      <c r="SDP31" s="134"/>
      <c r="SDQ31" s="134"/>
      <c r="SDR31" s="134"/>
      <c r="SDS31" s="134"/>
      <c r="SDT31" s="134"/>
      <c r="SDU31" s="134"/>
      <c r="SDV31" s="134"/>
      <c r="SDW31" s="134"/>
      <c r="SDX31" s="134"/>
      <c r="SDY31" s="134"/>
      <c r="SDZ31" s="134"/>
      <c r="SEA31" s="134"/>
      <c r="SEB31" s="134"/>
      <c r="SEC31" s="134"/>
      <c r="SED31" s="134"/>
      <c r="SEE31" s="134"/>
      <c r="SEF31" s="134"/>
      <c r="SEG31" s="134"/>
      <c r="SEH31" s="134"/>
      <c r="SEI31" s="134"/>
      <c r="SEJ31" s="134"/>
      <c r="SEK31" s="134"/>
      <c r="SEL31" s="134"/>
      <c r="SEM31" s="134"/>
      <c r="SEN31" s="134"/>
      <c r="SEO31" s="134"/>
      <c r="SEP31" s="134"/>
      <c r="SEQ31" s="134"/>
      <c r="SER31" s="134"/>
      <c r="SES31" s="134"/>
      <c r="SET31" s="134"/>
      <c r="SEU31" s="134"/>
      <c r="SEV31" s="134"/>
      <c r="SEW31" s="134"/>
      <c r="SEX31" s="134"/>
      <c r="SEY31" s="134"/>
      <c r="SEZ31" s="134"/>
      <c r="SFA31" s="134"/>
      <c r="SFB31" s="134"/>
      <c r="SFC31" s="134"/>
      <c r="SFD31" s="134"/>
      <c r="SFE31" s="134"/>
      <c r="SFF31" s="134"/>
      <c r="SFG31" s="134"/>
      <c r="SFH31" s="134"/>
      <c r="SFI31" s="134"/>
      <c r="SFJ31" s="134"/>
      <c r="SFK31" s="134"/>
      <c r="SFL31" s="134"/>
      <c r="SFM31" s="134"/>
      <c r="SFN31" s="134"/>
      <c r="SFO31" s="134"/>
      <c r="SFP31" s="134"/>
      <c r="SFQ31" s="134"/>
      <c r="SFR31" s="134"/>
      <c r="SFS31" s="134"/>
      <c r="SFT31" s="134"/>
      <c r="SFU31" s="134"/>
      <c r="SFV31" s="134"/>
      <c r="SFW31" s="134"/>
      <c r="SFX31" s="134"/>
      <c r="SFY31" s="134"/>
      <c r="SFZ31" s="134"/>
      <c r="SGA31" s="134"/>
      <c r="SGB31" s="134"/>
      <c r="SGC31" s="134"/>
      <c r="SGD31" s="134"/>
      <c r="SGE31" s="134"/>
      <c r="SGF31" s="134"/>
      <c r="SGG31" s="134"/>
      <c r="SGH31" s="134"/>
      <c r="SGI31" s="134"/>
      <c r="SGJ31" s="134"/>
      <c r="SGK31" s="134"/>
      <c r="SGL31" s="134"/>
      <c r="SGM31" s="134"/>
      <c r="SGN31" s="134"/>
      <c r="SGO31" s="134"/>
      <c r="SGP31" s="134"/>
      <c r="SGQ31" s="134"/>
      <c r="SGR31" s="134"/>
      <c r="SGS31" s="134"/>
      <c r="SGT31" s="134"/>
      <c r="SGU31" s="134"/>
      <c r="SGV31" s="134"/>
      <c r="SGW31" s="134"/>
      <c r="SGX31" s="134"/>
      <c r="SGY31" s="134"/>
      <c r="SGZ31" s="134"/>
      <c r="SHA31" s="134"/>
      <c r="SHB31" s="134"/>
      <c r="SHC31" s="134"/>
      <c r="SHD31" s="134"/>
      <c r="SHE31" s="134"/>
      <c r="SHF31" s="134"/>
      <c r="SHG31" s="134"/>
      <c r="SHH31" s="134"/>
      <c r="SHI31" s="134"/>
      <c r="SHJ31" s="134"/>
      <c r="SHK31" s="134"/>
      <c r="SHL31" s="134"/>
      <c r="SHM31" s="134"/>
      <c r="SHN31" s="134"/>
      <c r="SHO31" s="134"/>
      <c r="SHP31" s="134"/>
      <c r="SHQ31" s="134"/>
      <c r="SHR31" s="134"/>
      <c r="SHS31" s="134"/>
      <c r="SHT31" s="134"/>
      <c r="SHU31" s="134"/>
      <c r="SHV31" s="134"/>
      <c r="SHW31" s="134"/>
      <c r="SHX31" s="134"/>
      <c r="SHY31" s="134"/>
      <c r="SHZ31" s="134"/>
      <c r="SIA31" s="134"/>
      <c r="SIB31" s="134"/>
      <c r="SIC31" s="134"/>
      <c r="SID31" s="134"/>
      <c r="SIE31" s="134"/>
      <c r="SIF31" s="134"/>
      <c r="SIG31" s="134"/>
      <c r="SIH31" s="134"/>
      <c r="SII31" s="134"/>
      <c r="SIJ31" s="134"/>
      <c r="SIK31" s="134"/>
      <c r="SIL31" s="134"/>
      <c r="SIM31" s="134"/>
      <c r="SIN31" s="134"/>
      <c r="SIO31" s="134"/>
      <c r="SIP31" s="134"/>
      <c r="SIQ31" s="134"/>
      <c r="SIR31" s="134"/>
      <c r="SIS31" s="134"/>
      <c r="SIT31" s="134"/>
      <c r="SIU31" s="134"/>
      <c r="SIV31" s="134"/>
      <c r="SIW31" s="134"/>
      <c r="SIX31" s="134"/>
      <c r="SIY31" s="134"/>
      <c r="SIZ31" s="134"/>
      <c r="SJA31" s="134"/>
      <c r="SJB31" s="134"/>
      <c r="SJC31" s="134"/>
      <c r="SJD31" s="134"/>
      <c r="SJE31" s="134"/>
      <c r="SJF31" s="134"/>
      <c r="SJG31" s="134"/>
      <c r="SJH31" s="134"/>
      <c r="SJI31" s="134"/>
      <c r="SJJ31" s="134"/>
      <c r="SJK31" s="134"/>
      <c r="SJL31" s="134"/>
      <c r="SJM31" s="134"/>
      <c r="SJN31" s="134"/>
      <c r="SJO31" s="134"/>
      <c r="SJP31" s="134"/>
      <c r="SJQ31" s="134"/>
      <c r="SJR31" s="134"/>
      <c r="SJS31" s="134"/>
      <c r="SJT31" s="134"/>
      <c r="SJU31" s="134"/>
      <c r="SJV31" s="134"/>
      <c r="SJW31" s="134"/>
      <c r="SJX31" s="134"/>
      <c r="SJY31" s="134"/>
      <c r="SJZ31" s="134"/>
      <c r="SKA31" s="134"/>
      <c r="SKB31" s="134"/>
      <c r="SKC31" s="134"/>
      <c r="SKD31" s="134"/>
      <c r="SKE31" s="134"/>
      <c r="SKF31" s="134"/>
      <c r="SKG31" s="134"/>
      <c r="SKH31" s="134"/>
      <c r="SKI31" s="134"/>
      <c r="SKJ31" s="134"/>
      <c r="SKK31" s="134"/>
      <c r="SKL31" s="134"/>
      <c r="SKM31" s="134"/>
      <c r="SKN31" s="134"/>
      <c r="SKO31" s="134"/>
      <c r="SKP31" s="134"/>
      <c r="SKQ31" s="134"/>
      <c r="SKR31" s="134"/>
      <c r="SKS31" s="134"/>
      <c r="SKT31" s="134"/>
      <c r="SKU31" s="134"/>
      <c r="SKV31" s="134"/>
      <c r="SKW31" s="134"/>
      <c r="SKX31" s="134"/>
      <c r="SKY31" s="134"/>
      <c r="SKZ31" s="134"/>
      <c r="SLA31" s="134"/>
      <c r="SLB31" s="134"/>
      <c r="SLC31" s="134"/>
      <c r="SLD31" s="134"/>
      <c r="SLE31" s="134"/>
      <c r="SLF31" s="134"/>
      <c r="SLG31" s="134"/>
      <c r="SLH31" s="134"/>
      <c r="SLI31" s="134"/>
      <c r="SLJ31" s="134"/>
      <c r="SLK31" s="134"/>
      <c r="SLL31" s="134"/>
      <c r="SLM31" s="134"/>
      <c r="SLN31" s="134"/>
      <c r="SLO31" s="134"/>
      <c r="SLP31" s="134"/>
      <c r="SLQ31" s="134"/>
      <c r="SLR31" s="134"/>
      <c r="SLS31" s="134"/>
      <c r="SLT31" s="134"/>
      <c r="SLU31" s="134"/>
      <c r="SLV31" s="134"/>
      <c r="SLW31" s="134"/>
      <c r="SLX31" s="134"/>
      <c r="SLY31" s="134"/>
      <c r="SLZ31" s="134"/>
      <c r="SMA31" s="134"/>
      <c r="SMB31" s="134"/>
      <c r="SMC31" s="134"/>
      <c r="SMD31" s="134"/>
      <c r="SME31" s="134"/>
      <c r="SMF31" s="134"/>
      <c r="SMG31" s="134"/>
      <c r="SMH31" s="134"/>
      <c r="SMI31" s="134"/>
      <c r="SMJ31" s="134"/>
      <c r="SMK31" s="134"/>
      <c r="SML31" s="134"/>
      <c r="SMM31" s="134"/>
      <c r="SMN31" s="134"/>
      <c r="SMO31" s="134"/>
      <c r="SMP31" s="134"/>
      <c r="SMQ31" s="134"/>
      <c r="SMR31" s="134"/>
      <c r="SMS31" s="134"/>
      <c r="SMT31" s="134"/>
      <c r="SMU31" s="134"/>
      <c r="SMV31" s="134"/>
      <c r="SMW31" s="134"/>
      <c r="SMX31" s="134"/>
      <c r="SMY31" s="134"/>
      <c r="SMZ31" s="134"/>
      <c r="SNA31" s="134"/>
      <c r="SNB31" s="134"/>
      <c r="SNC31" s="134"/>
      <c r="SND31" s="134"/>
      <c r="SNE31" s="134"/>
      <c r="SNF31" s="134"/>
      <c r="SNG31" s="134"/>
      <c r="SNH31" s="134"/>
      <c r="SNI31" s="134"/>
      <c r="SNJ31" s="134"/>
      <c r="SNK31" s="134"/>
      <c r="SNL31" s="134"/>
      <c r="SNM31" s="134"/>
      <c r="SNN31" s="134"/>
      <c r="SNO31" s="134"/>
      <c r="SNP31" s="134"/>
      <c r="SNQ31" s="134"/>
      <c r="SNR31" s="134"/>
      <c r="SNS31" s="134"/>
      <c r="SNT31" s="134"/>
      <c r="SNU31" s="134"/>
      <c r="SNV31" s="134"/>
      <c r="SNW31" s="134"/>
      <c r="SNX31" s="134"/>
      <c r="SNY31" s="134"/>
      <c r="SNZ31" s="134"/>
      <c r="SOA31" s="134"/>
      <c r="SOB31" s="134"/>
      <c r="SOC31" s="134"/>
      <c r="SOD31" s="134"/>
      <c r="SOE31" s="134"/>
      <c r="SOF31" s="134"/>
      <c r="SOG31" s="134"/>
      <c r="SOH31" s="134"/>
      <c r="SOI31" s="134"/>
      <c r="SOJ31" s="134"/>
      <c r="SOK31" s="134"/>
      <c r="SOL31" s="134"/>
      <c r="SOM31" s="134"/>
      <c r="SON31" s="134"/>
      <c r="SOO31" s="134"/>
      <c r="SOP31" s="134"/>
      <c r="SOQ31" s="134"/>
      <c r="SOR31" s="134"/>
      <c r="SOS31" s="134"/>
      <c r="SOT31" s="134"/>
      <c r="SOU31" s="134"/>
      <c r="SOV31" s="134"/>
      <c r="SOW31" s="134"/>
      <c r="SOX31" s="134"/>
      <c r="SOY31" s="134"/>
      <c r="SOZ31" s="134"/>
      <c r="SPA31" s="134"/>
      <c r="SPB31" s="134"/>
      <c r="SPC31" s="134"/>
      <c r="SPD31" s="134"/>
      <c r="SPE31" s="134"/>
      <c r="SPF31" s="134"/>
      <c r="SPG31" s="134"/>
      <c r="SPH31" s="134"/>
      <c r="SPI31" s="134"/>
      <c r="SPJ31" s="134"/>
      <c r="SPK31" s="134"/>
      <c r="SPL31" s="134"/>
      <c r="SPM31" s="134"/>
      <c r="SPN31" s="134"/>
      <c r="SPO31" s="134"/>
      <c r="SPP31" s="134"/>
      <c r="SPQ31" s="134"/>
      <c r="SPR31" s="134"/>
      <c r="SPS31" s="134"/>
      <c r="SPT31" s="134"/>
      <c r="SPU31" s="134"/>
      <c r="SPV31" s="134"/>
      <c r="SPW31" s="134"/>
      <c r="SPX31" s="134"/>
      <c r="SPY31" s="134"/>
      <c r="SPZ31" s="134"/>
      <c r="SQA31" s="134"/>
      <c r="SQB31" s="134"/>
      <c r="SQC31" s="134"/>
      <c r="SQD31" s="134"/>
      <c r="SQE31" s="134"/>
      <c r="SQF31" s="134"/>
      <c r="SQG31" s="134"/>
      <c r="SQH31" s="134"/>
      <c r="SQI31" s="134"/>
      <c r="SQJ31" s="134"/>
      <c r="SQK31" s="134"/>
      <c r="SQL31" s="134"/>
      <c r="SQM31" s="134"/>
      <c r="SQN31" s="134"/>
      <c r="SQO31" s="134"/>
      <c r="SQP31" s="134"/>
      <c r="SQQ31" s="134"/>
      <c r="SQR31" s="134"/>
      <c r="SQS31" s="134"/>
      <c r="SQT31" s="134"/>
      <c r="SQU31" s="134"/>
      <c r="SQV31" s="134"/>
      <c r="SQW31" s="134"/>
      <c r="SQX31" s="134"/>
      <c r="SQY31" s="134"/>
      <c r="SQZ31" s="134"/>
      <c r="SRA31" s="134"/>
      <c r="SRB31" s="134"/>
      <c r="SRC31" s="134"/>
      <c r="SRD31" s="134"/>
      <c r="SRE31" s="134"/>
      <c r="SRF31" s="134"/>
      <c r="SRG31" s="134"/>
      <c r="SRH31" s="134"/>
      <c r="SRI31" s="134"/>
      <c r="SRJ31" s="134"/>
      <c r="SRK31" s="134"/>
      <c r="SRL31" s="134"/>
      <c r="SRM31" s="134"/>
      <c r="SRN31" s="134"/>
      <c r="SRO31" s="134"/>
      <c r="SRP31" s="134"/>
      <c r="SRQ31" s="134"/>
      <c r="SRR31" s="134"/>
      <c r="SRS31" s="134"/>
      <c r="SRT31" s="134"/>
      <c r="SRU31" s="134"/>
      <c r="SRV31" s="134"/>
      <c r="SRW31" s="134"/>
      <c r="SRX31" s="134"/>
      <c r="SRY31" s="134"/>
      <c r="SRZ31" s="134"/>
      <c r="SSA31" s="134"/>
      <c r="SSB31" s="134"/>
      <c r="SSC31" s="134"/>
      <c r="SSD31" s="134"/>
      <c r="SSE31" s="134"/>
      <c r="SSF31" s="134"/>
      <c r="SSG31" s="134"/>
      <c r="SSH31" s="134"/>
      <c r="SSI31" s="134"/>
      <c r="SSJ31" s="134"/>
      <c r="SSK31" s="134"/>
      <c r="SSL31" s="134"/>
      <c r="SSM31" s="134"/>
      <c r="SSN31" s="134"/>
      <c r="SSO31" s="134"/>
      <c r="SSP31" s="134"/>
      <c r="SSQ31" s="134"/>
      <c r="SSR31" s="134"/>
      <c r="SSS31" s="134"/>
      <c r="SST31" s="134"/>
      <c r="SSU31" s="134"/>
      <c r="SSV31" s="134"/>
      <c r="SSW31" s="134"/>
      <c r="SSX31" s="134"/>
      <c r="SSY31" s="134"/>
      <c r="SSZ31" s="134"/>
      <c r="STA31" s="134"/>
      <c r="STB31" s="134"/>
      <c r="STC31" s="134"/>
      <c r="STD31" s="134"/>
      <c r="STE31" s="134"/>
      <c r="STF31" s="134"/>
      <c r="STG31" s="134"/>
      <c r="STH31" s="134"/>
      <c r="STI31" s="134"/>
      <c r="STJ31" s="134"/>
      <c r="STK31" s="134"/>
      <c r="STL31" s="134"/>
      <c r="STM31" s="134"/>
      <c r="STN31" s="134"/>
      <c r="STO31" s="134"/>
      <c r="STP31" s="134"/>
      <c r="STQ31" s="134"/>
      <c r="STR31" s="134"/>
      <c r="STS31" s="134"/>
      <c r="STT31" s="134"/>
      <c r="STU31" s="134"/>
      <c r="STV31" s="134"/>
      <c r="STW31" s="134"/>
      <c r="STX31" s="134"/>
      <c r="STY31" s="134"/>
      <c r="STZ31" s="134"/>
      <c r="SUA31" s="134"/>
      <c r="SUB31" s="134"/>
      <c r="SUC31" s="134"/>
      <c r="SUD31" s="134"/>
      <c r="SUE31" s="134"/>
      <c r="SUF31" s="134"/>
      <c r="SUG31" s="134"/>
      <c r="SUH31" s="134"/>
      <c r="SUI31" s="134"/>
      <c r="SUJ31" s="134"/>
      <c r="SUK31" s="134"/>
      <c r="SUL31" s="134"/>
      <c r="SUM31" s="134"/>
      <c r="SUN31" s="134"/>
      <c r="SUO31" s="134"/>
      <c r="SUP31" s="134"/>
      <c r="SUQ31" s="134"/>
      <c r="SUR31" s="134"/>
      <c r="SUS31" s="134"/>
      <c r="SUT31" s="134"/>
      <c r="SUU31" s="134"/>
      <c r="SUV31" s="134"/>
      <c r="SUW31" s="134"/>
      <c r="SUX31" s="134"/>
      <c r="SUY31" s="134"/>
      <c r="SUZ31" s="134"/>
      <c r="SVA31" s="134"/>
      <c r="SVB31" s="134"/>
      <c r="SVC31" s="134"/>
      <c r="SVD31" s="134"/>
      <c r="SVE31" s="134"/>
      <c r="SVF31" s="134"/>
      <c r="SVG31" s="134"/>
      <c r="SVH31" s="134"/>
      <c r="SVI31" s="134"/>
      <c r="SVJ31" s="134"/>
      <c r="SVK31" s="134"/>
      <c r="SVL31" s="134"/>
      <c r="SVM31" s="134"/>
      <c r="SVN31" s="134"/>
      <c r="SVO31" s="134"/>
      <c r="SVP31" s="134"/>
      <c r="SVQ31" s="134"/>
      <c r="SVR31" s="134"/>
      <c r="SVS31" s="134"/>
      <c r="SVT31" s="134"/>
      <c r="SVU31" s="134"/>
      <c r="SVV31" s="134"/>
      <c r="SVW31" s="134"/>
      <c r="SVX31" s="134"/>
      <c r="SVY31" s="134"/>
      <c r="SVZ31" s="134"/>
      <c r="SWA31" s="134"/>
      <c r="SWB31" s="134"/>
      <c r="SWC31" s="134"/>
      <c r="SWD31" s="134"/>
      <c r="SWE31" s="134"/>
      <c r="SWF31" s="134"/>
      <c r="SWG31" s="134"/>
      <c r="SWH31" s="134"/>
      <c r="SWI31" s="134"/>
      <c r="SWJ31" s="134"/>
      <c r="SWK31" s="134"/>
      <c r="SWL31" s="134"/>
      <c r="SWM31" s="134"/>
      <c r="SWN31" s="134"/>
      <c r="SWO31" s="134"/>
      <c r="SWP31" s="134"/>
      <c r="SWQ31" s="134"/>
      <c r="SWR31" s="134"/>
      <c r="SWS31" s="134"/>
      <c r="SWT31" s="134"/>
      <c r="SWU31" s="134"/>
      <c r="SWV31" s="134"/>
      <c r="SWW31" s="134"/>
      <c r="SWX31" s="134"/>
      <c r="SWY31" s="134"/>
      <c r="SWZ31" s="134"/>
      <c r="SXA31" s="134"/>
      <c r="SXB31" s="134"/>
      <c r="SXC31" s="134"/>
      <c r="SXD31" s="134"/>
      <c r="SXE31" s="134"/>
      <c r="SXF31" s="134"/>
      <c r="SXG31" s="134"/>
      <c r="SXH31" s="134"/>
      <c r="SXI31" s="134"/>
      <c r="SXJ31" s="134"/>
      <c r="SXK31" s="134"/>
      <c r="SXL31" s="134"/>
      <c r="SXM31" s="134"/>
      <c r="SXN31" s="134"/>
      <c r="SXO31" s="134"/>
      <c r="SXP31" s="134"/>
      <c r="SXQ31" s="134"/>
      <c r="SXR31" s="134"/>
      <c r="SXS31" s="134"/>
      <c r="SXT31" s="134"/>
      <c r="SXU31" s="134"/>
      <c r="SXV31" s="134"/>
      <c r="SXW31" s="134"/>
      <c r="SXX31" s="134"/>
      <c r="SXY31" s="134"/>
      <c r="SXZ31" s="134"/>
      <c r="SYA31" s="134"/>
      <c r="SYB31" s="134"/>
      <c r="SYC31" s="134"/>
      <c r="SYD31" s="134"/>
      <c r="SYE31" s="134"/>
      <c r="SYF31" s="134"/>
      <c r="SYG31" s="134"/>
      <c r="SYH31" s="134"/>
      <c r="SYI31" s="134"/>
      <c r="SYJ31" s="134"/>
      <c r="SYK31" s="134"/>
      <c r="SYL31" s="134"/>
      <c r="SYM31" s="134"/>
      <c r="SYN31" s="134"/>
      <c r="SYO31" s="134"/>
      <c r="SYP31" s="134"/>
      <c r="SYQ31" s="134"/>
      <c r="SYR31" s="134"/>
      <c r="SYS31" s="134"/>
      <c r="SYT31" s="134"/>
      <c r="SYU31" s="134"/>
      <c r="SYV31" s="134"/>
      <c r="SYW31" s="134"/>
      <c r="SYX31" s="134"/>
      <c r="SYY31" s="134"/>
      <c r="SYZ31" s="134"/>
      <c r="SZA31" s="134"/>
      <c r="SZB31" s="134"/>
      <c r="SZC31" s="134"/>
      <c r="SZD31" s="134"/>
      <c r="SZE31" s="134"/>
      <c r="SZF31" s="134"/>
      <c r="SZG31" s="134"/>
      <c r="SZH31" s="134"/>
      <c r="SZI31" s="134"/>
      <c r="SZJ31" s="134"/>
      <c r="SZK31" s="134"/>
      <c r="SZL31" s="134"/>
      <c r="SZM31" s="134"/>
      <c r="SZN31" s="134"/>
      <c r="SZO31" s="134"/>
      <c r="SZP31" s="134"/>
      <c r="SZQ31" s="134"/>
      <c r="SZR31" s="134"/>
      <c r="SZS31" s="134"/>
      <c r="SZT31" s="134"/>
      <c r="SZU31" s="134"/>
      <c r="SZV31" s="134"/>
      <c r="SZW31" s="134"/>
      <c r="SZX31" s="134"/>
      <c r="SZY31" s="134"/>
      <c r="SZZ31" s="134"/>
      <c r="TAA31" s="134"/>
      <c r="TAB31" s="134"/>
      <c r="TAC31" s="134"/>
      <c r="TAD31" s="134"/>
      <c r="TAE31" s="134"/>
      <c r="TAF31" s="134"/>
      <c r="TAG31" s="134"/>
      <c r="TAH31" s="134"/>
      <c r="TAI31" s="134"/>
      <c r="TAJ31" s="134"/>
      <c r="TAK31" s="134"/>
      <c r="TAL31" s="134"/>
      <c r="TAM31" s="134"/>
      <c r="TAN31" s="134"/>
      <c r="TAO31" s="134"/>
      <c r="TAP31" s="134"/>
      <c r="TAQ31" s="134"/>
      <c r="TAR31" s="134"/>
      <c r="TAS31" s="134"/>
      <c r="TAT31" s="134"/>
      <c r="TAU31" s="134"/>
      <c r="TAV31" s="134"/>
      <c r="TAW31" s="134"/>
      <c r="TAX31" s="134"/>
      <c r="TAY31" s="134"/>
      <c r="TAZ31" s="134"/>
      <c r="TBA31" s="134"/>
      <c r="TBB31" s="134"/>
      <c r="TBC31" s="134"/>
      <c r="TBD31" s="134"/>
      <c r="TBE31" s="134"/>
      <c r="TBF31" s="134"/>
      <c r="TBG31" s="134"/>
      <c r="TBH31" s="134"/>
      <c r="TBI31" s="134"/>
      <c r="TBJ31" s="134"/>
      <c r="TBK31" s="134"/>
      <c r="TBL31" s="134"/>
      <c r="TBM31" s="134"/>
      <c r="TBN31" s="134"/>
      <c r="TBO31" s="134"/>
      <c r="TBP31" s="134"/>
      <c r="TBQ31" s="134"/>
      <c r="TBR31" s="134"/>
      <c r="TBS31" s="134"/>
      <c r="TBT31" s="134"/>
      <c r="TBU31" s="134"/>
      <c r="TBV31" s="134"/>
      <c r="TBW31" s="134"/>
      <c r="TBX31" s="134"/>
      <c r="TBY31" s="134"/>
      <c r="TBZ31" s="134"/>
      <c r="TCA31" s="134"/>
      <c r="TCB31" s="134"/>
      <c r="TCC31" s="134"/>
      <c r="TCD31" s="134"/>
      <c r="TCE31" s="134"/>
      <c r="TCF31" s="134"/>
      <c r="TCG31" s="134"/>
      <c r="TCH31" s="134"/>
      <c r="TCI31" s="134"/>
      <c r="TCJ31" s="134"/>
      <c r="TCK31" s="134"/>
      <c r="TCL31" s="134"/>
      <c r="TCM31" s="134"/>
      <c r="TCN31" s="134"/>
      <c r="TCO31" s="134"/>
      <c r="TCP31" s="134"/>
      <c r="TCQ31" s="134"/>
      <c r="TCR31" s="134"/>
      <c r="TCS31" s="134"/>
      <c r="TCT31" s="134"/>
      <c r="TCU31" s="134"/>
      <c r="TCV31" s="134"/>
      <c r="TCW31" s="134"/>
      <c r="TCX31" s="134"/>
      <c r="TCY31" s="134"/>
      <c r="TCZ31" s="134"/>
      <c r="TDA31" s="134"/>
      <c r="TDB31" s="134"/>
      <c r="TDC31" s="134"/>
      <c r="TDD31" s="134"/>
      <c r="TDE31" s="134"/>
      <c r="TDF31" s="134"/>
      <c r="TDG31" s="134"/>
      <c r="TDH31" s="134"/>
      <c r="TDI31" s="134"/>
      <c r="TDJ31" s="134"/>
      <c r="TDK31" s="134"/>
      <c r="TDL31" s="134"/>
      <c r="TDM31" s="134"/>
      <c r="TDN31" s="134"/>
      <c r="TDO31" s="134"/>
      <c r="TDP31" s="134"/>
      <c r="TDQ31" s="134"/>
      <c r="TDR31" s="134"/>
      <c r="TDS31" s="134"/>
      <c r="TDT31" s="134"/>
      <c r="TDU31" s="134"/>
      <c r="TDV31" s="134"/>
      <c r="TDW31" s="134"/>
      <c r="TDX31" s="134"/>
      <c r="TDY31" s="134"/>
      <c r="TDZ31" s="134"/>
      <c r="TEA31" s="134"/>
      <c r="TEB31" s="134"/>
      <c r="TEC31" s="134"/>
      <c r="TED31" s="134"/>
      <c r="TEE31" s="134"/>
      <c r="TEF31" s="134"/>
      <c r="TEG31" s="134"/>
      <c r="TEH31" s="134"/>
      <c r="TEI31" s="134"/>
      <c r="TEJ31" s="134"/>
      <c r="TEK31" s="134"/>
      <c r="TEL31" s="134"/>
      <c r="TEM31" s="134"/>
      <c r="TEN31" s="134"/>
      <c r="TEO31" s="134"/>
      <c r="TEP31" s="134"/>
      <c r="TEQ31" s="134"/>
      <c r="TER31" s="134"/>
      <c r="TES31" s="134"/>
      <c r="TET31" s="134"/>
      <c r="TEU31" s="134"/>
      <c r="TEV31" s="134"/>
      <c r="TEW31" s="134"/>
      <c r="TEX31" s="134"/>
      <c r="TEY31" s="134"/>
      <c r="TEZ31" s="134"/>
      <c r="TFA31" s="134"/>
      <c r="TFB31" s="134"/>
      <c r="TFC31" s="134"/>
      <c r="TFD31" s="134"/>
      <c r="TFE31" s="134"/>
      <c r="TFF31" s="134"/>
      <c r="TFG31" s="134"/>
      <c r="TFH31" s="134"/>
      <c r="TFI31" s="134"/>
      <c r="TFJ31" s="134"/>
      <c r="TFK31" s="134"/>
      <c r="TFL31" s="134"/>
      <c r="TFM31" s="134"/>
      <c r="TFN31" s="134"/>
      <c r="TFO31" s="134"/>
      <c r="TFP31" s="134"/>
      <c r="TFQ31" s="134"/>
      <c r="TFR31" s="134"/>
      <c r="TFS31" s="134"/>
      <c r="TFT31" s="134"/>
      <c r="TFU31" s="134"/>
      <c r="TFV31" s="134"/>
      <c r="TFW31" s="134"/>
      <c r="TFX31" s="134"/>
      <c r="TFY31" s="134"/>
      <c r="TFZ31" s="134"/>
      <c r="TGA31" s="134"/>
      <c r="TGB31" s="134"/>
      <c r="TGC31" s="134"/>
      <c r="TGD31" s="134"/>
      <c r="TGE31" s="134"/>
      <c r="TGF31" s="134"/>
      <c r="TGG31" s="134"/>
      <c r="TGH31" s="134"/>
      <c r="TGI31" s="134"/>
      <c r="TGJ31" s="134"/>
      <c r="TGK31" s="134"/>
      <c r="TGL31" s="134"/>
      <c r="TGM31" s="134"/>
      <c r="TGN31" s="134"/>
      <c r="TGO31" s="134"/>
      <c r="TGP31" s="134"/>
      <c r="TGQ31" s="134"/>
      <c r="TGR31" s="134"/>
      <c r="TGS31" s="134"/>
      <c r="TGT31" s="134"/>
      <c r="TGU31" s="134"/>
      <c r="TGV31" s="134"/>
      <c r="TGW31" s="134"/>
      <c r="TGX31" s="134"/>
      <c r="TGY31" s="134"/>
      <c r="TGZ31" s="134"/>
      <c r="THA31" s="134"/>
      <c r="THB31" s="134"/>
      <c r="THC31" s="134"/>
      <c r="THD31" s="134"/>
      <c r="THE31" s="134"/>
      <c r="THF31" s="134"/>
      <c r="THG31" s="134"/>
      <c r="THH31" s="134"/>
      <c r="THI31" s="134"/>
      <c r="THJ31" s="134"/>
      <c r="THK31" s="134"/>
      <c r="THL31" s="134"/>
      <c r="THM31" s="134"/>
      <c r="THN31" s="134"/>
      <c r="THO31" s="134"/>
      <c r="THP31" s="134"/>
      <c r="THQ31" s="134"/>
      <c r="THR31" s="134"/>
      <c r="THS31" s="134"/>
      <c r="THT31" s="134"/>
      <c r="THU31" s="134"/>
      <c r="THV31" s="134"/>
      <c r="THW31" s="134"/>
      <c r="THX31" s="134"/>
      <c r="THY31" s="134"/>
      <c r="THZ31" s="134"/>
      <c r="TIA31" s="134"/>
      <c r="TIB31" s="134"/>
      <c r="TIC31" s="134"/>
      <c r="TID31" s="134"/>
      <c r="TIE31" s="134"/>
      <c r="TIF31" s="134"/>
      <c r="TIG31" s="134"/>
      <c r="TIH31" s="134"/>
      <c r="TII31" s="134"/>
      <c r="TIJ31" s="134"/>
      <c r="TIK31" s="134"/>
      <c r="TIL31" s="134"/>
      <c r="TIM31" s="134"/>
      <c r="TIN31" s="134"/>
      <c r="TIO31" s="134"/>
      <c r="TIP31" s="134"/>
      <c r="TIQ31" s="134"/>
      <c r="TIR31" s="134"/>
      <c r="TIS31" s="134"/>
      <c r="TIT31" s="134"/>
      <c r="TIU31" s="134"/>
      <c r="TIV31" s="134"/>
      <c r="TIW31" s="134"/>
      <c r="TIX31" s="134"/>
      <c r="TIY31" s="134"/>
      <c r="TIZ31" s="134"/>
      <c r="TJA31" s="134"/>
      <c r="TJB31" s="134"/>
      <c r="TJC31" s="134"/>
      <c r="TJD31" s="134"/>
      <c r="TJE31" s="134"/>
      <c r="TJF31" s="134"/>
      <c r="TJG31" s="134"/>
      <c r="TJH31" s="134"/>
      <c r="TJI31" s="134"/>
      <c r="TJJ31" s="134"/>
      <c r="TJK31" s="134"/>
      <c r="TJL31" s="134"/>
      <c r="TJM31" s="134"/>
      <c r="TJN31" s="134"/>
      <c r="TJO31" s="134"/>
      <c r="TJP31" s="134"/>
      <c r="TJQ31" s="134"/>
      <c r="TJR31" s="134"/>
      <c r="TJS31" s="134"/>
      <c r="TJT31" s="134"/>
      <c r="TJU31" s="134"/>
      <c r="TJV31" s="134"/>
      <c r="TJW31" s="134"/>
      <c r="TJX31" s="134"/>
      <c r="TJY31" s="134"/>
      <c r="TJZ31" s="134"/>
      <c r="TKA31" s="134"/>
      <c r="TKB31" s="134"/>
      <c r="TKC31" s="134"/>
      <c r="TKD31" s="134"/>
      <c r="TKE31" s="134"/>
      <c r="TKF31" s="134"/>
      <c r="TKG31" s="134"/>
      <c r="TKH31" s="134"/>
      <c r="TKI31" s="134"/>
      <c r="TKJ31" s="134"/>
      <c r="TKK31" s="134"/>
      <c r="TKL31" s="134"/>
      <c r="TKM31" s="134"/>
      <c r="TKN31" s="134"/>
      <c r="TKO31" s="134"/>
      <c r="TKP31" s="134"/>
      <c r="TKQ31" s="134"/>
      <c r="TKR31" s="134"/>
      <c r="TKS31" s="134"/>
      <c r="TKT31" s="134"/>
      <c r="TKU31" s="134"/>
      <c r="TKV31" s="134"/>
      <c r="TKW31" s="134"/>
      <c r="TKX31" s="134"/>
      <c r="TKY31" s="134"/>
      <c r="TKZ31" s="134"/>
      <c r="TLA31" s="134"/>
      <c r="TLB31" s="134"/>
      <c r="TLC31" s="134"/>
      <c r="TLD31" s="134"/>
      <c r="TLE31" s="134"/>
      <c r="TLF31" s="134"/>
      <c r="TLG31" s="134"/>
      <c r="TLH31" s="134"/>
      <c r="TLI31" s="134"/>
      <c r="TLJ31" s="134"/>
      <c r="TLK31" s="134"/>
      <c r="TLL31" s="134"/>
      <c r="TLM31" s="134"/>
      <c r="TLN31" s="134"/>
      <c r="TLO31" s="134"/>
      <c r="TLP31" s="134"/>
      <c r="TLQ31" s="134"/>
      <c r="TLR31" s="134"/>
      <c r="TLS31" s="134"/>
      <c r="TLT31" s="134"/>
      <c r="TLU31" s="134"/>
      <c r="TLV31" s="134"/>
      <c r="TLW31" s="134"/>
      <c r="TLX31" s="134"/>
      <c r="TLY31" s="134"/>
      <c r="TLZ31" s="134"/>
      <c r="TMA31" s="134"/>
      <c r="TMB31" s="134"/>
      <c r="TMC31" s="134"/>
      <c r="TMD31" s="134"/>
      <c r="TME31" s="134"/>
      <c r="TMF31" s="134"/>
      <c r="TMG31" s="134"/>
      <c r="TMH31" s="134"/>
      <c r="TMI31" s="134"/>
      <c r="TMJ31" s="134"/>
      <c r="TMK31" s="134"/>
      <c r="TML31" s="134"/>
      <c r="TMM31" s="134"/>
      <c r="TMN31" s="134"/>
      <c r="TMO31" s="134"/>
      <c r="TMP31" s="134"/>
      <c r="TMQ31" s="134"/>
      <c r="TMR31" s="134"/>
      <c r="TMS31" s="134"/>
      <c r="TMT31" s="134"/>
      <c r="TMU31" s="134"/>
      <c r="TMV31" s="134"/>
      <c r="TMW31" s="134"/>
      <c r="TMX31" s="134"/>
      <c r="TMY31" s="134"/>
      <c r="TMZ31" s="134"/>
      <c r="TNA31" s="134"/>
      <c r="TNB31" s="134"/>
      <c r="TNC31" s="134"/>
      <c r="TND31" s="134"/>
      <c r="TNE31" s="134"/>
      <c r="TNF31" s="134"/>
      <c r="TNG31" s="134"/>
      <c r="TNH31" s="134"/>
      <c r="TNI31" s="134"/>
      <c r="TNJ31" s="134"/>
      <c r="TNK31" s="134"/>
      <c r="TNL31" s="134"/>
      <c r="TNM31" s="134"/>
      <c r="TNN31" s="134"/>
      <c r="TNO31" s="134"/>
      <c r="TNP31" s="134"/>
      <c r="TNQ31" s="134"/>
      <c r="TNR31" s="134"/>
      <c r="TNS31" s="134"/>
      <c r="TNT31" s="134"/>
      <c r="TNU31" s="134"/>
      <c r="TNV31" s="134"/>
      <c r="TNW31" s="134"/>
      <c r="TNX31" s="134"/>
      <c r="TNY31" s="134"/>
      <c r="TNZ31" s="134"/>
      <c r="TOA31" s="134"/>
      <c r="TOB31" s="134"/>
      <c r="TOC31" s="134"/>
      <c r="TOD31" s="134"/>
      <c r="TOE31" s="134"/>
      <c r="TOF31" s="134"/>
      <c r="TOG31" s="134"/>
      <c r="TOH31" s="134"/>
      <c r="TOI31" s="134"/>
      <c r="TOJ31" s="134"/>
      <c r="TOK31" s="134"/>
      <c r="TOL31" s="134"/>
      <c r="TOM31" s="134"/>
      <c r="TON31" s="134"/>
      <c r="TOO31" s="134"/>
      <c r="TOP31" s="134"/>
      <c r="TOQ31" s="134"/>
      <c r="TOR31" s="134"/>
      <c r="TOS31" s="134"/>
      <c r="TOT31" s="134"/>
      <c r="TOU31" s="134"/>
      <c r="TOV31" s="134"/>
      <c r="TOW31" s="134"/>
      <c r="TOX31" s="134"/>
      <c r="TOY31" s="134"/>
      <c r="TOZ31" s="134"/>
      <c r="TPA31" s="134"/>
      <c r="TPB31" s="134"/>
      <c r="TPC31" s="134"/>
      <c r="TPD31" s="134"/>
      <c r="TPE31" s="134"/>
      <c r="TPF31" s="134"/>
      <c r="TPG31" s="134"/>
      <c r="TPH31" s="134"/>
      <c r="TPI31" s="134"/>
      <c r="TPJ31" s="134"/>
      <c r="TPK31" s="134"/>
      <c r="TPL31" s="134"/>
      <c r="TPM31" s="134"/>
      <c r="TPN31" s="134"/>
      <c r="TPO31" s="134"/>
      <c r="TPP31" s="134"/>
      <c r="TPQ31" s="134"/>
      <c r="TPR31" s="134"/>
      <c r="TPS31" s="134"/>
      <c r="TPT31" s="134"/>
      <c r="TPU31" s="134"/>
      <c r="TPV31" s="134"/>
      <c r="TPW31" s="134"/>
      <c r="TPX31" s="134"/>
      <c r="TPY31" s="134"/>
      <c r="TPZ31" s="134"/>
      <c r="TQA31" s="134"/>
      <c r="TQB31" s="134"/>
      <c r="TQC31" s="134"/>
      <c r="TQD31" s="134"/>
      <c r="TQE31" s="134"/>
      <c r="TQF31" s="134"/>
      <c r="TQG31" s="134"/>
      <c r="TQH31" s="134"/>
      <c r="TQI31" s="134"/>
      <c r="TQJ31" s="134"/>
      <c r="TQK31" s="134"/>
      <c r="TQL31" s="134"/>
      <c r="TQM31" s="134"/>
      <c r="TQN31" s="134"/>
      <c r="TQO31" s="134"/>
      <c r="TQP31" s="134"/>
      <c r="TQQ31" s="134"/>
      <c r="TQR31" s="134"/>
      <c r="TQS31" s="134"/>
      <c r="TQT31" s="134"/>
      <c r="TQU31" s="134"/>
      <c r="TQV31" s="134"/>
      <c r="TQW31" s="134"/>
      <c r="TQX31" s="134"/>
      <c r="TQY31" s="134"/>
      <c r="TQZ31" s="134"/>
      <c r="TRA31" s="134"/>
      <c r="TRB31" s="134"/>
      <c r="TRC31" s="134"/>
      <c r="TRD31" s="134"/>
      <c r="TRE31" s="134"/>
      <c r="TRF31" s="134"/>
      <c r="TRG31" s="134"/>
      <c r="TRH31" s="134"/>
      <c r="TRI31" s="134"/>
      <c r="TRJ31" s="134"/>
      <c r="TRK31" s="134"/>
      <c r="TRL31" s="134"/>
      <c r="TRM31" s="134"/>
      <c r="TRN31" s="134"/>
      <c r="TRO31" s="134"/>
      <c r="TRP31" s="134"/>
      <c r="TRQ31" s="134"/>
      <c r="TRR31" s="134"/>
      <c r="TRS31" s="134"/>
      <c r="TRT31" s="134"/>
      <c r="TRU31" s="134"/>
      <c r="TRV31" s="134"/>
      <c r="TRW31" s="134"/>
      <c r="TRX31" s="134"/>
      <c r="TRY31" s="134"/>
      <c r="TRZ31" s="134"/>
      <c r="TSA31" s="134"/>
      <c r="TSB31" s="134"/>
      <c r="TSC31" s="134"/>
      <c r="TSD31" s="134"/>
      <c r="TSE31" s="134"/>
      <c r="TSF31" s="134"/>
      <c r="TSG31" s="134"/>
      <c r="TSH31" s="134"/>
      <c r="TSI31" s="134"/>
      <c r="TSJ31" s="134"/>
      <c r="TSK31" s="134"/>
      <c r="TSL31" s="134"/>
      <c r="TSM31" s="134"/>
      <c r="TSN31" s="134"/>
      <c r="TSO31" s="134"/>
      <c r="TSP31" s="134"/>
      <c r="TSQ31" s="134"/>
      <c r="TSR31" s="134"/>
      <c r="TSS31" s="134"/>
      <c r="TST31" s="134"/>
      <c r="TSU31" s="134"/>
      <c r="TSV31" s="134"/>
      <c r="TSW31" s="134"/>
      <c r="TSX31" s="134"/>
      <c r="TSY31" s="134"/>
      <c r="TSZ31" s="134"/>
      <c r="TTA31" s="134"/>
      <c r="TTB31" s="134"/>
      <c r="TTC31" s="134"/>
      <c r="TTD31" s="134"/>
      <c r="TTE31" s="134"/>
      <c r="TTF31" s="134"/>
      <c r="TTG31" s="134"/>
      <c r="TTH31" s="134"/>
      <c r="TTI31" s="134"/>
      <c r="TTJ31" s="134"/>
      <c r="TTK31" s="134"/>
      <c r="TTL31" s="134"/>
      <c r="TTM31" s="134"/>
      <c r="TTN31" s="134"/>
      <c r="TTO31" s="134"/>
      <c r="TTP31" s="134"/>
      <c r="TTQ31" s="134"/>
      <c r="TTR31" s="134"/>
      <c r="TTS31" s="134"/>
      <c r="TTT31" s="134"/>
      <c r="TTU31" s="134"/>
      <c r="TTV31" s="134"/>
      <c r="TTW31" s="134"/>
      <c r="TTX31" s="134"/>
      <c r="TTY31" s="134"/>
      <c r="TTZ31" s="134"/>
      <c r="TUA31" s="134"/>
      <c r="TUB31" s="134"/>
      <c r="TUC31" s="134"/>
      <c r="TUD31" s="134"/>
      <c r="TUE31" s="134"/>
      <c r="TUF31" s="134"/>
      <c r="TUG31" s="134"/>
      <c r="TUH31" s="134"/>
      <c r="TUI31" s="134"/>
      <c r="TUJ31" s="134"/>
      <c r="TUK31" s="134"/>
      <c r="TUL31" s="134"/>
      <c r="TUM31" s="134"/>
      <c r="TUN31" s="134"/>
      <c r="TUO31" s="134"/>
      <c r="TUP31" s="134"/>
      <c r="TUQ31" s="134"/>
      <c r="TUR31" s="134"/>
      <c r="TUS31" s="134"/>
      <c r="TUT31" s="134"/>
      <c r="TUU31" s="134"/>
      <c r="TUV31" s="134"/>
      <c r="TUW31" s="134"/>
      <c r="TUX31" s="134"/>
      <c r="TUY31" s="134"/>
      <c r="TUZ31" s="134"/>
      <c r="TVA31" s="134"/>
      <c r="TVB31" s="134"/>
      <c r="TVC31" s="134"/>
      <c r="TVD31" s="134"/>
      <c r="TVE31" s="134"/>
      <c r="TVF31" s="134"/>
      <c r="TVG31" s="134"/>
      <c r="TVH31" s="134"/>
      <c r="TVI31" s="134"/>
      <c r="TVJ31" s="134"/>
      <c r="TVK31" s="134"/>
      <c r="TVL31" s="134"/>
      <c r="TVM31" s="134"/>
      <c r="TVN31" s="134"/>
      <c r="TVO31" s="134"/>
      <c r="TVP31" s="134"/>
      <c r="TVQ31" s="134"/>
      <c r="TVR31" s="134"/>
      <c r="TVS31" s="134"/>
      <c r="TVT31" s="134"/>
      <c r="TVU31" s="134"/>
      <c r="TVV31" s="134"/>
      <c r="TVW31" s="134"/>
      <c r="TVX31" s="134"/>
      <c r="TVY31" s="134"/>
      <c r="TVZ31" s="134"/>
      <c r="TWA31" s="134"/>
      <c r="TWB31" s="134"/>
      <c r="TWC31" s="134"/>
      <c r="TWD31" s="134"/>
      <c r="TWE31" s="134"/>
      <c r="TWF31" s="134"/>
      <c r="TWG31" s="134"/>
      <c r="TWH31" s="134"/>
      <c r="TWI31" s="134"/>
      <c r="TWJ31" s="134"/>
      <c r="TWK31" s="134"/>
      <c r="TWL31" s="134"/>
      <c r="TWM31" s="134"/>
      <c r="TWN31" s="134"/>
      <c r="TWO31" s="134"/>
      <c r="TWP31" s="134"/>
      <c r="TWQ31" s="134"/>
      <c r="TWR31" s="134"/>
      <c r="TWS31" s="134"/>
      <c r="TWT31" s="134"/>
      <c r="TWU31" s="134"/>
      <c r="TWV31" s="134"/>
      <c r="TWW31" s="134"/>
      <c r="TWX31" s="134"/>
      <c r="TWY31" s="134"/>
      <c r="TWZ31" s="134"/>
      <c r="TXA31" s="134"/>
      <c r="TXB31" s="134"/>
      <c r="TXC31" s="134"/>
      <c r="TXD31" s="134"/>
      <c r="TXE31" s="134"/>
      <c r="TXF31" s="134"/>
      <c r="TXG31" s="134"/>
      <c r="TXH31" s="134"/>
      <c r="TXI31" s="134"/>
      <c r="TXJ31" s="134"/>
      <c r="TXK31" s="134"/>
      <c r="TXL31" s="134"/>
      <c r="TXM31" s="134"/>
      <c r="TXN31" s="134"/>
      <c r="TXO31" s="134"/>
      <c r="TXP31" s="134"/>
      <c r="TXQ31" s="134"/>
      <c r="TXR31" s="134"/>
      <c r="TXS31" s="134"/>
      <c r="TXT31" s="134"/>
      <c r="TXU31" s="134"/>
      <c r="TXV31" s="134"/>
      <c r="TXW31" s="134"/>
      <c r="TXX31" s="134"/>
      <c r="TXY31" s="134"/>
      <c r="TXZ31" s="134"/>
      <c r="TYA31" s="134"/>
      <c r="TYB31" s="134"/>
      <c r="TYC31" s="134"/>
      <c r="TYD31" s="134"/>
      <c r="TYE31" s="134"/>
      <c r="TYF31" s="134"/>
      <c r="TYG31" s="134"/>
      <c r="TYH31" s="134"/>
      <c r="TYI31" s="134"/>
      <c r="TYJ31" s="134"/>
      <c r="TYK31" s="134"/>
      <c r="TYL31" s="134"/>
      <c r="TYM31" s="134"/>
      <c r="TYN31" s="134"/>
      <c r="TYO31" s="134"/>
      <c r="TYP31" s="134"/>
      <c r="TYQ31" s="134"/>
      <c r="TYR31" s="134"/>
      <c r="TYS31" s="134"/>
      <c r="TYT31" s="134"/>
      <c r="TYU31" s="134"/>
      <c r="TYV31" s="134"/>
      <c r="TYW31" s="134"/>
      <c r="TYX31" s="134"/>
      <c r="TYY31" s="134"/>
      <c r="TYZ31" s="134"/>
      <c r="TZA31" s="134"/>
      <c r="TZB31" s="134"/>
      <c r="TZC31" s="134"/>
      <c r="TZD31" s="134"/>
      <c r="TZE31" s="134"/>
      <c r="TZF31" s="134"/>
      <c r="TZG31" s="134"/>
      <c r="TZH31" s="134"/>
      <c r="TZI31" s="134"/>
      <c r="TZJ31" s="134"/>
      <c r="TZK31" s="134"/>
      <c r="TZL31" s="134"/>
      <c r="TZM31" s="134"/>
      <c r="TZN31" s="134"/>
      <c r="TZO31" s="134"/>
      <c r="TZP31" s="134"/>
      <c r="TZQ31" s="134"/>
      <c r="TZR31" s="134"/>
      <c r="TZS31" s="134"/>
      <c r="TZT31" s="134"/>
      <c r="TZU31" s="134"/>
      <c r="TZV31" s="134"/>
      <c r="TZW31" s="134"/>
      <c r="TZX31" s="134"/>
      <c r="TZY31" s="134"/>
      <c r="TZZ31" s="134"/>
      <c r="UAA31" s="134"/>
      <c r="UAB31" s="134"/>
      <c r="UAC31" s="134"/>
      <c r="UAD31" s="134"/>
      <c r="UAE31" s="134"/>
      <c r="UAF31" s="134"/>
      <c r="UAG31" s="134"/>
      <c r="UAH31" s="134"/>
      <c r="UAI31" s="134"/>
      <c r="UAJ31" s="134"/>
      <c r="UAK31" s="134"/>
      <c r="UAL31" s="134"/>
      <c r="UAM31" s="134"/>
      <c r="UAN31" s="134"/>
      <c r="UAO31" s="134"/>
      <c r="UAP31" s="134"/>
      <c r="UAQ31" s="134"/>
      <c r="UAR31" s="134"/>
      <c r="UAS31" s="134"/>
      <c r="UAT31" s="134"/>
      <c r="UAU31" s="134"/>
      <c r="UAV31" s="134"/>
      <c r="UAW31" s="134"/>
      <c r="UAX31" s="134"/>
      <c r="UAY31" s="134"/>
      <c r="UAZ31" s="134"/>
      <c r="UBA31" s="134"/>
      <c r="UBB31" s="134"/>
      <c r="UBC31" s="134"/>
      <c r="UBD31" s="134"/>
      <c r="UBE31" s="134"/>
      <c r="UBF31" s="134"/>
      <c r="UBG31" s="134"/>
      <c r="UBH31" s="134"/>
      <c r="UBI31" s="134"/>
      <c r="UBJ31" s="134"/>
      <c r="UBK31" s="134"/>
      <c r="UBL31" s="134"/>
      <c r="UBM31" s="134"/>
      <c r="UBN31" s="134"/>
      <c r="UBO31" s="134"/>
      <c r="UBP31" s="134"/>
      <c r="UBQ31" s="134"/>
      <c r="UBR31" s="134"/>
      <c r="UBS31" s="134"/>
      <c r="UBT31" s="134"/>
      <c r="UBU31" s="134"/>
      <c r="UBV31" s="134"/>
      <c r="UBW31" s="134"/>
      <c r="UBX31" s="134"/>
      <c r="UBY31" s="134"/>
      <c r="UBZ31" s="134"/>
      <c r="UCA31" s="134"/>
      <c r="UCB31" s="134"/>
      <c r="UCC31" s="134"/>
      <c r="UCD31" s="134"/>
      <c r="UCE31" s="134"/>
      <c r="UCF31" s="134"/>
      <c r="UCG31" s="134"/>
      <c r="UCH31" s="134"/>
      <c r="UCI31" s="134"/>
      <c r="UCJ31" s="134"/>
      <c r="UCK31" s="134"/>
      <c r="UCL31" s="134"/>
      <c r="UCM31" s="134"/>
      <c r="UCN31" s="134"/>
      <c r="UCO31" s="134"/>
      <c r="UCP31" s="134"/>
      <c r="UCQ31" s="134"/>
      <c r="UCR31" s="134"/>
      <c r="UCS31" s="134"/>
      <c r="UCT31" s="134"/>
      <c r="UCU31" s="134"/>
      <c r="UCV31" s="134"/>
      <c r="UCW31" s="134"/>
      <c r="UCX31" s="134"/>
      <c r="UCY31" s="134"/>
      <c r="UCZ31" s="134"/>
      <c r="UDA31" s="134"/>
      <c r="UDB31" s="134"/>
      <c r="UDC31" s="134"/>
      <c r="UDD31" s="134"/>
      <c r="UDE31" s="134"/>
      <c r="UDF31" s="134"/>
      <c r="UDG31" s="134"/>
      <c r="UDH31" s="134"/>
      <c r="UDI31" s="134"/>
      <c r="UDJ31" s="134"/>
      <c r="UDK31" s="134"/>
      <c r="UDL31" s="134"/>
      <c r="UDM31" s="134"/>
      <c r="UDN31" s="134"/>
      <c r="UDO31" s="134"/>
      <c r="UDP31" s="134"/>
      <c r="UDQ31" s="134"/>
      <c r="UDR31" s="134"/>
      <c r="UDS31" s="134"/>
      <c r="UDT31" s="134"/>
      <c r="UDU31" s="134"/>
      <c r="UDV31" s="134"/>
      <c r="UDW31" s="134"/>
      <c r="UDX31" s="134"/>
      <c r="UDY31" s="134"/>
      <c r="UDZ31" s="134"/>
      <c r="UEA31" s="134"/>
      <c r="UEB31" s="134"/>
      <c r="UEC31" s="134"/>
      <c r="UED31" s="134"/>
      <c r="UEE31" s="134"/>
      <c r="UEF31" s="134"/>
      <c r="UEG31" s="134"/>
      <c r="UEH31" s="134"/>
      <c r="UEI31" s="134"/>
      <c r="UEJ31" s="134"/>
      <c r="UEK31" s="134"/>
      <c r="UEL31" s="134"/>
      <c r="UEM31" s="134"/>
      <c r="UEN31" s="134"/>
      <c r="UEO31" s="134"/>
      <c r="UEP31" s="134"/>
      <c r="UEQ31" s="134"/>
      <c r="UER31" s="134"/>
      <c r="UES31" s="134"/>
      <c r="UET31" s="134"/>
      <c r="UEU31" s="134"/>
      <c r="UEV31" s="134"/>
      <c r="UEW31" s="134"/>
      <c r="UEX31" s="134"/>
      <c r="UEY31" s="134"/>
      <c r="UEZ31" s="134"/>
      <c r="UFA31" s="134"/>
      <c r="UFB31" s="134"/>
      <c r="UFC31" s="134"/>
      <c r="UFD31" s="134"/>
      <c r="UFE31" s="134"/>
      <c r="UFF31" s="134"/>
      <c r="UFG31" s="134"/>
      <c r="UFH31" s="134"/>
      <c r="UFI31" s="134"/>
      <c r="UFJ31" s="134"/>
      <c r="UFK31" s="134"/>
      <c r="UFL31" s="134"/>
      <c r="UFM31" s="134"/>
      <c r="UFN31" s="134"/>
      <c r="UFO31" s="134"/>
      <c r="UFP31" s="134"/>
      <c r="UFQ31" s="134"/>
      <c r="UFR31" s="134"/>
      <c r="UFS31" s="134"/>
      <c r="UFT31" s="134"/>
      <c r="UFU31" s="134"/>
      <c r="UFV31" s="134"/>
      <c r="UFW31" s="134"/>
      <c r="UFX31" s="134"/>
      <c r="UFY31" s="134"/>
      <c r="UFZ31" s="134"/>
      <c r="UGA31" s="134"/>
      <c r="UGB31" s="134"/>
      <c r="UGC31" s="134"/>
      <c r="UGD31" s="134"/>
      <c r="UGE31" s="134"/>
      <c r="UGF31" s="134"/>
      <c r="UGG31" s="134"/>
      <c r="UGH31" s="134"/>
      <c r="UGI31" s="134"/>
      <c r="UGJ31" s="134"/>
      <c r="UGK31" s="134"/>
      <c r="UGL31" s="134"/>
      <c r="UGM31" s="134"/>
      <c r="UGN31" s="134"/>
      <c r="UGO31" s="134"/>
      <c r="UGP31" s="134"/>
      <c r="UGQ31" s="134"/>
      <c r="UGR31" s="134"/>
      <c r="UGS31" s="134"/>
      <c r="UGT31" s="134"/>
      <c r="UGU31" s="134"/>
      <c r="UGV31" s="134"/>
      <c r="UGW31" s="134"/>
      <c r="UGX31" s="134"/>
      <c r="UGY31" s="134"/>
      <c r="UGZ31" s="134"/>
      <c r="UHA31" s="134"/>
      <c r="UHB31" s="134"/>
      <c r="UHC31" s="134"/>
      <c r="UHD31" s="134"/>
      <c r="UHE31" s="134"/>
      <c r="UHF31" s="134"/>
      <c r="UHG31" s="134"/>
      <c r="UHH31" s="134"/>
      <c r="UHI31" s="134"/>
      <c r="UHJ31" s="134"/>
      <c r="UHK31" s="134"/>
      <c r="UHL31" s="134"/>
      <c r="UHM31" s="134"/>
      <c r="UHN31" s="134"/>
      <c r="UHO31" s="134"/>
      <c r="UHP31" s="134"/>
      <c r="UHQ31" s="134"/>
      <c r="UHR31" s="134"/>
      <c r="UHS31" s="134"/>
      <c r="UHT31" s="134"/>
      <c r="UHU31" s="134"/>
      <c r="UHV31" s="134"/>
      <c r="UHW31" s="134"/>
      <c r="UHX31" s="134"/>
      <c r="UHY31" s="134"/>
      <c r="UHZ31" s="134"/>
      <c r="UIA31" s="134"/>
      <c r="UIB31" s="134"/>
      <c r="UIC31" s="134"/>
      <c r="UID31" s="134"/>
      <c r="UIE31" s="134"/>
      <c r="UIF31" s="134"/>
      <c r="UIG31" s="134"/>
      <c r="UIH31" s="134"/>
      <c r="UII31" s="134"/>
      <c r="UIJ31" s="134"/>
      <c r="UIK31" s="134"/>
      <c r="UIL31" s="134"/>
      <c r="UIM31" s="134"/>
      <c r="UIN31" s="134"/>
      <c r="UIO31" s="134"/>
      <c r="UIP31" s="134"/>
      <c r="UIQ31" s="134"/>
      <c r="UIR31" s="134"/>
      <c r="UIS31" s="134"/>
      <c r="UIT31" s="134"/>
      <c r="UIU31" s="134"/>
      <c r="UIV31" s="134"/>
      <c r="UIW31" s="134"/>
      <c r="UIX31" s="134"/>
      <c r="UIY31" s="134"/>
      <c r="UIZ31" s="134"/>
      <c r="UJA31" s="134"/>
      <c r="UJB31" s="134"/>
      <c r="UJC31" s="134"/>
      <c r="UJD31" s="134"/>
      <c r="UJE31" s="134"/>
      <c r="UJF31" s="134"/>
      <c r="UJG31" s="134"/>
      <c r="UJH31" s="134"/>
      <c r="UJI31" s="134"/>
      <c r="UJJ31" s="134"/>
      <c r="UJK31" s="134"/>
      <c r="UJL31" s="134"/>
      <c r="UJM31" s="134"/>
      <c r="UJN31" s="134"/>
      <c r="UJO31" s="134"/>
      <c r="UJP31" s="134"/>
      <c r="UJQ31" s="134"/>
      <c r="UJR31" s="134"/>
      <c r="UJS31" s="134"/>
      <c r="UJT31" s="134"/>
      <c r="UJU31" s="134"/>
      <c r="UJV31" s="134"/>
      <c r="UJW31" s="134"/>
      <c r="UJX31" s="134"/>
      <c r="UJY31" s="134"/>
      <c r="UJZ31" s="134"/>
      <c r="UKA31" s="134"/>
      <c r="UKB31" s="134"/>
      <c r="UKC31" s="134"/>
      <c r="UKD31" s="134"/>
      <c r="UKE31" s="134"/>
      <c r="UKF31" s="134"/>
      <c r="UKG31" s="134"/>
      <c r="UKH31" s="134"/>
      <c r="UKI31" s="134"/>
      <c r="UKJ31" s="134"/>
      <c r="UKK31" s="134"/>
      <c r="UKL31" s="134"/>
      <c r="UKM31" s="134"/>
      <c r="UKN31" s="134"/>
      <c r="UKO31" s="134"/>
      <c r="UKP31" s="134"/>
      <c r="UKQ31" s="134"/>
      <c r="UKR31" s="134"/>
      <c r="UKS31" s="134"/>
      <c r="UKT31" s="134"/>
      <c r="UKU31" s="134"/>
      <c r="UKV31" s="134"/>
      <c r="UKW31" s="134"/>
      <c r="UKX31" s="134"/>
      <c r="UKY31" s="134"/>
      <c r="UKZ31" s="134"/>
      <c r="ULA31" s="134"/>
      <c r="ULB31" s="134"/>
      <c r="ULC31" s="134"/>
      <c r="ULD31" s="134"/>
      <c r="ULE31" s="134"/>
      <c r="ULF31" s="134"/>
      <c r="ULG31" s="134"/>
      <c r="ULH31" s="134"/>
      <c r="ULI31" s="134"/>
      <c r="ULJ31" s="134"/>
      <c r="ULK31" s="134"/>
      <c r="ULL31" s="134"/>
      <c r="ULM31" s="134"/>
      <c r="ULN31" s="134"/>
      <c r="ULO31" s="134"/>
      <c r="ULP31" s="134"/>
      <c r="ULQ31" s="134"/>
      <c r="ULR31" s="134"/>
      <c r="ULS31" s="134"/>
      <c r="ULT31" s="134"/>
      <c r="ULU31" s="134"/>
      <c r="ULV31" s="134"/>
      <c r="ULW31" s="134"/>
      <c r="ULX31" s="134"/>
      <c r="ULY31" s="134"/>
      <c r="ULZ31" s="134"/>
      <c r="UMA31" s="134"/>
      <c r="UMB31" s="134"/>
      <c r="UMC31" s="134"/>
      <c r="UMD31" s="134"/>
      <c r="UME31" s="134"/>
      <c r="UMF31" s="134"/>
      <c r="UMG31" s="134"/>
      <c r="UMH31" s="134"/>
      <c r="UMI31" s="134"/>
      <c r="UMJ31" s="134"/>
      <c r="UMK31" s="134"/>
      <c r="UML31" s="134"/>
      <c r="UMM31" s="134"/>
      <c r="UMN31" s="134"/>
      <c r="UMO31" s="134"/>
      <c r="UMP31" s="134"/>
      <c r="UMQ31" s="134"/>
      <c r="UMR31" s="134"/>
      <c r="UMS31" s="134"/>
      <c r="UMT31" s="134"/>
      <c r="UMU31" s="134"/>
      <c r="UMV31" s="134"/>
      <c r="UMW31" s="134"/>
      <c r="UMX31" s="134"/>
      <c r="UMY31" s="134"/>
      <c r="UMZ31" s="134"/>
      <c r="UNA31" s="134"/>
      <c r="UNB31" s="134"/>
      <c r="UNC31" s="134"/>
      <c r="UND31" s="134"/>
      <c r="UNE31" s="134"/>
      <c r="UNF31" s="134"/>
      <c r="UNG31" s="134"/>
      <c r="UNH31" s="134"/>
      <c r="UNI31" s="134"/>
      <c r="UNJ31" s="134"/>
      <c r="UNK31" s="134"/>
      <c r="UNL31" s="134"/>
      <c r="UNM31" s="134"/>
      <c r="UNN31" s="134"/>
      <c r="UNO31" s="134"/>
      <c r="UNP31" s="134"/>
      <c r="UNQ31" s="134"/>
      <c r="UNR31" s="134"/>
      <c r="UNS31" s="134"/>
      <c r="UNT31" s="134"/>
      <c r="UNU31" s="134"/>
      <c r="UNV31" s="134"/>
      <c r="UNW31" s="134"/>
      <c r="UNX31" s="134"/>
      <c r="UNY31" s="134"/>
      <c r="UNZ31" s="134"/>
      <c r="UOA31" s="134"/>
      <c r="UOB31" s="134"/>
      <c r="UOC31" s="134"/>
      <c r="UOD31" s="134"/>
      <c r="UOE31" s="134"/>
      <c r="UOF31" s="134"/>
      <c r="UOG31" s="134"/>
      <c r="UOH31" s="134"/>
      <c r="UOI31" s="134"/>
      <c r="UOJ31" s="134"/>
      <c r="UOK31" s="134"/>
      <c r="UOL31" s="134"/>
      <c r="UOM31" s="134"/>
      <c r="UON31" s="134"/>
      <c r="UOO31" s="134"/>
      <c r="UOP31" s="134"/>
      <c r="UOQ31" s="134"/>
      <c r="UOR31" s="134"/>
      <c r="UOS31" s="134"/>
      <c r="UOT31" s="134"/>
      <c r="UOU31" s="134"/>
      <c r="UOV31" s="134"/>
      <c r="UOW31" s="134"/>
      <c r="UOX31" s="134"/>
      <c r="UOY31" s="134"/>
      <c r="UOZ31" s="134"/>
      <c r="UPA31" s="134"/>
      <c r="UPB31" s="134"/>
      <c r="UPC31" s="134"/>
      <c r="UPD31" s="134"/>
      <c r="UPE31" s="134"/>
      <c r="UPF31" s="134"/>
      <c r="UPG31" s="134"/>
      <c r="UPH31" s="134"/>
      <c r="UPI31" s="134"/>
      <c r="UPJ31" s="134"/>
      <c r="UPK31" s="134"/>
      <c r="UPL31" s="134"/>
      <c r="UPM31" s="134"/>
      <c r="UPN31" s="134"/>
      <c r="UPO31" s="134"/>
      <c r="UPP31" s="134"/>
      <c r="UPQ31" s="134"/>
      <c r="UPR31" s="134"/>
      <c r="UPS31" s="134"/>
      <c r="UPT31" s="134"/>
      <c r="UPU31" s="134"/>
      <c r="UPV31" s="134"/>
      <c r="UPW31" s="134"/>
      <c r="UPX31" s="134"/>
      <c r="UPY31" s="134"/>
      <c r="UPZ31" s="134"/>
      <c r="UQA31" s="134"/>
      <c r="UQB31" s="134"/>
      <c r="UQC31" s="134"/>
      <c r="UQD31" s="134"/>
      <c r="UQE31" s="134"/>
      <c r="UQF31" s="134"/>
      <c r="UQG31" s="134"/>
      <c r="UQH31" s="134"/>
      <c r="UQI31" s="134"/>
      <c r="UQJ31" s="134"/>
      <c r="UQK31" s="134"/>
      <c r="UQL31" s="134"/>
      <c r="UQM31" s="134"/>
      <c r="UQN31" s="134"/>
      <c r="UQO31" s="134"/>
      <c r="UQP31" s="134"/>
      <c r="UQQ31" s="134"/>
      <c r="UQR31" s="134"/>
      <c r="UQS31" s="134"/>
      <c r="UQT31" s="134"/>
      <c r="UQU31" s="134"/>
      <c r="UQV31" s="134"/>
      <c r="UQW31" s="134"/>
      <c r="UQX31" s="134"/>
      <c r="UQY31" s="134"/>
      <c r="UQZ31" s="134"/>
      <c r="URA31" s="134"/>
      <c r="URB31" s="134"/>
      <c r="URC31" s="134"/>
      <c r="URD31" s="134"/>
      <c r="URE31" s="134"/>
      <c r="URF31" s="134"/>
      <c r="URG31" s="134"/>
      <c r="URH31" s="134"/>
      <c r="URI31" s="134"/>
      <c r="URJ31" s="134"/>
      <c r="URK31" s="134"/>
      <c r="URL31" s="134"/>
      <c r="URM31" s="134"/>
      <c r="URN31" s="134"/>
      <c r="URO31" s="134"/>
      <c r="URP31" s="134"/>
      <c r="URQ31" s="134"/>
      <c r="URR31" s="134"/>
      <c r="URS31" s="134"/>
      <c r="URT31" s="134"/>
      <c r="URU31" s="134"/>
      <c r="URV31" s="134"/>
      <c r="URW31" s="134"/>
      <c r="URX31" s="134"/>
      <c r="URY31" s="134"/>
      <c r="URZ31" s="134"/>
      <c r="USA31" s="134"/>
      <c r="USB31" s="134"/>
      <c r="USC31" s="134"/>
      <c r="USD31" s="134"/>
      <c r="USE31" s="134"/>
      <c r="USF31" s="134"/>
      <c r="USG31" s="134"/>
      <c r="USH31" s="134"/>
      <c r="USI31" s="134"/>
      <c r="USJ31" s="134"/>
      <c r="USK31" s="134"/>
      <c r="USL31" s="134"/>
      <c r="USM31" s="134"/>
      <c r="USN31" s="134"/>
      <c r="USO31" s="134"/>
      <c r="USP31" s="134"/>
      <c r="USQ31" s="134"/>
      <c r="USR31" s="134"/>
      <c r="USS31" s="134"/>
      <c r="UST31" s="134"/>
      <c r="USU31" s="134"/>
      <c r="USV31" s="134"/>
      <c r="USW31" s="134"/>
      <c r="USX31" s="134"/>
      <c r="USY31" s="134"/>
      <c r="USZ31" s="134"/>
      <c r="UTA31" s="134"/>
      <c r="UTB31" s="134"/>
      <c r="UTC31" s="134"/>
      <c r="UTD31" s="134"/>
      <c r="UTE31" s="134"/>
      <c r="UTF31" s="134"/>
      <c r="UTG31" s="134"/>
      <c r="UTH31" s="134"/>
      <c r="UTI31" s="134"/>
      <c r="UTJ31" s="134"/>
      <c r="UTK31" s="134"/>
      <c r="UTL31" s="134"/>
      <c r="UTM31" s="134"/>
      <c r="UTN31" s="134"/>
      <c r="UTO31" s="134"/>
      <c r="UTP31" s="134"/>
      <c r="UTQ31" s="134"/>
      <c r="UTR31" s="134"/>
      <c r="UTS31" s="134"/>
      <c r="UTT31" s="134"/>
      <c r="UTU31" s="134"/>
      <c r="UTV31" s="134"/>
      <c r="UTW31" s="134"/>
      <c r="UTX31" s="134"/>
      <c r="UTY31" s="134"/>
      <c r="UTZ31" s="134"/>
      <c r="UUA31" s="134"/>
      <c r="UUB31" s="134"/>
      <c r="UUC31" s="134"/>
      <c r="UUD31" s="134"/>
      <c r="UUE31" s="134"/>
      <c r="UUF31" s="134"/>
      <c r="UUG31" s="134"/>
      <c r="UUH31" s="134"/>
      <c r="UUI31" s="134"/>
      <c r="UUJ31" s="134"/>
      <c r="UUK31" s="134"/>
      <c r="UUL31" s="134"/>
      <c r="UUM31" s="134"/>
      <c r="UUN31" s="134"/>
      <c r="UUO31" s="134"/>
      <c r="UUP31" s="134"/>
      <c r="UUQ31" s="134"/>
      <c r="UUR31" s="134"/>
      <c r="UUS31" s="134"/>
      <c r="UUT31" s="134"/>
      <c r="UUU31" s="134"/>
      <c r="UUV31" s="134"/>
      <c r="UUW31" s="134"/>
      <c r="UUX31" s="134"/>
      <c r="UUY31" s="134"/>
      <c r="UUZ31" s="134"/>
      <c r="UVA31" s="134"/>
      <c r="UVB31" s="134"/>
      <c r="UVC31" s="134"/>
      <c r="UVD31" s="134"/>
      <c r="UVE31" s="134"/>
      <c r="UVF31" s="134"/>
      <c r="UVG31" s="134"/>
      <c r="UVH31" s="134"/>
      <c r="UVI31" s="134"/>
      <c r="UVJ31" s="134"/>
      <c r="UVK31" s="134"/>
      <c r="UVL31" s="134"/>
      <c r="UVM31" s="134"/>
      <c r="UVN31" s="134"/>
      <c r="UVO31" s="134"/>
      <c r="UVP31" s="134"/>
      <c r="UVQ31" s="134"/>
      <c r="UVR31" s="134"/>
      <c r="UVS31" s="134"/>
      <c r="UVT31" s="134"/>
      <c r="UVU31" s="134"/>
      <c r="UVV31" s="134"/>
      <c r="UVW31" s="134"/>
      <c r="UVX31" s="134"/>
      <c r="UVY31" s="134"/>
      <c r="UVZ31" s="134"/>
      <c r="UWA31" s="134"/>
      <c r="UWB31" s="134"/>
      <c r="UWC31" s="134"/>
      <c r="UWD31" s="134"/>
      <c r="UWE31" s="134"/>
      <c r="UWF31" s="134"/>
      <c r="UWG31" s="134"/>
      <c r="UWH31" s="134"/>
      <c r="UWI31" s="134"/>
      <c r="UWJ31" s="134"/>
      <c r="UWK31" s="134"/>
      <c r="UWL31" s="134"/>
      <c r="UWM31" s="134"/>
      <c r="UWN31" s="134"/>
      <c r="UWO31" s="134"/>
      <c r="UWP31" s="134"/>
      <c r="UWQ31" s="134"/>
      <c r="UWR31" s="134"/>
      <c r="UWS31" s="134"/>
      <c r="UWT31" s="134"/>
      <c r="UWU31" s="134"/>
      <c r="UWV31" s="134"/>
      <c r="UWW31" s="134"/>
      <c r="UWX31" s="134"/>
      <c r="UWY31" s="134"/>
      <c r="UWZ31" s="134"/>
      <c r="UXA31" s="134"/>
      <c r="UXB31" s="134"/>
      <c r="UXC31" s="134"/>
      <c r="UXD31" s="134"/>
      <c r="UXE31" s="134"/>
      <c r="UXF31" s="134"/>
      <c r="UXG31" s="134"/>
      <c r="UXH31" s="134"/>
      <c r="UXI31" s="134"/>
      <c r="UXJ31" s="134"/>
      <c r="UXK31" s="134"/>
      <c r="UXL31" s="134"/>
      <c r="UXM31" s="134"/>
      <c r="UXN31" s="134"/>
      <c r="UXO31" s="134"/>
      <c r="UXP31" s="134"/>
      <c r="UXQ31" s="134"/>
      <c r="UXR31" s="134"/>
      <c r="UXS31" s="134"/>
      <c r="UXT31" s="134"/>
      <c r="UXU31" s="134"/>
      <c r="UXV31" s="134"/>
      <c r="UXW31" s="134"/>
      <c r="UXX31" s="134"/>
      <c r="UXY31" s="134"/>
      <c r="UXZ31" s="134"/>
      <c r="UYA31" s="134"/>
      <c r="UYB31" s="134"/>
      <c r="UYC31" s="134"/>
      <c r="UYD31" s="134"/>
      <c r="UYE31" s="134"/>
      <c r="UYF31" s="134"/>
      <c r="UYG31" s="134"/>
      <c r="UYH31" s="134"/>
      <c r="UYI31" s="134"/>
      <c r="UYJ31" s="134"/>
      <c r="UYK31" s="134"/>
      <c r="UYL31" s="134"/>
      <c r="UYM31" s="134"/>
      <c r="UYN31" s="134"/>
      <c r="UYO31" s="134"/>
      <c r="UYP31" s="134"/>
      <c r="UYQ31" s="134"/>
      <c r="UYR31" s="134"/>
      <c r="UYS31" s="134"/>
      <c r="UYT31" s="134"/>
      <c r="UYU31" s="134"/>
      <c r="UYV31" s="134"/>
      <c r="UYW31" s="134"/>
      <c r="UYX31" s="134"/>
      <c r="UYY31" s="134"/>
      <c r="UYZ31" s="134"/>
      <c r="UZA31" s="134"/>
      <c r="UZB31" s="134"/>
      <c r="UZC31" s="134"/>
      <c r="UZD31" s="134"/>
      <c r="UZE31" s="134"/>
      <c r="UZF31" s="134"/>
      <c r="UZG31" s="134"/>
      <c r="UZH31" s="134"/>
      <c r="UZI31" s="134"/>
      <c r="UZJ31" s="134"/>
      <c r="UZK31" s="134"/>
      <c r="UZL31" s="134"/>
      <c r="UZM31" s="134"/>
      <c r="UZN31" s="134"/>
      <c r="UZO31" s="134"/>
      <c r="UZP31" s="134"/>
      <c r="UZQ31" s="134"/>
      <c r="UZR31" s="134"/>
      <c r="UZS31" s="134"/>
      <c r="UZT31" s="134"/>
      <c r="UZU31" s="134"/>
      <c r="UZV31" s="134"/>
      <c r="UZW31" s="134"/>
      <c r="UZX31" s="134"/>
      <c r="UZY31" s="134"/>
      <c r="UZZ31" s="134"/>
      <c r="VAA31" s="134"/>
      <c r="VAB31" s="134"/>
      <c r="VAC31" s="134"/>
      <c r="VAD31" s="134"/>
      <c r="VAE31" s="134"/>
      <c r="VAF31" s="134"/>
      <c r="VAG31" s="134"/>
      <c r="VAH31" s="134"/>
      <c r="VAI31" s="134"/>
      <c r="VAJ31" s="134"/>
      <c r="VAK31" s="134"/>
      <c r="VAL31" s="134"/>
      <c r="VAM31" s="134"/>
      <c r="VAN31" s="134"/>
      <c r="VAO31" s="134"/>
      <c r="VAP31" s="134"/>
      <c r="VAQ31" s="134"/>
      <c r="VAR31" s="134"/>
      <c r="VAS31" s="134"/>
      <c r="VAT31" s="134"/>
      <c r="VAU31" s="134"/>
      <c r="VAV31" s="134"/>
      <c r="VAW31" s="134"/>
      <c r="VAX31" s="134"/>
      <c r="VAY31" s="134"/>
      <c r="VAZ31" s="134"/>
      <c r="VBA31" s="134"/>
      <c r="VBB31" s="134"/>
      <c r="VBC31" s="134"/>
      <c r="VBD31" s="134"/>
      <c r="VBE31" s="134"/>
      <c r="VBF31" s="134"/>
      <c r="VBG31" s="134"/>
      <c r="VBH31" s="134"/>
      <c r="VBI31" s="134"/>
      <c r="VBJ31" s="134"/>
      <c r="VBK31" s="134"/>
      <c r="VBL31" s="134"/>
      <c r="VBM31" s="134"/>
      <c r="VBN31" s="134"/>
      <c r="VBO31" s="134"/>
      <c r="VBP31" s="134"/>
      <c r="VBQ31" s="134"/>
      <c r="VBR31" s="134"/>
      <c r="VBS31" s="134"/>
      <c r="VBT31" s="134"/>
      <c r="VBU31" s="134"/>
      <c r="VBV31" s="134"/>
      <c r="VBW31" s="134"/>
      <c r="VBX31" s="134"/>
      <c r="VBY31" s="134"/>
      <c r="VBZ31" s="134"/>
      <c r="VCA31" s="134"/>
      <c r="VCB31" s="134"/>
      <c r="VCC31" s="134"/>
      <c r="VCD31" s="134"/>
      <c r="VCE31" s="134"/>
      <c r="VCF31" s="134"/>
      <c r="VCG31" s="134"/>
      <c r="VCH31" s="134"/>
      <c r="VCI31" s="134"/>
      <c r="VCJ31" s="134"/>
      <c r="VCK31" s="134"/>
      <c r="VCL31" s="134"/>
      <c r="VCM31" s="134"/>
      <c r="VCN31" s="134"/>
      <c r="VCO31" s="134"/>
      <c r="VCP31" s="134"/>
      <c r="VCQ31" s="134"/>
      <c r="VCR31" s="134"/>
      <c r="VCS31" s="134"/>
      <c r="VCT31" s="134"/>
      <c r="VCU31" s="134"/>
      <c r="VCV31" s="134"/>
      <c r="VCW31" s="134"/>
      <c r="VCX31" s="134"/>
      <c r="VCY31" s="134"/>
      <c r="VCZ31" s="134"/>
      <c r="VDA31" s="134"/>
      <c r="VDB31" s="134"/>
      <c r="VDC31" s="134"/>
      <c r="VDD31" s="134"/>
      <c r="VDE31" s="134"/>
      <c r="VDF31" s="134"/>
      <c r="VDG31" s="134"/>
      <c r="VDH31" s="134"/>
      <c r="VDI31" s="134"/>
      <c r="VDJ31" s="134"/>
      <c r="VDK31" s="134"/>
      <c r="VDL31" s="134"/>
      <c r="VDM31" s="134"/>
      <c r="VDN31" s="134"/>
      <c r="VDO31" s="134"/>
      <c r="VDP31" s="134"/>
      <c r="VDQ31" s="134"/>
      <c r="VDR31" s="134"/>
      <c r="VDS31" s="134"/>
      <c r="VDT31" s="134"/>
      <c r="VDU31" s="134"/>
      <c r="VDV31" s="134"/>
      <c r="VDW31" s="134"/>
      <c r="VDX31" s="134"/>
      <c r="VDY31" s="134"/>
      <c r="VDZ31" s="134"/>
      <c r="VEA31" s="134"/>
      <c r="VEB31" s="134"/>
      <c r="VEC31" s="134"/>
      <c r="VED31" s="134"/>
      <c r="VEE31" s="134"/>
      <c r="VEF31" s="134"/>
      <c r="VEG31" s="134"/>
      <c r="VEH31" s="134"/>
      <c r="VEI31" s="134"/>
      <c r="VEJ31" s="134"/>
      <c r="VEK31" s="134"/>
      <c r="VEL31" s="134"/>
      <c r="VEM31" s="134"/>
      <c r="VEN31" s="134"/>
      <c r="VEO31" s="134"/>
      <c r="VEP31" s="134"/>
      <c r="VEQ31" s="134"/>
      <c r="VER31" s="134"/>
      <c r="VES31" s="134"/>
      <c r="VET31" s="134"/>
      <c r="VEU31" s="134"/>
      <c r="VEV31" s="134"/>
      <c r="VEW31" s="134"/>
      <c r="VEX31" s="134"/>
      <c r="VEY31" s="134"/>
      <c r="VEZ31" s="134"/>
      <c r="VFA31" s="134"/>
      <c r="VFB31" s="134"/>
      <c r="VFC31" s="134"/>
      <c r="VFD31" s="134"/>
      <c r="VFE31" s="134"/>
      <c r="VFF31" s="134"/>
      <c r="VFG31" s="134"/>
      <c r="VFH31" s="134"/>
      <c r="VFI31" s="134"/>
      <c r="VFJ31" s="134"/>
      <c r="VFK31" s="134"/>
      <c r="VFL31" s="134"/>
      <c r="VFM31" s="134"/>
      <c r="VFN31" s="134"/>
      <c r="VFO31" s="134"/>
      <c r="VFP31" s="134"/>
      <c r="VFQ31" s="134"/>
      <c r="VFR31" s="134"/>
      <c r="VFS31" s="134"/>
      <c r="VFT31" s="134"/>
      <c r="VFU31" s="134"/>
      <c r="VFV31" s="134"/>
      <c r="VFW31" s="134"/>
      <c r="VFX31" s="134"/>
      <c r="VFY31" s="134"/>
      <c r="VFZ31" s="134"/>
      <c r="VGA31" s="134"/>
      <c r="VGB31" s="134"/>
      <c r="VGC31" s="134"/>
      <c r="VGD31" s="134"/>
      <c r="VGE31" s="134"/>
      <c r="VGF31" s="134"/>
      <c r="VGG31" s="134"/>
      <c r="VGH31" s="134"/>
      <c r="VGI31" s="134"/>
      <c r="VGJ31" s="134"/>
      <c r="VGK31" s="134"/>
      <c r="VGL31" s="134"/>
      <c r="VGM31" s="134"/>
      <c r="VGN31" s="134"/>
      <c r="VGO31" s="134"/>
      <c r="VGP31" s="134"/>
      <c r="VGQ31" s="134"/>
      <c r="VGR31" s="134"/>
      <c r="VGS31" s="134"/>
      <c r="VGT31" s="134"/>
      <c r="VGU31" s="134"/>
      <c r="VGV31" s="134"/>
      <c r="VGW31" s="134"/>
      <c r="VGX31" s="134"/>
      <c r="VGY31" s="134"/>
      <c r="VGZ31" s="134"/>
      <c r="VHA31" s="134"/>
      <c r="VHB31" s="134"/>
      <c r="VHC31" s="134"/>
      <c r="VHD31" s="134"/>
      <c r="VHE31" s="134"/>
      <c r="VHF31" s="134"/>
      <c r="VHG31" s="134"/>
      <c r="VHH31" s="134"/>
      <c r="VHI31" s="134"/>
      <c r="VHJ31" s="134"/>
      <c r="VHK31" s="134"/>
      <c r="VHL31" s="134"/>
      <c r="VHM31" s="134"/>
      <c r="VHN31" s="134"/>
      <c r="VHO31" s="134"/>
      <c r="VHP31" s="134"/>
      <c r="VHQ31" s="134"/>
      <c r="VHR31" s="134"/>
      <c r="VHS31" s="134"/>
      <c r="VHT31" s="134"/>
      <c r="VHU31" s="134"/>
      <c r="VHV31" s="134"/>
      <c r="VHW31" s="134"/>
      <c r="VHX31" s="134"/>
      <c r="VHY31" s="134"/>
      <c r="VHZ31" s="134"/>
      <c r="VIA31" s="134"/>
      <c r="VIB31" s="134"/>
      <c r="VIC31" s="134"/>
      <c r="VID31" s="134"/>
      <c r="VIE31" s="134"/>
      <c r="VIF31" s="134"/>
      <c r="VIG31" s="134"/>
      <c r="VIH31" s="134"/>
      <c r="VII31" s="134"/>
      <c r="VIJ31" s="134"/>
      <c r="VIK31" s="134"/>
      <c r="VIL31" s="134"/>
      <c r="VIM31" s="134"/>
      <c r="VIN31" s="134"/>
      <c r="VIO31" s="134"/>
      <c r="VIP31" s="134"/>
      <c r="VIQ31" s="134"/>
      <c r="VIR31" s="134"/>
      <c r="VIS31" s="134"/>
      <c r="VIT31" s="134"/>
      <c r="VIU31" s="134"/>
      <c r="VIV31" s="134"/>
      <c r="VIW31" s="134"/>
      <c r="VIX31" s="134"/>
      <c r="VIY31" s="134"/>
      <c r="VIZ31" s="134"/>
      <c r="VJA31" s="134"/>
      <c r="VJB31" s="134"/>
      <c r="VJC31" s="134"/>
      <c r="VJD31" s="134"/>
      <c r="VJE31" s="134"/>
      <c r="VJF31" s="134"/>
      <c r="VJG31" s="134"/>
      <c r="VJH31" s="134"/>
      <c r="VJI31" s="134"/>
      <c r="VJJ31" s="134"/>
      <c r="VJK31" s="134"/>
      <c r="VJL31" s="134"/>
      <c r="VJM31" s="134"/>
      <c r="VJN31" s="134"/>
      <c r="VJO31" s="134"/>
      <c r="VJP31" s="134"/>
      <c r="VJQ31" s="134"/>
      <c r="VJR31" s="134"/>
      <c r="VJS31" s="134"/>
      <c r="VJT31" s="134"/>
      <c r="VJU31" s="134"/>
      <c r="VJV31" s="134"/>
      <c r="VJW31" s="134"/>
      <c r="VJX31" s="134"/>
      <c r="VJY31" s="134"/>
      <c r="VJZ31" s="134"/>
      <c r="VKA31" s="134"/>
      <c r="VKB31" s="134"/>
      <c r="VKC31" s="134"/>
      <c r="VKD31" s="134"/>
      <c r="VKE31" s="134"/>
      <c r="VKF31" s="134"/>
      <c r="VKG31" s="134"/>
      <c r="VKH31" s="134"/>
      <c r="VKI31" s="134"/>
      <c r="VKJ31" s="134"/>
      <c r="VKK31" s="134"/>
      <c r="VKL31" s="134"/>
      <c r="VKM31" s="134"/>
      <c r="VKN31" s="134"/>
      <c r="VKO31" s="134"/>
      <c r="VKP31" s="134"/>
      <c r="VKQ31" s="134"/>
      <c r="VKR31" s="134"/>
      <c r="VKS31" s="134"/>
      <c r="VKT31" s="134"/>
      <c r="VKU31" s="134"/>
      <c r="VKV31" s="134"/>
      <c r="VKW31" s="134"/>
      <c r="VKX31" s="134"/>
      <c r="VKY31" s="134"/>
      <c r="VKZ31" s="134"/>
      <c r="VLA31" s="134"/>
      <c r="VLB31" s="134"/>
      <c r="VLC31" s="134"/>
      <c r="VLD31" s="134"/>
      <c r="VLE31" s="134"/>
      <c r="VLF31" s="134"/>
      <c r="VLG31" s="134"/>
      <c r="VLH31" s="134"/>
      <c r="VLI31" s="134"/>
      <c r="VLJ31" s="134"/>
      <c r="VLK31" s="134"/>
      <c r="VLL31" s="134"/>
      <c r="VLM31" s="134"/>
      <c r="VLN31" s="134"/>
      <c r="VLO31" s="134"/>
      <c r="VLP31" s="134"/>
      <c r="VLQ31" s="134"/>
      <c r="VLR31" s="134"/>
      <c r="VLS31" s="134"/>
      <c r="VLT31" s="134"/>
      <c r="VLU31" s="134"/>
      <c r="VLV31" s="134"/>
      <c r="VLW31" s="134"/>
      <c r="VLX31" s="134"/>
      <c r="VLY31" s="134"/>
      <c r="VLZ31" s="134"/>
      <c r="VMA31" s="134"/>
      <c r="VMB31" s="134"/>
      <c r="VMC31" s="134"/>
      <c r="VMD31" s="134"/>
      <c r="VME31" s="134"/>
      <c r="VMF31" s="134"/>
      <c r="VMG31" s="134"/>
      <c r="VMH31" s="134"/>
      <c r="VMI31" s="134"/>
      <c r="VMJ31" s="134"/>
      <c r="VMK31" s="134"/>
      <c r="VML31" s="134"/>
      <c r="VMM31" s="134"/>
      <c r="VMN31" s="134"/>
      <c r="VMO31" s="134"/>
      <c r="VMP31" s="134"/>
      <c r="VMQ31" s="134"/>
      <c r="VMR31" s="134"/>
      <c r="VMS31" s="134"/>
      <c r="VMT31" s="134"/>
      <c r="VMU31" s="134"/>
      <c r="VMV31" s="134"/>
      <c r="VMW31" s="134"/>
      <c r="VMX31" s="134"/>
      <c r="VMY31" s="134"/>
      <c r="VMZ31" s="134"/>
      <c r="VNA31" s="134"/>
      <c r="VNB31" s="134"/>
      <c r="VNC31" s="134"/>
      <c r="VND31" s="134"/>
      <c r="VNE31" s="134"/>
      <c r="VNF31" s="134"/>
      <c r="VNG31" s="134"/>
      <c r="VNH31" s="134"/>
      <c r="VNI31" s="134"/>
      <c r="VNJ31" s="134"/>
      <c r="VNK31" s="134"/>
      <c r="VNL31" s="134"/>
      <c r="VNM31" s="134"/>
      <c r="VNN31" s="134"/>
      <c r="VNO31" s="134"/>
      <c r="VNP31" s="134"/>
      <c r="VNQ31" s="134"/>
      <c r="VNR31" s="134"/>
      <c r="VNS31" s="134"/>
      <c r="VNT31" s="134"/>
      <c r="VNU31" s="134"/>
      <c r="VNV31" s="134"/>
      <c r="VNW31" s="134"/>
      <c r="VNX31" s="134"/>
      <c r="VNY31" s="134"/>
      <c r="VNZ31" s="134"/>
      <c r="VOA31" s="134"/>
      <c r="VOB31" s="134"/>
      <c r="VOC31" s="134"/>
      <c r="VOD31" s="134"/>
      <c r="VOE31" s="134"/>
      <c r="VOF31" s="134"/>
      <c r="VOG31" s="134"/>
      <c r="VOH31" s="134"/>
      <c r="VOI31" s="134"/>
      <c r="VOJ31" s="134"/>
      <c r="VOK31" s="134"/>
      <c r="VOL31" s="134"/>
      <c r="VOM31" s="134"/>
      <c r="VON31" s="134"/>
      <c r="VOO31" s="134"/>
      <c r="VOP31" s="134"/>
      <c r="VOQ31" s="134"/>
      <c r="VOR31" s="134"/>
      <c r="VOS31" s="134"/>
      <c r="VOT31" s="134"/>
      <c r="VOU31" s="134"/>
      <c r="VOV31" s="134"/>
      <c r="VOW31" s="134"/>
      <c r="VOX31" s="134"/>
      <c r="VOY31" s="134"/>
      <c r="VOZ31" s="134"/>
      <c r="VPA31" s="134"/>
      <c r="VPB31" s="134"/>
      <c r="VPC31" s="134"/>
      <c r="VPD31" s="134"/>
      <c r="VPE31" s="134"/>
      <c r="VPF31" s="134"/>
      <c r="VPG31" s="134"/>
      <c r="VPH31" s="134"/>
      <c r="VPI31" s="134"/>
      <c r="VPJ31" s="134"/>
      <c r="VPK31" s="134"/>
      <c r="VPL31" s="134"/>
      <c r="VPM31" s="134"/>
      <c r="VPN31" s="134"/>
      <c r="VPO31" s="134"/>
      <c r="VPP31" s="134"/>
      <c r="VPQ31" s="134"/>
      <c r="VPR31" s="134"/>
      <c r="VPS31" s="134"/>
      <c r="VPT31" s="134"/>
      <c r="VPU31" s="134"/>
      <c r="VPV31" s="134"/>
      <c r="VPW31" s="134"/>
      <c r="VPX31" s="134"/>
      <c r="VPY31" s="134"/>
      <c r="VPZ31" s="134"/>
      <c r="VQA31" s="134"/>
      <c r="VQB31" s="134"/>
      <c r="VQC31" s="134"/>
      <c r="VQD31" s="134"/>
      <c r="VQE31" s="134"/>
      <c r="VQF31" s="134"/>
      <c r="VQG31" s="134"/>
      <c r="VQH31" s="134"/>
      <c r="VQI31" s="134"/>
      <c r="VQJ31" s="134"/>
      <c r="VQK31" s="134"/>
      <c r="VQL31" s="134"/>
      <c r="VQM31" s="134"/>
      <c r="VQN31" s="134"/>
      <c r="VQO31" s="134"/>
      <c r="VQP31" s="134"/>
      <c r="VQQ31" s="134"/>
      <c r="VQR31" s="134"/>
      <c r="VQS31" s="134"/>
      <c r="VQT31" s="134"/>
      <c r="VQU31" s="134"/>
      <c r="VQV31" s="134"/>
      <c r="VQW31" s="134"/>
      <c r="VQX31" s="134"/>
      <c r="VQY31" s="134"/>
      <c r="VQZ31" s="134"/>
      <c r="VRA31" s="134"/>
      <c r="VRB31" s="134"/>
      <c r="VRC31" s="134"/>
      <c r="VRD31" s="134"/>
      <c r="VRE31" s="134"/>
      <c r="VRF31" s="134"/>
      <c r="VRG31" s="134"/>
      <c r="VRH31" s="134"/>
      <c r="VRI31" s="134"/>
      <c r="VRJ31" s="134"/>
      <c r="VRK31" s="134"/>
      <c r="VRL31" s="134"/>
      <c r="VRM31" s="134"/>
      <c r="VRN31" s="134"/>
      <c r="VRO31" s="134"/>
      <c r="VRP31" s="134"/>
      <c r="VRQ31" s="134"/>
      <c r="VRR31" s="134"/>
      <c r="VRS31" s="134"/>
      <c r="VRT31" s="134"/>
      <c r="VRU31" s="134"/>
      <c r="VRV31" s="134"/>
      <c r="VRW31" s="134"/>
      <c r="VRX31" s="134"/>
      <c r="VRY31" s="134"/>
      <c r="VRZ31" s="134"/>
      <c r="VSA31" s="134"/>
      <c r="VSB31" s="134"/>
      <c r="VSC31" s="134"/>
      <c r="VSD31" s="134"/>
      <c r="VSE31" s="134"/>
      <c r="VSF31" s="134"/>
      <c r="VSG31" s="134"/>
      <c r="VSH31" s="134"/>
      <c r="VSI31" s="134"/>
      <c r="VSJ31" s="134"/>
      <c r="VSK31" s="134"/>
      <c r="VSL31" s="134"/>
      <c r="VSM31" s="134"/>
      <c r="VSN31" s="134"/>
      <c r="VSO31" s="134"/>
      <c r="VSP31" s="134"/>
      <c r="VSQ31" s="134"/>
      <c r="VSR31" s="134"/>
      <c r="VSS31" s="134"/>
      <c r="VST31" s="134"/>
      <c r="VSU31" s="134"/>
      <c r="VSV31" s="134"/>
      <c r="VSW31" s="134"/>
      <c r="VSX31" s="134"/>
      <c r="VSY31" s="134"/>
      <c r="VSZ31" s="134"/>
      <c r="VTA31" s="134"/>
      <c r="VTB31" s="134"/>
      <c r="VTC31" s="134"/>
      <c r="VTD31" s="134"/>
      <c r="VTE31" s="134"/>
      <c r="VTF31" s="134"/>
      <c r="VTG31" s="134"/>
      <c r="VTH31" s="134"/>
      <c r="VTI31" s="134"/>
      <c r="VTJ31" s="134"/>
      <c r="VTK31" s="134"/>
      <c r="VTL31" s="134"/>
      <c r="VTM31" s="134"/>
      <c r="VTN31" s="134"/>
      <c r="VTO31" s="134"/>
      <c r="VTP31" s="134"/>
      <c r="VTQ31" s="134"/>
      <c r="VTR31" s="134"/>
      <c r="VTS31" s="134"/>
      <c r="VTT31" s="134"/>
      <c r="VTU31" s="134"/>
      <c r="VTV31" s="134"/>
      <c r="VTW31" s="134"/>
      <c r="VTX31" s="134"/>
      <c r="VTY31" s="134"/>
      <c r="VTZ31" s="134"/>
      <c r="VUA31" s="134"/>
      <c r="VUB31" s="134"/>
      <c r="VUC31" s="134"/>
      <c r="VUD31" s="134"/>
      <c r="VUE31" s="134"/>
      <c r="VUF31" s="134"/>
      <c r="VUG31" s="134"/>
      <c r="VUH31" s="134"/>
      <c r="VUI31" s="134"/>
      <c r="VUJ31" s="134"/>
      <c r="VUK31" s="134"/>
      <c r="VUL31" s="134"/>
      <c r="VUM31" s="134"/>
      <c r="VUN31" s="134"/>
      <c r="VUO31" s="134"/>
      <c r="VUP31" s="134"/>
      <c r="VUQ31" s="134"/>
      <c r="VUR31" s="134"/>
      <c r="VUS31" s="134"/>
      <c r="VUT31" s="134"/>
      <c r="VUU31" s="134"/>
      <c r="VUV31" s="134"/>
      <c r="VUW31" s="134"/>
      <c r="VUX31" s="134"/>
      <c r="VUY31" s="134"/>
      <c r="VUZ31" s="134"/>
      <c r="VVA31" s="134"/>
      <c r="VVB31" s="134"/>
      <c r="VVC31" s="134"/>
      <c r="VVD31" s="134"/>
      <c r="VVE31" s="134"/>
      <c r="VVF31" s="134"/>
      <c r="VVG31" s="134"/>
      <c r="VVH31" s="134"/>
      <c r="VVI31" s="134"/>
      <c r="VVJ31" s="134"/>
      <c r="VVK31" s="134"/>
      <c r="VVL31" s="134"/>
      <c r="VVM31" s="134"/>
      <c r="VVN31" s="134"/>
      <c r="VVO31" s="134"/>
      <c r="VVP31" s="134"/>
      <c r="VVQ31" s="134"/>
      <c r="VVR31" s="134"/>
      <c r="VVS31" s="134"/>
      <c r="VVT31" s="134"/>
      <c r="VVU31" s="134"/>
      <c r="VVV31" s="134"/>
      <c r="VVW31" s="134"/>
      <c r="VVX31" s="134"/>
      <c r="VVY31" s="134"/>
      <c r="VVZ31" s="134"/>
      <c r="VWA31" s="134"/>
      <c r="VWB31" s="134"/>
      <c r="VWC31" s="134"/>
      <c r="VWD31" s="134"/>
      <c r="VWE31" s="134"/>
      <c r="VWF31" s="134"/>
      <c r="VWG31" s="134"/>
      <c r="VWH31" s="134"/>
      <c r="VWI31" s="134"/>
      <c r="VWJ31" s="134"/>
      <c r="VWK31" s="134"/>
      <c r="VWL31" s="134"/>
      <c r="VWM31" s="134"/>
      <c r="VWN31" s="134"/>
      <c r="VWO31" s="134"/>
      <c r="VWP31" s="134"/>
      <c r="VWQ31" s="134"/>
      <c r="VWR31" s="134"/>
      <c r="VWS31" s="134"/>
      <c r="VWT31" s="134"/>
      <c r="VWU31" s="134"/>
      <c r="VWV31" s="134"/>
      <c r="VWW31" s="134"/>
      <c r="VWX31" s="134"/>
      <c r="VWY31" s="134"/>
      <c r="VWZ31" s="134"/>
      <c r="VXA31" s="134"/>
      <c r="VXB31" s="134"/>
      <c r="VXC31" s="134"/>
      <c r="VXD31" s="134"/>
      <c r="VXE31" s="134"/>
      <c r="VXF31" s="134"/>
      <c r="VXG31" s="134"/>
      <c r="VXH31" s="134"/>
      <c r="VXI31" s="134"/>
      <c r="VXJ31" s="134"/>
      <c r="VXK31" s="134"/>
      <c r="VXL31" s="134"/>
      <c r="VXM31" s="134"/>
      <c r="VXN31" s="134"/>
      <c r="VXO31" s="134"/>
      <c r="VXP31" s="134"/>
      <c r="VXQ31" s="134"/>
      <c r="VXR31" s="134"/>
      <c r="VXS31" s="134"/>
      <c r="VXT31" s="134"/>
      <c r="VXU31" s="134"/>
      <c r="VXV31" s="134"/>
      <c r="VXW31" s="134"/>
      <c r="VXX31" s="134"/>
      <c r="VXY31" s="134"/>
      <c r="VXZ31" s="134"/>
      <c r="VYA31" s="134"/>
      <c r="VYB31" s="134"/>
      <c r="VYC31" s="134"/>
      <c r="VYD31" s="134"/>
      <c r="VYE31" s="134"/>
      <c r="VYF31" s="134"/>
      <c r="VYG31" s="134"/>
      <c r="VYH31" s="134"/>
      <c r="VYI31" s="134"/>
      <c r="VYJ31" s="134"/>
      <c r="VYK31" s="134"/>
      <c r="VYL31" s="134"/>
      <c r="VYM31" s="134"/>
      <c r="VYN31" s="134"/>
      <c r="VYO31" s="134"/>
      <c r="VYP31" s="134"/>
      <c r="VYQ31" s="134"/>
      <c r="VYR31" s="134"/>
      <c r="VYS31" s="134"/>
      <c r="VYT31" s="134"/>
      <c r="VYU31" s="134"/>
      <c r="VYV31" s="134"/>
      <c r="VYW31" s="134"/>
      <c r="VYX31" s="134"/>
      <c r="VYY31" s="134"/>
      <c r="VYZ31" s="134"/>
      <c r="VZA31" s="134"/>
      <c r="VZB31" s="134"/>
      <c r="VZC31" s="134"/>
      <c r="VZD31" s="134"/>
      <c r="VZE31" s="134"/>
      <c r="VZF31" s="134"/>
      <c r="VZG31" s="134"/>
      <c r="VZH31" s="134"/>
      <c r="VZI31" s="134"/>
      <c r="VZJ31" s="134"/>
      <c r="VZK31" s="134"/>
      <c r="VZL31" s="134"/>
      <c r="VZM31" s="134"/>
      <c r="VZN31" s="134"/>
      <c r="VZO31" s="134"/>
      <c r="VZP31" s="134"/>
      <c r="VZQ31" s="134"/>
      <c r="VZR31" s="134"/>
      <c r="VZS31" s="134"/>
      <c r="VZT31" s="134"/>
      <c r="VZU31" s="134"/>
      <c r="VZV31" s="134"/>
      <c r="VZW31" s="134"/>
      <c r="VZX31" s="134"/>
      <c r="VZY31" s="134"/>
      <c r="VZZ31" s="134"/>
      <c r="WAA31" s="134"/>
      <c r="WAB31" s="134"/>
      <c r="WAC31" s="134"/>
      <c r="WAD31" s="134"/>
      <c r="WAE31" s="134"/>
      <c r="WAF31" s="134"/>
      <c r="WAG31" s="134"/>
      <c r="WAH31" s="134"/>
      <c r="WAI31" s="134"/>
      <c r="WAJ31" s="134"/>
      <c r="WAK31" s="134"/>
      <c r="WAL31" s="134"/>
      <c r="WAM31" s="134"/>
      <c r="WAN31" s="134"/>
      <c r="WAO31" s="134"/>
      <c r="WAP31" s="134"/>
      <c r="WAQ31" s="134"/>
      <c r="WAR31" s="134"/>
      <c r="WAS31" s="134"/>
      <c r="WAT31" s="134"/>
      <c r="WAU31" s="134"/>
      <c r="WAV31" s="134"/>
      <c r="WAW31" s="134"/>
      <c r="WAX31" s="134"/>
      <c r="WAY31" s="134"/>
      <c r="WAZ31" s="134"/>
      <c r="WBA31" s="134"/>
      <c r="WBB31" s="134"/>
      <c r="WBC31" s="134"/>
      <c r="WBD31" s="134"/>
      <c r="WBE31" s="134"/>
      <c r="WBF31" s="134"/>
      <c r="WBG31" s="134"/>
      <c r="WBH31" s="134"/>
      <c r="WBI31" s="134"/>
      <c r="WBJ31" s="134"/>
      <c r="WBK31" s="134"/>
      <c r="WBL31" s="134"/>
      <c r="WBM31" s="134"/>
      <c r="WBN31" s="134"/>
      <c r="WBO31" s="134"/>
      <c r="WBP31" s="134"/>
      <c r="WBQ31" s="134"/>
      <c r="WBR31" s="134"/>
      <c r="WBS31" s="134"/>
      <c r="WBT31" s="134"/>
      <c r="WBU31" s="134"/>
      <c r="WBV31" s="134"/>
      <c r="WBW31" s="134"/>
      <c r="WBX31" s="134"/>
      <c r="WBY31" s="134"/>
      <c r="WBZ31" s="134"/>
      <c r="WCA31" s="134"/>
      <c r="WCB31" s="134"/>
      <c r="WCC31" s="134"/>
      <c r="WCD31" s="134"/>
      <c r="WCE31" s="134"/>
      <c r="WCF31" s="134"/>
      <c r="WCG31" s="134"/>
      <c r="WCH31" s="134"/>
      <c r="WCI31" s="134"/>
      <c r="WCJ31" s="134"/>
      <c r="WCK31" s="134"/>
      <c r="WCL31" s="134"/>
      <c r="WCM31" s="134"/>
      <c r="WCN31" s="134"/>
      <c r="WCO31" s="134"/>
      <c r="WCP31" s="134"/>
      <c r="WCQ31" s="134"/>
      <c r="WCR31" s="134"/>
      <c r="WCS31" s="134"/>
      <c r="WCT31" s="134"/>
      <c r="WCU31" s="134"/>
      <c r="WCV31" s="134"/>
      <c r="WCW31" s="134"/>
      <c r="WCX31" s="134"/>
      <c r="WCY31" s="134"/>
      <c r="WCZ31" s="134"/>
      <c r="WDA31" s="134"/>
      <c r="WDB31" s="134"/>
      <c r="WDC31" s="134"/>
      <c r="WDD31" s="134"/>
      <c r="WDE31" s="134"/>
      <c r="WDF31" s="134"/>
      <c r="WDG31" s="134"/>
      <c r="WDH31" s="134"/>
      <c r="WDI31" s="134"/>
      <c r="WDJ31" s="134"/>
      <c r="WDK31" s="134"/>
      <c r="WDL31" s="134"/>
      <c r="WDM31" s="134"/>
      <c r="WDN31" s="134"/>
      <c r="WDO31" s="134"/>
      <c r="WDP31" s="134"/>
      <c r="WDQ31" s="134"/>
      <c r="WDR31" s="134"/>
      <c r="WDS31" s="134"/>
      <c r="WDT31" s="134"/>
      <c r="WDU31" s="134"/>
      <c r="WDV31" s="134"/>
      <c r="WDW31" s="134"/>
      <c r="WDX31" s="134"/>
      <c r="WDY31" s="134"/>
      <c r="WDZ31" s="134"/>
      <c r="WEA31" s="134"/>
      <c r="WEB31" s="134"/>
      <c r="WEC31" s="134"/>
      <c r="WED31" s="134"/>
      <c r="WEE31" s="134"/>
      <c r="WEF31" s="134"/>
      <c r="WEG31" s="134"/>
      <c r="WEH31" s="134"/>
      <c r="WEI31" s="134"/>
      <c r="WEJ31" s="134"/>
      <c r="WEK31" s="134"/>
      <c r="WEL31" s="134"/>
      <c r="WEM31" s="134"/>
      <c r="WEN31" s="134"/>
      <c r="WEO31" s="134"/>
      <c r="WEP31" s="134"/>
      <c r="WEQ31" s="134"/>
      <c r="WER31" s="134"/>
      <c r="WES31" s="134"/>
      <c r="WET31" s="134"/>
      <c r="WEU31" s="134"/>
      <c r="WEV31" s="134"/>
      <c r="WEW31" s="134"/>
      <c r="WEX31" s="134"/>
      <c r="WEY31" s="134"/>
      <c r="WEZ31" s="134"/>
      <c r="WFA31" s="134"/>
      <c r="WFB31" s="134"/>
      <c r="WFC31" s="134"/>
      <c r="WFD31" s="134"/>
      <c r="WFE31" s="134"/>
      <c r="WFF31" s="134"/>
      <c r="WFG31" s="134"/>
      <c r="WFH31" s="134"/>
      <c r="WFI31" s="134"/>
      <c r="WFJ31" s="134"/>
      <c r="WFK31" s="134"/>
      <c r="WFL31" s="134"/>
      <c r="WFM31" s="134"/>
      <c r="WFN31" s="134"/>
      <c r="WFO31" s="134"/>
      <c r="WFP31" s="134"/>
      <c r="WFQ31" s="134"/>
      <c r="WFR31" s="134"/>
      <c r="WFS31" s="134"/>
      <c r="WFT31" s="134"/>
      <c r="WFU31" s="134"/>
      <c r="WFV31" s="134"/>
      <c r="WFW31" s="134"/>
      <c r="WFX31" s="134"/>
      <c r="WFY31" s="134"/>
      <c r="WFZ31" s="134"/>
      <c r="WGA31" s="134"/>
      <c r="WGB31" s="134"/>
      <c r="WGC31" s="134"/>
      <c r="WGD31" s="134"/>
      <c r="WGE31" s="134"/>
      <c r="WGF31" s="134"/>
      <c r="WGG31" s="134"/>
      <c r="WGH31" s="134"/>
      <c r="WGI31" s="134"/>
      <c r="WGJ31" s="134"/>
      <c r="WGK31" s="134"/>
      <c r="WGL31" s="134"/>
      <c r="WGM31" s="134"/>
      <c r="WGN31" s="134"/>
      <c r="WGO31" s="134"/>
      <c r="WGP31" s="134"/>
      <c r="WGQ31" s="134"/>
      <c r="WGR31" s="134"/>
      <c r="WGS31" s="134"/>
      <c r="WGT31" s="134"/>
      <c r="WGU31" s="134"/>
      <c r="WGV31" s="134"/>
      <c r="WGW31" s="134"/>
      <c r="WGX31" s="134"/>
      <c r="WGY31" s="134"/>
      <c r="WGZ31" s="134"/>
      <c r="WHA31" s="134"/>
      <c r="WHB31" s="134"/>
      <c r="WHC31" s="134"/>
      <c r="WHD31" s="134"/>
      <c r="WHE31" s="134"/>
      <c r="WHF31" s="134"/>
      <c r="WHG31" s="134"/>
      <c r="WHH31" s="134"/>
      <c r="WHI31" s="134"/>
      <c r="WHJ31" s="134"/>
      <c r="WHK31" s="134"/>
      <c r="WHL31" s="134"/>
      <c r="WHM31" s="134"/>
      <c r="WHN31" s="134"/>
      <c r="WHO31" s="134"/>
      <c r="WHP31" s="134"/>
      <c r="WHQ31" s="134"/>
      <c r="WHR31" s="134"/>
      <c r="WHS31" s="134"/>
      <c r="WHT31" s="134"/>
      <c r="WHU31" s="134"/>
      <c r="WHV31" s="134"/>
      <c r="WHW31" s="134"/>
      <c r="WHX31" s="134"/>
      <c r="WHY31" s="134"/>
      <c r="WHZ31" s="134"/>
      <c r="WIA31" s="134"/>
      <c r="WIB31" s="134"/>
      <c r="WIC31" s="134"/>
      <c r="WID31" s="134"/>
      <c r="WIE31" s="134"/>
      <c r="WIF31" s="134"/>
      <c r="WIG31" s="134"/>
      <c r="WIH31" s="134"/>
      <c r="WII31" s="134"/>
      <c r="WIJ31" s="134"/>
      <c r="WIK31" s="134"/>
      <c r="WIL31" s="134"/>
      <c r="WIM31" s="134"/>
      <c r="WIN31" s="134"/>
      <c r="WIO31" s="134"/>
      <c r="WIP31" s="134"/>
      <c r="WIQ31" s="134"/>
      <c r="WIR31" s="134"/>
      <c r="WIS31" s="134"/>
      <c r="WIT31" s="134"/>
      <c r="WIU31" s="134"/>
      <c r="WIV31" s="134"/>
      <c r="WIW31" s="134"/>
      <c r="WIX31" s="134"/>
      <c r="WIY31" s="134"/>
      <c r="WIZ31" s="134"/>
      <c r="WJA31" s="134"/>
      <c r="WJB31" s="134"/>
      <c r="WJC31" s="134"/>
      <c r="WJD31" s="134"/>
      <c r="WJE31" s="134"/>
      <c r="WJF31" s="134"/>
      <c r="WJG31" s="134"/>
      <c r="WJH31" s="134"/>
      <c r="WJI31" s="134"/>
      <c r="WJJ31" s="134"/>
      <c r="WJK31" s="134"/>
      <c r="WJL31" s="134"/>
      <c r="WJM31" s="134"/>
      <c r="WJN31" s="134"/>
      <c r="WJO31" s="134"/>
      <c r="WJP31" s="134"/>
      <c r="WJQ31" s="134"/>
      <c r="WJR31" s="134"/>
      <c r="WJS31" s="134"/>
      <c r="WJT31" s="134"/>
      <c r="WJU31" s="134"/>
      <c r="WJV31" s="134"/>
      <c r="WJW31" s="134"/>
      <c r="WJX31" s="134"/>
      <c r="WJY31" s="134"/>
      <c r="WJZ31" s="134"/>
      <c r="WKA31" s="134"/>
      <c r="WKB31" s="134"/>
      <c r="WKC31" s="134"/>
      <c r="WKD31" s="134"/>
      <c r="WKE31" s="134"/>
      <c r="WKF31" s="134"/>
      <c r="WKG31" s="134"/>
      <c r="WKH31" s="134"/>
      <c r="WKI31" s="134"/>
      <c r="WKJ31" s="134"/>
      <c r="WKK31" s="134"/>
      <c r="WKL31" s="134"/>
      <c r="WKM31" s="134"/>
      <c r="WKN31" s="134"/>
      <c r="WKO31" s="134"/>
      <c r="WKP31" s="134"/>
      <c r="WKQ31" s="134"/>
      <c r="WKR31" s="134"/>
      <c r="WKS31" s="134"/>
      <c r="WKT31" s="134"/>
      <c r="WKU31" s="134"/>
      <c r="WKV31" s="134"/>
      <c r="WKW31" s="134"/>
      <c r="WKX31" s="134"/>
      <c r="WKY31" s="134"/>
      <c r="WKZ31" s="134"/>
      <c r="WLA31" s="134"/>
      <c r="WLB31" s="134"/>
      <c r="WLC31" s="134"/>
      <c r="WLD31" s="134"/>
      <c r="WLE31" s="134"/>
      <c r="WLF31" s="134"/>
      <c r="WLG31" s="134"/>
      <c r="WLH31" s="134"/>
      <c r="WLI31" s="134"/>
      <c r="WLJ31" s="134"/>
      <c r="WLK31" s="134"/>
      <c r="WLL31" s="134"/>
      <c r="WLM31" s="134"/>
      <c r="WLN31" s="134"/>
      <c r="WLO31" s="134"/>
      <c r="WLP31" s="134"/>
      <c r="WLQ31" s="134"/>
      <c r="WLR31" s="134"/>
      <c r="WLS31" s="134"/>
      <c r="WLT31" s="134"/>
      <c r="WLU31" s="134"/>
      <c r="WLV31" s="134"/>
      <c r="WLW31" s="134"/>
      <c r="WLX31" s="134"/>
      <c r="WLY31" s="134"/>
      <c r="WLZ31" s="134"/>
      <c r="WMA31" s="134"/>
      <c r="WMB31" s="134"/>
      <c r="WMC31" s="134"/>
      <c r="WMD31" s="134"/>
      <c r="WME31" s="134"/>
      <c r="WMF31" s="134"/>
      <c r="WMG31" s="134"/>
      <c r="WMH31" s="134"/>
      <c r="WMI31" s="134"/>
      <c r="WMJ31" s="134"/>
      <c r="WMK31" s="134"/>
      <c r="WML31" s="134"/>
      <c r="WMM31" s="134"/>
      <c r="WMN31" s="134"/>
      <c r="WMO31" s="134"/>
      <c r="WMP31" s="134"/>
      <c r="WMQ31" s="134"/>
      <c r="WMR31" s="134"/>
      <c r="WMS31" s="134"/>
      <c r="WMT31" s="134"/>
      <c r="WMU31" s="134"/>
      <c r="WMV31" s="134"/>
      <c r="WMW31" s="134"/>
      <c r="WMX31" s="134"/>
      <c r="WMY31" s="134"/>
      <c r="WMZ31" s="134"/>
      <c r="WNA31" s="134"/>
      <c r="WNB31" s="134"/>
      <c r="WNC31" s="134"/>
      <c r="WND31" s="134"/>
      <c r="WNE31" s="134"/>
      <c r="WNF31" s="134"/>
      <c r="WNG31" s="134"/>
      <c r="WNH31" s="134"/>
      <c r="WNI31" s="134"/>
      <c r="WNJ31" s="134"/>
      <c r="WNK31" s="134"/>
      <c r="WNL31" s="134"/>
      <c r="WNM31" s="134"/>
      <c r="WNN31" s="134"/>
      <c r="WNO31" s="134"/>
      <c r="WNP31" s="134"/>
      <c r="WNQ31" s="134"/>
      <c r="WNR31" s="134"/>
      <c r="WNS31" s="134"/>
      <c r="WNT31" s="134"/>
      <c r="WNU31" s="134"/>
      <c r="WNV31" s="134"/>
      <c r="WNW31" s="134"/>
      <c r="WNX31" s="134"/>
      <c r="WNY31" s="134"/>
      <c r="WNZ31" s="134"/>
      <c r="WOA31" s="134"/>
      <c r="WOB31" s="134"/>
      <c r="WOC31" s="134"/>
      <c r="WOD31" s="134"/>
      <c r="WOE31" s="134"/>
      <c r="WOF31" s="134"/>
      <c r="WOG31" s="134"/>
      <c r="WOH31" s="134"/>
      <c r="WOI31" s="134"/>
      <c r="WOJ31" s="134"/>
      <c r="WOK31" s="134"/>
      <c r="WOL31" s="134"/>
      <c r="WOM31" s="134"/>
      <c r="WON31" s="134"/>
      <c r="WOO31" s="134"/>
      <c r="WOP31" s="134"/>
      <c r="WOQ31" s="134"/>
      <c r="WOR31" s="134"/>
      <c r="WOS31" s="134"/>
      <c r="WOT31" s="134"/>
      <c r="WOU31" s="134"/>
      <c r="WOV31" s="134"/>
      <c r="WOW31" s="134"/>
      <c r="WOX31" s="134"/>
      <c r="WOY31" s="134"/>
      <c r="WOZ31" s="134"/>
      <c r="WPA31" s="134"/>
      <c r="WPB31" s="134"/>
      <c r="WPC31" s="134"/>
      <c r="WPD31" s="134"/>
      <c r="WPE31" s="134"/>
      <c r="WPF31" s="134"/>
      <c r="WPG31" s="134"/>
      <c r="WPH31" s="134"/>
      <c r="WPI31" s="134"/>
      <c r="WPJ31" s="134"/>
      <c r="WPK31" s="134"/>
      <c r="WPL31" s="134"/>
      <c r="WPM31" s="134"/>
      <c r="WPN31" s="134"/>
      <c r="WPO31" s="134"/>
      <c r="WPP31" s="134"/>
      <c r="WPQ31" s="134"/>
      <c r="WPR31" s="134"/>
      <c r="WPS31" s="134"/>
      <c r="WPT31" s="134"/>
      <c r="WPU31" s="134"/>
      <c r="WPV31" s="134"/>
      <c r="WPW31" s="134"/>
      <c r="WPX31" s="134"/>
      <c r="WPY31" s="134"/>
      <c r="WPZ31" s="134"/>
      <c r="WQA31" s="134"/>
      <c r="WQB31" s="134"/>
      <c r="WQC31" s="134"/>
      <c r="WQD31" s="134"/>
      <c r="WQE31" s="134"/>
      <c r="WQF31" s="134"/>
      <c r="WQG31" s="134"/>
      <c r="WQH31" s="134"/>
      <c r="WQI31" s="134"/>
      <c r="WQJ31" s="134"/>
      <c r="WQK31" s="134"/>
      <c r="WQL31" s="134"/>
      <c r="WQM31" s="134"/>
      <c r="WQN31" s="134"/>
      <c r="WQO31" s="134"/>
      <c r="WQP31" s="134"/>
      <c r="WQQ31" s="134"/>
      <c r="WQR31" s="134"/>
      <c r="WQS31" s="134"/>
      <c r="WQT31" s="134"/>
      <c r="WQU31" s="134"/>
      <c r="WQV31" s="134"/>
      <c r="WQW31" s="134"/>
      <c r="WQX31" s="134"/>
      <c r="WQY31" s="134"/>
      <c r="WQZ31" s="134"/>
      <c r="WRA31" s="134"/>
      <c r="WRB31" s="134"/>
      <c r="WRC31" s="134"/>
      <c r="WRD31" s="134"/>
      <c r="WRE31" s="134"/>
      <c r="WRF31" s="134"/>
      <c r="WRG31" s="134"/>
      <c r="WRH31" s="134"/>
      <c r="WRI31" s="134"/>
      <c r="WRJ31" s="134"/>
      <c r="WRK31" s="134"/>
      <c r="WRL31" s="134"/>
      <c r="WRM31" s="134"/>
      <c r="WRN31" s="134"/>
      <c r="WRO31" s="134"/>
      <c r="WRP31" s="134"/>
      <c r="WRQ31" s="134"/>
      <c r="WRR31" s="134"/>
      <c r="WRS31" s="134"/>
      <c r="WRT31" s="134"/>
      <c r="WRU31" s="134"/>
      <c r="WRV31" s="134"/>
      <c r="WRW31" s="134"/>
      <c r="WRX31" s="134"/>
      <c r="WRY31" s="134"/>
      <c r="WRZ31" s="134"/>
      <c r="WSA31" s="134"/>
      <c r="WSB31" s="134"/>
      <c r="WSC31" s="134"/>
      <c r="WSD31" s="134"/>
      <c r="WSE31" s="134"/>
      <c r="WSF31" s="134"/>
      <c r="WSG31" s="134"/>
      <c r="WSH31" s="134"/>
      <c r="WSI31" s="134"/>
      <c r="WSJ31" s="134"/>
      <c r="WSK31" s="134"/>
      <c r="WSL31" s="134"/>
      <c r="WSM31" s="134"/>
      <c r="WSN31" s="134"/>
      <c r="WSO31" s="134"/>
      <c r="WSP31" s="134"/>
      <c r="WSQ31" s="134"/>
      <c r="WSR31" s="134"/>
      <c r="WSS31" s="134"/>
      <c r="WST31" s="134"/>
      <c r="WSU31" s="134"/>
      <c r="WSV31" s="134"/>
      <c r="WSW31" s="134"/>
      <c r="WSX31" s="134"/>
      <c r="WSY31" s="134"/>
      <c r="WSZ31" s="134"/>
      <c r="WTA31" s="134"/>
      <c r="WTB31" s="134"/>
      <c r="WTC31" s="134"/>
      <c r="WTD31" s="134"/>
      <c r="WTE31" s="134"/>
      <c r="WTF31" s="134"/>
      <c r="WTG31" s="134"/>
      <c r="WTH31" s="134"/>
      <c r="WTI31" s="134"/>
      <c r="WTJ31" s="134"/>
      <c r="WTK31" s="134"/>
      <c r="WTL31" s="134"/>
      <c r="WTM31" s="134"/>
      <c r="WTN31" s="134"/>
      <c r="WTO31" s="134"/>
      <c r="WTP31" s="134"/>
      <c r="WTQ31" s="134"/>
      <c r="WTR31" s="134"/>
      <c r="WTS31" s="134"/>
      <c r="WTT31" s="134"/>
      <c r="WTU31" s="134"/>
      <c r="WTV31" s="134"/>
      <c r="WTW31" s="134"/>
      <c r="WTX31" s="134"/>
      <c r="WTY31" s="134"/>
      <c r="WTZ31" s="134"/>
      <c r="WUA31" s="134"/>
      <c r="WUB31" s="134"/>
      <c r="WUC31" s="134"/>
      <c r="WUD31" s="134"/>
      <c r="WUE31" s="134"/>
      <c r="WUF31" s="134"/>
      <c r="WUG31" s="134"/>
      <c r="WUH31" s="134"/>
      <c r="WUI31" s="134"/>
      <c r="WUJ31" s="134"/>
      <c r="WUK31" s="134"/>
      <c r="WUL31" s="134"/>
      <c r="WUM31" s="134"/>
      <c r="WUN31" s="134"/>
      <c r="WUO31" s="134"/>
      <c r="WUP31" s="134"/>
      <c r="WUQ31" s="134"/>
      <c r="WUR31" s="134"/>
      <c r="WUS31" s="134"/>
      <c r="WUT31" s="134"/>
      <c r="WUU31" s="134"/>
      <c r="WUV31" s="134"/>
      <c r="WUW31" s="134"/>
      <c r="WUX31" s="134"/>
      <c r="WUY31" s="134"/>
      <c r="WUZ31" s="134"/>
      <c r="WVA31" s="134"/>
      <c r="WVB31" s="134"/>
      <c r="WVC31" s="134"/>
      <c r="WVD31" s="134"/>
      <c r="WVE31" s="134"/>
      <c r="WVF31" s="134"/>
      <c r="WVG31" s="134"/>
      <c r="WVH31" s="134"/>
      <c r="WVI31" s="134"/>
      <c r="WVJ31" s="134"/>
      <c r="WVK31" s="134"/>
      <c r="WVL31" s="134"/>
      <c r="WVM31" s="134"/>
      <c r="WVN31" s="134"/>
      <c r="WVO31" s="134"/>
      <c r="WVP31" s="134"/>
      <c r="WVQ31" s="134"/>
      <c r="WVR31" s="134"/>
      <c r="WVS31" s="134"/>
      <c r="WVT31" s="134"/>
      <c r="WVU31" s="134"/>
      <c r="WVV31" s="134"/>
      <c r="WVW31" s="134"/>
      <c r="WVX31" s="134"/>
      <c r="WVY31" s="134"/>
      <c r="WVZ31" s="134"/>
      <c r="WWA31" s="134"/>
      <c r="WWB31" s="134"/>
      <c r="WWC31" s="134"/>
      <c r="WWD31" s="134"/>
      <c r="WWE31" s="134"/>
      <c r="WWF31" s="134"/>
      <c r="WWG31" s="134"/>
      <c r="WWH31" s="134"/>
      <c r="WWI31" s="134"/>
      <c r="WWJ31" s="134"/>
      <c r="WWK31" s="134"/>
      <c r="WWL31" s="134"/>
      <c r="WWM31" s="134"/>
      <c r="WWN31" s="134"/>
      <c r="WWO31" s="134"/>
      <c r="WWP31" s="134"/>
      <c r="WWQ31" s="134"/>
      <c r="WWR31" s="134"/>
      <c r="WWS31" s="134"/>
      <c r="WWT31" s="134"/>
      <c r="WWU31" s="134"/>
      <c r="WWV31" s="134"/>
      <c r="WWW31" s="134"/>
      <c r="WWX31" s="134"/>
      <c r="WWY31" s="134"/>
      <c r="WWZ31" s="134"/>
      <c r="WXA31" s="134"/>
      <c r="WXB31" s="134"/>
      <c r="WXC31" s="134"/>
      <c r="WXD31" s="134"/>
      <c r="WXE31" s="134"/>
      <c r="WXF31" s="134"/>
      <c r="WXG31" s="134"/>
      <c r="WXH31" s="134"/>
      <c r="WXI31" s="134"/>
      <c r="WXJ31" s="134"/>
      <c r="WXK31" s="134"/>
      <c r="WXL31" s="134"/>
      <c r="WXM31" s="134"/>
      <c r="WXN31" s="134"/>
      <c r="WXO31" s="134"/>
      <c r="WXP31" s="134"/>
      <c r="WXQ31" s="134"/>
      <c r="WXR31" s="134"/>
      <c r="WXS31" s="134"/>
      <c r="WXT31" s="134"/>
      <c r="WXU31" s="134"/>
      <c r="WXV31" s="134"/>
      <c r="WXW31" s="134"/>
      <c r="WXX31" s="134"/>
      <c r="WXY31" s="134"/>
      <c r="WXZ31" s="134"/>
      <c r="WYA31" s="134"/>
      <c r="WYB31" s="134"/>
      <c r="WYC31" s="134"/>
      <c r="WYD31" s="134"/>
      <c r="WYE31" s="134"/>
      <c r="WYF31" s="134"/>
      <c r="WYG31" s="134"/>
      <c r="WYH31" s="134"/>
      <c r="WYI31" s="134"/>
      <c r="WYJ31" s="134"/>
      <c r="WYK31" s="134"/>
      <c r="WYL31" s="134"/>
      <c r="WYM31" s="134"/>
      <c r="WYN31" s="134"/>
      <c r="WYO31" s="134"/>
      <c r="WYP31" s="134"/>
      <c r="WYQ31" s="134"/>
      <c r="WYR31" s="134"/>
      <c r="WYS31" s="134"/>
      <c r="WYT31" s="134"/>
      <c r="WYU31" s="134"/>
      <c r="WYV31" s="134"/>
      <c r="WYW31" s="134"/>
      <c r="WYX31" s="134"/>
      <c r="WYY31" s="134"/>
      <c r="WYZ31" s="134"/>
      <c r="WZA31" s="134"/>
      <c r="WZB31" s="134"/>
      <c r="WZC31" s="134"/>
      <c r="WZD31" s="134"/>
      <c r="WZE31" s="134"/>
      <c r="WZF31" s="134"/>
      <c r="WZG31" s="134"/>
      <c r="WZH31" s="134"/>
      <c r="WZI31" s="134"/>
      <c r="WZJ31" s="134"/>
      <c r="WZK31" s="134"/>
      <c r="WZL31" s="134"/>
      <c r="WZM31" s="134"/>
      <c r="WZN31" s="134"/>
      <c r="WZO31" s="134"/>
      <c r="WZP31" s="134"/>
      <c r="WZQ31" s="134"/>
      <c r="WZR31" s="134"/>
      <c r="WZS31" s="134"/>
      <c r="WZT31" s="134"/>
      <c r="WZU31" s="134"/>
      <c r="WZV31" s="134"/>
      <c r="WZW31" s="134"/>
      <c r="WZX31" s="134"/>
      <c r="WZY31" s="134"/>
      <c r="WZZ31" s="134"/>
      <c r="XAA31" s="134"/>
      <c r="XAB31" s="134"/>
      <c r="XAC31" s="134"/>
      <c r="XAD31" s="134"/>
      <c r="XAE31" s="134"/>
      <c r="XAF31" s="134"/>
      <c r="XAG31" s="134"/>
      <c r="XAH31" s="134"/>
      <c r="XAI31" s="134"/>
      <c r="XAJ31" s="134"/>
      <c r="XAK31" s="134"/>
      <c r="XAL31" s="134"/>
      <c r="XAM31" s="134"/>
      <c r="XAN31" s="134"/>
      <c r="XAO31" s="134"/>
      <c r="XAP31" s="134"/>
      <c r="XAQ31" s="134"/>
      <c r="XAR31" s="134"/>
      <c r="XAS31" s="134"/>
      <c r="XAT31" s="134"/>
      <c r="XAU31" s="134"/>
      <c r="XAV31" s="134"/>
      <c r="XAW31" s="134"/>
      <c r="XAX31" s="134"/>
      <c r="XAY31" s="134"/>
      <c r="XAZ31" s="134"/>
      <c r="XBA31" s="134"/>
      <c r="XBB31" s="134"/>
      <c r="XBC31" s="134"/>
      <c r="XBD31" s="134"/>
      <c r="XBE31" s="134"/>
      <c r="XBF31" s="134"/>
      <c r="XBG31" s="134"/>
      <c r="XBH31" s="134"/>
      <c r="XBI31" s="134"/>
      <c r="XBJ31" s="134"/>
      <c r="XBK31" s="134"/>
      <c r="XBL31" s="134"/>
      <c r="XBM31" s="134"/>
      <c r="XBN31" s="134"/>
      <c r="XBO31" s="134"/>
      <c r="XBP31" s="134"/>
      <c r="XBQ31" s="134"/>
      <c r="XBR31" s="134"/>
      <c r="XBS31" s="134"/>
      <c r="XBT31" s="134"/>
      <c r="XBU31" s="134"/>
      <c r="XBV31" s="134"/>
      <c r="XBW31" s="134"/>
      <c r="XBX31" s="134"/>
      <c r="XBY31" s="134"/>
      <c r="XBZ31" s="134"/>
      <c r="XCA31" s="134"/>
      <c r="XCB31" s="134"/>
      <c r="XCC31" s="134"/>
      <c r="XCD31" s="134"/>
      <c r="XCE31" s="134"/>
      <c r="XCF31" s="134"/>
      <c r="XCG31" s="134"/>
      <c r="XCH31" s="134"/>
      <c r="XCI31" s="134"/>
      <c r="XCJ31" s="134"/>
      <c r="XCK31" s="134"/>
      <c r="XCL31" s="134"/>
      <c r="XCM31" s="134"/>
      <c r="XCN31" s="134"/>
      <c r="XCO31" s="134"/>
      <c r="XCP31" s="134"/>
      <c r="XCQ31" s="134"/>
      <c r="XCR31" s="134"/>
      <c r="XCS31" s="134"/>
      <c r="XCT31" s="134"/>
      <c r="XCU31" s="134"/>
      <c r="XCV31" s="134"/>
      <c r="XCW31" s="134"/>
      <c r="XCX31" s="134"/>
      <c r="XCY31" s="134"/>
      <c r="XCZ31" s="134"/>
      <c r="XDA31" s="134"/>
      <c r="XDB31" s="134"/>
      <c r="XDC31" s="134"/>
      <c r="XDD31" s="134"/>
      <c r="XDE31" s="134"/>
      <c r="XDF31" s="134"/>
      <c r="XDG31" s="134"/>
      <c r="XDH31" s="134"/>
      <c r="XDI31" s="134"/>
      <c r="XDJ31" s="134"/>
      <c r="XDK31" s="134"/>
      <c r="XDL31" s="134"/>
      <c r="XDM31" s="134"/>
      <c r="XDN31" s="134"/>
      <c r="XDO31" s="134"/>
      <c r="XDP31" s="134"/>
      <c r="XDQ31" s="134"/>
      <c r="XDR31" s="134"/>
      <c r="XDS31" s="134"/>
      <c r="XDT31" s="134"/>
      <c r="XDU31" s="134"/>
      <c r="XDV31" s="134"/>
      <c r="XDW31" s="134"/>
      <c r="XDX31" s="134"/>
      <c r="XDY31" s="134"/>
      <c r="XDZ31" s="134"/>
      <c r="XEA31" s="134"/>
      <c r="XEB31" s="134"/>
      <c r="XEC31" s="134"/>
      <c r="XED31" s="134"/>
      <c r="XEE31" s="134"/>
      <c r="XEF31" s="134"/>
      <c r="XEG31" s="134"/>
      <c r="XEH31" s="134"/>
      <c r="XEI31" s="134"/>
      <c r="XEJ31" s="134"/>
      <c r="XEK31" s="134"/>
      <c r="XEL31" s="134"/>
      <c r="XEM31" s="134"/>
      <c r="XEN31" s="134"/>
      <c r="XEO31" s="134"/>
      <c r="XEP31" s="134"/>
      <c r="XEQ31" s="134"/>
      <c r="XER31" s="134"/>
      <c r="XES31" s="134"/>
      <c r="XET31" s="134"/>
      <c r="XEU31" s="134"/>
      <c r="XEV31" s="134"/>
      <c r="XEW31" s="134"/>
      <c r="XEX31" s="134"/>
      <c r="XEY31" s="134"/>
      <c r="XEZ31" s="134"/>
      <c r="XFA31" s="134"/>
      <c r="XFB31" s="134"/>
      <c r="XFC31" s="134"/>
    </row>
    <row r="32" customHeight="1" spans="1:16383">
      <c r="A32" s="37">
        <v>28</v>
      </c>
      <c r="B32" s="38" t="s">
        <v>209</v>
      </c>
      <c r="C32" s="39">
        <v>191.7791</v>
      </c>
      <c r="D32" s="39">
        <v>211.7791</v>
      </c>
      <c r="E32" s="39">
        <v>20</v>
      </c>
      <c r="F32" s="39">
        <v>20</v>
      </c>
      <c r="G32" s="39">
        <v>3.348</v>
      </c>
      <c r="H32" s="39">
        <v>3.348</v>
      </c>
      <c r="I32" s="39">
        <v>-0.40882</v>
      </c>
      <c r="J32" s="39">
        <v>-1.19881</v>
      </c>
      <c r="K32" s="39">
        <v>1.45011</v>
      </c>
      <c r="L32" s="39">
        <v>0.95011</v>
      </c>
      <c r="M32" s="70">
        <v>1.75</v>
      </c>
      <c r="N32" s="70">
        <v>1.75</v>
      </c>
      <c r="O32" s="71">
        <v>0</v>
      </c>
      <c r="P32" s="39">
        <v>0.69122</v>
      </c>
      <c r="Q32" s="39">
        <v>-0.09878</v>
      </c>
      <c r="R32" s="100">
        <v>0.45</v>
      </c>
      <c r="S32" s="100">
        <v>0.45</v>
      </c>
      <c r="T32" s="71">
        <v>0</v>
      </c>
      <c r="U32" s="101">
        <v>3.1</v>
      </c>
      <c r="V32" s="102">
        <v>8</v>
      </c>
      <c r="W32" s="103">
        <v>9.09</v>
      </c>
      <c r="X32" s="94">
        <f t="shared" si="2"/>
        <v>0</v>
      </c>
      <c r="Y32" s="94">
        <f t="shared" si="3"/>
        <v>0</v>
      </c>
      <c r="AA32"/>
      <c r="AB32"/>
      <c r="AD32"/>
      <c r="AE32"/>
      <c r="AF32"/>
      <c r="AG32" s="123"/>
      <c r="AH32"/>
      <c r="XFC32" s="8"/>
    </row>
    <row r="33" customHeight="1" spans="1:16383">
      <c r="A33" s="37">
        <v>29</v>
      </c>
      <c r="B33" s="38" t="s">
        <v>210</v>
      </c>
      <c r="C33" s="39">
        <v>211.8091</v>
      </c>
      <c r="D33" s="39">
        <v>231.8091</v>
      </c>
      <c r="E33" s="39">
        <v>20</v>
      </c>
      <c r="F33" s="39">
        <v>20</v>
      </c>
      <c r="G33" s="39">
        <v>3.348</v>
      </c>
      <c r="H33" s="39">
        <v>3.348</v>
      </c>
      <c r="I33" s="39">
        <v>-1.19999</v>
      </c>
      <c r="J33" s="39">
        <v>-1.98997</v>
      </c>
      <c r="K33" s="39">
        <v>0.94936</v>
      </c>
      <c r="L33" s="39">
        <v>0.44936</v>
      </c>
      <c r="M33" s="70">
        <v>1.75</v>
      </c>
      <c r="N33" s="70">
        <v>1.75</v>
      </c>
      <c r="O33" s="71">
        <v>0</v>
      </c>
      <c r="P33" s="39">
        <v>-0.09997</v>
      </c>
      <c r="Q33" s="39">
        <v>-0.88997</v>
      </c>
      <c r="R33" s="100">
        <v>0.45</v>
      </c>
      <c r="S33" s="100">
        <v>0.45</v>
      </c>
      <c r="T33" s="71">
        <v>0</v>
      </c>
      <c r="U33" s="101">
        <v>3.1</v>
      </c>
      <c r="V33" s="102">
        <v>9.09</v>
      </c>
      <c r="W33" s="103">
        <v>8</v>
      </c>
      <c r="X33" s="94">
        <f t="shared" si="2"/>
        <v>0</v>
      </c>
      <c r="Y33" s="94">
        <f t="shared" si="3"/>
        <v>0</v>
      </c>
      <c r="AA33"/>
      <c r="AB33"/>
      <c r="AD33"/>
      <c r="AE33"/>
      <c r="AF33"/>
      <c r="AG33" s="123"/>
      <c r="AH33"/>
      <c r="XFC33" s="8"/>
    </row>
    <row r="34" customHeight="1" spans="1:16383">
      <c r="A34" s="37">
        <v>30</v>
      </c>
      <c r="B34" s="38" t="s">
        <v>211</v>
      </c>
      <c r="C34" s="39">
        <v>231.8391</v>
      </c>
      <c r="D34" s="39">
        <v>251.8391</v>
      </c>
      <c r="E34" s="39">
        <v>20</v>
      </c>
      <c r="F34" s="39">
        <v>20</v>
      </c>
      <c r="G34" s="39">
        <v>3.348</v>
      </c>
      <c r="H34" s="39">
        <v>3.348</v>
      </c>
      <c r="I34" s="39">
        <v>-1.99116</v>
      </c>
      <c r="J34" s="39">
        <v>-2.78114</v>
      </c>
      <c r="K34" s="39">
        <v>0.44861</v>
      </c>
      <c r="L34" s="39">
        <v>-0.05139</v>
      </c>
      <c r="M34" s="70">
        <v>1.75</v>
      </c>
      <c r="N34" s="70">
        <v>1.75</v>
      </c>
      <c r="O34" s="71">
        <v>0</v>
      </c>
      <c r="P34" s="39">
        <v>-0.89115</v>
      </c>
      <c r="Q34" s="39">
        <v>-1.61791</v>
      </c>
      <c r="R34" s="100">
        <v>0.45</v>
      </c>
      <c r="S34" s="100">
        <v>0.45</v>
      </c>
      <c r="T34" s="71">
        <v>0</v>
      </c>
      <c r="U34" s="101">
        <v>3.1</v>
      </c>
      <c r="V34" s="102">
        <v>8</v>
      </c>
      <c r="W34" s="103">
        <v>8</v>
      </c>
      <c r="X34" s="94">
        <f t="shared" si="2"/>
        <v>0</v>
      </c>
      <c r="Y34" s="94">
        <f t="shared" si="3"/>
        <v>0</v>
      </c>
      <c r="AA34"/>
      <c r="AB34"/>
      <c r="AD34"/>
      <c r="AE34"/>
      <c r="AF34"/>
      <c r="AG34" s="123"/>
      <c r="AH34"/>
      <c r="XFC34" s="8"/>
    </row>
    <row r="35" customHeight="1" spans="1:16383">
      <c r="A35" s="37">
        <v>31</v>
      </c>
      <c r="B35" s="38" t="s">
        <v>212</v>
      </c>
      <c r="C35" s="39">
        <v>251.8691</v>
      </c>
      <c r="D35" s="39">
        <v>271.8691</v>
      </c>
      <c r="E35" s="39">
        <v>20</v>
      </c>
      <c r="F35" s="39">
        <v>20</v>
      </c>
      <c r="G35" s="39">
        <v>3.348</v>
      </c>
      <c r="H35" s="39">
        <v>3.348</v>
      </c>
      <c r="I35" s="39">
        <v>-2.78233</v>
      </c>
      <c r="J35" s="39">
        <v>-3.34525</v>
      </c>
      <c r="K35" s="39">
        <v>-0.05214</v>
      </c>
      <c r="L35" s="39">
        <v>-0.55214</v>
      </c>
      <c r="M35" s="70">
        <v>1.75</v>
      </c>
      <c r="N35" s="70">
        <v>1.75</v>
      </c>
      <c r="O35" s="71">
        <v>0</v>
      </c>
      <c r="P35" s="39">
        <v>-1.61884</v>
      </c>
      <c r="Q35" s="39">
        <v>-2.12974</v>
      </c>
      <c r="R35" s="100">
        <v>0.45</v>
      </c>
      <c r="S35" s="100">
        <v>0.45</v>
      </c>
      <c r="T35" s="71">
        <v>0</v>
      </c>
      <c r="U35" s="101">
        <v>3.1</v>
      </c>
      <c r="V35" s="102">
        <v>8</v>
      </c>
      <c r="W35" s="103">
        <v>14.06</v>
      </c>
      <c r="X35" s="94">
        <f t="shared" si="2"/>
        <v>0</v>
      </c>
      <c r="Y35" s="94">
        <f t="shared" si="3"/>
        <v>0</v>
      </c>
      <c r="AA35"/>
      <c r="AB35"/>
      <c r="AD35"/>
      <c r="AE35"/>
      <c r="AF35"/>
      <c r="AG35" s="123"/>
      <c r="AH35"/>
      <c r="XFC35" s="8"/>
    </row>
    <row r="36" customHeight="1" spans="1:16383">
      <c r="A36" s="40">
        <v>32</v>
      </c>
      <c r="B36" s="41"/>
      <c r="C36" s="42"/>
      <c r="D36" s="42"/>
      <c r="E36" s="42"/>
      <c r="F36" s="42"/>
      <c r="G36" s="42"/>
      <c r="H36" s="42"/>
      <c r="I36" s="42"/>
      <c r="J36" s="42"/>
      <c r="K36" s="42"/>
      <c r="L36" s="42"/>
      <c r="M36" s="72"/>
      <c r="N36" s="72"/>
      <c r="O36" s="73"/>
      <c r="P36" s="42"/>
      <c r="Q36" s="42"/>
      <c r="R36" s="105"/>
      <c r="S36" s="105"/>
      <c r="T36" s="105"/>
      <c r="U36" s="106"/>
      <c r="V36" s="42"/>
      <c r="W36" s="107"/>
      <c r="X36" s="108"/>
      <c r="Y36" s="14"/>
      <c r="Z36" s="129"/>
      <c r="AA36"/>
      <c r="AB36"/>
      <c r="AD36"/>
      <c r="AE36"/>
      <c r="AF36"/>
      <c r="AG36" s="123"/>
      <c r="AH36"/>
      <c r="XFC36" s="8"/>
    </row>
    <row r="37" customHeight="1" spans="24:25">
      <c r="X37" s="8">
        <f>SUM(X5:X36)</f>
        <v>27.275756551</v>
      </c>
      <c r="Y37" s="123"/>
    </row>
    <row r="38" ht="24.95" customHeight="1" spans="2:10">
      <c r="B38" s="21" t="s">
        <v>213</v>
      </c>
      <c r="C38" s="21"/>
      <c r="D38" s="21"/>
      <c r="E38" s="21"/>
      <c r="F38" s="21"/>
      <c r="G38" s="21"/>
      <c r="H38" s="21"/>
      <c r="I38" s="21"/>
      <c r="J38" s="21"/>
    </row>
    <row r="39" s="11" customFormat="1" ht="32.1" customHeight="1" spans="1:29">
      <c r="A39" s="22" t="s">
        <v>169</v>
      </c>
      <c r="B39" s="43" t="s">
        <v>214</v>
      </c>
      <c r="C39" s="43"/>
      <c r="D39" s="24" t="s">
        <v>215</v>
      </c>
      <c r="E39" s="24" t="s">
        <v>172</v>
      </c>
      <c r="F39" s="24"/>
      <c r="G39" s="24" t="s">
        <v>173</v>
      </c>
      <c r="H39" s="24"/>
      <c r="I39" s="24" t="s">
        <v>216</v>
      </c>
      <c r="J39" s="24"/>
      <c r="K39" s="43" t="s">
        <v>62</v>
      </c>
      <c r="L39" s="43" t="s">
        <v>61</v>
      </c>
      <c r="M39" s="43" t="s">
        <v>63</v>
      </c>
      <c r="N39" s="43"/>
      <c r="O39" s="74" t="s">
        <v>217</v>
      </c>
      <c r="P39" s="74"/>
      <c r="Q39" s="74"/>
      <c r="R39" s="74"/>
      <c r="S39" s="74"/>
      <c r="T39" s="109" t="s">
        <v>218</v>
      </c>
      <c r="U39" s="110"/>
      <c r="V39" s="110"/>
      <c r="W39" s="110"/>
      <c r="X39" s="111"/>
      <c r="AB39" s="14"/>
      <c r="AC39" s="14"/>
    </row>
    <row r="40" s="11" customFormat="1" ht="32.1" customHeight="1" spans="1:29">
      <c r="A40" s="27"/>
      <c r="B40" s="44"/>
      <c r="C40" s="44"/>
      <c r="D40" s="29"/>
      <c r="E40" s="29"/>
      <c r="F40" s="29"/>
      <c r="G40" s="29"/>
      <c r="H40" s="29"/>
      <c r="I40" s="29"/>
      <c r="J40" s="29"/>
      <c r="K40" s="44"/>
      <c r="L40" s="44"/>
      <c r="M40" s="44"/>
      <c r="N40" s="44"/>
      <c r="O40" s="64" t="s">
        <v>219</v>
      </c>
      <c r="P40" s="64"/>
      <c r="Q40" s="64" t="s">
        <v>179</v>
      </c>
      <c r="R40" s="64"/>
      <c r="S40" s="64" t="s">
        <v>16</v>
      </c>
      <c r="T40" s="64" t="s">
        <v>220</v>
      </c>
      <c r="U40" s="64"/>
      <c r="V40" s="64" t="s">
        <v>181</v>
      </c>
      <c r="W40" s="64"/>
      <c r="X40" s="112" t="s">
        <v>16</v>
      </c>
      <c r="AB40" s="14"/>
      <c r="AC40" s="14"/>
    </row>
    <row r="41" s="12" customFormat="1" customHeight="1" spans="1:16382">
      <c r="A41" s="45" t="str">
        <f>B5</f>
        <v>YU1</v>
      </c>
      <c r="B41" s="46">
        <f>C5</f>
        <v>109.94</v>
      </c>
      <c r="C41" s="46">
        <f>D5</f>
        <v>129.94</v>
      </c>
      <c r="D41" s="47">
        <f>ABS(C41-B41)</f>
        <v>20</v>
      </c>
      <c r="E41" s="48">
        <f>G5</f>
        <v>3.61863</v>
      </c>
      <c r="F41" s="48">
        <f>H5</f>
        <v>3.348</v>
      </c>
      <c r="G41" s="48">
        <f>I5</f>
        <v>1.82747</v>
      </c>
      <c r="H41" s="48">
        <f>J5</f>
        <v>1.23285</v>
      </c>
      <c r="I41" s="48">
        <f>E41-G41</f>
        <v>1.79116</v>
      </c>
      <c r="J41" s="75">
        <f>F41-H41</f>
        <v>2.11515</v>
      </c>
      <c r="K41" s="76">
        <f>L41+0.1</f>
        <v>0.4</v>
      </c>
      <c r="L41" s="76">
        <f>LOOKUP(MAX(J41,I41),{0,3,4,5,6.5,7.5,9,10},{0.3,0.4,0.5,0.6,0.7,0.8,0.9})</f>
        <v>0.3</v>
      </c>
      <c r="M41" s="114">
        <f>V5+L41*2</f>
        <v>21.7</v>
      </c>
      <c r="N41" s="114">
        <f>W5+L41*2</f>
        <v>21.7</v>
      </c>
      <c r="O41" s="77">
        <f>IF((K5+0.2-P5)&lt;=0.81,(P5-I5+0.81),(K5-I5+0.2))</f>
        <v>2.41</v>
      </c>
      <c r="P41" s="78">
        <f>IF((L5+0.2-Q5)&lt;=0.81,(Q5-J5+0.81),(L5-J5+0.2))</f>
        <v>2.56022</v>
      </c>
      <c r="Q41" s="78">
        <f>M5</f>
        <v>0.6</v>
      </c>
      <c r="R41" s="47">
        <f>N5</f>
        <v>0.6</v>
      </c>
      <c r="S41" s="113">
        <f>O5</f>
        <v>1</v>
      </c>
      <c r="T41" s="114">
        <f>P5-I5+0.81</f>
        <v>2.41</v>
      </c>
      <c r="U41" s="77">
        <f>Q5-J5+0.81</f>
        <v>2.56022</v>
      </c>
      <c r="V41" s="77">
        <f>R5</f>
        <v>0.45</v>
      </c>
      <c r="W41" s="114">
        <f>S5</f>
        <v>0.45</v>
      </c>
      <c r="X41" s="115">
        <f>T5</f>
        <v>0</v>
      </c>
      <c r="Y41" s="94">
        <f>(O41+P41)/2*Q41*S41</f>
        <v>1.491066</v>
      </c>
      <c r="Z41" s="94">
        <f>(T41+U41)/2*V41*X41</f>
        <v>0</v>
      </c>
      <c r="AA41" s="706">
        <f>K5</f>
        <v>3.42747</v>
      </c>
      <c r="AB41" s="707">
        <f>L5</f>
        <v>2.98771</v>
      </c>
      <c r="AC41" s="707">
        <f>P5</f>
        <v>3.42747</v>
      </c>
      <c r="AD41" s="706">
        <f>Q5</f>
        <v>2.98307</v>
      </c>
      <c r="AE41" s="134"/>
      <c r="AF41" s="134"/>
      <c r="AG41" s="134"/>
      <c r="AH41" s="134"/>
      <c r="AI41" s="134"/>
      <c r="AJ41" s="134"/>
      <c r="AK41" s="134"/>
      <c r="AL41" s="134"/>
      <c r="AM41" s="134"/>
      <c r="AN41" s="134"/>
      <c r="AO41" s="134"/>
      <c r="AP41" s="134"/>
      <c r="AQ41" s="134"/>
      <c r="AR41" s="134"/>
      <c r="AS41" s="134"/>
      <c r="AT41" s="134"/>
      <c r="AU41" s="134"/>
      <c r="AV41" s="134"/>
      <c r="AW41" s="134"/>
      <c r="AX41" s="134"/>
      <c r="AY41" s="134"/>
      <c r="AZ41" s="134"/>
      <c r="BA41" s="134"/>
      <c r="BB41" s="134"/>
      <c r="BC41" s="134"/>
      <c r="BD41" s="134"/>
      <c r="BE41" s="134"/>
      <c r="BF41" s="134"/>
      <c r="BG41" s="134"/>
      <c r="BH41" s="134"/>
      <c r="BI41" s="134"/>
      <c r="BJ41" s="134"/>
      <c r="BK41" s="134"/>
      <c r="BL41" s="134"/>
      <c r="BM41" s="134"/>
      <c r="BN41" s="134"/>
      <c r="BO41" s="134"/>
      <c r="BP41" s="134"/>
      <c r="BQ41" s="134"/>
      <c r="BR41" s="134"/>
      <c r="BS41" s="134"/>
      <c r="BT41" s="134"/>
      <c r="BU41" s="134"/>
      <c r="BV41" s="134"/>
      <c r="BW41" s="134"/>
      <c r="BX41" s="134"/>
      <c r="BY41" s="134"/>
      <c r="BZ41" s="134"/>
      <c r="CA41" s="134"/>
      <c r="CB41" s="134"/>
      <c r="CC41" s="134"/>
      <c r="CD41" s="134"/>
      <c r="CE41" s="134"/>
      <c r="CF41" s="134"/>
      <c r="CG41" s="134"/>
      <c r="CH41" s="134"/>
      <c r="CI41" s="134"/>
      <c r="CJ41" s="134"/>
      <c r="CK41" s="134"/>
      <c r="CL41" s="134"/>
      <c r="CM41" s="134"/>
      <c r="CN41" s="134"/>
      <c r="CO41" s="134"/>
      <c r="CP41" s="134"/>
      <c r="CQ41" s="134"/>
      <c r="CR41" s="134"/>
      <c r="CS41" s="134"/>
      <c r="CT41" s="134"/>
      <c r="CU41" s="134"/>
      <c r="CV41" s="134"/>
      <c r="CW41" s="134"/>
      <c r="CX41" s="134"/>
      <c r="CY41" s="134"/>
      <c r="CZ41" s="134"/>
      <c r="DA41" s="134"/>
      <c r="DB41" s="134"/>
      <c r="DC41" s="134"/>
      <c r="DD41" s="134"/>
      <c r="DE41" s="134"/>
      <c r="DF41" s="134"/>
      <c r="DG41" s="134"/>
      <c r="DH41" s="134"/>
      <c r="DI41" s="134"/>
      <c r="DJ41" s="134"/>
      <c r="DK41" s="134"/>
      <c r="DL41" s="134"/>
      <c r="DM41" s="134"/>
      <c r="DN41" s="134"/>
      <c r="DO41" s="134"/>
      <c r="DP41" s="134"/>
      <c r="DQ41" s="134"/>
      <c r="DR41" s="134"/>
      <c r="DS41" s="134"/>
      <c r="DT41" s="134"/>
      <c r="DU41" s="134"/>
      <c r="DV41" s="134"/>
      <c r="DW41" s="134"/>
      <c r="DX41" s="134"/>
      <c r="DY41" s="134"/>
      <c r="DZ41" s="134"/>
      <c r="EA41" s="134"/>
      <c r="EB41" s="134"/>
      <c r="EC41" s="134"/>
      <c r="ED41" s="134"/>
      <c r="EE41" s="134"/>
      <c r="EF41" s="134"/>
      <c r="EG41" s="134"/>
      <c r="EH41" s="134"/>
      <c r="EI41" s="134"/>
      <c r="EJ41" s="134"/>
      <c r="EK41" s="134"/>
      <c r="EL41" s="134"/>
      <c r="EM41" s="134"/>
      <c r="EN41" s="134"/>
      <c r="EO41" s="134"/>
      <c r="EP41" s="134"/>
      <c r="EQ41" s="134"/>
      <c r="ER41" s="134"/>
      <c r="ES41" s="134"/>
      <c r="ET41" s="134"/>
      <c r="EU41" s="134"/>
      <c r="EV41" s="134"/>
      <c r="EW41" s="134"/>
      <c r="EX41" s="134"/>
      <c r="EY41" s="134"/>
      <c r="EZ41" s="134"/>
      <c r="FA41" s="134"/>
      <c r="FB41" s="134"/>
      <c r="FC41" s="134"/>
      <c r="FD41" s="134"/>
      <c r="FE41" s="134"/>
      <c r="FF41" s="134"/>
      <c r="FG41" s="134"/>
      <c r="FH41" s="134"/>
      <c r="FI41" s="134"/>
      <c r="FJ41" s="134"/>
      <c r="FK41" s="134"/>
      <c r="FL41" s="134"/>
      <c r="FM41" s="134"/>
      <c r="FN41" s="134"/>
      <c r="FO41" s="134"/>
      <c r="FP41" s="134"/>
      <c r="FQ41" s="134"/>
      <c r="FR41" s="134"/>
      <c r="FS41" s="134"/>
      <c r="FT41" s="134"/>
      <c r="FU41" s="134"/>
      <c r="FV41" s="134"/>
      <c r="FW41" s="134"/>
      <c r="FX41" s="134"/>
      <c r="FY41" s="134"/>
      <c r="FZ41" s="134"/>
      <c r="GA41" s="134"/>
      <c r="GB41" s="134"/>
      <c r="GC41" s="134"/>
      <c r="GD41" s="134"/>
      <c r="GE41" s="134"/>
      <c r="GF41" s="134"/>
      <c r="GG41" s="134"/>
      <c r="GH41" s="134"/>
      <c r="GI41" s="134"/>
      <c r="GJ41" s="134"/>
      <c r="GK41" s="134"/>
      <c r="GL41" s="134"/>
      <c r="GM41" s="134"/>
      <c r="GN41" s="134"/>
      <c r="GO41" s="134"/>
      <c r="GP41" s="134"/>
      <c r="GQ41" s="134"/>
      <c r="GR41" s="134"/>
      <c r="GS41" s="134"/>
      <c r="GT41" s="134"/>
      <c r="GU41" s="134"/>
      <c r="GV41" s="134"/>
      <c r="GW41" s="134"/>
      <c r="GX41" s="134"/>
      <c r="GY41" s="134"/>
      <c r="GZ41" s="134"/>
      <c r="HA41" s="134"/>
      <c r="HB41" s="134"/>
      <c r="HC41" s="134"/>
      <c r="HD41" s="134"/>
      <c r="HE41" s="134"/>
      <c r="HF41" s="134"/>
      <c r="HG41" s="134"/>
      <c r="HH41" s="134"/>
      <c r="HI41" s="134"/>
      <c r="HJ41" s="134"/>
      <c r="HK41" s="134"/>
      <c r="HL41" s="134"/>
      <c r="HM41" s="134"/>
      <c r="HN41" s="134"/>
      <c r="HO41" s="134"/>
      <c r="HP41" s="134"/>
      <c r="HQ41" s="134"/>
      <c r="HR41" s="134"/>
      <c r="HS41" s="134"/>
      <c r="HT41" s="134"/>
      <c r="HU41" s="134"/>
      <c r="HV41" s="134"/>
      <c r="HW41" s="134"/>
      <c r="HX41" s="134"/>
      <c r="HY41" s="134"/>
      <c r="HZ41" s="134"/>
      <c r="IA41" s="134"/>
      <c r="IB41" s="134"/>
      <c r="IC41" s="134"/>
      <c r="ID41" s="134"/>
      <c r="IE41" s="134"/>
      <c r="IF41" s="134"/>
      <c r="IG41" s="134"/>
      <c r="IH41" s="134"/>
      <c r="II41" s="134"/>
      <c r="IJ41" s="134"/>
      <c r="IK41" s="134"/>
      <c r="IL41" s="134"/>
      <c r="IM41" s="134"/>
      <c r="IN41" s="134"/>
      <c r="IO41" s="134"/>
      <c r="IP41" s="134"/>
      <c r="IQ41" s="134"/>
      <c r="IR41" s="134"/>
      <c r="IS41" s="134"/>
      <c r="IT41" s="134"/>
      <c r="IU41" s="134"/>
      <c r="IV41" s="134"/>
      <c r="IW41" s="134"/>
      <c r="IX41" s="134"/>
      <c r="IY41" s="134"/>
      <c r="IZ41" s="134"/>
      <c r="JA41" s="134"/>
      <c r="JB41" s="134"/>
      <c r="JC41" s="134"/>
      <c r="JD41" s="134"/>
      <c r="JE41" s="134"/>
      <c r="JF41" s="134"/>
      <c r="JG41" s="134"/>
      <c r="JH41" s="134"/>
      <c r="JI41" s="134"/>
      <c r="JJ41" s="134"/>
      <c r="JK41" s="134"/>
      <c r="JL41" s="134"/>
      <c r="JM41" s="134"/>
      <c r="JN41" s="134"/>
      <c r="JO41" s="134"/>
      <c r="JP41" s="134"/>
      <c r="JQ41" s="134"/>
      <c r="JR41" s="134"/>
      <c r="JS41" s="134"/>
      <c r="JT41" s="134"/>
      <c r="JU41" s="134"/>
      <c r="JV41" s="134"/>
      <c r="JW41" s="134"/>
      <c r="JX41" s="134"/>
      <c r="JY41" s="134"/>
      <c r="JZ41" s="134"/>
      <c r="KA41" s="134"/>
      <c r="KB41" s="134"/>
      <c r="KC41" s="134"/>
      <c r="KD41" s="134"/>
      <c r="KE41" s="134"/>
      <c r="KF41" s="134"/>
      <c r="KG41" s="134"/>
      <c r="KH41" s="134"/>
      <c r="KI41" s="134"/>
      <c r="KJ41" s="134"/>
      <c r="KK41" s="134"/>
      <c r="KL41" s="134"/>
      <c r="KM41" s="134"/>
      <c r="KN41" s="134"/>
      <c r="KO41" s="134"/>
      <c r="KP41" s="134"/>
      <c r="KQ41" s="134"/>
      <c r="KR41" s="134"/>
      <c r="KS41" s="134"/>
      <c r="KT41" s="134"/>
      <c r="KU41" s="134"/>
      <c r="KV41" s="134"/>
      <c r="KW41" s="134"/>
      <c r="KX41" s="134"/>
      <c r="KY41" s="134"/>
      <c r="KZ41" s="134"/>
      <c r="LA41" s="134"/>
      <c r="LB41" s="134"/>
      <c r="LC41" s="134"/>
      <c r="LD41" s="134"/>
      <c r="LE41" s="134"/>
      <c r="LF41" s="134"/>
      <c r="LG41" s="134"/>
      <c r="LH41" s="134"/>
      <c r="LI41" s="134"/>
      <c r="LJ41" s="134"/>
      <c r="LK41" s="134"/>
      <c r="LL41" s="134"/>
      <c r="LM41" s="134"/>
      <c r="LN41" s="134"/>
      <c r="LO41" s="134"/>
      <c r="LP41" s="134"/>
      <c r="LQ41" s="134"/>
      <c r="LR41" s="134"/>
      <c r="LS41" s="134"/>
      <c r="LT41" s="134"/>
      <c r="LU41" s="134"/>
      <c r="LV41" s="134"/>
      <c r="LW41" s="134"/>
      <c r="LX41" s="134"/>
      <c r="LY41" s="134"/>
      <c r="LZ41" s="134"/>
      <c r="MA41" s="134"/>
      <c r="MB41" s="134"/>
      <c r="MC41" s="134"/>
      <c r="MD41" s="134"/>
      <c r="ME41" s="134"/>
      <c r="MF41" s="134"/>
      <c r="MG41" s="134"/>
      <c r="MH41" s="134"/>
      <c r="MI41" s="134"/>
      <c r="MJ41" s="134"/>
      <c r="MK41" s="134"/>
      <c r="ML41" s="134"/>
      <c r="MM41" s="134"/>
      <c r="MN41" s="134"/>
      <c r="MO41" s="134"/>
      <c r="MP41" s="134"/>
      <c r="MQ41" s="134"/>
      <c r="MR41" s="134"/>
      <c r="MS41" s="134"/>
      <c r="MT41" s="134"/>
      <c r="MU41" s="134"/>
      <c r="MV41" s="134"/>
      <c r="MW41" s="134"/>
      <c r="MX41" s="134"/>
      <c r="MY41" s="134"/>
      <c r="MZ41" s="134"/>
      <c r="NA41" s="134"/>
      <c r="NB41" s="134"/>
      <c r="NC41" s="134"/>
      <c r="ND41" s="134"/>
      <c r="NE41" s="134"/>
      <c r="NF41" s="134"/>
      <c r="NG41" s="134"/>
      <c r="NH41" s="134"/>
      <c r="NI41" s="134"/>
      <c r="NJ41" s="134"/>
      <c r="NK41" s="134"/>
      <c r="NL41" s="134"/>
      <c r="NM41" s="134"/>
      <c r="NN41" s="134"/>
      <c r="NO41" s="134"/>
      <c r="NP41" s="134"/>
      <c r="NQ41" s="134"/>
      <c r="NR41" s="134"/>
      <c r="NS41" s="134"/>
      <c r="NT41" s="134"/>
      <c r="NU41" s="134"/>
      <c r="NV41" s="134"/>
      <c r="NW41" s="134"/>
      <c r="NX41" s="134"/>
      <c r="NY41" s="134"/>
      <c r="NZ41" s="134"/>
      <c r="OA41" s="134"/>
      <c r="OB41" s="134"/>
      <c r="OC41" s="134"/>
      <c r="OD41" s="134"/>
      <c r="OE41" s="134"/>
      <c r="OF41" s="134"/>
      <c r="OG41" s="134"/>
      <c r="OH41" s="134"/>
      <c r="OI41" s="134"/>
      <c r="OJ41" s="134"/>
      <c r="OK41" s="134"/>
      <c r="OL41" s="134"/>
      <c r="OM41" s="134"/>
      <c r="ON41" s="134"/>
      <c r="OO41" s="134"/>
      <c r="OP41" s="134"/>
      <c r="OQ41" s="134"/>
      <c r="OR41" s="134"/>
      <c r="OS41" s="134"/>
      <c r="OT41" s="134"/>
      <c r="OU41" s="134"/>
      <c r="OV41" s="134"/>
      <c r="OW41" s="134"/>
      <c r="OX41" s="134"/>
      <c r="OY41" s="134"/>
      <c r="OZ41" s="134"/>
      <c r="PA41" s="134"/>
      <c r="PB41" s="134"/>
      <c r="PC41" s="134"/>
      <c r="PD41" s="134"/>
      <c r="PE41" s="134"/>
      <c r="PF41" s="134"/>
      <c r="PG41" s="134"/>
      <c r="PH41" s="134"/>
      <c r="PI41" s="134"/>
      <c r="PJ41" s="134"/>
      <c r="PK41" s="134"/>
      <c r="PL41" s="134"/>
      <c r="PM41" s="134"/>
      <c r="PN41" s="134"/>
      <c r="PO41" s="134"/>
      <c r="PP41" s="134"/>
      <c r="PQ41" s="134"/>
      <c r="PR41" s="134"/>
      <c r="PS41" s="134"/>
      <c r="PT41" s="134"/>
      <c r="PU41" s="134"/>
      <c r="PV41" s="134"/>
      <c r="PW41" s="134"/>
      <c r="PX41" s="134"/>
      <c r="PY41" s="134"/>
      <c r="PZ41" s="134"/>
      <c r="QA41" s="134"/>
      <c r="QB41" s="134"/>
      <c r="QC41" s="134"/>
      <c r="QD41" s="134"/>
      <c r="QE41" s="134"/>
      <c r="QF41" s="134"/>
      <c r="QG41" s="134"/>
      <c r="QH41" s="134"/>
      <c r="QI41" s="134"/>
      <c r="QJ41" s="134"/>
      <c r="QK41" s="134"/>
      <c r="QL41" s="134"/>
      <c r="QM41" s="134"/>
      <c r="QN41" s="134"/>
      <c r="QO41" s="134"/>
      <c r="QP41" s="134"/>
      <c r="QQ41" s="134"/>
      <c r="QR41" s="134"/>
      <c r="QS41" s="134"/>
      <c r="QT41" s="134"/>
      <c r="QU41" s="134"/>
      <c r="QV41" s="134"/>
      <c r="QW41" s="134"/>
      <c r="QX41" s="134"/>
      <c r="QY41" s="134"/>
      <c r="QZ41" s="134"/>
      <c r="RA41" s="134"/>
      <c r="RB41" s="134"/>
      <c r="RC41" s="134"/>
      <c r="RD41" s="134"/>
      <c r="RE41" s="134"/>
      <c r="RF41" s="134"/>
      <c r="RG41" s="134"/>
      <c r="RH41" s="134"/>
      <c r="RI41" s="134"/>
      <c r="RJ41" s="134"/>
      <c r="RK41" s="134"/>
      <c r="RL41" s="134"/>
      <c r="RM41" s="134"/>
      <c r="RN41" s="134"/>
      <c r="RO41" s="134"/>
      <c r="RP41" s="134"/>
      <c r="RQ41" s="134"/>
      <c r="RR41" s="134"/>
      <c r="RS41" s="134"/>
      <c r="RT41" s="134"/>
      <c r="RU41" s="134"/>
      <c r="RV41" s="134"/>
      <c r="RW41" s="134"/>
      <c r="RX41" s="134"/>
      <c r="RY41" s="134"/>
      <c r="RZ41" s="134"/>
      <c r="SA41" s="134"/>
      <c r="SB41" s="134"/>
      <c r="SC41" s="134"/>
      <c r="SD41" s="134"/>
      <c r="SE41" s="134"/>
      <c r="SF41" s="134"/>
      <c r="SG41" s="134"/>
      <c r="SH41" s="134"/>
      <c r="SI41" s="134"/>
      <c r="SJ41" s="134"/>
      <c r="SK41" s="134"/>
      <c r="SL41" s="134"/>
      <c r="SM41" s="134"/>
      <c r="SN41" s="134"/>
      <c r="SO41" s="134"/>
      <c r="SP41" s="134"/>
      <c r="SQ41" s="134"/>
      <c r="SR41" s="134"/>
      <c r="SS41" s="134"/>
      <c r="ST41" s="134"/>
      <c r="SU41" s="134"/>
      <c r="SV41" s="134"/>
      <c r="SW41" s="134"/>
      <c r="SX41" s="134"/>
      <c r="SY41" s="134"/>
      <c r="SZ41" s="134"/>
      <c r="TA41" s="134"/>
      <c r="TB41" s="134"/>
      <c r="TC41" s="134"/>
      <c r="TD41" s="134"/>
      <c r="TE41" s="134"/>
      <c r="TF41" s="134"/>
      <c r="TG41" s="134"/>
      <c r="TH41" s="134"/>
      <c r="TI41" s="134"/>
      <c r="TJ41" s="134"/>
      <c r="TK41" s="134"/>
      <c r="TL41" s="134"/>
      <c r="TM41" s="134"/>
      <c r="TN41" s="134"/>
      <c r="TO41" s="134"/>
      <c r="TP41" s="134"/>
      <c r="TQ41" s="134"/>
      <c r="TR41" s="134"/>
      <c r="TS41" s="134"/>
      <c r="TT41" s="134"/>
      <c r="TU41" s="134"/>
      <c r="TV41" s="134"/>
      <c r="TW41" s="134"/>
      <c r="TX41" s="134"/>
      <c r="TY41" s="134"/>
      <c r="TZ41" s="134"/>
      <c r="UA41" s="134"/>
      <c r="UB41" s="134"/>
      <c r="UC41" s="134"/>
      <c r="UD41" s="134"/>
      <c r="UE41" s="134"/>
      <c r="UF41" s="134"/>
      <c r="UG41" s="134"/>
      <c r="UH41" s="134"/>
      <c r="UI41" s="134"/>
      <c r="UJ41" s="134"/>
      <c r="UK41" s="134"/>
      <c r="UL41" s="134"/>
      <c r="UM41" s="134"/>
      <c r="UN41" s="134"/>
      <c r="UO41" s="134"/>
      <c r="UP41" s="134"/>
      <c r="UQ41" s="134"/>
      <c r="UR41" s="134"/>
      <c r="US41" s="134"/>
      <c r="UT41" s="134"/>
      <c r="UU41" s="134"/>
      <c r="UV41" s="134"/>
      <c r="UW41" s="134"/>
      <c r="UX41" s="134"/>
      <c r="UY41" s="134"/>
      <c r="UZ41" s="134"/>
      <c r="VA41" s="134"/>
      <c r="VB41" s="134"/>
      <c r="VC41" s="134"/>
      <c r="VD41" s="134"/>
      <c r="VE41" s="134"/>
      <c r="VF41" s="134"/>
      <c r="VG41" s="134"/>
      <c r="VH41" s="134"/>
      <c r="VI41" s="134"/>
      <c r="VJ41" s="134"/>
      <c r="VK41" s="134"/>
      <c r="VL41" s="134"/>
      <c r="VM41" s="134"/>
      <c r="VN41" s="134"/>
      <c r="VO41" s="134"/>
      <c r="VP41" s="134"/>
      <c r="VQ41" s="134"/>
      <c r="VR41" s="134"/>
      <c r="VS41" s="134"/>
      <c r="VT41" s="134"/>
      <c r="VU41" s="134"/>
      <c r="VV41" s="134"/>
      <c r="VW41" s="134"/>
      <c r="VX41" s="134"/>
      <c r="VY41" s="134"/>
      <c r="VZ41" s="134"/>
      <c r="WA41" s="134"/>
      <c r="WB41" s="134"/>
      <c r="WC41" s="134"/>
      <c r="WD41" s="134"/>
      <c r="WE41" s="134"/>
      <c r="WF41" s="134"/>
      <c r="WG41" s="134"/>
      <c r="WH41" s="134"/>
      <c r="WI41" s="134"/>
      <c r="WJ41" s="134"/>
      <c r="WK41" s="134"/>
      <c r="WL41" s="134"/>
      <c r="WM41" s="134"/>
      <c r="WN41" s="134"/>
      <c r="WO41" s="134"/>
      <c r="WP41" s="134"/>
      <c r="WQ41" s="134"/>
      <c r="WR41" s="134"/>
      <c r="WS41" s="134"/>
      <c r="WT41" s="134"/>
      <c r="WU41" s="134"/>
      <c r="WV41" s="134"/>
      <c r="WW41" s="134"/>
      <c r="WX41" s="134"/>
      <c r="WY41" s="134"/>
      <c r="WZ41" s="134"/>
      <c r="XA41" s="134"/>
      <c r="XB41" s="134"/>
      <c r="XC41" s="134"/>
      <c r="XD41" s="134"/>
      <c r="XE41" s="134"/>
      <c r="XF41" s="134"/>
      <c r="XG41" s="134"/>
      <c r="XH41" s="134"/>
      <c r="XI41" s="134"/>
      <c r="XJ41" s="134"/>
      <c r="XK41" s="134"/>
      <c r="XL41" s="134"/>
      <c r="XM41" s="134"/>
      <c r="XN41" s="134"/>
      <c r="XO41" s="134"/>
      <c r="XP41" s="134"/>
      <c r="XQ41" s="134"/>
      <c r="XR41" s="134"/>
      <c r="XS41" s="134"/>
      <c r="XT41" s="134"/>
      <c r="XU41" s="134"/>
      <c r="XV41" s="134"/>
      <c r="XW41" s="134"/>
      <c r="XX41" s="134"/>
      <c r="XY41" s="134"/>
      <c r="XZ41" s="134"/>
      <c r="YA41" s="134"/>
      <c r="YB41" s="134"/>
      <c r="YC41" s="134"/>
      <c r="YD41" s="134"/>
      <c r="YE41" s="134"/>
      <c r="YF41" s="134"/>
      <c r="YG41" s="134"/>
      <c r="YH41" s="134"/>
      <c r="YI41" s="134"/>
      <c r="YJ41" s="134"/>
      <c r="YK41" s="134"/>
      <c r="YL41" s="134"/>
      <c r="YM41" s="134"/>
      <c r="YN41" s="134"/>
      <c r="YO41" s="134"/>
      <c r="YP41" s="134"/>
      <c r="YQ41" s="134"/>
      <c r="YR41" s="134"/>
      <c r="YS41" s="134"/>
      <c r="YT41" s="134"/>
      <c r="YU41" s="134"/>
      <c r="YV41" s="134"/>
      <c r="YW41" s="134"/>
      <c r="YX41" s="134"/>
      <c r="YY41" s="134"/>
      <c r="YZ41" s="134"/>
      <c r="ZA41" s="134"/>
      <c r="ZB41" s="134"/>
      <c r="ZC41" s="134"/>
      <c r="ZD41" s="134"/>
      <c r="ZE41" s="134"/>
      <c r="ZF41" s="134"/>
      <c r="ZG41" s="134"/>
      <c r="ZH41" s="134"/>
      <c r="ZI41" s="134"/>
      <c r="ZJ41" s="134"/>
      <c r="ZK41" s="134"/>
      <c r="ZL41" s="134"/>
      <c r="ZM41" s="134"/>
      <c r="ZN41" s="134"/>
      <c r="ZO41" s="134"/>
      <c r="ZP41" s="134"/>
      <c r="ZQ41" s="134"/>
      <c r="ZR41" s="134"/>
      <c r="ZS41" s="134"/>
      <c r="ZT41" s="134"/>
      <c r="ZU41" s="134"/>
      <c r="ZV41" s="134"/>
      <c r="ZW41" s="134"/>
      <c r="ZX41" s="134"/>
      <c r="ZY41" s="134"/>
      <c r="ZZ41" s="134"/>
      <c r="AAA41" s="134"/>
      <c r="AAB41" s="134"/>
      <c r="AAC41" s="134"/>
      <c r="AAD41" s="134"/>
      <c r="AAE41" s="134"/>
      <c r="AAF41" s="134"/>
      <c r="AAG41" s="134"/>
      <c r="AAH41" s="134"/>
      <c r="AAI41" s="134"/>
      <c r="AAJ41" s="134"/>
      <c r="AAK41" s="134"/>
      <c r="AAL41" s="134"/>
      <c r="AAM41" s="134"/>
      <c r="AAN41" s="134"/>
      <c r="AAO41" s="134"/>
      <c r="AAP41" s="134"/>
      <c r="AAQ41" s="134"/>
      <c r="AAR41" s="134"/>
      <c r="AAS41" s="134"/>
      <c r="AAT41" s="134"/>
      <c r="AAU41" s="134"/>
      <c r="AAV41" s="134"/>
      <c r="AAW41" s="134"/>
      <c r="AAX41" s="134"/>
      <c r="AAY41" s="134"/>
      <c r="AAZ41" s="134"/>
      <c r="ABA41" s="134"/>
      <c r="ABB41" s="134"/>
      <c r="ABC41" s="134"/>
      <c r="ABD41" s="134"/>
      <c r="ABE41" s="134"/>
      <c r="ABF41" s="134"/>
      <c r="ABG41" s="134"/>
      <c r="ABH41" s="134"/>
      <c r="ABI41" s="134"/>
      <c r="ABJ41" s="134"/>
      <c r="ABK41" s="134"/>
      <c r="ABL41" s="134"/>
      <c r="ABM41" s="134"/>
      <c r="ABN41" s="134"/>
      <c r="ABO41" s="134"/>
      <c r="ABP41" s="134"/>
      <c r="ABQ41" s="134"/>
      <c r="ABR41" s="134"/>
      <c r="ABS41" s="134"/>
      <c r="ABT41" s="134"/>
      <c r="ABU41" s="134"/>
      <c r="ABV41" s="134"/>
      <c r="ABW41" s="134"/>
      <c r="ABX41" s="134"/>
      <c r="ABY41" s="134"/>
      <c r="ABZ41" s="134"/>
      <c r="ACA41" s="134"/>
      <c r="ACB41" s="134"/>
      <c r="ACC41" s="134"/>
      <c r="ACD41" s="134"/>
      <c r="ACE41" s="134"/>
      <c r="ACF41" s="134"/>
      <c r="ACG41" s="134"/>
      <c r="ACH41" s="134"/>
      <c r="ACI41" s="134"/>
      <c r="ACJ41" s="134"/>
      <c r="ACK41" s="134"/>
      <c r="ACL41" s="134"/>
      <c r="ACM41" s="134"/>
      <c r="ACN41" s="134"/>
      <c r="ACO41" s="134"/>
      <c r="ACP41" s="134"/>
      <c r="ACQ41" s="134"/>
      <c r="ACR41" s="134"/>
      <c r="ACS41" s="134"/>
      <c r="ACT41" s="134"/>
      <c r="ACU41" s="134"/>
      <c r="ACV41" s="134"/>
      <c r="ACW41" s="134"/>
      <c r="ACX41" s="134"/>
      <c r="ACY41" s="134"/>
      <c r="ACZ41" s="134"/>
      <c r="ADA41" s="134"/>
      <c r="ADB41" s="134"/>
      <c r="ADC41" s="134"/>
      <c r="ADD41" s="134"/>
      <c r="ADE41" s="134"/>
      <c r="ADF41" s="134"/>
      <c r="ADG41" s="134"/>
      <c r="ADH41" s="134"/>
      <c r="ADI41" s="134"/>
      <c r="ADJ41" s="134"/>
      <c r="ADK41" s="134"/>
      <c r="ADL41" s="134"/>
      <c r="ADM41" s="134"/>
      <c r="ADN41" s="134"/>
      <c r="ADO41" s="134"/>
      <c r="ADP41" s="134"/>
      <c r="ADQ41" s="134"/>
      <c r="ADR41" s="134"/>
      <c r="ADS41" s="134"/>
      <c r="ADT41" s="134"/>
      <c r="ADU41" s="134"/>
      <c r="ADV41" s="134"/>
      <c r="ADW41" s="134"/>
      <c r="ADX41" s="134"/>
      <c r="ADY41" s="134"/>
      <c r="ADZ41" s="134"/>
      <c r="AEA41" s="134"/>
      <c r="AEB41" s="134"/>
      <c r="AEC41" s="134"/>
      <c r="AED41" s="134"/>
      <c r="AEE41" s="134"/>
      <c r="AEF41" s="134"/>
      <c r="AEG41" s="134"/>
      <c r="AEH41" s="134"/>
      <c r="AEI41" s="134"/>
      <c r="AEJ41" s="134"/>
      <c r="AEK41" s="134"/>
      <c r="AEL41" s="134"/>
      <c r="AEM41" s="134"/>
      <c r="AEN41" s="134"/>
      <c r="AEO41" s="134"/>
      <c r="AEP41" s="134"/>
      <c r="AEQ41" s="134"/>
      <c r="AER41" s="134"/>
      <c r="AES41" s="134"/>
      <c r="AET41" s="134"/>
      <c r="AEU41" s="134"/>
      <c r="AEV41" s="134"/>
      <c r="AEW41" s="134"/>
      <c r="AEX41" s="134"/>
      <c r="AEY41" s="134"/>
      <c r="AEZ41" s="134"/>
      <c r="AFA41" s="134"/>
      <c r="AFB41" s="134"/>
      <c r="AFC41" s="134"/>
      <c r="AFD41" s="134"/>
      <c r="AFE41" s="134"/>
      <c r="AFF41" s="134"/>
      <c r="AFG41" s="134"/>
      <c r="AFH41" s="134"/>
      <c r="AFI41" s="134"/>
      <c r="AFJ41" s="134"/>
      <c r="AFK41" s="134"/>
      <c r="AFL41" s="134"/>
      <c r="AFM41" s="134"/>
      <c r="AFN41" s="134"/>
      <c r="AFO41" s="134"/>
      <c r="AFP41" s="134"/>
      <c r="AFQ41" s="134"/>
      <c r="AFR41" s="134"/>
      <c r="AFS41" s="134"/>
      <c r="AFT41" s="134"/>
      <c r="AFU41" s="134"/>
      <c r="AFV41" s="134"/>
      <c r="AFW41" s="134"/>
      <c r="AFX41" s="134"/>
      <c r="AFY41" s="134"/>
      <c r="AFZ41" s="134"/>
      <c r="AGA41" s="134"/>
      <c r="AGB41" s="134"/>
      <c r="AGC41" s="134"/>
      <c r="AGD41" s="134"/>
      <c r="AGE41" s="134"/>
      <c r="AGF41" s="134"/>
      <c r="AGG41" s="134"/>
      <c r="AGH41" s="134"/>
      <c r="AGI41" s="134"/>
      <c r="AGJ41" s="134"/>
      <c r="AGK41" s="134"/>
      <c r="AGL41" s="134"/>
      <c r="AGM41" s="134"/>
      <c r="AGN41" s="134"/>
      <c r="AGO41" s="134"/>
      <c r="AGP41" s="134"/>
      <c r="AGQ41" s="134"/>
      <c r="AGR41" s="134"/>
      <c r="AGS41" s="134"/>
      <c r="AGT41" s="134"/>
      <c r="AGU41" s="134"/>
      <c r="AGV41" s="134"/>
      <c r="AGW41" s="134"/>
      <c r="AGX41" s="134"/>
      <c r="AGY41" s="134"/>
      <c r="AGZ41" s="134"/>
      <c r="AHA41" s="134"/>
      <c r="AHB41" s="134"/>
      <c r="AHC41" s="134"/>
      <c r="AHD41" s="134"/>
      <c r="AHE41" s="134"/>
      <c r="AHF41" s="134"/>
      <c r="AHG41" s="134"/>
      <c r="AHH41" s="134"/>
      <c r="AHI41" s="134"/>
      <c r="AHJ41" s="134"/>
      <c r="AHK41" s="134"/>
      <c r="AHL41" s="134"/>
      <c r="AHM41" s="134"/>
      <c r="AHN41" s="134"/>
      <c r="AHO41" s="134"/>
      <c r="AHP41" s="134"/>
      <c r="AHQ41" s="134"/>
      <c r="AHR41" s="134"/>
      <c r="AHS41" s="134"/>
      <c r="AHT41" s="134"/>
      <c r="AHU41" s="134"/>
      <c r="AHV41" s="134"/>
      <c r="AHW41" s="134"/>
      <c r="AHX41" s="134"/>
      <c r="AHY41" s="134"/>
      <c r="AHZ41" s="134"/>
      <c r="AIA41" s="134"/>
      <c r="AIB41" s="134"/>
      <c r="AIC41" s="134"/>
      <c r="AID41" s="134"/>
      <c r="AIE41" s="134"/>
      <c r="AIF41" s="134"/>
      <c r="AIG41" s="134"/>
      <c r="AIH41" s="134"/>
      <c r="AII41" s="134"/>
      <c r="AIJ41" s="134"/>
      <c r="AIK41" s="134"/>
      <c r="AIL41" s="134"/>
      <c r="AIM41" s="134"/>
      <c r="AIN41" s="134"/>
      <c r="AIO41" s="134"/>
      <c r="AIP41" s="134"/>
      <c r="AIQ41" s="134"/>
      <c r="AIR41" s="134"/>
      <c r="AIS41" s="134"/>
      <c r="AIT41" s="134"/>
      <c r="AIU41" s="134"/>
      <c r="AIV41" s="134"/>
      <c r="AIW41" s="134"/>
      <c r="AIX41" s="134"/>
      <c r="AIY41" s="134"/>
      <c r="AIZ41" s="134"/>
      <c r="AJA41" s="134"/>
      <c r="AJB41" s="134"/>
      <c r="AJC41" s="134"/>
      <c r="AJD41" s="134"/>
      <c r="AJE41" s="134"/>
      <c r="AJF41" s="134"/>
      <c r="AJG41" s="134"/>
      <c r="AJH41" s="134"/>
      <c r="AJI41" s="134"/>
      <c r="AJJ41" s="134"/>
      <c r="AJK41" s="134"/>
      <c r="AJL41" s="134"/>
      <c r="AJM41" s="134"/>
      <c r="AJN41" s="134"/>
      <c r="AJO41" s="134"/>
      <c r="AJP41" s="134"/>
      <c r="AJQ41" s="134"/>
      <c r="AJR41" s="134"/>
      <c r="AJS41" s="134"/>
      <c r="AJT41" s="134"/>
      <c r="AJU41" s="134"/>
      <c r="AJV41" s="134"/>
      <c r="AJW41" s="134"/>
      <c r="AJX41" s="134"/>
      <c r="AJY41" s="134"/>
      <c r="AJZ41" s="134"/>
      <c r="AKA41" s="134"/>
      <c r="AKB41" s="134"/>
      <c r="AKC41" s="134"/>
      <c r="AKD41" s="134"/>
      <c r="AKE41" s="134"/>
      <c r="AKF41" s="134"/>
      <c r="AKG41" s="134"/>
      <c r="AKH41" s="134"/>
      <c r="AKI41" s="134"/>
      <c r="AKJ41" s="134"/>
      <c r="AKK41" s="134"/>
      <c r="AKL41" s="134"/>
      <c r="AKM41" s="134"/>
      <c r="AKN41" s="134"/>
      <c r="AKO41" s="134"/>
      <c r="AKP41" s="134"/>
      <c r="AKQ41" s="134"/>
      <c r="AKR41" s="134"/>
      <c r="AKS41" s="134"/>
      <c r="AKT41" s="134"/>
      <c r="AKU41" s="134"/>
      <c r="AKV41" s="134"/>
      <c r="AKW41" s="134"/>
      <c r="AKX41" s="134"/>
      <c r="AKY41" s="134"/>
      <c r="AKZ41" s="134"/>
      <c r="ALA41" s="134"/>
      <c r="ALB41" s="134"/>
      <c r="ALC41" s="134"/>
      <c r="ALD41" s="134"/>
      <c r="ALE41" s="134"/>
      <c r="ALF41" s="134"/>
      <c r="ALG41" s="134"/>
      <c r="ALH41" s="134"/>
      <c r="ALI41" s="134"/>
      <c r="ALJ41" s="134"/>
      <c r="ALK41" s="134"/>
      <c r="ALL41" s="134"/>
      <c r="ALM41" s="134"/>
      <c r="ALN41" s="134"/>
      <c r="ALO41" s="134"/>
      <c r="ALP41" s="134"/>
      <c r="ALQ41" s="134"/>
      <c r="ALR41" s="134"/>
      <c r="ALS41" s="134"/>
      <c r="ALT41" s="134"/>
      <c r="ALU41" s="134"/>
      <c r="ALV41" s="134"/>
      <c r="ALW41" s="134"/>
      <c r="ALX41" s="134"/>
      <c r="ALY41" s="134"/>
      <c r="ALZ41" s="134"/>
      <c r="AMA41" s="134"/>
      <c r="AMB41" s="134"/>
      <c r="AMC41" s="134"/>
      <c r="AMD41" s="134"/>
      <c r="AME41" s="134"/>
      <c r="AMF41" s="134"/>
      <c r="AMG41" s="134"/>
      <c r="AMH41" s="134"/>
      <c r="AMI41" s="134"/>
      <c r="AMJ41" s="134"/>
      <c r="AMK41" s="134"/>
      <c r="AML41" s="134"/>
      <c r="AMM41" s="134"/>
      <c r="AMN41" s="134"/>
      <c r="AMO41" s="134"/>
      <c r="AMP41" s="134"/>
      <c r="AMQ41" s="134"/>
      <c r="AMR41" s="134"/>
      <c r="AMS41" s="134"/>
      <c r="AMT41" s="134"/>
      <c r="AMU41" s="134"/>
      <c r="AMV41" s="134"/>
      <c r="AMW41" s="134"/>
      <c r="AMX41" s="134"/>
      <c r="AMY41" s="134"/>
      <c r="AMZ41" s="134"/>
      <c r="ANA41" s="134"/>
      <c r="ANB41" s="134"/>
      <c r="ANC41" s="134"/>
      <c r="AND41" s="134"/>
      <c r="ANE41" s="134"/>
      <c r="ANF41" s="134"/>
      <c r="ANG41" s="134"/>
      <c r="ANH41" s="134"/>
      <c r="ANI41" s="134"/>
      <c r="ANJ41" s="134"/>
      <c r="ANK41" s="134"/>
      <c r="ANL41" s="134"/>
      <c r="ANM41" s="134"/>
      <c r="ANN41" s="134"/>
      <c r="ANO41" s="134"/>
      <c r="ANP41" s="134"/>
      <c r="ANQ41" s="134"/>
      <c r="ANR41" s="134"/>
      <c r="ANS41" s="134"/>
      <c r="ANT41" s="134"/>
      <c r="ANU41" s="134"/>
      <c r="ANV41" s="134"/>
      <c r="ANW41" s="134"/>
      <c r="ANX41" s="134"/>
      <c r="ANY41" s="134"/>
      <c r="ANZ41" s="134"/>
      <c r="AOA41" s="134"/>
      <c r="AOB41" s="134"/>
      <c r="AOC41" s="134"/>
      <c r="AOD41" s="134"/>
      <c r="AOE41" s="134"/>
      <c r="AOF41" s="134"/>
      <c r="AOG41" s="134"/>
      <c r="AOH41" s="134"/>
      <c r="AOI41" s="134"/>
      <c r="AOJ41" s="134"/>
      <c r="AOK41" s="134"/>
      <c r="AOL41" s="134"/>
      <c r="AOM41" s="134"/>
      <c r="AON41" s="134"/>
      <c r="AOO41" s="134"/>
      <c r="AOP41" s="134"/>
      <c r="AOQ41" s="134"/>
      <c r="AOR41" s="134"/>
      <c r="AOS41" s="134"/>
      <c r="AOT41" s="134"/>
      <c r="AOU41" s="134"/>
      <c r="AOV41" s="134"/>
      <c r="AOW41" s="134"/>
      <c r="AOX41" s="134"/>
      <c r="AOY41" s="134"/>
      <c r="AOZ41" s="134"/>
      <c r="APA41" s="134"/>
      <c r="APB41" s="134"/>
      <c r="APC41" s="134"/>
      <c r="APD41" s="134"/>
      <c r="APE41" s="134"/>
      <c r="APF41" s="134"/>
      <c r="APG41" s="134"/>
      <c r="APH41" s="134"/>
      <c r="API41" s="134"/>
      <c r="APJ41" s="134"/>
      <c r="APK41" s="134"/>
      <c r="APL41" s="134"/>
      <c r="APM41" s="134"/>
      <c r="APN41" s="134"/>
      <c r="APO41" s="134"/>
      <c r="APP41" s="134"/>
      <c r="APQ41" s="134"/>
      <c r="APR41" s="134"/>
      <c r="APS41" s="134"/>
      <c r="APT41" s="134"/>
      <c r="APU41" s="134"/>
      <c r="APV41" s="134"/>
      <c r="APW41" s="134"/>
      <c r="APX41" s="134"/>
      <c r="APY41" s="134"/>
      <c r="APZ41" s="134"/>
      <c r="AQA41" s="134"/>
      <c r="AQB41" s="134"/>
      <c r="AQC41" s="134"/>
      <c r="AQD41" s="134"/>
      <c r="AQE41" s="134"/>
      <c r="AQF41" s="134"/>
      <c r="AQG41" s="134"/>
      <c r="AQH41" s="134"/>
      <c r="AQI41" s="134"/>
      <c r="AQJ41" s="134"/>
      <c r="AQK41" s="134"/>
      <c r="AQL41" s="134"/>
      <c r="AQM41" s="134"/>
      <c r="AQN41" s="134"/>
      <c r="AQO41" s="134"/>
      <c r="AQP41" s="134"/>
      <c r="AQQ41" s="134"/>
      <c r="AQR41" s="134"/>
      <c r="AQS41" s="134"/>
      <c r="AQT41" s="134"/>
      <c r="AQU41" s="134"/>
      <c r="AQV41" s="134"/>
      <c r="AQW41" s="134"/>
      <c r="AQX41" s="134"/>
      <c r="AQY41" s="134"/>
      <c r="AQZ41" s="134"/>
      <c r="ARA41" s="134"/>
      <c r="ARB41" s="134"/>
      <c r="ARC41" s="134"/>
      <c r="ARD41" s="134"/>
      <c r="ARE41" s="134"/>
      <c r="ARF41" s="134"/>
      <c r="ARG41" s="134"/>
      <c r="ARH41" s="134"/>
      <c r="ARI41" s="134"/>
      <c r="ARJ41" s="134"/>
      <c r="ARK41" s="134"/>
      <c r="ARL41" s="134"/>
      <c r="ARM41" s="134"/>
      <c r="ARN41" s="134"/>
      <c r="ARO41" s="134"/>
      <c r="ARP41" s="134"/>
      <c r="ARQ41" s="134"/>
      <c r="ARR41" s="134"/>
      <c r="ARS41" s="134"/>
      <c r="ART41" s="134"/>
      <c r="ARU41" s="134"/>
      <c r="ARV41" s="134"/>
      <c r="ARW41" s="134"/>
      <c r="ARX41" s="134"/>
      <c r="ARY41" s="134"/>
      <c r="ARZ41" s="134"/>
      <c r="ASA41" s="134"/>
      <c r="ASB41" s="134"/>
      <c r="ASC41" s="134"/>
      <c r="ASD41" s="134"/>
      <c r="ASE41" s="134"/>
      <c r="ASF41" s="134"/>
      <c r="ASG41" s="134"/>
      <c r="ASH41" s="134"/>
      <c r="ASI41" s="134"/>
      <c r="ASJ41" s="134"/>
      <c r="ASK41" s="134"/>
      <c r="ASL41" s="134"/>
      <c r="ASM41" s="134"/>
      <c r="ASN41" s="134"/>
      <c r="ASO41" s="134"/>
      <c r="ASP41" s="134"/>
      <c r="ASQ41" s="134"/>
      <c r="ASR41" s="134"/>
      <c r="ASS41" s="134"/>
      <c r="AST41" s="134"/>
      <c r="ASU41" s="134"/>
      <c r="ASV41" s="134"/>
      <c r="ASW41" s="134"/>
      <c r="ASX41" s="134"/>
      <c r="ASY41" s="134"/>
      <c r="ASZ41" s="134"/>
      <c r="ATA41" s="134"/>
      <c r="ATB41" s="134"/>
      <c r="ATC41" s="134"/>
      <c r="ATD41" s="134"/>
      <c r="ATE41" s="134"/>
      <c r="ATF41" s="134"/>
      <c r="ATG41" s="134"/>
      <c r="ATH41" s="134"/>
      <c r="ATI41" s="134"/>
      <c r="ATJ41" s="134"/>
      <c r="ATK41" s="134"/>
      <c r="ATL41" s="134"/>
      <c r="ATM41" s="134"/>
      <c r="ATN41" s="134"/>
      <c r="ATO41" s="134"/>
      <c r="ATP41" s="134"/>
      <c r="ATQ41" s="134"/>
      <c r="ATR41" s="134"/>
      <c r="ATS41" s="134"/>
      <c r="ATT41" s="134"/>
      <c r="ATU41" s="134"/>
      <c r="ATV41" s="134"/>
      <c r="ATW41" s="134"/>
      <c r="ATX41" s="134"/>
      <c r="ATY41" s="134"/>
      <c r="ATZ41" s="134"/>
      <c r="AUA41" s="134"/>
      <c r="AUB41" s="134"/>
      <c r="AUC41" s="134"/>
      <c r="AUD41" s="134"/>
      <c r="AUE41" s="134"/>
      <c r="AUF41" s="134"/>
      <c r="AUG41" s="134"/>
      <c r="AUH41" s="134"/>
      <c r="AUI41" s="134"/>
      <c r="AUJ41" s="134"/>
      <c r="AUK41" s="134"/>
      <c r="AUL41" s="134"/>
      <c r="AUM41" s="134"/>
      <c r="AUN41" s="134"/>
      <c r="AUO41" s="134"/>
      <c r="AUP41" s="134"/>
      <c r="AUQ41" s="134"/>
      <c r="AUR41" s="134"/>
      <c r="AUS41" s="134"/>
      <c r="AUT41" s="134"/>
      <c r="AUU41" s="134"/>
      <c r="AUV41" s="134"/>
      <c r="AUW41" s="134"/>
      <c r="AUX41" s="134"/>
      <c r="AUY41" s="134"/>
      <c r="AUZ41" s="134"/>
      <c r="AVA41" s="134"/>
      <c r="AVB41" s="134"/>
      <c r="AVC41" s="134"/>
      <c r="AVD41" s="134"/>
      <c r="AVE41" s="134"/>
      <c r="AVF41" s="134"/>
      <c r="AVG41" s="134"/>
      <c r="AVH41" s="134"/>
      <c r="AVI41" s="134"/>
      <c r="AVJ41" s="134"/>
      <c r="AVK41" s="134"/>
      <c r="AVL41" s="134"/>
      <c r="AVM41" s="134"/>
      <c r="AVN41" s="134"/>
      <c r="AVO41" s="134"/>
      <c r="AVP41" s="134"/>
      <c r="AVQ41" s="134"/>
      <c r="AVR41" s="134"/>
      <c r="AVS41" s="134"/>
      <c r="AVT41" s="134"/>
      <c r="AVU41" s="134"/>
      <c r="AVV41" s="134"/>
      <c r="AVW41" s="134"/>
      <c r="AVX41" s="134"/>
      <c r="AVY41" s="134"/>
      <c r="AVZ41" s="134"/>
      <c r="AWA41" s="134"/>
      <c r="AWB41" s="134"/>
      <c r="AWC41" s="134"/>
      <c r="AWD41" s="134"/>
      <c r="AWE41" s="134"/>
      <c r="AWF41" s="134"/>
      <c r="AWG41" s="134"/>
      <c r="AWH41" s="134"/>
      <c r="AWI41" s="134"/>
      <c r="AWJ41" s="134"/>
      <c r="AWK41" s="134"/>
      <c r="AWL41" s="134"/>
      <c r="AWM41" s="134"/>
      <c r="AWN41" s="134"/>
      <c r="AWO41" s="134"/>
      <c r="AWP41" s="134"/>
      <c r="AWQ41" s="134"/>
      <c r="AWR41" s="134"/>
      <c r="AWS41" s="134"/>
      <c r="AWT41" s="134"/>
      <c r="AWU41" s="134"/>
      <c r="AWV41" s="134"/>
      <c r="AWW41" s="134"/>
      <c r="AWX41" s="134"/>
      <c r="AWY41" s="134"/>
      <c r="AWZ41" s="134"/>
      <c r="AXA41" s="134"/>
      <c r="AXB41" s="134"/>
      <c r="AXC41" s="134"/>
      <c r="AXD41" s="134"/>
      <c r="AXE41" s="134"/>
      <c r="AXF41" s="134"/>
      <c r="AXG41" s="134"/>
      <c r="AXH41" s="134"/>
      <c r="AXI41" s="134"/>
      <c r="AXJ41" s="134"/>
      <c r="AXK41" s="134"/>
      <c r="AXL41" s="134"/>
      <c r="AXM41" s="134"/>
      <c r="AXN41" s="134"/>
      <c r="AXO41" s="134"/>
      <c r="AXP41" s="134"/>
      <c r="AXQ41" s="134"/>
      <c r="AXR41" s="134"/>
      <c r="AXS41" s="134"/>
      <c r="AXT41" s="134"/>
      <c r="AXU41" s="134"/>
      <c r="AXV41" s="134"/>
      <c r="AXW41" s="134"/>
      <c r="AXX41" s="134"/>
      <c r="AXY41" s="134"/>
      <c r="AXZ41" s="134"/>
      <c r="AYA41" s="134"/>
      <c r="AYB41" s="134"/>
      <c r="AYC41" s="134"/>
      <c r="AYD41" s="134"/>
      <c r="AYE41" s="134"/>
      <c r="AYF41" s="134"/>
      <c r="AYG41" s="134"/>
      <c r="AYH41" s="134"/>
      <c r="AYI41" s="134"/>
      <c r="AYJ41" s="134"/>
      <c r="AYK41" s="134"/>
      <c r="AYL41" s="134"/>
      <c r="AYM41" s="134"/>
      <c r="AYN41" s="134"/>
      <c r="AYO41" s="134"/>
      <c r="AYP41" s="134"/>
      <c r="AYQ41" s="134"/>
      <c r="AYR41" s="134"/>
      <c r="AYS41" s="134"/>
      <c r="AYT41" s="134"/>
      <c r="AYU41" s="134"/>
      <c r="AYV41" s="134"/>
      <c r="AYW41" s="134"/>
      <c r="AYX41" s="134"/>
      <c r="AYY41" s="134"/>
      <c r="AYZ41" s="134"/>
      <c r="AZA41" s="134"/>
      <c r="AZB41" s="134"/>
      <c r="AZC41" s="134"/>
      <c r="AZD41" s="134"/>
      <c r="AZE41" s="134"/>
      <c r="AZF41" s="134"/>
      <c r="AZG41" s="134"/>
      <c r="AZH41" s="134"/>
      <c r="AZI41" s="134"/>
      <c r="AZJ41" s="134"/>
      <c r="AZK41" s="134"/>
      <c r="AZL41" s="134"/>
      <c r="AZM41" s="134"/>
      <c r="AZN41" s="134"/>
      <c r="AZO41" s="134"/>
      <c r="AZP41" s="134"/>
      <c r="AZQ41" s="134"/>
      <c r="AZR41" s="134"/>
      <c r="AZS41" s="134"/>
      <c r="AZT41" s="134"/>
      <c r="AZU41" s="134"/>
      <c r="AZV41" s="134"/>
      <c r="AZW41" s="134"/>
      <c r="AZX41" s="134"/>
      <c r="AZY41" s="134"/>
      <c r="AZZ41" s="134"/>
      <c r="BAA41" s="134"/>
      <c r="BAB41" s="134"/>
      <c r="BAC41" s="134"/>
      <c r="BAD41" s="134"/>
      <c r="BAE41" s="134"/>
      <c r="BAF41" s="134"/>
      <c r="BAG41" s="134"/>
      <c r="BAH41" s="134"/>
      <c r="BAI41" s="134"/>
      <c r="BAJ41" s="134"/>
      <c r="BAK41" s="134"/>
      <c r="BAL41" s="134"/>
      <c r="BAM41" s="134"/>
      <c r="BAN41" s="134"/>
      <c r="BAO41" s="134"/>
      <c r="BAP41" s="134"/>
      <c r="BAQ41" s="134"/>
      <c r="BAR41" s="134"/>
      <c r="BAS41" s="134"/>
      <c r="BAT41" s="134"/>
      <c r="BAU41" s="134"/>
      <c r="BAV41" s="134"/>
      <c r="BAW41" s="134"/>
      <c r="BAX41" s="134"/>
      <c r="BAY41" s="134"/>
      <c r="BAZ41" s="134"/>
      <c r="BBA41" s="134"/>
      <c r="BBB41" s="134"/>
      <c r="BBC41" s="134"/>
      <c r="BBD41" s="134"/>
      <c r="BBE41" s="134"/>
      <c r="BBF41" s="134"/>
      <c r="BBG41" s="134"/>
      <c r="BBH41" s="134"/>
      <c r="BBI41" s="134"/>
      <c r="BBJ41" s="134"/>
      <c r="BBK41" s="134"/>
      <c r="BBL41" s="134"/>
      <c r="BBM41" s="134"/>
      <c r="BBN41" s="134"/>
      <c r="BBO41" s="134"/>
      <c r="BBP41" s="134"/>
      <c r="BBQ41" s="134"/>
      <c r="BBR41" s="134"/>
      <c r="BBS41" s="134"/>
      <c r="BBT41" s="134"/>
      <c r="BBU41" s="134"/>
      <c r="BBV41" s="134"/>
      <c r="BBW41" s="134"/>
      <c r="BBX41" s="134"/>
      <c r="BBY41" s="134"/>
      <c r="BBZ41" s="134"/>
      <c r="BCA41" s="134"/>
      <c r="BCB41" s="134"/>
      <c r="BCC41" s="134"/>
      <c r="BCD41" s="134"/>
      <c r="BCE41" s="134"/>
      <c r="BCF41" s="134"/>
      <c r="BCG41" s="134"/>
      <c r="BCH41" s="134"/>
      <c r="BCI41" s="134"/>
      <c r="BCJ41" s="134"/>
      <c r="BCK41" s="134"/>
      <c r="BCL41" s="134"/>
      <c r="BCM41" s="134"/>
      <c r="BCN41" s="134"/>
      <c r="BCO41" s="134"/>
      <c r="BCP41" s="134"/>
      <c r="BCQ41" s="134"/>
      <c r="BCR41" s="134"/>
      <c r="BCS41" s="134"/>
      <c r="BCT41" s="134"/>
      <c r="BCU41" s="134"/>
      <c r="BCV41" s="134"/>
      <c r="BCW41" s="134"/>
      <c r="BCX41" s="134"/>
      <c r="BCY41" s="134"/>
      <c r="BCZ41" s="134"/>
      <c r="BDA41" s="134"/>
      <c r="BDB41" s="134"/>
      <c r="BDC41" s="134"/>
      <c r="BDD41" s="134"/>
      <c r="BDE41" s="134"/>
      <c r="BDF41" s="134"/>
      <c r="BDG41" s="134"/>
      <c r="BDH41" s="134"/>
      <c r="BDI41" s="134"/>
      <c r="BDJ41" s="134"/>
      <c r="BDK41" s="134"/>
      <c r="BDL41" s="134"/>
      <c r="BDM41" s="134"/>
      <c r="BDN41" s="134"/>
      <c r="BDO41" s="134"/>
      <c r="BDP41" s="134"/>
      <c r="BDQ41" s="134"/>
      <c r="BDR41" s="134"/>
      <c r="BDS41" s="134"/>
      <c r="BDT41" s="134"/>
      <c r="BDU41" s="134"/>
      <c r="BDV41" s="134"/>
      <c r="BDW41" s="134"/>
      <c r="BDX41" s="134"/>
      <c r="BDY41" s="134"/>
      <c r="BDZ41" s="134"/>
      <c r="BEA41" s="134"/>
      <c r="BEB41" s="134"/>
      <c r="BEC41" s="134"/>
      <c r="BED41" s="134"/>
      <c r="BEE41" s="134"/>
      <c r="BEF41" s="134"/>
      <c r="BEG41" s="134"/>
      <c r="BEH41" s="134"/>
      <c r="BEI41" s="134"/>
      <c r="BEJ41" s="134"/>
      <c r="BEK41" s="134"/>
      <c r="BEL41" s="134"/>
      <c r="BEM41" s="134"/>
      <c r="BEN41" s="134"/>
      <c r="BEO41" s="134"/>
      <c r="BEP41" s="134"/>
      <c r="BEQ41" s="134"/>
      <c r="BER41" s="134"/>
      <c r="BES41" s="134"/>
      <c r="BET41" s="134"/>
      <c r="BEU41" s="134"/>
      <c r="BEV41" s="134"/>
      <c r="BEW41" s="134"/>
      <c r="BEX41" s="134"/>
      <c r="BEY41" s="134"/>
      <c r="BEZ41" s="134"/>
      <c r="BFA41" s="134"/>
      <c r="BFB41" s="134"/>
      <c r="BFC41" s="134"/>
      <c r="BFD41" s="134"/>
      <c r="BFE41" s="134"/>
      <c r="BFF41" s="134"/>
      <c r="BFG41" s="134"/>
      <c r="BFH41" s="134"/>
      <c r="BFI41" s="134"/>
      <c r="BFJ41" s="134"/>
      <c r="BFK41" s="134"/>
      <c r="BFL41" s="134"/>
      <c r="BFM41" s="134"/>
      <c r="BFN41" s="134"/>
      <c r="BFO41" s="134"/>
      <c r="BFP41" s="134"/>
      <c r="BFQ41" s="134"/>
      <c r="BFR41" s="134"/>
      <c r="BFS41" s="134"/>
      <c r="BFT41" s="134"/>
      <c r="BFU41" s="134"/>
      <c r="BFV41" s="134"/>
      <c r="BFW41" s="134"/>
      <c r="BFX41" s="134"/>
      <c r="BFY41" s="134"/>
      <c r="BFZ41" s="134"/>
      <c r="BGA41" s="134"/>
      <c r="BGB41" s="134"/>
      <c r="BGC41" s="134"/>
      <c r="BGD41" s="134"/>
      <c r="BGE41" s="134"/>
      <c r="BGF41" s="134"/>
      <c r="BGG41" s="134"/>
      <c r="BGH41" s="134"/>
      <c r="BGI41" s="134"/>
      <c r="BGJ41" s="134"/>
      <c r="BGK41" s="134"/>
      <c r="BGL41" s="134"/>
      <c r="BGM41" s="134"/>
      <c r="BGN41" s="134"/>
      <c r="BGO41" s="134"/>
      <c r="BGP41" s="134"/>
      <c r="BGQ41" s="134"/>
      <c r="BGR41" s="134"/>
      <c r="BGS41" s="134"/>
      <c r="BGT41" s="134"/>
      <c r="BGU41" s="134"/>
      <c r="BGV41" s="134"/>
      <c r="BGW41" s="134"/>
      <c r="BGX41" s="134"/>
      <c r="BGY41" s="134"/>
      <c r="BGZ41" s="134"/>
      <c r="BHA41" s="134"/>
      <c r="BHB41" s="134"/>
      <c r="BHC41" s="134"/>
      <c r="BHD41" s="134"/>
      <c r="BHE41" s="134"/>
      <c r="BHF41" s="134"/>
      <c r="BHG41" s="134"/>
      <c r="BHH41" s="134"/>
      <c r="BHI41" s="134"/>
      <c r="BHJ41" s="134"/>
      <c r="BHK41" s="134"/>
      <c r="BHL41" s="134"/>
      <c r="BHM41" s="134"/>
      <c r="BHN41" s="134"/>
      <c r="BHO41" s="134"/>
      <c r="BHP41" s="134"/>
      <c r="BHQ41" s="134"/>
      <c r="BHR41" s="134"/>
      <c r="BHS41" s="134"/>
      <c r="BHT41" s="134"/>
      <c r="BHU41" s="134"/>
      <c r="BHV41" s="134"/>
      <c r="BHW41" s="134"/>
      <c r="BHX41" s="134"/>
      <c r="BHY41" s="134"/>
      <c r="BHZ41" s="134"/>
      <c r="BIA41" s="134"/>
      <c r="BIB41" s="134"/>
      <c r="BIC41" s="134"/>
      <c r="BID41" s="134"/>
      <c r="BIE41" s="134"/>
      <c r="BIF41" s="134"/>
      <c r="BIG41" s="134"/>
      <c r="BIH41" s="134"/>
      <c r="BII41" s="134"/>
      <c r="BIJ41" s="134"/>
      <c r="BIK41" s="134"/>
      <c r="BIL41" s="134"/>
      <c r="BIM41" s="134"/>
      <c r="BIN41" s="134"/>
      <c r="BIO41" s="134"/>
      <c r="BIP41" s="134"/>
      <c r="BIQ41" s="134"/>
      <c r="BIR41" s="134"/>
      <c r="BIS41" s="134"/>
      <c r="BIT41" s="134"/>
      <c r="BIU41" s="134"/>
      <c r="BIV41" s="134"/>
      <c r="BIW41" s="134"/>
      <c r="BIX41" s="134"/>
      <c r="BIY41" s="134"/>
      <c r="BIZ41" s="134"/>
      <c r="BJA41" s="134"/>
      <c r="BJB41" s="134"/>
      <c r="BJC41" s="134"/>
      <c r="BJD41" s="134"/>
      <c r="BJE41" s="134"/>
      <c r="BJF41" s="134"/>
      <c r="BJG41" s="134"/>
      <c r="BJH41" s="134"/>
      <c r="BJI41" s="134"/>
      <c r="BJJ41" s="134"/>
      <c r="BJK41" s="134"/>
      <c r="BJL41" s="134"/>
      <c r="BJM41" s="134"/>
      <c r="BJN41" s="134"/>
      <c r="BJO41" s="134"/>
      <c r="BJP41" s="134"/>
      <c r="BJQ41" s="134"/>
      <c r="BJR41" s="134"/>
      <c r="BJS41" s="134"/>
      <c r="BJT41" s="134"/>
      <c r="BJU41" s="134"/>
      <c r="BJV41" s="134"/>
      <c r="BJW41" s="134"/>
      <c r="BJX41" s="134"/>
      <c r="BJY41" s="134"/>
      <c r="BJZ41" s="134"/>
      <c r="BKA41" s="134"/>
      <c r="BKB41" s="134"/>
      <c r="BKC41" s="134"/>
      <c r="BKD41" s="134"/>
      <c r="BKE41" s="134"/>
      <c r="BKF41" s="134"/>
      <c r="BKG41" s="134"/>
      <c r="BKH41" s="134"/>
      <c r="BKI41" s="134"/>
      <c r="BKJ41" s="134"/>
      <c r="BKK41" s="134"/>
      <c r="BKL41" s="134"/>
      <c r="BKM41" s="134"/>
      <c r="BKN41" s="134"/>
      <c r="BKO41" s="134"/>
      <c r="BKP41" s="134"/>
      <c r="BKQ41" s="134"/>
      <c r="BKR41" s="134"/>
      <c r="BKS41" s="134"/>
      <c r="BKT41" s="134"/>
      <c r="BKU41" s="134"/>
      <c r="BKV41" s="134"/>
      <c r="BKW41" s="134"/>
      <c r="BKX41" s="134"/>
      <c r="BKY41" s="134"/>
      <c r="BKZ41" s="134"/>
      <c r="BLA41" s="134"/>
      <c r="BLB41" s="134"/>
      <c r="BLC41" s="134"/>
      <c r="BLD41" s="134"/>
      <c r="BLE41" s="134"/>
      <c r="BLF41" s="134"/>
      <c r="BLG41" s="134"/>
      <c r="BLH41" s="134"/>
      <c r="BLI41" s="134"/>
      <c r="BLJ41" s="134"/>
      <c r="BLK41" s="134"/>
      <c r="BLL41" s="134"/>
      <c r="BLM41" s="134"/>
      <c r="BLN41" s="134"/>
      <c r="BLO41" s="134"/>
      <c r="BLP41" s="134"/>
      <c r="BLQ41" s="134"/>
      <c r="BLR41" s="134"/>
      <c r="BLS41" s="134"/>
      <c r="BLT41" s="134"/>
      <c r="BLU41" s="134"/>
      <c r="BLV41" s="134"/>
      <c r="BLW41" s="134"/>
      <c r="BLX41" s="134"/>
      <c r="BLY41" s="134"/>
      <c r="BLZ41" s="134"/>
      <c r="BMA41" s="134"/>
      <c r="BMB41" s="134"/>
      <c r="BMC41" s="134"/>
      <c r="BMD41" s="134"/>
      <c r="BME41" s="134"/>
      <c r="BMF41" s="134"/>
      <c r="BMG41" s="134"/>
      <c r="BMH41" s="134"/>
      <c r="BMI41" s="134"/>
      <c r="BMJ41" s="134"/>
      <c r="BMK41" s="134"/>
      <c r="BML41" s="134"/>
      <c r="BMM41" s="134"/>
      <c r="BMN41" s="134"/>
      <c r="BMO41" s="134"/>
      <c r="BMP41" s="134"/>
      <c r="BMQ41" s="134"/>
      <c r="BMR41" s="134"/>
      <c r="BMS41" s="134"/>
      <c r="BMT41" s="134"/>
      <c r="BMU41" s="134"/>
      <c r="BMV41" s="134"/>
      <c r="BMW41" s="134"/>
      <c r="BMX41" s="134"/>
      <c r="BMY41" s="134"/>
      <c r="BMZ41" s="134"/>
      <c r="BNA41" s="134"/>
      <c r="BNB41" s="134"/>
      <c r="BNC41" s="134"/>
      <c r="BND41" s="134"/>
      <c r="BNE41" s="134"/>
      <c r="BNF41" s="134"/>
      <c r="BNG41" s="134"/>
      <c r="BNH41" s="134"/>
      <c r="BNI41" s="134"/>
      <c r="BNJ41" s="134"/>
      <c r="BNK41" s="134"/>
      <c r="BNL41" s="134"/>
      <c r="BNM41" s="134"/>
      <c r="BNN41" s="134"/>
      <c r="BNO41" s="134"/>
      <c r="BNP41" s="134"/>
      <c r="BNQ41" s="134"/>
      <c r="BNR41" s="134"/>
      <c r="BNS41" s="134"/>
      <c r="BNT41" s="134"/>
      <c r="BNU41" s="134"/>
      <c r="BNV41" s="134"/>
      <c r="BNW41" s="134"/>
      <c r="BNX41" s="134"/>
      <c r="BNY41" s="134"/>
      <c r="BNZ41" s="134"/>
      <c r="BOA41" s="134"/>
      <c r="BOB41" s="134"/>
      <c r="BOC41" s="134"/>
      <c r="BOD41" s="134"/>
      <c r="BOE41" s="134"/>
      <c r="BOF41" s="134"/>
      <c r="BOG41" s="134"/>
      <c r="BOH41" s="134"/>
      <c r="BOI41" s="134"/>
      <c r="BOJ41" s="134"/>
      <c r="BOK41" s="134"/>
      <c r="BOL41" s="134"/>
      <c r="BOM41" s="134"/>
      <c r="BON41" s="134"/>
      <c r="BOO41" s="134"/>
      <c r="BOP41" s="134"/>
      <c r="BOQ41" s="134"/>
      <c r="BOR41" s="134"/>
      <c r="BOS41" s="134"/>
      <c r="BOT41" s="134"/>
      <c r="BOU41" s="134"/>
      <c r="BOV41" s="134"/>
      <c r="BOW41" s="134"/>
      <c r="BOX41" s="134"/>
      <c r="BOY41" s="134"/>
      <c r="BOZ41" s="134"/>
      <c r="BPA41" s="134"/>
      <c r="BPB41" s="134"/>
      <c r="BPC41" s="134"/>
      <c r="BPD41" s="134"/>
      <c r="BPE41" s="134"/>
      <c r="BPF41" s="134"/>
      <c r="BPG41" s="134"/>
      <c r="BPH41" s="134"/>
      <c r="BPI41" s="134"/>
      <c r="BPJ41" s="134"/>
      <c r="BPK41" s="134"/>
      <c r="BPL41" s="134"/>
      <c r="BPM41" s="134"/>
      <c r="BPN41" s="134"/>
      <c r="BPO41" s="134"/>
      <c r="BPP41" s="134"/>
      <c r="BPQ41" s="134"/>
      <c r="BPR41" s="134"/>
      <c r="BPS41" s="134"/>
      <c r="BPT41" s="134"/>
      <c r="BPU41" s="134"/>
      <c r="BPV41" s="134"/>
      <c r="BPW41" s="134"/>
      <c r="BPX41" s="134"/>
      <c r="BPY41" s="134"/>
      <c r="BPZ41" s="134"/>
      <c r="BQA41" s="134"/>
      <c r="BQB41" s="134"/>
      <c r="BQC41" s="134"/>
      <c r="BQD41" s="134"/>
      <c r="BQE41" s="134"/>
      <c r="BQF41" s="134"/>
      <c r="BQG41" s="134"/>
      <c r="BQH41" s="134"/>
      <c r="BQI41" s="134"/>
      <c r="BQJ41" s="134"/>
      <c r="BQK41" s="134"/>
      <c r="BQL41" s="134"/>
      <c r="BQM41" s="134"/>
      <c r="BQN41" s="134"/>
      <c r="BQO41" s="134"/>
      <c r="BQP41" s="134"/>
      <c r="BQQ41" s="134"/>
      <c r="BQR41" s="134"/>
      <c r="BQS41" s="134"/>
      <c r="BQT41" s="134"/>
      <c r="BQU41" s="134"/>
      <c r="BQV41" s="134"/>
      <c r="BQW41" s="134"/>
      <c r="BQX41" s="134"/>
      <c r="BQY41" s="134"/>
      <c r="BQZ41" s="134"/>
      <c r="BRA41" s="134"/>
      <c r="BRB41" s="134"/>
      <c r="BRC41" s="134"/>
      <c r="BRD41" s="134"/>
      <c r="BRE41" s="134"/>
      <c r="BRF41" s="134"/>
      <c r="BRG41" s="134"/>
      <c r="BRH41" s="134"/>
      <c r="BRI41" s="134"/>
      <c r="BRJ41" s="134"/>
      <c r="BRK41" s="134"/>
      <c r="BRL41" s="134"/>
      <c r="BRM41" s="134"/>
      <c r="BRN41" s="134"/>
      <c r="BRO41" s="134"/>
      <c r="BRP41" s="134"/>
      <c r="BRQ41" s="134"/>
      <c r="BRR41" s="134"/>
      <c r="BRS41" s="134"/>
      <c r="BRT41" s="134"/>
      <c r="BRU41" s="134"/>
      <c r="BRV41" s="134"/>
      <c r="BRW41" s="134"/>
      <c r="BRX41" s="134"/>
      <c r="BRY41" s="134"/>
      <c r="BRZ41" s="134"/>
      <c r="BSA41" s="134"/>
      <c r="BSB41" s="134"/>
      <c r="BSC41" s="134"/>
      <c r="BSD41" s="134"/>
      <c r="BSE41" s="134"/>
      <c r="BSF41" s="134"/>
      <c r="BSG41" s="134"/>
      <c r="BSH41" s="134"/>
      <c r="BSI41" s="134"/>
      <c r="BSJ41" s="134"/>
      <c r="BSK41" s="134"/>
      <c r="BSL41" s="134"/>
      <c r="BSM41" s="134"/>
      <c r="BSN41" s="134"/>
      <c r="BSO41" s="134"/>
      <c r="BSP41" s="134"/>
      <c r="BSQ41" s="134"/>
      <c r="BSR41" s="134"/>
      <c r="BSS41" s="134"/>
      <c r="BST41" s="134"/>
      <c r="BSU41" s="134"/>
      <c r="BSV41" s="134"/>
      <c r="BSW41" s="134"/>
      <c r="BSX41" s="134"/>
      <c r="BSY41" s="134"/>
      <c r="BSZ41" s="134"/>
      <c r="BTA41" s="134"/>
      <c r="BTB41" s="134"/>
      <c r="BTC41" s="134"/>
      <c r="BTD41" s="134"/>
      <c r="BTE41" s="134"/>
      <c r="BTF41" s="134"/>
      <c r="BTG41" s="134"/>
      <c r="BTH41" s="134"/>
      <c r="BTI41" s="134"/>
      <c r="BTJ41" s="134"/>
      <c r="BTK41" s="134"/>
      <c r="BTL41" s="134"/>
      <c r="BTM41" s="134"/>
      <c r="BTN41" s="134"/>
      <c r="BTO41" s="134"/>
      <c r="BTP41" s="134"/>
      <c r="BTQ41" s="134"/>
      <c r="BTR41" s="134"/>
      <c r="BTS41" s="134"/>
      <c r="BTT41" s="134"/>
      <c r="BTU41" s="134"/>
      <c r="BTV41" s="134"/>
      <c r="BTW41" s="134"/>
      <c r="BTX41" s="134"/>
      <c r="BTY41" s="134"/>
      <c r="BTZ41" s="134"/>
      <c r="BUA41" s="134"/>
      <c r="BUB41" s="134"/>
      <c r="BUC41" s="134"/>
      <c r="BUD41" s="134"/>
      <c r="BUE41" s="134"/>
      <c r="BUF41" s="134"/>
      <c r="BUG41" s="134"/>
      <c r="BUH41" s="134"/>
      <c r="BUI41" s="134"/>
      <c r="BUJ41" s="134"/>
      <c r="BUK41" s="134"/>
      <c r="BUL41" s="134"/>
      <c r="BUM41" s="134"/>
      <c r="BUN41" s="134"/>
      <c r="BUO41" s="134"/>
      <c r="BUP41" s="134"/>
      <c r="BUQ41" s="134"/>
      <c r="BUR41" s="134"/>
      <c r="BUS41" s="134"/>
      <c r="BUT41" s="134"/>
      <c r="BUU41" s="134"/>
      <c r="BUV41" s="134"/>
      <c r="BUW41" s="134"/>
      <c r="BUX41" s="134"/>
      <c r="BUY41" s="134"/>
      <c r="BUZ41" s="134"/>
      <c r="BVA41" s="134"/>
      <c r="BVB41" s="134"/>
      <c r="BVC41" s="134"/>
      <c r="BVD41" s="134"/>
      <c r="BVE41" s="134"/>
      <c r="BVF41" s="134"/>
      <c r="BVG41" s="134"/>
      <c r="BVH41" s="134"/>
      <c r="BVI41" s="134"/>
      <c r="BVJ41" s="134"/>
      <c r="BVK41" s="134"/>
      <c r="BVL41" s="134"/>
      <c r="BVM41" s="134"/>
      <c r="BVN41" s="134"/>
      <c r="BVO41" s="134"/>
      <c r="BVP41" s="134"/>
      <c r="BVQ41" s="134"/>
      <c r="BVR41" s="134"/>
      <c r="BVS41" s="134"/>
      <c r="BVT41" s="134"/>
      <c r="BVU41" s="134"/>
      <c r="BVV41" s="134"/>
      <c r="BVW41" s="134"/>
      <c r="BVX41" s="134"/>
      <c r="BVY41" s="134"/>
      <c r="BVZ41" s="134"/>
      <c r="BWA41" s="134"/>
      <c r="BWB41" s="134"/>
      <c r="BWC41" s="134"/>
      <c r="BWD41" s="134"/>
      <c r="BWE41" s="134"/>
      <c r="BWF41" s="134"/>
      <c r="BWG41" s="134"/>
      <c r="BWH41" s="134"/>
      <c r="BWI41" s="134"/>
      <c r="BWJ41" s="134"/>
      <c r="BWK41" s="134"/>
      <c r="BWL41" s="134"/>
      <c r="BWM41" s="134"/>
      <c r="BWN41" s="134"/>
      <c r="BWO41" s="134"/>
      <c r="BWP41" s="134"/>
      <c r="BWQ41" s="134"/>
      <c r="BWR41" s="134"/>
      <c r="BWS41" s="134"/>
      <c r="BWT41" s="134"/>
      <c r="BWU41" s="134"/>
      <c r="BWV41" s="134"/>
      <c r="BWW41" s="134"/>
      <c r="BWX41" s="134"/>
      <c r="BWY41" s="134"/>
      <c r="BWZ41" s="134"/>
      <c r="BXA41" s="134"/>
      <c r="BXB41" s="134"/>
      <c r="BXC41" s="134"/>
      <c r="BXD41" s="134"/>
      <c r="BXE41" s="134"/>
      <c r="BXF41" s="134"/>
      <c r="BXG41" s="134"/>
      <c r="BXH41" s="134"/>
      <c r="BXI41" s="134"/>
      <c r="BXJ41" s="134"/>
      <c r="BXK41" s="134"/>
      <c r="BXL41" s="134"/>
      <c r="BXM41" s="134"/>
      <c r="BXN41" s="134"/>
      <c r="BXO41" s="134"/>
      <c r="BXP41" s="134"/>
      <c r="BXQ41" s="134"/>
      <c r="BXR41" s="134"/>
      <c r="BXS41" s="134"/>
      <c r="BXT41" s="134"/>
      <c r="BXU41" s="134"/>
      <c r="BXV41" s="134"/>
      <c r="BXW41" s="134"/>
      <c r="BXX41" s="134"/>
      <c r="BXY41" s="134"/>
      <c r="BXZ41" s="134"/>
      <c r="BYA41" s="134"/>
      <c r="BYB41" s="134"/>
      <c r="BYC41" s="134"/>
      <c r="BYD41" s="134"/>
      <c r="BYE41" s="134"/>
      <c r="BYF41" s="134"/>
      <c r="BYG41" s="134"/>
      <c r="BYH41" s="134"/>
      <c r="BYI41" s="134"/>
      <c r="BYJ41" s="134"/>
      <c r="BYK41" s="134"/>
      <c r="BYL41" s="134"/>
      <c r="BYM41" s="134"/>
      <c r="BYN41" s="134"/>
      <c r="BYO41" s="134"/>
      <c r="BYP41" s="134"/>
      <c r="BYQ41" s="134"/>
      <c r="BYR41" s="134"/>
      <c r="BYS41" s="134"/>
      <c r="BYT41" s="134"/>
      <c r="BYU41" s="134"/>
      <c r="BYV41" s="134"/>
      <c r="BYW41" s="134"/>
      <c r="BYX41" s="134"/>
      <c r="BYY41" s="134"/>
      <c r="BYZ41" s="134"/>
      <c r="BZA41" s="134"/>
      <c r="BZB41" s="134"/>
      <c r="BZC41" s="134"/>
      <c r="BZD41" s="134"/>
      <c r="BZE41" s="134"/>
      <c r="BZF41" s="134"/>
      <c r="BZG41" s="134"/>
      <c r="BZH41" s="134"/>
      <c r="BZI41" s="134"/>
      <c r="BZJ41" s="134"/>
      <c r="BZK41" s="134"/>
      <c r="BZL41" s="134"/>
      <c r="BZM41" s="134"/>
      <c r="BZN41" s="134"/>
      <c r="BZO41" s="134"/>
      <c r="BZP41" s="134"/>
      <c r="BZQ41" s="134"/>
      <c r="BZR41" s="134"/>
      <c r="BZS41" s="134"/>
      <c r="BZT41" s="134"/>
      <c r="BZU41" s="134"/>
      <c r="BZV41" s="134"/>
      <c r="BZW41" s="134"/>
      <c r="BZX41" s="134"/>
      <c r="BZY41" s="134"/>
      <c r="BZZ41" s="134"/>
      <c r="CAA41" s="134"/>
      <c r="CAB41" s="134"/>
      <c r="CAC41" s="134"/>
      <c r="CAD41" s="134"/>
      <c r="CAE41" s="134"/>
      <c r="CAF41" s="134"/>
      <c r="CAG41" s="134"/>
      <c r="CAH41" s="134"/>
      <c r="CAI41" s="134"/>
      <c r="CAJ41" s="134"/>
      <c r="CAK41" s="134"/>
      <c r="CAL41" s="134"/>
      <c r="CAM41" s="134"/>
      <c r="CAN41" s="134"/>
      <c r="CAO41" s="134"/>
      <c r="CAP41" s="134"/>
      <c r="CAQ41" s="134"/>
      <c r="CAR41" s="134"/>
      <c r="CAS41" s="134"/>
      <c r="CAT41" s="134"/>
      <c r="CAU41" s="134"/>
      <c r="CAV41" s="134"/>
      <c r="CAW41" s="134"/>
      <c r="CAX41" s="134"/>
      <c r="CAY41" s="134"/>
      <c r="CAZ41" s="134"/>
      <c r="CBA41" s="134"/>
      <c r="CBB41" s="134"/>
      <c r="CBC41" s="134"/>
      <c r="CBD41" s="134"/>
      <c r="CBE41" s="134"/>
      <c r="CBF41" s="134"/>
      <c r="CBG41" s="134"/>
      <c r="CBH41" s="134"/>
      <c r="CBI41" s="134"/>
      <c r="CBJ41" s="134"/>
      <c r="CBK41" s="134"/>
      <c r="CBL41" s="134"/>
      <c r="CBM41" s="134"/>
      <c r="CBN41" s="134"/>
      <c r="CBO41" s="134"/>
      <c r="CBP41" s="134"/>
      <c r="CBQ41" s="134"/>
      <c r="CBR41" s="134"/>
      <c r="CBS41" s="134"/>
      <c r="CBT41" s="134"/>
      <c r="CBU41" s="134"/>
      <c r="CBV41" s="134"/>
      <c r="CBW41" s="134"/>
      <c r="CBX41" s="134"/>
      <c r="CBY41" s="134"/>
      <c r="CBZ41" s="134"/>
      <c r="CCA41" s="134"/>
      <c r="CCB41" s="134"/>
      <c r="CCC41" s="134"/>
      <c r="CCD41" s="134"/>
      <c r="CCE41" s="134"/>
      <c r="CCF41" s="134"/>
      <c r="CCG41" s="134"/>
      <c r="CCH41" s="134"/>
      <c r="CCI41" s="134"/>
      <c r="CCJ41" s="134"/>
      <c r="CCK41" s="134"/>
      <c r="CCL41" s="134"/>
      <c r="CCM41" s="134"/>
      <c r="CCN41" s="134"/>
      <c r="CCO41" s="134"/>
      <c r="CCP41" s="134"/>
      <c r="CCQ41" s="134"/>
      <c r="CCR41" s="134"/>
      <c r="CCS41" s="134"/>
      <c r="CCT41" s="134"/>
      <c r="CCU41" s="134"/>
      <c r="CCV41" s="134"/>
      <c r="CCW41" s="134"/>
      <c r="CCX41" s="134"/>
      <c r="CCY41" s="134"/>
      <c r="CCZ41" s="134"/>
      <c r="CDA41" s="134"/>
      <c r="CDB41" s="134"/>
      <c r="CDC41" s="134"/>
      <c r="CDD41" s="134"/>
      <c r="CDE41" s="134"/>
      <c r="CDF41" s="134"/>
      <c r="CDG41" s="134"/>
      <c r="CDH41" s="134"/>
      <c r="CDI41" s="134"/>
      <c r="CDJ41" s="134"/>
      <c r="CDK41" s="134"/>
      <c r="CDL41" s="134"/>
      <c r="CDM41" s="134"/>
      <c r="CDN41" s="134"/>
      <c r="CDO41" s="134"/>
      <c r="CDP41" s="134"/>
      <c r="CDQ41" s="134"/>
      <c r="CDR41" s="134"/>
      <c r="CDS41" s="134"/>
      <c r="CDT41" s="134"/>
      <c r="CDU41" s="134"/>
      <c r="CDV41" s="134"/>
      <c r="CDW41" s="134"/>
      <c r="CDX41" s="134"/>
      <c r="CDY41" s="134"/>
      <c r="CDZ41" s="134"/>
      <c r="CEA41" s="134"/>
      <c r="CEB41" s="134"/>
      <c r="CEC41" s="134"/>
      <c r="CED41" s="134"/>
      <c r="CEE41" s="134"/>
      <c r="CEF41" s="134"/>
      <c r="CEG41" s="134"/>
      <c r="CEH41" s="134"/>
      <c r="CEI41" s="134"/>
      <c r="CEJ41" s="134"/>
      <c r="CEK41" s="134"/>
      <c r="CEL41" s="134"/>
      <c r="CEM41" s="134"/>
      <c r="CEN41" s="134"/>
      <c r="CEO41" s="134"/>
      <c r="CEP41" s="134"/>
      <c r="CEQ41" s="134"/>
      <c r="CER41" s="134"/>
      <c r="CES41" s="134"/>
      <c r="CET41" s="134"/>
      <c r="CEU41" s="134"/>
      <c r="CEV41" s="134"/>
      <c r="CEW41" s="134"/>
      <c r="CEX41" s="134"/>
      <c r="CEY41" s="134"/>
      <c r="CEZ41" s="134"/>
      <c r="CFA41" s="134"/>
      <c r="CFB41" s="134"/>
      <c r="CFC41" s="134"/>
      <c r="CFD41" s="134"/>
      <c r="CFE41" s="134"/>
      <c r="CFF41" s="134"/>
      <c r="CFG41" s="134"/>
      <c r="CFH41" s="134"/>
      <c r="CFI41" s="134"/>
      <c r="CFJ41" s="134"/>
      <c r="CFK41" s="134"/>
      <c r="CFL41" s="134"/>
      <c r="CFM41" s="134"/>
      <c r="CFN41" s="134"/>
      <c r="CFO41" s="134"/>
      <c r="CFP41" s="134"/>
      <c r="CFQ41" s="134"/>
      <c r="CFR41" s="134"/>
      <c r="CFS41" s="134"/>
      <c r="CFT41" s="134"/>
      <c r="CFU41" s="134"/>
      <c r="CFV41" s="134"/>
      <c r="CFW41" s="134"/>
      <c r="CFX41" s="134"/>
      <c r="CFY41" s="134"/>
      <c r="CFZ41" s="134"/>
      <c r="CGA41" s="134"/>
      <c r="CGB41" s="134"/>
      <c r="CGC41" s="134"/>
      <c r="CGD41" s="134"/>
      <c r="CGE41" s="134"/>
      <c r="CGF41" s="134"/>
      <c r="CGG41" s="134"/>
      <c r="CGH41" s="134"/>
      <c r="CGI41" s="134"/>
      <c r="CGJ41" s="134"/>
      <c r="CGK41" s="134"/>
      <c r="CGL41" s="134"/>
      <c r="CGM41" s="134"/>
      <c r="CGN41" s="134"/>
      <c r="CGO41" s="134"/>
      <c r="CGP41" s="134"/>
      <c r="CGQ41" s="134"/>
      <c r="CGR41" s="134"/>
      <c r="CGS41" s="134"/>
      <c r="CGT41" s="134"/>
      <c r="CGU41" s="134"/>
      <c r="CGV41" s="134"/>
      <c r="CGW41" s="134"/>
      <c r="CGX41" s="134"/>
      <c r="CGY41" s="134"/>
      <c r="CGZ41" s="134"/>
      <c r="CHA41" s="134"/>
      <c r="CHB41" s="134"/>
      <c r="CHC41" s="134"/>
      <c r="CHD41" s="134"/>
      <c r="CHE41" s="134"/>
      <c r="CHF41" s="134"/>
      <c r="CHG41" s="134"/>
      <c r="CHH41" s="134"/>
      <c r="CHI41" s="134"/>
      <c r="CHJ41" s="134"/>
      <c r="CHK41" s="134"/>
      <c r="CHL41" s="134"/>
      <c r="CHM41" s="134"/>
      <c r="CHN41" s="134"/>
      <c r="CHO41" s="134"/>
      <c r="CHP41" s="134"/>
      <c r="CHQ41" s="134"/>
      <c r="CHR41" s="134"/>
      <c r="CHS41" s="134"/>
      <c r="CHT41" s="134"/>
      <c r="CHU41" s="134"/>
      <c r="CHV41" s="134"/>
      <c r="CHW41" s="134"/>
      <c r="CHX41" s="134"/>
      <c r="CHY41" s="134"/>
      <c r="CHZ41" s="134"/>
      <c r="CIA41" s="134"/>
      <c r="CIB41" s="134"/>
      <c r="CIC41" s="134"/>
      <c r="CID41" s="134"/>
      <c r="CIE41" s="134"/>
      <c r="CIF41" s="134"/>
      <c r="CIG41" s="134"/>
      <c r="CIH41" s="134"/>
      <c r="CII41" s="134"/>
      <c r="CIJ41" s="134"/>
      <c r="CIK41" s="134"/>
      <c r="CIL41" s="134"/>
      <c r="CIM41" s="134"/>
      <c r="CIN41" s="134"/>
      <c r="CIO41" s="134"/>
      <c r="CIP41" s="134"/>
      <c r="CIQ41" s="134"/>
      <c r="CIR41" s="134"/>
      <c r="CIS41" s="134"/>
      <c r="CIT41" s="134"/>
      <c r="CIU41" s="134"/>
      <c r="CIV41" s="134"/>
      <c r="CIW41" s="134"/>
      <c r="CIX41" s="134"/>
      <c r="CIY41" s="134"/>
      <c r="CIZ41" s="134"/>
      <c r="CJA41" s="134"/>
      <c r="CJB41" s="134"/>
      <c r="CJC41" s="134"/>
      <c r="CJD41" s="134"/>
      <c r="CJE41" s="134"/>
      <c r="CJF41" s="134"/>
      <c r="CJG41" s="134"/>
      <c r="CJH41" s="134"/>
      <c r="CJI41" s="134"/>
      <c r="CJJ41" s="134"/>
      <c r="CJK41" s="134"/>
      <c r="CJL41" s="134"/>
      <c r="CJM41" s="134"/>
      <c r="CJN41" s="134"/>
      <c r="CJO41" s="134"/>
      <c r="CJP41" s="134"/>
      <c r="CJQ41" s="134"/>
      <c r="CJR41" s="134"/>
      <c r="CJS41" s="134"/>
      <c r="CJT41" s="134"/>
      <c r="CJU41" s="134"/>
      <c r="CJV41" s="134"/>
      <c r="CJW41" s="134"/>
      <c r="CJX41" s="134"/>
      <c r="CJY41" s="134"/>
      <c r="CJZ41" s="134"/>
      <c r="CKA41" s="134"/>
      <c r="CKB41" s="134"/>
      <c r="CKC41" s="134"/>
      <c r="CKD41" s="134"/>
      <c r="CKE41" s="134"/>
      <c r="CKF41" s="134"/>
      <c r="CKG41" s="134"/>
      <c r="CKH41" s="134"/>
      <c r="CKI41" s="134"/>
      <c r="CKJ41" s="134"/>
      <c r="CKK41" s="134"/>
      <c r="CKL41" s="134"/>
      <c r="CKM41" s="134"/>
      <c r="CKN41" s="134"/>
      <c r="CKO41" s="134"/>
      <c r="CKP41" s="134"/>
      <c r="CKQ41" s="134"/>
      <c r="CKR41" s="134"/>
      <c r="CKS41" s="134"/>
      <c r="CKT41" s="134"/>
      <c r="CKU41" s="134"/>
      <c r="CKV41" s="134"/>
      <c r="CKW41" s="134"/>
      <c r="CKX41" s="134"/>
      <c r="CKY41" s="134"/>
      <c r="CKZ41" s="134"/>
      <c r="CLA41" s="134"/>
      <c r="CLB41" s="134"/>
      <c r="CLC41" s="134"/>
      <c r="CLD41" s="134"/>
      <c r="CLE41" s="134"/>
      <c r="CLF41" s="134"/>
      <c r="CLG41" s="134"/>
      <c r="CLH41" s="134"/>
      <c r="CLI41" s="134"/>
      <c r="CLJ41" s="134"/>
      <c r="CLK41" s="134"/>
      <c r="CLL41" s="134"/>
      <c r="CLM41" s="134"/>
      <c r="CLN41" s="134"/>
      <c r="CLO41" s="134"/>
      <c r="CLP41" s="134"/>
      <c r="CLQ41" s="134"/>
      <c r="CLR41" s="134"/>
      <c r="CLS41" s="134"/>
      <c r="CLT41" s="134"/>
      <c r="CLU41" s="134"/>
      <c r="CLV41" s="134"/>
      <c r="CLW41" s="134"/>
      <c r="CLX41" s="134"/>
      <c r="CLY41" s="134"/>
      <c r="CLZ41" s="134"/>
      <c r="CMA41" s="134"/>
      <c r="CMB41" s="134"/>
      <c r="CMC41" s="134"/>
      <c r="CMD41" s="134"/>
      <c r="CME41" s="134"/>
      <c r="CMF41" s="134"/>
      <c r="CMG41" s="134"/>
      <c r="CMH41" s="134"/>
      <c r="CMI41" s="134"/>
      <c r="CMJ41" s="134"/>
      <c r="CMK41" s="134"/>
      <c r="CML41" s="134"/>
      <c r="CMM41" s="134"/>
      <c r="CMN41" s="134"/>
      <c r="CMO41" s="134"/>
      <c r="CMP41" s="134"/>
      <c r="CMQ41" s="134"/>
      <c r="CMR41" s="134"/>
      <c r="CMS41" s="134"/>
      <c r="CMT41" s="134"/>
      <c r="CMU41" s="134"/>
      <c r="CMV41" s="134"/>
      <c r="CMW41" s="134"/>
      <c r="CMX41" s="134"/>
      <c r="CMY41" s="134"/>
      <c r="CMZ41" s="134"/>
      <c r="CNA41" s="134"/>
      <c r="CNB41" s="134"/>
      <c r="CNC41" s="134"/>
      <c r="CND41" s="134"/>
      <c r="CNE41" s="134"/>
      <c r="CNF41" s="134"/>
      <c r="CNG41" s="134"/>
      <c r="CNH41" s="134"/>
      <c r="CNI41" s="134"/>
      <c r="CNJ41" s="134"/>
      <c r="CNK41" s="134"/>
      <c r="CNL41" s="134"/>
      <c r="CNM41" s="134"/>
      <c r="CNN41" s="134"/>
      <c r="CNO41" s="134"/>
      <c r="CNP41" s="134"/>
      <c r="CNQ41" s="134"/>
      <c r="CNR41" s="134"/>
      <c r="CNS41" s="134"/>
      <c r="CNT41" s="134"/>
      <c r="CNU41" s="134"/>
      <c r="CNV41" s="134"/>
      <c r="CNW41" s="134"/>
      <c r="CNX41" s="134"/>
      <c r="CNY41" s="134"/>
      <c r="CNZ41" s="134"/>
      <c r="COA41" s="134"/>
      <c r="COB41" s="134"/>
      <c r="COC41" s="134"/>
      <c r="COD41" s="134"/>
      <c r="COE41" s="134"/>
      <c r="COF41" s="134"/>
      <c r="COG41" s="134"/>
      <c r="COH41" s="134"/>
      <c r="COI41" s="134"/>
      <c r="COJ41" s="134"/>
      <c r="COK41" s="134"/>
      <c r="COL41" s="134"/>
      <c r="COM41" s="134"/>
      <c r="CON41" s="134"/>
      <c r="COO41" s="134"/>
      <c r="COP41" s="134"/>
      <c r="COQ41" s="134"/>
      <c r="COR41" s="134"/>
      <c r="COS41" s="134"/>
      <c r="COT41" s="134"/>
      <c r="COU41" s="134"/>
      <c r="COV41" s="134"/>
      <c r="COW41" s="134"/>
      <c r="COX41" s="134"/>
      <c r="COY41" s="134"/>
      <c r="COZ41" s="134"/>
      <c r="CPA41" s="134"/>
      <c r="CPB41" s="134"/>
      <c r="CPC41" s="134"/>
      <c r="CPD41" s="134"/>
      <c r="CPE41" s="134"/>
      <c r="CPF41" s="134"/>
      <c r="CPG41" s="134"/>
      <c r="CPH41" s="134"/>
      <c r="CPI41" s="134"/>
      <c r="CPJ41" s="134"/>
      <c r="CPK41" s="134"/>
      <c r="CPL41" s="134"/>
      <c r="CPM41" s="134"/>
      <c r="CPN41" s="134"/>
      <c r="CPO41" s="134"/>
      <c r="CPP41" s="134"/>
      <c r="CPQ41" s="134"/>
      <c r="CPR41" s="134"/>
      <c r="CPS41" s="134"/>
      <c r="CPT41" s="134"/>
      <c r="CPU41" s="134"/>
      <c r="CPV41" s="134"/>
      <c r="CPW41" s="134"/>
      <c r="CPX41" s="134"/>
      <c r="CPY41" s="134"/>
      <c r="CPZ41" s="134"/>
      <c r="CQA41" s="134"/>
      <c r="CQB41" s="134"/>
      <c r="CQC41" s="134"/>
      <c r="CQD41" s="134"/>
      <c r="CQE41" s="134"/>
      <c r="CQF41" s="134"/>
      <c r="CQG41" s="134"/>
      <c r="CQH41" s="134"/>
      <c r="CQI41" s="134"/>
      <c r="CQJ41" s="134"/>
      <c r="CQK41" s="134"/>
      <c r="CQL41" s="134"/>
      <c r="CQM41" s="134"/>
      <c r="CQN41" s="134"/>
      <c r="CQO41" s="134"/>
      <c r="CQP41" s="134"/>
      <c r="CQQ41" s="134"/>
      <c r="CQR41" s="134"/>
      <c r="CQS41" s="134"/>
      <c r="CQT41" s="134"/>
      <c r="CQU41" s="134"/>
      <c r="CQV41" s="134"/>
      <c r="CQW41" s="134"/>
      <c r="CQX41" s="134"/>
      <c r="CQY41" s="134"/>
      <c r="CQZ41" s="134"/>
      <c r="CRA41" s="134"/>
      <c r="CRB41" s="134"/>
      <c r="CRC41" s="134"/>
      <c r="CRD41" s="134"/>
      <c r="CRE41" s="134"/>
      <c r="CRF41" s="134"/>
      <c r="CRG41" s="134"/>
      <c r="CRH41" s="134"/>
      <c r="CRI41" s="134"/>
      <c r="CRJ41" s="134"/>
      <c r="CRK41" s="134"/>
      <c r="CRL41" s="134"/>
      <c r="CRM41" s="134"/>
      <c r="CRN41" s="134"/>
      <c r="CRO41" s="134"/>
      <c r="CRP41" s="134"/>
      <c r="CRQ41" s="134"/>
      <c r="CRR41" s="134"/>
      <c r="CRS41" s="134"/>
      <c r="CRT41" s="134"/>
      <c r="CRU41" s="134"/>
      <c r="CRV41" s="134"/>
      <c r="CRW41" s="134"/>
      <c r="CRX41" s="134"/>
      <c r="CRY41" s="134"/>
      <c r="CRZ41" s="134"/>
      <c r="CSA41" s="134"/>
      <c r="CSB41" s="134"/>
      <c r="CSC41" s="134"/>
      <c r="CSD41" s="134"/>
      <c r="CSE41" s="134"/>
      <c r="CSF41" s="134"/>
      <c r="CSG41" s="134"/>
      <c r="CSH41" s="134"/>
      <c r="CSI41" s="134"/>
      <c r="CSJ41" s="134"/>
      <c r="CSK41" s="134"/>
      <c r="CSL41" s="134"/>
      <c r="CSM41" s="134"/>
      <c r="CSN41" s="134"/>
      <c r="CSO41" s="134"/>
      <c r="CSP41" s="134"/>
      <c r="CSQ41" s="134"/>
      <c r="CSR41" s="134"/>
      <c r="CSS41" s="134"/>
      <c r="CST41" s="134"/>
      <c r="CSU41" s="134"/>
      <c r="CSV41" s="134"/>
      <c r="CSW41" s="134"/>
      <c r="CSX41" s="134"/>
      <c r="CSY41" s="134"/>
      <c r="CSZ41" s="134"/>
      <c r="CTA41" s="134"/>
      <c r="CTB41" s="134"/>
      <c r="CTC41" s="134"/>
      <c r="CTD41" s="134"/>
      <c r="CTE41" s="134"/>
      <c r="CTF41" s="134"/>
      <c r="CTG41" s="134"/>
      <c r="CTH41" s="134"/>
      <c r="CTI41" s="134"/>
      <c r="CTJ41" s="134"/>
      <c r="CTK41" s="134"/>
      <c r="CTL41" s="134"/>
      <c r="CTM41" s="134"/>
      <c r="CTN41" s="134"/>
      <c r="CTO41" s="134"/>
      <c r="CTP41" s="134"/>
      <c r="CTQ41" s="134"/>
      <c r="CTR41" s="134"/>
      <c r="CTS41" s="134"/>
      <c r="CTT41" s="134"/>
      <c r="CTU41" s="134"/>
      <c r="CTV41" s="134"/>
      <c r="CTW41" s="134"/>
      <c r="CTX41" s="134"/>
      <c r="CTY41" s="134"/>
      <c r="CTZ41" s="134"/>
      <c r="CUA41" s="134"/>
      <c r="CUB41" s="134"/>
      <c r="CUC41" s="134"/>
      <c r="CUD41" s="134"/>
      <c r="CUE41" s="134"/>
      <c r="CUF41" s="134"/>
      <c r="CUG41" s="134"/>
      <c r="CUH41" s="134"/>
      <c r="CUI41" s="134"/>
      <c r="CUJ41" s="134"/>
      <c r="CUK41" s="134"/>
      <c r="CUL41" s="134"/>
      <c r="CUM41" s="134"/>
      <c r="CUN41" s="134"/>
      <c r="CUO41" s="134"/>
      <c r="CUP41" s="134"/>
      <c r="CUQ41" s="134"/>
      <c r="CUR41" s="134"/>
      <c r="CUS41" s="134"/>
      <c r="CUT41" s="134"/>
      <c r="CUU41" s="134"/>
      <c r="CUV41" s="134"/>
      <c r="CUW41" s="134"/>
      <c r="CUX41" s="134"/>
      <c r="CUY41" s="134"/>
      <c r="CUZ41" s="134"/>
      <c r="CVA41" s="134"/>
      <c r="CVB41" s="134"/>
      <c r="CVC41" s="134"/>
      <c r="CVD41" s="134"/>
      <c r="CVE41" s="134"/>
      <c r="CVF41" s="134"/>
      <c r="CVG41" s="134"/>
      <c r="CVH41" s="134"/>
      <c r="CVI41" s="134"/>
      <c r="CVJ41" s="134"/>
      <c r="CVK41" s="134"/>
      <c r="CVL41" s="134"/>
      <c r="CVM41" s="134"/>
      <c r="CVN41" s="134"/>
      <c r="CVO41" s="134"/>
      <c r="CVP41" s="134"/>
      <c r="CVQ41" s="134"/>
      <c r="CVR41" s="134"/>
      <c r="CVS41" s="134"/>
      <c r="CVT41" s="134"/>
      <c r="CVU41" s="134"/>
      <c r="CVV41" s="134"/>
      <c r="CVW41" s="134"/>
      <c r="CVX41" s="134"/>
      <c r="CVY41" s="134"/>
      <c r="CVZ41" s="134"/>
      <c r="CWA41" s="134"/>
      <c r="CWB41" s="134"/>
      <c r="CWC41" s="134"/>
      <c r="CWD41" s="134"/>
      <c r="CWE41" s="134"/>
      <c r="CWF41" s="134"/>
      <c r="CWG41" s="134"/>
      <c r="CWH41" s="134"/>
      <c r="CWI41" s="134"/>
      <c r="CWJ41" s="134"/>
      <c r="CWK41" s="134"/>
      <c r="CWL41" s="134"/>
      <c r="CWM41" s="134"/>
      <c r="CWN41" s="134"/>
      <c r="CWO41" s="134"/>
      <c r="CWP41" s="134"/>
      <c r="CWQ41" s="134"/>
      <c r="CWR41" s="134"/>
      <c r="CWS41" s="134"/>
      <c r="CWT41" s="134"/>
      <c r="CWU41" s="134"/>
      <c r="CWV41" s="134"/>
      <c r="CWW41" s="134"/>
      <c r="CWX41" s="134"/>
      <c r="CWY41" s="134"/>
      <c r="CWZ41" s="134"/>
      <c r="CXA41" s="134"/>
      <c r="CXB41" s="134"/>
      <c r="CXC41" s="134"/>
      <c r="CXD41" s="134"/>
      <c r="CXE41" s="134"/>
      <c r="CXF41" s="134"/>
      <c r="CXG41" s="134"/>
      <c r="CXH41" s="134"/>
      <c r="CXI41" s="134"/>
      <c r="CXJ41" s="134"/>
      <c r="CXK41" s="134"/>
      <c r="CXL41" s="134"/>
      <c r="CXM41" s="134"/>
      <c r="CXN41" s="134"/>
      <c r="CXO41" s="134"/>
      <c r="CXP41" s="134"/>
      <c r="CXQ41" s="134"/>
      <c r="CXR41" s="134"/>
      <c r="CXS41" s="134"/>
      <c r="CXT41" s="134"/>
      <c r="CXU41" s="134"/>
      <c r="CXV41" s="134"/>
      <c r="CXW41" s="134"/>
      <c r="CXX41" s="134"/>
      <c r="CXY41" s="134"/>
      <c r="CXZ41" s="134"/>
      <c r="CYA41" s="134"/>
      <c r="CYB41" s="134"/>
      <c r="CYC41" s="134"/>
      <c r="CYD41" s="134"/>
      <c r="CYE41" s="134"/>
      <c r="CYF41" s="134"/>
      <c r="CYG41" s="134"/>
      <c r="CYH41" s="134"/>
      <c r="CYI41" s="134"/>
      <c r="CYJ41" s="134"/>
      <c r="CYK41" s="134"/>
      <c r="CYL41" s="134"/>
      <c r="CYM41" s="134"/>
      <c r="CYN41" s="134"/>
      <c r="CYO41" s="134"/>
      <c r="CYP41" s="134"/>
      <c r="CYQ41" s="134"/>
      <c r="CYR41" s="134"/>
      <c r="CYS41" s="134"/>
      <c r="CYT41" s="134"/>
      <c r="CYU41" s="134"/>
      <c r="CYV41" s="134"/>
      <c r="CYW41" s="134"/>
      <c r="CYX41" s="134"/>
      <c r="CYY41" s="134"/>
      <c r="CYZ41" s="134"/>
      <c r="CZA41" s="134"/>
      <c r="CZB41" s="134"/>
      <c r="CZC41" s="134"/>
      <c r="CZD41" s="134"/>
      <c r="CZE41" s="134"/>
      <c r="CZF41" s="134"/>
      <c r="CZG41" s="134"/>
      <c r="CZH41" s="134"/>
      <c r="CZI41" s="134"/>
      <c r="CZJ41" s="134"/>
      <c r="CZK41" s="134"/>
      <c r="CZL41" s="134"/>
      <c r="CZM41" s="134"/>
      <c r="CZN41" s="134"/>
      <c r="CZO41" s="134"/>
      <c r="CZP41" s="134"/>
      <c r="CZQ41" s="134"/>
      <c r="CZR41" s="134"/>
      <c r="CZS41" s="134"/>
      <c r="CZT41" s="134"/>
      <c r="CZU41" s="134"/>
      <c r="CZV41" s="134"/>
      <c r="CZW41" s="134"/>
      <c r="CZX41" s="134"/>
      <c r="CZY41" s="134"/>
      <c r="CZZ41" s="134"/>
      <c r="DAA41" s="134"/>
      <c r="DAB41" s="134"/>
      <c r="DAC41" s="134"/>
      <c r="DAD41" s="134"/>
      <c r="DAE41" s="134"/>
      <c r="DAF41" s="134"/>
      <c r="DAG41" s="134"/>
      <c r="DAH41" s="134"/>
      <c r="DAI41" s="134"/>
      <c r="DAJ41" s="134"/>
      <c r="DAK41" s="134"/>
      <c r="DAL41" s="134"/>
      <c r="DAM41" s="134"/>
      <c r="DAN41" s="134"/>
      <c r="DAO41" s="134"/>
      <c r="DAP41" s="134"/>
      <c r="DAQ41" s="134"/>
      <c r="DAR41" s="134"/>
      <c r="DAS41" s="134"/>
      <c r="DAT41" s="134"/>
      <c r="DAU41" s="134"/>
      <c r="DAV41" s="134"/>
      <c r="DAW41" s="134"/>
      <c r="DAX41" s="134"/>
      <c r="DAY41" s="134"/>
      <c r="DAZ41" s="134"/>
      <c r="DBA41" s="134"/>
      <c r="DBB41" s="134"/>
      <c r="DBC41" s="134"/>
      <c r="DBD41" s="134"/>
      <c r="DBE41" s="134"/>
      <c r="DBF41" s="134"/>
      <c r="DBG41" s="134"/>
      <c r="DBH41" s="134"/>
      <c r="DBI41" s="134"/>
      <c r="DBJ41" s="134"/>
      <c r="DBK41" s="134"/>
      <c r="DBL41" s="134"/>
      <c r="DBM41" s="134"/>
      <c r="DBN41" s="134"/>
      <c r="DBO41" s="134"/>
      <c r="DBP41" s="134"/>
      <c r="DBQ41" s="134"/>
      <c r="DBR41" s="134"/>
      <c r="DBS41" s="134"/>
      <c r="DBT41" s="134"/>
      <c r="DBU41" s="134"/>
      <c r="DBV41" s="134"/>
      <c r="DBW41" s="134"/>
      <c r="DBX41" s="134"/>
      <c r="DBY41" s="134"/>
      <c r="DBZ41" s="134"/>
      <c r="DCA41" s="134"/>
      <c r="DCB41" s="134"/>
      <c r="DCC41" s="134"/>
      <c r="DCD41" s="134"/>
      <c r="DCE41" s="134"/>
      <c r="DCF41" s="134"/>
      <c r="DCG41" s="134"/>
      <c r="DCH41" s="134"/>
      <c r="DCI41" s="134"/>
      <c r="DCJ41" s="134"/>
      <c r="DCK41" s="134"/>
      <c r="DCL41" s="134"/>
      <c r="DCM41" s="134"/>
      <c r="DCN41" s="134"/>
      <c r="DCO41" s="134"/>
      <c r="DCP41" s="134"/>
      <c r="DCQ41" s="134"/>
      <c r="DCR41" s="134"/>
      <c r="DCS41" s="134"/>
      <c r="DCT41" s="134"/>
      <c r="DCU41" s="134"/>
      <c r="DCV41" s="134"/>
      <c r="DCW41" s="134"/>
      <c r="DCX41" s="134"/>
      <c r="DCY41" s="134"/>
      <c r="DCZ41" s="134"/>
      <c r="DDA41" s="134"/>
      <c r="DDB41" s="134"/>
      <c r="DDC41" s="134"/>
      <c r="DDD41" s="134"/>
      <c r="DDE41" s="134"/>
      <c r="DDF41" s="134"/>
      <c r="DDG41" s="134"/>
      <c r="DDH41" s="134"/>
      <c r="DDI41" s="134"/>
      <c r="DDJ41" s="134"/>
      <c r="DDK41" s="134"/>
      <c r="DDL41" s="134"/>
      <c r="DDM41" s="134"/>
      <c r="DDN41" s="134"/>
      <c r="DDO41" s="134"/>
      <c r="DDP41" s="134"/>
      <c r="DDQ41" s="134"/>
      <c r="DDR41" s="134"/>
      <c r="DDS41" s="134"/>
      <c r="DDT41" s="134"/>
      <c r="DDU41" s="134"/>
      <c r="DDV41" s="134"/>
      <c r="DDW41" s="134"/>
      <c r="DDX41" s="134"/>
      <c r="DDY41" s="134"/>
      <c r="DDZ41" s="134"/>
      <c r="DEA41" s="134"/>
      <c r="DEB41" s="134"/>
      <c r="DEC41" s="134"/>
      <c r="DED41" s="134"/>
      <c r="DEE41" s="134"/>
      <c r="DEF41" s="134"/>
      <c r="DEG41" s="134"/>
      <c r="DEH41" s="134"/>
      <c r="DEI41" s="134"/>
      <c r="DEJ41" s="134"/>
      <c r="DEK41" s="134"/>
      <c r="DEL41" s="134"/>
      <c r="DEM41" s="134"/>
      <c r="DEN41" s="134"/>
      <c r="DEO41" s="134"/>
      <c r="DEP41" s="134"/>
      <c r="DEQ41" s="134"/>
      <c r="DER41" s="134"/>
      <c r="DES41" s="134"/>
      <c r="DET41" s="134"/>
      <c r="DEU41" s="134"/>
      <c r="DEV41" s="134"/>
      <c r="DEW41" s="134"/>
      <c r="DEX41" s="134"/>
      <c r="DEY41" s="134"/>
      <c r="DEZ41" s="134"/>
      <c r="DFA41" s="134"/>
      <c r="DFB41" s="134"/>
      <c r="DFC41" s="134"/>
      <c r="DFD41" s="134"/>
      <c r="DFE41" s="134"/>
      <c r="DFF41" s="134"/>
      <c r="DFG41" s="134"/>
      <c r="DFH41" s="134"/>
      <c r="DFI41" s="134"/>
      <c r="DFJ41" s="134"/>
      <c r="DFK41" s="134"/>
      <c r="DFL41" s="134"/>
      <c r="DFM41" s="134"/>
      <c r="DFN41" s="134"/>
      <c r="DFO41" s="134"/>
      <c r="DFP41" s="134"/>
      <c r="DFQ41" s="134"/>
      <c r="DFR41" s="134"/>
      <c r="DFS41" s="134"/>
      <c r="DFT41" s="134"/>
      <c r="DFU41" s="134"/>
      <c r="DFV41" s="134"/>
      <c r="DFW41" s="134"/>
      <c r="DFX41" s="134"/>
      <c r="DFY41" s="134"/>
      <c r="DFZ41" s="134"/>
      <c r="DGA41" s="134"/>
      <c r="DGB41" s="134"/>
      <c r="DGC41" s="134"/>
      <c r="DGD41" s="134"/>
      <c r="DGE41" s="134"/>
      <c r="DGF41" s="134"/>
      <c r="DGG41" s="134"/>
      <c r="DGH41" s="134"/>
      <c r="DGI41" s="134"/>
      <c r="DGJ41" s="134"/>
      <c r="DGK41" s="134"/>
      <c r="DGL41" s="134"/>
      <c r="DGM41" s="134"/>
      <c r="DGN41" s="134"/>
      <c r="DGO41" s="134"/>
      <c r="DGP41" s="134"/>
      <c r="DGQ41" s="134"/>
      <c r="DGR41" s="134"/>
      <c r="DGS41" s="134"/>
      <c r="DGT41" s="134"/>
      <c r="DGU41" s="134"/>
      <c r="DGV41" s="134"/>
      <c r="DGW41" s="134"/>
      <c r="DGX41" s="134"/>
      <c r="DGY41" s="134"/>
      <c r="DGZ41" s="134"/>
      <c r="DHA41" s="134"/>
      <c r="DHB41" s="134"/>
      <c r="DHC41" s="134"/>
      <c r="DHD41" s="134"/>
      <c r="DHE41" s="134"/>
      <c r="DHF41" s="134"/>
      <c r="DHG41" s="134"/>
      <c r="DHH41" s="134"/>
      <c r="DHI41" s="134"/>
      <c r="DHJ41" s="134"/>
      <c r="DHK41" s="134"/>
      <c r="DHL41" s="134"/>
      <c r="DHM41" s="134"/>
      <c r="DHN41" s="134"/>
      <c r="DHO41" s="134"/>
      <c r="DHP41" s="134"/>
      <c r="DHQ41" s="134"/>
      <c r="DHR41" s="134"/>
      <c r="DHS41" s="134"/>
      <c r="DHT41" s="134"/>
      <c r="DHU41" s="134"/>
      <c r="DHV41" s="134"/>
      <c r="DHW41" s="134"/>
      <c r="DHX41" s="134"/>
      <c r="DHY41" s="134"/>
      <c r="DHZ41" s="134"/>
      <c r="DIA41" s="134"/>
      <c r="DIB41" s="134"/>
      <c r="DIC41" s="134"/>
      <c r="DID41" s="134"/>
      <c r="DIE41" s="134"/>
      <c r="DIF41" s="134"/>
      <c r="DIG41" s="134"/>
      <c r="DIH41" s="134"/>
      <c r="DII41" s="134"/>
      <c r="DIJ41" s="134"/>
      <c r="DIK41" s="134"/>
      <c r="DIL41" s="134"/>
      <c r="DIM41" s="134"/>
      <c r="DIN41" s="134"/>
      <c r="DIO41" s="134"/>
      <c r="DIP41" s="134"/>
      <c r="DIQ41" s="134"/>
      <c r="DIR41" s="134"/>
      <c r="DIS41" s="134"/>
      <c r="DIT41" s="134"/>
      <c r="DIU41" s="134"/>
      <c r="DIV41" s="134"/>
      <c r="DIW41" s="134"/>
      <c r="DIX41" s="134"/>
      <c r="DIY41" s="134"/>
      <c r="DIZ41" s="134"/>
      <c r="DJA41" s="134"/>
      <c r="DJB41" s="134"/>
      <c r="DJC41" s="134"/>
      <c r="DJD41" s="134"/>
      <c r="DJE41" s="134"/>
      <c r="DJF41" s="134"/>
      <c r="DJG41" s="134"/>
      <c r="DJH41" s="134"/>
      <c r="DJI41" s="134"/>
      <c r="DJJ41" s="134"/>
      <c r="DJK41" s="134"/>
      <c r="DJL41" s="134"/>
      <c r="DJM41" s="134"/>
      <c r="DJN41" s="134"/>
      <c r="DJO41" s="134"/>
      <c r="DJP41" s="134"/>
      <c r="DJQ41" s="134"/>
      <c r="DJR41" s="134"/>
      <c r="DJS41" s="134"/>
      <c r="DJT41" s="134"/>
      <c r="DJU41" s="134"/>
      <c r="DJV41" s="134"/>
      <c r="DJW41" s="134"/>
      <c r="DJX41" s="134"/>
      <c r="DJY41" s="134"/>
      <c r="DJZ41" s="134"/>
      <c r="DKA41" s="134"/>
      <c r="DKB41" s="134"/>
      <c r="DKC41" s="134"/>
      <c r="DKD41" s="134"/>
      <c r="DKE41" s="134"/>
      <c r="DKF41" s="134"/>
      <c r="DKG41" s="134"/>
      <c r="DKH41" s="134"/>
      <c r="DKI41" s="134"/>
      <c r="DKJ41" s="134"/>
      <c r="DKK41" s="134"/>
      <c r="DKL41" s="134"/>
      <c r="DKM41" s="134"/>
      <c r="DKN41" s="134"/>
      <c r="DKO41" s="134"/>
      <c r="DKP41" s="134"/>
      <c r="DKQ41" s="134"/>
      <c r="DKR41" s="134"/>
      <c r="DKS41" s="134"/>
      <c r="DKT41" s="134"/>
      <c r="DKU41" s="134"/>
      <c r="DKV41" s="134"/>
      <c r="DKW41" s="134"/>
      <c r="DKX41" s="134"/>
      <c r="DKY41" s="134"/>
      <c r="DKZ41" s="134"/>
      <c r="DLA41" s="134"/>
      <c r="DLB41" s="134"/>
      <c r="DLC41" s="134"/>
      <c r="DLD41" s="134"/>
      <c r="DLE41" s="134"/>
      <c r="DLF41" s="134"/>
      <c r="DLG41" s="134"/>
      <c r="DLH41" s="134"/>
      <c r="DLI41" s="134"/>
      <c r="DLJ41" s="134"/>
      <c r="DLK41" s="134"/>
      <c r="DLL41" s="134"/>
      <c r="DLM41" s="134"/>
      <c r="DLN41" s="134"/>
      <c r="DLO41" s="134"/>
      <c r="DLP41" s="134"/>
      <c r="DLQ41" s="134"/>
      <c r="DLR41" s="134"/>
      <c r="DLS41" s="134"/>
      <c r="DLT41" s="134"/>
      <c r="DLU41" s="134"/>
      <c r="DLV41" s="134"/>
      <c r="DLW41" s="134"/>
      <c r="DLX41" s="134"/>
      <c r="DLY41" s="134"/>
      <c r="DLZ41" s="134"/>
      <c r="DMA41" s="134"/>
      <c r="DMB41" s="134"/>
      <c r="DMC41" s="134"/>
      <c r="DMD41" s="134"/>
      <c r="DME41" s="134"/>
      <c r="DMF41" s="134"/>
      <c r="DMG41" s="134"/>
      <c r="DMH41" s="134"/>
      <c r="DMI41" s="134"/>
      <c r="DMJ41" s="134"/>
      <c r="DMK41" s="134"/>
      <c r="DML41" s="134"/>
      <c r="DMM41" s="134"/>
      <c r="DMN41" s="134"/>
      <c r="DMO41" s="134"/>
      <c r="DMP41" s="134"/>
      <c r="DMQ41" s="134"/>
      <c r="DMR41" s="134"/>
      <c r="DMS41" s="134"/>
      <c r="DMT41" s="134"/>
      <c r="DMU41" s="134"/>
      <c r="DMV41" s="134"/>
      <c r="DMW41" s="134"/>
      <c r="DMX41" s="134"/>
      <c r="DMY41" s="134"/>
      <c r="DMZ41" s="134"/>
      <c r="DNA41" s="134"/>
      <c r="DNB41" s="134"/>
      <c r="DNC41" s="134"/>
      <c r="DND41" s="134"/>
      <c r="DNE41" s="134"/>
      <c r="DNF41" s="134"/>
      <c r="DNG41" s="134"/>
      <c r="DNH41" s="134"/>
      <c r="DNI41" s="134"/>
      <c r="DNJ41" s="134"/>
      <c r="DNK41" s="134"/>
      <c r="DNL41" s="134"/>
      <c r="DNM41" s="134"/>
      <c r="DNN41" s="134"/>
      <c r="DNO41" s="134"/>
      <c r="DNP41" s="134"/>
      <c r="DNQ41" s="134"/>
      <c r="DNR41" s="134"/>
      <c r="DNS41" s="134"/>
      <c r="DNT41" s="134"/>
      <c r="DNU41" s="134"/>
      <c r="DNV41" s="134"/>
      <c r="DNW41" s="134"/>
      <c r="DNX41" s="134"/>
      <c r="DNY41" s="134"/>
      <c r="DNZ41" s="134"/>
      <c r="DOA41" s="134"/>
      <c r="DOB41" s="134"/>
      <c r="DOC41" s="134"/>
      <c r="DOD41" s="134"/>
      <c r="DOE41" s="134"/>
      <c r="DOF41" s="134"/>
      <c r="DOG41" s="134"/>
      <c r="DOH41" s="134"/>
      <c r="DOI41" s="134"/>
      <c r="DOJ41" s="134"/>
      <c r="DOK41" s="134"/>
      <c r="DOL41" s="134"/>
      <c r="DOM41" s="134"/>
      <c r="DON41" s="134"/>
      <c r="DOO41" s="134"/>
      <c r="DOP41" s="134"/>
      <c r="DOQ41" s="134"/>
      <c r="DOR41" s="134"/>
      <c r="DOS41" s="134"/>
      <c r="DOT41" s="134"/>
      <c r="DOU41" s="134"/>
      <c r="DOV41" s="134"/>
      <c r="DOW41" s="134"/>
      <c r="DOX41" s="134"/>
      <c r="DOY41" s="134"/>
      <c r="DOZ41" s="134"/>
      <c r="DPA41" s="134"/>
      <c r="DPB41" s="134"/>
      <c r="DPC41" s="134"/>
      <c r="DPD41" s="134"/>
      <c r="DPE41" s="134"/>
      <c r="DPF41" s="134"/>
      <c r="DPG41" s="134"/>
      <c r="DPH41" s="134"/>
      <c r="DPI41" s="134"/>
      <c r="DPJ41" s="134"/>
      <c r="DPK41" s="134"/>
      <c r="DPL41" s="134"/>
      <c r="DPM41" s="134"/>
      <c r="DPN41" s="134"/>
      <c r="DPO41" s="134"/>
      <c r="DPP41" s="134"/>
      <c r="DPQ41" s="134"/>
      <c r="DPR41" s="134"/>
      <c r="DPS41" s="134"/>
      <c r="DPT41" s="134"/>
      <c r="DPU41" s="134"/>
      <c r="DPV41" s="134"/>
      <c r="DPW41" s="134"/>
      <c r="DPX41" s="134"/>
      <c r="DPY41" s="134"/>
      <c r="DPZ41" s="134"/>
      <c r="DQA41" s="134"/>
      <c r="DQB41" s="134"/>
      <c r="DQC41" s="134"/>
      <c r="DQD41" s="134"/>
      <c r="DQE41" s="134"/>
      <c r="DQF41" s="134"/>
      <c r="DQG41" s="134"/>
      <c r="DQH41" s="134"/>
      <c r="DQI41" s="134"/>
      <c r="DQJ41" s="134"/>
      <c r="DQK41" s="134"/>
      <c r="DQL41" s="134"/>
      <c r="DQM41" s="134"/>
      <c r="DQN41" s="134"/>
      <c r="DQO41" s="134"/>
      <c r="DQP41" s="134"/>
      <c r="DQQ41" s="134"/>
      <c r="DQR41" s="134"/>
      <c r="DQS41" s="134"/>
      <c r="DQT41" s="134"/>
      <c r="DQU41" s="134"/>
      <c r="DQV41" s="134"/>
      <c r="DQW41" s="134"/>
      <c r="DQX41" s="134"/>
      <c r="DQY41" s="134"/>
      <c r="DQZ41" s="134"/>
      <c r="DRA41" s="134"/>
      <c r="DRB41" s="134"/>
      <c r="DRC41" s="134"/>
      <c r="DRD41" s="134"/>
      <c r="DRE41" s="134"/>
      <c r="DRF41" s="134"/>
      <c r="DRG41" s="134"/>
      <c r="DRH41" s="134"/>
      <c r="DRI41" s="134"/>
      <c r="DRJ41" s="134"/>
      <c r="DRK41" s="134"/>
      <c r="DRL41" s="134"/>
      <c r="DRM41" s="134"/>
      <c r="DRN41" s="134"/>
      <c r="DRO41" s="134"/>
      <c r="DRP41" s="134"/>
      <c r="DRQ41" s="134"/>
      <c r="DRR41" s="134"/>
      <c r="DRS41" s="134"/>
      <c r="DRT41" s="134"/>
      <c r="DRU41" s="134"/>
      <c r="DRV41" s="134"/>
      <c r="DRW41" s="134"/>
      <c r="DRX41" s="134"/>
      <c r="DRY41" s="134"/>
      <c r="DRZ41" s="134"/>
      <c r="DSA41" s="134"/>
      <c r="DSB41" s="134"/>
      <c r="DSC41" s="134"/>
      <c r="DSD41" s="134"/>
      <c r="DSE41" s="134"/>
      <c r="DSF41" s="134"/>
      <c r="DSG41" s="134"/>
      <c r="DSH41" s="134"/>
      <c r="DSI41" s="134"/>
      <c r="DSJ41" s="134"/>
      <c r="DSK41" s="134"/>
      <c r="DSL41" s="134"/>
      <c r="DSM41" s="134"/>
      <c r="DSN41" s="134"/>
      <c r="DSO41" s="134"/>
      <c r="DSP41" s="134"/>
      <c r="DSQ41" s="134"/>
      <c r="DSR41" s="134"/>
      <c r="DSS41" s="134"/>
      <c r="DST41" s="134"/>
      <c r="DSU41" s="134"/>
      <c r="DSV41" s="134"/>
      <c r="DSW41" s="134"/>
      <c r="DSX41" s="134"/>
      <c r="DSY41" s="134"/>
      <c r="DSZ41" s="134"/>
      <c r="DTA41" s="134"/>
      <c r="DTB41" s="134"/>
      <c r="DTC41" s="134"/>
      <c r="DTD41" s="134"/>
      <c r="DTE41" s="134"/>
      <c r="DTF41" s="134"/>
      <c r="DTG41" s="134"/>
      <c r="DTH41" s="134"/>
      <c r="DTI41" s="134"/>
      <c r="DTJ41" s="134"/>
      <c r="DTK41" s="134"/>
      <c r="DTL41" s="134"/>
      <c r="DTM41" s="134"/>
      <c r="DTN41" s="134"/>
      <c r="DTO41" s="134"/>
      <c r="DTP41" s="134"/>
      <c r="DTQ41" s="134"/>
      <c r="DTR41" s="134"/>
      <c r="DTS41" s="134"/>
      <c r="DTT41" s="134"/>
      <c r="DTU41" s="134"/>
      <c r="DTV41" s="134"/>
      <c r="DTW41" s="134"/>
      <c r="DTX41" s="134"/>
      <c r="DTY41" s="134"/>
      <c r="DTZ41" s="134"/>
      <c r="DUA41" s="134"/>
      <c r="DUB41" s="134"/>
      <c r="DUC41" s="134"/>
      <c r="DUD41" s="134"/>
      <c r="DUE41" s="134"/>
      <c r="DUF41" s="134"/>
      <c r="DUG41" s="134"/>
      <c r="DUH41" s="134"/>
      <c r="DUI41" s="134"/>
      <c r="DUJ41" s="134"/>
      <c r="DUK41" s="134"/>
      <c r="DUL41" s="134"/>
      <c r="DUM41" s="134"/>
      <c r="DUN41" s="134"/>
      <c r="DUO41" s="134"/>
      <c r="DUP41" s="134"/>
      <c r="DUQ41" s="134"/>
      <c r="DUR41" s="134"/>
      <c r="DUS41" s="134"/>
      <c r="DUT41" s="134"/>
      <c r="DUU41" s="134"/>
      <c r="DUV41" s="134"/>
      <c r="DUW41" s="134"/>
      <c r="DUX41" s="134"/>
      <c r="DUY41" s="134"/>
      <c r="DUZ41" s="134"/>
      <c r="DVA41" s="134"/>
      <c r="DVB41" s="134"/>
      <c r="DVC41" s="134"/>
      <c r="DVD41" s="134"/>
      <c r="DVE41" s="134"/>
      <c r="DVF41" s="134"/>
      <c r="DVG41" s="134"/>
      <c r="DVH41" s="134"/>
      <c r="DVI41" s="134"/>
      <c r="DVJ41" s="134"/>
      <c r="DVK41" s="134"/>
      <c r="DVL41" s="134"/>
      <c r="DVM41" s="134"/>
      <c r="DVN41" s="134"/>
      <c r="DVO41" s="134"/>
      <c r="DVP41" s="134"/>
      <c r="DVQ41" s="134"/>
      <c r="DVR41" s="134"/>
      <c r="DVS41" s="134"/>
      <c r="DVT41" s="134"/>
      <c r="DVU41" s="134"/>
      <c r="DVV41" s="134"/>
      <c r="DVW41" s="134"/>
      <c r="DVX41" s="134"/>
      <c r="DVY41" s="134"/>
      <c r="DVZ41" s="134"/>
      <c r="DWA41" s="134"/>
      <c r="DWB41" s="134"/>
      <c r="DWC41" s="134"/>
      <c r="DWD41" s="134"/>
      <c r="DWE41" s="134"/>
      <c r="DWF41" s="134"/>
      <c r="DWG41" s="134"/>
      <c r="DWH41" s="134"/>
      <c r="DWI41" s="134"/>
      <c r="DWJ41" s="134"/>
      <c r="DWK41" s="134"/>
      <c r="DWL41" s="134"/>
      <c r="DWM41" s="134"/>
      <c r="DWN41" s="134"/>
      <c r="DWO41" s="134"/>
      <c r="DWP41" s="134"/>
      <c r="DWQ41" s="134"/>
      <c r="DWR41" s="134"/>
      <c r="DWS41" s="134"/>
      <c r="DWT41" s="134"/>
      <c r="DWU41" s="134"/>
      <c r="DWV41" s="134"/>
      <c r="DWW41" s="134"/>
      <c r="DWX41" s="134"/>
      <c r="DWY41" s="134"/>
      <c r="DWZ41" s="134"/>
      <c r="DXA41" s="134"/>
      <c r="DXB41" s="134"/>
      <c r="DXC41" s="134"/>
      <c r="DXD41" s="134"/>
      <c r="DXE41" s="134"/>
      <c r="DXF41" s="134"/>
      <c r="DXG41" s="134"/>
      <c r="DXH41" s="134"/>
      <c r="DXI41" s="134"/>
      <c r="DXJ41" s="134"/>
      <c r="DXK41" s="134"/>
      <c r="DXL41" s="134"/>
      <c r="DXM41" s="134"/>
      <c r="DXN41" s="134"/>
      <c r="DXO41" s="134"/>
      <c r="DXP41" s="134"/>
      <c r="DXQ41" s="134"/>
      <c r="DXR41" s="134"/>
      <c r="DXS41" s="134"/>
      <c r="DXT41" s="134"/>
      <c r="DXU41" s="134"/>
      <c r="DXV41" s="134"/>
      <c r="DXW41" s="134"/>
      <c r="DXX41" s="134"/>
      <c r="DXY41" s="134"/>
      <c r="DXZ41" s="134"/>
      <c r="DYA41" s="134"/>
      <c r="DYB41" s="134"/>
      <c r="DYC41" s="134"/>
      <c r="DYD41" s="134"/>
      <c r="DYE41" s="134"/>
      <c r="DYF41" s="134"/>
      <c r="DYG41" s="134"/>
      <c r="DYH41" s="134"/>
      <c r="DYI41" s="134"/>
      <c r="DYJ41" s="134"/>
      <c r="DYK41" s="134"/>
      <c r="DYL41" s="134"/>
      <c r="DYM41" s="134"/>
      <c r="DYN41" s="134"/>
      <c r="DYO41" s="134"/>
      <c r="DYP41" s="134"/>
      <c r="DYQ41" s="134"/>
      <c r="DYR41" s="134"/>
      <c r="DYS41" s="134"/>
      <c r="DYT41" s="134"/>
      <c r="DYU41" s="134"/>
      <c r="DYV41" s="134"/>
      <c r="DYW41" s="134"/>
      <c r="DYX41" s="134"/>
      <c r="DYY41" s="134"/>
      <c r="DYZ41" s="134"/>
      <c r="DZA41" s="134"/>
      <c r="DZB41" s="134"/>
      <c r="DZC41" s="134"/>
      <c r="DZD41" s="134"/>
      <c r="DZE41" s="134"/>
      <c r="DZF41" s="134"/>
      <c r="DZG41" s="134"/>
      <c r="DZH41" s="134"/>
      <c r="DZI41" s="134"/>
      <c r="DZJ41" s="134"/>
      <c r="DZK41" s="134"/>
      <c r="DZL41" s="134"/>
      <c r="DZM41" s="134"/>
      <c r="DZN41" s="134"/>
      <c r="DZO41" s="134"/>
      <c r="DZP41" s="134"/>
      <c r="DZQ41" s="134"/>
      <c r="DZR41" s="134"/>
      <c r="DZS41" s="134"/>
      <c r="DZT41" s="134"/>
      <c r="DZU41" s="134"/>
      <c r="DZV41" s="134"/>
      <c r="DZW41" s="134"/>
      <c r="DZX41" s="134"/>
      <c r="DZY41" s="134"/>
      <c r="DZZ41" s="134"/>
      <c r="EAA41" s="134"/>
      <c r="EAB41" s="134"/>
      <c r="EAC41" s="134"/>
      <c r="EAD41" s="134"/>
      <c r="EAE41" s="134"/>
      <c r="EAF41" s="134"/>
      <c r="EAG41" s="134"/>
      <c r="EAH41" s="134"/>
      <c r="EAI41" s="134"/>
      <c r="EAJ41" s="134"/>
      <c r="EAK41" s="134"/>
      <c r="EAL41" s="134"/>
      <c r="EAM41" s="134"/>
      <c r="EAN41" s="134"/>
      <c r="EAO41" s="134"/>
      <c r="EAP41" s="134"/>
      <c r="EAQ41" s="134"/>
      <c r="EAR41" s="134"/>
      <c r="EAS41" s="134"/>
      <c r="EAT41" s="134"/>
      <c r="EAU41" s="134"/>
      <c r="EAV41" s="134"/>
      <c r="EAW41" s="134"/>
      <c r="EAX41" s="134"/>
      <c r="EAY41" s="134"/>
      <c r="EAZ41" s="134"/>
      <c r="EBA41" s="134"/>
      <c r="EBB41" s="134"/>
      <c r="EBC41" s="134"/>
      <c r="EBD41" s="134"/>
      <c r="EBE41" s="134"/>
      <c r="EBF41" s="134"/>
      <c r="EBG41" s="134"/>
      <c r="EBH41" s="134"/>
      <c r="EBI41" s="134"/>
      <c r="EBJ41" s="134"/>
      <c r="EBK41" s="134"/>
      <c r="EBL41" s="134"/>
      <c r="EBM41" s="134"/>
      <c r="EBN41" s="134"/>
      <c r="EBO41" s="134"/>
      <c r="EBP41" s="134"/>
      <c r="EBQ41" s="134"/>
      <c r="EBR41" s="134"/>
      <c r="EBS41" s="134"/>
      <c r="EBT41" s="134"/>
      <c r="EBU41" s="134"/>
      <c r="EBV41" s="134"/>
      <c r="EBW41" s="134"/>
      <c r="EBX41" s="134"/>
      <c r="EBY41" s="134"/>
      <c r="EBZ41" s="134"/>
      <c r="ECA41" s="134"/>
      <c r="ECB41" s="134"/>
      <c r="ECC41" s="134"/>
      <c r="ECD41" s="134"/>
      <c r="ECE41" s="134"/>
      <c r="ECF41" s="134"/>
      <c r="ECG41" s="134"/>
      <c r="ECH41" s="134"/>
      <c r="ECI41" s="134"/>
      <c r="ECJ41" s="134"/>
      <c r="ECK41" s="134"/>
      <c r="ECL41" s="134"/>
      <c r="ECM41" s="134"/>
      <c r="ECN41" s="134"/>
      <c r="ECO41" s="134"/>
      <c r="ECP41" s="134"/>
      <c r="ECQ41" s="134"/>
      <c r="ECR41" s="134"/>
      <c r="ECS41" s="134"/>
      <c r="ECT41" s="134"/>
      <c r="ECU41" s="134"/>
      <c r="ECV41" s="134"/>
      <c r="ECW41" s="134"/>
      <c r="ECX41" s="134"/>
      <c r="ECY41" s="134"/>
      <c r="ECZ41" s="134"/>
      <c r="EDA41" s="134"/>
      <c r="EDB41" s="134"/>
      <c r="EDC41" s="134"/>
      <c r="EDD41" s="134"/>
      <c r="EDE41" s="134"/>
      <c r="EDF41" s="134"/>
      <c r="EDG41" s="134"/>
      <c r="EDH41" s="134"/>
      <c r="EDI41" s="134"/>
      <c r="EDJ41" s="134"/>
      <c r="EDK41" s="134"/>
      <c r="EDL41" s="134"/>
      <c r="EDM41" s="134"/>
      <c r="EDN41" s="134"/>
      <c r="EDO41" s="134"/>
      <c r="EDP41" s="134"/>
      <c r="EDQ41" s="134"/>
      <c r="EDR41" s="134"/>
      <c r="EDS41" s="134"/>
      <c r="EDT41" s="134"/>
      <c r="EDU41" s="134"/>
      <c r="EDV41" s="134"/>
      <c r="EDW41" s="134"/>
      <c r="EDX41" s="134"/>
      <c r="EDY41" s="134"/>
      <c r="EDZ41" s="134"/>
      <c r="EEA41" s="134"/>
      <c r="EEB41" s="134"/>
      <c r="EEC41" s="134"/>
      <c r="EED41" s="134"/>
      <c r="EEE41" s="134"/>
      <c r="EEF41" s="134"/>
      <c r="EEG41" s="134"/>
      <c r="EEH41" s="134"/>
      <c r="EEI41" s="134"/>
      <c r="EEJ41" s="134"/>
      <c r="EEK41" s="134"/>
      <c r="EEL41" s="134"/>
      <c r="EEM41" s="134"/>
      <c r="EEN41" s="134"/>
      <c r="EEO41" s="134"/>
      <c r="EEP41" s="134"/>
      <c r="EEQ41" s="134"/>
      <c r="EER41" s="134"/>
      <c r="EES41" s="134"/>
      <c r="EET41" s="134"/>
      <c r="EEU41" s="134"/>
      <c r="EEV41" s="134"/>
      <c r="EEW41" s="134"/>
      <c r="EEX41" s="134"/>
      <c r="EEY41" s="134"/>
      <c r="EEZ41" s="134"/>
      <c r="EFA41" s="134"/>
      <c r="EFB41" s="134"/>
      <c r="EFC41" s="134"/>
      <c r="EFD41" s="134"/>
      <c r="EFE41" s="134"/>
      <c r="EFF41" s="134"/>
      <c r="EFG41" s="134"/>
      <c r="EFH41" s="134"/>
      <c r="EFI41" s="134"/>
      <c r="EFJ41" s="134"/>
      <c r="EFK41" s="134"/>
      <c r="EFL41" s="134"/>
      <c r="EFM41" s="134"/>
      <c r="EFN41" s="134"/>
      <c r="EFO41" s="134"/>
      <c r="EFP41" s="134"/>
      <c r="EFQ41" s="134"/>
      <c r="EFR41" s="134"/>
      <c r="EFS41" s="134"/>
      <c r="EFT41" s="134"/>
      <c r="EFU41" s="134"/>
      <c r="EFV41" s="134"/>
      <c r="EFW41" s="134"/>
      <c r="EFX41" s="134"/>
      <c r="EFY41" s="134"/>
      <c r="EFZ41" s="134"/>
      <c r="EGA41" s="134"/>
      <c r="EGB41" s="134"/>
      <c r="EGC41" s="134"/>
      <c r="EGD41" s="134"/>
      <c r="EGE41" s="134"/>
      <c r="EGF41" s="134"/>
      <c r="EGG41" s="134"/>
      <c r="EGH41" s="134"/>
      <c r="EGI41" s="134"/>
      <c r="EGJ41" s="134"/>
      <c r="EGK41" s="134"/>
      <c r="EGL41" s="134"/>
      <c r="EGM41" s="134"/>
      <c r="EGN41" s="134"/>
      <c r="EGO41" s="134"/>
      <c r="EGP41" s="134"/>
      <c r="EGQ41" s="134"/>
      <c r="EGR41" s="134"/>
      <c r="EGS41" s="134"/>
      <c r="EGT41" s="134"/>
      <c r="EGU41" s="134"/>
      <c r="EGV41" s="134"/>
      <c r="EGW41" s="134"/>
      <c r="EGX41" s="134"/>
      <c r="EGY41" s="134"/>
      <c r="EGZ41" s="134"/>
      <c r="EHA41" s="134"/>
      <c r="EHB41" s="134"/>
      <c r="EHC41" s="134"/>
      <c r="EHD41" s="134"/>
      <c r="EHE41" s="134"/>
      <c r="EHF41" s="134"/>
      <c r="EHG41" s="134"/>
      <c r="EHH41" s="134"/>
      <c r="EHI41" s="134"/>
      <c r="EHJ41" s="134"/>
      <c r="EHK41" s="134"/>
      <c r="EHL41" s="134"/>
      <c r="EHM41" s="134"/>
      <c r="EHN41" s="134"/>
      <c r="EHO41" s="134"/>
      <c r="EHP41" s="134"/>
      <c r="EHQ41" s="134"/>
      <c r="EHR41" s="134"/>
      <c r="EHS41" s="134"/>
      <c r="EHT41" s="134"/>
      <c r="EHU41" s="134"/>
      <c r="EHV41" s="134"/>
      <c r="EHW41" s="134"/>
      <c r="EHX41" s="134"/>
      <c r="EHY41" s="134"/>
      <c r="EHZ41" s="134"/>
      <c r="EIA41" s="134"/>
      <c r="EIB41" s="134"/>
      <c r="EIC41" s="134"/>
      <c r="EID41" s="134"/>
      <c r="EIE41" s="134"/>
      <c r="EIF41" s="134"/>
      <c r="EIG41" s="134"/>
      <c r="EIH41" s="134"/>
      <c r="EII41" s="134"/>
      <c r="EIJ41" s="134"/>
      <c r="EIK41" s="134"/>
      <c r="EIL41" s="134"/>
      <c r="EIM41" s="134"/>
      <c r="EIN41" s="134"/>
      <c r="EIO41" s="134"/>
      <c r="EIP41" s="134"/>
      <c r="EIQ41" s="134"/>
      <c r="EIR41" s="134"/>
      <c r="EIS41" s="134"/>
      <c r="EIT41" s="134"/>
      <c r="EIU41" s="134"/>
      <c r="EIV41" s="134"/>
      <c r="EIW41" s="134"/>
      <c r="EIX41" s="134"/>
      <c r="EIY41" s="134"/>
      <c r="EIZ41" s="134"/>
      <c r="EJA41" s="134"/>
      <c r="EJB41" s="134"/>
      <c r="EJC41" s="134"/>
      <c r="EJD41" s="134"/>
      <c r="EJE41" s="134"/>
      <c r="EJF41" s="134"/>
      <c r="EJG41" s="134"/>
      <c r="EJH41" s="134"/>
      <c r="EJI41" s="134"/>
      <c r="EJJ41" s="134"/>
      <c r="EJK41" s="134"/>
      <c r="EJL41" s="134"/>
      <c r="EJM41" s="134"/>
      <c r="EJN41" s="134"/>
      <c r="EJO41" s="134"/>
      <c r="EJP41" s="134"/>
      <c r="EJQ41" s="134"/>
      <c r="EJR41" s="134"/>
      <c r="EJS41" s="134"/>
      <c r="EJT41" s="134"/>
      <c r="EJU41" s="134"/>
      <c r="EJV41" s="134"/>
      <c r="EJW41" s="134"/>
      <c r="EJX41" s="134"/>
      <c r="EJY41" s="134"/>
      <c r="EJZ41" s="134"/>
      <c r="EKA41" s="134"/>
      <c r="EKB41" s="134"/>
      <c r="EKC41" s="134"/>
      <c r="EKD41" s="134"/>
      <c r="EKE41" s="134"/>
      <c r="EKF41" s="134"/>
      <c r="EKG41" s="134"/>
      <c r="EKH41" s="134"/>
      <c r="EKI41" s="134"/>
      <c r="EKJ41" s="134"/>
      <c r="EKK41" s="134"/>
      <c r="EKL41" s="134"/>
      <c r="EKM41" s="134"/>
      <c r="EKN41" s="134"/>
      <c r="EKO41" s="134"/>
      <c r="EKP41" s="134"/>
      <c r="EKQ41" s="134"/>
      <c r="EKR41" s="134"/>
      <c r="EKS41" s="134"/>
      <c r="EKT41" s="134"/>
      <c r="EKU41" s="134"/>
      <c r="EKV41" s="134"/>
      <c r="EKW41" s="134"/>
      <c r="EKX41" s="134"/>
      <c r="EKY41" s="134"/>
      <c r="EKZ41" s="134"/>
      <c r="ELA41" s="134"/>
      <c r="ELB41" s="134"/>
      <c r="ELC41" s="134"/>
      <c r="ELD41" s="134"/>
      <c r="ELE41" s="134"/>
      <c r="ELF41" s="134"/>
      <c r="ELG41" s="134"/>
      <c r="ELH41" s="134"/>
      <c r="ELI41" s="134"/>
      <c r="ELJ41" s="134"/>
      <c r="ELK41" s="134"/>
      <c r="ELL41" s="134"/>
      <c r="ELM41" s="134"/>
      <c r="ELN41" s="134"/>
      <c r="ELO41" s="134"/>
      <c r="ELP41" s="134"/>
      <c r="ELQ41" s="134"/>
      <c r="ELR41" s="134"/>
      <c r="ELS41" s="134"/>
      <c r="ELT41" s="134"/>
      <c r="ELU41" s="134"/>
      <c r="ELV41" s="134"/>
      <c r="ELW41" s="134"/>
      <c r="ELX41" s="134"/>
      <c r="ELY41" s="134"/>
      <c r="ELZ41" s="134"/>
      <c r="EMA41" s="134"/>
      <c r="EMB41" s="134"/>
      <c r="EMC41" s="134"/>
      <c r="EMD41" s="134"/>
      <c r="EME41" s="134"/>
      <c r="EMF41" s="134"/>
      <c r="EMG41" s="134"/>
      <c r="EMH41" s="134"/>
      <c r="EMI41" s="134"/>
      <c r="EMJ41" s="134"/>
      <c r="EMK41" s="134"/>
      <c r="EML41" s="134"/>
      <c r="EMM41" s="134"/>
      <c r="EMN41" s="134"/>
      <c r="EMO41" s="134"/>
      <c r="EMP41" s="134"/>
      <c r="EMQ41" s="134"/>
      <c r="EMR41" s="134"/>
      <c r="EMS41" s="134"/>
      <c r="EMT41" s="134"/>
      <c r="EMU41" s="134"/>
      <c r="EMV41" s="134"/>
      <c r="EMW41" s="134"/>
      <c r="EMX41" s="134"/>
      <c r="EMY41" s="134"/>
      <c r="EMZ41" s="134"/>
      <c r="ENA41" s="134"/>
      <c r="ENB41" s="134"/>
      <c r="ENC41" s="134"/>
      <c r="END41" s="134"/>
      <c r="ENE41" s="134"/>
      <c r="ENF41" s="134"/>
      <c r="ENG41" s="134"/>
      <c r="ENH41" s="134"/>
      <c r="ENI41" s="134"/>
      <c r="ENJ41" s="134"/>
      <c r="ENK41" s="134"/>
      <c r="ENL41" s="134"/>
      <c r="ENM41" s="134"/>
      <c r="ENN41" s="134"/>
      <c r="ENO41" s="134"/>
      <c r="ENP41" s="134"/>
      <c r="ENQ41" s="134"/>
      <c r="ENR41" s="134"/>
      <c r="ENS41" s="134"/>
      <c r="ENT41" s="134"/>
      <c r="ENU41" s="134"/>
      <c r="ENV41" s="134"/>
      <c r="ENW41" s="134"/>
      <c r="ENX41" s="134"/>
      <c r="ENY41" s="134"/>
      <c r="ENZ41" s="134"/>
      <c r="EOA41" s="134"/>
      <c r="EOB41" s="134"/>
      <c r="EOC41" s="134"/>
      <c r="EOD41" s="134"/>
      <c r="EOE41" s="134"/>
      <c r="EOF41" s="134"/>
      <c r="EOG41" s="134"/>
      <c r="EOH41" s="134"/>
      <c r="EOI41" s="134"/>
      <c r="EOJ41" s="134"/>
      <c r="EOK41" s="134"/>
      <c r="EOL41" s="134"/>
      <c r="EOM41" s="134"/>
      <c r="EON41" s="134"/>
      <c r="EOO41" s="134"/>
      <c r="EOP41" s="134"/>
      <c r="EOQ41" s="134"/>
      <c r="EOR41" s="134"/>
      <c r="EOS41" s="134"/>
      <c r="EOT41" s="134"/>
      <c r="EOU41" s="134"/>
      <c r="EOV41" s="134"/>
      <c r="EOW41" s="134"/>
      <c r="EOX41" s="134"/>
      <c r="EOY41" s="134"/>
      <c r="EOZ41" s="134"/>
      <c r="EPA41" s="134"/>
      <c r="EPB41" s="134"/>
      <c r="EPC41" s="134"/>
      <c r="EPD41" s="134"/>
      <c r="EPE41" s="134"/>
      <c r="EPF41" s="134"/>
      <c r="EPG41" s="134"/>
      <c r="EPH41" s="134"/>
      <c r="EPI41" s="134"/>
      <c r="EPJ41" s="134"/>
      <c r="EPK41" s="134"/>
      <c r="EPL41" s="134"/>
      <c r="EPM41" s="134"/>
      <c r="EPN41" s="134"/>
      <c r="EPO41" s="134"/>
      <c r="EPP41" s="134"/>
      <c r="EPQ41" s="134"/>
      <c r="EPR41" s="134"/>
      <c r="EPS41" s="134"/>
      <c r="EPT41" s="134"/>
      <c r="EPU41" s="134"/>
      <c r="EPV41" s="134"/>
      <c r="EPW41" s="134"/>
      <c r="EPX41" s="134"/>
      <c r="EPY41" s="134"/>
      <c r="EPZ41" s="134"/>
      <c r="EQA41" s="134"/>
      <c r="EQB41" s="134"/>
      <c r="EQC41" s="134"/>
      <c r="EQD41" s="134"/>
      <c r="EQE41" s="134"/>
      <c r="EQF41" s="134"/>
      <c r="EQG41" s="134"/>
      <c r="EQH41" s="134"/>
      <c r="EQI41" s="134"/>
      <c r="EQJ41" s="134"/>
      <c r="EQK41" s="134"/>
      <c r="EQL41" s="134"/>
      <c r="EQM41" s="134"/>
      <c r="EQN41" s="134"/>
      <c r="EQO41" s="134"/>
      <c r="EQP41" s="134"/>
      <c r="EQQ41" s="134"/>
      <c r="EQR41" s="134"/>
      <c r="EQS41" s="134"/>
      <c r="EQT41" s="134"/>
      <c r="EQU41" s="134"/>
      <c r="EQV41" s="134"/>
      <c r="EQW41" s="134"/>
      <c r="EQX41" s="134"/>
      <c r="EQY41" s="134"/>
      <c r="EQZ41" s="134"/>
      <c r="ERA41" s="134"/>
      <c r="ERB41" s="134"/>
      <c r="ERC41" s="134"/>
      <c r="ERD41" s="134"/>
      <c r="ERE41" s="134"/>
      <c r="ERF41" s="134"/>
      <c r="ERG41" s="134"/>
      <c r="ERH41" s="134"/>
      <c r="ERI41" s="134"/>
      <c r="ERJ41" s="134"/>
      <c r="ERK41" s="134"/>
      <c r="ERL41" s="134"/>
      <c r="ERM41" s="134"/>
      <c r="ERN41" s="134"/>
      <c r="ERO41" s="134"/>
      <c r="ERP41" s="134"/>
      <c r="ERQ41" s="134"/>
      <c r="ERR41" s="134"/>
      <c r="ERS41" s="134"/>
      <c r="ERT41" s="134"/>
      <c r="ERU41" s="134"/>
      <c r="ERV41" s="134"/>
      <c r="ERW41" s="134"/>
      <c r="ERX41" s="134"/>
      <c r="ERY41" s="134"/>
      <c r="ERZ41" s="134"/>
      <c r="ESA41" s="134"/>
      <c r="ESB41" s="134"/>
      <c r="ESC41" s="134"/>
      <c r="ESD41" s="134"/>
      <c r="ESE41" s="134"/>
      <c r="ESF41" s="134"/>
      <c r="ESG41" s="134"/>
      <c r="ESH41" s="134"/>
      <c r="ESI41" s="134"/>
      <c r="ESJ41" s="134"/>
      <c r="ESK41" s="134"/>
      <c r="ESL41" s="134"/>
      <c r="ESM41" s="134"/>
      <c r="ESN41" s="134"/>
      <c r="ESO41" s="134"/>
      <c r="ESP41" s="134"/>
      <c r="ESQ41" s="134"/>
      <c r="ESR41" s="134"/>
      <c r="ESS41" s="134"/>
      <c r="EST41" s="134"/>
      <c r="ESU41" s="134"/>
      <c r="ESV41" s="134"/>
      <c r="ESW41" s="134"/>
      <c r="ESX41" s="134"/>
      <c r="ESY41" s="134"/>
      <c r="ESZ41" s="134"/>
      <c r="ETA41" s="134"/>
      <c r="ETB41" s="134"/>
      <c r="ETC41" s="134"/>
      <c r="ETD41" s="134"/>
      <c r="ETE41" s="134"/>
      <c r="ETF41" s="134"/>
      <c r="ETG41" s="134"/>
      <c r="ETH41" s="134"/>
      <c r="ETI41" s="134"/>
      <c r="ETJ41" s="134"/>
      <c r="ETK41" s="134"/>
      <c r="ETL41" s="134"/>
      <c r="ETM41" s="134"/>
      <c r="ETN41" s="134"/>
      <c r="ETO41" s="134"/>
      <c r="ETP41" s="134"/>
      <c r="ETQ41" s="134"/>
      <c r="ETR41" s="134"/>
      <c r="ETS41" s="134"/>
      <c r="ETT41" s="134"/>
      <c r="ETU41" s="134"/>
      <c r="ETV41" s="134"/>
      <c r="ETW41" s="134"/>
      <c r="ETX41" s="134"/>
      <c r="ETY41" s="134"/>
      <c r="ETZ41" s="134"/>
      <c r="EUA41" s="134"/>
      <c r="EUB41" s="134"/>
      <c r="EUC41" s="134"/>
      <c r="EUD41" s="134"/>
      <c r="EUE41" s="134"/>
      <c r="EUF41" s="134"/>
      <c r="EUG41" s="134"/>
      <c r="EUH41" s="134"/>
      <c r="EUI41" s="134"/>
      <c r="EUJ41" s="134"/>
      <c r="EUK41" s="134"/>
      <c r="EUL41" s="134"/>
      <c r="EUM41" s="134"/>
      <c r="EUN41" s="134"/>
      <c r="EUO41" s="134"/>
      <c r="EUP41" s="134"/>
      <c r="EUQ41" s="134"/>
      <c r="EUR41" s="134"/>
      <c r="EUS41" s="134"/>
      <c r="EUT41" s="134"/>
      <c r="EUU41" s="134"/>
      <c r="EUV41" s="134"/>
      <c r="EUW41" s="134"/>
      <c r="EUX41" s="134"/>
      <c r="EUY41" s="134"/>
      <c r="EUZ41" s="134"/>
      <c r="EVA41" s="134"/>
      <c r="EVB41" s="134"/>
      <c r="EVC41" s="134"/>
      <c r="EVD41" s="134"/>
      <c r="EVE41" s="134"/>
      <c r="EVF41" s="134"/>
      <c r="EVG41" s="134"/>
      <c r="EVH41" s="134"/>
      <c r="EVI41" s="134"/>
      <c r="EVJ41" s="134"/>
      <c r="EVK41" s="134"/>
      <c r="EVL41" s="134"/>
      <c r="EVM41" s="134"/>
      <c r="EVN41" s="134"/>
      <c r="EVO41" s="134"/>
      <c r="EVP41" s="134"/>
      <c r="EVQ41" s="134"/>
      <c r="EVR41" s="134"/>
      <c r="EVS41" s="134"/>
      <c r="EVT41" s="134"/>
      <c r="EVU41" s="134"/>
      <c r="EVV41" s="134"/>
      <c r="EVW41" s="134"/>
      <c r="EVX41" s="134"/>
      <c r="EVY41" s="134"/>
      <c r="EVZ41" s="134"/>
      <c r="EWA41" s="134"/>
      <c r="EWB41" s="134"/>
      <c r="EWC41" s="134"/>
      <c r="EWD41" s="134"/>
      <c r="EWE41" s="134"/>
      <c r="EWF41" s="134"/>
      <c r="EWG41" s="134"/>
      <c r="EWH41" s="134"/>
      <c r="EWI41" s="134"/>
      <c r="EWJ41" s="134"/>
      <c r="EWK41" s="134"/>
      <c r="EWL41" s="134"/>
      <c r="EWM41" s="134"/>
      <c r="EWN41" s="134"/>
      <c r="EWO41" s="134"/>
      <c r="EWP41" s="134"/>
      <c r="EWQ41" s="134"/>
      <c r="EWR41" s="134"/>
      <c r="EWS41" s="134"/>
      <c r="EWT41" s="134"/>
      <c r="EWU41" s="134"/>
      <c r="EWV41" s="134"/>
      <c r="EWW41" s="134"/>
      <c r="EWX41" s="134"/>
      <c r="EWY41" s="134"/>
      <c r="EWZ41" s="134"/>
      <c r="EXA41" s="134"/>
      <c r="EXB41" s="134"/>
      <c r="EXC41" s="134"/>
      <c r="EXD41" s="134"/>
      <c r="EXE41" s="134"/>
      <c r="EXF41" s="134"/>
      <c r="EXG41" s="134"/>
      <c r="EXH41" s="134"/>
      <c r="EXI41" s="134"/>
      <c r="EXJ41" s="134"/>
      <c r="EXK41" s="134"/>
      <c r="EXL41" s="134"/>
      <c r="EXM41" s="134"/>
      <c r="EXN41" s="134"/>
      <c r="EXO41" s="134"/>
      <c r="EXP41" s="134"/>
      <c r="EXQ41" s="134"/>
      <c r="EXR41" s="134"/>
      <c r="EXS41" s="134"/>
      <c r="EXT41" s="134"/>
      <c r="EXU41" s="134"/>
      <c r="EXV41" s="134"/>
      <c r="EXW41" s="134"/>
      <c r="EXX41" s="134"/>
      <c r="EXY41" s="134"/>
      <c r="EXZ41" s="134"/>
      <c r="EYA41" s="134"/>
      <c r="EYB41" s="134"/>
      <c r="EYC41" s="134"/>
      <c r="EYD41" s="134"/>
      <c r="EYE41" s="134"/>
      <c r="EYF41" s="134"/>
      <c r="EYG41" s="134"/>
      <c r="EYH41" s="134"/>
      <c r="EYI41" s="134"/>
      <c r="EYJ41" s="134"/>
      <c r="EYK41" s="134"/>
      <c r="EYL41" s="134"/>
      <c r="EYM41" s="134"/>
      <c r="EYN41" s="134"/>
      <c r="EYO41" s="134"/>
      <c r="EYP41" s="134"/>
      <c r="EYQ41" s="134"/>
      <c r="EYR41" s="134"/>
      <c r="EYS41" s="134"/>
      <c r="EYT41" s="134"/>
      <c r="EYU41" s="134"/>
      <c r="EYV41" s="134"/>
      <c r="EYW41" s="134"/>
      <c r="EYX41" s="134"/>
      <c r="EYY41" s="134"/>
      <c r="EYZ41" s="134"/>
      <c r="EZA41" s="134"/>
      <c r="EZB41" s="134"/>
      <c r="EZC41" s="134"/>
      <c r="EZD41" s="134"/>
      <c r="EZE41" s="134"/>
      <c r="EZF41" s="134"/>
      <c r="EZG41" s="134"/>
      <c r="EZH41" s="134"/>
      <c r="EZI41" s="134"/>
      <c r="EZJ41" s="134"/>
      <c r="EZK41" s="134"/>
      <c r="EZL41" s="134"/>
      <c r="EZM41" s="134"/>
      <c r="EZN41" s="134"/>
      <c r="EZO41" s="134"/>
      <c r="EZP41" s="134"/>
      <c r="EZQ41" s="134"/>
      <c r="EZR41" s="134"/>
      <c r="EZS41" s="134"/>
      <c r="EZT41" s="134"/>
      <c r="EZU41" s="134"/>
      <c r="EZV41" s="134"/>
      <c r="EZW41" s="134"/>
      <c r="EZX41" s="134"/>
      <c r="EZY41" s="134"/>
      <c r="EZZ41" s="134"/>
      <c r="FAA41" s="134"/>
      <c r="FAB41" s="134"/>
      <c r="FAC41" s="134"/>
      <c r="FAD41" s="134"/>
      <c r="FAE41" s="134"/>
      <c r="FAF41" s="134"/>
      <c r="FAG41" s="134"/>
      <c r="FAH41" s="134"/>
      <c r="FAI41" s="134"/>
      <c r="FAJ41" s="134"/>
      <c r="FAK41" s="134"/>
      <c r="FAL41" s="134"/>
      <c r="FAM41" s="134"/>
      <c r="FAN41" s="134"/>
      <c r="FAO41" s="134"/>
      <c r="FAP41" s="134"/>
      <c r="FAQ41" s="134"/>
      <c r="FAR41" s="134"/>
      <c r="FAS41" s="134"/>
      <c r="FAT41" s="134"/>
      <c r="FAU41" s="134"/>
      <c r="FAV41" s="134"/>
      <c r="FAW41" s="134"/>
      <c r="FAX41" s="134"/>
      <c r="FAY41" s="134"/>
      <c r="FAZ41" s="134"/>
      <c r="FBA41" s="134"/>
      <c r="FBB41" s="134"/>
      <c r="FBC41" s="134"/>
      <c r="FBD41" s="134"/>
      <c r="FBE41" s="134"/>
      <c r="FBF41" s="134"/>
      <c r="FBG41" s="134"/>
      <c r="FBH41" s="134"/>
      <c r="FBI41" s="134"/>
      <c r="FBJ41" s="134"/>
      <c r="FBK41" s="134"/>
      <c r="FBL41" s="134"/>
      <c r="FBM41" s="134"/>
      <c r="FBN41" s="134"/>
      <c r="FBO41" s="134"/>
      <c r="FBP41" s="134"/>
      <c r="FBQ41" s="134"/>
      <c r="FBR41" s="134"/>
      <c r="FBS41" s="134"/>
      <c r="FBT41" s="134"/>
      <c r="FBU41" s="134"/>
      <c r="FBV41" s="134"/>
      <c r="FBW41" s="134"/>
      <c r="FBX41" s="134"/>
      <c r="FBY41" s="134"/>
      <c r="FBZ41" s="134"/>
      <c r="FCA41" s="134"/>
      <c r="FCB41" s="134"/>
      <c r="FCC41" s="134"/>
      <c r="FCD41" s="134"/>
      <c r="FCE41" s="134"/>
      <c r="FCF41" s="134"/>
      <c r="FCG41" s="134"/>
      <c r="FCH41" s="134"/>
      <c r="FCI41" s="134"/>
      <c r="FCJ41" s="134"/>
      <c r="FCK41" s="134"/>
      <c r="FCL41" s="134"/>
      <c r="FCM41" s="134"/>
      <c r="FCN41" s="134"/>
      <c r="FCO41" s="134"/>
      <c r="FCP41" s="134"/>
      <c r="FCQ41" s="134"/>
      <c r="FCR41" s="134"/>
      <c r="FCS41" s="134"/>
      <c r="FCT41" s="134"/>
      <c r="FCU41" s="134"/>
      <c r="FCV41" s="134"/>
      <c r="FCW41" s="134"/>
      <c r="FCX41" s="134"/>
      <c r="FCY41" s="134"/>
      <c r="FCZ41" s="134"/>
      <c r="FDA41" s="134"/>
      <c r="FDB41" s="134"/>
      <c r="FDC41" s="134"/>
      <c r="FDD41" s="134"/>
      <c r="FDE41" s="134"/>
      <c r="FDF41" s="134"/>
      <c r="FDG41" s="134"/>
      <c r="FDH41" s="134"/>
      <c r="FDI41" s="134"/>
      <c r="FDJ41" s="134"/>
      <c r="FDK41" s="134"/>
      <c r="FDL41" s="134"/>
      <c r="FDM41" s="134"/>
      <c r="FDN41" s="134"/>
      <c r="FDO41" s="134"/>
      <c r="FDP41" s="134"/>
      <c r="FDQ41" s="134"/>
      <c r="FDR41" s="134"/>
      <c r="FDS41" s="134"/>
      <c r="FDT41" s="134"/>
      <c r="FDU41" s="134"/>
      <c r="FDV41" s="134"/>
      <c r="FDW41" s="134"/>
      <c r="FDX41" s="134"/>
      <c r="FDY41" s="134"/>
      <c r="FDZ41" s="134"/>
      <c r="FEA41" s="134"/>
      <c r="FEB41" s="134"/>
      <c r="FEC41" s="134"/>
      <c r="FED41" s="134"/>
      <c r="FEE41" s="134"/>
      <c r="FEF41" s="134"/>
      <c r="FEG41" s="134"/>
      <c r="FEH41" s="134"/>
      <c r="FEI41" s="134"/>
      <c r="FEJ41" s="134"/>
      <c r="FEK41" s="134"/>
      <c r="FEL41" s="134"/>
      <c r="FEM41" s="134"/>
      <c r="FEN41" s="134"/>
      <c r="FEO41" s="134"/>
      <c r="FEP41" s="134"/>
      <c r="FEQ41" s="134"/>
      <c r="FER41" s="134"/>
      <c r="FES41" s="134"/>
      <c r="FET41" s="134"/>
      <c r="FEU41" s="134"/>
      <c r="FEV41" s="134"/>
      <c r="FEW41" s="134"/>
      <c r="FEX41" s="134"/>
      <c r="FEY41" s="134"/>
      <c r="FEZ41" s="134"/>
      <c r="FFA41" s="134"/>
      <c r="FFB41" s="134"/>
      <c r="FFC41" s="134"/>
      <c r="FFD41" s="134"/>
      <c r="FFE41" s="134"/>
      <c r="FFF41" s="134"/>
      <c r="FFG41" s="134"/>
      <c r="FFH41" s="134"/>
      <c r="FFI41" s="134"/>
      <c r="FFJ41" s="134"/>
      <c r="FFK41" s="134"/>
      <c r="FFL41" s="134"/>
      <c r="FFM41" s="134"/>
      <c r="FFN41" s="134"/>
      <c r="FFO41" s="134"/>
      <c r="FFP41" s="134"/>
      <c r="FFQ41" s="134"/>
      <c r="FFR41" s="134"/>
      <c r="FFS41" s="134"/>
      <c r="FFT41" s="134"/>
      <c r="FFU41" s="134"/>
      <c r="FFV41" s="134"/>
      <c r="FFW41" s="134"/>
      <c r="FFX41" s="134"/>
      <c r="FFY41" s="134"/>
      <c r="FFZ41" s="134"/>
      <c r="FGA41" s="134"/>
      <c r="FGB41" s="134"/>
      <c r="FGC41" s="134"/>
      <c r="FGD41" s="134"/>
      <c r="FGE41" s="134"/>
      <c r="FGF41" s="134"/>
      <c r="FGG41" s="134"/>
      <c r="FGH41" s="134"/>
      <c r="FGI41" s="134"/>
      <c r="FGJ41" s="134"/>
      <c r="FGK41" s="134"/>
      <c r="FGL41" s="134"/>
      <c r="FGM41" s="134"/>
      <c r="FGN41" s="134"/>
      <c r="FGO41" s="134"/>
      <c r="FGP41" s="134"/>
      <c r="FGQ41" s="134"/>
      <c r="FGR41" s="134"/>
      <c r="FGS41" s="134"/>
      <c r="FGT41" s="134"/>
      <c r="FGU41" s="134"/>
      <c r="FGV41" s="134"/>
      <c r="FGW41" s="134"/>
      <c r="FGX41" s="134"/>
      <c r="FGY41" s="134"/>
      <c r="FGZ41" s="134"/>
      <c r="FHA41" s="134"/>
      <c r="FHB41" s="134"/>
      <c r="FHC41" s="134"/>
      <c r="FHD41" s="134"/>
      <c r="FHE41" s="134"/>
      <c r="FHF41" s="134"/>
      <c r="FHG41" s="134"/>
      <c r="FHH41" s="134"/>
      <c r="FHI41" s="134"/>
      <c r="FHJ41" s="134"/>
      <c r="FHK41" s="134"/>
      <c r="FHL41" s="134"/>
      <c r="FHM41" s="134"/>
      <c r="FHN41" s="134"/>
      <c r="FHO41" s="134"/>
      <c r="FHP41" s="134"/>
      <c r="FHQ41" s="134"/>
      <c r="FHR41" s="134"/>
      <c r="FHS41" s="134"/>
      <c r="FHT41" s="134"/>
      <c r="FHU41" s="134"/>
      <c r="FHV41" s="134"/>
      <c r="FHW41" s="134"/>
      <c r="FHX41" s="134"/>
      <c r="FHY41" s="134"/>
      <c r="FHZ41" s="134"/>
      <c r="FIA41" s="134"/>
      <c r="FIB41" s="134"/>
      <c r="FIC41" s="134"/>
      <c r="FID41" s="134"/>
      <c r="FIE41" s="134"/>
      <c r="FIF41" s="134"/>
      <c r="FIG41" s="134"/>
      <c r="FIH41" s="134"/>
      <c r="FII41" s="134"/>
      <c r="FIJ41" s="134"/>
      <c r="FIK41" s="134"/>
      <c r="FIL41" s="134"/>
      <c r="FIM41" s="134"/>
      <c r="FIN41" s="134"/>
      <c r="FIO41" s="134"/>
      <c r="FIP41" s="134"/>
      <c r="FIQ41" s="134"/>
      <c r="FIR41" s="134"/>
      <c r="FIS41" s="134"/>
      <c r="FIT41" s="134"/>
      <c r="FIU41" s="134"/>
      <c r="FIV41" s="134"/>
      <c r="FIW41" s="134"/>
      <c r="FIX41" s="134"/>
      <c r="FIY41" s="134"/>
      <c r="FIZ41" s="134"/>
      <c r="FJA41" s="134"/>
      <c r="FJB41" s="134"/>
      <c r="FJC41" s="134"/>
      <c r="FJD41" s="134"/>
      <c r="FJE41" s="134"/>
      <c r="FJF41" s="134"/>
      <c r="FJG41" s="134"/>
      <c r="FJH41" s="134"/>
      <c r="FJI41" s="134"/>
      <c r="FJJ41" s="134"/>
      <c r="FJK41" s="134"/>
      <c r="FJL41" s="134"/>
      <c r="FJM41" s="134"/>
      <c r="FJN41" s="134"/>
      <c r="FJO41" s="134"/>
      <c r="FJP41" s="134"/>
      <c r="FJQ41" s="134"/>
      <c r="FJR41" s="134"/>
      <c r="FJS41" s="134"/>
      <c r="FJT41" s="134"/>
      <c r="FJU41" s="134"/>
      <c r="FJV41" s="134"/>
      <c r="FJW41" s="134"/>
      <c r="FJX41" s="134"/>
      <c r="FJY41" s="134"/>
      <c r="FJZ41" s="134"/>
      <c r="FKA41" s="134"/>
      <c r="FKB41" s="134"/>
      <c r="FKC41" s="134"/>
      <c r="FKD41" s="134"/>
      <c r="FKE41" s="134"/>
      <c r="FKF41" s="134"/>
      <c r="FKG41" s="134"/>
      <c r="FKH41" s="134"/>
      <c r="FKI41" s="134"/>
      <c r="FKJ41" s="134"/>
      <c r="FKK41" s="134"/>
      <c r="FKL41" s="134"/>
      <c r="FKM41" s="134"/>
      <c r="FKN41" s="134"/>
      <c r="FKO41" s="134"/>
      <c r="FKP41" s="134"/>
      <c r="FKQ41" s="134"/>
      <c r="FKR41" s="134"/>
      <c r="FKS41" s="134"/>
      <c r="FKT41" s="134"/>
      <c r="FKU41" s="134"/>
      <c r="FKV41" s="134"/>
      <c r="FKW41" s="134"/>
      <c r="FKX41" s="134"/>
      <c r="FKY41" s="134"/>
      <c r="FKZ41" s="134"/>
      <c r="FLA41" s="134"/>
      <c r="FLB41" s="134"/>
      <c r="FLC41" s="134"/>
      <c r="FLD41" s="134"/>
      <c r="FLE41" s="134"/>
      <c r="FLF41" s="134"/>
      <c r="FLG41" s="134"/>
      <c r="FLH41" s="134"/>
      <c r="FLI41" s="134"/>
      <c r="FLJ41" s="134"/>
      <c r="FLK41" s="134"/>
      <c r="FLL41" s="134"/>
      <c r="FLM41" s="134"/>
      <c r="FLN41" s="134"/>
      <c r="FLO41" s="134"/>
      <c r="FLP41" s="134"/>
      <c r="FLQ41" s="134"/>
      <c r="FLR41" s="134"/>
      <c r="FLS41" s="134"/>
      <c r="FLT41" s="134"/>
      <c r="FLU41" s="134"/>
      <c r="FLV41" s="134"/>
      <c r="FLW41" s="134"/>
      <c r="FLX41" s="134"/>
      <c r="FLY41" s="134"/>
      <c r="FLZ41" s="134"/>
      <c r="FMA41" s="134"/>
      <c r="FMB41" s="134"/>
      <c r="FMC41" s="134"/>
      <c r="FMD41" s="134"/>
      <c r="FME41" s="134"/>
      <c r="FMF41" s="134"/>
      <c r="FMG41" s="134"/>
      <c r="FMH41" s="134"/>
      <c r="FMI41" s="134"/>
      <c r="FMJ41" s="134"/>
      <c r="FMK41" s="134"/>
      <c r="FML41" s="134"/>
      <c r="FMM41" s="134"/>
      <c r="FMN41" s="134"/>
      <c r="FMO41" s="134"/>
      <c r="FMP41" s="134"/>
      <c r="FMQ41" s="134"/>
      <c r="FMR41" s="134"/>
      <c r="FMS41" s="134"/>
      <c r="FMT41" s="134"/>
      <c r="FMU41" s="134"/>
      <c r="FMV41" s="134"/>
      <c r="FMW41" s="134"/>
      <c r="FMX41" s="134"/>
      <c r="FMY41" s="134"/>
      <c r="FMZ41" s="134"/>
      <c r="FNA41" s="134"/>
      <c r="FNB41" s="134"/>
      <c r="FNC41" s="134"/>
      <c r="FND41" s="134"/>
      <c r="FNE41" s="134"/>
      <c r="FNF41" s="134"/>
      <c r="FNG41" s="134"/>
      <c r="FNH41" s="134"/>
      <c r="FNI41" s="134"/>
      <c r="FNJ41" s="134"/>
      <c r="FNK41" s="134"/>
      <c r="FNL41" s="134"/>
      <c r="FNM41" s="134"/>
      <c r="FNN41" s="134"/>
      <c r="FNO41" s="134"/>
      <c r="FNP41" s="134"/>
      <c r="FNQ41" s="134"/>
      <c r="FNR41" s="134"/>
      <c r="FNS41" s="134"/>
      <c r="FNT41" s="134"/>
      <c r="FNU41" s="134"/>
      <c r="FNV41" s="134"/>
      <c r="FNW41" s="134"/>
      <c r="FNX41" s="134"/>
      <c r="FNY41" s="134"/>
      <c r="FNZ41" s="134"/>
      <c r="FOA41" s="134"/>
      <c r="FOB41" s="134"/>
      <c r="FOC41" s="134"/>
      <c r="FOD41" s="134"/>
      <c r="FOE41" s="134"/>
      <c r="FOF41" s="134"/>
      <c r="FOG41" s="134"/>
      <c r="FOH41" s="134"/>
      <c r="FOI41" s="134"/>
      <c r="FOJ41" s="134"/>
      <c r="FOK41" s="134"/>
      <c r="FOL41" s="134"/>
      <c r="FOM41" s="134"/>
      <c r="FON41" s="134"/>
      <c r="FOO41" s="134"/>
      <c r="FOP41" s="134"/>
      <c r="FOQ41" s="134"/>
      <c r="FOR41" s="134"/>
      <c r="FOS41" s="134"/>
      <c r="FOT41" s="134"/>
      <c r="FOU41" s="134"/>
      <c r="FOV41" s="134"/>
      <c r="FOW41" s="134"/>
      <c r="FOX41" s="134"/>
      <c r="FOY41" s="134"/>
      <c r="FOZ41" s="134"/>
      <c r="FPA41" s="134"/>
      <c r="FPB41" s="134"/>
      <c r="FPC41" s="134"/>
      <c r="FPD41" s="134"/>
      <c r="FPE41" s="134"/>
      <c r="FPF41" s="134"/>
      <c r="FPG41" s="134"/>
      <c r="FPH41" s="134"/>
      <c r="FPI41" s="134"/>
      <c r="FPJ41" s="134"/>
      <c r="FPK41" s="134"/>
      <c r="FPL41" s="134"/>
      <c r="FPM41" s="134"/>
      <c r="FPN41" s="134"/>
      <c r="FPO41" s="134"/>
      <c r="FPP41" s="134"/>
      <c r="FPQ41" s="134"/>
      <c r="FPR41" s="134"/>
      <c r="FPS41" s="134"/>
      <c r="FPT41" s="134"/>
      <c r="FPU41" s="134"/>
      <c r="FPV41" s="134"/>
      <c r="FPW41" s="134"/>
      <c r="FPX41" s="134"/>
      <c r="FPY41" s="134"/>
      <c r="FPZ41" s="134"/>
      <c r="FQA41" s="134"/>
      <c r="FQB41" s="134"/>
      <c r="FQC41" s="134"/>
      <c r="FQD41" s="134"/>
      <c r="FQE41" s="134"/>
      <c r="FQF41" s="134"/>
      <c r="FQG41" s="134"/>
      <c r="FQH41" s="134"/>
      <c r="FQI41" s="134"/>
      <c r="FQJ41" s="134"/>
      <c r="FQK41" s="134"/>
      <c r="FQL41" s="134"/>
      <c r="FQM41" s="134"/>
      <c r="FQN41" s="134"/>
      <c r="FQO41" s="134"/>
      <c r="FQP41" s="134"/>
      <c r="FQQ41" s="134"/>
      <c r="FQR41" s="134"/>
      <c r="FQS41" s="134"/>
      <c r="FQT41" s="134"/>
      <c r="FQU41" s="134"/>
      <c r="FQV41" s="134"/>
      <c r="FQW41" s="134"/>
      <c r="FQX41" s="134"/>
      <c r="FQY41" s="134"/>
      <c r="FQZ41" s="134"/>
      <c r="FRA41" s="134"/>
      <c r="FRB41" s="134"/>
      <c r="FRC41" s="134"/>
      <c r="FRD41" s="134"/>
      <c r="FRE41" s="134"/>
      <c r="FRF41" s="134"/>
      <c r="FRG41" s="134"/>
      <c r="FRH41" s="134"/>
      <c r="FRI41" s="134"/>
      <c r="FRJ41" s="134"/>
      <c r="FRK41" s="134"/>
      <c r="FRL41" s="134"/>
      <c r="FRM41" s="134"/>
      <c r="FRN41" s="134"/>
      <c r="FRO41" s="134"/>
      <c r="FRP41" s="134"/>
      <c r="FRQ41" s="134"/>
      <c r="FRR41" s="134"/>
      <c r="FRS41" s="134"/>
      <c r="FRT41" s="134"/>
      <c r="FRU41" s="134"/>
      <c r="FRV41" s="134"/>
      <c r="FRW41" s="134"/>
      <c r="FRX41" s="134"/>
      <c r="FRY41" s="134"/>
      <c r="FRZ41" s="134"/>
      <c r="FSA41" s="134"/>
      <c r="FSB41" s="134"/>
      <c r="FSC41" s="134"/>
      <c r="FSD41" s="134"/>
      <c r="FSE41" s="134"/>
      <c r="FSF41" s="134"/>
      <c r="FSG41" s="134"/>
      <c r="FSH41" s="134"/>
      <c r="FSI41" s="134"/>
      <c r="FSJ41" s="134"/>
      <c r="FSK41" s="134"/>
      <c r="FSL41" s="134"/>
      <c r="FSM41" s="134"/>
      <c r="FSN41" s="134"/>
      <c r="FSO41" s="134"/>
      <c r="FSP41" s="134"/>
      <c r="FSQ41" s="134"/>
      <c r="FSR41" s="134"/>
      <c r="FSS41" s="134"/>
      <c r="FST41" s="134"/>
      <c r="FSU41" s="134"/>
      <c r="FSV41" s="134"/>
      <c r="FSW41" s="134"/>
      <c r="FSX41" s="134"/>
      <c r="FSY41" s="134"/>
      <c r="FSZ41" s="134"/>
      <c r="FTA41" s="134"/>
      <c r="FTB41" s="134"/>
      <c r="FTC41" s="134"/>
      <c r="FTD41" s="134"/>
      <c r="FTE41" s="134"/>
      <c r="FTF41" s="134"/>
      <c r="FTG41" s="134"/>
      <c r="FTH41" s="134"/>
      <c r="FTI41" s="134"/>
      <c r="FTJ41" s="134"/>
      <c r="FTK41" s="134"/>
      <c r="FTL41" s="134"/>
      <c r="FTM41" s="134"/>
      <c r="FTN41" s="134"/>
      <c r="FTO41" s="134"/>
      <c r="FTP41" s="134"/>
      <c r="FTQ41" s="134"/>
      <c r="FTR41" s="134"/>
      <c r="FTS41" s="134"/>
      <c r="FTT41" s="134"/>
      <c r="FTU41" s="134"/>
      <c r="FTV41" s="134"/>
      <c r="FTW41" s="134"/>
      <c r="FTX41" s="134"/>
      <c r="FTY41" s="134"/>
      <c r="FTZ41" s="134"/>
      <c r="FUA41" s="134"/>
      <c r="FUB41" s="134"/>
      <c r="FUC41" s="134"/>
      <c r="FUD41" s="134"/>
      <c r="FUE41" s="134"/>
      <c r="FUF41" s="134"/>
      <c r="FUG41" s="134"/>
      <c r="FUH41" s="134"/>
      <c r="FUI41" s="134"/>
      <c r="FUJ41" s="134"/>
      <c r="FUK41" s="134"/>
      <c r="FUL41" s="134"/>
      <c r="FUM41" s="134"/>
      <c r="FUN41" s="134"/>
      <c r="FUO41" s="134"/>
      <c r="FUP41" s="134"/>
      <c r="FUQ41" s="134"/>
      <c r="FUR41" s="134"/>
      <c r="FUS41" s="134"/>
      <c r="FUT41" s="134"/>
      <c r="FUU41" s="134"/>
      <c r="FUV41" s="134"/>
      <c r="FUW41" s="134"/>
      <c r="FUX41" s="134"/>
      <c r="FUY41" s="134"/>
      <c r="FUZ41" s="134"/>
      <c r="FVA41" s="134"/>
      <c r="FVB41" s="134"/>
      <c r="FVC41" s="134"/>
      <c r="FVD41" s="134"/>
      <c r="FVE41" s="134"/>
      <c r="FVF41" s="134"/>
      <c r="FVG41" s="134"/>
      <c r="FVH41" s="134"/>
      <c r="FVI41" s="134"/>
      <c r="FVJ41" s="134"/>
      <c r="FVK41" s="134"/>
      <c r="FVL41" s="134"/>
      <c r="FVM41" s="134"/>
      <c r="FVN41" s="134"/>
      <c r="FVO41" s="134"/>
      <c r="FVP41" s="134"/>
      <c r="FVQ41" s="134"/>
      <c r="FVR41" s="134"/>
      <c r="FVS41" s="134"/>
      <c r="FVT41" s="134"/>
      <c r="FVU41" s="134"/>
      <c r="FVV41" s="134"/>
      <c r="FVW41" s="134"/>
      <c r="FVX41" s="134"/>
      <c r="FVY41" s="134"/>
      <c r="FVZ41" s="134"/>
      <c r="FWA41" s="134"/>
      <c r="FWB41" s="134"/>
      <c r="FWC41" s="134"/>
      <c r="FWD41" s="134"/>
      <c r="FWE41" s="134"/>
      <c r="FWF41" s="134"/>
      <c r="FWG41" s="134"/>
      <c r="FWH41" s="134"/>
      <c r="FWI41" s="134"/>
      <c r="FWJ41" s="134"/>
      <c r="FWK41" s="134"/>
      <c r="FWL41" s="134"/>
      <c r="FWM41" s="134"/>
      <c r="FWN41" s="134"/>
      <c r="FWO41" s="134"/>
      <c r="FWP41" s="134"/>
      <c r="FWQ41" s="134"/>
      <c r="FWR41" s="134"/>
      <c r="FWS41" s="134"/>
      <c r="FWT41" s="134"/>
      <c r="FWU41" s="134"/>
      <c r="FWV41" s="134"/>
      <c r="FWW41" s="134"/>
      <c r="FWX41" s="134"/>
      <c r="FWY41" s="134"/>
      <c r="FWZ41" s="134"/>
      <c r="FXA41" s="134"/>
      <c r="FXB41" s="134"/>
      <c r="FXC41" s="134"/>
      <c r="FXD41" s="134"/>
      <c r="FXE41" s="134"/>
      <c r="FXF41" s="134"/>
      <c r="FXG41" s="134"/>
      <c r="FXH41" s="134"/>
      <c r="FXI41" s="134"/>
      <c r="FXJ41" s="134"/>
      <c r="FXK41" s="134"/>
      <c r="FXL41" s="134"/>
      <c r="FXM41" s="134"/>
      <c r="FXN41" s="134"/>
      <c r="FXO41" s="134"/>
      <c r="FXP41" s="134"/>
      <c r="FXQ41" s="134"/>
      <c r="FXR41" s="134"/>
      <c r="FXS41" s="134"/>
      <c r="FXT41" s="134"/>
      <c r="FXU41" s="134"/>
      <c r="FXV41" s="134"/>
      <c r="FXW41" s="134"/>
      <c r="FXX41" s="134"/>
      <c r="FXY41" s="134"/>
      <c r="FXZ41" s="134"/>
      <c r="FYA41" s="134"/>
      <c r="FYB41" s="134"/>
      <c r="FYC41" s="134"/>
      <c r="FYD41" s="134"/>
      <c r="FYE41" s="134"/>
      <c r="FYF41" s="134"/>
      <c r="FYG41" s="134"/>
      <c r="FYH41" s="134"/>
      <c r="FYI41" s="134"/>
      <c r="FYJ41" s="134"/>
      <c r="FYK41" s="134"/>
      <c r="FYL41" s="134"/>
      <c r="FYM41" s="134"/>
      <c r="FYN41" s="134"/>
      <c r="FYO41" s="134"/>
      <c r="FYP41" s="134"/>
      <c r="FYQ41" s="134"/>
      <c r="FYR41" s="134"/>
      <c r="FYS41" s="134"/>
      <c r="FYT41" s="134"/>
      <c r="FYU41" s="134"/>
      <c r="FYV41" s="134"/>
      <c r="FYW41" s="134"/>
      <c r="FYX41" s="134"/>
      <c r="FYY41" s="134"/>
      <c r="FYZ41" s="134"/>
      <c r="FZA41" s="134"/>
      <c r="FZB41" s="134"/>
      <c r="FZC41" s="134"/>
      <c r="FZD41" s="134"/>
      <c r="FZE41" s="134"/>
      <c r="FZF41" s="134"/>
      <c r="FZG41" s="134"/>
      <c r="FZH41" s="134"/>
      <c r="FZI41" s="134"/>
      <c r="FZJ41" s="134"/>
      <c r="FZK41" s="134"/>
      <c r="FZL41" s="134"/>
      <c r="FZM41" s="134"/>
      <c r="FZN41" s="134"/>
      <c r="FZO41" s="134"/>
      <c r="FZP41" s="134"/>
      <c r="FZQ41" s="134"/>
      <c r="FZR41" s="134"/>
      <c r="FZS41" s="134"/>
      <c r="FZT41" s="134"/>
      <c r="FZU41" s="134"/>
      <c r="FZV41" s="134"/>
      <c r="FZW41" s="134"/>
      <c r="FZX41" s="134"/>
      <c r="FZY41" s="134"/>
      <c r="FZZ41" s="134"/>
      <c r="GAA41" s="134"/>
      <c r="GAB41" s="134"/>
      <c r="GAC41" s="134"/>
      <c r="GAD41" s="134"/>
      <c r="GAE41" s="134"/>
      <c r="GAF41" s="134"/>
      <c r="GAG41" s="134"/>
      <c r="GAH41" s="134"/>
      <c r="GAI41" s="134"/>
      <c r="GAJ41" s="134"/>
      <c r="GAK41" s="134"/>
      <c r="GAL41" s="134"/>
      <c r="GAM41" s="134"/>
      <c r="GAN41" s="134"/>
      <c r="GAO41" s="134"/>
      <c r="GAP41" s="134"/>
      <c r="GAQ41" s="134"/>
      <c r="GAR41" s="134"/>
      <c r="GAS41" s="134"/>
      <c r="GAT41" s="134"/>
      <c r="GAU41" s="134"/>
      <c r="GAV41" s="134"/>
      <c r="GAW41" s="134"/>
      <c r="GAX41" s="134"/>
      <c r="GAY41" s="134"/>
      <c r="GAZ41" s="134"/>
      <c r="GBA41" s="134"/>
      <c r="GBB41" s="134"/>
      <c r="GBC41" s="134"/>
      <c r="GBD41" s="134"/>
      <c r="GBE41" s="134"/>
      <c r="GBF41" s="134"/>
      <c r="GBG41" s="134"/>
      <c r="GBH41" s="134"/>
      <c r="GBI41" s="134"/>
      <c r="GBJ41" s="134"/>
      <c r="GBK41" s="134"/>
      <c r="GBL41" s="134"/>
      <c r="GBM41" s="134"/>
      <c r="GBN41" s="134"/>
      <c r="GBO41" s="134"/>
      <c r="GBP41" s="134"/>
      <c r="GBQ41" s="134"/>
      <c r="GBR41" s="134"/>
      <c r="GBS41" s="134"/>
      <c r="GBT41" s="134"/>
      <c r="GBU41" s="134"/>
      <c r="GBV41" s="134"/>
      <c r="GBW41" s="134"/>
      <c r="GBX41" s="134"/>
      <c r="GBY41" s="134"/>
      <c r="GBZ41" s="134"/>
      <c r="GCA41" s="134"/>
      <c r="GCB41" s="134"/>
      <c r="GCC41" s="134"/>
      <c r="GCD41" s="134"/>
      <c r="GCE41" s="134"/>
      <c r="GCF41" s="134"/>
      <c r="GCG41" s="134"/>
      <c r="GCH41" s="134"/>
      <c r="GCI41" s="134"/>
      <c r="GCJ41" s="134"/>
      <c r="GCK41" s="134"/>
      <c r="GCL41" s="134"/>
      <c r="GCM41" s="134"/>
      <c r="GCN41" s="134"/>
      <c r="GCO41" s="134"/>
      <c r="GCP41" s="134"/>
      <c r="GCQ41" s="134"/>
      <c r="GCR41" s="134"/>
      <c r="GCS41" s="134"/>
      <c r="GCT41" s="134"/>
      <c r="GCU41" s="134"/>
      <c r="GCV41" s="134"/>
      <c r="GCW41" s="134"/>
      <c r="GCX41" s="134"/>
      <c r="GCY41" s="134"/>
      <c r="GCZ41" s="134"/>
      <c r="GDA41" s="134"/>
      <c r="GDB41" s="134"/>
      <c r="GDC41" s="134"/>
      <c r="GDD41" s="134"/>
      <c r="GDE41" s="134"/>
      <c r="GDF41" s="134"/>
      <c r="GDG41" s="134"/>
      <c r="GDH41" s="134"/>
      <c r="GDI41" s="134"/>
      <c r="GDJ41" s="134"/>
      <c r="GDK41" s="134"/>
      <c r="GDL41" s="134"/>
      <c r="GDM41" s="134"/>
      <c r="GDN41" s="134"/>
      <c r="GDO41" s="134"/>
      <c r="GDP41" s="134"/>
      <c r="GDQ41" s="134"/>
      <c r="GDR41" s="134"/>
      <c r="GDS41" s="134"/>
      <c r="GDT41" s="134"/>
      <c r="GDU41" s="134"/>
      <c r="GDV41" s="134"/>
      <c r="GDW41" s="134"/>
      <c r="GDX41" s="134"/>
      <c r="GDY41" s="134"/>
      <c r="GDZ41" s="134"/>
      <c r="GEA41" s="134"/>
      <c r="GEB41" s="134"/>
      <c r="GEC41" s="134"/>
      <c r="GED41" s="134"/>
      <c r="GEE41" s="134"/>
      <c r="GEF41" s="134"/>
      <c r="GEG41" s="134"/>
      <c r="GEH41" s="134"/>
      <c r="GEI41" s="134"/>
      <c r="GEJ41" s="134"/>
      <c r="GEK41" s="134"/>
      <c r="GEL41" s="134"/>
      <c r="GEM41" s="134"/>
      <c r="GEN41" s="134"/>
      <c r="GEO41" s="134"/>
      <c r="GEP41" s="134"/>
      <c r="GEQ41" s="134"/>
      <c r="GER41" s="134"/>
      <c r="GES41" s="134"/>
      <c r="GET41" s="134"/>
      <c r="GEU41" s="134"/>
      <c r="GEV41" s="134"/>
      <c r="GEW41" s="134"/>
      <c r="GEX41" s="134"/>
      <c r="GEY41" s="134"/>
      <c r="GEZ41" s="134"/>
      <c r="GFA41" s="134"/>
      <c r="GFB41" s="134"/>
      <c r="GFC41" s="134"/>
      <c r="GFD41" s="134"/>
      <c r="GFE41" s="134"/>
      <c r="GFF41" s="134"/>
      <c r="GFG41" s="134"/>
      <c r="GFH41" s="134"/>
      <c r="GFI41" s="134"/>
      <c r="GFJ41" s="134"/>
      <c r="GFK41" s="134"/>
      <c r="GFL41" s="134"/>
      <c r="GFM41" s="134"/>
      <c r="GFN41" s="134"/>
      <c r="GFO41" s="134"/>
      <c r="GFP41" s="134"/>
      <c r="GFQ41" s="134"/>
      <c r="GFR41" s="134"/>
      <c r="GFS41" s="134"/>
      <c r="GFT41" s="134"/>
      <c r="GFU41" s="134"/>
      <c r="GFV41" s="134"/>
      <c r="GFW41" s="134"/>
      <c r="GFX41" s="134"/>
      <c r="GFY41" s="134"/>
      <c r="GFZ41" s="134"/>
      <c r="GGA41" s="134"/>
      <c r="GGB41" s="134"/>
      <c r="GGC41" s="134"/>
      <c r="GGD41" s="134"/>
      <c r="GGE41" s="134"/>
      <c r="GGF41" s="134"/>
      <c r="GGG41" s="134"/>
      <c r="GGH41" s="134"/>
      <c r="GGI41" s="134"/>
      <c r="GGJ41" s="134"/>
      <c r="GGK41" s="134"/>
      <c r="GGL41" s="134"/>
      <c r="GGM41" s="134"/>
      <c r="GGN41" s="134"/>
      <c r="GGO41" s="134"/>
      <c r="GGP41" s="134"/>
      <c r="GGQ41" s="134"/>
      <c r="GGR41" s="134"/>
      <c r="GGS41" s="134"/>
      <c r="GGT41" s="134"/>
      <c r="GGU41" s="134"/>
      <c r="GGV41" s="134"/>
      <c r="GGW41" s="134"/>
      <c r="GGX41" s="134"/>
      <c r="GGY41" s="134"/>
      <c r="GGZ41" s="134"/>
      <c r="GHA41" s="134"/>
      <c r="GHB41" s="134"/>
      <c r="GHC41" s="134"/>
      <c r="GHD41" s="134"/>
      <c r="GHE41" s="134"/>
      <c r="GHF41" s="134"/>
      <c r="GHG41" s="134"/>
      <c r="GHH41" s="134"/>
      <c r="GHI41" s="134"/>
      <c r="GHJ41" s="134"/>
      <c r="GHK41" s="134"/>
      <c r="GHL41" s="134"/>
      <c r="GHM41" s="134"/>
      <c r="GHN41" s="134"/>
      <c r="GHO41" s="134"/>
      <c r="GHP41" s="134"/>
      <c r="GHQ41" s="134"/>
      <c r="GHR41" s="134"/>
      <c r="GHS41" s="134"/>
      <c r="GHT41" s="134"/>
      <c r="GHU41" s="134"/>
      <c r="GHV41" s="134"/>
      <c r="GHW41" s="134"/>
      <c r="GHX41" s="134"/>
      <c r="GHY41" s="134"/>
      <c r="GHZ41" s="134"/>
      <c r="GIA41" s="134"/>
      <c r="GIB41" s="134"/>
      <c r="GIC41" s="134"/>
      <c r="GID41" s="134"/>
      <c r="GIE41" s="134"/>
      <c r="GIF41" s="134"/>
      <c r="GIG41" s="134"/>
      <c r="GIH41" s="134"/>
      <c r="GII41" s="134"/>
      <c r="GIJ41" s="134"/>
      <c r="GIK41" s="134"/>
      <c r="GIL41" s="134"/>
      <c r="GIM41" s="134"/>
      <c r="GIN41" s="134"/>
      <c r="GIO41" s="134"/>
      <c r="GIP41" s="134"/>
      <c r="GIQ41" s="134"/>
      <c r="GIR41" s="134"/>
      <c r="GIS41" s="134"/>
      <c r="GIT41" s="134"/>
      <c r="GIU41" s="134"/>
      <c r="GIV41" s="134"/>
      <c r="GIW41" s="134"/>
      <c r="GIX41" s="134"/>
      <c r="GIY41" s="134"/>
      <c r="GIZ41" s="134"/>
      <c r="GJA41" s="134"/>
      <c r="GJB41" s="134"/>
      <c r="GJC41" s="134"/>
      <c r="GJD41" s="134"/>
      <c r="GJE41" s="134"/>
      <c r="GJF41" s="134"/>
      <c r="GJG41" s="134"/>
      <c r="GJH41" s="134"/>
      <c r="GJI41" s="134"/>
      <c r="GJJ41" s="134"/>
      <c r="GJK41" s="134"/>
      <c r="GJL41" s="134"/>
      <c r="GJM41" s="134"/>
      <c r="GJN41" s="134"/>
      <c r="GJO41" s="134"/>
      <c r="GJP41" s="134"/>
      <c r="GJQ41" s="134"/>
      <c r="GJR41" s="134"/>
      <c r="GJS41" s="134"/>
      <c r="GJT41" s="134"/>
      <c r="GJU41" s="134"/>
      <c r="GJV41" s="134"/>
      <c r="GJW41" s="134"/>
      <c r="GJX41" s="134"/>
      <c r="GJY41" s="134"/>
      <c r="GJZ41" s="134"/>
      <c r="GKA41" s="134"/>
      <c r="GKB41" s="134"/>
      <c r="GKC41" s="134"/>
      <c r="GKD41" s="134"/>
      <c r="GKE41" s="134"/>
      <c r="GKF41" s="134"/>
      <c r="GKG41" s="134"/>
      <c r="GKH41" s="134"/>
      <c r="GKI41" s="134"/>
      <c r="GKJ41" s="134"/>
      <c r="GKK41" s="134"/>
      <c r="GKL41" s="134"/>
      <c r="GKM41" s="134"/>
      <c r="GKN41" s="134"/>
      <c r="GKO41" s="134"/>
      <c r="GKP41" s="134"/>
      <c r="GKQ41" s="134"/>
      <c r="GKR41" s="134"/>
      <c r="GKS41" s="134"/>
      <c r="GKT41" s="134"/>
      <c r="GKU41" s="134"/>
      <c r="GKV41" s="134"/>
      <c r="GKW41" s="134"/>
      <c r="GKX41" s="134"/>
      <c r="GKY41" s="134"/>
      <c r="GKZ41" s="134"/>
      <c r="GLA41" s="134"/>
      <c r="GLB41" s="134"/>
      <c r="GLC41" s="134"/>
      <c r="GLD41" s="134"/>
      <c r="GLE41" s="134"/>
      <c r="GLF41" s="134"/>
      <c r="GLG41" s="134"/>
      <c r="GLH41" s="134"/>
      <c r="GLI41" s="134"/>
      <c r="GLJ41" s="134"/>
      <c r="GLK41" s="134"/>
      <c r="GLL41" s="134"/>
      <c r="GLM41" s="134"/>
      <c r="GLN41" s="134"/>
      <c r="GLO41" s="134"/>
      <c r="GLP41" s="134"/>
      <c r="GLQ41" s="134"/>
      <c r="GLR41" s="134"/>
      <c r="GLS41" s="134"/>
      <c r="GLT41" s="134"/>
      <c r="GLU41" s="134"/>
      <c r="GLV41" s="134"/>
      <c r="GLW41" s="134"/>
      <c r="GLX41" s="134"/>
      <c r="GLY41" s="134"/>
      <c r="GLZ41" s="134"/>
      <c r="GMA41" s="134"/>
      <c r="GMB41" s="134"/>
      <c r="GMC41" s="134"/>
      <c r="GMD41" s="134"/>
      <c r="GME41" s="134"/>
      <c r="GMF41" s="134"/>
      <c r="GMG41" s="134"/>
      <c r="GMH41" s="134"/>
      <c r="GMI41" s="134"/>
      <c r="GMJ41" s="134"/>
      <c r="GMK41" s="134"/>
      <c r="GML41" s="134"/>
      <c r="GMM41" s="134"/>
      <c r="GMN41" s="134"/>
      <c r="GMO41" s="134"/>
      <c r="GMP41" s="134"/>
      <c r="GMQ41" s="134"/>
      <c r="GMR41" s="134"/>
      <c r="GMS41" s="134"/>
      <c r="GMT41" s="134"/>
      <c r="GMU41" s="134"/>
      <c r="GMV41" s="134"/>
      <c r="GMW41" s="134"/>
      <c r="GMX41" s="134"/>
      <c r="GMY41" s="134"/>
      <c r="GMZ41" s="134"/>
      <c r="GNA41" s="134"/>
      <c r="GNB41" s="134"/>
      <c r="GNC41" s="134"/>
      <c r="GND41" s="134"/>
      <c r="GNE41" s="134"/>
      <c r="GNF41" s="134"/>
      <c r="GNG41" s="134"/>
      <c r="GNH41" s="134"/>
      <c r="GNI41" s="134"/>
      <c r="GNJ41" s="134"/>
      <c r="GNK41" s="134"/>
      <c r="GNL41" s="134"/>
      <c r="GNM41" s="134"/>
      <c r="GNN41" s="134"/>
      <c r="GNO41" s="134"/>
      <c r="GNP41" s="134"/>
      <c r="GNQ41" s="134"/>
      <c r="GNR41" s="134"/>
      <c r="GNS41" s="134"/>
      <c r="GNT41" s="134"/>
      <c r="GNU41" s="134"/>
      <c r="GNV41" s="134"/>
      <c r="GNW41" s="134"/>
      <c r="GNX41" s="134"/>
      <c r="GNY41" s="134"/>
      <c r="GNZ41" s="134"/>
      <c r="GOA41" s="134"/>
      <c r="GOB41" s="134"/>
      <c r="GOC41" s="134"/>
      <c r="GOD41" s="134"/>
      <c r="GOE41" s="134"/>
      <c r="GOF41" s="134"/>
      <c r="GOG41" s="134"/>
      <c r="GOH41" s="134"/>
      <c r="GOI41" s="134"/>
      <c r="GOJ41" s="134"/>
      <c r="GOK41" s="134"/>
      <c r="GOL41" s="134"/>
      <c r="GOM41" s="134"/>
      <c r="GON41" s="134"/>
      <c r="GOO41" s="134"/>
      <c r="GOP41" s="134"/>
      <c r="GOQ41" s="134"/>
      <c r="GOR41" s="134"/>
      <c r="GOS41" s="134"/>
      <c r="GOT41" s="134"/>
      <c r="GOU41" s="134"/>
      <c r="GOV41" s="134"/>
      <c r="GOW41" s="134"/>
      <c r="GOX41" s="134"/>
      <c r="GOY41" s="134"/>
      <c r="GOZ41" s="134"/>
      <c r="GPA41" s="134"/>
      <c r="GPB41" s="134"/>
      <c r="GPC41" s="134"/>
      <c r="GPD41" s="134"/>
      <c r="GPE41" s="134"/>
      <c r="GPF41" s="134"/>
      <c r="GPG41" s="134"/>
      <c r="GPH41" s="134"/>
      <c r="GPI41" s="134"/>
      <c r="GPJ41" s="134"/>
      <c r="GPK41" s="134"/>
      <c r="GPL41" s="134"/>
      <c r="GPM41" s="134"/>
      <c r="GPN41" s="134"/>
      <c r="GPO41" s="134"/>
      <c r="GPP41" s="134"/>
      <c r="GPQ41" s="134"/>
      <c r="GPR41" s="134"/>
      <c r="GPS41" s="134"/>
      <c r="GPT41" s="134"/>
      <c r="GPU41" s="134"/>
      <c r="GPV41" s="134"/>
      <c r="GPW41" s="134"/>
      <c r="GPX41" s="134"/>
      <c r="GPY41" s="134"/>
      <c r="GPZ41" s="134"/>
      <c r="GQA41" s="134"/>
      <c r="GQB41" s="134"/>
      <c r="GQC41" s="134"/>
      <c r="GQD41" s="134"/>
      <c r="GQE41" s="134"/>
      <c r="GQF41" s="134"/>
      <c r="GQG41" s="134"/>
      <c r="GQH41" s="134"/>
      <c r="GQI41" s="134"/>
      <c r="GQJ41" s="134"/>
      <c r="GQK41" s="134"/>
      <c r="GQL41" s="134"/>
      <c r="GQM41" s="134"/>
      <c r="GQN41" s="134"/>
      <c r="GQO41" s="134"/>
      <c r="GQP41" s="134"/>
      <c r="GQQ41" s="134"/>
      <c r="GQR41" s="134"/>
      <c r="GQS41" s="134"/>
      <c r="GQT41" s="134"/>
      <c r="GQU41" s="134"/>
      <c r="GQV41" s="134"/>
      <c r="GQW41" s="134"/>
      <c r="GQX41" s="134"/>
      <c r="GQY41" s="134"/>
      <c r="GQZ41" s="134"/>
      <c r="GRA41" s="134"/>
      <c r="GRB41" s="134"/>
      <c r="GRC41" s="134"/>
      <c r="GRD41" s="134"/>
      <c r="GRE41" s="134"/>
      <c r="GRF41" s="134"/>
      <c r="GRG41" s="134"/>
      <c r="GRH41" s="134"/>
      <c r="GRI41" s="134"/>
      <c r="GRJ41" s="134"/>
      <c r="GRK41" s="134"/>
      <c r="GRL41" s="134"/>
      <c r="GRM41" s="134"/>
      <c r="GRN41" s="134"/>
      <c r="GRO41" s="134"/>
      <c r="GRP41" s="134"/>
      <c r="GRQ41" s="134"/>
      <c r="GRR41" s="134"/>
      <c r="GRS41" s="134"/>
      <c r="GRT41" s="134"/>
      <c r="GRU41" s="134"/>
      <c r="GRV41" s="134"/>
      <c r="GRW41" s="134"/>
      <c r="GRX41" s="134"/>
      <c r="GRY41" s="134"/>
      <c r="GRZ41" s="134"/>
      <c r="GSA41" s="134"/>
      <c r="GSB41" s="134"/>
      <c r="GSC41" s="134"/>
      <c r="GSD41" s="134"/>
      <c r="GSE41" s="134"/>
      <c r="GSF41" s="134"/>
      <c r="GSG41" s="134"/>
      <c r="GSH41" s="134"/>
      <c r="GSI41" s="134"/>
      <c r="GSJ41" s="134"/>
      <c r="GSK41" s="134"/>
      <c r="GSL41" s="134"/>
      <c r="GSM41" s="134"/>
      <c r="GSN41" s="134"/>
      <c r="GSO41" s="134"/>
      <c r="GSP41" s="134"/>
      <c r="GSQ41" s="134"/>
      <c r="GSR41" s="134"/>
      <c r="GSS41" s="134"/>
      <c r="GST41" s="134"/>
      <c r="GSU41" s="134"/>
      <c r="GSV41" s="134"/>
      <c r="GSW41" s="134"/>
      <c r="GSX41" s="134"/>
      <c r="GSY41" s="134"/>
      <c r="GSZ41" s="134"/>
      <c r="GTA41" s="134"/>
      <c r="GTB41" s="134"/>
      <c r="GTC41" s="134"/>
      <c r="GTD41" s="134"/>
      <c r="GTE41" s="134"/>
      <c r="GTF41" s="134"/>
      <c r="GTG41" s="134"/>
      <c r="GTH41" s="134"/>
      <c r="GTI41" s="134"/>
      <c r="GTJ41" s="134"/>
      <c r="GTK41" s="134"/>
      <c r="GTL41" s="134"/>
      <c r="GTM41" s="134"/>
      <c r="GTN41" s="134"/>
      <c r="GTO41" s="134"/>
      <c r="GTP41" s="134"/>
      <c r="GTQ41" s="134"/>
      <c r="GTR41" s="134"/>
      <c r="GTS41" s="134"/>
      <c r="GTT41" s="134"/>
      <c r="GTU41" s="134"/>
      <c r="GTV41" s="134"/>
      <c r="GTW41" s="134"/>
      <c r="GTX41" s="134"/>
      <c r="GTY41" s="134"/>
      <c r="GTZ41" s="134"/>
      <c r="GUA41" s="134"/>
      <c r="GUB41" s="134"/>
      <c r="GUC41" s="134"/>
      <c r="GUD41" s="134"/>
      <c r="GUE41" s="134"/>
      <c r="GUF41" s="134"/>
      <c r="GUG41" s="134"/>
      <c r="GUH41" s="134"/>
      <c r="GUI41" s="134"/>
      <c r="GUJ41" s="134"/>
      <c r="GUK41" s="134"/>
      <c r="GUL41" s="134"/>
      <c r="GUM41" s="134"/>
      <c r="GUN41" s="134"/>
      <c r="GUO41" s="134"/>
      <c r="GUP41" s="134"/>
      <c r="GUQ41" s="134"/>
      <c r="GUR41" s="134"/>
      <c r="GUS41" s="134"/>
      <c r="GUT41" s="134"/>
      <c r="GUU41" s="134"/>
      <c r="GUV41" s="134"/>
      <c r="GUW41" s="134"/>
      <c r="GUX41" s="134"/>
      <c r="GUY41" s="134"/>
      <c r="GUZ41" s="134"/>
      <c r="GVA41" s="134"/>
      <c r="GVB41" s="134"/>
      <c r="GVC41" s="134"/>
      <c r="GVD41" s="134"/>
      <c r="GVE41" s="134"/>
      <c r="GVF41" s="134"/>
      <c r="GVG41" s="134"/>
      <c r="GVH41" s="134"/>
      <c r="GVI41" s="134"/>
      <c r="GVJ41" s="134"/>
      <c r="GVK41" s="134"/>
      <c r="GVL41" s="134"/>
      <c r="GVM41" s="134"/>
      <c r="GVN41" s="134"/>
      <c r="GVO41" s="134"/>
      <c r="GVP41" s="134"/>
      <c r="GVQ41" s="134"/>
      <c r="GVR41" s="134"/>
      <c r="GVS41" s="134"/>
      <c r="GVT41" s="134"/>
      <c r="GVU41" s="134"/>
      <c r="GVV41" s="134"/>
      <c r="GVW41" s="134"/>
      <c r="GVX41" s="134"/>
      <c r="GVY41" s="134"/>
      <c r="GVZ41" s="134"/>
      <c r="GWA41" s="134"/>
      <c r="GWB41" s="134"/>
      <c r="GWC41" s="134"/>
      <c r="GWD41" s="134"/>
      <c r="GWE41" s="134"/>
      <c r="GWF41" s="134"/>
      <c r="GWG41" s="134"/>
      <c r="GWH41" s="134"/>
      <c r="GWI41" s="134"/>
      <c r="GWJ41" s="134"/>
      <c r="GWK41" s="134"/>
      <c r="GWL41" s="134"/>
      <c r="GWM41" s="134"/>
      <c r="GWN41" s="134"/>
      <c r="GWO41" s="134"/>
      <c r="GWP41" s="134"/>
      <c r="GWQ41" s="134"/>
      <c r="GWR41" s="134"/>
      <c r="GWS41" s="134"/>
      <c r="GWT41" s="134"/>
      <c r="GWU41" s="134"/>
      <c r="GWV41" s="134"/>
      <c r="GWW41" s="134"/>
      <c r="GWX41" s="134"/>
      <c r="GWY41" s="134"/>
      <c r="GWZ41" s="134"/>
      <c r="GXA41" s="134"/>
      <c r="GXB41" s="134"/>
      <c r="GXC41" s="134"/>
      <c r="GXD41" s="134"/>
      <c r="GXE41" s="134"/>
      <c r="GXF41" s="134"/>
      <c r="GXG41" s="134"/>
      <c r="GXH41" s="134"/>
      <c r="GXI41" s="134"/>
      <c r="GXJ41" s="134"/>
      <c r="GXK41" s="134"/>
      <c r="GXL41" s="134"/>
      <c r="GXM41" s="134"/>
      <c r="GXN41" s="134"/>
      <c r="GXO41" s="134"/>
      <c r="GXP41" s="134"/>
      <c r="GXQ41" s="134"/>
      <c r="GXR41" s="134"/>
      <c r="GXS41" s="134"/>
      <c r="GXT41" s="134"/>
      <c r="GXU41" s="134"/>
      <c r="GXV41" s="134"/>
      <c r="GXW41" s="134"/>
      <c r="GXX41" s="134"/>
      <c r="GXY41" s="134"/>
      <c r="GXZ41" s="134"/>
      <c r="GYA41" s="134"/>
      <c r="GYB41" s="134"/>
      <c r="GYC41" s="134"/>
      <c r="GYD41" s="134"/>
      <c r="GYE41" s="134"/>
      <c r="GYF41" s="134"/>
      <c r="GYG41" s="134"/>
      <c r="GYH41" s="134"/>
      <c r="GYI41" s="134"/>
      <c r="GYJ41" s="134"/>
      <c r="GYK41" s="134"/>
      <c r="GYL41" s="134"/>
      <c r="GYM41" s="134"/>
      <c r="GYN41" s="134"/>
      <c r="GYO41" s="134"/>
      <c r="GYP41" s="134"/>
      <c r="GYQ41" s="134"/>
      <c r="GYR41" s="134"/>
      <c r="GYS41" s="134"/>
      <c r="GYT41" s="134"/>
      <c r="GYU41" s="134"/>
      <c r="GYV41" s="134"/>
      <c r="GYW41" s="134"/>
      <c r="GYX41" s="134"/>
      <c r="GYY41" s="134"/>
      <c r="GYZ41" s="134"/>
      <c r="GZA41" s="134"/>
      <c r="GZB41" s="134"/>
      <c r="GZC41" s="134"/>
      <c r="GZD41" s="134"/>
      <c r="GZE41" s="134"/>
      <c r="GZF41" s="134"/>
      <c r="GZG41" s="134"/>
      <c r="GZH41" s="134"/>
      <c r="GZI41" s="134"/>
      <c r="GZJ41" s="134"/>
      <c r="GZK41" s="134"/>
      <c r="GZL41" s="134"/>
      <c r="GZM41" s="134"/>
      <c r="GZN41" s="134"/>
      <c r="GZO41" s="134"/>
      <c r="GZP41" s="134"/>
      <c r="GZQ41" s="134"/>
      <c r="GZR41" s="134"/>
      <c r="GZS41" s="134"/>
      <c r="GZT41" s="134"/>
      <c r="GZU41" s="134"/>
      <c r="GZV41" s="134"/>
      <c r="GZW41" s="134"/>
      <c r="GZX41" s="134"/>
      <c r="GZY41" s="134"/>
      <c r="GZZ41" s="134"/>
      <c r="HAA41" s="134"/>
      <c r="HAB41" s="134"/>
      <c r="HAC41" s="134"/>
      <c r="HAD41" s="134"/>
      <c r="HAE41" s="134"/>
      <c r="HAF41" s="134"/>
      <c r="HAG41" s="134"/>
      <c r="HAH41" s="134"/>
      <c r="HAI41" s="134"/>
      <c r="HAJ41" s="134"/>
      <c r="HAK41" s="134"/>
      <c r="HAL41" s="134"/>
      <c r="HAM41" s="134"/>
      <c r="HAN41" s="134"/>
      <c r="HAO41" s="134"/>
      <c r="HAP41" s="134"/>
      <c r="HAQ41" s="134"/>
      <c r="HAR41" s="134"/>
      <c r="HAS41" s="134"/>
      <c r="HAT41" s="134"/>
      <c r="HAU41" s="134"/>
      <c r="HAV41" s="134"/>
      <c r="HAW41" s="134"/>
      <c r="HAX41" s="134"/>
      <c r="HAY41" s="134"/>
      <c r="HAZ41" s="134"/>
      <c r="HBA41" s="134"/>
      <c r="HBB41" s="134"/>
      <c r="HBC41" s="134"/>
      <c r="HBD41" s="134"/>
      <c r="HBE41" s="134"/>
      <c r="HBF41" s="134"/>
      <c r="HBG41" s="134"/>
      <c r="HBH41" s="134"/>
      <c r="HBI41" s="134"/>
      <c r="HBJ41" s="134"/>
      <c r="HBK41" s="134"/>
      <c r="HBL41" s="134"/>
      <c r="HBM41" s="134"/>
      <c r="HBN41" s="134"/>
      <c r="HBO41" s="134"/>
      <c r="HBP41" s="134"/>
      <c r="HBQ41" s="134"/>
      <c r="HBR41" s="134"/>
      <c r="HBS41" s="134"/>
      <c r="HBT41" s="134"/>
      <c r="HBU41" s="134"/>
      <c r="HBV41" s="134"/>
      <c r="HBW41" s="134"/>
      <c r="HBX41" s="134"/>
      <c r="HBY41" s="134"/>
      <c r="HBZ41" s="134"/>
      <c r="HCA41" s="134"/>
      <c r="HCB41" s="134"/>
      <c r="HCC41" s="134"/>
      <c r="HCD41" s="134"/>
      <c r="HCE41" s="134"/>
      <c r="HCF41" s="134"/>
      <c r="HCG41" s="134"/>
      <c r="HCH41" s="134"/>
      <c r="HCI41" s="134"/>
      <c r="HCJ41" s="134"/>
      <c r="HCK41" s="134"/>
      <c r="HCL41" s="134"/>
      <c r="HCM41" s="134"/>
      <c r="HCN41" s="134"/>
      <c r="HCO41" s="134"/>
      <c r="HCP41" s="134"/>
      <c r="HCQ41" s="134"/>
      <c r="HCR41" s="134"/>
      <c r="HCS41" s="134"/>
      <c r="HCT41" s="134"/>
      <c r="HCU41" s="134"/>
      <c r="HCV41" s="134"/>
      <c r="HCW41" s="134"/>
      <c r="HCX41" s="134"/>
      <c r="HCY41" s="134"/>
      <c r="HCZ41" s="134"/>
      <c r="HDA41" s="134"/>
      <c r="HDB41" s="134"/>
      <c r="HDC41" s="134"/>
      <c r="HDD41" s="134"/>
      <c r="HDE41" s="134"/>
      <c r="HDF41" s="134"/>
      <c r="HDG41" s="134"/>
      <c r="HDH41" s="134"/>
      <c r="HDI41" s="134"/>
      <c r="HDJ41" s="134"/>
      <c r="HDK41" s="134"/>
      <c r="HDL41" s="134"/>
      <c r="HDM41" s="134"/>
      <c r="HDN41" s="134"/>
      <c r="HDO41" s="134"/>
      <c r="HDP41" s="134"/>
      <c r="HDQ41" s="134"/>
      <c r="HDR41" s="134"/>
      <c r="HDS41" s="134"/>
      <c r="HDT41" s="134"/>
      <c r="HDU41" s="134"/>
      <c r="HDV41" s="134"/>
      <c r="HDW41" s="134"/>
      <c r="HDX41" s="134"/>
      <c r="HDY41" s="134"/>
      <c r="HDZ41" s="134"/>
      <c r="HEA41" s="134"/>
      <c r="HEB41" s="134"/>
      <c r="HEC41" s="134"/>
      <c r="HED41" s="134"/>
      <c r="HEE41" s="134"/>
      <c r="HEF41" s="134"/>
      <c r="HEG41" s="134"/>
      <c r="HEH41" s="134"/>
      <c r="HEI41" s="134"/>
      <c r="HEJ41" s="134"/>
      <c r="HEK41" s="134"/>
      <c r="HEL41" s="134"/>
      <c r="HEM41" s="134"/>
      <c r="HEN41" s="134"/>
      <c r="HEO41" s="134"/>
      <c r="HEP41" s="134"/>
      <c r="HEQ41" s="134"/>
      <c r="HER41" s="134"/>
      <c r="HES41" s="134"/>
      <c r="HET41" s="134"/>
      <c r="HEU41" s="134"/>
      <c r="HEV41" s="134"/>
      <c r="HEW41" s="134"/>
      <c r="HEX41" s="134"/>
      <c r="HEY41" s="134"/>
      <c r="HEZ41" s="134"/>
      <c r="HFA41" s="134"/>
      <c r="HFB41" s="134"/>
      <c r="HFC41" s="134"/>
      <c r="HFD41" s="134"/>
      <c r="HFE41" s="134"/>
      <c r="HFF41" s="134"/>
      <c r="HFG41" s="134"/>
      <c r="HFH41" s="134"/>
      <c r="HFI41" s="134"/>
      <c r="HFJ41" s="134"/>
      <c r="HFK41" s="134"/>
      <c r="HFL41" s="134"/>
      <c r="HFM41" s="134"/>
      <c r="HFN41" s="134"/>
      <c r="HFO41" s="134"/>
      <c r="HFP41" s="134"/>
      <c r="HFQ41" s="134"/>
      <c r="HFR41" s="134"/>
      <c r="HFS41" s="134"/>
      <c r="HFT41" s="134"/>
      <c r="HFU41" s="134"/>
      <c r="HFV41" s="134"/>
      <c r="HFW41" s="134"/>
      <c r="HFX41" s="134"/>
      <c r="HFY41" s="134"/>
      <c r="HFZ41" s="134"/>
      <c r="HGA41" s="134"/>
      <c r="HGB41" s="134"/>
      <c r="HGC41" s="134"/>
      <c r="HGD41" s="134"/>
      <c r="HGE41" s="134"/>
      <c r="HGF41" s="134"/>
      <c r="HGG41" s="134"/>
      <c r="HGH41" s="134"/>
      <c r="HGI41" s="134"/>
      <c r="HGJ41" s="134"/>
      <c r="HGK41" s="134"/>
      <c r="HGL41" s="134"/>
      <c r="HGM41" s="134"/>
      <c r="HGN41" s="134"/>
      <c r="HGO41" s="134"/>
      <c r="HGP41" s="134"/>
      <c r="HGQ41" s="134"/>
      <c r="HGR41" s="134"/>
      <c r="HGS41" s="134"/>
      <c r="HGT41" s="134"/>
      <c r="HGU41" s="134"/>
      <c r="HGV41" s="134"/>
      <c r="HGW41" s="134"/>
      <c r="HGX41" s="134"/>
      <c r="HGY41" s="134"/>
      <c r="HGZ41" s="134"/>
      <c r="HHA41" s="134"/>
      <c r="HHB41" s="134"/>
      <c r="HHC41" s="134"/>
      <c r="HHD41" s="134"/>
      <c r="HHE41" s="134"/>
      <c r="HHF41" s="134"/>
      <c r="HHG41" s="134"/>
      <c r="HHH41" s="134"/>
      <c r="HHI41" s="134"/>
      <c r="HHJ41" s="134"/>
      <c r="HHK41" s="134"/>
      <c r="HHL41" s="134"/>
      <c r="HHM41" s="134"/>
      <c r="HHN41" s="134"/>
      <c r="HHO41" s="134"/>
      <c r="HHP41" s="134"/>
      <c r="HHQ41" s="134"/>
      <c r="HHR41" s="134"/>
      <c r="HHS41" s="134"/>
      <c r="HHT41" s="134"/>
      <c r="HHU41" s="134"/>
      <c r="HHV41" s="134"/>
      <c r="HHW41" s="134"/>
      <c r="HHX41" s="134"/>
      <c r="HHY41" s="134"/>
      <c r="HHZ41" s="134"/>
      <c r="HIA41" s="134"/>
      <c r="HIB41" s="134"/>
      <c r="HIC41" s="134"/>
      <c r="HID41" s="134"/>
      <c r="HIE41" s="134"/>
      <c r="HIF41" s="134"/>
      <c r="HIG41" s="134"/>
      <c r="HIH41" s="134"/>
      <c r="HII41" s="134"/>
      <c r="HIJ41" s="134"/>
      <c r="HIK41" s="134"/>
      <c r="HIL41" s="134"/>
      <c r="HIM41" s="134"/>
      <c r="HIN41" s="134"/>
      <c r="HIO41" s="134"/>
      <c r="HIP41" s="134"/>
      <c r="HIQ41" s="134"/>
      <c r="HIR41" s="134"/>
      <c r="HIS41" s="134"/>
      <c r="HIT41" s="134"/>
      <c r="HIU41" s="134"/>
      <c r="HIV41" s="134"/>
      <c r="HIW41" s="134"/>
      <c r="HIX41" s="134"/>
      <c r="HIY41" s="134"/>
      <c r="HIZ41" s="134"/>
      <c r="HJA41" s="134"/>
      <c r="HJB41" s="134"/>
      <c r="HJC41" s="134"/>
      <c r="HJD41" s="134"/>
      <c r="HJE41" s="134"/>
      <c r="HJF41" s="134"/>
      <c r="HJG41" s="134"/>
      <c r="HJH41" s="134"/>
      <c r="HJI41" s="134"/>
      <c r="HJJ41" s="134"/>
      <c r="HJK41" s="134"/>
      <c r="HJL41" s="134"/>
      <c r="HJM41" s="134"/>
      <c r="HJN41" s="134"/>
      <c r="HJO41" s="134"/>
      <c r="HJP41" s="134"/>
      <c r="HJQ41" s="134"/>
      <c r="HJR41" s="134"/>
      <c r="HJS41" s="134"/>
      <c r="HJT41" s="134"/>
      <c r="HJU41" s="134"/>
      <c r="HJV41" s="134"/>
      <c r="HJW41" s="134"/>
      <c r="HJX41" s="134"/>
      <c r="HJY41" s="134"/>
      <c r="HJZ41" s="134"/>
      <c r="HKA41" s="134"/>
      <c r="HKB41" s="134"/>
      <c r="HKC41" s="134"/>
      <c r="HKD41" s="134"/>
      <c r="HKE41" s="134"/>
      <c r="HKF41" s="134"/>
      <c r="HKG41" s="134"/>
      <c r="HKH41" s="134"/>
      <c r="HKI41" s="134"/>
      <c r="HKJ41" s="134"/>
      <c r="HKK41" s="134"/>
      <c r="HKL41" s="134"/>
      <c r="HKM41" s="134"/>
      <c r="HKN41" s="134"/>
      <c r="HKO41" s="134"/>
      <c r="HKP41" s="134"/>
      <c r="HKQ41" s="134"/>
      <c r="HKR41" s="134"/>
      <c r="HKS41" s="134"/>
      <c r="HKT41" s="134"/>
      <c r="HKU41" s="134"/>
      <c r="HKV41" s="134"/>
      <c r="HKW41" s="134"/>
      <c r="HKX41" s="134"/>
      <c r="HKY41" s="134"/>
      <c r="HKZ41" s="134"/>
      <c r="HLA41" s="134"/>
      <c r="HLB41" s="134"/>
      <c r="HLC41" s="134"/>
      <c r="HLD41" s="134"/>
      <c r="HLE41" s="134"/>
      <c r="HLF41" s="134"/>
      <c r="HLG41" s="134"/>
      <c r="HLH41" s="134"/>
      <c r="HLI41" s="134"/>
      <c r="HLJ41" s="134"/>
      <c r="HLK41" s="134"/>
      <c r="HLL41" s="134"/>
      <c r="HLM41" s="134"/>
      <c r="HLN41" s="134"/>
      <c r="HLO41" s="134"/>
      <c r="HLP41" s="134"/>
      <c r="HLQ41" s="134"/>
      <c r="HLR41" s="134"/>
      <c r="HLS41" s="134"/>
      <c r="HLT41" s="134"/>
      <c r="HLU41" s="134"/>
      <c r="HLV41" s="134"/>
      <c r="HLW41" s="134"/>
      <c r="HLX41" s="134"/>
      <c r="HLY41" s="134"/>
      <c r="HLZ41" s="134"/>
      <c r="HMA41" s="134"/>
      <c r="HMB41" s="134"/>
      <c r="HMC41" s="134"/>
      <c r="HMD41" s="134"/>
      <c r="HME41" s="134"/>
      <c r="HMF41" s="134"/>
      <c r="HMG41" s="134"/>
      <c r="HMH41" s="134"/>
      <c r="HMI41" s="134"/>
      <c r="HMJ41" s="134"/>
      <c r="HMK41" s="134"/>
      <c r="HML41" s="134"/>
      <c r="HMM41" s="134"/>
      <c r="HMN41" s="134"/>
      <c r="HMO41" s="134"/>
      <c r="HMP41" s="134"/>
      <c r="HMQ41" s="134"/>
      <c r="HMR41" s="134"/>
      <c r="HMS41" s="134"/>
      <c r="HMT41" s="134"/>
      <c r="HMU41" s="134"/>
      <c r="HMV41" s="134"/>
      <c r="HMW41" s="134"/>
      <c r="HMX41" s="134"/>
      <c r="HMY41" s="134"/>
      <c r="HMZ41" s="134"/>
      <c r="HNA41" s="134"/>
      <c r="HNB41" s="134"/>
      <c r="HNC41" s="134"/>
      <c r="HND41" s="134"/>
      <c r="HNE41" s="134"/>
      <c r="HNF41" s="134"/>
      <c r="HNG41" s="134"/>
      <c r="HNH41" s="134"/>
      <c r="HNI41" s="134"/>
      <c r="HNJ41" s="134"/>
      <c r="HNK41" s="134"/>
      <c r="HNL41" s="134"/>
      <c r="HNM41" s="134"/>
      <c r="HNN41" s="134"/>
      <c r="HNO41" s="134"/>
      <c r="HNP41" s="134"/>
      <c r="HNQ41" s="134"/>
      <c r="HNR41" s="134"/>
      <c r="HNS41" s="134"/>
      <c r="HNT41" s="134"/>
      <c r="HNU41" s="134"/>
      <c r="HNV41" s="134"/>
      <c r="HNW41" s="134"/>
      <c r="HNX41" s="134"/>
      <c r="HNY41" s="134"/>
      <c r="HNZ41" s="134"/>
      <c r="HOA41" s="134"/>
      <c r="HOB41" s="134"/>
      <c r="HOC41" s="134"/>
      <c r="HOD41" s="134"/>
      <c r="HOE41" s="134"/>
      <c r="HOF41" s="134"/>
      <c r="HOG41" s="134"/>
      <c r="HOH41" s="134"/>
      <c r="HOI41" s="134"/>
      <c r="HOJ41" s="134"/>
      <c r="HOK41" s="134"/>
      <c r="HOL41" s="134"/>
      <c r="HOM41" s="134"/>
      <c r="HON41" s="134"/>
      <c r="HOO41" s="134"/>
      <c r="HOP41" s="134"/>
      <c r="HOQ41" s="134"/>
      <c r="HOR41" s="134"/>
      <c r="HOS41" s="134"/>
      <c r="HOT41" s="134"/>
      <c r="HOU41" s="134"/>
      <c r="HOV41" s="134"/>
      <c r="HOW41" s="134"/>
      <c r="HOX41" s="134"/>
      <c r="HOY41" s="134"/>
      <c r="HOZ41" s="134"/>
      <c r="HPA41" s="134"/>
      <c r="HPB41" s="134"/>
      <c r="HPC41" s="134"/>
      <c r="HPD41" s="134"/>
      <c r="HPE41" s="134"/>
      <c r="HPF41" s="134"/>
      <c r="HPG41" s="134"/>
      <c r="HPH41" s="134"/>
      <c r="HPI41" s="134"/>
      <c r="HPJ41" s="134"/>
      <c r="HPK41" s="134"/>
      <c r="HPL41" s="134"/>
      <c r="HPM41" s="134"/>
      <c r="HPN41" s="134"/>
      <c r="HPO41" s="134"/>
      <c r="HPP41" s="134"/>
      <c r="HPQ41" s="134"/>
      <c r="HPR41" s="134"/>
      <c r="HPS41" s="134"/>
      <c r="HPT41" s="134"/>
      <c r="HPU41" s="134"/>
      <c r="HPV41" s="134"/>
      <c r="HPW41" s="134"/>
      <c r="HPX41" s="134"/>
      <c r="HPY41" s="134"/>
      <c r="HPZ41" s="134"/>
      <c r="HQA41" s="134"/>
      <c r="HQB41" s="134"/>
      <c r="HQC41" s="134"/>
      <c r="HQD41" s="134"/>
      <c r="HQE41" s="134"/>
      <c r="HQF41" s="134"/>
      <c r="HQG41" s="134"/>
      <c r="HQH41" s="134"/>
      <c r="HQI41" s="134"/>
      <c r="HQJ41" s="134"/>
      <c r="HQK41" s="134"/>
      <c r="HQL41" s="134"/>
      <c r="HQM41" s="134"/>
      <c r="HQN41" s="134"/>
      <c r="HQO41" s="134"/>
      <c r="HQP41" s="134"/>
      <c r="HQQ41" s="134"/>
      <c r="HQR41" s="134"/>
      <c r="HQS41" s="134"/>
      <c r="HQT41" s="134"/>
      <c r="HQU41" s="134"/>
      <c r="HQV41" s="134"/>
      <c r="HQW41" s="134"/>
      <c r="HQX41" s="134"/>
      <c r="HQY41" s="134"/>
      <c r="HQZ41" s="134"/>
      <c r="HRA41" s="134"/>
      <c r="HRB41" s="134"/>
      <c r="HRC41" s="134"/>
      <c r="HRD41" s="134"/>
      <c r="HRE41" s="134"/>
      <c r="HRF41" s="134"/>
      <c r="HRG41" s="134"/>
      <c r="HRH41" s="134"/>
      <c r="HRI41" s="134"/>
      <c r="HRJ41" s="134"/>
      <c r="HRK41" s="134"/>
      <c r="HRL41" s="134"/>
      <c r="HRM41" s="134"/>
      <c r="HRN41" s="134"/>
      <c r="HRO41" s="134"/>
      <c r="HRP41" s="134"/>
      <c r="HRQ41" s="134"/>
      <c r="HRR41" s="134"/>
      <c r="HRS41" s="134"/>
      <c r="HRT41" s="134"/>
      <c r="HRU41" s="134"/>
      <c r="HRV41" s="134"/>
      <c r="HRW41" s="134"/>
      <c r="HRX41" s="134"/>
      <c r="HRY41" s="134"/>
      <c r="HRZ41" s="134"/>
      <c r="HSA41" s="134"/>
      <c r="HSB41" s="134"/>
      <c r="HSC41" s="134"/>
      <c r="HSD41" s="134"/>
      <c r="HSE41" s="134"/>
      <c r="HSF41" s="134"/>
      <c r="HSG41" s="134"/>
      <c r="HSH41" s="134"/>
      <c r="HSI41" s="134"/>
      <c r="HSJ41" s="134"/>
      <c r="HSK41" s="134"/>
      <c r="HSL41" s="134"/>
      <c r="HSM41" s="134"/>
      <c r="HSN41" s="134"/>
      <c r="HSO41" s="134"/>
      <c r="HSP41" s="134"/>
      <c r="HSQ41" s="134"/>
      <c r="HSR41" s="134"/>
      <c r="HSS41" s="134"/>
      <c r="HST41" s="134"/>
      <c r="HSU41" s="134"/>
      <c r="HSV41" s="134"/>
      <c r="HSW41" s="134"/>
      <c r="HSX41" s="134"/>
      <c r="HSY41" s="134"/>
      <c r="HSZ41" s="134"/>
      <c r="HTA41" s="134"/>
      <c r="HTB41" s="134"/>
      <c r="HTC41" s="134"/>
      <c r="HTD41" s="134"/>
      <c r="HTE41" s="134"/>
      <c r="HTF41" s="134"/>
      <c r="HTG41" s="134"/>
      <c r="HTH41" s="134"/>
      <c r="HTI41" s="134"/>
      <c r="HTJ41" s="134"/>
      <c r="HTK41" s="134"/>
      <c r="HTL41" s="134"/>
      <c r="HTM41" s="134"/>
      <c r="HTN41" s="134"/>
      <c r="HTO41" s="134"/>
      <c r="HTP41" s="134"/>
      <c r="HTQ41" s="134"/>
      <c r="HTR41" s="134"/>
      <c r="HTS41" s="134"/>
      <c r="HTT41" s="134"/>
      <c r="HTU41" s="134"/>
      <c r="HTV41" s="134"/>
      <c r="HTW41" s="134"/>
      <c r="HTX41" s="134"/>
      <c r="HTY41" s="134"/>
      <c r="HTZ41" s="134"/>
      <c r="HUA41" s="134"/>
      <c r="HUB41" s="134"/>
      <c r="HUC41" s="134"/>
      <c r="HUD41" s="134"/>
      <c r="HUE41" s="134"/>
      <c r="HUF41" s="134"/>
      <c r="HUG41" s="134"/>
      <c r="HUH41" s="134"/>
      <c r="HUI41" s="134"/>
      <c r="HUJ41" s="134"/>
      <c r="HUK41" s="134"/>
      <c r="HUL41" s="134"/>
      <c r="HUM41" s="134"/>
      <c r="HUN41" s="134"/>
      <c r="HUO41" s="134"/>
      <c r="HUP41" s="134"/>
      <c r="HUQ41" s="134"/>
      <c r="HUR41" s="134"/>
      <c r="HUS41" s="134"/>
      <c r="HUT41" s="134"/>
      <c r="HUU41" s="134"/>
      <c r="HUV41" s="134"/>
      <c r="HUW41" s="134"/>
      <c r="HUX41" s="134"/>
      <c r="HUY41" s="134"/>
      <c r="HUZ41" s="134"/>
      <c r="HVA41" s="134"/>
      <c r="HVB41" s="134"/>
      <c r="HVC41" s="134"/>
      <c r="HVD41" s="134"/>
      <c r="HVE41" s="134"/>
      <c r="HVF41" s="134"/>
      <c r="HVG41" s="134"/>
      <c r="HVH41" s="134"/>
      <c r="HVI41" s="134"/>
      <c r="HVJ41" s="134"/>
      <c r="HVK41" s="134"/>
      <c r="HVL41" s="134"/>
      <c r="HVM41" s="134"/>
      <c r="HVN41" s="134"/>
      <c r="HVO41" s="134"/>
      <c r="HVP41" s="134"/>
      <c r="HVQ41" s="134"/>
      <c r="HVR41" s="134"/>
      <c r="HVS41" s="134"/>
      <c r="HVT41" s="134"/>
      <c r="HVU41" s="134"/>
      <c r="HVV41" s="134"/>
      <c r="HVW41" s="134"/>
      <c r="HVX41" s="134"/>
      <c r="HVY41" s="134"/>
      <c r="HVZ41" s="134"/>
      <c r="HWA41" s="134"/>
      <c r="HWB41" s="134"/>
      <c r="HWC41" s="134"/>
      <c r="HWD41" s="134"/>
      <c r="HWE41" s="134"/>
      <c r="HWF41" s="134"/>
      <c r="HWG41" s="134"/>
      <c r="HWH41" s="134"/>
      <c r="HWI41" s="134"/>
      <c r="HWJ41" s="134"/>
      <c r="HWK41" s="134"/>
      <c r="HWL41" s="134"/>
      <c r="HWM41" s="134"/>
      <c r="HWN41" s="134"/>
      <c r="HWO41" s="134"/>
      <c r="HWP41" s="134"/>
      <c r="HWQ41" s="134"/>
      <c r="HWR41" s="134"/>
      <c r="HWS41" s="134"/>
      <c r="HWT41" s="134"/>
      <c r="HWU41" s="134"/>
      <c r="HWV41" s="134"/>
      <c r="HWW41" s="134"/>
      <c r="HWX41" s="134"/>
      <c r="HWY41" s="134"/>
      <c r="HWZ41" s="134"/>
      <c r="HXA41" s="134"/>
      <c r="HXB41" s="134"/>
      <c r="HXC41" s="134"/>
      <c r="HXD41" s="134"/>
      <c r="HXE41" s="134"/>
      <c r="HXF41" s="134"/>
      <c r="HXG41" s="134"/>
      <c r="HXH41" s="134"/>
      <c r="HXI41" s="134"/>
      <c r="HXJ41" s="134"/>
      <c r="HXK41" s="134"/>
      <c r="HXL41" s="134"/>
      <c r="HXM41" s="134"/>
      <c r="HXN41" s="134"/>
      <c r="HXO41" s="134"/>
      <c r="HXP41" s="134"/>
      <c r="HXQ41" s="134"/>
      <c r="HXR41" s="134"/>
      <c r="HXS41" s="134"/>
      <c r="HXT41" s="134"/>
      <c r="HXU41" s="134"/>
      <c r="HXV41" s="134"/>
      <c r="HXW41" s="134"/>
      <c r="HXX41" s="134"/>
      <c r="HXY41" s="134"/>
      <c r="HXZ41" s="134"/>
      <c r="HYA41" s="134"/>
      <c r="HYB41" s="134"/>
      <c r="HYC41" s="134"/>
      <c r="HYD41" s="134"/>
      <c r="HYE41" s="134"/>
      <c r="HYF41" s="134"/>
      <c r="HYG41" s="134"/>
      <c r="HYH41" s="134"/>
      <c r="HYI41" s="134"/>
      <c r="HYJ41" s="134"/>
      <c r="HYK41" s="134"/>
      <c r="HYL41" s="134"/>
      <c r="HYM41" s="134"/>
      <c r="HYN41" s="134"/>
      <c r="HYO41" s="134"/>
      <c r="HYP41" s="134"/>
      <c r="HYQ41" s="134"/>
      <c r="HYR41" s="134"/>
      <c r="HYS41" s="134"/>
      <c r="HYT41" s="134"/>
      <c r="HYU41" s="134"/>
      <c r="HYV41" s="134"/>
      <c r="HYW41" s="134"/>
      <c r="HYX41" s="134"/>
      <c r="HYY41" s="134"/>
      <c r="HYZ41" s="134"/>
      <c r="HZA41" s="134"/>
      <c r="HZB41" s="134"/>
      <c r="HZC41" s="134"/>
      <c r="HZD41" s="134"/>
      <c r="HZE41" s="134"/>
      <c r="HZF41" s="134"/>
      <c r="HZG41" s="134"/>
      <c r="HZH41" s="134"/>
      <c r="HZI41" s="134"/>
      <c r="HZJ41" s="134"/>
      <c r="HZK41" s="134"/>
      <c r="HZL41" s="134"/>
      <c r="HZM41" s="134"/>
      <c r="HZN41" s="134"/>
      <c r="HZO41" s="134"/>
      <c r="HZP41" s="134"/>
      <c r="HZQ41" s="134"/>
      <c r="HZR41" s="134"/>
      <c r="HZS41" s="134"/>
      <c r="HZT41" s="134"/>
      <c r="HZU41" s="134"/>
      <c r="HZV41" s="134"/>
      <c r="HZW41" s="134"/>
      <c r="HZX41" s="134"/>
      <c r="HZY41" s="134"/>
      <c r="HZZ41" s="134"/>
      <c r="IAA41" s="134"/>
      <c r="IAB41" s="134"/>
      <c r="IAC41" s="134"/>
      <c r="IAD41" s="134"/>
      <c r="IAE41" s="134"/>
      <c r="IAF41" s="134"/>
      <c r="IAG41" s="134"/>
      <c r="IAH41" s="134"/>
      <c r="IAI41" s="134"/>
      <c r="IAJ41" s="134"/>
      <c r="IAK41" s="134"/>
      <c r="IAL41" s="134"/>
      <c r="IAM41" s="134"/>
      <c r="IAN41" s="134"/>
      <c r="IAO41" s="134"/>
      <c r="IAP41" s="134"/>
      <c r="IAQ41" s="134"/>
      <c r="IAR41" s="134"/>
      <c r="IAS41" s="134"/>
      <c r="IAT41" s="134"/>
      <c r="IAU41" s="134"/>
      <c r="IAV41" s="134"/>
      <c r="IAW41" s="134"/>
      <c r="IAX41" s="134"/>
      <c r="IAY41" s="134"/>
      <c r="IAZ41" s="134"/>
      <c r="IBA41" s="134"/>
      <c r="IBB41" s="134"/>
      <c r="IBC41" s="134"/>
      <c r="IBD41" s="134"/>
      <c r="IBE41" s="134"/>
      <c r="IBF41" s="134"/>
      <c r="IBG41" s="134"/>
      <c r="IBH41" s="134"/>
      <c r="IBI41" s="134"/>
      <c r="IBJ41" s="134"/>
      <c r="IBK41" s="134"/>
      <c r="IBL41" s="134"/>
      <c r="IBM41" s="134"/>
      <c r="IBN41" s="134"/>
      <c r="IBO41" s="134"/>
      <c r="IBP41" s="134"/>
      <c r="IBQ41" s="134"/>
      <c r="IBR41" s="134"/>
      <c r="IBS41" s="134"/>
      <c r="IBT41" s="134"/>
      <c r="IBU41" s="134"/>
      <c r="IBV41" s="134"/>
      <c r="IBW41" s="134"/>
      <c r="IBX41" s="134"/>
      <c r="IBY41" s="134"/>
      <c r="IBZ41" s="134"/>
      <c r="ICA41" s="134"/>
      <c r="ICB41" s="134"/>
      <c r="ICC41" s="134"/>
      <c r="ICD41" s="134"/>
      <c r="ICE41" s="134"/>
      <c r="ICF41" s="134"/>
      <c r="ICG41" s="134"/>
      <c r="ICH41" s="134"/>
      <c r="ICI41" s="134"/>
      <c r="ICJ41" s="134"/>
      <c r="ICK41" s="134"/>
      <c r="ICL41" s="134"/>
      <c r="ICM41" s="134"/>
      <c r="ICN41" s="134"/>
      <c r="ICO41" s="134"/>
      <c r="ICP41" s="134"/>
      <c r="ICQ41" s="134"/>
      <c r="ICR41" s="134"/>
      <c r="ICS41" s="134"/>
      <c r="ICT41" s="134"/>
      <c r="ICU41" s="134"/>
      <c r="ICV41" s="134"/>
      <c r="ICW41" s="134"/>
      <c r="ICX41" s="134"/>
      <c r="ICY41" s="134"/>
      <c r="ICZ41" s="134"/>
      <c r="IDA41" s="134"/>
      <c r="IDB41" s="134"/>
      <c r="IDC41" s="134"/>
      <c r="IDD41" s="134"/>
      <c r="IDE41" s="134"/>
      <c r="IDF41" s="134"/>
      <c r="IDG41" s="134"/>
      <c r="IDH41" s="134"/>
      <c r="IDI41" s="134"/>
      <c r="IDJ41" s="134"/>
      <c r="IDK41" s="134"/>
      <c r="IDL41" s="134"/>
      <c r="IDM41" s="134"/>
      <c r="IDN41" s="134"/>
      <c r="IDO41" s="134"/>
      <c r="IDP41" s="134"/>
      <c r="IDQ41" s="134"/>
      <c r="IDR41" s="134"/>
      <c r="IDS41" s="134"/>
      <c r="IDT41" s="134"/>
      <c r="IDU41" s="134"/>
      <c r="IDV41" s="134"/>
      <c r="IDW41" s="134"/>
      <c r="IDX41" s="134"/>
      <c r="IDY41" s="134"/>
      <c r="IDZ41" s="134"/>
      <c r="IEA41" s="134"/>
      <c r="IEB41" s="134"/>
      <c r="IEC41" s="134"/>
      <c r="IED41" s="134"/>
      <c r="IEE41" s="134"/>
      <c r="IEF41" s="134"/>
      <c r="IEG41" s="134"/>
      <c r="IEH41" s="134"/>
      <c r="IEI41" s="134"/>
      <c r="IEJ41" s="134"/>
      <c r="IEK41" s="134"/>
      <c r="IEL41" s="134"/>
      <c r="IEM41" s="134"/>
      <c r="IEN41" s="134"/>
      <c r="IEO41" s="134"/>
      <c r="IEP41" s="134"/>
      <c r="IEQ41" s="134"/>
      <c r="IER41" s="134"/>
      <c r="IES41" s="134"/>
      <c r="IET41" s="134"/>
      <c r="IEU41" s="134"/>
      <c r="IEV41" s="134"/>
      <c r="IEW41" s="134"/>
      <c r="IEX41" s="134"/>
      <c r="IEY41" s="134"/>
      <c r="IEZ41" s="134"/>
      <c r="IFA41" s="134"/>
      <c r="IFB41" s="134"/>
      <c r="IFC41" s="134"/>
      <c r="IFD41" s="134"/>
      <c r="IFE41" s="134"/>
      <c r="IFF41" s="134"/>
      <c r="IFG41" s="134"/>
      <c r="IFH41" s="134"/>
      <c r="IFI41" s="134"/>
      <c r="IFJ41" s="134"/>
      <c r="IFK41" s="134"/>
      <c r="IFL41" s="134"/>
      <c r="IFM41" s="134"/>
      <c r="IFN41" s="134"/>
      <c r="IFO41" s="134"/>
      <c r="IFP41" s="134"/>
      <c r="IFQ41" s="134"/>
      <c r="IFR41" s="134"/>
      <c r="IFS41" s="134"/>
      <c r="IFT41" s="134"/>
      <c r="IFU41" s="134"/>
      <c r="IFV41" s="134"/>
      <c r="IFW41" s="134"/>
      <c r="IFX41" s="134"/>
      <c r="IFY41" s="134"/>
      <c r="IFZ41" s="134"/>
      <c r="IGA41" s="134"/>
      <c r="IGB41" s="134"/>
      <c r="IGC41" s="134"/>
      <c r="IGD41" s="134"/>
      <c r="IGE41" s="134"/>
      <c r="IGF41" s="134"/>
      <c r="IGG41" s="134"/>
      <c r="IGH41" s="134"/>
      <c r="IGI41" s="134"/>
      <c r="IGJ41" s="134"/>
      <c r="IGK41" s="134"/>
      <c r="IGL41" s="134"/>
      <c r="IGM41" s="134"/>
      <c r="IGN41" s="134"/>
      <c r="IGO41" s="134"/>
      <c r="IGP41" s="134"/>
      <c r="IGQ41" s="134"/>
      <c r="IGR41" s="134"/>
      <c r="IGS41" s="134"/>
      <c r="IGT41" s="134"/>
      <c r="IGU41" s="134"/>
      <c r="IGV41" s="134"/>
      <c r="IGW41" s="134"/>
      <c r="IGX41" s="134"/>
      <c r="IGY41" s="134"/>
      <c r="IGZ41" s="134"/>
      <c r="IHA41" s="134"/>
      <c r="IHB41" s="134"/>
      <c r="IHC41" s="134"/>
      <c r="IHD41" s="134"/>
      <c r="IHE41" s="134"/>
      <c r="IHF41" s="134"/>
      <c r="IHG41" s="134"/>
      <c r="IHH41" s="134"/>
      <c r="IHI41" s="134"/>
      <c r="IHJ41" s="134"/>
      <c r="IHK41" s="134"/>
      <c r="IHL41" s="134"/>
      <c r="IHM41" s="134"/>
      <c r="IHN41" s="134"/>
      <c r="IHO41" s="134"/>
      <c r="IHP41" s="134"/>
      <c r="IHQ41" s="134"/>
      <c r="IHR41" s="134"/>
      <c r="IHS41" s="134"/>
      <c r="IHT41" s="134"/>
      <c r="IHU41" s="134"/>
      <c r="IHV41" s="134"/>
      <c r="IHW41" s="134"/>
      <c r="IHX41" s="134"/>
      <c r="IHY41" s="134"/>
      <c r="IHZ41" s="134"/>
      <c r="IIA41" s="134"/>
      <c r="IIB41" s="134"/>
      <c r="IIC41" s="134"/>
      <c r="IID41" s="134"/>
      <c r="IIE41" s="134"/>
      <c r="IIF41" s="134"/>
      <c r="IIG41" s="134"/>
      <c r="IIH41" s="134"/>
      <c r="III41" s="134"/>
      <c r="IIJ41" s="134"/>
      <c r="IIK41" s="134"/>
      <c r="IIL41" s="134"/>
      <c r="IIM41" s="134"/>
      <c r="IIN41" s="134"/>
      <c r="IIO41" s="134"/>
      <c r="IIP41" s="134"/>
      <c r="IIQ41" s="134"/>
      <c r="IIR41" s="134"/>
      <c r="IIS41" s="134"/>
      <c r="IIT41" s="134"/>
      <c r="IIU41" s="134"/>
      <c r="IIV41" s="134"/>
      <c r="IIW41" s="134"/>
      <c r="IIX41" s="134"/>
      <c r="IIY41" s="134"/>
      <c r="IIZ41" s="134"/>
      <c r="IJA41" s="134"/>
      <c r="IJB41" s="134"/>
      <c r="IJC41" s="134"/>
      <c r="IJD41" s="134"/>
      <c r="IJE41" s="134"/>
      <c r="IJF41" s="134"/>
      <c r="IJG41" s="134"/>
      <c r="IJH41" s="134"/>
      <c r="IJI41" s="134"/>
      <c r="IJJ41" s="134"/>
      <c r="IJK41" s="134"/>
      <c r="IJL41" s="134"/>
      <c r="IJM41" s="134"/>
      <c r="IJN41" s="134"/>
      <c r="IJO41" s="134"/>
      <c r="IJP41" s="134"/>
      <c r="IJQ41" s="134"/>
      <c r="IJR41" s="134"/>
      <c r="IJS41" s="134"/>
      <c r="IJT41" s="134"/>
      <c r="IJU41" s="134"/>
      <c r="IJV41" s="134"/>
      <c r="IJW41" s="134"/>
      <c r="IJX41" s="134"/>
      <c r="IJY41" s="134"/>
      <c r="IJZ41" s="134"/>
      <c r="IKA41" s="134"/>
      <c r="IKB41" s="134"/>
      <c r="IKC41" s="134"/>
      <c r="IKD41" s="134"/>
      <c r="IKE41" s="134"/>
      <c r="IKF41" s="134"/>
      <c r="IKG41" s="134"/>
      <c r="IKH41" s="134"/>
      <c r="IKI41" s="134"/>
      <c r="IKJ41" s="134"/>
      <c r="IKK41" s="134"/>
      <c r="IKL41" s="134"/>
      <c r="IKM41" s="134"/>
      <c r="IKN41" s="134"/>
      <c r="IKO41" s="134"/>
      <c r="IKP41" s="134"/>
      <c r="IKQ41" s="134"/>
      <c r="IKR41" s="134"/>
      <c r="IKS41" s="134"/>
      <c r="IKT41" s="134"/>
      <c r="IKU41" s="134"/>
      <c r="IKV41" s="134"/>
      <c r="IKW41" s="134"/>
      <c r="IKX41" s="134"/>
      <c r="IKY41" s="134"/>
      <c r="IKZ41" s="134"/>
      <c r="ILA41" s="134"/>
      <c r="ILB41" s="134"/>
      <c r="ILC41" s="134"/>
      <c r="ILD41" s="134"/>
      <c r="ILE41" s="134"/>
      <c r="ILF41" s="134"/>
      <c r="ILG41" s="134"/>
      <c r="ILH41" s="134"/>
      <c r="ILI41" s="134"/>
      <c r="ILJ41" s="134"/>
      <c r="ILK41" s="134"/>
      <c r="ILL41" s="134"/>
      <c r="ILM41" s="134"/>
      <c r="ILN41" s="134"/>
      <c r="ILO41" s="134"/>
      <c r="ILP41" s="134"/>
      <c r="ILQ41" s="134"/>
      <c r="ILR41" s="134"/>
      <c r="ILS41" s="134"/>
      <c r="ILT41" s="134"/>
      <c r="ILU41" s="134"/>
      <c r="ILV41" s="134"/>
      <c r="ILW41" s="134"/>
      <c r="ILX41" s="134"/>
      <c r="ILY41" s="134"/>
      <c r="ILZ41" s="134"/>
      <c r="IMA41" s="134"/>
      <c r="IMB41" s="134"/>
      <c r="IMC41" s="134"/>
      <c r="IMD41" s="134"/>
      <c r="IME41" s="134"/>
      <c r="IMF41" s="134"/>
      <c r="IMG41" s="134"/>
      <c r="IMH41" s="134"/>
      <c r="IMI41" s="134"/>
      <c r="IMJ41" s="134"/>
      <c r="IMK41" s="134"/>
      <c r="IML41" s="134"/>
      <c r="IMM41" s="134"/>
      <c r="IMN41" s="134"/>
      <c r="IMO41" s="134"/>
      <c r="IMP41" s="134"/>
      <c r="IMQ41" s="134"/>
      <c r="IMR41" s="134"/>
      <c r="IMS41" s="134"/>
      <c r="IMT41" s="134"/>
      <c r="IMU41" s="134"/>
      <c r="IMV41" s="134"/>
      <c r="IMW41" s="134"/>
      <c r="IMX41" s="134"/>
      <c r="IMY41" s="134"/>
      <c r="IMZ41" s="134"/>
      <c r="INA41" s="134"/>
      <c r="INB41" s="134"/>
      <c r="INC41" s="134"/>
      <c r="IND41" s="134"/>
      <c r="INE41" s="134"/>
      <c r="INF41" s="134"/>
      <c r="ING41" s="134"/>
      <c r="INH41" s="134"/>
      <c r="INI41" s="134"/>
      <c r="INJ41" s="134"/>
      <c r="INK41" s="134"/>
      <c r="INL41" s="134"/>
      <c r="INM41" s="134"/>
      <c r="INN41" s="134"/>
      <c r="INO41" s="134"/>
      <c r="INP41" s="134"/>
      <c r="INQ41" s="134"/>
      <c r="INR41" s="134"/>
      <c r="INS41" s="134"/>
      <c r="INT41" s="134"/>
      <c r="INU41" s="134"/>
      <c r="INV41" s="134"/>
      <c r="INW41" s="134"/>
      <c r="INX41" s="134"/>
      <c r="INY41" s="134"/>
      <c r="INZ41" s="134"/>
      <c r="IOA41" s="134"/>
      <c r="IOB41" s="134"/>
      <c r="IOC41" s="134"/>
      <c r="IOD41" s="134"/>
      <c r="IOE41" s="134"/>
      <c r="IOF41" s="134"/>
      <c r="IOG41" s="134"/>
      <c r="IOH41" s="134"/>
      <c r="IOI41" s="134"/>
      <c r="IOJ41" s="134"/>
      <c r="IOK41" s="134"/>
      <c r="IOL41" s="134"/>
      <c r="IOM41" s="134"/>
      <c r="ION41" s="134"/>
      <c r="IOO41" s="134"/>
      <c r="IOP41" s="134"/>
      <c r="IOQ41" s="134"/>
      <c r="IOR41" s="134"/>
      <c r="IOS41" s="134"/>
      <c r="IOT41" s="134"/>
      <c r="IOU41" s="134"/>
      <c r="IOV41" s="134"/>
      <c r="IOW41" s="134"/>
      <c r="IOX41" s="134"/>
      <c r="IOY41" s="134"/>
      <c r="IOZ41" s="134"/>
      <c r="IPA41" s="134"/>
      <c r="IPB41" s="134"/>
      <c r="IPC41" s="134"/>
      <c r="IPD41" s="134"/>
      <c r="IPE41" s="134"/>
      <c r="IPF41" s="134"/>
      <c r="IPG41" s="134"/>
      <c r="IPH41" s="134"/>
      <c r="IPI41" s="134"/>
      <c r="IPJ41" s="134"/>
      <c r="IPK41" s="134"/>
      <c r="IPL41" s="134"/>
      <c r="IPM41" s="134"/>
      <c r="IPN41" s="134"/>
      <c r="IPO41" s="134"/>
      <c r="IPP41" s="134"/>
      <c r="IPQ41" s="134"/>
      <c r="IPR41" s="134"/>
      <c r="IPS41" s="134"/>
      <c r="IPT41" s="134"/>
      <c r="IPU41" s="134"/>
      <c r="IPV41" s="134"/>
      <c r="IPW41" s="134"/>
      <c r="IPX41" s="134"/>
      <c r="IPY41" s="134"/>
      <c r="IPZ41" s="134"/>
      <c r="IQA41" s="134"/>
      <c r="IQB41" s="134"/>
      <c r="IQC41" s="134"/>
      <c r="IQD41" s="134"/>
      <c r="IQE41" s="134"/>
      <c r="IQF41" s="134"/>
      <c r="IQG41" s="134"/>
      <c r="IQH41" s="134"/>
      <c r="IQI41" s="134"/>
      <c r="IQJ41" s="134"/>
      <c r="IQK41" s="134"/>
      <c r="IQL41" s="134"/>
      <c r="IQM41" s="134"/>
      <c r="IQN41" s="134"/>
      <c r="IQO41" s="134"/>
      <c r="IQP41" s="134"/>
      <c r="IQQ41" s="134"/>
      <c r="IQR41" s="134"/>
      <c r="IQS41" s="134"/>
      <c r="IQT41" s="134"/>
      <c r="IQU41" s="134"/>
      <c r="IQV41" s="134"/>
      <c r="IQW41" s="134"/>
      <c r="IQX41" s="134"/>
      <c r="IQY41" s="134"/>
      <c r="IQZ41" s="134"/>
      <c r="IRA41" s="134"/>
      <c r="IRB41" s="134"/>
      <c r="IRC41" s="134"/>
      <c r="IRD41" s="134"/>
      <c r="IRE41" s="134"/>
      <c r="IRF41" s="134"/>
      <c r="IRG41" s="134"/>
      <c r="IRH41" s="134"/>
      <c r="IRI41" s="134"/>
      <c r="IRJ41" s="134"/>
      <c r="IRK41" s="134"/>
      <c r="IRL41" s="134"/>
      <c r="IRM41" s="134"/>
      <c r="IRN41" s="134"/>
      <c r="IRO41" s="134"/>
      <c r="IRP41" s="134"/>
      <c r="IRQ41" s="134"/>
      <c r="IRR41" s="134"/>
      <c r="IRS41" s="134"/>
      <c r="IRT41" s="134"/>
      <c r="IRU41" s="134"/>
      <c r="IRV41" s="134"/>
      <c r="IRW41" s="134"/>
      <c r="IRX41" s="134"/>
      <c r="IRY41" s="134"/>
      <c r="IRZ41" s="134"/>
      <c r="ISA41" s="134"/>
      <c r="ISB41" s="134"/>
      <c r="ISC41" s="134"/>
      <c r="ISD41" s="134"/>
      <c r="ISE41" s="134"/>
      <c r="ISF41" s="134"/>
      <c r="ISG41" s="134"/>
      <c r="ISH41" s="134"/>
      <c r="ISI41" s="134"/>
      <c r="ISJ41" s="134"/>
      <c r="ISK41" s="134"/>
      <c r="ISL41" s="134"/>
      <c r="ISM41" s="134"/>
      <c r="ISN41" s="134"/>
      <c r="ISO41" s="134"/>
      <c r="ISP41" s="134"/>
      <c r="ISQ41" s="134"/>
      <c r="ISR41" s="134"/>
      <c r="ISS41" s="134"/>
      <c r="IST41" s="134"/>
      <c r="ISU41" s="134"/>
      <c r="ISV41" s="134"/>
      <c r="ISW41" s="134"/>
      <c r="ISX41" s="134"/>
      <c r="ISY41" s="134"/>
      <c r="ISZ41" s="134"/>
      <c r="ITA41" s="134"/>
      <c r="ITB41" s="134"/>
      <c r="ITC41" s="134"/>
      <c r="ITD41" s="134"/>
      <c r="ITE41" s="134"/>
      <c r="ITF41" s="134"/>
      <c r="ITG41" s="134"/>
      <c r="ITH41" s="134"/>
      <c r="ITI41" s="134"/>
      <c r="ITJ41" s="134"/>
      <c r="ITK41" s="134"/>
      <c r="ITL41" s="134"/>
      <c r="ITM41" s="134"/>
      <c r="ITN41" s="134"/>
      <c r="ITO41" s="134"/>
      <c r="ITP41" s="134"/>
      <c r="ITQ41" s="134"/>
      <c r="ITR41" s="134"/>
      <c r="ITS41" s="134"/>
      <c r="ITT41" s="134"/>
      <c r="ITU41" s="134"/>
      <c r="ITV41" s="134"/>
      <c r="ITW41" s="134"/>
      <c r="ITX41" s="134"/>
      <c r="ITY41" s="134"/>
      <c r="ITZ41" s="134"/>
      <c r="IUA41" s="134"/>
      <c r="IUB41" s="134"/>
      <c r="IUC41" s="134"/>
      <c r="IUD41" s="134"/>
      <c r="IUE41" s="134"/>
      <c r="IUF41" s="134"/>
      <c r="IUG41" s="134"/>
      <c r="IUH41" s="134"/>
      <c r="IUI41" s="134"/>
      <c r="IUJ41" s="134"/>
      <c r="IUK41" s="134"/>
      <c r="IUL41" s="134"/>
      <c r="IUM41" s="134"/>
      <c r="IUN41" s="134"/>
      <c r="IUO41" s="134"/>
      <c r="IUP41" s="134"/>
      <c r="IUQ41" s="134"/>
      <c r="IUR41" s="134"/>
      <c r="IUS41" s="134"/>
      <c r="IUT41" s="134"/>
      <c r="IUU41" s="134"/>
      <c r="IUV41" s="134"/>
      <c r="IUW41" s="134"/>
      <c r="IUX41" s="134"/>
      <c r="IUY41" s="134"/>
      <c r="IUZ41" s="134"/>
      <c r="IVA41" s="134"/>
      <c r="IVB41" s="134"/>
      <c r="IVC41" s="134"/>
      <c r="IVD41" s="134"/>
      <c r="IVE41" s="134"/>
      <c r="IVF41" s="134"/>
      <c r="IVG41" s="134"/>
      <c r="IVH41" s="134"/>
      <c r="IVI41" s="134"/>
      <c r="IVJ41" s="134"/>
      <c r="IVK41" s="134"/>
      <c r="IVL41" s="134"/>
      <c r="IVM41" s="134"/>
      <c r="IVN41" s="134"/>
      <c r="IVO41" s="134"/>
      <c r="IVP41" s="134"/>
      <c r="IVQ41" s="134"/>
      <c r="IVR41" s="134"/>
      <c r="IVS41" s="134"/>
      <c r="IVT41" s="134"/>
      <c r="IVU41" s="134"/>
      <c r="IVV41" s="134"/>
      <c r="IVW41" s="134"/>
      <c r="IVX41" s="134"/>
      <c r="IVY41" s="134"/>
      <c r="IVZ41" s="134"/>
      <c r="IWA41" s="134"/>
      <c r="IWB41" s="134"/>
      <c r="IWC41" s="134"/>
      <c r="IWD41" s="134"/>
      <c r="IWE41" s="134"/>
      <c r="IWF41" s="134"/>
      <c r="IWG41" s="134"/>
      <c r="IWH41" s="134"/>
      <c r="IWI41" s="134"/>
      <c r="IWJ41" s="134"/>
      <c r="IWK41" s="134"/>
      <c r="IWL41" s="134"/>
      <c r="IWM41" s="134"/>
      <c r="IWN41" s="134"/>
      <c r="IWO41" s="134"/>
      <c r="IWP41" s="134"/>
      <c r="IWQ41" s="134"/>
      <c r="IWR41" s="134"/>
      <c r="IWS41" s="134"/>
      <c r="IWT41" s="134"/>
      <c r="IWU41" s="134"/>
      <c r="IWV41" s="134"/>
      <c r="IWW41" s="134"/>
      <c r="IWX41" s="134"/>
      <c r="IWY41" s="134"/>
      <c r="IWZ41" s="134"/>
      <c r="IXA41" s="134"/>
      <c r="IXB41" s="134"/>
      <c r="IXC41" s="134"/>
      <c r="IXD41" s="134"/>
      <c r="IXE41" s="134"/>
      <c r="IXF41" s="134"/>
      <c r="IXG41" s="134"/>
      <c r="IXH41" s="134"/>
      <c r="IXI41" s="134"/>
      <c r="IXJ41" s="134"/>
      <c r="IXK41" s="134"/>
      <c r="IXL41" s="134"/>
      <c r="IXM41" s="134"/>
      <c r="IXN41" s="134"/>
      <c r="IXO41" s="134"/>
      <c r="IXP41" s="134"/>
      <c r="IXQ41" s="134"/>
      <c r="IXR41" s="134"/>
      <c r="IXS41" s="134"/>
      <c r="IXT41" s="134"/>
      <c r="IXU41" s="134"/>
      <c r="IXV41" s="134"/>
      <c r="IXW41" s="134"/>
      <c r="IXX41" s="134"/>
      <c r="IXY41" s="134"/>
      <c r="IXZ41" s="134"/>
      <c r="IYA41" s="134"/>
      <c r="IYB41" s="134"/>
      <c r="IYC41" s="134"/>
      <c r="IYD41" s="134"/>
      <c r="IYE41" s="134"/>
      <c r="IYF41" s="134"/>
      <c r="IYG41" s="134"/>
      <c r="IYH41" s="134"/>
      <c r="IYI41" s="134"/>
      <c r="IYJ41" s="134"/>
      <c r="IYK41" s="134"/>
      <c r="IYL41" s="134"/>
      <c r="IYM41" s="134"/>
      <c r="IYN41" s="134"/>
      <c r="IYO41" s="134"/>
      <c r="IYP41" s="134"/>
      <c r="IYQ41" s="134"/>
      <c r="IYR41" s="134"/>
      <c r="IYS41" s="134"/>
      <c r="IYT41" s="134"/>
      <c r="IYU41" s="134"/>
      <c r="IYV41" s="134"/>
      <c r="IYW41" s="134"/>
      <c r="IYX41" s="134"/>
      <c r="IYY41" s="134"/>
      <c r="IYZ41" s="134"/>
      <c r="IZA41" s="134"/>
      <c r="IZB41" s="134"/>
      <c r="IZC41" s="134"/>
      <c r="IZD41" s="134"/>
      <c r="IZE41" s="134"/>
      <c r="IZF41" s="134"/>
      <c r="IZG41" s="134"/>
      <c r="IZH41" s="134"/>
      <c r="IZI41" s="134"/>
      <c r="IZJ41" s="134"/>
      <c r="IZK41" s="134"/>
      <c r="IZL41" s="134"/>
      <c r="IZM41" s="134"/>
      <c r="IZN41" s="134"/>
      <c r="IZO41" s="134"/>
      <c r="IZP41" s="134"/>
      <c r="IZQ41" s="134"/>
      <c r="IZR41" s="134"/>
      <c r="IZS41" s="134"/>
      <c r="IZT41" s="134"/>
      <c r="IZU41" s="134"/>
      <c r="IZV41" s="134"/>
      <c r="IZW41" s="134"/>
      <c r="IZX41" s="134"/>
      <c r="IZY41" s="134"/>
      <c r="IZZ41" s="134"/>
      <c r="JAA41" s="134"/>
      <c r="JAB41" s="134"/>
      <c r="JAC41" s="134"/>
      <c r="JAD41" s="134"/>
      <c r="JAE41" s="134"/>
      <c r="JAF41" s="134"/>
      <c r="JAG41" s="134"/>
      <c r="JAH41" s="134"/>
      <c r="JAI41" s="134"/>
      <c r="JAJ41" s="134"/>
      <c r="JAK41" s="134"/>
      <c r="JAL41" s="134"/>
      <c r="JAM41" s="134"/>
      <c r="JAN41" s="134"/>
      <c r="JAO41" s="134"/>
      <c r="JAP41" s="134"/>
      <c r="JAQ41" s="134"/>
      <c r="JAR41" s="134"/>
      <c r="JAS41" s="134"/>
      <c r="JAT41" s="134"/>
      <c r="JAU41" s="134"/>
      <c r="JAV41" s="134"/>
      <c r="JAW41" s="134"/>
      <c r="JAX41" s="134"/>
      <c r="JAY41" s="134"/>
      <c r="JAZ41" s="134"/>
      <c r="JBA41" s="134"/>
      <c r="JBB41" s="134"/>
      <c r="JBC41" s="134"/>
      <c r="JBD41" s="134"/>
      <c r="JBE41" s="134"/>
      <c r="JBF41" s="134"/>
      <c r="JBG41" s="134"/>
      <c r="JBH41" s="134"/>
      <c r="JBI41" s="134"/>
      <c r="JBJ41" s="134"/>
      <c r="JBK41" s="134"/>
      <c r="JBL41" s="134"/>
      <c r="JBM41" s="134"/>
      <c r="JBN41" s="134"/>
      <c r="JBO41" s="134"/>
      <c r="JBP41" s="134"/>
      <c r="JBQ41" s="134"/>
      <c r="JBR41" s="134"/>
      <c r="JBS41" s="134"/>
      <c r="JBT41" s="134"/>
      <c r="JBU41" s="134"/>
      <c r="JBV41" s="134"/>
      <c r="JBW41" s="134"/>
      <c r="JBX41" s="134"/>
      <c r="JBY41" s="134"/>
      <c r="JBZ41" s="134"/>
      <c r="JCA41" s="134"/>
      <c r="JCB41" s="134"/>
      <c r="JCC41" s="134"/>
      <c r="JCD41" s="134"/>
      <c r="JCE41" s="134"/>
      <c r="JCF41" s="134"/>
      <c r="JCG41" s="134"/>
      <c r="JCH41" s="134"/>
      <c r="JCI41" s="134"/>
      <c r="JCJ41" s="134"/>
      <c r="JCK41" s="134"/>
      <c r="JCL41" s="134"/>
      <c r="JCM41" s="134"/>
      <c r="JCN41" s="134"/>
      <c r="JCO41" s="134"/>
      <c r="JCP41" s="134"/>
      <c r="JCQ41" s="134"/>
      <c r="JCR41" s="134"/>
      <c r="JCS41" s="134"/>
      <c r="JCT41" s="134"/>
      <c r="JCU41" s="134"/>
      <c r="JCV41" s="134"/>
      <c r="JCW41" s="134"/>
      <c r="JCX41" s="134"/>
      <c r="JCY41" s="134"/>
      <c r="JCZ41" s="134"/>
      <c r="JDA41" s="134"/>
      <c r="JDB41" s="134"/>
      <c r="JDC41" s="134"/>
      <c r="JDD41" s="134"/>
      <c r="JDE41" s="134"/>
      <c r="JDF41" s="134"/>
      <c r="JDG41" s="134"/>
      <c r="JDH41" s="134"/>
      <c r="JDI41" s="134"/>
      <c r="JDJ41" s="134"/>
      <c r="JDK41" s="134"/>
      <c r="JDL41" s="134"/>
      <c r="JDM41" s="134"/>
      <c r="JDN41" s="134"/>
      <c r="JDO41" s="134"/>
      <c r="JDP41" s="134"/>
      <c r="JDQ41" s="134"/>
      <c r="JDR41" s="134"/>
      <c r="JDS41" s="134"/>
      <c r="JDT41" s="134"/>
      <c r="JDU41" s="134"/>
      <c r="JDV41" s="134"/>
      <c r="JDW41" s="134"/>
      <c r="JDX41" s="134"/>
      <c r="JDY41" s="134"/>
      <c r="JDZ41" s="134"/>
      <c r="JEA41" s="134"/>
      <c r="JEB41" s="134"/>
      <c r="JEC41" s="134"/>
      <c r="JED41" s="134"/>
      <c r="JEE41" s="134"/>
      <c r="JEF41" s="134"/>
      <c r="JEG41" s="134"/>
      <c r="JEH41" s="134"/>
      <c r="JEI41" s="134"/>
      <c r="JEJ41" s="134"/>
      <c r="JEK41" s="134"/>
      <c r="JEL41" s="134"/>
      <c r="JEM41" s="134"/>
      <c r="JEN41" s="134"/>
      <c r="JEO41" s="134"/>
      <c r="JEP41" s="134"/>
      <c r="JEQ41" s="134"/>
      <c r="JER41" s="134"/>
      <c r="JES41" s="134"/>
      <c r="JET41" s="134"/>
      <c r="JEU41" s="134"/>
      <c r="JEV41" s="134"/>
      <c r="JEW41" s="134"/>
      <c r="JEX41" s="134"/>
      <c r="JEY41" s="134"/>
      <c r="JEZ41" s="134"/>
      <c r="JFA41" s="134"/>
      <c r="JFB41" s="134"/>
      <c r="JFC41" s="134"/>
      <c r="JFD41" s="134"/>
      <c r="JFE41" s="134"/>
      <c r="JFF41" s="134"/>
      <c r="JFG41" s="134"/>
      <c r="JFH41" s="134"/>
      <c r="JFI41" s="134"/>
      <c r="JFJ41" s="134"/>
      <c r="JFK41" s="134"/>
      <c r="JFL41" s="134"/>
      <c r="JFM41" s="134"/>
      <c r="JFN41" s="134"/>
      <c r="JFO41" s="134"/>
      <c r="JFP41" s="134"/>
      <c r="JFQ41" s="134"/>
      <c r="JFR41" s="134"/>
      <c r="JFS41" s="134"/>
      <c r="JFT41" s="134"/>
      <c r="JFU41" s="134"/>
      <c r="JFV41" s="134"/>
      <c r="JFW41" s="134"/>
      <c r="JFX41" s="134"/>
      <c r="JFY41" s="134"/>
      <c r="JFZ41" s="134"/>
      <c r="JGA41" s="134"/>
      <c r="JGB41" s="134"/>
      <c r="JGC41" s="134"/>
      <c r="JGD41" s="134"/>
      <c r="JGE41" s="134"/>
      <c r="JGF41" s="134"/>
      <c r="JGG41" s="134"/>
      <c r="JGH41" s="134"/>
      <c r="JGI41" s="134"/>
      <c r="JGJ41" s="134"/>
      <c r="JGK41" s="134"/>
      <c r="JGL41" s="134"/>
      <c r="JGM41" s="134"/>
      <c r="JGN41" s="134"/>
      <c r="JGO41" s="134"/>
      <c r="JGP41" s="134"/>
      <c r="JGQ41" s="134"/>
      <c r="JGR41" s="134"/>
      <c r="JGS41" s="134"/>
      <c r="JGT41" s="134"/>
      <c r="JGU41" s="134"/>
      <c r="JGV41" s="134"/>
      <c r="JGW41" s="134"/>
      <c r="JGX41" s="134"/>
      <c r="JGY41" s="134"/>
      <c r="JGZ41" s="134"/>
      <c r="JHA41" s="134"/>
      <c r="JHB41" s="134"/>
      <c r="JHC41" s="134"/>
      <c r="JHD41" s="134"/>
      <c r="JHE41" s="134"/>
      <c r="JHF41" s="134"/>
      <c r="JHG41" s="134"/>
      <c r="JHH41" s="134"/>
      <c r="JHI41" s="134"/>
      <c r="JHJ41" s="134"/>
      <c r="JHK41" s="134"/>
      <c r="JHL41" s="134"/>
      <c r="JHM41" s="134"/>
      <c r="JHN41" s="134"/>
      <c r="JHO41" s="134"/>
      <c r="JHP41" s="134"/>
      <c r="JHQ41" s="134"/>
      <c r="JHR41" s="134"/>
      <c r="JHS41" s="134"/>
      <c r="JHT41" s="134"/>
      <c r="JHU41" s="134"/>
      <c r="JHV41" s="134"/>
      <c r="JHW41" s="134"/>
      <c r="JHX41" s="134"/>
      <c r="JHY41" s="134"/>
      <c r="JHZ41" s="134"/>
      <c r="JIA41" s="134"/>
      <c r="JIB41" s="134"/>
      <c r="JIC41" s="134"/>
      <c r="JID41" s="134"/>
      <c r="JIE41" s="134"/>
      <c r="JIF41" s="134"/>
      <c r="JIG41" s="134"/>
      <c r="JIH41" s="134"/>
      <c r="JII41" s="134"/>
      <c r="JIJ41" s="134"/>
      <c r="JIK41" s="134"/>
      <c r="JIL41" s="134"/>
      <c r="JIM41" s="134"/>
      <c r="JIN41" s="134"/>
      <c r="JIO41" s="134"/>
      <c r="JIP41" s="134"/>
      <c r="JIQ41" s="134"/>
      <c r="JIR41" s="134"/>
      <c r="JIS41" s="134"/>
      <c r="JIT41" s="134"/>
      <c r="JIU41" s="134"/>
      <c r="JIV41" s="134"/>
      <c r="JIW41" s="134"/>
      <c r="JIX41" s="134"/>
      <c r="JIY41" s="134"/>
      <c r="JIZ41" s="134"/>
      <c r="JJA41" s="134"/>
      <c r="JJB41" s="134"/>
      <c r="JJC41" s="134"/>
      <c r="JJD41" s="134"/>
      <c r="JJE41" s="134"/>
      <c r="JJF41" s="134"/>
      <c r="JJG41" s="134"/>
      <c r="JJH41" s="134"/>
      <c r="JJI41" s="134"/>
      <c r="JJJ41" s="134"/>
      <c r="JJK41" s="134"/>
      <c r="JJL41" s="134"/>
      <c r="JJM41" s="134"/>
      <c r="JJN41" s="134"/>
      <c r="JJO41" s="134"/>
      <c r="JJP41" s="134"/>
      <c r="JJQ41" s="134"/>
      <c r="JJR41" s="134"/>
      <c r="JJS41" s="134"/>
      <c r="JJT41" s="134"/>
      <c r="JJU41" s="134"/>
      <c r="JJV41" s="134"/>
      <c r="JJW41" s="134"/>
      <c r="JJX41" s="134"/>
      <c r="JJY41" s="134"/>
      <c r="JJZ41" s="134"/>
      <c r="JKA41" s="134"/>
      <c r="JKB41" s="134"/>
      <c r="JKC41" s="134"/>
      <c r="JKD41" s="134"/>
      <c r="JKE41" s="134"/>
      <c r="JKF41" s="134"/>
      <c r="JKG41" s="134"/>
      <c r="JKH41" s="134"/>
      <c r="JKI41" s="134"/>
      <c r="JKJ41" s="134"/>
      <c r="JKK41" s="134"/>
      <c r="JKL41" s="134"/>
      <c r="JKM41" s="134"/>
      <c r="JKN41" s="134"/>
      <c r="JKO41" s="134"/>
      <c r="JKP41" s="134"/>
      <c r="JKQ41" s="134"/>
      <c r="JKR41" s="134"/>
      <c r="JKS41" s="134"/>
      <c r="JKT41" s="134"/>
      <c r="JKU41" s="134"/>
      <c r="JKV41" s="134"/>
      <c r="JKW41" s="134"/>
      <c r="JKX41" s="134"/>
      <c r="JKY41" s="134"/>
      <c r="JKZ41" s="134"/>
      <c r="JLA41" s="134"/>
      <c r="JLB41" s="134"/>
      <c r="JLC41" s="134"/>
      <c r="JLD41" s="134"/>
      <c r="JLE41" s="134"/>
      <c r="JLF41" s="134"/>
      <c r="JLG41" s="134"/>
      <c r="JLH41" s="134"/>
      <c r="JLI41" s="134"/>
      <c r="JLJ41" s="134"/>
      <c r="JLK41" s="134"/>
      <c r="JLL41" s="134"/>
      <c r="JLM41" s="134"/>
      <c r="JLN41" s="134"/>
      <c r="JLO41" s="134"/>
      <c r="JLP41" s="134"/>
      <c r="JLQ41" s="134"/>
      <c r="JLR41" s="134"/>
      <c r="JLS41" s="134"/>
      <c r="JLT41" s="134"/>
      <c r="JLU41" s="134"/>
      <c r="JLV41" s="134"/>
      <c r="JLW41" s="134"/>
      <c r="JLX41" s="134"/>
      <c r="JLY41" s="134"/>
      <c r="JLZ41" s="134"/>
      <c r="JMA41" s="134"/>
      <c r="JMB41" s="134"/>
      <c r="JMC41" s="134"/>
      <c r="JMD41" s="134"/>
      <c r="JME41" s="134"/>
      <c r="JMF41" s="134"/>
      <c r="JMG41" s="134"/>
      <c r="JMH41" s="134"/>
      <c r="JMI41" s="134"/>
      <c r="JMJ41" s="134"/>
      <c r="JMK41" s="134"/>
      <c r="JML41" s="134"/>
      <c r="JMM41" s="134"/>
      <c r="JMN41" s="134"/>
      <c r="JMO41" s="134"/>
      <c r="JMP41" s="134"/>
      <c r="JMQ41" s="134"/>
      <c r="JMR41" s="134"/>
      <c r="JMS41" s="134"/>
      <c r="JMT41" s="134"/>
      <c r="JMU41" s="134"/>
      <c r="JMV41" s="134"/>
      <c r="JMW41" s="134"/>
      <c r="JMX41" s="134"/>
      <c r="JMY41" s="134"/>
      <c r="JMZ41" s="134"/>
      <c r="JNA41" s="134"/>
      <c r="JNB41" s="134"/>
      <c r="JNC41" s="134"/>
      <c r="JND41" s="134"/>
      <c r="JNE41" s="134"/>
      <c r="JNF41" s="134"/>
      <c r="JNG41" s="134"/>
      <c r="JNH41" s="134"/>
      <c r="JNI41" s="134"/>
      <c r="JNJ41" s="134"/>
      <c r="JNK41" s="134"/>
      <c r="JNL41" s="134"/>
      <c r="JNM41" s="134"/>
      <c r="JNN41" s="134"/>
      <c r="JNO41" s="134"/>
      <c r="JNP41" s="134"/>
      <c r="JNQ41" s="134"/>
      <c r="JNR41" s="134"/>
      <c r="JNS41" s="134"/>
      <c r="JNT41" s="134"/>
      <c r="JNU41" s="134"/>
      <c r="JNV41" s="134"/>
      <c r="JNW41" s="134"/>
      <c r="JNX41" s="134"/>
      <c r="JNY41" s="134"/>
      <c r="JNZ41" s="134"/>
      <c r="JOA41" s="134"/>
      <c r="JOB41" s="134"/>
      <c r="JOC41" s="134"/>
      <c r="JOD41" s="134"/>
      <c r="JOE41" s="134"/>
      <c r="JOF41" s="134"/>
      <c r="JOG41" s="134"/>
      <c r="JOH41" s="134"/>
      <c r="JOI41" s="134"/>
      <c r="JOJ41" s="134"/>
      <c r="JOK41" s="134"/>
      <c r="JOL41" s="134"/>
      <c r="JOM41" s="134"/>
      <c r="JON41" s="134"/>
      <c r="JOO41" s="134"/>
      <c r="JOP41" s="134"/>
      <c r="JOQ41" s="134"/>
      <c r="JOR41" s="134"/>
      <c r="JOS41" s="134"/>
      <c r="JOT41" s="134"/>
      <c r="JOU41" s="134"/>
      <c r="JOV41" s="134"/>
      <c r="JOW41" s="134"/>
      <c r="JOX41" s="134"/>
      <c r="JOY41" s="134"/>
      <c r="JOZ41" s="134"/>
      <c r="JPA41" s="134"/>
      <c r="JPB41" s="134"/>
      <c r="JPC41" s="134"/>
      <c r="JPD41" s="134"/>
      <c r="JPE41" s="134"/>
      <c r="JPF41" s="134"/>
      <c r="JPG41" s="134"/>
      <c r="JPH41" s="134"/>
      <c r="JPI41" s="134"/>
      <c r="JPJ41" s="134"/>
      <c r="JPK41" s="134"/>
      <c r="JPL41" s="134"/>
      <c r="JPM41" s="134"/>
      <c r="JPN41" s="134"/>
      <c r="JPO41" s="134"/>
      <c r="JPP41" s="134"/>
      <c r="JPQ41" s="134"/>
      <c r="JPR41" s="134"/>
      <c r="JPS41" s="134"/>
      <c r="JPT41" s="134"/>
      <c r="JPU41" s="134"/>
      <c r="JPV41" s="134"/>
      <c r="JPW41" s="134"/>
      <c r="JPX41" s="134"/>
      <c r="JPY41" s="134"/>
      <c r="JPZ41" s="134"/>
      <c r="JQA41" s="134"/>
      <c r="JQB41" s="134"/>
      <c r="JQC41" s="134"/>
      <c r="JQD41" s="134"/>
      <c r="JQE41" s="134"/>
      <c r="JQF41" s="134"/>
      <c r="JQG41" s="134"/>
      <c r="JQH41" s="134"/>
      <c r="JQI41" s="134"/>
      <c r="JQJ41" s="134"/>
      <c r="JQK41" s="134"/>
      <c r="JQL41" s="134"/>
      <c r="JQM41" s="134"/>
      <c r="JQN41" s="134"/>
      <c r="JQO41" s="134"/>
      <c r="JQP41" s="134"/>
      <c r="JQQ41" s="134"/>
      <c r="JQR41" s="134"/>
      <c r="JQS41" s="134"/>
      <c r="JQT41" s="134"/>
      <c r="JQU41" s="134"/>
      <c r="JQV41" s="134"/>
      <c r="JQW41" s="134"/>
      <c r="JQX41" s="134"/>
      <c r="JQY41" s="134"/>
      <c r="JQZ41" s="134"/>
      <c r="JRA41" s="134"/>
      <c r="JRB41" s="134"/>
      <c r="JRC41" s="134"/>
      <c r="JRD41" s="134"/>
      <c r="JRE41" s="134"/>
      <c r="JRF41" s="134"/>
      <c r="JRG41" s="134"/>
      <c r="JRH41" s="134"/>
      <c r="JRI41" s="134"/>
      <c r="JRJ41" s="134"/>
      <c r="JRK41" s="134"/>
      <c r="JRL41" s="134"/>
      <c r="JRM41" s="134"/>
      <c r="JRN41" s="134"/>
      <c r="JRO41" s="134"/>
      <c r="JRP41" s="134"/>
      <c r="JRQ41" s="134"/>
      <c r="JRR41" s="134"/>
      <c r="JRS41" s="134"/>
      <c r="JRT41" s="134"/>
      <c r="JRU41" s="134"/>
      <c r="JRV41" s="134"/>
      <c r="JRW41" s="134"/>
      <c r="JRX41" s="134"/>
      <c r="JRY41" s="134"/>
      <c r="JRZ41" s="134"/>
      <c r="JSA41" s="134"/>
      <c r="JSB41" s="134"/>
      <c r="JSC41" s="134"/>
      <c r="JSD41" s="134"/>
      <c r="JSE41" s="134"/>
      <c r="JSF41" s="134"/>
      <c r="JSG41" s="134"/>
      <c r="JSH41" s="134"/>
      <c r="JSI41" s="134"/>
      <c r="JSJ41" s="134"/>
      <c r="JSK41" s="134"/>
      <c r="JSL41" s="134"/>
      <c r="JSM41" s="134"/>
      <c r="JSN41" s="134"/>
      <c r="JSO41" s="134"/>
      <c r="JSP41" s="134"/>
      <c r="JSQ41" s="134"/>
      <c r="JSR41" s="134"/>
      <c r="JSS41" s="134"/>
      <c r="JST41" s="134"/>
      <c r="JSU41" s="134"/>
      <c r="JSV41" s="134"/>
      <c r="JSW41" s="134"/>
      <c r="JSX41" s="134"/>
      <c r="JSY41" s="134"/>
      <c r="JSZ41" s="134"/>
      <c r="JTA41" s="134"/>
      <c r="JTB41" s="134"/>
      <c r="JTC41" s="134"/>
      <c r="JTD41" s="134"/>
      <c r="JTE41" s="134"/>
      <c r="JTF41" s="134"/>
      <c r="JTG41" s="134"/>
      <c r="JTH41" s="134"/>
      <c r="JTI41" s="134"/>
      <c r="JTJ41" s="134"/>
      <c r="JTK41" s="134"/>
      <c r="JTL41" s="134"/>
      <c r="JTM41" s="134"/>
      <c r="JTN41" s="134"/>
      <c r="JTO41" s="134"/>
      <c r="JTP41" s="134"/>
      <c r="JTQ41" s="134"/>
      <c r="JTR41" s="134"/>
      <c r="JTS41" s="134"/>
      <c r="JTT41" s="134"/>
      <c r="JTU41" s="134"/>
      <c r="JTV41" s="134"/>
      <c r="JTW41" s="134"/>
      <c r="JTX41" s="134"/>
      <c r="JTY41" s="134"/>
      <c r="JTZ41" s="134"/>
      <c r="JUA41" s="134"/>
      <c r="JUB41" s="134"/>
      <c r="JUC41" s="134"/>
      <c r="JUD41" s="134"/>
      <c r="JUE41" s="134"/>
      <c r="JUF41" s="134"/>
      <c r="JUG41" s="134"/>
      <c r="JUH41" s="134"/>
      <c r="JUI41" s="134"/>
      <c r="JUJ41" s="134"/>
      <c r="JUK41" s="134"/>
      <c r="JUL41" s="134"/>
      <c r="JUM41" s="134"/>
      <c r="JUN41" s="134"/>
      <c r="JUO41" s="134"/>
      <c r="JUP41" s="134"/>
      <c r="JUQ41" s="134"/>
      <c r="JUR41" s="134"/>
      <c r="JUS41" s="134"/>
      <c r="JUT41" s="134"/>
      <c r="JUU41" s="134"/>
      <c r="JUV41" s="134"/>
      <c r="JUW41" s="134"/>
      <c r="JUX41" s="134"/>
      <c r="JUY41" s="134"/>
      <c r="JUZ41" s="134"/>
      <c r="JVA41" s="134"/>
      <c r="JVB41" s="134"/>
      <c r="JVC41" s="134"/>
      <c r="JVD41" s="134"/>
      <c r="JVE41" s="134"/>
      <c r="JVF41" s="134"/>
      <c r="JVG41" s="134"/>
      <c r="JVH41" s="134"/>
      <c r="JVI41" s="134"/>
      <c r="JVJ41" s="134"/>
      <c r="JVK41" s="134"/>
      <c r="JVL41" s="134"/>
      <c r="JVM41" s="134"/>
      <c r="JVN41" s="134"/>
      <c r="JVO41" s="134"/>
      <c r="JVP41" s="134"/>
      <c r="JVQ41" s="134"/>
      <c r="JVR41" s="134"/>
      <c r="JVS41" s="134"/>
      <c r="JVT41" s="134"/>
      <c r="JVU41" s="134"/>
      <c r="JVV41" s="134"/>
      <c r="JVW41" s="134"/>
      <c r="JVX41" s="134"/>
      <c r="JVY41" s="134"/>
      <c r="JVZ41" s="134"/>
      <c r="JWA41" s="134"/>
      <c r="JWB41" s="134"/>
      <c r="JWC41" s="134"/>
      <c r="JWD41" s="134"/>
      <c r="JWE41" s="134"/>
      <c r="JWF41" s="134"/>
      <c r="JWG41" s="134"/>
      <c r="JWH41" s="134"/>
      <c r="JWI41" s="134"/>
      <c r="JWJ41" s="134"/>
      <c r="JWK41" s="134"/>
      <c r="JWL41" s="134"/>
      <c r="JWM41" s="134"/>
      <c r="JWN41" s="134"/>
      <c r="JWO41" s="134"/>
      <c r="JWP41" s="134"/>
      <c r="JWQ41" s="134"/>
      <c r="JWR41" s="134"/>
      <c r="JWS41" s="134"/>
      <c r="JWT41" s="134"/>
      <c r="JWU41" s="134"/>
      <c r="JWV41" s="134"/>
      <c r="JWW41" s="134"/>
      <c r="JWX41" s="134"/>
      <c r="JWY41" s="134"/>
      <c r="JWZ41" s="134"/>
      <c r="JXA41" s="134"/>
      <c r="JXB41" s="134"/>
      <c r="JXC41" s="134"/>
      <c r="JXD41" s="134"/>
      <c r="JXE41" s="134"/>
      <c r="JXF41" s="134"/>
      <c r="JXG41" s="134"/>
      <c r="JXH41" s="134"/>
      <c r="JXI41" s="134"/>
      <c r="JXJ41" s="134"/>
      <c r="JXK41" s="134"/>
      <c r="JXL41" s="134"/>
      <c r="JXM41" s="134"/>
      <c r="JXN41" s="134"/>
      <c r="JXO41" s="134"/>
      <c r="JXP41" s="134"/>
      <c r="JXQ41" s="134"/>
      <c r="JXR41" s="134"/>
      <c r="JXS41" s="134"/>
      <c r="JXT41" s="134"/>
      <c r="JXU41" s="134"/>
      <c r="JXV41" s="134"/>
      <c r="JXW41" s="134"/>
      <c r="JXX41" s="134"/>
      <c r="JXY41" s="134"/>
      <c r="JXZ41" s="134"/>
      <c r="JYA41" s="134"/>
      <c r="JYB41" s="134"/>
      <c r="JYC41" s="134"/>
      <c r="JYD41" s="134"/>
      <c r="JYE41" s="134"/>
      <c r="JYF41" s="134"/>
      <c r="JYG41" s="134"/>
      <c r="JYH41" s="134"/>
      <c r="JYI41" s="134"/>
      <c r="JYJ41" s="134"/>
      <c r="JYK41" s="134"/>
      <c r="JYL41" s="134"/>
      <c r="JYM41" s="134"/>
      <c r="JYN41" s="134"/>
      <c r="JYO41" s="134"/>
      <c r="JYP41" s="134"/>
      <c r="JYQ41" s="134"/>
      <c r="JYR41" s="134"/>
      <c r="JYS41" s="134"/>
      <c r="JYT41" s="134"/>
      <c r="JYU41" s="134"/>
      <c r="JYV41" s="134"/>
      <c r="JYW41" s="134"/>
      <c r="JYX41" s="134"/>
      <c r="JYY41" s="134"/>
      <c r="JYZ41" s="134"/>
      <c r="JZA41" s="134"/>
      <c r="JZB41" s="134"/>
      <c r="JZC41" s="134"/>
      <c r="JZD41" s="134"/>
      <c r="JZE41" s="134"/>
      <c r="JZF41" s="134"/>
      <c r="JZG41" s="134"/>
      <c r="JZH41" s="134"/>
      <c r="JZI41" s="134"/>
      <c r="JZJ41" s="134"/>
      <c r="JZK41" s="134"/>
      <c r="JZL41" s="134"/>
      <c r="JZM41" s="134"/>
      <c r="JZN41" s="134"/>
      <c r="JZO41" s="134"/>
      <c r="JZP41" s="134"/>
      <c r="JZQ41" s="134"/>
      <c r="JZR41" s="134"/>
      <c r="JZS41" s="134"/>
      <c r="JZT41" s="134"/>
      <c r="JZU41" s="134"/>
      <c r="JZV41" s="134"/>
      <c r="JZW41" s="134"/>
      <c r="JZX41" s="134"/>
      <c r="JZY41" s="134"/>
      <c r="JZZ41" s="134"/>
      <c r="KAA41" s="134"/>
      <c r="KAB41" s="134"/>
      <c r="KAC41" s="134"/>
      <c r="KAD41" s="134"/>
      <c r="KAE41" s="134"/>
      <c r="KAF41" s="134"/>
      <c r="KAG41" s="134"/>
      <c r="KAH41" s="134"/>
      <c r="KAI41" s="134"/>
      <c r="KAJ41" s="134"/>
      <c r="KAK41" s="134"/>
      <c r="KAL41" s="134"/>
      <c r="KAM41" s="134"/>
      <c r="KAN41" s="134"/>
      <c r="KAO41" s="134"/>
      <c r="KAP41" s="134"/>
      <c r="KAQ41" s="134"/>
      <c r="KAR41" s="134"/>
      <c r="KAS41" s="134"/>
      <c r="KAT41" s="134"/>
      <c r="KAU41" s="134"/>
      <c r="KAV41" s="134"/>
      <c r="KAW41" s="134"/>
      <c r="KAX41" s="134"/>
      <c r="KAY41" s="134"/>
      <c r="KAZ41" s="134"/>
      <c r="KBA41" s="134"/>
      <c r="KBB41" s="134"/>
      <c r="KBC41" s="134"/>
      <c r="KBD41" s="134"/>
      <c r="KBE41" s="134"/>
      <c r="KBF41" s="134"/>
      <c r="KBG41" s="134"/>
      <c r="KBH41" s="134"/>
      <c r="KBI41" s="134"/>
      <c r="KBJ41" s="134"/>
      <c r="KBK41" s="134"/>
      <c r="KBL41" s="134"/>
      <c r="KBM41" s="134"/>
      <c r="KBN41" s="134"/>
      <c r="KBO41" s="134"/>
      <c r="KBP41" s="134"/>
      <c r="KBQ41" s="134"/>
      <c r="KBR41" s="134"/>
      <c r="KBS41" s="134"/>
      <c r="KBT41" s="134"/>
      <c r="KBU41" s="134"/>
      <c r="KBV41" s="134"/>
      <c r="KBW41" s="134"/>
      <c r="KBX41" s="134"/>
      <c r="KBY41" s="134"/>
      <c r="KBZ41" s="134"/>
      <c r="KCA41" s="134"/>
      <c r="KCB41" s="134"/>
      <c r="KCC41" s="134"/>
      <c r="KCD41" s="134"/>
      <c r="KCE41" s="134"/>
      <c r="KCF41" s="134"/>
      <c r="KCG41" s="134"/>
      <c r="KCH41" s="134"/>
      <c r="KCI41" s="134"/>
      <c r="KCJ41" s="134"/>
      <c r="KCK41" s="134"/>
      <c r="KCL41" s="134"/>
      <c r="KCM41" s="134"/>
      <c r="KCN41" s="134"/>
      <c r="KCO41" s="134"/>
      <c r="KCP41" s="134"/>
      <c r="KCQ41" s="134"/>
      <c r="KCR41" s="134"/>
      <c r="KCS41" s="134"/>
      <c r="KCT41" s="134"/>
      <c r="KCU41" s="134"/>
      <c r="KCV41" s="134"/>
      <c r="KCW41" s="134"/>
      <c r="KCX41" s="134"/>
      <c r="KCY41" s="134"/>
      <c r="KCZ41" s="134"/>
      <c r="KDA41" s="134"/>
      <c r="KDB41" s="134"/>
      <c r="KDC41" s="134"/>
      <c r="KDD41" s="134"/>
      <c r="KDE41" s="134"/>
      <c r="KDF41" s="134"/>
      <c r="KDG41" s="134"/>
      <c r="KDH41" s="134"/>
      <c r="KDI41" s="134"/>
      <c r="KDJ41" s="134"/>
      <c r="KDK41" s="134"/>
      <c r="KDL41" s="134"/>
      <c r="KDM41" s="134"/>
      <c r="KDN41" s="134"/>
      <c r="KDO41" s="134"/>
      <c r="KDP41" s="134"/>
      <c r="KDQ41" s="134"/>
      <c r="KDR41" s="134"/>
      <c r="KDS41" s="134"/>
      <c r="KDT41" s="134"/>
      <c r="KDU41" s="134"/>
      <c r="KDV41" s="134"/>
      <c r="KDW41" s="134"/>
      <c r="KDX41" s="134"/>
      <c r="KDY41" s="134"/>
      <c r="KDZ41" s="134"/>
      <c r="KEA41" s="134"/>
      <c r="KEB41" s="134"/>
      <c r="KEC41" s="134"/>
      <c r="KED41" s="134"/>
      <c r="KEE41" s="134"/>
      <c r="KEF41" s="134"/>
      <c r="KEG41" s="134"/>
      <c r="KEH41" s="134"/>
      <c r="KEI41" s="134"/>
      <c r="KEJ41" s="134"/>
      <c r="KEK41" s="134"/>
      <c r="KEL41" s="134"/>
      <c r="KEM41" s="134"/>
      <c r="KEN41" s="134"/>
      <c r="KEO41" s="134"/>
      <c r="KEP41" s="134"/>
      <c r="KEQ41" s="134"/>
      <c r="KER41" s="134"/>
      <c r="KES41" s="134"/>
      <c r="KET41" s="134"/>
      <c r="KEU41" s="134"/>
      <c r="KEV41" s="134"/>
      <c r="KEW41" s="134"/>
      <c r="KEX41" s="134"/>
      <c r="KEY41" s="134"/>
      <c r="KEZ41" s="134"/>
      <c r="KFA41" s="134"/>
      <c r="KFB41" s="134"/>
      <c r="KFC41" s="134"/>
      <c r="KFD41" s="134"/>
      <c r="KFE41" s="134"/>
      <c r="KFF41" s="134"/>
      <c r="KFG41" s="134"/>
      <c r="KFH41" s="134"/>
      <c r="KFI41" s="134"/>
      <c r="KFJ41" s="134"/>
      <c r="KFK41" s="134"/>
      <c r="KFL41" s="134"/>
      <c r="KFM41" s="134"/>
      <c r="KFN41" s="134"/>
      <c r="KFO41" s="134"/>
      <c r="KFP41" s="134"/>
      <c r="KFQ41" s="134"/>
      <c r="KFR41" s="134"/>
      <c r="KFS41" s="134"/>
      <c r="KFT41" s="134"/>
      <c r="KFU41" s="134"/>
      <c r="KFV41" s="134"/>
      <c r="KFW41" s="134"/>
      <c r="KFX41" s="134"/>
      <c r="KFY41" s="134"/>
      <c r="KFZ41" s="134"/>
      <c r="KGA41" s="134"/>
      <c r="KGB41" s="134"/>
      <c r="KGC41" s="134"/>
      <c r="KGD41" s="134"/>
      <c r="KGE41" s="134"/>
      <c r="KGF41" s="134"/>
      <c r="KGG41" s="134"/>
      <c r="KGH41" s="134"/>
      <c r="KGI41" s="134"/>
      <c r="KGJ41" s="134"/>
      <c r="KGK41" s="134"/>
      <c r="KGL41" s="134"/>
      <c r="KGM41" s="134"/>
      <c r="KGN41" s="134"/>
      <c r="KGO41" s="134"/>
      <c r="KGP41" s="134"/>
      <c r="KGQ41" s="134"/>
      <c r="KGR41" s="134"/>
      <c r="KGS41" s="134"/>
      <c r="KGT41" s="134"/>
      <c r="KGU41" s="134"/>
      <c r="KGV41" s="134"/>
      <c r="KGW41" s="134"/>
      <c r="KGX41" s="134"/>
      <c r="KGY41" s="134"/>
      <c r="KGZ41" s="134"/>
      <c r="KHA41" s="134"/>
      <c r="KHB41" s="134"/>
      <c r="KHC41" s="134"/>
      <c r="KHD41" s="134"/>
      <c r="KHE41" s="134"/>
      <c r="KHF41" s="134"/>
      <c r="KHG41" s="134"/>
      <c r="KHH41" s="134"/>
      <c r="KHI41" s="134"/>
      <c r="KHJ41" s="134"/>
      <c r="KHK41" s="134"/>
      <c r="KHL41" s="134"/>
      <c r="KHM41" s="134"/>
      <c r="KHN41" s="134"/>
      <c r="KHO41" s="134"/>
      <c r="KHP41" s="134"/>
      <c r="KHQ41" s="134"/>
      <c r="KHR41" s="134"/>
      <c r="KHS41" s="134"/>
      <c r="KHT41" s="134"/>
      <c r="KHU41" s="134"/>
      <c r="KHV41" s="134"/>
      <c r="KHW41" s="134"/>
      <c r="KHX41" s="134"/>
      <c r="KHY41" s="134"/>
      <c r="KHZ41" s="134"/>
      <c r="KIA41" s="134"/>
      <c r="KIB41" s="134"/>
      <c r="KIC41" s="134"/>
      <c r="KID41" s="134"/>
      <c r="KIE41" s="134"/>
      <c r="KIF41" s="134"/>
      <c r="KIG41" s="134"/>
      <c r="KIH41" s="134"/>
      <c r="KII41" s="134"/>
      <c r="KIJ41" s="134"/>
      <c r="KIK41" s="134"/>
      <c r="KIL41" s="134"/>
      <c r="KIM41" s="134"/>
      <c r="KIN41" s="134"/>
      <c r="KIO41" s="134"/>
      <c r="KIP41" s="134"/>
      <c r="KIQ41" s="134"/>
      <c r="KIR41" s="134"/>
      <c r="KIS41" s="134"/>
      <c r="KIT41" s="134"/>
      <c r="KIU41" s="134"/>
      <c r="KIV41" s="134"/>
      <c r="KIW41" s="134"/>
      <c r="KIX41" s="134"/>
      <c r="KIY41" s="134"/>
      <c r="KIZ41" s="134"/>
      <c r="KJA41" s="134"/>
      <c r="KJB41" s="134"/>
      <c r="KJC41" s="134"/>
      <c r="KJD41" s="134"/>
      <c r="KJE41" s="134"/>
      <c r="KJF41" s="134"/>
      <c r="KJG41" s="134"/>
      <c r="KJH41" s="134"/>
      <c r="KJI41" s="134"/>
      <c r="KJJ41" s="134"/>
      <c r="KJK41" s="134"/>
      <c r="KJL41" s="134"/>
      <c r="KJM41" s="134"/>
      <c r="KJN41" s="134"/>
      <c r="KJO41" s="134"/>
      <c r="KJP41" s="134"/>
      <c r="KJQ41" s="134"/>
      <c r="KJR41" s="134"/>
      <c r="KJS41" s="134"/>
      <c r="KJT41" s="134"/>
      <c r="KJU41" s="134"/>
      <c r="KJV41" s="134"/>
      <c r="KJW41" s="134"/>
      <c r="KJX41" s="134"/>
      <c r="KJY41" s="134"/>
      <c r="KJZ41" s="134"/>
      <c r="KKA41" s="134"/>
      <c r="KKB41" s="134"/>
      <c r="KKC41" s="134"/>
      <c r="KKD41" s="134"/>
      <c r="KKE41" s="134"/>
      <c r="KKF41" s="134"/>
      <c r="KKG41" s="134"/>
      <c r="KKH41" s="134"/>
      <c r="KKI41" s="134"/>
      <c r="KKJ41" s="134"/>
      <c r="KKK41" s="134"/>
      <c r="KKL41" s="134"/>
      <c r="KKM41" s="134"/>
      <c r="KKN41" s="134"/>
      <c r="KKO41" s="134"/>
      <c r="KKP41" s="134"/>
      <c r="KKQ41" s="134"/>
      <c r="KKR41" s="134"/>
      <c r="KKS41" s="134"/>
      <c r="KKT41" s="134"/>
      <c r="KKU41" s="134"/>
      <c r="KKV41" s="134"/>
      <c r="KKW41" s="134"/>
      <c r="KKX41" s="134"/>
      <c r="KKY41" s="134"/>
      <c r="KKZ41" s="134"/>
      <c r="KLA41" s="134"/>
      <c r="KLB41" s="134"/>
      <c r="KLC41" s="134"/>
      <c r="KLD41" s="134"/>
      <c r="KLE41" s="134"/>
      <c r="KLF41" s="134"/>
      <c r="KLG41" s="134"/>
      <c r="KLH41" s="134"/>
      <c r="KLI41" s="134"/>
      <c r="KLJ41" s="134"/>
      <c r="KLK41" s="134"/>
      <c r="KLL41" s="134"/>
      <c r="KLM41" s="134"/>
      <c r="KLN41" s="134"/>
      <c r="KLO41" s="134"/>
      <c r="KLP41" s="134"/>
      <c r="KLQ41" s="134"/>
      <c r="KLR41" s="134"/>
      <c r="KLS41" s="134"/>
      <c r="KLT41" s="134"/>
      <c r="KLU41" s="134"/>
      <c r="KLV41" s="134"/>
      <c r="KLW41" s="134"/>
      <c r="KLX41" s="134"/>
      <c r="KLY41" s="134"/>
      <c r="KLZ41" s="134"/>
      <c r="KMA41" s="134"/>
      <c r="KMB41" s="134"/>
      <c r="KMC41" s="134"/>
      <c r="KMD41" s="134"/>
      <c r="KME41" s="134"/>
      <c r="KMF41" s="134"/>
      <c r="KMG41" s="134"/>
      <c r="KMH41" s="134"/>
      <c r="KMI41" s="134"/>
      <c r="KMJ41" s="134"/>
      <c r="KMK41" s="134"/>
      <c r="KML41" s="134"/>
      <c r="KMM41" s="134"/>
      <c r="KMN41" s="134"/>
      <c r="KMO41" s="134"/>
      <c r="KMP41" s="134"/>
      <c r="KMQ41" s="134"/>
      <c r="KMR41" s="134"/>
      <c r="KMS41" s="134"/>
      <c r="KMT41" s="134"/>
      <c r="KMU41" s="134"/>
      <c r="KMV41" s="134"/>
      <c r="KMW41" s="134"/>
      <c r="KMX41" s="134"/>
      <c r="KMY41" s="134"/>
      <c r="KMZ41" s="134"/>
      <c r="KNA41" s="134"/>
      <c r="KNB41" s="134"/>
      <c r="KNC41" s="134"/>
      <c r="KND41" s="134"/>
      <c r="KNE41" s="134"/>
      <c r="KNF41" s="134"/>
      <c r="KNG41" s="134"/>
      <c r="KNH41" s="134"/>
      <c r="KNI41" s="134"/>
      <c r="KNJ41" s="134"/>
      <c r="KNK41" s="134"/>
      <c r="KNL41" s="134"/>
      <c r="KNM41" s="134"/>
      <c r="KNN41" s="134"/>
      <c r="KNO41" s="134"/>
      <c r="KNP41" s="134"/>
      <c r="KNQ41" s="134"/>
      <c r="KNR41" s="134"/>
      <c r="KNS41" s="134"/>
      <c r="KNT41" s="134"/>
      <c r="KNU41" s="134"/>
      <c r="KNV41" s="134"/>
      <c r="KNW41" s="134"/>
      <c r="KNX41" s="134"/>
      <c r="KNY41" s="134"/>
      <c r="KNZ41" s="134"/>
      <c r="KOA41" s="134"/>
      <c r="KOB41" s="134"/>
      <c r="KOC41" s="134"/>
      <c r="KOD41" s="134"/>
      <c r="KOE41" s="134"/>
      <c r="KOF41" s="134"/>
      <c r="KOG41" s="134"/>
      <c r="KOH41" s="134"/>
      <c r="KOI41" s="134"/>
      <c r="KOJ41" s="134"/>
      <c r="KOK41" s="134"/>
      <c r="KOL41" s="134"/>
      <c r="KOM41" s="134"/>
      <c r="KON41" s="134"/>
      <c r="KOO41" s="134"/>
      <c r="KOP41" s="134"/>
      <c r="KOQ41" s="134"/>
      <c r="KOR41" s="134"/>
      <c r="KOS41" s="134"/>
      <c r="KOT41" s="134"/>
      <c r="KOU41" s="134"/>
      <c r="KOV41" s="134"/>
      <c r="KOW41" s="134"/>
      <c r="KOX41" s="134"/>
      <c r="KOY41" s="134"/>
      <c r="KOZ41" s="134"/>
      <c r="KPA41" s="134"/>
      <c r="KPB41" s="134"/>
      <c r="KPC41" s="134"/>
      <c r="KPD41" s="134"/>
      <c r="KPE41" s="134"/>
      <c r="KPF41" s="134"/>
      <c r="KPG41" s="134"/>
      <c r="KPH41" s="134"/>
      <c r="KPI41" s="134"/>
      <c r="KPJ41" s="134"/>
      <c r="KPK41" s="134"/>
      <c r="KPL41" s="134"/>
      <c r="KPM41" s="134"/>
      <c r="KPN41" s="134"/>
      <c r="KPO41" s="134"/>
      <c r="KPP41" s="134"/>
      <c r="KPQ41" s="134"/>
      <c r="KPR41" s="134"/>
      <c r="KPS41" s="134"/>
      <c r="KPT41" s="134"/>
      <c r="KPU41" s="134"/>
      <c r="KPV41" s="134"/>
      <c r="KPW41" s="134"/>
      <c r="KPX41" s="134"/>
      <c r="KPY41" s="134"/>
      <c r="KPZ41" s="134"/>
      <c r="KQA41" s="134"/>
      <c r="KQB41" s="134"/>
      <c r="KQC41" s="134"/>
      <c r="KQD41" s="134"/>
      <c r="KQE41" s="134"/>
      <c r="KQF41" s="134"/>
      <c r="KQG41" s="134"/>
      <c r="KQH41" s="134"/>
      <c r="KQI41" s="134"/>
      <c r="KQJ41" s="134"/>
      <c r="KQK41" s="134"/>
      <c r="KQL41" s="134"/>
      <c r="KQM41" s="134"/>
      <c r="KQN41" s="134"/>
      <c r="KQO41" s="134"/>
      <c r="KQP41" s="134"/>
      <c r="KQQ41" s="134"/>
      <c r="KQR41" s="134"/>
      <c r="KQS41" s="134"/>
      <c r="KQT41" s="134"/>
      <c r="KQU41" s="134"/>
      <c r="KQV41" s="134"/>
      <c r="KQW41" s="134"/>
      <c r="KQX41" s="134"/>
      <c r="KQY41" s="134"/>
      <c r="KQZ41" s="134"/>
      <c r="KRA41" s="134"/>
      <c r="KRB41" s="134"/>
      <c r="KRC41" s="134"/>
      <c r="KRD41" s="134"/>
      <c r="KRE41" s="134"/>
      <c r="KRF41" s="134"/>
      <c r="KRG41" s="134"/>
      <c r="KRH41" s="134"/>
      <c r="KRI41" s="134"/>
      <c r="KRJ41" s="134"/>
      <c r="KRK41" s="134"/>
      <c r="KRL41" s="134"/>
      <c r="KRM41" s="134"/>
      <c r="KRN41" s="134"/>
      <c r="KRO41" s="134"/>
      <c r="KRP41" s="134"/>
      <c r="KRQ41" s="134"/>
      <c r="KRR41" s="134"/>
      <c r="KRS41" s="134"/>
      <c r="KRT41" s="134"/>
      <c r="KRU41" s="134"/>
      <c r="KRV41" s="134"/>
      <c r="KRW41" s="134"/>
      <c r="KRX41" s="134"/>
      <c r="KRY41" s="134"/>
      <c r="KRZ41" s="134"/>
      <c r="KSA41" s="134"/>
      <c r="KSB41" s="134"/>
      <c r="KSC41" s="134"/>
      <c r="KSD41" s="134"/>
      <c r="KSE41" s="134"/>
      <c r="KSF41" s="134"/>
      <c r="KSG41" s="134"/>
      <c r="KSH41" s="134"/>
      <c r="KSI41" s="134"/>
      <c r="KSJ41" s="134"/>
      <c r="KSK41" s="134"/>
      <c r="KSL41" s="134"/>
      <c r="KSM41" s="134"/>
      <c r="KSN41" s="134"/>
      <c r="KSO41" s="134"/>
      <c r="KSP41" s="134"/>
      <c r="KSQ41" s="134"/>
      <c r="KSR41" s="134"/>
      <c r="KSS41" s="134"/>
      <c r="KST41" s="134"/>
      <c r="KSU41" s="134"/>
      <c r="KSV41" s="134"/>
      <c r="KSW41" s="134"/>
      <c r="KSX41" s="134"/>
      <c r="KSY41" s="134"/>
      <c r="KSZ41" s="134"/>
      <c r="KTA41" s="134"/>
      <c r="KTB41" s="134"/>
      <c r="KTC41" s="134"/>
      <c r="KTD41" s="134"/>
      <c r="KTE41" s="134"/>
      <c r="KTF41" s="134"/>
      <c r="KTG41" s="134"/>
      <c r="KTH41" s="134"/>
      <c r="KTI41" s="134"/>
      <c r="KTJ41" s="134"/>
      <c r="KTK41" s="134"/>
      <c r="KTL41" s="134"/>
      <c r="KTM41" s="134"/>
      <c r="KTN41" s="134"/>
      <c r="KTO41" s="134"/>
      <c r="KTP41" s="134"/>
      <c r="KTQ41" s="134"/>
      <c r="KTR41" s="134"/>
      <c r="KTS41" s="134"/>
      <c r="KTT41" s="134"/>
      <c r="KTU41" s="134"/>
      <c r="KTV41" s="134"/>
      <c r="KTW41" s="134"/>
      <c r="KTX41" s="134"/>
      <c r="KTY41" s="134"/>
      <c r="KTZ41" s="134"/>
      <c r="KUA41" s="134"/>
      <c r="KUB41" s="134"/>
      <c r="KUC41" s="134"/>
      <c r="KUD41" s="134"/>
      <c r="KUE41" s="134"/>
      <c r="KUF41" s="134"/>
      <c r="KUG41" s="134"/>
      <c r="KUH41" s="134"/>
      <c r="KUI41" s="134"/>
      <c r="KUJ41" s="134"/>
      <c r="KUK41" s="134"/>
      <c r="KUL41" s="134"/>
      <c r="KUM41" s="134"/>
      <c r="KUN41" s="134"/>
      <c r="KUO41" s="134"/>
      <c r="KUP41" s="134"/>
      <c r="KUQ41" s="134"/>
      <c r="KUR41" s="134"/>
      <c r="KUS41" s="134"/>
      <c r="KUT41" s="134"/>
      <c r="KUU41" s="134"/>
      <c r="KUV41" s="134"/>
      <c r="KUW41" s="134"/>
      <c r="KUX41" s="134"/>
      <c r="KUY41" s="134"/>
      <c r="KUZ41" s="134"/>
      <c r="KVA41" s="134"/>
      <c r="KVB41" s="134"/>
      <c r="KVC41" s="134"/>
      <c r="KVD41" s="134"/>
      <c r="KVE41" s="134"/>
      <c r="KVF41" s="134"/>
      <c r="KVG41" s="134"/>
      <c r="KVH41" s="134"/>
      <c r="KVI41" s="134"/>
      <c r="KVJ41" s="134"/>
      <c r="KVK41" s="134"/>
      <c r="KVL41" s="134"/>
      <c r="KVM41" s="134"/>
      <c r="KVN41" s="134"/>
      <c r="KVO41" s="134"/>
      <c r="KVP41" s="134"/>
      <c r="KVQ41" s="134"/>
      <c r="KVR41" s="134"/>
      <c r="KVS41" s="134"/>
      <c r="KVT41" s="134"/>
      <c r="KVU41" s="134"/>
      <c r="KVV41" s="134"/>
      <c r="KVW41" s="134"/>
      <c r="KVX41" s="134"/>
      <c r="KVY41" s="134"/>
      <c r="KVZ41" s="134"/>
      <c r="KWA41" s="134"/>
      <c r="KWB41" s="134"/>
      <c r="KWC41" s="134"/>
      <c r="KWD41" s="134"/>
      <c r="KWE41" s="134"/>
      <c r="KWF41" s="134"/>
      <c r="KWG41" s="134"/>
      <c r="KWH41" s="134"/>
      <c r="KWI41" s="134"/>
      <c r="KWJ41" s="134"/>
      <c r="KWK41" s="134"/>
      <c r="KWL41" s="134"/>
      <c r="KWM41" s="134"/>
      <c r="KWN41" s="134"/>
      <c r="KWO41" s="134"/>
      <c r="KWP41" s="134"/>
      <c r="KWQ41" s="134"/>
      <c r="KWR41" s="134"/>
      <c r="KWS41" s="134"/>
      <c r="KWT41" s="134"/>
      <c r="KWU41" s="134"/>
      <c r="KWV41" s="134"/>
      <c r="KWW41" s="134"/>
      <c r="KWX41" s="134"/>
      <c r="KWY41" s="134"/>
      <c r="KWZ41" s="134"/>
      <c r="KXA41" s="134"/>
      <c r="KXB41" s="134"/>
      <c r="KXC41" s="134"/>
      <c r="KXD41" s="134"/>
      <c r="KXE41" s="134"/>
      <c r="KXF41" s="134"/>
      <c r="KXG41" s="134"/>
      <c r="KXH41" s="134"/>
      <c r="KXI41" s="134"/>
      <c r="KXJ41" s="134"/>
      <c r="KXK41" s="134"/>
      <c r="KXL41" s="134"/>
      <c r="KXM41" s="134"/>
      <c r="KXN41" s="134"/>
      <c r="KXO41" s="134"/>
      <c r="KXP41" s="134"/>
      <c r="KXQ41" s="134"/>
      <c r="KXR41" s="134"/>
      <c r="KXS41" s="134"/>
      <c r="KXT41" s="134"/>
      <c r="KXU41" s="134"/>
      <c r="KXV41" s="134"/>
      <c r="KXW41" s="134"/>
      <c r="KXX41" s="134"/>
      <c r="KXY41" s="134"/>
      <c r="KXZ41" s="134"/>
      <c r="KYA41" s="134"/>
      <c r="KYB41" s="134"/>
      <c r="KYC41" s="134"/>
      <c r="KYD41" s="134"/>
      <c r="KYE41" s="134"/>
      <c r="KYF41" s="134"/>
      <c r="KYG41" s="134"/>
      <c r="KYH41" s="134"/>
      <c r="KYI41" s="134"/>
      <c r="KYJ41" s="134"/>
      <c r="KYK41" s="134"/>
      <c r="KYL41" s="134"/>
      <c r="KYM41" s="134"/>
      <c r="KYN41" s="134"/>
      <c r="KYO41" s="134"/>
      <c r="KYP41" s="134"/>
      <c r="KYQ41" s="134"/>
      <c r="KYR41" s="134"/>
      <c r="KYS41" s="134"/>
      <c r="KYT41" s="134"/>
      <c r="KYU41" s="134"/>
      <c r="KYV41" s="134"/>
      <c r="KYW41" s="134"/>
      <c r="KYX41" s="134"/>
      <c r="KYY41" s="134"/>
      <c r="KYZ41" s="134"/>
      <c r="KZA41" s="134"/>
      <c r="KZB41" s="134"/>
      <c r="KZC41" s="134"/>
      <c r="KZD41" s="134"/>
      <c r="KZE41" s="134"/>
      <c r="KZF41" s="134"/>
      <c r="KZG41" s="134"/>
      <c r="KZH41" s="134"/>
      <c r="KZI41" s="134"/>
      <c r="KZJ41" s="134"/>
      <c r="KZK41" s="134"/>
      <c r="KZL41" s="134"/>
      <c r="KZM41" s="134"/>
      <c r="KZN41" s="134"/>
      <c r="KZO41" s="134"/>
      <c r="KZP41" s="134"/>
      <c r="KZQ41" s="134"/>
      <c r="KZR41" s="134"/>
      <c r="KZS41" s="134"/>
      <c r="KZT41" s="134"/>
      <c r="KZU41" s="134"/>
      <c r="KZV41" s="134"/>
      <c r="KZW41" s="134"/>
      <c r="KZX41" s="134"/>
      <c r="KZY41" s="134"/>
      <c r="KZZ41" s="134"/>
      <c r="LAA41" s="134"/>
      <c r="LAB41" s="134"/>
      <c r="LAC41" s="134"/>
      <c r="LAD41" s="134"/>
      <c r="LAE41" s="134"/>
      <c r="LAF41" s="134"/>
      <c r="LAG41" s="134"/>
      <c r="LAH41" s="134"/>
      <c r="LAI41" s="134"/>
      <c r="LAJ41" s="134"/>
      <c r="LAK41" s="134"/>
      <c r="LAL41" s="134"/>
      <c r="LAM41" s="134"/>
      <c r="LAN41" s="134"/>
      <c r="LAO41" s="134"/>
      <c r="LAP41" s="134"/>
      <c r="LAQ41" s="134"/>
      <c r="LAR41" s="134"/>
      <c r="LAS41" s="134"/>
      <c r="LAT41" s="134"/>
      <c r="LAU41" s="134"/>
      <c r="LAV41" s="134"/>
      <c r="LAW41" s="134"/>
      <c r="LAX41" s="134"/>
      <c r="LAY41" s="134"/>
      <c r="LAZ41" s="134"/>
      <c r="LBA41" s="134"/>
      <c r="LBB41" s="134"/>
      <c r="LBC41" s="134"/>
      <c r="LBD41" s="134"/>
      <c r="LBE41" s="134"/>
      <c r="LBF41" s="134"/>
      <c r="LBG41" s="134"/>
      <c r="LBH41" s="134"/>
      <c r="LBI41" s="134"/>
      <c r="LBJ41" s="134"/>
      <c r="LBK41" s="134"/>
      <c r="LBL41" s="134"/>
      <c r="LBM41" s="134"/>
      <c r="LBN41" s="134"/>
      <c r="LBO41" s="134"/>
      <c r="LBP41" s="134"/>
      <c r="LBQ41" s="134"/>
      <c r="LBR41" s="134"/>
      <c r="LBS41" s="134"/>
      <c r="LBT41" s="134"/>
      <c r="LBU41" s="134"/>
      <c r="LBV41" s="134"/>
      <c r="LBW41" s="134"/>
      <c r="LBX41" s="134"/>
      <c r="LBY41" s="134"/>
      <c r="LBZ41" s="134"/>
      <c r="LCA41" s="134"/>
      <c r="LCB41" s="134"/>
      <c r="LCC41" s="134"/>
      <c r="LCD41" s="134"/>
      <c r="LCE41" s="134"/>
      <c r="LCF41" s="134"/>
      <c r="LCG41" s="134"/>
      <c r="LCH41" s="134"/>
      <c r="LCI41" s="134"/>
      <c r="LCJ41" s="134"/>
      <c r="LCK41" s="134"/>
      <c r="LCL41" s="134"/>
      <c r="LCM41" s="134"/>
      <c r="LCN41" s="134"/>
      <c r="LCO41" s="134"/>
      <c r="LCP41" s="134"/>
      <c r="LCQ41" s="134"/>
      <c r="LCR41" s="134"/>
      <c r="LCS41" s="134"/>
      <c r="LCT41" s="134"/>
      <c r="LCU41" s="134"/>
      <c r="LCV41" s="134"/>
      <c r="LCW41" s="134"/>
      <c r="LCX41" s="134"/>
      <c r="LCY41" s="134"/>
      <c r="LCZ41" s="134"/>
      <c r="LDA41" s="134"/>
      <c r="LDB41" s="134"/>
      <c r="LDC41" s="134"/>
      <c r="LDD41" s="134"/>
      <c r="LDE41" s="134"/>
      <c r="LDF41" s="134"/>
      <c r="LDG41" s="134"/>
      <c r="LDH41" s="134"/>
      <c r="LDI41" s="134"/>
      <c r="LDJ41" s="134"/>
      <c r="LDK41" s="134"/>
      <c r="LDL41" s="134"/>
      <c r="LDM41" s="134"/>
      <c r="LDN41" s="134"/>
      <c r="LDO41" s="134"/>
      <c r="LDP41" s="134"/>
      <c r="LDQ41" s="134"/>
      <c r="LDR41" s="134"/>
      <c r="LDS41" s="134"/>
      <c r="LDT41" s="134"/>
      <c r="LDU41" s="134"/>
      <c r="LDV41" s="134"/>
      <c r="LDW41" s="134"/>
      <c r="LDX41" s="134"/>
      <c r="LDY41" s="134"/>
      <c r="LDZ41" s="134"/>
      <c r="LEA41" s="134"/>
      <c r="LEB41" s="134"/>
      <c r="LEC41" s="134"/>
      <c r="LED41" s="134"/>
      <c r="LEE41" s="134"/>
      <c r="LEF41" s="134"/>
      <c r="LEG41" s="134"/>
      <c r="LEH41" s="134"/>
      <c r="LEI41" s="134"/>
      <c r="LEJ41" s="134"/>
      <c r="LEK41" s="134"/>
      <c r="LEL41" s="134"/>
      <c r="LEM41" s="134"/>
      <c r="LEN41" s="134"/>
      <c r="LEO41" s="134"/>
      <c r="LEP41" s="134"/>
      <c r="LEQ41" s="134"/>
      <c r="LER41" s="134"/>
      <c r="LES41" s="134"/>
      <c r="LET41" s="134"/>
      <c r="LEU41" s="134"/>
      <c r="LEV41" s="134"/>
      <c r="LEW41" s="134"/>
      <c r="LEX41" s="134"/>
      <c r="LEY41" s="134"/>
      <c r="LEZ41" s="134"/>
      <c r="LFA41" s="134"/>
      <c r="LFB41" s="134"/>
      <c r="LFC41" s="134"/>
      <c r="LFD41" s="134"/>
      <c r="LFE41" s="134"/>
      <c r="LFF41" s="134"/>
      <c r="LFG41" s="134"/>
      <c r="LFH41" s="134"/>
      <c r="LFI41" s="134"/>
      <c r="LFJ41" s="134"/>
      <c r="LFK41" s="134"/>
      <c r="LFL41" s="134"/>
      <c r="LFM41" s="134"/>
      <c r="LFN41" s="134"/>
      <c r="LFO41" s="134"/>
      <c r="LFP41" s="134"/>
      <c r="LFQ41" s="134"/>
      <c r="LFR41" s="134"/>
      <c r="LFS41" s="134"/>
      <c r="LFT41" s="134"/>
      <c r="LFU41" s="134"/>
      <c r="LFV41" s="134"/>
      <c r="LFW41" s="134"/>
      <c r="LFX41" s="134"/>
      <c r="LFY41" s="134"/>
      <c r="LFZ41" s="134"/>
      <c r="LGA41" s="134"/>
      <c r="LGB41" s="134"/>
      <c r="LGC41" s="134"/>
      <c r="LGD41" s="134"/>
      <c r="LGE41" s="134"/>
      <c r="LGF41" s="134"/>
      <c r="LGG41" s="134"/>
      <c r="LGH41" s="134"/>
      <c r="LGI41" s="134"/>
      <c r="LGJ41" s="134"/>
      <c r="LGK41" s="134"/>
      <c r="LGL41" s="134"/>
      <c r="LGM41" s="134"/>
      <c r="LGN41" s="134"/>
      <c r="LGO41" s="134"/>
      <c r="LGP41" s="134"/>
      <c r="LGQ41" s="134"/>
      <c r="LGR41" s="134"/>
      <c r="LGS41" s="134"/>
      <c r="LGT41" s="134"/>
      <c r="LGU41" s="134"/>
      <c r="LGV41" s="134"/>
      <c r="LGW41" s="134"/>
      <c r="LGX41" s="134"/>
      <c r="LGY41" s="134"/>
      <c r="LGZ41" s="134"/>
      <c r="LHA41" s="134"/>
      <c r="LHB41" s="134"/>
      <c r="LHC41" s="134"/>
      <c r="LHD41" s="134"/>
      <c r="LHE41" s="134"/>
      <c r="LHF41" s="134"/>
      <c r="LHG41" s="134"/>
      <c r="LHH41" s="134"/>
      <c r="LHI41" s="134"/>
      <c r="LHJ41" s="134"/>
      <c r="LHK41" s="134"/>
      <c r="LHL41" s="134"/>
      <c r="LHM41" s="134"/>
      <c r="LHN41" s="134"/>
      <c r="LHO41" s="134"/>
      <c r="LHP41" s="134"/>
      <c r="LHQ41" s="134"/>
      <c r="LHR41" s="134"/>
      <c r="LHS41" s="134"/>
      <c r="LHT41" s="134"/>
      <c r="LHU41" s="134"/>
      <c r="LHV41" s="134"/>
      <c r="LHW41" s="134"/>
      <c r="LHX41" s="134"/>
      <c r="LHY41" s="134"/>
      <c r="LHZ41" s="134"/>
      <c r="LIA41" s="134"/>
      <c r="LIB41" s="134"/>
      <c r="LIC41" s="134"/>
      <c r="LID41" s="134"/>
      <c r="LIE41" s="134"/>
      <c r="LIF41" s="134"/>
      <c r="LIG41" s="134"/>
      <c r="LIH41" s="134"/>
      <c r="LII41" s="134"/>
      <c r="LIJ41" s="134"/>
      <c r="LIK41" s="134"/>
      <c r="LIL41" s="134"/>
      <c r="LIM41" s="134"/>
      <c r="LIN41" s="134"/>
      <c r="LIO41" s="134"/>
      <c r="LIP41" s="134"/>
      <c r="LIQ41" s="134"/>
      <c r="LIR41" s="134"/>
      <c r="LIS41" s="134"/>
      <c r="LIT41" s="134"/>
      <c r="LIU41" s="134"/>
      <c r="LIV41" s="134"/>
      <c r="LIW41" s="134"/>
      <c r="LIX41" s="134"/>
      <c r="LIY41" s="134"/>
      <c r="LIZ41" s="134"/>
      <c r="LJA41" s="134"/>
      <c r="LJB41" s="134"/>
      <c r="LJC41" s="134"/>
      <c r="LJD41" s="134"/>
      <c r="LJE41" s="134"/>
      <c r="LJF41" s="134"/>
      <c r="LJG41" s="134"/>
      <c r="LJH41" s="134"/>
      <c r="LJI41" s="134"/>
      <c r="LJJ41" s="134"/>
      <c r="LJK41" s="134"/>
      <c r="LJL41" s="134"/>
      <c r="LJM41" s="134"/>
      <c r="LJN41" s="134"/>
      <c r="LJO41" s="134"/>
      <c r="LJP41" s="134"/>
      <c r="LJQ41" s="134"/>
      <c r="LJR41" s="134"/>
      <c r="LJS41" s="134"/>
      <c r="LJT41" s="134"/>
      <c r="LJU41" s="134"/>
      <c r="LJV41" s="134"/>
      <c r="LJW41" s="134"/>
      <c r="LJX41" s="134"/>
      <c r="LJY41" s="134"/>
      <c r="LJZ41" s="134"/>
      <c r="LKA41" s="134"/>
      <c r="LKB41" s="134"/>
      <c r="LKC41" s="134"/>
      <c r="LKD41" s="134"/>
      <c r="LKE41" s="134"/>
      <c r="LKF41" s="134"/>
      <c r="LKG41" s="134"/>
      <c r="LKH41" s="134"/>
      <c r="LKI41" s="134"/>
      <c r="LKJ41" s="134"/>
      <c r="LKK41" s="134"/>
      <c r="LKL41" s="134"/>
      <c r="LKM41" s="134"/>
      <c r="LKN41" s="134"/>
      <c r="LKO41" s="134"/>
      <c r="LKP41" s="134"/>
      <c r="LKQ41" s="134"/>
      <c r="LKR41" s="134"/>
      <c r="LKS41" s="134"/>
      <c r="LKT41" s="134"/>
      <c r="LKU41" s="134"/>
      <c r="LKV41" s="134"/>
      <c r="LKW41" s="134"/>
      <c r="LKX41" s="134"/>
      <c r="LKY41" s="134"/>
      <c r="LKZ41" s="134"/>
      <c r="LLA41" s="134"/>
      <c r="LLB41" s="134"/>
      <c r="LLC41" s="134"/>
      <c r="LLD41" s="134"/>
      <c r="LLE41" s="134"/>
      <c r="LLF41" s="134"/>
      <c r="LLG41" s="134"/>
      <c r="LLH41" s="134"/>
      <c r="LLI41" s="134"/>
      <c r="LLJ41" s="134"/>
      <c r="LLK41" s="134"/>
      <c r="LLL41" s="134"/>
      <c r="LLM41" s="134"/>
      <c r="LLN41" s="134"/>
      <c r="LLO41" s="134"/>
      <c r="LLP41" s="134"/>
      <c r="LLQ41" s="134"/>
      <c r="LLR41" s="134"/>
      <c r="LLS41" s="134"/>
      <c r="LLT41" s="134"/>
      <c r="LLU41" s="134"/>
      <c r="LLV41" s="134"/>
      <c r="LLW41" s="134"/>
      <c r="LLX41" s="134"/>
      <c r="LLY41" s="134"/>
      <c r="LLZ41" s="134"/>
      <c r="LMA41" s="134"/>
      <c r="LMB41" s="134"/>
      <c r="LMC41" s="134"/>
      <c r="LMD41" s="134"/>
      <c r="LME41" s="134"/>
      <c r="LMF41" s="134"/>
      <c r="LMG41" s="134"/>
      <c r="LMH41" s="134"/>
      <c r="LMI41" s="134"/>
      <c r="LMJ41" s="134"/>
      <c r="LMK41" s="134"/>
      <c r="LML41" s="134"/>
      <c r="LMM41" s="134"/>
      <c r="LMN41" s="134"/>
      <c r="LMO41" s="134"/>
      <c r="LMP41" s="134"/>
      <c r="LMQ41" s="134"/>
      <c r="LMR41" s="134"/>
      <c r="LMS41" s="134"/>
      <c r="LMT41" s="134"/>
      <c r="LMU41" s="134"/>
      <c r="LMV41" s="134"/>
      <c r="LMW41" s="134"/>
      <c r="LMX41" s="134"/>
      <c r="LMY41" s="134"/>
      <c r="LMZ41" s="134"/>
      <c r="LNA41" s="134"/>
      <c r="LNB41" s="134"/>
      <c r="LNC41" s="134"/>
      <c r="LND41" s="134"/>
      <c r="LNE41" s="134"/>
      <c r="LNF41" s="134"/>
      <c r="LNG41" s="134"/>
      <c r="LNH41" s="134"/>
      <c r="LNI41" s="134"/>
      <c r="LNJ41" s="134"/>
      <c r="LNK41" s="134"/>
      <c r="LNL41" s="134"/>
      <c r="LNM41" s="134"/>
      <c r="LNN41" s="134"/>
      <c r="LNO41" s="134"/>
      <c r="LNP41" s="134"/>
      <c r="LNQ41" s="134"/>
      <c r="LNR41" s="134"/>
      <c r="LNS41" s="134"/>
      <c r="LNT41" s="134"/>
      <c r="LNU41" s="134"/>
      <c r="LNV41" s="134"/>
      <c r="LNW41" s="134"/>
      <c r="LNX41" s="134"/>
      <c r="LNY41" s="134"/>
      <c r="LNZ41" s="134"/>
      <c r="LOA41" s="134"/>
      <c r="LOB41" s="134"/>
      <c r="LOC41" s="134"/>
      <c r="LOD41" s="134"/>
      <c r="LOE41" s="134"/>
      <c r="LOF41" s="134"/>
      <c r="LOG41" s="134"/>
      <c r="LOH41" s="134"/>
      <c r="LOI41" s="134"/>
      <c r="LOJ41" s="134"/>
      <c r="LOK41" s="134"/>
      <c r="LOL41" s="134"/>
      <c r="LOM41" s="134"/>
      <c r="LON41" s="134"/>
      <c r="LOO41" s="134"/>
      <c r="LOP41" s="134"/>
      <c r="LOQ41" s="134"/>
      <c r="LOR41" s="134"/>
      <c r="LOS41" s="134"/>
      <c r="LOT41" s="134"/>
      <c r="LOU41" s="134"/>
      <c r="LOV41" s="134"/>
      <c r="LOW41" s="134"/>
      <c r="LOX41" s="134"/>
      <c r="LOY41" s="134"/>
      <c r="LOZ41" s="134"/>
      <c r="LPA41" s="134"/>
      <c r="LPB41" s="134"/>
      <c r="LPC41" s="134"/>
      <c r="LPD41" s="134"/>
      <c r="LPE41" s="134"/>
      <c r="LPF41" s="134"/>
      <c r="LPG41" s="134"/>
      <c r="LPH41" s="134"/>
      <c r="LPI41" s="134"/>
      <c r="LPJ41" s="134"/>
      <c r="LPK41" s="134"/>
      <c r="LPL41" s="134"/>
      <c r="LPM41" s="134"/>
      <c r="LPN41" s="134"/>
      <c r="LPO41" s="134"/>
      <c r="LPP41" s="134"/>
      <c r="LPQ41" s="134"/>
      <c r="LPR41" s="134"/>
      <c r="LPS41" s="134"/>
      <c r="LPT41" s="134"/>
      <c r="LPU41" s="134"/>
      <c r="LPV41" s="134"/>
      <c r="LPW41" s="134"/>
      <c r="LPX41" s="134"/>
      <c r="LPY41" s="134"/>
      <c r="LPZ41" s="134"/>
      <c r="LQA41" s="134"/>
      <c r="LQB41" s="134"/>
      <c r="LQC41" s="134"/>
      <c r="LQD41" s="134"/>
      <c r="LQE41" s="134"/>
      <c r="LQF41" s="134"/>
      <c r="LQG41" s="134"/>
      <c r="LQH41" s="134"/>
      <c r="LQI41" s="134"/>
      <c r="LQJ41" s="134"/>
      <c r="LQK41" s="134"/>
      <c r="LQL41" s="134"/>
      <c r="LQM41" s="134"/>
      <c r="LQN41" s="134"/>
      <c r="LQO41" s="134"/>
      <c r="LQP41" s="134"/>
      <c r="LQQ41" s="134"/>
      <c r="LQR41" s="134"/>
      <c r="LQS41" s="134"/>
      <c r="LQT41" s="134"/>
      <c r="LQU41" s="134"/>
      <c r="LQV41" s="134"/>
      <c r="LQW41" s="134"/>
      <c r="LQX41" s="134"/>
      <c r="LQY41" s="134"/>
      <c r="LQZ41" s="134"/>
      <c r="LRA41" s="134"/>
      <c r="LRB41" s="134"/>
      <c r="LRC41" s="134"/>
      <c r="LRD41" s="134"/>
      <c r="LRE41" s="134"/>
      <c r="LRF41" s="134"/>
      <c r="LRG41" s="134"/>
      <c r="LRH41" s="134"/>
      <c r="LRI41" s="134"/>
      <c r="LRJ41" s="134"/>
      <c r="LRK41" s="134"/>
      <c r="LRL41" s="134"/>
      <c r="LRM41" s="134"/>
      <c r="LRN41" s="134"/>
      <c r="LRO41" s="134"/>
      <c r="LRP41" s="134"/>
      <c r="LRQ41" s="134"/>
      <c r="LRR41" s="134"/>
      <c r="LRS41" s="134"/>
      <c r="LRT41" s="134"/>
      <c r="LRU41" s="134"/>
      <c r="LRV41" s="134"/>
      <c r="LRW41" s="134"/>
      <c r="LRX41" s="134"/>
      <c r="LRY41" s="134"/>
      <c r="LRZ41" s="134"/>
      <c r="LSA41" s="134"/>
      <c r="LSB41" s="134"/>
      <c r="LSC41" s="134"/>
      <c r="LSD41" s="134"/>
      <c r="LSE41" s="134"/>
      <c r="LSF41" s="134"/>
      <c r="LSG41" s="134"/>
      <c r="LSH41" s="134"/>
      <c r="LSI41" s="134"/>
      <c r="LSJ41" s="134"/>
      <c r="LSK41" s="134"/>
      <c r="LSL41" s="134"/>
      <c r="LSM41" s="134"/>
      <c r="LSN41" s="134"/>
      <c r="LSO41" s="134"/>
      <c r="LSP41" s="134"/>
      <c r="LSQ41" s="134"/>
      <c r="LSR41" s="134"/>
      <c r="LSS41" s="134"/>
      <c r="LST41" s="134"/>
      <c r="LSU41" s="134"/>
      <c r="LSV41" s="134"/>
      <c r="LSW41" s="134"/>
      <c r="LSX41" s="134"/>
      <c r="LSY41" s="134"/>
      <c r="LSZ41" s="134"/>
      <c r="LTA41" s="134"/>
      <c r="LTB41" s="134"/>
      <c r="LTC41" s="134"/>
      <c r="LTD41" s="134"/>
      <c r="LTE41" s="134"/>
      <c r="LTF41" s="134"/>
      <c r="LTG41" s="134"/>
      <c r="LTH41" s="134"/>
      <c r="LTI41" s="134"/>
      <c r="LTJ41" s="134"/>
      <c r="LTK41" s="134"/>
      <c r="LTL41" s="134"/>
      <c r="LTM41" s="134"/>
      <c r="LTN41" s="134"/>
      <c r="LTO41" s="134"/>
      <c r="LTP41" s="134"/>
      <c r="LTQ41" s="134"/>
      <c r="LTR41" s="134"/>
      <c r="LTS41" s="134"/>
      <c r="LTT41" s="134"/>
      <c r="LTU41" s="134"/>
      <c r="LTV41" s="134"/>
      <c r="LTW41" s="134"/>
      <c r="LTX41" s="134"/>
      <c r="LTY41" s="134"/>
      <c r="LTZ41" s="134"/>
      <c r="LUA41" s="134"/>
      <c r="LUB41" s="134"/>
      <c r="LUC41" s="134"/>
      <c r="LUD41" s="134"/>
      <c r="LUE41" s="134"/>
      <c r="LUF41" s="134"/>
      <c r="LUG41" s="134"/>
      <c r="LUH41" s="134"/>
      <c r="LUI41" s="134"/>
      <c r="LUJ41" s="134"/>
      <c r="LUK41" s="134"/>
      <c r="LUL41" s="134"/>
      <c r="LUM41" s="134"/>
      <c r="LUN41" s="134"/>
      <c r="LUO41" s="134"/>
      <c r="LUP41" s="134"/>
      <c r="LUQ41" s="134"/>
      <c r="LUR41" s="134"/>
      <c r="LUS41" s="134"/>
      <c r="LUT41" s="134"/>
      <c r="LUU41" s="134"/>
      <c r="LUV41" s="134"/>
      <c r="LUW41" s="134"/>
      <c r="LUX41" s="134"/>
      <c r="LUY41" s="134"/>
      <c r="LUZ41" s="134"/>
      <c r="LVA41" s="134"/>
      <c r="LVB41" s="134"/>
      <c r="LVC41" s="134"/>
      <c r="LVD41" s="134"/>
      <c r="LVE41" s="134"/>
      <c r="LVF41" s="134"/>
      <c r="LVG41" s="134"/>
      <c r="LVH41" s="134"/>
      <c r="LVI41" s="134"/>
      <c r="LVJ41" s="134"/>
      <c r="LVK41" s="134"/>
      <c r="LVL41" s="134"/>
      <c r="LVM41" s="134"/>
      <c r="LVN41" s="134"/>
      <c r="LVO41" s="134"/>
      <c r="LVP41" s="134"/>
      <c r="LVQ41" s="134"/>
      <c r="LVR41" s="134"/>
      <c r="LVS41" s="134"/>
      <c r="LVT41" s="134"/>
      <c r="LVU41" s="134"/>
      <c r="LVV41" s="134"/>
      <c r="LVW41" s="134"/>
      <c r="LVX41" s="134"/>
      <c r="LVY41" s="134"/>
      <c r="LVZ41" s="134"/>
      <c r="LWA41" s="134"/>
      <c r="LWB41" s="134"/>
      <c r="LWC41" s="134"/>
      <c r="LWD41" s="134"/>
      <c r="LWE41" s="134"/>
      <c r="LWF41" s="134"/>
      <c r="LWG41" s="134"/>
      <c r="LWH41" s="134"/>
      <c r="LWI41" s="134"/>
      <c r="LWJ41" s="134"/>
      <c r="LWK41" s="134"/>
      <c r="LWL41" s="134"/>
      <c r="LWM41" s="134"/>
      <c r="LWN41" s="134"/>
      <c r="LWO41" s="134"/>
      <c r="LWP41" s="134"/>
      <c r="LWQ41" s="134"/>
      <c r="LWR41" s="134"/>
      <c r="LWS41" s="134"/>
      <c r="LWT41" s="134"/>
      <c r="LWU41" s="134"/>
      <c r="LWV41" s="134"/>
      <c r="LWW41" s="134"/>
      <c r="LWX41" s="134"/>
      <c r="LWY41" s="134"/>
      <c r="LWZ41" s="134"/>
      <c r="LXA41" s="134"/>
      <c r="LXB41" s="134"/>
      <c r="LXC41" s="134"/>
      <c r="LXD41" s="134"/>
      <c r="LXE41" s="134"/>
      <c r="LXF41" s="134"/>
      <c r="LXG41" s="134"/>
      <c r="LXH41" s="134"/>
      <c r="LXI41" s="134"/>
      <c r="LXJ41" s="134"/>
      <c r="LXK41" s="134"/>
      <c r="LXL41" s="134"/>
      <c r="LXM41" s="134"/>
      <c r="LXN41" s="134"/>
      <c r="LXO41" s="134"/>
      <c r="LXP41" s="134"/>
      <c r="LXQ41" s="134"/>
      <c r="LXR41" s="134"/>
      <c r="LXS41" s="134"/>
      <c r="LXT41" s="134"/>
      <c r="LXU41" s="134"/>
      <c r="LXV41" s="134"/>
      <c r="LXW41" s="134"/>
      <c r="LXX41" s="134"/>
      <c r="LXY41" s="134"/>
      <c r="LXZ41" s="134"/>
      <c r="LYA41" s="134"/>
      <c r="LYB41" s="134"/>
      <c r="LYC41" s="134"/>
      <c r="LYD41" s="134"/>
      <c r="LYE41" s="134"/>
      <c r="LYF41" s="134"/>
      <c r="LYG41" s="134"/>
      <c r="LYH41" s="134"/>
      <c r="LYI41" s="134"/>
      <c r="LYJ41" s="134"/>
      <c r="LYK41" s="134"/>
      <c r="LYL41" s="134"/>
      <c r="LYM41" s="134"/>
      <c r="LYN41" s="134"/>
      <c r="LYO41" s="134"/>
      <c r="LYP41" s="134"/>
      <c r="LYQ41" s="134"/>
      <c r="LYR41" s="134"/>
      <c r="LYS41" s="134"/>
      <c r="LYT41" s="134"/>
      <c r="LYU41" s="134"/>
      <c r="LYV41" s="134"/>
      <c r="LYW41" s="134"/>
      <c r="LYX41" s="134"/>
      <c r="LYY41" s="134"/>
      <c r="LYZ41" s="134"/>
      <c r="LZA41" s="134"/>
      <c r="LZB41" s="134"/>
      <c r="LZC41" s="134"/>
      <c r="LZD41" s="134"/>
      <c r="LZE41" s="134"/>
      <c r="LZF41" s="134"/>
      <c r="LZG41" s="134"/>
      <c r="LZH41" s="134"/>
      <c r="LZI41" s="134"/>
      <c r="LZJ41" s="134"/>
      <c r="LZK41" s="134"/>
      <c r="LZL41" s="134"/>
      <c r="LZM41" s="134"/>
      <c r="LZN41" s="134"/>
      <c r="LZO41" s="134"/>
      <c r="LZP41" s="134"/>
      <c r="LZQ41" s="134"/>
      <c r="LZR41" s="134"/>
      <c r="LZS41" s="134"/>
      <c r="LZT41" s="134"/>
      <c r="LZU41" s="134"/>
      <c r="LZV41" s="134"/>
      <c r="LZW41" s="134"/>
      <c r="LZX41" s="134"/>
      <c r="LZY41" s="134"/>
      <c r="LZZ41" s="134"/>
      <c r="MAA41" s="134"/>
      <c r="MAB41" s="134"/>
      <c r="MAC41" s="134"/>
      <c r="MAD41" s="134"/>
      <c r="MAE41" s="134"/>
      <c r="MAF41" s="134"/>
      <c r="MAG41" s="134"/>
      <c r="MAH41" s="134"/>
      <c r="MAI41" s="134"/>
      <c r="MAJ41" s="134"/>
      <c r="MAK41" s="134"/>
      <c r="MAL41" s="134"/>
      <c r="MAM41" s="134"/>
      <c r="MAN41" s="134"/>
      <c r="MAO41" s="134"/>
      <c r="MAP41" s="134"/>
      <c r="MAQ41" s="134"/>
      <c r="MAR41" s="134"/>
      <c r="MAS41" s="134"/>
      <c r="MAT41" s="134"/>
      <c r="MAU41" s="134"/>
      <c r="MAV41" s="134"/>
      <c r="MAW41" s="134"/>
      <c r="MAX41" s="134"/>
      <c r="MAY41" s="134"/>
      <c r="MAZ41" s="134"/>
      <c r="MBA41" s="134"/>
      <c r="MBB41" s="134"/>
      <c r="MBC41" s="134"/>
      <c r="MBD41" s="134"/>
      <c r="MBE41" s="134"/>
      <c r="MBF41" s="134"/>
      <c r="MBG41" s="134"/>
      <c r="MBH41" s="134"/>
      <c r="MBI41" s="134"/>
      <c r="MBJ41" s="134"/>
      <c r="MBK41" s="134"/>
      <c r="MBL41" s="134"/>
      <c r="MBM41" s="134"/>
      <c r="MBN41" s="134"/>
      <c r="MBO41" s="134"/>
      <c r="MBP41" s="134"/>
      <c r="MBQ41" s="134"/>
      <c r="MBR41" s="134"/>
      <c r="MBS41" s="134"/>
      <c r="MBT41" s="134"/>
      <c r="MBU41" s="134"/>
      <c r="MBV41" s="134"/>
      <c r="MBW41" s="134"/>
      <c r="MBX41" s="134"/>
      <c r="MBY41" s="134"/>
      <c r="MBZ41" s="134"/>
      <c r="MCA41" s="134"/>
      <c r="MCB41" s="134"/>
      <c r="MCC41" s="134"/>
      <c r="MCD41" s="134"/>
      <c r="MCE41" s="134"/>
      <c r="MCF41" s="134"/>
      <c r="MCG41" s="134"/>
      <c r="MCH41" s="134"/>
      <c r="MCI41" s="134"/>
      <c r="MCJ41" s="134"/>
      <c r="MCK41" s="134"/>
      <c r="MCL41" s="134"/>
      <c r="MCM41" s="134"/>
      <c r="MCN41" s="134"/>
      <c r="MCO41" s="134"/>
      <c r="MCP41" s="134"/>
      <c r="MCQ41" s="134"/>
      <c r="MCR41" s="134"/>
      <c r="MCS41" s="134"/>
      <c r="MCT41" s="134"/>
      <c r="MCU41" s="134"/>
      <c r="MCV41" s="134"/>
      <c r="MCW41" s="134"/>
      <c r="MCX41" s="134"/>
      <c r="MCY41" s="134"/>
      <c r="MCZ41" s="134"/>
      <c r="MDA41" s="134"/>
      <c r="MDB41" s="134"/>
      <c r="MDC41" s="134"/>
      <c r="MDD41" s="134"/>
      <c r="MDE41" s="134"/>
      <c r="MDF41" s="134"/>
      <c r="MDG41" s="134"/>
      <c r="MDH41" s="134"/>
      <c r="MDI41" s="134"/>
      <c r="MDJ41" s="134"/>
      <c r="MDK41" s="134"/>
      <c r="MDL41" s="134"/>
      <c r="MDM41" s="134"/>
      <c r="MDN41" s="134"/>
      <c r="MDO41" s="134"/>
      <c r="MDP41" s="134"/>
      <c r="MDQ41" s="134"/>
      <c r="MDR41" s="134"/>
      <c r="MDS41" s="134"/>
      <c r="MDT41" s="134"/>
      <c r="MDU41" s="134"/>
      <c r="MDV41" s="134"/>
      <c r="MDW41" s="134"/>
      <c r="MDX41" s="134"/>
      <c r="MDY41" s="134"/>
      <c r="MDZ41" s="134"/>
      <c r="MEA41" s="134"/>
      <c r="MEB41" s="134"/>
      <c r="MEC41" s="134"/>
      <c r="MED41" s="134"/>
      <c r="MEE41" s="134"/>
      <c r="MEF41" s="134"/>
      <c r="MEG41" s="134"/>
      <c r="MEH41" s="134"/>
      <c r="MEI41" s="134"/>
      <c r="MEJ41" s="134"/>
      <c r="MEK41" s="134"/>
      <c r="MEL41" s="134"/>
      <c r="MEM41" s="134"/>
      <c r="MEN41" s="134"/>
      <c r="MEO41" s="134"/>
      <c r="MEP41" s="134"/>
      <c r="MEQ41" s="134"/>
      <c r="MER41" s="134"/>
      <c r="MES41" s="134"/>
      <c r="MET41" s="134"/>
      <c r="MEU41" s="134"/>
      <c r="MEV41" s="134"/>
      <c r="MEW41" s="134"/>
      <c r="MEX41" s="134"/>
      <c r="MEY41" s="134"/>
      <c r="MEZ41" s="134"/>
      <c r="MFA41" s="134"/>
      <c r="MFB41" s="134"/>
      <c r="MFC41" s="134"/>
      <c r="MFD41" s="134"/>
      <c r="MFE41" s="134"/>
      <c r="MFF41" s="134"/>
      <c r="MFG41" s="134"/>
      <c r="MFH41" s="134"/>
      <c r="MFI41" s="134"/>
      <c r="MFJ41" s="134"/>
      <c r="MFK41" s="134"/>
      <c r="MFL41" s="134"/>
      <c r="MFM41" s="134"/>
      <c r="MFN41" s="134"/>
      <c r="MFO41" s="134"/>
      <c r="MFP41" s="134"/>
      <c r="MFQ41" s="134"/>
      <c r="MFR41" s="134"/>
      <c r="MFS41" s="134"/>
      <c r="MFT41" s="134"/>
      <c r="MFU41" s="134"/>
      <c r="MFV41" s="134"/>
      <c r="MFW41" s="134"/>
      <c r="MFX41" s="134"/>
      <c r="MFY41" s="134"/>
      <c r="MFZ41" s="134"/>
      <c r="MGA41" s="134"/>
      <c r="MGB41" s="134"/>
      <c r="MGC41" s="134"/>
      <c r="MGD41" s="134"/>
      <c r="MGE41" s="134"/>
      <c r="MGF41" s="134"/>
      <c r="MGG41" s="134"/>
      <c r="MGH41" s="134"/>
      <c r="MGI41" s="134"/>
      <c r="MGJ41" s="134"/>
      <c r="MGK41" s="134"/>
      <c r="MGL41" s="134"/>
      <c r="MGM41" s="134"/>
      <c r="MGN41" s="134"/>
      <c r="MGO41" s="134"/>
      <c r="MGP41" s="134"/>
      <c r="MGQ41" s="134"/>
      <c r="MGR41" s="134"/>
      <c r="MGS41" s="134"/>
      <c r="MGT41" s="134"/>
      <c r="MGU41" s="134"/>
      <c r="MGV41" s="134"/>
      <c r="MGW41" s="134"/>
      <c r="MGX41" s="134"/>
      <c r="MGY41" s="134"/>
      <c r="MGZ41" s="134"/>
      <c r="MHA41" s="134"/>
      <c r="MHB41" s="134"/>
      <c r="MHC41" s="134"/>
      <c r="MHD41" s="134"/>
      <c r="MHE41" s="134"/>
      <c r="MHF41" s="134"/>
      <c r="MHG41" s="134"/>
      <c r="MHH41" s="134"/>
      <c r="MHI41" s="134"/>
      <c r="MHJ41" s="134"/>
      <c r="MHK41" s="134"/>
      <c r="MHL41" s="134"/>
      <c r="MHM41" s="134"/>
      <c r="MHN41" s="134"/>
      <c r="MHO41" s="134"/>
      <c r="MHP41" s="134"/>
      <c r="MHQ41" s="134"/>
      <c r="MHR41" s="134"/>
      <c r="MHS41" s="134"/>
      <c r="MHT41" s="134"/>
      <c r="MHU41" s="134"/>
      <c r="MHV41" s="134"/>
      <c r="MHW41" s="134"/>
      <c r="MHX41" s="134"/>
      <c r="MHY41" s="134"/>
      <c r="MHZ41" s="134"/>
      <c r="MIA41" s="134"/>
      <c r="MIB41" s="134"/>
      <c r="MIC41" s="134"/>
      <c r="MID41" s="134"/>
      <c r="MIE41" s="134"/>
      <c r="MIF41" s="134"/>
      <c r="MIG41" s="134"/>
      <c r="MIH41" s="134"/>
      <c r="MII41" s="134"/>
      <c r="MIJ41" s="134"/>
      <c r="MIK41" s="134"/>
      <c r="MIL41" s="134"/>
      <c r="MIM41" s="134"/>
      <c r="MIN41" s="134"/>
      <c r="MIO41" s="134"/>
      <c r="MIP41" s="134"/>
      <c r="MIQ41" s="134"/>
      <c r="MIR41" s="134"/>
      <c r="MIS41" s="134"/>
      <c r="MIT41" s="134"/>
      <c r="MIU41" s="134"/>
      <c r="MIV41" s="134"/>
      <c r="MIW41" s="134"/>
      <c r="MIX41" s="134"/>
      <c r="MIY41" s="134"/>
      <c r="MIZ41" s="134"/>
      <c r="MJA41" s="134"/>
      <c r="MJB41" s="134"/>
      <c r="MJC41" s="134"/>
      <c r="MJD41" s="134"/>
      <c r="MJE41" s="134"/>
      <c r="MJF41" s="134"/>
      <c r="MJG41" s="134"/>
      <c r="MJH41" s="134"/>
      <c r="MJI41" s="134"/>
      <c r="MJJ41" s="134"/>
      <c r="MJK41" s="134"/>
      <c r="MJL41" s="134"/>
      <c r="MJM41" s="134"/>
      <c r="MJN41" s="134"/>
      <c r="MJO41" s="134"/>
      <c r="MJP41" s="134"/>
      <c r="MJQ41" s="134"/>
      <c r="MJR41" s="134"/>
      <c r="MJS41" s="134"/>
      <c r="MJT41" s="134"/>
      <c r="MJU41" s="134"/>
      <c r="MJV41" s="134"/>
      <c r="MJW41" s="134"/>
      <c r="MJX41" s="134"/>
      <c r="MJY41" s="134"/>
      <c r="MJZ41" s="134"/>
      <c r="MKA41" s="134"/>
      <c r="MKB41" s="134"/>
      <c r="MKC41" s="134"/>
      <c r="MKD41" s="134"/>
      <c r="MKE41" s="134"/>
      <c r="MKF41" s="134"/>
      <c r="MKG41" s="134"/>
      <c r="MKH41" s="134"/>
      <c r="MKI41" s="134"/>
      <c r="MKJ41" s="134"/>
      <c r="MKK41" s="134"/>
      <c r="MKL41" s="134"/>
      <c r="MKM41" s="134"/>
      <c r="MKN41" s="134"/>
      <c r="MKO41" s="134"/>
      <c r="MKP41" s="134"/>
      <c r="MKQ41" s="134"/>
      <c r="MKR41" s="134"/>
      <c r="MKS41" s="134"/>
      <c r="MKT41" s="134"/>
      <c r="MKU41" s="134"/>
      <c r="MKV41" s="134"/>
      <c r="MKW41" s="134"/>
      <c r="MKX41" s="134"/>
      <c r="MKY41" s="134"/>
      <c r="MKZ41" s="134"/>
      <c r="MLA41" s="134"/>
      <c r="MLB41" s="134"/>
      <c r="MLC41" s="134"/>
      <c r="MLD41" s="134"/>
      <c r="MLE41" s="134"/>
      <c r="MLF41" s="134"/>
      <c r="MLG41" s="134"/>
      <c r="MLH41" s="134"/>
      <c r="MLI41" s="134"/>
      <c r="MLJ41" s="134"/>
      <c r="MLK41" s="134"/>
      <c r="MLL41" s="134"/>
      <c r="MLM41" s="134"/>
      <c r="MLN41" s="134"/>
      <c r="MLO41" s="134"/>
      <c r="MLP41" s="134"/>
      <c r="MLQ41" s="134"/>
      <c r="MLR41" s="134"/>
      <c r="MLS41" s="134"/>
      <c r="MLT41" s="134"/>
      <c r="MLU41" s="134"/>
      <c r="MLV41" s="134"/>
      <c r="MLW41" s="134"/>
      <c r="MLX41" s="134"/>
      <c r="MLY41" s="134"/>
      <c r="MLZ41" s="134"/>
      <c r="MMA41" s="134"/>
      <c r="MMB41" s="134"/>
      <c r="MMC41" s="134"/>
      <c r="MMD41" s="134"/>
      <c r="MME41" s="134"/>
      <c r="MMF41" s="134"/>
      <c r="MMG41" s="134"/>
      <c r="MMH41" s="134"/>
      <c r="MMI41" s="134"/>
      <c r="MMJ41" s="134"/>
      <c r="MMK41" s="134"/>
      <c r="MML41" s="134"/>
      <c r="MMM41" s="134"/>
      <c r="MMN41" s="134"/>
      <c r="MMO41" s="134"/>
      <c r="MMP41" s="134"/>
      <c r="MMQ41" s="134"/>
      <c r="MMR41" s="134"/>
      <c r="MMS41" s="134"/>
      <c r="MMT41" s="134"/>
      <c r="MMU41" s="134"/>
      <c r="MMV41" s="134"/>
      <c r="MMW41" s="134"/>
      <c r="MMX41" s="134"/>
      <c r="MMY41" s="134"/>
      <c r="MMZ41" s="134"/>
      <c r="MNA41" s="134"/>
      <c r="MNB41" s="134"/>
      <c r="MNC41" s="134"/>
      <c r="MND41" s="134"/>
      <c r="MNE41" s="134"/>
      <c r="MNF41" s="134"/>
      <c r="MNG41" s="134"/>
      <c r="MNH41" s="134"/>
      <c r="MNI41" s="134"/>
      <c r="MNJ41" s="134"/>
      <c r="MNK41" s="134"/>
      <c r="MNL41" s="134"/>
      <c r="MNM41" s="134"/>
      <c r="MNN41" s="134"/>
      <c r="MNO41" s="134"/>
      <c r="MNP41" s="134"/>
      <c r="MNQ41" s="134"/>
      <c r="MNR41" s="134"/>
      <c r="MNS41" s="134"/>
      <c r="MNT41" s="134"/>
      <c r="MNU41" s="134"/>
      <c r="MNV41" s="134"/>
      <c r="MNW41" s="134"/>
      <c r="MNX41" s="134"/>
      <c r="MNY41" s="134"/>
      <c r="MNZ41" s="134"/>
      <c r="MOA41" s="134"/>
      <c r="MOB41" s="134"/>
      <c r="MOC41" s="134"/>
      <c r="MOD41" s="134"/>
      <c r="MOE41" s="134"/>
      <c r="MOF41" s="134"/>
      <c r="MOG41" s="134"/>
      <c r="MOH41" s="134"/>
      <c r="MOI41" s="134"/>
      <c r="MOJ41" s="134"/>
      <c r="MOK41" s="134"/>
      <c r="MOL41" s="134"/>
      <c r="MOM41" s="134"/>
      <c r="MON41" s="134"/>
      <c r="MOO41" s="134"/>
      <c r="MOP41" s="134"/>
      <c r="MOQ41" s="134"/>
      <c r="MOR41" s="134"/>
      <c r="MOS41" s="134"/>
      <c r="MOT41" s="134"/>
      <c r="MOU41" s="134"/>
      <c r="MOV41" s="134"/>
      <c r="MOW41" s="134"/>
      <c r="MOX41" s="134"/>
      <c r="MOY41" s="134"/>
      <c r="MOZ41" s="134"/>
      <c r="MPA41" s="134"/>
      <c r="MPB41" s="134"/>
      <c r="MPC41" s="134"/>
      <c r="MPD41" s="134"/>
      <c r="MPE41" s="134"/>
      <c r="MPF41" s="134"/>
      <c r="MPG41" s="134"/>
      <c r="MPH41" s="134"/>
      <c r="MPI41" s="134"/>
      <c r="MPJ41" s="134"/>
      <c r="MPK41" s="134"/>
      <c r="MPL41" s="134"/>
      <c r="MPM41" s="134"/>
      <c r="MPN41" s="134"/>
      <c r="MPO41" s="134"/>
      <c r="MPP41" s="134"/>
      <c r="MPQ41" s="134"/>
      <c r="MPR41" s="134"/>
      <c r="MPS41" s="134"/>
      <c r="MPT41" s="134"/>
      <c r="MPU41" s="134"/>
      <c r="MPV41" s="134"/>
      <c r="MPW41" s="134"/>
      <c r="MPX41" s="134"/>
      <c r="MPY41" s="134"/>
      <c r="MPZ41" s="134"/>
      <c r="MQA41" s="134"/>
      <c r="MQB41" s="134"/>
      <c r="MQC41" s="134"/>
      <c r="MQD41" s="134"/>
      <c r="MQE41" s="134"/>
      <c r="MQF41" s="134"/>
      <c r="MQG41" s="134"/>
      <c r="MQH41" s="134"/>
      <c r="MQI41" s="134"/>
      <c r="MQJ41" s="134"/>
      <c r="MQK41" s="134"/>
      <c r="MQL41" s="134"/>
      <c r="MQM41" s="134"/>
      <c r="MQN41" s="134"/>
      <c r="MQO41" s="134"/>
      <c r="MQP41" s="134"/>
      <c r="MQQ41" s="134"/>
      <c r="MQR41" s="134"/>
      <c r="MQS41" s="134"/>
      <c r="MQT41" s="134"/>
      <c r="MQU41" s="134"/>
      <c r="MQV41" s="134"/>
      <c r="MQW41" s="134"/>
      <c r="MQX41" s="134"/>
      <c r="MQY41" s="134"/>
      <c r="MQZ41" s="134"/>
      <c r="MRA41" s="134"/>
      <c r="MRB41" s="134"/>
      <c r="MRC41" s="134"/>
      <c r="MRD41" s="134"/>
      <c r="MRE41" s="134"/>
      <c r="MRF41" s="134"/>
      <c r="MRG41" s="134"/>
      <c r="MRH41" s="134"/>
      <c r="MRI41" s="134"/>
      <c r="MRJ41" s="134"/>
      <c r="MRK41" s="134"/>
      <c r="MRL41" s="134"/>
      <c r="MRM41" s="134"/>
      <c r="MRN41" s="134"/>
      <c r="MRO41" s="134"/>
      <c r="MRP41" s="134"/>
      <c r="MRQ41" s="134"/>
      <c r="MRR41" s="134"/>
      <c r="MRS41" s="134"/>
      <c r="MRT41" s="134"/>
      <c r="MRU41" s="134"/>
      <c r="MRV41" s="134"/>
      <c r="MRW41" s="134"/>
      <c r="MRX41" s="134"/>
      <c r="MRY41" s="134"/>
      <c r="MRZ41" s="134"/>
      <c r="MSA41" s="134"/>
      <c r="MSB41" s="134"/>
      <c r="MSC41" s="134"/>
      <c r="MSD41" s="134"/>
      <c r="MSE41" s="134"/>
      <c r="MSF41" s="134"/>
      <c r="MSG41" s="134"/>
      <c r="MSH41" s="134"/>
      <c r="MSI41" s="134"/>
      <c r="MSJ41" s="134"/>
      <c r="MSK41" s="134"/>
      <c r="MSL41" s="134"/>
      <c r="MSM41" s="134"/>
      <c r="MSN41" s="134"/>
      <c r="MSO41" s="134"/>
      <c r="MSP41" s="134"/>
      <c r="MSQ41" s="134"/>
      <c r="MSR41" s="134"/>
      <c r="MSS41" s="134"/>
      <c r="MST41" s="134"/>
      <c r="MSU41" s="134"/>
      <c r="MSV41" s="134"/>
      <c r="MSW41" s="134"/>
      <c r="MSX41" s="134"/>
      <c r="MSY41" s="134"/>
      <c r="MSZ41" s="134"/>
      <c r="MTA41" s="134"/>
      <c r="MTB41" s="134"/>
      <c r="MTC41" s="134"/>
      <c r="MTD41" s="134"/>
      <c r="MTE41" s="134"/>
      <c r="MTF41" s="134"/>
      <c r="MTG41" s="134"/>
      <c r="MTH41" s="134"/>
      <c r="MTI41" s="134"/>
      <c r="MTJ41" s="134"/>
      <c r="MTK41" s="134"/>
      <c r="MTL41" s="134"/>
      <c r="MTM41" s="134"/>
      <c r="MTN41" s="134"/>
      <c r="MTO41" s="134"/>
      <c r="MTP41" s="134"/>
      <c r="MTQ41" s="134"/>
      <c r="MTR41" s="134"/>
      <c r="MTS41" s="134"/>
      <c r="MTT41" s="134"/>
      <c r="MTU41" s="134"/>
      <c r="MTV41" s="134"/>
      <c r="MTW41" s="134"/>
      <c r="MTX41" s="134"/>
      <c r="MTY41" s="134"/>
      <c r="MTZ41" s="134"/>
      <c r="MUA41" s="134"/>
      <c r="MUB41" s="134"/>
      <c r="MUC41" s="134"/>
      <c r="MUD41" s="134"/>
      <c r="MUE41" s="134"/>
      <c r="MUF41" s="134"/>
      <c r="MUG41" s="134"/>
      <c r="MUH41" s="134"/>
      <c r="MUI41" s="134"/>
      <c r="MUJ41" s="134"/>
      <c r="MUK41" s="134"/>
      <c r="MUL41" s="134"/>
      <c r="MUM41" s="134"/>
      <c r="MUN41" s="134"/>
      <c r="MUO41" s="134"/>
      <c r="MUP41" s="134"/>
      <c r="MUQ41" s="134"/>
      <c r="MUR41" s="134"/>
      <c r="MUS41" s="134"/>
      <c r="MUT41" s="134"/>
      <c r="MUU41" s="134"/>
      <c r="MUV41" s="134"/>
      <c r="MUW41" s="134"/>
      <c r="MUX41" s="134"/>
      <c r="MUY41" s="134"/>
      <c r="MUZ41" s="134"/>
      <c r="MVA41" s="134"/>
      <c r="MVB41" s="134"/>
      <c r="MVC41" s="134"/>
      <c r="MVD41" s="134"/>
      <c r="MVE41" s="134"/>
      <c r="MVF41" s="134"/>
      <c r="MVG41" s="134"/>
      <c r="MVH41" s="134"/>
      <c r="MVI41" s="134"/>
      <c r="MVJ41" s="134"/>
      <c r="MVK41" s="134"/>
      <c r="MVL41" s="134"/>
      <c r="MVM41" s="134"/>
      <c r="MVN41" s="134"/>
      <c r="MVO41" s="134"/>
      <c r="MVP41" s="134"/>
      <c r="MVQ41" s="134"/>
      <c r="MVR41" s="134"/>
      <c r="MVS41" s="134"/>
      <c r="MVT41" s="134"/>
      <c r="MVU41" s="134"/>
      <c r="MVV41" s="134"/>
      <c r="MVW41" s="134"/>
      <c r="MVX41" s="134"/>
      <c r="MVY41" s="134"/>
      <c r="MVZ41" s="134"/>
      <c r="MWA41" s="134"/>
      <c r="MWB41" s="134"/>
      <c r="MWC41" s="134"/>
      <c r="MWD41" s="134"/>
      <c r="MWE41" s="134"/>
      <c r="MWF41" s="134"/>
      <c r="MWG41" s="134"/>
      <c r="MWH41" s="134"/>
      <c r="MWI41" s="134"/>
      <c r="MWJ41" s="134"/>
      <c r="MWK41" s="134"/>
      <c r="MWL41" s="134"/>
      <c r="MWM41" s="134"/>
      <c r="MWN41" s="134"/>
      <c r="MWO41" s="134"/>
      <c r="MWP41" s="134"/>
      <c r="MWQ41" s="134"/>
      <c r="MWR41" s="134"/>
      <c r="MWS41" s="134"/>
      <c r="MWT41" s="134"/>
      <c r="MWU41" s="134"/>
      <c r="MWV41" s="134"/>
      <c r="MWW41" s="134"/>
      <c r="MWX41" s="134"/>
      <c r="MWY41" s="134"/>
      <c r="MWZ41" s="134"/>
      <c r="MXA41" s="134"/>
      <c r="MXB41" s="134"/>
      <c r="MXC41" s="134"/>
      <c r="MXD41" s="134"/>
      <c r="MXE41" s="134"/>
      <c r="MXF41" s="134"/>
      <c r="MXG41" s="134"/>
      <c r="MXH41" s="134"/>
      <c r="MXI41" s="134"/>
      <c r="MXJ41" s="134"/>
      <c r="MXK41" s="134"/>
      <c r="MXL41" s="134"/>
      <c r="MXM41" s="134"/>
      <c r="MXN41" s="134"/>
      <c r="MXO41" s="134"/>
      <c r="MXP41" s="134"/>
      <c r="MXQ41" s="134"/>
      <c r="MXR41" s="134"/>
      <c r="MXS41" s="134"/>
      <c r="MXT41" s="134"/>
      <c r="MXU41" s="134"/>
      <c r="MXV41" s="134"/>
      <c r="MXW41" s="134"/>
      <c r="MXX41" s="134"/>
      <c r="MXY41" s="134"/>
      <c r="MXZ41" s="134"/>
      <c r="MYA41" s="134"/>
      <c r="MYB41" s="134"/>
      <c r="MYC41" s="134"/>
      <c r="MYD41" s="134"/>
      <c r="MYE41" s="134"/>
      <c r="MYF41" s="134"/>
      <c r="MYG41" s="134"/>
      <c r="MYH41" s="134"/>
      <c r="MYI41" s="134"/>
      <c r="MYJ41" s="134"/>
      <c r="MYK41" s="134"/>
      <c r="MYL41" s="134"/>
      <c r="MYM41" s="134"/>
      <c r="MYN41" s="134"/>
      <c r="MYO41" s="134"/>
      <c r="MYP41" s="134"/>
      <c r="MYQ41" s="134"/>
      <c r="MYR41" s="134"/>
      <c r="MYS41" s="134"/>
      <c r="MYT41" s="134"/>
      <c r="MYU41" s="134"/>
      <c r="MYV41" s="134"/>
      <c r="MYW41" s="134"/>
      <c r="MYX41" s="134"/>
      <c r="MYY41" s="134"/>
      <c r="MYZ41" s="134"/>
      <c r="MZA41" s="134"/>
      <c r="MZB41" s="134"/>
      <c r="MZC41" s="134"/>
      <c r="MZD41" s="134"/>
      <c r="MZE41" s="134"/>
      <c r="MZF41" s="134"/>
      <c r="MZG41" s="134"/>
      <c r="MZH41" s="134"/>
      <c r="MZI41" s="134"/>
      <c r="MZJ41" s="134"/>
      <c r="MZK41" s="134"/>
      <c r="MZL41" s="134"/>
      <c r="MZM41" s="134"/>
      <c r="MZN41" s="134"/>
      <c r="MZO41" s="134"/>
      <c r="MZP41" s="134"/>
      <c r="MZQ41" s="134"/>
      <c r="MZR41" s="134"/>
      <c r="MZS41" s="134"/>
      <c r="MZT41" s="134"/>
      <c r="MZU41" s="134"/>
      <c r="MZV41" s="134"/>
      <c r="MZW41" s="134"/>
      <c r="MZX41" s="134"/>
      <c r="MZY41" s="134"/>
      <c r="MZZ41" s="134"/>
      <c r="NAA41" s="134"/>
      <c r="NAB41" s="134"/>
      <c r="NAC41" s="134"/>
      <c r="NAD41" s="134"/>
      <c r="NAE41" s="134"/>
      <c r="NAF41" s="134"/>
      <c r="NAG41" s="134"/>
      <c r="NAH41" s="134"/>
      <c r="NAI41" s="134"/>
      <c r="NAJ41" s="134"/>
      <c r="NAK41" s="134"/>
      <c r="NAL41" s="134"/>
      <c r="NAM41" s="134"/>
      <c r="NAN41" s="134"/>
      <c r="NAO41" s="134"/>
      <c r="NAP41" s="134"/>
      <c r="NAQ41" s="134"/>
      <c r="NAR41" s="134"/>
      <c r="NAS41" s="134"/>
      <c r="NAT41" s="134"/>
      <c r="NAU41" s="134"/>
      <c r="NAV41" s="134"/>
      <c r="NAW41" s="134"/>
      <c r="NAX41" s="134"/>
      <c r="NAY41" s="134"/>
      <c r="NAZ41" s="134"/>
      <c r="NBA41" s="134"/>
      <c r="NBB41" s="134"/>
      <c r="NBC41" s="134"/>
      <c r="NBD41" s="134"/>
      <c r="NBE41" s="134"/>
      <c r="NBF41" s="134"/>
      <c r="NBG41" s="134"/>
      <c r="NBH41" s="134"/>
      <c r="NBI41" s="134"/>
      <c r="NBJ41" s="134"/>
      <c r="NBK41" s="134"/>
      <c r="NBL41" s="134"/>
      <c r="NBM41" s="134"/>
      <c r="NBN41" s="134"/>
      <c r="NBO41" s="134"/>
      <c r="NBP41" s="134"/>
      <c r="NBQ41" s="134"/>
      <c r="NBR41" s="134"/>
      <c r="NBS41" s="134"/>
      <c r="NBT41" s="134"/>
      <c r="NBU41" s="134"/>
      <c r="NBV41" s="134"/>
      <c r="NBW41" s="134"/>
      <c r="NBX41" s="134"/>
      <c r="NBY41" s="134"/>
      <c r="NBZ41" s="134"/>
      <c r="NCA41" s="134"/>
      <c r="NCB41" s="134"/>
      <c r="NCC41" s="134"/>
      <c r="NCD41" s="134"/>
      <c r="NCE41" s="134"/>
      <c r="NCF41" s="134"/>
      <c r="NCG41" s="134"/>
      <c r="NCH41" s="134"/>
      <c r="NCI41" s="134"/>
      <c r="NCJ41" s="134"/>
      <c r="NCK41" s="134"/>
      <c r="NCL41" s="134"/>
      <c r="NCM41" s="134"/>
      <c r="NCN41" s="134"/>
      <c r="NCO41" s="134"/>
      <c r="NCP41" s="134"/>
      <c r="NCQ41" s="134"/>
      <c r="NCR41" s="134"/>
      <c r="NCS41" s="134"/>
      <c r="NCT41" s="134"/>
      <c r="NCU41" s="134"/>
      <c r="NCV41" s="134"/>
      <c r="NCW41" s="134"/>
      <c r="NCX41" s="134"/>
      <c r="NCY41" s="134"/>
      <c r="NCZ41" s="134"/>
      <c r="NDA41" s="134"/>
      <c r="NDB41" s="134"/>
      <c r="NDC41" s="134"/>
      <c r="NDD41" s="134"/>
      <c r="NDE41" s="134"/>
      <c r="NDF41" s="134"/>
      <c r="NDG41" s="134"/>
      <c r="NDH41" s="134"/>
      <c r="NDI41" s="134"/>
      <c r="NDJ41" s="134"/>
      <c r="NDK41" s="134"/>
      <c r="NDL41" s="134"/>
      <c r="NDM41" s="134"/>
      <c r="NDN41" s="134"/>
      <c r="NDO41" s="134"/>
      <c r="NDP41" s="134"/>
      <c r="NDQ41" s="134"/>
      <c r="NDR41" s="134"/>
      <c r="NDS41" s="134"/>
      <c r="NDT41" s="134"/>
      <c r="NDU41" s="134"/>
      <c r="NDV41" s="134"/>
      <c r="NDW41" s="134"/>
      <c r="NDX41" s="134"/>
      <c r="NDY41" s="134"/>
      <c r="NDZ41" s="134"/>
      <c r="NEA41" s="134"/>
      <c r="NEB41" s="134"/>
      <c r="NEC41" s="134"/>
      <c r="NED41" s="134"/>
      <c r="NEE41" s="134"/>
      <c r="NEF41" s="134"/>
      <c r="NEG41" s="134"/>
      <c r="NEH41" s="134"/>
      <c r="NEI41" s="134"/>
      <c r="NEJ41" s="134"/>
      <c r="NEK41" s="134"/>
      <c r="NEL41" s="134"/>
      <c r="NEM41" s="134"/>
      <c r="NEN41" s="134"/>
      <c r="NEO41" s="134"/>
      <c r="NEP41" s="134"/>
      <c r="NEQ41" s="134"/>
      <c r="NER41" s="134"/>
      <c r="NES41" s="134"/>
      <c r="NET41" s="134"/>
      <c r="NEU41" s="134"/>
      <c r="NEV41" s="134"/>
      <c r="NEW41" s="134"/>
      <c r="NEX41" s="134"/>
      <c r="NEY41" s="134"/>
      <c r="NEZ41" s="134"/>
      <c r="NFA41" s="134"/>
      <c r="NFB41" s="134"/>
      <c r="NFC41" s="134"/>
      <c r="NFD41" s="134"/>
      <c r="NFE41" s="134"/>
      <c r="NFF41" s="134"/>
      <c r="NFG41" s="134"/>
      <c r="NFH41" s="134"/>
      <c r="NFI41" s="134"/>
      <c r="NFJ41" s="134"/>
      <c r="NFK41" s="134"/>
      <c r="NFL41" s="134"/>
      <c r="NFM41" s="134"/>
      <c r="NFN41" s="134"/>
      <c r="NFO41" s="134"/>
      <c r="NFP41" s="134"/>
      <c r="NFQ41" s="134"/>
      <c r="NFR41" s="134"/>
      <c r="NFS41" s="134"/>
      <c r="NFT41" s="134"/>
      <c r="NFU41" s="134"/>
      <c r="NFV41" s="134"/>
      <c r="NFW41" s="134"/>
      <c r="NFX41" s="134"/>
      <c r="NFY41" s="134"/>
      <c r="NFZ41" s="134"/>
      <c r="NGA41" s="134"/>
      <c r="NGB41" s="134"/>
      <c r="NGC41" s="134"/>
      <c r="NGD41" s="134"/>
      <c r="NGE41" s="134"/>
      <c r="NGF41" s="134"/>
      <c r="NGG41" s="134"/>
      <c r="NGH41" s="134"/>
      <c r="NGI41" s="134"/>
      <c r="NGJ41" s="134"/>
      <c r="NGK41" s="134"/>
      <c r="NGL41" s="134"/>
      <c r="NGM41" s="134"/>
      <c r="NGN41" s="134"/>
      <c r="NGO41" s="134"/>
      <c r="NGP41" s="134"/>
      <c r="NGQ41" s="134"/>
      <c r="NGR41" s="134"/>
      <c r="NGS41" s="134"/>
      <c r="NGT41" s="134"/>
      <c r="NGU41" s="134"/>
      <c r="NGV41" s="134"/>
      <c r="NGW41" s="134"/>
      <c r="NGX41" s="134"/>
      <c r="NGY41" s="134"/>
      <c r="NGZ41" s="134"/>
      <c r="NHA41" s="134"/>
      <c r="NHB41" s="134"/>
      <c r="NHC41" s="134"/>
      <c r="NHD41" s="134"/>
      <c r="NHE41" s="134"/>
      <c r="NHF41" s="134"/>
      <c r="NHG41" s="134"/>
      <c r="NHH41" s="134"/>
      <c r="NHI41" s="134"/>
      <c r="NHJ41" s="134"/>
      <c r="NHK41" s="134"/>
      <c r="NHL41" s="134"/>
      <c r="NHM41" s="134"/>
      <c r="NHN41" s="134"/>
      <c r="NHO41" s="134"/>
      <c r="NHP41" s="134"/>
      <c r="NHQ41" s="134"/>
      <c r="NHR41" s="134"/>
      <c r="NHS41" s="134"/>
      <c r="NHT41" s="134"/>
      <c r="NHU41" s="134"/>
      <c r="NHV41" s="134"/>
      <c r="NHW41" s="134"/>
      <c r="NHX41" s="134"/>
      <c r="NHY41" s="134"/>
      <c r="NHZ41" s="134"/>
      <c r="NIA41" s="134"/>
      <c r="NIB41" s="134"/>
      <c r="NIC41" s="134"/>
      <c r="NID41" s="134"/>
      <c r="NIE41" s="134"/>
      <c r="NIF41" s="134"/>
      <c r="NIG41" s="134"/>
      <c r="NIH41" s="134"/>
      <c r="NII41" s="134"/>
      <c r="NIJ41" s="134"/>
      <c r="NIK41" s="134"/>
      <c r="NIL41" s="134"/>
      <c r="NIM41" s="134"/>
      <c r="NIN41" s="134"/>
      <c r="NIO41" s="134"/>
      <c r="NIP41" s="134"/>
      <c r="NIQ41" s="134"/>
      <c r="NIR41" s="134"/>
      <c r="NIS41" s="134"/>
      <c r="NIT41" s="134"/>
      <c r="NIU41" s="134"/>
      <c r="NIV41" s="134"/>
      <c r="NIW41" s="134"/>
      <c r="NIX41" s="134"/>
      <c r="NIY41" s="134"/>
      <c r="NIZ41" s="134"/>
      <c r="NJA41" s="134"/>
      <c r="NJB41" s="134"/>
      <c r="NJC41" s="134"/>
      <c r="NJD41" s="134"/>
      <c r="NJE41" s="134"/>
      <c r="NJF41" s="134"/>
      <c r="NJG41" s="134"/>
      <c r="NJH41" s="134"/>
      <c r="NJI41" s="134"/>
      <c r="NJJ41" s="134"/>
      <c r="NJK41" s="134"/>
      <c r="NJL41" s="134"/>
      <c r="NJM41" s="134"/>
      <c r="NJN41" s="134"/>
      <c r="NJO41" s="134"/>
      <c r="NJP41" s="134"/>
      <c r="NJQ41" s="134"/>
      <c r="NJR41" s="134"/>
      <c r="NJS41" s="134"/>
      <c r="NJT41" s="134"/>
      <c r="NJU41" s="134"/>
      <c r="NJV41" s="134"/>
      <c r="NJW41" s="134"/>
      <c r="NJX41" s="134"/>
      <c r="NJY41" s="134"/>
      <c r="NJZ41" s="134"/>
      <c r="NKA41" s="134"/>
      <c r="NKB41" s="134"/>
      <c r="NKC41" s="134"/>
      <c r="NKD41" s="134"/>
      <c r="NKE41" s="134"/>
      <c r="NKF41" s="134"/>
      <c r="NKG41" s="134"/>
      <c r="NKH41" s="134"/>
      <c r="NKI41" s="134"/>
      <c r="NKJ41" s="134"/>
      <c r="NKK41" s="134"/>
      <c r="NKL41" s="134"/>
      <c r="NKM41" s="134"/>
      <c r="NKN41" s="134"/>
      <c r="NKO41" s="134"/>
      <c r="NKP41" s="134"/>
      <c r="NKQ41" s="134"/>
      <c r="NKR41" s="134"/>
      <c r="NKS41" s="134"/>
      <c r="NKT41" s="134"/>
      <c r="NKU41" s="134"/>
      <c r="NKV41" s="134"/>
      <c r="NKW41" s="134"/>
      <c r="NKX41" s="134"/>
      <c r="NKY41" s="134"/>
      <c r="NKZ41" s="134"/>
      <c r="NLA41" s="134"/>
      <c r="NLB41" s="134"/>
      <c r="NLC41" s="134"/>
      <c r="NLD41" s="134"/>
      <c r="NLE41" s="134"/>
      <c r="NLF41" s="134"/>
      <c r="NLG41" s="134"/>
      <c r="NLH41" s="134"/>
      <c r="NLI41" s="134"/>
      <c r="NLJ41" s="134"/>
      <c r="NLK41" s="134"/>
      <c r="NLL41" s="134"/>
      <c r="NLM41" s="134"/>
      <c r="NLN41" s="134"/>
      <c r="NLO41" s="134"/>
      <c r="NLP41" s="134"/>
      <c r="NLQ41" s="134"/>
      <c r="NLR41" s="134"/>
      <c r="NLS41" s="134"/>
      <c r="NLT41" s="134"/>
      <c r="NLU41" s="134"/>
      <c r="NLV41" s="134"/>
      <c r="NLW41" s="134"/>
      <c r="NLX41" s="134"/>
      <c r="NLY41" s="134"/>
      <c r="NLZ41" s="134"/>
      <c r="NMA41" s="134"/>
      <c r="NMB41" s="134"/>
      <c r="NMC41" s="134"/>
      <c r="NMD41" s="134"/>
      <c r="NME41" s="134"/>
      <c r="NMF41" s="134"/>
      <c r="NMG41" s="134"/>
      <c r="NMH41" s="134"/>
      <c r="NMI41" s="134"/>
      <c r="NMJ41" s="134"/>
      <c r="NMK41" s="134"/>
      <c r="NML41" s="134"/>
      <c r="NMM41" s="134"/>
      <c r="NMN41" s="134"/>
      <c r="NMO41" s="134"/>
      <c r="NMP41" s="134"/>
      <c r="NMQ41" s="134"/>
      <c r="NMR41" s="134"/>
      <c r="NMS41" s="134"/>
      <c r="NMT41" s="134"/>
      <c r="NMU41" s="134"/>
      <c r="NMV41" s="134"/>
      <c r="NMW41" s="134"/>
      <c r="NMX41" s="134"/>
      <c r="NMY41" s="134"/>
      <c r="NMZ41" s="134"/>
      <c r="NNA41" s="134"/>
      <c r="NNB41" s="134"/>
      <c r="NNC41" s="134"/>
      <c r="NND41" s="134"/>
      <c r="NNE41" s="134"/>
      <c r="NNF41" s="134"/>
      <c r="NNG41" s="134"/>
      <c r="NNH41" s="134"/>
      <c r="NNI41" s="134"/>
      <c r="NNJ41" s="134"/>
      <c r="NNK41" s="134"/>
      <c r="NNL41" s="134"/>
      <c r="NNM41" s="134"/>
      <c r="NNN41" s="134"/>
      <c r="NNO41" s="134"/>
      <c r="NNP41" s="134"/>
      <c r="NNQ41" s="134"/>
      <c r="NNR41" s="134"/>
      <c r="NNS41" s="134"/>
      <c r="NNT41" s="134"/>
      <c r="NNU41" s="134"/>
      <c r="NNV41" s="134"/>
      <c r="NNW41" s="134"/>
      <c r="NNX41" s="134"/>
      <c r="NNY41" s="134"/>
      <c r="NNZ41" s="134"/>
      <c r="NOA41" s="134"/>
      <c r="NOB41" s="134"/>
      <c r="NOC41" s="134"/>
      <c r="NOD41" s="134"/>
      <c r="NOE41" s="134"/>
      <c r="NOF41" s="134"/>
      <c r="NOG41" s="134"/>
      <c r="NOH41" s="134"/>
      <c r="NOI41" s="134"/>
      <c r="NOJ41" s="134"/>
      <c r="NOK41" s="134"/>
      <c r="NOL41" s="134"/>
      <c r="NOM41" s="134"/>
      <c r="NON41" s="134"/>
      <c r="NOO41" s="134"/>
      <c r="NOP41" s="134"/>
      <c r="NOQ41" s="134"/>
      <c r="NOR41" s="134"/>
      <c r="NOS41" s="134"/>
      <c r="NOT41" s="134"/>
      <c r="NOU41" s="134"/>
      <c r="NOV41" s="134"/>
      <c r="NOW41" s="134"/>
      <c r="NOX41" s="134"/>
      <c r="NOY41" s="134"/>
      <c r="NOZ41" s="134"/>
      <c r="NPA41" s="134"/>
      <c r="NPB41" s="134"/>
      <c r="NPC41" s="134"/>
      <c r="NPD41" s="134"/>
      <c r="NPE41" s="134"/>
      <c r="NPF41" s="134"/>
      <c r="NPG41" s="134"/>
      <c r="NPH41" s="134"/>
      <c r="NPI41" s="134"/>
      <c r="NPJ41" s="134"/>
      <c r="NPK41" s="134"/>
      <c r="NPL41" s="134"/>
      <c r="NPM41" s="134"/>
      <c r="NPN41" s="134"/>
      <c r="NPO41" s="134"/>
      <c r="NPP41" s="134"/>
      <c r="NPQ41" s="134"/>
      <c r="NPR41" s="134"/>
      <c r="NPS41" s="134"/>
      <c r="NPT41" s="134"/>
      <c r="NPU41" s="134"/>
      <c r="NPV41" s="134"/>
      <c r="NPW41" s="134"/>
      <c r="NPX41" s="134"/>
      <c r="NPY41" s="134"/>
      <c r="NPZ41" s="134"/>
      <c r="NQA41" s="134"/>
      <c r="NQB41" s="134"/>
      <c r="NQC41" s="134"/>
      <c r="NQD41" s="134"/>
      <c r="NQE41" s="134"/>
      <c r="NQF41" s="134"/>
      <c r="NQG41" s="134"/>
      <c r="NQH41" s="134"/>
      <c r="NQI41" s="134"/>
      <c r="NQJ41" s="134"/>
      <c r="NQK41" s="134"/>
      <c r="NQL41" s="134"/>
      <c r="NQM41" s="134"/>
      <c r="NQN41" s="134"/>
      <c r="NQO41" s="134"/>
      <c r="NQP41" s="134"/>
      <c r="NQQ41" s="134"/>
      <c r="NQR41" s="134"/>
      <c r="NQS41" s="134"/>
      <c r="NQT41" s="134"/>
      <c r="NQU41" s="134"/>
      <c r="NQV41" s="134"/>
      <c r="NQW41" s="134"/>
      <c r="NQX41" s="134"/>
      <c r="NQY41" s="134"/>
      <c r="NQZ41" s="134"/>
      <c r="NRA41" s="134"/>
      <c r="NRB41" s="134"/>
      <c r="NRC41" s="134"/>
      <c r="NRD41" s="134"/>
      <c r="NRE41" s="134"/>
      <c r="NRF41" s="134"/>
      <c r="NRG41" s="134"/>
      <c r="NRH41" s="134"/>
      <c r="NRI41" s="134"/>
      <c r="NRJ41" s="134"/>
      <c r="NRK41" s="134"/>
      <c r="NRL41" s="134"/>
      <c r="NRM41" s="134"/>
      <c r="NRN41" s="134"/>
      <c r="NRO41" s="134"/>
      <c r="NRP41" s="134"/>
      <c r="NRQ41" s="134"/>
      <c r="NRR41" s="134"/>
      <c r="NRS41" s="134"/>
      <c r="NRT41" s="134"/>
      <c r="NRU41" s="134"/>
      <c r="NRV41" s="134"/>
      <c r="NRW41" s="134"/>
      <c r="NRX41" s="134"/>
      <c r="NRY41" s="134"/>
      <c r="NRZ41" s="134"/>
      <c r="NSA41" s="134"/>
      <c r="NSB41" s="134"/>
      <c r="NSC41" s="134"/>
      <c r="NSD41" s="134"/>
      <c r="NSE41" s="134"/>
      <c r="NSF41" s="134"/>
      <c r="NSG41" s="134"/>
      <c r="NSH41" s="134"/>
      <c r="NSI41" s="134"/>
      <c r="NSJ41" s="134"/>
      <c r="NSK41" s="134"/>
      <c r="NSL41" s="134"/>
      <c r="NSM41" s="134"/>
      <c r="NSN41" s="134"/>
      <c r="NSO41" s="134"/>
      <c r="NSP41" s="134"/>
      <c r="NSQ41" s="134"/>
      <c r="NSR41" s="134"/>
      <c r="NSS41" s="134"/>
      <c r="NST41" s="134"/>
      <c r="NSU41" s="134"/>
      <c r="NSV41" s="134"/>
      <c r="NSW41" s="134"/>
      <c r="NSX41" s="134"/>
      <c r="NSY41" s="134"/>
      <c r="NSZ41" s="134"/>
      <c r="NTA41" s="134"/>
      <c r="NTB41" s="134"/>
      <c r="NTC41" s="134"/>
      <c r="NTD41" s="134"/>
      <c r="NTE41" s="134"/>
      <c r="NTF41" s="134"/>
      <c r="NTG41" s="134"/>
      <c r="NTH41" s="134"/>
      <c r="NTI41" s="134"/>
      <c r="NTJ41" s="134"/>
      <c r="NTK41" s="134"/>
      <c r="NTL41" s="134"/>
      <c r="NTM41" s="134"/>
      <c r="NTN41" s="134"/>
      <c r="NTO41" s="134"/>
      <c r="NTP41" s="134"/>
      <c r="NTQ41" s="134"/>
      <c r="NTR41" s="134"/>
      <c r="NTS41" s="134"/>
      <c r="NTT41" s="134"/>
      <c r="NTU41" s="134"/>
      <c r="NTV41" s="134"/>
      <c r="NTW41" s="134"/>
      <c r="NTX41" s="134"/>
      <c r="NTY41" s="134"/>
      <c r="NTZ41" s="134"/>
      <c r="NUA41" s="134"/>
      <c r="NUB41" s="134"/>
      <c r="NUC41" s="134"/>
      <c r="NUD41" s="134"/>
      <c r="NUE41" s="134"/>
      <c r="NUF41" s="134"/>
      <c r="NUG41" s="134"/>
      <c r="NUH41" s="134"/>
      <c r="NUI41" s="134"/>
      <c r="NUJ41" s="134"/>
      <c r="NUK41" s="134"/>
      <c r="NUL41" s="134"/>
      <c r="NUM41" s="134"/>
      <c r="NUN41" s="134"/>
      <c r="NUO41" s="134"/>
      <c r="NUP41" s="134"/>
      <c r="NUQ41" s="134"/>
      <c r="NUR41" s="134"/>
      <c r="NUS41" s="134"/>
      <c r="NUT41" s="134"/>
      <c r="NUU41" s="134"/>
      <c r="NUV41" s="134"/>
      <c r="NUW41" s="134"/>
      <c r="NUX41" s="134"/>
      <c r="NUY41" s="134"/>
      <c r="NUZ41" s="134"/>
      <c r="NVA41" s="134"/>
      <c r="NVB41" s="134"/>
      <c r="NVC41" s="134"/>
      <c r="NVD41" s="134"/>
      <c r="NVE41" s="134"/>
      <c r="NVF41" s="134"/>
      <c r="NVG41" s="134"/>
      <c r="NVH41" s="134"/>
      <c r="NVI41" s="134"/>
      <c r="NVJ41" s="134"/>
      <c r="NVK41" s="134"/>
      <c r="NVL41" s="134"/>
      <c r="NVM41" s="134"/>
      <c r="NVN41" s="134"/>
      <c r="NVO41" s="134"/>
      <c r="NVP41" s="134"/>
      <c r="NVQ41" s="134"/>
      <c r="NVR41" s="134"/>
      <c r="NVS41" s="134"/>
      <c r="NVT41" s="134"/>
      <c r="NVU41" s="134"/>
      <c r="NVV41" s="134"/>
      <c r="NVW41" s="134"/>
      <c r="NVX41" s="134"/>
      <c r="NVY41" s="134"/>
      <c r="NVZ41" s="134"/>
      <c r="NWA41" s="134"/>
      <c r="NWB41" s="134"/>
      <c r="NWC41" s="134"/>
      <c r="NWD41" s="134"/>
      <c r="NWE41" s="134"/>
      <c r="NWF41" s="134"/>
      <c r="NWG41" s="134"/>
      <c r="NWH41" s="134"/>
      <c r="NWI41" s="134"/>
      <c r="NWJ41" s="134"/>
      <c r="NWK41" s="134"/>
      <c r="NWL41" s="134"/>
      <c r="NWM41" s="134"/>
      <c r="NWN41" s="134"/>
      <c r="NWO41" s="134"/>
      <c r="NWP41" s="134"/>
      <c r="NWQ41" s="134"/>
      <c r="NWR41" s="134"/>
      <c r="NWS41" s="134"/>
      <c r="NWT41" s="134"/>
      <c r="NWU41" s="134"/>
      <c r="NWV41" s="134"/>
      <c r="NWW41" s="134"/>
      <c r="NWX41" s="134"/>
      <c r="NWY41" s="134"/>
      <c r="NWZ41" s="134"/>
      <c r="NXA41" s="134"/>
      <c r="NXB41" s="134"/>
      <c r="NXC41" s="134"/>
      <c r="NXD41" s="134"/>
      <c r="NXE41" s="134"/>
      <c r="NXF41" s="134"/>
      <c r="NXG41" s="134"/>
      <c r="NXH41" s="134"/>
      <c r="NXI41" s="134"/>
      <c r="NXJ41" s="134"/>
      <c r="NXK41" s="134"/>
      <c r="NXL41" s="134"/>
      <c r="NXM41" s="134"/>
      <c r="NXN41" s="134"/>
      <c r="NXO41" s="134"/>
      <c r="NXP41" s="134"/>
      <c r="NXQ41" s="134"/>
      <c r="NXR41" s="134"/>
      <c r="NXS41" s="134"/>
      <c r="NXT41" s="134"/>
      <c r="NXU41" s="134"/>
      <c r="NXV41" s="134"/>
      <c r="NXW41" s="134"/>
      <c r="NXX41" s="134"/>
      <c r="NXY41" s="134"/>
      <c r="NXZ41" s="134"/>
      <c r="NYA41" s="134"/>
      <c r="NYB41" s="134"/>
      <c r="NYC41" s="134"/>
      <c r="NYD41" s="134"/>
      <c r="NYE41" s="134"/>
      <c r="NYF41" s="134"/>
      <c r="NYG41" s="134"/>
      <c r="NYH41" s="134"/>
      <c r="NYI41" s="134"/>
      <c r="NYJ41" s="134"/>
      <c r="NYK41" s="134"/>
      <c r="NYL41" s="134"/>
      <c r="NYM41" s="134"/>
      <c r="NYN41" s="134"/>
      <c r="NYO41" s="134"/>
      <c r="NYP41" s="134"/>
      <c r="NYQ41" s="134"/>
      <c r="NYR41" s="134"/>
      <c r="NYS41" s="134"/>
      <c r="NYT41" s="134"/>
      <c r="NYU41" s="134"/>
      <c r="NYV41" s="134"/>
      <c r="NYW41" s="134"/>
      <c r="NYX41" s="134"/>
      <c r="NYY41" s="134"/>
      <c r="NYZ41" s="134"/>
      <c r="NZA41" s="134"/>
      <c r="NZB41" s="134"/>
      <c r="NZC41" s="134"/>
      <c r="NZD41" s="134"/>
      <c r="NZE41" s="134"/>
      <c r="NZF41" s="134"/>
      <c r="NZG41" s="134"/>
      <c r="NZH41" s="134"/>
      <c r="NZI41" s="134"/>
      <c r="NZJ41" s="134"/>
      <c r="NZK41" s="134"/>
      <c r="NZL41" s="134"/>
      <c r="NZM41" s="134"/>
      <c r="NZN41" s="134"/>
      <c r="NZO41" s="134"/>
      <c r="NZP41" s="134"/>
      <c r="NZQ41" s="134"/>
      <c r="NZR41" s="134"/>
      <c r="NZS41" s="134"/>
      <c r="NZT41" s="134"/>
      <c r="NZU41" s="134"/>
      <c r="NZV41" s="134"/>
      <c r="NZW41" s="134"/>
      <c r="NZX41" s="134"/>
      <c r="NZY41" s="134"/>
      <c r="NZZ41" s="134"/>
      <c r="OAA41" s="134"/>
      <c r="OAB41" s="134"/>
      <c r="OAC41" s="134"/>
      <c r="OAD41" s="134"/>
      <c r="OAE41" s="134"/>
      <c r="OAF41" s="134"/>
      <c r="OAG41" s="134"/>
      <c r="OAH41" s="134"/>
      <c r="OAI41" s="134"/>
      <c r="OAJ41" s="134"/>
      <c r="OAK41" s="134"/>
      <c r="OAL41" s="134"/>
      <c r="OAM41" s="134"/>
      <c r="OAN41" s="134"/>
      <c r="OAO41" s="134"/>
      <c r="OAP41" s="134"/>
      <c r="OAQ41" s="134"/>
      <c r="OAR41" s="134"/>
      <c r="OAS41" s="134"/>
      <c r="OAT41" s="134"/>
      <c r="OAU41" s="134"/>
      <c r="OAV41" s="134"/>
      <c r="OAW41" s="134"/>
      <c r="OAX41" s="134"/>
      <c r="OAY41" s="134"/>
      <c r="OAZ41" s="134"/>
      <c r="OBA41" s="134"/>
      <c r="OBB41" s="134"/>
      <c r="OBC41" s="134"/>
      <c r="OBD41" s="134"/>
      <c r="OBE41" s="134"/>
      <c r="OBF41" s="134"/>
      <c r="OBG41" s="134"/>
      <c r="OBH41" s="134"/>
      <c r="OBI41" s="134"/>
      <c r="OBJ41" s="134"/>
      <c r="OBK41" s="134"/>
      <c r="OBL41" s="134"/>
      <c r="OBM41" s="134"/>
      <c r="OBN41" s="134"/>
      <c r="OBO41" s="134"/>
      <c r="OBP41" s="134"/>
      <c r="OBQ41" s="134"/>
      <c r="OBR41" s="134"/>
      <c r="OBS41" s="134"/>
      <c r="OBT41" s="134"/>
      <c r="OBU41" s="134"/>
      <c r="OBV41" s="134"/>
      <c r="OBW41" s="134"/>
      <c r="OBX41" s="134"/>
      <c r="OBY41" s="134"/>
      <c r="OBZ41" s="134"/>
      <c r="OCA41" s="134"/>
      <c r="OCB41" s="134"/>
      <c r="OCC41" s="134"/>
      <c r="OCD41" s="134"/>
      <c r="OCE41" s="134"/>
      <c r="OCF41" s="134"/>
      <c r="OCG41" s="134"/>
      <c r="OCH41" s="134"/>
      <c r="OCI41" s="134"/>
      <c r="OCJ41" s="134"/>
      <c r="OCK41" s="134"/>
      <c r="OCL41" s="134"/>
      <c r="OCM41" s="134"/>
      <c r="OCN41" s="134"/>
      <c r="OCO41" s="134"/>
      <c r="OCP41" s="134"/>
      <c r="OCQ41" s="134"/>
      <c r="OCR41" s="134"/>
      <c r="OCS41" s="134"/>
      <c r="OCT41" s="134"/>
      <c r="OCU41" s="134"/>
      <c r="OCV41" s="134"/>
      <c r="OCW41" s="134"/>
      <c r="OCX41" s="134"/>
      <c r="OCY41" s="134"/>
      <c r="OCZ41" s="134"/>
      <c r="ODA41" s="134"/>
      <c r="ODB41" s="134"/>
      <c r="ODC41" s="134"/>
      <c r="ODD41" s="134"/>
      <c r="ODE41" s="134"/>
      <c r="ODF41" s="134"/>
      <c r="ODG41" s="134"/>
      <c r="ODH41" s="134"/>
      <c r="ODI41" s="134"/>
      <c r="ODJ41" s="134"/>
      <c r="ODK41" s="134"/>
      <c r="ODL41" s="134"/>
      <c r="ODM41" s="134"/>
      <c r="ODN41" s="134"/>
      <c r="ODO41" s="134"/>
      <c r="ODP41" s="134"/>
      <c r="ODQ41" s="134"/>
      <c r="ODR41" s="134"/>
      <c r="ODS41" s="134"/>
      <c r="ODT41" s="134"/>
      <c r="ODU41" s="134"/>
      <c r="ODV41" s="134"/>
      <c r="ODW41" s="134"/>
      <c r="ODX41" s="134"/>
      <c r="ODY41" s="134"/>
      <c r="ODZ41" s="134"/>
      <c r="OEA41" s="134"/>
      <c r="OEB41" s="134"/>
      <c r="OEC41" s="134"/>
      <c r="OED41" s="134"/>
      <c r="OEE41" s="134"/>
      <c r="OEF41" s="134"/>
      <c r="OEG41" s="134"/>
      <c r="OEH41" s="134"/>
      <c r="OEI41" s="134"/>
      <c r="OEJ41" s="134"/>
      <c r="OEK41" s="134"/>
      <c r="OEL41" s="134"/>
      <c r="OEM41" s="134"/>
      <c r="OEN41" s="134"/>
      <c r="OEO41" s="134"/>
      <c r="OEP41" s="134"/>
      <c r="OEQ41" s="134"/>
      <c r="OER41" s="134"/>
      <c r="OES41" s="134"/>
      <c r="OET41" s="134"/>
      <c r="OEU41" s="134"/>
      <c r="OEV41" s="134"/>
      <c r="OEW41" s="134"/>
      <c r="OEX41" s="134"/>
      <c r="OEY41" s="134"/>
      <c r="OEZ41" s="134"/>
      <c r="OFA41" s="134"/>
      <c r="OFB41" s="134"/>
      <c r="OFC41" s="134"/>
      <c r="OFD41" s="134"/>
      <c r="OFE41" s="134"/>
      <c r="OFF41" s="134"/>
      <c r="OFG41" s="134"/>
      <c r="OFH41" s="134"/>
      <c r="OFI41" s="134"/>
      <c r="OFJ41" s="134"/>
      <c r="OFK41" s="134"/>
      <c r="OFL41" s="134"/>
      <c r="OFM41" s="134"/>
      <c r="OFN41" s="134"/>
      <c r="OFO41" s="134"/>
      <c r="OFP41" s="134"/>
      <c r="OFQ41" s="134"/>
      <c r="OFR41" s="134"/>
      <c r="OFS41" s="134"/>
      <c r="OFT41" s="134"/>
      <c r="OFU41" s="134"/>
      <c r="OFV41" s="134"/>
      <c r="OFW41" s="134"/>
      <c r="OFX41" s="134"/>
      <c r="OFY41" s="134"/>
      <c r="OFZ41" s="134"/>
      <c r="OGA41" s="134"/>
      <c r="OGB41" s="134"/>
      <c r="OGC41" s="134"/>
      <c r="OGD41" s="134"/>
      <c r="OGE41" s="134"/>
      <c r="OGF41" s="134"/>
      <c r="OGG41" s="134"/>
      <c r="OGH41" s="134"/>
      <c r="OGI41" s="134"/>
      <c r="OGJ41" s="134"/>
      <c r="OGK41" s="134"/>
      <c r="OGL41" s="134"/>
      <c r="OGM41" s="134"/>
      <c r="OGN41" s="134"/>
      <c r="OGO41" s="134"/>
      <c r="OGP41" s="134"/>
      <c r="OGQ41" s="134"/>
      <c r="OGR41" s="134"/>
      <c r="OGS41" s="134"/>
      <c r="OGT41" s="134"/>
      <c r="OGU41" s="134"/>
      <c r="OGV41" s="134"/>
      <c r="OGW41" s="134"/>
      <c r="OGX41" s="134"/>
      <c r="OGY41" s="134"/>
      <c r="OGZ41" s="134"/>
      <c r="OHA41" s="134"/>
      <c r="OHB41" s="134"/>
      <c r="OHC41" s="134"/>
      <c r="OHD41" s="134"/>
      <c r="OHE41" s="134"/>
      <c r="OHF41" s="134"/>
      <c r="OHG41" s="134"/>
      <c r="OHH41" s="134"/>
      <c r="OHI41" s="134"/>
      <c r="OHJ41" s="134"/>
      <c r="OHK41" s="134"/>
      <c r="OHL41" s="134"/>
      <c r="OHM41" s="134"/>
      <c r="OHN41" s="134"/>
      <c r="OHO41" s="134"/>
      <c r="OHP41" s="134"/>
      <c r="OHQ41" s="134"/>
      <c r="OHR41" s="134"/>
      <c r="OHS41" s="134"/>
      <c r="OHT41" s="134"/>
      <c r="OHU41" s="134"/>
      <c r="OHV41" s="134"/>
      <c r="OHW41" s="134"/>
      <c r="OHX41" s="134"/>
      <c r="OHY41" s="134"/>
      <c r="OHZ41" s="134"/>
      <c r="OIA41" s="134"/>
      <c r="OIB41" s="134"/>
      <c r="OIC41" s="134"/>
      <c r="OID41" s="134"/>
      <c r="OIE41" s="134"/>
      <c r="OIF41" s="134"/>
      <c r="OIG41" s="134"/>
      <c r="OIH41" s="134"/>
      <c r="OII41" s="134"/>
      <c r="OIJ41" s="134"/>
      <c r="OIK41" s="134"/>
      <c r="OIL41" s="134"/>
      <c r="OIM41" s="134"/>
      <c r="OIN41" s="134"/>
      <c r="OIO41" s="134"/>
      <c r="OIP41" s="134"/>
      <c r="OIQ41" s="134"/>
      <c r="OIR41" s="134"/>
      <c r="OIS41" s="134"/>
      <c r="OIT41" s="134"/>
      <c r="OIU41" s="134"/>
      <c r="OIV41" s="134"/>
      <c r="OIW41" s="134"/>
      <c r="OIX41" s="134"/>
      <c r="OIY41" s="134"/>
      <c r="OIZ41" s="134"/>
      <c r="OJA41" s="134"/>
      <c r="OJB41" s="134"/>
      <c r="OJC41" s="134"/>
      <c r="OJD41" s="134"/>
      <c r="OJE41" s="134"/>
      <c r="OJF41" s="134"/>
      <c r="OJG41" s="134"/>
      <c r="OJH41" s="134"/>
      <c r="OJI41" s="134"/>
      <c r="OJJ41" s="134"/>
      <c r="OJK41" s="134"/>
      <c r="OJL41" s="134"/>
      <c r="OJM41" s="134"/>
      <c r="OJN41" s="134"/>
      <c r="OJO41" s="134"/>
      <c r="OJP41" s="134"/>
      <c r="OJQ41" s="134"/>
      <c r="OJR41" s="134"/>
      <c r="OJS41" s="134"/>
      <c r="OJT41" s="134"/>
      <c r="OJU41" s="134"/>
      <c r="OJV41" s="134"/>
      <c r="OJW41" s="134"/>
      <c r="OJX41" s="134"/>
      <c r="OJY41" s="134"/>
      <c r="OJZ41" s="134"/>
      <c r="OKA41" s="134"/>
      <c r="OKB41" s="134"/>
      <c r="OKC41" s="134"/>
      <c r="OKD41" s="134"/>
      <c r="OKE41" s="134"/>
      <c r="OKF41" s="134"/>
      <c r="OKG41" s="134"/>
      <c r="OKH41" s="134"/>
      <c r="OKI41" s="134"/>
      <c r="OKJ41" s="134"/>
      <c r="OKK41" s="134"/>
      <c r="OKL41" s="134"/>
      <c r="OKM41" s="134"/>
      <c r="OKN41" s="134"/>
      <c r="OKO41" s="134"/>
      <c r="OKP41" s="134"/>
      <c r="OKQ41" s="134"/>
      <c r="OKR41" s="134"/>
      <c r="OKS41" s="134"/>
      <c r="OKT41" s="134"/>
      <c r="OKU41" s="134"/>
      <c r="OKV41" s="134"/>
      <c r="OKW41" s="134"/>
      <c r="OKX41" s="134"/>
      <c r="OKY41" s="134"/>
      <c r="OKZ41" s="134"/>
      <c r="OLA41" s="134"/>
      <c r="OLB41" s="134"/>
      <c r="OLC41" s="134"/>
      <c r="OLD41" s="134"/>
      <c r="OLE41" s="134"/>
      <c r="OLF41" s="134"/>
      <c r="OLG41" s="134"/>
      <c r="OLH41" s="134"/>
      <c r="OLI41" s="134"/>
      <c r="OLJ41" s="134"/>
      <c r="OLK41" s="134"/>
      <c r="OLL41" s="134"/>
      <c r="OLM41" s="134"/>
      <c r="OLN41" s="134"/>
      <c r="OLO41" s="134"/>
      <c r="OLP41" s="134"/>
      <c r="OLQ41" s="134"/>
      <c r="OLR41" s="134"/>
      <c r="OLS41" s="134"/>
      <c r="OLT41" s="134"/>
      <c r="OLU41" s="134"/>
      <c r="OLV41" s="134"/>
      <c r="OLW41" s="134"/>
      <c r="OLX41" s="134"/>
      <c r="OLY41" s="134"/>
      <c r="OLZ41" s="134"/>
      <c r="OMA41" s="134"/>
      <c r="OMB41" s="134"/>
      <c r="OMC41" s="134"/>
      <c r="OMD41" s="134"/>
      <c r="OME41" s="134"/>
      <c r="OMF41" s="134"/>
      <c r="OMG41" s="134"/>
      <c r="OMH41" s="134"/>
      <c r="OMI41" s="134"/>
      <c r="OMJ41" s="134"/>
      <c r="OMK41" s="134"/>
      <c r="OML41" s="134"/>
      <c r="OMM41" s="134"/>
      <c r="OMN41" s="134"/>
      <c r="OMO41" s="134"/>
      <c r="OMP41" s="134"/>
      <c r="OMQ41" s="134"/>
      <c r="OMR41" s="134"/>
      <c r="OMS41" s="134"/>
      <c r="OMT41" s="134"/>
      <c r="OMU41" s="134"/>
      <c r="OMV41" s="134"/>
      <c r="OMW41" s="134"/>
      <c r="OMX41" s="134"/>
      <c r="OMY41" s="134"/>
      <c r="OMZ41" s="134"/>
      <c r="ONA41" s="134"/>
      <c r="ONB41" s="134"/>
      <c r="ONC41" s="134"/>
      <c r="OND41" s="134"/>
      <c r="ONE41" s="134"/>
      <c r="ONF41" s="134"/>
      <c r="ONG41" s="134"/>
      <c r="ONH41" s="134"/>
      <c r="ONI41" s="134"/>
      <c r="ONJ41" s="134"/>
      <c r="ONK41" s="134"/>
      <c r="ONL41" s="134"/>
      <c r="ONM41" s="134"/>
      <c r="ONN41" s="134"/>
      <c r="ONO41" s="134"/>
      <c r="ONP41" s="134"/>
      <c r="ONQ41" s="134"/>
      <c r="ONR41" s="134"/>
      <c r="ONS41" s="134"/>
      <c r="ONT41" s="134"/>
      <c r="ONU41" s="134"/>
      <c r="ONV41" s="134"/>
      <c r="ONW41" s="134"/>
      <c r="ONX41" s="134"/>
      <c r="ONY41" s="134"/>
      <c r="ONZ41" s="134"/>
      <c r="OOA41" s="134"/>
      <c r="OOB41" s="134"/>
      <c r="OOC41" s="134"/>
      <c r="OOD41" s="134"/>
      <c r="OOE41" s="134"/>
      <c r="OOF41" s="134"/>
      <c r="OOG41" s="134"/>
      <c r="OOH41" s="134"/>
      <c r="OOI41" s="134"/>
      <c r="OOJ41" s="134"/>
      <c r="OOK41" s="134"/>
      <c r="OOL41" s="134"/>
      <c r="OOM41" s="134"/>
      <c r="OON41" s="134"/>
      <c r="OOO41" s="134"/>
      <c r="OOP41" s="134"/>
      <c r="OOQ41" s="134"/>
      <c r="OOR41" s="134"/>
      <c r="OOS41" s="134"/>
      <c r="OOT41" s="134"/>
      <c r="OOU41" s="134"/>
      <c r="OOV41" s="134"/>
      <c r="OOW41" s="134"/>
      <c r="OOX41" s="134"/>
      <c r="OOY41" s="134"/>
      <c r="OOZ41" s="134"/>
      <c r="OPA41" s="134"/>
      <c r="OPB41" s="134"/>
      <c r="OPC41" s="134"/>
      <c r="OPD41" s="134"/>
      <c r="OPE41" s="134"/>
      <c r="OPF41" s="134"/>
      <c r="OPG41" s="134"/>
      <c r="OPH41" s="134"/>
      <c r="OPI41" s="134"/>
      <c r="OPJ41" s="134"/>
      <c r="OPK41" s="134"/>
      <c r="OPL41" s="134"/>
      <c r="OPM41" s="134"/>
      <c r="OPN41" s="134"/>
      <c r="OPO41" s="134"/>
      <c r="OPP41" s="134"/>
      <c r="OPQ41" s="134"/>
      <c r="OPR41" s="134"/>
      <c r="OPS41" s="134"/>
      <c r="OPT41" s="134"/>
      <c r="OPU41" s="134"/>
      <c r="OPV41" s="134"/>
      <c r="OPW41" s="134"/>
      <c r="OPX41" s="134"/>
      <c r="OPY41" s="134"/>
      <c r="OPZ41" s="134"/>
      <c r="OQA41" s="134"/>
      <c r="OQB41" s="134"/>
      <c r="OQC41" s="134"/>
      <c r="OQD41" s="134"/>
      <c r="OQE41" s="134"/>
      <c r="OQF41" s="134"/>
      <c r="OQG41" s="134"/>
      <c r="OQH41" s="134"/>
      <c r="OQI41" s="134"/>
      <c r="OQJ41" s="134"/>
      <c r="OQK41" s="134"/>
      <c r="OQL41" s="134"/>
      <c r="OQM41" s="134"/>
      <c r="OQN41" s="134"/>
      <c r="OQO41" s="134"/>
      <c r="OQP41" s="134"/>
      <c r="OQQ41" s="134"/>
      <c r="OQR41" s="134"/>
      <c r="OQS41" s="134"/>
      <c r="OQT41" s="134"/>
      <c r="OQU41" s="134"/>
      <c r="OQV41" s="134"/>
      <c r="OQW41" s="134"/>
      <c r="OQX41" s="134"/>
      <c r="OQY41" s="134"/>
      <c r="OQZ41" s="134"/>
      <c r="ORA41" s="134"/>
      <c r="ORB41" s="134"/>
      <c r="ORC41" s="134"/>
      <c r="ORD41" s="134"/>
      <c r="ORE41" s="134"/>
      <c r="ORF41" s="134"/>
      <c r="ORG41" s="134"/>
      <c r="ORH41" s="134"/>
      <c r="ORI41" s="134"/>
      <c r="ORJ41" s="134"/>
      <c r="ORK41" s="134"/>
      <c r="ORL41" s="134"/>
      <c r="ORM41" s="134"/>
      <c r="ORN41" s="134"/>
      <c r="ORO41" s="134"/>
      <c r="ORP41" s="134"/>
      <c r="ORQ41" s="134"/>
      <c r="ORR41" s="134"/>
      <c r="ORS41" s="134"/>
      <c r="ORT41" s="134"/>
      <c r="ORU41" s="134"/>
      <c r="ORV41" s="134"/>
      <c r="ORW41" s="134"/>
      <c r="ORX41" s="134"/>
      <c r="ORY41" s="134"/>
      <c r="ORZ41" s="134"/>
      <c r="OSA41" s="134"/>
      <c r="OSB41" s="134"/>
      <c r="OSC41" s="134"/>
      <c r="OSD41" s="134"/>
      <c r="OSE41" s="134"/>
      <c r="OSF41" s="134"/>
      <c r="OSG41" s="134"/>
      <c r="OSH41" s="134"/>
      <c r="OSI41" s="134"/>
      <c r="OSJ41" s="134"/>
      <c r="OSK41" s="134"/>
      <c r="OSL41" s="134"/>
      <c r="OSM41" s="134"/>
      <c r="OSN41" s="134"/>
      <c r="OSO41" s="134"/>
      <c r="OSP41" s="134"/>
      <c r="OSQ41" s="134"/>
      <c r="OSR41" s="134"/>
      <c r="OSS41" s="134"/>
      <c r="OST41" s="134"/>
      <c r="OSU41" s="134"/>
      <c r="OSV41" s="134"/>
      <c r="OSW41" s="134"/>
      <c r="OSX41" s="134"/>
      <c r="OSY41" s="134"/>
      <c r="OSZ41" s="134"/>
      <c r="OTA41" s="134"/>
      <c r="OTB41" s="134"/>
      <c r="OTC41" s="134"/>
      <c r="OTD41" s="134"/>
      <c r="OTE41" s="134"/>
      <c r="OTF41" s="134"/>
      <c r="OTG41" s="134"/>
      <c r="OTH41" s="134"/>
      <c r="OTI41" s="134"/>
      <c r="OTJ41" s="134"/>
      <c r="OTK41" s="134"/>
      <c r="OTL41" s="134"/>
      <c r="OTM41" s="134"/>
      <c r="OTN41" s="134"/>
      <c r="OTO41" s="134"/>
      <c r="OTP41" s="134"/>
      <c r="OTQ41" s="134"/>
      <c r="OTR41" s="134"/>
      <c r="OTS41" s="134"/>
      <c r="OTT41" s="134"/>
      <c r="OTU41" s="134"/>
      <c r="OTV41" s="134"/>
      <c r="OTW41" s="134"/>
      <c r="OTX41" s="134"/>
      <c r="OTY41" s="134"/>
      <c r="OTZ41" s="134"/>
      <c r="OUA41" s="134"/>
      <c r="OUB41" s="134"/>
      <c r="OUC41" s="134"/>
      <c r="OUD41" s="134"/>
      <c r="OUE41" s="134"/>
      <c r="OUF41" s="134"/>
      <c r="OUG41" s="134"/>
      <c r="OUH41" s="134"/>
      <c r="OUI41" s="134"/>
      <c r="OUJ41" s="134"/>
      <c r="OUK41" s="134"/>
      <c r="OUL41" s="134"/>
      <c r="OUM41" s="134"/>
      <c r="OUN41" s="134"/>
      <c r="OUO41" s="134"/>
      <c r="OUP41" s="134"/>
      <c r="OUQ41" s="134"/>
      <c r="OUR41" s="134"/>
      <c r="OUS41" s="134"/>
      <c r="OUT41" s="134"/>
      <c r="OUU41" s="134"/>
      <c r="OUV41" s="134"/>
      <c r="OUW41" s="134"/>
      <c r="OUX41" s="134"/>
      <c r="OUY41" s="134"/>
      <c r="OUZ41" s="134"/>
      <c r="OVA41" s="134"/>
      <c r="OVB41" s="134"/>
      <c r="OVC41" s="134"/>
      <c r="OVD41" s="134"/>
      <c r="OVE41" s="134"/>
      <c r="OVF41" s="134"/>
      <c r="OVG41" s="134"/>
      <c r="OVH41" s="134"/>
      <c r="OVI41" s="134"/>
      <c r="OVJ41" s="134"/>
      <c r="OVK41" s="134"/>
      <c r="OVL41" s="134"/>
      <c r="OVM41" s="134"/>
      <c r="OVN41" s="134"/>
      <c r="OVO41" s="134"/>
      <c r="OVP41" s="134"/>
      <c r="OVQ41" s="134"/>
      <c r="OVR41" s="134"/>
      <c r="OVS41" s="134"/>
      <c r="OVT41" s="134"/>
      <c r="OVU41" s="134"/>
      <c r="OVV41" s="134"/>
      <c r="OVW41" s="134"/>
      <c r="OVX41" s="134"/>
      <c r="OVY41" s="134"/>
      <c r="OVZ41" s="134"/>
      <c r="OWA41" s="134"/>
      <c r="OWB41" s="134"/>
      <c r="OWC41" s="134"/>
      <c r="OWD41" s="134"/>
      <c r="OWE41" s="134"/>
      <c r="OWF41" s="134"/>
      <c r="OWG41" s="134"/>
      <c r="OWH41" s="134"/>
      <c r="OWI41" s="134"/>
      <c r="OWJ41" s="134"/>
      <c r="OWK41" s="134"/>
      <c r="OWL41" s="134"/>
      <c r="OWM41" s="134"/>
      <c r="OWN41" s="134"/>
      <c r="OWO41" s="134"/>
      <c r="OWP41" s="134"/>
      <c r="OWQ41" s="134"/>
      <c r="OWR41" s="134"/>
      <c r="OWS41" s="134"/>
      <c r="OWT41" s="134"/>
      <c r="OWU41" s="134"/>
      <c r="OWV41" s="134"/>
      <c r="OWW41" s="134"/>
      <c r="OWX41" s="134"/>
      <c r="OWY41" s="134"/>
      <c r="OWZ41" s="134"/>
      <c r="OXA41" s="134"/>
      <c r="OXB41" s="134"/>
      <c r="OXC41" s="134"/>
      <c r="OXD41" s="134"/>
      <c r="OXE41" s="134"/>
      <c r="OXF41" s="134"/>
      <c r="OXG41" s="134"/>
      <c r="OXH41" s="134"/>
      <c r="OXI41" s="134"/>
      <c r="OXJ41" s="134"/>
      <c r="OXK41" s="134"/>
      <c r="OXL41" s="134"/>
      <c r="OXM41" s="134"/>
      <c r="OXN41" s="134"/>
      <c r="OXO41" s="134"/>
      <c r="OXP41" s="134"/>
      <c r="OXQ41" s="134"/>
      <c r="OXR41" s="134"/>
      <c r="OXS41" s="134"/>
      <c r="OXT41" s="134"/>
      <c r="OXU41" s="134"/>
      <c r="OXV41" s="134"/>
      <c r="OXW41" s="134"/>
      <c r="OXX41" s="134"/>
      <c r="OXY41" s="134"/>
      <c r="OXZ41" s="134"/>
      <c r="OYA41" s="134"/>
      <c r="OYB41" s="134"/>
      <c r="OYC41" s="134"/>
      <c r="OYD41" s="134"/>
      <c r="OYE41" s="134"/>
      <c r="OYF41" s="134"/>
      <c r="OYG41" s="134"/>
      <c r="OYH41" s="134"/>
      <c r="OYI41" s="134"/>
      <c r="OYJ41" s="134"/>
      <c r="OYK41" s="134"/>
      <c r="OYL41" s="134"/>
      <c r="OYM41" s="134"/>
      <c r="OYN41" s="134"/>
      <c r="OYO41" s="134"/>
      <c r="OYP41" s="134"/>
      <c r="OYQ41" s="134"/>
      <c r="OYR41" s="134"/>
      <c r="OYS41" s="134"/>
      <c r="OYT41" s="134"/>
      <c r="OYU41" s="134"/>
      <c r="OYV41" s="134"/>
      <c r="OYW41" s="134"/>
      <c r="OYX41" s="134"/>
      <c r="OYY41" s="134"/>
      <c r="OYZ41" s="134"/>
      <c r="OZA41" s="134"/>
      <c r="OZB41" s="134"/>
      <c r="OZC41" s="134"/>
      <c r="OZD41" s="134"/>
      <c r="OZE41" s="134"/>
      <c r="OZF41" s="134"/>
      <c r="OZG41" s="134"/>
      <c r="OZH41" s="134"/>
      <c r="OZI41" s="134"/>
      <c r="OZJ41" s="134"/>
      <c r="OZK41" s="134"/>
      <c r="OZL41" s="134"/>
      <c r="OZM41" s="134"/>
      <c r="OZN41" s="134"/>
      <c r="OZO41" s="134"/>
      <c r="OZP41" s="134"/>
      <c r="OZQ41" s="134"/>
      <c r="OZR41" s="134"/>
      <c r="OZS41" s="134"/>
      <c r="OZT41" s="134"/>
      <c r="OZU41" s="134"/>
      <c r="OZV41" s="134"/>
      <c r="OZW41" s="134"/>
      <c r="OZX41" s="134"/>
      <c r="OZY41" s="134"/>
      <c r="OZZ41" s="134"/>
      <c r="PAA41" s="134"/>
      <c r="PAB41" s="134"/>
      <c r="PAC41" s="134"/>
      <c r="PAD41" s="134"/>
      <c r="PAE41" s="134"/>
      <c r="PAF41" s="134"/>
      <c r="PAG41" s="134"/>
      <c r="PAH41" s="134"/>
      <c r="PAI41" s="134"/>
      <c r="PAJ41" s="134"/>
      <c r="PAK41" s="134"/>
      <c r="PAL41" s="134"/>
      <c r="PAM41" s="134"/>
      <c r="PAN41" s="134"/>
      <c r="PAO41" s="134"/>
      <c r="PAP41" s="134"/>
      <c r="PAQ41" s="134"/>
      <c r="PAR41" s="134"/>
      <c r="PAS41" s="134"/>
      <c r="PAT41" s="134"/>
      <c r="PAU41" s="134"/>
      <c r="PAV41" s="134"/>
      <c r="PAW41" s="134"/>
      <c r="PAX41" s="134"/>
      <c r="PAY41" s="134"/>
      <c r="PAZ41" s="134"/>
      <c r="PBA41" s="134"/>
      <c r="PBB41" s="134"/>
      <c r="PBC41" s="134"/>
      <c r="PBD41" s="134"/>
      <c r="PBE41" s="134"/>
      <c r="PBF41" s="134"/>
      <c r="PBG41" s="134"/>
      <c r="PBH41" s="134"/>
      <c r="PBI41" s="134"/>
      <c r="PBJ41" s="134"/>
      <c r="PBK41" s="134"/>
      <c r="PBL41" s="134"/>
      <c r="PBM41" s="134"/>
      <c r="PBN41" s="134"/>
      <c r="PBO41" s="134"/>
      <c r="PBP41" s="134"/>
      <c r="PBQ41" s="134"/>
      <c r="PBR41" s="134"/>
      <c r="PBS41" s="134"/>
      <c r="PBT41" s="134"/>
      <c r="PBU41" s="134"/>
      <c r="PBV41" s="134"/>
      <c r="PBW41" s="134"/>
      <c r="PBX41" s="134"/>
      <c r="PBY41" s="134"/>
      <c r="PBZ41" s="134"/>
      <c r="PCA41" s="134"/>
      <c r="PCB41" s="134"/>
      <c r="PCC41" s="134"/>
      <c r="PCD41" s="134"/>
      <c r="PCE41" s="134"/>
      <c r="PCF41" s="134"/>
      <c r="PCG41" s="134"/>
      <c r="PCH41" s="134"/>
      <c r="PCI41" s="134"/>
      <c r="PCJ41" s="134"/>
      <c r="PCK41" s="134"/>
      <c r="PCL41" s="134"/>
      <c r="PCM41" s="134"/>
      <c r="PCN41" s="134"/>
      <c r="PCO41" s="134"/>
      <c r="PCP41" s="134"/>
      <c r="PCQ41" s="134"/>
      <c r="PCR41" s="134"/>
      <c r="PCS41" s="134"/>
      <c r="PCT41" s="134"/>
      <c r="PCU41" s="134"/>
      <c r="PCV41" s="134"/>
      <c r="PCW41" s="134"/>
      <c r="PCX41" s="134"/>
      <c r="PCY41" s="134"/>
      <c r="PCZ41" s="134"/>
      <c r="PDA41" s="134"/>
      <c r="PDB41" s="134"/>
      <c r="PDC41" s="134"/>
      <c r="PDD41" s="134"/>
      <c r="PDE41" s="134"/>
      <c r="PDF41" s="134"/>
      <c r="PDG41" s="134"/>
      <c r="PDH41" s="134"/>
      <c r="PDI41" s="134"/>
      <c r="PDJ41" s="134"/>
      <c r="PDK41" s="134"/>
      <c r="PDL41" s="134"/>
      <c r="PDM41" s="134"/>
      <c r="PDN41" s="134"/>
      <c r="PDO41" s="134"/>
      <c r="PDP41" s="134"/>
      <c r="PDQ41" s="134"/>
      <c r="PDR41" s="134"/>
      <c r="PDS41" s="134"/>
      <c r="PDT41" s="134"/>
      <c r="PDU41" s="134"/>
      <c r="PDV41" s="134"/>
      <c r="PDW41" s="134"/>
      <c r="PDX41" s="134"/>
      <c r="PDY41" s="134"/>
      <c r="PDZ41" s="134"/>
      <c r="PEA41" s="134"/>
      <c r="PEB41" s="134"/>
      <c r="PEC41" s="134"/>
      <c r="PED41" s="134"/>
      <c r="PEE41" s="134"/>
      <c r="PEF41" s="134"/>
      <c r="PEG41" s="134"/>
      <c r="PEH41" s="134"/>
      <c r="PEI41" s="134"/>
      <c r="PEJ41" s="134"/>
      <c r="PEK41" s="134"/>
      <c r="PEL41" s="134"/>
      <c r="PEM41" s="134"/>
      <c r="PEN41" s="134"/>
      <c r="PEO41" s="134"/>
      <c r="PEP41" s="134"/>
      <c r="PEQ41" s="134"/>
      <c r="PER41" s="134"/>
      <c r="PES41" s="134"/>
      <c r="PET41" s="134"/>
      <c r="PEU41" s="134"/>
      <c r="PEV41" s="134"/>
      <c r="PEW41" s="134"/>
      <c r="PEX41" s="134"/>
      <c r="PEY41" s="134"/>
      <c r="PEZ41" s="134"/>
      <c r="PFA41" s="134"/>
      <c r="PFB41" s="134"/>
      <c r="PFC41" s="134"/>
      <c r="PFD41" s="134"/>
      <c r="PFE41" s="134"/>
      <c r="PFF41" s="134"/>
      <c r="PFG41" s="134"/>
      <c r="PFH41" s="134"/>
      <c r="PFI41" s="134"/>
      <c r="PFJ41" s="134"/>
      <c r="PFK41" s="134"/>
      <c r="PFL41" s="134"/>
      <c r="PFM41" s="134"/>
      <c r="PFN41" s="134"/>
      <c r="PFO41" s="134"/>
      <c r="PFP41" s="134"/>
      <c r="PFQ41" s="134"/>
      <c r="PFR41" s="134"/>
      <c r="PFS41" s="134"/>
      <c r="PFT41" s="134"/>
      <c r="PFU41" s="134"/>
      <c r="PFV41" s="134"/>
      <c r="PFW41" s="134"/>
      <c r="PFX41" s="134"/>
      <c r="PFY41" s="134"/>
      <c r="PFZ41" s="134"/>
      <c r="PGA41" s="134"/>
      <c r="PGB41" s="134"/>
      <c r="PGC41" s="134"/>
      <c r="PGD41" s="134"/>
      <c r="PGE41" s="134"/>
      <c r="PGF41" s="134"/>
      <c r="PGG41" s="134"/>
      <c r="PGH41" s="134"/>
      <c r="PGI41" s="134"/>
      <c r="PGJ41" s="134"/>
      <c r="PGK41" s="134"/>
      <c r="PGL41" s="134"/>
      <c r="PGM41" s="134"/>
      <c r="PGN41" s="134"/>
      <c r="PGO41" s="134"/>
      <c r="PGP41" s="134"/>
      <c r="PGQ41" s="134"/>
      <c r="PGR41" s="134"/>
      <c r="PGS41" s="134"/>
      <c r="PGT41" s="134"/>
      <c r="PGU41" s="134"/>
      <c r="PGV41" s="134"/>
      <c r="PGW41" s="134"/>
      <c r="PGX41" s="134"/>
      <c r="PGY41" s="134"/>
      <c r="PGZ41" s="134"/>
      <c r="PHA41" s="134"/>
      <c r="PHB41" s="134"/>
      <c r="PHC41" s="134"/>
      <c r="PHD41" s="134"/>
      <c r="PHE41" s="134"/>
      <c r="PHF41" s="134"/>
      <c r="PHG41" s="134"/>
      <c r="PHH41" s="134"/>
      <c r="PHI41" s="134"/>
      <c r="PHJ41" s="134"/>
      <c r="PHK41" s="134"/>
      <c r="PHL41" s="134"/>
      <c r="PHM41" s="134"/>
      <c r="PHN41" s="134"/>
      <c r="PHO41" s="134"/>
      <c r="PHP41" s="134"/>
      <c r="PHQ41" s="134"/>
      <c r="PHR41" s="134"/>
      <c r="PHS41" s="134"/>
      <c r="PHT41" s="134"/>
      <c r="PHU41" s="134"/>
      <c r="PHV41" s="134"/>
      <c r="PHW41" s="134"/>
      <c r="PHX41" s="134"/>
      <c r="PHY41" s="134"/>
      <c r="PHZ41" s="134"/>
      <c r="PIA41" s="134"/>
      <c r="PIB41" s="134"/>
      <c r="PIC41" s="134"/>
      <c r="PID41" s="134"/>
      <c r="PIE41" s="134"/>
      <c r="PIF41" s="134"/>
      <c r="PIG41" s="134"/>
      <c r="PIH41" s="134"/>
      <c r="PII41" s="134"/>
      <c r="PIJ41" s="134"/>
      <c r="PIK41" s="134"/>
      <c r="PIL41" s="134"/>
      <c r="PIM41" s="134"/>
      <c r="PIN41" s="134"/>
      <c r="PIO41" s="134"/>
      <c r="PIP41" s="134"/>
      <c r="PIQ41" s="134"/>
      <c r="PIR41" s="134"/>
      <c r="PIS41" s="134"/>
      <c r="PIT41" s="134"/>
      <c r="PIU41" s="134"/>
      <c r="PIV41" s="134"/>
      <c r="PIW41" s="134"/>
      <c r="PIX41" s="134"/>
      <c r="PIY41" s="134"/>
      <c r="PIZ41" s="134"/>
      <c r="PJA41" s="134"/>
      <c r="PJB41" s="134"/>
      <c r="PJC41" s="134"/>
      <c r="PJD41" s="134"/>
      <c r="PJE41" s="134"/>
      <c r="PJF41" s="134"/>
      <c r="PJG41" s="134"/>
      <c r="PJH41" s="134"/>
      <c r="PJI41" s="134"/>
      <c r="PJJ41" s="134"/>
      <c r="PJK41" s="134"/>
      <c r="PJL41" s="134"/>
      <c r="PJM41" s="134"/>
      <c r="PJN41" s="134"/>
      <c r="PJO41" s="134"/>
      <c r="PJP41" s="134"/>
      <c r="PJQ41" s="134"/>
      <c r="PJR41" s="134"/>
      <c r="PJS41" s="134"/>
      <c r="PJT41" s="134"/>
      <c r="PJU41" s="134"/>
      <c r="PJV41" s="134"/>
      <c r="PJW41" s="134"/>
      <c r="PJX41" s="134"/>
      <c r="PJY41" s="134"/>
      <c r="PJZ41" s="134"/>
      <c r="PKA41" s="134"/>
      <c r="PKB41" s="134"/>
      <c r="PKC41" s="134"/>
      <c r="PKD41" s="134"/>
      <c r="PKE41" s="134"/>
      <c r="PKF41" s="134"/>
      <c r="PKG41" s="134"/>
      <c r="PKH41" s="134"/>
      <c r="PKI41" s="134"/>
      <c r="PKJ41" s="134"/>
      <c r="PKK41" s="134"/>
      <c r="PKL41" s="134"/>
      <c r="PKM41" s="134"/>
      <c r="PKN41" s="134"/>
      <c r="PKO41" s="134"/>
      <c r="PKP41" s="134"/>
      <c r="PKQ41" s="134"/>
      <c r="PKR41" s="134"/>
      <c r="PKS41" s="134"/>
      <c r="PKT41" s="134"/>
      <c r="PKU41" s="134"/>
      <c r="PKV41" s="134"/>
      <c r="PKW41" s="134"/>
      <c r="PKX41" s="134"/>
      <c r="PKY41" s="134"/>
      <c r="PKZ41" s="134"/>
      <c r="PLA41" s="134"/>
      <c r="PLB41" s="134"/>
      <c r="PLC41" s="134"/>
      <c r="PLD41" s="134"/>
      <c r="PLE41" s="134"/>
      <c r="PLF41" s="134"/>
      <c r="PLG41" s="134"/>
      <c r="PLH41" s="134"/>
      <c r="PLI41" s="134"/>
      <c r="PLJ41" s="134"/>
      <c r="PLK41" s="134"/>
      <c r="PLL41" s="134"/>
      <c r="PLM41" s="134"/>
      <c r="PLN41" s="134"/>
      <c r="PLO41" s="134"/>
      <c r="PLP41" s="134"/>
      <c r="PLQ41" s="134"/>
      <c r="PLR41" s="134"/>
      <c r="PLS41" s="134"/>
      <c r="PLT41" s="134"/>
      <c r="PLU41" s="134"/>
      <c r="PLV41" s="134"/>
      <c r="PLW41" s="134"/>
      <c r="PLX41" s="134"/>
      <c r="PLY41" s="134"/>
      <c r="PLZ41" s="134"/>
      <c r="PMA41" s="134"/>
      <c r="PMB41" s="134"/>
      <c r="PMC41" s="134"/>
      <c r="PMD41" s="134"/>
      <c r="PME41" s="134"/>
      <c r="PMF41" s="134"/>
      <c r="PMG41" s="134"/>
      <c r="PMH41" s="134"/>
      <c r="PMI41" s="134"/>
      <c r="PMJ41" s="134"/>
      <c r="PMK41" s="134"/>
      <c r="PML41" s="134"/>
      <c r="PMM41" s="134"/>
      <c r="PMN41" s="134"/>
      <c r="PMO41" s="134"/>
      <c r="PMP41" s="134"/>
      <c r="PMQ41" s="134"/>
      <c r="PMR41" s="134"/>
      <c r="PMS41" s="134"/>
      <c r="PMT41" s="134"/>
      <c r="PMU41" s="134"/>
      <c r="PMV41" s="134"/>
      <c r="PMW41" s="134"/>
      <c r="PMX41" s="134"/>
      <c r="PMY41" s="134"/>
      <c r="PMZ41" s="134"/>
      <c r="PNA41" s="134"/>
      <c r="PNB41" s="134"/>
      <c r="PNC41" s="134"/>
      <c r="PND41" s="134"/>
      <c r="PNE41" s="134"/>
      <c r="PNF41" s="134"/>
      <c r="PNG41" s="134"/>
      <c r="PNH41" s="134"/>
      <c r="PNI41" s="134"/>
      <c r="PNJ41" s="134"/>
      <c r="PNK41" s="134"/>
      <c r="PNL41" s="134"/>
      <c r="PNM41" s="134"/>
      <c r="PNN41" s="134"/>
      <c r="PNO41" s="134"/>
      <c r="PNP41" s="134"/>
      <c r="PNQ41" s="134"/>
      <c r="PNR41" s="134"/>
      <c r="PNS41" s="134"/>
      <c r="PNT41" s="134"/>
      <c r="PNU41" s="134"/>
      <c r="PNV41" s="134"/>
      <c r="PNW41" s="134"/>
      <c r="PNX41" s="134"/>
      <c r="PNY41" s="134"/>
      <c r="PNZ41" s="134"/>
      <c r="POA41" s="134"/>
      <c r="POB41" s="134"/>
      <c r="POC41" s="134"/>
      <c r="POD41" s="134"/>
      <c r="POE41" s="134"/>
      <c r="POF41" s="134"/>
      <c r="POG41" s="134"/>
      <c r="POH41" s="134"/>
      <c r="POI41" s="134"/>
      <c r="POJ41" s="134"/>
      <c r="POK41" s="134"/>
      <c r="POL41" s="134"/>
      <c r="POM41" s="134"/>
      <c r="PON41" s="134"/>
      <c r="POO41" s="134"/>
      <c r="POP41" s="134"/>
      <c r="POQ41" s="134"/>
      <c r="POR41" s="134"/>
      <c r="POS41" s="134"/>
      <c r="POT41" s="134"/>
      <c r="POU41" s="134"/>
      <c r="POV41" s="134"/>
      <c r="POW41" s="134"/>
      <c r="POX41" s="134"/>
      <c r="POY41" s="134"/>
      <c r="POZ41" s="134"/>
      <c r="PPA41" s="134"/>
      <c r="PPB41" s="134"/>
      <c r="PPC41" s="134"/>
      <c r="PPD41" s="134"/>
      <c r="PPE41" s="134"/>
      <c r="PPF41" s="134"/>
      <c r="PPG41" s="134"/>
      <c r="PPH41" s="134"/>
      <c r="PPI41" s="134"/>
      <c r="PPJ41" s="134"/>
      <c r="PPK41" s="134"/>
      <c r="PPL41" s="134"/>
      <c r="PPM41" s="134"/>
      <c r="PPN41" s="134"/>
      <c r="PPO41" s="134"/>
      <c r="PPP41" s="134"/>
      <c r="PPQ41" s="134"/>
      <c r="PPR41" s="134"/>
      <c r="PPS41" s="134"/>
      <c r="PPT41" s="134"/>
      <c r="PPU41" s="134"/>
      <c r="PPV41" s="134"/>
      <c r="PPW41" s="134"/>
      <c r="PPX41" s="134"/>
      <c r="PPY41" s="134"/>
      <c r="PPZ41" s="134"/>
      <c r="PQA41" s="134"/>
      <c r="PQB41" s="134"/>
      <c r="PQC41" s="134"/>
      <c r="PQD41" s="134"/>
      <c r="PQE41" s="134"/>
      <c r="PQF41" s="134"/>
      <c r="PQG41" s="134"/>
      <c r="PQH41" s="134"/>
      <c r="PQI41" s="134"/>
      <c r="PQJ41" s="134"/>
      <c r="PQK41" s="134"/>
      <c r="PQL41" s="134"/>
      <c r="PQM41" s="134"/>
      <c r="PQN41" s="134"/>
      <c r="PQO41" s="134"/>
      <c r="PQP41" s="134"/>
      <c r="PQQ41" s="134"/>
      <c r="PQR41" s="134"/>
      <c r="PQS41" s="134"/>
      <c r="PQT41" s="134"/>
      <c r="PQU41" s="134"/>
      <c r="PQV41" s="134"/>
      <c r="PQW41" s="134"/>
      <c r="PQX41" s="134"/>
      <c r="PQY41" s="134"/>
      <c r="PQZ41" s="134"/>
      <c r="PRA41" s="134"/>
      <c r="PRB41" s="134"/>
      <c r="PRC41" s="134"/>
      <c r="PRD41" s="134"/>
      <c r="PRE41" s="134"/>
      <c r="PRF41" s="134"/>
      <c r="PRG41" s="134"/>
      <c r="PRH41" s="134"/>
      <c r="PRI41" s="134"/>
      <c r="PRJ41" s="134"/>
      <c r="PRK41" s="134"/>
      <c r="PRL41" s="134"/>
      <c r="PRM41" s="134"/>
      <c r="PRN41" s="134"/>
      <c r="PRO41" s="134"/>
      <c r="PRP41" s="134"/>
      <c r="PRQ41" s="134"/>
      <c r="PRR41" s="134"/>
      <c r="PRS41" s="134"/>
      <c r="PRT41" s="134"/>
      <c r="PRU41" s="134"/>
      <c r="PRV41" s="134"/>
      <c r="PRW41" s="134"/>
      <c r="PRX41" s="134"/>
      <c r="PRY41" s="134"/>
      <c r="PRZ41" s="134"/>
      <c r="PSA41" s="134"/>
      <c r="PSB41" s="134"/>
      <c r="PSC41" s="134"/>
      <c r="PSD41" s="134"/>
      <c r="PSE41" s="134"/>
      <c r="PSF41" s="134"/>
      <c r="PSG41" s="134"/>
      <c r="PSH41" s="134"/>
      <c r="PSI41" s="134"/>
      <c r="PSJ41" s="134"/>
      <c r="PSK41" s="134"/>
      <c r="PSL41" s="134"/>
      <c r="PSM41" s="134"/>
      <c r="PSN41" s="134"/>
      <c r="PSO41" s="134"/>
      <c r="PSP41" s="134"/>
      <c r="PSQ41" s="134"/>
      <c r="PSR41" s="134"/>
      <c r="PSS41" s="134"/>
      <c r="PST41" s="134"/>
      <c r="PSU41" s="134"/>
      <c r="PSV41" s="134"/>
      <c r="PSW41" s="134"/>
      <c r="PSX41" s="134"/>
      <c r="PSY41" s="134"/>
      <c r="PSZ41" s="134"/>
      <c r="PTA41" s="134"/>
      <c r="PTB41" s="134"/>
      <c r="PTC41" s="134"/>
      <c r="PTD41" s="134"/>
      <c r="PTE41" s="134"/>
      <c r="PTF41" s="134"/>
      <c r="PTG41" s="134"/>
      <c r="PTH41" s="134"/>
      <c r="PTI41" s="134"/>
      <c r="PTJ41" s="134"/>
      <c r="PTK41" s="134"/>
      <c r="PTL41" s="134"/>
      <c r="PTM41" s="134"/>
      <c r="PTN41" s="134"/>
      <c r="PTO41" s="134"/>
      <c r="PTP41" s="134"/>
      <c r="PTQ41" s="134"/>
      <c r="PTR41" s="134"/>
      <c r="PTS41" s="134"/>
      <c r="PTT41" s="134"/>
      <c r="PTU41" s="134"/>
      <c r="PTV41" s="134"/>
      <c r="PTW41" s="134"/>
      <c r="PTX41" s="134"/>
      <c r="PTY41" s="134"/>
      <c r="PTZ41" s="134"/>
      <c r="PUA41" s="134"/>
      <c r="PUB41" s="134"/>
      <c r="PUC41" s="134"/>
      <c r="PUD41" s="134"/>
      <c r="PUE41" s="134"/>
      <c r="PUF41" s="134"/>
      <c r="PUG41" s="134"/>
      <c r="PUH41" s="134"/>
      <c r="PUI41" s="134"/>
      <c r="PUJ41" s="134"/>
      <c r="PUK41" s="134"/>
      <c r="PUL41" s="134"/>
      <c r="PUM41" s="134"/>
      <c r="PUN41" s="134"/>
      <c r="PUO41" s="134"/>
      <c r="PUP41" s="134"/>
      <c r="PUQ41" s="134"/>
      <c r="PUR41" s="134"/>
      <c r="PUS41" s="134"/>
      <c r="PUT41" s="134"/>
      <c r="PUU41" s="134"/>
      <c r="PUV41" s="134"/>
      <c r="PUW41" s="134"/>
      <c r="PUX41" s="134"/>
      <c r="PUY41" s="134"/>
      <c r="PUZ41" s="134"/>
      <c r="PVA41" s="134"/>
      <c r="PVB41" s="134"/>
      <c r="PVC41" s="134"/>
      <c r="PVD41" s="134"/>
      <c r="PVE41" s="134"/>
      <c r="PVF41" s="134"/>
      <c r="PVG41" s="134"/>
      <c r="PVH41" s="134"/>
      <c r="PVI41" s="134"/>
      <c r="PVJ41" s="134"/>
      <c r="PVK41" s="134"/>
      <c r="PVL41" s="134"/>
      <c r="PVM41" s="134"/>
      <c r="PVN41" s="134"/>
      <c r="PVO41" s="134"/>
      <c r="PVP41" s="134"/>
      <c r="PVQ41" s="134"/>
      <c r="PVR41" s="134"/>
      <c r="PVS41" s="134"/>
      <c r="PVT41" s="134"/>
      <c r="PVU41" s="134"/>
      <c r="PVV41" s="134"/>
      <c r="PVW41" s="134"/>
      <c r="PVX41" s="134"/>
      <c r="PVY41" s="134"/>
      <c r="PVZ41" s="134"/>
      <c r="PWA41" s="134"/>
      <c r="PWB41" s="134"/>
      <c r="PWC41" s="134"/>
      <c r="PWD41" s="134"/>
      <c r="PWE41" s="134"/>
      <c r="PWF41" s="134"/>
      <c r="PWG41" s="134"/>
      <c r="PWH41" s="134"/>
      <c r="PWI41" s="134"/>
      <c r="PWJ41" s="134"/>
      <c r="PWK41" s="134"/>
      <c r="PWL41" s="134"/>
      <c r="PWM41" s="134"/>
      <c r="PWN41" s="134"/>
      <c r="PWO41" s="134"/>
      <c r="PWP41" s="134"/>
      <c r="PWQ41" s="134"/>
      <c r="PWR41" s="134"/>
      <c r="PWS41" s="134"/>
      <c r="PWT41" s="134"/>
      <c r="PWU41" s="134"/>
      <c r="PWV41" s="134"/>
      <c r="PWW41" s="134"/>
      <c r="PWX41" s="134"/>
      <c r="PWY41" s="134"/>
      <c r="PWZ41" s="134"/>
      <c r="PXA41" s="134"/>
      <c r="PXB41" s="134"/>
      <c r="PXC41" s="134"/>
      <c r="PXD41" s="134"/>
      <c r="PXE41" s="134"/>
      <c r="PXF41" s="134"/>
      <c r="PXG41" s="134"/>
      <c r="PXH41" s="134"/>
      <c r="PXI41" s="134"/>
      <c r="PXJ41" s="134"/>
      <c r="PXK41" s="134"/>
      <c r="PXL41" s="134"/>
      <c r="PXM41" s="134"/>
      <c r="PXN41" s="134"/>
      <c r="PXO41" s="134"/>
      <c r="PXP41" s="134"/>
      <c r="PXQ41" s="134"/>
      <c r="PXR41" s="134"/>
      <c r="PXS41" s="134"/>
      <c r="PXT41" s="134"/>
      <c r="PXU41" s="134"/>
      <c r="PXV41" s="134"/>
      <c r="PXW41" s="134"/>
      <c r="PXX41" s="134"/>
      <c r="PXY41" s="134"/>
      <c r="PXZ41" s="134"/>
      <c r="PYA41" s="134"/>
      <c r="PYB41" s="134"/>
      <c r="PYC41" s="134"/>
      <c r="PYD41" s="134"/>
      <c r="PYE41" s="134"/>
      <c r="PYF41" s="134"/>
      <c r="PYG41" s="134"/>
      <c r="PYH41" s="134"/>
      <c r="PYI41" s="134"/>
      <c r="PYJ41" s="134"/>
      <c r="PYK41" s="134"/>
      <c r="PYL41" s="134"/>
      <c r="PYM41" s="134"/>
      <c r="PYN41" s="134"/>
      <c r="PYO41" s="134"/>
      <c r="PYP41" s="134"/>
      <c r="PYQ41" s="134"/>
      <c r="PYR41" s="134"/>
      <c r="PYS41" s="134"/>
      <c r="PYT41" s="134"/>
      <c r="PYU41" s="134"/>
      <c r="PYV41" s="134"/>
      <c r="PYW41" s="134"/>
      <c r="PYX41" s="134"/>
      <c r="PYY41" s="134"/>
      <c r="PYZ41" s="134"/>
      <c r="PZA41" s="134"/>
      <c r="PZB41" s="134"/>
      <c r="PZC41" s="134"/>
      <c r="PZD41" s="134"/>
      <c r="PZE41" s="134"/>
      <c r="PZF41" s="134"/>
      <c r="PZG41" s="134"/>
      <c r="PZH41" s="134"/>
      <c r="PZI41" s="134"/>
      <c r="PZJ41" s="134"/>
      <c r="PZK41" s="134"/>
      <c r="PZL41" s="134"/>
      <c r="PZM41" s="134"/>
      <c r="PZN41" s="134"/>
      <c r="PZO41" s="134"/>
      <c r="PZP41" s="134"/>
      <c r="PZQ41" s="134"/>
      <c r="PZR41" s="134"/>
      <c r="PZS41" s="134"/>
      <c r="PZT41" s="134"/>
      <c r="PZU41" s="134"/>
      <c r="PZV41" s="134"/>
      <c r="PZW41" s="134"/>
      <c r="PZX41" s="134"/>
      <c r="PZY41" s="134"/>
      <c r="PZZ41" s="134"/>
      <c r="QAA41" s="134"/>
      <c r="QAB41" s="134"/>
      <c r="QAC41" s="134"/>
      <c r="QAD41" s="134"/>
      <c r="QAE41" s="134"/>
      <c r="QAF41" s="134"/>
      <c r="QAG41" s="134"/>
      <c r="QAH41" s="134"/>
      <c r="QAI41" s="134"/>
      <c r="QAJ41" s="134"/>
      <c r="QAK41" s="134"/>
      <c r="QAL41" s="134"/>
      <c r="QAM41" s="134"/>
      <c r="QAN41" s="134"/>
      <c r="QAO41" s="134"/>
      <c r="QAP41" s="134"/>
      <c r="QAQ41" s="134"/>
      <c r="QAR41" s="134"/>
      <c r="QAS41" s="134"/>
      <c r="QAT41" s="134"/>
      <c r="QAU41" s="134"/>
      <c r="QAV41" s="134"/>
      <c r="QAW41" s="134"/>
      <c r="QAX41" s="134"/>
      <c r="QAY41" s="134"/>
      <c r="QAZ41" s="134"/>
      <c r="QBA41" s="134"/>
      <c r="QBB41" s="134"/>
      <c r="QBC41" s="134"/>
      <c r="QBD41" s="134"/>
      <c r="QBE41" s="134"/>
      <c r="QBF41" s="134"/>
      <c r="QBG41" s="134"/>
      <c r="QBH41" s="134"/>
      <c r="QBI41" s="134"/>
      <c r="QBJ41" s="134"/>
      <c r="QBK41" s="134"/>
      <c r="QBL41" s="134"/>
      <c r="QBM41" s="134"/>
      <c r="QBN41" s="134"/>
      <c r="QBO41" s="134"/>
      <c r="QBP41" s="134"/>
      <c r="QBQ41" s="134"/>
      <c r="QBR41" s="134"/>
      <c r="QBS41" s="134"/>
      <c r="QBT41" s="134"/>
      <c r="QBU41" s="134"/>
      <c r="QBV41" s="134"/>
      <c r="QBW41" s="134"/>
      <c r="QBX41" s="134"/>
      <c r="QBY41" s="134"/>
      <c r="QBZ41" s="134"/>
      <c r="QCA41" s="134"/>
      <c r="QCB41" s="134"/>
      <c r="QCC41" s="134"/>
      <c r="QCD41" s="134"/>
      <c r="QCE41" s="134"/>
      <c r="QCF41" s="134"/>
      <c r="QCG41" s="134"/>
      <c r="QCH41" s="134"/>
      <c r="QCI41" s="134"/>
      <c r="QCJ41" s="134"/>
      <c r="QCK41" s="134"/>
      <c r="QCL41" s="134"/>
      <c r="QCM41" s="134"/>
      <c r="QCN41" s="134"/>
      <c r="QCO41" s="134"/>
      <c r="QCP41" s="134"/>
      <c r="QCQ41" s="134"/>
      <c r="QCR41" s="134"/>
      <c r="QCS41" s="134"/>
      <c r="QCT41" s="134"/>
      <c r="QCU41" s="134"/>
      <c r="QCV41" s="134"/>
      <c r="QCW41" s="134"/>
      <c r="QCX41" s="134"/>
      <c r="QCY41" s="134"/>
      <c r="QCZ41" s="134"/>
      <c r="QDA41" s="134"/>
      <c r="QDB41" s="134"/>
      <c r="QDC41" s="134"/>
      <c r="QDD41" s="134"/>
      <c r="QDE41" s="134"/>
      <c r="QDF41" s="134"/>
      <c r="QDG41" s="134"/>
      <c r="QDH41" s="134"/>
      <c r="QDI41" s="134"/>
      <c r="QDJ41" s="134"/>
      <c r="QDK41" s="134"/>
      <c r="QDL41" s="134"/>
      <c r="QDM41" s="134"/>
      <c r="QDN41" s="134"/>
      <c r="QDO41" s="134"/>
      <c r="QDP41" s="134"/>
      <c r="QDQ41" s="134"/>
      <c r="QDR41" s="134"/>
      <c r="QDS41" s="134"/>
      <c r="QDT41" s="134"/>
      <c r="QDU41" s="134"/>
      <c r="QDV41" s="134"/>
      <c r="QDW41" s="134"/>
      <c r="QDX41" s="134"/>
      <c r="QDY41" s="134"/>
      <c r="QDZ41" s="134"/>
      <c r="QEA41" s="134"/>
      <c r="QEB41" s="134"/>
      <c r="QEC41" s="134"/>
      <c r="QED41" s="134"/>
      <c r="QEE41" s="134"/>
      <c r="QEF41" s="134"/>
      <c r="QEG41" s="134"/>
      <c r="QEH41" s="134"/>
      <c r="QEI41" s="134"/>
      <c r="QEJ41" s="134"/>
      <c r="QEK41" s="134"/>
      <c r="QEL41" s="134"/>
      <c r="QEM41" s="134"/>
      <c r="QEN41" s="134"/>
      <c r="QEO41" s="134"/>
      <c r="QEP41" s="134"/>
      <c r="QEQ41" s="134"/>
      <c r="QER41" s="134"/>
      <c r="QES41" s="134"/>
      <c r="QET41" s="134"/>
      <c r="QEU41" s="134"/>
      <c r="QEV41" s="134"/>
      <c r="QEW41" s="134"/>
      <c r="QEX41" s="134"/>
      <c r="QEY41" s="134"/>
      <c r="QEZ41" s="134"/>
      <c r="QFA41" s="134"/>
      <c r="QFB41" s="134"/>
      <c r="QFC41" s="134"/>
      <c r="QFD41" s="134"/>
      <c r="QFE41" s="134"/>
      <c r="QFF41" s="134"/>
      <c r="QFG41" s="134"/>
      <c r="QFH41" s="134"/>
      <c r="QFI41" s="134"/>
      <c r="QFJ41" s="134"/>
      <c r="QFK41" s="134"/>
      <c r="QFL41" s="134"/>
      <c r="QFM41" s="134"/>
      <c r="QFN41" s="134"/>
      <c r="QFO41" s="134"/>
      <c r="QFP41" s="134"/>
      <c r="QFQ41" s="134"/>
      <c r="QFR41" s="134"/>
      <c r="QFS41" s="134"/>
      <c r="QFT41" s="134"/>
      <c r="QFU41" s="134"/>
      <c r="QFV41" s="134"/>
      <c r="QFW41" s="134"/>
      <c r="QFX41" s="134"/>
      <c r="QFY41" s="134"/>
      <c r="QFZ41" s="134"/>
      <c r="QGA41" s="134"/>
      <c r="QGB41" s="134"/>
      <c r="QGC41" s="134"/>
      <c r="QGD41" s="134"/>
      <c r="QGE41" s="134"/>
      <c r="QGF41" s="134"/>
      <c r="QGG41" s="134"/>
      <c r="QGH41" s="134"/>
      <c r="QGI41" s="134"/>
      <c r="QGJ41" s="134"/>
      <c r="QGK41" s="134"/>
      <c r="QGL41" s="134"/>
      <c r="QGM41" s="134"/>
      <c r="QGN41" s="134"/>
      <c r="QGO41" s="134"/>
      <c r="QGP41" s="134"/>
      <c r="QGQ41" s="134"/>
      <c r="QGR41" s="134"/>
      <c r="QGS41" s="134"/>
      <c r="QGT41" s="134"/>
      <c r="QGU41" s="134"/>
      <c r="QGV41" s="134"/>
      <c r="QGW41" s="134"/>
      <c r="QGX41" s="134"/>
      <c r="QGY41" s="134"/>
      <c r="QGZ41" s="134"/>
      <c r="QHA41" s="134"/>
      <c r="QHB41" s="134"/>
      <c r="QHC41" s="134"/>
      <c r="QHD41" s="134"/>
      <c r="QHE41" s="134"/>
      <c r="QHF41" s="134"/>
      <c r="QHG41" s="134"/>
      <c r="QHH41" s="134"/>
      <c r="QHI41" s="134"/>
      <c r="QHJ41" s="134"/>
      <c r="QHK41" s="134"/>
      <c r="QHL41" s="134"/>
      <c r="QHM41" s="134"/>
      <c r="QHN41" s="134"/>
      <c r="QHO41" s="134"/>
      <c r="QHP41" s="134"/>
      <c r="QHQ41" s="134"/>
      <c r="QHR41" s="134"/>
      <c r="QHS41" s="134"/>
      <c r="QHT41" s="134"/>
      <c r="QHU41" s="134"/>
      <c r="QHV41" s="134"/>
      <c r="QHW41" s="134"/>
      <c r="QHX41" s="134"/>
      <c r="QHY41" s="134"/>
      <c r="QHZ41" s="134"/>
      <c r="QIA41" s="134"/>
      <c r="QIB41" s="134"/>
      <c r="QIC41" s="134"/>
      <c r="QID41" s="134"/>
      <c r="QIE41" s="134"/>
      <c r="QIF41" s="134"/>
      <c r="QIG41" s="134"/>
      <c r="QIH41" s="134"/>
      <c r="QII41" s="134"/>
      <c r="QIJ41" s="134"/>
      <c r="QIK41" s="134"/>
      <c r="QIL41" s="134"/>
      <c r="QIM41" s="134"/>
      <c r="QIN41" s="134"/>
      <c r="QIO41" s="134"/>
      <c r="QIP41" s="134"/>
      <c r="QIQ41" s="134"/>
      <c r="QIR41" s="134"/>
      <c r="QIS41" s="134"/>
      <c r="QIT41" s="134"/>
      <c r="QIU41" s="134"/>
      <c r="QIV41" s="134"/>
      <c r="QIW41" s="134"/>
      <c r="QIX41" s="134"/>
      <c r="QIY41" s="134"/>
      <c r="QIZ41" s="134"/>
      <c r="QJA41" s="134"/>
      <c r="QJB41" s="134"/>
      <c r="QJC41" s="134"/>
      <c r="QJD41" s="134"/>
      <c r="QJE41" s="134"/>
      <c r="QJF41" s="134"/>
      <c r="QJG41" s="134"/>
      <c r="QJH41" s="134"/>
      <c r="QJI41" s="134"/>
      <c r="QJJ41" s="134"/>
      <c r="QJK41" s="134"/>
      <c r="QJL41" s="134"/>
      <c r="QJM41" s="134"/>
      <c r="QJN41" s="134"/>
      <c r="QJO41" s="134"/>
      <c r="QJP41" s="134"/>
      <c r="QJQ41" s="134"/>
      <c r="QJR41" s="134"/>
      <c r="QJS41" s="134"/>
      <c r="QJT41" s="134"/>
      <c r="QJU41" s="134"/>
      <c r="QJV41" s="134"/>
      <c r="QJW41" s="134"/>
      <c r="QJX41" s="134"/>
      <c r="QJY41" s="134"/>
      <c r="QJZ41" s="134"/>
      <c r="QKA41" s="134"/>
      <c r="QKB41" s="134"/>
      <c r="QKC41" s="134"/>
      <c r="QKD41" s="134"/>
      <c r="QKE41" s="134"/>
      <c r="QKF41" s="134"/>
      <c r="QKG41" s="134"/>
      <c r="QKH41" s="134"/>
      <c r="QKI41" s="134"/>
      <c r="QKJ41" s="134"/>
      <c r="QKK41" s="134"/>
      <c r="QKL41" s="134"/>
      <c r="QKM41" s="134"/>
      <c r="QKN41" s="134"/>
      <c r="QKO41" s="134"/>
      <c r="QKP41" s="134"/>
      <c r="QKQ41" s="134"/>
      <c r="QKR41" s="134"/>
      <c r="QKS41" s="134"/>
      <c r="QKT41" s="134"/>
      <c r="QKU41" s="134"/>
      <c r="QKV41" s="134"/>
      <c r="QKW41" s="134"/>
      <c r="QKX41" s="134"/>
      <c r="QKY41" s="134"/>
      <c r="QKZ41" s="134"/>
      <c r="QLA41" s="134"/>
      <c r="QLB41" s="134"/>
      <c r="QLC41" s="134"/>
      <c r="QLD41" s="134"/>
      <c r="QLE41" s="134"/>
      <c r="QLF41" s="134"/>
      <c r="QLG41" s="134"/>
      <c r="QLH41" s="134"/>
      <c r="QLI41" s="134"/>
      <c r="QLJ41" s="134"/>
      <c r="QLK41" s="134"/>
      <c r="QLL41" s="134"/>
      <c r="QLM41" s="134"/>
      <c r="QLN41" s="134"/>
      <c r="QLO41" s="134"/>
      <c r="QLP41" s="134"/>
      <c r="QLQ41" s="134"/>
      <c r="QLR41" s="134"/>
      <c r="QLS41" s="134"/>
      <c r="QLT41" s="134"/>
      <c r="QLU41" s="134"/>
      <c r="QLV41" s="134"/>
      <c r="QLW41" s="134"/>
      <c r="QLX41" s="134"/>
      <c r="QLY41" s="134"/>
      <c r="QLZ41" s="134"/>
      <c r="QMA41" s="134"/>
      <c r="QMB41" s="134"/>
      <c r="QMC41" s="134"/>
      <c r="QMD41" s="134"/>
      <c r="QME41" s="134"/>
      <c r="QMF41" s="134"/>
      <c r="QMG41" s="134"/>
      <c r="QMH41" s="134"/>
      <c r="QMI41" s="134"/>
      <c r="QMJ41" s="134"/>
      <c r="QMK41" s="134"/>
      <c r="QML41" s="134"/>
      <c r="QMM41" s="134"/>
      <c r="QMN41" s="134"/>
      <c r="QMO41" s="134"/>
      <c r="QMP41" s="134"/>
      <c r="QMQ41" s="134"/>
      <c r="QMR41" s="134"/>
      <c r="QMS41" s="134"/>
      <c r="QMT41" s="134"/>
      <c r="QMU41" s="134"/>
      <c r="QMV41" s="134"/>
      <c r="QMW41" s="134"/>
      <c r="QMX41" s="134"/>
      <c r="QMY41" s="134"/>
      <c r="QMZ41" s="134"/>
      <c r="QNA41" s="134"/>
      <c r="QNB41" s="134"/>
      <c r="QNC41" s="134"/>
      <c r="QND41" s="134"/>
      <c r="QNE41" s="134"/>
      <c r="QNF41" s="134"/>
      <c r="QNG41" s="134"/>
      <c r="QNH41" s="134"/>
      <c r="QNI41" s="134"/>
      <c r="QNJ41" s="134"/>
      <c r="QNK41" s="134"/>
      <c r="QNL41" s="134"/>
      <c r="QNM41" s="134"/>
      <c r="QNN41" s="134"/>
      <c r="QNO41" s="134"/>
      <c r="QNP41" s="134"/>
      <c r="QNQ41" s="134"/>
      <c r="QNR41" s="134"/>
      <c r="QNS41" s="134"/>
      <c r="QNT41" s="134"/>
      <c r="QNU41" s="134"/>
      <c r="QNV41" s="134"/>
      <c r="QNW41" s="134"/>
      <c r="QNX41" s="134"/>
      <c r="QNY41" s="134"/>
      <c r="QNZ41" s="134"/>
      <c r="QOA41" s="134"/>
      <c r="QOB41" s="134"/>
      <c r="QOC41" s="134"/>
      <c r="QOD41" s="134"/>
      <c r="QOE41" s="134"/>
      <c r="QOF41" s="134"/>
      <c r="QOG41" s="134"/>
      <c r="QOH41" s="134"/>
      <c r="QOI41" s="134"/>
      <c r="QOJ41" s="134"/>
      <c r="QOK41" s="134"/>
      <c r="QOL41" s="134"/>
      <c r="QOM41" s="134"/>
      <c r="QON41" s="134"/>
      <c r="QOO41" s="134"/>
      <c r="QOP41" s="134"/>
      <c r="QOQ41" s="134"/>
      <c r="QOR41" s="134"/>
      <c r="QOS41" s="134"/>
      <c r="QOT41" s="134"/>
      <c r="QOU41" s="134"/>
      <c r="QOV41" s="134"/>
      <c r="QOW41" s="134"/>
      <c r="QOX41" s="134"/>
      <c r="QOY41" s="134"/>
      <c r="QOZ41" s="134"/>
      <c r="QPA41" s="134"/>
      <c r="QPB41" s="134"/>
      <c r="QPC41" s="134"/>
      <c r="QPD41" s="134"/>
      <c r="QPE41" s="134"/>
      <c r="QPF41" s="134"/>
      <c r="QPG41" s="134"/>
      <c r="QPH41" s="134"/>
      <c r="QPI41" s="134"/>
      <c r="QPJ41" s="134"/>
      <c r="QPK41" s="134"/>
      <c r="QPL41" s="134"/>
      <c r="QPM41" s="134"/>
      <c r="QPN41" s="134"/>
      <c r="QPO41" s="134"/>
      <c r="QPP41" s="134"/>
      <c r="QPQ41" s="134"/>
      <c r="QPR41" s="134"/>
      <c r="QPS41" s="134"/>
      <c r="QPT41" s="134"/>
      <c r="QPU41" s="134"/>
      <c r="QPV41" s="134"/>
      <c r="QPW41" s="134"/>
      <c r="QPX41" s="134"/>
      <c r="QPY41" s="134"/>
      <c r="QPZ41" s="134"/>
      <c r="QQA41" s="134"/>
      <c r="QQB41" s="134"/>
      <c r="QQC41" s="134"/>
      <c r="QQD41" s="134"/>
      <c r="QQE41" s="134"/>
      <c r="QQF41" s="134"/>
      <c r="QQG41" s="134"/>
      <c r="QQH41" s="134"/>
      <c r="QQI41" s="134"/>
      <c r="QQJ41" s="134"/>
      <c r="QQK41" s="134"/>
      <c r="QQL41" s="134"/>
      <c r="QQM41" s="134"/>
      <c r="QQN41" s="134"/>
      <c r="QQO41" s="134"/>
      <c r="QQP41" s="134"/>
      <c r="QQQ41" s="134"/>
      <c r="QQR41" s="134"/>
      <c r="QQS41" s="134"/>
      <c r="QQT41" s="134"/>
      <c r="QQU41" s="134"/>
      <c r="QQV41" s="134"/>
      <c r="QQW41" s="134"/>
      <c r="QQX41" s="134"/>
      <c r="QQY41" s="134"/>
      <c r="QQZ41" s="134"/>
      <c r="QRA41" s="134"/>
      <c r="QRB41" s="134"/>
      <c r="QRC41" s="134"/>
      <c r="QRD41" s="134"/>
      <c r="QRE41" s="134"/>
      <c r="QRF41" s="134"/>
      <c r="QRG41" s="134"/>
      <c r="QRH41" s="134"/>
      <c r="QRI41" s="134"/>
      <c r="QRJ41" s="134"/>
      <c r="QRK41" s="134"/>
      <c r="QRL41" s="134"/>
      <c r="QRM41" s="134"/>
      <c r="QRN41" s="134"/>
      <c r="QRO41" s="134"/>
      <c r="QRP41" s="134"/>
      <c r="QRQ41" s="134"/>
      <c r="QRR41" s="134"/>
      <c r="QRS41" s="134"/>
      <c r="QRT41" s="134"/>
      <c r="QRU41" s="134"/>
      <c r="QRV41" s="134"/>
      <c r="QRW41" s="134"/>
      <c r="QRX41" s="134"/>
      <c r="QRY41" s="134"/>
      <c r="QRZ41" s="134"/>
      <c r="QSA41" s="134"/>
      <c r="QSB41" s="134"/>
      <c r="QSC41" s="134"/>
      <c r="QSD41" s="134"/>
      <c r="QSE41" s="134"/>
      <c r="QSF41" s="134"/>
      <c r="QSG41" s="134"/>
      <c r="QSH41" s="134"/>
      <c r="QSI41" s="134"/>
      <c r="QSJ41" s="134"/>
      <c r="QSK41" s="134"/>
      <c r="QSL41" s="134"/>
      <c r="QSM41" s="134"/>
      <c r="QSN41" s="134"/>
      <c r="QSO41" s="134"/>
      <c r="QSP41" s="134"/>
      <c r="QSQ41" s="134"/>
      <c r="QSR41" s="134"/>
      <c r="QSS41" s="134"/>
      <c r="QST41" s="134"/>
      <c r="QSU41" s="134"/>
      <c r="QSV41" s="134"/>
      <c r="QSW41" s="134"/>
      <c r="QSX41" s="134"/>
      <c r="QSY41" s="134"/>
      <c r="QSZ41" s="134"/>
      <c r="QTA41" s="134"/>
      <c r="QTB41" s="134"/>
      <c r="QTC41" s="134"/>
      <c r="QTD41" s="134"/>
      <c r="QTE41" s="134"/>
      <c r="QTF41" s="134"/>
      <c r="QTG41" s="134"/>
      <c r="QTH41" s="134"/>
      <c r="QTI41" s="134"/>
      <c r="QTJ41" s="134"/>
      <c r="QTK41" s="134"/>
      <c r="QTL41" s="134"/>
      <c r="QTM41" s="134"/>
      <c r="QTN41" s="134"/>
      <c r="QTO41" s="134"/>
      <c r="QTP41" s="134"/>
      <c r="QTQ41" s="134"/>
      <c r="QTR41" s="134"/>
      <c r="QTS41" s="134"/>
      <c r="QTT41" s="134"/>
      <c r="QTU41" s="134"/>
      <c r="QTV41" s="134"/>
      <c r="QTW41" s="134"/>
      <c r="QTX41" s="134"/>
      <c r="QTY41" s="134"/>
      <c r="QTZ41" s="134"/>
      <c r="QUA41" s="134"/>
      <c r="QUB41" s="134"/>
      <c r="QUC41" s="134"/>
      <c r="QUD41" s="134"/>
      <c r="QUE41" s="134"/>
      <c r="QUF41" s="134"/>
      <c r="QUG41" s="134"/>
      <c r="QUH41" s="134"/>
      <c r="QUI41" s="134"/>
      <c r="QUJ41" s="134"/>
      <c r="QUK41" s="134"/>
      <c r="QUL41" s="134"/>
      <c r="QUM41" s="134"/>
      <c r="QUN41" s="134"/>
      <c r="QUO41" s="134"/>
      <c r="QUP41" s="134"/>
      <c r="QUQ41" s="134"/>
      <c r="QUR41" s="134"/>
      <c r="QUS41" s="134"/>
      <c r="QUT41" s="134"/>
      <c r="QUU41" s="134"/>
      <c r="QUV41" s="134"/>
      <c r="QUW41" s="134"/>
      <c r="QUX41" s="134"/>
      <c r="QUY41" s="134"/>
      <c r="QUZ41" s="134"/>
      <c r="QVA41" s="134"/>
      <c r="QVB41" s="134"/>
      <c r="QVC41" s="134"/>
      <c r="QVD41" s="134"/>
      <c r="QVE41" s="134"/>
      <c r="QVF41" s="134"/>
      <c r="QVG41" s="134"/>
      <c r="QVH41" s="134"/>
      <c r="QVI41" s="134"/>
      <c r="QVJ41" s="134"/>
      <c r="QVK41" s="134"/>
      <c r="QVL41" s="134"/>
      <c r="QVM41" s="134"/>
      <c r="QVN41" s="134"/>
      <c r="QVO41" s="134"/>
      <c r="QVP41" s="134"/>
      <c r="QVQ41" s="134"/>
      <c r="QVR41" s="134"/>
      <c r="QVS41" s="134"/>
      <c r="QVT41" s="134"/>
      <c r="QVU41" s="134"/>
      <c r="QVV41" s="134"/>
      <c r="QVW41" s="134"/>
      <c r="QVX41" s="134"/>
      <c r="QVY41" s="134"/>
      <c r="QVZ41" s="134"/>
      <c r="QWA41" s="134"/>
      <c r="QWB41" s="134"/>
      <c r="QWC41" s="134"/>
      <c r="QWD41" s="134"/>
      <c r="QWE41" s="134"/>
      <c r="QWF41" s="134"/>
      <c r="QWG41" s="134"/>
      <c r="QWH41" s="134"/>
      <c r="QWI41" s="134"/>
      <c r="QWJ41" s="134"/>
      <c r="QWK41" s="134"/>
      <c r="QWL41" s="134"/>
      <c r="QWM41" s="134"/>
      <c r="QWN41" s="134"/>
      <c r="QWO41" s="134"/>
      <c r="QWP41" s="134"/>
      <c r="QWQ41" s="134"/>
      <c r="QWR41" s="134"/>
      <c r="QWS41" s="134"/>
      <c r="QWT41" s="134"/>
      <c r="QWU41" s="134"/>
      <c r="QWV41" s="134"/>
      <c r="QWW41" s="134"/>
      <c r="QWX41" s="134"/>
      <c r="QWY41" s="134"/>
      <c r="QWZ41" s="134"/>
      <c r="QXA41" s="134"/>
      <c r="QXB41" s="134"/>
      <c r="QXC41" s="134"/>
      <c r="QXD41" s="134"/>
      <c r="QXE41" s="134"/>
      <c r="QXF41" s="134"/>
      <c r="QXG41" s="134"/>
      <c r="QXH41" s="134"/>
      <c r="QXI41" s="134"/>
      <c r="QXJ41" s="134"/>
      <c r="QXK41" s="134"/>
      <c r="QXL41" s="134"/>
      <c r="QXM41" s="134"/>
      <c r="QXN41" s="134"/>
      <c r="QXO41" s="134"/>
      <c r="QXP41" s="134"/>
      <c r="QXQ41" s="134"/>
      <c r="QXR41" s="134"/>
      <c r="QXS41" s="134"/>
      <c r="QXT41" s="134"/>
      <c r="QXU41" s="134"/>
      <c r="QXV41" s="134"/>
      <c r="QXW41" s="134"/>
      <c r="QXX41" s="134"/>
      <c r="QXY41" s="134"/>
      <c r="QXZ41" s="134"/>
      <c r="QYA41" s="134"/>
      <c r="QYB41" s="134"/>
      <c r="QYC41" s="134"/>
      <c r="QYD41" s="134"/>
      <c r="QYE41" s="134"/>
      <c r="QYF41" s="134"/>
      <c r="QYG41" s="134"/>
      <c r="QYH41" s="134"/>
      <c r="QYI41" s="134"/>
      <c r="QYJ41" s="134"/>
      <c r="QYK41" s="134"/>
      <c r="QYL41" s="134"/>
      <c r="QYM41" s="134"/>
      <c r="QYN41" s="134"/>
      <c r="QYO41" s="134"/>
      <c r="QYP41" s="134"/>
      <c r="QYQ41" s="134"/>
      <c r="QYR41" s="134"/>
      <c r="QYS41" s="134"/>
      <c r="QYT41" s="134"/>
      <c r="QYU41" s="134"/>
      <c r="QYV41" s="134"/>
      <c r="QYW41" s="134"/>
      <c r="QYX41" s="134"/>
      <c r="QYY41" s="134"/>
      <c r="QYZ41" s="134"/>
      <c r="QZA41" s="134"/>
      <c r="QZB41" s="134"/>
      <c r="QZC41" s="134"/>
      <c r="QZD41" s="134"/>
      <c r="QZE41" s="134"/>
      <c r="QZF41" s="134"/>
      <c r="QZG41" s="134"/>
      <c r="QZH41" s="134"/>
      <c r="QZI41" s="134"/>
      <c r="QZJ41" s="134"/>
      <c r="QZK41" s="134"/>
      <c r="QZL41" s="134"/>
      <c r="QZM41" s="134"/>
      <c r="QZN41" s="134"/>
      <c r="QZO41" s="134"/>
      <c r="QZP41" s="134"/>
      <c r="QZQ41" s="134"/>
      <c r="QZR41" s="134"/>
      <c r="QZS41" s="134"/>
      <c r="QZT41" s="134"/>
      <c r="QZU41" s="134"/>
      <c r="QZV41" s="134"/>
      <c r="QZW41" s="134"/>
      <c r="QZX41" s="134"/>
      <c r="QZY41" s="134"/>
      <c r="QZZ41" s="134"/>
      <c r="RAA41" s="134"/>
      <c r="RAB41" s="134"/>
      <c r="RAC41" s="134"/>
      <c r="RAD41" s="134"/>
      <c r="RAE41" s="134"/>
      <c r="RAF41" s="134"/>
      <c r="RAG41" s="134"/>
      <c r="RAH41" s="134"/>
      <c r="RAI41" s="134"/>
      <c r="RAJ41" s="134"/>
      <c r="RAK41" s="134"/>
      <c r="RAL41" s="134"/>
      <c r="RAM41" s="134"/>
      <c r="RAN41" s="134"/>
      <c r="RAO41" s="134"/>
      <c r="RAP41" s="134"/>
      <c r="RAQ41" s="134"/>
      <c r="RAR41" s="134"/>
      <c r="RAS41" s="134"/>
      <c r="RAT41" s="134"/>
      <c r="RAU41" s="134"/>
      <c r="RAV41" s="134"/>
      <c r="RAW41" s="134"/>
      <c r="RAX41" s="134"/>
      <c r="RAY41" s="134"/>
      <c r="RAZ41" s="134"/>
      <c r="RBA41" s="134"/>
      <c r="RBB41" s="134"/>
      <c r="RBC41" s="134"/>
      <c r="RBD41" s="134"/>
      <c r="RBE41" s="134"/>
      <c r="RBF41" s="134"/>
      <c r="RBG41" s="134"/>
      <c r="RBH41" s="134"/>
      <c r="RBI41" s="134"/>
      <c r="RBJ41" s="134"/>
      <c r="RBK41" s="134"/>
      <c r="RBL41" s="134"/>
      <c r="RBM41" s="134"/>
      <c r="RBN41" s="134"/>
      <c r="RBO41" s="134"/>
      <c r="RBP41" s="134"/>
      <c r="RBQ41" s="134"/>
      <c r="RBR41" s="134"/>
      <c r="RBS41" s="134"/>
      <c r="RBT41" s="134"/>
      <c r="RBU41" s="134"/>
      <c r="RBV41" s="134"/>
      <c r="RBW41" s="134"/>
      <c r="RBX41" s="134"/>
      <c r="RBY41" s="134"/>
      <c r="RBZ41" s="134"/>
      <c r="RCA41" s="134"/>
      <c r="RCB41" s="134"/>
      <c r="RCC41" s="134"/>
      <c r="RCD41" s="134"/>
      <c r="RCE41" s="134"/>
      <c r="RCF41" s="134"/>
      <c r="RCG41" s="134"/>
      <c r="RCH41" s="134"/>
      <c r="RCI41" s="134"/>
      <c r="RCJ41" s="134"/>
      <c r="RCK41" s="134"/>
      <c r="RCL41" s="134"/>
      <c r="RCM41" s="134"/>
      <c r="RCN41" s="134"/>
      <c r="RCO41" s="134"/>
      <c r="RCP41" s="134"/>
      <c r="RCQ41" s="134"/>
      <c r="RCR41" s="134"/>
      <c r="RCS41" s="134"/>
      <c r="RCT41" s="134"/>
      <c r="RCU41" s="134"/>
      <c r="RCV41" s="134"/>
      <c r="RCW41" s="134"/>
      <c r="RCX41" s="134"/>
      <c r="RCY41" s="134"/>
      <c r="RCZ41" s="134"/>
      <c r="RDA41" s="134"/>
      <c r="RDB41" s="134"/>
      <c r="RDC41" s="134"/>
      <c r="RDD41" s="134"/>
      <c r="RDE41" s="134"/>
      <c r="RDF41" s="134"/>
      <c r="RDG41" s="134"/>
      <c r="RDH41" s="134"/>
      <c r="RDI41" s="134"/>
      <c r="RDJ41" s="134"/>
      <c r="RDK41" s="134"/>
      <c r="RDL41" s="134"/>
      <c r="RDM41" s="134"/>
      <c r="RDN41" s="134"/>
      <c r="RDO41" s="134"/>
      <c r="RDP41" s="134"/>
      <c r="RDQ41" s="134"/>
      <c r="RDR41" s="134"/>
      <c r="RDS41" s="134"/>
      <c r="RDT41" s="134"/>
      <c r="RDU41" s="134"/>
      <c r="RDV41" s="134"/>
      <c r="RDW41" s="134"/>
      <c r="RDX41" s="134"/>
      <c r="RDY41" s="134"/>
      <c r="RDZ41" s="134"/>
      <c r="REA41" s="134"/>
      <c r="REB41" s="134"/>
      <c r="REC41" s="134"/>
      <c r="RED41" s="134"/>
      <c r="REE41" s="134"/>
      <c r="REF41" s="134"/>
      <c r="REG41" s="134"/>
      <c r="REH41" s="134"/>
      <c r="REI41" s="134"/>
      <c r="REJ41" s="134"/>
      <c r="REK41" s="134"/>
      <c r="REL41" s="134"/>
      <c r="REM41" s="134"/>
      <c r="REN41" s="134"/>
      <c r="REO41" s="134"/>
      <c r="REP41" s="134"/>
      <c r="REQ41" s="134"/>
      <c r="RER41" s="134"/>
      <c r="RES41" s="134"/>
      <c r="RET41" s="134"/>
      <c r="REU41" s="134"/>
      <c r="REV41" s="134"/>
      <c r="REW41" s="134"/>
      <c r="REX41" s="134"/>
      <c r="REY41" s="134"/>
      <c r="REZ41" s="134"/>
      <c r="RFA41" s="134"/>
      <c r="RFB41" s="134"/>
      <c r="RFC41" s="134"/>
      <c r="RFD41" s="134"/>
      <c r="RFE41" s="134"/>
      <c r="RFF41" s="134"/>
      <c r="RFG41" s="134"/>
      <c r="RFH41" s="134"/>
      <c r="RFI41" s="134"/>
      <c r="RFJ41" s="134"/>
      <c r="RFK41" s="134"/>
      <c r="RFL41" s="134"/>
      <c r="RFM41" s="134"/>
      <c r="RFN41" s="134"/>
      <c r="RFO41" s="134"/>
      <c r="RFP41" s="134"/>
      <c r="RFQ41" s="134"/>
      <c r="RFR41" s="134"/>
      <c r="RFS41" s="134"/>
      <c r="RFT41" s="134"/>
      <c r="RFU41" s="134"/>
      <c r="RFV41" s="134"/>
      <c r="RFW41" s="134"/>
      <c r="RFX41" s="134"/>
      <c r="RFY41" s="134"/>
      <c r="RFZ41" s="134"/>
      <c r="RGA41" s="134"/>
      <c r="RGB41" s="134"/>
      <c r="RGC41" s="134"/>
      <c r="RGD41" s="134"/>
      <c r="RGE41" s="134"/>
      <c r="RGF41" s="134"/>
      <c r="RGG41" s="134"/>
      <c r="RGH41" s="134"/>
      <c r="RGI41" s="134"/>
      <c r="RGJ41" s="134"/>
      <c r="RGK41" s="134"/>
      <c r="RGL41" s="134"/>
      <c r="RGM41" s="134"/>
      <c r="RGN41" s="134"/>
      <c r="RGO41" s="134"/>
      <c r="RGP41" s="134"/>
      <c r="RGQ41" s="134"/>
      <c r="RGR41" s="134"/>
      <c r="RGS41" s="134"/>
      <c r="RGT41" s="134"/>
      <c r="RGU41" s="134"/>
      <c r="RGV41" s="134"/>
      <c r="RGW41" s="134"/>
      <c r="RGX41" s="134"/>
      <c r="RGY41" s="134"/>
      <c r="RGZ41" s="134"/>
      <c r="RHA41" s="134"/>
      <c r="RHB41" s="134"/>
      <c r="RHC41" s="134"/>
      <c r="RHD41" s="134"/>
      <c r="RHE41" s="134"/>
      <c r="RHF41" s="134"/>
      <c r="RHG41" s="134"/>
      <c r="RHH41" s="134"/>
      <c r="RHI41" s="134"/>
      <c r="RHJ41" s="134"/>
      <c r="RHK41" s="134"/>
      <c r="RHL41" s="134"/>
      <c r="RHM41" s="134"/>
      <c r="RHN41" s="134"/>
      <c r="RHO41" s="134"/>
      <c r="RHP41" s="134"/>
      <c r="RHQ41" s="134"/>
      <c r="RHR41" s="134"/>
      <c r="RHS41" s="134"/>
      <c r="RHT41" s="134"/>
      <c r="RHU41" s="134"/>
      <c r="RHV41" s="134"/>
      <c r="RHW41" s="134"/>
      <c r="RHX41" s="134"/>
      <c r="RHY41" s="134"/>
      <c r="RHZ41" s="134"/>
      <c r="RIA41" s="134"/>
      <c r="RIB41" s="134"/>
      <c r="RIC41" s="134"/>
      <c r="RID41" s="134"/>
      <c r="RIE41" s="134"/>
      <c r="RIF41" s="134"/>
      <c r="RIG41" s="134"/>
      <c r="RIH41" s="134"/>
      <c r="RII41" s="134"/>
      <c r="RIJ41" s="134"/>
      <c r="RIK41" s="134"/>
      <c r="RIL41" s="134"/>
      <c r="RIM41" s="134"/>
      <c r="RIN41" s="134"/>
      <c r="RIO41" s="134"/>
      <c r="RIP41" s="134"/>
      <c r="RIQ41" s="134"/>
      <c r="RIR41" s="134"/>
      <c r="RIS41" s="134"/>
      <c r="RIT41" s="134"/>
      <c r="RIU41" s="134"/>
      <c r="RIV41" s="134"/>
      <c r="RIW41" s="134"/>
      <c r="RIX41" s="134"/>
      <c r="RIY41" s="134"/>
      <c r="RIZ41" s="134"/>
      <c r="RJA41" s="134"/>
      <c r="RJB41" s="134"/>
      <c r="RJC41" s="134"/>
      <c r="RJD41" s="134"/>
      <c r="RJE41" s="134"/>
      <c r="RJF41" s="134"/>
      <c r="RJG41" s="134"/>
      <c r="RJH41" s="134"/>
      <c r="RJI41" s="134"/>
      <c r="RJJ41" s="134"/>
      <c r="RJK41" s="134"/>
      <c r="RJL41" s="134"/>
      <c r="RJM41" s="134"/>
      <c r="RJN41" s="134"/>
      <c r="RJO41" s="134"/>
      <c r="RJP41" s="134"/>
      <c r="RJQ41" s="134"/>
      <c r="RJR41" s="134"/>
      <c r="RJS41" s="134"/>
      <c r="RJT41" s="134"/>
      <c r="RJU41" s="134"/>
      <c r="RJV41" s="134"/>
      <c r="RJW41" s="134"/>
      <c r="RJX41" s="134"/>
      <c r="RJY41" s="134"/>
      <c r="RJZ41" s="134"/>
      <c r="RKA41" s="134"/>
      <c r="RKB41" s="134"/>
      <c r="RKC41" s="134"/>
      <c r="RKD41" s="134"/>
      <c r="RKE41" s="134"/>
      <c r="RKF41" s="134"/>
      <c r="RKG41" s="134"/>
      <c r="RKH41" s="134"/>
      <c r="RKI41" s="134"/>
      <c r="RKJ41" s="134"/>
      <c r="RKK41" s="134"/>
      <c r="RKL41" s="134"/>
      <c r="RKM41" s="134"/>
      <c r="RKN41" s="134"/>
      <c r="RKO41" s="134"/>
      <c r="RKP41" s="134"/>
      <c r="RKQ41" s="134"/>
      <c r="RKR41" s="134"/>
      <c r="RKS41" s="134"/>
      <c r="RKT41" s="134"/>
      <c r="RKU41" s="134"/>
      <c r="RKV41" s="134"/>
      <c r="RKW41" s="134"/>
      <c r="RKX41" s="134"/>
      <c r="RKY41" s="134"/>
      <c r="RKZ41" s="134"/>
      <c r="RLA41" s="134"/>
      <c r="RLB41" s="134"/>
      <c r="RLC41" s="134"/>
      <c r="RLD41" s="134"/>
      <c r="RLE41" s="134"/>
      <c r="RLF41" s="134"/>
      <c r="RLG41" s="134"/>
      <c r="RLH41" s="134"/>
      <c r="RLI41" s="134"/>
      <c r="RLJ41" s="134"/>
      <c r="RLK41" s="134"/>
      <c r="RLL41" s="134"/>
      <c r="RLM41" s="134"/>
      <c r="RLN41" s="134"/>
      <c r="RLO41" s="134"/>
      <c r="RLP41" s="134"/>
      <c r="RLQ41" s="134"/>
      <c r="RLR41" s="134"/>
      <c r="RLS41" s="134"/>
      <c r="RLT41" s="134"/>
      <c r="RLU41" s="134"/>
      <c r="RLV41" s="134"/>
      <c r="RLW41" s="134"/>
      <c r="RLX41" s="134"/>
      <c r="RLY41" s="134"/>
      <c r="RLZ41" s="134"/>
      <c r="RMA41" s="134"/>
      <c r="RMB41" s="134"/>
      <c r="RMC41" s="134"/>
      <c r="RMD41" s="134"/>
      <c r="RME41" s="134"/>
      <c r="RMF41" s="134"/>
      <c r="RMG41" s="134"/>
      <c r="RMH41" s="134"/>
      <c r="RMI41" s="134"/>
      <c r="RMJ41" s="134"/>
      <c r="RMK41" s="134"/>
      <c r="RML41" s="134"/>
      <c r="RMM41" s="134"/>
      <c r="RMN41" s="134"/>
      <c r="RMO41" s="134"/>
      <c r="RMP41" s="134"/>
      <c r="RMQ41" s="134"/>
      <c r="RMR41" s="134"/>
      <c r="RMS41" s="134"/>
      <c r="RMT41" s="134"/>
      <c r="RMU41" s="134"/>
      <c r="RMV41" s="134"/>
      <c r="RMW41" s="134"/>
      <c r="RMX41" s="134"/>
      <c r="RMY41" s="134"/>
      <c r="RMZ41" s="134"/>
      <c r="RNA41" s="134"/>
      <c r="RNB41" s="134"/>
      <c r="RNC41" s="134"/>
      <c r="RND41" s="134"/>
      <c r="RNE41" s="134"/>
      <c r="RNF41" s="134"/>
      <c r="RNG41" s="134"/>
      <c r="RNH41" s="134"/>
      <c r="RNI41" s="134"/>
      <c r="RNJ41" s="134"/>
      <c r="RNK41" s="134"/>
      <c r="RNL41" s="134"/>
      <c r="RNM41" s="134"/>
      <c r="RNN41" s="134"/>
      <c r="RNO41" s="134"/>
      <c r="RNP41" s="134"/>
      <c r="RNQ41" s="134"/>
      <c r="RNR41" s="134"/>
      <c r="RNS41" s="134"/>
      <c r="RNT41" s="134"/>
      <c r="RNU41" s="134"/>
      <c r="RNV41" s="134"/>
      <c r="RNW41" s="134"/>
      <c r="RNX41" s="134"/>
      <c r="RNY41" s="134"/>
      <c r="RNZ41" s="134"/>
      <c r="ROA41" s="134"/>
      <c r="ROB41" s="134"/>
      <c r="ROC41" s="134"/>
      <c r="ROD41" s="134"/>
      <c r="ROE41" s="134"/>
      <c r="ROF41" s="134"/>
      <c r="ROG41" s="134"/>
      <c r="ROH41" s="134"/>
      <c r="ROI41" s="134"/>
      <c r="ROJ41" s="134"/>
      <c r="ROK41" s="134"/>
      <c r="ROL41" s="134"/>
      <c r="ROM41" s="134"/>
      <c r="RON41" s="134"/>
      <c r="ROO41" s="134"/>
      <c r="ROP41" s="134"/>
      <c r="ROQ41" s="134"/>
      <c r="ROR41" s="134"/>
      <c r="ROS41" s="134"/>
      <c r="ROT41" s="134"/>
      <c r="ROU41" s="134"/>
      <c r="ROV41" s="134"/>
      <c r="ROW41" s="134"/>
      <c r="ROX41" s="134"/>
      <c r="ROY41" s="134"/>
      <c r="ROZ41" s="134"/>
      <c r="RPA41" s="134"/>
      <c r="RPB41" s="134"/>
      <c r="RPC41" s="134"/>
      <c r="RPD41" s="134"/>
      <c r="RPE41" s="134"/>
      <c r="RPF41" s="134"/>
      <c r="RPG41" s="134"/>
      <c r="RPH41" s="134"/>
      <c r="RPI41" s="134"/>
      <c r="RPJ41" s="134"/>
      <c r="RPK41" s="134"/>
      <c r="RPL41" s="134"/>
      <c r="RPM41" s="134"/>
      <c r="RPN41" s="134"/>
      <c r="RPO41" s="134"/>
      <c r="RPP41" s="134"/>
      <c r="RPQ41" s="134"/>
      <c r="RPR41" s="134"/>
      <c r="RPS41" s="134"/>
      <c r="RPT41" s="134"/>
      <c r="RPU41" s="134"/>
      <c r="RPV41" s="134"/>
      <c r="RPW41" s="134"/>
      <c r="RPX41" s="134"/>
      <c r="RPY41" s="134"/>
      <c r="RPZ41" s="134"/>
      <c r="RQA41" s="134"/>
      <c r="RQB41" s="134"/>
      <c r="RQC41" s="134"/>
      <c r="RQD41" s="134"/>
      <c r="RQE41" s="134"/>
      <c r="RQF41" s="134"/>
      <c r="RQG41" s="134"/>
      <c r="RQH41" s="134"/>
      <c r="RQI41" s="134"/>
      <c r="RQJ41" s="134"/>
      <c r="RQK41" s="134"/>
      <c r="RQL41" s="134"/>
      <c r="RQM41" s="134"/>
      <c r="RQN41" s="134"/>
      <c r="RQO41" s="134"/>
      <c r="RQP41" s="134"/>
      <c r="RQQ41" s="134"/>
      <c r="RQR41" s="134"/>
      <c r="RQS41" s="134"/>
      <c r="RQT41" s="134"/>
      <c r="RQU41" s="134"/>
      <c r="RQV41" s="134"/>
      <c r="RQW41" s="134"/>
      <c r="RQX41" s="134"/>
      <c r="RQY41" s="134"/>
      <c r="RQZ41" s="134"/>
      <c r="RRA41" s="134"/>
      <c r="RRB41" s="134"/>
      <c r="RRC41" s="134"/>
      <c r="RRD41" s="134"/>
      <c r="RRE41" s="134"/>
      <c r="RRF41" s="134"/>
      <c r="RRG41" s="134"/>
      <c r="RRH41" s="134"/>
      <c r="RRI41" s="134"/>
      <c r="RRJ41" s="134"/>
      <c r="RRK41" s="134"/>
      <c r="RRL41" s="134"/>
      <c r="RRM41" s="134"/>
      <c r="RRN41" s="134"/>
      <c r="RRO41" s="134"/>
      <c r="RRP41" s="134"/>
      <c r="RRQ41" s="134"/>
      <c r="RRR41" s="134"/>
      <c r="RRS41" s="134"/>
      <c r="RRT41" s="134"/>
      <c r="RRU41" s="134"/>
      <c r="RRV41" s="134"/>
      <c r="RRW41" s="134"/>
      <c r="RRX41" s="134"/>
      <c r="RRY41" s="134"/>
      <c r="RRZ41" s="134"/>
      <c r="RSA41" s="134"/>
      <c r="RSB41" s="134"/>
      <c r="RSC41" s="134"/>
      <c r="RSD41" s="134"/>
      <c r="RSE41" s="134"/>
      <c r="RSF41" s="134"/>
      <c r="RSG41" s="134"/>
      <c r="RSH41" s="134"/>
      <c r="RSI41" s="134"/>
      <c r="RSJ41" s="134"/>
      <c r="RSK41" s="134"/>
      <c r="RSL41" s="134"/>
      <c r="RSM41" s="134"/>
      <c r="RSN41" s="134"/>
      <c r="RSO41" s="134"/>
      <c r="RSP41" s="134"/>
      <c r="RSQ41" s="134"/>
      <c r="RSR41" s="134"/>
      <c r="RSS41" s="134"/>
      <c r="RST41" s="134"/>
      <c r="RSU41" s="134"/>
      <c r="RSV41" s="134"/>
      <c r="RSW41" s="134"/>
      <c r="RSX41" s="134"/>
      <c r="RSY41" s="134"/>
      <c r="RSZ41" s="134"/>
      <c r="RTA41" s="134"/>
      <c r="RTB41" s="134"/>
      <c r="RTC41" s="134"/>
      <c r="RTD41" s="134"/>
      <c r="RTE41" s="134"/>
      <c r="RTF41" s="134"/>
      <c r="RTG41" s="134"/>
      <c r="RTH41" s="134"/>
      <c r="RTI41" s="134"/>
      <c r="RTJ41" s="134"/>
      <c r="RTK41" s="134"/>
      <c r="RTL41" s="134"/>
      <c r="RTM41" s="134"/>
      <c r="RTN41" s="134"/>
      <c r="RTO41" s="134"/>
      <c r="RTP41" s="134"/>
      <c r="RTQ41" s="134"/>
      <c r="RTR41" s="134"/>
      <c r="RTS41" s="134"/>
      <c r="RTT41" s="134"/>
      <c r="RTU41" s="134"/>
      <c r="RTV41" s="134"/>
      <c r="RTW41" s="134"/>
      <c r="RTX41" s="134"/>
      <c r="RTY41" s="134"/>
      <c r="RTZ41" s="134"/>
      <c r="RUA41" s="134"/>
      <c r="RUB41" s="134"/>
      <c r="RUC41" s="134"/>
      <c r="RUD41" s="134"/>
      <c r="RUE41" s="134"/>
      <c r="RUF41" s="134"/>
      <c r="RUG41" s="134"/>
      <c r="RUH41" s="134"/>
      <c r="RUI41" s="134"/>
      <c r="RUJ41" s="134"/>
      <c r="RUK41" s="134"/>
      <c r="RUL41" s="134"/>
      <c r="RUM41" s="134"/>
      <c r="RUN41" s="134"/>
      <c r="RUO41" s="134"/>
      <c r="RUP41" s="134"/>
      <c r="RUQ41" s="134"/>
      <c r="RUR41" s="134"/>
      <c r="RUS41" s="134"/>
      <c r="RUT41" s="134"/>
      <c r="RUU41" s="134"/>
      <c r="RUV41" s="134"/>
      <c r="RUW41" s="134"/>
      <c r="RUX41" s="134"/>
      <c r="RUY41" s="134"/>
      <c r="RUZ41" s="134"/>
      <c r="RVA41" s="134"/>
      <c r="RVB41" s="134"/>
      <c r="RVC41" s="134"/>
      <c r="RVD41" s="134"/>
      <c r="RVE41" s="134"/>
      <c r="RVF41" s="134"/>
      <c r="RVG41" s="134"/>
      <c r="RVH41" s="134"/>
      <c r="RVI41" s="134"/>
      <c r="RVJ41" s="134"/>
      <c r="RVK41" s="134"/>
      <c r="RVL41" s="134"/>
      <c r="RVM41" s="134"/>
      <c r="RVN41" s="134"/>
      <c r="RVO41" s="134"/>
      <c r="RVP41" s="134"/>
      <c r="RVQ41" s="134"/>
      <c r="RVR41" s="134"/>
      <c r="RVS41" s="134"/>
      <c r="RVT41" s="134"/>
      <c r="RVU41" s="134"/>
      <c r="RVV41" s="134"/>
      <c r="RVW41" s="134"/>
      <c r="RVX41" s="134"/>
      <c r="RVY41" s="134"/>
      <c r="RVZ41" s="134"/>
      <c r="RWA41" s="134"/>
      <c r="RWB41" s="134"/>
      <c r="RWC41" s="134"/>
      <c r="RWD41" s="134"/>
      <c r="RWE41" s="134"/>
      <c r="RWF41" s="134"/>
      <c r="RWG41" s="134"/>
      <c r="RWH41" s="134"/>
      <c r="RWI41" s="134"/>
      <c r="RWJ41" s="134"/>
      <c r="RWK41" s="134"/>
      <c r="RWL41" s="134"/>
      <c r="RWM41" s="134"/>
      <c r="RWN41" s="134"/>
      <c r="RWO41" s="134"/>
      <c r="RWP41" s="134"/>
      <c r="RWQ41" s="134"/>
      <c r="RWR41" s="134"/>
      <c r="RWS41" s="134"/>
      <c r="RWT41" s="134"/>
      <c r="RWU41" s="134"/>
      <c r="RWV41" s="134"/>
      <c r="RWW41" s="134"/>
      <c r="RWX41" s="134"/>
      <c r="RWY41" s="134"/>
      <c r="RWZ41" s="134"/>
      <c r="RXA41" s="134"/>
      <c r="RXB41" s="134"/>
      <c r="RXC41" s="134"/>
      <c r="RXD41" s="134"/>
      <c r="RXE41" s="134"/>
      <c r="RXF41" s="134"/>
      <c r="RXG41" s="134"/>
      <c r="RXH41" s="134"/>
      <c r="RXI41" s="134"/>
      <c r="RXJ41" s="134"/>
      <c r="RXK41" s="134"/>
      <c r="RXL41" s="134"/>
      <c r="RXM41" s="134"/>
      <c r="RXN41" s="134"/>
      <c r="RXO41" s="134"/>
      <c r="RXP41" s="134"/>
      <c r="RXQ41" s="134"/>
      <c r="RXR41" s="134"/>
      <c r="RXS41" s="134"/>
      <c r="RXT41" s="134"/>
      <c r="RXU41" s="134"/>
      <c r="RXV41" s="134"/>
      <c r="RXW41" s="134"/>
      <c r="RXX41" s="134"/>
      <c r="RXY41" s="134"/>
      <c r="RXZ41" s="134"/>
      <c r="RYA41" s="134"/>
      <c r="RYB41" s="134"/>
      <c r="RYC41" s="134"/>
      <c r="RYD41" s="134"/>
      <c r="RYE41" s="134"/>
      <c r="RYF41" s="134"/>
      <c r="RYG41" s="134"/>
      <c r="RYH41" s="134"/>
      <c r="RYI41" s="134"/>
      <c r="RYJ41" s="134"/>
      <c r="RYK41" s="134"/>
      <c r="RYL41" s="134"/>
      <c r="RYM41" s="134"/>
      <c r="RYN41" s="134"/>
      <c r="RYO41" s="134"/>
      <c r="RYP41" s="134"/>
      <c r="RYQ41" s="134"/>
      <c r="RYR41" s="134"/>
      <c r="RYS41" s="134"/>
      <c r="RYT41" s="134"/>
      <c r="RYU41" s="134"/>
      <c r="RYV41" s="134"/>
      <c r="RYW41" s="134"/>
      <c r="RYX41" s="134"/>
      <c r="RYY41" s="134"/>
      <c r="RYZ41" s="134"/>
      <c r="RZA41" s="134"/>
      <c r="RZB41" s="134"/>
      <c r="RZC41" s="134"/>
      <c r="RZD41" s="134"/>
      <c r="RZE41" s="134"/>
      <c r="RZF41" s="134"/>
      <c r="RZG41" s="134"/>
      <c r="RZH41" s="134"/>
      <c r="RZI41" s="134"/>
      <c r="RZJ41" s="134"/>
      <c r="RZK41" s="134"/>
      <c r="RZL41" s="134"/>
      <c r="RZM41" s="134"/>
      <c r="RZN41" s="134"/>
      <c r="RZO41" s="134"/>
      <c r="RZP41" s="134"/>
      <c r="RZQ41" s="134"/>
      <c r="RZR41" s="134"/>
      <c r="RZS41" s="134"/>
      <c r="RZT41" s="134"/>
      <c r="RZU41" s="134"/>
      <c r="RZV41" s="134"/>
      <c r="RZW41" s="134"/>
      <c r="RZX41" s="134"/>
      <c r="RZY41" s="134"/>
      <c r="RZZ41" s="134"/>
      <c r="SAA41" s="134"/>
      <c r="SAB41" s="134"/>
      <c r="SAC41" s="134"/>
      <c r="SAD41" s="134"/>
      <c r="SAE41" s="134"/>
      <c r="SAF41" s="134"/>
      <c r="SAG41" s="134"/>
      <c r="SAH41" s="134"/>
      <c r="SAI41" s="134"/>
      <c r="SAJ41" s="134"/>
      <c r="SAK41" s="134"/>
      <c r="SAL41" s="134"/>
      <c r="SAM41" s="134"/>
      <c r="SAN41" s="134"/>
      <c r="SAO41" s="134"/>
      <c r="SAP41" s="134"/>
      <c r="SAQ41" s="134"/>
      <c r="SAR41" s="134"/>
      <c r="SAS41" s="134"/>
      <c r="SAT41" s="134"/>
      <c r="SAU41" s="134"/>
      <c r="SAV41" s="134"/>
      <c r="SAW41" s="134"/>
      <c r="SAX41" s="134"/>
      <c r="SAY41" s="134"/>
      <c r="SAZ41" s="134"/>
      <c r="SBA41" s="134"/>
      <c r="SBB41" s="134"/>
      <c r="SBC41" s="134"/>
      <c r="SBD41" s="134"/>
      <c r="SBE41" s="134"/>
      <c r="SBF41" s="134"/>
      <c r="SBG41" s="134"/>
      <c r="SBH41" s="134"/>
      <c r="SBI41" s="134"/>
      <c r="SBJ41" s="134"/>
      <c r="SBK41" s="134"/>
      <c r="SBL41" s="134"/>
      <c r="SBM41" s="134"/>
      <c r="SBN41" s="134"/>
      <c r="SBO41" s="134"/>
      <c r="SBP41" s="134"/>
      <c r="SBQ41" s="134"/>
      <c r="SBR41" s="134"/>
      <c r="SBS41" s="134"/>
      <c r="SBT41" s="134"/>
      <c r="SBU41" s="134"/>
      <c r="SBV41" s="134"/>
      <c r="SBW41" s="134"/>
      <c r="SBX41" s="134"/>
      <c r="SBY41" s="134"/>
      <c r="SBZ41" s="134"/>
      <c r="SCA41" s="134"/>
      <c r="SCB41" s="134"/>
      <c r="SCC41" s="134"/>
      <c r="SCD41" s="134"/>
      <c r="SCE41" s="134"/>
      <c r="SCF41" s="134"/>
      <c r="SCG41" s="134"/>
      <c r="SCH41" s="134"/>
      <c r="SCI41" s="134"/>
      <c r="SCJ41" s="134"/>
      <c r="SCK41" s="134"/>
      <c r="SCL41" s="134"/>
      <c r="SCM41" s="134"/>
      <c r="SCN41" s="134"/>
      <c r="SCO41" s="134"/>
      <c r="SCP41" s="134"/>
      <c r="SCQ41" s="134"/>
      <c r="SCR41" s="134"/>
      <c r="SCS41" s="134"/>
      <c r="SCT41" s="134"/>
      <c r="SCU41" s="134"/>
      <c r="SCV41" s="134"/>
      <c r="SCW41" s="134"/>
      <c r="SCX41" s="134"/>
      <c r="SCY41" s="134"/>
      <c r="SCZ41" s="134"/>
      <c r="SDA41" s="134"/>
      <c r="SDB41" s="134"/>
      <c r="SDC41" s="134"/>
      <c r="SDD41" s="134"/>
      <c r="SDE41" s="134"/>
      <c r="SDF41" s="134"/>
      <c r="SDG41" s="134"/>
      <c r="SDH41" s="134"/>
      <c r="SDI41" s="134"/>
      <c r="SDJ41" s="134"/>
      <c r="SDK41" s="134"/>
      <c r="SDL41" s="134"/>
      <c r="SDM41" s="134"/>
      <c r="SDN41" s="134"/>
      <c r="SDO41" s="134"/>
      <c r="SDP41" s="134"/>
      <c r="SDQ41" s="134"/>
      <c r="SDR41" s="134"/>
      <c r="SDS41" s="134"/>
      <c r="SDT41" s="134"/>
      <c r="SDU41" s="134"/>
      <c r="SDV41" s="134"/>
      <c r="SDW41" s="134"/>
      <c r="SDX41" s="134"/>
      <c r="SDY41" s="134"/>
      <c r="SDZ41" s="134"/>
      <c r="SEA41" s="134"/>
      <c r="SEB41" s="134"/>
      <c r="SEC41" s="134"/>
      <c r="SED41" s="134"/>
      <c r="SEE41" s="134"/>
      <c r="SEF41" s="134"/>
      <c r="SEG41" s="134"/>
      <c r="SEH41" s="134"/>
      <c r="SEI41" s="134"/>
      <c r="SEJ41" s="134"/>
      <c r="SEK41" s="134"/>
      <c r="SEL41" s="134"/>
      <c r="SEM41" s="134"/>
      <c r="SEN41" s="134"/>
      <c r="SEO41" s="134"/>
      <c r="SEP41" s="134"/>
      <c r="SEQ41" s="134"/>
      <c r="SER41" s="134"/>
      <c r="SES41" s="134"/>
      <c r="SET41" s="134"/>
      <c r="SEU41" s="134"/>
      <c r="SEV41" s="134"/>
      <c r="SEW41" s="134"/>
      <c r="SEX41" s="134"/>
      <c r="SEY41" s="134"/>
      <c r="SEZ41" s="134"/>
      <c r="SFA41" s="134"/>
      <c r="SFB41" s="134"/>
      <c r="SFC41" s="134"/>
      <c r="SFD41" s="134"/>
      <c r="SFE41" s="134"/>
      <c r="SFF41" s="134"/>
      <c r="SFG41" s="134"/>
      <c r="SFH41" s="134"/>
      <c r="SFI41" s="134"/>
      <c r="SFJ41" s="134"/>
      <c r="SFK41" s="134"/>
      <c r="SFL41" s="134"/>
      <c r="SFM41" s="134"/>
      <c r="SFN41" s="134"/>
      <c r="SFO41" s="134"/>
      <c r="SFP41" s="134"/>
      <c r="SFQ41" s="134"/>
      <c r="SFR41" s="134"/>
      <c r="SFS41" s="134"/>
      <c r="SFT41" s="134"/>
      <c r="SFU41" s="134"/>
      <c r="SFV41" s="134"/>
      <c r="SFW41" s="134"/>
      <c r="SFX41" s="134"/>
      <c r="SFY41" s="134"/>
      <c r="SFZ41" s="134"/>
      <c r="SGA41" s="134"/>
      <c r="SGB41" s="134"/>
      <c r="SGC41" s="134"/>
      <c r="SGD41" s="134"/>
      <c r="SGE41" s="134"/>
      <c r="SGF41" s="134"/>
      <c r="SGG41" s="134"/>
      <c r="SGH41" s="134"/>
      <c r="SGI41" s="134"/>
      <c r="SGJ41" s="134"/>
      <c r="SGK41" s="134"/>
      <c r="SGL41" s="134"/>
      <c r="SGM41" s="134"/>
      <c r="SGN41" s="134"/>
      <c r="SGO41" s="134"/>
      <c r="SGP41" s="134"/>
      <c r="SGQ41" s="134"/>
      <c r="SGR41" s="134"/>
      <c r="SGS41" s="134"/>
      <c r="SGT41" s="134"/>
      <c r="SGU41" s="134"/>
      <c r="SGV41" s="134"/>
      <c r="SGW41" s="134"/>
      <c r="SGX41" s="134"/>
      <c r="SGY41" s="134"/>
      <c r="SGZ41" s="134"/>
      <c r="SHA41" s="134"/>
      <c r="SHB41" s="134"/>
      <c r="SHC41" s="134"/>
      <c r="SHD41" s="134"/>
      <c r="SHE41" s="134"/>
      <c r="SHF41" s="134"/>
      <c r="SHG41" s="134"/>
      <c r="SHH41" s="134"/>
      <c r="SHI41" s="134"/>
      <c r="SHJ41" s="134"/>
      <c r="SHK41" s="134"/>
      <c r="SHL41" s="134"/>
      <c r="SHM41" s="134"/>
      <c r="SHN41" s="134"/>
      <c r="SHO41" s="134"/>
      <c r="SHP41" s="134"/>
      <c r="SHQ41" s="134"/>
      <c r="SHR41" s="134"/>
      <c r="SHS41" s="134"/>
      <c r="SHT41" s="134"/>
      <c r="SHU41" s="134"/>
      <c r="SHV41" s="134"/>
      <c r="SHW41" s="134"/>
      <c r="SHX41" s="134"/>
      <c r="SHY41" s="134"/>
      <c r="SHZ41" s="134"/>
      <c r="SIA41" s="134"/>
      <c r="SIB41" s="134"/>
      <c r="SIC41" s="134"/>
      <c r="SID41" s="134"/>
      <c r="SIE41" s="134"/>
      <c r="SIF41" s="134"/>
      <c r="SIG41" s="134"/>
      <c r="SIH41" s="134"/>
      <c r="SII41" s="134"/>
      <c r="SIJ41" s="134"/>
      <c r="SIK41" s="134"/>
      <c r="SIL41" s="134"/>
      <c r="SIM41" s="134"/>
      <c r="SIN41" s="134"/>
      <c r="SIO41" s="134"/>
      <c r="SIP41" s="134"/>
      <c r="SIQ41" s="134"/>
      <c r="SIR41" s="134"/>
      <c r="SIS41" s="134"/>
      <c r="SIT41" s="134"/>
      <c r="SIU41" s="134"/>
      <c r="SIV41" s="134"/>
      <c r="SIW41" s="134"/>
      <c r="SIX41" s="134"/>
      <c r="SIY41" s="134"/>
      <c r="SIZ41" s="134"/>
      <c r="SJA41" s="134"/>
      <c r="SJB41" s="134"/>
      <c r="SJC41" s="134"/>
      <c r="SJD41" s="134"/>
      <c r="SJE41" s="134"/>
      <c r="SJF41" s="134"/>
      <c r="SJG41" s="134"/>
      <c r="SJH41" s="134"/>
      <c r="SJI41" s="134"/>
      <c r="SJJ41" s="134"/>
      <c r="SJK41" s="134"/>
      <c r="SJL41" s="134"/>
      <c r="SJM41" s="134"/>
      <c r="SJN41" s="134"/>
      <c r="SJO41" s="134"/>
      <c r="SJP41" s="134"/>
      <c r="SJQ41" s="134"/>
      <c r="SJR41" s="134"/>
      <c r="SJS41" s="134"/>
      <c r="SJT41" s="134"/>
      <c r="SJU41" s="134"/>
      <c r="SJV41" s="134"/>
      <c r="SJW41" s="134"/>
      <c r="SJX41" s="134"/>
      <c r="SJY41" s="134"/>
      <c r="SJZ41" s="134"/>
      <c r="SKA41" s="134"/>
      <c r="SKB41" s="134"/>
      <c r="SKC41" s="134"/>
      <c r="SKD41" s="134"/>
      <c r="SKE41" s="134"/>
      <c r="SKF41" s="134"/>
      <c r="SKG41" s="134"/>
      <c r="SKH41" s="134"/>
      <c r="SKI41" s="134"/>
      <c r="SKJ41" s="134"/>
      <c r="SKK41" s="134"/>
      <c r="SKL41" s="134"/>
      <c r="SKM41" s="134"/>
      <c r="SKN41" s="134"/>
      <c r="SKO41" s="134"/>
      <c r="SKP41" s="134"/>
      <c r="SKQ41" s="134"/>
      <c r="SKR41" s="134"/>
      <c r="SKS41" s="134"/>
      <c r="SKT41" s="134"/>
      <c r="SKU41" s="134"/>
      <c r="SKV41" s="134"/>
      <c r="SKW41" s="134"/>
      <c r="SKX41" s="134"/>
      <c r="SKY41" s="134"/>
      <c r="SKZ41" s="134"/>
      <c r="SLA41" s="134"/>
      <c r="SLB41" s="134"/>
      <c r="SLC41" s="134"/>
      <c r="SLD41" s="134"/>
      <c r="SLE41" s="134"/>
      <c r="SLF41" s="134"/>
      <c r="SLG41" s="134"/>
      <c r="SLH41" s="134"/>
      <c r="SLI41" s="134"/>
      <c r="SLJ41" s="134"/>
      <c r="SLK41" s="134"/>
      <c r="SLL41" s="134"/>
      <c r="SLM41" s="134"/>
      <c r="SLN41" s="134"/>
      <c r="SLO41" s="134"/>
      <c r="SLP41" s="134"/>
      <c r="SLQ41" s="134"/>
      <c r="SLR41" s="134"/>
      <c r="SLS41" s="134"/>
      <c r="SLT41" s="134"/>
      <c r="SLU41" s="134"/>
      <c r="SLV41" s="134"/>
      <c r="SLW41" s="134"/>
      <c r="SLX41" s="134"/>
      <c r="SLY41" s="134"/>
      <c r="SLZ41" s="134"/>
      <c r="SMA41" s="134"/>
      <c r="SMB41" s="134"/>
      <c r="SMC41" s="134"/>
      <c r="SMD41" s="134"/>
      <c r="SME41" s="134"/>
      <c r="SMF41" s="134"/>
      <c r="SMG41" s="134"/>
      <c r="SMH41" s="134"/>
      <c r="SMI41" s="134"/>
      <c r="SMJ41" s="134"/>
      <c r="SMK41" s="134"/>
      <c r="SML41" s="134"/>
      <c r="SMM41" s="134"/>
      <c r="SMN41" s="134"/>
      <c r="SMO41" s="134"/>
      <c r="SMP41" s="134"/>
      <c r="SMQ41" s="134"/>
      <c r="SMR41" s="134"/>
      <c r="SMS41" s="134"/>
      <c r="SMT41" s="134"/>
      <c r="SMU41" s="134"/>
      <c r="SMV41" s="134"/>
      <c r="SMW41" s="134"/>
      <c r="SMX41" s="134"/>
      <c r="SMY41" s="134"/>
      <c r="SMZ41" s="134"/>
      <c r="SNA41" s="134"/>
      <c r="SNB41" s="134"/>
      <c r="SNC41" s="134"/>
      <c r="SND41" s="134"/>
      <c r="SNE41" s="134"/>
      <c r="SNF41" s="134"/>
      <c r="SNG41" s="134"/>
      <c r="SNH41" s="134"/>
      <c r="SNI41" s="134"/>
      <c r="SNJ41" s="134"/>
      <c r="SNK41" s="134"/>
      <c r="SNL41" s="134"/>
      <c r="SNM41" s="134"/>
      <c r="SNN41" s="134"/>
      <c r="SNO41" s="134"/>
      <c r="SNP41" s="134"/>
      <c r="SNQ41" s="134"/>
      <c r="SNR41" s="134"/>
      <c r="SNS41" s="134"/>
      <c r="SNT41" s="134"/>
      <c r="SNU41" s="134"/>
      <c r="SNV41" s="134"/>
      <c r="SNW41" s="134"/>
      <c r="SNX41" s="134"/>
      <c r="SNY41" s="134"/>
      <c r="SNZ41" s="134"/>
      <c r="SOA41" s="134"/>
      <c r="SOB41" s="134"/>
      <c r="SOC41" s="134"/>
      <c r="SOD41" s="134"/>
      <c r="SOE41" s="134"/>
      <c r="SOF41" s="134"/>
      <c r="SOG41" s="134"/>
      <c r="SOH41" s="134"/>
      <c r="SOI41" s="134"/>
      <c r="SOJ41" s="134"/>
      <c r="SOK41" s="134"/>
      <c r="SOL41" s="134"/>
      <c r="SOM41" s="134"/>
      <c r="SON41" s="134"/>
      <c r="SOO41" s="134"/>
      <c r="SOP41" s="134"/>
      <c r="SOQ41" s="134"/>
      <c r="SOR41" s="134"/>
      <c r="SOS41" s="134"/>
      <c r="SOT41" s="134"/>
      <c r="SOU41" s="134"/>
      <c r="SOV41" s="134"/>
      <c r="SOW41" s="134"/>
      <c r="SOX41" s="134"/>
      <c r="SOY41" s="134"/>
      <c r="SOZ41" s="134"/>
      <c r="SPA41" s="134"/>
      <c r="SPB41" s="134"/>
      <c r="SPC41" s="134"/>
      <c r="SPD41" s="134"/>
      <c r="SPE41" s="134"/>
      <c r="SPF41" s="134"/>
      <c r="SPG41" s="134"/>
      <c r="SPH41" s="134"/>
      <c r="SPI41" s="134"/>
      <c r="SPJ41" s="134"/>
      <c r="SPK41" s="134"/>
      <c r="SPL41" s="134"/>
      <c r="SPM41" s="134"/>
      <c r="SPN41" s="134"/>
      <c r="SPO41" s="134"/>
      <c r="SPP41" s="134"/>
      <c r="SPQ41" s="134"/>
      <c r="SPR41" s="134"/>
      <c r="SPS41" s="134"/>
      <c r="SPT41" s="134"/>
      <c r="SPU41" s="134"/>
      <c r="SPV41" s="134"/>
      <c r="SPW41" s="134"/>
      <c r="SPX41" s="134"/>
      <c r="SPY41" s="134"/>
      <c r="SPZ41" s="134"/>
      <c r="SQA41" s="134"/>
      <c r="SQB41" s="134"/>
      <c r="SQC41" s="134"/>
      <c r="SQD41" s="134"/>
      <c r="SQE41" s="134"/>
      <c r="SQF41" s="134"/>
      <c r="SQG41" s="134"/>
      <c r="SQH41" s="134"/>
      <c r="SQI41" s="134"/>
      <c r="SQJ41" s="134"/>
      <c r="SQK41" s="134"/>
      <c r="SQL41" s="134"/>
      <c r="SQM41" s="134"/>
      <c r="SQN41" s="134"/>
      <c r="SQO41" s="134"/>
      <c r="SQP41" s="134"/>
      <c r="SQQ41" s="134"/>
      <c r="SQR41" s="134"/>
      <c r="SQS41" s="134"/>
      <c r="SQT41" s="134"/>
      <c r="SQU41" s="134"/>
      <c r="SQV41" s="134"/>
      <c r="SQW41" s="134"/>
      <c r="SQX41" s="134"/>
      <c r="SQY41" s="134"/>
      <c r="SQZ41" s="134"/>
      <c r="SRA41" s="134"/>
      <c r="SRB41" s="134"/>
      <c r="SRC41" s="134"/>
      <c r="SRD41" s="134"/>
      <c r="SRE41" s="134"/>
      <c r="SRF41" s="134"/>
      <c r="SRG41" s="134"/>
      <c r="SRH41" s="134"/>
      <c r="SRI41" s="134"/>
      <c r="SRJ41" s="134"/>
      <c r="SRK41" s="134"/>
      <c r="SRL41" s="134"/>
      <c r="SRM41" s="134"/>
      <c r="SRN41" s="134"/>
      <c r="SRO41" s="134"/>
      <c r="SRP41" s="134"/>
      <c r="SRQ41" s="134"/>
      <c r="SRR41" s="134"/>
      <c r="SRS41" s="134"/>
      <c r="SRT41" s="134"/>
      <c r="SRU41" s="134"/>
      <c r="SRV41" s="134"/>
      <c r="SRW41" s="134"/>
      <c r="SRX41" s="134"/>
      <c r="SRY41" s="134"/>
      <c r="SRZ41" s="134"/>
      <c r="SSA41" s="134"/>
      <c r="SSB41" s="134"/>
      <c r="SSC41" s="134"/>
      <c r="SSD41" s="134"/>
      <c r="SSE41" s="134"/>
      <c r="SSF41" s="134"/>
      <c r="SSG41" s="134"/>
      <c r="SSH41" s="134"/>
      <c r="SSI41" s="134"/>
      <c r="SSJ41" s="134"/>
      <c r="SSK41" s="134"/>
      <c r="SSL41" s="134"/>
      <c r="SSM41" s="134"/>
      <c r="SSN41" s="134"/>
      <c r="SSO41" s="134"/>
      <c r="SSP41" s="134"/>
      <c r="SSQ41" s="134"/>
      <c r="SSR41" s="134"/>
      <c r="SSS41" s="134"/>
      <c r="SST41" s="134"/>
      <c r="SSU41" s="134"/>
      <c r="SSV41" s="134"/>
      <c r="SSW41" s="134"/>
      <c r="SSX41" s="134"/>
      <c r="SSY41" s="134"/>
      <c r="SSZ41" s="134"/>
      <c r="STA41" s="134"/>
      <c r="STB41" s="134"/>
      <c r="STC41" s="134"/>
      <c r="STD41" s="134"/>
      <c r="STE41" s="134"/>
      <c r="STF41" s="134"/>
      <c r="STG41" s="134"/>
      <c r="STH41" s="134"/>
      <c r="STI41" s="134"/>
      <c r="STJ41" s="134"/>
      <c r="STK41" s="134"/>
      <c r="STL41" s="134"/>
      <c r="STM41" s="134"/>
      <c r="STN41" s="134"/>
      <c r="STO41" s="134"/>
      <c r="STP41" s="134"/>
      <c r="STQ41" s="134"/>
      <c r="STR41" s="134"/>
      <c r="STS41" s="134"/>
      <c r="STT41" s="134"/>
      <c r="STU41" s="134"/>
      <c r="STV41" s="134"/>
      <c r="STW41" s="134"/>
      <c r="STX41" s="134"/>
      <c r="STY41" s="134"/>
      <c r="STZ41" s="134"/>
      <c r="SUA41" s="134"/>
      <c r="SUB41" s="134"/>
      <c r="SUC41" s="134"/>
      <c r="SUD41" s="134"/>
      <c r="SUE41" s="134"/>
      <c r="SUF41" s="134"/>
      <c r="SUG41" s="134"/>
      <c r="SUH41" s="134"/>
      <c r="SUI41" s="134"/>
      <c r="SUJ41" s="134"/>
      <c r="SUK41" s="134"/>
      <c r="SUL41" s="134"/>
      <c r="SUM41" s="134"/>
      <c r="SUN41" s="134"/>
      <c r="SUO41" s="134"/>
      <c r="SUP41" s="134"/>
      <c r="SUQ41" s="134"/>
      <c r="SUR41" s="134"/>
      <c r="SUS41" s="134"/>
      <c r="SUT41" s="134"/>
      <c r="SUU41" s="134"/>
      <c r="SUV41" s="134"/>
      <c r="SUW41" s="134"/>
      <c r="SUX41" s="134"/>
      <c r="SUY41" s="134"/>
      <c r="SUZ41" s="134"/>
      <c r="SVA41" s="134"/>
      <c r="SVB41" s="134"/>
      <c r="SVC41" s="134"/>
      <c r="SVD41" s="134"/>
      <c r="SVE41" s="134"/>
      <c r="SVF41" s="134"/>
      <c r="SVG41" s="134"/>
      <c r="SVH41" s="134"/>
      <c r="SVI41" s="134"/>
      <c r="SVJ41" s="134"/>
      <c r="SVK41" s="134"/>
      <c r="SVL41" s="134"/>
      <c r="SVM41" s="134"/>
      <c r="SVN41" s="134"/>
      <c r="SVO41" s="134"/>
      <c r="SVP41" s="134"/>
      <c r="SVQ41" s="134"/>
      <c r="SVR41" s="134"/>
      <c r="SVS41" s="134"/>
      <c r="SVT41" s="134"/>
      <c r="SVU41" s="134"/>
      <c r="SVV41" s="134"/>
      <c r="SVW41" s="134"/>
      <c r="SVX41" s="134"/>
      <c r="SVY41" s="134"/>
      <c r="SVZ41" s="134"/>
      <c r="SWA41" s="134"/>
      <c r="SWB41" s="134"/>
      <c r="SWC41" s="134"/>
      <c r="SWD41" s="134"/>
      <c r="SWE41" s="134"/>
      <c r="SWF41" s="134"/>
      <c r="SWG41" s="134"/>
      <c r="SWH41" s="134"/>
      <c r="SWI41" s="134"/>
      <c r="SWJ41" s="134"/>
      <c r="SWK41" s="134"/>
      <c r="SWL41" s="134"/>
      <c r="SWM41" s="134"/>
      <c r="SWN41" s="134"/>
      <c r="SWO41" s="134"/>
      <c r="SWP41" s="134"/>
      <c r="SWQ41" s="134"/>
      <c r="SWR41" s="134"/>
      <c r="SWS41" s="134"/>
      <c r="SWT41" s="134"/>
      <c r="SWU41" s="134"/>
      <c r="SWV41" s="134"/>
      <c r="SWW41" s="134"/>
      <c r="SWX41" s="134"/>
      <c r="SWY41" s="134"/>
      <c r="SWZ41" s="134"/>
      <c r="SXA41" s="134"/>
      <c r="SXB41" s="134"/>
      <c r="SXC41" s="134"/>
      <c r="SXD41" s="134"/>
      <c r="SXE41" s="134"/>
      <c r="SXF41" s="134"/>
      <c r="SXG41" s="134"/>
      <c r="SXH41" s="134"/>
      <c r="SXI41" s="134"/>
      <c r="SXJ41" s="134"/>
      <c r="SXK41" s="134"/>
      <c r="SXL41" s="134"/>
      <c r="SXM41" s="134"/>
      <c r="SXN41" s="134"/>
      <c r="SXO41" s="134"/>
      <c r="SXP41" s="134"/>
      <c r="SXQ41" s="134"/>
      <c r="SXR41" s="134"/>
      <c r="SXS41" s="134"/>
      <c r="SXT41" s="134"/>
      <c r="SXU41" s="134"/>
      <c r="SXV41" s="134"/>
      <c r="SXW41" s="134"/>
      <c r="SXX41" s="134"/>
      <c r="SXY41" s="134"/>
      <c r="SXZ41" s="134"/>
      <c r="SYA41" s="134"/>
      <c r="SYB41" s="134"/>
      <c r="SYC41" s="134"/>
      <c r="SYD41" s="134"/>
      <c r="SYE41" s="134"/>
      <c r="SYF41" s="134"/>
      <c r="SYG41" s="134"/>
      <c r="SYH41" s="134"/>
      <c r="SYI41" s="134"/>
      <c r="SYJ41" s="134"/>
      <c r="SYK41" s="134"/>
      <c r="SYL41" s="134"/>
      <c r="SYM41" s="134"/>
      <c r="SYN41" s="134"/>
      <c r="SYO41" s="134"/>
      <c r="SYP41" s="134"/>
      <c r="SYQ41" s="134"/>
      <c r="SYR41" s="134"/>
      <c r="SYS41" s="134"/>
      <c r="SYT41" s="134"/>
      <c r="SYU41" s="134"/>
      <c r="SYV41" s="134"/>
      <c r="SYW41" s="134"/>
      <c r="SYX41" s="134"/>
      <c r="SYY41" s="134"/>
      <c r="SYZ41" s="134"/>
      <c r="SZA41" s="134"/>
      <c r="SZB41" s="134"/>
      <c r="SZC41" s="134"/>
      <c r="SZD41" s="134"/>
      <c r="SZE41" s="134"/>
      <c r="SZF41" s="134"/>
      <c r="SZG41" s="134"/>
      <c r="SZH41" s="134"/>
      <c r="SZI41" s="134"/>
      <c r="SZJ41" s="134"/>
      <c r="SZK41" s="134"/>
      <c r="SZL41" s="134"/>
      <c r="SZM41" s="134"/>
      <c r="SZN41" s="134"/>
      <c r="SZO41" s="134"/>
      <c r="SZP41" s="134"/>
      <c r="SZQ41" s="134"/>
      <c r="SZR41" s="134"/>
      <c r="SZS41" s="134"/>
      <c r="SZT41" s="134"/>
      <c r="SZU41" s="134"/>
      <c r="SZV41" s="134"/>
      <c r="SZW41" s="134"/>
      <c r="SZX41" s="134"/>
      <c r="SZY41" s="134"/>
      <c r="SZZ41" s="134"/>
      <c r="TAA41" s="134"/>
      <c r="TAB41" s="134"/>
      <c r="TAC41" s="134"/>
      <c r="TAD41" s="134"/>
      <c r="TAE41" s="134"/>
      <c r="TAF41" s="134"/>
      <c r="TAG41" s="134"/>
      <c r="TAH41" s="134"/>
      <c r="TAI41" s="134"/>
      <c r="TAJ41" s="134"/>
      <c r="TAK41" s="134"/>
      <c r="TAL41" s="134"/>
      <c r="TAM41" s="134"/>
      <c r="TAN41" s="134"/>
      <c r="TAO41" s="134"/>
      <c r="TAP41" s="134"/>
      <c r="TAQ41" s="134"/>
      <c r="TAR41" s="134"/>
      <c r="TAS41" s="134"/>
      <c r="TAT41" s="134"/>
      <c r="TAU41" s="134"/>
      <c r="TAV41" s="134"/>
      <c r="TAW41" s="134"/>
      <c r="TAX41" s="134"/>
      <c r="TAY41" s="134"/>
      <c r="TAZ41" s="134"/>
      <c r="TBA41" s="134"/>
      <c r="TBB41" s="134"/>
      <c r="TBC41" s="134"/>
      <c r="TBD41" s="134"/>
      <c r="TBE41" s="134"/>
      <c r="TBF41" s="134"/>
      <c r="TBG41" s="134"/>
      <c r="TBH41" s="134"/>
      <c r="TBI41" s="134"/>
      <c r="TBJ41" s="134"/>
      <c r="TBK41" s="134"/>
      <c r="TBL41" s="134"/>
      <c r="TBM41" s="134"/>
      <c r="TBN41" s="134"/>
      <c r="TBO41" s="134"/>
      <c r="TBP41" s="134"/>
      <c r="TBQ41" s="134"/>
      <c r="TBR41" s="134"/>
      <c r="TBS41" s="134"/>
      <c r="TBT41" s="134"/>
      <c r="TBU41" s="134"/>
      <c r="TBV41" s="134"/>
      <c r="TBW41" s="134"/>
      <c r="TBX41" s="134"/>
      <c r="TBY41" s="134"/>
      <c r="TBZ41" s="134"/>
      <c r="TCA41" s="134"/>
      <c r="TCB41" s="134"/>
      <c r="TCC41" s="134"/>
      <c r="TCD41" s="134"/>
      <c r="TCE41" s="134"/>
      <c r="TCF41" s="134"/>
      <c r="TCG41" s="134"/>
      <c r="TCH41" s="134"/>
      <c r="TCI41" s="134"/>
      <c r="TCJ41" s="134"/>
      <c r="TCK41" s="134"/>
      <c r="TCL41" s="134"/>
      <c r="TCM41" s="134"/>
      <c r="TCN41" s="134"/>
      <c r="TCO41" s="134"/>
      <c r="TCP41" s="134"/>
      <c r="TCQ41" s="134"/>
      <c r="TCR41" s="134"/>
      <c r="TCS41" s="134"/>
      <c r="TCT41" s="134"/>
      <c r="TCU41" s="134"/>
      <c r="TCV41" s="134"/>
      <c r="TCW41" s="134"/>
      <c r="TCX41" s="134"/>
      <c r="TCY41" s="134"/>
      <c r="TCZ41" s="134"/>
      <c r="TDA41" s="134"/>
      <c r="TDB41" s="134"/>
      <c r="TDC41" s="134"/>
      <c r="TDD41" s="134"/>
      <c r="TDE41" s="134"/>
      <c r="TDF41" s="134"/>
      <c r="TDG41" s="134"/>
      <c r="TDH41" s="134"/>
      <c r="TDI41" s="134"/>
      <c r="TDJ41" s="134"/>
      <c r="TDK41" s="134"/>
      <c r="TDL41" s="134"/>
      <c r="TDM41" s="134"/>
      <c r="TDN41" s="134"/>
      <c r="TDO41" s="134"/>
      <c r="TDP41" s="134"/>
      <c r="TDQ41" s="134"/>
      <c r="TDR41" s="134"/>
      <c r="TDS41" s="134"/>
      <c r="TDT41" s="134"/>
      <c r="TDU41" s="134"/>
      <c r="TDV41" s="134"/>
      <c r="TDW41" s="134"/>
      <c r="TDX41" s="134"/>
      <c r="TDY41" s="134"/>
      <c r="TDZ41" s="134"/>
      <c r="TEA41" s="134"/>
      <c r="TEB41" s="134"/>
      <c r="TEC41" s="134"/>
      <c r="TED41" s="134"/>
      <c r="TEE41" s="134"/>
      <c r="TEF41" s="134"/>
      <c r="TEG41" s="134"/>
      <c r="TEH41" s="134"/>
      <c r="TEI41" s="134"/>
      <c r="TEJ41" s="134"/>
      <c r="TEK41" s="134"/>
      <c r="TEL41" s="134"/>
      <c r="TEM41" s="134"/>
      <c r="TEN41" s="134"/>
      <c r="TEO41" s="134"/>
      <c r="TEP41" s="134"/>
      <c r="TEQ41" s="134"/>
      <c r="TER41" s="134"/>
      <c r="TES41" s="134"/>
      <c r="TET41" s="134"/>
      <c r="TEU41" s="134"/>
      <c r="TEV41" s="134"/>
      <c r="TEW41" s="134"/>
      <c r="TEX41" s="134"/>
      <c r="TEY41" s="134"/>
      <c r="TEZ41" s="134"/>
      <c r="TFA41" s="134"/>
      <c r="TFB41" s="134"/>
      <c r="TFC41" s="134"/>
      <c r="TFD41" s="134"/>
      <c r="TFE41" s="134"/>
      <c r="TFF41" s="134"/>
      <c r="TFG41" s="134"/>
      <c r="TFH41" s="134"/>
      <c r="TFI41" s="134"/>
      <c r="TFJ41" s="134"/>
      <c r="TFK41" s="134"/>
      <c r="TFL41" s="134"/>
      <c r="TFM41" s="134"/>
      <c r="TFN41" s="134"/>
      <c r="TFO41" s="134"/>
      <c r="TFP41" s="134"/>
      <c r="TFQ41" s="134"/>
      <c r="TFR41" s="134"/>
      <c r="TFS41" s="134"/>
      <c r="TFT41" s="134"/>
      <c r="TFU41" s="134"/>
      <c r="TFV41" s="134"/>
      <c r="TFW41" s="134"/>
      <c r="TFX41" s="134"/>
      <c r="TFY41" s="134"/>
      <c r="TFZ41" s="134"/>
      <c r="TGA41" s="134"/>
      <c r="TGB41" s="134"/>
      <c r="TGC41" s="134"/>
      <c r="TGD41" s="134"/>
      <c r="TGE41" s="134"/>
      <c r="TGF41" s="134"/>
      <c r="TGG41" s="134"/>
      <c r="TGH41" s="134"/>
      <c r="TGI41" s="134"/>
      <c r="TGJ41" s="134"/>
      <c r="TGK41" s="134"/>
      <c r="TGL41" s="134"/>
      <c r="TGM41" s="134"/>
      <c r="TGN41" s="134"/>
      <c r="TGO41" s="134"/>
      <c r="TGP41" s="134"/>
      <c r="TGQ41" s="134"/>
      <c r="TGR41" s="134"/>
      <c r="TGS41" s="134"/>
      <c r="TGT41" s="134"/>
      <c r="TGU41" s="134"/>
      <c r="TGV41" s="134"/>
      <c r="TGW41" s="134"/>
      <c r="TGX41" s="134"/>
      <c r="TGY41" s="134"/>
      <c r="TGZ41" s="134"/>
      <c r="THA41" s="134"/>
      <c r="THB41" s="134"/>
      <c r="THC41" s="134"/>
      <c r="THD41" s="134"/>
      <c r="THE41" s="134"/>
      <c r="THF41" s="134"/>
      <c r="THG41" s="134"/>
      <c r="THH41" s="134"/>
      <c r="THI41" s="134"/>
      <c r="THJ41" s="134"/>
      <c r="THK41" s="134"/>
      <c r="THL41" s="134"/>
      <c r="THM41" s="134"/>
      <c r="THN41" s="134"/>
      <c r="THO41" s="134"/>
      <c r="THP41" s="134"/>
      <c r="THQ41" s="134"/>
      <c r="THR41" s="134"/>
      <c r="THS41" s="134"/>
      <c r="THT41" s="134"/>
      <c r="THU41" s="134"/>
      <c r="THV41" s="134"/>
      <c r="THW41" s="134"/>
      <c r="THX41" s="134"/>
      <c r="THY41" s="134"/>
      <c r="THZ41" s="134"/>
      <c r="TIA41" s="134"/>
      <c r="TIB41" s="134"/>
      <c r="TIC41" s="134"/>
      <c r="TID41" s="134"/>
      <c r="TIE41" s="134"/>
      <c r="TIF41" s="134"/>
      <c r="TIG41" s="134"/>
      <c r="TIH41" s="134"/>
      <c r="TII41" s="134"/>
      <c r="TIJ41" s="134"/>
      <c r="TIK41" s="134"/>
      <c r="TIL41" s="134"/>
      <c r="TIM41" s="134"/>
      <c r="TIN41" s="134"/>
      <c r="TIO41" s="134"/>
      <c r="TIP41" s="134"/>
      <c r="TIQ41" s="134"/>
      <c r="TIR41" s="134"/>
      <c r="TIS41" s="134"/>
      <c r="TIT41" s="134"/>
      <c r="TIU41" s="134"/>
      <c r="TIV41" s="134"/>
      <c r="TIW41" s="134"/>
      <c r="TIX41" s="134"/>
      <c r="TIY41" s="134"/>
      <c r="TIZ41" s="134"/>
      <c r="TJA41" s="134"/>
      <c r="TJB41" s="134"/>
      <c r="TJC41" s="134"/>
      <c r="TJD41" s="134"/>
      <c r="TJE41" s="134"/>
      <c r="TJF41" s="134"/>
      <c r="TJG41" s="134"/>
      <c r="TJH41" s="134"/>
      <c r="TJI41" s="134"/>
      <c r="TJJ41" s="134"/>
      <c r="TJK41" s="134"/>
      <c r="TJL41" s="134"/>
      <c r="TJM41" s="134"/>
      <c r="TJN41" s="134"/>
      <c r="TJO41" s="134"/>
      <c r="TJP41" s="134"/>
      <c r="TJQ41" s="134"/>
      <c r="TJR41" s="134"/>
      <c r="TJS41" s="134"/>
      <c r="TJT41" s="134"/>
      <c r="TJU41" s="134"/>
      <c r="TJV41" s="134"/>
      <c r="TJW41" s="134"/>
      <c r="TJX41" s="134"/>
      <c r="TJY41" s="134"/>
      <c r="TJZ41" s="134"/>
      <c r="TKA41" s="134"/>
      <c r="TKB41" s="134"/>
      <c r="TKC41" s="134"/>
      <c r="TKD41" s="134"/>
      <c r="TKE41" s="134"/>
      <c r="TKF41" s="134"/>
      <c r="TKG41" s="134"/>
      <c r="TKH41" s="134"/>
      <c r="TKI41" s="134"/>
      <c r="TKJ41" s="134"/>
      <c r="TKK41" s="134"/>
      <c r="TKL41" s="134"/>
      <c r="TKM41" s="134"/>
      <c r="TKN41" s="134"/>
      <c r="TKO41" s="134"/>
      <c r="TKP41" s="134"/>
      <c r="TKQ41" s="134"/>
      <c r="TKR41" s="134"/>
      <c r="TKS41" s="134"/>
      <c r="TKT41" s="134"/>
      <c r="TKU41" s="134"/>
      <c r="TKV41" s="134"/>
      <c r="TKW41" s="134"/>
      <c r="TKX41" s="134"/>
      <c r="TKY41" s="134"/>
      <c r="TKZ41" s="134"/>
      <c r="TLA41" s="134"/>
      <c r="TLB41" s="134"/>
      <c r="TLC41" s="134"/>
      <c r="TLD41" s="134"/>
      <c r="TLE41" s="134"/>
      <c r="TLF41" s="134"/>
      <c r="TLG41" s="134"/>
      <c r="TLH41" s="134"/>
      <c r="TLI41" s="134"/>
      <c r="TLJ41" s="134"/>
      <c r="TLK41" s="134"/>
      <c r="TLL41" s="134"/>
      <c r="TLM41" s="134"/>
      <c r="TLN41" s="134"/>
      <c r="TLO41" s="134"/>
      <c r="TLP41" s="134"/>
      <c r="TLQ41" s="134"/>
      <c r="TLR41" s="134"/>
      <c r="TLS41" s="134"/>
      <c r="TLT41" s="134"/>
      <c r="TLU41" s="134"/>
      <c r="TLV41" s="134"/>
      <c r="TLW41" s="134"/>
      <c r="TLX41" s="134"/>
      <c r="TLY41" s="134"/>
      <c r="TLZ41" s="134"/>
      <c r="TMA41" s="134"/>
      <c r="TMB41" s="134"/>
      <c r="TMC41" s="134"/>
      <c r="TMD41" s="134"/>
      <c r="TME41" s="134"/>
      <c r="TMF41" s="134"/>
      <c r="TMG41" s="134"/>
      <c r="TMH41" s="134"/>
      <c r="TMI41" s="134"/>
      <c r="TMJ41" s="134"/>
      <c r="TMK41" s="134"/>
      <c r="TML41" s="134"/>
      <c r="TMM41" s="134"/>
      <c r="TMN41" s="134"/>
      <c r="TMO41" s="134"/>
      <c r="TMP41" s="134"/>
      <c r="TMQ41" s="134"/>
      <c r="TMR41" s="134"/>
      <c r="TMS41" s="134"/>
      <c r="TMT41" s="134"/>
      <c r="TMU41" s="134"/>
      <c r="TMV41" s="134"/>
      <c r="TMW41" s="134"/>
      <c r="TMX41" s="134"/>
      <c r="TMY41" s="134"/>
      <c r="TMZ41" s="134"/>
      <c r="TNA41" s="134"/>
      <c r="TNB41" s="134"/>
      <c r="TNC41" s="134"/>
      <c r="TND41" s="134"/>
      <c r="TNE41" s="134"/>
      <c r="TNF41" s="134"/>
      <c r="TNG41" s="134"/>
      <c r="TNH41" s="134"/>
      <c r="TNI41" s="134"/>
      <c r="TNJ41" s="134"/>
      <c r="TNK41" s="134"/>
      <c r="TNL41" s="134"/>
      <c r="TNM41" s="134"/>
      <c r="TNN41" s="134"/>
      <c r="TNO41" s="134"/>
      <c r="TNP41" s="134"/>
      <c r="TNQ41" s="134"/>
      <c r="TNR41" s="134"/>
      <c r="TNS41" s="134"/>
      <c r="TNT41" s="134"/>
      <c r="TNU41" s="134"/>
      <c r="TNV41" s="134"/>
      <c r="TNW41" s="134"/>
      <c r="TNX41" s="134"/>
      <c r="TNY41" s="134"/>
      <c r="TNZ41" s="134"/>
      <c r="TOA41" s="134"/>
      <c r="TOB41" s="134"/>
      <c r="TOC41" s="134"/>
      <c r="TOD41" s="134"/>
      <c r="TOE41" s="134"/>
      <c r="TOF41" s="134"/>
      <c r="TOG41" s="134"/>
      <c r="TOH41" s="134"/>
      <c r="TOI41" s="134"/>
      <c r="TOJ41" s="134"/>
      <c r="TOK41" s="134"/>
      <c r="TOL41" s="134"/>
      <c r="TOM41" s="134"/>
      <c r="TON41" s="134"/>
      <c r="TOO41" s="134"/>
      <c r="TOP41" s="134"/>
      <c r="TOQ41" s="134"/>
      <c r="TOR41" s="134"/>
      <c r="TOS41" s="134"/>
      <c r="TOT41" s="134"/>
      <c r="TOU41" s="134"/>
      <c r="TOV41" s="134"/>
      <c r="TOW41" s="134"/>
      <c r="TOX41" s="134"/>
      <c r="TOY41" s="134"/>
      <c r="TOZ41" s="134"/>
      <c r="TPA41" s="134"/>
      <c r="TPB41" s="134"/>
      <c r="TPC41" s="134"/>
      <c r="TPD41" s="134"/>
      <c r="TPE41" s="134"/>
      <c r="TPF41" s="134"/>
      <c r="TPG41" s="134"/>
      <c r="TPH41" s="134"/>
      <c r="TPI41" s="134"/>
      <c r="TPJ41" s="134"/>
      <c r="TPK41" s="134"/>
      <c r="TPL41" s="134"/>
      <c r="TPM41" s="134"/>
      <c r="TPN41" s="134"/>
      <c r="TPO41" s="134"/>
      <c r="TPP41" s="134"/>
      <c r="TPQ41" s="134"/>
      <c r="TPR41" s="134"/>
      <c r="TPS41" s="134"/>
      <c r="TPT41" s="134"/>
      <c r="TPU41" s="134"/>
      <c r="TPV41" s="134"/>
      <c r="TPW41" s="134"/>
      <c r="TPX41" s="134"/>
      <c r="TPY41" s="134"/>
      <c r="TPZ41" s="134"/>
      <c r="TQA41" s="134"/>
      <c r="TQB41" s="134"/>
      <c r="TQC41" s="134"/>
      <c r="TQD41" s="134"/>
      <c r="TQE41" s="134"/>
      <c r="TQF41" s="134"/>
      <c r="TQG41" s="134"/>
      <c r="TQH41" s="134"/>
      <c r="TQI41" s="134"/>
      <c r="TQJ41" s="134"/>
      <c r="TQK41" s="134"/>
      <c r="TQL41" s="134"/>
      <c r="TQM41" s="134"/>
      <c r="TQN41" s="134"/>
      <c r="TQO41" s="134"/>
      <c r="TQP41" s="134"/>
      <c r="TQQ41" s="134"/>
      <c r="TQR41" s="134"/>
      <c r="TQS41" s="134"/>
      <c r="TQT41" s="134"/>
      <c r="TQU41" s="134"/>
      <c r="TQV41" s="134"/>
      <c r="TQW41" s="134"/>
      <c r="TQX41" s="134"/>
      <c r="TQY41" s="134"/>
      <c r="TQZ41" s="134"/>
      <c r="TRA41" s="134"/>
      <c r="TRB41" s="134"/>
      <c r="TRC41" s="134"/>
      <c r="TRD41" s="134"/>
      <c r="TRE41" s="134"/>
      <c r="TRF41" s="134"/>
      <c r="TRG41" s="134"/>
      <c r="TRH41" s="134"/>
      <c r="TRI41" s="134"/>
      <c r="TRJ41" s="134"/>
      <c r="TRK41" s="134"/>
      <c r="TRL41" s="134"/>
      <c r="TRM41" s="134"/>
      <c r="TRN41" s="134"/>
      <c r="TRO41" s="134"/>
      <c r="TRP41" s="134"/>
      <c r="TRQ41" s="134"/>
      <c r="TRR41" s="134"/>
      <c r="TRS41" s="134"/>
      <c r="TRT41" s="134"/>
      <c r="TRU41" s="134"/>
      <c r="TRV41" s="134"/>
      <c r="TRW41" s="134"/>
      <c r="TRX41" s="134"/>
      <c r="TRY41" s="134"/>
      <c r="TRZ41" s="134"/>
      <c r="TSA41" s="134"/>
      <c r="TSB41" s="134"/>
      <c r="TSC41" s="134"/>
      <c r="TSD41" s="134"/>
      <c r="TSE41" s="134"/>
      <c r="TSF41" s="134"/>
      <c r="TSG41" s="134"/>
      <c r="TSH41" s="134"/>
      <c r="TSI41" s="134"/>
      <c r="TSJ41" s="134"/>
      <c r="TSK41" s="134"/>
      <c r="TSL41" s="134"/>
      <c r="TSM41" s="134"/>
      <c r="TSN41" s="134"/>
      <c r="TSO41" s="134"/>
      <c r="TSP41" s="134"/>
      <c r="TSQ41" s="134"/>
      <c r="TSR41" s="134"/>
      <c r="TSS41" s="134"/>
      <c r="TST41" s="134"/>
      <c r="TSU41" s="134"/>
      <c r="TSV41" s="134"/>
      <c r="TSW41" s="134"/>
      <c r="TSX41" s="134"/>
      <c r="TSY41" s="134"/>
      <c r="TSZ41" s="134"/>
      <c r="TTA41" s="134"/>
      <c r="TTB41" s="134"/>
      <c r="TTC41" s="134"/>
      <c r="TTD41" s="134"/>
      <c r="TTE41" s="134"/>
      <c r="TTF41" s="134"/>
      <c r="TTG41" s="134"/>
      <c r="TTH41" s="134"/>
      <c r="TTI41" s="134"/>
      <c r="TTJ41" s="134"/>
      <c r="TTK41" s="134"/>
      <c r="TTL41" s="134"/>
      <c r="TTM41" s="134"/>
      <c r="TTN41" s="134"/>
      <c r="TTO41" s="134"/>
      <c r="TTP41" s="134"/>
      <c r="TTQ41" s="134"/>
      <c r="TTR41" s="134"/>
      <c r="TTS41" s="134"/>
      <c r="TTT41" s="134"/>
      <c r="TTU41" s="134"/>
      <c r="TTV41" s="134"/>
      <c r="TTW41" s="134"/>
      <c r="TTX41" s="134"/>
      <c r="TTY41" s="134"/>
      <c r="TTZ41" s="134"/>
      <c r="TUA41" s="134"/>
      <c r="TUB41" s="134"/>
      <c r="TUC41" s="134"/>
      <c r="TUD41" s="134"/>
      <c r="TUE41" s="134"/>
      <c r="TUF41" s="134"/>
      <c r="TUG41" s="134"/>
      <c r="TUH41" s="134"/>
      <c r="TUI41" s="134"/>
      <c r="TUJ41" s="134"/>
      <c r="TUK41" s="134"/>
      <c r="TUL41" s="134"/>
      <c r="TUM41" s="134"/>
      <c r="TUN41" s="134"/>
      <c r="TUO41" s="134"/>
      <c r="TUP41" s="134"/>
      <c r="TUQ41" s="134"/>
      <c r="TUR41" s="134"/>
      <c r="TUS41" s="134"/>
      <c r="TUT41" s="134"/>
      <c r="TUU41" s="134"/>
      <c r="TUV41" s="134"/>
      <c r="TUW41" s="134"/>
      <c r="TUX41" s="134"/>
      <c r="TUY41" s="134"/>
      <c r="TUZ41" s="134"/>
      <c r="TVA41" s="134"/>
      <c r="TVB41" s="134"/>
      <c r="TVC41" s="134"/>
      <c r="TVD41" s="134"/>
      <c r="TVE41" s="134"/>
      <c r="TVF41" s="134"/>
      <c r="TVG41" s="134"/>
      <c r="TVH41" s="134"/>
      <c r="TVI41" s="134"/>
      <c r="TVJ41" s="134"/>
      <c r="TVK41" s="134"/>
      <c r="TVL41" s="134"/>
      <c r="TVM41" s="134"/>
      <c r="TVN41" s="134"/>
      <c r="TVO41" s="134"/>
      <c r="TVP41" s="134"/>
      <c r="TVQ41" s="134"/>
      <c r="TVR41" s="134"/>
      <c r="TVS41" s="134"/>
      <c r="TVT41" s="134"/>
      <c r="TVU41" s="134"/>
      <c r="TVV41" s="134"/>
      <c r="TVW41" s="134"/>
      <c r="TVX41" s="134"/>
      <c r="TVY41" s="134"/>
      <c r="TVZ41" s="134"/>
      <c r="TWA41" s="134"/>
      <c r="TWB41" s="134"/>
      <c r="TWC41" s="134"/>
      <c r="TWD41" s="134"/>
      <c r="TWE41" s="134"/>
      <c r="TWF41" s="134"/>
      <c r="TWG41" s="134"/>
      <c r="TWH41" s="134"/>
      <c r="TWI41" s="134"/>
      <c r="TWJ41" s="134"/>
      <c r="TWK41" s="134"/>
      <c r="TWL41" s="134"/>
      <c r="TWM41" s="134"/>
      <c r="TWN41" s="134"/>
      <c r="TWO41" s="134"/>
      <c r="TWP41" s="134"/>
      <c r="TWQ41" s="134"/>
      <c r="TWR41" s="134"/>
      <c r="TWS41" s="134"/>
      <c r="TWT41" s="134"/>
      <c r="TWU41" s="134"/>
      <c r="TWV41" s="134"/>
      <c r="TWW41" s="134"/>
      <c r="TWX41" s="134"/>
      <c r="TWY41" s="134"/>
      <c r="TWZ41" s="134"/>
      <c r="TXA41" s="134"/>
      <c r="TXB41" s="134"/>
      <c r="TXC41" s="134"/>
      <c r="TXD41" s="134"/>
      <c r="TXE41" s="134"/>
      <c r="TXF41" s="134"/>
      <c r="TXG41" s="134"/>
      <c r="TXH41" s="134"/>
      <c r="TXI41" s="134"/>
      <c r="TXJ41" s="134"/>
      <c r="TXK41" s="134"/>
      <c r="TXL41" s="134"/>
      <c r="TXM41" s="134"/>
      <c r="TXN41" s="134"/>
      <c r="TXO41" s="134"/>
      <c r="TXP41" s="134"/>
      <c r="TXQ41" s="134"/>
      <c r="TXR41" s="134"/>
      <c r="TXS41" s="134"/>
      <c r="TXT41" s="134"/>
      <c r="TXU41" s="134"/>
      <c r="TXV41" s="134"/>
      <c r="TXW41" s="134"/>
      <c r="TXX41" s="134"/>
      <c r="TXY41" s="134"/>
      <c r="TXZ41" s="134"/>
      <c r="TYA41" s="134"/>
      <c r="TYB41" s="134"/>
      <c r="TYC41" s="134"/>
      <c r="TYD41" s="134"/>
      <c r="TYE41" s="134"/>
      <c r="TYF41" s="134"/>
      <c r="TYG41" s="134"/>
      <c r="TYH41" s="134"/>
      <c r="TYI41" s="134"/>
      <c r="TYJ41" s="134"/>
      <c r="TYK41" s="134"/>
      <c r="TYL41" s="134"/>
      <c r="TYM41" s="134"/>
      <c r="TYN41" s="134"/>
      <c r="TYO41" s="134"/>
      <c r="TYP41" s="134"/>
      <c r="TYQ41" s="134"/>
      <c r="TYR41" s="134"/>
      <c r="TYS41" s="134"/>
      <c r="TYT41" s="134"/>
      <c r="TYU41" s="134"/>
      <c r="TYV41" s="134"/>
      <c r="TYW41" s="134"/>
      <c r="TYX41" s="134"/>
      <c r="TYY41" s="134"/>
      <c r="TYZ41" s="134"/>
      <c r="TZA41" s="134"/>
      <c r="TZB41" s="134"/>
      <c r="TZC41" s="134"/>
      <c r="TZD41" s="134"/>
      <c r="TZE41" s="134"/>
      <c r="TZF41" s="134"/>
      <c r="TZG41" s="134"/>
      <c r="TZH41" s="134"/>
      <c r="TZI41" s="134"/>
      <c r="TZJ41" s="134"/>
      <c r="TZK41" s="134"/>
      <c r="TZL41" s="134"/>
      <c r="TZM41" s="134"/>
      <c r="TZN41" s="134"/>
      <c r="TZO41" s="134"/>
      <c r="TZP41" s="134"/>
      <c r="TZQ41" s="134"/>
      <c r="TZR41" s="134"/>
      <c r="TZS41" s="134"/>
      <c r="TZT41" s="134"/>
      <c r="TZU41" s="134"/>
      <c r="TZV41" s="134"/>
      <c r="TZW41" s="134"/>
      <c r="TZX41" s="134"/>
      <c r="TZY41" s="134"/>
      <c r="TZZ41" s="134"/>
      <c r="UAA41" s="134"/>
      <c r="UAB41" s="134"/>
      <c r="UAC41" s="134"/>
      <c r="UAD41" s="134"/>
      <c r="UAE41" s="134"/>
      <c r="UAF41" s="134"/>
      <c r="UAG41" s="134"/>
      <c r="UAH41" s="134"/>
      <c r="UAI41" s="134"/>
      <c r="UAJ41" s="134"/>
      <c r="UAK41" s="134"/>
      <c r="UAL41" s="134"/>
      <c r="UAM41" s="134"/>
      <c r="UAN41" s="134"/>
      <c r="UAO41" s="134"/>
      <c r="UAP41" s="134"/>
      <c r="UAQ41" s="134"/>
      <c r="UAR41" s="134"/>
      <c r="UAS41" s="134"/>
      <c r="UAT41" s="134"/>
      <c r="UAU41" s="134"/>
      <c r="UAV41" s="134"/>
      <c r="UAW41" s="134"/>
      <c r="UAX41" s="134"/>
      <c r="UAY41" s="134"/>
      <c r="UAZ41" s="134"/>
      <c r="UBA41" s="134"/>
      <c r="UBB41" s="134"/>
      <c r="UBC41" s="134"/>
      <c r="UBD41" s="134"/>
      <c r="UBE41" s="134"/>
      <c r="UBF41" s="134"/>
      <c r="UBG41" s="134"/>
      <c r="UBH41" s="134"/>
      <c r="UBI41" s="134"/>
      <c r="UBJ41" s="134"/>
      <c r="UBK41" s="134"/>
      <c r="UBL41" s="134"/>
      <c r="UBM41" s="134"/>
      <c r="UBN41" s="134"/>
      <c r="UBO41" s="134"/>
      <c r="UBP41" s="134"/>
      <c r="UBQ41" s="134"/>
      <c r="UBR41" s="134"/>
      <c r="UBS41" s="134"/>
      <c r="UBT41" s="134"/>
      <c r="UBU41" s="134"/>
      <c r="UBV41" s="134"/>
      <c r="UBW41" s="134"/>
      <c r="UBX41" s="134"/>
      <c r="UBY41" s="134"/>
      <c r="UBZ41" s="134"/>
      <c r="UCA41" s="134"/>
      <c r="UCB41" s="134"/>
      <c r="UCC41" s="134"/>
      <c r="UCD41" s="134"/>
      <c r="UCE41" s="134"/>
      <c r="UCF41" s="134"/>
      <c r="UCG41" s="134"/>
      <c r="UCH41" s="134"/>
      <c r="UCI41" s="134"/>
      <c r="UCJ41" s="134"/>
      <c r="UCK41" s="134"/>
      <c r="UCL41" s="134"/>
      <c r="UCM41" s="134"/>
      <c r="UCN41" s="134"/>
      <c r="UCO41" s="134"/>
      <c r="UCP41" s="134"/>
      <c r="UCQ41" s="134"/>
      <c r="UCR41" s="134"/>
      <c r="UCS41" s="134"/>
      <c r="UCT41" s="134"/>
      <c r="UCU41" s="134"/>
      <c r="UCV41" s="134"/>
      <c r="UCW41" s="134"/>
      <c r="UCX41" s="134"/>
      <c r="UCY41" s="134"/>
      <c r="UCZ41" s="134"/>
      <c r="UDA41" s="134"/>
      <c r="UDB41" s="134"/>
      <c r="UDC41" s="134"/>
      <c r="UDD41" s="134"/>
      <c r="UDE41" s="134"/>
      <c r="UDF41" s="134"/>
      <c r="UDG41" s="134"/>
      <c r="UDH41" s="134"/>
      <c r="UDI41" s="134"/>
      <c r="UDJ41" s="134"/>
      <c r="UDK41" s="134"/>
      <c r="UDL41" s="134"/>
      <c r="UDM41" s="134"/>
      <c r="UDN41" s="134"/>
      <c r="UDO41" s="134"/>
      <c r="UDP41" s="134"/>
      <c r="UDQ41" s="134"/>
      <c r="UDR41" s="134"/>
      <c r="UDS41" s="134"/>
      <c r="UDT41" s="134"/>
      <c r="UDU41" s="134"/>
      <c r="UDV41" s="134"/>
      <c r="UDW41" s="134"/>
      <c r="UDX41" s="134"/>
      <c r="UDY41" s="134"/>
      <c r="UDZ41" s="134"/>
      <c r="UEA41" s="134"/>
      <c r="UEB41" s="134"/>
      <c r="UEC41" s="134"/>
      <c r="UED41" s="134"/>
      <c r="UEE41" s="134"/>
      <c r="UEF41" s="134"/>
      <c r="UEG41" s="134"/>
      <c r="UEH41" s="134"/>
      <c r="UEI41" s="134"/>
      <c r="UEJ41" s="134"/>
      <c r="UEK41" s="134"/>
      <c r="UEL41" s="134"/>
      <c r="UEM41" s="134"/>
      <c r="UEN41" s="134"/>
      <c r="UEO41" s="134"/>
      <c r="UEP41" s="134"/>
      <c r="UEQ41" s="134"/>
      <c r="UER41" s="134"/>
      <c r="UES41" s="134"/>
      <c r="UET41" s="134"/>
      <c r="UEU41" s="134"/>
      <c r="UEV41" s="134"/>
      <c r="UEW41" s="134"/>
      <c r="UEX41" s="134"/>
      <c r="UEY41" s="134"/>
      <c r="UEZ41" s="134"/>
      <c r="UFA41" s="134"/>
      <c r="UFB41" s="134"/>
      <c r="UFC41" s="134"/>
      <c r="UFD41" s="134"/>
      <c r="UFE41" s="134"/>
      <c r="UFF41" s="134"/>
      <c r="UFG41" s="134"/>
      <c r="UFH41" s="134"/>
      <c r="UFI41" s="134"/>
      <c r="UFJ41" s="134"/>
      <c r="UFK41" s="134"/>
      <c r="UFL41" s="134"/>
      <c r="UFM41" s="134"/>
      <c r="UFN41" s="134"/>
      <c r="UFO41" s="134"/>
      <c r="UFP41" s="134"/>
      <c r="UFQ41" s="134"/>
      <c r="UFR41" s="134"/>
      <c r="UFS41" s="134"/>
      <c r="UFT41" s="134"/>
      <c r="UFU41" s="134"/>
      <c r="UFV41" s="134"/>
      <c r="UFW41" s="134"/>
      <c r="UFX41" s="134"/>
      <c r="UFY41" s="134"/>
      <c r="UFZ41" s="134"/>
      <c r="UGA41" s="134"/>
      <c r="UGB41" s="134"/>
      <c r="UGC41" s="134"/>
      <c r="UGD41" s="134"/>
      <c r="UGE41" s="134"/>
      <c r="UGF41" s="134"/>
      <c r="UGG41" s="134"/>
      <c r="UGH41" s="134"/>
      <c r="UGI41" s="134"/>
      <c r="UGJ41" s="134"/>
      <c r="UGK41" s="134"/>
      <c r="UGL41" s="134"/>
      <c r="UGM41" s="134"/>
      <c r="UGN41" s="134"/>
      <c r="UGO41" s="134"/>
      <c r="UGP41" s="134"/>
      <c r="UGQ41" s="134"/>
      <c r="UGR41" s="134"/>
      <c r="UGS41" s="134"/>
      <c r="UGT41" s="134"/>
      <c r="UGU41" s="134"/>
      <c r="UGV41" s="134"/>
      <c r="UGW41" s="134"/>
      <c r="UGX41" s="134"/>
      <c r="UGY41" s="134"/>
      <c r="UGZ41" s="134"/>
      <c r="UHA41" s="134"/>
      <c r="UHB41" s="134"/>
      <c r="UHC41" s="134"/>
      <c r="UHD41" s="134"/>
      <c r="UHE41" s="134"/>
      <c r="UHF41" s="134"/>
      <c r="UHG41" s="134"/>
      <c r="UHH41" s="134"/>
      <c r="UHI41" s="134"/>
      <c r="UHJ41" s="134"/>
      <c r="UHK41" s="134"/>
      <c r="UHL41" s="134"/>
      <c r="UHM41" s="134"/>
      <c r="UHN41" s="134"/>
      <c r="UHO41" s="134"/>
      <c r="UHP41" s="134"/>
      <c r="UHQ41" s="134"/>
      <c r="UHR41" s="134"/>
      <c r="UHS41" s="134"/>
      <c r="UHT41" s="134"/>
      <c r="UHU41" s="134"/>
      <c r="UHV41" s="134"/>
      <c r="UHW41" s="134"/>
      <c r="UHX41" s="134"/>
      <c r="UHY41" s="134"/>
      <c r="UHZ41" s="134"/>
      <c r="UIA41" s="134"/>
      <c r="UIB41" s="134"/>
      <c r="UIC41" s="134"/>
      <c r="UID41" s="134"/>
      <c r="UIE41" s="134"/>
      <c r="UIF41" s="134"/>
      <c r="UIG41" s="134"/>
      <c r="UIH41" s="134"/>
      <c r="UII41" s="134"/>
      <c r="UIJ41" s="134"/>
      <c r="UIK41" s="134"/>
      <c r="UIL41" s="134"/>
      <c r="UIM41" s="134"/>
      <c r="UIN41" s="134"/>
      <c r="UIO41" s="134"/>
      <c r="UIP41" s="134"/>
      <c r="UIQ41" s="134"/>
      <c r="UIR41" s="134"/>
      <c r="UIS41" s="134"/>
      <c r="UIT41" s="134"/>
      <c r="UIU41" s="134"/>
      <c r="UIV41" s="134"/>
      <c r="UIW41" s="134"/>
      <c r="UIX41" s="134"/>
      <c r="UIY41" s="134"/>
      <c r="UIZ41" s="134"/>
      <c r="UJA41" s="134"/>
      <c r="UJB41" s="134"/>
      <c r="UJC41" s="134"/>
      <c r="UJD41" s="134"/>
      <c r="UJE41" s="134"/>
      <c r="UJF41" s="134"/>
      <c r="UJG41" s="134"/>
      <c r="UJH41" s="134"/>
      <c r="UJI41" s="134"/>
      <c r="UJJ41" s="134"/>
      <c r="UJK41" s="134"/>
      <c r="UJL41" s="134"/>
      <c r="UJM41" s="134"/>
      <c r="UJN41" s="134"/>
      <c r="UJO41" s="134"/>
      <c r="UJP41" s="134"/>
      <c r="UJQ41" s="134"/>
      <c r="UJR41" s="134"/>
      <c r="UJS41" s="134"/>
      <c r="UJT41" s="134"/>
      <c r="UJU41" s="134"/>
      <c r="UJV41" s="134"/>
      <c r="UJW41" s="134"/>
      <c r="UJX41" s="134"/>
      <c r="UJY41" s="134"/>
      <c r="UJZ41" s="134"/>
      <c r="UKA41" s="134"/>
      <c r="UKB41" s="134"/>
      <c r="UKC41" s="134"/>
      <c r="UKD41" s="134"/>
      <c r="UKE41" s="134"/>
      <c r="UKF41" s="134"/>
      <c r="UKG41" s="134"/>
      <c r="UKH41" s="134"/>
      <c r="UKI41" s="134"/>
      <c r="UKJ41" s="134"/>
      <c r="UKK41" s="134"/>
      <c r="UKL41" s="134"/>
      <c r="UKM41" s="134"/>
      <c r="UKN41" s="134"/>
      <c r="UKO41" s="134"/>
      <c r="UKP41" s="134"/>
      <c r="UKQ41" s="134"/>
      <c r="UKR41" s="134"/>
      <c r="UKS41" s="134"/>
      <c r="UKT41" s="134"/>
      <c r="UKU41" s="134"/>
      <c r="UKV41" s="134"/>
      <c r="UKW41" s="134"/>
      <c r="UKX41" s="134"/>
      <c r="UKY41" s="134"/>
      <c r="UKZ41" s="134"/>
      <c r="ULA41" s="134"/>
      <c r="ULB41" s="134"/>
      <c r="ULC41" s="134"/>
      <c r="ULD41" s="134"/>
      <c r="ULE41" s="134"/>
      <c r="ULF41" s="134"/>
      <c r="ULG41" s="134"/>
      <c r="ULH41" s="134"/>
      <c r="ULI41" s="134"/>
      <c r="ULJ41" s="134"/>
      <c r="ULK41" s="134"/>
      <c r="ULL41" s="134"/>
      <c r="ULM41" s="134"/>
      <c r="ULN41" s="134"/>
      <c r="ULO41" s="134"/>
      <c r="ULP41" s="134"/>
      <c r="ULQ41" s="134"/>
      <c r="ULR41" s="134"/>
      <c r="ULS41" s="134"/>
      <c r="ULT41" s="134"/>
      <c r="ULU41" s="134"/>
      <c r="ULV41" s="134"/>
      <c r="ULW41" s="134"/>
      <c r="ULX41" s="134"/>
      <c r="ULY41" s="134"/>
      <c r="ULZ41" s="134"/>
      <c r="UMA41" s="134"/>
      <c r="UMB41" s="134"/>
      <c r="UMC41" s="134"/>
      <c r="UMD41" s="134"/>
      <c r="UME41" s="134"/>
      <c r="UMF41" s="134"/>
      <c r="UMG41" s="134"/>
      <c r="UMH41" s="134"/>
      <c r="UMI41" s="134"/>
      <c r="UMJ41" s="134"/>
      <c r="UMK41" s="134"/>
      <c r="UML41" s="134"/>
      <c r="UMM41" s="134"/>
      <c r="UMN41" s="134"/>
      <c r="UMO41" s="134"/>
      <c r="UMP41" s="134"/>
      <c r="UMQ41" s="134"/>
      <c r="UMR41" s="134"/>
      <c r="UMS41" s="134"/>
      <c r="UMT41" s="134"/>
      <c r="UMU41" s="134"/>
      <c r="UMV41" s="134"/>
      <c r="UMW41" s="134"/>
      <c r="UMX41" s="134"/>
      <c r="UMY41" s="134"/>
      <c r="UMZ41" s="134"/>
      <c r="UNA41" s="134"/>
      <c r="UNB41" s="134"/>
      <c r="UNC41" s="134"/>
      <c r="UND41" s="134"/>
      <c r="UNE41" s="134"/>
      <c r="UNF41" s="134"/>
      <c r="UNG41" s="134"/>
      <c r="UNH41" s="134"/>
      <c r="UNI41" s="134"/>
      <c r="UNJ41" s="134"/>
      <c r="UNK41" s="134"/>
      <c r="UNL41" s="134"/>
      <c r="UNM41" s="134"/>
      <c r="UNN41" s="134"/>
      <c r="UNO41" s="134"/>
      <c r="UNP41" s="134"/>
      <c r="UNQ41" s="134"/>
      <c r="UNR41" s="134"/>
      <c r="UNS41" s="134"/>
      <c r="UNT41" s="134"/>
      <c r="UNU41" s="134"/>
      <c r="UNV41" s="134"/>
      <c r="UNW41" s="134"/>
      <c r="UNX41" s="134"/>
      <c r="UNY41" s="134"/>
      <c r="UNZ41" s="134"/>
      <c r="UOA41" s="134"/>
      <c r="UOB41" s="134"/>
      <c r="UOC41" s="134"/>
      <c r="UOD41" s="134"/>
      <c r="UOE41" s="134"/>
      <c r="UOF41" s="134"/>
      <c r="UOG41" s="134"/>
      <c r="UOH41" s="134"/>
      <c r="UOI41" s="134"/>
      <c r="UOJ41" s="134"/>
      <c r="UOK41" s="134"/>
      <c r="UOL41" s="134"/>
      <c r="UOM41" s="134"/>
      <c r="UON41" s="134"/>
      <c r="UOO41" s="134"/>
      <c r="UOP41" s="134"/>
      <c r="UOQ41" s="134"/>
      <c r="UOR41" s="134"/>
      <c r="UOS41" s="134"/>
      <c r="UOT41" s="134"/>
      <c r="UOU41" s="134"/>
      <c r="UOV41" s="134"/>
      <c r="UOW41" s="134"/>
      <c r="UOX41" s="134"/>
      <c r="UOY41" s="134"/>
      <c r="UOZ41" s="134"/>
      <c r="UPA41" s="134"/>
      <c r="UPB41" s="134"/>
      <c r="UPC41" s="134"/>
      <c r="UPD41" s="134"/>
      <c r="UPE41" s="134"/>
      <c r="UPF41" s="134"/>
      <c r="UPG41" s="134"/>
      <c r="UPH41" s="134"/>
      <c r="UPI41" s="134"/>
      <c r="UPJ41" s="134"/>
      <c r="UPK41" s="134"/>
      <c r="UPL41" s="134"/>
      <c r="UPM41" s="134"/>
      <c r="UPN41" s="134"/>
      <c r="UPO41" s="134"/>
      <c r="UPP41" s="134"/>
      <c r="UPQ41" s="134"/>
      <c r="UPR41" s="134"/>
      <c r="UPS41" s="134"/>
      <c r="UPT41" s="134"/>
      <c r="UPU41" s="134"/>
      <c r="UPV41" s="134"/>
      <c r="UPW41" s="134"/>
      <c r="UPX41" s="134"/>
      <c r="UPY41" s="134"/>
      <c r="UPZ41" s="134"/>
      <c r="UQA41" s="134"/>
      <c r="UQB41" s="134"/>
      <c r="UQC41" s="134"/>
      <c r="UQD41" s="134"/>
      <c r="UQE41" s="134"/>
      <c r="UQF41" s="134"/>
      <c r="UQG41" s="134"/>
      <c r="UQH41" s="134"/>
      <c r="UQI41" s="134"/>
      <c r="UQJ41" s="134"/>
      <c r="UQK41" s="134"/>
      <c r="UQL41" s="134"/>
      <c r="UQM41" s="134"/>
      <c r="UQN41" s="134"/>
      <c r="UQO41" s="134"/>
      <c r="UQP41" s="134"/>
      <c r="UQQ41" s="134"/>
      <c r="UQR41" s="134"/>
      <c r="UQS41" s="134"/>
      <c r="UQT41" s="134"/>
      <c r="UQU41" s="134"/>
      <c r="UQV41" s="134"/>
      <c r="UQW41" s="134"/>
      <c r="UQX41" s="134"/>
      <c r="UQY41" s="134"/>
      <c r="UQZ41" s="134"/>
      <c r="URA41" s="134"/>
      <c r="URB41" s="134"/>
      <c r="URC41" s="134"/>
      <c r="URD41" s="134"/>
      <c r="URE41" s="134"/>
      <c r="URF41" s="134"/>
      <c r="URG41" s="134"/>
      <c r="URH41" s="134"/>
      <c r="URI41" s="134"/>
      <c r="URJ41" s="134"/>
      <c r="URK41" s="134"/>
      <c r="URL41" s="134"/>
      <c r="URM41" s="134"/>
      <c r="URN41" s="134"/>
      <c r="URO41" s="134"/>
      <c r="URP41" s="134"/>
      <c r="URQ41" s="134"/>
      <c r="URR41" s="134"/>
      <c r="URS41" s="134"/>
      <c r="URT41" s="134"/>
      <c r="URU41" s="134"/>
      <c r="URV41" s="134"/>
      <c r="URW41" s="134"/>
      <c r="URX41" s="134"/>
      <c r="URY41" s="134"/>
      <c r="URZ41" s="134"/>
      <c r="USA41" s="134"/>
      <c r="USB41" s="134"/>
      <c r="USC41" s="134"/>
      <c r="USD41" s="134"/>
      <c r="USE41" s="134"/>
      <c r="USF41" s="134"/>
      <c r="USG41" s="134"/>
      <c r="USH41" s="134"/>
      <c r="USI41" s="134"/>
      <c r="USJ41" s="134"/>
      <c r="USK41" s="134"/>
      <c r="USL41" s="134"/>
      <c r="USM41" s="134"/>
      <c r="USN41" s="134"/>
      <c r="USO41" s="134"/>
      <c r="USP41" s="134"/>
      <c r="USQ41" s="134"/>
      <c r="USR41" s="134"/>
      <c r="USS41" s="134"/>
      <c r="UST41" s="134"/>
      <c r="USU41" s="134"/>
      <c r="USV41" s="134"/>
      <c r="USW41" s="134"/>
      <c r="USX41" s="134"/>
      <c r="USY41" s="134"/>
      <c r="USZ41" s="134"/>
      <c r="UTA41" s="134"/>
      <c r="UTB41" s="134"/>
      <c r="UTC41" s="134"/>
      <c r="UTD41" s="134"/>
      <c r="UTE41" s="134"/>
      <c r="UTF41" s="134"/>
      <c r="UTG41" s="134"/>
      <c r="UTH41" s="134"/>
      <c r="UTI41" s="134"/>
      <c r="UTJ41" s="134"/>
      <c r="UTK41" s="134"/>
      <c r="UTL41" s="134"/>
      <c r="UTM41" s="134"/>
      <c r="UTN41" s="134"/>
      <c r="UTO41" s="134"/>
      <c r="UTP41" s="134"/>
      <c r="UTQ41" s="134"/>
      <c r="UTR41" s="134"/>
      <c r="UTS41" s="134"/>
      <c r="UTT41" s="134"/>
      <c r="UTU41" s="134"/>
      <c r="UTV41" s="134"/>
      <c r="UTW41" s="134"/>
      <c r="UTX41" s="134"/>
      <c r="UTY41" s="134"/>
      <c r="UTZ41" s="134"/>
      <c r="UUA41" s="134"/>
      <c r="UUB41" s="134"/>
      <c r="UUC41" s="134"/>
      <c r="UUD41" s="134"/>
      <c r="UUE41" s="134"/>
      <c r="UUF41" s="134"/>
      <c r="UUG41" s="134"/>
      <c r="UUH41" s="134"/>
      <c r="UUI41" s="134"/>
      <c r="UUJ41" s="134"/>
      <c r="UUK41" s="134"/>
      <c r="UUL41" s="134"/>
      <c r="UUM41" s="134"/>
      <c r="UUN41" s="134"/>
      <c r="UUO41" s="134"/>
      <c r="UUP41" s="134"/>
      <c r="UUQ41" s="134"/>
      <c r="UUR41" s="134"/>
      <c r="UUS41" s="134"/>
      <c r="UUT41" s="134"/>
      <c r="UUU41" s="134"/>
      <c r="UUV41" s="134"/>
      <c r="UUW41" s="134"/>
      <c r="UUX41" s="134"/>
      <c r="UUY41" s="134"/>
      <c r="UUZ41" s="134"/>
      <c r="UVA41" s="134"/>
      <c r="UVB41" s="134"/>
      <c r="UVC41" s="134"/>
      <c r="UVD41" s="134"/>
      <c r="UVE41" s="134"/>
      <c r="UVF41" s="134"/>
      <c r="UVG41" s="134"/>
      <c r="UVH41" s="134"/>
      <c r="UVI41" s="134"/>
      <c r="UVJ41" s="134"/>
      <c r="UVK41" s="134"/>
      <c r="UVL41" s="134"/>
      <c r="UVM41" s="134"/>
      <c r="UVN41" s="134"/>
      <c r="UVO41" s="134"/>
      <c r="UVP41" s="134"/>
      <c r="UVQ41" s="134"/>
      <c r="UVR41" s="134"/>
      <c r="UVS41" s="134"/>
      <c r="UVT41" s="134"/>
      <c r="UVU41" s="134"/>
      <c r="UVV41" s="134"/>
      <c r="UVW41" s="134"/>
      <c r="UVX41" s="134"/>
      <c r="UVY41" s="134"/>
      <c r="UVZ41" s="134"/>
      <c r="UWA41" s="134"/>
      <c r="UWB41" s="134"/>
      <c r="UWC41" s="134"/>
      <c r="UWD41" s="134"/>
      <c r="UWE41" s="134"/>
      <c r="UWF41" s="134"/>
      <c r="UWG41" s="134"/>
      <c r="UWH41" s="134"/>
      <c r="UWI41" s="134"/>
      <c r="UWJ41" s="134"/>
      <c r="UWK41" s="134"/>
      <c r="UWL41" s="134"/>
      <c r="UWM41" s="134"/>
      <c r="UWN41" s="134"/>
      <c r="UWO41" s="134"/>
      <c r="UWP41" s="134"/>
      <c r="UWQ41" s="134"/>
      <c r="UWR41" s="134"/>
      <c r="UWS41" s="134"/>
      <c r="UWT41" s="134"/>
      <c r="UWU41" s="134"/>
      <c r="UWV41" s="134"/>
      <c r="UWW41" s="134"/>
      <c r="UWX41" s="134"/>
      <c r="UWY41" s="134"/>
      <c r="UWZ41" s="134"/>
      <c r="UXA41" s="134"/>
      <c r="UXB41" s="134"/>
      <c r="UXC41" s="134"/>
      <c r="UXD41" s="134"/>
      <c r="UXE41" s="134"/>
      <c r="UXF41" s="134"/>
      <c r="UXG41" s="134"/>
      <c r="UXH41" s="134"/>
      <c r="UXI41" s="134"/>
      <c r="UXJ41" s="134"/>
      <c r="UXK41" s="134"/>
      <c r="UXL41" s="134"/>
      <c r="UXM41" s="134"/>
      <c r="UXN41" s="134"/>
      <c r="UXO41" s="134"/>
      <c r="UXP41" s="134"/>
      <c r="UXQ41" s="134"/>
      <c r="UXR41" s="134"/>
      <c r="UXS41" s="134"/>
      <c r="UXT41" s="134"/>
      <c r="UXU41" s="134"/>
      <c r="UXV41" s="134"/>
      <c r="UXW41" s="134"/>
      <c r="UXX41" s="134"/>
      <c r="UXY41" s="134"/>
      <c r="UXZ41" s="134"/>
      <c r="UYA41" s="134"/>
      <c r="UYB41" s="134"/>
      <c r="UYC41" s="134"/>
      <c r="UYD41" s="134"/>
      <c r="UYE41" s="134"/>
      <c r="UYF41" s="134"/>
      <c r="UYG41" s="134"/>
      <c r="UYH41" s="134"/>
      <c r="UYI41" s="134"/>
      <c r="UYJ41" s="134"/>
      <c r="UYK41" s="134"/>
      <c r="UYL41" s="134"/>
      <c r="UYM41" s="134"/>
      <c r="UYN41" s="134"/>
      <c r="UYO41" s="134"/>
      <c r="UYP41" s="134"/>
      <c r="UYQ41" s="134"/>
      <c r="UYR41" s="134"/>
      <c r="UYS41" s="134"/>
      <c r="UYT41" s="134"/>
      <c r="UYU41" s="134"/>
      <c r="UYV41" s="134"/>
      <c r="UYW41" s="134"/>
      <c r="UYX41" s="134"/>
      <c r="UYY41" s="134"/>
      <c r="UYZ41" s="134"/>
      <c r="UZA41" s="134"/>
      <c r="UZB41" s="134"/>
      <c r="UZC41" s="134"/>
      <c r="UZD41" s="134"/>
      <c r="UZE41" s="134"/>
      <c r="UZF41" s="134"/>
      <c r="UZG41" s="134"/>
      <c r="UZH41" s="134"/>
      <c r="UZI41" s="134"/>
      <c r="UZJ41" s="134"/>
      <c r="UZK41" s="134"/>
      <c r="UZL41" s="134"/>
      <c r="UZM41" s="134"/>
      <c r="UZN41" s="134"/>
      <c r="UZO41" s="134"/>
      <c r="UZP41" s="134"/>
      <c r="UZQ41" s="134"/>
      <c r="UZR41" s="134"/>
      <c r="UZS41" s="134"/>
      <c r="UZT41" s="134"/>
      <c r="UZU41" s="134"/>
      <c r="UZV41" s="134"/>
      <c r="UZW41" s="134"/>
      <c r="UZX41" s="134"/>
      <c r="UZY41" s="134"/>
      <c r="UZZ41" s="134"/>
      <c r="VAA41" s="134"/>
      <c r="VAB41" s="134"/>
      <c r="VAC41" s="134"/>
      <c r="VAD41" s="134"/>
      <c r="VAE41" s="134"/>
      <c r="VAF41" s="134"/>
      <c r="VAG41" s="134"/>
      <c r="VAH41" s="134"/>
      <c r="VAI41" s="134"/>
      <c r="VAJ41" s="134"/>
      <c r="VAK41" s="134"/>
      <c r="VAL41" s="134"/>
      <c r="VAM41" s="134"/>
      <c r="VAN41" s="134"/>
      <c r="VAO41" s="134"/>
      <c r="VAP41" s="134"/>
      <c r="VAQ41" s="134"/>
      <c r="VAR41" s="134"/>
      <c r="VAS41" s="134"/>
      <c r="VAT41" s="134"/>
      <c r="VAU41" s="134"/>
      <c r="VAV41" s="134"/>
      <c r="VAW41" s="134"/>
      <c r="VAX41" s="134"/>
      <c r="VAY41" s="134"/>
      <c r="VAZ41" s="134"/>
      <c r="VBA41" s="134"/>
      <c r="VBB41" s="134"/>
      <c r="VBC41" s="134"/>
      <c r="VBD41" s="134"/>
      <c r="VBE41" s="134"/>
      <c r="VBF41" s="134"/>
      <c r="VBG41" s="134"/>
      <c r="VBH41" s="134"/>
      <c r="VBI41" s="134"/>
      <c r="VBJ41" s="134"/>
      <c r="VBK41" s="134"/>
      <c r="VBL41" s="134"/>
      <c r="VBM41" s="134"/>
      <c r="VBN41" s="134"/>
      <c r="VBO41" s="134"/>
      <c r="VBP41" s="134"/>
      <c r="VBQ41" s="134"/>
      <c r="VBR41" s="134"/>
      <c r="VBS41" s="134"/>
      <c r="VBT41" s="134"/>
      <c r="VBU41" s="134"/>
      <c r="VBV41" s="134"/>
      <c r="VBW41" s="134"/>
      <c r="VBX41" s="134"/>
      <c r="VBY41" s="134"/>
      <c r="VBZ41" s="134"/>
      <c r="VCA41" s="134"/>
      <c r="VCB41" s="134"/>
      <c r="VCC41" s="134"/>
      <c r="VCD41" s="134"/>
      <c r="VCE41" s="134"/>
      <c r="VCF41" s="134"/>
      <c r="VCG41" s="134"/>
      <c r="VCH41" s="134"/>
      <c r="VCI41" s="134"/>
      <c r="VCJ41" s="134"/>
      <c r="VCK41" s="134"/>
      <c r="VCL41" s="134"/>
      <c r="VCM41" s="134"/>
      <c r="VCN41" s="134"/>
      <c r="VCO41" s="134"/>
      <c r="VCP41" s="134"/>
      <c r="VCQ41" s="134"/>
      <c r="VCR41" s="134"/>
      <c r="VCS41" s="134"/>
      <c r="VCT41" s="134"/>
      <c r="VCU41" s="134"/>
      <c r="VCV41" s="134"/>
      <c r="VCW41" s="134"/>
      <c r="VCX41" s="134"/>
      <c r="VCY41" s="134"/>
      <c r="VCZ41" s="134"/>
      <c r="VDA41" s="134"/>
      <c r="VDB41" s="134"/>
      <c r="VDC41" s="134"/>
      <c r="VDD41" s="134"/>
      <c r="VDE41" s="134"/>
      <c r="VDF41" s="134"/>
      <c r="VDG41" s="134"/>
      <c r="VDH41" s="134"/>
      <c r="VDI41" s="134"/>
      <c r="VDJ41" s="134"/>
      <c r="VDK41" s="134"/>
      <c r="VDL41" s="134"/>
      <c r="VDM41" s="134"/>
      <c r="VDN41" s="134"/>
      <c r="VDO41" s="134"/>
      <c r="VDP41" s="134"/>
      <c r="VDQ41" s="134"/>
      <c r="VDR41" s="134"/>
      <c r="VDS41" s="134"/>
      <c r="VDT41" s="134"/>
      <c r="VDU41" s="134"/>
      <c r="VDV41" s="134"/>
      <c r="VDW41" s="134"/>
      <c r="VDX41" s="134"/>
      <c r="VDY41" s="134"/>
      <c r="VDZ41" s="134"/>
      <c r="VEA41" s="134"/>
      <c r="VEB41" s="134"/>
      <c r="VEC41" s="134"/>
      <c r="VED41" s="134"/>
      <c r="VEE41" s="134"/>
      <c r="VEF41" s="134"/>
      <c r="VEG41" s="134"/>
      <c r="VEH41" s="134"/>
      <c r="VEI41" s="134"/>
      <c r="VEJ41" s="134"/>
      <c r="VEK41" s="134"/>
      <c r="VEL41" s="134"/>
      <c r="VEM41" s="134"/>
      <c r="VEN41" s="134"/>
      <c r="VEO41" s="134"/>
      <c r="VEP41" s="134"/>
      <c r="VEQ41" s="134"/>
      <c r="VER41" s="134"/>
      <c r="VES41" s="134"/>
      <c r="VET41" s="134"/>
      <c r="VEU41" s="134"/>
      <c r="VEV41" s="134"/>
      <c r="VEW41" s="134"/>
      <c r="VEX41" s="134"/>
      <c r="VEY41" s="134"/>
      <c r="VEZ41" s="134"/>
      <c r="VFA41" s="134"/>
      <c r="VFB41" s="134"/>
      <c r="VFC41" s="134"/>
      <c r="VFD41" s="134"/>
      <c r="VFE41" s="134"/>
      <c r="VFF41" s="134"/>
      <c r="VFG41" s="134"/>
      <c r="VFH41" s="134"/>
      <c r="VFI41" s="134"/>
      <c r="VFJ41" s="134"/>
      <c r="VFK41" s="134"/>
      <c r="VFL41" s="134"/>
      <c r="VFM41" s="134"/>
      <c r="VFN41" s="134"/>
      <c r="VFO41" s="134"/>
      <c r="VFP41" s="134"/>
      <c r="VFQ41" s="134"/>
      <c r="VFR41" s="134"/>
      <c r="VFS41" s="134"/>
      <c r="VFT41" s="134"/>
      <c r="VFU41" s="134"/>
      <c r="VFV41" s="134"/>
      <c r="VFW41" s="134"/>
      <c r="VFX41" s="134"/>
      <c r="VFY41" s="134"/>
      <c r="VFZ41" s="134"/>
      <c r="VGA41" s="134"/>
      <c r="VGB41" s="134"/>
      <c r="VGC41" s="134"/>
      <c r="VGD41" s="134"/>
      <c r="VGE41" s="134"/>
      <c r="VGF41" s="134"/>
      <c r="VGG41" s="134"/>
      <c r="VGH41" s="134"/>
      <c r="VGI41" s="134"/>
      <c r="VGJ41" s="134"/>
      <c r="VGK41" s="134"/>
      <c r="VGL41" s="134"/>
      <c r="VGM41" s="134"/>
      <c r="VGN41" s="134"/>
      <c r="VGO41" s="134"/>
      <c r="VGP41" s="134"/>
      <c r="VGQ41" s="134"/>
      <c r="VGR41" s="134"/>
      <c r="VGS41" s="134"/>
      <c r="VGT41" s="134"/>
      <c r="VGU41" s="134"/>
      <c r="VGV41" s="134"/>
      <c r="VGW41" s="134"/>
      <c r="VGX41" s="134"/>
      <c r="VGY41" s="134"/>
      <c r="VGZ41" s="134"/>
      <c r="VHA41" s="134"/>
      <c r="VHB41" s="134"/>
      <c r="VHC41" s="134"/>
      <c r="VHD41" s="134"/>
      <c r="VHE41" s="134"/>
      <c r="VHF41" s="134"/>
      <c r="VHG41" s="134"/>
      <c r="VHH41" s="134"/>
      <c r="VHI41" s="134"/>
      <c r="VHJ41" s="134"/>
      <c r="VHK41" s="134"/>
      <c r="VHL41" s="134"/>
      <c r="VHM41" s="134"/>
      <c r="VHN41" s="134"/>
      <c r="VHO41" s="134"/>
      <c r="VHP41" s="134"/>
      <c r="VHQ41" s="134"/>
      <c r="VHR41" s="134"/>
      <c r="VHS41" s="134"/>
      <c r="VHT41" s="134"/>
      <c r="VHU41" s="134"/>
      <c r="VHV41" s="134"/>
      <c r="VHW41" s="134"/>
      <c r="VHX41" s="134"/>
      <c r="VHY41" s="134"/>
      <c r="VHZ41" s="134"/>
      <c r="VIA41" s="134"/>
      <c r="VIB41" s="134"/>
      <c r="VIC41" s="134"/>
      <c r="VID41" s="134"/>
      <c r="VIE41" s="134"/>
      <c r="VIF41" s="134"/>
      <c r="VIG41" s="134"/>
      <c r="VIH41" s="134"/>
      <c r="VII41" s="134"/>
      <c r="VIJ41" s="134"/>
      <c r="VIK41" s="134"/>
      <c r="VIL41" s="134"/>
      <c r="VIM41" s="134"/>
      <c r="VIN41" s="134"/>
      <c r="VIO41" s="134"/>
      <c r="VIP41" s="134"/>
      <c r="VIQ41" s="134"/>
      <c r="VIR41" s="134"/>
      <c r="VIS41" s="134"/>
      <c r="VIT41" s="134"/>
      <c r="VIU41" s="134"/>
      <c r="VIV41" s="134"/>
      <c r="VIW41" s="134"/>
      <c r="VIX41" s="134"/>
      <c r="VIY41" s="134"/>
      <c r="VIZ41" s="134"/>
      <c r="VJA41" s="134"/>
      <c r="VJB41" s="134"/>
      <c r="VJC41" s="134"/>
      <c r="VJD41" s="134"/>
      <c r="VJE41" s="134"/>
      <c r="VJF41" s="134"/>
      <c r="VJG41" s="134"/>
      <c r="VJH41" s="134"/>
      <c r="VJI41" s="134"/>
      <c r="VJJ41" s="134"/>
      <c r="VJK41" s="134"/>
      <c r="VJL41" s="134"/>
      <c r="VJM41" s="134"/>
      <c r="VJN41" s="134"/>
      <c r="VJO41" s="134"/>
      <c r="VJP41" s="134"/>
      <c r="VJQ41" s="134"/>
      <c r="VJR41" s="134"/>
      <c r="VJS41" s="134"/>
      <c r="VJT41" s="134"/>
      <c r="VJU41" s="134"/>
      <c r="VJV41" s="134"/>
      <c r="VJW41" s="134"/>
      <c r="VJX41" s="134"/>
      <c r="VJY41" s="134"/>
      <c r="VJZ41" s="134"/>
      <c r="VKA41" s="134"/>
      <c r="VKB41" s="134"/>
      <c r="VKC41" s="134"/>
      <c r="VKD41" s="134"/>
      <c r="VKE41" s="134"/>
      <c r="VKF41" s="134"/>
      <c r="VKG41" s="134"/>
      <c r="VKH41" s="134"/>
      <c r="VKI41" s="134"/>
      <c r="VKJ41" s="134"/>
      <c r="VKK41" s="134"/>
      <c r="VKL41" s="134"/>
      <c r="VKM41" s="134"/>
      <c r="VKN41" s="134"/>
      <c r="VKO41" s="134"/>
      <c r="VKP41" s="134"/>
      <c r="VKQ41" s="134"/>
      <c r="VKR41" s="134"/>
      <c r="VKS41" s="134"/>
      <c r="VKT41" s="134"/>
      <c r="VKU41" s="134"/>
      <c r="VKV41" s="134"/>
      <c r="VKW41" s="134"/>
      <c r="VKX41" s="134"/>
      <c r="VKY41" s="134"/>
      <c r="VKZ41" s="134"/>
      <c r="VLA41" s="134"/>
      <c r="VLB41" s="134"/>
      <c r="VLC41" s="134"/>
      <c r="VLD41" s="134"/>
      <c r="VLE41" s="134"/>
      <c r="VLF41" s="134"/>
      <c r="VLG41" s="134"/>
      <c r="VLH41" s="134"/>
      <c r="VLI41" s="134"/>
      <c r="VLJ41" s="134"/>
      <c r="VLK41" s="134"/>
      <c r="VLL41" s="134"/>
      <c r="VLM41" s="134"/>
      <c r="VLN41" s="134"/>
      <c r="VLO41" s="134"/>
      <c r="VLP41" s="134"/>
      <c r="VLQ41" s="134"/>
      <c r="VLR41" s="134"/>
      <c r="VLS41" s="134"/>
      <c r="VLT41" s="134"/>
      <c r="VLU41" s="134"/>
      <c r="VLV41" s="134"/>
      <c r="VLW41" s="134"/>
      <c r="VLX41" s="134"/>
      <c r="VLY41" s="134"/>
      <c r="VLZ41" s="134"/>
      <c r="VMA41" s="134"/>
      <c r="VMB41" s="134"/>
      <c r="VMC41" s="134"/>
      <c r="VMD41" s="134"/>
      <c r="VME41" s="134"/>
      <c r="VMF41" s="134"/>
      <c r="VMG41" s="134"/>
      <c r="VMH41" s="134"/>
      <c r="VMI41" s="134"/>
      <c r="VMJ41" s="134"/>
      <c r="VMK41" s="134"/>
      <c r="VML41" s="134"/>
      <c r="VMM41" s="134"/>
      <c r="VMN41" s="134"/>
      <c r="VMO41" s="134"/>
      <c r="VMP41" s="134"/>
      <c r="VMQ41" s="134"/>
      <c r="VMR41" s="134"/>
      <c r="VMS41" s="134"/>
      <c r="VMT41" s="134"/>
      <c r="VMU41" s="134"/>
      <c r="VMV41" s="134"/>
      <c r="VMW41" s="134"/>
      <c r="VMX41" s="134"/>
      <c r="VMY41" s="134"/>
      <c r="VMZ41" s="134"/>
      <c r="VNA41" s="134"/>
      <c r="VNB41" s="134"/>
      <c r="VNC41" s="134"/>
      <c r="VND41" s="134"/>
      <c r="VNE41" s="134"/>
      <c r="VNF41" s="134"/>
      <c r="VNG41" s="134"/>
      <c r="VNH41" s="134"/>
      <c r="VNI41" s="134"/>
      <c r="VNJ41" s="134"/>
      <c r="VNK41" s="134"/>
      <c r="VNL41" s="134"/>
      <c r="VNM41" s="134"/>
      <c r="VNN41" s="134"/>
      <c r="VNO41" s="134"/>
      <c r="VNP41" s="134"/>
      <c r="VNQ41" s="134"/>
      <c r="VNR41" s="134"/>
      <c r="VNS41" s="134"/>
      <c r="VNT41" s="134"/>
      <c r="VNU41" s="134"/>
      <c r="VNV41" s="134"/>
      <c r="VNW41" s="134"/>
      <c r="VNX41" s="134"/>
      <c r="VNY41" s="134"/>
      <c r="VNZ41" s="134"/>
      <c r="VOA41" s="134"/>
      <c r="VOB41" s="134"/>
      <c r="VOC41" s="134"/>
      <c r="VOD41" s="134"/>
      <c r="VOE41" s="134"/>
      <c r="VOF41" s="134"/>
      <c r="VOG41" s="134"/>
      <c r="VOH41" s="134"/>
      <c r="VOI41" s="134"/>
      <c r="VOJ41" s="134"/>
      <c r="VOK41" s="134"/>
      <c r="VOL41" s="134"/>
      <c r="VOM41" s="134"/>
      <c r="VON41" s="134"/>
      <c r="VOO41" s="134"/>
      <c r="VOP41" s="134"/>
      <c r="VOQ41" s="134"/>
      <c r="VOR41" s="134"/>
      <c r="VOS41" s="134"/>
      <c r="VOT41" s="134"/>
      <c r="VOU41" s="134"/>
      <c r="VOV41" s="134"/>
      <c r="VOW41" s="134"/>
      <c r="VOX41" s="134"/>
      <c r="VOY41" s="134"/>
      <c r="VOZ41" s="134"/>
      <c r="VPA41" s="134"/>
      <c r="VPB41" s="134"/>
      <c r="VPC41" s="134"/>
      <c r="VPD41" s="134"/>
      <c r="VPE41" s="134"/>
      <c r="VPF41" s="134"/>
      <c r="VPG41" s="134"/>
      <c r="VPH41" s="134"/>
      <c r="VPI41" s="134"/>
      <c r="VPJ41" s="134"/>
      <c r="VPK41" s="134"/>
      <c r="VPL41" s="134"/>
      <c r="VPM41" s="134"/>
      <c r="VPN41" s="134"/>
      <c r="VPO41" s="134"/>
      <c r="VPP41" s="134"/>
      <c r="VPQ41" s="134"/>
      <c r="VPR41" s="134"/>
      <c r="VPS41" s="134"/>
      <c r="VPT41" s="134"/>
      <c r="VPU41" s="134"/>
      <c r="VPV41" s="134"/>
      <c r="VPW41" s="134"/>
      <c r="VPX41" s="134"/>
      <c r="VPY41" s="134"/>
      <c r="VPZ41" s="134"/>
      <c r="VQA41" s="134"/>
      <c r="VQB41" s="134"/>
      <c r="VQC41" s="134"/>
      <c r="VQD41" s="134"/>
      <c r="VQE41" s="134"/>
      <c r="VQF41" s="134"/>
      <c r="VQG41" s="134"/>
      <c r="VQH41" s="134"/>
      <c r="VQI41" s="134"/>
      <c r="VQJ41" s="134"/>
      <c r="VQK41" s="134"/>
      <c r="VQL41" s="134"/>
      <c r="VQM41" s="134"/>
      <c r="VQN41" s="134"/>
      <c r="VQO41" s="134"/>
      <c r="VQP41" s="134"/>
      <c r="VQQ41" s="134"/>
      <c r="VQR41" s="134"/>
      <c r="VQS41" s="134"/>
      <c r="VQT41" s="134"/>
      <c r="VQU41" s="134"/>
      <c r="VQV41" s="134"/>
      <c r="VQW41" s="134"/>
      <c r="VQX41" s="134"/>
      <c r="VQY41" s="134"/>
      <c r="VQZ41" s="134"/>
      <c r="VRA41" s="134"/>
      <c r="VRB41" s="134"/>
      <c r="VRC41" s="134"/>
      <c r="VRD41" s="134"/>
      <c r="VRE41" s="134"/>
      <c r="VRF41" s="134"/>
      <c r="VRG41" s="134"/>
      <c r="VRH41" s="134"/>
      <c r="VRI41" s="134"/>
      <c r="VRJ41" s="134"/>
      <c r="VRK41" s="134"/>
      <c r="VRL41" s="134"/>
      <c r="VRM41" s="134"/>
      <c r="VRN41" s="134"/>
      <c r="VRO41" s="134"/>
      <c r="VRP41" s="134"/>
      <c r="VRQ41" s="134"/>
      <c r="VRR41" s="134"/>
      <c r="VRS41" s="134"/>
      <c r="VRT41" s="134"/>
      <c r="VRU41" s="134"/>
      <c r="VRV41" s="134"/>
      <c r="VRW41" s="134"/>
      <c r="VRX41" s="134"/>
      <c r="VRY41" s="134"/>
      <c r="VRZ41" s="134"/>
      <c r="VSA41" s="134"/>
      <c r="VSB41" s="134"/>
      <c r="VSC41" s="134"/>
      <c r="VSD41" s="134"/>
      <c r="VSE41" s="134"/>
      <c r="VSF41" s="134"/>
      <c r="VSG41" s="134"/>
      <c r="VSH41" s="134"/>
      <c r="VSI41" s="134"/>
      <c r="VSJ41" s="134"/>
      <c r="VSK41" s="134"/>
      <c r="VSL41" s="134"/>
      <c r="VSM41" s="134"/>
      <c r="VSN41" s="134"/>
      <c r="VSO41" s="134"/>
      <c r="VSP41" s="134"/>
      <c r="VSQ41" s="134"/>
      <c r="VSR41" s="134"/>
      <c r="VSS41" s="134"/>
      <c r="VST41" s="134"/>
      <c r="VSU41" s="134"/>
      <c r="VSV41" s="134"/>
      <c r="VSW41" s="134"/>
      <c r="VSX41" s="134"/>
      <c r="VSY41" s="134"/>
      <c r="VSZ41" s="134"/>
      <c r="VTA41" s="134"/>
      <c r="VTB41" s="134"/>
      <c r="VTC41" s="134"/>
      <c r="VTD41" s="134"/>
      <c r="VTE41" s="134"/>
      <c r="VTF41" s="134"/>
      <c r="VTG41" s="134"/>
      <c r="VTH41" s="134"/>
      <c r="VTI41" s="134"/>
      <c r="VTJ41" s="134"/>
      <c r="VTK41" s="134"/>
      <c r="VTL41" s="134"/>
      <c r="VTM41" s="134"/>
      <c r="VTN41" s="134"/>
      <c r="VTO41" s="134"/>
      <c r="VTP41" s="134"/>
      <c r="VTQ41" s="134"/>
      <c r="VTR41" s="134"/>
      <c r="VTS41" s="134"/>
      <c r="VTT41" s="134"/>
      <c r="VTU41" s="134"/>
      <c r="VTV41" s="134"/>
      <c r="VTW41" s="134"/>
      <c r="VTX41" s="134"/>
      <c r="VTY41" s="134"/>
      <c r="VTZ41" s="134"/>
      <c r="VUA41" s="134"/>
      <c r="VUB41" s="134"/>
      <c r="VUC41" s="134"/>
      <c r="VUD41" s="134"/>
      <c r="VUE41" s="134"/>
      <c r="VUF41" s="134"/>
      <c r="VUG41" s="134"/>
      <c r="VUH41" s="134"/>
      <c r="VUI41" s="134"/>
      <c r="VUJ41" s="134"/>
      <c r="VUK41" s="134"/>
      <c r="VUL41" s="134"/>
      <c r="VUM41" s="134"/>
      <c r="VUN41" s="134"/>
      <c r="VUO41" s="134"/>
      <c r="VUP41" s="134"/>
      <c r="VUQ41" s="134"/>
      <c r="VUR41" s="134"/>
      <c r="VUS41" s="134"/>
      <c r="VUT41" s="134"/>
      <c r="VUU41" s="134"/>
      <c r="VUV41" s="134"/>
      <c r="VUW41" s="134"/>
      <c r="VUX41" s="134"/>
      <c r="VUY41" s="134"/>
      <c r="VUZ41" s="134"/>
      <c r="VVA41" s="134"/>
      <c r="VVB41" s="134"/>
      <c r="VVC41" s="134"/>
      <c r="VVD41" s="134"/>
      <c r="VVE41" s="134"/>
      <c r="VVF41" s="134"/>
      <c r="VVG41" s="134"/>
      <c r="VVH41" s="134"/>
      <c r="VVI41" s="134"/>
      <c r="VVJ41" s="134"/>
      <c r="VVK41" s="134"/>
      <c r="VVL41" s="134"/>
      <c r="VVM41" s="134"/>
      <c r="VVN41" s="134"/>
      <c r="VVO41" s="134"/>
      <c r="VVP41" s="134"/>
      <c r="VVQ41" s="134"/>
      <c r="VVR41" s="134"/>
      <c r="VVS41" s="134"/>
      <c r="VVT41" s="134"/>
      <c r="VVU41" s="134"/>
      <c r="VVV41" s="134"/>
      <c r="VVW41" s="134"/>
      <c r="VVX41" s="134"/>
      <c r="VVY41" s="134"/>
      <c r="VVZ41" s="134"/>
      <c r="VWA41" s="134"/>
      <c r="VWB41" s="134"/>
      <c r="VWC41" s="134"/>
      <c r="VWD41" s="134"/>
      <c r="VWE41" s="134"/>
      <c r="VWF41" s="134"/>
      <c r="VWG41" s="134"/>
      <c r="VWH41" s="134"/>
      <c r="VWI41" s="134"/>
      <c r="VWJ41" s="134"/>
      <c r="VWK41" s="134"/>
      <c r="VWL41" s="134"/>
      <c r="VWM41" s="134"/>
      <c r="VWN41" s="134"/>
      <c r="VWO41" s="134"/>
      <c r="VWP41" s="134"/>
      <c r="VWQ41" s="134"/>
      <c r="VWR41" s="134"/>
      <c r="VWS41" s="134"/>
      <c r="VWT41" s="134"/>
      <c r="VWU41" s="134"/>
      <c r="VWV41" s="134"/>
      <c r="VWW41" s="134"/>
      <c r="VWX41" s="134"/>
      <c r="VWY41" s="134"/>
      <c r="VWZ41" s="134"/>
      <c r="VXA41" s="134"/>
      <c r="VXB41" s="134"/>
      <c r="VXC41" s="134"/>
      <c r="VXD41" s="134"/>
      <c r="VXE41" s="134"/>
      <c r="VXF41" s="134"/>
      <c r="VXG41" s="134"/>
      <c r="VXH41" s="134"/>
      <c r="VXI41" s="134"/>
      <c r="VXJ41" s="134"/>
      <c r="VXK41" s="134"/>
      <c r="VXL41" s="134"/>
      <c r="VXM41" s="134"/>
      <c r="VXN41" s="134"/>
      <c r="VXO41" s="134"/>
      <c r="VXP41" s="134"/>
      <c r="VXQ41" s="134"/>
      <c r="VXR41" s="134"/>
      <c r="VXS41" s="134"/>
      <c r="VXT41" s="134"/>
      <c r="VXU41" s="134"/>
      <c r="VXV41" s="134"/>
      <c r="VXW41" s="134"/>
      <c r="VXX41" s="134"/>
      <c r="VXY41" s="134"/>
      <c r="VXZ41" s="134"/>
      <c r="VYA41" s="134"/>
      <c r="VYB41" s="134"/>
      <c r="VYC41" s="134"/>
      <c r="VYD41" s="134"/>
      <c r="VYE41" s="134"/>
      <c r="VYF41" s="134"/>
      <c r="VYG41" s="134"/>
      <c r="VYH41" s="134"/>
      <c r="VYI41" s="134"/>
      <c r="VYJ41" s="134"/>
      <c r="VYK41" s="134"/>
      <c r="VYL41" s="134"/>
      <c r="VYM41" s="134"/>
      <c r="VYN41" s="134"/>
      <c r="VYO41" s="134"/>
      <c r="VYP41" s="134"/>
      <c r="VYQ41" s="134"/>
      <c r="VYR41" s="134"/>
      <c r="VYS41" s="134"/>
      <c r="VYT41" s="134"/>
      <c r="VYU41" s="134"/>
      <c r="VYV41" s="134"/>
      <c r="VYW41" s="134"/>
      <c r="VYX41" s="134"/>
      <c r="VYY41" s="134"/>
      <c r="VYZ41" s="134"/>
      <c r="VZA41" s="134"/>
      <c r="VZB41" s="134"/>
      <c r="VZC41" s="134"/>
      <c r="VZD41" s="134"/>
      <c r="VZE41" s="134"/>
      <c r="VZF41" s="134"/>
      <c r="VZG41" s="134"/>
      <c r="VZH41" s="134"/>
      <c r="VZI41" s="134"/>
      <c r="VZJ41" s="134"/>
      <c r="VZK41" s="134"/>
      <c r="VZL41" s="134"/>
      <c r="VZM41" s="134"/>
      <c r="VZN41" s="134"/>
      <c r="VZO41" s="134"/>
      <c r="VZP41" s="134"/>
      <c r="VZQ41" s="134"/>
      <c r="VZR41" s="134"/>
      <c r="VZS41" s="134"/>
      <c r="VZT41" s="134"/>
      <c r="VZU41" s="134"/>
      <c r="VZV41" s="134"/>
      <c r="VZW41" s="134"/>
      <c r="VZX41" s="134"/>
      <c r="VZY41" s="134"/>
      <c r="VZZ41" s="134"/>
      <c r="WAA41" s="134"/>
      <c r="WAB41" s="134"/>
      <c r="WAC41" s="134"/>
      <c r="WAD41" s="134"/>
      <c r="WAE41" s="134"/>
      <c r="WAF41" s="134"/>
      <c r="WAG41" s="134"/>
      <c r="WAH41" s="134"/>
      <c r="WAI41" s="134"/>
      <c r="WAJ41" s="134"/>
      <c r="WAK41" s="134"/>
      <c r="WAL41" s="134"/>
      <c r="WAM41" s="134"/>
      <c r="WAN41" s="134"/>
      <c r="WAO41" s="134"/>
      <c r="WAP41" s="134"/>
      <c r="WAQ41" s="134"/>
      <c r="WAR41" s="134"/>
      <c r="WAS41" s="134"/>
      <c r="WAT41" s="134"/>
      <c r="WAU41" s="134"/>
      <c r="WAV41" s="134"/>
      <c r="WAW41" s="134"/>
      <c r="WAX41" s="134"/>
      <c r="WAY41" s="134"/>
      <c r="WAZ41" s="134"/>
      <c r="WBA41" s="134"/>
      <c r="WBB41" s="134"/>
      <c r="WBC41" s="134"/>
      <c r="WBD41" s="134"/>
      <c r="WBE41" s="134"/>
      <c r="WBF41" s="134"/>
      <c r="WBG41" s="134"/>
      <c r="WBH41" s="134"/>
      <c r="WBI41" s="134"/>
      <c r="WBJ41" s="134"/>
      <c r="WBK41" s="134"/>
      <c r="WBL41" s="134"/>
      <c r="WBM41" s="134"/>
      <c r="WBN41" s="134"/>
      <c r="WBO41" s="134"/>
      <c r="WBP41" s="134"/>
      <c r="WBQ41" s="134"/>
      <c r="WBR41" s="134"/>
      <c r="WBS41" s="134"/>
      <c r="WBT41" s="134"/>
      <c r="WBU41" s="134"/>
      <c r="WBV41" s="134"/>
      <c r="WBW41" s="134"/>
      <c r="WBX41" s="134"/>
      <c r="WBY41" s="134"/>
      <c r="WBZ41" s="134"/>
      <c r="WCA41" s="134"/>
      <c r="WCB41" s="134"/>
      <c r="WCC41" s="134"/>
      <c r="WCD41" s="134"/>
      <c r="WCE41" s="134"/>
      <c r="WCF41" s="134"/>
      <c r="WCG41" s="134"/>
      <c r="WCH41" s="134"/>
      <c r="WCI41" s="134"/>
      <c r="WCJ41" s="134"/>
      <c r="WCK41" s="134"/>
      <c r="WCL41" s="134"/>
      <c r="WCM41" s="134"/>
      <c r="WCN41" s="134"/>
      <c r="WCO41" s="134"/>
      <c r="WCP41" s="134"/>
      <c r="WCQ41" s="134"/>
      <c r="WCR41" s="134"/>
      <c r="WCS41" s="134"/>
      <c r="WCT41" s="134"/>
      <c r="WCU41" s="134"/>
      <c r="WCV41" s="134"/>
      <c r="WCW41" s="134"/>
      <c r="WCX41" s="134"/>
      <c r="WCY41" s="134"/>
      <c r="WCZ41" s="134"/>
      <c r="WDA41" s="134"/>
      <c r="WDB41" s="134"/>
      <c r="WDC41" s="134"/>
      <c r="WDD41" s="134"/>
      <c r="WDE41" s="134"/>
      <c r="WDF41" s="134"/>
      <c r="WDG41" s="134"/>
      <c r="WDH41" s="134"/>
      <c r="WDI41" s="134"/>
      <c r="WDJ41" s="134"/>
      <c r="WDK41" s="134"/>
      <c r="WDL41" s="134"/>
      <c r="WDM41" s="134"/>
      <c r="WDN41" s="134"/>
      <c r="WDO41" s="134"/>
      <c r="WDP41" s="134"/>
      <c r="WDQ41" s="134"/>
      <c r="WDR41" s="134"/>
      <c r="WDS41" s="134"/>
      <c r="WDT41" s="134"/>
      <c r="WDU41" s="134"/>
      <c r="WDV41" s="134"/>
      <c r="WDW41" s="134"/>
      <c r="WDX41" s="134"/>
      <c r="WDY41" s="134"/>
      <c r="WDZ41" s="134"/>
      <c r="WEA41" s="134"/>
      <c r="WEB41" s="134"/>
      <c r="WEC41" s="134"/>
      <c r="WED41" s="134"/>
      <c r="WEE41" s="134"/>
      <c r="WEF41" s="134"/>
      <c r="WEG41" s="134"/>
      <c r="WEH41" s="134"/>
      <c r="WEI41" s="134"/>
      <c r="WEJ41" s="134"/>
      <c r="WEK41" s="134"/>
      <c r="WEL41" s="134"/>
      <c r="WEM41" s="134"/>
      <c r="WEN41" s="134"/>
      <c r="WEO41" s="134"/>
      <c r="WEP41" s="134"/>
      <c r="WEQ41" s="134"/>
      <c r="WER41" s="134"/>
      <c r="WES41" s="134"/>
      <c r="WET41" s="134"/>
      <c r="WEU41" s="134"/>
      <c r="WEV41" s="134"/>
      <c r="WEW41" s="134"/>
      <c r="WEX41" s="134"/>
      <c r="WEY41" s="134"/>
      <c r="WEZ41" s="134"/>
      <c r="WFA41" s="134"/>
      <c r="WFB41" s="134"/>
      <c r="WFC41" s="134"/>
      <c r="WFD41" s="134"/>
      <c r="WFE41" s="134"/>
      <c r="WFF41" s="134"/>
      <c r="WFG41" s="134"/>
      <c r="WFH41" s="134"/>
      <c r="WFI41" s="134"/>
      <c r="WFJ41" s="134"/>
      <c r="WFK41" s="134"/>
      <c r="WFL41" s="134"/>
      <c r="WFM41" s="134"/>
      <c r="WFN41" s="134"/>
      <c r="WFO41" s="134"/>
      <c r="WFP41" s="134"/>
      <c r="WFQ41" s="134"/>
      <c r="WFR41" s="134"/>
      <c r="WFS41" s="134"/>
      <c r="WFT41" s="134"/>
      <c r="WFU41" s="134"/>
      <c r="WFV41" s="134"/>
      <c r="WFW41" s="134"/>
      <c r="WFX41" s="134"/>
      <c r="WFY41" s="134"/>
      <c r="WFZ41" s="134"/>
      <c r="WGA41" s="134"/>
      <c r="WGB41" s="134"/>
      <c r="WGC41" s="134"/>
      <c r="WGD41" s="134"/>
      <c r="WGE41" s="134"/>
      <c r="WGF41" s="134"/>
      <c r="WGG41" s="134"/>
      <c r="WGH41" s="134"/>
      <c r="WGI41" s="134"/>
      <c r="WGJ41" s="134"/>
      <c r="WGK41" s="134"/>
      <c r="WGL41" s="134"/>
      <c r="WGM41" s="134"/>
      <c r="WGN41" s="134"/>
      <c r="WGO41" s="134"/>
      <c r="WGP41" s="134"/>
      <c r="WGQ41" s="134"/>
      <c r="WGR41" s="134"/>
      <c r="WGS41" s="134"/>
      <c r="WGT41" s="134"/>
      <c r="WGU41" s="134"/>
      <c r="WGV41" s="134"/>
      <c r="WGW41" s="134"/>
      <c r="WGX41" s="134"/>
      <c r="WGY41" s="134"/>
      <c r="WGZ41" s="134"/>
      <c r="WHA41" s="134"/>
      <c r="WHB41" s="134"/>
      <c r="WHC41" s="134"/>
      <c r="WHD41" s="134"/>
      <c r="WHE41" s="134"/>
      <c r="WHF41" s="134"/>
      <c r="WHG41" s="134"/>
      <c r="WHH41" s="134"/>
      <c r="WHI41" s="134"/>
      <c r="WHJ41" s="134"/>
      <c r="WHK41" s="134"/>
      <c r="WHL41" s="134"/>
      <c r="WHM41" s="134"/>
      <c r="WHN41" s="134"/>
      <c r="WHO41" s="134"/>
      <c r="WHP41" s="134"/>
      <c r="WHQ41" s="134"/>
      <c r="WHR41" s="134"/>
      <c r="WHS41" s="134"/>
      <c r="WHT41" s="134"/>
      <c r="WHU41" s="134"/>
      <c r="WHV41" s="134"/>
      <c r="WHW41" s="134"/>
      <c r="WHX41" s="134"/>
      <c r="WHY41" s="134"/>
      <c r="WHZ41" s="134"/>
      <c r="WIA41" s="134"/>
      <c r="WIB41" s="134"/>
      <c r="WIC41" s="134"/>
      <c r="WID41" s="134"/>
      <c r="WIE41" s="134"/>
      <c r="WIF41" s="134"/>
      <c r="WIG41" s="134"/>
      <c r="WIH41" s="134"/>
      <c r="WII41" s="134"/>
      <c r="WIJ41" s="134"/>
      <c r="WIK41" s="134"/>
      <c r="WIL41" s="134"/>
      <c r="WIM41" s="134"/>
      <c r="WIN41" s="134"/>
      <c r="WIO41" s="134"/>
      <c r="WIP41" s="134"/>
      <c r="WIQ41" s="134"/>
      <c r="WIR41" s="134"/>
      <c r="WIS41" s="134"/>
      <c r="WIT41" s="134"/>
      <c r="WIU41" s="134"/>
      <c r="WIV41" s="134"/>
      <c r="WIW41" s="134"/>
      <c r="WIX41" s="134"/>
      <c r="WIY41" s="134"/>
      <c r="WIZ41" s="134"/>
      <c r="WJA41" s="134"/>
      <c r="WJB41" s="134"/>
      <c r="WJC41" s="134"/>
      <c r="WJD41" s="134"/>
      <c r="WJE41" s="134"/>
      <c r="WJF41" s="134"/>
      <c r="WJG41" s="134"/>
      <c r="WJH41" s="134"/>
      <c r="WJI41" s="134"/>
      <c r="WJJ41" s="134"/>
      <c r="WJK41" s="134"/>
      <c r="WJL41" s="134"/>
      <c r="WJM41" s="134"/>
      <c r="WJN41" s="134"/>
      <c r="WJO41" s="134"/>
      <c r="WJP41" s="134"/>
      <c r="WJQ41" s="134"/>
      <c r="WJR41" s="134"/>
      <c r="WJS41" s="134"/>
      <c r="WJT41" s="134"/>
      <c r="WJU41" s="134"/>
      <c r="WJV41" s="134"/>
      <c r="WJW41" s="134"/>
      <c r="WJX41" s="134"/>
      <c r="WJY41" s="134"/>
      <c r="WJZ41" s="134"/>
      <c r="WKA41" s="134"/>
      <c r="WKB41" s="134"/>
      <c r="WKC41" s="134"/>
      <c r="WKD41" s="134"/>
      <c r="WKE41" s="134"/>
      <c r="WKF41" s="134"/>
      <c r="WKG41" s="134"/>
      <c r="WKH41" s="134"/>
      <c r="WKI41" s="134"/>
      <c r="WKJ41" s="134"/>
      <c r="WKK41" s="134"/>
      <c r="WKL41" s="134"/>
      <c r="WKM41" s="134"/>
      <c r="WKN41" s="134"/>
      <c r="WKO41" s="134"/>
      <c r="WKP41" s="134"/>
      <c r="WKQ41" s="134"/>
      <c r="WKR41" s="134"/>
      <c r="WKS41" s="134"/>
      <c r="WKT41" s="134"/>
      <c r="WKU41" s="134"/>
      <c r="WKV41" s="134"/>
      <c r="WKW41" s="134"/>
      <c r="WKX41" s="134"/>
      <c r="WKY41" s="134"/>
      <c r="WKZ41" s="134"/>
      <c r="WLA41" s="134"/>
      <c r="WLB41" s="134"/>
      <c r="WLC41" s="134"/>
      <c r="WLD41" s="134"/>
      <c r="WLE41" s="134"/>
      <c r="WLF41" s="134"/>
      <c r="WLG41" s="134"/>
      <c r="WLH41" s="134"/>
      <c r="WLI41" s="134"/>
      <c r="WLJ41" s="134"/>
      <c r="WLK41" s="134"/>
      <c r="WLL41" s="134"/>
      <c r="WLM41" s="134"/>
      <c r="WLN41" s="134"/>
      <c r="WLO41" s="134"/>
      <c r="WLP41" s="134"/>
      <c r="WLQ41" s="134"/>
      <c r="WLR41" s="134"/>
      <c r="WLS41" s="134"/>
      <c r="WLT41" s="134"/>
      <c r="WLU41" s="134"/>
      <c r="WLV41" s="134"/>
      <c r="WLW41" s="134"/>
      <c r="WLX41" s="134"/>
      <c r="WLY41" s="134"/>
      <c r="WLZ41" s="134"/>
      <c r="WMA41" s="134"/>
      <c r="WMB41" s="134"/>
      <c r="WMC41" s="134"/>
      <c r="WMD41" s="134"/>
      <c r="WME41" s="134"/>
      <c r="WMF41" s="134"/>
      <c r="WMG41" s="134"/>
      <c r="WMH41" s="134"/>
      <c r="WMI41" s="134"/>
      <c r="WMJ41" s="134"/>
      <c r="WMK41" s="134"/>
      <c r="WML41" s="134"/>
      <c r="WMM41" s="134"/>
      <c r="WMN41" s="134"/>
      <c r="WMO41" s="134"/>
      <c r="WMP41" s="134"/>
      <c r="WMQ41" s="134"/>
      <c r="WMR41" s="134"/>
      <c r="WMS41" s="134"/>
      <c r="WMT41" s="134"/>
      <c r="WMU41" s="134"/>
      <c r="WMV41" s="134"/>
      <c r="WMW41" s="134"/>
      <c r="WMX41" s="134"/>
      <c r="WMY41" s="134"/>
      <c r="WMZ41" s="134"/>
      <c r="WNA41" s="134"/>
      <c r="WNB41" s="134"/>
      <c r="WNC41" s="134"/>
      <c r="WND41" s="134"/>
      <c r="WNE41" s="134"/>
      <c r="WNF41" s="134"/>
      <c r="WNG41" s="134"/>
      <c r="WNH41" s="134"/>
      <c r="WNI41" s="134"/>
      <c r="WNJ41" s="134"/>
      <c r="WNK41" s="134"/>
      <c r="WNL41" s="134"/>
      <c r="WNM41" s="134"/>
      <c r="WNN41" s="134"/>
      <c r="WNO41" s="134"/>
      <c r="WNP41" s="134"/>
      <c r="WNQ41" s="134"/>
      <c r="WNR41" s="134"/>
      <c r="WNS41" s="134"/>
      <c r="WNT41" s="134"/>
      <c r="WNU41" s="134"/>
      <c r="WNV41" s="134"/>
      <c r="WNW41" s="134"/>
      <c r="WNX41" s="134"/>
      <c r="WNY41" s="134"/>
      <c r="WNZ41" s="134"/>
      <c r="WOA41" s="134"/>
      <c r="WOB41" s="134"/>
      <c r="WOC41" s="134"/>
      <c r="WOD41" s="134"/>
      <c r="WOE41" s="134"/>
      <c r="WOF41" s="134"/>
      <c r="WOG41" s="134"/>
      <c r="WOH41" s="134"/>
      <c r="WOI41" s="134"/>
      <c r="WOJ41" s="134"/>
      <c r="WOK41" s="134"/>
      <c r="WOL41" s="134"/>
      <c r="WOM41" s="134"/>
      <c r="WON41" s="134"/>
      <c r="WOO41" s="134"/>
      <c r="WOP41" s="134"/>
      <c r="WOQ41" s="134"/>
      <c r="WOR41" s="134"/>
      <c r="WOS41" s="134"/>
      <c r="WOT41" s="134"/>
      <c r="WOU41" s="134"/>
      <c r="WOV41" s="134"/>
      <c r="WOW41" s="134"/>
      <c r="WOX41" s="134"/>
      <c r="WOY41" s="134"/>
      <c r="WOZ41" s="134"/>
      <c r="WPA41" s="134"/>
      <c r="WPB41" s="134"/>
      <c r="WPC41" s="134"/>
      <c r="WPD41" s="134"/>
      <c r="WPE41" s="134"/>
      <c r="WPF41" s="134"/>
      <c r="WPG41" s="134"/>
      <c r="WPH41" s="134"/>
      <c r="WPI41" s="134"/>
      <c r="WPJ41" s="134"/>
      <c r="WPK41" s="134"/>
      <c r="WPL41" s="134"/>
      <c r="WPM41" s="134"/>
      <c r="WPN41" s="134"/>
      <c r="WPO41" s="134"/>
      <c r="WPP41" s="134"/>
      <c r="WPQ41" s="134"/>
      <c r="WPR41" s="134"/>
      <c r="WPS41" s="134"/>
      <c r="WPT41" s="134"/>
      <c r="WPU41" s="134"/>
      <c r="WPV41" s="134"/>
      <c r="WPW41" s="134"/>
      <c r="WPX41" s="134"/>
      <c r="WPY41" s="134"/>
      <c r="WPZ41" s="134"/>
      <c r="WQA41" s="134"/>
      <c r="WQB41" s="134"/>
      <c r="WQC41" s="134"/>
      <c r="WQD41" s="134"/>
      <c r="WQE41" s="134"/>
      <c r="WQF41" s="134"/>
      <c r="WQG41" s="134"/>
      <c r="WQH41" s="134"/>
      <c r="WQI41" s="134"/>
      <c r="WQJ41" s="134"/>
      <c r="WQK41" s="134"/>
      <c r="WQL41" s="134"/>
      <c r="WQM41" s="134"/>
      <c r="WQN41" s="134"/>
      <c r="WQO41" s="134"/>
      <c r="WQP41" s="134"/>
      <c r="WQQ41" s="134"/>
      <c r="WQR41" s="134"/>
      <c r="WQS41" s="134"/>
      <c r="WQT41" s="134"/>
      <c r="WQU41" s="134"/>
      <c r="WQV41" s="134"/>
      <c r="WQW41" s="134"/>
      <c r="WQX41" s="134"/>
      <c r="WQY41" s="134"/>
      <c r="WQZ41" s="134"/>
      <c r="WRA41" s="134"/>
      <c r="WRB41" s="134"/>
      <c r="WRC41" s="134"/>
      <c r="WRD41" s="134"/>
      <c r="WRE41" s="134"/>
      <c r="WRF41" s="134"/>
      <c r="WRG41" s="134"/>
      <c r="WRH41" s="134"/>
      <c r="WRI41" s="134"/>
      <c r="WRJ41" s="134"/>
      <c r="WRK41" s="134"/>
      <c r="WRL41" s="134"/>
      <c r="WRM41" s="134"/>
      <c r="WRN41" s="134"/>
      <c r="WRO41" s="134"/>
      <c r="WRP41" s="134"/>
      <c r="WRQ41" s="134"/>
      <c r="WRR41" s="134"/>
      <c r="WRS41" s="134"/>
      <c r="WRT41" s="134"/>
      <c r="WRU41" s="134"/>
      <c r="WRV41" s="134"/>
      <c r="WRW41" s="134"/>
      <c r="WRX41" s="134"/>
      <c r="WRY41" s="134"/>
      <c r="WRZ41" s="134"/>
      <c r="WSA41" s="134"/>
      <c r="WSB41" s="134"/>
      <c r="WSC41" s="134"/>
      <c r="WSD41" s="134"/>
      <c r="WSE41" s="134"/>
      <c r="WSF41" s="134"/>
      <c r="WSG41" s="134"/>
      <c r="WSH41" s="134"/>
      <c r="WSI41" s="134"/>
      <c r="WSJ41" s="134"/>
      <c r="WSK41" s="134"/>
      <c r="WSL41" s="134"/>
      <c r="WSM41" s="134"/>
      <c r="WSN41" s="134"/>
      <c r="WSO41" s="134"/>
      <c r="WSP41" s="134"/>
      <c r="WSQ41" s="134"/>
      <c r="WSR41" s="134"/>
      <c r="WSS41" s="134"/>
      <c r="WST41" s="134"/>
      <c r="WSU41" s="134"/>
      <c r="WSV41" s="134"/>
      <c r="WSW41" s="134"/>
      <c r="WSX41" s="134"/>
      <c r="WSY41" s="134"/>
      <c r="WSZ41" s="134"/>
      <c r="WTA41" s="134"/>
      <c r="WTB41" s="134"/>
      <c r="WTC41" s="134"/>
      <c r="WTD41" s="134"/>
      <c r="WTE41" s="134"/>
      <c r="WTF41" s="134"/>
      <c r="WTG41" s="134"/>
      <c r="WTH41" s="134"/>
      <c r="WTI41" s="134"/>
      <c r="WTJ41" s="134"/>
      <c r="WTK41" s="134"/>
      <c r="WTL41" s="134"/>
      <c r="WTM41" s="134"/>
      <c r="WTN41" s="134"/>
      <c r="WTO41" s="134"/>
      <c r="WTP41" s="134"/>
      <c r="WTQ41" s="134"/>
      <c r="WTR41" s="134"/>
      <c r="WTS41" s="134"/>
      <c r="WTT41" s="134"/>
      <c r="WTU41" s="134"/>
      <c r="WTV41" s="134"/>
      <c r="WTW41" s="134"/>
      <c r="WTX41" s="134"/>
      <c r="WTY41" s="134"/>
      <c r="WTZ41" s="134"/>
      <c r="WUA41" s="134"/>
      <c r="WUB41" s="134"/>
      <c r="WUC41" s="134"/>
      <c r="WUD41" s="134"/>
      <c r="WUE41" s="134"/>
      <c r="WUF41" s="134"/>
      <c r="WUG41" s="134"/>
      <c r="WUH41" s="134"/>
      <c r="WUI41" s="134"/>
      <c r="WUJ41" s="134"/>
      <c r="WUK41" s="134"/>
      <c r="WUL41" s="134"/>
      <c r="WUM41" s="134"/>
      <c r="WUN41" s="134"/>
      <c r="WUO41" s="134"/>
      <c r="WUP41" s="134"/>
      <c r="WUQ41" s="134"/>
      <c r="WUR41" s="134"/>
      <c r="WUS41" s="134"/>
      <c r="WUT41" s="134"/>
      <c r="WUU41" s="134"/>
      <c r="WUV41" s="134"/>
      <c r="WUW41" s="134"/>
      <c r="WUX41" s="134"/>
      <c r="WUY41" s="134"/>
      <c r="WUZ41" s="134"/>
      <c r="WVA41" s="134"/>
      <c r="WVB41" s="134"/>
      <c r="WVC41" s="134"/>
      <c r="WVD41" s="134"/>
      <c r="WVE41" s="134"/>
      <c r="WVF41" s="134"/>
      <c r="WVG41" s="134"/>
      <c r="WVH41" s="134"/>
      <c r="WVI41" s="134"/>
      <c r="WVJ41" s="134"/>
      <c r="WVK41" s="134"/>
      <c r="WVL41" s="134"/>
      <c r="WVM41" s="134"/>
      <c r="WVN41" s="134"/>
      <c r="WVO41" s="134"/>
      <c r="WVP41" s="134"/>
      <c r="WVQ41" s="134"/>
      <c r="WVR41" s="134"/>
      <c r="WVS41" s="134"/>
      <c r="WVT41" s="134"/>
      <c r="WVU41" s="134"/>
      <c r="WVV41" s="134"/>
      <c r="WVW41" s="134"/>
      <c r="WVX41" s="134"/>
      <c r="WVY41" s="134"/>
      <c r="WVZ41" s="134"/>
      <c r="WWA41" s="134"/>
      <c r="WWB41" s="134"/>
      <c r="WWC41" s="134"/>
      <c r="WWD41" s="134"/>
      <c r="WWE41" s="134"/>
      <c r="WWF41" s="134"/>
      <c r="WWG41" s="134"/>
      <c r="WWH41" s="134"/>
      <c r="WWI41" s="134"/>
      <c r="WWJ41" s="134"/>
      <c r="WWK41" s="134"/>
      <c r="WWL41" s="134"/>
      <c r="WWM41" s="134"/>
      <c r="WWN41" s="134"/>
      <c r="WWO41" s="134"/>
      <c r="WWP41" s="134"/>
      <c r="WWQ41" s="134"/>
      <c r="WWR41" s="134"/>
      <c r="WWS41" s="134"/>
      <c r="WWT41" s="134"/>
      <c r="WWU41" s="134"/>
      <c r="WWV41" s="134"/>
      <c r="WWW41" s="134"/>
      <c r="WWX41" s="134"/>
      <c r="WWY41" s="134"/>
      <c r="WWZ41" s="134"/>
      <c r="WXA41" s="134"/>
      <c r="WXB41" s="134"/>
      <c r="WXC41" s="134"/>
      <c r="WXD41" s="134"/>
      <c r="WXE41" s="134"/>
      <c r="WXF41" s="134"/>
      <c r="WXG41" s="134"/>
      <c r="WXH41" s="134"/>
      <c r="WXI41" s="134"/>
      <c r="WXJ41" s="134"/>
      <c r="WXK41" s="134"/>
      <c r="WXL41" s="134"/>
      <c r="WXM41" s="134"/>
      <c r="WXN41" s="134"/>
      <c r="WXO41" s="134"/>
      <c r="WXP41" s="134"/>
      <c r="WXQ41" s="134"/>
      <c r="WXR41" s="134"/>
      <c r="WXS41" s="134"/>
      <c r="WXT41" s="134"/>
      <c r="WXU41" s="134"/>
      <c r="WXV41" s="134"/>
      <c r="WXW41" s="134"/>
      <c r="WXX41" s="134"/>
      <c r="WXY41" s="134"/>
      <c r="WXZ41" s="134"/>
      <c r="WYA41" s="134"/>
      <c r="WYB41" s="134"/>
      <c r="WYC41" s="134"/>
      <c r="WYD41" s="134"/>
      <c r="WYE41" s="134"/>
      <c r="WYF41" s="134"/>
      <c r="WYG41" s="134"/>
      <c r="WYH41" s="134"/>
      <c r="WYI41" s="134"/>
      <c r="WYJ41" s="134"/>
      <c r="WYK41" s="134"/>
      <c r="WYL41" s="134"/>
      <c r="WYM41" s="134"/>
      <c r="WYN41" s="134"/>
      <c r="WYO41" s="134"/>
      <c r="WYP41" s="134"/>
      <c r="WYQ41" s="134"/>
      <c r="WYR41" s="134"/>
      <c r="WYS41" s="134"/>
      <c r="WYT41" s="134"/>
      <c r="WYU41" s="134"/>
      <c r="WYV41" s="134"/>
      <c r="WYW41" s="134"/>
      <c r="WYX41" s="134"/>
      <c r="WYY41" s="134"/>
      <c r="WYZ41" s="134"/>
      <c r="WZA41" s="134"/>
      <c r="WZB41" s="134"/>
      <c r="WZC41" s="134"/>
      <c r="WZD41" s="134"/>
      <c r="WZE41" s="134"/>
      <c r="WZF41" s="134"/>
      <c r="WZG41" s="134"/>
      <c r="WZH41" s="134"/>
      <c r="WZI41" s="134"/>
      <c r="WZJ41" s="134"/>
      <c r="WZK41" s="134"/>
      <c r="WZL41" s="134"/>
      <c r="WZM41" s="134"/>
      <c r="WZN41" s="134"/>
      <c r="WZO41" s="134"/>
      <c r="WZP41" s="134"/>
      <c r="WZQ41" s="134"/>
      <c r="WZR41" s="134"/>
      <c r="WZS41" s="134"/>
      <c r="WZT41" s="134"/>
      <c r="WZU41" s="134"/>
      <c r="WZV41" s="134"/>
      <c r="WZW41" s="134"/>
      <c r="WZX41" s="134"/>
      <c r="WZY41" s="134"/>
      <c r="WZZ41" s="134"/>
      <c r="XAA41" s="134"/>
      <c r="XAB41" s="134"/>
      <c r="XAC41" s="134"/>
      <c r="XAD41" s="134"/>
      <c r="XAE41" s="134"/>
      <c r="XAF41" s="134"/>
      <c r="XAG41" s="134"/>
      <c r="XAH41" s="134"/>
      <c r="XAI41" s="134"/>
      <c r="XAJ41" s="134"/>
      <c r="XAK41" s="134"/>
      <c r="XAL41" s="134"/>
      <c r="XAM41" s="134"/>
      <c r="XAN41" s="134"/>
      <c r="XAO41" s="134"/>
      <c r="XAP41" s="134"/>
      <c r="XAQ41" s="134"/>
      <c r="XAR41" s="134"/>
      <c r="XAS41" s="134"/>
      <c r="XAT41" s="134"/>
      <c r="XAU41" s="134"/>
      <c r="XAV41" s="134"/>
      <c r="XAW41" s="134"/>
      <c r="XAX41" s="134"/>
      <c r="XAY41" s="134"/>
      <c r="XAZ41" s="134"/>
      <c r="XBA41" s="134"/>
      <c r="XBB41" s="134"/>
      <c r="XBC41" s="134"/>
      <c r="XBD41" s="134"/>
      <c r="XBE41" s="134"/>
      <c r="XBF41" s="134"/>
      <c r="XBG41" s="134"/>
      <c r="XBH41" s="134"/>
      <c r="XBI41" s="134"/>
      <c r="XBJ41" s="134"/>
      <c r="XBK41" s="134"/>
      <c r="XBL41" s="134"/>
      <c r="XBM41" s="134"/>
      <c r="XBN41" s="134"/>
      <c r="XBO41" s="134"/>
      <c r="XBP41" s="134"/>
      <c r="XBQ41" s="134"/>
      <c r="XBR41" s="134"/>
      <c r="XBS41" s="134"/>
      <c r="XBT41" s="134"/>
      <c r="XBU41" s="134"/>
      <c r="XBV41" s="134"/>
      <c r="XBW41" s="134"/>
      <c r="XBX41" s="134"/>
      <c r="XBY41" s="134"/>
      <c r="XBZ41" s="134"/>
      <c r="XCA41" s="134"/>
      <c r="XCB41" s="134"/>
      <c r="XCC41" s="134"/>
      <c r="XCD41" s="134"/>
      <c r="XCE41" s="134"/>
      <c r="XCF41" s="134"/>
      <c r="XCG41" s="134"/>
      <c r="XCH41" s="134"/>
      <c r="XCI41" s="134"/>
      <c r="XCJ41" s="134"/>
      <c r="XCK41" s="134"/>
      <c r="XCL41" s="134"/>
      <c r="XCM41" s="134"/>
      <c r="XCN41" s="134"/>
      <c r="XCO41" s="134"/>
      <c r="XCP41" s="134"/>
      <c r="XCQ41" s="134"/>
      <c r="XCR41" s="134"/>
      <c r="XCS41" s="134"/>
      <c r="XCT41" s="134"/>
      <c r="XCU41" s="134"/>
      <c r="XCV41" s="134"/>
      <c r="XCW41" s="134"/>
      <c r="XCX41" s="134"/>
      <c r="XCY41" s="134"/>
      <c r="XCZ41" s="134"/>
      <c r="XDA41" s="134"/>
      <c r="XDB41" s="134"/>
      <c r="XDC41" s="134"/>
      <c r="XDD41" s="134"/>
      <c r="XDE41" s="134"/>
      <c r="XDF41" s="134"/>
      <c r="XDG41" s="134"/>
      <c r="XDH41" s="134"/>
      <c r="XDI41" s="134"/>
      <c r="XDJ41" s="134"/>
      <c r="XDK41" s="134"/>
      <c r="XDL41" s="134"/>
      <c r="XDM41" s="134"/>
      <c r="XDN41" s="134"/>
      <c r="XDO41" s="134"/>
      <c r="XDP41" s="134"/>
      <c r="XDQ41" s="134"/>
      <c r="XDR41" s="134"/>
      <c r="XDS41" s="134"/>
      <c r="XDT41" s="134"/>
      <c r="XDU41" s="134"/>
      <c r="XDV41" s="134"/>
      <c r="XDW41" s="134"/>
      <c r="XDX41" s="134"/>
      <c r="XDY41" s="134"/>
      <c r="XDZ41" s="134"/>
      <c r="XEA41" s="134"/>
      <c r="XEB41" s="134"/>
      <c r="XEC41" s="134"/>
      <c r="XED41" s="134"/>
      <c r="XEE41" s="134"/>
      <c r="XEF41" s="134"/>
      <c r="XEG41" s="134"/>
      <c r="XEH41" s="134"/>
      <c r="XEI41" s="134"/>
      <c r="XEJ41" s="134"/>
      <c r="XEK41" s="134"/>
      <c r="XEL41" s="134"/>
      <c r="XEM41" s="134"/>
      <c r="XEN41" s="134"/>
      <c r="XEO41" s="134"/>
      <c r="XEP41" s="134"/>
      <c r="XEQ41" s="134"/>
      <c r="XER41" s="134"/>
      <c r="XES41" s="134"/>
      <c r="XET41" s="134"/>
      <c r="XEU41" s="134"/>
      <c r="XEV41" s="134"/>
      <c r="XEW41" s="134"/>
      <c r="XEX41" s="134"/>
      <c r="XEY41" s="134"/>
      <c r="XEZ41" s="134"/>
      <c r="XFA41" s="134"/>
      <c r="XFB41" s="134"/>
    </row>
    <row r="42" s="12" customFormat="1" customHeight="1" spans="1:16382">
      <c r="A42" s="45" t="str">
        <f>B6</f>
        <v>YU2</v>
      </c>
      <c r="B42" s="46">
        <f t="shared" ref="B42:B72" si="10">C6</f>
        <v>129.97</v>
      </c>
      <c r="C42" s="46">
        <f t="shared" ref="C42:C72" si="11">D6</f>
        <v>149.97</v>
      </c>
      <c r="D42" s="47">
        <f t="shared" ref="D42:D72" si="12">ABS(C42-B42)</f>
        <v>20</v>
      </c>
      <c r="E42" s="48">
        <f t="shared" ref="E42:E72" si="13">G6</f>
        <v>3.348</v>
      </c>
      <c r="F42" s="48">
        <f t="shared" ref="F42:F72" si="14">H6</f>
        <v>3.348</v>
      </c>
      <c r="G42" s="48">
        <f t="shared" ref="G42:G72" si="15">I6</f>
        <v>1.23196</v>
      </c>
      <c r="H42" s="48">
        <f t="shared" ref="H42:H72" si="16">J6</f>
        <v>0.63735</v>
      </c>
      <c r="I42" s="48">
        <f t="shared" ref="I42:I72" si="17">E42-G42</f>
        <v>2.11604</v>
      </c>
      <c r="J42" s="75">
        <f t="shared" ref="J42:J72" si="18">F42-H42</f>
        <v>2.71065</v>
      </c>
      <c r="K42" s="76">
        <f t="shared" ref="K42:K72" si="19">L42+0.1</f>
        <v>0.4</v>
      </c>
      <c r="L42" s="76">
        <f>LOOKUP(MAX(J42,I42),{0,3,4,5,6.5,7.5,9,10},{0.3,0.4,0.5,0.6,0.7,0.8,0.9})</f>
        <v>0.3</v>
      </c>
      <c r="M42" s="114">
        <f t="shared" ref="M42:M72" si="20">V6+L42*2</f>
        <v>21.7</v>
      </c>
      <c r="N42" s="114">
        <f t="shared" ref="N42:N72" si="21">W6+L42*2</f>
        <v>21.7</v>
      </c>
      <c r="O42" s="77">
        <f t="shared" ref="O42:O59" si="22">IF((K6+0.2-P6)&lt;=0.81,(P6-I6+0.81),(K6-I6+0.2))</f>
        <v>2.5603</v>
      </c>
      <c r="P42" s="78">
        <f t="shared" ref="P42:P59" si="23">IF((L6+0.2-Q6)&lt;=0.81,(Q6-J6+0.81),(L6-J6+0.2))</f>
        <v>2.5102</v>
      </c>
      <c r="Q42" s="78">
        <f t="shared" ref="Q42:Q72" si="24">M6</f>
        <v>0.6</v>
      </c>
      <c r="R42" s="47">
        <f t="shared" ref="R42:R72" si="25">N6</f>
        <v>0.6</v>
      </c>
      <c r="S42" s="113">
        <f t="shared" ref="S42:S72" si="26">O6</f>
        <v>1</v>
      </c>
      <c r="T42" s="114">
        <f t="shared" ref="T42:T59" si="27">P6-I6+0.81</f>
        <v>2.5603</v>
      </c>
      <c r="U42" s="77">
        <f t="shared" ref="U42:U59" si="28">Q6-J6+0.81</f>
        <v>2.5102</v>
      </c>
      <c r="V42" s="77">
        <f t="shared" ref="V42:V72" si="29">R6</f>
        <v>0.45</v>
      </c>
      <c r="W42" s="114">
        <f t="shared" ref="W42:W72" si="30">S6</f>
        <v>0.45</v>
      </c>
      <c r="X42" s="115">
        <f t="shared" ref="X42:X64" si="31">T6</f>
        <v>0</v>
      </c>
      <c r="Y42" s="94">
        <f t="shared" ref="Y42:Y71" si="32">(O42+P42)/2*Q42*S42</f>
        <v>1.52115</v>
      </c>
      <c r="Z42" s="94">
        <f t="shared" ref="Z42:Z71" si="33">(T42+U42)/2*V42*X42</f>
        <v>0</v>
      </c>
      <c r="AA42" s="706">
        <f t="shared" ref="AA42:AA71" si="34">K6</f>
        <v>2.98696</v>
      </c>
      <c r="AB42" s="707">
        <f t="shared" ref="AB42:AB71" si="35">L6</f>
        <v>2.48696</v>
      </c>
      <c r="AC42" s="707">
        <f t="shared" ref="AC42:AC71" si="36">P6</f>
        <v>2.98226</v>
      </c>
      <c r="AD42" s="706">
        <f t="shared" ref="AD42:AD71" si="37">Q6</f>
        <v>2.33755</v>
      </c>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134"/>
      <c r="BY42" s="134"/>
      <c r="BZ42" s="134"/>
      <c r="CA42" s="134"/>
      <c r="CB42" s="134"/>
      <c r="CC42" s="134"/>
      <c r="CD42" s="134"/>
      <c r="CE42" s="134"/>
      <c r="CF42" s="134"/>
      <c r="CG42" s="134"/>
      <c r="CH42" s="134"/>
      <c r="CI42" s="134"/>
      <c r="CJ42" s="134"/>
      <c r="CK42" s="134"/>
      <c r="CL42" s="134"/>
      <c r="CM42" s="134"/>
      <c r="CN42" s="134"/>
      <c r="CO42" s="134"/>
      <c r="CP42" s="134"/>
      <c r="CQ42" s="134"/>
      <c r="CR42" s="134"/>
      <c r="CS42" s="134"/>
      <c r="CT42" s="134"/>
      <c r="CU42" s="134"/>
      <c r="CV42" s="134"/>
      <c r="CW42" s="134"/>
      <c r="CX42" s="134"/>
      <c r="CY42" s="134"/>
      <c r="CZ42" s="134"/>
      <c r="DA42" s="134"/>
      <c r="DB42" s="134"/>
      <c r="DC42" s="134"/>
      <c r="DD42" s="134"/>
      <c r="DE42" s="134"/>
      <c r="DF42" s="134"/>
      <c r="DG42" s="134"/>
      <c r="DH42" s="134"/>
      <c r="DI42" s="134"/>
      <c r="DJ42" s="134"/>
      <c r="DK42" s="134"/>
      <c r="DL42" s="134"/>
      <c r="DM42" s="134"/>
      <c r="DN42" s="134"/>
      <c r="DO42" s="134"/>
      <c r="DP42" s="134"/>
      <c r="DQ42" s="134"/>
      <c r="DR42" s="134"/>
      <c r="DS42" s="134"/>
      <c r="DT42" s="134"/>
      <c r="DU42" s="134"/>
      <c r="DV42" s="134"/>
      <c r="DW42" s="134"/>
      <c r="DX42" s="134"/>
      <c r="DY42" s="134"/>
      <c r="DZ42" s="134"/>
      <c r="EA42" s="134"/>
      <c r="EB42" s="134"/>
      <c r="EC42" s="134"/>
      <c r="ED42" s="134"/>
      <c r="EE42" s="134"/>
      <c r="EF42" s="134"/>
      <c r="EG42" s="134"/>
      <c r="EH42" s="134"/>
      <c r="EI42" s="134"/>
      <c r="EJ42" s="134"/>
      <c r="EK42" s="134"/>
      <c r="EL42" s="134"/>
      <c r="EM42" s="134"/>
      <c r="EN42" s="134"/>
      <c r="EO42" s="134"/>
      <c r="EP42" s="134"/>
      <c r="EQ42" s="134"/>
      <c r="ER42" s="134"/>
      <c r="ES42" s="134"/>
      <c r="ET42" s="134"/>
      <c r="EU42" s="134"/>
      <c r="EV42" s="134"/>
      <c r="EW42" s="134"/>
      <c r="EX42" s="134"/>
      <c r="EY42" s="134"/>
      <c r="EZ42" s="134"/>
      <c r="FA42" s="134"/>
      <c r="FB42" s="134"/>
      <c r="FC42" s="134"/>
      <c r="FD42" s="134"/>
      <c r="FE42" s="134"/>
      <c r="FF42" s="134"/>
      <c r="FG42" s="134"/>
      <c r="FH42" s="134"/>
      <c r="FI42" s="134"/>
      <c r="FJ42" s="134"/>
      <c r="FK42" s="134"/>
      <c r="FL42" s="134"/>
      <c r="FM42" s="134"/>
      <c r="FN42" s="134"/>
      <c r="FO42" s="134"/>
      <c r="FP42" s="134"/>
      <c r="FQ42" s="134"/>
      <c r="FR42" s="134"/>
      <c r="FS42" s="134"/>
      <c r="FT42" s="134"/>
      <c r="FU42" s="134"/>
      <c r="FV42" s="134"/>
      <c r="FW42" s="134"/>
      <c r="FX42" s="134"/>
      <c r="FY42" s="134"/>
      <c r="FZ42" s="134"/>
      <c r="GA42" s="134"/>
      <c r="GB42" s="134"/>
      <c r="GC42" s="134"/>
      <c r="GD42" s="134"/>
      <c r="GE42" s="134"/>
      <c r="GF42" s="134"/>
      <c r="GG42" s="134"/>
      <c r="GH42" s="134"/>
      <c r="GI42" s="134"/>
      <c r="GJ42" s="134"/>
      <c r="GK42" s="134"/>
      <c r="GL42" s="134"/>
      <c r="GM42" s="134"/>
      <c r="GN42" s="134"/>
      <c r="GO42" s="134"/>
      <c r="GP42" s="134"/>
      <c r="GQ42" s="134"/>
      <c r="GR42" s="134"/>
      <c r="GS42" s="134"/>
      <c r="GT42" s="134"/>
      <c r="GU42" s="134"/>
      <c r="GV42" s="134"/>
      <c r="GW42" s="134"/>
      <c r="GX42" s="134"/>
      <c r="GY42" s="134"/>
      <c r="GZ42" s="134"/>
      <c r="HA42" s="134"/>
      <c r="HB42" s="134"/>
      <c r="HC42" s="134"/>
      <c r="HD42" s="134"/>
      <c r="HE42" s="134"/>
      <c r="HF42" s="134"/>
      <c r="HG42" s="134"/>
      <c r="HH42" s="134"/>
      <c r="HI42" s="134"/>
      <c r="HJ42" s="134"/>
      <c r="HK42" s="134"/>
      <c r="HL42" s="134"/>
      <c r="HM42" s="134"/>
      <c r="HN42" s="134"/>
      <c r="HO42" s="134"/>
      <c r="HP42" s="134"/>
      <c r="HQ42" s="134"/>
      <c r="HR42" s="134"/>
      <c r="HS42" s="134"/>
      <c r="HT42" s="134"/>
      <c r="HU42" s="134"/>
      <c r="HV42" s="134"/>
      <c r="HW42" s="134"/>
      <c r="HX42" s="134"/>
      <c r="HY42" s="134"/>
      <c r="HZ42" s="134"/>
      <c r="IA42" s="134"/>
      <c r="IB42" s="134"/>
      <c r="IC42" s="134"/>
      <c r="ID42" s="134"/>
      <c r="IE42" s="134"/>
      <c r="IF42" s="134"/>
      <c r="IG42" s="134"/>
      <c r="IH42" s="134"/>
      <c r="II42" s="134"/>
      <c r="IJ42" s="134"/>
      <c r="IK42" s="134"/>
      <c r="IL42" s="134"/>
      <c r="IM42" s="134"/>
      <c r="IN42" s="134"/>
      <c r="IO42" s="134"/>
      <c r="IP42" s="134"/>
      <c r="IQ42" s="134"/>
      <c r="IR42" s="134"/>
      <c r="IS42" s="134"/>
      <c r="IT42" s="134"/>
      <c r="IU42" s="134"/>
      <c r="IV42" s="134"/>
      <c r="IW42" s="134"/>
      <c r="IX42" s="134"/>
      <c r="IY42" s="134"/>
      <c r="IZ42" s="134"/>
      <c r="JA42" s="134"/>
      <c r="JB42" s="134"/>
      <c r="JC42" s="134"/>
      <c r="JD42" s="134"/>
      <c r="JE42" s="134"/>
      <c r="JF42" s="134"/>
      <c r="JG42" s="134"/>
      <c r="JH42" s="134"/>
      <c r="JI42" s="134"/>
      <c r="JJ42" s="134"/>
      <c r="JK42" s="134"/>
      <c r="JL42" s="134"/>
      <c r="JM42" s="134"/>
      <c r="JN42" s="134"/>
      <c r="JO42" s="134"/>
      <c r="JP42" s="134"/>
      <c r="JQ42" s="134"/>
      <c r="JR42" s="134"/>
      <c r="JS42" s="134"/>
      <c r="JT42" s="134"/>
      <c r="JU42" s="134"/>
      <c r="JV42" s="134"/>
      <c r="JW42" s="134"/>
      <c r="JX42" s="134"/>
      <c r="JY42" s="134"/>
      <c r="JZ42" s="134"/>
      <c r="KA42" s="134"/>
      <c r="KB42" s="134"/>
      <c r="KC42" s="134"/>
      <c r="KD42" s="134"/>
      <c r="KE42" s="134"/>
      <c r="KF42" s="134"/>
      <c r="KG42" s="134"/>
      <c r="KH42" s="134"/>
      <c r="KI42" s="134"/>
      <c r="KJ42" s="134"/>
      <c r="KK42" s="134"/>
      <c r="KL42" s="134"/>
      <c r="KM42" s="134"/>
      <c r="KN42" s="134"/>
      <c r="KO42" s="134"/>
      <c r="KP42" s="134"/>
      <c r="KQ42" s="134"/>
      <c r="KR42" s="134"/>
      <c r="KS42" s="134"/>
      <c r="KT42" s="134"/>
      <c r="KU42" s="134"/>
      <c r="KV42" s="134"/>
      <c r="KW42" s="134"/>
      <c r="KX42" s="134"/>
      <c r="KY42" s="134"/>
      <c r="KZ42" s="134"/>
      <c r="LA42" s="134"/>
      <c r="LB42" s="134"/>
      <c r="LC42" s="134"/>
      <c r="LD42" s="134"/>
      <c r="LE42" s="134"/>
      <c r="LF42" s="134"/>
      <c r="LG42" s="134"/>
      <c r="LH42" s="134"/>
      <c r="LI42" s="134"/>
      <c r="LJ42" s="134"/>
      <c r="LK42" s="134"/>
      <c r="LL42" s="134"/>
      <c r="LM42" s="134"/>
      <c r="LN42" s="134"/>
      <c r="LO42" s="134"/>
      <c r="LP42" s="134"/>
      <c r="LQ42" s="134"/>
      <c r="LR42" s="134"/>
      <c r="LS42" s="134"/>
      <c r="LT42" s="134"/>
      <c r="LU42" s="134"/>
      <c r="LV42" s="134"/>
      <c r="LW42" s="134"/>
      <c r="LX42" s="134"/>
      <c r="LY42" s="134"/>
      <c r="LZ42" s="134"/>
      <c r="MA42" s="134"/>
      <c r="MB42" s="134"/>
      <c r="MC42" s="134"/>
      <c r="MD42" s="134"/>
      <c r="ME42" s="134"/>
      <c r="MF42" s="134"/>
      <c r="MG42" s="134"/>
      <c r="MH42" s="134"/>
      <c r="MI42" s="134"/>
      <c r="MJ42" s="134"/>
      <c r="MK42" s="134"/>
      <c r="ML42" s="134"/>
      <c r="MM42" s="134"/>
      <c r="MN42" s="134"/>
      <c r="MO42" s="134"/>
      <c r="MP42" s="134"/>
      <c r="MQ42" s="134"/>
      <c r="MR42" s="134"/>
      <c r="MS42" s="134"/>
      <c r="MT42" s="134"/>
      <c r="MU42" s="134"/>
      <c r="MV42" s="134"/>
      <c r="MW42" s="134"/>
      <c r="MX42" s="134"/>
      <c r="MY42" s="134"/>
      <c r="MZ42" s="134"/>
      <c r="NA42" s="134"/>
      <c r="NB42" s="134"/>
      <c r="NC42" s="134"/>
      <c r="ND42" s="134"/>
      <c r="NE42" s="134"/>
      <c r="NF42" s="134"/>
      <c r="NG42" s="134"/>
      <c r="NH42" s="134"/>
      <c r="NI42" s="134"/>
      <c r="NJ42" s="134"/>
      <c r="NK42" s="134"/>
      <c r="NL42" s="134"/>
      <c r="NM42" s="134"/>
      <c r="NN42" s="134"/>
      <c r="NO42" s="134"/>
      <c r="NP42" s="134"/>
      <c r="NQ42" s="134"/>
      <c r="NR42" s="134"/>
      <c r="NS42" s="134"/>
      <c r="NT42" s="134"/>
      <c r="NU42" s="134"/>
      <c r="NV42" s="134"/>
      <c r="NW42" s="134"/>
      <c r="NX42" s="134"/>
      <c r="NY42" s="134"/>
      <c r="NZ42" s="134"/>
      <c r="OA42" s="134"/>
      <c r="OB42" s="134"/>
      <c r="OC42" s="134"/>
      <c r="OD42" s="134"/>
      <c r="OE42" s="134"/>
      <c r="OF42" s="134"/>
      <c r="OG42" s="134"/>
      <c r="OH42" s="134"/>
      <c r="OI42" s="134"/>
      <c r="OJ42" s="134"/>
      <c r="OK42" s="134"/>
      <c r="OL42" s="134"/>
      <c r="OM42" s="134"/>
      <c r="ON42" s="134"/>
      <c r="OO42" s="134"/>
      <c r="OP42" s="134"/>
      <c r="OQ42" s="134"/>
      <c r="OR42" s="134"/>
      <c r="OS42" s="134"/>
      <c r="OT42" s="134"/>
      <c r="OU42" s="134"/>
      <c r="OV42" s="134"/>
      <c r="OW42" s="134"/>
      <c r="OX42" s="134"/>
      <c r="OY42" s="134"/>
      <c r="OZ42" s="134"/>
      <c r="PA42" s="134"/>
      <c r="PB42" s="134"/>
      <c r="PC42" s="134"/>
      <c r="PD42" s="134"/>
      <c r="PE42" s="134"/>
      <c r="PF42" s="134"/>
      <c r="PG42" s="134"/>
      <c r="PH42" s="134"/>
      <c r="PI42" s="134"/>
      <c r="PJ42" s="134"/>
      <c r="PK42" s="134"/>
      <c r="PL42" s="134"/>
      <c r="PM42" s="134"/>
      <c r="PN42" s="134"/>
      <c r="PO42" s="134"/>
      <c r="PP42" s="134"/>
      <c r="PQ42" s="134"/>
      <c r="PR42" s="134"/>
      <c r="PS42" s="134"/>
      <c r="PT42" s="134"/>
      <c r="PU42" s="134"/>
      <c r="PV42" s="134"/>
      <c r="PW42" s="134"/>
      <c r="PX42" s="134"/>
      <c r="PY42" s="134"/>
      <c r="PZ42" s="134"/>
      <c r="QA42" s="134"/>
      <c r="QB42" s="134"/>
      <c r="QC42" s="134"/>
      <c r="QD42" s="134"/>
      <c r="QE42" s="134"/>
      <c r="QF42" s="134"/>
      <c r="QG42" s="134"/>
      <c r="QH42" s="134"/>
      <c r="QI42" s="134"/>
      <c r="QJ42" s="134"/>
      <c r="QK42" s="134"/>
      <c r="QL42" s="134"/>
      <c r="QM42" s="134"/>
      <c r="QN42" s="134"/>
      <c r="QO42" s="134"/>
      <c r="QP42" s="134"/>
      <c r="QQ42" s="134"/>
      <c r="QR42" s="134"/>
      <c r="QS42" s="134"/>
      <c r="QT42" s="134"/>
      <c r="QU42" s="134"/>
      <c r="QV42" s="134"/>
      <c r="QW42" s="134"/>
      <c r="QX42" s="134"/>
      <c r="QY42" s="134"/>
      <c r="QZ42" s="134"/>
      <c r="RA42" s="134"/>
      <c r="RB42" s="134"/>
      <c r="RC42" s="134"/>
      <c r="RD42" s="134"/>
      <c r="RE42" s="134"/>
      <c r="RF42" s="134"/>
      <c r="RG42" s="134"/>
      <c r="RH42" s="134"/>
      <c r="RI42" s="134"/>
      <c r="RJ42" s="134"/>
      <c r="RK42" s="134"/>
      <c r="RL42" s="134"/>
      <c r="RM42" s="134"/>
      <c r="RN42" s="134"/>
      <c r="RO42" s="134"/>
      <c r="RP42" s="134"/>
      <c r="RQ42" s="134"/>
      <c r="RR42" s="134"/>
      <c r="RS42" s="134"/>
      <c r="RT42" s="134"/>
      <c r="RU42" s="134"/>
      <c r="RV42" s="134"/>
      <c r="RW42" s="134"/>
      <c r="RX42" s="134"/>
      <c r="RY42" s="134"/>
      <c r="RZ42" s="134"/>
      <c r="SA42" s="134"/>
      <c r="SB42" s="134"/>
      <c r="SC42" s="134"/>
      <c r="SD42" s="134"/>
      <c r="SE42" s="134"/>
      <c r="SF42" s="134"/>
      <c r="SG42" s="134"/>
      <c r="SH42" s="134"/>
      <c r="SI42" s="134"/>
      <c r="SJ42" s="134"/>
      <c r="SK42" s="134"/>
      <c r="SL42" s="134"/>
      <c r="SM42" s="134"/>
      <c r="SN42" s="134"/>
      <c r="SO42" s="134"/>
      <c r="SP42" s="134"/>
      <c r="SQ42" s="134"/>
      <c r="SR42" s="134"/>
      <c r="SS42" s="134"/>
      <c r="ST42" s="134"/>
      <c r="SU42" s="134"/>
      <c r="SV42" s="134"/>
      <c r="SW42" s="134"/>
      <c r="SX42" s="134"/>
      <c r="SY42" s="134"/>
      <c r="SZ42" s="134"/>
      <c r="TA42" s="134"/>
      <c r="TB42" s="134"/>
      <c r="TC42" s="134"/>
      <c r="TD42" s="134"/>
      <c r="TE42" s="134"/>
      <c r="TF42" s="134"/>
      <c r="TG42" s="134"/>
      <c r="TH42" s="134"/>
      <c r="TI42" s="134"/>
      <c r="TJ42" s="134"/>
      <c r="TK42" s="134"/>
      <c r="TL42" s="134"/>
      <c r="TM42" s="134"/>
      <c r="TN42" s="134"/>
      <c r="TO42" s="134"/>
      <c r="TP42" s="134"/>
      <c r="TQ42" s="134"/>
      <c r="TR42" s="134"/>
      <c r="TS42" s="134"/>
      <c r="TT42" s="134"/>
      <c r="TU42" s="134"/>
      <c r="TV42" s="134"/>
      <c r="TW42" s="134"/>
      <c r="TX42" s="134"/>
      <c r="TY42" s="134"/>
      <c r="TZ42" s="134"/>
      <c r="UA42" s="134"/>
      <c r="UB42" s="134"/>
      <c r="UC42" s="134"/>
      <c r="UD42" s="134"/>
      <c r="UE42" s="134"/>
      <c r="UF42" s="134"/>
      <c r="UG42" s="134"/>
      <c r="UH42" s="134"/>
      <c r="UI42" s="134"/>
      <c r="UJ42" s="134"/>
      <c r="UK42" s="134"/>
      <c r="UL42" s="134"/>
      <c r="UM42" s="134"/>
      <c r="UN42" s="134"/>
      <c r="UO42" s="134"/>
      <c r="UP42" s="134"/>
      <c r="UQ42" s="134"/>
      <c r="UR42" s="134"/>
      <c r="US42" s="134"/>
      <c r="UT42" s="134"/>
      <c r="UU42" s="134"/>
      <c r="UV42" s="134"/>
      <c r="UW42" s="134"/>
      <c r="UX42" s="134"/>
      <c r="UY42" s="134"/>
      <c r="UZ42" s="134"/>
      <c r="VA42" s="134"/>
      <c r="VB42" s="134"/>
      <c r="VC42" s="134"/>
      <c r="VD42" s="134"/>
      <c r="VE42" s="134"/>
      <c r="VF42" s="134"/>
      <c r="VG42" s="134"/>
      <c r="VH42" s="134"/>
      <c r="VI42" s="134"/>
      <c r="VJ42" s="134"/>
      <c r="VK42" s="134"/>
      <c r="VL42" s="134"/>
      <c r="VM42" s="134"/>
      <c r="VN42" s="134"/>
      <c r="VO42" s="134"/>
      <c r="VP42" s="134"/>
      <c r="VQ42" s="134"/>
      <c r="VR42" s="134"/>
      <c r="VS42" s="134"/>
      <c r="VT42" s="134"/>
      <c r="VU42" s="134"/>
      <c r="VV42" s="134"/>
      <c r="VW42" s="134"/>
      <c r="VX42" s="134"/>
      <c r="VY42" s="134"/>
      <c r="VZ42" s="134"/>
      <c r="WA42" s="134"/>
      <c r="WB42" s="134"/>
      <c r="WC42" s="134"/>
      <c r="WD42" s="134"/>
      <c r="WE42" s="134"/>
      <c r="WF42" s="134"/>
      <c r="WG42" s="134"/>
      <c r="WH42" s="134"/>
      <c r="WI42" s="134"/>
      <c r="WJ42" s="134"/>
      <c r="WK42" s="134"/>
      <c r="WL42" s="134"/>
      <c r="WM42" s="134"/>
      <c r="WN42" s="134"/>
      <c r="WO42" s="134"/>
      <c r="WP42" s="134"/>
      <c r="WQ42" s="134"/>
      <c r="WR42" s="134"/>
      <c r="WS42" s="134"/>
      <c r="WT42" s="134"/>
      <c r="WU42" s="134"/>
      <c r="WV42" s="134"/>
      <c r="WW42" s="134"/>
      <c r="WX42" s="134"/>
      <c r="WY42" s="134"/>
      <c r="WZ42" s="134"/>
      <c r="XA42" s="134"/>
      <c r="XB42" s="134"/>
      <c r="XC42" s="134"/>
      <c r="XD42" s="134"/>
      <c r="XE42" s="134"/>
      <c r="XF42" s="134"/>
      <c r="XG42" s="134"/>
      <c r="XH42" s="134"/>
      <c r="XI42" s="134"/>
      <c r="XJ42" s="134"/>
      <c r="XK42" s="134"/>
      <c r="XL42" s="134"/>
      <c r="XM42" s="134"/>
      <c r="XN42" s="134"/>
      <c r="XO42" s="134"/>
      <c r="XP42" s="134"/>
      <c r="XQ42" s="134"/>
      <c r="XR42" s="134"/>
      <c r="XS42" s="134"/>
      <c r="XT42" s="134"/>
      <c r="XU42" s="134"/>
      <c r="XV42" s="134"/>
      <c r="XW42" s="134"/>
      <c r="XX42" s="134"/>
      <c r="XY42" s="134"/>
      <c r="XZ42" s="134"/>
      <c r="YA42" s="134"/>
      <c r="YB42" s="134"/>
      <c r="YC42" s="134"/>
      <c r="YD42" s="134"/>
      <c r="YE42" s="134"/>
      <c r="YF42" s="134"/>
      <c r="YG42" s="134"/>
      <c r="YH42" s="134"/>
      <c r="YI42" s="134"/>
      <c r="YJ42" s="134"/>
      <c r="YK42" s="134"/>
      <c r="YL42" s="134"/>
      <c r="YM42" s="134"/>
      <c r="YN42" s="134"/>
      <c r="YO42" s="134"/>
      <c r="YP42" s="134"/>
      <c r="YQ42" s="134"/>
      <c r="YR42" s="134"/>
      <c r="YS42" s="134"/>
      <c r="YT42" s="134"/>
      <c r="YU42" s="134"/>
      <c r="YV42" s="134"/>
      <c r="YW42" s="134"/>
      <c r="YX42" s="134"/>
      <c r="YY42" s="134"/>
      <c r="YZ42" s="134"/>
      <c r="ZA42" s="134"/>
      <c r="ZB42" s="134"/>
      <c r="ZC42" s="134"/>
      <c r="ZD42" s="134"/>
      <c r="ZE42" s="134"/>
      <c r="ZF42" s="134"/>
      <c r="ZG42" s="134"/>
      <c r="ZH42" s="134"/>
      <c r="ZI42" s="134"/>
      <c r="ZJ42" s="134"/>
      <c r="ZK42" s="134"/>
      <c r="ZL42" s="134"/>
      <c r="ZM42" s="134"/>
      <c r="ZN42" s="134"/>
      <c r="ZO42" s="134"/>
      <c r="ZP42" s="134"/>
      <c r="ZQ42" s="134"/>
      <c r="ZR42" s="134"/>
      <c r="ZS42" s="134"/>
      <c r="ZT42" s="134"/>
      <c r="ZU42" s="134"/>
      <c r="ZV42" s="134"/>
      <c r="ZW42" s="134"/>
      <c r="ZX42" s="134"/>
      <c r="ZY42" s="134"/>
      <c r="ZZ42" s="134"/>
      <c r="AAA42" s="134"/>
      <c r="AAB42" s="134"/>
      <c r="AAC42" s="134"/>
      <c r="AAD42" s="134"/>
      <c r="AAE42" s="134"/>
      <c r="AAF42" s="134"/>
      <c r="AAG42" s="134"/>
      <c r="AAH42" s="134"/>
      <c r="AAI42" s="134"/>
      <c r="AAJ42" s="134"/>
      <c r="AAK42" s="134"/>
      <c r="AAL42" s="134"/>
      <c r="AAM42" s="134"/>
      <c r="AAN42" s="134"/>
      <c r="AAO42" s="134"/>
      <c r="AAP42" s="134"/>
      <c r="AAQ42" s="134"/>
      <c r="AAR42" s="134"/>
      <c r="AAS42" s="134"/>
      <c r="AAT42" s="134"/>
      <c r="AAU42" s="134"/>
      <c r="AAV42" s="134"/>
      <c r="AAW42" s="134"/>
      <c r="AAX42" s="134"/>
      <c r="AAY42" s="134"/>
      <c r="AAZ42" s="134"/>
      <c r="ABA42" s="134"/>
      <c r="ABB42" s="134"/>
      <c r="ABC42" s="134"/>
      <c r="ABD42" s="134"/>
      <c r="ABE42" s="134"/>
      <c r="ABF42" s="134"/>
      <c r="ABG42" s="134"/>
      <c r="ABH42" s="134"/>
      <c r="ABI42" s="134"/>
      <c r="ABJ42" s="134"/>
      <c r="ABK42" s="134"/>
      <c r="ABL42" s="134"/>
      <c r="ABM42" s="134"/>
      <c r="ABN42" s="134"/>
      <c r="ABO42" s="134"/>
      <c r="ABP42" s="134"/>
      <c r="ABQ42" s="134"/>
      <c r="ABR42" s="134"/>
      <c r="ABS42" s="134"/>
      <c r="ABT42" s="134"/>
      <c r="ABU42" s="134"/>
      <c r="ABV42" s="134"/>
      <c r="ABW42" s="134"/>
      <c r="ABX42" s="134"/>
      <c r="ABY42" s="134"/>
      <c r="ABZ42" s="134"/>
      <c r="ACA42" s="134"/>
      <c r="ACB42" s="134"/>
      <c r="ACC42" s="134"/>
      <c r="ACD42" s="134"/>
      <c r="ACE42" s="134"/>
      <c r="ACF42" s="134"/>
      <c r="ACG42" s="134"/>
      <c r="ACH42" s="134"/>
      <c r="ACI42" s="134"/>
      <c r="ACJ42" s="134"/>
      <c r="ACK42" s="134"/>
      <c r="ACL42" s="134"/>
      <c r="ACM42" s="134"/>
      <c r="ACN42" s="134"/>
      <c r="ACO42" s="134"/>
      <c r="ACP42" s="134"/>
      <c r="ACQ42" s="134"/>
      <c r="ACR42" s="134"/>
      <c r="ACS42" s="134"/>
      <c r="ACT42" s="134"/>
      <c r="ACU42" s="134"/>
      <c r="ACV42" s="134"/>
      <c r="ACW42" s="134"/>
      <c r="ACX42" s="134"/>
      <c r="ACY42" s="134"/>
      <c r="ACZ42" s="134"/>
      <c r="ADA42" s="134"/>
      <c r="ADB42" s="134"/>
      <c r="ADC42" s="134"/>
      <c r="ADD42" s="134"/>
      <c r="ADE42" s="134"/>
      <c r="ADF42" s="134"/>
      <c r="ADG42" s="134"/>
      <c r="ADH42" s="134"/>
      <c r="ADI42" s="134"/>
      <c r="ADJ42" s="134"/>
      <c r="ADK42" s="134"/>
      <c r="ADL42" s="134"/>
      <c r="ADM42" s="134"/>
      <c r="ADN42" s="134"/>
      <c r="ADO42" s="134"/>
      <c r="ADP42" s="134"/>
      <c r="ADQ42" s="134"/>
      <c r="ADR42" s="134"/>
      <c r="ADS42" s="134"/>
      <c r="ADT42" s="134"/>
      <c r="ADU42" s="134"/>
      <c r="ADV42" s="134"/>
      <c r="ADW42" s="134"/>
      <c r="ADX42" s="134"/>
      <c r="ADY42" s="134"/>
      <c r="ADZ42" s="134"/>
      <c r="AEA42" s="134"/>
      <c r="AEB42" s="134"/>
      <c r="AEC42" s="134"/>
      <c r="AED42" s="134"/>
      <c r="AEE42" s="134"/>
      <c r="AEF42" s="134"/>
      <c r="AEG42" s="134"/>
      <c r="AEH42" s="134"/>
      <c r="AEI42" s="134"/>
      <c r="AEJ42" s="134"/>
      <c r="AEK42" s="134"/>
      <c r="AEL42" s="134"/>
      <c r="AEM42" s="134"/>
      <c r="AEN42" s="134"/>
      <c r="AEO42" s="134"/>
      <c r="AEP42" s="134"/>
      <c r="AEQ42" s="134"/>
      <c r="AER42" s="134"/>
      <c r="AES42" s="134"/>
      <c r="AET42" s="134"/>
      <c r="AEU42" s="134"/>
      <c r="AEV42" s="134"/>
      <c r="AEW42" s="134"/>
      <c r="AEX42" s="134"/>
      <c r="AEY42" s="134"/>
      <c r="AEZ42" s="134"/>
      <c r="AFA42" s="134"/>
      <c r="AFB42" s="134"/>
      <c r="AFC42" s="134"/>
      <c r="AFD42" s="134"/>
      <c r="AFE42" s="134"/>
      <c r="AFF42" s="134"/>
      <c r="AFG42" s="134"/>
      <c r="AFH42" s="134"/>
      <c r="AFI42" s="134"/>
      <c r="AFJ42" s="134"/>
      <c r="AFK42" s="134"/>
      <c r="AFL42" s="134"/>
      <c r="AFM42" s="134"/>
      <c r="AFN42" s="134"/>
      <c r="AFO42" s="134"/>
      <c r="AFP42" s="134"/>
      <c r="AFQ42" s="134"/>
      <c r="AFR42" s="134"/>
      <c r="AFS42" s="134"/>
      <c r="AFT42" s="134"/>
      <c r="AFU42" s="134"/>
      <c r="AFV42" s="134"/>
      <c r="AFW42" s="134"/>
      <c r="AFX42" s="134"/>
      <c r="AFY42" s="134"/>
      <c r="AFZ42" s="134"/>
      <c r="AGA42" s="134"/>
      <c r="AGB42" s="134"/>
      <c r="AGC42" s="134"/>
      <c r="AGD42" s="134"/>
      <c r="AGE42" s="134"/>
      <c r="AGF42" s="134"/>
      <c r="AGG42" s="134"/>
      <c r="AGH42" s="134"/>
      <c r="AGI42" s="134"/>
      <c r="AGJ42" s="134"/>
      <c r="AGK42" s="134"/>
      <c r="AGL42" s="134"/>
      <c r="AGM42" s="134"/>
      <c r="AGN42" s="134"/>
      <c r="AGO42" s="134"/>
      <c r="AGP42" s="134"/>
      <c r="AGQ42" s="134"/>
      <c r="AGR42" s="134"/>
      <c r="AGS42" s="134"/>
      <c r="AGT42" s="134"/>
      <c r="AGU42" s="134"/>
      <c r="AGV42" s="134"/>
      <c r="AGW42" s="134"/>
      <c r="AGX42" s="134"/>
      <c r="AGY42" s="134"/>
      <c r="AGZ42" s="134"/>
      <c r="AHA42" s="134"/>
      <c r="AHB42" s="134"/>
      <c r="AHC42" s="134"/>
      <c r="AHD42" s="134"/>
      <c r="AHE42" s="134"/>
      <c r="AHF42" s="134"/>
      <c r="AHG42" s="134"/>
      <c r="AHH42" s="134"/>
      <c r="AHI42" s="134"/>
      <c r="AHJ42" s="134"/>
      <c r="AHK42" s="134"/>
      <c r="AHL42" s="134"/>
      <c r="AHM42" s="134"/>
      <c r="AHN42" s="134"/>
      <c r="AHO42" s="134"/>
      <c r="AHP42" s="134"/>
      <c r="AHQ42" s="134"/>
      <c r="AHR42" s="134"/>
      <c r="AHS42" s="134"/>
      <c r="AHT42" s="134"/>
      <c r="AHU42" s="134"/>
      <c r="AHV42" s="134"/>
      <c r="AHW42" s="134"/>
      <c r="AHX42" s="134"/>
      <c r="AHY42" s="134"/>
      <c r="AHZ42" s="134"/>
      <c r="AIA42" s="134"/>
      <c r="AIB42" s="134"/>
      <c r="AIC42" s="134"/>
      <c r="AID42" s="134"/>
      <c r="AIE42" s="134"/>
      <c r="AIF42" s="134"/>
      <c r="AIG42" s="134"/>
      <c r="AIH42" s="134"/>
      <c r="AII42" s="134"/>
      <c r="AIJ42" s="134"/>
      <c r="AIK42" s="134"/>
      <c r="AIL42" s="134"/>
      <c r="AIM42" s="134"/>
      <c r="AIN42" s="134"/>
      <c r="AIO42" s="134"/>
      <c r="AIP42" s="134"/>
      <c r="AIQ42" s="134"/>
      <c r="AIR42" s="134"/>
      <c r="AIS42" s="134"/>
      <c r="AIT42" s="134"/>
      <c r="AIU42" s="134"/>
      <c r="AIV42" s="134"/>
      <c r="AIW42" s="134"/>
      <c r="AIX42" s="134"/>
      <c r="AIY42" s="134"/>
      <c r="AIZ42" s="134"/>
      <c r="AJA42" s="134"/>
      <c r="AJB42" s="134"/>
      <c r="AJC42" s="134"/>
      <c r="AJD42" s="134"/>
      <c r="AJE42" s="134"/>
      <c r="AJF42" s="134"/>
      <c r="AJG42" s="134"/>
      <c r="AJH42" s="134"/>
      <c r="AJI42" s="134"/>
      <c r="AJJ42" s="134"/>
      <c r="AJK42" s="134"/>
      <c r="AJL42" s="134"/>
      <c r="AJM42" s="134"/>
      <c r="AJN42" s="134"/>
      <c r="AJO42" s="134"/>
      <c r="AJP42" s="134"/>
      <c r="AJQ42" s="134"/>
      <c r="AJR42" s="134"/>
      <c r="AJS42" s="134"/>
      <c r="AJT42" s="134"/>
      <c r="AJU42" s="134"/>
      <c r="AJV42" s="134"/>
      <c r="AJW42" s="134"/>
      <c r="AJX42" s="134"/>
      <c r="AJY42" s="134"/>
      <c r="AJZ42" s="134"/>
      <c r="AKA42" s="134"/>
      <c r="AKB42" s="134"/>
      <c r="AKC42" s="134"/>
      <c r="AKD42" s="134"/>
      <c r="AKE42" s="134"/>
      <c r="AKF42" s="134"/>
      <c r="AKG42" s="134"/>
      <c r="AKH42" s="134"/>
      <c r="AKI42" s="134"/>
      <c r="AKJ42" s="134"/>
      <c r="AKK42" s="134"/>
      <c r="AKL42" s="134"/>
      <c r="AKM42" s="134"/>
      <c r="AKN42" s="134"/>
      <c r="AKO42" s="134"/>
      <c r="AKP42" s="134"/>
      <c r="AKQ42" s="134"/>
      <c r="AKR42" s="134"/>
      <c r="AKS42" s="134"/>
      <c r="AKT42" s="134"/>
      <c r="AKU42" s="134"/>
      <c r="AKV42" s="134"/>
      <c r="AKW42" s="134"/>
      <c r="AKX42" s="134"/>
      <c r="AKY42" s="134"/>
      <c r="AKZ42" s="134"/>
      <c r="ALA42" s="134"/>
      <c r="ALB42" s="134"/>
      <c r="ALC42" s="134"/>
      <c r="ALD42" s="134"/>
      <c r="ALE42" s="134"/>
      <c r="ALF42" s="134"/>
      <c r="ALG42" s="134"/>
      <c r="ALH42" s="134"/>
      <c r="ALI42" s="134"/>
      <c r="ALJ42" s="134"/>
      <c r="ALK42" s="134"/>
      <c r="ALL42" s="134"/>
      <c r="ALM42" s="134"/>
      <c r="ALN42" s="134"/>
      <c r="ALO42" s="134"/>
      <c r="ALP42" s="134"/>
      <c r="ALQ42" s="134"/>
      <c r="ALR42" s="134"/>
      <c r="ALS42" s="134"/>
      <c r="ALT42" s="134"/>
      <c r="ALU42" s="134"/>
      <c r="ALV42" s="134"/>
      <c r="ALW42" s="134"/>
      <c r="ALX42" s="134"/>
      <c r="ALY42" s="134"/>
      <c r="ALZ42" s="134"/>
      <c r="AMA42" s="134"/>
      <c r="AMB42" s="134"/>
      <c r="AMC42" s="134"/>
      <c r="AMD42" s="134"/>
      <c r="AME42" s="134"/>
      <c r="AMF42" s="134"/>
      <c r="AMG42" s="134"/>
      <c r="AMH42" s="134"/>
      <c r="AMI42" s="134"/>
      <c r="AMJ42" s="134"/>
      <c r="AMK42" s="134"/>
      <c r="AML42" s="134"/>
      <c r="AMM42" s="134"/>
      <c r="AMN42" s="134"/>
      <c r="AMO42" s="134"/>
      <c r="AMP42" s="134"/>
      <c r="AMQ42" s="134"/>
      <c r="AMR42" s="134"/>
      <c r="AMS42" s="134"/>
      <c r="AMT42" s="134"/>
      <c r="AMU42" s="134"/>
      <c r="AMV42" s="134"/>
      <c r="AMW42" s="134"/>
      <c r="AMX42" s="134"/>
      <c r="AMY42" s="134"/>
      <c r="AMZ42" s="134"/>
      <c r="ANA42" s="134"/>
      <c r="ANB42" s="134"/>
      <c r="ANC42" s="134"/>
      <c r="AND42" s="134"/>
      <c r="ANE42" s="134"/>
      <c r="ANF42" s="134"/>
      <c r="ANG42" s="134"/>
      <c r="ANH42" s="134"/>
      <c r="ANI42" s="134"/>
      <c r="ANJ42" s="134"/>
      <c r="ANK42" s="134"/>
      <c r="ANL42" s="134"/>
      <c r="ANM42" s="134"/>
      <c r="ANN42" s="134"/>
      <c r="ANO42" s="134"/>
      <c r="ANP42" s="134"/>
      <c r="ANQ42" s="134"/>
      <c r="ANR42" s="134"/>
      <c r="ANS42" s="134"/>
      <c r="ANT42" s="134"/>
      <c r="ANU42" s="134"/>
      <c r="ANV42" s="134"/>
      <c r="ANW42" s="134"/>
      <c r="ANX42" s="134"/>
      <c r="ANY42" s="134"/>
      <c r="ANZ42" s="134"/>
      <c r="AOA42" s="134"/>
      <c r="AOB42" s="134"/>
      <c r="AOC42" s="134"/>
      <c r="AOD42" s="134"/>
      <c r="AOE42" s="134"/>
      <c r="AOF42" s="134"/>
      <c r="AOG42" s="134"/>
      <c r="AOH42" s="134"/>
      <c r="AOI42" s="134"/>
      <c r="AOJ42" s="134"/>
      <c r="AOK42" s="134"/>
      <c r="AOL42" s="134"/>
      <c r="AOM42" s="134"/>
      <c r="AON42" s="134"/>
      <c r="AOO42" s="134"/>
      <c r="AOP42" s="134"/>
      <c r="AOQ42" s="134"/>
      <c r="AOR42" s="134"/>
      <c r="AOS42" s="134"/>
      <c r="AOT42" s="134"/>
      <c r="AOU42" s="134"/>
      <c r="AOV42" s="134"/>
      <c r="AOW42" s="134"/>
      <c r="AOX42" s="134"/>
      <c r="AOY42" s="134"/>
      <c r="AOZ42" s="134"/>
      <c r="APA42" s="134"/>
      <c r="APB42" s="134"/>
      <c r="APC42" s="134"/>
      <c r="APD42" s="134"/>
      <c r="APE42" s="134"/>
      <c r="APF42" s="134"/>
      <c r="APG42" s="134"/>
      <c r="APH42" s="134"/>
      <c r="API42" s="134"/>
      <c r="APJ42" s="134"/>
      <c r="APK42" s="134"/>
      <c r="APL42" s="134"/>
      <c r="APM42" s="134"/>
      <c r="APN42" s="134"/>
      <c r="APO42" s="134"/>
      <c r="APP42" s="134"/>
      <c r="APQ42" s="134"/>
      <c r="APR42" s="134"/>
      <c r="APS42" s="134"/>
      <c r="APT42" s="134"/>
      <c r="APU42" s="134"/>
      <c r="APV42" s="134"/>
      <c r="APW42" s="134"/>
      <c r="APX42" s="134"/>
      <c r="APY42" s="134"/>
      <c r="APZ42" s="134"/>
      <c r="AQA42" s="134"/>
      <c r="AQB42" s="134"/>
      <c r="AQC42" s="134"/>
      <c r="AQD42" s="134"/>
      <c r="AQE42" s="134"/>
      <c r="AQF42" s="134"/>
      <c r="AQG42" s="134"/>
      <c r="AQH42" s="134"/>
      <c r="AQI42" s="134"/>
      <c r="AQJ42" s="134"/>
      <c r="AQK42" s="134"/>
      <c r="AQL42" s="134"/>
      <c r="AQM42" s="134"/>
      <c r="AQN42" s="134"/>
      <c r="AQO42" s="134"/>
      <c r="AQP42" s="134"/>
      <c r="AQQ42" s="134"/>
      <c r="AQR42" s="134"/>
      <c r="AQS42" s="134"/>
      <c r="AQT42" s="134"/>
      <c r="AQU42" s="134"/>
      <c r="AQV42" s="134"/>
      <c r="AQW42" s="134"/>
      <c r="AQX42" s="134"/>
      <c r="AQY42" s="134"/>
      <c r="AQZ42" s="134"/>
      <c r="ARA42" s="134"/>
      <c r="ARB42" s="134"/>
      <c r="ARC42" s="134"/>
      <c r="ARD42" s="134"/>
      <c r="ARE42" s="134"/>
      <c r="ARF42" s="134"/>
      <c r="ARG42" s="134"/>
      <c r="ARH42" s="134"/>
      <c r="ARI42" s="134"/>
      <c r="ARJ42" s="134"/>
      <c r="ARK42" s="134"/>
      <c r="ARL42" s="134"/>
      <c r="ARM42" s="134"/>
      <c r="ARN42" s="134"/>
      <c r="ARO42" s="134"/>
      <c r="ARP42" s="134"/>
      <c r="ARQ42" s="134"/>
      <c r="ARR42" s="134"/>
      <c r="ARS42" s="134"/>
      <c r="ART42" s="134"/>
      <c r="ARU42" s="134"/>
      <c r="ARV42" s="134"/>
      <c r="ARW42" s="134"/>
      <c r="ARX42" s="134"/>
      <c r="ARY42" s="134"/>
      <c r="ARZ42" s="134"/>
      <c r="ASA42" s="134"/>
      <c r="ASB42" s="134"/>
      <c r="ASC42" s="134"/>
      <c r="ASD42" s="134"/>
      <c r="ASE42" s="134"/>
      <c r="ASF42" s="134"/>
      <c r="ASG42" s="134"/>
      <c r="ASH42" s="134"/>
      <c r="ASI42" s="134"/>
      <c r="ASJ42" s="134"/>
      <c r="ASK42" s="134"/>
      <c r="ASL42" s="134"/>
      <c r="ASM42" s="134"/>
      <c r="ASN42" s="134"/>
      <c r="ASO42" s="134"/>
      <c r="ASP42" s="134"/>
      <c r="ASQ42" s="134"/>
      <c r="ASR42" s="134"/>
      <c r="ASS42" s="134"/>
      <c r="AST42" s="134"/>
      <c r="ASU42" s="134"/>
      <c r="ASV42" s="134"/>
      <c r="ASW42" s="134"/>
      <c r="ASX42" s="134"/>
      <c r="ASY42" s="134"/>
      <c r="ASZ42" s="134"/>
      <c r="ATA42" s="134"/>
      <c r="ATB42" s="134"/>
      <c r="ATC42" s="134"/>
      <c r="ATD42" s="134"/>
      <c r="ATE42" s="134"/>
      <c r="ATF42" s="134"/>
      <c r="ATG42" s="134"/>
      <c r="ATH42" s="134"/>
      <c r="ATI42" s="134"/>
      <c r="ATJ42" s="134"/>
      <c r="ATK42" s="134"/>
      <c r="ATL42" s="134"/>
      <c r="ATM42" s="134"/>
      <c r="ATN42" s="134"/>
      <c r="ATO42" s="134"/>
      <c r="ATP42" s="134"/>
      <c r="ATQ42" s="134"/>
      <c r="ATR42" s="134"/>
      <c r="ATS42" s="134"/>
      <c r="ATT42" s="134"/>
      <c r="ATU42" s="134"/>
      <c r="ATV42" s="134"/>
      <c r="ATW42" s="134"/>
      <c r="ATX42" s="134"/>
      <c r="ATY42" s="134"/>
      <c r="ATZ42" s="134"/>
      <c r="AUA42" s="134"/>
      <c r="AUB42" s="134"/>
      <c r="AUC42" s="134"/>
      <c r="AUD42" s="134"/>
      <c r="AUE42" s="134"/>
      <c r="AUF42" s="134"/>
      <c r="AUG42" s="134"/>
      <c r="AUH42" s="134"/>
      <c r="AUI42" s="134"/>
      <c r="AUJ42" s="134"/>
      <c r="AUK42" s="134"/>
      <c r="AUL42" s="134"/>
      <c r="AUM42" s="134"/>
      <c r="AUN42" s="134"/>
      <c r="AUO42" s="134"/>
      <c r="AUP42" s="134"/>
      <c r="AUQ42" s="134"/>
      <c r="AUR42" s="134"/>
      <c r="AUS42" s="134"/>
      <c r="AUT42" s="134"/>
      <c r="AUU42" s="134"/>
      <c r="AUV42" s="134"/>
      <c r="AUW42" s="134"/>
      <c r="AUX42" s="134"/>
      <c r="AUY42" s="134"/>
      <c r="AUZ42" s="134"/>
      <c r="AVA42" s="134"/>
      <c r="AVB42" s="134"/>
      <c r="AVC42" s="134"/>
      <c r="AVD42" s="134"/>
      <c r="AVE42" s="134"/>
      <c r="AVF42" s="134"/>
      <c r="AVG42" s="134"/>
      <c r="AVH42" s="134"/>
      <c r="AVI42" s="134"/>
      <c r="AVJ42" s="134"/>
      <c r="AVK42" s="134"/>
      <c r="AVL42" s="134"/>
      <c r="AVM42" s="134"/>
      <c r="AVN42" s="134"/>
      <c r="AVO42" s="134"/>
      <c r="AVP42" s="134"/>
      <c r="AVQ42" s="134"/>
      <c r="AVR42" s="134"/>
      <c r="AVS42" s="134"/>
      <c r="AVT42" s="134"/>
      <c r="AVU42" s="134"/>
      <c r="AVV42" s="134"/>
      <c r="AVW42" s="134"/>
      <c r="AVX42" s="134"/>
      <c r="AVY42" s="134"/>
      <c r="AVZ42" s="134"/>
      <c r="AWA42" s="134"/>
      <c r="AWB42" s="134"/>
      <c r="AWC42" s="134"/>
      <c r="AWD42" s="134"/>
      <c r="AWE42" s="134"/>
      <c r="AWF42" s="134"/>
      <c r="AWG42" s="134"/>
      <c r="AWH42" s="134"/>
      <c r="AWI42" s="134"/>
      <c r="AWJ42" s="134"/>
      <c r="AWK42" s="134"/>
      <c r="AWL42" s="134"/>
      <c r="AWM42" s="134"/>
      <c r="AWN42" s="134"/>
      <c r="AWO42" s="134"/>
      <c r="AWP42" s="134"/>
      <c r="AWQ42" s="134"/>
      <c r="AWR42" s="134"/>
      <c r="AWS42" s="134"/>
      <c r="AWT42" s="134"/>
      <c r="AWU42" s="134"/>
      <c r="AWV42" s="134"/>
      <c r="AWW42" s="134"/>
      <c r="AWX42" s="134"/>
      <c r="AWY42" s="134"/>
      <c r="AWZ42" s="134"/>
      <c r="AXA42" s="134"/>
      <c r="AXB42" s="134"/>
      <c r="AXC42" s="134"/>
      <c r="AXD42" s="134"/>
      <c r="AXE42" s="134"/>
      <c r="AXF42" s="134"/>
      <c r="AXG42" s="134"/>
      <c r="AXH42" s="134"/>
      <c r="AXI42" s="134"/>
      <c r="AXJ42" s="134"/>
      <c r="AXK42" s="134"/>
      <c r="AXL42" s="134"/>
      <c r="AXM42" s="134"/>
      <c r="AXN42" s="134"/>
      <c r="AXO42" s="134"/>
      <c r="AXP42" s="134"/>
      <c r="AXQ42" s="134"/>
      <c r="AXR42" s="134"/>
      <c r="AXS42" s="134"/>
      <c r="AXT42" s="134"/>
      <c r="AXU42" s="134"/>
      <c r="AXV42" s="134"/>
      <c r="AXW42" s="134"/>
      <c r="AXX42" s="134"/>
      <c r="AXY42" s="134"/>
      <c r="AXZ42" s="134"/>
      <c r="AYA42" s="134"/>
      <c r="AYB42" s="134"/>
      <c r="AYC42" s="134"/>
      <c r="AYD42" s="134"/>
      <c r="AYE42" s="134"/>
      <c r="AYF42" s="134"/>
      <c r="AYG42" s="134"/>
      <c r="AYH42" s="134"/>
      <c r="AYI42" s="134"/>
      <c r="AYJ42" s="134"/>
      <c r="AYK42" s="134"/>
      <c r="AYL42" s="134"/>
      <c r="AYM42" s="134"/>
      <c r="AYN42" s="134"/>
      <c r="AYO42" s="134"/>
      <c r="AYP42" s="134"/>
      <c r="AYQ42" s="134"/>
      <c r="AYR42" s="134"/>
      <c r="AYS42" s="134"/>
      <c r="AYT42" s="134"/>
      <c r="AYU42" s="134"/>
      <c r="AYV42" s="134"/>
      <c r="AYW42" s="134"/>
      <c r="AYX42" s="134"/>
      <c r="AYY42" s="134"/>
      <c r="AYZ42" s="134"/>
      <c r="AZA42" s="134"/>
      <c r="AZB42" s="134"/>
      <c r="AZC42" s="134"/>
      <c r="AZD42" s="134"/>
      <c r="AZE42" s="134"/>
      <c r="AZF42" s="134"/>
      <c r="AZG42" s="134"/>
      <c r="AZH42" s="134"/>
      <c r="AZI42" s="134"/>
      <c r="AZJ42" s="134"/>
      <c r="AZK42" s="134"/>
      <c r="AZL42" s="134"/>
      <c r="AZM42" s="134"/>
      <c r="AZN42" s="134"/>
      <c r="AZO42" s="134"/>
      <c r="AZP42" s="134"/>
      <c r="AZQ42" s="134"/>
      <c r="AZR42" s="134"/>
      <c r="AZS42" s="134"/>
      <c r="AZT42" s="134"/>
      <c r="AZU42" s="134"/>
      <c r="AZV42" s="134"/>
      <c r="AZW42" s="134"/>
      <c r="AZX42" s="134"/>
      <c r="AZY42" s="134"/>
      <c r="AZZ42" s="134"/>
      <c r="BAA42" s="134"/>
      <c r="BAB42" s="134"/>
      <c r="BAC42" s="134"/>
      <c r="BAD42" s="134"/>
      <c r="BAE42" s="134"/>
      <c r="BAF42" s="134"/>
      <c r="BAG42" s="134"/>
      <c r="BAH42" s="134"/>
      <c r="BAI42" s="134"/>
      <c r="BAJ42" s="134"/>
      <c r="BAK42" s="134"/>
      <c r="BAL42" s="134"/>
      <c r="BAM42" s="134"/>
      <c r="BAN42" s="134"/>
      <c r="BAO42" s="134"/>
      <c r="BAP42" s="134"/>
      <c r="BAQ42" s="134"/>
      <c r="BAR42" s="134"/>
      <c r="BAS42" s="134"/>
      <c r="BAT42" s="134"/>
      <c r="BAU42" s="134"/>
      <c r="BAV42" s="134"/>
      <c r="BAW42" s="134"/>
      <c r="BAX42" s="134"/>
      <c r="BAY42" s="134"/>
      <c r="BAZ42" s="134"/>
      <c r="BBA42" s="134"/>
      <c r="BBB42" s="134"/>
      <c r="BBC42" s="134"/>
      <c r="BBD42" s="134"/>
      <c r="BBE42" s="134"/>
      <c r="BBF42" s="134"/>
      <c r="BBG42" s="134"/>
      <c r="BBH42" s="134"/>
      <c r="BBI42" s="134"/>
      <c r="BBJ42" s="134"/>
      <c r="BBK42" s="134"/>
      <c r="BBL42" s="134"/>
      <c r="BBM42" s="134"/>
      <c r="BBN42" s="134"/>
      <c r="BBO42" s="134"/>
      <c r="BBP42" s="134"/>
      <c r="BBQ42" s="134"/>
      <c r="BBR42" s="134"/>
      <c r="BBS42" s="134"/>
      <c r="BBT42" s="134"/>
      <c r="BBU42" s="134"/>
      <c r="BBV42" s="134"/>
      <c r="BBW42" s="134"/>
      <c r="BBX42" s="134"/>
      <c r="BBY42" s="134"/>
      <c r="BBZ42" s="134"/>
      <c r="BCA42" s="134"/>
      <c r="BCB42" s="134"/>
      <c r="BCC42" s="134"/>
      <c r="BCD42" s="134"/>
      <c r="BCE42" s="134"/>
      <c r="BCF42" s="134"/>
      <c r="BCG42" s="134"/>
      <c r="BCH42" s="134"/>
      <c r="BCI42" s="134"/>
      <c r="BCJ42" s="134"/>
      <c r="BCK42" s="134"/>
      <c r="BCL42" s="134"/>
      <c r="BCM42" s="134"/>
      <c r="BCN42" s="134"/>
      <c r="BCO42" s="134"/>
      <c r="BCP42" s="134"/>
      <c r="BCQ42" s="134"/>
      <c r="BCR42" s="134"/>
      <c r="BCS42" s="134"/>
      <c r="BCT42" s="134"/>
      <c r="BCU42" s="134"/>
      <c r="BCV42" s="134"/>
      <c r="BCW42" s="134"/>
      <c r="BCX42" s="134"/>
      <c r="BCY42" s="134"/>
      <c r="BCZ42" s="134"/>
      <c r="BDA42" s="134"/>
      <c r="BDB42" s="134"/>
      <c r="BDC42" s="134"/>
      <c r="BDD42" s="134"/>
      <c r="BDE42" s="134"/>
      <c r="BDF42" s="134"/>
      <c r="BDG42" s="134"/>
      <c r="BDH42" s="134"/>
      <c r="BDI42" s="134"/>
      <c r="BDJ42" s="134"/>
      <c r="BDK42" s="134"/>
      <c r="BDL42" s="134"/>
      <c r="BDM42" s="134"/>
      <c r="BDN42" s="134"/>
      <c r="BDO42" s="134"/>
      <c r="BDP42" s="134"/>
      <c r="BDQ42" s="134"/>
      <c r="BDR42" s="134"/>
      <c r="BDS42" s="134"/>
      <c r="BDT42" s="134"/>
      <c r="BDU42" s="134"/>
      <c r="BDV42" s="134"/>
      <c r="BDW42" s="134"/>
      <c r="BDX42" s="134"/>
      <c r="BDY42" s="134"/>
      <c r="BDZ42" s="134"/>
      <c r="BEA42" s="134"/>
      <c r="BEB42" s="134"/>
      <c r="BEC42" s="134"/>
      <c r="BED42" s="134"/>
      <c r="BEE42" s="134"/>
      <c r="BEF42" s="134"/>
      <c r="BEG42" s="134"/>
      <c r="BEH42" s="134"/>
      <c r="BEI42" s="134"/>
      <c r="BEJ42" s="134"/>
      <c r="BEK42" s="134"/>
      <c r="BEL42" s="134"/>
      <c r="BEM42" s="134"/>
      <c r="BEN42" s="134"/>
      <c r="BEO42" s="134"/>
      <c r="BEP42" s="134"/>
      <c r="BEQ42" s="134"/>
      <c r="BER42" s="134"/>
      <c r="BES42" s="134"/>
      <c r="BET42" s="134"/>
      <c r="BEU42" s="134"/>
      <c r="BEV42" s="134"/>
      <c r="BEW42" s="134"/>
      <c r="BEX42" s="134"/>
      <c r="BEY42" s="134"/>
      <c r="BEZ42" s="134"/>
      <c r="BFA42" s="134"/>
      <c r="BFB42" s="134"/>
      <c r="BFC42" s="134"/>
      <c r="BFD42" s="134"/>
      <c r="BFE42" s="134"/>
      <c r="BFF42" s="134"/>
      <c r="BFG42" s="134"/>
      <c r="BFH42" s="134"/>
      <c r="BFI42" s="134"/>
      <c r="BFJ42" s="134"/>
      <c r="BFK42" s="134"/>
      <c r="BFL42" s="134"/>
      <c r="BFM42" s="134"/>
      <c r="BFN42" s="134"/>
      <c r="BFO42" s="134"/>
      <c r="BFP42" s="134"/>
      <c r="BFQ42" s="134"/>
      <c r="BFR42" s="134"/>
      <c r="BFS42" s="134"/>
      <c r="BFT42" s="134"/>
      <c r="BFU42" s="134"/>
      <c r="BFV42" s="134"/>
      <c r="BFW42" s="134"/>
      <c r="BFX42" s="134"/>
      <c r="BFY42" s="134"/>
      <c r="BFZ42" s="134"/>
      <c r="BGA42" s="134"/>
      <c r="BGB42" s="134"/>
      <c r="BGC42" s="134"/>
      <c r="BGD42" s="134"/>
      <c r="BGE42" s="134"/>
      <c r="BGF42" s="134"/>
      <c r="BGG42" s="134"/>
      <c r="BGH42" s="134"/>
      <c r="BGI42" s="134"/>
      <c r="BGJ42" s="134"/>
      <c r="BGK42" s="134"/>
      <c r="BGL42" s="134"/>
      <c r="BGM42" s="134"/>
      <c r="BGN42" s="134"/>
      <c r="BGO42" s="134"/>
      <c r="BGP42" s="134"/>
      <c r="BGQ42" s="134"/>
      <c r="BGR42" s="134"/>
      <c r="BGS42" s="134"/>
      <c r="BGT42" s="134"/>
      <c r="BGU42" s="134"/>
      <c r="BGV42" s="134"/>
      <c r="BGW42" s="134"/>
      <c r="BGX42" s="134"/>
      <c r="BGY42" s="134"/>
      <c r="BGZ42" s="134"/>
      <c r="BHA42" s="134"/>
      <c r="BHB42" s="134"/>
      <c r="BHC42" s="134"/>
      <c r="BHD42" s="134"/>
      <c r="BHE42" s="134"/>
      <c r="BHF42" s="134"/>
      <c r="BHG42" s="134"/>
      <c r="BHH42" s="134"/>
      <c r="BHI42" s="134"/>
      <c r="BHJ42" s="134"/>
      <c r="BHK42" s="134"/>
      <c r="BHL42" s="134"/>
      <c r="BHM42" s="134"/>
      <c r="BHN42" s="134"/>
      <c r="BHO42" s="134"/>
      <c r="BHP42" s="134"/>
      <c r="BHQ42" s="134"/>
      <c r="BHR42" s="134"/>
      <c r="BHS42" s="134"/>
      <c r="BHT42" s="134"/>
      <c r="BHU42" s="134"/>
      <c r="BHV42" s="134"/>
      <c r="BHW42" s="134"/>
      <c r="BHX42" s="134"/>
      <c r="BHY42" s="134"/>
      <c r="BHZ42" s="134"/>
      <c r="BIA42" s="134"/>
      <c r="BIB42" s="134"/>
      <c r="BIC42" s="134"/>
      <c r="BID42" s="134"/>
      <c r="BIE42" s="134"/>
      <c r="BIF42" s="134"/>
      <c r="BIG42" s="134"/>
      <c r="BIH42" s="134"/>
      <c r="BII42" s="134"/>
      <c r="BIJ42" s="134"/>
      <c r="BIK42" s="134"/>
      <c r="BIL42" s="134"/>
      <c r="BIM42" s="134"/>
      <c r="BIN42" s="134"/>
      <c r="BIO42" s="134"/>
      <c r="BIP42" s="134"/>
      <c r="BIQ42" s="134"/>
      <c r="BIR42" s="134"/>
      <c r="BIS42" s="134"/>
      <c r="BIT42" s="134"/>
      <c r="BIU42" s="134"/>
      <c r="BIV42" s="134"/>
      <c r="BIW42" s="134"/>
      <c r="BIX42" s="134"/>
      <c r="BIY42" s="134"/>
      <c r="BIZ42" s="134"/>
      <c r="BJA42" s="134"/>
      <c r="BJB42" s="134"/>
      <c r="BJC42" s="134"/>
      <c r="BJD42" s="134"/>
      <c r="BJE42" s="134"/>
      <c r="BJF42" s="134"/>
      <c r="BJG42" s="134"/>
      <c r="BJH42" s="134"/>
      <c r="BJI42" s="134"/>
      <c r="BJJ42" s="134"/>
      <c r="BJK42" s="134"/>
      <c r="BJL42" s="134"/>
      <c r="BJM42" s="134"/>
      <c r="BJN42" s="134"/>
      <c r="BJO42" s="134"/>
      <c r="BJP42" s="134"/>
      <c r="BJQ42" s="134"/>
      <c r="BJR42" s="134"/>
      <c r="BJS42" s="134"/>
      <c r="BJT42" s="134"/>
      <c r="BJU42" s="134"/>
      <c r="BJV42" s="134"/>
      <c r="BJW42" s="134"/>
      <c r="BJX42" s="134"/>
      <c r="BJY42" s="134"/>
      <c r="BJZ42" s="134"/>
      <c r="BKA42" s="134"/>
      <c r="BKB42" s="134"/>
      <c r="BKC42" s="134"/>
      <c r="BKD42" s="134"/>
      <c r="BKE42" s="134"/>
      <c r="BKF42" s="134"/>
      <c r="BKG42" s="134"/>
      <c r="BKH42" s="134"/>
      <c r="BKI42" s="134"/>
      <c r="BKJ42" s="134"/>
      <c r="BKK42" s="134"/>
      <c r="BKL42" s="134"/>
      <c r="BKM42" s="134"/>
      <c r="BKN42" s="134"/>
      <c r="BKO42" s="134"/>
      <c r="BKP42" s="134"/>
      <c r="BKQ42" s="134"/>
      <c r="BKR42" s="134"/>
      <c r="BKS42" s="134"/>
      <c r="BKT42" s="134"/>
      <c r="BKU42" s="134"/>
      <c r="BKV42" s="134"/>
      <c r="BKW42" s="134"/>
      <c r="BKX42" s="134"/>
      <c r="BKY42" s="134"/>
      <c r="BKZ42" s="134"/>
      <c r="BLA42" s="134"/>
      <c r="BLB42" s="134"/>
      <c r="BLC42" s="134"/>
      <c r="BLD42" s="134"/>
      <c r="BLE42" s="134"/>
      <c r="BLF42" s="134"/>
      <c r="BLG42" s="134"/>
      <c r="BLH42" s="134"/>
      <c r="BLI42" s="134"/>
      <c r="BLJ42" s="134"/>
      <c r="BLK42" s="134"/>
      <c r="BLL42" s="134"/>
      <c r="BLM42" s="134"/>
      <c r="BLN42" s="134"/>
      <c r="BLO42" s="134"/>
      <c r="BLP42" s="134"/>
      <c r="BLQ42" s="134"/>
      <c r="BLR42" s="134"/>
      <c r="BLS42" s="134"/>
      <c r="BLT42" s="134"/>
      <c r="BLU42" s="134"/>
      <c r="BLV42" s="134"/>
      <c r="BLW42" s="134"/>
      <c r="BLX42" s="134"/>
      <c r="BLY42" s="134"/>
      <c r="BLZ42" s="134"/>
      <c r="BMA42" s="134"/>
      <c r="BMB42" s="134"/>
      <c r="BMC42" s="134"/>
      <c r="BMD42" s="134"/>
      <c r="BME42" s="134"/>
      <c r="BMF42" s="134"/>
      <c r="BMG42" s="134"/>
      <c r="BMH42" s="134"/>
      <c r="BMI42" s="134"/>
      <c r="BMJ42" s="134"/>
      <c r="BMK42" s="134"/>
      <c r="BML42" s="134"/>
      <c r="BMM42" s="134"/>
      <c r="BMN42" s="134"/>
      <c r="BMO42" s="134"/>
      <c r="BMP42" s="134"/>
      <c r="BMQ42" s="134"/>
      <c r="BMR42" s="134"/>
      <c r="BMS42" s="134"/>
      <c r="BMT42" s="134"/>
      <c r="BMU42" s="134"/>
      <c r="BMV42" s="134"/>
      <c r="BMW42" s="134"/>
      <c r="BMX42" s="134"/>
      <c r="BMY42" s="134"/>
      <c r="BMZ42" s="134"/>
      <c r="BNA42" s="134"/>
      <c r="BNB42" s="134"/>
      <c r="BNC42" s="134"/>
      <c r="BND42" s="134"/>
      <c r="BNE42" s="134"/>
      <c r="BNF42" s="134"/>
      <c r="BNG42" s="134"/>
      <c r="BNH42" s="134"/>
      <c r="BNI42" s="134"/>
      <c r="BNJ42" s="134"/>
      <c r="BNK42" s="134"/>
      <c r="BNL42" s="134"/>
      <c r="BNM42" s="134"/>
      <c r="BNN42" s="134"/>
      <c r="BNO42" s="134"/>
      <c r="BNP42" s="134"/>
      <c r="BNQ42" s="134"/>
      <c r="BNR42" s="134"/>
      <c r="BNS42" s="134"/>
      <c r="BNT42" s="134"/>
      <c r="BNU42" s="134"/>
      <c r="BNV42" s="134"/>
      <c r="BNW42" s="134"/>
      <c r="BNX42" s="134"/>
      <c r="BNY42" s="134"/>
      <c r="BNZ42" s="134"/>
      <c r="BOA42" s="134"/>
      <c r="BOB42" s="134"/>
      <c r="BOC42" s="134"/>
      <c r="BOD42" s="134"/>
      <c r="BOE42" s="134"/>
      <c r="BOF42" s="134"/>
      <c r="BOG42" s="134"/>
      <c r="BOH42" s="134"/>
      <c r="BOI42" s="134"/>
      <c r="BOJ42" s="134"/>
      <c r="BOK42" s="134"/>
      <c r="BOL42" s="134"/>
      <c r="BOM42" s="134"/>
      <c r="BON42" s="134"/>
      <c r="BOO42" s="134"/>
      <c r="BOP42" s="134"/>
      <c r="BOQ42" s="134"/>
      <c r="BOR42" s="134"/>
      <c r="BOS42" s="134"/>
      <c r="BOT42" s="134"/>
      <c r="BOU42" s="134"/>
      <c r="BOV42" s="134"/>
      <c r="BOW42" s="134"/>
      <c r="BOX42" s="134"/>
      <c r="BOY42" s="134"/>
      <c r="BOZ42" s="134"/>
      <c r="BPA42" s="134"/>
      <c r="BPB42" s="134"/>
      <c r="BPC42" s="134"/>
      <c r="BPD42" s="134"/>
      <c r="BPE42" s="134"/>
      <c r="BPF42" s="134"/>
      <c r="BPG42" s="134"/>
      <c r="BPH42" s="134"/>
      <c r="BPI42" s="134"/>
      <c r="BPJ42" s="134"/>
      <c r="BPK42" s="134"/>
      <c r="BPL42" s="134"/>
      <c r="BPM42" s="134"/>
      <c r="BPN42" s="134"/>
      <c r="BPO42" s="134"/>
      <c r="BPP42" s="134"/>
      <c r="BPQ42" s="134"/>
      <c r="BPR42" s="134"/>
      <c r="BPS42" s="134"/>
      <c r="BPT42" s="134"/>
      <c r="BPU42" s="134"/>
      <c r="BPV42" s="134"/>
      <c r="BPW42" s="134"/>
      <c r="BPX42" s="134"/>
      <c r="BPY42" s="134"/>
      <c r="BPZ42" s="134"/>
      <c r="BQA42" s="134"/>
      <c r="BQB42" s="134"/>
      <c r="BQC42" s="134"/>
      <c r="BQD42" s="134"/>
      <c r="BQE42" s="134"/>
      <c r="BQF42" s="134"/>
      <c r="BQG42" s="134"/>
      <c r="BQH42" s="134"/>
      <c r="BQI42" s="134"/>
      <c r="BQJ42" s="134"/>
      <c r="BQK42" s="134"/>
      <c r="BQL42" s="134"/>
      <c r="BQM42" s="134"/>
      <c r="BQN42" s="134"/>
      <c r="BQO42" s="134"/>
      <c r="BQP42" s="134"/>
      <c r="BQQ42" s="134"/>
      <c r="BQR42" s="134"/>
      <c r="BQS42" s="134"/>
      <c r="BQT42" s="134"/>
      <c r="BQU42" s="134"/>
      <c r="BQV42" s="134"/>
      <c r="BQW42" s="134"/>
      <c r="BQX42" s="134"/>
      <c r="BQY42" s="134"/>
      <c r="BQZ42" s="134"/>
      <c r="BRA42" s="134"/>
      <c r="BRB42" s="134"/>
      <c r="BRC42" s="134"/>
      <c r="BRD42" s="134"/>
      <c r="BRE42" s="134"/>
      <c r="BRF42" s="134"/>
      <c r="BRG42" s="134"/>
      <c r="BRH42" s="134"/>
      <c r="BRI42" s="134"/>
      <c r="BRJ42" s="134"/>
      <c r="BRK42" s="134"/>
      <c r="BRL42" s="134"/>
      <c r="BRM42" s="134"/>
      <c r="BRN42" s="134"/>
      <c r="BRO42" s="134"/>
      <c r="BRP42" s="134"/>
      <c r="BRQ42" s="134"/>
      <c r="BRR42" s="134"/>
      <c r="BRS42" s="134"/>
      <c r="BRT42" s="134"/>
      <c r="BRU42" s="134"/>
      <c r="BRV42" s="134"/>
      <c r="BRW42" s="134"/>
      <c r="BRX42" s="134"/>
      <c r="BRY42" s="134"/>
      <c r="BRZ42" s="134"/>
      <c r="BSA42" s="134"/>
      <c r="BSB42" s="134"/>
      <c r="BSC42" s="134"/>
      <c r="BSD42" s="134"/>
      <c r="BSE42" s="134"/>
      <c r="BSF42" s="134"/>
      <c r="BSG42" s="134"/>
      <c r="BSH42" s="134"/>
      <c r="BSI42" s="134"/>
      <c r="BSJ42" s="134"/>
      <c r="BSK42" s="134"/>
      <c r="BSL42" s="134"/>
      <c r="BSM42" s="134"/>
      <c r="BSN42" s="134"/>
      <c r="BSO42" s="134"/>
      <c r="BSP42" s="134"/>
      <c r="BSQ42" s="134"/>
      <c r="BSR42" s="134"/>
      <c r="BSS42" s="134"/>
      <c r="BST42" s="134"/>
      <c r="BSU42" s="134"/>
      <c r="BSV42" s="134"/>
      <c r="BSW42" s="134"/>
      <c r="BSX42" s="134"/>
      <c r="BSY42" s="134"/>
      <c r="BSZ42" s="134"/>
      <c r="BTA42" s="134"/>
      <c r="BTB42" s="134"/>
      <c r="BTC42" s="134"/>
      <c r="BTD42" s="134"/>
      <c r="BTE42" s="134"/>
      <c r="BTF42" s="134"/>
      <c r="BTG42" s="134"/>
      <c r="BTH42" s="134"/>
      <c r="BTI42" s="134"/>
      <c r="BTJ42" s="134"/>
      <c r="BTK42" s="134"/>
      <c r="BTL42" s="134"/>
      <c r="BTM42" s="134"/>
      <c r="BTN42" s="134"/>
      <c r="BTO42" s="134"/>
      <c r="BTP42" s="134"/>
      <c r="BTQ42" s="134"/>
      <c r="BTR42" s="134"/>
      <c r="BTS42" s="134"/>
      <c r="BTT42" s="134"/>
      <c r="BTU42" s="134"/>
      <c r="BTV42" s="134"/>
      <c r="BTW42" s="134"/>
      <c r="BTX42" s="134"/>
      <c r="BTY42" s="134"/>
      <c r="BTZ42" s="134"/>
      <c r="BUA42" s="134"/>
      <c r="BUB42" s="134"/>
      <c r="BUC42" s="134"/>
      <c r="BUD42" s="134"/>
      <c r="BUE42" s="134"/>
      <c r="BUF42" s="134"/>
      <c r="BUG42" s="134"/>
      <c r="BUH42" s="134"/>
      <c r="BUI42" s="134"/>
      <c r="BUJ42" s="134"/>
      <c r="BUK42" s="134"/>
      <c r="BUL42" s="134"/>
      <c r="BUM42" s="134"/>
      <c r="BUN42" s="134"/>
      <c r="BUO42" s="134"/>
      <c r="BUP42" s="134"/>
      <c r="BUQ42" s="134"/>
      <c r="BUR42" s="134"/>
      <c r="BUS42" s="134"/>
      <c r="BUT42" s="134"/>
      <c r="BUU42" s="134"/>
      <c r="BUV42" s="134"/>
      <c r="BUW42" s="134"/>
      <c r="BUX42" s="134"/>
      <c r="BUY42" s="134"/>
      <c r="BUZ42" s="134"/>
      <c r="BVA42" s="134"/>
      <c r="BVB42" s="134"/>
      <c r="BVC42" s="134"/>
      <c r="BVD42" s="134"/>
      <c r="BVE42" s="134"/>
      <c r="BVF42" s="134"/>
      <c r="BVG42" s="134"/>
      <c r="BVH42" s="134"/>
      <c r="BVI42" s="134"/>
      <c r="BVJ42" s="134"/>
      <c r="BVK42" s="134"/>
      <c r="BVL42" s="134"/>
      <c r="BVM42" s="134"/>
      <c r="BVN42" s="134"/>
      <c r="BVO42" s="134"/>
      <c r="BVP42" s="134"/>
      <c r="BVQ42" s="134"/>
      <c r="BVR42" s="134"/>
      <c r="BVS42" s="134"/>
      <c r="BVT42" s="134"/>
      <c r="BVU42" s="134"/>
      <c r="BVV42" s="134"/>
      <c r="BVW42" s="134"/>
      <c r="BVX42" s="134"/>
      <c r="BVY42" s="134"/>
      <c r="BVZ42" s="134"/>
      <c r="BWA42" s="134"/>
      <c r="BWB42" s="134"/>
      <c r="BWC42" s="134"/>
      <c r="BWD42" s="134"/>
      <c r="BWE42" s="134"/>
      <c r="BWF42" s="134"/>
      <c r="BWG42" s="134"/>
      <c r="BWH42" s="134"/>
      <c r="BWI42" s="134"/>
      <c r="BWJ42" s="134"/>
      <c r="BWK42" s="134"/>
      <c r="BWL42" s="134"/>
      <c r="BWM42" s="134"/>
      <c r="BWN42" s="134"/>
      <c r="BWO42" s="134"/>
      <c r="BWP42" s="134"/>
      <c r="BWQ42" s="134"/>
      <c r="BWR42" s="134"/>
      <c r="BWS42" s="134"/>
      <c r="BWT42" s="134"/>
      <c r="BWU42" s="134"/>
      <c r="BWV42" s="134"/>
      <c r="BWW42" s="134"/>
      <c r="BWX42" s="134"/>
      <c r="BWY42" s="134"/>
      <c r="BWZ42" s="134"/>
      <c r="BXA42" s="134"/>
      <c r="BXB42" s="134"/>
      <c r="BXC42" s="134"/>
      <c r="BXD42" s="134"/>
      <c r="BXE42" s="134"/>
      <c r="BXF42" s="134"/>
      <c r="BXG42" s="134"/>
      <c r="BXH42" s="134"/>
      <c r="BXI42" s="134"/>
      <c r="BXJ42" s="134"/>
      <c r="BXK42" s="134"/>
      <c r="BXL42" s="134"/>
      <c r="BXM42" s="134"/>
      <c r="BXN42" s="134"/>
      <c r="BXO42" s="134"/>
      <c r="BXP42" s="134"/>
      <c r="BXQ42" s="134"/>
      <c r="BXR42" s="134"/>
      <c r="BXS42" s="134"/>
      <c r="BXT42" s="134"/>
      <c r="BXU42" s="134"/>
      <c r="BXV42" s="134"/>
      <c r="BXW42" s="134"/>
      <c r="BXX42" s="134"/>
      <c r="BXY42" s="134"/>
      <c r="BXZ42" s="134"/>
      <c r="BYA42" s="134"/>
      <c r="BYB42" s="134"/>
      <c r="BYC42" s="134"/>
      <c r="BYD42" s="134"/>
      <c r="BYE42" s="134"/>
      <c r="BYF42" s="134"/>
      <c r="BYG42" s="134"/>
      <c r="BYH42" s="134"/>
      <c r="BYI42" s="134"/>
      <c r="BYJ42" s="134"/>
      <c r="BYK42" s="134"/>
      <c r="BYL42" s="134"/>
      <c r="BYM42" s="134"/>
      <c r="BYN42" s="134"/>
      <c r="BYO42" s="134"/>
      <c r="BYP42" s="134"/>
      <c r="BYQ42" s="134"/>
      <c r="BYR42" s="134"/>
      <c r="BYS42" s="134"/>
      <c r="BYT42" s="134"/>
      <c r="BYU42" s="134"/>
      <c r="BYV42" s="134"/>
      <c r="BYW42" s="134"/>
      <c r="BYX42" s="134"/>
      <c r="BYY42" s="134"/>
      <c r="BYZ42" s="134"/>
      <c r="BZA42" s="134"/>
      <c r="BZB42" s="134"/>
      <c r="BZC42" s="134"/>
      <c r="BZD42" s="134"/>
      <c r="BZE42" s="134"/>
      <c r="BZF42" s="134"/>
      <c r="BZG42" s="134"/>
      <c r="BZH42" s="134"/>
      <c r="BZI42" s="134"/>
      <c r="BZJ42" s="134"/>
      <c r="BZK42" s="134"/>
      <c r="BZL42" s="134"/>
      <c r="BZM42" s="134"/>
      <c r="BZN42" s="134"/>
      <c r="BZO42" s="134"/>
      <c r="BZP42" s="134"/>
      <c r="BZQ42" s="134"/>
      <c r="BZR42" s="134"/>
      <c r="BZS42" s="134"/>
      <c r="BZT42" s="134"/>
      <c r="BZU42" s="134"/>
      <c r="BZV42" s="134"/>
      <c r="BZW42" s="134"/>
      <c r="BZX42" s="134"/>
      <c r="BZY42" s="134"/>
      <c r="BZZ42" s="134"/>
      <c r="CAA42" s="134"/>
      <c r="CAB42" s="134"/>
      <c r="CAC42" s="134"/>
      <c r="CAD42" s="134"/>
      <c r="CAE42" s="134"/>
      <c r="CAF42" s="134"/>
      <c r="CAG42" s="134"/>
      <c r="CAH42" s="134"/>
      <c r="CAI42" s="134"/>
      <c r="CAJ42" s="134"/>
      <c r="CAK42" s="134"/>
      <c r="CAL42" s="134"/>
      <c r="CAM42" s="134"/>
      <c r="CAN42" s="134"/>
      <c r="CAO42" s="134"/>
      <c r="CAP42" s="134"/>
      <c r="CAQ42" s="134"/>
      <c r="CAR42" s="134"/>
      <c r="CAS42" s="134"/>
      <c r="CAT42" s="134"/>
      <c r="CAU42" s="134"/>
      <c r="CAV42" s="134"/>
      <c r="CAW42" s="134"/>
      <c r="CAX42" s="134"/>
      <c r="CAY42" s="134"/>
      <c r="CAZ42" s="134"/>
      <c r="CBA42" s="134"/>
      <c r="CBB42" s="134"/>
      <c r="CBC42" s="134"/>
      <c r="CBD42" s="134"/>
      <c r="CBE42" s="134"/>
      <c r="CBF42" s="134"/>
      <c r="CBG42" s="134"/>
      <c r="CBH42" s="134"/>
      <c r="CBI42" s="134"/>
      <c r="CBJ42" s="134"/>
      <c r="CBK42" s="134"/>
      <c r="CBL42" s="134"/>
      <c r="CBM42" s="134"/>
      <c r="CBN42" s="134"/>
      <c r="CBO42" s="134"/>
      <c r="CBP42" s="134"/>
      <c r="CBQ42" s="134"/>
      <c r="CBR42" s="134"/>
      <c r="CBS42" s="134"/>
      <c r="CBT42" s="134"/>
      <c r="CBU42" s="134"/>
      <c r="CBV42" s="134"/>
      <c r="CBW42" s="134"/>
      <c r="CBX42" s="134"/>
      <c r="CBY42" s="134"/>
      <c r="CBZ42" s="134"/>
      <c r="CCA42" s="134"/>
      <c r="CCB42" s="134"/>
      <c r="CCC42" s="134"/>
      <c r="CCD42" s="134"/>
      <c r="CCE42" s="134"/>
      <c r="CCF42" s="134"/>
      <c r="CCG42" s="134"/>
      <c r="CCH42" s="134"/>
      <c r="CCI42" s="134"/>
      <c r="CCJ42" s="134"/>
      <c r="CCK42" s="134"/>
      <c r="CCL42" s="134"/>
      <c r="CCM42" s="134"/>
      <c r="CCN42" s="134"/>
      <c r="CCO42" s="134"/>
      <c r="CCP42" s="134"/>
      <c r="CCQ42" s="134"/>
      <c r="CCR42" s="134"/>
      <c r="CCS42" s="134"/>
      <c r="CCT42" s="134"/>
      <c r="CCU42" s="134"/>
      <c r="CCV42" s="134"/>
      <c r="CCW42" s="134"/>
      <c r="CCX42" s="134"/>
      <c r="CCY42" s="134"/>
      <c r="CCZ42" s="134"/>
      <c r="CDA42" s="134"/>
      <c r="CDB42" s="134"/>
      <c r="CDC42" s="134"/>
      <c r="CDD42" s="134"/>
      <c r="CDE42" s="134"/>
      <c r="CDF42" s="134"/>
      <c r="CDG42" s="134"/>
      <c r="CDH42" s="134"/>
      <c r="CDI42" s="134"/>
      <c r="CDJ42" s="134"/>
      <c r="CDK42" s="134"/>
      <c r="CDL42" s="134"/>
      <c r="CDM42" s="134"/>
      <c r="CDN42" s="134"/>
      <c r="CDO42" s="134"/>
      <c r="CDP42" s="134"/>
      <c r="CDQ42" s="134"/>
      <c r="CDR42" s="134"/>
      <c r="CDS42" s="134"/>
      <c r="CDT42" s="134"/>
      <c r="CDU42" s="134"/>
      <c r="CDV42" s="134"/>
      <c r="CDW42" s="134"/>
      <c r="CDX42" s="134"/>
      <c r="CDY42" s="134"/>
      <c r="CDZ42" s="134"/>
      <c r="CEA42" s="134"/>
      <c r="CEB42" s="134"/>
      <c r="CEC42" s="134"/>
      <c r="CED42" s="134"/>
      <c r="CEE42" s="134"/>
      <c r="CEF42" s="134"/>
      <c r="CEG42" s="134"/>
      <c r="CEH42" s="134"/>
      <c r="CEI42" s="134"/>
      <c r="CEJ42" s="134"/>
      <c r="CEK42" s="134"/>
      <c r="CEL42" s="134"/>
      <c r="CEM42" s="134"/>
      <c r="CEN42" s="134"/>
      <c r="CEO42" s="134"/>
      <c r="CEP42" s="134"/>
      <c r="CEQ42" s="134"/>
      <c r="CER42" s="134"/>
      <c r="CES42" s="134"/>
      <c r="CET42" s="134"/>
      <c r="CEU42" s="134"/>
      <c r="CEV42" s="134"/>
      <c r="CEW42" s="134"/>
      <c r="CEX42" s="134"/>
      <c r="CEY42" s="134"/>
      <c r="CEZ42" s="134"/>
      <c r="CFA42" s="134"/>
      <c r="CFB42" s="134"/>
      <c r="CFC42" s="134"/>
      <c r="CFD42" s="134"/>
      <c r="CFE42" s="134"/>
      <c r="CFF42" s="134"/>
      <c r="CFG42" s="134"/>
      <c r="CFH42" s="134"/>
      <c r="CFI42" s="134"/>
      <c r="CFJ42" s="134"/>
      <c r="CFK42" s="134"/>
      <c r="CFL42" s="134"/>
      <c r="CFM42" s="134"/>
      <c r="CFN42" s="134"/>
      <c r="CFO42" s="134"/>
      <c r="CFP42" s="134"/>
      <c r="CFQ42" s="134"/>
      <c r="CFR42" s="134"/>
      <c r="CFS42" s="134"/>
      <c r="CFT42" s="134"/>
      <c r="CFU42" s="134"/>
      <c r="CFV42" s="134"/>
      <c r="CFW42" s="134"/>
      <c r="CFX42" s="134"/>
      <c r="CFY42" s="134"/>
      <c r="CFZ42" s="134"/>
      <c r="CGA42" s="134"/>
      <c r="CGB42" s="134"/>
      <c r="CGC42" s="134"/>
      <c r="CGD42" s="134"/>
      <c r="CGE42" s="134"/>
      <c r="CGF42" s="134"/>
      <c r="CGG42" s="134"/>
      <c r="CGH42" s="134"/>
      <c r="CGI42" s="134"/>
      <c r="CGJ42" s="134"/>
      <c r="CGK42" s="134"/>
      <c r="CGL42" s="134"/>
      <c r="CGM42" s="134"/>
      <c r="CGN42" s="134"/>
      <c r="CGO42" s="134"/>
      <c r="CGP42" s="134"/>
      <c r="CGQ42" s="134"/>
      <c r="CGR42" s="134"/>
      <c r="CGS42" s="134"/>
      <c r="CGT42" s="134"/>
      <c r="CGU42" s="134"/>
      <c r="CGV42" s="134"/>
      <c r="CGW42" s="134"/>
      <c r="CGX42" s="134"/>
      <c r="CGY42" s="134"/>
      <c r="CGZ42" s="134"/>
      <c r="CHA42" s="134"/>
      <c r="CHB42" s="134"/>
      <c r="CHC42" s="134"/>
      <c r="CHD42" s="134"/>
      <c r="CHE42" s="134"/>
      <c r="CHF42" s="134"/>
      <c r="CHG42" s="134"/>
      <c r="CHH42" s="134"/>
      <c r="CHI42" s="134"/>
      <c r="CHJ42" s="134"/>
      <c r="CHK42" s="134"/>
      <c r="CHL42" s="134"/>
      <c r="CHM42" s="134"/>
      <c r="CHN42" s="134"/>
      <c r="CHO42" s="134"/>
      <c r="CHP42" s="134"/>
      <c r="CHQ42" s="134"/>
      <c r="CHR42" s="134"/>
      <c r="CHS42" s="134"/>
      <c r="CHT42" s="134"/>
      <c r="CHU42" s="134"/>
      <c r="CHV42" s="134"/>
      <c r="CHW42" s="134"/>
      <c r="CHX42" s="134"/>
      <c r="CHY42" s="134"/>
      <c r="CHZ42" s="134"/>
      <c r="CIA42" s="134"/>
      <c r="CIB42" s="134"/>
      <c r="CIC42" s="134"/>
      <c r="CID42" s="134"/>
      <c r="CIE42" s="134"/>
      <c r="CIF42" s="134"/>
      <c r="CIG42" s="134"/>
      <c r="CIH42" s="134"/>
      <c r="CII42" s="134"/>
      <c r="CIJ42" s="134"/>
      <c r="CIK42" s="134"/>
      <c r="CIL42" s="134"/>
      <c r="CIM42" s="134"/>
      <c r="CIN42" s="134"/>
      <c r="CIO42" s="134"/>
      <c r="CIP42" s="134"/>
      <c r="CIQ42" s="134"/>
      <c r="CIR42" s="134"/>
      <c r="CIS42" s="134"/>
      <c r="CIT42" s="134"/>
      <c r="CIU42" s="134"/>
      <c r="CIV42" s="134"/>
      <c r="CIW42" s="134"/>
      <c r="CIX42" s="134"/>
      <c r="CIY42" s="134"/>
      <c r="CIZ42" s="134"/>
      <c r="CJA42" s="134"/>
      <c r="CJB42" s="134"/>
      <c r="CJC42" s="134"/>
      <c r="CJD42" s="134"/>
      <c r="CJE42" s="134"/>
      <c r="CJF42" s="134"/>
      <c r="CJG42" s="134"/>
      <c r="CJH42" s="134"/>
      <c r="CJI42" s="134"/>
      <c r="CJJ42" s="134"/>
      <c r="CJK42" s="134"/>
      <c r="CJL42" s="134"/>
      <c r="CJM42" s="134"/>
      <c r="CJN42" s="134"/>
      <c r="CJO42" s="134"/>
      <c r="CJP42" s="134"/>
      <c r="CJQ42" s="134"/>
      <c r="CJR42" s="134"/>
      <c r="CJS42" s="134"/>
      <c r="CJT42" s="134"/>
      <c r="CJU42" s="134"/>
      <c r="CJV42" s="134"/>
      <c r="CJW42" s="134"/>
      <c r="CJX42" s="134"/>
      <c r="CJY42" s="134"/>
      <c r="CJZ42" s="134"/>
      <c r="CKA42" s="134"/>
      <c r="CKB42" s="134"/>
      <c r="CKC42" s="134"/>
      <c r="CKD42" s="134"/>
      <c r="CKE42" s="134"/>
      <c r="CKF42" s="134"/>
      <c r="CKG42" s="134"/>
      <c r="CKH42" s="134"/>
      <c r="CKI42" s="134"/>
      <c r="CKJ42" s="134"/>
      <c r="CKK42" s="134"/>
      <c r="CKL42" s="134"/>
      <c r="CKM42" s="134"/>
      <c r="CKN42" s="134"/>
      <c r="CKO42" s="134"/>
      <c r="CKP42" s="134"/>
      <c r="CKQ42" s="134"/>
      <c r="CKR42" s="134"/>
      <c r="CKS42" s="134"/>
      <c r="CKT42" s="134"/>
      <c r="CKU42" s="134"/>
      <c r="CKV42" s="134"/>
      <c r="CKW42" s="134"/>
      <c r="CKX42" s="134"/>
      <c r="CKY42" s="134"/>
      <c r="CKZ42" s="134"/>
      <c r="CLA42" s="134"/>
      <c r="CLB42" s="134"/>
      <c r="CLC42" s="134"/>
      <c r="CLD42" s="134"/>
      <c r="CLE42" s="134"/>
      <c r="CLF42" s="134"/>
      <c r="CLG42" s="134"/>
      <c r="CLH42" s="134"/>
      <c r="CLI42" s="134"/>
      <c r="CLJ42" s="134"/>
      <c r="CLK42" s="134"/>
      <c r="CLL42" s="134"/>
      <c r="CLM42" s="134"/>
      <c r="CLN42" s="134"/>
      <c r="CLO42" s="134"/>
      <c r="CLP42" s="134"/>
      <c r="CLQ42" s="134"/>
      <c r="CLR42" s="134"/>
      <c r="CLS42" s="134"/>
      <c r="CLT42" s="134"/>
      <c r="CLU42" s="134"/>
      <c r="CLV42" s="134"/>
      <c r="CLW42" s="134"/>
      <c r="CLX42" s="134"/>
      <c r="CLY42" s="134"/>
      <c r="CLZ42" s="134"/>
      <c r="CMA42" s="134"/>
      <c r="CMB42" s="134"/>
      <c r="CMC42" s="134"/>
      <c r="CMD42" s="134"/>
      <c r="CME42" s="134"/>
      <c r="CMF42" s="134"/>
      <c r="CMG42" s="134"/>
      <c r="CMH42" s="134"/>
      <c r="CMI42" s="134"/>
      <c r="CMJ42" s="134"/>
      <c r="CMK42" s="134"/>
      <c r="CML42" s="134"/>
      <c r="CMM42" s="134"/>
      <c r="CMN42" s="134"/>
      <c r="CMO42" s="134"/>
      <c r="CMP42" s="134"/>
      <c r="CMQ42" s="134"/>
      <c r="CMR42" s="134"/>
      <c r="CMS42" s="134"/>
      <c r="CMT42" s="134"/>
      <c r="CMU42" s="134"/>
      <c r="CMV42" s="134"/>
      <c r="CMW42" s="134"/>
      <c r="CMX42" s="134"/>
      <c r="CMY42" s="134"/>
      <c r="CMZ42" s="134"/>
      <c r="CNA42" s="134"/>
      <c r="CNB42" s="134"/>
      <c r="CNC42" s="134"/>
      <c r="CND42" s="134"/>
      <c r="CNE42" s="134"/>
      <c r="CNF42" s="134"/>
      <c r="CNG42" s="134"/>
      <c r="CNH42" s="134"/>
      <c r="CNI42" s="134"/>
      <c r="CNJ42" s="134"/>
      <c r="CNK42" s="134"/>
      <c r="CNL42" s="134"/>
      <c r="CNM42" s="134"/>
      <c r="CNN42" s="134"/>
      <c r="CNO42" s="134"/>
      <c r="CNP42" s="134"/>
      <c r="CNQ42" s="134"/>
      <c r="CNR42" s="134"/>
      <c r="CNS42" s="134"/>
      <c r="CNT42" s="134"/>
      <c r="CNU42" s="134"/>
      <c r="CNV42" s="134"/>
      <c r="CNW42" s="134"/>
      <c r="CNX42" s="134"/>
      <c r="CNY42" s="134"/>
      <c r="CNZ42" s="134"/>
      <c r="COA42" s="134"/>
      <c r="COB42" s="134"/>
      <c r="COC42" s="134"/>
      <c r="COD42" s="134"/>
      <c r="COE42" s="134"/>
      <c r="COF42" s="134"/>
      <c r="COG42" s="134"/>
      <c r="COH42" s="134"/>
      <c r="COI42" s="134"/>
      <c r="COJ42" s="134"/>
      <c r="COK42" s="134"/>
      <c r="COL42" s="134"/>
      <c r="COM42" s="134"/>
      <c r="CON42" s="134"/>
      <c r="COO42" s="134"/>
      <c r="COP42" s="134"/>
      <c r="COQ42" s="134"/>
      <c r="COR42" s="134"/>
      <c r="COS42" s="134"/>
      <c r="COT42" s="134"/>
      <c r="COU42" s="134"/>
      <c r="COV42" s="134"/>
      <c r="COW42" s="134"/>
      <c r="COX42" s="134"/>
      <c r="COY42" s="134"/>
      <c r="COZ42" s="134"/>
      <c r="CPA42" s="134"/>
      <c r="CPB42" s="134"/>
      <c r="CPC42" s="134"/>
      <c r="CPD42" s="134"/>
      <c r="CPE42" s="134"/>
      <c r="CPF42" s="134"/>
      <c r="CPG42" s="134"/>
      <c r="CPH42" s="134"/>
      <c r="CPI42" s="134"/>
      <c r="CPJ42" s="134"/>
      <c r="CPK42" s="134"/>
      <c r="CPL42" s="134"/>
      <c r="CPM42" s="134"/>
      <c r="CPN42" s="134"/>
      <c r="CPO42" s="134"/>
      <c r="CPP42" s="134"/>
      <c r="CPQ42" s="134"/>
      <c r="CPR42" s="134"/>
      <c r="CPS42" s="134"/>
      <c r="CPT42" s="134"/>
      <c r="CPU42" s="134"/>
      <c r="CPV42" s="134"/>
      <c r="CPW42" s="134"/>
      <c r="CPX42" s="134"/>
      <c r="CPY42" s="134"/>
      <c r="CPZ42" s="134"/>
      <c r="CQA42" s="134"/>
      <c r="CQB42" s="134"/>
      <c r="CQC42" s="134"/>
      <c r="CQD42" s="134"/>
      <c r="CQE42" s="134"/>
      <c r="CQF42" s="134"/>
      <c r="CQG42" s="134"/>
      <c r="CQH42" s="134"/>
      <c r="CQI42" s="134"/>
      <c r="CQJ42" s="134"/>
      <c r="CQK42" s="134"/>
      <c r="CQL42" s="134"/>
      <c r="CQM42" s="134"/>
      <c r="CQN42" s="134"/>
      <c r="CQO42" s="134"/>
      <c r="CQP42" s="134"/>
      <c r="CQQ42" s="134"/>
      <c r="CQR42" s="134"/>
      <c r="CQS42" s="134"/>
      <c r="CQT42" s="134"/>
      <c r="CQU42" s="134"/>
      <c r="CQV42" s="134"/>
      <c r="CQW42" s="134"/>
      <c r="CQX42" s="134"/>
      <c r="CQY42" s="134"/>
      <c r="CQZ42" s="134"/>
      <c r="CRA42" s="134"/>
      <c r="CRB42" s="134"/>
      <c r="CRC42" s="134"/>
      <c r="CRD42" s="134"/>
      <c r="CRE42" s="134"/>
      <c r="CRF42" s="134"/>
      <c r="CRG42" s="134"/>
      <c r="CRH42" s="134"/>
      <c r="CRI42" s="134"/>
      <c r="CRJ42" s="134"/>
      <c r="CRK42" s="134"/>
      <c r="CRL42" s="134"/>
      <c r="CRM42" s="134"/>
      <c r="CRN42" s="134"/>
      <c r="CRO42" s="134"/>
      <c r="CRP42" s="134"/>
      <c r="CRQ42" s="134"/>
      <c r="CRR42" s="134"/>
      <c r="CRS42" s="134"/>
      <c r="CRT42" s="134"/>
      <c r="CRU42" s="134"/>
      <c r="CRV42" s="134"/>
      <c r="CRW42" s="134"/>
      <c r="CRX42" s="134"/>
      <c r="CRY42" s="134"/>
      <c r="CRZ42" s="134"/>
      <c r="CSA42" s="134"/>
      <c r="CSB42" s="134"/>
      <c r="CSC42" s="134"/>
      <c r="CSD42" s="134"/>
      <c r="CSE42" s="134"/>
      <c r="CSF42" s="134"/>
      <c r="CSG42" s="134"/>
      <c r="CSH42" s="134"/>
      <c r="CSI42" s="134"/>
      <c r="CSJ42" s="134"/>
      <c r="CSK42" s="134"/>
      <c r="CSL42" s="134"/>
      <c r="CSM42" s="134"/>
      <c r="CSN42" s="134"/>
      <c r="CSO42" s="134"/>
      <c r="CSP42" s="134"/>
      <c r="CSQ42" s="134"/>
      <c r="CSR42" s="134"/>
      <c r="CSS42" s="134"/>
      <c r="CST42" s="134"/>
      <c r="CSU42" s="134"/>
      <c r="CSV42" s="134"/>
      <c r="CSW42" s="134"/>
      <c r="CSX42" s="134"/>
      <c r="CSY42" s="134"/>
      <c r="CSZ42" s="134"/>
      <c r="CTA42" s="134"/>
      <c r="CTB42" s="134"/>
      <c r="CTC42" s="134"/>
      <c r="CTD42" s="134"/>
      <c r="CTE42" s="134"/>
      <c r="CTF42" s="134"/>
      <c r="CTG42" s="134"/>
      <c r="CTH42" s="134"/>
      <c r="CTI42" s="134"/>
      <c r="CTJ42" s="134"/>
      <c r="CTK42" s="134"/>
      <c r="CTL42" s="134"/>
      <c r="CTM42" s="134"/>
      <c r="CTN42" s="134"/>
      <c r="CTO42" s="134"/>
      <c r="CTP42" s="134"/>
      <c r="CTQ42" s="134"/>
      <c r="CTR42" s="134"/>
      <c r="CTS42" s="134"/>
      <c r="CTT42" s="134"/>
      <c r="CTU42" s="134"/>
      <c r="CTV42" s="134"/>
      <c r="CTW42" s="134"/>
      <c r="CTX42" s="134"/>
      <c r="CTY42" s="134"/>
      <c r="CTZ42" s="134"/>
      <c r="CUA42" s="134"/>
      <c r="CUB42" s="134"/>
      <c r="CUC42" s="134"/>
      <c r="CUD42" s="134"/>
      <c r="CUE42" s="134"/>
      <c r="CUF42" s="134"/>
      <c r="CUG42" s="134"/>
      <c r="CUH42" s="134"/>
      <c r="CUI42" s="134"/>
      <c r="CUJ42" s="134"/>
      <c r="CUK42" s="134"/>
      <c r="CUL42" s="134"/>
      <c r="CUM42" s="134"/>
      <c r="CUN42" s="134"/>
      <c r="CUO42" s="134"/>
      <c r="CUP42" s="134"/>
      <c r="CUQ42" s="134"/>
      <c r="CUR42" s="134"/>
      <c r="CUS42" s="134"/>
      <c r="CUT42" s="134"/>
      <c r="CUU42" s="134"/>
      <c r="CUV42" s="134"/>
      <c r="CUW42" s="134"/>
      <c r="CUX42" s="134"/>
      <c r="CUY42" s="134"/>
      <c r="CUZ42" s="134"/>
      <c r="CVA42" s="134"/>
      <c r="CVB42" s="134"/>
      <c r="CVC42" s="134"/>
      <c r="CVD42" s="134"/>
      <c r="CVE42" s="134"/>
      <c r="CVF42" s="134"/>
      <c r="CVG42" s="134"/>
      <c r="CVH42" s="134"/>
      <c r="CVI42" s="134"/>
      <c r="CVJ42" s="134"/>
      <c r="CVK42" s="134"/>
      <c r="CVL42" s="134"/>
      <c r="CVM42" s="134"/>
      <c r="CVN42" s="134"/>
      <c r="CVO42" s="134"/>
      <c r="CVP42" s="134"/>
      <c r="CVQ42" s="134"/>
      <c r="CVR42" s="134"/>
      <c r="CVS42" s="134"/>
      <c r="CVT42" s="134"/>
      <c r="CVU42" s="134"/>
      <c r="CVV42" s="134"/>
      <c r="CVW42" s="134"/>
      <c r="CVX42" s="134"/>
      <c r="CVY42" s="134"/>
      <c r="CVZ42" s="134"/>
      <c r="CWA42" s="134"/>
      <c r="CWB42" s="134"/>
      <c r="CWC42" s="134"/>
      <c r="CWD42" s="134"/>
      <c r="CWE42" s="134"/>
      <c r="CWF42" s="134"/>
      <c r="CWG42" s="134"/>
      <c r="CWH42" s="134"/>
      <c r="CWI42" s="134"/>
      <c r="CWJ42" s="134"/>
      <c r="CWK42" s="134"/>
      <c r="CWL42" s="134"/>
      <c r="CWM42" s="134"/>
      <c r="CWN42" s="134"/>
      <c r="CWO42" s="134"/>
      <c r="CWP42" s="134"/>
      <c r="CWQ42" s="134"/>
      <c r="CWR42" s="134"/>
      <c r="CWS42" s="134"/>
      <c r="CWT42" s="134"/>
      <c r="CWU42" s="134"/>
      <c r="CWV42" s="134"/>
      <c r="CWW42" s="134"/>
      <c r="CWX42" s="134"/>
      <c r="CWY42" s="134"/>
      <c r="CWZ42" s="134"/>
      <c r="CXA42" s="134"/>
      <c r="CXB42" s="134"/>
      <c r="CXC42" s="134"/>
      <c r="CXD42" s="134"/>
      <c r="CXE42" s="134"/>
      <c r="CXF42" s="134"/>
      <c r="CXG42" s="134"/>
      <c r="CXH42" s="134"/>
      <c r="CXI42" s="134"/>
      <c r="CXJ42" s="134"/>
      <c r="CXK42" s="134"/>
      <c r="CXL42" s="134"/>
      <c r="CXM42" s="134"/>
      <c r="CXN42" s="134"/>
      <c r="CXO42" s="134"/>
      <c r="CXP42" s="134"/>
      <c r="CXQ42" s="134"/>
      <c r="CXR42" s="134"/>
      <c r="CXS42" s="134"/>
      <c r="CXT42" s="134"/>
      <c r="CXU42" s="134"/>
      <c r="CXV42" s="134"/>
      <c r="CXW42" s="134"/>
      <c r="CXX42" s="134"/>
      <c r="CXY42" s="134"/>
      <c r="CXZ42" s="134"/>
      <c r="CYA42" s="134"/>
      <c r="CYB42" s="134"/>
      <c r="CYC42" s="134"/>
      <c r="CYD42" s="134"/>
      <c r="CYE42" s="134"/>
      <c r="CYF42" s="134"/>
      <c r="CYG42" s="134"/>
      <c r="CYH42" s="134"/>
      <c r="CYI42" s="134"/>
      <c r="CYJ42" s="134"/>
      <c r="CYK42" s="134"/>
      <c r="CYL42" s="134"/>
      <c r="CYM42" s="134"/>
      <c r="CYN42" s="134"/>
      <c r="CYO42" s="134"/>
      <c r="CYP42" s="134"/>
      <c r="CYQ42" s="134"/>
      <c r="CYR42" s="134"/>
      <c r="CYS42" s="134"/>
      <c r="CYT42" s="134"/>
      <c r="CYU42" s="134"/>
      <c r="CYV42" s="134"/>
      <c r="CYW42" s="134"/>
      <c r="CYX42" s="134"/>
      <c r="CYY42" s="134"/>
      <c r="CYZ42" s="134"/>
      <c r="CZA42" s="134"/>
      <c r="CZB42" s="134"/>
      <c r="CZC42" s="134"/>
      <c r="CZD42" s="134"/>
      <c r="CZE42" s="134"/>
      <c r="CZF42" s="134"/>
      <c r="CZG42" s="134"/>
      <c r="CZH42" s="134"/>
      <c r="CZI42" s="134"/>
      <c r="CZJ42" s="134"/>
      <c r="CZK42" s="134"/>
      <c r="CZL42" s="134"/>
      <c r="CZM42" s="134"/>
      <c r="CZN42" s="134"/>
      <c r="CZO42" s="134"/>
      <c r="CZP42" s="134"/>
      <c r="CZQ42" s="134"/>
      <c r="CZR42" s="134"/>
      <c r="CZS42" s="134"/>
      <c r="CZT42" s="134"/>
      <c r="CZU42" s="134"/>
      <c r="CZV42" s="134"/>
      <c r="CZW42" s="134"/>
      <c r="CZX42" s="134"/>
      <c r="CZY42" s="134"/>
      <c r="CZZ42" s="134"/>
      <c r="DAA42" s="134"/>
      <c r="DAB42" s="134"/>
      <c r="DAC42" s="134"/>
      <c r="DAD42" s="134"/>
      <c r="DAE42" s="134"/>
      <c r="DAF42" s="134"/>
      <c r="DAG42" s="134"/>
      <c r="DAH42" s="134"/>
      <c r="DAI42" s="134"/>
      <c r="DAJ42" s="134"/>
      <c r="DAK42" s="134"/>
      <c r="DAL42" s="134"/>
      <c r="DAM42" s="134"/>
      <c r="DAN42" s="134"/>
      <c r="DAO42" s="134"/>
      <c r="DAP42" s="134"/>
      <c r="DAQ42" s="134"/>
      <c r="DAR42" s="134"/>
      <c r="DAS42" s="134"/>
      <c r="DAT42" s="134"/>
      <c r="DAU42" s="134"/>
      <c r="DAV42" s="134"/>
      <c r="DAW42" s="134"/>
      <c r="DAX42" s="134"/>
      <c r="DAY42" s="134"/>
      <c r="DAZ42" s="134"/>
      <c r="DBA42" s="134"/>
      <c r="DBB42" s="134"/>
      <c r="DBC42" s="134"/>
      <c r="DBD42" s="134"/>
      <c r="DBE42" s="134"/>
      <c r="DBF42" s="134"/>
      <c r="DBG42" s="134"/>
      <c r="DBH42" s="134"/>
      <c r="DBI42" s="134"/>
      <c r="DBJ42" s="134"/>
      <c r="DBK42" s="134"/>
      <c r="DBL42" s="134"/>
      <c r="DBM42" s="134"/>
      <c r="DBN42" s="134"/>
      <c r="DBO42" s="134"/>
      <c r="DBP42" s="134"/>
      <c r="DBQ42" s="134"/>
      <c r="DBR42" s="134"/>
      <c r="DBS42" s="134"/>
      <c r="DBT42" s="134"/>
      <c r="DBU42" s="134"/>
      <c r="DBV42" s="134"/>
      <c r="DBW42" s="134"/>
      <c r="DBX42" s="134"/>
      <c r="DBY42" s="134"/>
      <c r="DBZ42" s="134"/>
      <c r="DCA42" s="134"/>
      <c r="DCB42" s="134"/>
      <c r="DCC42" s="134"/>
      <c r="DCD42" s="134"/>
      <c r="DCE42" s="134"/>
      <c r="DCF42" s="134"/>
      <c r="DCG42" s="134"/>
      <c r="DCH42" s="134"/>
      <c r="DCI42" s="134"/>
      <c r="DCJ42" s="134"/>
      <c r="DCK42" s="134"/>
      <c r="DCL42" s="134"/>
      <c r="DCM42" s="134"/>
      <c r="DCN42" s="134"/>
      <c r="DCO42" s="134"/>
      <c r="DCP42" s="134"/>
      <c r="DCQ42" s="134"/>
      <c r="DCR42" s="134"/>
      <c r="DCS42" s="134"/>
      <c r="DCT42" s="134"/>
      <c r="DCU42" s="134"/>
      <c r="DCV42" s="134"/>
      <c r="DCW42" s="134"/>
      <c r="DCX42" s="134"/>
      <c r="DCY42" s="134"/>
      <c r="DCZ42" s="134"/>
      <c r="DDA42" s="134"/>
      <c r="DDB42" s="134"/>
      <c r="DDC42" s="134"/>
      <c r="DDD42" s="134"/>
      <c r="DDE42" s="134"/>
      <c r="DDF42" s="134"/>
      <c r="DDG42" s="134"/>
      <c r="DDH42" s="134"/>
      <c r="DDI42" s="134"/>
      <c r="DDJ42" s="134"/>
      <c r="DDK42" s="134"/>
      <c r="DDL42" s="134"/>
      <c r="DDM42" s="134"/>
      <c r="DDN42" s="134"/>
      <c r="DDO42" s="134"/>
      <c r="DDP42" s="134"/>
      <c r="DDQ42" s="134"/>
      <c r="DDR42" s="134"/>
      <c r="DDS42" s="134"/>
      <c r="DDT42" s="134"/>
      <c r="DDU42" s="134"/>
      <c r="DDV42" s="134"/>
      <c r="DDW42" s="134"/>
      <c r="DDX42" s="134"/>
      <c r="DDY42" s="134"/>
      <c r="DDZ42" s="134"/>
      <c r="DEA42" s="134"/>
      <c r="DEB42" s="134"/>
      <c r="DEC42" s="134"/>
      <c r="DED42" s="134"/>
      <c r="DEE42" s="134"/>
      <c r="DEF42" s="134"/>
      <c r="DEG42" s="134"/>
      <c r="DEH42" s="134"/>
      <c r="DEI42" s="134"/>
      <c r="DEJ42" s="134"/>
      <c r="DEK42" s="134"/>
      <c r="DEL42" s="134"/>
      <c r="DEM42" s="134"/>
      <c r="DEN42" s="134"/>
      <c r="DEO42" s="134"/>
      <c r="DEP42" s="134"/>
      <c r="DEQ42" s="134"/>
      <c r="DER42" s="134"/>
      <c r="DES42" s="134"/>
      <c r="DET42" s="134"/>
      <c r="DEU42" s="134"/>
      <c r="DEV42" s="134"/>
      <c r="DEW42" s="134"/>
      <c r="DEX42" s="134"/>
      <c r="DEY42" s="134"/>
      <c r="DEZ42" s="134"/>
      <c r="DFA42" s="134"/>
      <c r="DFB42" s="134"/>
      <c r="DFC42" s="134"/>
      <c r="DFD42" s="134"/>
      <c r="DFE42" s="134"/>
      <c r="DFF42" s="134"/>
      <c r="DFG42" s="134"/>
      <c r="DFH42" s="134"/>
      <c r="DFI42" s="134"/>
      <c r="DFJ42" s="134"/>
      <c r="DFK42" s="134"/>
      <c r="DFL42" s="134"/>
      <c r="DFM42" s="134"/>
      <c r="DFN42" s="134"/>
      <c r="DFO42" s="134"/>
      <c r="DFP42" s="134"/>
      <c r="DFQ42" s="134"/>
      <c r="DFR42" s="134"/>
      <c r="DFS42" s="134"/>
      <c r="DFT42" s="134"/>
      <c r="DFU42" s="134"/>
      <c r="DFV42" s="134"/>
      <c r="DFW42" s="134"/>
      <c r="DFX42" s="134"/>
      <c r="DFY42" s="134"/>
      <c r="DFZ42" s="134"/>
      <c r="DGA42" s="134"/>
      <c r="DGB42" s="134"/>
      <c r="DGC42" s="134"/>
      <c r="DGD42" s="134"/>
      <c r="DGE42" s="134"/>
      <c r="DGF42" s="134"/>
      <c r="DGG42" s="134"/>
      <c r="DGH42" s="134"/>
      <c r="DGI42" s="134"/>
      <c r="DGJ42" s="134"/>
      <c r="DGK42" s="134"/>
      <c r="DGL42" s="134"/>
      <c r="DGM42" s="134"/>
      <c r="DGN42" s="134"/>
      <c r="DGO42" s="134"/>
      <c r="DGP42" s="134"/>
      <c r="DGQ42" s="134"/>
      <c r="DGR42" s="134"/>
      <c r="DGS42" s="134"/>
      <c r="DGT42" s="134"/>
      <c r="DGU42" s="134"/>
      <c r="DGV42" s="134"/>
      <c r="DGW42" s="134"/>
      <c r="DGX42" s="134"/>
      <c r="DGY42" s="134"/>
      <c r="DGZ42" s="134"/>
      <c r="DHA42" s="134"/>
      <c r="DHB42" s="134"/>
      <c r="DHC42" s="134"/>
      <c r="DHD42" s="134"/>
      <c r="DHE42" s="134"/>
      <c r="DHF42" s="134"/>
      <c r="DHG42" s="134"/>
      <c r="DHH42" s="134"/>
      <c r="DHI42" s="134"/>
      <c r="DHJ42" s="134"/>
      <c r="DHK42" s="134"/>
      <c r="DHL42" s="134"/>
      <c r="DHM42" s="134"/>
      <c r="DHN42" s="134"/>
      <c r="DHO42" s="134"/>
      <c r="DHP42" s="134"/>
      <c r="DHQ42" s="134"/>
      <c r="DHR42" s="134"/>
      <c r="DHS42" s="134"/>
      <c r="DHT42" s="134"/>
      <c r="DHU42" s="134"/>
      <c r="DHV42" s="134"/>
      <c r="DHW42" s="134"/>
      <c r="DHX42" s="134"/>
      <c r="DHY42" s="134"/>
      <c r="DHZ42" s="134"/>
      <c r="DIA42" s="134"/>
      <c r="DIB42" s="134"/>
      <c r="DIC42" s="134"/>
      <c r="DID42" s="134"/>
      <c r="DIE42" s="134"/>
      <c r="DIF42" s="134"/>
      <c r="DIG42" s="134"/>
      <c r="DIH42" s="134"/>
      <c r="DII42" s="134"/>
      <c r="DIJ42" s="134"/>
      <c r="DIK42" s="134"/>
      <c r="DIL42" s="134"/>
      <c r="DIM42" s="134"/>
      <c r="DIN42" s="134"/>
      <c r="DIO42" s="134"/>
      <c r="DIP42" s="134"/>
      <c r="DIQ42" s="134"/>
      <c r="DIR42" s="134"/>
      <c r="DIS42" s="134"/>
      <c r="DIT42" s="134"/>
      <c r="DIU42" s="134"/>
      <c r="DIV42" s="134"/>
      <c r="DIW42" s="134"/>
      <c r="DIX42" s="134"/>
      <c r="DIY42" s="134"/>
      <c r="DIZ42" s="134"/>
      <c r="DJA42" s="134"/>
      <c r="DJB42" s="134"/>
      <c r="DJC42" s="134"/>
      <c r="DJD42" s="134"/>
      <c r="DJE42" s="134"/>
      <c r="DJF42" s="134"/>
      <c r="DJG42" s="134"/>
      <c r="DJH42" s="134"/>
      <c r="DJI42" s="134"/>
      <c r="DJJ42" s="134"/>
      <c r="DJK42" s="134"/>
      <c r="DJL42" s="134"/>
      <c r="DJM42" s="134"/>
      <c r="DJN42" s="134"/>
      <c r="DJO42" s="134"/>
      <c r="DJP42" s="134"/>
      <c r="DJQ42" s="134"/>
      <c r="DJR42" s="134"/>
      <c r="DJS42" s="134"/>
      <c r="DJT42" s="134"/>
      <c r="DJU42" s="134"/>
      <c r="DJV42" s="134"/>
      <c r="DJW42" s="134"/>
      <c r="DJX42" s="134"/>
      <c r="DJY42" s="134"/>
      <c r="DJZ42" s="134"/>
      <c r="DKA42" s="134"/>
      <c r="DKB42" s="134"/>
      <c r="DKC42" s="134"/>
      <c r="DKD42" s="134"/>
      <c r="DKE42" s="134"/>
      <c r="DKF42" s="134"/>
      <c r="DKG42" s="134"/>
      <c r="DKH42" s="134"/>
      <c r="DKI42" s="134"/>
      <c r="DKJ42" s="134"/>
      <c r="DKK42" s="134"/>
      <c r="DKL42" s="134"/>
      <c r="DKM42" s="134"/>
      <c r="DKN42" s="134"/>
      <c r="DKO42" s="134"/>
      <c r="DKP42" s="134"/>
      <c r="DKQ42" s="134"/>
      <c r="DKR42" s="134"/>
      <c r="DKS42" s="134"/>
      <c r="DKT42" s="134"/>
      <c r="DKU42" s="134"/>
      <c r="DKV42" s="134"/>
      <c r="DKW42" s="134"/>
      <c r="DKX42" s="134"/>
      <c r="DKY42" s="134"/>
      <c r="DKZ42" s="134"/>
      <c r="DLA42" s="134"/>
      <c r="DLB42" s="134"/>
      <c r="DLC42" s="134"/>
      <c r="DLD42" s="134"/>
      <c r="DLE42" s="134"/>
      <c r="DLF42" s="134"/>
      <c r="DLG42" s="134"/>
      <c r="DLH42" s="134"/>
      <c r="DLI42" s="134"/>
      <c r="DLJ42" s="134"/>
      <c r="DLK42" s="134"/>
      <c r="DLL42" s="134"/>
      <c r="DLM42" s="134"/>
      <c r="DLN42" s="134"/>
      <c r="DLO42" s="134"/>
      <c r="DLP42" s="134"/>
      <c r="DLQ42" s="134"/>
      <c r="DLR42" s="134"/>
      <c r="DLS42" s="134"/>
      <c r="DLT42" s="134"/>
      <c r="DLU42" s="134"/>
      <c r="DLV42" s="134"/>
      <c r="DLW42" s="134"/>
      <c r="DLX42" s="134"/>
      <c r="DLY42" s="134"/>
      <c r="DLZ42" s="134"/>
      <c r="DMA42" s="134"/>
      <c r="DMB42" s="134"/>
      <c r="DMC42" s="134"/>
      <c r="DMD42" s="134"/>
      <c r="DME42" s="134"/>
      <c r="DMF42" s="134"/>
      <c r="DMG42" s="134"/>
      <c r="DMH42" s="134"/>
      <c r="DMI42" s="134"/>
      <c r="DMJ42" s="134"/>
      <c r="DMK42" s="134"/>
      <c r="DML42" s="134"/>
      <c r="DMM42" s="134"/>
      <c r="DMN42" s="134"/>
      <c r="DMO42" s="134"/>
      <c r="DMP42" s="134"/>
      <c r="DMQ42" s="134"/>
      <c r="DMR42" s="134"/>
      <c r="DMS42" s="134"/>
      <c r="DMT42" s="134"/>
      <c r="DMU42" s="134"/>
      <c r="DMV42" s="134"/>
      <c r="DMW42" s="134"/>
      <c r="DMX42" s="134"/>
      <c r="DMY42" s="134"/>
      <c r="DMZ42" s="134"/>
      <c r="DNA42" s="134"/>
      <c r="DNB42" s="134"/>
      <c r="DNC42" s="134"/>
      <c r="DND42" s="134"/>
      <c r="DNE42" s="134"/>
      <c r="DNF42" s="134"/>
      <c r="DNG42" s="134"/>
      <c r="DNH42" s="134"/>
      <c r="DNI42" s="134"/>
      <c r="DNJ42" s="134"/>
      <c r="DNK42" s="134"/>
      <c r="DNL42" s="134"/>
      <c r="DNM42" s="134"/>
      <c r="DNN42" s="134"/>
      <c r="DNO42" s="134"/>
      <c r="DNP42" s="134"/>
      <c r="DNQ42" s="134"/>
      <c r="DNR42" s="134"/>
      <c r="DNS42" s="134"/>
      <c r="DNT42" s="134"/>
      <c r="DNU42" s="134"/>
      <c r="DNV42" s="134"/>
      <c r="DNW42" s="134"/>
      <c r="DNX42" s="134"/>
      <c r="DNY42" s="134"/>
      <c r="DNZ42" s="134"/>
      <c r="DOA42" s="134"/>
      <c r="DOB42" s="134"/>
      <c r="DOC42" s="134"/>
      <c r="DOD42" s="134"/>
      <c r="DOE42" s="134"/>
      <c r="DOF42" s="134"/>
      <c r="DOG42" s="134"/>
      <c r="DOH42" s="134"/>
      <c r="DOI42" s="134"/>
      <c r="DOJ42" s="134"/>
      <c r="DOK42" s="134"/>
      <c r="DOL42" s="134"/>
      <c r="DOM42" s="134"/>
      <c r="DON42" s="134"/>
      <c r="DOO42" s="134"/>
      <c r="DOP42" s="134"/>
      <c r="DOQ42" s="134"/>
      <c r="DOR42" s="134"/>
      <c r="DOS42" s="134"/>
      <c r="DOT42" s="134"/>
      <c r="DOU42" s="134"/>
      <c r="DOV42" s="134"/>
      <c r="DOW42" s="134"/>
      <c r="DOX42" s="134"/>
      <c r="DOY42" s="134"/>
      <c r="DOZ42" s="134"/>
      <c r="DPA42" s="134"/>
      <c r="DPB42" s="134"/>
      <c r="DPC42" s="134"/>
      <c r="DPD42" s="134"/>
      <c r="DPE42" s="134"/>
      <c r="DPF42" s="134"/>
      <c r="DPG42" s="134"/>
      <c r="DPH42" s="134"/>
      <c r="DPI42" s="134"/>
      <c r="DPJ42" s="134"/>
      <c r="DPK42" s="134"/>
      <c r="DPL42" s="134"/>
      <c r="DPM42" s="134"/>
      <c r="DPN42" s="134"/>
      <c r="DPO42" s="134"/>
      <c r="DPP42" s="134"/>
      <c r="DPQ42" s="134"/>
      <c r="DPR42" s="134"/>
      <c r="DPS42" s="134"/>
      <c r="DPT42" s="134"/>
      <c r="DPU42" s="134"/>
      <c r="DPV42" s="134"/>
      <c r="DPW42" s="134"/>
      <c r="DPX42" s="134"/>
      <c r="DPY42" s="134"/>
      <c r="DPZ42" s="134"/>
      <c r="DQA42" s="134"/>
      <c r="DQB42" s="134"/>
      <c r="DQC42" s="134"/>
      <c r="DQD42" s="134"/>
      <c r="DQE42" s="134"/>
      <c r="DQF42" s="134"/>
      <c r="DQG42" s="134"/>
      <c r="DQH42" s="134"/>
      <c r="DQI42" s="134"/>
      <c r="DQJ42" s="134"/>
      <c r="DQK42" s="134"/>
      <c r="DQL42" s="134"/>
      <c r="DQM42" s="134"/>
      <c r="DQN42" s="134"/>
      <c r="DQO42" s="134"/>
      <c r="DQP42" s="134"/>
      <c r="DQQ42" s="134"/>
      <c r="DQR42" s="134"/>
      <c r="DQS42" s="134"/>
      <c r="DQT42" s="134"/>
      <c r="DQU42" s="134"/>
      <c r="DQV42" s="134"/>
      <c r="DQW42" s="134"/>
      <c r="DQX42" s="134"/>
      <c r="DQY42" s="134"/>
      <c r="DQZ42" s="134"/>
      <c r="DRA42" s="134"/>
      <c r="DRB42" s="134"/>
      <c r="DRC42" s="134"/>
      <c r="DRD42" s="134"/>
      <c r="DRE42" s="134"/>
      <c r="DRF42" s="134"/>
      <c r="DRG42" s="134"/>
      <c r="DRH42" s="134"/>
      <c r="DRI42" s="134"/>
      <c r="DRJ42" s="134"/>
      <c r="DRK42" s="134"/>
      <c r="DRL42" s="134"/>
      <c r="DRM42" s="134"/>
      <c r="DRN42" s="134"/>
      <c r="DRO42" s="134"/>
      <c r="DRP42" s="134"/>
      <c r="DRQ42" s="134"/>
      <c r="DRR42" s="134"/>
      <c r="DRS42" s="134"/>
      <c r="DRT42" s="134"/>
      <c r="DRU42" s="134"/>
      <c r="DRV42" s="134"/>
      <c r="DRW42" s="134"/>
      <c r="DRX42" s="134"/>
      <c r="DRY42" s="134"/>
      <c r="DRZ42" s="134"/>
      <c r="DSA42" s="134"/>
      <c r="DSB42" s="134"/>
      <c r="DSC42" s="134"/>
      <c r="DSD42" s="134"/>
      <c r="DSE42" s="134"/>
      <c r="DSF42" s="134"/>
      <c r="DSG42" s="134"/>
      <c r="DSH42" s="134"/>
      <c r="DSI42" s="134"/>
      <c r="DSJ42" s="134"/>
      <c r="DSK42" s="134"/>
      <c r="DSL42" s="134"/>
      <c r="DSM42" s="134"/>
      <c r="DSN42" s="134"/>
      <c r="DSO42" s="134"/>
      <c r="DSP42" s="134"/>
      <c r="DSQ42" s="134"/>
      <c r="DSR42" s="134"/>
      <c r="DSS42" s="134"/>
      <c r="DST42" s="134"/>
      <c r="DSU42" s="134"/>
      <c r="DSV42" s="134"/>
      <c r="DSW42" s="134"/>
      <c r="DSX42" s="134"/>
      <c r="DSY42" s="134"/>
      <c r="DSZ42" s="134"/>
      <c r="DTA42" s="134"/>
      <c r="DTB42" s="134"/>
      <c r="DTC42" s="134"/>
      <c r="DTD42" s="134"/>
      <c r="DTE42" s="134"/>
      <c r="DTF42" s="134"/>
      <c r="DTG42" s="134"/>
      <c r="DTH42" s="134"/>
      <c r="DTI42" s="134"/>
      <c r="DTJ42" s="134"/>
      <c r="DTK42" s="134"/>
      <c r="DTL42" s="134"/>
      <c r="DTM42" s="134"/>
      <c r="DTN42" s="134"/>
      <c r="DTO42" s="134"/>
      <c r="DTP42" s="134"/>
      <c r="DTQ42" s="134"/>
      <c r="DTR42" s="134"/>
      <c r="DTS42" s="134"/>
      <c r="DTT42" s="134"/>
      <c r="DTU42" s="134"/>
      <c r="DTV42" s="134"/>
      <c r="DTW42" s="134"/>
      <c r="DTX42" s="134"/>
      <c r="DTY42" s="134"/>
      <c r="DTZ42" s="134"/>
      <c r="DUA42" s="134"/>
      <c r="DUB42" s="134"/>
      <c r="DUC42" s="134"/>
      <c r="DUD42" s="134"/>
      <c r="DUE42" s="134"/>
      <c r="DUF42" s="134"/>
      <c r="DUG42" s="134"/>
      <c r="DUH42" s="134"/>
      <c r="DUI42" s="134"/>
      <c r="DUJ42" s="134"/>
      <c r="DUK42" s="134"/>
      <c r="DUL42" s="134"/>
      <c r="DUM42" s="134"/>
      <c r="DUN42" s="134"/>
      <c r="DUO42" s="134"/>
      <c r="DUP42" s="134"/>
      <c r="DUQ42" s="134"/>
      <c r="DUR42" s="134"/>
      <c r="DUS42" s="134"/>
      <c r="DUT42" s="134"/>
      <c r="DUU42" s="134"/>
      <c r="DUV42" s="134"/>
      <c r="DUW42" s="134"/>
      <c r="DUX42" s="134"/>
      <c r="DUY42" s="134"/>
      <c r="DUZ42" s="134"/>
      <c r="DVA42" s="134"/>
      <c r="DVB42" s="134"/>
      <c r="DVC42" s="134"/>
      <c r="DVD42" s="134"/>
      <c r="DVE42" s="134"/>
      <c r="DVF42" s="134"/>
      <c r="DVG42" s="134"/>
      <c r="DVH42" s="134"/>
      <c r="DVI42" s="134"/>
      <c r="DVJ42" s="134"/>
      <c r="DVK42" s="134"/>
      <c r="DVL42" s="134"/>
      <c r="DVM42" s="134"/>
      <c r="DVN42" s="134"/>
      <c r="DVO42" s="134"/>
      <c r="DVP42" s="134"/>
      <c r="DVQ42" s="134"/>
      <c r="DVR42" s="134"/>
      <c r="DVS42" s="134"/>
      <c r="DVT42" s="134"/>
      <c r="DVU42" s="134"/>
      <c r="DVV42" s="134"/>
      <c r="DVW42" s="134"/>
      <c r="DVX42" s="134"/>
      <c r="DVY42" s="134"/>
      <c r="DVZ42" s="134"/>
      <c r="DWA42" s="134"/>
      <c r="DWB42" s="134"/>
      <c r="DWC42" s="134"/>
      <c r="DWD42" s="134"/>
      <c r="DWE42" s="134"/>
      <c r="DWF42" s="134"/>
      <c r="DWG42" s="134"/>
      <c r="DWH42" s="134"/>
      <c r="DWI42" s="134"/>
      <c r="DWJ42" s="134"/>
      <c r="DWK42" s="134"/>
      <c r="DWL42" s="134"/>
      <c r="DWM42" s="134"/>
      <c r="DWN42" s="134"/>
      <c r="DWO42" s="134"/>
      <c r="DWP42" s="134"/>
      <c r="DWQ42" s="134"/>
      <c r="DWR42" s="134"/>
      <c r="DWS42" s="134"/>
      <c r="DWT42" s="134"/>
      <c r="DWU42" s="134"/>
      <c r="DWV42" s="134"/>
      <c r="DWW42" s="134"/>
      <c r="DWX42" s="134"/>
      <c r="DWY42" s="134"/>
      <c r="DWZ42" s="134"/>
      <c r="DXA42" s="134"/>
      <c r="DXB42" s="134"/>
      <c r="DXC42" s="134"/>
      <c r="DXD42" s="134"/>
      <c r="DXE42" s="134"/>
      <c r="DXF42" s="134"/>
      <c r="DXG42" s="134"/>
      <c r="DXH42" s="134"/>
      <c r="DXI42" s="134"/>
      <c r="DXJ42" s="134"/>
      <c r="DXK42" s="134"/>
      <c r="DXL42" s="134"/>
      <c r="DXM42" s="134"/>
      <c r="DXN42" s="134"/>
      <c r="DXO42" s="134"/>
      <c r="DXP42" s="134"/>
      <c r="DXQ42" s="134"/>
      <c r="DXR42" s="134"/>
      <c r="DXS42" s="134"/>
      <c r="DXT42" s="134"/>
      <c r="DXU42" s="134"/>
      <c r="DXV42" s="134"/>
      <c r="DXW42" s="134"/>
      <c r="DXX42" s="134"/>
      <c r="DXY42" s="134"/>
      <c r="DXZ42" s="134"/>
      <c r="DYA42" s="134"/>
      <c r="DYB42" s="134"/>
      <c r="DYC42" s="134"/>
      <c r="DYD42" s="134"/>
      <c r="DYE42" s="134"/>
      <c r="DYF42" s="134"/>
      <c r="DYG42" s="134"/>
      <c r="DYH42" s="134"/>
      <c r="DYI42" s="134"/>
      <c r="DYJ42" s="134"/>
      <c r="DYK42" s="134"/>
      <c r="DYL42" s="134"/>
      <c r="DYM42" s="134"/>
      <c r="DYN42" s="134"/>
      <c r="DYO42" s="134"/>
      <c r="DYP42" s="134"/>
      <c r="DYQ42" s="134"/>
      <c r="DYR42" s="134"/>
      <c r="DYS42" s="134"/>
      <c r="DYT42" s="134"/>
      <c r="DYU42" s="134"/>
      <c r="DYV42" s="134"/>
      <c r="DYW42" s="134"/>
      <c r="DYX42" s="134"/>
      <c r="DYY42" s="134"/>
      <c r="DYZ42" s="134"/>
      <c r="DZA42" s="134"/>
      <c r="DZB42" s="134"/>
      <c r="DZC42" s="134"/>
      <c r="DZD42" s="134"/>
      <c r="DZE42" s="134"/>
      <c r="DZF42" s="134"/>
      <c r="DZG42" s="134"/>
      <c r="DZH42" s="134"/>
      <c r="DZI42" s="134"/>
      <c r="DZJ42" s="134"/>
      <c r="DZK42" s="134"/>
      <c r="DZL42" s="134"/>
      <c r="DZM42" s="134"/>
      <c r="DZN42" s="134"/>
      <c r="DZO42" s="134"/>
      <c r="DZP42" s="134"/>
      <c r="DZQ42" s="134"/>
      <c r="DZR42" s="134"/>
      <c r="DZS42" s="134"/>
      <c r="DZT42" s="134"/>
      <c r="DZU42" s="134"/>
      <c r="DZV42" s="134"/>
      <c r="DZW42" s="134"/>
      <c r="DZX42" s="134"/>
      <c r="DZY42" s="134"/>
      <c r="DZZ42" s="134"/>
      <c r="EAA42" s="134"/>
      <c r="EAB42" s="134"/>
      <c r="EAC42" s="134"/>
      <c r="EAD42" s="134"/>
      <c r="EAE42" s="134"/>
      <c r="EAF42" s="134"/>
      <c r="EAG42" s="134"/>
      <c r="EAH42" s="134"/>
      <c r="EAI42" s="134"/>
      <c r="EAJ42" s="134"/>
      <c r="EAK42" s="134"/>
      <c r="EAL42" s="134"/>
      <c r="EAM42" s="134"/>
      <c r="EAN42" s="134"/>
      <c r="EAO42" s="134"/>
      <c r="EAP42" s="134"/>
      <c r="EAQ42" s="134"/>
      <c r="EAR42" s="134"/>
      <c r="EAS42" s="134"/>
      <c r="EAT42" s="134"/>
      <c r="EAU42" s="134"/>
      <c r="EAV42" s="134"/>
      <c r="EAW42" s="134"/>
      <c r="EAX42" s="134"/>
      <c r="EAY42" s="134"/>
      <c r="EAZ42" s="134"/>
      <c r="EBA42" s="134"/>
      <c r="EBB42" s="134"/>
      <c r="EBC42" s="134"/>
      <c r="EBD42" s="134"/>
      <c r="EBE42" s="134"/>
      <c r="EBF42" s="134"/>
      <c r="EBG42" s="134"/>
      <c r="EBH42" s="134"/>
      <c r="EBI42" s="134"/>
      <c r="EBJ42" s="134"/>
      <c r="EBK42" s="134"/>
      <c r="EBL42" s="134"/>
      <c r="EBM42" s="134"/>
      <c r="EBN42" s="134"/>
      <c r="EBO42" s="134"/>
      <c r="EBP42" s="134"/>
      <c r="EBQ42" s="134"/>
      <c r="EBR42" s="134"/>
      <c r="EBS42" s="134"/>
      <c r="EBT42" s="134"/>
      <c r="EBU42" s="134"/>
      <c r="EBV42" s="134"/>
      <c r="EBW42" s="134"/>
      <c r="EBX42" s="134"/>
      <c r="EBY42" s="134"/>
      <c r="EBZ42" s="134"/>
      <c r="ECA42" s="134"/>
      <c r="ECB42" s="134"/>
      <c r="ECC42" s="134"/>
      <c r="ECD42" s="134"/>
      <c r="ECE42" s="134"/>
      <c r="ECF42" s="134"/>
      <c r="ECG42" s="134"/>
      <c r="ECH42" s="134"/>
      <c r="ECI42" s="134"/>
      <c r="ECJ42" s="134"/>
      <c r="ECK42" s="134"/>
      <c r="ECL42" s="134"/>
      <c r="ECM42" s="134"/>
      <c r="ECN42" s="134"/>
      <c r="ECO42" s="134"/>
      <c r="ECP42" s="134"/>
      <c r="ECQ42" s="134"/>
      <c r="ECR42" s="134"/>
      <c r="ECS42" s="134"/>
      <c r="ECT42" s="134"/>
      <c r="ECU42" s="134"/>
      <c r="ECV42" s="134"/>
      <c r="ECW42" s="134"/>
      <c r="ECX42" s="134"/>
      <c r="ECY42" s="134"/>
      <c r="ECZ42" s="134"/>
      <c r="EDA42" s="134"/>
      <c r="EDB42" s="134"/>
      <c r="EDC42" s="134"/>
      <c r="EDD42" s="134"/>
      <c r="EDE42" s="134"/>
      <c r="EDF42" s="134"/>
      <c r="EDG42" s="134"/>
      <c r="EDH42" s="134"/>
      <c r="EDI42" s="134"/>
      <c r="EDJ42" s="134"/>
      <c r="EDK42" s="134"/>
      <c r="EDL42" s="134"/>
      <c r="EDM42" s="134"/>
      <c r="EDN42" s="134"/>
      <c r="EDO42" s="134"/>
      <c r="EDP42" s="134"/>
      <c r="EDQ42" s="134"/>
      <c r="EDR42" s="134"/>
      <c r="EDS42" s="134"/>
      <c r="EDT42" s="134"/>
      <c r="EDU42" s="134"/>
      <c r="EDV42" s="134"/>
      <c r="EDW42" s="134"/>
      <c r="EDX42" s="134"/>
      <c r="EDY42" s="134"/>
      <c r="EDZ42" s="134"/>
      <c r="EEA42" s="134"/>
      <c r="EEB42" s="134"/>
      <c r="EEC42" s="134"/>
      <c r="EED42" s="134"/>
      <c r="EEE42" s="134"/>
      <c r="EEF42" s="134"/>
      <c r="EEG42" s="134"/>
      <c r="EEH42" s="134"/>
      <c r="EEI42" s="134"/>
      <c r="EEJ42" s="134"/>
      <c r="EEK42" s="134"/>
      <c r="EEL42" s="134"/>
      <c r="EEM42" s="134"/>
      <c r="EEN42" s="134"/>
      <c r="EEO42" s="134"/>
      <c r="EEP42" s="134"/>
      <c r="EEQ42" s="134"/>
      <c r="EER42" s="134"/>
      <c r="EES42" s="134"/>
      <c r="EET42" s="134"/>
      <c r="EEU42" s="134"/>
      <c r="EEV42" s="134"/>
      <c r="EEW42" s="134"/>
      <c r="EEX42" s="134"/>
      <c r="EEY42" s="134"/>
      <c r="EEZ42" s="134"/>
      <c r="EFA42" s="134"/>
      <c r="EFB42" s="134"/>
      <c r="EFC42" s="134"/>
      <c r="EFD42" s="134"/>
      <c r="EFE42" s="134"/>
      <c r="EFF42" s="134"/>
      <c r="EFG42" s="134"/>
      <c r="EFH42" s="134"/>
      <c r="EFI42" s="134"/>
      <c r="EFJ42" s="134"/>
      <c r="EFK42" s="134"/>
      <c r="EFL42" s="134"/>
      <c r="EFM42" s="134"/>
      <c r="EFN42" s="134"/>
      <c r="EFO42" s="134"/>
      <c r="EFP42" s="134"/>
      <c r="EFQ42" s="134"/>
      <c r="EFR42" s="134"/>
      <c r="EFS42" s="134"/>
      <c r="EFT42" s="134"/>
      <c r="EFU42" s="134"/>
      <c r="EFV42" s="134"/>
      <c r="EFW42" s="134"/>
      <c r="EFX42" s="134"/>
      <c r="EFY42" s="134"/>
      <c r="EFZ42" s="134"/>
      <c r="EGA42" s="134"/>
      <c r="EGB42" s="134"/>
      <c r="EGC42" s="134"/>
      <c r="EGD42" s="134"/>
      <c r="EGE42" s="134"/>
      <c r="EGF42" s="134"/>
      <c r="EGG42" s="134"/>
      <c r="EGH42" s="134"/>
      <c r="EGI42" s="134"/>
      <c r="EGJ42" s="134"/>
      <c r="EGK42" s="134"/>
      <c r="EGL42" s="134"/>
      <c r="EGM42" s="134"/>
      <c r="EGN42" s="134"/>
      <c r="EGO42" s="134"/>
      <c r="EGP42" s="134"/>
      <c r="EGQ42" s="134"/>
      <c r="EGR42" s="134"/>
      <c r="EGS42" s="134"/>
      <c r="EGT42" s="134"/>
      <c r="EGU42" s="134"/>
      <c r="EGV42" s="134"/>
      <c r="EGW42" s="134"/>
      <c r="EGX42" s="134"/>
      <c r="EGY42" s="134"/>
      <c r="EGZ42" s="134"/>
      <c r="EHA42" s="134"/>
      <c r="EHB42" s="134"/>
      <c r="EHC42" s="134"/>
      <c r="EHD42" s="134"/>
      <c r="EHE42" s="134"/>
      <c r="EHF42" s="134"/>
      <c r="EHG42" s="134"/>
      <c r="EHH42" s="134"/>
      <c r="EHI42" s="134"/>
      <c r="EHJ42" s="134"/>
      <c r="EHK42" s="134"/>
      <c r="EHL42" s="134"/>
      <c r="EHM42" s="134"/>
      <c r="EHN42" s="134"/>
      <c r="EHO42" s="134"/>
      <c r="EHP42" s="134"/>
      <c r="EHQ42" s="134"/>
      <c r="EHR42" s="134"/>
      <c r="EHS42" s="134"/>
      <c r="EHT42" s="134"/>
      <c r="EHU42" s="134"/>
      <c r="EHV42" s="134"/>
      <c r="EHW42" s="134"/>
      <c r="EHX42" s="134"/>
      <c r="EHY42" s="134"/>
      <c r="EHZ42" s="134"/>
      <c r="EIA42" s="134"/>
      <c r="EIB42" s="134"/>
      <c r="EIC42" s="134"/>
      <c r="EID42" s="134"/>
      <c r="EIE42" s="134"/>
      <c r="EIF42" s="134"/>
      <c r="EIG42" s="134"/>
      <c r="EIH42" s="134"/>
      <c r="EII42" s="134"/>
      <c r="EIJ42" s="134"/>
      <c r="EIK42" s="134"/>
      <c r="EIL42" s="134"/>
      <c r="EIM42" s="134"/>
      <c r="EIN42" s="134"/>
      <c r="EIO42" s="134"/>
      <c r="EIP42" s="134"/>
      <c r="EIQ42" s="134"/>
      <c r="EIR42" s="134"/>
      <c r="EIS42" s="134"/>
      <c r="EIT42" s="134"/>
      <c r="EIU42" s="134"/>
      <c r="EIV42" s="134"/>
      <c r="EIW42" s="134"/>
      <c r="EIX42" s="134"/>
      <c r="EIY42" s="134"/>
      <c r="EIZ42" s="134"/>
      <c r="EJA42" s="134"/>
      <c r="EJB42" s="134"/>
      <c r="EJC42" s="134"/>
      <c r="EJD42" s="134"/>
      <c r="EJE42" s="134"/>
      <c r="EJF42" s="134"/>
      <c r="EJG42" s="134"/>
      <c r="EJH42" s="134"/>
      <c r="EJI42" s="134"/>
      <c r="EJJ42" s="134"/>
      <c r="EJK42" s="134"/>
      <c r="EJL42" s="134"/>
      <c r="EJM42" s="134"/>
      <c r="EJN42" s="134"/>
      <c r="EJO42" s="134"/>
      <c r="EJP42" s="134"/>
      <c r="EJQ42" s="134"/>
      <c r="EJR42" s="134"/>
      <c r="EJS42" s="134"/>
      <c r="EJT42" s="134"/>
      <c r="EJU42" s="134"/>
      <c r="EJV42" s="134"/>
      <c r="EJW42" s="134"/>
      <c r="EJX42" s="134"/>
      <c r="EJY42" s="134"/>
      <c r="EJZ42" s="134"/>
      <c r="EKA42" s="134"/>
      <c r="EKB42" s="134"/>
      <c r="EKC42" s="134"/>
      <c r="EKD42" s="134"/>
      <c r="EKE42" s="134"/>
      <c r="EKF42" s="134"/>
      <c r="EKG42" s="134"/>
      <c r="EKH42" s="134"/>
      <c r="EKI42" s="134"/>
      <c r="EKJ42" s="134"/>
      <c r="EKK42" s="134"/>
      <c r="EKL42" s="134"/>
      <c r="EKM42" s="134"/>
      <c r="EKN42" s="134"/>
      <c r="EKO42" s="134"/>
      <c r="EKP42" s="134"/>
      <c r="EKQ42" s="134"/>
      <c r="EKR42" s="134"/>
      <c r="EKS42" s="134"/>
      <c r="EKT42" s="134"/>
      <c r="EKU42" s="134"/>
      <c r="EKV42" s="134"/>
      <c r="EKW42" s="134"/>
      <c r="EKX42" s="134"/>
      <c r="EKY42" s="134"/>
      <c r="EKZ42" s="134"/>
      <c r="ELA42" s="134"/>
      <c r="ELB42" s="134"/>
      <c r="ELC42" s="134"/>
      <c r="ELD42" s="134"/>
      <c r="ELE42" s="134"/>
      <c r="ELF42" s="134"/>
      <c r="ELG42" s="134"/>
      <c r="ELH42" s="134"/>
      <c r="ELI42" s="134"/>
      <c r="ELJ42" s="134"/>
      <c r="ELK42" s="134"/>
      <c r="ELL42" s="134"/>
      <c r="ELM42" s="134"/>
      <c r="ELN42" s="134"/>
      <c r="ELO42" s="134"/>
      <c r="ELP42" s="134"/>
      <c r="ELQ42" s="134"/>
      <c r="ELR42" s="134"/>
      <c r="ELS42" s="134"/>
      <c r="ELT42" s="134"/>
      <c r="ELU42" s="134"/>
      <c r="ELV42" s="134"/>
      <c r="ELW42" s="134"/>
      <c r="ELX42" s="134"/>
      <c r="ELY42" s="134"/>
      <c r="ELZ42" s="134"/>
      <c r="EMA42" s="134"/>
      <c r="EMB42" s="134"/>
      <c r="EMC42" s="134"/>
      <c r="EMD42" s="134"/>
      <c r="EME42" s="134"/>
      <c r="EMF42" s="134"/>
      <c r="EMG42" s="134"/>
      <c r="EMH42" s="134"/>
      <c r="EMI42" s="134"/>
      <c r="EMJ42" s="134"/>
      <c r="EMK42" s="134"/>
      <c r="EML42" s="134"/>
      <c r="EMM42" s="134"/>
      <c r="EMN42" s="134"/>
      <c r="EMO42" s="134"/>
      <c r="EMP42" s="134"/>
      <c r="EMQ42" s="134"/>
      <c r="EMR42" s="134"/>
      <c r="EMS42" s="134"/>
      <c r="EMT42" s="134"/>
      <c r="EMU42" s="134"/>
      <c r="EMV42" s="134"/>
      <c r="EMW42" s="134"/>
      <c r="EMX42" s="134"/>
      <c r="EMY42" s="134"/>
      <c r="EMZ42" s="134"/>
      <c r="ENA42" s="134"/>
      <c r="ENB42" s="134"/>
      <c r="ENC42" s="134"/>
      <c r="END42" s="134"/>
      <c r="ENE42" s="134"/>
      <c r="ENF42" s="134"/>
      <c r="ENG42" s="134"/>
      <c r="ENH42" s="134"/>
      <c r="ENI42" s="134"/>
      <c r="ENJ42" s="134"/>
      <c r="ENK42" s="134"/>
      <c r="ENL42" s="134"/>
      <c r="ENM42" s="134"/>
      <c r="ENN42" s="134"/>
      <c r="ENO42" s="134"/>
      <c r="ENP42" s="134"/>
      <c r="ENQ42" s="134"/>
      <c r="ENR42" s="134"/>
      <c r="ENS42" s="134"/>
      <c r="ENT42" s="134"/>
      <c r="ENU42" s="134"/>
      <c r="ENV42" s="134"/>
      <c r="ENW42" s="134"/>
      <c r="ENX42" s="134"/>
      <c r="ENY42" s="134"/>
      <c r="ENZ42" s="134"/>
      <c r="EOA42" s="134"/>
      <c r="EOB42" s="134"/>
      <c r="EOC42" s="134"/>
      <c r="EOD42" s="134"/>
      <c r="EOE42" s="134"/>
      <c r="EOF42" s="134"/>
      <c r="EOG42" s="134"/>
      <c r="EOH42" s="134"/>
      <c r="EOI42" s="134"/>
      <c r="EOJ42" s="134"/>
      <c r="EOK42" s="134"/>
      <c r="EOL42" s="134"/>
      <c r="EOM42" s="134"/>
      <c r="EON42" s="134"/>
      <c r="EOO42" s="134"/>
      <c r="EOP42" s="134"/>
      <c r="EOQ42" s="134"/>
      <c r="EOR42" s="134"/>
      <c r="EOS42" s="134"/>
      <c r="EOT42" s="134"/>
      <c r="EOU42" s="134"/>
      <c r="EOV42" s="134"/>
      <c r="EOW42" s="134"/>
      <c r="EOX42" s="134"/>
      <c r="EOY42" s="134"/>
      <c r="EOZ42" s="134"/>
      <c r="EPA42" s="134"/>
      <c r="EPB42" s="134"/>
      <c r="EPC42" s="134"/>
      <c r="EPD42" s="134"/>
      <c r="EPE42" s="134"/>
      <c r="EPF42" s="134"/>
      <c r="EPG42" s="134"/>
      <c r="EPH42" s="134"/>
      <c r="EPI42" s="134"/>
      <c r="EPJ42" s="134"/>
      <c r="EPK42" s="134"/>
      <c r="EPL42" s="134"/>
      <c r="EPM42" s="134"/>
      <c r="EPN42" s="134"/>
      <c r="EPO42" s="134"/>
      <c r="EPP42" s="134"/>
      <c r="EPQ42" s="134"/>
      <c r="EPR42" s="134"/>
      <c r="EPS42" s="134"/>
      <c r="EPT42" s="134"/>
      <c r="EPU42" s="134"/>
      <c r="EPV42" s="134"/>
      <c r="EPW42" s="134"/>
      <c r="EPX42" s="134"/>
      <c r="EPY42" s="134"/>
      <c r="EPZ42" s="134"/>
      <c r="EQA42" s="134"/>
      <c r="EQB42" s="134"/>
      <c r="EQC42" s="134"/>
      <c r="EQD42" s="134"/>
      <c r="EQE42" s="134"/>
      <c r="EQF42" s="134"/>
      <c r="EQG42" s="134"/>
      <c r="EQH42" s="134"/>
      <c r="EQI42" s="134"/>
      <c r="EQJ42" s="134"/>
      <c r="EQK42" s="134"/>
      <c r="EQL42" s="134"/>
      <c r="EQM42" s="134"/>
      <c r="EQN42" s="134"/>
      <c r="EQO42" s="134"/>
      <c r="EQP42" s="134"/>
      <c r="EQQ42" s="134"/>
      <c r="EQR42" s="134"/>
      <c r="EQS42" s="134"/>
      <c r="EQT42" s="134"/>
      <c r="EQU42" s="134"/>
      <c r="EQV42" s="134"/>
      <c r="EQW42" s="134"/>
      <c r="EQX42" s="134"/>
      <c r="EQY42" s="134"/>
      <c r="EQZ42" s="134"/>
      <c r="ERA42" s="134"/>
      <c r="ERB42" s="134"/>
      <c r="ERC42" s="134"/>
      <c r="ERD42" s="134"/>
      <c r="ERE42" s="134"/>
      <c r="ERF42" s="134"/>
      <c r="ERG42" s="134"/>
      <c r="ERH42" s="134"/>
      <c r="ERI42" s="134"/>
      <c r="ERJ42" s="134"/>
      <c r="ERK42" s="134"/>
      <c r="ERL42" s="134"/>
      <c r="ERM42" s="134"/>
      <c r="ERN42" s="134"/>
      <c r="ERO42" s="134"/>
      <c r="ERP42" s="134"/>
      <c r="ERQ42" s="134"/>
      <c r="ERR42" s="134"/>
      <c r="ERS42" s="134"/>
      <c r="ERT42" s="134"/>
      <c r="ERU42" s="134"/>
      <c r="ERV42" s="134"/>
      <c r="ERW42" s="134"/>
      <c r="ERX42" s="134"/>
      <c r="ERY42" s="134"/>
      <c r="ERZ42" s="134"/>
      <c r="ESA42" s="134"/>
      <c r="ESB42" s="134"/>
      <c r="ESC42" s="134"/>
      <c r="ESD42" s="134"/>
      <c r="ESE42" s="134"/>
      <c r="ESF42" s="134"/>
      <c r="ESG42" s="134"/>
      <c r="ESH42" s="134"/>
      <c r="ESI42" s="134"/>
      <c r="ESJ42" s="134"/>
      <c r="ESK42" s="134"/>
      <c r="ESL42" s="134"/>
      <c r="ESM42" s="134"/>
      <c r="ESN42" s="134"/>
      <c r="ESO42" s="134"/>
      <c r="ESP42" s="134"/>
      <c r="ESQ42" s="134"/>
      <c r="ESR42" s="134"/>
      <c r="ESS42" s="134"/>
      <c r="EST42" s="134"/>
      <c r="ESU42" s="134"/>
      <c r="ESV42" s="134"/>
      <c r="ESW42" s="134"/>
      <c r="ESX42" s="134"/>
      <c r="ESY42" s="134"/>
      <c r="ESZ42" s="134"/>
      <c r="ETA42" s="134"/>
      <c r="ETB42" s="134"/>
      <c r="ETC42" s="134"/>
      <c r="ETD42" s="134"/>
      <c r="ETE42" s="134"/>
      <c r="ETF42" s="134"/>
      <c r="ETG42" s="134"/>
      <c r="ETH42" s="134"/>
      <c r="ETI42" s="134"/>
      <c r="ETJ42" s="134"/>
      <c r="ETK42" s="134"/>
      <c r="ETL42" s="134"/>
      <c r="ETM42" s="134"/>
      <c r="ETN42" s="134"/>
      <c r="ETO42" s="134"/>
      <c r="ETP42" s="134"/>
      <c r="ETQ42" s="134"/>
      <c r="ETR42" s="134"/>
      <c r="ETS42" s="134"/>
      <c r="ETT42" s="134"/>
      <c r="ETU42" s="134"/>
      <c r="ETV42" s="134"/>
      <c r="ETW42" s="134"/>
      <c r="ETX42" s="134"/>
      <c r="ETY42" s="134"/>
      <c r="ETZ42" s="134"/>
      <c r="EUA42" s="134"/>
      <c r="EUB42" s="134"/>
      <c r="EUC42" s="134"/>
      <c r="EUD42" s="134"/>
      <c r="EUE42" s="134"/>
      <c r="EUF42" s="134"/>
      <c r="EUG42" s="134"/>
      <c r="EUH42" s="134"/>
      <c r="EUI42" s="134"/>
      <c r="EUJ42" s="134"/>
      <c r="EUK42" s="134"/>
      <c r="EUL42" s="134"/>
      <c r="EUM42" s="134"/>
      <c r="EUN42" s="134"/>
      <c r="EUO42" s="134"/>
      <c r="EUP42" s="134"/>
      <c r="EUQ42" s="134"/>
      <c r="EUR42" s="134"/>
      <c r="EUS42" s="134"/>
      <c r="EUT42" s="134"/>
      <c r="EUU42" s="134"/>
      <c r="EUV42" s="134"/>
      <c r="EUW42" s="134"/>
      <c r="EUX42" s="134"/>
      <c r="EUY42" s="134"/>
      <c r="EUZ42" s="134"/>
      <c r="EVA42" s="134"/>
      <c r="EVB42" s="134"/>
      <c r="EVC42" s="134"/>
      <c r="EVD42" s="134"/>
      <c r="EVE42" s="134"/>
      <c r="EVF42" s="134"/>
      <c r="EVG42" s="134"/>
      <c r="EVH42" s="134"/>
      <c r="EVI42" s="134"/>
      <c r="EVJ42" s="134"/>
      <c r="EVK42" s="134"/>
      <c r="EVL42" s="134"/>
      <c r="EVM42" s="134"/>
      <c r="EVN42" s="134"/>
      <c r="EVO42" s="134"/>
      <c r="EVP42" s="134"/>
      <c r="EVQ42" s="134"/>
      <c r="EVR42" s="134"/>
      <c r="EVS42" s="134"/>
      <c r="EVT42" s="134"/>
      <c r="EVU42" s="134"/>
      <c r="EVV42" s="134"/>
      <c r="EVW42" s="134"/>
      <c r="EVX42" s="134"/>
      <c r="EVY42" s="134"/>
      <c r="EVZ42" s="134"/>
      <c r="EWA42" s="134"/>
      <c r="EWB42" s="134"/>
      <c r="EWC42" s="134"/>
      <c r="EWD42" s="134"/>
      <c r="EWE42" s="134"/>
      <c r="EWF42" s="134"/>
      <c r="EWG42" s="134"/>
      <c r="EWH42" s="134"/>
      <c r="EWI42" s="134"/>
      <c r="EWJ42" s="134"/>
      <c r="EWK42" s="134"/>
      <c r="EWL42" s="134"/>
      <c r="EWM42" s="134"/>
      <c r="EWN42" s="134"/>
      <c r="EWO42" s="134"/>
      <c r="EWP42" s="134"/>
      <c r="EWQ42" s="134"/>
      <c r="EWR42" s="134"/>
      <c r="EWS42" s="134"/>
      <c r="EWT42" s="134"/>
      <c r="EWU42" s="134"/>
      <c r="EWV42" s="134"/>
      <c r="EWW42" s="134"/>
      <c r="EWX42" s="134"/>
      <c r="EWY42" s="134"/>
      <c r="EWZ42" s="134"/>
      <c r="EXA42" s="134"/>
      <c r="EXB42" s="134"/>
      <c r="EXC42" s="134"/>
      <c r="EXD42" s="134"/>
      <c r="EXE42" s="134"/>
      <c r="EXF42" s="134"/>
      <c r="EXG42" s="134"/>
      <c r="EXH42" s="134"/>
      <c r="EXI42" s="134"/>
      <c r="EXJ42" s="134"/>
      <c r="EXK42" s="134"/>
      <c r="EXL42" s="134"/>
      <c r="EXM42" s="134"/>
      <c r="EXN42" s="134"/>
      <c r="EXO42" s="134"/>
      <c r="EXP42" s="134"/>
      <c r="EXQ42" s="134"/>
      <c r="EXR42" s="134"/>
      <c r="EXS42" s="134"/>
      <c r="EXT42" s="134"/>
      <c r="EXU42" s="134"/>
      <c r="EXV42" s="134"/>
      <c r="EXW42" s="134"/>
      <c r="EXX42" s="134"/>
      <c r="EXY42" s="134"/>
      <c r="EXZ42" s="134"/>
      <c r="EYA42" s="134"/>
      <c r="EYB42" s="134"/>
      <c r="EYC42" s="134"/>
      <c r="EYD42" s="134"/>
      <c r="EYE42" s="134"/>
      <c r="EYF42" s="134"/>
      <c r="EYG42" s="134"/>
      <c r="EYH42" s="134"/>
      <c r="EYI42" s="134"/>
      <c r="EYJ42" s="134"/>
      <c r="EYK42" s="134"/>
      <c r="EYL42" s="134"/>
      <c r="EYM42" s="134"/>
      <c r="EYN42" s="134"/>
      <c r="EYO42" s="134"/>
      <c r="EYP42" s="134"/>
      <c r="EYQ42" s="134"/>
      <c r="EYR42" s="134"/>
      <c r="EYS42" s="134"/>
      <c r="EYT42" s="134"/>
      <c r="EYU42" s="134"/>
      <c r="EYV42" s="134"/>
      <c r="EYW42" s="134"/>
      <c r="EYX42" s="134"/>
      <c r="EYY42" s="134"/>
      <c r="EYZ42" s="134"/>
      <c r="EZA42" s="134"/>
      <c r="EZB42" s="134"/>
      <c r="EZC42" s="134"/>
      <c r="EZD42" s="134"/>
      <c r="EZE42" s="134"/>
      <c r="EZF42" s="134"/>
      <c r="EZG42" s="134"/>
      <c r="EZH42" s="134"/>
      <c r="EZI42" s="134"/>
      <c r="EZJ42" s="134"/>
      <c r="EZK42" s="134"/>
      <c r="EZL42" s="134"/>
      <c r="EZM42" s="134"/>
      <c r="EZN42" s="134"/>
      <c r="EZO42" s="134"/>
      <c r="EZP42" s="134"/>
      <c r="EZQ42" s="134"/>
      <c r="EZR42" s="134"/>
      <c r="EZS42" s="134"/>
      <c r="EZT42" s="134"/>
      <c r="EZU42" s="134"/>
      <c r="EZV42" s="134"/>
      <c r="EZW42" s="134"/>
      <c r="EZX42" s="134"/>
      <c r="EZY42" s="134"/>
      <c r="EZZ42" s="134"/>
      <c r="FAA42" s="134"/>
      <c r="FAB42" s="134"/>
      <c r="FAC42" s="134"/>
      <c r="FAD42" s="134"/>
      <c r="FAE42" s="134"/>
      <c r="FAF42" s="134"/>
      <c r="FAG42" s="134"/>
      <c r="FAH42" s="134"/>
      <c r="FAI42" s="134"/>
      <c r="FAJ42" s="134"/>
      <c r="FAK42" s="134"/>
      <c r="FAL42" s="134"/>
      <c r="FAM42" s="134"/>
      <c r="FAN42" s="134"/>
      <c r="FAO42" s="134"/>
      <c r="FAP42" s="134"/>
      <c r="FAQ42" s="134"/>
      <c r="FAR42" s="134"/>
      <c r="FAS42" s="134"/>
      <c r="FAT42" s="134"/>
      <c r="FAU42" s="134"/>
      <c r="FAV42" s="134"/>
      <c r="FAW42" s="134"/>
      <c r="FAX42" s="134"/>
      <c r="FAY42" s="134"/>
      <c r="FAZ42" s="134"/>
      <c r="FBA42" s="134"/>
      <c r="FBB42" s="134"/>
      <c r="FBC42" s="134"/>
      <c r="FBD42" s="134"/>
      <c r="FBE42" s="134"/>
      <c r="FBF42" s="134"/>
      <c r="FBG42" s="134"/>
      <c r="FBH42" s="134"/>
      <c r="FBI42" s="134"/>
      <c r="FBJ42" s="134"/>
      <c r="FBK42" s="134"/>
      <c r="FBL42" s="134"/>
      <c r="FBM42" s="134"/>
      <c r="FBN42" s="134"/>
      <c r="FBO42" s="134"/>
      <c r="FBP42" s="134"/>
      <c r="FBQ42" s="134"/>
      <c r="FBR42" s="134"/>
      <c r="FBS42" s="134"/>
      <c r="FBT42" s="134"/>
      <c r="FBU42" s="134"/>
      <c r="FBV42" s="134"/>
      <c r="FBW42" s="134"/>
      <c r="FBX42" s="134"/>
      <c r="FBY42" s="134"/>
      <c r="FBZ42" s="134"/>
      <c r="FCA42" s="134"/>
      <c r="FCB42" s="134"/>
      <c r="FCC42" s="134"/>
      <c r="FCD42" s="134"/>
      <c r="FCE42" s="134"/>
      <c r="FCF42" s="134"/>
      <c r="FCG42" s="134"/>
      <c r="FCH42" s="134"/>
      <c r="FCI42" s="134"/>
      <c r="FCJ42" s="134"/>
      <c r="FCK42" s="134"/>
      <c r="FCL42" s="134"/>
      <c r="FCM42" s="134"/>
      <c r="FCN42" s="134"/>
      <c r="FCO42" s="134"/>
      <c r="FCP42" s="134"/>
      <c r="FCQ42" s="134"/>
      <c r="FCR42" s="134"/>
      <c r="FCS42" s="134"/>
      <c r="FCT42" s="134"/>
      <c r="FCU42" s="134"/>
      <c r="FCV42" s="134"/>
      <c r="FCW42" s="134"/>
      <c r="FCX42" s="134"/>
      <c r="FCY42" s="134"/>
      <c r="FCZ42" s="134"/>
      <c r="FDA42" s="134"/>
      <c r="FDB42" s="134"/>
      <c r="FDC42" s="134"/>
      <c r="FDD42" s="134"/>
      <c r="FDE42" s="134"/>
      <c r="FDF42" s="134"/>
      <c r="FDG42" s="134"/>
      <c r="FDH42" s="134"/>
      <c r="FDI42" s="134"/>
      <c r="FDJ42" s="134"/>
      <c r="FDK42" s="134"/>
      <c r="FDL42" s="134"/>
      <c r="FDM42" s="134"/>
      <c r="FDN42" s="134"/>
      <c r="FDO42" s="134"/>
      <c r="FDP42" s="134"/>
      <c r="FDQ42" s="134"/>
      <c r="FDR42" s="134"/>
      <c r="FDS42" s="134"/>
      <c r="FDT42" s="134"/>
      <c r="FDU42" s="134"/>
      <c r="FDV42" s="134"/>
      <c r="FDW42" s="134"/>
      <c r="FDX42" s="134"/>
      <c r="FDY42" s="134"/>
      <c r="FDZ42" s="134"/>
      <c r="FEA42" s="134"/>
      <c r="FEB42" s="134"/>
      <c r="FEC42" s="134"/>
      <c r="FED42" s="134"/>
      <c r="FEE42" s="134"/>
      <c r="FEF42" s="134"/>
      <c r="FEG42" s="134"/>
      <c r="FEH42" s="134"/>
      <c r="FEI42" s="134"/>
      <c r="FEJ42" s="134"/>
      <c r="FEK42" s="134"/>
      <c r="FEL42" s="134"/>
      <c r="FEM42" s="134"/>
      <c r="FEN42" s="134"/>
      <c r="FEO42" s="134"/>
      <c r="FEP42" s="134"/>
      <c r="FEQ42" s="134"/>
      <c r="FER42" s="134"/>
      <c r="FES42" s="134"/>
      <c r="FET42" s="134"/>
      <c r="FEU42" s="134"/>
      <c r="FEV42" s="134"/>
      <c r="FEW42" s="134"/>
      <c r="FEX42" s="134"/>
      <c r="FEY42" s="134"/>
      <c r="FEZ42" s="134"/>
      <c r="FFA42" s="134"/>
      <c r="FFB42" s="134"/>
      <c r="FFC42" s="134"/>
      <c r="FFD42" s="134"/>
      <c r="FFE42" s="134"/>
      <c r="FFF42" s="134"/>
      <c r="FFG42" s="134"/>
      <c r="FFH42" s="134"/>
      <c r="FFI42" s="134"/>
      <c r="FFJ42" s="134"/>
      <c r="FFK42" s="134"/>
      <c r="FFL42" s="134"/>
      <c r="FFM42" s="134"/>
      <c r="FFN42" s="134"/>
      <c r="FFO42" s="134"/>
      <c r="FFP42" s="134"/>
      <c r="FFQ42" s="134"/>
      <c r="FFR42" s="134"/>
      <c r="FFS42" s="134"/>
      <c r="FFT42" s="134"/>
      <c r="FFU42" s="134"/>
      <c r="FFV42" s="134"/>
      <c r="FFW42" s="134"/>
      <c r="FFX42" s="134"/>
      <c r="FFY42" s="134"/>
      <c r="FFZ42" s="134"/>
      <c r="FGA42" s="134"/>
      <c r="FGB42" s="134"/>
      <c r="FGC42" s="134"/>
      <c r="FGD42" s="134"/>
      <c r="FGE42" s="134"/>
      <c r="FGF42" s="134"/>
      <c r="FGG42" s="134"/>
      <c r="FGH42" s="134"/>
      <c r="FGI42" s="134"/>
      <c r="FGJ42" s="134"/>
      <c r="FGK42" s="134"/>
      <c r="FGL42" s="134"/>
      <c r="FGM42" s="134"/>
      <c r="FGN42" s="134"/>
      <c r="FGO42" s="134"/>
      <c r="FGP42" s="134"/>
      <c r="FGQ42" s="134"/>
      <c r="FGR42" s="134"/>
      <c r="FGS42" s="134"/>
      <c r="FGT42" s="134"/>
      <c r="FGU42" s="134"/>
      <c r="FGV42" s="134"/>
      <c r="FGW42" s="134"/>
      <c r="FGX42" s="134"/>
      <c r="FGY42" s="134"/>
      <c r="FGZ42" s="134"/>
      <c r="FHA42" s="134"/>
      <c r="FHB42" s="134"/>
      <c r="FHC42" s="134"/>
      <c r="FHD42" s="134"/>
      <c r="FHE42" s="134"/>
      <c r="FHF42" s="134"/>
      <c r="FHG42" s="134"/>
      <c r="FHH42" s="134"/>
      <c r="FHI42" s="134"/>
      <c r="FHJ42" s="134"/>
      <c r="FHK42" s="134"/>
      <c r="FHL42" s="134"/>
      <c r="FHM42" s="134"/>
      <c r="FHN42" s="134"/>
      <c r="FHO42" s="134"/>
      <c r="FHP42" s="134"/>
      <c r="FHQ42" s="134"/>
      <c r="FHR42" s="134"/>
      <c r="FHS42" s="134"/>
      <c r="FHT42" s="134"/>
      <c r="FHU42" s="134"/>
      <c r="FHV42" s="134"/>
      <c r="FHW42" s="134"/>
      <c r="FHX42" s="134"/>
      <c r="FHY42" s="134"/>
      <c r="FHZ42" s="134"/>
      <c r="FIA42" s="134"/>
      <c r="FIB42" s="134"/>
      <c r="FIC42" s="134"/>
      <c r="FID42" s="134"/>
      <c r="FIE42" s="134"/>
      <c r="FIF42" s="134"/>
      <c r="FIG42" s="134"/>
      <c r="FIH42" s="134"/>
      <c r="FII42" s="134"/>
      <c r="FIJ42" s="134"/>
      <c r="FIK42" s="134"/>
      <c r="FIL42" s="134"/>
      <c r="FIM42" s="134"/>
      <c r="FIN42" s="134"/>
      <c r="FIO42" s="134"/>
      <c r="FIP42" s="134"/>
      <c r="FIQ42" s="134"/>
      <c r="FIR42" s="134"/>
      <c r="FIS42" s="134"/>
      <c r="FIT42" s="134"/>
      <c r="FIU42" s="134"/>
      <c r="FIV42" s="134"/>
      <c r="FIW42" s="134"/>
      <c r="FIX42" s="134"/>
      <c r="FIY42" s="134"/>
      <c r="FIZ42" s="134"/>
      <c r="FJA42" s="134"/>
      <c r="FJB42" s="134"/>
      <c r="FJC42" s="134"/>
      <c r="FJD42" s="134"/>
      <c r="FJE42" s="134"/>
      <c r="FJF42" s="134"/>
      <c r="FJG42" s="134"/>
      <c r="FJH42" s="134"/>
      <c r="FJI42" s="134"/>
      <c r="FJJ42" s="134"/>
      <c r="FJK42" s="134"/>
      <c r="FJL42" s="134"/>
      <c r="FJM42" s="134"/>
      <c r="FJN42" s="134"/>
      <c r="FJO42" s="134"/>
      <c r="FJP42" s="134"/>
      <c r="FJQ42" s="134"/>
      <c r="FJR42" s="134"/>
      <c r="FJS42" s="134"/>
      <c r="FJT42" s="134"/>
      <c r="FJU42" s="134"/>
      <c r="FJV42" s="134"/>
      <c r="FJW42" s="134"/>
      <c r="FJX42" s="134"/>
      <c r="FJY42" s="134"/>
      <c r="FJZ42" s="134"/>
      <c r="FKA42" s="134"/>
      <c r="FKB42" s="134"/>
      <c r="FKC42" s="134"/>
      <c r="FKD42" s="134"/>
      <c r="FKE42" s="134"/>
      <c r="FKF42" s="134"/>
      <c r="FKG42" s="134"/>
      <c r="FKH42" s="134"/>
      <c r="FKI42" s="134"/>
      <c r="FKJ42" s="134"/>
      <c r="FKK42" s="134"/>
      <c r="FKL42" s="134"/>
      <c r="FKM42" s="134"/>
      <c r="FKN42" s="134"/>
      <c r="FKO42" s="134"/>
      <c r="FKP42" s="134"/>
      <c r="FKQ42" s="134"/>
      <c r="FKR42" s="134"/>
      <c r="FKS42" s="134"/>
      <c r="FKT42" s="134"/>
      <c r="FKU42" s="134"/>
      <c r="FKV42" s="134"/>
      <c r="FKW42" s="134"/>
      <c r="FKX42" s="134"/>
      <c r="FKY42" s="134"/>
      <c r="FKZ42" s="134"/>
      <c r="FLA42" s="134"/>
      <c r="FLB42" s="134"/>
      <c r="FLC42" s="134"/>
      <c r="FLD42" s="134"/>
      <c r="FLE42" s="134"/>
      <c r="FLF42" s="134"/>
      <c r="FLG42" s="134"/>
      <c r="FLH42" s="134"/>
      <c r="FLI42" s="134"/>
      <c r="FLJ42" s="134"/>
      <c r="FLK42" s="134"/>
      <c r="FLL42" s="134"/>
      <c r="FLM42" s="134"/>
      <c r="FLN42" s="134"/>
      <c r="FLO42" s="134"/>
      <c r="FLP42" s="134"/>
      <c r="FLQ42" s="134"/>
      <c r="FLR42" s="134"/>
      <c r="FLS42" s="134"/>
      <c r="FLT42" s="134"/>
      <c r="FLU42" s="134"/>
      <c r="FLV42" s="134"/>
      <c r="FLW42" s="134"/>
      <c r="FLX42" s="134"/>
      <c r="FLY42" s="134"/>
      <c r="FLZ42" s="134"/>
      <c r="FMA42" s="134"/>
      <c r="FMB42" s="134"/>
      <c r="FMC42" s="134"/>
      <c r="FMD42" s="134"/>
      <c r="FME42" s="134"/>
      <c r="FMF42" s="134"/>
      <c r="FMG42" s="134"/>
      <c r="FMH42" s="134"/>
      <c r="FMI42" s="134"/>
      <c r="FMJ42" s="134"/>
      <c r="FMK42" s="134"/>
      <c r="FML42" s="134"/>
      <c r="FMM42" s="134"/>
      <c r="FMN42" s="134"/>
      <c r="FMO42" s="134"/>
      <c r="FMP42" s="134"/>
      <c r="FMQ42" s="134"/>
      <c r="FMR42" s="134"/>
      <c r="FMS42" s="134"/>
      <c r="FMT42" s="134"/>
      <c r="FMU42" s="134"/>
      <c r="FMV42" s="134"/>
      <c r="FMW42" s="134"/>
      <c r="FMX42" s="134"/>
      <c r="FMY42" s="134"/>
      <c r="FMZ42" s="134"/>
      <c r="FNA42" s="134"/>
      <c r="FNB42" s="134"/>
      <c r="FNC42" s="134"/>
      <c r="FND42" s="134"/>
      <c r="FNE42" s="134"/>
      <c r="FNF42" s="134"/>
      <c r="FNG42" s="134"/>
      <c r="FNH42" s="134"/>
      <c r="FNI42" s="134"/>
      <c r="FNJ42" s="134"/>
      <c r="FNK42" s="134"/>
      <c r="FNL42" s="134"/>
      <c r="FNM42" s="134"/>
      <c r="FNN42" s="134"/>
      <c r="FNO42" s="134"/>
      <c r="FNP42" s="134"/>
      <c r="FNQ42" s="134"/>
      <c r="FNR42" s="134"/>
      <c r="FNS42" s="134"/>
      <c r="FNT42" s="134"/>
      <c r="FNU42" s="134"/>
      <c r="FNV42" s="134"/>
      <c r="FNW42" s="134"/>
      <c r="FNX42" s="134"/>
      <c r="FNY42" s="134"/>
      <c r="FNZ42" s="134"/>
      <c r="FOA42" s="134"/>
      <c r="FOB42" s="134"/>
      <c r="FOC42" s="134"/>
      <c r="FOD42" s="134"/>
      <c r="FOE42" s="134"/>
      <c r="FOF42" s="134"/>
      <c r="FOG42" s="134"/>
      <c r="FOH42" s="134"/>
      <c r="FOI42" s="134"/>
      <c r="FOJ42" s="134"/>
      <c r="FOK42" s="134"/>
      <c r="FOL42" s="134"/>
      <c r="FOM42" s="134"/>
      <c r="FON42" s="134"/>
      <c r="FOO42" s="134"/>
      <c r="FOP42" s="134"/>
      <c r="FOQ42" s="134"/>
      <c r="FOR42" s="134"/>
      <c r="FOS42" s="134"/>
      <c r="FOT42" s="134"/>
      <c r="FOU42" s="134"/>
      <c r="FOV42" s="134"/>
      <c r="FOW42" s="134"/>
      <c r="FOX42" s="134"/>
      <c r="FOY42" s="134"/>
      <c r="FOZ42" s="134"/>
      <c r="FPA42" s="134"/>
      <c r="FPB42" s="134"/>
      <c r="FPC42" s="134"/>
      <c r="FPD42" s="134"/>
      <c r="FPE42" s="134"/>
      <c r="FPF42" s="134"/>
      <c r="FPG42" s="134"/>
      <c r="FPH42" s="134"/>
      <c r="FPI42" s="134"/>
      <c r="FPJ42" s="134"/>
      <c r="FPK42" s="134"/>
      <c r="FPL42" s="134"/>
      <c r="FPM42" s="134"/>
      <c r="FPN42" s="134"/>
      <c r="FPO42" s="134"/>
      <c r="FPP42" s="134"/>
      <c r="FPQ42" s="134"/>
      <c r="FPR42" s="134"/>
      <c r="FPS42" s="134"/>
      <c r="FPT42" s="134"/>
      <c r="FPU42" s="134"/>
      <c r="FPV42" s="134"/>
      <c r="FPW42" s="134"/>
      <c r="FPX42" s="134"/>
      <c r="FPY42" s="134"/>
      <c r="FPZ42" s="134"/>
      <c r="FQA42" s="134"/>
      <c r="FQB42" s="134"/>
      <c r="FQC42" s="134"/>
      <c r="FQD42" s="134"/>
      <c r="FQE42" s="134"/>
      <c r="FQF42" s="134"/>
      <c r="FQG42" s="134"/>
      <c r="FQH42" s="134"/>
      <c r="FQI42" s="134"/>
      <c r="FQJ42" s="134"/>
      <c r="FQK42" s="134"/>
      <c r="FQL42" s="134"/>
      <c r="FQM42" s="134"/>
      <c r="FQN42" s="134"/>
      <c r="FQO42" s="134"/>
      <c r="FQP42" s="134"/>
      <c r="FQQ42" s="134"/>
      <c r="FQR42" s="134"/>
      <c r="FQS42" s="134"/>
      <c r="FQT42" s="134"/>
      <c r="FQU42" s="134"/>
      <c r="FQV42" s="134"/>
      <c r="FQW42" s="134"/>
      <c r="FQX42" s="134"/>
      <c r="FQY42" s="134"/>
      <c r="FQZ42" s="134"/>
      <c r="FRA42" s="134"/>
      <c r="FRB42" s="134"/>
      <c r="FRC42" s="134"/>
      <c r="FRD42" s="134"/>
      <c r="FRE42" s="134"/>
      <c r="FRF42" s="134"/>
      <c r="FRG42" s="134"/>
      <c r="FRH42" s="134"/>
      <c r="FRI42" s="134"/>
      <c r="FRJ42" s="134"/>
      <c r="FRK42" s="134"/>
      <c r="FRL42" s="134"/>
      <c r="FRM42" s="134"/>
      <c r="FRN42" s="134"/>
      <c r="FRO42" s="134"/>
      <c r="FRP42" s="134"/>
      <c r="FRQ42" s="134"/>
      <c r="FRR42" s="134"/>
      <c r="FRS42" s="134"/>
      <c r="FRT42" s="134"/>
      <c r="FRU42" s="134"/>
      <c r="FRV42" s="134"/>
      <c r="FRW42" s="134"/>
      <c r="FRX42" s="134"/>
      <c r="FRY42" s="134"/>
      <c r="FRZ42" s="134"/>
      <c r="FSA42" s="134"/>
      <c r="FSB42" s="134"/>
      <c r="FSC42" s="134"/>
      <c r="FSD42" s="134"/>
      <c r="FSE42" s="134"/>
      <c r="FSF42" s="134"/>
      <c r="FSG42" s="134"/>
      <c r="FSH42" s="134"/>
      <c r="FSI42" s="134"/>
      <c r="FSJ42" s="134"/>
      <c r="FSK42" s="134"/>
      <c r="FSL42" s="134"/>
      <c r="FSM42" s="134"/>
      <c r="FSN42" s="134"/>
      <c r="FSO42" s="134"/>
      <c r="FSP42" s="134"/>
      <c r="FSQ42" s="134"/>
      <c r="FSR42" s="134"/>
      <c r="FSS42" s="134"/>
      <c r="FST42" s="134"/>
      <c r="FSU42" s="134"/>
      <c r="FSV42" s="134"/>
      <c r="FSW42" s="134"/>
      <c r="FSX42" s="134"/>
      <c r="FSY42" s="134"/>
      <c r="FSZ42" s="134"/>
      <c r="FTA42" s="134"/>
      <c r="FTB42" s="134"/>
      <c r="FTC42" s="134"/>
      <c r="FTD42" s="134"/>
      <c r="FTE42" s="134"/>
      <c r="FTF42" s="134"/>
      <c r="FTG42" s="134"/>
      <c r="FTH42" s="134"/>
      <c r="FTI42" s="134"/>
      <c r="FTJ42" s="134"/>
      <c r="FTK42" s="134"/>
      <c r="FTL42" s="134"/>
      <c r="FTM42" s="134"/>
      <c r="FTN42" s="134"/>
      <c r="FTO42" s="134"/>
      <c r="FTP42" s="134"/>
      <c r="FTQ42" s="134"/>
      <c r="FTR42" s="134"/>
      <c r="FTS42" s="134"/>
      <c r="FTT42" s="134"/>
      <c r="FTU42" s="134"/>
      <c r="FTV42" s="134"/>
      <c r="FTW42" s="134"/>
      <c r="FTX42" s="134"/>
      <c r="FTY42" s="134"/>
      <c r="FTZ42" s="134"/>
      <c r="FUA42" s="134"/>
      <c r="FUB42" s="134"/>
      <c r="FUC42" s="134"/>
      <c r="FUD42" s="134"/>
      <c r="FUE42" s="134"/>
      <c r="FUF42" s="134"/>
      <c r="FUG42" s="134"/>
      <c r="FUH42" s="134"/>
      <c r="FUI42" s="134"/>
      <c r="FUJ42" s="134"/>
      <c r="FUK42" s="134"/>
      <c r="FUL42" s="134"/>
      <c r="FUM42" s="134"/>
      <c r="FUN42" s="134"/>
      <c r="FUO42" s="134"/>
      <c r="FUP42" s="134"/>
      <c r="FUQ42" s="134"/>
      <c r="FUR42" s="134"/>
      <c r="FUS42" s="134"/>
      <c r="FUT42" s="134"/>
      <c r="FUU42" s="134"/>
      <c r="FUV42" s="134"/>
      <c r="FUW42" s="134"/>
      <c r="FUX42" s="134"/>
      <c r="FUY42" s="134"/>
      <c r="FUZ42" s="134"/>
      <c r="FVA42" s="134"/>
      <c r="FVB42" s="134"/>
      <c r="FVC42" s="134"/>
      <c r="FVD42" s="134"/>
      <c r="FVE42" s="134"/>
      <c r="FVF42" s="134"/>
      <c r="FVG42" s="134"/>
      <c r="FVH42" s="134"/>
      <c r="FVI42" s="134"/>
      <c r="FVJ42" s="134"/>
      <c r="FVK42" s="134"/>
      <c r="FVL42" s="134"/>
      <c r="FVM42" s="134"/>
      <c r="FVN42" s="134"/>
      <c r="FVO42" s="134"/>
      <c r="FVP42" s="134"/>
      <c r="FVQ42" s="134"/>
      <c r="FVR42" s="134"/>
      <c r="FVS42" s="134"/>
      <c r="FVT42" s="134"/>
      <c r="FVU42" s="134"/>
      <c r="FVV42" s="134"/>
      <c r="FVW42" s="134"/>
      <c r="FVX42" s="134"/>
      <c r="FVY42" s="134"/>
      <c r="FVZ42" s="134"/>
      <c r="FWA42" s="134"/>
      <c r="FWB42" s="134"/>
      <c r="FWC42" s="134"/>
      <c r="FWD42" s="134"/>
      <c r="FWE42" s="134"/>
      <c r="FWF42" s="134"/>
      <c r="FWG42" s="134"/>
      <c r="FWH42" s="134"/>
      <c r="FWI42" s="134"/>
      <c r="FWJ42" s="134"/>
      <c r="FWK42" s="134"/>
      <c r="FWL42" s="134"/>
      <c r="FWM42" s="134"/>
      <c r="FWN42" s="134"/>
      <c r="FWO42" s="134"/>
      <c r="FWP42" s="134"/>
      <c r="FWQ42" s="134"/>
      <c r="FWR42" s="134"/>
      <c r="FWS42" s="134"/>
      <c r="FWT42" s="134"/>
      <c r="FWU42" s="134"/>
      <c r="FWV42" s="134"/>
      <c r="FWW42" s="134"/>
      <c r="FWX42" s="134"/>
      <c r="FWY42" s="134"/>
      <c r="FWZ42" s="134"/>
      <c r="FXA42" s="134"/>
      <c r="FXB42" s="134"/>
      <c r="FXC42" s="134"/>
      <c r="FXD42" s="134"/>
      <c r="FXE42" s="134"/>
      <c r="FXF42" s="134"/>
      <c r="FXG42" s="134"/>
      <c r="FXH42" s="134"/>
      <c r="FXI42" s="134"/>
      <c r="FXJ42" s="134"/>
      <c r="FXK42" s="134"/>
      <c r="FXL42" s="134"/>
      <c r="FXM42" s="134"/>
      <c r="FXN42" s="134"/>
      <c r="FXO42" s="134"/>
      <c r="FXP42" s="134"/>
      <c r="FXQ42" s="134"/>
      <c r="FXR42" s="134"/>
      <c r="FXS42" s="134"/>
      <c r="FXT42" s="134"/>
      <c r="FXU42" s="134"/>
      <c r="FXV42" s="134"/>
      <c r="FXW42" s="134"/>
      <c r="FXX42" s="134"/>
      <c r="FXY42" s="134"/>
      <c r="FXZ42" s="134"/>
      <c r="FYA42" s="134"/>
      <c r="FYB42" s="134"/>
      <c r="FYC42" s="134"/>
      <c r="FYD42" s="134"/>
      <c r="FYE42" s="134"/>
      <c r="FYF42" s="134"/>
      <c r="FYG42" s="134"/>
      <c r="FYH42" s="134"/>
      <c r="FYI42" s="134"/>
      <c r="FYJ42" s="134"/>
      <c r="FYK42" s="134"/>
      <c r="FYL42" s="134"/>
      <c r="FYM42" s="134"/>
      <c r="FYN42" s="134"/>
      <c r="FYO42" s="134"/>
      <c r="FYP42" s="134"/>
      <c r="FYQ42" s="134"/>
      <c r="FYR42" s="134"/>
      <c r="FYS42" s="134"/>
      <c r="FYT42" s="134"/>
      <c r="FYU42" s="134"/>
      <c r="FYV42" s="134"/>
      <c r="FYW42" s="134"/>
      <c r="FYX42" s="134"/>
      <c r="FYY42" s="134"/>
      <c r="FYZ42" s="134"/>
      <c r="FZA42" s="134"/>
      <c r="FZB42" s="134"/>
      <c r="FZC42" s="134"/>
      <c r="FZD42" s="134"/>
      <c r="FZE42" s="134"/>
      <c r="FZF42" s="134"/>
      <c r="FZG42" s="134"/>
      <c r="FZH42" s="134"/>
      <c r="FZI42" s="134"/>
      <c r="FZJ42" s="134"/>
      <c r="FZK42" s="134"/>
      <c r="FZL42" s="134"/>
      <c r="FZM42" s="134"/>
      <c r="FZN42" s="134"/>
      <c r="FZO42" s="134"/>
      <c r="FZP42" s="134"/>
      <c r="FZQ42" s="134"/>
      <c r="FZR42" s="134"/>
      <c r="FZS42" s="134"/>
      <c r="FZT42" s="134"/>
      <c r="FZU42" s="134"/>
      <c r="FZV42" s="134"/>
      <c r="FZW42" s="134"/>
      <c r="FZX42" s="134"/>
      <c r="FZY42" s="134"/>
      <c r="FZZ42" s="134"/>
      <c r="GAA42" s="134"/>
      <c r="GAB42" s="134"/>
      <c r="GAC42" s="134"/>
      <c r="GAD42" s="134"/>
      <c r="GAE42" s="134"/>
      <c r="GAF42" s="134"/>
      <c r="GAG42" s="134"/>
      <c r="GAH42" s="134"/>
      <c r="GAI42" s="134"/>
      <c r="GAJ42" s="134"/>
      <c r="GAK42" s="134"/>
      <c r="GAL42" s="134"/>
      <c r="GAM42" s="134"/>
      <c r="GAN42" s="134"/>
      <c r="GAO42" s="134"/>
      <c r="GAP42" s="134"/>
      <c r="GAQ42" s="134"/>
      <c r="GAR42" s="134"/>
      <c r="GAS42" s="134"/>
      <c r="GAT42" s="134"/>
      <c r="GAU42" s="134"/>
      <c r="GAV42" s="134"/>
      <c r="GAW42" s="134"/>
      <c r="GAX42" s="134"/>
      <c r="GAY42" s="134"/>
      <c r="GAZ42" s="134"/>
      <c r="GBA42" s="134"/>
      <c r="GBB42" s="134"/>
      <c r="GBC42" s="134"/>
      <c r="GBD42" s="134"/>
      <c r="GBE42" s="134"/>
      <c r="GBF42" s="134"/>
      <c r="GBG42" s="134"/>
      <c r="GBH42" s="134"/>
      <c r="GBI42" s="134"/>
      <c r="GBJ42" s="134"/>
      <c r="GBK42" s="134"/>
      <c r="GBL42" s="134"/>
      <c r="GBM42" s="134"/>
      <c r="GBN42" s="134"/>
      <c r="GBO42" s="134"/>
      <c r="GBP42" s="134"/>
      <c r="GBQ42" s="134"/>
      <c r="GBR42" s="134"/>
      <c r="GBS42" s="134"/>
      <c r="GBT42" s="134"/>
      <c r="GBU42" s="134"/>
      <c r="GBV42" s="134"/>
      <c r="GBW42" s="134"/>
      <c r="GBX42" s="134"/>
      <c r="GBY42" s="134"/>
      <c r="GBZ42" s="134"/>
      <c r="GCA42" s="134"/>
      <c r="GCB42" s="134"/>
      <c r="GCC42" s="134"/>
      <c r="GCD42" s="134"/>
      <c r="GCE42" s="134"/>
      <c r="GCF42" s="134"/>
      <c r="GCG42" s="134"/>
      <c r="GCH42" s="134"/>
      <c r="GCI42" s="134"/>
      <c r="GCJ42" s="134"/>
      <c r="GCK42" s="134"/>
      <c r="GCL42" s="134"/>
      <c r="GCM42" s="134"/>
      <c r="GCN42" s="134"/>
      <c r="GCO42" s="134"/>
      <c r="GCP42" s="134"/>
      <c r="GCQ42" s="134"/>
      <c r="GCR42" s="134"/>
      <c r="GCS42" s="134"/>
      <c r="GCT42" s="134"/>
      <c r="GCU42" s="134"/>
      <c r="GCV42" s="134"/>
      <c r="GCW42" s="134"/>
      <c r="GCX42" s="134"/>
      <c r="GCY42" s="134"/>
      <c r="GCZ42" s="134"/>
      <c r="GDA42" s="134"/>
      <c r="GDB42" s="134"/>
      <c r="GDC42" s="134"/>
      <c r="GDD42" s="134"/>
      <c r="GDE42" s="134"/>
      <c r="GDF42" s="134"/>
      <c r="GDG42" s="134"/>
      <c r="GDH42" s="134"/>
      <c r="GDI42" s="134"/>
      <c r="GDJ42" s="134"/>
      <c r="GDK42" s="134"/>
      <c r="GDL42" s="134"/>
      <c r="GDM42" s="134"/>
      <c r="GDN42" s="134"/>
      <c r="GDO42" s="134"/>
      <c r="GDP42" s="134"/>
      <c r="GDQ42" s="134"/>
      <c r="GDR42" s="134"/>
      <c r="GDS42" s="134"/>
      <c r="GDT42" s="134"/>
      <c r="GDU42" s="134"/>
      <c r="GDV42" s="134"/>
      <c r="GDW42" s="134"/>
      <c r="GDX42" s="134"/>
      <c r="GDY42" s="134"/>
      <c r="GDZ42" s="134"/>
      <c r="GEA42" s="134"/>
      <c r="GEB42" s="134"/>
      <c r="GEC42" s="134"/>
      <c r="GED42" s="134"/>
      <c r="GEE42" s="134"/>
      <c r="GEF42" s="134"/>
      <c r="GEG42" s="134"/>
      <c r="GEH42" s="134"/>
      <c r="GEI42" s="134"/>
      <c r="GEJ42" s="134"/>
      <c r="GEK42" s="134"/>
      <c r="GEL42" s="134"/>
      <c r="GEM42" s="134"/>
      <c r="GEN42" s="134"/>
      <c r="GEO42" s="134"/>
      <c r="GEP42" s="134"/>
      <c r="GEQ42" s="134"/>
      <c r="GER42" s="134"/>
      <c r="GES42" s="134"/>
      <c r="GET42" s="134"/>
      <c r="GEU42" s="134"/>
      <c r="GEV42" s="134"/>
      <c r="GEW42" s="134"/>
      <c r="GEX42" s="134"/>
      <c r="GEY42" s="134"/>
      <c r="GEZ42" s="134"/>
      <c r="GFA42" s="134"/>
      <c r="GFB42" s="134"/>
      <c r="GFC42" s="134"/>
      <c r="GFD42" s="134"/>
      <c r="GFE42" s="134"/>
      <c r="GFF42" s="134"/>
      <c r="GFG42" s="134"/>
      <c r="GFH42" s="134"/>
      <c r="GFI42" s="134"/>
      <c r="GFJ42" s="134"/>
      <c r="GFK42" s="134"/>
      <c r="GFL42" s="134"/>
      <c r="GFM42" s="134"/>
      <c r="GFN42" s="134"/>
      <c r="GFO42" s="134"/>
      <c r="GFP42" s="134"/>
      <c r="GFQ42" s="134"/>
      <c r="GFR42" s="134"/>
      <c r="GFS42" s="134"/>
      <c r="GFT42" s="134"/>
      <c r="GFU42" s="134"/>
      <c r="GFV42" s="134"/>
      <c r="GFW42" s="134"/>
      <c r="GFX42" s="134"/>
      <c r="GFY42" s="134"/>
      <c r="GFZ42" s="134"/>
      <c r="GGA42" s="134"/>
      <c r="GGB42" s="134"/>
      <c r="GGC42" s="134"/>
      <c r="GGD42" s="134"/>
      <c r="GGE42" s="134"/>
      <c r="GGF42" s="134"/>
      <c r="GGG42" s="134"/>
      <c r="GGH42" s="134"/>
      <c r="GGI42" s="134"/>
      <c r="GGJ42" s="134"/>
      <c r="GGK42" s="134"/>
      <c r="GGL42" s="134"/>
      <c r="GGM42" s="134"/>
      <c r="GGN42" s="134"/>
      <c r="GGO42" s="134"/>
      <c r="GGP42" s="134"/>
      <c r="GGQ42" s="134"/>
      <c r="GGR42" s="134"/>
      <c r="GGS42" s="134"/>
      <c r="GGT42" s="134"/>
      <c r="GGU42" s="134"/>
      <c r="GGV42" s="134"/>
      <c r="GGW42" s="134"/>
      <c r="GGX42" s="134"/>
      <c r="GGY42" s="134"/>
      <c r="GGZ42" s="134"/>
      <c r="GHA42" s="134"/>
      <c r="GHB42" s="134"/>
      <c r="GHC42" s="134"/>
      <c r="GHD42" s="134"/>
      <c r="GHE42" s="134"/>
      <c r="GHF42" s="134"/>
      <c r="GHG42" s="134"/>
      <c r="GHH42" s="134"/>
      <c r="GHI42" s="134"/>
      <c r="GHJ42" s="134"/>
      <c r="GHK42" s="134"/>
      <c r="GHL42" s="134"/>
      <c r="GHM42" s="134"/>
      <c r="GHN42" s="134"/>
      <c r="GHO42" s="134"/>
      <c r="GHP42" s="134"/>
      <c r="GHQ42" s="134"/>
      <c r="GHR42" s="134"/>
      <c r="GHS42" s="134"/>
      <c r="GHT42" s="134"/>
      <c r="GHU42" s="134"/>
      <c r="GHV42" s="134"/>
      <c r="GHW42" s="134"/>
      <c r="GHX42" s="134"/>
      <c r="GHY42" s="134"/>
      <c r="GHZ42" s="134"/>
      <c r="GIA42" s="134"/>
      <c r="GIB42" s="134"/>
      <c r="GIC42" s="134"/>
      <c r="GID42" s="134"/>
      <c r="GIE42" s="134"/>
      <c r="GIF42" s="134"/>
      <c r="GIG42" s="134"/>
      <c r="GIH42" s="134"/>
      <c r="GII42" s="134"/>
      <c r="GIJ42" s="134"/>
      <c r="GIK42" s="134"/>
      <c r="GIL42" s="134"/>
      <c r="GIM42" s="134"/>
      <c r="GIN42" s="134"/>
      <c r="GIO42" s="134"/>
      <c r="GIP42" s="134"/>
      <c r="GIQ42" s="134"/>
      <c r="GIR42" s="134"/>
      <c r="GIS42" s="134"/>
      <c r="GIT42" s="134"/>
      <c r="GIU42" s="134"/>
      <c r="GIV42" s="134"/>
      <c r="GIW42" s="134"/>
      <c r="GIX42" s="134"/>
      <c r="GIY42" s="134"/>
      <c r="GIZ42" s="134"/>
      <c r="GJA42" s="134"/>
      <c r="GJB42" s="134"/>
      <c r="GJC42" s="134"/>
      <c r="GJD42" s="134"/>
      <c r="GJE42" s="134"/>
      <c r="GJF42" s="134"/>
      <c r="GJG42" s="134"/>
      <c r="GJH42" s="134"/>
      <c r="GJI42" s="134"/>
      <c r="GJJ42" s="134"/>
      <c r="GJK42" s="134"/>
      <c r="GJL42" s="134"/>
      <c r="GJM42" s="134"/>
      <c r="GJN42" s="134"/>
      <c r="GJO42" s="134"/>
      <c r="GJP42" s="134"/>
      <c r="GJQ42" s="134"/>
      <c r="GJR42" s="134"/>
      <c r="GJS42" s="134"/>
      <c r="GJT42" s="134"/>
      <c r="GJU42" s="134"/>
      <c r="GJV42" s="134"/>
      <c r="GJW42" s="134"/>
      <c r="GJX42" s="134"/>
      <c r="GJY42" s="134"/>
      <c r="GJZ42" s="134"/>
      <c r="GKA42" s="134"/>
      <c r="GKB42" s="134"/>
      <c r="GKC42" s="134"/>
      <c r="GKD42" s="134"/>
      <c r="GKE42" s="134"/>
      <c r="GKF42" s="134"/>
      <c r="GKG42" s="134"/>
      <c r="GKH42" s="134"/>
      <c r="GKI42" s="134"/>
      <c r="GKJ42" s="134"/>
      <c r="GKK42" s="134"/>
      <c r="GKL42" s="134"/>
      <c r="GKM42" s="134"/>
      <c r="GKN42" s="134"/>
      <c r="GKO42" s="134"/>
      <c r="GKP42" s="134"/>
      <c r="GKQ42" s="134"/>
      <c r="GKR42" s="134"/>
      <c r="GKS42" s="134"/>
      <c r="GKT42" s="134"/>
      <c r="GKU42" s="134"/>
      <c r="GKV42" s="134"/>
      <c r="GKW42" s="134"/>
      <c r="GKX42" s="134"/>
      <c r="GKY42" s="134"/>
      <c r="GKZ42" s="134"/>
      <c r="GLA42" s="134"/>
      <c r="GLB42" s="134"/>
      <c r="GLC42" s="134"/>
      <c r="GLD42" s="134"/>
      <c r="GLE42" s="134"/>
      <c r="GLF42" s="134"/>
      <c r="GLG42" s="134"/>
      <c r="GLH42" s="134"/>
      <c r="GLI42" s="134"/>
      <c r="GLJ42" s="134"/>
      <c r="GLK42" s="134"/>
      <c r="GLL42" s="134"/>
      <c r="GLM42" s="134"/>
      <c r="GLN42" s="134"/>
      <c r="GLO42" s="134"/>
      <c r="GLP42" s="134"/>
      <c r="GLQ42" s="134"/>
      <c r="GLR42" s="134"/>
      <c r="GLS42" s="134"/>
      <c r="GLT42" s="134"/>
      <c r="GLU42" s="134"/>
      <c r="GLV42" s="134"/>
      <c r="GLW42" s="134"/>
      <c r="GLX42" s="134"/>
      <c r="GLY42" s="134"/>
      <c r="GLZ42" s="134"/>
      <c r="GMA42" s="134"/>
      <c r="GMB42" s="134"/>
      <c r="GMC42" s="134"/>
      <c r="GMD42" s="134"/>
      <c r="GME42" s="134"/>
      <c r="GMF42" s="134"/>
      <c r="GMG42" s="134"/>
      <c r="GMH42" s="134"/>
      <c r="GMI42" s="134"/>
      <c r="GMJ42" s="134"/>
      <c r="GMK42" s="134"/>
      <c r="GML42" s="134"/>
      <c r="GMM42" s="134"/>
      <c r="GMN42" s="134"/>
      <c r="GMO42" s="134"/>
      <c r="GMP42" s="134"/>
      <c r="GMQ42" s="134"/>
      <c r="GMR42" s="134"/>
      <c r="GMS42" s="134"/>
      <c r="GMT42" s="134"/>
      <c r="GMU42" s="134"/>
      <c r="GMV42" s="134"/>
      <c r="GMW42" s="134"/>
      <c r="GMX42" s="134"/>
      <c r="GMY42" s="134"/>
      <c r="GMZ42" s="134"/>
      <c r="GNA42" s="134"/>
      <c r="GNB42" s="134"/>
      <c r="GNC42" s="134"/>
      <c r="GND42" s="134"/>
      <c r="GNE42" s="134"/>
      <c r="GNF42" s="134"/>
      <c r="GNG42" s="134"/>
      <c r="GNH42" s="134"/>
      <c r="GNI42" s="134"/>
      <c r="GNJ42" s="134"/>
      <c r="GNK42" s="134"/>
      <c r="GNL42" s="134"/>
      <c r="GNM42" s="134"/>
      <c r="GNN42" s="134"/>
      <c r="GNO42" s="134"/>
      <c r="GNP42" s="134"/>
      <c r="GNQ42" s="134"/>
      <c r="GNR42" s="134"/>
      <c r="GNS42" s="134"/>
      <c r="GNT42" s="134"/>
      <c r="GNU42" s="134"/>
      <c r="GNV42" s="134"/>
      <c r="GNW42" s="134"/>
      <c r="GNX42" s="134"/>
      <c r="GNY42" s="134"/>
      <c r="GNZ42" s="134"/>
      <c r="GOA42" s="134"/>
      <c r="GOB42" s="134"/>
      <c r="GOC42" s="134"/>
      <c r="GOD42" s="134"/>
      <c r="GOE42" s="134"/>
      <c r="GOF42" s="134"/>
      <c r="GOG42" s="134"/>
      <c r="GOH42" s="134"/>
      <c r="GOI42" s="134"/>
      <c r="GOJ42" s="134"/>
      <c r="GOK42" s="134"/>
      <c r="GOL42" s="134"/>
      <c r="GOM42" s="134"/>
      <c r="GON42" s="134"/>
      <c r="GOO42" s="134"/>
      <c r="GOP42" s="134"/>
      <c r="GOQ42" s="134"/>
      <c r="GOR42" s="134"/>
      <c r="GOS42" s="134"/>
      <c r="GOT42" s="134"/>
      <c r="GOU42" s="134"/>
      <c r="GOV42" s="134"/>
      <c r="GOW42" s="134"/>
      <c r="GOX42" s="134"/>
      <c r="GOY42" s="134"/>
      <c r="GOZ42" s="134"/>
      <c r="GPA42" s="134"/>
      <c r="GPB42" s="134"/>
      <c r="GPC42" s="134"/>
      <c r="GPD42" s="134"/>
      <c r="GPE42" s="134"/>
      <c r="GPF42" s="134"/>
      <c r="GPG42" s="134"/>
      <c r="GPH42" s="134"/>
      <c r="GPI42" s="134"/>
      <c r="GPJ42" s="134"/>
      <c r="GPK42" s="134"/>
      <c r="GPL42" s="134"/>
      <c r="GPM42" s="134"/>
      <c r="GPN42" s="134"/>
      <c r="GPO42" s="134"/>
      <c r="GPP42" s="134"/>
      <c r="GPQ42" s="134"/>
      <c r="GPR42" s="134"/>
      <c r="GPS42" s="134"/>
      <c r="GPT42" s="134"/>
      <c r="GPU42" s="134"/>
      <c r="GPV42" s="134"/>
      <c r="GPW42" s="134"/>
      <c r="GPX42" s="134"/>
      <c r="GPY42" s="134"/>
      <c r="GPZ42" s="134"/>
      <c r="GQA42" s="134"/>
      <c r="GQB42" s="134"/>
      <c r="GQC42" s="134"/>
      <c r="GQD42" s="134"/>
      <c r="GQE42" s="134"/>
      <c r="GQF42" s="134"/>
      <c r="GQG42" s="134"/>
      <c r="GQH42" s="134"/>
      <c r="GQI42" s="134"/>
      <c r="GQJ42" s="134"/>
      <c r="GQK42" s="134"/>
      <c r="GQL42" s="134"/>
      <c r="GQM42" s="134"/>
      <c r="GQN42" s="134"/>
      <c r="GQO42" s="134"/>
      <c r="GQP42" s="134"/>
      <c r="GQQ42" s="134"/>
      <c r="GQR42" s="134"/>
      <c r="GQS42" s="134"/>
      <c r="GQT42" s="134"/>
      <c r="GQU42" s="134"/>
      <c r="GQV42" s="134"/>
      <c r="GQW42" s="134"/>
      <c r="GQX42" s="134"/>
      <c r="GQY42" s="134"/>
      <c r="GQZ42" s="134"/>
      <c r="GRA42" s="134"/>
      <c r="GRB42" s="134"/>
      <c r="GRC42" s="134"/>
      <c r="GRD42" s="134"/>
      <c r="GRE42" s="134"/>
      <c r="GRF42" s="134"/>
      <c r="GRG42" s="134"/>
      <c r="GRH42" s="134"/>
      <c r="GRI42" s="134"/>
      <c r="GRJ42" s="134"/>
      <c r="GRK42" s="134"/>
      <c r="GRL42" s="134"/>
      <c r="GRM42" s="134"/>
      <c r="GRN42" s="134"/>
      <c r="GRO42" s="134"/>
      <c r="GRP42" s="134"/>
      <c r="GRQ42" s="134"/>
      <c r="GRR42" s="134"/>
      <c r="GRS42" s="134"/>
      <c r="GRT42" s="134"/>
      <c r="GRU42" s="134"/>
      <c r="GRV42" s="134"/>
      <c r="GRW42" s="134"/>
      <c r="GRX42" s="134"/>
      <c r="GRY42" s="134"/>
      <c r="GRZ42" s="134"/>
      <c r="GSA42" s="134"/>
      <c r="GSB42" s="134"/>
      <c r="GSC42" s="134"/>
      <c r="GSD42" s="134"/>
      <c r="GSE42" s="134"/>
      <c r="GSF42" s="134"/>
      <c r="GSG42" s="134"/>
      <c r="GSH42" s="134"/>
      <c r="GSI42" s="134"/>
      <c r="GSJ42" s="134"/>
      <c r="GSK42" s="134"/>
      <c r="GSL42" s="134"/>
      <c r="GSM42" s="134"/>
      <c r="GSN42" s="134"/>
      <c r="GSO42" s="134"/>
      <c r="GSP42" s="134"/>
      <c r="GSQ42" s="134"/>
      <c r="GSR42" s="134"/>
      <c r="GSS42" s="134"/>
      <c r="GST42" s="134"/>
      <c r="GSU42" s="134"/>
      <c r="GSV42" s="134"/>
      <c r="GSW42" s="134"/>
      <c r="GSX42" s="134"/>
      <c r="GSY42" s="134"/>
      <c r="GSZ42" s="134"/>
      <c r="GTA42" s="134"/>
      <c r="GTB42" s="134"/>
      <c r="GTC42" s="134"/>
      <c r="GTD42" s="134"/>
      <c r="GTE42" s="134"/>
      <c r="GTF42" s="134"/>
      <c r="GTG42" s="134"/>
      <c r="GTH42" s="134"/>
      <c r="GTI42" s="134"/>
      <c r="GTJ42" s="134"/>
      <c r="GTK42" s="134"/>
      <c r="GTL42" s="134"/>
      <c r="GTM42" s="134"/>
      <c r="GTN42" s="134"/>
      <c r="GTO42" s="134"/>
      <c r="GTP42" s="134"/>
      <c r="GTQ42" s="134"/>
      <c r="GTR42" s="134"/>
      <c r="GTS42" s="134"/>
      <c r="GTT42" s="134"/>
      <c r="GTU42" s="134"/>
      <c r="GTV42" s="134"/>
      <c r="GTW42" s="134"/>
      <c r="GTX42" s="134"/>
      <c r="GTY42" s="134"/>
      <c r="GTZ42" s="134"/>
      <c r="GUA42" s="134"/>
      <c r="GUB42" s="134"/>
      <c r="GUC42" s="134"/>
      <c r="GUD42" s="134"/>
      <c r="GUE42" s="134"/>
      <c r="GUF42" s="134"/>
      <c r="GUG42" s="134"/>
      <c r="GUH42" s="134"/>
      <c r="GUI42" s="134"/>
      <c r="GUJ42" s="134"/>
      <c r="GUK42" s="134"/>
      <c r="GUL42" s="134"/>
      <c r="GUM42" s="134"/>
      <c r="GUN42" s="134"/>
      <c r="GUO42" s="134"/>
      <c r="GUP42" s="134"/>
      <c r="GUQ42" s="134"/>
      <c r="GUR42" s="134"/>
      <c r="GUS42" s="134"/>
      <c r="GUT42" s="134"/>
      <c r="GUU42" s="134"/>
      <c r="GUV42" s="134"/>
      <c r="GUW42" s="134"/>
      <c r="GUX42" s="134"/>
      <c r="GUY42" s="134"/>
      <c r="GUZ42" s="134"/>
      <c r="GVA42" s="134"/>
      <c r="GVB42" s="134"/>
      <c r="GVC42" s="134"/>
      <c r="GVD42" s="134"/>
      <c r="GVE42" s="134"/>
      <c r="GVF42" s="134"/>
      <c r="GVG42" s="134"/>
      <c r="GVH42" s="134"/>
      <c r="GVI42" s="134"/>
      <c r="GVJ42" s="134"/>
      <c r="GVK42" s="134"/>
      <c r="GVL42" s="134"/>
      <c r="GVM42" s="134"/>
      <c r="GVN42" s="134"/>
      <c r="GVO42" s="134"/>
      <c r="GVP42" s="134"/>
      <c r="GVQ42" s="134"/>
      <c r="GVR42" s="134"/>
      <c r="GVS42" s="134"/>
      <c r="GVT42" s="134"/>
      <c r="GVU42" s="134"/>
      <c r="GVV42" s="134"/>
      <c r="GVW42" s="134"/>
      <c r="GVX42" s="134"/>
      <c r="GVY42" s="134"/>
      <c r="GVZ42" s="134"/>
      <c r="GWA42" s="134"/>
      <c r="GWB42" s="134"/>
      <c r="GWC42" s="134"/>
      <c r="GWD42" s="134"/>
      <c r="GWE42" s="134"/>
      <c r="GWF42" s="134"/>
      <c r="GWG42" s="134"/>
      <c r="GWH42" s="134"/>
      <c r="GWI42" s="134"/>
      <c r="GWJ42" s="134"/>
      <c r="GWK42" s="134"/>
      <c r="GWL42" s="134"/>
      <c r="GWM42" s="134"/>
      <c r="GWN42" s="134"/>
      <c r="GWO42" s="134"/>
      <c r="GWP42" s="134"/>
      <c r="GWQ42" s="134"/>
      <c r="GWR42" s="134"/>
      <c r="GWS42" s="134"/>
      <c r="GWT42" s="134"/>
      <c r="GWU42" s="134"/>
      <c r="GWV42" s="134"/>
      <c r="GWW42" s="134"/>
      <c r="GWX42" s="134"/>
      <c r="GWY42" s="134"/>
      <c r="GWZ42" s="134"/>
      <c r="GXA42" s="134"/>
      <c r="GXB42" s="134"/>
      <c r="GXC42" s="134"/>
      <c r="GXD42" s="134"/>
      <c r="GXE42" s="134"/>
      <c r="GXF42" s="134"/>
      <c r="GXG42" s="134"/>
      <c r="GXH42" s="134"/>
      <c r="GXI42" s="134"/>
      <c r="GXJ42" s="134"/>
      <c r="GXK42" s="134"/>
      <c r="GXL42" s="134"/>
      <c r="GXM42" s="134"/>
      <c r="GXN42" s="134"/>
      <c r="GXO42" s="134"/>
      <c r="GXP42" s="134"/>
      <c r="GXQ42" s="134"/>
      <c r="GXR42" s="134"/>
      <c r="GXS42" s="134"/>
      <c r="GXT42" s="134"/>
      <c r="GXU42" s="134"/>
      <c r="GXV42" s="134"/>
      <c r="GXW42" s="134"/>
      <c r="GXX42" s="134"/>
      <c r="GXY42" s="134"/>
      <c r="GXZ42" s="134"/>
      <c r="GYA42" s="134"/>
      <c r="GYB42" s="134"/>
      <c r="GYC42" s="134"/>
      <c r="GYD42" s="134"/>
      <c r="GYE42" s="134"/>
      <c r="GYF42" s="134"/>
      <c r="GYG42" s="134"/>
      <c r="GYH42" s="134"/>
      <c r="GYI42" s="134"/>
      <c r="GYJ42" s="134"/>
      <c r="GYK42" s="134"/>
      <c r="GYL42" s="134"/>
      <c r="GYM42" s="134"/>
      <c r="GYN42" s="134"/>
      <c r="GYO42" s="134"/>
      <c r="GYP42" s="134"/>
      <c r="GYQ42" s="134"/>
      <c r="GYR42" s="134"/>
      <c r="GYS42" s="134"/>
      <c r="GYT42" s="134"/>
      <c r="GYU42" s="134"/>
      <c r="GYV42" s="134"/>
      <c r="GYW42" s="134"/>
      <c r="GYX42" s="134"/>
      <c r="GYY42" s="134"/>
      <c r="GYZ42" s="134"/>
      <c r="GZA42" s="134"/>
      <c r="GZB42" s="134"/>
      <c r="GZC42" s="134"/>
      <c r="GZD42" s="134"/>
      <c r="GZE42" s="134"/>
      <c r="GZF42" s="134"/>
      <c r="GZG42" s="134"/>
      <c r="GZH42" s="134"/>
      <c r="GZI42" s="134"/>
      <c r="GZJ42" s="134"/>
      <c r="GZK42" s="134"/>
      <c r="GZL42" s="134"/>
      <c r="GZM42" s="134"/>
      <c r="GZN42" s="134"/>
      <c r="GZO42" s="134"/>
      <c r="GZP42" s="134"/>
      <c r="GZQ42" s="134"/>
      <c r="GZR42" s="134"/>
      <c r="GZS42" s="134"/>
      <c r="GZT42" s="134"/>
      <c r="GZU42" s="134"/>
      <c r="GZV42" s="134"/>
      <c r="GZW42" s="134"/>
      <c r="GZX42" s="134"/>
      <c r="GZY42" s="134"/>
      <c r="GZZ42" s="134"/>
      <c r="HAA42" s="134"/>
      <c r="HAB42" s="134"/>
      <c r="HAC42" s="134"/>
      <c r="HAD42" s="134"/>
      <c r="HAE42" s="134"/>
      <c r="HAF42" s="134"/>
      <c r="HAG42" s="134"/>
      <c r="HAH42" s="134"/>
      <c r="HAI42" s="134"/>
      <c r="HAJ42" s="134"/>
      <c r="HAK42" s="134"/>
      <c r="HAL42" s="134"/>
      <c r="HAM42" s="134"/>
      <c r="HAN42" s="134"/>
      <c r="HAO42" s="134"/>
      <c r="HAP42" s="134"/>
      <c r="HAQ42" s="134"/>
      <c r="HAR42" s="134"/>
      <c r="HAS42" s="134"/>
      <c r="HAT42" s="134"/>
      <c r="HAU42" s="134"/>
      <c r="HAV42" s="134"/>
      <c r="HAW42" s="134"/>
      <c r="HAX42" s="134"/>
      <c r="HAY42" s="134"/>
      <c r="HAZ42" s="134"/>
      <c r="HBA42" s="134"/>
      <c r="HBB42" s="134"/>
      <c r="HBC42" s="134"/>
      <c r="HBD42" s="134"/>
      <c r="HBE42" s="134"/>
      <c r="HBF42" s="134"/>
      <c r="HBG42" s="134"/>
      <c r="HBH42" s="134"/>
      <c r="HBI42" s="134"/>
      <c r="HBJ42" s="134"/>
      <c r="HBK42" s="134"/>
      <c r="HBL42" s="134"/>
      <c r="HBM42" s="134"/>
      <c r="HBN42" s="134"/>
      <c r="HBO42" s="134"/>
      <c r="HBP42" s="134"/>
      <c r="HBQ42" s="134"/>
      <c r="HBR42" s="134"/>
      <c r="HBS42" s="134"/>
      <c r="HBT42" s="134"/>
      <c r="HBU42" s="134"/>
      <c r="HBV42" s="134"/>
      <c r="HBW42" s="134"/>
      <c r="HBX42" s="134"/>
      <c r="HBY42" s="134"/>
      <c r="HBZ42" s="134"/>
      <c r="HCA42" s="134"/>
      <c r="HCB42" s="134"/>
      <c r="HCC42" s="134"/>
      <c r="HCD42" s="134"/>
      <c r="HCE42" s="134"/>
      <c r="HCF42" s="134"/>
      <c r="HCG42" s="134"/>
      <c r="HCH42" s="134"/>
      <c r="HCI42" s="134"/>
      <c r="HCJ42" s="134"/>
      <c r="HCK42" s="134"/>
      <c r="HCL42" s="134"/>
      <c r="HCM42" s="134"/>
      <c r="HCN42" s="134"/>
      <c r="HCO42" s="134"/>
      <c r="HCP42" s="134"/>
      <c r="HCQ42" s="134"/>
      <c r="HCR42" s="134"/>
      <c r="HCS42" s="134"/>
      <c r="HCT42" s="134"/>
      <c r="HCU42" s="134"/>
      <c r="HCV42" s="134"/>
      <c r="HCW42" s="134"/>
      <c r="HCX42" s="134"/>
      <c r="HCY42" s="134"/>
      <c r="HCZ42" s="134"/>
      <c r="HDA42" s="134"/>
      <c r="HDB42" s="134"/>
      <c r="HDC42" s="134"/>
      <c r="HDD42" s="134"/>
      <c r="HDE42" s="134"/>
      <c r="HDF42" s="134"/>
      <c r="HDG42" s="134"/>
      <c r="HDH42" s="134"/>
      <c r="HDI42" s="134"/>
      <c r="HDJ42" s="134"/>
      <c r="HDK42" s="134"/>
      <c r="HDL42" s="134"/>
      <c r="HDM42" s="134"/>
      <c r="HDN42" s="134"/>
      <c r="HDO42" s="134"/>
      <c r="HDP42" s="134"/>
      <c r="HDQ42" s="134"/>
      <c r="HDR42" s="134"/>
      <c r="HDS42" s="134"/>
      <c r="HDT42" s="134"/>
      <c r="HDU42" s="134"/>
      <c r="HDV42" s="134"/>
      <c r="HDW42" s="134"/>
      <c r="HDX42" s="134"/>
      <c r="HDY42" s="134"/>
      <c r="HDZ42" s="134"/>
      <c r="HEA42" s="134"/>
      <c r="HEB42" s="134"/>
      <c r="HEC42" s="134"/>
      <c r="HED42" s="134"/>
      <c r="HEE42" s="134"/>
      <c r="HEF42" s="134"/>
      <c r="HEG42" s="134"/>
      <c r="HEH42" s="134"/>
      <c r="HEI42" s="134"/>
      <c r="HEJ42" s="134"/>
      <c r="HEK42" s="134"/>
      <c r="HEL42" s="134"/>
      <c r="HEM42" s="134"/>
      <c r="HEN42" s="134"/>
      <c r="HEO42" s="134"/>
      <c r="HEP42" s="134"/>
      <c r="HEQ42" s="134"/>
      <c r="HER42" s="134"/>
      <c r="HES42" s="134"/>
      <c r="HET42" s="134"/>
      <c r="HEU42" s="134"/>
      <c r="HEV42" s="134"/>
      <c r="HEW42" s="134"/>
      <c r="HEX42" s="134"/>
      <c r="HEY42" s="134"/>
      <c r="HEZ42" s="134"/>
      <c r="HFA42" s="134"/>
      <c r="HFB42" s="134"/>
      <c r="HFC42" s="134"/>
      <c r="HFD42" s="134"/>
      <c r="HFE42" s="134"/>
      <c r="HFF42" s="134"/>
      <c r="HFG42" s="134"/>
      <c r="HFH42" s="134"/>
      <c r="HFI42" s="134"/>
      <c r="HFJ42" s="134"/>
      <c r="HFK42" s="134"/>
      <c r="HFL42" s="134"/>
      <c r="HFM42" s="134"/>
      <c r="HFN42" s="134"/>
      <c r="HFO42" s="134"/>
      <c r="HFP42" s="134"/>
      <c r="HFQ42" s="134"/>
      <c r="HFR42" s="134"/>
      <c r="HFS42" s="134"/>
      <c r="HFT42" s="134"/>
      <c r="HFU42" s="134"/>
      <c r="HFV42" s="134"/>
      <c r="HFW42" s="134"/>
      <c r="HFX42" s="134"/>
      <c r="HFY42" s="134"/>
      <c r="HFZ42" s="134"/>
      <c r="HGA42" s="134"/>
      <c r="HGB42" s="134"/>
      <c r="HGC42" s="134"/>
      <c r="HGD42" s="134"/>
      <c r="HGE42" s="134"/>
      <c r="HGF42" s="134"/>
      <c r="HGG42" s="134"/>
      <c r="HGH42" s="134"/>
      <c r="HGI42" s="134"/>
      <c r="HGJ42" s="134"/>
      <c r="HGK42" s="134"/>
      <c r="HGL42" s="134"/>
      <c r="HGM42" s="134"/>
      <c r="HGN42" s="134"/>
      <c r="HGO42" s="134"/>
      <c r="HGP42" s="134"/>
      <c r="HGQ42" s="134"/>
      <c r="HGR42" s="134"/>
      <c r="HGS42" s="134"/>
      <c r="HGT42" s="134"/>
      <c r="HGU42" s="134"/>
      <c r="HGV42" s="134"/>
      <c r="HGW42" s="134"/>
      <c r="HGX42" s="134"/>
      <c r="HGY42" s="134"/>
      <c r="HGZ42" s="134"/>
      <c r="HHA42" s="134"/>
      <c r="HHB42" s="134"/>
      <c r="HHC42" s="134"/>
      <c r="HHD42" s="134"/>
      <c r="HHE42" s="134"/>
      <c r="HHF42" s="134"/>
      <c r="HHG42" s="134"/>
      <c r="HHH42" s="134"/>
      <c r="HHI42" s="134"/>
      <c r="HHJ42" s="134"/>
      <c r="HHK42" s="134"/>
      <c r="HHL42" s="134"/>
      <c r="HHM42" s="134"/>
      <c r="HHN42" s="134"/>
      <c r="HHO42" s="134"/>
      <c r="HHP42" s="134"/>
      <c r="HHQ42" s="134"/>
      <c r="HHR42" s="134"/>
      <c r="HHS42" s="134"/>
      <c r="HHT42" s="134"/>
      <c r="HHU42" s="134"/>
      <c r="HHV42" s="134"/>
      <c r="HHW42" s="134"/>
      <c r="HHX42" s="134"/>
      <c r="HHY42" s="134"/>
      <c r="HHZ42" s="134"/>
      <c r="HIA42" s="134"/>
      <c r="HIB42" s="134"/>
      <c r="HIC42" s="134"/>
      <c r="HID42" s="134"/>
      <c r="HIE42" s="134"/>
      <c r="HIF42" s="134"/>
      <c r="HIG42" s="134"/>
      <c r="HIH42" s="134"/>
      <c r="HII42" s="134"/>
      <c r="HIJ42" s="134"/>
      <c r="HIK42" s="134"/>
      <c r="HIL42" s="134"/>
      <c r="HIM42" s="134"/>
      <c r="HIN42" s="134"/>
      <c r="HIO42" s="134"/>
      <c r="HIP42" s="134"/>
      <c r="HIQ42" s="134"/>
      <c r="HIR42" s="134"/>
      <c r="HIS42" s="134"/>
      <c r="HIT42" s="134"/>
      <c r="HIU42" s="134"/>
      <c r="HIV42" s="134"/>
      <c r="HIW42" s="134"/>
      <c r="HIX42" s="134"/>
      <c r="HIY42" s="134"/>
      <c r="HIZ42" s="134"/>
      <c r="HJA42" s="134"/>
      <c r="HJB42" s="134"/>
      <c r="HJC42" s="134"/>
      <c r="HJD42" s="134"/>
      <c r="HJE42" s="134"/>
      <c r="HJF42" s="134"/>
      <c r="HJG42" s="134"/>
      <c r="HJH42" s="134"/>
      <c r="HJI42" s="134"/>
      <c r="HJJ42" s="134"/>
      <c r="HJK42" s="134"/>
      <c r="HJL42" s="134"/>
      <c r="HJM42" s="134"/>
      <c r="HJN42" s="134"/>
      <c r="HJO42" s="134"/>
      <c r="HJP42" s="134"/>
      <c r="HJQ42" s="134"/>
      <c r="HJR42" s="134"/>
      <c r="HJS42" s="134"/>
      <c r="HJT42" s="134"/>
      <c r="HJU42" s="134"/>
      <c r="HJV42" s="134"/>
      <c r="HJW42" s="134"/>
      <c r="HJX42" s="134"/>
      <c r="HJY42" s="134"/>
      <c r="HJZ42" s="134"/>
      <c r="HKA42" s="134"/>
      <c r="HKB42" s="134"/>
      <c r="HKC42" s="134"/>
      <c r="HKD42" s="134"/>
      <c r="HKE42" s="134"/>
      <c r="HKF42" s="134"/>
      <c r="HKG42" s="134"/>
      <c r="HKH42" s="134"/>
      <c r="HKI42" s="134"/>
      <c r="HKJ42" s="134"/>
      <c r="HKK42" s="134"/>
      <c r="HKL42" s="134"/>
      <c r="HKM42" s="134"/>
      <c r="HKN42" s="134"/>
      <c r="HKO42" s="134"/>
      <c r="HKP42" s="134"/>
      <c r="HKQ42" s="134"/>
      <c r="HKR42" s="134"/>
      <c r="HKS42" s="134"/>
      <c r="HKT42" s="134"/>
      <c r="HKU42" s="134"/>
      <c r="HKV42" s="134"/>
      <c r="HKW42" s="134"/>
      <c r="HKX42" s="134"/>
      <c r="HKY42" s="134"/>
      <c r="HKZ42" s="134"/>
      <c r="HLA42" s="134"/>
      <c r="HLB42" s="134"/>
      <c r="HLC42" s="134"/>
      <c r="HLD42" s="134"/>
      <c r="HLE42" s="134"/>
      <c r="HLF42" s="134"/>
      <c r="HLG42" s="134"/>
      <c r="HLH42" s="134"/>
      <c r="HLI42" s="134"/>
      <c r="HLJ42" s="134"/>
      <c r="HLK42" s="134"/>
      <c r="HLL42" s="134"/>
      <c r="HLM42" s="134"/>
      <c r="HLN42" s="134"/>
      <c r="HLO42" s="134"/>
      <c r="HLP42" s="134"/>
      <c r="HLQ42" s="134"/>
      <c r="HLR42" s="134"/>
      <c r="HLS42" s="134"/>
      <c r="HLT42" s="134"/>
      <c r="HLU42" s="134"/>
      <c r="HLV42" s="134"/>
      <c r="HLW42" s="134"/>
      <c r="HLX42" s="134"/>
      <c r="HLY42" s="134"/>
      <c r="HLZ42" s="134"/>
      <c r="HMA42" s="134"/>
      <c r="HMB42" s="134"/>
      <c r="HMC42" s="134"/>
      <c r="HMD42" s="134"/>
      <c r="HME42" s="134"/>
      <c r="HMF42" s="134"/>
      <c r="HMG42" s="134"/>
      <c r="HMH42" s="134"/>
      <c r="HMI42" s="134"/>
      <c r="HMJ42" s="134"/>
      <c r="HMK42" s="134"/>
      <c r="HML42" s="134"/>
      <c r="HMM42" s="134"/>
      <c r="HMN42" s="134"/>
      <c r="HMO42" s="134"/>
      <c r="HMP42" s="134"/>
      <c r="HMQ42" s="134"/>
      <c r="HMR42" s="134"/>
      <c r="HMS42" s="134"/>
      <c r="HMT42" s="134"/>
      <c r="HMU42" s="134"/>
      <c r="HMV42" s="134"/>
      <c r="HMW42" s="134"/>
      <c r="HMX42" s="134"/>
      <c r="HMY42" s="134"/>
      <c r="HMZ42" s="134"/>
      <c r="HNA42" s="134"/>
      <c r="HNB42" s="134"/>
      <c r="HNC42" s="134"/>
      <c r="HND42" s="134"/>
      <c r="HNE42" s="134"/>
      <c r="HNF42" s="134"/>
      <c r="HNG42" s="134"/>
      <c r="HNH42" s="134"/>
      <c r="HNI42" s="134"/>
      <c r="HNJ42" s="134"/>
      <c r="HNK42" s="134"/>
      <c r="HNL42" s="134"/>
      <c r="HNM42" s="134"/>
      <c r="HNN42" s="134"/>
      <c r="HNO42" s="134"/>
      <c r="HNP42" s="134"/>
      <c r="HNQ42" s="134"/>
      <c r="HNR42" s="134"/>
      <c r="HNS42" s="134"/>
      <c r="HNT42" s="134"/>
      <c r="HNU42" s="134"/>
      <c r="HNV42" s="134"/>
      <c r="HNW42" s="134"/>
      <c r="HNX42" s="134"/>
      <c r="HNY42" s="134"/>
      <c r="HNZ42" s="134"/>
      <c r="HOA42" s="134"/>
      <c r="HOB42" s="134"/>
      <c r="HOC42" s="134"/>
      <c r="HOD42" s="134"/>
      <c r="HOE42" s="134"/>
      <c r="HOF42" s="134"/>
      <c r="HOG42" s="134"/>
      <c r="HOH42" s="134"/>
      <c r="HOI42" s="134"/>
      <c r="HOJ42" s="134"/>
      <c r="HOK42" s="134"/>
      <c r="HOL42" s="134"/>
      <c r="HOM42" s="134"/>
      <c r="HON42" s="134"/>
      <c r="HOO42" s="134"/>
      <c r="HOP42" s="134"/>
      <c r="HOQ42" s="134"/>
      <c r="HOR42" s="134"/>
      <c r="HOS42" s="134"/>
      <c r="HOT42" s="134"/>
      <c r="HOU42" s="134"/>
      <c r="HOV42" s="134"/>
      <c r="HOW42" s="134"/>
      <c r="HOX42" s="134"/>
      <c r="HOY42" s="134"/>
      <c r="HOZ42" s="134"/>
      <c r="HPA42" s="134"/>
      <c r="HPB42" s="134"/>
      <c r="HPC42" s="134"/>
      <c r="HPD42" s="134"/>
      <c r="HPE42" s="134"/>
      <c r="HPF42" s="134"/>
      <c r="HPG42" s="134"/>
      <c r="HPH42" s="134"/>
      <c r="HPI42" s="134"/>
      <c r="HPJ42" s="134"/>
      <c r="HPK42" s="134"/>
      <c r="HPL42" s="134"/>
      <c r="HPM42" s="134"/>
      <c r="HPN42" s="134"/>
      <c r="HPO42" s="134"/>
      <c r="HPP42" s="134"/>
      <c r="HPQ42" s="134"/>
      <c r="HPR42" s="134"/>
      <c r="HPS42" s="134"/>
      <c r="HPT42" s="134"/>
      <c r="HPU42" s="134"/>
      <c r="HPV42" s="134"/>
      <c r="HPW42" s="134"/>
      <c r="HPX42" s="134"/>
      <c r="HPY42" s="134"/>
      <c r="HPZ42" s="134"/>
      <c r="HQA42" s="134"/>
      <c r="HQB42" s="134"/>
      <c r="HQC42" s="134"/>
      <c r="HQD42" s="134"/>
      <c r="HQE42" s="134"/>
      <c r="HQF42" s="134"/>
      <c r="HQG42" s="134"/>
      <c r="HQH42" s="134"/>
      <c r="HQI42" s="134"/>
      <c r="HQJ42" s="134"/>
      <c r="HQK42" s="134"/>
      <c r="HQL42" s="134"/>
      <c r="HQM42" s="134"/>
      <c r="HQN42" s="134"/>
      <c r="HQO42" s="134"/>
      <c r="HQP42" s="134"/>
      <c r="HQQ42" s="134"/>
      <c r="HQR42" s="134"/>
      <c r="HQS42" s="134"/>
      <c r="HQT42" s="134"/>
      <c r="HQU42" s="134"/>
      <c r="HQV42" s="134"/>
      <c r="HQW42" s="134"/>
      <c r="HQX42" s="134"/>
      <c r="HQY42" s="134"/>
      <c r="HQZ42" s="134"/>
      <c r="HRA42" s="134"/>
      <c r="HRB42" s="134"/>
      <c r="HRC42" s="134"/>
      <c r="HRD42" s="134"/>
      <c r="HRE42" s="134"/>
      <c r="HRF42" s="134"/>
      <c r="HRG42" s="134"/>
      <c r="HRH42" s="134"/>
      <c r="HRI42" s="134"/>
      <c r="HRJ42" s="134"/>
      <c r="HRK42" s="134"/>
      <c r="HRL42" s="134"/>
      <c r="HRM42" s="134"/>
      <c r="HRN42" s="134"/>
      <c r="HRO42" s="134"/>
      <c r="HRP42" s="134"/>
      <c r="HRQ42" s="134"/>
      <c r="HRR42" s="134"/>
      <c r="HRS42" s="134"/>
      <c r="HRT42" s="134"/>
      <c r="HRU42" s="134"/>
      <c r="HRV42" s="134"/>
      <c r="HRW42" s="134"/>
      <c r="HRX42" s="134"/>
      <c r="HRY42" s="134"/>
      <c r="HRZ42" s="134"/>
      <c r="HSA42" s="134"/>
      <c r="HSB42" s="134"/>
      <c r="HSC42" s="134"/>
      <c r="HSD42" s="134"/>
      <c r="HSE42" s="134"/>
      <c r="HSF42" s="134"/>
      <c r="HSG42" s="134"/>
      <c r="HSH42" s="134"/>
      <c r="HSI42" s="134"/>
      <c r="HSJ42" s="134"/>
      <c r="HSK42" s="134"/>
      <c r="HSL42" s="134"/>
      <c r="HSM42" s="134"/>
      <c r="HSN42" s="134"/>
      <c r="HSO42" s="134"/>
      <c r="HSP42" s="134"/>
      <c r="HSQ42" s="134"/>
      <c r="HSR42" s="134"/>
      <c r="HSS42" s="134"/>
      <c r="HST42" s="134"/>
      <c r="HSU42" s="134"/>
      <c r="HSV42" s="134"/>
      <c r="HSW42" s="134"/>
      <c r="HSX42" s="134"/>
      <c r="HSY42" s="134"/>
      <c r="HSZ42" s="134"/>
      <c r="HTA42" s="134"/>
      <c r="HTB42" s="134"/>
      <c r="HTC42" s="134"/>
      <c r="HTD42" s="134"/>
      <c r="HTE42" s="134"/>
      <c r="HTF42" s="134"/>
      <c r="HTG42" s="134"/>
      <c r="HTH42" s="134"/>
      <c r="HTI42" s="134"/>
      <c r="HTJ42" s="134"/>
      <c r="HTK42" s="134"/>
      <c r="HTL42" s="134"/>
      <c r="HTM42" s="134"/>
      <c r="HTN42" s="134"/>
      <c r="HTO42" s="134"/>
      <c r="HTP42" s="134"/>
      <c r="HTQ42" s="134"/>
      <c r="HTR42" s="134"/>
      <c r="HTS42" s="134"/>
      <c r="HTT42" s="134"/>
      <c r="HTU42" s="134"/>
      <c r="HTV42" s="134"/>
      <c r="HTW42" s="134"/>
      <c r="HTX42" s="134"/>
      <c r="HTY42" s="134"/>
      <c r="HTZ42" s="134"/>
      <c r="HUA42" s="134"/>
      <c r="HUB42" s="134"/>
      <c r="HUC42" s="134"/>
      <c r="HUD42" s="134"/>
      <c r="HUE42" s="134"/>
      <c r="HUF42" s="134"/>
      <c r="HUG42" s="134"/>
      <c r="HUH42" s="134"/>
      <c r="HUI42" s="134"/>
      <c r="HUJ42" s="134"/>
      <c r="HUK42" s="134"/>
      <c r="HUL42" s="134"/>
      <c r="HUM42" s="134"/>
      <c r="HUN42" s="134"/>
      <c r="HUO42" s="134"/>
      <c r="HUP42" s="134"/>
      <c r="HUQ42" s="134"/>
      <c r="HUR42" s="134"/>
      <c r="HUS42" s="134"/>
      <c r="HUT42" s="134"/>
      <c r="HUU42" s="134"/>
      <c r="HUV42" s="134"/>
      <c r="HUW42" s="134"/>
      <c r="HUX42" s="134"/>
      <c r="HUY42" s="134"/>
      <c r="HUZ42" s="134"/>
      <c r="HVA42" s="134"/>
      <c r="HVB42" s="134"/>
      <c r="HVC42" s="134"/>
      <c r="HVD42" s="134"/>
      <c r="HVE42" s="134"/>
      <c r="HVF42" s="134"/>
      <c r="HVG42" s="134"/>
      <c r="HVH42" s="134"/>
      <c r="HVI42" s="134"/>
      <c r="HVJ42" s="134"/>
      <c r="HVK42" s="134"/>
      <c r="HVL42" s="134"/>
      <c r="HVM42" s="134"/>
      <c r="HVN42" s="134"/>
      <c r="HVO42" s="134"/>
      <c r="HVP42" s="134"/>
      <c r="HVQ42" s="134"/>
      <c r="HVR42" s="134"/>
      <c r="HVS42" s="134"/>
      <c r="HVT42" s="134"/>
      <c r="HVU42" s="134"/>
      <c r="HVV42" s="134"/>
      <c r="HVW42" s="134"/>
      <c r="HVX42" s="134"/>
      <c r="HVY42" s="134"/>
      <c r="HVZ42" s="134"/>
      <c r="HWA42" s="134"/>
      <c r="HWB42" s="134"/>
      <c r="HWC42" s="134"/>
      <c r="HWD42" s="134"/>
      <c r="HWE42" s="134"/>
      <c r="HWF42" s="134"/>
      <c r="HWG42" s="134"/>
      <c r="HWH42" s="134"/>
      <c r="HWI42" s="134"/>
      <c r="HWJ42" s="134"/>
      <c r="HWK42" s="134"/>
      <c r="HWL42" s="134"/>
      <c r="HWM42" s="134"/>
      <c r="HWN42" s="134"/>
      <c r="HWO42" s="134"/>
      <c r="HWP42" s="134"/>
      <c r="HWQ42" s="134"/>
      <c r="HWR42" s="134"/>
      <c r="HWS42" s="134"/>
      <c r="HWT42" s="134"/>
      <c r="HWU42" s="134"/>
      <c r="HWV42" s="134"/>
      <c r="HWW42" s="134"/>
      <c r="HWX42" s="134"/>
      <c r="HWY42" s="134"/>
      <c r="HWZ42" s="134"/>
      <c r="HXA42" s="134"/>
      <c r="HXB42" s="134"/>
      <c r="HXC42" s="134"/>
      <c r="HXD42" s="134"/>
      <c r="HXE42" s="134"/>
      <c r="HXF42" s="134"/>
      <c r="HXG42" s="134"/>
      <c r="HXH42" s="134"/>
      <c r="HXI42" s="134"/>
      <c r="HXJ42" s="134"/>
      <c r="HXK42" s="134"/>
      <c r="HXL42" s="134"/>
      <c r="HXM42" s="134"/>
      <c r="HXN42" s="134"/>
      <c r="HXO42" s="134"/>
      <c r="HXP42" s="134"/>
      <c r="HXQ42" s="134"/>
      <c r="HXR42" s="134"/>
      <c r="HXS42" s="134"/>
      <c r="HXT42" s="134"/>
      <c r="HXU42" s="134"/>
      <c r="HXV42" s="134"/>
      <c r="HXW42" s="134"/>
      <c r="HXX42" s="134"/>
      <c r="HXY42" s="134"/>
      <c r="HXZ42" s="134"/>
      <c r="HYA42" s="134"/>
      <c r="HYB42" s="134"/>
      <c r="HYC42" s="134"/>
      <c r="HYD42" s="134"/>
      <c r="HYE42" s="134"/>
      <c r="HYF42" s="134"/>
      <c r="HYG42" s="134"/>
      <c r="HYH42" s="134"/>
      <c r="HYI42" s="134"/>
      <c r="HYJ42" s="134"/>
      <c r="HYK42" s="134"/>
      <c r="HYL42" s="134"/>
      <c r="HYM42" s="134"/>
      <c r="HYN42" s="134"/>
      <c r="HYO42" s="134"/>
      <c r="HYP42" s="134"/>
      <c r="HYQ42" s="134"/>
      <c r="HYR42" s="134"/>
      <c r="HYS42" s="134"/>
      <c r="HYT42" s="134"/>
      <c r="HYU42" s="134"/>
      <c r="HYV42" s="134"/>
      <c r="HYW42" s="134"/>
      <c r="HYX42" s="134"/>
      <c r="HYY42" s="134"/>
      <c r="HYZ42" s="134"/>
      <c r="HZA42" s="134"/>
      <c r="HZB42" s="134"/>
      <c r="HZC42" s="134"/>
      <c r="HZD42" s="134"/>
      <c r="HZE42" s="134"/>
      <c r="HZF42" s="134"/>
      <c r="HZG42" s="134"/>
      <c r="HZH42" s="134"/>
      <c r="HZI42" s="134"/>
      <c r="HZJ42" s="134"/>
      <c r="HZK42" s="134"/>
      <c r="HZL42" s="134"/>
      <c r="HZM42" s="134"/>
      <c r="HZN42" s="134"/>
      <c r="HZO42" s="134"/>
      <c r="HZP42" s="134"/>
      <c r="HZQ42" s="134"/>
      <c r="HZR42" s="134"/>
      <c r="HZS42" s="134"/>
      <c r="HZT42" s="134"/>
      <c r="HZU42" s="134"/>
      <c r="HZV42" s="134"/>
      <c r="HZW42" s="134"/>
      <c r="HZX42" s="134"/>
      <c r="HZY42" s="134"/>
      <c r="HZZ42" s="134"/>
      <c r="IAA42" s="134"/>
      <c r="IAB42" s="134"/>
      <c r="IAC42" s="134"/>
      <c r="IAD42" s="134"/>
      <c r="IAE42" s="134"/>
      <c r="IAF42" s="134"/>
      <c r="IAG42" s="134"/>
      <c r="IAH42" s="134"/>
      <c r="IAI42" s="134"/>
      <c r="IAJ42" s="134"/>
      <c r="IAK42" s="134"/>
      <c r="IAL42" s="134"/>
      <c r="IAM42" s="134"/>
      <c r="IAN42" s="134"/>
      <c r="IAO42" s="134"/>
      <c r="IAP42" s="134"/>
      <c r="IAQ42" s="134"/>
      <c r="IAR42" s="134"/>
      <c r="IAS42" s="134"/>
      <c r="IAT42" s="134"/>
      <c r="IAU42" s="134"/>
      <c r="IAV42" s="134"/>
      <c r="IAW42" s="134"/>
      <c r="IAX42" s="134"/>
      <c r="IAY42" s="134"/>
      <c r="IAZ42" s="134"/>
      <c r="IBA42" s="134"/>
      <c r="IBB42" s="134"/>
      <c r="IBC42" s="134"/>
      <c r="IBD42" s="134"/>
      <c r="IBE42" s="134"/>
      <c r="IBF42" s="134"/>
      <c r="IBG42" s="134"/>
      <c r="IBH42" s="134"/>
      <c r="IBI42" s="134"/>
      <c r="IBJ42" s="134"/>
      <c r="IBK42" s="134"/>
      <c r="IBL42" s="134"/>
      <c r="IBM42" s="134"/>
      <c r="IBN42" s="134"/>
      <c r="IBO42" s="134"/>
      <c r="IBP42" s="134"/>
      <c r="IBQ42" s="134"/>
      <c r="IBR42" s="134"/>
      <c r="IBS42" s="134"/>
      <c r="IBT42" s="134"/>
      <c r="IBU42" s="134"/>
      <c r="IBV42" s="134"/>
      <c r="IBW42" s="134"/>
      <c r="IBX42" s="134"/>
      <c r="IBY42" s="134"/>
      <c r="IBZ42" s="134"/>
      <c r="ICA42" s="134"/>
      <c r="ICB42" s="134"/>
      <c r="ICC42" s="134"/>
      <c r="ICD42" s="134"/>
      <c r="ICE42" s="134"/>
      <c r="ICF42" s="134"/>
      <c r="ICG42" s="134"/>
      <c r="ICH42" s="134"/>
      <c r="ICI42" s="134"/>
      <c r="ICJ42" s="134"/>
      <c r="ICK42" s="134"/>
      <c r="ICL42" s="134"/>
      <c r="ICM42" s="134"/>
      <c r="ICN42" s="134"/>
      <c r="ICO42" s="134"/>
      <c r="ICP42" s="134"/>
      <c r="ICQ42" s="134"/>
      <c r="ICR42" s="134"/>
      <c r="ICS42" s="134"/>
      <c r="ICT42" s="134"/>
      <c r="ICU42" s="134"/>
      <c r="ICV42" s="134"/>
      <c r="ICW42" s="134"/>
      <c r="ICX42" s="134"/>
      <c r="ICY42" s="134"/>
      <c r="ICZ42" s="134"/>
      <c r="IDA42" s="134"/>
      <c r="IDB42" s="134"/>
      <c r="IDC42" s="134"/>
      <c r="IDD42" s="134"/>
      <c r="IDE42" s="134"/>
      <c r="IDF42" s="134"/>
      <c r="IDG42" s="134"/>
      <c r="IDH42" s="134"/>
      <c r="IDI42" s="134"/>
      <c r="IDJ42" s="134"/>
      <c r="IDK42" s="134"/>
      <c r="IDL42" s="134"/>
      <c r="IDM42" s="134"/>
      <c r="IDN42" s="134"/>
      <c r="IDO42" s="134"/>
      <c r="IDP42" s="134"/>
      <c r="IDQ42" s="134"/>
      <c r="IDR42" s="134"/>
      <c r="IDS42" s="134"/>
      <c r="IDT42" s="134"/>
      <c r="IDU42" s="134"/>
      <c r="IDV42" s="134"/>
      <c r="IDW42" s="134"/>
      <c r="IDX42" s="134"/>
      <c r="IDY42" s="134"/>
      <c r="IDZ42" s="134"/>
      <c r="IEA42" s="134"/>
      <c r="IEB42" s="134"/>
      <c r="IEC42" s="134"/>
      <c r="IED42" s="134"/>
      <c r="IEE42" s="134"/>
      <c r="IEF42" s="134"/>
      <c r="IEG42" s="134"/>
      <c r="IEH42" s="134"/>
      <c r="IEI42" s="134"/>
      <c r="IEJ42" s="134"/>
      <c r="IEK42" s="134"/>
      <c r="IEL42" s="134"/>
      <c r="IEM42" s="134"/>
      <c r="IEN42" s="134"/>
      <c r="IEO42" s="134"/>
      <c r="IEP42" s="134"/>
      <c r="IEQ42" s="134"/>
      <c r="IER42" s="134"/>
      <c r="IES42" s="134"/>
      <c r="IET42" s="134"/>
      <c r="IEU42" s="134"/>
      <c r="IEV42" s="134"/>
      <c r="IEW42" s="134"/>
      <c r="IEX42" s="134"/>
      <c r="IEY42" s="134"/>
      <c r="IEZ42" s="134"/>
      <c r="IFA42" s="134"/>
      <c r="IFB42" s="134"/>
      <c r="IFC42" s="134"/>
      <c r="IFD42" s="134"/>
      <c r="IFE42" s="134"/>
      <c r="IFF42" s="134"/>
      <c r="IFG42" s="134"/>
      <c r="IFH42" s="134"/>
      <c r="IFI42" s="134"/>
      <c r="IFJ42" s="134"/>
      <c r="IFK42" s="134"/>
      <c r="IFL42" s="134"/>
      <c r="IFM42" s="134"/>
      <c r="IFN42" s="134"/>
      <c r="IFO42" s="134"/>
      <c r="IFP42" s="134"/>
      <c r="IFQ42" s="134"/>
      <c r="IFR42" s="134"/>
      <c r="IFS42" s="134"/>
      <c r="IFT42" s="134"/>
      <c r="IFU42" s="134"/>
      <c r="IFV42" s="134"/>
      <c r="IFW42" s="134"/>
      <c r="IFX42" s="134"/>
      <c r="IFY42" s="134"/>
      <c r="IFZ42" s="134"/>
      <c r="IGA42" s="134"/>
      <c r="IGB42" s="134"/>
      <c r="IGC42" s="134"/>
      <c r="IGD42" s="134"/>
      <c r="IGE42" s="134"/>
      <c r="IGF42" s="134"/>
      <c r="IGG42" s="134"/>
      <c r="IGH42" s="134"/>
      <c r="IGI42" s="134"/>
      <c r="IGJ42" s="134"/>
      <c r="IGK42" s="134"/>
      <c r="IGL42" s="134"/>
      <c r="IGM42" s="134"/>
      <c r="IGN42" s="134"/>
      <c r="IGO42" s="134"/>
      <c r="IGP42" s="134"/>
      <c r="IGQ42" s="134"/>
      <c r="IGR42" s="134"/>
      <c r="IGS42" s="134"/>
      <c r="IGT42" s="134"/>
      <c r="IGU42" s="134"/>
      <c r="IGV42" s="134"/>
      <c r="IGW42" s="134"/>
      <c r="IGX42" s="134"/>
      <c r="IGY42" s="134"/>
      <c r="IGZ42" s="134"/>
      <c r="IHA42" s="134"/>
      <c r="IHB42" s="134"/>
      <c r="IHC42" s="134"/>
      <c r="IHD42" s="134"/>
      <c r="IHE42" s="134"/>
      <c r="IHF42" s="134"/>
      <c r="IHG42" s="134"/>
      <c r="IHH42" s="134"/>
      <c r="IHI42" s="134"/>
      <c r="IHJ42" s="134"/>
      <c r="IHK42" s="134"/>
      <c r="IHL42" s="134"/>
      <c r="IHM42" s="134"/>
      <c r="IHN42" s="134"/>
      <c r="IHO42" s="134"/>
      <c r="IHP42" s="134"/>
      <c r="IHQ42" s="134"/>
      <c r="IHR42" s="134"/>
      <c r="IHS42" s="134"/>
      <c r="IHT42" s="134"/>
      <c r="IHU42" s="134"/>
      <c r="IHV42" s="134"/>
      <c r="IHW42" s="134"/>
      <c r="IHX42" s="134"/>
      <c r="IHY42" s="134"/>
      <c r="IHZ42" s="134"/>
      <c r="IIA42" s="134"/>
      <c r="IIB42" s="134"/>
      <c r="IIC42" s="134"/>
      <c r="IID42" s="134"/>
      <c r="IIE42" s="134"/>
      <c r="IIF42" s="134"/>
      <c r="IIG42" s="134"/>
      <c r="IIH42" s="134"/>
      <c r="III42" s="134"/>
      <c r="IIJ42" s="134"/>
      <c r="IIK42" s="134"/>
      <c r="IIL42" s="134"/>
      <c r="IIM42" s="134"/>
      <c r="IIN42" s="134"/>
      <c r="IIO42" s="134"/>
      <c r="IIP42" s="134"/>
      <c r="IIQ42" s="134"/>
      <c r="IIR42" s="134"/>
      <c r="IIS42" s="134"/>
      <c r="IIT42" s="134"/>
      <c r="IIU42" s="134"/>
      <c r="IIV42" s="134"/>
      <c r="IIW42" s="134"/>
      <c r="IIX42" s="134"/>
      <c r="IIY42" s="134"/>
      <c r="IIZ42" s="134"/>
      <c r="IJA42" s="134"/>
      <c r="IJB42" s="134"/>
      <c r="IJC42" s="134"/>
      <c r="IJD42" s="134"/>
      <c r="IJE42" s="134"/>
      <c r="IJF42" s="134"/>
      <c r="IJG42" s="134"/>
      <c r="IJH42" s="134"/>
      <c r="IJI42" s="134"/>
      <c r="IJJ42" s="134"/>
      <c r="IJK42" s="134"/>
      <c r="IJL42" s="134"/>
      <c r="IJM42" s="134"/>
      <c r="IJN42" s="134"/>
      <c r="IJO42" s="134"/>
      <c r="IJP42" s="134"/>
      <c r="IJQ42" s="134"/>
      <c r="IJR42" s="134"/>
      <c r="IJS42" s="134"/>
      <c r="IJT42" s="134"/>
      <c r="IJU42" s="134"/>
      <c r="IJV42" s="134"/>
      <c r="IJW42" s="134"/>
      <c r="IJX42" s="134"/>
      <c r="IJY42" s="134"/>
      <c r="IJZ42" s="134"/>
      <c r="IKA42" s="134"/>
      <c r="IKB42" s="134"/>
      <c r="IKC42" s="134"/>
      <c r="IKD42" s="134"/>
      <c r="IKE42" s="134"/>
      <c r="IKF42" s="134"/>
      <c r="IKG42" s="134"/>
      <c r="IKH42" s="134"/>
      <c r="IKI42" s="134"/>
      <c r="IKJ42" s="134"/>
      <c r="IKK42" s="134"/>
      <c r="IKL42" s="134"/>
      <c r="IKM42" s="134"/>
      <c r="IKN42" s="134"/>
      <c r="IKO42" s="134"/>
      <c r="IKP42" s="134"/>
      <c r="IKQ42" s="134"/>
      <c r="IKR42" s="134"/>
      <c r="IKS42" s="134"/>
      <c r="IKT42" s="134"/>
      <c r="IKU42" s="134"/>
      <c r="IKV42" s="134"/>
      <c r="IKW42" s="134"/>
      <c r="IKX42" s="134"/>
      <c r="IKY42" s="134"/>
      <c r="IKZ42" s="134"/>
      <c r="ILA42" s="134"/>
      <c r="ILB42" s="134"/>
      <c r="ILC42" s="134"/>
      <c r="ILD42" s="134"/>
      <c r="ILE42" s="134"/>
      <c r="ILF42" s="134"/>
      <c r="ILG42" s="134"/>
      <c r="ILH42" s="134"/>
      <c r="ILI42" s="134"/>
      <c r="ILJ42" s="134"/>
      <c r="ILK42" s="134"/>
      <c r="ILL42" s="134"/>
      <c r="ILM42" s="134"/>
      <c r="ILN42" s="134"/>
      <c r="ILO42" s="134"/>
      <c r="ILP42" s="134"/>
      <c r="ILQ42" s="134"/>
      <c r="ILR42" s="134"/>
      <c r="ILS42" s="134"/>
      <c r="ILT42" s="134"/>
      <c r="ILU42" s="134"/>
      <c r="ILV42" s="134"/>
      <c r="ILW42" s="134"/>
      <c r="ILX42" s="134"/>
      <c r="ILY42" s="134"/>
      <c r="ILZ42" s="134"/>
      <c r="IMA42" s="134"/>
      <c r="IMB42" s="134"/>
      <c r="IMC42" s="134"/>
      <c r="IMD42" s="134"/>
      <c r="IME42" s="134"/>
      <c r="IMF42" s="134"/>
      <c r="IMG42" s="134"/>
      <c r="IMH42" s="134"/>
      <c r="IMI42" s="134"/>
      <c r="IMJ42" s="134"/>
      <c r="IMK42" s="134"/>
      <c r="IML42" s="134"/>
      <c r="IMM42" s="134"/>
      <c r="IMN42" s="134"/>
      <c r="IMO42" s="134"/>
      <c r="IMP42" s="134"/>
      <c r="IMQ42" s="134"/>
      <c r="IMR42" s="134"/>
      <c r="IMS42" s="134"/>
      <c r="IMT42" s="134"/>
      <c r="IMU42" s="134"/>
      <c r="IMV42" s="134"/>
      <c r="IMW42" s="134"/>
      <c r="IMX42" s="134"/>
      <c r="IMY42" s="134"/>
      <c r="IMZ42" s="134"/>
      <c r="INA42" s="134"/>
      <c r="INB42" s="134"/>
      <c r="INC42" s="134"/>
      <c r="IND42" s="134"/>
      <c r="INE42" s="134"/>
      <c r="INF42" s="134"/>
      <c r="ING42" s="134"/>
      <c r="INH42" s="134"/>
      <c r="INI42" s="134"/>
      <c r="INJ42" s="134"/>
      <c r="INK42" s="134"/>
      <c r="INL42" s="134"/>
      <c r="INM42" s="134"/>
      <c r="INN42" s="134"/>
      <c r="INO42" s="134"/>
      <c r="INP42" s="134"/>
      <c r="INQ42" s="134"/>
      <c r="INR42" s="134"/>
      <c r="INS42" s="134"/>
      <c r="INT42" s="134"/>
      <c r="INU42" s="134"/>
      <c r="INV42" s="134"/>
      <c r="INW42" s="134"/>
      <c r="INX42" s="134"/>
      <c r="INY42" s="134"/>
      <c r="INZ42" s="134"/>
      <c r="IOA42" s="134"/>
      <c r="IOB42" s="134"/>
      <c r="IOC42" s="134"/>
      <c r="IOD42" s="134"/>
      <c r="IOE42" s="134"/>
      <c r="IOF42" s="134"/>
      <c r="IOG42" s="134"/>
      <c r="IOH42" s="134"/>
      <c r="IOI42" s="134"/>
      <c r="IOJ42" s="134"/>
      <c r="IOK42" s="134"/>
      <c r="IOL42" s="134"/>
      <c r="IOM42" s="134"/>
      <c r="ION42" s="134"/>
      <c r="IOO42" s="134"/>
      <c r="IOP42" s="134"/>
      <c r="IOQ42" s="134"/>
      <c r="IOR42" s="134"/>
      <c r="IOS42" s="134"/>
      <c r="IOT42" s="134"/>
      <c r="IOU42" s="134"/>
      <c r="IOV42" s="134"/>
      <c r="IOW42" s="134"/>
      <c r="IOX42" s="134"/>
      <c r="IOY42" s="134"/>
      <c r="IOZ42" s="134"/>
      <c r="IPA42" s="134"/>
      <c r="IPB42" s="134"/>
      <c r="IPC42" s="134"/>
      <c r="IPD42" s="134"/>
      <c r="IPE42" s="134"/>
      <c r="IPF42" s="134"/>
      <c r="IPG42" s="134"/>
      <c r="IPH42" s="134"/>
      <c r="IPI42" s="134"/>
      <c r="IPJ42" s="134"/>
      <c r="IPK42" s="134"/>
      <c r="IPL42" s="134"/>
      <c r="IPM42" s="134"/>
      <c r="IPN42" s="134"/>
      <c r="IPO42" s="134"/>
      <c r="IPP42" s="134"/>
      <c r="IPQ42" s="134"/>
      <c r="IPR42" s="134"/>
      <c r="IPS42" s="134"/>
      <c r="IPT42" s="134"/>
      <c r="IPU42" s="134"/>
      <c r="IPV42" s="134"/>
      <c r="IPW42" s="134"/>
      <c r="IPX42" s="134"/>
      <c r="IPY42" s="134"/>
      <c r="IPZ42" s="134"/>
      <c r="IQA42" s="134"/>
      <c r="IQB42" s="134"/>
      <c r="IQC42" s="134"/>
      <c r="IQD42" s="134"/>
      <c r="IQE42" s="134"/>
      <c r="IQF42" s="134"/>
      <c r="IQG42" s="134"/>
      <c r="IQH42" s="134"/>
      <c r="IQI42" s="134"/>
      <c r="IQJ42" s="134"/>
      <c r="IQK42" s="134"/>
      <c r="IQL42" s="134"/>
      <c r="IQM42" s="134"/>
      <c r="IQN42" s="134"/>
      <c r="IQO42" s="134"/>
      <c r="IQP42" s="134"/>
      <c r="IQQ42" s="134"/>
      <c r="IQR42" s="134"/>
      <c r="IQS42" s="134"/>
      <c r="IQT42" s="134"/>
      <c r="IQU42" s="134"/>
      <c r="IQV42" s="134"/>
      <c r="IQW42" s="134"/>
      <c r="IQX42" s="134"/>
      <c r="IQY42" s="134"/>
      <c r="IQZ42" s="134"/>
      <c r="IRA42" s="134"/>
      <c r="IRB42" s="134"/>
      <c r="IRC42" s="134"/>
      <c r="IRD42" s="134"/>
      <c r="IRE42" s="134"/>
      <c r="IRF42" s="134"/>
      <c r="IRG42" s="134"/>
      <c r="IRH42" s="134"/>
      <c r="IRI42" s="134"/>
      <c r="IRJ42" s="134"/>
      <c r="IRK42" s="134"/>
      <c r="IRL42" s="134"/>
      <c r="IRM42" s="134"/>
      <c r="IRN42" s="134"/>
      <c r="IRO42" s="134"/>
      <c r="IRP42" s="134"/>
      <c r="IRQ42" s="134"/>
      <c r="IRR42" s="134"/>
      <c r="IRS42" s="134"/>
      <c r="IRT42" s="134"/>
      <c r="IRU42" s="134"/>
      <c r="IRV42" s="134"/>
      <c r="IRW42" s="134"/>
      <c r="IRX42" s="134"/>
      <c r="IRY42" s="134"/>
      <c r="IRZ42" s="134"/>
      <c r="ISA42" s="134"/>
      <c r="ISB42" s="134"/>
      <c r="ISC42" s="134"/>
      <c r="ISD42" s="134"/>
      <c r="ISE42" s="134"/>
      <c r="ISF42" s="134"/>
      <c r="ISG42" s="134"/>
      <c r="ISH42" s="134"/>
      <c r="ISI42" s="134"/>
      <c r="ISJ42" s="134"/>
      <c r="ISK42" s="134"/>
      <c r="ISL42" s="134"/>
      <c r="ISM42" s="134"/>
      <c r="ISN42" s="134"/>
      <c r="ISO42" s="134"/>
      <c r="ISP42" s="134"/>
      <c r="ISQ42" s="134"/>
      <c r="ISR42" s="134"/>
      <c r="ISS42" s="134"/>
      <c r="IST42" s="134"/>
      <c r="ISU42" s="134"/>
      <c r="ISV42" s="134"/>
      <c r="ISW42" s="134"/>
      <c r="ISX42" s="134"/>
      <c r="ISY42" s="134"/>
      <c r="ISZ42" s="134"/>
      <c r="ITA42" s="134"/>
      <c r="ITB42" s="134"/>
      <c r="ITC42" s="134"/>
      <c r="ITD42" s="134"/>
      <c r="ITE42" s="134"/>
      <c r="ITF42" s="134"/>
      <c r="ITG42" s="134"/>
      <c r="ITH42" s="134"/>
      <c r="ITI42" s="134"/>
      <c r="ITJ42" s="134"/>
      <c r="ITK42" s="134"/>
      <c r="ITL42" s="134"/>
      <c r="ITM42" s="134"/>
      <c r="ITN42" s="134"/>
      <c r="ITO42" s="134"/>
      <c r="ITP42" s="134"/>
      <c r="ITQ42" s="134"/>
      <c r="ITR42" s="134"/>
      <c r="ITS42" s="134"/>
      <c r="ITT42" s="134"/>
      <c r="ITU42" s="134"/>
      <c r="ITV42" s="134"/>
      <c r="ITW42" s="134"/>
      <c r="ITX42" s="134"/>
      <c r="ITY42" s="134"/>
      <c r="ITZ42" s="134"/>
      <c r="IUA42" s="134"/>
      <c r="IUB42" s="134"/>
      <c r="IUC42" s="134"/>
      <c r="IUD42" s="134"/>
      <c r="IUE42" s="134"/>
      <c r="IUF42" s="134"/>
      <c r="IUG42" s="134"/>
      <c r="IUH42" s="134"/>
      <c r="IUI42" s="134"/>
      <c r="IUJ42" s="134"/>
      <c r="IUK42" s="134"/>
      <c r="IUL42" s="134"/>
      <c r="IUM42" s="134"/>
      <c r="IUN42" s="134"/>
      <c r="IUO42" s="134"/>
      <c r="IUP42" s="134"/>
      <c r="IUQ42" s="134"/>
      <c r="IUR42" s="134"/>
      <c r="IUS42" s="134"/>
      <c r="IUT42" s="134"/>
      <c r="IUU42" s="134"/>
      <c r="IUV42" s="134"/>
      <c r="IUW42" s="134"/>
      <c r="IUX42" s="134"/>
      <c r="IUY42" s="134"/>
      <c r="IUZ42" s="134"/>
      <c r="IVA42" s="134"/>
      <c r="IVB42" s="134"/>
      <c r="IVC42" s="134"/>
      <c r="IVD42" s="134"/>
      <c r="IVE42" s="134"/>
      <c r="IVF42" s="134"/>
      <c r="IVG42" s="134"/>
      <c r="IVH42" s="134"/>
      <c r="IVI42" s="134"/>
      <c r="IVJ42" s="134"/>
      <c r="IVK42" s="134"/>
      <c r="IVL42" s="134"/>
      <c r="IVM42" s="134"/>
      <c r="IVN42" s="134"/>
      <c r="IVO42" s="134"/>
      <c r="IVP42" s="134"/>
      <c r="IVQ42" s="134"/>
      <c r="IVR42" s="134"/>
      <c r="IVS42" s="134"/>
      <c r="IVT42" s="134"/>
      <c r="IVU42" s="134"/>
      <c r="IVV42" s="134"/>
      <c r="IVW42" s="134"/>
      <c r="IVX42" s="134"/>
      <c r="IVY42" s="134"/>
      <c r="IVZ42" s="134"/>
      <c r="IWA42" s="134"/>
      <c r="IWB42" s="134"/>
      <c r="IWC42" s="134"/>
      <c r="IWD42" s="134"/>
      <c r="IWE42" s="134"/>
      <c r="IWF42" s="134"/>
      <c r="IWG42" s="134"/>
      <c r="IWH42" s="134"/>
      <c r="IWI42" s="134"/>
      <c r="IWJ42" s="134"/>
      <c r="IWK42" s="134"/>
      <c r="IWL42" s="134"/>
      <c r="IWM42" s="134"/>
      <c r="IWN42" s="134"/>
      <c r="IWO42" s="134"/>
      <c r="IWP42" s="134"/>
      <c r="IWQ42" s="134"/>
      <c r="IWR42" s="134"/>
      <c r="IWS42" s="134"/>
      <c r="IWT42" s="134"/>
      <c r="IWU42" s="134"/>
      <c r="IWV42" s="134"/>
      <c r="IWW42" s="134"/>
      <c r="IWX42" s="134"/>
      <c r="IWY42" s="134"/>
      <c r="IWZ42" s="134"/>
      <c r="IXA42" s="134"/>
      <c r="IXB42" s="134"/>
      <c r="IXC42" s="134"/>
      <c r="IXD42" s="134"/>
      <c r="IXE42" s="134"/>
      <c r="IXF42" s="134"/>
      <c r="IXG42" s="134"/>
      <c r="IXH42" s="134"/>
      <c r="IXI42" s="134"/>
      <c r="IXJ42" s="134"/>
      <c r="IXK42" s="134"/>
      <c r="IXL42" s="134"/>
      <c r="IXM42" s="134"/>
      <c r="IXN42" s="134"/>
      <c r="IXO42" s="134"/>
      <c r="IXP42" s="134"/>
      <c r="IXQ42" s="134"/>
      <c r="IXR42" s="134"/>
      <c r="IXS42" s="134"/>
      <c r="IXT42" s="134"/>
      <c r="IXU42" s="134"/>
      <c r="IXV42" s="134"/>
      <c r="IXW42" s="134"/>
      <c r="IXX42" s="134"/>
      <c r="IXY42" s="134"/>
      <c r="IXZ42" s="134"/>
      <c r="IYA42" s="134"/>
      <c r="IYB42" s="134"/>
      <c r="IYC42" s="134"/>
      <c r="IYD42" s="134"/>
      <c r="IYE42" s="134"/>
      <c r="IYF42" s="134"/>
      <c r="IYG42" s="134"/>
      <c r="IYH42" s="134"/>
      <c r="IYI42" s="134"/>
      <c r="IYJ42" s="134"/>
      <c r="IYK42" s="134"/>
      <c r="IYL42" s="134"/>
      <c r="IYM42" s="134"/>
      <c r="IYN42" s="134"/>
      <c r="IYO42" s="134"/>
      <c r="IYP42" s="134"/>
      <c r="IYQ42" s="134"/>
      <c r="IYR42" s="134"/>
      <c r="IYS42" s="134"/>
      <c r="IYT42" s="134"/>
      <c r="IYU42" s="134"/>
      <c r="IYV42" s="134"/>
      <c r="IYW42" s="134"/>
      <c r="IYX42" s="134"/>
      <c r="IYY42" s="134"/>
      <c r="IYZ42" s="134"/>
      <c r="IZA42" s="134"/>
      <c r="IZB42" s="134"/>
      <c r="IZC42" s="134"/>
      <c r="IZD42" s="134"/>
      <c r="IZE42" s="134"/>
      <c r="IZF42" s="134"/>
      <c r="IZG42" s="134"/>
      <c r="IZH42" s="134"/>
      <c r="IZI42" s="134"/>
      <c r="IZJ42" s="134"/>
      <c r="IZK42" s="134"/>
      <c r="IZL42" s="134"/>
      <c r="IZM42" s="134"/>
      <c r="IZN42" s="134"/>
      <c r="IZO42" s="134"/>
      <c r="IZP42" s="134"/>
      <c r="IZQ42" s="134"/>
      <c r="IZR42" s="134"/>
      <c r="IZS42" s="134"/>
      <c r="IZT42" s="134"/>
      <c r="IZU42" s="134"/>
      <c r="IZV42" s="134"/>
      <c r="IZW42" s="134"/>
      <c r="IZX42" s="134"/>
      <c r="IZY42" s="134"/>
      <c r="IZZ42" s="134"/>
      <c r="JAA42" s="134"/>
      <c r="JAB42" s="134"/>
      <c r="JAC42" s="134"/>
      <c r="JAD42" s="134"/>
      <c r="JAE42" s="134"/>
      <c r="JAF42" s="134"/>
      <c r="JAG42" s="134"/>
      <c r="JAH42" s="134"/>
      <c r="JAI42" s="134"/>
      <c r="JAJ42" s="134"/>
      <c r="JAK42" s="134"/>
      <c r="JAL42" s="134"/>
      <c r="JAM42" s="134"/>
      <c r="JAN42" s="134"/>
      <c r="JAO42" s="134"/>
      <c r="JAP42" s="134"/>
      <c r="JAQ42" s="134"/>
      <c r="JAR42" s="134"/>
      <c r="JAS42" s="134"/>
      <c r="JAT42" s="134"/>
      <c r="JAU42" s="134"/>
      <c r="JAV42" s="134"/>
      <c r="JAW42" s="134"/>
      <c r="JAX42" s="134"/>
      <c r="JAY42" s="134"/>
      <c r="JAZ42" s="134"/>
      <c r="JBA42" s="134"/>
      <c r="JBB42" s="134"/>
      <c r="JBC42" s="134"/>
      <c r="JBD42" s="134"/>
      <c r="JBE42" s="134"/>
      <c r="JBF42" s="134"/>
      <c r="JBG42" s="134"/>
      <c r="JBH42" s="134"/>
      <c r="JBI42" s="134"/>
      <c r="JBJ42" s="134"/>
      <c r="JBK42" s="134"/>
      <c r="JBL42" s="134"/>
      <c r="JBM42" s="134"/>
      <c r="JBN42" s="134"/>
      <c r="JBO42" s="134"/>
      <c r="JBP42" s="134"/>
      <c r="JBQ42" s="134"/>
      <c r="JBR42" s="134"/>
      <c r="JBS42" s="134"/>
      <c r="JBT42" s="134"/>
      <c r="JBU42" s="134"/>
      <c r="JBV42" s="134"/>
      <c r="JBW42" s="134"/>
      <c r="JBX42" s="134"/>
      <c r="JBY42" s="134"/>
      <c r="JBZ42" s="134"/>
      <c r="JCA42" s="134"/>
      <c r="JCB42" s="134"/>
      <c r="JCC42" s="134"/>
      <c r="JCD42" s="134"/>
      <c r="JCE42" s="134"/>
      <c r="JCF42" s="134"/>
      <c r="JCG42" s="134"/>
      <c r="JCH42" s="134"/>
      <c r="JCI42" s="134"/>
      <c r="JCJ42" s="134"/>
      <c r="JCK42" s="134"/>
      <c r="JCL42" s="134"/>
      <c r="JCM42" s="134"/>
      <c r="JCN42" s="134"/>
      <c r="JCO42" s="134"/>
      <c r="JCP42" s="134"/>
      <c r="JCQ42" s="134"/>
      <c r="JCR42" s="134"/>
      <c r="JCS42" s="134"/>
      <c r="JCT42" s="134"/>
      <c r="JCU42" s="134"/>
      <c r="JCV42" s="134"/>
      <c r="JCW42" s="134"/>
      <c r="JCX42" s="134"/>
      <c r="JCY42" s="134"/>
      <c r="JCZ42" s="134"/>
      <c r="JDA42" s="134"/>
      <c r="JDB42" s="134"/>
      <c r="JDC42" s="134"/>
      <c r="JDD42" s="134"/>
      <c r="JDE42" s="134"/>
      <c r="JDF42" s="134"/>
      <c r="JDG42" s="134"/>
      <c r="JDH42" s="134"/>
      <c r="JDI42" s="134"/>
      <c r="JDJ42" s="134"/>
      <c r="JDK42" s="134"/>
      <c r="JDL42" s="134"/>
      <c r="JDM42" s="134"/>
      <c r="JDN42" s="134"/>
      <c r="JDO42" s="134"/>
      <c r="JDP42" s="134"/>
      <c r="JDQ42" s="134"/>
      <c r="JDR42" s="134"/>
      <c r="JDS42" s="134"/>
      <c r="JDT42" s="134"/>
      <c r="JDU42" s="134"/>
      <c r="JDV42" s="134"/>
      <c r="JDW42" s="134"/>
      <c r="JDX42" s="134"/>
      <c r="JDY42" s="134"/>
      <c r="JDZ42" s="134"/>
      <c r="JEA42" s="134"/>
      <c r="JEB42" s="134"/>
      <c r="JEC42" s="134"/>
      <c r="JED42" s="134"/>
      <c r="JEE42" s="134"/>
      <c r="JEF42" s="134"/>
      <c r="JEG42" s="134"/>
      <c r="JEH42" s="134"/>
      <c r="JEI42" s="134"/>
      <c r="JEJ42" s="134"/>
      <c r="JEK42" s="134"/>
      <c r="JEL42" s="134"/>
      <c r="JEM42" s="134"/>
      <c r="JEN42" s="134"/>
      <c r="JEO42" s="134"/>
      <c r="JEP42" s="134"/>
      <c r="JEQ42" s="134"/>
      <c r="JER42" s="134"/>
      <c r="JES42" s="134"/>
      <c r="JET42" s="134"/>
      <c r="JEU42" s="134"/>
      <c r="JEV42" s="134"/>
      <c r="JEW42" s="134"/>
      <c r="JEX42" s="134"/>
      <c r="JEY42" s="134"/>
      <c r="JEZ42" s="134"/>
      <c r="JFA42" s="134"/>
      <c r="JFB42" s="134"/>
      <c r="JFC42" s="134"/>
      <c r="JFD42" s="134"/>
      <c r="JFE42" s="134"/>
      <c r="JFF42" s="134"/>
      <c r="JFG42" s="134"/>
      <c r="JFH42" s="134"/>
      <c r="JFI42" s="134"/>
      <c r="JFJ42" s="134"/>
      <c r="JFK42" s="134"/>
      <c r="JFL42" s="134"/>
      <c r="JFM42" s="134"/>
      <c r="JFN42" s="134"/>
      <c r="JFO42" s="134"/>
      <c r="JFP42" s="134"/>
      <c r="JFQ42" s="134"/>
      <c r="JFR42" s="134"/>
      <c r="JFS42" s="134"/>
      <c r="JFT42" s="134"/>
      <c r="JFU42" s="134"/>
      <c r="JFV42" s="134"/>
      <c r="JFW42" s="134"/>
      <c r="JFX42" s="134"/>
      <c r="JFY42" s="134"/>
      <c r="JFZ42" s="134"/>
      <c r="JGA42" s="134"/>
      <c r="JGB42" s="134"/>
      <c r="JGC42" s="134"/>
      <c r="JGD42" s="134"/>
      <c r="JGE42" s="134"/>
      <c r="JGF42" s="134"/>
      <c r="JGG42" s="134"/>
      <c r="JGH42" s="134"/>
      <c r="JGI42" s="134"/>
      <c r="JGJ42" s="134"/>
      <c r="JGK42" s="134"/>
      <c r="JGL42" s="134"/>
      <c r="JGM42" s="134"/>
      <c r="JGN42" s="134"/>
      <c r="JGO42" s="134"/>
      <c r="JGP42" s="134"/>
      <c r="JGQ42" s="134"/>
      <c r="JGR42" s="134"/>
      <c r="JGS42" s="134"/>
      <c r="JGT42" s="134"/>
      <c r="JGU42" s="134"/>
      <c r="JGV42" s="134"/>
      <c r="JGW42" s="134"/>
      <c r="JGX42" s="134"/>
      <c r="JGY42" s="134"/>
      <c r="JGZ42" s="134"/>
      <c r="JHA42" s="134"/>
      <c r="JHB42" s="134"/>
      <c r="JHC42" s="134"/>
      <c r="JHD42" s="134"/>
      <c r="JHE42" s="134"/>
      <c r="JHF42" s="134"/>
      <c r="JHG42" s="134"/>
      <c r="JHH42" s="134"/>
      <c r="JHI42" s="134"/>
      <c r="JHJ42" s="134"/>
      <c r="JHK42" s="134"/>
      <c r="JHL42" s="134"/>
      <c r="JHM42" s="134"/>
      <c r="JHN42" s="134"/>
      <c r="JHO42" s="134"/>
      <c r="JHP42" s="134"/>
      <c r="JHQ42" s="134"/>
      <c r="JHR42" s="134"/>
      <c r="JHS42" s="134"/>
      <c r="JHT42" s="134"/>
      <c r="JHU42" s="134"/>
      <c r="JHV42" s="134"/>
      <c r="JHW42" s="134"/>
      <c r="JHX42" s="134"/>
      <c r="JHY42" s="134"/>
      <c r="JHZ42" s="134"/>
      <c r="JIA42" s="134"/>
      <c r="JIB42" s="134"/>
      <c r="JIC42" s="134"/>
      <c r="JID42" s="134"/>
      <c r="JIE42" s="134"/>
      <c r="JIF42" s="134"/>
      <c r="JIG42" s="134"/>
      <c r="JIH42" s="134"/>
      <c r="JII42" s="134"/>
      <c r="JIJ42" s="134"/>
      <c r="JIK42" s="134"/>
      <c r="JIL42" s="134"/>
      <c r="JIM42" s="134"/>
      <c r="JIN42" s="134"/>
      <c r="JIO42" s="134"/>
      <c r="JIP42" s="134"/>
      <c r="JIQ42" s="134"/>
      <c r="JIR42" s="134"/>
      <c r="JIS42" s="134"/>
      <c r="JIT42" s="134"/>
      <c r="JIU42" s="134"/>
      <c r="JIV42" s="134"/>
      <c r="JIW42" s="134"/>
      <c r="JIX42" s="134"/>
      <c r="JIY42" s="134"/>
      <c r="JIZ42" s="134"/>
      <c r="JJA42" s="134"/>
      <c r="JJB42" s="134"/>
      <c r="JJC42" s="134"/>
      <c r="JJD42" s="134"/>
      <c r="JJE42" s="134"/>
      <c r="JJF42" s="134"/>
      <c r="JJG42" s="134"/>
      <c r="JJH42" s="134"/>
      <c r="JJI42" s="134"/>
      <c r="JJJ42" s="134"/>
      <c r="JJK42" s="134"/>
      <c r="JJL42" s="134"/>
      <c r="JJM42" s="134"/>
      <c r="JJN42" s="134"/>
      <c r="JJO42" s="134"/>
      <c r="JJP42" s="134"/>
      <c r="JJQ42" s="134"/>
      <c r="JJR42" s="134"/>
      <c r="JJS42" s="134"/>
      <c r="JJT42" s="134"/>
      <c r="JJU42" s="134"/>
      <c r="JJV42" s="134"/>
      <c r="JJW42" s="134"/>
      <c r="JJX42" s="134"/>
      <c r="JJY42" s="134"/>
      <c r="JJZ42" s="134"/>
      <c r="JKA42" s="134"/>
      <c r="JKB42" s="134"/>
      <c r="JKC42" s="134"/>
      <c r="JKD42" s="134"/>
      <c r="JKE42" s="134"/>
      <c r="JKF42" s="134"/>
      <c r="JKG42" s="134"/>
      <c r="JKH42" s="134"/>
      <c r="JKI42" s="134"/>
      <c r="JKJ42" s="134"/>
      <c r="JKK42" s="134"/>
      <c r="JKL42" s="134"/>
      <c r="JKM42" s="134"/>
      <c r="JKN42" s="134"/>
      <c r="JKO42" s="134"/>
      <c r="JKP42" s="134"/>
      <c r="JKQ42" s="134"/>
      <c r="JKR42" s="134"/>
      <c r="JKS42" s="134"/>
      <c r="JKT42" s="134"/>
      <c r="JKU42" s="134"/>
      <c r="JKV42" s="134"/>
      <c r="JKW42" s="134"/>
      <c r="JKX42" s="134"/>
      <c r="JKY42" s="134"/>
      <c r="JKZ42" s="134"/>
      <c r="JLA42" s="134"/>
      <c r="JLB42" s="134"/>
      <c r="JLC42" s="134"/>
      <c r="JLD42" s="134"/>
      <c r="JLE42" s="134"/>
      <c r="JLF42" s="134"/>
      <c r="JLG42" s="134"/>
      <c r="JLH42" s="134"/>
      <c r="JLI42" s="134"/>
      <c r="JLJ42" s="134"/>
      <c r="JLK42" s="134"/>
      <c r="JLL42" s="134"/>
      <c r="JLM42" s="134"/>
      <c r="JLN42" s="134"/>
      <c r="JLO42" s="134"/>
      <c r="JLP42" s="134"/>
      <c r="JLQ42" s="134"/>
      <c r="JLR42" s="134"/>
      <c r="JLS42" s="134"/>
      <c r="JLT42" s="134"/>
      <c r="JLU42" s="134"/>
      <c r="JLV42" s="134"/>
      <c r="JLW42" s="134"/>
      <c r="JLX42" s="134"/>
      <c r="JLY42" s="134"/>
      <c r="JLZ42" s="134"/>
      <c r="JMA42" s="134"/>
      <c r="JMB42" s="134"/>
      <c r="JMC42" s="134"/>
      <c r="JMD42" s="134"/>
      <c r="JME42" s="134"/>
      <c r="JMF42" s="134"/>
      <c r="JMG42" s="134"/>
      <c r="JMH42" s="134"/>
      <c r="JMI42" s="134"/>
      <c r="JMJ42" s="134"/>
      <c r="JMK42" s="134"/>
      <c r="JML42" s="134"/>
      <c r="JMM42" s="134"/>
      <c r="JMN42" s="134"/>
      <c r="JMO42" s="134"/>
      <c r="JMP42" s="134"/>
      <c r="JMQ42" s="134"/>
      <c r="JMR42" s="134"/>
      <c r="JMS42" s="134"/>
      <c r="JMT42" s="134"/>
      <c r="JMU42" s="134"/>
      <c r="JMV42" s="134"/>
      <c r="JMW42" s="134"/>
      <c r="JMX42" s="134"/>
      <c r="JMY42" s="134"/>
      <c r="JMZ42" s="134"/>
      <c r="JNA42" s="134"/>
      <c r="JNB42" s="134"/>
      <c r="JNC42" s="134"/>
      <c r="JND42" s="134"/>
      <c r="JNE42" s="134"/>
      <c r="JNF42" s="134"/>
      <c r="JNG42" s="134"/>
      <c r="JNH42" s="134"/>
      <c r="JNI42" s="134"/>
      <c r="JNJ42" s="134"/>
      <c r="JNK42" s="134"/>
      <c r="JNL42" s="134"/>
      <c r="JNM42" s="134"/>
      <c r="JNN42" s="134"/>
      <c r="JNO42" s="134"/>
      <c r="JNP42" s="134"/>
      <c r="JNQ42" s="134"/>
      <c r="JNR42" s="134"/>
      <c r="JNS42" s="134"/>
      <c r="JNT42" s="134"/>
      <c r="JNU42" s="134"/>
      <c r="JNV42" s="134"/>
      <c r="JNW42" s="134"/>
      <c r="JNX42" s="134"/>
      <c r="JNY42" s="134"/>
      <c r="JNZ42" s="134"/>
      <c r="JOA42" s="134"/>
      <c r="JOB42" s="134"/>
      <c r="JOC42" s="134"/>
      <c r="JOD42" s="134"/>
      <c r="JOE42" s="134"/>
      <c r="JOF42" s="134"/>
      <c r="JOG42" s="134"/>
      <c r="JOH42" s="134"/>
      <c r="JOI42" s="134"/>
      <c r="JOJ42" s="134"/>
      <c r="JOK42" s="134"/>
      <c r="JOL42" s="134"/>
      <c r="JOM42" s="134"/>
      <c r="JON42" s="134"/>
      <c r="JOO42" s="134"/>
      <c r="JOP42" s="134"/>
      <c r="JOQ42" s="134"/>
      <c r="JOR42" s="134"/>
      <c r="JOS42" s="134"/>
      <c r="JOT42" s="134"/>
      <c r="JOU42" s="134"/>
      <c r="JOV42" s="134"/>
      <c r="JOW42" s="134"/>
      <c r="JOX42" s="134"/>
      <c r="JOY42" s="134"/>
      <c r="JOZ42" s="134"/>
      <c r="JPA42" s="134"/>
      <c r="JPB42" s="134"/>
      <c r="JPC42" s="134"/>
      <c r="JPD42" s="134"/>
      <c r="JPE42" s="134"/>
      <c r="JPF42" s="134"/>
      <c r="JPG42" s="134"/>
      <c r="JPH42" s="134"/>
      <c r="JPI42" s="134"/>
      <c r="JPJ42" s="134"/>
      <c r="JPK42" s="134"/>
      <c r="JPL42" s="134"/>
      <c r="JPM42" s="134"/>
      <c r="JPN42" s="134"/>
      <c r="JPO42" s="134"/>
      <c r="JPP42" s="134"/>
      <c r="JPQ42" s="134"/>
      <c r="JPR42" s="134"/>
      <c r="JPS42" s="134"/>
      <c r="JPT42" s="134"/>
      <c r="JPU42" s="134"/>
      <c r="JPV42" s="134"/>
      <c r="JPW42" s="134"/>
      <c r="JPX42" s="134"/>
      <c r="JPY42" s="134"/>
      <c r="JPZ42" s="134"/>
      <c r="JQA42" s="134"/>
      <c r="JQB42" s="134"/>
      <c r="JQC42" s="134"/>
      <c r="JQD42" s="134"/>
      <c r="JQE42" s="134"/>
      <c r="JQF42" s="134"/>
      <c r="JQG42" s="134"/>
      <c r="JQH42" s="134"/>
      <c r="JQI42" s="134"/>
      <c r="JQJ42" s="134"/>
      <c r="JQK42" s="134"/>
      <c r="JQL42" s="134"/>
      <c r="JQM42" s="134"/>
      <c r="JQN42" s="134"/>
      <c r="JQO42" s="134"/>
      <c r="JQP42" s="134"/>
      <c r="JQQ42" s="134"/>
      <c r="JQR42" s="134"/>
      <c r="JQS42" s="134"/>
      <c r="JQT42" s="134"/>
      <c r="JQU42" s="134"/>
      <c r="JQV42" s="134"/>
      <c r="JQW42" s="134"/>
      <c r="JQX42" s="134"/>
      <c r="JQY42" s="134"/>
      <c r="JQZ42" s="134"/>
      <c r="JRA42" s="134"/>
      <c r="JRB42" s="134"/>
      <c r="JRC42" s="134"/>
      <c r="JRD42" s="134"/>
      <c r="JRE42" s="134"/>
      <c r="JRF42" s="134"/>
      <c r="JRG42" s="134"/>
      <c r="JRH42" s="134"/>
      <c r="JRI42" s="134"/>
      <c r="JRJ42" s="134"/>
      <c r="JRK42" s="134"/>
      <c r="JRL42" s="134"/>
      <c r="JRM42" s="134"/>
      <c r="JRN42" s="134"/>
      <c r="JRO42" s="134"/>
      <c r="JRP42" s="134"/>
      <c r="JRQ42" s="134"/>
      <c r="JRR42" s="134"/>
      <c r="JRS42" s="134"/>
      <c r="JRT42" s="134"/>
      <c r="JRU42" s="134"/>
      <c r="JRV42" s="134"/>
      <c r="JRW42" s="134"/>
      <c r="JRX42" s="134"/>
      <c r="JRY42" s="134"/>
      <c r="JRZ42" s="134"/>
      <c r="JSA42" s="134"/>
      <c r="JSB42" s="134"/>
      <c r="JSC42" s="134"/>
      <c r="JSD42" s="134"/>
      <c r="JSE42" s="134"/>
      <c r="JSF42" s="134"/>
      <c r="JSG42" s="134"/>
      <c r="JSH42" s="134"/>
      <c r="JSI42" s="134"/>
      <c r="JSJ42" s="134"/>
      <c r="JSK42" s="134"/>
      <c r="JSL42" s="134"/>
      <c r="JSM42" s="134"/>
      <c r="JSN42" s="134"/>
      <c r="JSO42" s="134"/>
      <c r="JSP42" s="134"/>
      <c r="JSQ42" s="134"/>
      <c r="JSR42" s="134"/>
      <c r="JSS42" s="134"/>
      <c r="JST42" s="134"/>
      <c r="JSU42" s="134"/>
      <c r="JSV42" s="134"/>
      <c r="JSW42" s="134"/>
      <c r="JSX42" s="134"/>
      <c r="JSY42" s="134"/>
      <c r="JSZ42" s="134"/>
      <c r="JTA42" s="134"/>
      <c r="JTB42" s="134"/>
      <c r="JTC42" s="134"/>
      <c r="JTD42" s="134"/>
      <c r="JTE42" s="134"/>
      <c r="JTF42" s="134"/>
      <c r="JTG42" s="134"/>
      <c r="JTH42" s="134"/>
      <c r="JTI42" s="134"/>
      <c r="JTJ42" s="134"/>
      <c r="JTK42" s="134"/>
      <c r="JTL42" s="134"/>
      <c r="JTM42" s="134"/>
      <c r="JTN42" s="134"/>
      <c r="JTO42" s="134"/>
      <c r="JTP42" s="134"/>
      <c r="JTQ42" s="134"/>
      <c r="JTR42" s="134"/>
      <c r="JTS42" s="134"/>
      <c r="JTT42" s="134"/>
      <c r="JTU42" s="134"/>
      <c r="JTV42" s="134"/>
      <c r="JTW42" s="134"/>
      <c r="JTX42" s="134"/>
      <c r="JTY42" s="134"/>
      <c r="JTZ42" s="134"/>
      <c r="JUA42" s="134"/>
      <c r="JUB42" s="134"/>
      <c r="JUC42" s="134"/>
      <c r="JUD42" s="134"/>
      <c r="JUE42" s="134"/>
      <c r="JUF42" s="134"/>
      <c r="JUG42" s="134"/>
      <c r="JUH42" s="134"/>
      <c r="JUI42" s="134"/>
      <c r="JUJ42" s="134"/>
      <c r="JUK42" s="134"/>
      <c r="JUL42" s="134"/>
      <c r="JUM42" s="134"/>
      <c r="JUN42" s="134"/>
      <c r="JUO42" s="134"/>
      <c r="JUP42" s="134"/>
      <c r="JUQ42" s="134"/>
      <c r="JUR42" s="134"/>
      <c r="JUS42" s="134"/>
      <c r="JUT42" s="134"/>
      <c r="JUU42" s="134"/>
      <c r="JUV42" s="134"/>
      <c r="JUW42" s="134"/>
      <c r="JUX42" s="134"/>
      <c r="JUY42" s="134"/>
      <c r="JUZ42" s="134"/>
      <c r="JVA42" s="134"/>
      <c r="JVB42" s="134"/>
      <c r="JVC42" s="134"/>
      <c r="JVD42" s="134"/>
      <c r="JVE42" s="134"/>
      <c r="JVF42" s="134"/>
      <c r="JVG42" s="134"/>
      <c r="JVH42" s="134"/>
      <c r="JVI42" s="134"/>
      <c r="JVJ42" s="134"/>
      <c r="JVK42" s="134"/>
      <c r="JVL42" s="134"/>
      <c r="JVM42" s="134"/>
      <c r="JVN42" s="134"/>
      <c r="JVO42" s="134"/>
      <c r="JVP42" s="134"/>
      <c r="JVQ42" s="134"/>
      <c r="JVR42" s="134"/>
      <c r="JVS42" s="134"/>
      <c r="JVT42" s="134"/>
      <c r="JVU42" s="134"/>
      <c r="JVV42" s="134"/>
      <c r="JVW42" s="134"/>
      <c r="JVX42" s="134"/>
      <c r="JVY42" s="134"/>
      <c r="JVZ42" s="134"/>
      <c r="JWA42" s="134"/>
      <c r="JWB42" s="134"/>
      <c r="JWC42" s="134"/>
      <c r="JWD42" s="134"/>
      <c r="JWE42" s="134"/>
      <c r="JWF42" s="134"/>
      <c r="JWG42" s="134"/>
      <c r="JWH42" s="134"/>
      <c r="JWI42" s="134"/>
      <c r="JWJ42" s="134"/>
      <c r="JWK42" s="134"/>
      <c r="JWL42" s="134"/>
      <c r="JWM42" s="134"/>
      <c r="JWN42" s="134"/>
      <c r="JWO42" s="134"/>
      <c r="JWP42" s="134"/>
      <c r="JWQ42" s="134"/>
      <c r="JWR42" s="134"/>
      <c r="JWS42" s="134"/>
      <c r="JWT42" s="134"/>
      <c r="JWU42" s="134"/>
      <c r="JWV42" s="134"/>
      <c r="JWW42" s="134"/>
      <c r="JWX42" s="134"/>
      <c r="JWY42" s="134"/>
      <c r="JWZ42" s="134"/>
      <c r="JXA42" s="134"/>
      <c r="JXB42" s="134"/>
      <c r="JXC42" s="134"/>
      <c r="JXD42" s="134"/>
      <c r="JXE42" s="134"/>
      <c r="JXF42" s="134"/>
      <c r="JXG42" s="134"/>
      <c r="JXH42" s="134"/>
      <c r="JXI42" s="134"/>
      <c r="JXJ42" s="134"/>
      <c r="JXK42" s="134"/>
      <c r="JXL42" s="134"/>
      <c r="JXM42" s="134"/>
      <c r="JXN42" s="134"/>
      <c r="JXO42" s="134"/>
      <c r="JXP42" s="134"/>
      <c r="JXQ42" s="134"/>
      <c r="JXR42" s="134"/>
      <c r="JXS42" s="134"/>
      <c r="JXT42" s="134"/>
      <c r="JXU42" s="134"/>
      <c r="JXV42" s="134"/>
      <c r="JXW42" s="134"/>
      <c r="JXX42" s="134"/>
      <c r="JXY42" s="134"/>
      <c r="JXZ42" s="134"/>
      <c r="JYA42" s="134"/>
      <c r="JYB42" s="134"/>
      <c r="JYC42" s="134"/>
      <c r="JYD42" s="134"/>
      <c r="JYE42" s="134"/>
      <c r="JYF42" s="134"/>
      <c r="JYG42" s="134"/>
      <c r="JYH42" s="134"/>
      <c r="JYI42" s="134"/>
      <c r="JYJ42" s="134"/>
      <c r="JYK42" s="134"/>
      <c r="JYL42" s="134"/>
      <c r="JYM42" s="134"/>
      <c r="JYN42" s="134"/>
      <c r="JYO42" s="134"/>
      <c r="JYP42" s="134"/>
      <c r="JYQ42" s="134"/>
      <c r="JYR42" s="134"/>
      <c r="JYS42" s="134"/>
      <c r="JYT42" s="134"/>
      <c r="JYU42" s="134"/>
      <c r="JYV42" s="134"/>
      <c r="JYW42" s="134"/>
      <c r="JYX42" s="134"/>
      <c r="JYY42" s="134"/>
      <c r="JYZ42" s="134"/>
      <c r="JZA42" s="134"/>
      <c r="JZB42" s="134"/>
      <c r="JZC42" s="134"/>
      <c r="JZD42" s="134"/>
      <c r="JZE42" s="134"/>
      <c r="JZF42" s="134"/>
      <c r="JZG42" s="134"/>
      <c r="JZH42" s="134"/>
      <c r="JZI42" s="134"/>
      <c r="JZJ42" s="134"/>
      <c r="JZK42" s="134"/>
      <c r="JZL42" s="134"/>
      <c r="JZM42" s="134"/>
      <c r="JZN42" s="134"/>
      <c r="JZO42" s="134"/>
      <c r="JZP42" s="134"/>
      <c r="JZQ42" s="134"/>
      <c r="JZR42" s="134"/>
      <c r="JZS42" s="134"/>
      <c r="JZT42" s="134"/>
      <c r="JZU42" s="134"/>
      <c r="JZV42" s="134"/>
      <c r="JZW42" s="134"/>
      <c r="JZX42" s="134"/>
      <c r="JZY42" s="134"/>
      <c r="JZZ42" s="134"/>
      <c r="KAA42" s="134"/>
      <c r="KAB42" s="134"/>
      <c r="KAC42" s="134"/>
      <c r="KAD42" s="134"/>
      <c r="KAE42" s="134"/>
      <c r="KAF42" s="134"/>
      <c r="KAG42" s="134"/>
      <c r="KAH42" s="134"/>
      <c r="KAI42" s="134"/>
      <c r="KAJ42" s="134"/>
      <c r="KAK42" s="134"/>
      <c r="KAL42" s="134"/>
      <c r="KAM42" s="134"/>
      <c r="KAN42" s="134"/>
      <c r="KAO42" s="134"/>
      <c r="KAP42" s="134"/>
      <c r="KAQ42" s="134"/>
      <c r="KAR42" s="134"/>
      <c r="KAS42" s="134"/>
      <c r="KAT42" s="134"/>
      <c r="KAU42" s="134"/>
      <c r="KAV42" s="134"/>
      <c r="KAW42" s="134"/>
      <c r="KAX42" s="134"/>
      <c r="KAY42" s="134"/>
      <c r="KAZ42" s="134"/>
      <c r="KBA42" s="134"/>
      <c r="KBB42" s="134"/>
      <c r="KBC42" s="134"/>
      <c r="KBD42" s="134"/>
      <c r="KBE42" s="134"/>
      <c r="KBF42" s="134"/>
      <c r="KBG42" s="134"/>
      <c r="KBH42" s="134"/>
      <c r="KBI42" s="134"/>
      <c r="KBJ42" s="134"/>
      <c r="KBK42" s="134"/>
      <c r="KBL42" s="134"/>
      <c r="KBM42" s="134"/>
      <c r="KBN42" s="134"/>
      <c r="KBO42" s="134"/>
      <c r="KBP42" s="134"/>
      <c r="KBQ42" s="134"/>
      <c r="KBR42" s="134"/>
      <c r="KBS42" s="134"/>
      <c r="KBT42" s="134"/>
      <c r="KBU42" s="134"/>
      <c r="KBV42" s="134"/>
      <c r="KBW42" s="134"/>
      <c r="KBX42" s="134"/>
      <c r="KBY42" s="134"/>
      <c r="KBZ42" s="134"/>
      <c r="KCA42" s="134"/>
      <c r="KCB42" s="134"/>
      <c r="KCC42" s="134"/>
      <c r="KCD42" s="134"/>
      <c r="KCE42" s="134"/>
      <c r="KCF42" s="134"/>
      <c r="KCG42" s="134"/>
      <c r="KCH42" s="134"/>
      <c r="KCI42" s="134"/>
      <c r="KCJ42" s="134"/>
      <c r="KCK42" s="134"/>
      <c r="KCL42" s="134"/>
      <c r="KCM42" s="134"/>
      <c r="KCN42" s="134"/>
      <c r="KCO42" s="134"/>
      <c r="KCP42" s="134"/>
      <c r="KCQ42" s="134"/>
      <c r="KCR42" s="134"/>
      <c r="KCS42" s="134"/>
      <c r="KCT42" s="134"/>
      <c r="KCU42" s="134"/>
      <c r="KCV42" s="134"/>
      <c r="KCW42" s="134"/>
      <c r="KCX42" s="134"/>
      <c r="KCY42" s="134"/>
      <c r="KCZ42" s="134"/>
      <c r="KDA42" s="134"/>
      <c r="KDB42" s="134"/>
      <c r="KDC42" s="134"/>
      <c r="KDD42" s="134"/>
      <c r="KDE42" s="134"/>
      <c r="KDF42" s="134"/>
      <c r="KDG42" s="134"/>
      <c r="KDH42" s="134"/>
      <c r="KDI42" s="134"/>
      <c r="KDJ42" s="134"/>
      <c r="KDK42" s="134"/>
      <c r="KDL42" s="134"/>
      <c r="KDM42" s="134"/>
      <c r="KDN42" s="134"/>
      <c r="KDO42" s="134"/>
      <c r="KDP42" s="134"/>
      <c r="KDQ42" s="134"/>
      <c r="KDR42" s="134"/>
      <c r="KDS42" s="134"/>
      <c r="KDT42" s="134"/>
      <c r="KDU42" s="134"/>
      <c r="KDV42" s="134"/>
      <c r="KDW42" s="134"/>
      <c r="KDX42" s="134"/>
      <c r="KDY42" s="134"/>
      <c r="KDZ42" s="134"/>
      <c r="KEA42" s="134"/>
      <c r="KEB42" s="134"/>
      <c r="KEC42" s="134"/>
      <c r="KED42" s="134"/>
      <c r="KEE42" s="134"/>
      <c r="KEF42" s="134"/>
      <c r="KEG42" s="134"/>
      <c r="KEH42" s="134"/>
      <c r="KEI42" s="134"/>
      <c r="KEJ42" s="134"/>
      <c r="KEK42" s="134"/>
      <c r="KEL42" s="134"/>
      <c r="KEM42" s="134"/>
      <c r="KEN42" s="134"/>
      <c r="KEO42" s="134"/>
      <c r="KEP42" s="134"/>
      <c r="KEQ42" s="134"/>
      <c r="KER42" s="134"/>
      <c r="KES42" s="134"/>
      <c r="KET42" s="134"/>
      <c r="KEU42" s="134"/>
      <c r="KEV42" s="134"/>
      <c r="KEW42" s="134"/>
      <c r="KEX42" s="134"/>
      <c r="KEY42" s="134"/>
      <c r="KEZ42" s="134"/>
      <c r="KFA42" s="134"/>
      <c r="KFB42" s="134"/>
      <c r="KFC42" s="134"/>
      <c r="KFD42" s="134"/>
      <c r="KFE42" s="134"/>
      <c r="KFF42" s="134"/>
      <c r="KFG42" s="134"/>
      <c r="KFH42" s="134"/>
      <c r="KFI42" s="134"/>
      <c r="KFJ42" s="134"/>
      <c r="KFK42" s="134"/>
      <c r="KFL42" s="134"/>
      <c r="KFM42" s="134"/>
      <c r="KFN42" s="134"/>
      <c r="KFO42" s="134"/>
      <c r="KFP42" s="134"/>
      <c r="KFQ42" s="134"/>
      <c r="KFR42" s="134"/>
      <c r="KFS42" s="134"/>
      <c r="KFT42" s="134"/>
      <c r="KFU42" s="134"/>
      <c r="KFV42" s="134"/>
      <c r="KFW42" s="134"/>
      <c r="KFX42" s="134"/>
      <c r="KFY42" s="134"/>
      <c r="KFZ42" s="134"/>
      <c r="KGA42" s="134"/>
      <c r="KGB42" s="134"/>
      <c r="KGC42" s="134"/>
      <c r="KGD42" s="134"/>
      <c r="KGE42" s="134"/>
      <c r="KGF42" s="134"/>
      <c r="KGG42" s="134"/>
      <c r="KGH42" s="134"/>
      <c r="KGI42" s="134"/>
      <c r="KGJ42" s="134"/>
      <c r="KGK42" s="134"/>
      <c r="KGL42" s="134"/>
      <c r="KGM42" s="134"/>
      <c r="KGN42" s="134"/>
      <c r="KGO42" s="134"/>
      <c r="KGP42" s="134"/>
      <c r="KGQ42" s="134"/>
      <c r="KGR42" s="134"/>
      <c r="KGS42" s="134"/>
      <c r="KGT42" s="134"/>
      <c r="KGU42" s="134"/>
      <c r="KGV42" s="134"/>
      <c r="KGW42" s="134"/>
      <c r="KGX42" s="134"/>
      <c r="KGY42" s="134"/>
      <c r="KGZ42" s="134"/>
      <c r="KHA42" s="134"/>
      <c r="KHB42" s="134"/>
      <c r="KHC42" s="134"/>
      <c r="KHD42" s="134"/>
      <c r="KHE42" s="134"/>
      <c r="KHF42" s="134"/>
      <c r="KHG42" s="134"/>
      <c r="KHH42" s="134"/>
      <c r="KHI42" s="134"/>
      <c r="KHJ42" s="134"/>
      <c r="KHK42" s="134"/>
      <c r="KHL42" s="134"/>
      <c r="KHM42" s="134"/>
      <c r="KHN42" s="134"/>
      <c r="KHO42" s="134"/>
      <c r="KHP42" s="134"/>
      <c r="KHQ42" s="134"/>
      <c r="KHR42" s="134"/>
      <c r="KHS42" s="134"/>
      <c r="KHT42" s="134"/>
      <c r="KHU42" s="134"/>
      <c r="KHV42" s="134"/>
      <c r="KHW42" s="134"/>
      <c r="KHX42" s="134"/>
      <c r="KHY42" s="134"/>
      <c r="KHZ42" s="134"/>
      <c r="KIA42" s="134"/>
      <c r="KIB42" s="134"/>
      <c r="KIC42" s="134"/>
      <c r="KID42" s="134"/>
      <c r="KIE42" s="134"/>
      <c r="KIF42" s="134"/>
      <c r="KIG42" s="134"/>
      <c r="KIH42" s="134"/>
      <c r="KII42" s="134"/>
      <c r="KIJ42" s="134"/>
      <c r="KIK42" s="134"/>
      <c r="KIL42" s="134"/>
      <c r="KIM42" s="134"/>
      <c r="KIN42" s="134"/>
      <c r="KIO42" s="134"/>
      <c r="KIP42" s="134"/>
      <c r="KIQ42" s="134"/>
      <c r="KIR42" s="134"/>
      <c r="KIS42" s="134"/>
      <c r="KIT42" s="134"/>
      <c r="KIU42" s="134"/>
      <c r="KIV42" s="134"/>
      <c r="KIW42" s="134"/>
      <c r="KIX42" s="134"/>
      <c r="KIY42" s="134"/>
      <c r="KIZ42" s="134"/>
      <c r="KJA42" s="134"/>
      <c r="KJB42" s="134"/>
      <c r="KJC42" s="134"/>
      <c r="KJD42" s="134"/>
      <c r="KJE42" s="134"/>
      <c r="KJF42" s="134"/>
      <c r="KJG42" s="134"/>
      <c r="KJH42" s="134"/>
      <c r="KJI42" s="134"/>
      <c r="KJJ42" s="134"/>
      <c r="KJK42" s="134"/>
      <c r="KJL42" s="134"/>
      <c r="KJM42" s="134"/>
      <c r="KJN42" s="134"/>
      <c r="KJO42" s="134"/>
      <c r="KJP42" s="134"/>
      <c r="KJQ42" s="134"/>
      <c r="KJR42" s="134"/>
      <c r="KJS42" s="134"/>
      <c r="KJT42" s="134"/>
      <c r="KJU42" s="134"/>
      <c r="KJV42" s="134"/>
      <c r="KJW42" s="134"/>
      <c r="KJX42" s="134"/>
      <c r="KJY42" s="134"/>
      <c r="KJZ42" s="134"/>
      <c r="KKA42" s="134"/>
      <c r="KKB42" s="134"/>
      <c r="KKC42" s="134"/>
      <c r="KKD42" s="134"/>
      <c r="KKE42" s="134"/>
      <c r="KKF42" s="134"/>
      <c r="KKG42" s="134"/>
      <c r="KKH42" s="134"/>
      <c r="KKI42" s="134"/>
      <c r="KKJ42" s="134"/>
      <c r="KKK42" s="134"/>
      <c r="KKL42" s="134"/>
      <c r="KKM42" s="134"/>
      <c r="KKN42" s="134"/>
      <c r="KKO42" s="134"/>
      <c r="KKP42" s="134"/>
      <c r="KKQ42" s="134"/>
      <c r="KKR42" s="134"/>
      <c r="KKS42" s="134"/>
      <c r="KKT42" s="134"/>
      <c r="KKU42" s="134"/>
      <c r="KKV42" s="134"/>
      <c r="KKW42" s="134"/>
      <c r="KKX42" s="134"/>
      <c r="KKY42" s="134"/>
      <c r="KKZ42" s="134"/>
      <c r="KLA42" s="134"/>
      <c r="KLB42" s="134"/>
      <c r="KLC42" s="134"/>
      <c r="KLD42" s="134"/>
      <c r="KLE42" s="134"/>
      <c r="KLF42" s="134"/>
      <c r="KLG42" s="134"/>
      <c r="KLH42" s="134"/>
      <c r="KLI42" s="134"/>
      <c r="KLJ42" s="134"/>
      <c r="KLK42" s="134"/>
      <c r="KLL42" s="134"/>
      <c r="KLM42" s="134"/>
      <c r="KLN42" s="134"/>
      <c r="KLO42" s="134"/>
      <c r="KLP42" s="134"/>
      <c r="KLQ42" s="134"/>
      <c r="KLR42" s="134"/>
      <c r="KLS42" s="134"/>
      <c r="KLT42" s="134"/>
      <c r="KLU42" s="134"/>
      <c r="KLV42" s="134"/>
      <c r="KLW42" s="134"/>
      <c r="KLX42" s="134"/>
      <c r="KLY42" s="134"/>
      <c r="KLZ42" s="134"/>
      <c r="KMA42" s="134"/>
      <c r="KMB42" s="134"/>
      <c r="KMC42" s="134"/>
      <c r="KMD42" s="134"/>
      <c r="KME42" s="134"/>
      <c r="KMF42" s="134"/>
      <c r="KMG42" s="134"/>
      <c r="KMH42" s="134"/>
      <c r="KMI42" s="134"/>
      <c r="KMJ42" s="134"/>
      <c r="KMK42" s="134"/>
      <c r="KML42" s="134"/>
      <c r="KMM42" s="134"/>
      <c r="KMN42" s="134"/>
      <c r="KMO42" s="134"/>
      <c r="KMP42" s="134"/>
      <c r="KMQ42" s="134"/>
      <c r="KMR42" s="134"/>
      <c r="KMS42" s="134"/>
      <c r="KMT42" s="134"/>
      <c r="KMU42" s="134"/>
      <c r="KMV42" s="134"/>
      <c r="KMW42" s="134"/>
      <c r="KMX42" s="134"/>
      <c r="KMY42" s="134"/>
      <c r="KMZ42" s="134"/>
      <c r="KNA42" s="134"/>
      <c r="KNB42" s="134"/>
      <c r="KNC42" s="134"/>
      <c r="KND42" s="134"/>
      <c r="KNE42" s="134"/>
      <c r="KNF42" s="134"/>
      <c r="KNG42" s="134"/>
      <c r="KNH42" s="134"/>
      <c r="KNI42" s="134"/>
      <c r="KNJ42" s="134"/>
      <c r="KNK42" s="134"/>
      <c r="KNL42" s="134"/>
      <c r="KNM42" s="134"/>
      <c r="KNN42" s="134"/>
      <c r="KNO42" s="134"/>
      <c r="KNP42" s="134"/>
      <c r="KNQ42" s="134"/>
      <c r="KNR42" s="134"/>
      <c r="KNS42" s="134"/>
      <c r="KNT42" s="134"/>
      <c r="KNU42" s="134"/>
      <c r="KNV42" s="134"/>
      <c r="KNW42" s="134"/>
      <c r="KNX42" s="134"/>
      <c r="KNY42" s="134"/>
      <c r="KNZ42" s="134"/>
      <c r="KOA42" s="134"/>
      <c r="KOB42" s="134"/>
      <c r="KOC42" s="134"/>
      <c r="KOD42" s="134"/>
      <c r="KOE42" s="134"/>
      <c r="KOF42" s="134"/>
      <c r="KOG42" s="134"/>
      <c r="KOH42" s="134"/>
      <c r="KOI42" s="134"/>
      <c r="KOJ42" s="134"/>
      <c r="KOK42" s="134"/>
      <c r="KOL42" s="134"/>
      <c r="KOM42" s="134"/>
      <c r="KON42" s="134"/>
      <c r="KOO42" s="134"/>
      <c r="KOP42" s="134"/>
      <c r="KOQ42" s="134"/>
      <c r="KOR42" s="134"/>
      <c r="KOS42" s="134"/>
      <c r="KOT42" s="134"/>
      <c r="KOU42" s="134"/>
      <c r="KOV42" s="134"/>
      <c r="KOW42" s="134"/>
      <c r="KOX42" s="134"/>
      <c r="KOY42" s="134"/>
      <c r="KOZ42" s="134"/>
      <c r="KPA42" s="134"/>
      <c r="KPB42" s="134"/>
      <c r="KPC42" s="134"/>
      <c r="KPD42" s="134"/>
      <c r="KPE42" s="134"/>
      <c r="KPF42" s="134"/>
      <c r="KPG42" s="134"/>
      <c r="KPH42" s="134"/>
      <c r="KPI42" s="134"/>
      <c r="KPJ42" s="134"/>
      <c r="KPK42" s="134"/>
      <c r="KPL42" s="134"/>
      <c r="KPM42" s="134"/>
      <c r="KPN42" s="134"/>
      <c r="KPO42" s="134"/>
      <c r="KPP42" s="134"/>
      <c r="KPQ42" s="134"/>
      <c r="KPR42" s="134"/>
      <c r="KPS42" s="134"/>
      <c r="KPT42" s="134"/>
      <c r="KPU42" s="134"/>
      <c r="KPV42" s="134"/>
      <c r="KPW42" s="134"/>
      <c r="KPX42" s="134"/>
      <c r="KPY42" s="134"/>
      <c r="KPZ42" s="134"/>
      <c r="KQA42" s="134"/>
      <c r="KQB42" s="134"/>
      <c r="KQC42" s="134"/>
      <c r="KQD42" s="134"/>
      <c r="KQE42" s="134"/>
      <c r="KQF42" s="134"/>
      <c r="KQG42" s="134"/>
      <c r="KQH42" s="134"/>
      <c r="KQI42" s="134"/>
      <c r="KQJ42" s="134"/>
      <c r="KQK42" s="134"/>
      <c r="KQL42" s="134"/>
      <c r="KQM42" s="134"/>
      <c r="KQN42" s="134"/>
      <c r="KQO42" s="134"/>
      <c r="KQP42" s="134"/>
      <c r="KQQ42" s="134"/>
      <c r="KQR42" s="134"/>
      <c r="KQS42" s="134"/>
      <c r="KQT42" s="134"/>
      <c r="KQU42" s="134"/>
      <c r="KQV42" s="134"/>
      <c r="KQW42" s="134"/>
      <c r="KQX42" s="134"/>
      <c r="KQY42" s="134"/>
      <c r="KQZ42" s="134"/>
      <c r="KRA42" s="134"/>
      <c r="KRB42" s="134"/>
      <c r="KRC42" s="134"/>
      <c r="KRD42" s="134"/>
      <c r="KRE42" s="134"/>
      <c r="KRF42" s="134"/>
      <c r="KRG42" s="134"/>
      <c r="KRH42" s="134"/>
      <c r="KRI42" s="134"/>
      <c r="KRJ42" s="134"/>
      <c r="KRK42" s="134"/>
      <c r="KRL42" s="134"/>
      <c r="KRM42" s="134"/>
      <c r="KRN42" s="134"/>
      <c r="KRO42" s="134"/>
      <c r="KRP42" s="134"/>
      <c r="KRQ42" s="134"/>
      <c r="KRR42" s="134"/>
      <c r="KRS42" s="134"/>
      <c r="KRT42" s="134"/>
      <c r="KRU42" s="134"/>
      <c r="KRV42" s="134"/>
      <c r="KRW42" s="134"/>
      <c r="KRX42" s="134"/>
      <c r="KRY42" s="134"/>
      <c r="KRZ42" s="134"/>
      <c r="KSA42" s="134"/>
      <c r="KSB42" s="134"/>
      <c r="KSC42" s="134"/>
      <c r="KSD42" s="134"/>
      <c r="KSE42" s="134"/>
      <c r="KSF42" s="134"/>
      <c r="KSG42" s="134"/>
      <c r="KSH42" s="134"/>
      <c r="KSI42" s="134"/>
      <c r="KSJ42" s="134"/>
      <c r="KSK42" s="134"/>
      <c r="KSL42" s="134"/>
      <c r="KSM42" s="134"/>
      <c r="KSN42" s="134"/>
      <c r="KSO42" s="134"/>
      <c r="KSP42" s="134"/>
      <c r="KSQ42" s="134"/>
      <c r="KSR42" s="134"/>
      <c r="KSS42" s="134"/>
      <c r="KST42" s="134"/>
      <c r="KSU42" s="134"/>
      <c r="KSV42" s="134"/>
      <c r="KSW42" s="134"/>
      <c r="KSX42" s="134"/>
      <c r="KSY42" s="134"/>
      <c r="KSZ42" s="134"/>
      <c r="KTA42" s="134"/>
      <c r="KTB42" s="134"/>
      <c r="KTC42" s="134"/>
      <c r="KTD42" s="134"/>
      <c r="KTE42" s="134"/>
      <c r="KTF42" s="134"/>
      <c r="KTG42" s="134"/>
      <c r="KTH42" s="134"/>
      <c r="KTI42" s="134"/>
      <c r="KTJ42" s="134"/>
      <c r="KTK42" s="134"/>
      <c r="KTL42" s="134"/>
      <c r="KTM42" s="134"/>
      <c r="KTN42" s="134"/>
      <c r="KTO42" s="134"/>
      <c r="KTP42" s="134"/>
      <c r="KTQ42" s="134"/>
      <c r="KTR42" s="134"/>
      <c r="KTS42" s="134"/>
      <c r="KTT42" s="134"/>
      <c r="KTU42" s="134"/>
      <c r="KTV42" s="134"/>
      <c r="KTW42" s="134"/>
      <c r="KTX42" s="134"/>
      <c r="KTY42" s="134"/>
      <c r="KTZ42" s="134"/>
      <c r="KUA42" s="134"/>
      <c r="KUB42" s="134"/>
      <c r="KUC42" s="134"/>
      <c r="KUD42" s="134"/>
      <c r="KUE42" s="134"/>
      <c r="KUF42" s="134"/>
      <c r="KUG42" s="134"/>
      <c r="KUH42" s="134"/>
      <c r="KUI42" s="134"/>
      <c r="KUJ42" s="134"/>
      <c r="KUK42" s="134"/>
      <c r="KUL42" s="134"/>
      <c r="KUM42" s="134"/>
      <c r="KUN42" s="134"/>
      <c r="KUO42" s="134"/>
      <c r="KUP42" s="134"/>
      <c r="KUQ42" s="134"/>
      <c r="KUR42" s="134"/>
      <c r="KUS42" s="134"/>
      <c r="KUT42" s="134"/>
      <c r="KUU42" s="134"/>
      <c r="KUV42" s="134"/>
      <c r="KUW42" s="134"/>
      <c r="KUX42" s="134"/>
      <c r="KUY42" s="134"/>
      <c r="KUZ42" s="134"/>
      <c r="KVA42" s="134"/>
      <c r="KVB42" s="134"/>
      <c r="KVC42" s="134"/>
      <c r="KVD42" s="134"/>
      <c r="KVE42" s="134"/>
      <c r="KVF42" s="134"/>
      <c r="KVG42" s="134"/>
      <c r="KVH42" s="134"/>
      <c r="KVI42" s="134"/>
      <c r="KVJ42" s="134"/>
      <c r="KVK42" s="134"/>
      <c r="KVL42" s="134"/>
      <c r="KVM42" s="134"/>
      <c r="KVN42" s="134"/>
      <c r="KVO42" s="134"/>
      <c r="KVP42" s="134"/>
      <c r="KVQ42" s="134"/>
      <c r="KVR42" s="134"/>
      <c r="KVS42" s="134"/>
      <c r="KVT42" s="134"/>
      <c r="KVU42" s="134"/>
      <c r="KVV42" s="134"/>
      <c r="KVW42" s="134"/>
      <c r="KVX42" s="134"/>
      <c r="KVY42" s="134"/>
      <c r="KVZ42" s="134"/>
      <c r="KWA42" s="134"/>
      <c r="KWB42" s="134"/>
      <c r="KWC42" s="134"/>
      <c r="KWD42" s="134"/>
      <c r="KWE42" s="134"/>
      <c r="KWF42" s="134"/>
      <c r="KWG42" s="134"/>
      <c r="KWH42" s="134"/>
      <c r="KWI42" s="134"/>
      <c r="KWJ42" s="134"/>
      <c r="KWK42" s="134"/>
      <c r="KWL42" s="134"/>
      <c r="KWM42" s="134"/>
      <c r="KWN42" s="134"/>
      <c r="KWO42" s="134"/>
      <c r="KWP42" s="134"/>
      <c r="KWQ42" s="134"/>
      <c r="KWR42" s="134"/>
      <c r="KWS42" s="134"/>
      <c r="KWT42" s="134"/>
      <c r="KWU42" s="134"/>
      <c r="KWV42" s="134"/>
      <c r="KWW42" s="134"/>
      <c r="KWX42" s="134"/>
      <c r="KWY42" s="134"/>
      <c r="KWZ42" s="134"/>
      <c r="KXA42" s="134"/>
      <c r="KXB42" s="134"/>
      <c r="KXC42" s="134"/>
      <c r="KXD42" s="134"/>
      <c r="KXE42" s="134"/>
      <c r="KXF42" s="134"/>
      <c r="KXG42" s="134"/>
      <c r="KXH42" s="134"/>
      <c r="KXI42" s="134"/>
      <c r="KXJ42" s="134"/>
      <c r="KXK42" s="134"/>
      <c r="KXL42" s="134"/>
      <c r="KXM42" s="134"/>
      <c r="KXN42" s="134"/>
      <c r="KXO42" s="134"/>
      <c r="KXP42" s="134"/>
      <c r="KXQ42" s="134"/>
      <c r="KXR42" s="134"/>
      <c r="KXS42" s="134"/>
      <c r="KXT42" s="134"/>
      <c r="KXU42" s="134"/>
      <c r="KXV42" s="134"/>
      <c r="KXW42" s="134"/>
      <c r="KXX42" s="134"/>
      <c r="KXY42" s="134"/>
      <c r="KXZ42" s="134"/>
      <c r="KYA42" s="134"/>
      <c r="KYB42" s="134"/>
      <c r="KYC42" s="134"/>
      <c r="KYD42" s="134"/>
      <c r="KYE42" s="134"/>
      <c r="KYF42" s="134"/>
      <c r="KYG42" s="134"/>
      <c r="KYH42" s="134"/>
      <c r="KYI42" s="134"/>
      <c r="KYJ42" s="134"/>
      <c r="KYK42" s="134"/>
      <c r="KYL42" s="134"/>
      <c r="KYM42" s="134"/>
      <c r="KYN42" s="134"/>
      <c r="KYO42" s="134"/>
      <c r="KYP42" s="134"/>
      <c r="KYQ42" s="134"/>
      <c r="KYR42" s="134"/>
      <c r="KYS42" s="134"/>
      <c r="KYT42" s="134"/>
      <c r="KYU42" s="134"/>
      <c r="KYV42" s="134"/>
      <c r="KYW42" s="134"/>
      <c r="KYX42" s="134"/>
      <c r="KYY42" s="134"/>
      <c r="KYZ42" s="134"/>
      <c r="KZA42" s="134"/>
      <c r="KZB42" s="134"/>
      <c r="KZC42" s="134"/>
      <c r="KZD42" s="134"/>
      <c r="KZE42" s="134"/>
      <c r="KZF42" s="134"/>
      <c r="KZG42" s="134"/>
      <c r="KZH42" s="134"/>
      <c r="KZI42" s="134"/>
      <c r="KZJ42" s="134"/>
      <c r="KZK42" s="134"/>
      <c r="KZL42" s="134"/>
      <c r="KZM42" s="134"/>
      <c r="KZN42" s="134"/>
      <c r="KZO42" s="134"/>
      <c r="KZP42" s="134"/>
      <c r="KZQ42" s="134"/>
      <c r="KZR42" s="134"/>
      <c r="KZS42" s="134"/>
      <c r="KZT42" s="134"/>
      <c r="KZU42" s="134"/>
      <c r="KZV42" s="134"/>
      <c r="KZW42" s="134"/>
      <c r="KZX42" s="134"/>
      <c r="KZY42" s="134"/>
      <c r="KZZ42" s="134"/>
      <c r="LAA42" s="134"/>
      <c r="LAB42" s="134"/>
      <c r="LAC42" s="134"/>
      <c r="LAD42" s="134"/>
      <c r="LAE42" s="134"/>
      <c r="LAF42" s="134"/>
      <c r="LAG42" s="134"/>
      <c r="LAH42" s="134"/>
      <c r="LAI42" s="134"/>
      <c r="LAJ42" s="134"/>
      <c r="LAK42" s="134"/>
      <c r="LAL42" s="134"/>
      <c r="LAM42" s="134"/>
      <c r="LAN42" s="134"/>
      <c r="LAO42" s="134"/>
      <c r="LAP42" s="134"/>
      <c r="LAQ42" s="134"/>
      <c r="LAR42" s="134"/>
      <c r="LAS42" s="134"/>
      <c r="LAT42" s="134"/>
      <c r="LAU42" s="134"/>
      <c r="LAV42" s="134"/>
      <c r="LAW42" s="134"/>
      <c r="LAX42" s="134"/>
      <c r="LAY42" s="134"/>
      <c r="LAZ42" s="134"/>
      <c r="LBA42" s="134"/>
      <c r="LBB42" s="134"/>
      <c r="LBC42" s="134"/>
      <c r="LBD42" s="134"/>
      <c r="LBE42" s="134"/>
      <c r="LBF42" s="134"/>
      <c r="LBG42" s="134"/>
      <c r="LBH42" s="134"/>
      <c r="LBI42" s="134"/>
      <c r="LBJ42" s="134"/>
      <c r="LBK42" s="134"/>
      <c r="LBL42" s="134"/>
      <c r="LBM42" s="134"/>
      <c r="LBN42" s="134"/>
      <c r="LBO42" s="134"/>
      <c r="LBP42" s="134"/>
      <c r="LBQ42" s="134"/>
      <c r="LBR42" s="134"/>
      <c r="LBS42" s="134"/>
      <c r="LBT42" s="134"/>
      <c r="LBU42" s="134"/>
      <c r="LBV42" s="134"/>
      <c r="LBW42" s="134"/>
      <c r="LBX42" s="134"/>
      <c r="LBY42" s="134"/>
      <c r="LBZ42" s="134"/>
      <c r="LCA42" s="134"/>
      <c r="LCB42" s="134"/>
      <c r="LCC42" s="134"/>
      <c r="LCD42" s="134"/>
      <c r="LCE42" s="134"/>
      <c r="LCF42" s="134"/>
      <c r="LCG42" s="134"/>
      <c r="LCH42" s="134"/>
      <c r="LCI42" s="134"/>
      <c r="LCJ42" s="134"/>
      <c r="LCK42" s="134"/>
      <c r="LCL42" s="134"/>
      <c r="LCM42" s="134"/>
      <c r="LCN42" s="134"/>
      <c r="LCO42" s="134"/>
      <c r="LCP42" s="134"/>
      <c r="LCQ42" s="134"/>
      <c r="LCR42" s="134"/>
      <c r="LCS42" s="134"/>
      <c r="LCT42" s="134"/>
      <c r="LCU42" s="134"/>
      <c r="LCV42" s="134"/>
      <c r="LCW42" s="134"/>
      <c r="LCX42" s="134"/>
      <c r="LCY42" s="134"/>
      <c r="LCZ42" s="134"/>
      <c r="LDA42" s="134"/>
      <c r="LDB42" s="134"/>
      <c r="LDC42" s="134"/>
      <c r="LDD42" s="134"/>
      <c r="LDE42" s="134"/>
      <c r="LDF42" s="134"/>
      <c r="LDG42" s="134"/>
      <c r="LDH42" s="134"/>
      <c r="LDI42" s="134"/>
      <c r="LDJ42" s="134"/>
      <c r="LDK42" s="134"/>
      <c r="LDL42" s="134"/>
      <c r="LDM42" s="134"/>
      <c r="LDN42" s="134"/>
      <c r="LDO42" s="134"/>
      <c r="LDP42" s="134"/>
      <c r="LDQ42" s="134"/>
      <c r="LDR42" s="134"/>
      <c r="LDS42" s="134"/>
      <c r="LDT42" s="134"/>
      <c r="LDU42" s="134"/>
      <c r="LDV42" s="134"/>
      <c r="LDW42" s="134"/>
      <c r="LDX42" s="134"/>
      <c r="LDY42" s="134"/>
      <c r="LDZ42" s="134"/>
      <c r="LEA42" s="134"/>
      <c r="LEB42" s="134"/>
      <c r="LEC42" s="134"/>
      <c r="LED42" s="134"/>
      <c r="LEE42" s="134"/>
      <c r="LEF42" s="134"/>
      <c r="LEG42" s="134"/>
      <c r="LEH42" s="134"/>
      <c r="LEI42" s="134"/>
      <c r="LEJ42" s="134"/>
      <c r="LEK42" s="134"/>
      <c r="LEL42" s="134"/>
      <c r="LEM42" s="134"/>
      <c r="LEN42" s="134"/>
      <c r="LEO42" s="134"/>
      <c r="LEP42" s="134"/>
      <c r="LEQ42" s="134"/>
      <c r="LER42" s="134"/>
      <c r="LES42" s="134"/>
      <c r="LET42" s="134"/>
      <c r="LEU42" s="134"/>
      <c r="LEV42" s="134"/>
      <c r="LEW42" s="134"/>
      <c r="LEX42" s="134"/>
      <c r="LEY42" s="134"/>
      <c r="LEZ42" s="134"/>
      <c r="LFA42" s="134"/>
      <c r="LFB42" s="134"/>
      <c r="LFC42" s="134"/>
      <c r="LFD42" s="134"/>
      <c r="LFE42" s="134"/>
      <c r="LFF42" s="134"/>
      <c r="LFG42" s="134"/>
      <c r="LFH42" s="134"/>
      <c r="LFI42" s="134"/>
      <c r="LFJ42" s="134"/>
      <c r="LFK42" s="134"/>
      <c r="LFL42" s="134"/>
      <c r="LFM42" s="134"/>
      <c r="LFN42" s="134"/>
      <c r="LFO42" s="134"/>
      <c r="LFP42" s="134"/>
      <c r="LFQ42" s="134"/>
      <c r="LFR42" s="134"/>
      <c r="LFS42" s="134"/>
      <c r="LFT42" s="134"/>
      <c r="LFU42" s="134"/>
      <c r="LFV42" s="134"/>
      <c r="LFW42" s="134"/>
      <c r="LFX42" s="134"/>
      <c r="LFY42" s="134"/>
      <c r="LFZ42" s="134"/>
      <c r="LGA42" s="134"/>
      <c r="LGB42" s="134"/>
      <c r="LGC42" s="134"/>
      <c r="LGD42" s="134"/>
      <c r="LGE42" s="134"/>
      <c r="LGF42" s="134"/>
      <c r="LGG42" s="134"/>
      <c r="LGH42" s="134"/>
      <c r="LGI42" s="134"/>
      <c r="LGJ42" s="134"/>
      <c r="LGK42" s="134"/>
      <c r="LGL42" s="134"/>
      <c r="LGM42" s="134"/>
      <c r="LGN42" s="134"/>
      <c r="LGO42" s="134"/>
      <c r="LGP42" s="134"/>
      <c r="LGQ42" s="134"/>
      <c r="LGR42" s="134"/>
      <c r="LGS42" s="134"/>
      <c r="LGT42" s="134"/>
      <c r="LGU42" s="134"/>
      <c r="LGV42" s="134"/>
      <c r="LGW42" s="134"/>
      <c r="LGX42" s="134"/>
      <c r="LGY42" s="134"/>
      <c r="LGZ42" s="134"/>
      <c r="LHA42" s="134"/>
      <c r="LHB42" s="134"/>
      <c r="LHC42" s="134"/>
      <c r="LHD42" s="134"/>
      <c r="LHE42" s="134"/>
      <c r="LHF42" s="134"/>
      <c r="LHG42" s="134"/>
      <c r="LHH42" s="134"/>
      <c r="LHI42" s="134"/>
      <c r="LHJ42" s="134"/>
      <c r="LHK42" s="134"/>
      <c r="LHL42" s="134"/>
      <c r="LHM42" s="134"/>
      <c r="LHN42" s="134"/>
      <c r="LHO42" s="134"/>
      <c r="LHP42" s="134"/>
      <c r="LHQ42" s="134"/>
      <c r="LHR42" s="134"/>
      <c r="LHS42" s="134"/>
      <c r="LHT42" s="134"/>
      <c r="LHU42" s="134"/>
      <c r="LHV42" s="134"/>
      <c r="LHW42" s="134"/>
      <c r="LHX42" s="134"/>
      <c r="LHY42" s="134"/>
      <c r="LHZ42" s="134"/>
      <c r="LIA42" s="134"/>
      <c r="LIB42" s="134"/>
      <c r="LIC42" s="134"/>
      <c r="LID42" s="134"/>
      <c r="LIE42" s="134"/>
      <c r="LIF42" s="134"/>
      <c r="LIG42" s="134"/>
      <c r="LIH42" s="134"/>
      <c r="LII42" s="134"/>
      <c r="LIJ42" s="134"/>
      <c r="LIK42" s="134"/>
      <c r="LIL42" s="134"/>
      <c r="LIM42" s="134"/>
      <c r="LIN42" s="134"/>
      <c r="LIO42" s="134"/>
      <c r="LIP42" s="134"/>
      <c r="LIQ42" s="134"/>
      <c r="LIR42" s="134"/>
      <c r="LIS42" s="134"/>
      <c r="LIT42" s="134"/>
      <c r="LIU42" s="134"/>
      <c r="LIV42" s="134"/>
      <c r="LIW42" s="134"/>
      <c r="LIX42" s="134"/>
      <c r="LIY42" s="134"/>
      <c r="LIZ42" s="134"/>
      <c r="LJA42" s="134"/>
      <c r="LJB42" s="134"/>
      <c r="LJC42" s="134"/>
      <c r="LJD42" s="134"/>
      <c r="LJE42" s="134"/>
      <c r="LJF42" s="134"/>
      <c r="LJG42" s="134"/>
      <c r="LJH42" s="134"/>
      <c r="LJI42" s="134"/>
      <c r="LJJ42" s="134"/>
      <c r="LJK42" s="134"/>
      <c r="LJL42" s="134"/>
      <c r="LJM42" s="134"/>
      <c r="LJN42" s="134"/>
      <c r="LJO42" s="134"/>
      <c r="LJP42" s="134"/>
      <c r="LJQ42" s="134"/>
      <c r="LJR42" s="134"/>
      <c r="LJS42" s="134"/>
      <c r="LJT42" s="134"/>
      <c r="LJU42" s="134"/>
      <c r="LJV42" s="134"/>
      <c r="LJW42" s="134"/>
      <c r="LJX42" s="134"/>
      <c r="LJY42" s="134"/>
      <c r="LJZ42" s="134"/>
      <c r="LKA42" s="134"/>
      <c r="LKB42" s="134"/>
      <c r="LKC42" s="134"/>
      <c r="LKD42" s="134"/>
      <c r="LKE42" s="134"/>
      <c r="LKF42" s="134"/>
      <c r="LKG42" s="134"/>
      <c r="LKH42" s="134"/>
      <c r="LKI42" s="134"/>
      <c r="LKJ42" s="134"/>
      <c r="LKK42" s="134"/>
      <c r="LKL42" s="134"/>
      <c r="LKM42" s="134"/>
      <c r="LKN42" s="134"/>
      <c r="LKO42" s="134"/>
      <c r="LKP42" s="134"/>
      <c r="LKQ42" s="134"/>
      <c r="LKR42" s="134"/>
      <c r="LKS42" s="134"/>
      <c r="LKT42" s="134"/>
      <c r="LKU42" s="134"/>
      <c r="LKV42" s="134"/>
      <c r="LKW42" s="134"/>
      <c r="LKX42" s="134"/>
      <c r="LKY42" s="134"/>
      <c r="LKZ42" s="134"/>
      <c r="LLA42" s="134"/>
      <c r="LLB42" s="134"/>
      <c r="LLC42" s="134"/>
      <c r="LLD42" s="134"/>
      <c r="LLE42" s="134"/>
      <c r="LLF42" s="134"/>
      <c r="LLG42" s="134"/>
      <c r="LLH42" s="134"/>
      <c r="LLI42" s="134"/>
      <c r="LLJ42" s="134"/>
      <c r="LLK42" s="134"/>
      <c r="LLL42" s="134"/>
      <c r="LLM42" s="134"/>
      <c r="LLN42" s="134"/>
      <c r="LLO42" s="134"/>
      <c r="LLP42" s="134"/>
      <c r="LLQ42" s="134"/>
      <c r="LLR42" s="134"/>
      <c r="LLS42" s="134"/>
      <c r="LLT42" s="134"/>
      <c r="LLU42" s="134"/>
      <c r="LLV42" s="134"/>
      <c r="LLW42" s="134"/>
      <c r="LLX42" s="134"/>
      <c r="LLY42" s="134"/>
      <c r="LLZ42" s="134"/>
      <c r="LMA42" s="134"/>
      <c r="LMB42" s="134"/>
      <c r="LMC42" s="134"/>
      <c r="LMD42" s="134"/>
      <c r="LME42" s="134"/>
      <c r="LMF42" s="134"/>
      <c r="LMG42" s="134"/>
      <c r="LMH42" s="134"/>
      <c r="LMI42" s="134"/>
      <c r="LMJ42" s="134"/>
      <c r="LMK42" s="134"/>
      <c r="LML42" s="134"/>
      <c r="LMM42" s="134"/>
      <c r="LMN42" s="134"/>
      <c r="LMO42" s="134"/>
      <c r="LMP42" s="134"/>
      <c r="LMQ42" s="134"/>
      <c r="LMR42" s="134"/>
      <c r="LMS42" s="134"/>
      <c r="LMT42" s="134"/>
      <c r="LMU42" s="134"/>
      <c r="LMV42" s="134"/>
      <c r="LMW42" s="134"/>
      <c r="LMX42" s="134"/>
      <c r="LMY42" s="134"/>
      <c r="LMZ42" s="134"/>
      <c r="LNA42" s="134"/>
      <c r="LNB42" s="134"/>
      <c r="LNC42" s="134"/>
      <c r="LND42" s="134"/>
      <c r="LNE42" s="134"/>
      <c r="LNF42" s="134"/>
      <c r="LNG42" s="134"/>
      <c r="LNH42" s="134"/>
      <c r="LNI42" s="134"/>
      <c r="LNJ42" s="134"/>
      <c r="LNK42" s="134"/>
      <c r="LNL42" s="134"/>
      <c r="LNM42" s="134"/>
      <c r="LNN42" s="134"/>
      <c r="LNO42" s="134"/>
      <c r="LNP42" s="134"/>
      <c r="LNQ42" s="134"/>
      <c r="LNR42" s="134"/>
      <c r="LNS42" s="134"/>
      <c r="LNT42" s="134"/>
      <c r="LNU42" s="134"/>
      <c r="LNV42" s="134"/>
      <c r="LNW42" s="134"/>
      <c r="LNX42" s="134"/>
      <c r="LNY42" s="134"/>
      <c r="LNZ42" s="134"/>
      <c r="LOA42" s="134"/>
      <c r="LOB42" s="134"/>
      <c r="LOC42" s="134"/>
      <c r="LOD42" s="134"/>
      <c r="LOE42" s="134"/>
      <c r="LOF42" s="134"/>
      <c r="LOG42" s="134"/>
      <c r="LOH42" s="134"/>
      <c r="LOI42" s="134"/>
      <c r="LOJ42" s="134"/>
      <c r="LOK42" s="134"/>
      <c r="LOL42" s="134"/>
      <c r="LOM42" s="134"/>
      <c r="LON42" s="134"/>
      <c r="LOO42" s="134"/>
      <c r="LOP42" s="134"/>
      <c r="LOQ42" s="134"/>
      <c r="LOR42" s="134"/>
      <c r="LOS42" s="134"/>
      <c r="LOT42" s="134"/>
      <c r="LOU42" s="134"/>
      <c r="LOV42" s="134"/>
      <c r="LOW42" s="134"/>
      <c r="LOX42" s="134"/>
      <c r="LOY42" s="134"/>
      <c r="LOZ42" s="134"/>
      <c r="LPA42" s="134"/>
      <c r="LPB42" s="134"/>
      <c r="LPC42" s="134"/>
      <c r="LPD42" s="134"/>
      <c r="LPE42" s="134"/>
      <c r="LPF42" s="134"/>
      <c r="LPG42" s="134"/>
      <c r="LPH42" s="134"/>
      <c r="LPI42" s="134"/>
      <c r="LPJ42" s="134"/>
      <c r="LPK42" s="134"/>
      <c r="LPL42" s="134"/>
      <c r="LPM42" s="134"/>
      <c r="LPN42" s="134"/>
      <c r="LPO42" s="134"/>
      <c r="LPP42" s="134"/>
      <c r="LPQ42" s="134"/>
      <c r="LPR42" s="134"/>
      <c r="LPS42" s="134"/>
      <c r="LPT42" s="134"/>
      <c r="LPU42" s="134"/>
      <c r="LPV42" s="134"/>
      <c r="LPW42" s="134"/>
      <c r="LPX42" s="134"/>
      <c r="LPY42" s="134"/>
      <c r="LPZ42" s="134"/>
      <c r="LQA42" s="134"/>
      <c r="LQB42" s="134"/>
      <c r="LQC42" s="134"/>
      <c r="LQD42" s="134"/>
      <c r="LQE42" s="134"/>
      <c r="LQF42" s="134"/>
      <c r="LQG42" s="134"/>
      <c r="LQH42" s="134"/>
      <c r="LQI42" s="134"/>
      <c r="LQJ42" s="134"/>
      <c r="LQK42" s="134"/>
      <c r="LQL42" s="134"/>
      <c r="LQM42" s="134"/>
      <c r="LQN42" s="134"/>
      <c r="LQO42" s="134"/>
      <c r="LQP42" s="134"/>
      <c r="LQQ42" s="134"/>
      <c r="LQR42" s="134"/>
      <c r="LQS42" s="134"/>
      <c r="LQT42" s="134"/>
      <c r="LQU42" s="134"/>
      <c r="LQV42" s="134"/>
      <c r="LQW42" s="134"/>
      <c r="LQX42" s="134"/>
      <c r="LQY42" s="134"/>
      <c r="LQZ42" s="134"/>
      <c r="LRA42" s="134"/>
      <c r="LRB42" s="134"/>
      <c r="LRC42" s="134"/>
      <c r="LRD42" s="134"/>
      <c r="LRE42" s="134"/>
      <c r="LRF42" s="134"/>
      <c r="LRG42" s="134"/>
      <c r="LRH42" s="134"/>
      <c r="LRI42" s="134"/>
      <c r="LRJ42" s="134"/>
      <c r="LRK42" s="134"/>
      <c r="LRL42" s="134"/>
      <c r="LRM42" s="134"/>
      <c r="LRN42" s="134"/>
      <c r="LRO42" s="134"/>
      <c r="LRP42" s="134"/>
      <c r="LRQ42" s="134"/>
      <c r="LRR42" s="134"/>
      <c r="LRS42" s="134"/>
      <c r="LRT42" s="134"/>
      <c r="LRU42" s="134"/>
      <c r="LRV42" s="134"/>
      <c r="LRW42" s="134"/>
      <c r="LRX42" s="134"/>
      <c r="LRY42" s="134"/>
      <c r="LRZ42" s="134"/>
      <c r="LSA42" s="134"/>
      <c r="LSB42" s="134"/>
      <c r="LSC42" s="134"/>
      <c r="LSD42" s="134"/>
      <c r="LSE42" s="134"/>
      <c r="LSF42" s="134"/>
      <c r="LSG42" s="134"/>
      <c r="LSH42" s="134"/>
      <c r="LSI42" s="134"/>
      <c r="LSJ42" s="134"/>
      <c r="LSK42" s="134"/>
      <c r="LSL42" s="134"/>
      <c r="LSM42" s="134"/>
      <c r="LSN42" s="134"/>
      <c r="LSO42" s="134"/>
      <c r="LSP42" s="134"/>
      <c r="LSQ42" s="134"/>
      <c r="LSR42" s="134"/>
      <c r="LSS42" s="134"/>
      <c r="LST42" s="134"/>
      <c r="LSU42" s="134"/>
      <c r="LSV42" s="134"/>
      <c r="LSW42" s="134"/>
      <c r="LSX42" s="134"/>
      <c r="LSY42" s="134"/>
      <c r="LSZ42" s="134"/>
      <c r="LTA42" s="134"/>
      <c r="LTB42" s="134"/>
      <c r="LTC42" s="134"/>
      <c r="LTD42" s="134"/>
      <c r="LTE42" s="134"/>
      <c r="LTF42" s="134"/>
      <c r="LTG42" s="134"/>
      <c r="LTH42" s="134"/>
      <c r="LTI42" s="134"/>
      <c r="LTJ42" s="134"/>
      <c r="LTK42" s="134"/>
      <c r="LTL42" s="134"/>
      <c r="LTM42" s="134"/>
      <c r="LTN42" s="134"/>
      <c r="LTO42" s="134"/>
      <c r="LTP42" s="134"/>
      <c r="LTQ42" s="134"/>
      <c r="LTR42" s="134"/>
      <c r="LTS42" s="134"/>
      <c r="LTT42" s="134"/>
      <c r="LTU42" s="134"/>
      <c r="LTV42" s="134"/>
      <c r="LTW42" s="134"/>
      <c r="LTX42" s="134"/>
      <c r="LTY42" s="134"/>
      <c r="LTZ42" s="134"/>
      <c r="LUA42" s="134"/>
      <c r="LUB42" s="134"/>
      <c r="LUC42" s="134"/>
      <c r="LUD42" s="134"/>
      <c r="LUE42" s="134"/>
      <c r="LUF42" s="134"/>
      <c r="LUG42" s="134"/>
      <c r="LUH42" s="134"/>
      <c r="LUI42" s="134"/>
      <c r="LUJ42" s="134"/>
      <c r="LUK42" s="134"/>
      <c r="LUL42" s="134"/>
      <c r="LUM42" s="134"/>
      <c r="LUN42" s="134"/>
      <c r="LUO42" s="134"/>
      <c r="LUP42" s="134"/>
      <c r="LUQ42" s="134"/>
      <c r="LUR42" s="134"/>
      <c r="LUS42" s="134"/>
      <c r="LUT42" s="134"/>
      <c r="LUU42" s="134"/>
      <c r="LUV42" s="134"/>
      <c r="LUW42" s="134"/>
      <c r="LUX42" s="134"/>
      <c r="LUY42" s="134"/>
      <c r="LUZ42" s="134"/>
      <c r="LVA42" s="134"/>
      <c r="LVB42" s="134"/>
      <c r="LVC42" s="134"/>
      <c r="LVD42" s="134"/>
      <c r="LVE42" s="134"/>
      <c r="LVF42" s="134"/>
      <c r="LVG42" s="134"/>
      <c r="LVH42" s="134"/>
      <c r="LVI42" s="134"/>
      <c r="LVJ42" s="134"/>
      <c r="LVK42" s="134"/>
      <c r="LVL42" s="134"/>
      <c r="LVM42" s="134"/>
      <c r="LVN42" s="134"/>
      <c r="LVO42" s="134"/>
      <c r="LVP42" s="134"/>
      <c r="LVQ42" s="134"/>
      <c r="LVR42" s="134"/>
      <c r="LVS42" s="134"/>
      <c r="LVT42" s="134"/>
      <c r="LVU42" s="134"/>
      <c r="LVV42" s="134"/>
      <c r="LVW42" s="134"/>
      <c r="LVX42" s="134"/>
      <c r="LVY42" s="134"/>
      <c r="LVZ42" s="134"/>
      <c r="LWA42" s="134"/>
      <c r="LWB42" s="134"/>
      <c r="LWC42" s="134"/>
      <c r="LWD42" s="134"/>
      <c r="LWE42" s="134"/>
      <c r="LWF42" s="134"/>
      <c r="LWG42" s="134"/>
      <c r="LWH42" s="134"/>
      <c r="LWI42" s="134"/>
      <c r="LWJ42" s="134"/>
      <c r="LWK42" s="134"/>
      <c r="LWL42" s="134"/>
      <c r="LWM42" s="134"/>
      <c r="LWN42" s="134"/>
      <c r="LWO42" s="134"/>
      <c r="LWP42" s="134"/>
      <c r="LWQ42" s="134"/>
      <c r="LWR42" s="134"/>
      <c r="LWS42" s="134"/>
      <c r="LWT42" s="134"/>
      <c r="LWU42" s="134"/>
      <c r="LWV42" s="134"/>
      <c r="LWW42" s="134"/>
      <c r="LWX42" s="134"/>
      <c r="LWY42" s="134"/>
      <c r="LWZ42" s="134"/>
      <c r="LXA42" s="134"/>
      <c r="LXB42" s="134"/>
      <c r="LXC42" s="134"/>
      <c r="LXD42" s="134"/>
      <c r="LXE42" s="134"/>
      <c r="LXF42" s="134"/>
      <c r="LXG42" s="134"/>
      <c r="LXH42" s="134"/>
      <c r="LXI42" s="134"/>
      <c r="LXJ42" s="134"/>
      <c r="LXK42" s="134"/>
      <c r="LXL42" s="134"/>
      <c r="LXM42" s="134"/>
      <c r="LXN42" s="134"/>
      <c r="LXO42" s="134"/>
      <c r="LXP42" s="134"/>
      <c r="LXQ42" s="134"/>
      <c r="LXR42" s="134"/>
      <c r="LXS42" s="134"/>
      <c r="LXT42" s="134"/>
      <c r="LXU42" s="134"/>
      <c r="LXV42" s="134"/>
      <c r="LXW42" s="134"/>
      <c r="LXX42" s="134"/>
      <c r="LXY42" s="134"/>
      <c r="LXZ42" s="134"/>
      <c r="LYA42" s="134"/>
      <c r="LYB42" s="134"/>
      <c r="LYC42" s="134"/>
      <c r="LYD42" s="134"/>
      <c r="LYE42" s="134"/>
      <c r="LYF42" s="134"/>
      <c r="LYG42" s="134"/>
      <c r="LYH42" s="134"/>
      <c r="LYI42" s="134"/>
      <c r="LYJ42" s="134"/>
      <c r="LYK42" s="134"/>
      <c r="LYL42" s="134"/>
      <c r="LYM42" s="134"/>
      <c r="LYN42" s="134"/>
      <c r="LYO42" s="134"/>
      <c r="LYP42" s="134"/>
      <c r="LYQ42" s="134"/>
      <c r="LYR42" s="134"/>
      <c r="LYS42" s="134"/>
      <c r="LYT42" s="134"/>
      <c r="LYU42" s="134"/>
      <c r="LYV42" s="134"/>
      <c r="LYW42" s="134"/>
      <c r="LYX42" s="134"/>
      <c r="LYY42" s="134"/>
      <c r="LYZ42" s="134"/>
      <c r="LZA42" s="134"/>
      <c r="LZB42" s="134"/>
      <c r="LZC42" s="134"/>
      <c r="LZD42" s="134"/>
      <c r="LZE42" s="134"/>
      <c r="LZF42" s="134"/>
      <c r="LZG42" s="134"/>
      <c r="LZH42" s="134"/>
      <c r="LZI42" s="134"/>
      <c r="LZJ42" s="134"/>
      <c r="LZK42" s="134"/>
      <c r="LZL42" s="134"/>
      <c r="LZM42" s="134"/>
      <c r="LZN42" s="134"/>
      <c r="LZO42" s="134"/>
      <c r="LZP42" s="134"/>
      <c r="LZQ42" s="134"/>
      <c r="LZR42" s="134"/>
      <c r="LZS42" s="134"/>
      <c r="LZT42" s="134"/>
      <c r="LZU42" s="134"/>
      <c r="LZV42" s="134"/>
      <c r="LZW42" s="134"/>
      <c r="LZX42" s="134"/>
      <c r="LZY42" s="134"/>
      <c r="LZZ42" s="134"/>
      <c r="MAA42" s="134"/>
      <c r="MAB42" s="134"/>
      <c r="MAC42" s="134"/>
      <c r="MAD42" s="134"/>
      <c r="MAE42" s="134"/>
      <c r="MAF42" s="134"/>
      <c r="MAG42" s="134"/>
      <c r="MAH42" s="134"/>
      <c r="MAI42" s="134"/>
      <c r="MAJ42" s="134"/>
      <c r="MAK42" s="134"/>
      <c r="MAL42" s="134"/>
      <c r="MAM42" s="134"/>
      <c r="MAN42" s="134"/>
      <c r="MAO42" s="134"/>
      <c r="MAP42" s="134"/>
      <c r="MAQ42" s="134"/>
      <c r="MAR42" s="134"/>
      <c r="MAS42" s="134"/>
      <c r="MAT42" s="134"/>
      <c r="MAU42" s="134"/>
      <c r="MAV42" s="134"/>
      <c r="MAW42" s="134"/>
      <c r="MAX42" s="134"/>
      <c r="MAY42" s="134"/>
      <c r="MAZ42" s="134"/>
      <c r="MBA42" s="134"/>
      <c r="MBB42" s="134"/>
      <c r="MBC42" s="134"/>
      <c r="MBD42" s="134"/>
      <c r="MBE42" s="134"/>
      <c r="MBF42" s="134"/>
      <c r="MBG42" s="134"/>
      <c r="MBH42" s="134"/>
      <c r="MBI42" s="134"/>
      <c r="MBJ42" s="134"/>
      <c r="MBK42" s="134"/>
      <c r="MBL42" s="134"/>
      <c r="MBM42" s="134"/>
      <c r="MBN42" s="134"/>
      <c r="MBO42" s="134"/>
      <c r="MBP42" s="134"/>
      <c r="MBQ42" s="134"/>
      <c r="MBR42" s="134"/>
      <c r="MBS42" s="134"/>
      <c r="MBT42" s="134"/>
      <c r="MBU42" s="134"/>
      <c r="MBV42" s="134"/>
      <c r="MBW42" s="134"/>
      <c r="MBX42" s="134"/>
      <c r="MBY42" s="134"/>
      <c r="MBZ42" s="134"/>
      <c r="MCA42" s="134"/>
      <c r="MCB42" s="134"/>
      <c r="MCC42" s="134"/>
      <c r="MCD42" s="134"/>
      <c r="MCE42" s="134"/>
      <c r="MCF42" s="134"/>
      <c r="MCG42" s="134"/>
      <c r="MCH42" s="134"/>
      <c r="MCI42" s="134"/>
      <c r="MCJ42" s="134"/>
      <c r="MCK42" s="134"/>
      <c r="MCL42" s="134"/>
      <c r="MCM42" s="134"/>
      <c r="MCN42" s="134"/>
      <c r="MCO42" s="134"/>
      <c r="MCP42" s="134"/>
      <c r="MCQ42" s="134"/>
      <c r="MCR42" s="134"/>
      <c r="MCS42" s="134"/>
      <c r="MCT42" s="134"/>
      <c r="MCU42" s="134"/>
      <c r="MCV42" s="134"/>
      <c r="MCW42" s="134"/>
      <c r="MCX42" s="134"/>
      <c r="MCY42" s="134"/>
      <c r="MCZ42" s="134"/>
      <c r="MDA42" s="134"/>
      <c r="MDB42" s="134"/>
      <c r="MDC42" s="134"/>
      <c r="MDD42" s="134"/>
      <c r="MDE42" s="134"/>
      <c r="MDF42" s="134"/>
      <c r="MDG42" s="134"/>
      <c r="MDH42" s="134"/>
      <c r="MDI42" s="134"/>
      <c r="MDJ42" s="134"/>
      <c r="MDK42" s="134"/>
      <c r="MDL42" s="134"/>
      <c r="MDM42" s="134"/>
      <c r="MDN42" s="134"/>
      <c r="MDO42" s="134"/>
      <c r="MDP42" s="134"/>
      <c r="MDQ42" s="134"/>
      <c r="MDR42" s="134"/>
      <c r="MDS42" s="134"/>
      <c r="MDT42" s="134"/>
      <c r="MDU42" s="134"/>
      <c r="MDV42" s="134"/>
      <c r="MDW42" s="134"/>
      <c r="MDX42" s="134"/>
      <c r="MDY42" s="134"/>
      <c r="MDZ42" s="134"/>
      <c r="MEA42" s="134"/>
      <c r="MEB42" s="134"/>
      <c r="MEC42" s="134"/>
      <c r="MED42" s="134"/>
      <c r="MEE42" s="134"/>
      <c r="MEF42" s="134"/>
      <c r="MEG42" s="134"/>
      <c r="MEH42" s="134"/>
      <c r="MEI42" s="134"/>
      <c r="MEJ42" s="134"/>
      <c r="MEK42" s="134"/>
      <c r="MEL42" s="134"/>
      <c r="MEM42" s="134"/>
      <c r="MEN42" s="134"/>
      <c r="MEO42" s="134"/>
      <c r="MEP42" s="134"/>
      <c r="MEQ42" s="134"/>
      <c r="MER42" s="134"/>
      <c r="MES42" s="134"/>
      <c r="MET42" s="134"/>
      <c r="MEU42" s="134"/>
      <c r="MEV42" s="134"/>
      <c r="MEW42" s="134"/>
      <c r="MEX42" s="134"/>
      <c r="MEY42" s="134"/>
      <c r="MEZ42" s="134"/>
      <c r="MFA42" s="134"/>
      <c r="MFB42" s="134"/>
      <c r="MFC42" s="134"/>
      <c r="MFD42" s="134"/>
      <c r="MFE42" s="134"/>
      <c r="MFF42" s="134"/>
      <c r="MFG42" s="134"/>
      <c r="MFH42" s="134"/>
      <c r="MFI42" s="134"/>
      <c r="MFJ42" s="134"/>
      <c r="MFK42" s="134"/>
      <c r="MFL42" s="134"/>
      <c r="MFM42" s="134"/>
      <c r="MFN42" s="134"/>
      <c r="MFO42" s="134"/>
      <c r="MFP42" s="134"/>
      <c r="MFQ42" s="134"/>
      <c r="MFR42" s="134"/>
      <c r="MFS42" s="134"/>
      <c r="MFT42" s="134"/>
      <c r="MFU42" s="134"/>
      <c r="MFV42" s="134"/>
      <c r="MFW42" s="134"/>
      <c r="MFX42" s="134"/>
      <c r="MFY42" s="134"/>
      <c r="MFZ42" s="134"/>
      <c r="MGA42" s="134"/>
      <c r="MGB42" s="134"/>
      <c r="MGC42" s="134"/>
      <c r="MGD42" s="134"/>
      <c r="MGE42" s="134"/>
      <c r="MGF42" s="134"/>
      <c r="MGG42" s="134"/>
      <c r="MGH42" s="134"/>
      <c r="MGI42" s="134"/>
      <c r="MGJ42" s="134"/>
      <c r="MGK42" s="134"/>
      <c r="MGL42" s="134"/>
      <c r="MGM42" s="134"/>
      <c r="MGN42" s="134"/>
      <c r="MGO42" s="134"/>
      <c r="MGP42" s="134"/>
      <c r="MGQ42" s="134"/>
      <c r="MGR42" s="134"/>
      <c r="MGS42" s="134"/>
      <c r="MGT42" s="134"/>
      <c r="MGU42" s="134"/>
      <c r="MGV42" s="134"/>
      <c r="MGW42" s="134"/>
      <c r="MGX42" s="134"/>
      <c r="MGY42" s="134"/>
      <c r="MGZ42" s="134"/>
      <c r="MHA42" s="134"/>
      <c r="MHB42" s="134"/>
      <c r="MHC42" s="134"/>
      <c r="MHD42" s="134"/>
      <c r="MHE42" s="134"/>
      <c r="MHF42" s="134"/>
      <c r="MHG42" s="134"/>
      <c r="MHH42" s="134"/>
      <c r="MHI42" s="134"/>
      <c r="MHJ42" s="134"/>
      <c r="MHK42" s="134"/>
      <c r="MHL42" s="134"/>
      <c r="MHM42" s="134"/>
      <c r="MHN42" s="134"/>
      <c r="MHO42" s="134"/>
      <c r="MHP42" s="134"/>
      <c r="MHQ42" s="134"/>
      <c r="MHR42" s="134"/>
      <c r="MHS42" s="134"/>
      <c r="MHT42" s="134"/>
      <c r="MHU42" s="134"/>
      <c r="MHV42" s="134"/>
      <c r="MHW42" s="134"/>
      <c r="MHX42" s="134"/>
      <c r="MHY42" s="134"/>
      <c r="MHZ42" s="134"/>
      <c r="MIA42" s="134"/>
      <c r="MIB42" s="134"/>
      <c r="MIC42" s="134"/>
      <c r="MID42" s="134"/>
      <c r="MIE42" s="134"/>
      <c r="MIF42" s="134"/>
      <c r="MIG42" s="134"/>
      <c r="MIH42" s="134"/>
      <c r="MII42" s="134"/>
      <c r="MIJ42" s="134"/>
      <c r="MIK42" s="134"/>
      <c r="MIL42" s="134"/>
      <c r="MIM42" s="134"/>
      <c r="MIN42" s="134"/>
      <c r="MIO42" s="134"/>
      <c r="MIP42" s="134"/>
      <c r="MIQ42" s="134"/>
      <c r="MIR42" s="134"/>
      <c r="MIS42" s="134"/>
      <c r="MIT42" s="134"/>
      <c r="MIU42" s="134"/>
      <c r="MIV42" s="134"/>
      <c r="MIW42" s="134"/>
      <c r="MIX42" s="134"/>
      <c r="MIY42" s="134"/>
      <c r="MIZ42" s="134"/>
      <c r="MJA42" s="134"/>
      <c r="MJB42" s="134"/>
      <c r="MJC42" s="134"/>
      <c r="MJD42" s="134"/>
      <c r="MJE42" s="134"/>
      <c r="MJF42" s="134"/>
      <c r="MJG42" s="134"/>
      <c r="MJH42" s="134"/>
      <c r="MJI42" s="134"/>
      <c r="MJJ42" s="134"/>
      <c r="MJK42" s="134"/>
      <c r="MJL42" s="134"/>
      <c r="MJM42" s="134"/>
      <c r="MJN42" s="134"/>
      <c r="MJO42" s="134"/>
      <c r="MJP42" s="134"/>
      <c r="MJQ42" s="134"/>
      <c r="MJR42" s="134"/>
      <c r="MJS42" s="134"/>
      <c r="MJT42" s="134"/>
      <c r="MJU42" s="134"/>
      <c r="MJV42" s="134"/>
      <c r="MJW42" s="134"/>
      <c r="MJX42" s="134"/>
      <c r="MJY42" s="134"/>
      <c r="MJZ42" s="134"/>
      <c r="MKA42" s="134"/>
      <c r="MKB42" s="134"/>
      <c r="MKC42" s="134"/>
      <c r="MKD42" s="134"/>
      <c r="MKE42" s="134"/>
      <c r="MKF42" s="134"/>
      <c r="MKG42" s="134"/>
      <c r="MKH42" s="134"/>
      <c r="MKI42" s="134"/>
      <c r="MKJ42" s="134"/>
      <c r="MKK42" s="134"/>
      <c r="MKL42" s="134"/>
      <c r="MKM42" s="134"/>
      <c r="MKN42" s="134"/>
      <c r="MKO42" s="134"/>
      <c r="MKP42" s="134"/>
      <c r="MKQ42" s="134"/>
      <c r="MKR42" s="134"/>
      <c r="MKS42" s="134"/>
      <c r="MKT42" s="134"/>
      <c r="MKU42" s="134"/>
      <c r="MKV42" s="134"/>
      <c r="MKW42" s="134"/>
      <c r="MKX42" s="134"/>
      <c r="MKY42" s="134"/>
      <c r="MKZ42" s="134"/>
      <c r="MLA42" s="134"/>
      <c r="MLB42" s="134"/>
      <c r="MLC42" s="134"/>
      <c r="MLD42" s="134"/>
      <c r="MLE42" s="134"/>
      <c r="MLF42" s="134"/>
      <c r="MLG42" s="134"/>
      <c r="MLH42" s="134"/>
      <c r="MLI42" s="134"/>
      <c r="MLJ42" s="134"/>
      <c r="MLK42" s="134"/>
      <c r="MLL42" s="134"/>
      <c r="MLM42" s="134"/>
      <c r="MLN42" s="134"/>
      <c r="MLO42" s="134"/>
      <c r="MLP42" s="134"/>
      <c r="MLQ42" s="134"/>
      <c r="MLR42" s="134"/>
      <c r="MLS42" s="134"/>
      <c r="MLT42" s="134"/>
      <c r="MLU42" s="134"/>
      <c r="MLV42" s="134"/>
      <c r="MLW42" s="134"/>
      <c r="MLX42" s="134"/>
      <c r="MLY42" s="134"/>
      <c r="MLZ42" s="134"/>
      <c r="MMA42" s="134"/>
      <c r="MMB42" s="134"/>
      <c r="MMC42" s="134"/>
      <c r="MMD42" s="134"/>
      <c r="MME42" s="134"/>
      <c r="MMF42" s="134"/>
      <c r="MMG42" s="134"/>
      <c r="MMH42" s="134"/>
      <c r="MMI42" s="134"/>
      <c r="MMJ42" s="134"/>
      <c r="MMK42" s="134"/>
      <c r="MML42" s="134"/>
      <c r="MMM42" s="134"/>
      <c r="MMN42" s="134"/>
      <c r="MMO42" s="134"/>
      <c r="MMP42" s="134"/>
      <c r="MMQ42" s="134"/>
      <c r="MMR42" s="134"/>
      <c r="MMS42" s="134"/>
      <c r="MMT42" s="134"/>
      <c r="MMU42" s="134"/>
      <c r="MMV42" s="134"/>
      <c r="MMW42" s="134"/>
      <c r="MMX42" s="134"/>
      <c r="MMY42" s="134"/>
      <c r="MMZ42" s="134"/>
      <c r="MNA42" s="134"/>
      <c r="MNB42" s="134"/>
      <c r="MNC42" s="134"/>
      <c r="MND42" s="134"/>
      <c r="MNE42" s="134"/>
      <c r="MNF42" s="134"/>
      <c r="MNG42" s="134"/>
      <c r="MNH42" s="134"/>
      <c r="MNI42" s="134"/>
      <c r="MNJ42" s="134"/>
      <c r="MNK42" s="134"/>
      <c r="MNL42" s="134"/>
      <c r="MNM42" s="134"/>
      <c r="MNN42" s="134"/>
      <c r="MNO42" s="134"/>
      <c r="MNP42" s="134"/>
      <c r="MNQ42" s="134"/>
      <c r="MNR42" s="134"/>
      <c r="MNS42" s="134"/>
      <c r="MNT42" s="134"/>
      <c r="MNU42" s="134"/>
      <c r="MNV42" s="134"/>
      <c r="MNW42" s="134"/>
      <c r="MNX42" s="134"/>
      <c r="MNY42" s="134"/>
      <c r="MNZ42" s="134"/>
      <c r="MOA42" s="134"/>
      <c r="MOB42" s="134"/>
      <c r="MOC42" s="134"/>
      <c r="MOD42" s="134"/>
      <c r="MOE42" s="134"/>
      <c r="MOF42" s="134"/>
      <c r="MOG42" s="134"/>
      <c r="MOH42" s="134"/>
      <c r="MOI42" s="134"/>
      <c r="MOJ42" s="134"/>
      <c r="MOK42" s="134"/>
      <c r="MOL42" s="134"/>
      <c r="MOM42" s="134"/>
      <c r="MON42" s="134"/>
      <c r="MOO42" s="134"/>
      <c r="MOP42" s="134"/>
      <c r="MOQ42" s="134"/>
      <c r="MOR42" s="134"/>
      <c r="MOS42" s="134"/>
      <c r="MOT42" s="134"/>
      <c r="MOU42" s="134"/>
      <c r="MOV42" s="134"/>
      <c r="MOW42" s="134"/>
      <c r="MOX42" s="134"/>
      <c r="MOY42" s="134"/>
      <c r="MOZ42" s="134"/>
      <c r="MPA42" s="134"/>
      <c r="MPB42" s="134"/>
      <c r="MPC42" s="134"/>
      <c r="MPD42" s="134"/>
      <c r="MPE42" s="134"/>
      <c r="MPF42" s="134"/>
      <c r="MPG42" s="134"/>
      <c r="MPH42" s="134"/>
      <c r="MPI42" s="134"/>
      <c r="MPJ42" s="134"/>
      <c r="MPK42" s="134"/>
      <c r="MPL42" s="134"/>
      <c r="MPM42" s="134"/>
      <c r="MPN42" s="134"/>
      <c r="MPO42" s="134"/>
      <c r="MPP42" s="134"/>
      <c r="MPQ42" s="134"/>
      <c r="MPR42" s="134"/>
      <c r="MPS42" s="134"/>
      <c r="MPT42" s="134"/>
      <c r="MPU42" s="134"/>
      <c r="MPV42" s="134"/>
      <c r="MPW42" s="134"/>
      <c r="MPX42" s="134"/>
      <c r="MPY42" s="134"/>
      <c r="MPZ42" s="134"/>
      <c r="MQA42" s="134"/>
      <c r="MQB42" s="134"/>
      <c r="MQC42" s="134"/>
      <c r="MQD42" s="134"/>
      <c r="MQE42" s="134"/>
      <c r="MQF42" s="134"/>
      <c r="MQG42" s="134"/>
      <c r="MQH42" s="134"/>
      <c r="MQI42" s="134"/>
      <c r="MQJ42" s="134"/>
      <c r="MQK42" s="134"/>
      <c r="MQL42" s="134"/>
      <c r="MQM42" s="134"/>
      <c r="MQN42" s="134"/>
      <c r="MQO42" s="134"/>
      <c r="MQP42" s="134"/>
      <c r="MQQ42" s="134"/>
      <c r="MQR42" s="134"/>
      <c r="MQS42" s="134"/>
      <c r="MQT42" s="134"/>
      <c r="MQU42" s="134"/>
      <c r="MQV42" s="134"/>
      <c r="MQW42" s="134"/>
      <c r="MQX42" s="134"/>
      <c r="MQY42" s="134"/>
      <c r="MQZ42" s="134"/>
      <c r="MRA42" s="134"/>
      <c r="MRB42" s="134"/>
      <c r="MRC42" s="134"/>
      <c r="MRD42" s="134"/>
      <c r="MRE42" s="134"/>
      <c r="MRF42" s="134"/>
      <c r="MRG42" s="134"/>
      <c r="MRH42" s="134"/>
      <c r="MRI42" s="134"/>
      <c r="MRJ42" s="134"/>
      <c r="MRK42" s="134"/>
      <c r="MRL42" s="134"/>
      <c r="MRM42" s="134"/>
      <c r="MRN42" s="134"/>
      <c r="MRO42" s="134"/>
      <c r="MRP42" s="134"/>
      <c r="MRQ42" s="134"/>
      <c r="MRR42" s="134"/>
      <c r="MRS42" s="134"/>
      <c r="MRT42" s="134"/>
      <c r="MRU42" s="134"/>
      <c r="MRV42" s="134"/>
      <c r="MRW42" s="134"/>
      <c r="MRX42" s="134"/>
      <c r="MRY42" s="134"/>
      <c r="MRZ42" s="134"/>
      <c r="MSA42" s="134"/>
      <c r="MSB42" s="134"/>
      <c r="MSC42" s="134"/>
      <c r="MSD42" s="134"/>
      <c r="MSE42" s="134"/>
      <c r="MSF42" s="134"/>
      <c r="MSG42" s="134"/>
      <c r="MSH42" s="134"/>
      <c r="MSI42" s="134"/>
      <c r="MSJ42" s="134"/>
      <c r="MSK42" s="134"/>
      <c r="MSL42" s="134"/>
      <c r="MSM42" s="134"/>
      <c r="MSN42" s="134"/>
      <c r="MSO42" s="134"/>
      <c r="MSP42" s="134"/>
      <c r="MSQ42" s="134"/>
      <c r="MSR42" s="134"/>
      <c r="MSS42" s="134"/>
      <c r="MST42" s="134"/>
      <c r="MSU42" s="134"/>
      <c r="MSV42" s="134"/>
      <c r="MSW42" s="134"/>
      <c r="MSX42" s="134"/>
      <c r="MSY42" s="134"/>
      <c r="MSZ42" s="134"/>
      <c r="MTA42" s="134"/>
      <c r="MTB42" s="134"/>
      <c r="MTC42" s="134"/>
      <c r="MTD42" s="134"/>
      <c r="MTE42" s="134"/>
      <c r="MTF42" s="134"/>
      <c r="MTG42" s="134"/>
      <c r="MTH42" s="134"/>
      <c r="MTI42" s="134"/>
      <c r="MTJ42" s="134"/>
      <c r="MTK42" s="134"/>
      <c r="MTL42" s="134"/>
      <c r="MTM42" s="134"/>
      <c r="MTN42" s="134"/>
      <c r="MTO42" s="134"/>
      <c r="MTP42" s="134"/>
      <c r="MTQ42" s="134"/>
      <c r="MTR42" s="134"/>
      <c r="MTS42" s="134"/>
      <c r="MTT42" s="134"/>
      <c r="MTU42" s="134"/>
      <c r="MTV42" s="134"/>
      <c r="MTW42" s="134"/>
      <c r="MTX42" s="134"/>
      <c r="MTY42" s="134"/>
      <c r="MTZ42" s="134"/>
      <c r="MUA42" s="134"/>
      <c r="MUB42" s="134"/>
      <c r="MUC42" s="134"/>
      <c r="MUD42" s="134"/>
      <c r="MUE42" s="134"/>
      <c r="MUF42" s="134"/>
      <c r="MUG42" s="134"/>
      <c r="MUH42" s="134"/>
      <c r="MUI42" s="134"/>
      <c r="MUJ42" s="134"/>
      <c r="MUK42" s="134"/>
      <c r="MUL42" s="134"/>
      <c r="MUM42" s="134"/>
      <c r="MUN42" s="134"/>
      <c r="MUO42" s="134"/>
      <c r="MUP42" s="134"/>
      <c r="MUQ42" s="134"/>
      <c r="MUR42" s="134"/>
      <c r="MUS42" s="134"/>
      <c r="MUT42" s="134"/>
      <c r="MUU42" s="134"/>
      <c r="MUV42" s="134"/>
      <c r="MUW42" s="134"/>
      <c r="MUX42" s="134"/>
      <c r="MUY42" s="134"/>
      <c r="MUZ42" s="134"/>
      <c r="MVA42" s="134"/>
      <c r="MVB42" s="134"/>
      <c r="MVC42" s="134"/>
      <c r="MVD42" s="134"/>
      <c r="MVE42" s="134"/>
      <c r="MVF42" s="134"/>
      <c r="MVG42" s="134"/>
      <c r="MVH42" s="134"/>
      <c r="MVI42" s="134"/>
      <c r="MVJ42" s="134"/>
      <c r="MVK42" s="134"/>
      <c r="MVL42" s="134"/>
      <c r="MVM42" s="134"/>
      <c r="MVN42" s="134"/>
      <c r="MVO42" s="134"/>
      <c r="MVP42" s="134"/>
      <c r="MVQ42" s="134"/>
      <c r="MVR42" s="134"/>
      <c r="MVS42" s="134"/>
      <c r="MVT42" s="134"/>
      <c r="MVU42" s="134"/>
      <c r="MVV42" s="134"/>
      <c r="MVW42" s="134"/>
      <c r="MVX42" s="134"/>
      <c r="MVY42" s="134"/>
      <c r="MVZ42" s="134"/>
      <c r="MWA42" s="134"/>
      <c r="MWB42" s="134"/>
      <c r="MWC42" s="134"/>
      <c r="MWD42" s="134"/>
      <c r="MWE42" s="134"/>
      <c r="MWF42" s="134"/>
      <c r="MWG42" s="134"/>
      <c r="MWH42" s="134"/>
      <c r="MWI42" s="134"/>
      <c r="MWJ42" s="134"/>
      <c r="MWK42" s="134"/>
      <c r="MWL42" s="134"/>
      <c r="MWM42" s="134"/>
      <c r="MWN42" s="134"/>
      <c r="MWO42" s="134"/>
      <c r="MWP42" s="134"/>
      <c r="MWQ42" s="134"/>
      <c r="MWR42" s="134"/>
      <c r="MWS42" s="134"/>
      <c r="MWT42" s="134"/>
      <c r="MWU42" s="134"/>
      <c r="MWV42" s="134"/>
      <c r="MWW42" s="134"/>
      <c r="MWX42" s="134"/>
      <c r="MWY42" s="134"/>
      <c r="MWZ42" s="134"/>
      <c r="MXA42" s="134"/>
      <c r="MXB42" s="134"/>
      <c r="MXC42" s="134"/>
      <c r="MXD42" s="134"/>
      <c r="MXE42" s="134"/>
      <c r="MXF42" s="134"/>
      <c r="MXG42" s="134"/>
      <c r="MXH42" s="134"/>
      <c r="MXI42" s="134"/>
      <c r="MXJ42" s="134"/>
      <c r="MXK42" s="134"/>
      <c r="MXL42" s="134"/>
      <c r="MXM42" s="134"/>
      <c r="MXN42" s="134"/>
      <c r="MXO42" s="134"/>
      <c r="MXP42" s="134"/>
      <c r="MXQ42" s="134"/>
      <c r="MXR42" s="134"/>
      <c r="MXS42" s="134"/>
      <c r="MXT42" s="134"/>
      <c r="MXU42" s="134"/>
      <c r="MXV42" s="134"/>
      <c r="MXW42" s="134"/>
      <c r="MXX42" s="134"/>
      <c r="MXY42" s="134"/>
      <c r="MXZ42" s="134"/>
      <c r="MYA42" s="134"/>
      <c r="MYB42" s="134"/>
      <c r="MYC42" s="134"/>
      <c r="MYD42" s="134"/>
      <c r="MYE42" s="134"/>
      <c r="MYF42" s="134"/>
      <c r="MYG42" s="134"/>
      <c r="MYH42" s="134"/>
      <c r="MYI42" s="134"/>
      <c r="MYJ42" s="134"/>
      <c r="MYK42" s="134"/>
      <c r="MYL42" s="134"/>
      <c r="MYM42" s="134"/>
      <c r="MYN42" s="134"/>
      <c r="MYO42" s="134"/>
      <c r="MYP42" s="134"/>
      <c r="MYQ42" s="134"/>
      <c r="MYR42" s="134"/>
      <c r="MYS42" s="134"/>
      <c r="MYT42" s="134"/>
      <c r="MYU42" s="134"/>
      <c r="MYV42" s="134"/>
      <c r="MYW42" s="134"/>
      <c r="MYX42" s="134"/>
      <c r="MYY42" s="134"/>
      <c r="MYZ42" s="134"/>
      <c r="MZA42" s="134"/>
      <c r="MZB42" s="134"/>
      <c r="MZC42" s="134"/>
      <c r="MZD42" s="134"/>
      <c r="MZE42" s="134"/>
      <c r="MZF42" s="134"/>
      <c r="MZG42" s="134"/>
      <c r="MZH42" s="134"/>
      <c r="MZI42" s="134"/>
      <c r="MZJ42" s="134"/>
      <c r="MZK42" s="134"/>
      <c r="MZL42" s="134"/>
      <c r="MZM42" s="134"/>
      <c r="MZN42" s="134"/>
      <c r="MZO42" s="134"/>
      <c r="MZP42" s="134"/>
      <c r="MZQ42" s="134"/>
      <c r="MZR42" s="134"/>
      <c r="MZS42" s="134"/>
      <c r="MZT42" s="134"/>
      <c r="MZU42" s="134"/>
      <c r="MZV42" s="134"/>
      <c r="MZW42" s="134"/>
      <c r="MZX42" s="134"/>
      <c r="MZY42" s="134"/>
      <c r="MZZ42" s="134"/>
      <c r="NAA42" s="134"/>
      <c r="NAB42" s="134"/>
      <c r="NAC42" s="134"/>
      <c r="NAD42" s="134"/>
      <c r="NAE42" s="134"/>
      <c r="NAF42" s="134"/>
      <c r="NAG42" s="134"/>
      <c r="NAH42" s="134"/>
      <c r="NAI42" s="134"/>
      <c r="NAJ42" s="134"/>
      <c r="NAK42" s="134"/>
      <c r="NAL42" s="134"/>
      <c r="NAM42" s="134"/>
      <c r="NAN42" s="134"/>
      <c r="NAO42" s="134"/>
      <c r="NAP42" s="134"/>
      <c r="NAQ42" s="134"/>
      <c r="NAR42" s="134"/>
      <c r="NAS42" s="134"/>
      <c r="NAT42" s="134"/>
      <c r="NAU42" s="134"/>
      <c r="NAV42" s="134"/>
      <c r="NAW42" s="134"/>
      <c r="NAX42" s="134"/>
      <c r="NAY42" s="134"/>
      <c r="NAZ42" s="134"/>
      <c r="NBA42" s="134"/>
      <c r="NBB42" s="134"/>
      <c r="NBC42" s="134"/>
      <c r="NBD42" s="134"/>
      <c r="NBE42" s="134"/>
      <c r="NBF42" s="134"/>
      <c r="NBG42" s="134"/>
      <c r="NBH42" s="134"/>
      <c r="NBI42" s="134"/>
      <c r="NBJ42" s="134"/>
      <c r="NBK42" s="134"/>
      <c r="NBL42" s="134"/>
      <c r="NBM42" s="134"/>
      <c r="NBN42" s="134"/>
      <c r="NBO42" s="134"/>
      <c r="NBP42" s="134"/>
      <c r="NBQ42" s="134"/>
      <c r="NBR42" s="134"/>
      <c r="NBS42" s="134"/>
      <c r="NBT42" s="134"/>
      <c r="NBU42" s="134"/>
      <c r="NBV42" s="134"/>
      <c r="NBW42" s="134"/>
      <c r="NBX42" s="134"/>
      <c r="NBY42" s="134"/>
      <c r="NBZ42" s="134"/>
      <c r="NCA42" s="134"/>
      <c r="NCB42" s="134"/>
      <c r="NCC42" s="134"/>
      <c r="NCD42" s="134"/>
      <c r="NCE42" s="134"/>
      <c r="NCF42" s="134"/>
      <c r="NCG42" s="134"/>
      <c r="NCH42" s="134"/>
      <c r="NCI42" s="134"/>
      <c r="NCJ42" s="134"/>
      <c r="NCK42" s="134"/>
      <c r="NCL42" s="134"/>
      <c r="NCM42" s="134"/>
      <c r="NCN42" s="134"/>
      <c r="NCO42" s="134"/>
      <c r="NCP42" s="134"/>
      <c r="NCQ42" s="134"/>
      <c r="NCR42" s="134"/>
      <c r="NCS42" s="134"/>
      <c r="NCT42" s="134"/>
      <c r="NCU42" s="134"/>
      <c r="NCV42" s="134"/>
      <c r="NCW42" s="134"/>
      <c r="NCX42" s="134"/>
      <c r="NCY42" s="134"/>
      <c r="NCZ42" s="134"/>
      <c r="NDA42" s="134"/>
      <c r="NDB42" s="134"/>
      <c r="NDC42" s="134"/>
      <c r="NDD42" s="134"/>
      <c r="NDE42" s="134"/>
      <c r="NDF42" s="134"/>
      <c r="NDG42" s="134"/>
      <c r="NDH42" s="134"/>
      <c r="NDI42" s="134"/>
      <c r="NDJ42" s="134"/>
      <c r="NDK42" s="134"/>
      <c r="NDL42" s="134"/>
      <c r="NDM42" s="134"/>
      <c r="NDN42" s="134"/>
      <c r="NDO42" s="134"/>
      <c r="NDP42" s="134"/>
      <c r="NDQ42" s="134"/>
      <c r="NDR42" s="134"/>
      <c r="NDS42" s="134"/>
      <c r="NDT42" s="134"/>
      <c r="NDU42" s="134"/>
      <c r="NDV42" s="134"/>
      <c r="NDW42" s="134"/>
      <c r="NDX42" s="134"/>
      <c r="NDY42" s="134"/>
      <c r="NDZ42" s="134"/>
      <c r="NEA42" s="134"/>
      <c r="NEB42" s="134"/>
      <c r="NEC42" s="134"/>
      <c r="NED42" s="134"/>
      <c r="NEE42" s="134"/>
      <c r="NEF42" s="134"/>
      <c r="NEG42" s="134"/>
      <c r="NEH42" s="134"/>
      <c r="NEI42" s="134"/>
      <c r="NEJ42" s="134"/>
      <c r="NEK42" s="134"/>
      <c r="NEL42" s="134"/>
      <c r="NEM42" s="134"/>
      <c r="NEN42" s="134"/>
      <c r="NEO42" s="134"/>
      <c r="NEP42" s="134"/>
      <c r="NEQ42" s="134"/>
      <c r="NER42" s="134"/>
      <c r="NES42" s="134"/>
      <c r="NET42" s="134"/>
      <c r="NEU42" s="134"/>
      <c r="NEV42" s="134"/>
      <c r="NEW42" s="134"/>
      <c r="NEX42" s="134"/>
      <c r="NEY42" s="134"/>
      <c r="NEZ42" s="134"/>
      <c r="NFA42" s="134"/>
      <c r="NFB42" s="134"/>
      <c r="NFC42" s="134"/>
      <c r="NFD42" s="134"/>
      <c r="NFE42" s="134"/>
      <c r="NFF42" s="134"/>
      <c r="NFG42" s="134"/>
      <c r="NFH42" s="134"/>
      <c r="NFI42" s="134"/>
      <c r="NFJ42" s="134"/>
      <c r="NFK42" s="134"/>
      <c r="NFL42" s="134"/>
      <c r="NFM42" s="134"/>
      <c r="NFN42" s="134"/>
      <c r="NFO42" s="134"/>
      <c r="NFP42" s="134"/>
      <c r="NFQ42" s="134"/>
      <c r="NFR42" s="134"/>
      <c r="NFS42" s="134"/>
      <c r="NFT42" s="134"/>
      <c r="NFU42" s="134"/>
      <c r="NFV42" s="134"/>
      <c r="NFW42" s="134"/>
      <c r="NFX42" s="134"/>
      <c r="NFY42" s="134"/>
      <c r="NFZ42" s="134"/>
      <c r="NGA42" s="134"/>
      <c r="NGB42" s="134"/>
      <c r="NGC42" s="134"/>
      <c r="NGD42" s="134"/>
      <c r="NGE42" s="134"/>
      <c r="NGF42" s="134"/>
      <c r="NGG42" s="134"/>
      <c r="NGH42" s="134"/>
      <c r="NGI42" s="134"/>
      <c r="NGJ42" s="134"/>
      <c r="NGK42" s="134"/>
      <c r="NGL42" s="134"/>
      <c r="NGM42" s="134"/>
      <c r="NGN42" s="134"/>
      <c r="NGO42" s="134"/>
      <c r="NGP42" s="134"/>
      <c r="NGQ42" s="134"/>
      <c r="NGR42" s="134"/>
      <c r="NGS42" s="134"/>
      <c r="NGT42" s="134"/>
      <c r="NGU42" s="134"/>
      <c r="NGV42" s="134"/>
      <c r="NGW42" s="134"/>
      <c r="NGX42" s="134"/>
      <c r="NGY42" s="134"/>
      <c r="NGZ42" s="134"/>
      <c r="NHA42" s="134"/>
      <c r="NHB42" s="134"/>
      <c r="NHC42" s="134"/>
      <c r="NHD42" s="134"/>
      <c r="NHE42" s="134"/>
      <c r="NHF42" s="134"/>
      <c r="NHG42" s="134"/>
      <c r="NHH42" s="134"/>
      <c r="NHI42" s="134"/>
      <c r="NHJ42" s="134"/>
      <c r="NHK42" s="134"/>
      <c r="NHL42" s="134"/>
      <c r="NHM42" s="134"/>
      <c r="NHN42" s="134"/>
      <c r="NHO42" s="134"/>
      <c r="NHP42" s="134"/>
      <c r="NHQ42" s="134"/>
      <c r="NHR42" s="134"/>
      <c r="NHS42" s="134"/>
      <c r="NHT42" s="134"/>
      <c r="NHU42" s="134"/>
      <c r="NHV42" s="134"/>
      <c r="NHW42" s="134"/>
      <c r="NHX42" s="134"/>
      <c r="NHY42" s="134"/>
      <c r="NHZ42" s="134"/>
      <c r="NIA42" s="134"/>
      <c r="NIB42" s="134"/>
      <c r="NIC42" s="134"/>
      <c r="NID42" s="134"/>
      <c r="NIE42" s="134"/>
      <c r="NIF42" s="134"/>
      <c r="NIG42" s="134"/>
      <c r="NIH42" s="134"/>
      <c r="NII42" s="134"/>
      <c r="NIJ42" s="134"/>
      <c r="NIK42" s="134"/>
      <c r="NIL42" s="134"/>
      <c r="NIM42" s="134"/>
      <c r="NIN42" s="134"/>
      <c r="NIO42" s="134"/>
      <c r="NIP42" s="134"/>
      <c r="NIQ42" s="134"/>
      <c r="NIR42" s="134"/>
      <c r="NIS42" s="134"/>
      <c r="NIT42" s="134"/>
      <c r="NIU42" s="134"/>
      <c r="NIV42" s="134"/>
      <c r="NIW42" s="134"/>
      <c r="NIX42" s="134"/>
      <c r="NIY42" s="134"/>
      <c r="NIZ42" s="134"/>
      <c r="NJA42" s="134"/>
      <c r="NJB42" s="134"/>
      <c r="NJC42" s="134"/>
      <c r="NJD42" s="134"/>
      <c r="NJE42" s="134"/>
      <c r="NJF42" s="134"/>
      <c r="NJG42" s="134"/>
      <c r="NJH42" s="134"/>
      <c r="NJI42" s="134"/>
      <c r="NJJ42" s="134"/>
      <c r="NJK42" s="134"/>
      <c r="NJL42" s="134"/>
      <c r="NJM42" s="134"/>
      <c r="NJN42" s="134"/>
      <c r="NJO42" s="134"/>
      <c r="NJP42" s="134"/>
      <c r="NJQ42" s="134"/>
      <c r="NJR42" s="134"/>
      <c r="NJS42" s="134"/>
      <c r="NJT42" s="134"/>
      <c r="NJU42" s="134"/>
      <c r="NJV42" s="134"/>
      <c r="NJW42" s="134"/>
      <c r="NJX42" s="134"/>
      <c r="NJY42" s="134"/>
      <c r="NJZ42" s="134"/>
      <c r="NKA42" s="134"/>
      <c r="NKB42" s="134"/>
      <c r="NKC42" s="134"/>
      <c r="NKD42" s="134"/>
      <c r="NKE42" s="134"/>
      <c r="NKF42" s="134"/>
      <c r="NKG42" s="134"/>
      <c r="NKH42" s="134"/>
      <c r="NKI42" s="134"/>
      <c r="NKJ42" s="134"/>
      <c r="NKK42" s="134"/>
      <c r="NKL42" s="134"/>
      <c r="NKM42" s="134"/>
      <c r="NKN42" s="134"/>
      <c r="NKO42" s="134"/>
      <c r="NKP42" s="134"/>
      <c r="NKQ42" s="134"/>
      <c r="NKR42" s="134"/>
      <c r="NKS42" s="134"/>
      <c r="NKT42" s="134"/>
      <c r="NKU42" s="134"/>
      <c r="NKV42" s="134"/>
      <c r="NKW42" s="134"/>
      <c r="NKX42" s="134"/>
      <c r="NKY42" s="134"/>
      <c r="NKZ42" s="134"/>
      <c r="NLA42" s="134"/>
      <c r="NLB42" s="134"/>
      <c r="NLC42" s="134"/>
      <c r="NLD42" s="134"/>
      <c r="NLE42" s="134"/>
      <c r="NLF42" s="134"/>
      <c r="NLG42" s="134"/>
      <c r="NLH42" s="134"/>
      <c r="NLI42" s="134"/>
      <c r="NLJ42" s="134"/>
      <c r="NLK42" s="134"/>
      <c r="NLL42" s="134"/>
      <c r="NLM42" s="134"/>
      <c r="NLN42" s="134"/>
      <c r="NLO42" s="134"/>
      <c r="NLP42" s="134"/>
      <c r="NLQ42" s="134"/>
      <c r="NLR42" s="134"/>
      <c r="NLS42" s="134"/>
      <c r="NLT42" s="134"/>
      <c r="NLU42" s="134"/>
      <c r="NLV42" s="134"/>
      <c r="NLW42" s="134"/>
      <c r="NLX42" s="134"/>
      <c r="NLY42" s="134"/>
      <c r="NLZ42" s="134"/>
      <c r="NMA42" s="134"/>
      <c r="NMB42" s="134"/>
      <c r="NMC42" s="134"/>
      <c r="NMD42" s="134"/>
      <c r="NME42" s="134"/>
      <c r="NMF42" s="134"/>
      <c r="NMG42" s="134"/>
      <c r="NMH42" s="134"/>
      <c r="NMI42" s="134"/>
      <c r="NMJ42" s="134"/>
      <c r="NMK42" s="134"/>
      <c r="NML42" s="134"/>
      <c r="NMM42" s="134"/>
      <c r="NMN42" s="134"/>
      <c r="NMO42" s="134"/>
      <c r="NMP42" s="134"/>
      <c r="NMQ42" s="134"/>
      <c r="NMR42" s="134"/>
      <c r="NMS42" s="134"/>
      <c r="NMT42" s="134"/>
      <c r="NMU42" s="134"/>
      <c r="NMV42" s="134"/>
      <c r="NMW42" s="134"/>
      <c r="NMX42" s="134"/>
      <c r="NMY42" s="134"/>
      <c r="NMZ42" s="134"/>
      <c r="NNA42" s="134"/>
      <c r="NNB42" s="134"/>
      <c r="NNC42" s="134"/>
      <c r="NND42" s="134"/>
      <c r="NNE42" s="134"/>
      <c r="NNF42" s="134"/>
      <c r="NNG42" s="134"/>
      <c r="NNH42" s="134"/>
      <c r="NNI42" s="134"/>
      <c r="NNJ42" s="134"/>
      <c r="NNK42" s="134"/>
      <c r="NNL42" s="134"/>
      <c r="NNM42" s="134"/>
      <c r="NNN42" s="134"/>
      <c r="NNO42" s="134"/>
      <c r="NNP42" s="134"/>
      <c r="NNQ42" s="134"/>
      <c r="NNR42" s="134"/>
      <c r="NNS42" s="134"/>
      <c r="NNT42" s="134"/>
      <c r="NNU42" s="134"/>
      <c r="NNV42" s="134"/>
      <c r="NNW42" s="134"/>
      <c r="NNX42" s="134"/>
      <c r="NNY42" s="134"/>
      <c r="NNZ42" s="134"/>
      <c r="NOA42" s="134"/>
      <c r="NOB42" s="134"/>
      <c r="NOC42" s="134"/>
      <c r="NOD42" s="134"/>
      <c r="NOE42" s="134"/>
      <c r="NOF42" s="134"/>
      <c r="NOG42" s="134"/>
      <c r="NOH42" s="134"/>
      <c r="NOI42" s="134"/>
      <c r="NOJ42" s="134"/>
      <c r="NOK42" s="134"/>
      <c r="NOL42" s="134"/>
      <c r="NOM42" s="134"/>
      <c r="NON42" s="134"/>
      <c r="NOO42" s="134"/>
      <c r="NOP42" s="134"/>
      <c r="NOQ42" s="134"/>
      <c r="NOR42" s="134"/>
      <c r="NOS42" s="134"/>
      <c r="NOT42" s="134"/>
      <c r="NOU42" s="134"/>
      <c r="NOV42" s="134"/>
      <c r="NOW42" s="134"/>
      <c r="NOX42" s="134"/>
      <c r="NOY42" s="134"/>
      <c r="NOZ42" s="134"/>
      <c r="NPA42" s="134"/>
      <c r="NPB42" s="134"/>
      <c r="NPC42" s="134"/>
      <c r="NPD42" s="134"/>
      <c r="NPE42" s="134"/>
      <c r="NPF42" s="134"/>
      <c r="NPG42" s="134"/>
      <c r="NPH42" s="134"/>
      <c r="NPI42" s="134"/>
      <c r="NPJ42" s="134"/>
      <c r="NPK42" s="134"/>
      <c r="NPL42" s="134"/>
      <c r="NPM42" s="134"/>
      <c r="NPN42" s="134"/>
      <c r="NPO42" s="134"/>
      <c r="NPP42" s="134"/>
      <c r="NPQ42" s="134"/>
      <c r="NPR42" s="134"/>
      <c r="NPS42" s="134"/>
      <c r="NPT42" s="134"/>
      <c r="NPU42" s="134"/>
      <c r="NPV42" s="134"/>
      <c r="NPW42" s="134"/>
      <c r="NPX42" s="134"/>
      <c r="NPY42" s="134"/>
      <c r="NPZ42" s="134"/>
      <c r="NQA42" s="134"/>
      <c r="NQB42" s="134"/>
      <c r="NQC42" s="134"/>
      <c r="NQD42" s="134"/>
      <c r="NQE42" s="134"/>
      <c r="NQF42" s="134"/>
      <c r="NQG42" s="134"/>
      <c r="NQH42" s="134"/>
      <c r="NQI42" s="134"/>
      <c r="NQJ42" s="134"/>
      <c r="NQK42" s="134"/>
      <c r="NQL42" s="134"/>
      <c r="NQM42" s="134"/>
      <c r="NQN42" s="134"/>
      <c r="NQO42" s="134"/>
      <c r="NQP42" s="134"/>
      <c r="NQQ42" s="134"/>
      <c r="NQR42" s="134"/>
      <c r="NQS42" s="134"/>
      <c r="NQT42" s="134"/>
      <c r="NQU42" s="134"/>
      <c r="NQV42" s="134"/>
      <c r="NQW42" s="134"/>
      <c r="NQX42" s="134"/>
      <c r="NQY42" s="134"/>
      <c r="NQZ42" s="134"/>
      <c r="NRA42" s="134"/>
      <c r="NRB42" s="134"/>
      <c r="NRC42" s="134"/>
      <c r="NRD42" s="134"/>
      <c r="NRE42" s="134"/>
      <c r="NRF42" s="134"/>
      <c r="NRG42" s="134"/>
      <c r="NRH42" s="134"/>
      <c r="NRI42" s="134"/>
      <c r="NRJ42" s="134"/>
      <c r="NRK42" s="134"/>
      <c r="NRL42" s="134"/>
      <c r="NRM42" s="134"/>
      <c r="NRN42" s="134"/>
      <c r="NRO42" s="134"/>
      <c r="NRP42" s="134"/>
      <c r="NRQ42" s="134"/>
      <c r="NRR42" s="134"/>
      <c r="NRS42" s="134"/>
      <c r="NRT42" s="134"/>
      <c r="NRU42" s="134"/>
      <c r="NRV42" s="134"/>
      <c r="NRW42" s="134"/>
      <c r="NRX42" s="134"/>
      <c r="NRY42" s="134"/>
      <c r="NRZ42" s="134"/>
      <c r="NSA42" s="134"/>
      <c r="NSB42" s="134"/>
      <c r="NSC42" s="134"/>
      <c r="NSD42" s="134"/>
      <c r="NSE42" s="134"/>
      <c r="NSF42" s="134"/>
      <c r="NSG42" s="134"/>
      <c r="NSH42" s="134"/>
      <c r="NSI42" s="134"/>
      <c r="NSJ42" s="134"/>
      <c r="NSK42" s="134"/>
      <c r="NSL42" s="134"/>
      <c r="NSM42" s="134"/>
      <c r="NSN42" s="134"/>
      <c r="NSO42" s="134"/>
      <c r="NSP42" s="134"/>
      <c r="NSQ42" s="134"/>
      <c r="NSR42" s="134"/>
      <c r="NSS42" s="134"/>
      <c r="NST42" s="134"/>
      <c r="NSU42" s="134"/>
      <c r="NSV42" s="134"/>
      <c r="NSW42" s="134"/>
      <c r="NSX42" s="134"/>
      <c r="NSY42" s="134"/>
      <c r="NSZ42" s="134"/>
      <c r="NTA42" s="134"/>
      <c r="NTB42" s="134"/>
      <c r="NTC42" s="134"/>
      <c r="NTD42" s="134"/>
      <c r="NTE42" s="134"/>
      <c r="NTF42" s="134"/>
      <c r="NTG42" s="134"/>
      <c r="NTH42" s="134"/>
      <c r="NTI42" s="134"/>
      <c r="NTJ42" s="134"/>
      <c r="NTK42" s="134"/>
      <c r="NTL42" s="134"/>
      <c r="NTM42" s="134"/>
      <c r="NTN42" s="134"/>
      <c r="NTO42" s="134"/>
      <c r="NTP42" s="134"/>
      <c r="NTQ42" s="134"/>
      <c r="NTR42" s="134"/>
      <c r="NTS42" s="134"/>
      <c r="NTT42" s="134"/>
      <c r="NTU42" s="134"/>
      <c r="NTV42" s="134"/>
      <c r="NTW42" s="134"/>
      <c r="NTX42" s="134"/>
      <c r="NTY42" s="134"/>
      <c r="NTZ42" s="134"/>
      <c r="NUA42" s="134"/>
      <c r="NUB42" s="134"/>
      <c r="NUC42" s="134"/>
      <c r="NUD42" s="134"/>
      <c r="NUE42" s="134"/>
      <c r="NUF42" s="134"/>
      <c r="NUG42" s="134"/>
      <c r="NUH42" s="134"/>
      <c r="NUI42" s="134"/>
      <c r="NUJ42" s="134"/>
      <c r="NUK42" s="134"/>
      <c r="NUL42" s="134"/>
      <c r="NUM42" s="134"/>
      <c r="NUN42" s="134"/>
      <c r="NUO42" s="134"/>
      <c r="NUP42" s="134"/>
      <c r="NUQ42" s="134"/>
      <c r="NUR42" s="134"/>
      <c r="NUS42" s="134"/>
      <c r="NUT42" s="134"/>
      <c r="NUU42" s="134"/>
      <c r="NUV42" s="134"/>
      <c r="NUW42" s="134"/>
      <c r="NUX42" s="134"/>
      <c r="NUY42" s="134"/>
      <c r="NUZ42" s="134"/>
      <c r="NVA42" s="134"/>
      <c r="NVB42" s="134"/>
      <c r="NVC42" s="134"/>
      <c r="NVD42" s="134"/>
      <c r="NVE42" s="134"/>
      <c r="NVF42" s="134"/>
      <c r="NVG42" s="134"/>
      <c r="NVH42" s="134"/>
      <c r="NVI42" s="134"/>
      <c r="NVJ42" s="134"/>
      <c r="NVK42" s="134"/>
      <c r="NVL42" s="134"/>
      <c r="NVM42" s="134"/>
      <c r="NVN42" s="134"/>
      <c r="NVO42" s="134"/>
      <c r="NVP42" s="134"/>
      <c r="NVQ42" s="134"/>
      <c r="NVR42" s="134"/>
      <c r="NVS42" s="134"/>
      <c r="NVT42" s="134"/>
      <c r="NVU42" s="134"/>
      <c r="NVV42" s="134"/>
      <c r="NVW42" s="134"/>
      <c r="NVX42" s="134"/>
      <c r="NVY42" s="134"/>
      <c r="NVZ42" s="134"/>
      <c r="NWA42" s="134"/>
      <c r="NWB42" s="134"/>
      <c r="NWC42" s="134"/>
      <c r="NWD42" s="134"/>
      <c r="NWE42" s="134"/>
      <c r="NWF42" s="134"/>
      <c r="NWG42" s="134"/>
      <c r="NWH42" s="134"/>
      <c r="NWI42" s="134"/>
      <c r="NWJ42" s="134"/>
      <c r="NWK42" s="134"/>
      <c r="NWL42" s="134"/>
      <c r="NWM42" s="134"/>
      <c r="NWN42" s="134"/>
      <c r="NWO42" s="134"/>
      <c r="NWP42" s="134"/>
      <c r="NWQ42" s="134"/>
      <c r="NWR42" s="134"/>
      <c r="NWS42" s="134"/>
      <c r="NWT42" s="134"/>
      <c r="NWU42" s="134"/>
      <c r="NWV42" s="134"/>
      <c r="NWW42" s="134"/>
      <c r="NWX42" s="134"/>
      <c r="NWY42" s="134"/>
      <c r="NWZ42" s="134"/>
      <c r="NXA42" s="134"/>
      <c r="NXB42" s="134"/>
      <c r="NXC42" s="134"/>
      <c r="NXD42" s="134"/>
      <c r="NXE42" s="134"/>
      <c r="NXF42" s="134"/>
      <c r="NXG42" s="134"/>
      <c r="NXH42" s="134"/>
      <c r="NXI42" s="134"/>
      <c r="NXJ42" s="134"/>
      <c r="NXK42" s="134"/>
      <c r="NXL42" s="134"/>
      <c r="NXM42" s="134"/>
      <c r="NXN42" s="134"/>
      <c r="NXO42" s="134"/>
      <c r="NXP42" s="134"/>
      <c r="NXQ42" s="134"/>
      <c r="NXR42" s="134"/>
      <c r="NXS42" s="134"/>
      <c r="NXT42" s="134"/>
      <c r="NXU42" s="134"/>
      <c r="NXV42" s="134"/>
      <c r="NXW42" s="134"/>
      <c r="NXX42" s="134"/>
      <c r="NXY42" s="134"/>
      <c r="NXZ42" s="134"/>
      <c r="NYA42" s="134"/>
      <c r="NYB42" s="134"/>
      <c r="NYC42" s="134"/>
      <c r="NYD42" s="134"/>
      <c r="NYE42" s="134"/>
      <c r="NYF42" s="134"/>
      <c r="NYG42" s="134"/>
      <c r="NYH42" s="134"/>
      <c r="NYI42" s="134"/>
      <c r="NYJ42" s="134"/>
      <c r="NYK42" s="134"/>
      <c r="NYL42" s="134"/>
      <c r="NYM42" s="134"/>
      <c r="NYN42" s="134"/>
      <c r="NYO42" s="134"/>
      <c r="NYP42" s="134"/>
      <c r="NYQ42" s="134"/>
      <c r="NYR42" s="134"/>
      <c r="NYS42" s="134"/>
      <c r="NYT42" s="134"/>
      <c r="NYU42" s="134"/>
      <c r="NYV42" s="134"/>
      <c r="NYW42" s="134"/>
      <c r="NYX42" s="134"/>
      <c r="NYY42" s="134"/>
      <c r="NYZ42" s="134"/>
      <c r="NZA42" s="134"/>
      <c r="NZB42" s="134"/>
      <c r="NZC42" s="134"/>
      <c r="NZD42" s="134"/>
      <c r="NZE42" s="134"/>
      <c r="NZF42" s="134"/>
      <c r="NZG42" s="134"/>
      <c r="NZH42" s="134"/>
      <c r="NZI42" s="134"/>
      <c r="NZJ42" s="134"/>
      <c r="NZK42" s="134"/>
      <c r="NZL42" s="134"/>
      <c r="NZM42" s="134"/>
      <c r="NZN42" s="134"/>
      <c r="NZO42" s="134"/>
      <c r="NZP42" s="134"/>
      <c r="NZQ42" s="134"/>
      <c r="NZR42" s="134"/>
      <c r="NZS42" s="134"/>
      <c r="NZT42" s="134"/>
      <c r="NZU42" s="134"/>
      <c r="NZV42" s="134"/>
      <c r="NZW42" s="134"/>
      <c r="NZX42" s="134"/>
      <c r="NZY42" s="134"/>
      <c r="NZZ42" s="134"/>
      <c r="OAA42" s="134"/>
      <c r="OAB42" s="134"/>
      <c r="OAC42" s="134"/>
      <c r="OAD42" s="134"/>
      <c r="OAE42" s="134"/>
      <c r="OAF42" s="134"/>
      <c r="OAG42" s="134"/>
      <c r="OAH42" s="134"/>
      <c r="OAI42" s="134"/>
      <c r="OAJ42" s="134"/>
      <c r="OAK42" s="134"/>
      <c r="OAL42" s="134"/>
      <c r="OAM42" s="134"/>
      <c r="OAN42" s="134"/>
      <c r="OAO42" s="134"/>
      <c r="OAP42" s="134"/>
      <c r="OAQ42" s="134"/>
      <c r="OAR42" s="134"/>
      <c r="OAS42" s="134"/>
      <c r="OAT42" s="134"/>
      <c r="OAU42" s="134"/>
      <c r="OAV42" s="134"/>
      <c r="OAW42" s="134"/>
      <c r="OAX42" s="134"/>
      <c r="OAY42" s="134"/>
      <c r="OAZ42" s="134"/>
      <c r="OBA42" s="134"/>
      <c r="OBB42" s="134"/>
      <c r="OBC42" s="134"/>
      <c r="OBD42" s="134"/>
      <c r="OBE42" s="134"/>
      <c r="OBF42" s="134"/>
      <c r="OBG42" s="134"/>
      <c r="OBH42" s="134"/>
      <c r="OBI42" s="134"/>
      <c r="OBJ42" s="134"/>
      <c r="OBK42" s="134"/>
      <c r="OBL42" s="134"/>
      <c r="OBM42" s="134"/>
      <c r="OBN42" s="134"/>
      <c r="OBO42" s="134"/>
      <c r="OBP42" s="134"/>
      <c r="OBQ42" s="134"/>
      <c r="OBR42" s="134"/>
      <c r="OBS42" s="134"/>
      <c r="OBT42" s="134"/>
      <c r="OBU42" s="134"/>
      <c r="OBV42" s="134"/>
      <c r="OBW42" s="134"/>
      <c r="OBX42" s="134"/>
      <c r="OBY42" s="134"/>
      <c r="OBZ42" s="134"/>
      <c r="OCA42" s="134"/>
      <c r="OCB42" s="134"/>
      <c r="OCC42" s="134"/>
      <c r="OCD42" s="134"/>
      <c r="OCE42" s="134"/>
      <c r="OCF42" s="134"/>
      <c r="OCG42" s="134"/>
      <c r="OCH42" s="134"/>
      <c r="OCI42" s="134"/>
      <c r="OCJ42" s="134"/>
      <c r="OCK42" s="134"/>
      <c r="OCL42" s="134"/>
      <c r="OCM42" s="134"/>
      <c r="OCN42" s="134"/>
      <c r="OCO42" s="134"/>
      <c r="OCP42" s="134"/>
      <c r="OCQ42" s="134"/>
      <c r="OCR42" s="134"/>
      <c r="OCS42" s="134"/>
      <c r="OCT42" s="134"/>
      <c r="OCU42" s="134"/>
      <c r="OCV42" s="134"/>
      <c r="OCW42" s="134"/>
      <c r="OCX42" s="134"/>
      <c r="OCY42" s="134"/>
      <c r="OCZ42" s="134"/>
      <c r="ODA42" s="134"/>
      <c r="ODB42" s="134"/>
      <c r="ODC42" s="134"/>
      <c r="ODD42" s="134"/>
      <c r="ODE42" s="134"/>
      <c r="ODF42" s="134"/>
      <c r="ODG42" s="134"/>
      <c r="ODH42" s="134"/>
      <c r="ODI42" s="134"/>
      <c r="ODJ42" s="134"/>
      <c r="ODK42" s="134"/>
      <c r="ODL42" s="134"/>
      <c r="ODM42" s="134"/>
      <c r="ODN42" s="134"/>
      <c r="ODO42" s="134"/>
      <c r="ODP42" s="134"/>
      <c r="ODQ42" s="134"/>
      <c r="ODR42" s="134"/>
      <c r="ODS42" s="134"/>
      <c r="ODT42" s="134"/>
      <c r="ODU42" s="134"/>
      <c r="ODV42" s="134"/>
      <c r="ODW42" s="134"/>
      <c r="ODX42" s="134"/>
      <c r="ODY42" s="134"/>
      <c r="ODZ42" s="134"/>
      <c r="OEA42" s="134"/>
      <c r="OEB42" s="134"/>
      <c r="OEC42" s="134"/>
      <c r="OED42" s="134"/>
      <c r="OEE42" s="134"/>
      <c r="OEF42" s="134"/>
      <c r="OEG42" s="134"/>
      <c r="OEH42" s="134"/>
      <c r="OEI42" s="134"/>
      <c r="OEJ42" s="134"/>
      <c r="OEK42" s="134"/>
      <c r="OEL42" s="134"/>
      <c r="OEM42" s="134"/>
      <c r="OEN42" s="134"/>
      <c r="OEO42" s="134"/>
      <c r="OEP42" s="134"/>
      <c r="OEQ42" s="134"/>
      <c r="OER42" s="134"/>
      <c r="OES42" s="134"/>
      <c r="OET42" s="134"/>
      <c r="OEU42" s="134"/>
      <c r="OEV42" s="134"/>
      <c r="OEW42" s="134"/>
      <c r="OEX42" s="134"/>
      <c r="OEY42" s="134"/>
      <c r="OEZ42" s="134"/>
      <c r="OFA42" s="134"/>
      <c r="OFB42" s="134"/>
      <c r="OFC42" s="134"/>
      <c r="OFD42" s="134"/>
      <c r="OFE42" s="134"/>
      <c r="OFF42" s="134"/>
      <c r="OFG42" s="134"/>
      <c r="OFH42" s="134"/>
      <c r="OFI42" s="134"/>
      <c r="OFJ42" s="134"/>
      <c r="OFK42" s="134"/>
      <c r="OFL42" s="134"/>
      <c r="OFM42" s="134"/>
      <c r="OFN42" s="134"/>
      <c r="OFO42" s="134"/>
      <c r="OFP42" s="134"/>
      <c r="OFQ42" s="134"/>
      <c r="OFR42" s="134"/>
      <c r="OFS42" s="134"/>
      <c r="OFT42" s="134"/>
      <c r="OFU42" s="134"/>
      <c r="OFV42" s="134"/>
      <c r="OFW42" s="134"/>
      <c r="OFX42" s="134"/>
      <c r="OFY42" s="134"/>
      <c r="OFZ42" s="134"/>
      <c r="OGA42" s="134"/>
      <c r="OGB42" s="134"/>
      <c r="OGC42" s="134"/>
      <c r="OGD42" s="134"/>
      <c r="OGE42" s="134"/>
      <c r="OGF42" s="134"/>
      <c r="OGG42" s="134"/>
      <c r="OGH42" s="134"/>
      <c r="OGI42" s="134"/>
      <c r="OGJ42" s="134"/>
      <c r="OGK42" s="134"/>
      <c r="OGL42" s="134"/>
      <c r="OGM42" s="134"/>
      <c r="OGN42" s="134"/>
      <c r="OGO42" s="134"/>
      <c r="OGP42" s="134"/>
      <c r="OGQ42" s="134"/>
      <c r="OGR42" s="134"/>
      <c r="OGS42" s="134"/>
      <c r="OGT42" s="134"/>
      <c r="OGU42" s="134"/>
      <c r="OGV42" s="134"/>
      <c r="OGW42" s="134"/>
      <c r="OGX42" s="134"/>
      <c r="OGY42" s="134"/>
      <c r="OGZ42" s="134"/>
      <c r="OHA42" s="134"/>
      <c r="OHB42" s="134"/>
      <c r="OHC42" s="134"/>
      <c r="OHD42" s="134"/>
      <c r="OHE42" s="134"/>
      <c r="OHF42" s="134"/>
      <c r="OHG42" s="134"/>
      <c r="OHH42" s="134"/>
      <c r="OHI42" s="134"/>
      <c r="OHJ42" s="134"/>
      <c r="OHK42" s="134"/>
      <c r="OHL42" s="134"/>
      <c r="OHM42" s="134"/>
      <c r="OHN42" s="134"/>
      <c r="OHO42" s="134"/>
      <c r="OHP42" s="134"/>
      <c r="OHQ42" s="134"/>
      <c r="OHR42" s="134"/>
      <c r="OHS42" s="134"/>
      <c r="OHT42" s="134"/>
      <c r="OHU42" s="134"/>
      <c r="OHV42" s="134"/>
      <c r="OHW42" s="134"/>
      <c r="OHX42" s="134"/>
      <c r="OHY42" s="134"/>
      <c r="OHZ42" s="134"/>
      <c r="OIA42" s="134"/>
      <c r="OIB42" s="134"/>
      <c r="OIC42" s="134"/>
      <c r="OID42" s="134"/>
      <c r="OIE42" s="134"/>
      <c r="OIF42" s="134"/>
      <c r="OIG42" s="134"/>
      <c r="OIH42" s="134"/>
      <c r="OII42" s="134"/>
      <c r="OIJ42" s="134"/>
      <c r="OIK42" s="134"/>
      <c r="OIL42" s="134"/>
      <c r="OIM42" s="134"/>
      <c r="OIN42" s="134"/>
      <c r="OIO42" s="134"/>
      <c r="OIP42" s="134"/>
      <c r="OIQ42" s="134"/>
      <c r="OIR42" s="134"/>
      <c r="OIS42" s="134"/>
      <c r="OIT42" s="134"/>
      <c r="OIU42" s="134"/>
      <c r="OIV42" s="134"/>
      <c r="OIW42" s="134"/>
      <c r="OIX42" s="134"/>
      <c r="OIY42" s="134"/>
      <c r="OIZ42" s="134"/>
      <c r="OJA42" s="134"/>
      <c r="OJB42" s="134"/>
      <c r="OJC42" s="134"/>
      <c r="OJD42" s="134"/>
      <c r="OJE42" s="134"/>
      <c r="OJF42" s="134"/>
      <c r="OJG42" s="134"/>
      <c r="OJH42" s="134"/>
      <c r="OJI42" s="134"/>
      <c r="OJJ42" s="134"/>
      <c r="OJK42" s="134"/>
      <c r="OJL42" s="134"/>
      <c r="OJM42" s="134"/>
      <c r="OJN42" s="134"/>
      <c r="OJO42" s="134"/>
      <c r="OJP42" s="134"/>
      <c r="OJQ42" s="134"/>
      <c r="OJR42" s="134"/>
      <c r="OJS42" s="134"/>
      <c r="OJT42" s="134"/>
      <c r="OJU42" s="134"/>
      <c r="OJV42" s="134"/>
      <c r="OJW42" s="134"/>
      <c r="OJX42" s="134"/>
      <c r="OJY42" s="134"/>
      <c r="OJZ42" s="134"/>
      <c r="OKA42" s="134"/>
      <c r="OKB42" s="134"/>
      <c r="OKC42" s="134"/>
      <c r="OKD42" s="134"/>
      <c r="OKE42" s="134"/>
      <c r="OKF42" s="134"/>
      <c r="OKG42" s="134"/>
      <c r="OKH42" s="134"/>
      <c r="OKI42" s="134"/>
      <c r="OKJ42" s="134"/>
      <c r="OKK42" s="134"/>
      <c r="OKL42" s="134"/>
      <c r="OKM42" s="134"/>
      <c r="OKN42" s="134"/>
      <c r="OKO42" s="134"/>
      <c r="OKP42" s="134"/>
      <c r="OKQ42" s="134"/>
      <c r="OKR42" s="134"/>
      <c r="OKS42" s="134"/>
      <c r="OKT42" s="134"/>
      <c r="OKU42" s="134"/>
      <c r="OKV42" s="134"/>
      <c r="OKW42" s="134"/>
      <c r="OKX42" s="134"/>
      <c r="OKY42" s="134"/>
      <c r="OKZ42" s="134"/>
      <c r="OLA42" s="134"/>
      <c r="OLB42" s="134"/>
      <c r="OLC42" s="134"/>
      <c r="OLD42" s="134"/>
      <c r="OLE42" s="134"/>
      <c r="OLF42" s="134"/>
      <c r="OLG42" s="134"/>
      <c r="OLH42" s="134"/>
      <c r="OLI42" s="134"/>
      <c r="OLJ42" s="134"/>
      <c r="OLK42" s="134"/>
      <c r="OLL42" s="134"/>
      <c r="OLM42" s="134"/>
      <c r="OLN42" s="134"/>
      <c r="OLO42" s="134"/>
      <c r="OLP42" s="134"/>
      <c r="OLQ42" s="134"/>
      <c r="OLR42" s="134"/>
      <c r="OLS42" s="134"/>
      <c r="OLT42" s="134"/>
      <c r="OLU42" s="134"/>
      <c r="OLV42" s="134"/>
      <c r="OLW42" s="134"/>
      <c r="OLX42" s="134"/>
      <c r="OLY42" s="134"/>
      <c r="OLZ42" s="134"/>
      <c r="OMA42" s="134"/>
      <c r="OMB42" s="134"/>
      <c r="OMC42" s="134"/>
      <c r="OMD42" s="134"/>
      <c r="OME42" s="134"/>
      <c r="OMF42" s="134"/>
      <c r="OMG42" s="134"/>
      <c r="OMH42" s="134"/>
      <c r="OMI42" s="134"/>
      <c r="OMJ42" s="134"/>
      <c r="OMK42" s="134"/>
      <c r="OML42" s="134"/>
      <c r="OMM42" s="134"/>
      <c r="OMN42" s="134"/>
      <c r="OMO42" s="134"/>
      <c r="OMP42" s="134"/>
      <c r="OMQ42" s="134"/>
      <c r="OMR42" s="134"/>
      <c r="OMS42" s="134"/>
      <c r="OMT42" s="134"/>
      <c r="OMU42" s="134"/>
      <c r="OMV42" s="134"/>
      <c r="OMW42" s="134"/>
      <c r="OMX42" s="134"/>
      <c r="OMY42" s="134"/>
      <c r="OMZ42" s="134"/>
      <c r="ONA42" s="134"/>
      <c r="ONB42" s="134"/>
      <c r="ONC42" s="134"/>
      <c r="OND42" s="134"/>
      <c r="ONE42" s="134"/>
      <c r="ONF42" s="134"/>
      <c r="ONG42" s="134"/>
      <c r="ONH42" s="134"/>
      <c r="ONI42" s="134"/>
      <c r="ONJ42" s="134"/>
      <c r="ONK42" s="134"/>
      <c r="ONL42" s="134"/>
      <c r="ONM42" s="134"/>
      <c r="ONN42" s="134"/>
      <c r="ONO42" s="134"/>
      <c r="ONP42" s="134"/>
      <c r="ONQ42" s="134"/>
      <c r="ONR42" s="134"/>
      <c r="ONS42" s="134"/>
      <c r="ONT42" s="134"/>
      <c r="ONU42" s="134"/>
      <c r="ONV42" s="134"/>
      <c r="ONW42" s="134"/>
      <c r="ONX42" s="134"/>
      <c r="ONY42" s="134"/>
      <c r="ONZ42" s="134"/>
      <c r="OOA42" s="134"/>
      <c r="OOB42" s="134"/>
      <c r="OOC42" s="134"/>
      <c r="OOD42" s="134"/>
      <c r="OOE42" s="134"/>
      <c r="OOF42" s="134"/>
      <c r="OOG42" s="134"/>
      <c r="OOH42" s="134"/>
      <c r="OOI42" s="134"/>
      <c r="OOJ42" s="134"/>
      <c r="OOK42" s="134"/>
      <c r="OOL42" s="134"/>
      <c r="OOM42" s="134"/>
      <c r="OON42" s="134"/>
      <c r="OOO42" s="134"/>
      <c r="OOP42" s="134"/>
      <c r="OOQ42" s="134"/>
      <c r="OOR42" s="134"/>
      <c r="OOS42" s="134"/>
      <c r="OOT42" s="134"/>
      <c r="OOU42" s="134"/>
      <c r="OOV42" s="134"/>
      <c r="OOW42" s="134"/>
      <c r="OOX42" s="134"/>
      <c r="OOY42" s="134"/>
      <c r="OOZ42" s="134"/>
      <c r="OPA42" s="134"/>
      <c r="OPB42" s="134"/>
      <c r="OPC42" s="134"/>
      <c r="OPD42" s="134"/>
      <c r="OPE42" s="134"/>
      <c r="OPF42" s="134"/>
      <c r="OPG42" s="134"/>
      <c r="OPH42" s="134"/>
      <c r="OPI42" s="134"/>
      <c r="OPJ42" s="134"/>
      <c r="OPK42" s="134"/>
      <c r="OPL42" s="134"/>
      <c r="OPM42" s="134"/>
      <c r="OPN42" s="134"/>
      <c r="OPO42" s="134"/>
      <c r="OPP42" s="134"/>
      <c r="OPQ42" s="134"/>
      <c r="OPR42" s="134"/>
      <c r="OPS42" s="134"/>
      <c r="OPT42" s="134"/>
      <c r="OPU42" s="134"/>
      <c r="OPV42" s="134"/>
      <c r="OPW42" s="134"/>
      <c r="OPX42" s="134"/>
      <c r="OPY42" s="134"/>
      <c r="OPZ42" s="134"/>
      <c r="OQA42" s="134"/>
      <c r="OQB42" s="134"/>
      <c r="OQC42" s="134"/>
      <c r="OQD42" s="134"/>
      <c r="OQE42" s="134"/>
      <c r="OQF42" s="134"/>
      <c r="OQG42" s="134"/>
      <c r="OQH42" s="134"/>
      <c r="OQI42" s="134"/>
      <c r="OQJ42" s="134"/>
      <c r="OQK42" s="134"/>
      <c r="OQL42" s="134"/>
      <c r="OQM42" s="134"/>
      <c r="OQN42" s="134"/>
      <c r="OQO42" s="134"/>
      <c r="OQP42" s="134"/>
      <c r="OQQ42" s="134"/>
      <c r="OQR42" s="134"/>
      <c r="OQS42" s="134"/>
      <c r="OQT42" s="134"/>
      <c r="OQU42" s="134"/>
      <c r="OQV42" s="134"/>
      <c r="OQW42" s="134"/>
      <c r="OQX42" s="134"/>
      <c r="OQY42" s="134"/>
      <c r="OQZ42" s="134"/>
      <c r="ORA42" s="134"/>
      <c r="ORB42" s="134"/>
      <c r="ORC42" s="134"/>
      <c r="ORD42" s="134"/>
      <c r="ORE42" s="134"/>
      <c r="ORF42" s="134"/>
      <c r="ORG42" s="134"/>
      <c r="ORH42" s="134"/>
      <c r="ORI42" s="134"/>
      <c r="ORJ42" s="134"/>
      <c r="ORK42" s="134"/>
      <c r="ORL42" s="134"/>
      <c r="ORM42" s="134"/>
      <c r="ORN42" s="134"/>
      <c r="ORO42" s="134"/>
      <c r="ORP42" s="134"/>
      <c r="ORQ42" s="134"/>
      <c r="ORR42" s="134"/>
      <c r="ORS42" s="134"/>
      <c r="ORT42" s="134"/>
      <c r="ORU42" s="134"/>
      <c r="ORV42" s="134"/>
      <c r="ORW42" s="134"/>
      <c r="ORX42" s="134"/>
      <c r="ORY42" s="134"/>
      <c r="ORZ42" s="134"/>
      <c r="OSA42" s="134"/>
      <c r="OSB42" s="134"/>
      <c r="OSC42" s="134"/>
      <c r="OSD42" s="134"/>
      <c r="OSE42" s="134"/>
      <c r="OSF42" s="134"/>
      <c r="OSG42" s="134"/>
      <c r="OSH42" s="134"/>
      <c r="OSI42" s="134"/>
      <c r="OSJ42" s="134"/>
      <c r="OSK42" s="134"/>
      <c r="OSL42" s="134"/>
      <c r="OSM42" s="134"/>
      <c r="OSN42" s="134"/>
      <c r="OSO42" s="134"/>
      <c r="OSP42" s="134"/>
      <c r="OSQ42" s="134"/>
      <c r="OSR42" s="134"/>
      <c r="OSS42" s="134"/>
      <c r="OST42" s="134"/>
      <c r="OSU42" s="134"/>
      <c r="OSV42" s="134"/>
      <c r="OSW42" s="134"/>
      <c r="OSX42" s="134"/>
      <c r="OSY42" s="134"/>
      <c r="OSZ42" s="134"/>
      <c r="OTA42" s="134"/>
      <c r="OTB42" s="134"/>
      <c r="OTC42" s="134"/>
      <c r="OTD42" s="134"/>
      <c r="OTE42" s="134"/>
      <c r="OTF42" s="134"/>
      <c r="OTG42" s="134"/>
      <c r="OTH42" s="134"/>
      <c r="OTI42" s="134"/>
      <c r="OTJ42" s="134"/>
      <c r="OTK42" s="134"/>
      <c r="OTL42" s="134"/>
      <c r="OTM42" s="134"/>
      <c r="OTN42" s="134"/>
      <c r="OTO42" s="134"/>
      <c r="OTP42" s="134"/>
      <c r="OTQ42" s="134"/>
      <c r="OTR42" s="134"/>
      <c r="OTS42" s="134"/>
      <c r="OTT42" s="134"/>
      <c r="OTU42" s="134"/>
      <c r="OTV42" s="134"/>
      <c r="OTW42" s="134"/>
      <c r="OTX42" s="134"/>
      <c r="OTY42" s="134"/>
      <c r="OTZ42" s="134"/>
      <c r="OUA42" s="134"/>
      <c r="OUB42" s="134"/>
      <c r="OUC42" s="134"/>
      <c r="OUD42" s="134"/>
      <c r="OUE42" s="134"/>
      <c r="OUF42" s="134"/>
      <c r="OUG42" s="134"/>
      <c r="OUH42" s="134"/>
      <c r="OUI42" s="134"/>
      <c r="OUJ42" s="134"/>
      <c r="OUK42" s="134"/>
      <c r="OUL42" s="134"/>
      <c r="OUM42" s="134"/>
      <c r="OUN42" s="134"/>
      <c r="OUO42" s="134"/>
      <c r="OUP42" s="134"/>
      <c r="OUQ42" s="134"/>
      <c r="OUR42" s="134"/>
      <c r="OUS42" s="134"/>
      <c r="OUT42" s="134"/>
      <c r="OUU42" s="134"/>
      <c r="OUV42" s="134"/>
      <c r="OUW42" s="134"/>
      <c r="OUX42" s="134"/>
      <c r="OUY42" s="134"/>
      <c r="OUZ42" s="134"/>
      <c r="OVA42" s="134"/>
      <c r="OVB42" s="134"/>
      <c r="OVC42" s="134"/>
      <c r="OVD42" s="134"/>
      <c r="OVE42" s="134"/>
      <c r="OVF42" s="134"/>
      <c r="OVG42" s="134"/>
      <c r="OVH42" s="134"/>
      <c r="OVI42" s="134"/>
      <c r="OVJ42" s="134"/>
      <c r="OVK42" s="134"/>
      <c r="OVL42" s="134"/>
      <c r="OVM42" s="134"/>
      <c r="OVN42" s="134"/>
      <c r="OVO42" s="134"/>
      <c r="OVP42" s="134"/>
      <c r="OVQ42" s="134"/>
      <c r="OVR42" s="134"/>
      <c r="OVS42" s="134"/>
      <c r="OVT42" s="134"/>
      <c r="OVU42" s="134"/>
      <c r="OVV42" s="134"/>
      <c r="OVW42" s="134"/>
      <c r="OVX42" s="134"/>
      <c r="OVY42" s="134"/>
      <c r="OVZ42" s="134"/>
      <c r="OWA42" s="134"/>
      <c r="OWB42" s="134"/>
      <c r="OWC42" s="134"/>
      <c r="OWD42" s="134"/>
      <c r="OWE42" s="134"/>
      <c r="OWF42" s="134"/>
      <c r="OWG42" s="134"/>
      <c r="OWH42" s="134"/>
      <c r="OWI42" s="134"/>
      <c r="OWJ42" s="134"/>
      <c r="OWK42" s="134"/>
      <c r="OWL42" s="134"/>
      <c r="OWM42" s="134"/>
      <c r="OWN42" s="134"/>
      <c r="OWO42" s="134"/>
      <c r="OWP42" s="134"/>
      <c r="OWQ42" s="134"/>
      <c r="OWR42" s="134"/>
      <c r="OWS42" s="134"/>
      <c r="OWT42" s="134"/>
      <c r="OWU42" s="134"/>
      <c r="OWV42" s="134"/>
      <c r="OWW42" s="134"/>
      <c r="OWX42" s="134"/>
      <c r="OWY42" s="134"/>
      <c r="OWZ42" s="134"/>
      <c r="OXA42" s="134"/>
      <c r="OXB42" s="134"/>
      <c r="OXC42" s="134"/>
      <c r="OXD42" s="134"/>
      <c r="OXE42" s="134"/>
      <c r="OXF42" s="134"/>
      <c r="OXG42" s="134"/>
      <c r="OXH42" s="134"/>
      <c r="OXI42" s="134"/>
      <c r="OXJ42" s="134"/>
      <c r="OXK42" s="134"/>
      <c r="OXL42" s="134"/>
      <c r="OXM42" s="134"/>
      <c r="OXN42" s="134"/>
      <c r="OXO42" s="134"/>
      <c r="OXP42" s="134"/>
      <c r="OXQ42" s="134"/>
      <c r="OXR42" s="134"/>
      <c r="OXS42" s="134"/>
      <c r="OXT42" s="134"/>
      <c r="OXU42" s="134"/>
      <c r="OXV42" s="134"/>
      <c r="OXW42" s="134"/>
      <c r="OXX42" s="134"/>
      <c r="OXY42" s="134"/>
      <c r="OXZ42" s="134"/>
      <c r="OYA42" s="134"/>
      <c r="OYB42" s="134"/>
      <c r="OYC42" s="134"/>
      <c r="OYD42" s="134"/>
      <c r="OYE42" s="134"/>
      <c r="OYF42" s="134"/>
      <c r="OYG42" s="134"/>
      <c r="OYH42" s="134"/>
      <c r="OYI42" s="134"/>
      <c r="OYJ42" s="134"/>
      <c r="OYK42" s="134"/>
      <c r="OYL42" s="134"/>
      <c r="OYM42" s="134"/>
      <c r="OYN42" s="134"/>
      <c r="OYO42" s="134"/>
      <c r="OYP42" s="134"/>
      <c r="OYQ42" s="134"/>
      <c r="OYR42" s="134"/>
      <c r="OYS42" s="134"/>
      <c r="OYT42" s="134"/>
      <c r="OYU42" s="134"/>
      <c r="OYV42" s="134"/>
      <c r="OYW42" s="134"/>
      <c r="OYX42" s="134"/>
      <c r="OYY42" s="134"/>
      <c r="OYZ42" s="134"/>
      <c r="OZA42" s="134"/>
      <c r="OZB42" s="134"/>
      <c r="OZC42" s="134"/>
      <c r="OZD42" s="134"/>
      <c r="OZE42" s="134"/>
      <c r="OZF42" s="134"/>
      <c r="OZG42" s="134"/>
      <c r="OZH42" s="134"/>
      <c r="OZI42" s="134"/>
      <c r="OZJ42" s="134"/>
      <c r="OZK42" s="134"/>
      <c r="OZL42" s="134"/>
      <c r="OZM42" s="134"/>
      <c r="OZN42" s="134"/>
      <c r="OZO42" s="134"/>
      <c r="OZP42" s="134"/>
      <c r="OZQ42" s="134"/>
      <c r="OZR42" s="134"/>
      <c r="OZS42" s="134"/>
      <c r="OZT42" s="134"/>
      <c r="OZU42" s="134"/>
      <c r="OZV42" s="134"/>
      <c r="OZW42" s="134"/>
      <c r="OZX42" s="134"/>
      <c r="OZY42" s="134"/>
      <c r="OZZ42" s="134"/>
      <c r="PAA42" s="134"/>
      <c r="PAB42" s="134"/>
      <c r="PAC42" s="134"/>
      <c r="PAD42" s="134"/>
      <c r="PAE42" s="134"/>
      <c r="PAF42" s="134"/>
      <c r="PAG42" s="134"/>
      <c r="PAH42" s="134"/>
      <c r="PAI42" s="134"/>
      <c r="PAJ42" s="134"/>
      <c r="PAK42" s="134"/>
      <c r="PAL42" s="134"/>
      <c r="PAM42" s="134"/>
      <c r="PAN42" s="134"/>
      <c r="PAO42" s="134"/>
      <c r="PAP42" s="134"/>
      <c r="PAQ42" s="134"/>
      <c r="PAR42" s="134"/>
      <c r="PAS42" s="134"/>
      <c r="PAT42" s="134"/>
      <c r="PAU42" s="134"/>
      <c r="PAV42" s="134"/>
      <c r="PAW42" s="134"/>
      <c r="PAX42" s="134"/>
      <c r="PAY42" s="134"/>
      <c r="PAZ42" s="134"/>
      <c r="PBA42" s="134"/>
      <c r="PBB42" s="134"/>
      <c r="PBC42" s="134"/>
      <c r="PBD42" s="134"/>
      <c r="PBE42" s="134"/>
      <c r="PBF42" s="134"/>
      <c r="PBG42" s="134"/>
      <c r="PBH42" s="134"/>
      <c r="PBI42" s="134"/>
      <c r="PBJ42" s="134"/>
      <c r="PBK42" s="134"/>
      <c r="PBL42" s="134"/>
      <c r="PBM42" s="134"/>
      <c r="PBN42" s="134"/>
      <c r="PBO42" s="134"/>
      <c r="PBP42" s="134"/>
      <c r="PBQ42" s="134"/>
      <c r="PBR42" s="134"/>
      <c r="PBS42" s="134"/>
      <c r="PBT42" s="134"/>
      <c r="PBU42" s="134"/>
      <c r="PBV42" s="134"/>
      <c r="PBW42" s="134"/>
      <c r="PBX42" s="134"/>
      <c r="PBY42" s="134"/>
      <c r="PBZ42" s="134"/>
      <c r="PCA42" s="134"/>
      <c r="PCB42" s="134"/>
      <c r="PCC42" s="134"/>
      <c r="PCD42" s="134"/>
      <c r="PCE42" s="134"/>
      <c r="PCF42" s="134"/>
      <c r="PCG42" s="134"/>
      <c r="PCH42" s="134"/>
      <c r="PCI42" s="134"/>
      <c r="PCJ42" s="134"/>
      <c r="PCK42" s="134"/>
      <c r="PCL42" s="134"/>
      <c r="PCM42" s="134"/>
      <c r="PCN42" s="134"/>
      <c r="PCO42" s="134"/>
      <c r="PCP42" s="134"/>
      <c r="PCQ42" s="134"/>
      <c r="PCR42" s="134"/>
      <c r="PCS42" s="134"/>
      <c r="PCT42" s="134"/>
      <c r="PCU42" s="134"/>
      <c r="PCV42" s="134"/>
      <c r="PCW42" s="134"/>
      <c r="PCX42" s="134"/>
      <c r="PCY42" s="134"/>
      <c r="PCZ42" s="134"/>
      <c r="PDA42" s="134"/>
      <c r="PDB42" s="134"/>
      <c r="PDC42" s="134"/>
      <c r="PDD42" s="134"/>
      <c r="PDE42" s="134"/>
      <c r="PDF42" s="134"/>
      <c r="PDG42" s="134"/>
      <c r="PDH42" s="134"/>
      <c r="PDI42" s="134"/>
      <c r="PDJ42" s="134"/>
      <c r="PDK42" s="134"/>
      <c r="PDL42" s="134"/>
      <c r="PDM42" s="134"/>
      <c r="PDN42" s="134"/>
      <c r="PDO42" s="134"/>
      <c r="PDP42" s="134"/>
      <c r="PDQ42" s="134"/>
      <c r="PDR42" s="134"/>
      <c r="PDS42" s="134"/>
      <c r="PDT42" s="134"/>
      <c r="PDU42" s="134"/>
      <c r="PDV42" s="134"/>
      <c r="PDW42" s="134"/>
      <c r="PDX42" s="134"/>
      <c r="PDY42" s="134"/>
      <c r="PDZ42" s="134"/>
      <c r="PEA42" s="134"/>
      <c r="PEB42" s="134"/>
      <c r="PEC42" s="134"/>
      <c r="PED42" s="134"/>
      <c r="PEE42" s="134"/>
      <c r="PEF42" s="134"/>
      <c r="PEG42" s="134"/>
      <c r="PEH42" s="134"/>
      <c r="PEI42" s="134"/>
      <c r="PEJ42" s="134"/>
      <c r="PEK42" s="134"/>
      <c r="PEL42" s="134"/>
      <c r="PEM42" s="134"/>
      <c r="PEN42" s="134"/>
      <c r="PEO42" s="134"/>
      <c r="PEP42" s="134"/>
      <c r="PEQ42" s="134"/>
      <c r="PER42" s="134"/>
      <c r="PES42" s="134"/>
      <c r="PET42" s="134"/>
      <c r="PEU42" s="134"/>
      <c r="PEV42" s="134"/>
      <c r="PEW42" s="134"/>
      <c r="PEX42" s="134"/>
      <c r="PEY42" s="134"/>
      <c r="PEZ42" s="134"/>
      <c r="PFA42" s="134"/>
      <c r="PFB42" s="134"/>
      <c r="PFC42" s="134"/>
      <c r="PFD42" s="134"/>
      <c r="PFE42" s="134"/>
      <c r="PFF42" s="134"/>
      <c r="PFG42" s="134"/>
      <c r="PFH42" s="134"/>
      <c r="PFI42" s="134"/>
      <c r="PFJ42" s="134"/>
      <c r="PFK42" s="134"/>
      <c r="PFL42" s="134"/>
      <c r="PFM42" s="134"/>
      <c r="PFN42" s="134"/>
      <c r="PFO42" s="134"/>
      <c r="PFP42" s="134"/>
      <c r="PFQ42" s="134"/>
      <c r="PFR42" s="134"/>
      <c r="PFS42" s="134"/>
      <c r="PFT42" s="134"/>
      <c r="PFU42" s="134"/>
      <c r="PFV42" s="134"/>
      <c r="PFW42" s="134"/>
      <c r="PFX42" s="134"/>
      <c r="PFY42" s="134"/>
      <c r="PFZ42" s="134"/>
      <c r="PGA42" s="134"/>
      <c r="PGB42" s="134"/>
      <c r="PGC42" s="134"/>
      <c r="PGD42" s="134"/>
      <c r="PGE42" s="134"/>
      <c r="PGF42" s="134"/>
      <c r="PGG42" s="134"/>
      <c r="PGH42" s="134"/>
      <c r="PGI42" s="134"/>
      <c r="PGJ42" s="134"/>
      <c r="PGK42" s="134"/>
      <c r="PGL42" s="134"/>
      <c r="PGM42" s="134"/>
      <c r="PGN42" s="134"/>
      <c r="PGO42" s="134"/>
      <c r="PGP42" s="134"/>
      <c r="PGQ42" s="134"/>
      <c r="PGR42" s="134"/>
      <c r="PGS42" s="134"/>
      <c r="PGT42" s="134"/>
      <c r="PGU42" s="134"/>
      <c r="PGV42" s="134"/>
      <c r="PGW42" s="134"/>
      <c r="PGX42" s="134"/>
      <c r="PGY42" s="134"/>
      <c r="PGZ42" s="134"/>
      <c r="PHA42" s="134"/>
      <c r="PHB42" s="134"/>
      <c r="PHC42" s="134"/>
      <c r="PHD42" s="134"/>
      <c r="PHE42" s="134"/>
      <c r="PHF42" s="134"/>
      <c r="PHG42" s="134"/>
      <c r="PHH42" s="134"/>
      <c r="PHI42" s="134"/>
      <c r="PHJ42" s="134"/>
      <c r="PHK42" s="134"/>
      <c r="PHL42" s="134"/>
      <c r="PHM42" s="134"/>
      <c r="PHN42" s="134"/>
      <c r="PHO42" s="134"/>
      <c r="PHP42" s="134"/>
      <c r="PHQ42" s="134"/>
      <c r="PHR42" s="134"/>
      <c r="PHS42" s="134"/>
      <c r="PHT42" s="134"/>
      <c r="PHU42" s="134"/>
      <c r="PHV42" s="134"/>
      <c r="PHW42" s="134"/>
      <c r="PHX42" s="134"/>
      <c r="PHY42" s="134"/>
      <c r="PHZ42" s="134"/>
      <c r="PIA42" s="134"/>
      <c r="PIB42" s="134"/>
      <c r="PIC42" s="134"/>
      <c r="PID42" s="134"/>
      <c r="PIE42" s="134"/>
      <c r="PIF42" s="134"/>
      <c r="PIG42" s="134"/>
      <c r="PIH42" s="134"/>
      <c r="PII42" s="134"/>
      <c r="PIJ42" s="134"/>
      <c r="PIK42" s="134"/>
      <c r="PIL42" s="134"/>
      <c r="PIM42" s="134"/>
      <c r="PIN42" s="134"/>
      <c r="PIO42" s="134"/>
      <c r="PIP42" s="134"/>
      <c r="PIQ42" s="134"/>
      <c r="PIR42" s="134"/>
      <c r="PIS42" s="134"/>
      <c r="PIT42" s="134"/>
      <c r="PIU42" s="134"/>
      <c r="PIV42" s="134"/>
      <c r="PIW42" s="134"/>
      <c r="PIX42" s="134"/>
      <c r="PIY42" s="134"/>
      <c r="PIZ42" s="134"/>
      <c r="PJA42" s="134"/>
      <c r="PJB42" s="134"/>
      <c r="PJC42" s="134"/>
      <c r="PJD42" s="134"/>
      <c r="PJE42" s="134"/>
      <c r="PJF42" s="134"/>
      <c r="PJG42" s="134"/>
      <c r="PJH42" s="134"/>
      <c r="PJI42" s="134"/>
      <c r="PJJ42" s="134"/>
      <c r="PJK42" s="134"/>
      <c r="PJL42" s="134"/>
      <c r="PJM42" s="134"/>
      <c r="PJN42" s="134"/>
      <c r="PJO42" s="134"/>
      <c r="PJP42" s="134"/>
      <c r="PJQ42" s="134"/>
      <c r="PJR42" s="134"/>
      <c r="PJS42" s="134"/>
      <c r="PJT42" s="134"/>
      <c r="PJU42" s="134"/>
      <c r="PJV42" s="134"/>
      <c r="PJW42" s="134"/>
      <c r="PJX42" s="134"/>
      <c r="PJY42" s="134"/>
      <c r="PJZ42" s="134"/>
      <c r="PKA42" s="134"/>
      <c r="PKB42" s="134"/>
      <c r="PKC42" s="134"/>
      <c r="PKD42" s="134"/>
      <c r="PKE42" s="134"/>
      <c r="PKF42" s="134"/>
      <c r="PKG42" s="134"/>
      <c r="PKH42" s="134"/>
      <c r="PKI42" s="134"/>
      <c r="PKJ42" s="134"/>
      <c r="PKK42" s="134"/>
      <c r="PKL42" s="134"/>
      <c r="PKM42" s="134"/>
      <c r="PKN42" s="134"/>
      <c r="PKO42" s="134"/>
      <c r="PKP42" s="134"/>
      <c r="PKQ42" s="134"/>
      <c r="PKR42" s="134"/>
      <c r="PKS42" s="134"/>
      <c r="PKT42" s="134"/>
      <c r="PKU42" s="134"/>
      <c r="PKV42" s="134"/>
      <c r="PKW42" s="134"/>
      <c r="PKX42" s="134"/>
      <c r="PKY42" s="134"/>
      <c r="PKZ42" s="134"/>
      <c r="PLA42" s="134"/>
      <c r="PLB42" s="134"/>
      <c r="PLC42" s="134"/>
      <c r="PLD42" s="134"/>
      <c r="PLE42" s="134"/>
      <c r="PLF42" s="134"/>
      <c r="PLG42" s="134"/>
      <c r="PLH42" s="134"/>
      <c r="PLI42" s="134"/>
      <c r="PLJ42" s="134"/>
      <c r="PLK42" s="134"/>
      <c r="PLL42" s="134"/>
      <c r="PLM42" s="134"/>
      <c r="PLN42" s="134"/>
      <c r="PLO42" s="134"/>
      <c r="PLP42" s="134"/>
      <c r="PLQ42" s="134"/>
      <c r="PLR42" s="134"/>
      <c r="PLS42" s="134"/>
      <c r="PLT42" s="134"/>
      <c r="PLU42" s="134"/>
      <c r="PLV42" s="134"/>
      <c r="PLW42" s="134"/>
      <c r="PLX42" s="134"/>
      <c r="PLY42" s="134"/>
      <c r="PLZ42" s="134"/>
      <c r="PMA42" s="134"/>
      <c r="PMB42" s="134"/>
      <c r="PMC42" s="134"/>
      <c r="PMD42" s="134"/>
      <c r="PME42" s="134"/>
      <c r="PMF42" s="134"/>
      <c r="PMG42" s="134"/>
      <c r="PMH42" s="134"/>
      <c r="PMI42" s="134"/>
      <c r="PMJ42" s="134"/>
      <c r="PMK42" s="134"/>
      <c r="PML42" s="134"/>
      <c r="PMM42" s="134"/>
      <c r="PMN42" s="134"/>
      <c r="PMO42" s="134"/>
      <c r="PMP42" s="134"/>
      <c r="PMQ42" s="134"/>
      <c r="PMR42" s="134"/>
      <c r="PMS42" s="134"/>
      <c r="PMT42" s="134"/>
      <c r="PMU42" s="134"/>
      <c r="PMV42" s="134"/>
      <c r="PMW42" s="134"/>
      <c r="PMX42" s="134"/>
      <c r="PMY42" s="134"/>
      <c r="PMZ42" s="134"/>
      <c r="PNA42" s="134"/>
      <c r="PNB42" s="134"/>
      <c r="PNC42" s="134"/>
      <c r="PND42" s="134"/>
      <c r="PNE42" s="134"/>
      <c r="PNF42" s="134"/>
      <c r="PNG42" s="134"/>
      <c r="PNH42" s="134"/>
      <c r="PNI42" s="134"/>
      <c r="PNJ42" s="134"/>
      <c r="PNK42" s="134"/>
      <c r="PNL42" s="134"/>
      <c r="PNM42" s="134"/>
      <c r="PNN42" s="134"/>
      <c r="PNO42" s="134"/>
      <c r="PNP42" s="134"/>
      <c r="PNQ42" s="134"/>
      <c r="PNR42" s="134"/>
      <c r="PNS42" s="134"/>
      <c r="PNT42" s="134"/>
      <c r="PNU42" s="134"/>
      <c r="PNV42" s="134"/>
      <c r="PNW42" s="134"/>
      <c r="PNX42" s="134"/>
      <c r="PNY42" s="134"/>
      <c r="PNZ42" s="134"/>
      <c r="POA42" s="134"/>
      <c r="POB42" s="134"/>
      <c r="POC42" s="134"/>
      <c r="POD42" s="134"/>
      <c r="POE42" s="134"/>
      <c r="POF42" s="134"/>
      <c r="POG42" s="134"/>
      <c r="POH42" s="134"/>
      <c r="POI42" s="134"/>
      <c r="POJ42" s="134"/>
      <c r="POK42" s="134"/>
      <c r="POL42" s="134"/>
      <c r="POM42" s="134"/>
      <c r="PON42" s="134"/>
      <c r="POO42" s="134"/>
      <c r="POP42" s="134"/>
      <c r="POQ42" s="134"/>
      <c r="POR42" s="134"/>
      <c r="POS42" s="134"/>
      <c r="POT42" s="134"/>
      <c r="POU42" s="134"/>
      <c r="POV42" s="134"/>
      <c r="POW42" s="134"/>
      <c r="POX42" s="134"/>
      <c r="POY42" s="134"/>
      <c r="POZ42" s="134"/>
      <c r="PPA42" s="134"/>
      <c r="PPB42" s="134"/>
      <c r="PPC42" s="134"/>
      <c r="PPD42" s="134"/>
      <c r="PPE42" s="134"/>
      <c r="PPF42" s="134"/>
      <c r="PPG42" s="134"/>
      <c r="PPH42" s="134"/>
      <c r="PPI42" s="134"/>
      <c r="PPJ42" s="134"/>
      <c r="PPK42" s="134"/>
      <c r="PPL42" s="134"/>
      <c r="PPM42" s="134"/>
      <c r="PPN42" s="134"/>
      <c r="PPO42" s="134"/>
      <c r="PPP42" s="134"/>
      <c r="PPQ42" s="134"/>
      <c r="PPR42" s="134"/>
      <c r="PPS42" s="134"/>
      <c r="PPT42" s="134"/>
      <c r="PPU42" s="134"/>
      <c r="PPV42" s="134"/>
      <c r="PPW42" s="134"/>
      <c r="PPX42" s="134"/>
      <c r="PPY42" s="134"/>
      <c r="PPZ42" s="134"/>
      <c r="PQA42" s="134"/>
      <c r="PQB42" s="134"/>
      <c r="PQC42" s="134"/>
      <c r="PQD42" s="134"/>
      <c r="PQE42" s="134"/>
      <c r="PQF42" s="134"/>
      <c r="PQG42" s="134"/>
      <c r="PQH42" s="134"/>
      <c r="PQI42" s="134"/>
      <c r="PQJ42" s="134"/>
      <c r="PQK42" s="134"/>
      <c r="PQL42" s="134"/>
      <c r="PQM42" s="134"/>
      <c r="PQN42" s="134"/>
      <c r="PQO42" s="134"/>
      <c r="PQP42" s="134"/>
      <c r="PQQ42" s="134"/>
      <c r="PQR42" s="134"/>
      <c r="PQS42" s="134"/>
      <c r="PQT42" s="134"/>
      <c r="PQU42" s="134"/>
      <c r="PQV42" s="134"/>
      <c r="PQW42" s="134"/>
      <c r="PQX42" s="134"/>
      <c r="PQY42" s="134"/>
      <c r="PQZ42" s="134"/>
      <c r="PRA42" s="134"/>
      <c r="PRB42" s="134"/>
      <c r="PRC42" s="134"/>
      <c r="PRD42" s="134"/>
      <c r="PRE42" s="134"/>
      <c r="PRF42" s="134"/>
      <c r="PRG42" s="134"/>
      <c r="PRH42" s="134"/>
      <c r="PRI42" s="134"/>
      <c r="PRJ42" s="134"/>
      <c r="PRK42" s="134"/>
      <c r="PRL42" s="134"/>
      <c r="PRM42" s="134"/>
      <c r="PRN42" s="134"/>
      <c r="PRO42" s="134"/>
      <c r="PRP42" s="134"/>
      <c r="PRQ42" s="134"/>
      <c r="PRR42" s="134"/>
      <c r="PRS42" s="134"/>
      <c r="PRT42" s="134"/>
      <c r="PRU42" s="134"/>
      <c r="PRV42" s="134"/>
      <c r="PRW42" s="134"/>
      <c r="PRX42" s="134"/>
      <c r="PRY42" s="134"/>
      <c r="PRZ42" s="134"/>
      <c r="PSA42" s="134"/>
      <c r="PSB42" s="134"/>
      <c r="PSC42" s="134"/>
      <c r="PSD42" s="134"/>
      <c r="PSE42" s="134"/>
      <c r="PSF42" s="134"/>
      <c r="PSG42" s="134"/>
      <c r="PSH42" s="134"/>
      <c r="PSI42" s="134"/>
      <c r="PSJ42" s="134"/>
      <c r="PSK42" s="134"/>
      <c r="PSL42" s="134"/>
      <c r="PSM42" s="134"/>
      <c r="PSN42" s="134"/>
      <c r="PSO42" s="134"/>
      <c r="PSP42" s="134"/>
      <c r="PSQ42" s="134"/>
      <c r="PSR42" s="134"/>
      <c r="PSS42" s="134"/>
      <c r="PST42" s="134"/>
      <c r="PSU42" s="134"/>
      <c r="PSV42" s="134"/>
      <c r="PSW42" s="134"/>
      <c r="PSX42" s="134"/>
      <c r="PSY42" s="134"/>
      <c r="PSZ42" s="134"/>
      <c r="PTA42" s="134"/>
      <c r="PTB42" s="134"/>
      <c r="PTC42" s="134"/>
      <c r="PTD42" s="134"/>
      <c r="PTE42" s="134"/>
      <c r="PTF42" s="134"/>
      <c r="PTG42" s="134"/>
      <c r="PTH42" s="134"/>
      <c r="PTI42" s="134"/>
      <c r="PTJ42" s="134"/>
      <c r="PTK42" s="134"/>
      <c r="PTL42" s="134"/>
      <c r="PTM42" s="134"/>
      <c r="PTN42" s="134"/>
      <c r="PTO42" s="134"/>
      <c r="PTP42" s="134"/>
      <c r="PTQ42" s="134"/>
      <c r="PTR42" s="134"/>
      <c r="PTS42" s="134"/>
      <c r="PTT42" s="134"/>
      <c r="PTU42" s="134"/>
      <c r="PTV42" s="134"/>
      <c r="PTW42" s="134"/>
      <c r="PTX42" s="134"/>
      <c r="PTY42" s="134"/>
      <c r="PTZ42" s="134"/>
      <c r="PUA42" s="134"/>
      <c r="PUB42" s="134"/>
      <c r="PUC42" s="134"/>
      <c r="PUD42" s="134"/>
      <c r="PUE42" s="134"/>
      <c r="PUF42" s="134"/>
      <c r="PUG42" s="134"/>
      <c r="PUH42" s="134"/>
      <c r="PUI42" s="134"/>
      <c r="PUJ42" s="134"/>
      <c r="PUK42" s="134"/>
      <c r="PUL42" s="134"/>
      <c r="PUM42" s="134"/>
      <c r="PUN42" s="134"/>
      <c r="PUO42" s="134"/>
      <c r="PUP42" s="134"/>
      <c r="PUQ42" s="134"/>
      <c r="PUR42" s="134"/>
      <c r="PUS42" s="134"/>
      <c r="PUT42" s="134"/>
      <c r="PUU42" s="134"/>
      <c r="PUV42" s="134"/>
      <c r="PUW42" s="134"/>
      <c r="PUX42" s="134"/>
      <c r="PUY42" s="134"/>
      <c r="PUZ42" s="134"/>
      <c r="PVA42" s="134"/>
      <c r="PVB42" s="134"/>
      <c r="PVC42" s="134"/>
      <c r="PVD42" s="134"/>
      <c r="PVE42" s="134"/>
      <c r="PVF42" s="134"/>
      <c r="PVG42" s="134"/>
      <c r="PVH42" s="134"/>
      <c r="PVI42" s="134"/>
      <c r="PVJ42" s="134"/>
      <c r="PVK42" s="134"/>
      <c r="PVL42" s="134"/>
      <c r="PVM42" s="134"/>
      <c r="PVN42" s="134"/>
      <c r="PVO42" s="134"/>
      <c r="PVP42" s="134"/>
      <c r="PVQ42" s="134"/>
      <c r="PVR42" s="134"/>
      <c r="PVS42" s="134"/>
      <c r="PVT42" s="134"/>
      <c r="PVU42" s="134"/>
      <c r="PVV42" s="134"/>
      <c r="PVW42" s="134"/>
      <c r="PVX42" s="134"/>
      <c r="PVY42" s="134"/>
      <c r="PVZ42" s="134"/>
      <c r="PWA42" s="134"/>
      <c r="PWB42" s="134"/>
      <c r="PWC42" s="134"/>
      <c r="PWD42" s="134"/>
      <c r="PWE42" s="134"/>
      <c r="PWF42" s="134"/>
      <c r="PWG42" s="134"/>
      <c r="PWH42" s="134"/>
      <c r="PWI42" s="134"/>
      <c r="PWJ42" s="134"/>
      <c r="PWK42" s="134"/>
      <c r="PWL42" s="134"/>
      <c r="PWM42" s="134"/>
      <c r="PWN42" s="134"/>
      <c r="PWO42" s="134"/>
      <c r="PWP42" s="134"/>
      <c r="PWQ42" s="134"/>
      <c r="PWR42" s="134"/>
      <c r="PWS42" s="134"/>
      <c r="PWT42" s="134"/>
      <c r="PWU42" s="134"/>
      <c r="PWV42" s="134"/>
      <c r="PWW42" s="134"/>
      <c r="PWX42" s="134"/>
      <c r="PWY42" s="134"/>
      <c r="PWZ42" s="134"/>
      <c r="PXA42" s="134"/>
      <c r="PXB42" s="134"/>
      <c r="PXC42" s="134"/>
      <c r="PXD42" s="134"/>
      <c r="PXE42" s="134"/>
      <c r="PXF42" s="134"/>
      <c r="PXG42" s="134"/>
      <c r="PXH42" s="134"/>
      <c r="PXI42" s="134"/>
      <c r="PXJ42" s="134"/>
      <c r="PXK42" s="134"/>
      <c r="PXL42" s="134"/>
      <c r="PXM42" s="134"/>
      <c r="PXN42" s="134"/>
      <c r="PXO42" s="134"/>
      <c r="PXP42" s="134"/>
      <c r="PXQ42" s="134"/>
      <c r="PXR42" s="134"/>
      <c r="PXS42" s="134"/>
      <c r="PXT42" s="134"/>
      <c r="PXU42" s="134"/>
      <c r="PXV42" s="134"/>
      <c r="PXW42" s="134"/>
      <c r="PXX42" s="134"/>
      <c r="PXY42" s="134"/>
      <c r="PXZ42" s="134"/>
      <c r="PYA42" s="134"/>
      <c r="PYB42" s="134"/>
      <c r="PYC42" s="134"/>
      <c r="PYD42" s="134"/>
      <c r="PYE42" s="134"/>
      <c r="PYF42" s="134"/>
      <c r="PYG42" s="134"/>
      <c r="PYH42" s="134"/>
      <c r="PYI42" s="134"/>
      <c r="PYJ42" s="134"/>
      <c r="PYK42" s="134"/>
      <c r="PYL42" s="134"/>
      <c r="PYM42" s="134"/>
      <c r="PYN42" s="134"/>
      <c r="PYO42" s="134"/>
      <c r="PYP42" s="134"/>
      <c r="PYQ42" s="134"/>
      <c r="PYR42" s="134"/>
      <c r="PYS42" s="134"/>
      <c r="PYT42" s="134"/>
      <c r="PYU42" s="134"/>
      <c r="PYV42" s="134"/>
      <c r="PYW42" s="134"/>
      <c r="PYX42" s="134"/>
      <c r="PYY42" s="134"/>
      <c r="PYZ42" s="134"/>
      <c r="PZA42" s="134"/>
      <c r="PZB42" s="134"/>
      <c r="PZC42" s="134"/>
      <c r="PZD42" s="134"/>
      <c r="PZE42" s="134"/>
      <c r="PZF42" s="134"/>
      <c r="PZG42" s="134"/>
      <c r="PZH42" s="134"/>
      <c r="PZI42" s="134"/>
      <c r="PZJ42" s="134"/>
      <c r="PZK42" s="134"/>
      <c r="PZL42" s="134"/>
      <c r="PZM42" s="134"/>
      <c r="PZN42" s="134"/>
      <c r="PZO42" s="134"/>
      <c r="PZP42" s="134"/>
      <c r="PZQ42" s="134"/>
      <c r="PZR42" s="134"/>
      <c r="PZS42" s="134"/>
      <c r="PZT42" s="134"/>
      <c r="PZU42" s="134"/>
      <c r="PZV42" s="134"/>
      <c r="PZW42" s="134"/>
      <c r="PZX42" s="134"/>
      <c r="PZY42" s="134"/>
      <c r="PZZ42" s="134"/>
      <c r="QAA42" s="134"/>
      <c r="QAB42" s="134"/>
      <c r="QAC42" s="134"/>
      <c r="QAD42" s="134"/>
      <c r="QAE42" s="134"/>
      <c r="QAF42" s="134"/>
      <c r="QAG42" s="134"/>
      <c r="QAH42" s="134"/>
      <c r="QAI42" s="134"/>
      <c r="QAJ42" s="134"/>
      <c r="QAK42" s="134"/>
      <c r="QAL42" s="134"/>
      <c r="QAM42" s="134"/>
      <c r="QAN42" s="134"/>
      <c r="QAO42" s="134"/>
      <c r="QAP42" s="134"/>
      <c r="QAQ42" s="134"/>
      <c r="QAR42" s="134"/>
      <c r="QAS42" s="134"/>
      <c r="QAT42" s="134"/>
      <c r="QAU42" s="134"/>
      <c r="QAV42" s="134"/>
      <c r="QAW42" s="134"/>
      <c r="QAX42" s="134"/>
      <c r="QAY42" s="134"/>
      <c r="QAZ42" s="134"/>
      <c r="QBA42" s="134"/>
      <c r="QBB42" s="134"/>
      <c r="QBC42" s="134"/>
      <c r="QBD42" s="134"/>
      <c r="QBE42" s="134"/>
      <c r="QBF42" s="134"/>
      <c r="QBG42" s="134"/>
      <c r="QBH42" s="134"/>
      <c r="QBI42" s="134"/>
      <c r="QBJ42" s="134"/>
      <c r="QBK42" s="134"/>
      <c r="QBL42" s="134"/>
      <c r="QBM42" s="134"/>
      <c r="QBN42" s="134"/>
      <c r="QBO42" s="134"/>
      <c r="QBP42" s="134"/>
      <c r="QBQ42" s="134"/>
      <c r="QBR42" s="134"/>
      <c r="QBS42" s="134"/>
      <c r="QBT42" s="134"/>
      <c r="QBU42" s="134"/>
      <c r="QBV42" s="134"/>
      <c r="QBW42" s="134"/>
      <c r="QBX42" s="134"/>
      <c r="QBY42" s="134"/>
      <c r="QBZ42" s="134"/>
      <c r="QCA42" s="134"/>
      <c r="QCB42" s="134"/>
      <c r="QCC42" s="134"/>
      <c r="QCD42" s="134"/>
      <c r="QCE42" s="134"/>
      <c r="QCF42" s="134"/>
      <c r="QCG42" s="134"/>
      <c r="QCH42" s="134"/>
      <c r="QCI42" s="134"/>
      <c r="QCJ42" s="134"/>
      <c r="QCK42" s="134"/>
      <c r="QCL42" s="134"/>
      <c r="QCM42" s="134"/>
      <c r="QCN42" s="134"/>
      <c r="QCO42" s="134"/>
      <c r="QCP42" s="134"/>
      <c r="QCQ42" s="134"/>
      <c r="QCR42" s="134"/>
      <c r="QCS42" s="134"/>
      <c r="QCT42" s="134"/>
      <c r="QCU42" s="134"/>
      <c r="QCV42" s="134"/>
      <c r="QCW42" s="134"/>
      <c r="QCX42" s="134"/>
      <c r="QCY42" s="134"/>
      <c r="QCZ42" s="134"/>
      <c r="QDA42" s="134"/>
      <c r="QDB42" s="134"/>
      <c r="QDC42" s="134"/>
      <c r="QDD42" s="134"/>
      <c r="QDE42" s="134"/>
      <c r="QDF42" s="134"/>
      <c r="QDG42" s="134"/>
      <c r="QDH42" s="134"/>
      <c r="QDI42" s="134"/>
      <c r="QDJ42" s="134"/>
      <c r="QDK42" s="134"/>
      <c r="QDL42" s="134"/>
      <c r="QDM42" s="134"/>
      <c r="QDN42" s="134"/>
      <c r="QDO42" s="134"/>
      <c r="QDP42" s="134"/>
      <c r="QDQ42" s="134"/>
      <c r="QDR42" s="134"/>
      <c r="QDS42" s="134"/>
      <c r="QDT42" s="134"/>
      <c r="QDU42" s="134"/>
      <c r="QDV42" s="134"/>
      <c r="QDW42" s="134"/>
      <c r="QDX42" s="134"/>
      <c r="QDY42" s="134"/>
      <c r="QDZ42" s="134"/>
      <c r="QEA42" s="134"/>
      <c r="QEB42" s="134"/>
      <c r="QEC42" s="134"/>
      <c r="QED42" s="134"/>
      <c r="QEE42" s="134"/>
      <c r="QEF42" s="134"/>
      <c r="QEG42" s="134"/>
      <c r="QEH42" s="134"/>
      <c r="QEI42" s="134"/>
      <c r="QEJ42" s="134"/>
      <c r="QEK42" s="134"/>
      <c r="QEL42" s="134"/>
      <c r="QEM42" s="134"/>
      <c r="QEN42" s="134"/>
      <c r="QEO42" s="134"/>
      <c r="QEP42" s="134"/>
      <c r="QEQ42" s="134"/>
      <c r="QER42" s="134"/>
      <c r="QES42" s="134"/>
      <c r="QET42" s="134"/>
      <c r="QEU42" s="134"/>
      <c r="QEV42" s="134"/>
      <c r="QEW42" s="134"/>
      <c r="QEX42" s="134"/>
      <c r="QEY42" s="134"/>
      <c r="QEZ42" s="134"/>
      <c r="QFA42" s="134"/>
      <c r="QFB42" s="134"/>
      <c r="QFC42" s="134"/>
      <c r="QFD42" s="134"/>
      <c r="QFE42" s="134"/>
      <c r="QFF42" s="134"/>
      <c r="QFG42" s="134"/>
      <c r="QFH42" s="134"/>
      <c r="QFI42" s="134"/>
      <c r="QFJ42" s="134"/>
      <c r="QFK42" s="134"/>
      <c r="QFL42" s="134"/>
      <c r="QFM42" s="134"/>
      <c r="QFN42" s="134"/>
      <c r="QFO42" s="134"/>
      <c r="QFP42" s="134"/>
      <c r="QFQ42" s="134"/>
      <c r="QFR42" s="134"/>
      <c r="QFS42" s="134"/>
      <c r="QFT42" s="134"/>
      <c r="QFU42" s="134"/>
      <c r="QFV42" s="134"/>
      <c r="QFW42" s="134"/>
      <c r="QFX42" s="134"/>
      <c r="QFY42" s="134"/>
      <c r="QFZ42" s="134"/>
      <c r="QGA42" s="134"/>
      <c r="QGB42" s="134"/>
      <c r="QGC42" s="134"/>
      <c r="QGD42" s="134"/>
      <c r="QGE42" s="134"/>
      <c r="QGF42" s="134"/>
      <c r="QGG42" s="134"/>
      <c r="QGH42" s="134"/>
      <c r="QGI42" s="134"/>
      <c r="QGJ42" s="134"/>
      <c r="QGK42" s="134"/>
      <c r="QGL42" s="134"/>
      <c r="QGM42" s="134"/>
      <c r="QGN42" s="134"/>
      <c r="QGO42" s="134"/>
      <c r="QGP42" s="134"/>
      <c r="QGQ42" s="134"/>
      <c r="QGR42" s="134"/>
      <c r="QGS42" s="134"/>
      <c r="QGT42" s="134"/>
      <c r="QGU42" s="134"/>
      <c r="QGV42" s="134"/>
      <c r="QGW42" s="134"/>
      <c r="QGX42" s="134"/>
      <c r="QGY42" s="134"/>
      <c r="QGZ42" s="134"/>
      <c r="QHA42" s="134"/>
      <c r="QHB42" s="134"/>
      <c r="QHC42" s="134"/>
      <c r="QHD42" s="134"/>
      <c r="QHE42" s="134"/>
      <c r="QHF42" s="134"/>
      <c r="QHG42" s="134"/>
      <c r="QHH42" s="134"/>
      <c r="QHI42" s="134"/>
      <c r="QHJ42" s="134"/>
      <c r="QHK42" s="134"/>
      <c r="QHL42" s="134"/>
      <c r="QHM42" s="134"/>
      <c r="QHN42" s="134"/>
      <c r="QHO42" s="134"/>
      <c r="QHP42" s="134"/>
      <c r="QHQ42" s="134"/>
      <c r="QHR42" s="134"/>
      <c r="QHS42" s="134"/>
      <c r="QHT42" s="134"/>
      <c r="QHU42" s="134"/>
      <c r="QHV42" s="134"/>
      <c r="QHW42" s="134"/>
      <c r="QHX42" s="134"/>
      <c r="QHY42" s="134"/>
      <c r="QHZ42" s="134"/>
      <c r="QIA42" s="134"/>
      <c r="QIB42" s="134"/>
      <c r="QIC42" s="134"/>
      <c r="QID42" s="134"/>
      <c r="QIE42" s="134"/>
      <c r="QIF42" s="134"/>
      <c r="QIG42" s="134"/>
      <c r="QIH42" s="134"/>
      <c r="QII42" s="134"/>
      <c r="QIJ42" s="134"/>
      <c r="QIK42" s="134"/>
      <c r="QIL42" s="134"/>
      <c r="QIM42" s="134"/>
      <c r="QIN42" s="134"/>
      <c r="QIO42" s="134"/>
      <c r="QIP42" s="134"/>
      <c r="QIQ42" s="134"/>
      <c r="QIR42" s="134"/>
      <c r="QIS42" s="134"/>
      <c r="QIT42" s="134"/>
      <c r="QIU42" s="134"/>
      <c r="QIV42" s="134"/>
      <c r="QIW42" s="134"/>
      <c r="QIX42" s="134"/>
      <c r="QIY42" s="134"/>
      <c r="QIZ42" s="134"/>
      <c r="QJA42" s="134"/>
      <c r="QJB42" s="134"/>
      <c r="QJC42" s="134"/>
      <c r="QJD42" s="134"/>
      <c r="QJE42" s="134"/>
      <c r="QJF42" s="134"/>
      <c r="QJG42" s="134"/>
      <c r="QJH42" s="134"/>
      <c r="QJI42" s="134"/>
      <c r="QJJ42" s="134"/>
      <c r="QJK42" s="134"/>
      <c r="QJL42" s="134"/>
      <c r="QJM42" s="134"/>
      <c r="QJN42" s="134"/>
      <c r="QJO42" s="134"/>
      <c r="QJP42" s="134"/>
      <c r="QJQ42" s="134"/>
      <c r="QJR42" s="134"/>
      <c r="QJS42" s="134"/>
      <c r="QJT42" s="134"/>
      <c r="QJU42" s="134"/>
      <c r="QJV42" s="134"/>
      <c r="QJW42" s="134"/>
      <c r="QJX42" s="134"/>
      <c r="QJY42" s="134"/>
      <c r="QJZ42" s="134"/>
      <c r="QKA42" s="134"/>
      <c r="QKB42" s="134"/>
      <c r="QKC42" s="134"/>
      <c r="QKD42" s="134"/>
      <c r="QKE42" s="134"/>
      <c r="QKF42" s="134"/>
      <c r="QKG42" s="134"/>
      <c r="QKH42" s="134"/>
      <c r="QKI42" s="134"/>
      <c r="QKJ42" s="134"/>
      <c r="QKK42" s="134"/>
      <c r="QKL42" s="134"/>
      <c r="QKM42" s="134"/>
      <c r="QKN42" s="134"/>
      <c r="QKO42" s="134"/>
      <c r="QKP42" s="134"/>
      <c r="QKQ42" s="134"/>
      <c r="QKR42" s="134"/>
      <c r="QKS42" s="134"/>
      <c r="QKT42" s="134"/>
      <c r="QKU42" s="134"/>
      <c r="QKV42" s="134"/>
      <c r="QKW42" s="134"/>
      <c r="QKX42" s="134"/>
      <c r="QKY42" s="134"/>
      <c r="QKZ42" s="134"/>
      <c r="QLA42" s="134"/>
      <c r="QLB42" s="134"/>
      <c r="QLC42" s="134"/>
      <c r="QLD42" s="134"/>
      <c r="QLE42" s="134"/>
      <c r="QLF42" s="134"/>
      <c r="QLG42" s="134"/>
      <c r="QLH42" s="134"/>
      <c r="QLI42" s="134"/>
      <c r="QLJ42" s="134"/>
      <c r="QLK42" s="134"/>
      <c r="QLL42" s="134"/>
      <c r="QLM42" s="134"/>
      <c r="QLN42" s="134"/>
      <c r="QLO42" s="134"/>
      <c r="QLP42" s="134"/>
      <c r="QLQ42" s="134"/>
      <c r="QLR42" s="134"/>
      <c r="QLS42" s="134"/>
      <c r="QLT42" s="134"/>
      <c r="QLU42" s="134"/>
      <c r="QLV42" s="134"/>
      <c r="QLW42" s="134"/>
      <c r="QLX42" s="134"/>
      <c r="QLY42" s="134"/>
      <c r="QLZ42" s="134"/>
      <c r="QMA42" s="134"/>
      <c r="QMB42" s="134"/>
      <c r="QMC42" s="134"/>
      <c r="QMD42" s="134"/>
      <c r="QME42" s="134"/>
      <c r="QMF42" s="134"/>
      <c r="QMG42" s="134"/>
      <c r="QMH42" s="134"/>
      <c r="QMI42" s="134"/>
      <c r="QMJ42" s="134"/>
      <c r="QMK42" s="134"/>
      <c r="QML42" s="134"/>
      <c r="QMM42" s="134"/>
      <c r="QMN42" s="134"/>
      <c r="QMO42" s="134"/>
      <c r="QMP42" s="134"/>
      <c r="QMQ42" s="134"/>
      <c r="QMR42" s="134"/>
      <c r="QMS42" s="134"/>
      <c r="QMT42" s="134"/>
      <c r="QMU42" s="134"/>
      <c r="QMV42" s="134"/>
      <c r="QMW42" s="134"/>
      <c r="QMX42" s="134"/>
      <c r="QMY42" s="134"/>
      <c r="QMZ42" s="134"/>
      <c r="QNA42" s="134"/>
      <c r="QNB42" s="134"/>
      <c r="QNC42" s="134"/>
      <c r="QND42" s="134"/>
      <c r="QNE42" s="134"/>
      <c r="QNF42" s="134"/>
      <c r="QNG42" s="134"/>
      <c r="QNH42" s="134"/>
      <c r="QNI42" s="134"/>
      <c r="QNJ42" s="134"/>
      <c r="QNK42" s="134"/>
      <c r="QNL42" s="134"/>
      <c r="QNM42" s="134"/>
      <c r="QNN42" s="134"/>
      <c r="QNO42" s="134"/>
      <c r="QNP42" s="134"/>
      <c r="QNQ42" s="134"/>
      <c r="QNR42" s="134"/>
      <c r="QNS42" s="134"/>
      <c r="QNT42" s="134"/>
      <c r="QNU42" s="134"/>
      <c r="QNV42" s="134"/>
      <c r="QNW42" s="134"/>
      <c r="QNX42" s="134"/>
      <c r="QNY42" s="134"/>
      <c r="QNZ42" s="134"/>
      <c r="QOA42" s="134"/>
      <c r="QOB42" s="134"/>
      <c r="QOC42" s="134"/>
      <c r="QOD42" s="134"/>
      <c r="QOE42" s="134"/>
      <c r="QOF42" s="134"/>
      <c r="QOG42" s="134"/>
      <c r="QOH42" s="134"/>
      <c r="QOI42" s="134"/>
      <c r="QOJ42" s="134"/>
      <c r="QOK42" s="134"/>
      <c r="QOL42" s="134"/>
      <c r="QOM42" s="134"/>
      <c r="QON42" s="134"/>
      <c r="QOO42" s="134"/>
      <c r="QOP42" s="134"/>
      <c r="QOQ42" s="134"/>
      <c r="QOR42" s="134"/>
      <c r="QOS42" s="134"/>
      <c r="QOT42" s="134"/>
      <c r="QOU42" s="134"/>
      <c r="QOV42" s="134"/>
      <c r="QOW42" s="134"/>
      <c r="QOX42" s="134"/>
      <c r="QOY42" s="134"/>
      <c r="QOZ42" s="134"/>
      <c r="QPA42" s="134"/>
      <c r="QPB42" s="134"/>
      <c r="QPC42" s="134"/>
      <c r="QPD42" s="134"/>
      <c r="QPE42" s="134"/>
      <c r="QPF42" s="134"/>
      <c r="QPG42" s="134"/>
      <c r="QPH42" s="134"/>
      <c r="QPI42" s="134"/>
      <c r="QPJ42" s="134"/>
      <c r="QPK42" s="134"/>
      <c r="QPL42" s="134"/>
      <c r="QPM42" s="134"/>
      <c r="QPN42" s="134"/>
      <c r="QPO42" s="134"/>
      <c r="QPP42" s="134"/>
      <c r="QPQ42" s="134"/>
      <c r="QPR42" s="134"/>
      <c r="QPS42" s="134"/>
      <c r="QPT42" s="134"/>
      <c r="QPU42" s="134"/>
      <c r="QPV42" s="134"/>
      <c r="QPW42" s="134"/>
      <c r="QPX42" s="134"/>
      <c r="QPY42" s="134"/>
      <c r="QPZ42" s="134"/>
      <c r="QQA42" s="134"/>
      <c r="QQB42" s="134"/>
      <c r="QQC42" s="134"/>
      <c r="QQD42" s="134"/>
      <c r="QQE42" s="134"/>
      <c r="QQF42" s="134"/>
      <c r="QQG42" s="134"/>
      <c r="QQH42" s="134"/>
      <c r="QQI42" s="134"/>
      <c r="QQJ42" s="134"/>
      <c r="QQK42" s="134"/>
      <c r="QQL42" s="134"/>
      <c r="QQM42" s="134"/>
      <c r="QQN42" s="134"/>
      <c r="QQO42" s="134"/>
      <c r="QQP42" s="134"/>
      <c r="QQQ42" s="134"/>
      <c r="QQR42" s="134"/>
      <c r="QQS42" s="134"/>
      <c r="QQT42" s="134"/>
      <c r="QQU42" s="134"/>
      <c r="QQV42" s="134"/>
      <c r="QQW42" s="134"/>
      <c r="QQX42" s="134"/>
      <c r="QQY42" s="134"/>
      <c r="QQZ42" s="134"/>
      <c r="QRA42" s="134"/>
      <c r="QRB42" s="134"/>
      <c r="QRC42" s="134"/>
      <c r="QRD42" s="134"/>
      <c r="QRE42" s="134"/>
      <c r="QRF42" s="134"/>
      <c r="QRG42" s="134"/>
      <c r="QRH42" s="134"/>
      <c r="QRI42" s="134"/>
      <c r="QRJ42" s="134"/>
      <c r="QRK42" s="134"/>
      <c r="QRL42" s="134"/>
      <c r="QRM42" s="134"/>
      <c r="QRN42" s="134"/>
      <c r="QRO42" s="134"/>
      <c r="QRP42" s="134"/>
      <c r="QRQ42" s="134"/>
      <c r="QRR42" s="134"/>
      <c r="QRS42" s="134"/>
      <c r="QRT42" s="134"/>
      <c r="QRU42" s="134"/>
      <c r="QRV42" s="134"/>
      <c r="QRW42" s="134"/>
      <c r="QRX42" s="134"/>
      <c r="QRY42" s="134"/>
      <c r="QRZ42" s="134"/>
      <c r="QSA42" s="134"/>
      <c r="QSB42" s="134"/>
      <c r="QSC42" s="134"/>
      <c r="QSD42" s="134"/>
      <c r="QSE42" s="134"/>
      <c r="QSF42" s="134"/>
      <c r="QSG42" s="134"/>
      <c r="QSH42" s="134"/>
      <c r="QSI42" s="134"/>
      <c r="QSJ42" s="134"/>
      <c r="QSK42" s="134"/>
      <c r="QSL42" s="134"/>
      <c r="QSM42" s="134"/>
      <c r="QSN42" s="134"/>
      <c r="QSO42" s="134"/>
      <c r="QSP42" s="134"/>
      <c r="QSQ42" s="134"/>
      <c r="QSR42" s="134"/>
      <c r="QSS42" s="134"/>
      <c r="QST42" s="134"/>
      <c r="QSU42" s="134"/>
      <c r="QSV42" s="134"/>
      <c r="QSW42" s="134"/>
      <c r="QSX42" s="134"/>
      <c r="QSY42" s="134"/>
      <c r="QSZ42" s="134"/>
      <c r="QTA42" s="134"/>
      <c r="QTB42" s="134"/>
      <c r="QTC42" s="134"/>
      <c r="QTD42" s="134"/>
      <c r="QTE42" s="134"/>
      <c r="QTF42" s="134"/>
      <c r="QTG42" s="134"/>
      <c r="QTH42" s="134"/>
      <c r="QTI42" s="134"/>
      <c r="QTJ42" s="134"/>
      <c r="QTK42" s="134"/>
      <c r="QTL42" s="134"/>
      <c r="QTM42" s="134"/>
      <c r="QTN42" s="134"/>
      <c r="QTO42" s="134"/>
      <c r="QTP42" s="134"/>
      <c r="QTQ42" s="134"/>
      <c r="QTR42" s="134"/>
      <c r="QTS42" s="134"/>
      <c r="QTT42" s="134"/>
      <c r="QTU42" s="134"/>
      <c r="QTV42" s="134"/>
      <c r="QTW42" s="134"/>
      <c r="QTX42" s="134"/>
      <c r="QTY42" s="134"/>
      <c r="QTZ42" s="134"/>
      <c r="QUA42" s="134"/>
      <c r="QUB42" s="134"/>
      <c r="QUC42" s="134"/>
      <c r="QUD42" s="134"/>
      <c r="QUE42" s="134"/>
      <c r="QUF42" s="134"/>
      <c r="QUG42" s="134"/>
      <c r="QUH42" s="134"/>
      <c r="QUI42" s="134"/>
      <c r="QUJ42" s="134"/>
      <c r="QUK42" s="134"/>
      <c r="QUL42" s="134"/>
      <c r="QUM42" s="134"/>
      <c r="QUN42" s="134"/>
      <c r="QUO42" s="134"/>
      <c r="QUP42" s="134"/>
      <c r="QUQ42" s="134"/>
      <c r="QUR42" s="134"/>
      <c r="QUS42" s="134"/>
      <c r="QUT42" s="134"/>
      <c r="QUU42" s="134"/>
      <c r="QUV42" s="134"/>
      <c r="QUW42" s="134"/>
      <c r="QUX42" s="134"/>
      <c r="QUY42" s="134"/>
      <c r="QUZ42" s="134"/>
      <c r="QVA42" s="134"/>
      <c r="QVB42" s="134"/>
      <c r="QVC42" s="134"/>
      <c r="QVD42" s="134"/>
      <c r="QVE42" s="134"/>
      <c r="QVF42" s="134"/>
      <c r="QVG42" s="134"/>
      <c r="QVH42" s="134"/>
      <c r="QVI42" s="134"/>
      <c r="QVJ42" s="134"/>
      <c r="QVK42" s="134"/>
      <c r="QVL42" s="134"/>
      <c r="QVM42" s="134"/>
      <c r="QVN42" s="134"/>
      <c r="QVO42" s="134"/>
      <c r="QVP42" s="134"/>
      <c r="QVQ42" s="134"/>
      <c r="QVR42" s="134"/>
      <c r="QVS42" s="134"/>
      <c r="QVT42" s="134"/>
      <c r="QVU42" s="134"/>
      <c r="QVV42" s="134"/>
      <c r="QVW42" s="134"/>
      <c r="QVX42" s="134"/>
      <c r="QVY42" s="134"/>
      <c r="QVZ42" s="134"/>
      <c r="QWA42" s="134"/>
      <c r="QWB42" s="134"/>
      <c r="QWC42" s="134"/>
      <c r="QWD42" s="134"/>
      <c r="QWE42" s="134"/>
      <c r="QWF42" s="134"/>
      <c r="QWG42" s="134"/>
      <c r="QWH42" s="134"/>
      <c r="QWI42" s="134"/>
      <c r="QWJ42" s="134"/>
      <c r="QWK42" s="134"/>
      <c r="QWL42" s="134"/>
      <c r="QWM42" s="134"/>
      <c r="QWN42" s="134"/>
      <c r="QWO42" s="134"/>
      <c r="QWP42" s="134"/>
      <c r="QWQ42" s="134"/>
      <c r="QWR42" s="134"/>
      <c r="QWS42" s="134"/>
      <c r="QWT42" s="134"/>
      <c r="QWU42" s="134"/>
      <c r="QWV42" s="134"/>
      <c r="QWW42" s="134"/>
      <c r="QWX42" s="134"/>
      <c r="QWY42" s="134"/>
      <c r="QWZ42" s="134"/>
      <c r="QXA42" s="134"/>
      <c r="QXB42" s="134"/>
      <c r="QXC42" s="134"/>
      <c r="QXD42" s="134"/>
      <c r="QXE42" s="134"/>
      <c r="QXF42" s="134"/>
      <c r="QXG42" s="134"/>
      <c r="QXH42" s="134"/>
      <c r="QXI42" s="134"/>
      <c r="QXJ42" s="134"/>
      <c r="QXK42" s="134"/>
      <c r="QXL42" s="134"/>
      <c r="QXM42" s="134"/>
      <c r="QXN42" s="134"/>
      <c r="QXO42" s="134"/>
      <c r="QXP42" s="134"/>
      <c r="QXQ42" s="134"/>
      <c r="QXR42" s="134"/>
      <c r="QXS42" s="134"/>
      <c r="QXT42" s="134"/>
      <c r="QXU42" s="134"/>
      <c r="QXV42" s="134"/>
      <c r="QXW42" s="134"/>
      <c r="QXX42" s="134"/>
      <c r="QXY42" s="134"/>
      <c r="QXZ42" s="134"/>
      <c r="QYA42" s="134"/>
      <c r="QYB42" s="134"/>
      <c r="QYC42" s="134"/>
      <c r="QYD42" s="134"/>
      <c r="QYE42" s="134"/>
      <c r="QYF42" s="134"/>
      <c r="QYG42" s="134"/>
      <c r="QYH42" s="134"/>
      <c r="QYI42" s="134"/>
      <c r="QYJ42" s="134"/>
      <c r="QYK42" s="134"/>
      <c r="QYL42" s="134"/>
      <c r="QYM42" s="134"/>
      <c r="QYN42" s="134"/>
      <c r="QYO42" s="134"/>
      <c r="QYP42" s="134"/>
      <c r="QYQ42" s="134"/>
      <c r="QYR42" s="134"/>
      <c r="QYS42" s="134"/>
      <c r="QYT42" s="134"/>
      <c r="QYU42" s="134"/>
      <c r="QYV42" s="134"/>
      <c r="QYW42" s="134"/>
      <c r="QYX42" s="134"/>
      <c r="QYY42" s="134"/>
      <c r="QYZ42" s="134"/>
      <c r="QZA42" s="134"/>
      <c r="QZB42" s="134"/>
      <c r="QZC42" s="134"/>
      <c r="QZD42" s="134"/>
      <c r="QZE42" s="134"/>
      <c r="QZF42" s="134"/>
      <c r="QZG42" s="134"/>
      <c r="QZH42" s="134"/>
      <c r="QZI42" s="134"/>
      <c r="QZJ42" s="134"/>
      <c r="QZK42" s="134"/>
      <c r="QZL42" s="134"/>
      <c r="QZM42" s="134"/>
      <c r="QZN42" s="134"/>
      <c r="QZO42" s="134"/>
      <c r="QZP42" s="134"/>
      <c r="QZQ42" s="134"/>
      <c r="QZR42" s="134"/>
      <c r="QZS42" s="134"/>
      <c r="QZT42" s="134"/>
      <c r="QZU42" s="134"/>
      <c r="QZV42" s="134"/>
      <c r="QZW42" s="134"/>
      <c r="QZX42" s="134"/>
      <c r="QZY42" s="134"/>
      <c r="QZZ42" s="134"/>
      <c r="RAA42" s="134"/>
      <c r="RAB42" s="134"/>
      <c r="RAC42" s="134"/>
      <c r="RAD42" s="134"/>
      <c r="RAE42" s="134"/>
      <c r="RAF42" s="134"/>
      <c r="RAG42" s="134"/>
      <c r="RAH42" s="134"/>
      <c r="RAI42" s="134"/>
      <c r="RAJ42" s="134"/>
      <c r="RAK42" s="134"/>
      <c r="RAL42" s="134"/>
      <c r="RAM42" s="134"/>
      <c r="RAN42" s="134"/>
      <c r="RAO42" s="134"/>
      <c r="RAP42" s="134"/>
      <c r="RAQ42" s="134"/>
      <c r="RAR42" s="134"/>
      <c r="RAS42" s="134"/>
      <c r="RAT42" s="134"/>
      <c r="RAU42" s="134"/>
      <c r="RAV42" s="134"/>
      <c r="RAW42" s="134"/>
      <c r="RAX42" s="134"/>
      <c r="RAY42" s="134"/>
      <c r="RAZ42" s="134"/>
      <c r="RBA42" s="134"/>
      <c r="RBB42" s="134"/>
      <c r="RBC42" s="134"/>
      <c r="RBD42" s="134"/>
      <c r="RBE42" s="134"/>
      <c r="RBF42" s="134"/>
      <c r="RBG42" s="134"/>
      <c r="RBH42" s="134"/>
      <c r="RBI42" s="134"/>
      <c r="RBJ42" s="134"/>
      <c r="RBK42" s="134"/>
      <c r="RBL42" s="134"/>
      <c r="RBM42" s="134"/>
      <c r="RBN42" s="134"/>
      <c r="RBO42" s="134"/>
      <c r="RBP42" s="134"/>
      <c r="RBQ42" s="134"/>
      <c r="RBR42" s="134"/>
      <c r="RBS42" s="134"/>
      <c r="RBT42" s="134"/>
      <c r="RBU42" s="134"/>
      <c r="RBV42" s="134"/>
      <c r="RBW42" s="134"/>
      <c r="RBX42" s="134"/>
      <c r="RBY42" s="134"/>
      <c r="RBZ42" s="134"/>
      <c r="RCA42" s="134"/>
      <c r="RCB42" s="134"/>
      <c r="RCC42" s="134"/>
      <c r="RCD42" s="134"/>
      <c r="RCE42" s="134"/>
      <c r="RCF42" s="134"/>
      <c r="RCG42" s="134"/>
      <c r="RCH42" s="134"/>
      <c r="RCI42" s="134"/>
      <c r="RCJ42" s="134"/>
      <c r="RCK42" s="134"/>
      <c r="RCL42" s="134"/>
      <c r="RCM42" s="134"/>
      <c r="RCN42" s="134"/>
      <c r="RCO42" s="134"/>
      <c r="RCP42" s="134"/>
      <c r="RCQ42" s="134"/>
      <c r="RCR42" s="134"/>
      <c r="RCS42" s="134"/>
      <c r="RCT42" s="134"/>
      <c r="RCU42" s="134"/>
      <c r="RCV42" s="134"/>
      <c r="RCW42" s="134"/>
      <c r="RCX42" s="134"/>
      <c r="RCY42" s="134"/>
      <c r="RCZ42" s="134"/>
      <c r="RDA42" s="134"/>
      <c r="RDB42" s="134"/>
      <c r="RDC42" s="134"/>
      <c r="RDD42" s="134"/>
      <c r="RDE42" s="134"/>
      <c r="RDF42" s="134"/>
      <c r="RDG42" s="134"/>
      <c r="RDH42" s="134"/>
      <c r="RDI42" s="134"/>
      <c r="RDJ42" s="134"/>
      <c r="RDK42" s="134"/>
      <c r="RDL42" s="134"/>
      <c r="RDM42" s="134"/>
      <c r="RDN42" s="134"/>
      <c r="RDO42" s="134"/>
      <c r="RDP42" s="134"/>
      <c r="RDQ42" s="134"/>
      <c r="RDR42" s="134"/>
      <c r="RDS42" s="134"/>
      <c r="RDT42" s="134"/>
      <c r="RDU42" s="134"/>
      <c r="RDV42" s="134"/>
      <c r="RDW42" s="134"/>
      <c r="RDX42" s="134"/>
      <c r="RDY42" s="134"/>
      <c r="RDZ42" s="134"/>
      <c r="REA42" s="134"/>
      <c r="REB42" s="134"/>
      <c r="REC42" s="134"/>
      <c r="RED42" s="134"/>
      <c r="REE42" s="134"/>
      <c r="REF42" s="134"/>
      <c r="REG42" s="134"/>
      <c r="REH42" s="134"/>
      <c r="REI42" s="134"/>
      <c r="REJ42" s="134"/>
      <c r="REK42" s="134"/>
      <c r="REL42" s="134"/>
      <c r="REM42" s="134"/>
      <c r="REN42" s="134"/>
      <c r="REO42" s="134"/>
      <c r="REP42" s="134"/>
      <c r="REQ42" s="134"/>
      <c r="RER42" s="134"/>
      <c r="RES42" s="134"/>
      <c r="RET42" s="134"/>
      <c r="REU42" s="134"/>
      <c r="REV42" s="134"/>
      <c r="REW42" s="134"/>
      <c r="REX42" s="134"/>
      <c r="REY42" s="134"/>
      <c r="REZ42" s="134"/>
      <c r="RFA42" s="134"/>
      <c r="RFB42" s="134"/>
      <c r="RFC42" s="134"/>
      <c r="RFD42" s="134"/>
      <c r="RFE42" s="134"/>
      <c r="RFF42" s="134"/>
      <c r="RFG42" s="134"/>
      <c r="RFH42" s="134"/>
      <c r="RFI42" s="134"/>
      <c r="RFJ42" s="134"/>
      <c r="RFK42" s="134"/>
      <c r="RFL42" s="134"/>
      <c r="RFM42" s="134"/>
      <c r="RFN42" s="134"/>
      <c r="RFO42" s="134"/>
      <c r="RFP42" s="134"/>
      <c r="RFQ42" s="134"/>
      <c r="RFR42" s="134"/>
      <c r="RFS42" s="134"/>
      <c r="RFT42" s="134"/>
      <c r="RFU42" s="134"/>
      <c r="RFV42" s="134"/>
      <c r="RFW42" s="134"/>
      <c r="RFX42" s="134"/>
      <c r="RFY42" s="134"/>
      <c r="RFZ42" s="134"/>
      <c r="RGA42" s="134"/>
      <c r="RGB42" s="134"/>
      <c r="RGC42" s="134"/>
      <c r="RGD42" s="134"/>
      <c r="RGE42" s="134"/>
      <c r="RGF42" s="134"/>
      <c r="RGG42" s="134"/>
      <c r="RGH42" s="134"/>
      <c r="RGI42" s="134"/>
      <c r="RGJ42" s="134"/>
      <c r="RGK42" s="134"/>
      <c r="RGL42" s="134"/>
      <c r="RGM42" s="134"/>
      <c r="RGN42" s="134"/>
      <c r="RGO42" s="134"/>
      <c r="RGP42" s="134"/>
      <c r="RGQ42" s="134"/>
      <c r="RGR42" s="134"/>
      <c r="RGS42" s="134"/>
      <c r="RGT42" s="134"/>
      <c r="RGU42" s="134"/>
      <c r="RGV42" s="134"/>
      <c r="RGW42" s="134"/>
      <c r="RGX42" s="134"/>
      <c r="RGY42" s="134"/>
      <c r="RGZ42" s="134"/>
      <c r="RHA42" s="134"/>
      <c r="RHB42" s="134"/>
      <c r="RHC42" s="134"/>
      <c r="RHD42" s="134"/>
      <c r="RHE42" s="134"/>
      <c r="RHF42" s="134"/>
      <c r="RHG42" s="134"/>
      <c r="RHH42" s="134"/>
      <c r="RHI42" s="134"/>
      <c r="RHJ42" s="134"/>
      <c r="RHK42" s="134"/>
      <c r="RHL42" s="134"/>
      <c r="RHM42" s="134"/>
      <c r="RHN42" s="134"/>
      <c r="RHO42" s="134"/>
      <c r="RHP42" s="134"/>
      <c r="RHQ42" s="134"/>
      <c r="RHR42" s="134"/>
      <c r="RHS42" s="134"/>
      <c r="RHT42" s="134"/>
      <c r="RHU42" s="134"/>
      <c r="RHV42" s="134"/>
      <c r="RHW42" s="134"/>
      <c r="RHX42" s="134"/>
      <c r="RHY42" s="134"/>
      <c r="RHZ42" s="134"/>
      <c r="RIA42" s="134"/>
      <c r="RIB42" s="134"/>
      <c r="RIC42" s="134"/>
      <c r="RID42" s="134"/>
      <c r="RIE42" s="134"/>
      <c r="RIF42" s="134"/>
      <c r="RIG42" s="134"/>
      <c r="RIH42" s="134"/>
      <c r="RII42" s="134"/>
      <c r="RIJ42" s="134"/>
      <c r="RIK42" s="134"/>
      <c r="RIL42" s="134"/>
      <c r="RIM42" s="134"/>
      <c r="RIN42" s="134"/>
      <c r="RIO42" s="134"/>
      <c r="RIP42" s="134"/>
      <c r="RIQ42" s="134"/>
      <c r="RIR42" s="134"/>
      <c r="RIS42" s="134"/>
      <c r="RIT42" s="134"/>
      <c r="RIU42" s="134"/>
      <c r="RIV42" s="134"/>
      <c r="RIW42" s="134"/>
      <c r="RIX42" s="134"/>
      <c r="RIY42" s="134"/>
      <c r="RIZ42" s="134"/>
      <c r="RJA42" s="134"/>
      <c r="RJB42" s="134"/>
      <c r="RJC42" s="134"/>
      <c r="RJD42" s="134"/>
      <c r="RJE42" s="134"/>
      <c r="RJF42" s="134"/>
      <c r="RJG42" s="134"/>
      <c r="RJH42" s="134"/>
      <c r="RJI42" s="134"/>
      <c r="RJJ42" s="134"/>
      <c r="RJK42" s="134"/>
      <c r="RJL42" s="134"/>
      <c r="RJM42" s="134"/>
      <c r="RJN42" s="134"/>
      <c r="RJO42" s="134"/>
      <c r="RJP42" s="134"/>
      <c r="RJQ42" s="134"/>
      <c r="RJR42" s="134"/>
      <c r="RJS42" s="134"/>
      <c r="RJT42" s="134"/>
      <c r="RJU42" s="134"/>
      <c r="RJV42" s="134"/>
      <c r="RJW42" s="134"/>
      <c r="RJX42" s="134"/>
      <c r="RJY42" s="134"/>
      <c r="RJZ42" s="134"/>
      <c r="RKA42" s="134"/>
      <c r="RKB42" s="134"/>
      <c r="RKC42" s="134"/>
      <c r="RKD42" s="134"/>
      <c r="RKE42" s="134"/>
      <c r="RKF42" s="134"/>
      <c r="RKG42" s="134"/>
      <c r="RKH42" s="134"/>
      <c r="RKI42" s="134"/>
      <c r="RKJ42" s="134"/>
      <c r="RKK42" s="134"/>
      <c r="RKL42" s="134"/>
      <c r="RKM42" s="134"/>
      <c r="RKN42" s="134"/>
      <c r="RKO42" s="134"/>
      <c r="RKP42" s="134"/>
      <c r="RKQ42" s="134"/>
      <c r="RKR42" s="134"/>
      <c r="RKS42" s="134"/>
      <c r="RKT42" s="134"/>
      <c r="RKU42" s="134"/>
      <c r="RKV42" s="134"/>
      <c r="RKW42" s="134"/>
      <c r="RKX42" s="134"/>
      <c r="RKY42" s="134"/>
      <c r="RKZ42" s="134"/>
      <c r="RLA42" s="134"/>
      <c r="RLB42" s="134"/>
      <c r="RLC42" s="134"/>
      <c r="RLD42" s="134"/>
      <c r="RLE42" s="134"/>
      <c r="RLF42" s="134"/>
      <c r="RLG42" s="134"/>
      <c r="RLH42" s="134"/>
      <c r="RLI42" s="134"/>
      <c r="RLJ42" s="134"/>
      <c r="RLK42" s="134"/>
      <c r="RLL42" s="134"/>
      <c r="RLM42" s="134"/>
      <c r="RLN42" s="134"/>
      <c r="RLO42" s="134"/>
      <c r="RLP42" s="134"/>
      <c r="RLQ42" s="134"/>
      <c r="RLR42" s="134"/>
      <c r="RLS42" s="134"/>
      <c r="RLT42" s="134"/>
      <c r="RLU42" s="134"/>
      <c r="RLV42" s="134"/>
      <c r="RLW42" s="134"/>
      <c r="RLX42" s="134"/>
      <c r="RLY42" s="134"/>
      <c r="RLZ42" s="134"/>
      <c r="RMA42" s="134"/>
      <c r="RMB42" s="134"/>
      <c r="RMC42" s="134"/>
      <c r="RMD42" s="134"/>
      <c r="RME42" s="134"/>
      <c r="RMF42" s="134"/>
      <c r="RMG42" s="134"/>
      <c r="RMH42" s="134"/>
      <c r="RMI42" s="134"/>
      <c r="RMJ42" s="134"/>
      <c r="RMK42" s="134"/>
      <c r="RML42" s="134"/>
      <c r="RMM42" s="134"/>
      <c r="RMN42" s="134"/>
      <c r="RMO42" s="134"/>
      <c r="RMP42" s="134"/>
      <c r="RMQ42" s="134"/>
      <c r="RMR42" s="134"/>
      <c r="RMS42" s="134"/>
      <c r="RMT42" s="134"/>
      <c r="RMU42" s="134"/>
      <c r="RMV42" s="134"/>
      <c r="RMW42" s="134"/>
      <c r="RMX42" s="134"/>
      <c r="RMY42" s="134"/>
      <c r="RMZ42" s="134"/>
      <c r="RNA42" s="134"/>
      <c r="RNB42" s="134"/>
      <c r="RNC42" s="134"/>
      <c r="RND42" s="134"/>
      <c r="RNE42" s="134"/>
      <c r="RNF42" s="134"/>
      <c r="RNG42" s="134"/>
      <c r="RNH42" s="134"/>
      <c r="RNI42" s="134"/>
      <c r="RNJ42" s="134"/>
      <c r="RNK42" s="134"/>
      <c r="RNL42" s="134"/>
      <c r="RNM42" s="134"/>
      <c r="RNN42" s="134"/>
      <c r="RNO42" s="134"/>
      <c r="RNP42" s="134"/>
      <c r="RNQ42" s="134"/>
      <c r="RNR42" s="134"/>
      <c r="RNS42" s="134"/>
      <c r="RNT42" s="134"/>
      <c r="RNU42" s="134"/>
      <c r="RNV42" s="134"/>
      <c r="RNW42" s="134"/>
      <c r="RNX42" s="134"/>
      <c r="RNY42" s="134"/>
      <c r="RNZ42" s="134"/>
      <c r="ROA42" s="134"/>
      <c r="ROB42" s="134"/>
      <c r="ROC42" s="134"/>
      <c r="ROD42" s="134"/>
      <c r="ROE42" s="134"/>
      <c r="ROF42" s="134"/>
      <c r="ROG42" s="134"/>
      <c r="ROH42" s="134"/>
      <c r="ROI42" s="134"/>
      <c r="ROJ42" s="134"/>
      <c r="ROK42" s="134"/>
      <c r="ROL42" s="134"/>
      <c r="ROM42" s="134"/>
      <c r="RON42" s="134"/>
      <c r="ROO42" s="134"/>
      <c r="ROP42" s="134"/>
      <c r="ROQ42" s="134"/>
      <c r="ROR42" s="134"/>
      <c r="ROS42" s="134"/>
      <c r="ROT42" s="134"/>
      <c r="ROU42" s="134"/>
      <c r="ROV42" s="134"/>
      <c r="ROW42" s="134"/>
      <c r="ROX42" s="134"/>
      <c r="ROY42" s="134"/>
      <c r="ROZ42" s="134"/>
      <c r="RPA42" s="134"/>
      <c r="RPB42" s="134"/>
      <c r="RPC42" s="134"/>
      <c r="RPD42" s="134"/>
      <c r="RPE42" s="134"/>
      <c r="RPF42" s="134"/>
      <c r="RPG42" s="134"/>
      <c r="RPH42" s="134"/>
      <c r="RPI42" s="134"/>
      <c r="RPJ42" s="134"/>
      <c r="RPK42" s="134"/>
      <c r="RPL42" s="134"/>
      <c r="RPM42" s="134"/>
      <c r="RPN42" s="134"/>
      <c r="RPO42" s="134"/>
      <c r="RPP42" s="134"/>
      <c r="RPQ42" s="134"/>
      <c r="RPR42" s="134"/>
      <c r="RPS42" s="134"/>
      <c r="RPT42" s="134"/>
      <c r="RPU42" s="134"/>
      <c r="RPV42" s="134"/>
      <c r="RPW42" s="134"/>
      <c r="RPX42" s="134"/>
      <c r="RPY42" s="134"/>
      <c r="RPZ42" s="134"/>
      <c r="RQA42" s="134"/>
      <c r="RQB42" s="134"/>
      <c r="RQC42" s="134"/>
      <c r="RQD42" s="134"/>
      <c r="RQE42" s="134"/>
      <c r="RQF42" s="134"/>
      <c r="RQG42" s="134"/>
      <c r="RQH42" s="134"/>
      <c r="RQI42" s="134"/>
      <c r="RQJ42" s="134"/>
      <c r="RQK42" s="134"/>
      <c r="RQL42" s="134"/>
      <c r="RQM42" s="134"/>
      <c r="RQN42" s="134"/>
      <c r="RQO42" s="134"/>
      <c r="RQP42" s="134"/>
      <c r="RQQ42" s="134"/>
      <c r="RQR42" s="134"/>
      <c r="RQS42" s="134"/>
      <c r="RQT42" s="134"/>
      <c r="RQU42" s="134"/>
      <c r="RQV42" s="134"/>
      <c r="RQW42" s="134"/>
      <c r="RQX42" s="134"/>
      <c r="RQY42" s="134"/>
      <c r="RQZ42" s="134"/>
      <c r="RRA42" s="134"/>
      <c r="RRB42" s="134"/>
      <c r="RRC42" s="134"/>
      <c r="RRD42" s="134"/>
      <c r="RRE42" s="134"/>
      <c r="RRF42" s="134"/>
      <c r="RRG42" s="134"/>
      <c r="RRH42" s="134"/>
      <c r="RRI42" s="134"/>
      <c r="RRJ42" s="134"/>
      <c r="RRK42" s="134"/>
      <c r="RRL42" s="134"/>
      <c r="RRM42" s="134"/>
      <c r="RRN42" s="134"/>
      <c r="RRO42" s="134"/>
      <c r="RRP42" s="134"/>
      <c r="RRQ42" s="134"/>
      <c r="RRR42" s="134"/>
      <c r="RRS42" s="134"/>
      <c r="RRT42" s="134"/>
      <c r="RRU42" s="134"/>
      <c r="RRV42" s="134"/>
      <c r="RRW42" s="134"/>
      <c r="RRX42" s="134"/>
      <c r="RRY42" s="134"/>
      <c r="RRZ42" s="134"/>
      <c r="RSA42" s="134"/>
      <c r="RSB42" s="134"/>
      <c r="RSC42" s="134"/>
      <c r="RSD42" s="134"/>
      <c r="RSE42" s="134"/>
      <c r="RSF42" s="134"/>
      <c r="RSG42" s="134"/>
      <c r="RSH42" s="134"/>
      <c r="RSI42" s="134"/>
      <c r="RSJ42" s="134"/>
      <c r="RSK42" s="134"/>
      <c r="RSL42" s="134"/>
      <c r="RSM42" s="134"/>
      <c r="RSN42" s="134"/>
      <c r="RSO42" s="134"/>
      <c r="RSP42" s="134"/>
      <c r="RSQ42" s="134"/>
      <c r="RSR42" s="134"/>
      <c r="RSS42" s="134"/>
      <c r="RST42" s="134"/>
      <c r="RSU42" s="134"/>
      <c r="RSV42" s="134"/>
      <c r="RSW42" s="134"/>
      <c r="RSX42" s="134"/>
      <c r="RSY42" s="134"/>
      <c r="RSZ42" s="134"/>
      <c r="RTA42" s="134"/>
      <c r="RTB42" s="134"/>
      <c r="RTC42" s="134"/>
      <c r="RTD42" s="134"/>
      <c r="RTE42" s="134"/>
      <c r="RTF42" s="134"/>
      <c r="RTG42" s="134"/>
      <c r="RTH42" s="134"/>
      <c r="RTI42" s="134"/>
      <c r="RTJ42" s="134"/>
      <c r="RTK42" s="134"/>
      <c r="RTL42" s="134"/>
      <c r="RTM42" s="134"/>
      <c r="RTN42" s="134"/>
      <c r="RTO42" s="134"/>
      <c r="RTP42" s="134"/>
      <c r="RTQ42" s="134"/>
      <c r="RTR42" s="134"/>
      <c r="RTS42" s="134"/>
      <c r="RTT42" s="134"/>
      <c r="RTU42" s="134"/>
      <c r="RTV42" s="134"/>
      <c r="RTW42" s="134"/>
      <c r="RTX42" s="134"/>
      <c r="RTY42" s="134"/>
      <c r="RTZ42" s="134"/>
      <c r="RUA42" s="134"/>
      <c r="RUB42" s="134"/>
      <c r="RUC42" s="134"/>
      <c r="RUD42" s="134"/>
      <c r="RUE42" s="134"/>
      <c r="RUF42" s="134"/>
      <c r="RUG42" s="134"/>
      <c r="RUH42" s="134"/>
      <c r="RUI42" s="134"/>
      <c r="RUJ42" s="134"/>
      <c r="RUK42" s="134"/>
      <c r="RUL42" s="134"/>
      <c r="RUM42" s="134"/>
      <c r="RUN42" s="134"/>
      <c r="RUO42" s="134"/>
      <c r="RUP42" s="134"/>
      <c r="RUQ42" s="134"/>
      <c r="RUR42" s="134"/>
      <c r="RUS42" s="134"/>
      <c r="RUT42" s="134"/>
      <c r="RUU42" s="134"/>
      <c r="RUV42" s="134"/>
      <c r="RUW42" s="134"/>
      <c r="RUX42" s="134"/>
      <c r="RUY42" s="134"/>
      <c r="RUZ42" s="134"/>
      <c r="RVA42" s="134"/>
      <c r="RVB42" s="134"/>
      <c r="RVC42" s="134"/>
      <c r="RVD42" s="134"/>
      <c r="RVE42" s="134"/>
      <c r="RVF42" s="134"/>
      <c r="RVG42" s="134"/>
      <c r="RVH42" s="134"/>
      <c r="RVI42" s="134"/>
      <c r="RVJ42" s="134"/>
      <c r="RVK42" s="134"/>
      <c r="RVL42" s="134"/>
      <c r="RVM42" s="134"/>
      <c r="RVN42" s="134"/>
      <c r="RVO42" s="134"/>
      <c r="RVP42" s="134"/>
      <c r="RVQ42" s="134"/>
      <c r="RVR42" s="134"/>
      <c r="RVS42" s="134"/>
      <c r="RVT42" s="134"/>
      <c r="RVU42" s="134"/>
      <c r="RVV42" s="134"/>
      <c r="RVW42" s="134"/>
      <c r="RVX42" s="134"/>
      <c r="RVY42" s="134"/>
      <c r="RVZ42" s="134"/>
      <c r="RWA42" s="134"/>
      <c r="RWB42" s="134"/>
      <c r="RWC42" s="134"/>
      <c r="RWD42" s="134"/>
      <c r="RWE42" s="134"/>
      <c r="RWF42" s="134"/>
      <c r="RWG42" s="134"/>
      <c r="RWH42" s="134"/>
      <c r="RWI42" s="134"/>
      <c r="RWJ42" s="134"/>
      <c r="RWK42" s="134"/>
      <c r="RWL42" s="134"/>
      <c r="RWM42" s="134"/>
      <c r="RWN42" s="134"/>
      <c r="RWO42" s="134"/>
      <c r="RWP42" s="134"/>
      <c r="RWQ42" s="134"/>
      <c r="RWR42" s="134"/>
      <c r="RWS42" s="134"/>
      <c r="RWT42" s="134"/>
      <c r="RWU42" s="134"/>
      <c r="RWV42" s="134"/>
      <c r="RWW42" s="134"/>
      <c r="RWX42" s="134"/>
      <c r="RWY42" s="134"/>
      <c r="RWZ42" s="134"/>
      <c r="RXA42" s="134"/>
      <c r="RXB42" s="134"/>
      <c r="RXC42" s="134"/>
      <c r="RXD42" s="134"/>
      <c r="RXE42" s="134"/>
      <c r="RXF42" s="134"/>
      <c r="RXG42" s="134"/>
      <c r="RXH42" s="134"/>
      <c r="RXI42" s="134"/>
      <c r="RXJ42" s="134"/>
      <c r="RXK42" s="134"/>
      <c r="RXL42" s="134"/>
      <c r="RXM42" s="134"/>
      <c r="RXN42" s="134"/>
      <c r="RXO42" s="134"/>
      <c r="RXP42" s="134"/>
      <c r="RXQ42" s="134"/>
      <c r="RXR42" s="134"/>
      <c r="RXS42" s="134"/>
      <c r="RXT42" s="134"/>
      <c r="RXU42" s="134"/>
      <c r="RXV42" s="134"/>
      <c r="RXW42" s="134"/>
      <c r="RXX42" s="134"/>
      <c r="RXY42" s="134"/>
      <c r="RXZ42" s="134"/>
      <c r="RYA42" s="134"/>
      <c r="RYB42" s="134"/>
      <c r="RYC42" s="134"/>
      <c r="RYD42" s="134"/>
      <c r="RYE42" s="134"/>
      <c r="RYF42" s="134"/>
      <c r="RYG42" s="134"/>
      <c r="RYH42" s="134"/>
      <c r="RYI42" s="134"/>
      <c r="RYJ42" s="134"/>
      <c r="RYK42" s="134"/>
      <c r="RYL42" s="134"/>
      <c r="RYM42" s="134"/>
      <c r="RYN42" s="134"/>
      <c r="RYO42" s="134"/>
      <c r="RYP42" s="134"/>
      <c r="RYQ42" s="134"/>
      <c r="RYR42" s="134"/>
      <c r="RYS42" s="134"/>
      <c r="RYT42" s="134"/>
      <c r="RYU42" s="134"/>
      <c r="RYV42" s="134"/>
      <c r="RYW42" s="134"/>
      <c r="RYX42" s="134"/>
      <c r="RYY42" s="134"/>
      <c r="RYZ42" s="134"/>
      <c r="RZA42" s="134"/>
      <c r="RZB42" s="134"/>
      <c r="RZC42" s="134"/>
      <c r="RZD42" s="134"/>
      <c r="RZE42" s="134"/>
      <c r="RZF42" s="134"/>
      <c r="RZG42" s="134"/>
      <c r="RZH42" s="134"/>
      <c r="RZI42" s="134"/>
      <c r="RZJ42" s="134"/>
      <c r="RZK42" s="134"/>
      <c r="RZL42" s="134"/>
      <c r="RZM42" s="134"/>
      <c r="RZN42" s="134"/>
      <c r="RZO42" s="134"/>
      <c r="RZP42" s="134"/>
      <c r="RZQ42" s="134"/>
      <c r="RZR42" s="134"/>
      <c r="RZS42" s="134"/>
      <c r="RZT42" s="134"/>
      <c r="RZU42" s="134"/>
      <c r="RZV42" s="134"/>
      <c r="RZW42" s="134"/>
      <c r="RZX42" s="134"/>
      <c r="RZY42" s="134"/>
      <c r="RZZ42" s="134"/>
      <c r="SAA42" s="134"/>
      <c r="SAB42" s="134"/>
      <c r="SAC42" s="134"/>
      <c r="SAD42" s="134"/>
      <c r="SAE42" s="134"/>
      <c r="SAF42" s="134"/>
      <c r="SAG42" s="134"/>
      <c r="SAH42" s="134"/>
      <c r="SAI42" s="134"/>
      <c r="SAJ42" s="134"/>
      <c r="SAK42" s="134"/>
      <c r="SAL42" s="134"/>
      <c r="SAM42" s="134"/>
      <c r="SAN42" s="134"/>
      <c r="SAO42" s="134"/>
      <c r="SAP42" s="134"/>
      <c r="SAQ42" s="134"/>
      <c r="SAR42" s="134"/>
      <c r="SAS42" s="134"/>
      <c r="SAT42" s="134"/>
      <c r="SAU42" s="134"/>
      <c r="SAV42" s="134"/>
      <c r="SAW42" s="134"/>
      <c r="SAX42" s="134"/>
      <c r="SAY42" s="134"/>
      <c r="SAZ42" s="134"/>
      <c r="SBA42" s="134"/>
      <c r="SBB42" s="134"/>
      <c r="SBC42" s="134"/>
      <c r="SBD42" s="134"/>
      <c r="SBE42" s="134"/>
      <c r="SBF42" s="134"/>
      <c r="SBG42" s="134"/>
      <c r="SBH42" s="134"/>
      <c r="SBI42" s="134"/>
      <c r="SBJ42" s="134"/>
      <c r="SBK42" s="134"/>
      <c r="SBL42" s="134"/>
      <c r="SBM42" s="134"/>
      <c r="SBN42" s="134"/>
      <c r="SBO42" s="134"/>
      <c r="SBP42" s="134"/>
      <c r="SBQ42" s="134"/>
      <c r="SBR42" s="134"/>
      <c r="SBS42" s="134"/>
      <c r="SBT42" s="134"/>
      <c r="SBU42" s="134"/>
      <c r="SBV42" s="134"/>
      <c r="SBW42" s="134"/>
      <c r="SBX42" s="134"/>
      <c r="SBY42" s="134"/>
      <c r="SBZ42" s="134"/>
      <c r="SCA42" s="134"/>
      <c r="SCB42" s="134"/>
      <c r="SCC42" s="134"/>
      <c r="SCD42" s="134"/>
      <c r="SCE42" s="134"/>
      <c r="SCF42" s="134"/>
      <c r="SCG42" s="134"/>
      <c r="SCH42" s="134"/>
      <c r="SCI42" s="134"/>
      <c r="SCJ42" s="134"/>
      <c r="SCK42" s="134"/>
      <c r="SCL42" s="134"/>
      <c r="SCM42" s="134"/>
      <c r="SCN42" s="134"/>
      <c r="SCO42" s="134"/>
      <c r="SCP42" s="134"/>
      <c r="SCQ42" s="134"/>
      <c r="SCR42" s="134"/>
      <c r="SCS42" s="134"/>
      <c r="SCT42" s="134"/>
      <c r="SCU42" s="134"/>
      <c r="SCV42" s="134"/>
      <c r="SCW42" s="134"/>
      <c r="SCX42" s="134"/>
      <c r="SCY42" s="134"/>
      <c r="SCZ42" s="134"/>
      <c r="SDA42" s="134"/>
      <c r="SDB42" s="134"/>
      <c r="SDC42" s="134"/>
      <c r="SDD42" s="134"/>
      <c r="SDE42" s="134"/>
      <c r="SDF42" s="134"/>
      <c r="SDG42" s="134"/>
      <c r="SDH42" s="134"/>
      <c r="SDI42" s="134"/>
      <c r="SDJ42" s="134"/>
      <c r="SDK42" s="134"/>
      <c r="SDL42" s="134"/>
      <c r="SDM42" s="134"/>
      <c r="SDN42" s="134"/>
      <c r="SDO42" s="134"/>
      <c r="SDP42" s="134"/>
      <c r="SDQ42" s="134"/>
      <c r="SDR42" s="134"/>
      <c r="SDS42" s="134"/>
      <c r="SDT42" s="134"/>
      <c r="SDU42" s="134"/>
      <c r="SDV42" s="134"/>
      <c r="SDW42" s="134"/>
      <c r="SDX42" s="134"/>
      <c r="SDY42" s="134"/>
      <c r="SDZ42" s="134"/>
      <c r="SEA42" s="134"/>
      <c r="SEB42" s="134"/>
      <c r="SEC42" s="134"/>
      <c r="SED42" s="134"/>
      <c r="SEE42" s="134"/>
      <c r="SEF42" s="134"/>
      <c r="SEG42" s="134"/>
      <c r="SEH42" s="134"/>
      <c r="SEI42" s="134"/>
      <c r="SEJ42" s="134"/>
      <c r="SEK42" s="134"/>
      <c r="SEL42" s="134"/>
      <c r="SEM42" s="134"/>
      <c r="SEN42" s="134"/>
      <c r="SEO42" s="134"/>
      <c r="SEP42" s="134"/>
      <c r="SEQ42" s="134"/>
      <c r="SER42" s="134"/>
      <c r="SES42" s="134"/>
      <c r="SET42" s="134"/>
      <c r="SEU42" s="134"/>
      <c r="SEV42" s="134"/>
      <c r="SEW42" s="134"/>
      <c r="SEX42" s="134"/>
      <c r="SEY42" s="134"/>
      <c r="SEZ42" s="134"/>
      <c r="SFA42" s="134"/>
      <c r="SFB42" s="134"/>
      <c r="SFC42" s="134"/>
      <c r="SFD42" s="134"/>
      <c r="SFE42" s="134"/>
      <c r="SFF42" s="134"/>
      <c r="SFG42" s="134"/>
      <c r="SFH42" s="134"/>
      <c r="SFI42" s="134"/>
      <c r="SFJ42" s="134"/>
      <c r="SFK42" s="134"/>
      <c r="SFL42" s="134"/>
      <c r="SFM42" s="134"/>
      <c r="SFN42" s="134"/>
      <c r="SFO42" s="134"/>
      <c r="SFP42" s="134"/>
      <c r="SFQ42" s="134"/>
      <c r="SFR42" s="134"/>
      <c r="SFS42" s="134"/>
      <c r="SFT42" s="134"/>
      <c r="SFU42" s="134"/>
      <c r="SFV42" s="134"/>
      <c r="SFW42" s="134"/>
      <c r="SFX42" s="134"/>
      <c r="SFY42" s="134"/>
      <c r="SFZ42" s="134"/>
      <c r="SGA42" s="134"/>
      <c r="SGB42" s="134"/>
      <c r="SGC42" s="134"/>
      <c r="SGD42" s="134"/>
      <c r="SGE42" s="134"/>
      <c r="SGF42" s="134"/>
      <c r="SGG42" s="134"/>
      <c r="SGH42" s="134"/>
      <c r="SGI42" s="134"/>
      <c r="SGJ42" s="134"/>
      <c r="SGK42" s="134"/>
      <c r="SGL42" s="134"/>
      <c r="SGM42" s="134"/>
      <c r="SGN42" s="134"/>
      <c r="SGO42" s="134"/>
      <c r="SGP42" s="134"/>
      <c r="SGQ42" s="134"/>
      <c r="SGR42" s="134"/>
      <c r="SGS42" s="134"/>
      <c r="SGT42" s="134"/>
      <c r="SGU42" s="134"/>
      <c r="SGV42" s="134"/>
      <c r="SGW42" s="134"/>
      <c r="SGX42" s="134"/>
      <c r="SGY42" s="134"/>
      <c r="SGZ42" s="134"/>
      <c r="SHA42" s="134"/>
      <c r="SHB42" s="134"/>
      <c r="SHC42" s="134"/>
      <c r="SHD42" s="134"/>
      <c r="SHE42" s="134"/>
      <c r="SHF42" s="134"/>
      <c r="SHG42" s="134"/>
      <c r="SHH42" s="134"/>
      <c r="SHI42" s="134"/>
      <c r="SHJ42" s="134"/>
      <c r="SHK42" s="134"/>
      <c r="SHL42" s="134"/>
      <c r="SHM42" s="134"/>
      <c r="SHN42" s="134"/>
      <c r="SHO42" s="134"/>
      <c r="SHP42" s="134"/>
      <c r="SHQ42" s="134"/>
      <c r="SHR42" s="134"/>
      <c r="SHS42" s="134"/>
      <c r="SHT42" s="134"/>
      <c r="SHU42" s="134"/>
      <c r="SHV42" s="134"/>
      <c r="SHW42" s="134"/>
      <c r="SHX42" s="134"/>
      <c r="SHY42" s="134"/>
      <c r="SHZ42" s="134"/>
      <c r="SIA42" s="134"/>
      <c r="SIB42" s="134"/>
      <c r="SIC42" s="134"/>
      <c r="SID42" s="134"/>
      <c r="SIE42" s="134"/>
      <c r="SIF42" s="134"/>
      <c r="SIG42" s="134"/>
      <c r="SIH42" s="134"/>
      <c r="SII42" s="134"/>
      <c r="SIJ42" s="134"/>
      <c r="SIK42" s="134"/>
      <c r="SIL42" s="134"/>
      <c r="SIM42" s="134"/>
      <c r="SIN42" s="134"/>
      <c r="SIO42" s="134"/>
      <c r="SIP42" s="134"/>
      <c r="SIQ42" s="134"/>
      <c r="SIR42" s="134"/>
      <c r="SIS42" s="134"/>
      <c r="SIT42" s="134"/>
      <c r="SIU42" s="134"/>
      <c r="SIV42" s="134"/>
      <c r="SIW42" s="134"/>
      <c r="SIX42" s="134"/>
      <c r="SIY42" s="134"/>
      <c r="SIZ42" s="134"/>
      <c r="SJA42" s="134"/>
      <c r="SJB42" s="134"/>
      <c r="SJC42" s="134"/>
      <c r="SJD42" s="134"/>
      <c r="SJE42" s="134"/>
      <c r="SJF42" s="134"/>
      <c r="SJG42" s="134"/>
      <c r="SJH42" s="134"/>
      <c r="SJI42" s="134"/>
      <c r="SJJ42" s="134"/>
      <c r="SJK42" s="134"/>
      <c r="SJL42" s="134"/>
      <c r="SJM42" s="134"/>
      <c r="SJN42" s="134"/>
      <c r="SJO42" s="134"/>
      <c r="SJP42" s="134"/>
      <c r="SJQ42" s="134"/>
      <c r="SJR42" s="134"/>
      <c r="SJS42" s="134"/>
      <c r="SJT42" s="134"/>
      <c r="SJU42" s="134"/>
      <c r="SJV42" s="134"/>
      <c r="SJW42" s="134"/>
      <c r="SJX42" s="134"/>
      <c r="SJY42" s="134"/>
      <c r="SJZ42" s="134"/>
      <c r="SKA42" s="134"/>
      <c r="SKB42" s="134"/>
      <c r="SKC42" s="134"/>
      <c r="SKD42" s="134"/>
      <c r="SKE42" s="134"/>
      <c r="SKF42" s="134"/>
      <c r="SKG42" s="134"/>
      <c r="SKH42" s="134"/>
      <c r="SKI42" s="134"/>
      <c r="SKJ42" s="134"/>
      <c r="SKK42" s="134"/>
      <c r="SKL42" s="134"/>
      <c r="SKM42" s="134"/>
      <c r="SKN42" s="134"/>
      <c r="SKO42" s="134"/>
      <c r="SKP42" s="134"/>
      <c r="SKQ42" s="134"/>
      <c r="SKR42" s="134"/>
      <c r="SKS42" s="134"/>
      <c r="SKT42" s="134"/>
      <c r="SKU42" s="134"/>
      <c r="SKV42" s="134"/>
      <c r="SKW42" s="134"/>
      <c r="SKX42" s="134"/>
      <c r="SKY42" s="134"/>
      <c r="SKZ42" s="134"/>
      <c r="SLA42" s="134"/>
      <c r="SLB42" s="134"/>
      <c r="SLC42" s="134"/>
      <c r="SLD42" s="134"/>
      <c r="SLE42" s="134"/>
      <c r="SLF42" s="134"/>
      <c r="SLG42" s="134"/>
      <c r="SLH42" s="134"/>
      <c r="SLI42" s="134"/>
      <c r="SLJ42" s="134"/>
      <c r="SLK42" s="134"/>
      <c r="SLL42" s="134"/>
      <c r="SLM42" s="134"/>
      <c r="SLN42" s="134"/>
      <c r="SLO42" s="134"/>
      <c r="SLP42" s="134"/>
      <c r="SLQ42" s="134"/>
      <c r="SLR42" s="134"/>
      <c r="SLS42" s="134"/>
      <c r="SLT42" s="134"/>
      <c r="SLU42" s="134"/>
      <c r="SLV42" s="134"/>
      <c r="SLW42" s="134"/>
      <c r="SLX42" s="134"/>
      <c r="SLY42" s="134"/>
      <c r="SLZ42" s="134"/>
      <c r="SMA42" s="134"/>
      <c r="SMB42" s="134"/>
      <c r="SMC42" s="134"/>
      <c r="SMD42" s="134"/>
      <c r="SME42" s="134"/>
      <c r="SMF42" s="134"/>
      <c r="SMG42" s="134"/>
      <c r="SMH42" s="134"/>
      <c r="SMI42" s="134"/>
      <c r="SMJ42" s="134"/>
      <c r="SMK42" s="134"/>
      <c r="SML42" s="134"/>
      <c r="SMM42" s="134"/>
      <c r="SMN42" s="134"/>
      <c r="SMO42" s="134"/>
      <c r="SMP42" s="134"/>
      <c r="SMQ42" s="134"/>
      <c r="SMR42" s="134"/>
      <c r="SMS42" s="134"/>
      <c r="SMT42" s="134"/>
      <c r="SMU42" s="134"/>
      <c r="SMV42" s="134"/>
      <c r="SMW42" s="134"/>
      <c r="SMX42" s="134"/>
      <c r="SMY42" s="134"/>
      <c r="SMZ42" s="134"/>
      <c r="SNA42" s="134"/>
      <c r="SNB42" s="134"/>
      <c r="SNC42" s="134"/>
      <c r="SND42" s="134"/>
      <c r="SNE42" s="134"/>
      <c r="SNF42" s="134"/>
      <c r="SNG42" s="134"/>
      <c r="SNH42" s="134"/>
      <c r="SNI42" s="134"/>
      <c r="SNJ42" s="134"/>
      <c r="SNK42" s="134"/>
      <c r="SNL42" s="134"/>
      <c r="SNM42" s="134"/>
      <c r="SNN42" s="134"/>
      <c r="SNO42" s="134"/>
      <c r="SNP42" s="134"/>
      <c r="SNQ42" s="134"/>
      <c r="SNR42" s="134"/>
      <c r="SNS42" s="134"/>
      <c r="SNT42" s="134"/>
      <c r="SNU42" s="134"/>
      <c r="SNV42" s="134"/>
      <c r="SNW42" s="134"/>
      <c r="SNX42" s="134"/>
      <c r="SNY42" s="134"/>
      <c r="SNZ42" s="134"/>
      <c r="SOA42" s="134"/>
      <c r="SOB42" s="134"/>
      <c r="SOC42" s="134"/>
      <c r="SOD42" s="134"/>
      <c r="SOE42" s="134"/>
      <c r="SOF42" s="134"/>
      <c r="SOG42" s="134"/>
      <c r="SOH42" s="134"/>
      <c r="SOI42" s="134"/>
      <c r="SOJ42" s="134"/>
      <c r="SOK42" s="134"/>
      <c r="SOL42" s="134"/>
      <c r="SOM42" s="134"/>
      <c r="SON42" s="134"/>
      <c r="SOO42" s="134"/>
      <c r="SOP42" s="134"/>
      <c r="SOQ42" s="134"/>
      <c r="SOR42" s="134"/>
      <c r="SOS42" s="134"/>
      <c r="SOT42" s="134"/>
      <c r="SOU42" s="134"/>
      <c r="SOV42" s="134"/>
      <c r="SOW42" s="134"/>
      <c r="SOX42" s="134"/>
      <c r="SOY42" s="134"/>
      <c r="SOZ42" s="134"/>
      <c r="SPA42" s="134"/>
      <c r="SPB42" s="134"/>
      <c r="SPC42" s="134"/>
      <c r="SPD42" s="134"/>
      <c r="SPE42" s="134"/>
      <c r="SPF42" s="134"/>
      <c r="SPG42" s="134"/>
      <c r="SPH42" s="134"/>
      <c r="SPI42" s="134"/>
      <c r="SPJ42" s="134"/>
      <c r="SPK42" s="134"/>
      <c r="SPL42" s="134"/>
      <c r="SPM42" s="134"/>
      <c r="SPN42" s="134"/>
      <c r="SPO42" s="134"/>
      <c r="SPP42" s="134"/>
      <c r="SPQ42" s="134"/>
      <c r="SPR42" s="134"/>
      <c r="SPS42" s="134"/>
      <c r="SPT42" s="134"/>
      <c r="SPU42" s="134"/>
      <c r="SPV42" s="134"/>
      <c r="SPW42" s="134"/>
      <c r="SPX42" s="134"/>
      <c r="SPY42" s="134"/>
      <c r="SPZ42" s="134"/>
      <c r="SQA42" s="134"/>
      <c r="SQB42" s="134"/>
      <c r="SQC42" s="134"/>
      <c r="SQD42" s="134"/>
      <c r="SQE42" s="134"/>
      <c r="SQF42" s="134"/>
      <c r="SQG42" s="134"/>
      <c r="SQH42" s="134"/>
      <c r="SQI42" s="134"/>
      <c r="SQJ42" s="134"/>
      <c r="SQK42" s="134"/>
      <c r="SQL42" s="134"/>
      <c r="SQM42" s="134"/>
      <c r="SQN42" s="134"/>
      <c r="SQO42" s="134"/>
      <c r="SQP42" s="134"/>
      <c r="SQQ42" s="134"/>
      <c r="SQR42" s="134"/>
      <c r="SQS42" s="134"/>
      <c r="SQT42" s="134"/>
      <c r="SQU42" s="134"/>
      <c r="SQV42" s="134"/>
      <c r="SQW42" s="134"/>
      <c r="SQX42" s="134"/>
      <c r="SQY42" s="134"/>
      <c r="SQZ42" s="134"/>
      <c r="SRA42" s="134"/>
      <c r="SRB42" s="134"/>
      <c r="SRC42" s="134"/>
      <c r="SRD42" s="134"/>
      <c r="SRE42" s="134"/>
      <c r="SRF42" s="134"/>
      <c r="SRG42" s="134"/>
      <c r="SRH42" s="134"/>
      <c r="SRI42" s="134"/>
      <c r="SRJ42" s="134"/>
      <c r="SRK42" s="134"/>
      <c r="SRL42" s="134"/>
      <c r="SRM42" s="134"/>
      <c r="SRN42" s="134"/>
      <c r="SRO42" s="134"/>
      <c r="SRP42" s="134"/>
      <c r="SRQ42" s="134"/>
      <c r="SRR42" s="134"/>
      <c r="SRS42" s="134"/>
      <c r="SRT42" s="134"/>
      <c r="SRU42" s="134"/>
      <c r="SRV42" s="134"/>
      <c r="SRW42" s="134"/>
      <c r="SRX42" s="134"/>
      <c r="SRY42" s="134"/>
      <c r="SRZ42" s="134"/>
      <c r="SSA42" s="134"/>
      <c r="SSB42" s="134"/>
      <c r="SSC42" s="134"/>
      <c r="SSD42" s="134"/>
      <c r="SSE42" s="134"/>
      <c r="SSF42" s="134"/>
      <c r="SSG42" s="134"/>
      <c r="SSH42" s="134"/>
      <c r="SSI42" s="134"/>
      <c r="SSJ42" s="134"/>
      <c r="SSK42" s="134"/>
      <c r="SSL42" s="134"/>
      <c r="SSM42" s="134"/>
      <c r="SSN42" s="134"/>
      <c r="SSO42" s="134"/>
      <c r="SSP42" s="134"/>
      <c r="SSQ42" s="134"/>
      <c r="SSR42" s="134"/>
      <c r="SSS42" s="134"/>
      <c r="SST42" s="134"/>
      <c r="SSU42" s="134"/>
      <c r="SSV42" s="134"/>
      <c r="SSW42" s="134"/>
      <c r="SSX42" s="134"/>
      <c r="SSY42" s="134"/>
      <c r="SSZ42" s="134"/>
      <c r="STA42" s="134"/>
      <c r="STB42" s="134"/>
      <c r="STC42" s="134"/>
      <c r="STD42" s="134"/>
      <c r="STE42" s="134"/>
      <c r="STF42" s="134"/>
      <c r="STG42" s="134"/>
      <c r="STH42" s="134"/>
      <c r="STI42" s="134"/>
      <c r="STJ42" s="134"/>
      <c r="STK42" s="134"/>
      <c r="STL42" s="134"/>
      <c r="STM42" s="134"/>
      <c r="STN42" s="134"/>
      <c r="STO42" s="134"/>
      <c r="STP42" s="134"/>
      <c r="STQ42" s="134"/>
      <c r="STR42" s="134"/>
      <c r="STS42" s="134"/>
      <c r="STT42" s="134"/>
      <c r="STU42" s="134"/>
      <c r="STV42" s="134"/>
      <c r="STW42" s="134"/>
      <c r="STX42" s="134"/>
      <c r="STY42" s="134"/>
      <c r="STZ42" s="134"/>
      <c r="SUA42" s="134"/>
      <c r="SUB42" s="134"/>
      <c r="SUC42" s="134"/>
      <c r="SUD42" s="134"/>
      <c r="SUE42" s="134"/>
      <c r="SUF42" s="134"/>
      <c r="SUG42" s="134"/>
      <c r="SUH42" s="134"/>
      <c r="SUI42" s="134"/>
      <c r="SUJ42" s="134"/>
      <c r="SUK42" s="134"/>
      <c r="SUL42" s="134"/>
      <c r="SUM42" s="134"/>
      <c r="SUN42" s="134"/>
      <c r="SUO42" s="134"/>
      <c r="SUP42" s="134"/>
      <c r="SUQ42" s="134"/>
      <c r="SUR42" s="134"/>
      <c r="SUS42" s="134"/>
      <c r="SUT42" s="134"/>
      <c r="SUU42" s="134"/>
      <c r="SUV42" s="134"/>
      <c r="SUW42" s="134"/>
      <c r="SUX42" s="134"/>
      <c r="SUY42" s="134"/>
      <c r="SUZ42" s="134"/>
      <c r="SVA42" s="134"/>
      <c r="SVB42" s="134"/>
      <c r="SVC42" s="134"/>
      <c r="SVD42" s="134"/>
      <c r="SVE42" s="134"/>
      <c r="SVF42" s="134"/>
      <c r="SVG42" s="134"/>
      <c r="SVH42" s="134"/>
      <c r="SVI42" s="134"/>
      <c r="SVJ42" s="134"/>
      <c r="SVK42" s="134"/>
      <c r="SVL42" s="134"/>
      <c r="SVM42" s="134"/>
      <c r="SVN42" s="134"/>
      <c r="SVO42" s="134"/>
      <c r="SVP42" s="134"/>
      <c r="SVQ42" s="134"/>
      <c r="SVR42" s="134"/>
      <c r="SVS42" s="134"/>
      <c r="SVT42" s="134"/>
      <c r="SVU42" s="134"/>
      <c r="SVV42" s="134"/>
      <c r="SVW42" s="134"/>
      <c r="SVX42" s="134"/>
      <c r="SVY42" s="134"/>
      <c r="SVZ42" s="134"/>
      <c r="SWA42" s="134"/>
      <c r="SWB42" s="134"/>
      <c r="SWC42" s="134"/>
      <c r="SWD42" s="134"/>
      <c r="SWE42" s="134"/>
      <c r="SWF42" s="134"/>
      <c r="SWG42" s="134"/>
      <c r="SWH42" s="134"/>
      <c r="SWI42" s="134"/>
      <c r="SWJ42" s="134"/>
      <c r="SWK42" s="134"/>
      <c r="SWL42" s="134"/>
      <c r="SWM42" s="134"/>
      <c r="SWN42" s="134"/>
      <c r="SWO42" s="134"/>
      <c r="SWP42" s="134"/>
      <c r="SWQ42" s="134"/>
      <c r="SWR42" s="134"/>
      <c r="SWS42" s="134"/>
      <c r="SWT42" s="134"/>
      <c r="SWU42" s="134"/>
      <c r="SWV42" s="134"/>
      <c r="SWW42" s="134"/>
      <c r="SWX42" s="134"/>
      <c r="SWY42" s="134"/>
      <c r="SWZ42" s="134"/>
      <c r="SXA42" s="134"/>
      <c r="SXB42" s="134"/>
      <c r="SXC42" s="134"/>
      <c r="SXD42" s="134"/>
      <c r="SXE42" s="134"/>
      <c r="SXF42" s="134"/>
      <c r="SXG42" s="134"/>
      <c r="SXH42" s="134"/>
      <c r="SXI42" s="134"/>
      <c r="SXJ42" s="134"/>
      <c r="SXK42" s="134"/>
      <c r="SXL42" s="134"/>
      <c r="SXM42" s="134"/>
      <c r="SXN42" s="134"/>
      <c r="SXO42" s="134"/>
      <c r="SXP42" s="134"/>
      <c r="SXQ42" s="134"/>
      <c r="SXR42" s="134"/>
      <c r="SXS42" s="134"/>
      <c r="SXT42" s="134"/>
      <c r="SXU42" s="134"/>
      <c r="SXV42" s="134"/>
      <c r="SXW42" s="134"/>
      <c r="SXX42" s="134"/>
      <c r="SXY42" s="134"/>
      <c r="SXZ42" s="134"/>
      <c r="SYA42" s="134"/>
      <c r="SYB42" s="134"/>
      <c r="SYC42" s="134"/>
      <c r="SYD42" s="134"/>
      <c r="SYE42" s="134"/>
      <c r="SYF42" s="134"/>
      <c r="SYG42" s="134"/>
      <c r="SYH42" s="134"/>
      <c r="SYI42" s="134"/>
      <c r="SYJ42" s="134"/>
      <c r="SYK42" s="134"/>
      <c r="SYL42" s="134"/>
      <c r="SYM42" s="134"/>
      <c r="SYN42" s="134"/>
      <c r="SYO42" s="134"/>
      <c r="SYP42" s="134"/>
      <c r="SYQ42" s="134"/>
      <c r="SYR42" s="134"/>
      <c r="SYS42" s="134"/>
      <c r="SYT42" s="134"/>
      <c r="SYU42" s="134"/>
      <c r="SYV42" s="134"/>
      <c r="SYW42" s="134"/>
      <c r="SYX42" s="134"/>
      <c r="SYY42" s="134"/>
      <c r="SYZ42" s="134"/>
      <c r="SZA42" s="134"/>
      <c r="SZB42" s="134"/>
      <c r="SZC42" s="134"/>
      <c r="SZD42" s="134"/>
      <c r="SZE42" s="134"/>
      <c r="SZF42" s="134"/>
      <c r="SZG42" s="134"/>
      <c r="SZH42" s="134"/>
      <c r="SZI42" s="134"/>
      <c r="SZJ42" s="134"/>
      <c r="SZK42" s="134"/>
      <c r="SZL42" s="134"/>
      <c r="SZM42" s="134"/>
      <c r="SZN42" s="134"/>
      <c r="SZO42" s="134"/>
      <c r="SZP42" s="134"/>
      <c r="SZQ42" s="134"/>
      <c r="SZR42" s="134"/>
      <c r="SZS42" s="134"/>
      <c r="SZT42" s="134"/>
      <c r="SZU42" s="134"/>
      <c r="SZV42" s="134"/>
      <c r="SZW42" s="134"/>
      <c r="SZX42" s="134"/>
      <c r="SZY42" s="134"/>
      <c r="SZZ42" s="134"/>
      <c r="TAA42" s="134"/>
      <c r="TAB42" s="134"/>
      <c r="TAC42" s="134"/>
      <c r="TAD42" s="134"/>
      <c r="TAE42" s="134"/>
      <c r="TAF42" s="134"/>
      <c r="TAG42" s="134"/>
      <c r="TAH42" s="134"/>
      <c r="TAI42" s="134"/>
      <c r="TAJ42" s="134"/>
      <c r="TAK42" s="134"/>
      <c r="TAL42" s="134"/>
      <c r="TAM42" s="134"/>
      <c r="TAN42" s="134"/>
      <c r="TAO42" s="134"/>
      <c r="TAP42" s="134"/>
      <c r="TAQ42" s="134"/>
      <c r="TAR42" s="134"/>
      <c r="TAS42" s="134"/>
      <c r="TAT42" s="134"/>
      <c r="TAU42" s="134"/>
      <c r="TAV42" s="134"/>
      <c r="TAW42" s="134"/>
      <c r="TAX42" s="134"/>
      <c r="TAY42" s="134"/>
      <c r="TAZ42" s="134"/>
      <c r="TBA42" s="134"/>
      <c r="TBB42" s="134"/>
      <c r="TBC42" s="134"/>
      <c r="TBD42" s="134"/>
      <c r="TBE42" s="134"/>
      <c r="TBF42" s="134"/>
      <c r="TBG42" s="134"/>
      <c r="TBH42" s="134"/>
      <c r="TBI42" s="134"/>
      <c r="TBJ42" s="134"/>
      <c r="TBK42" s="134"/>
      <c r="TBL42" s="134"/>
      <c r="TBM42" s="134"/>
      <c r="TBN42" s="134"/>
      <c r="TBO42" s="134"/>
      <c r="TBP42" s="134"/>
      <c r="TBQ42" s="134"/>
      <c r="TBR42" s="134"/>
      <c r="TBS42" s="134"/>
      <c r="TBT42" s="134"/>
      <c r="TBU42" s="134"/>
      <c r="TBV42" s="134"/>
      <c r="TBW42" s="134"/>
      <c r="TBX42" s="134"/>
      <c r="TBY42" s="134"/>
      <c r="TBZ42" s="134"/>
      <c r="TCA42" s="134"/>
      <c r="TCB42" s="134"/>
      <c r="TCC42" s="134"/>
      <c r="TCD42" s="134"/>
      <c r="TCE42" s="134"/>
      <c r="TCF42" s="134"/>
      <c r="TCG42" s="134"/>
      <c r="TCH42" s="134"/>
      <c r="TCI42" s="134"/>
      <c r="TCJ42" s="134"/>
      <c r="TCK42" s="134"/>
      <c r="TCL42" s="134"/>
      <c r="TCM42" s="134"/>
      <c r="TCN42" s="134"/>
      <c r="TCO42" s="134"/>
      <c r="TCP42" s="134"/>
      <c r="TCQ42" s="134"/>
      <c r="TCR42" s="134"/>
      <c r="TCS42" s="134"/>
      <c r="TCT42" s="134"/>
      <c r="TCU42" s="134"/>
      <c r="TCV42" s="134"/>
      <c r="TCW42" s="134"/>
      <c r="TCX42" s="134"/>
      <c r="TCY42" s="134"/>
      <c r="TCZ42" s="134"/>
      <c r="TDA42" s="134"/>
      <c r="TDB42" s="134"/>
      <c r="TDC42" s="134"/>
      <c r="TDD42" s="134"/>
      <c r="TDE42" s="134"/>
      <c r="TDF42" s="134"/>
      <c r="TDG42" s="134"/>
      <c r="TDH42" s="134"/>
      <c r="TDI42" s="134"/>
      <c r="TDJ42" s="134"/>
      <c r="TDK42" s="134"/>
      <c r="TDL42" s="134"/>
      <c r="TDM42" s="134"/>
      <c r="TDN42" s="134"/>
      <c r="TDO42" s="134"/>
      <c r="TDP42" s="134"/>
      <c r="TDQ42" s="134"/>
      <c r="TDR42" s="134"/>
      <c r="TDS42" s="134"/>
      <c r="TDT42" s="134"/>
      <c r="TDU42" s="134"/>
      <c r="TDV42" s="134"/>
      <c r="TDW42" s="134"/>
      <c r="TDX42" s="134"/>
      <c r="TDY42" s="134"/>
      <c r="TDZ42" s="134"/>
      <c r="TEA42" s="134"/>
      <c r="TEB42" s="134"/>
      <c r="TEC42" s="134"/>
      <c r="TED42" s="134"/>
      <c r="TEE42" s="134"/>
      <c r="TEF42" s="134"/>
      <c r="TEG42" s="134"/>
      <c r="TEH42" s="134"/>
      <c r="TEI42" s="134"/>
      <c r="TEJ42" s="134"/>
      <c r="TEK42" s="134"/>
      <c r="TEL42" s="134"/>
      <c r="TEM42" s="134"/>
      <c r="TEN42" s="134"/>
      <c r="TEO42" s="134"/>
      <c r="TEP42" s="134"/>
      <c r="TEQ42" s="134"/>
      <c r="TER42" s="134"/>
      <c r="TES42" s="134"/>
      <c r="TET42" s="134"/>
      <c r="TEU42" s="134"/>
      <c r="TEV42" s="134"/>
      <c r="TEW42" s="134"/>
      <c r="TEX42" s="134"/>
      <c r="TEY42" s="134"/>
      <c r="TEZ42" s="134"/>
      <c r="TFA42" s="134"/>
      <c r="TFB42" s="134"/>
      <c r="TFC42" s="134"/>
      <c r="TFD42" s="134"/>
      <c r="TFE42" s="134"/>
      <c r="TFF42" s="134"/>
      <c r="TFG42" s="134"/>
      <c r="TFH42" s="134"/>
      <c r="TFI42" s="134"/>
      <c r="TFJ42" s="134"/>
      <c r="TFK42" s="134"/>
      <c r="TFL42" s="134"/>
      <c r="TFM42" s="134"/>
      <c r="TFN42" s="134"/>
      <c r="TFO42" s="134"/>
      <c r="TFP42" s="134"/>
      <c r="TFQ42" s="134"/>
      <c r="TFR42" s="134"/>
      <c r="TFS42" s="134"/>
      <c r="TFT42" s="134"/>
      <c r="TFU42" s="134"/>
      <c r="TFV42" s="134"/>
      <c r="TFW42" s="134"/>
      <c r="TFX42" s="134"/>
      <c r="TFY42" s="134"/>
      <c r="TFZ42" s="134"/>
      <c r="TGA42" s="134"/>
      <c r="TGB42" s="134"/>
      <c r="TGC42" s="134"/>
      <c r="TGD42" s="134"/>
      <c r="TGE42" s="134"/>
      <c r="TGF42" s="134"/>
      <c r="TGG42" s="134"/>
      <c r="TGH42" s="134"/>
      <c r="TGI42" s="134"/>
      <c r="TGJ42" s="134"/>
      <c r="TGK42" s="134"/>
      <c r="TGL42" s="134"/>
      <c r="TGM42" s="134"/>
      <c r="TGN42" s="134"/>
      <c r="TGO42" s="134"/>
      <c r="TGP42" s="134"/>
      <c r="TGQ42" s="134"/>
      <c r="TGR42" s="134"/>
      <c r="TGS42" s="134"/>
      <c r="TGT42" s="134"/>
      <c r="TGU42" s="134"/>
      <c r="TGV42" s="134"/>
      <c r="TGW42" s="134"/>
      <c r="TGX42" s="134"/>
      <c r="TGY42" s="134"/>
      <c r="TGZ42" s="134"/>
      <c r="THA42" s="134"/>
      <c r="THB42" s="134"/>
      <c r="THC42" s="134"/>
      <c r="THD42" s="134"/>
      <c r="THE42" s="134"/>
      <c r="THF42" s="134"/>
      <c r="THG42" s="134"/>
      <c r="THH42" s="134"/>
      <c r="THI42" s="134"/>
      <c r="THJ42" s="134"/>
      <c r="THK42" s="134"/>
      <c r="THL42" s="134"/>
      <c r="THM42" s="134"/>
      <c r="THN42" s="134"/>
      <c r="THO42" s="134"/>
      <c r="THP42" s="134"/>
      <c r="THQ42" s="134"/>
      <c r="THR42" s="134"/>
      <c r="THS42" s="134"/>
      <c r="THT42" s="134"/>
      <c r="THU42" s="134"/>
      <c r="THV42" s="134"/>
      <c r="THW42" s="134"/>
      <c r="THX42" s="134"/>
      <c r="THY42" s="134"/>
      <c r="THZ42" s="134"/>
      <c r="TIA42" s="134"/>
      <c r="TIB42" s="134"/>
      <c r="TIC42" s="134"/>
      <c r="TID42" s="134"/>
      <c r="TIE42" s="134"/>
      <c r="TIF42" s="134"/>
      <c r="TIG42" s="134"/>
      <c r="TIH42" s="134"/>
      <c r="TII42" s="134"/>
      <c r="TIJ42" s="134"/>
      <c r="TIK42" s="134"/>
      <c r="TIL42" s="134"/>
      <c r="TIM42" s="134"/>
      <c r="TIN42" s="134"/>
      <c r="TIO42" s="134"/>
      <c r="TIP42" s="134"/>
      <c r="TIQ42" s="134"/>
      <c r="TIR42" s="134"/>
      <c r="TIS42" s="134"/>
      <c r="TIT42" s="134"/>
      <c r="TIU42" s="134"/>
      <c r="TIV42" s="134"/>
      <c r="TIW42" s="134"/>
      <c r="TIX42" s="134"/>
      <c r="TIY42" s="134"/>
      <c r="TIZ42" s="134"/>
      <c r="TJA42" s="134"/>
      <c r="TJB42" s="134"/>
      <c r="TJC42" s="134"/>
      <c r="TJD42" s="134"/>
      <c r="TJE42" s="134"/>
      <c r="TJF42" s="134"/>
      <c r="TJG42" s="134"/>
      <c r="TJH42" s="134"/>
      <c r="TJI42" s="134"/>
      <c r="TJJ42" s="134"/>
      <c r="TJK42" s="134"/>
      <c r="TJL42" s="134"/>
      <c r="TJM42" s="134"/>
      <c r="TJN42" s="134"/>
      <c r="TJO42" s="134"/>
      <c r="TJP42" s="134"/>
      <c r="TJQ42" s="134"/>
      <c r="TJR42" s="134"/>
      <c r="TJS42" s="134"/>
      <c r="TJT42" s="134"/>
      <c r="TJU42" s="134"/>
      <c r="TJV42" s="134"/>
      <c r="TJW42" s="134"/>
      <c r="TJX42" s="134"/>
      <c r="TJY42" s="134"/>
      <c r="TJZ42" s="134"/>
      <c r="TKA42" s="134"/>
      <c r="TKB42" s="134"/>
      <c r="TKC42" s="134"/>
      <c r="TKD42" s="134"/>
      <c r="TKE42" s="134"/>
      <c r="TKF42" s="134"/>
      <c r="TKG42" s="134"/>
      <c r="TKH42" s="134"/>
      <c r="TKI42" s="134"/>
      <c r="TKJ42" s="134"/>
      <c r="TKK42" s="134"/>
      <c r="TKL42" s="134"/>
      <c r="TKM42" s="134"/>
      <c r="TKN42" s="134"/>
      <c r="TKO42" s="134"/>
      <c r="TKP42" s="134"/>
      <c r="TKQ42" s="134"/>
      <c r="TKR42" s="134"/>
      <c r="TKS42" s="134"/>
      <c r="TKT42" s="134"/>
      <c r="TKU42" s="134"/>
      <c r="TKV42" s="134"/>
      <c r="TKW42" s="134"/>
      <c r="TKX42" s="134"/>
      <c r="TKY42" s="134"/>
      <c r="TKZ42" s="134"/>
      <c r="TLA42" s="134"/>
      <c r="TLB42" s="134"/>
      <c r="TLC42" s="134"/>
      <c r="TLD42" s="134"/>
      <c r="TLE42" s="134"/>
      <c r="TLF42" s="134"/>
      <c r="TLG42" s="134"/>
      <c r="TLH42" s="134"/>
      <c r="TLI42" s="134"/>
      <c r="TLJ42" s="134"/>
      <c r="TLK42" s="134"/>
      <c r="TLL42" s="134"/>
      <c r="TLM42" s="134"/>
      <c r="TLN42" s="134"/>
      <c r="TLO42" s="134"/>
      <c r="TLP42" s="134"/>
      <c r="TLQ42" s="134"/>
      <c r="TLR42" s="134"/>
      <c r="TLS42" s="134"/>
      <c r="TLT42" s="134"/>
      <c r="TLU42" s="134"/>
      <c r="TLV42" s="134"/>
      <c r="TLW42" s="134"/>
      <c r="TLX42" s="134"/>
      <c r="TLY42" s="134"/>
      <c r="TLZ42" s="134"/>
      <c r="TMA42" s="134"/>
      <c r="TMB42" s="134"/>
      <c r="TMC42" s="134"/>
      <c r="TMD42" s="134"/>
      <c r="TME42" s="134"/>
      <c r="TMF42" s="134"/>
      <c r="TMG42" s="134"/>
      <c r="TMH42" s="134"/>
      <c r="TMI42" s="134"/>
      <c r="TMJ42" s="134"/>
      <c r="TMK42" s="134"/>
      <c r="TML42" s="134"/>
      <c r="TMM42" s="134"/>
      <c r="TMN42" s="134"/>
      <c r="TMO42" s="134"/>
      <c r="TMP42" s="134"/>
      <c r="TMQ42" s="134"/>
      <c r="TMR42" s="134"/>
      <c r="TMS42" s="134"/>
      <c r="TMT42" s="134"/>
      <c r="TMU42" s="134"/>
      <c r="TMV42" s="134"/>
      <c r="TMW42" s="134"/>
      <c r="TMX42" s="134"/>
      <c r="TMY42" s="134"/>
      <c r="TMZ42" s="134"/>
      <c r="TNA42" s="134"/>
      <c r="TNB42" s="134"/>
      <c r="TNC42" s="134"/>
      <c r="TND42" s="134"/>
      <c r="TNE42" s="134"/>
      <c r="TNF42" s="134"/>
      <c r="TNG42" s="134"/>
      <c r="TNH42" s="134"/>
      <c r="TNI42" s="134"/>
      <c r="TNJ42" s="134"/>
      <c r="TNK42" s="134"/>
      <c r="TNL42" s="134"/>
      <c r="TNM42" s="134"/>
      <c r="TNN42" s="134"/>
      <c r="TNO42" s="134"/>
      <c r="TNP42" s="134"/>
      <c r="TNQ42" s="134"/>
      <c r="TNR42" s="134"/>
      <c r="TNS42" s="134"/>
      <c r="TNT42" s="134"/>
      <c r="TNU42" s="134"/>
      <c r="TNV42" s="134"/>
      <c r="TNW42" s="134"/>
      <c r="TNX42" s="134"/>
      <c r="TNY42" s="134"/>
      <c r="TNZ42" s="134"/>
      <c r="TOA42" s="134"/>
      <c r="TOB42" s="134"/>
      <c r="TOC42" s="134"/>
      <c r="TOD42" s="134"/>
      <c r="TOE42" s="134"/>
      <c r="TOF42" s="134"/>
      <c r="TOG42" s="134"/>
      <c r="TOH42" s="134"/>
      <c r="TOI42" s="134"/>
      <c r="TOJ42" s="134"/>
      <c r="TOK42" s="134"/>
      <c r="TOL42" s="134"/>
      <c r="TOM42" s="134"/>
      <c r="TON42" s="134"/>
      <c r="TOO42" s="134"/>
      <c r="TOP42" s="134"/>
      <c r="TOQ42" s="134"/>
      <c r="TOR42" s="134"/>
      <c r="TOS42" s="134"/>
      <c r="TOT42" s="134"/>
      <c r="TOU42" s="134"/>
      <c r="TOV42" s="134"/>
      <c r="TOW42" s="134"/>
      <c r="TOX42" s="134"/>
      <c r="TOY42" s="134"/>
      <c r="TOZ42" s="134"/>
      <c r="TPA42" s="134"/>
      <c r="TPB42" s="134"/>
      <c r="TPC42" s="134"/>
      <c r="TPD42" s="134"/>
      <c r="TPE42" s="134"/>
      <c r="TPF42" s="134"/>
      <c r="TPG42" s="134"/>
      <c r="TPH42" s="134"/>
      <c r="TPI42" s="134"/>
      <c r="TPJ42" s="134"/>
      <c r="TPK42" s="134"/>
      <c r="TPL42" s="134"/>
      <c r="TPM42" s="134"/>
      <c r="TPN42" s="134"/>
      <c r="TPO42" s="134"/>
      <c r="TPP42" s="134"/>
      <c r="TPQ42" s="134"/>
      <c r="TPR42" s="134"/>
      <c r="TPS42" s="134"/>
      <c r="TPT42" s="134"/>
      <c r="TPU42" s="134"/>
      <c r="TPV42" s="134"/>
      <c r="TPW42" s="134"/>
      <c r="TPX42" s="134"/>
      <c r="TPY42" s="134"/>
      <c r="TPZ42" s="134"/>
      <c r="TQA42" s="134"/>
      <c r="TQB42" s="134"/>
      <c r="TQC42" s="134"/>
      <c r="TQD42" s="134"/>
      <c r="TQE42" s="134"/>
      <c r="TQF42" s="134"/>
      <c r="TQG42" s="134"/>
      <c r="TQH42" s="134"/>
      <c r="TQI42" s="134"/>
      <c r="TQJ42" s="134"/>
      <c r="TQK42" s="134"/>
      <c r="TQL42" s="134"/>
      <c r="TQM42" s="134"/>
      <c r="TQN42" s="134"/>
      <c r="TQO42" s="134"/>
      <c r="TQP42" s="134"/>
      <c r="TQQ42" s="134"/>
      <c r="TQR42" s="134"/>
      <c r="TQS42" s="134"/>
      <c r="TQT42" s="134"/>
      <c r="TQU42" s="134"/>
      <c r="TQV42" s="134"/>
      <c r="TQW42" s="134"/>
      <c r="TQX42" s="134"/>
      <c r="TQY42" s="134"/>
      <c r="TQZ42" s="134"/>
      <c r="TRA42" s="134"/>
      <c r="TRB42" s="134"/>
      <c r="TRC42" s="134"/>
      <c r="TRD42" s="134"/>
      <c r="TRE42" s="134"/>
      <c r="TRF42" s="134"/>
      <c r="TRG42" s="134"/>
      <c r="TRH42" s="134"/>
      <c r="TRI42" s="134"/>
      <c r="TRJ42" s="134"/>
      <c r="TRK42" s="134"/>
      <c r="TRL42" s="134"/>
      <c r="TRM42" s="134"/>
      <c r="TRN42" s="134"/>
      <c r="TRO42" s="134"/>
      <c r="TRP42" s="134"/>
      <c r="TRQ42" s="134"/>
      <c r="TRR42" s="134"/>
      <c r="TRS42" s="134"/>
      <c r="TRT42" s="134"/>
      <c r="TRU42" s="134"/>
      <c r="TRV42" s="134"/>
      <c r="TRW42" s="134"/>
      <c r="TRX42" s="134"/>
      <c r="TRY42" s="134"/>
      <c r="TRZ42" s="134"/>
      <c r="TSA42" s="134"/>
      <c r="TSB42" s="134"/>
      <c r="TSC42" s="134"/>
      <c r="TSD42" s="134"/>
      <c r="TSE42" s="134"/>
      <c r="TSF42" s="134"/>
      <c r="TSG42" s="134"/>
      <c r="TSH42" s="134"/>
      <c r="TSI42" s="134"/>
      <c r="TSJ42" s="134"/>
      <c r="TSK42" s="134"/>
      <c r="TSL42" s="134"/>
      <c r="TSM42" s="134"/>
      <c r="TSN42" s="134"/>
      <c r="TSO42" s="134"/>
      <c r="TSP42" s="134"/>
      <c r="TSQ42" s="134"/>
      <c r="TSR42" s="134"/>
      <c r="TSS42" s="134"/>
      <c r="TST42" s="134"/>
      <c r="TSU42" s="134"/>
      <c r="TSV42" s="134"/>
      <c r="TSW42" s="134"/>
      <c r="TSX42" s="134"/>
      <c r="TSY42" s="134"/>
      <c r="TSZ42" s="134"/>
      <c r="TTA42" s="134"/>
      <c r="TTB42" s="134"/>
      <c r="TTC42" s="134"/>
      <c r="TTD42" s="134"/>
      <c r="TTE42" s="134"/>
      <c r="TTF42" s="134"/>
      <c r="TTG42" s="134"/>
      <c r="TTH42" s="134"/>
      <c r="TTI42" s="134"/>
      <c r="TTJ42" s="134"/>
      <c r="TTK42" s="134"/>
      <c r="TTL42" s="134"/>
      <c r="TTM42" s="134"/>
      <c r="TTN42" s="134"/>
      <c r="TTO42" s="134"/>
      <c r="TTP42" s="134"/>
      <c r="TTQ42" s="134"/>
      <c r="TTR42" s="134"/>
      <c r="TTS42" s="134"/>
      <c r="TTT42" s="134"/>
      <c r="TTU42" s="134"/>
      <c r="TTV42" s="134"/>
      <c r="TTW42" s="134"/>
      <c r="TTX42" s="134"/>
      <c r="TTY42" s="134"/>
      <c r="TTZ42" s="134"/>
      <c r="TUA42" s="134"/>
      <c r="TUB42" s="134"/>
      <c r="TUC42" s="134"/>
      <c r="TUD42" s="134"/>
      <c r="TUE42" s="134"/>
      <c r="TUF42" s="134"/>
      <c r="TUG42" s="134"/>
      <c r="TUH42" s="134"/>
      <c r="TUI42" s="134"/>
      <c r="TUJ42" s="134"/>
      <c r="TUK42" s="134"/>
      <c r="TUL42" s="134"/>
      <c r="TUM42" s="134"/>
      <c r="TUN42" s="134"/>
      <c r="TUO42" s="134"/>
      <c r="TUP42" s="134"/>
      <c r="TUQ42" s="134"/>
      <c r="TUR42" s="134"/>
      <c r="TUS42" s="134"/>
      <c r="TUT42" s="134"/>
      <c r="TUU42" s="134"/>
      <c r="TUV42" s="134"/>
      <c r="TUW42" s="134"/>
      <c r="TUX42" s="134"/>
      <c r="TUY42" s="134"/>
      <c r="TUZ42" s="134"/>
      <c r="TVA42" s="134"/>
      <c r="TVB42" s="134"/>
      <c r="TVC42" s="134"/>
      <c r="TVD42" s="134"/>
      <c r="TVE42" s="134"/>
      <c r="TVF42" s="134"/>
      <c r="TVG42" s="134"/>
      <c r="TVH42" s="134"/>
      <c r="TVI42" s="134"/>
      <c r="TVJ42" s="134"/>
      <c r="TVK42" s="134"/>
      <c r="TVL42" s="134"/>
      <c r="TVM42" s="134"/>
      <c r="TVN42" s="134"/>
      <c r="TVO42" s="134"/>
      <c r="TVP42" s="134"/>
      <c r="TVQ42" s="134"/>
      <c r="TVR42" s="134"/>
      <c r="TVS42" s="134"/>
      <c r="TVT42" s="134"/>
      <c r="TVU42" s="134"/>
      <c r="TVV42" s="134"/>
      <c r="TVW42" s="134"/>
      <c r="TVX42" s="134"/>
      <c r="TVY42" s="134"/>
      <c r="TVZ42" s="134"/>
      <c r="TWA42" s="134"/>
      <c r="TWB42" s="134"/>
      <c r="TWC42" s="134"/>
      <c r="TWD42" s="134"/>
      <c r="TWE42" s="134"/>
      <c r="TWF42" s="134"/>
      <c r="TWG42" s="134"/>
      <c r="TWH42" s="134"/>
      <c r="TWI42" s="134"/>
      <c r="TWJ42" s="134"/>
      <c r="TWK42" s="134"/>
      <c r="TWL42" s="134"/>
      <c r="TWM42" s="134"/>
      <c r="TWN42" s="134"/>
      <c r="TWO42" s="134"/>
      <c r="TWP42" s="134"/>
      <c r="TWQ42" s="134"/>
      <c r="TWR42" s="134"/>
      <c r="TWS42" s="134"/>
      <c r="TWT42" s="134"/>
      <c r="TWU42" s="134"/>
      <c r="TWV42" s="134"/>
      <c r="TWW42" s="134"/>
      <c r="TWX42" s="134"/>
      <c r="TWY42" s="134"/>
      <c r="TWZ42" s="134"/>
      <c r="TXA42" s="134"/>
      <c r="TXB42" s="134"/>
      <c r="TXC42" s="134"/>
      <c r="TXD42" s="134"/>
      <c r="TXE42" s="134"/>
      <c r="TXF42" s="134"/>
      <c r="TXG42" s="134"/>
      <c r="TXH42" s="134"/>
      <c r="TXI42" s="134"/>
      <c r="TXJ42" s="134"/>
      <c r="TXK42" s="134"/>
      <c r="TXL42" s="134"/>
      <c r="TXM42" s="134"/>
      <c r="TXN42" s="134"/>
      <c r="TXO42" s="134"/>
      <c r="TXP42" s="134"/>
      <c r="TXQ42" s="134"/>
      <c r="TXR42" s="134"/>
      <c r="TXS42" s="134"/>
      <c r="TXT42" s="134"/>
      <c r="TXU42" s="134"/>
      <c r="TXV42" s="134"/>
      <c r="TXW42" s="134"/>
      <c r="TXX42" s="134"/>
      <c r="TXY42" s="134"/>
      <c r="TXZ42" s="134"/>
      <c r="TYA42" s="134"/>
      <c r="TYB42" s="134"/>
      <c r="TYC42" s="134"/>
      <c r="TYD42" s="134"/>
      <c r="TYE42" s="134"/>
      <c r="TYF42" s="134"/>
      <c r="TYG42" s="134"/>
      <c r="TYH42" s="134"/>
      <c r="TYI42" s="134"/>
      <c r="TYJ42" s="134"/>
      <c r="TYK42" s="134"/>
      <c r="TYL42" s="134"/>
      <c r="TYM42" s="134"/>
      <c r="TYN42" s="134"/>
      <c r="TYO42" s="134"/>
      <c r="TYP42" s="134"/>
      <c r="TYQ42" s="134"/>
      <c r="TYR42" s="134"/>
      <c r="TYS42" s="134"/>
      <c r="TYT42" s="134"/>
      <c r="TYU42" s="134"/>
      <c r="TYV42" s="134"/>
      <c r="TYW42" s="134"/>
      <c r="TYX42" s="134"/>
      <c r="TYY42" s="134"/>
      <c r="TYZ42" s="134"/>
      <c r="TZA42" s="134"/>
      <c r="TZB42" s="134"/>
      <c r="TZC42" s="134"/>
      <c r="TZD42" s="134"/>
      <c r="TZE42" s="134"/>
      <c r="TZF42" s="134"/>
      <c r="TZG42" s="134"/>
      <c r="TZH42" s="134"/>
      <c r="TZI42" s="134"/>
      <c r="TZJ42" s="134"/>
      <c r="TZK42" s="134"/>
      <c r="TZL42" s="134"/>
      <c r="TZM42" s="134"/>
      <c r="TZN42" s="134"/>
      <c r="TZO42" s="134"/>
      <c r="TZP42" s="134"/>
      <c r="TZQ42" s="134"/>
      <c r="TZR42" s="134"/>
      <c r="TZS42" s="134"/>
      <c r="TZT42" s="134"/>
      <c r="TZU42" s="134"/>
      <c r="TZV42" s="134"/>
      <c r="TZW42" s="134"/>
      <c r="TZX42" s="134"/>
      <c r="TZY42" s="134"/>
      <c r="TZZ42" s="134"/>
      <c r="UAA42" s="134"/>
      <c r="UAB42" s="134"/>
      <c r="UAC42" s="134"/>
      <c r="UAD42" s="134"/>
      <c r="UAE42" s="134"/>
      <c r="UAF42" s="134"/>
      <c r="UAG42" s="134"/>
      <c r="UAH42" s="134"/>
      <c r="UAI42" s="134"/>
      <c r="UAJ42" s="134"/>
      <c r="UAK42" s="134"/>
      <c r="UAL42" s="134"/>
      <c r="UAM42" s="134"/>
      <c r="UAN42" s="134"/>
      <c r="UAO42" s="134"/>
      <c r="UAP42" s="134"/>
      <c r="UAQ42" s="134"/>
      <c r="UAR42" s="134"/>
      <c r="UAS42" s="134"/>
      <c r="UAT42" s="134"/>
      <c r="UAU42" s="134"/>
      <c r="UAV42" s="134"/>
      <c r="UAW42" s="134"/>
      <c r="UAX42" s="134"/>
      <c r="UAY42" s="134"/>
      <c r="UAZ42" s="134"/>
      <c r="UBA42" s="134"/>
      <c r="UBB42" s="134"/>
      <c r="UBC42" s="134"/>
      <c r="UBD42" s="134"/>
      <c r="UBE42" s="134"/>
      <c r="UBF42" s="134"/>
      <c r="UBG42" s="134"/>
      <c r="UBH42" s="134"/>
      <c r="UBI42" s="134"/>
      <c r="UBJ42" s="134"/>
      <c r="UBK42" s="134"/>
      <c r="UBL42" s="134"/>
      <c r="UBM42" s="134"/>
      <c r="UBN42" s="134"/>
      <c r="UBO42" s="134"/>
      <c r="UBP42" s="134"/>
      <c r="UBQ42" s="134"/>
      <c r="UBR42" s="134"/>
      <c r="UBS42" s="134"/>
      <c r="UBT42" s="134"/>
      <c r="UBU42" s="134"/>
      <c r="UBV42" s="134"/>
      <c r="UBW42" s="134"/>
      <c r="UBX42" s="134"/>
      <c r="UBY42" s="134"/>
      <c r="UBZ42" s="134"/>
      <c r="UCA42" s="134"/>
      <c r="UCB42" s="134"/>
      <c r="UCC42" s="134"/>
      <c r="UCD42" s="134"/>
      <c r="UCE42" s="134"/>
      <c r="UCF42" s="134"/>
      <c r="UCG42" s="134"/>
      <c r="UCH42" s="134"/>
      <c r="UCI42" s="134"/>
      <c r="UCJ42" s="134"/>
      <c r="UCK42" s="134"/>
      <c r="UCL42" s="134"/>
      <c r="UCM42" s="134"/>
      <c r="UCN42" s="134"/>
      <c r="UCO42" s="134"/>
      <c r="UCP42" s="134"/>
      <c r="UCQ42" s="134"/>
      <c r="UCR42" s="134"/>
      <c r="UCS42" s="134"/>
      <c r="UCT42" s="134"/>
      <c r="UCU42" s="134"/>
      <c r="UCV42" s="134"/>
      <c r="UCW42" s="134"/>
      <c r="UCX42" s="134"/>
      <c r="UCY42" s="134"/>
      <c r="UCZ42" s="134"/>
      <c r="UDA42" s="134"/>
      <c r="UDB42" s="134"/>
      <c r="UDC42" s="134"/>
      <c r="UDD42" s="134"/>
      <c r="UDE42" s="134"/>
      <c r="UDF42" s="134"/>
      <c r="UDG42" s="134"/>
      <c r="UDH42" s="134"/>
      <c r="UDI42" s="134"/>
      <c r="UDJ42" s="134"/>
      <c r="UDK42" s="134"/>
      <c r="UDL42" s="134"/>
      <c r="UDM42" s="134"/>
      <c r="UDN42" s="134"/>
      <c r="UDO42" s="134"/>
      <c r="UDP42" s="134"/>
      <c r="UDQ42" s="134"/>
      <c r="UDR42" s="134"/>
      <c r="UDS42" s="134"/>
      <c r="UDT42" s="134"/>
      <c r="UDU42" s="134"/>
      <c r="UDV42" s="134"/>
      <c r="UDW42" s="134"/>
      <c r="UDX42" s="134"/>
      <c r="UDY42" s="134"/>
      <c r="UDZ42" s="134"/>
      <c r="UEA42" s="134"/>
      <c r="UEB42" s="134"/>
      <c r="UEC42" s="134"/>
      <c r="UED42" s="134"/>
      <c r="UEE42" s="134"/>
      <c r="UEF42" s="134"/>
      <c r="UEG42" s="134"/>
      <c r="UEH42" s="134"/>
      <c r="UEI42" s="134"/>
      <c r="UEJ42" s="134"/>
      <c r="UEK42" s="134"/>
      <c r="UEL42" s="134"/>
      <c r="UEM42" s="134"/>
      <c r="UEN42" s="134"/>
      <c r="UEO42" s="134"/>
      <c r="UEP42" s="134"/>
      <c r="UEQ42" s="134"/>
      <c r="UER42" s="134"/>
      <c r="UES42" s="134"/>
      <c r="UET42" s="134"/>
      <c r="UEU42" s="134"/>
      <c r="UEV42" s="134"/>
      <c r="UEW42" s="134"/>
      <c r="UEX42" s="134"/>
      <c r="UEY42" s="134"/>
      <c r="UEZ42" s="134"/>
      <c r="UFA42" s="134"/>
      <c r="UFB42" s="134"/>
      <c r="UFC42" s="134"/>
      <c r="UFD42" s="134"/>
      <c r="UFE42" s="134"/>
      <c r="UFF42" s="134"/>
      <c r="UFG42" s="134"/>
      <c r="UFH42" s="134"/>
      <c r="UFI42" s="134"/>
      <c r="UFJ42" s="134"/>
      <c r="UFK42" s="134"/>
      <c r="UFL42" s="134"/>
      <c r="UFM42" s="134"/>
      <c r="UFN42" s="134"/>
      <c r="UFO42" s="134"/>
      <c r="UFP42" s="134"/>
      <c r="UFQ42" s="134"/>
      <c r="UFR42" s="134"/>
      <c r="UFS42" s="134"/>
      <c r="UFT42" s="134"/>
      <c r="UFU42" s="134"/>
      <c r="UFV42" s="134"/>
      <c r="UFW42" s="134"/>
      <c r="UFX42" s="134"/>
      <c r="UFY42" s="134"/>
      <c r="UFZ42" s="134"/>
      <c r="UGA42" s="134"/>
      <c r="UGB42" s="134"/>
      <c r="UGC42" s="134"/>
      <c r="UGD42" s="134"/>
      <c r="UGE42" s="134"/>
      <c r="UGF42" s="134"/>
      <c r="UGG42" s="134"/>
      <c r="UGH42" s="134"/>
      <c r="UGI42" s="134"/>
      <c r="UGJ42" s="134"/>
      <c r="UGK42" s="134"/>
      <c r="UGL42" s="134"/>
      <c r="UGM42" s="134"/>
      <c r="UGN42" s="134"/>
      <c r="UGO42" s="134"/>
      <c r="UGP42" s="134"/>
      <c r="UGQ42" s="134"/>
      <c r="UGR42" s="134"/>
      <c r="UGS42" s="134"/>
      <c r="UGT42" s="134"/>
      <c r="UGU42" s="134"/>
      <c r="UGV42" s="134"/>
      <c r="UGW42" s="134"/>
      <c r="UGX42" s="134"/>
      <c r="UGY42" s="134"/>
      <c r="UGZ42" s="134"/>
      <c r="UHA42" s="134"/>
      <c r="UHB42" s="134"/>
      <c r="UHC42" s="134"/>
      <c r="UHD42" s="134"/>
      <c r="UHE42" s="134"/>
      <c r="UHF42" s="134"/>
      <c r="UHG42" s="134"/>
      <c r="UHH42" s="134"/>
      <c r="UHI42" s="134"/>
      <c r="UHJ42" s="134"/>
      <c r="UHK42" s="134"/>
      <c r="UHL42" s="134"/>
      <c r="UHM42" s="134"/>
      <c r="UHN42" s="134"/>
      <c r="UHO42" s="134"/>
      <c r="UHP42" s="134"/>
      <c r="UHQ42" s="134"/>
      <c r="UHR42" s="134"/>
      <c r="UHS42" s="134"/>
      <c r="UHT42" s="134"/>
      <c r="UHU42" s="134"/>
      <c r="UHV42" s="134"/>
      <c r="UHW42" s="134"/>
      <c r="UHX42" s="134"/>
      <c r="UHY42" s="134"/>
      <c r="UHZ42" s="134"/>
      <c r="UIA42" s="134"/>
      <c r="UIB42" s="134"/>
      <c r="UIC42" s="134"/>
      <c r="UID42" s="134"/>
      <c r="UIE42" s="134"/>
      <c r="UIF42" s="134"/>
      <c r="UIG42" s="134"/>
      <c r="UIH42" s="134"/>
      <c r="UII42" s="134"/>
      <c r="UIJ42" s="134"/>
      <c r="UIK42" s="134"/>
      <c r="UIL42" s="134"/>
      <c r="UIM42" s="134"/>
      <c r="UIN42" s="134"/>
      <c r="UIO42" s="134"/>
      <c r="UIP42" s="134"/>
      <c r="UIQ42" s="134"/>
      <c r="UIR42" s="134"/>
      <c r="UIS42" s="134"/>
      <c r="UIT42" s="134"/>
      <c r="UIU42" s="134"/>
      <c r="UIV42" s="134"/>
      <c r="UIW42" s="134"/>
      <c r="UIX42" s="134"/>
      <c r="UIY42" s="134"/>
      <c r="UIZ42" s="134"/>
      <c r="UJA42" s="134"/>
      <c r="UJB42" s="134"/>
      <c r="UJC42" s="134"/>
      <c r="UJD42" s="134"/>
      <c r="UJE42" s="134"/>
      <c r="UJF42" s="134"/>
      <c r="UJG42" s="134"/>
      <c r="UJH42" s="134"/>
      <c r="UJI42" s="134"/>
      <c r="UJJ42" s="134"/>
      <c r="UJK42" s="134"/>
      <c r="UJL42" s="134"/>
      <c r="UJM42" s="134"/>
      <c r="UJN42" s="134"/>
      <c r="UJO42" s="134"/>
      <c r="UJP42" s="134"/>
      <c r="UJQ42" s="134"/>
      <c r="UJR42" s="134"/>
      <c r="UJS42" s="134"/>
      <c r="UJT42" s="134"/>
      <c r="UJU42" s="134"/>
      <c r="UJV42" s="134"/>
      <c r="UJW42" s="134"/>
      <c r="UJX42" s="134"/>
      <c r="UJY42" s="134"/>
      <c r="UJZ42" s="134"/>
      <c r="UKA42" s="134"/>
      <c r="UKB42" s="134"/>
      <c r="UKC42" s="134"/>
      <c r="UKD42" s="134"/>
      <c r="UKE42" s="134"/>
      <c r="UKF42" s="134"/>
      <c r="UKG42" s="134"/>
      <c r="UKH42" s="134"/>
      <c r="UKI42" s="134"/>
      <c r="UKJ42" s="134"/>
      <c r="UKK42" s="134"/>
      <c r="UKL42" s="134"/>
      <c r="UKM42" s="134"/>
      <c r="UKN42" s="134"/>
      <c r="UKO42" s="134"/>
      <c r="UKP42" s="134"/>
      <c r="UKQ42" s="134"/>
      <c r="UKR42" s="134"/>
      <c r="UKS42" s="134"/>
      <c r="UKT42" s="134"/>
      <c r="UKU42" s="134"/>
      <c r="UKV42" s="134"/>
      <c r="UKW42" s="134"/>
      <c r="UKX42" s="134"/>
      <c r="UKY42" s="134"/>
      <c r="UKZ42" s="134"/>
      <c r="ULA42" s="134"/>
      <c r="ULB42" s="134"/>
      <c r="ULC42" s="134"/>
      <c r="ULD42" s="134"/>
      <c r="ULE42" s="134"/>
      <c r="ULF42" s="134"/>
      <c r="ULG42" s="134"/>
      <c r="ULH42" s="134"/>
      <c r="ULI42" s="134"/>
      <c r="ULJ42" s="134"/>
      <c r="ULK42" s="134"/>
      <c r="ULL42" s="134"/>
      <c r="ULM42" s="134"/>
      <c r="ULN42" s="134"/>
      <c r="ULO42" s="134"/>
      <c r="ULP42" s="134"/>
      <c r="ULQ42" s="134"/>
      <c r="ULR42" s="134"/>
      <c r="ULS42" s="134"/>
      <c r="ULT42" s="134"/>
      <c r="ULU42" s="134"/>
      <c r="ULV42" s="134"/>
      <c r="ULW42" s="134"/>
      <c r="ULX42" s="134"/>
      <c r="ULY42" s="134"/>
      <c r="ULZ42" s="134"/>
      <c r="UMA42" s="134"/>
      <c r="UMB42" s="134"/>
      <c r="UMC42" s="134"/>
      <c r="UMD42" s="134"/>
      <c r="UME42" s="134"/>
      <c r="UMF42" s="134"/>
      <c r="UMG42" s="134"/>
      <c r="UMH42" s="134"/>
      <c r="UMI42" s="134"/>
      <c r="UMJ42" s="134"/>
      <c r="UMK42" s="134"/>
      <c r="UML42" s="134"/>
      <c r="UMM42" s="134"/>
      <c r="UMN42" s="134"/>
      <c r="UMO42" s="134"/>
      <c r="UMP42" s="134"/>
      <c r="UMQ42" s="134"/>
      <c r="UMR42" s="134"/>
      <c r="UMS42" s="134"/>
      <c r="UMT42" s="134"/>
      <c r="UMU42" s="134"/>
      <c r="UMV42" s="134"/>
      <c r="UMW42" s="134"/>
      <c r="UMX42" s="134"/>
      <c r="UMY42" s="134"/>
      <c r="UMZ42" s="134"/>
      <c r="UNA42" s="134"/>
      <c r="UNB42" s="134"/>
      <c r="UNC42" s="134"/>
      <c r="UND42" s="134"/>
      <c r="UNE42" s="134"/>
      <c r="UNF42" s="134"/>
      <c r="UNG42" s="134"/>
      <c r="UNH42" s="134"/>
      <c r="UNI42" s="134"/>
      <c r="UNJ42" s="134"/>
      <c r="UNK42" s="134"/>
      <c r="UNL42" s="134"/>
      <c r="UNM42" s="134"/>
      <c r="UNN42" s="134"/>
      <c r="UNO42" s="134"/>
      <c r="UNP42" s="134"/>
      <c r="UNQ42" s="134"/>
      <c r="UNR42" s="134"/>
      <c r="UNS42" s="134"/>
      <c r="UNT42" s="134"/>
      <c r="UNU42" s="134"/>
      <c r="UNV42" s="134"/>
      <c r="UNW42" s="134"/>
      <c r="UNX42" s="134"/>
      <c r="UNY42" s="134"/>
      <c r="UNZ42" s="134"/>
      <c r="UOA42" s="134"/>
      <c r="UOB42" s="134"/>
      <c r="UOC42" s="134"/>
      <c r="UOD42" s="134"/>
      <c r="UOE42" s="134"/>
      <c r="UOF42" s="134"/>
      <c r="UOG42" s="134"/>
      <c r="UOH42" s="134"/>
      <c r="UOI42" s="134"/>
      <c r="UOJ42" s="134"/>
      <c r="UOK42" s="134"/>
      <c r="UOL42" s="134"/>
      <c r="UOM42" s="134"/>
      <c r="UON42" s="134"/>
      <c r="UOO42" s="134"/>
      <c r="UOP42" s="134"/>
      <c r="UOQ42" s="134"/>
      <c r="UOR42" s="134"/>
      <c r="UOS42" s="134"/>
      <c r="UOT42" s="134"/>
      <c r="UOU42" s="134"/>
      <c r="UOV42" s="134"/>
      <c r="UOW42" s="134"/>
      <c r="UOX42" s="134"/>
      <c r="UOY42" s="134"/>
      <c r="UOZ42" s="134"/>
      <c r="UPA42" s="134"/>
      <c r="UPB42" s="134"/>
      <c r="UPC42" s="134"/>
      <c r="UPD42" s="134"/>
      <c r="UPE42" s="134"/>
      <c r="UPF42" s="134"/>
      <c r="UPG42" s="134"/>
      <c r="UPH42" s="134"/>
      <c r="UPI42" s="134"/>
      <c r="UPJ42" s="134"/>
      <c r="UPK42" s="134"/>
      <c r="UPL42" s="134"/>
      <c r="UPM42" s="134"/>
      <c r="UPN42" s="134"/>
      <c r="UPO42" s="134"/>
      <c r="UPP42" s="134"/>
      <c r="UPQ42" s="134"/>
      <c r="UPR42" s="134"/>
      <c r="UPS42" s="134"/>
      <c r="UPT42" s="134"/>
      <c r="UPU42" s="134"/>
      <c r="UPV42" s="134"/>
      <c r="UPW42" s="134"/>
      <c r="UPX42" s="134"/>
      <c r="UPY42" s="134"/>
      <c r="UPZ42" s="134"/>
      <c r="UQA42" s="134"/>
      <c r="UQB42" s="134"/>
      <c r="UQC42" s="134"/>
      <c r="UQD42" s="134"/>
      <c r="UQE42" s="134"/>
      <c r="UQF42" s="134"/>
      <c r="UQG42" s="134"/>
      <c r="UQH42" s="134"/>
      <c r="UQI42" s="134"/>
      <c r="UQJ42" s="134"/>
      <c r="UQK42" s="134"/>
      <c r="UQL42" s="134"/>
      <c r="UQM42" s="134"/>
      <c r="UQN42" s="134"/>
      <c r="UQO42" s="134"/>
      <c r="UQP42" s="134"/>
      <c r="UQQ42" s="134"/>
      <c r="UQR42" s="134"/>
      <c r="UQS42" s="134"/>
      <c r="UQT42" s="134"/>
      <c r="UQU42" s="134"/>
      <c r="UQV42" s="134"/>
      <c r="UQW42" s="134"/>
      <c r="UQX42" s="134"/>
      <c r="UQY42" s="134"/>
      <c r="UQZ42" s="134"/>
      <c r="URA42" s="134"/>
      <c r="URB42" s="134"/>
      <c r="URC42" s="134"/>
      <c r="URD42" s="134"/>
      <c r="URE42" s="134"/>
      <c r="URF42" s="134"/>
      <c r="URG42" s="134"/>
      <c r="URH42" s="134"/>
      <c r="URI42" s="134"/>
      <c r="URJ42" s="134"/>
      <c r="URK42" s="134"/>
      <c r="URL42" s="134"/>
      <c r="URM42" s="134"/>
      <c r="URN42" s="134"/>
      <c r="URO42" s="134"/>
      <c r="URP42" s="134"/>
      <c r="URQ42" s="134"/>
      <c r="URR42" s="134"/>
      <c r="URS42" s="134"/>
      <c r="URT42" s="134"/>
      <c r="URU42" s="134"/>
      <c r="URV42" s="134"/>
      <c r="URW42" s="134"/>
      <c r="URX42" s="134"/>
      <c r="URY42" s="134"/>
      <c r="URZ42" s="134"/>
      <c r="USA42" s="134"/>
      <c r="USB42" s="134"/>
      <c r="USC42" s="134"/>
      <c r="USD42" s="134"/>
      <c r="USE42" s="134"/>
      <c r="USF42" s="134"/>
      <c r="USG42" s="134"/>
      <c r="USH42" s="134"/>
      <c r="USI42" s="134"/>
      <c r="USJ42" s="134"/>
      <c r="USK42" s="134"/>
      <c r="USL42" s="134"/>
      <c r="USM42" s="134"/>
      <c r="USN42" s="134"/>
      <c r="USO42" s="134"/>
      <c r="USP42" s="134"/>
      <c r="USQ42" s="134"/>
      <c r="USR42" s="134"/>
      <c r="USS42" s="134"/>
      <c r="UST42" s="134"/>
      <c r="USU42" s="134"/>
      <c r="USV42" s="134"/>
      <c r="USW42" s="134"/>
      <c r="USX42" s="134"/>
      <c r="USY42" s="134"/>
      <c r="USZ42" s="134"/>
      <c r="UTA42" s="134"/>
      <c r="UTB42" s="134"/>
      <c r="UTC42" s="134"/>
      <c r="UTD42" s="134"/>
      <c r="UTE42" s="134"/>
      <c r="UTF42" s="134"/>
      <c r="UTG42" s="134"/>
      <c r="UTH42" s="134"/>
      <c r="UTI42" s="134"/>
      <c r="UTJ42" s="134"/>
      <c r="UTK42" s="134"/>
      <c r="UTL42" s="134"/>
      <c r="UTM42" s="134"/>
      <c r="UTN42" s="134"/>
      <c r="UTO42" s="134"/>
      <c r="UTP42" s="134"/>
      <c r="UTQ42" s="134"/>
      <c r="UTR42" s="134"/>
      <c r="UTS42" s="134"/>
      <c r="UTT42" s="134"/>
      <c r="UTU42" s="134"/>
      <c r="UTV42" s="134"/>
      <c r="UTW42" s="134"/>
      <c r="UTX42" s="134"/>
      <c r="UTY42" s="134"/>
      <c r="UTZ42" s="134"/>
      <c r="UUA42" s="134"/>
      <c r="UUB42" s="134"/>
      <c r="UUC42" s="134"/>
      <c r="UUD42" s="134"/>
      <c r="UUE42" s="134"/>
      <c r="UUF42" s="134"/>
      <c r="UUG42" s="134"/>
      <c r="UUH42" s="134"/>
      <c r="UUI42" s="134"/>
      <c r="UUJ42" s="134"/>
      <c r="UUK42" s="134"/>
      <c r="UUL42" s="134"/>
      <c r="UUM42" s="134"/>
      <c r="UUN42" s="134"/>
      <c r="UUO42" s="134"/>
      <c r="UUP42" s="134"/>
      <c r="UUQ42" s="134"/>
      <c r="UUR42" s="134"/>
      <c r="UUS42" s="134"/>
      <c r="UUT42" s="134"/>
      <c r="UUU42" s="134"/>
      <c r="UUV42" s="134"/>
      <c r="UUW42" s="134"/>
      <c r="UUX42" s="134"/>
      <c r="UUY42" s="134"/>
      <c r="UUZ42" s="134"/>
      <c r="UVA42" s="134"/>
      <c r="UVB42" s="134"/>
      <c r="UVC42" s="134"/>
      <c r="UVD42" s="134"/>
      <c r="UVE42" s="134"/>
      <c r="UVF42" s="134"/>
      <c r="UVG42" s="134"/>
      <c r="UVH42" s="134"/>
      <c r="UVI42" s="134"/>
      <c r="UVJ42" s="134"/>
      <c r="UVK42" s="134"/>
      <c r="UVL42" s="134"/>
      <c r="UVM42" s="134"/>
      <c r="UVN42" s="134"/>
      <c r="UVO42" s="134"/>
      <c r="UVP42" s="134"/>
      <c r="UVQ42" s="134"/>
      <c r="UVR42" s="134"/>
      <c r="UVS42" s="134"/>
      <c r="UVT42" s="134"/>
      <c r="UVU42" s="134"/>
      <c r="UVV42" s="134"/>
      <c r="UVW42" s="134"/>
      <c r="UVX42" s="134"/>
      <c r="UVY42" s="134"/>
      <c r="UVZ42" s="134"/>
      <c r="UWA42" s="134"/>
      <c r="UWB42" s="134"/>
      <c r="UWC42" s="134"/>
      <c r="UWD42" s="134"/>
      <c r="UWE42" s="134"/>
      <c r="UWF42" s="134"/>
      <c r="UWG42" s="134"/>
      <c r="UWH42" s="134"/>
      <c r="UWI42" s="134"/>
      <c r="UWJ42" s="134"/>
      <c r="UWK42" s="134"/>
      <c r="UWL42" s="134"/>
      <c r="UWM42" s="134"/>
      <c r="UWN42" s="134"/>
      <c r="UWO42" s="134"/>
      <c r="UWP42" s="134"/>
      <c r="UWQ42" s="134"/>
      <c r="UWR42" s="134"/>
      <c r="UWS42" s="134"/>
      <c r="UWT42" s="134"/>
      <c r="UWU42" s="134"/>
      <c r="UWV42" s="134"/>
      <c r="UWW42" s="134"/>
      <c r="UWX42" s="134"/>
      <c r="UWY42" s="134"/>
      <c r="UWZ42" s="134"/>
      <c r="UXA42" s="134"/>
      <c r="UXB42" s="134"/>
      <c r="UXC42" s="134"/>
      <c r="UXD42" s="134"/>
      <c r="UXE42" s="134"/>
      <c r="UXF42" s="134"/>
      <c r="UXG42" s="134"/>
      <c r="UXH42" s="134"/>
      <c r="UXI42" s="134"/>
      <c r="UXJ42" s="134"/>
      <c r="UXK42" s="134"/>
      <c r="UXL42" s="134"/>
      <c r="UXM42" s="134"/>
      <c r="UXN42" s="134"/>
      <c r="UXO42" s="134"/>
      <c r="UXP42" s="134"/>
      <c r="UXQ42" s="134"/>
      <c r="UXR42" s="134"/>
      <c r="UXS42" s="134"/>
      <c r="UXT42" s="134"/>
      <c r="UXU42" s="134"/>
      <c r="UXV42" s="134"/>
      <c r="UXW42" s="134"/>
      <c r="UXX42" s="134"/>
      <c r="UXY42" s="134"/>
      <c r="UXZ42" s="134"/>
      <c r="UYA42" s="134"/>
      <c r="UYB42" s="134"/>
      <c r="UYC42" s="134"/>
      <c r="UYD42" s="134"/>
      <c r="UYE42" s="134"/>
      <c r="UYF42" s="134"/>
      <c r="UYG42" s="134"/>
      <c r="UYH42" s="134"/>
      <c r="UYI42" s="134"/>
      <c r="UYJ42" s="134"/>
      <c r="UYK42" s="134"/>
      <c r="UYL42" s="134"/>
      <c r="UYM42" s="134"/>
      <c r="UYN42" s="134"/>
      <c r="UYO42" s="134"/>
      <c r="UYP42" s="134"/>
      <c r="UYQ42" s="134"/>
      <c r="UYR42" s="134"/>
      <c r="UYS42" s="134"/>
      <c r="UYT42" s="134"/>
      <c r="UYU42" s="134"/>
      <c r="UYV42" s="134"/>
      <c r="UYW42" s="134"/>
      <c r="UYX42" s="134"/>
      <c r="UYY42" s="134"/>
      <c r="UYZ42" s="134"/>
      <c r="UZA42" s="134"/>
      <c r="UZB42" s="134"/>
      <c r="UZC42" s="134"/>
      <c r="UZD42" s="134"/>
      <c r="UZE42" s="134"/>
      <c r="UZF42" s="134"/>
      <c r="UZG42" s="134"/>
      <c r="UZH42" s="134"/>
      <c r="UZI42" s="134"/>
      <c r="UZJ42" s="134"/>
      <c r="UZK42" s="134"/>
      <c r="UZL42" s="134"/>
      <c r="UZM42" s="134"/>
      <c r="UZN42" s="134"/>
      <c r="UZO42" s="134"/>
      <c r="UZP42" s="134"/>
      <c r="UZQ42" s="134"/>
      <c r="UZR42" s="134"/>
      <c r="UZS42" s="134"/>
      <c r="UZT42" s="134"/>
      <c r="UZU42" s="134"/>
      <c r="UZV42" s="134"/>
      <c r="UZW42" s="134"/>
      <c r="UZX42" s="134"/>
      <c r="UZY42" s="134"/>
      <c r="UZZ42" s="134"/>
      <c r="VAA42" s="134"/>
      <c r="VAB42" s="134"/>
      <c r="VAC42" s="134"/>
      <c r="VAD42" s="134"/>
      <c r="VAE42" s="134"/>
      <c r="VAF42" s="134"/>
      <c r="VAG42" s="134"/>
      <c r="VAH42" s="134"/>
      <c r="VAI42" s="134"/>
      <c r="VAJ42" s="134"/>
      <c r="VAK42" s="134"/>
      <c r="VAL42" s="134"/>
      <c r="VAM42" s="134"/>
      <c r="VAN42" s="134"/>
      <c r="VAO42" s="134"/>
      <c r="VAP42" s="134"/>
      <c r="VAQ42" s="134"/>
      <c r="VAR42" s="134"/>
      <c r="VAS42" s="134"/>
      <c r="VAT42" s="134"/>
      <c r="VAU42" s="134"/>
      <c r="VAV42" s="134"/>
      <c r="VAW42" s="134"/>
      <c r="VAX42" s="134"/>
      <c r="VAY42" s="134"/>
      <c r="VAZ42" s="134"/>
      <c r="VBA42" s="134"/>
      <c r="VBB42" s="134"/>
      <c r="VBC42" s="134"/>
      <c r="VBD42" s="134"/>
      <c r="VBE42" s="134"/>
      <c r="VBF42" s="134"/>
      <c r="VBG42" s="134"/>
      <c r="VBH42" s="134"/>
      <c r="VBI42" s="134"/>
      <c r="VBJ42" s="134"/>
      <c r="VBK42" s="134"/>
      <c r="VBL42" s="134"/>
      <c r="VBM42" s="134"/>
      <c r="VBN42" s="134"/>
      <c r="VBO42" s="134"/>
      <c r="VBP42" s="134"/>
      <c r="VBQ42" s="134"/>
      <c r="VBR42" s="134"/>
      <c r="VBS42" s="134"/>
      <c r="VBT42" s="134"/>
      <c r="VBU42" s="134"/>
      <c r="VBV42" s="134"/>
      <c r="VBW42" s="134"/>
      <c r="VBX42" s="134"/>
      <c r="VBY42" s="134"/>
      <c r="VBZ42" s="134"/>
      <c r="VCA42" s="134"/>
      <c r="VCB42" s="134"/>
      <c r="VCC42" s="134"/>
      <c r="VCD42" s="134"/>
      <c r="VCE42" s="134"/>
      <c r="VCF42" s="134"/>
      <c r="VCG42" s="134"/>
      <c r="VCH42" s="134"/>
      <c r="VCI42" s="134"/>
      <c r="VCJ42" s="134"/>
      <c r="VCK42" s="134"/>
      <c r="VCL42" s="134"/>
      <c r="VCM42" s="134"/>
      <c r="VCN42" s="134"/>
      <c r="VCO42" s="134"/>
      <c r="VCP42" s="134"/>
      <c r="VCQ42" s="134"/>
      <c r="VCR42" s="134"/>
      <c r="VCS42" s="134"/>
      <c r="VCT42" s="134"/>
      <c r="VCU42" s="134"/>
      <c r="VCV42" s="134"/>
      <c r="VCW42" s="134"/>
      <c r="VCX42" s="134"/>
      <c r="VCY42" s="134"/>
      <c r="VCZ42" s="134"/>
      <c r="VDA42" s="134"/>
      <c r="VDB42" s="134"/>
      <c r="VDC42" s="134"/>
      <c r="VDD42" s="134"/>
      <c r="VDE42" s="134"/>
      <c r="VDF42" s="134"/>
      <c r="VDG42" s="134"/>
      <c r="VDH42" s="134"/>
      <c r="VDI42" s="134"/>
      <c r="VDJ42" s="134"/>
      <c r="VDK42" s="134"/>
      <c r="VDL42" s="134"/>
      <c r="VDM42" s="134"/>
      <c r="VDN42" s="134"/>
      <c r="VDO42" s="134"/>
      <c r="VDP42" s="134"/>
      <c r="VDQ42" s="134"/>
      <c r="VDR42" s="134"/>
      <c r="VDS42" s="134"/>
      <c r="VDT42" s="134"/>
      <c r="VDU42" s="134"/>
      <c r="VDV42" s="134"/>
      <c r="VDW42" s="134"/>
      <c r="VDX42" s="134"/>
      <c r="VDY42" s="134"/>
      <c r="VDZ42" s="134"/>
      <c r="VEA42" s="134"/>
      <c r="VEB42" s="134"/>
      <c r="VEC42" s="134"/>
      <c r="VED42" s="134"/>
      <c r="VEE42" s="134"/>
      <c r="VEF42" s="134"/>
      <c r="VEG42" s="134"/>
      <c r="VEH42" s="134"/>
      <c r="VEI42" s="134"/>
      <c r="VEJ42" s="134"/>
      <c r="VEK42" s="134"/>
      <c r="VEL42" s="134"/>
      <c r="VEM42" s="134"/>
      <c r="VEN42" s="134"/>
      <c r="VEO42" s="134"/>
      <c r="VEP42" s="134"/>
      <c r="VEQ42" s="134"/>
      <c r="VER42" s="134"/>
      <c r="VES42" s="134"/>
      <c r="VET42" s="134"/>
      <c r="VEU42" s="134"/>
      <c r="VEV42" s="134"/>
      <c r="VEW42" s="134"/>
      <c r="VEX42" s="134"/>
      <c r="VEY42" s="134"/>
      <c r="VEZ42" s="134"/>
      <c r="VFA42" s="134"/>
      <c r="VFB42" s="134"/>
      <c r="VFC42" s="134"/>
      <c r="VFD42" s="134"/>
      <c r="VFE42" s="134"/>
      <c r="VFF42" s="134"/>
      <c r="VFG42" s="134"/>
      <c r="VFH42" s="134"/>
      <c r="VFI42" s="134"/>
      <c r="VFJ42" s="134"/>
      <c r="VFK42" s="134"/>
      <c r="VFL42" s="134"/>
      <c r="VFM42" s="134"/>
      <c r="VFN42" s="134"/>
      <c r="VFO42" s="134"/>
      <c r="VFP42" s="134"/>
      <c r="VFQ42" s="134"/>
      <c r="VFR42" s="134"/>
      <c r="VFS42" s="134"/>
      <c r="VFT42" s="134"/>
      <c r="VFU42" s="134"/>
      <c r="VFV42" s="134"/>
      <c r="VFW42" s="134"/>
      <c r="VFX42" s="134"/>
      <c r="VFY42" s="134"/>
      <c r="VFZ42" s="134"/>
      <c r="VGA42" s="134"/>
      <c r="VGB42" s="134"/>
      <c r="VGC42" s="134"/>
      <c r="VGD42" s="134"/>
      <c r="VGE42" s="134"/>
      <c r="VGF42" s="134"/>
      <c r="VGG42" s="134"/>
      <c r="VGH42" s="134"/>
      <c r="VGI42" s="134"/>
      <c r="VGJ42" s="134"/>
      <c r="VGK42" s="134"/>
      <c r="VGL42" s="134"/>
      <c r="VGM42" s="134"/>
      <c r="VGN42" s="134"/>
      <c r="VGO42" s="134"/>
      <c r="VGP42" s="134"/>
      <c r="VGQ42" s="134"/>
      <c r="VGR42" s="134"/>
      <c r="VGS42" s="134"/>
      <c r="VGT42" s="134"/>
      <c r="VGU42" s="134"/>
      <c r="VGV42" s="134"/>
      <c r="VGW42" s="134"/>
      <c r="VGX42" s="134"/>
      <c r="VGY42" s="134"/>
      <c r="VGZ42" s="134"/>
      <c r="VHA42" s="134"/>
      <c r="VHB42" s="134"/>
      <c r="VHC42" s="134"/>
      <c r="VHD42" s="134"/>
      <c r="VHE42" s="134"/>
      <c r="VHF42" s="134"/>
      <c r="VHG42" s="134"/>
      <c r="VHH42" s="134"/>
      <c r="VHI42" s="134"/>
      <c r="VHJ42" s="134"/>
      <c r="VHK42" s="134"/>
      <c r="VHL42" s="134"/>
      <c r="VHM42" s="134"/>
      <c r="VHN42" s="134"/>
      <c r="VHO42" s="134"/>
      <c r="VHP42" s="134"/>
      <c r="VHQ42" s="134"/>
      <c r="VHR42" s="134"/>
      <c r="VHS42" s="134"/>
      <c r="VHT42" s="134"/>
      <c r="VHU42" s="134"/>
      <c r="VHV42" s="134"/>
      <c r="VHW42" s="134"/>
      <c r="VHX42" s="134"/>
      <c r="VHY42" s="134"/>
      <c r="VHZ42" s="134"/>
      <c r="VIA42" s="134"/>
      <c r="VIB42" s="134"/>
      <c r="VIC42" s="134"/>
      <c r="VID42" s="134"/>
      <c r="VIE42" s="134"/>
      <c r="VIF42" s="134"/>
      <c r="VIG42" s="134"/>
      <c r="VIH42" s="134"/>
      <c r="VII42" s="134"/>
      <c r="VIJ42" s="134"/>
      <c r="VIK42" s="134"/>
      <c r="VIL42" s="134"/>
      <c r="VIM42" s="134"/>
      <c r="VIN42" s="134"/>
      <c r="VIO42" s="134"/>
      <c r="VIP42" s="134"/>
      <c r="VIQ42" s="134"/>
      <c r="VIR42" s="134"/>
      <c r="VIS42" s="134"/>
      <c r="VIT42" s="134"/>
      <c r="VIU42" s="134"/>
      <c r="VIV42" s="134"/>
      <c r="VIW42" s="134"/>
      <c r="VIX42" s="134"/>
      <c r="VIY42" s="134"/>
      <c r="VIZ42" s="134"/>
      <c r="VJA42" s="134"/>
      <c r="VJB42" s="134"/>
      <c r="VJC42" s="134"/>
      <c r="VJD42" s="134"/>
      <c r="VJE42" s="134"/>
      <c r="VJF42" s="134"/>
      <c r="VJG42" s="134"/>
      <c r="VJH42" s="134"/>
      <c r="VJI42" s="134"/>
      <c r="VJJ42" s="134"/>
      <c r="VJK42" s="134"/>
      <c r="VJL42" s="134"/>
      <c r="VJM42" s="134"/>
      <c r="VJN42" s="134"/>
      <c r="VJO42" s="134"/>
      <c r="VJP42" s="134"/>
      <c r="VJQ42" s="134"/>
      <c r="VJR42" s="134"/>
      <c r="VJS42" s="134"/>
      <c r="VJT42" s="134"/>
      <c r="VJU42" s="134"/>
      <c r="VJV42" s="134"/>
      <c r="VJW42" s="134"/>
      <c r="VJX42" s="134"/>
      <c r="VJY42" s="134"/>
      <c r="VJZ42" s="134"/>
      <c r="VKA42" s="134"/>
      <c r="VKB42" s="134"/>
      <c r="VKC42" s="134"/>
      <c r="VKD42" s="134"/>
      <c r="VKE42" s="134"/>
      <c r="VKF42" s="134"/>
      <c r="VKG42" s="134"/>
      <c r="VKH42" s="134"/>
      <c r="VKI42" s="134"/>
      <c r="VKJ42" s="134"/>
      <c r="VKK42" s="134"/>
      <c r="VKL42" s="134"/>
      <c r="VKM42" s="134"/>
      <c r="VKN42" s="134"/>
      <c r="VKO42" s="134"/>
      <c r="VKP42" s="134"/>
      <c r="VKQ42" s="134"/>
      <c r="VKR42" s="134"/>
      <c r="VKS42" s="134"/>
      <c r="VKT42" s="134"/>
      <c r="VKU42" s="134"/>
      <c r="VKV42" s="134"/>
      <c r="VKW42" s="134"/>
      <c r="VKX42" s="134"/>
      <c r="VKY42" s="134"/>
      <c r="VKZ42" s="134"/>
      <c r="VLA42" s="134"/>
      <c r="VLB42" s="134"/>
      <c r="VLC42" s="134"/>
      <c r="VLD42" s="134"/>
      <c r="VLE42" s="134"/>
      <c r="VLF42" s="134"/>
      <c r="VLG42" s="134"/>
      <c r="VLH42" s="134"/>
      <c r="VLI42" s="134"/>
      <c r="VLJ42" s="134"/>
      <c r="VLK42" s="134"/>
      <c r="VLL42" s="134"/>
      <c r="VLM42" s="134"/>
      <c r="VLN42" s="134"/>
      <c r="VLO42" s="134"/>
      <c r="VLP42" s="134"/>
      <c r="VLQ42" s="134"/>
      <c r="VLR42" s="134"/>
      <c r="VLS42" s="134"/>
      <c r="VLT42" s="134"/>
      <c r="VLU42" s="134"/>
      <c r="VLV42" s="134"/>
      <c r="VLW42" s="134"/>
      <c r="VLX42" s="134"/>
      <c r="VLY42" s="134"/>
      <c r="VLZ42" s="134"/>
      <c r="VMA42" s="134"/>
      <c r="VMB42" s="134"/>
      <c r="VMC42" s="134"/>
      <c r="VMD42" s="134"/>
      <c r="VME42" s="134"/>
      <c r="VMF42" s="134"/>
      <c r="VMG42" s="134"/>
      <c r="VMH42" s="134"/>
      <c r="VMI42" s="134"/>
      <c r="VMJ42" s="134"/>
      <c r="VMK42" s="134"/>
      <c r="VML42" s="134"/>
      <c r="VMM42" s="134"/>
      <c r="VMN42" s="134"/>
      <c r="VMO42" s="134"/>
      <c r="VMP42" s="134"/>
      <c r="VMQ42" s="134"/>
      <c r="VMR42" s="134"/>
      <c r="VMS42" s="134"/>
      <c r="VMT42" s="134"/>
      <c r="VMU42" s="134"/>
      <c r="VMV42" s="134"/>
      <c r="VMW42" s="134"/>
      <c r="VMX42" s="134"/>
      <c r="VMY42" s="134"/>
      <c r="VMZ42" s="134"/>
      <c r="VNA42" s="134"/>
      <c r="VNB42" s="134"/>
      <c r="VNC42" s="134"/>
      <c r="VND42" s="134"/>
      <c r="VNE42" s="134"/>
      <c r="VNF42" s="134"/>
      <c r="VNG42" s="134"/>
      <c r="VNH42" s="134"/>
      <c r="VNI42" s="134"/>
      <c r="VNJ42" s="134"/>
      <c r="VNK42" s="134"/>
      <c r="VNL42" s="134"/>
      <c r="VNM42" s="134"/>
      <c r="VNN42" s="134"/>
      <c r="VNO42" s="134"/>
      <c r="VNP42" s="134"/>
      <c r="VNQ42" s="134"/>
      <c r="VNR42" s="134"/>
      <c r="VNS42" s="134"/>
      <c r="VNT42" s="134"/>
      <c r="VNU42" s="134"/>
      <c r="VNV42" s="134"/>
      <c r="VNW42" s="134"/>
      <c r="VNX42" s="134"/>
      <c r="VNY42" s="134"/>
      <c r="VNZ42" s="134"/>
      <c r="VOA42" s="134"/>
      <c r="VOB42" s="134"/>
      <c r="VOC42" s="134"/>
      <c r="VOD42" s="134"/>
      <c r="VOE42" s="134"/>
      <c r="VOF42" s="134"/>
      <c r="VOG42" s="134"/>
      <c r="VOH42" s="134"/>
      <c r="VOI42" s="134"/>
      <c r="VOJ42" s="134"/>
      <c r="VOK42" s="134"/>
      <c r="VOL42" s="134"/>
      <c r="VOM42" s="134"/>
      <c r="VON42" s="134"/>
      <c r="VOO42" s="134"/>
      <c r="VOP42" s="134"/>
      <c r="VOQ42" s="134"/>
      <c r="VOR42" s="134"/>
      <c r="VOS42" s="134"/>
      <c r="VOT42" s="134"/>
      <c r="VOU42" s="134"/>
      <c r="VOV42" s="134"/>
      <c r="VOW42" s="134"/>
      <c r="VOX42" s="134"/>
      <c r="VOY42" s="134"/>
      <c r="VOZ42" s="134"/>
      <c r="VPA42" s="134"/>
      <c r="VPB42" s="134"/>
      <c r="VPC42" s="134"/>
      <c r="VPD42" s="134"/>
      <c r="VPE42" s="134"/>
      <c r="VPF42" s="134"/>
      <c r="VPG42" s="134"/>
      <c r="VPH42" s="134"/>
      <c r="VPI42" s="134"/>
      <c r="VPJ42" s="134"/>
      <c r="VPK42" s="134"/>
      <c r="VPL42" s="134"/>
      <c r="VPM42" s="134"/>
      <c r="VPN42" s="134"/>
      <c r="VPO42" s="134"/>
      <c r="VPP42" s="134"/>
      <c r="VPQ42" s="134"/>
      <c r="VPR42" s="134"/>
      <c r="VPS42" s="134"/>
      <c r="VPT42" s="134"/>
      <c r="VPU42" s="134"/>
      <c r="VPV42" s="134"/>
      <c r="VPW42" s="134"/>
      <c r="VPX42" s="134"/>
      <c r="VPY42" s="134"/>
      <c r="VPZ42" s="134"/>
      <c r="VQA42" s="134"/>
      <c r="VQB42" s="134"/>
      <c r="VQC42" s="134"/>
      <c r="VQD42" s="134"/>
      <c r="VQE42" s="134"/>
      <c r="VQF42" s="134"/>
      <c r="VQG42" s="134"/>
      <c r="VQH42" s="134"/>
      <c r="VQI42" s="134"/>
      <c r="VQJ42" s="134"/>
      <c r="VQK42" s="134"/>
      <c r="VQL42" s="134"/>
      <c r="VQM42" s="134"/>
      <c r="VQN42" s="134"/>
      <c r="VQO42" s="134"/>
      <c r="VQP42" s="134"/>
      <c r="VQQ42" s="134"/>
      <c r="VQR42" s="134"/>
      <c r="VQS42" s="134"/>
      <c r="VQT42" s="134"/>
      <c r="VQU42" s="134"/>
      <c r="VQV42" s="134"/>
      <c r="VQW42" s="134"/>
      <c r="VQX42" s="134"/>
      <c r="VQY42" s="134"/>
      <c r="VQZ42" s="134"/>
      <c r="VRA42" s="134"/>
      <c r="VRB42" s="134"/>
      <c r="VRC42" s="134"/>
      <c r="VRD42" s="134"/>
      <c r="VRE42" s="134"/>
      <c r="VRF42" s="134"/>
      <c r="VRG42" s="134"/>
      <c r="VRH42" s="134"/>
      <c r="VRI42" s="134"/>
      <c r="VRJ42" s="134"/>
      <c r="VRK42" s="134"/>
      <c r="VRL42" s="134"/>
      <c r="VRM42" s="134"/>
      <c r="VRN42" s="134"/>
      <c r="VRO42" s="134"/>
      <c r="VRP42" s="134"/>
      <c r="VRQ42" s="134"/>
      <c r="VRR42" s="134"/>
      <c r="VRS42" s="134"/>
      <c r="VRT42" s="134"/>
      <c r="VRU42" s="134"/>
      <c r="VRV42" s="134"/>
      <c r="VRW42" s="134"/>
      <c r="VRX42" s="134"/>
      <c r="VRY42" s="134"/>
      <c r="VRZ42" s="134"/>
      <c r="VSA42" s="134"/>
      <c r="VSB42" s="134"/>
      <c r="VSC42" s="134"/>
      <c r="VSD42" s="134"/>
      <c r="VSE42" s="134"/>
      <c r="VSF42" s="134"/>
      <c r="VSG42" s="134"/>
      <c r="VSH42" s="134"/>
      <c r="VSI42" s="134"/>
      <c r="VSJ42" s="134"/>
      <c r="VSK42" s="134"/>
      <c r="VSL42" s="134"/>
      <c r="VSM42" s="134"/>
      <c r="VSN42" s="134"/>
      <c r="VSO42" s="134"/>
      <c r="VSP42" s="134"/>
      <c r="VSQ42" s="134"/>
      <c r="VSR42" s="134"/>
      <c r="VSS42" s="134"/>
      <c r="VST42" s="134"/>
      <c r="VSU42" s="134"/>
      <c r="VSV42" s="134"/>
      <c r="VSW42" s="134"/>
      <c r="VSX42" s="134"/>
      <c r="VSY42" s="134"/>
      <c r="VSZ42" s="134"/>
      <c r="VTA42" s="134"/>
      <c r="VTB42" s="134"/>
      <c r="VTC42" s="134"/>
      <c r="VTD42" s="134"/>
      <c r="VTE42" s="134"/>
      <c r="VTF42" s="134"/>
      <c r="VTG42" s="134"/>
      <c r="VTH42" s="134"/>
      <c r="VTI42" s="134"/>
      <c r="VTJ42" s="134"/>
      <c r="VTK42" s="134"/>
      <c r="VTL42" s="134"/>
      <c r="VTM42" s="134"/>
      <c r="VTN42" s="134"/>
      <c r="VTO42" s="134"/>
      <c r="VTP42" s="134"/>
      <c r="VTQ42" s="134"/>
      <c r="VTR42" s="134"/>
      <c r="VTS42" s="134"/>
      <c r="VTT42" s="134"/>
      <c r="VTU42" s="134"/>
      <c r="VTV42" s="134"/>
      <c r="VTW42" s="134"/>
      <c r="VTX42" s="134"/>
      <c r="VTY42" s="134"/>
      <c r="VTZ42" s="134"/>
      <c r="VUA42" s="134"/>
      <c r="VUB42" s="134"/>
      <c r="VUC42" s="134"/>
      <c r="VUD42" s="134"/>
      <c r="VUE42" s="134"/>
      <c r="VUF42" s="134"/>
      <c r="VUG42" s="134"/>
      <c r="VUH42" s="134"/>
      <c r="VUI42" s="134"/>
      <c r="VUJ42" s="134"/>
      <c r="VUK42" s="134"/>
      <c r="VUL42" s="134"/>
      <c r="VUM42" s="134"/>
      <c r="VUN42" s="134"/>
      <c r="VUO42" s="134"/>
      <c r="VUP42" s="134"/>
      <c r="VUQ42" s="134"/>
      <c r="VUR42" s="134"/>
      <c r="VUS42" s="134"/>
      <c r="VUT42" s="134"/>
      <c r="VUU42" s="134"/>
      <c r="VUV42" s="134"/>
      <c r="VUW42" s="134"/>
      <c r="VUX42" s="134"/>
      <c r="VUY42" s="134"/>
      <c r="VUZ42" s="134"/>
      <c r="VVA42" s="134"/>
      <c r="VVB42" s="134"/>
      <c r="VVC42" s="134"/>
      <c r="VVD42" s="134"/>
      <c r="VVE42" s="134"/>
      <c r="VVF42" s="134"/>
      <c r="VVG42" s="134"/>
      <c r="VVH42" s="134"/>
      <c r="VVI42" s="134"/>
      <c r="VVJ42" s="134"/>
      <c r="VVK42" s="134"/>
      <c r="VVL42" s="134"/>
      <c r="VVM42" s="134"/>
      <c r="VVN42" s="134"/>
      <c r="VVO42" s="134"/>
      <c r="VVP42" s="134"/>
      <c r="VVQ42" s="134"/>
      <c r="VVR42" s="134"/>
      <c r="VVS42" s="134"/>
      <c r="VVT42" s="134"/>
      <c r="VVU42" s="134"/>
      <c r="VVV42" s="134"/>
      <c r="VVW42" s="134"/>
      <c r="VVX42" s="134"/>
      <c r="VVY42" s="134"/>
      <c r="VVZ42" s="134"/>
      <c r="VWA42" s="134"/>
      <c r="VWB42" s="134"/>
      <c r="VWC42" s="134"/>
      <c r="VWD42" s="134"/>
      <c r="VWE42" s="134"/>
      <c r="VWF42" s="134"/>
      <c r="VWG42" s="134"/>
      <c r="VWH42" s="134"/>
      <c r="VWI42" s="134"/>
      <c r="VWJ42" s="134"/>
      <c r="VWK42" s="134"/>
      <c r="VWL42" s="134"/>
      <c r="VWM42" s="134"/>
      <c r="VWN42" s="134"/>
      <c r="VWO42" s="134"/>
      <c r="VWP42" s="134"/>
      <c r="VWQ42" s="134"/>
      <c r="VWR42" s="134"/>
      <c r="VWS42" s="134"/>
      <c r="VWT42" s="134"/>
      <c r="VWU42" s="134"/>
      <c r="VWV42" s="134"/>
      <c r="VWW42" s="134"/>
      <c r="VWX42" s="134"/>
      <c r="VWY42" s="134"/>
      <c r="VWZ42" s="134"/>
      <c r="VXA42" s="134"/>
      <c r="VXB42" s="134"/>
      <c r="VXC42" s="134"/>
      <c r="VXD42" s="134"/>
      <c r="VXE42" s="134"/>
      <c r="VXF42" s="134"/>
      <c r="VXG42" s="134"/>
      <c r="VXH42" s="134"/>
      <c r="VXI42" s="134"/>
      <c r="VXJ42" s="134"/>
      <c r="VXK42" s="134"/>
      <c r="VXL42" s="134"/>
      <c r="VXM42" s="134"/>
      <c r="VXN42" s="134"/>
      <c r="VXO42" s="134"/>
      <c r="VXP42" s="134"/>
      <c r="VXQ42" s="134"/>
      <c r="VXR42" s="134"/>
      <c r="VXS42" s="134"/>
      <c r="VXT42" s="134"/>
      <c r="VXU42" s="134"/>
      <c r="VXV42" s="134"/>
      <c r="VXW42" s="134"/>
      <c r="VXX42" s="134"/>
      <c r="VXY42" s="134"/>
      <c r="VXZ42" s="134"/>
      <c r="VYA42" s="134"/>
      <c r="VYB42" s="134"/>
      <c r="VYC42" s="134"/>
      <c r="VYD42" s="134"/>
      <c r="VYE42" s="134"/>
      <c r="VYF42" s="134"/>
      <c r="VYG42" s="134"/>
      <c r="VYH42" s="134"/>
      <c r="VYI42" s="134"/>
      <c r="VYJ42" s="134"/>
      <c r="VYK42" s="134"/>
      <c r="VYL42" s="134"/>
      <c r="VYM42" s="134"/>
      <c r="VYN42" s="134"/>
      <c r="VYO42" s="134"/>
      <c r="VYP42" s="134"/>
      <c r="VYQ42" s="134"/>
      <c r="VYR42" s="134"/>
      <c r="VYS42" s="134"/>
      <c r="VYT42" s="134"/>
      <c r="VYU42" s="134"/>
      <c r="VYV42" s="134"/>
      <c r="VYW42" s="134"/>
      <c r="VYX42" s="134"/>
      <c r="VYY42" s="134"/>
      <c r="VYZ42" s="134"/>
      <c r="VZA42" s="134"/>
      <c r="VZB42" s="134"/>
      <c r="VZC42" s="134"/>
      <c r="VZD42" s="134"/>
      <c r="VZE42" s="134"/>
      <c r="VZF42" s="134"/>
      <c r="VZG42" s="134"/>
      <c r="VZH42" s="134"/>
      <c r="VZI42" s="134"/>
      <c r="VZJ42" s="134"/>
      <c r="VZK42" s="134"/>
      <c r="VZL42" s="134"/>
      <c r="VZM42" s="134"/>
      <c r="VZN42" s="134"/>
      <c r="VZO42" s="134"/>
      <c r="VZP42" s="134"/>
      <c r="VZQ42" s="134"/>
      <c r="VZR42" s="134"/>
      <c r="VZS42" s="134"/>
      <c r="VZT42" s="134"/>
      <c r="VZU42" s="134"/>
      <c r="VZV42" s="134"/>
      <c r="VZW42" s="134"/>
      <c r="VZX42" s="134"/>
      <c r="VZY42" s="134"/>
      <c r="VZZ42" s="134"/>
      <c r="WAA42" s="134"/>
      <c r="WAB42" s="134"/>
      <c r="WAC42" s="134"/>
      <c r="WAD42" s="134"/>
      <c r="WAE42" s="134"/>
      <c r="WAF42" s="134"/>
      <c r="WAG42" s="134"/>
      <c r="WAH42" s="134"/>
      <c r="WAI42" s="134"/>
      <c r="WAJ42" s="134"/>
      <c r="WAK42" s="134"/>
      <c r="WAL42" s="134"/>
      <c r="WAM42" s="134"/>
      <c r="WAN42" s="134"/>
      <c r="WAO42" s="134"/>
      <c r="WAP42" s="134"/>
      <c r="WAQ42" s="134"/>
      <c r="WAR42" s="134"/>
      <c r="WAS42" s="134"/>
      <c r="WAT42" s="134"/>
      <c r="WAU42" s="134"/>
      <c r="WAV42" s="134"/>
      <c r="WAW42" s="134"/>
      <c r="WAX42" s="134"/>
      <c r="WAY42" s="134"/>
      <c r="WAZ42" s="134"/>
      <c r="WBA42" s="134"/>
      <c r="WBB42" s="134"/>
      <c r="WBC42" s="134"/>
      <c r="WBD42" s="134"/>
      <c r="WBE42" s="134"/>
      <c r="WBF42" s="134"/>
      <c r="WBG42" s="134"/>
      <c r="WBH42" s="134"/>
      <c r="WBI42" s="134"/>
      <c r="WBJ42" s="134"/>
      <c r="WBK42" s="134"/>
      <c r="WBL42" s="134"/>
      <c r="WBM42" s="134"/>
      <c r="WBN42" s="134"/>
      <c r="WBO42" s="134"/>
      <c r="WBP42" s="134"/>
      <c r="WBQ42" s="134"/>
      <c r="WBR42" s="134"/>
      <c r="WBS42" s="134"/>
      <c r="WBT42" s="134"/>
      <c r="WBU42" s="134"/>
      <c r="WBV42" s="134"/>
      <c r="WBW42" s="134"/>
      <c r="WBX42" s="134"/>
      <c r="WBY42" s="134"/>
      <c r="WBZ42" s="134"/>
      <c r="WCA42" s="134"/>
      <c r="WCB42" s="134"/>
      <c r="WCC42" s="134"/>
      <c r="WCD42" s="134"/>
      <c r="WCE42" s="134"/>
      <c r="WCF42" s="134"/>
      <c r="WCG42" s="134"/>
      <c r="WCH42" s="134"/>
      <c r="WCI42" s="134"/>
      <c r="WCJ42" s="134"/>
      <c r="WCK42" s="134"/>
      <c r="WCL42" s="134"/>
      <c r="WCM42" s="134"/>
      <c r="WCN42" s="134"/>
      <c r="WCO42" s="134"/>
      <c r="WCP42" s="134"/>
      <c r="WCQ42" s="134"/>
      <c r="WCR42" s="134"/>
      <c r="WCS42" s="134"/>
      <c r="WCT42" s="134"/>
      <c r="WCU42" s="134"/>
      <c r="WCV42" s="134"/>
      <c r="WCW42" s="134"/>
      <c r="WCX42" s="134"/>
      <c r="WCY42" s="134"/>
      <c r="WCZ42" s="134"/>
      <c r="WDA42" s="134"/>
      <c r="WDB42" s="134"/>
      <c r="WDC42" s="134"/>
      <c r="WDD42" s="134"/>
      <c r="WDE42" s="134"/>
      <c r="WDF42" s="134"/>
      <c r="WDG42" s="134"/>
      <c r="WDH42" s="134"/>
      <c r="WDI42" s="134"/>
      <c r="WDJ42" s="134"/>
      <c r="WDK42" s="134"/>
      <c r="WDL42" s="134"/>
      <c r="WDM42" s="134"/>
      <c r="WDN42" s="134"/>
      <c r="WDO42" s="134"/>
      <c r="WDP42" s="134"/>
      <c r="WDQ42" s="134"/>
      <c r="WDR42" s="134"/>
      <c r="WDS42" s="134"/>
      <c r="WDT42" s="134"/>
      <c r="WDU42" s="134"/>
      <c r="WDV42" s="134"/>
      <c r="WDW42" s="134"/>
      <c r="WDX42" s="134"/>
      <c r="WDY42" s="134"/>
      <c r="WDZ42" s="134"/>
      <c r="WEA42" s="134"/>
      <c r="WEB42" s="134"/>
      <c r="WEC42" s="134"/>
      <c r="WED42" s="134"/>
      <c r="WEE42" s="134"/>
      <c r="WEF42" s="134"/>
      <c r="WEG42" s="134"/>
      <c r="WEH42" s="134"/>
      <c r="WEI42" s="134"/>
      <c r="WEJ42" s="134"/>
      <c r="WEK42" s="134"/>
      <c r="WEL42" s="134"/>
      <c r="WEM42" s="134"/>
      <c r="WEN42" s="134"/>
      <c r="WEO42" s="134"/>
      <c r="WEP42" s="134"/>
      <c r="WEQ42" s="134"/>
      <c r="WER42" s="134"/>
      <c r="WES42" s="134"/>
      <c r="WET42" s="134"/>
      <c r="WEU42" s="134"/>
      <c r="WEV42" s="134"/>
      <c r="WEW42" s="134"/>
      <c r="WEX42" s="134"/>
      <c r="WEY42" s="134"/>
      <c r="WEZ42" s="134"/>
      <c r="WFA42" s="134"/>
      <c r="WFB42" s="134"/>
      <c r="WFC42" s="134"/>
      <c r="WFD42" s="134"/>
      <c r="WFE42" s="134"/>
      <c r="WFF42" s="134"/>
      <c r="WFG42" s="134"/>
      <c r="WFH42" s="134"/>
      <c r="WFI42" s="134"/>
      <c r="WFJ42" s="134"/>
      <c r="WFK42" s="134"/>
      <c r="WFL42" s="134"/>
      <c r="WFM42" s="134"/>
      <c r="WFN42" s="134"/>
      <c r="WFO42" s="134"/>
      <c r="WFP42" s="134"/>
      <c r="WFQ42" s="134"/>
      <c r="WFR42" s="134"/>
      <c r="WFS42" s="134"/>
      <c r="WFT42" s="134"/>
      <c r="WFU42" s="134"/>
      <c r="WFV42" s="134"/>
      <c r="WFW42" s="134"/>
      <c r="WFX42" s="134"/>
      <c r="WFY42" s="134"/>
      <c r="WFZ42" s="134"/>
      <c r="WGA42" s="134"/>
      <c r="WGB42" s="134"/>
      <c r="WGC42" s="134"/>
      <c r="WGD42" s="134"/>
      <c r="WGE42" s="134"/>
      <c r="WGF42" s="134"/>
      <c r="WGG42" s="134"/>
      <c r="WGH42" s="134"/>
      <c r="WGI42" s="134"/>
      <c r="WGJ42" s="134"/>
      <c r="WGK42" s="134"/>
      <c r="WGL42" s="134"/>
      <c r="WGM42" s="134"/>
      <c r="WGN42" s="134"/>
      <c r="WGO42" s="134"/>
      <c r="WGP42" s="134"/>
      <c r="WGQ42" s="134"/>
      <c r="WGR42" s="134"/>
      <c r="WGS42" s="134"/>
      <c r="WGT42" s="134"/>
      <c r="WGU42" s="134"/>
      <c r="WGV42" s="134"/>
      <c r="WGW42" s="134"/>
      <c r="WGX42" s="134"/>
      <c r="WGY42" s="134"/>
      <c r="WGZ42" s="134"/>
      <c r="WHA42" s="134"/>
      <c r="WHB42" s="134"/>
      <c r="WHC42" s="134"/>
      <c r="WHD42" s="134"/>
      <c r="WHE42" s="134"/>
      <c r="WHF42" s="134"/>
      <c r="WHG42" s="134"/>
      <c r="WHH42" s="134"/>
      <c r="WHI42" s="134"/>
      <c r="WHJ42" s="134"/>
      <c r="WHK42" s="134"/>
      <c r="WHL42" s="134"/>
      <c r="WHM42" s="134"/>
      <c r="WHN42" s="134"/>
      <c r="WHO42" s="134"/>
      <c r="WHP42" s="134"/>
      <c r="WHQ42" s="134"/>
      <c r="WHR42" s="134"/>
      <c r="WHS42" s="134"/>
      <c r="WHT42" s="134"/>
      <c r="WHU42" s="134"/>
      <c r="WHV42" s="134"/>
      <c r="WHW42" s="134"/>
      <c r="WHX42" s="134"/>
      <c r="WHY42" s="134"/>
      <c r="WHZ42" s="134"/>
      <c r="WIA42" s="134"/>
      <c r="WIB42" s="134"/>
      <c r="WIC42" s="134"/>
      <c r="WID42" s="134"/>
      <c r="WIE42" s="134"/>
      <c r="WIF42" s="134"/>
      <c r="WIG42" s="134"/>
      <c r="WIH42" s="134"/>
      <c r="WII42" s="134"/>
      <c r="WIJ42" s="134"/>
      <c r="WIK42" s="134"/>
      <c r="WIL42" s="134"/>
      <c r="WIM42" s="134"/>
      <c r="WIN42" s="134"/>
      <c r="WIO42" s="134"/>
      <c r="WIP42" s="134"/>
      <c r="WIQ42" s="134"/>
      <c r="WIR42" s="134"/>
      <c r="WIS42" s="134"/>
      <c r="WIT42" s="134"/>
      <c r="WIU42" s="134"/>
      <c r="WIV42" s="134"/>
      <c r="WIW42" s="134"/>
      <c r="WIX42" s="134"/>
      <c r="WIY42" s="134"/>
      <c r="WIZ42" s="134"/>
      <c r="WJA42" s="134"/>
      <c r="WJB42" s="134"/>
      <c r="WJC42" s="134"/>
      <c r="WJD42" s="134"/>
      <c r="WJE42" s="134"/>
      <c r="WJF42" s="134"/>
      <c r="WJG42" s="134"/>
      <c r="WJH42" s="134"/>
      <c r="WJI42" s="134"/>
      <c r="WJJ42" s="134"/>
      <c r="WJK42" s="134"/>
      <c r="WJL42" s="134"/>
      <c r="WJM42" s="134"/>
      <c r="WJN42" s="134"/>
      <c r="WJO42" s="134"/>
      <c r="WJP42" s="134"/>
      <c r="WJQ42" s="134"/>
      <c r="WJR42" s="134"/>
      <c r="WJS42" s="134"/>
      <c r="WJT42" s="134"/>
      <c r="WJU42" s="134"/>
      <c r="WJV42" s="134"/>
      <c r="WJW42" s="134"/>
      <c r="WJX42" s="134"/>
      <c r="WJY42" s="134"/>
      <c r="WJZ42" s="134"/>
      <c r="WKA42" s="134"/>
      <c r="WKB42" s="134"/>
      <c r="WKC42" s="134"/>
      <c r="WKD42" s="134"/>
      <c r="WKE42" s="134"/>
      <c r="WKF42" s="134"/>
      <c r="WKG42" s="134"/>
      <c r="WKH42" s="134"/>
      <c r="WKI42" s="134"/>
      <c r="WKJ42" s="134"/>
      <c r="WKK42" s="134"/>
      <c r="WKL42" s="134"/>
      <c r="WKM42" s="134"/>
      <c r="WKN42" s="134"/>
      <c r="WKO42" s="134"/>
      <c r="WKP42" s="134"/>
      <c r="WKQ42" s="134"/>
      <c r="WKR42" s="134"/>
      <c r="WKS42" s="134"/>
      <c r="WKT42" s="134"/>
      <c r="WKU42" s="134"/>
      <c r="WKV42" s="134"/>
      <c r="WKW42" s="134"/>
      <c r="WKX42" s="134"/>
      <c r="WKY42" s="134"/>
      <c r="WKZ42" s="134"/>
      <c r="WLA42" s="134"/>
      <c r="WLB42" s="134"/>
      <c r="WLC42" s="134"/>
      <c r="WLD42" s="134"/>
      <c r="WLE42" s="134"/>
      <c r="WLF42" s="134"/>
      <c r="WLG42" s="134"/>
      <c r="WLH42" s="134"/>
      <c r="WLI42" s="134"/>
      <c r="WLJ42" s="134"/>
      <c r="WLK42" s="134"/>
      <c r="WLL42" s="134"/>
      <c r="WLM42" s="134"/>
      <c r="WLN42" s="134"/>
      <c r="WLO42" s="134"/>
      <c r="WLP42" s="134"/>
      <c r="WLQ42" s="134"/>
      <c r="WLR42" s="134"/>
      <c r="WLS42" s="134"/>
      <c r="WLT42" s="134"/>
      <c r="WLU42" s="134"/>
      <c r="WLV42" s="134"/>
      <c r="WLW42" s="134"/>
      <c r="WLX42" s="134"/>
      <c r="WLY42" s="134"/>
      <c r="WLZ42" s="134"/>
      <c r="WMA42" s="134"/>
      <c r="WMB42" s="134"/>
      <c r="WMC42" s="134"/>
      <c r="WMD42" s="134"/>
      <c r="WME42" s="134"/>
      <c r="WMF42" s="134"/>
      <c r="WMG42" s="134"/>
      <c r="WMH42" s="134"/>
      <c r="WMI42" s="134"/>
      <c r="WMJ42" s="134"/>
      <c r="WMK42" s="134"/>
      <c r="WML42" s="134"/>
      <c r="WMM42" s="134"/>
      <c r="WMN42" s="134"/>
      <c r="WMO42" s="134"/>
      <c r="WMP42" s="134"/>
      <c r="WMQ42" s="134"/>
      <c r="WMR42" s="134"/>
      <c r="WMS42" s="134"/>
      <c r="WMT42" s="134"/>
      <c r="WMU42" s="134"/>
      <c r="WMV42" s="134"/>
      <c r="WMW42" s="134"/>
      <c r="WMX42" s="134"/>
      <c r="WMY42" s="134"/>
      <c r="WMZ42" s="134"/>
      <c r="WNA42" s="134"/>
      <c r="WNB42" s="134"/>
      <c r="WNC42" s="134"/>
      <c r="WND42" s="134"/>
      <c r="WNE42" s="134"/>
      <c r="WNF42" s="134"/>
      <c r="WNG42" s="134"/>
      <c r="WNH42" s="134"/>
      <c r="WNI42" s="134"/>
      <c r="WNJ42" s="134"/>
      <c r="WNK42" s="134"/>
      <c r="WNL42" s="134"/>
      <c r="WNM42" s="134"/>
      <c r="WNN42" s="134"/>
      <c r="WNO42" s="134"/>
      <c r="WNP42" s="134"/>
      <c r="WNQ42" s="134"/>
      <c r="WNR42" s="134"/>
      <c r="WNS42" s="134"/>
      <c r="WNT42" s="134"/>
      <c r="WNU42" s="134"/>
      <c r="WNV42" s="134"/>
      <c r="WNW42" s="134"/>
      <c r="WNX42" s="134"/>
      <c r="WNY42" s="134"/>
      <c r="WNZ42" s="134"/>
      <c r="WOA42" s="134"/>
      <c r="WOB42" s="134"/>
      <c r="WOC42" s="134"/>
      <c r="WOD42" s="134"/>
      <c r="WOE42" s="134"/>
      <c r="WOF42" s="134"/>
      <c r="WOG42" s="134"/>
      <c r="WOH42" s="134"/>
      <c r="WOI42" s="134"/>
      <c r="WOJ42" s="134"/>
      <c r="WOK42" s="134"/>
      <c r="WOL42" s="134"/>
      <c r="WOM42" s="134"/>
      <c r="WON42" s="134"/>
      <c r="WOO42" s="134"/>
      <c r="WOP42" s="134"/>
      <c r="WOQ42" s="134"/>
      <c r="WOR42" s="134"/>
      <c r="WOS42" s="134"/>
      <c r="WOT42" s="134"/>
      <c r="WOU42" s="134"/>
      <c r="WOV42" s="134"/>
      <c r="WOW42" s="134"/>
      <c r="WOX42" s="134"/>
      <c r="WOY42" s="134"/>
      <c r="WOZ42" s="134"/>
      <c r="WPA42" s="134"/>
      <c r="WPB42" s="134"/>
      <c r="WPC42" s="134"/>
      <c r="WPD42" s="134"/>
      <c r="WPE42" s="134"/>
      <c r="WPF42" s="134"/>
      <c r="WPG42" s="134"/>
      <c r="WPH42" s="134"/>
      <c r="WPI42" s="134"/>
      <c r="WPJ42" s="134"/>
      <c r="WPK42" s="134"/>
      <c r="WPL42" s="134"/>
      <c r="WPM42" s="134"/>
      <c r="WPN42" s="134"/>
      <c r="WPO42" s="134"/>
      <c r="WPP42" s="134"/>
      <c r="WPQ42" s="134"/>
      <c r="WPR42" s="134"/>
      <c r="WPS42" s="134"/>
      <c r="WPT42" s="134"/>
      <c r="WPU42" s="134"/>
      <c r="WPV42" s="134"/>
      <c r="WPW42" s="134"/>
      <c r="WPX42" s="134"/>
      <c r="WPY42" s="134"/>
      <c r="WPZ42" s="134"/>
      <c r="WQA42" s="134"/>
      <c r="WQB42" s="134"/>
      <c r="WQC42" s="134"/>
      <c r="WQD42" s="134"/>
      <c r="WQE42" s="134"/>
      <c r="WQF42" s="134"/>
      <c r="WQG42" s="134"/>
      <c r="WQH42" s="134"/>
      <c r="WQI42" s="134"/>
      <c r="WQJ42" s="134"/>
      <c r="WQK42" s="134"/>
      <c r="WQL42" s="134"/>
      <c r="WQM42" s="134"/>
      <c r="WQN42" s="134"/>
      <c r="WQO42" s="134"/>
      <c r="WQP42" s="134"/>
      <c r="WQQ42" s="134"/>
      <c r="WQR42" s="134"/>
      <c r="WQS42" s="134"/>
      <c r="WQT42" s="134"/>
      <c r="WQU42" s="134"/>
      <c r="WQV42" s="134"/>
      <c r="WQW42" s="134"/>
      <c r="WQX42" s="134"/>
      <c r="WQY42" s="134"/>
      <c r="WQZ42" s="134"/>
      <c r="WRA42" s="134"/>
      <c r="WRB42" s="134"/>
      <c r="WRC42" s="134"/>
      <c r="WRD42" s="134"/>
      <c r="WRE42" s="134"/>
      <c r="WRF42" s="134"/>
      <c r="WRG42" s="134"/>
      <c r="WRH42" s="134"/>
      <c r="WRI42" s="134"/>
      <c r="WRJ42" s="134"/>
      <c r="WRK42" s="134"/>
      <c r="WRL42" s="134"/>
      <c r="WRM42" s="134"/>
      <c r="WRN42" s="134"/>
      <c r="WRO42" s="134"/>
      <c r="WRP42" s="134"/>
      <c r="WRQ42" s="134"/>
      <c r="WRR42" s="134"/>
      <c r="WRS42" s="134"/>
      <c r="WRT42" s="134"/>
      <c r="WRU42" s="134"/>
      <c r="WRV42" s="134"/>
      <c r="WRW42" s="134"/>
      <c r="WRX42" s="134"/>
      <c r="WRY42" s="134"/>
      <c r="WRZ42" s="134"/>
      <c r="WSA42" s="134"/>
      <c r="WSB42" s="134"/>
      <c r="WSC42" s="134"/>
      <c r="WSD42" s="134"/>
      <c r="WSE42" s="134"/>
      <c r="WSF42" s="134"/>
      <c r="WSG42" s="134"/>
      <c r="WSH42" s="134"/>
      <c r="WSI42" s="134"/>
      <c r="WSJ42" s="134"/>
      <c r="WSK42" s="134"/>
      <c r="WSL42" s="134"/>
      <c r="WSM42" s="134"/>
      <c r="WSN42" s="134"/>
      <c r="WSO42" s="134"/>
      <c r="WSP42" s="134"/>
      <c r="WSQ42" s="134"/>
      <c r="WSR42" s="134"/>
      <c r="WSS42" s="134"/>
      <c r="WST42" s="134"/>
      <c r="WSU42" s="134"/>
      <c r="WSV42" s="134"/>
      <c r="WSW42" s="134"/>
      <c r="WSX42" s="134"/>
      <c r="WSY42" s="134"/>
      <c r="WSZ42" s="134"/>
      <c r="WTA42" s="134"/>
      <c r="WTB42" s="134"/>
      <c r="WTC42" s="134"/>
      <c r="WTD42" s="134"/>
      <c r="WTE42" s="134"/>
      <c r="WTF42" s="134"/>
      <c r="WTG42" s="134"/>
      <c r="WTH42" s="134"/>
      <c r="WTI42" s="134"/>
      <c r="WTJ42" s="134"/>
      <c r="WTK42" s="134"/>
      <c r="WTL42" s="134"/>
      <c r="WTM42" s="134"/>
      <c r="WTN42" s="134"/>
      <c r="WTO42" s="134"/>
      <c r="WTP42" s="134"/>
      <c r="WTQ42" s="134"/>
      <c r="WTR42" s="134"/>
      <c r="WTS42" s="134"/>
      <c r="WTT42" s="134"/>
      <c r="WTU42" s="134"/>
      <c r="WTV42" s="134"/>
      <c r="WTW42" s="134"/>
      <c r="WTX42" s="134"/>
      <c r="WTY42" s="134"/>
      <c r="WTZ42" s="134"/>
      <c r="WUA42" s="134"/>
      <c r="WUB42" s="134"/>
      <c r="WUC42" s="134"/>
      <c r="WUD42" s="134"/>
      <c r="WUE42" s="134"/>
      <c r="WUF42" s="134"/>
      <c r="WUG42" s="134"/>
      <c r="WUH42" s="134"/>
      <c r="WUI42" s="134"/>
      <c r="WUJ42" s="134"/>
      <c r="WUK42" s="134"/>
      <c r="WUL42" s="134"/>
      <c r="WUM42" s="134"/>
      <c r="WUN42" s="134"/>
      <c r="WUO42" s="134"/>
      <c r="WUP42" s="134"/>
      <c r="WUQ42" s="134"/>
      <c r="WUR42" s="134"/>
      <c r="WUS42" s="134"/>
      <c r="WUT42" s="134"/>
      <c r="WUU42" s="134"/>
      <c r="WUV42" s="134"/>
      <c r="WUW42" s="134"/>
      <c r="WUX42" s="134"/>
      <c r="WUY42" s="134"/>
      <c r="WUZ42" s="134"/>
      <c r="WVA42" s="134"/>
      <c r="WVB42" s="134"/>
      <c r="WVC42" s="134"/>
      <c r="WVD42" s="134"/>
      <c r="WVE42" s="134"/>
      <c r="WVF42" s="134"/>
      <c r="WVG42" s="134"/>
      <c r="WVH42" s="134"/>
      <c r="WVI42" s="134"/>
      <c r="WVJ42" s="134"/>
      <c r="WVK42" s="134"/>
      <c r="WVL42" s="134"/>
      <c r="WVM42" s="134"/>
      <c r="WVN42" s="134"/>
      <c r="WVO42" s="134"/>
      <c r="WVP42" s="134"/>
      <c r="WVQ42" s="134"/>
      <c r="WVR42" s="134"/>
      <c r="WVS42" s="134"/>
      <c r="WVT42" s="134"/>
      <c r="WVU42" s="134"/>
      <c r="WVV42" s="134"/>
      <c r="WVW42" s="134"/>
      <c r="WVX42" s="134"/>
      <c r="WVY42" s="134"/>
      <c r="WVZ42" s="134"/>
      <c r="WWA42" s="134"/>
      <c r="WWB42" s="134"/>
      <c r="WWC42" s="134"/>
      <c r="WWD42" s="134"/>
      <c r="WWE42" s="134"/>
      <c r="WWF42" s="134"/>
      <c r="WWG42" s="134"/>
      <c r="WWH42" s="134"/>
      <c r="WWI42" s="134"/>
      <c r="WWJ42" s="134"/>
      <c r="WWK42" s="134"/>
      <c r="WWL42" s="134"/>
      <c r="WWM42" s="134"/>
      <c r="WWN42" s="134"/>
      <c r="WWO42" s="134"/>
      <c r="WWP42" s="134"/>
      <c r="WWQ42" s="134"/>
      <c r="WWR42" s="134"/>
      <c r="WWS42" s="134"/>
      <c r="WWT42" s="134"/>
      <c r="WWU42" s="134"/>
      <c r="WWV42" s="134"/>
      <c r="WWW42" s="134"/>
      <c r="WWX42" s="134"/>
      <c r="WWY42" s="134"/>
      <c r="WWZ42" s="134"/>
      <c r="WXA42" s="134"/>
      <c r="WXB42" s="134"/>
      <c r="WXC42" s="134"/>
      <c r="WXD42" s="134"/>
      <c r="WXE42" s="134"/>
      <c r="WXF42" s="134"/>
      <c r="WXG42" s="134"/>
      <c r="WXH42" s="134"/>
      <c r="WXI42" s="134"/>
      <c r="WXJ42" s="134"/>
      <c r="WXK42" s="134"/>
      <c r="WXL42" s="134"/>
      <c r="WXM42" s="134"/>
      <c r="WXN42" s="134"/>
      <c r="WXO42" s="134"/>
      <c r="WXP42" s="134"/>
      <c r="WXQ42" s="134"/>
      <c r="WXR42" s="134"/>
      <c r="WXS42" s="134"/>
      <c r="WXT42" s="134"/>
      <c r="WXU42" s="134"/>
      <c r="WXV42" s="134"/>
      <c r="WXW42" s="134"/>
      <c r="WXX42" s="134"/>
      <c r="WXY42" s="134"/>
      <c r="WXZ42" s="134"/>
      <c r="WYA42" s="134"/>
      <c r="WYB42" s="134"/>
      <c r="WYC42" s="134"/>
      <c r="WYD42" s="134"/>
      <c r="WYE42" s="134"/>
      <c r="WYF42" s="134"/>
      <c r="WYG42" s="134"/>
      <c r="WYH42" s="134"/>
      <c r="WYI42" s="134"/>
      <c r="WYJ42" s="134"/>
      <c r="WYK42" s="134"/>
      <c r="WYL42" s="134"/>
      <c r="WYM42" s="134"/>
      <c r="WYN42" s="134"/>
      <c r="WYO42" s="134"/>
      <c r="WYP42" s="134"/>
      <c r="WYQ42" s="134"/>
      <c r="WYR42" s="134"/>
      <c r="WYS42" s="134"/>
      <c r="WYT42" s="134"/>
      <c r="WYU42" s="134"/>
      <c r="WYV42" s="134"/>
      <c r="WYW42" s="134"/>
      <c r="WYX42" s="134"/>
      <c r="WYY42" s="134"/>
      <c r="WYZ42" s="134"/>
      <c r="WZA42" s="134"/>
      <c r="WZB42" s="134"/>
      <c r="WZC42" s="134"/>
      <c r="WZD42" s="134"/>
      <c r="WZE42" s="134"/>
      <c r="WZF42" s="134"/>
      <c r="WZG42" s="134"/>
      <c r="WZH42" s="134"/>
      <c r="WZI42" s="134"/>
      <c r="WZJ42" s="134"/>
      <c r="WZK42" s="134"/>
      <c r="WZL42" s="134"/>
      <c r="WZM42" s="134"/>
      <c r="WZN42" s="134"/>
      <c r="WZO42" s="134"/>
      <c r="WZP42" s="134"/>
      <c r="WZQ42" s="134"/>
      <c r="WZR42" s="134"/>
      <c r="WZS42" s="134"/>
      <c r="WZT42" s="134"/>
      <c r="WZU42" s="134"/>
      <c r="WZV42" s="134"/>
      <c r="WZW42" s="134"/>
      <c r="WZX42" s="134"/>
      <c r="WZY42" s="134"/>
      <c r="WZZ42" s="134"/>
      <c r="XAA42" s="134"/>
      <c r="XAB42" s="134"/>
      <c r="XAC42" s="134"/>
      <c r="XAD42" s="134"/>
      <c r="XAE42" s="134"/>
      <c r="XAF42" s="134"/>
      <c r="XAG42" s="134"/>
      <c r="XAH42" s="134"/>
      <c r="XAI42" s="134"/>
      <c r="XAJ42" s="134"/>
      <c r="XAK42" s="134"/>
      <c r="XAL42" s="134"/>
      <c r="XAM42" s="134"/>
      <c r="XAN42" s="134"/>
      <c r="XAO42" s="134"/>
      <c r="XAP42" s="134"/>
      <c r="XAQ42" s="134"/>
      <c r="XAR42" s="134"/>
      <c r="XAS42" s="134"/>
      <c r="XAT42" s="134"/>
      <c r="XAU42" s="134"/>
      <c r="XAV42" s="134"/>
      <c r="XAW42" s="134"/>
      <c r="XAX42" s="134"/>
      <c r="XAY42" s="134"/>
      <c r="XAZ42" s="134"/>
      <c r="XBA42" s="134"/>
      <c r="XBB42" s="134"/>
      <c r="XBC42" s="134"/>
      <c r="XBD42" s="134"/>
      <c r="XBE42" s="134"/>
      <c r="XBF42" s="134"/>
      <c r="XBG42" s="134"/>
      <c r="XBH42" s="134"/>
      <c r="XBI42" s="134"/>
      <c r="XBJ42" s="134"/>
      <c r="XBK42" s="134"/>
      <c r="XBL42" s="134"/>
      <c r="XBM42" s="134"/>
      <c r="XBN42" s="134"/>
      <c r="XBO42" s="134"/>
      <c r="XBP42" s="134"/>
      <c r="XBQ42" s="134"/>
      <c r="XBR42" s="134"/>
      <c r="XBS42" s="134"/>
      <c r="XBT42" s="134"/>
      <c r="XBU42" s="134"/>
      <c r="XBV42" s="134"/>
      <c r="XBW42" s="134"/>
      <c r="XBX42" s="134"/>
      <c r="XBY42" s="134"/>
      <c r="XBZ42" s="134"/>
      <c r="XCA42" s="134"/>
      <c r="XCB42" s="134"/>
      <c r="XCC42" s="134"/>
      <c r="XCD42" s="134"/>
      <c r="XCE42" s="134"/>
      <c r="XCF42" s="134"/>
      <c r="XCG42" s="134"/>
      <c r="XCH42" s="134"/>
      <c r="XCI42" s="134"/>
      <c r="XCJ42" s="134"/>
      <c r="XCK42" s="134"/>
      <c r="XCL42" s="134"/>
      <c r="XCM42" s="134"/>
      <c r="XCN42" s="134"/>
      <c r="XCO42" s="134"/>
      <c r="XCP42" s="134"/>
      <c r="XCQ42" s="134"/>
      <c r="XCR42" s="134"/>
      <c r="XCS42" s="134"/>
      <c r="XCT42" s="134"/>
      <c r="XCU42" s="134"/>
      <c r="XCV42" s="134"/>
      <c r="XCW42" s="134"/>
      <c r="XCX42" s="134"/>
      <c r="XCY42" s="134"/>
      <c r="XCZ42" s="134"/>
      <c r="XDA42" s="134"/>
      <c r="XDB42" s="134"/>
      <c r="XDC42" s="134"/>
      <c r="XDD42" s="134"/>
      <c r="XDE42" s="134"/>
      <c r="XDF42" s="134"/>
      <c r="XDG42" s="134"/>
      <c r="XDH42" s="134"/>
      <c r="XDI42" s="134"/>
      <c r="XDJ42" s="134"/>
      <c r="XDK42" s="134"/>
      <c r="XDL42" s="134"/>
      <c r="XDM42" s="134"/>
      <c r="XDN42" s="134"/>
      <c r="XDO42" s="134"/>
      <c r="XDP42" s="134"/>
      <c r="XDQ42" s="134"/>
      <c r="XDR42" s="134"/>
      <c r="XDS42" s="134"/>
      <c r="XDT42" s="134"/>
      <c r="XDU42" s="134"/>
      <c r="XDV42" s="134"/>
      <c r="XDW42" s="134"/>
      <c r="XDX42" s="134"/>
      <c r="XDY42" s="134"/>
      <c r="XDZ42" s="134"/>
      <c r="XEA42" s="134"/>
      <c r="XEB42" s="134"/>
      <c r="XEC42" s="134"/>
      <c r="XED42" s="134"/>
      <c r="XEE42" s="134"/>
      <c r="XEF42" s="134"/>
      <c r="XEG42" s="134"/>
      <c r="XEH42" s="134"/>
      <c r="XEI42" s="134"/>
      <c r="XEJ42" s="134"/>
      <c r="XEK42" s="134"/>
      <c r="XEL42" s="134"/>
      <c r="XEM42" s="134"/>
      <c r="XEN42" s="134"/>
      <c r="XEO42" s="134"/>
      <c r="XEP42" s="134"/>
      <c r="XEQ42" s="134"/>
      <c r="XER42" s="134"/>
      <c r="XES42" s="134"/>
      <c r="XET42" s="134"/>
      <c r="XEU42" s="134"/>
      <c r="XEV42" s="134"/>
      <c r="XEW42" s="134"/>
      <c r="XEX42" s="134"/>
      <c r="XEY42" s="134"/>
      <c r="XEZ42" s="134"/>
      <c r="XFA42" s="134"/>
      <c r="XFB42" s="134"/>
    </row>
    <row r="43" s="10" customFormat="1" customHeight="1" spans="1:16384">
      <c r="A43" s="45" t="str">
        <f t="shared" ref="A43:A72" si="38">B7</f>
        <v>YU3</v>
      </c>
      <c r="B43" s="46">
        <f t="shared" si="10"/>
        <v>150</v>
      </c>
      <c r="C43" s="46">
        <f t="shared" si="11"/>
        <v>170</v>
      </c>
      <c r="D43" s="47">
        <f t="shared" si="12"/>
        <v>20</v>
      </c>
      <c r="E43" s="48">
        <f t="shared" si="13"/>
        <v>3.348</v>
      </c>
      <c r="F43" s="48">
        <f t="shared" si="14"/>
        <v>3.348</v>
      </c>
      <c r="G43" s="48">
        <f t="shared" si="15"/>
        <v>0.63646</v>
      </c>
      <c r="H43" s="48">
        <f t="shared" si="16"/>
        <v>0.04185</v>
      </c>
      <c r="I43" s="48">
        <f t="shared" si="17"/>
        <v>2.71154</v>
      </c>
      <c r="J43" s="75">
        <f t="shared" si="18"/>
        <v>3.30615</v>
      </c>
      <c r="K43" s="76">
        <f t="shared" si="19"/>
        <v>0.5</v>
      </c>
      <c r="L43" s="76">
        <f>LOOKUP(MAX(J43,I43),{0,3,4,5,6.5,7.5,9,10},{0.3,0.4,0.5,0.6,0.7,0.8,0.9})</f>
        <v>0.4</v>
      </c>
      <c r="M43" s="114">
        <f t="shared" si="20"/>
        <v>21.9</v>
      </c>
      <c r="N43" s="114">
        <f t="shared" si="21"/>
        <v>21.9</v>
      </c>
      <c r="O43" s="77">
        <f t="shared" si="22"/>
        <v>2.50998</v>
      </c>
      <c r="P43" s="78">
        <f t="shared" si="23"/>
        <v>2.31965</v>
      </c>
      <c r="Q43" s="78">
        <f t="shared" si="24"/>
        <v>0.6</v>
      </c>
      <c r="R43" s="47">
        <f t="shared" si="25"/>
        <v>0.6</v>
      </c>
      <c r="S43" s="113">
        <f t="shared" si="26"/>
        <v>1</v>
      </c>
      <c r="T43" s="114">
        <f t="shared" si="27"/>
        <v>2.50998</v>
      </c>
      <c r="U43" s="77">
        <f t="shared" si="28"/>
        <v>2.31965</v>
      </c>
      <c r="V43" s="77">
        <f t="shared" si="29"/>
        <v>0.45</v>
      </c>
      <c r="W43" s="114">
        <f t="shared" si="30"/>
        <v>0.45</v>
      </c>
      <c r="X43" s="115">
        <f t="shared" si="31"/>
        <v>0</v>
      </c>
      <c r="Y43" s="94">
        <f t="shared" si="32"/>
        <v>1.448889</v>
      </c>
      <c r="Z43" s="94">
        <f t="shared" si="33"/>
        <v>0</v>
      </c>
      <c r="AA43" s="706">
        <f t="shared" si="34"/>
        <v>2.48621</v>
      </c>
      <c r="AB43" s="707">
        <f t="shared" si="35"/>
        <v>1.98621</v>
      </c>
      <c r="AC43" s="707">
        <f t="shared" si="36"/>
        <v>2.33644</v>
      </c>
      <c r="AD43" s="706">
        <f t="shared" si="37"/>
        <v>1.5515</v>
      </c>
      <c r="AE43" s="134"/>
      <c r="AF43" s="134"/>
      <c r="AG43" s="134"/>
      <c r="AH43" s="134"/>
      <c r="AI43" s="134"/>
      <c r="AJ43" s="134"/>
      <c r="AK43" s="134"/>
      <c r="AL43" s="134"/>
      <c r="AM43" s="134"/>
      <c r="AN43" s="134"/>
      <c r="AO43" s="134"/>
      <c r="AP43" s="134"/>
      <c r="AQ43" s="134"/>
      <c r="AR43" s="134"/>
      <c r="AS43" s="134"/>
      <c r="AT43" s="134"/>
      <c r="AU43" s="134"/>
      <c r="AV43" s="134"/>
      <c r="AW43" s="134"/>
      <c r="AX43" s="134"/>
      <c r="AY43" s="134"/>
      <c r="AZ43" s="134"/>
      <c r="BA43" s="134"/>
      <c r="BB43" s="134"/>
      <c r="BC43" s="134"/>
      <c r="BD43" s="134"/>
      <c r="BE43" s="134"/>
      <c r="BF43" s="134"/>
      <c r="BG43" s="134"/>
      <c r="BH43" s="134"/>
      <c r="BI43" s="134"/>
      <c r="BJ43" s="134"/>
      <c r="BK43" s="134"/>
      <c r="BL43" s="134"/>
      <c r="BM43" s="134"/>
      <c r="BN43" s="134"/>
      <c r="BO43" s="134"/>
      <c r="BP43" s="134"/>
      <c r="BQ43" s="134"/>
      <c r="BR43" s="134"/>
      <c r="BS43" s="134"/>
      <c r="BT43" s="134"/>
      <c r="BU43" s="134"/>
      <c r="BV43" s="134"/>
      <c r="BW43" s="134"/>
      <c r="BX43" s="134"/>
      <c r="BY43" s="134"/>
      <c r="BZ43" s="134"/>
      <c r="CA43" s="134"/>
      <c r="CB43" s="134"/>
      <c r="CC43" s="134"/>
      <c r="CD43" s="134"/>
      <c r="CE43" s="134"/>
      <c r="CF43" s="134"/>
      <c r="CG43" s="134"/>
      <c r="CH43" s="134"/>
      <c r="CI43" s="134"/>
      <c r="CJ43" s="134"/>
      <c r="CK43" s="134"/>
      <c r="CL43" s="134"/>
      <c r="CM43" s="134"/>
      <c r="CN43" s="134"/>
      <c r="CO43" s="134"/>
      <c r="CP43" s="134"/>
      <c r="CQ43" s="134"/>
      <c r="CR43" s="134"/>
      <c r="CS43" s="134"/>
      <c r="CT43" s="134"/>
      <c r="CU43" s="134"/>
      <c r="CV43" s="134"/>
      <c r="CW43" s="134"/>
      <c r="CX43" s="134"/>
      <c r="CY43" s="134"/>
      <c r="CZ43" s="134"/>
      <c r="DA43" s="134"/>
      <c r="DB43" s="134"/>
      <c r="DC43" s="134"/>
      <c r="DD43" s="134"/>
      <c r="DE43" s="134"/>
      <c r="DF43" s="134"/>
      <c r="DG43" s="134"/>
      <c r="DH43" s="134"/>
      <c r="DI43" s="134"/>
      <c r="DJ43" s="134"/>
      <c r="DK43" s="134"/>
      <c r="DL43" s="134"/>
      <c r="DM43" s="134"/>
      <c r="DN43" s="134"/>
      <c r="DO43" s="134"/>
      <c r="DP43" s="134"/>
      <c r="DQ43" s="134"/>
      <c r="DR43" s="134"/>
      <c r="DS43" s="134"/>
      <c r="DT43" s="134"/>
      <c r="DU43" s="134"/>
      <c r="DV43" s="134"/>
      <c r="DW43" s="134"/>
      <c r="DX43" s="134"/>
      <c r="DY43" s="134"/>
      <c r="DZ43" s="134"/>
      <c r="EA43" s="134"/>
      <c r="EB43" s="134"/>
      <c r="EC43" s="134"/>
      <c r="ED43" s="134"/>
      <c r="EE43" s="134"/>
      <c r="EF43" s="134"/>
      <c r="EG43" s="134"/>
      <c r="EH43" s="134"/>
      <c r="EI43" s="134"/>
      <c r="EJ43" s="134"/>
      <c r="EK43" s="134"/>
      <c r="EL43" s="134"/>
      <c r="EM43" s="134"/>
      <c r="EN43" s="134"/>
      <c r="EO43" s="134"/>
      <c r="EP43" s="134"/>
      <c r="EQ43" s="134"/>
      <c r="ER43" s="134"/>
      <c r="ES43" s="134"/>
      <c r="ET43" s="134"/>
      <c r="EU43" s="134"/>
      <c r="EV43" s="134"/>
      <c r="EW43" s="134"/>
      <c r="EX43" s="134"/>
      <c r="EY43" s="134"/>
      <c r="EZ43" s="134"/>
      <c r="FA43" s="134"/>
      <c r="FB43" s="134"/>
      <c r="FC43" s="134"/>
      <c r="FD43" s="134"/>
      <c r="FE43" s="134"/>
      <c r="FF43" s="134"/>
      <c r="FG43" s="134"/>
      <c r="FH43" s="134"/>
      <c r="FI43" s="134"/>
      <c r="FJ43" s="134"/>
      <c r="FK43" s="134"/>
      <c r="FL43" s="134"/>
      <c r="FM43" s="134"/>
      <c r="FN43" s="134"/>
      <c r="FO43" s="134"/>
      <c r="FP43" s="134"/>
      <c r="FQ43" s="134"/>
      <c r="FR43" s="134"/>
      <c r="FS43" s="134"/>
      <c r="FT43" s="134"/>
      <c r="FU43" s="134"/>
      <c r="FV43" s="134"/>
      <c r="FW43" s="134"/>
      <c r="FX43" s="134"/>
      <c r="FY43" s="134"/>
      <c r="FZ43" s="134"/>
      <c r="GA43" s="134"/>
      <c r="GB43" s="134"/>
      <c r="GC43" s="134"/>
      <c r="GD43" s="134"/>
      <c r="GE43" s="134"/>
      <c r="GF43" s="134"/>
      <c r="GG43" s="134"/>
      <c r="GH43" s="134"/>
      <c r="GI43" s="134"/>
      <c r="GJ43" s="134"/>
      <c r="GK43" s="134"/>
      <c r="GL43" s="134"/>
      <c r="GM43" s="134"/>
      <c r="GN43" s="134"/>
      <c r="GO43" s="134"/>
      <c r="GP43" s="134"/>
      <c r="GQ43" s="134"/>
      <c r="GR43" s="134"/>
      <c r="GS43" s="134"/>
      <c r="GT43" s="134"/>
      <c r="GU43" s="134"/>
      <c r="GV43" s="134"/>
      <c r="GW43" s="134"/>
      <c r="GX43" s="134"/>
      <c r="GY43" s="134"/>
      <c r="GZ43" s="134"/>
      <c r="HA43" s="134"/>
      <c r="HB43" s="134"/>
      <c r="HC43" s="134"/>
      <c r="HD43" s="134"/>
      <c r="HE43" s="134"/>
      <c r="HF43" s="134"/>
      <c r="HG43" s="134"/>
      <c r="HH43" s="134"/>
      <c r="HI43" s="134"/>
      <c r="HJ43" s="134"/>
      <c r="HK43" s="134"/>
      <c r="HL43" s="134"/>
      <c r="HM43" s="134"/>
      <c r="HN43" s="134"/>
      <c r="HO43" s="134"/>
      <c r="HP43" s="134"/>
      <c r="HQ43" s="134"/>
      <c r="HR43" s="134"/>
      <c r="HS43" s="134"/>
      <c r="HT43" s="134"/>
      <c r="HU43" s="134"/>
      <c r="HV43" s="134"/>
      <c r="HW43" s="134"/>
      <c r="HX43" s="134"/>
      <c r="HY43" s="134"/>
      <c r="HZ43" s="134"/>
      <c r="IA43" s="134"/>
      <c r="IB43" s="134"/>
      <c r="IC43" s="134"/>
      <c r="ID43" s="134"/>
      <c r="IE43" s="134"/>
      <c r="IF43" s="134"/>
      <c r="IG43" s="134"/>
      <c r="IH43" s="134"/>
      <c r="II43" s="134"/>
      <c r="IJ43" s="134"/>
      <c r="IK43" s="134"/>
      <c r="IL43" s="134"/>
      <c r="IM43" s="134"/>
      <c r="IN43" s="134"/>
      <c r="IO43" s="134"/>
      <c r="IP43" s="134"/>
      <c r="IQ43" s="134"/>
      <c r="IR43" s="134"/>
      <c r="IS43" s="134"/>
      <c r="IT43" s="134"/>
      <c r="IU43" s="134"/>
      <c r="IV43" s="134"/>
      <c r="IW43" s="134"/>
      <c r="IX43" s="134"/>
      <c r="IY43" s="134"/>
      <c r="IZ43" s="134"/>
      <c r="JA43" s="134"/>
      <c r="JB43" s="134"/>
      <c r="JC43" s="134"/>
      <c r="JD43" s="134"/>
      <c r="JE43" s="134"/>
      <c r="JF43" s="134"/>
      <c r="JG43" s="134"/>
      <c r="JH43" s="134"/>
      <c r="JI43" s="134"/>
      <c r="JJ43" s="134"/>
      <c r="JK43" s="134"/>
      <c r="JL43" s="134"/>
      <c r="JM43" s="134"/>
      <c r="JN43" s="134"/>
      <c r="JO43" s="134"/>
      <c r="JP43" s="134"/>
      <c r="JQ43" s="134"/>
      <c r="JR43" s="134"/>
      <c r="JS43" s="134"/>
      <c r="JT43" s="134"/>
      <c r="JU43" s="134"/>
      <c r="JV43" s="134"/>
      <c r="JW43" s="134"/>
      <c r="JX43" s="134"/>
      <c r="JY43" s="134"/>
      <c r="JZ43" s="134"/>
      <c r="KA43" s="134"/>
      <c r="KB43" s="134"/>
      <c r="KC43" s="134"/>
      <c r="KD43" s="134"/>
      <c r="KE43" s="134"/>
      <c r="KF43" s="134"/>
      <c r="KG43" s="134"/>
      <c r="KH43" s="134"/>
      <c r="KI43" s="134"/>
      <c r="KJ43" s="134"/>
      <c r="KK43" s="134"/>
      <c r="KL43" s="134"/>
      <c r="KM43" s="134"/>
      <c r="KN43" s="134"/>
      <c r="KO43" s="134"/>
      <c r="KP43" s="134"/>
      <c r="KQ43" s="134"/>
      <c r="KR43" s="134"/>
      <c r="KS43" s="134"/>
      <c r="KT43" s="134"/>
      <c r="KU43" s="134"/>
      <c r="KV43" s="134"/>
      <c r="KW43" s="134"/>
      <c r="KX43" s="134"/>
      <c r="KY43" s="134"/>
      <c r="KZ43" s="134"/>
      <c r="LA43" s="134"/>
      <c r="LB43" s="134"/>
      <c r="LC43" s="134"/>
      <c r="LD43" s="134"/>
      <c r="LE43" s="134"/>
      <c r="LF43" s="134"/>
      <c r="LG43" s="134"/>
      <c r="LH43" s="134"/>
      <c r="LI43" s="134"/>
      <c r="LJ43" s="134"/>
      <c r="LK43" s="134"/>
      <c r="LL43" s="134"/>
      <c r="LM43" s="134"/>
      <c r="LN43" s="134"/>
      <c r="LO43" s="134"/>
      <c r="LP43" s="134"/>
      <c r="LQ43" s="134"/>
      <c r="LR43" s="134"/>
      <c r="LS43" s="134"/>
      <c r="LT43" s="134"/>
      <c r="LU43" s="134"/>
      <c r="LV43" s="134"/>
      <c r="LW43" s="134"/>
      <c r="LX43" s="134"/>
      <c r="LY43" s="134"/>
      <c r="LZ43" s="134"/>
      <c r="MA43" s="134"/>
      <c r="MB43" s="134"/>
      <c r="MC43" s="134"/>
      <c r="MD43" s="134"/>
      <c r="ME43" s="134"/>
      <c r="MF43" s="134"/>
      <c r="MG43" s="134"/>
      <c r="MH43" s="134"/>
      <c r="MI43" s="134"/>
      <c r="MJ43" s="134"/>
      <c r="MK43" s="134"/>
      <c r="ML43" s="134"/>
      <c r="MM43" s="134"/>
      <c r="MN43" s="134"/>
      <c r="MO43" s="134"/>
      <c r="MP43" s="134"/>
      <c r="MQ43" s="134"/>
      <c r="MR43" s="134"/>
      <c r="MS43" s="134"/>
      <c r="MT43" s="134"/>
      <c r="MU43" s="134"/>
      <c r="MV43" s="134"/>
      <c r="MW43" s="134"/>
      <c r="MX43" s="134"/>
      <c r="MY43" s="134"/>
      <c r="MZ43" s="134"/>
      <c r="NA43" s="134"/>
      <c r="NB43" s="134"/>
      <c r="NC43" s="134"/>
      <c r="ND43" s="134"/>
      <c r="NE43" s="134"/>
      <c r="NF43" s="134"/>
      <c r="NG43" s="134"/>
      <c r="NH43" s="134"/>
      <c r="NI43" s="134"/>
      <c r="NJ43" s="134"/>
      <c r="NK43" s="134"/>
      <c r="NL43" s="134"/>
      <c r="NM43" s="134"/>
      <c r="NN43" s="134"/>
      <c r="NO43" s="134"/>
      <c r="NP43" s="134"/>
      <c r="NQ43" s="134"/>
      <c r="NR43" s="134"/>
      <c r="NS43" s="134"/>
      <c r="NT43" s="134"/>
      <c r="NU43" s="134"/>
      <c r="NV43" s="134"/>
      <c r="NW43" s="134"/>
      <c r="NX43" s="134"/>
      <c r="NY43" s="134"/>
      <c r="NZ43" s="134"/>
      <c r="OA43" s="134"/>
      <c r="OB43" s="134"/>
      <c r="OC43" s="134"/>
      <c r="OD43" s="134"/>
      <c r="OE43" s="134"/>
      <c r="OF43" s="134"/>
      <c r="OG43" s="134"/>
      <c r="OH43" s="134"/>
      <c r="OI43" s="134"/>
      <c r="OJ43" s="134"/>
      <c r="OK43" s="134"/>
      <c r="OL43" s="134"/>
      <c r="OM43" s="134"/>
      <c r="ON43" s="134"/>
      <c r="OO43" s="134"/>
      <c r="OP43" s="134"/>
      <c r="OQ43" s="134"/>
      <c r="OR43" s="134"/>
      <c r="OS43" s="134"/>
      <c r="OT43" s="134"/>
      <c r="OU43" s="134"/>
      <c r="OV43" s="134"/>
      <c r="OW43" s="134"/>
      <c r="OX43" s="134"/>
      <c r="OY43" s="134"/>
      <c r="OZ43" s="134"/>
      <c r="PA43" s="134"/>
      <c r="PB43" s="134"/>
      <c r="PC43" s="134"/>
      <c r="PD43" s="134"/>
      <c r="PE43" s="134"/>
      <c r="PF43" s="134"/>
      <c r="PG43" s="134"/>
      <c r="PH43" s="134"/>
      <c r="PI43" s="134"/>
      <c r="PJ43" s="134"/>
      <c r="PK43" s="134"/>
      <c r="PL43" s="134"/>
      <c r="PM43" s="134"/>
      <c r="PN43" s="134"/>
      <c r="PO43" s="134"/>
      <c r="PP43" s="134"/>
      <c r="PQ43" s="134"/>
      <c r="PR43" s="134"/>
      <c r="PS43" s="134"/>
      <c r="PT43" s="134"/>
      <c r="PU43" s="134"/>
      <c r="PV43" s="134"/>
      <c r="PW43" s="134"/>
      <c r="PX43" s="134"/>
      <c r="PY43" s="134"/>
      <c r="PZ43" s="134"/>
      <c r="QA43" s="134"/>
      <c r="QB43" s="134"/>
      <c r="QC43" s="134"/>
      <c r="QD43" s="134"/>
      <c r="QE43" s="134"/>
      <c r="QF43" s="134"/>
      <c r="QG43" s="134"/>
      <c r="QH43" s="134"/>
      <c r="QI43" s="134"/>
      <c r="QJ43" s="134"/>
      <c r="QK43" s="134"/>
      <c r="QL43" s="134"/>
      <c r="QM43" s="134"/>
      <c r="QN43" s="134"/>
      <c r="QO43" s="134"/>
      <c r="QP43" s="134"/>
      <c r="QQ43" s="134"/>
      <c r="QR43" s="134"/>
      <c r="QS43" s="134"/>
      <c r="QT43" s="134"/>
      <c r="QU43" s="134"/>
      <c r="QV43" s="134"/>
      <c r="QW43" s="134"/>
      <c r="QX43" s="134"/>
      <c r="QY43" s="134"/>
      <c r="QZ43" s="134"/>
      <c r="RA43" s="134"/>
      <c r="RB43" s="134"/>
      <c r="RC43" s="134"/>
      <c r="RD43" s="134"/>
      <c r="RE43" s="134"/>
      <c r="RF43" s="134"/>
      <c r="RG43" s="134"/>
      <c r="RH43" s="134"/>
      <c r="RI43" s="134"/>
      <c r="RJ43" s="134"/>
      <c r="RK43" s="134"/>
      <c r="RL43" s="134"/>
      <c r="RM43" s="134"/>
      <c r="RN43" s="134"/>
      <c r="RO43" s="134"/>
      <c r="RP43" s="134"/>
      <c r="RQ43" s="134"/>
      <c r="RR43" s="134"/>
      <c r="RS43" s="134"/>
      <c r="RT43" s="134"/>
      <c r="RU43" s="134"/>
      <c r="RV43" s="134"/>
      <c r="RW43" s="134"/>
      <c r="RX43" s="134"/>
      <c r="RY43" s="134"/>
      <c r="RZ43" s="134"/>
      <c r="SA43" s="134"/>
      <c r="SB43" s="134"/>
      <c r="SC43" s="134"/>
      <c r="SD43" s="134"/>
      <c r="SE43" s="134"/>
      <c r="SF43" s="134"/>
      <c r="SG43" s="134"/>
      <c r="SH43" s="134"/>
      <c r="SI43" s="134"/>
      <c r="SJ43" s="134"/>
      <c r="SK43" s="134"/>
      <c r="SL43" s="134"/>
      <c r="SM43" s="134"/>
      <c r="SN43" s="134"/>
      <c r="SO43" s="134"/>
      <c r="SP43" s="134"/>
      <c r="SQ43" s="134"/>
      <c r="SR43" s="134"/>
      <c r="SS43" s="134"/>
      <c r="ST43" s="134"/>
      <c r="SU43" s="134"/>
      <c r="SV43" s="134"/>
      <c r="SW43" s="134"/>
      <c r="SX43" s="134"/>
      <c r="SY43" s="134"/>
      <c r="SZ43" s="134"/>
      <c r="TA43" s="134"/>
      <c r="TB43" s="134"/>
      <c r="TC43" s="134"/>
      <c r="TD43" s="134"/>
      <c r="TE43" s="134"/>
      <c r="TF43" s="134"/>
      <c r="TG43" s="134"/>
      <c r="TH43" s="134"/>
      <c r="TI43" s="134"/>
      <c r="TJ43" s="134"/>
      <c r="TK43" s="134"/>
      <c r="TL43" s="134"/>
      <c r="TM43" s="134"/>
      <c r="TN43" s="134"/>
      <c r="TO43" s="134"/>
      <c r="TP43" s="134"/>
      <c r="TQ43" s="134"/>
      <c r="TR43" s="134"/>
      <c r="TS43" s="134"/>
      <c r="TT43" s="134"/>
      <c r="TU43" s="134"/>
      <c r="TV43" s="134"/>
      <c r="TW43" s="134"/>
      <c r="TX43" s="134"/>
      <c r="TY43" s="134"/>
      <c r="TZ43" s="134"/>
      <c r="UA43" s="134"/>
      <c r="UB43" s="134"/>
      <c r="UC43" s="134"/>
      <c r="UD43" s="134"/>
      <c r="UE43" s="134"/>
      <c r="UF43" s="134"/>
      <c r="UG43" s="134"/>
      <c r="UH43" s="134"/>
      <c r="UI43" s="134"/>
      <c r="UJ43" s="134"/>
      <c r="UK43" s="134"/>
      <c r="UL43" s="134"/>
      <c r="UM43" s="134"/>
      <c r="UN43" s="134"/>
      <c r="UO43" s="134"/>
      <c r="UP43" s="134"/>
      <c r="UQ43" s="134"/>
      <c r="UR43" s="134"/>
      <c r="US43" s="134"/>
      <c r="UT43" s="134"/>
      <c r="UU43" s="134"/>
      <c r="UV43" s="134"/>
      <c r="UW43" s="134"/>
      <c r="UX43" s="134"/>
      <c r="UY43" s="134"/>
      <c r="UZ43" s="134"/>
      <c r="VA43" s="134"/>
      <c r="VB43" s="134"/>
      <c r="VC43" s="134"/>
      <c r="VD43" s="134"/>
      <c r="VE43" s="134"/>
      <c r="VF43" s="134"/>
      <c r="VG43" s="134"/>
      <c r="VH43" s="134"/>
      <c r="VI43" s="134"/>
      <c r="VJ43" s="134"/>
      <c r="VK43" s="134"/>
      <c r="VL43" s="134"/>
      <c r="VM43" s="134"/>
      <c r="VN43" s="134"/>
      <c r="VO43" s="134"/>
      <c r="VP43" s="134"/>
      <c r="VQ43" s="134"/>
      <c r="VR43" s="134"/>
      <c r="VS43" s="134"/>
      <c r="VT43" s="134"/>
      <c r="VU43" s="134"/>
      <c r="VV43" s="134"/>
      <c r="VW43" s="134"/>
      <c r="VX43" s="134"/>
      <c r="VY43" s="134"/>
      <c r="VZ43" s="134"/>
      <c r="WA43" s="134"/>
      <c r="WB43" s="134"/>
      <c r="WC43" s="134"/>
      <c r="WD43" s="134"/>
      <c r="WE43" s="134"/>
      <c r="WF43" s="134"/>
      <c r="WG43" s="134"/>
      <c r="WH43" s="134"/>
      <c r="WI43" s="134"/>
      <c r="WJ43" s="134"/>
      <c r="WK43" s="134"/>
      <c r="WL43" s="134"/>
      <c r="WM43" s="134"/>
      <c r="WN43" s="134"/>
      <c r="WO43" s="134"/>
      <c r="WP43" s="134"/>
      <c r="WQ43" s="134"/>
      <c r="WR43" s="134"/>
      <c r="WS43" s="134"/>
      <c r="WT43" s="134"/>
      <c r="WU43" s="134"/>
      <c r="WV43" s="134"/>
      <c r="WW43" s="134"/>
      <c r="WX43" s="134"/>
      <c r="WY43" s="134"/>
      <c r="WZ43" s="134"/>
      <c r="XA43" s="134"/>
      <c r="XB43" s="134"/>
      <c r="XC43" s="134"/>
      <c r="XD43" s="134"/>
      <c r="XE43" s="134"/>
      <c r="XF43" s="134"/>
      <c r="XG43" s="134"/>
      <c r="XH43" s="134"/>
      <c r="XI43" s="134"/>
      <c r="XJ43" s="134"/>
      <c r="XK43" s="134"/>
      <c r="XL43" s="134"/>
      <c r="XM43" s="134"/>
      <c r="XN43" s="134"/>
      <c r="XO43" s="134"/>
      <c r="XP43" s="134"/>
      <c r="XQ43" s="134"/>
      <c r="XR43" s="134"/>
      <c r="XS43" s="134"/>
      <c r="XT43" s="134"/>
      <c r="XU43" s="134"/>
      <c r="XV43" s="134"/>
      <c r="XW43" s="134"/>
      <c r="XX43" s="134"/>
      <c r="XY43" s="134"/>
      <c r="XZ43" s="134"/>
      <c r="YA43" s="134"/>
      <c r="YB43" s="134"/>
      <c r="YC43" s="134"/>
      <c r="YD43" s="134"/>
      <c r="YE43" s="134"/>
      <c r="YF43" s="134"/>
      <c r="YG43" s="134"/>
      <c r="YH43" s="134"/>
      <c r="YI43" s="134"/>
      <c r="YJ43" s="134"/>
      <c r="YK43" s="134"/>
      <c r="YL43" s="134"/>
      <c r="YM43" s="134"/>
      <c r="YN43" s="134"/>
      <c r="YO43" s="134"/>
      <c r="YP43" s="134"/>
      <c r="YQ43" s="134"/>
      <c r="YR43" s="134"/>
      <c r="YS43" s="134"/>
      <c r="YT43" s="134"/>
      <c r="YU43" s="134"/>
      <c r="YV43" s="134"/>
      <c r="YW43" s="134"/>
      <c r="YX43" s="134"/>
      <c r="YY43" s="134"/>
      <c r="YZ43" s="134"/>
      <c r="ZA43" s="134"/>
      <c r="ZB43" s="134"/>
      <c r="ZC43" s="134"/>
      <c r="ZD43" s="134"/>
      <c r="ZE43" s="134"/>
      <c r="ZF43" s="134"/>
      <c r="ZG43" s="134"/>
      <c r="ZH43" s="134"/>
      <c r="ZI43" s="134"/>
      <c r="ZJ43" s="134"/>
      <c r="ZK43" s="134"/>
      <c r="ZL43" s="134"/>
      <c r="ZM43" s="134"/>
      <c r="ZN43" s="134"/>
      <c r="ZO43" s="134"/>
      <c r="ZP43" s="134"/>
      <c r="ZQ43" s="134"/>
      <c r="ZR43" s="134"/>
      <c r="ZS43" s="134"/>
      <c r="ZT43" s="134"/>
      <c r="ZU43" s="134"/>
      <c r="ZV43" s="134"/>
      <c r="ZW43" s="134"/>
      <c r="ZX43" s="134"/>
      <c r="ZY43" s="134"/>
      <c r="ZZ43" s="134"/>
      <c r="AAA43" s="134"/>
      <c r="AAB43" s="134"/>
      <c r="AAC43" s="134"/>
      <c r="AAD43" s="134"/>
      <c r="AAE43" s="134"/>
      <c r="AAF43" s="134"/>
      <c r="AAG43" s="134"/>
      <c r="AAH43" s="134"/>
      <c r="AAI43" s="134"/>
      <c r="AAJ43" s="134"/>
      <c r="AAK43" s="134"/>
      <c r="AAL43" s="134"/>
      <c r="AAM43" s="134"/>
      <c r="AAN43" s="134"/>
      <c r="AAO43" s="134"/>
      <c r="AAP43" s="134"/>
      <c r="AAQ43" s="134"/>
      <c r="AAR43" s="134"/>
      <c r="AAS43" s="134"/>
      <c r="AAT43" s="134"/>
      <c r="AAU43" s="134"/>
      <c r="AAV43" s="134"/>
      <c r="AAW43" s="134"/>
      <c r="AAX43" s="134"/>
      <c r="AAY43" s="134"/>
      <c r="AAZ43" s="134"/>
      <c r="ABA43" s="134"/>
      <c r="ABB43" s="134"/>
      <c r="ABC43" s="134"/>
      <c r="ABD43" s="134"/>
      <c r="ABE43" s="134"/>
      <c r="ABF43" s="134"/>
      <c r="ABG43" s="134"/>
      <c r="ABH43" s="134"/>
      <c r="ABI43" s="134"/>
      <c r="ABJ43" s="134"/>
      <c r="ABK43" s="134"/>
      <c r="ABL43" s="134"/>
      <c r="ABM43" s="134"/>
      <c r="ABN43" s="134"/>
      <c r="ABO43" s="134"/>
      <c r="ABP43" s="134"/>
      <c r="ABQ43" s="134"/>
      <c r="ABR43" s="134"/>
      <c r="ABS43" s="134"/>
      <c r="ABT43" s="134"/>
      <c r="ABU43" s="134"/>
      <c r="ABV43" s="134"/>
      <c r="ABW43" s="134"/>
      <c r="ABX43" s="134"/>
      <c r="ABY43" s="134"/>
      <c r="ABZ43" s="134"/>
      <c r="ACA43" s="134"/>
      <c r="ACB43" s="134"/>
      <c r="ACC43" s="134"/>
      <c r="ACD43" s="134"/>
      <c r="ACE43" s="134"/>
      <c r="ACF43" s="134"/>
      <c r="ACG43" s="134"/>
      <c r="ACH43" s="134"/>
      <c r="ACI43" s="134"/>
      <c r="ACJ43" s="134"/>
      <c r="ACK43" s="134"/>
      <c r="ACL43" s="134"/>
      <c r="ACM43" s="134"/>
      <c r="ACN43" s="134"/>
      <c r="ACO43" s="134"/>
      <c r="ACP43" s="134"/>
      <c r="ACQ43" s="134"/>
      <c r="ACR43" s="134"/>
      <c r="ACS43" s="134"/>
      <c r="ACT43" s="134"/>
      <c r="ACU43" s="134"/>
      <c r="ACV43" s="134"/>
      <c r="ACW43" s="134"/>
      <c r="ACX43" s="134"/>
      <c r="ACY43" s="134"/>
      <c r="ACZ43" s="134"/>
      <c r="ADA43" s="134"/>
      <c r="ADB43" s="134"/>
      <c r="ADC43" s="134"/>
      <c r="ADD43" s="134"/>
      <c r="ADE43" s="134"/>
      <c r="ADF43" s="134"/>
      <c r="ADG43" s="134"/>
      <c r="ADH43" s="134"/>
      <c r="ADI43" s="134"/>
      <c r="ADJ43" s="134"/>
      <c r="ADK43" s="134"/>
      <c r="ADL43" s="134"/>
      <c r="ADM43" s="134"/>
      <c r="ADN43" s="134"/>
      <c r="ADO43" s="134"/>
      <c r="ADP43" s="134"/>
      <c r="ADQ43" s="134"/>
      <c r="ADR43" s="134"/>
      <c r="ADS43" s="134"/>
      <c r="ADT43" s="134"/>
      <c r="ADU43" s="134"/>
      <c r="ADV43" s="134"/>
      <c r="ADW43" s="134"/>
      <c r="ADX43" s="134"/>
      <c r="ADY43" s="134"/>
      <c r="ADZ43" s="134"/>
      <c r="AEA43" s="134"/>
      <c r="AEB43" s="134"/>
      <c r="AEC43" s="134"/>
      <c r="AED43" s="134"/>
      <c r="AEE43" s="134"/>
      <c r="AEF43" s="134"/>
      <c r="AEG43" s="134"/>
      <c r="AEH43" s="134"/>
      <c r="AEI43" s="134"/>
      <c r="AEJ43" s="134"/>
      <c r="AEK43" s="134"/>
      <c r="AEL43" s="134"/>
      <c r="AEM43" s="134"/>
      <c r="AEN43" s="134"/>
      <c r="AEO43" s="134"/>
      <c r="AEP43" s="134"/>
      <c r="AEQ43" s="134"/>
      <c r="AER43" s="134"/>
      <c r="AES43" s="134"/>
      <c r="AET43" s="134"/>
      <c r="AEU43" s="134"/>
      <c r="AEV43" s="134"/>
      <c r="AEW43" s="134"/>
      <c r="AEX43" s="134"/>
      <c r="AEY43" s="134"/>
      <c r="AEZ43" s="134"/>
      <c r="AFA43" s="134"/>
      <c r="AFB43" s="134"/>
      <c r="AFC43" s="134"/>
      <c r="AFD43" s="134"/>
      <c r="AFE43" s="134"/>
      <c r="AFF43" s="134"/>
      <c r="AFG43" s="134"/>
      <c r="AFH43" s="134"/>
      <c r="AFI43" s="134"/>
      <c r="AFJ43" s="134"/>
      <c r="AFK43" s="134"/>
      <c r="AFL43" s="134"/>
      <c r="AFM43" s="134"/>
      <c r="AFN43" s="134"/>
      <c r="AFO43" s="134"/>
      <c r="AFP43" s="134"/>
      <c r="AFQ43" s="134"/>
      <c r="AFR43" s="134"/>
      <c r="AFS43" s="134"/>
      <c r="AFT43" s="134"/>
      <c r="AFU43" s="134"/>
      <c r="AFV43" s="134"/>
      <c r="AFW43" s="134"/>
      <c r="AFX43" s="134"/>
      <c r="AFY43" s="134"/>
      <c r="AFZ43" s="134"/>
      <c r="AGA43" s="134"/>
      <c r="AGB43" s="134"/>
      <c r="AGC43" s="134"/>
      <c r="AGD43" s="134"/>
      <c r="AGE43" s="134"/>
      <c r="AGF43" s="134"/>
      <c r="AGG43" s="134"/>
      <c r="AGH43" s="134"/>
      <c r="AGI43" s="134"/>
      <c r="AGJ43" s="134"/>
      <c r="AGK43" s="134"/>
      <c r="AGL43" s="134"/>
      <c r="AGM43" s="134"/>
      <c r="AGN43" s="134"/>
      <c r="AGO43" s="134"/>
      <c r="AGP43" s="134"/>
      <c r="AGQ43" s="134"/>
      <c r="AGR43" s="134"/>
      <c r="AGS43" s="134"/>
      <c r="AGT43" s="134"/>
      <c r="AGU43" s="134"/>
      <c r="AGV43" s="134"/>
      <c r="AGW43" s="134"/>
      <c r="AGX43" s="134"/>
      <c r="AGY43" s="134"/>
      <c r="AGZ43" s="134"/>
      <c r="AHA43" s="134"/>
      <c r="AHB43" s="134"/>
      <c r="AHC43" s="134"/>
      <c r="AHD43" s="134"/>
      <c r="AHE43" s="134"/>
      <c r="AHF43" s="134"/>
      <c r="AHG43" s="134"/>
      <c r="AHH43" s="134"/>
      <c r="AHI43" s="134"/>
      <c r="AHJ43" s="134"/>
      <c r="AHK43" s="134"/>
      <c r="AHL43" s="134"/>
      <c r="AHM43" s="134"/>
      <c r="AHN43" s="134"/>
      <c r="AHO43" s="134"/>
      <c r="AHP43" s="134"/>
      <c r="AHQ43" s="134"/>
      <c r="AHR43" s="134"/>
      <c r="AHS43" s="134"/>
      <c r="AHT43" s="134"/>
      <c r="AHU43" s="134"/>
      <c r="AHV43" s="134"/>
      <c r="AHW43" s="134"/>
      <c r="AHX43" s="134"/>
      <c r="AHY43" s="134"/>
      <c r="AHZ43" s="134"/>
      <c r="AIA43" s="134"/>
      <c r="AIB43" s="134"/>
      <c r="AIC43" s="134"/>
      <c r="AID43" s="134"/>
      <c r="AIE43" s="134"/>
      <c r="AIF43" s="134"/>
      <c r="AIG43" s="134"/>
      <c r="AIH43" s="134"/>
      <c r="AII43" s="134"/>
      <c r="AIJ43" s="134"/>
      <c r="AIK43" s="134"/>
      <c r="AIL43" s="134"/>
      <c r="AIM43" s="134"/>
      <c r="AIN43" s="134"/>
      <c r="AIO43" s="134"/>
      <c r="AIP43" s="134"/>
      <c r="AIQ43" s="134"/>
      <c r="AIR43" s="134"/>
      <c r="AIS43" s="134"/>
      <c r="AIT43" s="134"/>
      <c r="AIU43" s="134"/>
      <c r="AIV43" s="134"/>
      <c r="AIW43" s="134"/>
      <c r="AIX43" s="134"/>
      <c r="AIY43" s="134"/>
      <c r="AIZ43" s="134"/>
      <c r="AJA43" s="134"/>
      <c r="AJB43" s="134"/>
      <c r="AJC43" s="134"/>
      <c r="AJD43" s="134"/>
      <c r="AJE43" s="134"/>
      <c r="AJF43" s="134"/>
      <c r="AJG43" s="134"/>
      <c r="AJH43" s="134"/>
      <c r="AJI43" s="134"/>
      <c r="AJJ43" s="134"/>
      <c r="AJK43" s="134"/>
      <c r="AJL43" s="134"/>
      <c r="AJM43" s="134"/>
      <c r="AJN43" s="134"/>
      <c r="AJO43" s="134"/>
      <c r="AJP43" s="134"/>
      <c r="AJQ43" s="134"/>
      <c r="AJR43" s="134"/>
      <c r="AJS43" s="134"/>
      <c r="AJT43" s="134"/>
      <c r="AJU43" s="134"/>
      <c r="AJV43" s="134"/>
      <c r="AJW43" s="134"/>
      <c r="AJX43" s="134"/>
      <c r="AJY43" s="134"/>
      <c r="AJZ43" s="134"/>
      <c r="AKA43" s="134"/>
      <c r="AKB43" s="134"/>
      <c r="AKC43" s="134"/>
      <c r="AKD43" s="134"/>
      <c r="AKE43" s="134"/>
      <c r="AKF43" s="134"/>
      <c r="AKG43" s="134"/>
      <c r="AKH43" s="134"/>
      <c r="AKI43" s="134"/>
      <c r="AKJ43" s="134"/>
      <c r="AKK43" s="134"/>
      <c r="AKL43" s="134"/>
      <c r="AKM43" s="134"/>
      <c r="AKN43" s="134"/>
      <c r="AKO43" s="134"/>
      <c r="AKP43" s="134"/>
      <c r="AKQ43" s="134"/>
      <c r="AKR43" s="134"/>
      <c r="AKS43" s="134"/>
      <c r="AKT43" s="134"/>
      <c r="AKU43" s="134"/>
      <c r="AKV43" s="134"/>
      <c r="AKW43" s="134"/>
      <c r="AKX43" s="134"/>
      <c r="AKY43" s="134"/>
      <c r="AKZ43" s="134"/>
      <c r="ALA43" s="134"/>
      <c r="ALB43" s="134"/>
      <c r="ALC43" s="134"/>
      <c r="ALD43" s="134"/>
      <c r="ALE43" s="134"/>
      <c r="ALF43" s="134"/>
      <c r="ALG43" s="134"/>
      <c r="ALH43" s="134"/>
      <c r="ALI43" s="134"/>
      <c r="ALJ43" s="134"/>
      <c r="ALK43" s="134"/>
      <c r="ALL43" s="134"/>
      <c r="ALM43" s="134"/>
      <c r="ALN43" s="134"/>
      <c r="ALO43" s="134"/>
      <c r="ALP43" s="134"/>
      <c r="ALQ43" s="134"/>
      <c r="ALR43" s="134"/>
      <c r="ALS43" s="134"/>
      <c r="ALT43" s="134"/>
      <c r="ALU43" s="134"/>
      <c r="ALV43" s="134"/>
      <c r="ALW43" s="134"/>
      <c r="ALX43" s="134"/>
      <c r="ALY43" s="134"/>
      <c r="ALZ43" s="134"/>
      <c r="AMA43" s="134"/>
      <c r="AMB43" s="134"/>
      <c r="AMC43" s="134"/>
      <c r="AMD43" s="134"/>
      <c r="AME43" s="134"/>
      <c r="AMF43" s="134"/>
      <c r="AMG43" s="134"/>
      <c r="AMH43" s="134"/>
      <c r="AMI43" s="134"/>
      <c r="AMJ43" s="134"/>
      <c r="AMK43" s="134"/>
      <c r="AML43" s="134"/>
      <c r="AMM43" s="134"/>
      <c r="AMN43" s="134"/>
      <c r="AMO43" s="134"/>
      <c r="AMP43" s="134"/>
      <c r="AMQ43" s="134"/>
      <c r="AMR43" s="134"/>
      <c r="AMS43" s="134"/>
      <c r="AMT43" s="134"/>
      <c r="AMU43" s="134"/>
      <c r="AMV43" s="134"/>
      <c r="AMW43" s="134"/>
      <c r="AMX43" s="134"/>
      <c r="AMY43" s="134"/>
      <c r="AMZ43" s="134"/>
      <c r="ANA43" s="134"/>
      <c r="ANB43" s="134"/>
      <c r="ANC43" s="134"/>
      <c r="AND43" s="134"/>
      <c r="ANE43" s="134"/>
      <c r="ANF43" s="134"/>
      <c r="ANG43" s="134"/>
      <c r="ANH43" s="134"/>
      <c r="ANI43" s="134"/>
      <c r="ANJ43" s="134"/>
      <c r="ANK43" s="134"/>
      <c r="ANL43" s="134"/>
      <c r="ANM43" s="134"/>
      <c r="ANN43" s="134"/>
      <c r="ANO43" s="134"/>
      <c r="ANP43" s="134"/>
      <c r="ANQ43" s="134"/>
      <c r="ANR43" s="134"/>
      <c r="ANS43" s="134"/>
      <c r="ANT43" s="134"/>
      <c r="ANU43" s="134"/>
      <c r="ANV43" s="134"/>
      <c r="ANW43" s="134"/>
      <c r="ANX43" s="134"/>
      <c r="ANY43" s="134"/>
      <c r="ANZ43" s="134"/>
      <c r="AOA43" s="134"/>
      <c r="AOB43" s="134"/>
      <c r="AOC43" s="134"/>
      <c r="AOD43" s="134"/>
      <c r="AOE43" s="134"/>
      <c r="AOF43" s="134"/>
      <c r="AOG43" s="134"/>
      <c r="AOH43" s="134"/>
      <c r="AOI43" s="134"/>
      <c r="AOJ43" s="134"/>
      <c r="AOK43" s="134"/>
      <c r="AOL43" s="134"/>
      <c r="AOM43" s="134"/>
      <c r="AON43" s="134"/>
      <c r="AOO43" s="134"/>
      <c r="AOP43" s="134"/>
      <c r="AOQ43" s="134"/>
      <c r="AOR43" s="134"/>
      <c r="AOS43" s="134"/>
      <c r="AOT43" s="134"/>
      <c r="AOU43" s="134"/>
      <c r="AOV43" s="134"/>
      <c r="AOW43" s="134"/>
      <c r="AOX43" s="134"/>
      <c r="AOY43" s="134"/>
      <c r="AOZ43" s="134"/>
      <c r="APA43" s="134"/>
      <c r="APB43" s="134"/>
      <c r="APC43" s="134"/>
      <c r="APD43" s="134"/>
      <c r="APE43" s="134"/>
      <c r="APF43" s="134"/>
      <c r="APG43" s="134"/>
      <c r="APH43" s="134"/>
      <c r="API43" s="134"/>
      <c r="APJ43" s="134"/>
      <c r="APK43" s="134"/>
      <c r="APL43" s="134"/>
      <c r="APM43" s="134"/>
      <c r="APN43" s="134"/>
      <c r="APO43" s="134"/>
      <c r="APP43" s="134"/>
      <c r="APQ43" s="134"/>
      <c r="APR43" s="134"/>
      <c r="APS43" s="134"/>
      <c r="APT43" s="134"/>
      <c r="APU43" s="134"/>
      <c r="APV43" s="134"/>
      <c r="APW43" s="134"/>
      <c r="APX43" s="134"/>
      <c r="APY43" s="134"/>
      <c r="APZ43" s="134"/>
      <c r="AQA43" s="134"/>
      <c r="AQB43" s="134"/>
      <c r="AQC43" s="134"/>
      <c r="AQD43" s="134"/>
      <c r="AQE43" s="134"/>
      <c r="AQF43" s="134"/>
      <c r="AQG43" s="134"/>
      <c r="AQH43" s="134"/>
      <c r="AQI43" s="134"/>
      <c r="AQJ43" s="134"/>
      <c r="AQK43" s="134"/>
      <c r="AQL43" s="134"/>
      <c r="AQM43" s="134"/>
      <c r="AQN43" s="134"/>
      <c r="AQO43" s="134"/>
      <c r="AQP43" s="134"/>
      <c r="AQQ43" s="134"/>
      <c r="AQR43" s="134"/>
      <c r="AQS43" s="134"/>
      <c r="AQT43" s="134"/>
      <c r="AQU43" s="134"/>
      <c r="AQV43" s="134"/>
      <c r="AQW43" s="134"/>
      <c r="AQX43" s="134"/>
      <c r="AQY43" s="134"/>
      <c r="AQZ43" s="134"/>
      <c r="ARA43" s="134"/>
      <c r="ARB43" s="134"/>
      <c r="ARC43" s="134"/>
      <c r="ARD43" s="134"/>
      <c r="ARE43" s="134"/>
      <c r="ARF43" s="134"/>
      <c r="ARG43" s="134"/>
      <c r="ARH43" s="134"/>
      <c r="ARI43" s="134"/>
      <c r="ARJ43" s="134"/>
      <c r="ARK43" s="134"/>
      <c r="ARL43" s="134"/>
      <c r="ARM43" s="134"/>
      <c r="ARN43" s="134"/>
      <c r="ARO43" s="134"/>
      <c r="ARP43" s="134"/>
      <c r="ARQ43" s="134"/>
      <c r="ARR43" s="134"/>
      <c r="ARS43" s="134"/>
      <c r="ART43" s="134"/>
      <c r="ARU43" s="134"/>
      <c r="ARV43" s="134"/>
      <c r="ARW43" s="134"/>
      <c r="ARX43" s="134"/>
      <c r="ARY43" s="134"/>
      <c r="ARZ43" s="134"/>
      <c r="ASA43" s="134"/>
      <c r="ASB43" s="134"/>
      <c r="ASC43" s="134"/>
      <c r="ASD43" s="134"/>
      <c r="ASE43" s="134"/>
      <c r="ASF43" s="134"/>
      <c r="ASG43" s="134"/>
      <c r="ASH43" s="134"/>
      <c r="ASI43" s="134"/>
      <c r="ASJ43" s="134"/>
      <c r="ASK43" s="134"/>
      <c r="ASL43" s="134"/>
      <c r="ASM43" s="134"/>
      <c r="ASN43" s="134"/>
      <c r="ASO43" s="134"/>
      <c r="ASP43" s="134"/>
      <c r="ASQ43" s="134"/>
      <c r="ASR43" s="134"/>
      <c r="ASS43" s="134"/>
      <c r="AST43" s="134"/>
      <c r="ASU43" s="134"/>
      <c r="ASV43" s="134"/>
      <c r="ASW43" s="134"/>
      <c r="ASX43" s="134"/>
      <c r="ASY43" s="134"/>
      <c r="ASZ43" s="134"/>
      <c r="ATA43" s="134"/>
      <c r="ATB43" s="134"/>
      <c r="ATC43" s="134"/>
      <c r="ATD43" s="134"/>
      <c r="ATE43" s="134"/>
      <c r="ATF43" s="134"/>
      <c r="ATG43" s="134"/>
      <c r="ATH43" s="134"/>
      <c r="ATI43" s="134"/>
      <c r="ATJ43" s="134"/>
      <c r="ATK43" s="134"/>
      <c r="ATL43" s="134"/>
      <c r="ATM43" s="134"/>
      <c r="ATN43" s="134"/>
      <c r="ATO43" s="134"/>
      <c r="ATP43" s="134"/>
      <c r="ATQ43" s="134"/>
      <c r="ATR43" s="134"/>
      <c r="ATS43" s="134"/>
      <c r="ATT43" s="134"/>
      <c r="ATU43" s="134"/>
      <c r="ATV43" s="134"/>
      <c r="ATW43" s="134"/>
      <c r="ATX43" s="134"/>
      <c r="ATY43" s="134"/>
      <c r="ATZ43" s="134"/>
      <c r="AUA43" s="134"/>
      <c r="AUB43" s="134"/>
      <c r="AUC43" s="134"/>
      <c r="AUD43" s="134"/>
      <c r="AUE43" s="134"/>
      <c r="AUF43" s="134"/>
      <c r="AUG43" s="134"/>
      <c r="AUH43" s="134"/>
      <c r="AUI43" s="134"/>
      <c r="AUJ43" s="134"/>
      <c r="AUK43" s="134"/>
      <c r="AUL43" s="134"/>
      <c r="AUM43" s="134"/>
      <c r="AUN43" s="134"/>
      <c r="AUO43" s="134"/>
      <c r="AUP43" s="134"/>
      <c r="AUQ43" s="134"/>
      <c r="AUR43" s="134"/>
      <c r="AUS43" s="134"/>
      <c r="AUT43" s="134"/>
      <c r="AUU43" s="134"/>
      <c r="AUV43" s="134"/>
      <c r="AUW43" s="134"/>
      <c r="AUX43" s="134"/>
      <c r="AUY43" s="134"/>
      <c r="AUZ43" s="134"/>
      <c r="AVA43" s="134"/>
      <c r="AVB43" s="134"/>
      <c r="AVC43" s="134"/>
      <c r="AVD43" s="134"/>
      <c r="AVE43" s="134"/>
      <c r="AVF43" s="134"/>
      <c r="AVG43" s="134"/>
      <c r="AVH43" s="134"/>
      <c r="AVI43" s="134"/>
      <c r="AVJ43" s="134"/>
      <c r="AVK43" s="134"/>
      <c r="AVL43" s="134"/>
      <c r="AVM43" s="134"/>
      <c r="AVN43" s="134"/>
      <c r="AVO43" s="134"/>
      <c r="AVP43" s="134"/>
      <c r="AVQ43" s="134"/>
      <c r="AVR43" s="134"/>
      <c r="AVS43" s="134"/>
      <c r="AVT43" s="134"/>
      <c r="AVU43" s="134"/>
      <c r="AVV43" s="134"/>
      <c r="AVW43" s="134"/>
      <c r="AVX43" s="134"/>
      <c r="AVY43" s="134"/>
      <c r="AVZ43" s="134"/>
      <c r="AWA43" s="134"/>
      <c r="AWB43" s="134"/>
      <c r="AWC43" s="134"/>
      <c r="AWD43" s="134"/>
      <c r="AWE43" s="134"/>
      <c r="AWF43" s="134"/>
      <c r="AWG43" s="134"/>
      <c r="AWH43" s="134"/>
      <c r="AWI43" s="134"/>
      <c r="AWJ43" s="134"/>
      <c r="AWK43" s="134"/>
      <c r="AWL43" s="134"/>
      <c r="AWM43" s="134"/>
      <c r="AWN43" s="134"/>
      <c r="AWO43" s="134"/>
      <c r="AWP43" s="134"/>
      <c r="AWQ43" s="134"/>
      <c r="AWR43" s="134"/>
      <c r="AWS43" s="134"/>
      <c r="AWT43" s="134"/>
      <c r="AWU43" s="134"/>
      <c r="AWV43" s="134"/>
      <c r="AWW43" s="134"/>
      <c r="AWX43" s="134"/>
      <c r="AWY43" s="134"/>
      <c r="AWZ43" s="134"/>
      <c r="AXA43" s="134"/>
      <c r="AXB43" s="134"/>
      <c r="AXC43" s="134"/>
      <c r="AXD43" s="134"/>
      <c r="AXE43" s="134"/>
      <c r="AXF43" s="134"/>
      <c r="AXG43" s="134"/>
      <c r="AXH43" s="134"/>
      <c r="AXI43" s="134"/>
      <c r="AXJ43" s="134"/>
      <c r="AXK43" s="134"/>
      <c r="AXL43" s="134"/>
      <c r="AXM43" s="134"/>
      <c r="AXN43" s="134"/>
      <c r="AXO43" s="134"/>
      <c r="AXP43" s="134"/>
      <c r="AXQ43" s="134"/>
      <c r="AXR43" s="134"/>
      <c r="AXS43" s="134"/>
      <c r="AXT43" s="134"/>
      <c r="AXU43" s="134"/>
      <c r="AXV43" s="134"/>
      <c r="AXW43" s="134"/>
      <c r="AXX43" s="134"/>
      <c r="AXY43" s="134"/>
      <c r="AXZ43" s="134"/>
      <c r="AYA43" s="134"/>
      <c r="AYB43" s="134"/>
      <c r="AYC43" s="134"/>
      <c r="AYD43" s="134"/>
      <c r="AYE43" s="134"/>
      <c r="AYF43" s="134"/>
      <c r="AYG43" s="134"/>
      <c r="AYH43" s="134"/>
      <c r="AYI43" s="134"/>
      <c r="AYJ43" s="134"/>
      <c r="AYK43" s="134"/>
      <c r="AYL43" s="134"/>
      <c r="AYM43" s="134"/>
      <c r="AYN43" s="134"/>
      <c r="AYO43" s="134"/>
      <c r="AYP43" s="134"/>
      <c r="AYQ43" s="134"/>
      <c r="AYR43" s="134"/>
      <c r="AYS43" s="134"/>
      <c r="AYT43" s="134"/>
      <c r="AYU43" s="134"/>
      <c r="AYV43" s="134"/>
      <c r="AYW43" s="134"/>
      <c r="AYX43" s="134"/>
      <c r="AYY43" s="134"/>
      <c r="AYZ43" s="134"/>
      <c r="AZA43" s="134"/>
      <c r="AZB43" s="134"/>
      <c r="AZC43" s="134"/>
      <c r="AZD43" s="134"/>
      <c r="AZE43" s="134"/>
      <c r="AZF43" s="134"/>
      <c r="AZG43" s="134"/>
      <c r="AZH43" s="134"/>
      <c r="AZI43" s="134"/>
      <c r="AZJ43" s="134"/>
      <c r="AZK43" s="134"/>
      <c r="AZL43" s="134"/>
      <c r="AZM43" s="134"/>
      <c r="AZN43" s="134"/>
      <c r="AZO43" s="134"/>
      <c r="AZP43" s="134"/>
      <c r="AZQ43" s="134"/>
      <c r="AZR43" s="134"/>
      <c r="AZS43" s="134"/>
      <c r="AZT43" s="134"/>
      <c r="AZU43" s="134"/>
      <c r="AZV43" s="134"/>
      <c r="AZW43" s="134"/>
      <c r="AZX43" s="134"/>
      <c r="AZY43" s="134"/>
      <c r="AZZ43" s="134"/>
      <c r="BAA43" s="134"/>
      <c r="BAB43" s="134"/>
      <c r="BAC43" s="134"/>
      <c r="BAD43" s="134"/>
      <c r="BAE43" s="134"/>
      <c r="BAF43" s="134"/>
      <c r="BAG43" s="134"/>
      <c r="BAH43" s="134"/>
      <c r="BAI43" s="134"/>
      <c r="BAJ43" s="134"/>
      <c r="BAK43" s="134"/>
      <c r="BAL43" s="134"/>
      <c r="BAM43" s="134"/>
      <c r="BAN43" s="134"/>
      <c r="BAO43" s="134"/>
      <c r="BAP43" s="134"/>
      <c r="BAQ43" s="134"/>
      <c r="BAR43" s="134"/>
      <c r="BAS43" s="134"/>
      <c r="BAT43" s="134"/>
      <c r="BAU43" s="134"/>
      <c r="BAV43" s="134"/>
      <c r="BAW43" s="134"/>
      <c r="BAX43" s="134"/>
      <c r="BAY43" s="134"/>
      <c r="BAZ43" s="134"/>
      <c r="BBA43" s="134"/>
      <c r="BBB43" s="134"/>
      <c r="BBC43" s="134"/>
      <c r="BBD43" s="134"/>
      <c r="BBE43" s="134"/>
      <c r="BBF43" s="134"/>
      <c r="BBG43" s="134"/>
      <c r="BBH43" s="134"/>
      <c r="BBI43" s="134"/>
      <c r="BBJ43" s="134"/>
      <c r="BBK43" s="134"/>
      <c r="BBL43" s="134"/>
      <c r="BBM43" s="134"/>
      <c r="BBN43" s="134"/>
      <c r="BBO43" s="134"/>
      <c r="BBP43" s="134"/>
      <c r="BBQ43" s="134"/>
      <c r="BBR43" s="134"/>
      <c r="BBS43" s="134"/>
      <c r="BBT43" s="134"/>
      <c r="BBU43" s="134"/>
      <c r="BBV43" s="134"/>
      <c r="BBW43" s="134"/>
      <c r="BBX43" s="134"/>
      <c r="BBY43" s="134"/>
      <c r="BBZ43" s="134"/>
      <c r="BCA43" s="134"/>
      <c r="BCB43" s="134"/>
      <c r="BCC43" s="134"/>
      <c r="BCD43" s="134"/>
      <c r="BCE43" s="134"/>
      <c r="BCF43" s="134"/>
      <c r="BCG43" s="134"/>
      <c r="BCH43" s="134"/>
      <c r="BCI43" s="134"/>
      <c r="BCJ43" s="134"/>
      <c r="BCK43" s="134"/>
      <c r="BCL43" s="134"/>
      <c r="BCM43" s="134"/>
      <c r="BCN43" s="134"/>
      <c r="BCO43" s="134"/>
      <c r="BCP43" s="134"/>
      <c r="BCQ43" s="134"/>
      <c r="BCR43" s="134"/>
      <c r="BCS43" s="134"/>
      <c r="BCT43" s="134"/>
      <c r="BCU43" s="134"/>
      <c r="BCV43" s="134"/>
      <c r="BCW43" s="134"/>
      <c r="BCX43" s="134"/>
      <c r="BCY43" s="134"/>
      <c r="BCZ43" s="134"/>
      <c r="BDA43" s="134"/>
      <c r="BDB43" s="134"/>
      <c r="BDC43" s="134"/>
      <c r="BDD43" s="134"/>
      <c r="BDE43" s="134"/>
      <c r="BDF43" s="134"/>
      <c r="BDG43" s="134"/>
      <c r="BDH43" s="134"/>
      <c r="BDI43" s="134"/>
      <c r="BDJ43" s="134"/>
      <c r="BDK43" s="134"/>
      <c r="BDL43" s="134"/>
      <c r="BDM43" s="134"/>
      <c r="BDN43" s="134"/>
      <c r="BDO43" s="134"/>
      <c r="BDP43" s="134"/>
      <c r="BDQ43" s="134"/>
      <c r="BDR43" s="134"/>
      <c r="BDS43" s="134"/>
      <c r="BDT43" s="134"/>
      <c r="BDU43" s="134"/>
      <c r="BDV43" s="134"/>
      <c r="BDW43" s="134"/>
      <c r="BDX43" s="134"/>
      <c r="BDY43" s="134"/>
      <c r="BDZ43" s="134"/>
      <c r="BEA43" s="134"/>
      <c r="BEB43" s="134"/>
      <c r="BEC43" s="134"/>
      <c r="BED43" s="134"/>
      <c r="BEE43" s="134"/>
      <c r="BEF43" s="134"/>
      <c r="BEG43" s="134"/>
      <c r="BEH43" s="134"/>
      <c r="BEI43" s="134"/>
      <c r="BEJ43" s="134"/>
      <c r="BEK43" s="134"/>
      <c r="BEL43" s="134"/>
      <c r="BEM43" s="134"/>
      <c r="BEN43" s="134"/>
      <c r="BEO43" s="134"/>
      <c r="BEP43" s="134"/>
      <c r="BEQ43" s="134"/>
      <c r="BER43" s="134"/>
      <c r="BES43" s="134"/>
      <c r="BET43" s="134"/>
      <c r="BEU43" s="134"/>
      <c r="BEV43" s="134"/>
      <c r="BEW43" s="134"/>
      <c r="BEX43" s="134"/>
      <c r="BEY43" s="134"/>
      <c r="BEZ43" s="134"/>
      <c r="BFA43" s="134"/>
      <c r="BFB43" s="134"/>
      <c r="BFC43" s="134"/>
      <c r="BFD43" s="134"/>
      <c r="BFE43" s="134"/>
      <c r="BFF43" s="134"/>
      <c r="BFG43" s="134"/>
      <c r="BFH43" s="134"/>
      <c r="BFI43" s="134"/>
      <c r="BFJ43" s="134"/>
      <c r="BFK43" s="134"/>
      <c r="BFL43" s="134"/>
      <c r="BFM43" s="134"/>
      <c r="BFN43" s="134"/>
      <c r="BFO43" s="134"/>
      <c r="BFP43" s="134"/>
      <c r="BFQ43" s="134"/>
      <c r="BFR43" s="134"/>
      <c r="BFS43" s="134"/>
      <c r="BFT43" s="134"/>
      <c r="BFU43" s="134"/>
      <c r="BFV43" s="134"/>
      <c r="BFW43" s="134"/>
      <c r="BFX43" s="134"/>
      <c r="BFY43" s="134"/>
      <c r="BFZ43" s="134"/>
      <c r="BGA43" s="134"/>
      <c r="BGB43" s="134"/>
      <c r="BGC43" s="134"/>
      <c r="BGD43" s="134"/>
      <c r="BGE43" s="134"/>
      <c r="BGF43" s="134"/>
      <c r="BGG43" s="134"/>
      <c r="BGH43" s="134"/>
      <c r="BGI43" s="134"/>
      <c r="BGJ43" s="134"/>
      <c r="BGK43" s="134"/>
      <c r="BGL43" s="134"/>
      <c r="BGM43" s="134"/>
      <c r="BGN43" s="134"/>
      <c r="BGO43" s="134"/>
      <c r="BGP43" s="134"/>
      <c r="BGQ43" s="134"/>
      <c r="BGR43" s="134"/>
      <c r="BGS43" s="134"/>
      <c r="BGT43" s="134"/>
      <c r="BGU43" s="134"/>
      <c r="BGV43" s="134"/>
      <c r="BGW43" s="134"/>
      <c r="BGX43" s="134"/>
      <c r="BGY43" s="134"/>
      <c r="BGZ43" s="134"/>
      <c r="BHA43" s="134"/>
      <c r="BHB43" s="134"/>
      <c r="BHC43" s="134"/>
      <c r="BHD43" s="134"/>
      <c r="BHE43" s="134"/>
      <c r="BHF43" s="134"/>
      <c r="BHG43" s="134"/>
      <c r="BHH43" s="134"/>
      <c r="BHI43" s="134"/>
      <c r="BHJ43" s="134"/>
      <c r="BHK43" s="134"/>
      <c r="BHL43" s="134"/>
      <c r="BHM43" s="134"/>
      <c r="BHN43" s="134"/>
      <c r="BHO43" s="134"/>
      <c r="BHP43" s="134"/>
      <c r="BHQ43" s="134"/>
      <c r="BHR43" s="134"/>
      <c r="BHS43" s="134"/>
      <c r="BHT43" s="134"/>
      <c r="BHU43" s="134"/>
      <c r="BHV43" s="134"/>
      <c r="BHW43" s="134"/>
      <c r="BHX43" s="134"/>
      <c r="BHY43" s="134"/>
      <c r="BHZ43" s="134"/>
      <c r="BIA43" s="134"/>
      <c r="BIB43" s="134"/>
      <c r="BIC43" s="134"/>
      <c r="BID43" s="134"/>
      <c r="BIE43" s="134"/>
      <c r="BIF43" s="134"/>
      <c r="BIG43" s="134"/>
      <c r="BIH43" s="134"/>
      <c r="BII43" s="134"/>
      <c r="BIJ43" s="134"/>
      <c r="BIK43" s="134"/>
      <c r="BIL43" s="134"/>
      <c r="BIM43" s="134"/>
      <c r="BIN43" s="134"/>
      <c r="BIO43" s="134"/>
      <c r="BIP43" s="134"/>
      <c r="BIQ43" s="134"/>
      <c r="BIR43" s="134"/>
      <c r="BIS43" s="134"/>
      <c r="BIT43" s="134"/>
      <c r="BIU43" s="134"/>
      <c r="BIV43" s="134"/>
      <c r="BIW43" s="134"/>
      <c r="BIX43" s="134"/>
      <c r="BIY43" s="134"/>
      <c r="BIZ43" s="134"/>
      <c r="BJA43" s="134"/>
      <c r="BJB43" s="134"/>
      <c r="BJC43" s="134"/>
      <c r="BJD43" s="134"/>
      <c r="BJE43" s="134"/>
      <c r="BJF43" s="134"/>
      <c r="BJG43" s="134"/>
      <c r="BJH43" s="134"/>
      <c r="BJI43" s="134"/>
      <c r="BJJ43" s="134"/>
      <c r="BJK43" s="134"/>
      <c r="BJL43" s="134"/>
      <c r="BJM43" s="134"/>
      <c r="BJN43" s="134"/>
      <c r="BJO43" s="134"/>
      <c r="BJP43" s="134"/>
      <c r="BJQ43" s="134"/>
      <c r="BJR43" s="134"/>
      <c r="BJS43" s="134"/>
      <c r="BJT43" s="134"/>
      <c r="BJU43" s="134"/>
      <c r="BJV43" s="134"/>
      <c r="BJW43" s="134"/>
      <c r="BJX43" s="134"/>
      <c r="BJY43" s="134"/>
      <c r="BJZ43" s="134"/>
      <c r="BKA43" s="134"/>
      <c r="BKB43" s="134"/>
      <c r="BKC43" s="134"/>
      <c r="BKD43" s="134"/>
      <c r="BKE43" s="134"/>
      <c r="BKF43" s="134"/>
      <c r="BKG43" s="134"/>
      <c r="BKH43" s="134"/>
      <c r="BKI43" s="134"/>
      <c r="BKJ43" s="134"/>
      <c r="BKK43" s="134"/>
      <c r="BKL43" s="134"/>
      <c r="BKM43" s="134"/>
      <c r="BKN43" s="134"/>
      <c r="BKO43" s="134"/>
      <c r="BKP43" s="134"/>
      <c r="BKQ43" s="134"/>
      <c r="BKR43" s="134"/>
      <c r="BKS43" s="134"/>
      <c r="BKT43" s="134"/>
      <c r="BKU43" s="134"/>
      <c r="BKV43" s="134"/>
      <c r="BKW43" s="134"/>
      <c r="BKX43" s="134"/>
      <c r="BKY43" s="134"/>
      <c r="BKZ43" s="134"/>
      <c r="BLA43" s="134"/>
      <c r="BLB43" s="134"/>
      <c r="BLC43" s="134"/>
      <c r="BLD43" s="134"/>
      <c r="BLE43" s="134"/>
      <c r="BLF43" s="134"/>
      <c r="BLG43" s="134"/>
      <c r="BLH43" s="134"/>
      <c r="BLI43" s="134"/>
      <c r="BLJ43" s="134"/>
      <c r="BLK43" s="134"/>
      <c r="BLL43" s="134"/>
      <c r="BLM43" s="134"/>
      <c r="BLN43" s="134"/>
      <c r="BLO43" s="134"/>
      <c r="BLP43" s="134"/>
      <c r="BLQ43" s="134"/>
      <c r="BLR43" s="134"/>
      <c r="BLS43" s="134"/>
      <c r="BLT43" s="134"/>
      <c r="BLU43" s="134"/>
      <c r="BLV43" s="134"/>
      <c r="BLW43" s="134"/>
      <c r="BLX43" s="134"/>
      <c r="BLY43" s="134"/>
      <c r="BLZ43" s="134"/>
      <c r="BMA43" s="134"/>
      <c r="BMB43" s="134"/>
      <c r="BMC43" s="134"/>
      <c r="BMD43" s="134"/>
      <c r="BME43" s="134"/>
      <c r="BMF43" s="134"/>
      <c r="BMG43" s="134"/>
      <c r="BMH43" s="134"/>
      <c r="BMI43" s="134"/>
      <c r="BMJ43" s="134"/>
      <c r="BMK43" s="134"/>
      <c r="BML43" s="134"/>
      <c r="BMM43" s="134"/>
      <c r="BMN43" s="134"/>
      <c r="BMO43" s="134"/>
      <c r="BMP43" s="134"/>
      <c r="BMQ43" s="134"/>
      <c r="BMR43" s="134"/>
      <c r="BMS43" s="134"/>
      <c r="BMT43" s="134"/>
      <c r="BMU43" s="134"/>
      <c r="BMV43" s="134"/>
      <c r="BMW43" s="134"/>
      <c r="BMX43" s="134"/>
      <c r="BMY43" s="134"/>
      <c r="BMZ43" s="134"/>
      <c r="BNA43" s="134"/>
      <c r="BNB43" s="134"/>
      <c r="BNC43" s="134"/>
      <c r="BND43" s="134"/>
      <c r="BNE43" s="134"/>
      <c r="BNF43" s="134"/>
      <c r="BNG43" s="134"/>
      <c r="BNH43" s="134"/>
      <c r="BNI43" s="134"/>
      <c r="BNJ43" s="134"/>
      <c r="BNK43" s="134"/>
      <c r="BNL43" s="134"/>
      <c r="BNM43" s="134"/>
      <c r="BNN43" s="134"/>
      <c r="BNO43" s="134"/>
      <c r="BNP43" s="134"/>
      <c r="BNQ43" s="134"/>
      <c r="BNR43" s="134"/>
      <c r="BNS43" s="134"/>
      <c r="BNT43" s="134"/>
      <c r="BNU43" s="134"/>
      <c r="BNV43" s="134"/>
      <c r="BNW43" s="134"/>
      <c r="BNX43" s="134"/>
      <c r="BNY43" s="134"/>
      <c r="BNZ43" s="134"/>
      <c r="BOA43" s="134"/>
      <c r="BOB43" s="134"/>
      <c r="BOC43" s="134"/>
      <c r="BOD43" s="134"/>
      <c r="BOE43" s="134"/>
      <c r="BOF43" s="134"/>
      <c r="BOG43" s="134"/>
      <c r="BOH43" s="134"/>
      <c r="BOI43" s="134"/>
      <c r="BOJ43" s="134"/>
      <c r="BOK43" s="134"/>
      <c r="BOL43" s="134"/>
      <c r="BOM43" s="134"/>
      <c r="BON43" s="134"/>
      <c r="BOO43" s="134"/>
      <c r="BOP43" s="134"/>
      <c r="BOQ43" s="134"/>
      <c r="BOR43" s="134"/>
      <c r="BOS43" s="134"/>
      <c r="BOT43" s="134"/>
      <c r="BOU43" s="134"/>
      <c r="BOV43" s="134"/>
      <c r="BOW43" s="134"/>
      <c r="BOX43" s="134"/>
      <c r="BOY43" s="134"/>
      <c r="BOZ43" s="134"/>
      <c r="BPA43" s="134"/>
      <c r="BPB43" s="134"/>
      <c r="BPC43" s="134"/>
      <c r="BPD43" s="134"/>
      <c r="BPE43" s="134"/>
      <c r="BPF43" s="134"/>
      <c r="BPG43" s="134"/>
      <c r="BPH43" s="134"/>
      <c r="BPI43" s="134"/>
      <c r="BPJ43" s="134"/>
      <c r="BPK43" s="134"/>
      <c r="BPL43" s="134"/>
      <c r="BPM43" s="134"/>
      <c r="BPN43" s="134"/>
      <c r="BPO43" s="134"/>
      <c r="BPP43" s="134"/>
      <c r="BPQ43" s="134"/>
      <c r="BPR43" s="134"/>
      <c r="BPS43" s="134"/>
      <c r="BPT43" s="134"/>
      <c r="BPU43" s="134"/>
      <c r="BPV43" s="134"/>
      <c r="BPW43" s="134"/>
      <c r="BPX43" s="134"/>
      <c r="BPY43" s="134"/>
      <c r="BPZ43" s="134"/>
      <c r="BQA43" s="134"/>
      <c r="BQB43" s="134"/>
      <c r="BQC43" s="134"/>
      <c r="BQD43" s="134"/>
      <c r="BQE43" s="134"/>
      <c r="BQF43" s="134"/>
      <c r="BQG43" s="134"/>
      <c r="BQH43" s="134"/>
      <c r="BQI43" s="134"/>
      <c r="BQJ43" s="134"/>
      <c r="BQK43" s="134"/>
      <c r="BQL43" s="134"/>
      <c r="BQM43" s="134"/>
      <c r="BQN43" s="134"/>
      <c r="BQO43" s="134"/>
      <c r="BQP43" s="134"/>
      <c r="BQQ43" s="134"/>
      <c r="BQR43" s="134"/>
      <c r="BQS43" s="134"/>
      <c r="BQT43" s="134"/>
      <c r="BQU43" s="134"/>
      <c r="BQV43" s="134"/>
      <c r="BQW43" s="134"/>
      <c r="BQX43" s="134"/>
      <c r="BQY43" s="134"/>
      <c r="BQZ43" s="134"/>
      <c r="BRA43" s="134"/>
      <c r="BRB43" s="134"/>
      <c r="BRC43" s="134"/>
      <c r="BRD43" s="134"/>
      <c r="BRE43" s="134"/>
      <c r="BRF43" s="134"/>
      <c r="BRG43" s="134"/>
      <c r="BRH43" s="134"/>
      <c r="BRI43" s="134"/>
      <c r="BRJ43" s="134"/>
      <c r="BRK43" s="134"/>
      <c r="BRL43" s="134"/>
      <c r="BRM43" s="134"/>
      <c r="BRN43" s="134"/>
      <c r="BRO43" s="134"/>
      <c r="BRP43" s="134"/>
      <c r="BRQ43" s="134"/>
      <c r="BRR43" s="134"/>
      <c r="BRS43" s="134"/>
      <c r="BRT43" s="134"/>
      <c r="BRU43" s="134"/>
      <c r="BRV43" s="134"/>
      <c r="BRW43" s="134"/>
      <c r="BRX43" s="134"/>
      <c r="BRY43" s="134"/>
      <c r="BRZ43" s="134"/>
      <c r="BSA43" s="134"/>
      <c r="BSB43" s="134"/>
      <c r="BSC43" s="134"/>
      <c r="BSD43" s="134"/>
      <c r="BSE43" s="134"/>
      <c r="BSF43" s="134"/>
      <c r="BSG43" s="134"/>
      <c r="BSH43" s="134"/>
      <c r="BSI43" s="134"/>
      <c r="BSJ43" s="134"/>
      <c r="BSK43" s="134"/>
      <c r="BSL43" s="134"/>
      <c r="BSM43" s="134"/>
      <c r="BSN43" s="134"/>
      <c r="BSO43" s="134"/>
      <c r="BSP43" s="134"/>
      <c r="BSQ43" s="134"/>
      <c r="BSR43" s="134"/>
      <c r="BSS43" s="134"/>
      <c r="BST43" s="134"/>
      <c r="BSU43" s="134"/>
      <c r="BSV43" s="134"/>
      <c r="BSW43" s="134"/>
      <c r="BSX43" s="134"/>
      <c r="BSY43" s="134"/>
      <c r="BSZ43" s="134"/>
      <c r="BTA43" s="134"/>
      <c r="BTB43" s="134"/>
      <c r="BTC43" s="134"/>
      <c r="BTD43" s="134"/>
      <c r="BTE43" s="134"/>
      <c r="BTF43" s="134"/>
      <c r="BTG43" s="134"/>
      <c r="BTH43" s="134"/>
      <c r="BTI43" s="134"/>
      <c r="BTJ43" s="134"/>
      <c r="BTK43" s="134"/>
      <c r="BTL43" s="134"/>
      <c r="BTM43" s="134"/>
      <c r="BTN43" s="134"/>
      <c r="BTO43" s="134"/>
      <c r="BTP43" s="134"/>
      <c r="BTQ43" s="134"/>
      <c r="BTR43" s="134"/>
      <c r="BTS43" s="134"/>
      <c r="BTT43" s="134"/>
      <c r="BTU43" s="134"/>
      <c r="BTV43" s="134"/>
      <c r="BTW43" s="134"/>
      <c r="BTX43" s="134"/>
      <c r="BTY43" s="134"/>
      <c r="BTZ43" s="134"/>
      <c r="BUA43" s="134"/>
      <c r="BUB43" s="134"/>
      <c r="BUC43" s="134"/>
      <c r="BUD43" s="134"/>
      <c r="BUE43" s="134"/>
      <c r="BUF43" s="134"/>
      <c r="BUG43" s="134"/>
      <c r="BUH43" s="134"/>
      <c r="BUI43" s="134"/>
      <c r="BUJ43" s="134"/>
      <c r="BUK43" s="134"/>
      <c r="BUL43" s="134"/>
      <c r="BUM43" s="134"/>
      <c r="BUN43" s="134"/>
      <c r="BUO43" s="134"/>
      <c r="BUP43" s="134"/>
      <c r="BUQ43" s="134"/>
      <c r="BUR43" s="134"/>
      <c r="BUS43" s="134"/>
      <c r="BUT43" s="134"/>
      <c r="BUU43" s="134"/>
      <c r="BUV43" s="134"/>
      <c r="BUW43" s="134"/>
      <c r="BUX43" s="134"/>
      <c r="BUY43" s="134"/>
      <c r="BUZ43" s="134"/>
      <c r="BVA43" s="134"/>
      <c r="BVB43" s="134"/>
      <c r="BVC43" s="134"/>
      <c r="BVD43" s="134"/>
      <c r="BVE43" s="134"/>
      <c r="BVF43" s="134"/>
      <c r="BVG43" s="134"/>
      <c r="BVH43" s="134"/>
      <c r="BVI43" s="134"/>
      <c r="BVJ43" s="134"/>
      <c r="BVK43" s="134"/>
      <c r="BVL43" s="134"/>
      <c r="BVM43" s="134"/>
      <c r="BVN43" s="134"/>
      <c r="BVO43" s="134"/>
      <c r="BVP43" s="134"/>
      <c r="BVQ43" s="134"/>
      <c r="BVR43" s="134"/>
      <c r="BVS43" s="134"/>
      <c r="BVT43" s="134"/>
      <c r="BVU43" s="134"/>
      <c r="BVV43" s="134"/>
      <c r="BVW43" s="134"/>
      <c r="BVX43" s="134"/>
      <c r="BVY43" s="134"/>
      <c r="BVZ43" s="134"/>
      <c r="BWA43" s="134"/>
      <c r="BWB43" s="134"/>
      <c r="BWC43" s="134"/>
      <c r="BWD43" s="134"/>
      <c r="BWE43" s="134"/>
      <c r="BWF43" s="134"/>
      <c r="BWG43" s="134"/>
      <c r="BWH43" s="134"/>
      <c r="BWI43" s="134"/>
      <c r="BWJ43" s="134"/>
      <c r="BWK43" s="134"/>
      <c r="BWL43" s="134"/>
      <c r="BWM43" s="134"/>
      <c r="BWN43" s="134"/>
      <c r="BWO43" s="134"/>
      <c r="BWP43" s="134"/>
      <c r="BWQ43" s="134"/>
      <c r="BWR43" s="134"/>
      <c r="BWS43" s="134"/>
      <c r="BWT43" s="134"/>
      <c r="BWU43" s="134"/>
      <c r="BWV43" s="134"/>
      <c r="BWW43" s="134"/>
      <c r="BWX43" s="134"/>
      <c r="BWY43" s="134"/>
      <c r="BWZ43" s="134"/>
      <c r="BXA43" s="134"/>
      <c r="BXB43" s="134"/>
      <c r="BXC43" s="134"/>
      <c r="BXD43" s="134"/>
      <c r="BXE43" s="134"/>
      <c r="BXF43" s="134"/>
      <c r="BXG43" s="134"/>
      <c r="BXH43" s="134"/>
      <c r="BXI43" s="134"/>
      <c r="BXJ43" s="134"/>
      <c r="BXK43" s="134"/>
      <c r="BXL43" s="134"/>
      <c r="BXM43" s="134"/>
      <c r="BXN43" s="134"/>
      <c r="BXO43" s="134"/>
      <c r="BXP43" s="134"/>
      <c r="BXQ43" s="134"/>
      <c r="BXR43" s="134"/>
      <c r="BXS43" s="134"/>
      <c r="BXT43" s="134"/>
      <c r="BXU43" s="134"/>
      <c r="BXV43" s="134"/>
      <c r="BXW43" s="134"/>
      <c r="BXX43" s="134"/>
      <c r="BXY43" s="134"/>
      <c r="BXZ43" s="134"/>
      <c r="BYA43" s="134"/>
      <c r="BYB43" s="134"/>
      <c r="BYC43" s="134"/>
      <c r="BYD43" s="134"/>
      <c r="BYE43" s="134"/>
      <c r="BYF43" s="134"/>
      <c r="BYG43" s="134"/>
      <c r="BYH43" s="134"/>
      <c r="BYI43" s="134"/>
      <c r="BYJ43" s="134"/>
      <c r="BYK43" s="134"/>
      <c r="BYL43" s="134"/>
      <c r="BYM43" s="134"/>
      <c r="BYN43" s="134"/>
      <c r="BYO43" s="134"/>
      <c r="BYP43" s="134"/>
      <c r="BYQ43" s="134"/>
      <c r="BYR43" s="134"/>
      <c r="BYS43" s="134"/>
      <c r="BYT43" s="134"/>
      <c r="BYU43" s="134"/>
      <c r="BYV43" s="134"/>
      <c r="BYW43" s="134"/>
      <c r="BYX43" s="134"/>
      <c r="BYY43" s="134"/>
      <c r="BYZ43" s="134"/>
      <c r="BZA43" s="134"/>
      <c r="BZB43" s="134"/>
      <c r="BZC43" s="134"/>
      <c r="BZD43" s="134"/>
      <c r="BZE43" s="134"/>
      <c r="BZF43" s="134"/>
      <c r="BZG43" s="134"/>
      <c r="BZH43" s="134"/>
      <c r="BZI43" s="134"/>
      <c r="BZJ43" s="134"/>
      <c r="BZK43" s="134"/>
      <c r="BZL43" s="134"/>
      <c r="BZM43" s="134"/>
      <c r="BZN43" s="134"/>
      <c r="BZO43" s="134"/>
      <c r="BZP43" s="134"/>
      <c r="BZQ43" s="134"/>
      <c r="BZR43" s="134"/>
      <c r="BZS43" s="134"/>
      <c r="BZT43" s="134"/>
      <c r="BZU43" s="134"/>
      <c r="BZV43" s="134"/>
      <c r="BZW43" s="134"/>
      <c r="BZX43" s="134"/>
      <c r="BZY43" s="134"/>
      <c r="BZZ43" s="134"/>
      <c r="CAA43" s="134"/>
      <c r="CAB43" s="134"/>
      <c r="CAC43" s="134"/>
      <c r="CAD43" s="134"/>
      <c r="CAE43" s="134"/>
      <c r="CAF43" s="134"/>
      <c r="CAG43" s="134"/>
      <c r="CAH43" s="134"/>
      <c r="CAI43" s="134"/>
      <c r="CAJ43" s="134"/>
      <c r="CAK43" s="134"/>
      <c r="CAL43" s="134"/>
      <c r="CAM43" s="134"/>
      <c r="CAN43" s="134"/>
      <c r="CAO43" s="134"/>
      <c r="CAP43" s="134"/>
      <c r="CAQ43" s="134"/>
      <c r="CAR43" s="134"/>
      <c r="CAS43" s="134"/>
      <c r="CAT43" s="134"/>
      <c r="CAU43" s="134"/>
      <c r="CAV43" s="134"/>
      <c r="CAW43" s="134"/>
      <c r="CAX43" s="134"/>
      <c r="CAY43" s="134"/>
      <c r="CAZ43" s="134"/>
      <c r="CBA43" s="134"/>
      <c r="CBB43" s="134"/>
      <c r="CBC43" s="134"/>
      <c r="CBD43" s="134"/>
      <c r="CBE43" s="134"/>
      <c r="CBF43" s="134"/>
      <c r="CBG43" s="134"/>
      <c r="CBH43" s="134"/>
      <c r="CBI43" s="134"/>
      <c r="CBJ43" s="134"/>
      <c r="CBK43" s="134"/>
      <c r="CBL43" s="134"/>
      <c r="CBM43" s="134"/>
      <c r="CBN43" s="134"/>
      <c r="CBO43" s="134"/>
      <c r="CBP43" s="134"/>
      <c r="CBQ43" s="134"/>
      <c r="CBR43" s="134"/>
      <c r="CBS43" s="134"/>
      <c r="CBT43" s="134"/>
      <c r="CBU43" s="134"/>
      <c r="CBV43" s="134"/>
      <c r="CBW43" s="134"/>
      <c r="CBX43" s="134"/>
      <c r="CBY43" s="134"/>
      <c r="CBZ43" s="134"/>
      <c r="CCA43" s="134"/>
      <c r="CCB43" s="134"/>
      <c r="CCC43" s="134"/>
      <c r="CCD43" s="134"/>
      <c r="CCE43" s="134"/>
      <c r="CCF43" s="134"/>
      <c r="CCG43" s="134"/>
      <c r="CCH43" s="134"/>
      <c r="CCI43" s="134"/>
      <c r="CCJ43" s="134"/>
      <c r="CCK43" s="134"/>
      <c r="CCL43" s="134"/>
      <c r="CCM43" s="134"/>
      <c r="CCN43" s="134"/>
      <c r="CCO43" s="134"/>
      <c r="CCP43" s="134"/>
      <c r="CCQ43" s="134"/>
      <c r="CCR43" s="134"/>
      <c r="CCS43" s="134"/>
      <c r="CCT43" s="134"/>
      <c r="CCU43" s="134"/>
      <c r="CCV43" s="134"/>
      <c r="CCW43" s="134"/>
      <c r="CCX43" s="134"/>
      <c r="CCY43" s="134"/>
      <c r="CCZ43" s="134"/>
      <c r="CDA43" s="134"/>
      <c r="CDB43" s="134"/>
      <c r="CDC43" s="134"/>
      <c r="CDD43" s="134"/>
      <c r="CDE43" s="134"/>
      <c r="CDF43" s="134"/>
      <c r="CDG43" s="134"/>
      <c r="CDH43" s="134"/>
      <c r="CDI43" s="134"/>
      <c r="CDJ43" s="134"/>
      <c r="CDK43" s="134"/>
      <c r="CDL43" s="134"/>
      <c r="CDM43" s="134"/>
      <c r="CDN43" s="134"/>
      <c r="CDO43" s="134"/>
      <c r="CDP43" s="134"/>
      <c r="CDQ43" s="134"/>
      <c r="CDR43" s="134"/>
      <c r="CDS43" s="134"/>
      <c r="CDT43" s="134"/>
      <c r="CDU43" s="134"/>
      <c r="CDV43" s="134"/>
      <c r="CDW43" s="134"/>
      <c r="CDX43" s="134"/>
      <c r="CDY43" s="134"/>
      <c r="CDZ43" s="134"/>
      <c r="CEA43" s="134"/>
      <c r="CEB43" s="134"/>
      <c r="CEC43" s="134"/>
      <c r="CED43" s="134"/>
      <c r="CEE43" s="134"/>
      <c r="CEF43" s="134"/>
      <c r="CEG43" s="134"/>
      <c r="CEH43" s="134"/>
      <c r="CEI43" s="134"/>
      <c r="CEJ43" s="134"/>
      <c r="CEK43" s="134"/>
      <c r="CEL43" s="134"/>
      <c r="CEM43" s="134"/>
      <c r="CEN43" s="134"/>
      <c r="CEO43" s="134"/>
      <c r="CEP43" s="134"/>
      <c r="CEQ43" s="134"/>
      <c r="CER43" s="134"/>
      <c r="CES43" s="134"/>
      <c r="CET43" s="134"/>
      <c r="CEU43" s="134"/>
      <c r="CEV43" s="134"/>
      <c r="CEW43" s="134"/>
      <c r="CEX43" s="134"/>
      <c r="CEY43" s="134"/>
      <c r="CEZ43" s="134"/>
      <c r="CFA43" s="134"/>
      <c r="CFB43" s="134"/>
      <c r="CFC43" s="134"/>
      <c r="CFD43" s="134"/>
      <c r="CFE43" s="134"/>
      <c r="CFF43" s="134"/>
      <c r="CFG43" s="134"/>
      <c r="CFH43" s="134"/>
      <c r="CFI43" s="134"/>
      <c r="CFJ43" s="134"/>
      <c r="CFK43" s="134"/>
      <c r="CFL43" s="134"/>
      <c r="CFM43" s="134"/>
      <c r="CFN43" s="134"/>
      <c r="CFO43" s="134"/>
      <c r="CFP43" s="134"/>
      <c r="CFQ43" s="134"/>
      <c r="CFR43" s="134"/>
      <c r="CFS43" s="134"/>
      <c r="CFT43" s="134"/>
      <c r="CFU43" s="134"/>
      <c r="CFV43" s="134"/>
      <c r="CFW43" s="134"/>
      <c r="CFX43" s="134"/>
      <c r="CFY43" s="134"/>
      <c r="CFZ43" s="134"/>
      <c r="CGA43" s="134"/>
      <c r="CGB43" s="134"/>
      <c r="CGC43" s="134"/>
      <c r="CGD43" s="134"/>
      <c r="CGE43" s="134"/>
      <c r="CGF43" s="134"/>
      <c r="CGG43" s="134"/>
      <c r="CGH43" s="134"/>
      <c r="CGI43" s="134"/>
      <c r="CGJ43" s="134"/>
      <c r="CGK43" s="134"/>
      <c r="CGL43" s="134"/>
      <c r="CGM43" s="134"/>
      <c r="CGN43" s="134"/>
      <c r="CGO43" s="134"/>
      <c r="CGP43" s="134"/>
      <c r="CGQ43" s="134"/>
      <c r="CGR43" s="134"/>
      <c r="CGS43" s="134"/>
      <c r="CGT43" s="134"/>
      <c r="CGU43" s="134"/>
      <c r="CGV43" s="134"/>
      <c r="CGW43" s="134"/>
      <c r="CGX43" s="134"/>
      <c r="CGY43" s="134"/>
      <c r="CGZ43" s="134"/>
      <c r="CHA43" s="134"/>
      <c r="CHB43" s="134"/>
      <c r="CHC43" s="134"/>
      <c r="CHD43" s="134"/>
      <c r="CHE43" s="134"/>
      <c r="CHF43" s="134"/>
      <c r="CHG43" s="134"/>
      <c r="CHH43" s="134"/>
      <c r="CHI43" s="134"/>
      <c r="CHJ43" s="134"/>
      <c r="CHK43" s="134"/>
      <c r="CHL43" s="134"/>
      <c r="CHM43" s="134"/>
      <c r="CHN43" s="134"/>
      <c r="CHO43" s="134"/>
      <c r="CHP43" s="134"/>
      <c r="CHQ43" s="134"/>
      <c r="CHR43" s="134"/>
      <c r="CHS43" s="134"/>
      <c r="CHT43" s="134"/>
      <c r="CHU43" s="134"/>
      <c r="CHV43" s="134"/>
      <c r="CHW43" s="134"/>
      <c r="CHX43" s="134"/>
      <c r="CHY43" s="134"/>
      <c r="CHZ43" s="134"/>
      <c r="CIA43" s="134"/>
      <c r="CIB43" s="134"/>
      <c r="CIC43" s="134"/>
      <c r="CID43" s="134"/>
      <c r="CIE43" s="134"/>
      <c r="CIF43" s="134"/>
      <c r="CIG43" s="134"/>
      <c r="CIH43" s="134"/>
      <c r="CII43" s="134"/>
      <c r="CIJ43" s="134"/>
      <c r="CIK43" s="134"/>
      <c r="CIL43" s="134"/>
      <c r="CIM43" s="134"/>
      <c r="CIN43" s="134"/>
      <c r="CIO43" s="134"/>
      <c r="CIP43" s="134"/>
      <c r="CIQ43" s="134"/>
      <c r="CIR43" s="134"/>
      <c r="CIS43" s="134"/>
      <c r="CIT43" s="134"/>
      <c r="CIU43" s="134"/>
      <c r="CIV43" s="134"/>
      <c r="CIW43" s="134"/>
      <c r="CIX43" s="134"/>
      <c r="CIY43" s="134"/>
      <c r="CIZ43" s="134"/>
      <c r="CJA43" s="134"/>
      <c r="CJB43" s="134"/>
      <c r="CJC43" s="134"/>
      <c r="CJD43" s="134"/>
      <c r="CJE43" s="134"/>
      <c r="CJF43" s="134"/>
      <c r="CJG43" s="134"/>
      <c r="CJH43" s="134"/>
      <c r="CJI43" s="134"/>
      <c r="CJJ43" s="134"/>
      <c r="CJK43" s="134"/>
      <c r="CJL43" s="134"/>
      <c r="CJM43" s="134"/>
      <c r="CJN43" s="134"/>
      <c r="CJO43" s="134"/>
      <c r="CJP43" s="134"/>
      <c r="CJQ43" s="134"/>
      <c r="CJR43" s="134"/>
      <c r="CJS43" s="134"/>
      <c r="CJT43" s="134"/>
      <c r="CJU43" s="134"/>
      <c r="CJV43" s="134"/>
      <c r="CJW43" s="134"/>
      <c r="CJX43" s="134"/>
      <c r="CJY43" s="134"/>
      <c r="CJZ43" s="134"/>
      <c r="CKA43" s="134"/>
      <c r="CKB43" s="134"/>
      <c r="CKC43" s="134"/>
      <c r="CKD43" s="134"/>
      <c r="CKE43" s="134"/>
      <c r="CKF43" s="134"/>
      <c r="CKG43" s="134"/>
      <c r="CKH43" s="134"/>
      <c r="CKI43" s="134"/>
      <c r="CKJ43" s="134"/>
      <c r="CKK43" s="134"/>
      <c r="CKL43" s="134"/>
      <c r="CKM43" s="134"/>
      <c r="CKN43" s="134"/>
      <c r="CKO43" s="134"/>
      <c r="CKP43" s="134"/>
      <c r="CKQ43" s="134"/>
      <c r="CKR43" s="134"/>
      <c r="CKS43" s="134"/>
      <c r="CKT43" s="134"/>
      <c r="CKU43" s="134"/>
      <c r="CKV43" s="134"/>
      <c r="CKW43" s="134"/>
      <c r="CKX43" s="134"/>
      <c r="CKY43" s="134"/>
      <c r="CKZ43" s="134"/>
      <c r="CLA43" s="134"/>
      <c r="CLB43" s="134"/>
      <c r="CLC43" s="134"/>
      <c r="CLD43" s="134"/>
      <c r="CLE43" s="134"/>
      <c r="CLF43" s="134"/>
      <c r="CLG43" s="134"/>
      <c r="CLH43" s="134"/>
      <c r="CLI43" s="134"/>
      <c r="CLJ43" s="134"/>
      <c r="CLK43" s="134"/>
      <c r="CLL43" s="134"/>
      <c r="CLM43" s="134"/>
      <c r="CLN43" s="134"/>
      <c r="CLO43" s="134"/>
      <c r="CLP43" s="134"/>
      <c r="CLQ43" s="134"/>
      <c r="CLR43" s="134"/>
      <c r="CLS43" s="134"/>
      <c r="CLT43" s="134"/>
      <c r="CLU43" s="134"/>
      <c r="CLV43" s="134"/>
      <c r="CLW43" s="134"/>
      <c r="CLX43" s="134"/>
      <c r="CLY43" s="134"/>
      <c r="CLZ43" s="134"/>
      <c r="CMA43" s="134"/>
      <c r="CMB43" s="134"/>
      <c r="CMC43" s="134"/>
      <c r="CMD43" s="134"/>
      <c r="CME43" s="134"/>
      <c r="CMF43" s="134"/>
      <c r="CMG43" s="134"/>
      <c r="CMH43" s="134"/>
      <c r="CMI43" s="134"/>
      <c r="CMJ43" s="134"/>
      <c r="CMK43" s="134"/>
      <c r="CML43" s="134"/>
      <c r="CMM43" s="134"/>
      <c r="CMN43" s="134"/>
      <c r="CMO43" s="134"/>
      <c r="CMP43" s="134"/>
      <c r="CMQ43" s="134"/>
      <c r="CMR43" s="134"/>
      <c r="CMS43" s="134"/>
      <c r="CMT43" s="134"/>
      <c r="CMU43" s="134"/>
      <c r="CMV43" s="134"/>
      <c r="CMW43" s="134"/>
      <c r="CMX43" s="134"/>
      <c r="CMY43" s="134"/>
      <c r="CMZ43" s="134"/>
      <c r="CNA43" s="134"/>
      <c r="CNB43" s="134"/>
      <c r="CNC43" s="134"/>
      <c r="CND43" s="134"/>
      <c r="CNE43" s="134"/>
      <c r="CNF43" s="134"/>
      <c r="CNG43" s="134"/>
      <c r="CNH43" s="134"/>
      <c r="CNI43" s="134"/>
      <c r="CNJ43" s="134"/>
      <c r="CNK43" s="134"/>
      <c r="CNL43" s="134"/>
      <c r="CNM43" s="134"/>
      <c r="CNN43" s="134"/>
      <c r="CNO43" s="134"/>
      <c r="CNP43" s="134"/>
      <c r="CNQ43" s="134"/>
      <c r="CNR43" s="134"/>
      <c r="CNS43" s="134"/>
      <c r="CNT43" s="134"/>
      <c r="CNU43" s="134"/>
      <c r="CNV43" s="134"/>
      <c r="CNW43" s="134"/>
      <c r="CNX43" s="134"/>
      <c r="CNY43" s="134"/>
      <c r="CNZ43" s="134"/>
      <c r="COA43" s="134"/>
      <c r="COB43" s="134"/>
      <c r="COC43" s="134"/>
      <c r="COD43" s="134"/>
      <c r="COE43" s="134"/>
      <c r="COF43" s="134"/>
      <c r="COG43" s="134"/>
      <c r="COH43" s="134"/>
      <c r="COI43" s="134"/>
      <c r="COJ43" s="134"/>
      <c r="COK43" s="134"/>
      <c r="COL43" s="134"/>
      <c r="COM43" s="134"/>
      <c r="CON43" s="134"/>
      <c r="COO43" s="134"/>
      <c r="COP43" s="134"/>
      <c r="COQ43" s="134"/>
      <c r="COR43" s="134"/>
      <c r="COS43" s="134"/>
      <c r="COT43" s="134"/>
      <c r="COU43" s="134"/>
      <c r="COV43" s="134"/>
      <c r="COW43" s="134"/>
      <c r="COX43" s="134"/>
      <c r="COY43" s="134"/>
      <c r="COZ43" s="134"/>
      <c r="CPA43" s="134"/>
      <c r="CPB43" s="134"/>
      <c r="CPC43" s="134"/>
      <c r="CPD43" s="134"/>
      <c r="CPE43" s="134"/>
      <c r="CPF43" s="134"/>
      <c r="CPG43" s="134"/>
      <c r="CPH43" s="134"/>
      <c r="CPI43" s="134"/>
      <c r="CPJ43" s="134"/>
      <c r="CPK43" s="134"/>
      <c r="CPL43" s="134"/>
      <c r="CPM43" s="134"/>
      <c r="CPN43" s="134"/>
      <c r="CPO43" s="134"/>
      <c r="CPP43" s="134"/>
      <c r="CPQ43" s="134"/>
      <c r="CPR43" s="134"/>
      <c r="CPS43" s="134"/>
      <c r="CPT43" s="134"/>
      <c r="CPU43" s="134"/>
      <c r="CPV43" s="134"/>
      <c r="CPW43" s="134"/>
      <c r="CPX43" s="134"/>
      <c r="CPY43" s="134"/>
      <c r="CPZ43" s="134"/>
      <c r="CQA43" s="134"/>
      <c r="CQB43" s="134"/>
      <c r="CQC43" s="134"/>
      <c r="CQD43" s="134"/>
      <c r="CQE43" s="134"/>
      <c r="CQF43" s="134"/>
      <c r="CQG43" s="134"/>
      <c r="CQH43" s="134"/>
      <c r="CQI43" s="134"/>
      <c r="CQJ43" s="134"/>
      <c r="CQK43" s="134"/>
      <c r="CQL43" s="134"/>
      <c r="CQM43" s="134"/>
      <c r="CQN43" s="134"/>
      <c r="CQO43" s="134"/>
      <c r="CQP43" s="134"/>
      <c r="CQQ43" s="134"/>
      <c r="CQR43" s="134"/>
      <c r="CQS43" s="134"/>
      <c r="CQT43" s="134"/>
      <c r="CQU43" s="134"/>
      <c r="CQV43" s="134"/>
      <c r="CQW43" s="134"/>
      <c r="CQX43" s="134"/>
      <c r="CQY43" s="134"/>
      <c r="CQZ43" s="134"/>
      <c r="CRA43" s="134"/>
      <c r="CRB43" s="134"/>
      <c r="CRC43" s="134"/>
      <c r="CRD43" s="134"/>
      <c r="CRE43" s="134"/>
      <c r="CRF43" s="134"/>
      <c r="CRG43" s="134"/>
      <c r="CRH43" s="134"/>
      <c r="CRI43" s="134"/>
      <c r="CRJ43" s="134"/>
      <c r="CRK43" s="134"/>
      <c r="CRL43" s="134"/>
      <c r="CRM43" s="134"/>
      <c r="CRN43" s="134"/>
      <c r="CRO43" s="134"/>
      <c r="CRP43" s="134"/>
      <c r="CRQ43" s="134"/>
      <c r="CRR43" s="134"/>
      <c r="CRS43" s="134"/>
      <c r="CRT43" s="134"/>
      <c r="CRU43" s="134"/>
      <c r="CRV43" s="134"/>
      <c r="CRW43" s="134"/>
      <c r="CRX43" s="134"/>
      <c r="CRY43" s="134"/>
      <c r="CRZ43" s="134"/>
      <c r="CSA43" s="134"/>
      <c r="CSB43" s="134"/>
      <c r="CSC43" s="134"/>
      <c r="CSD43" s="134"/>
      <c r="CSE43" s="134"/>
      <c r="CSF43" s="134"/>
      <c r="CSG43" s="134"/>
      <c r="CSH43" s="134"/>
      <c r="CSI43" s="134"/>
      <c r="CSJ43" s="134"/>
      <c r="CSK43" s="134"/>
      <c r="CSL43" s="134"/>
      <c r="CSM43" s="134"/>
      <c r="CSN43" s="134"/>
      <c r="CSO43" s="134"/>
      <c r="CSP43" s="134"/>
      <c r="CSQ43" s="134"/>
      <c r="CSR43" s="134"/>
      <c r="CSS43" s="134"/>
      <c r="CST43" s="134"/>
      <c r="CSU43" s="134"/>
      <c r="CSV43" s="134"/>
      <c r="CSW43" s="134"/>
      <c r="CSX43" s="134"/>
      <c r="CSY43" s="134"/>
      <c r="CSZ43" s="134"/>
      <c r="CTA43" s="134"/>
      <c r="CTB43" s="134"/>
      <c r="CTC43" s="134"/>
      <c r="CTD43" s="134"/>
      <c r="CTE43" s="134"/>
      <c r="CTF43" s="134"/>
      <c r="CTG43" s="134"/>
      <c r="CTH43" s="134"/>
      <c r="CTI43" s="134"/>
      <c r="CTJ43" s="134"/>
      <c r="CTK43" s="134"/>
      <c r="CTL43" s="134"/>
      <c r="CTM43" s="134"/>
      <c r="CTN43" s="134"/>
      <c r="CTO43" s="134"/>
      <c r="CTP43" s="134"/>
      <c r="CTQ43" s="134"/>
      <c r="CTR43" s="134"/>
      <c r="CTS43" s="134"/>
      <c r="CTT43" s="134"/>
      <c r="CTU43" s="134"/>
      <c r="CTV43" s="134"/>
      <c r="CTW43" s="134"/>
      <c r="CTX43" s="134"/>
      <c r="CTY43" s="134"/>
      <c r="CTZ43" s="134"/>
      <c r="CUA43" s="134"/>
      <c r="CUB43" s="134"/>
      <c r="CUC43" s="134"/>
      <c r="CUD43" s="134"/>
      <c r="CUE43" s="134"/>
      <c r="CUF43" s="134"/>
      <c r="CUG43" s="134"/>
      <c r="CUH43" s="134"/>
      <c r="CUI43" s="134"/>
      <c r="CUJ43" s="134"/>
      <c r="CUK43" s="134"/>
      <c r="CUL43" s="134"/>
      <c r="CUM43" s="134"/>
      <c r="CUN43" s="134"/>
      <c r="CUO43" s="134"/>
      <c r="CUP43" s="134"/>
      <c r="CUQ43" s="134"/>
      <c r="CUR43" s="134"/>
      <c r="CUS43" s="134"/>
      <c r="CUT43" s="134"/>
      <c r="CUU43" s="134"/>
      <c r="CUV43" s="134"/>
      <c r="CUW43" s="134"/>
      <c r="CUX43" s="134"/>
      <c r="CUY43" s="134"/>
      <c r="CUZ43" s="134"/>
      <c r="CVA43" s="134"/>
      <c r="CVB43" s="134"/>
      <c r="CVC43" s="134"/>
      <c r="CVD43" s="134"/>
      <c r="CVE43" s="134"/>
      <c r="CVF43" s="134"/>
      <c r="CVG43" s="134"/>
      <c r="CVH43" s="134"/>
      <c r="CVI43" s="134"/>
      <c r="CVJ43" s="134"/>
      <c r="CVK43" s="134"/>
      <c r="CVL43" s="134"/>
      <c r="CVM43" s="134"/>
      <c r="CVN43" s="134"/>
      <c r="CVO43" s="134"/>
      <c r="CVP43" s="134"/>
      <c r="CVQ43" s="134"/>
      <c r="CVR43" s="134"/>
      <c r="CVS43" s="134"/>
      <c r="CVT43" s="134"/>
      <c r="CVU43" s="134"/>
      <c r="CVV43" s="134"/>
      <c r="CVW43" s="134"/>
      <c r="CVX43" s="134"/>
      <c r="CVY43" s="134"/>
      <c r="CVZ43" s="134"/>
      <c r="CWA43" s="134"/>
      <c r="CWB43" s="134"/>
      <c r="CWC43" s="134"/>
      <c r="CWD43" s="134"/>
      <c r="CWE43" s="134"/>
      <c r="CWF43" s="134"/>
      <c r="CWG43" s="134"/>
      <c r="CWH43" s="134"/>
      <c r="CWI43" s="134"/>
      <c r="CWJ43" s="134"/>
      <c r="CWK43" s="134"/>
      <c r="CWL43" s="134"/>
      <c r="CWM43" s="134"/>
      <c r="CWN43" s="134"/>
      <c r="CWO43" s="134"/>
      <c r="CWP43" s="134"/>
      <c r="CWQ43" s="134"/>
      <c r="CWR43" s="134"/>
      <c r="CWS43" s="134"/>
      <c r="CWT43" s="134"/>
      <c r="CWU43" s="134"/>
      <c r="CWV43" s="134"/>
      <c r="CWW43" s="134"/>
      <c r="CWX43" s="134"/>
      <c r="CWY43" s="134"/>
      <c r="CWZ43" s="134"/>
      <c r="CXA43" s="134"/>
      <c r="CXB43" s="134"/>
      <c r="CXC43" s="134"/>
      <c r="CXD43" s="134"/>
      <c r="CXE43" s="134"/>
      <c r="CXF43" s="134"/>
      <c r="CXG43" s="134"/>
      <c r="CXH43" s="134"/>
      <c r="CXI43" s="134"/>
      <c r="CXJ43" s="134"/>
      <c r="CXK43" s="134"/>
      <c r="CXL43" s="134"/>
      <c r="CXM43" s="134"/>
      <c r="CXN43" s="134"/>
      <c r="CXO43" s="134"/>
      <c r="CXP43" s="134"/>
      <c r="CXQ43" s="134"/>
      <c r="CXR43" s="134"/>
      <c r="CXS43" s="134"/>
      <c r="CXT43" s="134"/>
      <c r="CXU43" s="134"/>
      <c r="CXV43" s="134"/>
      <c r="CXW43" s="134"/>
      <c r="CXX43" s="134"/>
      <c r="CXY43" s="134"/>
      <c r="CXZ43" s="134"/>
      <c r="CYA43" s="134"/>
      <c r="CYB43" s="134"/>
      <c r="CYC43" s="134"/>
      <c r="CYD43" s="134"/>
      <c r="CYE43" s="134"/>
      <c r="CYF43" s="134"/>
      <c r="CYG43" s="134"/>
      <c r="CYH43" s="134"/>
      <c r="CYI43" s="134"/>
      <c r="CYJ43" s="134"/>
      <c r="CYK43" s="134"/>
      <c r="CYL43" s="134"/>
      <c r="CYM43" s="134"/>
      <c r="CYN43" s="134"/>
      <c r="CYO43" s="134"/>
      <c r="CYP43" s="134"/>
      <c r="CYQ43" s="134"/>
      <c r="CYR43" s="134"/>
      <c r="CYS43" s="134"/>
      <c r="CYT43" s="134"/>
      <c r="CYU43" s="134"/>
      <c r="CYV43" s="134"/>
      <c r="CYW43" s="134"/>
      <c r="CYX43" s="134"/>
      <c r="CYY43" s="134"/>
      <c r="CYZ43" s="134"/>
      <c r="CZA43" s="134"/>
      <c r="CZB43" s="134"/>
      <c r="CZC43" s="134"/>
      <c r="CZD43" s="134"/>
      <c r="CZE43" s="134"/>
      <c r="CZF43" s="134"/>
      <c r="CZG43" s="134"/>
      <c r="CZH43" s="134"/>
      <c r="CZI43" s="134"/>
      <c r="CZJ43" s="134"/>
      <c r="CZK43" s="134"/>
      <c r="CZL43" s="134"/>
      <c r="CZM43" s="134"/>
      <c r="CZN43" s="134"/>
      <c r="CZO43" s="134"/>
      <c r="CZP43" s="134"/>
      <c r="CZQ43" s="134"/>
      <c r="CZR43" s="134"/>
      <c r="CZS43" s="134"/>
      <c r="CZT43" s="134"/>
      <c r="CZU43" s="134"/>
      <c r="CZV43" s="134"/>
      <c r="CZW43" s="134"/>
      <c r="CZX43" s="134"/>
      <c r="CZY43" s="134"/>
      <c r="CZZ43" s="134"/>
      <c r="DAA43" s="134"/>
      <c r="DAB43" s="134"/>
      <c r="DAC43" s="134"/>
      <c r="DAD43" s="134"/>
      <c r="DAE43" s="134"/>
      <c r="DAF43" s="134"/>
      <c r="DAG43" s="134"/>
      <c r="DAH43" s="134"/>
      <c r="DAI43" s="134"/>
      <c r="DAJ43" s="134"/>
      <c r="DAK43" s="134"/>
      <c r="DAL43" s="134"/>
      <c r="DAM43" s="134"/>
      <c r="DAN43" s="134"/>
      <c r="DAO43" s="134"/>
      <c r="DAP43" s="134"/>
      <c r="DAQ43" s="134"/>
      <c r="DAR43" s="134"/>
      <c r="DAS43" s="134"/>
      <c r="DAT43" s="134"/>
      <c r="DAU43" s="134"/>
      <c r="DAV43" s="134"/>
      <c r="DAW43" s="134"/>
      <c r="DAX43" s="134"/>
      <c r="DAY43" s="134"/>
      <c r="DAZ43" s="134"/>
      <c r="DBA43" s="134"/>
      <c r="DBB43" s="134"/>
      <c r="DBC43" s="134"/>
      <c r="DBD43" s="134"/>
      <c r="DBE43" s="134"/>
      <c r="DBF43" s="134"/>
      <c r="DBG43" s="134"/>
      <c r="DBH43" s="134"/>
      <c r="DBI43" s="134"/>
      <c r="DBJ43" s="134"/>
      <c r="DBK43" s="134"/>
      <c r="DBL43" s="134"/>
      <c r="DBM43" s="134"/>
      <c r="DBN43" s="134"/>
      <c r="DBO43" s="134"/>
      <c r="DBP43" s="134"/>
      <c r="DBQ43" s="134"/>
      <c r="DBR43" s="134"/>
      <c r="DBS43" s="134"/>
      <c r="DBT43" s="134"/>
      <c r="DBU43" s="134"/>
      <c r="DBV43" s="134"/>
      <c r="DBW43" s="134"/>
      <c r="DBX43" s="134"/>
      <c r="DBY43" s="134"/>
      <c r="DBZ43" s="134"/>
      <c r="DCA43" s="134"/>
      <c r="DCB43" s="134"/>
      <c r="DCC43" s="134"/>
      <c r="DCD43" s="134"/>
      <c r="DCE43" s="134"/>
      <c r="DCF43" s="134"/>
      <c r="DCG43" s="134"/>
      <c r="DCH43" s="134"/>
      <c r="DCI43" s="134"/>
      <c r="DCJ43" s="134"/>
      <c r="DCK43" s="134"/>
      <c r="DCL43" s="134"/>
      <c r="DCM43" s="134"/>
      <c r="DCN43" s="134"/>
      <c r="DCO43" s="134"/>
      <c r="DCP43" s="134"/>
      <c r="DCQ43" s="134"/>
      <c r="DCR43" s="134"/>
      <c r="DCS43" s="134"/>
      <c r="DCT43" s="134"/>
      <c r="DCU43" s="134"/>
      <c r="DCV43" s="134"/>
      <c r="DCW43" s="134"/>
      <c r="DCX43" s="134"/>
      <c r="DCY43" s="134"/>
      <c r="DCZ43" s="134"/>
      <c r="DDA43" s="134"/>
      <c r="DDB43" s="134"/>
      <c r="DDC43" s="134"/>
      <c r="DDD43" s="134"/>
      <c r="DDE43" s="134"/>
      <c r="DDF43" s="134"/>
      <c r="DDG43" s="134"/>
      <c r="DDH43" s="134"/>
      <c r="DDI43" s="134"/>
      <c r="DDJ43" s="134"/>
      <c r="DDK43" s="134"/>
      <c r="DDL43" s="134"/>
      <c r="DDM43" s="134"/>
      <c r="DDN43" s="134"/>
      <c r="DDO43" s="134"/>
      <c r="DDP43" s="134"/>
      <c r="DDQ43" s="134"/>
      <c r="DDR43" s="134"/>
      <c r="DDS43" s="134"/>
      <c r="DDT43" s="134"/>
      <c r="DDU43" s="134"/>
      <c r="DDV43" s="134"/>
      <c r="DDW43" s="134"/>
      <c r="DDX43" s="134"/>
      <c r="DDY43" s="134"/>
      <c r="DDZ43" s="134"/>
      <c r="DEA43" s="134"/>
      <c r="DEB43" s="134"/>
      <c r="DEC43" s="134"/>
      <c r="DED43" s="134"/>
      <c r="DEE43" s="134"/>
      <c r="DEF43" s="134"/>
      <c r="DEG43" s="134"/>
      <c r="DEH43" s="134"/>
      <c r="DEI43" s="134"/>
      <c r="DEJ43" s="134"/>
      <c r="DEK43" s="134"/>
      <c r="DEL43" s="134"/>
      <c r="DEM43" s="134"/>
      <c r="DEN43" s="134"/>
      <c r="DEO43" s="134"/>
      <c r="DEP43" s="134"/>
      <c r="DEQ43" s="134"/>
      <c r="DER43" s="134"/>
      <c r="DES43" s="134"/>
      <c r="DET43" s="134"/>
      <c r="DEU43" s="134"/>
      <c r="DEV43" s="134"/>
      <c r="DEW43" s="134"/>
      <c r="DEX43" s="134"/>
      <c r="DEY43" s="134"/>
      <c r="DEZ43" s="134"/>
      <c r="DFA43" s="134"/>
      <c r="DFB43" s="134"/>
      <c r="DFC43" s="134"/>
      <c r="DFD43" s="134"/>
      <c r="DFE43" s="134"/>
      <c r="DFF43" s="134"/>
      <c r="DFG43" s="134"/>
      <c r="DFH43" s="134"/>
      <c r="DFI43" s="134"/>
      <c r="DFJ43" s="134"/>
      <c r="DFK43" s="134"/>
      <c r="DFL43" s="134"/>
      <c r="DFM43" s="134"/>
      <c r="DFN43" s="134"/>
      <c r="DFO43" s="134"/>
      <c r="DFP43" s="134"/>
      <c r="DFQ43" s="134"/>
      <c r="DFR43" s="134"/>
      <c r="DFS43" s="134"/>
      <c r="DFT43" s="134"/>
      <c r="DFU43" s="134"/>
      <c r="DFV43" s="134"/>
      <c r="DFW43" s="134"/>
      <c r="DFX43" s="134"/>
      <c r="DFY43" s="134"/>
      <c r="DFZ43" s="134"/>
      <c r="DGA43" s="134"/>
      <c r="DGB43" s="134"/>
      <c r="DGC43" s="134"/>
      <c r="DGD43" s="134"/>
      <c r="DGE43" s="134"/>
      <c r="DGF43" s="134"/>
      <c r="DGG43" s="134"/>
      <c r="DGH43" s="134"/>
      <c r="DGI43" s="134"/>
      <c r="DGJ43" s="134"/>
      <c r="DGK43" s="134"/>
      <c r="DGL43" s="134"/>
      <c r="DGM43" s="134"/>
      <c r="DGN43" s="134"/>
      <c r="DGO43" s="134"/>
      <c r="DGP43" s="134"/>
      <c r="DGQ43" s="134"/>
      <c r="DGR43" s="134"/>
      <c r="DGS43" s="134"/>
      <c r="DGT43" s="134"/>
      <c r="DGU43" s="134"/>
      <c r="DGV43" s="134"/>
      <c r="DGW43" s="134"/>
      <c r="DGX43" s="134"/>
      <c r="DGY43" s="134"/>
      <c r="DGZ43" s="134"/>
      <c r="DHA43" s="134"/>
      <c r="DHB43" s="134"/>
      <c r="DHC43" s="134"/>
      <c r="DHD43" s="134"/>
      <c r="DHE43" s="134"/>
      <c r="DHF43" s="134"/>
      <c r="DHG43" s="134"/>
      <c r="DHH43" s="134"/>
      <c r="DHI43" s="134"/>
      <c r="DHJ43" s="134"/>
      <c r="DHK43" s="134"/>
      <c r="DHL43" s="134"/>
      <c r="DHM43" s="134"/>
      <c r="DHN43" s="134"/>
      <c r="DHO43" s="134"/>
      <c r="DHP43" s="134"/>
      <c r="DHQ43" s="134"/>
      <c r="DHR43" s="134"/>
      <c r="DHS43" s="134"/>
      <c r="DHT43" s="134"/>
      <c r="DHU43" s="134"/>
      <c r="DHV43" s="134"/>
      <c r="DHW43" s="134"/>
      <c r="DHX43" s="134"/>
      <c r="DHY43" s="134"/>
      <c r="DHZ43" s="134"/>
      <c r="DIA43" s="134"/>
      <c r="DIB43" s="134"/>
      <c r="DIC43" s="134"/>
      <c r="DID43" s="134"/>
      <c r="DIE43" s="134"/>
      <c r="DIF43" s="134"/>
      <c r="DIG43" s="134"/>
      <c r="DIH43" s="134"/>
      <c r="DII43" s="134"/>
      <c r="DIJ43" s="134"/>
      <c r="DIK43" s="134"/>
      <c r="DIL43" s="134"/>
      <c r="DIM43" s="134"/>
      <c r="DIN43" s="134"/>
      <c r="DIO43" s="134"/>
      <c r="DIP43" s="134"/>
      <c r="DIQ43" s="134"/>
      <c r="DIR43" s="134"/>
      <c r="DIS43" s="134"/>
      <c r="DIT43" s="134"/>
      <c r="DIU43" s="134"/>
      <c r="DIV43" s="134"/>
      <c r="DIW43" s="134"/>
      <c r="DIX43" s="134"/>
      <c r="DIY43" s="134"/>
      <c r="DIZ43" s="134"/>
      <c r="DJA43" s="134"/>
      <c r="DJB43" s="134"/>
      <c r="DJC43" s="134"/>
      <c r="DJD43" s="134"/>
      <c r="DJE43" s="134"/>
      <c r="DJF43" s="134"/>
      <c r="DJG43" s="134"/>
      <c r="DJH43" s="134"/>
      <c r="DJI43" s="134"/>
      <c r="DJJ43" s="134"/>
      <c r="DJK43" s="134"/>
      <c r="DJL43" s="134"/>
      <c r="DJM43" s="134"/>
      <c r="DJN43" s="134"/>
      <c r="DJO43" s="134"/>
      <c r="DJP43" s="134"/>
      <c r="DJQ43" s="134"/>
      <c r="DJR43" s="134"/>
      <c r="DJS43" s="134"/>
      <c r="DJT43" s="134"/>
      <c r="DJU43" s="134"/>
      <c r="DJV43" s="134"/>
      <c r="DJW43" s="134"/>
      <c r="DJX43" s="134"/>
      <c r="DJY43" s="134"/>
      <c r="DJZ43" s="134"/>
      <c r="DKA43" s="134"/>
      <c r="DKB43" s="134"/>
      <c r="DKC43" s="134"/>
      <c r="DKD43" s="134"/>
      <c r="DKE43" s="134"/>
      <c r="DKF43" s="134"/>
      <c r="DKG43" s="134"/>
      <c r="DKH43" s="134"/>
      <c r="DKI43" s="134"/>
      <c r="DKJ43" s="134"/>
      <c r="DKK43" s="134"/>
      <c r="DKL43" s="134"/>
      <c r="DKM43" s="134"/>
      <c r="DKN43" s="134"/>
      <c r="DKO43" s="134"/>
      <c r="DKP43" s="134"/>
      <c r="DKQ43" s="134"/>
      <c r="DKR43" s="134"/>
      <c r="DKS43" s="134"/>
      <c r="DKT43" s="134"/>
      <c r="DKU43" s="134"/>
      <c r="DKV43" s="134"/>
      <c r="DKW43" s="134"/>
      <c r="DKX43" s="134"/>
      <c r="DKY43" s="134"/>
      <c r="DKZ43" s="134"/>
      <c r="DLA43" s="134"/>
      <c r="DLB43" s="134"/>
      <c r="DLC43" s="134"/>
      <c r="DLD43" s="134"/>
      <c r="DLE43" s="134"/>
      <c r="DLF43" s="134"/>
      <c r="DLG43" s="134"/>
      <c r="DLH43" s="134"/>
      <c r="DLI43" s="134"/>
      <c r="DLJ43" s="134"/>
      <c r="DLK43" s="134"/>
      <c r="DLL43" s="134"/>
      <c r="DLM43" s="134"/>
      <c r="DLN43" s="134"/>
      <c r="DLO43" s="134"/>
      <c r="DLP43" s="134"/>
      <c r="DLQ43" s="134"/>
      <c r="DLR43" s="134"/>
      <c r="DLS43" s="134"/>
      <c r="DLT43" s="134"/>
      <c r="DLU43" s="134"/>
      <c r="DLV43" s="134"/>
      <c r="DLW43" s="134"/>
      <c r="DLX43" s="134"/>
      <c r="DLY43" s="134"/>
      <c r="DLZ43" s="134"/>
      <c r="DMA43" s="134"/>
      <c r="DMB43" s="134"/>
      <c r="DMC43" s="134"/>
      <c r="DMD43" s="134"/>
      <c r="DME43" s="134"/>
      <c r="DMF43" s="134"/>
      <c r="DMG43" s="134"/>
      <c r="DMH43" s="134"/>
      <c r="DMI43" s="134"/>
      <c r="DMJ43" s="134"/>
      <c r="DMK43" s="134"/>
      <c r="DML43" s="134"/>
      <c r="DMM43" s="134"/>
      <c r="DMN43" s="134"/>
      <c r="DMO43" s="134"/>
      <c r="DMP43" s="134"/>
      <c r="DMQ43" s="134"/>
      <c r="DMR43" s="134"/>
      <c r="DMS43" s="134"/>
      <c r="DMT43" s="134"/>
      <c r="DMU43" s="134"/>
      <c r="DMV43" s="134"/>
      <c r="DMW43" s="134"/>
      <c r="DMX43" s="134"/>
      <c r="DMY43" s="134"/>
      <c r="DMZ43" s="134"/>
      <c r="DNA43" s="134"/>
      <c r="DNB43" s="134"/>
      <c r="DNC43" s="134"/>
      <c r="DND43" s="134"/>
      <c r="DNE43" s="134"/>
      <c r="DNF43" s="134"/>
      <c r="DNG43" s="134"/>
      <c r="DNH43" s="134"/>
      <c r="DNI43" s="134"/>
      <c r="DNJ43" s="134"/>
      <c r="DNK43" s="134"/>
      <c r="DNL43" s="134"/>
      <c r="DNM43" s="134"/>
      <c r="DNN43" s="134"/>
      <c r="DNO43" s="134"/>
      <c r="DNP43" s="134"/>
      <c r="DNQ43" s="134"/>
      <c r="DNR43" s="134"/>
      <c r="DNS43" s="134"/>
      <c r="DNT43" s="134"/>
      <c r="DNU43" s="134"/>
      <c r="DNV43" s="134"/>
      <c r="DNW43" s="134"/>
      <c r="DNX43" s="134"/>
      <c r="DNY43" s="134"/>
      <c r="DNZ43" s="134"/>
      <c r="DOA43" s="134"/>
      <c r="DOB43" s="134"/>
      <c r="DOC43" s="134"/>
      <c r="DOD43" s="134"/>
      <c r="DOE43" s="134"/>
      <c r="DOF43" s="134"/>
      <c r="DOG43" s="134"/>
      <c r="DOH43" s="134"/>
      <c r="DOI43" s="134"/>
      <c r="DOJ43" s="134"/>
      <c r="DOK43" s="134"/>
      <c r="DOL43" s="134"/>
      <c r="DOM43" s="134"/>
      <c r="DON43" s="134"/>
      <c r="DOO43" s="134"/>
      <c r="DOP43" s="134"/>
      <c r="DOQ43" s="134"/>
      <c r="DOR43" s="134"/>
      <c r="DOS43" s="134"/>
      <c r="DOT43" s="134"/>
      <c r="DOU43" s="134"/>
      <c r="DOV43" s="134"/>
      <c r="DOW43" s="134"/>
      <c r="DOX43" s="134"/>
      <c r="DOY43" s="134"/>
      <c r="DOZ43" s="134"/>
      <c r="DPA43" s="134"/>
      <c r="DPB43" s="134"/>
      <c r="DPC43" s="134"/>
      <c r="DPD43" s="134"/>
      <c r="DPE43" s="134"/>
      <c r="DPF43" s="134"/>
      <c r="DPG43" s="134"/>
      <c r="DPH43" s="134"/>
      <c r="DPI43" s="134"/>
      <c r="DPJ43" s="134"/>
      <c r="DPK43" s="134"/>
      <c r="DPL43" s="134"/>
      <c r="DPM43" s="134"/>
      <c r="DPN43" s="134"/>
      <c r="DPO43" s="134"/>
      <c r="DPP43" s="134"/>
      <c r="DPQ43" s="134"/>
      <c r="DPR43" s="134"/>
      <c r="DPS43" s="134"/>
      <c r="DPT43" s="134"/>
      <c r="DPU43" s="134"/>
      <c r="DPV43" s="134"/>
      <c r="DPW43" s="134"/>
      <c r="DPX43" s="134"/>
      <c r="DPY43" s="134"/>
      <c r="DPZ43" s="134"/>
      <c r="DQA43" s="134"/>
      <c r="DQB43" s="134"/>
      <c r="DQC43" s="134"/>
      <c r="DQD43" s="134"/>
      <c r="DQE43" s="134"/>
      <c r="DQF43" s="134"/>
      <c r="DQG43" s="134"/>
      <c r="DQH43" s="134"/>
      <c r="DQI43" s="134"/>
      <c r="DQJ43" s="134"/>
      <c r="DQK43" s="134"/>
      <c r="DQL43" s="134"/>
      <c r="DQM43" s="134"/>
      <c r="DQN43" s="134"/>
      <c r="DQO43" s="134"/>
      <c r="DQP43" s="134"/>
      <c r="DQQ43" s="134"/>
      <c r="DQR43" s="134"/>
      <c r="DQS43" s="134"/>
      <c r="DQT43" s="134"/>
      <c r="DQU43" s="134"/>
      <c r="DQV43" s="134"/>
      <c r="DQW43" s="134"/>
      <c r="DQX43" s="134"/>
      <c r="DQY43" s="134"/>
      <c r="DQZ43" s="134"/>
      <c r="DRA43" s="134"/>
      <c r="DRB43" s="134"/>
      <c r="DRC43" s="134"/>
      <c r="DRD43" s="134"/>
      <c r="DRE43" s="134"/>
      <c r="DRF43" s="134"/>
      <c r="DRG43" s="134"/>
      <c r="DRH43" s="134"/>
      <c r="DRI43" s="134"/>
      <c r="DRJ43" s="134"/>
      <c r="DRK43" s="134"/>
      <c r="DRL43" s="134"/>
      <c r="DRM43" s="134"/>
      <c r="DRN43" s="134"/>
      <c r="DRO43" s="134"/>
      <c r="DRP43" s="134"/>
      <c r="DRQ43" s="134"/>
      <c r="DRR43" s="134"/>
      <c r="DRS43" s="134"/>
      <c r="DRT43" s="134"/>
      <c r="DRU43" s="134"/>
      <c r="DRV43" s="134"/>
      <c r="DRW43" s="134"/>
      <c r="DRX43" s="134"/>
      <c r="DRY43" s="134"/>
      <c r="DRZ43" s="134"/>
      <c r="DSA43" s="134"/>
      <c r="DSB43" s="134"/>
      <c r="DSC43" s="134"/>
      <c r="DSD43" s="134"/>
      <c r="DSE43" s="134"/>
      <c r="DSF43" s="134"/>
      <c r="DSG43" s="134"/>
      <c r="DSH43" s="134"/>
      <c r="DSI43" s="134"/>
      <c r="DSJ43" s="134"/>
      <c r="DSK43" s="134"/>
      <c r="DSL43" s="134"/>
      <c r="DSM43" s="134"/>
      <c r="DSN43" s="134"/>
      <c r="DSO43" s="134"/>
      <c r="DSP43" s="134"/>
      <c r="DSQ43" s="134"/>
      <c r="DSR43" s="134"/>
      <c r="DSS43" s="134"/>
      <c r="DST43" s="134"/>
      <c r="DSU43" s="134"/>
      <c r="DSV43" s="134"/>
      <c r="DSW43" s="134"/>
      <c r="DSX43" s="134"/>
      <c r="DSY43" s="134"/>
      <c r="DSZ43" s="134"/>
      <c r="DTA43" s="134"/>
      <c r="DTB43" s="134"/>
      <c r="DTC43" s="134"/>
      <c r="DTD43" s="134"/>
      <c r="DTE43" s="134"/>
      <c r="DTF43" s="134"/>
      <c r="DTG43" s="134"/>
      <c r="DTH43" s="134"/>
      <c r="DTI43" s="134"/>
      <c r="DTJ43" s="134"/>
      <c r="DTK43" s="134"/>
      <c r="DTL43" s="134"/>
      <c r="DTM43" s="134"/>
      <c r="DTN43" s="134"/>
      <c r="DTO43" s="134"/>
      <c r="DTP43" s="134"/>
      <c r="DTQ43" s="134"/>
      <c r="DTR43" s="134"/>
      <c r="DTS43" s="134"/>
      <c r="DTT43" s="134"/>
      <c r="DTU43" s="134"/>
      <c r="DTV43" s="134"/>
      <c r="DTW43" s="134"/>
      <c r="DTX43" s="134"/>
      <c r="DTY43" s="134"/>
      <c r="DTZ43" s="134"/>
      <c r="DUA43" s="134"/>
      <c r="DUB43" s="134"/>
      <c r="DUC43" s="134"/>
      <c r="DUD43" s="134"/>
      <c r="DUE43" s="134"/>
      <c r="DUF43" s="134"/>
      <c r="DUG43" s="134"/>
      <c r="DUH43" s="134"/>
      <c r="DUI43" s="134"/>
      <c r="DUJ43" s="134"/>
      <c r="DUK43" s="134"/>
      <c r="DUL43" s="134"/>
      <c r="DUM43" s="134"/>
      <c r="DUN43" s="134"/>
      <c r="DUO43" s="134"/>
      <c r="DUP43" s="134"/>
      <c r="DUQ43" s="134"/>
      <c r="DUR43" s="134"/>
      <c r="DUS43" s="134"/>
      <c r="DUT43" s="134"/>
      <c r="DUU43" s="134"/>
      <c r="DUV43" s="134"/>
      <c r="DUW43" s="134"/>
      <c r="DUX43" s="134"/>
      <c r="DUY43" s="134"/>
      <c r="DUZ43" s="134"/>
      <c r="DVA43" s="134"/>
      <c r="DVB43" s="134"/>
      <c r="DVC43" s="134"/>
      <c r="DVD43" s="134"/>
      <c r="DVE43" s="134"/>
      <c r="DVF43" s="134"/>
      <c r="DVG43" s="134"/>
      <c r="DVH43" s="134"/>
      <c r="DVI43" s="134"/>
      <c r="DVJ43" s="134"/>
      <c r="DVK43" s="134"/>
      <c r="DVL43" s="134"/>
      <c r="DVM43" s="134"/>
      <c r="DVN43" s="134"/>
      <c r="DVO43" s="134"/>
      <c r="DVP43" s="134"/>
      <c r="DVQ43" s="134"/>
      <c r="DVR43" s="134"/>
      <c r="DVS43" s="134"/>
      <c r="DVT43" s="134"/>
      <c r="DVU43" s="134"/>
      <c r="DVV43" s="134"/>
      <c r="DVW43" s="134"/>
      <c r="DVX43" s="134"/>
      <c r="DVY43" s="134"/>
      <c r="DVZ43" s="134"/>
      <c r="DWA43" s="134"/>
      <c r="DWB43" s="134"/>
      <c r="DWC43" s="134"/>
      <c r="DWD43" s="134"/>
      <c r="DWE43" s="134"/>
      <c r="DWF43" s="134"/>
      <c r="DWG43" s="134"/>
      <c r="DWH43" s="134"/>
      <c r="DWI43" s="134"/>
      <c r="DWJ43" s="134"/>
      <c r="DWK43" s="134"/>
      <c r="DWL43" s="134"/>
      <c r="DWM43" s="134"/>
      <c r="DWN43" s="134"/>
      <c r="DWO43" s="134"/>
      <c r="DWP43" s="134"/>
      <c r="DWQ43" s="134"/>
      <c r="DWR43" s="134"/>
      <c r="DWS43" s="134"/>
      <c r="DWT43" s="134"/>
      <c r="DWU43" s="134"/>
      <c r="DWV43" s="134"/>
      <c r="DWW43" s="134"/>
      <c r="DWX43" s="134"/>
      <c r="DWY43" s="134"/>
      <c r="DWZ43" s="134"/>
      <c r="DXA43" s="134"/>
      <c r="DXB43" s="134"/>
      <c r="DXC43" s="134"/>
      <c r="DXD43" s="134"/>
      <c r="DXE43" s="134"/>
      <c r="DXF43" s="134"/>
      <c r="DXG43" s="134"/>
      <c r="DXH43" s="134"/>
      <c r="DXI43" s="134"/>
      <c r="DXJ43" s="134"/>
      <c r="DXK43" s="134"/>
      <c r="DXL43" s="134"/>
      <c r="DXM43" s="134"/>
      <c r="DXN43" s="134"/>
      <c r="DXO43" s="134"/>
      <c r="DXP43" s="134"/>
      <c r="DXQ43" s="134"/>
      <c r="DXR43" s="134"/>
      <c r="DXS43" s="134"/>
      <c r="DXT43" s="134"/>
      <c r="DXU43" s="134"/>
      <c r="DXV43" s="134"/>
      <c r="DXW43" s="134"/>
      <c r="DXX43" s="134"/>
      <c r="DXY43" s="134"/>
      <c r="DXZ43" s="134"/>
      <c r="DYA43" s="134"/>
      <c r="DYB43" s="134"/>
      <c r="DYC43" s="134"/>
      <c r="DYD43" s="134"/>
      <c r="DYE43" s="134"/>
      <c r="DYF43" s="134"/>
      <c r="DYG43" s="134"/>
      <c r="DYH43" s="134"/>
      <c r="DYI43" s="134"/>
      <c r="DYJ43" s="134"/>
      <c r="DYK43" s="134"/>
      <c r="DYL43" s="134"/>
      <c r="DYM43" s="134"/>
      <c r="DYN43" s="134"/>
      <c r="DYO43" s="134"/>
      <c r="DYP43" s="134"/>
      <c r="DYQ43" s="134"/>
      <c r="DYR43" s="134"/>
      <c r="DYS43" s="134"/>
      <c r="DYT43" s="134"/>
      <c r="DYU43" s="134"/>
      <c r="DYV43" s="134"/>
      <c r="DYW43" s="134"/>
      <c r="DYX43" s="134"/>
      <c r="DYY43" s="134"/>
      <c r="DYZ43" s="134"/>
      <c r="DZA43" s="134"/>
      <c r="DZB43" s="134"/>
      <c r="DZC43" s="134"/>
      <c r="DZD43" s="134"/>
      <c r="DZE43" s="134"/>
      <c r="DZF43" s="134"/>
      <c r="DZG43" s="134"/>
      <c r="DZH43" s="134"/>
      <c r="DZI43" s="134"/>
      <c r="DZJ43" s="134"/>
      <c r="DZK43" s="134"/>
      <c r="DZL43" s="134"/>
      <c r="DZM43" s="134"/>
      <c r="DZN43" s="134"/>
      <c r="DZO43" s="134"/>
      <c r="DZP43" s="134"/>
      <c r="DZQ43" s="134"/>
      <c r="DZR43" s="134"/>
      <c r="DZS43" s="134"/>
      <c r="DZT43" s="134"/>
      <c r="DZU43" s="134"/>
      <c r="DZV43" s="134"/>
      <c r="DZW43" s="134"/>
      <c r="DZX43" s="134"/>
      <c r="DZY43" s="134"/>
      <c r="DZZ43" s="134"/>
      <c r="EAA43" s="134"/>
      <c r="EAB43" s="134"/>
      <c r="EAC43" s="134"/>
      <c r="EAD43" s="134"/>
      <c r="EAE43" s="134"/>
      <c r="EAF43" s="134"/>
      <c r="EAG43" s="134"/>
      <c r="EAH43" s="134"/>
      <c r="EAI43" s="134"/>
      <c r="EAJ43" s="134"/>
      <c r="EAK43" s="134"/>
      <c r="EAL43" s="134"/>
      <c r="EAM43" s="134"/>
      <c r="EAN43" s="134"/>
      <c r="EAO43" s="134"/>
      <c r="EAP43" s="134"/>
      <c r="EAQ43" s="134"/>
      <c r="EAR43" s="134"/>
      <c r="EAS43" s="134"/>
      <c r="EAT43" s="134"/>
      <c r="EAU43" s="134"/>
      <c r="EAV43" s="134"/>
      <c r="EAW43" s="134"/>
      <c r="EAX43" s="134"/>
      <c r="EAY43" s="134"/>
      <c r="EAZ43" s="134"/>
      <c r="EBA43" s="134"/>
      <c r="EBB43" s="134"/>
      <c r="EBC43" s="134"/>
      <c r="EBD43" s="134"/>
      <c r="EBE43" s="134"/>
      <c r="EBF43" s="134"/>
      <c r="EBG43" s="134"/>
      <c r="EBH43" s="134"/>
      <c r="EBI43" s="134"/>
      <c r="EBJ43" s="134"/>
      <c r="EBK43" s="134"/>
      <c r="EBL43" s="134"/>
      <c r="EBM43" s="134"/>
      <c r="EBN43" s="134"/>
      <c r="EBO43" s="134"/>
      <c r="EBP43" s="134"/>
      <c r="EBQ43" s="134"/>
      <c r="EBR43" s="134"/>
      <c r="EBS43" s="134"/>
      <c r="EBT43" s="134"/>
      <c r="EBU43" s="134"/>
      <c r="EBV43" s="134"/>
      <c r="EBW43" s="134"/>
      <c r="EBX43" s="134"/>
      <c r="EBY43" s="134"/>
      <c r="EBZ43" s="134"/>
      <c r="ECA43" s="134"/>
      <c r="ECB43" s="134"/>
      <c r="ECC43" s="134"/>
      <c r="ECD43" s="134"/>
      <c r="ECE43" s="134"/>
      <c r="ECF43" s="134"/>
      <c r="ECG43" s="134"/>
      <c r="ECH43" s="134"/>
      <c r="ECI43" s="134"/>
      <c r="ECJ43" s="134"/>
      <c r="ECK43" s="134"/>
      <c r="ECL43" s="134"/>
      <c r="ECM43" s="134"/>
      <c r="ECN43" s="134"/>
      <c r="ECO43" s="134"/>
      <c r="ECP43" s="134"/>
      <c r="ECQ43" s="134"/>
      <c r="ECR43" s="134"/>
      <c r="ECS43" s="134"/>
      <c r="ECT43" s="134"/>
      <c r="ECU43" s="134"/>
      <c r="ECV43" s="134"/>
      <c r="ECW43" s="134"/>
      <c r="ECX43" s="134"/>
      <c r="ECY43" s="134"/>
      <c r="ECZ43" s="134"/>
      <c r="EDA43" s="134"/>
      <c r="EDB43" s="134"/>
      <c r="EDC43" s="134"/>
      <c r="EDD43" s="134"/>
      <c r="EDE43" s="134"/>
      <c r="EDF43" s="134"/>
      <c r="EDG43" s="134"/>
      <c r="EDH43" s="134"/>
      <c r="EDI43" s="134"/>
      <c r="EDJ43" s="134"/>
      <c r="EDK43" s="134"/>
      <c r="EDL43" s="134"/>
      <c r="EDM43" s="134"/>
      <c r="EDN43" s="134"/>
      <c r="EDO43" s="134"/>
      <c r="EDP43" s="134"/>
      <c r="EDQ43" s="134"/>
      <c r="EDR43" s="134"/>
      <c r="EDS43" s="134"/>
      <c r="EDT43" s="134"/>
      <c r="EDU43" s="134"/>
      <c r="EDV43" s="134"/>
      <c r="EDW43" s="134"/>
      <c r="EDX43" s="134"/>
      <c r="EDY43" s="134"/>
      <c r="EDZ43" s="134"/>
      <c r="EEA43" s="134"/>
      <c r="EEB43" s="134"/>
      <c r="EEC43" s="134"/>
      <c r="EED43" s="134"/>
      <c r="EEE43" s="134"/>
      <c r="EEF43" s="134"/>
      <c r="EEG43" s="134"/>
      <c r="EEH43" s="134"/>
      <c r="EEI43" s="134"/>
      <c r="EEJ43" s="134"/>
      <c r="EEK43" s="134"/>
      <c r="EEL43" s="134"/>
      <c r="EEM43" s="134"/>
      <c r="EEN43" s="134"/>
      <c r="EEO43" s="134"/>
      <c r="EEP43" s="134"/>
      <c r="EEQ43" s="134"/>
      <c r="EER43" s="134"/>
      <c r="EES43" s="134"/>
      <c r="EET43" s="134"/>
      <c r="EEU43" s="134"/>
      <c r="EEV43" s="134"/>
      <c r="EEW43" s="134"/>
      <c r="EEX43" s="134"/>
      <c r="EEY43" s="134"/>
      <c r="EEZ43" s="134"/>
      <c r="EFA43" s="134"/>
      <c r="EFB43" s="134"/>
      <c r="EFC43" s="134"/>
      <c r="EFD43" s="134"/>
      <c r="EFE43" s="134"/>
      <c r="EFF43" s="134"/>
      <c r="EFG43" s="134"/>
      <c r="EFH43" s="134"/>
      <c r="EFI43" s="134"/>
      <c r="EFJ43" s="134"/>
      <c r="EFK43" s="134"/>
      <c r="EFL43" s="134"/>
      <c r="EFM43" s="134"/>
      <c r="EFN43" s="134"/>
      <c r="EFO43" s="134"/>
      <c r="EFP43" s="134"/>
      <c r="EFQ43" s="134"/>
      <c r="EFR43" s="134"/>
      <c r="EFS43" s="134"/>
      <c r="EFT43" s="134"/>
      <c r="EFU43" s="134"/>
      <c r="EFV43" s="134"/>
      <c r="EFW43" s="134"/>
      <c r="EFX43" s="134"/>
      <c r="EFY43" s="134"/>
      <c r="EFZ43" s="134"/>
      <c r="EGA43" s="134"/>
      <c r="EGB43" s="134"/>
      <c r="EGC43" s="134"/>
      <c r="EGD43" s="134"/>
      <c r="EGE43" s="134"/>
      <c r="EGF43" s="134"/>
      <c r="EGG43" s="134"/>
      <c r="EGH43" s="134"/>
      <c r="EGI43" s="134"/>
      <c r="EGJ43" s="134"/>
      <c r="EGK43" s="134"/>
      <c r="EGL43" s="134"/>
      <c r="EGM43" s="134"/>
      <c r="EGN43" s="134"/>
      <c r="EGO43" s="134"/>
      <c r="EGP43" s="134"/>
      <c r="EGQ43" s="134"/>
      <c r="EGR43" s="134"/>
      <c r="EGS43" s="134"/>
      <c r="EGT43" s="134"/>
      <c r="EGU43" s="134"/>
      <c r="EGV43" s="134"/>
      <c r="EGW43" s="134"/>
      <c r="EGX43" s="134"/>
      <c r="EGY43" s="134"/>
      <c r="EGZ43" s="134"/>
      <c r="EHA43" s="134"/>
      <c r="EHB43" s="134"/>
      <c r="EHC43" s="134"/>
      <c r="EHD43" s="134"/>
      <c r="EHE43" s="134"/>
      <c r="EHF43" s="134"/>
      <c r="EHG43" s="134"/>
      <c r="EHH43" s="134"/>
      <c r="EHI43" s="134"/>
      <c r="EHJ43" s="134"/>
      <c r="EHK43" s="134"/>
      <c r="EHL43" s="134"/>
      <c r="EHM43" s="134"/>
      <c r="EHN43" s="134"/>
      <c r="EHO43" s="134"/>
      <c r="EHP43" s="134"/>
      <c r="EHQ43" s="134"/>
      <c r="EHR43" s="134"/>
      <c r="EHS43" s="134"/>
      <c r="EHT43" s="134"/>
      <c r="EHU43" s="134"/>
      <c r="EHV43" s="134"/>
      <c r="EHW43" s="134"/>
      <c r="EHX43" s="134"/>
      <c r="EHY43" s="134"/>
      <c r="EHZ43" s="134"/>
      <c r="EIA43" s="134"/>
      <c r="EIB43" s="134"/>
      <c r="EIC43" s="134"/>
      <c r="EID43" s="134"/>
      <c r="EIE43" s="134"/>
      <c r="EIF43" s="134"/>
      <c r="EIG43" s="134"/>
      <c r="EIH43" s="134"/>
      <c r="EII43" s="134"/>
      <c r="EIJ43" s="134"/>
      <c r="EIK43" s="134"/>
      <c r="EIL43" s="134"/>
      <c r="EIM43" s="134"/>
      <c r="EIN43" s="134"/>
      <c r="EIO43" s="134"/>
      <c r="EIP43" s="134"/>
      <c r="EIQ43" s="134"/>
      <c r="EIR43" s="134"/>
      <c r="EIS43" s="134"/>
      <c r="EIT43" s="134"/>
      <c r="EIU43" s="134"/>
      <c r="EIV43" s="134"/>
      <c r="EIW43" s="134"/>
      <c r="EIX43" s="134"/>
      <c r="EIY43" s="134"/>
      <c r="EIZ43" s="134"/>
      <c r="EJA43" s="134"/>
      <c r="EJB43" s="134"/>
      <c r="EJC43" s="134"/>
      <c r="EJD43" s="134"/>
      <c r="EJE43" s="134"/>
      <c r="EJF43" s="134"/>
      <c r="EJG43" s="134"/>
      <c r="EJH43" s="134"/>
      <c r="EJI43" s="134"/>
      <c r="EJJ43" s="134"/>
      <c r="EJK43" s="134"/>
      <c r="EJL43" s="134"/>
      <c r="EJM43" s="134"/>
      <c r="EJN43" s="134"/>
      <c r="EJO43" s="134"/>
      <c r="EJP43" s="134"/>
      <c r="EJQ43" s="134"/>
      <c r="EJR43" s="134"/>
      <c r="EJS43" s="134"/>
      <c r="EJT43" s="134"/>
      <c r="EJU43" s="134"/>
      <c r="EJV43" s="134"/>
      <c r="EJW43" s="134"/>
      <c r="EJX43" s="134"/>
      <c r="EJY43" s="134"/>
      <c r="EJZ43" s="134"/>
      <c r="EKA43" s="134"/>
      <c r="EKB43" s="134"/>
      <c r="EKC43" s="134"/>
      <c r="EKD43" s="134"/>
      <c r="EKE43" s="134"/>
      <c r="EKF43" s="134"/>
      <c r="EKG43" s="134"/>
      <c r="EKH43" s="134"/>
      <c r="EKI43" s="134"/>
      <c r="EKJ43" s="134"/>
      <c r="EKK43" s="134"/>
      <c r="EKL43" s="134"/>
      <c r="EKM43" s="134"/>
      <c r="EKN43" s="134"/>
      <c r="EKO43" s="134"/>
      <c r="EKP43" s="134"/>
      <c r="EKQ43" s="134"/>
      <c r="EKR43" s="134"/>
      <c r="EKS43" s="134"/>
      <c r="EKT43" s="134"/>
      <c r="EKU43" s="134"/>
      <c r="EKV43" s="134"/>
      <c r="EKW43" s="134"/>
      <c r="EKX43" s="134"/>
      <c r="EKY43" s="134"/>
      <c r="EKZ43" s="134"/>
      <c r="ELA43" s="134"/>
      <c r="ELB43" s="134"/>
      <c r="ELC43" s="134"/>
      <c r="ELD43" s="134"/>
      <c r="ELE43" s="134"/>
      <c r="ELF43" s="134"/>
      <c r="ELG43" s="134"/>
      <c r="ELH43" s="134"/>
      <c r="ELI43" s="134"/>
      <c r="ELJ43" s="134"/>
      <c r="ELK43" s="134"/>
      <c r="ELL43" s="134"/>
      <c r="ELM43" s="134"/>
      <c r="ELN43" s="134"/>
      <c r="ELO43" s="134"/>
      <c r="ELP43" s="134"/>
      <c r="ELQ43" s="134"/>
      <c r="ELR43" s="134"/>
      <c r="ELS43" s="134"/>
      <c r="ELT43" s="134"/>
      <c r="ELU43" s="134"/>
      <c r="ELV43" s="134"/>
      <c r="ELW43" s="134"/>
      <c r="ELX43" s="134"/>
      <c r="ELY43" s="134"/>
      <c r="ELZ43" s="134"/>
      <c r="EMA43" s="134"/>
      <c r="EMB43" s="134"/>
      <c r="EMC43" s="134"/>
      <c r="EMD43" s="134"/>
      <c r="EME43" s="134"/>
      <c r="EMF43" s="134"/>
      <c r="EMG43" s="134"/>
      <c r="EMH43" s="134"/>
      <c r="EMI43" s="134"/>
      <c r="EMJ43" s="134"/>
      <c r="EMK43" s="134"/>
      <c r="EML43" s="134"/>
      <c r="EMM43" s="134"/>
      <c r="EMN43" s="134"/>
      <c r="EMO43" s="134"/>
      <c r="EMP43" s="134"/>
      <c r="EMQ43" s="134"/>
      <c r="EMR43" s="134"/>
      <c r="EMS43" s="134"/>
      <c r="EMT43" s="134"/>
      <c r="EMU43" s="134"/>
      <c r="EMV43" s="134"/>
      <c r="EMW43" s="134"/>
      <c r="EMX43" s="134"/>
      <c r="EMY43" s="134"/>
      <c r="EMZ43" s="134"/>
      <c r="ENA43" s="134"/>
      <c r="ENB43" s="134"/>
      <c r="ENC43" s="134"/>
      <c r="END43" s="134"/>
      <c r="ENE43" s="134"/>
      <c r="ENF43" s="134"/>
      <c r="ENG43" s="134"/>
      <c r="ENH43" s="134"/>
      <c r="ENI43" s="134"/>
      <c r="ENJ43" s="134"/>
      <c r="ENK43" s="134"/>
      <c r="ENL43" s="134"/>
      <c r="ENM43" s="134"/>
      <c r="ENN43" s="134"/>
      <c r="ENO43" s="134"/>
      <c r="ENP43" s="134"/>
      <c r="ENQ43" s="134"/>
      <c r="ENR43" s="134"/>
      <c r="ENS43" s="134"/>
      <c r="ENT43" s="134"/>
      <c r="ENU43" s="134"/>
      <c r="ENV43" s="134"/>
      <c r="ENW43" s="134"/>
      <c r="ENX43" s="134"/>
      <c r="ENY43" s="134"/>
      <c r="ENZ43" s="134"/>
      <c r="EOA43" s="134"/>
      <c r="EOB43" s="134"/>
      <c r="EOC43" s="134"/>
      <c r="EOD43" s="134"/>
      <c r="EOE43" s="134"/>
      <c r="EOF43" s="134"/>
      <c r="EOG43" s="134"/>
      <c r="EOH43" s="134"/>
      <c r="EOI43" s="134"/>
      <c r="EOJ43" s="134"/>
      <c r="EOK43" s="134"/>
      <c r="EOL43" s="134"/>
      <c r="EOM43" s="134"/>
      <c r="EON43" s="134"/>
      <c r="EOO43" s="134"/>
      <c r="EOP43" s="134"/>
      <c r="EOQ43" s="134"/>
      <c r="EOR43" s="134"/>
      <c r="EOS43" s="134"/>
      <c r="EOT43" s="134"/>
      <c r="EOU43" s="134"/>
      <c r="EOV43" s="134"/>
      <c r="EOW43" s="134"/>
      <c r="EOX43" s="134"/>
      <c r="EOY43" s="134"/>
      <c r="EOZ43" s="134"/>
      <c r="EPA43" s="134"/>
      <c r="EPB43" s="134"/>
      <c r="EPC43" s="134"/>
      <c r="EPD43" s="134"/>
      <c r="EPE43" s="134"/>
      <c r="EPF43" s="134"/>
      <c r="EPG43" s="134"/>
      <c r="EPH43" s="134"/>
      <c r="EPI43" s="134"/>
      <c r="EPJ43" s="134"/>
      <c r="EPK43" s="134"/>
      <c r="EPL43" s="134"/>
      <c r="EPM43" s="134"/>
      <c r="EPN43" s="134"/>
      <c r="EPO43" s="134"/>
      <c r="EPP43" s="134"/>
      <c r="EPQ43" s="134"/>
      <c r="EPR43" s="134"/>
      <c r="EPS43" s="134"/>
      <c r="EPT43" s="134"/>
      <c r="EPU43" s="134"/>
      <c r="EPV43" s="134"/>
      <c r="EPW43" s="134"/>
      <c r="EPX43" s="134"/>
      <c r="EPY43" s="134"/>
      <c r="EPZ43" s="134"/>
      <c r="EQA43" s="134"/>
      <c r="EQB43" s="134"/>
      <c r="EQC43" s="134"/>
      <c r="EQD43" s="134"/>
      <c r="EQE43" s="134"/>
      <c r="EQF43" s="134"/>
      <c r="EQG43" s="134"/>
      <c r="EQH43" s="134"/>
      <c r="EQI43" s="134"/>
      <c r="EQJ43" s="134"/>
      <c r="EQK43" s="134"/>
      <c r="EQL43" s="134"/>
      <c r="EQM43" s="134"/>
      <c r="EQN43" s="134"/>
      <c r="EQO43" s="134"/>
      <c r="EQP43" s="134"/>
      <c r="EQQ43" s="134"/>
      <c r="EQR43" s="134"/>
      <c r="EQS43" s="134"/>
      <c r="EQT43" s="134"/>
      <c r="EQU43" s="134"/>
      <c r="EQV43" s="134"/>
      <c r="EQW43" s="134"/>
      <c r="EQX43" s="134"/>
      <c r="EQY43" s="134"/>
      <c r="EQZ43" s="134"/>
      <c r="ERA43" s="134"/>
      <c r="ERB43" s="134"/>
      <c r="ERC43" s="134"/>
      <c r="ERD43" s="134"/>
      <c r="ERE43" s="134"/>
      <c r="ERF43" s="134"/>
      <c r="ERG43" s="134"/>
      <c r="ERH43" s="134"/>
      <c r="ERI43" s="134"/>
      <c r="ERJ43" s="134"/>
      <c r="ERK43" s="134"/>
      <c r="ERL43" s="134"/>
      <c r="ERM43" s="134"/>
      <c r="ERN43" s="134"/>
      <c r="ERO43" s="134"/>
      <c r="ERP43" s="134"/>
      <c r="ERQ43" s="134"/>
      <c r="ERR43" s="134"/>
      <c r="ERS43" s="134"/>
      <c r="ERT43" s="134"/>
      <c r="ERU43" s="134"/>
      <c r="ERV43" s="134"/>
      <c r="ERW43" s="134"/>
      <c r="ERX43" s="134"/>
      <c r="ERY43" s="134"/>
      <c r="ERZ43" s="134"/>
      <c r="ESA43" s="134"/>
      <c r="ESB43" s="134"/>
      <c r="ESC43" s="134"/>
      <c r="ESD43" s="134"/>
      <c r="ESE43" s="134"/>
      <c r="ESF43" s="134"/>
      <c r="ESG43" s="134"/>
      <c r="ESH43" s="134"/>
      <c r="ESI43" s="134"/>
      <c r="ESJ43" s="134"/>
      <c r="ESK43" s="134"/>
      <c r="ESL43" s="134"/>
      <c r="ESM43" s="134"/>
      <c r="ESN43" s="134"/>
      <c r="ESO43" s="134"/>
      <c r="ESP43" s="134"/>
      <c r="ESQ43" s="134"/>
      <c r="ESR43" s="134"/>
      <c r="ESS43" s="134"/>
      <c r="EST43" s="134"/>
      <c r="ESU43" s="134"/>
      <c r="ESV43" s="134"/>
      <c r="ESW43" s="134"/>
      <c r="ESX43" s="134"/>
      <c r="ESY43" s="134"/>
      <c r="ESZ43" s="134"/>
      <c r="ETA43" s="134"/>
      <c r="ETB43" s="134"/>
      <c r="ETC43" s="134"/>
      <c r="ETD43" s="134"/>
      <c r="ETE43" s="134"/>
      <c r="ETF43" s="134"/>
      <c r="ETG43" s="134"/>
      <c r="ETH43" s="134"/>
      <c r="ETI43" s="134"/>
      <c r="ETJ43" s="134"/>
      <c r="ETK43" s="134"/>
      <c r="ETL43" s="134"/>
      <c r="ETM43" s="134"/>
      <c r="ETN43" s="134"/>
      <c r="ETO43" s="134"/>
      <c r="ETP43" s="134"/>
      <c r="ETQ43" s="134"/>
      <c r="ETR43" s="134"/>
      <c r="ETS43" s="134"/>
      <c r="ETT43" s="134"/>
      <c r="ETU43" s="134"/>
      <c r="ETV43" s="134"/>
      <c r="ETW43" s="134"/>
      <c r="ETX43" s="134"/>
      <c r="ETY43" s="134"/>
      <c r="ETZ43" s="134"/>
      <c r="EUA43" s="134"/>
      <c r="EUB43" s="134"/>
      <c r="EUC43" s="134"/>
      <c r="EUD43" s="134"/>
      <c r="EUE43" s="134"/>
      <c r="EUF43" s="134"/>
      <c r="EUG43" s="134"/>
      <c r="EUH43" s="134"/>
      <c r="EUI43" s="134"/>
      <c r="EUJ43" s="134"/>
      <c r="EUK43" s="134"/>
      <c r="EUL43" s="134"/>
      <c r="EUM43" s="134"/>
      <c r="EUN43" s="134"/>
      <c r="EUO43" s="134"/>
      <c r="EUP43" s="134"/>
      <c r="EUQ43" s="134"/>
      <c r="EUR43" s="134"/>
      <c r="EUS43" s="134"/>
      <c r="EUT43" s="134"/>
      <c r="EUU43" s="134"/>
      <c r="EUV43" s="134"/>
      <c r="EUW43" s="134"/>
      <c r="EUX43" s="134"/>
      <c r="EUY43" s="134"/>
      <c r="EUZ43" s="134"/>
      <c r="EVA43" s="134"/>
      <c r="EVB43" s="134"/>
      <c r="EVC43" s="134"/>
      <c r="EVD43" s="134"/>
      <c r="EVE43" s="134"/>
      <c r="EVF43" s="134"/>
      <c r="EVG43" s="134"/>
      <c r="EVH43" s="134"/>
      <c r="EVI43" s="134"/>
      <c r="EVJ43" s="134"/>
      <c r="EVK43" s="134"/>
      <c r="EVL43" s="134"/>
      <c r="EVM43" s="134"/>
      <c r="EVN43" s="134"/>
      <c r="EVO43" s="134"/>
      <c r="EVP43" s="134"/>
      <c r="EVQ43" s="134"/>
      <c r="EVR43" s="134"/>
      <c r="EVS43" s="134"/>
      <c r="EVT43" s="134"/>
      <c r="EVU43" s="134"/>
      <c r="EVV43" s="134"/>
      <c r="EVW43" s="134"/>
      <c r="EVX43" s="134"/>
      <c r="EVY43" s="134"/>
      <c r="EVZ43" s="134"/>
      <c r="EWA43" s="134"/>
      <c r="EWB43" s="134"/>
      <c r="EWC43" s="134"/>
      <c r="EWD43" s="134"/>
      <c r="EWE43" s="134"/>
      <c r="EWF43" s="134"/>
      <c r="EWG43" s="134"/>
      <c r="EWH43" s="134"/>
      <c r="EWI43" s="134"/>
      <c r="EWJ43" s="134"/>
      <c r="EWK43" s="134"/>
      <c r="EWL43" s="134"/>
      <c r="EWM43" s="134"/>
      <c r="EWN43" s="134"/>
      <c r="EWO43" s="134"/>
      <c r="EWP43" s="134"/>
      <c r="EWQ43" s="134"/>
      <c r="EWR43" s="134"/>
      <c r="EWS43" s="134"/>
      <c r="EWT43" s="134"/>
      <c r="EWU43" s="134"/>
      <c r="EWV43" s="134"/>
      <c r="EWW43" s="134"/>
      <c r="EWX43" s="134"/>
      <c r="EWY43" s="134"/>
      <c r="EWZ43" s="134"/>
      <c r="EXA43" s="134"/>
      <c r="EXB43" s="134"/>
      <c r="EXC43" s="134"/>
      <c r="EXD43" s="134"/>
      <c r="EXE43" s="134"/>
      <c r="EXF43" s="134"/>
      <c r="EXG43" s="134"/>
      <c r="EXH43" s="134"/>
      <c r="EXI43" s="134"/>
      <c r="EXJ43" s="134"/>
      <c r="EXK43" s="134"/>
      <c r="EXL43" s="134"/>
      <c r="EXM43" s="134"/>
      <c r="EXN43" s="134"/>
      <c r="EXO43" s="134"/>
      <c r="EXP43" s="134"/>
      <c r="EXQ43" s="134"/>
      <c r="EXR43" s="134"/>
      <c r="EXS43" s="134"/>
      <c r="EXT43" s="134"/>
      <c r="EXU43" s="134"/>
      <c r="EXV43" s="134"/>
      <c r="EXW43" s="134"/>
      <c r="EXX43" s="134"/>
      <c r="EXY43" s="134"/>
      <c r="EXZ43" s="134"/>
      <c r="EYA43" s="134"/>
      <c r="EYB43" s="134"/>
      <c r="EYC43" s="134"/>
      <c r="EYD43" s="134"/>
      <c r="EYE43" s="134"/>
      <c r="EYF43" s="134"/>
      <c r="EYG43" s="134"/>
      <c r="EYH43" s="134"/>
      <c r="EYI43" s="134"/>
      <c r="EYJ43" s="134"/>
      <c r="EYK43" s="134"/>
      <c r="EYL43" s="134"/>
      <c r="EYM43" s="134"/>
      <c r="EYN43" s="134"/>
      <c r="EYO43" s="134"/>
      <c r="EYP43" s="134"/>
      <c r="EYQ43" s="134"/>
      <c r="EYR43" s="134"/>
      <c r="EYS43" s="134"/>
      <c r="EYT43" s="134"/>
      <c r="EYU43" s="134"/>
      <c r="EYV43" s="134"/>
      <c r="EYW43" s="134"/>
      <c r="EYX43" s="134"/>
      <c r="EYY43" s="134"/>
      <c r="EYZ43" s="134"/>
      <c r="EZA43" s="134"/>
      <c r="EZB43" s="134"/>
      <c r="EZC43" s="134"/>
      <c r="EZD43" s="134"/>
      <c r="EZE43" s="134"/>
      <c r="EZF43" s="134"/>
      <c r="EZG43" s="134"/>
      <c r="EZH43" s="134"/>
      <c r="EZI43" s="134"/>
      <c r="EZJ43" s="134"/>
      <c r="EZK43" s="134"/>
      <c r="EZL43" s="134"/>
      <c r="EZM43" s="134"/>
      <c r="EZN43" s="134"/>
      <c r="EZO43" s="134"/>
      <c r="EZP43" s="134"/>
      <c r="EZQ43" s="134"/>
      <c r="EZR43" s="134"/>
      <c r="EZS43" s="134"/>
      <c r="EZT43" s="134"/>
      <c r="EZU43" s="134"/>
      <c r="EZV43" s="134"/>
      <c r="EZW43" s="134"/>
      <c r="EZX43" s="134"/>
      <c r="EZY43" s="134"/>
      <c r="EZZ43" s="134"/>
      <c r="FAA43" s="134"/>
      <c r="FAB43" s="134"/>
      <c r="FAC43" s="134"/>
      <c r="FAD43" s="134"/>
      <c r="FAE43" s="134"/>
      <c r="FAF43" s="134"/>
      <c r="FAG43" s="134"/>
      <c r="FAH43" s="134"/>
      <c r="FAI43" s="134"/>
      <c r="FAJ43" s="134"/>
      <c r="FAK43" s="134"/>
      <c r="FAL43" s="134"/>
      <c r="FAM43" s="134"/>
      <c r="FAN43" s="134"/>
      <c r="FAO43" s="134"/>
      <c r="FAP43" s="134"/>
      <c r="FAQ43" s="134"/>
      <c r="FAR43" s="134"/>
      <c r="FAS43" s="134"/>
      <c r="FAT43" s="134"/>
      <c r="FAU43" s="134"/>
      <c r="FAV43" s="134"/>
      <c r="FAW43" s="134"/>
      <c r="FAX43" s="134"/>
      <c r="FAY43" s="134"/>
      <c r="FAZ43" s="134"/>
      <c r="FBA43" s="134"/>
      <c r="FBB43" s="134"/>
      <c r="FBC43" s="134"/>
      <c r="FBD43" s="134"/>
      <c r="FBE43" s="134"/>
      <c r="FBF43" s="134"/>
      <c r="FBG43" s="134"/>
      <c r="FBH43" s="134"/>
      <c r="FBI43" s="134"/>
      <c r="FBJ43" s="134"/>
      <c r="FBK43" s="134"/>
      <c r="FBL43" s="134"/>
      <c r="FBM43" s="134"/>
      <c r="FBN43" s="134"/>
      <c r="FBO43" s="134"/>
      <c r="FBP43" s="134"/>
      <c r="FBQ43" s="134"/>
      <c r="FBR43" s="134"/>
      <c r="FBS43" s="134"/>
      <c r="FBT43" s="134"/>
      <c r="FBU43" s="134"/>
      <c r="FBV43" s="134"/>
      <c r="FBW43" s="134"/>
      <c r="FBX43" s="134"/>
      <c r="FBY43" s="134"/>
      <c r="FBZ43" s="134"/>
      <c r="FCA43" s="134"/>
      <c r="FCB43" s="134"/>
      <c r="FCC43" s="134"/>
      <c r="FCD43" s="134"/>
      <c r="FCE43" s="134"/>
      <c r="FCF43" s="134"/>
      <c r="FCG43" s="134"/>
      <c r="FCH43" s="134"/>
      <c r="FCI43" s="134"/>
      <c r="FCJ43" s="134"/>
      <c r="FCK43" s="134"/>
      <c r="FCL43" s="134"/>
      <c r="FCM43" s="134"/>
      <c r="FCN43" s="134"/>
      <c r="FCO43" s="134"/>
      <c r="FCP43" s="134"/>
      <c r="FCQ43" s="134"/>
      <c r="FCR43" s="134"/>
      <c r="FCS43" s="134"/>
      <c r="FCT43" s="134"/>
      <c r="FCU43" s="134"/>
      <c r="FCV43" s="134"/>
      <c r="FCW43" s="134"/>
      <c r="FCX43" s="134"/>
      <c r="FCY43" s="134"/>
      <c r="FCZ43" s="134"/>
      <c r="FDA43" s="134"/>
      <c r="FDB43" s="134"/>
      <c r="FDC43" s="134"/>
      <c r="FDD43" s="134"/>
      <c r="FDE43" s="134"/>
      <c r="FDF43" s="134"/>
      <c r="FDG43" s="134"/>
      <c r="FDH43" s="134"/>
      <c r="FDI43" s="134"/>
      <c r="FDJ43" s="134"/>
      <c r="FDK43" s="134"/>
      <c r="FDL43" s="134"/>
      <c r="FDM43" s="134"/>
      <c r="FDN43" s="134"/>
      <c r="FDO43" s="134"/>
      <c r="FDP43" s="134"/>
      <c r="FDQ43" s="134"/>
      <c r="FDR43" s="134"/>
      <c r="FDS43" s="134"/>
      <c r="FDT43" s="134"/>
      <c r="FDU43" s="134"/>
      <c r="FDV43" s="134"/>
      <c r="FDW43" s="134"/>
      <c r="FDX43" s="134"/>
      <c r="FDY43" s="134"/>
      <c r="FDZ43" s="134"/>
      <c r="FEA43" s="134"/>
      <c r="FEB43" s="134"/>
      <c r="FEC43" s="134"/>
      <c r="FED43" s="134"/>
      <c r="FEE43" s="134"/>
      <c r="FEF43" s="134"/>
      <c r="FEG43" s="134"/>
      <c r="FEH43" s="134"/>
      <c r="FEI43" s="134"/>
      <c r="FEJ43" s="134"/>
      <c r="FEK43" s="134"/>
      <c r="FEL43" s="134"/>
      <c r="FEM43" s="134"/>
      <c r="FEN43" s="134"/>
      <c r="FEO43" s="134"/>
      <c r="FEP43" s="134"/>
      <c r="FEQ43" s="134"/>
      <c r="FER43" s="134"/>
      <c r="FES43" s="134"/>
      <c r="FET43" s="134"/>
      <c r="FEU43" s="134"/>
      <c r="FEV43" s="134"/>
      <c r="FEW43" s="134"/>
      <c r="FEX43" s="134"/>
      <c r="FEY43" s="134"/>
      <c r="FEZ43" s="134"/>
      <c r="FFA43" s="134"/>
      <c r="FFB43" s="134"/>
      <c r="FFC43" s="134"/>
      <c r="FFD43" s="134"/>
      <c r="FFE43" s="134"/>
      <c r="FFF43" s="134"/>
      <c r="FFG43" s="134"/>
      <c r="FFH43" s="134"/>
      <c r="FFI43" s="134"/>
      <c r="FFJ43" s="134"/>
      <c r="FFK43" s="134"/>
      <c r="FFL43" s="134"/>
      <c r="FFM43" s="134"/>
      <c r="FFN43" s="134"/>
      <c r="FFO43" s="134"/>
      <c r="FFP43" s="134"/>
      <c r="FFQ43" s="134"/>
      <c r="FFR43" s="134"/>
      <c r="FFS43" s="134"/>
      <c r="FFT43" s="134"/>
      <c r="FFU43" s="134"/>
      <c r="FFV43" s="134"/>
      <c r="FFW43" s="134"/>
      <c r="FFX43" s="134"/>
      <c r="FFY43" s="134"/>
      <c r="FFZ43" s="134"/>
      <c r="FGA43" s="134"/>
      <c r="FGB43" s="134"/>
      <c r="FGC43" s="134"/>
      <c r="FGD43" s="134"/>
      <c r="FGE43" s="134"/>
      <c r="FGF43" s="134"/>
      <c r="FGG43" s="134"/>
      <c r="FGH43" s="134"/>
      <c r="FGI43" s="134"/>
      <c r="FGJ43" s="134"/>
      <c r="FGK43" s="134"/>
      <c r="FGL43" s="134"/>
      <c r="FGM43" s="134"/>
      <c r="FGN43" s="134"/>
      <c r="FGO43" s="134"/>
      <c r="FGP43" s="134"/>
      <c r="FGQ43" s="134"/>
      <c r="FGR43" s="134"/>
      <c r="FGS43" s="134"/>
      <c r="FGT43" s="134"/>
      <c r="FGU43" s="134"/>
      <c r="FGV43" s="134"/>
      <c r="FGW43" s="134"/>
      <c r="FGX43" s="134"/>
      <c r="FGY43" s="134"/>
      <c r="FGZ43" s="134"/>
      <c r="FHA43" s="134"/>
      <c r="FHB43" s="134"/>
      <c r="FHC43" s="134"/>
      <c r="FHD43" s="134"/>
      <c r="FHE43" s="134"/>
      <c r="FHF43" s="134"/>
      <c r="FHG43" s="134"/>
      <c r="FHH43" s="134"/>
      <c r="FHI43" s="134"/>
      <c r="FHJ43" s="134"/>
      <c r="FHK43" s="134"/>
      <c r="FHL43" s="134"/>
      <c r="FHM43" s="134"/>
      <c r="FHN43" s="134"/>
      <c r="FHO43" s="134"/>
      <c r="FHP43" s="134"/>
      <c r="FHQ43" s="134"/>
      <c r="FHR43" s="134"/>
      <c r="FHS43" s="134"/>
      <c r="FHT43" s="134"/>
      <c r="FHU43" s="134"/>
      <c r="FHV43" s="134"/>
      <c r="FHW43" s="134"/>
      <c r="FHX43" s="134"/>
      <c r="FHY43" s="134"/>
      <c r="FHZ43" s="134"/>
      <c r="FIA43" s="134"/>
      <c r="FIB43" s="134"/>
      <c r="FIC43" s="134"/>
      <c r="FID43" s="134"/>
      <c r="FIE43" s="134"/>
      <c r="FIF43" s="134"/>
      <c r="FIG43" s="134"/>
      <c r="FIH43" s="134"/>
      <c r="FII43" s="134"/>
      <c r="FIJ43" s="134"/>
      <c r="FIK43" s="134"/>
      <c r="FIL43" s="134"/>
      <c r="FIM43" s="134"/>
      <c r="FIN43" s="134"/>
      <c r="FIO43" s="134"/>
      <c r="FIP43" s="134"/>
      <c r="FIQ43" s="134"/>
      <c r="FIR43" s="134"/>
      <c r="FIS43" s="134"/>
      <c r="FIT43" s="134"/>
      <c r="FIU43" s="134"/>
      <c r="FIV43" s="134"/>
      <c r="FIW43" s="134"/>
      <c r="FIX43" s="134"/>
      <c r="FIY43" s="134"/>
      <c r="FIZ43" s="134"/>
      <c r="FJA43" s="134"/>
      <c r="FJB43" s="134"/>
      <c r="FJC43" s="134"/>
      <c r="FJD43" s="134"/>
      <c r="FJE43" s="134"/>
      <c r="FJF43" s="134"/>
      <c r="FJG43" s="134"/>
      <c r="FJH43" s="134"/>
      <c r="FJI43" s="134"/>
      <c r="FJJ43" s="134"/>
      <c r="FJK43" s="134"/>
      <c r="FJL43" s="134"/>
      <c r="FJM43" s="134"/>
      <c r="FJN43" s="134"/>
      <c r="FJO43" s="134"/>
      <c r="FJP43" s="134"/>
      <c r="FJQ43" s="134"/>
      <c r="FJR43" s="134"/>
      <c r="FJS43" s="134"/>
      <c r="FJT43" s="134"/>
      <c r="FJU43" s="134"/>
      <c r="FJV43" s="134"/>
      <c r="FJW43" s="134"/>
      <c r="FJX43" s="134"/>
      <c r="FJY43" s="134"/>
      <c r="FJZ43" s="134"/>
      <c r="FKA43" s="134"/>
      <c r="FKB43" s="134"/>
      <c r="FKC43" s="134"/>
      <c r="FKD43" s="134"/>
      <c r="FKE43" s="134"/>
      <c r="FKF43" s="134"/>
      <c r="FKG43" s="134"/>
      <c r="FKH43" s="134"/>
      <c r="FKI43" s="134"/>
      <c r="FKJ43" s="134"/>
      <c r="FKK43" s="134"/>
      <c r="FKL43" s="134"/>
      <c r="FKM43" s="134"/>
      <c r="FKN43" s="134"/>
      <c r="FKO43" s="134"/>
      <c r="FKP43" s="134"/>
      <c r="FKQ43" s="134"/>
      <c r="FKR43" s="134"/>
      <c r="FKS43" s="134"/>
      <c r="FKT43" s="134"/>
      <c r="FKU43" s="134"/>
      <c r="FKV43" s="134"/>
      <c r="FKW43" s="134"/>
      <c r="FKX43" s="134"/>
      <c r="FKY43" s="134"/>
      <c r="FKZ43" s="134"/>
      <c r="FLA43" s="134"/>
      <c r="FLB43" s="134"/>
      <c r="FLC43" s="134"/>
      <c r="FLD43" s="134"/>
      <c r="FLE43" s="134"/>
      <c r="FLF43" s="134"/>
      <c r="FLG43" s="134"/>
      <c r="FLH43" s="134"/>
      <c r="FLI43" s="134"/>
      <c r="FLJ43" s="134"/>
      <c r="FLK43" s="134"/>
      <c r="FLL43" s="134"/>
      <c r="FLM43" s="134"/>
      <c r="FLN43" s="134"/>
      <c r="FLO43" s="134"/>
      <c r="FLP43" s="134"/>
      <c r="FLQ43" s="134"/>
      <c r="FLR43" s="134"/>
      <c r="FLS43" s="134"/>
      <c r="FLT43" s="134"/>
      <c r="FLU43" s="134"/>
      <c r="FLV43" s="134"/>
      <c r="FLW43" s="134"/>
      <c r="FLX43" s="134"/>
      <c r="FLY43" s="134"/>
      <c r="FLZ43" s="134"/>
      <c r="FMA43" s="134"/>
      <c r="FMB43" s="134"/>
      <c r="FMC43" s="134"/>
      <c r="FMD43" s="134"/>
      <c r="FME43" s="134"/>
      <c r="FMF43" s="134"/>
      <c r="FMG43" s="134"/>
      <c r="FMH43" s="134"/>
      <c r="FMI43" s="134"/>
      <c r="FMJ43" s="134"/>
      <c r="FMK43" s="134"/>
      <c r="FML43" s="134"/>
      <c r="FMM43" s="134"/>
      <c r="FMN43" s="134"/>
      <c r="FMO43" s="134"/>
      <c r="FMP43" s="134"/>
      <c r="FMQ43" s="134"/>
      <c r="FMR43" s="134"/>
      <c r="FMS43" s="134"/>
      <c r="FMT43" s="134"/>
      <c r="FMU43" s="134"/>
      <c r="FMV43" s="134"/>
      <c r="FMW43" s="134"/>
      <c r="FMX43" s="134"/>
      <c r="FMY43" s="134"/>
      <c r="FMZ43" s="134"/>
      <c r="FNA43" s="134"/>
      <c r="FNB43" s="134"/>
      <c r="FNC43" s="134"/>
      <c r="FND43" s="134"/>
      <c r="FNE43" s="134"/>
      <c r="FNF43" s="134"/>
      <c r="FNG43" s="134"/>
      <c r="FNH43" s="134"/>
      <c r="FNI43" s="134"/>
      <c r="FNJ43" s="134"/>
      <c r="FNK43" s="134"/>
      <c r="FNL43" s="134"/>
      <c r="FNM43" s="134"/>
      <c r="FNN43" s="134"/>
      <c r="FNO43" s="134"/>
      <c r="FNP43" s="134"/>
      <c r="FNQ43" s="134"/>
      <c r="FNR43" s="134"/>
      <c r="FNS43" s="134"/>
      <c r="FNT43" s="134"/>
      <c r="FNU43" s="134"/>
      <c r="FNV43" s="134"/>
      <c r="FNW43" s="134"/>
      <c r="FNX43" s="134"/>
      <c r="FNY43" s="134"/>
      <c r="FNZ43" s="134"/>
      <c r="FOA43" s="134"/>
      <c r="FOB43" s="134"/>
      <c r="FOC43" s="134"/>
      <c r="FOD43" s="134"/>
      <c r="FOE43" s="134"/>
      <c r="FOF43" s="134"/>
      <c r="FOG43" s="134"/>
      <c r="FOH43" s="134"/>
      <c r="FOI43" s="134"/>
      <c r="FOJ43" s="134"/>
      <c r="FOK43" s="134"/>
      <c r="FOL43" s="134"/>
      <c r="FOM43" s="134"/>
      <c r="FON43" s="134"/>
      <c r="FOO43" s="134"/>
      <c r="FOP43" s="134"/>
      <c r="FOQ43" s="134"/>
      <c r="FOR43" s="134"/>
      <c r="FOS43" s="134"/>
      <c r="FOT43" s="134"/>
      <c r="FOU43" s="134"/>
      <c r="FOV43" s="134"/>
      <c r="FOW43" s="134"/>
      <c r="FOX43" s="134"/>
      <c r="FOY43" s="134"/>
      <c r="FOZ43" s="134"/>
      <c r="FPA43" s="134"/>
      <c r="FPB43" s="134"/>
      <c r="FPC43" s="134"/>
      <c r="FPD43" s="134"/>
      <c r="FPE43" s="134"/>
      <c r="FPF43" s="134"/>
      <c r="FPG43" s="134"/>
      <c r="FPH43" s="134"/>
      <c r="FPI43" s="134"/>
      <c r="FPJ43" s="134"/>
      <c r="FPK43" s="134"/>
      <c r="FPL43" s="134"/>
      <c r="FPM43" s="134"/>
      <c r="FPN43" s="134"/>
      <c r="FPO43" s="134"/>
      <c r="FPP43" s="134"/>
      <c r="FPQ43" s="134"/>
      <c r="FPR43" s="134"/>
      <c r="FPS43" s="134"/>
      <c r="FPT43" s="134"/>
      <c r="FPU43" s="134"/>
      <c r="FPV43" s="134"/>
      <c r="FPW43" s="134"/>
      <c r="FPX43" s="134"/>
      <c r="FPY43" s="134"/>
      <c r="FPZ43" s="134"/>
      <c r="FQA43" s="134"/>
      <c r="FQB43" s="134"/>
      <c r="FQC43" s="134"/>
      <c r="FQD43" s="134"/>
      <c r="FQE43" s="134"/>
      <c r="FQF43" s="134"/>
      <c r="FQG43" s="134"/>
      <c r="FQH43" s="134"/>
      <c r="FQI43" s="134"/>
      <c r="FQJ43" s="134"/>
      <c r="FQK43" s="134"/>
      <c r="FQL43" s="134"/>
      <c r="FQM43" s="134"/>
      <c r="FQN43" s="134"/>
      <c r="FQO43" s="134"/>
      <c r="FQP43" s="134"/>
      <c r="FQQ43" s="134"/>
      <c r="FQR43" s="134"/>
      <c r="FQS43" s="134"/>
      <c r="FQT43" s="134"/>
      <c r="FQU43" s="134"/>
      <c r="FQV43" s="134"/>
      <c r="FQW43" s="134"/>
      <c r="FQX43" s="134"/>
      <c r="FQY43" s="134"/>
      <c r="FQZ43" s="134"/>
      <c r="FRA43" s="134"/>
      <c r="FRB43" s="134"/>
      <c r="FRC43" s="134"/>
      <c r="FRD43" s="134"/>
      <c r="FRE43" s="134"/>
      <c r="FRF43" s="134"/>
      <c r="FRG43" s="134"/>
      <c r="FRH43" s="134"/>
      <c r="FRI43" s="134"/>
      <c r="FRJ43" s="134"/>
      <c r="FRK43" s="134"/>
      <c r="FRL43" s="134"/>
      <c r="FRM43" s="134"/>
      <c r="FRN43" s="134"/>
      <c r="FRO43" s="134"/>
      <c r="FRP43" s="134"/>
      <c r="FRQ43" s="134"/>
      <c r="FRR43" s="134"/>
      <c r="FRS43" s="134"/>
      <c r="FRT43" s="134"/>
      <c r="FRU43" s="134"/>
      <c r="FRV43" s="134"/>
      <c r="FRW43" s="134"/>
      <c r="FRX43" s="134"/>
      <c r="FRY43" s="134"/>
      <c r="FRZ43" s="134"/>
      <c r="FSA43" s="134"/>
      <c r="FSB43" s="134"/>
      <c r="FSC43" s="134"/>
      <c r="FSD43" s="134"/>
      <c r="FSE43" s="134"/>
      <c r="FSF43" s="134"/>
      <c r="FSG43" s="134"/>
      <c r="FSH43" s="134"/>
      <c r="FSI43" s="134"/>
      <c r="FSJ43" s="134"/>
      <c r="FSK43" s="134"/>
      <c r="FSL43" s="134"/>
      <c r="FSM43" s="134"/>
      <c r="FSN43" s="134"/>
      <c r="FSO43" s="134"/>
      <c r="FSP43" s="134"/>
      <c r="FSQ43" s="134"/>
      <c r="FSR43" s="134"/>
      <c r="FSS43" s="134"/>
      <c r="FST43" s="134"/>
      <c r="FSU43" s="134"/>
      <c r="FSV43" s="134"/>
      <c r="FSW43" s="134"/>
      <c r="FSX43" s="134"/>
      <c r="FSY43" s="134"/>
      <c r="FSZ43" s="134"/>
      <c r="FTA43" s="134"/>
      <c r="FTB43" s="134"/>
      <c r="FTC43" s="134"/>
      <c r="FTD43" s="134"/>
      <c r="FTE43" s="134"/>
      <c r="FTF43" s="134"/>
      <c r="FTG43" s="134"/>
      <c r="FTH43" s="134"/>
      <c r="FTI43" s="134"/>
      <c r="FTJ43" s="134"/>
      <c r="FTK43" s="134"/>
      <c r="FTL43" s="134"/>
      <c r="FTM43" s="134"/>
      <c r="FTN43" s="134"/>
      <c r="FTO43" s="134"/>
      <c r="FTP43" s="134"/>
      <c r="FTQ43" s="134"/>
      <c r="FTR43" s="134"/>
      <c r="FTS43" s="134"/>
      <c r="FTT43" s="134"/>
      <c r="FTU43" s="134"/>
      <c r="FTV43" s="134"/>
      <c r="FTW43" s="134"/>
      <c r="FTX43" s="134"/>
      <c r="FTY43" s="134"/>
      <c r="FTZ43" s="134"/>
      <c r="FUA43" s="134"/>
      <c r="FUB43" s="134"/>
      <c r="FUC43" s="134"/>
      <c r="FUD43" s="134"/>
      <c r="FUE43" s="134"/>
      <c r="FUF43" s="134"/>
      <c r="FUG43" s="134"/>
      <c r="FUH43" s="134"/>
      <c r="FUI43" s="134"/>
      <c r="FUJ43" s="134"/>
      <c r="FUK43" s="134"/>
      <c r="FUL43" s="134"/>
      <c r="FUM43" s="134"/>
      <c r="FUN43" s="134"/>
      <c r="FUO43" s="134"/>
      <c r="FUP43" s="134"/>
      <c r="FUQ43" s="134"/>
      <c r="FUR43" s="134"/>
      <c r="FUS43" s="134"/>
      <c r="FUT43" s="134"/>
      <c r="FUU43" s="134"/>
      <c r="FUV43" s="134"/>
      <c r="FUW43" s="134"/>
      <c r="FUX43" s="134"/>
      <c r="FUY43" s="134"/>
      <c r="FUZ43" s="134"/>
      <c r="FVA43" s="134"/>
      <c r="FVB43" s="134"/>
      <c r="FVC43" s="134"/>
      <c r="FVD43" s="134"/>
      <c r="FVE43" s="134"/>
      <c r="FVF43" s="134"/>
      <c r="FVG43" s="134"/>
      <c r="FVH43" s="134"/>
      <c r="FVI43" s="134"/>
      <c r="FVJ43" s="134"/>
      <c r="FVK43" s="134"/>
      <c r="FVL43" s="134"/>
      <c r="FVM43" s="134"/>
      <c r="FVN43" s="134"/>
      <c r="FVO43" s="134"/>
      <c r="FVP43" s="134"/>
      <c r="FVQ43" s="134"/>
      <c r="FVR43" s="134"/>
      <c r="FVS43" s="134"/>
      <c r="FVT43" s="134"/>
      <c r="FVU43" s="134"/>
      <c r="FVV43" s="134"/>
      <c r="FVW43" s="134"/>
      <c r="FVX43" s="134"/>
      <c r="FVY43" s="134"/>
      <c r="FVZ43" s="134"/>
      <c r="FWA43" s="134"/>
      <c r="FWB43" s="134"/>
      <c r="FWC43" s="134"/>
      <c r="FWD43" s="134"/>
      <c r="FWE43" s="134"/>
      <c r="FWF43" s="134"/>
      <c r="FWG43" s="134"/>
      <c r="FWH43" s="134"/>
      <c r="FWI43" s="134"/>
      <c r="FWJ43" s="134"/>
      <c r="FWK43" s="134"/>
      <c r="FWL43" s="134"/>
      <c r="FWM43" s="134"/>
      <c r="FWN43" s="134"/>
      <c r="FWO43" s="134"/>
      <c r="FWP43" s="134"/>
      <c r="FWQ43" s="134"/>
      <c r="FWR43" s="134"/>
      <c r="FWS43" s="134"/>
      <c r="FWT43" s="134"/>
      <c r="FWU43" s="134"/>
      <c r="FWV43" s="134"/>
      <c r="FWW43" s="134"/>
      <c r="FWX43" s="134"/>
      <c r="FWY43" s="134"/>
      <c r="FWZ43" s="134"/>
      <c r="FXA43" s="134"/>
      <c r="FXB43" s="134"/>
      <c r="FXC43" s="134"/>
      <c r="FXD43" s="134"/>
      <c r="FXE43" s="134"/>
      <c r="FXF43" s="134"/>
      <c r="FXG43" s="134"/>
      <c r="FXH43" s="134"/>
      <c r="FXI43" s="134"/>
      <c r="FXJ43" s="134"/>
      <c r="FXK43" s="134"/>
      <c r="FXL43" s="134"/>
      <c r="FXM43" s="134"/>
      <c r="FXN43" s="134"/>
      <c r="FXO43" s="134"/>
      <c r="FXP43" s="134"/>
      <c r="FXQ43" s="134"/>
      <c r="FXR43" s="134"/>
      <c r="FXS43" s="134"/>
      <c r="FXT43" s="134"/>
      <c r="FXU43" s="134"/>
      <c r="FXV43" s="134"/>
      <c r="FXW43" s="134"/>
      <c r="FXX43" s="134"/>
      <c r="FXY43" s="134"/>
      <c r="FXZ43" s="134"/>
      <c r="FYA43" s="134"/>
      <c r="FYB43" s="134"/>
      <c r="FYC43" s="134"/>
      <c r="FYD43" s="134"/>
      <c r="FYE43" s="134"/>
      <c r="FYF43" s="134"/>
      <c r="FYG43" s="134"/>
      <c r="FYH43" s="134"/>
      <c r="FYI43" s="134"/>
      <c r="FYJ43" s="134"/>
      <c r="FYK43" s="134"/>
      <c r="FYL43" s="134"/>
      <c r="FYM43" s="134"/>
      <c r="FYN43" s="134"/>
      <c r="FYO43" s="134"/>
      <c r="FYP43" s="134"/>
      <c r="FYQ43" s="134"/>
      <c r="FYR43" s="134"/>
      <c r="FYS43" s="134"/>
      <c r="FYT43" s="134"/>
      <c r="FYU43" s="134"/>
      <c r="FYV43" s="134"/>
      <c r="FYW43" s="134"/>
      <c r="FYX43" s="134"/>
      <c r="FYY43" s="134"/>
      <c r="FYZ43" s="134"/>
      <c r="FZA43" s="134"/>
      <c r="FZB43" s="134"/>
      <c r="FZC43" s="134"/>
      <c r="FZD43" s="134"/>
      <c r="FZE43" s="134"/>
      <c r="FZF43" s="134"/>
      <c r="FZG43" s="134"/>
      <c r="FZH43" s="134"/>
      <c r="FZI43" s="134"/>
      <c r="FZJ43" s="134"/>
      <c r="FZK43" s="134"/>
      <c r="FZL43" s="134"/>
      <c r="FZM43" s="134"/>
      <c r="FZN43" s="134"/>
      <c r="FZO43" s="134"/>
      <c r="FZP43" s="134"/>
      <c r="FZQ43" s="134"/>
      <c r="FZR43" s="134"/>
      <c r="FZS43" s="134"/>
      <c r="FZT43" s="134"/>
      <c r="FZU43" s="134"/>
      <c r="FZV43" s="134"/>
      <c r="FZW43" s="134"/>
      <c r="FZX43" s="134"/>
      <c r="FZY43" s="134"/>
      <c r="FZZ43" s="134"/>
      <c r="GAA43" s="134"/>
      <c r="GAB43" s="134"/>
      <c r="GAC43" s="134"/>
      <c r="GAD43" s="134"/>
      <c r="GAE43" s="134"/>
      <c r="GAF43" s="134"/>
      <c r="GAG43" s="134"/>
      <c r="GAH43" s="134"/>
      <c r="GAI43" s="134"/>
      <c r="GAJ43" s="134"/>
      <c r="GAK43" s="134"/>
      <c r="GAL43" s="134"/>
      <c r="GAM43" s="134"/>
      <c r="GAN43" s="134"/>
      <c r="GAO43" s="134"/>
      <c r="GAP43" s="134"/>
      <c r="GAQ43" s="134"/>
      <c r="GAR43" s="134"/>
      <c r="GAS43" s="134"/>
      <c r="GAT43" s="134"/>
      <c r="GAU43" s="134"/>
      <c r="GAV43" s="134"/>
      <c r="GAW43" s="134"/>
      <c r="GAX43" s="134"/>
      <c r="GAY43" s="134"/>
      <c r="GAZ43" s="134"/>
      <c r="GBA43" s="134"/>
      <c r="GBB43" s="134"/>
      <c r="GBC43" s="134"/>
      <c r="GBD43" s="134"/>
      <c r="GBE43" s="134"/>
      <c r="GBF43" s="134"/>
      <c r="GBG43" s="134"/>
      <c r="GBH43" s="134"/>
      <c r="GBI43" s="134"/>
      <c r="GBJ43" s="134"/>
      <c r="GBK43" s="134"/>
      <c r="GBL43" s="134"/>
      <c r="GBM43" s="134"/>
      <c r="GBN43" s="134"/>
      <c r="GBO43" s="134"/>
      <c r="GBP43" s="134"/>
      <c r="GBQ43" s="134"/>
      <c r="GBR43" s="134"/>
      <c r="GBS43" s="134"/>
      <c r="GBT43" s="134"/>
      <c r="GBU43" s="134"/>
      <c r="GBV43" s="134"/>
      <c r="GBW43" s="134"/>
      <c r="GBX43" s="134"/>
      <c r="GBY43" s="134"/>
      <c r="GBZ43" s="134"/>
      <c r="GCA43" s="134"/>
      <c r="GCB43" s="134"/>
      <c r="GCC43" s="134"/>
      <c r="GCD43" s="134"/>
      <c r="GCE43" s="134"/>
      <c r="GCF43" s="134"/>
      <c r="GCG43" s="134"/>
      <c r="GCH43" s="134"/>
      <c r="GCI43" s="134"/>
      <c r="GCJ43" s="134"/>
      <c r="GCK43" s="134"/>
      <c r="GCL43" s="134"/>
      <c r="GCM43" s="134"/>
      <c r="GCN43" s="134"/>
      <c r="GCO43" s="134"/>
      <c r="GCP43" s="134"/>
      <c r="GCQ43" s="134"/>
      <c r="GCR43" s="134"/>
      <c r="GCS43" s="134"/>
      <c r="GCT43" s="134"/>
      <c r="GCU43" s="134"/>
      <c r="GCV43" s="134"/>
      <c r="GCW43" s="134"/>
      <c r="GCX43" s="134"/>
      <c r="GCY43" s="134"/>
      <c r="GCZ43" s="134"/>
      <c r="GDA43" s="134"/>
      <c r="GDB43" s="134"/>
      <c r="GDC43" s="134"/>
      <c r="GDD43" s="134"/>
      <c r="GDE43" s="134"/>
      <c r="GDF43" s="134"/>
      <c r="GDG43" s="134"/>
      <c r="GDH43" s="134"/>
      <c r="GDI43" s="134"/>
      <c r="GDJ43" s="134"/>
      <c r="GDK43" s="134"/>
      <c r="GDL43" s="134"/>
      <c r="GDM43" s="134"/>
      <c r="GDN43" s="134"/>
      <c r="GDO43" s="134"/>
      <c r="GDP43" s="134"/>
      <c r="GDQ43" s="134"/>
      <c r="GDR43" s="134"/>
      <c r="GDS43" s="134"/>
      <c r="GDT43" s="134"/>
      <c r="GDU43" s="134"/>
      <c r="GDV43" s="134"/>
      <c r="GDW43" s="134"/>
      <c r="GDX43" s="134"/>
      <c r="GDY43" s="134"/>
      <c r="GDZ43" s="134"/>
      <c r="GEA43" s="134"/>
      <c r="GEB43" s="134"/>
      <c r="GEC43" s="134"/>
      <c r="GED43" s="134"/>
      <c r="GEE43" s="134"/>
      <c r="GEF43" s="134"/>
      <c r="GEG43" s="134"/>
      <c r="GEH43" s="134"/>
      <c r="GEI43" s="134"/>
      <c r="GEJ43" s="134"/>
      <c r="GEK43" s="134"/>
      <c r="GEL43" s="134"/>
      <c r="GEM43" s="134"/>
      <c r="GEN43" s="134"/>
      <c r="GEO43" s="134"/>
      <c r="GEP43" s="134"/>
      <c r="GEQ43" s="134"/>
      <c r="GER43" s="134"/>
      <c r="GES43" s="134"/>
      <c r="GET43" s="134"/>
      <c r="GEU43" s="134"/>
      <c r="GEV43" s="134"/>
      <c r="GEW43" s="134"/>
      <c r="GEX43" s="134"/>
      <c r="GEY43" s="134"/>
      <c r="GEZ43" s="134"/>
      <c r="GFA43" s="134"/>
      <c r="GFB43" s="134"/>
      <c r="GFC43" s="134"/>
      <c r="GFD43" s="134"/>
      <c r="GFE43" s="134"/>
      <c r="GFF43" s="134"/>
      <c r="GFG43" s="134"/>
      <c r="GFH43" s="134"/>
      <c r="GFI43" s="134"/>
      <c r="GFJ43" s="134"/>
      <c r="GFK43" s="134"/>
      <c r="GFL43" s="134"/>
      <c r="GFM43" s="134"/>
      <c r="GFN43" s="134"/>
      <c r="GFO43" s="134"/>
      <c r="GFP43" s="134"/>
      <c r="GFQ43" s="134"/>
      <c r="GFR43" s="134"/>
      <c r="GFS43" s="134"/>
      <c r="GFT43" s="134"/>
      <c r="GFU43" s="134"/>
      <c r="GFV43" s="134"/>
      <c r="GFW43" s="134"/>
      <c r="GFX43" s="134"/>
      <c r="GFY43" s="134"/>
      <c r="GFZ43" s="134"/>
      <c r="GGA43" s="134"/>
      <c r="GGB43" s="134"/>
      <c r="GGC43" s="134"/>
      <c r="GGD43" s="134"/>
      <c r="GGE43" s="134"/>
      <c r="GGF43" s="134"/>
      <c r="GGG43" s="134"/>
      <c r="GGH43" s="134"/>
      <c r="GGI43" s="134"/>
      <c r="GGJ43" s="134"/>
      <c r="GGK43" s="134"/>
      <c r="GGL43" s="134"/>
      <c r="GGM43" s="134"/>
      <c r="GGN43" s="134"/>
      <c r="GGO43" s="134"/>
      <c r="GGP43" s="134"/>
      <c r="GGQ43" s="134"/>
      <c r="GGR43" s="134"/>
      <c r="GGS43" s="134"/>
      <c r="GGT43" s="134"/>
      <c r="GGU43" s="134"/>
      <c r="GGV43" s="134"/>
      <c r="GGW43" s="134"/>
      <c r="GGX43" s="134"/>
      <c r="GGY43" s="134"/>
      <c r="GGZ43" s="134"/>
      <c r="GHA43" s="134"/>
      <c r="GHB43" s="134"/>
      <c r="GHC43" s="134"/>
      <c r="GHD43" s="134"/>
      <c r="GHE43" s="134"/>
      <c r="GHF43" s="134"/>
      <c r="GHG43" s="134"/>
      <c r="GHH43" s="134"/>
      <c r="GHI43" s="134"/>
      <c r="GHJ43" s="134"/>
      <c r="GHK43" s="134"/>
      <c r="GHL43" s="134"/>
      <c r="GHM43" s="134"/>
      <c r="GHN43" s="134"/>
      <c r="GHO43" s="134"/>
      <c r="GHP43" s="134"/>
      <c r="GHQ43" s="134"/>
      <c r="GHR43" s="134"/>
      <c r="GHS43" s="134"/>
      <c r="GHT43" s="134"/>
      <c r="GHU43" s="134"/>
      <c r="GHV43" s="134"/>
      <c r="GHW43" s="134"/>
      <c r="GHX43" s="134"/>
      <c r="GHY43" s="134"/>
      <c r="GHZ43" s="134"/>
      <c r="GIA43" s="134"/>
      <c r="GIB43" s="134"/>
      <c r="GIC43" s="134"/>
      <c r="GID43" s="134"/>
      <c r="GIE43" s="134"/>
      <c r="GIF43" s="134"/>
      <c r="GIG43" s="134"/>
      <c r="GIH43" s="134"/>
      <c r="GII43" s="134"/>
      <c r="GIJ43" s="134"/>
      <c r="GIK43" s="134"/>
      <c r="GIL43" s="134"/>
      <c r="GIM43" s="134"/>
      <c r="GIN43" s="134"/>
      <c r="GIO43" s="134"/>
      <c r="GIP43" s="134"/>
      <c r="GIQ43" s="134"/>
      <c r="GIR43" s="134"/>
      <c r="GIS43" s="134"/>
      <c r="GIT43" s="134"/>
      <c r="GIU43" s="134"/>
      <c r="GIV43" s="134"/>
      <c r="GIW43" s="134"/>
      <c r="GIX43" s="134"/>
      <c r="GIY43" s="134"/>
      <c r="GIZ43" s="134"/>
      <c r="GJA43" s="134"/>
      <c r="GJB43" s="134"/>
      <c r="GJC43" s="134"/>
      <c r="GJD43" s="134"/>
      <c r="GJE43" s="134"/>
      <c r="GJF43" s="134"/>
      <c r="GJG43" s="134"/>
      <c r="GJH43" s="134"/>
      <c r="GJI43" s="134"/>
      <c r="GJJ43" s="134"/>
      <c r="GJK43" s="134"/>
      <c r="GJL43" s="134"/>
      <c r="GJM43" s="134"/>
      <c r="GJN43" s="134"/>
      <c r="GJO43" s="134"/>
      <c r="GJP43" s="134"/>
      <c r="GJQ43" s="134"/>
      <c r="GJR43" s="134"/>
      <c r="GJS43" s="134"/>
      <c r="GJT43" s="134"/>
      <c r="GJU43" s="134"/>
      <c r="GJV43" s="134"/>
      <c r="GJW43" s="134"/>
      <c r="GJX43" s="134"/>
      <c r="GJY43" s="134"/>
      <c r="GJZ43" s="134"/>
      <c r="GKA43" s="134"/>
      <c r="GKB43" s="134"/>
      <c r="GKC43" s="134"/>
      <c r="GKD43" s="134"/>
      <c r="GKE43" s="134"/>
      <c r="GKF43" s="134"/>
      <c r="GKG43" s="134"/>
      <c r="GKH43" s="134"/>
      <c r="GKI43" s="134"/>
      <c r="GKJ43" s="134"/>
      <c r="GKK43" s="134"/>
      <c r="GKL43" s="134"/>
      <c r="GKM43" s="134"/>
      <c r="GKN43" s="134"/>
      <c r="GKO43" s="134"/>
      <c r="GKP43" s="134"/>
      <c r="GKQ43" s="134"/>
      <c r="GKR43" s="134"/>
      <c r="GKS43" s="134"/>
      <c r="GKT43" s="134"/>
      <c r="GKU43" s="134"/>
      <c r="GKV43" s="134"/>
      <c r="GKW43" s="134"/>
      <c r="GKX43" s="134"/>
      <c r="GKY43" s="134"/>
      <c r="GKZ43" s="134"/>
      <c r="GLA43" s="134"/>
      <c r="GLB43" s="134"/>
      <c r="GLC43" s="134"/>
      <c r="GLD43" s="134"/>
      <c r="GLE43" s="134"/>
      <c r="GLF43" s="134"/>
      <c r="GLG43" s="134"/>
      <c r="GLH43" s="134"/>
      <c r="GLI43" s="134"/>
      <c r="GLJ43" s="134"/>
      <c r="GLK43" s="134"/>
      <c r="GLL43" s="134"/>
      <c r="GLM43" s="134"/>
      <c r="GLN43" s="134"/>
      <c r="GLO43" s="134"/>
      <c r="GLP43" s="134"/>
      <c r="GLQ43" s="134"/>
      <c r="GLR43" s="134"/>
      <c r="GLS43" s="134"/>
      <c r="GLT43" s="134"/>
      <c r="GLU43" s="134"/>
      <c r="GLV43" s="134"/>
      <c r="GLW43" s="134"/>
      <c r="GLX43" s="134"/>
      <c r="GLY43" s="134"/>
      <c r="GLZ43" s="134"/>
      <c r="GMA43" s="134"/>
      <c r="GMB43" s="134"/>
      <c r="GMC43" s="134"/>
      <c r="GMD43" s="134"/>
      <c r="GME43" s="134"/>
      <c r="GMF43" s="134"/>
      <c r="GMG43" s="134"/>
      <c r="GMH43" s="134"/>
      <c r="GMI43" s="134"/>
      <c r="GMJ43" s="134"/>
      <c r="GMK43" s="134"/>
      <c r="GML43" s="134"/>
      <c r="GMM43" s="134"/>
      <c r="GMN43" s="134"/>
      <c r="GMO43" s="134"/>
      <c r="GMP43" s="134"/>
      <c r="GMQ43" s="134"/>
      <c r="GMR43" s="134"/>
      <c r="GMS43" s="134"/>
      <c r="GMT43" s="134"/>
      <c r="GMU43" s="134"/>
      <c r="GMV43" s="134"/>
      <c r="GMW43" s="134"/>
      <c r="GMX43" s="134"/>
      <c r="GMY43" s="134"/>
      <c r="GMZ43" s="134"/>
      <c r="GNA43" s="134"/>
      <c r="GNB43" s="134"/>
      <c r="GNC43" s="134"/>
      <c r="GND43" s="134"/>
      <c r="GNE43" s="134"/>
      <c r="GNF43" s="134"/>
      <c r="GNG43" s="134"/>
      <c r="GNH43" s="134"/>
      <c r="GNI43" s="134"/>
      <c r="GNJ43" s="134"/>
      <c r="GNK43" s="134"/>
      <c r="GNL43" s="134"/>
      <c r="GNM43" s="134"/>
      <c r="GNN43" s="134"/>
      <c r="GNO43" s="134"/>
      <c r="GNP43" s="134"/>
      <c r="GNQ43" s="134"/>
      <c r="GNR43" s="134"/>
      <c r="GNS43" s="134"/>
      <c r="GNT43" s="134"/>
      <c r="GNU43" s="134"/>
      <c r="GNV43" s="134"/>
      <c r="GNW43" s="134"/>
      <c r="GNX43" s="134"/>
      <c r="GNY43" s="134"/>
      <c r="GNZ43" s="134"/>
      <c r="GOA43" s="134"/>
      <c r="GOB43" s="134"/>
      <c r="GOC43" s="134"/>
      <c r="GOD43" s="134"/>
      <c r="GOE43" s="134"/>
      <c r="GOF43" s="134"/>
      <c r="GOG43" s="134"/>
      <c r="GOH43" s="134"/>
      <c r="GOI43" s="134"/>
      <c r="GOJ43" s="134"/>
      <c r="GOK43" s="134"/>
      <c r="GOL43" s="134"/>
      <c r="GOM43" s="134"/>
      <c r="GON43" s="134"/>
      <c r="GOO43" s="134"/>
      <c r="GOP43" s="134"/>
      <c r="GOQ43" s="134"/>
      <c r="GOR43" s="134"/>
      <c r="GOS43" s="134"/>
      <c r="GOT43" s="134"/>
      <c r="GOU43" s="134"/>
      <c r="GOV43" s="134"/>
      <c r="GOW43" s="134"/>
      <c r="GOX43" s="134"/>
      <c r="GOY43" s="134"/>
      <c r="GOZ43" s="134"/>
      <c r="GPA43" s="134"/>
      <c r="GPB43" s="134"/>
      <c r="GPC43" s="134"/>
      <c r="GPD43" s="134"/>
      <c r="GPE43" s="134"/>
      <c r="GPF43" s="134"/>
      <c r="GPG43" s="134"/>
      <c r="GPH43" s="134"/>
      <c r="GPI43" s="134"/>
      <c r="GPJ43" s="134"/>
      <c r="GPK43" s="134"/>
      <c r="GPL43" s="134"/>
      <c r="GPM43" s="134"/>
      <c r="GPN43" s="134"/>
      <c r="GPO43" s="134"/>
      <c r="GPP43" s="134"/>
      <c r="GPQ43" s="134"/>
      <c r="GPR43" s="134"/>
      <c r="GPS43" s="134"/>
      <c r="GPT43" s="134"/>
      <c r="GPU43" s="134"/>
      <c r="GPV43" s="134"/>
      <c r="GPW43" s="134"/>
      <c r="GPX43" s="134"/>
      <c r="GPY43" s="134"/>
      <c r="GPZ43" s="134"/>
      <c r="GQA43" s="134"/>
      <c r="GQB43" s="134"/>
      <c r="GQC43" s="134"/>
      <c r="GQD43" s="134"/>
      <c r="GQE43" s="134"/>
      <c r="GQF43" s="134"/>
      <c r="GQG43" s="134"/>
      <c r="GQH43" s="134"/>
      <c r="GQI43" s="134"/>
      <c r="GQJ43" s="134"/>
      <c r="GQK43" s="134"/>
      <c r="GQL43" s="134"/>
      <c r="GQM43" s="134"/>
      <c r="GQN43" s="134"/>
      <c r="GQO43" s="134"/>
      <c r="GQP43" s="134"/>
      <c r="GQQ43" s="134"/>
      <c r="GQR43" s="134"/>
      <c r="GQS43" s="134"/>
      <c r="GQT43" s="134"/>
      <c r="GQU43" s="134"/>
      <c r="GQV43" s="134"/>
      <c r="GQW43" s="134"/>
      <c r="GQX43" s="134"/>
      <c r="GQY43" s="134"/>
      <c r="GQZ43" s="134"/>
      <c r="GRA43" s="134"/>
      <c r="GRB43" s="134"/>
      <c r="GRC43" s="134"/>
      <c r="GRD43" s="134"/>
      <c r="GRE43" s="134"/>
      <c r="GRF43" s="134"/>
      <c r="GRG43" s="134"/>
      <c r="GRH43" s="134"/>
      <c r="GRI43" s="134"/>
      <c r="GRJ43" s="134"/>
      <c r="GRK43" s="134"/>
      <c r="GRL43" s="134"/>
      <c r="GRM43" s="134"/>
      <c r="GRN43" s="134"/>
      <c r="GRO43" s="134"/>
      <c r="GRP43" s="134"/>
      <c r="GRQ43" s="134"/>
      <c r="GRR43" s="134"/>
      <c r="GRS43" s="134"/>
      <c r="GRT43" s="134"/>
      <c r="GRU43" s="134"/>
      <c r="GRV43" s="134"/>
      <c r="GRW43" s="134"/>
      <c r="GRX43" s="134"/>
      <c r="GRY43" s="134"/>
      <c r="GRZ43" s="134"/>
      <c r="GSA43" s="134"/>
      <c r="GSB43" s="134"/>
      <c r="GSC43" s="134"/>
      <c r="GSD43" s="134"/>
      <c r="GSE43" s="134"/>
      <c r="GSF43" s="134"/>
      <c r="GSG43" s="134"/>
      <c r="GSH43" s="134"/>
      <c r="GSI43" s="134"/>
      <c r="GSJ43" s="134"/>
      <c r="GSK43" s="134"/>
      <c r="GSL43" s="134"/>
      <c r="GSM43" s="134"/>
      <c r="GSN43" s="134"/>
      <c r="GSO43" s="134"/>
      <c r="GSP43" s="134"/>
      <c r="GSQ43" s="134"/>
      <c r="GSR43" s="134"/>
      <c r="GSS43" s="134"/>
      <c r="GST43" s="134"/>
      <c r="GSU43" s="134"/>
      <c r="GSV43" s="134"/>
      <c r="GSW43" s="134"/>
      <c r="GSX43" s="134"/>
      <c r="GSY43" s="134"/>
      <c r="GSZ43" s="134"/>
      <c r="GTA43" s="134"/>
      <c r="GTB43" s="134"/>
      <c r="GTC43" s="134"/>
      <c r="GTD43" s="134"/>
      <c r="GTE43" s="134"/>
      <c r="GTF43" s="134"/>
      <c r="GTG43" s="134"/>
      <c r="GTH43" s="134"/>
      <c r="GTI43" s="134"/>
      <c r="GTJ43" s="134"/>
      <c r="GTK43" s="134"/>
      <c r="GTL43" s="134"/>
      <c r="GTM43" s="134"/>
      <c r="GTN43" s="134"/>
      <c r="GTO43" s="134"/>
      <c r="GTP43" s="134"/>
      <c r="GTQ43" s="134"/>
      <c r="GTR43" s="134"/>
      <c r="GTS43" s="134"/>
      <c r="GTT43" s="134"/>
      <c r="GTU43" s="134"/>
      <c r="GTV43" s="134"/>
      <c r="GTW43" s="134"/>
      <c r="GTX43" s="134"/>
      <c r="GTY43" s="134"/>
      <c r="GTZ43" s="134"/>
      <c r="GUA43" s="134"/>
      <c r="GUB43" s="134"/>
      <c r="GUC43" s="134"/>
      <c r="GUD43" s="134"/>
      <c r="GUE43" s="134"/>
      <c r="GUF43" s="134"/>
      <c r="GUG43" s="134"/>
      <c r="GUH43" s="134"/>
      <c r="GUI43" s="134"/>
      <c r="GUJ43" s="134"/>
      <c r="GUK43" s="134"/>
      <c r="GUL43" s="134"/>
      <c r="GUM43" s="134"/>
      <c r="GUN43" s="134"/>
      <c r="GUO43" s="134"/>
      <c r="GUP43" s="134"/>
      <c r="GUQ43" s="134"/>
      <c r="GUR43" s="134"/>
      <c r="GUS43" s="134"/>
      <c r="GUT43" s="134"/>
      <c r="GUU43" s="134"/>
      <c r="GUV43" s="134"/>
      <c r="GUW43" s="134"/>
      <c r="GUX43" s="134"/>
      <c r="GUY43" s="134"/>
      <c r="GUZ43" s="134"/>
      <c r="GVA43" s="134"/>
      <c r="GVB43" s="134"/>
      <c r="GVC43" s="134"/>
      <c r="GVD43" s="134"/>
      <c r="GVE43" s="134"/>
      <c r="GVF43" s="134"/>
      <c r="GVG43" s="134"/>
      <c r="GVH43" s="134"/>
      <c r="GVI43" s="134"/>
      <c r="GVJ43" s="134"/>
      <c r="GVK43" s="134"/>
      <c r="GVL43" s="134"/>
      <c r="GVM43" s="134"/>
      <c r="GVN43" s="134"/>
      <c r="GVO43" s="134"/>
      <c r="GVP43" s="134"/>
      <c r="GVQ43" s="134"/>
      <c r="GVR43" s="134"/>
      <c r="GVS43" s="134"/>
      <c r="GVT43" s="134"/>
      <c r="GVU43" s="134"/>
      <c r="GVV43" s="134"/>
      <c r="GVW43" s="134"/>
      <c r="GVX43" s="134"/>
      <c r="GVY43" s="134"/>
      <c r="GVZ43" s="134"/>
      <c r="GWA43" s="134"/>
      <c r="GWB43" s="134"/>
      <c r="GWC43" s="134"/>
      <c r="GWD43" s="134"/>
      <c r="GWE43" s="134"/>
      <c r="GWF43" s="134"/>
      <c r="GWG43" s="134"/>
      <c r="GWH43" s="134"/>
      <c r="GWI43" s="134"/>
      <c r="GWJ43" s="134"/>
      <c r="GWK43" s="134"/>
      <c r="GWL43" s="134"/>
      <c r="GWM43" s="134"/>
      <c r="GWN43" s="134"/>
      <c r="GWO43" s="134"/>
      <c r="GWP43" s="134"/>
      <c r="GWQ43" s="134"/>
      <c r="GWR43" s="134"/>
      <c r="GWS43" s="134"/>
      <c r="GWT43" s="134"/>
      <c r="GWU43" s="134"/>
      <c r="GWV43" s="134"/>
      <c r="GWW43" s="134"/>
      <c r="GWX43" s="134"/>
      <c r="GWY43" s="134"/>
      <c r="GWZ43" s="134"/>
      <c r="GXA43" s="134"/>
      <c r="GXB43" s="134"/>
      <c r="GXC43" s="134"/>
      <c r="GXD43" s="134"/>
      <c r="GXE43" s="134"/>
      <c r="GXF43" s="134"/>
      <c r="GXG43" s="134"/>
      <c r="GXH43" s="134"/>
      <c r="GXI43" s="134"/>
      <c r="GXJ43" s="134"/>
      <c r="GXK43" s="134"/>
      <c r="GXL43" s="134"/>
      <c r="GXM43" s="134"/>
      <c r="GXN43" s="134"/>
      <c r="GXO43" s="134"/>
      <c r="GXP43" s="134"/>
      <c r="GXQ43" s="134"/>
      <c r="GXR43" s="134"/>
      <c r="GXS43" s="134"/>
      <c r="GXT43" s="134"/>
      <c r="GXU43" s="134"/>
      <c r="GXV43" s="134"/>
      <c r="GXW43" s="134"/>
      <c r="GXX43" s="134"/>
      <c r="GXY43" s="134"/>
      <c r="GXZ43" s="134"/>
      <c r="GYA43" s="134"/>
      <c r="GYB43" s="134"/>
      <c r="GYC43" s="134"/>
      <c r="GYD43" s="134"/>
      <c r="GYE43" s="134"/>
      <c r="GYF43" s="134"/>
      <c r="GYG43" s="134"/>
      <c r="GYH43" s="134"/>
      <c r="GYI43" s="134"/>
      <c r="GYJ43" s="134"/>
      <c r="GYK43" s="134"/>
      <c r="GYL43" s="134"/>
      <c r="GYM43" s="134"/>
      <c r="GYN43" s="134"/>
      <c r="GYO43" s="134"/>
      <c r="GYP43" s="134"/>
      <c r="GYQ43" s="134"/>
      <c r="GYR43" s="134"/>
      <c r="GYS43" s="134"/>
      <c r="GYT43" s="134"/>
      <c r="GYU43" s="134"/>
      <c r="GYV43" s="134"/>
      <c r="GYW43" s="134"/>
      <c r="GYX43" s="134"/>
      <c r="GYY43" s="134"/>
      <c r="GYZ43" s="134"/>
      <c r="GZA43" s="134"/>
      <c r="GZB43" s="134"/>
      <c r="GZC43" s="134"/>
      <c r="GZD43" s="134"/>
      <c r="GZE43" s="134"/>
      <c r="GZF43" s="134"/>
      <c r="GZG43" s="134"/>
      <c r="GZH43" s="134"/>
      <c r="GZI43" s="134"/>
      <c r="GZJ43" s="134"/>
      <c r="GZK43" s="134"/>
      <c r="GZL43" s="134"/>
      <c r="GZM43" s="134"/>
      <c r="GZN43" s="134"/>
      <c r="GZO43" s="134"/>
      <c r="GZP43" s="134"/>
      <c r="GZQ43" s="134"/>
      <c r="GZR43" s="134"/>
      <c r="GZS43" s="134"/>
      <c r="GZT43" s="134"/>
      <c r="GZU43" s="134"/>
      <c r="GZV43" s="134"/>
      <c r="GZW43" s="134"/>
      <c r="GZX43" s="134"/>
      <c r="GZY43" s="134"/>
      <c r="GZZ43" s="134"/>
      <c r="HAA43" s="134"/>
      <c r="HAB43" s="134"/>
      <c r="HAC43" s="134"/>
      <c r="HAD43" s="134"/>
      <c r="HAE43" s="134"/>
      <c r="HAF43" s="134"/>
      <c r="HAG43" s="134"/>
      <c r="HAH43" s="134"/>
      <c r="HAI43" s="134"/>
      <c r="HAJ43" s="134"/>
      <c r="HAK43" s="134"/>
      <c r="HAL43" s="134"/>
      <c r="HAM43" s="134"/>
      <c r="HAN43" s="134"/>
      <c r="HAO43" s="134"/>
      <c r="HAP43" s="134"/>
      <c r="HAQ43" s="134"/>
      <c r="HAR43" s="134"/>
      <c r="HAS43" s="134"/>
      <c r="HAT43" s="134"/>
      <c r="HAU43" s="134"/>
      <c r="HAV43" s="134"/>
      <c r="HAW43" s="134"/>
      <c r="HAX43" s="134"/>
      <c r="HAY43" s="134"/>
      <c r="HAZ43" s="134"/>
      <c r="HBA43" s="134"/>
      <c r="HBB43" s="134"/>
      <c r="HBC43" s="134"/>
      <c r="HBD43" s="134"/>
      <c r="HBE43" s="134"/>
      <c r="HBF43" s="134"/>
      <c r="HBG43" s="134"/>
      <c r="HBH43" s="134"/>
      <c r="HBI43" s="134"/>
      <c r="HBJ43" s="134"/>
      <c r="HBK43" s="134"/>
      <c r="HBL43" s="134"/>
      <c r="HBM43" s="134"/>
      <c r="HBN43" s="134"/>
      <c r="HBO43" s="134"/>
      <c r="HBP43" s="134"/>
      <c r="HBQ43" s="134"/>
      <c r="HBR43" s="134"/>
      <c r="HBS43" s="134"/>
      <c r="HBT43" s="134"/>
      <c r="HBU43" s="134"/>
      <c r="HBV43" s="134"/>
      <c r="HBW43" s="134"/>
      <c r="HBX43" s="134"/>
      <c r="HBY43" s="134"/>
      <c r="HBZ43" s="134"/>
      <c r="HCA43" s="134"/>
      <c r="HCB43" s="134"/>
      <c r="HCC43" s="134"/>
      <c r="HCD43" s="134"/>
      <c r="HCE43" s="134"/>
      <c r="HCF43" s="134"/>
      <c r="HCG43" s="134"/>
      <c r="HCH43" s="134"/>
      <c r="HCI43" s="134"/>
      <c r="HCJ43" s="134"/>
      <c r="HCK43" s="134"/>
      <c r="HCL43" s="134"/>
      <c r="HCM43" s="134"/>
      <c r="HCN43" s="134"/>
      <c r="HCO43" s="134"/>
      <c r="HCP43" s="134"/>
      <c r="HCQ43" s="134"/>
      <c r="HCR43" s="134"/>
      <c r="HCS43" s="134"/>
      <c r="HCT43" s="134"/>
      <c r="HCU43" s="134"/>
      <c r="HCV43" s="134"/>
      <c r="HCW43" s="134"/>
      <c r="HCX43" s="134"/>
      <c r="HCY43" s="134"/>
      <c r="HCZ43" s="134"/>
      <c r="HDA43" s="134"/>
      <c r="HDB43" s="134"/>
      <c r="HDC43" s="134"/>
      <c r="HDD43" s="134"/>
      <c r="HDE43" s="134"/>
      <c r="HDF43" s="134"/>
      <c r="HDG43" s="134"/>
      <c r="HDH43" s="134"/>
      <c r="HDI43" s="134"/>
      <c r="HDJ43" s="134"/>
      <c r="HDK43" s="134"/>
      <c r="HDL43" s="134"/>
      <c r="HDM43" s="134"/>
      <c r="HDN43" s="134"/>
      <c r="HDO43" s="134"/>
      <c r="HDP43" s="134"/>
      <c r="HDQ43" s="134"/>
      <c r="HDR43" s="134"/>
      <c r="HDS43" s="134"/>
      <c r="HDT43" s="134"/>
      <c r="HDU43" s="134"/>
      <c r="HDV43" s="134"/>
      <c r="HDW43" s="134"/>
      <c r="HDX43" s="134"/>
      <c r="HDY43" s="134"/>
      <c r="HDZ43" s="134"/>
      <c r="HEA43" s="134"/>
      <c r="HEB43" s="134"/>
      <c r="HEC43" s="134"/>
      <c r="HED43" s="134"/>
      <c r="HEE43" s="134"/>
      <c r="HEF43" s="134"/>
      <c r="HEG43" s="134"/>
      <c r="HEH43" s="134"/>
      <c r="HEI43" s="134"/>
      <c r="HEJ43" s="134"/>
      <c r="HEK43" s="134"/>
      <c r="HEL43" s="134"/>
      <c r="HEM43" s="134"/>
      <c r="HEN43" s="134"/>
      <c r="HEO43" s="134"/>
      <c r="HEP43" s="134"/>
      <c r="HEQ43" s="134"/>
      <c r="HER43" s="134"/>
      <c r="HES43" s="134"/>
      <c r="HET43" s="134"/>
      <c r="HEU43" s="134"/>
      <c r="HEV43" s="134"/>
      <c r="HEW43" s="134"/>
      <c r="HEX43" s="134"/>
      <c r="HEY43" s="134"/>
      <c r="HEZ43" s="134"/>
      <c r="HFA43" s="134"/>
      <c r="HFB43" s="134"/>
      <c r="HFC43" s="134"/>
      <c r="HFD43" s="134"/>
      <c r="HFE43" s="134"/>
      <c r="HFF43" s="134"/>
      <c r="HFG43" s="134"/>
      <c r="HFH43" s="134"/>
      <c r="HFI43" s="134"/>
      <c r="HFJ43" s="134"/>
      <c r="HFK43" s="134"/>
      <c r="HFL43" s="134"/>
      <c r="HFM43" s="134"/>
      <c r="HFN43" s="134"/>
      <c r="HFO43" s="134"/>
      <c r="HFP43" s="134"/>
      <c r="HFQ43" s="134"/>
      <c r="HFR43" s="134"/>
      <c r="HFS43" s="134"/>
      <c r="HFT43" s="134"/>
      <c r="HFU43" s="134"/>
      <c r="HFV43" s="134"/>
      <c r="HFW43" s="134"/>
      <c r="HFX43" s="134"/>
      <c r="HFY43" s="134"/>
      <c r="HFZ43" s="134"/>
      <c r="HGA43" s="134"/>
      <c r="HGB43" s="134"/>
      <c r="HGC43" s="134"/>
      <c r="HGD43" s="134"/>
      <c r="HGE43" s="134"/>
      <c r="HGF43" s="134"/>
      <c r="HGG43" s="134"/>
      <c r="HGH43" s="134"/>
      <c r="HGI43" s="134"/>
      <c r="HGJ43" s="134"/>
      <c r="HGK43" s="134"/>
      <c r="HGL43" s="134"/>
      <c r="HGM43" s="134"/>
      <c r="HGN43" s="134"/>
      <c r="HGO43" s="134"/>
      <c r="HGP43" s="134"/>
      <c r="HGQ43" s="134"/>
      <c r="HGR43" s="134"/>
      <c r="HGS43" s="134"/>
      <c r="HGT43" s="134"/>
      <c r="HGU43" s="134"/>
      <c r="HGV43" s="134"/>
      <c r="HGW43" s="134"/>
      <c r="HGX43" s="134"/>
      <c r="HGY43" s="134"/>
      <c r="HGZ43" s="134"/>
      <c r="HHA43" s="134"/>
      <c r="HHB43" s="134"/>
      <c r="HHC43" s="134"/>
      <c r="HHD43" s="134"/>
      <c r="HHE43" s="134"/>
      <c r="HHF43" s="134"/>
      <c r="HHG43" s="134"/>
      <c r="HHH43" s="134"/>
      <c r="HHI43" s="134"/>
      <c r="HHJ43" s="134"/>
      <c r="HHK43" s="134"/>
      <c r="HHL43" s="134"/>
      <c r="HHM43" s="134"/>
      <c r="HHN43" s="134"/>
      <c r="HHO43" s="134"/>
      <c r="HHP43" s="134"/>
      <c r="HHQ43" s="134"/>
      <c r="HHR43" s="134"/>
      <c r="HHS43" s="134"/>
      <c r="HHT43" s="134"/>
      <c r="HHU43" s="134"/>
      <c r="HHV43" s="134"/>
      <c r="HHW43" s="134"/>
      <c r="HHX43" s="134"/>
      <c r="HHY43" s="134"/>
      <c r="HHZ43" s="134"/>
      <c r="HIA43" s="134"/>
      <c r="HIB43" s="134"/>
      <c r="HIC43" s="134"/>
      <c r="HID43" s="134"/>
      <c r="HIE43" s="134"/>
      <c r="HIF43" s="134"/>
      <c r="HIG43" s="134"/>
      <c r="HIH43" s="134"/>
      <c r="HII43" s="134"/>
      <c r="HIJ43" s="134"/>
      <c r="HIK43" s="134"/>
      <c r="HIL43" s="134"/>
      <c r="HIM43" s="134"/>
      <c r="HIN43" s="134"/>
      <c r="HIO43" s="134"/>
      <c r="HIP43" s="134"/>
      <c r="HIQ43" s="134"/>
      <c r="HIR43" s="134"/>
      <c r="HIS43" s="134"/>
      <c r="HIT43" s="134"/>
      <c r="HIU43" s="134"/>
      <c r="HIV43" s="134"/>
      <c r="HIW43" s="134"/>
      <c r="HIX43" s="134"/>
      <c r="HIY43" s="134"/>
      <c r="HIZ43" s="134"/>
      <c r="HJA43" s="134"/>
      <c r="HJB43" s="134"/>
      <c r="HJC43" s="134"/>
      <c r="HJD43" s="134"/>
      <c r="HJE43" s="134"/>
      <c r="HJF43" s="134"/>
      <c r="HJG43" s="134"/>
      <c r="HJH43" s="134"/>
      <c r="HJI43" s="134"/>
      <c r="HJJ43" s="134"/>
      <c r="HJK43" s="134"/>
      <c r="HJL43" s="134"/>
      <c r="HJM43" s="134"/>
      <c r="HJN43" s="134"/>
      <c r="HJO43" s="134"/>
      <c r="HJP43" s="134"/>
      <c r="HJQ43" s="134"/>
      <c r="HJR43" s="134"/>
      <c r="HJS43" s="134"/>
      <c r="HJT43" s="134"/>
      <c r="HJU43" s="134"/>
      <c r="HJV43" s="134"/>
      <c r="HJW43" s="134"/>
      <c r="HJX43" s="134"/>
      <c r="HJY43" s="134"/>
      <c r="HJZ43" s="134"/>
      <c r="HKA43" s="134"/>
      <c r="HKB43" s="134"/>
      <c r="HKC43" s="134"/>
      <c r="HKD43" s="134"/>
      <c r="HKE43" s="134"/>
      <c r="HKF43" s="134"/>
      <c r="HKG43" s="134"/>
      <c r="HKH43" s="134"/>
      <c r="HKI43" s="134"/>
      <c r="HKJ43" s="134"/>
      <c r="HKK43" s="134"/>
      <c r="HKL43" s="134"/>
      <c r="HKM43" s="134"/>
      <c r="HKN43" s="134"/>
      <c r="HKO43" s="134"/>
      <c r="HKP43" s="134"/>
      <c r="HKQ43" s="134"/>
      <c r="HKR43" s="134"/>
      <c r="HKS43" s="134"/>
      <c r="HKT43" s="134"/>
      <c r="HKU43" s="134"/>
      <c r="HKV43" s="134"/>
      <c r="HKW43" s="134"/>
      <c r="HKX43" s="134"/>
      <c r="HKY43" s="134"/>
      <c r="HKZ43" s="134"/>
      <c r="HLA43" s="134"/>
      <c r="HLB43" s="134"/>
      <c r="HLC43" s="134"/>
      <c r="HLD43" s="134"/>
      <c r="HLE43" s="134"/>
      <c r="HLF43" s="134"/>
      <c r="HLG43" s="134"/>
      <c r="HLH43" s="134"/>
      <c r="HLI43" s="134"/>
      <c r="HLJ43" s="134"/>
      <c r="HLK43" s="134"/>
      <c r="HLL43" s="134"/>
      <c r="HLM43" s="134"/>
      <c r="HLN43" s="134"/>
      <c r="HLO43" s="134"/>
      <c r="HLP43" s="134"/>
      <c r="HLQ43" s="134"/>
      <c r="HLR43" s="134"/>
      <c r="HLS43" s="134"/>
      <c r="HLT43" s="134"/>
      <c r="HLU43" s="134"/>
      <c r="HLV43" s="134"/>
      <c r="HLW43" s="134"/>
      <c r="HLX43" s="134"/>
      <c r="HLY43" s="134"/>
      <c r="HLZ43" s="134"/>
      <c r="HMA43" s="134"/>
      <c r="HMB43" s="134"/>
      <c r="HMC43" s="134"/>
      <c r="HMD43" s="134"/>
      <c r="HME43" s="134"/>
      <c r="HMF43" s="134"/>
      <c r="HMG43" s="134"/>
      <c r="HMH43" s="134"/>
      <c r="HMI43" s="134"/>
      <c r="HMJ43" s="134"/>
      <c r="HMK43" s="134"/>
      <c r="HML43" s="134"/>
      <c r="HMM43" s="134"/>
      <c r="HMN43" s="134"/>
      <c r="HMO43" s="134"/>
      <c r="HMP43" s="134"/>
      <c r="HMQ43" s="134"/>
      <c r="HMR43" s="134"/>
      <c r="HMS43" s="134"/>
      <c r="HMT43" s="134"/>
      <c r="HMU43" s="134"/>
      <c r="HMV43" s="134"/>
      <c r="HMW43" s="134"/>
      <c r="HMX43" s="134"/>
      <c r="HMY43" s="134"/>
      <c r="HMZ43" s="134"/>
      <c r="HNA43" s="134"/>
      <c r="HNB43" s="134"/>
      <c r="HNC43" s="134"/>
      <c r="HND43" s="134"/>
      <c r="HNE43" s="134"/>
      <c r="HNF43" s="134"/>
      <c r="HNG43" s="134"/>
      <c r="HNH43" s="134"/>
      <c r="HNI43" s="134"/>
      <c r="HNJ43" s="134"/>
      <c r="HNK43" s="134"/>
      <c r="HNL43" s="134"/>
      <c r="HNM43" s="134"/>
      <c r="HNN43" s="134"/>
      <c r="HNO43" s="134"/>
      <c r="HNP43" s="134"/>
      <c r="HNQ43" s="134"/>
      <c r="HNR43" s="134"/>
      <c r="HNS43" s="134"/>
      <c r="HNT43" s="134"/>
      <c r="HNU43" s="134"/>
      <c r="HNV43" s="134"/>
      <c r="HNW43" s="134"/>
      <c r="HNX43" s="134"/>
      <c r="HNY43" s="134"/>
      <c r="HNZ43" s="134"/>
      <c r="HOA43" s="134"/>
      <c r="HOB43" s="134"/>
      <c r="HOC43" s="134"/>
      <c r="HOD43" s="134"/>
      <c r="HOE43" s="134"/>
      <c r="HOF43" s="134"/>
      <c r="HOG43" s="134"/>
      <c r="HOH43" s="134"/>
      <c r="HOI43" s="134"/>
      <c r="HOJ43" s="134"/>
      <c r="HOK43" s="134"/>
      <c r="HOL43" s="134"/>
      <c r="HOM43" s="134"/>
      <c r="HON43" s="134"/>
      <c r="HOO43" s="134"/>
      <c r="HOP43" s="134"/>
      <c r="HOQ43" s="134"/>
      <c r="HOR43" s="134"/>
      <c r="HOS43" s="134"/>
      <c r="HOT43" s="134"/>
      <c r="HOU43" s="134"/>
      <c r="HOV43" s="134"/>
      <c r="HOW43" s="134"/>
      <c r="HOX43" s="134"/>
      <c r="HOY43" s="134"/>
      <c r="HOZ43" s="134"/>
      <c r="HPA43" s="134"/>
      <c r="HPB43" s="134"/>
      <c r="HPC43" s="134"/>
      <c r="HPD43" s="134"/>
      <c r="HPE43" s="134"/>
      <c r="HPF43" s="134"/>
      <c r="HPG43" s="134"/>
      <c r="HPH43" s="134"/>
      <c r="HPI43" s="134"/>
      <c r="HPJ43" s="134"/>
      <c r="HPK43" s="134"/>
      <c r="HPL43" s="134"/>
      <c r="HPM43" s="134"/>
      <c r="HPN43" s="134"/>
      <c r="HPO43" s="134"/>
      <c r="HPP43" s="134"/>
      <c r="HPQ43" s="134"/>
      <c r="HPR43" s="134"/>
      <c r="HPS43" s="134"/>
      <c r="HPT43" s="134"/>
      <c r="HPU43" s="134"/>
      <c r="HPV43" s="134"/>
      <c r="HPW43" s="134"/>
      <c r="HPX43" s="134"/>
      <c r="HPY43" s="134"/>
      <c r="HPZ43" s="134"/>
      <c r="HQA43" s="134"/>
      <c r="HQB43" s="134"/>
      <c r="HQC43" s="134"/>
      <c r="HQD43" s="134"/>
      <c r="HQE43" s="134"/>
      <c r="HQF43" s="134"/>
      <c r="HQG43" s="134"/>
      <c r="HQH43" s="134"/>
      <c r="HQI43" s="134"/>
      <c r="HQJ43" s="134"/>
      <c r="HQK43" s="134"/>
      <c r="HQL43" s="134"/>
      <c r="HQM43" s="134"/>
      <c r="HQN43" s="134"/>
      <c r="HQO43" s="134"/>
      <c r="HQP43" s="134"/>
      <c r="HQQ43" s="134"/>
      <c r="HQR43" s="134"/>
      <c r="HQS43" s="134"/>
      <c r="HQT43" s="134"/>
      <c r="HQU43" s="134"/>
      <c r="HQV43" s="134"/>
      <c r="HQW43" s="134"/>
      <c r="HQX43" s="134"/>
      <c r="HQY43" s="134"/>
      <c r="HQZ43" s="134"/>
      <c r="HRA43" s="134"/>
      <c r="HRB43" s="134"/>
      <c r="HRC43" s="134"/>
      <c r="HRD43" s="134"/>
      <c r="HRE43" s="134"/>
      <c r="HRF43" s="134"/>
      <c r="HRG43" s="134"/>
      <c r="HRH43" s="134"/>
      <c r="HRI43" s="134"/>
      <c r="HRJ43" s="134"/>
      <c r="HRK43" s="134"/>
      <c r="HRL43" s="134"/>
      <c r="HRM43" s="134"/>
      <c r="HRN43" s="134"/>
      <c r="HRO43" s="134"/>
      <c r="HRP43" s="134"/>
      <c r="HRQ43" s="134"/>
      <c r="HRR43" s="134"/>
      <c r="HRS43" s="134"/>
      <c r="HRT43" s="134"/>
      <c r="HRU43" s="134"/>
      <c r="HRV43" s="134"/>
      <c r="HRW43" s="134"/>
      <c r="HRX43" s="134"/>
      <c r="HRY43" s="134"/>
      <c r="HRZ43" s="134"/>
      <c r="HSA43" s="134"/>
      <c r="HSB43" s="134"/>
      <c r="HSC43" s="134"/>
      <c r="HSD43" s="134"/>
      <c r="HSE43" s="134"/>
      <c r="HSF43" s="134"/>
      <c r="HSG43" s="134"/>
      <c r="HSH43" s="134"/>
      <c r="HSI43" s="134"/>
      <c r="HSJ43" s="134"/>
      <c r="HSK43" s="134"/>
      <c r="HSL43" s="134"/>
      <c r="HSM43" s="134"/>
      <c r="HSN43" s="134"/>
      <c r="HSO43" s="134"/>
      <c r="HSP43" s="134"/>
      <c r="HSQ43" s="134"/>
      <c r="HSR43" s="134"/>
      <c r="HSS43" s="134"/>
      <c r="HST43" s="134"/>
      <c r="HSU43" s="134"/>
      <c r="HSV43" s="134"/>
      <c r="HSW43" s="134"/>
      <c r="HSX43" s="134"/>
      <c r="HSY43" s="134"/>
      <c r="HSZ43" s="134"/>
      <c r="HTA43" s="134"/>
      <c r="HTB43" s="134"/>
      <c r="HTC43" s="134"/>
      <c r="HTD43" s="134"/>
      <c r="HTE43" s="134"/>
      <c r="HTF43" s="134"/>
      <c r="HTG43" s="134"/>
      <c r="HTH43" s="134"/>
      <c r="HTI43" s="134"/>
      <c r="HTJ43" s="134"/>
      <c r="HTK43" s="134"/>
      <c r="HTL43" s="134"/>
      <c r="HTM43" s="134"/>
      <c r="HTN43" s="134"/>
      <c r="HTO43" s="134"/>
      <c r="HTP43" s="134"/>
      <c r="HTQ43" s="134"/>
      <c r="HTR43" s="134"/>
      <c r="HTS43" s="134"/>
      <c r="HTT43" s="134"/>
      <c r="HTU43" s="134"/>
      <c r="HTV43" s="134"/>
      <c r="HTW43" s="134"/>
      <c r="HTX43" s="134"/>
      <c r="HTY43" s="134"/>
      <c r="HTZ43" s="134"/>
      <c r="HUA43" s="134"/>
      <c r="HUB43" s="134"/>
      <c r="HUC43" s="134"/>
      <c r="HUD43" s="134"/>
      <c r="HUE43" s="134"/>
      <c r="HUF43" s="134"/>
      <c r="HUG43" s="134"/>
      <c r="HUH43" s="134"/>
      <c r="HUI43" s="134"/>
      <c r="HUJ43" s="134"/>
      <c r="HUK43" s="134"/>
      <c r="HUL43" s="134"/>
      <c r="HUM43" s="134"/>
      <c r="HUN43" s="134"/>
      <c r="HUO43" s="134"/>
      <c r="HUP43" s="134"/>
      <c r="HUQ43" s="134"/>
      <c r="HUR43" s="134"/>
      <c r="HUS43" s="134"/>
      <c r="HUT43" s="134"/>
      <c r="HUU43" s="134"/>
      <c r="HUV43" s="134"/>
      <c r="HUW43" s="134"/>
      <c r="HUX43" s="134"/>
      <c r="HUY43" s="134"/>
      <c r="HUZ43" s="134"/>
      <c r="HVA43" s="134"/>
      <c r="HVB43" s="134"/>
      <c r="HVC43" s="134"/>
      <c r="HVD43" s="134"/>
      <c r="HVE43" s="134"/>
      <c r="HVF43" s="134"/>
      <c r="HVG43" s="134"/>
      <c r="HVH43" s="134"/>
      <c r="HVI43" s="134"/>
      <c r="HVJ43" s="134"/>
      <c r="HVK43" s="134"/>
      <c r="HVL43" s="134"/>
      <c r="HVM43" s="134"/>
      <c r="HVN43" s="134"/>
      <c r="HVO43" s="134"/>
      <c r="HVP43" s="134"/>
      <c r="HVQ43" s="134"/>
      <c r="HVR43" s="134"/>
      <c r="HVS43" s="134"/>
      <c r="HVT43" s="134"/>
      <c r="HVU43" s="134"/>
      <c r="HVV43" s="134"/>
      <c r="HVW43" s="134"/>
      <c r="HVX43" s="134"/>
      <c r="HVY43" s="134"/>
      <c r="HVZ43" s="134"/>
      <c r="HWA43" s="134"/>
      <c r="HWB43" s="134"/>
      <c r="HWC43" s="134"/>
      <c r="HWD43" s="134"/>
      <c r="HWE43" s="134"/>
      <c r="HWF43" s="134"/>
      <c r="HWG43" s="134"/>
      <c r="HWH43" s="134"/>
      <c r="HWI43" s="134"/>
      <c r="HWJ43" s="134"/>
      <c r="HWK43" s="134"/>
      <c r="HWL43" s="134"/>
      <c r="HWM43" s="134"/>
      <c r="HWN43" s="134"/>
      <c r="HWO43" s="134"/>
      <c r="HWP43" s="134"/>
      <c r="HWQ43" s="134"/>
      <c r="HWR43" s="134"/>
      <c r="HWS43" s="134"/>
      <c r="HWT43" s="134"/>
      <c r="HWU43" s="134"/>
      <c r="HWV43" s="134"/>
      <c r="HWW43" s="134"/>
      <c r="HWX43" s="134"/>
      <c r="HWY43" s="134"/>
      <c r="HWZ43" s="134"/>
      <c r="HXA43" s="134"/>
      <c r="HXB43" s="134"/>
      <c r="HXC43" s="134"/>
      <c r="HXD43" s="134"/>
      <c r="HXE43" s="134"/>
      <c r="HXF43" s="134"/>
      <c r="HXG43" s="134"/>
      <c r="HXH43" s="134"/>
      <c r="HXI43" s="134"/>
      <c r="HXJ43" s="134"/>
      <c r="HXK43" s="134"/>
      <c r="HXL43" s="134"/>
      <c r="HXM43" s="134"/>
      <c r="HXN43" s="134"/>
      <c r="HXO43" s="134"/>
      <c r="HXP43" s="134"/>
      <c r="HXQ43" s="134"/>
      <c r="HXR43" s="134"/>
      <c r="HXS43" s="134"/>
      <c r="HXT43" s="134"/>
      <c r="HXU43" s="134"/>
      <c r="HXV43" s="134"/>
      <c r="HXW43" s="134"/>
      <c r="HXX43" s="134"/>
      <c r="HXY43" s="134"/>
      <c r="HXZ43" s="134"/>
      <c r="HYA43" s="134"/>
      <c r="HYB43" s="134"/>
      <c r="HYC43" s="134"/>
      <c r="HYD43" s="134"/>
      <c r="HYE43" s="134"/>
      <c r="HYF43" s="134"/>
      <c r="HYG43" s="134"/>
      <c r="HYH43" s="134"/>
      <c r="HYI43" s="134"/>
      <c r="HYJ43" s="134"/>
      <c r="HYK43" s="134"/>
      <c r="HYL43" s="134"/>
      <c r="HYM43" s="134"/>
      <c r="HYN43" s="134"/>
      <c r="HYO43" s="134"/>
      <c r="HYP43" s="134"/>
      <c r="HYQ43" s="134"/>
      <c r="HYR43" s="134"/>
      <c r="HYS43" s="134"/>
      <c r="HYT43" s="134"/>
      <c r="HYU43" s="134"/>
      <c r="HYV43" s="134"/>
      <c r="HYW43" s="134"/>
      <c r="HYX43" s="134"/>
      <c r="HYY43" s="134"/>
      <c r="HYZ43" s="134"/>
      <c r="HZA43" s="134"/>
      <c r="HZB43" s="134"/>
      <c r="HZC43" s="134"/>
      <c r="HZD43" s="134"/>
      <c r="HZE43" s="134"/>
      <c r="HZF43" s="134"/>
      <c r="HZG43" s="134"/>
      <c r="HZH43" s="134"/>
      <c r="HZI43" s="134"/>
      <c r="HZJ43" s="134"/>
      <c r="HZK43" s="134"/>
      <c r="HZL43" s="134"/>
      <c r="HZM43" s="134"/>
      <c r="HZN43" s="134"/>
      <c r="HZO43" s="134"/>
      <c r="HZP43" s="134"/>
      <c r="HZQ43" s="134"/>
      <c r="HZR43" s="134"/>
      <c r="HZS43" s="134"/>
      <c r="HZT43" s="134"/>
      <c r="HZU43" s="134"/>
      <c r="HZV43" s="134"/>
      <c r="HZW43" s="134"/>
      <c r="HZX43" s="134"/>
      <c r="HZY43" s="134"/>
      <c r="HZZ43" s="134"/>
      <c r="IAA43" s="134"/>
      <c r="IAB43" s="134"/>
      <c r="IAC43" s="134"/>
      <c r="IAD43" s="134"/>
      <c r="IAE43" s="134"/>
      <c r="IAF43" s="134"/>
      <c r="IAG43" s="134"/>
      <c r="IAH43" s="134"/>
      <c r="IAI43" s="134"/>
      <c r="IAJ43" s="134"/>
      <c r="IAK43" s="134"/>
      <c r="IAL43" s="134"/>
      <c r="IAM43" s="134"/>
      <c r="IAN43" s="134"/>
      <c r="IAO43" s="134"/>
      <c r="IAP43" s="134"/>
      <c r="IAQ43" s="134"/>
      <c r="IAR43" s="134"/>
      <c r="IAS43" s="134"/>
      <c r="IAT43" s="134"/>
      <c r="IAU43" s="134"/>
      <c r="IAV43" s="134"/>
      <c r="IAW43" s="134"/>
      <c r="IAX43" s="134"/>
      <c r="IAY43" s="134"/>
      <c r="IAZ43" s="134"/>
      <c r="IBA43" s="134"/>
      <c r="IBB43" s="134"/>
      <c r="IBC43" s="134"/>
      <c r="IBD43" s="134"/>
      <c r="IBE43" s="134"/>
      <c r="IBF43" s="134"/>
      <c r="IBG43" s="134"/>
      <c r="IBH43" s="134"/>
      <c r="IBI43" s="134"/>
      <c r="IBJ43" s="134"/>
      <c r="IBK43" s="134"/>
      <c r="IBL43" s="134"/>
      <c r="IBM43" s="134"/>
      <c r="IBN43" s="134"/>
      <c r="IBO43" s="134"/>
      <c r="IBP43" s="134"/>
      <c r="IBQ43" s="134"/>
      <c r="IBR43" s="134"/>
      <c r="IBS43" s="134"/>
      <c r="IBT43" s="134"/>
      <c r="IBU43" s="134"/>
      <c r="IBV43" s="134"/>
      <c r="IBW43" s="134"/>
      <c r="IBX43" s="134"/>
      <c r="IBY43" s="134"/>
      <c r="IBZ43" s="134"/>
      <c r="ICA43" s="134"/>
      <c r="ICB43" s="134"/>
      <c r="ICC43" s="134"/>
      <c r="ICD43" s="134"/>
      <c r="ICE43" s="134"/>
      <c r="ICF43" s="134"/>
      <c r="ICG43" s="134"/>
      <c r="ICH43" s="134"/>
      <c r="ICI43" s="134"/>
      <c r="ICJ43" s="134"/>
      <c r="ICK43" s="134"/>
      <c r="ICL43" s="134"/>
      <c r="ICM43" s="134"/>
      <c r="ICN43" s="134"/>
      <c r="ICO43" s="134"/>
      <c r="ICP43" s="134"/>
      <c r="ICQ43" s="134"/>
      <c r="ICR43" s="134"/>
      <c r="ICS43" s="134"/>
      <c r="ICT43" s="134"/>
      <c r="ICU43" s="134"/>
      <c r="ICV43" s="134"/>
      <c r="ICW43" s="134"/>
      <c r="ICX43" s="134"/>
      <c r="ICY43" s="134"/>
      <c r="ICZ43" s="134"/>
      <c r="IDA43" s="134"/>
      <c r="IDB43" s="134"/>
      <c r="IDC43" s="134"/>
      <c r="IDD43" s="134"/>
      <c r="IDE43" s="134"/>
      <c r="IDF43" s="134"/>
      <c r="IDG43" s="134"/>
      <c r="IDH43" s="134"/>
      <c r="IDI43" s="134"/>
      <c r="IDJ43" s="134"/>
      <c r="IDK43" s="134"/>
      <c r="IDL43" s="134"/>
      <c r="IDM43" s="134"/>
      <c r="IDN43" s="134"/>
      <c r="IDO43" s="134"/>
      <c r="IDP43" s="134"/>
      <c r="IDQ43" s="134"/>
      <c r="IDR43" s="134"/>
      <c r="IDS43" s="134"/>
      <c r="IDT43" s="134"/>
      <c r="IDU43" s="134"/>
      <c r="IDV43" s="134"/>
      <c r="IDW43" s="134"/>
      <c r="IDX43" s="134"/>
      <c r="IDY43" s="134"/>
      <c r="IDZ43" s="134"/>
      <c r="IEA43" s="134"/>
      <c r="IEB43" s="134"/>
      <c r="IEC43" s="134"/>
      <c r="IED43" s="134"/>
      <c r="IEE43" s="134"/>
      <c r="IEF43" s="134"/>
      <c r="IEG43" s="134"/>
      <c r="IEH43" s="134"/>
      <c r="IEI43" s="134"/>
      <c r="IEJ43" s="134"/>
      <c r="IEK43" s="134"/>
      <c r="IEL43" s="134"/>
      <c r="IEM43" s="134"/>
      <c r="IEN43" s="134"/>
      <c r="IEO43" s="134"/>
      <c r="IEP43" s="134"/>
      <c r="IEQ43" s="134"/>
      <c r="IER43" s="134"/>
      <c r="IES43" s="134"/>
      <c r="IET43" s="134"/>
      <c r="IEU43" s="134"/>
      <c r="IEV43" s="134"/>
      <c r="IEW43" s="134"/>
      <c r="IEX43" s="134"/>
      <c r="IEY43" s="134"/>
      <c r="IEZ43" s="134"/>
      <c r="IFA43" s="134"/>
      <c r="IFB43" s="134"/>
      <c r="IFC43" s="134"/>
      <c r="IFD43" s="134"/>
      <c r="IFE43" s="134"/>
      <c r="IFF43" s="134"/>
      <c r="IFG43" s="134"/>
      <c r="IFH43" s="134"/>
      <c r="IFI43" s="134"/>
      <c r="IFJ43" s="134"/>
      <c r="IFK43" s="134"/>
      <c r="IFL43" s="134"/>
      <c r="IFM43" s="134"/>
      <c r="IFN43" s="134"/>
      <c r="IFO43" s="134"/>
      <c r="IFP43" s="134"/>
      <c r="IFQ43" s="134"/>
      <c r="IFR43" s="134"/>
      <c r="IFS43" s="134"/>
      <c r="IFT43" s="134"/>
      <c r="IFU43" s="134"/>
      <c r="IFV43" s="134"/>
      <c r="IFW43" s="134"/>
      <c r="IFX43" s="134"/>
      <c r="IFY43" s="134"/>
      <c r="IFZ43" s="134"/>
      <c r="IGA43" s="134"/>
      <c r="IGB43" s="134"/>
      <c r="IGC43" s="134"/>
      <c r="IGD43" s="134"/>
      <c r="IGE43" s="134"/>
      <c r="IGF43" s="134"/>
      <c r="IGG43" s="134"/>
      <c r="IGH43" s="134"/>
      <c r="IGI43" s="134"/>
      <c r="IGJ43" s="134"/>
      <c r="IGK43" s="134"/>
      <c r="IGL43" s="134"/>
      <c r="IGM43" s="134"/>
      <c r="IGN43" s="134"/>
      <c r="IGO43" s="134"/>
      <c r="IGP43" s="134"/>
      <c r="IGQ43" s="134"/>
      <c r="IGR43" s="134"/>
      <c r="IGS43" s="134"/>
      <c r="IGT43" s="134"/>
      <c r="IGU43" s="134"/>
      <c r="IGV43" s="134"/>
      <c r="IGW43" s="134"/>
      <c r="IGX43" s="134"/>
      <c r="IGY43" s="134"/>
      <c r="IGZ43" s="134"/>
      <c r="IHA43" s="134"/>
      <c r="IHB43" s="134"/>
      <c r="IHC43" s="134"/>
      <c r="IHD43" s="134"/>
      <c r="IHE43" s="134"/>
      <c r="IHF43" s="134"/>
      <c r="IHG43" s="134"/>
      <c r="IHH43" s="134"/>
      <c r="IHI43" s="134"/>
      <c r="IHJ43" s="134"/>
      <c r="IHK43" s="134"/>
      <c r="IHL43" s="134"/>
      <c r="IHM43" s="134"/>
      <c r="IHN43" s="134"/>
      <c r="IHO43" s="134"/>
      <c r="IHP43" s="134"/>
      <c r="IHQ43" s="134"/>
      <c r="IHR43" s="134"/>
      <c r="IHS43" s="134"/>
      <c r="IHT43" s="134"/>
      <c r="IHU43" s="134"/>
      <c r="IHV43" s="134"/>
      <c r="IHW43" s="134"/>
      <c r="IHX43" s="134"/>
      <c r="IHY43" s="134"/>
      <c r="IHZ43" s="134"/>
      <c r="IIA43" s="134"/>
      <c r="IIB43" s="134"/>
      <c r="IIC43" s="134"/>
      <c r="IID43" s="134"/>
      <c r="IIE43" s="134"/>
      <c r="IIF43" s="134"/>
      <c r="IIG43" s="134"/>
      <c r="IIH43" s="134"/>
      <c r="III43" s="134"/>
      <c r="IIJ43" s="134"/>
      <c r="IIK43" s="134"/>
      <c r="IIL43" s="134"/>
      <c r="IIM43" s="134"/>
      <c r="IIN43" s="134"/>
      <c r="IIO43" s="134"/>
      <c r="IIP43" s="134"/>
      <c r="IIQ43" s="134"/>
      <c r="IIR43" s="134"/>
      <c r="IIS43" s="134"/>
      <c r="IIT43" s="134"/>
      <c r="IIU43" s="134"/>
      <c r="IIV43" s="134"/>
      <c r="IIW43" s="134"/>
      <c r="IIX43" s="134"/>
      <c r="IIY43" s="134"/>
      <c r="IIZ43" s="134"/>
      <c r="IJA43" s="134"/>
      <c r="IJB43" s="134"/>
      <c r="IJC43" s="134"/>
      <c r="IJD43" s="134"/>
      <c r="IJE43" s="134"/>
      <c r="IJF43" s="134"/>
      <c r="IJG43" s="134"/>
      <c r="IJH43" s="134"/>
      <c r="IJI43" s="134"/>
      <c r="IJJ43" s="134"/>
      <c r="IJK43" s="134"/>
      <c r="IJL43" s="134"/>
      <c r="IJM43" s="134"/>
      <c r="IJN43" s="134"/>
      <c r="IJO43" s="134"/>
      <c r="IJP43" s="134"/>
      <c r="IJQ43" s="134"/>
      <c r="IJR43" s="134"/>
      <c r="IJS43" s="134"/>
      <c r="IJT43" s="134"/>
      <c r="IJU43" s="134"/>
      <c r="IJV43" s="134"/>
      <c r="IJW43" s="134"/>
      <c r="IJX43" s="134"/>
      <c r="IJY43" s="134"/>
      <c r="IJZ43" s="134"/>
      <c r="IKA43" s="134"/>
      <c r="IKB43" s="134"/>
      <c r="IKC43" s="134"/>
      <c r="IKD43" s="134"/>
      <c r="IKE43" s="134"/>
      <c r="IKF43" s="134"/>
      <c r="IKG43" s="134"/>
      <c r="IKH43" s="134"/>
      <c r="IKI43" s="134"/>
      <c r="IKJ43" s="134"/>
      <c r="IKK43" s="134"/>
      <c r="IKL43" s="134"/>
      <c r="IKM43" s="134"/>
      <c r="IKN43" s="134"/>
      <c r="IKO43" s="134"/>
      <c r="IKP43" s="134"/>
      <c r="IKQ43" s="134"/>
      <c r="IKR43" s="134"/>
      <c r="IKS43" s="134"/>
      <c r="IKT43" s="134"/>
      <c r="IKU43" s="134"/>
      <c r="IKV43" s="134"/>
      <c r="IKW43" s="134"/>
      <c r="IKX43" s="134"/>
      <c r="IKY43" s="134"/>
      <c r="IKZ43" s="134"/>
      <c r="ILA43" s="134"/>
      <c r="ILB43" s="134"/>
      <c r="ILC43" s="134"/>
      <c r="ILD43" s="134"/>
      <c r="ILE43" s="134"/>
      <c r="ILF43" s="134"/>
      <c r="ILG43" s="134"/>
      <c r="ILH43" s="134"/>
      <c r="ILI43" s="134"/>
      <c r="ILJ43" s="134"/>
      <c r="ILK43" s="134"/>
      <c r="ILL43" s="134"/>
      <c r="ILM43" s="134"/>
      <c r="ILN43" s="134"/>
      <c r="ILO43" s="134"/>
      <c r="ILP43" s="134"/>
      <c r="ILQ43" s="134"/>
      <c r="ILR43" s="134"/>
      <c r="ILS43" s="134"/>
      <c r="ILT43" s="134"/>
      <c r="ILU43" s="134"/>
      <c r="ILV43" s="134"/>
      <c r="ILW43" s="134"/>
      <c r="ILX43" s="134"/>
      <c r="ILY43" s="134"/>
      <c r="ILZ43" s="134"/>
      <c r="IMA43" s="134"/>
      <c r="IMB43" s="134"/>
      <c r="IMC43" s="134"/>
      <c r="IMD43" s="134"/>
      <c r="IME43" s="134"/>
      <c r="IMF43" s="134"/>
      <c r="IMG43" s="134"/>
      <c r="IMH43" s="134"/>
      <c r="IMI43" s="134"/>
      <c r="IMJ43" s="134"/>
      <c r="IMK43" s="134"/>
      <c r="IML43" s="134"/>
      <c r="IMM43" s="134"/>
      <c r="IMN43" s="134"/>
      <c r="IMO43" s="134"/>
      <c r="IMP43" s="134"/>
      <c r="IMQ43" s="134"/>
      <c r="IMR43" s="134"/>
      <c r="IMS43" s="134"/>
      <c r="IMT43" s="134"/>
      <c r="IMU43" s="134"/>
      <c r="IMV43" s="134"/>
      <c r="IMW43" s="134"/>
      <c r="IMX43" s="134"/>
      <c r="IMY43" s="134"/>
      <c r="IMZ43" s="134"/>
      <c r="INA43" s="134"/>
      <c r="INB43" s="134"/>
      <c r="INC43" s="134"/>
      <c r="IND43" s="134"/>
      <c r="INE43" s="134"/>
      <c r="INF43" s="134"/>
      <c r="ING43" s="134"/>
      <c r="INH43" s="134"/>
      <c r="INI43" s="134"/>
      <c r="INJ43" s="134"/>
      <c r="INK43" s="134"/>
      <c r="INL43" s="134"/>
      <c r="INM43" s="134"/>
      <c r="INN43" s="134"/>
      <c r="INO43" s="134"/>
      <c r="INP43" s="134"/>
      <c r="INQ43" s="134"/>
      <c r="INR43" s="134"/>
      <c r="INS43" s="134"/>
      <c r="INT43" s="134"/>
      <c r="INU43" s="134"/>
      <c r="INV43" s="134"/>
      <c r="INW43" s="134"/>
      <c r="INX43" s="134"/>
      <c r="INY43" s="134"/>
      <c r="INZ43" s="134"/>
      <c r="IOA43" s="134"/>
      <c r="IOB43" s="134"/>
      <c r="IOC43" s="134"/>
      <c r="IOD43" s="134"/>
      <c r="IOE43" s="134"/>
      <c r="IOF43" s="134"/>
      <c r="IOG43" s="134"/>
      <c r="IOH43" s="134"/>
      <c r="IOI43" s="134"/>
      <c r="IOJ43" s="134"/>
      <c r="IOK43" s="134"/>
      <c r="IOL43" s="134"/>
      <c r="IOM43" s="134"/>
      <c r="ION43" s="134"/>
      <c r="IOO43" s="134"/>
      <c r="IOP43" s="134"/>
      <c r="IOQ43" s="134"/>
      <c r="IOR43" s="134"/>
      <c r="IOS43" s="134"/>
      <c r="IOT43" s="134"/>
      <c r="IOU43" s="134"/>
      <c r="IOV43" s="134"/>
      <c r="IOW43" s="134"/>
      <c r="IOX43" s="134"/>
      <c r="IOY43" s="134"/>
      <c r="IOZ43" s="134"/>
      <c r="IPA43" s="134"/>
      <c r="IPB43" s="134"/>
      <c r="IPC43" s="134"/>
      <c r="IPD43" s="134"/>
      <c r="IPE43" s="134"/>
      <c r="IPF43" s="134"/>
      <c r="IPG43" s="134"/>
      <c r="IPH43" s="134"/>
      <c r="IPI43" s="134"/>
      <c r="IPJ43" s="134"/>
      <c r="IPK43" s="134"/>
      <c r="IPL43" s="134"/>
      <c r="IPM43" s="134"/>
      <c r="IPN43" s="134"/>
      <c r="IPO43" s="134"/>
      <c r="IPP43" s="134"/>
      <c r="IPQ43" s="134"/>
      <c r="IPR43" s="134"/>
      <c r="IPS43" s="134"/>
      <c r="IPT43" s="134"/>
      <c r="IPU43" s="134"/>
      <c r="IPV43" s="134"/>
      <c r="IPW43" s="134"/>
      <c r="IPX43" s="134"/>
      <c r="IPY43" s="134"/>
      <c r="IPZ43" s="134"/>
      <c r="IQA43" s="134"/>
      <c r="IQB43" s="134"/>
      <c r="IQC43" s="134"/>
      <c r="IQD43" s="134"/>
      <c r="IQE43" s="134"/>
      <c r="IQF43" s="134"/>
      <c r="IQG43" s="134"/>
      <c r="IQH43" s="134"/>
      <c r="IQI43" s="134"/>
      <c r="IQJ43" s="134"/>
      <c r="IQK43" s="134"/>
      <c r="IQL43" s="134"/>
      <c r="IQM43" s="134"/>
      <c r="IQN43" s="134"/>
      <c r="IQO43" s="134"/>
      <c r="IQP43" s="134"/>
      <c r="IQQ43" s="134"/>
      <c r="IQR43" s="134"/>
      <c r="IQS43" s="134"/>
      <c r="IQT43" s="134"/>
      <c r="IQU43" s="134"/>
      <c r="IQV43" s="134"/>
      <c r="IQW43" s="134"/>
      <c r="IQX43" s="134"/>
      <c r="IQY43" s="134"/>
      <c r="IQZ43" s="134"/>
      <c r="IRA43" s="134"/>
      <c r="IRB43" s="134"/>
      <c r="IRC43" s="134"/>
      <c r="IRD43" s="134"/>
      <c r="IRE43" s="134"/>
      <c r="IRF43" s="134"/>
      <c r="IRG43" s="134"/>
      <c r="IRH43" s="134"/>
      <c r="IRI43" s="134"/>
      <c r="IRJ43" s="134"/>
      <c r="IRK43" s="134"/>
      <c r="IRL43" s="134"/>
      <c r="IRM43" s="134"/>
      <c r="IRN43" s="134"/>
      <c r="IRO43" s="134"/>
      <c r="IRP43" s="134"/>
      <c r="IRQ43" s="134"/>
      <c r="IRR43" s="134"/>
      <c r="IRS43" s="134"/>
      <c r="IRT43" s="134"/>
      <c r="IRU43" s="134"/>
      <c r="IRV43" s="134"/>
      <c r="IRW43" s="134"/>
      <c r="IRX43" s="134"/>
      <c r="IRY43" s="134"/>
      <c r="IRZ43" s="134"/>
      <c r="ISA43" s="134"/>
      <c r="ISB43" s="134"/>
      <c r="ISC43" s="134"/>
      <c r="ISD43" s="134"/>
      <c r="ISE43" s="134"/>
      <c r="ISF43" s="134"/>
      <c r="ISG43" s="134"/>
      <c r="ISH43" s="134"/>
      <c r="ISI43" s="134"/>
      <c r="ISJ43" s="134"/>
      <c r="ISK43" s="134"/>
      <c r="ISL43" s="134"/>
      <c r="ISM43" s="134"/>
      <c r="ISN43" s="134"/>
      <c r="ISO43" s="134"/>
      <c r="ISP43" s="134"/>
      <c r="ISQ43" s="134"/>
      <c r="ISR43" s="134"/>
      <c r="ISS43" s="134"/>
      <c r="IST43" s="134"/>
      <c r="ISU43" s="134"/>
      <c r="ISV43" s="134"/>
      <c r="ISW43" s="134"/>
      <c r="ISX43" s="134"/>
      <c r="ISY43" s="134"/>
      <c r="ISZ43" s="134"/>
      <c r="ITA43" s="134"/>
      <c r="ITB43" s="134"/>
      <c r="ITC43" s="134"/>
      <c r="ITD43" s="134"/>
      <c r="ITE43" s="134"/>
      <c r="ITF43" s="134"/>
      <c r="ITG43" s="134"/>
      <c r="ITH43" s="134"/>
      <c r="ITI43" s="134"/>
      <c r="ITJ43" s="134"/>
      <c r="ITK43" s="134"/>
      <c r="ITL43" s="134"/>
      <c r="ITM43" s="134"/>
      <c r="ITN43" s="134"/>
      <c r="ITO43" s="134"/>
      <c r="ITP43" s="134"/>
      <c r="ITQ43" s="134"/>
      <c r="ITR43" s="134"/>
      <c r="ITS43" s="134"/>
      <c r="ITT43" s="134"/>
      <c r="ITU43" s="134"/>
      <c r="ITV43" s="134"/>
      <c r="ITW43" s="134"/>
      <c r="ITX43" s="134"/>
      <c r="ITY43" s="134"/>
      <c r="ITZ43" s="134"/>
      <c r="IUA43" s="134"/>
      <c r="IUB43" s="134"/>
      <c r="IUC43" s="134"/>
      <c r="IUD43" s="134"/>
      <c r="IUE43" s="134"/>
      <c r="IUF43" s="134"/>
      <c r="IUG43" s="134"/>
      <c r="IUH43" s="134"/>
      <c r="IUI43" s="134"/>
      <c r="IUJ43" s="134"/>
      <c r="IUK43" s="134"/>
      <c r="IUL43" s="134"/>
      <c r="IUM43" s="134"/>
      <c r="IUN43" s="134"/>
      <c r="IUO43" s="134"/>
      <c r="IUP43" s="134"/>
      <c r="IUQ43" s="134"/>
      <c r="IUR43" s="134"/>
      <c r="IUS43" s="134"/>
      <c r="IUT43" s="134"/>
      <c r="IUU43" s="134"/>
      <c r="IUV43" s="134"/>
      <c r="IUW43" s="134"/>
      <c r="IUX43" s="134"/>
      <c r="IUY43" s="134"/>
      <c r="IUZ43" s="134"/>
      <c r="IVA43" s="134"/>
      <c r="IVB43" s="134"/>
      <c r="IVC43" s="134"/>
      <c r="IVD43" s="134"/>
      <c r="IVE43" s="134"/>
      <c r="IVF43" s="134"/>
      <c r="IVG43" s="134"/>
      <c r="IVH43" s="134"/>
      <c r="IVI43" s="134"/>
      <c r="IVJ43" s="134"/>
      <c r="IVK43" s="134"/>
      <c r="IVL43" s="134"/>
      <c r="IVM43" s="134"/>
      <c r="IVN43" s="134"/>
      <c r="IVO43" s="134"/>
      <c r="IVP43" s="134"/>
      <c r="IVQ43" s="134"/>
      <c r="IVR43" s="134"/>
      <c r="IVS43" s="134"/>
      <c r="IVT43" s="134"/>
      <c r="IVU43" s="134"/>
      <c r="IVV43" s="134"/>
      <c r="IVW43" s="134"/>
      <c r="IVX43" s="134"/>
      <c r="IVY43" s="134"/>
      <c r="IVZ43" s="134"/>
      <c r="IWA43" s="134"/>
      <c r="IWB43" s="134"/>
      <c r="IWC43" s="134"/>
      <c r="IWD43" s="134"/>
      <c r="IWE43" s="134"/>
      <c r="IWF43" s="134"/>
      <c r="IWG43" s="134"/>
      <c r="IWH43" s="134"/>
      <c r="IWI43" s="134"/>
      <c r="IWJ43" s="134"/>
      <c r="IWK43" s="134"/>
      <c r="IWL43" s="134"/>
      <c r="IWM43" s="134"/>
      <c r="IWN43" s="134"/>
      <c r="IWO43" s="134"/>
      <c r="IWP43" s="134"/>
      <c r="IWQ43" s="134"/>
      <c r="IWR43" s="134"/>
      <c r="IWS43" s="134"/>
      <c r="IWT43" s="134"/>
      <c r="IWU43" s="134"/>
      <c r="IWV43" s="134"/>
      <c r="IWW43" s="134"/>
      <c r="IWX43" s="134"/>
      <c r="IWY43" s="134"/>
      <c r="IWZ43" s="134"/>
      <c r="IXA43" s="134"/>
      <c r="IXB43" s="134"/>
      <c r="IXC43" s="134"/>
      <c r="IXD43" s="134"/>
      <c r="IXE43" s="134"/>
      <c r="IXF43" s="134"/>
      <c r="IXG43" s="134"/>
      <c r="IXH43" s="134"/>
      <c r="IXI43" s="134"/>
      <c r="IXJ43" s="134"/>
      <c r="IXK43" s="134"/>
      <c r="IXL43" s="134"/>
      <c r="IXM43" s="134"/>
      <c r="IXN43" s="134"/>
      <c r="IXO43" s="134"/>
      <c r="IXP43" s="134"/>
      <c r="IXQ43" s="134"/>
      <c r="IXR43" s="134"/>
      <c r="IXS43" s="134"/>
      <c r="IXT43" s="134"/>
      <c r="IXU43" s="134"/>
      <c r="IXV43" s="134"/>
      <c r="IXW43" s="134"/>
      <c r="IXX43" s="134"/>
      <c r="IXY43" s="134"/>
      <c r="IXZ43" s="134"/>
      <c r="IYA43" s="134"/>
      <c r="IYB43" s="134"/>
      <c r="IYC43" s="134"/>
      <c r="IYD43" s="134"/>
      <c r="IYE43" s="134"/>
      <c r="IYF43" s="134"/>
      <c r="IYG43" s="134"/>
      <c r="IYH43" s="134"/>
      <c r="IYI43" s="134"/>
      <c r="IYJ43" s="134"/>
      <c r="IYK43" s="134"/>
      <c r="IYL43" s="134"/>
      <c r="IYM43" s="134"/>
      <c r="IYN43" s="134"/>
      <c r="IYO43" s="134"/>
      <c r="IYP43" s="134"/>
      <c r="IYQ43" s="134"/>
      <c r="IYR43" s="134"/>
      <c r="IYS43" s="134"/>
      <c r="IYT43" s="134"/>
      <c r="IYU43" s="134"/>
      <c r="IYV43" s="134"/>
      <c r="IYW43" s="134"/>
      <c r="IYX43" s="134"/>
      <c r="IYY43" s="134"/>
      <c r="IYZ43" s="134"/>
      <c r="IZA43" s="134"/>
      <c r="IZB43" s="134"/>
      <c r="IZC43" s="134"/>
      <c r="IZD43" s="134"/>
      <c r="IZE43" s="134"/>
      <c r="IZF43" s="134"/>
      <c r="IZG43" s="134"/>
      <c r="IZH43" s="134"/>
      <c r="IZI43" s="134"/>
      <c r="IZJ43" s="134"/>
      <c r="IZK43" s="134"/>
      <c r="IZL43" s="134"/>
      <c r="IZM43" s="134"/>
      <c r="IZN43" s="134"/>
      <c r="IZO43" s="134"/>
      <c r="IZP43" s="134"/>
      <c r="IZQ43" s="134"/>
      <c r="IZR43" s="134"/>
      <c r="IZS43" s="134"/>
      <c r="IZT43" s="134"/>
      <c r="IZU43" s="134"/>
      <c r="IZV43" s="134"/>
      <c r="IZW43" s="134"/>
      <c r="IZX43" s="134"/>
      <c r="IZY43" s="134"/>
      <c r="IZZ43" s="134"/>
      <c r="JAA43" s="134"/>
      <c r="JAB43" s="134"/>
      <c r="JAC43" s="134"/>
      <c r="JAD43" s="134"/>
      <c r="JAE43" s="134"/>
      <c r="JAF43" s="134"/>
      <c r="JAG43" s="134"/>
      <c r="JAH43" s="134"/>
      <c r="JAI43" s="134"/>
      <c r="JAJ43" s="134"/>
      <c r="JAK43" s="134"/>
      <c r="JAL43" s="134"/>
      <c r="JAM43" s="134"/>
      <c r="JAN43" s="134"/>
      <c r="JAO43" s="134"/>
      <c r="JAP43" s="134"/>
      <c r="JAQ43" s="134"/>
      <c r="JAR43" s="134"/>
      <c r="JAS43" s="134"/>
      <c r="JAT43" s="134"/>
      <c r="JAU43" s="134"/>
      <c r="JAV43" s="134"/>
      <c r="JAW43" s="134"/>
      <c r="JAX43" s="134"/>
      <c r="JAY43" s="134"/>
      <c r="JAZ43" s="134"/>
      <c r="JBA43" s="134"/>
      <c r="JBB43" s="134"/>
      <c r="JBC43" s="134"/>
      <c r="JBD43" s="134"/>
      <c r="JBE43" s="134"/>
      <c r="JBF43" s="134"/>
      <c r="JBG43" s="134"/>
      <c r="JBH43" s="134"/>
      <c r="JBI43" s="134"/>
      <c r="JBJ43" s="134"/>
      <c r="JBK43" s="134"/>
      <c r="JBL43" s="134"/>
      <c r="JBM43" s="134"/>
      <c r="JBN43" s="134"/>
      <c r="JBO43" s="134"/>
      <c r="JBP43" s="134"/>
      <c r="JBQ43" s="134"/>
      <c r="JBR43" s="134"/>
      <c r="JBS43" s="134"/>
      <c r="JBT43" s="134"/>
      <c r="JBU43" s="134"/>
      <c r="JBV43" s="134"/>
      <c r="JBW43" s="134"/>
      <c r="JBX43" s="134"/>
      <c r="JBY43" s="134"/>
      <c r="JBZ43" s="134"/>
      <c r="JCA43" s="134"/>
      <c r="JCB43" s="134"/>
      <c r="JCC43" s="134"/>
      <c r="JCD43" s="134"/>
      <c r="JCE43" s="134"/>
      <c r="JCF43" s="134"/>
      <c r="JCG43" s="134"/>
      <c r="JCH43" s="134"/>
      <c r="JCI43" s="134"/>
      <c r="JCJ43" s="134"/>
      <c r="JCK43" s="134"/>
      <c r="JCL43" s="134"/>
      <c r="JCM43" s="134"/>
      <c r="JCN43" s="134"/>
      <c r="JCO43" s="134"/>
      <c r="JCP43" s="134"/>
      <c r="JCQ43" s="134"/>
      <c r="JCR43" s="134"/>
      <c r="JCS43" s="134"/>
      <c r="JCT43" s="134"/>
      <c r="JCU43" s="134"/>
      <c r="JCV43" s="134"/>
      <c r="JCW43" s="134"/>
      <c r="JCX43" s="134"/>
      <c r="JCY43" s="134"/>
      <c r="JCZ43" s="134"/>
      <c r="JDA43" s="134"/>
      <c r="JDB43" s="134"/>
      <c r="JDC43" s="134"/>
      <c r="JDD43" s="134"/>
      <c r="JDE43" s="134"/>
      <c r="JDF43" s="134"/>
      <c r="JDG43" s="134"/>
      <c r="JDH43" s="134"/>
      <c r="JDI43" s="134"/>
      <c r="JDJ43" s="134"/>
      <c r="JDK43" s="134"/>
      <c r="JDL43" s="134"/>
      <c r="JDM43" s="134"/>
      <c r="JDN43" s="134"/>
      <c r="JDO43" s="134"/>
      <c r="JDP43" s="134"/>
      <c r="JDQ43" s="134"/>
      <c r="JDR43" s="134"/>
      <c r="JDS43" s="134"/>
      <c r="JDT43" s="134"/>
      <c r="JDU43" s="134"/>
      <c r="JDV43" s="134"/>
      <c r="JDW43" s="134"/>
      <c r="JDX43" s="134"/>
      <c r="JDY43" s="134"/>
      <c r="JDZ43" s="134"/>
      <c r="JEA43" s="134"/>
      <c r="JEB43" s="134"/>
      <c r="JEC43" s="134"/>
      <c r="JED43" s="134"/>
      <c r="JEE43" s="134"/>
      <c r="JEF43" s="134"/>
      <c r="JEG43" s="134"/>
      <c r="JEH43" s="134"/>
      <c r="JEI43" s="134"/>
      <c r="JEJ43" s="134"/>
      <c r="JEK43" s="134"/>
      <c r="JEL43" s="134"/>
      <c r="JEM43" s="134"/>
      <c r="JEN43" s="134"/>
      <c r="JEO43" s="134"/>
      <c r="JEP43" s="134"/>
      <c r="JEQ43" s="134"/>
      <c r="JER43" s="134"/>
      <c r="JES43" s="134"/>
      <c r="JET43" s="134"/>
      <c r="JEU43" s="134"/>
      <c r="JEV43" s="134"/>
      <c r="JEW43" s="134"/>
      <c r="JEX43" s="134"/>
      <c r="JEY43" s="134"/>
      <c r="JEZ43" s="134"/>
      <c r="JFA43" s="134"/>
      <c r="JFB43" s="134"/>
      <c r="JFC43" s="134"/>
      <c r="JFD43" s="134"/>
      <c r="JFE43" s="134"/>
      <c r="JFF43" s="134"/>
      <c r="JFG43" s="134"/>
      <c r="JFH43" s="134"/>
      <c r="JFI43" s="134"/>
      <c r="JFJ43" s="134"/>
      <c r="JFK43" s="134"/>
      <c r="JFL43" s="134"/>
      <c r="JFM43" s="134"/>
      <c r="JFN43" s="134"/>
      <c r="JFO43" s="134"/>
      <c r="JFP43" s="134"/>
      <c r="JFQ43" s="134"/>
      <c r="JFR43" s="134"/>
      <c r="JFS43" s="134"/>
      <c r="JFT43" s="134"/>
      <c r="JFU43" s="134"/>
      <c r="JFV43" s="134"/>
      <c r="JFW43" s="134"/>
      <c r="JFX43" s="134"/>
      <c r="JFY43" s="134"/>
      <c r="JFZ43" s="134"/>
      <c r="JGA43" s="134"/>
      <c r="JGB43" s="134"/>
      <c r="JGC43" s="134"/>
      <c r="JGD43" s="134"/>
      <c r="JGE43" s="134"/>
      <c r="JGF43" s="134"/>
      <c r="JGG43" s="134"/>
      <c r="JGH43" s="134"/>
      <c r="JGI43" s="134"/>
      <c r="JGJ43" s="134"/>
      <c r="JGK43" s="134"/>
      <c r="JGL43" s="134"/>
      <c r="JGM43" s="134"/>
      <c r="JGN43" s="134"/>
      <c r="JGO43" s="134"/>
      <c r="JGP43" s="134"/>
      <c r="JGQ43" s="134"/>
      <c r="JGR43" s="134"/>
      <c r="JGS43" s="134"/>
      <c r="JGT43" s="134"/>
      <c r="JGU43" s="134"/>
      <c r="JGV43" s="134"/>
      <c r="JGW43" s="134"/>
      <c r="JGX43" s="134"/>
      <c r="JGY43" s="134"/>
      <c r="JGZ43" s="134"/>
      <c r="JHA43" s="134"/>
      <c r="JHB43" s="134"/>
      <c r="JHC43" s="134"/>
      <c r="JHD43" s="134"/>
      <c r="JHE43" s="134"/>
      <c r="JHF43" s="134"/>
      <c r="JHG43" s="134"/>
      <c r="JHH43" s="134"/>
      <c r="JHI43" s="134"/>
      <c r="JHJ43" s="134"/>
      <c r="JHK43" s="134"/>
      <c r="JHL43" s="134"/>
      <c r="JHM43" s="134"/>
      <c r="JHN43" s="134"/>
      <c r="JHO43" s="134"/>
      <c r="JHP43" s="134"/>
      <c r="JHQ43" s="134"/>
      <c r="JHR43" s="134"/>
      <c r="JHS43" s="134"/>
      <c r="JHT43" s="134"/>
      <c r="JHU43" s="134"/>
      <c r="JHV43" s="134"/>
      <c r="JHW43" s="134"/>
      <c r="JHX43" s="134"/>
      <c r="JHY43" s="134"/>
      <c r="JHZ43" s="134"/>
      <c r="JIA43" s="134"/>
      <c r="JIB43" s="134"/>
      <c r="JIC43" s="134"/>
      <c r="JID43" s="134"/>
      <c r="JIE43" s="134"/>
      <c r="JIF43" s="134"/>
      <c r="JIG43" s="134"/>
      <c r="JIH43" s="134"/>
      <c r="JII43" s="134"/>
      <c r="JIJ43" s="134"/>
      <c r="JIK43" s="134"/>
      <c r="JIL43" s="134"/>
      <c r="JIM43" s="134"/>
      <c r="JIN43" s="134"/>
      <c r="JIO43" s="134"/>
      <c r="JIP43" s="134"/>
      <c r="JIQ43" s="134"/>
      <c r="JIR43" s="134"/>
      <c r="JIS43" s="134"/>
      <c r="JIT43" s="134"/>
      <c r="JIU43" s="134"/>
      <c r="JIV43" s="134"/>
      <c r="JIW43" s="134"/>
      <c r="JIX43" s="134"/>
      <c r="JIY43" s="134"/>
      <c r="JIZ43" s="134"/>
      <c r="JJA43" s="134"/>
      <c r="JJB43" s="134"/>
      <c r="JJC43" s="134"/>
      <c r="JJD43" s="134"/>
      <c r="JJE43" s="134"/>
      <c r="JJF43" s="134"/>
      <c r="JJG43" s="134"/>
      <c r="JJH43" s="134"/>
      <c r="JJI43" s="134"/>
      <c r="JJJ43" s="134"/>
      <c r="JJK43" s="134"/>
      <c r="JJL43" s="134"/>
      <c r="JJM43" s="134"/>
      <c r="JJN43" s="134"/>
      <c r="JJO43" s="134"/>
      <c r="JJP43" s="134"/>
      <c r="JJQ43" s="134"/>
      <c r="JJR43" s="134"/>
      <c r="JJS43" s="134"/>
      <c r="JJT43" s="134"/>
      <c r="JJU43" s="134"/>
      <c r="JJV43" s="134"/>
      <c r="JJW43" s="134"/>
      <c r="JJX43" s="134"/>
      <c r="JJY43" s="134"/>
      <c r="JJZ43" s="134"/>
      <c r="JKA43" s="134"/>
      <c r="JKB43" s="134"/>
      <c r="JKC43" s="134"/>
      <c r="JKD43" s="134"/>
      <c r="JKE43" s="134"/>
      <c r="JKF43" s="134"/>
      <c r="JKG43" s="134"/>
      <c r="JKH43" s="134"/>
      <c r="JKI43" s="134"/>
      <c r="JKJ43" s="134"/>
      <c r="JKK43" s="134"/>
      <c r="JKL43" s="134"/>
      <c r="JKM43" s="134"/>
      <c r="JKN43" s="134"/>
      <c r="JKO43" s="134"/>
      <c r="JKP43" s="134"/>
      <c r="JKQ43" s="134"/>
      <c r="JKR43" s="134"/>
      <c r="JKS43" s="134"/>
      <c r="JKT43" s="134"/>
      <c r="JKU43" s="134"/>
      <c r="JKV43" s="134"/>
      <c r="JKW43" s="134"/>
      <c r="JKX43" s="134"/>
      <c r="JKY43" s="134"/>
      <c r="JKZ43" s="134"/>
      <c r="JLA43" s="134"/>
      <c r="JLB43" s="134"/>
      <c r="JLC43" s="134"/>
      <c r="JLD43" s="134"/>
      <c r="JLE43" s="134"/>
      <c r="JLF43" s="134"/>
      <c r="JLG43" s="134"/>
      <c r="JLH43" s="134"/>
      <c r="JLI43" s="134"/>
      <c r="JLJ43" s="134"/>
      <c r="JLK43" s="134"/>
      <c r="JLL43" s="134"/>
      <c r="JLM43" s="134"/>
      <c r="JLN43" s="134"/>
      <c r="JLO43" s="134"/>
      <c r="JLP43" s="134"/>
      <c r="JLQ43" s="134"/>
      <c r="JLR43" s="134"/>
      <c r="JLS43" s="134"/>
      <c r="JLT43" s="134"/>
      <c r="JLU43" s="134"/>
      <c r="JLV43" s="134"/>
      <c r="JLW43" s="134"/>
      <c r="JLX43" s="134"/>
      <c r="JLY43" s="134"/>
      <c r="JLZ43" s="134"/>
      <c r="JMA43" s="134"/>
      <c r="JMB43" s="134"/>
      <c r="JMC43" s="134"/>
      <c r="JMD43" s="134"/>
      <c r="JME43" s="134"/>
      <c r="JMF43" s="134"/>
      <c r="JMG43" s="134"/>
      <c r="JMH43" s="134"/>
      <c r="JMI43" s="134"/>
      <c r="JMJ43" s="134"/>
      <c r="JMK43" s="134"/>
      <c r="JML43" s="134"/>
      <c r="JMM43" s="134"/>
      <c r="JMN43" s="134"/>
      <c r="JMO43" s="134"/>
      <c r="JMP43" s="134"/>
      <c r="JMQ43" s="134"/>
      <c r="JMR43" s="134"/>
      <c r="JMS43" s="134"/>
      <c r="JMT43" s="134"/>
      <c r="JMU43" s="134"/>
      <c r="JMV43" s="134"/>
      <c r="JMW43" s="134"/>
      <c r="JMX43" s="134"/>
      <c r="JMY43" s="134"/>
      <c r="JMZ43" s="134"/>
      <c r="JNA43" s="134"/>
      <c r="JNB43" s="134"/>
      <c r="JNC43" s="134"/>
      <c r="JND43" s="134"/>
      <c r="JNE43" s="134"/>
      <c r="JNF43" s="134"/>
      <c r="JNG43" s="134"/>
      <c r="JNH43" s="134"/>
      <c r="JNI43" s="134"/>
      <c r="JNJ43" s="134"/>
      <c r="JNK43" s="134"/>
      <c r="JNL43" s="134"/>
      <c r="JNM43" s="134"/>
      <c r="JNN43" s="134"/>
      <c r="JNO43" s="134"/>
      <c r="JNP43" s="134"/>
      <c r="JNQ43" s="134"/>
      <c r="JNR43" s="134"/>
      <c r="JNS43" s="134"/>
      <c r="JNT43" s="134"/>
      <c r="JNU43" s="134"/>
      <c r="JNV43" s="134"/>
      <c r="JNW43" s="134"/>
      <c r="JNX43" s="134"/>
      <c r="JNY43" s="134"/>
      <c r="JNZ43" s="134"/>
      <c r="JOA43" s="134"/>
      <c r="JOB43" s="134"/>
      <c r="JOC43" s="134"/>
      <c r="JOD43" s="134"/>
      <c r="JOE43" s="134"/>
      <c r="JOF43" s="134"/>
      <c r="JOG43" s="134"/>
      <c r="JOH43" s="134"/>
      <c r="JOI43" s="134"/>
      <c r="JOJ43" s="134"/>
      <c r="JOK43" s="134"/>
      <c r="JOL43" s="134"/>
      <c r="JOM43" s="134"/>
      <c r="JON43" s="134"/>
      <c r="JOO43" s="134"/>
      <c r="JOP43" s="134"/>
      <c r="JOQ43" s="134"/>
      <c r="JOR43" s="134"/>
      <c r="JOS43" s="134"/>
      <c r="JOT43" s="134"/>
      <c r="JOU43" s="134"/>
      <c r="JOV43" s="134"/>
      <c r="JOW43" s="134"/>
      <c r="JOX43" s="134"/>
      <c r="JOY43" s="134"/>
      <c r="JOZ43" s="134"/>
      <c r="JPA43" s="134"/>
      <c r="JPB43" s="134"/>
      <c r="JPC43" s="134"/>
      <c r="JPD43" s="134"/>
      <c r="JPE43" s="134"/>
      <c r="JPF43" s="134"/>
      <c r="JPG43" s="134"/>
      <c r="JPH43" s="134"/>
      <c r="JPI43" s="134"/>
      <c r="JPJ43" s="134"/>
      <c r="JPK43" s="134"/>
      <c r="JPL43" s="134"/>
      <c r="JPM43" s="134"/>
      <c r="JPN43" s="134"/>
      <c r="JPO43" s="134"/>
      <c r="JPP43" s="134"/>
      <c r="JPQ43" s="134"/>
      <c r="JPR43" s="134"/>
      <c r="JPS43" s="134"/>
      <c r="JPT43" s="134"/>
      <c r="JPU43" s="134"/>
      <c r="JPV43" s="134"/>
      <c r="JPW43" s="134"/>
      <c r="JPX43" s="134"/>
      <c r="JPY43" s="134"/>
      <c r="JPZ43" s="134"/>
      <c r="JQA43" s="134"/>
      <c r="JQB43" s="134"/>
      <c r="JQC43" s="134"/>
      <c r="JQD43" s="134"/>
      <c r="JQE43" s="134"/>
      <c r="JQF43" s="134"/>
      <c r="JQG43" s="134"/>
      <c r="JQH43" s="134"/>
      <c r="JQI43" s="134"/>
      <c r="JQJ43" s="134"/>
      <c r="JQK43" s="134"/>
      <c r="JQL43" s="134"/>
      <c r="JQM43" s="134"/>
      <c r="JQN43" s="134"/>
      <c r="JQO43" s="134"/>
      <c r="JQP43" s="134"/>
      <c r="JQQ43" s="134"/>
      <c r="JQR43" s="134"/>
      <c r="JQS43" s="134"/>
      <c r="JQT43" s="134"/>
      <c r="JQU43" s="134"/>
      <c r="JQV43" s="134"/>
      <c r="JQW43" s="134"/>
      <c r="JQX43" s="134"/>
      <c r="JQY43" s="134"/>
      <c r="JQZ43" s="134"/>
      <c r="JRA43" s="134"/>
      <c r="JRB43" s="134"/>
      <c r="JRC43" s="134"/>
      <c r="JRD43" s="134"/>
      <c r="JRE43" s="134"/>
      <c r="JRF43" s="134"/>
      <c r="JRG43" s="134"/>
      <c r="JRH43" s="134"/>
      <c r="JRI43" s="134"/>
      <c r="JRJ43" s="134"/>
      <c r="JRK43" s="134"/>
      <c r="JRL43" s="134"/>
      <c r="JRM43" s="134"/>
      <c r="JRN43" s="134"/>
      <c r="JRO43" s="134"/>
      <c r="JRP43" s="134"/>
      <c r="JRQ43" s="134"/>
      <c r="JRR43" s="134"/>
      <c r="JRS43" s="134"/>
      <c r="JRT43" s="134"/>
      <c r="JRU43" s="134"/>
      <c r="JRV43" s="134"/>
      <c r="JRW43" s="134"/>
      <c r="JRX43" s="134"/>
      <c r="JRY43" s="134"/>
      <c r="JRZ43" s="134"/>
      <c r="JSA43" s="134"/>
      <c r="JSB43" s="134"/>
      <c r="JSC43" s="134"/>
      <c r="JSD43" s="134"/>
      <c r="JSE43" s="134"/>
      <c r="JSF43" s="134"/>
      <c r="JSG43" s="134"/>
      <c r="JSH43" s="134"/>
      <c r="JSI43" s="134"/>
      <c r="JSJ43" s="134"/>
      <c r="JSK43" s="134"/>
      <c r="JSL43" s="134"/>
      <c r="JSM43" s="134"/>
      <c r="JSN43" s="134"/>
      <c r="JSO43" s="134"/>
      <c r="JSP43" s="134"/>
      <c r="JSQ43" s="134"/>
      <c r="JSR43" s="134"/>
      <c r="JSS43" s="134"/>
      <c r="JST43" s="134"/>
      <c r="JSU43" s="134"/>
      <c r="JSV43" s="134"/>
      <c r="JSW43" s="134"/>
      <c r="JSX43" s="134"/>
      <c r="JSY43" s="134"/>
      <c r="JSZ43" s="134"/>
      <c r="JTA43" s="134"/>
      <c r="JTB43" s="134"/>
      <c r="JTC43" s="134"/>
      <c r="JTD43" s="134"/>
      <c r="JTE43" s="134"/>
      <c r="JTF43" s="134"/>
      <c r="JTG43" s="134"/>
      <c r="JTH43" s="134"/>
      <c r="JTI43" s="134"/>
      <c r="JTJ43" s="134"/>
      <c r="JTK43" s="134"/>
      <c r="JTL43" s="134"/>
      <c r="JTM43" s="134"/>
      <c r="JTN43" s="134"/>
      <c r="JTO43" s="134"/>
      <c r="JTP43" s="134"/>
      <c r="JTQ43" s="134"/>
      <c r="JTR43" s="134"/>
      <c r="JTS43" s="134"/>
      <c r="JTT43" s="134"/>
      <c r="JTU43" s="134"/>
      <c r="JTV43" s="134"/>
      <c r="JTW43" s="134"/>
      <c r="JTX43" s="134"/>
      <c r="JTY43" s="134"/>
      <c r="JTZ43" s="134"/>
      <c r="JUA43" s="134"/>
      <c r="JUB43" s="134"/>
      <c r="JUC43" s="134"/>
      <c r="JUD43" s="134"/>
      <c r="JUE43" s="134"/>
      <c r="JUF43" s="134"/>
      <c r="JUG43" s="134"/>
      <c r="JUH43" s="134"/>
      <c r="JUI43" s="134"/>
      <c r="JUJ43" s="134"/>
      <c r="JUK43" s="134"/>
      <c r="JUL43" s="134"/>
      <c r="JUM43" s="134"/>
      <c r="JUN43" s="134"/>
      <c r="JUO43" s="134"/>
      <c r="JUP43" s="134"/>
      <c r="JUQ43" s="134"/>
      <c r="JUR43" s="134"/>
      <c r="JUS43" s="134"/>
      <c r="JUT43" s="134"/>
      <c r="JUU43" s="134"/>
      <c r="JUV43" s="134"/>
      <c r="JUW43" s="134"/>
      <c r="JUX43" s="134"/>
      <c r="JUY43" s="134"/>
      <c r="JUZ43" s="134"/>
      <c r="JVA43" s="134"/>
      <c r="JVB43" s="134"/>
      <c r="JVC43" s="134"/>
      <c r="JVD43" s="134"/>
      <c r="JVE43" s="134"/>
      <c r="JVF43" s="134"/>
      <c r="JVG43" s="134"/>
      <c r="JVH43" s="134"/>
      <c r="JVI43" s="134"/>
      <c r="JVJ43" s="134"/>
      <c r="JVK43" s="134"/>
      <c r="JVL43" s="134"/>
      <c r="JVM43" s="134"/>
      <c r="JVN43" s="134"/>
      <c r="JVO43" s="134"/>
      <c r="JVP43" s="134"/>
      <c r="JVQ43" s="134"/>
      <c r="JVR43" s="134"/>
      <c r="JVS43" s="134"/>
      <c r="JVT43" s="134"/>
      <c r="JVU43" s="134"/>
      <c r="JVV43" s="134"/>
      <c r="JVW43" s="134"/>
      <c r="JVX43" s="134"/>
      <c r="JVY43" s="134"/>
      <c r="JVZ43" s="134"/>
      <c r="JWA43" s="134"/>
      <c r="JWB43" s="134"/>
      <c r="JWC43" s="134"/>
      <c r="JWD43" s="134"/>
      <c r="JWE43" s="134"/>
      <c r="JWF43" s="134"/>
      <c r="JWG43" s="134"/>
      <c r="JWH43" s="134"/>
      <c r="JWI43" s="134"/>
      <c r="JWJ43" s="134"/>
      <c r="JWK43" s="134"/>
      <c r="JWL43" s="134"/>
      <c r="JWM43" s="134"/>
      <c r="JWN43" s="134"/>
      <c r="JWO43" s="134"/>
      <c r="JWP43" s="134"/>
      <c r="JWQ43" s="134"/>
      <c r="JWR43" s="134"/>
      <c r="JWS43" s="134"/>
      <c r="JWT43" s="134"/>
      <c r="JWU43" s="134"/>
      <c r="JWV43" s="134"/>
      <c r="JWW43" s="134"/>
      <c r="JWX43" s="134"/>
      <c r="JWY43" s="134"/>
      <c r="JWZ43" s="134"/>
      <c r="JXA43" s="134"/>
      <c r="JXB43" s="134"/>
      <c r="JXC43" s="134"/>
      <c r="JXD43" s="134"/>
      <c r="JXE43" s="134"/>
      <c r="JXF43" s="134"/>
      <c r="JXG43" s="134"/>
      <c r="JXH43" s="134"/>
      <c r="JXI43" s="134"/>
      <c r="JXJ43" s="134"/>
      <c r="JXK43" s="134"/>
      <c r="JXL43" s="134"/>
      <c r="JXM43" s="134"/>
      <c r="JXN43" s="134"/>
      <c r="JXO43" s="134"/>
      <c r="JXP43" s="134"/>
      <c r="JXQ43" s="134"/>
      <c r="JXR43" s="134"/>
      <c r="JXS43" s="134"/>
      <c r="JXT43" s="134"/>
      <c r="JXU43" s="134"/>
      <c r="JXV43" s="134"/>
      <c r="JXW43" s="134"/>
      <c r="JXX43" s="134"/>
      <c r="JXY43" s="134"/>
      <c r="JXZ43" s="134"/>
      <c r="JYA43" s="134"/>
      <c r="JYB43" s="134"/>
      <c r="JYC43" s="134"/>
      <c r="JYD43" s="134"/>
      <c r="JYE43" s="134"/>
      <c r="JYF43" s="134"/>
      <c r="JYG43" s="134"/>
      <c r="JYH43" s="134"/>
      <c r="JYI43" s="134"/>
      <c r="JYJ43" s="134"/>
      <c r="JYK43" s="134"/>
      <c r="JYL43" s="134"/>
      <c r="JYM43" s="134"/>
      <c r="JYN43" s="134"/>
      <c r="JYO43" s="134"/>
      <c r="JYP43" s="134"/>
      <c r="JYQ43" s="134"/>
      <c r="JYR43" s="134"/>
      <c r="JYS43" s="134"/>
      <c r="JYT43" s="134"/>
      <c r="JYU43" s="134"/>
      <c r="JYV43" s="134"/>
      <c r="JYW43" s="134"/>
      <c r="JYX43" s="134"/>
      <c r="JYY43" s="134"/>
      <c r="JYZ43" s="134"/>
      <c r="JZA43" s="134"/>
      <c r="JZB43" s="134"/>
      <c r="JZC43" s="134"/>
      <c r="JZD43" s="134"/>
      <c r="JZE43" s="134"/>
      <c r="JZF43" s="134"/>
      <c r="JZG43" s="134"/>
      <c r="JZH43" s="134"/>
      <c r="JZI43" s="134"/>
      <c r="JZJ43" s="134"/>
      <c r="JZK43" s="134"/>
      <c r="JZL43" s="134"/>
      <c r="JZM43" s="134"/>
      <c r="JZN43" s="134"/>
      <c r="JZO43" s="134"/>
      <c r="JZP43" s="134"/>
      <c r="JZQ43" s="134"/>
      <c r="JZR43" s="134"/>
      <c r="JZS43" s="134"/>
      <c r="JZT43" s="134"/>
      <c r="JZU43" s="134"/>
      <c r="JZV43" s="134"/>
      <c r="JZW43" s="134"/>
      <c r="JZX43" s="134"/>
      <c r="JZY43" s="134"/>
      <c r="JZZ43" s="134"/>
      <c r="KAA43" s="134"/>
      <c r="KAB43" s="134"/>
      <c r="KAC43" s="134"/>
      <c r="KAD43" s="134"/>
      <c r="KAE43" s="134"/>
      <c r="KAF43" s="134"/>
      <c r="KAG43" s="134"/>
      <c r="KAH43" s="134"/>
      <c r="KAI43" s="134"/>
      <c r="KAJ43" s="134"/>
      <c r="KAK43" s="134"/>
      <c r="KAL43" s="134"/>
      <c r="KAM43" s="134"/>
      <c r="KAN43" s="134"/>
      <c r="KAO43" s="134"/>
      <c r="KAP43" s="134"/>
      <c r="KAQ43" s="134"/>
      <c r="KAR43" s="134"/>
      <c r="KAS43" s="134"/>
      <c r="KAT43" s="134"/>
      <c r="KAU43" s="134"/>
      <c r="KAV43" s="134"/>
      <c r="KAW43" s="134"/>
      <c r="KAX43" s="134"/>
      <c r="KAY43" s="134"/>
      <c r="KAZ43" s="134"/>
      <c r="KBA43" s="134"/>
      <c r="KBB43" s="134"/>
      <c r="KBC43" s="134"/>
      <c r="KBD43" s="134"/>
      <c r="KBE43" s="134"/>
      <c r="KBF43" s="134"/>
      <c r="KBG43" s="134"/>
      <c r="KBH43" s="134"/>
      <c r="KBI43" s="134"/>
      <c r="KBJ43" s="134"/>
      <c r="KBK43" s="134"/>
      <c r="KBL43" s="134"/>
      <c r="KBM43" s="134"/>
      <c r="KBN43" s="134"/>
      <c r="KBO43" s="134"/>
      <c r="KBP43" s="134"/>
      <c r="KBQ43" s="134"/>
      <c r="KBR43" s="134"/>
      <c r="KBS43" s="134"/>
      <c r="KBT43" s="134"/>
      <c r="KBU43" s="134"/>
      <c r="KBV43" s="134"/>
      <c r="KBW43" s="134"/>
      <c r="KBX43" s="134"/>
      <c r="KBY43" s="134"/>
      <c r="KBZ43" s="134"/>
      <c r="KCA43" s="134"/>
      <c r="KCB43" s="134"/>
      <c r="KCC43" s="134"/>
      <c r="KCD43" s="134"/>
      <c r="KCE43" s="134"/>
      <c r="KCF43" s="134"/>
      <c r="KCG43" s="134"/>
      <c r="KCH43" s="134"/>
      <c r="KCI43" s="134"/>
      <c r="KCJ43" s="134"/>
      <c r="KCK43" s="134"/>
      <c r="KCL43" s="134"/>
      <c r="KCM43" s="134"/>
      <c r="KCN43" s="134"/>
      <c r="KCO43" s="134"/>
      <c r="KCP43" s="134"/>
      <c r="KCQ43" s="134"/>
      <c r="KCR43" s="134"/>
      <c r="KCS43" s="134"/>
      <c r="KCT43" s="134"/>
      <c r="KCU43" s="134"/>
      <c r="KCV43" s="134"/>
      <c r="KCW43" s="134"/>
      <c r="KCX43" s="134"/>
      <c r="KCY43" s="134"/>
      <c r="KCZ43" s="134"/>
      <c r="KDA43" s="134"/>
      <c r="KDB43" s="134"/>
      <c r="KDC43" s="134"/>
      <c r="KDD43" s="134"/>
      <c r="KDE43" s="134"/>
      <c r="KDF43" s="134"/>
      <c r="KDG43" s="134"/>
      <c r="KDH43" s="134"/>
      <c r="KDI43" s="134"/>
      <c r="KDJ43" s="134"/>
      <c r="KDK43" s="134"/>
      <c r="KDL43" s="134"/>
      <c r="KDM43" s="134"/>
      <c r="KDN43" s="134"/>
      <c r="KDO43" s="134"/>
      <c r="KDP43" s="134"/>
      <c r="KDQ43" s="134"/>
      <c r="KDR43" s="134"/>
      <c r="KDS43" s="134"/>
      <c r="KDT43" s="134"/>
      <c r="KDU43" s="134"/>
      <c r="KDV43" s="134"/>
      <c r="KDW43" s="134"/>
      <c r="KDX43" s="134"/>
      <c r="KDY43" s="134"/>
      <c r="KDZ43" s="134"/>
      <c r="KEA43" s="134"/>
      <c r="KEB43" s="134"/>
      <c r="KEC43" s="134"/>
      <c r="KED43" s="134"/>
      <c r="KEE43" s="134"/>
      <c r="KEF43" s="134"/>
      <c r="KEG43" s="134"/>
      <c r="KEH43" s="134"/>
      <c r="KEI43" s="134"/>
      <c r="KEJ43" s="134"/>
      <c r="KEK43" s="134"/>
      <c r="KEL43" s="134"/>
      <c r="KEM43" s="134"/>
      <c r="KEN43" s="134"/>
      <c r="KEO43" s="134"/>
      <c r="KEP43" s="134"/>
      <c r="KEQ43" s="134"/>
      <c r="KER43" s="134"/>
      <c r="KES43" s="134"/>
      <c r="KET43" s="134"/>
      <c r="KEU43" s="134"/>
      <c r="KEV43" s="134"/>
      <c r="KEW43" s="134"/>
      <c r="KEX43" s="134"/>
      <c r="KEY43" s="134"/>
      <c r="KEZ43" s="134"/>
      <c r="KFA43" s="134"/>
      <c r="KFB43" s="134"/>
      <c r="KFC43" s="134"/>
      <c r="KFD43" s="134"/>
      <c r="KFE43" s="134"/>
      <c r="KFF43" s="134"/>
      <c r="KFG43" s="134"/>
      <c r="KFH43" s="134"/>
      <c r="KFI43" s="134"/>
      <c r="KFJ43" s="134"/>
      <c r="KFK43" s="134"/>
      <c r="KFL43" s="134"/>
      <c r="KFM43" s="134"/>
      <c r="KFN43" s="134"/>
      <c r="KFO43" s="134"/>
      <c r="KFP43" s="134"/>
      <c r="KFQ43" s="134"/>
      <c r="KFR43" s="134"/>
      <c r="KFS43" s="134"/>
      <c r="KFT43" s="134"/>
      <c r="KFU43" s="134"/>
      <c r="KFV43" s="134"/>
      <c r="KFW43" s="134"/>
      <c r="KFX43" s="134"/>
      <c r="KFY43" s="134"/>
      <c r="KFZ43" s="134"/>
      <c r="KGA43" s="134"/>
      <c r="KGB43" s="134"/>
      <c r="KGC43" s="134"/>
      <c r="KGD43" s="134"/>
      <c r="KGE43" s="134"/>
      <c r="KGF43" s="134"/>
      <c r="KGG43" s="134"/>
      <c r="KGH43" s="134"/>
      <c r="KGI43" s="134"/>
      <c r="KGJ43" s="134"/>
      <c r="KGK43" s="134"/>
      <c r="KGL43" s="134"/>
      <c r="KGM43" s="134"/>
      <c r="KGN43" s="134"/>
      <c r="KGO43" s="134"/>
      <c r="KGP43" s="134"/>
      <c r="KGQ43" s="134"/>
      <c r="KGR43" s="134"/>
      <c r="KGS43" s="134"/>
      <c r="KGT43" s="134"/>
      <c r="KGU43" s="134"/>
      <c r="KGV43" s="134"/>
      <c r="KGW43" s="134"/>
      <c r="KGX43" s="134"/>
      <c r="KGY43" s="134"/>
      <c r="KGZ43" s="134"/>
      <c r="KHA43" s="134"/>
      <c r="KHB43" s="134"/>
      <c r="KHC43" s="134"/>
      <c r="KHD43" s="134"/>
      <c r="KHE43" s="134"/>
      <c r="KHF43" s="134"/>
      <c r="KHG43" s="134"/>
      <c r="KHH43" s="134"/>
      <c r="KHI43" s="134"/>
      <c r="KHJ43" s="134"/>
      <c r="KHK43" s="134"/>
      <c r="KHL43" s="134"/>
      <c r="KHM43" s="134"/>
      <c r="KHN43" s="134"/>
      <c r="KHO43" s="134"/>
      <c r="KHP43" s="134"/>
      <c r="KHQ43" s="134"/>
      <c r="KHR43" s="134"/>
      <c r="KHS43" s="134"/>
      <c r="KHT43" s="134"/>
      <c r="KHU43" s="134"/>
      <c r="KHV43" s="134"/>
      <c r="KHW43" s="134"/>
      <c r="KHX43" s="134"/>
      <c r="KHY43" s="134"/>
      <c r="KHZ43" s="134"/>
      <c r="KIA43" s="134"/>
      <c r="KIB43" s="134"/>
      <c r="KIC43" s="134"/>
      <c r="KID43" s="134"/>
      <c r="KIE43" s="134"/>
      <c r="KIF43" s="134"/>
      <c r="KIG43" s="134"/>
      <c r="KIH43" s="134"/>
      <c r="KII43" s="134"/>
      <c r="KIJ43" s="134"/>
      <c r="KIK43" s="134"/>
      <c r="KIL43" s="134"/>
      <c r="KIM43" s="134"/>
      <c r="KIN43" s="134"/>
      <c r="KIO43" s="134"/>
      <c r="KIP43" s="134"/>
      <c r="KIQ43" s="134"/>
      <c r="KIR43" s="134"/>
      <c r="KIS43" s="134"/>
      <c r="KIT43" s="134"/>
      <c r="KIU43" s="134"/>
      <c r="KIV43" s="134"/>
      <c r="KIW43" s="134"/>
      <c r="KIX43" s="134"/>
      <c r="KIY43" s="134"/>
      <c r="KIZ43" s="134"/>
      <c r="KJA43" s="134"/>
      <c r="KJB43" s="134"/>
      <c r="KJC43" s="134"/>
      <c r="KJD43" s="134"/>
      <c r="KJE43" s="134"/>
      <c r="KJF43" s="134"/>
      <c r="KJG43" s="134"/>
      <c r="KJH43" s="134"/>
      <c r="KJI43" s="134"/>
      <c r="KJJ43" s="134"/>
      <c r="KJK43" s="134"/>
      <c r="KJL43" s="134"/>
      <c r="KJM43" s="134"/>
      <c r="KJN43" s="134"/>
      <c r="KJO43" s="134"/>
      <c r="KJP43" s="134"/>
      <c r="KJQ43" s="134"/>
      <c r="KJR43" s="134"/>
      <c r="KJS43" s="134"/>
      <c r="KJT43" s="134"/>
      <c r="KJU43" s="134"/>
      <c r="KJV43" s="134"/>
      <c r="KJW43" s="134"/>
      <c r="KJX43" s="134"/>
      <c r="KJY43" s="134"/>
      <c r="KJZ43" s="134"/>
      <c r="KKA43" s="134"/>
      <c r="KKB43" s="134"/>
      <c r="KKC43" s="134"/>
      <c r="KKD43" s="134"/>
      <c r="KKE43" s="134"/>
      <c r="KKF43" s="134"/>
      <c r="KKG43" s="134"/>
      <c r="KKH43" s="134"/>
      <c r="KKI43" s="134"/>
      <c r="KKJ43" s="134"/>
      <c r="KKK43" s="134"/>
      <c r="KKL43" s="134"/>
      <c r="KKM43" s="134"/>
      <c r="KKN43" s="134"/>
      <c r="KKO43" s="134"/>
      <c r="KKP43" s="134"/>
      <c r="KKQ43" s="134"/>
      <c r="KKR43" s="134"/>
      <c r="KKS43" s="134"/>
      <c r="KKT43" s="134"/>
      <c r="KKU43" s="134"/>
      <c r="KKV43" s="134"/>
      <c r="KKW43" s="134"/>
      <c r="KKX43" s="134"/>
      <c r="KKY43" s="134"/>
      <c r="KKZ43" s="134"/>
      <c r="KLA43" s="134"/>
      <c r="KLB43" s="134"/>
      <c r="KLC43" s="134"/>
      <c r="KLD43" s="134"/>
      <c r="KLE43" s="134"/>
      <c r="KLF43" s="134"/>
      <c r="KLG43" s="134"/>
      <c r="KLH43" s="134"/>
      <c r="KLI43" s="134"/>
      <c r="KLJ43" s="134"/>
      <c r="KLK43" s="134"/>
      <c r="KLL43" s="134"/>
      <c r="KLM43" s="134"/>
      <c r="KLN43" s="134"/>
      <c r="KLO43" s="134"/>
      <c r="KLP43" s="134"/>
      <c r="KLQ43" s="134"/>
      <c r="KLR43" s="134"/>
      <c r="KLS43" s="134"/>
      <c r="KLT43" s="134"/>
      <c r="KLU43" s="134"/>
      <c r="KLV43" s="134"/>
      <c r="KLW43" s="134"/>
      <c r="KLX43" s="134"/>
      <c r="KLY43" s="134"/>
      <c r="KLZ43" s="134"/>
      <c r="KMA43" s="134"/>
      <c r="KMB43" s="134"/>
      <c r="KMC43" s="134"/>
      <c r="KMD43" s="134"/>
      <c r="KME43" s="134"/>
      <c r="KMF43" s="134"/>
      <c r="KMG43" s="134"/>
      <c r="KMH43" s="134"/>
      <c r="KMI43" s="134"/>
      <c r="KMJ43" s="134"/>
      <c r="KMK43" s="134"/>
      <c r="KML43" s="134"/>
      <c r="KMM43" s="134"/>
      <c r="KMN43" s="134"/>
      <c r="KMO43" s="134"/>
      <c r="KMP43" s="134"/>
      <c r="KMQ43" s="134"/>
      <c r="KMR43" s="134"/>
      <c r="KMS43" s="134"/>
      <c r="KMT43" s="134"/>
      <c r="KMU43" s="134"/>
      <c r="KMV43" s="134"/>
      <c r="KMW43" s="134"/>
      <c r="KMX43" s="134"/>
      <c r="KMY43" s="134"/>
      <c r="KMZ43" s="134"/>
      <c r="KNA43" s="134"/>
      <c r="KNB43" s="134"/>
      <c r="KNC43" s="134"/>
      <c r="KND43" s="134"/>
      <c r="KNE43" s="134"/>
      <c r="KNF43" s="134"/>
      <c r="KNG43" s="134"/>
      <c r="KNH43" s="134"/>
      <c r="KNI43" s="134"/>
      <c r="KNJ43" s="134"/>
      <c r="KNK43" s="134"/>
      <c r="KNL43" s="134"/>
      <c r="KNM43" s="134"/>
      <c r="KNN43" s="134"/>
      <c r="KNO43" s="134"/>
      <c r="KNP43" s="134"/>
      <c r="KNQ43" s="134"/>
      <c r="KNR43" s="134"/>
      <c r="KNS43" s="134"/>
      <c r="KNT43" s="134"/>
      <c r="KNU43" s="134"/>
      <c r="KNV43" s="134"/>
      <c r="KNW43" s="134"/>
      <c r="KNX43" s="134"/>
      <c r="KNY43" s="134"/>
      <c r="KNZ43" s="134"/>
      <c r="KOA43" s="134"/>
      <c r="KOB43" s="134"/>
      <c r="KOC43" s="134"/>
      <c r="KOD43" s="134"/>
      <c r="KOE43" s="134"/>
      <c r="KOF43" s="134"/>
      <c r="KOG43" s="134"/>
      <c r="KOH43" s="134"/>
      <c r="KOI43" s="134"/>
      <c r="KOJ43" s="134"/>
      <c r="KOK43" s="134"/>
      <c r="KOL43" s="134"/>
      <c r="KOM43" s="134"/>
      <c r="KON43" s="134"/>
      <c r="KOO43" s="134"/>
      <c r="KOP43" s="134"/>
      <c r="KOQ43" s="134"/>
      <c r="KOR43" s="134"/>
      <c r="KOS43" s="134"/>
      <c r="KOT43" s="134"/>
      <c r="KOU43" s="134"/>
      <c r="KOV43" s="134"/>
      <c r="KOW43" s="134"/>
      <c r="KOX43" s="134"/>
      <c r="KOY43" s="134"/>
      <c r="KOZ43" s="134"/>
      <c r="KPA43" s="134"/>
      <c r="KPB43" s="134"/>
      <c r="KPC43" s="134"/>
      <c r="KPD43" s="134"/>
      <c r="KPE43" s="134"/>
      <c r="KPF43" s="134"/>
      <c r="KPG43" s="134"/>
      <c r="KPH43" s="134"/>
      <c r="KPI43" s="134"/>
      <c r="KPJ43" s="134"/>
      <c r="KPK43" s="134"/>
      <c r="KPL43" s="134"/>
      <c r="KPM43" s="134"/>
      <c r="KPN43" s="134"/>
      <c r="KPO43" s="134"/>
      <c r="KPP43" s="134"/>
      <c r="KPQ43" s="134"/>
      <c r="KPR43" s="134"/>
      <c r="KPS43" s="134"/>
      <c r="KPT43" s="134"/>
      <c r="KPU43" s="134"/>
      <c r="KPV43" s="134"/>
      <c r="KPW43" s="134"/>
      <c r="KPX43" s="134"/>
      <c r="KPY43" s="134"/>
      <c r="KPZ43" s="134"/>
      <c r="KQA43" s="134"/>
      <c r="KQB43" s="134"/>
      <c r="KQC43" s="134"/>
      <c r="KQD43" s="134"/>
      <c r="KQE43" s="134"/>
      <c r="KQF43" s="134"/>
      <c r="KQG43" s="134"/>
      <c r="KQH43" s="134"/>
      <c r="KQI43" s="134"/>
      <c r="KQJ43" s="134"/>
      <c r="KQK43" s="134"/>
      <c r="KQL43" s="134"/>
      <c r="KQM43" s="134"/>
      <c r="KQN43" s="134"/>
      <c r="KQO43" s="134"/>
      <c r="KQP43" s="134"/>
      <c r="KQQ43" s="134"/>
      <c r="KQR43" s="134"/>
      <c r="KQS43" s="134"/>
      <c r="KQT43" s="134"/>
      <c r="KQU43" s="134"/>
      <c r="KQV43" s="134"/>
      <c r="KQW43" s="134"/>
      <c r="KQX43" s="134"/>
      <c r="KQY43" s="134"/>
      <c r="KQZ43" s="134"/>
      <c r="KRA43" s="134"/>
      <c r="KRB43" s="134"/>
      <c r="KRC43" s="134"/>
      <c r="KRD43" s="134"/>
      <c r="KRE43" s="134"/>
      <c r="KRF43" s="134"/>
      <c r="KRG43" s="134"/>
      <c r="KRH43" s="134"/>
      <c r="KRI43" s="134"/>
      <c r="KRJ43" s="134"/>
      <c r="KRK43" s="134"/>
      <c r="KRL43" s="134"/>
      <c r="KRM43" s="134"/>
      <c r="KRN43" s="134"/>
      <c r="KRO43" s="134"/>
      <c r="KRP43" s="134"/>
      <c r="KRQ43" s="134"/>
      <c r="KRR43" s="134"/>
      <c r="KRS43" s="134"/>
      <c r="KRT43" s="134"/>
      <c r="KRU43" s="134"/>
      <c r="KRV43" s="134"/>
      <c r="KRW43" s="134"/>
      <c r="KRX43" s="134"/>
      <c r="KRY43" s="134"/>
      <c r="KRZ43" s="134"/>
      <c r="KSA43" s="134"/>
      <c r="KSB43" s="134"/>
      <c r="KSC43" s="134"/>
      <c r="KSD43" s="134"/>
      <c r="KSE43" s="134"/>
      <c r="KSF43" s="134"/>
      <c r="KSG43" s="134"/>
      <c r="KSH43" s="134"/>
      <c r="KSI43" s="134"/>
      <c r="KSJ43" s="134"/>
      <c r="KSK43" s="134"/>
      <c r="KSL43" s="134"/>
      <c r="KSM43" s="134"/>
      <c r="KSN43" s="134"/>
      <c r="KSO43" s="134"/>
      <c r="KSP43" s="134"/>
      <c r="KSQ43" s="134"/>
      <c r="KSR43" s="134"/>
      <c r="KSS43" s="134"/>
      <c r="KST43" s="134"/>
      <c r="KSU43" s="134"/>
      <c r="KSV43" s="134"/>
      <c r="KSW43" s="134"/>
      <c r="KSX43" s="134"/>
      <c r="KSY43" s="134"/>
      <c r="KSZ43" s="134"/>
      <c r="KTA43" s="134"/>
      <c r="KTB43" s="134"/>
      <c r="KTC43" s="134"/>
      <c r="KTD43" s="134"/>
      <c r="KTE43" s="134"/>
      <c r="KTF43" s="134"/>
      <c r="KTG43" s="134"/>
      <c r="KTH43" s="134"/>
      <c r="KTI43" s="134"/>
      <c r="KTJ43" s="134"/>
      <c r="KTK43" s="134"/>
      <c r="KTL43" s="134"/>
      <c r="KTM43" s="134"/>
      <c r="KTN43" s="134"/>
      <c r="KTO43" s="134"/>
      <c r="KTP43" s="134"/>
      <c r="KTQ43" s="134"/>
      <c r="KTR43" s="134"/>
      <c r="KTS43" s="134"/>
      <c r="KTT43" s="134"/>
      <c r="KTU43" s="134"/>
      <c r="KTV43" s="134"/>
      <c r="KTW43" s="134"/>
      <c r="KTX43" s="134"/>
      <c r="KTY43" s="134"/>
      <c r="KTZ43" s="134"/>
      <c r="KUA43" s="134"/>
      <c r="KUB43" s="134"/>
      <c r="KUC43" s="134"/>
      <c r="KUD43" s="134"/>
      <c r="KUE43" s="134"/>
      <c r="KUF43" s="134"/>
      <c r="KUG43" s="134"/>
      <c r="KUH43" s="134"/>
      <c r="KUI43" s="134"/>
      <c r="KUJ43" s="134"/>
      <c r="KUK43" s="134"/>
      <c r="KUL43" s="134"/>
      <c r="KUM43" s="134"/>
      <c r="KUN43" s="134"/>
      <c r="KUO43" s="134"/>
      <c r="KUP43" s="134"/>
      <c r="KUQ43" s="134"/>
      <c r="KUR43" s="134"/>
      <c r="KUS43" s="134"/>
      <c r="KUT43" s="134"/>
      <c r="KUU43" s="134"/>
      <c r="KUV43" s="134"/>
      <c r="KUW43" s="134"/>
      <c r="KUX43" s="134"/>
      <c r="KUY43" s="134"/>
      <c r="KUZ43" s="134"/>
      <c r="KVA43" s="134"/>
      <c r="KVB43" s="134"/>
      <c r="KVC43" s="134"/>
      <c r="KVD43" s="134"/>
      <c r="KVE43" s="134"/>
      <c r="KVF43" s="134"/>
      <c r="KVG43" s="134"/>
      <c r="KVH43" s="134"/>
      <c r="KVI43" s="134"/>
      <c r="KVJ43" s="134"/>
      <c r="KVK43" s="134"/>
      <c r="KVL43" s="134"/>
      <c r="KVM43" s="134"/>
      <c r="KVN43" s="134"/>
      <c r="KVO43" s="134"/>
      <c r="KVP43" s="134"/>
      <c r="KVQ43" s="134"/>
      <c r="KVR43" s="134"/>
      <c r="KVS43" s="134"/>
      <c r="KVT43" s="134"/>
      <c r="KVU43" s="134"/>
      <c r="KVV43" s="134"/>
      <c r="KVW43" s="134"/>
      <c r="KVX43" s="134"/>
      <c r="KVY43" s="134"/>
      <c r="KVZ43" s="134"/>
      <c r="KWA43" s="134"/>
      <c r="KWB43" s="134"/>
      <c r="KWC43" s="134"/>
      <c r="KWD43" s="134"/>
      <c r="KWE43" s="134"/>
      <c r="KWF43" s="134"/>
      <c r="KWG43" s="134"/>
      <c r="KWH43" s="134"/>
      <c r="KWI43" s="134"/>
      <c r="KWJ43" s="134"/>
      <c r="KWK43" s="134"/>
      <c r="KWL43" s="134"/>
      <c r="KWM43" s="134"/>
      <c r="KWN43" s="134"/>
      <c r="KWO43" s="134"/>
      <c r="KWP43" s="134"/>
      <c r="KWQ43" s="134"/>
      <c r="KWR43" s="134"/>
      <c r="KWS43" s="134"/>
      <c r="KWT43" s="134"/>
      <c r="KWU43" s="134"/>
      <c r="KWV43" s="134"/>
      <c r="KWW43" s="134"/>
      <c r="KWX43" s="134"/>
      <c r="KWY43" s="134"/>
      <c r="KWZ43" s="134"/>
      <c r="KXA43" s="134"/>
      <c r="KXB43" s="134"/>
      <c r="KXC43" s="134"/>
      <c r="KXD43" s="134"/>
      <c r="KXE43" s="134"/>
      <c r="KXF43" s="134"/>
      <c r="KXG43" s="134"/>
      <c r="KXH43" s="134"/>
      <c r="KXI43" s="134"/>
      <c r="KXJ43" s="134"/>
      <c r="KXK43" s="134"/>
      <c r="KXL43" s="134"/>
      <c r="KXM43" s="134"/>
      <c r="KXN43" s="134"/>
      <c r="KXO43" s="134"/>
      <c r="KXP43" s="134"/>
      <c r="KXQ43" s="134"/>
      <c r="KXR43" s="134"/>
      <c r="KXS43" s="134"/>
      <c r="KXT43" s="134"/>
      <c r="KXU43" s="134"/>
      <c r="KXV43" s="134"/>
      <c r="KXW43" s="134"/>
      <c r="KXX43" s="134"/>
      <c r="KXY43" s="134"/>
      <c r="KXZ43" s="134"/>
      <c r="KYA43" s="134"/>
      <c r="KYB43" s="134"/>
      <c r="KYC43" s="134"/>
      <c r="KYD43" s="134"/>
      <c r="KYE43" s="134"/>
      <c r="KYF43" s="134"/>
      <c r="KYG43" s="134"/>
      <c r="KYH43" s="134"/>
      <c r="KYI43" s="134"/>
      <c r="KYJ43" s="134"/>
      <c r="KYK43" s="134"/>
      <c r="KYL43" s="134"/>
      <c r="KYM43" s="134"/>
      <c r="KYN43" s="134"/>
      <c r="KYO43" s="134"/>
      <c r="KYP43" s="134"/>
      <c r="KYQ43" s="134"/>
      <c r="KYR43" s="134"/>
      <c r="KYS43" s="134"/>
      <c r="KYT43" s="134"/>
      <c r="KYU43" s="134"/>
      <c r="KYV43" s="134"/>
      <c r="KYW43" s="134"/>
      <c r="KYX43" s="134"/>
      <c r="KYY43" s="134"/>
      <c r="KYZ43" s="134"/>
      <c r="KZA43" s="134"/>
      <c r="KZB43" s="134"/>
      <c r="KZC43" s="134"/>
      <c r="KZD43" s="134"/>
      <c r="KZE43" s="134"/>
      <c r="KZF43" s="134"/>
      <c r="KZG43" s="134"/>
      <c r="KZH43" s="134"/>
      <c r="KZI43" s="134"/>
      <c r="KZJ43" s="134"/>
      <c r="KZK43" s="134"/>
      <c r="KZL43" s="134"/>
      <c r="KZM43" s="134"/>
      <c r="KZN43" s="134"/>
      <c r="KZO43" s="134"/>
      <c r="KZP43" s="134"/>
      <c r="KZQ43" s="134"/>
      <c r="KZR43" s="134"/>
      <c r="KZS43" s="134"/>
      <c r="KZT43" s="134"/>
      <c r="KZU43" s="134"/>
      <c r="KZV43" s="134"/>
      <c r="KZW43" s="134"/>
      <c r="KZX43" s="134"/>
      <c r="KZY43" s="134"/>
      <c r="KZZ43" s="134"/>
      <c r="LAA43" s="134"/>
      <c r="LAB43" s="134"/>
      <c r="LAC43" s="134"/>
      <c r="LAD43" s="134"/>
      <c r="LAE43" s="134"/>
      <c r="LAF43" s="134"/>
      <c r="LAG43" s="134"/>
      <c r="LAH43" s="134"/>
      <c r="LAI43" s="134"/>
      <c r="LAJ43" s="134"/>
      <c r="LAK43" s="134"/>
      <c r="LAL43" s="134"/>
      <c r="LAM43" s="134"/>
      <c r="LAN43" s="134"/>
      <c r="LAO43" s="134"/>
      <c r="LAP43" s="134"/>
      <c r="LAQ43" s="134"/>
      <c r="LAR43" s="134"/>
      <c r="LAS43" s="134"/>
      <c r="LAT43" s="134"/>
      <c r="LAU43" s="134"/>
      <c r="LAV43" s="134"/>
      <c r="LAW43" s="134"/>
      <c r="LAX43" s="134"/>
      <c r="LAY43" s="134"/>
      <c r="LAZ43" s="134"/>
      <c r="LBA43" s="134"/>
      <c r="LBB43" s="134"/>
      <c r="LBC43" s="134"/>
      <c r="LBD43" s="134"/>
      <c r="LBE43" s="134"/>
      <c r="LBF43" s="134"/>
      <c r="LBG43" s="134"/>
      <c r="LBH43" s="134"/>
      <c r="LBI43" s="134"/>
      <c r="LBJ43" s="134"/>
      <c r="LBK43" s="134"/>
      <c r="LBL43" s="134"/>
      <c r="LBM43" s="134"/>
      <c r="LBN43" s="134"/>
      <c r="LBO43" s="134"/>
      <c r="LBP43" s="134"/>
      <c r="LBQ43" s="134"/>
      <c r="LBR43" s="134"/>
      <c r="LBS43" s="134"/>
      <c r="LBT43" s="134"/>
      <c r="LBU43" s="134"/>
      <c r="LBV43" s="134"/>
      <c r="LBW43" s="134"/>
      <c r="LBX43" s="134"/>
      <c r="LBY43" s="134"/>
      <c r="LBZ43" s="134"/>
      <c r="LCA43" s="134"/>
      <c r="LCB43" s="134"/>
      <c r="LCC43" s="134"/>
      <c r="LCD43" s="134"/>
      <c r="LCE43" s="134"/>
      <c r="LCF43" s="134"/>
      <c r="LCG43" s="134"/>
      <c r="LCH43" s="134"/>
      <c r="LCI43" s="134"/>
      <c r="LCJ43" s="134"/>
      <c r="LCK43" s="134"/>
      <c r="LCL43" s="134"/>
      <c r="LCM43" s="134"/>
      <c r="LCN43" s="134"/>
      <c r="LCO43" s="134"/>
      <c r="LCP43" s="134"/>
      <c r="LCQ43" s="134"/>
      <c r="LCR43" s="134"/>
      <c r="LCS43" s="134"/>
      <c r="LCT43" s="134"/>
      <c r="LCU43" s="134"/>
      <c r="LCV43" s="134"/>
      <c r="LCW43" s="134"/>
      <c r="LCX43" s="134"/>
      <c r="LCY43" s="134"/>
      <c r="LCZ43" s="134"/>
      <c r="LDA43" s="134"/>
      <c r="LDB43" s="134"/>
      <c r="LDC43" s="134"/>
      <c r="LDD43" s="134"/>
      <c r="LDE43" s="134"/>
      <c r="LDF43" s="134"/>
      <c r="LDG43" s="134"/>
      <c r="LDH43" s="134"/>
      <c r="LDI43" s="134"/>
      <c r="LDJ43" s="134"/>
      <c r="LDK43" s="134"/>
      <c r="LDL43" s="134"/>
      <c r="LDM43" s="134"/>
      <c r="LDN43" s="134"/>
      <c r="LDO43" s="134"/>
      <c r="LDP43" s="134"/>
      <c r="LDQ43" s="134"/>
      <c r="LDR43" s="134"/>
      <c r="LDS43" s="134"/>
      <c r="LDT43" s="134"/>
      <c r="LDU43" s="134"/>
      <c r="LDV43" s="134"/>
      <c r="LDW43" s="134"/>
      <c r="LDX43" s="134"/>
      <c r="LDY43" s="134"/>
      <c r="LDZ43" s="134"/>
      <c r="LEA43" s="134"/>
      <c r="LEB43" s="134"/>
      <c r="LEC43" s="134"/>
      <c r="LED43" s="134"/>
      <c r="LEE43" s="134"/>
      <c r="LEF43" s="134"/>
      <c r="LEG43" s="134"/>
      <c r="LEH43" s="134"/>
      <c r="LEI43" s="134"/>
      <c r="LEJ43" s="134"/>
      <c r="LEK43" s="134"/>
      <c r="LEL43" s="134"/>
      <c r="LEM43" s="134"/>
      <c r="LEN43" s="134"/>
      <c r="LEO43" s="134"/>
      <c r="LEP43" s="134"/>
      <c r="LEQ43" s="134"/>
      <c r="LER43" s="134"/>
      <c r="LES43" s="134"/>
      <c r="LET43" s="134"/>
      <c r="LEU43" s="134"/>
      <c r="LEV43" s="134"/>
      <c r="LEW43" s="134"/>
      <c r="LEX43" s="134"/>
      <c r="LEY43" s="134"/>
      <c r="LEZ43" s="134"/>
      <c r="LFA43" s="134"/>
      <c r="LFB43" s="134"/>
      <c r="LFC43" s="134"/>
      <c r="LFD43" s="134"/>
      <c r="LFE43" s="134"/>
      <c r="LFF43" s="134"/>
      <c r="LFG43" s="134"/>
      <c r="LFH43" s="134"/>
      <c r="LFI43" s="134"/>
      <c r="LFJ43" s="134"/>
      <c r="LFK43" s="134"/>
      <c r="LFL43" s="134"/>
      <c r="LFM43" s="134"/>
      <c r="LFN43" s="134"/>
      <c r="LFO43" s="134"/>
      <c r="LFP43" s="134"/>
      <c r="LFQ43" s="134"/>
      <c r="LFR43" s="134"/>
      <c r="LFS43" s="134"/>
      <c r="LFT43" s="134"/>
      <c r="LFU43" s="134"/>
      <c r="LFV43" s="134"/>
      <c r="LFW43" s="134"/>
      <c r="LFX43" s="134"/>
      <c r="LFY43" s="134"/>
      <c r="LFZ43" s="134"/>
      <c r="LGA43" s="134"/>
      <c r="LGB43" s="134"/>
      <c r="LGC43" s="134"/>
      <c r="LGD43" s="134"/>
      <c r="LGE43" s="134"/>
      <c r="LGF43" s="134"/>
      <c r="LGG43" s="134"/>
      <c r="LGH43" s="134"/>
      <c r="LGI43" s="134"/>
      <c r="LGJ43" s="134"/>
      <c r="LGK43" s="134"/>
      <c r="LGL43" s="134"/>
      <c r="LGM43" s="134"/>
      <c r="LGN43" s="134"/>
      <c r="LGO43" s="134"/>
      <c r="LGP43" s="134"/>
      <c r="LGQ43" s="134"/>
      <c r="LGR43" s="134"/>
      <c r="LGS43" s="134"/>
      <c r="LGT43" s="134"/>
      <c r="LGU43" s="134"/>
      <c r="LGV43" s="134"/>
      <c r="LGW43" s="134"/>
      <c r="LGX43" s="134"/>
      <c r="LGY43" s="134"/>
      <c r="LGZ43" s="134"/>
      <c r="LHA43" s="134"/>
      <c r="LHB43" s="134"/>
      <c r="LHC43" s="134"/>
      <c r="LHD43" s="134"/>
      <c r="LHE43" s="134"/>
      <c r="LHF43" s="134"/>
      <c r="LHG43" s="134"/>
      <c r="LHH43" s="134"/>
      <c r="LHI43" s="134"/>
      <c r="LHJ43" s="134"/>
      <c r="LHK43" s="134"/>
      <c r="LHL43" s="134"/>
      <c r="LHM43" s="134"/>
      <c r="LHN43" s="134"/>
      <c r="LHO43" s="134"/>
      <c r="LHP43" s="134"/>
      <c r="LHQ43" s="134"/>
      <c r="LHR43" s="134"/>
      <c r="LHS43" s="134"/>
      <c r="LHT43" s="134"/>
      <c r="LHU43" s="134"/>
      <c r="LHV43" s="134"/>
      <c r="LHW43" s="134"/>
      <c r="LHX43" s="134"/>
      <c r="LHY43" s="134"/>
      <c r="LHZ43" s="134"/>
      <c r="LIA43" s="134"/>
      <c r="LIB43" s="134"/>
      <c r="LIC43" s="134"/>
      <c r="LID43" s="134"/>
      <c r="LIE43" s="134"/>
      <c r="LIF43" s="134"/>
      <c r="LIG43" s="134"/>
      <c r="LIH43" s="134"/>
      <c r="LII43" s="134"/>
      <c r="LIJ43" s="134"/>
      <c r="LIK43" s="134"/>
      <c r="LIL43" s="134"/>
      <c r="LIM43" s="134"/>
      <c r="LIN43" s="134"/>
      <c r="LIO43" s="134"/>
      <c r="LIP43" s="134"/>
      <c r="LIQ43" s="134"/>
      <c r="LIR43" s="134"/>
      <c r="LIS43" s="134"/>
      <c r="LIT43" s="134"/>
      <c r="LIU43" s="134"/>
      <c r="LIV43" s="134"/>
      <c r="LIW43" s="134"/>
      <c r="LIX43" s="134"/>
      <c r="LIY43" s="134"/>
      <c r="LIZ43" s="134"/>
      <c r="LJA43" s="134"/>
      <c r="LJB43" s="134"/>
      <c r="LJC43" s="134"/>
      <c r="LJD43" s="134"/>
      <c r="LJE43" s="134"/>
      <c r="LJF43" s="134"/>
      <c r="LJG43" s="134"/>
      <c r="LJH43" s="134"/>
      <c r="LJI43" s="134"/>
      <c r="LJJ43" s="134"/>
      <c r="LJK43" s="134"/>
      <c r="LJL43" s="134"/>
      <c r="LJM43" s="134"/>
      <c r="LJN43" s="134"/>
      <c r="LJO43" s="134"/>
      <c r="LJP43" s="134"/>
      <c r="LJQ43" s="134"/>
      <c r="LJR43" s="134"/>
      <c r="LJS43" s="134"/>
      <c r="LJT43" s="134"/>
      <c r="LJU43" s="134"/>
      <c r="LJV43" s="134"/>
      <c r="LJW43" s="134"/>
      <c r="LJX43" s="134"/>
      <c r="LJY43" s="134"/>
      <c r="LJZ43" s="134"/>
      <c r="LKA43" s="134"/>
      <c r="LKB43" s="134"/>
      <c r="LKC43" s="134"/>
      <c r="LKD43" s="134"/>
      <c r="LKE43" s="134"/>
      <c r="LKF43" s="134"/>
      <c r="LKG43" s="134"/>
      <c r="LKH43" s="134"/>
      <c r="LKI43" s="134"/>
      <c r="LKJ43" s="134"/>
      <c r="LKK43" s="134"/>
      <c r="LKL43" s="134"/>
      <c r="LKM43" s="134"/>
      <c r="LKN43" s="134"/>
      <c r="LKO43" s="134"/>
      <c r="LKP43" s="134"/>
      <c r="LKQ43" s="134"/>
      <c r="LKR43" s="134"/>
      <c r="LKS43" s="134"/>
      <c r="LKT43" s="134"/>
      <c r="LKU43" s="134"/>
      <c r="LKV43" s="134"/>
      <c r="LKW43" s="134"/>
      <c r="LKX43" s="134"/>
      <c r="LKY43" s="134"/>
      <c r="LKZ43" s="134"/>
      <c r="LLA43" s="134"/>
      <c r="LLB43" s="134"/>
      <c r="LLC43" s="134"/>
      <c r="LLD43" s="134"/>
      <c r="LLE43" s="134"/>
      <c r="LLF43" s="134"/>
      <c r="LLG43" s="134"/>
      <c r="LLH43" s="134"/>
      <c r="LLI43" s="134"/>
      <c r="LLJ43" s="134"/>
      <c r="LLK43" s="134"/>
      <c r="LLL43" s="134"/>
      <c r="LLM43" s="134"/>
      <c r="LLN43" s="134"/>
      <c r="LLO43" s="134"/>
      <c r="LLP43" s="134"/>
      <c r="LLQ43" s="134"/>
      <c r="LLR43" s="134"/>
      <c r="LLS43" s="134"/>
      <c r="LLT43" s="134"/>
      <c r="LLU43" s="134"/>
      <c r="LLV43" s="134"/>
      <c r="LLW43" s="134"/>
      <c r="LLX43" s="134"/>
      <c r="LLY43" s="134"/>
      <c r="LLZ43" s="134"/>
      <c r="LMA43" s="134"/>
      <c r="LMB43" s="134"/>
      <c r="LMC43" s="134"/>
      <c r="LMD43" s="134"/>
      <c r="LME43" s="134"/>
      <c r="LMF43" s="134"/>
      <c r="LMG43" s="134"/>
      <c r="LMH43" s="134"/>
      <c r="LMI43" s="134"/>
      <c r="LMJ43" s="134"/>
      <c r="LMK43" s="134"/>
      <c r="LML43" s="134"/>
      <c r="LMM43" s="134"/>
      <c r="LMN43" s="134"/>
      <c r="LMO43" s="134"/>
      <c r="LMP43" s="134"/>
      <c r="LMQ43" s="134"/>
      <c r="LMR43" s="134"/>
      <c r="LMS43" s="134"/>
      <c r="LMT43" s="134"/>
      <c r="LMU43" s="134"/>
      <c r="LMV43" s="134"/>
      <c r="LMW43" s="134"/>
      <c r="LMX43" s="134"/>
      <c r="LMY43" s="134"/>
      <c r="LMZ43" s="134"/>
      <c r="LNA43" s="134"/>
      <c r="LNB43" s="134"/>
      <c r="LNC43" s="134"/>
      <c r="LND43" s="134"/>
      <c r="LNE43" s="134"/>
      <c r="LNF43" s="134"/>
      <c r="LNG43" s="134"/>
      <c r="LNH43" s="134"/>
      <c r="LNI43" s="134"/>
      <c r="LNJ43" s="134"/>
      <c r="LNK43" s="134"/>
      <c r="LNL43" s="134"/>
      <c r="LNM43" s="134"/>
      <c r="LNN43" s="134"/>
      <c r="LNO43" s="134"/>
      <c r="LNP43" s="134"/>
      <c r="LNQ43" s="134"/>
      <c r="LNR43" s="134"/>
      <c r="LNS43" s="134"/>
      <c r="LNT43" s="134"/>
      <c r="LNU43" s="134"/>
      <c r="LNV43" s="134"/>
      <c r="LNW43" s="134"/>
      <c r="LNX43" s="134"/>
      <c r="LNY43" s="134"/>
      <c r="LNZ43" s="134"/>
      <c r="LOA43" s="134"/>
      <c r="LOB43" s="134"/>
      <c r="LOC43" s="134"/>
      <c r="LOD43" s="134"/>
      <c r="LOE43" s="134"/>
      <c r="LOF43" s="134"/>
      <c r="LOG43" s="134"/>
      <c r="LOH43" s="134"/>
      <c r="LOI43" s="134"/>
      <c r="LOJ43" s="134"/>
      <c r="LOK43" s="134"/>
      <c r="LOL43" s="134"/>
      <c r="LOM43" s="134"/>
      <c r="LON43" s="134"/>
      <c r="LOO43" s="134"/>
      <c r="LOP43" s="134"/>
      <c r="LOQ43" s="134"/>
      <c r="LOR43" s="134"/>
      <c r="LOS43" s="134"/>
      <c r="LOT43" s="134"/>
      <c r="LOU43" s="134"/>
      <c r="LOV43" s="134"/>
      <c r="LOW43" s="134"/>
      <c r="LOX43" s="134"/>
      <c r="LOY43" s="134"/>
      <c r="LOZ43" s="134"/>
      <c r="LPA43" s="134"/>
      <c r="LPB43" s="134"/>
      <c r="LPC43" s="134"/>
      <c r="LPD43" s="134"/>
      <c r="LPE43" s="134"/>
      <c r="LPF43" s="134"/>
      <c r="LPG43" s="134"/>
      <c r="LPH43" s="134"/>
      <c r="LPI43" s="134"/>
      <c r="LPJ43" s="134"/>
      <c r="LPK43" s="134"/>
      <c r="LPL43" s="134"/>
      <c r="LPM43" s="134"/>
      <c r="LPN43" s="134"/>
      <c r="LPO43" s="134"/>
      <c r="LPP43" s="134"/>
      <c r="LPQ43" s="134"/>
      <c r="LPR43" s="134"/>
      <c r="LPS43" s="134"/>
      <c r="LPT43" s="134"/>
      <c r="LPU43" s="134"/>
      <c r="LPV43" s="134"/>
      <c r="LPW43" s="134"/>
      <c r="LPX43" s="134"/>
      <c r="LPY43" s="134"/>
      <c r="LPZ43" s="134"/>
      <c r="LQA43" s="134"/>
      <c r="LQB43" s="134"/>
      <c r="LQC43" s="134"/>
      <c r="LQD43" s="134"/>
      <c r="LQE43" s="134"/>
      <c r="LQF43" s="134"/>
      <c r="LQG43" s="134"/>
      <c r="LQH43" s="134"/>
      <c r="LQI43" s="134"/>
      <c r="LQJ43" s="134"/>
      <c r="LQK43" s="134"/>
      <c r="LQL43" s="134"/>
      <c r="LQM43" s="134"/>
      <c r="LQN43" s="134"/>
      <c r="LQO43" s="134"/>
      <c r="LQP43" s="134"/>
      <c r="LQQ43" s="134"/>
      <c r="LQR43" s="134"/>
      <c r="LQS43" s="134"/>
      <c r="LQT43" s="134"/>
      <c r="LQU43" s="134"/>
      <c r="LQV43" s="134"/>
      <c r="LQW43" s="134"/>
      <c r="LQX43" s="134"/>
      <c r="LQY43" s="134"/>
      <c r="LQZ43" s="134"/>
      <c r="LRA43" s="134"/>
      <c r="LRB43" s="134"/>
      <c r="LRC43" s="134"/>
      <c r="LRD43" s="134"/>
      <c r="LRE43" s="134"/>
      <c r="LRF43" s="134"/>
      <c r="LRG43" s="134"/>
      <c r="LRH43" s="134"/>
      <c r="LRI43" s="134"/>
      <c r="LRJ43" s="134"/>
      <c r="LRK43" s="134"/>
      <c r="LRL43" s="134"/>
      <c r="LRM43" s="134"/>
      <c r="LRN43" s="134"/>
      <c r="LRO43" s="134"/>
      <c r="LRP43" s="134"/>
      <c r="LRQ43" s="134"/>
      <c r="LRR43" s="134"/>
      <c r="LRS43" s="134"/>
      <c r="LRT43" s="134"/>
      <c r="LRU43" s="134"/>
      <c r="LRV43" s="134"/>
      <c r="LRW43" s="134"/>
      <c r="LRX43" s="134"/>
      <c r="LRY43" s="134"/>
      <c r="LRZ43" s="134"/>
      <c r="LSA43" s="134"/>
      <c r="LSB43" s="134"/>
      <c r="LSC43" s="134"/>
      <c r="LSD43" s="134"/>
      <c r="LSE43" s="134"/>
      <c r="LSF43" s="134"/>
      <c r="LSG43" s="134"/>
      <c r="LSH43" s="134"/>
      <c r="LSI43" s="134"/>
      <c r="LSJ43" s="134"/>
      <c r="LSK43" s="134"/>
      <c r="LSL43" s="134"/>
      <c r="LSM43" s="134"/>
      <c r="LSN43" s="134"/>
      <c r="LSO43" s="134"/>
      <c r="LSP43" s="134"/>
      <c r="LSQ43" s="134"/>
      <c r="LSR43" s="134"/>
      <c r="LSS43" s="134"/>
      <c r="LST43" s="134"/>
      <c r="LSU43" s="134"/>
      <c r="LSV43" s="134"/>
      <c r="LSW43" s="134"/>
      <c r="LSX43" s="134"/>
      <c r="LSY43" s="134"/>
      <c r="LSZ43" s="134"/>
      <c r="LTA43" s="134"/>
      <c r="LTB43" s="134"/>
      <c r="LTC43" s="134"/>
      <c r="LTD43" s="134"/>
      <c r="LTE43" s="134"/>
      <c r="LTF43" s="134"/>
      <c r="LTG43" s="134"/>
      <c r="LTH43" s="134"/>
      <c r="LTI43" s="134"/>
      <c r="LTJ43" s="134"/>
      <c r="LTK43" s="134"/>
      <c r="LTL43" s="134"/>
      <c r="LTM43" s="134"/>
      <c r="LTN43" s="134"/>
      <c r="LTO43" s="134"/>
      <c r="LTP43" s="134"/>
      <c r="LTQ43" s="134"/>
      <c r="LTR43" s="134"/>
      <c r="LTS43" s="134"/>
      <c r="LTT43" s="134"/>
      <c r="LTU43" s="134"/>
      <c r="LTV43" s="134"/>
      <c r="LTW43" s="134"/>
      <c r="LTX43" s="134"/>
      <c r="LTY43" s="134"/>
      <c r="LTZ43" s="134"/>
      <c r="LUA43" s="134"/>
      <c r="LUB43" s="134"/>
      <c r="LUC43" s="134"/>
      <c r="LUD43" s="134"/>
      <c r="LUE43" s="134"/>
      <c r="LUF43" s="134"/>
      <c r="LUG43" s="134"/>
      <c r="LUH43" s="134"/>
      <c r="LUI43" s="134"/>
      <c r="LUJ43" s="134"/>
      <c r="LUK43" s="134"/>
      <c r="LUL43" s="134"/>
      <c r="LUM43" s="134"/>
      <c r="LUN43" s="134"/>
      <c r="LUO43" s="134"/>
      <c r="LUP43" s="134"/>
      <c r="LUQ43" s="134"/>
      <c r="LUR43" s="134"/>
      <c r="LUS43" s="134"/>
      <c r="LUT43" s="134"/>
      <c r="LUU43" s="134"/>
      <c r="LUV43" s="134"/>
      <c r="LUW43" s="134"/>
      <c r="LUX43" s="134"/>
      <c r="LUY43" s="134"/>
      <c r="LUZ43" s="134"/>
      <c r="LVA43" s="134"/>
      <c r="LVB43" s="134"/>
      <c r="LVC43" s="134"/>
      <c r="LVD43" s="134"/>
      <c r="LVE43" s="134"/>
      <c r="LVF43" s="134"/>
      <c r="LVG43" s="134"/>
      <c r="LVH43" s="134"/>
      <c r="LVI43" s="134"/>
      <c r="LVJ43" s="134"/>
      <c r="LVK43" s="134"/>
      <c r="LVL43" s="134"/>
      <c r="LVM43" s="134"/>
      <c r="LVN43" s="134"/>
      <c r="LVO43" s="134"/>
      <c r="LVP43" s="134"/>
      <c r="LVQ43" s="134"/>
      <c r="LVR43" s="134"/>
      <c r="LVS43" s="134"/>
      <c r="LVT43" s="134"/>
      <c r="LVU43" s="134"/>
      <c r="LVV43" s="134"/>
      <c r="LVW43" s="134"/>
      <c r="LVX43" s="134"/>
      <c r="LVY43" s="134"/>
      <c r="LVZ43" s="134"/>
      <c r="LWA43" s="134"/>
      <c r="LWB43" s="134"/>
      <c r="LWC43" s="134"/>
      <c r="LWD43" s="134"/>
      <c r="LWE43" s="134"/>
      <c r="LWF43" s="134"/>
      <c r="LWG43" s="134"/>
      <c r="LWH43" s="134"/>
      <c r="LWI43" s="134"/>
      <c r="LWJ43" s="134"/>
      <c r="LWK43" s="134"/>
      <c r="LWL43" s="134"/>
      <c r="LWM43" s="134"/>
      <c r="LWN43" s="134"/>
      <c r="LWO43" s="134"/>
      <c r="LWP43" s="134"/>
      <c r="LWQ43" s="134"/>
      <c r="LWR43" s="134"/>
      <c r="LWS43" s="134"/>
      <c r="LWT43" s="134"/>
      <c r="LWU43" s="134"/>
      <c r="LWV43" s="134"/>
      <c r="LWW43" s="134"/>
      <c r="LWX43" s="134"/>
      <c r="LWY43" s="134"/>
      <c r="LWZ43" s="134"/>
      <c r="LXA43" s="134"/>
      <c r="LXB43" s="134"/>
      <c r="LXC43" s="134"/>
      <c r="LXD43" s="134"/>
      <c r="LXE43" s="134"/>
      <c r="LXF43" s="134"/>
      <c r="LXG43" s="134"/>
      <c r="LXH43" s="134"/>
      <c r="LXI43" s="134"/>
      <c r="LXJ43" s="134"/>
      <c r="LXK43" s="134"/>
      <c r="LXL43" s="134"/>
      <c r="LXM43" s="134"/>
      <c r="LXN43" s="134"/>
      <c r="LXO43" s="134"/>
      <c r="LXP43" s="134"/>
      <c r="LXQ43" s="134"/>
      <c r="LXR43" s="134"/>
      <c r="LXS43" s="134"/>
      <c r="LXT43" s="134"/>
      <c r="LXU43" s="134"/>
      <c r="LXV43" s="134"/>
      <c r="LXW43" s="134"/>
      <c r="LXX43" s="134"/>
      <c r="LXY43" s="134"/>
      <c r="LXZ43" s="134"/>
      <c r="LYA43" s="134"/>
      <c r="LYB43" s="134"/>
      <c r="LYC43" s="134"/>
      <c r="LYD43" s="134"/>
      <c r="LYE43" s="134"/>
      <c r="LYF43" s="134"/>
      <c r="LYG43" s="134"/>
      <c r="LYH43" s="134"/>
      <c r="LYI43" s="134"/>
      <c r="LYJ43" s="134"/>
      <c r="LYK43" s="134"/>
      <c r="LYL43" s="134"/>
      <c r="LYM43" s="134"/>
      <c r="LYN43" s="134"/>
      <c r="LYO43" s="134"/>
      <c r="LYP43" s="134"/>
      <c r="LYQ43" s="134"/>
      <c r="LYR43" s="134"/>
      <c r="LYS43" s="134"/>
      <c r="LYT43" s="134"/>
      <c r="LYU43" s="134"/>
      <c r="LYV43" s="134"/>
      <c r="LYW43" s="134"/>
      <c r="LYX43" s="134"/>
      <c r="LYY43" s="134"/>
      <c r="LYZ43" s="134"/>
      <c r="LZA43" s="134"/>
      <c r="LZB43" s="134"/>
      <c r="LZC43" s="134"/>
      <c r="LZD43" s="134"/>
      <c r="LZE43" s="134"/>
      <c r="LZF43" s="134"/>
      <c r="LZG43" s="134"/>
      <c r="LZH43" s="134"/>
      <c r="LZI43" s="134"/>
      <c r="LZJ43" s="134"/>
      <c r="LZK43" s="134"/>
      <c r="LZL43" s="134"/>
      <c r="LZM43" s="134"/>
      <c r="LZN43" s="134"/>
      <c r="LZO43" s="134"/>
      <c r="LZP43" s="134"/>
      <c r="LZQ43" s="134"/>
      <c r="LZR43" s="134"/>
      <c r="LZS43" s="134"/>
      <c r="LZT43" s="134"/>
      <c r="LZU43" s="134"/>
      <c r="LZV43" s="134"/>
      <c r="LZW43" s="134"/>
      <c r="LZX43" s="134"/>
      <c r="LZY43" s="134"/>
      <c r="LZZ43" s="134"/>
      <c r="MAA43" s="134"/>
      <c r="MAB43" s="134"/>
      <c r="MAC43" s="134"/>
      <c r="MAD43" s="134"/>
      <c r="MAE43" s="134"/>
      <c r="MAF43" s="134"/>
      <c r="MAG43" s="134"/>
      <c r="MAH43" s="134"/>
      <c r="MAI43" s="134"/>
      <c r="MAJ43" s="134"/>
      <c r="MAK43" s="134"/>
      <c r="MAL43" s="134"/>
      <c r="MAM43" s="134"/>
      <c r="MAN43" s="134"/>
      <c r="MAO43" s="134"/>
      <c r="MAP43" s="134"/>
      <c r="MAQ43" s="134"/>
      <c r="MAR43" s="134"/>
      <c r="MAS43" s="134"/>
      <c r="MAT43" s="134"/>
      <c r="MAU43" s="134"/>
      <c r="MAV43" s="134"/>
      <c r="MAW43" s="134"/>
      <c r="MAX43" s="134"/>
      <c r="MAY43" s="134"/>
      <c r="MAZ43" s="134"/>
      <c r="MBA43" s="134"/>
      <c r="MBB43" s="134"/>
      <c r="MBC43" s="134"/>
      <c r="MBD43" s="134"/>
      <c r="MBE43" s="134"/>
      <c r="MBF43" s="134"/>
      <c r="MBG43" s="134"/>
      <c r="MBH43" s="134"/>
      <c r="MBI43" s="134"/>
      <c r="MBJ43" s="134"/>
      <c r="MBK43" s="134"/>
      <c r="MBL43" s="134"/>
      <c r="MBM43" s="134"/>
      <c r="MBN43" s="134"/>
      <c r="MBO43" s="134"/>
      <c r="MBP43" s="134"/>
      <c r="MBQ43" s="134"/>
      <c r="MBR43" s="134"/>
      <c r="MBS43" s="134"/>
      <c r="MBT43" s="134"/>
      <c r="MBU43" s="134"/>
      <c r="MBV43" s="134"/>
      <c r="MBW43" s="134"/>
      <c r="MBX43" s="134"/>
      <c r="MBY43" s="134"/>
      <c r="MBZ43" s="134"/>
      <c r="MCA43" s="134"/>
      <c r="MCB43" s="134"/>
      <c r="MCC43" s="134"/>
      <c r="MCD43" s="134"/>
      <c r="MCE43" s="134"/>
      <c r="MCF43" s="134"/>
      <c r="MCG43" s="134"/>
      <c r="MCH43" s="134"/>
      <c r="MCI43" s="134"/>
      <c r="MCJ43" s="134"/>
      <c r="MCK43" s="134"/>
      <c r="MCL43" s="134"/>
      <c r="MCM43" s="134"/>
      <c r="MCN43" s="134"/>
      <c r="MCO43" s="134"/>
      <c r="MCP43" s="134"/>
      <c r="MCQ43" s="134"/>
      <c r="MCR43" s="134"/>
      <c r="MCS43" s="134"/>
      <c r="MCT43" s="134"/>
      <c r="MCU43" s="134"/>
      <c r="MCV43" s="134"/>
      <c r="MCW43" s="134"/>
      <c r="MCX43" s="134"/>
      <c r="MCY43" s="134"/>
      <c r="MCZ43" s="134"/>
      <c r="MDA43" s="134"/>
      <c r="MDB43" s="134"/>
      <c r="MDC43" s="134"/>
      <c r="MDD43" s="134"/>
      <c r="MDE43" s="134"/>
      <c r="MDF43" s="134"/>
      <c r="MDG43" s="134"/>
      <c r="MDH43" s="134"/>
      <c r="MDI43" s="134"/>
      <c r="MDJ43" s="134"/>
      <c r="MDK43" s="134"/>
      <c r="MDL43" s="134"/>
      <c r="MDM43" s="134"/>
      <c r="MDN43" s="134"/>
      <c r="MDO43" s="134"/>
      <c r="MDP43" s="134"/>
      <c r="MDQ43" s="134"/>
      <c r="MDR43" s="134"/>
      <c r="MDS43" s="134"/>
      <c r="MDT43" s="134"/>
      <c r="MDU43" s="134"/>
      <c r="MDV43" s="134"/>
      <c r="MDW43" s="134"/>
      <c r="MDX43" s="134"/>
      <c r="MDY43" s="134"/>
      <c r="MDZ43" s="134"/>
      <c r="MEA43" s="134"/>
      <c r="MEB43" s="134"/>
      <c r="MEC43" s="134"/>
      <c r="MED43" s="134"/>
      <c r="MEE43" s="134"/>
      <c r="MEF43" s="134"/>
      <c r="MEG43" s="134"/>
      <c r="MEH43" s="134"/>
      <c r="MEI43" s="134"/>
      <c r="MEJ43" s="134"/>
      <c r="MEK43" s="134"/>
      <c r="MEL43" s="134"/>
      <c r="MEM43" s="134"/>
      <c r="MEN43" s="134"/>
      <c r="MEO43" s="134"/>
      <c r="MEP43" s="134"/>
      <c r="MEQ43" s="134"/>
      <c r="MER43" s="134"/>
      <c r="MES43" s="134"/>
      <c r="MET43" s="134"/>
      <c r="MEU43" s="134"/>
      <c r="MEV43" s="134"/>
      <c r="MEW43" s="134"/>
      <c r="MEX43" s="134"/>
      <c r="MEY43" s="134"/>
      <c r="MEZ43" s="134"/>
      <c r="MFA43" s="134"/>
      <c r="MFB43" s="134"/>
      <c r="MFC43" s="134"/>
      <c r="MFD43" s="134"/>
      <c r="MFE43" s="134"/>
      <c r="MFF43" s="134"/>
      <c r="MFG43" s="134"/>
      <c r="MFH43" s="134"/>
      <c r="MFI43" s="134"/>
      <c r="MFJ43" s="134"/>
      <c r="MFK43" s="134"/>
      <c r="MFL43" s="134"/>
      <c r="MFM43" s="134"/>
      <c r="MFN43" s="134"/>
      <c r="MFO43" s="134"/>
      <c r="MFP43" s="134"/>
      <c r="MFQ43" s="134"/>
      <c r="MFR43" s="134"/>
      <c r="MFS43" s="134"/>
      <c r="MFT43" s="134"/>
      <c r="MFU43" s="134"/>
      <c r="MFV43" s="134"/>
      <c r="MFW43" s="134"/>
      <c r="MFX43" s="134"/>
      <c r="MFY43" s="134"/>
      <c r="MFZ43" s="134"/>
      <c r="MGA43" s="134"/>
      <c r="MGB43" s="134"/>
      <c r="MGC43" s="134"/>
      <c r="MGD43" s="134"/>
      <c r="MGE43" s="134"/>
      <c r="MGF43" s="134"/>
      <c r="MGG43" s="134"/>
      <c r="MGH43" s="134"/>
      <c r="MGI43" s="134"/>
      <c r="MGJ43" s="134"/>
      <c r="MGK43" s="134"/>
      <c r="MGL43" s="134"/>
      <c r="MGM43" s="134"/>
      <c r="MGN43" s="134"/>
      <c r="MGO43" s="134"/>
      <c r="MGP43" s="134"/>
      <c r="MGQ43" s="134"/>
      <c r="MGR43" s="134"/>
      <c r="MGS43" s="134"/>
      <c r="MGT43" s="134"/>
      <c r="MGU43" s="134"/>
      <c r="MGV43" s="134"/>
      <c r="MGW43" s="134"/>
      <c r="MGX43" s="134"/>
      <c r="MGY43" s="134"/>
      <c r="MGZ43" s="134"/>
      <c r="MHA43" s="134"/>
      <c r="MHB43" s="134"/>
      <c r="MHC43" s="134"/>
      <c r="MHD43" s="134"/>
      <c r="MHE43" s="134"/>
      <c r="MHF43" s="134"/>
      <c r="MHG43" s="134"/>
      <c r="MHH43" s="134"/>
      <c r="MHI43" s="134"/>
      <c r="MHJ43" s="134"/>
      <c r="MHK43" s="134"/>
      <c r="MHL43" s="134"/>
      <c r="MHM43" s="134"/>
      <c r="MHN43" s="134"/>
      <c r="MHO43" s="134"/>
      <c r="MHP43" s="134"/>
      <c r="MHQ43" s="134"/>
      <c r="MHR43" s="134"/>
      <c r="MHS43" s="134"/>
      <c r="MHT43" s="134"/>
      <c r="MHU43" s="134"/>
      <c r="MHV43" s="134"/>
      <c r="MHW43" s="134"/>
      <c r="MHX43" s="134"/>
      <c r="MHY43" s="134"/>
      <c r="MHZ43" s="134"/>
      <c r="MIA43" s="134"/>
      <c r="MIB43" s="134"/>
      <c r="MIC43" s="134"/>
      <c r="MID43" s="134"/>
      <c r="MIE43" s="134"/>
      <c r="MIF43" s="134"/>
      <c r="MIG43" s="134"/>
      <c r="MIH43" s="134"/>
      <c r="MII43" s="134"/>
      <c r="MIJ43" s="134"/>
      <c r="MIK43" s="134"/>
      <c r="MIL43" s="134"/>
      <c r="MIM43" s="134"/>
      <c r="MIN43" s="134"/>
      <c r="MIO43" s="134"/>
      <c r="MIP43" s="134"/>
      <c r="MIQ43" s="134"/>
      <c r="MIR43" s="134"/>
      <c r="MIS43" s="134"/>
      <c r="MIT43" s="134"/>
      <c r="MIU43" s="134"/>
      <c r="MIV43" s="134"/>
      <c r="MIW43" s="134"/>
      <c r="MIX43" s="134"/>
      <c r="MIY43" s="134"/>
      <c r="MIZ43" s="134"/>
      <c r="MJA43" s="134"/>
      <c r="MJB43" s="134"/>
      <c r="MJC43" s="134"/>
      <c r="MJD43" s="134"/>
      <c r="MJE43" s="134"/>
      <c r="MJF43" s="134"/>
      <c r="MJG43" s="134"/>
      <c r="MJH43" s="134"/>
      <c r="MJI43" s="134"/>
      <c r="MJJ43" s="134"/>
      <c r="MJK43" s="134"/>
      <c r="MJL43" s="134"/>
      <c r="MJM43" s="134"/>
      <c r="MJN43" s="134"/>
      <c r="MJO43" s="134"/>
      <c r="MJP43" s="134"/>
      <c r="MJQ43" s="134"/>
      <c r="MJR43" s="134"/>
      <c r="MJS43" s="134"/>
      <c r="MJT43" s="134"/>
      <c r="MJU43" s="134"/>
      <c r="MJV43" s="134"/>
      <c r="MJW43" s="134"/>
      <c r="MJX43" s="134"/>
      <c r="MJY43" s="134"/>
      <c r="MJZ43" s="134"/>
      <c r="MKA43" s="134"/>
      <c r="MKB43" s="134"/>
      <c r="MKC43" s="134"/>
      <c r="MKD43" s="134"/>
      <c r="MKE43" s="134"/>
      <c r="MKF43" s="134"/>
      <c r="MKG43" s="134"/>
      <c r="MKH43" s="134"/>
      <c r="MKI43" s="134"/>
      <c r="MKJ43" s="134"/>
      <c r="MKK43" s="134"/>
      <c r="MKL43" s="134"/>
      <c r="MKM43" s="134"/>
      <c r="MKN43" s="134"/>
      <c r="MKO43" s="134"/>
      <c r="MKP43" s="134"/>
      <c r="MKQ43" s="134"/>
      <c r="MKR43" s="134"/>
      <c r="MKS43" s="134"/>
      <c r="MKT43" s="134"/>
      <c r="MKU43" s="134"/>
      <c r="MKV43" s="134"/>
      <c r="MKW43" s="134"/>
      <c r="MKX43" s="134"/>
      <c r="MKY43" s="134"/>
      <c r="MKZ43" s="134"/>
      <c r="MLA43" s="134"/>
      <c r="MLB43" s="134"/>
      <c r="MLC43" s="134"/>
      <c r="MLD43" s="134"/>
      <c r="MLE43" s="134"/>
      <c r="MLF43" s="134"/>
      <c r="MLG43" s="134"/>
      <c r="MLH43" s="134"/>
      <c r="MLI43" s="134"/>
      <c r="MLJ43" s="134"/>
      <c r="MLK43" s="134"/>
      <c r="MLL43" s="134"/>
      <c r="MLM43" s="134"/>
      <c r="MLN43" s="134"/>
      <c r="MLO43" s="134"/>
      <c r="MLP43" s="134"/>
      <c r="MLQ43" s="134"/>
      <c r="MLR43" s="134"/>
      <c r="MLS43" s="134"/>
      <c r="MLT43" s="134"/>
      <c r="MLU43" s="134"/>
      <c r="MLV43" s="134"/>
      <c r="MLW43" s="134"/>
      <c r="MLX43" s="134"/>
      <c r="MLY43" s="134"/>
      <c r="MLZ43" s="134"/>
      <c r="MMA43" s="134"/>
      <c r="MMB43" s="134"/>
      <c r="MMC43" s="134"/>
      <c r="MMD43" s="134"/>
      <c r="MME43" s="134"/>
      <c r="MMF43" s="134"/>
      <c r="MMG43" s="134"/>
      <c r="MMH43" s="134"/>
      <c r="MMI43" s="134"/>
      <c r="MMJ43" s="134"/>
      <c r="MMK43" s="134"/>
      <c r="MML43" s="134"/>
      <c r="MMM43" s="134"/>
      <c r="MMN43" s="134"/>
      <c r="MMO43" s="134"/>
      <c r="MMP43" s="134"/>
      <c r="MMQ43" s="134"/>
      <c r="MMR43" s="134"/>
      <c r="MMS43" s="134"/>
      <c r="MMT43" s="134"/>
      <c r="MMU43" s="134"/>
      <c r="MMV43" s="134"/>
      <c r="MMW43" s="134"/>
      <c r="MMX43" s="134"/>
      <c r="MMY43" s="134"/>
      <c r="MMZ43" s="134"/>
      <c r="MNA43" s="134"/>
      <c r="MNB43" s="134"/>
      <c r="MNC43" s="134"/>
      <c r="MND43" s="134"/>
      <c r="MNE43" s="134"/>
      <c r="MNF43" s="134"/>
      <c r="MNG43" s="134"/>
      <c r="MNH43" s="134"/>
      <c r="MNI43" s="134"/>
      <c r="MNJ43" s="134"/>
      <c r="MNK43" s="134"/>
      <c r="MNL43" s="134"/>
      <c r="MNM43" s="134"/>
      <c r="MNN43" s="134"/>
      <c r="MNO43" s="134"/>
      <c r="MNP43" s="134"/>
      <c r="MNQ43" s="134"/>
      <c r="MNR43" s="134"/>
      <c r="MNS43" s="134"/>
      <c r="MNT43" s="134"/>
      <c r="MNU43" s="134"/>
      <c r="MNV43" s="134"/>
      <c r="MNW43" s="134"/>
      <c r="MNX43" s="134"/>
      <c r="MNY43" s="134"/>
      <c r="MNZ43" s="134"/>
      <c r="MOA43" s="134"/>
      <c r="MOB43" s="134"/>
      <c r="MOC43" s="134"/>
      <c r="MOD43" s="134"/>
      <c r="MOE43" s="134"/>
      <c r="MOF43" s="134"/>
      <c r="MOG43" s="134"/>
      <c r="MOH43" s="134"/>
      <c r="MOI43" s="134"/>
      <c r="MOJ43" s="134"/>
      <c r="MOK43" s="134"/>
      <c r="MOL43" s="134"/>
      <c r="MOM43" s="134"/>
      <c r="MON43" s="134"/>
      <c r="MOO43" s="134"/>
      <c r="MOP43" s="134"/>
      <c r="MOQ43" s="134"/>
      <c r="MOR43" s="134"/>
      <c r="MOS43" s="134"/>
      <c r="MOT43" s="134"/>
      <c r="MOU43" s="134"/>
      <c r="MOV43" s="134"/>
      <c r="MOW43" s="134"/>
      <c r="MOX43" s="134"/>
      <c r="MOY43" s="134"/>
      <c r="MOZ43" s="134"/>
      <c r="MPA43" s="134"/>
      <c r="MPB43" s="134"/>
      <c r="MPC43" s="134"/>
      <c r="MPD43" s="134"/>
      <c r="MPE43" s="134"/>
      <c r="MPF43" s="134"/>
      <c r="MPG43" s="134"/>
      <c r="MPH43" s="134"/>
      <c r="MPI43" s="134"/>
      <c r="MPJ43" s="134"/>
      <c r="MPK43" s="134"/>
      <c r="MPL43" s="134"/>
      <c r="MPM43" s="134"/>
      <c r="MPN43" s="134"/>
      <c r="MPO43" s="134"/>
      <c r="MPP43" s="134"/>
      <c r="MPQ43" s="134"/>
      <c r="MPR43" s="134"/>
      <c r="MPS43" s="134"/>
      <c r="MPT43" s="134"/>
      <c r="MPU43" s="134"/>
      <c r="MPV43" s="134"/>
      <c r="MPW43" s="134"/>
      <c r="MPX43" s="134"/>
      <c r="MPY43" s="134"/>
      <c r="MPZ43" s="134"/>
      <c r="MQA43" s="134"/>
      <c r="MQB43" s="134"/>
      <c r="MQC43" s="134"/>
      <c r="MQD43" s="134"/>
      <c r="MQE43" s="134"/>
      <c r="MQF43" s="134"/>
      <c r="MQG43" s="134"/>
      <c r="MQH43" s="134"/>
      <c r="MQI43" s="134"/>
      <c r="MQJ43" s="134"/>
      <c r="MQK43" s="134"/>
      <c r="MQL43" s="134"/>
      <c r="MQM43" s="134"/>
      <c r="MQN43" s="134"/>
      <c r="MQO43" s="134"/>
      <c r="MQP43" s="134"/>
      <c r="MQQ43" s="134"/>
      <c r="MQR43" s="134"/>
      <c r="MQS43" s="134"/>
      <c r="MQT43" s="134"/>
      <c r="MQU43" s="134"/>
      <c r="MQV43" s="134"/>
      <c r="MQW43" s="134"/>
      <c r="MQX43" s="134"/>
      <c r="MQY43" s="134"/>
      <c r="MQZ43" s="134"/>
      <c r="MRA43" s="134"/>
      <c r="MRB43" s="134"/>
      <c r="MRC43" s="134"/>
      <c r="MRD43" s="134"/>
      <c r="MRE43" s="134"/>
      <c r="MRF43" s="134"/>
      <c r="MRG43" s="134"/>
      <c r="MRH43" s="134"/>
      <c r="MRI43" s="134"/>
      <c r="MRJ43" s="134"/>
      <c r="MRK43" s="134"/>
      <c r="MRL43" s="134"/>
      <c r="MRM43" s="134"/>
      <c r="MRN43" s="134"/>
      <c r="MRO43" s="134"/>
      <c r="MRP43" s="134"/>
      <c r="MRQ43" s="134"/>
      <c r="MRR43" s="134"/>
      <c r="MRS43" s="134"/>
      <c r="MRT43" s="134"/>
      <c r="MRU43" s="134"/>
      <c r="MRV43" s="134"/>
      <c r="MRW43" s="134"/>
      <c r="MRX43" s="134"/>
      <c r="MRY43" s="134"/>
      <c r="MRZ43" s="134"/>
      <c r="MSA43" s="134"/>
      <c r="MSB43" s="134"/>
      <c r="MSC43" s="134"/>
      <c r="MSD43" s="134"/>
      <c r="MSE43" s="134"/>
      <c r="MSF43" s="134"/>
      <c r="MSG43" s="134"/>
      <c r="MSH43" s="134"/>
      <c r="MSI43" s="134"/>
      <c r="MSJ43" s="134"/>
      <c r="MSK43" s="134"/>
      <c r="MSL43" s="134"/>
      <c r="MSM43" s="134"/>
      <c r="MSN43" s="134"/>
      <c r="MSO43" s="134"/>
      <c r="MSP43" s="134"/>
      <c r="MSQ43" s="134"/>
      <c r="MSR43" s="134"/>
      <c r="MSS43" s="134"/>
      <c r="MST43" s="134"/>
      <c r="MSU43" s="134"/>
      <c r="MSV43" s="134"/>
      <c r="MSW43" s="134"/>
      <c r="MSX43" s="134"/>
      <c r="MSY43" s="134"/>
      <c r="MSZ43" s="134"/>
      <c r="MTA43" s="134"/>
      <c r="MTB43" s="134"/>
      <c r="MTC43" s="134"/>
      <c r="MTD43" s="134"/>
      <c r="MTE43" s="134"/>
      <c r="MTF43" s="134"/>
      <c r="MTG43" s="134"/>
      <c r="MTH43" s="134"/>
      <c r="MTI43" s="134"/>
      <c r="MTJ43" s="134"/>
      <c r="MTK43" s="134"/>
      <c r="MTL43" s="134"/>
      <c r="MTM43" s="134"/>
      <c r="MTN43" s="134"/>
      <c r="MTO43" s="134"/>
      <c r="MTP43" s="134"/>
      <c r="MTQ43" s="134"/>
      <c r="MTR43" s="134"/>
      <c r="MTS43" s="134"/>
      <c r="MTT43" s="134"/>
      <c r="MTU43" s="134"/>
      <c r="MTV43" s="134"/>
      <c r="MTW43" s="134"/>
      <c r="MTX43" s="134"/>
      <c r="MTY43" s="134"/>
      <c r="MTZ43" s="134"/>
      <c r="MUA43" s="134"/>
      <c r="MUB43" s="134"/>
      <c r="MUC43" s="134"/>
      <c r="MUD43" s="134"/>
      <c r="MUE43" s="134"/>
      <c r="MUF43" s="134"/>
      <c r="MUG43" s="134"/>
      <c r="MUH43" s="134"/>
      <c r="MUI43" s="134"/>
      <c r="MUJ43" s="134"/>
      <c r="MUK43" s="134"/>
      <c r="MUL43" s="134"/>
      <c r="MUM43" s="134"/>
      <c r="MUN43" s="134"/>
      <c r="MUO43" s="134"/>
      <c r="MUP43" s="134"/>
      <c r="MUQ43" s="134"/>
      <c r="MUR43" s="134"/>
      <c r="MUS43" s="134"/>
      <c r="MUT43" s="134"/>
      <c r="MUU43" s="134"/>
      <c r="MUV43" s="134"/>
      <c r="MUW43" s="134"/>
      <c r="MUX43" s="134"/>
      <c r="MUY43" s="134"/>
      <c r="MUZ43" s="134"/>
      <c r="MVA43" s="134"/>
      <c r="MVB43" s="134"/>
      <c r="MVC43" s="134"/>
      <c r="MVD43" s="134"/>
      <c r="MVE43" s="134"/>
      <c r="MVF43" s="134"/>
      <c r="MVG43" s="134"/>
      <c r="MVH43" s="134"/>
      <c r="MVI43" s="134"/>
      <c r="MVJ43" s="134"/>
      <c r="MVK43" s="134"/>
      <c r="MVL43" s="134"/>
      <c r="MVM43" s="134"/>
      <c r="MVN43" s="134"/>
      <c r="MVO43" s="134"/>
      <c r="MVP43" s="134"/>
      <c r="MVQ43" s="134"/>
      <c r="MVR43" s="134"/>
      <c r="MVS43" s="134"/>
      <c r="MVT43" s="134"/>
      <c r="MVU43" s="134"/>
      <c r="MVV43" s="134"/>
      <c r="MVW43" s="134"/>
      <c r="MVX43" s="134"/>
      <c r="MVY43" s="134"/>
      <c r="MVZ43" s="134"/>
      <c r="MWA43" s="134"/>
      <c r="MWB43" s="134"/>
      <c r="MWC43" s="134"/>
      <c r="MWD43" s="134"/>
      <c r="MWE43" s="134"/>
      <c r="MWF43" s="134"/>
      <c r="MWG43" s="134"/>
      <c r="MWH43" s="134"/>
      <c r="MWI43" s="134"/>
      <c r="MWJ43" s="134"/>
      <c r="MWK43" s="134"/>
      <c r="MWL43" s="134"/>
      <c r="MWM43" s="134"/>
      <c r="MWN43" s="134"/>
      <c r="MWO43" s="134"/>
      <c r="MWP43" s="134"/>
      <c r="MWQ43" s="134"/>
      <c r="MWR43" s="134"/>
      <c r="MWS43" s="134"/>
      <c r="MWT43" s="134"/>
      <c r="MWU43" s="134"/>
      <c r="MWV43" s="134"/>
      <c r="MWW43" s="134"/>
      <c r="MWX43" s="134"/>
      <c r="MWY43" s="134"/>
      <c r="MWZ43" s="134"/>
      <c r="MXA43" s="134"/>
      <c r="MXB43" s="134"/>
      <c r="MXC43" s="134"/>
      <c r="MXD43" s="134"/>
      <c r="MXE43" s="134"/>
      <c r="MXF43" s="134"/>
      <c r="MXG43" s="134"/>
      <c r="MXH43" s="134"/>
      <c r="MXI43" s="134"/>
      <c r="MXJ43" s="134"/>
      <c r="MXK43" s="134"/>
      <c r="MXL43" s="134"/>
      <c r="MXM43" s="134"/>
      <c r="MXN43" s="134"/>
      <c r="MXO43" s="134"/>
      <c r="MXP43" s="134"/>
      <c r="MXQ43" s="134"/>
      <c r="MXR43" s="134"/>
      <c r="MXS43" s="134"/>
      <c r="MXT43" s="134"/>
      <c r="MXU43" s="134"/>
      <c r="MXV43" s="134"/>
      <c r="MXW43" s="134"/>
      <c r="MXX43" s="134"/>
      <c r="MXY43" s="134"/>
      <c r="MXZ43" s="134"/>
      <c r="MYA43" s="134"/>
      <c r="MYB43" s="134"/>
      <c r="MYC43" s="134"/>
      <c r="MYD43" s="134"/>
      <c r="MYE43" s="134"/>
      <c r="MYF43" s="134"/>
      <c r="MYG43" s="134"/>
      <c r="MYH43" s="134"/>
      <c r="MYI43" s="134"/>
      <c r="MYJ43" s="134"/>
      <c r="MYK43" s="134"/>
      <c r="MYL43" s="134"/>
      <c r="MYM43" s="134"/>
      <c r="MYN43" s="134"/>
      <c r="MYO43" s="134"/>
      <c r="MYP43" s="134"/>
      <c r="MYQ43" s="134"/>
      <c r="MYR43" s="134"/>
      <c r="MYS43" s="134"/>
      <c r="MYT43" s="134"/>
      <c r="MYU43" s="134"/>
      <c r="MYV43" s="134"/>
      <c r="MYW43" s="134"/>
      <c r="MYX43" s="134"/>
      <c r="MYY43" s="134"/>
      <c r="MYZ43" s="134"/>
      <c r="MZA43" s="134"/>
      <c r="MZB43" s="134"/>
      <c r="MZC43" s="134"/>
      <c r="MZD43" s="134"/>
      <c r="MZE43" s="134"/>
      <c r="MZF43" s="134"/>
      <c r="MZG43" s="134"/>
      <c r="MZH43" s="134"/>
      <c r="MZI43" s="134"/>
      <c r="MZJ43" s="134"/>
      <c r="MZK43" s="134"/>
      <c r="MZL43" s="134"/>
      <c r="MZM43" s="134"/>
      <c r="MZN43" s="134"/>
      <c r="MZO43" s="134"/>
      <c r="MZP43" s="134"/>
      <c r="MZQ43" s="134"/>
      <c r="MZR43" s="134"/>
      <c r="MZS43" s="134"/>
      <c r="MZT43" s="134"/>
      <c r="MZU43" s="134"/>
      <c r="MZV43" s="134"/>
      <c r="MZW43" s="134"/>
      <c r="MZX43" s="134"/>
      <c r="MZY43" s="134"/>
      <c r="MZZ43" s="134"/>
      <c r="NAA43" s="134"/>
      <c r="NAB43" s="134"/>
      <c r="NAC43" s="134"/>
      <c r="NAD43" s="134"/>
      <c r="NAE43" s="134"/>
      <c r="NAF43" s="134"/>
      <c r="NAG43" s="134"/>
      <c r="NAH43" s="134"/>
      <c r="NAI43" s="134"/>
      <c r="NAJ43" s="134"/>
      <c r="NAK43" s="134"/>
      <c r="NAL43" s="134"/>
      <c r="NAM43" s="134"/>
      <c r="NAN43" s="134"/>
      <c r="NAO43" s="134"/>
      <c r="NAP43" s="134"/>
      <c r="NAQ43" s="134"/>
      <c r="NAR43" s="134"/>
      <c r="NAS43" s="134"/>
      <c r="NAT43" s="134"/>
      <c r="NAU43" s="134"/>
      <c r="NAV43" s="134"/>
      <c r="NAW43" s="134"/>
      <c r="NAX43" s="134"/>
      <c r="NAY43" s="134"/>
      <c r="NAZ43" s="134"/>
      <c r="NBA43" s="134"/>
      <c r="NBB43" s="134"/>
      <c r="NBC43" s="134"/>
      <c r="NBD43" s="134"/>
      <c r="NBE43" s="134"/>
      <c r="NBF43" s="134"/>
      <c r="NBG43" s="134"/>
      <c r="NBH43" s="134"/>
      <c r="NBI43" s="134"/>
      <c r="NBJ43" s="134"/>
      <c r="NBK43" s="134"/>
      <c r="NBL43" s="134"/>
      <c r="NBM43" s="134"/>
      <c r="NBN43" s="134"/>
      <c r="NBO43" s="134"/>
      <c r="NBP43" s="134"/>
      <c r="NBQ43" s="134"/>
      <c r="NBR43" s="134"/>
      <c r="NBS43" s="134"/>
      <c r="NBT43" s="134"/>
      <c r="NBU43" s="134"/>
      <c r="NBV43" s="134"/>
      <c r="NBW43" s="134"/>
      <c r="NBX43" s="134"/>
      <c r="NBY43" s="134"/>
      <c r="NBZ43" s="134"/>
      <c r="NCA43" s="134"/>
      <c r="NCB43" s="134"/>
      <c r="NCC43" s="134"/>
      <c r="NCD43" s="134"/>
      <c r="NCE43" s="134"/>
      <c r="NCF43" s="134"/>
      <c r="NCG43" s="134"/>
      <c r="NCH43" s="134"/>
      <c r="NCI43" s="134"/>
      <c r="NCJ43" s="134"/>
      <c r="NCK43" s="134"/>
      <c r="NCL43" s="134"/>
      <c r="NCM43" s="134"/>
      <c r="NCN43" s="134"/>
      <c r="NCO43" s="134"/>
      <c r="NCP43" s="134"/>
      <c r="NCQ43" s="134"/>
      <c r="NCR43" s="134"/>
      <c r="NCS43" s="134"/>
      <c r="NCT43" s="134"/>
      <c r="NCU43" s="134"/>
      <c r="NCV43" s="134"/>
      <c r="NCW43" s="134"/>
      <c r="NCX43" s="134"/>
      <c r="NCY43" s="134"/>
      <c r="NCZ43" s="134"/>
      <c r="NDA43" s="134"/>
      <c r="NDB43" s="134"/>
      <c r="NDC43" s="134"/>
      <c r="NDD43" s="134"/>
      <c r="NDE43" s="134"/>
      <c r="NDF43" s="134"/>
      <c r="NDG43" s="134"/>
      <c r="NDH43" s="134"/>
      <c r="NDI43" s="134"/>
      <c r="NDJ43" s="134"/>
      <c r="NDK43" s="134"/>
      <c r="NDL43" s="134"/>
      <c r="NDM43" s="134"/>
      <c r="NDN43" s="134"/>
      <c r="NDO43" s="134"/>
      <c r="NDP43" s="134"/>
      <c r="NDQ43" s="134"/>
      <c r="NDR43" s="134"/>
      <c r="NDS43" s="134"/>
      <c r="NDT43" s="134"/>
      <c r="NDU43" s="134"/>
      <c r="NDV43" s="134"/>
      <c r="NDW43" s="134"/>
      <c r="NDX43" s="134"/>
      <c r="NDY43" s="134"/>
      <c r="NDZ43" s="134"/>
      <c r="NEA43" s="134"/>
      <c r="NEB43" s="134"/>
      <c r="NEC43" s="134"/>
      <c r="NED43" s="134"/>
      <c r="NEE43" s="134"/>
      <c r="NEF43" s="134"/>
      <c r="NEG43" s="134"/>
      <c r="NEH43" s="134"/>
      <c r="NEI43" s="134"/>
      <c r="NEJ43" s="134"/>
      <c r="NEK43" s="134"/>
      <c r="NEL43" s="134"/>
      <c r="NEM43" s="134"/>
      <c r="NEN43" s="134"/>
      <c r="NEO43" s="134"/>
      <c r="NEP43" s="134"/>
      <c r="NEQ43" s="134"/>
      <c r="NER43" s="134"/>
      <c r="NES43" s="134"/>
      <c r="NET43" s="134"/>
      <c r="NEU43" s="134"/>
      <c r="NEV43" s="134"/>
      <c r="NEW43" s="134"/>
      <c r="NEX43" s="134"/>
      <c r="NEY43" s="134"/>
      <c r="NEZ43" s="134"/>
      <c r="NFA43" s="134"/>
      <c r="NFB43" s="134"/>
      <c r="NFC43" s="134"/>
      <c r="NFD43" s="134"/>
      <c r="NFE43" s="134"/>
      <c r="NFF43" s="134"/>
      <c r="NFG43" s="134"/>
      <c r="NFH43" s="134"/>
      <c r="NFI43" s="134"/>
      <c r="NFJ43" s="134"/>
      <c r="NFK43" s="134"/>
      <c r="NFL43" s="134"/>
      <c r="NFM43" s="134"/>
      <c r="NFN43" s="134"/>
      <c r="NFO43" s="134"/>
      <c r="NFP43" s="134"/>
      <c r="NFQ43" s="134"/>
      <c r="NFR43" s="134"/>
      <c r="NFS43" s="134"/>
      <c r="NFT43" s="134"/>
      <c r="NFU43" s="134"/>
      <c r="NFV43" s="134"/>
      <c r="NFW43" s="134"/>
      <c r="NFX43" s="134"/>
      <c r="NFY43" s="134"/>
      <c r="NFZ43" s="134"/>
      <c r="NGA43" s="134"/>
      <c r="NGB43" s="134"/>
      <c r="NGC43" s="134"/>
      <c r="NGD43" s="134"/>
      <c r="NGE43" s="134"/>
      <c r="NGF43" s="134"/>
      <c r="NGG43" s="134"/>
      <c r="NGH43" s="134"/>
      <c r="NGI43" s="134"/>
      <c r="NGJ43" s="134"/>
      <c r="NGK43" s="134"/>
      <c r="NGL43" s="134"/>
      <c r="NGM43" s="134"/>
      <c r="NGN43" s="134"/>
      <c r="NGO43" s="134"/>
      <c r="NGP43" s="134"/>
      <c r="NGQ43" s="134"/>
      <c r="NGR43" s="134"/>
      <c r="NGS43" s="134"/>
      <c r="NGT43" s="134"/>
      <c r="NGU43" s="134"/>
      <c r="NGV43" s="134"/>
      <c r="NGW43" s="134"/>
      <c r="NGX43" s="134"/>
      <c r="NGY43" s="134"/>
      <c r="NGZ43" s="134"/>
      <c r="NHA43" s="134"/>
      <c r="NHB43" s="134"/>
      <c r="NHC43" s="134"/>
      <c r="NHD43" s="134"/>
      <c r="NHE43" s="134"/>
      <c r="NHF43" s="134"/>
      <c r="NHG43" s="134"/>
      <c r="NHH43" s="134"/>
      <c r="NHI43" s="134"/>
      <c r="NHJ43" s="134"/>
      <c r="NHK43" s="134"/>
      <c r="NHL43" s="134"/>
      <c r="NHM43" s="134"/>
      <c r="NHN43" s="134"/>
      <c r="NHO43" s="134"/>
      <c r="NHP43" s="134"/>
      <c r="NHQ43" s="134"/>
      <c r="NHR43" s="134"/>
      <c r="NHS43" s="134"/>
      <c r="NHT43" s="134"/>
      <c r="NHU43" s="134"/>
      <c r="NHV43" s="134"/>
      <c r="NHW43" s="134"/>
      <c r="NHX43" s="134"/>
      <c r="NHY43" s="134"/>
      <c r="NHZ43" s="134"/>
      <c r="NIA43" s="134"/>
      <c r="NIB43" s="134"/>
      <c r="NIC43" s="134"/>
      <c r="NID43" s="134"/>
      <c r="NIE43" s="134"/>
      <c r="NIF43" s="134"/>
      <c r="NIG43" s="134"/>
      <c r="NIH43" s="134"/>
      <c r="NII43" s="134"/>
      <c r="NIJ43" s="134"/>
      <c r="NIK43" s="134"/>
      <c r="NIL43" s="134"/>
      <c r="NIM43" s="134"/>
      <c r="NIN43" s="134"/>
      <c r="NIO43" s="134"/>
      <c r="NIP43" s="134"/>
      <c r="NIQ43" s="134"/>
      <c r="NIR43" s="134"/>
      <c r="NIS43" s="134"/>
      <c r="NIT43" s="134"/>
      <c r="NIU43" s="134"/>
      <c r="NIV43" s="134"/>
      <c r="NIW43" s="134"/>
      <c r="NIX43" s="134"/>
      <c r="NIY43" s="134"/>
      <c r="NIZ43" s="134"/>
      <c r="NJA43" s="134"/>
      <c r="NJB43" s="134"/>
      <c r="NJC43" s="134"/>
      <c r="NJD43" s="134"/>
      <c r="NJE43" s="134"/>
      <c r="NJF43" s="134"/>
      <c r="NJG43" s="134"/>
      <c r="NJH43" s="134"/>
      <c r="NJI43" s="134"/>
      <c r="NJJ43" s="134"/>
      <c r="NJK43" s="134"/>
      <c r="NJL43" s="134"/>
      <c r="NJM43" s="134"/>
      <c r="NJN43" s="134"/>
      <c r="NJO43" s="134"/>
      <c r="NJP43" s="134"/>
      <c r="NJQ43" s="134"/>
      <c r="NJR43" s="134"/>
      <c r="NJS43" s="134"/>
      <c r="NJT43" s="134"/>
      <c r="NJU43" s="134"/>
      <c r="NJV43" s="134"/>
      <c r="NJW43" s="134"/>
      <c r="NJX43" s="134"/>
      <c r="NJY43" s="134"/>
      <c r="NJZ43" s="134"/>
      <c r="NKA43" s="134"/>
      <c r="NKB43" s="134"/>
      <c r="NKC43" s="134"/>
      <c r="NKD43" s="134"/>
      <c r="NKE43" s="134"/>
      <c r="NKF43" s="134"/>
      <c r="NKG43" s="134"/>
      <c r="NKH43" s="134"/>
      <c r="NKI43" s="134"/>
      <c r="NKJ43" s="134"/>
      <c r="NKK43" s="134"/>
      <c r="NKL43" s="134"/>
      <c r="NKM43" s="134"/>
      <c r="NKN43" s="134"/>
      <c r="NKO43" s="134"/>
      <c r="NKP43" s="134"/>
      <c r="NKQ43" s="134"/>
      <c r="NKR43" s="134"/>
      <c r="NKS43" s="134"/>
      <c r="NKT43" s="134"/>
      <c r="NKU43" s="134"/>
      <c r="NKV43" s="134"/>
      <c r="NKW43" s="134"/>
      <c r="NKX43" s="134"/>
      <c r="NKY43" s="134"/>
      <c r="NKZ43" s="134"/>
      <c r="NLA43" s="134"/>
      <c r="NLB43" s="134"/>
      <c r="NLC43" s="134"/>
      <c r="NLD43" s="134"/>
      <c r="NLE43" s="134"/>
      <c r="NLF43" s="134"/>
      <c r="NLG43" s="134"/>
      <c r="NLH43" s="134"/>
      <c r="NLI43" s="134"/>
      <c r="NLJ43" s="134"/>
      <c r="NLK43" s="134"/>
      <c r="NLL43" s="134"/>
      <c r="NLM43" s="134"/>
      <c r="NLN43" s="134"/>
      <c r="NLO43" s="134"/>
      <c r="NLP43" s="134"/>
      <c r="NLQ43" s="134"/>
      <c r="NLR43" s="134"/>
      <c r="NLS43" s="134"/>
      <c r="NLT43" s="134"/>
      <c r="NLU43" s="134"/>
      <c r="NLV43" s="134"/>
      <c r="NLW43" s="134"/>
      <c r="NLX43" s="134"/>
      <c r="NLY43" s="134"/>
      <c r="NLZ43" s="134"/>
      <c r="NMA43" s="134"/>
      <c r="NMB43" s="134"/>
      <c r="NMC43" s="134"/>
      <c r="NMD43" s="134"/>
      <c r="NME43" s="134"/>
      <c r="NMF43" s="134"/>
      <c r="NMG43" s="134"/>
      <c r="NMH43" s="134"/>
      <c r="NMI43" s="134"/>
      <c r="NMJ43" s="134"/>
      <c r="NMK43" s="134"/>
      <c r="NML43" s="134"/>
      <c r="NMM43" s="134"/>
      <c r="NMN43" s="134"/>
      <c r="NMO43" s="134"/>
      <c r="NMP43" s="134"/>
      <c r="NMQ43" s="134"/>
      <c r="NMR43" s="134"/>
      <c r="NMS43" s="134"/>
      <c r="NMT43" s="134"/>
      <c r="NMU43" s="134"/>
      <c r="NMV43" s="134"/>
      <c r="NMW43" s="134"/>
      <c r="NMX43" s="134"/>
      <c r="NMY43" s="134"/>
      <c r="NMZ43" s="134"/>
      <c r="NNA43" s="134"/>
      <c r="NNB43" s="134"/>
      <c r="NNC43" s="134"/>
      <c r="NND43" s="134"/>
      <c r="NNE43" s="134"/>
      <c r="NNF43" s="134"/>
      <c r="NNG43" s="134"/>
      <c r="NNH43" s="134"/>
      <c r="NNI43" s="134"/>
      <c r="NNJ43" s="134"/>
      <c r="NNK43" s="134"/>
      <c r="NNL43" s="134"/>
      <c r="NNM43" s="134"/>
      <c r="NNN43" s="134"/>
      <c r="NNO43" s="134"/>
      <c r="NNP43" s="134"/>
      <c r="NNQ43" s="134"/>
      <c r="NNR43" s="134"/>
      <c r="NNS43" s="134"/>
      <c r="NNT43" s="134"/>
      <c r="NNU43" s="134"/>
      <c r="NNV43" s="134"/>
      <c r="NNW43" s="134"/>
      <c r="NNX43" s="134"/>
      <c r="NNY43" s="134"/>
      <c r="NNZ43" s="134"/>
      <c r="NOA43" s="134"/>
      <c r="NOB43" s="134"/>
      <c r="NOC43" s="134"/>
      <c r="NOD43" s="134"/>
      <c r="NOE43" s="134"/>
      <c r="NOF43" s="134"/>
      <c r="NOG43" s="134"/>
      <c r="NOH43" s="134"/>
      <c r="NOI43" s="134"/>
      <c r="NOJ43" s="134"/>
      <c r="NOK43" s="134"/>
      <c r="NOL43" s="134"/>
      <c r="NOM43" s="134"/>
      <c r="NON43" s="134"/>
      <c r="NOO43" s="134"/>
      <c r="NOP43" s="134"/>
      <c r="NOQ43" s="134"/>
      <c r="NOR43" s="134"/>
      <c r="NOS43" s="134"/>
      <c r="NOT43" s="134"/>
      <c r="NOU43" s="134"/>
      <c r="NOV43" s="134"/>
      <c r="NOW43" s="134"/>
      <c r="NOX43" s="134"/>
      <c r="NOY43" s="134"/>
      <c r="NOZ43" s="134"/>
      <c r="NPA43" s="134"/>
      <c r="NPB43" s="134"/>
      <c r="NPC43" s="134"/>
      <c r="NPD43" s="134"/>
      <c r="NPE43" s="134"/>
      <c r="NPF43" s="134"/>
      <c r="NPG43" s="134"/>
      <c r="NPH43" s="134"/>
      <c r="NPI43" s="134"/>
      <c r="NPJ43" s="134"/>
      <c r="NPK43" s="134"/>
      <c r="NPL43" s="134"/>
      <c r="NPM43" s="134"/>
      <c r="NPN43" s="134"/>
      <c r="NPO43" s="134"/>
      <c r="NPP43" s="134"/>
      <c r="NPQ43" s="134"/>
      <c r="NPR43" s="134"/>
      <c r="NPS43" s="134"/>
      <c r="NPT43" s="134"/>
      <c r="NPU43" s="134"/>
      <c r="NPV43" s="134"/>
      <c r="NPW43" s="134"/>
      <c r="NPX43" s="134"/>
      <c r="NPY43" s="134"/>
      <c r="NPZ43" s="134"/>
      <c r="NQA43" s="134"/>
      <c r="NQB43" s="134"/>
      <c r="NQC43" s="134"/>
      <c r="NQD43" s="134"/>
      <c r="NQE43" s="134"/>
      <c r="NQF43" s="134"/>
      <c r="NQG43" s="134"/>
      <c r="NQH43" s="134"/>
      <c r="NQI43" s="134"/>
      <c r="NQJ43" s="134"/>
      <c r="NQK43" s="134"/>
      <c r="NQL43" s="134"/>
      <c r="NQM43" s="134"/>
      <c r="NQN43" s="134"/>
      <c r="NQO43" s="134"/>
      <c r="NQP43" s="134"/>
      <c r="NQQ43" s="134"/>
      <c r="NQR43" s="134"/>
      <c r="NQS43" s="134"/>
      <c r="NQT43" s="134"/>
      <c r="NQU43" s="134"/>
      <c r="NQV43" s="134"/>
      <c r="NQW43" s="134"/>
      <c r="NQX43" s="134"/>
      <c r="NQY43" s="134"/>
      <c r="NQZ43" s="134"/>
      <c r="NRA43" s="134"/>
      <c r="NRB43" s="134"/>
      <c r="NRC43" s="134"/>
      <c r="NRD43" s="134"/>
      <c r="NRE43" s="134"/>
      <c r="NRF43" s="134"/>
      <c r="NRG43" s="134"/>
      <c r="NRH43" s="134"/>
      <c r="NRI43" s="134"/>
      <c r="NRJ43" s="134"/>
      <c r="NRK43" s="134"/>
      <c r="NRL43" s="134"/>
      <c r="NRM43" s="134"/>
      <c r="NRN43" s="134"/>
      <c r="NRO43" s="134"/>
      <c r="NRP43" s="134"/>
      <c r="NRQ43" s="134"/>
      <c r="NRR43" s="134"/>
      <c r="NRS43" s="134"/>
      <c r="NRT43" s="134"/>
      <c r="NRU43" s="134"/>
      <c r="NRV43" s="134"/>
      <c r="NRW43" s="134"/>
      <c r="NRX43" s="134"/>
      <c r="NRY43" s="134"/>
      <c r="NRZ43" s="134"/>
      <c r="NSA43" s="134"/>
      <c r="NSB43" s="134"/>
      <c r="NSC43" s="134"/>
      <c r="NSD43" s="134"/>
      <c r="NSE43" s="134"/>
      <c r="NSF43" s="134"/>
      <c r="NSG43" s="134"/>
      <c r="NSH43" s="134"/>
      <c r="NSI43" s="134"/>
      <c r="NSJ43" s="134"/>
      <c r="NSK43" s="134"/>
      <c r="NSL43" s="134"/>
      <c r="NSM43" s="134"/>
      <c r="NSN43" s="134"/>
      <c r="NSO43" s="134"/>
      <c r="NSP43" s="134"/>
      <c r="NSQ43" s="134"/>
      <c r="NSR43" s="134"/>
      <c r="NSS43" s="134"/>
      <c r="NST43" s="134"/>
      <c r="NSU43" s="134"/>
      <c r="NSV43" s="134"/>
      <c r="NSW43" s="134"/>
      <c r="NSX43" s="134"/>
      <c r="NSY43" s="134"/>
      <c r="NSZ43" s="134"/>
      <c r="NTA43" s="134"/>
      <c r="NTB43" s="134"/>
      <c r="NTC43" s="134"/>
      <c r="NTD43" s="134"/>
      <c r="NTE43" s="134"/>
      <c r="NTF43" s="134"/>
      <c r="NTG43" s="134"/>
      <c r="NTH43" s="134"/>
      <c r="NTI43" s="134"/>
      <c r="NTJ43" s="134"/>
      <c r="NTK43" s="134"/>
      <c r="NTL43" s="134"/>
      <c r="NTM43" s="134"/>
      <c r="NTN43" s="134"/>
      <c r="NTO43" s="134"/>
      <c r="NTP43" s="134"/>
      <c r="NTQ43" s="134"/>
      <c r="NTR43" s="134"/>
      <c r="NTS43" s="134"/>
      <c r="NTT43" s="134"/>
      <c r="NTU43" s="134"/>
      <c r="NTV43" s="134"/>
      <c r="NTW43" s="134"/>
      <c r="NTX43" s="134"/>
      <c r="NTY43" s="134"/>
      <c r="NTZ43" s="134"/>
      <c r="NUA43" s="134"/>
      <c r="NUB43" s="134"/>
      <c r="NUC43" s="134"/>
      <c r="NUD43" s="134"/>
      <c r="NUE43" s="134"/>
      <c r="NUF43" s="134"/>
      <c r="NUG43" s="134"/>
      <c r="NUH43" s="134"/>
      <c r="NUI43" s="134"/>
      <c r="NUJ43" s="134"/>
      <c r="NUK43" s="134"/>
      <c r="NUL43" s="134"/>
      <c r="NUM43" s="134"/>
      <c r="NUN43" s="134"/>
      <c r="NUO43" s="134"/>
      <c r="NUP43" s="134"/>
      <c r="NUQ43" s="134"/>
      <c r="NUR43" s="134"/>
      <c r="NUS43" s="134"/>
      <c r="NUT43" s="134"/>
      <c r="NUU43" s="134"/>
      <c r="NUV43" s="134"/>
      <c r="NUW43" s="134"/>
      <c r="NUX43" s="134"/>
      <c r="NUY43" s="134"/>
      <c r="NUZ43" s="134"/>
      <c r="NVA43" s="134"/>
      <c r="NVB43" s="134"/>
      <c r="NVC43" s="134"/>
      <c r="NVD43" s="134"/>
      <c r="NVE43" s="134"/>
      <c r="NVF43" s="134"/>
      <c r="NVG43" s="134"/>
      <c r="NVH43" s="134"/>
      <c r="NVI43" s="134"/>
      <c r="NVJ43" s="134"/>
      <c r="NVK43" s="134"/>
      <c r="NVL43" s="134"/>
      <c r="NVM43" s="134"/>
      <c r="NVN43" s="134"/>
      <c r="NVO43" s="134"/>
      <c r="NVP43" s="134"/>
      <c r="NVQ43" s="134"/>
      <c r="NVR43" s="134"/>
      <c r="NVS43" s="134"/>
      <c r="NVT43" s="134"/>
      <c r="NVU43" s="134"/>
      <c r="NVV43" s="134"/>
      <c r="NVW43" s="134"/>
      <c r="NVX43" s="134"/>
      <c r="NVY43" s="134"/>
      <c r="NVZ43" s="134"/>
      <c r="NWA43" s="134"/>
      <c r="NWB43" s="134"/>
      <c r="NWC43" s="134"/>
      <c r="NWD43" s="134"/>
      <c r="NWE43" s="134"/>
      <c r="NWF43" s="134"/>
      <c r="NWG43" s="134"/>
      <c r="NWH43" s="134"/>
      <c r="NWI43" s="134"/>
      <c r="NWJ43" s="134"/>
      <c r="NWK43" s="134"/>
      <c r="NWL43" s="134"/>
      <c r="NWM43" s="134"/>
      <c r="NWN43" s="134"/>
      <c r="NWO43" s="134"/>
      <c r="NWP43" s="134"/>
      <c r="NWQ43" s="134"/>
      <c r="NWR43" s="134"/>
      <c r="NWS43" s="134"/>
      <c r="NWT43" s="134"/>
      <c r="NWU43" s="134"/>
      <c r="NWV43" s="134"/>
      <c r="NWW43" s="134"/>
      <c r="NWX43" s="134"/>
      <c r="NWY43" s="134"/>
      <c r="NWZ43" s="134"/>
      <c r="NXA43" s="134"/>
      <c r="NXB43" s="134"/>
      <c r="NXC43" s="134"/>
      <c r="NXD43" s="134"/>
      <c r="NXE43" s="134"/>
      <c r="NXF43" s="134"/>
      <c r="NXG43" s="134"/>
      <c r="NXH43" s="134"/>
      <c r="NXI43" s="134"/>
      <c r="NXJ43" s="134"/>
      <c r="NXK43" s="134"/>
      <c r="NXL43" s="134"/>
      <c r="NXM43" s="134"/>
      <c r="NXN43" s="134"/>
      <c r="NXO43" s="134"/>
      <c r="NXP43" s="134"/>
      <c r="NXQ43" s="134"/>
      <c r="NXR43" s="134"/>
      <c r="NXS43" s="134"/>
      <c r="NXT43" s="134"/>
      <c r="NXU43" s="134"/>
      <c r="NXV43" s="134"/>
      <c r="NXW43" s="134"/>
      <c r="NXX43" s="134"/>
      <c r="NXY43" s="134"/>
      <c r="NXZ43" s="134"/>
      <c r="NYA43" s="134"/>
      <c r="NYB43" s="134"/>
      <c r="NYC43" s="134"/>
      <c r="NYD43" s="134"/>
      <c r="NYE43" s="134"/>
      <c r="NYF43" s="134"/>
      <c r="NYG43" s="134"/>
      <c r="NYH43" s="134"/>
      <c r="NYI43" s="134"/>
      <c r="NYJ43" s="134"/>
      <c r="NYK43" s="134"/>
      <c r="NYL43" s="134"/>
      <c r="NYM43" s="134"/>
      <c r="NYN43" s="134"/>
      <c r="NYO43" s="134"/>
      <c r="NYP43" s="134"/>
      <c r="NYQ43" s="134"/>
      <c r="NYR43" s="134"/>
      <c r="NYS43" s="134"/>
      <c r="NYT43" s="134"/>
      <c r="NYU43" s="134"/>
      <c r="NYV43" s="134"/>
      <c r="NYW43" s="134"/>
      <c r="NYX43" s="134"/>
      <c r="NYY43" s="134"/>
      <c r="NYZ43" s="134"/>
      <c r="NZA43" s="134"/>
      <c r="NZB43" s="134"/>
      <c r="NZC43" s="134"/>
      <c r="NZD43" s="134"/>
      <c r="NZE43" s="134"/>
      <c r="NZF43" s="134"/>
      <c r="NZG43" s="134"/>
      <c r="NZH43" s="134"/>
      <c r="NZI43" s="134"/>
      <c r="NZJ43" s="134"/>
      <c r="NZK43" s="134"/>
      <c r="NZL43" s="134"/>
      <c r="NZM43" s="134"/>
      <c r="NZN43" s="134"/>
      <c r="NZO43" s="134"/>
      <c r="NZP43" s="134"/>
      <c r="NZQ43" s="134"/>
      <c r="NZR43" s="134"/>
      <c r="NZS43" s="134"/>
      <c r="NZT43" s="134"/>
      <c r="NZU43" s="134"/>
      <c r="NZV43" s="134"/>
      <c r="NZW43" s="134"/>
      <c r="NZX43" s="134"/>
      <c r="NZY43" s="134"/>
      <c r="NZZ43" s="134"/>
      <c r="OAA43" s="134"/>
      <c r="OAB43" s="134"/>
      <c r="OAC43" s="134"/>
      <c r="OAD43" s="134"/>
      <c r="OAE43" s="134"/>
      <c r="OAF43" s="134"/>
      <c r="OAG43" s="134"/>
      <c r="OAH43" s="134"/>
      <c r="OAI43" s="134"/>
      <c r="OAJ43" s="134"/>
      <c r="OAK43" s="134"/>
      <c r="OAL43" s="134"/>
      <c r="OAM43" s="134"/>
      <c r="OAN43" s="134"/>
      <c r="OAO43" s="134"/>
      <c r="OAP43" s="134"/>
      <c r="OAQ43" s="134"/>
      <c r="OAR43" s="134"/>
      <c r="OAS43" s="134"/>
      <c r="OAT43" s="134"/>
      <c r="OAU43" s="134"/>
      <c r="OAV43" s="134"/>
      <c r="OAW43" s="134"/>
      <c r="OAX43" s="134"/>
      <c r="OAY43" s="134"/>
      <c r="OAZ43" s="134"/>
      <c r="OBA43" s="134"/>
      <c r="OBB43" s="134"/>
      <c r="OBC43" s="134"/>
      <c r="OBD43" s="134"/>
      <c r="OBE43" s="134"/>
      <c r="OBF43" s="134"/>
      <c r="OBG43" s="134"/>
      <c r="OBH43" s="134"/>
      <c r="OBI43" s="134"/>
      <c r="OBJ43" s="134"/>
      <c r="OBK43" s="134"/>
      <c r="OBL43" s="134"/>
      <c r="OBM43" s="134"/>
      <c r="OBN43" s="134"/>
      <c r="OBO43" s="134"/>
      <c r="OBP43" s="134"/>
      <c r="OBQ43" s="134"/>
      <c r="OBR43" s="134"/>
      <c r="OBS43" s="134"/>
      <c r="OBT43" s="134"/>
      <c r="OBU43" s="134"/>
      <c r="OBV43" s="134"/>
      <c r="OBW43" s="134"/>
      <c r="OBX43" s="134"/>
      <c r="OBY43" s="134"/>
      <c r="OBZ43" s="134"/>
      <c r="OCA43" s="134"/>
      <c r="OCB43" s="134"/>
      <c r="OCC43" s="134"/>
      <c r="OCD43" s="134"/>
      <c r="OCE43" s="134"/>
      <c r="OCF43" s="134"/>
      <c r="OCG43" s="134"/>
      <c r="OCH43" s="134"/>
      <c r="OCI43" s="134"/>
      <c r="OCJ43" s="134"/>
      <c r="OCK43" s="134"/>
      <c r="OCL43" s="134"/>
      <c r="OCM43" s="134"/>
      <c r="OCN43" s="134"/>
      <c r="OCO43" s="134"/>
      <c r="OCP43" s="134"/>
      <c r="OCQ43" s="134"/>
      <c r="OCR43" s="134"/>
      <c r="OCS43" s="134"/>
      <c r="OCT43" s="134"/>
      <c r="OCU43" s="134"/>
      <c r="OCV43" s="134"/>
      <c r="OCW43" s="134"/>
      <c r="OCX43" s="134"/>
      <c r="OCY43" s="134"/>
      <c r="OCZ43" s="134"/>
      <c r="ODA43" s="134"/>
      <c r="ODB43" s="134"/>
      <c r="ODC43" s="134"/>
      <c r="ODD43" s="134"/>
      <c r="ODE43" s="134"/>
      <c r="ODF43" s="134"/>
      <c r="ODG43" s="134"/>
      <c r="ODH43" s="134"/>
      <c r="ODI43" s="134"/>
      <c r="ODJ43" s="134"/>
      <c r="ODK43" s="134"/>
      <c r="ODL43" s="134"/>
      <c r="ODM43" s="134"/>
      <c r="ODN43" s="134"/>
      <c r="ODO43" s="134"/>
      <c r="ODP43" s="134"/>
      <c r="ODQ43" s="134"/>
      <c r="ODR43" s="134"/>
      <c r="ODS43" s="134"/>
      <c r="ODT43" s="134"/>
      <c r="ODU43" s="134"/>
      <c r="ODV43" s="134"/>
      <c r="ODW43" s="134"/>
      <c r="ODX43" s="134"/>
      <c r="ODY43" s="134"/>
      <c r="ODZ43" s="134"/>
      <c r="OEA43" s="134"/>
      <c r="OEB43" s="134"/>
      <c r="OEC43" s="134"/>
      <c r="OED43" s="134"/>
      <c r="OEE43" s="134"/>
      <c r="OEF43" s="134"/>
      <c r="OEG43" s="134"/>
      <c r="OEH43" s="134"/>
      <c r="OEI43" s="134"/>
      <c r="OEJ43" s="134"/>
      <c r="OEK43" s="134"/>
      <c r="OEL43" s="134"/>
      <c r="OEM43" s="134"/>
      <c r="OEN43" s="134"/>
      <c r="OEO43" s="134"/>
      <c r="OEP43" s="134"/>
      <c r="OEQ43" s="134"/>
      <c r="OER43" s="134"/>
      <c r="OES43" s="134"/>
      <c r="OET43" s="134"/>
      <c r="OEU43" s="134"/>
      <c r="OEV43" s="134"/>
      <c r="OEW43" s="134"/>
      <c r="OEX43" s="134"/>
      <c r="OEY43" s="134"/>
      <c r="OEZ43" s="134"/>
      <c r="OFA43" s="134"/>
      <c r="OFB43" s="134"/>
      <c r="OFC43" s="134"/>
      <c r="OFD43" s="134"/>
      <c r="OFE43" s="134"/>
      <c r="OFF43" s="134"/>
      <c r="OFG43" s="134"/>
      <c r="OFH43" s="134"/>
      <c r="OFI43" s="134"/>
      <c r="OFJ43" s="134"/>
      <c r="OFK43" s="134"/>
      <c r="OFL43" s="134"/>
      <c r="OFM43" s="134"/>
      <c r="OFN43" s="134"/>
      <c r="OFO43" s="134"/>
      <c r="OFP43" s="134"/>
      <c r="OFQ43" s="134"/>
      <c r="OFR43" s="134"/>
      <c r="OFS43" s="134"/>
      <c r="OFT43" s="134"/>
      <c r="OFU43" s="134"/>
      <c r="OFV43" s="134"/>
      <c r="OFW43" s="134"/>
      <c r="OFX43" s="134"/>
      <c r="OFY43" s="134"/>
      <c r="OFZ43" s="134"/>
      <c r="OGA43" s="134"/>
      <c r="OGB43" s="134"/>
      <c r="OGC43" s="134"/>
      <c r="OGD43" s="134"/>
      <c r="OGE43" s="134"/>
      <c r="OGF43" s="134"/>
      <c r="OGG43" s="134"/>
      <c r="OGH43" s="134"/>
      <c r="OGI43" s="134"/>
      <c r="OGJ43" s="134"/>
      <c r="OGK43" s="134"/>
      <c r="OGL43" s="134"/>
      <c r="OGM43" s="134"/>
      <c r="OGN43" s="134"/>
      <c r="OGO43" s="134"/>
      <c r="OGP43" s="134"/>
      <c r="OGQ43" s="134"/>
      <c r="OGR43" s="134"/>
      <c r="OGS43" s="134"/>
      <c r="OGT43" s="134"/>
      <c r="OGU43" s="134"/>
      <c r="OGV43" s="134"/>
      <c r="OGW43" s="134"/>
      <c r="OGX43" s="134"/>
      <c r="OGY43" s="134"/>
      <c r="OGZ43" s="134"/>
      <c r="OHA43" s="134"/>
      <c r="OHB43" s="134"/>
      <c r="OHC43" s="134"/>
      <c r="OHD43" s="134"/>
      <c r="OHE43" s="134"/>
      <c r="OHF43" s="134"/>
      <c r="OHG43" s="134"/>
      <c r="OHH43" s="134"/>
      <c r="OHI43" s="134"/>
      <c r="OHJ43" s="134"/>
      <c r="OHK43" s="134"/>
      <c r="OHL43" s="134"/>
      <c r="OHM43" s="134"/>
      <c r="OHN43" s="134"/>
      <c r="OHO43" s="134"/>
      <c r="OHP43" s="134"/>
      <c r="OHQ43" s="134"/>
      <c r="OHR43" s="134"/>
      <c r="OHS43" s="134"/>
      <c r="OHT43" s="134"/>
      <c r="OHU43" s="134"/>
      <c r="OHV43" s="134"/>
      <c r="OHW43" s="134"/>
      <c r="OHX43" s="134"/>
      <c r="OHY43" s="134"/>
      <c r="OHZ43" s="134"/>
      <c r="OIA43" s="134"/>
      <c r="OIB43" s="134"/>
      <c r="OIC43" s="134"/>
      <c r="OID43" s="134"/>
      <c r="OIE43" s="134"/>
      <c r="OIF43" s="134"/>
      <c r="OIG43" s="134"/>
      <c r="OIH43" s="134"/>
      <c r="OII43" s="134"/>
      <c r="OIJ43" s="134"/>
      <c r="OIK43" s="134"/>
      <c r="OIL43" s="134"/>
      <c r="OIM43" s="134"/>
      <c r="OIN43" s="134"/>
      <c r="OIO43" s="134"/>
      <c r="OIP43" s="134"/>
      <c r="OIQ43" s="134"/>
      <c r="OIR43" s="134"/>
      <c r="OIS43" s="134"/>
      <c r="OIT43" s="134"/>
      <c r="OIU43" s="134"/>
      <c r="OIV43" s="134"/>
      <c r="OIW43" s="134"/>
      <c r="OIX43" s="134"/>
      <c r="OIY43" s="134"/>
      <c r="OIZ43" s="134"/>
      <c r="OJA43" s="134"/>
      <c r="OJB43" s="134"/>
      <c r="OJC43" s="134"/>
      <c r="OJD43" s="134"/>
      <c r="OJE43" s="134"/>
      <c r="OJF43" s="134"/>
      <c r="OJG43" s="134"/>
      <c r="OJH43" s="134"/>
      <c r="OJI43" s="134"/>
      <c r="OJJ43" s="134"/>
      <c r="OJK43" s="134"/>
      <c r="OJL43" s="134"/>
      <c r="OJM43" s="134"/>
      <c r="OJN43" s="134"/>
      <c r="OJO43" s="134"/>
      <c r="OJP43" s="134"/>
      <c r="OJQ43" s="134"/>
      <c r="OJR43" s="134"/>
      <c r="OJS43" s="134"/>
      <c r="OJT43" s="134"/>
      <c r="OJU43" s="134"/>
      <c r="OJV43" s="134"/>
      <c r="OJW43" s="134"/>
      <c r="OJX43" s="134"/>
      <c r="OJY43" s="134"/>
      <c r="OJZ43" s="134"/>
      <c r="OKA43" s="134"/>
      <c r="OKB43" s="134"/>
      <c r="OKC43" s="134"/>
      <c r="OKD43" s="134"/>
      <c r="OKE43" s="134"/>
      <c r="OKF43" s="134"/>
      <c r="OKG43" s="134"/>
      <c r="OKH43" s="134"/>
      <c r="OKI43" s="134"/>
      <c r="OKJ43" s="134"/>
      <c r="OKK43" s="134"/>
      <c r="OKL43" s="134"/>
      <c r="OKM43" s="134"/>
      <c r="OKN43" s="134"/>
      <c r="OKO43" s="134"/>
      <c r="OKP43" s="134"/>
      <c r="OKQ43" s="134"/>
      <c r="OKR43" s="134"/>
      <c r="OKS43" s="134"/>
      <c r="OKT43" s="134"/>
      <c r="OKU43" s="134"/>
      <c r="OKV43" s="134"/>
      <c r="OKW43" s="134"/>
      <c r="OKX43" s="134"/>
      <c r="OKY43" s="134"/>
      <c r="OKZ43" s="134"/>
      <c r="OLA43" s="134"/>
      <c r="OLB43" s="134"/>
      <c r="OLC43" s="134"/>
      <c r="OLD43" s="134"/>
      <c r="OLE43" s="134"/>
      <c r="OLF43" s="134"/>
      <c r="OLG43" s="134"/>
      <c r="OLH43" s="134"/>
      <c r="OLI43" s="134"/>
      <c r="OLJ43" s="134"/>
      <c r="OLK43" s="134"/>
      <c r="OLL43" s="134"/>
      <c r="OLM43" s="134"/>
      <c r="OLN43" s="134"/>
      <c r="OLO43" s="134"/>
      <c r="OLP43" s="134"/>
      <c r="OLQ43" s="134"/>
      <c r="OLR43" s="134"/>
      <c r="OLS43" s="134"/>
      <c r="OLT43" s="134"/>
      <c r="OLU43" s="134"/>
      <c r="OLV43" s="134"/>
      <c r="OLW43" s="134"/>
      <c r="OLX43" s="134"/>
      <c r="OLY43" s="134"/>
      <c r="OLZ43" s="134"/>
      <c r="OMA43" s="134"/>
      <c r="OMB43" s="134"/>
      <c r="OMC43" s="134"/>
      <c r="OMD43" s="134"/>
      <c r="OME43" s="134"/>
      <c r="OMF43" s="134"/>
      <c r="OMG43" s="134"/>
      <c r="OMH43" s="134"/>
      <c r="OMI43" s="134"/>
      <c r="OMJ43" s="134"/>
      <c r="OMK43" s="134"/>
      <c r="OML43" s="134"/>
      <c r="OMM43" s="134"/>
      <c r="OMN43" s="134"/>
      <c r="OMO43" s="134"/>
      <c r="OMP43" s="134"/>
      <c r="OMQ43" s="134"/>
      <c r="OMR43" s="134"/>
      <c r="OMS43" s="134"/>
      <c r="OMT43" s="134"/>
      <c r="OMU43" s="134"/>
      <c r="OMV43" s="134"/>
      <c r="OMW43" s="134"/>
      <c r="OMX43" s="134"/>
      <c r="OMY43" s="134"/>
      <c r="OMZ43" s="134"/>
      <c r="ONA43" s="134"/>
      <c r="ONB43" s="134"/>
      <c r="ONC43" s="134"/>
      <c r="OND43" s="134"/>
      <c r="ONE43" s="134"/>
      <c r="ONF43" s="134"/>
      <c r="ONG43" s="134"/>
      <c r="ONH43" s="134"/>
      <c r="ONI43" s="134"/>
      <c r="ONJ43" s="134"/>
      <c r="ONK43" s="134"/>
      <c r="ONL43" s="134"/>
      <c r="ONM43" s="134"/>
      <c r="ONN43" s="134"/>
      <c r="ONO43" s="134"/>
      <c r="ONP43" s="134"/>
      <c r="ONQ43" s="134"/>
      <c r="ONR43" s="134"/>
      <c r="ONS43" s="134"/>
      <c r="ONT43" s="134"/>
      <c r="ONU43" s="134"/>
      <c r="ONV43" s="134"/>
      <c r="ONW43" s="134"/>
      <c r="ONX43" s="134"/>
      <c r="ONY43" s="134"/>
      <c r="ONZ43" s="134"/>
      <c r="OOA43" s="134"/>
      <c r="OOB43" s="134"/>
      <c r="OOC43" s="134"/>
      <c r="OOD43" s="134"/>
      <c r="OOE43" s="134"/>
      <c r="OOF43" s="134"/>
      <c r="OOG43" s="134"/>
      <c r="OOH43" s="134"/>
      <c r="OOI43" s="134"/>
      <c r="OOJ43" s="134"/>
      <c r="OOK43" s="134"/>
      <c r="OOL43" s="134"/>
      <c r="OOM43" s="134"/>
      <c r="OON43" s="134"/>
      <c r="OOO43" s="134"/>
      <c r="OOP43" s="134"/>
      <c r="OOQ43" s="134"/>
      <c r="OOR43" s="134"/>
      <c r="OOS43" s="134"/>
      <c r="OOT43" s="134"/>
      <c r="OOU43" s="134"/>
      <c r="OOV43" s="134"/>
      <c r="OOW43" s="134"/>
      <c r="OOX43" s="134"/>
      <c r="OOY43" s="134"/>
      <c r="OOZ43" s="134"/>
      <c r="OPA43" s="134"/>
      <c r="OPB43" s="134"/>
      <c r="OPC43" s="134"/>
      <c r="OPD43" s="134"/>
      <c r="OPE43" s="134"/>
      <c r="OPF43" s="134"/>
      <c r="OPG43" s="134"/>
      <c r="OPH43" s="134"/>
      <c r="OPI43" s="134"/>
      <c r="OPJ43" s="134"/>
      <c r="OPK43" s="134"/>
      <c r="OPL43" s="134"/>
      <c r="OPM43" s="134"/>
      <c r="OPN43" s="134"/>
      <c r="OPO43" s="134"/>
      <c r="OPP43" s="134"/>
      <c r="OPQ43" s="134"/>
      <c r="OPR43" s="134"/>
      <c r="OPS43" s="134"/>
      <c r="OPT43" s="134"/>
      <c r="OPU43" s="134"/>
      <c r="OPV43" s="134"/>
      <c r="OPW43" s="134"/>
      <c r="OPX43" s="134"/>
      <c r="OPY43" s="134"/>
      <c r="OPZ43" s="134"/>
      <c r="OQA43" s="134"/>
      <c r="OQB43" s="134"/>
      <c r="OQC43" s="134"/>
      <c r="OQD43" s="134"/>
      <c r="OQE43" s="134"/>
      <c r="OQF43" s="134"/>
      <c r="OQG43" s="134"/>
      <c r="OQH43" s="134"/>
      <c r="OQI43" s="134"/>
      <c r="OQJ43" s="134"/>
      <c r="OQK43" s="134"/>
      <c r="OQL43" s="134"/>
      <c r="OQM43" s="134"/>
      <c r="OQN43" s="134"/>
      <c r="OQO43" s="134"/>
      <c r="OQP43" s="134"/>
      <c r="OQQ43" s="134"/>
      <c r="OQR43" s="134"/>
      <c r="OQS43" s="134"/>
      <c r="OQT43" s="134"/>
      <c r="OQU43" s="134"/>
      <c r="OQV43" s="134"/>
      <c r="OQW43" s="134"/>
      <c r="OQX43" s="134"/>
      <c r="OQY43" s="134"/>
      <c r="OQZ43" s="134"/>
      <c r="ORA43" s="134"/>
      <c r="ORB43" s="134"/>
      <c r="ORC43" s="134"/>
      <c r="ORD43" s="134"/>
      <c r="ORE43" s="134"/>
      <c r="ORF43" s="134"/>
      <c r="ORG43" s="134"/>
      <c r="ORH43" s="134"/>
      <c r="ORI43" s="134"/>
      <c r="ORJ43" s="134"/>
      <c r="ORK43" s="134"/>
      <c r="ORL43" s="134"/>
      <c r="ORM43" s="134"/>
      <c r="ORN43" s="134"/>
      <c r="ORO43" s="134"/>
      <c r="ORP43" s="134"/>
      <c r="ORQ43" s="134"/>
      <c r="ORR43" s="134"/>
      <c r="ORS43" s="134"/>
      <c r="ORT43" s="134"/>
      <c r="ORU43" s="134"/>
      <c r="ORV43" s="134"/>
      <c r="ORW43" s="134"/>
      <c r="ORX43" s="134"/>
      <c r="ORY43" s="134"/>
      <c r="ORZ43" s="134"/>
      <c r="OSA43" s="134"/>
      <c r="OSB43" s="134"/>
      <c r="OSC43" s="134"/>
      <c r="OSD43" s="134"/>
      <c r="OSE43" s="134"/>
      <c r="OSF43" s="134"/>
      <c r="OSG43" s="134"/>
      <c r="OSH43" s="134"/>
      <c r="OSI43" s="134"/>
      <c r="OSJ43" s="134"/>
      <c r="OSK43" s="134"/>
      <c r="OSL43" s="134"/>
      <c r="OSM43" s="134"/>
      <c r="OSN43" s="134"/>
      <c r="OSO43" s="134"/>
      <c r="OSP43" s="134"/>
      <c r="OSQ43" s="134"/>
      <c r="OSR43" s="134"/>
      <c r="OSS43" s="134"/>
      <c r="OST43" s="134"/>
      <c r="OSU43" s="134"/>
      <c r="OSV43" s="134"/>
      <c r="OSW43" s="134"/>
      <c r="OSX43" s="134"/>
      <c r="OSY43" s="134"/>
      <c r="OSZ43" s="134"/>
      <c r="OTA43" s="134"/>
      <c r="OTB43" s="134"/>
      <c r="OTC43" s="134"/>
      <c r="OTD43" s="134"/>
      <c r="OTE43" s="134"/>
      <c r="OTF43" s="134"/>
      <c r="OTG43" s="134"/>
      <c r="OTH43" s="134"/>
      <c r="OTI43" s="134"/>
      <c r="OTJ43" s="134"/>
      <c r="OTK43" s="134"/>
      <c r="OTL43" s="134"/>
      <c r="OTM43" s="134"/>
      <c r="OTN43" s="134"/>
      <c r="OTO43" s="134"/>
      <c r="OTP43" s="134"/>
      <c r="OTQ43" s="134"/>
      <c r="OTR43" s="134"/>
      <c r="OTS43" s="134"/>
      <c r="OTT43" s="134"/>
      <c r="OTU43" s="134"/>
      <c r="OTV43" s="134"/>
      <c r="OTW43" s="134"/>
      <c r="OTX43" s="134"/>
      <c r="OTY43" s="134"/>
      <c r="OTZ43" s="134"/>
      <c r="OUA43" s="134"/>
      <c r="OUB43" s="134"/>
      <c r="OUC43" s="134"/>
      <c r="OUD43" s="134"/>
      <c r="OUE43" s="134"/>
      <c r="OUF43" s="134"/>
      <c r="OUG43" s="134"/>
      <c r="OUH43" s="134"/>
      <c r="OUI43" s="134"/>
      <c r="OUJ43" s="134"/>
      <c r="OUK43" s="134"/>
      <c r="OUL43" s="134"/>
      <c r="OUM43" s="134"/>
      <c r="OUN43" s="134"/>
      <c r="OUO43" s="134"/>
      <c r="OUP43" s="134"/>
      <c r="OUQ43" s="134"/>
      <c r="OUR43" s="134"/>
      <c r="OUS43" s="134"/>
      <c r="OUT43" s="134"/>
      <c r="OUU43" s="134"/>
      <c r="OUV43" s="134"/>
      <c r="OUW43" s="134"/>
      <c r="OUX43" s="134"/>
      <c r="OUY43" s="134"/>
      <c r="OUZ43" s="134"/>
      <c r="OVA43" s="134"/>
      <c r="OVB43" s="134"/>
      <c r="OVC43" s="134"/>
      <c r="OVD43" s="134"/>
      <c r="OVE43" s="134"/>
      <c r="OVF43" s="134"/>
      <c r="OVG43" s="134"/>
      <c r="OVH43" s="134"/>
      <c r="OVI43" s="134"/>
      <c r="OVJ43" s="134"/>
      <c r="OVK43" s="134"/>
      <c r="OVL43" s="134"/>
      <c r="OVM43" s="134"/>
      <c r="OVN43" s="134"/>
      <c r="OVO43" s="134"/>
      <c r="OVP43" s="134"/>
      <c r="OVQ43" s="134"/>
      <c r="OVR43" s="134"/>
      <c r="OVS43" s="134"/>
      <c r="OVT43" s="134"/>
      <c r="OVU43" s="134"/>
      <c r="OVV43" s="134"/>
      <c r="OVW43" s="134"/>
      <c r="OVX43" s="134"/>
      <c r="OVY43" s="134"/>
      <c r="OVZ43" s="134"/>
      <c r="OWA43" s="134"/>
      <c r="OWB43" s="134"/>
      <c r="OWC43" s="134"/>
      <c r="OWD43" s="134"/>
      <c r="OWE43" s="134"/>
      <c r="OWF43" s="134"/>
      <c r="OWG43" s="134"/>
      <c r="OWH43" s="134"/>
      <c r="OWI43" s="134"/>
      <c r="OWJ43" s="134"/>
      <c r="OWK43" s="134"/>
      <c r="OWL43" s="134"/>
      <c r="OWM43" s="134"/>
      <c r="OWN43" s="134"/>
      <c r="OWO43" s="134"/>
      <c r="OWP43" s="134"/>
      <c r="OWQ43" s="134"/>
      <c r="OWR43" s="134"/>
      <c r="OWS43" s="134"/>
      <c r="OWT43" s="134"/>
      <c r="OWU43" s="134"/>
      <c r="OWV43" s="134"/>
      <c r="OWW43" s="134"/>
      <c r="OWX43" s="134"/>
      <c r="OWY43" s="134"/>
      <c r="OWZ43" s="134"/>
      <c r="OXA43" s="134"/>
      <c r="OXB43" s="134"/>
      <c r="OXC43" s="134"/>
      <c r="OXD43" s="134"/>
      <c r="OXE43" s="134"/>
      <c r="OXF43" s="134"/>
      <c r="OXG43" s="134"/>
      <c r="OXH43" s="134"/>
      <c r="OXI43" s="134"/>
      <c r="OXJ43" s="134"/>
      <c r="OXK43" s="134"/>
      <c r="OXL43" s="134"/>
      <c r="OXM43" s="134"/>
      <c r="OXN43" s="134"/>
      <c r="OXO43" s="134"/>
      <c r="OXP43" s="134"/>
      <c r="OXQ43" s="134"/>
      <c r="OXR43" s="134"/>
      <c r="OXS43" s="134"/>
      <c r="OXT43" s="134"/>
      <c r="OXU43" s="134"/>
      <c r="OXV43" s="134"/>
      <c r="OXW43" s="134"/>
      <c r="OXX43" s="134"/>
      <c r="OXY43" s="134"/>
      <c r="OXZ43" s="134"/>
      <c r="OYA43" s="134"/>
      <c r="OYB43" s="134"/>
      <c r="OYC43" s="134"/>
      <c r="OYD43" s="134"/>
      <c r="OYE43" s="134"/>
      <c r="OYF43" s="134"/>
      <c r="OYG43" s="134"/>
      <c r="OYH43" s="134"/>
      <c r="OYI43" s="134"/>
      <c r="OYJ43" s="134"/>
      <c r="OYK43" s="134"/>
      <c r="OYL43" s="134"/>
      <c r="OYM43" s="134"/>
      <c r="OYN43" s="134"/>
      <c r="OYO43" s="134"/>
      <c r="OYP43" s="134"/>
      <c r="OYQ43" s="134"/>
      <c r="OYR43" s="134"/>
      <c r="OYS43" s="134"/>
      <c r="OYT43" s="134"/>
      <c r="OYU43" s="134"/>
      <c r="OYV43" s="134"/>
      <c r="OYW43" s="134"/>
      <c r="OYX43" s="134"/>
      <c r="OYY43" s="134"/>
      <c r="OYZ43" s="134"/>
      <c r="OZA43" s="134"/>
      <c r="OZB43" s="134"/>
      <c r="OZC43" s="134"/>
      <c r="OZD43" s="134"/>
      <c r="OZE43" s="134"/>
      <c r="OZF43" s="134"/>
      <c r="OZG43" s="134"/>
      <c r="OZH43" s="134"/>
      <c r="OZI43" s="134"/>
      <c r="OZJ43" s="134"/>
      <c r="OZK43" s="134"/>
      <c r="OZL43" s="134"/>
      <c r="OZM43" s="134"/>
      <c r="OZN43" s="134"/>
      <c r="OZO43" s="134"/>
      <c r="OZP43" s="134"/>
      <c r="OZQ43" s="134"/>
      <c r="OZR43" s="134"/>
      <c r="OZS43" s="134"/>
      <c r="OZT43" s="134"/>
      <c r="OZU43" s="134"/>
      <c r="OZV43" s="134"/>
      <c r="OZW43" s="134"/>
      <c r="OZX43" s="134"/>
      <c r="OZY43" s="134"/>
      <c r="OZZ43" s="134"/>
      <c r="PAA43" s="134"/>
      <c r="PAB43" s="134"/>
      <c r="PAC43" s="134"/>
      <c r="PAD43" s="134"/>
      <c r="PAE43" s="134"/>
      <c r="PAF43" s="134"/>
      <c r="PAG43" s="134"/>
      <c r="PAH43" s="134"/>
      <c r="PAI43" s="134"/>
      <c r="PAJ43" s="134"/>
      <c r="PAK43" s="134"/>
      <c r="PAL43" s="134"/>
      <c r="PAM43" s="134"/>
      <c r="PAN43" s="134"/>
      <c r="PAO43" s="134"/>
      <c r="PAP43" s="134"/>
      <c r="PAQ43" s="134"/>
      <c r="PAR43" s="134"/>
      <c r="PAS43" s="134"/>
      <c r="PAT43" s="134"/>
      <c r="PAU43" s="134"/>
      <c r="PAV43" s="134"/>
      <c r="PAW43" s="134"/>
      <c r="PAX43" s="134"/>
      <c r="PAY43" s="134"/>
      <c r="PAZ43" s="134"/>
      <c r="PBA43" s="134"/>
      <c r="PBB43" s="134"/>
      <c r="PBC43" s="134"/>
      <c r="PBD43" s="134"/>
      <c r="PBE43" s="134"/>
      <c r="PBF43" s="134"/>
      <c r="PBG43" s="134"/>
      <c r="PBH43" s="134"/>
      <c r="PBI43" s="134"/>
      <c r="PBJ43" s="134"/>
      <c r="PBK43" s="134"/>
      <c r="PBL43" s="134"/>
      <c r="PBM43" s="134"/>
      <c r="PBN43" s="134"/>
      <c r="PBO43" s="134"/>
      <c r="PBP43" s="134"/>
      <c r="PBQ43" s="134"/>
      <c r="PBR43" s="134"/>
      <c r="PBS43" s="134"/>
      <c r="PBT43" s="134"/>
      <c r="PBU43" s="134"/>
      <c r="PBV43" s="134"/>
      <c r="PBW43" s="134"/>
      <c r="PBX43" s="134"/>
      <c r="PBY43" s="134"/>
      <c r="PBZ43" s="134"/>
      <c r="PCA43" s="134"/>
      <c r="PCB43" s="134"/>
      <c r="PCC43" s="134"/>
      <c r="PCD43" s="134"/>
      <c r="PCE43" s="134"/>
      <c r="PCF43" s="134"/>
      <c r="PCG43" s="134"/>
      <c r="PCH43" s="134"/>
      <c r="PCI43" s="134"/>
      <c r="PCJ43" s="134"/>
      <c r="PCK43" s="134"/>
      <c r="PCL43" s="134"/>
      <c r="PCM43" s="134"/>
      <c r="PCN43" s="134"/>
      <c r="PCO43" s="134"/>
      <c r="PCP43" s="134"/>
      <c r="PCQ43" s="134"/>
      <c r="PCR43" s="134"/>
      <c r="PCS43" s="134"/>
      <c r="PCT43" s="134"/>
      <c r="PCU43" s="134"/>
      <c r="PCV43" s="134"/>
      <c r="PCW43" s="134"/>
      <c r="PCX43" s="134"/>
      <c r="PCY43" s="134"/>
      <c r="PCZ43" s="134"/>
      <c r="PDA43" s="134"/>
      <c r="PDB43" s="134"/>
      <c r="PDC43" s="134"/>
      <c r="PDD43" s="134"/>
      <c r="PDE43" s="134"/>
      <c r="PDF43" s="134"/>
      <c r="PDG43" s="134"/>
      <c r="PDH43" s="134"/>
      <c r="PDI43" s="134"/>
      <c r="PDJ43" s="134"/>
      <c r="PDK43" s="134"/>
      <c r="PDL43" s="134"/>
      <c r="PDM43" s="134"/>
      <c r="PDN43" s="134"/>
      <c r="PDO43" s="134"/>
      <c r="PDP43" s="134"/>
      <c r="PDQ43" s="134"/>
      <c r="PDR43" s="134"/>
      <c r="PDS43" s="134"/>
      <c r="PDT43" s="134"/>
      <c r="PDU43" s="134"/>
      <c r="PDV43" s="134"/>
      <c r="PDW43" s="134"/>
      <c r="PDX43" s="134"/>
      <c r="PDY43" s="134"/>
      <c r="PDZ43" s="134"/>
      <c r="PEA43" s="134"/>
      <c r="PEB43" s="134"/>
      <c r="PEC43" s="134"/>
      <c r="PED43" s="134"/>
      <c r="PEE43" s="134"/>
      <c r="PEF43" s="134"/>
      <c r="PEG43" s="134"/>
      <c r="PEH43" s="134"/>
      <c r="PEI43" s="134"/>
      <c r="PEJ43" s="134"/>
      <c r="PEK43" s="134"/>
      <c r="PEL43" s="134"/>
      <c r="PEM43" s="134"/>
      <c r="PEN43" s="134"/>
      <c r="PEO43" s="134"/>
      <c r="PEP43" s="134"/>
      <c r="PEQ43" s="134"/>
      <c r="PER43" s="134"/>
      <c r="PES43" s="134"/>
      <c r="PET43" s="134"/>
      <c r="PEU43" s="134"/>
      <c r="PEV43" s="134"/>
      <c r="PEW43" s="134"/>
      <c r="PEX43" s="134"/>
      <c r="PEY43" s="134"/>
      <c r="PEZ43" s="134"/>
      <c r="PFA43" s="134"/>
      <c r="PFB43" s="134"/>
      <c r="PFC43" s="134"/>
      <c r="PFD43" s="134"/>
      <c r="PFE43" s="134"/>
      <c r="PFF43" s="134"/>
      <c r="PFG43" s="134"/>
      <c r="PFH43" s="134"/>
      <c r="PFI43" s="134"/>
      <c r="PFJ43" s="134"/>
      <c r="PFK43" s="134"/>
      <c r="PFL43" s="134"/>
      <c r="PFM43" s="134"/>
      <c r="PFN43" s="134"/>
      <c r="PFO43" s="134"/>
      <c r="PFP43" s="134"/>
      <c r="PFQ43" s="134"/>
      <c r="PFR43" s="134"/>
      <c r="PFS43" s="134"/>
      <c r="PFT43" s="134"/>
      <c r="PFU43" s="134"/>
      <c r="PFV43" s="134"/>
      <c r="PFW43" s="134"/>
      <c r="PFX43" s="134"/>
      <c r="PFY43" s="134"/>
      <c r="PFZ43" s="134"/>
      <c r="PGA43" s="134"/>
      <c r="PGB43" s="134"/>
      <c r="PGC43" s="134"/>
      <c r="PGD43" s="134"/>
      <c r="PGE43" s="134"/>
      <c r="PGF43" s="134"/>
      <c r="PGG43" s="134"/>
      <c r="PGH43" s="134"/>
      <c r="PGI43" s="134"/>
      <c r="PGJ43" s="134"/>
      <c r="PGK43" s="134"/>
      <c r="PGL43" s="134"/>
      <c r="PGM43" s="134"/>
      <c r="PGN43" s="134"/>
      <c r="PGO43" s="134"/>
      <c r="PGP43" s="134"/>
      <c r="PGQ43" s="134"/>
      <c r="PGR43" s="134"/>
      <c r="PGS43" s="134"/>
      <c r="PGT43" s="134"/>
      <c r="PGU43" s="134"/>
      <c r="PGV43" s="134"/>
      <c r="PGW43" s="134"/>
      <c r="PGX43" s="134"/>
      <c r="PGY43" s="134"/>
      <c r="PGZ43" s="134"/>
      <c r="PHA43" s="134"/>
      <c r="PHB43" s="134"/>
      <c r="PHC43" s="134"/>
      <c r="PHD43" s="134"/>
      <c r="PHE43" s="134"/>
      <c r="PHF43" s="134"/>
      <c r="PHG43" s="134"/>
      <c r="PHH43" s="134"/>
      <c r="PHI43" s="134"/>
      <c r="PHJ43" s="134"/>
      <c r="PHK43" s="134"/>
      <c r="PHL43" s="134"/>
      <c r="PHM43" s="134"/>
      <c r="PHN43" s="134"/>
      <c r="PHO43" s="134"/>
      <c r="PHP43" s="134"/>
      <c r="PHQ43" s="134"/>
      <c r="PHR43" s="134"/>
      <c r="PHS43" s="134"/>
      <c r="PHT43" s="134"/>
      <c r="PHU43" s="134"/>
      <c r="PHV43" s="134"/>
      <c r="PHW43" s="134"/>
      <c r="PHX43" s="134"/>
      <c r="PHY43" s="134"/>
      <c r="PHZ43" s="134"/>
      <c r="PIA43" s="134"/>
      <c r="PIB43" s="134"/>
      <c r="PIC43" s="134"/>
      <c r="PID43" s="134"/>
      <c r="PIE43" s="134"/>
      <c r="PIF43" s="134"/>
      <c r="PIG43" s="134"/>
      <c r="PIH43" s="134"/>
      <c r="PII43" s="134"/>
      <c r="PIJ43" s="134"/>
      <c r="PIK43" s="134"/>
      <c r="PIL43" s="134"/>
      <c r="PIM43" s="134"/>
      <c r="PIN43" s="134"/>
      <c r="PIO43" s="134"/>
      <c r="PIP43" s="134"/>
      <c r="PIQ43" s="134"/>
      <c r="PIR43" s="134"/>
      <c r="PIS43" s="134"/>
      <c r="PIT43" s="134"/>
      <c r="PIU43" s="134"/>
      <c r="PIV43" s="134"/>
      <c r="PIW43" s="134"/>
      <c r="PIX43" s="134"/>
      <c r="PIY43" s="134"/>
      <c r="PIZ43" s="134"/>
      <c r="PJA43" s="134"/>
      <c r="PJB43" s="134"/>
      <c r="PJC43" s="134"/>
      <c r="PJD43" s="134"/>
      <c r="PJE43" s="134"/>
      <c r="PJF43" s="134"/>
      <c r="PJG43" s="134"/>
      <c r="PJH43" s="134"/>
      <c r="PJI43" s="134"/>
      <c r="PJJ43" s="134"/>
      <c r="PJK43" s="134"/>
      <c r="PJL43" s="134"/>
      <c r="PJM43" s="134"/>
      <c r="PJN43" s="134"/>
      <c r="PJO43" s="134"/>
      <c r="PJP43" s="134"/>
      <c r="PJQ43" s="134"/>
      <c r="PJR43" s="134"/>
      <c r="PJS43" s="134"/>
      <c r="PJT43" s="134"/>
      <c r="PJU43" s="134"/>
      <c r="PJV43" s="134"/>
      <c r="PJW43" s="134"/>
      <c r="PJX43" s="134"/>
      <c r="PJY43" s="134"/>
      <c r="PJZ43" s="134"/>
      <c r="PKA43" s="134"/>
      <c r="PKB43" s="134"/>
      <c r="PKC43" s="134"/>
      <c r="PKD43" s="134"/>
      <c r="PKE43" s="134"/>
      <c r="PKF43" s="134"/>
      <c r="PKG43" s="134"/>
      <c r="PKH43" s="134"/>
      <c r="PKI43" s="134"/>
      <c r="PKJ43" s="134"/>
      <c r="PKK43" s="134"/>
      <c r="PKL43" s="134"/>
      <c r="PKM43" s="134"/>
      <c r="PKN43" s="134"/>
      <c r="PKO43" s="134"/>
      <c r="PKP43" s="134"/>
      <c r="PKQ43" s="134"/>
      <c r="PKR43" s="134"/>
      <c r="PKS43" s="134"/>
      <c r="PKT43" s="134"/>
      <c r="PKU43" s="134"/>
      <c r="PKV43" s="134"/>
      <c r="PKW43" s="134"/>
      <c r="PKX43" s="134"/>
      <c r="PKY43" s="134"/>
      <c r="PKZ43" s="134"/>
      <c r="PLA43" s="134"/>
      <c r="PLB43" s="134"/>
      <c r="PLC43" s="134"/>
      <c r="PLD43" s="134"/>
      <c r="PLE43" s="134"/>
      <c r="PLF43" s="134"/>
      <c r="PLG43" s="134"/>
      <c r="PLH43" s="134"/>
      <c r="PLI43" s="134"/>
      <c r="PLJ43" s="134"/>
      <c r="PLK43" s="134"/>
      <c r="PLL43" s="134"/>
      <c r="PLM43" s="134"/>
      <c r="PLN43" s="134"/>
      <c r="PLO43" s="134"/>
      <c r="PLP43" s="134"/>
      <c r="PLQ43" s="134"/>
      <c r="PLR43" s="134"/>
      <c r="PLS43" s="134"/>
      <c r="PLT43" s="134"/>
      <c r="PLU43" s="134"/>
      <c r="PLV43" s="134"/>
      <c r="PLW43" s="134"/>
      <c r="PLX43" s="134"/>
      <c r="PLY43" s="134"/>
      <c r="PLZ43" s="134"/>
      <c r="PMA43" s="134"/>
      <c r="PMB43" s="134"/>
      <c r="PMC43" s="134"/>
      <c r="PMD43" s="134"/>
      <c r="PME43" s="134"/>
      <c r="PMF43" s="134"/>
      <c r="PMG43" s="134"/>
      <c r="PMH43" s="134"/>
      <c r="PMI43" s="134"/>
      <c r="PMJ43" s="134"/>
      <c r="PMK43" s="134"/>
      <c r="PML43" s="134"/>
      <c r="PMM43" s="134"/>
      <c r="PMN43" s="134"/>
      <c r="PMO43" s="134"/>
      <c r="PMP43" s="134"/>
      <c r="PMQ43" s="134"/>
      <c r="PMR43" s="134"/>
      <c r="PMS43" s="134"/>
      <c r="PMT43" s="134"/>
      <c r="PMU43" s="134"/>
      <c r="PMV43" s="134"/>
      <c r="PMW43" s="134"/>
      <c r="PMX43" s="134"/>
      <c r="PMY43" s="134"/>
      <c r="PMZ43" s="134"/>
      <c r="PNA43" s="134"/>
      <c r="PNB43" s="134"/>
      <c r="PNC43" s="134"/>
      <c r="PND43" s="134"/>
      <c r="PNE43" s="134"/>
      <c r="PNF43" s="134"/>
      <c r="PNG43" s="134"/>
      <c r="PNH43" s="134"/>
      <c r="PNI43" s="134"/>
      <c r="PNJ43" s="134"/>
      <c r="PNK43" s="134"/>
      <c r="PNL43" s="134"/>
      <c r="PNM43" s="134"/>
      <c r="PNN43" s="134"/>
      <c r="PNO43" s="134"/>
      <c r="PNP43" s="134"/>
      <c r="PNQ43" s="134"/>
      <c r="PNR43" s="134"/>
      <c r="PNS43" s="134"/>
      <c r="PNT43" s="134"/>
      <c r="PNU43" s="134"/>
      <c r="PNV43" s="134"/>
      <c r="PNW43" s="134"/>
      <c r="PNX43" s="134"/>
      <c r="PNY43" s="134"/>
      <c r="PNZ43" s="134"/>
      <c r="POA43" s="134"/>
      <c r="POB43" s="134"/>
      <c r="POC43" s="134"/>
      <c r="POD43" s="134"/>
      <c r="POE43" s="134"/>
      <c r="POF43" s="134"/>
      <c r="POG43" s="134"/>
      <c r="POH43" s="134"/>
      <c r="POI43" s="134"/>
      <c r="POJ43" s="134"/>
      <c r="POK43" s="134"/>
      <c r="POL43" s="134"/>
      <c r="POM43" s="134"/>
      <c r="PON43" s="134"/>
      <c r="POO43" s="134"/>
      <c r="POP43" s="134"/>
      <c r="POQ43" s="134"/>
      <c r="POR43" s="134"/>
      <c r="POS43" s="134"/>
      <c r="POT43" s="134"/>
      <c r="POU43" s="134"/>
      <c r="POV43" s="134"/>
      <c r="POW43" s="134"/>
      <c r="POX43" s="134"/>
      <c r="POY43" s="134"/>
      <c r="POZ43" s="134"/>
      <c r="PPA43" s="134"/>
      <c r="PPB43" s="134"/>
      <c r="PPC43" s="134"/>
      <c r="PPD43" s="134"/>
      <c r="PPE43" s="134"/>
      <c r="PPF43" s="134"/>
      <c r="PPG43" s="134"/>
      <c r="PPH43" s="134"/>
      <c r="PPI43" s="134"/>
      <c r="PPJ43" s="134"/>
      <c r="PPK43" s="134"/>
      <c r="PPL43" s="134"/>
      <c r="PPM43" s="134"/>
      <c r="PPN43" s="134"/>
      <c r="PPO43" s="134"/>
      <c r="PPP43" s="134"/>
      <c r="PPQ43" s="134"/>
      <c r="PPR43" s="134"/>
      <c r="PPS43" s="134"/>
      <c r="PPT43" s="134"/>
      <c r="PPU43" s="134"/>
      <c r="PPV43" s="134"/>
      <c r="PPW43" s="134"/>
      <c r="PPX43" s="134"/>
      <c r="PPY43" s="134"/>
      <c r="PPZ43" s="134"/>
      <c r="PQA43" s="134"/>
      <c r="PQB43" s="134"/>
      <c r="PQC43" s="134"/>
      <c r="PQD43" s="134"/>
      <c r="PQE43" s="134"/>
      <c r="PQF43" s="134"/>
      <c r="PQG43" s="134"/>
      <c r="PQH43" s="134"/>
      <c r="PQI43" s="134"/>
      <c r="PQJ43" s="134"/>
      <c r="PQK43" s="134"/>
      <c r="PQL43" s="134"/>
      <c r="PQM43" s="134"/>
      <c r="PQN43" s="134"/>
      <c r="PQO43" s="134"/>
      <c r="PQP43" s="134"/>
      <c r="PQQ43" s="134"/>
      <c r="PQR43" s="134"/>
      <c r="PQS43" s="134"/>
      <c r="PQT43" s="134"/>
      <c r="PQU43" s="134"/>
      <c r="PQV43" s="134"/>
      <c r="PQW43" s="134"/>
      <c r="PQX43" s="134"/>
      <c r="PQY43" s="134"/>
      <c r="PQZ43" s="134"/>
      <c r="PRA43" s="134"/>
      <c r="PRB43" s="134"/>
      <c r="PRC43" s="134"/>
      <c r="PRD43" s="134"/>
      <c r="PRE43" s="134"/>
      <c r="PRF43" s="134"/>
      <c r="PRG43" s="134"/>
      <c r="PRH43" s="134"/>
      <c r="PRI43" s="134"/>
      <c r="PRJ43" s="134"/>
      <c r="PRK43" s="134"/>
      <c r="PRL43" s="134"/>
      <c r="PRM43" s="134"/>
      <c r="PRN43" s="134"/>
      <c r="PRO43" s="134"/>
      <c r="PRP43" s="134"/>
      <c r="PRQ43" s="134"/>
      <c r="PRR43" s="134"/>
      <c r="PRS43" s="134"/>
      <c r="PRT43" s="134"/>
      <c r="PRU43" s="134"/>
      <c r="PRV43" s="134"/>
      <c r="PRW43" s="134"/>
      <c r="PRX43" s="134"/>
      <c r="PRY43" s="134"/>
      <c r="PRZ43" s="134"/>
      <c r="PSA43" s="134"/>
      <c r="PSB43" s="134"/>
      <c r="PSC43" s="134"/>
      <c r="PSD43" s="134"/>
      <c r="PSE43" s="134"/>
      <c r="PSF43" s="134"/>
      <c r="PSG43" s="134"/>
      <c r="PSH43" s="134"/>
      <c r="PSI43" s="134"/>
      <c r="PSJ43" s="134"/>
      <c r="PSK43" s="134"/>
      <c r="PSL43" s="134"/>
      <c r="PSM43" s="134"/>
      <c r="PSN43" s="134"/>
      <c r="PSO43" s="134"/>
      <c r="PSP43" s="134"/>
      <c r="PSQ43" s="134"/>
      <c r="PSR43" s="134"/>
      <c r="PSS43" s="134"/>
      <c r="PST43" s="134"/>
      <c r="PSU43" s="134"/>
      <c r="PSV43" s="134"/>
      <c r="PSW43" s="134"/>
      <c r="PSX43" s="134"/>
      <c r="PSY43" s="134"/>
      <c r="PSZ43" s="134"/>
      <c r="PTA43" s="134"/>
      <c r="PTB43" s="134"/>
      <c r="PTC43" s="134"/>
      <c r="PTD43" s="134"/>
      <c r="PTE43" s="134"/>
      <c r="PTF43" s="134"/>
      <c r="PTG43" s="134"/>
      <c r="PTH43" s="134"/>
      <c r="PTI43" s="134"/>
      <c r="PTJ43" s="134"/>
      <c r="PTK43" s="134"/>
      <c r="PTL43" s="134"/>
      <c r="PTM43" s="134"/>
      <c r="PTN43" s="134"/>
      <c r="PTO43" s="134"/>
      <c r="PTP43" s="134"/>
      <c r="PTQ43" s="134"/>
      <c r="PTR43" s="134"/>
      <c r="PTS43" s="134"/>
      <c r="PTT43" s="134"/>
      <c r="PTU43" s="134"/>
      <c r="PTV43" s="134"/>
      <c r="PTW43" s="134"/>
      <c r="PTX43" s="134"/>
      <c r="PTY43" s="134"/>
      <c r="PTZ43" s="134"/>
      <c r="PUA43" s="134"/>
      <c r="PUB43" s="134"/>
      <c r="PUC43" s="134"/>
      <c r="PUD43" s="134"/>
      <c r="PUE43" s="134"/>
      <c r="PUF43" s="134"/>
      <c r="PUG43" s="134"/>
      <c r="PUH43" s="134"/>
      <c r="PUI43" s="134"/>
      <c r="PUJ43" s="134"/>
      <c r="PUK43" s="134"/>
      <c r="PUL43" s="134"/>
      <c r="PUM43" s="134"/>
      <c r="PUN43" s="134"/>
      <c r="PUO43" s="134"/>
      <c r="PUP43" s="134"/>
      <c r="PUQ43" s="134"/>
      <c r="PUR43" s="134"/>
      <c r="PUS43" s="134"/>
      <c r="PUT43" s="134"/>
      <c r="PUU43" s="134"/>
      <c r="PUV43" s="134"/>
      <c r="PUW43" s="134"/>
      <c r="PUX43" s="134"/>
      <c r="PUY43" s="134"/>
      <c r="PUZ43" s="134"/>
      <c r="PVA43" s="134"/>
      <c r="PVB43" s="134"/>
      <c r="PVC43" s="134"/>
      <c r="PVD43" s="134"/>
      <c r="PVE43" s="134"/>
      <c r="PVF43" s="134"/>
      <c r="PVG43" s="134"/>
      <c r="PVH43" s="134"/>
      <c r="PVI43" s="134"/>
      <c r="PVJ43" s="134"/>
      <c r="PVK43" s="134"/>
      <c r="PVL43" s="134"/>
      <c r="PVM43" s="134"/>
      <c r="PVN43" s="134"/>
      <c r="PVO43" s="134"/>
      <c r="PVP43" s="134"/>
      <c r="PVQ43" s="134"/>
      <c r="PVR43" s="134"/>
      <c r="PVS43" s="134"/>
      <c r="PVT43" s="134"/>
      <c r="PVU43" s="134"/>
      <c r="PVV43" s="134"/>
      <c r="PVW43" s="134"/>
      <c r="PVX43" s="134"/>
      <c r="PVY43" s="134"/>
      <c r="PVZ43" s="134"/>
      <c r="PWA43" s="134"/>
      <c r="PWB43" s="134"/>
      <c r="PWC43" s="134"/>
      <c r="PWD43" s="134"/>
      <c r="PWE43" s="134"/>
      <c r="PWF43" s="134"/>
      <c r="PWG43" s="134"/>
      <c r="PWH43" s="134"/>
      <c r="PWI43" s="134"/>
      <c r="PWJ43" s="134"/>
      <c r="PWK43" s="134"/>
      <c r="PWL43" s="134"/>
      <c r="PWM43" s="134"/>
      <c r="PWN43" s="134"/>
      <c r="PWO43" s="134"/>
      <c r="PWP43" s="134"/>
      <c r="PWQ43" s="134"/>
      <c r="PWR43" s="134"/>
      <c r="PWS43" s="134"/>
      <c r="PWT43" s="134"/>
      <c r="PWU43" s="134"/>
      <c r="PWV43" s="134"/>
      <c r="PWW43" s="134"/>
      <c r="PWX43" s="134"/>
      <c r="PWY43" s="134"/>
      <c r="PWZ43" s="134"/>
      <c r="PXA43" s="134"/>
      <c r="PXB43" s="134"/>
      <c r="PXC43" s="134"/>
      <c r="PXD43" s="134"/>
      <c r="PXE43" s="134"/>
      <c r="PXF43" s="134"/>
      <c r="PXG43" s="134"/>
      <c r="PXH43" s="134"/>
      <c r="PXI43" s="134"/>
      <c r="PXJ43" s="134"/>
      <c r="PXK43" s="134"/>
      <c r="PXL43" s="134"/>
      <c r="PXM43" s="134"/>
      <c r="PXN43" s="134"/>
      <c r="PXO43" s="134"/>
      <c r="PXP43" s="134"/>
      <c r="PXQ43" s="134"/>
      <c r="PXR43" s="134"/>
      <c r="PXS43" s="134"/>
      <c r="PXT43" s="134"/>
      <c r="PXU43" s="134"/>
      <c r="PXV43" s="134"/>
      <c r="PXW43" s="134"/>
      <c r="PXX43" s="134"/>
      <c r="PXY43" s="134"/>
      <c r="PXZ43" s="134"/>
      <c r="PYA43" s="134"/>
      <c r="PYB43" s="134"/>
      <c r="PYC43" s="134"/>
      <c r="PYD43" s="134"/>
      <c r="PYE43" s="134"/>
      <c r="PYF43" s="134"/>
      <c r="PYG43" s="134"/>
      <c r="PYH43" s="134"/>
      <c r="PYI43" s="134"/>
      <c r="PYJ43" s="134"/>
      <c r="PYK43" s="134"/>
      <c r="PYL43" s="134"/>
      <c r="PYM43" s="134"/>
      <c r="PYN43" s="134"/>
      <c r="PYO43" s="134"/>
      <c r="PYP43" s="134"/>
      <c r="PYQ43" s="134"/>
      <c r="PYR43" s="134"/>
      <c r="PYS43" s="134"/>
      <c r="PYT43" s="134"/>
      <c r="PYU43" s="134"/>
      <c r="PYV43" s="134"/>
      <c r="PYW43" s="134"/>
      <c r="PYX43" s="134"/>
      <c r="PYY43" s="134"/>
      <c r="PYZ43" s="134"/>
      <c r="PZA43" s="134"/>
      <c r="PZB43" s="134"/>
      <c r="PZC43" s="134"/>
      <c r="PZD43" s="134"/>
      <c r="PZE43" s="134"/>
      <c r="PZF43" s="134"/>
      <c r="PZG43" s="134"/>
      <c r="PZH43" s="134"/>
      <c r="PZI43" s="134"/>
      <c r="PZJ43" s="134"/>
      <c r="PZK43" s="134"/>
      <c r="PZL43" s="134"/>
      <c r="PZM43" s="134"/>
      <c r="PZN43" s="134"/>
      <c r="PZO43" s="134"/>
      <c r="PZP43" s="134"/>
      <c r="PZQ43" s="134"/>
      <c r="PZR43" s="134"/>
      <c r="PZS43" s="134"/>
      <c r="PZT43" s="134"/>
      <c r="PZU43" s="134"/>
      <c r="PZV43" s="134"/>
      <c r="PZW43" s="134"/>
      <c r="PZX43" s="134"/>
      <c r="PZY43" s="134"/>
      <c r="PZZ43" s="134"/>
      <c r="QAA43" s="134"/>
      <c r="QAB43" s="134"/>
      <c r="QAC43" s="134"/>
      <c r="QAD43" s="134"/>
      <c r="QAE43" s="134"/>
      <c r="QAF43" s="134"/>
      <c r="QAG43" s="134"/>
      <c r="QAH43" s="134"/>
      <c r="QAI43" s="134"/>
      <c r="QAJ43" s="134"/>
      <c r="QAK43" s="134"/>
      <c r="QAL43" s="134"/>
      <c r="QAM43" s="134"/>
      <c r="QAN43" s="134"/>
      <c r="QAO43" s="134"/>
      <c r="QAP43" s="134"/>
      <c r="QAQ43" s="134"/>
      <c r="QAR43" s="134"/>
      <c r="QAS43" s="134"/>
      <c r="QAT43" s="134"/>
      <c r="QAU43" s="134"/>
      <c r="QAV43" s="134"/>
      <c r="QAW43" s="134"/>
      <c r="QAX43" s="134"/>
      <c r="QAY43" s="134"/>
      <c r="QAZ43" s="134"/>
      <c r="QBA43" s="134"/>
      <c r="QBB43" s="134"/>
      <c r="QBC43" s="134"/>
      <c r="QBD43" s="134"/>
      <c r="QBE43" s="134"/>
      <c r="QBF43" s="134"/>
      <c r="QBG43" s="134"/>
      <c r="QBH43" s="134"/>
      <c r="QBI43" s="134"/>
      <c r="QBJ43" s="134"/>
      <c r="QBK43" s="134"/>
      <c r="QBL43" s="134"/>
      <c r="QBM43" s="134"/>
      <c r="QBN43" s="134"/>
      <c r="QBO43" s="134"/>
      <c r="QBP43" s="134"/>
      <c r="QBQ43" s="134"/>
      <c r="QBR43" s="134"/>
      <c r="QBS43" s="134"/>
      <c r="QBT43" s="134"/>
      <c r="QBU43" s="134"/>
      <c r="QBV43" s="134"/>
      <c r="QBW43" s="134"/>
      <c r="QBX43" s="134"/>
      <c r="QBY43" s="134"/>
      <c r="QBZ43" s="134"/>
      <c r="QCA43" s="134"/>
      <c r="QCB43" s="134"/>
      <c r="QCC43" s="134"/>
      <c r="QCD43" s="134"/>
      <c r="QCE43" s="134"/>
      <c r="QCF43" s="134"/>
      <c r="QCG43" s="134"/>
      <c r="QCH43" s="134"/>
      <c r="QCI43" s="134"/>
      <c r="QCJ43" s="134"/>
      <c r="QCK43" s="134"/>
      <c r="QCL43" s="134"/>
      <c r="QCM43" s="134"/>
      <c r="QCN43" s="134"/>
      <c r="QCO43" s="134"/>
      <c r="QCP43" s="134"/>
      <c r="QCQ43" s="134"/>
      <c r="QCR43" s="134"/>
      <c r="QCS43" s="134"/>
      <c r="QCT43" s="134"/>
      <c r="QCU43" s="134"/>
      <c r="QCV43" s="134"/>
      <c r="QCW43" s="134"/>
      <c r="QCX43" s="134"/>
      <c r="QCY43" s="134"/>
      <c r="QCZ43" s="134"/>
      <c r="QDA43" s="134"/>
      <c r="QDB43" s="134"/>
      <c r="QDC43" s="134"/>
      <c r="QDD43" s="134"/>
      <c r="QDE43" s="134"/>
      <c r="QDF43" s="134"/>
      <c r="QDG43" s="134"/>
      <c r="QDH43" s="134"/>
      <c r="QDI43" s="134"/>
      <c r="QDJ43" s="134"/>
      <c r="QDK43" s="134"/>
      <c r="QDL43" s="134"/>
      <c r="QDM43" s="134"/>
      <c r="QDN43" s="134"/>
      <c r="QDO43" s="134"/>
      <c r="QDP43" s="134"/>
      <c r="QDQ43" s="134"/>
      <c r="QDR43" s="134"/>
      <c r="QDS43" s="134"/>
      <c r="QDT43" s="134"/>
      <c r="QDU43" s="134"/>
      <c r="QDV43" s="134"/>
      <c r="QDW43" s="134"/>
      <c r="QDX43" s="134"/>
      <c r="QDY43" s="134"/>
      <c r="QDZ43" s="134"/>
      <c r="QEA43" s="134"/>
      <c r="QEB43" s="134"/>
      <c r="QEC43" s="134"/>
      <c r="QED43" s="134"/>
      <c r="QEE43" s="134"/>
      <c r="QEF43" s="134"/>
      <c r="QEG43" s="134"/>
      <c r="QEH43" s="134"/>
      <c r="QEI43" s="134"/>
      <c r="QEJ43" s="134"/>
      <c r="QEK43" s="134"/>
      <c r="QEL43" s="134"/>
      <c r="QEM43" s="134"/>
      <c r="QEN43" s="134"/>
      <c r="QEO43" s="134"/>
      <c r="QEP43" s="134"/>
      <c r="QEQ43" s="134"/>
      <c r="QER43" s="134"/>
      <c r="QES43" s="134"/>
      <c r="QET43" s="134"/>
      <c r="QEU43" s="134"/>
      <c r="QEV43" s="134"/>
      <c r="QEW43" s="134"/>
      <c r="QEX43" s="134"/>
      <c r="QEY43" s="134"/>
      <c r="QEZ43" s="134"/>
      <c r="QFA43" s="134"/>
      <c r="QFB43" s="134"/>
      <c r="QFC43" s="134"/>
      <c r="QFD43" s="134"/>
      <c r="QFE43" s="134"/>
      <c r="QFF43" s="134"/>
      <c r="QFG43" s="134"/>
      <c r="QFH43" s="134"/>
      <c r="QFI43" s="134"/>
      <c r="QFJ43" s="134"/>
      <c r="QFK43" s="134"/>
      <c r="QFL43" s="134"/>
      <c r="QFM43" s="134"/>
      <c r="QFN43" s="134"/>
      <c r="QFO43" s="134"/>
      <c r="QFP43" s="134"/>
      <c r="QFQ43" s="134"/>
      <c r="QFR43" s="134"/>
      <c r="QFS43" s="134"/>
      <c r="QFT43" s="134"/>
      <c r="QFU43" s="134"/>
      <c r="QFV43" s="134"/>
      <c r="QFW43" s="134"/>
      <c r="QFX43" s="134"/>
      <c r="QFY43" s="134"/>
      <c r="QFZ43" s="134"/>
      <c r="QGA43" s="134"/>
      <c r="QGB43" s="134"/>
      <c r="QGC43" s="134"/>
      <c r="QGD43" s="134"/>
      <c r="QGE43" s="134"/>
      <c r="QGF43" s="134"/>
      <c r="QGG43" s="134"/>
      <c r="QGH43" s="134"/>
      <c r="QGI43" s="134"/>
      <c r="QGJ43" s="134"/>
      <c r="QGK43" s="134"/>
      <c r="QGL43" s="134"/>
      <c r="QGM43" s="134"/>
      <c r="QGN43" s="134"/>
      <c r="QGO43" s="134"/>
      <c r="QGP43" s="134"/>
      <c r="QGQ43" s="134"/>
      <c r="QGR43" s="134"/>
      <c r="QGS43" s="134"/>
      <c r="QGT43" s="134"/>
      <c r="QGU43" s="134"/>
      <c r="QGV43" s="134"/>
      <c r="QGW43" s="134"/>
      <c r="QGX43" s="134"/>
      <c r="QGY43" s="134"/>
      <c r="QGZ43" s="134"/>
      <c r="QHA43" s="134"/>
      <c r="QHB43" s="134"/>
      <c r="QHC43" s="134"/>
      <c r="QHD43" s="134"/>
      <c r="QHE43" s="134"/>
      <c r="QHF43" s="134"/>
      <c r="QHG43" s="134"/>
      <c r="QHH43" s="134"/>
      <c r="QHI43" s="134"/>
      <c r="QHJ43" s="134"/>
      <c r="QHK43" s="134"/>
      <c r="QHL43" s="134"/>
      <c r="QHM43" s="134"/>
      <c r="QHN43" s="134"/>
      <c r="QHO43" s="134"/>
      <c r="QHP43" s="134"/>
      <c r="QHQ43" s="134"/>
      <c r="QHR43" s="134"/>
      <c r="QHS43" s="134"/>
      <c r="QHT43" s="134"/>
      <c r="QHU43" s="134"/>
      <c r="QHV43" s="134"/>
      <c r="QHW43" s="134"/>
      <c r="QHX43" s="134"/>
      <c r="QHY43" s="134"/>
      <c r="QHZ43" s="134"/>
      <c r="QIA43" s="134"/>
      <c r="QIB43" s="134"/>
      <c r="QIC43" s="134"/>
      <c r="QID43" s="134"/>
      <c r="QIE43" s="134"/>
      <c r="QIF43" s="134"/>
      <c r="QIG43" s="134"/>
      <c r="QIH43" s="134"/>
      <c r="QII43" s="134"/>
      <c r="QIJ43" s="134"/>
      <c r="QIK43" s="134"/>
      <c r="QIL43" s="134"/>
      <c r="QIM43" s="134"/>
      <c r="QIN43" s="134"/>
      <c r="QIO43" s="134"/>
      <c r="QIP43" s="134"/>
      <c r="QIQ43" s="134"/>
      <c r="QIR43" s="134"/>
      <c r="QIS43" s="134"/>
      <c r="QIT43" s="134"/>
      <c r="QIU43" s="134"/>
      <c r="QIV43" s="134"/>
      <c r="QIW43" s="134"/>
      <c r="QIX43" s="134"/>
      <c r="QIY43" s="134"/>
      <c r="QIZ43" s="134"/>
      <c r="QJA43" s="134"/>
      <c r="QJB43" s="134"/>
      <c r="QJC43" s="134"/>
      <c r="QJD43" s="134"/>
      <c r="QJE43" s="134"/>
      <c r="QJF43" s="134"/>
      <c r="QJG43" s="134"/>
      <c r="QJH43" s="134"/>
      <c r="QJI43" s="134"/>
      <c r="QJJ43" s="134"/>
      <c r="QJK43" s="134"/>
      <c r="QJL43" s="134"/>
      <c r="QJM43" s="134"/>
      <c r="QJN43" s="134"/>
      <c r="QJO43" s="134"/>
      <c r="QJP43" s="134"/>
      <c r="QJQ43" s="134"/>
      <c r="QJR43" s="134"/>
      <c r="QJS43" s="134"/>
      <c r="QJT43" s="134"/>
      <c r="QJU43" s="134"/>
      <c r="QJV43" s="134"/>
      <c r="QJW43" s="134"/>
      <c r="QJX43" s="134"/>
      <c r="QJY43" s="134"/>
      <c r="QJZ43" s="134"/>
      <c r="QKA43" s="134"/>
      <c r="QKB43" s="134"/>
      <c r="QKC43" s="134"/>
      <c r="QKD43" s="134"/>
      <c r="QKE43" s="134"/>
      <c r="QKF43" s="134"/>
      <c r="QKG43" s="134"/>
      <c r="QKH43" s="134"/>
      <c r="QKI43" s="134"/>
      <c r="QKJ43" s="134"/>
      <c r="QKK43" s="134"/>
      <c r="QKL43" s="134"/>
      <c r="QKM43" s="134"/>
      <c r="QKN43" s="134"/>
      <c r="QKO43" s="134"/>
      <c r="QKP43" s="134"/>
      <c r="QKQ43" s="134"/>
      <c r="QKR43" s="134"/>
      <c r="QKS43" s="134"/>
      <c r="QKT43" s="134"/>
      <c r="QKU43" s="134"/>
      <c r="QKV43" s="134"/>
      <c r="QKW43" s="134"/>
      <c r="QKX43" s="134"/>
      <c r="QKY43" s="134"/>
      <c r="QKZ43" s="134"/>
      <c r="QLA43" s="134"/>
      <c r="QLB43" s="134"/>
      <c r="QLC43" s="134"/>
      <c r="QLD43" s="134"/>
      <c r="QLE43" s="134"/>
      <c r="QLF43" s="134"/>
      <c r="QLG43" s="134"/>
      <c r="QLH43" s="134"/>
      <c r="QLI43" s="134"/>
      <c r="QLJ43" s="134"/>
      <c r="QLK43" s="134"/>
      <c r="QLL43" s="134"/>
      <c r="QLM43" s="134"/>
      <c r="QLN43" s="134"/>
      <c r="QLO43" s="134"/>
      <c r="QLP43" s="134"/>
      <c r="QLQ43" s="134"/>
      <c r="QLR43" s="134"/>
      <c r="QLS43" s="134"/>
      <c r="QLT43" s="134"/>
      <c r="QLU43" s="134"/>
      <c r="QLV43" s="134"/>
      <c r="QLW43" s="134"/>
      <c r="QLX43" s="134"/>
      <c r="QLY43" s="134"/>
      <c r="QLZ43" s="134"/>
      <c r="QMA43" s="134"/>
      <c r="QMB43" s="134"/>
      <c r="QMC43" s="134"/>
      <c r="QMD43" s="134"/>
      <c r="QME43" s="134"/>
      <c r="QMF43" s="134"/>
      <c r="QMG43" s="134"/>
      <c r="QMH43" s="134"/>
      <c r="QMI43" s="134"/>
      <c r="QMJ43" s="134"/>
      <c r="QMK43" s="134"/>
      <c r="QML43" s="134"/>
      <c r="QMM43" s="134"/>
      <c r="QMN43" s="134"/>
      <c r="QMO43" s="134"/>
      <c r="QMP43" s="134"/>
      <c r="QMQ43" s="134"/>
      <c r="QMR43" s="134"/>
      <c r="QMS43" s="134"/>
      <c r="QMT43" s="134"/>
      <c r="QMU43" s="134"/>
      <c r="QMV43" s="134"/>
      <c r="QMW43" s="134"/>
      <c r="QMX43" s="134"/>
      <c r="QMY43" s="134"/>
      <c r="QMZ43" s="134"/>
      <c r="QNA43" s="134"/>
      <c r="QNB43" s="134"/>
      <c r="QNC43" s="134"/>
      <c r="QND43" s="134"/>
      <c r="QNE43" s="134"/>
      <c r="QNF43" s="134"/>
      <c r="QNG43" s="134"/>
      <c r="QNH43" s="134"/>
      <c r="QNI43" s="134"/>
      <c r="QNJ43" s="134"/>
      <c r="QNK43" s="134"/>
      <c r="QNL43" s="134"/>
      <c r="QNM43" s="134"/>
      <c r="QNN43" s="134"/>
      <c r="QNO43" s="134"/>
      <c r="QNP43" s="134"/>
      <c r="QNQ43" s="134"/>
      <c r="QNR43" s="134"/>
      <c r="QNS43" s="134"/>
      <c r="QNT43" s="134"/>
      <c r="QNU43" s="134"/>
      <c r="QNV43" s="134"/>
      <c r="QNW43" s="134"/>
      <c r="QNX43" s="134"/>
      <c r="QNY43" s="134"/>
      <c r="QNZ43" s="134"/>
      <c r="QOA43" s="134"/>
      <c r="QOB43" s="134"/>
      <c r="QOC43" s="134"/>
      <c r="QOD43" s="134"/>
      <c r="QOE43" s="134"/>
      <c r="QOF43" s="134"/>
      <c r="QOG43" s="134"/>
      <c r="QOH43" s="134"/>
      <c r="QOI43" s="134"/>
      <c r="QOJ43" s="134"/>
      <c r="QOK43" s="134"/>
      <c r="QOL43" s="134"/>
      <c r="QOM43" s="134"/>
      <c r="QON43" s="134"/>
      <c r="QOO43" s="134"/>
      <c r="QOP43" s="134"/>
      <c r="QOQ43" s="134"/>
      <c r="QOR43" s="134"/>
      <c r="QOS43" s="134"/>
      <c r="QOT43" s="134"/>
      <c r="QOU43" s="134"/>
      <c r="QOV43" s="134"/>
      <c r="QOW43" s="134"/>
      <c r="QOX43" s="134"/>
      <c r="QOY43" s="134"/>
      <c r="QOZ43" s="134"/>
      <c r="QPA43" s="134"/>
      <c r="QPB43" s="134"/>
      <c r="QPC43" s="134"/>
      <c r="QPD43" s="134"/>
      <c r="QPE43" s="134"/>
      <c r="QPF43" s="134"/>
      <c r="QPG43" s="134"/>
      <c r="QPH43" s="134"/>
      <c r="QPI43" s="134"/>
      <c r="QPJ43" s="134"/>
      <c r="QPK43" s="134"/>
      <c r="QPL43" s="134"/>
      <c r="QPM43" s="134"/>
      <c r="QPN43" s="134"/>
      <c r="QPO43" s="134"/>
      <c r="QPP43" s="134"/>
      <c r="QPQ43" s="134"/>
      <c r="QPR43" s="134"/>
      <c r="QPS43" s="134"/>
      <c r="QPT43" s="134"/>
      <c r="QPU43" s="134"/>
      <c r="QPV43" s="134"/>
      <c r="QPW43" s="134"/>
      <c r="QPX43" s="134"/>
      <c r="QPY43" s="134"/>
      <c r="QPZ43" s="134"/>
      <c r="QQA43" s="134"/>
      <c r="QQB43" s="134"/>
      <c r="QQC43" s="134"/>
      <c r="QQD43" s="134"/>
      <c r="QQE43" s="134"/>
      <c r="QQF43" s="134"/>
      <c r="QQG43" s="134"/>
      <c r="QQH43" s="134"/>
      <c r="QQI43" s="134"/>
      <c r="QQJ43" s="134"/>
      <c r="QQK43" s="134"/>
      <c r="QQL43" s="134"/>
      <c r="QQM43" s="134"/>
      <c r="QQN43" s="134"/>
      <c r="QQO43" s="134"/>
      <c r="QQP43" s="134"/>
      <c r="QQQ43" s="134"/>
      <c r="QQR43" s="134"/>
      <c r="QQS43" s="134"/>
      <c r="QQT43" s="134"/>
      <c r="QQU43" s="134"/>
      <c r="QQV43" s="134"/>
      <c r="QQW43" s="134"/>
      <c r="QQX43" s="134"/>
      <c r="QQY43" s="134"/>
      <c r="QQZ43" s="134"/>
      <c r="QRA43" s="134"/>
      <c r="QRB43" s="134"/>
      <c r="QRC43" s="134"/>
      <c r="QRD43" s="134"/>
      <c r="QRE43" s="134"/>
      <c r="QRF43" s="134"/>
      <c r="QRG43" s="134"/>
      <c r="QRH43" s="134"/>
      <c r="QRI43" s="134"/>
      <c r="QRJ43" s="134"/>
      <c r="QRK43" s="134"/>
      <c r="QRL43" s="134"/>
      <c r="QRM43" s="134"/>
      <c r="QRN43" s="134"/>
      <c r="QRO43" s="134"/>
      <c r="QRP43" s="134"/>
      <c r="QRQ43" s="134"/>
      <c r="QRR43" s="134"/>
      <c r="QRS43" s="134"/>
      <c r="QRT43" s="134"/>
      <c r="QRU43" s="134"/>
      <c r="QRV43" s="134"/>
      <c r="QRW43" s="134"/>
      <c r="QRX43" s="134"/>
      <c r="QRY43" s="134"/>
      <c r="QRZ43" s="134"/>
      <c r="QSA43" s="134"/>
      <c r="QSB43" s="134"/>
      <c r="QSC43" s="134"/>
      <c r="QSD43" s="134"/>
      <c r="QSE43" s="134"/>
      <c r="QSF43" s="134"/>
      <c r="QSG43" s="134"/>
      <c r="QSH43" s="134"/>
      <c r="QSI43" s="134"/>
      <c r="QSJ43" s="134"/>
      <c r="QSK43" s="134"/>
      <c r="QSL43" s="134"/>
      <c r="QSM43" s="134"/>
      <c r="QSN43" s="134"/>
      <c r="QSO43" s="134"/>
      <c r="QSP43" s="134"/>
      <c r="QSQ43" s="134"/>
      <c r="QSR43" s="134"/>
      <c r="QSS43" s="134"/>
      <c r="QST43" s="134"/>
      <c r="QSU43" s="134"/>
      <c r="QSV43" s="134"/>
      <c r="QSW43" s="134"/>
      <c r="QSX43" s="134"/>
      <c r="QSY43" s="134"/>
      <c r="QSZ43" s="134"/>
      <c r="QTA43" s="134"/>
      <c r="QTB43" s="134"/>
      <c r="QTC43" s="134"/>
      <c r="QTD43" s="134"/>
      <c r="QTE43" s="134"/>
      <c r="QTF43" s="134"/>
      <c r="QTG43" s="134"/>
      <c r="QTH43" s="134"/>
      <c r="QTI43" s="134"/>
      <c r="QTJ43" s="134"/>
      <c r="QTK43" s="134"/>
      <c r="QTL43" s="134"/>
      <c r="QTM43" s="134"/>
      <c r="QTN43" s="134"/>
      <c r="QTO43" s="134"/>
      <c r="QTP43" s="134"/>
      <c r="QTQ43" s="134"/>
      <c r="QTR43" s="134"/>
      <c r="QTS43" s="134"/>
      <c r="QTT43" s="134"/>
      <c r="QTU43" s="134"/>
      <c r="QTV43" s="134"/>
      <c r="QTW43" s="134"/>
      <c r="QTX43" s="134"/>
      <c r="QTY43" s="134"/>
      <c r="QTZ43" s="134"/>
      <c r="QUA43" s="134"/>
      <c r="QUB43" s="134"/>
      <c r="QUC43" s="134"/>
      <c r="QUD43" s="134"/>
      <c r="QUE43" s="134"/>
      <c r="QUF43" s="134"/>
      <c r="QUG43" s="134"/>
      <c r="QUH43" s="134"/>
      <c r="QUI43" s="134"/>
      <c r="QUJ43" s="134"/>
      <c r="QUK43" s="134"/>
      <c r="QUL43" s="134"/>
      <c r="QUM43" s="134"/>
      <c r="QUN43" s="134"/>
      <c r="QUO43" s="134"/>
      <c r="QUP43" s="134"/>
      <c r="QUQ43" s="134"/>
      <c r="QUR43" s="134"/>
      <c r="QUS43" s="134"/>
      <c r="QUT43" s="134"/>
      <c r="QUU43" s="134"/>
      <c r="QUV43" s="134"/>
      <c r="QUW43" s="134"/>
      <c r="QUX43" s="134"/>
      <c r="QUY43" s="134"/>
      <c r="QUZ43" s="134"/>
      <c r="QVA43" s="134"/>
      <c r="QVB43" s="134"/>
      <c r="QVC43" s="134"/>
      <c r="QVD43" s="134"/>
      <c r="QVE43" s="134"/>
      <c r="QVF43" s="134"/>
      <c r="QVG43" s="134"/>
      <c r="QVH43" s="134"/>
      <c r="QVI43" s="134"/>
      <c r="QVJ43" s="134"/>
      <c r="QVK43" s="134"/>
      <c r="QVL43" s="134"/>
      <c r="QVM43" s="134"/>
      <c r="QVN43" s="134"/>
      <c r="QVO43" s="134"/>
      <c r="QVP43" s="134"/>
      <c r="QVQ43" s="134"/>
      <c r="QVR43" s="134"/>
      <c r="QVS43" s="134"/>
      <c r="QVT43" s="134"/>
      <c r="QVU43" s="134"/>
      <c r="QVV43" s="134"/>
      <c r="QVW43" s="134"/>
      <c r="QVX43" s="134"/>
      <c r="QVY43" s="134"/>
      <c r="QVZ43" s="134"/>
      <c r="QWA43" s="134"/>
      <c r="QWB43" s="134"/>
      <c r="QWC43" s="134"/>
      <c r="QWD43" s="134"/>
      <c r="QWE43" s="134"/>
      <c r="QWF43" s="134"/>
      <c r="QWG43" s="134"/>
      <c r="QWH43" s="134"/>
      <c r="QWI43" s="134"/>
      <c r="QWJ43" s="134"/>
      <c r="QWK43" s="134"/>
      <c r="QWL43" s="134"/>
      <c r="QWM43" s="134"/>
      <c r="QWN43" s="134"/>
      <c r="QWO43" s="134"/>
      <c r="QWP43" s="134"/>
      <c r="QWQ43" s="134"/>
      <c r="QWR43" s="134"/>
      <c r="QWS43" s="134"/>
      <c r="QWT43" s="134"/>
      <c r="QWU43" s="134"/>
      <c r="QWV43" s="134"/>
      <c r="QWW43" s="134"/>
      <c r="QWX43" s="134"/>
      <c r="QWY43" s="134"/>
      <c r="QWZ43" s="134"/>
      <c r="QXA43" s="134"/>
      <c r="QXB43" s="134"/>
      <c r="QXC43" s="134"/>
      <c r="QXD43" s="134"/>
      <c r="QXE43" s="134"/>
      <c r="QXF43" s="134"/>
      <c r="QXG43" s="134"/>
      <c r="QXH43" s="134"/>
      <c r="QXI43" s="134"/>
      <c r="QXJ43" s="134"/>
      <c r="QXK43" s="134"/>
      <c r="QXL43" s="134"/>
      <c r="QXM43" s="134"/>
      <c r="QXN43" s="134"/>
      <c r="QXO43" s="134"/>
      <c r="QXP43" s="134"/>
      <c r="QXQ43" s="134"/>
      <c r="QXR43" s="134"/>
      <c r="QXS43" s="134"/>
      <c r="QXT43" s="134"/>
      <c r="QXU43" s="134"/>
      <c r="QXV43" s="134"/>
      <c r="QXW43" s="134"/>
      <c r="QXX43" s="134"/>
      <c r="QXY43" s="134"/>
      <c r="QXZ43" s="134"/>
      <c r="QYA43" s="134"/>
      <c r="QYB43" s="134"/>
      <c r="QYC43" s="134"/>
      <c r="QYD43" s="134"/>
      <c r="QYE43" s="134"/>
      <c r="QYF43" s="134"/>
      <c r="QYG43" s="134"/>
      <c r="QYH43" s="134"/>
      <c r="QYI43" s="134"/>
      <c r="QYJ43" s="134"/>
      <c r="QYK43" s="134"/>
      <c r="QYL43" s="134"/>
      <c r="QYM43" s="134"/>
      <c r="QYN43" s="134"/>
      <c r="QYO43" s="134"/>
      <c r="QYP43" s="134"/>
      <c r="QYQ43" s="134"/>
      <c r="QYR43" s="134"/>
      <c r="QYS43" s="134"/>
      <c r="QYT43" s="134"/>
      <c r="QYU43" s="134"/>
      <c r="QYV43" s="134"/>
      <c r="QYW43" s="134"/>
      <c r="QYX43" s="134"/>
      <c r="QYY43" s="134"/>
      <c r="QYZ43" s="134"/>
      <c r="QZA43" s="134"/>
      <c r="QZB43" s="134"/>
      <c r="QZC43" s="134"/>
      <c r="QZD43" s="134"/>
      <c r="QZE43" s="134"/>
      <c r="QZF43" s="134"/>
      <c r="QZG43" s="134"/>
      <c r="QZH43" s="134"/>
      <c r="QZI43" s="134"/>
      <c r="QZJ43" s="134"/>
      <c r="QZK43" s="134"/>
      <c r="QZL43" s="134"/>
      <c r="QZM43" s="134"/>
      <c r="QZN43" s="134"/>
      <c r="QZO43" s="134"/>
      <c r="QZP43" s="134"/>
      <c r="QZQ43" s="134"/>
      <c r="QZR43" s="134"/>
      <c r="QZS43" s="134"/>
      <c r="QZT43" s="134"/>
      <c r="QZU43" s="134"/>
      <c r="QZV43" s="134"/>
      <c r="QZW43" s="134"/>
      <c r="QZX43" s="134"/>
      <c r="QZY43" s="134"/>
      <c r="QZZ43" s="134"/>
      <c r="RAA43" s="134"/>
      <c r="RAB43" s="134"/>
      <c r="RAC43" s="134"/>
      <c r="RAD43" s="134"/>
      <c r="RAE43" s="134"/>
      <c r="RAF43" s="134"/>
      <c r="RAG43" s="134"/>
      <c r="RAH43" s="134"/>
      <c r="RAI43" s="134"/>
      <c r="RAJ43" s="134"/>
      <c r="RAK43" s="134"/>
      <c r="RAL43" s="134"/>
      <c r="RAM43" s="134"/>
      <c r="RAN43" s="134"/>
      <c r="RAO43" s="134"/>
      <c r="RAP43" s="134"/>
      <c r="RAQ43" s="134"/>
      <c r="RAR43" s="134"/>
      <c r="RAS43" s="134"/>
      <c r="RAT43" s="134"/>
      <c r="RAU43" s="134"/>
      <c r="RAV43" s="134"/>
      <c r="RAW43" s="134"/>
      <c r="RAX43" s="134"/>
      <c r="RAY43" s="134"/>
      <c r="RAZ43" s="134"/>
      <c r="RBA43" s="134"/>
      <c r="RBB43" s="134"/>
      <c r="RBC43" s="134"/>
      <c r="RBD43" s="134"/>
      <c r="RBE43" s="134"/>
      <c r="RBF43" s="134"/>
      <c r="RBG43" s="134"/>
      <c r="RBH43" s="134"/>
      <c r="RBI43" s="134"/>
      <c r="RBJ43" s="134"/>
      <c r="RBK43" s="134"/>
      <c r="RBL43" s="134"/>
      <c r="RBM43" s="134"/>
      <c r="RBN43" s="134"/>
      <c r="RBO43" s="134"/>
      <c r="RBP43" s="134"/>
      <c r="RBQ43" s="134"/>
      <c r="RBR43" s="134"/>
      <c r="RBS43" s="134"/>
      <c r="RBT43" s="134"/>
      <c r="RBU43" s="134"/>
      <c r="RBV43" s="134"/>
      <c r="RBW43" s="134"/>
      <c r="RBX43" s="134"/>
      <c r="RBY43" s="134"/>
      <c r="RBZ43" s="134"/>
      <c r="RCA43" s="134"/>
      <c r="RCB43" s="134"/>
      <c r="RCC43" s="134"/>
      <c r="RCD43" s="134"/>
      <c r="RCE43" s="134"/>
      <c r="RCF43" s="134"/>
      <c r="RCG43" s="134"/>
      <c r="RCH43" s="134"/>
      <c r="RCI43" s="134"/>
      <c r="RCJ43" s="134"/>
      <c r="RCK43" s="134"/>
      <c r="RCL43" s="134"/>
      <c r="RCM43" s="134"/>
      <c r="RCN43" s="134"/>
      <c r="RCO43" s="134"/>
      <c r="RCP43" s="134"/>
      <c r="RCQ43" s="134"/>
      <c r="RCR43" s="134"/>
      <c r="RCS43" s="134"/>
      <c r="RCT43" s="134"/>
      <c r="RCU43" s="134"/>
      <c r="RCV43" s="134"/>
      <c r="RCW43" s="134"/>
      <c r="RCX43" s="134"/>
      <c r="RCY43" s="134"/>
      <c r="RCZ43" s="134"/>
      <c r="RDA43" s="134"/>
      <c r="RDB43" s="134"/>
      <c r="RDC43" s="134"/>
      <c r="RDD43" s="134"/>
      <c r="RDE43" s="134"/>
      <c r="RDF43" s="134"/>
      <c r="RDG43" s="134"/>
      <c r="RDH43" s="134"/>
      <c r="RDI43" s="134"/>
      <c r="RDJ43" s="134"/>
      <c r="RDK43" s="134"/>
      <c r="RDL43" s="134"/>
      <c r="RDM43" s="134"/>
      <c r="RDN43" s="134"/>
      <c r="RDO43" s="134"/>
      <c r="RDP43" s="134"/>
      <c r="RDQ43" s="134"/>
      <c r="RDR43" s="134"/>
      <c r="RDS43" s="134"/>
      <c r="RDT43" s="134"/>
      <c r="RDU43" s="134"/>
      <c r="RDV43" s="134"/>
      <c r="RDW43" s="134"/>
      <c r="RDX43" s="134"/>
      <c r="RDY43" s="134"/>
      <c r="RDZ43" s="134"/>
      <c r="REA43" s="134"/>
      <c r="REB43" s="134"/>
      <c r="REC43" s="134"/>
      <c r="RED43" s="134"/>
      <c r="REE43" s="134"/>
      <c r="REF43" s="134"/>
      <c r="REG43" s="134"/>
      <c r="REH43" s="134"/>
      <c r="REI43" s="134"/>
      <c r="REJ43" s="134"/>
      <c r="REK43" s="134"/>
      <c r="REL43" s="134"/>
      <c r="REM43" s="134"/>
      <c r="REN43" s="134"/>
      <c r="REO43" s="134"/>
      <c r="REP43" s="134"/>
      <c r="REQ43" s="134"/>
      <c r="RER43" s="134"/>
      <c r="RES43" s="134"/>
      <c r="RET43" s="134"/>
      <c r="REU43" s="134"/>
      <c r="REV43" s="134"/>
      <c r="REW43" s="134"/>
      <c r="REX43" s="134"/>
      <c r="REY43" s="134"/>
      <c r="REZ43" s="134"/>
      <c r="RFA43" s="134"/>
      <c r="RFB43" s="134"/>
      <c r="RFC43" s="134"/>
      <c r="RFD43" s="134"/>
      <c r="RFE43" s="134"/>
      <c r="RFF43" s="134"/>
      <c r="RFG43" s="134"/>
      <c r="RFH43" s="134"/>
      <c r="RFI43" s="134"/>
      <c r="RFJ43" s="134"/>
      <c r="RFK43" s="134"/>
      <c r="RFL43" s="134"/>
      <c r="RFM43" s="134"/>
      <c r="RFN43" s="134"/>
      <c r="RFO43" s="134"/>
      <c r="RFP43" s="134"/>
      <c r="RFQ43" s="134"/>
      <c r="RFR43" s="134"/>
      <c r="RFS43" s="134"/>
      <c r="RFT43" s="134"/>
      <c r="RFU43" s="134"/>
      <c r="RFV43" s="134"/>
      <c r="RFW43" s="134"/>
      <c r="RFX43" s="134"/>
      <c r="RFY43" s="134"/>
      <c r="RFZ43" s="134"/>
      <c r="RGA43" s="134"/>
      <c r="RGB43" s="134"/>
      <c r="RGC43" s="134"/>
      <c r="RGD43" s="134"/>
      <c r="RGE43" s="134"/>
      <c r="RGF43" s="134"/>
      <c r="RGG43" s="134"/>
      <c r="RGH43" s="134"/>
      <c r="RGI43" s="134"/>
      <c r="RGJ43" s="134"/>
      <c r="RGK43" s="134"/>
      <c r="RGL43" s="134"/>
      <c r="RGM43" s="134"/>
      <c r="RGN43" s="134"/>
      <c r="RGO43" s="134"/>
      <c r="RGP43" s="134"/>
      <c r="RGQ43" s="134"/>
      <c r="RGR43" s="134"/>
      <c r="RGS43" s="134"/>
      <c r="RGT43" s="134"/>
      <c r="RGU43" s="134"/>
      <c r="RGV43" s="134"/>
      <c r="RGW43" s="134"/>
      <c r="RGX43" s="134"/>
      <c r="RGY43" s="134"/>
      <c r="RGZ43" s="134"/>
      <c r="RHA43" s="134"/>
      <c r="RHB43" s="134"/>
      <c r="RHC43" s="134"/>
      <c r="RHD43" s="134"/>
      <c r="RHE43" s="134"/>
      <c r="RHF43" s="134"/>
      <c r="RHG43" s="134"/>
      <c r="RHH43" s="134"/>
      <c r="RHI43" s="134"/>
      <c r="RHJ43" s="134"/>
      <c r="RHK43" s="134"/>
      <c r="RHL43" s="134"/>
      <c r="RHM43" s="134"/>
      <c r="RHN43" s="134"/>
      <c r="RHO43" s="134"/>
      <c r="RHP43" s="134"/>
      <c r="RHQ43" s="134"/>
      <c r="RHR43" s="134"/>
      <c r="RHS43" s="134"/>
      <c r="RHT43" s="134"/>
      <c r="RHU43" s="134"/>
      <c r="RHV43" s="134"/>
      <c r="RHW43" s="134"/>
      <c r="RHX43" s="134"/>
      <c r="RHY43" s="134"/>
      <c r="RHZ43" s="134"/>
      <c r="RIA43" s="134"/>
      <c r="RIB43" s="134"/>
      <c r="RIC43" s="134"/>
      <c r="RID43" s="134"/>
      <c r="RIE43" s="134"/>
      <c r="RIF43" s="134"/>
      <c r="RIG43" s="134"/>
      <c r="RIH43" s="134"/>
      <c r="RII43" s="134"/>
      <c r="RIJ43" s="134"/>
      <c r="RIK43" s="134"/>
      <c r="RIL43" s="134"/>
      <c r="RIM43" s="134"/>
      <c r="RIN43" s="134"/>
      <c r="RIO43" s="134"/>
      <c r="RIP43" s="134"/>
      <c r="RIQ43" s="134"/>
      <c r="RIR43" s="134"/>
      <c r="RIS43" s="134"/>
      <c r="RIT43" s="134"/>
      <c r="RIU43" s="134"/>
      <c r="RIV43" s="134"/>
      <c r="RIW43" s="134"/>
      <c r="RIX43" s="134"/>
      <c r="RIY43" s="134"/>
      <c r="RIZ43" s="134"/>
      <c r="RJA43" s="134"/>
      <c r="RJB43" s="134"/>
      <c r="RJC43" s="134"/>
      <c r="RJD43" s="134"/>
      <c r="RJE43" s="134"/>
      <c r="RJF43" s="134"/>
      <c r="RJG43" s="134"/>
      <c r="RJH43" s="134"/>
      <c r="RJI43" s="134"/>
      <c r="RJJ43" s="134"/>
      <c r="RJK43" s="134"/>
      <c r="RJL43" s="134"/>
      <c r="RJM43" s="134"/>
      <c r="RJN43" s="134"/>
      <c r="RJO43" s="134"/>
      <c r="RJP43" s="134"/>
      <c r="RJQ43" s="134"/>
      <c r="RJR43" s="134"/>
      <c r="RJS43" s="134"/>
      <c r="RJT43" s="134"/>
      <c r="RJU43" s="134"/>
      <c r="RJV43" s="134"/>
      <c r="RJW43" s="134"/>
      <c r="RJX43" s="134"/>
      <c r="RJY43" s="134"/>
      <c r="RJZ43" s="134"/>
      <c r="RKA43" s="134"/>
      <c r="RKB43" s="134"/>
      <c r="RKC43" s="134"/>
      <c r="RKD43" s="134"/>
      <c r="RKE43" s="134"/>
      <c r="RKF43" s="134"/>
      <c r="RKG43" s="134"/>
      <c r="RKH43" s="134"/>
      <c r="RKI43" s="134"/>
      <c r="RKJ43" s="134"/>
      <c r="RKK43" s="134"/>
      <c r="RKL43" s="134"/>
      <c r="RKM43" s="134"/>
      <c r="RKN43" s="134"/>
      <c r="RKO43" s="134"/>
      <c r="RKP43" s="134"/>
      <c r="RKQ43" s="134"/>
      <c r="RKR43" s="134"/>
      <c r="RKS43" s="134"/>
      <c r="RKT43" s="134"/>
      <c r="RKU43" s="134"/>
      <c r="RKV43" s="134"/>
      <c r="RKW43" s="134"/>
      <c r="RKX43" s="134"/>
      <c r="RKY43" s="134"/>
      <c r="RKZ43" s="134"/>
      <c r="RLA43" s="134"/>
      <c r="RLB43" s="134"/>
      <c r="RLC43" s="134"/>
      <c r="RLD43" s="134"/>
      <c r="RLE43" s="134"/>
      <c r="RLF43" s="134"/>
      <c r="RLG43" s="134"/>
      <c r="RLH43" s="134"/>
      <c r="RLI43" s="134"/>
      <c r="RLJ43" s="134"/>
      <c r="RLK43" s="134"/>
      <c r="RLL43" s="134"/>
      <c r="RLM43" s="134"/>
      <c r="RLN43" s="134"/>
      <c r="RLO43" s="134"/>
      <c r="RLP43" s="134"/>
      <c r="RLQ43" s="134"/>
      <c r="RLR43" s="134"/>
      <c r="RLS43" s="134"/>
      <c r="RLT43" s="134"/>
      <c r="RLU43" s="134"/>
      <c r="RLV43" s="134"/>
      <c r="RLW43" s="134"/>
      <c r="RLX43" s="134"/>
      <c r="RLY43" s="134"/>
      <c r="RLZ43" s="134"/>
      <c r="RMA43" s="134"/>
      <c r="RMB43" s="134"/>
      <c r="RMC43" s="134"/>
      <c r="RMD43" s="134"/>
      <c r="RME43" s="134"/>
      <c r="RMF43" s="134"/>
      <c r="RMG43" s="134"/>
      <c r="RMH43" s="134"/>
      <c r="RMI43" s="134"/>
      <c r="RMJ43" s="134"/>
      <c r="RMK43" s="134"/>
      <c r="RML43" s="134"/>
      <c r="RMM43" s="134"/>
      <c r="RMN43" s="134"/>
      <c r="RMO43" s="134"/>
      <c r="RMP43" s="134"/>
      <c r="RMQ43" s="134"/>
      <c r="RMR43" s="134"/>
      <c r="RMS43" s="134"/>
      <c r="RMT43" s="134"/>
      <c r="RMU43" s="134"/>
      <c r="RMV43" s="134"/>
      <c r="RMW43" s="134"/>
      <c r="RMX43" s="134"/>
      <c r="RMY43" s="134"/>
      <c r="RMZ43" s="134"/>
      <c r="RNA43" s="134"/>
      <c r="RNB43" s="134"/>
      <c r="RNC43" s="134"/>
      <c r="RND43" s="134"/>
      <c r="RNE43" s="134"/>
      <c r="RNF43" s="134"/>
      <c r="RNG43" s="134"/>
      <c r="RNH43" s="134"/>
      <c r="RNI43" s="134"/>
      <c r="RNJ43" s="134"/>
      <c r="RNK43" s="134"/>
      <c r="RNL43" s="134"/>
      <c r="RNM43" s="134"/>
      <c r="RNN43" s="134"/>
      <c r="RNO43" s="134"/>
      <c r="RNP43" s="134"/>
      <c r="RNQ43" s="134"/>
      <c r="RNR43" s="134"/>
      <c r="RNS43" s="134"/>
      <c r="RNT43" s="134"/>
      <c r="RNU43" s="134"/>
      <c r="RNV43" s="134"/>
      <c r="RNW43" s="134"/>
      <c r="RNX43" s="134"/>
      <c r="RNY43" s="134"/>
      <c r="RNZ43" s="134"/>
      <c r="ROA43" s="134"/>
      <c r="ROB43" s="134"/>
      <c r="ROC43" s="134"/>
      <c r="ROD43" s="134"/>
      <c r="ROE43" s="134"/>
      <c r="ROF43" s="134"/>
      <c r="ROG43" s="134"/>
      <c r="ROH43" s="134"/>
      <c r="ROI43" s="134"/>
      <c r="ROJ43" s="134"/>
      <c r="ROK43" s="134"/>
      <c r="ROL43" s="134"/>
      <c r="ROM43" s="134"/>
      <c r="RON43" s="134"/>
      <c r="ROO43" s="134"/>
      <c r="ROP43" s="134"/>
      <c r="ROQ43" s="134"/>
      <c r="ROR43" s="134"/>
      <c r="ROS43" s="134"/>
      <c r="ROT43" s="134"/>
      <c r="ROU43" s="134"/>
      <c r="ROV43" s="134"/>
      <c r="ROW43" s="134"/>
      <c r="ROX43" s="134"/>
      <c r="ROY43" s="134"/>
      <c r="ROZ43" s="134"/>
      <c r="RPA43" s="134"/>
      <c r="RPB43" s="134"/>
      <c r="RPC43" s="134"/>
      <c r="RPD43" s="134"/>
      <c r="RPE43" s="134"/>
      <c r="RPF43" s="134"/>
      <c r="RPG43" s="134"/>
      <c r="RPH43" s="134"/>
      <c r="RPI43" s="134"/>
      <c r="RPJ43" s="134"/>
      <c r="RPK43" s="134"/>
      <c r="RPL43" s="134"/>
      <c r="RPM43" s="134"/>
      <c r="RPN43" s="134"/>
      <c r="RPO43" s="134"/>
      <c r="RPP43" s="134"/>
      <c r="RPQ43" s="134"/>
      <c r="RPR43" s="134"/>
      <c r="RPS43" s="134"/>
      <c r="RPT43" s="134"/>
      <c r="RPU43" s="134"/>
      <c r="RPV43" s="134"/>
      <c r="RPW43" s="134"/>
      <c r="RPX43" s="134"/>
      <c r="RPY43" s="134"/>
      <c r="RPZ43" s="134"/>
      <c r="RQA43" s="134"/>
      <c r="RQB43" s="134"/>
      <c r="RQC43" s="134"/>
      <c r="RQD43" s="134"/>
      <c r="RQE43" s="134"/>
      <c r="RQF43" s="134"/>
      <c r="RQG43" s="134"/>
      <c r="RQH43" s="134"/>
      <c r="RQI43" s="134"/>
      <c r="RQJ43" s="134"/>
      <c r="RQK43" s="134"/>
      <c r="RQL43" s="134"/>
      <c r="RQM43" s="134"/>
      <c r="RQN43" s="134"/>
      <c r="RQO43" s="134"/>
      <c r="RQP43" s="134"/>
      <c r="RQQ43" s="134"/>
      <c r="RQR43" s="134"/>
      <c r="RQS43" s="134"/>
      <c r="RQT43" s="134"/>
      <c r="RQU43" s="134"/>
      <c r="RQV43" s="134"/>
      <c r="RQW43" s="134"/>
      <c r="RQX43" s="134"/>
      <c r="RQY43" s="134"/>
      <c r="RQZ43" s="134"/>
      <c r="RRA43" s="134"/>
      <c r="RRB43" s="134"/>
      <c r="RRC43" s="134"/>
      <c r="RRD43" s="134"/>
      <c r="RRE43" s="134"/>
      <c r="RRF43" s="134"/>
      <c r="RRG43" s="134"/>
      <c r="RRH43" s="134"/>
      <c r="RRI43" s="134"/>
      <c r="RRJ43" s="134"/>
      <c r="RRK43" s="134"/>
      <c r="RRL43" s="134"/>
      <c r="RRM43" s="134"/>
      <c r="RRN43" s="134"/>
      <c r="RRO43" s="134"/>
      <c r="RRP43" s="134"/>
      <c r="RRQ43" s="134"/>
      <c r="RRR43" s="134"/>
      <c r="RRS43" s="134"/>
      <c r="RRT43" s="134"/>
      <c r="RRU43" s="134"/>
      <c r="RRV43" s="134"/>
      <c r="RRW43" s="134"/>
      <c r="RRX43" s="134"/>
      <c r="RRY43" s="134"/>
      <c r="RRZ43" s="134"/>
      <c r="RSA43" s="134"/>
      <c r="RSB43" s="134"/>
      <c r="RSC43" s="134"/>
      <c r="RSD43" s="134"/>
      <c r="RSE43" s="134"/>
      <c r="RSF43" s="134"/>
      <c r="RSG43" s="134"/>
      <c r="RSH43" s="134"/>
      <c r="RSI43" s="134"/>
      <c r="RSJ43" s="134"/>
      <c r="RSK43" s="134"/>
      <c r="RSL43" s="134"/>
      <c r="RSM43" s="134"/>
      <c r="RSN43" s="134"/>
      <c r="RSO43" s="134"/>
      <c r="RSP43" s="134"/>
      <c r="RSQ43" s="134"/>
      <c r="RSR43" s="134"/>
      <c r="RSS43" s="134"/>
      <c r="RST43" s="134"/>
      <c r="RSU43" s="134"/>
      <c r="RSV43" s="134"/>
      <c r="RSW43" s="134"/>
      <c r="RSX43" s="134"/>
      <c r="RSY43" s="134"/>
      <c r="RSZ43" s="134"/>
      <c r="RTA43" s="134"/>
      <c r="RTB43" s="134"/>
      <c r="RTC43" s="134"/>
      <c r="RTD43" s="134"/>
      <c r="RTE43" s="134"/>
      <c r="RTF43" s="134"/>
      <c r="RTG43" s="134"/>
      <c r="RTH43" s="134"/>
      <c r="RTI43" s="134"/>
      <c r="RTJ43" s="134"/>
      <c r="RTK43" s="134"/>
      <c r="RTL43" s="134"/>
      <c r="RTM43" s="134"/>
      <c r="RTN43" s="134"/>
      <c r="RTO43" s="134"/>
      <c r="RTP43" s="134"/>
      <c r="RTQ43" s="134"/>
      <c r="RTR43" s="134"/>
      <c r="RTS43" s="134"/>
      <c r="RTT43" s="134"/>
      <c r="RTU43" s="134"/>
      <c r="RTV43" s="134"/>
      <c r="RTW43" s="134"/>
      <c r="RTX43" s="134"/>
      <c r="RTY43" s="134"/>
      <c r="RTZ43" s="134"/>
      <c r="RUA43" s="134"/>
      <c r="RUB43" s="134"/>
      <c r="RUC43" s="134"/>
      <c r="RUD43" s="134"/>
      <c r="RUE43" s="134"/>
      <c r="RUF43" s="134"/>
      <c r="RUG43" s="134"/>
      <c r="RUH43" s="134"/>
      <c r="RUI43" s="134"/>
      <c r="RUJ43" s="134"/>
      <c r="RUK43" s="134"/>
      <c r="RUL43" s="134"/>
      <c r="RUM43" s="134"/>
      <c r="RUN43" s="134"/>
      <c r="RUO43" s="134"/>
      <c r="RUP43" s="134"/>
      <c r="RUQ43" s="134"/>
      <c r="RUR43" s="134"/>
      <c r="RUS43" s="134"/>
      <c r="RUT43" s="134"/>
      <c r="RUU43" s="134"/>
      <c r="RUV43" s="134"/>
      <c r="RUW43" s="134"/>
      <c r="RUX43" s="134"/>
      <c r="RUY43" s="134"/>
      <c r="RUZ43" s="134"/>
      <c r="RVA43" s="134"/>
      <c r="RVB43" s="134"/>
      <c r="RVC43" s="134"/>
      <c r="RVD43" s="134"/>
      <c r="RVE43" s="134"/>
      <c r="RVF43" s="134"/>
      <c r="RVG43" s="134"/>
      <c r="RVH43" s="134"/>
      <c r="RVI43" s="134"/>
      <c r="RVJ43" s="134"/>
      <c r="RVK43" s="134"/>
      <c r="RVL43" s="134"/>
      <c r="RVM43" s="134"/>
      <c r="RVN43" s="134"/>
      <c r="RVO43" s="134"/>
      <c r="RVP43" s="134"/>
      <c r="RVQ43" s="134"/>
      <c r="RVR43" s="134"/>
      <c r="RVS43" s="134"/>
      <c r="RVT43" s="134"/>
      <c r="RVU43" s="134"/>
      <c r="RVV43" s="134"/>
      <c r="RVW43" s="134"/>
      <c r="RVX43" s="134"/>
      <c r="RVY43" s="134"/>
      <c r="RVZ43" s="134"/>
      <c r="RWA43" s="134"/>
      <c r="RWB43" s="134"/>
      <c r="RWC43" s="134"/>
      <c r="RWD43" s="134"/>
      <c r="RWE43" s="134"/>
      <c r="RWF43" s="134"/>
      <c r="RWG43" s="134"/>
      <c r="RWH43" s="134"/>
      <c r="RWI43" s="134"/>
      <c r="RWJ43" s="134"/>
      <c r="RWK43" s="134"/>
      <c r="RWL43" s="134"/>
      <c r="RWM43" s="134"/>
      <c r="RWN43" s="134"/>
      <c r="RWO43" s="134"/>
      <c r="RWP43" s="134"/>
      <c r="RWQ43" s="134"/>
      <c r="RWR43" s="134"/>
      <c r="RWS43" s="134"/>
      <c r="RWT43" s="134"/>
      <c r="RWU43" s="134"/>
      <c r="RWV43" s="134"/>
      <c r="RWW43" s="134"/>
      <c r="RWX43" s="134"/>
      <c r="RWY43" s="134"/>
      <c r="RWZ43" s="134"/>
      <c r="RXA43" s="134"/>
      <c r="RXB43" s="134"/>
      <c r="RXC43" s="134"/>
      <c r="RXD43" s="134"/>
      <c r="RXE43" s="134"/>
      <c r="RXF43" s="134"/>
      <c r="RXG43" s="134"/>
      <c r="RXH43" s="134"/>
      <c r="RXI43" s="134"/>
      <c r="RXJ43" s="134"/>
      <c r="RXK43" s="134"/>
      <c r="RXL43" s="134"/>
      <c r="RXM43" s="134"/>
      <c r="RXN43" s="134"/>
      <c r="RXO43" s="134"/>
      <c r="RXP43" s="134"/>
      <c r="RXQ43" s="134"/>
      <c r="RXR43" s="134"/>
      <c r="RXS43" s="134"/>
      <c r="RXT43" s="134"/>
      <c r="RXU43" s="134"/>
      <c r="RXV43" s="134"/>
      <c r="RXW43" s="134"/>
      <c r="RXX43" s="134"/>
      <c r="RXY43" s="134"/>
      <c r="RXZ43" s="134"/>
      <c r="RYA43" s="134"/>
      <c r="RYB43" s="134"/>
      <c r="RYC43" s="134"/>
      <c r="RYD43" s="134"/>
      <c r="RYE43" s="134"/>
      <c r="RYF43" s="134"/>
      <c r="RYG43" s="134"/>
      <c r="RYH43" s="134"/>
      <c r="RYI43" s="134"/>
      <c r="RYJ43" s="134"/>
      <c r="RYK43" s="134"/>
      <c r="RYL43" s="134"/>
      <c r="RYM43" s="134"/>
      <c r="RYN43" s="134"/>
      <c r="RYO43" s="134"/>
      <c r="RYP43" s="134"/>
      <c r="RYQ43" s="134"/>
      <c r="RYR43" s="134"/>
      <c r="RYS43" s="134"/>
      <c r="RYT43" s="134"/>
      <c r="RYU43" s="134"/>
      <c r="RYV43" s="134"/>
      <c r="RYW43" s="134"/>
      <c r="RYX43" s="134"/>
      <c r="RYY43" s="134"/>
      <c r="RYZ43" s="134"/>
      <c r="RZA43" s="134"/>
      <c r="RZB43" s="134"/>
      <c r="RZC43" s="134"/>
      <c r="RZD43" s="134"/>
      <c r="RZE43" s="134"/>
      <c r="RZF43" s="134"/>
      <c r="RZG43" s="134"/>
      <c r="RZH43" s="134"/>
      <c r="RZI43" s="134"/>
      <c r="RZJ43" s="134"/>
      <c r="RZK43" s="134"/>
      <c r="RZL43" s="134"/>
      <c r="RZM43" s="134"/>
      <c r="RZN43" s="134"/>
      <c r="RZO43" s="134"/>
      <c r="RZP43" s="134"/>
      <c r="RZQ43" s="134"/>
      <c r="RZR43" s="134"/>
      <c r="RZS43" s="134"/>
      <c r="RZT43" s="134"/>
      <c r="RZU43" s="134"/>
      <c r="RZV43" s="134"/>
      <c r="RZW43" s="134"/>
      <c r="RZX43" s="134"/>
      <c r="RZY43" s="134"/>
      <c r="RZZ43" s="134"/>
      <c r="SAA43" s="134"/>
      <c r="SAB43" s="134"/>
      <c r="SAC43" s="134"/>
      <c r="SAD43" s="134"/>
      <c r="SAE43" s="134"/>
      <c r="SAF43" s="134"/>
      <c r="SAG43" s="134"/>
      <c r="SAH43" s="134"/>
      <c r="SAI43" s="134"/>
      <c r="SAJ43" s="134"/>
      <c r="SAK43" s="134"/>
      <c r="SAL43" s="134"/>
      <c r="SAM43" s="134"/>
      <c r="SAN43" s="134"/>
      <c r="SAO43" s="134"/>
      <c r="SAP43" s="134"/>
      <c r="SAQ43" s="134"/>
      <c r="SAR43" s="134"/>
      <c r="SAS43" s="134"/>
      <c r="SAT43" s="134"/>
      <c r="SAU43" s="134"/>
      <c r="SAV43" s="134"/>
      <c r="SAW43" s="134"/>
      <c r="SAX43" s="134"/>
      <c r="SAY43" s="134"/>
      <c r="SAZ43" s="134"/>
      <c r="SBA43" s="134"/>
      <c r="SBB43" s="134"/>
      <c r="SBC43" s="134"/>
      <c r="SBD43" s="134"/>
      <c r="SBE43" s="134"/>
      <c r="SBF43" s="134"/>
      <c r="SBG43" s="134"/>
      <c r="SBH43" s="134"/>
      <c r="SBI43" s="134"/>
      <c r="SBJ43" s="134"/>
      <c r="SBK43" s="134"/>
      <c r="SBL43" s="134"/>
      <c r="SBM43" s="134"/>
      <c r="SBN43" s="134"/>
      <c r="SBO43" s="134"/>
      <c r="SBP43" s="134"/>
      <c r="SBQ43" s="134"/>
      <c r="SBR43" s="134"/>
      <c r="SBS43" s="134"/>
      <c r="SBT43" s="134"/>
      <c r="SBU43" s="134"/>
      <c r="SBV43" s="134"/>
      <c r="SBW43" s="134"/>
      <c r="SBX43" s="134"/>
      <c r="SBY43" s="134"/>
      <c r="SBZ43" s="134"/>
      <c r="SCA43" s="134"/>
      <c r="SCB43" s="134"/>
      <c r="SCC43" s="134"/>
      <c r="SCD43" s="134"/>
      <c r="SCE43" s="134"/>
      <c r="SCF43" s="134"/>
      <c r="SCG43" s="134"/>
      <c r="SCH43" s="134"/>
      <c r="SCI43" s="134"/>
      <c r="SCJ43" s="134"/>
      <c r="SCK43" s="134"/>
      <c r="SCL43" s="134"/>
      <c r="SCM43" s="134"/>
      <c r="SCN43" s="134"/>
      <c r="SCO43" s="134"/>
      <c r="SCP43" s="134"/>
      <c r="SCQ43" s="134"/>
      <c r="SCR43" s="134"/>
      <c r="SCS43" s="134"/>
      <c r="SCT43" s="134"/>
      <c r="SCU43" s="134"/>
      <c r="SCV43" s="134"/>
      <c r="SCW43" s="134"/>
      <c r="SCX43" s="134"/>
      <c r="SCY43" s="134"/>
      <c r="SCZ43" s="134"/>
      <c r="SDA43" s="134"/>
      <c r="SDB43" s="134"/>
      <c r="SDC43" s="134"/>
      <c r="SDD43" s="134"/>
      <c r="SDE43" s="134"/>
      <c r="SDF43" s="134"/>
      <c r="SDG43" s="134"/>
      <c r="SDH43" s="134"/>
      <c r="SDI43" s="134"/>
      <c r="SDJ43" s="134"/>
      <c r="SDK43" s="134"/>
      <c r="SDL43" s="134"/>
      <c r="SDM43" s="134"/>
      <c r="SDN43" s="134"/>
      <c r="SDO43" s="134"/>
      <c r="SDP43" s="134"/>
      <c r="SDQ43" s="134"/>
      <c r="SDR43" s="134"/>
      <c r="SDS43" s="134"/>
      <c r="SDT43" s="134"/>
      <c r="SDU43" s="134"/>
      <c r="SDV43" s="134"/>
      <c r="SDW43" s="134"/>
      <c r="SDX43" s="134"/>
      <c r="SDY43" s="134"/>
      <c r="SDZ43" s="134"/>
      <c r="SEA43" s="134"/>
      <c r="SEB43" s="134"/>
      <c r="SEC43" s="134"/>
      <c r="SED43" s="134"/>
      <c r="SEE43" s="134"/>
      <c r="SEF43" s="134"/>
      <c r="SEG43" s="134"/>
      <c r="SEH43" s="134"/>
      <c r="SEI43" s="134"/>
      <c r="SEJ43" s="134"/>
      <c r="SEK43" s="134"/>
      <c r="SEL43" s="134"/>
      <c r="SEM43" s="134"/>
      <c r="SEN43" s="134"/>
      <c r="SEO43" s="134"/>
      <c r="SEP43" s="134"/>
      <c r="SEQ43" s="134"/>
      <c r="SER43" s="134"/>
      <c r="SES43" s="134"/>
      <c r="SET43" s="134"/>
      <c r="SEU43" s="134"/>
      <c r="SEV43" s="134"/>
      <c r="SEW43" s="134"/>
      <c r="SEX43" s="134"/>
      <c r="SEY43" s="134"/>
      <c r="SEZ43" s="134"/>
      <c r="SFA43" s="134"/>
      <c r="SFB43" s="134"/>
      <c r="SFC43" s="134"/>
      <c r="SFD43" s="134"/>
      <c r="SFE43" s="134"/>
      <c r="SFF43" s="134"/>
      <c r="SFG43" s="134"/>
      <c r="SFH43" s="134"/>
      <c r="SFI43" s="134"/>
      <c r="SFJ43" s="134"/>
      <c r="SFK43" s="134"/>
      <c r="SFL43" s="134"/>
      <c r="SFM43" s="134"/>
      <c r="SFN43" s="134"/>
      <c r="SFO43" s="134"/>
      <c r="SFP43" s="134"/>
      <c r="SFQ43" s="134"/>
      <c r="SFR43" s="134"/>
      <c r="SFS43" s="134"/>
      <c r="SFT43" s="134"/>
      <c r="SFU43" s="134"/>
      <c r="SFV43" s="134"/>
      <c r="SFW43" s="134"/>
      <c r="SFX43" s="134"/>
      <c r="SFY43" s="134"/>
      <c r="SFZ43" s="134"/>
      <c r="SGA43" s="134"/>
      <c r="SGB43" s="134"/>
      <c r="SGC43" s="134"/>
      <c r="SGD43" s="134"/>
      <c r="SGE43" s="134"/>
      <c r="SGF43" s="134"/>
      <c r="SGG43" s="134"/>
      <c r="SGH43" s="134"/>
      <c r="SGI43" s="134"/>
      <c r="SGJ43" s="134"/>
      <c r="SGK43" s="134"/>
      <c r="SGL43" s="134"/>
      <c r="SGM43" s="134"/>
      <c r="SGN43" s="134"/>
      <c r="SGO43" s="134"/>
      <c r="SGP43" s="134"/>
      <c r="SGQ43" s="134"/>
      <c r="SGR43" s="134"/>
      <c r="SGS43" s="134"/>
      <c r="SGT43" s="134"/>
      <c r="SGU43" s="134"/>
      <c r="SGV43" s="134"/>
      <c r="SGW43" s="134"/>
      <c r="SGX43" s="134"/>
      <c r="SGY43" s="134"/>
      <c r="SGZ43" s="134"/>
      <c r="SHA43" s="134"/>
      <c r="SHB43" s="134"/>
      <c r="SHC43" s="134"/>
      <c r="SHD43" s="134"/>
      <c r="SHE43" s="134"/>
      <c r="SHF43" s="134"/>
      <c r="SHG43" s="134"/>
      <c r="SHH43" s="134"/>
      <c r="SHI43" s="134"/>
      <c r="SHJ43" s="134"/>
      <c r="SHK43" s="134"/>
      <c r="SHL43" s="134"/>
      <c r="SHM43" s="134"/>
      <c r="SHN43" s="134"/>
      <c r="SHO43" s="134"/>
      <c r="SHP43" s="134"/>
      <c r="SHQ43" s="134"/>
      <c r="SHR43" s="134"/>
      <c r="SHS43" s="134"/>
      <c r="SHT43" s="134"/>
      <c r="SHU43" s="134"/>
      <c r="SHV43" s="134"/>
      <c r="SHW43" s="134"/>
      <c r="SHX43" s="134"/>
      <c r="SHY43" s="134"/>
      <c r="SHZ43" s="134"/>
      <c r="SIA43" s="134"/>
      <c r="SIB43" s="134"/>
      <c r="SIC43" s="134"/>
      <c r="SID43" s="134"/>
      <c r="SIE43" s="134"/>
      <c r="SIF43" s="134"/>
      <c r="SIG43" s="134"/>
      <c r="SIH43" s="134"/>
      <c r="SII43" s="134"/>
      <c r="SIJ43" s="134"/>
      <c r="SIK43" s="134"/>
      <c r="SIL43" s="134"/>
      <c r="SIM43" s="134"/>
      <c r="SIN43" s="134"/>
      <c r="SIO43" s="134"/>
      <c r="SIP43" s="134"/>
      <c r="SIQ43" s="134"/>
      <c r="SIR43" s="134"/>
      <c r="SIS43" s="134"/>
      <c r="SIT43" s="134"/>
      <c r="SIU43" s="134"/>
      <c r="SIV43" s="134"/>
      <c r="SIW43" s="134"/>
      <c r="SIX43" s="134"/>
      <c r="SIY43" s="134"/>
      <c r="SIZ43" s="134"/>
      <c r="SJA43" s="134"/>
      <c r="SJB43" s="134"/>
      <c r="SJC43" s="134"/>
      <c r="SJD43" s="134"/>
      <c r="SJE43" s="134"/>
      <c r="SJF43" s="134"/>
      <c r="SJG43" s="134"/>
      <c r="SJH43" s="134"/>
      <c r="SJI43" s="134"/>
      <c r="SJJ43" s="134"/>
      <c r="SJK43" s="134"/>
      <c r="SJL43" s="134"/>
      <c r="SJM43" s="134"/>
      <c r="SJN43" s="134"/>
      <c r="SJO43" s="134"/>
      <c r="SJP43" s="134"/>
      <c r="SJQ43" s="134"/>
      <c r="SJR43" s="134"/>
      <c r="SJS43" s="134"/>
      <c r="SJT43" s="134"/>
      <c r="SJU43" s="134"/>
      <c r="SJV43" s="134"/>
      <c r="SJW43" s="134"/>
      <c r="SJX43" s="134"/>
      <c r="SJY43" s="134"/>
      <c r="SJZ43" s="134"/>
      <c r="SKA43" s="134"/>
      <c r="SKB43" s="134"/>
      <c r="SKC43" s="134"/>
      <c r="SKD43" s="134"/>
      <c r="SKE43" s="134"/>
      <c r="SKF43" s="134"/>
      <c r="SKG43" s="134"/>
      <c r="SKH43" s="134"/>
      <c r="SKI43" s="134"/>
      <c r="SKJ43" s="134"/>
      <c r="SKK43" s="134"/>
      <c r="SKL43" s="134"/>
      <c r="SKM43" s="134"/>
      <c r="SKN43" s="134"/>
      <c r="SKO43" s="134"/>
      <c r="SKP43" s="134"/>
      <c r="SKQ43" s="134"/>
      <c r="SKR43" s="134"/>
      <c r="SKS43" s="134"/>
      <c r="SKT43" s="134"/>
      <c r="SKU43" s="134"/>
      <c r="SKV43" s="134"/>
      <c r="SKW43" s="134"/>
      <c r="SKX43" s="134"/>
      <c r="SKY43" s="134"/>
      <c r="SKZ43" s="134"/>
      <c r="SLA43" s="134"/>
      <c r="SLB43" s="134"/>
      <c r="SLC43" s="134"/>
      <c r="SLD43" s="134"/>
      <c r="SLE43" s="134"/>
      <c r="SLF43" s="134"/>
      <c r="SLG43" s="134"/>
      <c r="SLH43" s="134"/>
      <c r="SLI43" s="134"/>
      <c r="SLJ43" s="134"/>
      <c r="SLK43" s="134"/>
      <c r="SLL43" s="134"/>
      <c r="SLM43" s="134"/>
      <c r="SLN43" s="134"/>
      <c r="SLO43" s="134"/>
      <c r="SLP43" s="134"/>
      <c r="SLQ43" s="134"/>
      <c r="SLR43" s="134"/>
      <c r="SLS43" s="134"/>
      <c r="SLT43" s="134"/>
      <c r="SLU43" s="134"/>
      <c r="SLV43" s="134"/>
      <c r="SLW43" s="134"/>
      <c r="SLX43" s="134"/>
      <c r="SLY43" s="134"/>
      <c r="SLZ43" s="134"/>
      <c r="SMA43" s="134"/>
      <c r="SMB43" s="134"/>
      <c r="SMC43" s="134"/>
      <c r="SMD43" s="134"/>
      <c r="SME43" s="134"/>
      <c r="SMF43" s="134"/>
      <c r="SMG43" s="134"/>
      <c r="SMH43" s="134"/>
      <c r="SMI43" s="134"/>
      <c r="SMJ43" s="134"/>
      <c r="SMK43" s="134"/>
      <c r="SML43" s="134"/>
      <c r="SMM43" s="134"/>
      <c r="SMN43" s="134"/>
      <c r="SMO43" s="134"/>
      <c r="SMP43" s="134"/>
      <c r="SMQ43" s="134"/>
      <c r="SMR43" s="134"/>
      <c r="SMS43" s="134"/>
      <c r="SMT43" s="134"/>
      <c r="SMU43" s="134"/>
      <c r="SMV43" s="134"/>
      <c r="SMW43" s="134"/>
      <c r="SMX43" s="134"/>
      <c r="SMY43" s="134"/>
      <c r="SMZ43" s="134"/>
      <c r="SNA43" s="134"/>
      <c r="SNB43" s="134"/>
      <c r="SNC43" s="134"/>
      <c r="SND43" s="134"/>
      <c r="SNE43" s="134"/>
      <c r="SNF43" s="134"/>
      <c r="SNG43" s="134"/>
      <c r="SNH43" s="134"/>
      <c r="SNI43" s="134"/>
      <c r="SNJ43" s="134"/>
      <c r="SNK43" s="134"/>
      <c r="SNL43" s="134"/>
      <c r="SNM43" s="134"/>
      <c r="SNN43" s="134"/>
      <c r="SNO43" s="134"/>
      <c r="SNP43" s="134"/>
      <c r="SNQ43" s="134"/>
      <c r="SNR43" s="134"/>
      <c r="SNS43" s="134"/>
      <c r="SNT43" s="134"/>
      <c r="SNU43" s="134"/>
      <c r="SNV43" s="134"/>
      <c r="SNW43" s="134"/>
      <c r="SNX43" s="134"/>
      <c r="SNY43" s="134"/>
      <c r="SNZ43" s="134"/>
      <c r="SOA43" s="134"/>
      <c r="SOB43" s="134"/>
      <c r="SOC43" s="134"/>
      <c r="SOD43" s="134"/>
      <c r="SOE43" s="134"/>
      <c r="SOF43" s="134"/>
      <c r="SOG43" s="134"/>
      <c r="SOH43" s="134"/>
      <c r="SOI43" s="134"/>
      <c r="SOJ43" s="134"/>
      <c r="SOK43" s="134"/>
      <c r="SOL43" s="134"/>
      <c r="SOM43" s="134"/>
      <c r="SON43" s="134"/>
      <c r="SOO43" s="134"/>
      <c r="SOP43" s="134"/>
      <c r="SOQ43" s="134"/>
      <c r="SOR43" s="134"/>
      <c r="SOS43" s="134"/>
      <c r="SOT43" s="134"/>
      <c r="SOU43" s="134"/>
      <c r="SOV43" s="134"/>
      <c r="SOW43" s="134"/>
      <c r="SOX43" s="134"/>
      <c r="SOY43" s="134"/>
      <c r="SOZ43" s="134"/>
      <c r="SPA43" s="134"/>
      <c r="SPB43" s="134"/>
      <c r="SPC43" s="134"/>
      <c r="SPD43" s="134"/>
      <c r="SPE43" s="134"/>
      <c r="SPF43" s="134"/>
      <c r="SPG43" s="134"/>
      <c r="SPH43" s="134"/>
      <c r="SPI43" s="134"/>
      <c r="SPJ43" s="134"/>
      <c r="SPK43" s="134"/>
      <c r="SPL43" s="134"/>
      <c r="SPM43" s="134"/>
      <c r="SPN43" s="134"/>
      <c r="SPO43" s="134"/>
      <c r="SPP43" s="134"/>
      <c r="SPQ43" s="134"/>
      <c r="SPR43" s="134"/>
      <c r="SPS43" s="134"/>
      <c r="SPT43" s="134"/>
      <c r="SPU43" s="134"/>
      <c r="SPV43" s="134"/>
      <c r="SPW43" s="134"/>
      <c r="SPX43" s="134"/>
      <c r="SPY43" s="134"/>
      <c r="SPZ43" s="134"/>
      <c r="SQA43" s="134"/>
      <c r="SQB43" s="134"/>
      <c r="SQC43" s="134"/>
      <c r="SQD43" s="134"/>
      <c r="SQE43" s="134"/>
      <c r="SQF43" s="134"/>
      <c r="SQG43" s="134"/>
      <c r="SQH43" s="134"/>
      <c r="SQI43" s="134"/>
      <c r="SQJ43" s="134"/>
      <c r="SQK43" s="134"/>
      <c r="SQL43" s="134"/>
      <c r="SQM43" s="134"/>
      <c r="SQN43" s="134"/>
      <c r="SQO43" s="134"/>
      <c r="SQP43" s="134"/>
      <c r="SQQ43" s="134"/>
      <c r="SQR43" s="134"/>
      <c r="SQS43" s="134"/>
      <c r="SQT43" s="134"/>
      <c r="SQU43" s="134"/>
      <c r="SQV43" s="134"/>
      <c r="SQW43" s="134"/>
      <c r="SQX43" s="134"/>
      <c r="SQY43" s="134"/>
      <c r="SQZ43" s="134"/>
      <c r="SRA43" s="134"/>
      <c r="SRB43" s="134"/>
      <c r="SRC43" s="134"/>
      <c r="SRD43" s="134"/>
      <c r="SRE43" s="134"/>
      <c r="SRF43" s="134"/>
      <c r="SRG43" s="134"/>
      <c r="SRH43" s="134"/>
      <c r="SRI43" s="134"/>
      <c r="SRJ43" s="134"/>
      <c r="SRK43" s="134"/>
      <c r="SRL43" s="134"/>
      <c r="SRM43" s="134"/>
      <c r="SRN43" s="134"/>
      <c r="SRO43" s="134"/>
      <c r="SRP43" s="134"/>
      <c r="SRQ43" s="134"/>
      <c r="SRR43" s="134"/>
      <c r="SRS43" s="134"/>
      <c r="SRT43" s="134"/>
      <c r="SRU43" s="134"/>
      <c r="SRV43" s="134"/>
      <c r="SRW43" s="134"/>
      <c r="SRX43" s="134"/>
      <c r="SRY43" s="134"/>
      <c r="SRZ43" s="134"/>
      <c r="SSA43" s="134"/>
      <c r="SSB43" s="134"/>
      <c r="SSC43" s="134"/>
      <c r="SSD43" s="134"/>
      <c r="SSE43" s="134"/>
      <c r="SSF43" s="134"/>
      <c r="SSG43" s="134"/>
      <c r="SSH43" s="134"/>
      <c r="SSI43" s="134"/>
      <c r="SSJ43" s="134"/>
      <c r="SSK43" s="134"/>
      <c r="SSL43" s="134"/>
      <c r="SSM43" s="134"/>
      <c r="SSN43" s="134"/>
      <c r="SSO43" s="134"/>
      <c r="SSP43" s="134"/>
      <c r="SSQ43" s="134"/>
      <c r="SSR43" s="134"/>
      <c r="SSS43" s="134"/>
      <c r="SST43" s="134"/>
      <c r="SSU43" s="134"/>
      <c r="SSV43" s="134"/>
      <c r="SSW43" s="134"/>
      <c r="SSX43" s="134"/>
      <c r="SSY43" s="134"/>
      <c r="SSZ43" s="134"/>
      <c r="STA43" s="134"/>
      <c r="STB43" s="134"/>
      <c r="STC43" s="134"/>
      <c r="STD43" s="134"/>
      <c r="STE43" s="134"/>
      <c r="STF43" s="134"/>
      <c r="STG43" s="134"/>
      <c r="STH43" s="134"/>
      <c r="STI43" s="134"/>
      <c r="STJ43" s="134"/>
      <c r="STK43" s="134"/>
      <c r="STL43" s="134"/>
      <c r="STM43" s="134"/>
      <c r="STN43" s="134"/>
      <c r="STO43" s="134"/>
      <c r="STP43" s="134"/>
      <c r="STQ43" s="134"/>
      <c r="STR43" s="134"/>
      <c r="STS43" s="134"/>
      <c r="STT43" s="134"/>
      <c r="STU43" s="134"/>
      <c r="STV43" s="134"/>
      <c r="STW43" s="134"/>
      <c r="STX43" s="134"/>
      <c r="STY43" s="134"/>
      <c r="STZ43" s="134"/>
      <c r="SUA43" s="134"/>
      <c r="SUB43" s="134"/>
      <c r="SUC43" s="134"/>
      <c r="SUD43" s="134"/>
      <c r="SUE43" s="134"/>
      <c r="SUF43" s="134"/>
      <c r="SUG43" s="134"/>
      <c r="SUH43" s="134"/>
      <c r="SUI43" s="134"/>
      <c r="SUJ43" s="134"/>
      <c r="SUK43" s="134"/>
      <c r="SUL43" s="134"/>
      <c r="SUM43" s="134"/>
      <c r="SUN43" s="134"/>
      <c r="SUO43" s="134"/>
      <c r="SUP43" s="134"/>
      <c r="SUQ43" s="134"/>
      <c r="SUR43" s="134"/>
      <c r="SUS43" s="134"/>
      <c r="SUT43" s="134"/>
      <c r="SUU43" s="134"/>
      <c r="SUV43" s="134"/>
      <c r="SUW43" s="134"/>
      <c r="SUX43" s="134"/>
      <c r="SUY43" s="134"/>
      <c r="SUZ43" s="134"/>
      <c r="SVA43" s="134"/>
      <c r="SVB43" s="134"/>
      <c r="SVC43" s="134"/>
      <c r="SVD43" s="134"/>
      <c r="SVE43" s="134"/>
      <c r="SVF43" s="134"/>
      <c r="SVG43" s="134"/>
      <c r="SVH43" s="134"/>
      <c r="SVI43" s="134"/>
      <c r="SVJ43" s="134"/>
      <c r="SVK43" s="134"/>
      <c r="SVL43" s="134"/>
      <c r="SVM43" s="134"/>
      <c r="SVN43" s="134"/>
      <c r="SVO43" s="134"/>
      <c r="SVP43" s="134"/>
      <c r="SVQ43" s="134"/>
      <c r="SVR43" s="134"/>
      <c r="SVS43" s="134"/>
      <c r="SVT43" s="134"/>
      <c r="SVU43" s="134"/>
      <c r="SVV43" s="134"/>
      <c r="SVW43" s="134"/>
      <c r="SVX43" s="134"/>
      <c r="SVY43" s="134"/>
      <c r="SVZ43" s="134"/>
      <c r="SWA43" s="134"/>
      <c r="SWB43" s="134"/>
      <c r="SWC43" s="134"/>
      <c r="SWD43" s="134"/>
      <c r="SWE43" s="134"/>
      <c r="SWF43" s="134"/>
      <c r="SWG43" s="134"/>
      <c r="SWH43" s="134"/>
      <c r="SWI43" s="134"/>
      <c r="SWJ43" s="134"/>
      <c r="SWK43" s="134"/>
      <c r="SWL43" s="134"/>
      <c r="SWM43" s="134"/>
      <c r="SWN43" s="134"/>
      <c r="SWO43" s="134"/>
      <c r="SWP43" s="134"/>
      <c r="SWQ43" s="134"/>
      <c r="SWR43" s="134"/>
      <c r="SWS43" s="134"/>
      <c r="SWT43" s="134"/>
      <c r="SWU43" s="134"/>
      <c r="SWV43" s="134"/>
      <c r="SWW43" s="134"/>
      <c r="SWX43" s="134"/>
      <c r="SWY43" s="134"/>
      <c r="SWZ43" s="134"/>
      <c r="SXA43" s="134"/>
      <c r="SXB43" s="134"/>
      <c r="SXC43" s="134"/>
      <c r="SXD43" s="134"/>
      <c r="SXE43" s="134"/>
      <c r="SXF43" s="134"/>
      <c r="SXG43" s="134"/>
      <c r="SXH43" s="134"/>
      <c r="SXI43" s="134"/>
      <c r="SXJ43" s="134"/>
      <c r="SXK43" s="134"/>
      <c r="SXL43" s="134"/>
      <c r="SXM43" s="134"/>
      <c r="SXN43" s="134"/>
      <c r="SXO43" s="134"/>
      <c r="SXP43" s="134"/>
      <c r="SXQ43" s="134"/>
      <c r="SXR43" s="134"/>
      <c r="SXS43" s="134"/>
      <c r="SXT43" s="134"/>
      <c r="SXU43" s="134"/>
      <c r="SXV43" s="134"/>
      <c r="SXW43" s="134"/>
      <c r="SXX43" s="134"/>
      <c r="SXY43" s="134"/>
      <c r="SXZ43" s="134"/>
      <c r="SYA43" s="134"/>
      <c r="SYB43" s="134"/>
      <c r="SYC43" s="134"/>
      <c r="SYD43" s="134"/>
      <c r="SYE43" s="134"/>
      <c r="SYF43" s="134"/>
      <c r="SYG43" s="134"/>
      <c r="SYH43" s="134"/>
      <c r="SYI43" s="134"/>
      <c r="SYJ43" s="134"/>
      <c r="SYK43" s="134"/>
      <c r="SYL43" s="134"/>
      <c r="SYM43" s="134"/>
      <c r="SYN43" s="134"/>
      <c r="SYO43" s="134"/>
      <c r="SYP43" s="134"/>
      <c r="SYQ43" s="134"/>
      <c r="SYR43" s="134"/>
      <c r="SYS43" s="134"/>
      <c r="SYT43" s="134"/>
      <c r="SYU43" s="134"/>
      <c r="SYV43" s="134"/>
      <c r="SYW43" s="134"/>
      <c r="SYX43" s="134"/>
      <c r="SYY43" s="134"/>
      <c r="SYZ43" s="134"/>
      <c r="SZA43" s="134"/>
      <c r="SZB43" s="134"/>
      <c r="SZC43" s="134"/>
      <c r="SZD43" s="134"/>
      <c r="SZE43" s="134"/>
      <c r="SZF43" s="134"/>
      <c r="SZG43" s="134"/>
      <c r="SZH43" s="134"/>
      <c r="SZI43" s="134"/>
      <c r="SZJ43" s="134"/>
      <c r="SZK43" s="134"/>
      <c r="SZL43" s="134"/>
      <c r="SZM43" s="134"/>
      <c r="SZN43" s="134"/>
      <c r="SZO43" s="134"/>
      <c r="SZP43" s="134"/>
      <c r="SZQ43" s="134"/>
      <c r="SZR43" s="134"/>
      <c r="SZS43" s="134"/>
      <c r="SZT43" s="134"/>
      <c r="SZU43" s="134"/>
      <c r="SZV43" s="134"/>
      <c r="SZW43" s="134"/>
      <c r="SZX43" s="134"/>
      <c r="SZY43" s="134"/>
      <c r="SZZ43" s="134"/>
      <c r="TAA43" s="134"/>
      <c r="TAB43" s="134"/>
      <c r="TAC43" s="134"/>
      <c r="TAD43" s="134"/>
      <c r="TAE43" s="134"/>
      <c r="TAF43" s="134"/>
      <c r="TAG43" s="134"/>
      <c r="TAH43" s="134"/>
      <c r="TAI43" s="134"/>
      <c r="TAJ43" s="134"/>
      <c r="TAK43" s="134"/>
      <c r="TAL43" s="134"/>
      <c r="TAM43" s="134"/>
      <c r="TAN43" s="134"/>
      <c r="TAO43" s="134"/>
      <c r="TAP43" s="134"/>
      <c r="TAQ43" s="134"/>
      <c r="TAR43" s="134"/>
      <c r="TAS43" s="134"/>
      <c r="TAT43" s="134"/>
      <c r="TAU43" s="134"/>
      <c r="TAV43" s="134"/>
      <c r="TAW43" s="134"/>
      <c r="TAX43" s="134"/>
      <c r="TAY43" s="134"/>
      <c r="TAZ43" s="134"/>
      <c r="TBA43" s="134"/>
      <c r="TBB43" s="134"/>
      <c r="TBC43" s="134"/>
      <c r="TBD43" s="134"/>
      <c r="TBE43" s="134"/>
      <c r="TBF43" s="134"/>
      <c r="TBG43" s="134"/>
      <c r="TBH43" s="134"/>
      <c r="TBI43" s="134"/>
      <c r="TBJ43" s="134"/>
      <c r="TBK43" s="134"/>
      <c r="TBL43" s="134"/>
      <c r="TBM43" s="134"/>
      <c r="TBN43" s="134"/>
      <c r="TBO43" s="134"/>
      <c r="TBP43" s="134"/>
      <c r="TBQ43" s="134"/>
      <c r="TBR43" s="134"/>
      <c r="TBS43" s="134"/>
      <c r="TBT43" s="134"/>
      <c r="TBU43" s="134"/>
      <c r="TBV43" s="134"/>
      <c r="TBW43" s="134"/>
      <c r="TBX43" s="134"/>
      <c r="TBY43" s="134"/>
      <c r="TBZ43" s="134"/>
      <c r="TCA43" s="134"/>
      <c r="TCB43" s="134"/>
      <c r="TCC43" s="134"/>
      <c r="TCD43" s="134"/>
      <c r="TCE43" s="134"/>
      <c r="TCF43" s="134"/>
      <c r="TCG43" s="134"/>
      <c r="TCH43" s="134"/>
      <c r="TCI43" s="134"/>
      <c r="TCJ43" s="134"/>
      <c r="TCK43" s="134"/>
      <c r="TCL43" s="134"/>
      <c r="TCM43" s="134"/>
      <c r="TCN43" s="134"/>
      <c r="TCO43" s="134"/>
      <c r="TCP43" s="134"/>
      <c r="TCQ43" s="134"/>
      <c r="TCR43" s="134"/>
      <c r="TCS43" s="134"/>
      <c r="TCT43" s="134"/>
      <c r="TCU43" s="134"/>
      <c r="TCV43" s="134"/>
      <c r="TCW43" s="134"/>
      <c r="TCX43" s="134"/>
      <c r="TCY43" s="134"/>
      <c r="TCZ43" s="134"/>
      <c r="TDA43" s="134"/>
      <c r="TDB43" s="134"/>
      <c r="TDC43" s="134"/>
      <c r="TDD43" s="134"/>
      <c r="TDE43" s="134"/>
      <c r="TDF43" s="134"/>
      <c r="TDG43" s="134"/>
      <c r="TDH43" s="134"/>
      <c r="TDI43" s="134"/>
      <c r="TDJ43" s="134"/>
      <c r="TDK43" s="134"/>
      <c r="TDL43" s="134"/>
      <c r="TDM43" s="134"/>
      <c r="TDN43" s="134"/>
      <c r="TDO43" s="134"/>
      <c r="TDP43" s="134"/>
      <c r="TDQ43" s="134"/>
      <c r="TDR43" s="134"/>
      <c r="TDS43" s="134"/>
      <c r="TDT43" s="134"/>
      <c r="TDU43" s="134"/>
      <c r="TDV43" s="134"/>
      <c r="TDW43" s="134"/>
      <c r="TDX43" s="134"/>
      <c r="TDY43" s="134"/>
      <c r="TDZ43" s="134"/>
      <c r="TEA43" s="134"/>
      <c r="TEB43" s="134"/>
      <c r="TEC43" s="134"/>
      <c r="TED43" s="134"/>
      <c r="TEE43" s="134"/>
      <c r="TEF43" s="134"/>
      <c r="TEG43" s="134"/>
      <c r="TEH43" s="134"/>
      <c r="TEI43" s="134"/>
      <c r="TEJ43" s="134"/>
      <c r="TEK43" s="134"/>
      <c r="TEL43" s="134"/>
      <c r="TEM43" s="134"/>
      <c r="TEN43" s="134"/>
      <c r="TEO43" s="134"/>
      <c r="TEP43" s="134"/>
      <c r="TEQ43" s="134"/>
      <c r="TER43" s="134"/>
      <c r="TES43" s="134"/>
      <c r="TET43" s="134"/>
      <c r="TEU43" s="134"/>
      <c r="TEV43" s="134"/>
      <c r="TEW43" s="134"/>
      <c r="TEX43" s="134"/>
      <c r="TEY43" s="134"/>
      <c r="TEZ43" s="134"/>
      <c r="TFA43" s="134"/>
      <c r="TFB43" s="134"/>
      <c r="TFC43" s="134"/>
      <c r="TFD43" s="134"/>
      <c r="TFE43" s="134"/>
      <c r="TFF43" s="134"/>
      <c r="TFG43" s="134"/>
      <c r="TFH43" s="134"/>
      <c r="TFI43" s="134"/>
      <c r="TFJ43" s="134"/>
      <c r="TFK43" s="134"/>
      <c r="TFL43" s="134"/>
      <c r="TFM43" s="134"/>
      <c r="TFN43" s="134"/>
      <c r="TFO43" s="134"/>
      <c r="TFP43" s="134"/>
      <c r="TFQ43" s="134"/>
      <c r="TFR43" s="134"/>
      <c r="TFS43" s="134"/>
      <c r="TFT43" s="134"/>
      <c r="TFU43" s="134"/>
      <c r="TFV43" s="134"/>
      <c r="TFW43" s="134"/>
      <c r="TFX43" s="134"/>
      <c r="TFY43" s="134"/>
      <c r="TFZ43" s="134"/>
      <c r="TGA43" s="134"/>
      <c r="TGB43" s="134"/>
      <c r="TGC43" s="134"/>
      <c r="TGD43" s="134"/>
      <c r="TGE43" s="134"/>
      <c r="TGF43" s="134"/>
      <c r="TGG43" s="134"/>
      <c r="TGH43" s="134"/>
      <c r="TGI43" s="134"/>
      <c r="TGJ43" s="134"/>
      <c r="TGK43" s="134"/>
      <c r="TGL43" s="134"/>
      <c r="TGM43" s="134"/>
      <c r="TGN43" s="134"/>
      <c r="TGO43" s="134"/>
      <c r="TGP43" s="134"/>
      <c r="TGQ43" s="134"/>
      <c r="TGR43" s="134"/>
      <c r="TGS43" s="134"/>
      <c r="TGT43" s="134"/>
      <c r="TGU43" s="134"/>
      <c r="TGV43" s="134"/>
      <c r="TGW43" s="134"/>
      <c r="TGX43" s="134"/>
      <c r="TGY43" s="134"/>
      <c r="TGZ43" s="134"/>
      <c r="THA43" s="134"/>
      <c r="THB43" s="134"/>
      <c r="THC43" s="134"/>
      <c r="THD43" s="134"/>
      <c r="THE43" s="134"/>
      <c r="THF43" s="134"/>
      <c r="THG43" s="134"/>
      <c r="THH43" s="134"/>
      <c r="THI43" s="134"/>
      <c r="THJ43" s="134"/>
      <c r="THK43" s="134"/>
      <c r="THL43" s="134"/>
      <c r="THM43" s="134"/>
      <c r="THN43" s="134"/>
      <c r="THO43" s="134"/>
      <c r="THP43" s="134"/>
      <c r="THQ43" s="134"/>
      <c r="THR43" s="134"/>
      <c r="THS43" s="134"/>
      <c r="THT43" s="134"/>
      <c r="THU43" s="134"/>
      <c r="THV43" s="134"/>
      <c r="THW43" s="134"/>
      <c r="THX43" s="134"/>
      <c r="THY43" s="134"/>
      <c r="THZ43" s="134"/>
      <c r="TIA43" s="134"/>
      <c r="TIB43" s="134"/>
      <c r="TIC43" s="134"/>
      <c r="TID43" s="134"/>
      <c r="TIE43" s="134"/>
      <c r="TIF43" s="134"/>
      <c r="TIG43" s="134"/>
      <c r="TIH43" s="134"/>
      <c r="TII43" s="134"/>
      <c r="TIJ43" s="134"/>
      <c r="TIK43" s="134"/>
      <c r="TIL43" s="134"/>
      <c r="TIM43" s="134"/>
      <c r="TIN43" s="134"/>
      <c r="TIO43" s="134"/>
      <c r="TIP43" s="134"/>
      <c r="TIQ43" s="134"/>
      <c r="TIR43" s="134"/>
      <c r="TIS43" s="134"/>
      <c r="TIT43" s="134"/>
      <c r="TIU43" s="134"/>
      <c r="TIV43" s="134"/>
      <c r="TIW43" s="134"/>
      <c r="TIX43" s="134"/>
      <c r="TIY43" s="134"/>
      <c r="TIZ43" s="134"/>
      <c r="TJA43" s="134"/>
      <c r="TJB43" s="134"/>
      <c r="TJC43" s="134"/>
      <c r="TJD43" s="134"/>
      <c r="TJE43" s="134"/>
      <c r="TJF43" s="134"/>
      <c r="TJG43" s="134"/>
      <c r="TJH43" s="134"/>
      <c r="TJI43" s="134"/>
      <c r="TJJ43" s="134"/>
      <c r="TJK43" s="134"/>
      <c r="TJL43" s="134"/>
      <c r="TJM43" s="134"/>
      <c r="TJN43" s="134"/>
      <c r="TJO43" s="134"/>
      <c r="TJP43" s="134"/>
      <c r="TJQ43" s="134"/>
      <c r="TJR43" s="134"/>
      <c r="TJS43" s="134"/>
      <c r="TJT43" s="134"/>
      <c r="TJU43" s="134"/>
      <c r="TJV43" s="134"/>
      <c r="TJW43" s="134"/>
      <c r="TJX43" s="134"/>
      <c r="TJY43" s="134"/>
      <c r="TJZ43" s="134"/>
      <c r="TKA43" s="134"/>
      <c r="TKB43" s="134"/>
      <c r="TKC43" s="134"/>
      <c r="TKD43" s="134"/>
      <c r="TKE43" s="134"/>
      <c r="TKF43" s="134"/>
      <c r="TKG43" s="134"/>
      <c r="TKH43" s="134"/>
      <c r="TKI43" s="134"/>
      <c r="TKJ43" s="134"/>
      <c r="TKK43" s="134"/>
      <c r="TKL43" s="134"/>
      <c r="TKM43" s="134"/>
      <c r="TKN43" s="134"/>
      <c r="TKO43" s="134"/>
      <c r="TKP43" s="134"/>
      <c r="TKQ43" s="134"/>
      <c r="TKR43" s="134"/>
      <c r="TKS43" s="134"/>
      <c r="TKT43" s="134"/>
      <c r="TKU43" s="134"/>
      <c r="TKV43" s="134"/>
      <c r="TKW43" s="134"/>
      <c r="TKX43" s="134"/>
      <c r="TKY43" s="134"/>
      <c r="TKZ43" s="134"/>
      <c r="TLA43" s="134"/>
      <c r="TLB43" s="134"/>
      <c r="TLC43" s="134"/>
      <c r="TLD43" s="134"/>
      <c r="TLE43" s="134"/>
      <c r="TLF43" s="134"/>
      <c r="TLG43" s="134"/>
      <c r="TLH43" s="134"/>
      <c r="TLI43" s="134"/>
      <c r="TLJ43" s="134"/>
      <c r="TLK43" s="134"/>
      <c r="TLL43" s="134"/>
      <c r="TLM43" s="134"/>
      <c r="TLN43" s="134"/>
      <c r="TLO43" s="134"/>
      <c r="TLP43" s="134"/>
      <c r="TLQ43" s="134"/>
      <c r="TLR43" s="134"/>
      <c r="TLS43" s="134"/>
      <c r="TLT43" s="134"/>
      <c r="TLU43" s="134"/>
      <c r="TLV43" s="134"/>
      <c r="TLW43" s="134"/>
      <c r="TLX43" s="134"/>
      <c r="TLY43" s="134"/>
      <c r="TLZ43" s="134"/>
      <c r="TMA43" s="134"/>
      <c r="TMB43" s="134"/>
      <c r="TMC43" s="134"/>
      <c r="TMD43" s="134"/>
      <c r="TME43" s="134"/>
      <c r="TMF43" s="134"/>
      <c r="TMG43" s="134"/>
      <c r="TMH43" s="134"/>
      <c r="TMI43" s="134"/>
      <c r="TMJ43" s="134"/>
      <c r="TMK43" s="134"/>
      <c r="TML43" s="134"/>
      <c r="TMM43" s="134"/>
      <c r="TMN43" s="134"/>
      <c r="TMO43" s="134"/>
      <c r="TMP43" s="134"/>
      <c r="TMQ43" s="134"/>
      <c r="TMR43" s="134"/>
      <c r="TMS43" s="134"/>
      <c r="TMT43" s="134"/>
      <c r="TMU43" s="134"/>
      <c r="TMV43" s="134"/>
      <c r="TMW43" s="134"/>
      <c r="TMX43" s="134"/>
      <c r="TMY43" s="134"/>
      <c r="TMZ43" s="134"/>
      <c r="TNA43" s="134"/>
      <c r="TNB43" s="134"/>
      <c r="TNC43" s="134"/>
      <c r="TND43" s="134"/>
      <c r="TNE43" s="134"/>
      <c r="TNF43" s="134"/>
      <c r="TNG43" s="134"/>
      <c r="TNH43" s="134"/>
      <c r="TNI43" s="134"/>
      <c r="TNJ43" s="134"/>
      <c r="TNK43" s="134"/>
      <c r="TNL43" s="134"/>
      <c r="TNM43" s="134"/>
      <c r="TNN43" s="134"/>
      <c r="TNO43" s="134"/>
      <c r="TNP43" s="134"/>
      <c r="TNQ43" s="134"/>
      <c r="TNR43" s="134"/>
      <c r="TNS43" s="134"/>
      <c r="TNT43" s="134"/>
      <c r="TNU43" s="134"/>
      <c r="TNV43" s="134"/>
      <c r="TNW43" s="134"/>
      <c r="TNX43" s="134"/>
      <c r="TNY43" s="134"/>
      <c r="TNZ43" s="134"/>
      <c r="TOA43" s="134"/>
      <c r="TOB43" s="134"/>
      <c r="TOC43" s="134"/>
      <c r="TOD43" s="134"/>
      <c r="TOE43" s="134"/>
      <c r="TOF43" s="134"/>
      <c r="TOG43" s="134"/>
      <c r="TOH43" s="134"/>
      <c r="TOI43" s="134"/>
      <c r="TOJ43" s="134"/>
      <c r="TOK43" s="134"/>
      <c r="TOL43" s="134"/>
      <c r="TOM43" s="134"/>
      <c r="TON43" s="134"/>
      <c r="TOO43" s="134"/>
      <c r="TOP43" s="134"/>
      <c r="TOQ43" s="134"/>
      <c r="TOR43" s="134"/>
      <c r="TOS43" s="134"/>
      <c r="TOT43" s="134"/>
      <c r="TOU43" s="134"/>
      <c r="TOV43" s="134"/>
      <c r="TOW43" s="134"/>
      <c r="TOX43" s="134"/>
      <c r="TOY43" s="134"/>
      <c r="TOZ43" s="134"/>
      <c r="TPA43" s="134"/>
      <c r="TPB43" s="134"/>
      <c r="TPC43" s="134"/>
      <c r="TPD43" s="134"/>
      <c r="TPE43" s="134"/>
      <c r="TPF43" s="134"/>
      <c r="TPG43" s="134"/>
      <c r="TPH43" s="134"/>
      <c r="TPI43" s="134"/>
      <c r="TPJ43" s="134"/>
      <c r="TPK43" s="134"/>
      <c r="TPL43" s="134"/>
      <c r="TPM43" s="134"/>
      <c r="TPN43" s="134"/>
      <c r="TPO43" s="134"/>
      <c r="TPP43" s="134"/>
      <c r="TPQ43" s="134"/>
      <c r="TPR43" s="134"/>
      <c r="TPS43" s="134"/>
      <c r="TPT43" s="134"/>
      <c r="TPU43" s="134"/>
      <c r="TPV43" s="134"/>
      <c r="TPW43" s="134"/>
      <c r="TPX43" s="134"/>
      <c r="TPY43" s="134"/>
      <c r="TPZ43" s="134"/>
      <c r="TQA43" s="134"/>
      <c r="TQB43" s="134"/>
      <c r="TQC43" s="134"/>
      <c r="TQD43" s="134"/>
      <c r="TQE43" s="134"/>
      <c r="TQF43" s="134"/>
      <c r="TQG43" s="134"/>
      <c r="TQH43" s="134"/>
      <c r="TQI43" s="134"/>
      <c r="TQJ43" s="134"/>
      <c r="TQK43" s="134"/>
      <c r="TQL43" s="134"/>
      <c r="TQM43" s="134"/>
      <c r="TQN43" s="134"/>
      <c r="TQO43" s="134"/>
      <c r="TQP43" s="134"/>
      <c r="TQQ43" s="134"/>
      <c r="TQR43" s="134"/>
      <c r="TQS43" s="134"/>
      <c r="TQT43" s="134"/>
      <c r="TQU43" s="134"/>
      <c r="TQV43" s="134"/>
      <c r="TQW43" s="134"/>
      <c r="TQX43" s="134"/>
      <c r="TQY43" s="134"/>
      <c r="TQZ43" s="134"/>
      <c r="TRA43" s="134"/>
      <c r="TRB43" s="134"/>
      <c r="TRC43" s="134"/>
      <c r="TRD43" s="134"/>
      <c r="TRE43" s="134"/>
      <c r="TRF43" s="134"/>
      <c r="TRG43" s="134"/>
      <c r="TRH43" s="134"/>
      <c r="TRI43" s="134"/>
      <c r="TRJ43" s="134"/>
      <c r="TRK43" s="134"/>
      <c r="TRL43" s="134"/>
      <c r="TRM43" s="134"/>
      <c r="TRN43" s="134"/>
      <c r="TRO43" s="134"/>
      <c r="TRP43" s="134"/>
      <c r="TRQ43" s="134"/>
      <c r="TRR43" s="134"/>
      <c r="TRS43" s="134"/>
      <c r="TRT43" s="134"/>
      <c r="TRU43" s="134"/>
      <c r="TRV43" s="134"/>
      <c r="TRW43" s="134"/>
      <c r="TRX43" s="134"/>
      <c r="TRY43" s="134"/>
      <c r="TRZ43" s="134"/>
      <c r="TSA43" s="134"/>
      <c r="TSB43" s="134"/>
      <c r="TSC43" s="134"/>
      <c r="TSD43" s="134"/>
      <c r="TSE43" s="134"/>
      <c r="TSF43" s="134"/>
      <c r="TSG43" s="134"/>
      <c r="TSH43" s="134"/>
      <c r="TSI43" s="134"/>
      <c r="TSJ43" s="134"/>
      <c r="TSK43" s="134"/>
      <c r="TSL43" s="134"/>
      <c r="TSM43" s="134"/>
      <c r="TSN43" s="134"/>
      <c r="TSO43" s="134"/>
      <c r="TSP43" s="134"/>
      <c r="TSQ43" s="134"/>
      <c r="TSR43" s="134"/>
      <c r="TSS43" s="134"/>
      <c r="TST43" s="134"/>
      <c r="TSU43" s="134"/>
      <c r="TSV43" s="134"/>
      <c r="TSW43" s="134"/>
      <c r="TSX43" s="134"/>
      <c r="TSY43" s="134"/>
      <c r="TSZ43" s="134"/>
      <c r="TTA43" s="134"/>
      <c r="TTB43" s="134"/>
      <c r="TTC43" s="134"/>
      <c r="TTD43" s="134"/>
      <c r="TTE43" s="134"/>
      <c r="TTF43" s="134"/>
      <c r="TTG43" s="134"/>
      <c r="TTH43" s="134"/>
      <c r="TTI43" s="134"/>
      <c r="TTJ43" s="134"/>
      <c r="TTK43" s="134"/>
      <c r="TTL43" s="134"/>
      <c r="TTM43" s="134"/>
      <c r="TTN43" s="134"/>
      <c r="TTO43" s="134"/>
      <c r="TTP43" s="134"/>
      <c r="TTQ43" s="134"/>
      <c r="TTR43" s="134"/>
      <c r="TTS43" s="134"/>
      <c r="TTT43" s="134"/>
      <c r="TTU43" s="134"/>
      <c r="TTV43" s="134"/>
      <c r="TTW43" s="134"/>
      <c r="TTX43" s="134"/>
      <c r="TTY43" s="134"/>
      <c r="TTZ43" s="134"/>
      <c r="TUA43" s="134"/>
      <c r="TUB43" s="134"/>
      <c r="TUC43" s="134"/>
      <c r="TUD43" s="134"/>
      <c r="TUE43" s="134"/>
      <c r="TUF43" s="134"/>
      <c r="TUG43" s="134"/>
      <c r="TUH43" s="134"/>
      <c r="TUI43" s="134"/>
      <c r="TUJ43" s="134"/>
      <c r="TUK43" s="134"/>
      <c r="TUL43" s="134"/>
      <c r="TUM43" s="134"/>
      <c r="TUN43" s="134"/>
      <c r="TUO43" s="134"/>
      <c r="TUP43" s="134"/>
      <c r="TUQ43" s="134"/>
      <c r="TUR43" s="134"/>
      <c r="TUS43" s="134"/>
      <c r="TUT43" s="134"/>
      <c r="TUU43" s="134"/>
      <c r="TUV43" s="134"/>
      <c r="TUW43" s="134"/>
      <c r="TUX43" s="134"/>
      <c r="TUY43" s="134"/>
      <c r="TUZ43" s="134"/>
      <c r="TVA43" s="134"/>
      <c r="TVB43" s="134"/>
      <c r="TVC43" s="134"/>
      <c r="TVD43" s="134"/>
      <c r="TVE43" s="134"/>
      <c r="TVF43" s="134"/>
      <c r="TVG43" s="134"/>
      <c r="TVH43" s="134"/>
      <c r="TVI43" s="134"/>
      <c r="TVJ43" s="134"/>
      <c r="TVK43" s="134"/>
      <c r="TVL43" s="134"/>
      <c r="TVM43" s="134"/>
      <c r="TVN43" s="134"/>
      <c r="TVO43" s="134"/>
      <c r="TVP43" s="134"/>
      <c r="TVQ43" s="134"/>
      <c r="TVR43" s="134"/>
      <c r="TVS43" s="134"/>
      <c r="TVT43" s="134"/>
      <c r="TVU43" s="134"/>
      <c r="TVV43" s="134"/>
      <c r="TVW43" s="134"/>
      <c r="TVX43" s="134"/>
      <c r="TVY43" s="134"/>
      <c r="TVZ43" s="134"/>
      <c r="TWA43" s="134"/>
      <c r="TWB43" s="134"/>
      <c r="TWC43" s="134"/>
      <c r="TWD43" s="134"/>
      <c r="TWE43" s="134"/>
      <c r="TWF43" s="134"/>
      <c r="TWG43" s="134"/>
      <c r="TWH43" s="134"/>
      <c r="TWI43" s="134"/>
      <c r="TWJ43" s="134"/>
      <c r="TWK43" s="134"/>
      <c r="TWL43" s="134"/>
      <c r="TWM43" s="134"/>
      <c r="TWN43" s="134"/>
      <c r="TWO43" s="134"/>
      <c r="TWP43" s="134"/>
      <c r="TWQ43" s="134"/>
      <c r="TWR43" s="134"/>
      <c r="TWS43" s="134"/>
      <c r="TWT43" s="134"/>
      <c r="TWU43" s="134"/>
      <c r="TWV43" s="134"/>
      <c r="TWW43" s="134"/>
      <c r="TWX43" s="134"/>
      <c r="TWY43" s="134"/>
      <c r="TWZ43" s="134"/>
      <c r="TXA43" s="134"/>
      <c r="TXB43" s="134"/>
      <c r="TXC43" s="134"/>
      <c r="TXD43" s="134"/>
      <c r="TXE43" s="134"/>
      <c r="TXF43" s="134"/>
      <c r="TXG43" s="134"/>
      <c r="TXH43" s="134"/>
      <c r="TXI43" s="134"/>
      <c r="TXJ43" s="134"/>
      <c r="TXK43" s="134"/>
      <c r="TXL43" s="134"/>
      <c r="TXM43" s="134"/>
      <c r="TXN43" s="134"/>
      <c r="TXO43" s="134"/>
      <c r="TXP43" s="134"/>
      <c r="TXQ43" s="134"/>
      <c r="TXR43" s="134"/>
      <c r="TXS43" s="134"/>
      <c r="TXT43" s="134"/>
      <c r="TXU43" s="134"/>
      <c r="TXV43" s="134"/>
      <c r="TXW43" s="134"/>
      <c r="TXX43" s="134"/>
      <c r="TXY43" s="134"/>
      <c r="TXZ43" s="134"/>
      <c r="TYA43" s="134"/>
      <c r="TYB43" s="134"/>
      <c r="TYC43" s="134"/>
      <c r="TYD43" s="134"/>
      <c r="TYE43" s="134"/>
      <c r="TYF43" s="134"/>
      <c r="TYG43" s="134"/>
      <c r="TYH43" s="134"/>
      <c r="TYI43" s="134"/>
      <c r="TYJ43" s="134"/>
      <c r="TYK43" s="134"/>
      <c r="TYL43" s="134"/>
      <c r="TYM43" s="134"/>
      <c r="TYN43" s="134"/>
      <c r="TYO43" s="134"/>
      <c r="TYP43" s="134"/>
      <c r="TYQ43" s="134"/>
      <c r="TYR43" s="134"/>
      <c r="TYS43" s="134"/>
      <c r="TYT43" s="134"/>
      <c r="TYU43" s="134"/>
      <c r="TYV43" s="134"/>
      <c r="TYW43" s="134"/>
      <c r="TYX43" s="134"/>
      <c r="TYY43" s="134"/>
      <c r="TYZ43" s="134"/>
      <c r="TZA43" s="134"/>
      <c r="TZB43" s="134"/>
      <c r="TZC43" s="134"/>
      <c r="TZD43" s="134"/>
      <c r="TZE43" s="134"/>
      <c r="TZF43" s="134"/>
      <c r="TZG43" s="134"/>
      <c r="TZH43" s="134"/>
      <c r="TZI43" s="134"/>
      <c r="TZJ43" s="134"/>
      <c r="TZK43" s="134"/>
      <c r="TZL43" s="134"/>
      <c r="TZM43" s="134"/>
      <c r="TZN43" s="134"/>
      <c r="TZO43" s="134"/>
      <c r="TZP43" s="134"/>
      <c r="TZQ43" s="134"/>
      <c r="TZR43" s="134"/>
      <c r="TZS43" s="134"/>
      <c r="TZT43" s="134"/>
      <c r="TZU43" s="134"/>
      <c r="TZV43" s="134"/>
      <c r="TZW43" s="134"/>
      <c r="TZX43" s="134"/>
      <c r="TZY43" s="134"/>
      <c r="TZZ43" s="134"/>
      <c r="UAA43" s="134"/>
      <c r="UAB43" s="134"/>
      <c r="UAC43" s="134"/>
      <c r="UAD43" s="134"/>
      <c r="UAE43" s="134"/>
      <c r="UAF43" s="134"/>
      <c r="UAG43" s="134"/>
      <c r="UAH43" s="134"/>
      <c r="UAI43" s="134"/>
      <c r="UAJ43" s="134"/>
      <c r="UAK43" s="134"/>
      <c r="UAL43" s="134"/>
      <c r="UAM43" s="134"/>
      <c r="UAN43" s="134"/>
      <c r="UAO43" s="134"/>
      <c r="UAP43" s="134"/>
      <c r="UAQ43" s="134"/>
      <c r="UAR43" s="134"/>
      <c r="UAS43" s="134"/>
      <c r="UAT43" s="134"/>
      <c r="UAU43" s="134"/>
      <c r="UAV43" s="134"/>
      <c r="UAW43" s="134"/>
      <c r="UAX43" s="134"/>
      <c r="UAY43" s="134"/>
      <c r="UAZ43" s="134"/>
      <c r="UBA43" s="134"/>
      <c r="UBB43" s="134"/>
      <c r="UBC43" s="134"/>
      <c r="UBD43" s="134"/>
      <c r="UBE43" s="134"/>
      <c r="UBF43" s="134"/>
      <c r="UBG43" s="134"/>
      <c r="UBH43" s="134"/>
      <c r="UBI43" s="134"/>
      <c r="UBJ43" s="134"/>
      <c r="UBK43" s="134"/>
      <c r="UBL43" s="134"/>
      <c r="UBM43" s="134"/>
      <c r="UBN43" s="134"/>
      <c r="UBO43" s="134"/>
      <c r="UBP43" s="134"/>
      <c r="UBQ43" s="134"/>
      <c r="UBR43" s="134"/>
      <c r="UBS43" s="134"/>
      <c r="UBT43" s="134"/>
      <c r="UBU43" s="134"/>
      <c r="UBV43" s="134"/>
      <c r="UBW43" s="134"/>
      <c r="UBX43" s="134"/>
      <c r="UBY43" s="134"/>
      <c r="UBZ43" s="134"/>
      <c r="UCA43" s="134"/>
      <c r="UCB43" s="134"/>
      <c r="UCC43" s="134"/>
      <c r="UCD43" s="134"/>
      <c r="UCE43" s="134"/>
      <c r="UCF43" s="134"/>
      <c r="UCG43" s="134"/>
      <c r="UCH43" s="134"/>
      <c r="UCI43" s="134"/>
      <c r="UCJ43" s="134"/>
      <c r="UCK43" s="134"/>
      <c r="UCL43" s="134"/>
      <c r="UCM43" s="134"/>
      <c r="UCN43" s="134"/>
      <c r="UCO43" s="134"/>
      <c r="UCP43" s="134"/>
      <c r="UCQ43" s="134"/>
      <c r="UCR43" s="134"/>
      <c r="UCS43" s="134"/>
      <c r="UCT43" s="134"/>
      <c r="UCU43" s="134"/>
      <c r="UCV43" s="134"/>
      <c r="UCW43" s="134"/>
      <c r="UCX43" s="134"/>
      <c r="UCY43" s="134"/>
      <c r="UCZ43" s="134"/>
      <c r="UDA43" s="134"/>
      <c r="UDB43" s="134"/>
      <c r="UDC43" s="134"/>
      <c r="UDD43" s="134"/>
      <c r="UDE43" s="134"/>
      <c r="UDF43" s="134"/>
      <c r="UDG43" s="134"/>
      <c r="UDH43" s="134"/>
      <c r="UDI43" s="134"/>
      <c r="UDJ43" s="134"/>
      <c r="UDK43" s="134"/>
      <c r="UDL43" s="134"/>
      <c r="UDM43" s="134"/>
      <c r="UDN43" s="134"/>
      <c r="UDO43" s="134"/>
      <c r="UDP43" s="134"/>
      <c r="UDQ43" s="134"/>
      <c r="UDR43" s="134"/>
      <c r="UDS43" s="134"/>
      <c r="UDT43" s="134"/>
      <c r="UDU43" s="134"/>
      <c r="UDV43" s="134"/>
      <c r="UDW43" s="134"/>
      <c r="UDX43" s="134"/>
      <c r="UDY43" s="134"/>
      <c r="UDZ43" s="134"/>
      <c r="UEA43" s="134"/>
      <c r="UEB43" s="134"/>
      <c r="UEC43" s="134"/>
      <c r="UED43" s="134"/>
      <c r="UEE43" s="134"/>
      <c r="UEF43" s="134"/>
      <c r="UEG43" s="134"/>
      <c r="UEH43" s="134"/>
      <c r="UEI43" s="134"/>
      <c r="UEJ43" s="134"/>
      <c r="UEK43" s="134"/>
      <c r="UEL43" s="134"/>
      <c r="UEM43" s="134"/>
      <c r="UEN43" s="134"/>
      <c r="UEO43" s="134"/>
      <c r="UEP43" s="134"/>
      <c r="UEQ43" s="134"/>
      <c r="UER43" s="134"/>
      <c r="UES43" s="134"/>
      <c r="UET43" s="134"/>
      <c r="UEU43" s="134"/>
      <c r="UEV43" s="134"/>
      <c r="UEW43" s="134"/>
      <c r="UEX43" s="134"/>
      <c r="UEY43" s="134"/>
      <c r="UEZ43" s="134"/>
      <c r="UFA43" s="134"/>
      <c r="UFB43" s="134"/>
      <c r="UFC43" s="134"/>
      <c r="UFD43" s="134"/>
      <c r="UFE43" s="134"/>
      <c r="UFF43" s="134"/>
      <c r="UFG43" s="134"/>
      <c r="UFH43" s="134"/>
      <c r="UFI43" s="134"/>
      <c r="UFJ43" s="134"/>
      <c r="UFK43" s="134"/>
      <c r="UFL43" s="134"/>
      <c r="UFM43" s="134"/>
      <c r="UFN43" s="134"/>
      <c r="UFO43" s="134"/>
      <c r="UFP43" s="134"/>
      <c r="UFQ43" s="134"/>
      <c r="UFR43" s="134"/>
      <c r="UFS43" s="134"/>
      <c r="UFT43" s="134"/>
      <c r="UFU43" s="134"/>
      <c r="UFV43" s="134"/>
      <c r="UFW43" s="134"/>
      <c r="UFX43" s="134"/>
      <c r="UFY43" s="134"/>
      <c r="UFZ43" s="134"/>
      <c r="UGA43" s="134"/>
      <c r="UGB43" s="134"/>
      <c r="UGC43" s="134"/>
      <c r="UGD43" s="134"/>
      <c r="UGE43" s="134"/>
      <c r="UGF43" s="134"/>
      <c r="UGG43" s="134"/>
      <c r="UGH43" s="134"/>
      <c r="UGI43" s="134"/>
      <c r="UGJ43" s="134"/>
      <c r="UGK43" s="134"/>
      <c r="UGL43" s="134"/>
      <c r="UGM43" s="134"/>
      <c r="UGN43" s="134"/>
      <c r="UGO43" s="134"/>
      <c r="UGP43" s="134"/>
      <c r="UGQ43" s="134"/>
      <c r="UGR43" s="134"/>
      <c r="UGS43" s="134"/>
      <c r="UGT43" s="134"/>
      <c r="UGU43" s="134"/>
      <c r="UGV43" s="134"/>
      <c r="UGW43" s="134"/>
      <c r="UGX43" s="134"/>
      <c r="UGY43" s="134"/>
      <c r="UGZ43" s="134"/>
      <c r="UHA43" s="134"/>
      <c r="UHB43" s="134"/>
      <c r="UHC43" s="134"/>
      <c r="UHD43" s="134"/>
      <c r="UHE43" s="134"/>
      <c r="UHF43" s="134"/>
      <c r="UHG43" s="134"/>
      <c r="UHH43" s="134"/>
      <c r="UHI43" s="134"/>
      <c r="UHJ43" s="134"/>
      <c r="UHK43" s="134"/>
      <c r="UHL43" s="134"/>
      <c r="UHM43" s="134"/>
      <c r="UHN43" s="134"/>
      <c r="UHO43" s="134"/>
      <c r="UHP43" s="134"/>
      <c r="UHQ43" s="134"/>
      <c r="UHR43" s="134"/>
      <c r="UHS43" s="134"/>
      <c r="UHT43" s="134"/>
      <c r="UHU43" s="134"/>
      <c r="UHV43" s="134"/>
      <c r="UHW43" s="134"/>
      <c r="UHX43" s="134"/>
      <c r="UHY43" s="134"/>
      <c r="UHZ43" s="134"/>
      <c r="UIA43" s="134"/>
      <c r="UIB43" s="134"/>
      <c r="UIC43" s="134"/>
      <c r="UID43" s="134"/>
      <c r="UIE43" s="134"/>
      <c r="UIF43" s="134"/>
      <c r="UIG43" s="134"/>
      <c r="UIH43" s="134"/>
      <c r="UII43" s="134"/>
      <c r="UIJ43" s="134"/>
      <c r="UIK43" s="134"/>
      <c r="UIL43" s="134"/>
      <c r="UIM43" s="134"/>
      <c r="UIN43" s="134"/>
      <c r="UIO43" s="134"/>
      <c r="UIP43" s="134"/>
      <c r="UIQ43" s="134"/>
      <c r="UIR43" s="134"/>
      <c r="UIS43" s="134"/>
      <c r="UIT43" s="134"/>
      <c r="UIU43" s="134"/>
      <c r="UIV43" s="134"/>
      <c r="UIW43" s="134"/>
      <c r="UIX43" s="134"/>
      <c r="UIY43" s="134"/>
      <c r="UIZ43" s="134"/>
      <c r="UJA43" s="134"/>
      <c r="UJB43" s="134"/>
      <c r="UJC43" s="134"/>
      <c r="UJD43" s="134"/>
      <c r="UJE43" s="134"/>
      <c r="UJF43" s="134"/>
      <c r="UJG43" s="134"/>
      <c r="UJH43" s="134"/>
      <c r="UJI43" s="134"/>
      <c r="UJJ43" s="134"/>
      <c r="UJK43" s="134"/>
      <c r="UJL43" s="134"/>
      <c r="UJM43" s="134"/>
      <c r="UJN43" s="134"/>
      <c r="UJO43" s="134"/>
      <c r="UJP43" s="134"/>
      <c r="UJQ43" s="134"/>
      <c r="UJR43" s="134"/>
      <c r="UJS43" s="134"/>
      <c r="UJT43" s="134"/>
      <c r="UJU43" s="134"/>
      <c r="UJV43" s="134"/>
      <c r="UJW43" s="134"/>
      <c r="UJX43" s="134"/>
      <c r="UJY43" s="134"/>
      <c r="UJZ43" s="134"/>
      <c r="UKA43" s="134"/>
      <c r="UKB43" s="134"/>
      <c r="UKC43" s="134"/>
      <c r="UKD43" s="134"/>
      <c r="UKE43" s="134"/>
      <c r="UKF43" s="134"/>
      <c r="UKG43" s="134"/>
      <c r="UKH43" s="134"/>
      <c r="UKI43" s="134"/>
      <c r="UKJ43" s="134"/>
      <c r="UKK43" s="134"/>
      <c r="UKL43" s="134"/>
      <c r="UKM43" s="134"/>
      <c r="UKN43" s="134"/>
      <c r="UKO43" s="134"/>
      <c r="UKP43" s="134"/>
      <c r="UKQ43" s="134"/>
      <c r="UKR43" s="134"/>
      <c r="UKS43" s="134"/>
      <c r="UKT43" s="134"/>
      <c r="UKU43" s="134"/>
      <c r="UKV43" s="134"/>
      <c r="UKW43" s="134"/>
      <c r="UKX43" s="134"/>
      <c r="UKY43" s="134"/>
      <c r="UKZ43" s="134"/>
      <c r="ULA43" s="134"/>
      <c r="ULB43" s="134"/>
      <c r="ULC43" s="134"/>
      <c r="ULD43" s="134"/>
      <c r="ULE43" s="134"/>
      <c r="ULF43" s="134"/>
      <c r="ULG43" s="134"/>
      <c r="ULH43" s="134"/>
      <c r="ULI43" s="134"/>
      <c r="ULJ43" s="134"/>
      <c r="ULK43" s="134"/>
      <c r="ULL43" s="134"/>
      <c r="ULM43" s="134"/>
      <c r="ULN43" s="134"/>
      <c r="ULO43" s="134"/>
      <c r="ULP43" s="134"/>
      <c r="ULQ43" s="134"/>
      <c r="ULR43" s="134"/>
      <c r="ULS43" s="134"/>
      <c r="ULT43" s="134"/>
      <c r="ULU43" s="134"/>
      <c r="ULV43" s="134"/>
      <c r="ULW43" s="134"/>
      <c r="ULX43" s="134"/>
      <c r="ULY43" s="134"/>
      <c r="ULZ43" s="134"/>
      <c r="UMA43" s="134"/>
      <c r="UMB43" s="134"/>
      <c r="UMC43" s="134"/>
      <c r="UMD43" s="134"/>
      <c r="UME43" s="134"/>
      <c r="UMF43" s="134"/>
      <c r="UMG43" s="134"/>
      <c r="UMH43" s="134"/>
      <c r="UMI43" s="134"/>
      <c r="UMJ43" s="134"/>
      <c r="UMK43" s="134"/>
      <c r="UML43" s="134"/>
      <c r="UMM43" s="134"/>
      <c r="UMN43" s="134"/>
      <c r="UMO43" s="134"/>
      <c r="UMP43" s="134"/>
      <c r="UMQ43" s="134"/>
      <c r="UMR43" s="134"/>
      <c r="UMS43" s="134"/>
      <c r="UMT43" s="134"/>
      <c r="UMU43" s="134"/>
      <c r="UMV43" s="134"/>
      <c r="UMW43" s="134"/>
      <c r="UMX43" s="134"/>
      <c r="UMY43" s="134"/>
      <c r="UMZ43" s="134"/>
      <c r="UNA43" s="134"/>
      <c r="UNB43" s="134"/>
      <c r="UNC43" s="134"/>
      <c r="UND43" s="134"/>
      <c r="UNE43" s="134"/>
      <c r="UNF43" s="134"/>
      <c r="UNG43" s="134"/>
      <c r="UNH43" s="134"/>
      <c r="UNI43" s="134"/>
      <c r="UNJ43" s="134"/>
      <c r="UNK43" s="134"/>
      <c r="UNL43" s="134"/>
      <c r="UNM43" s="134"/>
      <c r="UNN43" s="134"/>
      <c r="UNO43" s="134"/>
      <c r="UNP43" s="134"/>
      <c r="UNQ43" s="134"/>
      <c r="UNR43" s="134"/>
      <c r="UNS43" s="134"/>
      <c r="UNT43" s="134"/>
      <c r="UNU43" s="134"/>
      <c r="UNV43" s="134"/>
      <c r="UNW43" s="134"/>
      <c r="UNX43" s="134"/>
      <c r="UNY43" s="134"/>
      <c r="UNZ43" s="134"/>
      <c r="UOA43" s="134"/>
      <c r="UOB43" s="134"/>
      <c r="UOC43" s="134"/>
      <c r="UOD43" s="134"/>
      <c r="UOE43" s="134"/>
      <c r="UOF43" s="134"/>
      <c r="UOG43" s="134"/>
      <c r="UOH43" s="134"/>
      <c r="UOI43" s="134"/>
      <c r="UOJ43" s="134"/>
      <c r="UOK43" s="134"/>
      <c r="UOL43" s="134"/>
      <c r="UOM43" s="134"/>
      <c r="UON43" s="134"/>
      <c r="UOO43" s="134"/>
      <c r="UOP43" s="134"/>
      <c r="UOQ43" s="134"/>
      <c r="UOR43" s="134"/>
      <c r="UOS43" s="134"/>
      <c r="UOT43" s="134"/>
      <c r="UOU43" s="134"/>
      <c r="UOV43" s="134"/>
      <c r="UOW43" s="134"/>
      <c r="UOX43" s="134"/>
      <c r="UOY43" s="134"/>
      <c r="UOZ43" s="134"/>
      <c r="UPA43" s="134"/>
      <c r="UPB43" s="134"/>
      <c r="UPC43" s="134"/>
      <c r="UPD43" s="134"/>
      <c r="UPE43" s="134"/>
      <c r="UPF43" s="134"/>
      <c r="UPG43" s="134"/>
      <c r="UPH43" s="134"/>
      <c r="UPI43" s="134"/>
      <c r="UPJ43" s="134"/>
      <c r="UPK43" s="134"/>
      <c r="UPL43" s="134"/>
      <c r="UPM43" s="134"/>
      <c r="UPN43" s="134"/>
      <c r="UPO43" s="134"/>
      <c r="UPP43" s="134"/>
      <c r="UPQ43" s="134"/>
      <c r="UPR43" s="134"/>
      <c r="UPS43" s="134"/>
      <c r="UPT43" s="134"/>
      <c r="UPU43" s="134"/>
      <c r="UPV43" s="134"/>
      <c r="UPW43" s="134"/>
      <c r="UPX43" s="134"/>
      <c r="UPY43" s="134"/>
      <c r="UPZ43" s="134"/>
      <c r="UQA43" s="134"/>
      <c r="UQB43" s="134"/>
      <c r="UQC43" s="134"/>
      <c r="UQD43" s="134"/>
      <c r="UQE43" s="134"/>
      <c r="UQF43" s="134"/>
      <c r="UQG43" s="134"/>
      <c r="UQH43" s="134"/>
      <c r="UQI43" s="134"/>
      <c r="UQJ43" s="134"/>
      <c r="UQK43" s="134"/>
      <c r="UQL43" s="134"/>
      <c r="UQM43" s="134"/>
      <c r="UQN43" s="134"/>
      <c r="UQO43" s="134"/>
      <c r="UQP43" s="134"/>
      <c r="UQQ43" s="134"/>
      <c r="UQR43" s="134"/>
      <c r="UQS43" s="134"/>
      <c r="UQT43" s="134"/>
      <c r="UQU43" s="134"/>
      <c r="UQV43" s="134"/>
      <c r="UQW43" s="134"/>
      <c r="UQX43" s="134"/>
      <c r="UQY43" s="134"/>
      <c r="UQZ43" s="134"/>
      <c r="URA43" s="134"/>
      <c r="URB43" s="134"/>
      <c r="URC43" s="134"/>
      <c r="URD43" s="134"/>
      <c r="URE43" s="134"/>
      <c r="URF43" s="134"/>
      <c r="URG43" s="134"/>
      <c r="URH43" s="134"/>
      <c r="URI43" s="134"/>
      <c r="URJ43" s="134"/>
      <c r="URK43" s="134"/>
      <c r="URL43" s="134"/>
      <c r="URM43" s="134"/>
      <c r="URN43" s="134"/>
      <c r="URO43" s="134"/>
      <c r="URP43" s="134"/>
      <c r="URQ43" s="134"/>
      <c r="URR43" s="134"/>
      <c r="URS43" s="134"/>
      <c r="URT43" s="134"/>
      <c r="URU43" s="134"/>
      <c r="URV43" s="134"/>
      <c r="URW43" s="134"/>
      <c r="URX43" s="134"/>
      <c r="URY43" s="134"/>
      <c r="URZ43" s="134"/>
      <c r="USA43" s="134"/>
      <c r="USB43" s="134"/>
      <c r="USC43" s="134"/>
      <c r="USD43" s="134"/>
      <c r="USE43" s="134"/>
      <c r="USF43" s="134"/>
      <c r="USG43" s="134"/>
      <c r="USH43" s="134"/>
      <c r="USI43" s="134"/>
      <c r="USJ43" s="134"/>
      <c r="USK43" s="134"/>
      <c r="USL43" s="134"/>
      <c r="USM43" s="134"/>
      <c r="USN43" s="134"/>
      <c r="USO43" s="134"/>
      <c r="USP43" s="134"/>
      <c r="USQ43" s="134"/>
      <c r="USR43" s="134"/>
      <c r="USS43" s="134"/>
      <c r="UST43" s="134"/>
      <c r="USU43" s="134"/>
      <c r="USV43" s="134"/>
      <c r="USW43" s="134"/>
      <c r="USX43" s="134"/>
      <c r="USY43" s="134"/>
      <c r="USZ43" s="134"/>
      <c r="UTA43" s="134"/>
      <c r="UTB43" s="134"/>
      <c r="UTC43" s="134"/>
      <c r="UTD43" s="134"/>
      <c r="UTE43" s="134"/>
      <c r="UTF43" s="134"/>
      <c r="UTG43" s="134"/>
      <c r="UTH43" s="134"/>
      <c r="UTI43" s="134"/>
      <c r="UTJ43" s="134"/>
      <c r="UTK43" s="134"/>
      <c r="UTL43" s="134"/>
      <c r="UTM43" s="134"/>
      <c r="UTN43" s="134"/>
      <c r="UTO43" s="134"/>
      <c r="UTP43" s="134"/>
      <c r="UTQ43" s="134"/>
      <c r="UTR43" s="134"/>
      <c r="UTS43" s="134"/>
      <c r="UTT43" s="134"/>
      <c r="UTU43" s="134"/>
      <c r="UTV43" s="134"/>
      <c r="UTW43" s="134"/>
      <c r="UTX43" s="134"/>
      <c r="UTY43" s="134"/>
      <c r="UTZ43" s="134"/>
      <c r="UUA43" s="134"/>
      <c r="UUB43" s="134"/>
      <c r="UUC43" s="134"/>
      <c r="UUD43" s="134"/>
      <c r="UUE43" s="134"/>
      <c r="UUF43" s="134"/>
      <c r="UUG43" s="134"/>
      <c r="UUH43" s="134"/>
      <c r="UUI43" s="134"/>
      <c r="UUJ43" s="134"/>
      <c r="UUK43" s="134"/>
      <c r="UUL43" s="134"/>
      <c r="UUM43" s="134"/>
      <c r="UUN43" s="134"/>
      <c r="UUO43" s="134"/>
      <c r="UUP43" s="134"/>
      <c r="UUQ43" s="134"/>
      <c r="UUR43" s="134"/>
      <c r="UUS43" s="134"/>
      <c r="UUT43" s="134"/>
      <c r="UUU43" s="134"/>
      <c r="UUV43" s="134"/>
      <c r="UUW43" s="134"/>
      <c r="UUX43" s="134"/>
      <c r="UUY43" s="134"/>
      <c r="UUZ43" s="134"/>
      <c r="UVA43" s="134"/>
      <c r="UVB43" s="134"/>
      <c r="UVC43" s="134"/>
      <c r="UVD43" s="134"/>
      <c r="UVE43" s="134"/>
      <c r="UVF43" s="134"/>
      <c r="UVG43" s="134"/>
      <c r="UVH43" s="134"/>
      <c r="UVI43" s="134"/>
      <c r="UVJ43" s="134"/>
      <c r="UVK43" s="134"/>
      <c r="UVL43" s="134"/>
      <c r="UVM43" s="134"/>
      <c r="UVN43" s="134"/>
      <c r="UVO43" s="134"/>
      <c r="UVP43" s="134"/>
      <c r="UVQ43" s="134"/>
      <c r="UVR43" s="134"/>
      <c r="UVS43" s="134"/>
      <c r="UVT43" s="134"/>
      <c r="UVU43" s="134"/>
      <c r="UVV43" s="134"/>
      <c r="UVW43" s="134"/>
      <c r="UVX43" s="134"/>
      <c r="UVY43" s="134"/>
      <c r="UVZ43" s="134"/>
      <c r="UWA43" s="134"/>
      <c r="UWB43" s="134"/>
      <c r="UWC43" s="134"/>
      <c r="UWD43" s="134"/>
      <c r="UWE43" s="134"/>
      <c r="UWF43" s="134"/>
      <c r="UWG43" s="134"/>
      <c r="UWH43" s="134"/>
      <c r="UWI43" s="134"/>
      <c r="UWJ43" s="134"/>
      <c r="UWK43" s="134"/>
      <c r="UWL43" s="134"/>
      <c r="UWM43" s="134"/>
      <c r="UWN43" s="134"/>
      <c r="UWO43" s="134"/>
      <c r="UWP43" s="134"/>
      <c r="UWQ43" s="134"/>
      <c r="UWR43" s="134"/>
      <c r="UWS43" s="134"/>
      <c r="UWT43" s="134"/>
      <c r="UWU43" s="134"/>
      <c r="UWV43" s="134"/>
      <c r="UWW43" s="134"/>
      <c r="UWX43" s="134"/>
      <c r="UWY43" s="134"/>
      <c r="UWZ43" s="134"/>
      <c r="UXA43" s="134"/>
      <c r="UXB43" s="134"/>
      <c r="UXC43" s="134"/>
      <c r="UXD43" s="134"/>
      <c r="UXE43" s="134"/>
      <c r="UXF43" s="134"/>
      <c r="UXG43" s="134"/>
      <c r="UXH43" s="134"/>
      <c r="UXI43" s="134"/>
      <c r="UXJ43" s="134"/>
      <c r="UXK43" s="134"/>
      <c r="UXL43" s="134"/>
      <c r="UXM43" s="134"/>
      <c r="UXN43" s="134"/>
      <c r="UXO43" s="134"/>
      <c r="UXP43" s="134"/>
      <c r="UXQ43" s="134"/>
      <c r="UXR43" s="134"/>
      <c r="UXS43" s="134"/>
      <c r="UXT43" s="134"/>
      <c r="UXU43" s="134"/>
      <c r="UXV43" s="134"/>
      <c r="UXW43" s="134"/>
      <c r="UXX43" s="134"/>
      <c r="UXY43" s="134"/>
      <c r="UXZ43" s="134"/>
      <c r="UYA43" s="134"/>
      <c r="UYB43" s="134"/>
      <c r="UYC43" s="134"/>
      <c r="UYD43" s="134"/>
      <c r="UYE43" s="134"/>
      <c r="UYF43" s="134"/>
      <c r="UYG43" s="134"/>
      <c r="UYH43" s="134"/>
      <c r="UYI43" s="134"/>
      <c r="UYJ43" s="134"/>
      <c r="UYK43" s="134"/>
      <c r="UYL43" s="134"/>
      <c r="UYM43" s="134"/>
      <c r="UYN43" s="134"/>
      <c r="UYO43" s="134"/>
      <c r="UYP43" s="134"/>
      <c r="UYQ43" s="134"/>
      <c r="UYR43" s="134"/>
      <c r="UYS43" s="134"/>
      <c r="UYT43" s="134"/>
      <c r="UYU43" s="134"/>
      <c r="UYV43" s="134"/>
      <c r="UYW43" s="134"/>
      <c r="UYX43" s="134"/>
      <c r="UYY43" s="134"/>
      <c r="UYZ43" s="134"/>
      <c r="UZA43" s="134"/>
      <c r="UZB43" s="134"/>
      <c r="UZC43" s="134"/>
      <c r="UZD43" s="134"/>
      <c r="UZE43" s="134"/>
      <c r="UZF43" s="134"/>
      <c r="UZG43" s="134"/>
      <c r="UZH43" s="134"/>
      <c r="UZI43" s="134"/>
      <c r="UZJ43" s="134"/>
      <c r="UZK43" s="134"/>
      <c r="UZL43" s="134"/>
      <c r="UZM43" s="134"/>
      <c r="UZN43" s="134"/>
      <c r="UZO43" s="134"/>
      <c r="UZP43" s="134"/>
      <c r="UZQ43" s="134"/>
      <c r="UZR43" s="134"/>
      <c r="UZS43" s="134"/>
      <c r="UZT43" s="134"/>
      <c r="UZU43" s="134"/>
      <c r="UZV43" s="134"/>
      <c r="UZW43" s="134"/>
      <c r="UZX43" s="134"/>
      <c r="UZY43" s="134"/>
      <c r="UZZ43" s="134"/>
      <c r="VAA43" s="134"/>
      <c r="VAB43" s="134"/>
      <c r="VAC43" s="134"/>
      <c r="VAD43" s="134"/>
      <c r="VAE43" s="134"/>
      <c r="VAF43" s="134"/>
      <c r="VAG43" s="134"/>
      <c r="VAH43" s="134"/>
      <c r="VAI43" s="134"/>
      <c r="VAJ43" s="134"/>
      <c r="VAK43" s="134"/>
      <c r="VAL43" s="134"/>
      <c r="VAM43" s="134"/>
      <c r="VAN43" s="134"/>
      <c r="VAO43" s="134"/>
      <c r="VAP43" s="134"/>
      <c r="VAQ43" s="134"/>
      <c r="VAR43" s="134"/>
      <c r="VAS43" s="134"/>
      <c r="VAT43" s="134"/>
      <c r="VAU43" s="134"/>
      <c r="VAV43" s="134"/>
      <c r="VAW43" s="134"/>
      <c r="VAX43" s="134"/>
      <c r="VAY43" s="134"/>
      <c r="VAZ43" s="134"/>
      <c r="VBA43" s="134"/>
      <c r="VBB43" s="134"/>
      <c r="VBC43" s="134"/>
      <c r="VBD43" s="134"/>
      <c r="VBE43" s="134"/>
      <c r="VBF43" s="134"/>
      <c r="VBG43" s="134"/>
      <c r="VBH43" s="134"/>
      <c r="VBI43" s="134"/>
      <c r="VBJ43" s="134"/>
      <c r="VBK43" s="134"/>
      <c r="VBL43" s="134"/>
      <c r="VBM43" s="134"/>
      <c r="VBN43" s="134"/>
      <c r="VBO43" s="134"/>
      <c r="VBP43" s="134"/>
      <c r="VBQ43" s="134"/>
      <c r="VBR43" s="134"/>
      <c r="VBS43" s="134"/>
      <c r="VBT43" s="134"/>
      <c r="VBU43" s="134"/>
      <c r="VBV43" s="134"/>
      <c r="VBW43" s="134"/>
      <c r="VBX43" s="134"/>
      <c r="VBY43" s="134"/>
      <c r="VBZ43" s="134"/>
      <c r="VCA43" s="134"/>
      <c r="VCB43" s="134"/>
      <c r="VCC43" s="134"/>
      <c r="VCD43" s="134"/>
      <c r="VCE43" s="134"/>
      <c r="VCF43" s="134"/>
      <c r="VCG43" s="134"/>
      <c r="VCH43" s="134"/>
      <c r="VCI43" s="134"/>
      <c r="VCJ43" s="134"/>
      <c r="VCK43" s="134"/>
      <c r="VCL43" s="134"/>
      <c r="VCM43" s="134"/>
      <c r="VCN43" s="134"/>
      <c r="VCO43" s="134"/>
      <c r="VCP43" s="134"/>
      <c r="VCQ43" s="134"/>
      <c r="VCR43" s="134"/>
      <c r="VCS43" s="134"/>
      <c r="VCT43" s="134"/>
      <c r="VCU43" s="134"/>
      <c r="VCV43" s="134"/>
      <c r="VCW43" s="134"/>
      <c r="VCX43" s="134"/>
      <c r="VCY43" s="134"/>
      <c r="VCZ43" s="134"/>
      <c r="VDA43" s="134"/>
      <c r="VDB43" s="134"/>
      <c r="VDC43" s="134"/>
      <c r="VDD43" s="134"/>
      <c r="VDE43" s="134"/>
      <c r="VDF43" s="134"/>
      <c r="VDG43" s="134"/>
      <c r="VDH43" s="134"/>
      <c r="VDI43" s="134"/>
      <c r="VDJ43" s="134"/>
      <c r="VDK43" s="134"/>
      <c r="VDL43" s="134"/>
      <c r="VDM43" s="134"/>
      <c r="VDN43" s="134"/>
      <c r="VDO43" s="134"/>
      <c r="VDP43" s="134"/>
      <c r="VDQ43" s="134"/>
      <c r="VDR43" s="134"/>
      <c r="VDS43" s="134"/>
      <c r="VDT43" s="134"/>
      <c r="VDU43" s="134"/>
      <c r="VDV43" s="134"/>
      <c r="VDW43" s="134"/>
      <c r="VDX43" s="134"/>
      <c r="VDY43" s="134"/>
      <c r="VDZ43" s="134"/>
      <c r="VEA43" s="134"/>
      <c r="VEB43" s="134"/>
      <c r="VEC43" s="134"/>
      <c r="VED43" s="134"/>
      <c r="VEE43" s="134"/>
      <c r="VEF43" s="134"/>
      <c r="VEG43" s="134"/>
      <c r="VEH43" s="134"/>
      <c r="VEI43" s="134"/>
      <c r="VEJ43" s="134"/>
      <c r="VEK43" s="134"/>
      <c r="VEL43" s="134"/>
      <c r="VEM43" s="134"/>
      <c r="VEN43" s="134"/>
      <c r="VEO43" s="134"/>
      <c r="VEP43" s="134"/>
      <c r="VEQ43" s="134"/>
      <c r="VER43" s="134"/>
      <c r="VES43" s="134"/>
      <c r="VET43" s="134"/>
      <c r="VEU43" s="134"/>
      <c r="VEV43" s="134"/>
      <c r="VEW43" s="134"/>
      <c r="VEX43" s="134"/>
      <c r="VEY43" s="134"/>
      <c r="VEZ43" s="134"/>
      <c r="VFA43" s="134"/>
      <c r="VFB43" s="134"/>
      <c r="VFC43" s="134"/>
      <c r="VFD43" s="134"/>
      <c r="VFE43" s="134"/>
      <c r="VFF43" s="134"/>
      <c r="VFG43" s="134"/>
      <c r="VFH43" s="134"/>
      <c r="VFI43" s="134"/>
      <c r="VFJ43" s="134"/>
      <c r="VFK43" s="134"/>
      <c r="VFL43" s="134"/>
      <c r="VFM43" s="134"/>
      <c r="VFN43" s="134"/>
      <c r="VFO43" s="134"/>
      <c r="VFP43" s="134"/>
      <c r="VFQ43" s="134"/>
      <c r="VFR43" s="134"/>
      <c r="VFS43" s="134"/>
      <c r="VFT43" s="134"/>
      <c r="VFU43" s="134"/>
      <c r="VFV43" s="134"/>
      <c r="VFW43" s="134"/>
      <c r="VFX43" s="134"/>
      <c r="VFY43" s="134"/>
      <c r="VFZ43" s="134"/>
      <c r="VGA43" s="134"/>
      <c r="VGB43" s="134"/>
      <c r="VGC43" s="134"/>
      <c r="VGD43" s="134"/>
      <c r="VGE43" s="134"/>
      <c r="VGF43" s="134"/>
      <c r="VGG43" s="134"/>
      <c r="VGH43" s="134"/>
      <c r="VGI43" s="134"/>
      <c r="VGJ43" s="134"/>
      <c r="VGK43" s="134"/>
      <c r="VGL43" s="134"/>
      <c r="VGM43" s="134"/>
      <c r="VGN43" s="134"/>
      <c r="VGO43" s="134"/>
      <c r="VGP43" s="134"/>
      <c r="VGQ43" s="134"/>
      <c r="VGR43" s="134"/>
      <c r="VGS43" s="134"/>
      <c r="VGT43" s="134"/>
      <c r="VGU43" s="134"/>
      <c r="VGV43" s="134"/>
      <c r="VGW43" s="134"/>
      <c r="VGX43" s="134"/>
      <c r="VGY43" s="134"/>
      <c r="VGZ43" s="134"/>
      <c r="VHA43" s="134"/>
      <c r="VHB43" s="134"/>
      <c r="VHC43" s="134"/>
      <c r="VHD43" s="134"/>
      <c r="VHE43" s="134"/>
      <c r="VHF43" s="134"/>
      <c r="VHG43" s="134"/>
      <c r="VHH43" s="134"/>
      <c r="VHI43" s="134"/>
      <c r="VHJ43" s="134"/>
      <c r="VHK43" s="134"/>
      <c r="VHL43" s="134"/>
      <c r="VHM43" s="134"/>
      <c r="VHN43" s="134"/>
      <c r="VHO43" s="134"/>
      <c r="VHP43" s="134"/>
      <c r="VHQ43" s="134"/>
      <c r="VHR43" s="134"/>
      <c r="VHS43" s="134"/>
      <c r="VHT43" s="134"/>
      <c r="VHU43" s="134"/>
      <c r="VHV43" s="134"/>
      <c r="VHW43" s="134"/>
      <c r="VHX43" s="134"/>
      <c r="VHY43" s="134"/>
      <c r="VHZ43" s="134"/>
      <c r="VIA43" s="134"/>
      <c r="VIB43" s="134"/>
      <c r="VIC43" s="134"/>
      <c r="VID43" s="134"/>
      <c r="VIE43" s="134"/>
      <c r="VIF43" s="134"/>
      <c r="VIG43" s="134"/>
      <c r="VIH43" s="134"/>
      <c r="VII43" s="134"/>
      <c r="VIJ43" s="134"/>
      <c r="VIK43" s="134"/>
      <c r="VIL43" s="134"/>
      <c r="VIM43" s="134"/>
      <c r="VIN43" s="134"/>
      <c r="VIO43" s="134"/>
      <c r="VIP43" s="134"/>
      <c r="VIQ43" s="134"/>
      <c r="VIR43" s="134"/>
      <c r="VIS43" s="134"/>
      <c r="VIT43" s="134"/>
      <c r="VIU43" s="134"/>
      <c r="VIV43" s="134"/>
      <c r="VIW43" s="134"/>
      <c r="VIX43" s="134"/>
      <c r="VIY43" s="134"/>
      <c r="VIZ43" s="134"/>
      <c r="VJA43" s="134"/>
      <c r="VJB43" s="134"/>
      <c r="VJC43" s="134"/>
      <c r="VJD43" s="134"/>
      <c r="VJE43" s="134"/>
      <c r="VJF43" s="134"/>
      <c r="VJG43" s="134"/>
      <c r="VJH43" s="134"/>
      <c r="VJI43" s="134"/>
      <c r="VJJ43" s="134"/>
      <c r="VJK43" s="134"/>
      <c r="VJL43" s="134"/>
      <c r="VJM43" s="134"/>
      <c r="VJN43" s="134"/>
      <c r="VJO43" s="134"/>
      <c r="VJP43" s="134"/>
      <c r="VJQ43" s="134"/>
      <c r="VJR43" s="134"/>
      <c r="VJS43" s="134"/>
      <c r="VJT43" s="134"/>
      <c r="VJU43" s="134"/>
      <c r="VJV43" s="134"/>
      <c r="VJW43" s="134"/>
      <c r="VJX43" s="134"/>
      <c r="VJY43" s="134"/>
      <c r="VJZ43" s="134"/>
      <c r="VKA43" s="134"/>
      <c r="VKB43" s="134"/>
      <c r="VKC43" s="134"/>
      <c r="VKD43" s="134"/>
      <c r="VKE43" s="134"/>
      <c r="VKF43" s="134"/>
      <c r="VKG43" s="134"/>
      <c r="VKH43" s="134"/>
      <c r="VKI43" s="134"/>
      <c r="VKJ43" s="134"/>
      <c r="VKK43" s="134"/>
      <c r="VKL43" s="134"/>
      <c r="VKM43" s="134"/>
      <c r="VKN43" s="134"/>
      <c r="VKO43" s="134"/>
      <c r="VKP43" s="134"/>
      <c r="VKQ43" s="134"/>
      <c r="VKR43" s="134"/>
      <c r="VKS43" s="134"/>
      <c r="VKT43" s="134"/>
      <c r="VKU43" s="134"/>
      <c r="VKV43" s="134"/>
      <c r="VKW43" s="134"/>
      <c r="VKX43" s="134"/>
      <c r="VKY43" s="134"/>
      <c r="VKZ43" s="134"/>
      <c r="VLA43" s="134"/>
      <c r="VLB43" s="134"/>
      <c r="VLC43" s="134"/>
      <c r="VLD43" s="134"/>
      <c r="VLE43" s="134"/>
      <c r="VLF43" s="134"/>
      <c r="VLG43" s="134"/>
      <c r="VLH43" s="134"/>
      <c r="VLI43" s="134"/>
      <c r="VLJ43" s="134"/>
      <c r="VLK43" s="134"/>
      <c r="VLL43" s="134"/>
      <c r="VLM43" s="134"/>
      <c r="VLN43" s="134"/>
      <c r="VLO43" s="134"/>
      <c r="VLP43" s="134"/>
      <c r="VLQ43" s="134"/>
      <c r="VLR43" s="134"/>
      <c r="VLS43" s="134"/>
      <c r="VLT43" s="134"/>
      <c r="VLU43" s="134"/>
      <c r="VLV43" s="134"/>
      <c r="VLW43" s="134"/>
      <c r="VLX43" s="134"/>
      <c r="VLY43" s="134"/>
      <c r="VLZ43" s="134"/>
      <c r="VMA43" s="134"/>
      <c r="VMB43" s="134"/>
      <c r="VMC43" s="134"/>
      <c r="VMD43" s="134"/>
      <c r="VME43" s="134"/>
      <c r="VMF43" s="134"/>
      <c r="VMG43" s="134"/>
      <c r="VMH43" s="134"/>
      <c r="VMI43" s="134"/>
      <c r="VMJ43" s="134"/>
      <c r="VMK43" s="134"/>
      <c r="VML43" s="134"/>
      <c r="VMM43" s="134"/>
      <c r="VMN43" s="134"/>
      <c r="VMO43" s="134"/>
      <c r="VMP43" s="134"/>
      <c r="VMQ43" s="134"/>
      <c r="VMR43" s="134"/>
      <c r="VMS43" s="134"/>
      <c r="VMT43" s="134"/>
      <c r="VMU43" s="134"/>
      <c r="VMV43" s="134"/>
      <c r="VMW43" s="134"/>
      <c r="VMX43" s="134"/>
      <c r="VMY43" s="134"/>
      <c r="VMZ43" s="134"/>
      <c r="VNA43" s="134"/>
      <c r="VNB43" s="134"/>
      <c r="VNC43" s="134"/>
      <c r="VND43" s="134"/>
      <c r="VNE43" s="134"/>
      <c r="VNF43" s="134"/>
      <c r="VNG43" s="134"/>
      <c r="VNH43" s="134"/>
      <c r="VNI43" s="134"/>
      <c r="VNJ43" s="134"/>
      <c r="VNK43" s="134"/>
      <c r="VNL43" s="134"/>
      <c r="VNM43" s="134"/>
      <c r="VNN43" s="134"/>
      <c r="VNO43" s="134"/>
      <c r="VNP43" s="134"/>
      <c r="VNQ43" s="134"/>
      <c r="VNR43" s="134"/>
      <c r="VNS43" s="134"/>
      <c r="VNT43" s="134"/>
      <c r="VNU43" s="134"/>
      <c r="VNV43" s="134"/>
      <c r="VNW43" s="134"/>
      <c r="VNX43" s="134"/>
      <c r="VNY43" s="134"/>
      <c r="VNZ43" s="134"/>
      <c r="VOA43" s="134"/>
      <c r="VOB43" s="134"/>
      <c r="VOC43" s="134"/>
      <c r="VOD43" s="134"/>
      <c r="VOE43" s="134"/>
      <c r="VOF43" s="134"/>
      <c r="VOG43" s="134"/>
      <c r="VOH43" s="134"/>
      <c r="VOI43" s="134"/>
      <c r="VOJ43" s="134"/>
      <c r="VOK43" s="134"/>
      <c r="VOL43" s="134"/>
      <c r="VOM43" s="134"/>
      <c r="VON43" s="134"/>
      <c r="VOO43" s="134"/>
      <c r="VOP43" s="134"/>
      <c r="VOQ43" s="134"/>
      <c r="VOR43" s="134"/>
      <c r="VOS43" s="134"/>
      <c r="VOT43" s="134"/>
      <c r="VOU43" s="134"/>
      <c r="VOV43" s="134"/>
      <c r="VOW43" s="134"/>
      <c r="VOX43" s="134"/>
      <c r="VOY43" s="134"/>
      <c r="VOZ43" s="134"/>
      <c r="VPA43" s="134"/>
      <c r="VPB43" s="134"/>
      <c r="VPC43" s="134"/>
      <c r="VPD43" s="134"/>
      <c r="VPE43" s="134"/>
      <c r="VPF43" s="134"/>
      <c r="VPG43" s="134"/>
      <c r="VPH43" s="134"/>
      <c r="VPI43" s="134"/>
      <c r="VPJ43" s="134"/>
      <c r="VPK43" s="134"/>
      <c r="VPL43" s="134"/>
      <c r="VPM43" s="134"/>
      <c r="VPN43" s="134"/>
      <c r="VPO43" s="134"/>
      <c r="VPP43" s="134"/>
      <c r="VPQ43" s="134"/>
      <c r="VPR43" s="134"/>
      <c r="VPS43" s="134"/>
      <c r="VPT43" s="134"/>
      <c r="VPU43" s="134"/>
      <c r="VPV43" s="134"/>
      <c r="VPW43" s="134"/>
      <c r="VPX43" s="134"/>
      <c r="VPY43" s="134"/>
      <c r="VPZ43" s="134"/>
      <c r="VQA43" s="134"/>
      <c r="VQB43" s="134"/>
      <c r="VQC43" s="134"/>
      <c r="VQD43" s="134"/>
      <c r="VQE43" s="134"/>
      <c r="VQF43" s="134"/>
      <c r="VQG43" s="134"/>
      <c r="VQH43" s="134"/>
      <c r="VQI43" s="134"/>
      <c r="VQJ43" s="134"/>
      <c r="VQK43" s="134"/>
      <c r="VQL43" s="134"/>
      <c r="VQM43" s="134"/>
      <c r="VQN43" s="134"/>
      <c r="VQO43" s="134"/>
      <c r="VQP43" s="134"/>
      <c r="VQQ43" s="134"/>
      <c r="VQR43" s="134"/>
      <c r="VQS43" s="134"/>
      <c r="VQT43" s="134"/>
      <c r="VQU43" s="134"/>
      <c r="VQV43" s="134"/>
      <c r="VQW43" s="134"/>
      <c r="VQX43" s="134"/>
      <c r="VQY43" s="134"/>
      <c r="VQZ43" s="134"/>
      <c r="VRA43" s="134"/>
      <c r="VRB43" s="134"/>
      <c r="VRC43" s="134"/>
      <c r="VRD43" s="134"/>
      <c r="VRE43" s="134"/>
      <c r="VRF43" s="134"/>
      <c r="VRG43" s="134"/>
      <c r="VRH43" s="134"/>
      <c r="VRI43" s="134"/>
      <c r="VRJ43" s="134"/>
      <c r="VRK43" s="134"/>
      <c r="VRL43" s="134"/>
      <c r="VRM43" s="134"/>
      <c r="VRN43" s="134"/>
      <c r="VRO43" s="134"/>
      <c r="VRP43" s="134"/>
      <c r="VRQ43" s="134"/>
      <c r="VRR43" s="134"/>
      <c r="VRS43" s="134"/>
      <c r="VRT43" s="134"/>
      <c r="VRU43" s="134"/>
      <c r="VRV43" s="134"/>
      <c r="VRW43" s="134"/>
      <c r="VRX43" s="134"/>
      <c r="VRY43" s="134"/>
      <c r="VRZ43" s="134"/>
      <c r="VSA43" s="134"/>
      <c r="VSB43" s="134"/>
      <c r="VSC43" s="134"/>
      <c r="VSD43" s="134"/>
      <c r="VSE43" s="134"/>
      <c r="VSF43" s="134"/>
      <c r="VSG43" s="134"/>
      <c r="VSH43" s="134"/>
      <c r="VSI43" s="134"/>
      <c r="VSJ43" s="134"/>
      <c r="VSK43" s="134"/>
      <c r="VSL43" s="134"/>
      <c r="VSM43" s="134"/>
      <c r="VSN43" s="134"/>
      <c r="VSO43" s="134"/>
      <c r="VSP43" s="134"/>
      <c r="VSQ43" s="134"/>
      <c r="VSR43" s="134"/>
      <c r="VSS43" s="134"/>
      <c r="VST43" s="134"/>
      <c r="VSU43" s="134"/>
      <c r="VSV43" s="134"/>
      <c r="VSW43" s="134"/>
      <c r="VSX43" s="134"/>
      <c r="VSY43" s="134"/>
      <c r="VSZ43" s="134"/>
      <c r="VTA43" s="134"/>
      <c r="VTB43" s="134"/>
      <c r="VTC43" s="134"/>
      <c r="VTD43" s="134"/>
      <c r="VTE43" s="134"/>
      <c r="VTF43" s="134"/>
      <c r="VTG43" s="134"/>
      <c r="VTH43" s="134"/>
      <c r="VTI43" s="134"/>
      <c r="VTJ43" s="134"/>
      <c r="VTK43" s="134"/>
      <c r="VTL43" s="134"/>
      <c r="VTM43" s="134"/>
      <c r="VTN43" s="134"/>
      <c r="VTO43" s="134"/>
      <c r="VTP43" s="134"/>
      <c r="VTQ43" s="134"/>
      <c r="VTR43" s="134"/>
      <c r="VTS43" s="134"/>
      <c r="VTT43" s="134"/>
      <c r="VTU43" s="134"/>
      <c r="VTV43" s="134"/>
      <c r="VTW43" s="134"/>
      <c r="VTX43" s="134"/>
      <c r="VTY43" s="134"/>
      <c r="VTZ43" s="134"/>
      <c r="VUA43" s="134"/>
      <c r="VUB43" s="134"/>
      <c r="VUC43" s="134"/>
      <c r="VUD43" s="134"/>
      <c r="VUE43" s="134"/>
      <c r="VUF43" s="134"/>
      <c r="VUG43" s="134"/>
      <c r="VUH43" s="134"/>
      <c r="VUI43" s="134"/>
      <c r="VUJ43" s="134"/>
      <c r="VUK43" s="134"/>
      <c r="VUL43" s="134"/>
      <c r="VUM43" s="134"/>
      <c r="VUN43" s="134"/>
      <c r="VUO43" s="134"/>
      <c r="VUP43" s="134"/>
      <c r="VUQ43" s="134"/>
      <c r="VUR43" s="134"/>
      <c r="VUS43" s="134"/>
      <c r="VUT43" s="134"/>
      <c r="VUU43" s="134"/>
      <c r="VUV43" s="134"/>
      <c r="VUW43" s="134"/>
      <c r="VUX43" s="134"/>
      <c r="VUY43" s="134"/>
      <c r="VUZ43" s="134"/>
      <c r="VVA43" s="134"/>
      <c r="VVB43" s="134"/>
      <c r="VVC43" s="134"/>
      <c r="VVD43" s="134"/>
      <c r="VVE43" s="134"/>
      <c r="VVF43" s="134"/>
      <c r="VVG43" s="134"/>
      <c r="VVH43" s="134"/>
      <c r="VVI43" s="134"/>
      <c r="VVJ43" s="134"/>
      <c r="VVK43" s="134"/>
      <c r="VVL43" s="134"/>
      <c r="VVM43" s="134"/>
      <c r="VVN43" s="134"/>
      <c r="VVO43" s="134"/>
      <c r="VVP43" s="134"/>
      <c r="VVQ43" s="134"/>
      <c r="VVR43" s="134"/>
      <c r="VVS43" s="134"/>
      <c r="VVT43" s="134"/>
      <c r="VVU43" s="134"/>
      <c r="VVV43" s="134"/>
      <c r="VVW43" s="134"/>
      <c r="VVX43" s="134"/>
      <c r="VVY43" s="134"/>
      <c r="VVZ43" s="134"/>
      <c r="VWA43" s="134"/>
      <c r="VWB43" s="134"/>
      <c r="VWC43" s="134"/>
      <c r="VWD43" s="134"/>
      <c r="VWE43" s="134"/>
      <c r="VWF43" s="134"/>
      <c r="VWG43" s="134"/>
      <c r="VWH43" s="134"/>
      <c r="VWI43" s="134"/>
      <c r="VWJ43" s="134"/>
      <c r="VWK43" s="134"/>
      <c r="VWL43" s="134"/>
      <c r="VWM43" s="134"/>
      <c r="VWN43" s="134"/>
      <c r="VWO43" s="134"/>
      <c r="VWP43" s="134"/>
      <c r="VWQ43" s="134"/>
      <c r="VWR43" s="134"/>
      <c r="VWS43" s="134"/>
      <c r="VWT43" s="134"/>
      <c r="VWU43" s="134"/>
      <c r="VWV43" s="134"/>
      <c r="VWW43" s="134"/>
      <c r="VWX43" s="134"/>
      <c r="VWY43" s="134"/>
      <c r="VWZ43" s="134"/>
      <c r="VXA43" s="134"/>
      <c r="VXB43" s="134"/>
      <c r="VXC43" s="134"/>
      <c r="VXD43" s="134"/>
      <c r="VXE43" s="134"/>
      <c r="VXF43" s="134"/>
      <c r="VXG43" s="134"/>
      <c r="VXH43" s="134"/>
      <c r="VXI43" s="134"/>
      <c r="VXJ43" s="134"/>
      <c r="VXK43" s="134"/>
      <c r="VXL43" s="134"/>
      <c r="VXM43" s="134"/>
      <c r="VXN43" s="134"/>
      <c r="VXO43" s="134"/>
      <c r="VXP43" s="134"/>
      <c r="VXQ43" s="134"/>
      <c r="VXR43" s="134"/>
      <c r="VXS43" s="134"/>
      <c r="VXT43" s="134"/>
      <c r="VXU43" s="134"/>
      <c r="VXV43" s="134"/>
      <c r="VXW43" s="134"/>
      <c r="VXX43" s="134"/>
      <c r="VXY43" s="134"/>
      <c r="VXZ43" s="134"/>
      <c r="VYA43" s="134"/>
      <c r="VYB43" s="134"/>
      <c r="VYC43" s="134"/>
      <c r="VYD43" s="134"/>
      <c r="VYE43" s="134"/>
      <c r="VYF43" s="134"/>
      <c r="VYG43" s="134"/>
      <c r="VYH43" s="134"/>
      <c r="VYI43" s="134"/>
      <c r="VYJ43" s="134"/>
      <c r="VYK43" s="134"/>
      <c r="VYL43" s="134"/>
      <c r="VYM43" s="134"/>
      <c r="VYN43" s="134"/>
      <c r="VYO43" s="134"/>
      <c r="VYP43" s="134"/>
      <c r="VYQ43" s="134"/>
      <c r="VYR43" s="134"/>
      <c r="VYS43" s="134"/>
      <c r="VYT43" s="134"/>
      <c r="VYU43" s="134"/>
      <c r="VYV43" s="134"/>
      <c r="VYW43" s="134"/>
      <c r="VYX43" s="134"/>
      <c r="VYY43" s="134"/>
      <c r="VYZ43" s="134"/>
      <c r="VZA43" s="134"/>
      <c r="VZB43" s="134"/>
      <c r="VZC43" s="134"/>
      <c r="VZD43" s="134"/>
      <c r="VZE43" s="134"/>
      <c r="VZF43" s="134"/>
      <c r="VZG43" s="134"/>
      <c r="VZH43" s="134"/>
      <c r="VZI43" s="134"/>
      <c r="VZJ43" s="134"/>
      <c r="VZK43" s="134"/>
      <c r="VZL43" s="134"/>
      <c r="VZM43" s="134"/>
      <c r="VZN43" s="134"/>
      <c r="VZO43" s="134"/>
      <c r="VZP43" s="134"/>
      <c r="VZQ43" s="134"/>
      <c r="VZR43" s="134"/>
      <c r="VZS43" s="134"/>
      <c r="VZT43" s="134"/>
      <c r="VZU43" s="134"/>
      <c r="VZV43" s="134"/>
      <c r="VZW43" s="134"/>
      <c r="VZX43" s="134"/>
      <c r="VZY43" s="134"/>
      <c r="VZZ43" s="134"/>
      <c r="WAA43" s="134"/>
      <c r="WAB43" s="134"/>
      <c r="WAC43" s="134"/>
      <c r="WAD43" s="134"/>
      <c r="WAE43" s="134"/>
      <c r="WAF43" s="134"/>
      <c r="WAG43" s="134"/>
      <c r="WAH43" s="134"/>
      <c r="WAI43" s="134"/>
      <c r="WAJ43" s="134"/>
      <c r="WAK43" s="134"/>
      <c r="WAL43" s="134"/>
      <c r="WAM43" s="134"/>
      <c r="WAN43" s="134"/>
      <c r="WAO43" s="134"/>
      <c r="WAP43" s="134"/>
      <c r="WAQ43" s="134"/>
      <c r="WAR43" s="134"/>
      <c r="WAS43" s="134"/>
      <c r="WAT43" s="134"/>
      <c r="WAU43" s="134"/>
      <c r="WAV43" s="134"/>
      <c r="WAW43" s="134"/>
      <c r="WAX43" s="134"/>
      <c r="WAY43" s="134"/>
      <c r="WAZ43" s="134"/>
      <c r="WBA43" s="134"/>
      <c r="WBB43" s="134"/>
      <c r="WBC43" s="134"/>
      <c r="WBD43" s="134"/>
      <c r="WBE43" s="134"/>
      <c r="WBF43" s="134"/>
      <c r="WBG43" s="134"/>
      <c r="WBH43" s="134"/>
      <c r="WBI43" s="134"/>
      <c r="WBJ43" s="134"/>
      <c r="WBK43" s="134"/>
      <c r="WBL43" s="134"/>
      <c r="WBM43" s="134"/>
      <c r="WBN43" s="134"/>
      <c r="WBO43" s="134"/>
      <c r="WBP43" s="134"/>
      <c r="WBQ43" s="134"/>
      <c r="WBR43" s="134"/>
      <c r="WBS43" s="134"/>
      <c r="WBT43" s="134"/>
      <c r="WBU43" s="134"/>
      <c r="WBV43" s="134"/>
      <c r="WBW43" s="134"/>
      <c r="WBX43" s="134"/>
      <c r="WBY43" s="134"/>
      <c r="WBZ43" s="134"/>
      <c r="WCA43" s="134"/>
      <c r="WCB43" s="134"/>
      <c r="WCC43" s="134"/>
      <c r="WCD43" s="134"/>
      <c r="WCE43" s="134"/>
      <c r="WCF43" s="134"/>
      <c r="WCG43" s="134"/>
      <c r="WCH43" s="134"/>
      <c r="WCI43" s="134"/>
      <c r="WCJ43" s="134"/>
      <c r="WCK43" s="134"/>
      <c r="WCL43" s="134"/>
      <c r="WCM43" s="134"/>
      <c r="WCN43" s="134"/>
      <c r="WCO43" s="134"/>
      <c r="WCP43" s="134"/>
      <c r="WCQ43" s="134"/>
      <c r="WCR43" s="134"/>
      <c r="WCS43" s="134"/>
      <c r="WCT43" s="134"/>
      <c r="WCU43" s="134"/>
      <c r="WCV43" s="134"/>
      <c r="WCW43" s="134"/>
      <c r="WCX43" s="134"/>
      <c r="WCY43" s="134"/>
      <c r="WCZ43" s="134"/>
      <c r="WDA43" s="134"/>
      <c r="WDB43" s="134"/>
      <c r="WDC43" s="134"/>
      <c r="WDD43" s="134"/>
      <c r="WDE43" s="134"/>
      <c r="WDF43" s="134"/>
      <c r="WDG43" s="134"/>
      <c r="WDH43" s="134"/>
      <c r="WDI43" s="134"/>
      <c r="WDJ43" s="134"/>
      <c r="WDK43" s="134"/>
      <c r="WDL43" s="134"/>
      <c r="WDM43" s="134"/>
      <c r="WDN43" s="134"/>
      <c r="WDO43" s="134"/>
      <c r="WDP43" s="134"/>
      <c r="WDQ43" s="134"/>
      <c r="WDR43" s="134"/>
      <c r="WDS43" s="134"/>
      <c r="WDT43" s="134"/>
      <c r="WDU43" s="134"/>
      <c r="WDV43" s="134"/>
      <c r="WDW43" s="134"/>
      <c r="WDX43" s="134"/>
      <c r="WDY43" s="134"/>
      <c r="WDZ43" s="134"/>
      <c r="WEA43" s="134"/>
      <c r="WEB43" s="134"/>
      <c r="WEC43" s="134"/>
      <c r="WED43" s="134"/>
      <c r="WEE43" s="134"/>
      <c r="WEF43" s="134"/>
      <c r="WEG43" s="134"/>
      <c r="WEH43" s="134"/>
      <c r="WEI43" s="134"/>
      <c r="WEJ43" s="134"/>
      <c r="WEK43" s="134"/>
      <c r="WEL43" s="134"/>
      <c r="WEM43" s="134"/>
      <c r="WEN43" s="134"/>
      <c r="WEO43" s="134"/>
      <c r="WEP43" s="134"/>
      <c r="WEQ43" s="134"/>
      <c r="WER43" s="134"/>
      <c r="WES43" s="134"/>
      <c r="WET43" s="134"/>
      <c r="WEU43" s="134"/>
      <c r="WEV43" s="134"/>
      <c r="WEW43" s="134"/>
      <c r="WEX43" s="134"/>
      <c r="WEY43" s="134"/>
      <c r="WEZ43" s="134"/>
      <c r="WFA43" s="134"/>
      <c r="WFB43" s="134"/>
      <c r="WFC43" s="134"/>
      <c r="WFD43" s="134"/>
      <c r="WFE43" s="134"/>
      <c r="WFF43" s="134"/>
      <c r="WFG43" s="134"/>
      <c r="WFH43" s="134"/>
      <c r="WFI43" s="134"/>
      <c r="WFJ43" s="134"/>
      <c r="WFK43" s="134"/>
      <c r="WFL43" s="134"/>
      <c r="WFM43" s="134"/>
      <c r="WFN43" s="134"/>
      <c r="WFO43" s="134"/>
      <c r="WFP43" s="134"/>
      <c r="WFQ43" s="134"/>
      <c r="WFR43" s="134"/>
      <c r="WFS43" s="134"/>
      <c r="WFT43" s="134"/>
      <c r="WFU43" s="134"/>
      <c r="WFV43" s="134"/>
      <c r="WFW43" s="134"/>
      <c r="WFX43" s="134"/>
      <c r="WFY43" s="134"/>
      <c r="WFZ43" s="134"/>
      <c r="WGA43" s="134"/>
      <c r="WGB43" s="134"/>
      <c r="WGC43" s="134"/>
      <c r="WGD43" s="134"/>
      <c r="WGE43" s="134"/>
      <c r="WGF43" s="134"/>
      <c r="WGG43" s="134"/>
      <c r="WGH43" s="134"/>
      <c r="WGI43" s="134"/>
      <c r="WGJ43" s="134"/>
      <c r="WGK43" s="134"/>
      <c r="WGL43" s="134"/>
      <c r="WGM43" s="134"/>
      <c r="WGN43" s="134"/>
      <c r="WGO43" s="134"/>
      <c r="WGP43" s="134"/>
      <c r="WGQ43" s="134"/>
      <c r="WGR43" s="134"/>
      <c r="WGS43" s="134"/>
      <c r="WGT43" s="134"/>
      <c r="WGU43" s="134"/>
      <c r="WGV43" s="134"/>
      <c r="WGW43" s="134"/>
      <c r="WGX43" s="134"/>
      <c r="WGY43" s="134"/>
      <c r="WGZ43" s="134"/>
      <c r="WHA43" s="134"/>
      <c r="WHB43" s="134"/>
      <c r="WHC43" s="134"/>
      <c r="WHD43" s="134"/>
      <c r="WHE43" s="134"/>
      <c r="WHF43" s="134"/>
      <c r="WHG43" s="134"/>
      <c r="WHH43" s="134"/>
      <c r="WHI43" s="134"/>
      <c r="WHJ43" s="134"/>
      <c r="WHK43" s="134"/>
      <c r="WHL43" s="134"/>
      <c r="WHM43" s="134"/>
      <c r="WHN43" s="134"/>
      <c r="WHO43" s="134"/>
      <c r="WHP43" s="134"/>
      <c r="WHQ43" s="134"/>
      <c r="WHR43" s="134"/>
      <c r="WHS43" s="134"/>
      <c r="WHT43" s="134"/>
      <c r="WHU43" s="134"/>
      <c r="WHV43" s="134"/>
      <c r="WHW43" s="134"/>
      <c r="WHX43" s="134"/>
      <c r="WHY43" s="134"/>
      <c r="WHZ43" s="134"/>
      <c r="WIA43" s="134"/>
      <c r="WIB43" s="134"/>
      <c r="WIC43" s="134"/>
      <c r="WID43" s="134"/>
      <c r="WIE43" s="134"/>
      <c r="WIF43" s="134"/>
      <c r="WIG43" s="134"/>
      <c r="WIH43" s="134"/>
      <c r="WII43" s="134"/>
      <c r="WIJ43" s="134"/>
      <c r="WIK43" s="134"/>
      <c r="WIL43" s="134"/>
      <c r="WIM43" s="134"/>
      <c r="WIN43" s="134"/>
      <c r="WIO43" s="134"/>
      <c r="WIP43" s="134"/>
      <c r="WIQ43" s="134"/>
      <c r="WIR43" s="134"/>
      <c r="WIS43" s="134"/>
      <c r="WIT43" s="134"/>
      <c r="WIU43" s="134"/>
      <c r="WIV43" s="134"/>
      <c r="WIW43" s="134"/>
      <c r="WIX43" s="134"/>
      <c r="WIY43" s="134"/>
      <c r="WIZ43" s="134"/>
      <c r="WJA43" s="134"/>
      <c r="WJB43" s="134"/>
      <c r="WJC43" s="134"/>
      <c r="WJD43" s="134"/>
      <c r="WJE43" s="134"/>
      <c r="WJF43" s="134"/>
      <c r="WJG43" s="134"/>
      <c r="WJH43" s="134"/>
      <c r="WJI43" s="134"/>
      <c r="WJJ43" s="134"/>
      <c r="WJK43" s="134"/>
      <c r="WJL43" s="134"/>
      <c r="WJM43" s="134"/>
      <c r="WJN43" s="134"/>
      <c r="WJO43" s="134"/>
      <c r="WJP43" s="134"/>
      <c r="WJQ43" s="134"/>
      <c r="WJR43" s="134"/>
      <c r="WJS43" s="134"/>
      <c r="WJT43" s="134"/>
      <c r="WJU43" s="134"/>
      <c r="WJV43" s="134"/>
      <c r="WJW43" s="134"/>
      <c r="WJX43" s="134"/>
      <c r="WJY43" s="134"/>
      <c r="WJZ43" s="134"/>
      <c r="WKA43" s="134"/>
      <c r="WKB43" s="134"/>
      <c r="WKC43" s="134"/>
      <c r="WKD43" s="134"/>
      <c r="WKE43" s="134"/>
      <c r="WKF43" s="134"/>
      <c r="WKG43" s="134"/>
      <c r="WKH43" s="134"/>
      <c r="WKI43" s="134"/>
      <c r="WKJ43" s="134"/>
      <c r="WKK43" s="134"/>
      <c r="WKL43" s="134"/>
      <c r="WKM43" s="134"/>
      <c r="WKN43" s="134"/>
      <c r="WKO43" s="134"/>
      <c r="WKP43" s="134"/>
      <c r="WKQ43" s="134"/>
      <c r="WKR43" s="134"/>
      <c r="WKS43" s="134"/>
      <c r="WKT43" s="134"/>
      <c r="WKU43" s="134"/>
      <c r="WKV43" s="134"/>
      <c r="WKW43" s="134"/>
      <c r="WKX43" s="134"/>
      <c r="WKY43" s="134"/>
      <c r="WKZ43" s="134"/>
      <c r="WLA43" s="134"/>
      <c r="WLB43" s="134"/>
      <c r="WLC43" s="134"/>
      <c r="WLD43" s="134"/>
      <c r="WLE43" s="134"/>
      <c r="WLF43" s="134"/>
      <c r="WLG43" s="134"/>
      <c r="WLH43" s="134"/>
      <c r="WLI43" s="134"/>
      <c r="WLJ43" s="134"/>
      <c r="WLK43" s="134"/>
      <c r="WLL43" s="134"/>
      <c r="WLM43" s="134"/>
      <c r="WLN43" s="134"/>
      <c r="WLO43" s="134"/>
      <c r="WLP43" s="134"/>
      <c r="WLQ43" s="134"/>
      <c r="WLR43" s="134"/>
      <c r="WLS43" s="134"/>
      <c r="WLT43" s="134"/>
      <c r="WLU43" s="134"/>
      <c r="WLV43" s="134"/>
      <c r="WLW43" s="134"/>
      <c r="WLX43" s="134"/>
      <c r="WLY43" s="134"/>
      <c r="WLZ43" s="134"/>
      <c r="WMA43" s="134"/>
      <c r="WMB43" s="134"/>
      <c r="WMC43" s="134"/>
      <c r="WMD43" s="134"/>
      <c r="WME43" s="134"/>
      <c r="WMF43" s="134"/>
      <c r="WMG43" s="134"/>
      <c r="WMH43" s="134"/>
      <c r="WMI43" s="134"/>
      <c r="WMJ43" s="134"/>
      <c r="WMK43" s="134"/>
      <c r="WML43" s="134"/>
      <c r="WMM43" s="134"/>
      <c r="WMN43" s="134"/>
      <c r="WMO43" s="134"/>
      <c r="WMP43" s="134"/>
      <c r="WMQ43" s="134"/>
      <c r="WMR43" s="134"/>
      <c r="WMS43" s="134"/>
      <c r="WMT43" s="134"/>
      <c r="WMU43" s="134"/>
      <c r="WMV43" s="134"/>
      <c r="WMW43" s="134"/>
      <c r="WMX43" s="134"/>
      <c r="WMY43" s="134"/>
      <c r="WMZ43" s="134"/>
      <c r="WNA43" s="134"/>
      <c r="WNB43" s="134"/>
      <c r="WNC43" s="134"/>
      <c r="WND43" s="134"/>
      <c r="WNE43" s="134"/>
      <c r="WNF43" s="134"/>
      <c r="WNG43" s="134"/>
      <c r="WNH43" s="134"/>
      <c r="WNI43" s="134"/>
      <c r="WNJ43" s="134"/>
      <c r="WNK43" s="134"/>
      <c r="WNL43" s="134"/>
      <c r="WNM43" s="134"/>
      <c r="WNN43" s="134"/>
      <c r="WNO43" s="134"/>
      <c r="WNP43" s="134"/>
      <c r="WNQ43" s="134"/>
      <c r="WNR43" s="134"/>
      <c r="WNS43" s="134"/>
      <c r="WNT43" s="134"/>
      <c r="WNU43" s="134"/>
      <c r="WNV43" s="134"/>
      <c r="WNW43" s="134"/>
      <c r="WNX43" s="134"/>
      <c r="WNY43" s="134"/>
      <c r="WNZ43" s="134"/>
      <c r="WOA43" s="134"/>
      <c r="WOB43" s="134"/>
      <c r="WOC43" s="134"/>
      <c r="WOD43" s="134"/>
      <c r="WOE43" s="134"/>
      <c r="WOF43" s="134"/>
      <c r="WOG43" s="134"/>
      <c r="WOH43" s="134"/>
      <c r="WOI43" s="134"/>
      <c r="WOJ43" s="134"/>
      <c r="WOK43" s="134"/>
      <c r="WOL43" s="134"/>
      <c r="WOM43" s="134"/>
      <c r="WON43" s="134"/>
      <c r="WOO43" s="134"/>
      <c r="WOP43" s="134"/>
      <c r="WOQ43" s="134"/>
      <c r="WOR43" s="134"/>
      <c r="WOS43" s="134"/>
      <c r="WOT43" s="134"/>
      <c r="WOU43" s="134"/>
      <c r="WOV43" s="134"/>
      <c r="WOW43" s="134"/>
      <c r="WOX43" s="134"/>
      <c r="WOY43" s="134"/>
      <c r="WOZ43" s="134"/>
      <c r="WPA43" s="134"/>
      <c r="WPB43" s="134"/>
      <c r="WPC43" s="134"/>
      <c r="WPD43" s="134"/>
      <c r="WPE43" s="134"/>
      <c r="WPF43" s="134"/>
      <c r="WPG43" s="134"/>
      <c r="WPH43" s="134"/>
      <c r="WPI43" s="134"/>
      <c r="WPJ43" s="134"/>
      <c r="WPK43" s="134"/>
      <c r="WPL43" s="134"/>
      <c r="WPM43" s="134"/>
      <c r="WPN43" s="134"/>
      <c r="WPO43" s="134"/>
      <c r="WPP43" s="134"/>
      <c r="WPQ43" s="134"/>
      <c r="WPR43" s="134"/>
      <c r="WPS43" s="134"/>
      <c r="WPT43" s="134"/>
      <c r="WPU43" s="134"/>
      <c r="WPV43" s="134"/>
      <c r="WPW43" s="134"/>
      <c r="WPX43" s="134"/>
      <c r="WPY43" s="134"/>
      <c r="WPZ43" s="134"/>
      <c r="WQA43" s="134"/>
      <c r="WQB43" s="134"/>
      <c r="WQC43" s="134"/>
      <c r="WQD43" s="134"/>
      <c r="WQE43" s="134"/>
      <c r="WQF43" s="134"/>
      <c r="WQG43" s="134"/>
      <c r="WQH43" s="134"/>
      <c r="WQI43" s="134"/>
      <c r="WQJ43" s="134"/>
      <c r="WQK43" s="134"/>
      <c r="WQL43" s="134"/>
      <c r="WQM43" s="134"/>
      <c r="WQN43" s="134"/>
      <c r="WQO43" s="134"/>
      <c r="WQP43" s="134"/>
      <c r="WQQ43" s="134"/>
      <c r="WQR43" s="134"/>
      <c r="WQS43" s="134"/>
      <c r="WQT43" s="134"/>
      <c r="WQU43" s="134"/>
      <c r="WQV43" s="134"/>
      <c r="WQW43" s="134"/>
      <c r="WQX43" s="134"/>
      <c r="WQY43" s="134"/>
      <c r="WQZ43" s="134"/>
      <c r="WRA43" s="134"/>
      <c r="WRB43" s="134"/>
      <c r="WRC43" s="134"/>
      <c r="WRD43" s="134"/>
      <c r="WRE43" s="134"/>
      <c r="WRF43" s="134"/>
      <c r="WRG43" s="134"/>
      <c r="WRH43" s="134"/>
      <c r="WRI43" s="134"/>
      <c r="WRJ43" s="134"/>
      <c r="WRK43" s="134"/>
      <c r="WRL43" s="134"/>
      <c r="WRM43" s="134"/>
      <c r="WRN43" s="134"/>
      <c r="WRO43" s="134"/>
      <c r="WRP43" s="134"/>
      <c r="WRQ43" s="134"/>
      <c r="WRR43" s="134"/>
      <c r="WRS43" s="134"/>
      <c r="WRT43" s="134"/>
      <c r="WRU43" s="134"/>
      <c r="WRV43" s="134"/>
      <c r="WRW43" s="134"/>
      <c r="WRX43" s="134"/>
      <c r="WRY43" s="134"/>
      <c r="WRZ43" s="134"/>
      <c r="WSA43" s="134"/>
      <c r="WSB43" s="134"/>
      <c r="WSC43" s="134"/>
      <c r="WSD43" s="134"/>
      <c r="WSE43" s="134"/>
      <c r="WSF43" s="134"/>
      <c r="WSG43" s="134"/>
      <c r="WSH43" s="134"/>
      <c r="WSI43" s="134"/>
      <c r="WSJ43" s="134"/>
      <c r="WSK43" s="134"/>
      <c r="WSL43" s="134"/>
      <c r="WSM43" s="134"/>
      <c r="WSN43" s="134"/>
      <c r="WSO43" s="134"/>
      <c r="WSP43" s="134"/>
      <c r="WSQ43" s="134"/>
      <c r="WSR43" s="134"/>
      <c r="WSS43" s="134"/>
      <c r="WST43" s="134"/>
      <c r="WSU43" s="134"/>
      <c r="WSV43" s="134"/>
      <c r="WSW43" s="134"/>
      <c r="WSX43" s="134"/>
      <c r="WSY43" s="134"/>
      <c r="WSZ43" s="134"/>
      <c r="WTA43" s="134"/>
      <c r="WTB43" s="134"/>
      <c r="WTC43" s="134"/>
      <c r="WTD43" s="134"/>
      <c r="WTE43" s="134"/>
      <c r="WTF43" s="134"/>
      <c r="WTG43" s="134"/>
      <c r="WTH43" s="134"/>
      <c r="WTI43" s="134"/>
      <c r="WTJ43" s="134"/>
      <c r="WTK43" s="134"/>
      <c r="WTL43" s="134"/>
      <c r="WTM43" s="134"/>
      <c r="WTN43" s="134"/>
      <c r="WTO43" s="134"/>
      <c r="WTP43" s="134"/>
      <c r="WTQ43" s="134"/>
      <c r="WTR43" s="134"/>
      <c r="WTS43" s="134"/>
      <c r="WTT43" s="134"/>
      <c r="WTU43" s="134"/>
      <c r="WTV43" s="134"/>
      <c r="WTW43" s="134"/>
      <c r="WTX43" s="134"/>
      <c r="WTY43" s="134"/>
      <c r="WTZ43" s="134"/>
      <c r="WUA43" s="134"/>
      <c r="WUB43" s="134"/>
      <c r="WUC43" s="134"/>
      <c r="WUD43" s="134"/>
      <c r="WUE43" s="134"/>
      <c r="WUF43" s="134"/>
      <c r="WUG43" s="134"/>
      <c r="WUH43" s="134"/>
      <c r="WUI43" s="134"/>
      <c r="WUJ43" s="134"/>
      <c r="WUK43" s="134"/>
      <c r="WUL43" s="134"/>
      <c r="WUM43" s="134"/>
      <c r="WUN43" s="134"/>
      <c r="WUO43" s="134"/>
      <c r="WUP43" s="134"/>
      <c r="WUQ43" s="134"/>
      <c r="WUR43" s="134"/>
      <c r="WUS43" s="134"/>
      <c r="WUT43" s="134"/>
      <c r="WUU43" s="134"/>
      <c r="WUV43" s="134"/>
      <c r="WUW43" s="134"/>
      <c r="WUX43" s="134"/>
      <c r="WUY43" s="134"/>
      <c r="WUZ43" s="134"/>
      <c r="WVA43" s="134"/>
      <c r="WVB43" s="134"/>
      <c r="WVC43" s="134"/>
      <c r="WVD43" s="134"/>
      <c r="WVE43" s="134"/>
      <c r="WVF43" s="134"/>
      <c r="WVG43" s="134"/>
      <c r="WVH43" s="134"/>
      <c r="WVI43" s="134"/>
      <c r="WVJ43" s="134"/>
      <c r="WVK43" s="134"/>
      <c r="WVL43" s="134"/>
      <c r="WVM43" s="134"/>
      <c r="WVN43" s="134"/>
      <c r="WVO43" s="134"/>
      <c r="WVP43" s="134"/>
      <c r="WVQ43" s="134"/>
      <c r="WVR43" s="134"/>
      <c r="WVS43" s="134"/>
      <c r="WVT43" s="134"/>
      <c r="WVU43" s="134"/>
      <c r="WVV43" s="134"/>
      <c r="WVW43" s="134"/>
      <c r="WVX43" s="134"/>
      <c r="WVY43" s="134"/>
      <c r="WVZ43" s="134"/>
      <c r="WWA43" s="134"/>
      <c r="WWB43" s="134"/>
      <c r="WWC43" s="134"/>
      <c r="WWD43" s="134"/>
      <c r="WWE43" s="134"/>
      <c r="WWF43" s="134"/>
      <c r="WWG43" s="134"/>
      <c r="WWH43" s="134"/>
      <c r="WWI43" s="134"/>
      <c r="WWJ43" s="134"/>
      <c r="WWK43" s="134"/>
      <c r="WWL43" s="134"/>
      <c r="WWM43" s="134"/>
      <c r="WWN43" s="134"/>
      <c r="WWO43" s="134"/>
      <c r="WWP43" s="134"/>
      <c r="WWQ43" s="134"/>
      <c r="WWR43" s="134"/>
      <c r="WWS43" s="134"/>
      <c r="WWT43" s="134"/>
      <c r="WWU43" s="134"/>
      <c r="WWV43" s="134"/>
      <c r="WWW43" s="134"/>
      <c r="WWX43" s="134"/>
      <c r="WWY43" s="134"/>
      <c r="WWZ43" s="134"/>
      <c r="WXA43" s="134"/>
      <c r="WXB43" s="134"/>
      <c r="WXC43" s="134"/>
      <c r="WXD43" s="134"/>
      <c r="WXE43" s="134"/>
      <c r="WXF43" s="134"/>
      <c r="WXG43" s="134"/>
      <c r="WXH43" s="134"/>
      <c r="WXI43" s="134"/>
      <c r="WXJ43" s="134"/>
      <c r="WXK43" s="134"/>
      <c r="WXL43" s="134"/>
      <c r="WXM43" s="134"/>
      <c r="WXN43" s="134"/>
      <c r="WXO43" s="134"/>
      <c r="WXP43" s="134"/>
      <c r="WXQ43" s="134"/>
      <c r="WXR43" s="134"/>
      <c r="WXS43" s="134"/>
      <c r="WXT43" s="134"/>
      <c r="WXU43" s="134"/>
      <c r="WXV43" s="134"/>
      <c r="WXW43" s="134"/>
      <c r="WXX43" s="134"/>
      <c r="WXY43" s="134"/>
      <c r="WXZ43" s="134"/>
      <c r="WYA43" s="134"/>
      <c r="WYB43" s="134"/>
      <c r="WYC43" s="134"/>
      <c r="WYD43" s="134"/>
      <c r="WYE43" s="134"/>
      <c r="WYF43" s="134"/>
      <c r="WYG43" s="134"/>
      <c r="WYH43" s="134"/>
      <c r="WYI43" s="134"/>
      <c r="WYJ43" s="134"/>
      <c r="WYK43" s="134"/>
      <c r="WYL43" s="134"/>
      <c r="WYM43" s="134"/>
      <c r="WYN43" s="134"/>
      <c r="WYO43" s="134"/>
      <c r="WYP43" s="134"/>
      <c r="WYQ43" s="134"/>
      <c r="WYR43" s="134"/>
      <c r="WYS43" s="134"/>
      <c r="WYT43" s="134"/>
      <c r="WYU43" s="134"/>
      <c r="WYV43" s="134"/>
      <c r="WYW43" s="134"/>
      <c r="WYX43" s="134"/>
      <c r="WYY43" s="134"/>
      <c r="WYZ43" s="134"/>
      <c r="WZA43" s="134"/>
      <c r="WZB43" s="134"/>
      <c r="WZC43" s="134"/>
      <c r="WZD43" s="134"/>
      <c r="WZE43" s="134"/>
      <c r="WZF43" s="134"/>
      <c r="WZG43" s="134"/>
      <c r="WZH43" s="134"/>
      <c r="WZI43" s="134"/>
      <c r="WZJ43" s="134"/>
      <c r="WZK43" s="134"/>
      <c r="WZL43" s="134"/>
      <c r="WZM43" s="134"/>
      <c r="WZN43" s="134"/>
      <c r="WZO43" s="134"/>
      <c r="WZP43" s="134"/>
      <c r="WZQ43" s="134"/>
      <c r="WZR43" s="134"/>
      <c r="WZS43" s="134"/>
      <c r="WZT43" s="134"/>
      <c r="WZU43" s="134"/>
      <c r="WZV43" s="134"/>
      <c r="WZW43" s="134"/>
      <c r="WZX43" s="134"/>
      <c r="WZY43" s="134"/>
      <c r="WZZ43" s="134"/>
      <c r="XAA43" s="134"/>
      <c r="XAB43" s="134"/>
      <c r="XAC43" s="134"/>
      <c r="XAD43" s="134"/>
      <c r="XAE43" s="134"/>
      <c r="XAF43" s="134"/>
      <c r="XAG43" s="134"/>
      <c r="XAH43" s="134"/>
      <c r="XAI43" s="134"/>
      <c r="XAJ43" s="134"/>
      <c r="XAK43" s="134"/>
      <c r="XAL43" s="134"/>
      <c r="XAM43" s="134"/>
      <c r="XAN43" s="134"/>
      <c r="XAO43" s="134"/>
      <c r="XAP43" s="134"/>
      <c r="XAQ43" s="134"/>
      <c r="XAR43" s="134"/>
      <c r="XAS43" s="134"/>
      <c r="XAT43" s="134"/>
      <c r="XAU43" s="134"/>
      <c r="XAV43" s="134"/>
      <c r="XAW43" s="134"/>
      <c r="XAX43" s="134"/>
      <c r="XAY43" s="134"/>
      <c r="XAZ43" s="134"/>
      <c r="XBA43" s="134"/>
      <c r="XBB43" s="134"/>
      <c r="XBC43" s="134"/>
      <c r="XBD43" s="134"/>
      <c r="XBE43" s="134"/>
      <c r="XBF43" s="134"/>
      <c r="XBG43" s="134"/>
      <c r="XBH43" s="134"/>
      <c r="XBI43" s="134"/>
      <c r="XBJ43" s="134"/>
      <c r="XBK43" s="134"/>
      <c r="XBL43" s="134"/>
      <c r="XBM43" s="134"/>
      <c r="XBN43" s="134"/>
      <c r="XBO43" s="134"/>
      <c r="XBP43" s="134"/>
      <c r="XBQ43" s="134"/>
      <c r="XBR43" s="134"/>
      <c r="XBS43" s="134"/>
      <c r="XBT43" s="134"/>
      <c r="XBU43" s="134"/>
      <c r="XBV43" s="134"/>
      <c r="XBW43" s="134"/>
      <c r="XBX43" s="134"/>
      <c r="XBY43" s="134"/>
      <c r="XBZ43" s="134"/>
      <c r="XCA43" s="134"/>
      <c r="XCB43" s="134"/>
      <c r="XCC43" s="134"/>
      <c r="XCD43" s="134"/>
      <c r="XCE43" s="134"/>
      <c r="XCF43" s="134"/>
      <c r="XCG43" s="134"/>
      <c r="XCH43" s="134"/>
      <c r="XCI43" s="134"/>
      <c r="XCJ43" s="134"/>
      <c r="XCK43" s="134"/>
      <c r="XCL43" s="134"/>
      <c r="XCM43" s="134"/>
      <c r="XCN43" s="134"/>
      <c r="XCO43" s="134"/>
      <c r="XCP43" s="134"/>
      <c r="XCQ43" s="134"/>
      <c r="XCR43" s="134"/>
      <c r="XCS43" s="134"/>
      <c r="XCT43" s="134"/>
      <c r="XCU43" s="134"/>
      <c r="XCV43" s="134"/>
      <c r="XCW43" s="134"/>
      <c r="XCX43" s="134"/>
      <c r="XCY43" s="134"/>
      <c r="XCZ43" s="134"/>
      <c r="XDA43" s="134"/>
      <c r="XDB43" s="134"/>
      <c r="XDC43" s="134"/>
      <c r="XDD43" s="134"/>
      <c r="XDE43" s="134"/>
      <c r="XDF43" s="134"/>
      <c r="XDG43" s="134"/>
      <c r="XDH43" s="134"/>
      <c r="XDI43" s="134"/>
      <c r="XDJ43" s="134"/>
      <c r="XDK43" s="134"/>
      <c r="XDL43" s="134"/>
      <c r="XDM43" s="134"/>
      <c r="XDN43" s="134"/>
      <c r="XDO43" s="134"/>
      <c r="XDP43" s="134"/>
      <c r="XDQ43" s="134"/>
      <c r="XDR43" s="134"/>
      <c r="XDS43" s="134"/>
      <c r="XDT43" s="134"/>
      <c r="XDU43" s="134"/>
      <c r="XDV43" s="134"/>
      <c r="XDW43" s="134"/>
      <c r="XDX43" s="134"/>
      <c r="XDY43" s="134"/>
      <c r="XDZ43" s="134"/>
      <c r="XEA43" s="134"/>
      <c r="XEB43" s="134"/>
      <c r="XEC43" s="134"/>
      <c r="XED43" s="134"/>
      <c r="XEE43" s="134"/>
      <c r="XEF43" s="134"/>
      <c r="XEG43" s="134"/>
      <c r="XEH43" s="134"/>
      <c r="XEI43" s="134"/>
      <c r="XEJ43" s="134"/>
      <c r="XEK43" s="134"/>
      <c r="XEL43" s="134"/>
      <c r="XEM43" s="134"/>
      <c r="XEN43" s="134"/>
      <c r="XEO43" s="134"/>
      <c r="XEP43" s="134"/>
      <c r="XEQ43" s="134"/>
      <c r="XER43" s="134"/>
      <c r="XES43" s="134"/>
      <c r="XET43" s="134"/>
      <c r="XEU43" s="134"/>
      <c r="XEV43" s="134"/>
      <c r="XEW43" s="134"/>
      <c r="XEX43" s="134"/>
      <c r="XEY43" s="134"/>
      <c r="XEZ43" s="134"/>
      <c r="XFA43" s="134"/>
      <c r="XFB43" s="134"/>
      <c r="XFC43" s="134"/>
      <c r="XFD43" s="134"/>
    </row>
    <row r="44" s="10" customFormat="1" customHeight="1" spans="1:16384">
      <c r="A44" s="45" t="str">
        <f t="shared" si="38"/>
        <v>YU4</v>
      </c>
      <c r="B44" s="46">
        <f t="shared" si="10"/>
        <v>170.03</v>
      </c>
      <c r="C44" s="46">
        <f t="shared" si="11"/>
        <v>190.03</v>
      </c>
      <c r="D44" s="47">
        <f t="shared" si="12"/>
        <v>20</v>
      </c>
      <c r="E44" s="48">
        <f t="shared" si="13"/>
        <v>3.348</v>
      </c>
      <c r="F44" s="48">
        <f t="shared" si="14"/>
        <v>3.348</v>
      </c>
      <c r="G44" s="48">
        <f t="shared" si="15"/>
        <v>0.04096</v>
      </c>
      <c r="H44" s="48">
        <f t="shared" si="16"/>
        <v>-0.55365</v>
      </c>
      <c r="I44" s="48">
        <f t="shared" si="17"/>
        <v>3.30704</v>
      </c>
      <c r="J44" s="75">
        <f t="shared" si="18"/>
        <v>3.90165</v>
      </c>
      <c r="K44" s="76">
        <f t="shared" si="19"/>
        <v>0.5</v>
      </c>
      <c r="L44" s="76">
        <f>LOOKUP(MAX(J44,I44),{0,3,4,5,6.5,7.5,9,10},{0.3,0.4,0.5,0.6,0.7,0.8,0.9})</f>
        <v>0.4</v>
      </c>
      <c r="M44" s="114">
        <f t="shared" si="20"/>
        <v>21.9</v>
      </c>
      <c r="N44" s="114">
        <f t="shared" si="21"/>
        <v>21.9</v>
      </c>
      <c r="O44" s="77">
        <f t="shared" si="22"/>
        <v>2.31936</v>
      </c>
      <c r="P44" s="78">
        <f t="shared" si="23"/>
        <v>2.23911</v>
      </c>
      <c r="Q44" s="78">
        <f t="shared" si="24"/>
        <v>0.6</v>
      </c>
      <c r="R44" s="47">
        <f t="shared" si="25"/>
        <v>0.6</v>
      </c>
      <c r="S44" s="113">
        <f t="shared" si="26"/>
        <v>1</v>
      </c>
      <c r="T44" s="114">
        <f t="shared" si="27"/>
        <v>2.31936</v>
      </c>
      <c r="U44" s="77">
        <f t="shared" si="28"/>
        <v>2.12397</v>
      </c>
      <c r="V44" s="77">
        <f t="shared" si="29"/>
        <v>0.45</v>
      </c>
      <c r="W44" s="114">
        <f t="shared" si="30"/>
        <v>0.45</v>
      </c>
      <c r="X44" s="115">
        <f t="shared" si="31"/>
        <v>0</v>
      </c>
      <c r="Y44" s="94">
        <f t="shared" si="32"/>
        <v>1.367541</v>
      </c>
      <c r="Z44" s="94">
        <f t="shared" si="33"/>
        <v>0</v>
      </c>
      <c r="AA44" s="706">
        <f t="shared" si="34"/>
        <v>1.98546</v>
      </c>
      <c r="AB44" s="707">
        <f t="shared" si="35"/>
        <v>1.48546</v>
      </c>
      <c r="AC44" s="707">
        <f t="shared" si="36"/>
        <v>1.55032</v>
      </c>
      <c r="AD44" s="706">
        <f t="shared" si="37"/>
        <v>0.76032</v>
      </c>
      <c r="AE44" s="134"/>
      <c r="AF44" s="134"/>
      <c r="AG44" s="134"/>
      <c r="AH44" s="134"/>
      <c r="AI44" s="134"/>
      <c r="AJ44" s="134"/>
      <c r="AK44" s="134"/>
      <c r="AL44" s="134"/>
      <c r="AM44" s="134"/>
      <c r="AN44" s="134"/>
      <c r="AO44" s="134"/>
      <c r="AP44" s="134"/>
      <c r="AQ44" s="134"/>
      <c r="AR44" s="134"/>
      <c r="AS44" s="134"/>
      <c r="AT44" s="134"/>
      <c r="AU44" s="134"/>
      <c r="AV44" s="134"/>
      <c r="AW44" s="134"/>
      <c r="AX44" s="134"/>
      <c r="AY44" s="134"/>
      <c r="AZ44" s="134"/>
      <c r="BA44" s="134"/>
      <c r="BB44" s="134"/>
      <c r="BC44" s="134"/>
      <c r="BD44" s="134"/>
      <c r="BE44" s="134"/>
      <c r="BF44" s="134"/>
      <c r="BG44" s="134"/>
      <c r="BH44" s="134"/>
      <c r="BI44" s="134"/>
      <c r="BJ44" s="134"/>
      <c r="BK44" s="134"/>
      <c r="BL44" s="134"/>
      <c r="BM44" s="134"/>
      <c r="BN44" s="134"/>
      <c r="BO44" s="134"/>
      <c r="BP44" s="134"/>
      <c r="BQ44" s="134"/>
      <c r="BR44" s="134"/>
      <c r="BS44" s="134"/>
      <c r="BT44" s="134"/>
      <c r="BU44" s="134"/>
      <c r="BV44" s="134"/>
      <c r="BW44" s="134"/>
      <c r="BX44" s="134"/>
      <c r="BY44" s="134"/>
      <c r="BZ44" s="134"/>
      <c r="CA44" s="134"/>
      <c r="CB44" s="134"/>
      <c r="CC44" s="134"/>
      <c r="CD44" s="134"/>
      <c r="CE44" s="134"/>
      <c r="CF44" s="134"/>
      <c r="CG44" s="134"/>
      <c r="CH44" s="134"/>
      <c r="CI44" s="134"/>
      <c r="CJ44" s="134"/>
      <c r="CK44" s="134"/>
      <c r="CL44" s="134"/>
      <c r="CM44" s="134"/>
      <c r="CN44" s="134"/>
      <c r="CO44" s="134"/>
      <c r="CP44" s="134"/>
      <c r="CQ44" s="134"/>
      <c r="CR44" s="134"/>
      <c r="CS44" s="134"/>
      <c r="CT44" s="134"/>
      <c r="CU44" s="134"/>
      <c r="CV44" s="134"/>
      <c r="CW44" s="134"/>
      <c r="CX44" s="134"/>
      <c r="CY44" s="134"/>
      <c r="CZ44" s="134"/>
      <c r="DA44" s="134"/>
      <c r="DB44" s="134"/>
      <c r="DC44" s="134"/>
      <c r="DD44" s="134"/>
      <c r="DE44" s="134"/>
      <c r="DF44" s="134"/>
      <c r="DG44" s="134"/>
      <c r="DH44" s="134"/>
      <c r="DI44" s="134"/>
      <c r="DJ44" s="134"/>
      <c r="DK44" s="134"/>
      <c r="DL44" s="134"/>
      <c r="DM44" s="134"/>
      <c r="DN44" s="134"/>
      <c r="DO44" s="134"/>
      <c r="DP44" s="134"/>
      <c r="DQ44" s="134"/>
      <c r="DR44" s="134"/>
      <c r="DS44" s="134"/>
      <c r="DT44" s="134"/>
      <c r="DU44" s="134"/>
      <c r="DV44" s="134"/>
      <c r="DW44" s="134"/>
      <c r="DX44" s="134"/>
      <c r="DY44" s="134"/>
      <c r="DZ44" s="134"/>
      <c r="EA44" s="134"/>
      <c r="EB44" s="134"/>
      <c r="EC44" s="134"/>
      <c r="ED44" s="134"/>
      <c r="EE44" s="134"/>
      <c r="EF44" s="134"/>
      <c r="EG44" s="134"/>
      <c r="EH44" s="134"/>
      <c r="EI44" s="134"/>
      <c r="EJ44" s="134"/>
      <c r="EK44" s="134"/>
      <c r="EL44" s="134"/>
      <c r="EM44" s="134"/>
      <c r="EN44" s="134"/>
      <c r="EO44" s="134"/>
      <c r="EP44" s="134"/>
      <c r="EQ44" s="134"/>
      <c r="ER44" s="134"/>
      <c r="ES44" s="134"/>
      <c r="ET44" s="134"/>
      <c r="EU44" s="134"/>
      <c r="EV44" s="134"/>
      <c r="EW44" s="134"/>
      <c r="EX44" s="134"/>
      <c r="EY44" s="134"/>
      <c r="EZ44" s="134"/>
      <c r="FA44" s="134"/>
      <c r="FB44" s="134"/>
      <c r="FC44" s="134"/>
      <c r="FD44" s="134"/>
      <c r="FE44" s="134"/>
      <c r="FF44" s="134"/>
      <c r="FG44" s="134"/>
      <c r="FH44" s="134"/>
      <c r="FI44" s="134"/>
      <c r="FJ44" s="134"/>
      <c r="FK44" s="134"/>
      <c r="FL44" s="134"/>
      <c r="FM44" s="134"/>
      <c r="FN44" s="134"/>
      <c r="FO44" s="134"/>
      <c r="FP44" s="134"/>
      <c r="FQ44" s="134"/>
      <c r="FR44" s="134"/>
      <c r="FS44" s="134"/>
      <c r="FT44" s="134"/>
      <c r="FU44" s="134"/>
      <c r="FV44" s="134"/>
      <c r="FW44" s="134"/>
      <c r="FX44" s="134"/>
      <c r="FY44" s="134"/>
      <c r="FZ44" s="134"/>
      <c r="GA44" s="134"/>
      <c r="GB44" s="134"/>
      <c r="GC44" s="134"/>
      <c r="GD44" s="134"/>
      <c r="GE44" s="134"/>
      <c r="GF44" s="134"/>
      <c r="GG44" s="134"/>
      <c r="GH44" s="134"/>
      <c r="GI44" s="134"/>
      <c r="GJ44" s="134"/>
      <c r="GK44" s="134"/>
      <c r="GL44" s="134"/>
      <c r="GM44" s="134"/>
      <c r="GN44" s="134"/>
      <c r="GO44" s="134"/>
      <c r="GP44" s="134"/>
      <c r="GQ44" s="134"/>
      <c r="GR44" s="134"/>
      <c r="GS44" s="134"/>
      <c r="GT44" s="134"/>
      <c r="GU44" s="134"/>
      <c r="GV44" s="134"/>
      <c r="GW44" s="134"/>
      <c r="GX44" s="134"/>
      <c r="GY44" s="134"/>
      <c r="GZ44" s="134"/>
      <c r="HA44" s="134"/>
      <c r="HB44" s="134"/>
      <c r="HC44" s="134"/>
      <c r="HD44" s="134"/>
      <c r="HE44" s="134"/>
      <c r="HF44" s="134"/>
      <c r="HG44" s="134"/>
      <c r="HH44" s="134"/>
      <c r="HI44" s="134"/>
      <c r="HJ44" s="134"/>
      <c r="HK44" s="134"/>
      <c r="HL44" s="134"/>
      <c r="HM44" s="134"/>
      <c r="HN44" s="134"/>
      <c r="HO44" s="134"/>
      <c r="HP44" s="134"/>
      <c r="HQ44" s="134"/>
      <c r="HR44" s="134"/>
      <c r="HS44" s="134"/>
      <c r="HT44" s="134"/>
      <c r="HU44" s="134"/>
      <c r="HV44" s="134"/>
      <c r="HW44" s="134"/>
      <c r="HX44" s="134"/>
      <c r="HY44" s="134"/>
      <c r="HZ44" s="134"/>
      <c r="IA44" s="134"/>
      <c r="IB44" s="134"/>
      <c r="IC44" s="134"/>
      <c r="ID44" s="134"/>
      <c r="IE44" s="134"/>
      <c r="IF44" s="134"/>
      <c r="IG44" s="134"/>
      <c r="IH44" s="134"/>
      <c r="II44" s="134"/>
      <c r="IJ44" s="134"/>
      <c r="IK44" s="134"/>
      <c r="IL44" s="134"/>
      <c r="IM44" s="134"/>
      <c r="IN44" s="134"/>
      <c r="IO44" s="134"/>
      <c r="IP44" s="134"/>
      <c r="IQ44" s="134"/>
      <c r="IR44" s="134"/>
      <c r="IS44" s="134"/>
      <c r="IT44" s="134"/>
      <c r="IU44" s="134"/>
      <c r="IV44" s="134"/>
      <c r="IW44" s="134"/>
      <c r="IX44" s="134"/>
      <c r="IY44" s="134"/>
      <c r="IZ44" s="134"/>
      <c r="JA44" s="134"/>
      <c r="JB44" s="134"/>
      <c r="JC44" s="134"/>
      <c r="JD44" s="134"/>
      <c r="JE44" s="134"/>
      <c r="JF44" s="134"/>
      <c r="JG44" s="134"/>
      <c r="JH44" s="134"/>
      <c r="JI44" s="134"/>
      <c r="JJ44" s="134"/>
      <c r="JK44" s="134"/>
      <c r="JL44" s="134"/>
      <c r="JM44" s="134"/>
      <c r="JN44" s="134"/>
      <c r="JO44" s="134"/>
      <c r="JP44" s="134"/>
      <c r="JQ44" s="134"/>
      <c r="JR44" s="134"/>
      <c r="JS44" s="134"/>
      <c r="JT44" s="134"/>
      <c r="JU44" s="134"/>
      <c r="JV44" s="134"/>
      <c r="JW44" s="134"/>
      <c r="JX44" s="134"/>
      <c r="JY44" s="134"/>
      <c r="JZ44" s="134"/>
      <c r="KA44" s="134"/>
      <c r="KB44" s="134"/>
      <c r="KC44" s="134"/>
      <c r="KD44" s="134"/>
      <c r="KE44" s="134"/>
      <c r="KF44" s="134"/>
      <c r="KG44" s="134"/>
      <c r="KH44" s="134"/>
      <c r="KI44" s="134"/>
      <c r="KJ44" s="134"/>
      <c r="KK44" s="134"/>
      <c r="KL44" s="134"/>
      <c r="KM44" s="134"/>
      <c r="KN44" s="134"/>
      <c r="KO44" s="134"/>
      <c r="KP44" s="134"/>
      <c r="KQ44" s="134"/>
      <c r="KR44" s="134"/>
      <c r="KS44" s="134"/>
      <c r="KT44" s="134"/>
      <c r="KU44" s="134"/>
      <c r="KV44" s="134"/>
      <c r="KW44" s="134"/>
      <c r="KX44" s="134"/>
      <c r="KY44" s="134"/>
      <c r="KZ44" s="134"/>
      <c r="LA44" s="134"/>
      <c r="LB44" s="134"/>
      <c r="LC44" s="134"/>
      <c r="LD44" s="134"/>
      <c r="LE44" s="134"/>
      <c r="LF44" s="134"/>
      <c r="LG44" s="134"/>
      <c r="LH44" s="134"/>
      <c r="LI44" s="134"/>
      <c r="LJ44" s="134"/>
      <c r="LK44" s="134"/>
      <c r="LL44" s="134"/>
      <c r="LM44" s="134"/>
      <c r="LN44" s="134"/>
      <c r="LO44" s="134"/>
      <c r="LP44" s="134"/>
      <c r="LQ44" s="134"/>
      <c r="LR44" s="134"/>
      <c r="LS44" s="134"/>
      <c r="LT44" s="134"/>
      <c r="LU44" s="134"/>
      <c r="LV44" s="134"/>
      <c r="LW44" s="134"/>
      <c r="LX44" s="134"/>
      <c r="LY44" s="134"/>
      <c r="LZ44" s="134"/>
      <c r="MA44" s="134"/>
      <c r="MB44" s="134"/>
      <c r="MC44" s="134"/>
      <c r="MD44" s="134"/>
      <c r="ME44" s="134"/>
      <c r="MF44" s="134"/>
      <c r="MG44" s="134"/>
      <c r="MH44" s="134"/>
      <c r="MI44" s="134"/>
      <c r="MJ44" s="134"/>
      <c r="MK44" s="134"/>
      <c r="ML44" s="134"/>
      <c r="MM44" s="134"/>
      <c r="MN44" s="134"/>
      <c r="MO44" s="134"/>
      <c r="MP44" s="134"/>
      <c r="MQ44" s="134"/>
      <c r="MR44" s="134"/>
      <c r="MS44" s="134"/>
      <c r="MT44" s="134"/>
      <c r="MU44" s="134"/>
      <c r="MV44" s="134"/>
      <c r="MW44" s="134"/>
      <c r="MX44" s="134"/>
      <c r="MY44" s="134"/>
      <c r="MZ44" s="134"/>
      <c r="NA44" s="134"/>
      <c r="NB44" s="134"/>
      <c r="NC44" s="134"/>
      <c r="ND44" s="134"/>
      <c r="NE44" s="134"/>
      <c r="NF44" s="134"/>
      <c r="NG44" s="134"/>
      <c r="NH44" s="134"/>
      <c r="NI44" s="134"/>
      <c r="NJ44" s="134"/>
      <c r="NK44" s="134"/>
      <c r="NL44" s="134"/>
      <c r="NM44" s="134"/>
      <c r="NN44" s="134"/>
      <c r="NO44" s="134"/>
      <c r="NP44" s="134"/>
      <c r="NQ44" s="134"/>
      <c r="NR44" s="134"/>
      <c r="NS44" s="134"/>
      <c r="NT44" s="134"/>
      <c r="NU44" s="134"/>
      <c r="NV44" s="134"/>
      <c r="NW44" s="134"/>
      <c r="NX44" s="134"/>
      <c r="NY44" s="134"/>
      <c r="NZ44" s="134"/>
      <c r="OA44" s="134"/>
      <c r="OB44" s="134"/>
      <c r="OC44" s="134"/>
      <c r="OD44" s="134"/>
      <c r="OE44" s="134"/>
      <c r="OF44" s="134"/>
      <c r="OG44" s="134"/>
      <c r="OH44" s="134"/>
      <c r="OI44" s="134"/>
      <c r="OJ44" s="134"/>
      <c r="OK44" s="134"/>
      <c r="OL44" s="134"/>
      <c r="OM44" s="134"/>
      <c r="ON44" s="134"/>
      <c r="OO44" s="134"/>
      <c r="OP44" s="134"/>
      <c r="OQ44" s="134"/>
      <c r="OR44" s="134"/>
      <c r="OS44" s="134"/>
      <c r="OT44" s="134"/>
      <c r="OU44" s="134"/>
      <c r="OV44" s="134"/>
      <c r="OW44" s="134"/>
      <c r="OX44" s="134"/>
      <c r="OY44" s="134"/>
      <c r="OZ44" s="134"/>
      <c r="PA44" s="134"/>
      <c r="PB44" s="134"/>
      <c r="PC44" s="134"/>
      <c r="PD44" s="134"/>
      <c r="PE44" s="134"/>
      <c r="PF44" s="134"/>
      <c r="PG44" s="134"/>
      <c r="PH44" s="134"/>
      <c r="PI44" s="134"/>
      <c r="PJ44" s="134"/>
      <c r="PK44" s="134"/>
      <c r="PL44" s="134"/>
      <c r="PM44" s="134"/>
      <c r="PN44" s="134"/>
      <c r="PO44" s="134"/>
      <c r="PP44" s="134"/>
      <c r="PQ44" s="134"/>
      <c r="PR44" s="134"/>
      <c r="PS44" s="134"/>
      <c r="PT44" s="134"/>
      <c r="PU44" s="134"/>
      <c r="PV44" s="134"/>
      <c r="PW44" s="134"/>
      <c r="PX44" s="134"/>
      <c r="PY44" s="134"/>
      <c r="PZ44" s="134"/>
      <c r="QA44" s="134"/>
      <c r="QB44" s="134"/>
      <c r="QC44" s="134"/>
      <c r="QD44" s="134"/>
      <c r="QE44" s="134"/>
      <c r="QF44" s="134"/>
      <c r="QG44" s="134"/>
      <c r="QH44" s="134"/>
      <c r="QI44" s="134"/>
      <c r="QJ44" s="134"/>
      <c r="QK44" s="134"/>
      <c r="QL44" s="134"/>
      <c r="QM44" s="134"/>
      <c r="QN44" s="134"/>
      <c r="QO44" s="134"/>
      <c r="QP44" s="134"/>
      <c r="QQ44" s="134"/>
      <c r="QR44" s="134"/>
      <c r="QS44" s="134"/>
      <c r="QT44" s="134"/>
      <c r="QU44" s="134"/>
      <c r="QV44" s="134"/>
      <c r="QW44" s="134"/>
      <c r="QX44" s="134"/>
      <c r="QY44" s="134"/>
      <c r="QZ44" s="134"/>
      <c r="RA44" s="134"/>
      <c r="RB44" s="134"/>
      <c r="RC44" s="134"/>
      <c r="RD44" s="134"/>
      <c r="RE44" s="134"/>
      <c r="RF44" s="134"/>
      <c r="RG44" s="134"/>
      <c r="RH44" s="134"/>
      <c r="RI44" s="134"/>
      <c r="RJ44" s="134"/>
      <c r="RK44" s="134"/>
      <c r="RL44" s="134"/>
      <c r="RM44" s="134"/>
      <c r="RN44" s="134"/>
      <c r="RO44" s="134"/>
      <c r="RP44" s="134"/>
      <c r="RQ44" s="134"/>
      <c r="RR44" s="134"/>
      <c r="RS44" s="134"/>
      <c r="RT44" s="134"/>
      <c r="RU44" s="134"/>
      <c r="RV44" s="134"/>
      <c r="RW44" s="134"/>
      <c r="RX44" s="134"/>
      <c r="RY44" s="134"/>
      <c r="RZ44" s="134"/>
      <c r="SA44" s="134"/>
      <c r="SB44" s="134"/>
      <c r="SC44" s="134"/>
      <c r="SD44" s="134"/>
      <c r="SE44" s="134"/>
      <c r="SF44" s="134"/>
      <c r="SG44" s="134"/>
      <c r="SH44" s="134"/>
      <c r="SI44" s="134"/>
      <c r="SJ44" s="134"/>
      <c r="SK44" s="134"/>
      <c r="SL44" s="134"/>
      <c r="SM44" s="134"/>
      <c r="SN44" s="134"/>
      <c r="SO44" s="134"/>
      <c r="SP44" s="134"/>
      <c r="SQ44" s="134"/>
      <c r="SR44" s="134"/>
      <c r="SS44" s="134"/>
      <c r="ST44" s="134"/>
      <c r="SU44" s="134"/>
      <c r="SV44" s="134"/>
      <c r="SW44" s="134"/>
      <c r="SX44" s="134"/>
      <c r="SY44" s="134"/>
      <c r="SZ44" s="134"/>
      <c r="TA44" s="134"/>
      <c r="TB44" s="134"/>
      <c r="TC44" s="134"/>
      <c r="TD44" s="134"/>
      <c r="TE44" s="134"/>
      <c r="TF44" s="134"/>
      <c r="TG44" s="134"/>
      <c r="TH44" s="134"/>
      <c r="TI44" s="134"/>
      <c r="TJ44" s="134"/>
      <c r="TK44" s="134"/>
      <c r="TL44" s="134"/>
      <c r="TM44" s="134"/>
      <c r="TN44" s="134"/>
      <c r="TO44" s="134"/>
      <c r="TP44" s="134"/>
      <c r="TQ44" s="134"/>
      <c r="TR44" s="134"/>
      <c r="TS44" s="134"/>
      <c r="TT44" s="134"/>
      <c r="TU44" s="134"/>
      <c r="TV44" s="134"/>
      <c r="TW44" s="134"/>
      <c r="TX44" s="134"/>
      <c r="TY44" s="134"/>
      <c r="TZ44" s="134"/>
      <c r="UA44" s="134"/>
      <c r="UB44" s="134"/>
      <c r="UC44" s="134"/>
      <c r="UD44" s="134"/>
      <c r="UE44" s="134"/>
      <c r="UF44" s="134"/>
      <c r="UG44" s="134"/>
      <c r="UH44" s="134"/>
      <c r="UI44" s="134"/>
      <c r="UJ44" s="134"/>
      <c r="UK44" s="134"/>
      <c r="UL44" s="134"/>
      <c r="UM44" s="134"/>
      <c r="UN44" s="134"/>
      <c r="UO44" s="134"/>
      <c r="UP44" s="134"/>
      <c r="UQ44" s="134"/>
      <c r="UR44" s="134"/>
      <c r="US44" s="134"/>
      <c r="UT44" s="134"/>
      <c r="UU44" s="134"/>
      <c r="UV44" s="134"/>
      <c r="UW44" s="134"/>
      <c r="UX44" s="134"/>
      <c r="UY44" s="134"/>
      <c r="UZ44" s="134"/>
      <c r="VA44" s="134"/>
      <c r="VB44" s="134"/>
      <c r="VC44" s="134"/>
      <c r="VD44" s="134"/>
      <c r="VE44" s="134"/>
      <c r="VF44" s="134"/>
      <c r="VG44" s="134"/>
      <c r="VH44" s="134"/>
      <c r="VI44" s="134"/>
      <c r="VJ44" s="134"/>
      <c r="VK44" s="134"/>
      <c r="VL44" s="134"/>
      <c r="VM44" s="134"/>
      <c r="VN44" s="134"/>
      <c r="VO44" s="134"/>
      <c r="VP44" s="134"/>
      <c r="VQ44" s="134"/>
      <c r="VR44" s="134"/>
      <c r="VS44" s="134"/>
      <c r="VT44" s="134"/>
      <c r="VU44" s="134"/>
      <c r="VV44" s="134"/>
      <c r="VW44" s="134"/>
      <c r="VX44" s="134"/>
      <c r="VY44" s="134"/>
      <c r="VZ44" s="134"/>
      <c r="WA44" s="134"/>
      <c r="WB44" s="134"/>
      <c r="WC44" s="134"/>
      <c r="WD44" s="134"/>
      <c r="WE44" s="134"/>
      <c r="WF44" s="134"/>
      <c r="WG44" s="134"/>
      <c r="WH44" s="134"/>
      <c r="WI44" s="134"/>
      <c r="WJ44" s="134"/>
      <c r="WK44" s="134"/>
      <c r="WL44" s="134"/>
      <c r="WM44" s="134"/>
      <c r="WN44" s="134"/>
      <c r="WO44" s="134"/>
      <c r="WP44" s="134"/>
      <c r="WQ44" s="134"/>
      <c r="WR44" s="134"/>
      <c r="WS44" s="134"/>
      <c r="WT44" s="134"/>
      <c r="WU44" s="134"/>
      <c r="WV44" s="134"/>
      <c r="WW44" s="134"/>
      <c r="WX44" s="134"/>
      <c r="WY44" s="134"/>
      <c r="WZ44" s="134"/>
      <c r="XA44" s="134"/>
      <c r="XB44" s="134"/>
      <c r="XC44" s="134"/>
      <c r="XD44" s="134"/>
      <c r="XE44" s="134"/>
      <c r="XF44" s="134"/>
      <c r="XG44" s="134"/>
      <c r="XH44" s="134"/>
      <c r="XI44" s="134"/>
      <c r="XJ44" s="134"/>
      <c r="XK44" s="134"/>
      <c r="XL44" s="134"/>
      <c r="XM44" s="134"/>
      <c r="XN44" s="134"/>
      <c r="XO44" s="134"/>
      <c r="XP44" s="134"/>
      <c r="XQ44" s="134"/>
      <c r="XR44" s="134"/>
      <c r="XS44" s="134"/>
      <c r="XT44" s="134"/>
      <c r="XU44" s="134"/>
      <c r="XV44" s="134"/>
      <c r="XW44" s="134"/>
      <c r="XX44" s="134"/>
      <c r="XY44" s="134"/>
      <c r="XZ44" s="134"/>
      <c r="YA44" s="134"/>
      <c r="YB44" s="134"/>
      <c r="YC44" s="134"/>
      <c r="YD44" s="134"/>
      <c r="YE44" s="134"/>
      <c r="YF44" s="134"/>
      <c r="YG44" s="134"/>
      <c r="YH44" s="134"/>
      <c r="YI44" s="134"/>
      <c r="YJ44" s="134"/>
      <c r="YK44" s="134"/>
      <c r="YL44" s="134"/>
      <c r="YM44" s="134"/>
      <c r="YN44" s="134"/>
      <c r="YO44" s="134"/>
      <c r="YP44" s="134"/>
      <c r="YQ44" s="134"/>
      <c r="YR44" s="134"/>
      <c r="YS44" s="134"/>
      <c r="YT44" s="134"/>
      <c r="YU44" s="134"/>
      <c r="YV44" s="134"/>
      <c r="YW44" s="134"/>
      <c r="YX44" s="134"/>
      <c r="YY44" s="134"/>
      <c r="YZ44" s="134"/>
      <c r="ZA44" s="134"/>
      <c r="ZB44" s="134"/>
      <c r="ZC44" s="134"/>
      <c r="ZD44" s="134"/>
      <c r="ZE44" s="134"/>
      <c r="ZF44" s="134"/>
      <c r="ZG44" s="134"/>
      <c r="ZH44" s="134"/>
      <c r="ZI44" s="134"/>
      <c r="ZJ44" s="134"/>
      <c r="ZK44" s="134"/>
      <c r="ZL44" s="134"/>
      <c r="ZM44" s="134"/>
      <c r="ZN44" s="134"/>
      <c r="ZO44" s="134"/>
      <c r="ZP44" s="134"/>
      <c r="ZQ44" s="134"/>
      <c r="ZR44" s="134"/>
      <c r="ZS44" s="134"/>
      <c r="ZT44" s="134"/>
      <c r="ZU44" s="134"/>
      <c r="ZV44" s="134"/>
      <c r="ZW44" s="134"/>
      <c r="ZX44" s="134"/>
      <c r="ZY44" s="134"/>
      <c r="ZZ44" s="134"/>
      <c r="AAA44" s="134"/>
      <c r="AAB44" s="134"/>
      <c r="AAC44" s="134"/>
      <c r="AAD44" s="134"/>
      <c r="AAE44" s="134"/>
      <c r="AAF44" s="134"/>
      <c r="AAG44" s="134"/>
      <c r="AAH44" s="134"/>
      <c r="AAI44" s="134"/>
      <c r="AAJ44" s="134"/>
      <c r="AAK44" s="134"/>
      <c r="AAL44" s="134"/>
      <c r="AAM44" s="134"/>
      <c r="AAN44" s="134"/>
      <c r="AAO44" s="134"/>
      <c r="AAP44" s="134"/>
      <c r="AAQ44" s="134"/>
      <c r="AAR44" s="134"/>
      <c r="AAS44" s="134"/>
      <c r="AAT44" s="134"/>
      <c r="AAU44" s="134"/>
      <c r="AAV44" s="134"/>
      <c r="AAW44" s="134"/>
      <c r="AAX44" s="134"/>
      <c r="AAY44" s="134"/>
      <c r="AAZ44" s="134"/>
      <c r="ABA44" s="134"/>
      <c r="ABB44" s="134"/>
      <c r="ABC44" s="134"/>
      <c r="ABD44" s="134"/>
      <c r="ABE44" s="134"/>
      <c r="ABF44" s="134"/>
      <c r="ABG44" s="134"/>
      <c r="ABH44" s="134"/>
      <c r="ABI44" s="134"/>
      <c r="ABJ44" s="134"/>
      <c r="ABK44" s="134"/>
      <c r="ABL44" s="134"/>
      <c r="ABM44" s="134"/>
      <c r="ABN44" s="134"/>
      <c r="ABO44" s="134"/>
      <c r="ABP44" s="134"/>
      <c r="ABQ44" s="134"/>
      <c r="ABR44" s="134"/>
      <c r="ABS44" s="134"/>
      <c r="ABT44" s="134"/>
      <c r="ABU44" s="134"/>
      <c r="ABV44" s="134"/>
      <c r="ABW44" s="134"/>
      <c r="ABX44" s="134"/>
      <c r="ABY44" s="134"/>
      <c r="ABZ44" s="134"/>
      <c r="ACA44" s="134"/>
      <c r="ACB44" s="134"/>
      <c r="ACC44" s="134"/>
      <c r="ACD44" s="134"/>
      <c r="ACE44" s="134"/>
      <c r="ACF44" s="134"/>
      <c r="ACG44" s="134"/>
      <c r="ACH44" s="134"/>
      <c r="ACI44" s="134"/>
      <c r="ACJ44" s="134"/>
      <c r="ACK44" s="134"/>
      <c r="ACL44" s="134"/>
      <c r="ACM44" s="134"/>
      <c r="ACN44" s="134"/>
      <c r="ACO44" s="134"/>
      <c r="ACP44" s="134"/>
      <c r="ACQ44" s="134"/>
      <c r="ACR44" s="134"/>
      <c r="ACS44" s="134"/>
      <c r="ACT44" s="134"/>
      <c r="ACU44" s="134"/>
      <c r="ACV44" s="134"/>
      <c r="ACW44" s="134"/>
      <c r="ACX44" s="134"/>
      <c r="ACY44" s="134"/>
      <c r="ACZ44" s="134"/>
      <c r="ADA44" s="134"/>
      <c r="ADB44" s="134"/>
      <c r="ADC44" s="134"/>
      <c r="ADD44" s="134"/>
      <c r="ADE44" s="134"/>
      <c r="ADF44" s="134"/>
      <c r="ADG44" s="134"/>
      <c r="ADH44" s="134"/>
      <c r="ADI44" s="134"/>
      <c r="ADJ44" s="134"/>
      <c r="ADK44" s="134"/>
      <c r="ADL44" s="134"/>
      <c r="ADM44" s="134"/>
      <c r="ADN44" s="134"/>
      <c r="ADO44" s="134"/>
      <c r="ADP44" s="134"/>
      <c r="ADQ44" s="134"/>
      <c r="ADR44" s="134"/>
      <c r="ADS44" s="134"/>
      <c r="ADT44" s="134"/>
      <c r="ADU44" s="134"/>
      <c r="ADV44" s="134"/>
      <c r="ADW44" s="134"/>
      <c r="ADX44" s="134"/>
      <c r="ADY44" s="134"/>
      <c r="ADZ44" s="134"/>
      <c r="AEA44" s="134"/>
      <c r="AEB44" s="134"/>
      <c r="AEC44" s="134"/>
      <c r="AED44" s="134"/>
      <c r="AEE44" s="134"/>
      <c r="AEF44" s="134"/>
      <c r="AEG44" s="134"/>
      <c r="AEH44" s="134"/>
      <c r="AEI44" s="134"/>
      <c r="AEJ44" s="134"/>
      <c r="AEK44" s="134"/>
      <c r="AEL44" s="134"/>
      <c r="AEM44" s="134"/>
      <c r="AEN44" s="134"/>
      <c r="AEO44" s="134"/>
      <c r="AEP44" s="134"/>
      <c r="AEQ44" s="134"/>
      <c r="AER44" s="134"/>
      <c r="AES44" s="134"/>
      <c r="AET44" s="134"/>
      <c r="AEU44" s="134"/>
      <c r="AEV44" s="134"/>
      <c r="AEW44" s="134"/>
      <c r="AEX44" s="134"/>
      <c r="AEY44" s="134"/>
      <c r="AEZ44" s="134"/>
      <c r="AFA44" s="134"/>
      <c r="AFB44" s="134"/>
      <c r="AFC44" s="134"/>
      <c r="AFD44" s="134"/>
      <c r="AFE44" s="134"/>
      <c r="AFF44" s="134"/>
      <c r="AFG44" s="134"/>
      <c r="AFH44" s="134"/>
      <c r="AFI44" s="134"/>
      <c r="AFJ44" s="134"/>
      <c r="AFK44" s="134"/>
      <c r="AFL44" s="134"/>
      <c r="AFM44" s="134"/>
      <c r="AFN44" s="134"/>
      <c r="AFO44" s="134"/>
      <c r="AFP44" s="134"/>
      <c r="AFQ44" s="134"/>
      <c r="AFR44" s="134"/>
      <c r="AFS44" s="134"/>
      <c r="AFT44" s="134"/>
      <c r="AFU44" s="134"/>
      <c r="AFV44" s="134"/>
      <c r="AFW44" s="134"/>
      <c r="AFX44" s="134"/>
      <c r="AFY44" s="134"/>
      <c r="AFZ44" s="134"/>
      <c r="AGA44" s="134"/>
      <c r="AGB44" s="134"/>
      <c r="AGC44" s="134"/>
      <c r="AGD44" s="134"/>
      <c r="AGE44" s="134"/>
      <c r="AGF44" s="134"/>
      <c r="AGG44" s="134"/>
      <c r="AGH44" s="134"/>
      <c r="AGI44" s="134"/>
      <c r="AGJ44" s="134"/>
      <c r="AGK44" s="134"/>
      <c r="AGL44" s="134"/>
      <c r="AGM44" s="134"/>
      <c r="AGN44" s="134"/>
      <c r="AGO44" s="134"/>
      <c r="AGP44" s="134"/>
      <c r="AGQ44" s="134"/>
      <c r="AGR44" s="134"/>
      <c r="AGS44" s="134"/>
      <c r="AGT44" s="134"/>
      <c r="AGU44" s="134"/>
      <c r="AGV44" s="134"/>
      <c r="AGW44" s="134"/>
      <c r="AGX44" s="134"/>
      <c r="AGY44" s="134"/>
      <c r="AGZ44" s="134"/>
      <c r="AHA44" s="134"/>
      <c r="AHB44" s="134"/>
      <c r="AHC44" s="134"/>
      <c r="AHD44" s="134"/>
      <c r="AHE44" s="134"/>
      <c r="AHF44" s="134"/>
      <c r="AHG44" s="134"/>
      <c r="AHH44" s="134"/>
      <c r="AHI44" s="134"/>
      <c r="AHJ44" s="134"/>
      <c r="AHK44" s="134"/>
      <c r="AHL44" s="134"/>
      <c r="AHM44" s="134"/>
      <c r="AHN44" s="134"/>
      <c r="AHO44" s="134"/>
      <c r="AHP44" s="134"/>
      <c r="AHQ44" s="134"/>
      <c r="AHR44" s="134"/>
      <c r="AHS44" s="134"/>
      <c r="AHT44" s="134"/>
      <c r="AHU44" s="134"/>
      <c r="AHV44" s="134"/>
      <c r="AHW44" s="134"/>
      <c r="AHX44" s="134"/>
      <c r="AHY44" s="134"/>
      <c r="AHZ44" s="134"/>
      <c r="AIA44" s="134"/>
      <c r="AIB44" s="134"/>
      <c r="AIC44" s="134"/>
      <c r="AID44" s="134"/>
      <c r="AIE44" s="134"/>
      <c r="AIF44" s="134"/>
      <c r="AIG44" s="134"/>
      <c r="AIH44" s="134"/>
      <c r="AII44" s="134"/>
      <c r="AIJ44" s="134"/>
      <c r="AIK44" s="134"/>
      <c r="AIL44" s="134"/>
      <c r="AIM44" s="134"/>
      <c r="AIN44" s="134"/>
      <c r="AIO44" s="134"/>
      <c r="AIP44" s="134"/>
      <c r="AIQ44" s="134"/>
      <c r="AIR44" s="134"/>
      <c r="AIS44" s="134"/>
      <c r="AIT44" s="134"/>
      <c r="AIU44" s="134"/>
      <c r="AIV44" s="134"/>
      <c r="AIW44" s="134"/>
      <c r="AIX44" s="134"/>
      <c r="AIY44" s="134"/>
      <c r="AIZ44" s="134"/>
      <c r="AJA44" s="134"/>
      <c r="AJB44" s="134"/>
      <c r="AJC44" s="134"/>
      <c r="AJD44" s="134"/>
      <c r="AJE44" s="134"/>
      <c r="AJF44" s="134"/>
      <c r="AJG44" s="134"/>
      <c r="AJH44" s="134"/>
      <c r="AJI44" s="134"/>
      <c r="AJJ44" s="134"/>
      <c r="AJK44" s="134"/>
      <c r="AJL44" s="134"/>
      <c r="AJM44" s="134"/>
      <c r="AJN44" s="134"/>
      <c r="AJO44" s="134"/>
      <c r="AJP44" s="134"/>
      <c r="AJQ44" s="134"/>
      <c r="AJR44" s="134"/>
      <c r="AJS44" s="134"/>
      <c r="AJT44" s="134"/>
      <c r="AJU44" s="134"/>
      <c r="AJV44" s="134"/>
      <c r="AJW44" s="134"/>
      <c r="AJX44" s="134"/>
      <c r="AJY44" s="134"/>
      <c r="AJZ44" s="134"/>
      <c r="AKA44" s="134"/>
      <c r="AKB44" s="134"/>
      <c r="AKC44" s="134"/>
      <c r="AKD44" s="134"/>
      <c r="AKE44" s="134"/>
      <c r="AKF44" s="134"/>
      <c r="AKG44" s="134"/>
      <c r="AKH44" s="134"/>
      <c r="AKI44" s="134"/>
      <c r="AKJ44" s="134"/>
      <c r="AKK44" s="134"/>
      <c r="AKL44" s="134"/>
      <c r="AKM44" s="134"/>
      <c r="AKN44" s="134"/>
      <c r="AKO44" s="134"/>
      <c r="AKP44" s="134"/>
      <c r="AKQ44" s="134"/>
      <c r="AKR44" s="134"/>
      <c r="AKS44" s="134"/>
      <c r="AKT44" s="134"/>
      <c r="AKU44" s="134"/>
      <c r="AKV44" s="134"/>
      <c r="AKW44" s="134"/>
      <c r="AKX44" s="134"/>
      <c r="AKY44" s="134"/>
      <c r="AKZ44" s="134"/>
      <c r="ALA44" s="134"/>
      <c r="ALB44" s="134"/>
      <c r="ALC44" s="134"/>
      <c r="ALD44" s="134"/>
      <c r="ALE44" s="134"/>
      <c r="ALF44" s="134"/>
      <c r="ALG44" s="134"/>
      <c r="ALH44" s="134"/>
      <c r="ALI44" s="134"/>
      <c r="ALJ44" s="134"/>
      <c r="ALK44" s="134"/>
      <c r="ALL44" s="134"/>
      <c r="ALM44" s="134"/>
      <c r="ALN44" s="134"/>
      <c r="ALO44" s="134"/>
      <c r="ALP44" s="134"/>
      <c r="ALQ44" s="134"/>
      <c r="ALR44" s="134"/>
      <c r="ALS44" s="134"/>
      <c r="ALT44" s="134"/>
      <c r="ALU44" s="134"/>
      <c r="ALV44" s="134"/>
      <c r="ALW44" s="134"/>
      <c r="ALX44" s="134"/>
      <c r="ALY44" s="134"/>
      <c r="ALZ44" s="134"/>
      <c r="AMA44" s="134"/>
      <c r="AMB44" s="134"/>
      <c r="AMC44" s="134"/>
      <c r="AMD44" s="134"/>
      <c r="AME44" s="134"/>
      <c r="AMF44" s="134"/>
      <c r="AMG44" s="134"/>
      <c r="AMH44" s="134"/>
      <c r="AMI44" s="134"/>
      <c r="AMJ44" s="134"/>
      <c r="AMK44" s="134"/>
      <c r="AML44" s="134"/>
      <c r="AMM44" s="134"/>
      <c r="AMN44" s="134"/>
      <c r="AMO44" s="134"/>
      <c r="AMP44" s="134"/>
      <c r="AMQ44" s="134"/>
      <c r="AMR44" s="134"/>
      <c r="AMS44" s="134"/>
      <c r="AMT44" s="134"/>
      <c r="AMU44" s="134"/>
      <c r="AMV44" s="134"/>
      <c r="AMW44" s="134"/>
      <c r="AMX44" s="134"/>
      <c r="AMY44" s="134"/>
      <c r="AMZ44" s="134"/>
      <c r="ANA44" s="134"/>
      <c r="ANB44" s="134"/>
      <c r="ANC44" s="134"/>
      <c r="AND44" s="134"/>
      <c r="ANE44" s="134"/>
      <c r="ANF44" s="134"/>
      <c r="ANG44" s="134"/>
      <c r="ANH44" s="134"/>
      <c r="ANI44" s="134"/>
      <c r="ANJ44" s="134"/>
      <c r="ANK44" s="134"/>
      <c r="ANL44" s="134"/>
      <c r="ANM44" s="134"/>
      <c r="ANN44" s="134"/>
      <c r="ANO44" s="134"/>
      <c r="ANP44" s="134"/>
      <c r="ANQ44" s="134"/>
      <c r="ANR44" s="134"/>
      <c r="ANS44" s="134"/>
      <c r="ANT44" s="134"/>
      <c r="ANU44" s="134"/>
      <c r="ANV44" s="134"/>
      <c r="ANW44" s="134"/>
      <c r="ANX44" s="134"/>
      <c r="ANY44" s="134"/>
      <c r="ANZ44" s="134"/>
      <c r="AOA44" s="134"/>
      <c r="AOB44" s="134"/>
      <c r="AOC44" s="134"/>
      <c r="AOD44" s="134"/>
      <c r="AOE44" s="134"/>
      <c r="AOF44" s="134"/>
      <c r="AOG44" s="134"/>
      <c r="AOH44" s="134"/>
      <c r="AOI44" s="134"/>
      <c r="AOJ44" s="134"/>
      <c r="AOK44" s="134"/>
      <c r="AOL44" s="134"/>
      <c r="AOM44" s="134"/>
      <c r="AON44" s="134"/>
      <c r="AOO44" s="134"/>
      <c r="AOP44" s="134"/>
      <c r="AOQ44" s="134"/>
      <c r="AOR44" s="134"/>
      <c r="AOS44" s="134"/>
      <c r="AOT44" s="134"/>
      <c r="AOU44" s="134"/>
      <c r="AOV44" s="134"/>
      <c r="AOW44" s="134"/>
      <c r="AOX44" s="134"/>
      <c r="AOY44" s="134"/>
      <c r="AOZ44" s="134"/>
      <c r="APA44" s="134"/>
      <c r="APB44" s="134"/>
      <c r="APC44" s="134"/>
      <c r="APD44" s="134"/>
      <c r="APE44" s="134"/>
      <c r="APF44" s="134"/>
      <c r="APG44" s="134"/>
      <c r="APH44" s="134"/>
      <c r="API44" s="134"/>
      <c r="APJ44" s="134"/>
      <c r="APK44" s="134"/>
      <c r="APL44" s="134"/>
      <c r="APM44" s="134"/>
      <c r="APN44" s="134"/>
      <c r="APO44" s="134"/>
      <c r="APP44" s="134"/>
      <c r="APQ44" s="134"/>
      <c r="APR44" s="134"/>
      <c r="APS44" s="134"/>
      <c r="APT44" s="134"/>
      <c r="APU44" s="134"/>
      <c r="APV44" s="134"/>
      <c r="APW44" s="134"/>
      <c r="APX44" s="134"/>
      <c r="APY44" s="134"/>
      <c r="APZ44" s="134"/>
      <c r="AQA44" s="134"/>
      <c r="AQB44" s="134"/>
      <c r="AQC44" s="134"/>
      <c r="AQD44" s="134"/>
      <c r="AQE44" s="134"/>
      <c r="AQF44" s="134"/>
      <c r="AQG44" s="134"/>
      <c r="AQH44" s="134"/>
      <c r="AQI44" s="134"/>
      <c r="AQJ44" s="134"/>
      <c r="AQK44" s="134"/>
      <c r="AQL44" s="134"/>
      <c r="AQM44" s="134"/>
      <c r="AQN44" s="134"/>
      <c r="AQO44" s="134"/>
      <c r="AQP44" s="134"/>
      <c r="AQQ44" s="134"/>
      <c r="AQR44" s="134"/>
      <c r="AQS44" s="134"/>
      <c r="AQT44" s="134"/>
      <c r="AQU44" s="134"/>
      <c r="AQV44" s="134"/>
      <c r="AQW44" s="134"/>
      <c r="AQX44" s="134"/>
      <c r="AQY44" s="134"/>
      <c r="AQZ44" s="134"/>
      <c r="ARA44" s="134"/>
      <c r="ARB44" s="134"/>
      <c r="ARC44" s="134"/>
      <c r="ARD44" s="134"/>
      <c r="ARE44" s="134"/>
      <c r="ARF44" s="134"/>
      <c r="ARG44" s="134"/>
      <c r="ARH44" s="134"/>
      <c r="ARI44" s="134"/>
      <c r="ARJ44" s="134"/>
      <c r="ARK44" s="134"/>
      <c r="ARL44" s="134"/>
      <c r="ARM44" s="134"/>
      <c r="ARN44" s="134"/>
      <c r="ARO44" s="134"/>
      <c r="ARP44" s="134"/>
      <c r="ARQ44" s="134"/>
      <c r="ARR44" s="134"/>
      <c r="ARS44" s="134"/>
      <c r="ART44" s="134"/>
      <c r="ARU44" s="134"/>
      <c r="ARV44" s="134"/>
      <c r="ARW44" s="134"/>
      <c r="ARX44" s="134"/>
      <c r="ARY44" s="134"/>
      <c r="ARZ44" s="134"/>
      <c r="ASA44" s="134"/>
      <c r="ASB44" s="134"/>
      <c r="ASC44" s="134"/>
      <c r="ASD44" s="134"/>
      <c r="ASE44" s="134"/>
      <c r="ASF44" s="134"/>
      <c r="ASG44" s="134"/>
      <c r="ASH44" s="134"/>
      <c r="ASI44" s="134"/>
      <c r="ASJ44" s="134"/>
      <c r="ASK44" s="134"/>
      <c r="ASL44" s="134"/>
      <c r="ASM44" s="134"/>
      <c r="ASN44" s="134"/>
      <c r="ASO44" s="134"/>
      <c r="ASP44" s="134"/>
      <c r="ASQ44" s="134"/>
      <c r="ASR44" s="134"/>
      <c r="ASS44" s="134"/>
      <c r="AST44" s="134"/>
      <c r="ASU44" s="134"/>
      <c r="ASV44" s="134"/>
      <c r="ASW44" s="134"/>
      <c r="ASX44" s="134"/>
      <c r="ASY44" s="134"/>
      <c r="ASZ44" s="134"/>
      <c r="ATA44" s="134"/>
      <c r="ATB44" s="134"/>
      <c r="ATC44" s="134"/>
      <c r="ATD44" s="134"/>
      <c r="ATE44" s="134"/>
      <c r="ATF44" s="134"/>
      <c r="ATG44" s="134"/>
      <c r="ATH44" s="134"/>
      <c r="ATI44" s="134"/>
      <c r="ATJ44" s="134"/>
      <c r="ATK44" s="134"/>
      <c r="ATL44" s="134"/>
      <c r="ATM44" s="134"/>
      <c r="ATN44" s="134"/>
      <c r="ATO44" s="134"/>
      <c r="ATP44" s="134"/>
      <c r="ATQ44" s="134"/>
      <c r="ATR44" s="134"/>
      <c r="ATS44" s="134"/>
      <c r="ATT44" s="134"/>
      <c r="ATU44" s="134"/>
      <c r="ATV44" s="134"/>
      <c r="ATW44" s="134"/>
      <c r="ATX44" s="134"/>
      <c r="ATY44" s="134"/>
      <c r="ATZ44" s="134"/>
      <c r="AUA44" s="134"/>
      <c r="AUB44" s="134"/>
      <c r="AUC44" s="134"/>
      <c r="AUD44" s="134"/>
      <c r="AUE44" s="134"/>
      <c r="AUF44" s="134"/>
      <c r="AUG44" s="134"/>
      <c r="AUH44" s="134"/>
      <c r="AUI44" s="134"/>
      <c r="AUJ44" s="134"/>
      <c r="AUK44" s="134"/>
      <c r="AUL44" s="134"/>
      <c r="AUM44" s="134"/>
      <c r="AUN44" s="134"/>
      <c r="AUO44" s="134"/>
      <c r="AUP44" s="134"/>
      <c r="AUQ44" s="134"/>
      <c r="AUR44" s="134"/>
      <c r="AUS44" s="134"/>
      <c r="AUT44" s="134"/>
      <c r="AUU44" s="134"/>
      <c r="AUV44" s="134"/>
      <c r="AUW44" s="134"/>
      <c r="AUX44" s="134"/>
      <c r="AUY44" s="134"/>
      <c r="AUZ44" s="134"/>
      <c r="AVA44" s="134"/>
      <c r="AVB44" s="134"/>
      <c r="AVC44" s="134"/>
      <c r="AVD44" s="134"/>
      <c r="AVE44" s="134"/>
      <c r="AVF44" s="134"/>
      <c r="AVG44" s="134"/>
      <c r="AVH44" s="134"/>
      <c r="AVI44" s="134"/>
      <c r="AVJ44" s="134"/>
      <c r="AVK44" s="134"/>
      <c r="AVL44" s="134"/>
      <c r="AVM44" s="134"/>
      <c r="AVN44" s="134"/>
      <c r="AVO44" s="134"/>
      <c r="AVP44" s="134"/>
      <c r="AVQ44" s="134"/>
      <c r="AVR44" s="134"/>
      <c r="AVS44" s="134"/>
      <c r="AVT44" s="134"/>
      <c r="AVU44" s="134"/>
      <c r="AVV44" s="134"/>
      <c r="AVW44" s="134"/>
      <c r="AVX44" s="134"/>
      <c r="AVY44" s="134"/>
      <c r="AVZ44" s="134"/>
      <c r="AWA44" s="134"/>
      <c r="AWB44" s="134"/>
      <c r="AWC44" s="134"/>
      <c r="AWD44" s="134"/>
      <c r="AWE44" s="134"/>
      <c r="AWF44" s="134"/>
      <c r="AWG44" s="134"/>
      <c r="AWH44" s="134"/>
      <c r="AWI44" s="134"/>
      <c r="AWJ44" s="134"/>
      <c r="AWK44" s="134"/>
      <c r="AWL44" s="134"/>
      <c r="AWM44" s="134"/>
      <c r="AWN44" s="134"/>
      <c r="AWO44" s="134"/>
      <c r="AWP44" s="134"/>
      <c r="AWQ44" s="134"/>
      <c r="AWR44" s="134"/>
      <c r="AWS44" s="134"/>
      <c r="AWT44" s="134"/>
      <c r="AWU44" s="134"/>
      <c r="AWV44" s="134"/>
      <c r="AWW44" s="134"/>
      <c r="AWX44" s="134"/>
      <c r="AWY44" s="134"/>
      <c r="AWZ44" s="134"/>
      <c r="AXA44" s="134"/>
      <c r="AXB44" s="134"/>
      <c r="AXC44" s="134"/>
      <c r="AXD44" s="134"/>
      <c r="AXE44" s="134"/>
      <c r="AXF44" s="134"/>
      <c r="AXG44" s="134"/>
      <c r="AXH44" s="134"/>
      <c r="AXI44" s="134"/>
      <c r="AXJ44" s="134"/>
      <c r="AXK44" s="134"/>
      <c r="AXL44" s="134"/>
      <c r="AXM44" s="134"/>
      <c r="AXN44" s="134"/>
      <c r="AXO44" s="134"/>
      <c r="AXP44" s="134"/>
      <c r="AXQ44" s="134"/>
      <c r="AXR44" s="134"/>
      <c r="AXS44" s="134"/>
      <c r="AXT44" s="134"/>
      <c r="AXU44" s="134"/>
      <c r="AXV44" s="134"/>
      <c r="AXW44" s="134"/>
      <c r="AXX44" s="134"/>
      <c r="AXY44" s="134"/>
      <c r="AXZ44" s="134"/>
      <c r="AYA44" s="134"/>
      <c r="AYB44" s="134"/>
      <c r="AYC44" s="134"/>
      <c r="AYD44" s="134"/>
      <c r="AYE44" s="134"/>
      <c r="AYF44" s="134"/>
      <c r="AYG44" s="134"/>
      <c r="AYH44" s="134"/>
      <c r="AYI44" s="134"/>
      <c r="AYJ44" s="134"/>
      <c r="AYK44" s="134"/>
      <c r="AYL44" s="134"/>
      <c r="AYM44" s="134"/>
      <c r="AYN44" s="134"/>
      <c r="AYO44" s="134"/>
      <c r="AYP44" s="134"/>
      <c r="AYQ44" s="134"/>
      <c r="AYR44" s="134"/>
      <c r="AYS44" s="134"/>
      <c r="AYT44" s="134"/>
      <c r="AYU44" s="134"/>
      <c r="AYV44" s="134"/>
      <c r="AYW44" s="134"/>
      <c r="AYX44" s="134"/>
      <c r="AYY44" s="134"/>
      <c r="AYZ44" s="134"/>
      <c r="AZA44" s="134"/>
      <c r="AZB44" s="134"/>
      <c r="AZC44" s="134"/>
      <c r="AZD44" s="134"/>
      <c r="AZE44" s="134"/>
      <c r="AZF44" s="134"/>
      <c r="AZG44" s="134"/>
      <c r="AZH44" s="134"/>
      <c r="AZI44" s="134"/>
      <c r="AZJ44" s="134"/>
      <c r="AZK44" s="134"/>
      <c r="AZL44" s="134"/>
      <c r="AZM44" s="134"/>
      <c r="AZN44" s="134"/>
      <c r="AZO44" s="134"/>
      <c r="AZP44" s="134"/>
      <c r="AZQ44" s="134"/>
      <c r="AZR44" s="134"/>
      <c r="AZS44" s="134"/>
      <c r="AZT44" s="134"/>
      <c r="AZU44" s="134"/>
      <c r="AZV44" s="134"/>
      <c r="AZW44" s="134"/>
      <c r="AZX44" s="134"/>
      <c r="AZY44" s="134"/>
      <c r="AZZ44" s="134"/>
      <c r="BAA44" s="134"/>
      <c r="BAB44" s="134"/>
      <c r="BAC44" s="134"/>
      <c r="BAD44" s="134"/>
      <c r="BAE44" s="134"/>
      <c r="BAF44" s="134"/>
      <c r="BAG44" s="134"/>
      <c r="BAH44" s="134"/>
      <c r="BAI44" s="134"/>
      <c r="BAJ44" s="134"/>
      <c r="BAK44" s="134"/>
      <c r="BAL44" s="134"/>
      <c r="BAM44" s="134"/>
      <c r="BAN44" s="134"/>
      <c r="BAO44" s="134"/>
      <c r="BAP44" s="134"/>
      <c r="BAQ44" s="134"/>
      <c r="BAR44" s="134"/>
      <c r="BAS44" s="134"/>
      <c r="BAT44" s="134"/>
      <c r="BAU44" s="134"/>
      <c r="BAV44" s="134"/>
      <c r="BAW44" s="134"/>
      <c r="BAX44" s="134"/>
      <c r="BAY44" s="134"/>
      <c r="BAZ44" s="134"/>
      <c r="BBA44" s="134"/>
      <c r="BBB44" s="134"/>
      <c r="BBC44" s="134"/>
      <c r="BBD44" s="134"/>
      <c r="BBE44" s="134"/>
      <c r="BBF44" s="134"/>
      <c r="BBG44" s="134"/>
      <c r="BBH44" s="134"/>
      <c r="BBI44" s="134"/>
      <c r="BBJ44" s="134"/>
      <c r="BBK44" s="134"/>
      <c r="BBL44" s="134"/>
      <c r="BBM44" s="134"/>
      <c r="BBN44" s="134"/>
      <c r="BBO44" s="134"/>
      <c r="BBP44" s="134"/>
      <c r="BBQ44" s="134"/>
      <c r="BBR44" s="134"/>
      <c r="BBS44" s="134"/>
      <c r="BBT44" s="134"/>
      <c r="BBU44" s="134"/>
      <c r="BBV44" s="134"/>
      <c r="BBW44" s="134"/>
      <c r="BBX44" s="134"/>
      <c r="BBY44" s="134"/>
      <c r="BBZ44" s="134"/>
      <c r="BCA44" s="134"/>
      <c r="BCB44" s="134"/>
      <c r="BCC44" s="134"/>
      <c r="BCD44" s="134"/>
      <c r="BCE44" s="134"/>
      <c r="BCF44" s="134"/>
      <c r="BCG44" s="134"/>
      <c r="BCH44" s="134"/>
      <c r="BCI44" s="134"/>
      <c r="BCJ44" s="134"/>
      <c r="BCK44" s="134"/>
      <c r="BCL44" s="134"/>
      <c r="BCM44" s="134"/>
      <c r="BCN44" s="134"/>
      <c r="BCO44" s="134"/>
      <c r="BCP44" s="134"/>
      <c r="BCQ44" s="134"/>
      <c r="BCR44" s="134"/>
      <c r="BCS44" s="134"/>
      <c r="BCT44" s="134"/>
      <c r="BCU44" s="134"/>
      <c r="BCV44" s="134"/>
      <c r="BCW44" s="134"/>
      <c r="BCX44" s="134"/>
      <c r="BCY44" s="134"/>
      <c r="BCZ44" s="134"/>
      <c r="BDA44" s="134"/>
      <c r="BDB44" s="134"/>
      <c r="BDC44" s="134"/>
      <c r="BDD44" s="134"/>
      <c r="BDE44" s="134"/>
      <c r="BDF44" s="134"/>
      <c r="BDG44" s="134"/>
      <c r="BDH44" s="134"/>
      <c r="BDI44" s="134"/>
      <c r="BDJ44" s="134"/>
      <c r="BDK44" s="134"/>
      <c r="BDL44" s="134"/>
      <c r="BDM44" s="134"/>
      <c r="BDN44" s="134"/>
      <c r="BDO44" s="134"/>
      <c r="BDP44" s="134"/>
      <c r="BDQ44" s="134"/>
      <c r="BDR44" s="134"/>
      <c r="BDS44" s="134"/>
      <c r="BDT44" s="134"/>
      <c r="BDU44" s="134"/>
      <c r="BDV44" s="134"/>
      <c r="BDW44" s="134"/>
      <c r="BDX44" s="134"/>
      <c r="BDY44" s="134"/>
      <c r="BDZ44" s="134"/>
      <c r="BEA44" s="134"/>
      <c r="BEB44" s="134"/>
      <c r="BEC44" s="134"/>
      <c r="BED44" s="134"/>
      <c r="BEE44" s="134"/>
      <c r="BEF44" s="134"/>
      <c r="BEG44" s="134"/>
      <c r="BEH44" s="134"/>
      <c r="BEI44" s="134"/>
      <c r="BEJ44" s="134"/>
      <c r="BEK44" s="134"/>
      <c r="BEL44" s="134"/>
      <c r="BEM44" s="134"/>
      <c r="BEN44" s="134"/>
      <c r="BEO44" s="134"/>
      <c r="BEP44" s="134"/>
      <c r="BEQ44" s="134"/>
      <c r="BER44" s="134"/>
      <c r="BES44" s="134"/>
      <c r="BET44" s="134"/>
      <c r="BEU44" s="134"/>
      <c r="BEV44" s="134"/>
      <c r="BEW44" s="134"/>
      <c r="BEX44" s="134"/>
      <c r="BEY44" s="134"/>
      <c r="BEZ44" s="134"/>
      <c r="BFA44" s="134"/>
      <c r="BFB44" s="134"/>
      <c r="BFC44" s="134"/>
      <c r="BFD44" s="134"/>
      <c r="BFE44" s="134"/>
      <c r="BFF44" s="134"/>
      <c r="BFG44" s="134"/>
      <c r="BFH44" s="134"/>
      <c r="BFI44" s="134"/>
      <c r="BFJ44" s="134"/>
      <c r="BFK44" s="134"/>
      <c r="BFL44" s="134"/>
      <c r="BFM44" s="134"/>
      <c r="BFN44" s="134"/>
      <c r="BFO44" s="134"/>
      <c r="BFP44" s="134"/>
      <c r="BFQ44" s="134"/>
      <c r="BFR44" s="134"/>
      <c r="BFS44" s="134"/>
      <c r="BFT44" s="134"/>
      <c r="BFU44" s="134"/>
      <c r="BFV44" s="134"/>
      <c r="BFW44" s="134"/>
      <c r="BFX44" s="134"/>
      <c r="BFY44" s="134"/>
      <c r="BFZ44" s="134"/>
      <c r="BGA44" s="134"/>
      <c r="BGB44" s="134"/>
      <c r="BGC44" s="134"/>
      <c r="BGD44" s="134"/>
      <c r="BGE44" s="134"/>
      <c r="BGF44" s="134"/>
      <c r="BGG44" s="134"/>
      <c r="BGH44" s="134"/>
      <c r="BGI44" s="134"/>
      <c r="BGJ44" s="134"/>
      <c r="BGK44" s="134"/>
      <c r="BGL44" s="134"/>
      <c r="BGM44" s="134"/>
      <c r="BGN44" s="134"/>
      <c r="BGO44" s="134"/>
      <c r="BGP44" s="134"/>
      <c r="BGQ44" s="134"/>
      <c r="BGR44" s="134"/>
      <c r="BGS44" s="134"/>
      <c r="BGT44" s="134"/>
      <c r="BGU44" s="134"/>
      <c r="BGV44" s="134"/>
      <c r="BGW44" s="134"/>
      <c r="BGX44" s="134"/>
      <c r="BGY44" s="134"/>
      <c r="BGZ44" s="134"/>
      <c r="BHA44" s="134"/>
      <c r="BHB44" s="134"/>
      <c r="BHC44" s="134"/>
      <c r="BHD44" s="134"/>
      <c r="BHE44" s="134"/>
      <c r="BHF44" s="134"/>
      <c r="BHG44" s="134"/>
      <c r="BHH44" s="134"/>
      <c r="BHI44" s="134"/>
      <c r="BHJ44" s="134"/>
      <c r="BHK44" s="134"/>
      <c r="BHL44" s="134"/>
      <c r="BHM44" s="134"/>
      <c r="BHN44" s="134"/>
      <c r="BHO44" s="134"/>
      <c r="BHP44" s="134"/>
      <c r="BHQ44" s="134"/>
      <c r="BHR44" s="134"/>
      <c r="BHS44" s="134"/>
      <c r="BHT44" s="134"/>
      <c r="BHU44" s="134"/>
      <c r="BHV44" s="134"/>
      <c r="BHW44" s="134"/>
      <c r="BHX44" s="134"/>
      <c r="BHY44" s="134"/>
      <c r="BHZ44" s="134"/>
      <c r="BIA44" s="134"/>
      <c r="BIB44" s="134"/>
      <c r="BIC44" s="134"/>
      <c r="BID44" s="134"/>
      <c r="BIE44" s="134"/>
      <c r="BIF44" s="134"/>
      <c r="BIG44" s="134"/>
      <c r="BIH44" s="134"/>
      <c r="BII44" s="134"/>
      <c r="BIJ44" s="134"/>
      <c r="BIK44" s="134"/>
      <c r="BIL44" s="134"/>
      <c r="BIM44" s="134"/>
      <c r="BIN44" s="134"/>
      <c r="BIO44" s="134"/>
      <c r="BIP44" s="134"/>
      <c r="BIQ44" s="134"/>
      <c r="BIR44" s="134"/>
      <c r="BIS44" s="134"/>
      <c r="BIT44" s="134"/>
      <c r="BIU44" s="134"/>
      <c r="BIV44" s="134"/>
      <c r="BIW44" s="134"/>
      <c r="BIX44" s="134"/>
      <c r="BIY44" s="134"/>
      <c r="BIZ44" s="134"/>
      <c r="BJA44" s="134"/>
      <c r="BJB44" s="134"/>
      <c r="BJC44" s="134"/>
      <c r="BJD44" s="134"/>
      <c r="BJE44" s="134"/>
      <c r="BJF44" s="134"/>
      <c r="BJG44" s="134"/>
      <c r="BJH44" s="134"/>
      <c r="BJI44" s="134"/>
      <c r="BJJ44" s="134"/>
      <c r="BJK44" s="134"/>
      <c r="BJL44" s="134"/>
      <c r="BJM44" s="134"/>
      <c r="BJN44" s="134"/>
      <c r="BJO44" s="134"/>
      <c r="BJP44" s="134"/>
      <c r="BJQ44" s="134"/>
      <c r="BJR44" s="134"/>
      <c r="BJS44" s="134"/>
      <c r="BJT44" s="134"/>
      <c r="BJU44" s="134"/>
      <c r="BJV44" s="134"/>
      <c r="BJW44" s="134"/>
      <c r="BJX44" s="134"/>
      <c r="BJY44" s="134"/>
      <c r="BJZ44" s="134"/>
      <c r="BKA44" s="134"/>
      <c r="BKB44" s="134"/>
      <c r="BKC44" s="134"/>
      <c r="BKD44" s="134"/>
      <c r="BKE44" s="134"/>
      <c r="BKF44" s="134"/>
      <c r="BKG44" s="134"/>
      <c r="BKH44" s="134"/>
      <c r="BKI44" s="134"/>
      <c r="BKJ44" s="134"/>
      <c r="BKK44" s="134"/>
      <c r="BKL44" s="134"/>
      <c r="BKM44" s="134"/>
      <c r="BKN44" s="134"/>
      <c r="BKO44" s="134"/>
      <c r="BKP44" s="134"/>
      <c r="BKQ44" s="134"/>
      <c r="BKR44" s="134"/>
      <c r="BKS44" s="134"/>
      <c r="BKT44" s="134"/>
      <c r="BKU44" s="134"/>
      <c r="BKV44" s="134"/>
      <c r="BKW44" s="134"/>
      <c r="BKX44" s="134"/>
      <c r="BKY44" s="134"/>
      <c r="BKZ44" s="134"/>
      <c r="BLA44" s="134"/>
      <c r="BLB44" s="134"/>
      <c r="BLC44" s="134"/>
      <c r="BLD44" s="134"/>
      <c r="BLE44" s="134"/>
      <c r="BLF44" s="134"/>
      <c r="BLG44" s="134"/>
      <c r="BLH44" s="134"/>
      <c r="BLI44" s="134"/>
      <c r="BLJ44" s="134"/>
      <c r="BLK44" s="134"/>
      <c r="BLL44" s="134"/>
      <c r="BLM44" s="134"/>
      <c r="BLN44" s="134"/>
      <c r="BLO44" s="134"/>
      <c r="BLP44" s="134"/>
      <c r="BLQ44" s="134"/>
      <c r="BLR44" s="134"/>
      <c r="BLS44" s="134"/>
      <c r="BLT44" s="134"/>
      <c r="BLU44" s="134"/>
      <c r="BLV44" s="134"/>
      <c r="BLW44" s="134"/>
      <c r="BLX44" s="134"/>
      <c r="BLY44" s="134"/>
      <c r="BLZ44" s="134"/>
      <c r="BMA44" s="134"/>
      <c r="BMB44" s="134"/>
      <c r="BMC44" s="134"/>
      <c r="BMD44" s="134"/>
      <c r="BME44" s="134"/>
      <c r="BMF44" s="134"/>
      <c r="BMG44" s="134"/>
      <c r="BMH44" s="134"/>
      <c r="BMI44" s="134"/>
      <c r="BMJ44" s="134"/>
      <c r="BMK44" s="134"/>
      <c r="BML44" s="134"/>
      <c r="BMM44" s="134"/>
      <c r="BMN44" s="134"/>
      <c r="BMO44" s="134"/>
      <c r="BMP44" s="134"/>
      <c r="BMQ44" s="134"/>
      <c r="BMR44" s="134"/>
      <c r="BMS44" s="134"/>
      <c r="BMT44" s="134"/>
      <c r="BMU44" s="134"/>
      <c r="BMV44" s="134"/>
      <c r="BMW44" s="134"/>
      <c r="BMX44" s="134"/>
      <c r="BMY44" s="134"/>
      <c r="BMZ44" s="134"/>
      <c r="BNA44" s="134"/>
      <c r="BNB44" s="134"/>
      <c r="BNC44" s="134"/>
      <c r="BND44" s="134"/>
      <c r="BNE44" s="134"/>
      <c r="BNF44" s="134"/>
      <c r="BNG44" s="134"/>
      <c r="BNH44" s="134"/>
      <c r="BNI44" s="134"/>
      <c r="BNJ44" s="134"/>
      <c r="BNK44" s="134"/>
      <c r="BNL44" s="134"/>
      <c r="BNM44" s="134"/>
      <c r="BNN44" s="134"/>
      <c r="BNO44" s="134"/>
      <c r="BNP44" s="134"/>
      <c r="BNQ44" s="134"/>
      <c r="BNR44" s="134"/>
      <c r="BNS44" s="134"/>
      <c r="BNT44" s="134"/>
      <c r="BNU44" s="134"/>
      <c r="BNV44" s="134"/>
      <c r="BNW44" s="134"/>
      <c r="BNX44" s="134"/>
      <c r="BNY44" s="134"/>
      <c r="BNZ44" s="134"/>
      <c r="BOA44" s="134"/>
      <c r="BOB44" s="134"/>
      <c r="BOC44" s="134"/>
      <c r="BOD44" s="134"/>
      <c r="BOE44" s="134"/>
      <c r="BOF44" s="134"/>
      <c r="BOG44" s="134"/>
      <c r="BOH44" s="134"/>
      <c r="BOI44" s="134"/>
      <c r="BOJ44" s="134"/>
      <c r="BOK44" s="134"/>
      <c r="BOL44" s="134"/>
      <c r="BOM44" s="134"/>
      <c r="BON44" s="134"/>
      <c r="BOO44" s="134"/>
      <c r="BOP44" s="134"/>
      <c r="BOQ44" s="134"/>
      <c r="BOR44" s="134"/>
      <c r="BOS44" s="134"/>
      <c r="BOT44" s="134"/>
      <c r="BOU44" s="134"/>
      <c r="BOV44" s="134"/>
      <c r="BOW44" s="134"/>
      <c r="BOX44" s="134"/>
      <c r="BOY44" s="134"/>
      <c r="BOZ44" s="134"/>
      <c r="BPA44" s="134"/>
      <c r="BPB44" s="134"/>
      <c r="BPC44" s="134"/>
      <c r="BPD44" s="134"/>
      <c r="BPE44" s="134"/>
      <c r="BPF44" s="134"/>
      <c r="BPG44" s="134"/>
      <c r="BPH44" s="134"/>
      <c r="BPI44" s="134"/>
      <c r="BPJ44" s="134"/>
      <c r="BPK44" s="134"/>
      <c r="BPL44" s="134"/>
      <c r="BPM44" s="134"/>
      <c r="BPN44" s="134"/>
      <c r="BPO44" s="134"/>
      <c r="BPP44" s="134"/>
      <c r="BPQ44" s="134"/>
      <c r="BPR44" s="134"/>
      <c r="BPS44" s="134"/>
      <c r="BPT44" s="134"/>
      <c r="BPU44" s="134"/>
      <c r="BPV44" s="134"/>
      <c r="BPW44" s="134"/>
      <c r="BPX44" s="134"/>
      <c r="BPY44" s="134"/>
      <c r="BPZ44" s="134"/>
      <c r="BQA44" s="134"/>
      <c r="BQB44" s="134"/>
      <c r="BQC44" s="134"/>
      <c r="BQD44" s="134"/>
      <c r="BQE44" s="134"/>
      <c r="BQF44" s="134"/>
      <c r="BQG44" s="134"/>
      <c r="BQH44" s="134"/>
      <c r="BQI44" s="134"/>
      <c r="BQJ44" s="134"/>
      <c r="BQK44" s="134"/>
      <c r="BQL44" s="134"/>
      <c r="BQM44" s="134"/>
      <c r="BQN44" s="134"/>
      <c r="BQO44" s="134"/>
      <c r="BQP44" s="134"/>
      <c r="BQQ44" s="134"/>
      <c r="BQR44" s="134"/>
      <c r="BQS44" s="134"/>
      <c r="BQT44" s="134"/>
      <c r="BQU44" s="134"/>
      <c r="BQV44" s="134"/>
      <c r="BQW44" s="134"/>
      <c r="BQX44" s="134"/>
      <c r="BQY44" s="134"/>
      <c r="BQZ44" s="134"/>
      <c r="BRA44" s="134"/>
      <c r="BRB44" s="134"/>
      <c r="BRC44" s="134"/>
      <c r="BRD44" s="134"/>
      <c r="BRE44" s="134"/>
      <c r="BRF44" s="134"/>
      <c r="BRG44" s="134"/>
      <c r="BRH44" s="134"/>
      <c r="BRI44" s="134"/>
      <c r="BRJ44" s="134"/>
      <c r="BRK44" s="134"/>
      <c r="BRL44" s="134"/>
      <c r="BRM44" s="134"/>
      <c r="BRN44" s="134"/>
      <c r="BRO44" s="134"/>
      <c r="BRP44" s="134"/>
      <c r="BRQ44" s="134"/>
      <c r="BRR44" s="134"/>
      <c r="BRS44" s="134"/>
      <c r="BRT44" s="134"/>
      <c r="BRU44" s="134"/>
      <c r="BRV44" s="134"/>
      <c r="BRW44" s="134"/>
      <c r="BRX44" s="134"/>
      <c r="BRY44" s="134"/>
      <c r="BRZ44" s="134"/>
      <c r="BSA44" s="134"/>
      <c r="BSB44" s="134"/>
      <c r="BSC44" s="134"/>
      <c r="BSD44" s="134"/>
      <c r="BSE44" s="134"/>
      <c r="BSF44" s="134"/>
      <c r="BSG44" s="134"/>
      <c r="BSH44" s="134"/>
      <c r="BSI44" s="134"/>
      <c r="BSJ44" s="134"/>
      <c r="BSK44" s="134"/>
      <c r="BSL44" s="134"/>
      <c r="BSM44" s="134"/>
      <c r="BSN44" s="134"/>
      <c r="BSO44" s="134"/>
      <c r="BSP44" s="134"/>
      <c r="BSQ44" s="134"/>
      <c r="BSR44" s="134"/>
      <c r="BSS44" s="134"/>
      <c r="BST44" s="134"/>
      <c r="BSU44" s="134"/>
      <c r="BSV44" s="134"/>
      <c r="BSW44" s="134"/>
      <c r="BSX44" s="134"/>
      <c r="BSY44" s="134"/>
      <c r="BSZ44" s="134"/>
      <c r="BTA44" s="134"/>
      <c r="BTB44" s="134"/>
      <c r="BTC44" s="134"/>
      <c r="BTD44" s="134"/>
      <c r="BTE44" s="134"/>
      <c r="BTF44" s="134"/>
      <c r="BTG44" s="134"/>
      <c r="BTH44" s="134"/>
      <c r="BTI44" s="134"/>
      <c r="BTJ44" s="134"/>
      <c r="BTK44" s="134"/>
      <c r="BTL44" s="134"/>
      <c r="BTM44" s="134"/>
      <c r="BTN44" s="134"/>
      <c r="BTO44" s="134"/>
      <c r="BTP44" s="134"/>
      <c r="BTQ44" s="134"/>
      <c r="BTR44" s="134"/>
      <c r="BTS44" s="134"/>
      <c r="BTT44" s="134"/>
      <c r="BTU44" s="134"/>
      <c r="BTV44" s="134"/>
      <c r="BTW44" s="134"/>
      <c r="BTX44" s="134"/>
      <c r="BTY44" s="134"/>
      <c r="BTZ44" s="134"/>
      <c r="BUA44" s="134"/>
      <c r="BUB44" s="134"/>
      <c r="BUC44" s="134"/>
      <c r="BUD44" s="134"/>
      <c r="BUE44" s="134"/>
      <c r="BUF44" s="134"/>
      <c r="BUG44" s="134"/>
      <c r="BUH44" s="134"/>
      <c r="BUI44" s="134"/>
      <c r="BUJ44" s="134"/>
      <c r="BUK44" s="134"/>
      <c r="BUL44" s="134"/>
      <c r="BUM44" s="134"/>
      <c r="BUN44" s="134"/>
      <c r="BUO44" s="134"/>
      <c r="BUP44" s="134"/>
      <c r="BUQ44" s="134"/>
      <c r="BUR44" s="134"/>
      <c r="BUS44" s="134"/>
      <c r="BUT44" s="134"/>
      <c r="BUU44" s="134"/>
      <c r="BUV44" s="134"/>
      <c r="BUW44" s="134"/>
      <c r="BUX44" s="134"/>
      <c r="BUY44" s="134"/>
      <c r="BUZ44" s="134"/>
      <c r="BVA44" s="134"/>
      <c r="BVB44" s="134"/>
      <c r="BVC44" s="134"/>
      <c r="BVD44" s="134"/>
      <c r="BVE44" s="134"/>
      <c r="BVF44" s="134"/>
      <c r="BVG44" s="134"/>
      <c r="BVH44" s="134"/>
      <c r="BVI44" s="134"/>
      <c r="BVJ44" s="134"/>
      <c r="BVK44" s="134"/>
      <c r="BVL44" s="134"/>
      <c r="BVM44" s="134"/>
      <c r="BVN44" s="134"/>
      <c r="BVO44" s="134"/>
      <c r="BVP44" s="134"/>
      <c r="BVQ44" s="134"/>
      <c r="BVR44" s="134"/>
      <c r="BVS44" s="134"/>
      <c r="BVT44" s="134"/>
      <c r="BVU44" s="134"/>
      <c r="BVV44" s="134"/>
      <c r="BVW44" s="134"/>
      <c r="BVX44" s="134"/>
      <c r="BVY44" s="134"/>
      <c r="BVZ44" s="134"/>
      <c r="BWA44" s="134"/>
      <c r="BWB44" s="134"/>
      <c r="BWC44" s="134"/>
      <c r="BWD44" s="134"/>
      <c r="BWE44" s="134"/>
      <c r="BWF44" s="134"/>
      <c r="BWG44" s="134"/>
      <c r="BWH44" s="134"/>
      <c r="BWI44" s="134"/>
      <c r="BWJ44" s="134"/>
      <c r="BWK44" s="134"/>
      <c r="BWL44" s="134"/>
      <c r="BWM44" s="134"/>
      <c r="BWN44" s="134"/>
      <c r="BWO44" s="134"/>
      <c r="BWP44" s="134"/>
      <c r="BWQ44" s="134"/>
      <c r="BWR44" s="134"/>
      <c r="BWS44" s="134"/>
      <c r="BWT44" s="134"/>
      <c r="BWU44" s="134"/>
      <c r="BWV44" s="134"/>
      <c r="BWW44" s="134"/>
      <c r="BWX44" s="134"/>
      <c r="BWY44" s="134"/>
      <c r="BWZ44" s="134"/>
      <c r="BXA44" s="134"/>
      <c r="BXB44" s="134"/>
      <c r="BXC44" s="134"/>
      <c r="BXD44" s="134"/>
      <c r="BXE44" s="134"/>
      <c r="BXF44" s="134"/>
      <c r="BXG44" s="134"/>
      <c r="BXH44" s="134"/>
      <c r="BXI44" s="134"/>
      <c r="BXJ44" s="134"/>
      <c r="BXK44" s="134"/>
      <c r="BXL44" s="134"/>
      <c r="BXM44" s="134"/>
      <c r="BXN44" s="134"/>
      <c r="BXO44" s="134"/>
      <c r="BXP44" s="134"/>
      <c r="BXQ44" s="134"/>
      <c r="BXR44" s="134"/>
      <c r="BXS44" s="134"/>
      <c r="BXT44" s="134"/>
      <c r="BXU44" s="134"/>
      <c r="BXV44" s="134"/>
      <c r="BXW44" s="134"/>
      <c r="BXX44" s="134"/>
      <c r="BXY44" s="134"/>
      <c r="BXZ44" s="134"/>
      <c r="BYA44" s="134"/>
      <c r="BYB44" s="134"/>
      <c r="BYC44" s="134"/>
      <c r="BYD44" s="134"/>
      <c r="BYE44" s="134"/>
      <c r="BYF44" s="134"/>
      <c r="BYG44" s="134"/>
      <c r="BYH44" s="134"/>
      <c r="BYI44" s="134"/>
      <c r="BYJ44" s="134"/>
      <c r="BYK44" s="134"/>
      <c r="BYL44" s="134"/>
      <c r="BYM44" s="134"/>
      <c r="BYN44" s="134"/>
      <c r="BYO44" s="134"/>
      <c r="BYP44" s="134"/>
      <c r="BYQ44" s="134"/>
      <c r="BYR44" s="134"/>
      <c r="BYS44" s="134"/>
      <c r="BYT44" s="134"/>
      <c r="BYU44" s="134"/>
      <c r="BYV44" s="134"/>
      <c r="BYW44" s="134"/>
      <c r="BYX44" s="134"/>
      <c r="BYY44" s="134"/>
      <c r="BYZ44" s="134"/>
      <c r="BZA44" s="134"/>
      <c r="BZB44" s="134"/>
      <c r="BZC44" s="134"/>
      <c r="BZD44" s="134"/>
      <c r="BZE44" s="134"/>
      <c r="BZF44" s="134"/>
      <c r="BZG44" s="134"/>
      <c r="BZH44" s="134"/>
      <c r="BZI44" s="134"/>
      <c r="BZJ44" s="134"/>
      <c r="BZK44" s="134"/>
      <c r="BZL44" s="134"/>
      <c r="BZM44" s="134"/>
      <c r="BZN44" s="134"/>
      <c r="BZO44" s="134"/>
      <c r="BZP44" s="134"/>
      <c r="BZQ44" s="134"/>
      <c r="BZR44" s="134"/>
      <c r="BZS44" s="134"/>
      <c r="BZT44" s="134"/>
      <c r="BZU44" s="134"/>
      <c r="BZV44" s="134"/>
      <c r="BZW44" s="134"/>
      <c r="BZX44" s="134"/>
      <c r="BZY44" s="134"/>
      <c r="BZZ44" s="134"/>
      <c r="CAA44" s="134"/>
      <c r="CAB44" s="134"/>
      <c r="CAC44" s="134"/>
      <c r="CAD44" s="134"/>
      <c r="CAE44" s="134"/>
      <c r="CAF44" s="134"/>
      <c r="CAG44" s="134"/>
      <c r="CAH44" s="134"/>
      <c r="CAI44" s="134"/>
      <c r="CAJ44" s="134"/>
      <c r="CAK44" s="134"/>
      <c r="CAL44" s="134"/>
      <c r="CAM44" s="134"/>
      <c r="CAN44" s="134"/>
      <c r="CAO44" s="134"/>
      <c r="CAP44" s="134"/>
      <c r="CAQ44" s="134"/>
      <c r="CAR44" s="134"/>
      <c r="CAS44" s="134"/>
      <c r="CAT44" s="134"/>
      <c r="CAU44" s="134"/>
      <c r="CAV44" s="134"/>
      <c r="CAW44" s="134"/>
      <c r="CAX44" s="134"/>
      <c r="CAY44" s="134"/>
      <c r="CAZ44" s="134"/>
      <c r="CBA44" s="134"/>
      <c r="CBB44" s="134"/>
      <c r="CBC44" s="134"/>
      <c r="CBD44" s="134"/>
      <c r="CBE44" s="134"/>
      <c r="CBF44" s="134"/>
      <c r="CBG44" s="134"/>
      <c r="CBH44" s="134"/>
      <c r="CBI44" s="134"/>
      <c r="CBJ44" s="134"/>
      <c r="CBK44" s="134"/>
      <c r="CBL44" s="134"/>
      <c r="CBM44" s="134"/>
      <c r="CBN44" s="134"/>
      <c r="CBO44" s="134"/>
      <c r="CBP44" s="134"/>
      <c r="CBQ44" s="134"/>
      <c r="CBR44" s="134"/>
      <c r="CBS44" s="134"/>
      <c r="CBT44" s="134"/>
      <c r="CBU44" s="134"/>
      <c r="CBV44" s="134"/>
      <c r="CBW44" s="134"/>
      <c r="CBX44" s="134"/>
      <c r="CBY44" s="134"/>
      <c r="CBZ44" s="134"/>
      <c r="CCA44" s="134"/>
      <c r="CCB44" s="134"/>
      <c r="CCC44" s="134"/>
      <c r="CCD44" s="134"/>
      <c r="CCE44" s="134"/>
      <c r="CCF44" s="134"/>
      <c r="CCG44" s="134"/>
      <c r="CCH44" s="134"/>
      <c r="CCI44" s="134"/>
      <c r="CCJ44" s="134"/>
      <c r="CCK44" s="134"/>
      <c r="CCL44" s="134"/>
      <c r="CCM44" s="134"/>
      <c r="CCN44" s="134"/>
      <c r="CCO44" s="134"/>
      <c r="CCP44" s="134"/>
      <c r="CCQ44" s="134"/>
      <c r="CCR44" s="134"/>
      <c r="CCS44" s="134"/>
      <c r="CCT44" s="134"/>
      <c r="CCU44" s="134"/>
      <c r="CCV44" s="134"/>
      <c r="CCW44" s="134"/>
      <c r="CCX44" s="134"/>
      <c r="CCY44" s="134"/>
      <c r="CCZ44" s="134"/>
      <c r="CDA44" s="134"/>
      <c r="CDB44" s="134"/>
      <c r="CDC44" s="134"/>
      <c r="CDD44" s="134"/>
      <c r="CDE44" s="134"/>
      <c r="CDF44" s="134"/>
      <c r="CDG44" s="134"/>
      <c r="CDH44" s="134"/>
      <c r="CDI44" s="134"/>
      <c r="CDJ44" s="134"/>
      <c r="CDK44" s="134"/>
      <c r="CDL44" s="134"/>
      <c r="CDM44" s="134"/>
      <c r="CDN44" s="134"/>
      <c r="CDO44" s="134"/>
      <c r="CDP44" s="134"/>
      <c r="CDQ44" s="134"/>
      <c r="CDR44" s="134"/>
      <c r="CDS44" s="134"/>
      <c r="CDT44" s="134"/>
      <c r="CDU44" s="134"/>
      <c r="CDV44" s="134"/>
      <c r="CDW44" s="134"/>
      <c r="CDX44" s="134"/>
      <c r="CDY44" s="134"/>
      <c r="CDZ44" s="134"/>
      <c r="CEA44" s="134"/>
      <c r="CEB44" s="134"/>
      <c r="CEC44" s="134"/>
      <c r="CED44" s="134"/>
      <c r="CEE44" s="134"/>
      <c r="CEF44" s="134"/>
      <c r="CEG44" s="134"/>
      <c r="CEH44" s="134"/>
      <c r="CEI44" s="134"/>
      <c r="CEJ44" s="134"/>
      <c r="CEK44" s="134"/>
      <c r="CEL44" s="134"/>
      <c r="CEM44" s="134"/>
      <c r="CEN44" s="134"/>
      <c r="CEO44" s="134"/>
      <c r="CEP44" s="134"/>
      <c r="CEQ44" s="134"/>
      <c r="CER44" s="134"/>
      <c r="CES44" s="134"/>
      <c r="CET44" s="134"/>
      <c r="CEU44" s="134"/>
      <c r="CEV44" s="134"/>
      <c r="CEW44" s="134"/>
      <c r="CEX44" s="134"/>
      <c r="CEY44" s="134"/>
      <c r="CEZ44" s="134"/>
      <c r="CFA44" s="134"/>
      <c r="CFB44" s="134"/>
      <c r="CFC44" s="134"/>
      <c r="CFD44" s="134"/>
      <c r="CFE44" s="134"/>
      <c r="CFF44" s="134"/>
      <c r="CFG44" s="134"/>
      <c r="CFH44" s="134"/>
      <c r="CFI44" s="134"/>
      <c r="CFJ44" s="134"/>
      <c r="CFK44" s="134"/>
      <c r="CFL44" s="134"/>
      <c r="CFM44" s="134"/>
      <c r="CFN44" s="134"/>
      <c r="CFO44" s="134"/>
      <c r="CFP44" s="134"/>
      <c r="CFQ44" s="134"/>
      <c r="CFR44" s="134"/>
      <c r="CFS44" s="134"/>
      <c r="CFT44" s="134"/>
      <c r="CFU44" s="134"/>
      <c r="CFV44" s="134"/>
      <c r="CFW44" s="134"/>
      <c r="CFX44" s="134"/>
      <c r="CFY44" s="134"/>
      <c r="CFZ44" s="134"/>
      <c r="CGA44" s="134"/>
      <c r="CGB44" s="134"/>
      <c r="CGC44" s="134"/>
      <c r="CGD44" s="134"/>
      <c r="CGE44" s="134"/>
      <c r="CGF44" s="134"/>
      <c r="CGG44" s="134"/>
      <c r="CGH44" s="134"/>
      <c r="CGI44" s="134"/>
      <c r="CGJ44" s="134"/>
      <c r="CGK44" s="134"/>
      <c r="CGL44" s="134"/>
      <c r="CGM44" s="134"/>
      <c r="CGN44" s="134"/>
      <c r="CGO44" s="134"/>
      <c r="CGP44" s="134"/>
      <c r="CGQ44" s="134"/>
      <c r="CGR44" s="134"/>
      <c r="CGS44" s="134"/>
      <c r="CGT44" s="134"/>
      <c r="CGU44" s="134"/>
      <c r="CGV44" s="134"/>
      <c r="CGW44" s="134"/>
      <c r="CGX44" s="134"/>
      <c r="CGY44" s="134"/>
      <c r="CGZ44" s="134"/>
      <c r="CHA44" s="134"/>
      <c r="CHB44" s="134"/>
      <c r="CHC44" s="134"/>
      <c r="CHD44" s="134"/>
      <c r="CHE44" s="134"/>
      <c r="CHF44" s="134"/>
      <c r="CHG44" s="134"/>
      <c r="CHH44" s="134"/>
      <c r="CHI44" s="134"/>
      <c r="CHJ44" s="134"/>
      <c r="CHK44" s="134"/>
      <c r="CHL44" s="134"/>
      <c r="CHM44" s="134"/>
      <c r="CHN44" s="134"/>
      <c r="CHO44" s="134"/>
      <c r="CHP44" s="134"/>
      <c r="CHQ44" s="134"/>
      <c r="CHR44" s="134"/>
      <c r="CHS44" s="134"/>
      <c r="CHT44" s="134"/>
      <c r="CHU44" s="134"/>
      <c r="CHV44" s="134"/>
      <c r="CHW44" s="134"/>
      <c r="CHX44" s="134"/>
      <c r="CHY44" s="134"/>
      <c r="CHZ44" s="134"/>
      <c r="CIA44" s="134"/>
      <c r="CIB44" s="134"/>
      <c r="CIC44" s="134"/>
      <c r="CID44" s="134"/>
      <c r="CIE44" s="134"/>
      <c r="CIF44" s="134"/>
      <c r="CIG44" s="134"/>
      <c r="CIH44" s="134"/>
      <c r="CII44" s="134"/>
      <c r="CIJ44" s="134"/>
      <c r="CIK44" s="134"/>
      <c r="CIL44" s="134"/>
      <c r="CIM44" s="134"/>
      <c r="CIN44" s="134"/>
      <c r="CIO44" s="134"/>
      <c r="CIP44" s="134"/>
      <c r="CIQ44" s="134"/>
      <c r="CIR44" s="134"/>
      <c r="CIS44" s="134"/>
      <c r="CIT44" s="134"/>
      <c r="CIU44" s="134"/>
      <c r="CIV44" s="134"/>
      <c r="CIW44" s="134"/>
      <c r="CIX44" s="134"/>
      <c r="CIY44" s="134"/>
      <c r="CIZ44" s="134"/>
      <c r="CJA44" s="134"/>
      <c r="CJB44" s="134"/>
      <c r="CJC44" s="134"/>
      <c r="CJD44" s="134"/>
      <c r="CJE44" s="134"/>
      <c r="CJF44" s="134"/>
      <c r="CJG44" s="134"/>
      <c r="CJH44" s="134"/>
      <c r="CJI44" s="134"/>
      <c r="CJJ44" s="134"/>
      <c r="CJK44" s="134"/>
      <c r="CJL44" s="134"/>
      <c r="CJM44" s="134"/>
      <c r="CJN44" s="134"/>
      <c r="CJO44" s="134"/>
      <c r="CJP44" s="134"/>
      <c r="CJQ44" s="134"/>
      <c r="CJR44" s="134"/>
      <c r="CJS44" s="134"/>
      <c r="CJT44" s="134"/>
      <c r="CJU44" s="134"/>
      <c r="CJV44" s="134"/>
      <c r="CJW44" s="134"/>
      <c r="CJX44" s="134"/>
      <c r="CJY44" s="134"/>
      <c r="CJZ44" s="134"/>
      <c r="CKA44" s="134"/>
      <c r="CKB44" s="134"/>
      <c r="CKC44" s="134"/>
      <c r="CKD44" s="134"/>
      <c r="CKE44" s="134"/>
      <c r="CKF44" s="134"/>
      <c r="CKG44" s="134"/>
      <c r="CKH44" s="134"/>
      <c r="CKI44" s="134"/>
      <c r="CKJ44" s="134"/>
      <c r="CKK44" s="134"/>
      <c r="CKL44" s="134"/>
      <c r="CKM44" s="134"/>
      <c r="CKN44" s="134"/>
      <c r="CKO44" s="134"/>
      <c r="CKP44" s="134"/>
      <c r="CKQ44" s="134"/>
      <c r="CKR44" s="134"/>
      <c r="CKS44" s="134"/>
      <c r="CKT44" s="134"/>
      <c r="CKU44" s="134"/>
      <c r="CKV44" s="134"/>
      <c r="CKW44" s="134"/>
      <c r="CKX44" s="134"/>
      <c r="CKY44" s="134"/>
      <c r="CKZ44" s="134"/>
      <c r="CLA44" s="134"/>
      <c r="CLB44" s="134"/>
      <c r="CLC44" s="134"/>
      <c r="CLD44" s="134"/>
      <c r="CLE44" s="134"/>
      <c r="CLF44" s="134"/>
      <c r="CLG44" s="134"/>
      <c r="CLH44" s="134"/>
      <c r="CLI44" s="134"/>
      <c r="CLJ44" s="134"/>
      <c r="CLK44" s="134"/>
      <c r="CLL44" s="134"/>
      <c r="CLM44" s="134"/>
      <c r="CLN44" s="134"/>
      <c r="CLO44" s="134"/>
      <c r="CLP44" s="134"/>
      <c r="CLQ44" s="134"/>
      <c r="CLR44" s="134"/>
      <c r="CLS44" s="134"/>
      <c r="CLT44" s="134"/>
      <c r="CLU44" s="134"/>
      <c r="CLV44" s="134"/>
      <c r="CLW44" s="134"/>
      <c r="CLX44" s="134"/>
      <c r="CLY44" s="134"/>
      <c r="CLZ44" s="134"/>
      <c r="CMA44" s="134"/>
      <c r="CMB44" s="134"/>
      <c r="CMC44" s="134"/>
      <c r="CMD44" s="134"/>
      <c r="CME44" s="134"/>
      <c r="CMF44" s="134"/>
      <c r="CMG44" s="134"/>
      <c r="CMH44" s="134"/>
      <c r="CMI44" s="134"/>
      <c r="CMJ44" s="134"/>
      <c r="CMK44" s="134"/>
      <c r="CML44" s="134"/>
      <c r="CMM44" s="134"/>
      <c r="CMN44" s="134"/>
      <c r="CMO44" s="134"/>
      <c r="CMP44" s="134"/>
      <c r="CMQ44" s="134"/>
      <c r="CMR44" s="134"/>
      <c r="CMS44" s="134"/>
      <c r="CMT44" s="134"/>
      <c r="CMU44" s="134"/>
      <c r="CMV44" s="134"/>
      <c r="CMW44" s="134"/>
      <c r="CMX44" s="134"/>
      <c r="CMY44" s="134"/>
      <c r="CMZ44" s="134"/>
      <c r="CNA44" s="134"/>
      <c r="CNB44" s="134"/>
      <c r="CNC44" s="134"/>
      <c r="CND44" s="134"/>
      <c r="CNE44" s="134"/>
      <c r="CNF44" s="134"/>
      <c r="CNG44" s="134"/>
      <c r="CNH44" s="134"/>
      <c r="CNI44" s="134"/>
      <c r="CNJ44" s="134"/>
      <c r="CNK44" s="134"/>
      <c r="CNL44" s="134"/>
      <c r="CNM44" s="134"/>
      <c r="CNN44" s="134"/>
      <c r="CNO44" s="134"/>
      <c r="CNP44" s="134"/>
      <c r="CNQ44" s="134"/>
      <c r="CNR44" s="134"/>
      <c r="CNS44" s="134"/>
      <c r="CNT44" s="134"/>
      <c r="CNU44" s="134"/>
      <c r="CNV44" s="134"/>
      <c r="CNW44" s="134"/>
      <c r="CNX44" s="134"/>
      <c r="CNY44" s="134"/>
      <c r="CNZ44" s="134"/>
      <c r="COA44" s="134"/>
      <c r="COB44" s="134"/>
      <c r="COC44" s="134"/>
      <c r="COD44" s="134"/>
      <c r="COE44" s="134"/>
      <c r="COF44" s="134"/>
      <c r="COG44" s="134"/>
      <c r="COH44" s="134"/>
      <c r="COI44" s="134"/>
      <c r="COJ44" s="134"/>
      <c r="COK44" s="134"/>
      <c r="COL44" s="134"/>
      <c r="COM44" s="134"/>
      <c r="CON44" s="134"/>
      <c r="COO44" s="134"/>
      <c r="COP44" s="134"/>
      <c r="COQ44" s="134"/>
      <c r="COR44" s="134"/>
      <c r="COS44" s="134"/>
      <c r="COT44" s="134"/>
      <c r="COU44" s="134"/>
      <c r="COV44" s="134"/>
      <c r="COW44" s="134"/>
      <c r="COX44" s="134"/>
      <c r="COY44" s="134"/>
      <c r="COZ44" s="134"/>
      <c r="CPA44" s="134"/>
      <c r="CPB44" s="134"/>
      <c r="CPC44" s="134"/>
      <c r="CPD44" s="134"/>
      <c r="CPE44" s="134"/>
      <c r="CPF44" s="134"/>
      <c r="CPG44" s="134"/>
      <c r="CPH44" s="134"/>
      <c r="CPI44" s="134"/>
      <c r="CPJ44" s="134"/>
      <c r="CPK44" s="134"/>
      <c r="CPL44" s="134"/>
      <c r="CPM44" s="134"/>
      <c r="CPN44" s="134"/>
      <c r="CPO44" s="134"/>
      <c r="CPP44" s="134"/>
      <c r="CPQ44" s="134"/>
      <c r="CPR44" s="134"/>
      <c r="CPS44" s="134"/>
      <c r="CPT44" s="134"/>
      <c r="CPU44" s="134"/>
      <c r="CPV44" s="134"/>
      <c r="CPW44" s="134"/>
      <c r="CPX44" s="134"/>
      <c r="CPY44" s="134"/>
      <c r="CPZ44" s="134"/>
      <c r="CQA44" s="134"/>
      <c r="CQB44" s="134"/>
      <c r="CQC44" s="134"/>
      <c r="CQD44" s="134"/>
      <c r="CQE44" s="134"/>
      <c r="CQF44" s="134"/>
      <c r="CQG44" s="134"/>
      <c r="CQH44" s="134"/>
      <c r="CQI44" s="134"/>
      <c r="CQJ44" s="134"/>
      <c r="CQK44" s="134"/>
      <c r="CQL44" s="134"/>
      <c r="CQM44" s="134"/>
      <c r="CQN44" s="134"/>
      <c r="CQO44" s="134"/>
      <c r="CQP44" s="134"/>
      <c r="CQQ44" s="134"/>
      <c r="CQR44" s="134"/>
      <c r="CQS44" s="134"/>
      <c r="CQT44" s="134"/>
      <c r="CQU44" s="134"/>
      <c r="CQV44" s="134"/>
      <c r="CQW44" s="134"/>
      <c r="CQX44" s="134"/>
      <c r="CQY44" s="134"/>
      <c r="CQZ44" s="134"/>
      <c r="CRA44" s="134"/>
      <c r="CRB44" s="134"/>
      <c r="CRC44" s="134"/>
      <c r="CRD44" s="134"/>
      <c r="CRE44" s="134"/>
      <c r="CRF44" s="134"/>
      <c r="CRG44" s="134"/>
      <c r="CRH44" s="134"/>
      <c r="CRI44" s="134"/>
      <c r="CRJ44" s="134"/>
      <c r="CRK44" s="134"/>
      <c r="CRL44" s="134"/>
      <c r="CRM44" s="134"/>
      <c r="CRN44" s="134"/>
      <c r="CRO44" s="134"/>
      <c r="CRP44" s="134"/>
      <c r="CRQ44" s="134"/>
      <c r="CRR44" s="134"/>
      <c r="CRS44" s="134"/>
      <c r="CRT44" s="134"/>
      <c r="CRU44" s="134"/>
      <c r="CRV44" s="134"/>
      <c r="CRW44" s="134"/>
      <c r="CRX44" s="134"/>
      <c r="CRY44" s="134"/>
      <c r="CRZ44" s="134"/>
      <c r="CSA44" s="134"/>
      <c r="CSB44" s="134"/>
      <c r="CSC44" s="134"/>
      <c r="CSD44" s="134"/>
      <c r="CSE44" s="134"/>
      <c r="CSF44" s="134"/>
      <c r="CSG44" s="134"/>
      <c r="CSH44" s="134"/>
      <c r="CSI44" s="134"/>
      <c r="CSJ44" s="134"/>
      <c r="CSK44" s="134"/>
      <c r="CSL44" s="134"/>
      <c r="CSM44" s="134"/>
      <c r="CSN44" s="134"/>
      <c r="CSO44" s="134"/>
      <c r="CSP44" s="134"/>
      <c r="CSQ44" s="134"/>
      <c r="CSR44" s="134"/>
      <c r="CSS44" s="134"/>
      <c r="CST44" s="134"/>
      <c r="CSU44" s="134"/>
      <c r="CSV44" s="134"/>
      <c r="CSW44" s="134"/>
      <c r="CSX44" s="134"/>
      <c r="CSY44" s="134"/>
      <c r="CSZ44" s="134"/>
      <c r="CTA44" s="134"/>
      <c r="CTB44" s="134"/>
      <c r="CTC44" s="134"/>
      <c r="CTD44" s="134"/>
      <c r="CTE44" s="134"/>
      <c r="CTF44" s="134"/>
      <c r="CTG44" s="134"/>
      <c r="CTH44" s="134"/>
      <c r="CTI44" s="134"/>
      <c r="CTJ44" s="134"/>
      <c r="CTK44" s="134"/>
      <c r="CTL44" s="134"/>
      <c r="CTM44" s="134"/>
      <c r="CTN44" s="134"/>
      <c r="CTO44" s="134"/>
      <c r="CTP44" s="134"/>
      <c r="CTQ44" s="134"/>
      <c r="CTR44" s="134"/>
      <c r="CTS44" s="134"/>
      <c r="CTT44" s="134"/>
      <c r="CTU44" s="134"/>
      <c r="CTV44" s="134"/>
      <c r="CTW44" s="134"/>
      <c r="CTX44" s="134"/>
      <c r="CTY44" s="134"/>
      <c r="CTZ44" s="134"/>
      <c r="CUA44" s="134"/>
      <c r="CUB44" s="134"/>
      <c r="CUC44" s="134"/>
      <c r="CUD44" s="134"/>
      <c r="CUE44" s="134"/>
      <c r="CUF44" s="134"/>
      <c r="CUG44" s="134"/>
      <c r="CUH44" s="134"/>
      <c r="CUI44" s="134"/>
      <c r="CUJ44" s="134"/>
      <c r="CUK44" s="134"/>
      <c r="CUL44" s="134"/>
      <c r="CUM44" s="134"/>
      <c r="CUN44" s="134"/>
      <c r="CUO44" s="134"/>
      <c r="CUP44" s="134"/>
      <c r="CUQ44" s="134"/>
      <c r="CUR44" s="134"/>
      <c r="CUS44" s="134"/>
      <c r="CUT44" s="134"/>
      <c r="CUU44" s="134"/>
      <c r="CUV44" s="134"/>
      <c r="CUW44" s="134"/>
      <c r="CUX44" s="134"/>
      <c r="CUY44" s="134"/>
      <c r="CUZ44" s="134"/>
      <c r="CVA44" s="134"/>
      <c r="CVB44" s="134"/>
      <c r="CVC44" s="134"/>
      <c r="CVD44" s="134"/>
      <c r="CVE44" s="134"/>
      <c r="CVF44" s="134"/>
      <c r="CVG44" s="134"/>
      <c r="CVH44" s="134"/>
      <c r="CVI44" s="134"/>
      <c r="CVJ44" s="134"/>
      <c r="CVK44" s="134"/>
      <c r="CVL44" s="134"/>
      <c r="CVM44" s="134"/>
      <c r="CVN44" s="134"/>
      <c r="CVO44" s="134"/>
      <c r="CVP44" s="134"/>
      <c r="CVQ44" s="134"/>
      <c r="CVR44" s="134"/>
      <c r="CVS44" s="134"/>
      <c r="CVT44" s="134"/>
      <c r="CVU44" s="134"/>
      <c r="CVV44" s="134"/>
      <c r="CVW44" s="134"/>
      <c r="CVX44" s="134"/>
      <c r="CVY44" s="134"/>
      <c r="CVZ44" s="134"/>
      <c r="CWA44" s="134"/>
      <c r="CWB44" s="134"/>
      <c r="CWC44" s="134"/>
      <c r="CWD44" s="134"/>
      <c r="CWE44" s="134"/>
      <c r="CWF44" s="134"/>
      <c r="CWG44" s="134"/>
      <c r="CWH44" s="134"/>
      <c r="CWI44" s="134"/>
      <c r="CWJ44" s="134"/>
      <c r="CWK44" s="134"/>
      <c r="CWL44" s="134"/>
      <c r="CWM44" s="134"/>
      <c r="CWN44" s="134"/>
      <c r="CWO44" s="134"/>
      <c r="CWP44" s="134"/>
      <c r="CWQ44" s="134"/>
      <c r="CWR44" s="134"/>
      <c r="CWS44" s="134"/>
      <c r="CWT44" s="134"/>
      <c r="CWU44" s="134"/>
      <c r="CWV44" s="134"/>
      <c r="CWW44" s="134"/>
      <c r="CWX44" s="134"/>
      <c r="CWY44" s="134"/>
      <c r="CWZ44" s="134"/>
      <c r="CXA44" s="134"/>
      <c r="CXB44" s="134"/>
      <c r="CXC44" s="134"/>
      <c r="CXD44" s="134"/>
      <c r="CXE44" s="134"/>
      <c r="CXF44" s="134"/>
      <c r="CXG44" s="134"/>
      <c r="CXH44" s="134"/>
      <c r="CXI44" s="134"/>
      <c r="CXJ44" s="134"/>
      <c r="CXK44" s="134"/>
      <c r="CXL44" s="134"/>
      <c r="CXM44" s="134"/>
      <c r="CXN44" s="134"/>
      <c r="CXO44" s="134"/>
      <c r="CXP44" s="134"/>
      <c r="CXQ44" s="134"/>
      <c r="CXR44" s="134"/>
      <c r="CXS44" s="134"/>
      <c r="CXT44" s="134"/>
      <c r="CXU44" s="134"/>
      <c r="CXV44" s="134"/>
      <c r="CXW44" s="134"/>
      <c r="CXX44" s="134"/>
      <c r="CXY44" s="134"/>
      <c r="CXZ44" s="134"/>
      <c r="CYA44" s="134"/>
      <c r="CYB44" s="134"/>
      <c r="CYC44" s="134"/>
      <c r="CYD44" s="134"/>
      <c r="CYE44" s="134"/>
      <c r="CYF44" s="134"/>
      <c r="CYG44" s="134"/>
      <c r="CYH44" s="134"/>
      <c r="CYI44" s="134"/>
      <c r="CYJ44" s="134"/>
      <c r="CYK44" s="134"/>
      <c r="CYL44" s="134"/>
      <c r="CYM44" s="134"/>
      <c r="CYN44" s="134"/>
      <c r="CYO44" s="134"/>
      <c r="CYP44" s="134"/>
      <c r="CYQ44" s="134"/>
      <c r="CYR44" s="134"/>
      <c r="CYS44" s="134"/>
      <c r="CYT44" s="134"/>
      <c r="CYU44" s="134"/>
      <c r="CYV44" s="134"/>
      <c r="CYW44" s="134"/>
      <c r="CYX44" s="134"/>
      <c r="CYY44" s="134"/>
      <c r="CYZ44" s="134"/>
      <c r="CZA44" s="134"/>
      <c r="CZB44" s="134"/>
      <c r="CZC44" s="134"/>
      <c r="CZD44" s="134"/>
      <c r="CZE44" s="134"/>
      <c r="CZF44" s="134"/>
      <c r="CZG44" s="134"/>
      <c r="CZH44" s="134"/>
      <c r="CZI44" s="134"/>
      <c r="CZJ44" s="134"/>
      <c r="CZK44" s="134"/>
      <c r="CZL44" s="134"/>
      <c r="CZM44" s="134"/>
      <c r="CZN44" s="134"/>
      <c r="CZO44" s="134"/>
      <c r="CZP44" s="134"/>
      <c r="CZQ44" s="134"/>
      <c r="CZR44" s="134"/>
      <c r="CZS44" s="134"/>
      <c r="CZT44" s="134"/>
      <c r="CZU44" s="134"/>
      <c r="CZV44" s="134"/>
      <c r="CZW44" s="134"/>
      <c r="CZX44" s="134"/>
      <c r="CZY44" s="134"/>
      <c r="CZZ44" s="134"/>
      <c r="DAA44" s="134"/>
      <c r="DAB44" s="134"/>
      <c r="DAC44" s="134"/>
      <c r="DAD44" s="134"/>
      <c r="DAE44" s="134"/>
      <c r="DAF44" s="134"/>
      <c r="DAG44" s="134"/>
      <c r="DAH44" s="134"/>
      <c r="DAI44" s="134"/>
      <c r="DAJ44" s="134"/>
      <c r="DAK44" s="134"/>
      <c r="DAL44" s="134"/>
      <c r="DAM44" s="134"/>
      <c r="DAN44" s="134"/>
      <c r="DAO44" s="134"/>
      <c r="DAP44" s="134"/>
      <c r="DAQ44" s="134"/>
      <c r="DAR44" s="134"/>
      <c r="DAS44" s="134"/>
      <c r="DAT44" s="134"/>
      <c r="DAU44" s="134"/>
      <c r="DAV44" s="134"/>
      <c r="DAW44" s="134"/>
      <c r="DAX44" s="134"/>
      <c r="DAY44" s="134"/>
      <c r="DAZ44" s="134"/>
      <c r="DBA44" s="134"/>
      <c r="DBB44" s="134"/>
      <c r="DBC44" s="134"/>
      <c r="DBD44" s="134"/>
      <c r="DBE44" s="134"/>
      <c r="DBF44" s="134"/>
      <c r="DBG44" s="134"/>
      <c r="DBH44" s="134"/>
      <c r="DBI44" s="134"/>
      <c r="DBJ44" s="134"/>
      <c r="DBK44" s="134"/>
      <c r="DBL44" s="134"/>
      <c r="DBM44" s="134"/>
      <c r="DBN44" s="134"/>
      <c r="DBO44" s="134"/>
      <c r="DBP44" s="134"/>
      <c r="DBQ44" s="134"/>
      <c r="DBR44" s="134"/>
      <c r="DBS44" s="134"/>
      <c r="DBT44" s="134"/>
      <c r="DBU44" s="134"/>
      <c r="DBV44" s="134"/>
      <c r="DBW44" s="134"/>
      <c r="DBX44" s="134"/>
      <c r="DBY44" s="134"/>
      <c r="DBZ44" s="134"/>
      <c r="DCA44" s="134"/>
      <c r="DCB44" s="134"/>
      <c r="DCC44" s="134"/>
      <c r="DCD44" s="134"/>
      <c r="DCE44" s="134"/>
      <c r="DCF44" s="134"/>
      <c r="DCG44" s="134"/>
      <c r="DCH44" s="134"/>
      <c r="DCI44" s="134"/>
      <c r="DCJ44" s="134"/>
      <c r="DCK44" s="134"/>
      <c r="DCL44" s="134"/>
      <c r="DCM44" s="134"/>
      <c r="DCN44" s="134"/>
      <c r="DCO44" s="134"/>
      <c r="DCP44" s="134"/>
      <c r="DCQ44" s="134"/>
      <c r="DCR44" s="134"/>
      <c r="DCS44" s="134"/>
      <c r="DCT44" s="134"/>
      <c r="DCU44" s="134"/>
      <c r="DCV44" s="134"/>
      <c r="DCW44" s="134"/>
      <c r="DCX44" s="134"/>
      <c r="DCY44" s="134"/>
      <c r="DCZ44" s="134"/>
      <c r="DDA44" s="134"/>
      <c r="DDB44" s="134"/>
      <c r="DDC44" s="134"/>
      <c r="DDD44" s="134"/>
      <c r="DDE44" s="134"/>
      <c r="DDF44" s="134"/>
      <c r="DDG44" s="134"/>
      <c r="DDH44" s="134"/>
      <c r="DDI44" s="134"/>
      <c r="DDJ44" s="134"/>
      <c r="DDK44" s="134"/>
      <c r="DDL44" s="134"/>
      <c r="DDM44" s="134"/>
      <c r="DDN44" s="134"/>
      <c r="DDO44" s="134"/>
      <c r="DDP44" s="134"/>
      <c r="DDQ44" s="134"/>
      <c r="DDR44" s="134"/>
      <c r="DDS44" s="134"/>
      <c r="DDT44" s="134"/>
      <c r="DDU44" s="134"/>
      <c r="DDV44" s="134"/>
      <c r="DDW44" s="134"/>
      <c r="DDX44" s="134"/>
      <c r="DDY44" s="134"/>
      <c r="DDZ44" s="134"/>
      <c r="DEA44" s="134"/>
      <c r="DEB44" s="134"/>
      <c r="DEC44" s="134"/>
      <c r="DED44" s="134"/>
      <c r="DEE44" s="134"/>
      <c r="DEF44" s="134"/>
      <c r="DEG44" s="134"/>
      <c r="DEH44" s="134"/>
      <c r="DEI44" s="134"/>
      <c r="DEJ44" s="134"/>
      <c r="DEK44" s="134"/>
      <c r="DEL44" s="134"/>
      <c r="DEM44" s="134"/>
      <c r="DEN44" s="134"/>
      <c r="DEO44" s="134"/>
      <c r="DEP44" s="134"/>
      <c r="DEQ44" s="134"/>
      <c r="DER44" s="134"/>
      <c r="DES44" s="134"/>
      <c r="DET44" s="134"/>
      <c r="DEU44" s="134"/>
      <c r="DEV44" s="134"/>
      <c r="DEW44" s="134"/>
      <c r="DEX44" s="134"/>
      <c r="DEY44" s="134"/>
      <c r="DEZ44" s="134"/>
      <c r="DFA44" s="134"/>
      <c r="DFB44" s="134"/>
      <c r="DFC44" s="134"/>
      <c r="DFD44" s="134"/>
      <c r="DFE44" s="134"/>
      <c r="DFF44" s="134"/>
      <c r="DFG44" s="134"/>
      <c r="DFH44" s="134"/>
      <c r="DFI44" s="134"/>
      <c r="DFJ44" s="134"/>
      <c r="DFK44" s="134"/>
      <c r="DFL44" s="134"/>
      <c r="DFM44" s="134"/>
      <c r="DFN44" s="134"/>
      <c r="DFO44" s="134"/>
      <c r="DFP44" s="134"/>
      <c r="DFQ44" s="134"/>
      <c r="DFR44" s="134"/>
      <c r="DFS44" s="134"/>
      <c r="DFT44" s="134"/>
      <c r="DFU44" s="134"/>
      <c r="DFV44" s="134"/>
      <c r="DFW44" s="134"/>
      <c r="DFX44" s="134"/>
      <c r="DFY44" s="134"/>
      <c r="DFZ44" s="134"/>
      <c r="DGA44" s="134"/>
      <c r="DGB44" s="134"/>
      <c r="DGC44" s="134"/>
      <c r="DGD44" s="134"/>
      <c r="DGE44" s="134"/>
      <c r="DGF44" s="134"/>
      <c r="DGG44" s="134"/>
      <c r="DGH44" s="134"/>
      <c r="DGI44" s="134"/>
      <c r="DGJ44" s="134"/>
      <c r="DGK44" s="134"/>
      <c r="DGL44" s="134"/>
      <c r="DGM44" s="134"/>
      <c r="DGN44" s="134"/>
      <c r="DGO44" s="134"/>
      <c r="DGP44" s="134"/>
      <c r="DGQ44" s="134"/>
      <c r="DGR44" s="134"/>
      <c r="DGS44" s="134"/>
      <c r="DGT44" s="134"/>
      <c r="DGU44" s="134"/>
      <c r="DGV44" s="134"/>
      <c r="DGW44" s="134"/>
      <c r="DGX44" s="134"/>
      <c r="DGY44" s="134"/>
      <c r="DGZ44" s="134"/>
      <c r="DHA44" s="134"/>
      <c r="DHB44" s="134"/>
      <c r="DHC44" s="134"/>
      <c r="DHD44" s="134"/>
      <c r="DHE44" s="134"/>
      <c r="DHF44" s="134"/>
      <c r="DHG44" s="134"/>
      <c r="DHH44" s="134"/>
      <c r="DHI44" s="134"/>
      <c r="DHJ44" s="134"/>
      <c r="DHK44" s="134"/>
      <c r="DHL44" s="134"/>
      <c r="DHM44" s="134"/>
      <c r="DHN44" s="134"/>
      <c r="DHO44" s="134"/>
      <c r="DHP44" s="134"/>
      <c r="DHQ44" s="134"/>
      <c r="DHR44" s="134"/>
      <c r="DHS44" s="134"/>
      <c r="DHT44" s="134"/>
      <c r="DHU44" s="134"/>
      <c r="DHV44" s="134"/>
      <c r="DHW44" s="134"/>
      <c r="DHX44" s="134"/>
      <c r="DHY44" s="134"/>
      <c r="DHZ44" s="134"/>
      <c r="DIA44" s="134"/>
      <c r="DIB44" s="134"/>
      <c r="DIC44" s="134"/>
      <c r="DID44" s="134"/>
      <c r="DIE44" s="134"/>
      <c r="DIF44" s="134"/>
      <c r="DIG44" s="134"/>
      <c r="DIH44" s="134"/>
      <c r="DII44" s="134"/>
      <c r="DIJ44" s="134"/>
      <c r="DIK44" s="134"/>
      <c r="DIL44" s="134"/>
      <c r="DIM44" s="134"/>
      <c r="DIN44" s="134"/>
      <c r="DIO44" s="134"/>
      <c r="DIP44" s="134"/>
      <c r="DIQ44" s="134"/>
      <c r="DIR44" s="134"/>
      <c r="DIS44" s="134"/>
      <c r="DIT44" s="134"/>
      <c r="DIU44" s="134"/>
      <c r="DIV44" s="134"/>
      <c r="DIW44" s="134"/>
      <c r="DIX44" s="134"/>
      <c r="DIY44" s="134"/>
      <c r="DIZ44" s="134"/>
      <c r="DJA44" s="134"/>
      <c r="DJB44" s="134"/>
      <c r="DJC44" s="134"/>
      <c r="DJD44" s="134"/>
      <c r="DJE44" s="134"/>
      <c r="DJF44" s="134"/>
      <c r="DJG44" s="134"/>
      <c r="DJH44" s="134"/>
      <c r="DJI44" s="134"/>
      <c r="DJJ44" s="134"/>
      <c r="DJK44" s="134"/>
      <c r="DJL44" s="134"/>
      <c r="DJM44" s="134"/>
      <c r="DJN44" s="134"/>
      <c r="DJO44" s="134"/>
      <c r="DJP44" s="134"/>
      <c r="DJQ44" s="134"/>
      <c r="DJR44" s="134"/>
      <c r="DJS44" s="134"/>
      <c r="DJT44" s="134"/>
      <c r="DJU44" s="134"/>
      <c r="DJV44" s="134"/>
      <c r="DJW44" s="134"/>
      <c r="DJX44" s="134"/>
      <c r="DJY44" s="134"/>
      <c r="DJZ44" s="134"/>
      <c r="DKA44" s="134"/>
      <c r="DKB44" s="134"/>
      <c r="DKC44" s="134"/>
      <c r="DKD44" s="134"/>
      <c r="DKE44" s="134"/>
      <c r="DKF44" s="134"/>
      <c r="DKG44" s="134"/>
      <c r="DKH44" s="134"/>
      <c r="DKI44" s="134"/>
      <c r="DKJ44" s="134"/>
      <c r="DKK44" s="134"/>
      <c r="DKL44" s="134"/>
      <c r="DKM44" s="134"/>
      <c r="DKN44" s="134"/>
      <c r="DKO44" s="134"/>
      <c r="DKP44" s="134"/>
      <c r="DKQ44" s="134"/>
      <c r="DKR44" s="134"/>
      <c r="DKS44" s="134"/>
      <c r="DKT44" s="134"/>
      <c r="DKU44" s="134"/>
      <c r="DKV44" s="134"/>
      <c r="DKW44" s="134"/>
      <c r="DKX44" s="134"/>
      <c r="DKY44" s="134"/>
      <c r="DKZ44" s="134"/>
      <c r="DLA44" s="134"/>
      <c r="DLB44" s="134"/>
      <c r="DLC44" s="134"/>
      <c r="DLD44" s="134"/>
      <c r="DLE44" s="134"/>
      <c r="DLF44" s="134"/>
      <c r="DLG44" s="134"/>
      <c r="DLH44" s="134"/>
      <c r="DLI44" s="134"/>
      <c r="DLJ44" s="134"/>
      <c r="DLK44" s="134"/>
      <c r="DLL44" s="134"/>
      <c r="DLM44" s="134"/>
      <c r="DLN44" s="134"/>
      <c r="DLO44" s="134"/>
      <c r="DLP44" s="134"/>
      <c r="DLQ44" s="134"/>
      <c r="DLR44" s="134"/>
      <c r="DLS44" s="134"/>
      <c r="DLT44" s="134"/>
      <c r="DLU44" s="134"/>
      <c r="DLV44" s="134"/>
      <c r="DLW44" s="134"/>
      <c r="DLX44" s="134"/>
      <c r="DLY44" s="134"/>
      <c r="DLZ44" s="134"/>
      <c r="DMA44" s="134"/>
      <c r="DMB44" s="134"/>
      <c r="DMC44" s="134"/>
      <c r="DMD44" s="134"/>
      <c r="DME44" s="134"/>
      <c r="DMF44" s="134"/>
      <c r="DMG44" s="134"/>
      <c r="DMH44" s="134"/>
      <c r="DMI44" s="134"/>
      <c r="DMJ44" s="134"/>
      <c r="DMK44" s="134"/>
      <c r="DML44" s="134"/>
      <c r="DMM44" s="134"/>
      <c r="DMN44" s="134"/>
      <c r="DMO44" s="134"/>
      <c r="DMP44" s="134"/>
      <c r="DMQ44" s="134"/>
      <c r="DMR44" s="134"/>
      <c r="DMS44" s="134"/>
      <c r="DMT44" s="134"/>
      <c r="DMU44" s="134"/>
      <c r="DMV44" s="134"/>
      <c r="DMW44" s="134"/>
      <c r="DMX44" s="134"/>
      <c r="DMY44" s="134"/>
      <c r="DMZ44" s="134"/>
      <c r="DNA44" s="134"/>
      <c r="DNB44" s="134"/>
      <c r="DNC44" s="134"/>
      <c r="DND44" s="134"/>
      <c r="DNE44" s="134"/>
      <c r="DNF44" s="134"/>
      <c r="DNG44" s="134"/>
      <c r="DNH44" s="134"/>
      <c r="DNI44" s="134"/>
      <c r="DNJ44" s="134"/>
      <c r="DNK44" s="134"/>
      <c r="DNL44" s="134"/>
      <c r="DNM44" s="134"/>
      <c r="DNN44" s="134"/>
      <c r="DNO44" s="134"/>
      <c r="DNP44" s="134"/>
      <c r="DNQ44" s="134"/>
      <c r="DNR44" s="134"/>
      <c r="DNS44" s="134"/>
      <c r="DNT44" s="134"/>
      <c r="DNU44" s="134"/>
      <c r="DNV44" s="134"/>
      <c r="DNW44" s="134"/>
      <c r="DNX44" s="134"/>
      <c r="DNY44" s="134"/>
      <c r="DNZ44" s="134"/>
      <c r="DOA44" s="134"/>
      <c r="DOB44" s="134"/>
      <c r="DOC44" s="134"/>
      <c r="DOD44" s="134"/>
      <c r="DOE44" s="134"/>
      <c r="DOF44" s="134"/>
      <c r="DOG44" s="134"/>
      <c r="DOH44" s="134"/>
      <c r="DOI44" s="134"/>
      <c r="DOJ44" s="134"/>
      <c r="DOK44" s="134"/>
      <c r="DOL44" s="134"/>
      <c r="DOM44" s="134"/>
      <c r="DON44" s="134"/>
      <c r="DOO44" s="134"/>
      <c r="DOP44" s="134"/>
      <c r="DOQ44" s="134"/>
      <c r="DOR44" s="134"/>
      <c r="DOS44" s="134"/>
      <c r="DOT44" s="134"/>
      <c r="DOU44" s="134"/>
      <c r="DOV44" s="134"/>
      <c r="DOW44" s="134"/>
      <c r="DOX44" s="134"/>
      <c r="DOY44" s="134"/>
      <c r="DOZ44" s="134"/>
      <c r="DPA44" s="134"/>
      <c r="DPB44" s="134"/>
      <c r="DPC44" s="134"/>
      <c r="DPD44" s="134"/>
      <c r="DPE44" s="134"/>
      <c r="DPF44" s="134"/>
      <c r="DPG44" s="134"/>
      <c r="DPH44" s="134"/>
      <c r="DPI44" s="134"/>
      <c r="DPJ44" s="134"/>
      <c r="DPK44" s="134"/>
      <c r="DPL44" s="134"/>
      <c r="DPM44" s="134"/>
      <c r="DPN44" s="134"/>
      <c r="DPO44" s="134"/>
      <c r="DPP44" s="134"/>
      <c r="DPQ44" s="134"/>
      <c r="DPR44" s="134"/>
      <c r="DPS44" s="134"/>
      <c r="DPT44" s="134"/>
      <c r="DPU44" s="134"/>
      <c r="DPV44" s="134"/>
      <c r="DPW44" s="134"/>
      <c r="DPX44" s="134"/>
      <c r="DPY44" s="134"/>
      <c r="DPZ44" s="134"/>
      <c r="DQA44" s="134"/>
      <c r="DQB44" s="134"/>
      <c r="DQC44" s="134"/>
      <c r="DQD44" s="134"/>
      <c r="DQE44" s="134"/>
      <c r="DQF44" s="134"/>
      <c r="DQG44" s="134"/>
      <c r="DQH44" s="134"/>
      <c r="DQI44" s="134"/>
      <c r="DQJ44" s="134"/>
      <c r="DQK44" s="134"/>
      <c r="DQL44" s="134"/>
      <c r="DQM44" s="134"/>
      <c r="DQN44" s="134"/>
      <c r="DQO44" s="134"/>
      <c r="DQP44" s="134"/>
      <c r="DQQ44" s="134"/>
      <c r="DQR44" s="134"/>
      <c r="DQS44" s="134"/>
      <c r="DQT44" s="134"/>
      <c r="DQU44" s="134"/>
      <c r="DQV44" s="134"/>
      <c r="DQW44" s="134"/>
      <c r="DQX44" s="134"/>
      <c r="DQY44" s="134"/>
      <c r="DQZ44" s="134"/>
      <c r="DRA44" s="134"/>
      <c r="DRB44" s="134"/>
      <c r="DRC44" s="134"/>
      <c r="DRD44" s="134"/>
      <c r="DRE44" s="134"/>
      <c r="DRF44" s="134"/>
      <c r="DRG44" s="134"/>
      <c r="DRH44" s="134"/>
      <c r="DRI44" s="134"/>
      <c r="DRJ44" s="134"/>
      <c r="DRK44" s="134"/>
      <c r="DRL44" s="134"/>
      <c r="DRM44" s="134"/>
      <c r="DRN44" s="134"/>
      <c r="DRO44" s="134"/>
      <c r="DRP44" s="134"/>
      <c r="DRQ44" s="134"/>
      <c r="DRR44" s="134"/>
      <c r="DRS44" s="134"/>
      <c r="DRT44" s="134"/>
      <c r="DRU44" s="134"/>
      <c r="DRV44" s="134"/>
      <c r="DRW44" s="134"/>
      <c r="DRX44" s="134"/>
      <c r="DRY44" s="134"/>
      <c r="DRZ44" s="134"/>
      <c r="DSA44" s="134"/>
      <c r="DSB44" s="134"/>
      <c r="DSC44" s="134"/>
      <c r="DSD44" s="134"/>
      <c r="DSE44" s="134"/>
      <c r="DSF44" s="134"/>
      <c r="DSG44" s="134"/>
      <c r="DSH44" s="134"/>
      <c r="DSI44" s="134"/>
      <c r="DSJ44" s="134"/>
      <c r="DSK44" s="134"/>
      <c r="DSL44" s="134"/>
      <c r="DSM44" s="134"/>
      <c r="DSN44" s="134"/>
      <c r="DSO44" s="134"/>
      <c r="DSP44" s="134"/>
      <c r="DSQ44" s="134"/>
      <c r="DSR44" s="134"/>
      <c r="DSS44" s="134"/>
      <c r="DST44" s="134"/>
      <c r="DSU44" s="134"/>
      <c r="DSV44" s="134"/>
      <c r="DSW44" s="134"/>
      <c r="DSX44" s="134"/>
      <c r="DSY44" s="134"/>
      <c r="DSZ44" s="134"/>
      <c r="DTA44" s="134"/>
      <c r="DTB44" s="134"/>
      <c r="DTC44" s="134"/>
      <c r="DTD44" s="134"/>
      <c r="DTE44" s="134"/>
      <c r="DTF44" s="134"/>
      <c r="DTG44" s="134"/>
      <c r="DTH44" s="134"/>
      <c r="DTI44" s="134"/>
      <c r="DTJ44" s="134"/>
      <c r="DTK44" s="134"/>
      <c r="DTL44" s="134"/>
      <c r="DTM44" s="134"/>
      <c r="DTN44" s="134"/>
      <c r="DTO44" s="134"/>
      <c r="DTP44" s="134"/>
      <c r="DTQ44" s="134"/>
      <c r="DTR44" s="134"/>
      <c r="DTS44" s="134"/>
      <c r="DTT44" s="134"/>
      <c r="DTU44" s="134"/>
      <c r="DTV44" s="134"/>
      <c r="DTW44" s="134"/>
      <c r="DTX44" s="134"/>
      <c r="DTY44" s="134"/>
      <c r="DTZ44" s="134"/>
      <c r="DUA44" s="134"/>
      <c r="DUB44" s="134"/>
      <c r="DUC44" s="134"/>
      <c r="DUD44" s="134"/>
      <c r="DUE44" s="134"/>
      <c r="DUF44" s="134"/>
      <c r="DUG44" s="134"/>
      <c r="DUH44" s="134"/>
      <c r="DUI44" s="134"/>
      <c r="DUJ44" s="134"/>
      <c r="DUK44" s="134"/>
      <c r="DUL44" s="134"/>
      <c r="DUM44" s="134"/>
      <c r="DUN44" s="134"/>
      <c r="DUO44" s="134"/>
      <c r="DUP44" s="134"/>
      <c r="DUQ44" s="134"/>
      <c r="DUR44" s="134"/>
      <c r="DUS44" s="134"/>
      <c r="DUT44" s="134"/>
      <c r="DUU44" s="134"/>
      <c r="DUV44" s="134"/>
      <c r="DUW44" s="134"/>
      <c r="DUX44" s="134"/>
      <c r="DUY44" s="134"/>
      <c r="DUZ44" s="134"/>
      <c r="DVA44" s="134"/>
      <c r="DVB44" s="134"/>
      <c r="DVC44" s="134"/>
      <c r="DVD44" s="134"/>
      <c r="DVE44" s="134"/>
      <c r="DVF44" s="134"/>
      <c r="DVG44" s="134"/>
      <c r="DVH44" s="134"/>
      <c r="DVI44" s="134"/>
      <c r="DVJ44" s="134"/>
      <c r="DVK44" s="134"/>
      <c r="DVL44" s="134"/>
      <c r="DVM44" s="134"/>
      <c r="DVN44" s="134"/>
      <c r="DVO44" s="134"/>
      <c r="DVP44" s="134"/>
      <c r="DVQ44" s="134"/>
      <c r="DVR44" s="134"/>
      <c r="DVS44" s="134"/>
      <c r="DVT44" s="134"/>
      <c r="DVU44" s="134"/>
      <c r="DVV44" s="134"/>
      <c r="DVW44" s="134"/>
      <c r="DVX44" s="134"/>
      <c r="DVY44" s="134"/>
      <c r="DVZ44" s="134"/>
      <c r="DWA44" s="134"/>
      <c r="DWB44" s="134"/>
      <c r="DWC44" s="134"/>
      <c r="DWD44" s="134"/>
      <c r="DWE44" s="134"/>
      <c r="DWF44" s="134"/>
      <c r="DWG44" s="134"/>
      <c r="DWH44" s="134"/>
      <c r="DWI44" s="134"/>
      <c r="DWJ44" s="134"/>
      <c r="DWK44" s="134"/>
      <c r="DWL44" s="134"/>
      <c r="DWM44" s="134"/>
      <c r="DWN44" s="134"/>
      <c r="DWO44" s="134"/>
      <c r="DWP44" s="134"/>
      <c r="DWQ44" s="134"/>
      <c r="DWR44" s="134"/>
      <c r="DWS44" s="134"/>
      <c r="DWT44" s="134"/>
      <c r="DWU44" s="134"/>
      <c r="DWV44" s="134"/>
      <c r="DWW44" s="134"/>
      <c r="DWX44" s="134"/>
      <c r="DWY44" s="134"/>
      <c r="DWZ44" s="134"/>
      <c r="DXA44" s="134"/>
      <c r="DXB44" s="134"/>
      <c r="DXC44" s="134"/>
      <c r="DXD44" s="134"/>
      <c r="DXE44" s="134"/>
      <c r="DXF44" s="134"/>
      <c r="DXG44" s="134"/>
      <c r="DXH44" s="134"/>
      <c r="DXI44" s="134"/>
      <c r="DXJ44" s="134"/>
      <c r="DXK44" s="134"/>
      <c r="DXL44" s="134"/>
      <c r="DXM44" s="134"/>
      <c r="DXN44" s="134"/>
      <c r="DXO44" s="134"/>
      <c r="DXP44" s="134"/>
      <c r="DXQ44" s="134"/>
      <c r="DXR44" s="134"/>
      <c r="DXS44" s="134"/>
      <c r="DXT44" s="134"/>
      <c r="DXU44" s="134"/>
      <c r="DXV44" s="134"/>
      <c r="DXW44" s="134"/>
      <c r="DXX44" s="134"/>
      <c r="DXY44" s="134"/>
      <c r="DXZ44" s="134"/>
      <c r="DYA44" s="134"/>
      <c r="DYB44" s="134"/>
      <c r="DYC44" s="134"/>
      <c r="DYD44" s="134"/>
      <c r="DYE44" s="134"/>
      <c r="DYF44" s="134"/>
      <c r="DYG44" s="134"/>
      <c r="DYH44" s="134"/>
      <c r="DYI44" s="134"/>
      <c r="DYJ44" s="134"/>
      <c r="DYK44" s="134"/>
      <c r="DYL44" s="134"/>
      <c r="DYM44" s="134"/>
      <c r="DYN44" s="134"/>
      <c r="DYO44" s="134"/>
      <c r="DYP44" s="134"/>
      <c r="DYQ44" s="134"/>
      <c r="DYR44" s="134"/>
      <c r="DYS44" s="134"/>
      <c r="DYT44" s="134"/>
      <c r="DYU44" s="134"/>
      <c r="DYV44" s="134"/>
      <c r="DYW44" s="134"/>
      <c r="DYX44" s="134"/>
      <c r="DYY44" s="134"/>
      <c r="DYZ44" s="134"/>
      <c r="DZA44" s="134"/>
      <c r="DZB44" s="134"/>
      <c r="DZC44" s="134"/>
      <c r="DZD44" s="134"/>
      <c r="DZE44" s="134"/>
      <c r="DZF44" s="134"/>
      <c r="DZG44" s="134"/>
      <c r="DZH44" s="134"/>
      <c r="DZI44" s="134"/>
      <c r="DZJ44" s="134"/>
      <c r="DZK44" s="134"/>
      <c r="DZL44" s="134"/>
      <c r="DZM44" s="134"/>
      <c r="DZN44" s="134"/>
      <c r="DZO44" s="134"/>
      <c r="DZP44" s="134"/>
      <c r="DZQ44" s="134"/>
      <c r="DZR44" s="134"/>
      <c r="DZS44" s="134"/>
      <c r="DZT44" s="134"/>
      <c r="DZU44" s="134"/>
      <c r="DZV44" s="134"/>
      <c r="DZW44" s="134"/>
      <c r="DZX44" s="134"/>
      <c r="DZY44" s="134"/>
      <c r="DZZ44" s="134"/>
      <c r="EAA44" s="134"/>
      <c r="EAB44" s="134"/>
      <c r="EAC44" s="134"/>
      <c r="EAD44" s="134"/>
      <c r="EAE44" s="134"/>
      <c r="EAF44" s="134"/>
      <c r="EAG44" s="134"/>
      <c r="EAH44" s="134"/>
      <c r="EAI44" s="134"/>
      <c r="EAJ44" s="134"/>
      <c r="EAK44" s="134"/>
      <c r="EAL44" s="134"/>
      <c r="EAM44" s="134"/>
      <c r="EAN44" s="134"/>
      <c r="EAO44" s="134"/>
      <c r="EAP44" s="134"/>
      <c r="EAQ44" s="134"/>
      <c r="EAR44" s="134"/>
      <c r="EAS44" s="134"/>
      <c r="EAT44" s="134"/>
      <c r="EAU44" s="134"/>
      <c r="EAV44" s="134"/>
      <c r="EAW44" s="134"/>
      <c r="EAX44" s="134"/>
      <c r="EAY44" s="134"/>
      <c r="EAZ44" s="134"/>
      <c r="EBA44" s="134"/>
      <c r="EBB44" s="134"/>
      <c r="EBC44" s="134"/>
      <c r="EBD44" s="134"/>
      <c r="EBE44" s="134"/>
      <c r="EBF44" s="134"/>
      <c r="EBG44" s="134"/>
      <c r="EBH44" s="134"/>
      <c r="EBI44" s="134"/>
      <c r="EBJ44" s="134"/>
      <c r="EBK44" s="134"/>
      <c r="EBL44" s="134"/>
      <c r="EBM44" s="134"/>
      <c r="EBN44" s="134"/>
      <c r="EBO44" s="134"/>
      <c r="EBP44" s="134"/>
      <c r="EBQ44" s="134"/>
      <c r="EBR44" s="134"/>
      <c r="EBS44" s="134"/>
      <c r="EBT44" s="134"/>
      <c r="EBU44" s="134"/>
      <c r="EBV44" s="134"/>
      <c r="EBW44" s="134"/>
      <c r="EBX44" s="134"/>
      <c r="EBY44" s="134"/>
      <c r="EBZ44" s="134"/>
      <c r="ECA44" s="134"/>
      <c r="ECB44" s="134"/>
      <c r="ECC44" s="134"/>
      <c r="ECD44" s="134"/>
      <c r="ECE44" s="134"/>
      <c r="ECF44" s="134"/>
      <c r="ECG44" s="134"/>
      <c r="ECH44" s="134"/>
      <c r="ECI44" s="134"/>
      <c r="ECJ44" s="134"/>
      <c r="ECK44" s="134"/>
      <c r="ECL44" s="134"/>
      <c r="ECM44" s="134"/>
      <c r="ECN44" s="134"/>
      <c r="ECO44" s="134"/>
      <c r="ECP44" s="134"/>
      <c r="ECQ44" s="134"/>
      <c r="ECR44" s="134"/>
      <c r="ECS44" s="134"/>
      <c r="ECT44" s="134"/>
      <c r="ECU44" s="134"/>
      <c r="ECV44" s="134"/>
      <c r="ECW44" s="134"/>
      <c r="ECX44" s="134"/>
      <c r="ECY44" s="134"/>
      <c r="ECZ44" s="134"/>
      <c r="EDA44" s="134"/>
      <c r="EDB44" s="134"/>
      <c r="EDC44" s="134"/>
      <c r="EDD44" s="134"/>
      <c r="EDE44" s="134"/>
      <c r="EDF44" s="134"/>
      <c r="EDG44" s="134"/>
      <c r="EDH44" s="134"/>
      <c r="EDI44" s="134"/>
      <c r="EDJ44" s="134"/>
      <c r="EDK44" s="134"/>
      <c r="EDL44" s="134"/>
      <c r="EDM44" s="134"/>
      <c r="EDN44" s="134"/>
      <c r="EDO44" s="134"/>
      <c r="EDP44" s="134"/>
      <c r="EDQ44" s="134"/>
      <c r="EDR44" s="134"/>
      <c r="EDS44" s="134"/>
      <c r="EDT44" s="134"/>
      <c r="EDU44" s="134"/>
      <c r="EDV44" s="134"/>
      <c r="EDW44" s="134"/>
      <c r="EDX44" s="134"/>
      <c r="EDY44" s="134"/>
      <c r="EDZ44" s="134"/>
      <c r="EEA44" s="134"/>
      <c r="EEB44" s="134"/>
      <c r="EEC44" s="134"/>
      <c r="EED44" s="134"/>
      <c r="EEE44" s="134"/>
      <c r="EEF44" s="134"/>
      <c r="EEG44" s="134"/>
      <c r="EEH44" s="134"/>
      <c r="EEI44" s="134"/>
      <c r="EEJ44" s="134"/>
      <c r="EEK44" s="134"/>
      <c r="EEL44" s="134"/>
      <c r="EEM44" s="134"/>
      <c r="EEN44" s="134"/>
      <c r="EEO44" s="134"/>
      <c r="EEP44" s="134"/>
      <c r="EEQ44" s="134"/>
      <c r="EER44" s="134"/>
      <c r="EES44" s="134"/>
      <c r="EET44" s="134"/>
      <c r="EEU44" s="134"/>
      <c r="EEV44" s="134"/>
      <c r="EEW44" s="134"/>
      <c r="EEX44" s="134"/>
      <c r="EEY44" s="134"/>
      <c r="EEZ44" s="134"/>
      <c r="EFA44" s="134"/>
      <c r="EFB44" s="134"/>
      <c r="EFC44" s="134"/>
      <c r="EFD44" s="134"/>
      <c r="EFE44" s="134"/>
      <c r="EFF44" s="134"/>
      <c r="EFG44" s="134"/>
      <c r="EFH44" s="134"/>
      <c r="EFI44" s="134"/>
      <c r="EFJ44" s="134"/>
      <c r="EFK44" s="134"/>
      <c r="EFL44" s="134"/>
      <c r="EFM44" s="134"/>
      <c r="EFN44" s="134"/>
      <c r="EFO44" s="134"/>
      <c r="EFP44" s="134"/>
      <c r="EFQ44" s="134"/>
      <c r="EFR44" s="134"/>
      <c r="EFS44" s="134"/>
      <c r="EFT44" s="134"/>
      <c r="EFU44" s="134"/>
      <c r="EFV44" s="134"/>
      <c r="EFW44" s="134"/>
      <c r="EFX44" s="134"/>
      <c r="EFY44" s="134"/>
      <c r="EFZ44" s="134"/>
      <c r="EGA44" s="134"/>
      <c r="EGB44" s="134"/>
      <c r="EGC44" s="134"/>
      <c r="EGD44" s="134"/>
      <c r="EGE44" s="134"/>
      <c r="EGF44" s="134"/>
      <c r="EGG44" s="134"/>
      <c r="EGH44" s="134"/>
      <c r="EGI44" s="134"/>
      <c r="EGJ44" s="134"/>
      <c r="EGK44" s="134"/>
      <c r="EGL44" s="134"/>
      <c r="EGM44" s="134"/>
      <c r="EGN44" s="134"/>
      <c r="EGO44" s="134"/>
      <c r="EGP44" s="134"/>
      <c r="EGQ44" s="134"/>
      <c r="EGR44" s="134"/>
      <c r="EGS44" s="134"/>
      <c r="EGT44" s="134"/>
      <c r="EGU44" s="134"/>
      <c r="EGV44" s="134"/>
      <c r="EGW44" s="134"/>
      <c r="EGX44" s="134"/>
      <c r="EGY44" s="134"/>
      <c r="EGZ44" s="134"/>
      <c r="EHA44" s="134"/>
      <c r="EHB44" s="134"/>
      <c r="EHC44" s="134"/>
      <c r="EHD44" s="134"/>
      <c r="EHE44" s="134"/>
      <c r="EHF44" s="134"/>
      <c r="EHG44" s="134"/>
      <c r="EHH44" s="134"/>
      <c r="EHI44" s="134"/>
      <c r="EHJ44" s="134"/>
      <c r="EHK44" s="134"/>
      <c r="EHL44" s="134"/>
      <c r="EHM44" s="134"/>
      <c r="EHN44" s="134"/>
      <c r="EHO44" s="134"/>
      <c r="EHP44" s="134"/>
      <c r="EHQ44" s="134"/>
      <c r="EHR44" s="134"/>
      <c r="EHS44" s="134"/>
      <c r="EHT44" s="134"/>
      <c r="EHU44" s="134"/>
      <c r="EHV44" s="134"/>
      <c r="EHW44" s="134"/>
      <c r="EHX44" s="134"/>
      <c r="EHY44" s="134"/>
      <c r="EHZ44" s="134"/>
      <c r="EIA44" s="134"/>
      <c r="EIB44" s="134"/>
      <c r="EIC44" s="134"/>
      <c r="EID44" s="134"/>
      <c r="EIE44" s="134"/>
      <c r="EIF44" s="134"/>
      <c r="EIG44" s="134"/>
      <c r="EIH44" s="134"/>
      <c r="EII44" s="134"/>
      <c r="EIJ44" s="134"/>
      <c r="EIK44" s="134"/>
      <c r="EIL44" s="134"/>
      <c r="EIM44" s="134"/>
      <c r="EIN44" s="134"/>
      <c r="EIO44" s="134"/>
      <c r="EIP44" s="134"/>
      <c r="EIQ44" s="134"/>
      <c r="EIR44" s="134"/>
      <c r="EIS44" s="134"/>
      <c r="EIT44" s="134"/>
      <c r="EIU44" s="134"/>
      <c r="EIV44" s="134"/>
      <c r="EIW44" s="134"/>
      <c r="EIX44" s="134"/>
      <c r="EIY44" s="134"/>
      <c r="EIZ44" s="134"/>
      <c r="EJA44" s="134"/>
      <c r="EJB44" s="134"/>
      <c r="EJC44" s="134"/>
      <c r="EJD44" s="134"/>
      <c r="EJE44" s="134"/>
      <c r="EJF44" s="134"/>
      <c r="EJG44" s="134"/>
      <c r="EJH44" s="134"/>
      <c r="EJI44" s="134"/>
      <c r="EJJ44" s="134"/>
      <c r="EJK44" s="134"/>
      <c r="EJL44" s="134"/>
      <c r="EJM44" s="134"/>
      <c r="EJN44" s="134"/>
      <c r="EJO44" s="134"/>
      <c r="EJP44" s="134"/>
      <c r="EJQ44" s="134"/>
      <c r="EJR44" s="134"/>
      <c r="EJS44" s="134"/>
      <c r="EJT44" s="134"/>
      <c r="EJU44" s="134"/>
      <c r="EJV44" s="134"/>
      <c r="EJW44" s="134"/>
      <c r="EJX44" s="134"/>
      <c r="EJY44" s="134"/>
      <c r="EJZ44" s="134"/>
      <c r="EKA44" s="134"/>
      <c r="EKB44" s="134"/>
      <c r="EKC44" s="134"/>
      <c r="EKD44" s="134"/>
      <c r="EKE44" s="134"/>
      <c r="EKF44" s="134"/>
      <c r="EKG44" s="134"/>
      <c r="EKH44" s="134"/>
      <c r="EKI44" s="134"/>
      <c r="EKJ44" s="134"/>
      <c r="EKK44" s="134"/>
      <c r="EKL44" s="134"/>
      <c r="EKM44" s="134"/>
      <c r="EKN44" s="134"/>
      <c r="EKO44" s="134"/>
      <c r="EKP44" s="134"/>
      <c r="EKQ44" s="134"/>
      <c r="EKR44" s="134"/>
      <c r="EKS44" s="134"/>
      <c r="EKT44" s="134"/>
      <c r="EKU44" s="134"/>
      <c r="EKV44" s="134"/>
      <c r="EKW44" s="134"/>
      <c r="EKX44" s="134"/>
      <c r="EKY44" s="134"/>
      <c r="EKZ44" s="134"/>
      <c r="ELA44" s="134"/>
      <c r="ELB44" s="134"/>
      <c r="ELC44" s="134"/>
      <c r="ELD44" s="134"/>
      <c r="ELE44" s="134"/>
      <c r="ELF44" s="134"/>
      <c r="ELG44" s="134"/>
      <c r="ELH44" s="134"/>
      <c r="ELI44" s="134"/>
      <c r="ELJ44" s="134"/>
      <c r="ELK44" s="134"/>
      <c r="ELL44" s="134"/>
      <c r="ELM44" s="134"/>
      <c r="ELN44" s="134"/>
      <c r="ELO44" s="134"/>
      <c r="ELP44" s="134"/>
      <c r="ELQ44" s="134"/>
      <c r="ELR44" s="134"/>
      <c r="ELS44" s="134"/>
      <c r="ELT44" s="134"/>
      <c r="ELU44" s="134"/>
      <c r="ELV44" s="134"/>
      <c r="ELW44" s="134"/>
      <c r="ELX44" s="134"/>
      <c r="ELY44" s="134"/>
      <c r="ELZ44" s="134"/>
      <c r="EMA44" s="134"/>
      <c r="EMB44" s="134"/>
      <c r="EMC44" s="134"/>
      <c r="EMD44" s="134"/>
      <c r="EME44" s="134"/>
      <c r="EMF44" s="134"/>
      <c r="EMG44" s="134"/>
      <c r="EMH44" s="134"/>
      <c r="EMI44" s="134"/>
      <c r="EMJ44" s="134"/>
      <c r="EMK44" s="134"/>
      <c r="EML44" s="134"/>
      <c r="EMM44" s="134"/>
      <c r="EMN44" s="134"/>
      <c r="EMO44" s="134"/>
      <c r="EMP44" s="134"/>
      <c r="EMQ44" s="134"/>
      <c r="EMR44" s="134"/>
      <c r="EMS44" s="134"/>
      <c r="EMT44" s="134"/>
      <c r="EMU44" s="134"/>
      <c r="EMV44" s="134"/>
      <c r="EMW44" s="134"/>
      <c r="EMX44" s="134"/>
      <c r="EMY44" s="134"/>
      <c r="EMZ44" s="134"/>
      <c r="ENA44" s="134"/>
      <c r="ENB44" s="134"/>
      <c r="ENC44" s="134"/>
      <c r="END44" s="134"/>
      <c r="ENE44" s="134"/>
      <c r="ENF44" s="134"/>
      <c r="ENG44" s="134"/>
      <c r="ENH44" s="134"/>
      <c r="ENI44" s="134"/>
      <c r="ENJ44" s="134"/>
      <c r="ENK44" s="134"/>
      <c r="ENL44" s="134"/>
      <c r="ENM44" s="134"/>
      <c r="ENN44" s="134"/>
      <c r="ENO44" s="134"/>
      <c r="ENP44" s="134"/>
      <c r="ENQ44" s="134"/>
      <c r="ENR44" s="134"/>
      <c r="ENS44" s="134"/>
      <c r="ENT44" s="134"/>
      <c r="ENU44" s="134"/>
      <c r="ENV44" s="134"/>
      <c r="ENW44" s="134"/>
      <c r="ENX44" s="134"/>
      <c r="ENY44" s="134"/>
      <c r="ENZ44" s="134"/>
      <c r="EOA44" s="134"/>
      <c r="EOB44" s="134"/>
      <c r="EOC44" s="134"/>
      <c r="EOD44" s="134"/>
      <c r="EOE44" s="134"/>
      <c r="EOF44" s="134"/>
      <c r="EOG44" s="134"/>
      <c r="EOH44" s="134"/>
      <c r="EOI44" s="134"/>
      <c r="EOJ44" s="134"/>
      <c r="EOK44" s="134"/>
      <c r="EOL44" s="134"/>
      <c r="EOM44" s="134"/>
      <c r="EON44" s="134"/>
      <c r="EOO44" s="134"/>
      <c r="EOP44" s="134"/>
      <c r="EOQ44" s="134"/>
      <c r="EOR44" s="134"/>
      <c r="EOS44" s="134"/>
      <c r="EOT44" s="134"/>
      <c r="EOU44" s="134"/>
      <c r="EOV44" s="134"/>
      <c r="EOW44" s="134"/>
      <c r="EOX44" s="134"/>
      <c r="EOY44" s="134"/>
      <c r="EOZ44" s="134"/>
      <c r="EPA44" s="134"/>
      <c r="EPB44" s="134"/>
      <c r="EPC44" s="134"/>
      <c r="EPD44" s="134"/>
      <c r="EPE44" s="134"/>
      <c r="EPF44" s="134"/>
      <c r="EPG44" s="134"/>
      <c r="EPH44" s="134"/>
      <c r="EPI44" s="134"/>
      <c r="EPJ44" s="134"/>
      <c r="EPK44" s="134"/>
      <c r="EPL44" s="134"/>
      <c r="EPM44" s="134"/>
      <c r="EPN44" s="134"/>
      <c r="EPO44" s="134"/>
      <c r="EPP44" s="134"/>
      <c r="EPQ44" s="134"/>
      <c r="EPR44" s="134"/>
      <c r="EPS44" s="134"/>
      <c r="EPT44" s="134"/>
      <c r="EPU44" s="134"/>
      <c r="EPV44" s="134"/>
      <c r="EPW44" s="134"/>
      <c r="EPX44" s="134"/>
      <c r="EPY44" s="134"/>
      <c r="EPZ44" s="134"/>
      <c r="EQA44" s="134"/>
      <c r="EQB44" s="134"/>
      <c r="EQC44" s="134"/>
      <c r="EQD44" s="134"/>
      <c r="EQE44" s="134"/>
      <c r="EQF44" s="134"/>
      <c r="EQG44" s="134"/>
      <c r="EQH44" s="134"/>
      <c r="EQI44" s="134"/>
      <c r="EQJ44" s="134"/>
      <c r="EQK44" s="134"/>
      <c r="EQL44" s="134"/>
      <c r="EQM44" s="134"/>
      <c r="EQN44" s="134"/>
      <c r="EQO44" s="134"/>
      <c r="EQP44" s="134"/>
      <c r="EQQ44" s="134"/>
      <c r="EQR44" s="134"/>
      <c r="EQS44" s="134"/>
      <c r="EQT44" s="134"/>
      <c r="EQU44" s="134"/>
      <c r="EQV44" s="134"/>
      <c r="EQW44" s="134"/>
      <c r="EQX44" s="134"/>
      <c r="EQY44" s="134"/>
      <c r="EQZ44" s="134"/>
      <c r="ERA44" s="134"/>
      <c r="ERB44" s="134"/>
      <c r="ERC44" s="134"/>
      <c r="ERD44" s="134"/>
      <c r="ERE44" s="134"/>
      <c r="ERF44" s="134"/>
      <c r="ERG44" s="134"/>
      <c r="ERH44" s="134"/>
      <c r="ERI44" s="134"/>
      <c r="ERJ44" s="134"/>
      <c r="ERK44" s="134"/>
      <c r="ERL44" s="134"/>
      <c r="ERM44" s="134"/>
      <c r="ERN44" s="134"/>
      <c r="ERO44" s="134"/>
      <c r="ERP44" s="134"/>
      <c r="ERQ44" s="134"/>
      <c r="ERR44" s="134"/>
      <c r="ERS44" s="134"/>
      <c r="ERT44" s="134"/>
      <c r="ERU44" s="134"/>
      <c r="ERV44" s="134"/>
      <c r="ERW44" s="134"/>
      <c r="ERX44" s="134"/>
      <c r="ERY44" s="134"/>
      <c r="ERZ44" s="134"/>
      <c r="ESA44" s="134"/>
      <c r="ESB44" s="134"/>
      <c r="ESC44" s="134"/>
      <c r="ESD44" s="134"/>
      <c r="ESE44" s="134"/>
      <c r="ESF44" s="134"/>
      <c r="ESG44" s="134"/>
      <c r="ESH44" s="134"/>
      <c r="ESI44" s="134"/>
      <c r="ESJ44" s="134"/>
      <c r="ESK44" s="134"/>
      <c r="ESL44" s="134"/>
      <c r="ESM44" s="134"/>
      <c r="ESN44" s="134"/>
      <c r="ESO44" s="134"/>
      <c r="ESP44" s="134"/>
      <c r="ESQ44" s="134"/>
      <c r="ESR44" s="134"/>
      <c r="ESS44" s="134"/>
      <c r="EST44" s="134"/>
      <c r="ESU44" s="134"/>
      <c r="ESV44" s="134"/>
      <c r="ESW44" s="134"/>
      <c r="ESX44" s="134"/>
      <c r="ESY44" s="134"/>
      <c r="ESZ44" s="134"/>
      <c r="ETA44" s="134"/>
      <c r="ETB44" s="134"/>
      <c r="ETC44" s="134"/>
      <c r="ETD44" s="134"/>
      <c r="ETE44" s="134"/>
      <c r="ETF44" s="134"/>
      <c r="ETG44" s="134"/>
      <c r="ETH44" s="134"/>
      <c r="ETI44" s="134"/>
      <c r="ETJ44" s="134"/>
      <c r="ETK44" s="134"/>
      <c r="ETL44" s="134"/>
      <c r="ETM44" s="134"/>
      <c r="ETN44" s="134"/>
      <c r="ETO44" s="134"/>
      <c r="ETP44" s="134"/>
      <c r="ETQ44" s="134"/>
      <c r="ETR44" s="134"/>
      <c r="ETS44" s="134"/>
      <c r="ETT44" s="134"/>
      <c r="ETU44" s="134"/>
      <c r="ETV44" s="134"/>
      <c r="ETW44" s="134"/>
      <c r="ETX44" s="134"/>
      <c r="ETY44" s="134"/>
      <c r="ETZ44" s="134"/>
      <c r="EUA44" s="134"/>
      <c r="EUB44" s="134"/>
      <c r="EUC44" s="134"/>
      <c r="EUD44" s="134"/>
      <c r="EUE44" s="134"/>
      <c r="EUF44" s="134"/>
      <c r="EUG44" s="134"/>
      <c r="EUH44" s="134"/>
      <c r="EUI44" s="134"/>
      <c r="EUJ44" s="134"/>
      <c r="EUK44" s="134"/>
      <c r="EUL44" s="134"/>
      <c r="EUM44" s="134"/>
      <c r="EUN44" s="134"/>
      <c r="EUO44" s="134"/>
      <c r="EUP44" s="134"/>
      <c r="EUQ44" s="134"/>
      <c r="EUR44" s="134"/>
      <c r="EUS44" s="134"/>
      <c r="EUT44" s="134"/>
      <c r="EUU44" s="134"/>
      <c r="EUV44" s="134"/>
      <c r="EUW44" s="134"/>
      <c r="EUX44" s="134"/>
      <c r="EUY44" s="134"/>
      <c r="EUZ44" s="134"/>
      <c r="EVA44" s="134"/>
      <c r="EVB44" s="134"/>
      <c r="EVC44" s="134"/>
      <c r="EVD44" s="134"/>
      <c r="EVE44" s="134"/>
      <c r="EVF44" s="134"/>
      <c r="EVG44" s="134"/>
      <c r="EVH44" s="134"/>
      <c r="EVI44" s="134"/>
      <c r="EVJ44" s="134"/>
      <c r="EVK44" s="134"/>
      <c r="EVL44" s="134"/>
      <c r="EVM44" s="134"/>
      <c r="EVN44" s="134"/>
      <c r="EVO44" s="134"/>
      <c r="EVP44" s="134"/>
      <c r="EVQ44" s="134"/>
      <c r="EVR44" s="134"/>
      <c r="EVS44" s="134"/>
      <c r="EVT44" s="134"/>
      <c r="EVU44" s="134"/>
      <c r="EVV44" s="134"/>
      <c r="EVW44" s="134"/>
      <c r="EVX44" s="134"/>
      <c r="EVY44" s="134"/>
      <c r="EVZ44" s="134"/>
      <c r="EWA44" s="134"/>
      <c r="EWB44" s="134"/>
      <c r="EWC44" s="134"/>
      <c r="EWD44" s="134"/>
      <c r="EWE44" s="134"/>
      <c r="EWF44" s="134"/>
      <c r="EWG44" s="134"/>
      <c r="EWH44" s="134"/>
      <c r="EWI44" s="134"/>
      <c r="EWJ44" s="134"/>
      <c r="EWK44" s="134"/>
      <c r="EWL44" s="134"/>
      <c r="EWM44" s="134"/>
      <c r="EWN44" s="134"/>
      <c r="EWO44" s="134"/>
      <c r="EWP44" s="134"/>
      <c r="EWQ44" s="134"/>
      <c r="EWR44" s="134"/>
      <c r="EWS44" s="134"/>
      <c r="EWT44" s="134"/>
      <c r="EWU44" s="134"/>
      <c r="EWV44" s="134"/>
      <c r="EWW44" s="134"/>
      <c r="EWX44" s="134"/>
      <c r="EWY44" s="134"/>
      <c r="EWZ44" s="134"/>
      <c r="EXA44" s="134"/>
      <c r="EXB44" s="134"/>
      <c r="EXC44" s="134"/>
      <c r="EXD44" s="134"/>
      <c r="EXE44" s="134"/>
      <c r="EXF44" s="134"/>
      <c r="EXG44" s="134"/>
      <c r="EXH44" s="134"/>
      <c r="EXI44" s="134"/>
      <c r="EXJ44" s="134"/>
      <c r="EXK44" s="134"/>
      <c r="EXL44" s="134"/>
      <c r="EXM44" s="134"/>
      <c r="EXN44" s="134"/>
      <c r="EXO44" s="134"/>
      <c r="EXP44" s="134"/>
      <c r="EXQ44" s="134"/>
      <c r="EXR44" s="134"/>
      <c r="EXS44" s="134"/>
      <c r="EXT44" s="134"/>
      <c r="EXU44" s="134"/>
      <c r="EXV44" s="134"/>
      <c r="EXW44" s="134"/>
      <c r="EXX44" s="134"/>
      <c r="EXY44" s="134"/>
      <c r="EXZ44" s="134"/>
      <c r="EYA44" s="134"/>
      <c r="EYB44" s="134"/>
      <c r="EYC44" s="134"/>
      <c r="EYD44" s="134"/>
      <c r="EYE44" s="134"/>
      <c r="EYF44" s="134"/>
      <c r="EYG44" s="134"/>
      <c r="EYH44" s="134"/>
      <c r="EYI44" s="134"/>
      <c r="EYJ44" s="134"/>
      <c r="EYK44" s="134"/>
      <c r="EYL44" s="134"/>
      <c r="EYM44" s="134"/>
      <c r="EYN44" s="134"/>
      <c r="EYO44" s="134"/>
      <c r="EYP44" s="134"/>
      <c r="EYQ44" s="134"/>
      <c r="EYR44" s="134"/>
      <c r="EYS44" s="134"/>
      <c r="EYT44" s="134"/>
      <c r="EYU44" s="134"/>
      <c r="EYV44" s="134"/>
      <c r="EYW44" s="134"/>
      <c r="EYX44" s="134"/>
      <c r="EYY44" s="134"/>
      <c r="EYZ44" s="134"/>
      <c r="EZA44" s="134"/>
      <c r="EZB44" s="134"/>
      <c r="EZC44" s="134"/>
      <c r="EZD44" s="134"/>
      <c r="EZE44" s="134"/>
      <c r="EZF44" s="134"/>
      <c r="EZG44" s="134"/>
      <c r="EZH44" s="134"/>
      <c r="EZI44" s="134"/>
      <c r="EZJ44" s="134"/>
      <c r="EZK44" s="134"/>
      <c r="EZL44" s="134"/>
      <c r="EZM44" s="134"/>
      <c r="EZN44" s="134"/>
      <c r="EZO44" s="134"/>
      <c r="EZP44" s="134"/>
      <c r="EZQ44" s="134"/>
      <c r="EZR44" s="134"/>
      <c r="EZS44" s="134"/>
      <c r="EZT44" s="134"/>
      <c r="EZU44" s="134"/>
      <c r="EZV44" s="134"/>
      <c r="EZW44" s="134"/>
      <c r="EZX44" s="134"/>
      <c r="EZY44" s="134"/>
      <c r="EZZ44" s="134"/>
      <c r="FAA44" s="134"/>
      <c r="FAB44" s="134"/>
      <c r="FAC44" s="134"/>
      <c r="FAD44" s="134"/>
      <c r="FAE44" s="134"/>
      <c r="FAF44" s="134"/>
      <c r="FAG44" s="134"/>
      <c r="FAH44" s="134"/>
      <c r="FAI44" s="134"/>
      <c r="FAJ44" s="134"/>
      <c r="FAK44" s="134"/>
      <c r="FAL44" s="134"/>
      <c r="FAM44" s="134"/>
      <c r="FAN44" s="134"/>
      <c r="FAO44" s="134"/>
      <c r="FAP44" s="134"/>
      <c r="FAQ44" s="134"/>
      <c r="FAR44" s="134"/>
      <c r="FAS44" s="134"/>
      <c r="FAT44" s="134"/>
      <c r="FAU44" s="134"/>
      <c r="FAV44" s="134"/>
      <c r="FAW44" s="134"/>
      <c r="FAX44" s="134"/>
      <c r="FAY44" s="134"/>
      <c r="FAZ44" s="134"/>
      <c r="FBA44" s="134"/>
      <c r="FBB44" s="134"/>
      <c r="FBC44" s="134"/>
      <c r="FBD44" s="134"/>
      <c r="FBE44" s="134"/>
      <c r="FBF44" s="134"/>
      <c r="FBG44" s="134"/>
      <c r="FBH44" s="134"/>
      <c r="FBI44" s="134"/>
      <c r="FBJ44" s="134"/>
      <c r="FBK44" s="134"/>
      <c r="FBL44" s="134"/>
      <c r="FBM44" s="134"/>
      <c r="FBN44" s="134"/>
      <c r="FBO44" s="134"/>
      <c r="FBP44" s="134"/>
      <c r="FBQ44" s="134"/>
      <c r="FBR44" s="134"/>
      <c r="FBS44" s="134"/>
      <c r="FBT44" s="134"/>
      <c r="FBU44" s="134"/>
      <c r="FBV44" s="134"/>
      <c r="FBW44" s="134"/>
      <c r="FBX44" s="134"/>
      <c r="FBY44" s="134"/>
      <c r="FBZ44" s="134"/>
      <c r="FCA44" s="134"/>
      <c r="FCB44" s="134"/>
      <c r="FCC44" s="134"/>
      <c r="FCD44" s="134"/>
      <c r="FCE44" s="134"/>
      <c r="FCF44" s="134"/>
      <c r="FCG44" s="134"/>
      <c r="FCH44" s="134"/>
      <c r="FCI44" s="134"/>
      <c r="FCJ44" s="134"/>
      <c r="FCK44" s="134"/>
      <c r="FCL44" s="134"/>
      <c r="FCM44" s="134"/>
      <c r="FCN44" s="134"/>
      <c r="FCO44" s="134"/>
      <c r="FCP44" s="134"/>
      <c r="FCQ44" s="134"/>
      <c r="FCR44" s="134"/>
      <c r="FCS44" s="134"/>
      <c r="FCT44" s="134"/>
      <c r="FCU44" s="134"/>
      <c r="FCV44" s="134"/>
      <c r="FCW44" s="134"/>
      <c r="FCX44" s="134"/>
      <c r="FCY44" s="134"/>
      <c r="FCZ44" s="134"/>
      <c r="FDA44" s="134"/>
      <c r="FDB44" s="134"/>
      <c r="FDC44" s="134"/>
      <c r="FDD44" s="134"/>
      <c r="FDE44" s="134"/>
      <c r="FDF44" s="134"/>
      <c r="FDG44" s="134"/>
      <c r="FDH44" s="134"/>
      <c r="FDI44" s="134"/>
      <c r="FDJ44" s="134"/>
      <c r="FDK44" s="134"/>
      <c r="FDL44" s="134"/>
      <c r="FDM44" s="134"/>
      <c r="FDN44" s="134"/>
      <c r="FDO44" s="134"/>
      <c r="FDP44" s="134"/>
      <c r="FDQ44" s="134"/>
      <c r="FDR44" s="134"/>
      <c r="FDS44" s="134"/>
      <c r="FDT44" s="134"/>
      <c r="FDU44" s="134"/>
      <c r="FDV44" s="134"/>
      <c r="FDW44" s="134"/>
      <c r="FDX44" s="134"/>
      <c r="FDY44" s="134"/>
      <c r="FDZ44" s="134"/>
      <c r="FEA44" s="134"/>
      <c r="FEB44" s="134"/>
      <c r="FEC44" s="134"/>
      <c r="FED44" s="134"/>
      <c r="FEE44" s="134"/>
      <c r="FEF44" s="134"/>
      <c r="FEG44" s="134"/>
      <c r="FEH44" s="134"/>
      <c r="FEI44" s="134"/>
      <c r="FEJ44" s="134"/>
      <c r="FEK44" s="134"/>
      <c r="FEL44" s="134"/>
      <c r="FEM44" s="134"/>
      <c r="FEN44" s="134"/>
      <c r="FEO44" s="134"/>
      <c r="FEP44" s="134"/>
      <c r="FEQ44" s="134"/>
      <c r="FER44" s="134"/>
      <c r="FES44" s="134"/>
      <c r="FET44" s="134"/>
      <c r="FEU44" s="134"/>
      <c r="FEV44" s="134"/>
      <c r="FEW44" s="134"/>
      <c r="FEX44" s="134"/>
      <c r="FEY44" s="134"/>
      <c r="FEZ44" s="134"/>
      <c r="FFA44" s="134"/>
      <c r="FFB44" s="134"/>
      <c r="FFC44" s="134"/>
      <c r="FFD44" s="134"/>
      <c r="FFE44" s="134"/>
      <c r="FFF44" s="134"/>
      <c r="FFG44" s="134"/>
      <c r="FFH44" s="134"/>
      <c r="FFI44" s="134"/>
      <c r="FFJ44" s="134"/>
      <c r="FFK44" s="134"/>
      <c r="FFL44" s="134"/>
      <c r="FFM44" s="134"/>
      <c r="FFN44" s="134"/>
      <c r="FFO44" s="134"/>
      <c r="FFP44" s="134"/>
      <c r="FFQ44" s="134"/>
      <c r="FFR44" s="134"/>
      <c r="FFS44" s="134"/>
      <c r="FFT44" s="134"/>
      <c r="FFU44" s="134"/>
      <c r="FFV44" s="134"/>
      <c r="FFW44" s="134"/>
      <c r="FFX44" s="134"/>
      <c r="FFY44" s="134"/>
      <c r="FFZ44" s="134"/>
      <c r="FGA44" s="134"/>
      <c r="FGB44" s="134"/>
      <c r="FGC44" s="134"/>
      <c r="FGD44" s="134"/>
      <c r="FGE44" s="134"/>
      <c r="FGF44" s="134"/>
      <c r="FGG44" s="134"/>
      <c r="FGH44" s="134"/>
      <c r="FGI44" s="134"/>
      <c r="FGJ44" s="134"/>
      <c r="FGK44" s="134"/>
      <c r="FGL44" s="134"/>
      <c r="FGM44" s="134"/>
      <c r="FGN44" s="134"/>
      <c r="FGO44" s="134"/>
      <c r="FGP44" s="134"/>
      <c r="FGQ44" s="134"/>
      <c r="FGR44" s="134"/>
      <c r="FGS44" s="134"/>
      <c r="FGT44" s="134"/>
      <c r="FGU44" s="134"/>
      <c r="FGV44" s="134"/>
      <c r="FGW44" s="134"/>
      <c r="FGX44" s="134"/>
      <c r="FGY44" s="134"/>
      <c r="FGZ44" s="134"/>
      <c r="FHA44" s="134"/>
      <c r="FHB44" s="134"/>
      <c r="FHC44" s="134"/>
      <c r="FHD44" s="134"/>
      <c r="FHE44" s="134"/>
      <c r="FHF44" s="134"/>
      <c r="FHG44" s="134"/>
      <c r="FHH44" s="134"/>
      <c r="FHI44" s="134"/>
      <c r="FHJ44" s="134"/>
      <c r="FHK44" s="134"/>
      <c r="FHL44" s="134"/>
      <c r="FHM44" s="134"/>
      <c r="FHN44" s="134"/>
      <c r="FHO44" s="134"/>
      <c r="FHP44" s="134"/>
      <c r="FHQ44" s="134"/>
      <c r="FHR44" s="134"/>
      <c r="FHS44" s="134"/>
      <c r="FHT44" s="134"/>
      <c r="FHU44" s="134"/>
      <c r="FHV44" s="134"/>
      <c r="FHW44" s="134"/>
      <c r="FHX44" s="134"/>
      <c r="FHY44" s="134"/>
      <c r="FHZ44" s="134"/>
      <c r="FIA44" s="134"/>
      <c r="FIB44" s="134"/>
      <c r="FIC44" s="134"/>
      <c r="FID44" s="134"/>
      <c r="FIE44" s="134"/>
      <c r="FIF44" s="134"/>
      <c r="FIG44" s="134"/>
      <c r="FIH44" s="134"/>
      <c r="FII44" s="134"/>
      <c r="FIJ44" s="134"/>
      <c r="FIK44" s="134"/>
      <c r="FIL44" s="134"/>
      <c r="FIM44" s="134"/>
      <c r="FIN44" s="134"/>
      <c r="FIO44" s="134"/>
      <c r="FIP44" s="134"/>
      <c r="FIQ44" s="134"/>
      <c r="FIR44" s="134"/>
      <c r="FIS44" s="134"/>
      <c r="FIT44" s="134"/>
      <c r="FIU44" s="134"/>
      <c r="FIV44" s="134"/>
      <c r="FIW44" s="134"/>
      <c r="FIX44" s="134"/>
      <c r="FIY44" s="134"/>
      <c r="FIZ44" s="134"/>
      <c r="FJA44" s="134"/>
      <c r="FJB44" s="134"/>
      <c r="FJC44" s="134"/>
      <c r="FJD44" s="134"/>
      <c r="FJE44" s="134"/>
      <c r="FJF44" s="134"/>
      <c r="FJG44" s="134"/>
      <c r="FJH44" s="134"/>
      <c r="FJI44" s="134"/>
      <c r="FJJ44" s="134"/>
      <c r="FJK44" s="134"/>
      <c r="FJL44" s="134"/>
      <c r="FJM44" s="134"/>
      <c r="FJN44" s="134"/>
      <c r="FJO44" s="134"/>
      <c r="FJP44" s="134"/>
      <c r="FJQ44" s="134"/>
      <c r="FJR44" s="134"/>
      <c r="FJS44" s="134"/>
      <c r="FJT44" s="134"/>
      <c r="FJU44" s="134"/>
      <c r="FJV44" s="134"/>
      <c r="FJW44" s="134"/>
      <c r="FJX44" s="134"/>
      <c r="FJY44" s="134"/>
      <c r="FJZ44" s="134"/>
      <c r="FKA44" s="134"/>
      <c r="FKB44" s="134"/>
      <c r="FKC44" s="134"/>
      <c r="FKD44" s="134"/>
      <c r="FKE44" s="134"/>
      <c r="FKF44" s="134"/>
      <c r="FKG44" s="134"/>
      <c r="FKH44" s="134"/>
      <c r="FKI44" s="134"/>
      <c r="FKJ44" s="134"/>
      <c r="FKK44" s="134"/>
      <c r="FKL44" s="134"/>
      <c r="FKM44" s="134"/>
      <c r="FKN44" s="134"/>
      <c r="FKO44" s="134"/>
      <c r="FKP44" s="134"/>
      <c r="FKQ44" s="134"/>
      <c r="FKR44" s="134"/>
      <c r="FKS44" s="134"/>
      <c r="FKT44" s="134"/>
      <c r="FKU44" s="134"/>
      <c r="FKV44" s="134"/>
      <c r="FKW44" s="134"/>
      <c r="FKX44" s="134"/>
      <c r="FKY44" s="134"/>
      <c r="FKZ44" s="134"/>
      <c r="FLA44" s="134"/>
      <c r="FLB44" s="134"/>
      <c r="FLC44" s="134"/>
      <c r="FLD44" s="134"/>
      <c r="FLE44" s="134"/>
      <c r="FLF44" s="134"/>
      <c r="FLG44" s="134"/>
      <c r="FLH44" s="134"/>
      <c r="FLI44" s="134"/>
      <c r="FLJ44" s="134"/>
      <c r="FLK44" s="134"/>
      <c r="FLL44" s="134"/>
      <c r="FLM44" s="134"/>
      <c r="FLN44" s="134"/>
      <c r="FLO44" s="134"/>
      <c r="FLP44" s="134"/>
      <c r="FLQ44" s="134"/>
      <c r="FLR44" s="134"/>
      <c r="FLS44" s="134"/>
      <c r="FLT44" s="134"/>
      <c r="FLU44" s="134"/>
      <c r="FLV44" s="134"/>
      <c r="FLW44" s="134"/>
      <c r="FLX44" s="134"/>
      <c r="FLY44" s="134"/>
      <c r="FLZ44" s="134"/>
      <c r="FMA44" s="134"/>
      <c r="FMB44" s="134"/>
      <c r="FMC44" s="134"/>
      <c r="FMD44" s="134"/>
      <c r="FME44" s="134"/>
      <c r="FMF44" s="134"/>
      <c r="FMG44" s="134"/>
      <c r="FMH44" s="134"/>
      <c r="FMI44" s="134"/>
      <c r="FMJ44" s="134"/>
      <c r="FMK44" s="134"/>
      <c r="FML44" s="134"/>
      <c r="FMM44" s="134"/>
      <c r="FMN44" s="134"/>
      <c r="FMO44" s="134"/>
      <c r="FMP44" s="134"/>
      <c r="FMQ44" s="134"/>
      <c r="FMR44" s="134"/>
      <c r="FMS44" s="134"/>
      <c r="FMT44" s="134"/>
      <c r="FMU44" s="134"/>
      <c r="FMV44" s="134"/>
      <c r="FMW44" s="134"/>
      <c r="FMX44" s="134"/>
      <c r="FMY44" s="134"/>
      <c r="FMZ44" s="134"/>
      <c r="FNA44" s="134"/>
      <c r="FNB44" s="134"/>
      <c r="FNC44" s="134"/>
      <c r="FND44" s="134"/>
      <c r="FNE44" s="134"/>
      <c r="FNF44" s="134"/>
      <c r="FNG44" s="134"/>
      <c r="FNH44" s="134"/>
      <c r="FNI44" s="134"/>
      <c r="FNJ44" s="134"/>
      <c r="FNK44" s="134"/>
      <c r="FNL44" s="134"/>
      <c r="FNM44" s="134"/>
      <c r="FNN44" s="134"/>
      <c r="FNO44" s="134"/>
      <c r="FNP44" s="134"/>
      <c r="FNQ44" s="134"/>
      <c r="FNR44" s="134"/>
      <c r="FNS44" s="134"/>
      <c r="FNT44" s="134"/>
      <c r="FNU44" s="134"/>
      <c r="FNV44" s="134"/>
      <c r="FNW44" s="134"/>
      <c r="FNX44" s="134"/>
      <c r="FNY44" s="134"/>
      <c r="FNZ44" s="134"/>
      <c r="FOA44" s="134"/>
      <c r="FOB44" s="134"/>
      <c r="FOC44" s="134"/>
      <c r="FOD44" s="134"/>
      <c r="FOE44" s="134"/>
      <c r="FOF44" s="134"/>
      <c r="FOG44" s="134"/>
      <c r="FOH44" s="134"/>
      <c r="FOI44" s="134"/>
      <c r="FOJ44" s="134"/>
      <c r="FOK44" s="134"/>
      <c r="FOL44" s="134"/>
      <c r="FOM44" s="134"/>
      <c r="FON44" s="134"/>
      <c r="FOO44" s="134"/>
      <c r="FOP44" s="134"/>
      <c r="FOQ44" s="134"/>
      <c r="FOR44" s="134"/>
      <c r="FOS44" s="134"/>
      <c r="FOT44" s="134"/>
      <c r="FOU44" s="134"/>
      <c r="FOV44" s="134"/>
      <c r="FOW44" s="134"/>
      <c r="FOX44" s="134"/>
      <c r="FOY44" s="134"/>
      <c r="FOZ44" s="134"/>
      <c r="FPA44" s="134"/>
      <c r="FPB44" s="134"/>
      <c r="FPC44" s="134"/>
      <c r="FPD44" s="134"/>
      <c r="FPE44" s="134"/>
      <c r="FPF44" s="134"/>
      <c r="FPG44" s="134"/>
      <c r="FPH44" s="134"/>
      <c r="FPI44" s="134"/>
      <c r="FPJ44" s="134"/>
      <c r="FPK44" s="134"/>
      <c r="FPL44" s="134"/>
      <c r="FPM44" s="134"/>
      <c r="FPN44" s="134"/>
      <c r="FPO44" s="134"/>
      <c r="FPP44" s="134"/>
      <c r="FPQ44" s="134"/>
      <c r="FPR44" s="134"/>
      <c r="FPS44" s="134"/>
      <c r="FPT44" s="134"/>
      <c r="FPU44" s="134"/>
      <c r="FPV44" s="134"/>
      <c r="FPW44" s="134"/>
      <c r="FPX44" s="134"/>
      <c r="FPY44" s="134"/>
      <c r="FPZ44" s="134"/>
      <c r="FQA44" s="134"/>
      <c r="FQB44" s="134"/>
      <c r="FQC44" s="134"/>
      <c r="FQD44" s="134"/>
      <c r="FQE44" s="134"/>
      <c r="FQF44" s="134"/>
      <c r="FQG44" s="134"/>
      <c r="FQH44" s="134"/>
      <c r="FQI44" s="134"/>
      <c r="FQJ44" s="134"/>
      <c r="FQK44" s="134"/>
      <c r="FQL44" s="134"/>
      <c r="FQM44" s="134"/>
      <c r="FQN44" s="134"/>
      <c r="FQO44" s="134"/>
      <c r="FQP44" s="134"/>
      <c r="FQQ44" s="134"/>
      <c r="FQR44" s="134"/>
      <c r="FQS44" s="134"/>
      <c r="FQT44" s="134"/>
      <c r="FQU44" s="134"/>
      <c r="FQV44" s="134"/>
      <c r="FQW44" s="134"/>
      <c r="FQX44" s="134"/>
      <c r="FQY44" s="134"/>
      <c r="FQZ44" s="134"/>
      <c r="FRA44" s="134"/>
      <c r="FRB44" s="134"/>
      <c r="FRC44" s="134"/>
      <c r="FRD44" s="134"/>
      <c r="FRE44" s="134"/>
      <c r="FRF44" s="134"/>
      <c r="FRG44" s="134"/>
      <c r="FRH44" s="134"/>
      <c r="FRI44" s="134"/>
      <c r="FRJ44" s="134"/>
      <c r="FRK44" s="134"/>
      <c r="FRL44" s="134"/>
      <c r="FRM44" s="134"/>
      <c r="FRN44" s="134"/>
      <c r="FRO44" s="134"/>
      <c r="FRP44" s="134"/>
      <c r="FRQ44" s="134"/>
      <c r="FRR44" s="134"/>
      <c r="FRS44" s="134"/>
      <c r="FRT44" s="134"/>
      <c r="FRU44" s="134"/>
      <c r="FRV44" s="134"/>
      <c r="FRW44" s="134"/>
      <c r="FRX44" s="134"/>
      <c r="FRY44" s="134"/>
      <c r="FRZ44" s="134"/>
      <c r="FSA44" s="134"/>
      <c r="FSB44" s="134"/>
      <c r="FSC44" s="134"/>
      <c r="FSD44" s="134"/>
      <c r="FSE44" s="134"/>
      <c r="FSF44" s="134"/>
      <c r="FSG44" s="134"/>
      <c r="FSH44" s="134"/>
      <c r="FSI44" s="134"/>
      <c r="FSJ44" s="134"/>
      <c r="FSK44" s="134"/>
      <c r="FSL44" s="134"/>
      <c r="FSM44" s="134"/>
      <c r="FSN44" s="134"/>
      <c r="FSO44" s="134"/>
      <c r="FSP44" s="134"/>
      <c r="FSQ44" s="134"/>
      <c r="FSR44" s="134"/>
      <c r="FSS44" s="134"/>
      <c r="FST44" s="134"/>
      <c r="FSU44" s="134"/>
      <c r="FSV44" s="134"/>
      <c r="FSW44" s="134"/>
      <c r="FSX44" s="134"/>
      <c r="FSY44" s="134"/>
      <c r="FSZ44" s="134"/>
      <c r="FTA44" s="134"/>
      <c r="FTB44" s="134"/>
      <c r="FTC44" s="134"/>
      <c r="FTD44" s="134"/>
      <c r="FTE44" s="134"/>
      <c r="FTF44" s="134"/>
      <c r="FTG44" s="134"/>
      <c r="FTH44" s="134"/>
      <c r="FTI44" s="134"/>
      <c r="FTJ44" s="134"/>
      <c r="FTK44" s="134"/>
      <c r="FTL44" s="134"/>
      <c r="FTM44" s="134"/>
      <c r="FTN44" s="134"/>
      <c r="FTO44" s="134"/>
      <c r="FTP44" s="134"/>
      <c r="FTQ44" s="134"/>
      <c r="FTR44" s="134"/>
      <c r="FTS44" s="134"/>
      <c r="FTT44" s="134"/>
      <c r="FTU44" s="134"/>
      <c r="FTV44" s="134"/>
      <c r="FTW44" s="134"/>
      <c r="FTX44" s="134"/>
      <c r="FTY44" s="134"/>
      <c r="FTZ44" s="134"/>
      <c r="FUA44" s="134"/>
      <c r="FUB44" s="134"/>
      <c r="FUC44" s="134"/>
      <c r="FUD44" s="134"/>
      <c r="FUE44" s="134"/>
      <c r="FUF44" s="134"/>
      <c r="FUG44" s="134"/>
      <c r="FUH44" s="134"/>
      <c r="FUI44" s="134"/>
      <c r="FUJ44" s="134"/>
      <c r="FUK44" s="134"/>
      <c r="FUL44" s="134"/>
      <c r="FUM44" s="134"/>
      <c r="FUN44" s="134"/>
      <c r="FUO44" s="134"/>
      <c r="FUP44" s="134"/>
      <c r="FUQ44" s="134"/>
      <c r="FUR44" s="134"/>
      <c r="FUS44" s="134"/>
      <c r="FUT44" s="134"/>
      <c r="FUU44" s="134"/>
      <c r="FUV44" s="134"/>
      <c r="FUW44" s="134"/>
      <c r="FUX44" s="134"/>
      <c r="FUY44" s="134"/>
      <c r="FUZ44" s="134"/>
      <c r="FVA44" s="134"/>
      <c r="FVB44" s="134"/>
      <c r="FVC44" s="134"/>
      <c r="FVD44" s="134"/>
      <c r="FVE44" s="134"/>
      <c r="FVF44" s="134"/>
      <c r="FVG44" s="134"/>
      <c r="FVH44" s="134"/>
      <c r="FVI44" s="134"/>
      <c r="FVJ44" s="134"/>
      <c r="FVK44" s="134"/>
      <c r="FVL44" s="134"/>
      <c r="FVM44" s="134"/>
      <c r="FVN44" s="134"/>
      <c r="FVO44" s="134"/>
      <c r="FVP44" s="134"/>
      <c r="FVQ44" s="134"/>
      <c r="FVR44" s="134"/>
      <c r="FVS44" s="134"/>
      <c r="FVT44" s="134"/>
      <c r="FVU44" s="134"/>
      <c r="FVV44" s="134"/>
      <c r="FVW44" s="134"/>
      <c r="FVX44" s="134"/>
      <c r="FVY44" s="134"/>
      <c r="FVZ44" s="134"/>
      <c r="FWA44" s="134"/>
      <c r="FWB44" s="134"/>
      <c r="FWC44" s="134"/>
      <c r="FWD44" s="134"/>
      <c r="FWE44" s="134"/>
      <c r="FWF44" s="134"/>
      <c r="FWG44" s="134"/>
      <c r="FWH44" s="134"/>
      <c r="FWI44" s="134"/>
      <c r="FWJ44" s="134"/>
      <c r="FWK44" s="134"/>
      <c r="FWL44" s="134"/>
      <c r="FWM44" s="134"/>
      <c r="FWN44" s="134"/>
      <c r="FWO44" s="134"/>
      <c r="FWP44" s="134"/>
      <c r="FWQ44" s="134"/>
      <c r="FWR44" s="134"/>
      <c r="FWS44" s="134"/>
      <c r="FWT44" s="134"/>
      <c r="FWU44" s="134"/>
      <c r="FWV44" s="134"/>
      <c r="FWW44" s="134"/>
      <c r="FWX44" s="134"/>
      <c r="FWY44" s="134"/>
      <c r="FWZ44" s="134"/>
      <c r="FXA44" s="134"/>
      <c r="FXB44" s="134"/>
      <c r="FXC44" s="134"/>
      <c r="FXD44" s="134"/>
      <c r="FXE44" s="134"/>
      <c r="FXF44" s="134"/>
      <c r="FXG44" s="134"/>
      <c r="FXH44" s="134"/>
      <c r="FXI44" s="134"/>
      <c r="FXJ44" s="134"/>
      <c r="FXK44" s="134"/>
      <c r="FXL44" s="134"/>
      <c r="FXM44" s="134"/>
      <c r="FXN44" s="134"/>
      <c r="FXO44" s="134"/>
      <c r="FXP44" s="134"/>
      <c r="FXQ44" s="134"/>
      <c r="FXR44" s="134"/>
      <c r="FXS44" s="134"/>
      <c r="FXT44" s="134"/>
      <c r="FXU44" s="134"/>
      <c r="FXV44" s="134"/>
      <c r="FXW44" s="134"/>
      <c r="FXX44" s="134"/>
      <c r="FXY44" s="134"/>
      <c r="FXZ44" s="134"/>
      <c r="FYA44" s="134"/>
      <c r="FYB44" s="134"/>
      <c r="FYC44" s="134"/>
      <c r="FYD44" s="134"/>
      <c r="FYE44" s="134"/>
      <c r="FYF44" s="134"/>
      <c r="FYG44" s="134"/>
      <c r="FYH44" s="134"/>
      <c r="FYI44" s="134"/>
      <c r="FYJ44" s="134"/>
      <c r="FYK44" s="134"/>
      <c r="FYL44" s="134"/>
      <c r="FYM44" s="134"/>
      <c r="FYN44" s="134"/>
      <c r="FYO44" s="134"/>
      <c r="FYP44" s="134"/>
      <c r="FYQ44" s="134"/>
      <c r="FYR44" s="134"/>
      <c r="FYS44" s="134"/>
      <c r="FYT44" s="134"/>
      <c r="FYU44" s="134"/>
      <c r="FYV44" s="134"/>
      <c r="FYW44" s="134"/>
      <c r="FYX44" s="134"/>
      <c r="FYY44" s="134"/>
      <c r="FYZ44" s="134"/>
      <c r="FZA44" s="134"/>
      <c r="FZB44" s="134"/>
      <c r="FZC44" s="134"/>
      <c r="FZD44" s="134"/>
      <c r="FZE44" s="134"/>
      <c r="FZF44" s="134"/>
      <c r="FZG44" s="134"/>
      <c r="FZH44" s="134"/>
      <c r="FZI44" s="134"/>
      <c r="FZJ44" s="134"/>
      <c r="FZK44" s="134"/>
      <c r="FZL44" s="134"/>
      <c r="FZM44" s="134"/>
      <c r="FZN44" s="134"/>
      <c r="FZO44" s="134"/>
      <c r="FZP44" s="134"/>
      <c r="FZQ44" s="134"/>
      <c r="FZR44" s="134"/>
      <c r="FZS44" s="134"/>
      <c r="FZT44" s="134"/>
      <c r="FZU44" s="134"/>
      <c r="FZV44" s="134"/>
      <c r="FZW44" s="134"/>
      <c r="FZX44" s="134"/>
      <c r="FZY44" s="134"/>
      <c r="FZZ44" s="134"/>
      <c r="GAA44" s="134"/>
      <c r="GAB44" s="134"/>
      <c r="GAC44" s="134"/>
      <c r="GAD44" s="134"/>
      <c r="GAE44" s="134"/>
      <c r="GAF44" s="134"/>
      <c r="GAG44" s="134"/>
      <c r="GAH44" s="134"/>
      <c r="GAI44" s="134"/>
      <c r="GAJ44" s="134"/>
      <c r="GAK44" s="134"/>
      <c r="GAL44" s="134"/>
      <c r="GAM44" s="134"/>
      <c r="GAN44" s="134"/>
      <c r="GAO44" s="134"/>
      <c r="GAP44" s="134"/>
      <c r="GAQ44" s="134"/>
      <c r="GAR44" s="134"/>
      <c r="GAS44" s="134"/>
      <c r="GAT44" s="134"/>
      <c r="GAU44" s="134"/>
      <c r="GAV44" s="134"/>
      <c r="GAW44" s="134"/>
      <c r="GAX44" s="134"/>
      <c r="GAY44" s="134"/>
      <c r="GAZ44" s="134"/>
      <c r="GBA44" s="134"/>
      <c r="GBB44" s="134"/>
      <c r="GBC44" s="134"/>
      <c r="GBD44" s="134"/>
      <c r="GBE44" s="134"/>
      <c r="GBF44" s="134"/>
      <c r="GBG44" s="134"/>
      <c r="GBH44" s="134"/>
      <c r="GBI44" s="134"/>
      <c r="GBJ44" s="134"/>
      <c r="GBK44" s="134"/>
      <c r="GBL44" s="134"/>
      <c r="GBM44" s="134"/>
      <c r="GBN44" s="134"/>
      <c r="GBO44" s="134"/>
      <c r="GBP44" s="134"/>
      <c r="GBQ44" s="134"/>
      <c r="GBR44" s="134"/>
      <c r="GBS44" s="134"/>
      <c r="GBT44" s="134"/>
      <c r="GBU44" s="134"/>
      <c r="GBV44" s="134"/>
      <c r="GBW44" s="134"/>
      <c r="GBX44" s="134"/>
      <c r="GBY44" s="134"/>
      <c r="GBZ44" s="134"/>
      <c r="GCA44" s="134"/>
      <c r="GCB44" s="134"/>
      <c r="GCC44" s="134"/>
      <c r="GCD44" s="134"/>
      <c r="GCE44" s="134"/>
      <c r="GCF44" s="134"/>
      <c r="GCG44" s="134"/>
      <c r="GCH44" s="134"/>
      <c r="GCI44" s="134"/>
      <c r="GCJ44" s="134"/>
      <c r="GCK44" s="134"/>
      <c r="GCL44" s="134"/>
      <c r="GCM44" s="134"/>
      <c r="GCN44" s="134"/>
      <c r="GCO44" s="134"/>
      <c r="GCP44" s="134"/>
      <c r="GCQ44" s="134"/>
      <c r="GCR44" s="134"/>
      <c r="GCS44" s="134"/>
      <c r="GCT44" s="134"/>
      <c r="GCU44" s="134"/>
      <c r="GCV44" s="134"/>
      <c r="GCW44" s="134"/>
      <c r="GCX44" s="134"/>
      <c r="GCY44" s="134"/>
      <c r="GCZ44" s="134"/>
      <c r="GDA44" s="134"/>
      <c r="GDB44" s="134"/>
      <c r="GDC44" s="134"/>
      <c r="GDD44" s="134"/>
      <c r="GDE44" s="134"/>
      <c r="GDF44" s="134"/>
      <c r="GDG44" s="134"/>
      <c r="GDH44" s="134"/>
      <c r="GDI44" s="134"/>
      <c r="GDJ44" s="134"/>
      <c r="GDK44" s="134"/>
      <c r="GDL44" s="134"/>
      <c r="GDM44" s="134"/>
      <c r="GDN44" s="134"/>
      <c r="GDO44" s="134"/>
      <c r="GDP44" s="134"/>
      <c r="GDQ44" s="134"/>
      <c r="GDR44" s="134"/>
      <c r="GDS44" s="134"/>
      <c r="GDT44" s="134"/>
      <c r="GDU44" s="134"/>
      <c r="GDV44" s="134"/>
      <c r="GDW44" s="134"/>
      <c r="GDX44" s="134"/>
      <c r="GDY44" s="134"/>
      <c r="GDZ44" s="134"/>
      <c r="GEA44" s="134"/>
      <c r="GEB44" s="134"/>
      <c r="GEC44" s="134"/>
      <c r="GED44" s="134"/>
      <c r="GEE44" s="134"/>
      <c r="GEF44" s="134"/>
      <c r="GEG44" s="134"/>
      <c r="GEH44" s="134"/>
      <c r="GEI44" s="134"/>
      <c r="GEJ44" s="134"/>
      <c r="GEK44" s="134"/>
      <c r="GEL44" s="134"/>
      <c r="GEM44" s="134"/>
      <c r="GEN44" s="134"/>
      <c r="GEO44" s="134"/>
      <c r="GEP44" s="134"/>
      <c r="GEQ44" s="134"/>
      <c r="GER44" s="134"/>
      <c r="GES44" s="134"/>
      <c r="GET44" s="134"/>
      <c r="GEU44" s="134"/>
      <c r="GEV44" s="134"/>
      <c r="GEW44" s="134"/>
      <c r="GEX44" s="134"/>
      <c r="GEY44" s="134"/>
      <c r="GEZ44" s="134"/>
      <c r="GFA44" s="134"/>
      <c r="GFB44" s="134"/>
      <c r="GFC44" s="134"/>
      <c r="GFD44" s="134"/>
      <c r="GFE44" s="134"/>
      <c r="GFF44" s="134"/>
      <c r="GFG44" s="134"/>
      <c r="GFH44" s="134"/>
      <c r="GFI44" s="134"/>
      <c r="GFJ44" s="134"/>
      <c r="GFK44" s="134"/>
      <c r="GFL44" s="134"/>
      <c r="GFM44" s="134"/>
      <c r="GFN44" s="134"/>
      <c r="GFO44" s="134"/>
      <c r="GFP44" s="134"/>
      <c r="GFQ44" s="134"/>
      <c r="GFR44" s="134"/>
      <c r="GFS44" s="134"/>
      <c r="GFT44" s="134"/>
      <c r="GFU44" s="134"/>
      <c r="GFV44" s="134"/>
      <c r="GFW44" s="134"/>
      <c r="GFX44" s="134"/>
      <c r="GFY44" s="134"/>
      <c r="GFZ44" s="134"/>
      <c r="GGA44" s="134"/>
      <c r="GGB44" s="134"/>
      <c r="GGC44" s="134"/>
      <c r="GGD44" s="134"/>
      <c r="GGE44" s="134"/>
      <c r="GGF44" s="134"/>
      <c r="GGG44" s="134"/>
      <c r="GGH44" s="134"/>
      <c r="GGI44" s="134"/>
      <c r="GGJ44" s="134"/>
      <c r="GGK44" s="134"/>
      <c r="GGL44" s="134"/>
      <c r="GGM44" s="134"/>
      <c r="GGN44" s="134"/>
      <c r="GGO44" s="134"/>
      <c r="GGP44" s="134"/>
      <c r="GGQ44" s="134"/>
      <c r="GGR44" s="134"/>
      <c r="GGS44" s="134"/>
      <c r="GGT44" s="134"/>
      <c r="GGU44" s="134"/>
      <c r="GGV44" s="134"/>
      <c r="GGW44" s="134"/>
      <c r="GGX44" s="134"/>
      <c r="GGY44" s="134"/>
      <c r="GGZ44" s="134"/>
      <c r="GHA44" s="134"/>
      <c r="GHB44" s="134"/>
      <c r="GHC44" s="134"/>
      <c r="GHD44" s="134"/>
      <c r="GHE44" s="134"/>
      <c r="GHF44" s="134"/>
      <c r="GHG44" s="134"/>
      <c r="GHH44" s="134"/>
      <c r="GHI44" s="134"/>
      <c r="GHJ44" s="134"/>
      <c r="GHK44" s="134"/>
      <c r="GHL44" s="134"/>
      <c r="GHM44" s="134"/>
      <c r="GHN44" s="134"/>
      <c r="GHO44" s="134"/>
      <c r="GHP44" s="134"/>
      <c r="GHQ44" s="134"/>
      <c r="GHR44" s="134"/>
      <c r="GHS44" s="134"/>
      <c r="GHT44" s="134"/>
      <c r="GHU44" s="134"/>
      <c r="GHV44" s="134"/>
      <c r="GHW44" s="134"/>
      <c r="GHX44" s="134"/>
      <c r="GHY44" s="134"/>
      <c r="GHZ44" s="134"/>
      <c r="GIA44" s="134"/>
      <c r="GIB44" s="134"/>
      <c r="GIC44" s="134"/>
      <c r="GID44" s="134"/>
      <c r="GIE44" s="134"/>
      <c r="GIF44" s="134"/>
      <c r="GIG44" s="134"/>
      <c r="GIH44" s="134"/>
      <c r="GII44" s="134"/>
      <c r="GIJ44" s="134"/>
      <c r="GIK44" s="134"/>
      <c r="GIL44" s="134"/>
      <c r="GIM44" s="134"/>
      <c r="GIN44" s="134"/>
      <c r="GIO44" s="134"/>
      <c r="GIP44" s="134"/>
      <c r="GIQ44" s="134"/>
      <c r="GIR44" s="134"/>
      <c r="GIS44" s="134"/>
      <c r="GIT44" s="134"/>
      <c r="GIU44" s="134"/>
      <c r="GIV44" s="134"/>
      <c r="GIW44" s="134"/>
      <c r="GIX44" s="134"/>
      <c r="GIY44" s="134"/>
      <c r="GIZ44" s="134"/>
      <c r="GJA44" s="134"/>
      <c r="GJB44" s="134"/>
      <c r="GJC44" s="134"/>
      <c r="GJD44" s="134"/>
      <c r="GJE44" s="134"/>
      <c r="GJF44" s="134"/>
      <c r="GJG44" s="134"/>
      <c r="GJH44" s="134"/>
      <c r="GJI44" s="134"/>
      <c r="GJJ44" s="134"/>
      <c r="GJK44" s="134"/>
      <c r="GJL44" s="134"/>
      <c r="GJM44" s="134"/>
      <c r="GJN44" s="134"/>
      <c r="GJO44" s="134"/>
      <c r="GJP44" s="134"/>
      <c r="GJQ44" s="134"/>
      <c r="GJR44" s="134"/>
      <c r="GJS44" s="134"/>
      <c r="GJT44" s="134"/>
      <c r="GJU44" s="134"/>
      <c r="GJV44" s="134"/>
      <c r="GJW44" s="134"/>
      <c r="GJX44" s="134"/>
      <c r="GJY44" s="134"/>
      <c r="GJZ44" s="134"/>
      <c r="GKA44" s="134"/>
      <c r="GKB44" s="134"/>
      <c r="GKC44" s="134"/>
      <c r="GKD44" s="134"/>
      <c r="GKE44" s="134"/>
      <c r="GKF44" s="134"/>
      <c r="GKG44" s="134"/>
      <c r="GKH44" s="134"/>
      <c r="GKI44" s="134"/>
      <c r="GKJ44" s="134"/>
      <c r="GKK44" s="134"/>
      <c r="GKL44" s="134"/>
      <c r="GKM44" s="134"/>
      <c r="GKN44" s="134"/>
      <c r="GKO44" s="134"/>
      <c r="GKP44" s="134"/>
      <c r="GKQ44" s="134"/>
      <c r="GKR44" s="134"/>
      <c r="GKS44" s="134"/>
      <c r="GKT44" s="134"/>
      <c r="GKU44" s="134"/>
      <c r="GKV44" s="134"/>
      <c r="GKW44" s="134"/>
      <c r="GKX44" s="134"/>
      <c r="GKY44" s="134"/>
      <c r="GKZ44" s="134"/>
      <c r="GLA44" s="134"/>
      <c r="GLB44" s="134"/>
      <c r="GLC44" s="134"/>
      <c r="GLD44" s="134"/>
      <c r="GLE44" s="134"/>
      <c r="GLF44" s="134"/>
      <c r="GLG44" s="134"/>
      <c r="GLH44" s="134"/>
      <c r="GLI44" s="134"/>
      <c r="GLJ44" s="134"/>
      <c r="GLK44" s="134"/>
      <c r="GLL44" s="134"/>
      <c r="GLM44" s="134"/>
      <c r="GLN44" s="134"/>
      <c r="GLO44" s="134"/>
      <c r="GLP44" s="134"/>
      <c r="GLQ44" s="134"/>
      <c r="GLR44" s="134"/>
      <c r="GLS44" s="134"/>
      <c r="GLT44" s="134"/>
      <c r="GLU44" s="134"/>
      <c r="GLV44" s="134"/>
      <c r="GLW44" s="134"/>
      <c r="GLX44" s="134"/>
      <c r="GLY44" s="134"/>
      <c r="GLZ44" s="134"/>
      <c r="GMA44" s="134"/>
      <c r="GMB44" s="134"/>
      <c r="GMC44" s="134"/>
      <c r="GMD44" s="134"/>
      <c r="GME44" s="134"/>
      <c r="GMF44" s="134"/>
      <c r="GMG44" s="134"/>
      <c r="GMH44" s="134"/>
      <c r="GMI44" s="134"/>
      <c r="GMJ44" s="134"/>
      <c r="GMK44" s="134"/>
      <c r="GML44" s="134"/>
      <c r="GMM44" s="134"/>
      <c r="GMN44" s="134"/>
      <c r="GMO44" s="134"/>
      <c r="GMP44" s="134"/>
      <c r="GMQ44" s="134"/>
      <c r="GMR44" s="134"/>
      <c r="GMS44" s="134"/>
      <c r="GMT44" s="134"/>
      <c r="GMU44" s="134"/>
      <c r="GMV44" s="134"/>
      <c r="GMW44" s="134"/>
      <c r="GMX44" s="134"/>
      <c r="GMY44" s="134"/>
      <c r="GMZ44" s="134"/>
      <c r="GNA44" s="134"/>
      <c r="GNB44" s="134"/>
      <c r="GNC44" s="134"/>
      <c r="GND44" s="134"/>
      <c r="GNE44" s="134"/>
      <c r="GNF44" s="134"/>
      <c r="GNG44" s="134"/>
      <c r="GNH44" s="134"/>
      <c r="GNI44" s="134"/>
      <c r="GNJ44" s="134"/>
      <c r="GNK44" s="134"/>
      <c r="GNL44" s="134"/>
      <c r="GNM44" s="134"/>
      <c r="GNN44" s="134"/>
      <c r="GNO44" s="134"/>
      <c r="GNP44" s="134"/>
      <c r="GNQ44" s="134"/>
      <c r="GNR44" s="134"/>
      <c r="GNS44" s="134"/>
      <c r="GNT44" s="134"/>
      <c r="GNU44" s="134"/>
      <c r="GNV44" s="134"/>
      <c r="GNW44" s="134"/>
      <c r="GNX44" s="134"/>
      <c r="GNY44" s="134"/>
      <c r="GNZ44" s="134"/>
      <c r="GOA44" s="134"/>
      <c r="GOB44" s="134"/>
      <c r="GOC44" s="134"/>
      <c r="GOD44" s="134"/>
      <c r="GOE44" s="134"/>
      <c r="GOF44" s="134"/>
      <c r="GOG44" s="134"/>
      <c r="GOH44" s="134"/>
      <c r="GOI44" s="134"/>
      <c r="GOJ44" s="134"/>
      <c r="GOK44" s="134"/>
      <c r="GOL44" s="134"/>
      <c r="GOM44" s="134"/>
      <c r="GON44" s="134"/>
      <c r="GOO44" s="134"/>
      <c r="GOP44" s="134"/>
      <c r="GOQ44" s="134"/>
      <c r="GOR44" s="134"/>
      <c r="GOS44" s="134"/>
      <c r="GOT44" s="134"/>
      <c r="GOU44" s="134"/>
      <c r="GOV44" s="134"/>
      <c r="GOW44" s="134"/>
      <c r="GOX44" s="134"/>
      <c r="GOY44" s="134"/>
      <c r="GOZ44" s="134"/>
      <c r="GPA44" s="134"/>
      <c r="GPB44" s="134"/>
      <c r="GPC44" s="134"/>
      <c r="GPD44" s="134"/>
      <c r="GPE44" s="134"/>
      <c r="GPF44" s="134"/>
      <c r="GPG44" s="134"/>
      <c r="GPH44" s="134"/>
      <c r="GPI44" s="134"/>
      <c r="GPJ44" s="134"/>
      <c r="GPK44" s="134"/>
      <c r="GPL44" s="134"/>
      <c r="GPM44" s="134"/>
      <c r="GPN44" s="134"/>
      <c r="GPO44" s="134"/>
      <c r="GPP44" s="134"/>
      <c r="GPQ44" s="134"/>
      <c r="GPR44" s="134"/>
      <c r="GPS44" s="134"/>
      <c r="GPT44" s="134"/>
      <c r="GPU44" s="134"/>
      <c r="GPV44" s="134"/>
      <c r="GPW44" s="134"/>
      <c r="GPX44" s="134"/>
      <c r="GPY44" s="134"/>
      <c r="GPZ44" s="134"/>
      <c r="GQA44" s="134"/>
      <c r="GQB44" s="134"/>
      <c r="GQC44" s="134"/>
      <c r="GQD44" s="134"/>
      <c r="GQE44" s="134"/>
      <c r="GQF44" s="134"/>
      <c r="GQG44" s="134"/>
      <c r="GQH44" s="134"/>
      <c r="GQI44" s="134"/>
      <c r="GQJ44" s="134"/>
      <c r="GQK44" s="134"/>
      <c r="GQL44" s="134"/>
      <c r="GQM44" s="134"/>
      <c r="GQN44" s="134"/>
      <c r="GQO44" s="134"/>
      <c r="GQP44" s="134"/>
      <c r="GQQ44" s="134"/>
      <c r="GQR44" s="134"/>
      <c r="GQS44" s="134"/>
      <c r="GQT44" s="134"/>
      <c r="GQU44" s="134"/>
      <c r="GQV44" s="134"/>
      <c r="GQW44" s="134"/>
      <c r="GQX44" s="134"/>
      <c r="GQY44" s="134"/>
      <c r="GQZ44" s="134"/>
      <c r="GRA44" s="134"/>
      <c r="GRB44" s="134"/>
      <c r="GRC44" s="134"/>
      <c r="GRD44" s="134"/>
      <c r="GRE44" s="134"/>
      <c r="GRF44" s="134"/>
      <c r="GRG44" s="134"/>
      <c r="GRH44" s="134"/>
      <c r="GRI44" s="134"/>
      <c r="GRJ44" s="134"/>
      <c r="GRK44" s="134"/>
      <c r="GRL44" s="134"/>
      <c r="GRM44" s="134"/>
      <c r="GRN44" s="134"/>
      <c r="GRO44" s="134"/>
      <c r="GRP44" s="134"/>
      <c r="GRQ44" s="134"/>
      <c r="GRR44" s="134"/>
      <c r="GRS44" s="134"/>
      <c r="GRT44" s="134"/>
      <c r="GRU44" s="134"/>
      <c r="GRV44" s="134"/>
      <c r="GRW44" s="134"/>
      <c r="GRX44" s="134"/>
      <c r="GRY44" s="134"/>
      <c r="GRZ44" s="134"/>
      <c r="GSA44" s="134"/>
      <c r="GSB44" s="134"/>
      <c r="GSC44" s="134"/>
      <c r="GSD44" s="134"/>
      <c r="GSE44" s="134"/>
      <c r="GSF44" s="134"/>
      <c r="GSG44" s="134"/>
      <c r="GSH44" s="134"/>
      <c r="GSI44" s="134"/>
      <c r="GSJ44" s="134"/>
      <c r="GSK44" s="134"/>
      <c r="GSL44" s="134"/>
      <c r="GSM44" s="134"/>
      <c r="GSN44" s="134"/>
      <c r="GSO44" s="134"/>
      <c r="GSP44" s="134"/>
      <c r="GSQ44" s="134"/>
      <c r="GSR44" s="134"/>
      <c r="GSS44" s="134"/>
      <c r="GST44" s="134"/>
      <c r="GSU44" s="134"/>
      <c r="GSV44" s="134"/>
      <c r="GSW44" s="134"/>
      <c r="GSX44" s="134"/>
      <c r="GSY44" s="134"/>
      <c r="GSZ44" s="134"/>
      <c r="GTA44" s="134"/>
      <c r="GTB44" s="134"/>
      <c r="GTC44" s="134"/>
      <c r="GTD44" s="134"/>
      <c r="GTE44" s="134"/>
      <c r="GTF44" s="134"/>
      <c r="GTG44" s="134"/>
      <c r="GTH44" s="134"/>
      <c r="GTI44" s="134"/>
      <c r="GTJ44" s="134"/>
      <c r="GTK44" s="134"/>
      <c r="GTL44" s="134"/>
      <c r="GTM44" s="134"/>
      <c r="GTN44" s="134"/>
      <c r="GTO44" s="134"/>
      <c r="GTP44" s="134"/>
      <c r="GTQ44" s="134"/>
      <c r="GTR44" s="134"/>
      <c r="GTS44" s="134"/>
      <c r="GTT44" s="134"/>
      <c r="GTU44" s="134"/>
      <c r="GTV44" s="134"/>
      <c r="GTW44" s="134"/>
      <c r="GTX44" s="134"/>
      <c r="GTY44" s="134"/>
      <c r="GTZ44" s="134"/>
      <c r="GUA44" s="134"/>
      <c r="GUB44" s="134"/>
      <c r="GUC44" s="134"/>
      <c r="GUD44" s="134"/>
      <c r="GUE44" s="134"/>
      <c r="GUF44" s="134"/>
      <c r="GUG44" s="134"/>
      <c r="GUH44" s="134"/>
      <c r="GUI44" s="134"/>
      <c r="GUJ44" s="134"/>
      <c r="GUK44" s="134"/>
      <c r="GUL44" s="134"/>
      <c r="GUM44" s="134"/>
      <c r="GUN44" s="134"/>
      <c r="GUO44" s="134"/>
      <c r="GUP44" s="134"/>
      <c r="GUQ44" s="134"/>
      <c r="GUR44" s="134"/>
      <c r="GUS44" s="134"/>
      <c r="GUT44" s="134"/>
      <c r="GUU44" s="134"/>
      <c r="GUV44" s="134"/>
      <c r="GUW44" s="134"/>
      <c r="GUX44" s="134"/>
      <c r="GUY44" s="134"/>
      <c r="GUZ44" s="134"/>
      <c r="GVA44" s="134"/>
      <c r="GVB44" s="134"/>
      <c r="GVC44" s="134"/>
      <c r="GVD44" s="134"/>
      <c r="GVE44" s="134"/>
      <c r="GVF44" s="134"/>
      <c r="GVG44" s="134"/>
      <c r="GVH44" s="134"/>
      <c r="GVI44" s="134"/>
      <c r="GVJ44" s="134"/>
      <c r="GVK44" s="134"/>
      <c r="GVL44" s="134"/>
      <c r="GVM44" s="134"/>
      <c r="GVN44" s="134"/>
      <c r="GVO44" s="134"/>
      <c r="GVP44" s="134"/>
      <c r="GVQ44" s="134"/>
      <c r="GVR44" s="134"/>
      <c r="GVS44" s="134"/>
      <c r="GVT44" s="134"/>
      <c r="GVU44" s="134"/>
      <c r="GVV44" s="134"/>
      <c r="GVW44" s="134"/>
      <c r="GVX44" s="134"/>
      <c r="GVY44" s="134"/>
      <c r="GVZ44" s="134"/>
      <c r="GWA44" s="134"/>
      <c r="GWB44" s="134"/>
      <c r="GWC44" s="134"/>
      <c r="GWD44" s="134"/>
      <c r="GWE44" s="134"/>
      <c r="GWF44" s="134"/>
      <c r="GWG44" s="134"/>
      <c r="GWH44" s="134"/>
      <c r="GWI44" s="134"/>
      <c r="GWJ44" s="134"/>
      <c r="GWK44" s="134"/>
      <c r="GWL44" s="134"/>
      <c r="GWM44" s="134"/>
      <c r="GWN44" s="134"/>
      <c r="GWO44" s="134"/>
      <c r="GWP44" s="134"/>
      <c r="GWQ44" s="134"/>
      <c r="GWR44" s="134"/>
      <c r="GWS44" s="134"/>
      <c r="GWT44" s="134"/>
      <c r="GWU44" s="134"/>
      <c r="GWV44" s="134"/>
      <c r="GWW44" s="134"/>
      <c r="GWX44" s="134"/>
      <c r="GWY44" s="134"/>
      <c r="GWZ44" s="134"/>
      <c r="GXA44" s="134"/>
      <c r="GXB44" s="134"/>
      <c r="GXC44" s="134"/>
      <c r="GXD44" s="134"/>
      <c r="GXE44" s="134"/>
      <c r="GXF44" s="134"/>
      <c r="GXG44" s="134"/>
      <c r="GXH44" s="134"/>
      <c r="GXI44" s="134"/>
      <c r="GXJ44" s="134"/>
      <c r="GXK44" s="134"/>
      <c r="GXL44" s="134"/>
      <c r="GXM44" s="134"/>
      <c r="GXN44" s="134"/>
      <c r="GXO44" s="134"/>
      <c r="GXP44" s="134"/>
      <c r="GXQ44" s="134"/>
      <c r="GXR44" s="134"/>
      <c r="GXS44" s="134"/>
      <c r="GXT44" s="134"/>
      <c r="GXU44" s="134"/>
      <c r="GXV44" s="134"/>
      <c r="GXW44" s="134"/>
      <c r="GXX44" s="134"/>
      <c r="GXY44" s="134"/>
      <c r="GXZ44" s="134"/>
      <c r="GYA44" s="134"/>
      <c r="GYB44" s="134"/>
      <c r="GYC44" s="134"/>
      <c r="GYD44" s="134"/>
      <c r="GYE44" s="134"/>
      <c r="GYF44" s="134"/>
      <c r="GYG44" s="134"/>
      <c r="GYH44" s="134"/>
      <c r="GYI44" s="134"/>
      <c r="GYJ44" s="134"/>
      <c r="GYK44" s="134"/>
      <c r="GYL44" s="134"/>
      <c r="GYM44" s="134"/>
      <c r="GYN44" s="134"/>
      <c r="GYO44" s="134"/>
      <c r="GYP44" s="134"/>
      <c r="GYQ44" s="134"/>
      <c r="GYR44" s="134"/>
      <c r="GYS44" s="134"/>
      <c r="GYT44" s="134"/>
      <c r="GYU44" s="134"/>
      <c r="GYV44" s="134"/>
      <c r="GYW44" s="134"/>
      <c r="GYX44" s="134"/>
      <c r="GYY44" s="134"/>
      <c r="GYZ44" s="134"/>
      <c r="GZA44" s="134"/>
      <c r="GZB44" s="134"/>
      <c r="GZC44" s="134"/>
      <c r="GZD44" s="134"/>
      <c r="GZE44" s="134"/>
      <c r="GZF44" s="134"/>
      <c r="GZG44" s="134"/>
      <c r="GZH44" s="134"/>
      <c r="GZI44" s="134"/>
      <c r="GZJ44" s="134"/>
      <c r="GZK44" s="134"/>
      <c r="GZL44" s="134"/>
      <c r="GZM44" s="134"/>
      <c r="GZN44" s="134"/>
      <c r="GZO44" s="134"/>
      <c r="GZP44" s="134"/>
      <c r="GZQ44" s="134"/>
      <c r="GZR44" s="134"/>
      <c r="GZS44" s="134"/>
      <c r="GZT44" s="134"/>
      <c r="GZU44" s="134"/>
      <c r="GZV44" s="134"/>
      <c r="GZW44" s="134"/>
      <c r="GZX44" s="134"/>
      <c r="GZY44" s="134"/>
      <c r="GZZ44" s="134"/>
      <c r="HAA44" s="134"/>
      <c r="HAB44" s="134"/>
      <c r="HAC44" s="134"/>
      <c r="HAD44" s="134"/>
      <c r="HAE44" s="134"/>
      <c r="HAF44" s="134"/>
      <c r="HAG44" s="134"/>
      <c r="HAH44" s="134"/>
      <c r="HAI44" s="134"/>
      <c r="HAJ44" s="134"/>
      <c r="HAK44" s="134"/>
      <c r="HAL44" s="134"/>
      <c r="HAM44" s="134"/>
      <c r="HAN44" s="134"/>
      <c r="HAO44" s="134"/>
      <c r="HAP44" s="134"/>
      <c r="HAQ44" s="134"/>
      <c r="HAR44" s="134"/>
      <c r="HAS44" s="134"/>
      <c r="HAT44" s="134"/>
      <c r="HAU44" s="134"/>
      <c r="HAV44" s="134"/>
      <c r="HAW44" s="134"/>
      <c r="HAX44" s="134"/>
      <c r="HAY44" s="134"/>
      <c r="HAZ44" s="134"/>
      <c r="HBA44" s="134"/>
      <c r="HBB44" s="134"/>
      <c r="HBC44" s="134"/>
      <c r="HBD44" s="134"/>
      <c r="HBE44" s="134"/>
      <c r="HBF44" s="134"/>
      <c r="HBG44" s="134"/>
      <c r="HBH44" s="134"/>
      <c r="HBI44" s="134"/>
      <c r="HBJ44" s="134"/>
      <c r="HBK44" s="134"/>
      <c r="HBL44" s="134"/>
      <c r="HBM44" s="134"/>
      <c r="HBN44" s="134"/>
      <c r="HBO44" s="134"/>
      <c r="HBP44" s="134"/>
      <c r="HBQ44" s="134"/>
      <c r="HBR44" s="134"/>
      <c r="HBS44" s="134"/>
      <c r="HBT44" s="134"/>
      <c r="HBU44" s="134"/>
      <c r="HBV44" s="134"/>
      <c r="HBW44" s="134"/>
      <c r="HBX44" s="134"/>
      <c r="HBY44" s="134"/>
      <c r="HBZ44" s="134"/>
      <c r="HCA44" s="134"/>
      <c r="HCB44" s="134"/>
      <c r="HCC44" s="134"/>
      <c r="HCD44" s="134"/>
      <c r="HCE44" s="134"/>
      <c r="HCF44" s="134"/>
      <c r="HCG44" s="134"/>
      <c r="HCH44" s="134"/>
      <c r="HCI44" s="134"/>
      <c r="HCJ44" s="134"/>
      <c r="HCK44" s="134"/>
      <c r="HCL44" s="134"/>
      <c r="HCM44" s="134"/>
      <c r="HCN44" s="134"/>
      <c r="HCO44" s="134"/>
      <c r="HCP44" s="134"/>
      <c r="HCQ44" s="134"/>
      <c r="HCR44" s="134"/>
      <c r="HCS44" s="134"/>
      <c r="HCT44" s="134"/>
      <c r="HCU44" s="134"/>
      <c r="HCV44" s="134"/>
      <c r="HCW44" s="134"/>
      <c r="HCX44" s="134"/>
      <c r="HCY44" s="134"/>
      <c r="HCZ44" s="134"/>
      <c r="HDA44" s="134"/>
      <c r="HDB44" s="134"/>
      <c r="HDC44" s="134"/>
      <c r="HDD44" s="134"/>
      <c r="HDE44" s="134"/>
      <c r="HDF44" s="134"/>
      <c r="HDG44" s="134"/>
      <c r="HDH44" s="134"/>
      <c r="HDI44" s="134"/>
      <c r="HDJ44" s="134"/>
      <c r="HDK44" s="134"/>
      <c r="HDL44" s="134"/>
      <c r="HDM44" s="134"/>
      <c r="HDN44" s="134"/>
      <c r="HDO44" s="134"/>
      <c r="HDP44" s="134"/>
      <c r="HDQ44" s="134"/>
      <c r="HDR44" s="134"/>
      <c r="HDS44" s="134"/>
      <c r="HDT44" s="134"/>
      <c r="HDU44" s="134"/>
      <c r="HDV44" s="134"/>
      <c r="HDW44" s="134"/>
      <c r="HDX44" s="134"/>
      <c r="HDY44" s="134"/>
      <c r="HDZ44" s="134"/>
      <c r="HEA44" s="134"/>
      <c r="HEB44" s="134"/>
      <c r="HEC44" s="134"/>
      <c r="HED44" s="134"/>
      <c r="HEE44" s="134"/>
      <c r="HEF44" s="134"/>
      <c r="HEG44" s="134"/>
      <c r="HEH44" s="134"/>
      <c r="HEI44" s="134"/>
      <c r="HEJ44" s="134"/>
      <c r="HEK44" s="134"/>
      <c r="HEL44" s="134"/>
      <c r="HEM44" s="134"/>
      <c r="HEN44" s="134"/>
      <c r="HEO44" s="134"/>
      <c r="HEP44" s="134"/>
      <c r="HEQ44" s="134"/>
      <c r="HER44" s="134"/>
      <c r="HES44" s="134"/>
      <c r="HET44" s="134"/>
      <c r="HEU44" s="134"/>
      <c r="HEV44" s="134"/>
      <c r="HEW44" s="134"/>
      <c r="HEX44" s="134"/>
      <c r="HEY44" s="134"/>
      <c r="HEZ44" s="134"/>
      <c r="HFA44" s="134"/>
      <c r="HFB44" s="134"/>
      <c r="HFC44" s="134"/>
      <c r="HFD44" s="134"/>
      <c r="HFE44" s="134"/>
      <c r="HFF44" s="134"/>
      <c r="HFG44" s="134"/>
      <c r="HFH44" s="134"/>
      <c r="HFI44" s="134"/>
      <c r="HFJ44" s="134"/>
      <c r="HFK44" s="134"/>
      <c r="HFL44" s="134"/>
      <c r="HFM44" s="134"/>
      <c r="HFN44" s="134"/>
      <c r="HFO44" s="134"/>
      <c r="HFP44" s="134"/>
      <c r="HFQ44" s="134"/>
      <c r="HFR44" s="134"/>
      <c r="HFS44" s="134"/>
      <c r="HFT44" s="134"/>
      <c r="HFU44" s="134"/>
      <c r="HFV44" s="134"/>
      <c r="HFW44" s="134"/>
      <c r="HFX44" s="134"/>
      <c r="HFY44" s="134"/>
      <c r="HFZ44" s="134"/>
      <c r="HGA44" s="134"/>
      <c r="HGB44" s="134"/>
      <c r="HGC44" s="134"/>
      <c r="HGD44" s="134"/>
      <c r="HGE44" s="134"/>
      <c r="HGF44" s="134"/>
      <c r="HGG44" s="134"/>
      <c r="HGH44" s="134"/>
      <c r="HGI44" s="134"/>
      <c r="HGJ44" s="134"/>
      <c r="HGK44" s="134"/>
      <c r="HGL44" s="134"/>
      <c r="HGM44" s="134"/>
      <c r="HGN44" s="134"/>
      <c r="HGO44" s="134"/>
      <c r="HGP44" s="134"/>
      <c r="HGQ44" s="134"/>
      <c r="HGR44" s="134"/>
      <c r="HGS44" s="134"/>
      <c r="HGT44" s="134"/>
      <c r="HGU44" s="134"/>
      <c r="HGV44" s="134"/>
      <c r="HGW44" s="134"/>
      <c r="HGX44" s="134"/>
      <c r="HGY44" s="134"/>
      <c r="HGZ44" s="134"/>
      <c r="HHA44" s="134"/>
      <c r="HHB44" s="134"/>
      <c r="HHC44" s="134"/>
      <c r="HHD44" s="134"/>
      <c r="HHE44" s="134"/>
      <c r="HHF44" s="134"/>
      <c r="HHG44" s="134"/>
      <c r="HHH44" s="134"/>
      <c r="HHI44" s="134"/>
      <c r="HHJ44" s="134"/>
      <c r="HHK44" s="134"/>
      <c r="HHL44" s="134"/>
      <c r="HHM44" s="134"/>
      <c r="HHN44" s="134"/>
      <c r="HHO44" s="134"/>
      <c r="HHP44" s="134"/>
      <c r="HHQ44" s="134"/>
      <c r="HHR44" s="134"/>
      <c r="HHS44" s="134"/>
      <c r="HHT44" s="134"/>
      <c r="HHU44" s="134"/>
      <c r="HHV44" s="134"/>
      <c r="HHW44" s="134"/>
      <c r="HHX44" s="134"/>
      <c r="HHY44" s="134"/>
      <c r="HHZ44" s="134"/>
      <c r="HIA44" s="134"/>
      <c r="HIB44" s="134"/>
      <c r="HIC44" s="134"/>
      <c r="HID44" s="134"/>
      <c r="HIE44" s="134"/>
      <c r="HIF44" s="134"/>
      <c r="HIG44" s="134"/>
      <c r="HIH44" s="134"/>
      <c r="HII44" s="134"/>
      <c r="HIJ44" s="134"/>
      <c r="HIK44" s="134"/>
      <c r="HIL44" s="134"/>
      <c r="HIM44" s="134"/>
      <c r="HIN44" s="134"/>
      <c r="HIO44" s="134"/>
      <c r="HIP44" s="134"/>
      <c r="HIQ44" s="134"/>
      <c r="HIR44" s="134"/>
      <c r="HIS44" s="134"/>
      <c r="HIT44" s="134"/>
      <c r="HIU44" s="134"/>
      <c r="HIV44" s="134"/>
      <c r="HIW44" s="134"/>
      <c r="HIX44" s="134"/>
      <c r="HIY44" s="134"/>
      <c r="HIZ44" s="134"/>
      <c r="HJA44" s="134"/>
      <c r="HJB44" s="134"/>
      <c r="HJC44" s="134"/>
      <c r="HJD44" s="134"/>
      <c r="HJE44" s="134"/>
      <c r="HJF44" s="134"/>
      <c r="HJG44" s="134"/>
      <c r="HJH44" s="134"/>
      <c r="HJI44" s="134"/>
      <c r="HJJ44" s="134"/>
      <c r="HJK44" s="134"/>
      <c r="HJL44" s="134"/>
      <c r="HJM44" s="134"/>
      <c r="HJN44" s="134"/>
      <c r="HJO44" s="134"/>
      <c r="HJP44" s="134"/>
      <c r="HJQ44" s="134"/>
      <c r="HJR44" s="134"/>
      <c r="HJS44" s="134"/>
      <c r="HJT44" s="134"/>
      <c r="HJU44" s="134"/>
      <c r="HJV44" s="134"/>
      <c r="HJW44" s="134"/>
      <c r="HJX44" s="134"/>
      <c r="HJY44" s="134"/>
      <c r="HJZ44" s="134"/>
      <c r="HKA44" s="134"/>
      <c r="HKB44" s="134"/>
      <c r="HKC44" s="134"/>
      <c r="HKD44" s="134"/>
      <c r="HKE44" s="134"/>
      <c r="HKF44" s="134"/>
      <c r="HKG44" s="134"/>
      <c r="HKH44" s="134"/>
      <c r="HKI44" s="134"/>
      <c r="HKJ44" s="134"/>
      <c r="HKK44" s="134"/>
      <c r="HKL44" s="134"/>
      <c r="HKM44" s="134"/>
      <c r="HKN44" s="134"/>
      <c r="HKO44" s="134"/>
      <c r="HKP44" s="134"/>
      <c r="HKQ44" s="134"/>
      <c r="HKR44" s="134"/>
      <c r="HKS44" s="134"/>
      <c r="HKT44" s="134"/>
      <c r="HKU44" s="134"/>
      <c r="HKV44" s="134"/>
      <c r="HKW44" s="134"/>
      <c r="HKX44" s="134"/>
      <c r="HKY44" s="134"/>
      <c r="HKZ44" s="134"/>
      <c r="HLA44" s="134"/>
      <c r="HLB44" s="134"/>
      <c r="HLC44" s="134"/>
      <c r="HLD44" s="134"/>
      <c r="HLE44" s="134"/>
      <c r="HLF44" s="134"/>
      <c r="HLG44" s="134"/>
      <c r="HLH44" s="134"/>
      <c r="HLI44" s="134"/>
      <c r="HLJ44" s="134"/>
      <c r="HLK44" s="134"/>
      <c r="HLL44" s="134"/>
      <c r="HLM44" s="134"/>
      <c r="HLN44" s="134"/>
      <c r="HLO44" s="134"/>
      <c r="HLP44" s="134"/>
      <c r="HLQ44" s="134"/>
      <c r="HLR44" s="134"/>
      <c r="HLS44" s="134"/>
      <c r="HLT44" s="134"/>
      <c r="HLU44" s="134"/>
      <c r="HLV44" s="134"/>
      <c r="HLW44" s="134"/>
      <c r="HLX44" s="134"/>
      <c r="HLY44" s="134"/>
      <c r="HLZ44" s="134"/>
      <c r="HMA44" s="134"/>
      <c r="HMB44" s="134"/>
      <c r="HMC44" s="134"/>
      <c r="HMD44" s="134"/>
      <c r="HME44" s="134"/>
      <c r="HMF44" s="134"/>
      <c r="HMG44" s="134"/>
      <c r="HMH44" s="134"/>
      <c r="HMI44" s="134"/>
      <c r="HMJ44" s="134"/>
      <c r="HMK44" s="134"/>
      <c r="HML44" s="134"/>
      <c r="HMM44" s="134"/>
      <c r="HMN44" s="134"/>
      <c r="HMO44" s="134"/>
      <c r="HMP44" s="134"/>
      <c r="HMQ44" s="134"/>
      <c r="HMR44" s="134"/>
      <c r="HMS44" s="134"/>
      <c r="HMT44" s="134"/>
      <c r="HMU44" s="134"/>
      <c r="HMV44" s="134"/>
      <c r="HMW44" s="134"/>
      <c r="HMX44" s="134"/>
      <c r="HMY44" s="134"/>
      <c r="HMZ44" s="134"/>
      <c r="HNA44" s="134"/>
      <c r="HNB44" s="134"/>
      <c r="HNC44" s="134"/>
      <c r="HND44" s="134"/>
      <c r="HNE44" s="134"/>
      <c r="HNF44" s="134"/>
      <c r="HNG44" s="134"/>
      <c r="HNH44" s="134"/>
      <c r="HNI44" s="134"/>
      <c r="HNJ44" s="134"/>
      <c r="HNK44" s="134"/>
      <c r="HNL44" s="134"/>
      <c r="HNM44" s="134"/>
      <c r="HNN44" s="134"/>
      <c r="HNO44" s="134"/>
      <c r="HNP44" s="134"/>
      <c r="HNQ44" s="134"/>
      <c r="HNR44" s="134"/>
      <c r="HNS44" s="134"/>
      <c r="HNT44" s="134"/>
      <c r="HNU44" s="134"/>
      <c r="HNV44" s="134"/>
      <c r="HNW44" s="134"/>
      <c r="HNX44" s="134"/>
      <c r="HNY44" s="134"/>
      <c r="HNZ44" s="134"/>
      <c r="HOA44" s="134"/>
      <c r="HOB44" s="134"/>
      <c r="HOC44" s="134"/>
      <c r="HOD44" s="134"/>
      <c r="HOE44" s="134"/>
      <c r="HOF44" s="134"/>
      <c r="HOG44" s="134"/>
      <c r="HOH44" s="134"/>
      <c r="HOI44" s="134"/>
      <c r="HOJ44" s="134"/>
      <c r="HOK44" s="134"/>
      <c r="HOL44" s="134"/>
      <c r="HOM44" s="134"/>
      <c r="HON44" s="134"/>
      <c r="HOO44" s="134"/>
      <c r="HOP44" s="134"/>
      <c r="HOQ44" s="134"/>
      <c r="HOR44" s="134"/>
      <c r="HOS44" s="134"/>
      <c r="HOT44" s="134"/>
      <c r="HOU44" s="134"/>
      <c r="HOV44" s="134"/>
      <c r="HOW44" s="134"/>
      <c r="HOX44" s="134"/>
      <c r="HOY44" s="134"/>
      <c r="HOZ44" s="134"/>
      <c r="HPA44" s="134"/>
      <c r="HPB44" s="134"/>
      <c r="HPC44" s="134"/>
      <c r="HPD44" s="134"/>
      <c r="HPE44" s="134"/>
      <c r="HPF44" s="134"/>
      <c r="HPG44" s="134"/>
      <c r="HPH44" s="134"/>
      <c r="HPI44" s="134"/>
      <c r="HPJ44" s="134"/>
      <c r="HPK44" s="134"/>
      <c r="HPL44" s="134"/>
      <c r="HPM44" s="134"/>
      <c r="HPN44" s="134"/>
      <c r="HPO44" s="134"/>
      <c r="HPP44" s="134"/>
      <c r="HPQ44" s="134"/>
      <c r="HPR44" s="134"/>
      <c r="HPS44" s="134"/>
      <c r="HPT44" s="134"/>
      <c r="HPU44" s="134"/>
      <c r="HPV44" s="134"/>
      <c r="HPW44" s="134"/>
      <c r="HPX44" s="134"/>
      <c r="HPY44" s="134"/>
      <c r="HPZ44" s="134"/>
      <c r="HQA44" s="134"/>
      <c r="HQB44" s="134"/>
      <c r="HQC44" s="134"/>
      <c r="HQD44" s="134"/>
      <c r="HQE44" s="134"/>
      <c r="HQF44" s="134"/>
      <c r="HQG44" s="134"/>
      <c r="HQH44" s="134"/>
      <c r="HQI44" s="134"/>
      <c r="HQJ44" s="134"/>
      <c r="HQK44" s="134"/>
      <c r="HQL44" s="134"/>
      <c r="HQM44" s="134"/>
      <c r="HQN44" s="134"/>
      <c r="HQO44" s="134"/>
      <c r="HQP44" s="134"/>
      <c r="HQQ44" s="134"/>
      <c r="HQR44" s="134"/>
      <c r="HQS44" s="134"/>
      <c r="HQT44" s="134"/>
      <c r="HQU44" s="134"/>
      <c r="HQV44" s="134"/>
      <c r="HQW44" s="134"/>
      <c r="HQX44" s="134"/>
      <c r="HQY44" s="134"/>
      <c r="HQZ44" s="134"/>
      <c r="HRA44" s="134"/>
      <c r="HRB44" s="134"/>
      <c r="HRC44" s="134"/>
      <c r="HRD44" s="134"/>
      <c r="HRE44" s="134"/>
      <c r="HRF44" s="134"/>
      <c r="HRG44" s="134"/>
      <c r="HRH44" s="134"/>
      <c r="HRI44" s="134"/>
      <c r="HRJ44" s="134"/>
      <c r="HRK44" s="134"/>
      <c r="HRL44" s="134"/>
      <c r="HRM44" s="134"/>
      <c r="HRN44" s="134"/>
      <c r="HRO44" s="134"/>
      <c r="HRP44" s="134"/>
      <c r="HRQ44" s="134"/>
      <c r="HRR44" s="134"/>
      <c r="HRS44" s="134"/>
      <c r="HRT44" s="134"/>
      <c r="HRU44" s="134"/>
      <c r="HRV44" s="134"/>
      <c r="HRW44" s="134"/>
      <c r="HRX44" s="134"/>
      <c r="HRY44" s="134"/>
      <c r="HRZ44" s="134"/>
      <c r="HSA44" s="134"/>
      <c r="HSB44" s="134"/>
      <c r="HSC44" s="134"/>
      <c r="HSD44" s="134"/>
      <c r="HSE44" s="134"/>
      <c r="HSF44" s="134"/>
      <c r="HSG44" s="134"/>
      <c r="HSH44" s="134"/>
      <c r="HSI44" s="134"/>
      <c r="HSJ44" s="134"/>
      <c r="HSK44" s="134"/>
      <c r="HSL44" s="134"/>
      <c r="HSM44" s="134"/>
      <c r="HSN44" s="134"/>
      <c r="HSO44" s="134"/>
      <c r="HSP44" s="134"/>
      <c r="HSQ44" s="134"/>
      <c r="HSR44" s="134"/>
      <c r="HSS44" s="134"/>
      <c r="HST44" s="134"/>
      <c r="HSU44" s="134"/>
      <c r="HSV44" s="134"/>
      <c r="HSW44" s="134"/>
      <c r="HSX44" s="134"/>
      <c r="HSY44" s="134"/>
      <c r="HSZ44" s="134"/>
      <c r="HTA44" s="134"/>
      <c r="HTB44" s="134"/>
      <c r="HTC44" s="134"/>
      <c r="HTD44" s="134"/>
      <c r="HTE44" s="134"/>
      <c r="HTF44" s="134"/>
      <c r="HTG44" s="134"/>
      <c r="HTH44" s="134"/>
      <c r="HTI44" s="134"/>
      <c r="HTJ44" s="134"/>
      <c r="HTK44" s="134"/>
      <c r="HTL44" s="134"/>
      <c r="HTM44" s="134"/>
      <c r="HTN44" s="134"/>
      <c r="HTO44" s="134"/>
      <c r="HTP44" s="134"/>
      <c r="HTQ44" s="134"/>
      <c r="HTR44" s="134"/>
      <c r="HTS44" s="134"/>
      <c r="HTT44" s="134"/>
      <c r="HTU44" s="134"/>
      <c r="HTV44" s="134"/>
      <c r="HTW44" s="134"/>
      <c r="HTX44" s="134"/>
      <c r="HTY44" s="134"/>
      <c r="HTZ44" s="134"/>
      <c r="HUA44" s="134"/>
      <c r="HUB44" s="134"/>
      <c r="HUC44" s="134"/>
      <c r="HUD44" s="134"/>
      <c r="HUE44" s="134"/>
      <c r="HUF44" s="134"/>
      <c r="HUG44" s="134"/>
      <c r="HUH44" s="134"/>
      <c r="HUI44" s="134"/>
      <c r="HUJ44" s="134"/>
      <c r="HUK44" s="134"/>
      <c r="HUL44" s="134"/>
      <c r="HUM44" s="134"/>
      <c r="HUN44" s="134"/>
      <c r="HUO44" s="134"/>
      <c r="HUP44" s="134"/>
      <c r="HUQ44" s="134"/>
      <c r="HUR44" s="134"/>
      <c r="HUS44" s="134"/>
      <c r="HUT44" s="134"/>
      <c r="HUU44" s="134"/>
      <c r="HUV44" s="134"/>
      <c r="HUW44" s="134"/>
      <c r="HUX44" s="134"/>
      <c r="HUY44" s="134"/>
      <c r="HUZ44" s="134"/>
      <c r="HVA44" s="134"/>
      <c r="HVB44" s="134"/>
      <c r="HVC44" s="134"/>
      <c r="HVD44" s="134"/>
      <c r="HVE44" s="134"/>
      <c r="HVF44" s="134"/>
      <c r="HVG44" s="134"/>
      <c r="HVH44" s="134"/>
      <c r="HVI44" s="134"/>
      <c r="HVJ44" s="134"/>
      <c r="HVK44" s="134"/>
      <c r="HVL44" s="134"/>
      <c r="HVM44" s="134"/>
      <c r="HVN44" s="134"/>
      <c r="HVO44" s="134"/>
      <c r="HVP44" s="134"/>
      <c r="HVQ44" s="134"/>
      <c r="HVR44" s="134"/>
      <c r="HVS44" s="134"/>
      <c r="HVT44" s="134"/>
      <c r="HVU44" s="134"/>
      <c r="HVV44" s="134"/>
      <c r="HVW44" s="134"/>
      <c r="HVX44" s="134"/>
      <c r="HVY44" s="134"/>
      <c r="HVZ44" s="134"/>
      <c r="HWA44" s="134"/>
      <c r="HWB44" s="134"/>
      <c r="HWC44" s="134"/>
      <c r="HWD44" s="134"/>
      <c r="HWE44" s="134"/>
      <c r="HWF44" s="134"/>
      <c r="HWG44" s="134"/>
      <c r="HWH44" s="134"/>
      <c r="HWI44" s="134"/>
      <c r="HWJ44" s="134"/>
      <c r="HWK44" s="134"/>
      <c r="HWL44" s="134"/>
      <c r="HWM44" s="134"/>
      <c r="HWN44" s="134"/>
      <c r="HWO44" s="134"/>
      <c r="HWP44" s="134"/>
      <c r="HWQ44" s="134"/>
      <c r="HWR44" s="134"/>
      <c r="HWS44" s="134"/>
      <c r="HWT44" s="134"/>
      <c r="HWU44" s="134"/>
      <c r="HWV44" s="134"/>
      <c r="HWW44" s="134"/>
      <c r="HWX44" s="134"/>
      <c r="HWY44" s="134"/>
      <c r="HWZ44" s="134"/>
      <c r="HXA44" s="134"/>
      <c r="HXB44" s="134"/>
      <c r="HXC44" s="134"/>
      <c r="HXD44" s="134"/>
      <c r="HXE44" s="134"/>
      <c r="HXF44" s="134"/>
      <c r="HXG44" s="134"/>
      <c r="HXH44" s="134"/>
      <c r="HXI44" s="134"/>
      <c r="HXJ44" s="134"/>
      <c r="HXK44" s="134"/>
      <c r="HXL44" s="134"/>
      <c r="HXM44" s="134"/>
      <c r="HXN44" s="134"/>
      <c r="HXO44" s="134"/>
      <c r="HXP44" s="134"/>
      <c r="HXQ44" s="134"/>
      <c r="HXR44" s="134"/>
      <c r="HXS44" s="134"/>
      <c r="HXT44" s="134"/>
      <c r="HXU44" s="134"/>
      <c r="HXV44" s="134"/>
      <c r="HXW44" s="134"/>
      <c r="HXX44" s="134"/>
      <c r="HXY44" s="134"/>
      <c r="HXZ44" s="134"/>
      <c r="HYA44" s="134"/>
      <c r="HYB44" s="134"/>
      <c r="HYC44" s="134"/>
      <c r="HYD44" s="134"/>
      <c r="HYE44" s="134"/>
      <c r="HYF44" s="134"/>
      <c r="HYG44" s="134"/>
      <c r="HYH44" s="134"/>
      <c r="HYI44" s="134"/>
      <c r="HYJ44" s="134"/>
      <c r="HYK44" s="134"/>
      <c r="HYL44" s="134"/>
      <c r="HYM44" s="134"/>
      <c r="HYN44" s="134"/>
      <c r="HYO44" s="134"/>
      <c r="HYP44" s="134"/>
      <c r="HYQ44" s="134"/>
      <c r="HYR44" s="134"/>
      <c r="HYS44" s="134"/>
      <c r="HYT44" s="134"/>
      <c r="HYU44" s="134"/>
      <c r="HYV44" s="134"/>
      <c r="HYW44" s="134"/>
      <c r="HYX44" s="134"/>
      <c r="HYY44" s="134"/>
      <c r="HYZ44" s="134"/>
      <c r="HZA44" s="134"/>
      <c r="HZB44" s="134"/>
      <c r="HZC44" s="134"/>
      <c r="HZD44" s="134"/>
      <c r="HZE44" s="134"/>
      <c r="HZF44" s="134"/>
      <c r="HZG44" s="134"/>
      <c r="HZH44" s="134"/>
      <c r="HZI44" s="134"/>
      <c r="HZJ44" s="134"/>
      <c r="HZK44" s="134"/>
      <c r="HZL44" s="134"/>
      <c r="HZM44" s="134"/>
      <c r="HZN44" s="134"/>
      <c r="HZO44" s="134"/>
      <c r="HZP44" s="134"/>
      <c r="HZQ44" s="134"/>
      <c r="HZR44" s="134"/>
      <c r="HZS44" s="134"/>
      <c r="HZT44" s="134"/>
      <c r="HZU44" s="134"/>
      <c r="HZV44" s="134"/>
      <c r="HZW44" s="134"/>
      <c r="HZX44" s="134"/>
      <c r="HZY44" s="134"/>
      <c r="HZZ44" s="134"/>
      <c r="IAA44" s="134"/>
      <c r="IAB44" s="134"/>
      <c r="IAC44" s="134"/>
      <c r="IAD44" s="134"/>
      <c r="IAE44" s="134"/>
      <c r="IAF44" s="134"/>
      <c r="IAG44" s="134"/>
      <c r="IAH44" s="134"/>
      <c r="IAI44" s="134"/>
      <c r="IAJ44" s="134"/>
      <c r="IAK44" s="134"/>
      <c r="IAL44" s="134"/>
      <c r="IAM44" s="134"/>
      <c r="IAN44" s="134"/>
      <c r="IAO44" s="134"/>
      <c r="IAP44" s="134"/>
      <c r="IAQ44" s="134"/>
      <c r="IAR44" s="134"/>
      <c r="IAS44" s="134"/>
      <c r="IAT44" s="134"/>
      <c r="IAU44" s="134"/>
      <c r="IAV44" s="134"/>
      <c r="IAW44" s="134"/>
      <c r="IAX44" s="134"/>
      <c r="IAY44" s="134"/>
      <c r="IAZ44" s="134"/>
      <c r="IBA44" s="134"/>
      <c r="IBB44" s="134"/>
      <c r="IBC44" s="134"/>
      <c r="IBD44" s="134"/>
      <c r="IBE44" s="134"/>
      <c r="IBF44" s="134"/>
      <c r="IBG44" s="134"/>
      <c r="IBH44" s="134"/>
      <c r="IBI44" s="134"/>
      <c r="IBJ44" s="134"/>
      <c r="IBK44" s="134"/>
      <c r="IBL44" s="134"/>
      <c r="IBM44" s="134"/>
      <c r="IBN44" s="134"/>
      <c r="IBO44" s="134"/>
      <c r="IBP44" s="134"/>
      <c r="IBQ44" s="134"/>
      <c r="IBR44" s="134"/>
      <c r="IBS44" s="134"/>
      <c r="IBT44" s="134"/>
      <c r="IBU44" s="134"/>
      <c r="IBV44" s="134"/>
      <c r="IBW44" s="134"/>
      <c r="IBX44" s="134"/>
      <c r="IBY44" s="134"/>
      <c r="IBZ44" s="134"/>
      <c r="ICA44" s="134"/>
      <c r="ICB44" s="134"/>
      <c r="ICC44" s="134"/>
      <c r="ICD44" s="134"/>
      <c r="ICE44" s="134"/>
      <c r="ICF44" s="134"/>
      <c r="ICG44" s="134"/>
      <c r="ICH44" s="134"/>
      <c r="ICI44" s="134"/>
      <c r="ICJ44" s="134"/>
      <c r="ICK44" s="134"/>
      <c r="ICL44" s="134"/>
      <c r="ICM44" s="134"/>
      <c r="ICN44" s="134"/>
      <c r="ICO44" s="134"/>
      <c r="ICP44" s="134"/>
      <c r="ICQ44" s="134"/>
      <c r="ICR44" s="134"/>
      <c r="ICS44" s="134"/>
      <c r="ICT44" s="134"/>
      <c r="ICU44" s="134"/>
      <c r="ICV44" s="134"/>
      <c r="ICW44" s="134"/>
      <c r="ICX44" s="134"/>
      <c r="ICY44" s="134"/>
      <c r="ICZ44" s="134"/>
      <c r="IDA44" s="134"/>
      <c r="IDB44" s="134"/>
      <c r="IDC44" s="134"/>
      <c r="IDD44" s="134"/>
      <c r="IDE44" s="134"/>
      <c r="IDF44" s="134"/>
      <c r="IDG44" s="134"/>
      <c r="IDH44" s="134"/>
      <c r="IDI44" s="134"/>
      <c r="IDJ44" s="134"/>
      <c r="IDK44" s="134"/>
      <c r="IDL44" s="134"/>
      <c r="IDM44" s="134"/>
      <c r="IDN44" s="134"/>
      <c r="IDO44" s="134"/>
      <c r="IDP44" s="134"/>
      <c r="IDQ44" s="134"/>
      <c r="IDR44" s="134"/>
      <c r="IDS44" s="134"/>
      <c r="IDT44" s="134"/>
      <c r="IDU44" s="134"/>
      <c r="IDV44" s="134"/>
      <c r="IDW44" s="134"/>
      <c r="IDX44" s="134"/>
      <c r="IDY44" s="134"/>
      <c r="IDZ44" s="134"/>
      <c r="IEA44" s="134"/>
      <c r="IEB44" s="134"/>
      <c r="IEC44" s="134"/>
      <c r="IED44" s="134"/>
      <c r="IEE44" s="134"/>
      <c r="IEF44" s="134"/>
      <c r="IEG44" s="134"/>
      <c r="IEH44" s="134"/>
      <c r="IEI44" s="134"/>
      <c r="IEJ44" s="134"/>
      <c r="IEK44" s="134"/>
      <c r="IEL44" s="134"/>
      <c r="IEM44" s="134"/>
      <c r="IEN44" s="134"/>
      <c r="IEO44" s="134"/>
      <c r="IEP44" s="134"/>
      <c r="IEQ44" s="134"/>
      <c r="IER44" s="134"/>
      <c r="IES44" s="134"/>
      <c r="IET44" s="134"/>
      <c r="IEU44" s="134"/>
      <c r="IEV44" s="134"/>
      <c r="IEW44" s="134"/>
      <c r="IEX44" s="134"/>
      <c r="IEY44" s="134"/>
      <c r="IEZ44" s="134"/>
      <c r="IFA44" s="134"/>
      <c r="IFB44" s="134"/>
      <c r="IFC44" s="134"/>
      <c r="IFD44" s="134"/>
      <c r="IFE44" s="134"/>
      <c r="IFF44" s="134"/>
      <c r="IFG44" s="134"/>
      <c r="IFH44" s="134"/>
      <c r="IFI44" s="134"/>
      <c r="IFJ44" s="134"/>
      <c r="IFK44" s="134"/>
      <c r="IFL44" s="134"/>
      <c r="IFM44" s="134"/>
      <c r="IFN44" s="134"/>
      <c r="IFO44" s="134"/>
      <c r="IFP44" s="134"/>
      <c r="IFQ44" s="134"/>
      <c r="IFR44" s="134"/>
      <c r="IFS44" s="134"/>
      <c r="IFT44" s="134"/>
      <c r="IFU44" s="134"/>
      <c r="IFV44" s="134"/>
      <c r="IFW44" s="134"/>
      <c r="IFX44" s="134"/>
      <c r="IFY44" s="134"/>
      <c r="IFZ44" s="134"/>
      <c r="IGA44" s="134"/>
      <c r="IGB44" s="134"/>
      <c r="IGC44" s="134"/>
      <c r="IGD44" s="134"/>
      <c r="IGE44" s="134"/>
      <c r="IGF44" s="134"/>
      <c r="IGG44" s="134"/>
      <c r="IGH44" s="134"/>
      <c r="IGI44" s="134"/>
      <c r="IGJ44" s="134"/>
      <c r="IGK44" s="134"/>
      <c r="IGL44" s="134"/>
      <c r="IGM44" s="134"/>
      <c r="IGN44" s="134"/>
      <c r="IGO44" s="134"/>
      <c r="IGP44" s="134"/>
      <c r="IGQ44" s="134"/>
      <c r="IGR44" s="134"/>
      <c r="IGS44" s="134"/>
      <c r="IGT44" s="134"/>
      <c r="IGU44" s="134"/>
      <c r="IGV44" s="134"/>
      <c r="IGW44" s="134"/>
      <c r="IGX44" s="134"/>
      <c r="IGY44" s="134"/>
      <c r="IGZ44" s="134"/>
      <c r="IHA44" s="134"/>
      <c r="IHB44" s="134"/>
      <c r="IHC44" s="134"/>
      <c r="IHD44" s="134"/>
      <c r="IHE44" s="134"/>
      <c r="IHF44" s="134"/>
      <c r="IHG44" s="134"/>
      <c r="IHH44" s="134"/>
      <c r="IHI44" s="134"/>
      <c r="IHJ44" s="134"/>
      <c r="IHK44" s="134"/>
      <c r="IHL44" s="134"/>
      <c r="IHM44" s="134"/>
      <c r="IHN44" s="134"/>
      <c r="IHO44" s="134"/>
      <c r="IHP44" s="134"/>
      <c r="IHQ44" s="134"/>
      <c r="IHR44" s="134"/>
      <c r="IHS44" s="134"/>
      <c r="IHT44" s="134"/>
      <c r="IHU44" s="134"/>
      <c r="IHV44" s="134"/>
      <c r="IHW44" s="134"/>
      <c r="IHX44" s="134"/>
      <c r="IHY44" s="134"/>
      <c r="IHZ44" s="134"/>
      <c r="IIA44" s="134"/>
      <c r="IIB44" s="134"/>
      <c r="IIC44" s="134"/>
      <c r="IID44" s="134"/>
      <c r="IIE44" s="134"/>
      <c r="IIF44" s="134"/>
      <c r="IIG44" s="134"/>
      <c r="IIH44" s="134"/>
      <c r="III44" s="134"/>
      <c r="IIJ44" s="134"/>
      <c r="IIK44" s="134"/>
      <c r="IIL44" s="134"/>
      <c r="IIM44" s="134"/>
      <c r="IIN44" s="134"/>
      <c r="IIO44" s="134"/>
      <c r="IIP44" s="134"/>
      <c r="IIQ44" s="134"/>
      <c r="IIR44" s="134"/>
      <c r="IIS44" s="134"/>
      <c r="IIT44" s="134"/>
      <c r="IIU44" s="134"/>
      <c r="IIV44" s="134"/>
      <c r="IIW44" s="134"/>
      <c r="IIX44" s="134"/>
      <c r="IIY44" s="134"/>
      <c r="IIZ44" s="134"/>
      <c r="IJA44" s="134"/>
      <c r="IJB44" s="134"/>
      <c r="IJC44" s="134"/>
      <c r="IJD44" s="134"/>
      <c r="IJE44" s="134"/>
      <c r="IJF44" s="134"/>
      <c r="IJG44" s="134"/>
      <c r="IJH44" s="134"/>
      <c r="IJI44" s="134"/>
      <c r="IJJ44" s="134"/>
      <c r="IJK44" s="134"/>
      <c r="IJL44" s="134"/>
      <c r="IJM44" s="134"/>
      <c r="IJN44" s="134"/>
      <c r="IJO44" s="134"/>
      <c r="IJP44" s="134"/>
      <c r="IJQ44" s="134"/>
      <c r="IJR44" s="134"/>
      <c r="IJS44" s="134"/>
      <c r="IJT44" s="134"/>
      <c r="IJU44" s="134"/>
      <c r="IJV44" s="134"/>
      <c r="IJW44" s="134"/>
      <c r="IJX44" s="134"/>
      <c r="IJY44" s="134"/>
      <c r="IJZ44" s="134"/>
      <c r="IKA44" s="134"/>
      <c r="IKB44" s="134"/>
      <c r="IKC44" s="134"/>
      <c r="IKD44" s="134"/>
      <c r="IKE44" s="134"/>
      <c r="IKF44" s="134"/>
      <c r="IKG44" s="134"/>
      <c r="IKH44" s="134"/>
      <c r="IKI44" s="134"/>
      <c r="IKJ44" s="134"/>
      <c r="IKK44" s="134"/>
      <c r="IKL44" s="134"/>
      <c r="IKM44" s="134"/>
      <c r="IKN44" s="134"/>
      <c r="IKO44" s="134"/>
      <c r="IKP44" s="134"/>
      <c r="IKQ44" s="134"/>
      <c r="IKR44" s="134"/>
      <c r="IKS44" s="134"/>
      <c r="IKT44" s="134"/>
      <c r="IKU44" s="134"/>
      <c r="IKV44" s="134"/>
      <c r="IKW44" s="134"/>
      <c r="IKX44" s="134"/>
      <c r="IKY44" s="134"/>
      <c r="IKZ44" s="134"/>
      <c r="ILA44" s="134"/>
      <c r="ILB44" s="134"/>
      <c r="ILC44" s="134"/>
      <c r="ILD44" s="134"/>
      <c r="ILE44" s="134"/>
      <c r="ILF44" s="134"/>
      <c r="ILG44" s="134"/>
      <c r="ILH44" s="134"/>
      <c r="ILI44" s="134"/>
      <c r="ILJ44" s="134"/>
      <c r="ILK44" s="134"/>
      <c r="ILL44" s="134"/>
      <c r="ILM44" s="134"/>
      <c r="ILN44" s="134"/>
      <c r="ILO44" s="134"/>
      <c r="ILP44" s="134"/>
      <c r="ILQ44" s="134"/>
      <c r="ILR44" s="134"/>
      <c r="ILS44" s="134"/>
      <c r="ILT44" s="134"/>
      <c r="ILU44" s="134"/>
      <c r="ILV44" s="134"/>
      <c r="ILW44" s="134"/>
      <c r="ILX44" s="134"/>
      <c r="ILY44" s="134"/>
      <c r="ILZ44" s="134"/>
      <c r="IMA44" s="134"/>
      <c r="IMB44" s="134"/>
      <c r="IMC44" s="134"/>
      <c r="IMD44" s="134"/>
      <c r="IME44" s="134"/>
      <c r="IMF44" s="134"/>
      <c r="IMG44" s="134"/>
      <c r="IMH44" s="134"/>
      <c r="IMI44" s="134"/>
      <c r="IMJ44" s="134"/>
      <c r="IMK44" s="134"/>
      <c r="IML44" s="134"/>
      <c r="IMM44" s="134"/>
      <c r="IMN44" s="134"/>
      <c r="IMO44" s="134"/>
      <c r="IMP44" s="134"/>
      <c r="IMQ44" s="134"/>
      <c r="IMR44" s="134"/>
      <c r="IMS44" s="134"/>
      <c r="IMT44" s="134"/>
      <c r="IMU44" s="134"/>
      <c r="IMV44" s="134"/>
      <c r="IMW44" s="134"/>
      <c r="IMX44" s="134"/>
      <c r="IMY44" s="134"/>
      <c r="IMZ44" s="134"/>
      <c r="INA44" s="134"/>
      <c r="INB44" s="134"/>
      <c r="INC44" s="134"/>
      <c r="IND44" s="134"/>
      <c r="INE44" s="134"/>
      <c r="INF44" s="134"/>
      <c r="ING44" s="134"/>
      <c r="INH44" s="134"/>
      <c r="INI44" s="134"/>
      <c r="INJ44" s="134"/>
      <c r="INK44" s="134"/>
      <c r="INL44" s="134"/>
      <c r="INM44" s="134"/>
      <c r="INN44" s="134"/>
      <c r="INO44" s="134"/>
      <c r="INP44" s="134"/>
      <c r="INQ44" s="134"/>
      <c r="INR44" s="134"/>
      <c r="INS44" s="134"/>
      <c r="INT44" s="134"/>
      <c r="INU44" s="134"/>
      <c r="INV44" s="134"/>
      <c r="INW44" s="134"/>
      <c r="INX44" s="134"/>
      <c r="INY44" s="134"/>
      <c r="INZ44" s="134"/>
      <c r="IOA44" s="134"/>
      <c r="IOB44" s="134"/>
      <c r="IOC44" s="134"/>
      <c r="IOD44" s="134"/>
      <c r="IOE44" s="134"/>
      <c r="IOF44" s="134"/>
      <c r="IOG44" s="134"/>
      <c r="IOH44" s="134"/>
      <c r="IOI44" s="134"/>
      <c r="IOJ44" s="134"/>
      <c r="IOK44" s="134"/>
      <c r="IOL44" s="134"/>
      <c r="IOM44" s="134"/>
      <c r="ION44" s="134"/>
      <c r="IOO44" s="134"/>
      <c r="IOP44" s="134"/>
      <c r="IOQ44" s="134"/>
      <c r="IOR44" s="134"/>
      <c r="IOS44" s="134"/>
      <c r="IOT44" s="134"/>
      <c r="IOU44" s="134"/>
      <c r="IOV44" s="134"/>
      <c r="IOW44" s="134"/>
      <c r="IOX44" s="134"/>
      <c r="IOY44" s="134"/>
      <c r="IOZ44" s="134"/>
      <c r="IPA44" s="134"/>
      <c r="IPB44" s="134"/>
      <c r="IPC44" s="134"/>
      <c r="IPD44" s="134"/>
      <c r="IPE44" s="134"/>
      <c r="IPF44" s="134"/>
      <c r="IPG44" s="134"/>
      <c r="IPH44" s="134"/>
      <c r="IPI44" s="134"/>
      <c r="IPJ44" s="134"/>
      <c r="IPK44" s="134"/>
      <c r="IPL44" s="134"/>
      <c r="IPM44" s="134"/>
      <c r="IPN44" s="134"/>
      <c r="IPO44" s="134"/>
      <c r="IPP44" s="134"/>
      <c r="IPQ44" s="134"/>
      <c r="IPR44" s="134"/>
      <c r="IPS44" s="134"/>
      <c r="IPT44" s="134"/>
      <c r="IPU44" s="134"/>
      <c r="IPV44" s="134"/>
      <c r="IPW44" s="134"/>
      <c r="IPX44" s="134"/>
      <c r="IPY44" s="134"/>
      <c r="IPZ44" s="134"/>
      <c r="IQA44" s="134"/>
      <c r="IQB44" s="134"/>
      <c r="IQC44" s="134"/>
      <c r="IQD44" s="134"/>
      <c r="IQE44" s="134"/>
      <c r="IQF44" s="134"/>
      <c r="IQG44" s="134"/>
      <c r="IQH44" s="134"/>
      <c r="IQI44" s="134"/>
      <c r="IQJ44" s="134"/>
      <c r="IQK44" s="134"/>
      <c r="IQL44" s="134"/>
      <c r="IQM44" s="134"/>
      <c r="IQN44" s="134"/>
      <c r="IQO44" s="134"/>
      <c r="IQP44" s="134"/>
      <c r="IQQ44" s="134"/>
      <c r="IQR44" s="134"/>
      <c r="IQS44" s="134"/>
      <c r="IQT44" s="134"/>
      <c r="IQU44" s="134"/>
      <c r="IQV44" s="134"/>
      <c r="IQW44" s="134"/>
      <c r="IQX44" s="134"/>
      <c r="IQY44" s="134"/>
      <c r="IQZ44" s="134"/>
      <c r="IRA44" s="134"/>
      <c r="IRB44" s="134"/>
      <c r="IRC44" s="134"/>
      <c r="IRD44" s="134"/>
      <c r="IRE44" s="134"/>
      <c r="IRF44" s="134"/>
      <c r="IRG44" s="134"/>
      <c r="IRH44" s="134"/>
      <c r="IRI44" s="134"/>
      <c r="IRJ44" s="134"/>
      <c r="IRK44" s="134"/>
      <c r="IRL44" s="134"/>
      <c r="IRM44" s="134"/>
      <c r="IRN44" s="134"/>
      <c r="IRO44" s="134"/>
      <c r="IRP44" s="134"/>
      <c r="IRQ44" s="134"/>
      <c r="IRR44" s="134"/>
      <c r="IRS44" s="134"/>
      <c r="IRT44" s="134"/>
      <c r="IRU44" s="134"/>
      <c r="IRV44" s="134"/>
      <c r="IRW44" s="134"/>
      <c r="IRX44" s="134"/>
      <c r="IRY44" s="134"/>
      <c r="IRZ44" s="134"/>
      <c r="ISA44" s="134"/>
      <c r="ISB44" s="134"/>
      <c r="ISC44" s="134"/>
      <c r="ISD44" s="134"/>
      <c r="ISE44" s="134"/>
      <c r="ISF44" s="134"/>
      <c r="ISG44" s="134"/>
      <c r="ISH44" s="134"/>
      <c r="ISI44" s="134"/>
      <c r="ISJ44" s="134"/>
      <c r="ISK44" s="134"/>
      <c r="ISL44" s="134"/>
      <c r="ISM44" s="134"/>
      <c r="ISN44" s="134"/>
      <c r="ISO44" s="134"/>
      <c r="ISP44" s="134"/>
      <c r="ISQ44" s="134"/>
      <c r="ISR44" s="134"/>
      <c r="ISS44" s="134"/>
      <c r="IST44" s="134"/>
      <c r="ISU44" s="134"/>
      <c r="ISV44" s="134"/>
      <c r="ISW44" s="134"/>
      <c r="ISX44" s="134"/>
      <c r="ISY44" s="134"/>
      <c r="ISZ44" s="134"/>
      <c r="ITA44" s="134"/>
      <c r="ITB44" s="134"/>
      <c r="ITC44" s="134"/>
      <c r="ITD44" s="134"/>
      <c r="ITE44" s="134"/>
      <c r="ITF44" s="134"/>
      <c r="ITG44" s="134"/>
      <c r="ITH44" s="134"/>
      <c r="ITI44" s="134"/>
      <c r="ITJ44" s="134"/>
      <c r="ITK44" s="134"/>
      <c r="ITL44" s="134"/>
      <c r="ITM44" s="134"/>
      <c r="ITN44" s="134"/>
      <c r="ITO44" s="134"/>
      <c r="ITP44" s="134"/>
      <c r="ITQ44" s="134"/>
      <c r="ITR44" s="134"/>
      <c r="ITS44" s="134"/>
      <c r="ITT44" s="134"/>
      <c r="ITU44" s="134"/>
      <c r="ITV44" s="134"/>
      <c r="ITW44" s="134"/>
      <c r="ITX44" s="134"/>
      <c r="ITY44" s="134"/>
      <c r="ITZ44" s="134"/>
      <c r="IUA44" s="134"/>
      <c r="IUB44" s="134"/>
      <c r="IUC44" s="134"/>
      <c r="IUD44" s="134"/>
      <c r="IUE44" s="134"/>
      <c r="IUF44" s="134"/>
      <c r="IUG44" s="134"/>
      <c r="IUH44" s="134"/>
      <c r="IUI44" s="134"/>
      <c r="IUJ44" s="134"/>
      <c r="IUK44" s="134"/>
      <c r="IUL44" s="134"/>
      <c r="IUM44" s="134"/>
      <c r="IUN44" s="134"/>
      <c r="IUO44" s="134"/>
      <c r="IUP44" s="134"/>
      <c r="IUQ44" s="134"/>
      <c r="IUR44" s="134"/>
      <c r="IUS44" s="134"/>
      <c r="IUT44" s="134"/>
      <c r="IUU44" s="134"/>
      <c r="IUV44" s="134"/>
      <c r="IUW44" s="134"/>
      <c r="IUX44" s="134"/>
      <c r="IUY44" s="134"/>
      <c r="IUZ44" s="134"/>
      <c r="IVA44" s="134"/>
      <c r="IVB44" s="134"/>
      <c r="IVC44" s="134"/>
      <c r="IVD44" s="134"/>
      <c r="IVE44" s="134"/>
      <c r="IVF44" s="134"/>
      <c r="IVG44" s="134"/>
      <c r="IVH44" s="134"/>
      <c r="IVI44" s="134"/>
      <c r="IVJ44" s="134"/>
      <c r="IVK44" s="134"/>
      <c r="IVL44" s="134"/>
      <c r="IVM44" s="134"/>
      <c r="IVN44" s="134"/>
      <c r="IVO44" s="134"/>
      <c r="IVP44" s="134"/>
      <c r="IVQ44" s="134"/>
      <c r="IVR44" s="134"/>
      <c r="IVS44" s="134"/>
      <c r="IVT44" s="134"/>
      <c r="IVU44" s="134"/>
      <c r="IVV44" s="134"/>
      <c r="IVW44" s="134"/>
      <c r="IVX44" s="134"/>
      <c r="IVY44" s="134"/>
      <c r="IVZ44" s="134"/>
      <c r="IWA44" s="134"/>
      <c r="IWB44" s="134"/>
      <c r="IWC44" s="134"/>
      <c r="IWD44" s="134"/>
      <c r="IWE44" s="134"/>
      <c r="IWF44" s="134"/>
      <c r="IWG44" s="134"/>
      <c r="IWH44" s="134"/>
      <c r="IWI44" s="134"/>
      <c r="IWJ44" s="134"/>
      <c r="IWK44" s="134"/>
      <c r="IWL44" s="134"/>
      <c r="IWM44" s="134"/>
      <c r="IWN44" s="134"/>
      <c r="IWO44" s="134"/>
      <c r="IWP44" s="134"/>
      <c r="IWQ44" s="134"/>
      <c r="IWR44" s="134"/>
      <c r="IWS44" s="134"/>
      <c r="IWT44" s="134"/>
      <c r="IWU44" s="134"/>
      <c r="IWV44" s="134"/>
      <c r="IWW44" s="134"/>
      <c r="IWX44" s="134"/>
      <c r="IWY44" s="134"/>
      <c r="IWZ44" s="134"/>
      <c r="IXA44" s="134"/>
      <c r="IXB44" s="134"/>
      <c r="IXC44" s="134"/>
      <c r="IXD44" s="134"/>
      <c r="IXE44" s="134"/>
      <c r="IXF44" s="134"/>
      <c r="IXG44" s="134"/>
      <c r="IXH44" s="134"/>
      <c r="IXI44" s="134"/>
      <c r="IXJ44" s="134"/>
      <c r="IXK44" s="134"/>
      <c r="IXL44" s="134"/>
      <c r="IXM44" s="134"/>
      <c r="IXN44" s="134"/>
      <c r="IXO44" s="134"/>
      <c r="IXP44" s="134"/>
      <c r="IXQ44" s="134"/>
      <c r="IXR44" s="134"/>
      <c r="IXS44" s="134"/>
      <c r="IXT44" s="134"/>
      <c r="IXU44" s="134"/>
      <c r="IXV44" s="134"/>
      <c r="IXW44" s="134"/>
      <c r="IXX44" s="134"/>
      <c r="IXY44" s="134"/>
      <c r="IXZ44" s="134"/>
      <c r="IYA44" s="134"/>
      <c r="IYB44" s="134"/>
      <c r="IYC44" s="134"/>
      <c r="IYD44" s="134"/>
      <c r="IYE44" s="134"/>
      <c r="IYF44" s="134"/>
      <c r="IYG44" s="134"/>
      <c r="IYH44" s="134"/>
      <c r="IYI44" s="134"/>
      <c r="IYJ44" s="134"/>
      <c r="IYK44" s="134"/>
      <c r="IYL44" s="134"/>
      <c r="IYM44" s="134"/>
      <c r="IYN44" s="134"/>
      <c r="IYO44" s="134"/>
      <c r="IYP44" s="134"/>
      <c r="IYQ44" s="134"/>
      <c r="IYR44" s="134"/>
      <c r="IYS44" s="134"/>
      <c r="IYT44" s="134"/>
      <c r="IYU44" s="134"/>
      <c r="IYV44" s="134"/>
      <c r="IYW44" s="134"/>
      <c r="IYX44" s="134"/>
      <c r="IYY44" s="134"/>
      <c r="IYZ44" s="134"/>
      <c r="IZA44" s="134"/>
      <c r="IZB44" s="134"/>
      <c r="IZC44" s="134"/>
      <c r="IZD44" s="134"/>
      <c r="IZE44" s="134"/>
      <c r="IZF44" s="134"/>
      <c r="IZG44" s="134"/>
      <c r="IZH44" s="134"/>
      <c r="IZI44" s="134"/>
      <c r="IZJ44" s="134"/>
      <c r="IZK44" s="134"/>
      <c r="IZL44" s="134"/>
      <c r="IZM44" s="134"/>
      <c r="IZN44" s="134"/>
      <c r="IZO44" s="134"/>
      <c r="IZP44" s="134"/>
      <c r="IZQ44" s="134"/>
      <c r="IZR44" s="134"/>
      <c r="IZS44" s="134"/>
      <c r="IZT44" s="134"/>
      <c r="IZU44" s="134"/>
      <c r="IZV44" s="134"/>
      <c r="IZW44" s="134"/>
      <c r="IZX44" s="134"/>
      <c r="IZY44" s="134"/>
      <c r="IZZ44" s="134"/>
      <c r="JAA44" s="134"/>
      <c r="JAB44" s="134"/>
      <c r="JAC44" s="134"/>
      <c r="JAD44" s="134"/>
      <c r="JAE44" s="134"/>
      <c r="JAF44" s="134"/>
      <c r="JAG44" s="134"/>
      <c r="JAH44" s="134"/>
      <c r="JAI44" s="134"/>
      <c r="JAJ44" s="134"/>
      <c r="JAK44" s="134"/>
      <c r="JAL44" s="134"/>
      <c r="JAM44" s="134"/>
      <c r="JAN44" s="134"/>
      <c r="JAO44" s="134"/>
      <c r="JAP44" s="134"/>
      <c r="JAQ44" s="134"/>
      <c r="JAR44" s="134"/>
      <c r="JAS44" s="134"/>
      <c r="JAT44" s="134"/>
      <c r="JAU44" s="134"/>
      <c r="JAV44" s="134"/>
      <c r="JAW44" s="134"/>
      <c r="JAX44" s="134"/>
      <c r="JAY44" s="134"/>
      <c r="JAZ44" s="134"/>
      <c r="JBA44" s="134"/>
      <c r="JBB44" s="134"/>
      <c r="JBC44" s="134"/>
      <c r="JBD44" s="134"/>
      <c r="JBE44" s="134"/>
      <c r="JBF44" s="134"/>
      <c r="JBG44" s="134"/>
      <c r="JBH44" s="134"/>
      <c r="JBI44" s="134"/>
      <c r="JBJ44" s="134"/>
      <c r="JBK44" s="134"/>
      <c r="JBL44" s="134"/>
      <c r="JBM44" s="134"/>
      <c r="JBN44" s="134"/>
      <c r="JBO44" s="134"/>
      <c r="JBP44" s="134"/>
      <c r="JBQ44" s="134"/>
      <c r="JBR44" s="134"/>
      <c r="JBS44" s="134"/>
      <c r="JBT44" s="134"/>
      <c r="JBU44" s="134"/>
      <c r="JBV44" s="134"/>
      <c r="JBW44" s="134"/>
      <c r="JBX44" s="134"/>
      <c r="JBY44" s="134"/>
      <c r="JBZ44" s="134"/>
      <c r="JCA44" s="134"/>
      <c r="JCB44" s="134"/>
      <c r="JCC44" s="134"/>
      <c r="JCD44" s="134"/>
      <c r="JCE44" s="134"/>
      <c r="JCF44" s="134"/>
      <c r="JCG44" s="134"/>
      <c r="JCH44" s="134"/>
      <c r="JCI44" s="134"/>
      <c r="JCJ44" s="134"/>
      <c r="JCK44" s="134"/>
      <c r="JCL44" s="134"/>
      <c r="JCM44" s="134"/>
      <c r="JCN44" s="134"/>
      <c r="JCO44" s="134"/>
      <c r="JCP44" s="134"/>
      <c r="JCQ44" s="134"/>
      <c r="JCR44" s="134"/>
      <c r="JCS44" s="134"/>
      <c r="JCT44" s="134"/>
      <c r="JCU44" s="134"/>
      <c r="JCV44" s="134"/>
      <c r="JCW44" s="134"/>
      <c r="JCX44" s="134"/>
      <c r="JCY44" s="134"/>
      <c r="JCZ44" s="134"/>
      <c r="JDA44" s="134"/>
      <c r="JDB44" s="134"/>
      <c r="JDC44" s="134"/>
      <c r="JDD44" s="134"/>
      <c r="JDE44" s="134"/>
      <c r="JDF44" s="134"/>
      <c r="JDG44" s="134"/>
      <c r="JDH44" s="134"/>
      <c r="JDI44" s="134"/>
      <c r="JDJ44" s="134"/>
      <c r="JDK44" s="134"/>
      <c r="JDL44" s="134"/>
      <c r="JDM44" s="134"/>
      <c r="JDN44" s="134"/>
      <c r="JDO44" s="134"/>
      <c r="JDP44" s="134"/>
      <c r="JDQ44" s="134"/>
      <c r="JDR44" s="134"/>
      <c r="JDS44" s="134"/>
      <c r="JDT44" s="134"/>
      <c r="JDU44" s="134"/>
      <c r="JDV44" s="134"/>
      <c r="JDW44" s="134"/>
      <c r="JDX44" s="134"/>
      <c r="JDY44" s="134"/>
      <c r="JDZ44" s="134"/>
      <c r="JEA44" s="134"/>
      <c r="JEB44" s="134"/>
      <c r="JEC44" s="134"/>
      <c r="JED44" s="134"/>
      <c r="JEE44" s="134"/>
      <c r="JEF44" s="134"/>
      <c r="JEG44" s="134"/>
      <c r="JEH44" s="134"/>
      <c r="JEI44" s="134"/>
      <c r="JEJ44" s="134"/>
      <c r="JEK44" s="134"/>
      <c r="JEL44" s="134"/>
      <c r="JEM44" s="134"/>
      <c r="JEN44" s="134"/>
      <c r="JEO44" s="134"/>
      <c r="JEP44" s="134"/>
      <c r="JEQ44" s="134"/>
      <c r="JER44" s="134"/>
      <c r="JES44" s="134"/>
      <c r="JET44" s="134"/>
      <c r="JEU44" s="134"/>
      <c r="JEV44" s="134"/>
      <c r="JEW44" s="134"/>
      <c r="JEX44" s="134"/>
      <c r="JEY44" s="134"/>
      <c r="JEZ44" s="134"/>
      <c r="JFA44" s="134"/>
      <c r="JFB44" s="134"/>
      <c r="JFC44" s="134"/>
      <c r="JFD44" s="134"/>
      <c r="JFE44" s="134"/>
      <c r="JFF44" s="134"/>
      <c r="JFG44" s="134"/>
      <c r="JFH44" s="134"/>
      <c r="JFI44" s="134"/>
      <c r="JFJ44" s="134"/>
      <c r="JFK44" s="134"/>
      <c r="JFL44" s="134"/>
      <c r="JFM44" s="134"/>
      <c r="JFN44" s="134"/>
      <c r="JFO44" s="134"/>
      <c r="JFP44" s="134"/>
      <c r="JFQ44" s="134"/>
      <c r="JFR44" s="134"/>
      <c r="JFS44" s="134"/>
      <c r="JFT44" s="134"/>
      <c r="JFU44" s="134"/>
      <c r="JFV44" s="134"/>
      <c r="JFW44" s="134"/>
      <c r="JFX44" s="134"/>
      <c r="JFY44" s="134"/>
      <c r="JFZ44" s="134"/>
      <c r="JGA44" s="134"/>
      <c r="JGB44" s="134"/>
      <c r="JGC44" s="134"/>
      <c r="JGD44" s="134"/>
      <c r="JGE44" s="134"/>
      <c r="JGF44" s="134"/>
      <c r="JGG44" s="134"/>
      <c r="JGH44" s="134"/>
      <c r="JGI44" s="134"/>
      <c r="JGJ44" s="134"/>
      <c r="JGK44" s="134"/>
      <c r="JGL44" s="134"/>
      <c r="JGM44" s="134"/>
      <c r="JGN44" s="134"/>
      <c r="JGO44" s="134"/>
      <c r="JGP44" s="134"/>
      <c r="JGQ44" s="134"/>
      <c r="JGR44" s="134"/>
      <c r="JGS44" s="134"/>
      <c r="JGT44" s="134"/>
      <c r="JGU44" s="134"/>
      <c r="JGV44" s="134"/>
      <c r="JGW44" s="134"/>
      <c r="JGX44" s="134"/>
      <c r="JGY44" s="134"/>
      <c r="JGZ44" s="134"/>
      <c r="JHA44" s="134"/>
      <c r="JHB44" s="134"/>
      <c r="JHC44" s="134"/>
      <c r="JHD44" s="134"/>
      <c r="JHE44" s="134"/>
      <c r="JHF44" s="134"/>
      <c r="JHG44" s="134"/>
      <c r="JHH44" s="134"/>
      <c r="JHI44" s="134"/>
      <c r="JHJ44" s="134"/>
      <c r="JHK44" s="134"/>
      <c r="JHL44" s="134"/>
      <c r="JHM44" s="134"/>
      <c r="JHN44" s="134"/>
      <c r="JHO44" s="134"/>
      <c r="JHP44" s="134"/>
      <c r="JHQ44" s="134"/>
      <c r="JHR44" s="134"/>
      <c r="JHS44" s="134"/>
      <c r="JHT44" s="134"/>
      <c r="JHU44" s="134"/>
      <c r="JHV44" s="134"/>
      <c r="JHW44" s="134"/>
      <c r="JHX44" s="134"/>
      <c r="JHY44" s="134"/>
      <c r="JHZ44" s="134"/>
      <c r="JIA44" s="134"/>
      <c r="JIB44" s="134"/>
      <c r="JIC44" s="134"/>
      <c r="JID44" s="134"/>
      <c r="JIE44" s="134"/>
      <c r="JIF44" s="134"/>
      <c r="JIG44" s="134"/>
      <c r="JIH44" s="134"/>
      <c r="JII44" s="134"/>
      <c r="JIJ44" s="134"/>
      <c r="JIK44" s="134"/>
      <c r="JIL44" s="134"/>
      <c r="JIM44" s="134"/>
      <c r="JIN44" s="134"/>
      <c r="JIO44" s="134"/>
      <c r="JIP44" s="134"/>
      <c r="JIQ44" s="134"/>
      <c r="JIR44" s="134"/>
      <c r="JIS44" s="134"/>
      <c r="JIT44" s="134"/>
      <c r="JIU44" s="134"/>
      <c r="JIV44" s="134"/>
      <c r="JIW44" s="134"/>
      <c r="JIX44" s="134"/>
      <c r="JIY44" s="134"/>
      <c r="JIZ44" s="134"/>
      <c r="JJA44" s="134"/>
      <c r="JJB44" s="134"/>
      <c r="JJC44" s="134"/>
      <c r="JJD44" s="134"/>
      <c r="JJE44" s="134"/>
      <c r="JJF44" s="134"/>
      <c r="JJG44" s="134"/>
      <c r="JJH44" s="134"/>
      <c r="JJI44" s="134"/>
      <c r="JJJ44" s="134"/>
      <c r="JJK44" s="134"/>
      <c r="JJL44" s="134"/>
      <c r="JJM44" s="134"/>
      <c r="JJN44" s="134"/>
      <c r="JJO44" s="134"/>
      <c r="JJP44" s="134"/>
      <c r="JJQ44" s="134"/>
      <c r="JJR44" s="134"/>
      <c r="JJS44" s="134"/>
      <c r="JJT44" s="134"/>
      <c r="JJU44" s="134"/>
      <c r="JJV44" s="134"/>
      <c r="JJW44" s="134"/>
      <c r="JJX44" s="134"/>
      <c r="JJY44" s="134"/>
      <c r="JJZ44" s="134"/>
      <c r="JKA44" s="134"/>
      <c r="JKB44" s="134"/>
      <c r="JKC44" s="134"/>
      <c r="JKD44" s="134"/>
      <c r="JKE44" s="134"/>
      <c r="JKF44" s="134"/>
      <c r="JKG44" s="134"/>
      <c r="JKH44" s="134"/>
      <c r="JKI44" s="134"/>
      <c r="JKJ44" s="134"/>
      <c r="JKK44" s="134"/>
      <c r="JKL44" s="134"/>
      <c r="JKM44" s="134"/>
      <c r="JKN44" s="134"/>
      <c r="JKO44" s="134"/>
      <c r="JKP44" s="134"/>
      <c r="JKQ44" s="134"/>
      <c r="JKR44" s="134"/>
      <c r="JKS44" s="134"/>
      <c r="JKT44" s="134"/>
      <c r="JKU44" s="134"/>
      <c r="JKV44" s="134"/>
      <c r="JKW44" s="134"/>
      <c r="JKX44" s="134"/>
      <c r="JKY44" s="134"/>
      <c r="JKZ44" s="134"/>
      <c r="JLA44" s="134"/>
      <c r="JLB44" s="134"/>
      <c r="JLC44" s="134"/>
      <c r="JLD44" s="134"/>
      <c r="JLE44" s="134"/>
      <c r="JLF44" s="134"/>
      <c r="JLG44" s="134"/>
      <c r="JLH44" s="134"/>
      <c r="JLI44" s="134"/>
      <c r="JLJ44" s="134"/>
      <c r="JLK44" s="134"/>
      <c r="JLL44" s="134"/>
      <c r="JLM44" s="134"/>
      <c r="JLN44" s="134"/>
      <c r="JLO44" s="134"/>
      <c r="JLP44" s="134"/>
      <c r="JLQ44" s="134"/>
      <c r="JLR44" s="134"/>
      <c r="JLS44" s="134"/>
      <c r="JLT44" s="134"/>
      <c r="JLU44" s="134"/>
      <c r="JLV44" s="134"/>
      <c r="JLW44" s="134"/>
      <c r="JLX44" s="134"/>
      <c r="JLY44" s="134"/>
      <c r="JLZ44" s="134"/>
      <c r="JMA44" s="134"/>
      <c r="JMB44" s="134"/>
      <c r="JMC44" s="134"/>
      <c r="JMD44" s="134"/>
      <c r="JME44" s="134"/>
      <c r="JMF44" s="134"/>
      <c r="JMG44" s="134"/>
      <c r="JMH44" s="134"/>
      <c r="JMI44" s="134"/>
      <c r="JMJ44" s="134"/>
      <c r="JMK44" s="134"/>
      <c r="JML44" s="134"/>
      <c r="JMM44" s="134"/>
      <c r="JMN44" s="134"/>
      <c r="JMO44" s="134"/>
      <c r="JMP44" s="134"/>
      <c r="JMQ44" s="134"/>
      <c r="JMR44" s="134"/>
      <c r="JMS44" s="134"/>
      <c r="JMT44" s="134"/>
      <c r="JMU44" s="134"/>
      <c r="JMV44" s="134"/>
      <c r="JMW44" s="134"/>
      <c r="JMX44" s="134"/>
      <c r="JMY44" s="134"/>
      <c r="JMZ44" s="134"/>
      <c r="JNA44" s="134"/>
      <c r="JNB44" s="134"/>
      <c r="JNC44" s="134"/>
      <c r="JND44" s="134"/>
      <c r="JNE44" s="134"/>
      <c r="JNF44" s="134"/>
      <c r="JNG44" s="134"/>
      <c r="JNH44" s="134"/>
      <c r="JNI44" s="134"/>
      <c r="JNJ44" s="134"/>
      <c r="JNK44" s="134"/>
      <c r="JNL44" s="134"/>
      <c r="JNM44" s="134"/>
      <c r="JNN44" s="134"/>
      <c r="JNO44" s="134"/>
      <c r="JNP44" s="134"/>
      <c r="JNQ44" s="134"/>
      <c r="JNR44" s="134"/>
      <c r="JNS44" s="134"/>
      <c r="JNT44" s="134"/>
      <c r="JNU44" s="134"/>
      <c r="JNV44" s="134"/>
      <c r="JNW44" s="134"/>
      <c r="JNX44" s="134"/>
      <c r="JNY44" s="134"/>
      <c r="JNZ44" s="134"/>
      <c r="JOA44" s="134"/>
      <c r="JOB44" s="134"/>
      <c r="JOC44" s="134"/>
      <c r="JOD44" s="134"/>
      <c r="JOE44" s="134"/>
      <c r="JOF44" s="134"/>
      <c r="JOG44" s="134"/>
      <c r="JOH44" s="134"/>
      <c r="JOI44" s="134"/>
      <c r="JOJ44" s="134"/>
      <c r="JOK44" s="134"/>
      <c r="JOL44" s="134"/>
      <c r="JOM44" s="134"/>
      <c r="JON44" s="134"/>
      <c r="JOO44" s="134"/>
      <c r="JOP44" s="134"/>
      <c r="JOQ44" s="134"/>
      <c r="JOR44" s="134"/>
      <c r="JOS44" s="134"/>
      <c r="JOT44" s="134"/>
      <c r="JOU44" s="134"/>
      <c r="JOV44" s="134"/>
      <c r="JOW44" s="134"/>
      <c r="JOX44" s="134"/>
      <c r="JOY44" s="134"/>
      <c r="JOZ44" s="134"/>
      <c r="JPA44" s="134"/>
      <c r="JPB44" s="134"/>
      <c r="JPC44" s="134"/>
      <c r="JPD44" s="134"/>
      <c r="JPE44" s="134"/>
      <c r="JPF44" s="134"/>
      <c r="JPG44" s="134"/>
      <c r="JPH44" s="134"/>
      <c r="JPI44" s="134"/>
      <c r="JPJ44" s="134"/>
      <c r="JPK44" s="134"/>
      <c r="JPL44" s="134"/>
      <c r="JPM44" s="134"/>
      <c r="JPN44" s="134"/>
      <c r="JPO44" s="134"/>
      <c r="JPP44" s="134"/>
      <c r="JPQ44" s="134"/>
      <c r="JPR44" s="134"/>
      <c r="JPS44" s="134"/>
      <c r="JPT44" s="134"/>
      <c r="JPU44" s="134"/>
      <c r="JPV44" s="134"/>
      <c r="JPW44" s="134"/>
      <c r="JPX44" s="134"/>
      <c r="JPY44" s="134"/>
      <c r="JPZ44" s="134"/>
      <c r="JQA44" s="134"/>
      <c r="JQB44" s="134"/>
      <c r="JQC44" s="134"/>
      <c r="JQD44" s="134"/>
      <c r="JQE44" s="134"/>
      <c r="JQF44" s="134"/>
      <c r="JQG44" s="134"/>
      <c r="JQH44" s="134"/>
      <c r="JQI44" s="134"/>
      <c r="JQJ44" s="134"/>
      <c r="JQK44" s="134"/>
      <c r="JQL44" s="134"/>
      <c r="JQM44" s="134"/>
      <c r="JQN44" s="134"/>
      <c r="JQO44" s="134"/>
      <c r="JQP44" s="134"/>
      <c r="JQQ44" s="134"/>
      <c r="JQR44" s="134"/>
      <c r="JQS44" s="134"/>
      <c r="JQT44" s="134"/>
      <c r="JQU44" s="134"/>
      <c r="JQV44" s="134"/>
      <c r="JQW44" s="134"/>
      <c r="JQX44" s="134"/>
      <c r="JQY44" s="134"/>
      <c r="JQZ44" s="134"/>
      <c r="JRA44" s="134"/>
      <c r="JRB44" s="134"/>
      <c r="JRC44" s="134"/>
      <c r="JRD44" s="134"/>
      <c r="JRE44" s="134"/>
      <c r="JRF44" s="134"/>
      <c r="JRG44" s="134"/>
      <c r="JRH44" s="134"/>
      <c r="JRI44" s="134"/>
      <c r="JRJ44" s="134"/>
      <c r="JRK44" s="134"/>
      <c r="JRL44" s="134"/>
      <c r="JRM44" s="134"/>
      <c r="JRN44" s="134"/>
      <c r="JRO44" s="134"/>
      <c r="JRP44" s="134"/>
      <c r="JRQ44" s="134"/>
      <c r="JRR44" s="134"/>
      <c r="JRS44" s="134"/>
      <c r="JRT44" s="134"/>
      <c r="JRU44" s="134"/>
      <c r="JRV44" s="134"/>
      <c r="JRW44" s="134"/>
      <c r="JRX44" s="134"/>
      <c r="JRY44" s="134"/>
      <c r="JRZ44" s="134"/>
      <c r="JSA44" s="134"/>
      <c r="JSB44" s="134"/>
      <c r="JSC44" s="134"/>
      <c r="JSD44" s="134"/>
      <c r="JSE44" s="134"/>
      <c r="JSF44" s="134"/>
      <c r="JSG44" s="134"/>
      <c r="JSH44" s="134"/>
      <c r="JSI44" s="134"/>
      <c r="JSJ44" s="134"/>
      <c r="JSK44" s="134"/>
      <c r="JSL44" s="134"/>
      <c r="JSM44" s="134"/>
      <c r="JSN44" s="134"/>
      <c r="JSO44" s="134"/>
      <c r="JSP44" s="134"/>
      <c r="JSQ44" s="134"/>
      <c r="JSR44" s="134"/>
      <c r="JSS44" s="134"/>
      <c r="JST44" s="134"/>
      <c r="JSU44" s="134"/>
      <c r="JSV44" s="134"/>
      <c r="JSW44" s="134"/>
      <c r="JSX44" s="134"/>
      <c r="JSY44" s="134"/>
      <c r="JSZ44" s="134"/>
      <c r="JTA44" s="134"/>
      <c r="JTB44" s="134"/>
      <c r="JTC44" s="134"/>
      <c r="JTD44" s="134"/>
      <c r="JTE44" s="134"/>
      <c r="JTF44" s="134"/>
      <c r="JTG44" s="134"/>
      <c r="JTH44" s="134"/>
      <c r="JTI44" s="134"/>
      <c r="JTJ44" s="134"/>
      <c r="JTK44" s="134"/>
      <c r="JTL44" s="134"/>
      <c r="JTM44" s="134"/>
      <c r="JTN44" s="134"/>
      <c r="JTO44" s="134"/>
      <c r="JTP44" s="134"/>
      <c r="JTQ44" s="134"/>
      <c r="JTR44" s="134"/>
      <c r="JTS44" s="134"/>
      <c r="JTT44" s="134"/>
      <c r="JTU44" s="134"/>
      <c r="JTV44" s="134"/>
      <c r="JTW44" s="134"/>
      <c r="JTX44" s="134"/>
      <c r="JTY44" s="134"/>
      <c r="JTZ44" s="134"/>
      <c r="JUA44" s="134"/>
      <c r="JUB44" s="134"/>
      <c r="JUC44" s="134"/>
      <c r="JUD44" s="134"/>
      <c r="JUE44" s="134"/>
      <c r="JUF44" s="134"/>
      <c r="JUG44" s="134"/>
      <c r="JUH44" s="134"/>
      <c r="JUI44" s="134"/>
      <c r="JUJ44" s="134"/>
      <c r="JUK44" s="134"/>
      <c r="JUL44" s="134"/>
      <c r="JUM44" s="134"/>
      <c r="JUN44" s="134"/>
      <c r="JUO44" s="134"/>
      <c r="JUP44" s="134"/>
      <c r="JUQ44" s="134"/>
      <c r="JUR44" s="134"/>
      <c r="JUS44" s="134"/>
      <c r="JUT44" s="134"/>
      <c r="JUU44" s="134"/>
      <c r="JUV44" s="134"/>
      <c r="JUW44" s="134"/>
      <c r="JUX44" s="134"/>
      <c r="JUY44" s="134"/>
      <c r="JUZ44" s="134"/>
      <c r="JVA44" s="134"/>
      <c r="JVB44" s="134"/>
      <c r="JVC44" s="134"/>
      <c r="JVD44" s="134"/>
      <c r="JVE44" s="134"/>
      <c r="JVF44" s="134"/>
      <c r="JVG44" s="134"/>
      <c r="JVH44" s="134"/>
      <c r="JVI44" s="134"/>
      <c r="JVJ44" s="134"/>
      <c r="JVK44" s="134"/>
      <c r="JVL44" s="134"/>
      <c r="JVM44" s="134"/>
      <c r="JVN44" s="134"/>
      <c r="JVO44" s="134"/>
      <c r="JVP44" s="134"/>
      <c r="JVQ44" s="134"/>
      <c r="JVR44" s="134"/>
      <c r="JVS44" s="134"/>
      <c r="JVT44" s="134"/>
      <c r="JVU44" s="134"/>
      <c r="JVV44" s="134"/>
      <c r="JVW44" s="134"/>
      <c r="JVX44" s="134"/>
      <c r="JVY44" s="134"/>
      <c r="JVZ44" s="134"/>
      <c r="JWA44" s="134"/>
      <c r="JWB44" s="134"/>
      <c r="JWC44" s="134"/>
      <c r="JWD44" s="134"/>
      <c r="JWE44" s="134"/>
      <c r="JWF44" s="134"/>
      <c r="JWG44" s="134"/>
      <c r="JWH44" s="134"/>
      <c r="JWI44" s="134"/>
      <c r="JWJ44" s="134"/>
      <c r="JWK44" s="134"/>
      <c r="JWL44" s="134"/>
      <c r="JWM44" s="134"/>
      <c r="JWN44" s="134"/>
      <c r="JWO44" s="134"/>
      <c r="JWP44" s="134"/>
      <c r="JWQ44" s="134"/>
      <c r="JWR44" s="134"/>
      <c r="JWS44" s="134"/>
      <c r="JWT44" s="134"/>
      <c r="JWU44" s="134"/>
      <c r="JWV44" s="134"/>
      <c r="JWW44" s="134"/>
      <c r="JWX44" s="134"/>
      <c r="JWY44" s="134"/>
      <c r="JWZ44" s="134"/>
      <c r="JXA44" s="134"/>
      <c r="JXB44" s="134"/>
      <c r="JXC44" s="134"/>
      <c r="JXD44" s="134"/>
      <c r="JXE44" s="134"/>
      <c r="JXF44" s="134"/>
      <c r="JXG44" s="134"/>
      <c r="JXH44" s="134"/>
      <c r="JXI44" s="134"/>
      <c r="JXJ44" s="134"/>
      <c r="JXK44" s="134"/>
      <c r="JXL44" s="134"/>
      <c r="JXM44" s="134"/>
      <c r="JXN44" s="134"/>
      <c r="JXO44" s="134"/>
      <c r="JXP44" s="134"/>
      <c r="JXQ44" s="134"/>
      <c r="JXR44" s="134"/>
      <c r="JXS44" s="134"/>
      <c r="JXT44" s="134"/>
      <c r="JXU44" s="134"/>
      <c r="JXV44" s="134"/>
      <c r="JXW44" s="134"/>
      <c r="JXX44" s="134"/>
      <c r="JXY44" s="134"/>
      <c r="JXZ44" s="134"/>
      <c r="JYA44" s="134"/>
      <c r="JYB44" s="134"/>
      <c r="JYC44" s="134"/>
      <c r="JYD44" s="134"/>
      <c r="JYE44" s="134"/>
      <c r="JYF44" s="134"/>
      <c r="JYG44" s="134"/>
      <c r="JYH44" s="134"/>
      <c r="JYI44" s="134"/>
      <c r="JYJ44" s="134"/>
      <c r="JYK44" s="134"/>
      <c r="JYL44" s="134"/>
      <c r="JYM44" s="134"/>
      <c r="JYN44" s="134"/>
      <c r="JYO44" s="134"/>
      <c r="JYP44" s="134"/>
      <c r="JYQ44" s="134"/>
      <c r="JYR44" s="134"/>
      <c r="JYS44" s="134"/>
      <c r="JYT44" s="134"/>
      <c r="JYU44" s="134"/>
      <c r="JYV44" s="134"/>
      <c r="JYW44" s="134"/>
      <c r="JYX44" s="134"/>
      <c r="JYY44" s="134"/>
      <c r="JYZ44" s="134"/>
      <c r="JZA44" s="134"/>
      <c r="JZB44" s="134"/>
      <c r="JZC44" s="134"/>
      <c r="JZD44" s="134"/>
      <c r="JZE44" s="134"/>
      <c r="JZF44" s="134"/>
      <c r="JZG44" s="134"/>
      <c r="JZH44" s="134"/>
      <c r="JZI44" s="134"/>
      <c r="JZJ44" s="134"/>
      <c r="JZK44" s="134"/>
      <c r="JZL44" s="134"/>
      <c r="JZM44" s="134"/>
      <c r="JZN44" s="134"/>
      <c r="JZO44" s="134"/>
      <c r="JZP44" s="134"/>
      <c r="JZQ44" s="134"/>
      <c r="JZR44" s="134"/>
      <c r="JZS44" s="134"/>
      <c r="JZT44" s="134"/>
      <c r="JZU44" s="134"/>
      <c r="JZV44" s="134"/>
      <c r="JZW44" s="134"/>
      <c r="JZX44" s="134"/>
      <c r="JZY44" s="134"/>
      <c r="JZZ44" s="134"/>
      <c r="KAA44" s="134"/>
      <c r="KAB44" s="134"/>
      <c r="KAC44" s="134"/>
      <c r="KAD44" s="134"/>
      <c r="KAE44" s="134"/>
      <c r="KAF44" s="134"/>
      <c r="KAG44" s="134"/>
      <c r="KAH44" s="134"/>
      <c r="KAI44" s="134"/>
      <c r="KAJ44" s="134"/>
      <c r="KAK44" s="134"/>
      <c r="KAL44" s="134"/>
      <c r="KAM44" s="134"/>
      <c r="KAN44" s="134"/>
      <c r="KAO44" s="134"/>
      <c r="KAP44" s="134"/>
      <c r="KAQ44" s="134"/>
      <c r="KAR44" s="134"/>
      <c r="KAS44" s="134"/>
      <c r="KAT44" s="134"/>
      <c r="KAU44" s="134"/>
      <c r="KAV44" s="134"/>
      <c r="KAW44" s="134"/>
      <c r="KAX44" s="134"/>
      <c r="KAY44" s="134"/>
      <c r="KAZ44" s="134"/>
      <c r="KBA44" s="134"/>
      <c r="KBB44" s="134"/>
      <c r="KBC44" s="134"/>
      <c r="KBD44" s="134"/>
      <c r="KBE44" s="134"/>
      <c r="KBF44" s="134"/>
      <c r="KBG44" s="134"/>
      <c r="KBH44" s="134"/>
      <c r="KBI44" s="134"/>
      <c r="KBJ44" s="134"/>
      <c r="KBK44" s="134"/>
      <c r="KBL44" s="134"/>
      <c r="KBM44" s="134"/>
      <c r="KBN44" s="134"/>
      <c r="KBO44" s="134"/>
      <c r="KBP44" s="134"/>
      <c r="KBQ44" s="134"/>
      <c r="KBR44" s="134"/>
      <c r="KBS44" s="134"/>
      <c r="KBT44" s="134"/>
      <c r="KBU44" s="134"/>
      <c r="KBV44" s="134"/>
      <c r="KBW44" s="134"/>
      <c r="KBX44" s="134"/>
      <c r="KBY44" s="134"/>
      <c r="KBZ44" s="134"/>
      <c r="KCA44" s="134"/>
      <c r="KCB44" s="134"/>
      <c r="KCC44" s="134"/>
      <c r="KCD44" s="134"/>
      <c r="KCE44" s="134"/>
      <c r="KCF44" s="134"/>
      <c r="KCG44" s="134"/>
      <c r="KCH44" s="134"/>
      <c r="KCI44" s="134"/>
      <c r="KCJ44" s="134"/>
      <c r="KCK44" s="134"/>
      <c r="KCL44" s="134"/>
      <c r="KCM44" s="134"/>
      <c r="KCN44" s="134"/>
      <c r="KCO44" s="134"/>
      <c r="KCP44" s="134"/>
      <c r="KCQ44" s="134"/>
      <c r="KCR44" s="134"/>
      <c r="KCS44" s="134"/>
      <c r="KCT44" s="134"/>
      <c r="KCU44" s="134"/>
      <c r="KCV44" s="134"/>
      <c r="KCW44" s="134"/>
      <c r="KCX44" s="134"/>
      <c r="KCY44" s="134"/>
      <c r="KCZ44" s="134"/>
      <c r="KDA44" s="134"/>
      <c r="KDB44" s="134"/>
      <c r="KDC44" s="134"/>
      <c r="KDD44" s="134"/>
      <c r="KDE44" s="134"/>
      <c r="KDF44" s="134"/>
      <c r="KDG44" s="134"/>
      <c r="KDH44" s="134"/>
      <c r="KDI44" s="134"/>
      <c r="KDJ44" s="134"/>
      <c r="KDK44" s="134"/>
      <c r="KDL44" s="134"/>
      <c r="KDM44" s="134"/>
      <c r="KDN44" s="134"/>
      <c r="KDO44" s="134"/>
      <c r="KDP44" s="134"/>
      <c r="KDQ44" s="134"/>
      <c r="KDR44" s="134"/>
      <c r="KDS44" s="134"/>
      <c r="KDT44" s="134"/>
      <c r="KDU44" s="134"/>
      <c r="KDV44" s="134"/>
      <c r="KDW44" s="134"/>
      <c r="KDX44" s="134"/>
      <c r="KDY44" s="134"/>
      <c r="KDZ44" s="134"/>
      <c r="KEA44" s="134"/>
      <c r="KEB44" s="134"/>
      <c r="KEC44" s="134"/>
      <c r="KED44" s="134"/>
      <c r="KEE44" s="134"/>
      <c r="KEF44" s="134"/>
      <c r="KEG44" s="134"/>
      <c r="KEH44" s="134"/>
      <c r="KEI44" s="134"/>
      <c r="KEJ44" s="134"/>
      <c r="KEK44" s="134"/>
      <c r="KEL44" s="134"/>
      <c r="KEM44" s="134"/>
      <c r="KEN44" s="134"/>
      <c r="KEO44" s="134"/>
      <c r="KEP44" s="134"/>
      <c r="KEQ44" s="134"/>
      <c r="KER44" s="134"/>
      <c r="KES44" s="134"/>
      <c r="KET44" s="134"/>
      <c r="KEU44" s="134"/>
      <c r="KEV44" s="134"/>
      <c r="KEW44" s="134"/>
      <c r="KEX44" s="134"/>
      <c r="KEY44" s="134"/>
      <c r="KEZ44" s="134"/>
      <c r="KFA44" s="134"/>
      <c r="KFB44" s="134"/>
      <c r="KFC44" s="134"/>
      <c r="KFD44" s="134"/>
      <c r="KFE44" s="134"/>
      <c r="KFF44" s="134"/>
      <c r="KFG44" s="134"/>
      <c r="KFH44" s="134"/>
      <c r="KFI44" s="134"/>
      <c r="KFJ44" s="134"/>
      <c r="KFK44" s="134"/>
      <c r="KFL44" s="134"/>
      <c r="KFM44" s="134"/>
      <c r="KFN44" s="134"/>
      <c r="KFO44" s="134"/>
      <c r="KFP44" s="134"/>
      <c r="KFQ44" s="134"/>
      <c r="KFR44" s="134"/>
      <c r="KFS44" s="134"/>
      <c r="KFT44" s="134"/>
      <c r="KFU44" s="134"/>
      <c r="KFV44" s="134"/>
      <c r="KFW44" s="134"/>
      <c r="KFX44" s="134"/>
      <c r="KFY44" s="134"/>
      <c r="KFZ44" s="134"/>
      <c r="KGA44" s="134"/>
      <c r="KGB44" s="134"/>
      <c r="KGC44" s="134"/>
      <c r="KGD44" s="134"/>
      <c r="KGE44" s="134"/>
      <c r="KGF44" s="134"/>
      <c r="KGG44" s="134"/>
      <c r="KGH44" s="134"/>
      <c r="KGI44" s="134"/>
      <c r="KGJ44" s="134"/>
      <c r="KGK44" s="134"/>
      <c r="KGL44" s="134"/>
      <c r="KGM44" s="134"/>
      <c r="KGN44" s="134"/>
      <c r="KGO44" s="134"/>
      <c r="KGP44" s="134"/>
      <c r="KGQ44" s="134"/>
      <c r="KGR44" s="134"/>
      <c r="KGS44" s="134"/>
      <c r="KGT44" s="134"/>
      <c r="KGU44" s="134"/>
      <c r="KGV44" s="134"/>
      <c r="KGW44" s="134"/>
      <c r="KGX44" s="134"/>
      <c r="KGY44" s="134"/>
      <c r="KGZ44" s="134"/>
      <c r="KHA44" s="134"/>
      <c r="KHB44" s="134"/>
      <c r="KHC44" s="134"/>
      <c r="KHD44" s="134"/>
      <c r="KHE44" s="134"/>
      <c r="KHF44" s="134"/>
      <c r="KHG44" s="134"/>
      <c r="KHH44" s="134"/>
      <c r="KHI44" s="134"/>
      <c r="KHJ44" s="134"/>
      <c r="KHK44" s="134"/>
      <c r="KHL44" s="134"/>
      <c r="KHM44" s="134"/>
      <c r="KHN44" s="134"/>
      <c r="KHO44" s="134"/>
      <c r="KHP44" s="134"/>
      <c r="KHQ44" s="134"/>
      <c r="KHR44" s="134"/>
      <c r="KHS44" s="134"/>
      <c r="KHT44" s="134"/>
      <c r="KHU44" s="134"/>
      <c r="KHV44" s="134"/>
      <c r="KHW44" s="134"/>
      <c r="KHX44" s="134"/>
      <c r="KHY44" s="134"/>
      <c r="KHZ44" s="134"/>
      <c r="KIA44" s="134"/>
      <c r="KIB44" s="134"/>
      <c r="KIC44" s="134"/>
      <c r="KID44" s="134"/>
      <c r="KIE44" s="134"/>
      <c r="KIF44" s="134"/>
      <c r="KIG44" s="134"/>
      <c r="KIH44" s="134"/>
      <c r="KII44" s="134"/>
      <c r="KIJ44" s="134"/>
      <c r="KIK44" s="134"/>
      <c r="KIL44" s="134"/>
      <c r="KIM44" s="134"/>
      <c r="KIN44" s="134"/>
      <c r="KIO44" s="134"/>
      <c r="KIP44" s="134"/>
      <c r="KIQ44" s="134"/>
      <c r="KIR44" s="134"/>
      <c r="KIS44" s="134"/>
      <c r="KIT44" s="134"/>
      <c r="KIU44" s="134"/>
      <c r="KIV44" s="134"/>
      <c r="KIW44" s="134"/>
      <c r="KIX44" s="134"/>
      <c r="KIY44" s="134"/>
      <c r="KIZ44" s="134"/>
      <c r="KJA44" s="134"/>
      <c r="KJB44" s="134"/>
      <c r="KJC44" s="134"/>
      <c r="KJD44" s="134"/>
      <c r="KJE44" s="134"/>
      <c r="KJF44" s="134"/>
      <c r="KJG44" s="134"/>
      <c r="KJH44" s="134"/>
      <c r="KJI44" s="134"/>
      <c r="KJJ44" s="134"/>
      <c r="KJK44" s="134"/>
      <c r="KJL44" s="134"/>
      <c r="KJM44" s="134"/>
      <c r="KJN44" s="134"/>
      <c r="KJO44" s="134"/>
      <c r="KJP44" s="134"/>
      <c r="KJQ44" s="134"/>
      <c r="KJR44" s="134"/>
      <c r="KJS44" s="134"/>
      <c r="KJT44" s="134"/>
      <c r="KJU44" s="134"/>
      <c r="KJV44" s="134"/>
      <c r="KJW44" s="134"/>
      <c r="KJX44" s="134"/>
      <c r="KJY44" s="134"/>
      <c r="KJZ44" s="134"/>
      <c r="KKA44" s="134"/>
      <c r="KKB44" s="134"/>
      <c r="KKC44" s="134"/>
      <c r="KKD44" s="134"/>
      <c r="KKE44" s="134"/>
      <c r="KKF44" s="134"/>
      <c r="KKG44" s="134"/>
      <c r="KKH44" s="134"/>
      <c r="KKI44" s="134"/>
      <c r="KKJ44" s="134"/>
      <c r="KKK44" s="134"/>
      <c r="KKL44" s="134"/>
      <c r="KKM44" s="134"/>
      <c r="KKN44" s="134"/>
      <c r="KKO44" s="134"/>
      <c r="KKP44" s="134"/>
      <c r="KKQ44" s="134"/>
      <c r="KKR44" s="134"/>
      <c r="KKS44" s="134"/>
      <c r="KKT44" s="134"/>
      <c r="KKU44" s="134"/>
      <c r="KKV44" s="134"/>
      <c r="KKW44" s="134"/>
      <c r="KKX44" s="134"/>
      <c r="KKY44" s="134"/>
      <c r="KKZ44" s="134"/>
      <c r="KLA44" s="134"/>
      <c r="KLB44" s="134"/>
      <c r="KLC44" s="134"/>
      <c r="KLD44" s="134"/>
      <c r="KLE44" s="134"/>
      <c r="KLF44" s="134"/>
      <c r="KLG44" s="134"/>
      <c r="KLH44" s="134"/>
      <c r="KLI44" s="134"/>
      <c r="KLJ44" s="134"/>
      <c r="KLK44" s="134"/>
      <c r="KLL44" s="134"/>
      <c r="KLM44" s="134"/>
      <c r="KLN44" s="134"/>
      <c r="KLO44" s="134"/>
      <c r="KLP44" s="134"/>
      <c r="KLQ44" s="134"/>
      <c r="KLR44" s="134"/>
      <c r="KLS44" s="134"/>
      <c r="KLT44" s="134"/>
      <c r="KLU44" s="134"/>
      <c r="KLV44" s="134"/>
      <c r="KLW44" s="134"/>
      <c r="KLX44" s="134"/>
      <c r="KLY44" s="134"/>
      <c r="KLZ44" s="134"/>
      <c r="KMA44" s="134"/>
      <c r="KMB44" s="134"/>
      <c r="KMC44" s="134"/>
      <c r="KMD44" s="134"/>
      <c r="KME44" s="134"/>
      <c r="KMF44" s="134"/>
      <c r="KMG44" s="134"/>
      <c r="KMH44" s="134"/>
      <c r="KMI44" s="134"/>
      <c r="KMJ44" s="134"/>
      <c r="KMK44" s="134"/>
      <c r="KML44" s="134"/>
      <c r="KMM44" s="134"/>
      <c r="KMN44" s="134"/>
      <c r="KMO44" s="134"/>
      <c r="KMP44" s="134"/>
      <c r="KMQ44" s="134"/>
      <c r="KMR44" s="134"/>
      <c r="KMS44" s="134"/>
      <c r="KMT44" s="134"/>
      <c r="KMU44" s="134"/>
      <c r="KMV44" s="134"/>
      <c r="KMW44" s="134"/>
      <c r="KMX44" s="134"/>
      <c r="KMY44" s="134"/>
      <c r="KMZ44" s="134"/>
      <c r="KNA44" s="134"/>
      <c r="KNB44" s="134"/>
      <c r="KNC44" s="134"/>
      <c r="KND44" s="134"/>
      <c r="KNE44" s="134"/>
      <c r="KNF44" s="134"/>
      <c r="KNG44" s="134"/>
      <c r="KNH44" s="134"/>
      <c r="KNI44" s="134"/>
      <c r="KNJ44" s="134"/>
      <c r="KNK44" s="134"/>
      <c r="KNL44" s="134"/>
      <c r="KNM44" s="134"/>
      <c r="KNN44" s="134"/>
      <c r="KNO44" s="134"/>
      <c r="KNP44" s="134"/>
      <c r="KNQ44" s="134"/>
      <c r="KNR44" s="134"/>
      <c r="KNS44" s="134"/>
      <c r="KNT44" s="134"/>
      <c r="KNU44" s="134"/>
      <c r="KNV44" s="134"/>
      <c r="KNW44" s="134"/>
      <c r="KNX44" s="134"/>
      <c r="KNY44" s="134"/>
      <c r="KNZ44" s="134"/>
      <c r="KOA44" s="134"/>
      <c r="KOB44" s="134"/>
      <c r="KOC44" s="134"/>
      <c r="KOD44" s="134"/>
      <c r="KOE44" s="134"/>
      <c r="KOF44" s="134"/>
      <c r="KOG44" s="134"/>
      <c r="KOH44" s="134"/>
      <c r="KOI44" s="134"/>
      <c r="KOJ44" s="134"/>
      <c r="KOK44" s="134"/>
      <c r="KOL44" s="134"/>
      <c r="KOM44" s="134"/>
      <c r="KON44" s="134"/>
      <c r="KOO44" s="134"/>
      <c r="KOP44" s="134"/>
      <c r="KOQ44" s="134"/>
      <c r="KOR44" s="134"/>
      <c r="KOS44" s="134"/>
      <c r="KOT44" s="134"/>
      <c r="KOU44" s="134"/>
      <c r="KOV44" s="134"/>
      <c r="KOW44" s="134"/>
      <c r="KOX44" s="134"/>
      <c r="KOY44" s="134"/>
      <c r="KOZ44" s="134"/>
      <c r="KPA44" s="134"/>
      <c r="KPB44" s="134"/>
      <c r="KPC44" s="134"/>
      <c r="KPD44" s="134"/>
      <c r="KPE44" s="134"/>
      <c r="KPF44" s="134"/>
      <c r="KPG44" s="134"/>
      <c r="KPH44" s="134"/>
      <c r="KPI44" s="134"/>
      <c r="KPJ44" s="134"/>
      <c r="KPK44" s="134"/>
      <c r="KPL44" s="134"/>
      <c r="KPM44" s="134"/>
      <c r="KPN44" s="134"/>
      <c r="KPO44" s="134"/>
      <c r="KPP44" s="134"/>
      <c r="KPQ44" s="134"/>
      <c r="KPR44" s="134"/>
      <c r="KPS44" s="134"/>
      <c r="KPT44" s="134"/>
      <c r="KPU44" s="134"/>
      <c r="KPV44" s="134"/>
      <c r="KPW44" s="134"/>
      <c r="KPX44" s="134"/>
      <c r="KPY44" s="134"/>
      <c r="KPZ44" s="134"/>
      <c r="KQA44" s="134"/>
      <c r="KQB44" s="134"/>
      <c r="KQC44" s="134"/>
      <c r="KQD44" s="134"/>
      <c r="KQE44" s="134"/>
      <c r="KQF44" s="134"/>
      <c r="KQG44" s="134"/>
      <c r="KQH44" s="134"/>
      <c r="KQI44" s="134"/>
      <c r="KQJ44" s="134"/>
      <c r="KQK44" s="134"/>
      <c r="KQL44" s="134"/>
      <c r="KQM44" s="134"/>
      <c r="KQN44" s="134"/>
      <c r="KQO44" s="134"/>
      <c r="KQP44" s="134"/>
      <c r="KQQ44" s="134"/>
      <c r="KQR44" s="134"/>
      <c r="KQS44" s="134"/>
      <c r="KQT44" s="134"/>
      <c r="KQU44" s="134"/>
      <c r="KQV44" s="134"/>
      <c r="KQW44" s="134"/>
      <c r="KQX44" s="134"/>
      <c r="KQY44" s="134"/>
      <c r="KQZ44" s="134"/>
      <c r="KRA44" s="134"/>
      <c r="KRB44" s="134"/>
      <c r="KRC44" s="134"/>
      <c r="KRD44" s="134"/>
      <c r="KRE44" s="134"/>
      <c r="KRF44" s="134"/>
      <c r="KRG44" s="134"/>
      <c r="KRH44" s="134"/>
      <c r="KRI44" s="134"/>
      <c r="KRJ44" s="134"/>
      <c r="KRK44" s="134"/>
      <c r="KRL44" s="134"/>
      <c r="KRM44" s="134"/>
      <c r="KRN44" s="134"/>
      <c r="KRO44" s="134"/>
      <c r="KRP44" s="134"/>
      <c r="KRQ44" s="134"/>
      <c r="KRR44" s="134"/>
      <c r="KRS44" s="134"/>
      <c r="KRT44" s="134"/>
      <c r="KRU44" s="134"/>
      <c r="KRV44" s="134"/>
      <c r="KRW44" s="134"/>
      <c r="KRX44" s="134"/>
      <c r="KRY44" s="134"/>
      <c r="KRZ44" s="134"/>
      <c r="KSA44" s="134"/>
      <c r="KSB44" s="134"/>
      <c r="KSC44" s="134"/>
      <c r="KSD44" s="134"/>
      <c r="KSE44" s="134"/>
      <c r="KSF44" s="134"/>
      <c r="KSG44" s="134"/>
      <c r="KSH44" s="134"/>
      <c r="KSI44" s="134"/>
      <c r="KSJ44" s="134"/>
      <c r="KSK44" s="134"/>
      <c r="KSL44" s="134"/>
      <c r="KSM44" s="134"/>
      <c r="KSN44" s="134"/>
      <c r="KSO44" s="134"/>
      <c r="KSP44" s="134"/>
      <c r="KSQ44" s="134"/>
      <c r="KSR44" s="134"/>
      <c r="KSS44" s="134"/>
      <c r="KST44" s="134"/>
      <c r="KSU44" s="134"/>
      <c r="KSV44" s="134"/>
      <c r="KSW44" s="134"/>
      <c r="KSX44" s="134"/>
      <c r="KSY44" s="134"/>
      <c r="KSZ44" s="134"/>
      <c r="KTA44" s="134"/>
      <c r="KTB44" s="134"/>
      <c r="KTC44" s="134"/>
      <c r="KTD44" s="134"/>
      <c r="KTE44" s="134"/>
      <c r="KTF44" s="134"/>
      <c r="KTG44" s="134"/>
      <c r="KTH44" s="134"/>
      <c r="KTI44" s="134"/>
      <c r="KTJ44" s="134"/>
      <c r="KTK44" s="134"/>
      <c r="KTL44" s="134"/>
      <c r="KTM44" s="134"/>
      <c r="KTN44" s="134"/>
      <c r="KTO44" s="134"/>
      <c r="KTP44" s="134"/>
      <c r="KTQ44" s="134"/>
      <c r="KTR44" s="134"/>
      <c r="KTS44" s="134"/>
      <c r="KTT44" s="134"/>
      <c r="KTU44" s="134"/>
      <c r="KTV44" s="134"/>
      <c r="KTW44" s="134"/>
      <c r="KTX44" s="134"/>
      <c r="KTY44" s="134"/>
      <c r="KTZ44" s="134"/>
      <c r="KUA44" s="134"/>
      <c r="KUB44" s="134"/>
      <c r="KUC44" s="134"/>
      <c r="KUD44" s="134"/>
      <c r="KUE44" s="134"/>
      <c r="KUF44" s="134"/>
      <c r="KUG44" s="134"/>
      <c r="KUH44" s="134"/>
      <c r="KUI44" s="134"/>
      <c r="KUJ44" s="134"/>
      <c r="KUK44" s="134"/>
      <c r="KUL44" s="134"/>
      <c r="KUM44" s="134"/>
      <c r="KUN44" s="134"/>
      <c r="KUO44" s="134"/>
      <c r="KUP44" s="134"/>
      <c r="KUQ44" s="134"/>
      <c r="KUR44" s="134"/>
      <c r="KUS44" s="134"/>
      <c r="KUT44" s="134"/>
      <c r="KUU44" s="134"/>
      <c r="KUV44" s="134"/>
      <c r="KUW44" s="134"/>
      <c r="KUX44" s="134"/>
      <c r="KUY44" s="134"/>
      <c r="KUZ44" s="134"/>
      <c r="KVA44" s="134"/>
      <c r="KVB44" s="134"/>
      <c r="KVC44" s="134"/>
      <c r="KVD44" s="134"/>
      <c r="KVE44" s="134"/>
      <c r="KVF44" s="134"/>
      <c r="KVG44" s="134"/>
      <c r="KVH44" s="134"/>
      <c r="KVI44" s="134"/>
      <c r="KVJ44" s="134"/>
      <c r="KVK44" s="134"/>
      <c r="KVL44" s="134"/>
      <c r="KVM44" s="134"/>
      <c r="KVN44" s="134"/>
      <c r="KVO44" s="134"/>
      <c r="KVP44" s="134"/>
      <c r="KVQ44" s="134"/>
      <c r="KVR44" s="134"/>
      <c r="KVS44" s="134"/>
      <c r="KVT44" s="134"/>
      <c r="KVU44" s="134"/>
      <c r="KVV44" s="134"/>
      <c r="KVW44" s="134"/>
      <c r="KVX44" s="134"/>
      <c r="KVY44" s="134"/>
      <c r="KVZ44" s="134"/>
      <c r="KWA44" s="134"/>
      <c r="KWB44" s="134"/>
      <c r="KWC44" s="134"/>
      <c r="KWD44" s="134"/>
      <c r="KWE44" s="134"/>
      <c r="KWF44" s="134"/>
      <c r="KWG44" s="134"/>
      <c r="KWH44" s="134"/>
      <c r="KWI44" s="134"/>
      <c r="KWJ44" s="134"/>
      <c r="KWK44" s="134"/>
      <c r="KWL44" s="134"/>
      <c r="KWM44" s="134"/>
      <c r="KWN44" s="134"/>
      <c r="KWO44" s="134"/>
      <c r="KWP44" s="134"/>
      <c r="KWQ44" s="134"/>
      <c r="KWR44" s="134"/>
      <c r="KWS44" s="134"/>
      <c r="KWT44" s="134"/>
      <c r="KWU44" s="134"/>
      <c r="KWV44" s="134"/>
      <c r="KWW44" s="134"/>
      <c r="KWX44" s="134"/>
      <c r="KWY44" s="134"/>
      <c r="KWZ44" s="134"/>
      <c r="KXA44" s="134"/>
      <c r="KXB44" s="134"/>
      <c r="KXC44" s="134"/>
      <c r="KXD44" s="134"/>
      <c r="KXE44" s="134"/>
      <c r="KXF44" s="134"/>
      <c r="KXG44" s="134"/>
      <c r="KXH44" s="134"/>
      <c r="KXI44" s="134"/>
      <c r="KXJ44" s="134"/>
      <c r="KXK44" s="134"/>
      <c r="KXL44" s="134"/>
      <c r="KXM44" s="134"/>
      <c r="KXN44" s="134"/>
      <c r="KXO44" s="134"/>
      <c r="KXP44" s="134"/>
      <c r="KXQ44" s="134"/>
      <c r="KXR44" s="134"/>
      <c r="KXS44" s="134"/>
      <c r="KXT44" s="134"/>
      <c r="KXU44" s="134"/>
      <c r="KXV44" s="134"/>
      <c r="KXW44" s="134"/>
      <c r="KXX44" s="134"/>
      <c r="KXY44" s="134"/>
      <c r="KXZ44" s="134"/>
      <c r="KYA44" s="134"/>
      <c r="KYB44" s="134"/>
      <c r="KYC44" s="134"/>
      <c r="KYD44" s="134"/>
      <c r="KYE44" s="134"/>
      <c r="KYF44" s="134"/>
      <c r="KYG44" s="134"/>
      <c r="KYH44" s="134"/>
      <c r="KYI44" s="134"/>
      <c r="KYJ44" s="134"/>
      <c r="KYK44" s="134"/>
      <c r="KYL44" s="134"/>
      <c r="KYM44" s="134"/>
      <c r="KYN44" s="134"/>
      <c r="KYO44" s="134"/>
      <c r="KYP44" s="134"/>
      <c r="KYQ44" s="134"/>
      <c r="KYR44" s="134"/>
      <c r="KYS44" s="134"/>
      <c r="KYT44" s="134"/>
      <c r="KYU44" s="134"/>
      <c r="KYV44" s="134"/>
      <c r="KYW44" s="134"/>
      <c r="KYX44" s="134"/>
      <c r="KYY44" s="134"/>
      <c r="KYZ44" s="134"/>
      <c r="KZA44" s="134"/>
      <c r="KZB44" s="134"/>
      <c r="KZC44" s="134"/>
      <c r="KZD44" s="134"/>
      <c r="KZE44" s="134"/>
      <c r="KZF44" s="134"/>
      <c r="KZG44" s="134"/>
      <c r="KZH44" s="134"/>
      <c r="KZI44" s="134"/>
      <c r="KZJ44" s="134"/>
      <c r="KZK44" s="134"/>
      <c r="KZL44" s="134"/>
      <c r="KZM44" s="134"/>
      <c r="KZN44" s="134"/>
      <c r="KZO44" s="134"/>
      <c r="KZP44" s="134"/>
      <c r="KZQ44" s="134"/>
      <c r="KZR44" s="134"/>
      <c r="KZS44" s="134"/>
      <c r="KZT44" s="134"/>
      <c r="KZU44" s="134"/>
      <c r="KZV44" s="134"/>
      <c r="KZW44" s="134"/>
      <c r="KZX44" s="134"/>
      <c r="KZY44" s="134"/>
      <c r="KZZ44" s="134"/>
      <c r="LAA44" s="134"/>
      <c r="LAB44" s="134"/>
      <c r="LAC44" s="134"/>
      <c r="LAD44" s="134"/>
      <c r="LAE44" s="134"/>
      <c r="LAF44" s="134"/>
      <c r="LAG44" s="134"/>
      <c r="LAH44" s="134"/>
      <c r="LAI44" s="134"/>
      <c r="LAJ44" s="134"/>
      <c r="LAK44" s="134"/>
      <c r="LAL44" s="134"/>
      <c r="LAM44" s="134"/>
      <c r="LAN44" s="134"/>
      <c r="LAO44" s="134"/>
      <c r="LAP44" s="134"/>
      <c r="LAQ44" s="134"/>
      <c r="LAR44" s="134"/>
      <c r="LAS44" s="134"/>
      <c r="LAT44" s="134"/>
      <c r="LAU44" s="134"/>
      <c r="LAV44" s="134"/>
      <c r="LAW44" s="134"/>
      <c r="LAX44" s="134"/>
      <c r="LAY44" s="134"/>
      <c r="LAZ44" s="134"/>
      <c r="LBA44" s="134"/>
      <c r="LBB44" s="134"/>
      <c r="LBC44" s="134"/>
      <c r="LBD44" s="134"/>
      <c r="LBE44" s="134"/>
      <c r="LBF44" s="134"/>
      <c r="LBG44" s="134"/>
      <c r="LBH44" s="134"/>
      <c r="LBI44" s="134"/>
      <c r="LBJ44" s="134"/>
      <c r="LBK44" s="134"/>
      <c r="LBL44" s="134"/>
      <c r="LBM44" s="134"/>
      <c r="LBN44" s="134"/>
      <c r="LBO44" s="134"/>
      <c r="LBP44" s="134"/>
      <c r="LBQ44" s="134"/>
      <c r="LBR44" s="134"/>
      <c r="LBS44" s="134"/>
      <c r="LBT44" s="134"/>
      <c r="LBU44" s="134"/>
      <c r="LBV44" s="134"/>
      <c r="LBW44" s="134"/>
      <c r="LBX44" s="134"/>
      <c r="LBY44" s="134"/>
      <c r="LBZ44" s="134"/>
      <c r="LCA44" s="134"/>
      <c r="LCB44" s="134"/>
      <c r="LCC44" s="134"/>
      <c r="LCD44" s="134"/>
      <c r="LCE44" s="134"/>
      <c r="LCF44" s="134"/>
      <c r="LCG44" s="134"/>
      <c r="LCH44" s="134"/>
      <c r="LCI44" s="134"/>
      <c r="LCJ44" s="134"/>
      <c r="LCK44" s="134"/>
      <c r="LCL44" s="134"/>
      <c r="LCM44" s="134"/>
      <c r="LCN44" s="134"/>
      <c r="LCO44" s="134"/>
      <c r="LCP44" s="134"/>
      <c r="LCQ44" s="134"/>
      <c r="LCR44" s="134"/>
      <c r="LCS44" s="134"/>
      <c r="LCT44" s="134"/>
      <c r="LCU44" s="134"/>
      <c r="LCV44" s="134"/>
      <c r="LCW44" s="134"/>
      <c r="LCX44" s="134"/>
      <c r="LCY44" s="134"/>
      <c r="LCZ44" s="134"/>
      <c r="LDA44" s="134"/>
      <c r="LDB44" s="134"/>
      <c r="LDC44" s="134"/>
      <c r="LDD44" s="134"/>
      <c r="LDE44" s="134"/>
      <c r="LDF44" s="134"/>
      <c r="LDG44" s="134"/>
      <c r="LDH44" s="134"/>
      <c r="LDI44" s="134"/>
      <c r="LDJ44" s="134"/>
      <c r="LDK44" s="134"/>
      <c r="LDL44" s="134"/>
      <c r="LDM44" s="134"/>
      <c r="LDN44" s="134"/>
      <c r="LDO44" s="134"/>
      <c r="LDP44" s="134"/>
      <c r="LDQ44" s="134"/>
      <c r="LDR44" s="134"/>
      <c r="LDS44" s="134"/>
      <c r="LDT44" s="134"/>
      <c r="LDU44" s="134"/>
      <c r="LDV44" s="134"/>
      <c r="LDW44" s="134"/>
      <c r="LDX44" s="134"/>
      <c r="LDY44" s="134"/>
      <c r="LDZ44" s="134"/>
      <c r="LEA44" s="134"/>
      <c r="LEB44" s="134"/>
      <c r="LEC44" s="134"/>
      <c r="LED44" s="134"/>
      <c r="LEE44" s="134"/>
      <c r="LEF44" s="134"/>
      <c r="LEG44" s="134"/>
      <c r="LEH44" s="134"/>
      <c r="LEI44" s="134"/>
      <c r="LEJ44" s="134"/>
      <c r="LEK44" s="134"/>
      <c r="LEL44" s="134"/>
      <c r="LEM44" s="134"/>
      <c r="LEN44" s="134"/>
      <c r="LEO44" s="134"/>
      <c r="LEP44" s="134"/>
      <c r="LEQ44" s="134"/>
      <c r="LER44" s="134"/>
      <c r="LES44" s="134"/>
      <c r="LET44" s="134"/>
      <c r="LEU44" s="134"/>
      <c r="LEV44" s="134"/>
      <c r="LEW44" s="134"/>
      <c r="LEX44" s="134"/>
      <c r="LEY44" s="134"/>
      <c r="LEZ44" s="134"/>
      <c r="LFA44" s="134"/>
      <c r="LFB44" s="134"/>
      <c r="LFC44" s="134"/>
      <c r="LFD44" s="134"/>
      <c r="LFE44" s="134"/>
      <c r="LFF44" s="134"/>
      <c r="LFG44" s="134"/>
      <c r="LFH44" s="134"/>
      <c r="LFI44" s="134"/>
      <c r="LFJ44" s="134"/>
      <c r="LFK44" s="134"/>
      <c r="LFL44" s="134"/>
      <c r="LFM44" s="134"/>
      <c r="LFN44" s="134"/>
      <c r="LFO44" s="134"/>
      <c r="LFP44" s="134"/>
      <c r="LFQ44" s="134"/>
      <c r="LFR44" s="134"/>
      <c r="LFS44" s="134"/>
      <c r="LFT44" s="134"/>
      <c r="LFU44" s="134"/>
      <c r="LFV44" s="134"/>
      <c r="LFW44" s="134"/>
      <c r="LFX44" s="134"/>
      <c r="LFY44" s="134"/>
      <c r="LFZ44" s="134"/>
      <c r="LGA44" s="134"/>
      <c r="LGB44" s="134"/>
      <c r="LGC44" s="134"/>
      <c r="LGD44" s="134"/>
      <c r="LGE44" s="134"/>
      <c r="LGF44" s="134"/>
      <c r="LGG44" s="134"/>
      <c r="LGH44" s="134"/>
      <c r="LGI44" s="134"/>
      <c r="LGJ44" s="134"/>
      <c r="LGK44" s="134"/>
      <c r="LGL44" s="134"/>
      <c r="LGM44" s="134"/>
      <c r="LGN44" s="134"/>
      <c r="LGO44" s="134"/>
      <c r="LGP44" s="134"/>
      <c r="LGQ44" s="134"/>
      <c r="LGR44" s="134"/>
      <c r="LGS44" s="134"/>
      <c r="LGT44" s="134"/>
      <c r="LGU44" s="134"/>
      <c r="LGV44" s="134"/>
      <c r="LGW44" s="134"/>
      <c r="LGX44" s="134"/>
      <c r="LGY44" s="134"/>
      <c r="LGZ44" s="134"/>
      <c r="LHA44" s="134"/>
      <c r="LHB44" s="134"/>
      <c r="LHC44" s="134"/>
      <c r="LHD44" s="134"/>
      <c r="LHE44" s="134"/>
      <c r="LHF44" s="134"/>
      <c r="LHG44" s="134"/>
      <c r="LHH44" s="134"/>
      <c r="LHI44" s="134"/>
      <c r="LHJ44" s="134"/>
      <c r="LHK44" s="134"/>
      <c r="LHL44" s="134"/>
      <c r="LHM44" s="134"/>
      <c r="LHN44" s="134"/>
      <c r="LHO44" s="134"/>
      <c r="LHP44" s="134"/>
      <c r="LHQ44" s="134"/>
      <c r="LHR44" s="134"/>
      <c r="LHS44" s="134"/>
      <c r="LHT44" s="134"/>
      <c r="LHU44" s="134"/>
      <c r="LHV44" s="134"/>
      <c r="LHW44" s="134"/>
      <c r="LHX44" s="134"/>
      <c r="LHY44" s="134"/>
      <c r="LHZ44" s="134"/>
      <c r="LIA44" s="134"/>
      <c r="LIB44" s="134"/>
      <c r="LIC44" s="134"/>
      <c r="LID44" s="134"/>
      <c r="LIE44" s="134"/>
      <c r="LIF44" s="134"/>
      <c r="LIG44" s="134"/>
      <c r="LIH44" s="134"/>
      <c r="LII44" s="134"/>
      <c r="LIJ44" s="134"/>
      <c r="LIK44" s="134"/>
      <c r="LIL44" s="134"/>
      <c r="LIM44" s="134"/>
      <c r="LIN44" s="134"/>
      <c r="LIO44" s="134"/>
      <c r="LIP44" s="134"/>
      <c r="LIQ44" s="134"/>
      <c r="LIR44" s="134"/>
      <c r="LIS44" s="134"/>
      <c r="LIT44" s="134"/>
      <c r="LIU44" s="134"/>
      <c r="LIV44" s="134"/>
      <c r="LIW44" s="134"/>
      <c r="LIX44" s="134"/>
      <c r="LIY44" s="134"/>
      <c r="LIZ44" s="134"/>
      <c r="LJA44" s="134"/>
      <c r="LJB44" s="134"/>
      <c r="LJC44" s="134"/>
      <c r="LJD44" s="134"/>
      <c r="LJE44" s="134"/>
      <c r="LJF44" s="134"/>
      <c r="LJG44" s="134"/>
      <c r="LJH44" s="134"/>
      <c r="LJI44" s="134"/>
      <c r="LJJ44" s="134"/>
      <c r="LJK44" s="134"/>
      <c r="LJL44" s="134"/>
      <c r="LJM44" s="134"/>
      <c r="LJN44" s="134"/>
      <c r="LJO44" s="134"/>
      <c r="LJP44" s="134"/>
      <c r="LJQ44" s="134"/>
      <c r="LJR44" s="134"/>
      <c r="LJS44" s="134"/>
      <c r="LJT44" s="134"/>
      <c r="LJU44" s="134"/>
      <c r="LJV44" s="134"/>
      <c r="LJW44" s="134"/>
      <c r="LJX44" s="134"/>
      <c r="LJY44" s="134"/>
      <c r="LJZ44" s="134"/>
      <c r="LKA44" s="134"/>
      <c r="LKB44" s="134"/>
      <c r="LKC44" s="134"/>
      <c r="LKD44" s="134"/>
      <c r="LKE44" s="134"/>
      <c r="LKF44" s="134"/>
      <c r="LKG44" s="134"/>
      <c r="LKH44" s="134"/>
      <c r="LKI44" s="134"/>
      <c r="LKJ44" s="134"/>
      <c r="LKK44" s="134"/>
      <c r="LKL44" s="134"/>
      <c r="LKM44" s="134"/>
      <c r="LKN44" s="134"/>
      <c r="LKO44" s="134"/>
      <c r="LKP44" s="134"/>
      <c r="LKQ44" s="134"/>
      <c r="LKR44" s="134"/>
      <c r="LKS44" s="134"/>
      <c r="LKT44" s="134"/>
      <c r="LKU44" s="134"/>
      <c r="LKV44" s="134"/>
      <c r="LKW44" s="134"/>
      <c r="LKX44" s="134"/>
      <c r="LKY44" s="134"/>
      <c r="LKZ44" s="134"/>
      <c r="LLA44" s="134"/>
      <c r="LLB44" s="134"/>
      <c r="LLC44" s="134"/>
      <c r="LLD44" s="134"/>
      <c r="LLE44" s="134"/>
      <c r="LLF44" s="134"/>
      <c r="LLG44" s="134"/>
      <c r="LLH44" s="134"/>
      <c r="LLI44" s="134"/>
      <c r="LLJ44" s="134"/>
      <c r="LLK44" s="134"/>
      <c r="LLL44" s="134"/>
      <c r="LLM44" s="134"/>
      <c r="LLN44" s="134"/>
      <c r="LLO44" s="134"/>
      <c r="LLP44" s="134"/>
      <c r="LLQ44" s="134"/>
      <c r="LLR44" s="134"/>
      <c r="LLS44" s="134"/>
      <c r="LLT44" s="134"/>
      <c r="LLU44" s="134"/>
      <c r="LLV44" s="134"/>
      <c r="LLW44" s="134"/>
      <c r="LLX44" s="134"/>
      <c r="LLY44" s="134"/>
      <c r="LLZ44" s="134"/>
      <c r="LMA44" s="134"/>
      <c r="LMB44" s="134"/>
      <c r="LMC44" s="134"/>
      <c r="LMD44" s="134"/>
      <c r="LME44" s="134"/>
      <c r="LMF44" s="134"/>
      <c r="LMG44" s="134"/>
      <c r="LMH44" s="134"/>
      <c r="LMI44" s="134"/>
      <c r="LMJ44" s="134"/>
      <c r="LMK44" s="134"/>
      <c r="LML44" s="134"/>
      <c r="LMM44" s="134"/>
      <c r="LMN44" s="134"/>
      <c r="LMO44" s="134"/>
      <c r="LMP44" s="134"/>
      <c r="LMQ44" s="134"/>
      <c r="LMR44" s="134"/>
      <c r="LMS44" s="134"/>
      <c r="LMT44" s="134"/>
      <c r="LMU44" s="134"/>
      <c r="LMV44" s="134"/>
      <c r="LMW44" s="134"/>
      <c r="LMX44" s="134"/>
      <c r="LMY44" s="134"/>
      <c r="LMZ44" s="134"/>
      <c r="LNA44" s="134"/>
      <c r="LNB44" s="134"/>
      <c r="LNC44" s="134"/>
      <c r="LND44" s="134"/>
      <c r="LNE44" s="134"/>
      <c r="LNF44" s="134"/>
      <c r="LNG44" s="134"/>
      <c r="LNH44" s="134"/>
      <c r="LNI44" s="134"/>
      <c r="LNJ44" s="134"/>
      <c r="LNK44" s="134"/>
      <c r="LNL44" s="134"/>
      <c r="LNM44" s="134"/>
      <c r="LNN44" s="134"/>
      <c r="LNO44" s="134"/>
      <c r="LNP44" s="134"/>
      <c r="LNQ44" s="134"/>
      <c r="LNR44" s="134"/>
      <c r="LNS44" s="134"/>
      <c r="LNT44" s="134"/>
      <c r="LNU44" s="134"/>
      <c r="LNV44" s="134"/>
      <c r="LNW44" s="134"/>
      <c r="LNX44" s="134"/>
      <c r="LNY44" s="134"/>
      <c r="LNZ44" s="134"/>
      <c r="LOA44" s="134"/>
      <c r="LOB44" s="134"/>
      <c r="LOC44" s="134"/>
      <c r="LOD44" s="134"/>
      <c r="LOE44" s="134"/>
      <c r="LOF44" s="134"/>
      <c r="LOG44" s="134"/>
      <c r="LOH44" s="134"/>
      <c r="LOI44" s="134"/>
      <c r="LOJ44" s="134"/>
      <c r="LOK44" s="134"/>
      <c r="LOL44" s="134"/>
      <c r="LOM44" s="134"/>
      <c r="LON44" s="134"/>
      <c r="LOO44" s="134"/>
      <c r="LOP44" s="134"/>
      <c r="LOQ44" s="134"/>
      <c r="LOR44" s="134"/>
      <c r="LOS44" s="134"/>
      <c r="LOT44" s="134"/>
      <c r="LOU44" s="134"/>
      <c r="LOV44" s="134"/>
      <c r="LOW44" s="134"/>
      <c r="LOX44" s="134"/>
      <c r="LOY44" s="134"/>
      <c r="LOZ44" s="134"/>
      <c r="LPA44" s="134"/>
      <c r="LPB44" s="134"/>
      <c r="LPC44" s="134"/>
      <c r="LPD44" s="134"/>
      <c r="LPE44" s="134"/>
      <c r="LPF44" s="134"/>
      <c r="LPG44" s="134"/>
      <c r="LPH44" s="134"/>
      <c r="LPI44" s="134"/>
      <c r="LPJ44" s="134"/>
      <c r="LPK44" s="134"/>
      <c r="LPL44" s="134"/>
      <c r="LPM44" s="134"/>
      <c r="LPN44" s="134"/>
      <c r="LPO44" s="134"/>
      <c r="LPP44" s="134"/>
      <c r="LPQ44" s="134"/>
      <c r="LPR44" s="134"/>
      <c r="LPS44" s="134"/>
      <c r="LPT44" s="134"/>
      <c r="LPU44" s="134"/>
      <c r="LPV44" s="134"/>
      <c r="LPW44" s="134"/>
      <c r="LPX44" s="134"/>
      <c r="LPY44" s="134"/>
      <c r="LPZ44" s="134"/>
      <c r="LQA44" s="134"/>
      <c r="LQB44" s="134"/>
      <c r="LQC44" s="134"/>
      <c r="LQD44" s="134"/>
      <c r="LQE44" s="134"/>
      <c r="LQF44" s="134"/>
      <c r="LQG44" s="134"/>
      <c r="LQH44" s="134"/>
      <c r="LQI44" s="134"/>
      <c r="LQJ44" s="134"/>
      <c r="LQK44" s="134"/>
      <c r="LQL44" s="134"/>
      <c r="LQM44" s="134"/>
      <c r="LQN44" s="134"/>
      <c r="LQO44" s="134"/>
      <c r="LQP44" s="134"/>
      <c r="LQQ44" s="134"/>
      <c r="LQR44" s="134"/>
      <c r="LQS44" s="134"/>
      <c r="LQT44" s="134"/>
      <c r="LQU44" s="134"/>
      <c r="LQV44" s="134"/>
      <c r="LQW44" s="134"/>
      <c r="LQX44" s="134"/>
      <c r="LQY44" s="134"/>
      <c r="LQZ44" s="134"/>
      <c r="LRA44" s="134"/>
      <c r="LRB44" s="134"/>
      <c r="LRC44" s="134"/>
      <c r="LRD44" s="134"/>
      <c r="LRE44" s="134"/>
      <c r="LRF44" s="134"/>
      <c r="LRG44" s="134"/>
      <c r="LRH44" s="134"/>
      <c r="LRI44" s="134"/>
      <c r="LRJ44" s="134"/>
      <c r="LRK44" s="134"/>
      <c r="LRL44" s="134"/>
      <c r="LRM44" s="134"/>
      <c r="LRN44" s="134"/>
      <c r="LRO44" s="134"/>
      <c r="LRP44" s="134"/>
      <c r="LRQ44" s="134"/>
      <c r="LRR44" s="134"/>
      <c r="LRS44" s="134"/>
      <c r="LRT44" s="134"/>
      <c r="LRU44" s="134"/>
      <c r="LRV44" s="134"/>
      <c r="LRW44" s="134"/>
      <c r="LRX44" s="134"/>
      <c r="LRY44" s="134"/>
      <c r="LRZ44" s="134"/>
      <c r="LSA44" s="134"/>
      <c r="LSB44" s="134"/>
      <c r="LSC44" s="134"/>
      <c r="LSD44" s="134"/>
      <c r="LSE44" s="134"/>
      <c r="LSF44" s="134"/>
      <c r="LSG44" s="134"/>
      <c r="LSH44" s="134"/>
      <c r="LSI44" s="134"/>
      <c r="LSJ44" s="134"/>
      <c r="LSK44" s="134"/>
      <c r="LSL44" s="134"/>
      <c r="LSM44" s="134"/>
      <c r="LSN44" s="134"/>
      <c r="LSO44" s="134"/>
      <c r="LSP44" s="134"/>
      <c r="LSQ44" s="134"/>
      <c r="LSR44" s="134"/>
      <c r="LSS44" s="134"/>
      <c r="LST44" s="134"/>
      <c r="LSU44" s="134"/>
      <c r="LSV44" s="134"/>
      <c r="LSW44" s="134"/>
      <c r="LSX44" s="134"/>
      <c r="LSY44" s="134"/>
      <c r="LSZ44" s="134"/>
      <c r="LTA44" s="134"/>
      <c r="LTB44" s="134"/>
      <c r="LTC44" s="134"/>
      <c r="LTD44" s="134"/>
      <c r="LTE44" s="134"/>
      <c r="LTF44" s="134"/>
      <c r="LTG44" s="134"/>
      <c r="LTH44" s="134"/>
      <c r="LTI44" s="134"/>
      <c r="LTJ44" s="134"/>
      <c r="LTK44" s="134"/>
      <c r="LTL44" s="134"/>
      <c r="LTM44" s="134"/>
      <c r="LTN44" s="134"/>
      <c r="LTO44" s="134"/>
      <c r="LTP44" s="134"/>
      <c r="LTQ44" s="134"/>
      <c r="LTR44" s="134"/>
      <c r="LTS44" s="134"/>
      <c r="LTT44" s="134"/>
      <c r="LTU44" s="134"/>
      <c r="LTV44" s="134"/>
      <c r="LTW44" s="134"/>
      <c r="LTX44" s="134"/>
      <c r="LTY44" s="134"/>
      <c r="LTZ44" s="134"/>
      <c r="LUA44" s="134"/>
      <c r="LUB44" s="134"/>
      <c r="LUC44" s="134"/>
      <c r="LUD44" s="134"/>
      <c r="LUE44" s="134"/>
      <c r="LUF44" s="134"/>
      <c r="LUG44" s="134"/>
      <c r="LUH44" s="134"/>
      <c r="LUI44" s="134"/>
      <c r="LUJ44" s="134"/>
      <c r="LUK44" s="134"/>
      <c r="LUL44" s="134"/>
      <c r="LUM44" s="134"/>
      <c r="LUN44" s="134"/>
      <c r="LUO44" s="134"/>
      <c r="LUP44" s="134"/>
      <c r="LUQ44" s="134"/>
      <c r="LUR44" s="134"/>
      <c r="LUS44" s="134"/>
      <c r="LUT44" s="134"/>
      <c r="LUU44" s="134"/>
      <c r="LUV44" s="134"/>
      <c r="LUW44" s="134"/>
      <c r="LUX44" s="134"/>
      <c r="LUY44" s="134"/>
      <c r="LUZ44" s="134"/>
      <c r="LVA44" s="134"/>
      <c r="LVB44" s="134"/>
      <c r="LVC44" s="134"/>
      <c r="LVD44" s="134"/>
      <c r="LVE44" s="134"/>
      <c r="LVF44" s="134"/>
      <c r="LVG44" s="134"/>
      <c r="LVH44" s="134"/>
      <c r="LVI44" s="134"/>
      <c r="LVJ44" s="134"/>
      <c r="LVK44" s="134"/>
      <c r="LVL44" s="134"/>
      <c r="LVM44" s="134"/>
      <c r="LVN44" s="134"/>
      <c r="LVO44" s="134"/>
      <c r="LVP44" s="134"/>
      <c r="LVQ44" s="134"/>
      <c r="LVR44" s="134"/>
      <c r="LVS44" s="134"/>
      <c r="LVT44" s="134"/>
      <c r="LVU44" s="134"/>
      <c r="LVV44" s="134"/>
      <c r="LVW44" s="134"/>
      <c r="LVX44" s="134"/>
      <c r="LVY44" s="134"/>
      <c r="LVZ44" s="134"/>
      <c r="LWA44" s="134"/>
      <c r="LWB44" s="134"/>
      <c r="LWC44" s="134"/>
      <c r="LWD44" s="134"/>
      <c r="LWE44" s="134"/>
      <c r="LWF44" s="134"/>
      <c r="LWG44" s="134"/>
      <c r="LWH44" s="134"/>
      <c r="LWI44" s="134"/>
      <c r="LWJ44" s="134"/>
      <c r="LWK44" s="134"/>
      <c r="LWL44" s="134"/>
      <c r="LWM44" s="134"/>
      <c r="LWN44" s="134"/>
      <c r="LWO44" s="134"/>
      <c r="LWP44" s="134"/>
      <c r="LWQ44" s="134"/>
      <c r="LWR44" s="134"/>
      <c r="LWS44" s="134"/>
      <c r="LWT44" s="134"/>
      <c r="LWU44" s="134"/>
      <c r="LWV44" s="134"/>
      <c r="LWW44" s="134"/>
      <c r="LWX44" s="134"/>
      <c r="LWY44" s="134"/>
      <c r="LWZ44" s="134"/>
      <c r="LXA44" s="134"/>
      <c r="LXB44" s="134"/>
      <c r="LXC44" s="134"/>
      <c r="LXD44" s="134"/>
      <c r="LXE44" s="134"/>
      <c r="LXF44" s="134"/>
      <c r="LXG44" s="134"/>
      <c r="LXH44" s="134"/>
      <c r="LXI44" s="134"/>
      <c r="LXJ44" s="134"/>
      <c r="LXK44" s="134"/>
      <c r="LXL44" s="134"/>
      <c r="LXM44" s="134"/>
      <c r="LXN44" s="134"/>
      <c r="LXO44" s="134"/>
      <c r="LXP44" s="134"/>
      <c r="LXQ44" s="134"/>
      <c r="LXR44" s="134"/>
      <c r="LXS44" s="134"/>
      <c r="LXT44" s="134"/>
      <c r="LXU44" s="134"/>
      <c r="LXV44" s="134"/>
      <c r="LXW44" s="134"/>
      <c r="LXX44" s="134"/>
      <c r="LXY44" s="134"/>
      <c r="LXZ44" s="134"/>
      <c r="LYA44" s="134"/>
      <c r="LYB44" s="134"/>
      <c r="LYC44" s="134"/>
      <c r="LYD44" s="134"/>
      <c r="LYE44" s="134"/>
      <c r="LYF44" s="134"/>
      <c r="LYG44" s="134"/>
      <c r="LYH44" s="134"/>
      <c r="LYI44" s="134"/>
      <c r="LYJ44" s="134"/>
      <c r="LYK44" s="134"/>
      <c r="LYL44" s="134"/>
      <c r="LYM44" s="134"/>
      <c r="LYN44" s="134"/>
      <c r="LYO44" s="134"/>
      <c r="LYP44" s="134"/>
      <c r="LYQ44" s="134"/>
      <c r="LYR44" s="134"/>
      <c r="LYS44" s="134"/>
      <c r="LYT44" s="134"/>
      <c r="LYU44" s="134"/>
      <c r="LYV44" s="134"/>
      <c r="LYW44" s="134"/>
      <c r="LYX44" s="134"/>
      <c r="LYY44" s="134"/>
      <c r="LYZ44" s="134"/>
      <c r="LZA44" s="134"/>
      <c r="LZB44" s="134"/>
      <c r="LZC44" s="134"/>
      <c r="LZD44" s="134"/>
      <c r="LZE44" s="134"/>
      <c r="LZF44" s="134"/>
      <c r="LZG44" s="134"/>
      <c r="LZH44" s="134"/>
      <c r="LZI44" s="134"/>
      <c r="LZJ44" s="134"/>
      <c r="LZK44" s="134"/>
      <c r="LZL44" s="134"/>
      <c r="LZM44" s="134"/>
      <c r="LZN44" s="134"/>
      <c r="LZO44" s="134"/>
      <c r="LZP44" s="134"/>
      <c r="LZQ44" s="134"/>
      <c r="LZR44" s="134"/>
      <c r="LZS44" s="134"/>
      <c r="LZT44" s="134"/>
      <c r="LZU44" s="134"/>
      <c r="LZV44" s="134"/>
      <c r="LZW44" s="134"/>
      <c r="LZX44" s="134"/>
      <c r="LZY44" s="134"/>
      <c r="LZZ44" s="134"/>
      <c r="MAA44" s="134"/>
      <c r="MAB44" s="134"/>
      <c r="MAC44" s="134"/>
      <c r="MAD44" s="134"/>
      <c r="MAE44" s="134"/>
      <c r="MAF44" s="134"/>
      <c r="MAG44" s="134"/>
      <c r="MAH44" s="134"/>
      <c r="MAI44" s="134"/>
      <c r="MAJ44" s="134"/>
      <c r="MAK44" s="134"/>
      <c r="MAL44" s="134"/>
      <c r="MAM44" s="134"/>
      <c r="MAN44" s="134"/>
      <c r="MAO44" s="134"/>
      <c r="MAP44" s="134"/>
      <c r="MAQ44" s="134"/>
      <c r="MAR44" s="134"/>
      <c r="MAS44" s="134"/>
      <c r="MAT44" s="134"/>
      <c r="MAU44" s="134"/>
      <c r="MAV44" s="134"/>
      <c r="MAW44" s="134"/>
      <c r="MAX44" s="134"/>
      <c r="MAY44" s="134"/>
      <c r="MAZ44" s="134"/>
      <c r="MBA44" s="134"/>
      <c r="MBB44" s="134"/>
      <c r="MBC44" s="134"/>
      <c r="MBD44" s="134"/>
      <c r="MBE44" s="134"/>
      <c r="MBF44" s="134"/>
      <c r="MBG44" s="134"/>
      <c r="MBH44" s="134"/>
      <c r="MBI44" s="134"/>
      <c r="MBJ44" s="134"/>
      <c r="MBK44" s="134"/>
      <c r="MBL44" s="134"/>
      <c r="MBM44" s="134"/>
      <c r="MBN44" s="134"/>
      <c r="MBO44" s="134"/>
      <c r="MBP44" s="134"/>
      <c r="MBQ44" s="134"/>
      <c r="MBR44" s="134"/>
      <c r="MBS44" s="134"/>
      <c r="MBT44" s="134"/>
      <c r="MBU44" s="134"/>
      <c r="MBV44" s="134"/>
      <c r="MBW44" s="134"/>
      <c r="MBX44" s="134"/>
      <c r="MBY44" s="134"/>
      <c r="MBZ44" s="134"/>
      <c r="MCA44" s="134"/>
      <c r="MCB44" s="134"/>
      <c r="MCC44" s="134"/>
      <c r="MCD44" s="134"/>
      <c r="MCE44" s="134"/>
      <c r="MCF44" s="134"/>
      <c r="MCG44" s="134"/>
      <c r="MCH44" s="134"/>
      <c r="MCI44" s="134"/>
      <c r="MCJ44" s="134"/>
      <c r="MCK44" s="134"/>
      <c r="MCL44" s="134"/>
      <c r="MCM44" s="134"/>
      <c r="MCN44" s="134"/>
      <c r="MCO44" s="134"/>
      <c r="MCP44" s="134"/>
      <c r="MCQ44" s="134"/>
      <c r="MCR44" s="134"/>
      <c r="MCS44" s="134"/>
      <c r="MCT44" s="134"/>
      <c r="MCU44" s="134"/>
      <c r="MCV44" s="134"/>
      <c r="MCW44" s="134"/>
      <c r="MCX44" s="134"/>
      <c r="MCY44" s="134"/>
      <c r="MCZ44" s="134"/>
      <c r="MDA44" s="134"/>
      <c r="MDB44" s="134"/>
      <c r="MDC44" s="134"/>
      <c r="MDD44" s="134"/>
      <c r="MDE44" s="134"/>
      <c r="MDF44" s="134"/>
      <c r="MDG44" s="134"/>
      <c r="MDH44" s="134"/>
      <c r="MDI44" s="134"/>
      <c r="MDJ44" s="134"/>
      <c r="MDK44" s="134"/>
      <c r="MDL44" s="134"/>
      <c r="MDM44" s="134"/>
      <c r="MDN44" s="134"/>
      <c r="MDO44" s="134"/>
      <c r="MDP44" s="134"/>
      <c r="MDQ44" s="134"/>
      <c r="MDR44" s="134"/>
      <c r="MDS44" s="134"/>
      <c r="MDT44" s="134"/>
      <c r="MDU44" s="134"/>
      <c r="MDV44" s="134"/>
      <c r="MDW44" s="134"/>
      <c r="MDX44" s="134"/>
      <c r="MDY44" s="134"/>
      <c r="MDZ44" s="134"/>
      <c r="MEA44" s="134"/>
      <c r="MEB44" s="134"/>
      <c r="MEC44" s="134"/>
      <c r="MED44" s="134"/>
      <c r="MEE44" s="134"/>
      <c r="MEF44" s="134"/>
      <c r="MEG44" s="134"/>
      <c r="MEH44" s="134"/>
      <c r="MEI44" s="134"/>
      <c r="MEJ44" s="134"/>
      <c r="MEK44" s="134"/>
      <c r="MEL44" s="134"/>
      <c r="MEM44" s="134"/>
      <c r="MEN44" s="134"/>
      <c r="MEO44" s="134"/>
      <c r="MEP44" s="134"/>
      <c r="MEQ44" s="134"/>
      <c r="MER44" s="134"/>
      <c r="MES44" s="134"/>
      <c r="MET44" s="134"/>
      <c r="MEU44" s="134"/>
      <c r="MEV44" s="134"/>
      <c r="MEW44" s="134"/>
      <c r="MEX44" s="134"/>
      <c r="MEY44" s="134"/>
      <c r="MEZ44" s="134"/>
      <c r="MFA44" s="134"/>
      <c r="MFB44" s="134"/>
      <c r="MFC44" s="134"/>
      <c r="MFD44" s="134"/>
      <c r="MFE44" s="134"/>
      <c r="MFF44" s="134"/>
      <c r="MFG44" s="134"/>
      <c r="MFH44" s="134"/>
      <c r="MFI44" s="134"/>
      <c r="MFJ44" s="134"/>
      <c r="MFK44" s="134"/>
      <c r="MFL44" s="134"/>
      <c r="MFM44" s="134"/>
      <c r="MFN44" s="134"/>
      <c r="MFO44" s="134"/>
      <c r="MFP44" s="134"/>
      <c r="MFQ44" s="134"/>
      <c r="MFR44" s="134"/>
      <c r="MFS44" s="134"/>
      <c r="MFT44" s="134"/>
      <c r="MFU44" s="134"/>
      <c r="MFV44" s="134"/>
      <c r="MFW44" s="134"/>
      <c r="MFX44" s="134"/>
      <c r="MFY44" s="134"/>
      <c r="MFZ44" s="134"/>
      <c r="MGA44" s="134"/>
      <c r="MGB44" s="134"/>
      <c r="MGC44" s="134"/>
      <c r="MGD44" s="134"/>
      <c r="MGE44" s="134"/>
      <c r="MGF44" s="134"/>
      <c r="MGG44" s="134"/>
      <c r="MGH44" s="134"/>
      <c r="MGI44" s="134"/>
      <c r="MGJ44" s="134"/>
      <c r="MGK44" s="134"/>
      <c r="MGL44" s="134"/>
      <c r="MGM44" s="134"/>
      <c r="MGN44" s="134"/>
      <c r="MGO44" s="134"/>
      <c r="MGP44" s="134"/>
      <c r="MGQ44" s="134"/>
      <c r="MGR44" s="134"/>
      <c r="MGS44" s="134"/>
      <c r="MGT44" s="134"/>
      <c r="MGU44" s="134"/>
      <c r="MGV44" s="134"/>
      <c r="MGW44" s="134"/>
      <c r="MGX44" s="134"/>
      <c r="MGY44" s="134"/>
      <c r="MGZ44" s="134"/>
      <c r="MHA44" s="134"/>
      <c r="MHB44" s="134"/>
      <c r="MHC44" s="134"/>
      <c r="MHD44" s="134"/>
      <c r="MHE44" s="134"/>
      <c r="MHF44" s="134"/>
      <c r="MHG44" s="134"/>
      <c r="MHH44" s="134"/>
      <c r="MHI44" s="134"/>
      <c r="MHJ44" s="134"/>
      <c r="MHK44" s="134"/>
      <c r="MHL44" s="134"/>
      <c r="MHM44" s="134"/>
      <c r="MHN44" s="134"/>
      <c r="MHO44" s="134"/>
      <c r="MHP44" s="134"/>
      <c r="MHQ44" s="134"/>
      <c r="MHR44" s="134"/>
      <c r="MHS44" s="134"/>
      <c r="MHT44" s="134"/>
      <c r="MHU44" s="134"/>
      <c r="MHV44" s="134"/>
      <c r="MHW44" s="134"/>
      <c r="MHX44" s="134"/>
      <c r="MHY44" s="134"/>
      <c r="MHZ44" s="134"/>
      <c r="MIA44" s="134"/>
      <c r="MIB44" s="134"/>
      <c r="MIC44" s="134"/>
      <c r="MID44" s="134"/>
      <c r="MIE44" s="134"/>
      <c r="MIF44" s="134"/>
      <c r="MIG44" s="134"/>
      <c r="MIH44" s="134"/>
      <c r="MII44" s="134"/>
      <c r="MIJ44" s="134"/>
      <c r="MIK44" s="134"/>
      <c r="MIL44" s="134"/>
      <c r="MIM44" s="134"/>
      <c r="MIN44" s="134"/>
      <c r="MIO44" s="134"/>
      <c r="MIP44" s="134"/>
      <c r="MIQ44" s="134"/>
      <c r="MIR44" s="134"/>
      <c r="MIS44" s="134"/>
      <c r="MIT44" s="134"/>
      <c r="MIU44" s="134"/>
      <c r="MIV44" s="134"/>
      <c r="MIW44" s="134"/>
      <c r="MIX44" s="134"/>
      <c r="MIY44" s="134"/>
      <c r="MIZ44" s="134"/>
      <c r="MJA44" s="134"/>
      <c r="MJB44" s="134"/>
      <c r="MJC44" s="134"/>
      <c r="MJD44" s="134"/>
      <c r="MJE44" s="134"/>
      <c r="MJF44" s="134"/>
      <c r="MJG44" s="134"/>
      <c r="MJH44" s="134"/>
      <c r="MJI44" s="134"/>
      <c r="MJJ44" s="134"/>
      <c r="MJK44" s="134"/>
      <c r="MJL44" s="134"/>
      <c r="MJM44" s="134"/>
      <c r="MJN44" s="134"/>
      <c r="MJO44" s="134"/>
      <c r="MJP44" s="134"/>
      <c r="MJQ44" s="134"/>
      <c r="MJR44" s="134"/>
      <c r="MJS44" s="134"/>
      <c r="MJT44" s="134"/>
      <c r="MJU44" s="134"/>
      <c r="MJV44" s="134"/>
      <c r="MJW44" s="134"/>
      <c r="MJX44" s="134"/>
      <c r="MJY44" s="134"/>
      <c r="MJZ44" s="134"/>
      <c r="MKA44" s="134"/>
      <c r="MKB44" s="134"/>
      <c r="MKC44" s="134"/>
      <c r="MKD44" s="134"/>
      <c r="MKE44" s="134"/>
      <c r="MKF44" s="134"/>
      <c r="MKG44" s="134"/>
      <c r="MKH44" s="134"/>
      <c r="MKI44" s="134"/>
      <c r="MKJ44" s="134"/>
      <c r="MKK44" s="134"/>
      <c r="MKL44" s="134"/>
      <c r="MKM44" s="134"/>
      <c r="MKN44" s="134"/>
      <c r="MKO44" s="134"/>
      <c r="MKP44" s="134"/>
      <c r="MKQ44" s="134"/>
      <c r="MKR44" s="134"/>
      <c r="MKS44" s="134"/>
      <c r="MKT44" s="134"/>
      <c r="MKU44" s="134"/>
      <c r="MKV44" s="134"/>
      <c r="MKW44" s="134"/>
      <c r="MKX44" s="134"/>
      <c r="MKY44" s="134"/>
      <c r="MKZ44" s="134"/>
      <c r="MLA44" s="134"/>
      <c r="MLB44" s="134"/>
      <c r="MLC44" s="134"/>
      <c r="MLD44" s="134"/>
      <c r="MLE44" s="134"/>
      <c r="MLF44" s="134"/>
      <c r="MLG44" s="134"/>
      <c r="MLH44" s="134"/>
      <c r="MLI44" s="134"/>
      <c r="MLJ44" s="134"/>
      <c r="MLK44" s="134"/>
      <c r="MLL44" s="134"/>
      <c r="MLM44" s="134"/>
      <c r="MLN44" s="134"/>
      <c r="MLO44" s="134"/>
      <c r="MLP44" s="134"/>
      <c r="MLQ44" s="134"/>
      <c r="MLR44" s="134"/>
      <c r="MLS44" s="134"/>
      <c r="MLT44" s="134"/>
      <c r="MLU44" s="134"/>
      <c r="MLV44" s="134"/>
      <c r="MLW44" s="134"/>
      <c r="MLX44" s="134"/>
      <c r="MLY44" s="134"/>
      <c r="MLZ44" s="134"/>
      <c r="MMA44" s="134"/>
      <c r="MMB44" s="134"/>
      <c r="MMC44" s="134"/>
      <c r="MMD44" s="134"/>
      <c r="MME44" s="134"/>
      <c r="MMF44" s="134"/>
      <c r="MMG44" s="134"/>
      <c r="MMH44" s="134"/>
      <c r="MMI44" s="134"/>
      <c r="MMJ44" s="134"/>
      <c r="MMK44" s="134"/>
      <c r="MML44" s="134"/>
      <c r="MMM44" s="134"/>
      <c r="MMN44" s="134"/>
      <c r="MMO44" s="134"/>
      <c r="MMP44" s="134"/>
      <c r="MMQ44" s="134"/>
      <c r="MMR44" s="134"/>
      <c r="MMS44" s="134"/>
      <c r="MMT44" s="134"/>
      <c r="MMU44" s="134"/>
      <c r="MMV44" s="134"/>
      <c r="MMW44" s="134"/>
      <c r="MMX44" s="134"/>
      <c r="MMY44" s="134"/>
      <c r="MMZ44" s="134"/>
      <c r="MNA44" s="134"/>
      <c r="MNB44" s="134"/>
      <c r="MNC44" s="134"/>
      <c r="MND44" s="134"/>
      <c r="MNE44" s="134"/>
      <c r="MNF44" s="134"/>
      <c r="MNG44" s="134"/>
      <c r="MNH44" s="134"/>
      <c r="MNI44" s="134"/>
      <c r="MNJ44" s="134"/>
      <c r="MNK44" s="134"/>
      <c r="MNL44" s="134"/>
      <c r="MNM44" s="134"/>
      <c r="MNN44" s="134"/>
      <c r="MNO44" s="134"/>
      <c r="MNP44" s="134"/>
      <c r="MNQ44" s="134"/>
      <c r="MNR44" s="134"/>
      <c r="MNS44" s="134"/>
      <c r="MNT44" s="134"/>
      <c r="MNU44" s="134"/>
      <c r="MNV44" s="134"/>
      <c r="MNW44" s="134"/>
      <c r="MNX44" s="134"/>
      <c r="MNY44" s="134"/>
      <c r="MNZ44" s="134"/>
      <c r="MOA44" s="134"/>
      <c r="MOB44" s="134"/>
      <c r="MOC44" s="134"/>
      <c r="MOD44" s="134"/>
      <c r="MOE44" s="134"/>
      <c r="MOF44" s="134"/>
      <c r="MOG44" s="134"/>
      <c r="MOH44" s="134"/>
      <c r="MOI44" s="134"/>
      <c r="MOJ44" s="134"/>
      <c r="MOK44" s="134"/>
      <c r="MOL44" s="134"/>
      <c r="MOM44" s="134"/>
      <c r="MON44" s="134"/>
      <c r="MOO44" s="134"/>
      <c r="MOP44" s="134"/>
      <c r="MOQ44" s="134"/>
      <c r="MOR44" s="134"/>
      <c r="MOS44" s="134"/>
      <c r="MOT44" s="134"/>
      <c r="MOU44" s="134"/>
      <c r="MOV44" s="134"/>
      <c r="MOW44" s="134"/>
      <c r="MOX44" s="134"/>
      <c r="MOY44" s="134"/>
      <c r="MOZ44" s="134"/>
      <c r="MPA44" s="134"/>
      <c r="MPB44" s="134"/>
      <c r="MPC44" s="134"/>
      <c r="MPD44" s="134"/>
      <c r="MPE44" s="134"/>
      <c r="MPF44" s="134"/>
      <c r="MPG44" s="134"/>
      <c r="MPH44" s="134"/>
      <c r="MPI44" s="134"/>
      <c r="MPJ44" s="134"/>
      <c r="MPK44" s="134"/>
      <c r="MPL44" s="134"/>
      <c r="MPM44" s="134"/>
      <c r="MPN44" s="134"/>
      <c r="MPO44" s="134"/>
      <c r="MPP44" s="134"/>
      <c r="MPQ44" s="134"/>
      <c r="MPR44" s="134"/>
      <c r="MPS44" s="134"/>
      <c r="MPT44" s="134"/>
      <c r="MPU44" s="134"/>
      <c r="MPV44" s="134"/>
      <c r="MPW44" s="134"/>
      <c r="MPX44" s="134"/>
      <c r="MPY44" s="134"/>
      <c r="MPZ44" s="134"/>
      <c r="MQA44" s="134"/>
      <c r="MQB44" s="134"/>
      <c r="MQC44" s="134"/>
      <c r="MQD44" s="134"/>
      <c r="MQE44" s="134"/>
      <c r="MQF44" s="134"/>
      <c r="MQG44" s="134"/>
      <c r="MQH44" s="134"/>
      <c r="MQI44" s="134"/>
      <c r="MQJ44" s="134"/>
      <c r="MQK44" s="134"/>
      <c r="MQL44" s="134"/>
      <c r="MQM44" s="134"/>
      <c r="MQN44" s="134"/>
      <c r="MQO44" s="134"/>
      <c r="MQP44" s="134"/>
      <c r="MQQ44" s="134"/>
      <c r="MQR44" s="134"/>
      <c r="MQS44" s="134"/>
      <c r="MQT44" s="134"/>
      <c r="MQU44" s="134"/>
      <c r="MQV44" s="134"/>
      <c r="MQW44" s="134"/>
      <c r="MQX44" s="134"/>
      <c r="MQY44" s="134"/>
      <c r="MQZ44" s="134"/>
      <c r="MRA44" s="134"/>
      <c r="MRB44" s="134"/>
      <c r="MRC44" s="134"/>
      <c r="MRD44" s="134"/>
      <c r="MRE44" s="134"/>
      <c r="MRF44" s="134"/>
      <c r="MRG44" s="134"/>
      <c r="MRH44" s="134"/>
      <c r="MRI44" s="134"/>
      <c r="MRJ44" s="134"/>
      <c r="MRK44" s="134"/>
      <c r="MRL44" s="134"/>
      <c r="MRM44" s="134"/>
      <c r="MRN44" s="134"/>
      <c r="MRO44" s="134"/>
      <c r="MRP44" s="134"/>
      <c r="MRQ44" s="134"/>
      <c r="MRR44" s="134"/>
      <c r="MRS44" s="134"/>
      <c r="MRT44" s="134"/>
      <c r="MRU44" s="134"/>
      <c r="MRV44" s="134"/>
      <c r="MRW44" s="134"/>
      <c r="MRX44" s="134"/>
      <c r="MRY44" s="134"/>
      <c r="MRZ44" s="134"/>
      <c r="MSA44" s="134"/>
      <c r="MSB44" s="134"/>
      <c r="MSC44" s="134"/>
      <c r="MSD44" s="134"/>
      <c r="MSE44" s="134"/>
      <c r="MSF44" s="134"/>
      <c r="MSG44" s="134"/>
      <c r="MSH44" s="134"/>
      <c r="MSI44" s="134"/>
      <c r="MSJ44" s="134"/>
      <c r="MSK44" s="134"/>
      <c r="MSL44" s="134"/>
      <c r="MSM44" s="134"/>
      <c r="MSN44" s="134"/>
      <c r="MSO44" s="134"/>
      <c r="MSP44" s="134"/>
      <c r="MSQ44" s="134"/>
      <c r="MSR44" s="134"/>
      <c r="MSS44" s="134"/>
      <c r="MST44" s="134"/>
      <c r="MSU44" s="134"/>
      <c r="MSV44" s="134"/>
      <c r="MSW44" s="134"/>
      <c r="MSX44" s="134"/>
      <c r="MSY44" s="134"/>
      <c r="MSZ44" s="134"/>
      <c r="MTA44" s="134"/>
      <c r="MTB44" s="134"/>
      <c r="MTC44" s="134"/>
      <c r="MTD44" s="134"/>
      <c r="MTE44" s="134"/>
      <c r="MTF44" s="134"/>
      <c r="MTG44" s="134"/>
      <c r="MTH44" s="134"/>
      <c r="MTI44" s="134"/>
      <c r="MTJ44" s="134"/>
      <c r="MTK44" s="134"/>
      <c r="MTL44" s="134"/>
      <c r="MTM44" s="134"/>
      <c r="MTN44" s="134"/>
      <c r="MTO44" s="134"/>
      <c r="MTP44" s="134"/>
      <c r="MTQ44" s="134"/>
      <c r="MTR44" s="134"/>
      <c r="MTS44" s="134"/>
      <c r="MTT44" s="134"/>
      <c r="MTU44" s="134"/>
      <c r="MTV44" s="134"/>
      <c r="MTW44" s="134"/>
      <c r="MTX44" s="134"/>
      <c r="MTY44" s="134"/>
      <c r="MTZ44" s="134"/>
      <c r="MUA44" s="134"/>
      <c r="MUB44" s="134"/>
      <c r="MUC44" s="134"/>
      <c r="MUD44" s="134"/>
      <c r="MUE44" s="134"/>
      <c r="MUF44" s="134"/>
      <c r="MUG44" s="134"/>
      <c r="MUH44" s="134"/>
      <c r="MUI44" s="134"/>
      <c r="MUJ44" s="134"/>
      <c r="MUK44" s="134"/>
      <c r="MUL44" s="134"/>
      <c r="MUM44" s="134"/>
      <c r="MUN44" s="134"/>
      <c r="MUO44" s="134"/>
      <c r="MUP44" s="134"/>
      <c r="MUQ44" s="134"/>
      <c r="MUR44" s="134"/>
      <c r="MUS44" s="134"/>
      <c r="MUT44" s="134"/>
      <c r="MUU44" s="134"/>
      <c r="MUV44" s="134"/>
      <c r="MUW44" s="134"/>
      <c r="MUX44" s="134"/>
      <c r="MUY44" s="134"/>
      <c r="MUZ44" s="134"/>
      <c r="MVA44" s="134"/>
      <c r="MVB44" s="134"/>
      <c r="MVC44" s="134"/>
      <c r="MVD44" s="134"/>
      <c r="MVE44" s="134"/>
      <c r="MVF44" s="134"/>
      <c r="MVG44" s="134"/>
      <c r="MVH44" s="134"/>
      <c r="MVI44" s="134"/>
      <c r="MVJ44" s="134"/>
      <c r="MVK44" s="134"/>
      <c r="MVL44" s="134"/>
      <c r="MVM44" s="134"/>
      <c r="MVN44" s="134"/>
      <c r="MVO44" s="134"/>
      <c r="MVP44" s="134"/>
      <c r="MVQ44" s="134"/>
      <c r="MVR44" s="134"/>
      <c r="MVS44" s="134"/>
      <c r="MVT44" s="134"/>
      <c r="MVU44" s="134"/>
      <c r="MVV44" s="134"/>
      <c r="MVW44" s="134"/>
      <c r="MVX44" s="134"/>
      <c r="MVY44" s="134"/>
      <c r="MVZ44" s="134"/>
      <c r="MWA44" s="134"/>
      <c r="MWB44" s="134"/>
      <c r="MWC44" s="134"/>
      <c r="MWD44" s="134"/>
      <c r="MWE44" s="134"/>
      <c r="MWF44" s="134"/>
      <c r="MWG44" s="134"/>
      <c r="MWH44" s="134"/>
      <c r="MWI44" s="134"/>
      <c r="MWJ44" s="134"/>
      <c r="MWK44" s="134"/>
      <c r="MWL44" s="134"/>
      <c r="MWM44" s="134"/>
      <c r="MWN44" s="134"/>
      <c r="MWO44" s="134"/>
      <c r="MWP44" s="134"/>
      <c r="MWQ44" s="134"/>
      <c r="MWR44" s="134"/>
      <c r="MWS44" s="134"/>
      <c r="MWT44" s="134"/>
      <c r="MWU44" s="134"/>
      <c r="MWV44" s="134"/>
      <c r="MWW44" s="134"/>
      <c r="MWX44" s="134"/>
      <c r="MWY44" s="134"/>
      <c r="MWZ44" s="134"/>
      <c r="MXA44" s="134"/>
      <c r="MXB44" s="134"/>
      <c r="MXC44" s="134"/>
      <c r="MXD44" s="134"/>
      <c r="MXE44" s="134"/>
      <c r="MXF44" s="134"/>
      <c r="MXG44" s="134"/>
      <c r="MXH44" s="134"/>
      <c r="MXI44" s="134"/>
      <c r="MXJ44" s="134"/>
      <c r="MXK44" s="134"/>
      <c r="MXL44" s="134"/>
      <c r="MXM44" s="134"/>
      <c r="MXN44" s="134"/>
      <c r="MXO44" s="134"/>
      <c r="MXP44" s="134"/>
      <c r="MXQ44" s="134"/>
      <c r="MXR44" s="134"/>
      <c r="MXS44" s="134"/>
      <c r="MXT44" s="134"/>
      <c r="MXU44" s="134"/>
      <c r="MXV44" s="134"/>
      <c r="MXW44" s="134"/>
      <c r="MXX44" s="134"/>
      <c r="MXY44" s="134"/>
      <c r="MXZ44" s="134"/>
      <c r="MYA44" s="134"/>
      <c r="MYB44" s="134"/>
      <c r="MYC44" s="134"/>
      <c r="MYD44" s="134"/>
      <c r="MYE44" s="134"/>
      <c r="MYF44" s="134"/>
      <c r="MYG44" s="134"/>
      <c r="MYH44" s="134"/>
      <c r="MYI44" s="134"/>
      <c r="MYJ44" s="134"/>
      <c r="MYK44" s="134"/>
      <c r="MYL44" s="134"/>
      <c r="MYM44" s="134"/>
      <c r="MYN44" s="134"/>
      <c r="MYO44" s="134"/>
      <c r="MYP44" s="134"/>
      <c r="MYQ44" s="134"/>
      <c r="MYR44" s="134"/>
      <c r="MYS44" s="134"/>
      <c r="MYT44" s="134"/>
      <c r="MYU44" s="134"/>
      <c r="MYV44" s="134"/>
      <c r="MYW44" s="134"/>
      <c r="MYX44" s="134"/>
      <c r="MYY44" s="134"/>
      <c r="MYZ44" s="134"/>
      <c r="MZA44" s="134"/>
      <c r="MZB44" s="134"/>
      <c r="MZC44" s="134"/>
      <c r="MZD44" s="134"/>
      <c r="MZE44" s="134"/>
      <c r="MZF44" s="134"/>
      <c r="MZG44" s="134"/>
      <c r="MZH44" s="134"/>
      <c r="MZI44" s="134"/>
      <c r="MZJ44" s="134"/>
      <c r="MZK44" s="134"/>
      <c r="MZL44" s="134"/>
      <c r="MZM44" s="134"/>
      <c r="MZN44" s="134"/>
      <c r="MZO44" s="134"/>
      <c r="MZP44" s="134"/>
      <c r="MZQ44" s="134"/>
      <c r="MZR44" s="134"/>
      <c r="MZS44" s="134"/>
      <c r="MZT44" s="134"/>
      <c r="MZU44" s="134"/>
      <c r="MZV44" s="134"/>
      <c r="MZW44" s="134"/>
      <c r="MZX44" s="134"/>
      <c r="MZY44" s="134"/>
      <c r="MZZ44" s="134"/>
      <c r="NAA44" s="134"/>
      <c r="NAB44" s="134"/>
      <c r="NAC44" s="134"/>
      <c r="NAD44" s="134"/>
      <c r="NAE44" s="134"/>
      <c r="NAF44" s="134"/>
      <c r="NAG44" s="134"/>
      <c r="NAH44" s="134"/>
      <c r="NAI44" s="134"/>
      <c r="NAJ44" s="134"/>
      <c r="NAK44" s="134"/>
      <c r="NAL44" s="134"/>
      <c r="NAM44" s="134"/>
      <c r="NAN44" s="134"/>
      <c r="NAO44" s="134"/>
      <c r="NAP44" s="134"/>
      <c r="NAQ44" s="134"/>
      <c r="NAR44" s="134"/>
      <c r="NAS44" s="134"/>
      <c r="NAT44" s="134"/>
      <c r="NAU44" s="134"/>
      <c r="NAV44" s="134"/>
      <c r="NAW44" s="134"/>
      <c r="NAX44" s="134"/>
      <c r="NAY44" s="134"/>
      <c r="NAZ44" s="134"/>
      <c r="NBA44" s="134"/>
      <c r="NBB44" s="134"/>
      <c r="NBC44" s="134"/>
      <c r="NBD44" s="134"/>
      <c r="NBE44" s="134"/>
      <c r="NBF44" s="134"/>
      <c r="NBG44" s="134"/>
      <c r="NBH44" s="134"/>
      <c r="NBI44" s="134"/>
      <c r="NBJ44" s="134"/>
      <c r="NBK44" s="134"/>
      <c r="NBL44" s="134"/>
      <c r="NBM44" s="134"/>
      <c r="NBN44" s="134"/>
      <c r="NBO44" s="134"/>
      <c r="NBP44" s="134"/>
      <c r="NBQ44" s="134"/>
      <c r="NBR44" s="134"/>
      <c r="NBS44" s="134"/>
      <c r="NBT44" s="134"/>
      <c r="NBU44" s="134"/>
      <c r="NBV44" s="134"/>
      <c r="NBW44" s="134"/>
      <c r="NBX44" s="134"/>
      <c r="NBY44" s="134"/>
      <c r="NBZ44" s="134"/>
      <c r="NCA44" s="134"/>
      <c r="NCB44" s="134"/>
      <c r="NCC44" s="134"/>
      <c r="NCD44" s="134"/>
      <c r="NCE44" s="134"/>
      <c r="NCF44" s="134"/>
      <c r="NCG44" s="134"/>
      <c r="NCH44" s="134"/>
      <c r="NCI44" s="134"/>
      <c r="NCJ44" s="134"/>
      <c r="NCK44" s="134"/>
      <c r="NCL44" s="134"/>
      <c r="NCM44" s="134"/>
      <c r="NCN44" s="134"/>
      <c r="NCO44" s="134"/>
      <c r="NCP44" s="134"/>
      <c r="NCQ44" s="134"/>
      <c r="NCR44" s="134"/>
      <c r="NCS44" s="134"/>
      <c r="NCT44" s="134"/>
      <c r="NCU44" s="134"/>
      <c r="NCV44" s="134"/>
      <c r="NCW44" s="134"/>
      <c r="NCX44" s="134"/>
      <c r="NCY44" s="134"/>
      <c r="NCZ44" s="134"/>
      <c r="NDA44" s="134"/>
      <c r="NDB44" s="134"/>
      <c r="NDC44" s="134"/>
      <c r="NDD44" s="134"/>
      <c r="NDE44" s="134"/>
      <c r="NDF44" s="134"/>
      <c r="NDG44" s="134"/>
      <c r="NDH44" s="134"/>
      <c r="NDI44" s="134"/>
      <c r="NDJ44" s="134"/>
      <c r="NDK44" s="134"/>
      <c r="NDL44" s="134"/>
      <c r="NDM44" s="134"/>
      <c r="NDN44" s="134"/>
      <c r="NDO44" s="134"/>
      <c r="NDP44" s="134"/>
      <c r="NDQ44" s="134"/>
      <c r="NDR44" s="134"/>
      <c r="NDS44" s="134"/>
      <c r="NDT44" s="134"/>
      <c r="NDU44" s="134"/>
      <c r="NDV44" s="134"/>
      <c r="NDW44" s="134"/>
      <c r="NDX44" s="134"/>
      <c r="NDY44" s="134"/>
      <c r="NDZ44" s="134"/>
      <c r="NEA44" s="134"/>
      <c r="NEB44" s="134"/>
      <c r="NEC44" s="134"/>
      <c r="NED44" s="134"/>
      <c r="NEE44" s="134"/>
      <c r="NEF44" s="134"/>
      <c r="NEG44" s="134"/>
      <c r="NEH44" s="134"/>
      <c r="NEI44" s="134"/>
      <c r="NEJ44" s="134"/>
      <c r="NEK44" s="134"/>
      <c r="NEL44" s="134"/>
      <c r="NEM44" s="134"/>
      <c r="NEN44" s="134"/>
      <c r="NEO44" s="134"/>
      <c r="NEP44" s="134"/>
      <c r="NEQ44" s="134"/>
      <c r="NER44" s="134"/>
      <c r="NES44" s="134"/>
      <c r="NET44" s="134"/>
      <c r="NEU44" s="134"/>
      <c r="NEV44" s="134"/>
      <c r="NEW44" s="134"/>
      <c r="NEX44" s="134"/>
      <c r="NEY44" s="134"/>
      <c r="NEZ44" s="134"/>
      <c r="NFA44" s="134"/>
      <c r="NFB44" s="134"/>
      <c r="NFC44" s="134"/>
      <c r="NFD44" s="134"/>
      <c r="NFE44" s="134"/>
      <c r="NFF44" s="134"/>
      <c r="NFG44" s="134"/>
      <c r="NFH44" s="134"/>
      <c r="NFI44" s="134"/>
      <c r="NFJ44" s="134"/>
      <c r="NFK44" s="134"/>
      <c r="NFL44" s="134"/>
      <c r="NFM44" s="134"/>
      <c r="NFN44" s="134"/>
      <c r="NFO44" s="134"/>
      <c r="NFP44" s="134"/>
      <c r="NFQ44" s="134"/>
      <c r="NFR44" s="134"/>
      <c r="NFS44" s="134"/>
      <c r="NFT44" s="134"/>
      <c r="NFU44" s="134"/>
      <c r="NFV44" s="134"/>
      <c r="NFW44" s="134"/>
      <c r="NFX44" s="134"/>
      <c r="NFY44" s="134"/>
      <c r="NFZ44" s="134"/>
      <c r="NGA44" s="134"/>
      <c r="NGB44" s="134"/>
      <c r="NGC44" s="134"/>
      <c r="NGD44" s="134"/>
      <c r="NGE44" s="134"/>
      <c r="NGF44" s="134"/>
      <c r="NGG44" s="134"/>
      <c r="NGH44" s="134"/>
      <c r="NGI44" s="134"/>
      <c r="NGJ44" s="134"/>
      <c r="NGK44" s="134"/>
      <c r="NGL44" s="134"/>
      <c r="NGM44" s="134"/>
      <c r="NGN44" s="134"/>
      <c r="NGO44" s="134"/>
      <c r="NGP44" s="134"/>
      <c r="NGQ44" s="134"/>
      <c r="NGR44" s="134"/>
      <c r="NGS44" s="134"/>
      <c r="NGT44" s="134"/>
      <c r="NGU44" s="134"/>
      <c r="NGV44" s="134"/>
      <c r="NGW44" s="134"/>
      <c r="NGX44" s="134"/>
      <c r="NGY44" s="134"/>
      <c r="NGZ44" s="134"/>
      <c r="NHA44" s="134"/>
      <c r="NHB44" s="134"/>
      <c r="NHC44" s="134"/>
      <c r="NHD44" s="134"/>
      <c r="NHE44" s="134"/>
      <c r="NHF44" s="134"/>
      <c r="NHG44" s="134"/>
      <c r="NHH44" s="134"/>
      <c r="NHI44" s="134"/>
      <c r="NHJ44" s="134"/>
      <c r="NHK44" s="134"/>
      <c r="NHL44" s="134"/>
      <c r="NHM44" s="134"/>
      <c r="NHN44" s="134"/>
      <c r="NHO44" s="134"/>
      <c r="NHP44" s="134"/>
      <c r="NHQ44" s="134"/>
      <c r="NHR44" s="134"/>
      <c r="NHS44" s="134"/>
      <c r="NHT44" s="134"/>
      <c r="NHU44" s="134"/>
      <c r="NHV44" s="134"/>
      <c r="NHW44" s="134"/>
      <c r="NHX44" s="134"/>
      <c r="NHY44" s="134"/>
      <c r="NHZ44" s="134"/>
      <c r="NIA44" s="134"/>
      <c r="NIB44" s="134"/>
      <c r="NIC44" s="134"/>
      <c r="NID44" s="134"/>
      <c r="NIE44" s="134"/>
      <c r="NIF44" s="134"/>
      <c r="NIG44" s="134"/>
      <c r="NIH44" s="134"/>
      <c r="NII44" s="134"/>
      <c r="NIJ44" s="134"/>
      <c r="NIK44" s="134"/>
      <c r="NIL44" s="134"/>
      <c r="NIM44" s="134"/>
      <c r="NIN44" s="134"/>
      <c r="NIO44" s="134"/>
      <c r="NIP44" s="134"/>
      <c r="NIQ44" s="134"/>
      <c r="NIR44" s="134"/>
      <c r="NIS44" s="134"/>
      <c r="NIT44" s="134"/>
      <c r="NIU44" s="134"/>
      <c r="NIV44" s="134"/>
      <c r="NIW44" s="134"/>
      <c r="NIX44" s="134"/>
      <c r="NIY44" s="134"/>
      <c r="NIZ44" s="134"/>
      <c r="NJA44" s="134"/>
      <c r="NJB44" s="134"/>
      <c r="NJC44" s="134"/>
      <c r="NJD44" s="134"/>
      <c r="NJE44" s="134"/>
      <c r="NJF44" s="134"/>
      <c r="NJG44" s="134"/>
      <c r="NJH44" s="134"/>
      <c r="NJI44" s="134"/>
      <c r="NJJ44" s="134"/>
      <c r="NJK44" s="134"/>
      <c r="NJL44" s="134"/>
      <c r="NJM44" s="134"/>
      <c r="NJN44" s="134"/>
      <c r="NJO44" s="134"/>
      <c r="NJP44" s="134"/>
      <c r="NJQ44" s="134"/>
      <c r="NJR44" s="134"/>
      <c r="NJS44" s="134"/>
      <c r="NJT44" s="134"/>
      <c r="NJU44" s="134"/>
      <c r="NJV44" s="134"/>
      <c r="NJW44" s="134"/>
      <c r="NJX44" s="134"/>
      <c r="NJY44" s="134"/>
      <c r="NJZ44" s="134"/>
      <c r="NKA44" s="134"/>
      <c r="NKB44" s="134"/>
      <c r="NKC44" s="134"/>
      <c r="NKD44" s="134"/>
      <c r="NKE44" s="134"/>
      <c r="NKF44" s="134"/>
      <c r="NKG44" s="134"/>
      <c r="NKH44" s="134"/>
      <c r="NKI44" s="134"/>
      <c r="NKJ44" s="134"/>
      <c r="NKK44" s="134"/>
      <c r="NKL44" s="134"/>
      <c r="NKM44" s="134"/>
      <c r="NKN44" s="134"/>
      <c r="NKO44" s="134"/>
      <c r="NKP44" s="134"/>
      <c r="NKQ44" s="134"/>
      <c r="NKR44" s="134"/>
      <c r="NKS44" s="134"/>
      <c r="NKT44" s="134"/>
      <c r="NKU44" s="134"/>
      <c r="NKV44" s="134"/>
      <c r="NKW44" s="134"/>
      <c r="NKX44" s="134"/>
      <c r="NKY44" s="134"/>
      <c r="NKZ44" s="134"/>
      <c r="NLA44" s="134"/>
      <c r="NLB44" s="134"/>
      <c r="NLC44" s="134"/>
      <c r="NLD44" s="134"/>
      <c r="NLE44" s="134"/>
      <c r="NLF44" s="134"/>
      <c r="NLG44" s="134"/>
      <c r="NLH44" s="134"/>
      <c r="NLI44" s="134"/>
      <c r="NLJ44" s="134"/>
      <c r="NLK44" s="134"/>
      <c r="NLL44" s="134"/>
      <c r="NLM44" s="134"/>
      <c r="NLN44" s="134"/>
      <c r="NLO44" s="134"/>
      <c r="NLP44" s="134"/>
      <c r="NLQ44" s="134"/>
      <c r="NLR44" s="134"/>
      <c r="NLS44" s="134"/>
      <c r="NLT44" s="134"/>
      <c r="NLU44" s="134"/>
      <c r="NLV44" s="134"/>
      <c r="NLW44" s="134"/>
      <c r="NLX44" s="134"/>
      <c r="NLY44" s="134"/>
      <c r="NLZ44" s="134"/>
      <c r="NMA44" s="134"/>
      <c r="NMB44" s="134"/>
      <c r="NMC44" s="134"/>
      <c r="NMD44" s="134"/>
      <c r="NME44" s="134"/>
      <c r="NMF44" s="134"/>
      <c r="NMG44" s="134"/>
      <c r="NMH44" s="134"/>
      <c r="NMI44" s="134"/>
      <c r="NMJ44" s="134"/>
      <c r="NMK44" s="134"/>
      <c r="NML44" s="134"/>
      <c r="NMM44" s="134"/>
      <c r="NMN44" s="134"/>
      <c r="NMO44" s="134"/>
      <c r="NMP44" s="134"/>
      <c r="NMQ44" s="134"/>
      <c r="NMR44" s="134"/>
      <c r="NMS44" s="134"/>
      <c r="NMT44" s="134"/>
      <c r="NMU44" s="134"/>
      <c r="NMV44" s="134"/>
      <c r="NMW44" s="134"/>
      <c r="NMX44" s="134"/>
      <c r="NMY44" s="134"/>
      <c r="NMZ44" s="134"/>
      <c r="NNA44" s="134"/>
      <c r="NNB44" s="134"/>
      <c r="NNC44" s="134"/>
      <c r="NND44" s="134"/>
      <c r="NNE44" s="134"/>
      <c r="NNF44" s="134"/>
      <c r="NNG44" s="134"/>
      <c r="NNH44" s="134"/>
      <c r="NNI44" s="134"/>
      <c r="NNJ44" s="134"/>
      <c r="NNK44" s="134"/>
      <c r="NNL44" s="134"/>
      <c r="NNM44" s="134"/>
      <c r="NNN44" s="134"/>
      <c r="NNO44" s="134"/>
      <c r="NNP44" s="134"/>
      <c r="NNQ44" s="134"/>
      <c r="NNR44" s="134"/>
      <c r="NNS44" s="134"/>
      <c r="NNT44" s="134"/>
      <c r="NNU44" s="134"/>
      <c r="NNV44" s="134"/>
      <c r="NNW44" s="134"/>
      <c r="NNX44" s="134"/>
      <c r="NNY44" s="134"/>
      <c r="NNZ44" s="134"/>
      <c r="NOA44" s="134"/>
      <c r="NOB44" s="134"/>
      <c r="NOC44" s="134"/>
      <c r="NOD44" s="134"/>
      <c r="NOE44" s="134"/>
      <c r="NOF44" s="134"/>
      <c r="NOG44" s="134"/>
      <c r="NOH44" s="134"/>
      <c r="NOI44" s="134"/>
      <c r="NOJ44" s="134"/>
      <c r="NOK44" s="134"/>
      <c r="NOL44" s="134"/>
      <c r="NOM44" s="134"/>
      <c r="NON44" s="134"/>
      <c r="NOO44" s="134"/>
      <c r="NOP44" s="134"/>
      <c r="NOQ44" s="134"/>
      <c r="NOR44" s="134"/>
      <c r="NOS44" s="134"/>
      <c r="NOT44" s="134"/>
      <c r="NOU44" s="134"/>
      <c r="NOV44" s="134"/>
      <c r="NOW44" s="134"/>
      <c r="NOX44" s="134"/>
      <c r="NOY44" s="134"/>
      <c r="NOZ44" s="134"/>
      <c r="NPA44" s="134"/>
      <c r="NPB44" s="134"/>
      <c r="NPC44" s="134"/>
      <c r="NPD44" s="134"/>
      <c r="NPE44" s="134"/>
      <c r="NPF44" s="134"/>
      <c r="NPG44" s="134"/>
      <c r="NPH44" s="134"/>
      <c r="NPI44" s="134"/>
      <c r="NPJ44" s="134"/>
      <c r="NPK44" s="134"/>
      <c r="NPL44" s="134"/>
      <c r="NPM44" s="134"/>
      <c r="NPN44" s="134"/>
      <c r="NPO44" s="134"/>
      <c r="NPP44" s="134"/>
      <c r="NPQ44" s="134"/>
      <c r="NPR44" s="134"/>
      <c r="NPS44" s="134"/>
      <c r="NPT44" s="134"/>
      <c r="NPU44" s="134"/>
      <c r="NPV44" s="134"/>
      <c r="NPW44" s="134"/>
      <c r="NPX44" s="134"/>
      <c r="NPY44" s="134"/>
      <c r="NPZ44" s="134"/>
      <c r="NQA44" s="134"/>
      <c r="NQB44" s="134"/>
      <c r="NQC44" s="134"/>
      <c r="NQD44" s="134"/>
      <c r="NQE44" s="134"/>
      <c r="NQF44" s="134"/>
      <c r="NQG44" s="134"/>
      <c r="NQH44" s="134"/>
      <c r="NQI44" s="134"/>
      <c r="NQJ44" s="134"/>
      <c r="NQK44" s="134"/>
      <c r="NQL44" s="134"/>
      <c r="NQM44" s="134"/>
      <c r="NQN44" s="134"/>
      <c r="NQO44" s="134"/>
      <c r="NQP44" s="134"/>
      <c r="NQQ44" s="134"/>
      <c r="NQR44" s="134"/>
      <c r="NQS44" s="134"/>
      <c r="NQT44" s="134"/>
      <c r="NQU44" s="134"/>
      <c r="NQV44" s="134"/>
      <c r="NQW44" s="134"/>
      <c r="NQX44" s="134"/>
      <c r="NQY44" s="134"/>
      <c r="NQZ44" s="134"/>
      <c r="NRA44" s="134"/>
      <c r="NRB44" s="134"/>
      <c r="NRC44" s="134"/>
      <c r="NRD44" s="134"/>
      <c r="NRE44" s="134"/>
      <c r="NRF44" s="134"/>
      <c r="NRG44" s="134"/>
      <c r="NRH44" s="134"/>
      <c r="NRI44" s="134"/>
      <c r="NRJ44" s="134"/>
      <c r="NRK44" s="134"/>
      <c r="NRL44" s="134"/>
      <c r="NRM44" s="134"/>
      <c r="NRN44" s="134"/>
      <c r="NRO44" s="134"/>
      <c r="NRP44" s="134"/>
      <c r="NRQ44" s="134"/>
      <c r="NRR44" s="134"/>
      <c r="NRS44" s="134"/>
      <c r="NRT44" s="134"/>
      <c r="NRU44" s="134"/>
      <c r="NRV44" s="134"/>
      <c r="NRW44" s="134"/>
      <c r="NRX44" s="134"/>
      <c r="NRY44" s="134"/>
      <c r="NRZ44" s="134"/>
      <c r="NSA44" s="134"/>
      <c r="NSB44" s="134"/>
      <c r="NSC44" s="134"/>
      <c r="NSD44" s="134"/>
      <c r="NSE44" s="134"/>
      <c r="NSF44" s="134"/>
      <c r="NSG44" s="134"/>
      <c r="NSH44" s="134"/>
      <c r="NSI44" s="134"/>
      <c r="NSJ44" s="134"/>
      <c r="NSK44" s="134"/>
      <c r="NSL44" s="134"/>
      <c r="NSM44" s="134"/>
      <c r="NSN44" s="134"/>
      <c r="NSO44" s="134"/>
      <c r="NSP44" s="134"/>
      <c r="NSQ44" s="134"/>
      <c r="NSR44" s="134"/>
      <c r="NSS44" s="134"/>
      <c r="NST44" s="134"/>
      <c r="NSU44" s="134"/>
      <c r="NSV44" s="134"/>
      <c r="NSW44" s="134"/>
      <c r="NSX44" s="134"/>
      <c r="NSY44" s="134"/>
      <c r="NSZ44" s="134"/>
      <c r="NTA44" s="134"/>
      <c r="NTB44" s="134"/>
      <c r="NTC44" s="134"/>
      <c r="NTD44" s="134"/>
      <c r="NTE44" s="134"/>
      <c r="NTF44" s="134"/>
      <c r="NTG44" s="134"/>
      <c r="NTH44" s="134"/>
      <c r="NTI44" s="134"/>
      <c r="NTJ44" s="134"/>
      <c r="NTK44" s="134"/>
      <c r="NTL44" s="134"/>
      <c r="NTM44" s="134"/>
      <c r="NTN44" s="134"/>
      <c r="NTO44" s="134"/>
      <c r="NTP44" s="134"/>
      <c r="NTQ44" s="134"/>
      <c r="NTR44" s="134"/>
      <c r="NTS44" s="134"/>
      <c r="NTT44" s="134"/>
      <c r="NTU44" s="134"/>
      <c r="NTV44" s="134"/>
      <c r="NTW44" s="134"/>
      <c r="NTX44" s="134"/>
      <c r="NTY44" s="134"/>
      <c r="NTZ44" s="134"/>
      <c r="NUA44" s="134"/>
      <c r="NUB44" s="134"/>
      <c r="NUC44" s="134"/>
      <c r="NUD44" s="134"/>
      <c r="NUE44" s="134"/>
      <c r="NUF44" s="134"/>
      <c r="NUG44" s="134"/>
      <c r="NUH44" s="134"/>
      <c r="NUI44" s="134"/>
      <c r="NUJ44" s="134"/>
      <c r="NUK44" s="134"/>
      <c r="NUL44" s="134"/>
      <c r="NUM44" s="134"/>
      <c r="NUN44" s="134"/>
      <c r="NUO44" s="134"/>
      <c r="NUP44" s="134"/>
      <c r="NUQ44" s="134"/>
      <c r="NUR44" s="134"/>
      <c r="NUS44" s="134"/>
      <c r="NUT44" s="134"/>
      <c r="NUU44" s="134"/>
      <c r="NUV44" s="134"/>
      <c r="NUW44" s="134"/>
      <c r="NUX44" s="134"/>
      <c r="NUY44" s="134"/>
      <c r="NUZ44" s="134"/>
      <c r="NVA44" s="134"/>
      <c r="NVB44" s="134"/>
      <c r="NVC44" s="134"/>
      <c r="NVD44" s="134"/>
      <c r="NVE44" s="134"/>
      <c r="NVF44" s="134"/>
      <c r="NVG44" s="134"/>
      <c r="NVH44" s="134"/>
      <c r="NVI44" s="134"/>
      <c r="NVJ44" s="134"/>
      <c r="NVK44" s="134"/>
      <c r="NVL44" s="134"/>
      <c r="NVM44" s="134"/>
      <c r="NVN44" s="134"/>
      <c r="NVO44" s="134"/>
      <c r="NVP44" s="134"/>
      <c r="NVQ44" s="134"/>
      <c r="NVR44" s="134"/>
      <c r="NVS44" s="134"/>
      <c r="NVT44" s="134"/>
      <c r="NVU44" s="134"/>
      <c r="NVV44" s="134"/>
      <c r="NVW44" s="134"/>
      <c r="NVX44" s="134"/>
      <c r="NVY44" s="134"/>
      <c r="NVZ44" s="134"/>
      <c r="NWA44" s="134"/>
      <c r="NWB44" s="134"/>
      <c r="NWC44" s="134"/>
      <c r="NWD44" s="134"/>
      <c r="NWE44" s="134"/>
      <c r="NWF44" s="134"/>
      <c r="NWG44" s="134"/>
      <c r="NWH44" s="134"/>
      <c r="NWI44" s="134"/>
      <c r="NWJ44" s="134"/>
      <c r="NWK44" s="134"/>
      <c r="NWL44" s="134"/>
      <c r="NWM44" s="134"/>
      <c r="NWN44" s="134"/>
      <c r="NWO44" s="134"/>
      <c r="NWP44" s="134"/>
      <c r="NWQ44" s="134"/>
      <c r="NWR44" s="134"/>
      <c r="NWS44" s="134"/>
      <c r="NWT44" s="134"/>
      <c r="NWU44" s="134"/>
      <c r="NWV44" s="134"/>
      <c r="NWW44" s="134"/>
      <c r="NWX44" s="134"/>
      <c r="NWY44" s="134"/>
      <c r="NWZ44" s="134"/>
      <c r="NXA44" s="134"/>
      <c r="NXB44" s="134"/>
      <c r="NXC44" s="134"/>
      <c r="NXD44" s="134"/>
      <c r="NXE44" s="134"/>
      <c r="NXF44" s="134"/>
      <c r="NXG44" s="134"/>
      <c r="NXH44" s="134"/>
      <c r="NXI44" s="134"/>
      <c r="NXJ44" s="134"/>
      <c r="NXK44" s="134"/>
      <c r="NXL44" s="134"/>
      <c r="NXM44" s="134"/>
      <c r="NXN44" s="134"/>
      <c r="NXO44" s="134"/>
      <c r="NXP44" s="134"/>
      <c r="NXQ44" s="134"/>
      <c r="NXR44" s="134"/>
      <c r="NXS44" s="134"/>
      <c r="NXT44" s="134"/>
      <c r="NXU44" s="134"/>
      <c r="NXV44" s="134"/>
      <c r="NXW44" s="134"/>
      <c r="NXX44" s="134"/>
      <c r="NXY44" s="134"/>
      <c r="NXZ44" s="134"/>
      <c r="NYA44" s="134"/>
      <c r="NYB44" s="134"/>
      <c r="NYC44" s="134"/>
      <c r="NYD44" s="134"/>
      <c r="NYE44" s="134"/>
      <c r="NYF44" s="134"/>
      <c r="NYG44" s="134"/>
      <c r="NYH44" s="134"/>
      <c r="NYI44" s="134"/>
      <c r="NYJ44" s="134"/>
      <c r="NYK44" s="134"/>
      <c r="NYL44" s="134"/>
      <c r="NYM44" s="134"/>
      <c r="NYN44" s="134"/>
      <c r="NYO44" s="134"/>
      <c r="NYP44" s="134"/>
      <c r="NYQ44" s="134"/>
      <c r="NYR44" s="134"/>
      <c r="NYS44" s="134"/>
      <c r="NYT44" s="134"/>
      <c r="NYU44" s="134"/>
      <c r="NYV44" s="134"/>
      <c r="NYW44" s="134"/>
      <c r="NYX44" s="134"/>
      <c r="NYY44" s="134"/>
      <c r="NYZ44" s="134"/>
      <c r="NZA44" s="134"/>
      <c r="NZB44" s="134"/>
      <c r="NZC44" s="134"/>
      <c r="NZD44" s="134"/>
      <c r="NZE44" s="134"/>
      <c r="NZF44" s="134"/>
      <c r="NZG44" s="134"/>
      <c r="NZH44" s="134"/>
      <c r="NZI44" s="134"/>
      <c r="NZJ44" s="134"/>
      <c r="NZK44" s="134"/>
      <c r="NZL44" s="134"/>
      <c r="NZM44" s="134"/>
      <c r="NZN44" s="134"/>
      <c r="NZO44" s="134"/>
      <c r="NZP44" s="134"/>
      <c r="NZQ44" s="134"/>
      <c r="NZR44" s="134"/>
      <c r="NZS44" s="134"/>
      <c r="NZT44" s="134"/>
      <c r="NZU44" s="134"/>
      <c r="NZV44" s="134"/>
      <c r="NZW44" s="134"/>
      <c r="NZX44" s="134"/>
      <c r="NZY44" s="134"/>
      <c r="NZZ44" s="134"/>
      <c r="OAA44" s="134"/>
      <c r="OAB44" s="134"/>
      <c r="OAC44" s="134"/>
      <c r="OAD44" s="134"/>
      <c r="OAE44" s="134"/>
      <c r="OAF44" s="134"/>
      <c r="OAG44" s="134"/>
      <c r="OAH44" s="134"/>
      <c r="OAI44" s="134"/>
      <c r="OAJ44" s="134"/>
      <c r="OAK44" s="134"/>
      <c r="OAL44" s="134"/>
      <c r="OAM44" s="134"/>
      <c r="OAN44" s="134"/>
      <c r="OAO44" s="134"/>
      <c r="OAP44" s="134"/>
      <c r="OAQ44" s="134"/>
      <c r="OAR44" s="134"/>
      <c r="OAS44" s="134"/>
      <c r="OAT44" s="134"/>
      <c r="OAU44" s="134"/>
      <c r="OAV44" s="134"/>
      <c r="OAW44" s="134"/>
      <c r="OAX44" s="134"/>
      <c r="OAY44" s="134"/>
      <c r="OAZ44" s="134"/>
      <c r="OBA44" s="134"/>
      <c r="OBB44" s="134"/>
      <c r="OBC44" s="134"/>
      <c r="OBD44" s="134"/>
      <c r="OBE44" s="134"/>
      <c r="OBF44" s="134"/>
      <c r="OBG44" s="134"/>
      <c r="OBH44" s="134"/>
      <c r="OBI44" s="134"/>
      <c r="OBJ44" s="134"/>
      <c r="OBK44" s="134"/>
      <c r="OBL44" s="134"/>
      <c r="OBM44" s="134"/>
      <c r="OBN44" s="134"/>
      <c r="OBO44" s="134"/>
      <c r="OBP44" s="134"/>
      <c r="OBQ44" s="134"/>
      <c r="OBR44" s="134"/>
      <c r="OBS44" s="134"/>
      <c r="OBT44" s="134"/>
      <c r="OBU44" s="134"/>
      <c r="OBV44" s="134"/>
      <c r="OBW44" s="134"/>
      <c r="OBX44" s="134"/>
      <c r="OBY44" s="134"/>
      <c r="OBZ44" s="134"/>
      <c r="OCA44" s="134"/>
      <c r="OCB44" s="134"/>
      <c r="OCC44" s="134"/>
      <c r="OCD44" s="134"/>
      <c r="OCE44" s="134"/>
      <c r="OCF44" s="134"/>
      <c r="OCG44" s="134"/>
      <c r="OCH44" s="134"/>
      <c r="OCI44" s="134"/>
      <c r="OCJ44" s="134"/>
      <c r="OCK44" s="134"/>
      <c r="OCL44" s="134"/>
      <c r="OCM44" s="134"/>
      <c r="OCN44" s="134"/>
      <c r="OCO44" s="134"/>
      <c r="OCP44" s="134"/>
      <c r="OCQ44" s="134"/>
      <c r="OCR44" s="134"/>
      <c r="OCS44" s="134"/>
      <c r="OCT44" s="134"/>
      <c r="OCU44" s="134"/>
      <c r="OCV44" s="134"/>
      <c r="OCW44" s="134"/>
      <c r="OCX44" s="134"/>
      <c r="OCY44" s="134"/>
      <c r="OCZ44" s="134"/>
      <c r="ODA44" s="134"/>
      <c r="ODB44" s="134"/>
      <c r="ODC44" s="134"/>
      <c r="ODD44" s="134"/>
      <c r="ODE44" s="134"/>
      <c r="ODF44" s="134"/>
      <c r="ODG44" s="134"/>
      <c r="ODH44" s="134"/>
      <c r="ODI44" s="134"/>
      <c r="ODJ44" s="134"/>
      <c r="ODK44" s="134"/>
      <c r="ODL44" s="134"/>
      <c r="ODM44" s="134"/>
      <c r="ODN44" s="134"/>
      <c r="ODO44" s="134"/>
      <c r="ODP44" s="134"/>
      <c r="ODQ44" s="134"/>
      <c r="ODR44" s="134"/>
      <c r="ODS44" s="134"/>
      <c r="ODT44" s="134"/>
      <c r="ODU44" s="134"/>
      <c r="ODV44" s="134"/>
      <c r="ODW44" s="134"/>
      <c r="ODX44" s="134"/>
      <c r="ODY44" s="134"/>
      <c r="ODZ44" s="134"/>
      <c r="OEA44" s="134"/>
      <c r="OEB44" s="134"/>
      <c r="OEC44" s="134"/>
      <c r="OED44" s="134"/>
      <c r="OEE44" s="134"/>
      <c r="OEF44" s="134"/>
      <c r="OEG44" s="134"/>
      <c r="OEH44" s="134"/>
      <c r="OEI44" s="134"/>
      <c r="OEJ44" s="134"/>
      <c r="OEK44" s="134"/>
      <c r="OEL44" s="134"/>
      <c r="OEM44" s="134"/>
      <c r="OEN44" s="134"/>
      <c r="OEO44" s="134"/>
      <c r="OEP44" s="134"/>
      <c r="OEQ44" s="134"/>
      <c r="OER44" s="134"/>
      <c r="OES44" s="134"/>
      <c r="OET44" s="134"/>
      <c r="OEU44" s="134"/>
      <c r="OEV44" s="134"/>
      <c r="OEW44" s="134"/>
      <c r="OEX44" s="134"/>
      <c r="OEY44" s="134"/>
      <c r="OEZ44" s="134"/>
      <c r="OFA44" s="134"/>
      <c r="OFB44" s="134"/>
      <c r="OFC44" s="134"/>
      <c r="OFD44" s="134"/>
      <c r="OFE44" s="134"/>
      <c r="OFF44" s="134"/>
      <c r="OFG44" s="134"/>
      <c r="OFH44" s="134"/>
      <c r="OFI44" s="134"/>
      <c r="OFJ44" s="134"/>
      <c r="OFK44" s="134"/>
      <c r="OFL44" s="134"/>
      <c r="OFM44" s="134"/>
      <c r="OFN44" s="134"/>
      <c r="OFO44" s="134"/>
      <c r="OFP44" s="134"/>
      <c r="OFQ44" s="134"/>
      <c r="OFR44" s="134"/>
      <c r="OFS44" s="134"/>
      <c r="OFT44" s="134"/>
      <c r="OFU44" s="134"/>
      <c r="OFV44" s="134"/>
      <c r="OFW44" s="134"/>
      <c r="OFX44" s="134"/>
      <c r="OFY44" s="134"/>
      <c r="OFZ44" s="134"/>
      <c r="OGA44" s="134"/>
      <c r="OGB44" s="134"/>
      <c r="OGC44" s="134"/>
      <c r="OGD44" s="134"/>
      <c r="OGE44" s="134"/>
      <c r="OGF44" s="134"/>
      <c r="OGG44" s="134"/>
      <c r="OGH44" s="134"/>
      <c r="OGI44" s="134"/>
      <c r="OGJ44" s="134"/>
      <c r="OGK44" s="134"/>
      <c r="OGL44" s="134"/>
      <c r="OGM44" s="134"/>
      <c r="OGN44" s="134"/>
      <c r="OGO44" s="134"/>
      <c r="OGP44" s="134"/>
      <c r="OGQ44" s="134"/>
      <c r="OGR44" s="134"/>
      <c r="OGS44" s="134"/>
      <c r="OGT44" s="134"/>
      <c r="OGU44" s="134"/>
      <c r="OGV44" s="134"/>
      <c r="OGW44" s="134"/>
      <c r="OGX44" s="134"/>
      <c r="OGY44" s="134"/>
      <c r="OGZ44" s="134"/>
      <c r="OHA44" s="134"/>
      <c r="OHB44" s="134"/>
      <c r="OHC44" s="134"/>
      <c r="OHD44" s="134"/>
      <c r="OHE44" s="134"/>
      <c r="OHF44" s="134"/>
      <c r="OHG44" s="134"/>
      <c r="OHH44" s="134"/>
      <c r="OHI44" s="134"/>
      <c r="OHJ44" s="134"/>
      <c r="OHK44" s="134"/>
      <c r="OHL44" s="134"/>
      <c r="OHM44" s="134"/>
      <c r="OHN44" s="134"/>
      <c r="OHO44" s="134"/>
      <c r="OHP44" s="134"/>
      <c r="OHQ44" s="134"/>
      <c r="OHR44" s="134"/>
      <c r="OHS44" s="134"/>
      <c r="OHT44" s="134"/>
      <c r="OHU44" s="134"/>
      <c r="OHV44" s="134"/>
      <c r="OHW44" s="134"/>
      <c r="OHX44" s="134"/>
      <c r="OHY44" s="134"/>
      <c r="OHZ44" s="134"/>
      <c r="OIA44" s="134"/>
      <c r="OIB44" s="134"/>
      <c r="OIC44" s="134"/>
      <c r="OID44" s="134"/>
      <c r="OIE44" s="134"/>
      <c r="OIF44" s="134"/>
      <c r="OIG44" s="134"/>
      <c r="OIH44" s="134"/>
      <c r="OII44" s="134"/>
      <c r="OIJ44" s="134"/>
      <c r="OIK44" s="134"/>
      <c r="OIL44" s="134"/>
      <c r="OIM44" s="134"/>
      <c r="OIN44" s="134"/>
      <c r="OIO44" s="134"/>
      <c r="OIP44" s="134"/>
      <c r="OIQ44" s="134"/>
      <c r="OIR44" s="134"/>
      <c r="OIS44" s="134"/>
      <c r="OIT44" s="134"/>
      <c r="OIU44" s="134"/>
      <c r="OIV44" s="134"/>
      <c r="OIW44" s="134"/>
      <c r="OIX44" s="134"/>
      <c r="OIY44" s="134"/>
      <c r="OIZ44" s="134"/>
      <c r="OJA44" s="134"/>
      <c r="OJB44" s="134"/>
      <c r="OJC44" s="134"/>
      <c r="OJD44" s="134"/>
      <c r="OJE44" s="134"/>
      <c r="OJF44" s="134"/>
      <c r="OJG44" s="134"/>
      <c r="OJH44" s="134"/>
      <c r="OJI44" s="134"/>
      <c r="OJJ44" s="134"/>
      <c r="OJK44" s="134"/>
      <c r="OJL44" s="134"/>
      <c r="OJM44" s="134"/>
      <c r="OJN44" s="134"/>
      <c r="OJO44" s="134"/>
      <c r="OJP44" s="134"/>
      <c r="OJQ44" s="134"/>
      <c r="OJR44" s="134"/>
      <c r="OJS44" s="134"/>
      <c r="OJT44" s="134"/>
      <c r="OJU44" s="134"/>
      <c r="OJV44" s="134"/>
      <c r="OJW44" s="134"/>
      <c r="OJX44" s="134"/>
      <c r="OJY44" s="134"/>
      <c r="OJZ44" s="134"/>
      <c r="OKA44" s="134"/>
      <c r="OKB44" s="134"/>
      <c r="OKC44" s="134"/>
      <c r="OKD44" s="134"/>
      <c r="OKE44" s="134"/>
      <c r="OKF44" s="134"/>
      <c r="OKG44" s="134"/>
      <c r="OKH44" s="134"/>
      <c r="OKI44" s="134"/>
      <c r="OKJ44" s="134"/>
      <c r="OKK44" s="134"/>
      <c r="OKL44" s="134"/>
      <c r="OKM44" s="134"/>
      <c r="OKN44" s="134"/>
      <c r="OKO44" s="134"/>
      <c r="OKP44" s="134"/>
      <c r="OKQ44" s="134"/>
      <c r="OKR44" s="134"/>
      <c r="OKS44" s="134"/>
      <c r="OKT44" s="134"/>
      <c r="OKU44" s="134"/>
      <c r="OKV44" s="134"/>
      <c r="OKW44" s="134"/>
      <c r="OKX44" s="134"/>
      <c r="OKY44" s="134"/>
      <c r="OKZ44" s="134"/>
      <c r="OLA44" s="134"/>
      <c r="OLB44" s="134"/>
      <c r="OLC44" s="134"/>
      <c r="OLD44" s="134"/>
      <c r="OLE44" s="134"/>
      <c r="OLF44" s="134"/>
      <c r="OLG44" s="134"/>
      <c r="OLH44" s="134"/>
      <c r="OLI44" s="134"/>
      <c r="OLJ44" s="134"/>
      <c r="OLK44" s="134"/>
      <c r="OLL44" s="134"/>
      <c r="OLM44" s="134"/>
      <c r="OLN44" s="134"/>
      <c r="OLO44" s="134"/>
      <c r="OLP44" s="134"/>
      <c r="OLQ44" s="134"/>
      <c r="OLR44" s="134"/>
      <c r="OLS44" s="134"/>
      <c r="OLT44" s="134"/>
      <c r="OLU44" s="134"/>
      <c r="OLV44" s="134"/>
      <c r="OLW44" s="134"/>
      <c r="OLX44" s="134"/>
      <c r="OLY44" s="134"/>
      <c r="OLZ44" s="134"/>
      <c r="OMA44" s="134"/>
      <c r="OMB44" s="134"/>
      <c r="OMC44" s="134"/>
      <c r="OMD44" s="134"/>
      <c r="OME44" s="134"/>
      <c r="OMF44" s="134"/>
      <c r="OMG44" s="134"/>
      <c r="OMH44" s="134"/>
      <c r="OMI44" s="134"/>
      <c r="OMJ44" s="134"/>
      <c r="OMK44" s="134"/>
      <c r="OML44" s="134"/>
      <c r="OMM44" s="134"/>
      <c r="OMN44" s="134"/>
      <c r="OMO44" s="134"/>
      <c r="OMP44" s="134"/>
      <c r="OMQ44" s="134"/>
      <c r="OMR44" s="134"/>
      <c r="OMS44" s="134"/>
      <c r="OMT44" s="134"/>
      <c r="OMU44" s="134"/>
      <c r="OMV44" s="134"/>
      <c r="OMW44" s="134"/>
      <c r="OMX44" s="134"/>
      <c r="OMY44" s="134"/>
      <c r="OMZ44" s="134"/>
      <c r="ONA44" s="134"/>
      <c r="ONB44" s="134"/>
      <c r="ONC44" s="134"/>
      <c r="OND44" s="134"/>
      <c r="ONE44" s="134"/>
      <c r="ONF44" s="134"/>
      <c r="ONG44" s="134"/>
      <c r="ONH44" s="134"/>
      <c r="ONI44" s="134"/>
      <c r="ONJ44" s="134"/>
      <c r="ONK44" s="134"/>
      <c r="ONL44" s="134"/>
      <c r="ONM44" s="134"/>
      <c r="ONN44" s="134"/>
      <c r="ONO44" s="134"/>
      <c r="ONP44" s="134"/>
      <c r="ONQ44" s="134"/>
      <c r="ONR44" s="134"/>
      <c r="ONS44" s="134"/>
      <c r="ONT44" s="134"/>
      <c r="ONU44" s="134"/>
      <c r="ONV44" s="134"/>
      <c r="ONW44" s="134"/>
      <c r="ONX44" s="134"/>
      <c r="ONY44" s="134"/>
      <c r="ONZ44" s="134"/>
      <c r="OOA44" s="134"/>
      <c r="OOB44" s="134"/>
      <c r="OOC44" s="134"/>
      <c r="OOD44" s="134"/>
      <c r="OOE44" s="134"/>
      <c r="OOF44" s="134"/>
      <c r="OOG44" s="134"/>
      <c r="OOH44" s="134"/>
      <c r="OOI44" s="134"/>
      <c r="OOJ44" s="134"/>
      <c r="OOK44" s="134"/>
      <c r="OOL44" s="134"/>
      <c r="OOM44" s="134"/>
      <c r="OON44" s="134"/>
      <c r="OOO44" s="134"/>
      <c r="OOP44" s="134"/>
      <c r="OOQ44" s="134"/>
      <c r="OOR44" s="134"/>
      <c r="OOS44" s="134"/>
      <c r="OOT44" s="134"/>
      <c r="OOU44" s="134"/>
      <c r="OOV44" s="134"/>
      <c r="OOW44" s="134"/>
      <c r="OOX44" s="134"/>
      <c r="OOY44" s="134"/>
      <c r="OOZ44" s="134"/>
      <c r="OPA44" s="134"/>
      <c r="OPB44" s="134"/>
      <c r="OPC44" s="134"/>
      <c r="OPD44" s="134"/>
      <c r="OPE44" s="134"/>
      <c r="OPF44" s="134"/>
      <c r="OPG44" s="134"/>
      <c r="OPH44" s="134"/>
      <c r="OPI44" s="134"/>
      <c r="OPJ44" s="134"/>
      <c r="OPK44" s="134"/>
      <c r="OPL44" s="134"/>
      <c r="OPM44" s="134"/>
      <c r="OPN44" s="134"/>
      <c r="OPO44" s="134"/>
      <c r="OPP44" s="134"/>
      <c r="OPQ44" s="134"/>
      <c r="OPR44" s="134"/>
      <c r="OPS44" s="134"/>
      <c r="OPT44" s="134"/>
      <c r="OPU44" s="134"/>
      <c r="OPV44" s="134"/>
      <c r="OPW44" s="134"/>
      <c r="OPX44" s="134"/>
      <c r="OPY44" s="134"/>
      <c r="OPZ44" s="134"/>
      <c r="OQA44" s="134"/>
      <c r="OQB44" s="134"/>
      <c r="OQC44" s="134"/>
      <c r="OQD44" s="134"/>
      <c r="OQE44" s="134"/>
      <c r="OQF44" s="134"/>
      <c r="OQG44" s="134"/>
      <c r="OQH44" s="134"/>
      <c r="OQI44" s="134"/>
      <c r="OQJ44" s="134"/>
      <c r="OQK44" s="134"/>
      <c r="OQL44" s="134"/>
      <c r="OQM44" s="134"/>
      <c r="OQN44" s="134"/>
      <c r="OQO44" s="134"/>
      <c r="OQP44" s="134"/>
      <c r="OQQ44" s="134"/>
      <c r="OQR44" s="134"/>
      <c r="OQS44" s="134"/>
      <c r="OQT44" s="134"/>
      <c r="OQU44" s="134"/>
      <c r="OQV44" s="134"/>
      <c r="OQW44" s="134"/>
      <c r="OQX44" s="134"/>
      <c r="OQY44" s="134"/>
      <c r="OQZ44" s="134"/>
      <c r="ORA44" s="134"/>
      <c r="ORB44" s="134"/>
      <c r="ORC44" s="134"/>
      <c r="ORD44" s="134"/>
      <c r="ORE44" s="134"/>
      <c r="ORF44" s="134"/>
      <c r="ORG44" s="134"/>
      <c r="ORH44" s="134"/>
      <c r="ORI44" s="134"/>
      <c r="ORJ44" s="134"/>
      <c r="ORK44" s="134"/>
      <c r="ORL44" s="134"/>
      <c r="ORM44" s="134"/>
      <c r="ORN44" s="134"/>
      <c r="ORO44" s="134"/>
      <c r="ORP44" s="134"/>
      <c r="ORQ44" s="134"/>
      <c r="ORR44" s="134"/>
      <c r="ORS44" s="134"/>
      <c r="ORT44" s="134"/>
      <c r="ORU44" s="134"/>
      <c r="ORV44" s="134"/>
      <c r="ORW44" s="134"/>
      <c r="ORX44" s="134"/>
      <c r="ORY44" s="134"/>
      <c r="ORZ44" s="134"/>
      <c r="OSA44" s="134"/>
      <c r="OSB44" s="134"/>
      <c r="OSC44" s="134"/>
      <c r="OSD44" s="134"/>
      <c r="OSE44" s="134"/>
      <c r="OSF44" s="134"/>
      <c r="OSG44" s="134"/>
      <c r="OSH44" s="134"/>
      <c r="OSI44" s="134"/>
      <c r="OSJ44" s="134"/>
      <c r="OSK44" s="134"/>
      <c r="OSL44" s="134"/>
      <c r="OSM44" s="134"/>
      <c r="OSN44" s="134"/>
      <c r="OSO44" s="134"/>
      <c r="OSP44" s="134"/>
      <c r="OSQ44" s="134"/>
      <c r="OSR44" s="134"/>
      <c r="OSS44" s="134"/>
      <c r="OST44" s="134"/>
      <c r="OSU44" s="134"/>
      <c r="OSV44" s="134"/>
      <c r="OSW44" s="134"/>
      <c r="OSX44" s="134"/>
      <c r="OSY44" s="134"/>
      <c r="OSZ44" s="134"/>
      <c r="OTA44" s="134"/>
      <c r="OTB44" s="134"/>
      <c r="OTC44" s="134"/>
      <c r="OTD44" s="134"/>
      <c r="OTE44" s="134"/>
      <c r="OTF44" s="134"/>
      <c r="OTG44" s="134"/>
      <c r="OTH44" s="134"/>
      <c r="OTI44" s="134"/>
      <c r="OTJ44" s="134"/>
      <c r="OTK44" s="134"/>
      <c r="OTL44" s="134"/>
      <c r="OTM44" s="134"/>
      <c r="OTN44" s="134"/>
      <c r="OTO44" s="134"/>
      <c r="OTP44" s="134"/>
      <c r="OTQ44" s="134"/>
      <c r="OTR44" s="134"/>
      <c r="OTS44" s="134"/>
      <c r="OTT44" s="134"/>
      <c r="OTU44" s="134"/>
      <c r="OTV44" s="134"/>
      <c r="OTW44" s="134"/>
      <c r="OTX44" s="134"/>
      <c r="OTY44" s="134"/>
      <c r="OTZ44" s="134"/>
      <c r="OUA44" s="134"/>
      <c r="OUB44" s="134"/>
      <c r="OUC44" s="134"/>
      <c r="OUD44" s="134"/>
      <c r="OUE44" s="134"/>
      <c r="OUF44" s="134"/>
      <c r="OUG44" s="134"/>
      <c r="OUH44" s="134"/>
      <c r="OUI44" s="134"/>
      <c r="OUJ44" s="134"/>
      <c r="OUK44" s="134"/>
      <c r="OUL44" s="134"/>
      <c r="OUM44" s="134"/>
      <c r="OUN44" s="134"/>
      <c r="OUO44" s="134"/>
      <c r="OUP44" s="134"/>
      <c r="OUQ44" s="134"/>
      <c r="OUR44" s="134"/>
      <c r="OUS44" s="134"/>
      <c r="OUT44" s="134"/>
      <c r="OUU44" s="134"/>
      <c r="OUV44" s="134"/>
      <c r="OUW44" s="134"/>
      <c r="OUX44" s="134"/>
      <c r="OUY44" s="134"/>
      <c r="OUZ44" s="134"/>
      <c r="OVA44" s="134"/>
      <c r="OVB44" s="134"/>
      <c r="OVC44" s="134"/>
      <c r="OVD44" s="134"/>
      <c r="OVE44" s="134"/>
      <c r="OVF44" s="134"/>
      <c r="OVG44" s="134"/>
      <c r="OVH44" s="134"/>
      <c r="OVI44" s="134"/>
      <c r="OVJ44" s="134"/>
      <c r="OVK44" s="134"/>
      <c r="OVL44" s="134"/>
      <c r="OVM44" s="134"/>
      <c r="OVN44" s="134"/>
      <c r="OVO44" s="134"/>
      <c r="OVP44" s="134"/>
      <c r="OVQ44" s="134"/>
      <c r="OVR44" s="134"/>
      <c r="OVS44" s="134"/>
      <c r="OVT44" s="134"/>
      <c r="OVU44" s="134"/>
      <c r="OVV44" s="134"/>
      <c r="OVW44" s="134"/>
      <c r="OVX44" s="134"/>
      <c r="OVY44" s="134"/>
      <c r="OVZ44" s="134"/>
      <c r="OWA44" s="134"/>
      <c r="OWB44" s="134"/>
      <c r="OWC44" s="134"/>
      <c r="OWD44" s="134"/>
      <c r="OWE44" s="134"/>
      <c r="OWF44" s="134"/>
      <c r="OWG44" s="134"/>
      <c r="OWH44" s="134"/>
      <c r="OWI44" s="134"/>
      <c r="OWJ44" s="134"/>
      <c r="OWK44" s="134"/>
      <c r="OWL44" s="134"/>
      <c r="OWM44" s="134"/>
      <c r="OWN44" s="134"/>
      <c r="OWO44" s="134"/>
      <c r="OWP44" s="134"/>
      <c r="OWQ44" s="134"/>
      <c r="OWR44" s="134"/>
      <c r="OWS44" s="134"/>
      <c r="OWT44" s="134"/>
      <c r="OWU44" s="134"/>
      <c r="OWV44" s="134"/>
      <c r="OWW44" s="134"/>
      <c r="OWX44" s="134"/>
      <c r="OWY44" s="134"/>
      <c r="OWZ44" s="134"/>
      <c r="OXA44" s="134"/>
      <c r="OXB44" s="134"/>
      <c r="OXC44" s="134"/>
      <c r="OXD44" s="134"/>
      <c r="OXE44" s="134"/>
      <c r="OXF44" s="134"/>
      <c r="OXG44" s="134"/>
      <c r="OXH44" s="134"/>
      <c r="OXI44" s="134"/>
      <c r="OXJ44" s="134"/>
      <c r="OXK44" s="134"/>
      <c r="OXL44" s="134"/>
      <c r="OXM44" s="134"/>
      <c r="OXN44" s="134"/>
      <c r="OXO44" s="134"/>
      <c r="OXP44" s="134"/>
      <c r="OXQ44" s="134"/>
      <c r="OXR44" s="134"/>
      <c r="OXS44" s="134"/>
      <c r="OXT44" s="134"/>
      <c r="OXU44" s="134"/>
      <c r="OXV44" s="134"/>
      <c r="OXW44" s="134"/>
      <c r="OXX44" s="134"/>
      <c r="OXY44" s="134"/>
      <c r="OXZ44" s="134"/>
      <c r="OYA44" s="134"/>
      <c r="OYB44" s="134"/>
      <c r="OYC44" s="134"/>
      <c r="OYD44" s="134"/>
      <c r="OYE44" s="134"/>
      <c r="OYF44" s="134"/>
      <c r="OYG44" s="134"/>
      <c r="OYH44" s="134"/>
      <c r="OYI44" s="134"/>
      <c r="OYJ44" s="134"/>
      <c r="OYK44" s="134"/>
      <c r="OYL44" s="134"/>
      <c r="OYM44" s="134"/>
      <c r="OYN44" s="134"/>
      <c r="OYO44" s="134"/>
      <c r="OYP44" s="134"/>
      <c r="OYQ44" s="134"/>
      <c r="OYR44" s="134"/>
      <c r="OYS44" s="134"/>
      <c r="OYT44" s="134"/>
      <c r="OYU44" s="134"/>
      <c r="OYV44" s="134"/>
      <c r="OYW44" s="134"/>
      <c r="OYX44" s="134"/>
      <c r="OYY44" s="134"/>
      <c r="OYZ44" s="134"/>
      <c r="OZA44" s="134"/>
      <c r="OZB44" s="134"/>
      <c r="OZC44" s="134"/>
      <c r="OZD44" s="134"/>
      <c r="OZE44" s="134"/>
      <c r="OZF44" s="134"/>
      <c r="OZG44" s="134"/>
      <c r="OZH44" s="134"/>
      <c r="OZI44" s="134"/>
      <c r="OZJ44" s="134"/>
      <c r="OZK44" s="134"/>
      <c r="OZL44" s="134"/>
      <c r="OZM44" s="134"/>
      <c r="OZN44" s="134"/>
      <c r="OZO44" s="134"/>
      <c r="OZP44" s="134"/>
      <c r="OZQ44" s="134"/>
      <c r="OZR44" s="134"/>
      <c r="OZS44" s="134"/>
      <c r="OZT44" s="134"/>
      <c r="OZU44" s="134"/>
      <c r="OZV44" s="134"/>
      <c r="OZW44" s="134"/>
      <c r="OZX44" s="134"/>
      <c r="OZY44" s="134"/>
      <c r="OZZ44" s="134"/>
      <c r="PAA44" s="134"/>
      <c r="PAB44" s="134"/>
      <c r="PAC44" s="134"/>
      <c r="PAD44" s="134"/>
      <c r="PAE44" s="134"/>
      <c r="PAF44" s="134"/>
      <c r="PAG44" s="134"/>
      <c r="PAH44" s="134"/>
      <c r="PAI44" s="134"/>
      <c r="PAJ44" s="134"/>
      <c r="PAK44" s="134"/>
      <c r="PAL44" s="134"/>
      <c r="PAM44" s="134"/>
      <c r="PAN44" s="134"/>
      <c r="PAO44" s="134"/>
      <c r="PAP44" s="134"/>
      <c r="PAQ44" s="134"/>
      <c r="PAR44" s="134"/>
      <c r="PAS44" s="134"/>
      <c r="PAT44" s="134"/>
      <c r="PAU44" s="134"/>
      <c r="PAV44" s="134"/>
      <c r="PAW44" s="134"/>
      <c r="PAX44" s="134"/>
      <c r="PAY44" s="134"/>
      <c r="PAZ44" s="134"/>
      <c r="PBA44" s="134"/>
      <c r="PBB44" s="134"/>
      <c r="PBC44" s="134"/>
      <c r="PBD44" s="134"/>
      <c r="PBE44" s="134"/>
      <c r="PBF44" s="134"/>
      <c r="PBG44" s="134"/>
      <c r="PBH44" s="134"/>
      <c r="PBI44" s="134"/>
      <c r="PBJ44" s="134"/>
      <c r="PBK44" s="134"/>
      <c r="PBL44" s="134"/>
      <c r="PBM44" s="134"/>
      <c r="PBN44" s="134"/>
      <c r="PBO44" s="134"/>
      <c r="PBP44" s="134"/>
      <c r="PBQ44" s="134"/>
      <c r="PBR44" s="134"/>
      <c r="PBS44" s="134"/>
      <c r="PBT44" s="134"/>
      <c r="PBU44" s="134"/>
      <c r="PBV44" s="134"/>
      <c r="PBW44" s="134"/>
      <c r="PBX44" s="134"/>
      <c r="PBY44" s="134"/>
      <c r="PBZ44" s="134"/>
      <c r="PCA44" s="134"/>
      <c r="PCB44" s="134"/>
      <c r="PCC44" s="134"/>
      <c r="PCD44" s="134"/>
      <c r="PCE44" s="134"/>
      <c r="PCF44" s="134"/>
      <c r="PCG44" s="134"/>
      <c r="PCH44" s="134"/>
      <c r="PCI44" s="134"/>
      <c r="PCJ44" s="134"/>
      <c r="PCK44" s="134"/>
      <c r="PCL44" s="134"/>
      <c r="PCM44" s="134"/>
      <c r="PCN44" s="134"/>
      <c r="PCO44" s="134"/>
      <c r="PCP44" s="134"/>
      <c r="PCQ44" s="134"/>
      <c r="PCR44" s="134"/>
      <c r="PCS44" s="134"/>
      <c r="PCT44" s="134"/>
      <c r="PCU44" s="134"/>
      <c r="PCV44" s="134"/>
      <c r="PCW44" s="134"/>
      <c r="PCX44" s="134"/>
      <c r="PCY44" s="134"/>
      <c r="PCZ44" s="134"/>
      <c r="PDA44" s="134"/>
      <c r="PDB44" s="134"/>
      <c r="PDC44" s="134"/>
      <c r="PDD44" s="134"/>
      <c r="PDE44" s="134"/>
      <c r="PDF44" s="134"/>
      <c r="PDG44" s="134"/>
      <c r="PDH44" s="134"/>
      <c r="PDI44" s="134"/>
      <c r="PDJ44" s="134"/>
      <c r="PDK44" s="134"/>
      <c r="PDL44" s="134"/>
      <c r="PDM44" s="134"/>
      <c r="PDN44" s="134"/>
      <c r="PDO44" s="134"/>
      <c r="PDP44" s="134"/>
      <c r="PDQ44" s="134"/>
      <c r="PDR44" s="134"/>
      <c r="PDS44" s="134"/>
      <c r="PDT44" s="134"/>
      <c r="PDU44" s="134"/>
      <c r="PDV44" s="134"/>
      <c r="PDW44" s="134"/>
      <c r="PDX44" s="134"/>
      <c r="PDY44" s="134"/>
      <c r="PDZ44" s="134"/>
      <c r="PEA44" s="134"/>
      <c r="PEB44" s="134"/>
      <c r="PEC44" s="134"/>
      <c r="PED44" s="134"/>
      <c r="PEE44" s="134"/>
      <c r="PEF44" s="134"/>
      <c r="PEG44" s="134"/>
      <c r="PEH44" s="134"/>
      <c r="PEI44" s="134"/>
      <c r="PEJ44" s="134"/>
      <c r="PEK44" s="134"/>
      <c r="PEL44" s="134"/>
      <c r="PEM44" s="134"/>
      <c r="PEN44" s="134"/>
      <c r="PEO44" s="134"/>
      <c r="PEP44" s="134"/>
      <c r="PEQ44" s="134"/>
      <c r="PER44" s="134"/>
      <c r="PES44" s="134"/>
      <c r="PET44" s="134"/>
      <c r="PEU44" s="134"/>
      <c r="PEV44" s="134"/>
      <c r="PEW44" s="134"/>
      <c r="PEX44" s="134"/>
      <c r="PEY44" s="134"/>
      <c r="PEZ44" s="134"/>
      <c r="PFA44" s="134"/>
      <c r="PFB44" s="134"/>
      <c r="PFC44" s="134"/>
      <c r="PFD44" s="134"/>
      <c r="PFE44" s="134"/>
      <c r="PFF44" s="134"/>
      <c r="PFG44" s="134"/>
      <c r="PFH44" s="134"/>
      <c r="PFI44" s="134"/>
      <c r="PFJ44" s="134"/>
      <c r="PFK44" s="134"/>
      <c r="PFL44" s="134"/>
      <c r="PFM44" s="134"/>
      <c r="PFN44" s="134"/>
      <c r="PFO44" s="134"/>
      <c r="PFP44" s="134"/>
      <c r="PFQ44" s="134"/>
      <c r="PFR44" s="134"/>
      <c r="PFS44" s="134"/>
      <c r="PFT44" s="134"/>
      <c r="PFU44" s="134"/>
      <c r="PFV44" s="134"/>
      <c r="PFW44" s="134"/>
      <c r="PFX44" s="134"/>
      <c r="PFY44" s="134"/>
      <c r="PFZ44" s="134"/>
      <c r="PGA44" s="134"/>
      <c r="PGB44" s="134"/>
      <c r="PGC44" s="134"/>
      <c r="PGD44" s="134"/>
      <c r="PGE44" s="134"/>
      <c r="PGF44" s="134"/>
      <c r="PGG44" s="134"/>
      <c r="PGH44" s="134"/>
      <c r="PGI44" s="134"/>
      <c r="PGJ44" s="134"/>
      <c r="PGK44" s="134"/>
      <c r="PGL44" s="134"/>
      <c r="PGM44" s="134"/>
      <c r="PGN44" s="134"/>
      <c r="PGO44" s="134"/>
      <c r="PGP44" s="134"/>
      <c r="PGQ44" s="134"/>
      <c r="PGR44" s="134"/>
      <c r="PGS44" s="134"/>
      <c r="PGT44" s="134"/>
      <c r="PGU44" s="134"/>
      <c r="PGV44" s="134"/>
      <c r="PGW44" s="134"/>
      <c r="PGX44" s="134"/>
      <c r="PGY44" s="134"/>
      <c r="PGZ44" s="134"/>
      <c r="PHA44" s="134"/>
      <c r="PHB44" s="134"/>
      <c r="PHC44" s="134"/>
      <c r="PHD44" s="134"/>
      <c r="PHE44" s="134"/>
      <c r="PHF44" s="134"/>
      <c r="PHG44" s="134"/>
      <c r="PHH44" s="134"/>
      <c r="PHI44" s="134"/>
      <c r="PHJ44" s="134"/>
      <c r="PHK44" s="134"/>
      <c r="PHL44" s="134"/>
      <c r="PHM44" s="134"/>
      <c r="PHN44" s="134"/>
      <c r="PHO44" s="134"/>
      <c r="PHP44" s="134"/>
      <c r="PHQ44" s="134"/>
      <c r="PHR44" s="134"/>
      <c r="PHS44" s="134"/>
      <c r="PHT44" s="134"/>
      <c r="PHU44" s="134"/>
      <c r="PHV44" s="134"/>
      <c r="PHW44" s="134"/>
      <c r="PHX44" s="134"/>
      <c r="PHY44" s="134"/>
      <c r="PHZ44" s="134"/>
      <c r="PIA44" s="134"/>
      <c r="PIB44" s="134"/>
      <c r="PIC44" s="134"/>
      <c r="PID44" s="134"/>
      <c r="PIE44" s="134"/>
      <c r="PIF44" s="134"/>
      <c r="PIG44" s="134"/>
      <c r="PIH44" s="134"/>
      <c r="PII44" s="134"/>
      <c r="PIJ44" s="134"/>
      <c r="PIK44" s="134"/>
      <c r="PIL44" s="134"/>
      <c r="PIM44" s="134"/>
      <c r="PIN44" s="134"/>
      <c r="PIO44" s="134"/>
      <c r="PIP44" s="134"/>
      <c r="PIQ44" s="134"/>
      <c r="PIR44" s="134"/>
      <c r="PIS44" s="134"/>
      <c r="PIT44" s="134"/>
      <c r="PIU44" s="134"/>
      <c r="PIV44" s="134"/>
      <c r="PIW44" s="134"/>
      <c r="PIX44" s="134"/>
      <c r="PIY44" s="134"/>
      <c r="PIZ44" s="134"/>
      <c r="PJA44" s="134"/>
      <c r="PJB44" s="134"/>
      <c r="PJC44" s="134"/>
      <c r="PJD44" s="134"/>
      <c r="PJE44" s="134"/>
      <c r="PJF44" s="134"/>
      <c r="PJG44" s="134"/>
      <c r="PJH44" s="134"/>
      <c r="PJI44" s="134"/>
      <c r="PJJ44" s="134"/>
      <c r="PJK44" s="134"/>
      <c r="PJL44" s="134"/>
      <c r="PJM44" s="134"/>
      <c r="PJN44" s="134"/>
      <c r="PJO44" s="134"/>
      <c r="PJP44" s="134"/>
      <c r="PJQ44" s="134"/>
      <c r="PJR44" s="134"/>
      <c r="PJS44" s="134"/>
      <c r="PJT44" s="134"/>
      <c r="PJU44" s="134"/>
      <c r="PJV44" s="134"/>
      <c r="PJW44" s="134"/>
      <c r="PJX44" s="134"/>
      <c r="PJY44" s="134"/>
      <c r="PJZ44" s="134"/>
      <c r="PKA44" s="134"/>
      <c r="PKB44" s="134"/>
      <c r="PKC44" s="134"/>
      <c r="PKD44" s="134"/>
      <c r="PKE44" s="134"/>
      <c r="PKF44" s="134"/>
      <c r="PKG44" s="134"/>
      <c r="PKH44" s="134"/>
      <c r="PKI44" s="134"/>
      <c r="PKJ44" s="134"/>
      <c r="PKK44" s="134"/>
      <c r="PKL44" s="134"/>
      <c r="PKM44" s="134"/>
      <c r="PKN44" s="134"/>
      <c r="PKO44" s="134"/>
      <c r="PKP44" s="134"/>
      <c r="PKQ44" s="134"/>
      <c r="PKR44" s="134"/>
      <c r="PKS44" s="134"/>
      <c r="PKT44" s="134"/>
      <c r="PKU44" s="134"/>
      <c r="PKV44" s="134"/>
      <c r="PKW44" s="134"/>
      <c r="PKX44" s="134"/>
      <c r="PKY44" s="134"/>
      <c r="PKZ44" s="134"/>
      <c r="PLA44" s="134"/>
      <c r="PLB44" s="134"/>
      <c r="PLC44" s="134"/>
      <c r="PLD44" s="134"/>
      <c r="PLE44" s="134"/>
      <c r="PLF44" s="134"/>
      <c r="PLG44" s="134"/>
      <c r="PLH44" s="134"/>
      <c r="PLI44" s="134"/>
      <c r="PLJ44" s="134"/>
      <c r="PLK44" s="134"/>
      <c r="PLL44" s="134"/>
      <c r="PLM44" s="134"/>
      <c r="PLN44" s="134"/>
      <c r="PLO44" s="134"/>
      <c r="PLP44" s="134"/>
      <c r="PLQ44" s="134"/>
      <c r="PLR44" s="134"/>
      <c r="PLS44" s="134"/>
      <c r="PLT44" s="134"/>
      <c r="PLU44" s="134"/>
      <c r="PLV44" s="134"/>
      <c r="PLW44" s="134"/>
      <c r="PLX44" s="134"/>
      <c r="PLY44" s="134"/>
      <c r="PLZ44" s="134"/>
      <c r="PMA44" s="134"/>
      <c r="PMB44" s="134"/>
      <c r="PMC44" s="134"/>
      <c r="PMD44" s="134"/>
      <c r="PME44" s="134"/>
      <c r="PMF44" s="134"/>
      <c r="PMG44" s="134"/>
      <c r="PMH44" s="134"/>
      <c r="PMI44" s="134"/>
      <c r="PMJ44" s="134"/>
      <c r="PMK44" s="134"/>
      <c r="PML44" s="134"/>
      <c r="PMM44" s="134"/>
      <c r="PMN44" s="134"/>
      <c r="PMO44" s="134"/>
      <c r="PMP44" s="134"/>
      <c r="PMQ44" s="134"/>
      <c r="PMR44" s="134"/>
      <c r="PMS44" s="134"/>
      <c r="PMT44" s="134"/>
      <c r="PMU44" s="134"/>
      <c r="PMV44" s="134"/>
      <c r="PMW44" s="134"/>
      <c r="PMX44" s="134"/>
      <c r="PMY44" s="134"/>
      <c r="PMZ44" s="134"/>
      <c r="PNA44" s="134"/>
      <c r="PNB44" s="134"/>
      <c r="PNC44" s="134"/>
      <c r="PND44" s="134"/>
      <c r="PNE44" s="134"/>
      <c r="PNF44" s="134"/>
      <c r="PNG44" s="134"/>
      <c r="PNH44" s="134"/>
      <c r="PNI44" s="134"/>
      <c r="PNJ44" s="134"/>
      <c r="PNK44" s="134"/>
      <c r="PNL44" s="134"/>
      <c r="PNM44" s="134"/>
      <c r="PNN44" s="134"/>
      <c r="PNO44" s="134"/>
      <c r="PNP44" s="134"/>
      <c r="PNQ44" s="134"/>
      <c r="PNR44" s="134"/>
      <c r="PNS44" s="134"/>
      <c r="PNT44" s="134"/>
      <c r="PNU44" s="134"/>
      <c r="PNV44" s="134"/>
      <c r="PNW44" s="134"/>
      <c r="PNX44" s="134"/>
      <c r="PNY44" s="134"/>
      <c r="PNZ44" s="134"/>
      <c r="POA44" s="134"/>
      <c r="POB44" s="134"/>
      <c r="POC44" s="134"/>
      <c r="POD44" s="134"/>
      <c r="POE44" s="134"/>
      <c r="POF44" s="134"/>
      <c r="POG44" s="134"/>
      <c r="POH44" s="134"/>
      <c r="POI44" s="134"/>
      <c r="POJ44" s="134"/>
      <c r="POK44" s="134"/>
      <c r="POL44" s="134"/>
      <c r="POM44" s="134"/>
      <c r="PON44" s="134"/>
      <c r="POO44" s="134"/>
      <c r="POP44" s="134"/>
      <c r="POQ44" s="134"/>
      <c r="POR44" s="134"/>
      <c r="POS44" s="134"/>
      <c r="POT44" s="134"/>
      <c r="POU44" s="134"/>
      <c r="POV44" s="134"/>
      <c r="POW44" s="134"/>
      <c r="POX44" s="134"/>
      <c r="POY44" s="134"/>
      <c r="POZ44" s="134"/>
      <c r="PPA44" s="134"/>
      <c r="PPB44" s="134"/>
      <c r="PPC44" s="134"/>
      <c r="PPD44" s="134"/>
      <c r="PPE44" s="134"/>
      <c r="PPF44" s="134"/>
      <c r="PPG44" s="134"/>
      <c r="PPH44" s="134"/>
      <c r="PPI44" s="134"/>
      <c r="PPJ44" s="134"/>
      <c r="PPK44" s="134"/>
      <c r="PPL44" s="134"/>
      <c r="PPM44" s="134"/>
      <c r="PPN44" s="134"/>
      <c r="PPO44" s="134"/>
      <c r="PPP44" s="134"/>
      <c r="PPQ44" s="134"/>
      <c r="PPR44" s="134"/>
      <c r="PPS44" s="134"/>
      <c r="PPT44" s="134"/>
      <c r="PPU44" s="134"/>
      <c r="PPV44" s="134"/>
      <c r="PPW44" s="134"/>
      <c r="PPX44" s="134"/>
      <c r="PPY44" s="134"/>
      <c r="PPZ44" s="134"/>
      <c r="PQA44" s="134"/>
      <c r="PQB44" s="134"/>
      <c r="PQC44" s="134"/>
      <c r="PQD44" s="134"/>
      <c r="PQE44" s="134"/>
      <c r="PQF44" s="134"/>
      <c r="PQG44" s="134"/>
      <c r="PQH44" s="134"/>
      <c r="PQI44" s="134"/>
      <c r="PQJ44" s="134"/>
      <c r="PQK44" s="134"/>
      <c r="PQL44" s="134"/>
      <c r="PQM44" s="134"/>
      <c r="PQN44" s="134"/>
      <c r="PQO44" s="134"/>
      <c r="PQP44" s="134"/>
      <c r="PQQ44" s="134"/>
      <c r="PQR44" s="134"/>
      <c r="PQS44" s="134"/>
      <c r="PQT44" s="134"/>
      <c r="PQU44" s="134"/>
      <c r="PQV44" s="134"/>
      <c r="PQW44" s="134"/>
      <c r="PQX44" s="134"/>
      <c r="PQY44" s="134"/>
      <c r="PQZ44" s="134"/>
      <c r="PRA44" s="134"/>
      <c r="PRB44" s="134"/>
      <c r="PRC44" s="134"/>
      <c r="PRD44" s="134"/>
      <c r="PRE44" s="134"/>
      <c r="PRF44" s="134"/>
      <c r="PRG44" s="134"/>
      <c r="PRH44" s="134"/>
      <c r="PRI44" s="134"/>
      <c r="PRJ44" s="134"/>
      <c r="PRK44" s="134"/>
      <c r="PRL44" s="134"/>
      <c r="PRM44" s="134"/>
      <c r="PRN44" s="134"/>
      <c r="PRO44" s="134"/>
      <c r="PRP44" s="134"/>
      <c r="PRQ44" s="134"/>
      <c r="PRR44" s="134"/>
      <c r="PRS44" s="134"/>
      <c r="PRT44" s="134"/>
      <c r="PRU44" s="134"/>
      <c r="PRV44" s="134"/>
      <c r="PRW44" s="134"/>
      <c r="PRX44" s="134"/>
      <c r="PRY44" s="134"/>
      <c r="PRZ44" s="134"/>
      <c r="PSA44" s="134"/>
      <c r="PSB44" s="134"/>
      <c r="PSC44" s="134"/>
      <c r="PSD44" s="134"/>
      <c r="PSE44" s="134"/>
      <c r="PSF44" s="134"/>
      <c r="PSG44" s="134"/>
      <c r="PSH44" s="134"/>
      <c r="PSI44" s="134"/>
      <c r="PSJ44" s="134"/>
      <c r="PSK44" s="134"/>
      <c r="PSL44" s="134"/>
      <c r="PSM44" s="134"/>
      <c r="PSN44" s="134"/>
      <c r="PSO44" s="134"/>
      <c r="PSP44" s="134"/>
      <c r="PSQ44" s="134"/>
      <c r="PSR44" s="134"/>
      <c r="PSS44" s="134"/>
      <c r="PST44" s="134"/>
      <c r="PSU44" s="134"/>
      <c r="PSV44" s="134"/>
      <c r="PSW44" s="134"/>
      <c r="PSX44" s="134"/>
      <c r="PSY44" s="134"/>
      <c r="PSZ44" s="134"/>
      <c r="PTA44" s="134"/>
      <c r="PTB44" s="134"/>
      <c r="PTC44" s="134"/>
      <c r="PTD44" s="134"/>
      <c r="PTE44" s="134"/>
      <c r="PTF44" s="134"/>
      <c r="PTG44" s="134"/>
      <c r="PTH44" s="134"/>
      <c r="PTI44" s="134"/>
      <c r="PTJ44" s="134"/>
      <c r="PTK44" s="134"/>
      <c r="PTL44" s="134"/>
      <c r="PTM44" s="134"/>
      <c r="PTN44" s="134"/>
      <c r="PTO44" s="134"/>
      <c r="PTP44" s="134"/>
      <c r="PTQ44" s="134"/>
      <c r="PTR44" s="134"/>
      <c r="PTS44" s="134"/>
      <c r="PTT44" s="134"/>
      <c r="PTU44" s="134"/>
      <c r="PTV44" s="134"/>
      <c r="PTW44" s="134"/>
      <c r="PTX44" s="134"/>
      <c r="PTY44" s="134"/>
      <c r="PTZ44" s="134"/>
      <c r="PUA44" s="134"/>
      <c r="PUB44" s="134"/>
      <c r="PUC44" s="134"/>
      <c r="PUD44" s="134"/>
      <c r="PUE44" s="134"/>
      <c r="PUF44" s="134"/>
      <c r="PUG44" s="134"/>
      <c r="PUH44" s="134"/>
      <c r="PUI44" s="134"/>
      <c r="PUJ44" s="134"/>
      <c r="PUK44" s="134"/>
      <c r="PUL44" s="134"/>
      <c r="PUM44" s="134"/>
      <c r="PUN44" s="134"/>
      <c r="PUO44" s="134"/>
      <c r="PUP44" s="134"/>
      <c r="PUQ44" s="134"/>
      <c r="PUR44" s="134"/>
      <c r="PUS44" s="134"/>
      <c r="PUT44" s="134"/>
      <c r="PUU44" s="134"/>
      <c r="PUV44" s="134"/>
      <c r="PUW44" s="134"/>
      <c r="PUX44" s="134"/>
      <c r="PUY44" s="134"/>
      <c r="PUZ44" s="134"/>
      <c r="PVA44" s="134"/>
      <c r="PVB44" s="134"/>
      <c r="PVC44" s="134"/>
      <c r="PVD44" s="134"/>
      <c r="PVE44" s="134"/>
      <c r="PVF44" s="134"/>
      <c r="PVG44" s="134"/>
      <c r="PVH44" s="134"/>
      <c r="PVI44" s="134"/>
      <c r="PVJ44" s="134"/>
      <c r="PVK44" s="134"/>
      <c r="PVL44" s="134"/>
      <c r="PVM44" s="134"/>
      <c r="PVN44" s="134"/>
      <c r="PVO44" s="134"/>
      <c r="PVP44" s="134"/>
      <c r="PVQ44" s="134"/>
      <c r="PVR44" s="134"/>
      <c r="PVS44" s="134"/>
      <c r="PVT44" s="134"/>
      <c r="PVU44" s="134"/>
      <c r="PVV44" s="134"/>
      <c r="PVW44" s="134"/>
      <c r="PVX44" s="134"/>
      <c r="PVY44" s="134"/>
      <c r="PVZ44" s="134"/>
      <c r="PWA44" s="134"/>
      <c r="PWB44" s="134"/>
      <c r="PWC44" s="134"/>
      <c r="PWD44" s="134"/>
      <c r="PWE44" s="134"/>
      <c r="PWF44" s="134"/>
      <c r="PWG44" s="134"/>
      <c r="PWH44" s="134"/>
      <c r="PWI44" s="134"/>
      <c r="PWJ44" s="134"/>
      <c r="PWK44" s="134"/>
      <c r="PWL44" s="134"/>
      <c r="PWM44" s="134"/>
      <c r="PWN44" s="134"/>
      <c r="PWO44" s="134"/>
      <c r="PWP44" s="134"/>
      <c r="PWQ44" s="134"/>
      <c r="PWR44" s="134"/>
      <c r="PWS44" s="134"/>
      <c r="PWT44" s="134"/>
      <c r="PWU44" s="134"/>
      <c r="PWV44" s="134"/>
      <c r="PWW44" s="134"/>
      <c r="PWX44" s="134"/>
      <c r="PWY44" s="134"/>
      <c r="PWZ44" s="134"/>
      <c r="PXA44" s="134"/>
      <c r="PXB44" s="134"/>
      <c r="PXC44" s="134"/>
      <c r="PXD44" s="134"/>
      <c r="PXE44" s="134"/>
      <c r="PXF44" s="134"/>
      <c r="PXG44" s="134"/>
      <c r="PXH44" s="134"/>
      <c r="PXI44" s="134"/>
      <c r="PXJ44" s="134"/>
      <c r="PXK44" s="134"/>
      <c r="PXL44" s="134"/>
      <c r="PXM44" s="134"/>
      <c r="PXN44" s="134"/>
      <c r="PXO44" s="134"/>
      <c r="PXP44" s="134"/>
      <c r="PXQ44" s="134"/>
      <c r="PXR44" s="134"/>
      <c r="PXS44" s="134"/>
      <c r="PXT44" s="134"/>
      <c r="PXU44" s="134"/>
      <c r="PXV44" s="134"/>
      <c r="PXW44" s="134"/>
      <c r="PXX44" s="134"/>
      <c r="PXY44" s="134"/>
      <c r="PXZ44" s="134"/>
      <c r="PYA44" s="134"/>
      <c r="PYB44" s="134"/>
      <c r="PYC44" s="134"/>
      <c r="PYD44" s="134"/>
      <c r="PYE44" s="134"/>
      <c r="PYF44" s="134"/>
      <c r="PYG44" s="134"/>
      <c r="PYH44" s="134"/>
      <c r="PYI44" s="134"/>
      <c r="PYJ44" s="134"/>
      <c r="PYK44" s="134"/>
      <c r="PYL44" s="134"/>
      <c r="PYM44" s="134"/>
      <c r="PYN44" s="134"/>
      <c r="PYO44" s="134"/>
      <c r="PYP44" s="134"/>
      <c r="PYQ44" s="134"/>
      <c r="PYR44" s="134"/>
      <c r="PYS44" s="134"/>
      <c r="PYT44" s="134"/>
      <c r="PYU44" s="134"/>
      <c r="PYV44" s="134"/>
      <c r="PYW44" s="134"/>
      <c r="PYX44" s="134"/>
      <c r="PYY44" s="134"/>
      <c r="PYZ44" s="134"/>
      <c r="PZA44" s="134"/>
      <c r="PZB44" s="134"/>
      <c r="PZC44" s="134"/>
      <c r="PZD44" s="134"/>
      <c r="PZE44" s="134"/>
      <c r="PZF44" s="134"/>
      <c r="PZG44" s="134"/>
      <c r="PZH44" s="134"/>
      <c r="PZI44" s="134"/>
      <c r="PZJ44" s="134"/>
      <c r="PZK44" s="134"/>
      <c r="PZL44" s="134"/>
      <c r="PZM44" s="134"/>
      <c r="PZN44" s="134"/>
      <c r="PZO44" s="134"/>
      <c r="PZP44" s="134"/>
      <c r="PZQ44" s="134"/>
      <c r="PZR44" s="134"/>
      <c r="PZS44" s="134"/>
      <c r="PZT44" s="134"/>
      <c r="PZU44" s="134"/>
      <c r="PZV44" s="134"/>
      <c r="PZW44" s="134"/>
      <c r="PZX44" s="134"/>
      <c r="PZY44" s="134"/>
      <c r="PZZ44" s="134"/>
      <c r="QAA44" s="134"/>
      <c r="QAB44" s="134"/>
      <c r="QAC44" s="134"/>
      <c r="QAD44" s="134"/>
      <c r="QAE44" s="134"/>
      <c r="QAF44" s="134"/>
      <c r="QAG44" s="134"/>
      <c r="QAH44" s="134"/>
      <c r="QAI44" s="134"/>
      <c r="QAJ44" s="134"/>
      <c r="QAK44" s="134"/>
      <c r="QAL44" s="134"/>
      <c r="QAM44" s="134"/>
      <c r="QAN44" s="134"/>
      <c r="QAO44" s="134"/>
      <c r="QAP44" s="134"/>
      <c r="QAQ44" s="134"/>
      <c r="QAR44" s="134"/>
      <c r="QAS44" s="134"/>
      <c r="QAT44" s="134"/>
      <c r="QAU44" s="134"/>
      <c r="QAV44" s="134"/>
      <c r="QAW44" s="134"/>
      <c r="QAX44" s="134"/>
      <c r="QAY44" s="134"/>
      <c r="QAZ44" s="134"/>
      <c r="QBA44" s="134"/>
      <c r="QBB44" s="134"/>
      <c r="QBC44" s="134"/>
      <c r="QBD44" s="134"/>
      <c r="QBE44" s="134"/>
      <c r="QBF44" s="134"/>
      <c r="QBG44" s="134"/>
      <c r="QBH44" s="134"/>
      <c r="QBI44" s="134"/>
      <c r="QBJ44" s="134"/>
      <c r="QBK44" s="134"/>
      <c r="QBL44" s="134"/>
      <c r="QBM44" s="134"/>
      <c r="QBN44" s="134"/>
      <c r="QBO44" s="134"/>
      <c r="QBP44" s="134"/>
      <c r="QBQ44" s="134"/>
      <c r="QBR44" s="134"/>
      <c r="QBS44" s="134"/>
      <c r="QBT44" s="134"/>
      <c r="QBU44" s="134"/>
      <c r="QBV44" s="134"/>
      <c r="QBW44" s="134"/>
      <c r="QBX44" s="134"/>
      <c r="QBY44" s="134"/>
      <c r="QBZ44" s="134"/>
      <c r="QCA44" s="134"/>
      <c r="QCB44" s="134"/>
      <c r="QCC44" s="134"/>
      <c r="QCD44" s="134"/>
      <c r="QCE44" s="134"/>
      <c r="QCF44" s="134"/>
      <c r="QCG44" s="134"/>
      <c r="QCH44" s="134"/>
      <c r="QCI44" s="134"/>
      <c r="QCJ44" s="134"/>
      <c r="QCK44" s="134"/>
      <c r="QCL44" s="134"/>
      <c r="QCM44" s="134"/>
      <c r="QCN44" s="134"/>
      <c r="QCO44" s="134"/>
      <c r="QCP44" s="134"/>
      <c r="QCQ44" s="134"/>
      <c r="QCR44" s="134"/>
      <c r="QCS44" s="134"/>
      <c r="QCT44" s="134"/>
      <c r="QCU44" s="134"/>
      <c r="QCV44" s="134"/>
      <c r="QCW44" s="134"/>
      <c r="QCX44" s="134"/>
      <c r="QCY44" s="134"/>
      <c r="QCZ44" s="134"/>
      <c r="QDA44" s="134"/>
      <c r="QDB44" s="134"/>
      <c r="QDC44" s="134"/>
      <c r="QDD44" s="134"/>
      <c r="QDE44" s="134"/>
      <c r="QDF44" s="134"/>
      <c r="QDG44" s="134"/>
      <c r="QDH44" s="134"/>
      <c r="QDI44" s="134"/>
      <c r="QDJ44" s="134"/>
      <c r="QDK44" s="134"/>
      <c r="QDL44" s="134"/>
      <c r="QDM44" s="134"/>
      <c r="QDN44" s="134"/>
      <c r="QDO44" s="134"/>
      <c r="QDP44" s="134"/>
      <c r="QDQ44" s="134"/>
      <c r="QDR44" s="134"/>
      <c r="QDS44" s="134"/>
      <c r="QDT44" s="134"/>
      <c r="QDU44" s="134"/>
      <c r="QDV44" s="134"/>
      <c r="QDW44" s="134"/>
      <c r="QDX44" s="134"/>
      <c r="QDY44" s="134"/>
      <c r="QDZ44" s="134"/>
      <c r="QEA44" s="134"/>
      <c r="QEB44" s="134"/>
      <c r="QEC44" s="134"/>
      <c r="QED44" s="134"/>
      <c r="QEE44" s="134"/>
      <c r="QEF44" s="134"/>
      <c r="QEG44" s="134"/>
      <c r="QEH44" s="134"/>
      <c r="QEI44" s="134"/>
      <c r="QEJ44" s="134"/>
      <c r="QEK44" s="134"/>
      <c r="QEL44" s="134"/>
      <c r="QEM44" s="134"/>
      <c r="QEN44" s="134"/>
      <c r="QEO44" s="134"/>
      <c r="QEP44" s="134"/>
      <c r="QEQ44" s="134"/>
      <c r="QER44" s="134"/>
      <c r="QES44" s="134"/>
      <c r="QET44" s="134"/>
      <c r="QEU44" s="134"/>
      <c r="QEV44" s="134"/>
      <c r="QEW44" s="134"/>
      <c r="QEX44" s="134"/>
      <c r="QEY44" s="134"/>
      <c r="QEZ44" s="134"/>
      <c r="QFA44" s="134"/>
      <c r="QFB44" s="134"/>
      <c r="QFC44" s="134"/>
      <c r="QFD44" s="134"/>
      <c r="QFE44" s="134"/>
      <c r="QFF44" s="134"/>
      <c r="QFG44" s="134"/>
      <c r="QFH44" s="134"/>
      <c r="QFI44" s="134"/>
      <c r="QFJ44" s="134"/>
      <c r="QFK44" s="134"/>
      <c r="QFL44" s="134"/>
      <c r="QFM44" s="134"/>
      <c r="QFN44" s="134"/>
      <c r="QFO44" s="134"/>
      <c r="QFP44" s="134"/>
      <c r="QFQ44" s="134"/>
      <c r="QFR44" s="134"/>
      <c r="QFS44" s="134"/>
      <c r="QFT44" s="134"/>
      <c r="QFU44" s="134"/>
      <c r="QFV44" s="134"/>
      <c r="QFW44" s="134"/>
      <c r="QFX44" s="134"/>
      <c r="QFY44" s="134"/>
      <c r="QFZ44" s="134"/>
      <c r="QGA44" s="134"/>
      <c r="QGB44" s="134"/>
      <c r="QGC44" s="134"/>
      <c r="QGD44" s="134"/>
      <c r="QGE44" s="134"/>
      <c r="QGF44" s="134"/>
      <c r="QGG44" s="134"/>
      <c r="QGH44" s="134"/>
      <c r="QGI44" s="134"/>
      <c r="QGJ44" s="134"/>
      <c r="QGK44" s="134"/>
      <c r="QGL44" s="134"/>
      <c r="QGM44" s="134"/>
      <c r="QGN44" s="134"/>
      <c r="QGO44" s="134"/>
      <c r="QGP44" s="134"/>
      <c r="QGQ44" s="134"/>
      <c r="QGR44" s="134"/>
      <c r="QGS44" s="134"/>
      <c r="QGT44" s="134"/>
      <c r="QGU44" s="134"/>
      <c r="QGV44" s="134"/>
      <c r="QGW44" s="134"/>
      <c r="QGX44" s="134"/>
      <c r="QGY44" s="134"/>
      <c r="QGZ44" s="134"/>
      <c r="QHA44" s="134"/>
      <c r="QHB44" s="134"/>
      <c r="QHC44" s="134"/>
      <c r="QHD44" s="134"/>
      <c r="QHE44" s="134"/>
      <c r="QHF44" s="134"/>
      <c r="QHG44" s="134"/>
      <c r="QHH44" s="134"/>
      <c r="QHI44" s="134"/>
      <c r="QHJ44" s="134"/>
      <c r="QHK44" s="134"/>
      <c r="QHL44" s="134"/>
      <c r="QHM44" s="134"/>
      <c r="QHN44" s="134"/>
      <c r="QHO44" s="134"/>
      <c r="QHP44" s="134"/>
      <c r="QHQ44" s="134"/>
      <c r="QHR44" s="134"/>
      <c r="QHS44" s="134"/>
      <c r="QHT44" s="134"/>
      <c r="QHU44" s="134"/>
      <c r="QHV44" s="134"/>
      <c r="QHW44" s="134"/>
      <c r="QHX44" s="134"/>
      <c r="QHY44" s="134"/>
      <c r="QHZ44" s="134"/>
      <c r="QIA44" s="134"/>
      <c r="QIB44" s="134"/>
      <c r="QIC44" s="134"/>
      <c r="QID44" s="134"/>
      <c r="QIE44" s="134"/>
      <c r="QIF44" s="134"/>
      <c r="QIG44" s="134"/>
      <c r="QIH44" s="134"/>
      <c r="QII44" s="134"/>
      <c r="QIJ44" s="134"/>
      <c r="QIK44" s="134"/>
      <c r="QIL44" s="134"/>
      <c r="QIM44" s="134"/>
      <c r="QIN44" s="134"/>
      <c r="QIO44" s="134"/>
      <c r="QIP44" s="134"/>
      <c r="QIQ44" s="134"/>
      <c r="QIR44" s="134"/>
      <c r="QIS44" s="134"/>
      <c r="QIT44" s="134"/>
      <c r="QIU44" s="134"/>
      <c r="QIV44" s="134"/>
      <c r="QIW44" s="134"/>
      <c r="QIX44" s="134"/>
      <c r="QIY44" s="134"/>
      <c r="QIZ44" s="134"/>
      <c r="QJA44" s="134"/>
      <c r="QJB44" s="134"/>
      <c r="QJC44" s="134"/>
      <c r="QJD44" s="134"/>
      <c r="QJE44" s="134"/>
      <c r="QJF44" s="134"/>
      <c r="QJG44" s="134"/>
      <c r="QJH44" s="134"/>
      <c r="QJI44" s="134"/>
      <c r="QJJ44" s="134"/>
      <c r="QJK44" s="134"/>
      <c r="QJL44" s="134"/>
      <c r="QJM44" s="134"/>
      <c r="QJN44" s="134"/>
      <c r="QJO44" s="134"/>
      <c r="QJP44" s="134"/>
      <c r="QJQ44" s="134"/>
      <c r="QJR44" s="134"/>
      <c r="QJS44" s="134"/>
      <c r="QJT44" s="134"/>
      <c r="QJU44" s="134"/>
      <c r="QJV44" s="134"/>
      <c r="QJW44" s="134"/>
      <c r="QJX44" s="134"/>
      <c r="QJY44" s="134"/>
      <c r="QJZ44" s="134"/>
      <c r="QKA44" s="134"/>
      <c r="QKB44" s="134"/>
      <c r="QKC44" s="134"/>
      <c r="QKD44" s="134"/>
      <c r="QKE44" s="134"/>
      <c r="QKF44" s="134"/>
      <c r="QKG44" s="134"/>
      <c r="QKH44" s="134"/>
      <c r="QKI44" s="134"/>
      <c r="QKJ44" s="134"/>
      <c r="QKK44" s="134"/>
      <c r="QKL44" s="134"/>
      <c r="QKM44" s="134"/>
      <c r="QKN44" s="134"/>
      <c r="QKO44" s="134"/>
      <c r="QKP44" s="134"/>
      <c r="QKQ44" s="134"/>
      <c r="QKR44" s="134"/>
      <c r="QKS44" s="134"/>
      <c r="QKT44" s="134"/>
      <c r="QKU44" s="134"/>
      <c r="QKV44" s="134"/>
      <c r="QKW44" s="134"/>
      <c r="QKX44" s="134"/>
      <c r="QKY44" s="134"/>
      <c r="QKZ44" s="134"/>
      <c r="QLA44" s="134"/>
      <c r="QLB44" s="134"/>
      <c r="QLC44" s="134"/>
      <c r="QLD44" s="134"/>
      <c r="QLE44" s="134"/>
      <c r="QLF44" s="134"/>
      <c r="QLG44" s="134"/>
      <c r="QLH44" s="134"/>
      <c r="QLI44" s="134"/>
      <c r="QLJ44" s="134"/>
      <c r="QLK44" s="134"/>
      <c r="QLL44" s="134"/>
      <c r="QLM44" s="134"/>
      <c r="QLN44" s="134"/>
      <c r="QLO44" s="134"/>
      <c r="QLP44" s="134"/>
      <c r="QLQ44" s="134"/>
      <c r="QLR44" s="134"/>
      <c r="QLS44" s="134"/>
      <c r="QLT44" s="134"/>
      <c r="QLU44" s="134"/>
      <c r="QLV44" s="134"/>
      <c r="QLW44" s="134"/>
      <c r="QLX44" s="134"/>
      <c r="QLY44" s="134"/>
      <c r="QLZ44" s="134"/>
      <c r="QMA44" s="134"/>
      <c r="QMB44" s="134"/>
      <c r="QMC44" s="134"/>
      <c r="QMD44" s="134"/>
      <c r="QME44" s="134"/>
      <c r="QMF44" s="134"/>
      <c r="QMG44" s="134"/>
      <c r="QMH44" s="134"/>
      <c r="QMI44" s="134"/>
      <c r="QMJ44" s="134"/>
      <c r="QMK44" s="134"/>
      <c r="QML44" s="134"/>
      <c r="QMM44" s="134"/>
      <c r="QMN44" s="134"/>
      <c r="QMO44" s="134"/>
      <c r="QMP44" s="134"/>
      <c r="QMQ44" s="134"/>
      <c r="QMR44" s="134"/>
      <c r="QMS44" s="134"/>
      <c r="QMT44" s="134"/>
      <c r="QMU44" s="134"/>
      <c r="QMV44" s="134"/>
      <c r="QMW44" s="134"/>
      <c r="QMX44" s="134"/>
      <c r="QMY44" s="134"/>
      <c r="QMZ44" s="134"/>
      <c r="QNA44" s="134"/>
      <c r="QNB44" s="134"/>
      <c r="QNC44" s="134"/>
      <c r="QND44" s="134"/>
      <c r="QNE44" s="134"/>
      <c r="QNF44" s="134"/>
      <c r="QNG44" s="134"/>
      <c r="QNH44" s="134"/>
      <c r="QNI44" s="134"/>
      <c r="QNJ44" s="134"/>
      <c r="QNK44" s="134"/>
      <c r="QNL44" s="134"/>
      <c r="QNM44" s="134"/>
      <c r="QNN44" s="134"/>
      <c r="QNO44" s="134"/>
      <c r="QNP44" s="134"/>
      <c r="QNQ44" s="134"/>
      <c r="QNR44" s="134"/>
      <c r="QNS44" s="134"/>
      <c r="QNT44" s="134"/>
      <c r="QNU44" s="134"/>
      <c r="QNV44" s="134"/>
      <c r="QNW44" s="134"/>
      <c r="QNX44" s="134"/>
      <c r="QNY44" s="134"/>
      <c r="QNZ44" s="134"/>
      <c r="QOA44" s="134"/>
      <c r="QOB44" s="134"/>
      <c r="QOC44" s="134"/>
      <c r="QOD44" s="134"/>
      <c r="QOE44" s="134"/>
      <c r="QOF44" s="134"/>
      <c r="QOG44" s="134"/>
      <c r="QOH44" s="134"/>
      <c r="QOI44" s="134"/>
      <c r="QOJ44" s="134"/>
      <c r="QOK44" s="134"/>
      <c r="QOL44" s="134"/>
      <c r="QOM44" s="134"/>
      <c r="QON44" s="134"/>
      <c r="QOO44" s="134"/>
      <c r="QOP44" s="134"/>
      <c r="QOQ44" s="134"/>
      <c r="QOR44" s="134"/>
      <c r="QOS44" s="134"/>
      <c r="QOT44" s="134"/>
      <c r="QOU44" s="134"/>
      <c r="QOV44" s="134"/>
      <c r="QOW44" s="134"/>
      <c r="QOX44" s="134"/>
      <c r="QOY44" s="134"/>
      <c r="QOZ44" s="134"/>
      <c r="QPA44" s="134"/>
      <c r="QPB44" s="134"/>
      <c r="QPC44" s="134"/>
      <c r="QPD44" s="134"/>
      <c r="QPE44" s="134"/>
      <c r="QPF44" s="134"/>
      <c r="QPG44" s="134"/>
      <c r="QPH44" s="134"/>
      <c r="QPI44" s="134"/>
      <c r="QPJ44" s="134"/>
      <c r="QPK44" s="134"/>
      <c r="QPL44" s="134"/>
      <c r="QPM44" s="134"/>
      <c r="QPN44" s="134"/>
      <c r="QPO44" s="134"/>
      <c r="QPP44" s="134"/>
      <c r="QPQ44" s="134"/>
      <c r="QPR44" s="134"/>
      <c r="QPS44" s="134"/>
      <c r="QPT44" s="134"/>
      <c r="QPU44" s="134"/>
      <c r="QPV44" s="134"/>
      <c r="QPW44" s="134"/>
      <c r="QPX44" s="134"/>
      <c r="QPY44" s="134"/>
      <c r="QPZ44" s="134"/>
      <c r="QQA44" s="134"/>
      <c r="QQB44" s="134"/>
      <c r="QQC44" s="134"/>
      <c r="QQD44" s="134"/>
      <c r="QQE44" s="134"/>
      <c r="QQF44" s="134"/>
      <c r="QQG44" s="134"/>
      <c r="QQH44" s="134"/>
      <c r="QQI44" s="134"/>
      <c r="QQJ44" s="134"/>
      <c r="QQK44" s="134"/>
      <c r="QQL44" s="134"/>
      <c r="QQM44" s="134"/>
      <c r="QQN44" s="134"/>
      <c r="QQO44" s="134"/>
      <c r="QQP44" s="134"/>
      <c r="QQQ44" s="134"/>
      <c r="QQR44" s="134"/>
      <c r="QQS44" s="134"/>
      <c r="QQT44" s="134"/>
      <c r="QQU44" s="134"/>
      <c r="QQV44" s="134"/>
      <c r="QQW44" s="134"/>
      <c r="QQX44" s="134"/>
      <c r="QQY44" s="134"/>
      <c r="QQZ44" s="134"/>
      <c r="QRA44" s="134"/>
      <c r="QRB44" s="134"/>
      <c r="QRC44" s="134"/>
      <c r="QRD44" s="134"/>
      <c r="QRE44" s="134"/>
      <c r="QRF44" s="134"/>
      <c r="QRG44" s="134"/>
      <c r="QRH44" s="134"/>
      <c r="QRI44" s="134"/>
      <c r="QRJ44" s="134"/>
      <c r="QRK44" s="134"/>
      <c r="QRL44" s="134"/>
      <c r="QRM44" s="134"/>
      <c r="QRN44" s="134"/>
      <c r="QRO44" s="134"/>
      <c r="QRP44" s="134"/>
      <c r="QRQ44" s="134"/>
      <c r="QRR44" s="134"/>
      <c r="QRS44" s="134"/>
      <c r="QRT44" s="134"/>
      <c r="QRU44" s="134"/>
      <c r="QRV44" s="134"/>
      <c r="QRW44" s="134"/>
      <c r="QRX44" s="134"/>
      <c r="QRY44" s="134"/>
      <c r="QRZ44" s="134"/>
      <c r="QSA44" s="134"/>
      <c r="QSB44" s="134"/>
      <c r="QSC44" s="134"/>
      <c r="QSD44" s="134"/>
      <c r="QSE44" s="134"/>
      <c r="QSF44" s="134"/>
      <c r="QSG44" s="134"/>
      <c r="QSH44" s="134"/>
      <c r="QSI44" s="134"/>
      <c r="QSJ44" s="134"/>
      <c r="QSK44" s="134"/>
      <c r="QSL44" s="134"/>
      <c r="QSM44" s="134"/>
      <c r="QSN44" s="134"/>
      <c r="QSO44" s="134"/>
      <c r="QSP44" s="134"/>
      <c r="QSQ44" s="134"/>
      <c r="QSR44" s="134"/>
      <c r="QSS44" s="134"/>
      <c r="QST44" s="134"/>
      <c r="QSU44" s="134"/>
      <c r="QSV44" s="134"/>
      <c r="QSW44" s="134"/>
      <c r="QSX44" s="134"/>
      <c r="QSY44" s="134"/>
      <c r="QSZ44" s="134"/>
      <c r="QTA44" s="134"/>
      <c r="QTB44" s="134"/>
      <c r="QTC44" s="134"/>
      <c r="QTD44" s="134"/>
      <c r="QTE44" s="134"/>
      <c r="QTF44" s="134"/>
      <c r="QTG44" s="134"/>
      <c r="QTH44" s="134"/>
      <c r="QTI44" s="134"/>
      <c r="QTJ44" s="134"/>
      <c r="QTK44" s="134"/>
      <c r="QTL44" s="134"/>
      <c r="QTM44" s="134"/>
      <c r="QTN44" s="134"/>
      <c r="QTO44" s="134"/>
      <c r="QTP44" s="134"/>
      <c r="QTQ44" s="134"/>
      <c r="QTR44" s="134"/>
      <c r="QTS44" s="134"/>
      <c r="QTT44" s="134"/>
      <c r="QTU44" s="134"/>
      <c r="QTV44" s="134"/>
      <c r="QTW44" s="134"/>
      <c r="QTX44" s="134"/>
      <c r="QTY44" s="134"/>
      <c r="QTZ44" s="134"/>
      <c r="QUA44" s="134"/>
      <c r="QUB44" s="134"/>
      <c r="QUC44" s="134"/>
      <c r="QUD44" s="134"/>
      <c r="QUE44" s="134"/>
      <c r="QUF44" s="134"/>
      <c r="QUG44" s="134"/>
      <c r="QUH44" s="134"/>
      <c r="QUI44" s="134"/>
      <c r="QUJ44" s="134"/>
      <c r="QUK44" s="134"/>
      <c r="QUL44" s="134"/>
      <c r="QUM44" s="134"/>
      <c r="QUN44" s="134"/>
      <c r="QUO44" s="134"/>
      <c r="QUP44" s="134"/>
      <c r="QUQ44" s="134"/>
      <c r="QUR44" s="134"/>
      <c r="QUS44" s="134"/>
      <c r="QUT44" s="134"/>
      <c r="QUU44" s="134"/>
      <c r="QUV44" s="134"/>
      <c r="QUW44" s="134"/>
      <c r="QUX44" s="134"/>
      <c r="QUY44" s="134"/>
      <c r="QUZ44" s="134"/>
      <c r="QVA44" s="134"/>
      <c r="QVB44" s="134"/>
      <c r="QVC44" s="134"/>
      <c r="QVD44" s="134"/>
      <c r="QVE44" s="134"/>
      <c r="QVF44" s="134"/>
      <c r="QVG44" s="134"/>
      <c r="QVH44" s="134"/>
      <c r="QVI44" s="134"/>
      <c r="QVJ44" s="134"/>
      <c r="QVK44" s="134"/>
      <c r="QVL44" s="134"/>
      <c r="QVM44" s="134"/>
      <c r="QVN44" s="134"/>
      <c r="QVO44" s="134"/>
      <c r="QVP44" s="134"/>
      <c r="QVQ44" s="134"/>
      <c r="QVR44" s="134"/>
      <c r="QVS44" s="134"/>
      <c r="QVT44" s="134"/>
      <c r="QVU44" s="134"/>
      <c r="QVV44" s="134"/>
      <c r="QVW44" s="134"/>
      <c r="QVX44" s="134"/>
      <c r="QVY44" s="134"/>
      <c r="QVZ44" s="134"/>
      <c r="QWA44" s="134"/>
      <c r="QWB44" s="134"/>
      <c r="QWC44" s="134"/>
      <c r="QWD44" s="134"/>
      <c r="QWE44" s="134"/>
      <c r="QWF44" s="134"/>
      <c r="QWG44" s="134"/>
      <c r="QWH44" s="134"/>
      <c r="QWI44" s="134"/>
      <c r="QWJ44" s="134"/>
      <c r="QWK44" s="134"/>
      <c r="QWL44" s="134"/>
      <c r="QWM44" s="134"/>
      <c r="QWN44" s="134"/>
      <c r="QWO44" s="134"/>
      <c r="QWP44" s="134"/>
      <c r="QWQ44" s="134"/>
      <c r="QWR44" s="134"/>
      <c r="QWS44" s="134"/>
      <c r="QWT44" s="134"/>
      <c r="QWU44" s="134"/>
      <c r="QWV44" s="134"/>
      <c r="QWW44" s="134"/>
      <c r="QWX44" s="134"/>
      <c r="QWY44" s="134"/>
      <c r="QWZ44" s="134"/>
      <c r="QXA44" s="134"/>
      <c r="QXB44" s="134"/>
      <c r="QXC44" s="134"/>
      <c r="QXD44" s="134"/>
      <c r="QXE44" s="134"/>
      <c r="QXF44" s="134"/>
      <c r="QXG44" s="134"/>
      <c r="QXH44" s="134"/>
      <c r="QXI44" s="134"/>
      <c r="QXJ44" s="134"/>
      <c r="QXK44" s="134"/>
      <c r="QXL44" s="134"/>
      <c r="QXM44" s="134"/>
      <c r="QXN44" s="134"/>
      <c r="QXO44" s="134"/>
      <c r="QXP44" s="134"/>
      <c r="QXQ44" s="134"/>
      <c r="QXR44" s="134"/>
      <c r="QXS44" s="134"/>
      <c r="QXT44" s="134"/>
      <c r="QXU44" s="134"/>
      <c r="QXV44" s="134"/>
      <c r="QXW44" s="134"/>
      <c r="QXX44" s="134"/>
      <c r="QXY44" s="134"/>
      <c r="QXZ44" s="134"/>
      <c r="QYA44" s="134"/>
      <c r="QYB44" s="134"/>
      <c r="QYC44" s="134"/>
      <c r="QYD44" s="134"/>
      <c r="QYE44" s="134"/>
      <c r="QYF44" s="134"/>
      <c r="QYG44" s="134"/>
      <c r="QYH44" s="134"/>
      <c r="QYI44" s="134"/>
      <c r="QYJ44" s="134"/>
      <c r="QYK44" s="134"/>
      <c r="QYL44" s="134"/>
      <c r="QYM44" s="134"/>
      <c r="QYN44" s="134"/>
      <c r="QYO44" s="134"/>
      <c r="QYP44" s="134"/>
      <c r="QYQ44" s="134"/>
      <c r="QYR44" s="134"/>
      <c r="QYS44" s="134"/>
      <c r="QYT44" s="134"/>
      <c r="QYU44" s="134"/>
      <c r="QYV44" s="134"/>
      <c r="QYW44" s="134"/>
      <c r="QYX44" s="134"/>
      <c r="QYY44" s="134"/>
      <c r="QYZ44" s="134"/>
      <c r="QZA44" s="134"/>
      <c r="QZB44" s="134"/>
      <c r="QZC44" s="134"/>
      <c r="QZD44" s="134"/>
      <c r="QZE44" s="134"/>
      <c r="QZF44" s="134"/>
      <c r="QZG44" s="134"/>
      <c r="QZH44" s="134"/>
      <c r="QZI44" s="134"/>
      <c r="QZJ44" s="134"/>
      <c r="QZK44" s="134"/>
      <c r="QZL44" s="134"/>
      <c r="QZM44" s="134"/>
      <c r="QZN44" s="134"/>
      <c r="QZO44" s="134"/>
      <c r="QZP44" s="134"/>
      <c r="QZQ44" s="134"/>
      <c r="QZR44" s="134"/>
      <c r="QZS44" s="134"/>
      <c r="QZT44" s="134"/>
      <c r="QZU44" s="134"/>
      <c r="QZV44" s="134"/>
      <c r="QZW44" s="134"/>
      <c r="QZX44" s="134"/>
      <c r="QZY44" s="134"/>
      <c r="QZZ44" s="134"/>
      <c r="RAA44" s="134"/>
      <c r="RAB44" s="134"/>
      <c r="RAC44" s="134"/>
      <c r="RAD44" s="134"/>
      <c r="RAE44" s="134"/>
      <c r="RAF44" s="134"/>
      <c r="RAG44" s="134"/>
      <c r="RAH44" s="134"/>
      <c r="RAI44" s="134"/>
      <c r="RAJ44" s="134"/>
      <c r="RAK44" s="134"/>
      <c r="RAL44" s="134"/>
      <c r="RAM44" s="134"/>
      <c r="RAN44" s="134"/>
      <c r="RAO44" s="134"/>
      <c r="RAP44" s="134"/>
      <c r="RAQ44" s="134"/>
      <c r="RAR44" s="134"/>
      <c r="RAS44" s="134"/>
      <c r="RAT44" s="134"/>
      <c r="RAU44" s="134"/>
      <c r="RAV44" s="134"/>
      <c r="RAW44" s="134"/>
      <c r="RAX44" s="134"/>
      <c r="RAY44" s="134"/>
      <c r="RAZ44" s="134"/>
      <c r="RBA44" s="134"/>
      <c r="RBB44" s="134"/>
      <c r="RBC44" s="134"/>
      <c r="RBD44" s="134"/>
      <c r="RBE44" s="134"/>
      <c r="RBF44" s="134"/>
      <c r="RBG44" s="134"/>
      <c r="RBH44" s="134"/>
      <c r="RBI44" s="134"/>
      <c r="RBJ44" s="134"/>
      <c r="RBK44" s="134"/>
      <c r="RBL44" s="134"/>
      <c r="RBM44" s="134"/>
      <c r="RBN44" s="134"/>
      <c r="RBO44" s="134"/>
      <c r="RBP44" s="134"/>
      <c r="RBQ44" s="134"/>
      <c r="RBR44" s="134"/>
      <c r="RBS44" s="134"/>
      <c r="RBT44" s="134"/>
      <c r="RBU44" s="134"/>
      <c r="RBV44" s="134"/>
      <c r="RBW44" s="134"/>
      <c r="RBX44" s="134"/>
      <c r="RBY44" s="134"/>
      <c r="RBZ44" s="134"/>
      <c r="RCA44" s="134"/>
      <c r="RCB44" s="134"/>
      <c r="RCC44" s="134"/>
      <c r="RCD44" s="134"/>
      <c r="RCE44" s="134"/>
      <c r="RCF44" s="134"/>
      <c r="RCG44" s="134"/>
      <c r="RCH44" s="134"/>
      <c r="RCI44" s="134"/>
      <c r="RCJ44" s="134"/>
      <c r="RCK44" s="134"/>
      <c r="RCL44" s="134"/>
      <c r="RCM44" s="134"/>
      <c r="RCN44" s="134"/>
      <c r="RCO44" s="134"/>
      <c r="RCP44" s="134"/>
      <c r="RCQ44" s="134"/>
      <c r="RCR44" s="134"/>
      <c r="RCS44" s="134"/>
      <c r="RCT44" s="134"/>
      <c r="RCU44" s="134"/>
      <c r="RCV44" s="134"/>
      <c r="RCW44" s="134"/>
      <c r="RCX44" s="134"/>
      <c r="RCY44" s="134"/>
      <c r="RCZ44" s="134"/>
      <c r="RDA44" s="134"/>
      <c r="RDB44" s="134"/>
      <c r="RDC44" s="134"/>
      <c r="RDD44" s="134"/>
      <c r="RDE44" s="134"/>
      <c r="RDF44" s="134"/>
      <c r="RDG44" s="134"/>
      <c r="RDH44" s="134"/>
      <c r="RDI44" s="134"/>
      <c r="RDJ44" s="134"/>
      <c r="RDK44" s="134"/>
      <c r="RDL44" s="134"/>
      <c r="RDM44" s="134"/>
      <c r="RDN44" s="134"/>
      <c r="RDO44" s="134"/>
      <c r="RDP44" s="134"/>
      <c r="RDQ44" s="134"/>
      <c r="RDR44" s="134"/>
      <c r="RDS44" s="134"/>
      <c r="RDT44" s="134"/>
      <c r="RDU44" s="134"/>
      <c r="RDV44" s="134"/>
      <c r="RDW44" s="134"/>
      <c r="RDX44" s="134"/>
      <c r="RDY44" s="134"/>
      <c r="RDZ44" s="134"/>
      <c r="REA44" s="134"/>
      <c r="REB44" s="134"/>
      <c r="REC44" s="134"/>
      <c r="RED44" s="134"/>
      <c r="REE44" s="134"/>
      <c r="REF44" s="134"/>
      <c r="REG44" s="134"/>
      <c r="REH44" s="134"/>
      <c r="REI44" s="134"/>
      <c r="REJ44" s="134"/>
      <c r="REK44" s="134"/>
      <c r="REL44" s="134"/>
      <c r="REM44" s="134"/>
      <c r="REN44" s="134"/>
      <c r="REO44" s="134"/>
      <c r="REP44" s="134"/>
      <c r="REQ44" s="134"/>
      <c r="RER44" s="134"/>
      <c r="RES44" s="134"/>
      <c r="RET44" s="134"/>
      <c r="REU44" s="134"/>
      <c r="REV44" s="134"/>
      <c r="REW44" s="134"/>
      <c r="REX44" s="134"/>
      <c r="REY44" s="134"/>
      <c r="REZ44" s="134"/>
      <c r="RFA44" s="134"/>
      <c r="RFB44" s="134"/>
      <c r="RFC44" s="134"/>
      <c r="RFD44" s="134"/>
      <c r="RFE44" s="134"/>
      <c r="RFF44" s="134"/>
      <c r="RFG44" s="134"/>
      <c r="RFH44" s="134"/>
      <c r="RFI44" s="134"/>
      <c r="RFJ44" s="134"/>
      <c r="RFK44" s="134"/>
      <c r="RFL44" s="134"/>
      <c r="RFM44" s="134"/>
      <c r="RFN44" s="134"/>
      <c r="RFO44" s="134"/>
      <c r="RFP44" s="134"/>
      <c r="RFQ44" s="134"/>
      <c r="RFR44" s="134"/>
      <c r="RFS44" s="134"/>
      <c r="RFT44" s="134"/>
      <c r="RFU44" s="134"/>
      <c r="RFV44" s="134"/>
      <c r="RFW44" s="134"/>
      <c r="RFX44" s="134"/>
      <c r="RFY44" s="134"/>
      <c r="RFZ44" s="134"/>
      <c r="RGA44" s="134"/>
      <c r="RGB44" s="134"/>
      <c r="RGC44" s="134"/>
      <c r="RGD44" s="134"/>
      <c r="RGE44" s="134"/>
      <c r="RGF44" s="134"/>
      <c r="RGG44" s="134"/>
      <c r="RGH44" s="134"/>
      <c r="RGI44" s="134"/>
      <c r="RGJ44" s="134"/>
      <c r="RGK44" s="134"/>
      <c r="RGL44" s="134"/>
      <c r="RGM44" s="134"/>
      <c r="RGN44" s="134"/>
      <c r="RGO44" s="134"/>
      <c r="RGP44" s="134"/>
      <c r="RGQ44" s="134"/>
      <c r="RGR44" s="134"/>
      <c r="RGS44" s="134"/>
      <c r="RGT44" s="134"/>
      <c r="RGU44" s="134"/>
      <c r="RGV44" s="134"/>
      <c r="RGW44" s="134"/>
      <c r="RGX44" s="134"/>
      <c r="RGY44" s="134"/>
      <c r="RGZ44" s="134"/>
      <c r="RHA44" s="134"/>
      <c r="RHB44" s="134"/>
      <c r="RHC44" s="134"/>
      <c r="RHD44" s="134"/>
      <c r="RHE44" s="134"/>
      <c r="RHF44" s="134"/>
      <c r="RHG44" s="134"/>
      <c r="RHH44" s="134"/>
      <c r="RHI44" s="134"/>
      <c r="RHJ44" s="134"/>
      <c r="RHK44" s="134"/>
      <c r="RHL44" s="134"/>
      <c r="RHM44" s="134"/>
      <c r="RHN44" s="134"/>
      <c r="RHO44" s="134"/>
      <c r="RHP44" s="134"/>
      <c r="RHQ44" s="134"/>
      <c r="RHR44" s="134"/>
      <c r="RHS44" s="134"/>
      <c r="RHT44" s="134"/>
      <c r="RHU44" s="134"/>
      <c r="RHV44" s="134"/>
      <c r="RHW44" s="134"/>
      <c r="RHX44" s="134"/>
      <c r="RHY44" s="134"/>
      <c r="RHZ44" s="134"/>
      <c r="RIA44" s="134"/>
      <c r="RIB44" s="134"/>
      <c r="RIC44" s="134"/>
      <c r="RID44" s="134"/>
      <c r="RIE44" s="134"/>
      <c r="RIF44" s="134"/>
      <c r="RIG44" s="134"/>
      <c r="RIH44" s="134"/>
      <c r="RII44" s="134"/>
      <c r="RIJ44" s="134"/>
      <c r="RIK44" s="134"/>
      <c r="RIL44" s="134"/>
      <c r="RIM44" s="134"/>
      <c r="RIN44" s="134"/>
      <c r="RIO44" s="134"/>
      <c r="RIP44" s="134"/>
      <c r="RIQ44" s="134"/>
      <c r="RIR44" s="134"/>
      <c r="RIS44" s="134"/>
      <c r="RIT44" s="134"/>
      <c r="RIU44" s="134"/>
      <c r="RIV44" s="134"/>
      <c r="RIW44" s="134"/>
      <c r="RIX44" s="134"/>
      <c r="RIY44" s="134"/>
      <c r="RIZ44" s="134"/>
      <c r="RJA44" s="134"/>
      <c r="RJB44" s="134"/>
      <c r="RJC44" s="134"/>
      <c r="RJD44" s="134"/>
      <c r="RJE44" s="134"/>
      <c r="RJF44" s="134"/>
      <c r="RJG44" s="134"/>
      <c r="RJH44" s="134"/>
      <c r="RJI44" s="134"/>
      <c r="RJJ44" s="134"/>
      <c r="RJK44" s="134"/>
      <c r="RJL44" s="134"/>
      <c r="RJM44" s="134"/>
      <c r="RJN44" s="134"/>
      <c r="RJO44" s="134"/>
      <c r="RJP44" s="134"/>
      <c r="RJQ44" s="134"/>
      <c r="RJR44" s="134"/>
      <c r="RJS44" s="134"/>
      <c r="RJT44" s="134"/>
      <c r="RJU44" s="134"/>
      <c r="RJV44" s="134"/>
      <c r="RJW44" s="134"/>
      <c r="RJX44" s="134"/>
      <c r="RJY44" s="134"/>
      <c r="RJZ44" s="134"/>
      <c r="RKA44" s="134"/>
      <c r="RKB44" s="134"/>
      <c r="RKC44" s="134"/>
      <c r="RKD44" s="134"/>
      <c r="RKE44" s="134"/>
      <c r="RKF44" s="134"/>
      <c r="RKG44" s="134"/>
      <c r="RKH44" s="134"/>
      <c r="RKI44" s="134"/>
      <c r="RKJ44" s="134"/>
      <c r="RKK44" s="134"/>
      <c r="RKL44" s="134"/>
      <c r="RKM44" s="134"/>
      <c r="RKN44" s="134"/>
      <c r="RKO44" s="134"/>
      <c r="RKP44" s="134"/>
      <c r="RKQ44" s="134"/>
      <c r="RKR44" s="134"/>
      <c r="RKS44" s="134"/>
      <c r="RKT44" s="134"/>
      <c r="RKU44" s="134"/>
      <c r="RKV44" s="134"/>
      <c r="RKW44" s="134"/>
      <c r="RKX44" s="134"/>
      <c r="RKY44" s="134"/>
      <c r="RKZ44" s="134"/>
      <c r="RLA44" s="134"/>
      <c r="RLB44" s="134"/>
      <c r="RLC44" s="134"/>
      <c r="RLD44" s="134"/>
      <c r="RLE44" s="134"/>
      <c r="RLF44" s="134"/>
      <c r="RLG44" s="134"/>
      <c r="RLH44" s="134"/>
      <c r="RLI44" s="134"/>
      <c r="RLJ44" s="134"/>
      <c r="RLK44" s="134"/>
      <c r="RLL44" s="134"/>
      <c r="RLM44" s="134"/>
      <c r="RLN44" s="134"/>
      <c r="RLO44" s="134"/>
      <c r="RLP44" s="134"/>
      <c r="RLQ44" s="134"/>
      <c r="RLR44" s="134"/>
      <c r="RLS44" s="134"/>
      <c r="RLT44" s="134"/>
      <c r="RLU44" s="134"/>
      <c r="RLV44" s="134"/>
      <c r="RLW44" s="134"/>
      <c r="RLX44" s="134"/>
      <c r="RLY44" s="134"/>
      <c r="RLZ44" s="134"/>
      <c r="RMA44" s="134"/>
      <c r="RMB44" s="134"/>
      <c r="RMC44" s="134"/>
      <c r="RMD44" s="134"/>
      <c r="RME44" s="134"/>
      <c r="RMF44" s="134"/>
      <c r="RMG44" s="134"/>
      <c r="RMH44" s="134"/>
      <c r="RMI44" s="134"/>
      <c r="RMJ44" s="134"/>
      <c r="RMK44" s="134"/>
      <c r="RML44" s="134"/>
      <c r="RMM44" s="134"/>
      <c r="RMN44" s="134"/>
      <c r="RMO44" s="134"/>
      <c r="RMP44" s="134"/>
      <c r="RMQ44" s="134"/>
      <c r="RMR44" s="134"/>
      <c r="RMS44" s="134"/>
      <c r="RMT44" s="134"/>
      <c r="RMU44" s="134"/>
      <c r="RMV44" s="134"/>
      <c r="RMW44" s="134"/>
      <c r="RMX44" s="134"/>
      <c r="RMY44" s="134"/>
      <c r="RMZ44" s="134"/>
      <c r="RNA44" s="134"/>
      <c r="RNB44" s="134"/>
      <c r="RNC44" s="134"/>
      <c r="RND44" s="134"/>
      <c r="RNE44" s="134"/>
      <c r="RNF44" s="134"/>
      <c r="RNG44" s="134"/>
      <c r="RNH44" s="134"/>
      <c r="RNI44" s="134"/>
      <c r="RNJ44" s="134"/>
      <c r="RNK44" s="134"/>
      <c r="RNL44" s="134"/>
      <c r="RNM44" s="134"/>
      <c r="RNN44" s="134"/>
      <c r="RNO44" s="134"/>
      <c r="RNP44" s="134"/>
      <c r="RNQ44" s="134"/>
      <c r="RNR44" s="134"/>
      <c r="RNS44" s="134"/>
      <c r="RNT44" s="134"/>
      <c r="RNU44" s="134"/>
      <c r="RNV44" s="134"/>
      <c r="RNW44" s="134"/>
      <c r="RNX44" s="134"/>
      <c r="RNY44" s="134"/>
      <c r="RNZ44" s="134"/>
      <c r="ROA44" s="134"/>
      <c r="ROB44" s="134"/>
      <c r="ROC44" s="134"/>
      <c r="ROD44" s="134"/>
      <c r="ROE44" s="134"/>
      <c r="ROF44" s="134"/>
      <c r="ROG44" s="134"/>
      <c r="ROH44" s="134"/>
      <c r="ROI44" s="134"/>
      <c r="ROJ44" s="134"/>
      <c r="ROK44" s="134"/>
      <c r="ROL44" s="134"/>
      <c r="ROM44" s="134"/>
      <c r="RON44" s="134"/>
      <c r="ROO44" s="134"/>
      <c r="ROP44" s="134"/>
      <c r="ROQ44" s="134"/>
      <c r="ROR44" s="134"/>
      <c r="ROS44" s="134"/>
      <c r="ROT44" s="134"/>
      <c r="ROU44" s="134"/>
      <c r="ROV44" s="134"/>
      <c r="ROW44" s="134"/>
      <c r="ROX44" s="134"/>
      <c r="ROY44" s="134"/>
      <c r="ROZ44" s="134"/>
      <c r="RPA44" s="134"/>
      <c r="RPB44" s="134"/>
      <c r="RPC44" s="134"/>
      <c r="RPD44" s="134"/>
      <c r="RPE44" s="134"/>
      <c r="RPF44" s="134"/>
      <c r="RPG44" s="134"/>
      <c r="RPH44" s="134"/>
      <c r="RPI44" s="134"/>
      <c r="RPJ44" s="134"/>
      <c r="RPK44" s="134"/>
      <c r="RPL44" s="134"/>
      <c r="RPM44" s="134"/>
      <c r="RPN44" s="134"/>
      <c r="RPO44" s="134"/>
      <c r="RPP44" s="134"/>
      <c r="RPQ44" s="134"/>
      <c r="RPR44" s="134"/>
      <c r="RPS44" s="134"/>
      <c r="RPT44" s="134"/>
      <c r="RPU44" s="134"/>
      <c r="RPV44" s="134"/>
      <c r="RPW44" s="134"/>
      <c r="RPX44" s="134"/>
      <c r="RPY44" s="134"/>
      <c r="RPZ44" s="134"/>
      <c r="RQA44" s="134"/>
      <c r="RQB44" s="134"/>
      <c r="RQC44" s="134"/>
      <c r="RQD44" s="134"/>
      <c r="RQE44" s="134"/>
      <c r="RQF44" s="134"/>
      <c r="RQG44" s="134"/>
      <c r="RQH44" s="134"/>
      <c r="RQI44" s="134"/>
      <c r="RQJ44" s="134"/>
      <c r="RQK44" s="134"/>
      <c r="RQL44" s="134"/>
      <c r="RQM44" s="134"/>
      <c r="RQN44" s="134"/>
      <c r="RQO44" s="134"/>
      <c r="RQP44" s="134"/>
      <c r="RQQ44" s="134"/>
      <c r="RQR44" s="134"/>
      <c r="RQS44" s="134"/>
      <c r="RQT44" s="134"/>
      <c r="RQU44" s="134"/>
      <c r="RQV44" s="134"/>
      <c r="RQW44" s="134"/>
      <c r="RQX44" s="134"/>
      <c r="RQY44" s="134"/>
      <c r="RQZ44" s="134"/>
      <c r="RRA44" s="134"/>
      <c r="RRB44" s="134"/>
      <c r="RRC44" s="134"/>
      <c r="RRD44" s="134"/>
      <c r="RRE44" s="134"/>
      <c r="RRF44" s="134"/>
      <c r="RRG44" s="134"/>
      <c r="RRH44" s="134"/>
      <c r="RRI44" s="134"/>
      <c r="RRJ44" s="134"/>
      <c r="RRK44" s="134"/>
      <c r="RRL44" s="134"/>
      <c r="RRM44" s="134"/>
      <c r="RRN44" s="134"/>
      <c r="RRO44" s="134"/>
      <c r="RRP44" s="134"/>
      <c r="RRQ44" s="134"/>
      <c r="RRR44" s="134"/>
      <c r="RRS44" s="134"/>
      <c r="RRT44" s="134"/>
      <c r="RRU44" s="134"/>
      <c r="RRV44" s="134"/>
      <c r="RRW44" s="134"/>
      <c r="RRX44" s="134"/>
      <c r="RRY44" s="134"/>
      <c r="RRZ44" s="134"/>
      <c r="RSA44" s="134"/>
      <c r="RSB44" s="134"/>
      <c r="RSC44" s="134"/>
      <c r="RSD44" s="134"/>
      <c r="RSE44" s="134"/>
      <c r="RSF44" s="134"/>
      <c r="RSG44" s="134"/>
      <c r="RSH44" s="134"/>
      <c r="RSI44" s="134"/>
      <c r="RSJ44" s="134"/>
      <c r="RSK44" s="134"/>
      <c r="RSL44" s="134"/>
      <c r="RSM44" s="134"/>
      <c r="RSN44" s="134"/>
      <c r="RSO44" s="134"/>
      <c r="RSP44" s="134"/>
      <c r="RSQ44" s="134"/>
      <c r="RSR44" s="134"/>
      <c r="RSS44" s="134"/>
      <c r="RST44" s="134"/>
      <c r="RSU44" s="134"/>
      <c r="RSV44" s="134"/>
      <c r="RSW44" s="134"/>
      <c r="RSX44" s="134"/>
      <c r="RSY44" s="134"/>
      <c r="RSZ44" s="134"/>
      <c r="RTA44" s="134"/>
      <c r="RTB44" s="134"/>
      <c r="RTC44" s="134"/>
      <c r="RTD44" s="134"/>
      <c r="RTE44" s="134"/>
      <c r="RTF44" s="134"/>
      <c r="RTG44" s="134"/>
      <c r="RTH44" s="134"/>
      <c r="RTI44" s="134"/>
      <c r="RTJ44" s="134"/>
      <c r="RTK44" s="134"/>
      <c r="RTL44" s="134"/>
      <c r="RTM44" s="134"/>
      <c r="RTN44" s="134"/>
      <c r="RTO44" s="134"/>
      <c r="RTP44" s="134"/>
      <c r="RTQ44" s="134"/>
      <c r="RTR44" s="134"/>
      <c r="RTS44" s="134"/>
      <c r="RTT44" s="134"/>
      <c r="RTU44" s="134"/>
      <c r="RTV44" s="134"/>
      <c r="RTW44" s="134"/>
      <c r="RTX44" s="134"/>
      <c r="RTY44" s="134"/>
      <c r="RTZ44" s="134"/>
      <c r="RUA44" s="134"/>
      <c r="RUB44" s="134"/>
      <c r="RUC44" s="134"/>
      <c r="RUD44" s="134"/>
      <c r="RUE44" s="134"/>
      <c r="RUF44" s="134"/>
      <c r="RUG44" s="134"/>
      <c r="RUH44" s="134"/>
      <c r="RUI44" s="134"/>
      <c r="RUJ44" s="134"/>
      <c r="RUK44" s="134"/>
      <c r="RUL44" s="134"/>
      <c r="RUM44" s="134"/>
      <c r="RUN44" s="134"/>
      <c r="RUO44" s="134"/>
      <c r="RUP44" s="134"/>
      <c r="RUQ44" s="134"/>
      <c r="RUR44" s="134"/>
      <c r="RUS44" s="134"/>
      <c r="RUT44" s="134"/>
      <c r="RUU44" s="134"/>
      <c r="RUV44" s="134"/>
      <c r="RUW44" s="134"/>
      <c r="RUX44" s="134"/>
      <c r="RUY44" s="134"/>
      <c r="RUZ44" s="134"/>
      <c r="RVA44" s="134"/>
      <c r="RVB44" s="134"/>
      <c r="RVC44" s="134"/>
      <c r="RVD44" s="134"/>
      <c r="RVE44" s="134"/>
      <c r="RVF44" s="134"/>
      <c r="RVG44" s="134"/>
      <c r="RVH44" s="134"/>
      <c r="RVI44" s="134"/>
      <c r="RVJ44" s="134"/>
      <c r="RVK44" s="134"/>
      <c r="RVL44" s="134"/>
      <c r="RVM44" s="134"/>
      <c r="RVN44" s="134"/>
      <c r="RVO44" s="134"/>
      <c r="RVP44" s="134"/>
      <c r="RVQ44" s="134"/>
      <c r="RVR44" s="134"/>
      <c r="RVS44" s="134"/>
      <c r="RVT44" s="134"/>
      <c r="RVU44" s="134"/>
      <c r="RVV44" s="134"/>
      <c r="RVW44" s="134"/>
      <c r="RVX44" s="134"/>
      <c r="RVY44" s="134"/>
      <c r="RVZ44" s="134"/>
      <c r="RWA44" s="134"/>
      <c r="RWB44" s="134"/>
      <c r="RWC44" s="134"/>
      <c r="RWD44" s="134"/>
      <c r="RWE44" s="134"/>
      <c r="RWF44" s="134"/>
      <c r="RWG44" s="134"/>
      <c r="RWH44" s="134"/>
      <c r="RWI44" s="134"/>
      <c r="RWJ44" s="134"/>
      <c r="RWK44" s="134"/>
      <c r="RWL44" s="134"/>
      <c r="RWM44" s="134"/>
      <c r="RWN44" s="134"/>
      <c r="RWO44" s="134"/>
      <c r="RWP44" s="134"/>
      <c r="RWQ44" s="134"/>
      <c r="RWR44" s="134"/>
      <c r="RWS44" s="134"/>
      <c r="RWT44" s="134"/>
      <c r="RWU44" s="134"/>
      <c r="RWV44" s="134"/>
      <c r="RWW44" s="134"/>
      <c r="RWX44" s="134"/>
      <c r="RWY44" s="134"/>
      <c r="RWZ44" s="134"/>
      <c r="RXA44" s="134"/>
      <c r="RXB44" s="134"/>
      <c r="RXC44" s="134"/>
      <c r="RXD44" s="134"/>
      <c r="RXE44" s="134"/>
      <c r="RXF44" s="134"/>
      <c r="RXG44" s="134"/>
      <c r="RXH44" s="134"/>
      <c r="RXI44" s="134"/>
      <c r="RXJ44" s="134"/>
      <c r="RXK44" s="134"/>
      <c r="RXL44" s="134"/>
      <c r="RXM44" s="134"/>
      <c r="RXN44" s="134"/>
      <c r="RXO44" s="134"/>
      <c r="RXP44" s="134"/>
      <c r="RXQ44" s="134"/>
      <c r="RXR44" s="134"/>
      <c r="RXS44" s="134"/>
      <c r="RXT44" s="134"/>
      <c r="RXU44" s="134"/>
      <c r="RXV44" s="134"/>
      <c r="RXW44" s="134"/>
      <c r="RXX44" s="134"/>
      <c r="RXY44" s="134"/>
      <c r="RXZ44" s="134"/>
      <c r="RYA44" s="134"/>
      <c r="RYB44" s="134"/>
      <c r="RYC44" s="134"/>
      <c r="RYD44" s="134"/>
      <c r="RYE44" s="134"/>
      <c r="RYF44" s="134"/>
      <c r="RYG44" s="134"/>
      <c r="RYH44" s="134"/>
      <c r="RYI44" s="134"/>
      <c r="RYJ44" s="134"/>
      <c r="RYK44" s="134"/>
      <c r="RYL44" s="134"/>
      <c r="RYM44" s="134"/>
      <c r="RYN44" s="134"/>
      <c r="RYO44" s="134"/>
      <c r="RYP44" s="134"/>
      <c r="RYQ44" s="134"/>
      <c r="RYR44" s="134"/>
      <c r="RYS44" s="134"/>
      <c r="RYT44" s="134"/>
      <c r="RYU44" s="134"/>
      <c r="RYV44" s="134"/>
      <c r="RYW44" s="134"/>
      <c r="RYX44" s="134"/>
      <c r="RYY44" s="134"/>
      <c r="RYZ44" s="134"/>
      <c r="RZA44" s="134"/>
      <c r="RZB44" s="134"/>
      <c r="RZC44" s="134"/>
      <c r="RZD44" s="134"/>
      <c r="RZE44" s="134"/>
      <c r="RZF44" s="134"/>
      <c r="RZG44" s="134"/>
      <c r="RZH44" s="134"/>
      <c r="RZI44" s="134"/>
      <c r="RZJ44" s="134"/>
      <c r="RZK44" s="134"/>
      <c r="RZL44" s="134"/>
      <c r="RZM44" s="134"/>
      <c r="RZN44" s="134"/>
      <c r="RZO44" s="134"/>
      <c r="RZP44" s="134"/>
      <c r="RZQ44" s="134"/>
      <c r="RZR44" s="134"/>
      <c r="RZS44" s="134"/>
      <c r="RZT44" s="134"/>
      <c r="RZU44" s="134"/>
      <c r="RZV44" s="134"/>
      <c r="RZW44" s="134"/>
      <c r="RZX44" s="134"/>
      <c r="RZY44" s="134"/>
      <c r="RZZ44" s="134"/>
      <c r="SAA44" s="134"/>
      <c r="SAB44" s="134"/>
      <c r="SAC44" s="134"/>
      <c r="SAD44" s="134"/>
      <c r="SAE44" s="134"/>
      <c r="SAF44" s="134"/>
      <c r="SAG44" s="134"/>
      <c r="SAH44" s="134"/>
      <c r="SAI44" s="134"/>
      <c r="SAJ44" s="134"/>
      <c r="SAK44" s="134"/>
      <c r="SAL44" s="134"/>
      <c r="SAM44" s="134"/>
      <c r="SAN44" s="134"/>
      <c r="SAO44" s="134"/>
      <c r="SAP44" s="134"/>
      <c r="SAQ44" s="134"/>
      <c r="SAR44" s="134"/>
      <c r="SAS44" s="134"/>
      <c r="SAT44" s="134"/>
      <c r="SAU44" s="134"/>
      <c r="SAV44" s="134"/>
      <c r="SAW44" s="134"/>
      <c r="SAX44" s="134"/>
      <c r="SAY44" s="134"/>
      <c r="SAZ44" s="134"/>
      <c r="SBA44" s="134"/>
      <c r="SBB44" s="134"/>
      <c r="SBC44" s="134"/>
      <c r="SBD44" s="134"/>
      <c r="SBE44" s="134"/>
      <c r="SBF44" s="134"/>
      <c r="SBG44" s="134"/>
      <c r="SBH44" s="134"/>
      <c r="SBI44" s="134"/>
      <c r="SBJ44" s="134"/>
      <c r="SBK44" s="134"/>
      <c r="SBL44" s="134"/>
      <c r="SBM44" s="134"/>
      <c r="SBN44" s="134"/>
      <c r="SBO44" s="134"/>
      <c r="SBP44" s="134"/>
      <c r="SBQ44" s="134"/>
      <c r="SBR44" s="134"/>
      <c r="SBS44" s="134"/>
      <c r="SBT44" s="134"/>
      <c r="SBU44" s="134"/>
      <c r="SBV44" s="134"/>
      <c r="SBW44" s="134"/>
      <c r="SBX44" s="134"/>
      <c r="SBY44" s="134"/>
      <c r="SBZ44" s="134"/>
      <c r="SCA44" s="134"/>
      <c r="SCB44" s="134"/>
      <c r="SCC44" s="134"/>
      <c r="SCD44" s="134"/>
      <c r="SCE44" s="134"/>
      <c r="SCF44" s="134"/>
      <c r="SCG44" s="134"/>
      <c r="SCH44" s="134"/>
      <c r="SCI44" s="134"/>
      <c r="SCJ44" s="134"/>
      <c r="SCK44" s="134"/>
      <c r="SCL44" s="134"/>
      <c r="SCM44" s="134"/>
      <c r="SCN44" s="134"/>
      <c r="SCO44" s="134"/>
      <c r="SCP44" s="134"/>
      <c r="SCQ44" s="134"/>
      <c r="SCR44" s="134"/>
      <c r="SCS44" s="134"/>
      <c r="SCT44" s="134"/>
      <c r="SCU44" s="134"/>
      <c r="SCV44" s="134"/>
      <c r="SCW44" s="134"/>
      <c r="SCX44" s="134"/>
      <c r="SCY44" s="134"/>
      <c r="SCZ44" s="134"/>
      <c r="SDA44" s="134"/>
      <c r="SDB44" s="134"/>
      <c r="SDC44" s="134"/>
      <c r="SDD44" s="134"/>
      <c r="SDE44" s="134"/>
      <c r="SDF44" s="134"/>
      <c r="SDG44" s="134"/>
      <c r="SDH44" s="134"/>
      <c r="SDI44" s="134"/>
      <c r="SDJ44" s="134"/>
      <c r="SDK44" s="134"/>
      <c r="SDL44" s="134"/>
      <c r="SDM44" s="134"/>
      <c r="SDN44" s="134"/>
      <c r="SDO44" s="134"/>
      <c r="SDP44" s="134"/>
      <c r="SDQ44" s="134"/>
      <c r="SDR44" s="134"/>
      <c r="SDS44" s="134"/>
      <c r="SDT44" s="134"/>
      <c r="SDU44" s="134"/>
      <c r="SDV44" s="134"/>
      <c r="SDW44" s="134"/>
      <c r="SDX44" s="134"/>
      <c r="SDY44" s="134"/>
      <c r="SDZ44" s="134"/>
      <c r="SEA44" s="134"/>
      <c r="SEB44" s="134"/>
      <c r="SEC44" s="134"/>
      <c r="SED44" s="134"/>
      <c r="SEE44" s="134"/>
      <c r="SEF44" s="134"/>
      <c r="SEG44" s="134"/>
      <c r="SEH44" s="134"/>
      <c r="SEI44" s="134"/>
      <c r="SEJ44" s="134"/>
      <c r="SEK44" s="134"/>
      <c r="SEL44" s="134"/>
      <c r="SEM44" s="134"/>
      <c r="SEN44" s="134"/>
      <c r="SEO44" s="134"/>
      <c r="SEP44" s="134"/>
      <c r="SEQ44" s="134"/>
      <c r="SER44" s="134"/>
      <c r="SES44" s="134"/>
      <c r="SET44" s="134"/>
      <c r="SEU44" s="134"/>
      <c r="SEV44" s="134"/>
      <c r="SEW44" s="134"/>
      <c r="SEX44" s="134"/>
      <c r="SEY44" s="134"/>
      <c r="SEZ44" s="134"/>
      <c r="SFA44" s="134"/>
      <c r="SFB44" s="134"/>
      <c r="SFC44" s="134"/>
      <c r="SFD44" s="134"/>
      <c r="SFE44" s="134"/>
      <c r="SFF44" s="134"/>
      <c r="SFG44" s="134"/>
      <c r="SFH44" s="134"/>
      <c r="SFI44" s="134"/>
      <c r="SFJ44" s="134"/>
      <c r="SFK44" s="134"/>
      <c r="SFL44" s="134"/>
      <c r="SFM44" s="134"/>
      <c r="SFN44" s="134"/>
      <c r="SFO44" s="134"/>
      <c r="SFP44" s="134"/>
      <c r="SFQ44" s="134"/>
      <c r="SFR44" s="134"/>
      <c r="SFS44" s="134"/>
      <c r="SFT44" s="134"/>
      <c r="SFU44" s="134"/>
      <c r="SFV44" s="134"/>
      <c r="SFW44" s="134"/>
      <c r="SFX44" s="134"/>
      <c r="SFY44" s="134"/>
      <c r="SFZ44" s="134"/>
      <c r="SGA44" s="134"/>
      <c r="SGB44" s="134"/>
      <c r="SGC44" s="134"/>
      <c r="SGD44" s="134"/>
      <c r="SGE44" s="134"/>
      <c r="SGF44" s="134"/>
      <c r="SGG44" s="134"/>
      <c r="SGH44" s="134"/>
      <c r="SGI44" s="134"/>
      <c r="SGJ44" s="134"/>
      <c r="SGK44" s="134"/>
      <c r="SGL44" s="134"/>
      <c r="SGM44" s="134"/>
      <c r="SGN44" s="134"/>
      <c r="SGO44" s="134"/>
      <c r="SGP44" s="134"/>
      <c r="SGQ44" s="134"/>
      <c r="SGR44" s="134"/>
      <c r="SGS44" s="134"/>
      <c r="SGT44" s="134"/>
      <c r="SGU44" s="134"/>
      <c r="SGV44" s="134"/>
      <c r="SGW44" s="134"/>
      <c r="SGX44" s="134"/>
      <c r="SGY44" s="134"/>
      <c r="SGZ44" s="134"/>
      <c r="SHA44" s="134"/>
      <c r="SHB44" s="134"/>
      <c r="SHC44" s="134"/>
      <c r="SHD44" s="134"/>
      <c r="SHE44" s="134"/>
      <c r="SHF44" s="134"/>
      <c r="SHG44" s="134"/>
      <c r="SHH44" s="134"/>
      <c r="SHI44" s="134"/>
      <c r="SHJ44" s="134"/>
      <c r="SHK44" s="134"/>
      <c r="SHL44" s="134"/>
      <c r="SHM44" s="134"/>
      <c r="SHN44" s="134"/>
      <c r="SHO44" s="134"/>
      <c r="SHP44" s="134"/>
      <c r="SHQ44" s="134"/>
      <c r="SHR44" s="134"/>
      <c r="SHS44" s="134"/>
      <c r="SHT44" s="134"/>
      <c r="SHU44" s="134"/>
      <c r="SHV44" s="134"/>
      <c r="SHW44" s="134"/>
      <c r="SHX44" s="134"/>
      <c r="SHY44" s="134"/>
      <c r="SHZ44" s="134"/>
      <c r="SIA44" s="134"/>
      <c r="SIB44" s="134"/>
      <c r="SIC44" s="134"/>
      <c r="SID44" s="134"/>
      <c r="SIE44" s="134"/>
      <c r="SIF44" s="134"/>
      <c r="SIG44" s="134"/>
      <c r="SIH44" s="134"/>
      <c r="SII44" s="134"/>
      <c r="SIJ44" s="134"/>
      <c r="SIK44" s="134"/>
      <c r="SIL44" s="134"/>
      <c r="SIM44" s="134"/>
      <c r="SIN44" s="134"/>
      <c r="SIO44" s="134"/>
      <c r="SIP44" s="134"/>
      <c r="SIQ44" s="134"/>
      <c r="SIR44" s="134"/>
      <c r="SIS44" s="134"/>
      <c r="SIT44" s="134"/>
      <c r="SIU44" s="134"/>
      <c r="SIV44" s="134"/>
      <c r="SIW44" s="134"/>
      <c r="SIX44" s="134"/>
      <c r="SIY44" s="134"/>
      <c r="SIZ44" s="134"/>
      <c r="SJA44" s="134"/>
      <c r="SJB44" s="134"/>
      <c r="SJC44" s="134"/>
      <c r="SJD44" s="134"/>
      <c r="SJE44" s="134"/>
      <c r="SJF44" s="134"/>
      <c r="SJG44" s="134"/>
      <c r="SJH44" s="134"/>
      <c r="SJI44" s="134"/>
      <c r="SJJ44" s="134"/>
      <c r="SJK44" s="134"/>
      <c r="SJL44" s="134"/>
      <c r="SJM44" s="134"/>
      <c r="SJN44" s="134"/>
      <c r="SJO44" s="134"/>
      <c r="SJP44" s="134"/>
      <c r="SJQ44" s="134"/>
      <c r="SJR44" s="134"/>
      <c r="SJS44" s="134"/>
      <c r="SJT44" s="134"/>
      <c r="SJU44" s="134"/>
      <c r="SJV44" s="134"/>
      <c r="SJW44" s="134"/>
      <c r="SJX44" s="134"/>
      <c r="SJY44" s="134"/>
      <c r="SJZ44" s="134"/>
      <c r="SKA44" s="134"/>
      <c r="SKB44" s="134"/>
      <c r="SKC44" s="134"/>
      <c r="SKD44" s="134"/>
      <c r="SKE44" s="134"/>
      <c r="SKF44" s="134"/>
      <c r="SKG44" s="134"/>
      <c r="SKH44" s="134"/>
      <c r="SKI44" s="134"/>
      <c r="SKJ44" s="134"/>
      <c r="SKK44" s="134"/>
      <c r="SKL44" s="134"/>
      <c r="SKM44" s="134"/>
      <c r="SKN44" s="134"/>
      <c r="SKO44" s="134"/>
      <c r="SKP44" s="134"/>
      <c r="SKQ44" s="134"/>
      <c r="SKR44" s="134"/>
      <c r="SKS44" s="134"/>
      <c r="SKT44" s="134"/>
      <c r="SKU44" s="134"/>
      <c r="SKV44" s="134"/>
      <c r="SKW44" s="134"/>
      <c r="SKX44" s="134"/>
      <c r="SKY44" s="134"/>
      <c r="SKZ44" s="134"/>
      <c r="SLA44" s="134"/>
      <c r="SLB44" s="134"/>
      <c r="SLC44" s="134"/>
      <c r="SLD44" s="134"/>
      <c r="SLE44" s="134"/>
      <c r="SLF44" s="134"/>
      <c r="SLG44" s="134"/>
      <c r="SLH44" s="134"/>
      <c r="SLI44" s="134"/>
      <c r="SLJ44" s="134"/>
      <c r="SLK44" s="134"/>
      <c r="SLL44" s="134"/>
      <c r="SLM44" s="134"/>
      <c r="SLN44" s="134"/>
      <c r="SLO44" s="134"/>
      <c r="SLP44" s="134"/>
      <c r="SLQ44" s="134"/>
      <c r="SLR44" s="134"/>
      <c r="SLS44" s="134"/>
      <c r="SLT44" s="134"/>
      <c r="SLU44" s="134"/>
      <c r="SLV44" s="134"/>
      <c r="SLW44" s="134"/>
      <c r="SLX44" s="134"/>
      <c r="SLY44" s="134"/>
      <c r="SLZ44" s="134"/>
      <c r="SMA44" s="134"/>
      <c r="SMB44" s="134"/>
      <c r="SMC44" s="134"/>
      <c r="SMD44" s="134"/>
      <c r="SME44" s="134"/>
      <c r="SMF44" s="134"/>
      <c r="SMG44" s="134"/>
      <c r="SMH44" s="134"/>
      <c r="SMI44" s="134"/>
      <c r="SMJ44" s="134"/>
      <c r="SMK44" s="134"/>
      <c r="SML44" s="134"/>
      <c r="SMM44" s="134"/>
      <c r="SMN44" s="134"/>
      <c r="SMO44" s="134"/>
      <c r="SMP44" s="134"/>
      <c r="SMQ44" s="134"/>
      <c r="SMR44" s="134"/>
      <c r="SMS44" s="134"/>
      <c r="SMT44" s="134"/>
      <c r="SMU44" s="134"/>
      <c r="SMV44" s="134"/>
      <c r="SMW44" s="134"/>
      <c r="SMX44" s="134"/>
      <c r="SMY44" s="134"/>
      <c r="SMZ44" s="134"/>
      <c r="SNA44" s="134"/>
      <c r="SNB44" s="134"/>
      <c r="SNC44" s="134"/>
      <c r="SND44" s="134"/>
      <c r="SNE44" s="134"/>
      <c r="SNF44" s="134"/>
      <c r="SNG44" s="134"/>
      <c r="SNH44" s="134"/>
      <c r="SNI44" s="134"/>
      <c r="SNJ44" s="134"/>
      <c r="SNK44" s="134"/>
      <c r="SNL44" s="134"/>
      <c r="SNM44" s="134"/>
      <c r="SNN44" s="134"/>
      <c r="SNO44" s="134"/>
      <c r="SNP44" s="134"/>
      <c r="SNQ44" s="134"/>
      <c r="SNR44" s="134"/>
      <c r="SNS44" s="134"/>
      <c r="SNT44" s="134"/>
      <c r="SNU44" s="134"/>
      <c r="SNV44" s="134"/>
      <c r="SNW44" s="134"/>
      <c r="SNX44" s="134"/>
      <c r="SNY44" s="134"/>
      <c r="SNZ44" s="134"/>
      <c r="SOA44" s="134"/>
      <c r="SOB44" s="134"/>
      <c r="SOC44" s="134"/>
      <c r="SOD44" s="134"/>
      <c r="SOE44" s="134"/>
      <c r="SOF44" s="134"/>
      <c r="SOG44" s="134"/>
      <c r="SOH44" s="134"/>
      <c r="SOI44" s="134"/>
      <c r="SOJ44" s="134"/>
      <c r="SOK44" s="134"/>
      <c r="SOL44" s="134"/>
      <c r="SOM44" s="134"/>
      <c r="SON44" s="134"/>
      <c r="SOO44" s="134"/>
      <c r="SOP44" s="134"/>
      <c r="SOQ44" s="134"/>
      <c r="SOR44" s="134"/>
      <c r="SOS44" s="134"/>
      <c r="SOT44" s="134"/>
      <c r="SOU44" s="134"/>
      <c r="SOV44" s="134"/>
      <c r="SOW44" s="134"/>
      <c r="SOX44" s="134"/>
      <c r="SOY44" s="134"/>
      <c r="SOZ44" s="134"/>
      <c r="SPA44" s="134"/>
      <c r="SPB44" s="134"/>
      <c r="SPC44" s="134"/>
      <c r="SPD44" s="134"/>
      <c r="SPE44" s="134"/>
      <c r="SPF44" s="134"/>
      <c r="SPG44" s="134"/>
      <c r="SPH44" s="134"/>
      <c r="SPI44" s="134"/>
      <c r="SPJ44" s="134"/>
      <c r="SPK44" s="134"/>
      <c r="SPL44" s="134"/>
      <c r="SPM44" s="134"/>
      <c r="SPN44" s="134"/>
      <c r="SPO44" s="134"/>
      <c r="SPP44" s="134"/>
      <c r="SPQ44" s="134"/>
      <c r="SPR44" s="134"/>
      <c r="SPS44" s="134"/>
      <c r="SPT44" s="134"/>
      <c r="SPU44" s="134"/>
      <c r="SPV44" s="134"/>
      <c r="SPW44" s="134"/>
      <c r="SPX44" s="134"/>
      <c r="SPY44" s="134"/>
      <c r="SPZ44" s="134"/>
      <c r="SQA44" s="134"/>
      <c r="SQB44" s="134"/>
      <c r="SQC44" s="134"/>
      <c r="SQD44" s="134"/>
      <c r="SQE44" s="134"/>
      <c r="SQF44" s="134"/>
      <c r="SQG44" s="134"/>
      <c r="SQH44" s="134"/>
      <c r="SQI44" s="134"/>
      <c r="SQJ44" s="134"/>
      <c r="SQK44" s="134"/>
      <c r="SQL44" s="134"/>
      <c r="SQM44" s="134"/>
      <c r="SQN44" s="134"/>
      <c r="SQO44" s="134"/>
      <c r="SQP44" s="134"/>
      <c r="SQQ44" s="134"/>
      <c r="SQR44" s="134"/>
      <c r="SQS44" s="134"/>
      <c r="SQT44" s="134"/>
      <c r="SQU44" s="134"/>
      <c r="SQV44" s="134"/>
      <c r="SQW44" s="134"/>
      <c r="SQX44" s="134"/>
      <c r="SQY44" s="134"/>
      <c r="SQZ44" s="134"/>
      <c r="SRA44" s="134"/>
      <c r="SRB44" s="134"/>
      <c r="SRC44" s="134"/>
      <c r="SRD44" s="134"/>
      <c r="SRE44" s="134"/>
      <c r="SRF44" s="134"/>
      <c r="SRG44" s="134"/>
      <c r="SRH44" s="134"/>
      <c r="SRI44" s="134"/>
      <c r="SRJ44" s="134"/>
      <c r="SRK44" s="134"/>
      <c r="SRL44" s="134"/>
      <c r="SRM44" s="134"/>
      <c r="SRN44" s="134"/>
      <c r="SRO44" s="134"/>
      <c r="SRP44" s="134"/>
      <c r="SRQ44" s="134"/>
      <c r="SRR44" s="134"/>
      <c r="SRS44" s="134"/>
      <c r="SRT44" s="134"/>
      <c r="SRU44" s="134"/>
      <c r="SRV44" s="134"/>
      <c r="SRW44" s="134"/>
      <c r="SRX44" s="134"/>
      <c r="SRY44" s="134"/>
      <c r="SRZ44" s="134"/>
      <c r="SSA44" s="134"/>
      <c r="SSB44" s="134"/>
      <c r="SSC44" s="134"/>
      <c r="SSD44" s="134"/>
      <c r="SSE44" s="134"/>
      <c r="SSF44" s="134"/>
      <c r="SSG44" s="134"/>
      <c r="SSH44" s="134"/>
      <c r="SSI44" s="134"/>
      <c r="SSJ44" s="134"/>
      <c r="SSK44" s="134"/>
      <c r="SSL44" s="134"/>
      <c r="SSM44" s="134"/>
      <c r="SSN44" s="134"/>
      <c r="SSO44" s="134"/>
      <c r="SSP44" s="134"/>
      <c r="SSQ44" s="134"/>
      <c r="SSR44" s="134"/>
      <c r="SSS44" s="134"/>
      <c r="SST44" s="134"/>
      <c r="SSU44" s="134"/>
      <c r="SSV44" s="134"/>
      <c r="SSW44" s="134"/>
      <c r="SSX44" s="134"/>
      <c r="SSY44" s="134"/>
      <c r="SSZ44" s="134"/>
      <c r="STA44" s="134"/>
      <c r="STB44" s="134"/>
      <c r="STC44" s="134"/>
      <c r="STD44" s="134"/>
      <c r="STE44" s="134"/>
      <c r="STF44" s="134"/>
      <c r="STG44" s="134"/>
      <c r="STH44" s="134"/>
      <c r="STI44" s="134"/>
      <c r="STJ44" s="134"/>
      <c r="STK44" s="134"/>
      <c r="STL44" s="134"/>
      <c r="STM44" s="134"/>
      <c r="STN44" s="134"/>
      <c r="STO44" s="134"/>
      <c r="STP44" s="134"/>
      <c r="STQ44" s="134"/>
      <c r="STR44" s="134"/>
      <c r="STS44" s="134"/>
      <c r="STT44" s="134"/>
      <c r="STU44" s="134"/>
      <c r="STV44" s="134"/>
      <c r="STW44" s="134"/>
      <c r="STX44" s="134"/>
      <c r="STY44" s="134"/>
      <c r="STZ44" s="134"/>
      <c r="SUA44" s="134"/>
      <c r="SUB44" s="134"/>
      <c r="SUC44" s="134"/>
      <c r="SUD44" s="134"/>
      <c r="SUE44" s="134"/>
      <c r="SUF44" s="134"/>
      <c r="SUG44" s="134"/>
      <c r="SUH44" s="134"/>
      <c r="SUI44" s="134"/>
      <c r="SUJ44" s="134"/>
      <c r="SUK44" s="134"/>
      <c r="SUL44" s="134"/>
      <c r="SUM44" s="134"/>
      <c r="SUN44" s="134"/>
      <c r="SUO44" s="134"/>
      <c r="SUP44" s="134"/>
      <c r="SUQ44" s="134"/>
      <c r="SUR44" s="134"/>
      <c r="SUS44" s="134"/>
      <c r="SUT44" s="134"/>
      <c r="SUU44" s="134"/>
      <c r="SUV44" s="134"/>
      <c r="SUW44" s="134"/>
      <c r="SUX44" s="134"/>
      <c r="SUY44" s="134"/>
      <c r="SUZ44" s="134"/>
      <c r="SVA44" s="134"/>
      <c r="SVB44" s="134"/>
      <c r="SVC44" s="134"/>
      <c r="SVD44" s="134"/>
      <c r="SVE44" s="134"/>
      <c r="SVF44" s="134"/>
      <c r="SVG44" s="134"/>
      <c r="SVH44" s="134"/>
      <c r="SVI44" s="134"/>
      <c r="SVJ44" s="134"/>
      <c r="SVK44" s="134"/>
      <c r="SVL44" s="134"/>
      <c r="SVM44" s="134"/>
      <c r="SVN44" s="134"/>
      <c r="SVO44" s="134"/>
      <c r="SVP44" s="134"/>
      <c r="SVQ44" s="134"/>
      <c r="SVR44" s="134"/>
      <c r="SVS44" s="134"/>
      <c r="SVT44" s="134"/>
      <c r="SVU44" s="134"/>
      <c r="SVV44" s="134"/>
      <c r="SVW44" s="134"/>
      <c r="SVX44" s="134"/>
      <c r="SVY44" s="134"/>
      <c r="SVZ44" s="134"/>
      <c r="SWA44" s="134"/>
      <c r="SWB44" s="134"/>
      <c r="SWC44" s="134"/>
      <c r="SWD44" s="134"/>
      <c r="SWE44" s="134"/>
      <c r="SWF44" s="134"/>
      <c r="SWG44" s="134"/>
      <c r="SWH44" s="134"/>
      <c r="SWI44" s="134"/>
      <c r="SWJ44" s="134"/>
      <c r="SWK44" s="134"/>
      <c r="SWL44" s="134"/>
      <c r="SWM44" s="134"/>
      <c r="SWN44" s="134"/>
      <c r="SWO44" s="134"/>
      <c r="SWP44" s="134"/>
      <c r="SWQ44" s="134"/>
      <c r="SWR44" s="134"/>
      <c r="SWS44" s="134"/>
      <c r="SWT44" s="134"/>
      <c r="SWU44" s="134"/>
      <c r="SWV44" s="134"/>
      <c r="SWW44" s="134"/>
      <c r="SWX44" s="134"/>
      <c r="SWY44" s="134"/>
      <c r="SWZ44" s="134"/>
      <c r="SXA44" s="134"/>
      <c r="SXB44" s="134"/>
      <c r="SXC44" s="134"/>
      <c r="SXD44" s="134"/>
      <c r="SXE44" s="134"/>
      <c r="SXF44" s="134"/>
      <c r="SXG44" s="134"/>
      <c r="SXH44" s="134"/>
      <c r="SXI44" s="134"/>
      <c r="SXJ44" s="134"/>
      <c r="SXK44" s="134"/>
      <c r="SXL44" s="134"/>
      <c r="SXM44" s="134"/>
      <c r="SXN44" s="134"/>
      <c r="SXO44" s="134"/>
      <c r="SXP44" s="134"/>
      <c r="SXQ44" s="134"/>
      <c r="SXR44" s="134"/>
      <c r="SXS44" s="134"/>
      <c r="SXT44" s="134"/>
      <c r="SXU44" s="134"/>
      <c r="SXV44" s="134"/>
      <c r="SXW44" s="134"/>
      <c r="SXX44" s="134"/>
      <c r="SXY44" s="134"/>
      <c r="SXZ44" s="134"/>
      <c r="SYA44" s="134"/>
      <c r="SYB44" s="134"/>
      <c r="SYC44" s="134"/>
      <c r="SYD44" s="134"/>
      <c r="SYE44" s="134"/>
      <c r="SYF44" s="134"/>
      <c r="SYG44" s="134"/>
      <c r="SYH44" s="134"/>
      <c r="SYI44" s="134"/>
      <c r="SYJ44" s="134"/>
      <c r="SYK44" s="134"/>
      <c r="SYL44" s="134"/>
      <c r="SYM44" s="134"/>
      <c r="SYN44" s="134"/>
      <c r="SYO44" s="134"/>
      <c r="SYP44" s="134"/>
      <c r="SYQ44" s="134"/>
      <c r="SYR44" s="134"/>
      <c r="SYS44" s="134"/>
      <c r="SYT44" s="134"/>
      <c r="SYU44" s="134"/>
      <c r="SYV44" s="134"/>
      <c r="SYW44" s="134"/>
      <c r="SYX44" s="134"/>
      <c r="SYY44" s="134"/>
      <c r="SYZ44" s="134"/>
      <c r="SZA44" s="134"/>
      <c r="SZB44" s="134"/>
      <c r="SZC44" s="134"/>
      <c r="SZD44" s="134"/>
      <c r="SZE44" s="134"/>
      <c r="SZF44" s="134"/>
      <c r="SZG44" s="134"/>
      <c r="SZH44" s="134"/>
      <c r="SZI44" s="134"/>
      <c r="SZJ44" s="134"/>
      <c r="SZK44" s="134"/>
      <c r="SZL44" s="134"/>
      <c r="SZM44" s="134"/>
      <c r="SZN44" s="134"/>
      <c r="SZO44" s="134"/>
      <c r="SZP44" s="134"/>
      <c r="SZQ44" s="134"/>
      <c r="SZR44" s="134"/>
      <c r="SZS44" s="134"/>
      <c r="SZT44" s="134"/>
      <c r="SZU44" s="134"/>
      <c r="SZV44" s="134"/>
      <c r="SZW44" s="134"/>
      <c r="SZX44" s="134"/>
      <c r="SZY44" s="134"/>
      <c r="SZZ44" s="134"/>
      <c r="TAA44" s="134"/>
      <c r="TAB44" s="134"/>
      <c r="TAC44" s="134"/>
      <c r="TAD44" s="134"/>
      <c r="TAE44" s="134"/>
      <c r="TAF44" s="134"/>
      <c r="TAG44" s="134"/>
      <c r="TAH44" s="134"/>
      <c r="TAI44" s="134"/>
      <c r="TAJ44" s="134"/>
      <c r="TAK44" s="134"/>
      <c r="TAL44" s="134"/>
      <c r="TAM44" s="134"/>
      <c r="TAN44" s="134"/>
      <c r="TAO44" s="134"/>
      <c r="TAP44" s="134"/>
      <c r="TAQ44" s="134"/>
      <c r="TAR44" s="134"/>
      <c r="TAS44" s="134"/>
      <c r="TAT44" s="134"/>
      <c r="TAU44" s="134"/>
      <c r="TAV44" s="134"/>
      <c r="TAW44" s="134"/>
      <c r="TAX44" s="134"/>
      <c r="TAY44" s="134"/>
      <c r="TAZ44" s="134"/>
      <c r="TBA44" s="134"/>
      <c r="TBB44" s="134"/>
      <c r="TBC44" s="134"/>
      <c r="TBD44" s="134"/>
      <c r="TBE44" s="134"/>
      <c r="TBF44" s="134"/>
      <c r="TBG44" s="134"/>
      <c r="TBH44" s="134"/>
      <c r="TBI44" s="134"/>
      <c r="TBJ44" s="134"/>
      <c r="TBK44" s="134"/>
      <c r="TBL44" s="134"/>
      <c r="TBM44" s="134"/>
      <c r="TBN44" s="134"/>
      <c r="TBO44" s="134"/>
      <c r="TBP44" s="134"/>
      <c r="TBQ44" s="134"/>
      <c r="TBR44" s="134"/>
      <c r="TBS44" s="134"/>
      <c r="TBT44" s="134"/>
      <c r="TBU44" s="134"/>
      <c r="TBV44" s="134"/>
      <c r="TBW44" s="134"/>
      <c r="TBX44" s="134"/>
      <c r="TBY44" s="134"/>
      <c r="TBZ44" s="134"/>
      <c r="TCA44" s="134"/>
      <c r="TCB44" s="134"/>
      <c r="TCC44" s="134"/>
      <c r="TCD44" s="134"/>
      <c r="TCE44" s="134"/>
      <c r="TCF44" s="134"/>
      <c r="TCG44" s="134"/>
      <c r="TCH44" s="134"/>
      <c r="TCI44" s="134"/>
      <c r="TCJ44" s="134"/>
      <c r="TCK44" s="134"/>
      <c r="TCL44" s="134"/>
      <c r="TCM44" s="134"/>
      <c r="TCN44" s="134"/>
      <c r="TCO44" s="134"/>
      <c r="TCP44" s="134"/>
      <c r="TCQ44" s="134"/>
      <c r="TCR44" s="134"/>
      <c r="TCS44" s="134"/>
      <c r="TCT44" s="134"/>
      <c r="TCU44" s="134"/>
      <c r="TCV44" s="134"/>
      <c r="TCW44" s="134"/>
      <c r="TCX44" s="134"/>
      <c r="TCY44" s="134"/>
      <c r="TCZ44" s="134"/>
      <c r="TDA44" s="134"/>
      <c r="TDB44" s="134"/>
      <c r="TDC44" s="134"/>
      <c r="TDD44" s="134"/>
      <c r="TDE44" s="134"/>
      <c r="TDF44" s="134"/>
      <c r="TDG44" s="134"/>
      <c r="TDH44" s="134"/>
      <c r="TDI44" s="134"/>
      <c r="TDJ44" s="134"/>
      <c r="TDK44" s="134"/>
      <c r="TDL44" s="134"/>
      <c r="TDM44" s="134"/>
      <c r="TDN44" s="134"/>
      <c r="TDO44" s="134"/>
      <c r="TDP44" s="134"/>
      <c r="TDQ44" s="134"/>
      <c r="TDR44" s="134"/>
      <c r="TDS44" s="134"/>
      <c r="TDT44" s="134"/>
      <c r="TDU44" s="134"/>
      <c r="TDV44" s="134"/>
      <c r="TDW44" s="134"/>
      <c r="TDX44" s="134"/>
      <c r="TDY44" s="134"/>
      <c r="TDZ44" s="134"/>
      <c r="TEA44" s="134"/>
      <c r="TEB44" s="134"/>
      <c r="TEC44" s="134"/>
      <c r="TED44" s="134"/>
      <c r="TEE44" s="134"/>
      <c r="TEF44" s="134"/>
      <c r="TEG44" s="134"/>
      <c r="TEH44" s="134"/>
      <c r="TEI44" s="134"/>
      <c r="TEJ44" s="134"/>
      <c r="TEK44" s="134"/>
      <c r="TEL44" s="134"/>
      <c r="TEM44" s="134"/>
      <c r="TEN44" s="134"/>
      <c r="TEO44" s="134"/>
      <c r="TEP44" s="134"/>
      <c r="TEQ44" s="134"/>
      <c r="TER44" s="134"/>
      <c r="TES44" s="134"/>
      <c r="TET44" s="134"/>
      <c r="TEU44" s="134"/>
      <c r="TEV44" s="134"/>
      <c r="TEW44" s="134"/>
      <c r="TEX44" s="134"/>
      <c r="TEY44" s="134"/>
      <c r="TEZ44" s="134"/>
      <c r="TFA44" s="134"/>
      <c r="TFB44" s="134"/>
      <c r="TFC44" s="134"/>
      <c r="TFD44" s="134"/>
      <c r="TFE44" s="134"/>
      <c r="TFF44" s="134"/>
      <c r="TFG44" s="134"/>
      <c r="TFH44" s="134"/>
      <c r="TFI44" s="134"/>
      <c r="TFJ44" s="134"/>
      <c r="TFK44" s="134"/>
      <c r="TFL44" s="134"/>
      <c r="TFM44" s="134"/>
      <c r="TFN44" s="134"/>
      <c r="TFO44" s="134"/>
      <c r="TFP44" s="134"/>
      <c r="TFQ44" s="134"/>
      <c r="TFR44" s="134"/>
      <c r="TFS44" s="134"/>
      <c r="TFT44" s="134"/>
      <c r="TFU44" s="134"/>
      <c r="TFV44" s="134"/>
      <c r="TFW44" s="134"/>
      <c r="TFX44" s="134"/>
      <c r="TFY44" s="134"/>
      <c r="TFZ44" s="134"/>
      <c r="TGA44" s="134"/>
      <c r="TGB44" s="134"/>
      <c r="TGC44" s="134"/>
      <c r="TGD44" s="134"/>
      <c r="TGE44" s="134"/>
      <c r="TGF44" s="134"/>
      <c r="TGG44" s="134"/>
      <c r="TGH44" s="134"/>
      <c r="TGI44" s="134"/>
      <c r="TGJ44" s="134"/>
      <c r="TGK44" s="134"/>
      <c r="TGL44" s="134"/>
      <c r="TGM44" s="134"/>
      <c r="TGN44" s="134"/>
      <c r="TGO44" s="134"/>
      <c r="TGP44" s="134"/>
      <c r="TGQ44" s="134"/>
      <c r="TGR44" s="134"/>
      <c r="TGS44" s="134"/>
      <c r="TGT44" s="134"/>
      <c r="TGU44" s="134"/>
      <c r="TGV44" s="134"/>
      <c r="TGW44" s="134"/>
      <c r="TGX44" s="134"/>
      <c r="TGY44" s="134"/>
      <c r="TGZ44" s="134"/>
      <c r="THA44" s="134"/>
      <c r="THB44" s="134"/>
      <c r="THC44" s="134"/>
      <c r="THD44" s="134"/>
      <c r="THE44" s="134"/>
      <c r="THF44" s="134"/>
      <c r="THG44" s="134"/>
      <c r="THH44" s="134"/>
      <c r="THI44" s="134"/>
      <c r="THJ44" s="134"/>
      <c r="THK44" s="134"/>
      <c r="THL44" s="134"/>
      <c r="THM44" s="134"/>
      <c r="THN44" s="134"/>
      <c r="THO44" s="134"/>
      <c r="THP44" s="134"/>
      <c r="THQ44" s="134"/>
      <c r="THR44" s="134"/>
      <c r="THS44" s="134"/>
      <c r="THT44" s="134"/>
      <c r="THU44" s="134"/>
      <c r="THV44" s="134"/>
      <c r="THW44" s="134"/>
      <c r="THX44" s="134"/>
      <c r="THY44" s="134"/>
      <c r="THZ44" s="134"/>
      <c r="TIA44" s="134"/>
      <c r="TIB44" s="134"/>
      <c r="TIC44" s="134"/>
      <c r="TID44" s="134"/>
      <c r="TIE44" s="134"/>
      <c r="TIF44" s="134"/>
      <c r="TIG44" s="134"/>
      <c r="TIH44" s="134"/>
      <c r="TII44" s="134"/>
      <c r="TIJ44" s="134"/>
      <c r="TIK44" s="134"/>
      <c r="TIL44" s="134"/>
      <c r="TIM44" s="134"/>
      <c r="TIN44" s="134"/>
      <c r="TIO44" s="134"/>
      <c r="TIP44" s="134"/>
      <c r="TIQ44" s="134"/>
      <c r="TIR44" s="134"/>
      <c r="TIS44" s="134"/>
      <c r="TIT44" s="134"/>
      <c r="TIU44" s="134"/>
      <c r="TIV44" s="134"/>
      <c r="TIW44" s="134"/>
      <c r="TIX44" s="134"/>
      <c r="TIY44" s="134"/>
      <c r="TIZ44" s="134"/>
      <c r="TJA44" s="134"/>
      <c r="TJB44" s="134"/>
      <c r="TJC44" s="134"/>
      <c r="TJD44" s="134"/>
      <c r="TJE44" s="134"/>
      <c r="TJF44" s="134"/>
      <c r="TJG44" s="134"/>
      <c r="TJH44" s="134"/>
      <c r="TJI44" s="134"/>
      <c r="TJJ44" s="134"/>
      <c r="TJK44" s="134"/>
      <c r="TJL44" s="134"/>
      <c r="TJM44" s="134"/>
      <c r="TJN44" s="134"/>
      <c r="TJO44" s="134"/>
      <c r="TJP44" s="134"/>
      <c r="TJQ44" s="134"/>
      <c r="TJR44" s="134"/>
      <c r="TJS44" s="134"/>
      <c r="TJT44" s="134"/>
      <c r="TJU44" s="134"/>
      <c r="TJV44" s="134"/>
      <c r="TJW44" s="134"/>
      <c r="TJX44" s="134"/>
      <c r="TJY44" s="134"/>
      <c r="TJZ44" s="134"/>
      <c r="TKA44" s="134"/>
      <c r="TKB44" s="134"/>
      <c r="TKC44" s="134"/>
      <c r="TKD44" s="134"/>
      <c r="TKE44" s="134"/>
      <c r="TKF44" s="134"/>
      <c r="TKG44" s="134"/>
      <c r="TKH44" s="134"/>
      <c r="TKI44" s="134"/>
      <c r="TKJ44" s="134"/>
      <c r="TKK44" s="134"/>
      <c r="TKL44" s="134"/>
      <c r="TKM44" s="134"/>
      <c r="TKN44" s="134"/>
      <c r="TKO44" s="134"/>
      <c r="TKP44" s="134"/>
      <c r="TKQ44" s="134"/>
      <c r="TKR44" s="134"/>
      <c r="TKS44" s="134"/>
      <c r="TKT44" s="134"/>
      <c r="TKU44" s="134"/>
      <c r="TKV44" s="134"/>
      <c r="TKW44" s="134"/>
      <c r="TKX44" s="134"/>
      <c r="TKY44" s="134"/>
      <c r="TKZ44" s="134"/>
      <c r="TLA44" s="134"/>
      <c r="TLB44" s="134"/>
      <c r="TLC44" s="134"/>
      <c r="TLD44" s="134"/>
      <c r="TLE44" s="134"/>
      <c r="TLF44" s="134"/>
      <c r="TLG44" s="134"/>
      <c r="TLH44" s="134"/>
      <c r="TLI44" s="134"/>
      <c r="TLJ44" s="134"/>
      <c r="TLK44" s="134"/>
      <c r="TLL44" s="134"/>
      <c r="TLM44" s="134"/>
      <c r="TLN44" s="134"/>
      <c r="TLO44" s="134"/>
      <c r="TLP44" s="134"/>
      <c r="TLQ44" s="134"/>
      <c r="TLR44" s="134"/>
      <c r="TLS44" s="134"/>
      <c r="TLT44" s="134"/>
      <c r="TLU44" s="134"/>
      <c r="TLV44" s="134"/>
      <c r="TLW44" s="134"/>
      <c r="TLX44" s="134"/>
      <c r="TLY44" s="134"/>
      <c r="TLZ44" s="134"/>
      <c r="TMA44" s="134"/>
      <c r="TMB44" s="134"/>
      <c r="TMC44" s="134"/>
      <c r="TMD44" s="134"/>
      <c r="TME44" s="134"/>
      <c r="TMF44" s="134"/>
      <c r="TMG44" s="134"/>
      <c r="TMH44" s="134"/>
      <c r="TMI44" s="134"/>
      <c r="TMJ44" s="134"/>
      <c r="TMK44" s="134"/>
      <c r="TML44" s="134"/>
      <c r="TMM44" s="134"/>
      <c r="TMN44" s="134"/>
      <c r="TMO44" s="134"/>
      <c r="TMP44" s="134"/>
      <c r="TMQ44" s="134"/>
      <c r="TMR44" s="134"/>
      <c r="TMS44" s="134"/>
      <c r="TMT44" s="134"/>
      <c r="TMU44" s="134"/>
      <c r="TMV44" s="134"/>
      <c r="TMW44" s="134"/>
      <c r="TMX44" s="134"/>
      <c r="TMY44" s="134"/>
      <c r="TMZ44" s="134"/>
      <c r="TNA44" s="134"/>
      <c r="TNB44" s="134"/>
      <c r="TNC44" s="134"/>
      <c r="TND44" s="134"/>
      <c r="TNE44" s="134"/>
      <c r="TNF44" s="134"/>
      <c r="TNG44" s="134"/>
      <c r="TNH44" s="134"/>
      <c r="TNI44" s="134"/>
      <c r="TNJ44" s="134"/>
      <c r="TNK44" s="134"/>
      <c r="TNL44" s="134"/>
      <c r="TNM44" s="134"/>
      <c r="TNN44" s="134"/>
      <c r="TNO44" s="134"/>
      <c r="TNP44" s="134"/>
      <c r="TNQ44" s="134"/>
      <c r="TNR44" s="134"/>
      <c r="TNS44" s="134"/>
      <c r="TNT44" s="134"/>
      <c r="TNU44" s="134"/>
      <c r="TNV44" s="134"/>
      <c r="TNW44" s="134"/>
      <c r="TNX44" s="134"/>
      <c r="TNY44" s="134"/>
      <c r="TNZ44" s="134"/>
      <c r="TOA44" s="134"/>
      <c r="TOB44" s="134"/>
      <c r="TOC44" s="134"/>
      <c r="TOD44" s="134"/>
      <c r="TOE44" s="134"/>
      <c r="TOF44" s="134"/>
      <c r="TOG44" s="134"/>
      <c r="TOH44" s="134"/>
      <c r="TOI44" s="134"/>
      <c r="TOJ44" s="134"/>
      <c r="TOK44" s="134"/>
      <c r="TOL44" s="134"/>
      <c r="TOM44" s="134"/>
      <c r="TON44" s="134"/>
      <c r="TOO44" s="134"/>
      <c r="TOP44" s="134"/>
      <c r="TOQ44" s="134"/>
      <c r="TOR44" s="134"/>
      <c r="TOS44" s="134"/>
      <c r="TOT44" s="134"/>
      <c r="TOU44" s="134"/>
      <c r="TOV44" s="134"/>
      <c r="TOW44" s="134"/>
      <c r="TOX44" s="134"/>
      <c r="TOY44" s="134"/>
      <c r="TOZ44" s="134"/>
      <c r="TPA44" s="134"/>
      <c r="TPB44" s="134"/>
      <c r="TPC44" s="134"/>
      <c r="TPD44" s="134"/>
      <c r="TPE44" s="134"/>
      <c r="TPF44" s="134"/>
      <c r="TPG44" s="134"/>
      <c r="TPH44" s="134"/>
      <c r="TPI44" s="134"/>
      <c r="TPJ44" s="134"/>
      <c r="TPK44" s="134"/>
      <c r="TPL44" s="134"/>
      <c r="TPM44" s="134"/>
      <c r="TPN44" s="134"/>
      <c r="TPO44" s="134"/>
      <c r="TPP44" s="134"/>
      <c r="TPQ44" s="134"/>
      <c r="TPR44" s="134"/>
      <c r="TPS44" s="134"/>
      <c r="TPT44" s="134"/>
      <c r="TPU44" s="134"/>
      <c r="TPV44" s="134"/>
      <c r="TPW44" s="134"/>
      <c r="TPX44" s="134"/>
      <c r="TPY44" s="134"/>
      <c r="TPZ44" s="134"/>
      <c r="TQA44" s="134"/>
      <c r="TQB44" s="134"/>
      <c r="TQC44" s="134"/>
      <c r="TQD44" s="134"/>
      <c r="TQE44" s="134"/>
      <c r="TQF44" s="134"/>
      <c r="TQG44" s="134"/>
      <c r="TQH44" s="134"/>
      <c r="TQI44" s="134"/>
      <c r="TQJ44" s="134"/>
      <c r="TQK44" s="134"/>
      <c r="TQL44" s="134"/>
      <c r="TQM44" s="134"/>
      <c r="TQN44" s="134"/>
      <c r="TQO44" s="134"/>
      <c r="TQP44" s="134"/>
      <c r="TQQ44" s="134"/>
      <c r="TQR44" s="134"/>
      <c r="TQS44" s="134"/>
      <c r="TQT44" s="134"/>
      <c r="TQU44" s="134"/>
      <c r="TQV44" s="134"/>
      <c r="TQW44" s="134"/>
      <c r="TQX44" s="134"/>
      <c r="TQY44" s="134"/>
      <c r="TQZ44" s="134"/>
      <c r="TRA44" s="134"/>
      <c r="TRB44" s="134"/>
      <c r="TRC44" s="134"/>
      <c r="TRD44" s="134"/>
      <c r="TRE44" s="134"/>
      <c r="TRF44" s="134"/>
      <c r="TRG44" s="134"/>
      <c r="TRH44" s="134"/>
      <c r="TRI44" s="134"/>
      <c r="TRJ44" s="134"/>
      <c r="TRK44" s="134"/>
      <c r="TRL44" s="134"/>
      <c r="TRM44" s="134"/>
      <c r="TRN44" s="134"/>
      <c r="TRO44" s="134"/>
      <c r="TRP44" s="134"/>
      <c r="TRQ44" s="134"/>
      <c r="TRR44" s="134"/>
      <c r="TRS44" s="134"/>
      <c r="TRT44" s="134"/>
      <c r="TRU44" s="134"/>
      <c r="TRV44" s="134"/>
      <c r="TRW44" s="134"/>
      <c r="TRX44" s="134"/>
      <c r="TRY44" s="134"/>
      <c r="TRZ44" s="134"/>
      <c r="TSA44" s="134"/>
      <c r="TSB44" s="134"/>
      <c r="TSC44" s="134"/>
      <c r="TSD44" s="134"/>
      <c r="TSE44" s="134"/>
      <c r="TSF44" s="134"/>
      <c r="TSG44" s="134"/>
      <c r="TSH44" s="134"/>
      <c r="TSI44" s="134"/>
      <c r="TSJ44" s="134"/>
      <c r="TSK44" s="134"/>
      <c r="TSL44" s="134"/>
      <c r="TSM44" s="134"/>
      <c r="TSN44" s="134"/>
      <c r="TSO44" s="134"/>
      <c r="TSP44" s="134"/>
      <c r="TSQ44" s="134"/>
      <c r="TSR44" s="134"/>
      <c r="TSS44" s="134"/>
      <c r="TST44" s="134"/>
      <c r="TSU44" s="134"/>
      <c r="TSV44" s="134"/>
      <c r="TSW44" s="134"/>
      <c r="TSX44" s="134"/>
      <c r="TSY44" s="134"/>
      <c r="TSZ44" s="134"/>
      <c r="TTA44" s="134"/>
      <c r="TTB44" s="134"/>
      <c r="TTC44" s="134"/>
      <c r="TTD44" s="134"/>
      <c r="TTE44" s="134"/>
      <c r="TTF44" s="134"/>
      <c r="TTG44" s="134"/>
      <c r="TTH44" s="134"/>
      <c r="TTI44" s="134"/>
      <c r="TTJ44" s="134"/>
      <c r="TTK44" s="134"/>
      <c r="TTL44" s="134"/>
      <c r="TTM44" s="134"/>
      <c r="TTN44" s="134"/>
      <c r="TTO44" s="134"/>
      <c r="TTP44" s="134"/>
      <c r="TTQ44" s="134"/>
      <c r="TTR44" s="134"/>
      <c r="TTS44" s="134"/>
      <c r="TTT44" s="134"/>
      <c r="TTU44" s="134"/>
      <c r="TTV44" s="134"/>
      <c r="TTW44" s="134"/>
      <c r="TTX44" s="134"/>
      <c r="TTY44" s="134"/>
      <c r="TTZ44" s="134"/>
      <c r="TUA44" s="134"/>
      <c r="TUB44" s="134"/>
      <c r="TUC44" s="134"/>
      <c r="TUD44" s="134"/>
      <c r="TUE44" s="134"/>
      <c r="TUF44" s="134"/>
      <c r="TUG44" s="134"/>
      <c r="TUH44" s="134"/>
      <c r="TUI44" s="134"/>
      <c r="TUJ44" s="134"/>
      <c r="TUK44" s="134"/>
      <c r="TUL44" s="134"/>
      <c r="TUM44" s="134"/>
      <c r="TUN44" s="134"/>
      <c r="TUO44" s="134"/>
      <c r="TUP44" s="134"/>
      <c r="TUQ44" s="134"/>
      <c r="TUR44" s="134"/>
      <c r="TUS44" s="134"/>
      <c r="TUT44" s="134"/>
      <c r="TUU44" s="134"/>
      <c r="TUV44" s="134"/>
      <c r="TUW44" s="134"/>
      <c r="TUX44" s="134"/>
      <c r="TUY44" s="134"/>
      <c r="TUZ44" s="134"/>
      <c r="TVA44" s="134"/>
      <c r="TVB44" s="134"/>
      <c r="TVC44" s="134"/>
      <c r="TVD44" s="134"/>
      <c r="TVE44" s="134"/>
      <c r="TVF44" s="134"/>
      <c r="TVG44" s="134"/>
      <c r="TVH44" s="134"/>
      <c r="TVI44" s="134"/>
      <c r="TVJ44" s="134"/>
      <c r="TVK44" s="134"/>
      <c r="TVL44" s="134"/>
      <c r="TVM44" s="134"/>
      <c r="TVN44" s="134"/>
      <c r="TVO44" s="134"/>
      <c r="TVP44" s="134"/>
      <c r="TVQ44" s="134"/>
      <c r="TVR44" s="134"/>
      <c r="TVS44" s="134"/>
      <c r="TVT44" s="134"/>
      <c r="TVU44" s="134"/>
      <c r="TVV44" s="134"/>
      <c r="TVW44" s="134"/>
      <c r="TVX44" s="134"/>
      <c r="TVY44" s="134"/>
      <c r="TVZ44" s="134"/>
      <c r="TWA44" s="134"/>
      <c r="TWB44" s="134"/>
      <c r="TWC44" s="134"/>
      <c r="TWD44" s="134"/>
      <c r="TWE44" s="134"/>
      <c r="TWF44" s="134"/>
      <c r="TWG44" s="134"/>
      <c r="TWH44" s="134"/>
      <c r="TWI44" s="134"/>
      <c r="TWJ44" s="134"/>
      <c r="TWK44" s="134"/>
      <c r="TWL44" s="134"/>
      <c r="TWM44" s="134"/>
      <c r="TWN44" s="134"/>
      <c r="TWO44" s="134"/>
      <c r="TWP44" s="134"/>
      <c r="TWQ44" s="134"/>
      <c r="TWR44" s="134"/>
      <c r="TWS44" s="134"/>
      <c r="TWT44" s="134"/>
      <c r="TWU44" s="134"/>
      <c r="TWV44" s="134"/>
      <c r="TWW44" s="134"/>
      <c r="TWX44" s="134"/>
      <c r="TWY44" s="134"/>
      <c r="TWZ44" s="134"/>
      <c r="TXA44" s="134"/>
      <c r="TXB44" s="134"/>
      <c r="TXC44" s="134"/>
      <c r="TXD44" s="134"/>
      <c r="TXE44" s="134"/>
      <c r="TXF44" s="134"/>
      <c r="TXG44" s="134"/>
      <c r="TXH44" s="134"/>
      <c r="TXI44" s="134"/>
      <c r="TXJ44" s="134"/>
      <c r="TXK44" s="134"/>
      <c r="TXL44" s="134"/>
      <c r="TXM44" s="134"/>
      <c r="TXN44" s="134"/>
      <c r="TXO44" s="134"/>
      <c r="TXP44" s="134"/>
      <c r="TXQ44" s="134"/>
      <c r="TXR44" s="134"/>
      <c r="TXS44" s="134"/>
      <c r="TXT44" s="134"/>
      <c r="TXU44" s="134"/>
      <c r="TXV44" s="134"/>
      <c r="TXW44" s="134"/>
      <c r="TXX44" s="134"/>
      <c r="TXY44" s="134"/>
      <c r="TXZ44" s="134"/>
      <c r="TYA44" s="134"/>
      <c r="TYB44" s="134"/>
      <c r="TYC44" s="134"/>
      <c r="TYD44" s="134"/>
      <c r="TYE44" s="134"/>
      <c r="TYF44" s="134"/>
      <c r="TYG44" s="134"/>
      <c r="TYH44" s="134"/>
      <c r="TYI44" s="134"/>
      <c r="TYJ44" s="134"/>
      <c r="TYK44" s="134"/>
      <c r="TYL44" s="134"/>
      <c r="TYM44" s="134"/>
      <c r="TYN44" s="134"/>
      <c r="TYO44" s="134"/>
      <c r="TYP44" s="134"/>
      <c r="TYQ44" s="134"/>
      <c r="TYR44" s="134"/>
      <c r="TYS44" s="134"/>
      <c r="TYT44" s="134"/>
      <c r="TYU44" s="134"/>
      <c r="TYV44" s="134"/>
      <c r="TYW44" s="134"/>
      <c r="TYX44" s="134"/>
      <c r="TYY44" s="134"/>
      <c r="TYZ44" s="134"/>
      <c r="TZA44" s="134"/>
      <c r="TZB44" s="134"/>
      <c r="TZC44" s="134"/>
      <c r="TZD44" s="134"/>
      <c r="TZE44" s="134"/>
      <c r="TZF44" s="134"/>
      <c r="TZG44" s="134"/>
      <c r="TZH44" s="134"/>
      <c r="TZI44" s="134"/>
      <c r="TZJ44" s="134"/>
      <c r="TZK44" s="134"/>
      <c r="TZL44" s="134"/>
      <c r="TZM44" s="134"/>
      <c r="TZN44" s="134"/>
      <c r="TZO44" s="134"/>
      <c r="TZP44" s="134"/>
      <c r="TZQ44" s="134"/>
      <c r="TZR44" s="134"/>
      <c r="TZS44" s="134"/>
      <c r="TZT44" s="134"/>
      <c r="TZU44" s="134"/>
      <c r="TZV44" s="134"/>
      <c r="TZW44" s="134"/>
      <c r="TZX44" s="134"/>
      <c r="TZY44" s="134"/>
      <c r="TZZ44" s="134"/>
      <c r="UAA44" s="134"/>
      <c r="UAB44" s="134"/>
      <c r="UAC44" s="134"/>
      <c r="UAD44" s="134"/>
      <c r="UAE44" s="134"/>
      <c r="UAF44" s="134"/>
      <c r="UAG44" s="134"/>
      <c r="UAH44" s="134"/>
      <c r="UAI44" s="134"/>
      <c r="UAJ44" s="134"/>
      <c r="UAK44" s="134"/>
      <c r="UAL44" s="134"/>
      <c r="UAM44" s="134"/>
      <c r="UAN44" s="134"/>
      <c r="UAO44" s="134"/>
      <c r="UAP44" s="134"/>
      <c r="UAQ44" s="134"/>
      <c r="UAR44" s="134"/>
      <c r="UAS44" s="134"/>
      <c r="UAT44" s="134"/>
      <c r="UAU44" s="134"/>
      <c r="UAV44" s="134"/>
      <c r="UAW44" s="134"/>
      <c r="UAX44" s="134"/>
      <c r="UAY44" s="134"/>
      <c r="UAZ44" s="134"/>
      <c r="UBA44" s="134"/>
      <c r="UBB44" s="134"/>
      <c r="UBC44" s="134"/>
      <c r="UBD44" s="134"/>
      <c r="UBE44" s="134"/>
      <c r="UBF44" s="134"/>
      <c r="UBG44" s="134"/>
      <c r="UBH44" s="134"/>
      <c r="UBI44" s="134"/>
      <c r="UBJ44" s="134"/>
      <c r="UBK44" s="134"/>
      <c r="UBL44" s="134"/>
      <c r="UBM44" s="134"/>
      <c r="UBN44" s="134"/>
      <c r="UBO44" s="134"/>
      <c r="UBP44" s="134"/>
      <c r="UBQ44" s="134"/>
      <c r="UBR44" s="134"/>
      <c r="UBS44" s="134"/>
      <c r="UBT44" s="134"/>
      <c r="UBU44" s="134"/>
      <c r="UBV44" s="134"/>
      <c r="UBW44" s="134"/>
      <c r="UBX44" s="134"/>
      <c r="UBY44" s="134"/>
      <c r="UBZ44" s="134"/>
      <c r="UCA44" s="134"/>
      <c r="UCB44" s="134"/>
      <c r="UCC44" s="134"/>
      <c r="UCD44" s="134"/>
      <c r="UCE44" s="134"/>
      <c r="UCF44" s="134"/>
      <c r="UCG44" s="134"/>
      <c r="UCH44" s="134"/>
      <c r="UCI44" s="134"/>
      <c r="UCJ44" s="134"/>
      <c r="UCK44" s="134"/>
      <c r="UCL44" s="134"/>
      <c r="UCM44" s="134"/>
      <c r="UCN44" s="134"/>
      <c r="UCO44" s="134"/>
      <c r="UCP44" s="134"/>
      <c r="UCQ44" s="134"/>
      <c r="UCR44" s="134"/>
      <c r="UCS44" s="134"/>
      <c r="UCT44" s="134"/>
      <c r="UCU44" s="134"/>
      <c r="UCV44" s="134"/>
      <c r="UCW44" s="134"/>
      <c r="UCX44" s="134"/>
      <c r="UCY44" s="134"/>
      <c r="UCZ44" s="134"/>
      <c r="UDA44" s="134"/>
      <c r="UDB44" s="134"/>
      <c r="UDC44" s="134"/>
      <c r="UDD44" s="134"/>
      <c r="UDE44" s="134"/>
      <c r="UDF44" s="134"/>
      <c r="UDG44" s="134"/>
      <c r="UDH44" s="134"/>
      <c r="UDI44" s="134"/>
      <c r="UDJ44" s="134"/>
      <c r="UDK44" s="134"/>
      <c r="UDL44" s="134"/>
      <c r="UDM44" s="134"/>
      <c r="UDN44" s="134"/>
      <c r="UDO44" s="134"/>
      <c r="UDP44" s="134"/>
      <c r="UDQ44" s="134"/>
      <c r="UDR44" s="134"/>
      <c r="UDS44" s="134"/>
      <c r="UDT44" s="134"/>
      <c r="UDU44" s="134"/>
      <c r="UDV44" s="134"/>
      <c r="UDW44" s="134"/>
      <c r="UDX44" s="134"/>
      <c r="UDY44" s="134"/>
      <c r="UDZ44" s="134"/>
      <c r="UEA44" s="134"/>
      <c r="UEB44" s="134"/>
      <c r="UEC44" s="134"/>
      <c r="UED44" s="134"/>
      <c r="UEE44" s="134"/>
      <c r="UEF44" s="134"/>
      <c r="UEG44" s="134"/>
      <c r="UEH44" s="134"/>
      <c r="UEI44" s="134"/>
      <c r="UEJ44" s="134"/>
      <c r="UEK44" s="134"/>
      <c r="UEL44" s="134"/>
      <c r="UEM44" s="134"/>
      <c r="UEN44" s="134"/>
      <c r="UEO44" s="134"/>
      <c r="UEP44" s="134"/>
      <c r="UEQ44" s="134"/>
      <c r="UER44" s="134"/>
      <c r="UES44" s="134"/>
      <c r="UET44" s="134"/>
      <c r="UEU44" s="134"/>
      <c r="UEV44" s="134"/>
      <c r="UEW44" s="134"/>
      <c r="UEX44" s="134"/>
      <c r="UEY44" s="134"/>
      <c r="UEZ44" s="134"/>
      <c r="UFA44" s="134"/>
      <c r="UFB44" s="134"/>
      <c r="UFC44" s="134"/>
      <c r="UFD44" s="134"/>
      <c r="UFE44" s="134"/>
      <c r="UFF44" s="134"/>
      <c r="UFG44" s="134"/>
      <c r="UFH44" s="134"/>
      <c r="UFI44" s="134"/>
      <c r="UFJ44" s="134"/>
      <c r="UFK44" s="134"/>
      <c r="UFL44" s="134"/>
      <c r="UFM44" s="134"/>
      <c r="UFN44" s="134"/>
      <c r="UFO44" s="134"/>
      <c r="UFP44" s="134"/>
      <c r="UFQ44" s="134"/>
      <c r="UFR44" s="134"/>
      <c r="UFS44" s="134"/>
      <c r="UFT44" s="134"/>
      <c r="UFU44" s="134"/>
      <c r="UFV44" s="134"/>
      <c r="UFW44" s="134"/>
      <c r="UFX44" s="134"/>
      <c r="UFY44" s="134"/>
      <c r="UFZ44" s="134"/>
      <c r="UGA44" s="134"/>
      <c r="UGB44" s="134"/>
      <c r="UGC44" s="134"/>
      <c r="UGD44" s="134"/>
      <c r="UGE44" s="134"/>
      <c r="UGF44" s="134"/>
      <c r="UGG44" s="134"/>
      <c r="UGH44" s="134"/>
      <c r="UGI44" s="134"/>
      <c r="UGJ44" s="134"/>
      <c r="UGK44" s="134"/>
      <c r="UGL44" s="134"/>
      <c r="UGM44" s="134"/>
      <c r="UGN44" s="134"/>
      <c r="UGO44" s="134"/>
      <c r="UGP44" s="134"/>
      <c r="UGQ44" s="134"/>
      <c r="UGR44" s="134"/>
      <c r="UGS44" s="134"/>
      <c r="UGT44" s="134"/>
      <c r="UGU44" s="134"/>
      <c r="UGV44" s="134"/>
      <c r="UGW44" s="134"/>
      <c r="UGX44" s="134"/>
      <c r="UGY44" s="134"/>
      <c r="UGZ44" s="134"/>
      <c r="UHA44" s="134"/>
      <c r="UHB44" s="134"/>
      <c r="UHC44" s="134"/>
      <c r="UHD44" s="134"/>
      <c r="UHE44" s="134"/>
      <c r="UHF44" s="134"/>
      <c r="UHG44" s="134"/>
      <c r="UHH44" s="134"/>
      <c r="UHI44" s="134"/>
      <c r="UHJ44" s="134"/>
      <c r="UHK44" s="134"/>
      <c r="UHL44" s="134"/>
      <c r="UHM44" s="134"/>
      <c r="UHN44" s="134"/>
      <c r="UHO44" s="134"/>
      <c r="UHP44" s="134"/>
      <c r="UHQ44" s="134"/>
      <c r="UHR44" s="134"/>
      <c r="UHS44" s="134"/>
      <c r="UHT44" s="134"/>
      <c r="UHU44" s="134"/>
      <c r="UHV44" s="134"/>
      <c r="UHW44" s="134"/>
      <c r="UHX44" s="134"/>
      <c r="UHY44" s="134"/>
      <c r="UHZ44" s="134"/>
      <c r="UIA44" s="134"/>
      <c r="UIB44" s="134"/>
      <c r="UIC44" s="134"/>
      <c r="UID44" s="134"/>
      <c r="UIE44" s="134"/>
      <c r="UIF44" s="134"/>
      <c r="UIG44" s="134"/>
      <c r="UIH44" s="134"/>
      <c r="UII44" s="134"/>
      <c r="UIJ44" s="134"/>
      <c r="UIK44" s="134"/>
      <c r="UIL44" s="134"/>
      <c r="UIM44" s="134"/>
      <c r="UIN44" s="134"/>
      <c r="UIO44" s="134"/>
      <c r="UIP44" s="134"/>
      <c r="UIQ44" s="134"/>
      <c r="UIR44" s="134"/>
      <c r="UIS44" s="134"/>
      <c r="UIT44" s="134"/>
      <c r="UIU44" s="134"/>
      <c r="UIV44" s="134"/>
      <c r="UIW44" s="134"/>
      <c r="UIX44" s="134"/>
      <c r="UIY44" s="134"/>
      <c r="UIZ44" s="134"/>
      <c r="UJA44" s="134"/>
      <c r="UJB44" s="134"/>
      <c r="UJC44" s="134"/>
      <c r="UJD44" s="134"/>
      <c r="UJE44" s="134"/>
      <c r="UJF44" s="134"/>
      <c r="UJG44" s="134"/>
      <c r="UJH44" s="134"/>
      <c r="UJI44" s="134"/>
      <c r="UJJ44" s="134"/>
      <c r="UJK44" s="134"/>
      <c r="UJL44" s="134"/>
      <c r="UJM44" s="134"/>
      <c r="UJN44" s="134"/>
      <c r="UJO44" s="134"/>
      <c r="UJP44" s="134"/>
      <c r="UJQ44" s="134"/>
      <c r="UJR44" s="134"/>
      <c r="UJS44" s="134"/>
      <c r="UJT44" s="134"/>
      <c r="UJU44" s="134"/>
      <c r="UJV44" s="134"/>
      <c r="UJW44" s="134"/>
      <c r="UJX44" s="134"/>
      <c r="UJY44" s="134"/>
      <c r="UJZ44" s="134"/>
      <c r="UKA44" s="134"/>
      <c r="UKB44" s="134"/>
      <c r="UKC44" s="134"/>
      <c r="UKD44" s="134"/>
      <c r="UKE44" s="134"/>
      <c r="UKF44" s="134"/>
      <c r="UKG44" s="134"/>
      <c r="UKH44" s="134"/>
      <c r="UKI44" s="134"/>
      <c r="UKJ44" s="134"/>
      <c r="UKK44" s="134"/>
      <c r="UKL44" s="134"/>
      <c r="UKM44" s="134"/>
      <c r="UKN44" s="134"/>
      <c r="UKO44" s="134"/>
      <c r="UKP44" s="134"/>
      <c r="UKQ44" s="134"/>
      <c r="UKR44" s="134"/>
      <c r="UKS44" s="134"/>
      <c r="UKT44" s="134"/>
      <c r="UKU44" s="134"/>
      <c r="UKV44" s="134"/>
      <c r="UKW44" s="134"/>
      <c r="UKX44" s="134"/>
      <c r="UKY44" s="134"/>
      <c r="UKZ44" s="134"/>
      <c r="ULA44" s="134"/>
      <c r="ULB44" s="134"/>
      <c r="ULC44" s="134"/>
      <c r="ULD44" s="134"/>
      <c r="ULE44" s="134"/>
      <c r="ULF44" s="134"/>
      <c r="ULG44" s="134"/>
      <c r="ULH44" s="134"/>
      <c r="ULI44" s="134"/>
      <c r="ULJ44" s="134"/>
      <c r="ULK44" s="134"/>
      <c r="ULL44" s="134"/>
      <c r="ULM44" s="134"/>
      <c r="ULN44" s="134"/>
      <c r="ULO44" s="134"/>
      <c r="ULP44" s="134"/>
      <c r="ULQ44" s="134"/>
      <c r="ULR44" s="134"/>
      <c r="ULS44" s="134"/>
      <c r="ULT44" s="134"/>
      <c r="ULU44" s="134"/>
      <c r="ULV44" s="134"/>
      <c r="ULW44" s="134"/>
      <c r="ULX44" s="134"/>
      <c r="ULY44" s="134"/>
      <c r="ULZ44" s="134"/>
      <c r="UMA44" s="134"/>
      <c r="UMB44" s="134"/>
      <c r="UMC44" s="134"/>
      <c r="UMD44" s="134"/>
      <c r="UME44" s="134"/>
      <c r="UMF44" s="134"/>
      <c r="UMG44" s="134"/>
      <c r="UMH44" s="134"/>
      <c r="UMI44" s="134"/>
      <c r="UMJ44" s="134"/>
      <c r="UMK44" s="134"/>
      <c r="UML44" s="134"/>
      <c r="UMM44" s="134"/>
      <c r="UMN44" s="134"/>
      <c r="UMO44" s="134"/>
      <c r="UMP44" s="134"/>
      <c r="UMQ44" s="134"/>
      <c r="UMR44" s="134"/>
      <c r="UMS44" s="134"/>
      <c r="UMT44" s="134"/>
      <c r="UMU44" s="134"/>
      <c r="UMV44" s="134"/>
      <c r="UMW44" s="134"/>
      <c r="UMX44" s="134"/>
      <c r="UMY44" s="134"/>
      <c r="UMZ44" s="134"/>
      <c r="UNA44" s="134"/>
      <c r="UNB44" s="134"/>
      <c r="UNC44" s="134"/>
      <c r="UND44" s="134"/>
      <c r="UNE44" s="134"/>
      <c r="UNF44" s="134"/>
      <c r="UNG44" s="134"/>
      <c r="UNH44" s="134"/>
      <c r="UNI44" s="134"/>
      <c r="UNJ44" s="134"/>
      <c r="UNK44" s="134"/>
      <c r="UNL44" s="134"/>
      <c r="UNM44" s="134"/>
      <c r="UNN44" s="134"/>
      <c r="UNO44" s="134"/>
      <c r="UNP44" s="134"/>
      <c r="UNQ44" s="134"/>
      <c r="UNR44" s="134"/>
      <c r="UNS44" s="134"/>
      <c r="UNT44" s="134"/>
      <c r="UNU44" s="134"/>
      <c r="UNV44" s="134"/>
      <c r="UNW44" s="134"/>
      <c r="UNX44" s="134"/>
      <c r="UNY44" s="134"/>
      <c r="UNZ44" s="134"/>
      <c r="UOA44" s="134"/>
      <c r="UOB44" s="134"/>
      <c r="UOC44" s="134"/>
      <c r="UOD44" s="134"/>
      <c r="UOE44" s="134"/>
      <c r="UOF44" s="134"/>
      <c r="UOG44" s="134"/>
      <c r="UOH44" s="134"/>
      <c r="UOI44" s="134"/>
      <c r="UOJ44" s="134"/>
      <c r="UOK44" s="134"/>
      <c r="UOL44" s="134"/>
      <c r="UOM44" s="134"/>
      <c r="UON44" s="134"/>
      <c r="UOO44" s="134"/>
      <c r="UOP44" s="134"/>
      <c r="UOQ44" s="134"/>
      <c r="UOR44" s="134"/>
      <c r="UOS44" s="134"/>
      <c r="UOT44" s="134"/>
      <c r="UOU44" s="134"/>
      <c r="UOV44" s="134"/>
      <c r="UOW44" s="134"/>
      <c r="UOX44" s="134"/>
      <c r="UOY44" s="134"/>
      <c r="UOZ44" s="134"/>
      <c r="UPA44" s="134"/>
      <c r="UPB44" s="134"/>
      <c r="UPC44" s="134"/>
      <c r="UPD44" s="134"/>
      <c r="UPE44" s="134"/>
      <c r="UPF44" s="134"/>
      <c r="UPG44" s="134"/>
      <c r="UPH44" s="134"/>
      <c r="UPI44" s="134"/>
      <c r="UPJ44" s="134"/>
      <c r="UPK44" s="134"/>
      <c r="UPL44" s="134"/>
      <c r="UPM44" s="134"/>
      <c r="UPN44" s="134"/>
      <c r="UPO44" s="134"/>
      <c r="UPP44" s="134"/>
      <c r="UPQ44" s="134"/>
      <c r="UPR44" s="134"/>
      <c r="UPS44" s="134"/>
      <c r="UPT44" s="134"/>
      <c r="UPU44" s="134"/>
      <c r="UPV44" s="134"/>
      <c r="UPW44" s="134"/>
      <c r="UPX44" s="134"/>
      <c r="UPY44" s="134"/>
      <c r="UPZ44" s="134"/>
      <c r="UQA44" s="134"/>
      <c r="UQB44" s="134"/>
      <c r="UQC44" s="134"/>
      <c r="UQD44" s="134"/>
      <c r="UQE44" s="134"/>
      <c r="UQF44" s="134"/>
      <c r="UQG44" s="134"/>
      <c r="UQH44" s="134"/>
      <c r="UQI44" s="134"/>
      <c r="UQJ44" s="134"/>
      <c r="UQK44" s="134"/>
      <c r="UQL44" s="134"/>
      <c r="UQM44" s="134"/>
      <c r="UQN44" s="134"/>
      <c r="UQO44" s="134"/>
      <c r="UQP44" s="134"/>
      <c r="UQQ44" s="134"/>
      <c r="UQR44" s="134"/>
      <c r="UQS44" s="134"/>
      <c r="UQT44" s="134"/>
      <c r="UQU44" s="134"/>
      <c r="UQV44" s="134"/>
      <c r="UQW44" s="134"/>
      <c r="UQX44" s="134"/>
      <c r="UQY44" s="134"/>
      <c r="UQZ44" s="134"/>
      <c r="URA44" s="134"/>
      <c r="URB44" s="134"/>
      <c r="URC44" s="134"/>
      <c r="URD44" s="134"/>
      <c r="URE44" s="134"/>
      <c r="URF44" s="134"/>
      <c r="URG44" s="134"/>
      <c r="URH44" s="134"/>
      <c r="URI44" s="134"/>
      <c r="URJ44" s="134"/>
      <c r="URK44" s="134"/>
      <c r="URL44" s="134"/>
      <c r="URM44" s="134"/>
      <c r="URN44" s="134"/>
      <c r="URO44" s="134"/>
      <c r="URP44" s="134"/>
      <c r="URQ44" s="134"/>
      <c r="URR44" s="134"/>
      <c r="URS44" s="134"/>
      <c r="URT44" s="134"/>
      <c r="URU44" s="134"/>
      <c r="URV44" s="134"/>
      <c r="URW44" s="134"/>
      <c r="URX44" s="134"/>
      <c r="URY44" s="134"/>
      <c r="URZ44" s="134"/>
      <c r="USA44" s="134"/>
      <c r="USB44" s="134"/>
      <c r="USC44" s="134"/>
      <c r="USD44" s="134"/>
      <c r="USE44" s="134"/>
      <c r="USF44" s="134"/>
      <c r="USG44" s="134"/>
      <c r="USH44" s="134"/>
      <c r="USI44" s="134"/>
      <c r="USJ44" s="134"/>
      <c r="USK44" s="134"/>
      <c r="USL44" s="134"/>
      <c r="USM44" s="134"/>
      <c r="USN44" s="134"/>
      <c r="USO44" s="134"/>
      <c r="USP44" s="134"/>
      <c r="USQ44" s="134"/>
      <c r="USR44" s="134"/>
      <c r="USS44" s="134"/>
      <c r="UST44" s="134"/>
      <c r="USU44" s="134"/>
      <c r="USV44" s="134"/>
      <c r="USW44" s="134"/>
      <c r="USX44" s="134"/>
      <c r="USY44" s="134"/>
      <c r="USZ44" s="134"/>
      <c r="UTA44" s="134"/>
      <c r="UTB44" s="134"/>
      <c r="UTC44" s="134"/>
      <c r="UTD44" s="134"/>
      <c r="UTE44" s="134"/>
      <c r="UTF44" s="134"/>
      <c r="UTG44" s="134"/>
      <c r="UTH44" s="134"/>
      <c r="UTI44" s="134"/>
      <c r="UTJ44" s="134"/>
      <c r="UTK44" s="134"/>
      <c r="UTL44" s="134"/>
      <c r="UTM44" s="134"/>
      <c r="UTN44" s="134"/>
      <c r="UTO44" s="134"/>
      <c r="UTP44" s="134"/>
      <c r="UTQ44" s="134"/>
      <c r="UTR44" s="134"/>
      <c r="UTS44" s="134"/>
      <c r="UTT44" s="134"/>
      <c r="UTU44" s="134"/>
      <c r="UTV44" s="134"/>
      <c r="UTW44" s="134"/>
      <c r="UTX44" s="134"/>
      <c r="UTY44" s="134"/>
      <c r="UTZ44" s="134"/>
      <c r="UUA44" s="134"/>
      <c r="UUB44" s="134"/>
      <c r="UUC44" s="134"/>
      <c r="UUD44" s="134"/>
      <c r="UUE44" s="134"/>
      <c r="UUF44" s="134"/>
      <c r="UUG44" s="134"/>
      <c r="UUH44" s="134"/>
      <c r="UUI44" s="134"/>
      <c r="UUJ44" s="134"/>
      <c r="UUK44" s="134"/>
      <c r="UUL44" s="134"/>
      <c r="UUM44" s="134"/>
      <c r="UUN44" s="134"/>
      <c r="UUO44" s="134"/>
      <c r="UUP44" s="134"/>
      <c r="UUQ44" s="134"/>
      <c r="UUR44" s="134"/>
      <c r="UUS44" s="134"/>
      <c r="UUT44" s="134"/>
      <c r="UUU44" s="134"/>
      <c r="UUV44" s="134"/>
      <c r="UUW44" s="134"/>
      <c r="UUX44" s="134"/>
      <c r="UUY44" s="134"/>
      <c r="UUZ44" s="134"/>
      <c r="UVA44" s="134"/>
      <c r="UVB44" s="134"/>
      <c r="UVC44" s="134"/>
      <c r="UVD44" s="134"/>
      <c r="UVE44" s="134"/>
      <c r="UVF44" s="134"/>
      <c r="UVG44" s="134"/>
      <c r="UVH44" s="134"/>
      <c r="UVI44" s="134"/>
      <c r="UVJ44" s="134"/>
      <c r="UVK44" s="134"/>
      <c r="UVL44" s="134"/>
      <c r="UVM44" s="134"/>
      <c r="UVN44" s="134"/>
      <c r="UVO44" s="134"/>
      <c r="UVP44" s="134"/>
      <c r="UVQ44" s="134"/>
      <c r="UVR44" s="134"/>
      <c r="UVS44" s="134"/>
      <c r="UVT44" s="134"/>
      <c r="UVU44" s="134"/>
      <c r="UVV44" s="134"/>
      <c r="UVW44" s="134"/>
      <c r="UVX44" s="134"/>
      <c r="UVY44" s="134"/>
      <c r="UVZ44" s="134"/>
      <c r="UWA44" s="134"/>
      <c r="UWB44" s="134"/>
      <c r="UWC44" s="134"/>
      <c r="UWD44" s="134"/>
      <c r="UWE44" s="134"/>
      <c r="UWF44" s="134"/>
      <c r="UWG44" s="134"/>
      <c r="UWH44" s="134"/>
      <c r="UWI44" s="134"/>
      <c r="UWJ44" s="134"/>
      <c r="UWK44" s="134"/>
      <c r="UWL44" s="134"/>
      <c r="UWM44" s="134"/>
      <c r="UWN44" s="134"/>
      <c r="UWO44" s="134"/>
      <c r="UWP44" s="134"/>
      <c r="UWQ44" s="134"/>
      <c r="UWR44" s="134"/>
      <c r="UWS44" s="134"/>
      <c r="UWT44" s="134"/>
      <c r="UWU44" s="134"/>
      <c r="UWV44" s="134"/>
      <c r="UWW44" s="134"/>
      <c r="UWX44" s="134"/>
      <c r="UWY44" s="134"/>
      <c r="UWZ44" s="134"/>
      <c r="UXA44" s="134"/>
      <c r="UXB44" s="134"/>
      <c r="UXC44" s="134"/>
      <c r="UXD44" s="134"/>
      <c r="UXE44" s="134"/>
      <c r="UXF44" s="134"/>
      <c r="UXG44" s="134"/>
      <c r="UXH44" s="134"/>
      <c r="UXI44" s="134"/>
      <c r="UXJ44" s="134"/>
      <c r="UXK44" s="134"/>
      <c r="UXL44" s="134"/>
      <c r="UXM44" s="134"/>
      <c r="UXN44" s="134"/>
      <c r="UXO44" s="134"/>
      <c r="UXP44" s="134"/>
      <c r="UXQ44" s="134"/>
      <c r="UXR44" s="134"/>
      <c r="UXS44" s="134"/>
      <c r="UXT44" s="134"/>
      <c r="UXU44" s="134"/>
      <c r="UXV44" s="134"/>
      <c r="UXW44" s="134"/>
      <c r="UXX44" s="134"/>
      <c r="UXY44" s="134"/>
      <c r="UXZ44" s="134"/>
      <c r="UYA44" s="134"/>
      <c r="UYB44" s="134"/>
      <c r="UYC44" s="134"/>
      <c r="UYD44" s="134"/>
      <c r="UYE44" s="134"/>
      <c r="UYF44" s="134"/>
      <c r="UYG44" s="134"/>
      <c r="UYH44" s="134"/>
      <c r="UYI44" s="134"/>
      <c r="UYJ44" s="134"/>
      <c r="UYK44" s="134"/>
      <c r="UYL44" s="134"/>
      <c r="UYM44" s="134"/>
      <c r="UYN44" s="134"/>
      <c r="UYO44" s="134"/>
      <c r="UYP44" s="134"/>
      <c r="UYQ44" s="134"/>
      <c r="UYR44" s="134"/>
      <c r="UYS44" s="134"/>
      <c r="UYT44" s="134"/>
      <c r="UYU44" s="134"/>
      <c r="UYV44" s="134"/>
      <c r="UYW44" s="134"/>
      <c r="UYX44" s="134"/>
      <c r="UYY44" s="134"/>
      <c r="UYZ44" s="134"/>
      <c r="UZA44" s="134"/>
      <c r="UZB44" s="134"/>
      <c r="UZC44" s="134"/>
      <c r="UZD44" s="134"/>
      <c r="UZE44" s="134"/>
      <c r="UZF44" s="134"/>
      <c r="UZG44" s="134"/>
      <c r="UZH44" s="134"/>
      <c r="UZI44" s="134"/>
      <c r="UZJ44" s="134"/>
      <c r="UZK44" s="134"/>
      <c r="UZL44" s="134"/>
      <c r="UZM44" s="134"/>
      <c r="UZN44" s="134"/>
      <c r="UZO44" s="134"/>
      <c r="UZP44" s="134"/>
      <c r="UZQ44" s="134"/>
      <c r="UZR44" s="134"/>
      <c r="UZS44" s="134"/>
      <c r="UZT44" s="134"/>
      <c r="UZU44" s="134"/>
      <c r="UZV44" s="134"/>
      <c r="UZW44" s="134"/>
      <c r="UZX44" s="134"/>
      <c r="UZY44" s="134"/>
      <c r="UZZ44" s="134"/>
      <c r="VAA44" s="134"/>
      <c r="VAB44" s="134"/>
      <c r="VAC44" s="134"/>
      <c r="VAD44" s="134"/>
      <c r="VAE44" s="134"/>
      <c r="VAF44" s="134"/>
      <c r="VAG44" s="134"/>
      <c r="VAH44" s="134"/>
      <c r="VAI44" s="134"/>
      <c r="VAJ44" s="134"/>
      <c r="VAK44" s="134"/>
      <c r="VAL44" s="134"/>
      <c r="VAM44" s="134"/>
      <c r="VAN44" s="134"/>
      <c r="VAO44" s="134"/>
      <c r="VAP44" s="134"/>
      <c r="VAQ44" s="134"/>
      <c r="VAR44" s="134"/>
      <c r="VAS44" s="134"/>
      <c r="VAT44" s="134"/>
      <c r="VAU44" s="134"/>
      <c r="VAV44" s="134"/>
      <c r="VAW44" s="134"/>
      <c r="VAX44" s="134"/>
      <c r="VAY44" s="134"/>
      <c r="VAZ44" s="134"/>
      <c r="VBA44" s="134"/>
      <c r="VBB44" s="134"/>
      <c r="VBC44" s="134"/>
      <c r="VBD44" s="134"/>
      <c r="VBE44" s="134"/>
      <c r="VBF44" s="134"/>
      <c r="VBG44" s="134"/>
      <c r="VBH44" s="134"/>
      <c r="VBI44" s="134"/>
      <c r="VBJ44" s="134"/>
      <c r="VBK44" s="134"/>
      <c r="VBL44" s="134"/>
      <c r="VBM44" s="134"/>
      <c r="VBN44" s="134"/>
      <c r="VBO44" s="134"/>
      <c r="VBP44" s="134"/>
      <c r="VBQ44" s="134"/>
      <c r="VBR44" s="134"/>
      <c r="VBS44" s="134"/>
      <c r="VBT44" s="134"/>
      <c r="VBU44" s="134"/>
      <c r="VBV44" s="134"/>
      <c r="VBW44" s="134"/>
      <c r="VBX44" s="134"/>
      <c r="VBY44" s="134"/>
      <c r="VBZ44" s="134"/>
      <c r="VCA44" s="134"/>
      <c r="VCB44" s="134"/>
      <c r="VCC44" s="134"/>
      <c r="VCD44" s="134"/>
      <c r="VCE44" s="134"/>
      <c r="VCF44" s="134"/>
      <c r="VCG44" s="134"/>
      <c r="VCH44" s="134"/>
      <c r="VCI44" s="134"/>
      <c r="VCJ44" s="134"/>
      <c r="VCK44" s="134"/>
      <c r="VCL44" s="134"/>
      <c r="VCM44" s="134"/>
      <c r="VCN44" s="134"/>
      <c r="VCO44" s="134"/>
      <c r="VCP44" s="134"/>
      <c r="VCQ44" s="134"/>
      <c r="VCR44" s="134"/>
      <c r="VCS44" s="134"/>
      <c r="VCT44" s="134"/>
      <c r="VCU44" s="134"/>
      <c r="VCV44" s="134"/>
      <c r="VCW44" s="134"/>
      <c r="VCX44" s="134"/>
      <c r="VCY44" s="134"/>
      <c r="VCZ44" s="134"/>
      <c r="VDA44" s="134"/>
      <c r="VDB44" s="134"/>
      <c r="VDC44" s="134"/>
      <c r="VDD44" s="134"/>
      <c r="VDE44" s="134"/>
      <c r="VDF44" s="134"/>
      <c r="VDG44" s="134"/>
      <c r="VDH44" s="134"/>
      <c r="VDI44" s="134"/>
      <c r="VDJ44" s="134"/>
      <c r="VDK44" s="134"/>
      <c r="VDL44" s="134"/>
      <c r="VDM44" s="134"/>
      <c r="VDN44" s="134"/>
      <c r="VDO44" s="134"/>
      <c r="VDP44" s="134"/>
      <c r="VDQ44" s="134"/>
      <c r="VDR44" s="134"/>
      <c r="VDS44" s="134"/>
      <c r="VDT44" s="134"/>
      <c r="VDU44" s="134"/>
      <c r="VDV44" s="134"/>
      <c r="VDW44" s="134"/>
      <c r="VDX44" s="134"/>
      <c r="VDY44" s="134"/>
      <c r="VDZ44" s="134"/>
      <c r="VEA44" s="134"/>
      <c r="VEB44" s="134"/>
      <c r="VEC44" s="134"/>
      <c r="VED44" s="134"/>
      <c r="VEE44" s="134"/>
      <c r="VEF44" s="134"/>
      <c r="VEG44" s="134"/>
      <c r="VEH44" s="134"/>
      <c r="VEI44" s="134"/>
      <c r="VEJ44" s="134"/>
      <c r="VEK44" s="134"/>
      <c r="VEL44" s="134"/>
      <c r="VEM44" s="134"/>
      <c r="VEN44" s="134"/>
      <c r="VEO44" s="134"/>
      <c r="VEP44" s="134"/>
      <c r="VEQ44" s="134"/>
      <c r="VER44" s="134"/>
      <c r="VES44" s="134"/>
      <c r="VET44" s="134"/>
      <c r="VEU44" s="134"/>
      <c r="VEV44" s="134"/>
      <c r="VEW44" s="134"/>
      <c r="VEX44" s="134"/>
      <c r="VEY44" s="134"/>
      <c r="VEZ44" s="134"/>
      <c r="VFA44" s="134"/>
      <c r="VFB44" s="134"/>
      <c r="VFC44" s="134"/>
      <c r="VFD44" s="134"/>
      <c r="VFE44" s="134"/>
      <c r="VFF44" s="134"/>
      <c r="VFG44" s="134"/>
      <c r="VFH44" s="134"/>
      <c r="VFI44" s="134"/>
      <c r="VFJ44" s="134"/>
      <c r="VFK44" s="134"/>
      <c r="VFL44" s="134"/>
      <c r="VFM44" s="134"/>
      <c r="VFN44" s="134"/>
      <c r="VFO44" s="134"/>
      <c r="VFP44" s="134"/>
      <c r="VFQ44" s="134"/>
      <c r="VFR44" s="134"/>
      <c r="VFS44" s="134"/>
      <c r="VFT44" s="134"/>
      <c r="VFU44" s="134"/>
      <c r="VFV44" s="134"/>
      <c r="VFW44" s="134"/>
      <c r="VFX44" s="134"/>
      <c r="VFY44" s="134"/>
      <c r="VFZ44" s="134"/>
      <c r="VGA44" s="134"/>
      <c r="VGB44" s="134"/>
      <c r="VGC44" s="134"/>
      <c r="VGD44" s="134"/>
      <c r="VGE44" s="134"/>
      <c r="VGF44" s="134"/>
      <c r="VGG44" s="134"/>
      <c r="VGH44" s="134"/>
      <c r="VGI44" s="134"/>
      <c r="VGJ44" s="134"/>
      <c r="VGK44" s="134"/>
      <c r="VGL44" s="134"/>
      <c r="VGM44" s="134"/>
      <c r="VGN44" s="134"/>
      <c r="VGO44" s="134"/>
      <c r="VGP44" s="134"/>
      <c r="VGQ44" s="134"/>
      <c r="VGR44" s="134"/>
      <c r="VGS44" s="134"/>
      <c r="VGT44" s="134"/>
      <c r="VGU44" s="134"/>
      <c r="VGV44" s="134"/>
      <c r="VGW44" s="134"/>
      <c r="VGX44" s="134"/>
      <c r="VGY44" s="134"/>
      <c r="VGZ44" s="134"/>
      <c r="VHA44" s="134"/>
      <c r="VHB44" s="134"/>
      <c r="VHC44" s="134"/>
      <c r="VHD44" s="134"/>
      <c r="VHE44" s="134"/>
      <c r="VHF44" s="134"/>
      <c r="VHG44" s="134"/>
      <c r="VHH44" s="134"/>
      <c r="VHI44" s="134"/>
      <c r="VHJ44" s="134"/>
      <c r="VHK44" s="134"/>
      <c r="VHL44" s="134"/>
      <c r="VHM44" s="134"/>
      <c r="VHN44" s="134"/>
      <c r="VHO44" s="134"/>
      <c r="VHP44" s="134"/>
      <c r="VHQ44" s="134"/>
      <c r="VHR44" s="134"/>
      <c r="VHS44" s="134"/>
      <c r="VHT44" s="134"/>
      <c r="VHU44" s="134"/>
      <c r="VHV44" s="134"/>
      <c r="VHW44" s="134"/>
      <c r="VHX44" s="134"/>
      <c r="VHY44" s="134"/>
      <c r="VHZ44" s="134"/>
      <c r="VIA44" s="134"/>
      <c r="VIB44" s="134"/>
      <c r="VIC44" s="134"/>
      <c r="VID44" s="134"/>
      <c r="VIE44" s="134"/>
      <c r="VIF44" s="134"/>
      <c r="VIG44" s="134"/>
      <c r="VIH44" s="134"/>
      <c r="VII44" s="134"/>
      <c r="VIJ44" s="134"/>
      <c r="VIK44" s="134"/>
      <c r="VIL44" s="134"/>
      <c r="VIM44" s="134"/>
      <c r="VIN44" s="134"/>
      <c r="VIO44" s="134"/>
      <c r="VIP44" s="134"/>
      <c r="VIQ44" s="134"/>
      <c r="VIR44" s="134"/>
      <c r="VIS44" s="134"/>
      <c r="VIT44" s="134"/>
      <c r="VIU44" s="134"/>
      <c r="VIV44" s="134"/>
      <c r="VIW44" s="134"/>
      <c r="VIX44" s="134"/>
      <c r="VIY44" s="134"/>
      <c r="VIZ44" s="134"/>
      <c r="VJA44" s="134"/>
      <c r="VJB44" s="134"/>
      <c r="VJC44" s="134"/>
      <c r="VJD44" s="134"/>
      <c r="VJE44" s="134"/>
      <c r="VJF44" s="134"/>
      <c r="VJG44" s="134"/>
      <c r="VJH44" s="134"/>
      <c r="VJI44" s="134"/>
      <c r="VJJ44" s="134"/>
      <c r="VJK44" s="134"/>
      <c r="VJL44" s="134"/>
      <c r="VJM44" s="134"/>
      <c r="VJN44" s="134"/>
      <c r="VJO44" s="134"/>
      <c r="VJP44" s="134"/>
      <c r="VJQ44" s="134"/>
      <c r="VJR44" s="134"/>
      <c r="VJS44" s="134"/>
      <c r="VJT44" s="134"/>
      <c r="VJU44" s="134"/>
      <c r="VJV44" s="134"/>
      <c r="VJW44" s="134"/>
      <c r="VJX44" s="134"/>
      <c r="VJY44" s="134"/>
      <c r="VJZ44" s="134"/>
      <c r="VKA44" s="134"/>
      <c r="VKB44" s="134"/>
      <c r="VKC44" s="134"/>
      <c r="VKD44" s="134"/>
      <c r="VKE44" s="134"/>
      <c r="VKF44" s="134"/>
      <c r="VKG44" s="134"/>
      <c r="VKH44" s="134"/>
      <c r="VKI44" s="134"/>
      <c r="VKJ44" s="134"/>
      <c r="VKK44" s="134"/>
      <c r="VKL44" s="134"/>
      <c r="VKM44" s="134"/>
      <c r="VKN44" s="134"/>
      <c r="VKO44" s="134"/>
      <c r="VKP44" s="134"/>
      <c r="VKQ44" s="134"/>
      <c r="VKR44" s="134"/>
      <c r="VKS44" s="134"/>
      <c r="VKT44" s="134"/>
      <c r="VKU44" s="134"/>
      <c r="VKV44" s="134"/>
      <c r="VKW44" s="134"/>
      <c r="VKX44" s="134"/>
      <c r="VKY44" s="134"/>
      <c r="VKZ44" s="134"/>
      <c r="VLA44" s="134"/>
      <c r="VLB44" s="134"/>
      <c r="VLC44" s="134"/>
      <c r="VLD44" s="134"/>
      <c r="VLE44" s="134"/>
      <c r="VLF44" s="134"/>
      <c r="VLG44" s="134"/>
      <c r="VLH44" s="134"/>
      <c r="VLI44" s="134"/>
      <c r="VLJ44" s="134"/>
      <c r="VLK44" s="134"/>
      <c r="VLL44" s="134"/>
      <c r="VLM44" s="134"/>
      <c r="VLN44" s="134"/>
      <c r="VLO44" s="134"/>
      <c r="VLP44" s="134"/>
      <c r="VLQ44" s="134"/>
      <c r="VLR44" s="134"/>
      <c r="VLS44" s="134"/>
      <c r="VLT44" s="134"/>
      <c r="VLU44" s="134"/>
      <c r="VLV44" s="134"/>
      <c r="VLW44" s="134"/>
      <c r="VLX44" s="134"/>
      <c r="VLY44" s="134"/>
      <c r="VLZ44" s="134"/>
      <c r="VMA44" s="134"/>
      <c r="VMB44" s="134"/>
      <c r="VMC44" s="134"/>
      <c r="VMD44" s="134"/>
      <c r="VME44" s="134"/>
      <c r="VMF44" s="134"/>
      <c r="VMG44" s="134"/>
      <c r="VMH44" s="134"/>
      <c r="VMI44" s="134"/>
      <c r="VMJ44" s="134"/>
      <c r="VMK44" s="134"/>
      <c r="VML44" s="134"/>
      <c r="VMM44" s="134"/>
      <c r="VMN44" s="134"/>
      <c r="VMO44" s="134"/>
      <c r="VMP44" s="134"/>
      <c r="VMQ44" s="134"/>
      <c r="VMR44" s="134"/>
      <c r="VMS44" s="134"/>
      <c r="VMT44" s="134"/>
      <c r="VMU44" s="134"/>
      <c r="VMV44" s="134"/>
      <c r="VMW44" s="134"/>
      <c r="VMX44" s="134"/>
      <c r="VMY44" s="134"/>
      <c r="VMZ44" s="134"/>
      <c r="VNA44" s="134"/>
      <c r="VNB44" s="134"/>
      <c r="VNC44" s="134"/>
      <c r="VND44" s="134"/>
      <c r="VNE44" s="134"/>
      <c r="VNF44" s="134"/>
      <c r="VNG44" s="134"/>
      <c r="VNH44" s="134"/>
      <c r="VNI44" s="134"/>
      <c r="VNJ44" s="134"/>
      <c r="VNK44" s="134"/>
      <c r="VNL44" s="134"/>
      <c r="VNM44" s="134"/>
      <c r="VNN44" s="134"/>
      <c r="VNO44" s="134"/>
      <c r="VNP44" s="134"/>
      <c r="VNQ44" s="134"/>
      <c r="VNR44" s="134"/>
      <c r="VNS44" s="134"/>
      <c r="VNT44" s="134"/>
      <c r="VNU44" s="134"/>
      <c r="VNV44" s="134"/>
      <c r="VNW44" s="134"/>
      <c r="VNX44" s="134"/>
      <c r="VNY44" s="134"/>
      <c r="VNZ44" s="134"/>
      <c r="VOA44" s="134"/>
      <c r="VOB44" s="134"/>
      <c r="VOC44" s="134"/>
      <c r="VOD44" s="134"/>
      <c r="VOE44" s="134"/>
      <c r="VOF44" s="134"/>
      <c r="VOG44" s="134"/>
      <c r="VOH44" s="134"/>
      <c r="VOI44" s="134"/>
      <c r="VOJ44" s="134"/>
      <c r="VOK44" s="134"/>
      <c r="VOL44" s="134"/>
      <c r="VOM44" s="134"/>
      <c r="VON44" s="134"/>
      <c r="VOO44" s="134"/>
      <c r="VOP44" s="134"/>
      <c r="VOQ44" s="134"/>
      <c r="VOR44" s="134"/>
      <c r="VOS44" s="134"/>
      <c r="VOT44" s="134"/>
      <c r="VOU44" s="134"/>
      <c r="VOV44" s="134"/>
      <c r="VOW44" s="134"/>
      <c r="VOX44" s="134"/>
      <c r="VOY44" s="134"/>
      <c r="VOZ44" s="134"/>
      <c r="VPA44" s="134"/>
      <c r="VPB44" s="134"/>
      <c r="VPC44" s="134"/>
      <c r="VPD44" s="134"/>
      <c r="VPE44" s="134"/>
      <c r="VPF44" s="134"/>
      <c r="VPG44" s="134"/>
      <c r="VPH44" s="134"/>
      <c r="VPI44" s="134"/>
      <c r="VPJ44" s="134"/>
      <c r="VPK44" s="134"/>
      <c r="VPL44" s="134"/>
      <c r="VPM44" s="134"/>
      <c r="VPN44" s="134"/>
      <c r="VPO44" s="134"/>
      <c r="VPP44" s="134"/>
      <c r="VPQ44" s="134"/>
      <c r="VPR44" s="134"/>
      <c r="VPS44" s="134"/>
      <c r="VPT44" s="134"/>
      <c r="VPU44" s="134"/>
      <c r="VPV44" s="134"/>
      <c r="VPW44" s="134"/>
      <c r="VPX44" s="134"/>
      <c r="VPY44" s="134"/>
      <c r="VPZ44" s="134"/>
      <c r="VQA44" s="134"/>
      <c r="VQB44" s="134"/>
      <c r="VQC44" s="134"/>
      <c r="VQD44" s="134"/>
      <c r="VQE44" s="134"/>
      <c r="VQF44" s="134"/>
      <c r="VQG44" s="134"/>
      <c r="VQH44" s="134"/>
      <c r="VQI44" s="134"/>
      <c r="VQJ44" s="134"/>
      <c r="VQK44" s="134"/>
      <c r="VQL44" s="134"/>
      <c r="VQM44" s="134"/>
      <c r="VQN44" s="134"/>
      <c r="VQO44" s="134"/>
      <c r="VQP44" s="134"/>
      <c r="VQQ44" s="134"/>
      <c r="VQR44" s="134"/>
      <c r="VQS44" s="134"/>
      <c r="VQT44" s="134"/>
      <c r="VQU44" s="134"/>
      <c r="VQV44" s="134"/>
      <c r="VQW44" s="134"/>
      <c r="VQX44" s="134"/>
      <c r="VQY44" s="134"/>
      <c r="VQZ44" s="134"/>
      <c r="VRA44" s="134"/>
      <c r="VRB44" s="134"/>
      <c r="VRC44" s="134"/>
      <c r="VRD44" s="134"/>
      <c r="VRE44" s="134"/>
      <c r="VRF44" s="134"/>
      <c r="VRG44" s="134"/>
      <c r="VRH44" s="134"/>
      <c r="VRI44" s="134"/>
      <c r="VRJ44" s="134"/>
      <c r="VRK44" s="134"/>
      <c r="VRL44" s="134"/>
      <c r="VRM44" s="134"/>
      <c r="VRN44" s="134"/>
      <c r="VRO44" s="134"/>
      <c r="VRP44" s="134"/>
      <c r="VRQ44" s="134"/>
      <c r="VRR44" s="134"/>
      <c r="VRS44" s="134"/>
      <c r="VRT44" s="134"/>
      <c r="VRU44" s="134"/>
      <c r="VRV44" s="134"/>
      <c r="VRW44" s="134"/>
      <c r="VRX44" s="134"/>
      <c r="VRY44" s="134"/>
      <c r="VRZ44" s="134"/>
      <c r="VSA44" s="134"/>
      <c r="VSB44" s="134"/>
      <c r="VSC44" s="134"/>
      <c r="VSD44" s="134"/>
      <c r="VSE44" s="134"/>
      <c r="VSF44" s="134"/>
      <c r="VSG44" s="134"/>
      <c r="VSH44" s="134"/>
      <c r="VSI44" s="134"/>
      <c r="VSJ44" s="134"/>
      <c r="VSK44" s="134"/>
      <c r="VSL44" s="134"/>
      <c r="VSM44" s="134"/>
      <c r="VSN44" s="134"/>
      <c r="VSO44" s="134"/>
      <c r="VSP44" s="134"/>
      <c r="VSQ44" s="134"/>
      <c r="VSR44" s="134"/>
      <c r="VSS44" s="134"/>
      <c r="VST44" s="134"/>
      <c r="VSU44" s="134"/>
      <c r="VSV44" s="134"/>
      <c r="VSW44" s="134"/>
      <c r="VSX44" s="134"/>
      <c r="VSY44" s="134"/>
      <c r="VSZ44" s="134"/>
      <c r="VTA44" s="134"/>
      <c r="VTB44" s="134"/>
      <c r="VTC44" s="134"/>
      <c r="VTD44" s="134"/>
      <c r="VTE44" s="134"/>
      <c r="VTF44" s="134"/>
      <c r="VTG44" s="134"/>
      <c r="VTH44" s="134"/>
      <c r="VTI44" s="134"/>
      <c r="VTJ44" s="134"/>
      <c r="VTK44" s="134"/>
      <c r="VTL44" s="134"/>
      <c r="VTM44" s="134"/>
      <c r="VTN44" s="134"/>
      <c r="VTO44" s="134"/>
      <c r="VTP44" s="134"/>
      <c r="VTQ44" s="134"/>
      <c r="VTR44" s="134"/>
      <c r="VTS44" s="134"/>
      <c r="VTT44" s="134"/>
      <c r="VTU44" s="134"/>
      <c r="VTV44" s="134"/>
      <c r="VTW44" s="134"/>
      <c r="VTX44" s="134"/>
      <c r="VTY44" s="134"/>
      <c r="VTZ44" s="134"/>
      <c r="VUA44" s="134"/>
      <c r="VUB44" s="134"/>
      <c r="VUC44" s="134"/>
      <c r="VUD44" s="134"/>
      <c r="VUE44" s="134"/>
      <c r="VUF44" s="134"/>
      <c r="VUG44" s="134"/>
      <c r="VUH44" s="134"/>
      <c r="VUI44" s="134"/>
      <c r="VUJ44" s="134"/>
      <c r="VUK44" s="134"/>
      <c r="VUL44" s="134"/>
      <c r="VUM44" s="134"/>
      <c r="VUN44" s="134"/>
      <c r="VUO44" s="134"/>
      <c r="VUP44" s="134"/>
      <c r="VUQ44" s="134"/>
      <c r="VUR44" s="134"/>
      <c r="VUS44" s="134"/>
      <c r="VUT44" s="134"/>
      <c r="VUU44" s="134"/>
      <c r="VUV44" s="134"/>
      <c r="VUW44" s="134"/>
      <c r="VUX44" s="134"/>
      <c r="VUY44" s="134"/>
      <c r="VUZ44" s="134"/>
      <c r="VVA44" s="134"/>
      <c r="VVB44" s="134"/>
      <c r="VVC44" s="134"/>
      <c r="VVD44" s="134"/>
      <c r="VVE44" s="134"/>
      <c r="VVF44" s="134"/>
      <c r="VVG44" s="134"/>
      <c r="VVH44" s="134"/>
      <c r="VVI44" s="134"/>
      <c r="VVJ44" s="134"/>
      <c r="VVK44" s="134"/>
      <c r="VVL44" s="134"/>
      <c r="VVM44" s="134"/>
      <c r="VVN44" s="134"/>
      <c r="VVO44" s="134"/>
      <c r="VVP44" s="134"/>
      <c r="VVQ44" s="134"/>
      <c r="VVR44" s="134"/>
      <c r="VVS44" s="134"/>
      <c r="VVT44" s="134"/>
      <c r="VVU44" s="134"/>
      <c r="VVV44" s="134"/>
      <c r="VVW44" s="134"/>
      <c r="VVX44" s="134"/>
      <c r="VVY44" s="134"/>
      <c r="VVZ44" s="134"/>
      <c r="VWA44" s="134"/>
      <c r="VWB44" s="134"/>
      <c r="VWC44" s="134"/>
      <c r="VWD44" s="134"/>
      <c r="VWE44" s="134"/>
      <c r="VWF44" s="134"/>
      <c r="VWG44" s="134"/>
      <c r="VWH44" s="134"/>
      <c r="VWI44" s="134"/>
      <c r="VWJ44" s="134"/>
      <c r="VWK44" s="134"/>
      <c r="VWL44" s="134"/>
      <c r="VWM44" s="134"/>
      <c r="VWN44" s="134"/>
      <c r="VWO44" s="134"/>
      <c r="VWP44" s="134"/>
      <c r="VWQ44" s="134"/>
      <c r="VWR44" s="134"/>
      <c r="VWS44" s="134"/>
      <c r="VWT44" s="134"/>
      <c r="VWU44" s="134"/>
      <c r="VWV44" s="134"/>
      <c r="VWW44" s="134"/>
      <c r="VWX44" s="134"/>
      <c r="VWY44" s="134"/>
      <c r="VWZ44" s="134"/>
      <c r="VXA44" s="134"/>
      <c r="VXB44" s="134"/>
      <c r="VXC44" s="134"/>
      <c r="VXD44" s="134"/>
      <c r="VXE44" s="134"/>
      <c r="VXF44" s="134"/>
      <c r="VXG44" s="134"/>
      <c r="VXH44" s="134"/>
      <c r="VXI44" s="134"/>
      <c r="VXJ44" s="134"/>
      <c r="VXK44" s="134"/>
      <c r="VXL44" s="134"/>
      <c r="VXM44" s="134"/>
      <c r="VXN44" s="134"/>
      <c r="VXO44" s="134"/>
      <c r="VXP44" s="134"/>
      <c r="VXQ44" s="134"/>
      <c r="VXR44" s="134"/>
      <c r="VXS44" s="134"/>
      <c r="VXT44" s="134"/>
      <c r="VXU44" s="134"/>
      <c r="VXV44" s="134"/>
      <c r="VXW44" s="134"/>
      <c r="VXX44" s="134"/>
      <c r="VXY44" s="134"/>
      <c r="VXZ44" s="134"/>
      <c r="VYA44" s="134"/>
      <c r="VYB44" s="134"/>
      <c r="VYC44" s="134"/>
      <c r="VYD44" s="134"/>
      <c r="VYE44" s="134"/>
      <c r="VYF44" s="134"/>
      <c r="VYG44" s="134"/>
      <c r="VYH44" s="134"/>
      <c r="VYI44" s="134"/>
      <c r="VYJ44" s="134"/>
      <c r="VYK44" s="134"/>
      <c r="VYL44" s="134"/>
      <c r="VYM44" s="134"/>
      <c r="VYN44" s="134"/>
      <c r="VYO44" s="134"/>
      <c r="VYP44" s="134"/>
      <c r="VYQ44" s="134"/>
      <c r="VYR44" s="134"/>
      <c r="VYS44" s="134"/>
      <c r="VYT44" s="134"/>
      <c r="VYU44" s="134"/>
      <c r="VYV44" s="134"/>
      <c r="VYW44" s="134"/>
      <c r="VYX44" s="134"/>
      <c r="VYY44" s="134"/>
      <c r="VYZ44" s="134"/>
      <c r="VZA44" s="134"/>
      <c r="VZB44" s="134"/>
      <c r="VZC44" s="134"/>
      <c r="VZD44" s="134"/>
      <c r="VZE44" s="134"/>
      <c r="VZF44" s="134"/>
      <c r="VZG44" s="134"/>
      <c r="VZH44" s="134"/>
      <c r="VZI44" s="134"/>
      <c r="VZJ44" s="134"/>
      <c r="VZK44" s="134"/>
      <c r="VZL44" s="134"/>
      <c r="VZM44" s="134"/>
      <c r="VZN44" s="134"/>
      <c r="VZO44" s="134"/>
      <c r="VZP44" s="134"/>
      <c r="VZQ44" s="134"/>
      <c r="VZR44" s="134"/>
      <c r="VZS44" s="134"/>
      <c r="VZT44" s="134"/>
      <c r="VZU44" s="134"/>
      <c r="VZV44" s="134"/>
      <c r="VZW44" s="134"/>
      <c r="VZX44" s="134"/>
      <c r="VZY44" s="134"/>
      <c r="VZZ44" s="134"/>
      <c r="WAA44" s="134"/>
      <c r="WAB44" s="134"/>
      <c r="WAC44" s="134"/>
      <c r="WAD44" s="134"/>
      <c r="WAE44" s="134"/>
      <c r="WAF44" s="134"/>
      <c r="WAG44" s="134"/>
      <c r="WAH44" s="134"/>
      <c r="WAI44" s="134"/>
      <c r="WAJ44" s="134"/>
      <c r="WAK44" s="134"/>
      <c r="WAL44" s="134"/>
      <c r="WAM44" s="134"/>
      <c r="WAN44" s="134"/>
      <c r="WAO44" s="134"/>
      <c r="WAP44" s="134"/>
      <c r="WAQ44" s="134"/>
      <c r="WAR44" s="134"/>
      <c r="WAS44" s="134"/>
      <c r="WAT44" s="134"/>
      <c r="WAU44" s="134"/>
      <c r="WAV44" s="134"/>
      <c r="WAW44" s="134"/>
      <c r="WAX44" s="134"/>
      <c r="WAY44" s="134"/>
      <c r="WAZ44" s="134"/>
      <c r="WBA44" s="134"/>
      <c r="WBB44" s="134"/>
      <c r="WBC44" s="134"/>
      <c r="WBD44" s="134"/>
      <c r="WBE44" s="134"/>
      <c r="WBF44" s="134"/>
      <c r="WBG44" s="134"/>
      <c r="WBH44" s="134"/>
      <c r="WBI44" s="134"/>
      <c r="WBJ44" s="134"/>
      <c r="WBK44" s="134"/>
      <c r="WBL44" s="134"/>
      <c r="WBM44" s="134"/>
      <c r="WBN44" s="134"/>
      <c r="WBO44" s="134"/>
      <c r="WBP44" s="134"/>
      <c r="WBQ44" s="134"/>
      <c r="WBR44" s="134"/>
      <c r="WBS44" s="134"/>
      <c r="WBT44" s="134"/>
      <c r="WBU44" s="134"/>
      <c r="WBV44" s="134"/>
      <c r="WBW44" s="134"/>
      <c r="WBX44" s="134"/>
      <c r="WBY44" s="134"/>
      <c r="WBZ44" s="134"/>
      <c r="WCA44" s="134"/>
      <c r="WCB44" s="134"/>
      <c r="WCC44" s="134"/>
      <c r="WCD44" s="134"/>
      <c r="WCE44" s="134"/>
      <c r="WCF44" s="134"/>
      <c r="WCG44" s="134"/>
      <c r="WCH44" s="134"/>
      <c r="WCI44" s="134"/>
      <c r="WCJ44" s="134"/>
      <c r="WCK44" s="134"/>
      <c r="WCL44" s="134"/>
      <c r="WCM44" s="134"/>
      <c r="WCN44" s="134"/>
      <c r="WCO44" s="134"/>
      <c r="WCP44" s="134"/>
      <c r="WCQ44" s="134"/>
      <c r="WCR44" s="134"/>
      <c r="WCS44" s="134"/>
      <c r="WCT44" s="134"/>
      <c r="WCU44" s="134"/>
      <c r="WCV44" s="134"/>
      <c r="WCW44" s="134"/>
      <c r="WCX44" s="134"/>
      <c r="WCY44" s="134"/>
      <c r="WCZ44" s="134"/>
      <c r="WDA44" s="134"/>
      <c r="WDB44" s="134"/>
      <c r="WDC44" s="134"/>
      <c r="WDD44" s="134"/>
      <c r="WDE44" s="134"/>
      <c r="WDF44" s="134"/>
      <c r="WDG44" s="134"/>
      <c r="WDH44" s="134"/>
      <c r="WDI44" s="134"/>
      <c r="WDJ44" s="134"/>
      <c r="WDK44" s="134"/>
      <c r="WDL44" s="134"/>
      <c r="WDM44" s="134"/>
      <c r="WDN44" s="134"/>
      <c r="WDO44" s="134"/>
      <c r="WDP44" s="134"/>
      <c r="WDQ44" s="134"/>
      <c r="WDR44" s="134"/>
      <c r="WDS44" s="134"/>
      <c r="WDT44" s="134"/>
      <c r="WDU44" s="134"/>
      <c r="WDV44" s="134"/>
      <c r="WDW44" s="134"/>
      <c r="WDX44" s="134"/>
      <c r="WDY44" s="134"/>
      <c r="WDZ44" s="134"/>
      <c r="WEA44" s="134"/>
      <c r="WEB44" s="134"/>
      <c r="WEC44" s="134"/>
      <c r="WED44" s="134"/>
      <c r="WEE44" s="134"/>
      <c r="WEF44" s="134"/>
      <c r="WEG44" s="134"/>
      <c r="WEH44" s="134"/>
      <c r="WEI44" s="134"/>
      <c r="WEJ44" s="134"/>
      <c r="WEK44" s="134"/>
      <c r="WEL44" s="134"/>
      <c r="WEM44" s="134"/>
      <c r="WEN44" s="134"/>
      <c r="WEO44" s="134"/>
      <c r="WEP44" s="134"/>
      <c r="WEQ44" s="134"/>
      <c r="WER44" s="134"/>
      <c r="WES44" s="134"/>
      <c r="WET44" s="134"/>
      <c r="WEU44" s="134"/>
      <c r="WEV44" s="134"/>
      <c r="WEW44" s="134"/>
      <c r="WEX44" s="134"/>
      <c r="WEY44" s="134"/>
      <c r="WEZ44" s="134"/>
      <c r="WFA44" s="134"/>
      <c r="WFB44" s="134"/>
      <c r="WFC44" s="134"/>
      <c r="WFD44" s="134"/>
      <c r="WFE44" s="134"/>
      <c r="WFF44" s="134"/>
      <c r="WFG44" s="134"/>
      <c r="WFH44" s="134"/>
      <c r="WFI44" s="134"/>
      <c r="WFJ44" s="134"/>
      <c r="WFK44" s="134"/>
      <c r="WFL44" s="134"/>
      <c r="WFM44" s="134"/>
      <c r="WFN44" s="134"/>
      <c r="WFO44" s="134"/>
      <c r="WFP44" s="134"/>
      <c r="WFQ44" s="134"/>
      <c r="WFR44" s="134"/>
      <c r="WFS44" s="134"/>
      <c r="WFT44" s="134"/>
      <c r="WFU44" s="134"/>
      <c r="WFV44" s="134"/>
      <c r="WFW44" s="134"/>
      <c r="WFX44" s="134"/>
      <c r="WFY44" s="134"/>
      <c r="WFZ44" s="134"/>
      <c r="WGA44" s="134"/>
      <c r="WGB44" s="134"/>
      <c r="WGC44" s="134"/>
      <c r="WGD44" s="134"/>
      <c r="WGE44" s="134"/>
      <c r="WGF44" s="134"/>
      <c r="WGG44" s="134"/>
      <c r="WGH44" s="134"/>
      <c r="WGI44" s="134"/>
      <c r="WGJ44" s="134"/>
      <c r="WGK44" s="134"/>
      <c r="WGL44" s="134"/>
      <c r="WGM44" s="134"/>
      <c r="WGN44" s="134"/>
      <c r="WGO44" s="134"/>
      <c r="WGP44" s="134"/>
      <c r="WGQ44" s="134"/>
      <c r="WGR44" s="134"/>
      <c r="WGS44" s="134"/>
      <c r="WGT44" s="134"/>
      <c r="WGU44" s="134"/>
      <c r="WGV44" s="134"/>
      <c r="WGW44" s="134"/>
      <c r="WGX44" s="134"/>
      <c r="WGY44" s="134"/>
      <c r="WGZ44" s="134"/>
      <c r="WHA44" s="134"/>
      <c r="WHB44" s="134"/>
      <c r="WHC44" s="134"/>
      <c r="WHD44" s="134"/>
      <c r="WHE44" s="134"/>
      <c r="WHF44" s="134"/>
      <c r="WHG44" s="134"/>
      <c r="WHH44" s="134"/>
      <c r="WHI44" s="134"/>
      <c r="WHJ44" s="134"/>
      <c r="WHK44" s="134"/>
      <c r="WHL44" s="134"/>
      <c r="WHM44" s="134"/>
      <c r="WHN44" s="134"/>
      <c r="WHO44" s="134"/>
      <c r="WHP44" s="134"/>
      <c r="WHQ44" s="134"/>
      <c r="WHR44" s="134"/>
      <c r="WHS44" s="134"/>
      <c r="WHT44" s="134"/>
      <c r="WHU44" s="134"/>
      <c r="WHV44" s="134"/>
      <c r="WHW44" s="134"/>
      <c r="WHX44" s="134"/>
      <c r="WHY44" s="134"/>
      <c r="WHZ44" s="134"/>
      <c r="WIA44" s="134"/>
      <c r="WIB44" s="134"/>
      <c r="WIC44" s="134"/>
      <c r="WID44" s="134"/>
      <c r="WIE44" s="134"/>
      <c r="WIF44" s="134"/>
      <c r="WIG44" s="134"/>
      <c r="WIH44" s="134"/>
      <c r="WII44" s="134"/>
      <c r="WIJ44" s="134"/>
      <c r="WIK44" s="134"/>
      <c r="WIL44" s="134"/>
      <c r="WIM44" s="134"/>
      <c r="WIN44" s="134"/>
      <c r="WIO44" s="134"/>
      <c r="WIP44" s="134"/>
      <c r="WIQ44" s="134"/>
      <c r="WIR44" s="134"/>
      <c r="WIS44" s="134"/>
      <c r="WIT44" s="134"/>
      <c r="WIU44" s="134"/>
      <c r="WIV44" s="134"/>
      <c r="WIW44" s="134"/>
      <c r="WIX44" s="134"/>
      <c r="WIY44" s="134"/>
      <c r="WIZ44" s="134"/>
      <c r="WJA44" s="134"/>
      <c r="WJB44" s="134"/>
      <c r="WJC44" s="134"/>
      <c r="WJD44" s="134"/>
      <c r="WJE44" s="134"/>
      <c r="WJF44" s="134"/>
      <c r="WJG44" s="134"/>
      <c r="WJH44" s="134"/>
      <c r="WJI44" s="134"/>
      <c r="WJJ44" s="134"/>
      <c r="WJK44" s="134"/>
      <c r="WJL44" s="134"/>
      <c r="WJM44" s="134"/>
      <c r="WJN44" s="134"/>
      <c r="WJO44" s="134"/>
      <c r="WJP44" s="134"/>
      <c r="WJQ44" s="134"/>
      <c r="WJR44" s="134"/>
      <c r="WJS44" s="134"/>
      <c r="WJT44" s="134"/>
      <c r="WJU44" s="134"/>
      <c r="WJV44" s="134"/>
      <c r="WJW44" s="134"/>
      <c r="WJX44" s="134"/>
      <c r="WJY44" s="134"/>
      <c r="WJZ44" s="134"/>
      <c r="WKA44" s="134"/>
      <c r="WKB44" s="134"/>
      <c r="WKC44" s="134"/>
      <c r="WKD44" s="134"/>
      <c r="WKE44" s="134"/>
      <c r="WKF44" s="134"/>
      <c r="WKG44" s="134"/>
      <c r="WKH44" s="134"/>
      <c r="WKI44" s="134"/>
      <c r="WKJ44" s="134"/>
      <c r="WKK44" s="134"/>
      <c r="WKL44" s="134"/>
      <c r="WKM44" s="134"/>
      <c r="WKN44" s="134"/>
      <c r="WKO44" s="134"/>
      <c r="WKP44" s="134"/>
      <c r="WKQ44" s="134"/>
      <c r="WKR44" s="134"/>
      <c r="WKS44" s="134"/>
      <c r="WKT44" s="134"/>
      <c r="WKU44" s="134"/>
      <c r="WKV44" s="134"/>
      <c r="WKW44" s="134"/>
      <c r="WKX44" s="134"/>
      <c r="WKY44" s="134"/>
      <c r="WKZ44" s="134"/>
      <c r="WLA44" s="134"/>
      <c r="WLB44" s="134"/>
      <c r="WLC44" s="134"/>
      <c r="WLD44" s="134"/>
      <c r="WLE44" s="134"/>
      <c r="WLF44" s="134"/>
      <c r="WLG44" s="134"/>
      <c r="WLH44" s="134"/>
      <c r="WLI44" s="134"/>
      <c r="WLJ44" s="134"/>
      <c r="WLK44" s="134"/>
      <c r="WLL44" s="134"/>
      <c r="WLM44" s="134"/>
      <c r="WLN44" s="134"/>
      <c r="WLO44" s="134"/>
      <c r="WLP44" s="134"/>
      <c r="WLQ44" s="134"/>
      <c r="WLR44" s="134"/>
      <c r="WLS44" s="134"/>
      <c r="WLT44" s="134"/>
      <c r="WLU44" s="134"/>
      <c r="WLV44" s="134"/>
      <c r="WLW44" s="134"/>
      <c r="WLX44" s="134"/>
      <c r="WLY44" s="134"/>
      <c r="WLZ44" s="134"/>
      <c r="WMA44" s="134"/>
      <c r="WMB44" s="134"/>
      <c r="WMC44" s="134"/>
      <c r="WMD44" s="134"/>
      <c r="WME44" s="134"/>
      <c r="WMF44" s="134"/>
      <c r="WMG44" s="134"/>
      <c r="WMH44" s="134"/>
      <c r="WMI44" s="134"/>
      <c r="WMJ44" s="134"/>
      <c r="WMK44" s="134"/>
      <c r="WML44" s="134"/>
      <c r="WMM44" s="134"/>
      <c r="WMN44" s="134"/>
      <c r="WMO44" s="134"/>
      <c r="WMP44" s="134"/>
      <c r="WMQ44" s="134"/>
      <c r="WMR44" s="134"/>
      <c r="WMS44" s="134"/>
      <c r="WMT44" s="134"/>
      <c r="WMU44" s="134"/>
      <c r="WMV44" s="134"/>
      <c r="WMW44" s="134"/>
      <c r="WMX44" s="134"/>
      <c r="WMY44" s="134"/>
      <c r="WMZ44" s="134"/>
      <c r="WNA44" s="134"/>
      <c r="WNB44" s="134"/>
      <c r="WNC44" s="134"/>
      <c r="WND44" s="134"/>
      <c r="WNE44" s="134"/>
      <c r="WNF44" s="134"/>
      <c r="WNG44" s="134"/>
      <c r="WNH44" s="134"/>
      <c r="WNI44" s="134"/>
      <c r="WNJ44" s="134"/>
      <c r="WNK44" s="134"/>
      <c r="WNL44" s="134"/>
      <c r="WNM44" s="134"/>
      <c r="WNN44" s="134"/>
      <c r="WNO44" s="134"/>
      <c r="WNP44" s="134"/>
      <c r="WNQ44" s="134"/>
      <c r="WNR44" s="134"/>
      <c r="WNS44" s="134"/>
      <c r="WNT44" s="134"/>
      <c r="WNU44" s="134"/>
      <c r="WNV44" s="134"/>
      <c r="WNW44" s="134"/>
      <c r="WNX44" s="134"/>
      <c r="WNY44" s="134"/>
      <c r="WNZ44" s="134"/>
      <c r="WOA44" s="134"/>
      <c r="WOB44" s="134"/>
      <c r="WOC44" s="134"/>
      <c r="WOD44" s="134"/>
      <c r="WOE44" s="134"/>
      <c r="WOF44" s="134"/>
      <c r="WOG44" s="134"/>
      <c r="WOH44" s="134"/>
      <c r="WOI44" s="134"/>
      <c r="WOJ44" s="134"/>
      <c r="WOK44" s="134"/>
      <c r="WOL44" s="134"/>
      <c r="WOM44" s="134"/>
      <c r="WON44" s="134"/>
      <c r="WOO44" s="134"/>
      <c r="WOP44" s="134"/>
      <c r="WOQ44" s="134"/>
      <c r="WOR44" s="134"/>
      <c r="WOS44" s="134"/>
      <c r="WOT44" s="134"/>
      <c r="WOU44" s="134"/>
      <c r="WOV44" s="134"/>
      <c r="WOW44" s="134"/>
      <c r="WOX44" s="134"/>
      <c r="WOY44" s="134"/>
      <c r="WOZ44" s="134"/>
      <c r="WPA44" s="134"/>
      <c r="WPB44" s="134"/>
      <c r="WPC44" s="134"/>
      <c r="WPD44" s="134"/>
      <c r="WPE44" s="134"/>
      <c r="WPF44" s="134"/>
      <c r="WPG44" s="134"/>
      <c r="WPH44" s="134"/>
      <c r="WPI44" s="134"/>
      <c r="WPJ44" s="134"/>
      <c r="WPK44" s="134"/>
      <c r="WPL44" s="134"/>
      <c r="WPM44" s="134"/>
      <c r="WPN44" s="134"/>
      <c r="WPO44" s="134"/>
      <c r="WPP44" s="134"/>
      <c r="WPQ44" s="134"/>
      <c r="WPR44" s="134"/>
      <c r="WPS44" s="134"/>
      <c r="WPT44" s="134"/>
      <c r="WPU44" s="134"/>
      <c r="WPV44" s="134"/>
      <c r="WPW44" s="134"/>
      <c r="WPX44" s="134"/>
      <c r="WPY44" s="134"/>
      <c r="WPZ44" s="134"/>
      <c r="WQA44" s="134"/>
      <c r="WQB44" s="134"/>
      <c r="WQC44" s="134"/>
      <c r="WQD44" s="134"/>
      <c r="WQE44" s="134"/>
      <c r="WQF44" s="134"/>
      <c r="WQG44" s="134"/>
      <c r="WQH44" s="134"/>
      <c r="WQI44" s="134"/>
      <c r="WQJ44" s="134"/>
      <c r="WQK44" s="134"/>
      <c r="WQL44" s="134"/>
      <c r="WQM44" s="134"/>
      <c r="WQN44" s="134"/>
      <c r="WQO44" s="134"/>
      <c r="WQP44" s="134"/>
      <c r="WQQ44" s="134"/>
      <c r="WQR44" s="134"/>
      <c r="WQS44" s="134"/>
      <c r="WQT44" s="134"/>
      <c r="WQU44" s="134"/>
      <c r="WQV44" s="134"/>
      <c r="WQW44" s="134"/>
      <c r="WQX44" s="134"/>
      <c r="WQY44" s="134"/>
      <c r="WQZ44" s="134"/>
      <c r="WRA44" s="134"/>
      <c r="WRB44" s="134"/>
      <c r="WRC44" s="134"/>
      <c r="WRD44" s="134"/>
      <c r="WRE44" s="134"/>
      <c r="WRF44" s="134"/>
      <c r="WRG44" s="134"/>
      <c r="WRH44" s="134"/>
      <c r="WRI44" s="134"/>
      <c r="WRJ44" s="134"/>
      <c r="WRK44" s="134"/>
      <c r="WRL44" s="134"/>
      <c r="WRM44" s="134"/>
      <c r="WRN44" s="134"/>
      <c r="WRO44" s="134"/>
      <c r="WRP44" s="134"/>
      <c r="WRQ44" s="134"/>
      <c r="WRR44" s="134"/>
      <c r="WRS44" s="134"/>
      <c r="WRT44" s="134"/>
      <c r="WRU44" s="134"/>
      <c r="WRV44" s="134"/>
      <c r="WRW44" s="134"/>
      <c r="WRX44" s="134"/>
      <c r="WRY44" s="134"/>
      <c r="WRZ44" s="134"/>
      <c r="WSA44" s="134"/>
      <c r="WSB44" s="134"/>
      <c r="WSC44" s="134"/>
      <c r="WSD44" s="134"/>
      <c r="WSE44" s="134"/>
      <c r="WSF44" s="134"/>
      <c r="WSG44" s="134"/>
      <c r="WSH44" s="134"/>
      <c r="WSI44" s="134"/>
      <c r="WSJ44" s="134"/>
      <c r="WSK44" s="134"/>
      <c r="WSL44" s="134"/>
      <c r="WSM44" s="134"/>
      <c r="WSN44" s="134"/>
      <c r="WSO44" s="134"/>
      <c r="WSP44" s="134"/>
      <c r="WSQ44" s="134"/>
      <c r="WSR44" s="134"/>
      <c r="WSS44" s="134"/>
      <c r="WST44" s="134"/>
      <c r="WSU44" s="134"/>
      <c r="WSV44" s="134"/>
      <c r="WSW44" s="134"/>
      <c r="WSX44" s="134"/>
      <c r="WSY44" s="134"/>
      <c r="WSZ44" s="134"/>
      <c r="WTA44" s="134"/>
      <c r="WTB44" s="134"/>
      <c r="WTC44" s="134"/>
      <c r="WTD44" s="134"/>
      <c r="WTE44" s="134"/>
      <c r="WTF44" s="134"/>
      <c r="WTG44" s="134"/>
      <c r="WTH44" s="134"/>
      <c r="WTI44" s="134"/>
      <c r="WTJ44" s="134"/>
      <c r="WTK44" s="134"/>
      <c r="WTL44" s="134"/>
      <c r="WTM44" s="134"/>
      <c r="WTN44" s="134"/>
      <c r="WTO44" s="134"/>
      <c r="WTP44" s="134"/>
      <c r="WTQ44" s="134"/>
      <c r="WTR44" s="134"/>
      <c r="WTS44" s="134"/>
      <c r="WTT44" s="134"/>
      <c r="WTU44" s="134"/>
      <c r="WTV44" s="134"/>
      <c r="WTW44" s="134"/>
      <c r="WTX44" s="134"/>
      <c r="WTY44" s="134"/>
      <c r="WTZ44" s="134"/>
      <c r="WUA44" s="134"/>
      <c r="WUB44" s="134"/>
      <c r="WUC44" s="134"/>
      <c r="WUD44" s="134"/>
      <c r="WUE44" s="134"/>
      <c r="WUF44" s="134"/>
      <c r="WUG44" s="134"/>
      <c r="WUH44" s="134"/>
      <c r="WUI44" s="134"/>
      <c r="WUJ44" s="134"/>
      <c r="WUK44" s="134"/>
      <c r="WUL44" s="134"/>
      <c r="WUM44" s="134"/>
      <c r="WUN44" s="134"/>
      <c r="WUO44" s="134"/>
      <c r="WUP44" s="134"/>
      <c r="WUQ44" s="134"/>
      <c r="WUR44" s="134"/>
      <c r="WUS44" s="134"/>
      <c r="WUT44" s="134"/>
      <c r="WUU44" s="134"/>
      <c r="WUV44" s="134"/>
      <c r="WUW44" s="134"/>
      <c r="WUX44" s="134"/>
      <c r="WUY44" s="134"/>
      <c r="WUZ44" s="134"/>
      <c r="WVA44" s="134"/>
      <c r="WVB44" s="134"/>
      <c r="WVC44" s="134"/>
      <c r="WVD44" s="134"/>
      <c r="WVE44" s="134"/>
      <c r="WVF44" s="134"/>
      <c r="WVG44" s="134"/>
      <c r="WVH44" s="134"/>
      <c r="WVI44" s="134"/>
      <c r="WVJ44" s="134"/>
      <c r="WVK44" s="134"/>
      <c r="WVL44" s="134"/>
      <c r="WVM44" s="134"/>
      <c r="WVN44" s="134"/>
      <c r="WVO44" s="134"/>
      <c r="WVP44" s="134"/>
      <c r="WVQ44" s="134"/>
      <c r="WVR44" s="134"/>
      <c r="WVS44" s="134"/>
      <c r="WVT44" s="134"/>
      <c r="WVU44" s="134"/>
      <c r="WVV44" s="134"/>
      <c r="WVW44" s="134"/>
      <c r="WVX44" s="134"/>
      <c r="WVY44" s="134"/>
      <c r="WVZ44" s="134"/>
      <c r="WWA44" s="134"/>
      <c r="WWB44" s="134"/>
      <c r="WWC44" s="134"/>
      <c r="WWD44" s="134"/>
      <c r="WWE44" s="134"/>
      <c r="WWF44" s="134"/>
      <c r="WWG44" s="134"/>
      <c r="WWH44" s="134"/>
      <c r="WWI44" s="134"/>
      <c r="WWJ44" s="134"/>
      <c r="WWK44" s="134"/>
      <c r="WWL44" s="134"/>
      <c r="WWM44" s="134"/>
      <c r="WWN44" s="134"/>
      <c r="WWO44" s="134"/>
      <c r="WWP44" s="134"/>
      <c r="WWQ44" s="134"/>
      <c r="WWR44" s="134"/>
      <c r="WWS44" s="134"/>
      <c r="WWT44" s="134"/>
      <c r="WWU44" s="134"/>
      <c r="WWV44" s="134"/>
      <c r="WWW44" s="134"/>
      <c r="WWX44" s="134"/>
      <c r="WWY44" s="134"/>
      <c r="WWZ44" s="134"/>
      <c r="WXA44" s="134"/>
      <c r="WXB44" s="134"/>
      <c r="WXC44" s="134"/>
      <c r="WXD44" s="134"/>
      <c r="WXE44" s="134"/>
      <c r="WXF44" s="134"/>
      <c r="WXG44" s="134"/>
      <c r="WXH44" s="134"/>
      <c r="WXI44" s="134"/>
      <c r="WXJ44" s="134"/>
      <c r="WXK44" s="134"/>
      <c r="WXL44" s="134"/>
      <c r="WXM44" s="134"/>
      <c r="WXN44" s="134"/>
      <c r="WXO44" s="134"/>
      <c r="WXP44" s="134"/>
      <c r="WXQ44" s="134"/>
      <c r="WXR44" s="134"/>
      <c r="WXS44" s="134"/>
      <c r="WXT44" s="134"/>
      <c r="WXU44" s="134"/>
      <c r="WXV44" s="134"/>
      <c r="WXW44" s="134"/>
      <c r="WXX44" s="134"/>
      <c r="WXY44" s="134"/>
      <c r="WXZ44" s="134"/>
      <c r="WYA44" s="134"/>
      <c r="WYB44" s="134"/>
      <c r="WYC44" s="134"/>
      <c r="WYD44" s="134"/>
      <c r="WYE44" s="134"/>
      <c r="WYF44" s="134"/>
      <c r="WYG44" s="134"/>
      <c r="WYH44" s="134"/>
      <c r="WYI44" s="134"/>
      <c r="WYJ44" s="134"/>
      <c r="WYK44" s="134"/>
      <c r="WYL44" s="134"/>
      <c r="WYM44" s="134"/>
      <c r="WYN44" s="134"/>
      <c r="WYO44" s="134"/>
      <c r="WYP44" s="134"/>
      <c r="WYQ44" s="134"/>
      <c r="WYR44" s="134"/>
      <c r="WYS44" s="134"/>
      <c r="WYT44" s="134"/>
      <c r="WYU44" s="134"/>
      <c r="WYV44" s="134"/>
      <c r="WYW44" s="134"/>
      <c r="WYX44" s="134"/>
      <c r="WYY44" s="134"/>
      <c r="WYZ44" s="134"/>
      <c r="WZA44" s="134"/>
      <c r="WZB44" s="134"/>
      <c r="WZC44" s="134"/>
      <c r="WZD44" s="134"/>
      <c r="WZE44" s="134"/>
      <c r="WZF44" s="134"/>
      <c r="WZG44" s="134"/>
      <c r="WZH44" s="134"/>
      <c r="WZI44" s="134"/>
      <c r="WZJ44" s="134"/>
      <c r="WZK44" s="134"/>
      <c r="WZL44" s="134"/>
      <c r="WZM44" s="134"/>
      <c r="WZN44" s="134"/>
      <c r="WZO44" s="134"/>
      <c r="WZP44" s="134"/>
      <c r="WZQ44" s="134"/>
      <c r="WZR44" s="134"/>
      <c r="WZS44" s="134"/>
      <c r="WZT44" s="134"/>
      <c r="WZU44" s="134"/>
      <c r="WZV44" s="134"/>
      <c r="WZW44" s="134"/>
      <c r="WZX44" s="134"/>
      <c r="WZY44" s="134"/>
      <c r="WZZ44" s="134"/>
      <c r="XAA44" s="134"/>
      <c r="XAB44" s="134"/>
      <c r="XAC44" s="134"/>
      <c r="XAD44" s="134"/>
      <c r="XAE44" s="134"/>
      <c r="XAF44" s="134"/>
      <c r="XAG44" s="134"/>
      <c r="XAH44" s="134"/>
      <c r="XAI44" s="134"/>
      <c r="XAJ44" s="134"/>
      <c r="XAK44" s="134"/>
      <c r="XAL44" s="134"/>
      <c r="XAM44" s="134"/>
      <c r="XAN44" s="134"/>
      <c r="XAO44" s="134"/>
      <c r="XAP44" s="134"/>
      <c r="XAQ44" s="134"/>
      <c r="XAR44" s="134"/>
      <c r="XAS44" s="134"/>
      <c r="XAT44" s="134"/>
      <c r="XAU44" s="134"/>
      <c r="XAV44" s="134"/>
      <c r="XAW44" s="134"/>
      <c r="XAX44" s="134"/>
      <c r="XAY44" s="134"/>
      <c r="XAZ44" s="134"/>
      <c r="XBA44" s="134"/>
      <c r="XBB44" s="134"/>
      <c r="XBC44" s="134"/>
      <c r="XBD44" s="134"/>
      <c r="XBE44" s="134"/>
      <c r="XBF44" s="134"/>
      <c r="XBG44" s="134"/>
      <c r="XBH44" s="134"/>
      <c r="XBI44" s="134"/>
      <c r="XBJ44" s="134"/>
      <c r="XBK44" s="134"/>
      <c r="XBL44" s="134"/>
      <c r="XBM44" s="134"/>
      <c r="XBN44" s="134"/>
      <c r="XBO44" s="134"/>
      <c r="XBP44" s="134"/>
      <c r="XBQ44" s="134"/>
      <c r="XBR44" s="134"/>
      <c r="XBS44" s="134"/>
      <c r="XBT44" s="134"/>
      <c r="XBU44" s="134"/>
      <c r="XBV44" s="134"/>
      <c r="XBW44" s="134"/>
      <c r="XBX44" s="134"/>
      <c r="XBY44" s="134"/>
      <c r="XBZ44" s="134"/>
      <c r="XCA44" s="134"/>
      <c r="XCB44" s="134"/>
      <c r="XCC44" s="134"/>
      <c r="XCD44" s="134"/>
      <c r="XCE44" s="134"/>
      <c r="XCF44" s="134"/>
      <c r="XCG44" s="134"/>
      <c r="XCH44" s="134"/>
      <c r="XCI44" s="134"/>
      <c r="XCJ44" s="134"/>
      <c r="XCK44" s="134"/>
      <c r="XCL44" s="134"/>
      <c r="XCM44" s="134"/>
      <c r="XCN44" s="134"/>
      <c r="XCO44" s="134"/>
      <c r="XCP44" s="134"/>
      <c r="XCQ44" s="134"/>
      <c r="XCR44" s="134"/>
      <c r="XCS44" s="134"/>
      <c r="XCT44" s="134"/>
      <c r="XCU44" s="134"/>
      <c r="XCV44" s="134"/>
      <c r="XCW44" s="134"/>
      <c r="XCX44" s="134"/>
      <c r="XCY44" s="134"/>
      <c r="XCZ44" s="134"/>
      <c r="XDA44" s="134"/>
      <c r="XDB44" s="134"/>
      <c r="XDC44" s="134"/>
      <c r="XDD44" s="134"/>
      <c r="XDE44" s="134"/>
      <c r="XDF44" s="134"/>
      <c r="XDG44" s="134"/>
      <c r="XDH44" s="134"/>
      <c r="XDI44" s="134"/>
      <c r="XDJ44" s="134"/>
      <c r="XDK44" s="134"/>
      <c r="XDL44" s="134"/>
      <c r="XDM44" s="134"/>
      <c r="XDN44" s="134"/>
      <c r="XDO44" s="134"/>
      <c r="XDP44" s="134"/>
      <c r="XDQ44" s="134"/>
      <c r="XDR44" s="134"/>
      <c r="XDS44" s="134"/>
      <c r="XDT44" s="134"/>
      <c r="XDU44" s="134"/>
      <c r="XDV44" s="134"/>
      <c r="XDW44" s="134"/>
      <c r="XDX44" s="134"/>
      <c r="XDY44" s="134"/>
      <c r="XDZ44" s="134"/>
      <c r="XEA44" s="134"/>
      <c r="XEB44" s="134"/>
      <c r="XEC44" s="134"/>
      <c r="XED44" s="134"/>
      <c r="XEE44" s="134"/>
      <c r="XEF44" s="134"/>
      <c r="XEG44" s="134"/>
      <c r="XEH44" s="134"/>
      <c r="XEI44" s="134"/>
      <c r="XEJ44" s="134"/>
      <c r="XEK44" s="134"/>
      <c r="XEL44" s="134"/>
      <c r="XEM44" s="134"/>
      <c r="XEN44" s="134"/>
      <c r="XEO44" s="134"/>
      <c r="XEP44" s="134"/>
      <c r="XEQ44" s="134"/>
      <c r="XER44" s="134"/>
      <c r="XES44" s="134"/>
      <c r="XET44" s="134"/>
      <c r="XEU44" s="134"/>
      <c r="XEV44" s="134"/>
      <c r="XEW44" s="134"/>
      <c r="XEX44" s="134"/>
      <c r="XEY44" s="134"/>
      <c r="XEZ44" s="134"/>
      <c r="XFA44" s="134"/>
      <c r="XFB44" s="134"/>
      <c r="XFC44" s="134"/>
      <c r="XFD44" s="134"/>
    </row>
    <row r="45" s="10" customFormat="1" customHeight="1" spans="1:16384">
      <c r="A45" s="45" t="str">
        <f t="shared" si="38"/>
        <v>YU5</v>
      </c>
      <c r="B45" s="46">
        <f t="shared" si="10"/>
        <v>190.06</v>
      </c>
      <c r="C45" s="46">
        <f t="shared" si="11"/>
        <v>210.06</v>
      </c>
      <c r="D45" s="47">
        <f t="shared" si="12"/>
        <v>20</v>
      </c>
      <c r="E45" s="48">
        <f t="shared" si="13"/>
        <v>3.348</v>
      </c>
      <c r="F45" s="48">
        <f t="shared" si="14"/>
        <v>3.348</v>
      </c>
      <c r="G45" s="48">
        <f t="shared" si="15"/>
        <v>-0.55455</v>
      </c>
      <c r="H45" s="48">
        <f t="shared" si="16"/>
        <v>-1.14916</v>
      </c>
      <c r="I45" s="48">
        <f t="shared" si="17"/>
        <v>3.90255</v>
      </c>
      <c r="J45" s="75">
        <f t="shared" si="18"/>
        <v>4.49716</v>
      </c>
      <c r="K45" s="76">
        <f t="shared" si="19"/>
        <v>0.6</v>
      </c>
      <c r="L45" s="76">
        <f>LOOKUP(MAX(J45,I45),{0,3,4,5,6.5,7.5,9,10},{0.3,0.4,0.5,0.6,0.7,0.8,0.9})</f>
        <v>0.5</v>
      </c>
      <c r="M45" s="114">
        <f t="shared" si="20"/>
        <v>22.1</v>
      </c>
      <c r="N45" s="114">
        <f t="shared" si="21"/>
        <v>22.1</v>
      </c>
      <c r="O45" s="77">
        <f t="shared" si="22"/>
        <v>2.23926</v>
      </c>
      <c r="P45" s="78">
        <f t="shared" si="23"/>
        <v>2.33387</v>
      </c>
      <c r="Q45" s="78">
        <f t="shared" si="24"/>
        <v>0.6</v>
      </c>
      <c r="R45" s="47">
        <f t="shared" si="25"/>
        <v>0.6</v>
      </c>
      <c r="S45" s="113">
        <f t="shared" si="26"/>
        <v>1</v>
      </c>
      <c r="T45" s="114">
        <f t="shared" si="27"/>
        <v>2.12368</v>
      </c>
      <c r="U45" s="77">
        <f t="shared" si="28"/>
        <v>1.92829</v>
      </c>
      <c r="V45" s="77">
        <f t="shared" si="29"/>
        <v>0.45</v>
      </c>
      <c r="W45" s="114">
        <f t="shared" si="30"/>
        <v>0.45</v>
      </c>
      <c r="X45" s="115">
        <f t="shared" si="31"/>
        <v>0</v>
      </c>
      <c r="Y45" s="94">
        <f t="shared" si="32"/>
        <v>1.371939</v>
      </c>
      <c r="Z45" s="94">
        <f t="shared" si="33"/>
        <v>0</v>
      </c>
      <c r="AA45" s="706">
        <f t="shared" si="34"/>
        <v>1.48471</v>
      </c>
      <c r="AB45" s="707">
        <f t="shared" si="35"/>
        <v>0.98471</v>
      </c>
      <c r="AC45" s="707">
        <f t="shared" si="36"/>
        <v>0.75913</v>
      </c>
      <c r="AD45" s="706">
        <f t="shared" si="37"/>
        <v>-0.03087</v>
      </c>
      <c r="AE45" s="134"/>
      <c r="AF45" s="134"/>
      <c r="AG45" s="134"/>
      <c r="AH45" s="134"/>
      <c r="AI45" s="134"/>
      <c r="AJ45" s="134"/>
      <c r="AK45" s="134"/>
      <c r="AL45" s="134"/>
      <c r="AM45" s="134"/>
      <c r="AN45" s="134"/>
      <c r="AO45" s="134"/>
      <c r="AP45" s="134"/>
      <c r="AQ45" s="134"/>
      <c r="AR45" s="134"/>
      <c r="AS45" s="134"/>
      <c r="AT45" s="134"/>
      <c r="AU45" s="134"/>
      <c r="AV45" s="134"/>
      <c r="AW45" s="134"/>
      <c r="AX45" s="134"/>
      <c r="AY45" s="134"/>
      <c r="AZ45" s="134"/>
      <c r="BA45" s="134"/>
      <c r="BB45" s="134"/>
      <c r="BC45" s="134"/>
      <c r="BD45" s="134"/>
      <c r="BE45" s="134"/>
      <c r="BF45" s="134"/>
      <c r="BG45" s="134"/>
      <c r="BH45" s="134"/>
      <c r="BI45" s="134"/>
      <c r="BJ45" s="134"/>
      <c r="BK45" s="134"/>
      <c r="BL45" s="134"/>
      <c r="BM45" s="134"/>
      <c r="BN45" s="134"/>
      <c r="BO45" s="134"/>
      <c r="BP45" s="134"/>
      <c r="BQ45" s="134"/>
      <c r="BR45" s="134"/>
      <c r="BS45" s="134"/>
      <c r="BT45" s="134"/>
      <c r="BU45" s="134"/>
      <c r="BV45" s="134"/>
      <c r="BW45" s="134"/>
      <c r="BX45" s="134"/>
      <c r="BY45" s="134"/>
      <c r="BZ45" s="134"/>
      <c r="CA45" s="134"/>
      <c r="CB45" s="134"/>
      <c r="CC45" s="134"/>
      <c r="CD45" s="134"/>
      <c r="CE45" s="134"/>
      <c r="CF45" s="134"/>
      <c r="CG45" s="134"/>
      <c r="CH45" s="134"/>
      <c r="CI45" s="134"/>
      <c r="CJ45" s="134"/>
      <c r="CK45" s="134"/>
      <c r="CL45" s="134"/>
      <c r="CM45" s="134"/>
      <c r="CN45" s="134"/>
      <c r="CO45" s="134"/>
      <c r="CP45" s="134"/>
      <c r="CQ45" s="134"/>
      <c r="CR45" s="134"/>
      <c r="CS45" s="134"/>
      <c r="CT45" s="134"/>
      <c r="CU45" s="134"/>
      <c r="CV45" s="134"/>
      <c r="CW45" s="134"/>
      <c r="CX45" s="134"/>
      <c r="CY45" s="134"/>
      <c r="CZ45" s="134"/>
      <c r="DA45" s="134"/>
      <c r="DB45" s="134"/>
      <c r="DC45" s="134"/>
      <c r="DD45" s="134"/>
      <c r="DE45" s="134"/>
      <c r="DF45" s="134"/>
      <c r="DG45" s="134"/>
      <c r="DH45" s="134"/>
      <c r="DI45" s="134"/>
      <c r="DJ45" s="134"/>
      <c r="DK45" s="134"/>
      <c r="DL45" s="134"/>
      <c r="DM45" s="134"/>
      <c r="DN45" s="134"/>
      <c r="DO45" s="134"/>
      <c r="DP45" s="134"/>
      <c r="DQ45" s="134"/>
      <c r="DR45" s="134"/>
      <c r="DS45" s="134"/>
      <c r="DT45" s="134"/>
      <c r="DU45" s="134"/>
      <c r="DV45" s="134"/>
      <c r="DW45" s="134"/>
      <c r="DX45" s="134"/>
      <c r="DY45" s="134"/>
      <c r="DZ45" s="134"/>
      <c r="EA45" s="134"/>
      <c r="EB45" s="134"/>
      <c r="EC45" s="134"/>
      <c r="ED45" s="134"/>
      <c r="EE45" s="134"/>
      <c r="EF45" s="134"/>
      <c r="EG45" s="134"/>
      <c r="EH45" s="134"/>
      <c r="EI45" s="134"/>
      <c r="EJ45" s="134"/>
      <c r="EK45" s="134"/>
      <c r="EL45" s="134"/>
      <c r="EM45" s="134"/>
      <c r="EN45" s="134"/>
      <c r="EO45" s="134"/>
      <c r="EP45" s="134"/>
      <c r="EQ45" s="134"/>
      <c r="ER45" s="134"/>
      <c r="ES45" s="134"/>
      <c r="ET45" s="134"/>
      <c r="EU45" s="134"/>
      <c r="EV45" s="134"/>
      <c r="EW45" s="134"/>
      <c r="EX45" s="134"/>
      <c r="EY45" s="134"/>
      <c r="EZ45" s="134"/>
      <c r="FA45" s="134"/>
      <c r="FB45" s="134"/>
      <c r="FC45" s="134"/>
      <c r="FD45" s="134"/>
      <c r="FE45" s="134"/>
      <c r="FF45" s="134"/>
      <c r="FG45" s="134"/>
      <c r="FH45" s="134"/>
      <c r="FI45" s="134"/>
      <c r="FJ45" s="134"/>
      <c r="FK45" s="134"/>
      <c r="FL45" s="134"/>
      <c r="FM45" s="134"/>
      <c r="FN45" s="134"/>
      <c r="FO45" s="134"/>
      <c r="FP45" s="134"/>
      <c r="FQ45" s="134"/>
      <c r="FR45" s="134"/>
      <c r="FS45" s="134"/>
      <c r="FT45" s="134"/>
      <c r="FU45" s="134"/>
      <c r="FV45" s="134"/>
      <c r="FW45" s="134"/>
      <c r="FX45" s="134"/>
      <c r="FY45" s="134"/>
      <c r="FZ45" s="134"/>
      <c r="GA45" s="134"/>
      <c r="GB45" s="134"/>
      <c r="GC45" s="134"/>
      <c r="GD45" s="134"/>
      <c r="GE45" s="134"/>
      <c r="GF45" s="134"/>
      <c r="GG45" s="134"/>
      <c r="GH45" s="134"/>
      <c r="GI45" s="134"/>
      <c r="GJ45" s="134"/>
      <c r="GK45" s="134"/>
      <c r="GL45" s="134"/>
      <c r="GM45" s="134"/>
      <c r="GN45" s="134"/>
      <c r="GO45" s="134"/>
      <c r="GP45" s="134"/>
      <c r="GQ45" s="134"/>
      <c r="GR45" s="134"/>
      <c r="GS45" s="134"/>
      <c r="GT45" s="134"/>
      <c r="GU45" s="134"/>
      <c r="GV45" s="134"/>
      <c r="GW45" s="134"/>
      <c r="GX45" s="134"/>
      <c r="GY45" s="134"/>
      <c r="GZ45" s="134"/>
      <c r="HA45" s="134"/>
      <c r="HB45" s="134"/>
      <c r="HC45" s="134"/>
      <c r="HD45" s="134"/>
      <c r="HE45" s="134"/>
      <c r="HF45" s="134"/>
      <c r="HG45" s="134"/>
      <c r="HH45" s="134"/>
      <c r="HI45" s="134"/>
      <c r="HJ45" s="134"/>
      <c r="HK45" s="134"/>
      <c r="HL45" s="134"/>
      <c r="HM45" s="134"/>
      <c r="HN45" s="134"/>
      <c r="HO45" s="134"/>
      <c r="HP45" s="134"/>
      <c r="HQ45" s="134"/>
      <c r="HR45" s="134"/>
      <c r="HS45" s="134"/>
      <c r="HT45" s="134"/>
      <c r="HU45" s="134"/>
      <c r="HV45" s="134"/>
      <c r="HW45" s="134"/>
      <c r="HX45" s="134"/>
      <c r="HY45" s="134"/>
      <c r="HZ45" s="134"/>
      <c r="IA45" s="134"/>
      <c r="IB45" s="134"/>
      <c r="IC45" s="134"/>
      <c r="ID45" s="134"/>
      <c r="IE45" s="134"/>
      <c r="IF45" s="134"/>
      <c r="IG45" s="134"/>
      <c r="IH45" s="134"/>
      <c r="II45" s="134"/>
      <c r="IJ45" s="134"/>
      <c r="IK45" s="134"/>
      <c r="IL45" s="134"/>
      <c r="IM45" s="134"/>
      <c r="IN45" s="134"/>
      <c r="IO45" s="134"/>
      <c r="IP45" s="134"/>
      <c r="IQ45" s="134"/>
      <c r="IR45" s="134"/>
      <c r="IS45" s="134"/>
      <c r="IT45" s="134"/>
      <c r="IU45" s="134"/>
      <c r="IV45" s="134"/>
      <c r="IW45" s="134"/>
      <c r="IX45" s="134"/>
      <c r="IY45" s="134"/>
      <c r="IZ45" s="134"/>
      <c r="JA45" s="134"/>
      <c r="JB45" s="134"/>
      <c r="JC45" s="134"/>
      <c r="JD45" s="134"/>
      <c r="JE45" s="134"/>
      <c r="JF45" s="134"/>
      <c r="JG45" s="134"/>
      <c r="JH45" s="134"/>
      <c r="JI45" s="134"/>
      <c r="JJ45" s="134"/>
      <c r="JK45" s="134"/>
      <c r="JL45" s="134"/>
      <c r="JM45" s="134"/>
      <c r="JN45" s="134"/>
      <c r="JO45" s="134"/>
      <c r="JP45" s="134"/>
      <c r="JQ45" s="134"/>
      <c r="JR45" s="134"/>
      <c r="JS45" s="134"/>
      <c r="JT45" s="134"/>
      <c r="JU45" s="134"/>
      <c r="JV45" s="134"/>
      <c r="JW45" s="134"/>
      <c r="JX45" s="134"/>
      <c r="JY45" s="134"/>
      <c r="JZ45" s="134"/>
      <c r="KA45" s="134"/>
      <c r="KB45" s="134"/>
      <c r="KC45" s="134"/>
      <c r="KD45" s="134"/>
      <c r="KE45" s="134"/>
      <c r="KF45" s="134"/>
      <c r="KG45" s="134"/>
      <c r="KH45" s="134"/>
      <c r="KI45" s="134"/>
      <c r="KJ45" s="134"/>
      <c r="KK45" s="134"/>
      <c r="KL45" s="134"/>
      <c r="KM45" s="134"/>
      <c r="KN45" s="134"/>
      <c r="KO45" s="134"/>
      <c r="KP45" s="134"/>
      <c r="KQ45" s="134"/>
      <c r="KR45" s="134"/>
      <c r="KS45" s="134"/>
      <c r="KT45" s="134"/>
      <c r="KU45" s="134"/>
      <c r="KV45" s="134"/>
      <c r="KW45" s="134"/>
      <c r="KX45" s="134"/>
      <c r="KY45" s="134"/>
      <c r="KZ45" s="134"/>
      <c r="LA45" s="134"/>
      <c r="LB45" s="134"/>
      <c r="LC45" s="134"/>
      <c r="LD45" s="134"/>
      <c r="LE45" s="134"/>
      <c r="LF45" s="134"/>
      <c r="LG45" s="134"/>
      <c r="LH45" s="134"/>
      <c r="LI45" s="134"/>
      <c r="LJ45" s="134"/>
      <c r="LK45" s="134"/>
      <c r="LL45" s="134"/>
      <c r="LM45" s="134"/>
      <c r="LN45" s="134"/>
      <c r="LO45" s="134"/>
      <c r="LP45" s="134"/>
      <c r="LQ45" s="134"/>
      <c r="LR45" s="134"/>
      <c r="LS45" s="134"/>
      <c r="LT45" s="134"/>
      <c r="LU45" s="134"/>
      <c r="LV45" s="134"/>
      <c r="LW45" s="134"/>
      <c r="LX45" s="134"/>
      <c r="LY45" s="134"/>
      <c r="LZ45" s="134"/>
      <c r="MA45" s="134"/>
      <c r="MB45" s="134"/>
      <c r="MC45" s="134"/>
      <c r="MD45" s="134"/>
      <c r="ME45" s="134"/>
      <c r="MF45" s="134"/>
      <c r="MG45" s="134"/>
      <c r="MH45" s="134"/>
      <c r="MI45" s="134"/>
      <c r="MJ45" s="134"/>
      <c r="MK45" s="134"/>
      <c r="ML45" s="134"/>
      <c r="MM45" s="134"/>
      <c r="MN45" s="134"/>
      <c r="MO45" s="134"/>
      <c r="MP45" s="134"/>
      <c r="MQ45" s="134"/>
      <c r="MR45" s="134"/>
      <c r="MS45" s="134"/>
      <c r="MT45" s="134"/>
      <c r="MU45" s="134"/>
      <c r="MV45" s="134"/>
      <c r="MW45" s="134"/>
      <c r="MX45" s="134"/>
      <c r="MY45" s="134"/>
      <c r="MZ45" s="134"/>
      <c r="NA45" s="134"/>
      <c r="NB45" s="134"/>
      <c r="NC45" s="134"/>
      <c r="ND45" s="134"/>
      <c r="NE45" s="134"/>
      <c r="NF45" s="134"/>
      <c r="NG45" s="134"/>
      <c r="NH45" s="134"/>
      <c r="NI45" s="134"/>
      <c r="NJ45" s="134"/>
      <c r="NK45" s="134"/>
      <c r="NL45" s="134"/>
      <c r="NM45" s="134"/>
      <c r="NN45" s="134"/>
      <c r="NO45" s="134"/>
      <c r="NP45" s="134"/>
      <c r="NQ45" s="134"/>
      <c r="NR45" s="134"/>
      <c r="NS45" s="134"/>
      <c r="NT45" s="134"/>
      <c r="NU45" s="134"/>
      <c r="NV45" s="134"/>
      <c r="NW45" s="134"/>
      <c r="NX45" s="134"/>
      <c r="NY45" s="134"/>
      <c r="NZ45" s="134"/>
      <c r="OA45" s="134"/>
      <c r="OB45" s="134"/>
      <c r="OC45" s="134"/>
      <c r="OD45" s="134"/>
      <c r="OE45" s="134"/>
      <c r="OF45" s="134"/>
      <c r="OG45" s="134"/>
      <c r="OH45" s="134"/>
      <c r="OI45" s="134"/>
      <c r="OJ45" s="134"/>
      <c r="OK45" s="134"/>
      <c r="OL45" s="134"/>
      <c r="OM45" s="134"/>
      <c r="ON45" s="134"/>
      <c r="OO45" s="134"/>
      <c r="OP45" s="134"/>
      <c r="OQ45" s="134"/>
      <c r="OR45" s="134"/>
      <c r="OS45" s="134"/>
      <c r="OT45" s="134"/>
      <c r="OU45" s="134"/>
      <c r="OV45" s="134"/>
      <c r="OW45" s="134"/>
      <c r="OX45" s="134"/>
      <c r="OY45" s="134"/>
      <c r="OZ45" s="134"/>
      <c r="PA45" s="134"/>
      <c r="PB45" s="134"/>
      <c r="PC45" s="134"/>
      <c r="PD45" s="134"/>
      <c r="PE45" s="134"/>
      <c r="PF45" s="134"/>
      <c r="PG45" s="134"/>
      <c r="PH45" s="134"/>
      <c r="PI45" s="134"/>
      <c r="PJ45" s="134"/>
      <c r="PK45" s="134"/>
      <c r="PL45" s="134"/>
      <c r="PM45" s="134"/>
      <c r="PN45" s="134"/>
      <c r="PO45" s="134"/>
      <c r="PP45" s="134"/>
      <c r="PQ45" s="134"/>
      <c r="PR45" s="134"/>
      <c r="PS45" s="134"/>
      <c r="PT45" s="134"/>
      <c r="PU45" s="134"/>
      <c r="PV45" s="134"/>
      <c r="PW45" s="134"/>
      <c r="PX45" s="134"/>
      <c r="PY45" s="134"/>
      <c r="PZ45" s="134"/>
      <c r="QA45" s="134"/>
      <c r="QB45" s="134"/>
      <c r="QC45" s="134"/>
      <c r="QD45" s="134"/>
      <c r="QE45" s="134"/>
      <c r="QF45" s="134"/>
      <c r="QG45" s="134"/>
      <c r="QH45" s="134"/>
      <c r="QI45" s="134"/>
      <c r="QJ45" s="134"/>
      <c r="QK45" s="134"/>
      <c r="QL45" s="134"/>
      <c r="QM45" s="134"/>
      <c r="QN45" s="134"/>
      <c r="QO45" s="134"/>
      <c r="QP45" s="134"/>
      <c r="QQ45" s="134"/>
      <c r="QR45" s="134"/>
      <c r="QS45" s="134"/>
      <c r="QT45" s="134"/>
      <c r="QU45" s="134"/>
      <c r="QV45" s="134"/>
      <c r="QW45" s="134"/>
      <c r="QX45" s="134"/>
      <c r="QY45" s="134"/>
      <c r="QZ45" s="134"/>
      <c r="RA45" s="134"/>
      <c r="RB45" s="134"/>
      <c r="RC45" s="134"/>
      <c r="RD45" s="134"/>
      <c r="RE45" s="134"/>
      <c r="RF45" s="134"/>
      <c r="RG45" s="134"/>
      <c r="RH45" s="134"/>
      <c r="RI45" s="134"/>
      <c r="RJ45" s="134"/>
      <c r="RK45" s="134"/>
      <c r="RL45" s="134"/>
      <c r="RM45" s="134"/>
      <c r="RN45" s="134"/>
      <c r="RO45" s="134"/>
      <c r="RP45" s="134"/>
      <c r="RQ45" s="134"/>
      <c r="RR45" s="134"/>
      <c r="RS45" s="134"/>
      <c r="RT45" s="134"/>
      <c r="RU45" s="134"/>
      <c r="RV45" s="134"/>
      <c r="RW45" s="134"/>
      <c r="RX45" s="134"/>
      <c r="RY45" s="134"/>
      <c r="RZ45" s="134"/>
      <c r="SA45" s="134"/>
      <c r="SB45" s="134"/>
      <c r="SC45" s="134"/>
      <c r="SD45" s="134"/>
      <c r="SE45" s="134"/>
      <c r="SF45" s="134"/>
      <c r="SG45" s="134"/>
      <c r="SH45" s="134"/>
      <c r="SI45" s="134"/>
      <c r="SJ45" s="134"/>
      <c r="SK45" s="134"/>
      <c r="SL45" s="134"/>
      <c r="SM45" s="134"/>
      <c r="SN45" s="134"/>
      <c r="SO45" s="134"/>
      <c r="SP45" s="134"/>
      <c r="SQ45" s="134"/>
      <c r="SR45" s="134"/>
      <c r="SS45" s="134"/>
      <c r="ST45" s="134"/>
      <c r="SU45" s="134"/>
      <c r="SV45" s="134"/>
      <c r="SW45" s="134"/>
      <c r="SX45" s="134"/>
      <c r="SY45" s="134"/>
      <c r="SZ45" s="134"/>
      <c r="TA45" s="134"/>
      <c r="TB45" s="134"/>
      <c r="TC45" s="134"/>
      <c r="TD45" s="134"/>
      <c r="TE45" s="134"/>
      <c r="TF45" s="134"/>
      <c r="TG45" s="134"/>
      <c r="TH45" s="134"/>
      <c r="TI45" s="134"/>
      <c r="TJ45" s="134"/>
      <c r="TK45" s="134"/>
      <c r="TL45" s="134"/>
      <c r="TM45" s="134"/>
      <c r="TN45" s="134"/>
      <c r="TO45" s="134"/>
      <c r="TP45" s="134"/>
      <c r="TQ45" s="134"/>
      <c r="TR45" s="134"/>
      <c r="TS45" s="134"/>
      <c r="TT45" s="134"/>
      <c r="TU45" s="134"/>
      <c r="TV45" s="134"/>
      <c r="TW45" s="134"/>
      <c r="TX45" s="134"/>
      <c r="TY45" s="134"/>
      <c r="TZ45" s="134"/>
      <c r="UA45" s="134"/>
      <c r="UB45" s="134"/>
      <c r="UC45" s="134"/>
      <c r="UD45" s="134"/>
      <c r="UE45" s="134"/>
      <c r="UF45" s="134"/>
      <c r="UG45" s="134"/>
      <c r="UH45" s="134"/>
      <c r="UI45" s="134"/>
      <c r="UJ45" s="134"/>
      <c r="UK45" s="134"/>
      <c r="UL45" s="134"/>
      <c r="UM45" s="134"/>
      <c r="UN45" s="134"/>
      <c r="UO45" s="134"/>
      <c r="UP45" s="134"/>
      <c r="UQ45" s="134"/>
      <c r="UR45" s="134"/>
      <c r="US45" s="134"/>
      <c r="UT45" s="134"/>
      <c r="UU45" s="134"/>
      <c r="UV45" s="134"/>
      <c r="UW45" s="134"/>
      <c r="UX45" s="134"/>
      <c r="UY45" s="134"/>
      <c r="UZ45" s="134"/>
      <c r="VA45" s="134"/>
      <c r="VB45" s="134"/>
      <c r="VC45" s="134"/>
      <c r="VD45" s="134"/>
      <c r="VE45" s="134"/>
      <c r="VF45" s="134"/>
      <c r="VG45" s="134"/>
      <c r="VH45" s="134"/>
      <c r="VI45" s="134"/>
      <c r="VJ45" s="134"/>
      <c r="VK45" s="134"/>
      <c r="VL45" s="134"/>
      <c r="VM45" s="134"/>
      <c r="VN45" s="134"/>
      <c r="VO45" s="134"/>
      <c r="VP45" s="134"/>
      <c r="VQ45" s="134"/>
      <c r="VR45" s="134"/>
      <c r="VS45" s="134"/>
      <c r="VT45" s="134"/>
      <c r="VU45" s="134"/>
      <c r="VV45" s="134"/>
      <c r="VW45" s="134"/>
      <c r="VX45" s="134"/>
      <c r="VY45" s="134"/>
      <c r="VZ45" s="134"/>
      <c r="WA45" s="134"/>
      <c r="WB45" s="134"/>
      <c r="WC45" s="134"/>
      <c r="WD45" s="134"/>
      <c r="WE45" s="134"/>
      <c r="WF45" s="134"/>
      <c r="WG45" s="134"/>
      <c r="WH45" s="134"/>
      <c r="WI45" s="134"/>
      <c r="WJ45" s="134"/>
      <c r="WK45" s="134"/>
      <c r="WL45" s="134"/>
      <c r="WM45" s="134"/>
      <c r="WN45" s="134"/>
      <c r="WO45" s="134"/>
      <c r="WP45" s="134"/>
      <c r="WQ45" s="134"/>
      <c r="WR45" s="134"/>
      <c r="WS45" s="134"/>
      <c r="WT45" s="134"/>
      <c r="WU45" s="134"/>
      <c r="WV45" s="134"/>
      <c r="WW45" s="134"/>
      <c r="WX45" s="134"/>
      <c r="WY45" s="134"/>
      <c r="WZ45" s="134"/>
      <c r="XA45" s="134"/>
      <c r="XB45" s="134"/>
      <c r="XC45" s="134"/>
      <c r="XD45" s="134"/>
      <c r="XE45" s="134"/>
      <c r="XF45" s="134"/>
      <c r="XG45" s="134"/>
      <c r="XH45" s="134"/>
      <c r="XI45" s="134"/>
      <c r="XJ45" s="134"/>
      <c r="XK45" s="134"/>
      <c r="XL45" s="134"/>
      <c r="XM45" s="134"/>
      <c r="XN45" s="134"/>
      <c r="XO45" s="134"/>
      <c r="XP45" s="134"/>
      <c r="XQ45" s="134"/>
      <c r="XR45" s="134"/>
      <c r="XS45" s="134"/>
      <c r="XT45" s="134"/>
      <c r="XU45" s="134"/>
      <c r="XV45" s="134"/>
      <c r="XW45" s="134"/>
      <c r="XX45" s="134"/>
      <c r="XY45" s="134"/>
      <c r="XZ45" s="134"/>
      <c r="YA45" s="134"/>
      <c r="YB45" s="134"/>
      <c r="YC45" s="134"/>
      <c r="YD45" s="134"/>
      <c r="YE45" s="134"/>
      <c r="YF45" s="134"/>
      <c r="YG45" s="134"/>
      <c r="YH45" s="134"/>
      <c r="YI45" s="134"/>
      <c r="YJ45" s="134"/>
      <c r="YK45" s="134"/>
      <c r="YL45" s="134"/>
      <c r="YM45" s="134"/>
      <c r="YN45" s="134"/>
      <c r="YO45" s="134"/>
      <c r="YP45" s="134"/>
      <c r="YQ45" s="134"/>
      <c r="YR45" s="134"/>
      <c r="YS45" s="134"/>
      <c r="YT45" s="134"/>
      <c r="YU45" s="134"/>
      <c r="YV45" s="134"/>
      <c r="YW45" s="134"/>
      <c r="YX45" s="134"/>
      <c r="YY45" s="134"/>
      <c r="YZ45" s="134"/>
      <c r="ZA45" s="134"/>
      <c r="ZB45" s="134"/>
      <c r="ZC45" s="134"/>
      <c r="ZD45" s="134"/>
      <c r="ZE45" s="134"/>
      <c r="ZF45" s="134"/>
      <c r="ZG45" s="134"/>
      <c r="ZH45" s="134"/>
      <c r="ZI45" s="134"/>
      <c r="ZJ45" s="134"/>
      <c r="ZK45" s="134"/>
      <c r="ZL45" s="134"/>
      <c r="ZM45" s="134"/>
      <c r="ZN45" s="134"/>
      <c r="ZO45" s="134"/>
      <c r="ZP45" s="134"/>
      <c r="ZQ45" s="134"/>
      <c r="ZR45" s="134"/>
      <c r="ZS45" s="134"/>
      <c r="ZT45" s="134"/>
      <c r="ZU45" s="134"/>
      <c r="ZV45" s="134"/>
      <c r="ZW45" s="134"/>
      <c r="ZX45" s="134"/>
      <c r="ZY45" s="134"/>
      <c r="ZZ45" s="134"/>
      <c r="AAA45" s="134"/>
      <c r="AAB45" s="134"/>
      <c r="AAC45" s="134"/>
      <c r="AAD45" s="134"/>
      <c r="AAE45" s="134"/>
      <c r="AAF45" s="134"/>
      <c r="AAG45" s="134"/>
      <c r="AAH45" s="134"/>
      <c r="AAI45" s="134"/>
      <c r="AAJ45" s="134"/>
      <c r="AAK45" s="134"/>
      <c r="AAL45" s="134"/>
      <c r="AAM45" s="134"/>
      <c r="AAN45" s="134"/>
      <c r="AAO45" s="134"/>
      <c r="AAP45" s="134"/>
      <c r="AAQ45" s="134"/>
      <c r="AAR45" s="134"/>
      <c r="AAS45" s="134"/>
      <c r="AAT45" s="134"/>
      <c r="AAU45" s="134"/>
      <c r="AAV45" s="134"/>
      <c r="AAW45" s="134"/>
      <c r="AAX45" s="134"/>
      <c r="AAY45" s="134"/>
      <c r="AAZ45" s="134"/>
      <c r="ABA45" s="134"/>
      <c r="ABB45" s="134"/>
      <c r="ABC45" s="134"/>
      <c r="ABD45" s="134"/>
      <c r="ABE45" s="134"/>
      <c r="ABF45" s="134"/>
      <c r="ABG45" s="134"/>
      <c r="ABH45" s="134"/>
      <c r="ABI45" s="134"/>
      <c r="ABJ45" s="134"/>
      <c r="ABK45" s="134"/>
      <c r="ABL45" s="134"/>
      <c r="ABM45" s="134"/>
      <c r="ABN45" s="134"/>
      <c r="ABO45" s="134"/>
      <c r="ABP45" s="134"/>
      <c r="ABQ45" s="134"/>
      <c r="ABR45" s="134"/>
      <c r="ABS45" s="134"/>
      <c r="ABT45" s="134"/>
      <c r="ABU45" s="134"/>
      <c r="ABV45" s="134"/>
      <c r="ABW45" s="134"/>
      <c r="ABX45" s="134"/>
      <c r="ABY45" s="134"/>
      <c r="ABZ45" s="134"/>
      <c r="ACA45" s="134"/>
      <c r="ACB45" s="134"/>
      <c r="ACC45" s="134"/>
      <c r="ACD45" s="134"/>
      <c r="ACE45" s="134"/>
      <c r="ACF45" s="134"/>
      <c r="ACG45" s="134"/>
      <c r="ACH45" s="134"/>
      <c r="ACI45" s="134"/>
      <c r="ACJ45" s="134"/>
      <c r="ACK45" s="134"/>
      <c r="ACL45" s="134"/>
      <c r="ACM45" s="134"/>
      <c r="ACN45" s="134"/>
      <c r="ACO45" s="134"/>
      <c r="ACP45" s="134"/>
      <c r="ACQ45" s="134"/>
      <c r="ACR45" s="134"/>
      <c r="ACS45" s="134"/>
      <c r="ACT45" s="134"/>
      <c r="ACU45" s="134"/>
      <c r="ACV45" s="134"/>
      <c r="ACW45" s="134"/>
      <c r="ACX45" s="134"/>
      <c r="ACY45" s="134"/>
      <c r="ACZ45" s="134"/>
      <c r="ADA45" s="134"/>
      <c r="ADB45" s="134"/>
      <c r="ADC45" s="134"/>
      <c r="ADD45" s="134"/>
      <c r="ADE45" s="134"/>
      <c r="ADF45" s="134"/>
      <c r="ADG45" s="134"/>
      <c r="ADH45" s="134"/>
      <c r="ADI45" s="134"/>
      <c r="ADJ45" s="134"/>
      <c r="ADK45" s="134"/>
      <c r="ADL45" s="134"/>
      <c r="ADM45" s="134"/>
      <c r="ADN45" s="134"/>
      <c r="ADO45" s="134"/>
      <c r="ADP45" s="134"/>
      <c r="ADQ45" s="134"/>
      <c r="ADR45" s="134"/>
      <c r="ADS45" s="134"/>
      <c r="ADT45" s="134"/>
      <c r="ADU45" s="134"/>
      <c r="ADV45" s="134"/>
      <c r="ADW45" s="134"/>
      <c r="ADX45" s="134"/>
      <c r="ADY45" s="134"/>
      <c r="ADZ45" s="134"/>
      <c r="AEA45" s="134"/>
      <c r="AEB45" s="134"/>
      <c r="AEC45" s="134"/>
      <c r="AED45" s="134"/>
      <c r="AEE45" s="134"/>
      <c r="AEF45" s="134"/>
      <c r="AEG45" s="134"/>
      <c r="AEH45" s="134"/>
      <c r="AEI45" s="134"/>
      <c r="AEJ45" s="134"/>
      <c r="AEK45" s="134"/>
      <c r="AEL45" s="134"/>
      <c r="AEM45" s="134"/>
      <c r="AEN45" s="134"/>
      <c r="AEO45" s="134"/>
      <c r="AEP45" s="134"/>
      <c r="AEQ45" s="134"/>
      <c r="AER45" s="134"/>
      <c r="AES45" s="134"/>
      <c r="AET45" s="134"/>
      <c r="AEU45" s="134"/>
      <c r="AEV45" s="134"/>
      <c r="AEW45" s="134"/>
      <c r="AEX45" s="134"/>
      <c r="AEY45" s="134"/>
      <c r="AEZ45" s="134"/>
      <c r="AFA45" s="134"/>
      <c r="AFB45" s="134"/>
      <c r="AFC45" s="134"/>
      <c r="AFD45" s="134"/>
      <c r="AFE45" s="134"/>
      <c r="AFF45" s="134"/>
      <c r="AFG45" s="134"/>
      <c r="AFH45" s="134"/>
      <c r="AFI45" s="134"/>
      <c r="AFJ45" s="134"/>
      <c r="AFK45" s="134"/>
      <c r="AFL45" s="134"/>
      <c r="AFM45" s="134"/>
      <c r="AFN45" s="134"/>
      <c r="AFO45" s="134"/>
      <c r="AFP45" s="134"/>
      <c r="AFQ45" s="134"/>
      <c r="AFR45" s="134"/>
      <c r="AFS45" s="134"/>
      <c r="AFT45" s="134"/>
      <c r="AFU45" s="134"/>
      <c r="AFV45" s="134"/>
      <c r="AFW45" s="134"/>
      <c r="AFX45" s="134"/>
      <c r="AFY45" s="134"/>
      <c r="AFZ45" s="134"/>
      <c r="AGA45" s="134"/>
      <c r="AGB45" s="134"/>
      <c r="AGC45" s="134"/>
      <c r="AGD45" s="134"/>
      <c r="AGE45" s="134"/>
      <c r="AGF45" s="134"/>
      <c r="AGG45" s="134"/>
      <c r="AGH45" s="134"/>
      <c r="AGI45" s="134"/>
      <c r="AGJ45" s="134"/>
      <c r="AGK45" s="134"/>
      <c r="AGL45" s="134"/>
      <c r="AGM45" s="134"/>
      <c r="AGN45" s="134"/>
      <c r="AGO45" s="134"/>
      <c r="AGP45" s="134"/>
      <c r="AGQ45" s="134"/>
      <c r="AGR45" s="134"/>
      <c r="AGS45" s="134"/>
      <c r="AGT45" s="134"/>
      <c r="AGU45" s="134"/>
      <c r="AGV45" s="134"/>
      <c r="AGW45" s="134"/>
      <c r="AGX45" s="134"/>
      <c r="AGY45" s="134"/>
      <c r="AGZ45" s="134"/>
      <c r="AHA45" s="134"/>
      <c r="AHB45" s="134"/>
      <c r="AHC45" s="134"/>
      <c r="AHD45" s="134"/>
      <c r="AHE45" s="134"/>
      <c r="AHF45" s="134"/>
      <c r="AHG45" s="134"/>
      <c r="AHH45" s="134"/>
      <c r="AHI45" s="134"/>
      <c r="AHJ45" s="134"/>
      <c r="AHK45" s="134"/>
      <c r="AHL45" s="134"/>
      <c r="AHM45" s="134"/>
      <c r="AHN45" s="134"/>
      <c r="AHO45" s="134"/>
      <c r="AHP45" s="134"/>
      <c r="AHQ45" s="134"/>
      <c r="AHR45" s="134"/>
      <c r="AHS45" s="134"/>
      <c r="AHT45" s="134"/>
      <c r="AHU45" s="134"/>
      <c r="AHV45" s="134"/>
      <c r="AHW45" s="134"/>
      <c r="AHX45" s="134"/>
      <c r="AHY45" s="134"/>
      <c r="AHZ45" s="134"/>
      <c r="AIA45" s="134"/>
      <c r="AIB45" s="134"/>
      <c r="AIC45" s="134"/>
      <c r="AID45" s="134"/>
      <c r="AIE45" s="134"/>
      <c r="AIF45" s="134"/>
      <c r="AIG45" s="134"/>
      <c r="AIH45" s="134"/>
      <c r="AII45" s="134"/>
      <c r="AIJ45" s="134"/>
      <c r="AIK45" s="134"/>
      <c r="AIL45" s="134"/>
      <c r="AIM45" s="134"/>
      <c r="AIN45" s="134"/>
      <c r="AIO45" s="134"/>
      <c r="AIP45" s="134"/>
      <c r="AIQ45" s="134"/>
      <c r="AIR45" s="134"/>
      <c r="AIS45" s="134"/>
      <c r="AIT45" s="134"/>
      <c r="AIU45" s="134"/>
      <c r="AIV45" s="134"/>
      <c r="AIW45" s="134"/>
      <c r="AIX45" s="134"/>
      <c r="AIY45" s="134"/>
      <c r="AIZ45" s="134"/>
      <c r="AJA45" s="134"/>
      <c r="AJB45" s="134"/>
      <c r="AJC45" s="134"/>
      <c r="AJD45" s="134"/>
      <c r="AJE45" s="134"/>
      <c r="AJF45" s="134"/>
      <c r="AJG45" s="134"/>
      <c r="AJH45" s="134"/>
      <c r="AJI45" s="134"/>
      <c r="AJJ45" s="134"/>
      <c r="AJK45" s="134"/>
      <c r="AJL45" s="134"/>
      <c r="AJM45" s="134"/>
      <c r="AJN45" s="134"/>
      <c r="AJO45" s="134"/>
      <c r="AJP45" s="134"/>
      <c r="AJQ45" s="134"/>
      <c r="AJR45" s="134"/>
      <c r="AJS45" s="134"/>
      <c r="AJT45" s="134"/>
      <c r="AJU45" s="134"/>
      <c r="AJV45" s="134"/>
      <c r="AJW45" s="134"/>
      <c r="AJX45" s="134"/>
      <c r="AJY45" s="134"/>
      <c r="AJZ45" s="134"/>
      <c r="AKA45" s="134"/>
      <c r="AKB45" s="134"/>
      <c r="AKC45" s="134"/>
      <c r="AKD45" s="134"/>
      <c r="AKE45" s="134"/>
      <c r="AKF45" s="134"/>
      <c r="AKG45" s="134"/>
      <c r="AKH45" s="134"/>
      <c r="AKI45" s="134"/>
      <c r="AKJ45" s="134"/>
      <c r="AKK45" s="134"/>
      <c r="AKL45" s="134"/>
      <c r="AKM45" s="134"/>
      <c r="AKN45" s="134"/>
      <c r="AKO45" s="134"/>
      <c r="AKP45" s="134"/>
      <c r="AKQ45" s="134"/>
      <c r="AKR45" s="134"/>
      <c r="AKS45" s="134"/>
      <c r="AKT45" s="134"/>
      <c r="AKU45" s="134"/>
      <c r="AKV45" s="134"/>
      <c r="AKW45" s="134"/>
      <c r="AKX45" s="134"/>
      <c r="AKY45" s="134"/>
      <c r="AKZ45" s="134"/>
      <c r="ALA45" s="134"/>
      <c r="ALB45" s="134"/>
      <c r="ALC45" s="134"/>
      <c r="ALD45" s="134"/>
      <c r="ALE45" s="134"/>
      <c r="ALF45" s="134"/>
      <c r="ALG45" s="134"/>
      <c r="ALH45" s="134"/>
      <c r="ALI45" s="134"/>
      <c r="ALJ45" s="134"/>
      <c r="ALK45" s="134"/>
      <c r="ALL45" s="134"/>
      <c r="ALM45" s="134"/>
      <c r="ALN45" s="134"/>
      <c r="ALO45" s="134"/>
      <c r="ALP45" s="134"/>
      <c r="ALQ45" s="134"/>
      <c r="ALR45" s="134"/>
      <c r="ALS45" s="134"/>
      <c r="ALT45" s="134"/>
      <c r="ALU45" s="134"/>
      <c r="ALV45" s="134"/>
      <c r="ALW45" s="134"/>
      <c r="ALX45" s="134"/>
      <c r="ALY45" s="134"/>
      <c r="ALZ45" s="134"/>
      <c r="AMA45" s="134"/>
      <c r="AMB45" s="134"/>
      <c r="AMC45" s="134"/>
      <c r="AMD45" s="134"/>
      <c r="AME45" s="134"/>
      <c r="AMF45" s="134"/>
      <c r="AMG45" s="134"/>
      <c r="AMH45" s="134"/>
      <c r="AMI45" s="134"/>
      <c r="AMJ45" s="134"/>
      <c r="AMK45" s="134"/>
      <c r="AML45" s="134"/>
      <c r="AMM45" s="134"/>
      <c r="AMN45" s="134"/>
      <c r="AMO45" s="134"/>
      <c r="AMP45" s="134"/>
      <c r="AMQ45" s="134"/>
      <c r="AMR45" s="134"/>
      <c r="AMS45" s="134"/>
      <c r="AMT45" s="134"/>
      <c r="AMU45" s="134"/>
      <c r="AMV45" s="134"/>
      <c r="AMW45" s="134"/>
      <c r="AMX45" s="134"/>
      <c r="AMY45" s="134"/>
      <c r="AMZ45" s="134"/>
      <c r="ANA45" s="134"/>
      <c r="ANB45" s="134"/>
      <c r="ANC45" s="134"/>
      <c r="AND45" s="134"/>
      <c r="ANE45" s="134"/>
      <c r="ANF45" s="134"/>
      <c r="ANG45" s="134"/>
      <c r="ANH45" s="134"/>
      <c r="ANI45" s="134"/>
      <c r="ANJ45" s="134"/>
      <c r="ANK45" s="134"/>
      <c r="ANL45" s="134"/>
      <c r="ANM45" s="134"/>
      <c r="ANN45" s="134"/>
      <c r="ANO45" s="134"/>
      <c r="ANP45" s="134"/>
      <c r="ANQ45" s="134"/>
      <c r="ANR45" s="134"/>
      <c r="ANS45" s="134"/>
      <c r="ANT45" s="134"/>
      <c r="ANU45" s="134"/>
      <c r="ANV45" s="134"/>
      <c r="ANW45" s="134"/>
      <c r="ANX45" s="134"/>
      <c r="ANY45" s="134"/>
      <c r="ANZ45" s="134"/>
      <c r="AOA45" s="134"/>
      <c r="AOB45" s="134"/>
      <c r="AOC45" s="134"/>
      <c r="AOD45" s="134"/>
      <c r="AOE45" s="134"/>
      <c r="AOF45" s="134"/>
      <c r="AOG45" s="134"/>
      <c r="AOH45" s="134"/>
      <c r="AOI45" s="134"/>
      <c r="AOJ45" s="134"/>
      <c r="AOK45" s="134"/>
      <c r="AOL45" s="134"/>
      <c r="AOM45" s="134"/>
      <c r="AON45" s="134"/>
      <c r="AOO45" s="134"/>
      <c r="AOP45" s="134"/>
      <c r="AOQ45" s="134"/>
      <c r="AOR45" s="134"/>
      <c r="AOS45" s="134"/>
      <c r="AOT45" s="134"/>
      <c r="AOU45" s="134"/>
      <c r="AOV45" s="134"/>
      <c r="AOW45" s="134"/>
      <c r="AOX45" s="134"/>
      <c r="AOY45" s="134"/>
      <c r="AOZ45" s="134"/>
      <c r="APA45" s="134"/>
      <c r="APB45" s="134"/>
      <c r="APC45" s="134"/>
      <c r="APD45" s="134"/>
      <c r="APE45" s="134"/>
      <c r="APF45" s="134"/>
      <c r="APG45" s="134"/>
      <c r="APH45" s="134"/>
      <c r="API45" s="134"/>
      <c r="APJ45" s="134"/>
      <c r="APK45" s="134"/>
      <c r="APL45" s="134"/>
      <c r="APM45" s="134"/>
      <c r="APN45" s="134"/>
      <c r="APO45" s="134"/>
      <c r="APP45" s="134"/>
      <c r="APQ45" s="134"/>
      <c r="APR45" s="134"/>
      <c r="APS45" s="134"/>
      <c r="APT45" s="134"/>
      <c r="APU45" s="134"/>
      <c r="APV45" s="134"/>
      <c r="APW45" s="134"/>
      <c r="APX45" s="134"/>
      <c r="APY45" s="134"/>
      <c r="APZ45" s="134"/>
      <c r="AQA45" s="134"/>
      <c r="AQB45" s="134"/>
      <c r="AQC45" s="134"/>
      <c r="AQD45" s="134"/>
      <c r="AQE45" s="134"/>
      <c r="AQF45" s="134"/>
      <c r="AQG45" s="134"/>
      <c r="AQH45" s="134"/>
      <c r="AQI45" s="134"/>
      <c r="AQJ45" s="134"/>
      <c r="AQK45" s="134"/>
      <c r="AQL45" s="134"/>
      <c r="AQM45" s="134"/>
      <c r="AQN45" s="134"/>
      <c r="AQO45" s="134"/>
      <c r="AQP45" s="134"/>
      <c r="AQQ45" s="134"/>
      <c r="AQR45" s="134"/>
      <c r="AQS45" s="134"/>
      <c r="AQT45" s="134"/>
      <c r="AQU45" s="134"/>
      <c r="AQV45" s="134"/>
      <c r="AQW45" s="134"/>
      <c r="AQX45" s="134"/>
      <c r="AQY45" s="134"/>
      <c r="AQZ45" s="134"/>
      <c r="ARA45" s="134"/>
      <c r="ARB45" s="134"/>
      <c r="ARC45" s="134"/>
      <c r="ARD45" s="134"/>
      <c r="ARE45" s="134"/>
      <c r="ARF45" s="134"/>
      <c r="ARG45" s="134"/>
      <c r="ARH45" s="134"/>
      <c r="ARI45" s="134"/>
      <c r="ARJ45" s="134"/>
      <c r="ARK45" s="134"/>
      <c r="ARL45" s="134"/>
      <c r="ARM45" s="134"/>
      <c r="ARN45" s="134"/>
      <c r="ARO45" s="134"/>
      <c r="ARP45" s="134"/>
      <c r="ARQ45" s="134"/>
      <c r="ARR45" s="134"/>
      <c r="ARS45" s="134"/>
      <c r="ART45" s="134"/>
      <c r="ARU45" s="134"/>
      <c r="ARV45" s="134"/>
      <c r="ARW45" s="134"/>
      <c r="ARX45" s="134"/>
      <c r="ARY45" s="134"/>
      <c r="ARZ45" s="134"/>
      <c r="ASA45" s="134"/>
      <c r="ASB45" s="134"/>
      <c r="ASC45" s="134"/>
      <c r="ASD45" s="134"/>
      <c r="ASE45" s="134"/>
      <c r="ASF45" s="134"/>
      <c r="ASG45" s="134"/>
      <c r="ASH45" s="134"/>
      <c r="ASI45" s="134"/>
      <c r="ASJ45" s="134"/>
      <c r="ASK45" s="134"/>
      <c r="ASL45" s="134"/>
      <c r="ASM45" s="134"/>
      <c r="ASN45" s="134"/>
      <c r="ASO45" s="134"/>
      <c r="ASP45" s="134"/>
      <c r="ASQ45" s="134"/>
      <c r="ASR45" s="134"/>
      <c r="ASS45" s="134"/>
      <c r="AST45" s="134"/>
      <c r="ASU45" s="134"/>
      <c r="ASV45" s="134"/>
      <c r="ASW45" s="134"/>
      <c r="ASX45" s="134"/>
      <c r="ASY45" s="134"/>
      <c r="ASZ45" s="134"/>
      <c r="ATA45" s="134"/>
      <c r="ATB45" s="134"/>
      <c r="ATC45" s="134"/>
      <c r="ATD45" s="134"/>
      <c r="ATE45" s="134"/>
      <c r="ATF45" s="134"/>
      <c r="ATG45" s="134"/>
      <c r="ATH45" s="134"/>
      <c r="ATI45" s="134"/>
      <c r="ATJ45" s="134"/>
      <c r="ATK45" s="134"/>
      <c r="ATL45" s="134"/>
      <c r="ATM45" s="134"/>
      <c r="ATN45" s="134"/>
      <c r="ATO45" s="134"/>
      <c r="ATP45" s="134"/>
      <c r="ATQ45" s="134"/>
      <c r="ATR45" s="134"/>
      <c r="ATS45" s="134"/>
      <c r="ATT45" s="134"/>
      <c r="ATU45" s="134"/>
      <c r="ATV45" s="134"/>
      <c r="ATW45" s="134"/>
      <c r="ATX45" s="134"/>
      <c r="ATY45" s="134"/>
      <c r="ATZ45" s="134"/>
      <c r="AUA45" s="134"/>
      <c r="AUB45" s="134"/>
      <c r="AUC45" s="134"/>
      <c r="AUD45" s="134"/>
      <c r="AUE45" s="134"/>
      <c r="AUF45" s="134"/>
      <c r="AUG45" s="134"/>
      <c r="AUH45" s="134"/>
      <c r="AUI45" s="134"/>
      <c r="AUJ45" s="134"/>
      <c r="AUK45" s="134"/>
      <c r="AUL45" s="134"/>
      <c r="AUM45" s="134"/>
      <c r="AUN45" s="134"/>
      <c r="AUO45" s="134"/>
      <c r="AUP45" s="134"/>
      <c r="AUQ45" s="134"/>
      <c r="AUR45" s="134"/>
      <c r="AUS45" s="134"/>
      <c r="AUT45" s="134"/>
      <c r="AUU45" s="134"/>
      <c r="AUV45" s="134"/>
      <c r="AUW45" s="134"/>
      <c r="AUX45" s="134"/>
      <c r="AUY45" s="134"/>
      <c r="AUZ45" s="134"/>
      <c r="AVA45" s="134"/>
      <c r="AVB45" s="134"/>
      <c r="AVC45" s="134"/>
      <c r="AVD45" s="134"/>
      <c r="AVE45" s="134"/>
      <c r="AVF45" s="134"/>
      <c r="AVG45" s="134"/>
      <c r="AVH45" s="134"/>
      <c r="AVI45" s="134"/>
      <c r="AVJ45" s="134"/>
      <c r="AVK45" s="134"/>
      <c r="AVL45" s="134"/>
      <c r="AVM45" s="134"/>
      <c r="AVN45" s="134"/>
      <c r="AVO45" s="134"/>
      <c r="AVP45" s="134"/>
      <c r="AVQ45" s="134"/>
      <c r="AVR45" s="134"/>
      <c r="AVS45" s="134"/>
      <c r="AVT45" s="134"/>
      <c r="AVU45" s="134"/>
      <c r="AVV45" s="134"/>
      <c r="AVW45" s="134"/>
      <c r="AVX45" s="134"/>
      <c r="AVY45" s="134"/>
      <c r="AVZ45" s="134"/>
      <c r="AWA45" s="134"/>
      <c r="AWB45" s="134"/>
      <c r="AWC45" s="134"/>
      <c r="AWD45" s="134"/>
      <c r="AWE45" s="134"/>
      <c r="AWF45" s="134"/>
      <c r="AWG45" s="134"/>
      <c r="AWH45" s="134"/>
      <c r="AWI45" s="134"/>
      <c r="AWJ45" s="134"/>
      <c r="AWK45" s="134"/>
      <c r="AWL45" s="134"/>
      <c r="AWM45" s="134"/>
      <c r="AWN45" s="134"/>
      <c r="AWO45" s="134"/>
      <c r="AWP45" s="134"/>
      <c r="AWQ45" s="134"/>
      <c r="AWR45" s="134"/>
      <c r="AWS45" s="134"/>
      <c r="AWT45" s="134"/>
      <c r="AWU45" s="134"/>
      <c r="AWV45" s="134"/>
      <c r="AWW45" s="134"/>
      <c r="AWX45" s="134"/>
      <c r="AWY45" s="134"/>
      <c r="AWZ45" s="134"/>
      <c r="AXA45" s="134"/>
      <c r="AXB45" s="134"/>
      <c r="AXC45" s="134"/>
      <c r="AXD45" s="134"/>
      <c r="AXE45" s="134"/>
      <c r="AXF45" s="134"/>
      <c r="AXG45" s="134"/>
      <c r="AXH45" s="134"/>
      <c r="AXI45" s="134"/>
      <c r="AXJ45" s="134"/>
      <c r="AXK45" s="134"/>
      <c r="AXL45" s="134"/>
      <c r="AXM45" s="134"/>
      <c r="AXN45" s="134"/>
      <c r="AXO45" s="134"/>
      <c r="AXP45" s="134"/>
      <c r="AXQ45" s="134"/>
      <c r="AXR45" s="134"/>
      <c r="AXS45" s="134"/>
      <c r="AXT45" s="134"/>
      <c r="AXU45" s="134"/>
      <c r="AXV45" s="134"/>
      <c r="AXW45" s="134"/>
      <c r="AXX45" s="134"/>
      <c r="AXY45" s="134"/>
      <c r="AXZ45" s="134"/>
      <c r="AYA45" s="134"/>
      <c r="AYB45" s="134"/>
      <c r="AYC45" s="134"/>
      <c r="AYD45" s="134"/>
      <c r="AYE45" s="134"/>
      <c r="AYF45" s="134"/>
      <c r="AYG45" s="134"/>
      <c r="AYH45" s="134"/>
      <c r="AYI45" s="134"/>
      <c r="AYJ45" s="134"/>
      <c r="AYK45" s="134"/>
      <c r="AYL45" s="134"/>
      <c r="AYM45" s="134"/>
      <c r="AYN45" s="134"/>
      <c r="AYO45" s="134"/>
      <c r="AYP45" s="134"/>
      <c r="AYQ45" s="134"/>
      <c r="AYR45" s="134"/>
      <c r="AYS45" s="134"/>
      <c r="AYT45" s="134"/>
      <c r="AYU45" s="134"/>
      <c r="AYV45" s="134"/>
      <c r="AYW45" s="134"/>
      <c r="AYX45" s="134"/>
      <c r="AYY45" s="134"/>
      <c r="AYZ45" s="134"/>
      <c r="AZA45" s="134"/>
      <c r="AZB45" s="134"/>
      <c r="AZC45" s="134"/>
      <c r="AZD45" s="134"/>
      <c r="AZE45" s="134"/>
      <c r="AZF45" s="134"/>
      <c r="AZG45" s="134"/>
      <c r="AZH45" s="134"/>
      <c r="AZI45" s="134"/>
      <c r="AZJ45" s="134"/>
      <c r="AZK45" s="134"/>
      <c r="AZL45" s="134"/>
      <c r="AZM45" s="134"/>
      <c r="AZN45" s="134"/>
      <c r="AZO45" s="134"/>
      <c r="AZP45" s="134"/>
      <c r="AZQ45" s="134"/>
      <c r="AZR45" s="134"/>
      <c r="AZS45" s="134"/>
      <c r="AZT45" s="134"/>
      <c r="AZU45" s="134"/>
      <c r="AZV45" s="134"/>
      <c r="AZW45" s="134"/>
      <c r="AZX45" s="134"/>
      <c r="AZY45" s="134"/>
      <c r="AZZ45" s="134"/>
      <c r="BAA45" s="134"/>
      <c r="BAB45" s="134"/>
      <c r="BAC45" s="134"/>
      <c r="BAD45" s="134"/>
      <c r="BAE45" s="134"/>
      <c r="BAF45" s="134"/>
      <c r="BAG45" s="134"/>
      <c r="BAH45" s="134"/>
      <c r="BAI45" s="134"/>
      <c r="BAJ45" s="134"/>
      <c r="BAK45" s="134"/>
      <c r="BAL45" s="134"/>
      <c r="BAM45" s="134"/>
      <c r="BAN45" s="134"/>
      <c r="BAO45" s="134"/>
      <c r="BAP45" s="134"/>
      <c r="BAQ45" s="134"/>
      <c r="BAR45" s="134"/>
      <c r="BAS45" s="134"/>
      <c r="BAT45" s="134"/>
      <c r="BAU45" s="134"/>
      <c r="BAV45" s="134"/>
      <c r="BAW45" s="134"/>
      <c r="BAX45" s="134"/>
      <c r="BAY45" s="134"/>
      <c r="BAZ45" s="134"/>
      <c r="BBA45" s="134"/>
      <c r="BBB45" s="134"/>
      <c r="BBC45" s="134"/>
      <c r="BBD45" s="134"/>
      <c r="BBE45" s="134"/>
      <c r="BBF45" s="134"/>
      <c r="BBG45" s="134"/>
      <c r="BBH45" s="134"/>
      <c r="BBI45" s="134"/>
      <c r="BBJ45" s="134"/>
      <c r="BBK45" s="134"/>
      <c r="BBL45" s="134"/>
      <c r="BBM45" s="134"/>
      <c r="BBN45" s="134"/>
      <c r="BBO45" s="134"/>
      <c r="BBP45" s="134"/>
      <c r="BBQ45" s="134"/>
      <c r="BBR45" s="134"/>
      <c r="BBS45" s="134"/>
      <c r="BBT45" s="134"/>
      <c r="BBU45" s="134"/>
      <c r="BBV45" s="134"/>
      <c r="BBW45" s="134"/>
      <c r="BBX45" s="134"/>
      <c r="BBY45" s="134"/>
      <c r="BBZ45" s="134"/>
      <c r="BCA45" s="134"/>
      <c r="BCB45" s="134"/>
      <c r="BCC45" s="134"/>
      <c r="BCD45" s="134"/>
      <c r="BCE45" s="134"/>
      <c r="BCF45" s="134"/>
      <c r="BCG45" s="134"/>
      <c r="BCH45" s="134"/>
      <c r="BCI45" s="134"/>
      <c r="BCJ45" s="134"/>
      <c r="BCK45" s="134"/>
      <c r="BCL45" s="134"/>
      <c r="BCM45" s="134"/>
      <c r="BCN45" s="134"/>
      <c r="BCO45" s="134"/>
      <c r="BCP45" s="134"/>
      <c r="BCQ45" s="134"/>
      <c r="BCR45" s="134"/>
      <c r="BCS45" s="134"/>
      <c r="BCT45" s="134"/>
      <c r="BCU45" s="134"/>
      <c r="BCV45" s="134"/>
      <c r="BCW45" s="134"/>
      <c r="BCX45" s="134"/>
      <c r="BCY45" s="134"/>
      <c r="BCZ45" s="134"/>
      <c r="BDA45" s="134"/>
      <c r="BDB45" s="134"/>
      <c r="BDC45" s="134"/>
      <c r="BDD45" s="134"/>
      <c r="BDE45" s="134"/>
      <c r="BDF45" s="134"/>
      <c r="BDG45" s="134"/>
      <c r="BDH45" s="134"/>
      <c r="BDI45" s="134"/>
      <c r="BDJ45" s="134"/>
      <c r="BDK45" s="134"/>
      <c r="BDL45" s="134"/>
      <c r="BDM45" s="134"/>
      <c r="BDN45" s="134"/>
      <c r="BDO45" s="134"/>
      <c r="BDP45" s="134"/>
      <c r="BDQ45" s="134"/>
      <c r="BDR45" s="134"/>
      <c r="BDS45" s="134"/>
      <c r="BDT45" s="134"/>
      <c r="BDU45" s="134"/>
      <c r="BDV45" s="134"/>
      <c r="BDW45" s="134"/>
      <c r="BDX45" s="134"/>
      <c r="BDY45" s="134"/>
      <c r="BDZ45" s="134"/>
      <c r="BEA45" s="134"/>
      <c r="BEB45" s="134"/>
      <c r="BEC45" s="134"/>
      <c r="BED45" s="134"/>
      <c r="BEE45" s="134"/>
      <c r="BEF45" s="134"/>
      <c r="BEG45" s="134"/>
      <c r="BEH45" s="134"/>
      <c r="BEI45" s="134"/>
      <c r="BEJ45" s="134"/>
      <c r="BEK45" s="134"/>
      <c r="BEL45" s="134"/>
      <c r="BEM45" s="134"/>
      <c r="BEN45" s="134"/>
      <c r="BEO45" s="134"/>
      <c r="BEP45" s="134"/>
      <c r="BEQ45" s="134"/>
      <c r="BER45" s="134"/>
      <c r="BES45" s="134"/>
      <c r="BET45" s="134"/>
      <c r="BEU45" s="134"/>
      <c r="BEV45" s="134"/>
      <c r="BEW45" s="134"/>
      <c r="BEX45" s="134"/>
      <c r="BEY45" s="134"/>
      <c r="BEZ45" s="134"/>
      <c r="BFA45" s="134"/>
      <c r="BFB45" s="134"/>
      <c r="BFC45" s="134"/>
      <c r="BFD45" s="134"/>
      <c r="BFE45" s="134"/>
      <c r="BFF45" s="134"/>
      <c r="BFG45" s="134"/>
      <c r="BFH45" s="134"/>
      <c r="BFI45" s="134"/>
      <c r="BFJ45" s="134"/>
      <c r="BFK45" s="134"/>
      <c r="BFL45" s="134"/>
      <c r="BFM45" s="134"/>
      <c r="BFN45" s="134"/>
      <c r="BFO45" s="134"/>
      <c r="BFP45" s="134"/>
      <c r="BFQ45" s="134"/>
      <c r="BFR45" s="134"/>
      <c r="BFS45" s="134"/>
      <c r="BFT45" s="134"/>
      <c r="BFU45" s="134"/>
      <c r="BFV45" s="134"/>
      <c r="BFW45" s="134"/>
      <c r="BFX45" s="134"/>
      <c r="BFY45" s="134"/>
      <c r="BFZ45" s="134"/>
      <c r="BGA45" s="134"/>
      <c r="BGB45" s="134"/>
      <c r="BGC45" s="134"/>
      <c r="BGD45" s="134"/>
      <c r="BGE45" s="134"/>
      <c r="BGF45" s="134"/>
      <c r="BGG45" s="134"/>
      <c r="BGH45" s="134"/>
      <c r="BGI45" s="134"/>
      <c r="BGJ45" s="134"/>
      <c r="BGK45" s="134"/>
      <c r="BGL45" s="134"/>
      <c r="BGM45" s="134"/>
      <c r="BGN45" s="134"/>
      <c r="BGO45" s="134"/>
      <c r="BGP45" s="134"/>
      <c r="BGQ45" s="134"/>
      <c r="BGR45" s="134"/>
      <c r="BGS45" s="134"/>
      <c r="BGT45" s="134"/>
      <c r="BGU45" s="134"/>
      <c r="BGV45" s="134"/>
      <c r="BGW45" s="134"/>
      <c r="BGX45" s="134"/>
      <c r="BGY45" s="134"/>
      <c r="BGZ45" s="134"/>
      <c r="BHA45" s="134"/>
      <c r="BHB45" s="134"/>
      <c r="BHC45" s="134"/>
      <c r="BHD45" s="134"/>
      <c r="BHE45" s="134"/>
      <c r="BHF45" s="134"/>
      <c r="BHG45" s="134"/>
      <c r="BHH45" s="134"/>
      <c r="BHI45" s="134"/>
      <c r="BHJ45" s="134"/>
      <c r="BHK45" s="134"/>
      <c r="BHL45" s="134"/>
      <c r="BHM45" s="134"/>
      <c r="BHN45" s="134"/>
      <c r="BHO45" s="134"/>
      <c r="BHP45" s="134"/>
      <c r="BHQ45" s="134"/>
      <c r="BHR45" s="134"/>
      <c r="BHS45" s="134"/>
      <c r="BHT45" s="134"/>
      <c r="BHU45" s="134"/>
      <c r="BHV45" s="134"/>
      <c r="BHW45" s="134"/>
      <c r="BHX45" s="134"/>
      <c r="BHY45" s="134"/>
      <c r="BHZ45" s="134"/>
      <c r="BIA45" s="134"/>
      <c r="BIB45" s="134"/>
      <c r="BIC45" s="134"/>
      <c r="BID45" s="134"/>
      <c r="BIE45" s="134"/>
      <c r="BIF45" s="134"/>
      <c r="BIG45" s="134"/>
      <c r="BIH45" s="134"/>
      <c r="BII45" s="134"/>
      <c r="BIJ45" s="134"/>
      <c r="BIK45" s="134"/>
      <c r="BIL45" s="134"/>
      <c r="BIM45" s="134"/>
      <c r="BIN45" s="134"/>
      <c r="BIO45" s="134"/>
      <c r="BIP45" s="134"/>
      <c r="BIQ45" s="134"/>
      <c r="BIR45" s="134"/>
      <c r="BIS45" s="134"/>
      <c r="BIT45" s="134"/>
      <c r="BIU45" s="134"/>
      <c r="BIV45" s="134"/>
      <c r="BIW45" s="134"/>
      <c r="BIX45" s="134"/>
      <c r="BIY45" s="134"/>
      <c r="BIZ45" s="134"/>
      <c r="BJA45" s="134"/>
      <c r="BJB45" s="134"/>
      <c r="BJC45" s="134"/>
      <c r="BJD45" s="134"/>
      <c r="BJE45" s="134"/>
      <c r="BJF45" s="134"/>
      <c r="BJG45" s="134"/>
      <c r="BJH45" s="134"/>
      <c r="BJI45" s="134"/>
      <c r="BJJ45" s="134"/>
      <c r="BJK45" s="134"/>
      <c r="BJL45" s="134"/>
      <c r="BJM45" s="134"/>
      <c r="BJN45" s="134"/>
      <c r="BJO45" s="134"/>
      <c r="BJP45" s="134"/>
      <c r="BJQ45" s="134"/>
      <c r="BJR45" s="134"/>
      <c r="BJS45" s="134"/>
      <c r="BJT45" s="134"/>
      <c r="BJU45" s="134"/>
      <c r="BJV45" s="134"/>
      <c r="BJW45" s="134"/>
      <c r="BJX45" s="134"/>
      <c r="BJY45" s="134"/>
      <c r="BJZ45" s="134"/>
      <c r="BKA45" s="134"/>
      <c r="BKB45" s="134"/>
      <c r="BKC45" s="134"/>
      <c r="BKD45" s="134"/>
      <c r="BKE45" s="134"/>
      <c r="BKF45" s="134"/>
      <c r="BKG45" s="134"/>
      <c r="BKH45" s="134"/>
      <c r="BKI45" s="134"/>
      <c r="BKJ45" s="134"/>
      <c r="BKK45" s="134"/>
      <c r="BKL45" s="134"/>
      <c r="BKM45" s="134"/>
      <c r="BKN45" s="134"/>
      <c r="BKO45" s="134"/>
      <c r="BKP45" s="134"/>
      <c r="BKQ45" s="134"/>
      <c r="BKR45" s="134"/>
      <c r="BKS45" s="134"/>
      <c r="BKT45" s="134"/>
      <c r="BKU45" s="134"/>
      <c r="BKV45" s="134"/>
      <c r="BKW45" s="134"/>
      <c r="BKX45" s="134"/>
      <c r="BKY45" s="134"/>
      <c r="BKZ45" s="134"/>
      <c r="BLA45" s="134"/>
      <c r="BLB45" s="134"/>
      <c r="BLC45" s="134"/>
      <c r="BLD45" s="134"/>
      <c r="BLE45" s="134"/>
      <c r="BLF45" s="134"/>
      <c r="BLG45" s="134"/>
      <c r="BLH45" s="134"/>
      <c r="BLI45" s="134"/>
      <c r="BLJ45" s="134"/>
      <c r="BLK45" s="134"/>
      <c r="BLL45" s="134"/>
      <c r="BLM45" s="134"/>
      <c r="BLN45" s="134"/>
      <c r="BLO45" s="134"/>
      <c r="BLP45" s="134"/>
      <c r="BLQ45" s="134"/>
      <c r="BLR45" s="134"/>
      <c r="BLS45" s="134"/>
      <c r="BLT45" s="134"/>
      <c r="BLU45" s="134"/>
      <c r="BLV45" s="134"/>
      <c r="BLW45" s="134"/>
      <c r="BLX45" s="134"/>
      <c r="BLY45" s="134"/>
      <c r="BLZ45" s="134"/>
      <c r="BMA45" s="134"/>
      <c r="BMB45" s="134"/>
      <c r="BMC45" s="134"/>
      <c r="BMD45" s="134"/>
      <c r="BME45" s="134"/>
      <c r="BMF45" s="134"/>
      <c r="BMG45" s="134"/>
      <c r="BMH45" s="134"/>
      <c r="BMI45" s="134"/>
      <c r="BMJ45" s="134"/>
      <c r="BMK45" s="134"/>
      <c r="BML45" s="134"/>
      <c r="BMM45" s="134"/>
      <c r="BMN45" s="134"/>
      <c r="BMO45" s="134"/>
      <c r="BMP45" s="134"/>
      <c r="BMQ45" s="134"/>
      <c r="BMR45" s="134"/>
      <c r="BMS45" s="134"/>
      <c r="BMT45" s="134"/>
      <c r="BMU45" s="134"/>
      <c r="BMV45" s="134"/>
      <c r="BMW45" s="134"/>
      <c r="BMX45" s="134"/>
      <c r="BMY45" s="134"/>
      <c r="BMZ45" s="134"/>
      <c r="BNA45" s="134"/>
      <c r="BNB45" s="134"/>
      <c r="BNC45" s="134"/>
      <c r="BND45" s="134"/>
      <c r="BNE45" s="134"/>
      <c r="BNF45" s="134"/>
      <c r="BNG45" s="134"/>
      <c r="BNH45" s="134"/>
      <c r="BNI45" s="134"/>
      <c r="BNJ45" s="134"/>
      <c r="BNK45" s="134"/>
      <c r="BNL45" s="134"/>
      <c r="BNM45" s="134"/>
      <c r="BNN45" s="134"/>
      <c r="BNO45" s="134"/>
      <c r="BNP45" s="134"/>
      <c r="BNQ45" s="134"/>
      <c r="BNR45" s="134"/>
      <c r="BNS45" s="134"/>
      <c r="BNT45" s="134"/>
      <c r="BNU45" s="134"/>
      <c r="BNV45" s="134"/>
      <c r="BNW45" s="134"/>
      <c r="BNX45" s="134"/>
      <c r="BNY45" s="134"/>
      <c r="BNZ45" s="134"/>
      <c r="BOA45" s="134"/>
      <c r="BOB45" s="134"/>
      <c r="BOC45" s="134"/>
      <c r="BOD45" s="134"/>
      <c r="BOE45" s="134"/>
      <c r="BOF45" s="134"/>
      <c r="BOG45" s="134"/>
      <c r="BOH45" s="134"/>
      <c r="BOI45" s="134"/>
      <c r="BOJ45" s="134"/>
      <c r="BOK45" s="134"/>
      <c r="BOL45" s="134"/>
      <c r="BOM45" s="134"/>
      <c r="BON45" s="134"/>
      <c r="BOO45" s="134"/>
      <c r="BOP45" s="134"/>
      <c r="BOQ45" s="134"/>
      <c r="BOR45" s="134"/>
      <c r="BOS45" s="134"/>
      <c r="BOT45" s="134"/>
      <c r="BOU45" s="134"/>
      <c r="BOV45" s="134"/>
      <c r="BOW45" s="134"/>
      <c r="BOX45" s="134"/>
      <c r="BOY45" s="134"/>
      <c r="BOZ45" s="134"/>
      <c r="BPA45" s="134"/>
      <c r="BPB45" s="134"/>
      <c r="BPC45" s="134"/>
      <c r="BPD45" s="134"/>
      <c r="BPE45" s="134"/>
      <c r="BPF45" s="134"/>
      <c r="BPG45" s="134"/>
      <c r="BPH45" s="134"/>
      <c r="BPI45" s="134"/>
      <c r="BPJ45" s="134"/>
      <c r="BPK45" s="134"/>
      <c r="BPL45" s="134"/>
      <c r="BPM45" s="134"/>
      <c r="BPN45" s="134"/>
      <c r="BPO45" s="134"/>
      <c r="BPP45" s="134"/>
      <c r="BPQ45" s="134"/>
      <c r="BPR45" s="134"/>
      <c r="BPS45" s="134"/>
      <c r="BPT45" s="134"/>
      <c r="BPU45" s="134"/>
      <c r="BPV45" s="134"/>
      <c r="BPW45" s="134"/>
      <c r="BPX45" s="134"/>
      <c r="BPY45" s="134"/>
      <c r="BPZ45" s="134"/>
      <c r="BQA45" s="134"/>
      <c r="BQB45" s="134"/>
      <c r="BQC45" s="134"/>
      <c r="BQD45" s="134"/>
      <c r="BQE45" s="134"/>
      <c r="BQF45" s="134"/>
      <c r="BQG45" s="134"/>
      <c r="BQH45" s="134"/>
      <c r="BQI45" s="134"/>
      <c r="BQJ45" s="134"/>
      <c r="BQK45" s="134"/>
      <c r="BQL45" s="134"/>
      <c r="BQM45" s="134"/>
      <c r="BQN45" s="134"/>
      <c r="BQO45" s="134"/>
      <c r="BQP45" s="134"/>
      <c r="BQQ45" s="134"/>
      <c r="BQR45" s="134"/>
      <c r="BQS45" s="134"/>
      <c r="BQT45" s="134"/>
      <c r="BQU45" s="134"/>
      <c r="BQV45" s="134"/>
      <c r="BQW45" s="134"/>
      <c r="BQX45" s="134"/>
      <c r="BQY45" s="134"/>
      <c r="BQZ45" s="134"/>
      <c r="BRA45" s="134"/>
      <c r="BRB45" s="134"/>
      <c r="BRC45" s="134"/>
      <c r="BRD45" s="134"/>
      <c r="BRE45" s="134"/>
      <c r="BRF45" s="134"/>
      <c r="BRG45" s="134"/>
      <c r="BRH45" s="134"/>
      <c r="BRI45" s="134"/>
      <c r="BRJ45" s="134"/>
      <c r="BRK45" s="134"/>
      <c r="BRL45" s="134"/>
      <c r="BRM45" s="134"/>
      <c r="BRN45" s="134"/>
      <c r="BRO45" s="134"/>
      <c r="BRP45" s="134"/>
      <c r="BRQ45" s="134"/>
      <c r="BRR45" s="134"/>
      <c r="BRS45" s="134"/>
      <c r="BRT45" s="134"/>
      <c r="BRU45" s="134"/>
      <c r="BRV45" s="134"/>
      <c r="BRW45" s="134"/>
      <c r="BRX45" s="134"/>
      <c r="BRY45" s="134"/>
      <c r="BRZ45" s="134"/>
      <c r="BSA45" s="134"/>
      <c r="BSB45" s="134"/>
      <c r="BSC45" s="134"/>
      <c r="BSD45" s="134"/>
      <c r="BSE45" s="134"/>
      <c r="BSF45" s="134"/>
      <c r="BSG45" s="134"/>
      <c r="BSH45" s="134"/>
      <c r="BSI45" s="134"/>
      <c r="BSJ45" s="134"/>
      <c r="BSK45" s="134"/>
      <c r="BSL45" s="134"/>
      <c r="BSM45" s="134"/>
      <c r="BSN45" s="134"/>
      <c r="BSO45" s="134"/>
      <c r="BSP45" s="134"/>
      <c r="BSQ45" s="134"/>
      <c r="BSR45" s="134"/>
      <c r="BSS45" s="134"/>
      <c r="BST45" s="134"/>
      <c r="BSU45" s="134"/>
      <c r="BSV45" s="134"/>
      <c r="BSW45" s="134"/>
      <c r="BSX45" s="134"/>
      <c r="BSY45" s="134"/>
      <c r="BSZ45" s="134"/>
      <c r="BTA45" s="134"/>
      <c r="BTB45" s="134"/>
      <c r="BTC45" s="134"/>
      <c r="BTD45" s="134"/>
      <c r="BTE45" s="134"/>
      <c r="BTF45" s="134"/>
      <c r="BTG45" s="134"/>
      <c r="BTH45" s="134"/>
      <c r="BTI45" s="134"/>
      <c r="BTJ45" s="134"/>
      <c r="BTK45" s="134"/>
      <c r="BTL45" s="134"/>
      <c r="BTM45" s="134"/>
      <c r="BTN45" s="134"/>
      <c r="BTO45" s="134"/>
      <c r="BTP45" s="134"/>
      <c r="BTQ45" s="134"/>
      <c r="BTR45" s="134"/>
      <c r="BTS45" s="134"/>
      <c r="BTT45" s="134"/>
      <c r="BTU45" s="134"/>
      <c r="BTV45" s="134"/>
      <c r="BTW45" s="134"/>
      <c r="BTX45" s="134"/>
      <c r="BTY45" s="134"/>
      <c r="BTZ45" s="134"/>
      <c r="BUA45" s="134"/>
      <c r="BUB45" s="134"/>
      <c r="BUC45" s="134"/>
      <c r="BUD45" s="134"/>
      <c r="BUE45" s="134"/>
      <c r="BUF45" s="134"/>
      <c r="BUG45" s="134"/>
      <c r="BUH45" s="134"/>
      <c r="BUI45" s="134"/>
      <c r="BUJ45" s="134"/>
      <c r="BUK45" s="134"/>
      <c r="BUL45" s="134"/>
      <c r="BUM45" s="134"/>
      <c r="BUN45" s="134"/>
      <c r="BUO45" s="134"/>
      <c r="BUP45" s="134"/>
      <c r="BUQ45" s="134"/>
      <c r="BUR45" s="134"/>
      <c r="BUS45" s="134"/>
      <c r="BUT45" s="134"/>
      <c r="BUU45" s="134"/>
      <c r="BUV45" s="134"/>
      <c r="BUW45" s="134"/>
      <c r="BUX45" s="134"/>
      <c r="BUY45" s="134"/>
      <c r="BUZ45" s="134"/>
      <c r="BVA45" s="134"/>
      <c r="BVB45" s="134"/>
      <c r="BVC45" s="134"/>
      <c r="BVD45" s="134"/>
      <c r="BVE45" s="134"/>
      <c r="BVF45" s="134"/>
      <c r="BVG45" s="134"/>
      <c r="BVH45" s="134"/>
      <c r="BVI45" s="134"/>
      <c r="BVJ45" s="134"/>
      <c r="BVK45" s="134"/>
      <c r="BVL45" s="134"/>
      <c r="BVM45" s="134"/>
      <c r="BVN45" s="134"/>
      <c r="BVO45" s="134"/>
      <c r="BVP45" s="134"/>
      <c r="BVQ45" s="134"/>
      <c r="BVR45" s="134"/>
      <c r="BVS45" s="134"/>
      <c r="BVT45" s="134"/>
      <c r="BVU45" s="134"/>
      <c r="BVV45" s="134"/>
      <c r="BVW45" s="134"/>
      <c r="BVX45" s="134"/>
      <c r="BVY45" s="134"/>
      <c r="BVZ45" s="134"/>
      <c r="BWA45" s="134"/>
      <c r="BWB45" s="134"/>
      <c r="BWC45" s="134"/>
      <c r="BWD45" s="134"/>
      <c r="BWE45" s="134"/>
      <c r="BWF45" s="134"/>
      <c r="BWG45" s="134"/>
      <c r="BWH45" s="134"/>
      <c r="BWI45" s="134"/>
      <c r="BWJ45" s="134"/>
      <c r="BWK45" s="134"/>
      <c r="BWL45" s="134"/>
      <c r="BWM45" s="134"/>
      <c r="BWN45" s="134"/>
      <c r="BWO45" s="134"/>
      <c r="BWP45" s="134"/>
      <c r="BWQ45" s="134"/>
      <c r="BWR45" s="134"/>
      <c r="BWS45" s="134"/>
      <c r="BWT45" s="134"/>
      <c r="BWU45" s="134"/>
      <c r="BWV45" s="134"/>
      <c r="BWW45" s="134"/>
      <c r="BWX45" s="134"/>
      <c r="BWY45" s="134"/>
      <c r="BWZ45" s="134"/>
      <c r="BXA45" s="134"/>
      <c r="BXB45" s="134"/>
      <c r="BXC45" s="134"/>
      <c r="BXD45" s="134"/>
      <c r="BXE45" s="134"/>
      <c r="BXF45" s="134"/>
      <c r="BXG45" s="134"/>
      <c r="BXH45" s="134"/>
      <c r="BXI45" s="134"/>
      <c r="BXJ45" s="134"/>
      <c r="BXK45" s="134"/>
      <c r="BXL45" s="134"/>
      <c r="BXM45" s="134"/>
      <c r="BXN45" s="134"/>
      <c r="BXO45" s="134"/>
      <c r="BXP45" s="134"/>
      <c r="BXQ45" s="134"/>
      <c r="BXR45" s="134"/>
      <c r="BXS45" s="134"/>
      <c r="BXT45" s="134"/>
      <c r="BXU45" s="134"/>
      <c r="BXV45" s="134"/>
      <c r="BXW45" s="134"/>
      <c r="BXX45" s="134"/>
      <c r="BXY45" s="134"/>
      <c r="BXZ45" s="134"/>
      <c r="BYA45" s="134"/>
      <c r="BYB45" s="134"/>
      <c r="BYC45" s="134"/>
      <c r="BYD45" s="134"/>
      <c r="BYE45" s="134"/>
      <c r="BYF45" s="134"/>
      <c r="BYG45" s="134"/>
      <c r="BYH45" s="134"/>
      <c r="BYI45" s="134"/>
      <c r="BYJ45" s="134"/>
      <c r="BYK45" s="134"/>
      <c r="BYL45" s="134"/>
      <c r="BYM45" s="134"/>
      <c r="BYN45" s="134"/>
      <c r="BYO45" s="134"/>
      <c r="BYP45" s="134"/>
      <c r="BYQ45" s="134"/>
      <c r="BYR45" s="134"/>
      <c r="BYS45" s="134"/>
      <c r="BYT45" s="134"/>
      <c r="BYU45" s="134"/>
      <c r="BYV45" s="134"/>
      <c r="BYW45" s="134"/>
      <c r="BYX45" s="134"/>
      <c r="BYY45" s="134"/>
      <c r="BYZ45" s="134"/>
      <c r="BZA45" s="134"/>
      <c r="BZB45" s="134"/>
      <c r="BZC45" s="134"/>
      <c r="BZD45" s="134"/>
      <c r="BZE45" s="134"/>
      <c r="BZF45" s="134"/>
      <c r="BZG45" s="134"/>
      <c r="BZH45" s="134"/>
      <c r="BZI45" s="134"/>
      <c r="BZJ45" s="134"/>
      <c r="BZK45" s="134"/>
      <c r="BZL45" s="134"/>
      <c r="BZM45" s="134"/>
      <c r="BZN45" s="134"/>
      <c r="BZO45" s="134"/>
      <c r="BZP45" s="134"/>
      <c r="BZQ45" s="134"/>
      <c r="BZR45" s="134"/>
      <c r="BZS45" s="134"/>
      <c r="BZT45" s="134"/>
      <c r="BZU45" s="134"/>
      <c r="BZV45" s="134"/>
      <c r="BZW45" s="134"/>
      <c r="BZX45" s="134"/>
      <c r="BZY45" s="134"/>
      <c r="BZZ45" s="134"/>
      <c r="CAA45" s="134"/>
      <c r="CAB45" s="134"/>
      <c r="CAC45" s="134"/>
      <c r="CAD45" s="134"/>
      <c r="CAE45" s="134"/>
      <c r="CAF45" s="134"/>
      <c r="CAG45" s="134"/>
      <c r="CAH45" s="134"/>
      <c r="CAI45" s="134"/>
      <c r="CAJ45" s="134"/>
      <c r="CAK45" s="134"/>
      <c r="CAL45" s="134"/>
      <c r="CAM45" s="134"/>
      <c r="CAN45" s="134"/>
      <c r="CAO45" s="134"/>
      <c r="CAP45" s="134"/>
      <c r="CAQ45" s="134"/>
      <c r="CAR45" s="134"/>
      <c r="CAS45" s="134"/>
      <c r="CAT45" s="134"/>
      <c r="CAU45" s="134"/>
      <c r="CAV45" s="134"/>
      <c r="CAW45" s="134"/>
      <c r="CAX45" s="134"/>
      <c r="CAY45" s="134"/>
      <c r="CAZ45" s="134"/>
      <c r="CBA45" s="134"/>
      <c r="CBB45" s="134"/>
      <c r="CBC45" s="134"/>
      <c r="CBD45" s="134"/>
      <c r="CBE45" s="134"/>
      <c r="CBF45" s="134"/>
      <c r="CBG45" s="134"/>
      <c r="CBH45" s="134"/>
      <c r="CBI45" s="134"/>
      <c r="CBJ45" s="134"/>
      <c r="CBK45" s="134"/>
      <c r="CBL45" s="134"/>
      <c r="CBM45" s="134"/>
      <c r="CBN45" s="134"/>
      <c r="CBO45" s="134"/>
      <c r="CBP45" s="134"/>
      <c r="CBQ45" s="134"/>
      <c r="CBR45" s="134"/>
      <c r="CBS45" s="134"/>
      <c r="CBT45" s="134"/>
      <c r="CBU45" s="134"/>
      <c r="CBV45" s="134"/>
      <c r="CBW45" s="134"/>
      <c r="CBX45" s="134"/>
      <c r="CBY45" s="134"/>
      <c r="CBZ45" s="134"/>
      <c r="CCA45" s="134"/>
      <c r="CCB45" s="134"/>
      <c r="CCC45" s="134"/>
      <c r="CCD45" s="134"/>
      <c r="CCE45" s="134"/>
      <c r="CCF45" s="134"/>
      <c r="CCG45" s="134"/>
      <c r="CCH45" s="134"/>
      <c r="CCI45" s="134"/>
      <c r="CCJ45" s="134"/>
      <c r="CCK45" s="134"/>
      <c r="CCL45" s="134"/>
      <c r="CCM45" s="134"/>
      <c r="CCN45" s="134"/>
      <c r="CCO45" s="134"/>
      <c r="CCP45" s="134"/>
      <c r="CCQ45" s="134"/>
      <c r="CCR45" s="134"/>
      <c r="CCS45" s="134"/>
      <c r="CCT45" s="134"/>
      <c r="CCU45" s="134"/>
      <c r="CCV45" s="134"/>
      <c r="CCW45" s="134"/>
      <c r="CCX45" s="134"/>
      <c r="CCY45" s="134"/>
      <c r="CCZ45" s="134"/>
      <c r="CDA45" s="134"/>
      <c r="CDB45" s="134"/>
      <c r="CDC45" s="134"/>
      <c r="CDD45" s="134"/>
      <c r="CDE45" s="134"/>
      <c r="CDF45" s="134"/>
      <c r="CDG45" s="134"/>
      <c r="CDH45" s="134"/>
      <c r="CDI45" s="134"/>
      <c r="CDJ45" s="134"/>
      <c r="CDK45" s="134"/>
      <c r="CDL45" s="134"/>
      <c r="CDM45" s="134"/>
      <c r="CDN45" s="134"/>
      <c r="CDO45" s="134"/>
      <c r="CDP45" s="134"/>
      <c r="CDQ45" s="134"/>
      <c r="CDR45" s="134"/>
      <c r="CDS45" s="134"/>
      <c r="CDT45" s="134"/>
      <c r="CDU45" s="134"/>
      <c r="CDV45" s="134"/>
      <c r="CDW45" s="134"/>
      <c r="CDX45" s="134"/>
      <c r="CDY45" s="134"/>
      <c r="CDZ45" s="134"/>
      <c r="CEA45" s="134"/>
      <c r="CEB45" s="134"/>
      <c r="CEC45" s="134"/>
      <c r="CED45" s="134"/>
      <c r="CEE45" s="134"/>
      <c r="CEF45" s="134"/>
      <c r="CEG45" s="134"/>
      <c r="CEH45" s="134"/>
      <c r="CEI45" s="134"/>
      <c r="CEJ45" s="134"/>
      <c r="CEK45" s="134"/>
      <c r="CEL45" s="134"/>
      <c r="CEM45" s="134"/>
      <c r="CEN45" s="134"/>
      <c r="CEO45" s="134"/>
      <c r="CEP45" s="134"/>
      <c r="CEQ45" s="134"/>
      <c r="CER45" s="134"/>
      <c r="CES45" s="134"/>
      <c r="CET45" s="134"/>
      <c r="CEU45" s="134"/>
      <c r="CEV45" s="134"/>
      <c r="CEW45" s="134"/>
      <c r="CEX45" s="134"/>
      <c r="CEY45" s="134"/>
      <c r="CEZ45" s="134"/>
      <c r="CFA45" s="134"/>
      <c r="CFB45" s="134"/>
      <c r="CFC45" s="134"/>
      <c r="CFD45" s="134"/>
      <c r="CFE45" s="134"/>
      <c r="CFF45" s="134"/>
      <c r="CFG45" s="134"/>
      <c r="CFH45" s="134"/>
      <c r="CFI45" s="134"/>
      <c r="CFJ45" s="134"/>
      <c r="CFK45" s="134"/>
      <c r="CFL45" s="134"/>
      <c r="CFM45" s="134"/>
      <c r="CFN45" s="134"/>
      <c r="CFO45" s="134"/>
      <c r="CFP45" s="134"/>
      <c r="CFQ45" s="134"/>
      <c r="CFR45" s="134"/>
      <c r="CFS45" s="134"/>
      <c r="CFT45" s="134"/>
      <c r="CFU45" s="134"/>
      <c r="CFV45" s="134"/>
      <c r="CFW45" s="134"/>
      <c r="CFX45" s="134"/>
      <c r="CFY45" s="134"/>
      <c r="CFZ45" s="134"/>
      <c r="CGA45" s="134"/>
      <c r="CGB45" s="134"/>
      <c r="CGC45" s="134"/>
      <c r="CGD45" s="134"/>
      <c r="CGE45" s="134"/>
      <c r="CGF45" s="134"/>
      <c r="CGG45" s="134"/>
      <c r="CGH45" s="134"/>
      <c r="CGI45" s="134"/>
      <c r="CGJ45" s="134"/>
      <c r="CGK45" s="134"/>
      <c r="CGL45" s="134"/>
      <c r="CGM45" s="134"/>
      <c r="CGN45" s="134"/>
      <c r="CGO45" s="134"/>
      <c r="CGP45" s="134"/>
      <c r="CGQ45" s="134"/>
      <c r="CGR45" s="134"/>
      <c r="CGS45" s="134"/>
      <c r="CGT45" s="134"/>
      <c r="CGU45" s="134"/>
      <c r="CGV45" s="134"/>
      <c r="CGW45" s="134"/>
      <c r="CGX45" s="134"/>
      <c r="CGY45" s="134"/>
      <c r="CGZ45" s="134"/>
      <c r="CHA45" s="134"/>
      <c r="CHB45" s="134"/>
      <c r="CHC45" s="134"/>
      <c r="CHD45" s="134"/>
      <c r="CHE45" s="134"/>
      <c r="CHF45" s="134"/>
      <c r="CHG45" s="134"/>
      <c r="CHH45" s="134"/>
      <c r="CHI45" s="134"/>
      <c r="CHJ45" s="134"/>
      <c r="CHK45" s="134"/>
      <c r="CHL45" s="134"/>
      <c r="CHM45" s="134"/>
      <c r="CHN45" s="134"/>
      <c r="CHO45" s="134"/>
      <c r="CHP45" s="134"/>
      <c r="CHQ45" s="134"/>
      <c r="CHR45" s="134"/>
      <c r="CHS45" s="134"/>
      <c r="CHT45" s="134"/>
      <c r="CHU45" s="134"/>
      <c r="CHV45" s="134"/>
      <c r="CHW45" s="134"/>
      <c r="CHX45" s="134"/>
      <c r="CHY45" s="134"/>
      <c r="CHZ45" s="134"/>
      <c r="CIA45" s="134"/>
      <c r="CIB45" s="134"/>
      <c r="CIC45" s="134"/>
      <c r="CID45" s="134"/>
      <c r="CIE45" s="134"/>
      <c r="CIF45" s="134"/>
      <c r="CIG45" s="134"/>
      <c r="CIH45" s="134"/>
      <c r="CII45" s="134"/>
      <c r="CIJ45" s="134"/>
      <c r="CIK45" s="134"/>
      <c r="CIL45" s="134"/>
      <c r="CIM45" s="134"/>
      <c r="CIN45" s="134"/>
      <c r="CIO45" s="134"/>
      <c r="CIP45" s="134"/>
      <c r="CIQ45" s="134"/>
      <c r="CIR45" s="134"/>
      <c r="CIS45" s="134"/>
      <c r="CIT45" s="134"/>
      <c r="CIU45" s="134"/>
      <c r="CIV45" s="134"/>
      <c r="CIW45" s="134"/>
      <c r="CIX45" s="134"/>
      <c r="CIY45" s="134"/>
      <c r="CIZ45" s="134"/>
      <c r="CJA45" s="134"/>
      <c r="CJB45" s="134"/>
      <c r="CJC45" s="134"/>
      <c r="CJD45" s="134"/>
      <c r="CJE45" s="134"/>
      <c r="CJF45" s="134"/>
      <c r="CJG45" s="134"/>
      <c r="CJH45" s="134"/>
      <c r="CJI45" s="134"/>
      <c r="CJJ45" s="134"/>
      <c r="CJK45" s="134"/>
      <c r="CJL45" s="134"/>
      <c r="CJM45" s="134"/>
      <c r="CJN45" s="134"/>
      <c r="CJO45" s="134"/>
      <c r="CJP45" s="134"/>
      <c r="CJQ45" s="134"/>
      <c r="CJR45" s="134"/>
      <c r="CJS45" s="134"/>
      <c r="CJT45" s="134"/>
      <c r="CJU45" s="134"/>
      <c r="CJV45" s="134"/>
      <c r="CJW45" s="134"/>
      <c r="CJX45" s="134"/>
      <c r="CJY45" s="134"/>
      <c r="CJZ45" s="134"/>
      <c r="CKA45" s="134"/>
      <c r="CKB45" s="134"/>
      <c r="CKC45" s="134"/>
      <c r="CKD45" s="134"/>
      <c r="CKE45" s="134"/>
      <c r="CKF45" s="134"/>
      <c r="CKG45" s="134"/>
      <c r="CKH45" s="134"/>
      <c r="CKI45" s="134"/>
      <c r="CKJ45" s="134"/>
      <c r="CKK45" s="134"/>
      <c r="CKL45" s="134"/>
      <c r="CKM45" s="134"/>
      <c r="CKN45" s="134"/>
      <c r="CKO45" s="134"/>
      <c r="CKP45" s="134"/>
      <c r="CKQ45" s="134"/>
      <c r="CKR45" s="134"/>
      <c r="CKS45" s="134"/>
      <c r="CKT45" s="134"/>
      <c r="CKU45" s="134"/>
      <c r="CKV45" s="134"/>
      <c r="CKW45" s="134"/>
      <c r="CKX45" s="134"/>
      <c r="CKY45" s="134"/>
      <c r="CKZ45" s="134"/>
      <c r="CLA45" s="134"/>
      <c r="CLB45" s="134"/>
      <c r="CLC45" s="134"/>
      <c r="CLD45" s="134"/>
      <c r="CLE45" s="134"/>
      <c r="CLF45" s="134"/>
      <c r="CLG45" s="134"/>
      <c r="CLH45" s="134"/>
      <c r="CLI45" s="134"/>
      <c r="CLJ45" s="134"/>
      <c r="CLK45" s="134"/>
      <c r="CLL45" s="134"/>
      <c r="CLM45" s="134"/>
      <c r="CLN45" s="134"/>
      <c r="CLO45" s="134"/>
      <c r="CLP45" s="134"/>
      <c r="CLQ45" s="134"/>
      <c r="CLR45" s="134"/>
      <c r="CLS45" s="134"/>
      <c r="CLT45" s="134"/>
      <c r="CLU45" s="134"/>
      <c r="CLV45" s="134"/>
      <c r="CLW45" s="134"/>
      <c r="CLX45" s="134"/>
      <c r="CLY45" s="134"/>
      <c r="CLZ45" s="134"/>
      <c r="CMA45" s="134"/>
      <c r="CMB45" s="134"/>
      <c r="CMC45" s="134"/>
      <c r="CMD45" s="134"/>
      <c r="CME45" s="134"/>
      <c r="CMF45" s="134"/>
      <c r="CMG45" s="134"/>
      <c r="CMH45" s="134"/>
      <c r="CMI45" s="134"/>
      <c r="CMJ45" s="134"/>
      <c r="CMK45" s="134"/>
      <c r="CML45" s="134"/>
      <c r="CMM45" s="134"/>
      <c r="CMN45" s="134"/>
      <c r="CMO45" s="134"/>
      <c r="CMP45" s="134"/>
      <c r="CMQ45" s="134"/>
      <c r="CMR45" s="134"/>
      <c r="CMS45" s="134"/>
      <c r="CMT45" s="134"/>
      <c r="CMU45" s="134"/>
      <c r="CMV45" s="134"/>
      <c r="CMW45" s="134"/>
      <c r="CMX45" s="134"/>
      <c r="CMY45" s="134"/>
      <c r="CMZ45" s="134"/>
      <c r="CNA45" s="134"/>
      <c r="CNB45" s="134"/>
      <c r="CNC45" s="134"/>
      <c r="CND45" s="134"/>
      <c r="CNE45" s="134"/>
      <c r="CNF45" s="134"/>
      <c r="CNG45" s="134"/>
      <c r="CNH45" s="134"/>
      <c r="CNI45" s="134"/>
      <c r="CNJ45" s="134"/>
      <c r="CNK45" s="134"/>
      <c r="CNL45" s="134"/>
      <c r="CNM45" s="134"/>
      <c r="CNN45" s="134"/>
      <c r="CNO45" s="134"/>
      <c r="CNP45" s="134"/>
      <c r="CNQ45" s="134"/>
      <c r="CNR45" s="134"/>
      <c r="CNS45" s="134"/>
      <c r="CNT45" s="134"/>
      <c r="CNU45" s="134"/>
      <c r="CNV45" s="134"/>
      <c r="CNW45" s="134"/>
      <c r="CNX45" s="134"/>
      <c r="CNY45" s="134"/>
      <c r="CNZ45" s="134"/>
      <c r="COA45" s="134"/>
      <c r="COB45" s="134"/>
      <c r="COC45" s="134"/>
      <c r="COD45" s="134"/>
      <c r="COE45" s="134"/>
      <c r="COF45" s="134"/>
      <c r="COG45" s="134"/>
      <c r="COH45" s="134"/>
      <c r="COI45" s="134"/>
      <c r="COJ45" s="134"/>
      <c r="COK45" s="134"/>
      <c r="COL45" s="134"/>
      <c r="COM45" s="134"/>
      <c r="CON45" s="134"/>
      <c r="COO45" s="134"/>
      <c r="COP45" s="134"/>
      <c r="COQ45" s="134"/>
      <c r="COR45" s="134"/>
      <c r="COS45" s="134"/>
      <c r="COT45" s="134"/>
      <c r="COU45" s="134"/>
      <c r="COV45" s="134"/>
      <c r="COW45" s="134"/>
      <c r="COX45" s="134"/>
      <c r="COY45" s="134"/>
      <c r="COZ45" s="134"/>
      <c r="CPA45" s="134"/>
      <c r="CPB45" s="134"/>
      <c r="CPC45" s="134"/>
      <c r="CPD45" s="134"/>
      <c r="CPE45" s="134"/>
      <c r="CPF45" s="134"/>
      <c r="CPG45" s="134"/>
      <c r="CPH45" s="134"/>
      <c r="CPI45" s="134"/>
      <c r="CPJ45" s="134"/>
      <c r="CPK45" s="134"/>
      <c r="CPL45" s="134"/>
      <c r="CPM45" s="134"/>
      <c r="CPN45" s="134"/>
      <c r="CPO45" s="134"/>
      <c r="CPP45" s="134"/>
      <c r="CPQ45" s="134"/>
      <c r="CPR45" s="134"/>
      <c r="CPS45" s="134"/>
      <c r="CPT45" s="134"/>
      <c r="CPU45" s="134"/>
      <c r="CPV45" s="134"/>
      <c r="CPW45" s="134"/>
      <c r="CPX45" s="134"/>
      <c r="CPY45" s="134"/>
      <c r="CPZ45" s="134"/>
      <c r="CQA45" s="134"/>
      <c r="CQB45" s="134"/>
      <c r="CQC45" s="134"/>
      <c r="CQD45" s="134"/>
      <c r="CQE45" s="134"/>
      <c r="CQF45" s="134"/>
      <c r="CQG45" s="134"/>
      <c r="CQH45" s="134"/>
      <c r="CQI45" s="134"/>
      <c r="CQJ45" s="134"/>
      <c r="CQK45" s="134"/>
      <c r="CQL45" s="134"/>
      <c r="CQM45" s="134"/>
      <c r="CQN45" s="134"/>
      <c r="CQO45" s="134"/>
      <c r="CQP45" s="134"/>
      <c r="CQQ45" s="134"/>
      <c r="CQR45" s="134"/>
      <c r="CQS45" s="134"/>
      <c r="CQT45" s="134"/>
      <c r="CQU45" s="134"/>
      <c r="CQV45" s="134"/>
      <c r="CQW45" s="134"/>
      <c r="CQX45" s="134"/>
      <c r="CQY45" s="134"/>
      <c r="CQZ45" s="134"/>
      <c r="CRA45" s="134"/>
      <c r="CRB45" s="134"/>
      <c r="CRC45" s="134"/>
      <c r="CRD45" s="134"/>
      <c r="CRE45" s="134"/>
      <c r="CRF45" s="134"/>
      <c r="CRG45" s="134"/>
      <c r="CRH45" s="134"/>
      <c r="CRI45" s="134"/>
      <c r="CRJ45" s="134"/>
      <c r="CRK45" s="134"/>
      <c r="CRL45" s="134"/>
      <c r="CRM45" s="134"/>
      <c r="CRN45" s="134"/>
      <c r="CRO45" s="134"/>
      <c r="CRP45" s="134"/>
      <c r="CRQ45" s="134"/>
      <c r="CRR45" s="134"/>
      <c r="CRS45" s="134"/>
      <c r="CRT45" s="134"/>
      <c r="CRU45" s="134"/>
      <c r="CRV45" s="134"/>
      <c r="CRW45" s="134"/>
      <c r="CRX45" s="134"/>
      <c r="CRY45" s="134"/>
      <c r="CRZ45" s="134"/>
      <c r="CSA45" s="134"/>
      <c r="CSB45" s="134"/>
      <c r="CSC45" s="134"/>
      <c r="CSD45" s="134"/>
      <c r="CSE45" s="134"/>
      <c r="CSF45" s="134"/>
      <c r="CSG45" s="134"/>
      <c r="CSH45" s="134"/>
      <c r="CSI45" s="134"/>
      <c r="CSJ45" s="134"/>
      <c r="CSK45" s="134"/>
      <c r="CSL45" s="134"/>
      <c r="CSM45" s="134"/>
      <c r="CSN45" s="134"/>
      <c r="CSO45" s="134"/>
      <c r="CSP45" s="134"/>
      <c r="CSQ45" s="134"/>
      <c r="CSR45" s="134"/>
      <c r="CSS45" s="134"/>
      <c r="CST45" s="134"/>
      <c r="CSU45" s="134"/>
      <c r="CSV45" s="134"/>
      <c r="CSW45" s="134"/>
      <c r="CSX45" s="134"/>
      <c r="CSY45" s="134"/>
      <c r="CSZ45" s="134"/>
      <c r="CTA45" s="134"/>
      <c r="CTB45" s="134"/>
      <c r="CTC45" s="134"/>
      <c r="CTD45" s="134"/>
      <c r="CTE45" s="134"/>
      <c r="CTF45" s="134"/>
      <c r="CTG45" s="134"/>
      <c r="CTH45" s="134"/>
      <c r="CTI45" s="134"/>
      <c r="CTJ45" s="134"/>
      <c r="CTK45" s="134"/>
      <c r="CTL45" s="134"/>
      <c r="CTM45" s="134"/>
      <c r="CTN45" s="134"/>
      <c r="CTO45" s="134"/>
      <c r="CTP45" s="134"/>
      <c r="CTQ45" s="134"/>
      <c r="CTR45" s="134"/>
      <c r="CTS45" s="134"/>
      <c r="CTT45" s="134"/>
      <c r="CTU45" s="134"/>
      <c r="CTV45" s="134"/>
      <c r="CTW45" s="134"/>
      <c r="CTX45" s="134"/>
      <c r="CTY45" s="134"/>
      <c r="CTZ45" s="134"/>
      <c r="CUA45" s="134"/>
      <c r="CUB45" s="134"/>
      <c r="CUC45" s="134"/>
      <c r="CUD45" s="134"/>
      <c r="CUE45" s="134"/>
      <c r="CUF45" s="134"/>
      <c r="CUG45" s="134"/>
      <c r="CUH45" s="134"/>
      <c r="CUI45" s="134"/>
      <c r="CUJ45" s="134"/>
      <c r="CUK45" s="134"/>
      <c r="CUL45" s="134"/>
      <c r="CUM45" s="134"/>
      <c r="CUN45" s="134"/>
      <c r="CUO45" s="134"/>
      <c r="CUP45" s="134"/>
      <c r="CUQ45" s="134"/>
      <c r="CUR45" s="134"/>
      <c r="CUS45" s="134"/>
      <c r="CUT45" s="134"/>
      <c r="CUU45" s="134"/>
      <c r="CUV45" s="134"/>
      <c r="CUW45" s="134"/>
      <c r="CUX45" s="134"/>
      <c r="CUY45" s="134"/>
      <c r="CUZ45" s="134"/>
      <c r="CVA45" s="134"/>
      <c r="CVB45" s="134"/>
      <c r="CVC45" s="134"/>
      <c r="CVD45" s="134"/>
      <c r="CVE45" s="134"/>
      <c r="CVF45" s="134"/>
      <c r="CVG45" s="134"/>
      <c r="CVH45" s="134"/>
      <c r="CVI45" s="134"/>
      <c r="CVJ45" s="134"/>
      <c r="CVK45" s="134"/>
      <c r="CVL45" s="134"/>
      <c r="CVM45" s="134"/>
      <c r="CVN45" s="134"/>
      <c r="CVO45" s="134"/>
      <c r="CVP45" s="134"/>
      <c r="CVQ45" s="134"/>
      <c r="CVR45" s="134"/>
      <c r="CVS45" s="134"/>
      <c r="CVT45" s="134"/>
      <c r="CVU45" s="134"/>
      <c r="CVV45" s="134"/>
      <c r="CVW45" s="134"/>
      <c r="CVX45" s="134"/>
      <c r="CVY45" s="134"/>
      <c r="CVZ45" s="134"/>
      <c r="CWA45" s="134"/>
      <c r="CWB45" s="134"/>
      <c r="CWC45" s="134"/>
      <c r="CWD45" s="134"/>
      <c r="CWE45" s="134"/>
      <c r="CWF45" s="134"/>
      <c r="CWG45" s="134"/>
      <c r="CWH45" s="134"/>
      <c r="CWI45" s="134"/>
      <c r="CWJ45" s="134"/>
      <c r="CWK45" s="134"/>
      <c r="CWL45" s="134"/>
      <c r="CWM45" s="134"/>
      <c r="CWN45" s="134"/>
      <c r="CWO45" s="134"/>
      <c r="CWP45" s="134"/>
      <c r="CWQ45" s="134"/>
      <c r="CWR45" s="134"/>
      <c r="CWS45" s="134"/>
      <c r="CWT45" s="134"/>
      <c r="CWU45" s="134"/>
      <c r="CWV45" s="134"/>
      <c r="CWW45" s="134"/>
      <c r="CWX45" s="134"/>
      <c r="CWY45" s="134"/>
      <c r="CWZ45" s="134"/>
      <c r="CXA45" s="134"/>
      <c r="CXB45" s="134"/>
      <c r="CXC45" s="134"/>
      <c r="CXD45" s="134"/>
      <c r="CXE45" s="134"/>
      <c r="CXF45" s="134"/>
      <c r="CXG45" s="134"/>
      <c r="CXH45" s="134"/>
      <c r="CXI45" s="134"/>
      <c r="CXJ45" s="134"/>
      <c r="CXK45" s="134"/>
      <c r="CXL45" s="134"/>
      <c r="CXM45" s="134"/>
      <c r="CXN45" s="134"/>
      <c r="CXO45" s="134"/>
      <c r="CXP45" s="134"/>
      <c r="CXQ45" s="134"/>
      <c r="CXR45" s="134"/>
      <c r="CXS45" s="134"/>
      <c r="CXT45" s="134"/>
      <c r="CXU45" s="134"/>
      <c r="CXV45" s="134"/>
      <c r="CXW45" s="134"/>
      <c r="CXX45" s="134"/>
      <c r="CXY45" s="134"/>
      <c r="CXZ45" s="134"/>
      <c r="CYA45" s="134"/>
      <c r="CYB45" s="134"/>
      <c r="CYC45" s="134"/>
      <c r="CYD45" s="134"/>
      <c r="CYE45" s="134"/>
      <c r="CYF45" s="134"/>
      <c r="CYG45" s="134"/>
      <c r="CYH45" s="134"/>
      <c r="CYI45" s="134"/>
      <c r="CYJ45" s="134"/>
      <c r="CYK45" s="134"/>
      <c r="CYL45" s="134"/>
      <c r="CYM45" s="134"/>
      <c r="CYN45" s="134"/>
      <c r="CYO45" s="134"/>
      <c r="CYP45" s="134"/>
      <c r="CYQ45" s="134"/>
      <c r="CYR45" s="134"/>
      <c r="CYS45" s="134"/>
      <c r="CYT45" s="134"/>
      <c r="CYU45" s="134"/>
      <c r="CYV45" s="134"/>
      <c r="CYW45" s="134"/>
      <c r="CYX45" s="134"/>
      <c r="CYY45" s="134"/>
      <c r="CYZ45" s="134"/>
      <c r="CZA45" s="134"/>
      <c r="CZB45" s="134"/>
      <c r="CZC45" s="134"/>
      <c r="CZD45" s="134"/>
      <c r="CZE45" s="134"/>
      <c r="CZF45" s="134"/>
      <c r="CZG45" s="134"/>
      <c r="CZH45" s="134"/>
      <c r="CZI45" s="134"/>
      <c r="CZJ45" s="134"/>
      <c r="CZK45" s="134"/>
      <c r="CZL45" s="134"/>
      <c r="CZM45" s="134"/>
      <c r="CZN45" s="134"/>
      <c r="CZO45" s="134"/>
      <c r="CZP45" s="134"/>
      <c r="CZQ45" s="134"/>
      <c r="CZR45" s="134"/>
      <c r="CZS45" s="134"/>
      <c r="CZT45" s="134"/>
      <c r="CZU45" s="134"/>
      <c r="CZV45" s="134"/>
      <c r="CZW45" s="134"/>
      <c r="CZX45" s="134"/>
      <c r="CZY45" s="134"/>
      <c r="CZZ45" s="134"/>
      <c r="DAA45" s="134"/>
      <c r="DAB45" s="134"/>
      <c r="DAC45" s="134"/>
      <c r="DAD45" s="134"/>
      <c r="DAE45" s="134"/>
      <c r="DAF45" s="134"/>
      <c r="DAG45" s="134"/>
      <c r="DAH45" s="134"/>
      <c r="DAI45" s="134"/>
      <c r="DAJ45" s="134"/>
      <c r="DAK45" s="134"/>
      <c r="DAL45" s="134"/>
      <c r="DAM45" s="134"/>
      <c r="DAN45" s="134"/>
      <c r="DAO45" s="134"/>
      <c r="DAP45" s="134"/>
      <c r="DAQ45" s="134"/>
      <c r="DAR45" s="134"/>
      <c r="DAS45" s="134"/>
      <c r="DAT45" s="134"/>
      <c r="DAU45" s="134"/>
      <c r="DAV45" s="134"/>
      <c r="DAW45" s="134"/>
      <c r="DAX45" s="134"/>
      <c r="DAY45" s="134"/>
      <c r="DAZ45" s="134"/>
      <c r="DBA45" s="134"/>
      <c r="DBB45" s="134"/>
      <c r="DBC45" s="134"/>
      <c r="DBD45" s="134"/>
      <c r="DBE45" s="134"/>
      <c r="DBF45" s="134"/>
      <c r="DBG45" s="134"/>
      <c r="DBH45" s="134"/>
      <c r="DBI45" s="134"/>
      <c r="DBJ45" s="134"/>
      <c r="DBK45" s="134"/>
      <c r="DBL45" s="134"/>
      <c r="DBM45" s="134"/>
      <c r="DBN45" s="134"/>
      <c r="DBO45" s="134"/>
      <c r="DBP45" s="134"/>
      <c r="DBQ45" s="134"/>
      <c r="DBR45" s="134"/>
      <c r="DBS45" s="134"/>
      <c r="DBT45" s="134"/>
      <c r="DBU45" s="134"/>
      <c r="DBV45" s="134"/>
      <c r="DBW45" s="134"/>
      <c r="DBX45" s="134"/>
      <c r="DBY45" s="134"/>
      <c r="DBZ45" s="134"/>
      <c r="DCA45" s="134"/>
      <c r="DCB45" s="134"/>
      <c r="DCC45" s="134"/>
      <c r="DCD45" s="134"/>
      <c r="DCE45" s="134"/>
      <c r="DCF45" s="134"/>
      <c r="DCG45" s="134"/>
      <c r="DCH45" s="134"/>
      <c r="DCI45" s="134"/>
      <c r="DCJ45" s="134"/>
      <c r="DCK45" s="134"/>
      <c r="DCL45" s="134"/>
      <c r="DCM45" s="134"/>
      <c r="DCN45" s="134"/>
      <c r="DCO45" s="134"/>
      <c r="DCP45" s="134"/>
      <c r="DCQ45" s="134"/>
      <c r="DCR45" s="134"/>
      <c r="DCS45" s="134"/>
      <c r="DCT45" s="134"/>
      <c r="DCU45" s="134"/>
      <c r="DCV45" s="134"/>
      <c r="DCW45" s="134"/>
      <c r="DCX45" s="134"/>
      <c r="DCY45" s="134"/>
      <c r="DCZ45" s="134"/>
      <c r="DDA45" s="134"/>
      <c r="DDB45" s="134"/>
      <c r="DDC45" s="134"/>
      <c r="DDD45" s="134"/>
      <c r="DDE45" s="134"/>
      <c r="DDF45" s="134"/>
      <c r="DDG45" s="134"/>
      <c r="DDH45" s="134"/>
      <c r="DDI45" s="134"/>
      <c r="DDJ45" s="134"/>
      <c r="DDK45" s="134"/>
      <c r="DDL45" s="134"/>
      <c r="DDM45" s="134"/>
      <c r="DDN45" s="134"/>
      <c r="DDO45" s="134"/>
      <c r="DDP45" s="134"/>
      <c r="DDQ45" s="134"/>
      <c r="DDR45" s="134"/>
      <c r="DDS45" s="134"/>
      <c r="DDT45" s="134"/>
      <c r="DDU45" s="134"/>
      <c r="DDV45" s="134"/>
      <c r="DDW45" s="134"/>
      <c r="DDX45" s="134"/>
      <c r="DDY45" s="134"/>
      <c r="DDZ45" s="134"/>
      <c r="DEA45" s="134"/>
      <c r="DEB45" s="134"/>
      <c r="DEC45" s="134"/>
      <c r="DED45" s="134"/>
      <c r="DEE45" s="134"/>
      <c r="DEF45" s="134"/>
      <c r="DEG45" s="134"/>
      <c r="DEH45" s="134"/>
      <c r="DEI45" s="134"/>
      <c r="DEJ45" s="134"/>
      <c r="DEK45" s="134"/>
      <c r="DEL45" s="134"/>
      <c r="DEM45" s="134"/>
      <c r="DEN45" s="134"/>
      <c r="DEO45" s="134"/>
      <c r="DEP45" s="134"/>
      <c r="DEQ45" s="134"/>
      <c r="DER45" s="134"/>
      <c r="DES45" s="134"/>
      <c r="DET45" s="134"/>
      <c r="DEU45" s="134"/>
      <c r="DEV45" s="134"/>
      <c r="DEW45" s="134"/>
      <c r="DEX45" s="134"/>
      <c r="DEY45" s="134"/>
      <c r="DEZ45" s="134"/>
      <c r="DFA45" s="134"/>
      <c r="DFB45" s="134"/>
      <c r="DFC45" s="134"/>
      <c r="DFD45" s="134"/>
      <c r="DFE45" s="134"/>
      <c r="DFF45" s="134"/>
      <c r="DFG45" s="134"/>
      <c r="DFH45" s="134"/>
      <c r="DFI45" s="134"/>
      <c r="DFJ45" s="134"/>
      <c r="DFK45" s="134"/>
      <c r="DFL45" s="134"/>
      <c r="DFM45" s="134"/>
      <c r="DFN45" s="134"/>
      <c r="DFO45" s="134"/>
      <c r="DFP45" s="134"/>
      <c r="DFQ45" s="134"/>
      <c r="DFR45" s="134"/>
      <c r="DFS45" s="134"/>
      <c r="DFT45" s="134"/>
      <c r="DFU45" s="134"/>
      <c r="DFV45" s="134"/>
      <c r="DFW45" s="134"/>
      <c r="DFX45" s="134"/>
      <c r="DFY45" s="134"/>
      <c r="DFZ45" s="134"/>
      <c r="DGA45" s="134"/>
      <c r="DGB45" s="134"/>
      <c r="DGC45" s="134"/>
      <c r="DGD45" s="134"/>
      <c r="DGE45" s="134"/>
      <c r="DGF45" s="134"/>
      <c r="DGG45" s="134"/>
      <c r="DGH45" s="134"/>
      <c r="DGI45" s="134"/>
      <c r="DGJ45" s="134"/>
      <c r="DGK45" s="134"/>
      <c r="DGL45" s="134"/>
      <c r="DGM45" s="134"/>
      <c r="DGN45" s="134"/>
      <c r="DGO45" s="134"/>
      <c r="DGP45" s="134"/>
      <c r="DGQ45" s="134"/>
      <c r="DGR45" s="134"/>
      <c r="DGS45" s="134"/>
      <c r="DGT45" s="134"/>
      <c r="DGU45" s="134"/>
      <c r="DGV45" s="134"/>
      <c r="DGW45" s="134"/>
      <c r="DGX45" s="134"/>
      <c r="DGY45" s="134"/>
      <c r="DGZ45" s="134"/>
      <c r="DHA45" s="134"/>
      <c r="DHB45" s="134"/>
      <c r="DHC45" s="134"/>
      <c r="DHD45" s="134"/>
      <c r="DHE45" s="134"/>
      <c r="DHF45" s="134"/>
      <c r="DHG45" s="134"/>
      <c r="DHH45" s="134"/>
      <c r="DHI45" s="134"/>
      <c r="DHJ45" s="134"/>
      <c r="DHK45" s="134"/>
      <c r="DHL45" s="134"/>
      <c r="DHM45" s="134"/>
      <c r="DHN45" s="134"/>
      <c r="DHO45" s="134"/>
      <c r="DHP45" s="134"/>
      <c r="DHQ45" s="134"/>
      <c r="DHR45" s="134"/>
      <c r="DHS45" s="134"/>
      <c r="DHT45" s="134"/>
      <c r="DHU45" s="134"/>
      <c r="DHV45" s="134"/>
      <c r="DHW45" s="134"/>
      <c r="DHX45" s="134"/>
      <c r="DHY45" s="134"/>
      <c r="DHZ45" s="134"/>
      <c r="DIA45" s="134"/>
      <c r="DIB45" s="134"/>
      <c r="DIC45" s="134"/>
      <c r="DID45" s="134"/>
      <c r="DIE45" s="134"/>
      <c r="DIF45" s="134"/>
      <c r="DIG45" s="134"/>
      <c r="DIH45" s="134"/>
      <c r="DII45" s="134"/>
      <c r="DIJ45" s="134"/>
      <c r="DIK45" s="134"/>
      <c r="DIL45" s="134"/>
      <c r="DIM45" s="134"/>
      <c r="DIN45" s="134"/>
      <c r="DIO45" s="134"/>
      <c r="DIP45" s="134"/>
      <c r="DIQ45" s="134"/>
      <c r="DIR45" s="134"/>
      <c r="DIS45" s="134"/>
      <c r="DIT45" s="134"/>
      <c r="DIU45" s="134"/>
      <c r="DIV45" s="134"/>
      <c r="DIW45" s="134"/>
      <c r="DIX45" s="134"/>
      <c r="DIY45" s="134"/>
      <c r="DIZ45" s="134"/>
      <c r="DJA45" s="134"/>
      <c r="DJB45" s="134"/>
      <c r="DJC45" s="134"/>
      <c r="DJD45" s="134"/>
      <c r="DJE45" s="134"/>
      <c r="DJF45" s="134"/>
      <c r="DJG45" s="134"/>
      <c r="DJH45" s="134"/>
      <c r="DJI45" s="134"/>
      <c r="DJJ45" s="134"/>
      <c r="DJK45" s="134"/>
      <c r="DJL45" s="134"/>
      <c r="DJM45" s="134"/>
      <c r="DJN45" s="134"/>
      <c r="DJO45" s="134"/>
      <c r="DJP45" s="134"/>
      <c r="DJQ45" s="134"/>
      <c r="DJR45" s="134"/>
      <c r="DJS45" s="134"/>
      <c r="DJT45" s="134"/>
      <c r="DJU45" s="134"/>
      <c r="DJV45" s="134"/>
      <c r="DJW45" s="134"/>
      <c r="DJX45" s="134"/>
      <c r="DJY45" s="134"/>
      <c r="DJZ45" s="134"/>
      <c r="DKA45" s="134"/>
      <c r="DKB45" s="134"/>
      <c r="DKC45" s="134"/>
      <c r="DKD45" s="134"/>
      <c r="DKE45" s="134"/>
      <c r="DKF45" s="134"/>
      <c r="DKG45" s="134"/>
      <c r="DKH45" s="134"/>
      <c r="DKI45" s="134"/>
      <c r="DKJ45" s="134"/>
      <c r="DKK45" s="134"/>
      <c r="DKL45" s="134"/>
      <c r="DKM45" s="134"/>
      <c r="DKN45" s="134"/>
      <c r="DKO45" s="134"/>
      <c r="DKP45" s="134"/>
      <c r="DKQ45" s="134"/>
      <c r="DKR45" s="134"/>
      <c r="DKS45" s="134"/>
      <c r="DKT45" s="134"/>
      <c r="DKU45" s="134"/>
      <c r="DKV45" s="134"/>
      <c r="DKW45" s="134"/>
      <c r="DKX45" s="134"/>
      <c r="DKY45" s="134"/>
      <c r="DKZ45" s="134"/>
      <c r="DLA45" s="134"/>
      <c r="DLB45" s="134"/>
      <c r="DLC45" s="134"/>
      <c r="DLD45" s="134"/>
      <c r="DLE45" s="134"/>
      <c r="DLF45" s="134"/>
      <c r="DLG45" s="134"/>
      <c r="DLH45" s="134"/>
      <c r="DLI45" s="134"/>
      <c r="DLJ45" s="134"/>
      <c r="DLK45" s="134"/>
      <c r="DLL45" s="134"/>
      <c r="DLM45" s="134"/>
      <c r="DLN45" s="134"/>
      <c r="DLO45" s="134"/>
      <c r="DLP45" s="134"/>
      <c r="DLQ45" s="134"/>
      <c r="DLR45" s="134"/>
      <c r="DLS45" s="134"/>
      <c r="DLT45" s="134"/>
      <c r="DLU45" s="134"/>
      <c r="DLV45" s="134"/>
      <c r="DLW45" s="134"/>
      <c r="DLX45" s="134"/>
      <c r="DLY45" s="134"/>
      <c r="DLZ45" s="134"/>
      <c r="DMA45" s="134"/>
      <c r="DMB45" s="134"/>
      <c r="DMC45" s="134"/>
      <c r="DMD45" s="134"/>
      <c r="DME45" s="134"/>
      <c r="DMF45" s="134"/>
      <c r="DMG45" s="134"/>
      <c r="DMH45" s="134"/>
      <c r="DMI45" s="134"/>
      <c r="DMJ45" s="134"/>
      <c r="DMK45" s="134"/>
      <c r="DML45" s="134"/>
      <c r="DMM45" s="134"/>
      <c r="DMN45" s="134"/>
      <c r="DMO45" s="134"/>
      <c r="DMP45" s="134"/>
      <c r="DMQ45" s="134"/>
      <c r="DMR45" s="134"/>
      <c r="DMS45" s="134"/>
      <c r="DMT45" s="134"/>
      <c r="DMU45" s="134"/>
      <c r="DMV45" s="134"/>
      <c r="DMW45" s="134"/>
      <c r="DMX45" s="134"/>
      <c r="DMY45" s="134"/>
      <c r="DMZ45" s="134"/>
      <c r="DNA45" s="134"/>
      <c r="DNB45" s="134"/>
      <c r="DNC45" s="134"/>
      <c r="DND45" s="134"/>
      <c r="DNE45" s="134"/>
      <c r="DNF45" s="134"/>
      <c r="DNG45" s="134"/>
      <c r="DNH45" s="134"/>
      <c r="DNI45" s="134"/>
      <c r="DNJ45" s="134"/>
      <c r="DNK45" s="134"/>
      <c r="DNL45" s="134"/>
      <c r="DNM45" s="134"/>
      <c r="DNN45" s="134"/>
      <c r="DNO45" s="134"/>
      <c r="DNP45" s="134"/>
      <c r="DNQ45" s="134"/>
      <c r="DNR45" s="134"/>
      <c r="DNS45" s="134"/>
      <c r="DNT45" s="134"/>
      <c r="DNU45" s="134"/>
      <c r="DNV45" s="134"/>
      <c r="DNW45" s="134"/>
      <c r="DNX45" s="134"/>
      <c r="DNY45" s="134"/>
      <c r="DNZ45" s="134"/>
      <c r="DOA45" s="134"/>
      <c r="DOB45" s="134"/>
      <c r="DOC45" s="134"/>
      <c r="DOD45" s="134"/>
      <c r="DOE45" s="134"/>
      <c r="DOF45" s="134"/>
      <c r="DOG45" s="134"/>
      <c r="DOH45" s="134"/>
      <c r="DOI45" s="134"/>
      <c r="DOJ45" s="134"/>
      <c r="DOK45" s="134"/>
      <c r="DOL45" s="134"/>
      <c r="DOM45" s="134"/>
      <c r="DON45" s="134"/>
      <c r="DOO45" s="134"/>
      <c r="DOP45" s="134"/>
      <c r="DOQ45" s="134"/>
      <c r="DOR45" s="134"/>
      <c r="DOS45" s="134"/>
      <c r="DOT45" s="134"/>
      <c r="DOU45" s="134"/>
      <c r="DOV45" s="134"/>
      <c r="DOW45" s="134"/>
      <c r="DOX45" s="134"/>
      <c r="DOY45" s="134"/>
      <c r="DOZ45" s="134"/>
      <c r="DPA45" s="134"/>
      <c r="DPB45" s="134"/>
      <c r="DPC45" s="134"/>
      <c r="DPD45" s="134"/>
      <c r="DPE45" s="134"/>
      <c r="DPF45" s="134"/>
      <c r="DPG45" s="134"/>
      <c r="DPH45" s="134"/>
      <c r="DPI45" s="134"/>
      <c r="DPJ45" s="134"/>
      <c r="DPK45" s="134"/>
      <c r="DPL45" s="134"/>
      <c r="DPM45" s="134"/>
      <c r="DPN45" s="134"/>
      <c r="DPO45" s="134"/>
      <c r="DPP45" s="134"/>
      <c r="DPQ45" s="134"/>
      <c r="DPR45" s="134"/>
      <c r="DPS45" s="134"/>
      <c r="DPT45" s="134"/>
      <c r="DPU45" s="134"/>
      <c r="DPV45" s="134"/>
      <c r="DPW45" s="134"/>
      <c r="DPX45" s="134"/>
      <c r="DPY45" s="134"/>
      <c r="DPZ45" s="134"/>
      <c r="DQA45" s="134"/>
      <c r="DQB45" s="134"/>
      <c r="DQC45" s="134"/>
      <c r="DQD45" s="134"/>
      <c r="DQE45" s="134"/>
      <c r="DQF45" s="134"/>
      <c r="DQG45" s="134"/>
      <c r="DQH45" s="134"/>
      <c r="DQI45" s="134"/>
      <c r="DQJ45" s="134"/>
      <c r="DQK45" s="134"/>
      <c r="DQL45" s="134"/>
      <c r="DQM45" s="134"/>
      <c r="DQN45" s="134"/>
      <c r="DQO45" s="134"/>
      <c r="DQP45" s="134"/>
      <c r="DQQ45" s="134"/>
      <c r="DQR45" s="134"/>
      <c r="DQS45" s="134"/>
      <c r="DQT45" s="134"/>
      <c r="DQU45" s="134"/>
      <c r="DQV45" s="134"/>
      <c r="DQW45" s="134"/>
      <c r="DQX45" s="134"/>
      <c r="DQY45" s="134"/>
      <c r="DQZ45" s="134"/>
      <c r="DRA45" s="134"/>
      <c r="DRB45" s="134"/>
      <c r="DRC45" s="134"/>
      <c r="DRD45" s="134"/>
      <c r="DRE45" s="134"/>
      <c r="DRF45" s="134"/>
      <c r="DRG45" s="134"/>
      <c r="DRH45" s="134"/>
      <c r="DRI45" s="134"/>
      <c r="DRJ45" s="134"/>
      <c r="DRK45" s="134"/>
      <c r="DRL45" s="134"/>
      <c r="DRM45" s="134"/>
      <c r="DRN45" s="134"/>
      <c r="DRO45" s="134"/>
      <c r="DRP45" s="134"/>
      <c r="DRQ45" s="134"/>
      <c r="DRR45" s="134"/>
      <c r="DRS45" s="134"/>
      <c r="DRT45" s="134"/>
      <c r="DRU45" s="134"/>
      <c r="DRV45" s="134"/>
      <c r="DRW45" s="134"/>
      <c r="DRX45" s="134"/>
      <c r="DRY45" s="134"/>
      <c r="DRZ45" s="134"/>
      <c r="DSA45" s="134"/>
      <c r="DSB45" s="134"/>
      <c r="DSC45" s="134"/>
      <c r="DSD45" s="134"/>
      <c r="DSE45" s="134"/>
      <c r="DSF45" s="134"/>
      <c r="DSG45" s="134"/>
      <c r="DSH45" s="134"/>
      <c r="DSI45" s="134"/>
      <c r="DSJ45" s="134"/>
      <c r="DSK45" s="134"/>
      <c r="DSL45" s="134"/>
      <c r="DSM45" s="134"/>
      <c r="DSN45" s="134"/>
      <c r="DSO45" s="134"/>
      <c r="DSP45" s="134"/>
      <c r="DSQ45" s="134"/>
      <c r="DSR45" s="134"/>
      <c r="DSS45" s="134"/>
      <c r="DST45" s="134"/>
      <c r="DSU45" s="134"/>
      <c r="DSV45" s="134"/>
      <c r="DSW45" s="134"/>
      <c r="DSX45" s="134"/>
      <c r="DSY45" s="134"/>
      <c r="DSZ45" s="134"/>
      <c r="DTA45" s="134"/>
      <c r="DTB45" s="134"/>
      <c r="DTC45" s="134"/>
      <c r="DTD45" s="134"/>
      <c r="DTE45" s="134"/>
      <c r="DTF45" s="134"/>
      <c r="DTG45" s="134"/>
      <c r="DTH45" s="134"/>
      <c r="DTI45" s="134"/>
      <c r="DTJ45" s="134"/>
      <c r="DTK45" s="134"/>
      <c r="DTL45" s="134"/>
      <c r="DTM45" s="134"/>
      <c r="DTN45" s="134"/>
      <c r="DTO45" s="134"/>
      <c r="DTP45" s="134"/>
      <c r="DTQ45" s="134"/>
      <c r="DTR45" s="134"/>
      <c r="DTS45" s="134"/>
      <c r="DTT45" s="134"/>
      <c r="DTU45" s="134"/>
      <c r="DTV45" s="134"/>
      <c r="DTW45" s="134"/>
      <c r="DTX45" s="134"/>
      <c r="DTY45" s="134"/>
      <c r="DTZ45" s="134"/>
      <c r="DUA45" s="134"/>
      <c r="DUB45" s="134"/>
      <c r="DUC45" s="134"/>
      <c r="DUD45" s="134"/>
      <c r="DUE45" s="134"/>
      <c r="DUF45" s="134"/>
      <c r="DUG45" s="134"/>
      <c r="DUH45" s="134"/>
      <c r="DUI45" s="134"/>
      <c r="DUJ45" s="134"/>
      <c r="DUK45" s="134"/>
      <c r="DUL45" s="134"/>
      <c r="DUM45" s="134"/>
      <c r="DUN45" s="134"/>
      <c r="DUO45" s="134"/>
      <c r="DUP45" s="134"/>
      <c r="DUQ45" s="134"/>
      <c r="DUR45" s="134"/>
      <c r="DUS45" s="134"/>
      <c r="DUT45" s="134"/>
      <c r="DUU45" s="134"/>
      <c r="DUV45" s="134"/>
      <c r="DUW45" s="134"/>
      <c r="DUX45" s="134"/>
      <c r="DUY45" s="134"/>
      <c r="DUZ45" s="134"/>
      <c r="DVA45" s="134"/>
      <c r="DVB45" s="134"/>
      <c r="DVC45" s="134"/>
      <c r="DVD45" s="134"/>
      <c r="DVE45" s="134"/>
      <c r="DVF45" s="134"/>
      <c r="DVG45" s="134"/>
      <c r="DVH45" s="134"/>
      <c r="DVI45" s="134"/>
      <c r="DVJ45" s="134"/>
      <c r="DVK45" s="134"/>
      <c r="DVL45" s="134"/>
      <c r="DVM45" s="134"/>
      <c r="DVN45" s="134"/>
      <c r="DVO45" s="134"/>
      <c r="DVP45" s="134"/>
      <c r="DVQ45" s="134"/>
      <c r="DVR45" s="134"/>
      <c r="DVS45" s="134"/>
      <c r="DVT45" s="134"/>
      <c r="DVU45" s="134"/>
      <c r="DVV45" s="134"/>
      <c r="DVW45" s="134"/>
      <c r="DVX45" s="134"/>
      <c r="DVY45" s="134"/>
      <c r="DVZ45" s="134"/>
      <c r="DWA45" s="134"/>
      <c r="DWB45" s="134"/>
      <c r="DWC45" s="134"/>
      <c r="DWD45" s="134"/>
      <c r="DWE45" s="134"/>
      <c r="DWF45" s="134"/>
      <c r="DWG45" s="134"/>
      <c r="DWH45" s="134"/>
      <c r="DWI45" s="134"/>
      <c r="DWJ45" s="134"/>
      <c r="DWK45" s="134"/>
      <c r="DWL45" s="134"/>
      <c r="DWM45" s="134"/>
      <c r="DWN45" s="134"/>
      <c r="DWO45" s="134"/>
      <c r="DWP45" s="134"/>
      <c r="DWQ45" s="134"/>
      <c r="DWR45" s="134"/>
      <c r="DWS45" s="134"/>
      <c r="DWT45" s="134"/>
      <c r="DWU45" s="134"/>
      <c r="DWV45" s="134"/>
      <c r="DWW45" s="134"/>
      <c r="DWX45" s="134"/>
      <c r="DWY45" s="134"/>
      <c r="DWZ45" s="134"/>
      <c r="DXA45" s="134"/>
      <c r="DXB45" s="134"/>
      <c r="DXC45" s="134"/>
      <c r="DXD45" s="134"/>
      <c r="DXE45" s="134"/>
      <c r="DXF45" s="134"/>
      <c r="DXG45" s="134"/>
      <c r="DXH45" s="134"/>
      <c r="DXI45" s="134"/>
      <c r="DXJ45" s="134"/>
      <c r="DXK45" s="134"/>
      <c r="DXL45" s="134"/>
      <c r="DXM45" s="134"/>
      <c r="DXN45" s="134"/>
      <c r="DXO45" s="134"/>
      <c r="DXP45" s="134"/>
      <c r="DXQ45" s="134"/>
      <c r="DXR45" s="134"/>
      <c r="DXS45" s="134"/>
      <c r="DXT45" s="134"/>
      <c r="DXU45" s="134"/>
      <c r="DXV45" s="134"/>
      <c r="DXW45" s="134"/>
      <c r="DXX45" s="134"/>
      <c r="DXY45" s="134"/>
      <c r="DXZ45" s="134"/>
      <c r="DYA45" s="134"/>
      <c r="DYB45" s="134"/>
      <c r="DYC45" s="134"/>
      <c r="DYD45" s="134"/>
      <c r="DYE45" s="134"/>
      <c r="DYF45" s="134"/>
      <c r="DYG45" s="134"/>
      <c r="DYH45" s="134"/>
      <c r="DYI45" s="134"/>
      <c r="DYJ45" s="134"/>
      <c r="DYK45" s="134"/>
      <c r="DYL45" s="134"/>
      <c r="DYM45" s="134"/>
      <c r="DYN45" s="134"/>
      <c r="DYO45" s="134"/>
      <c r="DYP45" s="134"/>
      <c r="DYQ45" s="134"/>
      <c r="DYR45" s="134"/>
      <c r="DYS45" s="134"/>
      <c r="DYT45" s="134"/>
      <c r="DYU45" s="134"/>
      <c r="DYV45" s="134"/>
      <c r="DYW45" s="134"/>
      <c r="DYX45" s="134"/>
      <c r="DYY45" s="134"/>
      <c r="DYZ45" s="134"/>
      <c r="DZA45" s="134"/>
      <c r="DZB45" s="134"/>
      <c r="DZC45" s="134"/>
      <c r="DZD45" s="134"/>
      <c r="DZE45" s="134"/>
      <c r="DZF45" s="134"/>
      <c r="DZG45" s="134"/>
      <c r="DZH45" s="134"/>
      <c r="DZI45" s="134"/>
      <c r="DZJ45" s="134"/>
      <c r="DZK45" s="134"/>
      <c r="DZL45" s="134"/>
      <c r="DZM45" s="134"/>
      <c r="DZN45" s="134"/>
      <c r="DZO45" s="134"/>
      <c r="DZP45" s="134"/>
      <c r="DZQ45" s="134"/>
      <c r="DZR45" s="134"/>
      <c r="DZS45" s="134"/>
      <c r="DZT45" s="134"/>
      <c r="DZU45" s="134"/>
      <c r="DZV45" s="134"/>
      <c r="DZW45" s="134"/>
      <c r="DZX45" s="134"/>
      <c r="DZY45" s="134"/>
      <c r="DZZ45" s="134"/>
      <c r="EAA45" s="134"/>
      <c r="EAB45" s="134"/>
      <c r="EAC45" s="134"/>
      <c r="EAD45" s="134"/>
      <c r="EAE45" s="134"/>
      <c r="EAF45" s="134"/>
      <c r="EAG45" s="134"/>
      <c r="EAH45" s="134"/>
      <c r="EAI45" s="134"/>
      <c r="EAJ45" s="134"/>
      <c r="EAK45" s="134"/>
      <c r="EAL45" s="134"/>
      <c r="EAM45" s="134"/>
      <c r="EAN45" s="134"/>
      <c r="EAO45" s="134"/>
      <c r="EAP45" s="134"/>
      <c r="EAQ45" s="134"/>
      <c r="EAR45" s="134"/>
      <c r="EAS45" s="134"/>
      <c r="EAT45" s="134"/>
      <c r="EAU45" s="134"/>
      <c r="EAV45" s="134"/>
      <c r="EAW45" s="134"/>
      <c r="EAX45" s="134"/>
      <c r="EAY45" s="134"/>
      <c r="EAZ45" s="134"/>
      <c r="EBA45" s="134"/>
      <c r="EBB45" s="134"/>
      <c r="EBC45" s="134"/>
      <c r="EBD45" s="134"/>
      <c r="EBE45" s="134"/>
      <c r="EBF45" s="134"/>
      <c r="EBG45" s="134"/>
      <c r="EBH45" s="134"/>
      <c r="EBI45" s="134"/>
      <c r="EBJ45" s="134"/>
      <c r="EBK45" s="134"/>
      <c r="EBL45" s="134"/>
      <c r="EBM45" s="134"/>
      <c r="EBN45" s="134"/>
      <c r="EBO45" s="134"/>
      <c r="EBP45" s="134"/>
      <c r="EBQ45" s="134"/>
      <c r="EBR45" s="134"/>
      <c r="EBS45" s="134"/>
      <c r="EBT45" s="134"/>
      <c r="EBU45" s="134"/>
      <c r="EBV45" s="134"/>
      <c r="EBW45" s="134"/>
      <c r="EBX45" s="134"/>
      <c r="EBY45" s="134"/>
      <c r="EBZ45" s="134"/>
      <c r="ECA45" s="134"/>
      <c r="ECB45" s="134"/>
      <c r="ECC45" s="134"/>
      <c r="ECD45" s="134"/>
      <c r="ECE45" s="134"/>
      <c r="ECF45" s="134"/>
      <c r="ECG45" s="134"/>
      <c r="ECH45" s="134"/>
      <c r="ECI45" s="134"/>
      <c r="ECJ45" s="134"/>
      <c r="ECK45" s="134"/>
      <c r="ECL45" s="134"/>
      <c r="ECM45" s="134"/>
      <c r="ECN45" s="134"/>
      <c r="ECO45" s="134"/>
      <c r="ECP45" s="134"/>
      <c r="ECQ45" s="134"/>
      <c r="ECR45" s="134"/>
      <c r="ECS45" s="134"/>
      <c r="ECT45" s="134"/>
      <c r="ECU45" s="134"/>
      <c r="ECV45" s="134"/>
      <c r="ECW45" s="134"/>
      <c r="ECX45" s="134"/>
      <c r="ECY45" s="134"/>
      <c r="ECZ45" s="134"/>
      <c r="EDA45" s="134"/>
      <c r="EDB45" s="134"/>
      <c r="EDC45" s="134"/>
      <c r="EDD45" s="134"/>
      <c r="EDE45" s="134"/>
      <c r="EDF45" s="134"/>
      <c r="EDG45" s="134"/>
      <c r="EDH45" s="134"/>
      <c r="EDI45" s="134"/>
      <c r="EDJ45" s="134"/>
      <c r="EDK45" s="134"/>
      <c r="EDL45" s="134"/>
      <c r="EDM45" s="134"/>
      <c r="EDN45" s="134"/>
      <c r="EDO45" s="134"/>
      <c r="EDP45" s="134"/>
      <c r="EDQ45" s="134"/>
      <c r="EDR45" s="134"/>
      <c r="EDS45" s="134"/>
      <c r="EDT45" s="134"/>
      <c r="EDU45" s="134"/>
      <c r="EDV45" s="134"/>
      <c r="EDW45" s="134"/>
      <c r="EDX45" s="134"/>
      <c r="EDY45" s="134"/>
      <c r="EDZ45" s="134"/>
      <c r="EEA45" s="134"/>
      <c r="EEB45" s="134"/>
      <c r="EEC45" s="134"/>
      <c r="EED45" s="134"/>
      <c r="EEE45" s="134"/>
      <c r="EEF45" s="134"/>
      <c r="EEG45" s="134"/>
      <c r="EEH45" s="134"/>
      <c r="EEI45" s="134"/>
      <c r="EEJ45" s="134"/>
      <c r="EEK45" s="134"/>
      <c r="EEL45" s="134"/>
      <c r="EEM45" s="134"/>
      <c r="EEN45" s="134"/>
      <c r="EEO45" s="134"/>
      <c r="EEP45" s="134"/>
      <c r="EEQ45" s="134"/>
      <c r="EER45" s="134"/>
      <c r="EES45" s="134"/>
      <c r="EET45" s="134"/>
      <c r="EEU45" s="134"/>
      <c r="EEV45" s="134"/>
      <c r="EEW45" s="134"/>
      <c r="EEX45" s="134"/>
      <c r="EEY45" s="134"/>
      <c r="EEZ45" s="134"/>
      <c r="EFA45" s="134"/>
      <c r="EFB45" s="134"/>
      <c r="EFC45" s="134"/>
      <c r="EFD45" s="134"/>
      <c r="EFE45" s="134"/>
      <c r="EFF45" s="134"/>
      <c r="EFG45" s="134"/>
      <c r="EFH45" s="134"/>
      <c r="EFI45" s="134"/>
      <c r="EFJ45" s="134"/>
      <c r="EFK45" s="134"/>
      <c r="EFL45" s="134"/>
      <c r="EFM45" s="134"/>
      <c r="EFN45" s="134"/>
      <c r="EFO45" s="134"/>
      <c r="EFP45" s="134"/>
      <c r="EFQ45" s="134"/>
      <c r="EFR45" s="134"/>
      <c r="EFS45" s="134"/>
      <c r="EFT45" s="134"/>
      <c r="EFU45" s="134"/>
      <c r="EFV45" s="134"/>
      <c r="EFW45" s="134"/>
      <c r="EFX45" s="134"/>
      <c r="EFY45" s="134"/>
      <c r="EFZ45" s="134"/>
      <c r="EGA45" s="134"/>
      <c r="EGB45" s="134"/>
      <c r="EGC45" s="134"/>
      <c r="EGD45" s="134"/>
      <c r="EGE45" s="134"/>
      <c r="EGF45" s="134"/>
      <c r="EGG45" s="134"/>
      <c r="EGH45" s="134"/>
      <c r="EGI45" s="134"/>
      <c r="EGJ45" s="134"/>
      <c r="EGK45" s="134"/>
      <c r="EGL45" s="134"/>
      <c r="EGM45" s="134"/>
      <c r="EGN45" s="134"/>
      <c r="EGO45" s="134"/>
      <c r="EGP45" s="134"/>
      <c r="EGQ45" s="134"/>
      <c r="EGR45" s="134"/>
      <c r="EGS45" s="134"/>
      <c r="EGT45" s="134"/>
      <c r="EGU45" s="134"/>
      <c r="EGV45" s="134"/>
      <c r="EGW45" s="134"/>
      <c r="EGX45" s="134"/>
      <c r="EGY45" s="134"/>
      <c r="EGZ45" s="134"/>
      <c r="EHA45" s="134"/>
      <c r="EHB45" s="134"/>
      <c r="EHC45" s="134"/>
      <c r="EHD45" s="134"/>
      <c r="EHE45" s="134"/>
      <c r="EHF45" s="134"/>
      <c r="EHG45" s="134"/>
      <c r="EHH45" s="134"/>
      <c r="EHI45" s="134"/>
      <c r="EHJ45" s="134"/>
      <c r="EHK45" s="134"/>
      <c r="EHL45" s="134"/>
      <c r="EHM45" s="134"/>
      <c r="EHN45" s="134"/>
      <c r="EHO45" s="134"/>
      <c r="EHP45" s="134"/>
      <c r="EHQ45" s="134"/>
      <c r="EHR45" s="134"/>
      <c r="EHS45" s="134"/>
      <c r="EHT45" s="134"/>
      <c r="EHU45" s="134"/>
      <c r="EHV45" s="134"/>
      <c r="EHW45" s="134"/>
      <c r="EHX45" s="134"/>
      <c r="EHY45" s="134"/>
      <c r="EHZ45" s="134"/>
      <c r="EIA45" s="134"/>
      <c r="EIB45" s="134"/>
      <c r="EIC45" s="134"/>
      <c r="EID45" s="134"/>
      <c r="EIE45" s="134"/>
      <c r="EIF45" s="134"/>
      <c r="EIG45" s="134"/>
      <c r="EIH45" s="134"/>
      <c r="EII45" s="134"/>
      <c r="EIJ45" s="134"/>
      <c r="EIK45" s="134"/>
      <c r="EIL45" s="134"/>
      <c r="EIM45" s="134"/>
      <c r="EIN45" s="134"/>
      <c r="EIO45" s="134"/>
      <c r="EIP45" s="134"/>
      <c r="EIQ45" s="134"/>
      <c r="EIR45" s="134"/>
      <c r="EIS45" s="134"/>
      <c r="EIT45" s="134"/>
      <c r="EIU45" s="134"/>
      <c r="EIV45" s="134"/>
      <c r="EIW45" s="134"/>
      <c r="EIX45" s="134"/>
      <c r="EIY45" s="134"/>
      <c r="EIZ45" s="134"/>
      <c r="EJA45" s="134"/>
      <c r="EJB45" s="134"/>
      <c r="EJC45" s="134"/>
      <c r="EJD45" s="134"/>
      <c r="EJE45" s="134"/>
      <c r="EJF45" s="134"/>
      <c r="EJG45" s="134"/>
      <c r="EJH45" s="134"/>
      <c r="EJI45" s="134"/>
      <c r="EJJ45" s="134"/>
      <c r="EJK45" s="134"/>
      <c r="EJL45" s="134"/>
      <c r="EJM45" s="134"/>
      <c r="EJN45" s="134"/>
      <c r="EJO45" s="134"/>
      <c r="EJP45" s="134"/>
      <c r="EJQ45" s="134"/>
      <c r="EJR45" s="134"/>
      <c r="EJS45" s="134"/>
      <c r="EJT45" s="134"/>
      <c r="EJU45" s="134"/>
      <c r="EJV45" s="134"/>
      <c r="EJW45" s="134"/>
      <c r="EJX45" s="134"/>
      <c r="EJY45" s="134"/>
      <c r="EJZ45" s="134"/>
      <c r="EKA45" s="134"/>
      <c r="EKB45" s="134"/>
      <c r="EKC45" s="134"/>
      <c r="EKD45" s="134"/>
      <c r="EKE45" s="134"/>
      <c r="EKF45" s="134"/>
      <c r="EKG45" s="134"/>
      <c r="EKH45" s="134"/>
      <c r="EKI45" s="134"/>
      <c r="EKJ45" s="134"/>
      <c r="EKK45" s="134"/>
      <c r="EKL45" s="134"/>
      <c r="EKM45" s="134"/>
      <c r="EKN45" s="134"/>
      <c r="EKO45" s="134"/>
      <c r="EKP45" s="134"/>
      <c r="EKQ45" s="134"/>
      <c r="EKR45" s="134"/>
      <c r="EKS45" s="134"/>
      <c r="EKT45" s="134"/>
      <c r="EKU45" s="134"/>
      <c r="EKV45" s="134"/>
      <c r="EKW45" s="134"/>
      <c r="EKX45" s="134"/>
      <c r="EKY45" s="134"/>
      <c r="EKZ45" s="134"/>
      <c r="ELA45" s="134"/>
      <c r="ELB45" s="134"/>
      <c r="ELC45" s="134"/>
      <c r="ELD45" s="134"/>
      <c r="ELE45" s="134"/>
      <c r="ELF45" s="134"/>
      <c r="ELG45" s="134"/>
      <c r="ELH45" s="134"/>
      <c r="ELI45" s="134"/>
      <c r="ELJ45" s="134"/>
      <c r="ELK45" s="134"/>
      <c r="ELL45" s="134"/>
      <c r="ELM45" s="134"/>
      <c r="ELN45" s="134"/>
      <c r="ELO45" s="134"/>
      <c r="ELP45" s="134"/>
      <c r="ELQ45" s="134"/>
      <c r="ELR45" s="134"/>
      <c r="ELS45" s="134"/>
      <c r="ELT45" s="134"/>
      <c r="ELU45" s="134"/>
      <c r="ELV45" s="134"/>
      <c r="ELW45" s="134"/>
      <c r="ELX45" s="134"/>
      <c r="ELY45" s="134"/>
      <c r="ELZ45" s="134"/>
      <c r="EMA45" s="134"/>
      <c r="EMB45" s="134"/>
      <c r="EMC45" s="134"/>
      <c r="EMD45" s="134"/>
      <c r="EME45" s="134"/>
      <c r="EMF45" s="134"/>
      <c r="EMG45" s="134"/>
      <c r="EMH45" s="134"/>
      <c r="EMI45" s="134"/>
      <c r="EMJ45" s="134"/>
      <c r="EMK45" s="134"/>
      <c r="EML45" s="134"/>
      <c r="EMM45" s="134"/>
      <c r="EMN45" s="134"/>
      <c r="EMO45" s="134"/>
      <c r="EMP45" s="134"/>
      <c r="EMQ45" s="134"/>
      <c r="EMR45" s="134"/>
      <c r="EMS45" s="134"/>
      <c r="EMT45" s="134"/>
      <c r="EMU45" s="134"/>
      <c r="EMV45" s="134"/>
      <c r="EMW45" s="134"/>
      <c r="EMX45" s="134"/>
      <c r="EMY45" s="134"/>
      <c r="EMZ45" s="134"/>
      <c r="ENA45" s="134"/>
      <c r="ENB45" s="134"/>
      <c r="ENC45" s="134"/>
      <c r="END45" s="134"/>
      <c r="ENE45" s="134"/>
      <c r="ENF45" s="134"/>
      <c r="ENG45" s="134"/>
      <c r="ENH45" s="134"/>
      <c r="ENI45" s="134"/>
      <c r="ENJ45" s="134"/>
      <c r="ENK45" s="134"/>
      <c r="ENL45" s="134"/>
      <c r="ENM45" s="134"/>
      <c r="ENN45" s="134"/>
      <c r="ENO45" s="134"/>
      <c r="ENP45" s="134"/>
      <c r="ENQ45" s="134"/>
      <c r="ENR45" s="134"/>
      <c r="ENS45" s="134"/>
      <c r="ENT45" s="134"/>
      <c r="ENU45" s="134"/>
      <c r="ENV45" s="134"/>
      <c r="ENW45" s="134"/>
      <c r="ENX45" s="134"/>
      <c r="ENY45" s="134"/>
      <c r="ENZ45" s="134"/>
      <c r="EOA45" s="134"/>
      <c r="EOB45" s="134"/>
      <c r="EOC45" s="134"/>
      <c r="EOD45" s="134"/>
      <c r="EOE45" s="134"/>
      <c r="EOF45" s="134"/>
      <c r="EOG45" s="134"/>
      <c r="EOH45" s="134"/>
      <c r="EOI45" s="134"/>
      <c r="EOJ45" s="134"/>
      <c r="EOK45" s="134"/>
      <c r="EOL45" s="134"/>
      <c r="EOM45" s="134"/>
      <c r="EON45" s="134"/>
      <c r="EOO45" s="134"/>
      <c r="EOP45" s="134"/>
      <c r="EOQ45" s="134"/>
      <c r="EOR45" s="134"/>
      <c r="EOS45" s="134"/>
      <c r="EOT45" s="134"/>
      <c r="EOU45" s="134"/>
      <c r="EOV45" s="134"/>
      <c r="EOW45" s="134"/>
      <c r="EOX45" s="134"/>
      <c r="EOY45" s="134"/>
      <c r="EOZ45" s="134"/>
      <c r="EPA45" s="134"/>
      <c r="EPB45" s="134"/>
      <c r="EPC45" s="134"/>
      <c r="EPD45" s="134"/>
      <c r="EPE45" s="134"/>
      <c r="EPF45" s="134"/>
      <c r="EPG45" s="134"/>
      <c r="EPH45" s="134"/>
      <c r="EPI45" s="134"/>
      <c r="EPJ45" s="134"/>
      <c r="EPK45" s="134"/>
      <c r="EPL45" s="134"/>
      <c r="EPM45" s="134"/>
      <c r="EPN45" s="134"/>
      <c r="EPO45" s="134"/>
      <c r="EPP45" s="134"/>
      <c r="EPQ45" s="134"/>
      <c r="EPR45" s="134"/>
      <c r="EPS45" s="134"/>
      <c r="EPT45" s="134"/>
      <c r="EPU45" s="134"/>
      <c r="EPV45" s="134"/>
      <c r="EPW45" s="134"/>
      <c r="EPX45" s="134"/>
      <c r="EPY45" s="134"/>
      <c r="EPZ45" s="134"/>
      <c r="EQA45" s="134"/>
      <c r="EQB45" s="134"/>
      <c r="EQC45" s="134"/>
      <c r="EQD45" s="134"/>
      <c r="EQE45" s="134"/>
      <c r="EQF45" s="134"/>
      <c r="EQG45" s="134"/>
      <c r="EQH45" s="134"/>
      <c r="EQI45" s="134"/>
      <c r="EQJ45" s="134"/>
      <c r="EQK45" s="134"/>
      <c r="EQL45" s="134"/>
      <c r="EQM45" s="134"/>
      <c r="EQN45" s="134"/>
      <c r="EQO45" s="134"/>
      <c r="EQP45" s="134"/>
      <c r="EQQ45" s="134"/>
      <c r="EQR45" s="134"/>
      <c r="EQS45" s="134"/>
      <c r="EQT45" s="134"/>
      <c r="EQU45" s="134"/>
      <c r="EQV45" s="134"/>
      <c r="EQW45" s="134"/>
      <c r="EQX45" s="134"/>
      <c r="EQY45" s="134"/>
      <c r="EQZ45" s="134"/>
      <c r="ERA45" s="134"/>
      <c r="ERB45" s="134"/>
      <c r="ERC45" s="134"/>
      <c r="ERD45" s="134"/>
      <c r="ERE45" s="134"/>
      <c r="ERF45" s="134"/>
      <c r="ERG45" s="134"/>
      <c r="ERH45" s="134"/>
      <c r="ERI45" s="134"/>
      <c r="ERJ45" s="134"/>
      <c r="ERK45" s="134"/>
      <c r="ERL45" s="134"/>
      <c r="ERM45" s="134"/>
      <c r="ERN45" s="134"/>
      <c r="ERO45" s="134"/>
      <c r="ERP45" s="134"/>
      <c r="ERQ45" s="134"/>
      <c r="ERR45" s="134"/>
      <c r="ERS45" s="134"/>
      <c r="ERT45" s="134"/>
      <c r="ERU45" s="134"/>
      <c r="ERV45" s="134"/>
      <c r="ERW45" s="134"/>
      <c r="ERX45" s="134"/>
      <c r="ERY45" s="134"/>
      <c r="ERZ45" s="134"/>
      <c r="ESA45" s="134"/>
      <c r="ESB45" s="134"/>
      <c r="ESC45" s="134"/>
      <c r="ESD45" s="134"/>
      <c r="ESE45" s="134"/>
      <c r="ESF45" s="134"/>
      <c r="ESG45" s="134"/>
      <c r="ESH45" s="134"/>
      <c r="ESI45" s="134"/>
      <c r="ESJ45" s="134"/>
      <c r="ESK45" s="134"/>
      <c r="ESL45" s="134"/>
      <c r="ESM45" s="134"/>
      <c r="ESN45" s="134"/>
      <c r="ESO45" s="134"/>
      <c r="ESP45" s="134"/>
      <c r="ESQ45" s="134"/>
      <c r="ESR45" s="134"/>
      <c r="ESS45" s="134"/>
      <c r="EST45" s="134"/>
      <c r="ESU45" s="134"/>
      <c r="ESV45" s="134"/>
      <c r="ESW45" s="134"/>
      <c r="ESX45" s="134"/>
      <c r="ESY45" s="134"/>
      <c r="ESZ45" s="134"/>
      <c r="ETA45" s="134"/>
      <c r="ETB45" s="134"/>
      <c r="ETC45" s="134"/>
      <c r="ETD45" s="134"/>
      <c r="ETE45" s="134"/>
      <c r="ETF45" s="134"/>
      <c r="ETG45" s="134"/>
      <c r="ETH45" s="134"/>
      <c r="ETI45" s="134"/>
      <c r="ETJ45" s="134"/>
      <c r="ETK45" s="134"/>
      <c r="ETL45" s="134"/>
      <c r="ETM45" s="134"/>
      <c r="ETN45" s="134"/>
      <c r="ETO45" s="134"/>
      <c r="ETP45" s="134"/>
      <c r="ETQ45" s="134"/>
      <c r="ETR45" s="134"/>
      <c r="ETS45" s="134"/>
      <c r="ETT45" s="134"/>
      <c r="ETU45" s="134"/>
      <c r="ETV45" s="134"/>
      <c r="ETW45" s="134"/>
      <c r="ETX45" s="134"/>
      <c r="ETY45" s="134"/>
      <c r="ETZ45" s="134"/>
      <c r="EUA45" s="134"/>
      <c r="EUB45" s="134"/>
      <c r="EUC45" s="134"/>
      <c r="EUD45" s="134"/>
      <c r="EUE45" s="134"/>
      <c r="EUF45" s="134"/>
      <c r="EUG45" s="134"/>
      <c r="EUH45" s="134"/>
      <c r="EUI45" s="134"/>
      <c r="EUJ45" s="134"/>
      <c r="EUK45" s="134"/>
      <c r="EUL45" s="134"/>
      <c r="EUM45" s="134"/>
      <c r="EUN45" s="134"/>
      <c r="EUO45" s="134"/>
      <c r="EUP45" s="134"/>
      <c r="EUQ45" s="134"/>
      <c r="EUR45" s="134"/>
      <c r="EUS45" s="134"/>
      <c r="EUT45" s="134"/>
      <c r="EUU45" s="134"/>
      <c r="EUV45" s="134"/>
      <c r="EUW45" s="134"/>
      <c r="EUX45" s="134"/>
      <c r="EUY45" s="134"/>
      <c r="EUZ45" s="134"/>
      <c r="EVA45" s="134"/>
      <c r="EVB45" s="134"/>
      <c r="EVC45" s="134"/>
      <c r="EVD45" s="134"/>
      <c r="EVE45" s="134"/>
      <c r="EVF45" s="134"/>
      <c r="EVG45" s="134"/>
      <c r="EVH45" s="134"/>
      <c r="EVI45" s="134"/>
      <c r="EVJ45" s="134"/>
      <c r="EVK45" s="134"/>
      <c r="EVL45" s="134"/>
      <c r="EVM45" s="134"/>
      <c r="EVN45" s="134"/>
      <c r="EVO45" s="134"/>
      <c r="EVP45" s="134"/>
      <c r="EVQ45" s="134"/>
      <c r="EVR45" s="134"/>
      <c r="EVS45" s="134"/>
      <c r="EVT45" s="134"/>
      <c r="EVU45" s="134"/>
      <c r="EVV45" s="134"/>
      <c r="EVW45" s="134"/>
      <c r="EVX45" s="134"/>
      <c r="EVY45" s="134"/>
      <c r="EVZ45" s="134"/>
      <c r="EWA45" s="134"/>
      <c r="EWB45" s="134"/>
      <c r="EWC45" s="134"/>
      <c r="EWD45" s="134"/>
      <c r="EWE45" s="134"/>
      <c r="EWF45" s="134"/>
      <c r="EWG45" s="134"/>
      <c r="EWH45" s="134"/>
      <c r="EWI45" s="134"/>
      <c r="EWJ45" s="134"/>
      <c r="EWK45" s="134"/>
      <c r="EWL45" s="134"/>
      <c r="EWM45" s="134"/>
      <c r="EWN45" s="134"/>
      <c r="EWO45" s="134"/>
      <c r="EWP45" s="134"/>
      <c r="EWQ45" s="134"/>
      <c r="EWR45" s="134"/>
      <c r="EWS45" s="134"/>
      <c r="EWT45" s="134"/>
      <c r="EWU45" s="134"/>
      <c r="EWV45" s="134"/>
      <c r="EWW45" s="134"/>
      <c r="EWX45" s="134"/>
      <c r="EWY45" s="134"/>
      <c r="EWZ45" s="134"/>
      <c r="EXA45" s="134"/>
      <c r="EXB45" s="134"/>
      <c r="EXC45" s="134"/>
      <c r="EXD45" s="134"/>
      <c r="EXE45" s="134"/>
      <c r="EXF45" s="134"/>
      <c r="EXG45" s="134"/>
      <c r="EXH45" s="134"/>
      <c r="EXI45" s="134"/>
      <c r="EXJ45" s="134"/>
      <c r="EXK45" s="134"/>
      <c r="EXL45" s="134"/>
      <c r="EXM45" s="134"/>
      <c r="EXN45" s="134"/>
      <c r="EXO45" s="134"/>
      <c r="EXP45" s="134"/>
      <c r="EXQ45" s="134"/>
      <c r="EXR45" s="134"/>
      <c r="EXS45" s="134"/>
      <c r="EXT45" s="134"/>
      <c r="EXU45" s="134"/>
      <c r="EXV45" s="134"/>
      <c r="EXW45" s="134"/>
      <c r="EXX45" s="134"/>
      <c r="EXY45" s="134"/>
      <c r="EXZ45" s="134"/>
      <c r="EYA45" s="134"/>
      <c r="EYB45" s="134"/>
      <c r="EYC45" s="134"/>
      <c r="EYD45" s="134"/>
      <c r="EYE45" s="134"/>
      <c r="EYF45" s="134"/>
      <c r="EYG45" s="134"/>
      <c r="EYH45" s="134"/>
      <c r="EYI45" s="134"/>
      <c r="EYJ45" s="134"/>
      <c r="EYK45" s="134"/>
      <c r="EYL45" s="134"/>
      <c r="EYM45" s="134"/>
      <c r="EYN45" s="134"/>
      <c r="EYO45" s="134"/>
      <c r="EYP45" s="134"/>
      <c r="EYQ45" s="134"/>
      <c r="EYR45" s="134"/>
      <c r="EYS45" s="134"/>
      <c r="EYT45" s="134"/>
      <c r="EYU45" s="134"/>
      <c r="EYV45" s="134"/>
      <c r="EYW45" s="134"/>
      <c r="EYX45" s="134"/>
      <c r="EYY45" s="134"/>
      <c r="EYZ45" s="134"/>
      <c r="EZA45" s="134"/>
      <c r="EZB45" s="134"/>
      <c r="EZC45" s="134"/>
      <c r="EZD45" s="134"/>
      <c r="EZE45" s="134"/>
      <c r="EZF45" s="134"/>
      <c r="EZG45" s="134"/>
      <c r="EZH45" s="134"/>
      <c r="EZI45" s="134"/>
      <c r="EZJ45" s="134"/>
      <c r="EZK45" s="134"/>
      <c r="EZL45" s="134"/>
      <c r="EZM45" s="134"/>
      <c r="EZN45" s="134"/>
      <c r="EZO45" s="134"/>
      <c r="EZP45" s="134"/>
      <c r="EZQ45" s="134"/>
      <c r="EZR45" s="134"/>
      <c r="EZS45" s="134"/>
      <c r="EZT45" s="134"/>
      <c r="EZU45" s="134"/>
      <c r="EZV45" s="134"/>
      <c r="EZW45" s="134"/>
      <c r="EZX45" s="134"/>
      <c r="EZY45" s="134"/>
      <c r="EZZ45" s="134"/>
      <c r="FAA45" s="134"/>
      <c r="FAB45" s="134"/>
      <c r="FAC45" s="134"/>
      <c r="FAD45" s="134"/>
      <c r="FAE45" s="134"/>
      <c r="FAF45" s="134"/>
      <c r="FAG45" s="134"/>
      <c r="FAH45" s="134"/>
      <c r="FAI45" s="134"/>
      <c r="FAJ45" s="134"/>
      <c r="FAK45" s="134"/>
      <c r="FAL45" s="134"/>
      <c r="FAM45" s="134"/>
      <c r="FAN45" s="134"/>
      <c r="FAO45" s="134"/>
      <c r="FAP45" s="134"/>
      <c r="FAQ45" s="134"/>
      <c r="FAR45" s="134"/>
      <c r="FAS45" s="134"/>
      <c r="FAT45" s="134"/>
      <c r="FAU45" s="134"/>
      <c r="FAV45" s="134"/>
      <c r="FAW45" s="134"/>
      <c r="FAX45" s="134"/>
      <c r="FAY45" s="134"/>
      <c r="FAZ45" s="134"/>
      <c r="FBA45" s="134"/>
      <c r="FBB45" s="134"/>
      <c r="FBC45" s="134"/>
      <c r="FBD45" s="134"/>
      <c r="FBE45" s="134"/>
      <c r="FBF45" s="134"/>
      <c r="FBG45" s="134"/>
      <c r="FBH45" s="134"/>
      <c r="FBI45" s="134"/>
      <c r="FBJ45" s="134"/>
      <c r="FBK45" s="134"/>
      <c r="FBL45" s="134"/>
      <c r="FBM45" s="134"/>
      <c r="FBN45" s="134"/>
      <c r="FBO45" s="134"/>
      <c r="FBP45" s="134"/>
      <c r="FBQ45" s="134"/>
      <c r="FBR45" s="134"/>
      <c r="FBS45" s="134"/>
      <c r="FBT45" s="134"/>
      <c r="FBU45" s="134"/>
      <c r="FBV45" s="134"/>
      <c r="FBW45" s="134"/>
      <c r="FBX45" s="134"/>
      <c r="FBY45" s="134"/>
      <c r="FBZ45" s="134"/>
      <c r="FCA45" s="134"/>
      <c r="FCB45" s="134"/>
      <c r="FCC45" s="134"/>
      <c r="FCD45" s="134"/>
      <c r="FCE45" s="134"/>
      <c r="FCF45" s="134"/>
      <c r="FCG45" s="134"/>
      <c r="FCH45" s="134"/>
      <c r="FCI45" s="134"/>
      <c r="FCJ45" s="134"/>
      <c r="FCK45" s="134"/>
      <c r="FCL45" s="134"/>
      <c r="FCM45" s="134"/>
      <c r="FCN45" s="134"/>
      <c r="FCO45" s="134"/>
      <c r="FCP45" s="134"/>
      <c r="FCQ45" s="134"/>
      <c r="FCR45" s="134"/>
      <c r="FCS45" s="134"/>
      <c r="FCT45" s="134"/>
      <c r="FCU45" s="134"/>
      <c r="FCV45" s="134"/>
      <c r="FCW45" s="134"/>
      <c r="FCX45" s="134"/>
      <c r="FCY45" s="134"/>
      <c r="FCZ45" s="134"/>
      <c r="FDA45" s="134"/>
      <c r="FDB45" s="134"/>
      <c r="FDC45" s="134"/>
      <c r="FDD45" s="134"/>
      <c r="FDE45" s="134"/>
      <c r="FDF45" s="134"/>
      <c r="FDG45" s="134"/>
      <c r="FDH45" s="134"/>
      <c r="FDI45" s="134"/>
      <c r="FDJ45" s="134"/>
      <c r="FDK45" s="134"/>
      <c r="FDL45" s="134"/>
      <c r="FDM45" s="134"/>
      <c r="FDN45" s="134"/>
      <c r="FDO45" s="134"/>
      <c r="FDP45" s="134"/>
      <c r="FDQ45" s="134"/>
      <c r="FDR45" s="134"/>
      <c r="FDS45" s="134"/>
      <c r="FDT45" s="134"/>
      <c r="FDU45" s="134"/>
      <c r="FDV45" s="134"/>
      <c r="FDW45" s="134"/>
      <c r="FDX45" s="134"/>
      <c r="FDY45" s="134"/>
      <c r="FDZ45" s="134"/>
      <c r="FEA45" s="134"/>
      <c r="FEB45" s="134"/>
      <c r="FEC45" s="134"/>
      <c r="FED45" s="134"/>
      <c r="FEE45" s="134"/>
      <c r="FEF45" s="134"/>
      <c r="FEG45" s="134"/>
      <c r="FEH45" s="134"/>
      <c r="FEI45" s="134"/>
      <c r="FEJ45" s="134"/>
      <c r="FEK45" s="134"/>
      <c r="FEL45" s="134"/>
      <c r="FEM45" s="134"/>
      <c r="FEN45" s="134"/>
      <c r="FEO45" s="134"/>
      <c r="FEP45" s="134"/>
      <c r="FEQ45" s="134"/>
      <c r="FER45" s="134"/>
      <c r="FES45" s="134"/>
      <c r="FET45" s="134"/>
      <c r="FEU45" s="134"/>
      <c r="FEV45" s="134"/>
      <c r="FEW45" s="134"/>
      <c r="FEX45" s="134"/>
      <c r="FEY45" s="134"/>
      <c r="FEZ45" s="134"/>
      <c r="FFA45" s="134"/>
      <c r="FFB45" s="134"/>
      <c r="FFC45" s="134"/>
      <c r="FFD45" s="134"/>
      <c r="FFE45" s="134"/>
      <c r="FFF45" s="134"/>
      <c r="FFG45" s="134"/>
      <c r="FFH45" s="134"/>
      <c r="FFI45" s="134"/>
      <c r="FFJ45" s="134"/>
      <c r="FFK45" s="134"/>
      <c r="FFL45" s="134"/>
      <c r="FFM45" s="134"/>
      <c r="FFN45" s="134"/>
      <c r="FFO45" s="134"/>
      <c r="FFP45" s="134"/>
      <c r="FFQ45" s="134"/>
      <c r="FFR45" s="134"/>
      <c r="FFS45" s="134"/>
      <c r="FFT45" s="134"/>
      <c r="FFU45" s="134"/>
      <c r="FFV45" s="134"/>
      <c r="FFW45" s="134"/>
      <c r="FFX45" s="134"/>
      <c r="FFY45" s="134"/>
      <c r="FFZ45" s="134"/>
      <c r="FGA45" s="134"/>
      <c r="FGB45" s="134"/>
      <c r="FGC45" s="134"/>
      <c r="FGD45" s="134"/>
      <c r="FGE45" s="134"/>
      <c r="FGF45" s="134"/>
      <c r="FGG45" s="134"/>
      <c r="FGH45" s="134"/>
      <c r="FGI45" s="134"/>
      <c r="FGJ45" s="134"/>
      <c r="FGK45" s="134"/>
      <c r="FGL45" s="134"/>
      <c r="FGM45" s="134"/>
      <c r="FGN45" s="134"/>
      <c r="FGO45" s="134"/>
      <c r="FGP45" s="134"/>
      <c r="FGQ45" s="134"/>
      <c r="FGR45" s="134"/>
      <c r="FGS45" s="134"/>
      <c r="FGT45" s="134"/>
      <c r="FGU45" s="134"/>
      <c r="FGV45" s="134"/>
      <c r="FGW45" s="134"/>
      <c r="FGX45" s="134"/>
      <c r="FGY45" s="134"/>
      <c r="FGZ45" s="134"/>
      <c r="FHA45" s="134"/>
      <c r="FHB45" s="134"/>
      <c r="FHC45" s="134"/>
      <c r="FHD45" s="134"/>
      <c r="FHE45" s="134"/>
      <c r="FHF45" s="134"/>
      <c r="FHG45" s="134"/>
      <c r="FHH45" s="134"/>
      <c r="FHI45" s="134"/>
      <c r="FHJ45" s="134"/>
      <c r="FHK45" s="134"/>
      <c r="FHL45" s="134"/>
      <c r="FHM45" s="134"/>
      <c r="FHN45" s="134"/>
      <c r="FHO45" s="134"/>
      <c r="FHP45" s="134"/>
      <c r="FHQ45" s="134"/>
      <c r="FHR45" s="134"/>
      <c r="FHS45" s="134"/>
      <c r="FHT45" s="134"/>
      <c r="FHU45" s="134"/>
      <c r="FHV45" s="134"/>
      <c r="FHW45" s="134"/>
      <c r="FHX45" s="134"/>
      <c r="FHY45" s="134"/>
      <c r="FHZ45" s="134"/>
      <c r="FIA45" s="134"/>
      <c r="FIB45" s="134"/>
      <c r="FIC45" s="134"/>
      <c r="FID45" s="134"/>
      <c r="FIE45" s="134"/>
      <c r="FIF45" s="134"/>
      <c r="FIG45" s="134"/>
      <c r="FIH45" s="134"/>
      <c r="FII45" s="134"/>
      <c r="FIJ45" s="134"/>
      <c r="FIK45" s="134"/>
      <c r="FIL45" s="134"/>
      <c r="FIM45" s="134"/>
      <c r="FIN45" s="134"/>
      <c r="FIO45" s="134"/>
      <c r="FIP45" s="134"/>
      <c r="FIQ45" s="134"/>
      <c r="FIR45" s="134"/>
      <c r="FIS45" s="134"/>
      <c r="FIT45" s="134"/>
      <c r="FIU45" s="134"/>
      <c r="FIV45" s="134"/>
      <c r="FIW45" s="134"/>
      <c r="FIX45" s="134"/>
      <c r="FIY45" s="134"/>
      <c r="FIZ45" s="134"/>
      <c r="FJA45" s="134"/>
      <c r="FJB45" s="134"/>
      <c r="FJC45" s="134"/>
      <c r="FJD45" s="134"/>
      <c r="FJE45" s="134"/>
      <c r="FJF45" s="134"/>
      <c r="FJG45" s="134"/>
      <c r="FJH45" s="134"/>
      <c r="FJI45" s="134"/>
      <c r="FJJ45" s="134"/>
      <c r="FJK45" s="134"/>
      <c r="FJL45" s="134"/>
      <c r="FJM45" s="134"/>
      <c r="FJN45" s="134"/>
      <c r="FJO45" s="134"/>
      <c r="FJP45" s="134"/>
      <c r="FJQ45" s="134"/>
      <c r="FJR45" s="134"/>
      <c r="FJS45" s="134"/>
      <c r="FJT45" s="134"/>
      <c r="FJU45" s="134"/>
      <c r="FJV45" s="134"/>
      <c r="FJW45" s="134"/>
      <c r="FJX45" s="134"/>
      <c r="FJY45" s="134"/>
      <c r="FJZ45" s="134"/>
      <c r="FKA45" s="134"/>
      <c r="FKB45" s="134"/>
      <c r="FKC45" s="134"/>
      <c r="FKD45" s="134"/>
      <c r="FKE45" s="134"/>
      <c r="FKF45" s="134"/>
      <c r="FKG45" s="134"/>
      <c r="FKH45" s="134"/>
      <c r="FKI45" s="134"/>
      <c r="FKJ45" s="134"/>
      <c r="FKK45" s="134"/>
      <c r="FKL45" s="134"/>
      <c r="FKM45" s="134"/>
      <c r="FKN45" s="134"/>
      <c r="FKO45" s="134"/>
      <c r="FKP45" s="134"/>
      <c r="FKQ45" s="134"/>
      <c r="FKR45" s="134"/>
      <c r="FKS45" s="134"/>
      <c r="FKT45" s="134"/>
      <c r="FKU45" s="134"/>
      <c r="FKV45" s="134"/>
      <c r="FKW45" s="134"/>
      <c r="FKX45" s="134"/>
      <c r="FKY45" s="134"/>
      <c r="FKZ45" s="134"/>
      <c r="FLA45" s="134"/>
      <c r="FLB45" s="134"/>
      <c r="FLC45" s="134"/>
      <c r="FLD45" s="134"/>
      <c r="FLE45" s="134"/>
      <c r="FLF45" s="134"/>
      <c r="FLG45" s="134"/>
      <c r="FLH45" s="134"/>
      <c r="FLI45" s="134"/>
      <c r="FLJ45" s="134"/>
      <c r="FLK45" s="134"/>
      <c r="FLL45" s="134"/>
      <c r="FLM45" s="134"/>
      <c r="FLN45" s="134"/>
      <c r="FLO45" s="134"/>
      <c r="FLP45" s="134"/>
      <c r="FLQ45" s="134"/>
      <c r="FLR45" s="134"/>
      <c r="FLS45" s="134"/>
      <c r="FLT45" s="134"/>
      <c r="FLU45" s="134"/>
      <c r="FLV45" s="134"/>
      <c r="FLW45" s="134"/>
      <c r="FLX45" s="134"/>
      <c r="FLY45" s="134"/>
      <c r="FLZ45" s="134"/>
      <c r="FMA45" s="134"/>
      <c r="FMB45" s="134"/>
      <c r="FMC45" s="134"/>
      <c r="FMD45" s="134"/>
      <c r="FME45" s="134"/>
      <c r="FMF45" s="134"/>
      <c r="FMG45" s="134"/>
      <c r="FMH45" s="134"/>
      <c r="FMI45" s="134"/>
      <c r="FMJ45" s="134"/>
      <c r="FMK45" s="134"/>
      <c r="FML45" s="134"/>
      <c r="FMM45" s="134"/>
      <c r="FMN45" s="134"/>
      <c r="FMO45" s="134"/>
      <c r="FMP45" s="134"/>
      <c r="FMQ45" s="134"/>
      <c r="FMR45" s="134"/>
      <c r="FMS45" s="134"/>
      <c r="FMT45" s="134"/>
      <c r="FMU45" s="134"/>
      <c r="FMV45" s="134"/>
      <c r="FMW45" s="134"/>
      <c r="FMX45" s="134"/>
      <c r="FMY45" s="134"/>
      <c r="FMZ45" s="134"/>
      <c r="FNA45" s="134"/>
      <c r="FNB45" s="134"/>
      <c r="FNC45" s="134"/>
      <c r="FND45" s="134"/>
      <c r="FNE45" s="134"/>
      <c r="FNF45" s="134"/>
      <c r="FNG45" s="134"/>
      <c r="FNH45" s="134"/>
      <c r="FNI45" s="134"/>
      <c r="FNJ45" s="134"/>
      <c r="FNK45" s="134"/>
      <c r="FNL45" s="134"/>
      <c r="FNM45" s="134"/>
      <c r="FNN45" s="134"/>
      <c r="FNO45" s="134"/>
      <c r="FNP45" s="134"/>
      <c r="FNQ45" s="134"/>
      <c r="FNR45" s="134"/>
      <c r="FNS45" s="134"/>
      <c r="FNT45" s="134"/>
      <c r="FNU45" s="134"/>
      <c r="FNV45" s="134"/>
      <c r="FNW45" s="134"/>
      <c r="FNX45" s="134"/>
      <c r="FNY45" s="134"/>
      <c r="FNZ45" s="134"/>
      <c r="FOA45" s="134"/>
      <c r="FOB45" s="134"/>
      <c r="FOC45" s="134"/>
      <c r="FOD45" s="134"/>
      <c r="FOE45" s="134"/>
      <c r="FOF45" s="134"/>
      <c r="FOG45" s="134"/>
      <c r="FOH45" s="134"/>
      <c r="FOI45" s="134"/>
      <c r="FOJ45" s="134"/>
      <c r="FOK45" s="134"/>
      <c r="FOL45" s="134"/>
      <c r="FOM45" s="134"/>
      <c r="FON45" s="134"/>
      <c r="FOO45" s="134"/>
      <c r="FOP45" s="134"/>
      <c r="FOQ45" s="134"/>
      <c r="FOR45" s="134"/>
      <c r="FOS45" s="134"/>
      <c r="FOT45" s="134"/>
      <c r="FOU45" s="134"/>
      <c r="FOV45" s="134"/>
      <c r="FOW45" s="134"/>
      <c r="FOX45" s="134"/>
      <c r="FOY45" s="134"/>
      <c r="FOZ45" s="134"/>
      <c r="FPA45" s="134"/>
      <c r="FPB45" s="134"/>
      <c r="FPC45" s="134"/>
      <c r="FPD45" s="134"/>
      <c r="FPE45" s="134"/>
      <c r="FPF45" s="134"/>
      <c r="FPG45" s="134"/>
      <c r="FPH45" s="134"/>
      <c r="FPI45" s="134"/>
      <c r="FPJ45" s="134"/>
      <c r="FPK45" s="134"/>
      <c r="FPL45" s="134"/>
      <c r="FPM45" s="134"/>
      <c r="FPN45" s="134"/>
      <c r="FPO45" s="134"/>
      <c r="FPP45" s="134"/>
      <c r="FPQ45" s="134"/>
      <c r="FPR45" s="134"/>
      <c r="FPS45" s="134"/>
      <c r="FPT45" s="134"/>
      <c r="FPU45" s="134"/>
      <c r="FPV45" s="134"/>
      <c r="FPW45" s="134"/>
      <c r="FPX45" s="134"/>
      <c r="FPY45" s="134"/>
      <c r="FPZ45" s="134"/>
      <c r="FQA45" s="134"/>
      <c r="FQB45" s="134"/>
      <c r="FQC45" s="134"/>
      <c r="FQD45" s="134"/>
      <c r="FQE45" s="134"/>
      <c r="FQF45" s="134"/>
      <c r="FQG45" s="134"/>
      <c r="FQH45" s="134"/>
      <c r="FQI45" s="134"/>
      <c r="FQJ45" s="134"/>
      <c r="FQK45" s="134"/>
      <c r="FQL45" s="134"/>
      <c r="FQM45" s="134"/>
      <c r="FQN45" s="134"/>
      <c r="FQO45" s="134"/>
      <c r="FQP45" s="134"/>
      <c r="FQQ45" s="134"/>
      <c r="FQR45" s="134"/>
      <c r="FQS45" s="134"/>
      <c r="FQT45" s="134"/>
      <c r="FQU45" s="134"/>
      <c r="FQV45" s="134"/>
      <c r="FQW45" s="134"/>
      <c r="FQX45" s="134"/>
      <c r="FQY45" s="134"/>
      <c r="FQZ45" s="134"/>
      <c r="FRA45" s="134"/>
      <c r="FRB45" s="134"/>
      <c r="FRC45" s="134"/>
      <c r="FRD45" s="134"/>
      <c r="FRE45" s="134"/>
      <c r="FRF45" s="134"/>
      <c r="FRG45" s="134"/>
      <c r="FRH45" s="134"/>
      <c r="FRI45" s="134"/>
      <c r="FRJ45" s="134"/>
      <c r="FRK45" s="134"/>
      <c r="FRL45" s="134"/>
      <c r="FRM45" s="134"/>
      <c r="FRN45" s="134"/>
      <c r="FRO45" s="134"/>
      <c r="FRP45" s="134"/>
      <c r="FRQ45" s="134"/>
      <c r="FRR45" s="134"/>
      <c r="FRS45" s="134"/>
      <c r="FRT45" s="134"/>
      <c r="FRU45" s="134"/>
      <c r="FRV45" s="134"/>
      <c r="FRW45" s="134"/>
      <c r="FRX45" s="134"/>
      <c r="FRY45" s="134"/>
      <c r="FRZ45" s="134"/>
      <c r="FSA45" s="134"/>
      <c r="FSB45" s="134"/>
      <c r="FSC45" s="134"/>
      <c r="FSD45" s="134"/>
      <c r="FSE45" s="134"/>
      <c r="FSF45" s="134"/>
      <c r="FSG45" s="134"/>
      <c r="FSH45" s="134"/>
      <c r="FSI45" s="134"/>
      <c r="FSJ45" s="134"/>
      <c r="FSK45" s="134"/>
      <c r="FSL45" s="134"/>
      <c r="FSM45" s="134"/>
      <c r="FSN45" s="134"/>
      <c r="FSO45" s="134"/>
      <c r="FSP45" s="134"/>
      <c r="FSQ45" s="134"/>
      <c r="FSR45" s="134"/>
      <c r="FSS45" s="134"/>
      <c r="FST45" s="134"/>
      <c r="FSU45" s="134"/>
      <c r="FSV45" s="134"/>
      <c r="FSW45" s="134"/>
      <c r="FSX45" s="134"/>
      <c r="FSY45" s="134"/>
      <c r="FSZ45" s="134"/>
      <c r="FTA45" s="134"/>
      <c r="FTB45" s="134"/>
      <c r="FTC45" s="134"/>
      <c r="FTD45" s="134"/>
      <c r="FTE45" s="134"/>
      <c r="FTF45" s="134"/>
      <c r="FTG45" s="134"/>
      <c r="FTH45" s="134"/>
      <c r="FTI45" s="134"/>
      <c r="FTJ45" s="134"/>
      <c r="FTK45" s="134"/>
      <c r="FTL45" s="134"/>
      <c r="FTM45" s="134"/>
      <c r="FTN45" s="134"/>
      <c r="FTO45" s="134"/>
      <c r="FTP45" s="134"/>
      <c r="FTQ45" s="134"/>
      <c r="FTR45" s="134"/>
      <c r="FTS45" s="134"/>
      <c r="FTT45" s="134"/>
      <c r="FTU45" s="134"/>
      <c r="FTV45" s="134"/>
      <c r="FTW45" s="134"/>
      <c r="FTX45" s="134"/>
      <c r="FTY45" s="134"/>
      <c r="FTZ45" s="134"/>
      <c r="FUA45" s="134"/>
      <c r="FUB45" s="134"/>
      <c r="FUC45" s="134"/>
      <c r="FUD45" s="134"/>
      <c r="FUE45" s="134"/>
      <c r="FUF45" s="134"/>
      <c r="FUG45" s="134"/>
      <c r="FUH45" s="134"/>
      <c r="FUI45" s="134"/>
      <c r="FUJ45" s="134"/>
      <c r="FUK45" s="134"/>
      <c r="FUL45" s="134"/>
      <c r="FUM45" s="134"/>
      <c r="FUN45" s="134"/>
      <c r="FUO45" s="134"/>
      <c r="FUP45" s="134"/>
      <c r="FUQ45" s="134"/>
      <c r="FUR45" s="134"/>
      <c r="FUS45" s="134"/>
      <c r="FUT45" s="134"/>
      <c r="FUU45" s="134"/>
      <c r="FUV45" s="134"/>
      <c r="FUW45" s="134"/>
      <c r="FUX45" s="134"/>
      <c r="FUY45" s="134"/>
      <c r="FUZ45" s="134"/>
      <c r="FVA45" s="134"/>
      <c r="FVB45" s="134"/>
      <c r="FVC45" s="134"/>
      <c r="FVD45" s="134"/>
      <c r="FVE45" s="134"/>
      <c r="FVF45" s="134"/>
      <c r="FVG45" s="134"/>
      <c r="FVH45" s="134"/>
      <c r="FVI45" s="134"/>
      <c r="FVJ45" s="134"/>
      <c r="FVK45" s="134"/>
      <c r="FVL45" s="134"/>
      <c r="FVM45" s="134"/>
      <c r="FVN45" s="134"/>
      <c r="FVO45" s="134"/>
      <c r="FVP45" s="134"/>
      <c r="FVQ45" s="134"/>
      <c r="FVR45" s="134"/>
      <c r="FVS45" s="134"/>
      <c r="FVT45" s="134"/>
      <c r="FVU45" s="134"/>
      <c r="FVV45" s="134"/>
      <c r="FVW45" s="134"/>
      <c r="FVX45" s="134"/>
      <c r="FVY45" s="134"/>
      <c r="FVZ45" s="134"/>
      <c r="FWA45" s="134"/>
      <c r="FWB45" s="134"/>
      <c r="FWC45" s="134"/>
      <c r="FWD45" s="134"/>
      <c r="FWE45" s="134"/>
      <c r="FWF45" s="134"/>
      <c r="FWG45" s="134"/>
      <c r="FWH45" s="134"/>
      <c r="FWI45" s="134"/>
      <c r="FWJ45" s="134"/>
      <c r="FWK45" s="134"/>
      <c r="FWL45" s="134"/>
      <c r="FWM45" s="134"/>
      <c r="FWN45" s="134"/>
      <c r="FWO45" s="134"/>
      <c r="FWP45" s="134"/>
      <c r="FWQ45" s="134"/>
      <c r="FWR45" s="134"/>
      <c r="FWS45" s="134"/>
      <c r="FWT45" s="134"/>
      <c r="FWU45" s="134"/>
      <c r="FWV45" s="134"/>
      <c r="FWW45" s="134"/>
      <c r="FWX45" s="134"/>
      <c r="FWY45" s="134"/>
      <c r="FWZ45" s="134"/>
      <c r="FXA45" s="134"/>
      <c r="FXB45" s="134"/>
      <c r="FXC45" s="134"/>
      <c r="FXD45" s="134"/>
      <c r="FXE45" s="134"/>
      <c r="FXF45" s="134"/>
      <c r="FXG45" s="134"/>
      <c r="FXH45" s="134"/>
      <c r="FXI45" s="134"/>
      <c r="FXJ45" s="134"/>
      <c r="FXK45" s="134"/>
      <c r="FXL45" s="134"/>
      <c r="FXM45" s="134"/>
      <c r="FXN45" s="134"/>
      <c r="FXO45" s="134"/>
      <c r="FXP45" s="134"/>
      <c r="FXQ45" s="134"/>
      <c r="FXR45" s="134"/>
      <c r="FXS45" s="134"/>
      <c r="FXT45" s="134"/>
      <c r="FXU45" s="134"/>
      <c r="FXV45" s="134"/>
      <c r="FXW45" s="134"/>
      <c r="FXX45" s="134"/>
      <c r="FXY45" s="134"/>
      <c r="FXZ45" s="134"/>
      <c r="FYA45" s="134"/>
      <c r="FYB45" s="134"/>
      <c r="FYC45" s="134"/>
      <c r="FYD45" s="134"/>
      <c r="FYE45" s="134"/>
      <c r="FYF45" s="134"/>
      <c r="FYG45" s="134"/>
      <c r="FYH45" s="134"/>
      <c r="FYI45" s="134"/>
      <c r="FYJ45" s="134"/>
      <c r="FYK45" s="134"/>
      <c r="FYL45" s="134"/>
      <c r="FYM45" s="134"/>
      <c r="FYN45" s="134"/>
      <c r="FYO45" s="134"/>
      <c r="FYP45" s="134"/>
      <c r="FYQ45" s="134"/>
      <c r="FYR45" s="134"/>
      <c r="FYS45" s="134"/>
      <c r="FYT45" s="134"/>
      <c r="FYU45" s="134"/>
      <c r="FYV45" s="134"/>
      <c r="FYW45" s="134"/>
      <c r="FYX45" s="134"/>
      <c r="FYY45" s="134"/>
      <c r="FYZ45" s="134"/>
      <c r="FZA45" s="134"/>
      <c r="FZB45" s="134"/>
      <c r="FZC45" s="134"/>
      <c r="FZD45" s="134"/>
      <c r="FZE45" s="134"/>
      <c r="FZF45" s="134"/>
      <c r="FZG45" s="134"/>
      <c r="FZH45" s="134"/>
      <c r="FZI45" s="134"/>
      <c r="FZJ45" s="134"/>
      <c r="FZK45" s="134"/>
      <c r="FZL45" s="134"/>
      <c r="FZM45" s="134"/>
      <c r="FZN45" s="134"/>
      <c r="FZO45" s="134"/>
      <c r="FZP45" s="134"/>
      <c r="FZQ45" s="134"/>
      <c r="FZR45" s="134"/>
      <c r="FZS45" s="134"/>
      <c r="FZT45" s="134"/>
      <c r="FZU45" s="134"/>
      <c r="FZV45" s="134"/>
      <c r="FZW45" s="134"/>
      <c r="FZX45" s="134"/>
      <c r="FZY45" s="134"/>
      <c r="FZZ45" s="134"/>
      <c r="GAA45" s="134"/>
      <c r="GAB45" s="134"/>
      <c r="GAC45" s="134"/>
      <c r="GAD45" s="134"/>
      <c r="GAE45" s="134"/>
      <c r="GAF45" s="134"/>
      <c r="GAG45" s="134"/>
      <c r="GAH45" s="134"/>
      <c r="GAI45" s="134"/>
      <c r="GAJ45" s="134"/>
      <c r="GAK45" s="134"/>
      <c r="GAL45" s="134"/>
      <c r="GAM45" s="134"/>
      <c r="GAN45" s="134"/>
      <c r="GAO45" s="134"/>
      <c r="GAP45" s="134"/>
      <c r="GAQ45" s="134"/>
      <c r="GAR45" s="134"/>
      <c r="GAS45" s="134"/>
      <c r="GAT45" s="134"/>
      <c r="GAU45" s="134"/>
      <c r="GAV45" s="134"/>
      <c r="GAW45" s="134"/>
      <c r="GAX45" s="134"/>
      <c r="GAY45" s="134"/>
      <c r="GAZ45" s="134"/>
      <c r="GBA45" s="134"/>
      <c r="GBB45" s="134"/>
      <c r="GBC45" s="134"/>
      <c r="GBD45" s="134"/>
      <c r="GBE45" s="134"/>
      <c r="GBF45" s="134"/>
      <c r="GBG45" s="134"/>
      <c r="GBH45" s="134"/>
      <c r="GBI45" s="134"/>
      <c r="GBJ45" s="134"/>
      <c r="GBK45" s="134"/>
      <c r="GBL45" s="134"/>
      <c r="GBM45" s="134"/>
      <c r="GBN45" s="134"/>
      <c r="GBO45" s="134"/>
      <c r="GBP45" s="134"/>
      <c r="GBQ45" s="134"/>
      <c r="GBR45" s="134"/>
      <c r="GBS45" s="134"/>
      <c r="GBT45" s="134"/>
      <c r="GBU45" s="134"/>
      <c r="GBV45" s="134"/>
      <c r="GBW45" s="134"/>
      <c r="GBX45" s="134"/>
      <c r="GBY45" s="134"/>
      <c r="GBZ45" s="134"/>
      <c r="GCA45" s="134"/>
      <c r="GCB45" s="134"/>
      <c r="GCC45" s="134"/>
      <c r="GCD45" s="134"/>
      <c r="GCE45" s="134"/>
      <c r="GCF45" s="134"/>
      <c r="GCG45" s="134"/>
      <c r="GCH45" s="134"/>
      <c r="GCI45" s="134"/>
      <c r="GCJ45" s="134"/>
      <c r="GCK45" s="134"/>
      <c r="GCL45" s="134"/>
      <c r="GCM45" s="134"/>
      <c r="GCN45" s="134"/>
      <c r="GCO45" s="134"/>
      <c r="GCP45" s="134"/>
      <c r="GCQ45" s="134"/>
      <c r="GCR45" s="134"/>
      <c r="GCS45" s="134"/>
      <c r="GCT45" s="134"/>
      <c r="GCU45" s="134"/>
      <c r="GCV45" s="134"/>
      <c r="GCW45" s="134"/>
      <c r="GCX45" s="134"/>
      <c r="GCY45" s="134"/>
      <c r="GCZ45" s="134"/>
      <c r="GDA45" s="134"/>
      <c r="GDB45" s="134"/>
      <c r="GDC45" s="134"/>
      <c r="GDD45" s="134"/>
      <c r="GDE45" s="134"/>
      <c r="GDF45" s="134"/>
      <c r="GDG45" s="134"/>
      <c r="GDH45" s="134"/>
      <c r="GDI45" s="134"/>
      <c r="GDJ45" s="134"/>
      <c r="GDK45" s="134"/>
      <c r="GDL45" s="134"/>
      <c r="GDM45" s="134"/>
      <c r="GDN45" s="134"/>
      <c r="GDO45" s="134"/>
      <c r="GDP45" s="134"/>
      <c r="GDQ45" s="134"/>
      <c r="GDR45" s="134"/>
      <c r="GDS45" s="134"/>
      <c r="GDT45" s="134"/>
      <c r="GDU45" s="134"/>
      <c r="GDV45" s="134"/>
      <c r="GDW45" s="134"/>
      <c r="GDX45" s="134"/>
      <c r="GDY45" s="134"/>
      <c r="GDZ45" s="134"/>
      <c r="GEA45" s="134"/>
      <c r="GEB45" s="134"/>
      <c r="GEC45" s="134"/>
      <c r="GED45" s="134"/>
      <c r="GEE45" s="134"/>
      <c r="GEF45" s="134"/>
      <c r="GEG45" s="134"/>
      <c r="GEH45" s="134"/>
      <c r="GEI45" s="134"/>
      <c r="GEJ45" s="134"/>
      <c r="GEK45" s="134"/>
      <c r="GEL45" s="134"/>
      <c r="GEM45" s="134"/>
      <c r="GEN45" s="134"/>
      <c r="GEO45" s="134"/>
      <c r="GEP45" s="134"/>
      <c r="GEQ45" s="134"/>
      <c r="GER45" s="134"/>
      <c r="GES45" s="134"/>
      <c r="GET45" s="134"/>
      <c r="GEU45" s="134"/>
      <c r="GEV45" s="134"/>
      <c r="GEW45" s="134"/>
      <c r="GEX45" s="134"/>
      <c r="GEY45" s="134"/>
      <c r="GEZ45" s="134"/>
      <c r="GFA45" s="134"/>
      <c r="GFB45" s="134"/>
      <c r="GFC45" s="134"/>
      <c r="GFD45" s="134"/>
      <c r="GFE45" s="134"/>
      <c r="GFF45" s="134"/>
      <c r="GFG45" s="134"/>
      <c r="GFH45" s="134"/>
      <c r="GFI45" s="134"/>
      <c r="GFJ45" s="134"/>
      <c r="GFK45" s="134"/>
      <c r="GFL45" s="134"/>
      <c r="GFM45" s="134"/>
      <c r="GFN45" s="134"/>
      <c r="GFO45" s="134"/>
      <c r="GFP45" s="134"/>
      <c r="GFQ45" s="134"/>
      <c r="GFR45" s="134"/>
      <c r="GFS45" s="134"/>
      <c r="GFT45" s="134"/>
      <c r="GFU45" s="134"/>
      <c r="GFV45" s="134"/>
      <c r="GFW45" s="134"/>
      <c r="GFX45" s="134"/>
      <c r="GFY45" s="134"/>
      <c r="GFZ45" s="134"/>
      <c r="GGA45" s="134"/>
      <c r="GGB45" s="134"/>
      <c r="GGC45" s="134"/>
      <c r="GGD45" s="134"/>
      <c r="GGE45" s="134"/>
      <c r="GGF45" s="134"/>
      <c r="GGG45" s="134"/>
      <c r="GGH45" s="134"/>
      <c r="GGI45" s="134"/>
      <c r="GGJ45" s="134"/>
      <c r="GGK45" s="134"/>
      <c r="GGL45" s="134"/>
      <c r="GGM45" s="134"/>
      <c r="GGN45" s="134"/>
      <c r="GGO45" s="134"/>
      <c r="GGP45" s="134"/>
      <c r="GGQ45" s="134"/>
      <c r="GGR45" s="134"/>
      <c r="GGS45" s="134"/>
      <c r="GGT45" s="134"/>
      <c r="GGU45" s="134"/>
      <c r="GGV45" s="134"/>
      <c r="GGW45" s="134"/>
      <c r="GGX45" s="134"/>
      <c r="GGY45" s="134"/>
      <c r="GGZ45" s="134"/>
      <c r="GHA45" s="134"/>
      <c r="GHB45" s="134"/>
      <c r="GHC45" s="134"/>
      <c r="GHD45" s="134"/>
      <c r="GHE45" s="134"/>
      <c r="GHF45" s="134"/>
      <c r="GHG45" s="134"/>
      <c r="GHH45" s="134"/>
      <c r="GHI45" s="134"/>
      <c r="GHJ45" s="134"/>
      <c r="GHK45" s="134"/>
      <c r="GHL45" s="134"/>
      <c r="GHM45" s="134"/>
      <c r="GHN45" s="134"/>
      <c r="GHO45" s="134"/>
      <c r="GHP45" s="134"/>
      <c r="GHQ45" s="134"/>
      <c r="GHR45" s="134"/>
      <c r="GHS45" s="134"/>
      <c r="GHT45" s="134"/>
      <c r="GHU45" s="134"/>
      <c r="GHV45" s="134"/>
      <c r="GHW45" s="134"/>
      <c r="GHX45" s="134"/>
      <c r="GHY45" s="134"/>
      <c r="GHZ45" s="134"/>
      <c r="GIA45" s="134"/>
      <c r="GIB45" s="134"/>
      <c r="GIC45" s="134"/>
      <c r="GID45" s="134"/>
      <c r="GIE45" s="134"/>
      <c r="GIF45" s="134"/>
      <c r="GIG45" s="134"/>
      <c r="GIH45" s="134"/>
      <c r="GII45" s="134"/>
      <c r="GIJ45" s="134"/>
      <c r="GIK45" s="134"/>
      <c r="GIL45" s="134"/>
      <c r="GIM45" s="134"/>
      <c r="GIN45" s="134"/>
      <c r="GIO45" s="134"/>
      <c r="GIP45" s="134"/>
      <c r="GIQ45" s="134"/>
      <c r="GIR45" s="134"/>
      <c r="GIS45" s="134"/>
      <c r="GIT45" s="134"/>
      <c r="GIU45" s="134"/>
      <c r="GIV45" s="134"/>
      <c r="GIW45" s="134"/>
      <c r="GIX45" s="134"/>
      <c r="GIY45" s="134"/>
      <c r="GIZ45" s="134"/>
      <c r="GJA45" s="134"/>
      <c r="GJB45" s="134"/>
      <c r="GJC45" s="134"/>
      <c r="GJD45" s="134"/>
      <c r="GJE45" s="134"/>
      <c r="GJF45" s="134"/>
      <c r="GJG45" s="134"/>
      <c r="GJH45" s="134"/>
      <c r="GJI45" s="134"/>
      <c r="GJJ45" s="134"/>
      <c r="GJK45" s="134"/>
      <c r="GJL45" s="134"/>
      <c r="GJM45" s="134"/>
      <c r="GJN45" s="134"/>
      <c r="GJO45" s="134"/>
      <c r="GJP45" s="134"/>
      <c r="GJQ45" s="134"/>
      <c r="GJR45" s="134"/>
      <c r="GJS45" s="134"/>
      <c r="GJT45" s="134"/>
      <c r="GJU45" s="134"/>
      <c r="GJV45" s="134"/>
      <c r="GJW45" s="134"/>
      <c r="GJX45" s="134"/>
      <c r="GJY45" s="134"/>
      <c r="GJZ45" s="134"/>
      <c r="GKA45" s="134"/>
      <c r="GKB45" s="134"/>
      <c r="GKC45" s="134"/>
      <c r="GKD45" s="134"/>
      <c r="GKE45" s="134"/>
      <c r="GKF45" s="134"/>
      <c r="GKG45" s="134"/>
      <c r="GKH45" s="134"/>
      <c r="GKI45" s="134"/>
      <c r="GKJ45" s="134"/>
      <c r="GKK45" s="134"/>
      <c r="GKL45" s="134"/>
      <c r="GKM45" s="134"/>
      <c r="GKN45" s="134"/>
      <c r="GKO45" s="134"/>
      <c r="GKP45" s="134"/>
      <c r="GKQ45" s="134"/>
      <c r="GKR45" s="134"/>
      <c r="GKS45" s="134"/>
      <c r="GKT45" s="134"/>
      <c r="GKU45" s="134"/>
      <c r="GKV45" s="134"/>
      <c r="GKW45" s="134"/>
      <c r="GKX45" s="134"/>
      <c r="GKY45" s="134"/>
      <c r="GKZ45" s="134"/>
      <c r="GLA45" s="134"/>
      <c r="GLB45" s="134"/>
      <c r="GLC45" s="134"/>
      <c r="GLD45" s="134"/>
      <c r="GLE45" s="134"/>
      <c r="GLF45" s="134"/>
      <c r="GLG45" s="134"/>
      <c r="GLH45" s="134"/>
      <c r="GLI45" s="134"/>
      <c r="GLJ45" s="134"/>
      <c r="GLK45" s="134"/>
      <c r="GLL45" s="134"/>
      <c r="GLM45" s="134"/>
      <c r="GLN45" s="134"/>
      <c r="GLO45" s="134"/>
      <c r="GLP45" s="134"/>
      <c r="GLQ45" s="134"/>
      <c r="GLR45" s="134"/>
      <c r="GLS45" s="134"/>
      <c r="GLT45" s="134"/>
      <c r="GLU45" s="134"/>
      <c r="GLV45" s="134"/>
      <c r="GLW45" s="134"/>
      <c r="GLX45" s="134"/>
      <c r="GLY45" s="134"/>
      <c r="GLZ45" s="134"/>
      <c r="GMA45" s="134"/>
      <c r="GMB45" s="134"/>
      <c r="GMC45" s="134"/>
      <c r="GMD45" s="134"/>
      <c r="GME45" s="134"/>
      <c r="GMF45" s="134"/>
      <c r="GMG45" s="134"/>
      <c r="GMH45" s="134"/>
      <c r="GMI45" s="134"/>
      <c r="GMJ45" s="134"/>
      <c r="GMK45" s="134"/>
      <c r="GML45" s="134"/>
      <c r="GMM45" s="134"/>
      <c r="GMN45" s="134"/>
      <c r="GMO45" s="134"/>
      <c r="GMP45" s="134"/>
      <c r="GMQ45" s="134"/>
      <c r="GMR45" s="134"/>
      <c r="GMS45" s="134"/>
      <c r="GMT45" s="134"/>
      <c r="GMU45" s="134"/>
      <c r="GMV45" s="134"/>
      <c r="GMW45" s="134"/>
      <c r="GMX45" s="134"/>
      <c r="GMY45" s="134"/>
      <c r="GMZ45" s="134"/>
      <c r="GNA45" s="134"/>
      <c r="GNB45" s="134"/>
      <c r="GNC45" s="134"/>
      <c r="GND45" s="134"/>
      <c r="GNE45" s="134"/>
      <c r="GNF45" s="134"/>
      <c r="GNG45" s="134"/>
      <c r="GNH45" s="134"/>
      <c r="GNI45" s="134"/>
      <c r="GNJ45" s="134"/>
      <c r="GNK45" s="134"/>
      <c r="GNL45" s="134"/>
      <c r="GNM45" s="134"/>
      <c r="GNN45" s="134"/>
      <c r="GNO45" s="134"/>
      <c r="GNP45" s="134"/>
      <c r="GNQ45" s="134"/>
      <c r="GNR45" s="134"/>
      <c r="GNS45" s="134"/>
      <c r="GNT45" s="134"/>
      <c r="GNU45" s="134"/>
      <c r="GNV45" s="134"/>
      <c r="GNW45" s="134"/>
      <c r="GNX45" s="134"/>
      <c r="GNY45" s="134"/>
      <c r="GNZ45" s="134"/>
      <c r="GOA45" s="134"/>
      <c r="GOB45" s="134"/>
      <c r="GOC45" s="134"/>
      <c r="GOD45" s="134"/>
      <c r="GOE45" s="134"/>
      <c r="GOF45" s="134"/>
      <c r="GOG45" s="134"/>
      <c r="GOH45" s="134"/>
      <c r="GOI45" s="134"/>
      <c r="GOJ45" s="134"/>
      <c r="GOK45" s="134"/>
      <c r="GOL45" s="134"/>
      <c r="GOM45" s="134"/>
      <c r="GON45" s="134"/>
      <c r="GOO45" s="134"/>
      <c r="GOP45" s="134"/>
      <c r="GOQ45" s="134"/>
      <c r="GOR45" s="134"/>
      <c r="GOS45" s="134"/>
      <c r="GOT45" s="134"/>
      <c r="GOU45" s="134"/>
      <c r="GOV45" s="134"/>
      <c r="GOW45" s="134"/>
      <c r="GOX45" s="134"/>
      <c r="GOY45" s="134"/>
      <c r="GOZ45" s="134"/>
      <c r="GPA45" s="134"/>
      <c r="GPB45" s="134"/>
      <c r="GPC45" s="134"/>
      <c r="GPD45" s="134"/>
      <c r="GPE45" s="134"/>
      <c r="GPF45" s="134"/>
      <c r="GPG45" s="134"/>
      <c r="GPH45" s="134"/>
      <c r="GPI45" s="134"/>
      <c r="GPJ45" s="134"/>
      <c r="GPK45" s="134"/>
      <c r="GPL45" s="134"/>
      <c r="GPM45" s="134"/>
      <c r="GPN45" s="134"/>
      <c r="GPO45" s="134"/>
      <c r="GPP45" s="134"/>
      <c r="GPQ45" s="134"/>
      <c r="GPR45" s="134"/>
      <c r="GPS45" s="134"/>
      <c r="GPT45" s="134"/>
      <c r="GPU45" s="134"/>
      <c r="GPV45" s="134"/>
      <c r="GPW45" s="134"/>
      <c r="GPX45" s="134"/>
      <c r="GPY45" s="134"/>
      <c r="GPZ45" s="134"/>
      <c r="GQA45" s="134"/>
      <c r="GQB45" s="134"/>
      <c r="GQC45" s="134"/>
      <c r="GQD45" s="134"/>
      <c r="GQE45" s="134"/>
      <c r="GQF45" s="134"/>
      <c r="GQG45" s="134"/>
      <c r="GQH45" s="134"/>
      <c r="GQI45" s="134"/>
      <c r="GQJ45" s="134"/>
      <c r="GQK45" s="134"/>
      <c r="GQL45" s="134"/>
      <c r="GQM45" s="134"/>
      <c r="GQN45" s="134"/>
      <c r="GQO45" s="134"/>
      <c r="GQP45" s="134"/>
      <c r="GQQ45" s="134"/>
      <c r="GQR45" s="134"/>
      <c r="GQS45" s="134"/>
      <c r="GQT45" s="134"/>
      <c r="GQU45" s="134"/>
      <c r="GQV45" s="134"/>
      <c r="GQW45" s="134"/>
      <c r="GQX45" s="134"/>
      <c r="GQY45" s="134"/>
      <c r="GQZ45" s="134"/>
      <c r="GRA45" s="134"/>
      <c r="GRB45" s="134"/>
      <c r="GRC45" s="134"/>
      <c r="GRD45" s="134"/>
      <c r="GRE45" s="134"/>
      <c r="GRF45" s="134"/>
      <c r="GRG45" s="134"/>
      <c r="GRH45" s="134"/>
      <c r="GRI45" s="134"/>
      <c r="GRJ45" s="134"/>
      <c r="GRK45" s="134"/>
      <c r="GRL45" s="134"/>
      <c r="GRM45" s="134"/>
      <c r="GRN45" s="134"/>
      <c r="GRO45" s="134"/>
      <c r="GRP45" s="134"/>
      <c r="GRQ45" s="134"/>
      <c r="GRR45" s="134"/>
      <c r="GRS45" s="134"/>
      <c r="GRT45" s="134"/>
      <c r="GRU45" s="134"/>
      <c r="GRV45" s="134"/>
      <c r="GRW45" s="134"/>
      <c r="GRX45" s="134"/>
      <c r="GRY45" s="134"/>
      <c r="GRZ45" s="134"/>
      <c r="GSA45" s="134"/>
      <c r="GSB45" s="134"/>
      <c r="GSC45" s="134"/>
      <c r="GSD45" s="134"/>
      <c r="GSE45" s="134"/>
      <c r="GSF45" s="134"/>
      <c r="GSG45" s="134"/>
      <c r="GSH45" s="134"/>
      <c r="GSI45" s="134"/>
      <c r="GSJ45" s="134"/>
      <c r="GSK45" s="134"/>
      <c r="GSL45" s="134"/>
      <c r="GSM45" s="134"/>
      <c r="GSN45" s="134"/>
      <c r="GSO45" s="134"/>
      <c r="GSP45" s="134"/>
      <c r="GSQ45" s="134"/>
      <c r="GSR45" s="134"/>
      <c r="GSS45" s="134"/>
      <c r="GST45" s="134"/>
      <c r="GSU45" s="134"/>
      <c r="GSV45" s="134"/>
      <c r="GSW45" s="134"/>
      <c r="GSX45" s="134"/>
      <c r="GSY45" s="134"/>
      <c r="GSZ45" s="134"/>
      <c r="GTA45" s="134"/>
      <c r="GTB45" s="134"/>
      <c r="GTC45" s="134"/>
      <c r="GTD45" s="134"/>
      <c r="GTE45" s="134"/>
      <c r="GTF45" s="134"/>
      <c r="GTG45" s="134"/>
      <c r="GTH45" s="134"/>
      <c r="GTI45" s="134"/>
      <c r="GTJ45" s="134"/>
      <c r="GTK45" s="134"/>
      <c r="GTL45" s="134"/>
      <c r="GTM45" s="134"/>
      <c r="GTN45" s="134"/>
      <c r="GTO45" s="134"/>
      <c r="GTP45" s="134"/>
      <c r="GTQ45" s="134"/>
      <c r="GTR45" s="134"/>
      <c r="GTS45" s="134"/>
      <c r="GTT45" s="134"/>
      <c r="GTU45" s="134"/>
      <c r="GTV45" s="134"/>
      <c r="GTW45" s="134"/>
      <c r="GTX45" s="134"/>
      <c r="GTY45" s="134"/>
      <c r="GTZ45" s="134"/>
      <c r="GUA45" s="134"/>
      <c r="GUB45" s="134"/>
      <c r="GUC45" s="134"/>
      <c r="GUD45" s="134"/>
      <c r="GUE45" s="134"/>
      <c r="GUF45" s="134"/>
      <c r="GUG45" s="134"/>
      <c r="GUH45" s="134"/>
      <c r="GUI45" s="134"/>
      <c r="GUJ45" s="134"/>
      <c r="GUK45" s="134"/>
      <c r="GUL45" s="134"/>
      <c r="GUM45" s="134"/>
      <c r="GUN45" s="134"/>
      <c r="GUO45" s="134"/>
      <c r="GUP45" s="134"/>
      <c r="GUQ45" s="134"/>
      <c r="GUR45" s="134"/>
      <c r="GUS45" s="134"/>
      <c r="GUT45" s="134"/>
      <c r="GUU45" s="134"/>
      <c r="GUV45" s="134"/>
      <c r="GUW45" s="134"/>
      <c r="GUX45" s="134"/>
      <c r="GUY45" s="134"/>
      <c r="GUZ45" s="134"/>
      <c r="GVA45" s="134"/>
      <c r="GVB45" s="134"/>
      <c r="GVC45" s="134"/>
      <c r="GVD45" s="134"/>
      <c r="GVE45" s="134"/>
      <c r="GVF45" s="134"/>
      <c r="GVG45" s="134"/>
      <c r="GVH45" s="134"/>
      <c r="GVI45" s="134"/>
      <c r="GVJ45" s="134"/>
      <c r="GVK45" s="134"/>
      <c r="GVL45" s="134"/>
      <c r="GVM45" s="134"/>
      <c r="GVN45" s="134"/>
      <c r="GVO45" s="134"/>
      <c r="GVP45" s="134"/>
      <c r="GVQ45" s="134"/>
      <c r="GVR45" s="134"/>
      <c r="GVS45" s="134"/>
      <c r="GVT45" s="134"/>
      <c r="GVU45" s="134"/>
      <c r="GVV45" s="134"/>
      <c r="GVW45" s="134"/>
      <c r="GVX45" s="134"/>
      <c r="GVY45" s="134"/>
      <c r="GVZ45" s="134"/>
      <c r="GWA45" s="134"/>
      <c r="GWB45" s="134"/>
      <c r="GWC45" s="134"/>
      <c r="GWD45" s="134"/>
      <c r="GWE45" s="134"/>
      <c r="GWF45" s="134"/>
      <c r="GWG45" s="134"/>
      <c r="GWH45" s="134"/>
      <c r="GWI45" s="134"/>
      <c r="GWJ45" s="134"/>
      <c r="GWK45" s="134"/>
      <c r="GWL45" s="134"/>
      <c r="GWM45" s="134"/>
      <c r="GWN45" s="134"/>
      <c r="GWO45" s="134"/>
      <c r="GWP45" s="134"/>
      <c r="GWQ45" s="134"/>
      <c r="GWR45" s="134"/>
      <c r="GWS45" s="134"/>
      <c r="GWT45" s="134"/>
      <c r="GWU45" s="134"/>
      <c r="GWV45" s="134"/>
      <c r="GWW45" s="134"/>
      <c r="GWX45" s="134"/>
      <c r="GWY45" s="134"/>
      <c r="GWZ45" s="134"/>
      <c r="GXA45" s="134"/>
      <c r="GXB45" s="134"/>
      <c r="GXC45" s="134"/>
      <c r="GXD45" s="134"/>
      <c r="GXE45" s="134"/>
      <c r="GXF45" s="134"/>
      <c r="GXG45" s="134"/>
      <c r="GXH45" s="134"/>
      <c r="GXI45" s="134"/>
      <c r="GXJ45" s="134"/>
      <c r="GXK45" s="134"/>
      <c r="GXL45" s="134"/>
      <c r="GXM45" s="134"/>
      <c r="GXN45" s="134"/>
      <c r="GXO45" s="134"/>
      <c r="GXP45" s="134"/>
      <c r="GXQ45" s="134"/>
      <c r="GXR45" s="134"/>
      <c r="GXS45" s="134"/>
      <c r="GXT45" s="134"/>
      <c r="GXU45" s="134"/>
      <c r="GXV45" s="134"/>
      <c r="GXW45" s="134"/>
      <c r="GXX45" s="134"/>
      <c r="GXY45" s="134"/>
      <c r="GXZ45" s="134"/>
      <c r="GYA45" s="134"/>
      <c r="GYB45" s="134"/>
      <c r="GYC45" s="134"/>
      <c r="GYD45" s="134"/>
      <c r="GYE45" s="134"/>
      <c r="GYF45" s="134"/>
      <c r="GYG45" s="134"/>
      <c r="GYH45" s="134"/>
      <c r="GYI45" s="134"/>
      <c r="GYJ45" s="134"/>
      <c r="GYK45" s="134"/>
      <c r="GYL45" s="134"/>
      <c r="GYM45" s="134"/>
      <c r="GYN45" s="134"/>
      <c r="GYO45" s="134"/>
      <c r="GYP45" s="134"/>
      <c r="GYQ45" s="134"/>
      <c r="GYR45" s="134"/>
      <c r="GYS45" s="134"/>
      <c r="GYT45" s="134"/>
      <c r="GYU45" s="134"/>
      <c r="GYV45" s="134"/>
      <c r="GYW45" s="134"/>
      <c r="GYX45" s="134"/>
      <c r="GYY45" s="134"/>
      <c r="GYZ45" s="134"/>
      <c r="GZA45" s="134"/>
      <c r="GZB45" s="134"/>
      <c r="GZC45" s="134"/>
      <c r="GZD45" s="134"/>
      <c r="GZE45" s="134"/>
      <c r="GZF45" s="134"/>
      <c r="GZG45" s="134"/>
      <c r="GZH45" s="134"/>
      <c r="GZI45" s="134"/>
      <c r="GZJ45" s="134"/>
      <c r="GZK45" s="134"/>
      <c r="GZL45" s="134"/>
      <c r="GZM45" s="134"/>
      <c r="GZN45" s="134"/>
      <c r="GZO45" s="134"/>
      <c r="GZP45" s="134"/>
      <c r="GZQ45" s="134"/>
      <c r="GZR45" s="134"/>
      <c r="GZS45" s="134"/>
      <c r="GZT45" s="134"/>
      <c r="GZU45" s="134"/>
      <c r="GZV45" s="134"/>
      <c r="GZW45" s="134"/>
      <c r="GZX45" s="134"/>
      <c r="GZY45" s="134"/>
      <c r="GZZ45" s="134"/>
      <c r="HAA45" s="134"/>
      <c r="HAB45" s="134"/>
      <c r="HAC45" s="134"/>
      <c r="HAD45" s="134"/>
      <c r="HAE45" s="134"/>
      <c r="HAF45" s="134"/>
      <c r="HAG45" s="134"/>
      <c r="HAH45" s="134"/>
      <c r="HAI45" s="134"/>
      <c r="HAJ45" s="134"/>
      <c r="HAK45" s="134"/>
      <c r="HAL45" s="134"/>
      <c r="HAM45" s="134"/>
      <c r="HAN45" s="134"/>
      <c r="HAO45" s="134"/>
      <c r="HAP45" s="134"/>
      <c r="HAQ45" s="134"/>
      <c r="HAR45" s="134"/>
      <c r="HAS45" s="134"/>
      <c r="HAT45" s="134"/>
      <c r="HAU45" s="134"/>
      <c r="HAV45" s="134"/>
      <c r="HAW45" s="134"/>
      <c r="HAX45" s="134"/>
      <c r="HAY45" s="134"/>
      <c r="HAZ45" s="134"/>
      <c r="HBA45" s="134"/>
      <c r="HBB45" s="134"/>
      <c r="HBC45" s="134"/>
      <c r="HBD45" s="134"/>
      <c r="HBE45" s="134"/>
      <c r="HBF45" s="134"/>
      <c r="HBG45" s="134"/>
      <c r="HBH45" s="134"/>
      <c r="HBI45" s="134"/>
      <c r="HBJ45" s="134"/>
      <c r="HBK45" s="134"/>
      <c r="HBL45" s="134"/>
      <c r="HBM45" s="134"/>
      <c r="HBN45" s="134"/>
      <c r="HBO45" s="134"/>
      <c r="HBP45" s="134"/>
      <c r="HBQ45" s="134"/>
      <c r="HBR45" s="134"/>
      <c r="HBS45" s="134"/>
      <c r="HBT45" s="134"/>
      <c r="HBU45" s="134"/>
      <c r="HBV45" s="134"/>
      <c r="HBW45" s="134"/>
      <c r="HBX45" s="134"/>
      <c r="HBY45" s="134"/>
      <c r="HBZ45" s="134"/>
      <c r="HCA45" s="134"/>
      <c r="HCB45" s="134"/>
      <c r="HCC45" s="134"/>
      <c r="HCD45" s="134"/>
      <c r="HCE45" s="134"/>
      <c r="HCF45" s="134"/>
      <c r="HCG45" s="134"/>
      <c r="HCH45" s="134"/>
      <c r="HCI45" s="134"/>
      <c r="HCJ45" s="134"/>
      <c r="HCK45" s="134"/>
      <c r="HCL45" s="134"/>
      <c r="HCM45" s="134"/>
      <c r="HCN45" s="134"/>
      <c r="HCO45" s="134"/>
      <c r="HCP45" s="134"/>
      <c r="HCQ45" s="134"/>
      <c r="HCR45" s="134"/>
      <c r="HCS45" s="134"/>
      <c r="HCT45" s="134"/>
      <c r="HCU45" s="134"/>
      <c r="HCV45" s="134"/>
      <c r="HCW45" s="134"/>
      <c r="HCX45" s="134"/>
      <c r="HCY45" s="134"/>
      <c r="HCZ45" s="134"/>
      <c r="HDA45" s="134"/>
      <c r="HDB45" s="134"/>
      <c r="HDC45" s="134"/>
      <c r="HDD45" s="134"/>
      <c r="HDE45" s="134"/>
      <c r="HDF45" s="134"/>
      <c r="HDG45" s="134"/>
      <c r="HDH45" s="134"/>
      <c r="HDI45" s="134"/>
      <c r="HDJ45" s="134"/>
      <c r="HDK45" s="134"/>
      <c r="HDL45" s="134"/>
      <c r="HDM45" s="134"/>
      <c r="HDN45" s="134"/>
      <c r="HDO45" s="134"/>
      <c r="HDP45" s="134"/>
      <c r="HDQ45" s="134"/>
      <c r="HDR45" s="134"/>
      <c r="HDS45" s="134"/>
      <c r="HDT45" s="134"/>
      <c r="HDU45" s="134"/>
      <c r="HDV45" s="134"/>
      <c r="HDW45" s="134"/>
      <c r="HDX45" s="134"/>
      <c r="HDY45" s="134"/>
      <c r="HDZ45" s="134"/>
      <c r="HEA45" s="134"/>
      <c r="HEB45" s="134"/>
      <c r="HEC45" s="134"/>
      <c r="HED45" s="134"/>
      <c r="HEE45" s="134"/>
      <c r="HEF45" s="134"/>
      <c r="HEG45" s="134"/>
      <c r="HEH45" s="134"/>
      <c r="HEI45" s="134"/>
      <c r="HEJ45" s="134"/>
      <c r="HEK45" s="134"/>
      <c r="HEL45" s="134"/>
      <c r="HEM45" s="134"/>
      <c r="HEN45" s="134"/>
      <c r="HEO45" s="134"/>
      <c r="HEP45" s="134"/>
      <c r="HEQ45" s="134"/>
      <c r="HER45" s="134"/>
      <c r="HES45" s="134"/>
      <c r="HET45" s="134"/>
      <c r="HEU45" s="134"/>
      <c r="HEV45" s="134"/>
      <c r="HEW45" s="134"/>
      <c r="HEX45" s="134"/>
      <c r="HEY45" s="134"/>
      <c r="HEZ45" s="134"/>
      <c r="HFA45" s="134"/>
      <c r="HFB45" s="134"/>
      <c r="HFC45" s="134"/>
      <c r="HFD45" s="134"/>
      <c r="HFE45" s="134"/>
      <c r="HFF45" s="134"/>
      <c r="HFG45" s="134"/>
      <c r="HFH45" s="134"/>
      <c r="HFI45" s="134"/>
      <c r="HFJ45" s="134"/>
      <c r="HFK45" s="134"/>
      <c r="HFL45" s="134"/>
      <c r="HFM45" s="134"/>
      <c r="HFN45" s="134"/>
      <c r="HFO45" s="134"/>
      <c r="HFP45" s="134"/>
      <c r="HFQ45" s="134"/>
      <c r="HFR45" s="134"/>
      <c r="HFS45" s="134"/>
      <c r="HFT45" s="134"/>
      <c r="HFU45" s="134"/>
      <c r="HFV45" s="134"/>
      <c r="HFW45" s="134"/>
      <c r="HFX45" s="134"/>
      <c r="HFY45" s="134"/>
      <c r="HFZ45" s="134"/>
      <c r="HGA45" s="134"/>
      <c r="HGB45" s="134"/>
      <c r="HGC45" s="134"/>
      <c r="HGD45" s="134"/>
      <c r="HGE45" s="134"/>
      <c r="HGF45" s="134"/>
      <c r="HGG45" s="134"/>
      <c r="HGH45" s="134"/>
      <c r="HGI45" s="134"/>
      <c r="HGJ45" s="134"/>
      <c r="HGK45" s="134"/>
      <c r="HGL45" s="134"/>
      <c r="HGM45" s="134"/>
      <c r="HGN45" s="134"/>
      <c r="HGO45" s="134"/>
      <c r="HGP45" s="134"/>
      <c r="HGQ45" s="134"/>
      <c r="HGR45" s="134"/>
      <c r="HGS45" s="134"/>
      <c r="HGT45" s="134"/>
      <c r="HGU45" s="134"/>
      <c r="HGV45" s="134"/>
      <c r="HGW45" s="134"/>
      <c r="HGX45" s="134"/>
      <c r="HGY45" s="134"/>
      <c r="HGZ45" s="134"/>
      <c r="HHA45" s="134"/>
      <c r="HHB45" s="134"/>
      <c r="HHC45" s="134"/>
      <c r="HHD45" s="134"/>
      <c r="HHE45" s="134"/>
      <c r="HHF45" s="134"/>
      <c r="HHG45" s="134"/>
      <c r="HHH45" s="134"/>
      <c r="HHI45" s="134"/>
      <c r="HHJ45" s="134"/>
      <c r="HHK45" s="134"/>
      <c r="HHL45" s="134"/>
      <c r="HHM45" s="134"/>
      <c r="HHN45" s="134"/>
      <c r="HHO45" s="134"/>
      <c r="HHP45" s="134"/>
      <c r="HHQ45" s="134"/>
      <c r="HHR45" s="134"/>
      <c r="HHS45" s="134"/>
      <c r="HHT45" s="134"/>
      <c r="HHU45" s="134"/>
      <c r="HHV45" s="134"/>
      <c r="HHW45" s="134"/>
      <c r="HHX45" s="134"/>
      <c r="HHY45" s="134"/>
      <c r="HHZ45" s="134"/>
      <c r="HIA45" s="134"/>
      <c r="HIB45" s="134"/>
      <c r="HIC45" s="134"/>
      <c r="HID45" s="134"/>
      <c r="HIE45" s="134"/>
      <c r="HIF45" s="134"/>
      <c r="HIG45" s="134"/>
      <c r="HIH45" s="134"/>
      <c r="HII45" s="134"/>
      <c r="HIJ45" s="134"/>
      <c r="HIK45" s="134"/>
      <c r="HIL45" s="134"/>
      <c r="HIM45" s="134"/>
      <c r="HIN45" s="134"/>
      <c r="HIO45" s="134"/>
      <c r="HIP45" s="134"/>
      <c r="HIQ45" s="134"/>
      <c r="HIR45" s="134"/>
      <c r="HIS45" s="134"/>
      <c r="HIT45" s="134"/>
      <c r="HIU45" s="134"/>
      <c r="HIV45" s="134"/>
      <c r="HIW45" s="134"/>
      <c r="HIX45" s="134"/>
      <c r="HIY45" s="134"/>
      <c r="HIZ45" s="134"/>
      <c r="HJA45" s="134"/>
      <c r="HJB45" s="134"/>
      <c r="HJC45" s="134"/>
      <c r="HJD45" s="134"/>
      <c r="HJE45" s="134"/>
      <c r="HJF45" s="134"/>
      <c r="HJG45" s="134"/>
      <c r="HJH45" s="134"/>
      <c r="HJI45" s="134"/>
      <c r="HJJ45" s="134"/>
      <c r="HJK45" s="134"/>
      <c r="HJL45" s="134"/>
      <c r="HJM45" s="134"/>
      <c r="HJN45" s="134"/>
      <c r="HJO45" s="134"/>
      <c r="HJP45" s="134"/>
      <c r="HJQ45" s="134"/>
      <c r="HJR45" s="134"/>
      <c r="HJS45" s="134"/>
      <c r="HJT45" s="134"/>
      <c r="HJU45" s="134"/>
      <c r="HJV45" s="134"/>
      <c r="HJW45" s="134"/>
      <c r="HJX45" s="134"/>
      <c r="HJY45" s="134"/>
      <c r="HJZ45" s="134"/>
      <c r="HKA45" s="134"/>
      <c r="HKB45" s="134"/>
      <c r="HKC45" s="134"/>
      <c r="HKD45" s="134"/>
      <c r="HKE45" s="134"/>
      <c r="HKF45" s="134"/>
      <c r="HKG45" s="134"/>
      <c r="HKH45" s="134"/>
      <c r="HKI45" s="134"/>
      <c r="HKJ45" s="134"/>
      <c r="HKK45" s="134"/>
      <c r="HKL45" s="134"/>
      <c r="HKM45" s="134"/>
      <c r="HKN45" s="134"/>
      <c r="HKO45" s="134"/>
      <c r="HKP45" s="134"/>
      <c r="HKQ45" s="134"/>
      <c r="HKR45" s="134"/>
      <c r="HKS45" s="134"/>
      <c r="HKT45" s="134"/>
      <c r="HKU45" s="134"/>
      <c r="HKV45" s="134"/>
      <c r="HKW45" s="134"/>
      <c r="HKX45" s="134"/>
      <c r="HKY45" s="134"/>
      <c r="HKZ45" s="134"/>
      <c r="HLA45" s="134"/>
      <c r="HLB45" s="134"/>
      <c r="HLC45" s="134"/>
      <c r="HLD45" s="134"/>
      <c r="HLE45" s="134"/>
      <c r="HLF45" s="134"/>
      <c r="HLG45" s="134"/>
      <c r="HLH45" s="134"/>
      <c r="HLI45" s="134"/>
      <c r="HLJ45" s="134"/>
      <c r="HLK45" s="134"/>
      <c r="HLL45" s="134"/>
      <c r="HLM45" s="134"/>
      <c r="HLN45" s="134"/>
      <c r="HLO45" s="134"/>
      <c r="HLP45" s="134"/>
      <c r="HLQ45" s="134"/>
      <c r="HLR45" s="134"/>
      <c r="HLS45" s="134"/>
      <c r="HLT45" s="134"/>
      <c r="HLU45" s="134"/>
      <c r="HLV45" s="134"/>
      <c r="HLW45" s="134"/>
      <c r="HLX45" s="134"/>
      <c r="HLY45" s="134"/>
      <c r="HLZ45" s="134"/>
      <c r="HMA45" s="134"/>
      <c r="HMB45" s="134"/>
      <c r="HMC45" s="134"/>
      <c r="HMD45" s="134"/>
      <c r="HME45" s="134"/>
      <c r="HMF45" s="134"/>
      <c r="HMG45" s="134"/>
      <c r="HMH45" s="134"/>
      <c r="HMI45" s="134"/>
      <c r="HMJ45" s="134"/>
      <c r="HMK45" s="134"/>
      <c r="HML45" s="134"/>
      <c r="HMM45" s="134"/>
      <c r="HMN45" s="134"/>
      <c r="HMO45" s="134"/>
      <c r="HMP45" s="134"/>
      <c r="HMQ45" s="134"/>
      <c r="HMR45" s="134"/>
      <c r="HMS45" s="134"/>
      <c r="HMT45" s="134"/>
      <c r="HMU45" s="134"/>
      <c r="HMV45" s="134"/>
      <c r="HMW45" s="134"/>
      <c r="HMX45" s="134"/>
      <c r="HMY45" s="134"/>
      <c r="HMZ45" s="134"/>
      <c r="HNA45" s="134"/>
      <c r="HNB45" s="134"/>
      <c r="HNC45" s="134"/>
      <c r="HND45" s="134"/>
      <c r="HNE45" s="134"/>
      <c r="HNF45" s="134"/>
      <c r="HNG45" s="134"/>
      <c r="HNH45" s="134"/>
      <c r="HNI45" s="134"/>
      <c r="HNJ45" s="134"/>
      <c r="HNK45" s="134"/>
      <c r="HNL45" s="134"/>
      <c r="HNM45" s="134"/>
      <c r="HNN45" s="134"/>
      <c r="HNO45" s="134"/>
      <c r="HNP45" s="134"/>
      <c r="HNQ45" s="134"/>
      <c r="HNR45" s="134"/>
      <c r="HNS45" s="134"/>
      <c r="HNT45" s="134"/>
      <c r="HNU45" s="134"/>
      <c r="HNV45" s="134"/>
      <c r="HNW45" s="134"/>
      <c r="HNX45" s="134"/>
      <c r="HNY45" s="134"/>
      <c r="HNZ45" s="134"/>
      <c r="HOA45" s="134"/>
      <c r="HOB45" s="134"/>
      <c r="HOC45" s="134"/>
      <c r="HOD45" s="134"/>
      <c r="HOE45" s="134"/>
      <c r="HOF45" s="134"/>
      <c r="HOG45" s="134"/>
      <c r="HOH45" s="134"/>
      <c r="HOI45" s="134"/>
      <c r="HOJ45" s="134"/>
      <c r="HOK45" s="134"/>
      <c r="HOL45" s="134"/>
      <c r="HOM45" s="134"/>
      <c r="HON45" s="134"/>
      <c r="HOO45" s="134"/>
      <c r="HOP45" s="134"/>
      <c r="HOQ45" s="134"/>
      <c r="HOR45" s="134"/>
      <c r="HOS45" s="134"/>
      <c r="HOT45" s="134"/>
      <c r="HOU45" s="134"/>
      <c r="HOV45" s="134"/>
      <c r="HOW45" s="134"/>
      <c r="HOX45" s="134"/>
      <c r="HOY45" s="134"/>
      <c r="HOZ45" s="134"/>
      <c r="HPA45" s="134"/>
      <c r="HPB45" s="134"/>
      <c r="HPC45" s="134"/>
      <c r="HPD45" s="134"/>
      <c r="HPE45" s="134"/>
      <c r="HPF45" s="134"/>
      <c r="HPG45" s="134"/>
      <c r="HPH45" s="134"/>
      <c r="HPI45" s="134"/>
      <c r="HPJ45" s="134"/>
      <c r="HPK45" s="134"/>
      <c r="HPL45" s="134"/>
      <c r="HPM45" s="134"/>
      <c r="HPN45" s="134"/>
      <c r="HPO45" s="134"/>
      <c r="HPP45" s="134"/>
      <c r="HPQ45" s="134"/>
      <c r="HPR45" s="134"/>
      <c r="HPS45" s="134"/>
      <c r="HPT45" s="134"/>
      <c r="HPU45" s="134"/>
      <c r="HPV45" s="134"/>
      <c r="HPW45" s="134"/>
      <c r="HPX45" s="134"/>
      <c r="HPY45" s="134"/>
      <c r="HPZ45" s="134"/>
      <c r="HQA45" s="134"/>
      <c r="HQB45" s="134"/>
      <c r="HQC45" s="134"/>
      <c r="HQD45" s="134"/>
      <c r="HQE45" s="134"/>
      <c r="HQF45" s="134"/>
      <c r="HQG45" s="134"/>
      <c r="HQH45" s="134"/>
      <c r="HQI45" s="134"/>
      <c r="HQJ45" s="134"/>
      <c r="HQK45" s="134"/>
      <c r="HQL45" s="134"/>
      <c r="HQM45" s="134"/>
      <c r="HQN45" s="134"/>
      <c r="HQO45" s="134"/>
      <c r="HQP45" s="134"/>
      <c r="HQQ45" s="134"/>
      <c r="HQR45" s="134"/>
      <c r="HQS45" s="134"/>
      <c r="HQT45" s="134"/>
      <c r="HQU45" s="134"/>
      <c r="HQV45" s="134"/>
      <c r="HQW45" s="134"/>
      <c r="HQX45" s="134"/>
      <c r="HQY45" s="134"/>
      <c r="HQZ45" s="134"/>
      <c r="HRA45" s="134"/>
      <c r="HRB45" s="134"/>
      <c r="HRC45" s="134"/>
      <c r="HRD45" s="134"/>
      <c r="HRE45" s="134"/>
      <c r="HRF45" s="134"/>
      <c r="HRG45" s="134"/>
      <c r="HRH45" s="134"/>
      <c r="HRI45" s="134"/>
      <c r="HRJ45" s="134"/>
      <c r="HRK45" s="134"/>
      <c r="HRL45" s="134"/>
      <c r="HRM45" s="134"/>
      <c r="HRN45" s="134"/>
      <c r="HRO45" s="134"/>
      <c r="HRP45" s="134"/>
      <c r="HRQ45" s="134"/>
      <c r="HRR45" s="134"/>
      <c r="HRS45" s="134"/>
      <c r="HRT45" s="134"/>
      <c r="HRU45" s="134"/>
      <c r="HRV45" s="134"/>
      <c r="HRW45" s="134"/>
      <c r="HRX45" s="134"/>
      <c r="HRY45" s="134"/>
      <c r="HRZ45" s="134"/>
      <c r="HSA45" s="134"/>
      <c r="HSB45" s="134"/>
      <c r="HSC45" s="134"/>
      <c r="HSD45" s="134"/>
      <c r="HSE45" s="134"/>
      <c r="HSF45" s="134"/>
      <c r="HSG45" s="134"/>
      <c r="HSH45" s="134"/>
      <c r="HSI45" s="134"/>
      <c r="HSJ45" s="134"/>
      <c r="HSK45" s="134"/>
      <c r="HSL45" s="134"/>
      <c r="HSM45" s="134"/>
      <c r="HSN45" s="134"/>
      <c r="HSO45" s="134"/>
      <c r="HSP45" s="134"/>
      <c r="HSQ45" s="134"/>
      <c r="HSR45" s="134"/>
      <c r="HSS45" s="134"/>
      <c r="HST45" s="134"/>
      <c r="HSU45" s="134"/>
      <c r="HSV45" s="134"/>
      <c r="HSW45" s="134"/>
      <c r="HSX45" s="134"/>
      <c r="HSY45" s="134"/>
      <c r="HSZ45" s="134"/>
      <c r="HTA45" s="134"/>
      <c r="HTB45" s="134"/>
      <c r="HTC45" s="134"/>
      <c r="HTD45" s="134"/>
      <c r="HTE45" s="134"/>
      <c r="HTF45" s="134"/>
      <c r="HTG45" s="134"/>
      <c r="HTH45" s="134"/>
      <c r="HTI45" s="134"/>
      <c r="HTJ45" s="134"/>
      <c r="HTK45" s="134"/>
      <c r="HTL45" s="134"/>
      <c r="HTM45" s="134"/>
      <c r="HTN45" s="134"/>
      <c r="HTO45" s="134"/>
      <c r="HTP45" s="134"/>
      <c r="HTQ45" s="134"/>
      <c r="HTR45" s="134"/>
      <c r="HTS45" s="134"/>
      <c r="HTT45" s="134"/>
      <c r="HTU45" s="134"/>
      <c r="HTV45" s="134"/>
      <c r="HTW45" s="134"/>
      <c r="HTX45" s="134"/>
      <c r="HTY45" s="134"/>
      <c r="HTZ45" s="134"/>
      <c r="HUA45" s="134"/>
      <c r="HUB45" s="134"/>
      <c r="HUC45" s="134"/>
      <c r="HUD45" s="134"/>
      <c r="HUE45" s="134"/>
      <c r="HUF45" s="134"/>
      <c r="HUG45" s="134"/>
      <c r="HUH45" s="134"/>
      <c r="HUI45" s="134"/>
      <c r="HUJ45" s="134"/>
      <c r="HUK45" s="134"/>
      <c r="HUL45" s="134"/>
      <c r="HUM45" s="134"/>
      <c r="HUN45" s="134"/>
      <c r="HUO45" s="134"/>
      <c r="HUP45" s="134"/>
      <c r="HUQ45" s="134"/>
      <c r="HUR45" s="134"/>
      <c r="HUS45" s="134"/>
      <c r="HUT45" s="134"/>
      <c r="HUU45" s="134"/>
      <c r="HUV45" s="134"/>
      <c r="HUW45" s="134"/>
      <c r="HUX45" s="134"/>
      <c r="HUY45" s="134"/>
      <c r="HUZ45" s="134"/>
      <c r="HVA45" s="134"/>
      <c r="HVB45" s="134"/>
      <c r="HVC45" s="134"/>
      <c r="HVD45" s="134"/>
      <c r="HVE45" s="134"/>
      <c r="HVF45" s="134"/>
      <c r="HVG45" s="134"/>
      <c r="HVH45" s="134"/>
      <c r="HVI45" s="134"/>
      <c r="HVJ45" s="134"/>
      <c r="HVK45" s="134"/>
      <c r="HVL45" s="134"/>
      <c r="HVM45" s="134"/>
      <c r="HVN45" s="134"/>
      <c r="HVO45" s="134"/>
      <c r="HVP45" s="134"/>
      <c r="HVQ45" s="134"/>
      <c r="HVR45" s="134"/>
      <c r="HVS45" s="134"/>
      <c r="HVT45" s="134"/>
      <c r="HVU45" s="134"/>
      <c r="HVV45" s="134"/>
      <c r="HVW45" s="134"/>
      <c r="HVX45" s="134"/>
      <c r="HVY45" s="134"/>
      <c r="HVZ45" s="134"/>
      <c r="HWA45" s="134"/>
      <c r="HWB45" s="134"/>
      <c r="HWC45" s="134"/>
      <c r="HWD45" s="134"/>
      <c r="HWE45" s="134"/>
      <c r="HWF45" s="134"/>
      <c r="HWG45" s="134"/>
      <c r="HWH45" s="134"/>
      <c r="HWI45" s="134"/>
      <c r="HWJ45" s="134"/>
      <c r="HWK45" s="134"/>
      <c r="HWL45" s="134"/>
      <c r="HWM45" s="134"/>
      <c r="HWN45" s="134"/>
      <c r="HWO45" s="134"/>
      <c r="HWP45" s="134"/>
      <c r="HWQ45" s="134"/>
      <c r="HWR45" s="134"/>
      <c r="HWS45" s="134"/>
      <c r="HWT45" s="134"/>
      <c r="HWU45" s="134"/>
      <c r="HWV45" s="134"/>
      <c r="HWW45" s="134"/>
      <c r="HWX45" s="134"/>
      <c r="HWY45" s="134"/>
      <c r="HWZ45" s="134"/>
      <c r="HXA45" s="134"/>
      <c r="HXB45" s="134"/>
      <c r="HXC45" s="134"/>
      <c r="HXD45" s="134"/>
      <c r="HXE45" s="134"/>
      <c r="HXF45" s="134"/>
      <c r="HXG45" s="134"/>
      <c r="HXH45" s="134"/>
      <c r="HXI45" s="134"/>
      <c r="HXJ45" s="134"/>
      <c r="HXK45" s="134"/>
      <c r="HXL45" s="134"/>
      <c r="HXM45" s="134"/>
      <c r="HXN45" s="134"/>
      <c r="HXO45" s="134"/>
      <c r="HXP45" s="134"/>
      <c r="HXQ45" s="134"/>
      <c r="HXR45" s="134"/>
      <c r="HXS45" s="134"/>
      <c r="HXT45" s="134"/>
      <c r="HXU45" s="134"/>
      <c r="HXV45" s="134"/>
      <c r="HXW45" s="134"/>
      <c r="HXX45" s="134"/>
      <c r="HXY45" s="134"/>
      <c r="HXZ45" s="134"/>
      <c r="HYA45" s="134"/>
      <c r="HYB45" s="134"/>
      <c r="HYC45" s="134"/>
      <c r="HYD45" s="134"/>
      <c r="HYE45" s="134"/>
      <c r="HYF45" s="134"/>
      <c r="HYG45" s="134"/>
      <c r="HYH45" s="134"/>
      <c r="HYI45" s="134"/>
      <c r="HYJ45" s="134"/>
      <c r="HYK45" s="134"/>
      <c r="HYL45" s="134"/>
      <c r="HYM45" s="134"/>
      <c r="HYN45" s="134"/>
      <c r="HYO45" s="134"/>
      <c r="HYP45" s="134"/>
      <c r="HYQ45" s="134"/>
      <c r="HYR45" s="134"/>
      <c r="HYS45" s="134"/>
      <c r="HYT45" s="134"/>
      <c r="HYU45" s="134"/>
      <c r="HYV45" s="134"/>
      <c r="HYW45" s="134"/>
      <c r="HYX45" s="134"/>
      <c r="HYY45" s="134"/>
      <c r="HYZ45" s="134"/>
      <c r="HZA45" s="134"/>
      <c r="HZB45" s="134"/>
      <c r="HZC45" s="134"/>
      <c r="HZD45" s="134"/>
      <c r="HZE45" s="134"/>
      <c r="HZF45" s="134"/>
      <c r="HZG45" s="134"/>
      <c r="HZH45" s="134"/>
      <c r="HZI45" s="134"/>
      <c r="HZJ45" s="134"/>
      <c r="HZK45" s="134"/>
      <c r="HZL45" s="134"/>
      <c r="HZM45" s="134"/>
      <c r="HZN45" s="134"/>
      <c r="HZO45" s="134"/>
      <c r="HZP45" s="134"/>
      <c r="HZQ45" s="134"/>
      <c r="HZR45" s="134"/>
      <c r="HZS45" s="134"/>
      <c r="HZT45" s="134"/>
      <c r="HZU45" s="134"/>
      <c r="HZV45" s="134"/>
      <c r="HZW45" s="134"/>
      <c r="HZX45" s="134"/>
      <c r="HZY45" s="134"/>
      <c r="HZZ45" s="134"/>
      <c r="IAA45" s="134"/>
      <c r="IAB45" s="134"/>
      <c r="IAC45" s="134"/>
      <c r="IAD45" s="134"/>
      <c r="IAE45" s="134"/>
      <c r="IAF45" s="134"/>
      <c r="IAG45" s="134"/>
      <c r="IAH45" s="134"/>
      <c r="IAI45" s="134"/>
      <c r="IAJ45" s="134"/>
      <c r="IAK45" s="134"/>
      <c r="IAL45" s="134"/>
      <c r="IAM45" s="134"/>
      <c r="IAN45" s="134"/>
      <c r="IAO45" s="134"/>
      <c r="IAP45" s="134"/>
      <c r="IAQ45" s="134"/>
      <c r="IAR45" s="134"/>
      <c r="IAS45" s="134"/>
      <c r="IAT45" s="134"/>
      <c r="IAU45" s="134"/>
      <c r="IAV45" s="134"/>
      <c r="IAW45" s="134"/>
      <c r="IAX45" s="134"/>
      <c r="IAY45" s="134"/>
      <c r="IAZ45" s="134"/>
      <c r="IBA45" s="134"/>
      <c r="IBB45" s="134"/>
      <c r="IBC45" s="134"/>
      <c r="IBD45" s="134"/>
      <c r="IBE45" s="134"/>
      <c r="IBF45" s="134"/>
      <c r="IBG45" s="134"/>
      <c r="IBH45" s="134"/>
      <c r="IBI45" s="134"/>
      <c r="IBJ45" s="134"/>
      <c r="IBK45" s="134"/>
      <c r="IBL45" s="134"/>
      <c r="IBM45" s="134"/>
      <c r="IBN45" s="134"/>
      <c r="IBO45" s="134"/>
      <c r="IBP45" s="134"/>
      <c r="IBQ45" s="134"/>
      <c r="IBR45" s="134"/>
      <c r="IBS45" s="134"/>
      <c r="IBT45" s="134"/>
      <c r="IBU45" s="134"/>
      <c r="IBV45" s="134"/>
      <c r="IBW45" s="134"/>
      <c r="IBX45" s="134"/>
      <c r="IBY45" s="134"/>
      <c r="IBZ45" s="134"/>
      <c r="ICA45" s="134"/>
      <c r="ICB45" s="134"/>
      <c r="ICC45" s="134"/>
      <c r="ICD45" s="134"/>
      <c r="ICE45" s="134"/>
      <c r="ICF45" s="134"/>
      <c r="ICG45" s="134"/>
      <c r="ICH45" s="134"/>
      <c r="ICI45" s="134"/>
      <c r="ICJ45" s="134"/>
      <c r="ICK45" s="134"/>
      <c r="ICL45" s="134"/>
      <c r="ICM45" s="134"/>
      <c r="ICN45" s="134"/>
      <c r="ICO45" s="134"/>
      <c r="ICP45" s="134"/>
      <c r="ICQ45" s="134"/>
      <c r="ICR45" s="134"/>
      <c r="ICS45" s="134"/>
      <c r="ICT45" s="134"/>
      <c r="ICU45" s="134"/>
      <c r="ICV45" s="134"/>
      <c r="ICW45" s="134"/>
      <c r="ICX45" s="134"/>
      <c r="ICY45" s="134"/>
      <c r="ICZ45" s="134"/>
      <c r="IDA45" s="134"/>
      <c r="IDB45" s="134"/>
      <c r="IDC45" s="134"/>
      <c r="IDD45" s="134"/>
      <c r="IDE45" s="134"/>
      <c r="IDF45" s="134"/>
      <c r="IDG45" s="134"/>
      <c r="IDH45" s="134"/>
      <c r="IDI45" s="134"/>
      <c r="IDJ45" s="134"/>
      <c r="IDK45" s="134"/>
      <c r="IDL45" s="134"/>
      <c r="IDM45" s="134"/>
      <c r="IDN45" s="134"/>
      <c r="IDO45" s="134"/>
      <c r="IDP45" s="134"/>
      <c r="IDQ45" s="134"/>
      <c r="IDR45" s="134"/>
      <c r="IDS45" s="134"/>
      <c r="IDT45" s="134"/>
      <c r="IDU45" s="134"/>
      <c r="IDV45" s="134"/>
      <c r="IDW45" s="134"/>
      <c r="IDX45" s="134"/>
      <c r="IDY45" s="134"/>
      <c r="IDZ45" s="134"/>
      <c r="IEA45" s="134"/>
      <c r="IEB45" s="134"/>
      <c r="IEC45" s="134"/>
      <c r="IED45" s="134"/>
      <c r="IEE45" s="134"/>
      <c r="IEF45" s="134"/>
      <c r="IEG45" s="134"/>
      <c r="IEH45" s="134"/>
      <c r="IEI45" s="134"/>
      <c r="IEJ45" s="134"/>
      <c r="IEK45" s="134"/>
      <c r="IEL45" s="134"/>
      <c r="IEM45" s="134"/>
      <c r="IEN45" s="134"/>
      <c r="IEO45" s="134"/>
      <c r="IEP45" s="134"/>
      <c r="IEQ45" s="134"/>
      <c r="IER45" s="134"/>
      <c r="IES45" s="134"/>
      <c r="IET45" s="134"/>
      <c r="IEU45" s="134"/>
      <c r="IEV45" s="134"/>
      <c r="IEW45" s="134"/>
      <c r="IEX45" s="134"/>
      <c r="IEY45" s="134"/>
      <c r="IEZ45" s="134"/>
      <c r="IFA45" s="134"/>
      <c r="IFB45" s="134"/>
      <c r="IFC45" s="134"/>
      <c r="IFD45" s="134"/>
      <c r="IFE45" s="134"/>
      <c r="IFF45" s="134"/>
      <c r="IFG45" s="134"/>
      <c r="IFH45" s="134"/>
      <c r="IFI45" s="134"/>
      <c r="IFJ45" s="134"/>
      <c r="IFK45" s="134"/>
      <c r="IFL45" s="134"/>
      <c r="IFM45" s="134"/>
      <c r="IFN45" s="134"/>
      <c r="IFO45" s="134"/>
      <c r="IFP45" s="134"/>
      <c r="IFQ45" s="134"/>
      <c r="IFR45" s="134"/>
      <c r="IFS45" s="134"/>
      <c r="IFT45" s="134"/>
      <c r="IFU45" s="134"/>
      <c r="IFV45" s="134"/>
      <c r="IFW45" s="134"/>
      <c r="IFX45" s="134"/>
      <c r="IFY45" s="134"/>
      <c r="IFZ45" s="134"/>
      <c r="IGA45" s="134"/>
      <c r="IGB45" s="134"/>
      <c r="IGC45" s="134"/>
      <c r="IGD45" s="134"/>
      <c r="IGE45" s="134"/>
      <c r="IGF45" s="134"/>
      <c r="IGG45" s="134"/>
      <c r="IGH45" s="134"/>
      <c r="IGI45" s="134"/>
      <c r="IGJ45" s="134"/>
      <c r="IGK45" s="134"/>
      <c r="IGL45" s="134"/>
      <c r="IGM45" s="134"/>
      <c r="IGN45" s="134"/>
      <c r="IGO45" s="134"/>
      <c r="IGP45" s="134"/>
      <c r="IGQ45" s="134"/>
      <c r="IGR45" s="134"/>
      <c r="IGS45" s="134"/>
      <c r="IGT45" s="134"/>
      <c r="IGU45" s="134"/>
      <c r="IGV45" s="134"/>
      <c r="IGW45" s="134"/>
      <c r="IGX45" s="134"/>
      <c r="IGY45" s="134"/>
      <c r="IGZ45" s="134"/>
      <c r="IHA45" s="134"/>
      <c r="IHB45" s="134"/>
      <c r="IHC45" s="134"/>
      <c r="IHD45" s="134"/>
      <c r="IHE45" s="134"/>
      <c r="IHF45" s="134"/>
      <c r="IHG45" s="134"/>
      <c r="IHH45" s="134"/>
      <c r="IHI45" s="134"/>
      <c r="IHJ45" s="134"/>
      <c r="IHK45" s="134"/>
      <c r="IHL45" s="134"/>
      <c r="IHM45" s="134"/>
      <c r="IHN45" s="134"/>
      <c r="IHO45" s="134"/>
      <c r="IHP45" s="134"/>
      <c r="IHQ45" s="134"/>
      <c r="IHR45" s="134"/>
      <c r="IHS45" s="134"/>
      <c r="IHT45" s="134"/>
      <c r="IHU45" s="134"/>
      <c r="IHV45" s="134"/>
      <c r="IHW45" s="134"/>
      <c r="IHX45" s="134"/>
      <c r="IHY45" s="134"/>
      <c r="IHZ45" s="134"/>
      <c r="IIA45" s="134"/>
      <c r="IIB45" s="134"/>
      <c r="IIC45" s="134"/>
      <c r="IID45" s="134"/>
      <c r="IIE45" s="134"/>
      <c r="IIF45" s="134"/>
      <c r="IIG45" s="134"/>
      <c r="IIH45" s="134"/>
      <c r="III45" s="134"/>
      <c r="IIJ45" s="134"/>
      <c r="IIK45" s="134"/>
      <c r="IIL45" s="134"/>
      <c r="IIM45" s="134"/>
      <c r="IIN45" s="134"/>
      <c r="IIO45" s="134"/>
      <c r="IIP45" s="134"/>
      <c r="IIQ45" s="134"/>
      <c r="IIR45" s="134"/>
      <c r="IIS45" s="134"/>
      <c r="IIT45" s="134"/>
      <c r="IIU45" s="134"/>
      <c r="IIV45" s="134"/>
      <c r="IIW45" s="134"/>
      <c r="IIX45" s="134"/>
      <c r="IIY45" s="134"/>
      <c r="IIZ45" s="134"/>
      <c r="IJA45" s="134"/>
      <c r="IJB45" s="134"/>
      <c r="IJC45" s="134"/>
      <c r="IJD45" s="134"/>
      <c r="IJE45" s="134"/>
      <c r="IJF45" s="134"/>
      <c r="IJG45" s="134"/>
      <c r="IJH45" s="134"/>
      <c r="IJI45" s="134"/>
      <c r="IJJ45" s="134"/>
      <c r="IJK45" s="134"/>
      <c r="IJL45" s="134"/>
      <c r="IJM45" s="134"/>
      <c r="IJN45" s="134"/>
      <c r="IJO45" s="134"/>
      <c r="IJP45" s="134"/>
      <c r="IJQ45" s="134"/>
      <c r="IJR45" s="134"/>
      <c r="IJS45" s="134"/>
      <c r="IJT45" s="134"/>
      <c r="IJU45" s="134"/>
      <c r="IJV45" s="134"/>
      <c r="IJW45" s="134"/>
      <c r="IJX45" s="134"/>
      <c r="IJY45" s="134"/>
      <c r="IJZ45" s="134"/>
      <c r="IKA45" s="134"/>
      <c r="IKB45" s="134"/>
      <c r="IKC45" s="134"/>
      <c r="IKD45" s="134"/>
      <c r="IKE45" s="134"/>
      <c r="IKF45" s="134"/>
      <c r="IKG45" s="134"/>
      <c r="IKH45" s="134"/>
      <c r="IKI45" s="134"/>
      <c r="IKJ45" s="134"/>
      <c r="IKK45" s="134"/>
      <c r="IKL45" s="134"/>
      <c r="IKM45" s="134"/>
      <c r="IKN45" s="134"/>
      <c r="IKO45" s="134"/>
      <c r="IKP45" s="134"/>
      <c r="IKQ45" s="134"/>
      <c r="IKR45" s="134"/>
      <c r="IKS45" s="134"/>
      <c r="IKT45" s="134"/>
      <c r="IKU45" s="134"/>
      <c r="IKV45" s="134"/>
      <c r="IKW45" s="134"/>
      <c r="IKX45" s="134"/>
      <c r="IKY45" s="134"/>
      <c r="IKZ45" s="134"/>
      <c r="ILA45" s="134"/>
      <c r="ILB45" s="134"/>
      <c r="ILC45" s="134"/>
      <c r="ILD45" s="134"/>
      <c r="ILE45" s="134"/>
      <c r="ILF45" s="134"/>
      <c r="ILG45" s="134"/>
      <c r="ILH45" s="134"/>
      <c r="ILI45" s="134"/>
      <c r="ILJ45" s="134"/>
      <c r="ILK45" s="134"/>
      <c r="ILL45" s="134"/>
      <c r="ILM45" s="134"/>
      <c r="ILN45" s="134"/>
      <c r="ILO45" s="134"/>
      <c r="ILP45" s="134"/>
      <c r="ILQ45" s="134"/>
      <c r="ILR45" s="134"/>
      <c r="ILS45" s="134"/>
      <c r="ILT45" s="134"/>
      <c r="ILU45" s="134"/>
      <c r="ILV45" s="134"/>
      <c r="ILW45" s="134"/>
      <c r="ILX45" s="134"/>
      <c r="ILY45" s="134"/>
      <c r="ILZ45" s="134"/>
      <c r="IMA45" s="134"/>
      <c r="IMB45" s="134"/>
      <c r="IMC45" s="134"/>
      <c r="IMD45" s="134"/>
      <c r="IME45" s="134"/>
      <c r="IMF45" s="134"/>
      <c r="IMG45" s="134"/>
      <c r="IMH45" s="134"/>
      <c r="IMI45" s="134"/>
      <c r="IMJ45" s="134"/>
      <c r="IMK45" s="134"/>
      <c r="IML45" s="134"/>
      <c r="IMM45" s="134"/>
      <c r="IMN45" s="134"/>
      <c r="IMO45" s="134"/>
      <c r="IMP45" s="134"/>
      <c r="IMQ45" s="134"/>
      <c r="IMR45" s="134"/>
      <c r="IMS45" s="134"/>
      <c r="IMT45" s="134"/>
      <c r="IMU45" s="134"/>
      <c r="IMV45" s="134"/>
      <c r="IMW45" s="134"/>
      <c r="IMX45" s="134"/>
      <c r="IMY45" s="134"/>
      <c r="IMZ45" s="134"/>
      <c r="INA45" s="134"/>
      <c r="INB45" s="134"/>
      <c r="INC45" s="134"/>
      <c r="IND45" s="134"/>
      <c r="INE45" s="134"/>
      <c r="INF45" s="134"/>
      <c r="ING45" s="134"/>
      <c r="INH45" s="134"/>
      <c r="INI45" s="134"/>
      <c r="INJ45" s="134"/>
      <c r="INK45" s="134"/>
      <c r="INL45" s="134"/>
      <c r="INM45" s="134"/>
      <c r="INN45" s="134"/>
      <c r="INO45" s="134"/>
      <c r="INP45" s="134"/>
      <c r="INQ45" s="134"/>
      <c r="INR45" s="134"/>
      <c r="INS45" s="134"/>
      <c r="INT45" s="134"/>
      <c r="INU45" s="134"/>
      <c r="INV45" s="134"/>
      <c r="INW45" s="134"/>
      <c r="INX45" s="134"/>
      <c r="INY45" s="134"/>
      <c r="INZ45" s="134"/>
      <c r="IOA45" s="134"/>
      <c r="IOB45" s="134"/>
      <c r="IOC45" s="134"/>
      <c r="IOD45" s="134"/>
      <c r="IOE45" s="134"/>
      <c r="IOF45" s="134"/>
      <c r="IOG45" s="134"/>
      <c r="IOH45" s="134"/>
      <c r="IOI45" s="134"/>
      <c r="IOJ45" s="134"/>
      <c r="IOK45" s="134"/>
      <c r="IOL45" s="134"/>
      <c r="IOM45" s="134"/>
      <c r="ION45" s="134"/>
      <c r="IOO45" s="134"/>
      <c r="IOP45" s="134"/>
      <c r="IOQ45" s="134"/>
      <c r="IOR45" s="134"/>
      <c r="IOS45" s="134"/>
      <c r="IOT45" s="134"/>
      <c r="IOU45" s="134"/>
      <c r="IOV45" s="134"/>
      <c r="IOW45" s="134"/>
      <c r="IOX45" s="134"/>
      <c r="IOY45" s="134"/>
      <c r="IOZ45" s="134"/>
      <c r="IPA45" s="134"/>
      <c r="IPB45" s="134"/>
      <c r="IPC45" s="134"/>
      <c r="IPD45" s="134"/>
      <c r="IPE45" s="134"/>
      <c r="IPF45" s="134"/>
      <c r="IPG45" s="134"/>
      <c r="IPH45" s="134"/>
      <c r="IPI45" s="134"/>
      <c r="IPJ45" s="134"/>
      <c r="IPK45" s="134"/>
      <c r="IPL45" s="134"/>
      <c r="IPM45" s="134"/>
      <c r="IPN45" s="134"/>
      <c r="IPO45" s="134"/>
      <c r="IPP45" s="134"/>
      <c r="IPQ45" s="134"/>
      <c r="IPR45" s="134"/>
      <c r="IPS45" s="134"/>
      <c r="IPT45" s="134"/>
      <c r="IPU45" s="134"/>
      <c r="IPV45" s="134"/>
      <c r="IPW45" s="134"/>
      <c r="IPX45" s="134"/>
      <c r="IPY45" s="134"/>
      <c r="IPZ45" s="134"/>
      <c r="IQA45" s="134"/>
      <c r="IQB45" s="134"/>
      <c r="IQC45" s="134"/>
      <c r="IQD45" s="134"/>
      <c r="IQE45" s="134"/>
      <c r="IQF45" s="134"/>
      <c r="IQG45" s="134"/>
      <c r="IQH45" s="134"/>
      <c r="IQI45" s="134"/>
      <c r="IQJ45" s="134"/>
      <c r="IQK45" s="134"/>
      <c r="IQL45" s="134"/>
      <c r="IQM45" s="134"/>
      <c r="IQN45" s="134"/>
      <c r="IQO45" s="134"/>
      <c r="IQP45" s="134"/>
      <c r="IQQ45" s="134"/>
      <c r="IQR45" s="134"/>
      <c r="IQS45" s="134"/>
      <c r="IQT45" s="134"/>
      <c r="IQU45" s="134"/>
      <c r="IQV45" s="134"/>
      <c r="IQW45" s="134"/>
      <c r="IQX45" s="134"/>
      <c r="IQY45" s="134"/>
      <c r="IQZ45" s="134"/>
      <c r="IRA45" s="134"/>
      <c r="IRB45" s="134"/>
      <c r="IRC45" s="134"/>
      <c r="IRD45" s="134"/>
      <c r="IRE45" s="134"/>
      <c r="IRF45" s="134"/>
      <c r="IRG45" s="134"/>
      <c r="IRH45" s="134"/>
      <c r="IRI45" s="134"/>
      <c r="IRJ45" s="134"/>
      <c r="IRK45" s="134"/>
      <c r="IRL45" s="134"/>
      <c r="IRM45" s="134"/>
      <c r="IRN45" s="134"/>
      <c r="IRO45" s="134"/>
      <c r="IRP45" s="134"/>
      <c r="IRQ45" s="134"/>
      <c r="IRR45" s="134"/>
      <c r="IRS45" s="134"/>
      <c r="IRT45" s="134"/>
      <c r="IRU45" s="134"/>
      <c r="IRV45" s="134"/>
      <c r="IRW45" s="134"/>
      <c r="IRX45" s="134"/>
      <c r="IRY45" s="134"/>
      <c r="IRZ45" s="134"/>
      <c r="ISA45" s="134"/>
      <c r="ISB45" s="134"/>
      <c r="ISC45" s="134"/>
      <c r="ISD45" s="134"/>
      <c r="ISE45" s="134"/>
      <c r="ISF45" s="134"/>
      <c r="ISG45" s="134"/>
      <c r="ISH45" s="134"/>
      <c r="ISI45" s="134"/>
      <c r="ISJ45" s="134"/>
      <c r="ISK45" s="134"/>
      <c r="ISL45" s="134"/>
      <c r="ISM45" s="134"/>
      <c r="ISN45" s="134"/>
      <c r="ISO45" s="134"/>
      <c r="ISP45" s="134"/>
      <c r="ISQ45" s="134"/>
      <c r="ISR45" s="134"/>
      <c r="ISS45" s="134"/>
      <c r="IST45" s="134"/>
      <c r="ISU45" s="134"/>
      <c r="ISV45" s="134"/>
      <c r="ISW45" s="134"/>
      <c r="ISX45" s="134"/>
      <c r="ISY45" s="134"/>
      <c r="ISZ45" s="134"/>
      <c r="ITA45" s="134"/>
      <c r="ITB45" s="134"/>
      <c r="ITC45" s="134"/>
      <c r="ITD45" s="134"/>
      <c r="ITE45" s="134"/>
      <c r="ITF45" s="134"/>
      <c r="ITG45" s="134"/>
      <c r="ITH45" s="134"/>
      <c r="ITI45" s="134"/>
      <c r="ITJ45" s="134"/>
      <c r="ITK45" s="134"/>
      <c r="ITL45" s="134"/>
      <c r="ITM45" s="134"/>
      <c r="ITN45" s="134"/>
      <c r="ITO45" s="134"/>
      <c r="ITP45" s="134"/>
      <c r="ITQ45" s="134"/>
      <c r="ITR45" s="134"/>
      <c r="ITS45" s="134"/>
      <c r="ITT45" s="134"/>
      <c r="ITU45" s="134"/>
      <c r="ITV45" s="134"/>
      <c r="ITW45" s="134"/>
      <c r="ITX45" s="134"/>
      <c r="ITY45" s="134"/>
      <c r="ITZ45" s="134"/>
      <c r="IUA45" s="134"/>
      <c r="IUB45" s="134"/>
      <c r="IUC45" s="134"/>
      <c r="IUD45" s="134"/>
      <c r="IUE45" s="134"/>
      <c r="IUF45" s="134"/>
      <c r="IUG45" s="134"/>
      <c r="IUH45" s="134"/>
      <c r="IUI45" s="134"/>
      <c r="IUJ45" s="134"/>
      <c r="IUK45" s="134"/>
      <c r="IUL45" s="134"/>
      <c r="IUM45" s="134"/>
      <c r="IUN45" s="134"/>
      <c r="IUO45" s="134"/>
      <c r="IUP45" s="134"/>
      <c r="IUQ45" s="134"/>
      <c r="IUR45" s="134"/>
      <c r="IUS45" s="134"/>
      <c r="IUT45" s="134"/>
      <c r="IUU45" s="134"/>
      <c r="IUV45" s="134"/>
      <c r="IUW45" s="134"/>
      <c r="IUX45" s="134"/>
      <c r="IUY45" s="134"/>
      <c r="IUZ45" s="134"/>
      <c r="IVA45" s="134"/>
      <c r="IVB45" s="134"/>
      <c r="IVC45" s="134"/>
      <c r="IVD45" s="134"/>
      <c r="IVE45" s="134"/>
      <c r="IVF45" s="134"/>
      <c r="IVG45" s="134"/>
      <c r="IVH45" s="134"/>
      <c r="IVI45" s="134"/>
      <c r="IVJ45" s="134"/>
      <c r="IVK45" s="134"/>
      <c r="IVL45" s="134"/>
      <c r="IVM45" s="134"/>
      <c r="IVN45" s="134"/>
      <c r="IVO45" s="134"/>
      <c r="IVP45" s="134"/>
      <c r="IVQ45" s="134"/>
      <c r="IVR45" s="134"/>
      <c r="IVS45" s="134"/>
      <c r="IVT45" s="134"/>
      <c r="IVU45" s="134"/>
      <c r="IVV45" s="134"/>
      <c r="IVW45" s="134"/>
      <c r="IVX45" s="134"/>
      <c r="IVY45" s="134"/>
      <c r="IVZ45" s="134"/>
      <c r="IWA45" s="134"/>
      <c r="IWB45" s="134"/>
      <c r="IWC45" s="134"/>
      <c r="IWD45" s="134"/>
      <c r="IWE45" s="134"/>
      <c r="IWF45" s="134"/>
      <c r="IWG45" s="134"/>
      <c r="IWH45" s="134"/>
      <c r="IWI45" s="134"/>
      <c r="IWJ45" s="134"/>
      <c r="IWK45" s="134"/>
      <c r="IWL45" s="134"/>
      <c r="IWM45" s="134"/>
      <c r="IWN45" s="134"/>
      <c r="IWO45" s="134"/>
      <c r="IWP45" s="134"/>
      <c r="IWQ45" s="134"/>
      <c r="IWR45" s="134"/>
      <c r="IWS45" s="134"/>
      <c r="IWT45" s="134"/>
      <c r="IWU45" s="134"/>
      <c r="IWV45" s="134"/>
      <c r="IWW45" s="134"/>
      <c r="IWX45" s="134"/>
      <c r="IWY45" s="134"/>
      <c r="IWZ45" s="134"/>
      <c r="IXA45" s="134"/>
      <c r="IXB45" s="134"/>
      <c r="IXC45" s="134"/>
      <c r="IXD45" s="134"/>
      <c r="IXE45" s="134"/>
      <c r="IXF45" s="134"/>
      <c r="IXG45" s="134"/>
      <c r="IXH45" s="134"/>
      <c r="IXI45" s="134"/>
      <c r="IXJ45" s="134"/>
      <c r="IXK45" s="134"/>
      <c r="IXL45" s="134"/>
      <c r="IXM45" s="134"/>
      <c r="IXN45" s="134"/>
      <c r="IXO45" s="134"/>
      <c r="IXP45" s="134"/>
      <c r="IXQ45" s="134"/>
      <c r="IXR45" s="134"/>
      <c r="IXS45" s="134"/>
      <c r="IXT45" s="134"/>
      <c r="IXU45" s="134"/>
      <c r="IXV45" s="134"/>
      <c r="IXW45" s="134"/>
      <c r="IXX45" s="134"/>
      <c r="IXY45" s="134"/>
      <c r="IXZ45" s="134"/>
      <c r="IYA45" s="134"/>
      <c r="IYB45" s="134"/>
      <c r="IYC45" s="134"/>
      <c r="IYD45" s="134"/>
      <c r="IYE45" s="134"/>
      <c r="IYF45" s="134"/>
      <c r="IYG45" s="134"/>
      <c r="IYH45" s="134"/>
      <c r="IYI45" s="134"/>
      <c r="IYJ45" s="134"/>
      <c r="IYK45" s="134"/>
      <c r="IYL45" s="134"/>
      <c r="IYM45" s="134"/>
      <c r="IYN45" s="134"/>
      <c r="IYO45" s="134"/>
      <c r="IYP45" s="134"/>
      <c r="IYQ45" s="134"/>
      <c r="IYR45" s="134"/>
      <c r="IYS45" s="134"/>
      <c r="IYT45" s="134"/>
      <c r="IYU45" s="134"/>
      <c r="IYV45" s="134"/>
      <c r="IYW45" s="134"/>
      <c r="IYX45" s="134"/>
      <c r="IYY45" s="134"/>
      <c r="IYZ45" s="134"/>
      <c r="IZA45" s="134"/>
      <c r="IZB45" s="134"/>
      <c r="IZC45" s="134"/>
      <c r="IZD45" s="134"/>
      <c r="IZE45" s="134"/>
      <c r="IZF45" s="134"/>
      <c r="IZG45" s="134"/>
      <c r="IZH45" s="134"/>
      <c r="IZI45" s="134"/>
      <c r="IZJ45" s="134"/>
      <c r="IZK45" s="134"/>
      <c r="IZL45" s="134"/>
      <c r="IZM45" s="134"/>
      <c r="IZN45" s="134"/>
      <c r="IZO45" s="134"/>
      <c r="IZP45" s="134"/>
      <c r="IZQ45" s="134"/>
      <c r="IZR45" s="134"/>
      <c r="IZS45" s="134"/>
      <c r="IZT45" s="134"/>
      <c r="IZU45" s="134"/>
      <c r="IZV45" s="134"/>
      <c r="IZW45" s="134"/>
      <c r="IZX45" s="134"/>
      <c r="IZY45" s="134"/>
      <c r="IZZ45" s="134"/>
      <c r="JAA45" s="134"/>
      <c r="JAB45" s="134"/>
      <c r="JAC45" s="134"/>
      <c r="JAD45" s="134"/>
      <c r="JAE45" s="134"/>
      <c r="JAF45" s="134"/>
      <c r="JAG45" s="134"/>
      <c r="JAH45" s="134"/>
      <c r="JAI45" s="134"/>
      <c r="JAJ45" s="134"/>
      <c r="JAK45" s="134"/>
      <c r="JAL45" s="134"/>
      <c r="JAM45" s="134"/>
      <c r="JAN45" s="134"/>
      <c r="JAO45" s="134"/>
      <c r="JAP45" s="134"/>
      <c r="JAQ45" s="134"/>
      <c r="JAR45" s="134"/>
      <c r="JAS45" s="134"/>
      <c r="JAT45" s="134"/>
      <c r="JAU45" s="134"/>
      <c r="JAV45" s="134"/>
      <c r="JAW45" s="134"/>
      <c r="JAX45" s="134"/>
      <c r="JAY45" s="134"/>
      <c r="JAZ45" s="134"/>
      <c r="JBA45" s="134"/>
      <c r="JBB45" s="134"/>
      <c r="JBC45" s="134"/>
      <c r="JBD45" s="134"/>
      <c r="JBE45" s="134"/>
      <c r="JBF45" s="134"/>
      <c r="JBG45" s="134"/>
      <c r="JBH45" s="134"/>
      <c r="JBI45" s="134"/>
      <c r="JBJ45" s="134"/>
      <c r="JBK45" s="134"/>
      <c r="JBL45" s="134"/>
      <c r="JBM45" s="134"/>
      <c r="JBN45" s="134"/>
      <c r="JBO45" s="134"/>
      <c r="JBP45" s="134"/>
      <c r="JBQ45" s="134"/>
      <c r="JBR45" s="134"/>
      <c r="JBS45" s="134"/>
      <c r="JBT45" s="134"/>
      <c r="JBU45" s="134"/>
      <c r="JBV45" s="134"/>
      <c r="JBW45" s="134"/>
      <c r="JBX45" s="134"/>
      <c r="JBY45" s="134"/>
      <c r="JBZ45" s="134"/>
      <c r="JCA45" s="134"/>
      <c r="JCB45" s="134"/>
      <c r="JCC45" s="134"/>
      <c r="JCD45" s="134"/>
      <c r="JCE45" s="134"/>
      <c r="JCF45" s="134"/>
      <c r="JCG45" s="134"/>
      <c r="JCH45" s="134"/>
      <c r="JCI45" s="134"/>
      <c r="JCJ45" s="134"/>
      <c r="JCK45" s="134"/>
      <c r="JCL45" s="134"/>
      <c r="JCM45" s="134"/>
      <c r="JCN45" s="134"/>
      <c r="JCO45" s="134"/>
      <c r="JCP45" s="134"/>
      <c r="JCQ45" s="134"/>
      <c r="JCR45" s="134"/>
      <c r="JCS45" s="134"/>
      <c r="JCT45" s="134"/>
      <c r="JCU45" s="134"/>
      <c r="JCV45" s="134"/>
      <c r="JCW45" s="134"/>
      <c r="JCX45" s="134"/>
      <c r="JCY45" s="134"/>
      <c r="JCZ45" s="134"/>
      <c r="JDA45" s="134"/>
      <c r="JDB45" s="134"/>
      <c r="JDC45" s="134"/>
      <c r="JDD45" s="134"/>
      <c r="JDE45" s="134"/>
      <c r="JDF45" s="134"/>
      <c r="JDG45" s="134"/>
      <c r="JDH45" s="134"/>
      <c r="JDI45" s="134"/>
      <c r="JDJ45" s="134"/>
      <c r="JDK45" s="134"/>
      <c r="JDL45" s="134"/>
      <c r="JDM45" s="134"/>
      <c r="JDN45" s="134"/>
      <c r="JDO45" s="134"/>
      <c r="JDP45" s="134"/>
      <c r="JDQ45" s="134"/>
      <c r="JDR45" s="134"/>
      <c r="JDS45" s="134"/>
      <c r="JDT45" s="134"/>
      <c r="JDU45" s="134"/>
      <c r="JDV45" s="134"/>
      <c r="JDW45" s="134"/>
      <c r="JDX45" s="134"/>
      <c r="JDY45" s="134"/>
      <c r="JDZ45" s="134"/>
      <c r="JEA45" s="134"/>
      <c r="JEB45" s="134"/>
      <c r="JEC45" s="134"/>
      <c r="JED45" s="134"/>
      <c r="JEE45" s="134"/>
      <c r="JEF45" s="134"/>
      <c r="JEG45" s="134"/>
      <c r="JEH45" s="134"/>
      <c r="JEI45" s="134"/>
      <c r="JEJ45" s="134"/>
      <c r="JEK45" s="134"/>
      <c r="JEL45" s="134"/>
      <c r="JEM45" s="134"/>
      <c r="JEN45" s="134"/>
      <c r="JEO45" s="134"/>
      <c r="JEP45" s="134"/>
      <c r="JEQ45" s="134"/>
      <c r="JER45" s="134"/>
      <c r="JES45" s="134"/>
      <c r="JET45" s="134"/>
      <c r="JEU45" s="134"/>
      <c r="JEV45" s="134"/>
      <c r="JEW45" s="134"/>
      <c r="JEX45" s="134"/>
      <c r="JEY45" s="134"/>
      <c r="JEZ45" s="134"/>
      <c r="JFA45" s="134"/>
      <c r="JFB45" s="134"/>
      <c r="JFC45" s="134"/>
      <c r="JFD45" s="134"/>
      <c r="JFE45" s="134"/>
      <c r="JFF45" s="134"/>
      <c r="JFG45" s="134"/>
      <c r="JFH45" s="134"/>
      <c r="JFI45" s="134"/>
      <c r="JFJ45" s="134"/>
      <c r="JFK45" s="134"/>
      <c r="JFL45" s="134"/>
      <c r="JFM45" s="134"/>
      <c r="JFN45" s="134"/>
      <c r="JFO45" s="134"/>
      <c r="JFP45" s="134"/>
      <c r="JFQ45" s="134"/>
      <c r="JFR45" s="134"/>
      <c r="JFS45" s="134"/>
      <c r="JFT45" s="134"/>
      <c r="JFU45" s="134"/>
      <c r="JFV45" s="134"/>
      <c r="JFW45" s="134"/>
      <c r="JFX45" s="134"/>
      <c r="JFY45" s="134"/>
      <c r="JFZ45" s="134"/>
      <c r="JGA45" s="134"/>
      <c r="JGB45" s="134"/>
      <c r="JGC45" s="134"/>
      <c r="JGD45" s="134"/>
      <c r="JGE45" s="134"/>
      <c r="JGF45" s="134"/>
      <c r="JGG45" s="134"/>
      <c r="JGH45" s="134"/>
      <c r="JGI45" s="134"/>
      <c r="JGJ45" s="134"/>
      <c r="JGK45" s="134"/>
      <c r="JGL45" s="134"/>
      <c r="JGM45" s="134"/>
      <c r="JGN45" s="134"/>
      <c r="JGO45" s="134"/>
      <c r="JGP45" s="134"/>
      <c r="JGQ45" s="134"/>
      <c r="JGR45" s="134"/>
      <c r="JGS45" s="134"/>
      <c r="JGT45" s="134"/>
      <c r="JGU45" s="134"/>
      <c r="JGV45" s="134"/>
      <c r="JGW45" s="134"/>
      <c r="JGX45" s="134"/>
      <c r="JGY45" s="134"/>
      <c r="JGZ45" s="134"/>
      <c r="JHA45" s="134"/>
      <c r="JHB45" s="134"/>
      <c r="JHC45" s="134"/>
      <c r="JHD45" s="134"/>
      <c r="JHE45" s="134"/>
      <c r="JHF45" s="134"/>
      <c r="JHG45" s="134"/>
      <c r="JHH45" s="134"/>
      <c r="JHI45" s="134"/>
      <c r="JHJ45" s="134"/>
      <c r="JHK45" s="134"/>
      <c r="JHL45" s="134"/>
      <c r="JHM45" s="134"/>
      <c r="JHN45" s="134"/>
      <c r="JHO45" s="134"/>
      <c r="JHP45" s="134"/>
      <c r="JHQ45" s="134"/>
      <c r="JHR45" s="134"/>
      <c r="JHS45" s="134"/>
      <c r="JHT45" s="134"/>
      <c r="JHU45" s="134"/>
      <c r="JHV45" s="134"/>
      <c r="JHW45" s="134"/>
      <c r="JHX45" s="134"/>
      <c r="JHY45" s="134"/>
      <c r="JHZ45" s="134"/>
      <c r="JIA45" s="134"/>
      <c r="JIB45" s="134"/>
      <c r="JIC45" s="134"/>
      <c r="JID45" s="134"/>
      <c r="JIE45" s="134"/>
      <c r="JIF45" s="134"/>
      <c r="JIG45" s="134"/>
      <c r="JIH45" s="134"/>
      <c r="JII45" s="134"/>
      <c r="JIJ45" s="134"/>
      <c r="JIK45" s="134"/>
      <c r="JIL45" s="134"/>
      <c r="JIM45" s="134"/>
      <c r="JIN45" s="134"/>
      <c r="JIO45" s="134"/>
      <c r="JIP45" s="134"/>
      <c r="JIQ45" s="134"/>
      <c r="JIR45" s="134"/>
      <c r="JIS45" s="134"/>
      <c r="JIT45" s="134"/>
      <c r="JIU45" s="134"/>
      <c r="JIV45" s="134"/>
      <c r="JIW45" s="134"/>
      <c r="JIX45" s="134"/>
      <c r="JIY45" s="134"/>
      <c r="JIZ45" s="134"/>
      <c r="JJA45" s="134"/>
      <c r="JJB45" s="134"/>
      <c r="JJC45" s="134"/>
      <c r="JJD45" s="134"/>
      <c r="JJE45" s="134"/>
      <c r="JJF45" s="134"/>
      <c r="JJG45" s="134"/>
      <c r="JJH45" s="134"/>
      <c r="JJI45" s="134"/>
      <c r="JJJ45" s="134"/>
      <c r="JJK45" s="134"/>
      <c r="JJL45" s="134"/>
      <c r="JJM45" s="134"/>
      <c r="JJN45" s="134"/>
      <c r="JJO45" s="134"/>
      <c r="JJP45" s="134"/>
      <c r="JJQ45" s="134"/>
      <c r="JJR45" s="134"/>
      <c r="JJS45" s="134"/>
      <c r="JJT45" s="134"/>
      <c r="JJU45" s="134"/>
      <c r="JJV45" s="134"/>
      <c r="JJW45" s="134"/>
      <c r="JJX45" s="134"/>
      <c r="JJY45" s="134"/>
      <c r="JJZ45" s="134"/>
      <c r="JKA45" s="134"/>
      <c r="JKB45" s="134"/>
      <c r="JKC45" s="134"/>
      <c r="JKD45" s="134"/>
      <c r="JKE45" s="134"/>
      <c r="JKF45" s="134"/>
      <c r="JKG45" s="134"/>
      <c r="JKH45" s="134"/>
      <c r="JKI45" s="134"/>
      <c r="JKJ45" s="134"/>
      <c r="JKK45" s="134"/>
      <c r="JKL45" s="134"/>
      <c r="JKM45" s="134"/>
      <c r="JKN45" s="134"/>
      <c r="JKO45" s="134"/>
      <c r="JKP45" s="134"/>
      <c r="JKQ45" s="134"/>
      <c r="JKR45" s="134"/>
      <c r="JKS45" s="134"/>
      <c r="JKT45" s="134"/>
      <c r="JKU45" s="134"/>
      <c r="JKV45" s="134"/>
      <c r="JKW45" s="134"/>
      <c r="JKX45" s="134"/>
      <c r="JKY45" s="134"/>
      <c r="JKZ45" s="134"/>
      <c r="JLA45" s="134"/>
      <c r="JLB45" s="134"/>
      <c r="JLC45" s="134"/>
      <c r="JLD45" s="134"/>
      <c r="JLE45" s="134"/>
      <c r="JLF45" s="134"/>
      <c r="JLG45" s="134"/>
      <c r="JLH45" s="134"/>
      <c r="JLI45" s="134"/>
      <c r="JLJ45" s="134"/>
      <c r="JLK45" s="134"/>
      <c r="JLL45" s="134"/>
      <c r="JLM45" s="134"/>
      <c r="JLN45" s="134"/>
      <c r="JLO45" s="134"/>
      <c r="JLP45" s="134"/>
      <c r="JLQ45" s="134"/>
      <c r="JLR45" s="134"/>
      <c r="JLS45" s="134"/>
      <c r="JLT45" s="134"/>
      <c r="JLU45" s="134"/>
      <c r="JLV45" s="134"/>
      <c r="JLW45" s="134"/>
      <c r="JLX45" s="134"/>
      <c r="JLY45" s="134"/>
      <c r="JLZ45" s="134"/>
      <c r="JMA45" s="134"/>
      <c r="JMB45" s="134"/>
      <c r="JMC45" s="134"/>
      <c r="JMD45" s="134"/>
      <c r="JME45" s="134"/>
      <c r="JMF45" s="134"/>
      <c r="JMG45" s="134"/>
      <c r="JMH45" s="134"/>
      <c r="JMI45" s="134"/>
      <c r="JMJ45" s="134"/>
      <c r="JMK45" s="134"/>
      <c r="JML45" s="134"/>
      <c r="JMM45" s="134"/>
      <c r="JMN45" s="134"/>
      <c r="JMO45" s="134"/>
      <c r="JMP45" s="134"/>
      <c r="JMQ45" s="134"/>
      <c r="JMR45" s="134"/>
      <c r="JMS45" s="134"/>
      <c r="JMT45" s="134"/>
      <c r="JMU45" s="134"/>
      <c r="JMV45" s="134"/>
      <c r="JMW45" s="134"/>
      <c r="JMX45" s="134"/>
      <c r="JMY45" s="134"/>
      <c r="JMZ45" s="134"/>
      <c r="JNA45" s="134"/>
      <c r="JNB45" s="134"/>
      <c r="JNC45" s="134"/>
      <c r="JND45" s="134"/>
      <c r="JNE45" s="134"/>
      <c r="JNF45" s="134"/>
      <c r="JNG45" s="134"/>
      <c r="JNH45" s="134"/>
      <c r="JNI45" s="134"/>
      <c r="JNJ45" s="134"/>
      <c r="JNK45" s="134"/>
      <c r="JNL45" s="134"/>
      <c r="JNM45" s="134"/>
      <c r="JNN45" s="134"/>
      <c r="JNO45" s="134"/>
      <c r="JNP45" s="134"/>
      <c r="JNQ45" s="134"/>
      <c r="JNR45" s="134"/>
      <c r="JNS45" s="134"/>
      <c r="JNT45" s="134"/>
      <c r="JNU45" s="134"/>
      <c r="JNV45" s="134"/>
      <c r="JNW45" s="134"/>
      <c r="JNX45" s="134"/>
      <c r="JNY45" s="134"/>
      <c r="JNZ45" s="134"/>
      <c r="JOA45" s="134"/>
      <c r="JOB45" s="134"/>
      <c r="JOC45" s="134"/>
      <c r="JOD45" s="134"/>
      <c r="JOE45" s="134"/>
      <c r="JOF45" s="134"/>
      <c r="JOG45" s="134"/>
      <c r="JOH45" s="134"/>
      <c r="JOI45" s="134"/>
      <c r="JOJ45" s="134"/>
      <c r="JOK45" s="134"/>
      <c r="JOL45" s="134"/>
      <c r="JOM45" s="134"/>
      <c r="JON45" s="134"/>
      <c r="JOO45" s="134"/>
      <c r="JOP45" s="134"/>
      <c r="JOQ45" s="134"/>
      <c r="JOR45" s="134"/>
      <c r="JOS45" s="134"/>
      <c r="JOT45" s="134"/>
      <c r="JOU45" s="134"/>
      <c r="JOV45" s="134"/>
      <c r="JOW45" s="134"/>
      <c r="JOX45" s="134"/>
      <c r="JOY45" s="134"/>
      <c r="JOZ45" s="134"/>
      <c r="JPA45" s="134"/>
      <c r="JPB45" s="134"/>
      <c r="JPC45" s="134"/>
      <c r="JPD45" s="134"/>
      <c r="JPE45" s="134"/>
      <c r="JPF45" s="134"/>
      <c r="JPG45" s="134"/>
      <c r="JPH45" s="134"/>
      <c r="JPI45" s="134"/>
      <c r="JPJ45" s="134"/>
      <c r="JPK45" s="134"/>
      <c r="JPL45" s="134"/>
      <c r="JPM45" s="134"/>
      <c r="JPN45" s="134"/>
      <c r="JPO45" s="134"/>
      <c r="JPP45" s="134"/>
      <c r="JPQ45" s="134"/>
      <c r="JPR45" s="134"/>
      <c r="JPS45" s="134"/>
      <c r="JPT45" s="134"/>
      <c r="JPU45" s="134"/>
      <c r="JPV45" s="134"/>
      <c r="JPW45" s="134"/>
      <c r="JPX45" s="134"/>
      <c r="JPY45" s="134"/>
      <c r="JPZ45" s="134"/>
      <c r="JQA45" s="134"/>
      <c r="JQB45" s="134"/>
      <c r="JQC45" s="134"/>
      <c r="JQD45" s="134"/>
      <c r="JQE45" s="134"/>
      <c r="JQF45" s="134"/>
      <c r="JQG45" s="134"/>
      <c r="JQH45" s="134"/>
      <c r="JQI45" s="134"/>
      <c r="JQJ45" s="134"/>
      <c r="JQK45" s="134"/>
      <c r="JQL45" s="134"/>
      <c r="JQM45" s="134"/>
      <c r="JQN45" s="134"/>
      <c r="JQO45" s="134"/>
      <c r="JQP45" s="134"/>
      <c r="JQQ45" s="134"/>
      <c r="JQR45" s="134"/>
      <c r="JQS45" s="134"/>
      <c r="JQT45" s="134"/>
      <c r="JQU45" s="134"/>
      <c r="JQV45" s="134"/>
      <c r="JQW45" s="134"/>
      <c r="JQX45" s="134"/>
      <c r="JQY45" s="134"/>
      <c r="JQZ45" s="134"/>
      <c r="JRA45" s="134"/>
      <c r="JRB45" s="134"/>
      <c r="JRC45" s="134"/>
      <c r="JRD45" s="134"/>
      <c r="JRE45" s="134"/>
      <c r="JRF45" s="134"/>
      <c r="JRG45" s="134"/>
      <c r="JRH45" s="134"/>
      <c r="JRI45" s="134"/>
      <c r="JRJ45" s="134"/>
      <c r="JRK45" s="134"/>
      <c r="JRL45" s="134"/>
      <c r="JRM45" s="134"/>
      <c r="JRN45" s="134"/>
      <c r="JRO45" s="134"/>
      <c r="JRP45" s="134"/>
      <c r="JRQ45" s="134"/>
      <c r="JRR45" s="134"/>
      <c r="JRS45" s="134"/>
      <c r="JRT45" s="134"/>
      <c r="JRU45" s="134"/>
      <c r="JRV45" s="134"/>
      <c r="JRW45" s="134"/>
      <c r="JRX45" s="134"/>
      <c r="JRY45" s="134"/>
      <c r="JRZ45" s="134"/>
      <c r="JSA45" s="134"/>
      <c r="JSB45" s="134"/>
      <c r="JSC45" s="134"/>
      <c r="JSD45" s="134"/>
      <c r="JSE45" s="134"/>
      <c r="JSF45" s="134"/>
      <c r="JSG45" s="134"/>
      <c r="JSH45" s="134"/>
      <c r="JSI45" s="134"/>
      <c r="JSJ45" s="134"/>
      <c r="JSK45" s="134"/>
      <c r="JSL45" s="134"/>
      <c r="JSM45" s="134"/>
      <c r="JSN45" s="134"/>
      <c r="JSO45" s="134"/>
      <c r="JSP45" s="134"/>
      <c r="JSQ45" s="134"/>
      <c r="JSR45" s="134"/>
      <c r="JSS45" s="134"/>
      <c r="JST45" s="134"/>
      <c r="JSU45" s="134"/>
      <c r="JSV45" s="134"/>
      <c r="JSW45" s="134"/>
      <c r="JSX45" s="134"/>
      <c r="JSY45" s="134"/>
      <c r="JSZ45" s="134"/>
      <c r="JTA45" s="134"/>
      <c r="JTB45" s="134"/>
      <c r="JTC45" s="134"/>
      <c r="JTD45" s="134"/>
      <c r="JTE45" s="134"/>
      <c r="JTF45" s="134"/>
      <c r="JTG45" s="134"/>
      <c r="JTH45" s="134"/>
      <c r="JTI45" s="134"/>
      <c r="JTJ45" s="134"/>
      <c r="JTK45" s="134"/>
      <c r="JTL45" s="134"/>
      <c r="JTM45" s="134"/>
      <c r="JTN45" s="134"/>
      <c r="JTO45" s="134"/>
      <c r="JTP45" s="134"/>
      <c r="JTQ45" s="134"/>
      <c r="JTR45" s="134"/>
      <c r="JTS45" s="134"/>
      <c r="JTT45" s="134"/>
      <c r="JTU45" s="134"/>
      <c r="JTV45" s="134"/>
      <c r="JTW45" s="134"/>
      <c r="JTX45" s="134"/>
      <c r="JTY45" s="134"/>
      <c r="JTZ45" s="134"/>
      <c r="JUA45" s="134"/>
      <c r="JUB45" s="134"/>
      <c r="JUC45" s="134"/>
      <c r="JUD45" s="134"/>
      <c r="JUE45" s="134"/>
      <c r="JUF45" s="134"/>
      <c r="JUG45" s="134"/>
      <c r="JUH45" s="134"/>
      <c r="JUI45" s="134"/>
      <c r="JUJ45" s="134"/>
      <c r="JUK45" s="134"/>
      <c r="JUL45" s="134"/>
      <c r="JUM45" s="134"/>
      <c r="JUN45" s="134"/>
      <c r="JUO45" s="134"/>
      <c r="JUP45" s="134"/>
      <c r="JUQ45" s="134"/>
      <c r="JUR45" s="134"/>
      <c r="JUS45" s="134"/>
      <c r="JUT45" s="134"/>
      <c r="JUU45" s="134"/>
      <c r="JUV45" s="134"/>
      <c r="JUW45" s="134"/>
      <c r="JUX45" s="134"/>
      <c r="JUY45" s="134"/>
      <c r="JUZ45" s="134"/>
      <c r="JVA45" s="134"/>
      <c r="JVB45" s="134"/>
      <c r="JVC45" s="134"/>
      <c r="JVD45" s="134"/>
      <c r="JVE45" s="134"/>
      <c r="JVF45" s="134"/>
      <c r="JVG45" s="134"/>
      <c r="JVH45" s="134"/>
      <c r="JVI45" s="134"/>
      <c r="JVJ45" s="134"/>
      <c r="JVK45" s="134"/>
      <c r="JVL45" s="134"/>
      <c r="JVM45" s="134"/>
      <c r="JVN45" s="134"/>
      <c r="JVO45" s="134"/>
      <c r="JVP45" s="134"/>
      <c r="JVQ45" s="134"/>
      <c r="JVR45" s="134"/>
      <c r="JVS45" s="134"/>
      <c r="JVT45" s="134"/>
      <c r="JVU45" s="134"/>
      <c r="JVV45" s="134"/>
      <c r="JVW45" s="134"/>
      <c r="JVX45" s="134"/>
      <c r="JVY45" s="134"/>
      <c r="JVZ45" s="134"/>
      <c r="JWA45" s="134"/>
      <c r="JWB45" s="134"/>
      <c r="JWC45" s="134"/>
      <c r="JWD45" s="134"/>
      <c r="JWE45" s="134"/>
      <c r="JWF45" s="134"/>
      <c r="JWG45" s="134"/>
      <c r="JWH45" s="134"/>
      <c r="JWI45" s="134"/>
      <c r="JWJ45" s="134"/>
      <c r="JWK45" s="134"/>
      <c r="JWL45" s="134"/>
      <c r="JWM45" s="134"/>
      <c r="JWN45" s="134"/>
      <c r="JWO45" s="134"/>
      <c r="JWP45" s="134"/>
      <c r="JWQ45" s="134"/>
      <c r="JWR45" s="134"/>
      <c r="JWS45" s="134"/>
      <c r="JWT45" s="134"/>
      <c r="JWU45" s="134"/>
      <c r="JWV45" s="134"/>
      <c r="JWW45" s="134"/>
      <c r="JWX45" s="134"/>
      <c r="JWY45" s="134"/>
      <c r="JWZ45" s="134"/>
      <c r="JXA45" s="134"/>
      <c r="JXB45" s="134"/>
      <c r="JXC45" s="134"/>
      <c r="JXD45" s="134"/>
      <c r="JXE45" s="134"/>
      <c r="JXF45" s="134"/>
      <c r="JXG45" s="134"/>
      <c r="JXH45" s="134"/>
      <c r="JXI45" s="134"/>
      <c r="JXJ45" s="134"/>
      <c r="JXK45" s="134"/>
      <c r="JXL45" s="134"/>
      <c r="JXM45" s="134"/>
      <c r="JXN45" s="134"/>
      <c r="JXO45" s="134"/>
      <c r="JXP45" s="134"/>
      <c r="JXQ45" s="134"/>
      <c r="JXR45" s="134"/>
      <c r="JXS45" s="134"/>
      <c r="JXT45" s="134"/>
      <c r="JXU45" s="134"/>
      <c r="JXV45" s="134"/>
      <c r="JXW45" s="134"/>
      <c r="JXX45" s="134"/>
      <c r="JXY45" s="134"/>
      <c r="JXZ45" s="134"/>
      <c r="JYA45" s="134"/>
      <c r="JYB45" s="134"/>
      <c r="JYC45" s="134"/>
      <c r="JYD45" s="134"/>
      <c r="JYE45" s="134"/>
      <c r="JYF45" s="134"/>
      <c r="JYG45" s="134"/>
      <c r="JYH45" s="134"/>
      <c r="JYI45" s="134"/>
      <c r="JYJ45" s="134"/>
      <c r="JYK45" s="134"/>
      <c r="JYL45" s="134"/>
      <c r="JYM45" s="134"/>
      <c r="JYN45" s="134"/>
      <c r="JYO45" s="134"/>
      <c r="JYP45" s="134"/>
      <c r="JYQ45" s="134"/>
      <c r="JYR45" s="134"/>
      <c r="JYS45" s="134"/>
      <c r="JYT45" s="134"/>
      <c r="JYU45" s="134"/>
      <c r="JYV45" s="134"/>
      <c r="JYW45" s="134"/>
      <c r="JYX45" s="134"/>
      <c r="JYY45" s="134"/>
      <c r="JYZ45" s="134"/>
      <c r="JZA45" s="134"/>
      <c r="JZB45" s="134"/>
      <c r="JZC45" s="134"/>
      <c r="JZD45" s="134"/>
      <c r="JZE45" s="134"/>
      <c r="JZF45" s="134"/>
      <c r="JZG45" s="134"/>
      <c r="JZH45" s="134"/>
      <c r="JZI45" s="134"/>
      <c r="JZJ45" s="134"/>
      <c r="JZK45" s="134"/>
      <c r="JZL45" s="134"/>
      <c r="JZM45" s="134"/>
      <c r="JZN45" s="134"/>
      <c r="JZO45" s="134"/>
      <c r="JZP45" s="134"/>
      <c r="JZQ45" s="134"/>
      <c r="JZR45" s="134"/>
      <c r="JZS45" s="134"/>
      <c r="JZT45" s="134"/>
      <c r="JZU45" s="134"/>
      <c r="JZV45" s="134"/>
      <c r="JZW45" s="134"/>
      <c r="JZX45" s="134"/>
      <c r="JZY45" s="134"/>
      <c r="JZZ45" s="134"/>
      <c r="KAA45" s="134"/>
      <c r="KAB45" s="134"/>
      <c r="KAC45" s="134"/>
      <c r="KAD45" s="134"/>
      <c r="KAE45" s="134"/>
      <c r="KAF45" s="134"/>
      <c r="KAG45" s="134"/>
      <c r="KAH45" s="134"/>
      <c r="KAI45" s="134"/>
      <c r="KAJ45" s="134"/>
      <c r="KAK45" s="134"/>
      <c r="KAL45" s="134"/>
      <c r="KAM45" s="134"/>
      <c r="KAN45" s="134"/>
      <c r="KAO45" s="134"/>
      <c r="KAP45" s="134"/>
      <c r="KAQ45" s="134"/>
      <c r="KAR45" s="134"/>
      <c r="KAS45" s="134"/>
      <c r="KAT45" s="134"/>
      <c r="KAU45" s="134"/>
      <c r="KAV45" s="134"/>
      <c r="KAW45" s="134"/>
      <c r="KAX45" s="134"/>
      <c r="KAY45" s="134"/>
      <c r="KAZ45" s="134"/>
      <c r="KBA45" s="134"/>
      <c r="KBB45" s="134"/>
      <c r="KBC45" s="134"/>
      <c r="KBD45" s="134"/>
      <c r="KBE45" s="134"/>
      <c r="KBF45" s="134"/>
      <c r="KBG45" s="134"/>
      <c r="KBH45" s="134"/>
      <c r="KBI45" s="134"/>
      <c r="KBJ45" s="134"/>
      <c r="KBK45" s="134"/>
      <c r="KBL45" s="134"/>
      <c r="KBM45" s="134"/>
      <c r="KBN45" s="134"/>
      <c r="KBO45" s="134"/>
      <c r="KBP45" s="134"/>
      <c r="KBQ45" s="134"/>
      <c r="KBR45" s="134"/>
      <c r="KBS45" s="134"/>
      <c r="KBT45" s="134"/>
      <c r="KBU45" s="134"/>
      <c r="KBV45" s="134"/>
      <c r="KBW45" s="134"/>
      <c r="KBX45" s="134"/>
      <c r="KBY45" s="134"/>
      <c r="KBZ45" s="134"/>
      <c r="KCA45" s="134"/>
      <c r="KCB45" s="134"/>
      <c r="KCC45" s="134"/>
      <c r="KCD45" s="134"/>
      <c r="KCE45" s="134"/>
      <c r="KCF45" s="134"/>
      <c r="KCG45" s="134"/>
      <c r="KCH45" s="134"/>
      <c r="KCI45" s="134"/>
      <c r="KCJ45" s="134"/>
      <c r="KCK45" s="134"/>
      <c r="KCL45" s="134"/>
      <c r="KCM45" s="134"/>
      <c r="KCN45" s="134"/>
      <c r="KCO45" s="134"/>
      <c r="KCP45" s="134"/>
      <c r="KCQ45" s="134"/>
      <c r="KCR45" s="134"/>
      <c r="KCS45" s="134"/>
      <c r="KCT45" s="134"/>
      <c r="KCU45" s="134"/>
      <c r="KCV45" s="134"/>
      <c r="KCW45" s="134"/>
      <c r="KCX45" s="134"/>
      <c r="KCY45" s="134"/>
      <c r="KCZ45" s="134"/>
      <c r="KDA45" s="134"/>
      <c r="KDB45" s="134"/>
      <c r="KDC45" s="134"/>
      <c r="KDD45" s="134"/>
      <c r="KDE45" s="134"/>
      <c r="KDF45" s="134"/>
      <c r="KDG45" s="134"/>
      <c r="KDH45" s="134"/>
      <c r="KDI45" s="134"/>
      <c r="KDJ45" s="134"/>
      <c r="KDK45" s="134"/>
      <c r="KDL45" s="134"/>
      <c r="KDM45" s="134"/>
      <c r="KDN45" s="134"/>
      <c r="KDO45" s="134"/>
      <c r="KDP45" s="134"/>
      <c r="KDQ45" s="134"/>
      <c r="KDR45" s="134"/>
      <c r="KDS45" s="134"/>
      <c r="KDT45" s="134"/>
      <c r="KDU45" s="134"/>
      <c r="KDV45" s="134"/>
      <c r="KDW45" s="134"/>
      <c r="KDX45" s="134"/>
      <c r="KDY45" s="134"/>
      <c r="KDZ45" s="134"/>
      <c r="KEA45" s="134"/>
      <c r="KEB45" s="134"/>
      <c r="KEC45" s="134"/>
      <c r="KED45" s="134"/>
      <c r="KEE45" s="134"/>
      <c r="KEF45" s="134"/>
      <c r="KEG45" s="134"/>
      <c r="KEH45" s="134"/>
      <c r="KEI45" s="134"/>
      <c r="KEJ45" s="134"/>
      <c r="KEK45" s="134"/>
      <c r="KEL45" s="134"/>
      <c r="KEM45" s="134"/>
      <c r="KEN45" s="134"/>
      <c r="KEO45" s="134"/>
      <c r="KEP45" s="134"/>
      <c r="KEQ45" s="134"/>
      <c r="KER45" s="134"/>
      <c r="KES45" s="134"/>
      <c r="KET45" s="134"/>
      <c r="KEU45" s="134"/>
      <c r="KEV45" s="134"/>
      <c r="KEW45" s="134"/>
      <c r="KEX45" s="134"/>
      <c r="KEY45" s="134"/>
      <c r="KEZ45" s="134"/>
      <c r="KFA45" s="134"/>
      <c r="KFB45" s="134"/>
      <c r="KFC45" s="134"/>
      <c r="KFD45" s="134"/>
      <c r="KFE45" s="134"/>
      <c r="KFF45" s="134"/>
      <c r="KFG45" s="134"/>
      <c r="KFH45" s="134"/>
      <c r="KFI45" s="134"/>
      <c r="KFJ45" s="134"/>
      <c r="KFK45" s="134"/>
      <c r="KFL45" s="134"/>
      <c r="KFM45" s="134"/>
      <c r="KFN45" s="134"/>
      <c r="KFO45" s="134"/>
      <c r="KFP45" s="134"/>
      <c r="KFQ45" s="134"/>
      <c r="KFR45" s="134"/>
      <c r="KFS45" s="134"/>
      <c r="KFT45" s="134"/>
      <c r="KFU45" s="134"/>
      <c r="KFV45" s="134"/>
      <c r="KFW45" s="134"/>
      <c r="KFX45" s="134"/>
      <c r="KFY45" s="134"/>
      <c r="KFZ45" s="134"/>
      <c r="KGA45" s="134"/>
      <c r="KGB45" s="134"/>
      <c r="KGC45" s="134"/>
      <c r="KGD45" s="134"/>
      <c r="KGE45" s="134"/>
      <c r="KGF45" s="134"/>
      <c r="KGG45" s="134"/>
      <c r="KGH45" s="134"/>
      <c r="KGI45" s="134"/>
      <c r="KGJ45" s="134"/>
      <c r="KGK45" s="134"/>
      <c r="KGL45" s="134"/>
      <c r="KGM45" s="134"/>
      <c r="KGN45" s="134"/>
      <c r="KGO45" s="134"/>
      <c r="KGP45" s="134"/>
      <c r="KGQ45" s="134"/>
      <c r="KGR45" s="134"/>
      <c r="KGS45" s="134"/>
      <c r="KGT45" s="134"/>
      <c r="KGU45" s="134"/>
      <c r="KGV45" s="134"/>
      <c r="KGW45" s="134"/>
      <c r="KGX45" s="134"/>
      <c r="KGY45" s="134"/>
      <c r="KGZ45" s="134"/>
      <c r="KHA45" s="134"/>
      <c r="KHB45" s="134"/>
      <c r="KHC45" s="134"/>
      <c r="KHD45" s="134"/>
      <c r="KHE45" s="134"/>
      <c r="KHF45" s="134"/>
      <c r="KHG45" s="134"/>
      <c r="KHH45" s="134"/>
      <c r="KHI45" s="134"/>
      <c r="KHJ45" s="134"/>
      <c r="KHK45" s="134"/>
      <c r="KHL45" s="134"/>
      <c r="KHM45" s="134"/>
      <c r="KHN45" s="134"/>
      <c r="KHO45" s="134"/>
      <c r="KHP45" s="134"/>
      <c r="KHQ45" s="134"/>
      <c r="KHR45" s="134"/>
      <c r="KHS45" s="134"/>
      <c r="KHT45" s="134"/>
      <c r="KHU45" s="134"/>
      <c r="KHV45" s="134"/>
      <c r="KHW45" s="134"/>
      <c r="KHX45" s="134"/>
      <c r="KHY45" s="134"/>
      <c r="KHZ45" s="134"/>
      <c r="KIA45" s="134"/>
      <c r="KIB45" s="134"/>
      <c r="KIC45" s="134"/>
      <c r="KID45" s="134"/>
      <c r="KIE45" s="134"/>
      <c r="KIF45" s="134"/>
      <c r="KIG45" s="134"/>
      <c r="KIH45" s="134"/>
      <c r="KII45" s="134"/>
      <c r="KIJ45" s="134"/>
      <c r="KIK45" s="134"/>
      <c r="KIL45" s="134"/>
      <c r="KIM45" s="134"/>
      <c r="KIN45" s="134"/>
      <c r="KIO45" s="134"/>
      <c r="KIP45" s="134"/>
      <c r="KIQ45" s="134"/>
      <c r="KIR45" s="134"/>
      <c r="KIS45" s="134"/>
      <c r="KIT45" s="134"/>
      <c r="KIU45" s="134"/>
      <c r="KIV45" s="134"/>
      <c r="KIW45" s="134"/>
      <c r="KIX45" s="134"/>
      <c r="KIY45" s="134"/>
      <c r="KIZ45" s="134"/>
      <c r="KJA45" s="134"/>
      <c r="KJB45" s="134"/>
      <c r="KJC45" s="134"/>
      <c r="KJD45" s="134"/>
      <c r="KJE45" s="134"/>
      <c r="KJF45" s="134"/>
      <c r="KJG45" s="134"/>
      <c r="KJH45" s="134"/>
      <c r="KJI45" s="134"/>
      <c r="KJJ45" s="134"/>
      <c r="KJK45" s="134"/>
      <c r="KJL45" s="134"/>
      <c r="KJM45" s="134"/>
      <c r="KJN45" s="134"/>
      <c r="KJO45" s="134"/>
      <c r="KJP45" s="134"/>
      <c r="KJQ45" s="134"/>
      <c r="KJR45" s="134"/>
      <c r="KJS45" s="134"/>
      <c r="KJT45" s="134"/>
      <c r="KJU45" s="134"/>
      <c r="KJV45" s="134"/>
      <c r="KJW45" s="134"/>
      <c r="KJX45" s="134"/>
      <c r="KJY45" s="134"/>
      <c r="KJZ45" s="134"/>
      <c r="KKA45" s="134"/>
      <c r="KKB45" s="134"/>
      <c r="KKC45" s="134"/>
      <c r="KKD45" s="134"/>
      <c r="KKE45" s="134"/>
      <c r="KKF45" s="134"/>
      <c r="KKG45" s="134"/>
      <c r="KKH45" s="134"/>
      <c r="KKI45" s="134"/>
      <c r="KKJ45" s="134"/>
      <c r="KKK45" s="134"/>
      <c r="KKL45" s="134"/>
      <c r="KKM45" s="134"/>
      <c r="KKN45" s="134"/>
      <c r="KKO45" s="134"/>
      <c r="KKP45" s="134"/>
      <c r="KKQ45" s="134"/>
      <c r="KKR45" s="134"/>
      <c r="KKS45" s="134"/>
      <c r="KKT45" s="134"/>
      <c r="KKU45" s="134"/>
      <c r="KKV45" s="134"/>
      <c r="KKW45" s="134"/>
      <c r="KKX45" s="134"/>
      <c r="KKY45" s="134"/>
      <c r="KKZ45" s="134"/>
      <c r="KLA45" s="134"/>
      <c r="KLB45" s="134"/>
      <c r="KLC45" s="134"/>
      <c r="KLD45" s="134"/>
      <c r="KLE45" s="134"/>
      <c r="KLF45" s="134"/>
      <c r="KLG45" s="134"/>
      <c r="KLH45" s="134"/>
      <c r="KLI45" s="134"/>
      <c r="KLJ45" s="134"/>
      <c r="KLK45" s="134"/>
      <c r="KLL45" s="134"/>
      <c r="KLM45" s="134"/>
      <c r="KLN45" s="134"/>
      <c r="KLO45" s="134"/>
      <c r="KLP45" s="134"/>
      <c r="KLQ45" s="134"/>
      <c r="KLR45" s="134"/>
      <c r="KLS45" s="134"/>
      <c r="KLT45" s="134"/>
      <c r="KLU45" s="134"/>
      <c r="KLV45" s="134"/>
      <c r="KLW45" s="134"/>
      <c r="KLX45" s="134"/>
      <c r="KLY45" s="134"/>
      <c r="KLZ45" s="134"/>
      <c r="KMA45" s="134"/>
      <c r="KMB45" s="134"/>
      <c r="KMC45" s="134"/>
      <c r="KMD45" s="134"/>
      <c r="KME45" s="134"/>
      <c r="KMF45" s="134"/>
      <c r="KMG45" s="134"/>
      <c r="KMH45" s="134"/>
      <c r="KMI45" s="134"/>
      <c r="KMJ45" s="134"/>
      <c r="KMK45" s="134"/>
      <c r="KML45" s="134"/>
      <c r="KMM45" s="134"/>
      <c r="KMN45" s="134"/>
      <c r="KMO45" s="134"/>
      <c r="KMP45" s="134"/>
      <c r="KMQ45" s="134"/>
      <c r="KMR45" s="134"/>
      <c r="KMS45" s="134"/>
      <c r="KMT45" s="134"/>
      <c r="KMU45" s="134"/>
      <c r="KMV45" s="134"/>
      <c r="KMW45" s="134"/>
      <c r="KMX45" s="134"/>
      <c r="KMY45" s="134"/>
      <c r="KMZ45" s="134"/>
      <c r="KNA45" s="134"/>
      <c r="KNB45" s="134"/>
      <c r="KNC45" s="134"/>
      <c r="KND45" s="134"/>
      <c r="KNE45" s="134"/>
      <c r="KNF45" s="134"/>
      <c r="KNG45" s="134"/>
      <c r="KNH45" s="134"/>
      <c r="KNI45" s="134"/>
      <c r="KNJ45" s="134"/>
      <c r="KNK45" s="134"/>
      <c r="KNL45" s="134"/>
      <c r="KNM45" s="134"/>
      <c r="KNN45" s="134"/>
      <c r="KNO45" s="134"/>
      <c r="KNP45" s="134"/>
      <c r="KNQ45" s="134"/>
      <c r="KNR45" s="134"/>
      <c r="KNS45" s="134"/>
      <c r="KNT45" s="134"/>
      <c r="KNU45" s="134"/>
      <c r="KNV45" s="134"/>
      <c r="KNW45" s="134"/>
      <c r="KNX45" s="134"/>
      <c r="KNY45" s="134"/>
      <c r="KNZ45" s="134"/>
      <c r="KOA45" s="134"/>
      <c r="KOB45" s="134"/>
      <c r="KOC45" s="134"/>
      <c r="KOD45" s="134"/>
      <c r="KOE45" s="134"/>
      <c r="KOF45" s="134"/>
      <c r="KOG45" s="134"/>
      <c r="KOH45" s="134"/>
      <c r="KOI45" s="134"/>
      <c r="KOJ45" s="134"/>
      <c r="KOK45" s="134"/>
      <c r="KOL45" s="134"/>
      <c r="KOM45" s="134"/>
      <c r="KON45" s="134"/>
      <c r="KOO45" s="134"/>
      <c r="KOP45" s="134"/>
      <c r="KOQ45" s="134"/>
      <c r="KOR45" s="134"/>
      <c r="KOS45" s="134"/>
      <c r="KOT45" s="134"/>
      <c r="KOU45" s="134"/>
      <c r="KOV45" s="134"/>
      <c r="KOW45" s="134"/>
      <c r="KOX45" s="134"/>
      <c r="KOY45" s="134"/>
      <c r="KOZ45" s="134"/>
      <c r="KPA45" s="134"/>
      <c r="KPB45" s="134"/>
      <c r="KPC45" s="134"/>
      <c r="KPD45" s="134"/>
      <c r="KPE45" s="134"/>
      <c r="KPF45" s="134"/>
      <c r="KPG45" s="134"/>
      <c r="KPH45" s="134"/>
      <c r="KPI45" s="134"/>
      <c r="KPJ45" s="134"/>
      <c r="KPK45" s="134"/>
      <c r="KPL45" s="134"/>
      <c r="KPM45" s="134"/>
      <c r="KPN45" s="134"/>
      <c r="KPO45" s="134"/>
      <c r="KPP45" s="134"/>
      <c r="KPQ45" s="134"/>
      <c r="KPR45" s="134"/>
      <c r="KPS45" s="134"/>
      <c r="KPT45" s="134"/>
      <c r="KPU45" s="134"/>
      <c r="KPV45" s="134"/>
      <c r="KPW45" s="134"/>
      <c r="KPX45" s="134"/>
      <c r="KPY45" s="134"/>
      <c r="KPZ45" s="134"/>
      <c r="KQA45" s="134"/>
      <c r="KQB45" s="134"/>
      <c r="KQC45" s="134"/>
      <c r="KQD45" s="134"/>
      <c r="KQE45" s="134"/>
      <c r="KQF45" s="134"/>
      <c r="KQG45" s="134"/>
      <c r="KQH45" s="134"/>
      <c r="KQI45" s="134"/>
      <c r="KQJ45" s="134"/>
      <c r="KQK45" s="134"/>
      <c r="KQL45" s="134"/>
      <c r="KQM45" s="134"/>
      <c r="KQN45" s="134"/>
      <c r="KQO45" s="134"/>
      <c r="KQP45" s="134"/>
      <c r="KQQ45" s="134"/>
      <c r="KQR45" s="134"/>
      <c r="KQS45" s="134"/>
      <c r="KQT45" s="134"/>
      <c r="KQU45" s="134"/>
      <c r="KQV45" s="134"/>
      <c r="KQW45" s="134"/>
      <c r="KQX45" s="134"/>
      <c r="KQY45" s="134"/>
      <c r="KQZ45" s="134"/>
      <c r="KRA45" s="134"/>
      <c r="KRB45" s="134"/>
      <c r="KRC45" s="134"/>
      <c r="KRD45" s="134"/>
      <c r="KRE45" s="134"/>
      <c r="KRF45" s="134"/>
      <c r="KRG45" s="134"/>
      <c r="KRH45" s="134"/>
      <c r="KRI45" s="134"/>
      <c r="KRJ45" s="134"/>
      <c r="KRK45" s="134"/>
      <c r="KRL45" s="134"/>
      <c r="KRM45" s="134"/>
      <c r="KRN45" s="134"/>
      <c r="KRO45" s="134"/>
      <c r="KRP45" s="134"/>
      <c r="KRQ45" s="134"/>
      <c r="KRR45" s="134"/>
      <c r="KRS45" s="134"/>
      <c r="KRT45" s="134"/>
      <c r="KRU45" s="134"/>
      <c r="KRV45" s="134"/>
      <c r="KRW45" s="134"/>
      <c r="KRX45" s="134"/>
      <c r="KRY45" s="134"/>
      <c r="KRZ45" s="134"/>
      <c r="KSA45" s="134"/>
      <c r="KSB45" s="134"/>
      <c r="KSC45" s="134"/>
      <c r="KSD45" s="134"/>
      <c r="KSE45" s="134"/>
      <c r="KSF45" s="134"/>
      <c r="KSG45" s="134"/>
      <c r="KSH45" s="134"/>
      <c r="KSI45" s="134"/>
      <c r="KSJ45" s="134"/>
      <c r="KSK45" s="134"/>
      <c r="KSL45" s="134"/>
      <c r="KSM45" s="134"/>
      <c r="KSN45" s="134"/>
      <c r="KSO45" s="134"/>
      <c r="KSP45" s="134"/>
      <c r="KSQ45" s="134"/>
      <c r="KSR45" s="134"/>
      <c r="KSS45" s="134"/>
      <c r="KST45" s="134"/>
      <c r="KSU45" s="134"/>
      <c r="KSV45" s="134"/>
      <c r="KSW45" s="134"/>
      <c r="KSX45" s="134"/>
      <c r="KSY45" s="134"/>
      <c r="KSZ45" s="134"/>
      <c r="KTA45" s="134"/>
      <c r="KTB45" s="134"/>
      <c r="KTC45" s="134"/>
      <c r="KTD45" s="134"/>
      <c r="KTE45" s="134"/>
      <c r="KTF45" s="134"/>
      <c r="KTG45" s="134"/>
      <c r="KTH45" s="134"/>
      <c r="KTI45" s="134"/>
      <c r="KTJ45" s="134"/>
      <c r="KTK45" s="134"/>
      <c r="KTL45" s="134"/>
      <c r="KTM45" s="134"/>
      <c r="KTN45" s="134"/>
      <c r="KTO45" s="134"/>
      <c r="KTP45" s="134"/>
      <c r="KTQ45" s="134"/>
      <c r="KTR45" s="134"/>
      <c r="KTS45" s="134"/>
      <c r="KTT45" s="134"/>
      <c r="KTU45" s="134"/>
      <c r="KTV45" s="134"/>
      <c r="KTW45" s="134"/>
      <c r="KTX45" s="134"/>
      <c r="KTY45" s="134"/>
      <c r="KTZ45" s="134"/>
      <c r="KUA45" s="134"/>
      <c r="KUB45" s="134"/>
      <c r="KUC45" s="134"/>
      <c r="KUD45" s="134"/>
      <c r="KUE45" s="134"/>
      <c r="KUF45" s="134"/>
      <c r="KUG45" s="134"/>
      <c r="KUH45" s="134"/>
      <c r="KUI45" s="134"/>
      <c r="KUJ45" s="134"/>
      <c r="KUK45" s="134"/>
      <c r="KUL45" s="134"/>
      <c r="KUM45" s="134"/>
      <c r="KUN45" s="134"/>
      <c r="KUO45" s="134"/>
      <c r="KUP45" s="134"/>
      <c r="KUQ45" s="134"/>
      <c r="KUR45" s="134"/>
      <c r="KUS45" s="134"/>
      <c r="KUT45" s="134"/>
      <c r="KUU45" s="134"/>
      <c r="KUV45" s="134"/>
      <c r="KUW45" s="134"/>
      <c r="KUX45" s="134"/>
      <c r="KUY45" s="134"/>
      <c r="KUZ45" s="134"/>
      <c r="KVA45" s="134"/>
      <c r="KVB45" s="134"/>
      <c r="KVC45" s="134"/>
      <c r="KVD45" s="134"/>
      <c r="KVE45" s="134"/>
      <c r="KVF45" s="134"/>
      <c r="KVG45" s="134"/>
      <c r="KVH45" s="134"/>
      <c r="KVI45" s="134"/>
      <c r="KVJ45" s="134"/>
      <c r="KVK45" s="134"/>
      <c r="KVL45" s="134"/>
      <c r="KVM45" s="134"/>
      <c r="KVN45" s="134"/>
      <c r="KVO45" s="134"/>
      <c r="KVP45" s="134"/>
      <c r="KVQ45" s="134"/>
      <c r="KVR45" s="134"/>
      <c r="KVS45" s="134"/>
      <c r="KVT45" s="134"/>
      <c r="KVU45" s="134"/>
      <c r="KVV45" s="134"/>
      <c r="KVW45" s="134"/>
      <c r="KVX45" s="134"/>
      <c r="KVY45" s="134"/>
      <c r="KVZ45" s="134"/>
      <c r="KWA45" s="134"/>
      <c r="KWB45" s="134"/>
      <c r="KWC45" s="134"/>
      <c r="KWD45" s="134"/>
      <c r="KWE45" s="134"/>
      <c r="KWF45" s="134"/>
      <c r="KWG45" s="134"/>
      <c r="KWH45" s="134"/>
      <c r="KWI45" s="134"/>
      <c r="KWJ45" s="134"/>
      <c r="KWK45" s="134"/>
      <c r="KWL45" s="134"/>
      <c r="KWM45" s="134"/>
      <c r="KWN45" s="134"/>
      <c r="KWO45" s="134"/>
      <c r="KWP45" s="134"/>
      <c r="KWQ45" s="134"/>
      <c r="KWR45" s="134"/>
      <c r="KWS45" s="134"/>
      <c r="KWT45" s="134"/>
      <c r="KWU45" s="134"/>
      <c r="KWV45" s="134"/>
      <c r="KWW45" s="134"/>
      <c r="KWX45" s="134"/>
      <c r="KWY45" s="134"/>
      <c r="KWZ45" s="134"/>
      <c r="KXA45" s="134"/>
      <c r="KXB45" s="134"/>
      <c r="KXC45" s="134"/>
      <c r="KXD45" s="134"/>
      <c r="KXE45" s="134"/>
      <c r="KXF45" s="134"/>
      <c r="KXG45" s="134"/>
      <c r="KXH45" s="134"/>
      <c r="KXI45" s="134"/>
      <c r="KXJ45" s="134"/>
      <c r="KXK45" s="134"/>
      <c r="KXL45" s="134"/>
      <c r="KXM45" s="134"/>
      <c r="KXN45" s="134"/>
      <c r="KXO45" s="134"/>
      <c r="KXP45" s="134"/>
      <c r="KXQ45" s="134"/>
      <c r="KXR45" s="134"/>
      <c r="KXS45" s="134"/>
      <c r="KXT45" s="134"/>
      <c r="KXU45" s="134"/>
      <c r="KXV45" s="134"/>
      <c r="KXW45" s="134"/>
      <c r="KXX45" s="134"/>
      <c r="KXY45" s="134"/>
      <c r="KXZ45" s="134"/>
      <c r="KYA45" s="134"/>
      <c r="KYB45" s="134"/>
      <c r="KYC45" s="134"/>
      <c r="KYD45" s="134"/>
      <c r="KYE45" s="134"/>
      <c r="KYF45" s="134"/>
      <c r="KYG45" s="134"/>
      <c r="KYH45" s="134"/>
      <c r="KYI45" s="134"/>
      <c r="KYJ45" s="134"/>
      <c r="KYK45" s="134"/>
      <c r="KYL45" s="134"/>
      <c r="KYM45" s="134"/>
      <c r="KYN45" s="134"/>
      <c r="KYO45" s="134"/>
      <c r="KYP45" s="134"/>
      <c r="KYQ45" s="134"/>
      <c r="KYR45" s="134"/>
      <c r="KYS45" s="134"/>
      <c r="KYT45" s="134"/>
      <c r="KYU45" s="134"/>
      <c r="KYV45" s="134"/>
      <c r="KYW45" s="134"/>
      <c r="KYX45" s="134"/>
      <c r="KYY45" s="134"/>
      <c r="KYZ45" s="134"/>
      <c r="KZA45" s="134"/>
      <c r="KZB45" s="134"/>
      <c r="KZC45" s="134"/>
      <c r="KZD45" s="134"/>
      <c r="KZE45" s="134"/>
      <c r="KZF45" s="134"/>
      <c r="KZG45" s="134"/>
      <c r="KZH45" s="134"/>
      <c r="KZI45" s="134"/>
      <c r="KZJ45" s="134"/>
      <c r="KZK45" s="134"/>
      <c r="KZL45" s="134"/>
      <c r="KZM45" s="134"/>
      <c r="KZN45" s="134"/>
      <c r="KZO45" s="134"/>
      <c r="KZP45" s="134"/>
      <c r="KZQ45" s="134"/>
      <c r="KZR45" s="134"/>
      <c r="KZS45" s="134"/>
      <c r="KZT45" s="134"/>
      <c r="KZU45" s="134"/>
      <c r="KZV45" s="134"/>
      <c r="KZW45" s="134"/>
      <c r="KZX45" s="134"/>
      <c r="KZY45" s="134"/>
      <c r="KZZ45" s="134"/>
      <c r="LAA45" s="134"/>
      <c r="LAB45" s="134"/>
      <c r="LAC45" s="134"/>
      <c r="LAD45" s="134"/>
      <c r="LAE45" s="134"/>
      <c r="LAF45" s="134"/>
      <c r="LAG45" s="134"/>
      <c r="LAH45" s="134"/>
      <c r="LAI45" s="134"/>
      <c r="LAJ45" s="134"/>
      <c r="LAK45" s="134"/>
      <c r="LAL45" s="134"/>
      <c r="LAM45" s="134"/>
      <c r="LAN45" s="134"/>
      <c r="LAO45" s="134"/>
      <c r="LAP45" s="134"/>
      <c r="LAQ45" s="134"/>
      <c r="LAR45" s="134"/>
      <c r="LAS45" s="134"/>
      <c r="LAT45" s="134"/>
      <c r="LAU45" s="134"/>
      <c r="LAV45" s="134"/>
      <c r="LAW45" s="134"/>
      <c r="LAX45" s="134"/>
      <c r="LAY45" s="134"/>
      <c r="LAZ45" s="134"/>
      <c r="LBA45" s="134"/>
      <c r="LBB45" s="134"/>
      <c r="LBC45" s="134"/>
      <c r="LBD45" s="134"/>
      <c r="LBE45" s="134"/>
      <c r="LBF45" s="134"/>
      <c r="LBG45" s="134"/>
      <c r="LBH45" s="134"/>
      <c r="LBI45" s="134"/>
      <c r="LBJ45" s="134"/>
      <c r="LBK45" s="134"/>
      <c r="LBL45" s="134"/>
      <c r="LBM45" s="134"/>
      <c r="LBN45" s="134"/>
      <c r="LBO45" s="134"/>
      <c r="LBP45" s="134"/>
      <c r="LBQ45" s="134"/>
      <c r="LBR45" s="134"/>
      <c r="LBS45" s="134"/>
      <c r="LBT45" s="134"/>
      <c r="LBU45" s="134"/>
      <c r="LBV45" s="134"/>
      <c r="LBW45" s="134"/>
      <c r="LBX45" s="134"/>
      <c r="LBY45" s="134"/>
      <c r="LBZ45" s="134"/>
      <c r="LCA45" s="134"/>
      <c r="LCB45" s="134"/>
      <c r="LCC45" s="134"/>
      <c r="LCD45" s="134"/>
      <c r="LCE45" s="134"/>
      <c r="LCF45" s="134"/>
      <c r="LCG45" s="134"/>
      <c r="LCH45" s="134"/>
      <c r="LCI45" s="134"/>
      <c r="LCJ45" s="134"/>
      <c r="LCK45" s="134"/>
      <c r="LCL45" s="134"/>
      <c r="LCM45" s="134"/>
      <c r="LCN45" s="134"/>
      <c r="LCO45" s="134"/>
      <c r="LCP45" s="134"/>
      <c r="LCQ45" s="134"/>
      <c r="LCR45" s="134"/>
      <c r="LCS45" s="134"/>
      <c r="LCT45" s="134"/>
      <c r="LCU45" s="134"/>
      <c r="LCV45" s="134"/>
      <c r="LCW45" s="134"/>
      <c r="LCX45" s="134"/>
      <c r="LCY45" s="134"/>
      <c r="LCZ45" s="134"/>
      <c r="LDA45" s="134"/>
      <c r="LDB45" s="134"/>
      <c r="LDC45" s="134"/>
      <c r="LDD45" s="134"/>
      <c r="LDE45" s="134"/>
      <c r="LDF45" s="134"/>
      <c r="LDG45" s="134"/>
      <c r="LDH45" s="134"/>
      <c r="LDI45" s="134"/>
      <c r="LDJ45" s="134"/>
      <c r="LDK45" s="134"/>
      <c r="LDL45" s="134"/>
      <c r="LDM45" s="134"/>
      <c r="LDN45" s="134"/>
      <c r="LDO45" s="134"/>
      <c r="LDP45" s="134"/>
      <c r="LDQ45" s="134"/>
      <c r="LDR45" s="134"/>
      <c r="LDS45" s="134"/>
      <c r="LDT45" s="134"/>
      <c r="LDU45" s="134"/>
      <c r="LDV45" s="134"/>
      <c r="LDW45" s="134"/>
      <c r="LDX45" s="134"/>
      <c r="LDY45" s="134"/>
      <c r="LDZ45" s="134"/>
      <c r="LEA45" s="134"/>
      <c r="LEB45" s="134"/>
      <c r="LEC45" s="134"/>
      <c r="LED45" s="134"/>
      <c r="LEE45" s="134"/>
      <c r="LEF45" s="134"/>
      <c r="LEG45" s="134"/>
      <c r="LEH45" s="134"/>
      <c r="LEI45" s="134"/>
      <c r="LEJ45" s="134"/>
      <c r="LEK45" s="134"/>
      <c r="LEL45" s="134"/>
      <c r="LEM45" s="134"/>
      <c r="LEN45" s="134"/>
      <c r="LEO45" s="134"/>
      <c r="LEP45" s="134"/>
      <c r="LEQ45" s="134"/>
      <c r="LER45" s="134"/>
      <c r="LES45" s="134"/>
      <c r="LET45" s="134"/>
      <c r="LEU45" s="134"/>
      <c r="LEV45" s="134"/>
      <c r="LEW45" s="134"/>
      <c r="LEX45" s="134"/>
      <c r="LEY45" s="134"/>
      <c r="LEZ45" s="134"/>
      <c r="LFA45" s="134"/>
      <c r="LFB45" s="134"/>
      <c r="LFC45" s="134"/>
      <c r="LFD45" s="134"/>
      <c r="LFE45" s="134"/>
      <c r="LFF45" s="134"/>
      <c r="LFG45" s="134"/>
      <c r="LFH45" s="134"/>
      <c r="LFI45" s="134"/>
      <c r="LFJ45" s="134"/>
      <c r="LFK45" s="134"/>
      <c r="LFL45" s="134"/>
      <c r="LFM45" s="134"/>
      <c r="LFN45" s="134"/>
      <c r="LFO45" s="134"/>
      <c r="LFP45" s="134"/>
      <c r="LFQ45" s="134"/>
      <c r="LFR45" s="134"/>
      <c r="LFS45" s="134"/>
      <c r="LFT45" s="134"/>
      <c r="LFU45" s="134"/>
      <c r="LFV45" s="134"/>
      <c r="LFW45" s="134"/>
      <c r="LFX45" s="134"/>
      <c r="LFY45" s="134"/>
      <c r="LFZ45" s="134"/>
      <c r="LGA45" s="134"/>
      <c r="LGB45" s="134"/>
      <c r="LGC45" s="134"/>
      <c r="LGD45" s="134"/>
      <c r="LGE45" s="134"/>
      <c r="LGF45" s="134"/>
      <c r="LGG45" s="134"/>
      <c r="LGH45" s="134"/>
      <c r="LGI45" s="134"/>
      <c r="LGJ45" s="134"/>
      <c r="LGK45" s="134"/>
      <c r="LGL45" s="134"/>
      <c r="LGM45" s="134"/>
      <c r="LGN45" s="134"/>
      <c r="LGO45" s="134"/>
      <c r="LGP45" s="134"/>
      <c r="LGQ45" s="134"/>
      <c r="LGR45" s="134"/>
      <c r="LGS45" s="134"/>
      <c r="LGT45" s="134"/>
      <c r="LGU45" s="134"/>
      <c r="LGV45" s="134"/>
      <c r="LGW45" s="134"/>
      <c r="LGX45" s="134"/>
      <c r="LGY45" s="134"/>
      <c r="LGZ45" s="134"/>
      <c r="LHA45" s="134"/>
      <c r="LHB45" s="134"/>
      <c r="LHC45" s="134"/>
      <c r="LHD45" s="134"/>
      <c r="LHE45" s="134"/>
      <c r="LHF45" s="134"/>
      <c r="LHG45" s="134"/>
      <c r="LHH45" s="134"/>
      <c r="LHI45" s="134"/>
      <c r="LHJ45" s="134"/>
      <c r="LHK45" s="134"/>
      <c r="LHL45" s="134"/>
      <c r="LHM45" s="134"/>
      <c r="LHN45" s="134"/>
      <c r="LHO45" s="134"/>
      <c r="LHP45" s="134"/>
      <c r="LHQ45" s="134"/>
      <c r="LHR45" s="134"/>
      <c r="LHS45" s="134"/>
      <c r="LHT45" s="134"/>
      <c r="LHU45" s="134"/>
      <c r="LHV45" s="134"/>
      <c r="LHW45" s="134"/>
      <c r="LHX45" s="134"/>
      <c r="LHY45" s="134"/>
      <c r="LHZ45" s="134"/>
      <c r="LIA45" s="134"/>
      <c r="LIB45" s="134"/>
      <c r="LIC45" s="134"/>
      <c r="LID45" s="134"/>
      <c r="LIE45" s="134"/>
      <c r="LIF45" s="134"/>
      <c r="LIG45" s="134"/>
      <c r="LIH45" s="134"/>
      <c r="LII45" s="134"/>
      <c r="LIJ45" s="134"/>
      <c r="LIK45" s="134"/>
      <c r="LIL45" s="134"/>
      <c r="LIM45" s="134"/>
      <c r="LIN45" s="134"/>
      <c r="LIO45" s="134"/>
      <c r="LIP45" s="134"/>
      <c r="LIQ45" s="134"/>
      <c r="LIR45" s="134"/>
      <c r="LIS45" s="134"/>
      <c r="LIT45" s="134"/>
      <c r="LIU45" s="134"/>
      <c r="LIV45" s="134"/>
      <c r="LIW45" s="134"/>
      <c r="LIX45" s="134"/>
      <c r="LIY45" s="134"/>
      <c r="LIZ45" s="134"/>
      <c r="LJA45" s="134"/>
      <c r="LJB45" s="134"/>
      <c r="LJC45" s="134"/>
      <c r="LJD45" s="134"/>
      <c r="LJE45" s="134"/>
      <c r="LJF45" s="134"/>
      <c r="LJG45" s="134"/>
      <c r="LJH45" s="134"/>
      <c r="LJI45" s="134"/>
      <c r="LJJ45" s="134"/>
      <c r="LJK45" s="134"/>
      <c r="LJL45" s="134"/>
      <c r="LJM45" s="134"/>
      <c r="LJN45" s="134"/>
      <c r="LJO45" s="134"/>
      <c r="LJP45" s="134"/>
      <c r="LJQ45" s="134"/>
      <c r="LJR45" s="134"/>
      <c r="LJS45" s="134"/>
      <c r="LJT45" s="134"/>
      <c r="LJU45" s="134"/>
      <c r="LJV45" s="134"/>
      <c r="LJW45" s="134"/>
      <c r="LJX45" s="134"/>
      <c r="LJY45" s="134"/>
      <c r="LJZ45" s="134"/>
      <c r="LKA45" s="134"/>
      <c r="LKB45" s="134"/>
      <c r="LKC45" s="134"/>
      <c r="LKD45" s="134"/>
      <c r="LKE45" s="134"/>
      <c r="LKF45" s="134"/>
      <c r="LKG45" s="134"/>
      <c r="LKH45" s="134"/>
      <c r="LKI45" s="134"/>
      <c r="LKJ45" s="134"/>
      <c r="LKK45" s="134"/>
      <c r="LKL45" s="134"/>
      <c r="LKM45" s="134"/>
      <c r="LKN45" s="134"/>
      <c r="LKO45" s="134"/>
      <c r="LKP45" s="134"/>
      <c r="LKQ45" s="134"/>
      <c r="LKR45" s="134"/>
      <c r="LKS45" s="134"/>
      <c r="LKT45" s="134"/>
      <c r="LKU45" s="134"/>
      <c r="LKV45" s="134"/>
      <c r="LKW45" s="134"/>
      <c r="LKX45" s="134"/>
      <c r="LKY45" s="134"/>
      <c r="LKZ45" s="134"/>
      <c r="LLA45" s="134"/>
      <c r="LLB45" s="134"/>
      <c r="LLC45" s="134"/>
      <c r="LLD45" s="134"/>
      <c r="LLE45" s="134"/>
      <c r="LLF45" s="134"/>
      <c r="LLG45" s="134"/>
      <c r="LLH45" s="134"/>
      <c r="LLI45" s="134"/>
      <c r="LLJ45" s="134"/>
      <c r="LLK45" s="134"/>
      <c r="LLL45" s="134"/>
      <c r="LLM45" s="134"/>
      <c r="LLN45" s="134"/>
      <c r="LLO45" s="134"/>
      <c r="LLP45" s="134"/>
      <c r="LLQ45" s="134"/>
      <c r="LLR45" s="134"/>
      <c r="LLS45" s="134"/>
      <c r="LLT45" s="134"/>
      <c r="LLU45" s="134"/>
      <c r="LLV45" s="134"/>
      <c r="LLW45" s="134"/>
      <c r="LLX45" s="134"/>
      <c r="LLY45" s="134"/>
      <c r="LLZ45" s="134"/>
      <c r="LMA45" s="134"/>
      <c r="LMB45" s="134"/>
      <c r="LMC45" s="134"/>
      <c r="LMD45" s="134"/>
      <c r="LME45" s="134"/>
      <c r="LMF45" s="134"/>
      <c r="LMG45" s="134"/>
      <c r="LMH45" s="134"/>
      <c r="LMI45" s="134"/>
      <c r="LMJ45" s="134"/>
      <c r="LMK45" s="134"/>
      <c r="LML45" s="134"/>
      <c r="LMM45" s="134"/>
      <c r="LMN45" s="134"/>
      <c r="LMO45" s="134"/>
      <c r="LMP45" s="134"/>
      <c r="LMQ45" s="134"/>
      <c r="LMR45" s="134"/>
      <c r="LMS45" s="134"/>
      <c r="LMT45" s="134"/>
      <c r="LMU45" s="134"/>
      <c r="LMV45" s="134"/>
      <c r="LMW45" s="134"/>
      <c r="LMX45" s="134"/>
      <c r="LMY45" s="134"/>
      <c r="LMZ45" s="134"/>
      <c r="LNA45" s="134"/>
      <c r="LNB45" s="134"/>
      <c r="LNC45" s="134"/>
      <c r="LND45" s="134"/>
      <c r="LNE45" s="134"/>
      <c r="LNF45" s="134"/>
      <c r="LNG45" s="134"/>
      <c r="LNH45" s="134"/>
      <c r="LNI45" s="134"/>
      <c r="LNJ45" s="134"/>
      <c r="LNK45" s="134"/>
      <c r="LNL45" s="134"/>
      <c r="LNM45" s="134"/>
      <c r="LNN45" s="134"/>
      <c r="LNO45" s="134"/>
      <c r="LNP45" s="134"/>
      <c r="LNQ45" s="134"/>
      <c r="LNR45" s="134"/>
      <c r="LNS45" s="134"/>
      <c r="LNT45" s="134"/>
      <c r="LNU45" s="134"/>
      <c r="LNV45" s="134"/>
      <c r="LNW45" s="134"/>
      <c r="LNX45" s="134"/>
      <c r="LNY45" s="134"/>
      <c r="LNZ45" s="134"/>
      <c r="LOA45" s="134"/>
      <c r="LOB45" s="134"/>
      <c r="LOC45" s="134"/>
      <c r="LOD45" s="134"/>
      <c r="LOE45" s="134"/>
      <c r="LOF45" s="134"/>
      <c r="LOG45" s="134"/>
      <c r="LOH45" s="134"/>
      <c r="LOI45" s="134"/>
      <c r="LOJ45" s="134"/>
      <c r="LOK45" s="134"/>
      <c r="LOL45" s="134"/>
      <c r="LOM45" s="134"/>
      <c r="LON45" s="134"/>
      <c r="LOO45" s="134"/>
      <c r="LOP45" s="134"/>
      <c r="LOQ45" s="134"/>
      <c r="LOR45" s="134"/>
      <c r="LOS45" s="134"/>
      <c r="LOT45" s="134"/>
      <c r="LOU45" s="134"/>
      <c r="LOV45" s="134"/>
      <c r="LOW45" s="134"/>
      <c r="LOX45" s="134"/>
      <c r="LOY45" s="134"/>
      <c r="LOZ45" s="134"/>
      <c r="LPA45" s="134"/>
      <c r="LPB45" s="134"/>
      <c r="LPC45" s="134"/>
      <c r="LPD45" s="134"/>
      <c r="LPE45" s="134"/>
      <c r="LPF45" s="134"/>
      <c r="LPG45" s="134"/>
      <c r="LPH45" s="134"/>
      <c r="LPI45" s="134"/>
      <c r="LPJ45" s="134"/>
      <c r="LPK45" s="134"/>
      <c r="LPL45" s="134"/>
      <c r="LPM45" s="134"/>
      <c r="LPN45" s="134"/>
      <c r="LPO45" s="134"/>
      <c r="LPP45" s="134"/>
      <c r="LPQ45" s="134"/>
      <c r="LPR45" s="134"/>
      <c r="LPS45" s="134"/>
      <c r="LPT45" s="134"/>
      <c r="LPU45" s="134"/>
      <c r="LPV45" s="134"/>
      <c r="LPW45" s="134"/>
      <c r="LPX45" s="134"/>
      <c r="LPY45" s="134"/>
      <c r="LPZ45" s="134"/>
      <c r="LQA45" s="134"/>
      <c r="LQB45" s="134"/>
      <c r="LQC45" s="134"/>
      <c r="LQD45" s="134"/>
      <c r="LQE45" s="134"/>
      <c r="LQF45" s="134"/>
      <c r="LQG45" s="134"/>
      <c r="LQH45" s="134"/>
      <c r="LQI45" s="134"/>
      <c r="LQJ45" s="134"/>
      <c r="LQK45" s="134"/>
      <c r="LQL45" s="134"/>
      <c r="LQM45" s="134"/>
      <c r="LQN45" s="134"/>
      <c r="LQO45" s="134"/>
      <c r="LQP45" s="134"/>
      <c r="LQQ45" s="134"/>
      <c r="LQR45" s="134"/>
      <c r="LQS45" s="134"/>
      <c r="LQT45" s="134"/>
      <c r="LQU45" s="134"/>
      <c r="LQV45" s="134"/>
      <c r="LQW45" s="134"/>
      <c r="LQX45" s="134"/>
      <c r="LQY45" s="134"/>
      <c r="LQZ45" s="134"/>
      <c r="LRA45" s="134"/>
      <c r="LRB45" s="134"/>
      <c r="LRC45" s="134"/>
      <c r="LRD45" s="134"/>
      <c r="LRE45" s="134"/>
      <c r="LRF45" s="134"/>
      <c r="LRG45" s="134"/>
      <c r="LRH45" s="134"/>
      <c r="LRI45" s="134"/>
      <c r="LRJ45" s="134"/>
      <c r="LRK45" s="134"/>
      <c r="LRL45" s="134"/>
      <c r="LRM45" s="134"/>
      <c r="LRN45" s="134"/>
      <c r="LRO45" s="134"/>
      <c r="LRP45" s="134"/>
      <c r="LRQ45" s="134"/>
      <c r="LRR45" s="134"/>
      <c r="LRS45" s="134"/>
      <c r="LRT45" s="134"/>
      <c r="LRU45" s="134"/>
      <c r="LRV45" s="134"/>
      <c r="LRW45" s="134"/>
      <c r="LRX45" s="134"/>
      <c r="LRY45" s="134"/>
      <c r="LRZ45" s="134"/>
      <c r="LSA45" s="134"/>
      <c r="LSB45" s="134"/>
      <c r="LSC45" s="134"/>
      <c r="LSD45" s="134"/>
      <c r="LSE45" s="134"/>
      <c r="LSF45" s="134"/>
      <c r="LSG45" s="134"/>
      <c r="LSH45" s="134"/>
      <c r="LSI45" s="134"/>
      <c r="LSJ45" s="134"/>
      <c r="LSK45" s="134"/>
      <c r="LSL45" s="134"/>
      <c r="LSM45" s="134"/>
      <c r="LSN45" s="134"/>
      <c r="LSO45" s="134"/>
      <c r="LSP45" s="134"/>
      <c r="LSQ45" s="134"/>
      <c r="LSR45" s="134"/>
      <c r="LSS45" s="134"/>
      <c r="LST45" s="134"/>
      <c r="LSU45" s="134"/>
      <c r="LSV45" s="134"/>
      <c r="LSW45" s="134"/>
      <c r="LSX45" s="134"/>
      <c r="LSY45" s="134"/>
      <c r="LSZ45" s="134"/>
      <c r="LTA45" s="134"/>
      <c r="LTB45" s="134"/>
      <c r="LTC45" s="134"/>
      <c r="LTD45" s="134"/>
      <c r="LTE45" s="134"/>
      <c r="LTF45" s="134"/>
      <c r="LTG45" s="134"/>
      <c r="LTH45" s="134"/>
      <c r="LTI45" s="134"/>
      <c r="LTJ45" s="134"/>
      <c r="LTK45" s="134"/>
      <c r="LTL45" s="134"/>
      <c r="LTM45" s="134"/>
      <c r="LTN45" s="134"/>
      <c r="LTO45" s="134"/>
      <c r="LTP45" s="134"/>
      <c r="LTQ45" s="134"/>
      <c r="LTR45" s="134"/>
      <c r="LTS45" s="134"/>
      <c r="LTT45" s="134"/>
      <c r="LTU45" s="134"/>
      <c r="LTV45" s="134"/>
      <c r="LTW45" s="134"/>
      <c r="LTX45" s="134"/>
      <c r="LTY45" s="134"/>
      <c r="LTZ45" s="134"/>
      <c r="LUA45" s="134"/>
      <c r="LUB45" s="134"/>
      <c r="LUC45" s="134"/>
      <c r="LUD45" s="134"/>
      <c r="LUE45" s="134"/>
      <c r="LUF45" s="134"/>
      <c r="LUG45" s="134"/>
      <c r="LUH45" s="134"/>
      <c r="LUI45" s="134"/>
      <c r="LUJ45" s="134"/>
      <c r="LUK45" s="134"/>
      <c r="LUL45" s="134"/>
      <c r="LUM45" s="134"/>
      <c r="LUN45" s="134"/>
      <c r="LUO45" s="134"/>
      <c r="LUP45" s="134"/>
      <c r="LUQ45" s="134"/>
      <c r="LUR45" s="134"/>
      <c r="LUS45" s="134"/>
      <c r="LUT45" s="134"/>
      <c r="LUU45" s="134"/>
      <c r="LUV45" s="134"/>
      <c r="LUW45" s="134"/>
      <c r="LUX45" s="134"/>
      <c r="LUY45" s="134"/>
      <c r="LUZ45" s="134"/>
      <c r="LVA45" s="134"/>
      <c r="LVB45" s="134"/>
      <c r="LVC45" s="134"/>
      <c r="LVD45" s="134"/>
      <c r="LVE45" s="134"/>
      <c r="LVF45" s="134"/>
      <c r="LVG45" s="134"/>
      <c r="LVH45" s="134"/>
      <c r="LVI45" s="134"/>
      <c r="LVJ45" s="134"/>
      <c r="LVK45" s="134"/>
      <c r="LVL45" s="134"/>
      <c r="LVM45" s="134"/>
      <c r="LVN45" s="134"/>
      <c r="LVO45" s="134"/>
      <c r="LVP45" s="134"/>
      <c r="LVQ45" s="134"/>
      <c r="LVR45" s="134"/>
      <c r="LVS45" s="134"/>
      <c r="LVT45" s="134"/>
      <c r="LVU45" s="134"/>
      <c r="LVV45" s="134"/>
      <c r="LVW45" s="134"/>
      <c r="LVX45" s="134"/>
      <c r="LVY45" s="134"/>
      <c r="LVZ45" s="134"/>
      <c r="LWA45" s="134"/>
      <c r="LWB45" s="134"/>
      <c r="LWC45" s="134"/>
      <c r="LWD45" s="134"/>
      <c r="LWE45" s="134"/>
      <c r="LWF45" s="134"/>
      <c r="LWG45" s="134"/>
      <c r="LWH45" s="134"/>
      <c r="LWI45" s="134"/>
      <c r="LWJ45" s="134"/>
      <c r="LWK45" s="134"/>
      <c r="LWL45" s="134"/>
      <c r="LWM45" s="134"/>
      <c r="LWN45" s="134"/>
      <c r="LWO45" s="134"/>
      <c r="LWP45" s="134"/>
      <c r="LWQ45" s="134"/>
      <c r="LWR45" s="134"/>
      <c r="LWS45" s="134"/>
      <c r="LWT45" s="134"/>
      <c r="LWU45" s="134"/>
      <c r="LWV45" s="134"/>
      <c r="LWW45" s="134"/>
      <c r="LWX45" s="134"/>
      <c r="LWY45" s="134"/>
      <c r="LWZ45" s="134"/>
      <c r="LXA45" s="134"/>
      <c r="LXB45" s="134"/>
      <c r="LXC45" s="134"/>
      <c r="LXD45" s="134"/>
      <c r="LXE45" s="134"/>
      <c r="LXF45" s="134"/>
      <c r="LXG45" s="134"/>
      <c r="LXH45" s="134"/>
      <c r="LXI45" s="134"/>
      <c r="LXJ45" s="134"/>
      <c r="LXK45" s="134"/>
      <c r="LXL45" s="134"/>
      <c r="LXM45" s="134"/>
      <c r="LXN45" s="134"/>
      <c r="LXO45" s="134"/>
      <c r="LXP45" s="134"/>
      <c r="LXQ45" s="134"/>
      <c r="LXR45" s="134"/>
      <c r="LXS45" s="134"/>
      <c r="LXT45" s="134"/>
      <c r="LXU45" s="134"/>
      <c r="LXV45" s="134"/>
      <c r="LXW45" s="134"/>
      <c r="LXX45" s="134"/>
      <c r="LXY45" s="134"/>
      <c r="LXZ45" s="134"/>
      <c r="LYA45" s="134"/>
      <c r="LYB45" s="134"/>
      <c r="LYC45" s="134"/>
      <c r="LYD45" s="134"/>
      <c r="LYE45" s="134"/>
      <c r="LYF45" s="134"/>
      <c r="LYG45" s="134"/>
      <c r="LYH45" s="134"/>
      <c r="LYI45" s="134"/>
      <c r="LYJ45" s="134"/>
      <c r="LYK45" s="134"/>
      <c r="LYL45" s="134"/>
      <c r="LYM45" s="134"/>
      <c r="LYN45" s="134"/>
      <c r="LYO45" s="134"/>
      <c r="LYP45" s="134"/>
      <c r="LYQ45" s="134"/>
      <c r="LYR45" s="134"/>
      <c r="LYS45" s="134"/>
      <c r="LYT45" s="134"/>
      <c r="LYU45" s="134"/>
      <c r="LYV45" s="134"/>
      <c r="LYW45" s="134"/>
      <c r="LYX45" s="134"/>
      <c r="LYY45" s="134"/>
      <c r="LYZ45" s="134"/>
      <c r="LZA45" s="134"/>
      <c r="LZB45" s="134"/>
      <c r="LZC45" s="134"/>
      <c r="LZD45" s="134"/>
      <c r="LZE45" s="134"/>
      <c r="LZF45" s="134"/>
      <c r="LZG45" s="134"/>
      <c r="LZH45" s="134"/>
      <c r="LZI45" s="134"/>
      <c r="LZJ45" s="134"/>
      <c r="LZK45" s="134"/>
      <c r="LZL45" s="134"/>
      <c r="LZM45" s="134"/>
      <c r="LZN45" s="134"/>
      <c r="LZO45" s="134"/>
      <c r="LZP45" s="134"/>
      <c r="LZQ45" s="134"/>
      <c r="LZR45" s="134"/>
      <c r="LZS45" s="134"/>
      <c r="LZT45" s="134"/>
      <c r="LZU45" s="134"/>
      <c r="LZV45" s="134"/>
      <c r="LZW45" s="134"/>
      <c r="LZX45" s="134"/>
      <c r="LZY45" s="134"/>
      <c r="LZZ45" s="134"/>
      <c r="MAA45" s="134"/>
      <c r="MAB45" s="134"/>
      <c r="MAC45" s="134"/>
      <c r="MAD45" s="134"/>
      <c r="MAE45" s="134"/>
      <c r="MAF45" s="134"/>
      <c r="MAG45" s="134"/>
      <c r="MAH45" s="134"/>
      <c r="MAI45" s="134"/>
      <c r="MAJ45" s="134"/>
      <c r="MAK45" s="134"/>
      <c r="MAL45" s="134"/>
      <c r="MAM45" s="134"/>
      <c r="MAN45" s="134"/>
      <c r="MAO45" s="134"/>
      <c r="MAP45" s="134"/>
      <c r="MAQ45" s="134"/>
      <c r="MAR45" s="134"/>
      <c r="MAS45" s="134"/>
      <c r="MAT45" s="134"/>
      <c r="MAU45" s="134"/>
      <c r="MAV45" s="134"/>
      <c r="MAW45" s="134"/>
      <c r="MAX45" s="134"/>
      <c r="MAY45" s="134"/>
      <c r="MAZ45" s="134"/>
      <c r="MBA45" s="134"/>
      <c r="MBB45" s="134"/>
      <c r="MBC45" s="134"/>
      <c r="MBD45" s="134"/>
      <c r="MBE45" s="134"/>
      <c r="MBF45" s="134"/>
      <c r="MBG45" s="134"/>
      <c r="MBH45" s="134"/>
      <c r="MBI45" s="134"/>
      <c r="MBJ45" s="134"/>
      <c r="MBK45" s="134"/>
      <c r="MBL45" s="134"/>
      <c r="MBM45" s="134"/>
      <c r="MBN45" s="134"/>
      <c r="MBO45" s="134"/>
      <c r="MBP45" s="134"/>
      <c r="MBQ45" s="134"/>
      <c r="MBR45" s="134"/>
      <c r="MBS45" s="134"/>
      <c r="MBT45" s="134"/>
      <c r="MBU45" s="134"/>
      <c r="MBV45" s="134"/>
      <c r="MBW45" s="134"/>
      <c r="MBX45" s="134"/>
      <c r="MBY45" s="134"/>
      <c r="MBZ45" s="134"/>
      <c r="MCA45" s="134"/>
      <c r="MCB45" s="134"/>
      <c r="MCC45" s="134"/>
      <c r="MCD45" s="134"/>
      <c r="MCE45" s="134"/>
      <c r="MCF45" s="134"/>
      <c r="MCG45" s="134"/>
      <c r="MCH45" s="134"/>
      <c r="MCI45" s="134"/>
      <c r="MCJ45" s="134"/>
      <c r="MCK45" s="134"/>
      <c r="MCL45" s="134"/>
      <c r="MCM45" s="134"/>
      <c r="MCN45" s="134"/>
      <c r="MCO45" s="134"/>
      <c r="MCP45" s="134"/>
      <c r="MCQ45" s="134"/>
      <c r="MCR45" s="134"/>
      <c r="MCS45" s="134"/>
      <c r="MCT45" s="134"/>
      <c r="MCU45" s="134"/>
      <c r="MCV45" s="134"/>
      <c r="MCW45" s="134"/>
      <c r="MCX45" s="134"/>
      <c r="MCY45" s="134"/>
      <c r="MCZ45" s="134"/>
      <c r="MDA45" s="134"/>
      <c r="MDB45" s="134"/>
      <c r="MDC45" s="134"/>
      <c r="MDD45" s="134"/>
      <c r="MDE45" s="134"/>
      <c r="MDF45" s="134"/>
      <c r="MDG45" s="134"/>
      <c r="MDH45" s="134"/>
      <c r="MDI45" s="134"/>
      <c r="MDJ45" s="134"/>
      <c r="MDK45" s="134"/>
      <c r="MDL45" s="134"/>
      <c r="MDM45" s="134"/>
      <c r="MDN45" s="134"/>
      <c r="MDO45" s="134"/>
      <c r="MDP45" s="134"/>
      <c r="MDQ45" s="134"/>
      <c r="MDR45" s="134"/>
      <c r="MDS45" s="134"/>
      <c r="MDT45" s="134"/>
      <c r="MDU45" s="134"/>
      <c r="MDV45" s="134"/>
      <c r="MDW45" s="134"/>
      <c r="MDX45" s="134"/>
      <c r="MDY45" s="134"/>
      <c r="MDZ45" s="134"/>
      <c r="MEA45" s="134"/>
      <c r="MEB45" s="134"/>
      <c r="MEC45" s="134"/>
      <c r="MED45" s="134"/>
      <c r="MEE45" s="134"/>
      <c r="MEF45" s="134"/>
      <c r="MEG45" s="134"/>
      <c r="MEH45" s="134"/>
      <c r="MEI45" s="134"/>
      <c r="MEJ45" s="134"/>
      <c r="MEK45" s="134"/>
      <c r="MEL45" s="134"/>
      <c r="MEM45" s="134"/>
      <c r="MEN45" s="134"/>
      <c r="MEO45" s="134"/>
      <c r="MEP45" s="134"/>
      <c r="MEQ45" s="134"/>
      <c r="MER45" s="134"/>
      <c r="MES45" s="134"/>
      <c r="MET45" s="134"/>
      <c r="MEU45" s="134"/>
      <c r="MEV45" s="134"/>
      <c r="MEW45" s="134"/>
      <c r="MEX45" s="134"/>
      <c r="MEY45" s="134"/>
      <c r="MEZ45" s="134"/>
      <c r="MFA45" s="134"/>
      <c r="MFB45" s="134"/>
      <c r="MFC45" s="134"/>
      <c r="MFD45" s="134"/>
      <c r="MFE45" s="134"/>
      <c r="MFF45" s="134"/>
      <c r="MFG45" s="134"/>
      <c r="MFH45" s="134"/>
      <c r="MFI45" s="134"/>
      <c r="MFJ45" s="134"/>
      <c r="MFK45" s="134"/>
      <c r="MFL45" s="134"/>
      <c r="MFM45" s="134"/>
      <c r="MFN45" s="134"/>
      <c r="MFO45" s="134"/>
      <c r="MFP45" s="134"/>
      <c r="MFQ45" s="134"/>
      <c r="MFR45" s="134"/>
      <c r="MFS45" s="134"/>
      <c r="MFT45" s="134"/>
      <c r="MFU45" s="134"/>
      <c r="MFV45" s="134"/>
      <c r="MFW45" s="134"/>
      <c r="MFX45" s="134"/>
      <c r="MFY45" s="134"/>
      <c r="MFZ45" s="134"/>
      <c r="MGA45" s="134"/>
      <c r="MGB45" s="134"/>
      <c r="MGC45" s="134"/>
      <c r="MGD45" s="134"/>
      <c r="MGE45" s="134"/>
      <c r="MGF45" s="134"/>
      <c r="MGG45" s="134"/>
      <c r="MGH45" s="134"/>
      <c r="MGI45" s="134"/>
      <c r="MGJ45" s="134"/>
      <c r="MGK45" s="134"/>
      <c r="MGL45" s="134"/>
      <c r="MGM45" s="134"/>
      <c r="MGN45" s="134"/>
      <c r="MGO45" s="134"/>
      <c r="MGP45" s="134"/>
      <c r="MGQ45" s="134"/>
      <c r="MGR45" s="134"/>
      <c r="MGS45" s="134"/>
      <c r="MGT45" s="134"/>
      <c r="MGU45" s="134"/>
      <c r="MGV45" s="134"/>
      <c r="MGW45" s="134"/>
      <c r="MGX45" s="134"/>
      <c r="MGY45" s="134"/>
      <c r="MGZ45" s="134"/>
      <c r="MHA45" s="134"/>
      <c r="MHB45" s="134"/>
      <c r="MHC45" s="134"/>
      <c r="MHD45" s="134"/>
      <c r="MHE45" s="134"/>
      <c r="MHF45" s="134"/>
      <c r="MHG45" s="134"/>
      <c r="MHH45" s="134"/>
      <c r="MHI45" s="134"/>
      <c r="MHJ45" s="134"/>
      <c r="MHK45" s="134"/>
      <c r="MHL45" s="134"/>
      <c r="MHM45" s="134"/>
      <c r="MHN45" s="134"/>
      <c r="MHO45" s="134"/>
      <c r="MHP45" s="134"/>
      <c r="MHQ45" s="134"/>
      <c r="MHR45" s="134"/>
      <c r="MHS45" s="134"/>
      <c r="MHT45" s="134"/>
      <c r="MHU45" s="134"/>
      <c r="MHV45" s="134"/>
      <c r="MHW45" s="134"/>
      <c r="MHX45" s="134"/>
      <c r="MHY45" s="134"/>
      <c r="MHZ45" s="134"/>
      <c r="MIA45" s="134"/>
      <c r="MIB45" s="134"/>
      <c r="MIC45" s="134"/>
      <c r="MID45" s="134"/>
      <c r="MIE45" s="134"/>
      <c r="MIF45" s="134"/>
      <c r="MIG45" s="134"/>
      <c r="MIH45" s="134"/>
      <c r="MII45" s="134"/>
      <c r="MIJ45" s="134"/>
      <c r="MIK45" s="134"/>
      <c r="MIL45" s="134"/>
      <c r="MIM45" s="134"/>
      <c r="MIN45" s="134"/>
      <c r="MIO45" s="134"/>
      <c r="MIP45" s="134"/>
      <c r="MIQ45" s="134"/>
      <c r="MIR45" s="134"/>
      <c r="MIS45" s="134"/>
      <c r="MIT45" s="134"/>
      <c r="MIU45" s="134"/>
      <c r="MIV45" s="134"/>
      <c r="MIW45" s="134"/>
      <c r="MIX45" s="134"/>
      <c r="MIY45" s="134"/>
      <c r="MIZ45" s="134"/>
      <c r="MJA45" s="134"/>
      <c r="MJB45" s="134"/>
      <c r="MJC45" s="134"/>
      <c r="MJD45" s="134"/>
      <c r="MJE45" s="134"/>
      <c r="MJF45" s="134"/>
      <c r="MJG45" s="134"/>
      <c r="MJH45" s="134"/>
      <c r="MJI45" s="134"/>
      <c r="MJJ45" s="134"/>
      <c r="MJK45" s="134"/>
      <c r="MJL45" s="134"/>
      <c r="MJM45" s="134"/>
      <c r="MJN45" s="134"/>
      <c r="MJO45" s="134"/>
      <c r="MJP45" s="134"/>
      <c r="MJQ45" s="134"/>
      <c r="MJR45" s="134"/>
      <c r="MJS45" s="134"/>
      <c r="MJT45" s="134"/>
      <c r="MJU45" s="134"/>
      <c r="MJV45" s="134"/>
      <c r="MJW45" s="134"/>
      <c r="MJX45" s="134"/>
      <c r="MJY45" s="134"/>
      <c r="MJZ45" s="134"/>
      <c r="MKA45" s="134"/>
      <c r="MKB45" s="134"/>
      <c r="MKC45" s="134"/>
      <c r="MKD45" s="134"/>
      <c r="MKE45" s="134"/>
      <c r="MKF45" s="134"/>
      <c r="MKG45" s="134"/>
      <c r="MKH45" s="134"/>
      <c r="MKI45" s="134"/>
      <c r="MKJ45" s="134"/>
      <c r="MKK45" s="134"/>
      <c r="MKL45" s="134"/>
      <c r="MKM45" s="134"/>
      <c r="MKN45" s="134"/>
      <c r="MKO45" s="134"/>
      <c r="MKP45" s="134"/>
      <c r="MKQ45" s="134"/>
      <c r="MKR45" s="134"/>
      <c r="MKS45" s="134"/>
      <c r="MKT45" s="134"/>
      <c r="MKU45" s="134"/>
      <c r="MKV45" s="134"/>
      <c r="MKW45" s="134"/>
      <c r="MKX45" s="134"/>
      <c r="MKY45" s="134"/>
      <c r="MKZ45" s="134"/>
      <c r="MLA45" s="134"/>
      <c r="MLB45" s="134"/>
      <c r="MLC45" s="134"/>
      <c r="MLD45" s="134"/>
      <c r="MLE45" s="134"/>
      <c r="MLF45" s="134"/>
      <c r="MLG45" s="134"/>
      <c r="MLH45" s="134"/>
      <c r="MLI45" s="134"/>
      <c r="MLJ45" s="134"/>
      <c r="MLK45" s="134"/>
      <c r="MLL45" s="134"/>
      <c r="MLM45" s="134"/>
      <c r="MLN45" s="134"/>
      <c r="MLO45" s="134"/>
      <c r="MLP45" s="134"/>
      <c r="MLQ45" s="134"/>
      <c r="MLR45" s="134"/>
      <c r="MLS45" s="134"/>
      <c r="MLT45" s="134"/>
      <c r="MLU45" s="134"/>
      <c r="MLV45" s="134"/>
      <c r="MLW45" s="134"/>
      <c r="MLX45" s="134"/>
      <c r="MLY45" s="134"/>
      <c r="MLZ45" s="134"/>
      <c r="MMA45" s="134"/>
      <c r="MMB45" s="134"/>
      <c r="MMC45" s="134"/>
      <c r="MMD45" s="134"/>
      <c r="MME45" s="134"/>
      <c r="MMF45" s="134"/>
      <c r="MMG45" s="134"/>
      <c r="MMH45" s="134"/>
      <c r="MMI45" s="134"/>
      <c r="MMJ45" s="134"/>
      <c r="MMK45" s="134"/>
      <c r="MML45" s="134"/>
      <c r="MMM45" s="134"/>
      <c r="MMN45" s="134"/>
      <c r="MMO45" s="134"/>
      <c r="MMP45" s="134"/>
      <c r="MMQ45" s="134"/>
      <c r="MMR45" s="134"/>
      <c r="MMS45" s="134"/>
      <c r="MMT45" s="134"/>
      <c r="MMU45" s="134"/>
      <c r="MMV45" s="134"/>
      <c r="MMW45" s="134"/>
      <c r="MMX45" s="134"/>
      <c r="MMY45" s="134"/>
      <c r="MMZ45" s="134"/>
      <c r="MNA45" s="134"/>
      <c r="MNB45" s="134"/>
      <c r="MNC45" s="134"/>
      <c r="MND45" s="134"/>
      <c r="MNE45" s="134"/>
      <c r="MNF45" s="134"/>
      <c r="MNG45" s="134"/>
      <c r="MNH45" s="134"/>
      <c r="MNI45" s="134"/>
      <c r="MNJ45" s="134"/>
      <c r="MNK45" s="134"/>
      <c r="MNL45" s="134"/>
      <c r="MNM45" s="134"/>
      <c r="MNN45" s="134"/>
      <c r="MNO45" s="134"/>
      <c r="MNP45" s="134"/>
      <c r="MNQ45" s="134"/>
      <c r="MNR45" s="134"/>
      <c r="MNS45" s="134"/>
      <c r="MNT45" s="134"/>
      <c r="MNU45" s="134"/>
      <c r="MNV45" s="134"/>
      <c r="MNW45" s="134"/>
      <c r="MNX45" s="134"/>
      <c r="MNY45" s="134"/>
      <c r="MNZ45" s="134"/>
      <c r="MOA45" s="134"/>
      <c r="MOB45" s="134"/>
      <c r="MOC45" s="134"/>
      <c r="MOD45" s="134"/>
      <c r="MOE45" s="134"/>
      <c r="MOF45" s="134"/>
      <c r="MOG45" s="134"/>
      <c r="MOH45" s="134"/>
      <c r="MOI45" s="134"/>
      <c r="MOJ45" s="134"/>
      <c r="MOK45" s="134"/>
      <c r="MOL45" s="134"/>
      <c r="MOM45" s="134"/>
      <c r="MON45" s="134"/>
      <c r="MOO45" s="134"/>
      <c r="MOP45" s="134"/>
      <c r="MOQ45" s="134"/>
      <c r="MOR45" s="134"/>
      <c r="MOS45" s="134"/>
      <c r="MOT45" s="134"/>
      <c r="MOU45" s="134"/>
      <c r="MOV45" s="134"/>
      <c r="MOW45" s="134"/>
      <c r="MOX45" s="134"/>
      <c r="MOY45" s="134"/>
      <c r="MOZ45" s="134"/>
      <c r="MPA45" s="134"/>
      <c r="MPB45" s="134"/>
      <c r="MPC45" s="134"/>
      <c r="MPD45" s="134"/>
      <c r="MPE45" s="134"/>
      <c r="MPF45" s="134"/>
      <c r="MPG45" s="134"/>
      <c r="MPH45" s="134"/>
      <c r="MPI45" s="134"/>
      <c r="MPJ45" s="134"/>
      <c r="MPK45" s="134"/>
      <c r="MPL45" s="134"/>
      <c r="MPM45" s="134"/>
      <c r="MPN45" s="134"/>
      <c r="MPO45" s="134"/>
      <c r="MPP45" s="134"/>
      <c r="MPQ45" s="134"/>
      <c r="MPR45" s="134"/>
      <c r="MPS45" s="134"/>
      <c r="MPT45" s="134"/>
      <c r="MPU45" s="134"/>
      <c r="MPV45" s="134"/>
      <c r="MPW45" s="134"/>
      <c r="MPX45" s="134"/>
      <c r="MPY45" s="134"/>
      <c r="MPZ45" s="134"/>
      <c r="MQA45" s="134"/>
      <c r="MQB45" s="134"/>
      <c r="MQC45" s="134"/>
      <c r="MQD45" s="134"/>
      <c r="MQE45" s="134"/>
      <c r="MQF45" s="134"/>
      <c r="MQG45" s="134"/>
      <c r="MQH45" s="134"/>
      <c r="MQI45" s="134"/>
      <c r="MQJ45" s="134"/>
      <c r="MQK45" s="134"/>
      <c r="MQL45" s="134"/>
      <c r="MQM45" s="134"/>
      <c r="MQN45" s="134"/>
      <c r="MQO45" s="134"/>
      <c r="MQP45" s="134"/>
      <c r="MQQ45" s="134"/>
      <c r="MQR45" s="134"/>
      <c r="MQS45" s="134"/>
      <c r="MQT45" s="134"/>
      <c r="MQU45" s="134"/>
      <c r="MQV45" s="134"/>
      <c r="MQW45" s="134"/>
      <c r="MQX45" s="134"/>
      <c r="MQY45" s="134"/>
      <c r="MQZ45" s="134"/>
      <c r="MRA45" s="134"/>
      <c r="MRB45" s="134"/>
      <c r="MRC45" s="134"/>
      <c r="MRD45" s="134"/>
      <c r="MRE45" s="134"/>
      <c r="MRF45" s="134"/>
      <c r="MRG45" s="134"/>
      <c r="MRH45" s="134"/>
      <c r="MRI45" s="134"/>
      <c r="MRJ45" s="134"/>
      <c r="MRK45" s="134"/>
      <c r="MRL45" s="134"/>
      <c r="MRM45" s="134"/>
      <c r="MRN45" s="134"/>
      <c r="MRO45" s="134"/>
      <c r="MRP45" s="134"/>
      <c r="MRQ45" s="134"/>
      <c r="MRR45" s="134"/>
      <c r="MRS45" s="134"/>
      <c r="MRT45" s="134"/>
      <c r="MRU45" s="134"/>
      <c r="MRV45" s="134"/>
      <c r="MRW45" s="134"/>
      <c r="MRX45" s="134"/>
      <c r="MRY45" s="134"/>
      <c r="MRZ45" s="134"/>
      <c r="MSA45" s="134"/>
      <c r="MSB45" s="134"/>
      <c r="MSC45" s="134"/>
      <c r="MSD45" s="134"/>
      <c r="MSE45" s="134"/>
      <c r="MSF45" s="134"/>
      <c r="MSG45" s="134"/>
      <c r="MSH45" s="134"/>
      <c r="MSI45" s="134"/>
      <c r="MSJ45" s="134"/>
      <c r="MSK45" s="134"/>
      <c r="MSL45" s="134"/>
      <c r="MSM45" s="134"/>
      <c r="MSN45" s="134"/>
      <c r="MSO45" s="134"/>
      <c r="MSP45" s="134"/>
      <c r="MSQ45" s="134"/>
      <c r="MSR45" s="134"/>
      <c r="MSS45" s="134"/>
      <c r="MST45" s="134"/>
      <c r="MSU45" s="134"/>
      <c r="MSV45" s="134"/>
      <c r="MSW45" s="134"/>
      <c r="MSX45" s="134"/>
      <c r="MSY45" s="134"/>
      <c r="MSZ45" s="134"/>
      <c r="MTA45" s="134"/>
      <c r="MTB45" s="134"/>
      <c r="MTC45" s="134"/>
      <c r="MTD45" s="134"/>
      <c r="MTE45" s="134"/>
      <c r="MTF45" s="134"/>
      <c r="MTG45" s="134"/>
      <c r="MTH45" s="134"/>
      <c r="MTI45" s="134"/>
      <c r="MTJ45" s="134"/>
      <c r="MTK45" s="134"/>
      <c r="MTL45" s="134"/>
      <c r="MTM45" s="134"/>
      <c r="MTN45" s="134"/>
      <c r="MTO45" s="134"/>
      <c r="MTP45" s="134"/>
      <c r="MTQ45" s="134"/>
      <c r="MTR45" s="134"/>
      <c r="MTS45" s="134"/>
      <c r="MTT45" s="134"/>
      <c r="MTU45" s="134"/>
      <c r="MTV45" s="134"/>
      <c r="MTW45" s="134"/>
      <c r="MTX45" s="134"/>
      <c r="MTY45" s="134"/>
      <c r="MTZ45" s="134"/>
      <c r="MUA45" s="134"/>
      <c r="MUB45" s="134"/>
      <c r="MUC45" s="134"/>
      <c r="MUD45" s="134"/>
      <c r="MUE45" s="134"/>
      <c r="MUF45" s="134"/>
      <c r="MUG45" s="134"/>
      <c r="MUH45" s="134"/>
      <c r="MUI45" s="134"/>
      <c r="MUJ45" s="134"/>
      <c r="MUK45" s="134"/>
      <c r="MUL45" s="134"/>
      <c r="MUM45" s="134"/>
      <c r="MUN45" s="134"/>
      <c r="MUO45" s="134"/>
      <c r="MUP45" s="134"/>
      <c r="MUQ45" s="134"/>
      <c r="MUR45" s="134"/>
      <c r="MUS45" s="134"/>
      <c r="MUT45" s="134"/>
      <c r="MUU45" s="134"/>
      <c r="MUV45" s="134"/>
      <c r="MUW45" s="134"/>
      <c r="MUX45" s="134"/>
      <c r="MUY45" s="134"/>
      <c r="MUZ45" s="134"/>
      <c r="MVA45" s="134"/>
      <c r="MVB45" s="134"/>
      <c r="MVC45" s="134"/>
      <c r="MVD45" s="134"/>
      <c r="MVE45" s="134"/>
      <c r="MVF45" s="134"/>
      <c r="MVG45" s="134"/>
      <c r="MVH45" s="134"/>
      <c r="MVI45" s="134"/>
      <c r="MVJ45" s="134"/>
      <c r="MVK45" s="134"/>
      <c r="MVL45" s="134"/>
      <c r="MVM45" s="134"/>
      <c r="MVN45" s="134"/>
      <c r="MVO45" s="134"/>
      <c r="MVP45" s="134"/>
      <c r="MVQ45" s="134"/>
      <c r="MVR45" s="134"/>
      <c r="MVS45" s="134"/>
      <c r="MVT45" s="134"/>
      <c r="MVU45" s="134"/>
      <c r="MVV45" s="134"/>
      <c r="MVW45" s="134"/>
      <c r="MVX45" s="134"/>
      <c r="MVY45" s="134"/>
      <c r="MVZ45" s="134"/>
      <c r="MWA45" s="134"/>
      <c r="MWB45" s="134"/>
      <c r="MWC45" s="134"/>
      <c r="MWD45" s="134"/>
      <c r="MWE45" s="134"/>
      <c r="MWF45" s="134"/>
      <c r="MWG45" s="134"/>
      <c r="MWH45" s="134"/>
      <c r="MWI45" s="134"/>
      <c r="MWJ45" s="134"/>
      <c r="MWK45" s="134"/>
      <c r="MWL45" s="134"/>
      <c r="MWM45" s="134"/>
      <c r="MWN45" s="134"/>
      <c r="MWO45" s="134"/>
      <c r="MWP45" s="134"/>
      <c r="MWQ45" s="134"/>
      <c r="MWR45" s="134"/>
      <c r="MWS45" s="134"/>
      <c r="MWT45" s="134"/>
      <c r="MWU45" s="134"/>
      <c r="MWV45" s="134"/>
      <c r="MWW45" s="134"/>
      <c r="MWX45" s="134"/>
      <c r="MWY45" s="134"/>
      <c r="MWZ45" s="134"/>
      <c r="MXA45" s="134"/>
      <c r="MXB45" s="134"/>
      <c r="MXC45" s="134"/>
      <c r="MXD45" s="134"/>
      <c r="MXE45" s="134"/>
      <c r="MXF45" s="134"/>
      <c r="MXG45" s="134"/>
      <c r="MXH45" s="134"/>
      <c r="MXI45" s="134"/>
      <c r="MXJ45" s="134"/>
      <c r="MXK45" s="134"/>
      <c r="MXL45" s="134"/>
      <c r="MXM45" s="134"/>
      <c r="MXN45" s="134"/>
      <c r="MXO45" s="134"/>
      <c r="MXP45" s="134"/>
      <c r="MXQ45" s="134"/>
      <c r="MXR45" s="134"/>
      <c r="MXS45" s="134"/>
      <c r="MXT45" s="134"/>
      <c r="MXU45" s="134"/>
      <c r="MXV45" s="134"/>
      <c r="MXW45" s="134"/>
      <c r="MXX45" s="134"/>
      <c r="MXY45" s="134"/>
      <c r="MXZ45" s="134"/>
      <c r="MYA45" s="134"/>
      <c r="MYB45" s="134"/>
      <c r="MYC45" s="134"/>
      <c r="MYD45" s="134"/>
      <c r="MYE45" s="134"/>
      <c r="MYF45" s="134"/>
      <c r="MYG45" s="134"/>
      <c r="MYH45" s="134"/>
      <c r="MYI45" s="134"/>
      <c r="MYJ45" s="134"/>
      <c r="MYK45" s="134"/>
      <c r="MYL45" s="134"/>
      <c r="MYM45" s="134"/>
      <c r="MYN45" s="134"/>
      <c r="MYO45" s="134"/>
      <c r="MYP45" s="134"/>
      <c r="MYQ45" s="134"/>
      <c r="MYR45" s="134"/>
      <c r="MYS45" s="134"/>
      <c r="MYT45" s="134"/>
      <c r="MYU45" s="134"/>
      <c r="MYV45" s="134"/>
      <c r="MYW45" s="134"/>
      <c r="MYX45" s="134"/>
      <c r="MYY45" s="134"/>
      <c r="MYZ45" s="134"/>
      <c r="MZA45" s="134"/>
      <c r="MZB45" s="134"/>
      <c r="MZC45" s="134"/>
      <c r="MZD45" s="134"/>
      <c r="MZE45" s="134"/>
      <c r="MZF45" s="134"/>
      <c r="MZG45" s="134"/>
      <c r="MZH45" s="134"/>
      <c r="MZI45" s="134"/>
      <c r="MZJ45" s="134"/>
      <c r="MZK45" s="134"/>
      <c r="MZL45" s="134"/>
      <c r="MZM45" s="134"/>
      <c r="MZN45" s="134"/>
      <c r="MZO45" s="134"/>
      <c r="MZP45" s="134"/>
      <c r="MZQ45" s="134"/>
      <c r="MZR45" s="134"/>
      <c r="MZS45" s="134"/>
      <c r="MZT45" s="134"/>
      <c r="MZU45" s="134"/>
      <c r="MZV45" s="134"/>
      <c r="MZW45" s="134"/>
      <c r="MZX45" s="134"/>
      <c r="MZY45" s="134"/>
      <c r="MZZ45" s="134"/>
      <c r="NAA45" s="134"/>
      <c r="NAB45" s="134"/>
      <c r="NAC45" s="134"/>
      <c r="NAD45" s="134"/>
      <c r="NAE45" s="134"/>
      <c r="NAF45" s="134"/>
      <c r="NAG45" s="134"/>
      <c r="NAH45" s="134"/>
      <c r="NAI45" s="134"/>
      <c r="NAJ45" s="134"/>
      <c r="NAK45" s="134"/>
      <c r="NAL45" s="134"/>
      <c r="NAM45" s="134"/>
      <c r="NAN45" s="134"/>
      <c r="NAO45" s="134"/>
      <c r="NAP45" s="134"/>
      <c r="NAQ45" s="134"/>
      <c r="NAR45" s="134"/>
      <c r="NAS45" s="134"/>
      <c r="NAT45" s="134"/>
      <c r="NAU45" s="134"/>
      <c r="NAV45" s="134"/>
      <c r="NAW45" s="134"/>
      <c r="NAX45" s="134"/>
      <c r="NAY45" s="134"/>
      <c r="NAZ45" s="134"/>
      <c r="NBA45" s="134"/>
      <c r="NBB45" s="134"/>
      <c r="NBC45" s="134"/>
      <c r="NBD45" s="134"/>
      <c r="NBE45" s="134"/>
      <c r="NBF45" s="134"/>
      <c r="NBG45" s="134"/>
      <c r="NBH45" s="134"/>
      <c r="NBI45" s="134"/>
      <c r="NBJ45" s="134"/>
      <c r="NBK45" s="134"/>
      <c r="NBL45" s="134"/>
      <c r="NBM45" s="134"/>
      <c r="NBN45" s="134"/>
      <c r="NBO45" s="134"/>
      <c r="NBP45" s="134"/>
      <c r="NBQ45" s="134"/>
      <c r="NBR45" s="134"/>
      <c r="NBS45" s="134"/>
      <c r="NBT45" s="134"/>
      <c r="NBU45" s="134"/>
      <c r="NBV45" s="134"/>
      <c r="NBW45" s="134"/>
      <c r="NBX45" s="134"/>
      <c r="NBY45" s="134"/>
      <c r="NBZ45" s="134"/>
      <c r="NCA45" s="134"/>
      <c r="NCB45" s="134"/>
      <c r="NCC45" s="134"/>
      <c r="NCD45" s="134"/>
      <c r="NCE45" s="134"/>
      <c r="NCF45" s="134"/>
      <c r="NCG45" s="134"/>
      <c r="NCH45" s="134"/>
      <c r="NCI45" s="134"/>
      <c r="NCJ45" s="134"/>
      <c r="NCK45" s="134"/>
      <c r="NCL45" s="134"/>
      <c r="NCM45" s="134"/>
      <c r="NCN45" s="134"/>
      <c r="NCO45" s="134"/>
      <c r="NCP45" s="134"/>
      <c r="NCQ45" s="134"/>
      <c r="NCR45" s="134"/>
      <c r="NCS45" s="134"/>
      <c r="NCT45" s="134"/>
      <c r="NCU45" s="134"/>
      <c r="NCV45" s="134"/>
      <c r="NCW45" s="134"/>
      <c r="NCX45" s="134"/>
      <c r="NCY45" s="134"/>
      <c r="NCZ45" s="134"/>
      <c r="NDA45" s="134"/>
      <c r="NDB45" s="134"/>
      <c r="NDC45" s="134"/>
      <c r="NDD45" s="134"/>
      <c r="NDE45" s="134"/>
      <c r="NDF45" s="134"/>
      <c r="NDG45" s="134"/>
      <c r="NDH45" s="134"/>
      <c r="NDI45" s="134"/>
      <c r="NDJ45" s="134"/>
      <c r="NDK45" s="134"/>
      <c r="NDL45" s="134"/>
      <c r="NDM45" s="134"/>
      <c r="NDN45" s="134"/>
      <c r="NDO45" s="134"/>
      <c r="NDP45" s="134"/>
      <c r="NDQ45" s="134"/>
      <c r="NDR45" s="134"/>
      <c r="NDS45" s="134"/>
      <c r="NDT45" s="134"/>
      <c r="NDU45" s="134"/>
      <c r="NDV45" s="134"/>
      <c r="NDW45" s="134"/>
      <c r="NDX45" s="134"/>
      <c r="NDY45" s="134"/>
      <c r="NDZ45" s="134"/>
      <c r="NEA45" s="134"/>
      <c r="NEB45" s="134"/>
      <c r="NEC45" s="134"/>
      <c r="NED45" s="134"/>
      <c r="NEE45" s="134"/>
      <c r="NEF45" s="134"/>
      <c r="NEG45" s="134"/>
      <c r="NEH45" s="134"/>
      <c r="NEI45" s="134"/>
      <c r="NEJ45" s="134"/>
      <c r="NEK45" s="134"/>
      <c r="NEL45" s="134"/>
      <c r="NEM45" s="134"/>
      <c r="NEN45" s="134"/>
      <c r="NEO45" s="134"/>
      <c r="NEP45" s="134"/>
      <c r="NEQ45" s="134"/>
      <c r="NER45" s="134"/>
      <c r="NES45" s="134"/>
      <c r="NET45" s="134"/>
      <c r="NEU45" s="134"/>
      <c r="NEV45" s="134"/>
      <c r="NEW45" s="134"/>
      <c r="NEX45" s="134"/>
      <c r="NEY45" s="134"/>
      <c r="NEZ45" s="134"/>
      <c r="NFA45" s="134"/>
      <c r="NFB45" s="134"/>
      <c r="NFC45" s="134"/>
      <c r="NFD45" s="134"/>
      <c r="NFE45" s="134"/>
      <c r="NFF45" s="134"/>
      <c r="NFG45" s="134"/>
      <c r="NFH45" s="134"/>
      <c r="NFI45" s="134"/>
      <c r="NFJ45" s="134"/>
      <c r="NFK45" s="134"/>
      <c r="NFL45" s="134"/>
      <c r="NFM45" s="134"/>
      <c r="NFN45" s="134"/>
      <c r="NFO45" s="134"/>
      <c r="NFP45" s="134"/>
      <c r="NFQ45" s="134"/>
      <c r="NFR45" s="134"/>
      <c r="NFS45" s="134"/>
      <c r="NFT45" s="134"/>
      <c r="NFU45" s="134"/>
      <c r="NFV45" s="134"/>
      <c r="NFW45" s="134"/>
      <c r="NFX45" s="134"/>
      <c r="NFY45" s="134"/>
      <c r="NFZ45" s="134"/>
      <c r="NGA45" s="134"/>
      <c r="NGB45" s="134"/>
      <c r="NGC45" s="134"/>
      <c r="NGD45" s="134"/>
      <c r="NGE45" s="134"/>
      <c r="NGF45" s="134"/>
      <c r="NGG45" s="134"/>
      <c r="NGH45" s="134"/>
      <c r="NGI45" s="134"/>
      <c r="NGJ45" s="134"/>
      <c r="NGK45" s="134"/>
      <c r="NGL45" s="134"/>
      <c r="NGM45" s="134"/>
      <c r="NGN45" s="134"/>
      <c r="NGO45" s="134"/>
      <c r="NGP45" s="134"/>
      <c r="NGQ45" s="134"/>
      <c r="NGR45" s="134"/>
      <c r="NGS45" s="134"/>
      <c r="NGT45" s="134"/>
      <c r="NGU45" s="134"/>
      <c r="NGV45" s="134"/>
      <c r="NGW45" s="134"/>
      <c r="NGX45" s="134"/>
      <c r="NGY45" s="134"/>
      <c r="NGZ45" s="134"/>
      <c r="NHA45" s="134"/>
      <c r="NHB45" s="134"/>
      <c r="NHC45" s="134"/>
      <c r="NHD45" s="134"/>
      <c r="NHE45" s="134"/>
      <c r="NHF45" s="134"/>
      <c r="NHG45" s="134"/>
      <c r="NHH45" s="134"/>
      <c r="NHI45" s="134"/>
      <c r="NHJ45" s="134"/>
      <c r="NHK45" s="134"/>
      <c r="NHL45" s="134"/>
      <c r="NHM45" s="134"/>
      <c r="NHN45" s="134"/>
      <c r="NHO45" s="134"/>
      <c r="NHP45" s="134"/>
      <c r="NHQ45" s="134"/>
      <c r="NHR45" s="134"/>
      <c r="NHS45" s="134"/>
      <c r="NHT45" s="134"/>
      <c r="NHU45" s="134"/>
      <c r="NHV45" s="134"/>
      <c r="NHW45" s="134"/>
      <c r="NHX45" s="134"/>
      <c r="NHY45" s="134"/>
      <c r="NHZ45" s="134"/>
      <c r="NIA45" s="134"/>
      <c r="NIB45" s="134"/>
      <c r="NIC45" s="134"/>
      <c r="NID45" s="134"/>
      <c r="NIE45" s="134"/>
      <c r="NIF45" s="134"/>
      <c r="NIG45" s="134"/>
      <c r="NIH45" s="134"/>
      <c r="NII45" s="134"/>
      <c r="NIJ45" s="134"/>
      <c r="NIK45" s="134"/>
      <c r="NIL45" s="134"/>
      <c r="NIM45" s="134"/>
      <c r="NIN45" s="134"/>
      <c r="NIO45" s="134"/>
      <c r="NIP45" s="134"/>
      <c r="NIQ45" s="134"/>
      <c r="NIR45" s="134"/>
      <c r="NIS45" s="134"/>
      <c r="NIT45" s="134"/>
      <c r="NIU45" s="134"/>
      <c r="NIV45" s="134"/>
      <c r="NIW45" s="134"/>
      <c r="NIX45" s="134"/>
      <c r="NIY45" s="134"/>
      <c r="NIZ45" s="134"/>
      <c r="NJA45" s="134"/>
      <c r="NJB45" s="134"/>
      <c r="NJC45" s="134"/>
      <c r="NJD45" s="134"/>
      <c r="NJE45" s="134"/>
      <c r="NJF45" s="134"/>
      <c r="NJG45" s="134"/>
      <c r="NJH45" s="134"/>
      <c r="NJI45" s="134"/>
      <c r="NJJ45" s="134"/>
      <c r="NJK45" s="134"/>
      <c r="NJL45" s="134"/>
      <c r="NJM45" s="134"/>
      <c r="NJN45" s="134"/>
      <c r="NJO45" s="134"/>
      <c r="NJP45" s="134"/>
      <c r="NJQ45" s="134"/>
      <c r="NJR45" s="134"/>
      <c r="NJS45" s="134"/>
      <c r="NJT45" s="134"/>
      <c r="NJU45" s="134"/>
      <c r="NJV45" s="134"/>
      <c r="NJW45" s="134"/>
      <c r="NJX45" s="134"/>
      <c r="NJY45" s="134"/>
      <c r="NJZ45" s="134"/>
      <c r="NKA45" s="134"/>
      <c r="NKB45" s="134"/>
      <c r="NKC45" s="134"/>
      <c r="NKD45" s="134"/>
      <c r="NKE45" s="134"/>
      <c r="NKF45" s="134"/>
      <c r="NKG45" s="134"/>
      <c r="NKH45" s="134"/>
      <c r="NKI45" s="134"/>
      <c r="NKJ45" s="134"/>
      <c r="NKK45" s="134"/>
      <c r="NKL45" s="134"/>
      <c r="NKM45" s="134"/>
      <c r="NKN45" s="134"/>
      <c r="NKO45" s="134"/>
      <c r="NKP45" s="134"/>
      <c r="NKQ45" s="134"/>
      <c r="NKR45" s="134"/>
      <c r="NKS45" s="134"/>
      <c r="NKT45" s="134"/>
      <c r="NKU45" s="134"/>
      <c r="NKV45" s="134"/>
      <c r="NKW45" s="134"/>
      <c r="NKX45" s="134"/>
      <c r="NKY45" s="134"/>
      <c r="NKZ45" s="134"/>
      <c r="NLA45" s="134"/>
      <c r="NLB45" s="134"/>
      <c r="NLC45" s="134"/>
      <c r="NLD45" s="134"/>
      <c r="NLE45" s="134"/>
      <c r="NLF45" s="134"/>
      <c r="NLG45" s="134"/>
      <c r="NLH45" s="134"/>
      <c r="NLI45" s="134"/>
      <c r="NLJ45" s="134"/>
      <c r="NLK45" s="134"/>
      <c r="NLL45" s="134"/>
      <c r="NLM45" s="134"/>
      <c r="NLN45" s="134"/>
      <c r="NLO45" s="134"/>
      <c r="NLP45" s="134"/>
      <c r="NLQ45" s="134"/>
      <c r="NLR45" s="134"/>
      <c r="NLS45" s="134"/>
      <c r="NLT45" s="134"/>
      <c r="NLU45" s="134"/>
      <c r="NLV45" s="134"/>
      <c r="NLW45" s="134"/>
      <c r="NLX45" s="134"/>
      <c r="NLY45" s="134"/>
      <c r="NLZ45" s="134"/>
      <c r="NMA45" s="134"/>
      <c r="NMB45" s="134"/>
      <c r="NMC45" s="134"/>
      <c r="NMD45" s="134"/>
      <c r="NME45" s="134"/>
      <c r="NMF45" s="134"/>
      <c r="NMG45" s="134"/>
      <c r="NMH45" s="134"/>
      <c r="NMI45" s="134"/>
      <c r="NMJ45" s="134"/>
      <c r="NMK45" s="134"/>
      <c r="NML45" s="134"/>
      <c r="NMM45" s="134"/>
      <c r="NMN45" s="134"/>
      <c r="NMO45" s="134"/>
      <c r="NMP45" s="134"/>
      <c r="NMQ45" s="134"/>
      <c r="NMR45" s="134"/>
      <c r="NMS45" s="134"/>
      <c r="NMT45" s="134"/>
      <c r="NMU45" s="134"/>
      <c r="NMV45" s="134"/>
      <c r="NMW45" s="134"/>
      <c r="NMX45" s="134"/>
      <c r="NMY45" s="134"/>
      <c r="NMZ45" s="134"/>
      <c r="NNA45" s="134"/>
      <c r="NNB45" s="134"/>
      <c r="NNC45" s="134"/>
      <c r="NND45" s="134"/>
      <c r="NNE45" s="134"/>
      <c r="NNF45" s="134"/>
      <c r="NNG45" s="134"/>
      <c r="NNH45" s="134"/>
      <c r="NNI45" s="134"/>
      <c r="NNJ45" s="134"/>
      <c r="NNK45" s="134"/>
      <c r="NNL45" s="134"/>
      <c r="NNM45" s="134"/>
      <c r="NNN45" s="134"/>
      <c r="NNO45" s="134"/>
      <c r="NNP45" s="134"/>
      <c r="NNQ45" s="134"/>
      <c r="NNR45" s="134"/>
      <c r="NNS45" s="134"/>
      <c r="NNT45" s="134"/>
      <c r="NNU45" s="134"/>
      <c r="NNV45" s="134"/>
      <c r="NNW45" s="134"/>
      <c r="NNX45" s="134"/>
      <c r="NNY45" s="134"/>
      <c r="NNZ45" s="134"/>
      <c r="NOA45" s="134"/>
      <c r="NOB45" s="134"/>
      <c r="NOC45" s="134"/>
      <c r="NOD45" s="134"/>
      <c r="NOE45" s="134"/>
      <c r="NOF45" s="134"/>
      <c r="NOG45" s="134"/>
      <c r="NOH45" s="134"/>
      <c r="NOI45" s="134"/>
      <c r="NOJ45" s="134"/>
      <c r="NOK45" s="134"/>
      <c r="NOL45" s="134"/>
      <c r="NOM45" s="134"/>
      <c r="NON45" s="134"/>
      <c r="NOO45" s="134"/>
      <c r="NOP45" s="134"/>
      <c r="NOQ45" s="134"/>
      <c r="NOR45" s="134"/>
      <c r="NOS45" s="134"/>
      <c r="NOT45" s="134"/>
      <c r="NOU45" s="134"/>
      <c r="NOV45" s="134"/>
      <c r="NOW45" s="134"/>
      <c r="NOX45" s="134"/>
      <c r="NOY45" s="134"/>
      <c r="NOZ45" s="134"/>
      <c r="NPA45" s="134"/>
      <c r="NPB45" s="134"/>
      <c r="NPC45" s="134"/>
      <c r="NPD45" s="134"/>
      <c r="NPE45" s="134"/>
      <c r="NPF45" s="134"/>
      <c r="NPG45" s="134"/>
      <c r="NPH45" s="134"/>
      <c r="NPI45" s="134"/>
      <c r="NPJ45" s="134"/>
      <c r="NPK45" s="134"/>
      <c r="NPL45" s="134"/>
      <c r="NPM45" s="134"/>
      <c r="NPN45" s="134"/>
      <c r="NPO45" s="134"/>
      <c r="NPP45" s="134"/>
      <c r="NPQ45" s="134"/>
      <c r="NPR45" s="134"/>
      <c r="NPS45" s="134"/>
      <c r="NPT45" s="134"/>
      <c r="NPU45" s="134"/>
      <c r="NPV45" s="134"/>
      <c r="NPW45" s="134"/>
      <c r="NPX45" s="134"/>
      <c r="NPY45" s="134"/>
      <c r="NPZ45" s="134"/>
      <c r="NQA45" s="134"/>
      <c r="NQB45" s="134"/>
      <c r="NQC45" s="134"/>
      <c r="NQD45" s="134"/>
      <c r="NQE45" s="134"/>
      <c r="NQF45" s="134"/>
      <c r="NQG45" s="134"/>
      <c r="NQH45" s="134"/>
      <c r="NQI45" s="134"/>
      <c r="NQJ45" s="134"/>
      <c r="NQK45" s="134"/>
      <c r="NQL45" s="134"/>
      <c r="NQM45" s="134"/>
      <c r="NQN45" s="134"/>
      <c r="NQO45" s="134"/>
      <c r="NQP45" s="134"/>
      <c r="NQQ45" s="134"/>
      <c r="NQR45" s="134"/>
      <c r="NQS45" s="134"/>
      <c r="NQT45" s="134"/>
      <c r="NQU45" s="134"/>
      <c r="NQV45" s="134"/>
      <c r="NQW45" s="134"/>
      <c r="NQX45" s="134"/>
      <c r="NQY45" s="134"/>
      <c r="NQZ45" s="134"/>
      <c r="NRA45" s="134"/>
      <c r="NRB45" s="134"/>
      <c r="NRC45" s="134"/>
      <c r="NRD45" s="134"/>
      <c r="NRE45" s="134"/>
      <c r="NRF45" s="134"/>
      <c r="NRG45" s="134"/>
      <c r="NRH45" s="134"/>
      <c r="NRI45" s="134"/>
      <c r="NRJ45" s="134"/>
      <c r="NRK45" s="134"/>
      <c r="NRL45" s="134"/>
      <c r="NRM45" s="134"/>
      <c r="NRN45" s="134"/>
      <c r="NRO45" s="134"/>
      <c r="NRP45" s="134"/>
      <c r="NRQ45" s="134"/>
      <c r="NRR45" s="134"/>
      <c r="NRS45" s="134"/>
      <c r="NRT45" s="134"/>
      <c r="NRU45" s="134"/>
      <c r="NRV45" s="134"/>
      <c r="NRW45" s="134"/>
      <c r="NRX45" s="134"/>
      <c r="NRY45" s="134"/>
      <c r="NRZ45" s="134"/>
      <c r="NSA45" s="134"/>
      <c r="NSB45" s="134"/>
      <c r="NSC45" s="134"/>
      <c r="NSD45" s="134"/>
      <c r="NSE45" s="134"/>
      <c r="NSF45" s="134"/>
      <c r="NSG45" s="134"/>
      <c r="NSH45" s="134"/>
      <c r="NSI45" s="134"/>
      <c r="NSJ45" s="134"/>
      <c r="NSK45" s="134"/>
      <c r="NSL45" s="134"/>
      <c r="NSM45" s="134"/>
      <c r="NSN45" s="134"/>
      <c r="NSO45" s="134"/>
      <c r="NSP45" s="134"/>
      <c r="NSQ45" s="134"/>
      <c r="NSR45" s="134"/>
      <c r="NSS45" s="134"/>
      <c r="NST45" s="134"/>
      <c r="NSU45" s="134"/>
      <c r="NSV45" s="134"/>
      <c r="NSW45" s="134"/>
      <c r="NSX45" s="134"/>
      <c r="NSY45" s="134"/>
      <c r="NSZ45" s="134"/>
      <c r="NTA45" s="134"/>
      <c r="NTB45" s="134"/>
      <c r="NTC45" s="134"/>
      <c r="NTD45" s="134"/>
      <c r="NTE45" s="134"/>
      <c r="NTF45" s="134"/>
      <c r="NTG45" s="134"/>
      <c r="NTH45" s="134"/>
      <c r="NTI45" s="134"/>
      <c r="NTJ45" s="134"/>
      <c r="NTK45" s="134"/>
      <c r="NTL45" s="134"/>
      <c r="NTM45" s="134"/>
      <c r="NTN45" s="134"/>
      <c r="NTO45" s="134"/>
      <c r="NTP45" s="134"/>
      <c r="NTQ45" s="134"/>
      <c r="NTR45" s="134"/>
      <c r="NTS45" s="134"/>
      <c r="NTT45" s="134"/>
      <c r="NTU45" s="134"/>
      <c r="NTV45" s="134"/>
      <c r="NTW45" s="134"/>
      <c r="NTX45" s="134"/>
      <c r="NTY45" s="134"/>
      <c r="NTZ45" s="134"/>
      <c r="NUA45" s="134"/>
      <c r="NUB45" s="134"/>
      <c r="NUC45" s="134"/>
      <c r="NUD45" s="134"/>
      <c r="NUE45" s="134"/>
      <c r="NUF45" s="134"/>
      <c r="NUG45" s="134"/>
      <c r="NUH45" s="134"/>
      <c r="NUI45" s="134"/>
      <c r="NUJ45" s="134"/>
      <c r="NUK45" s="134"/>
      <c r="NUL45" s="134"/>
      <c r="NUM45" s="134"/>
      <c r="NUN45" s="134"/>
      <c r="NUO45" s="134"/>
      <c r="NUP45" s="134"/>
      <c r="NUQ45" s="134"/>
      <c r="NUR45" s="134"/>
      <c r="NUS45" s="134"/>
      <c r="NUT45" s="134"/>
      <c r="NUU45" s="134"/>
      <c r="NUV45" s="134"/>
      <c r="NUW45" s="134"/>
      <c r="NUX45" s="134"/>
      <c r="NUY45" s="134"/>
      <c r="NUZ45" s="134"/>
      <c r="NVA45" s="134"/>
      <c r="NVB45" s="134"/>
      <c r="NVC45" s="134"/>
      <c r="NVD45" s="134"/>
      <c r="NVE45" s="134"/>
      <c r="NVF45" s="134"/>
      <c r="NVG45" s="134"/>
      <c r="NVH45" s="134"/>
      <c r="NVI45" s="134"/>
      <c r="NVJ45" s="134"/>
      <c r="NVK45" s="134"/>
      <c r="NVL45" s="134"/>
      <c r="NVM45" s="134"/>
      <c r="NVN45" s="134"/>
      <c r="NVO45" s="134"/>
      <c r="NVP45" s="134"/>
      <c r="NVQ45" s="134"/>
      <c r="NVR45" s="134"/>
      <c r="NVS45" s="134"/>
      <c r="NVT45" s="134"/>
      <c r="NVU45" s="134"/>
      <c r="NVV45" s="134"/>
      <c r="NVW45" s="134"/>
      <c r="NVX45" s="134"/>
      <c r="NVY45" s="134"/>
      <c r="NVZ45" s="134"/>
      <c r="NWA45" s="134"/>
      <c r="NWB45" s="134"/>
      <c r="NWC45" s="134"/>
      <c r="NWD45" s="134"/>
      <c r="NWE45" s="134"/>
      <c r="NWF45" s="134"/>
      <c r="NWG45" s="134"/>
      <c r="NWH45" s="134"/>
      <c r="NWI45" s="134"/>
      <c r="NWJ45" s="134"/>
      <c r="NWK45" s="134"/>
      <c r="NWL45" s="134"/>
      <c r="NWM45" s="134"/>
      <c r="NWN45" s="134"/>
      <c r="NWO45" s="134"/>
      <c r="NWP45" s="134"/>
      <c r="NWQ45" s="134"/>
      <c r="NWR45" s="134"/>
      <c r="NWS45" s="134"/>
      <c r="NWT45" s="134"/>
      <c r="NWU45" s="134"/>
      <c r="NWV45" s="134"/>
      <c r="NWW45" s="134"/>
      <c r="NWX45" s="134"/>
      <c r="NWY45" s="134"/>
      <c r="NWZ45" s="134"/>
      <c r="NXA45" s="134"/>
      <c r="NXB45" s="134"/>
      <c r="NXC45" s="134"/>
      <c r="NXD45" s="134"/>
      <c r="NXE45" s="134"/>
      <c r="NXF45" s="134"/>
      <c r="NXG45" s="134"/>
      <c r="NXH45" s="134"/>
      <c r="NXI45" s="134"/>
      <c r="NXJ45" s="134"/>
      <c r="NXK45" s="134"/>
      <c r="NXL45" s="134"/>
      <c r="NXM45" s="134"/>
      <c r="NXN45" s="134"/>
      <c r="NXO45" s="134"/>
      <c r="NXP45" s="134"/>
      <c r="NXQ45" s="134"/>
      <c r="NXR45" s="134"/>
      <c r="NXS45" s="134"/>
      <c r="NXT45" s="134"/>
      <c r="NXU45" s="134"/>
      <c r="NXV45" s="134"/>
      <c r="NXW45" s="134"/>
      <c r="NXX45" s="134"/>
      <c r="NXY45" s="134"/>
      <c r="NXZ45" s="134"/>
      <c r="NYA45" s="134"/>
      <c r="NYB45" s="134"/>
      <c r="NYC45" s="134"/>
      <c r="NYD45" s="134"/>
      <c r="NYE45" s="134"/>
      <c r="NYF45" s="134"/>
      <c r="NYG45" s="134"/>
      <c r="NYH45" s="134"/>
      <c r="NYI45" s="134"/>
      <c r="NYJ45" s="134"/>
      <c r="NYK45" s="134"/>
      <c r="NYL45" s="134"/>
      <c r="NYM45" s="134"/>
      <c r="NYN45" s="134"/>
      <c r="NYO45" s="134"/>
      <c r="NYP45" s="134"/>
      <c r="NYQ45" s="134"/>
      <c r="NYR45" s="134"/>
      <c r="NYS45" s="134"/>
      <c r="NYT45" s="134"/>
      <c r="NYU45" s="134"/>
      <c r="NYV45" s="134"/>
      <c r="NYW45" s="134"/>
      <c r="NYX45" s="134"/>
      <c r="NYY45" s="134"/>
      <c r="NYZ45" s="134"/>
      <c r="NZA45" s="134"/>
      <c r="NZB45" s="134"/>
      <c r="NZC45" s="134"/>
      <c r="NZD45" s="134"/>
      <c r="NZE45" s="134"/>
      <c r="NZF45" s="134"/>
      <c r="NZG45" s="134"/>
      <c r="NZH45" s="134"/>
      <c r="NZI45" s="134"/>
      <c r="NZJ45" s="134"/>
      <c r="NZK45" s="134"/>
      <c r="NZL45" s="134"/>
      <c r="NZM45" s="134"/>
      <c r="NZN45" s="134"/>
      <c r="NZO45" s="134"/>
      <c r="NZP45" s="134"/>
      <c r="NZQ45" s="134"/>
      <c r="NZR45" s="134"/>
      <c r="NZS45" s="134"/>
      <c r="NZT45" s="134"/>
      <c r="NZU45" s="134"/>
      <c r="NZV45" s="134"/>
      <c r="NZW45" s="134"/>
      <c r="NZX45" s="134"/>
      <c r="NZY45" s="134"/>
      <c r="NZZ45" s="134"/>
      <c r="OAA45" s="134"/>
      <c r="OAB45" s="134"/>
      <c r="OAC45" s="134"/>
      <c r="OAD45" s="134"/>
      <c r="OAE45" s="134"/>
      <c r="OAF45" s="134"/>
      <c r="OAG45" s="134"/>
      <c r="OAH45" s="134"/>
      <c r="OAI45" s="134"/>
      <c r="OAJ45" s="134"/>
      <c r="OAK45" s="134"/>
      <c r="OAL45" s="134"/>
      <c r="OAM45" s="134"/>
      <c r="OAN45" s="134"/>
      <c r="OAO45" s="134"/>
      <c r="OAP45" s="134"/>
      <c r="OAQ45" s="134"/>
      <c r="OAR45" s="134"/>
      <c r="OAS45" s="134"/>
      <c r="OAT45" s="134"/>
      <c r="OAU45" s="134"/>
      <c r="OAV45" s="134"/>
      <c r="OAW45" s="134"/>
      <c r="OAX45" s="134"/>
      <c r="OAY45" s="134"/>
      <c r="OAZ45" s="134"/>
      <c r="OBA45" s="134"/>
      <c r="OBB45" s="134"/>
      <c r="OBC45" s="134"/>
      <c r="OBD45" s="134"/>
      <c r="OBE45" s="134"/>
      <c r="OBF45" s="134"/>
      <c r="OBG45" s="134"/>
      <c r="OBH45" s="134"/>
      <c r="OBI45" s="134"/>
      <c r="OBJ45" s="134"/>
      <c r="OBK45" s="134"/>
      <c r="OBL45" s="134"/>
      <c r="OBM45" s="134"/>
      <c r="OBN45" s="134"/>
      <c r="OBO45" s="134"/>
      <c r="OBP45" s="134"/>
      <c r="OBQ45" s="134"/>
      <c r="OBR45" s="134"/>
      <c r="OBS45" s="134"/>
      <c r="OBT45" s="134"/>
      <c r="OBU45" s="134"/>
      <c r="OBV45" s="134"/>
      <c r="OBW45" s="134"/>
      <c r="OBX45" s="134"/>
      <c r="OBY45" s="134"/>
      <c r="OBZ45" s="134"/>
      <c r="OCA45" s="134"/>
      <c r="OCB45" s="134"/>
      <c r="OCC45" s="134"/>
      <c r="OCD45" s="134"/>
      <c r="OCE45" s="134"/>
      <c r="OCF45" s="134"/>
      <c r="OCG45" s="134"/>
      <c r="OCH45" s="134"/>
      <c r="OCI45" s="134"/>
      <c r="OCJ45" s="134"/>
      <c r="OCK45" s="134"/>
      <c r="OCL45" s="134"/>
      <c r="OCM45" s="134"/>
      <c r="OCN45" s="134"/>
      <c r="OCO45" s="134"/>
      <c r="OCP45" s="134"/>
      <c r="OCQ45" s="134"/>
      <c r="OCR45" s="134"/>
      <c r="OCS45" s="134"/>
      <c r="OCT45" s="134"/>
      <c r="OCU45" s="134"/>
      <c r="OCV45" s="134"/>
      <c r="OCW45" s="134"/>
      <c r="OCX45" s="134"/>
      <c r="OCY45" s="134"/>
      <c r="OCZ45" s="134"/>
      <c r="ODA45" s="134"/>
      <c r="ODB45" s="134"/>
      <c r="ODC45" s="134"/>
      <c r="ODD45" s="134"/>
      <c r="ODE45" s="134"/>
      <c r="ODF45" s="134"/>
      <c r="ODG45" s="134"/>
      <c r="ODH45" s="134"/>
      <c r="ODI45" s="134"/>
      <c r="ODJ45" s="134"/>
      <c r="ODK45" s="134"/>
      <c r="ODL45" s="134"/>
      <c r="ODM45" s="134"/>
      <c r="ODN45" s="134"/>
      <c r="ODO45" s="134"/>
      <c r="ODP45" s="134"/>
      <c r="ODQ45" s="134"/>
      <c r="ODR45" s="134"/>
      <c r="ODS45" s="134"/>
      <c r="ODT45" s="134"/>
      <c r="ODU45" s="134"/>
      <c r="ODV45" s="134"/>
      <c r="ODW45" s="134"/>
      <c r="ODX45" s="134"/>
      <c r="ODY45" s="134"/>
      <c r="ODZ45" s="134"/>
      <c r="OEA45" s="134"/>
      <c r="OEB45" s="134"/>
      <c r="OEC45" s="134"/>
      <c r="OED45" s="134"/>
      <c r="OEE45" s="134"/>
      <c r="OEF45" s="134"/>
      <c r="OEG45" s="134"/>
      <c r="OEH45" s="134"/>
      <c r="OEI45" s="134"/>
      <c r="OEJ45" s="134"/>
      <c r="OEK45" s="134"/>
      <c r="OEL45" s="134"/>
      <c r="OEM45" s="134"/>
      <c r="OEN45" s="134"/>
      <c r="OEO45" s="134"/>
      <c r="OEP45" s="134"/>
      <c r="OEQ45" s="134"/>
      <c r="OER45" s="134"/>
      <c r="OES45" s="134"/>
      <c r="OET45" s="134"/>
      <c r="OEU45" s="134"/>
      <c r="OEV45" s="134"/>
      <c r="OEW45" s="134"/>
      <c r="OEX45" s="134"/>
      <c r="OEY45" s="134"/>
      <c r="OEZ45" s="134"/>
      <c r="OFA45" s="134"/>
      <c r="OFB45" s="134"/>
      <c r="OFC45" s="134"/>
      <c r="OFD45" s="134"/>
      <c r="OFE45" s="134"/>
      <c r="OFF45" s="134"/>
      <c r="OFG45" s="134"/>
      <c r="OFH45" s="134"/>
      <c r="OFI45" s="134"/>
      <c r="OFJ45" s="134"/>
      <c r="OFK45" s="134"/>
      <c r="OFL45" s="134"/>
      <c r="OFM45" s="134"/>
      <c r="OFN45" s="134"/>
      <c r="OFO45" s="134"/>
      <c r="OFP45" s="134"/>
      <c r="OFQ45" s="134"/>
      <c r="OFR45" s="134"/>
      <c r="OFS45" s="134"/>
      <c r="OFT45" s="134"/>
      <c r="OFU45" s="134"/>
      <c r="OFV45" s="134"/>
      <c r="OFW45" s="134"/>
      <c r="OFX45" s="134"/>
      <c r="OFY45" s="134"/>
      <c r="OFZ45" s="134"/>
      <c r="OGA45" s="134"/>
      <c r="OGB45" s="134"/>
      <c r="OGC45" s="134"/>
      <c r="OGD45" s="134"/>
      <c r="OGE45" s="134"/>
      <c r="OGF45" s="134"/>
      <c r="OGG45" s="134"/>
      <c r="OGH45" s="134"/>
      <c r="OGI45" s="134"/>
      <c r="OGJ45" s="134"/>
      <c r="OGK45" s="134"/>
      <c r="OGL45" s="134"/>
      <c r="OGM45" s="134"/>
      <c r="OGN45" s="134"/>
      <c r="OGO45" s="134"/>
      <c r="OGP45" s="134"/>
      <c r="OGQ45" s="134"/>
      <c r="OGR45" s="134"/>
      <c r="OGS45" s="134"/>
      <c r="OGT45" s="134"/>
      <c r="OGU45" s="134"/>
      <c r="OGV45" s="134"/>
      <c r="OGW45" s="134"/>
      <c r="OGX45" s="134"/>
      <c r="OGY45" s="134"/>
      <c r="OGZ45" s="134"/>
      <c r="OHA45" s="134"/>
      <c r="OHB45" s="134"/>
      <c r="OHC45" s="134"/>
      <c r="OHD45" s="134"/>
      <c r="OHE45" s="134"/>
      <c r="OHF45" s="134"/>
      <c r="OHG45" s="134"/>
      <c r="OHH45" s="134"/>
      <c r="OHI45" s="134"/>
      <c r="OHJ45" s="134"/>
      <c r="OHK45" s="134"/>
      <c r="OHL45" s="134"/>
      <c r="OHM45" s="134"/>
      <c r="OHN45" s="134"/>
      <c r="OHO45" s="134"/>
      <c r="OHP45" s="134"/>
      <c r="OHQ45" s="134"/>
      <c r="OHR45" s="134"/>
      <c r="OHS45" s="134"/>
      <c r="OHT45" s="134"/>
      <c r="OHU45" s="134"/>
      <c r="OHV45" s="134"/>
      <c r="OHW45" s="134"/>
      <c r="OHX45" s="134"/>
      <c r="OHY45" s="134"/>
      <c r="OHZ45" s="134"/>
      <c r="OIA45" s="134"/>
      <c r="OIB45" s="134"/>
      <c r="OIC45" s="134"/>
      <c r="OID45" s="134"/>
      <c r="OIE45" s="134"/>
      <c r="OIF45" s="134"/>
      <c r="OIG45" s="134"/>
      <c r="OIH45" s="134"/>
      <c r="OII45" s="134"/>
      <c r="OIJ45" s="134"/>
      <c r="OIK45" s="134"/>
      <c r="OIL45" s="134"/>
      <c r="OIM45" s="134"/>
      <c r="OIN45" s="134"/>
      <c r="OIO45" s="134"/>
      <c r="OIP45" s="134"/>
      <c r="OIQ45" s="134"/>
      <c r="OIR45" s="134"/>
      <c r="OIS45" s="134"/>
      <c r="OIT45" s="134"/>
      <c r="OIU45" s="134"/>
      <c r="OIV45" s="134"/>
      <c r="OIW45" s="134"/>
      <c r="OIX45" s="134"/>
      <c r="OIY45" s="134"/>
      <c r="OIZ45" s="134"/>
      <c r="OJA45" s="134"/>
      <c r="OJB45" s="134"/>
      <c r="OJC45" s="134"/>
      <c r="OJD45" s="134"/>
      <c r="OJE45" s="134"/>
      <c r="OJF45" s="134"/>
      <c r="OJG45" s="134"/>
      <c r="OJH45" s="134"/>
      <c r="OJI45" s="134"/>
      <c r="OJJ45" s="134"/>
      <c r="OJK45" s="134"/>
      <c r="OJL45" s="134"/>
      <c r="OJM45" s="134"/>
      <c r="OJN45" s="134"/>
      <c r="OJO45" s="134"/>
      <c r="OJP45" s="134"/>
      <c r="OJQ45" s="134"/>
      <c r="OJR45" s="134"/>
      <c r="OJS45" s="134"/>
      <c r="OJT45" s="134"/>
      <c r="OJU45" s="134"/>
      <c r="OJV45" s="134"/>
      <c r="OJW45" s="134"/>
      <c r="OJX45" s="134"/>
      <c r="OJY45" s="134"/>
      <c r="OJZ45" s="134"/>
      <c r="OKA45" s="134"/>
      <c r="OKB45" s="134"/>
      <c r="OKC45" s="134"/>
      <c r="OKD45" s="134"/>
      <c r="OKE45" s="134"/>
      <c r="OKF45" s="134"/>
      <c r="OKG45" s="134"/>
      <c r="OKH45" s="134"/>
      <c r="OKI45" s="134"/>
      <c r="OKJ45" s="134"/>
      <c r="OKK45" s="134"/>
      <c r="OKL45" s="134"/>
      <c r="OKM45" s="134"/>
      <c r="OKN45" s="134"/>
      <c r="OKO45" s="134"/>
      <c r="OKP45" s="134"/>
      <c r="OKQ45" s="134"/>
      <c r="OKR45" s="134"/>
      <c r="OKS45" s="134"/>
      <c r="OKT45" s="134"/>
      <c r="OKU45" s="134"/>
      <c r="OKV45" s="134"/>
      <c r="OKW45" s="134"/>
      <c r="OKX45" s="134"/>
      <c r="OKY45" s="134"/>
      <c r="OKZ45" s="134"/>
      <c r="OLA45" s="134"/>
      <c r="OLB45" s="134"/>
      <c r="OLC45" s="134"/>
      <c r="OLD45" s="134"/>
      <c r="OLE45" s="134"/>
      <c r="OLF45" s="134"/>
      <c r="OLG45" s="134"/>
      <c r="OLH45" s="134"/>
      <c r="OLI45" s="134"/>
      <c r="OLJ45" s="134"/>
      <c r="OLK45" s="134"/>
      <c r="OLL45" s="134"/>
      <c r="OLM45" s="134"/>
      <c r="OLN45" s="134"/>
      <c r="OLO45" s="134"/>
      <c r="OLP45" s="134"/>
      <c r="OLQ45" s="134"/>
      <c r="OLR45" s="134"/>
      <c r="OLS45" s="134"/>
      <c r="OLT45" s="134"/>
      <c r="OLU45" s="134"/>
      <c r="OLV45" s="134"/>
      <c r="OLW45" s="134"/>
      <c r="OLX45" s="134"/>
      <c r="OLY45" s="134"/>
      <c r="OLZ45" s="134"/>
      <c r="OMA45" s="134"/>
      <c r="OMB45" s="134"/>
      <c r="OMC45" s="134"/>
      <c r="OMD45" s="134"/>
      <c r="OME45" s="134"/>
      <c r="OMF45" s="134"/>
      <c r="OMG45" s="134"/>
      <c r="OMH45" s="134"/>
      <c r="OMI45" s="134"/>
      <c r="OMJ45" s="134"/>
      <c r="OMK45" s="134"/>
      <c r="OML45" s="134"/>
      <c r="OMM45" s="134"/>
      <c r="OMN45" s="134"/>
      <c r="OMO45" s="134"/>
      <c r="OMP45" s="134"/>
      <c r="OMQ45" s="134"/>
      <c r="OMR45" s="134"/>
      <c r="OMS45" s="134"/>
      <c r="OMT45" s="134"/>
      <c r="OMU45" s="134"/>
      <c r="OMV45" s="134"/>
      <c r="OMW45" s="134"/>
      <c r="OMX45" s="134"/>
      <c r="OMY45" s="134"/>
      <c r="OMZ45" s="134"/>
      <c r="ONA45" s="134"/>
      <c r="ONB45" s="134"/>
      <c r="ONC45" s="134"/>
      <c r="OND45" s="134"/>
      <c r="ONE45" s="134"/>
      <c r="ONF45" s="134"/>
      <c r="ONG45" s="134"/>
      <c r="ONH45" s="134"/>
      <c r="ONI45" s="134"/>
      <c r="ONJ45" s="134"/>
      <c r="ONK45" s="134"/>
      <c r="ONL45" s="134"/>
      <c r="ONM45" s="134"/>
      <c r="ONN45" s="134"/>
      <c r="ONO45" s="134"/>
      <c r="ONP45" s="134"/>
      <c r="ONQ45" s="134"/>
      <c r="ONR45" s="134"/>
      <c r="ONS45" s="134"/>
      <c r="ONT45" s="134"/>
      <c r="ONU45" s="134"/>
      <c r="ONV45" s="134"/>
      <c r="ONW45" s="134"/>
      <c r="ONX45" s="134"/>
      <c r="ONY45" s="134"/>
      <c r="ONZ45" s="134"/>
      <c r="OOA45" s="134"/>
      <c r="OOB45" s="134"/>
      <c r="OOC45" s="134"/>
      <c r="OOD45" s="134"/>
      <c r="OOE45" s="134"/>
      <c r="OOF45" s="134"/>
      <c r="OOG45" s="134"/>
      <c r="OOH45" s="134"/>
      <c r="OOI45" s="134"/>
      <c r="OOJ45" s="134"/>
      <c r="OOK45" s="134"/>
      <c r="OOL45" s="134"/>
      <c r="OOM45" s="134"/>
      <c r="OON45" s="134"/>
      <c r="OOO45" s="134"/>
      <c r="OOP45" s="134"/>
      <c r="OOQ45" s="134"/>
      <c r="OOR45" s="134"/>
      <c r="OOS45" s="134"/>
      <c r="OOT45" s="134"/>
      <c r="OOU45" s="134"/>
      <c r="OOV45" s="134"/>
      <c r="OOW45" s="134"/>
      <c r="OOX45" s="134"/>
      <c r="OOY45" s="134"/>
      <c r="OOZ45" s="134"/>
      <c r="OPA45" s="134"/>
      <c r="OPB45" s="134"/>
      <c r="OPC45" s="134"/>
      <c r="OPD45" s="134"/>
      <c r="OPE45" s="134"/>
      <c r="OPF45" s="134"/>
      <c r="OPG45" s="134"/>
      <c r="OPH45" s="134"/>
      <c r="OPI45" s="134"/>
      <c r="OPJ45" s="134"/>
      <c r="OPK45" s="134"/>
      <c r="OPL45" s="134"/>
      <c r="OPM45" s="134"/>
      <c r="OPN45" s="134"/>
      <c r="OPO45" s="134"/>
      <c r="OPP45" s="134"/>
      <c r="OPQ45" s="134"/>
      <c r="OPR45" s="134"/>
      <c r="OPS45" s="134"/>
      <c r="OPT45" s="134"/>
      <c r="OPU45" s="134"/>
      <c r="OPV45" s="134"/>
      <c r="OPW45" s="134"/>
      <c r="OPX45" s="134"/>
      <c r="OPY45" s="134"/>
      <c r="OPZ45" s="134"/>
      <c r="OQA45" s="134"/>
      <c r="OQB45" s="134"/>
      <c r="OQC45" s="134"/>
      <c r="OQD45" s="134"/>
      <c r="OQE45" s="134"/>
      <c r="OQF45" s="134"/>
      <c r="OQG45" s="134"/>
      <c r="OQH45" s="134"/>
      <c r="OQI45" s="134"/>
      <c r="OQJ45" s="134"/>
      <c r="OQK45" s="134"/>
      <c r="OQL45" s="134"/>
      <c r="OQM45" s="134"/>
      <c r="OQN45" s="134"/>
      <c r="OQO45" s="134"/>
      <c r="OQP45" s="134"/>
      <c r="OQQ45" s="134"/>
      <c r="OQR45" s="134"/>
      <c r="OQS45" s="134"/>
      <c r="OQT45" s="134"/>
      <c r="OQU45" s="134"/>
      <c r="OQV45" s="134"/>
      <c r="OQW45" s="134"/>
      <c r="OQX45" s="134"/>
      <c r="OQY45" s="134"/>
      <c r="OQZ45" s="134"/>
      <c r="ORA45" s="134"/>
      <c r="ORB45" s="134"/>
      <c r="ORC45" s="134"/>
      <c r="ORD45" s="134"/>
      <c r="ORE45" s="134"/>
      <c r="ORF45" s="134"/>
      <c r="ORG45" s="134"/>
      <c r="ORH45" s="134"/>
      <c r="ORI45" s="134"/>
      <c r="ORJ45" s="134"/>
      <c r="ORK45" s="134"/>
      <c r="ORL45" s="134"/>
      <c r="ORM45" s="134"/>
      <c r="ORN45" s="134"/>
      <c r="ORO45" s="134"/>
      <c r="ORP45" s="134"/>
      <c r="ORQ45" s="134"/>
      <c r="ORR45" s="134"/>
      <c r="ORS45" s="134"/>
      <c r="ORT45" s="134"/>
      <c r="ORU45" s="134"/>
      <c r="ORV45" s="134"/>
      <c r="ORW45" s="134"/>
      <c r="ORX45" s="134"/>
      <c r="ORY45" s="134"/>
      <c r="ORZ45" s="134"/>
      <c r="OSA45" s="134"/>
      <c r="OSB45" s="134"/>
      <c r="OSC45" s="134"/>
      <c r="OSD45" s="134"/>
      <c r="OSE45" s="134"/>
      <c r="OSF45" s="134"/>
      <c r="OSG45" s="134"/>
      <c r="OSH45" s="134"/>
      <c r="OSI45" s="134"/>
      <c r="OSJ45" s="134"/>
      <c r="OSK45" s="134"/>
      <c r="OSL45" s="134"/>
      <c r="OSM45" s="134"/>
      <c r="OSN45" s="134"/>
      <c r="OSO45" s="134"/>
      <c r="OSP45" s="134"/>
      <c r="OSQ45" s="134"/>
      <c r="OSR45" s="134"/>
      <c r="OSS45" s="134"/>
      <c r="OST45" s="134"/>
      <c r="OSU45" s="134"/>
      <c r="OSV45" s="134"/>
      <c r="OSW45" s="134"/>
      <c r="OSX45" s="134"/>
      <c r="OSY45" s="134"/>
      <c r="OSZ45" s="134"/>
      <c r="OTA45" s="134"/>
      <c r="OTB45" s="134"/>
      <c r="OTC45" s="134"/>
      <c r="OTD45" s="134"/>
      <c r="OTE45" s="134"/>
      <c r="OTF45" s="134"/>
      <c r="OTG45" s="134"/>
      <c r="OTH45" s="134"/>
      <c r="OTI45" s="134"/>
      <c r="OTJ45" s="134"/>
      <c r="OTK45" s="134"/>
      <c r="OTL45" s="134"/>
      <c r="OTM45" s="134"/>
      <c r="OTN45" s="134"/>
      <c r="OTO45" s="134"/>
      <c r="OTP45" s="134"/>
      <c r="OTQ45" s="134"/>
      <c r="OTR45" s="134"/>
      <c r="OTS45" s="134"/>
      <c r="OTT45" s="134"/>
      <c r="OTU45" s="134"/>
      <c r="OTV45" s="134"/>
      <c r="OTW45" s="134"/>
      <c r="OTX45" s="134"/>
      <c r="OTY45" s="134"/>
      <c r="OTZ45" s="134"/>
      <c r="OUA45" s="134"/>
      <c r="OUB45" s="134"/>
      <c r="OUC45" s="134"/>
      <c r="OUD45" s="134"/>
      <c r="OUE45" s="134"/>
      <c r="OUF45" s="134"/>
      <c r="OUG45" s="134"/>
      <c r="OUH45" s="134"/>
      <c r="OUI45" s="134"/>
      <c r="OUJ45" s="134"/>
      <c r="OUK45" s="134"/>
      <c r="OUL45" s="134"/>
      <c r="OUM45" s="134"/>
      <c r="OUN45" s="134"/>
      <c r="OUO45" s="134"/>
      <c r="OUP45" s="134"/>
      <c r="OUQ45" s="134"/>
      <c r="OUR45" s="134"/>
      <c r="OUS45" s="134"/>
      <c r="OUT45" s="134"/>
      <c r="OUU45" s="134"/>
      <c r="OUV45" s="134"/>
      <c r="OUW45" s="134"/>
      <c r="OUX45" s="134"/>
      <c r="OUY45" s="134"/>
      <c r="OUZ45" s="134"/>
      <c r="OVA45" s="134"/>
      <c r="OVB45" s="134"/>
      <c r="OVC45" s="134"/>
      <c r="OVD45" s="134"/>
      <c r="OVE45" s="134"/>
      <c r="OVF45" s="134"/>
      <c r="OVG45" s="134"/>
      <c r="OVH45" s="134"/>
      <c r="OVI45" s="134"/>
      <c r="OVJ45" s="134"/>
      <c r="OVK45" s="134"/>
      <c r="OVL45" s="134"/>
      <c r="OVM45" s="134"/>
      <c r="OVN45" s="134"/>
      <c r="OVO45" s="134"/>
      <c r="OVP45" s="134"/>
      <c r="OVQ45" s="134"/>
      <c r="OVR45" s="134"/>
      <c r="OVS45" s="134"/>
      <c r="OVT45" s="134"/>
      <c r="OVU45" s="134"/>
      <c r="OVV45" s="134"/>
      <c r="OVW45" s="134"/>
      <c r="OVX45" s="134"/>
      <c r="OVY45" s="134"/>
      <c r="OVZ45" s="134"/>
      <c r="OWA45" s="134"/>
      <c r="OWB45" s="134"/>
      <c r="OWC45" s="134"/>
      <c r="OWD45" s="134"/>
      <c r="OWE45" s="134"/>
      <c r="OWF45" s="134"/>
      <c r="OWG45" s="134"/>
      <c r="OWH45" s="134"/>
      <c r="OWI45" s="134"/>
      <c r="OWJ45" s="134"/>
      <c r="OWK45" s="134"/>
      <c r="OWL45" s="134"/>
      <c r="OWM45" s="134"/>
      <c r="OWN45" s="134"/>
      <c r="OWO45" s="134"/>
      <c r="OWP45" s="134"/>
      <c r="OWQ45" s="134"/>
      <c r="OWR45" s="134"/>
      <c r="OWS45" s="134"/>
      <c r="OWT45" s="134"/>
      <c r="OWU45" s="134"/>
      <c r="OWV45" s="134"/>
      <c r="OWW45" s="134"/>
      <c r="OWX45" s="134"/>
      <c r="OWY45" s="134"/>
      <c r="OWZ45" s="134"/>
      <c r="OXA45" s="134"/>
      <c r="OXB45" s="134"/>
      <c r="OXC45" s="134"/>
      <c r="OXD45" s="134"/>
      <c r="OXE45" s="134"/>
      <c r="OXF45" s="134"/>
      <c r="OXG45" s="134"/>
      <c r="OXH45" s="134"/>
      <c r="OXI45" s="134"/>
      <c r="OXJ45" s="134"/>
      <c r="OXK45" s="134"/>
      <c r="OXL45" s="134"/>
      <c r="OXM45" s="134"/>
      <c r="OXN45" s="134"/>
      <c r="OXO45" s="134"/>
      <c r="OXP45" s="134"/>
      <c r="OXQ45" s="134"/>
      <c r="OXR45" s="134"/>
      <c r="OXS45" s="134"/>
      <c r="OXT45" s="134"/>
      <c r="OXU45" s="134"/>
      <c r="OXV45" s="134"/>
      <c r="OXW45" s="134"/>
      <c r="OXX45" s="134"/>
      <c r="OXY45" s="134"/>
      <c r="OXZ45" s="134"/>
      <c r="OYA45" s="134"/>
      <c r="OYB45" s="134"/>
      <c r="OYC45" s="134"/>
      <c r="OYD45" s="134"/>
      <c r="OYE45" s="134"/>
      <c r="OYF45" s="134"/>
      <c r="OYG45" s="134"/>
      <c r="OYH45" s="134"/>
      <c r="OYI45" s="134"/>
      <c r="OYJ45" s="134"/>
      <c r="OYK45" s="134"/>
      <c r="OYL45" s="134"/>
      <c r="OYM45" s="134"/>
      <c r="OYN45" s="134"/>
      <c r="OYO45" s="134"/>
      <c r="OYP45" s="134"/>
      <c r="OYQ45" s="134"/>
      <c r="OYR45" s="134"/>
      <c r="OYS45" s="134"/>
      <c r="OYT45" s="134"/>
      <c r="OYU45" s="134"/>
      <c r="OYV45" s="134"/>
      <c r="OYW45" s="134"/>
      <c r="OYX45" s="134"/>
      <c r="OYY45" s="134"/>
      <c r="OYZ45" s="134"/>
      <c r="OZA45" s="134"/>
      <c r="OZB45" s="134"/>
      <c r="OZC45" s="134"/>
      <c r="OZD45" s="134"/>
      <c r="OZE45" s="134"/>
      <c r="OZF45" s="134"/>
      <c r="OZG45" s="134"/>
      <c r="OZH45" s="134"/>
      <c r="OZI45" s="134"/>
      <c r="OZJ45" s="134"/>
      <c r="OZK45" s="134"/>
      <c r="OZL45" s="134"/>
      <c r="OZM45" s="134"/>
      <c r="OZN45" s="134"/>
      <c r="OZO45" s="134"/>
      <c r="OZP45" s="134"/>
      <c r="OZQ45" s="134"/>
      <c r="OZR45" s="134"/>
      <c r="OZS45" s="134"/>
      <c r="OZT45" s="134"/>
      <c r="OZU45" s="134"/>
      <c r="OZV45" s="134"/>
      <c r="OZW45" s="134"/>
      <c r="OZX45" s="134"/>
      <c r="OZY45" s="134"/>
      <c r="OZZ45" s="134"/>
      <c r="PAA45" s="134"/>
      <c r="PAB45" s="134"/>
      <c r="PAC45" s="134"/>
      <c r="PAD45" s="134"/>
      <c r="PAE45" s="134"/>
      <c r="PAF45" s="134"/>
      <c r="PAG45" s="134"/>
      <c r="PAH45" s="134"/>
      <c r="PAI45" s="134"/>
      <c r="PAJ45" s="134"/>
      <c r="PAK45" s="134"/>
      <c r="PAL45" s="134"/>
      <c r="PAM45" s="134"/>
      <c r="PAN45" s="134"/>
      <c r="PAO45" s="134"/>
      <c r="PAP45" s="134"/>
      <c r="PAQ45" s="134"/>
      <c r="PAR45" s="134"/>
      <c r="PAS45" s="134"/>
      <c r="PAT45" s="134"/>
      <c r="PAU45" s="134"/>
      <c r="PAV45" s="134"/>
      <c r="PAW45" s="134"/>
      <c r="PAX45" s="134"/>
      <c r="PAY45" s="134"/>
      <c r="PAZ45" s="134"/>
      <c r="PBA45" s="134"/>
      <c r="PBB45" s="134"/>
      <c r="PBC45" s="134"/>
      <c r="PBD45" s="134"/>
      <c r="PBE45" s="134"/>
      <c r="PBF45" s="134"/>
      <c r="PBG45" s="134"/>
      <c r="PBH45" s="134"/>
      <c r="PBI45" s="134"/>
      <c r="PBJ45" s="134"/>
      <c r="PBK45" s="134"/>
      <c r="PBL45" s="134"/>
      <c r="PBM45" s="134"/>
      <c r="PBN45" s="134"/>
      <c r="PBO45" s="134"/>
      <c r="PBP45" s="134"/>
      <c r="PBQ45" s="134"/>
      <c r="PBR45" s="134"/>
      <c r="PBS45" s="134"/>
      <c r="PBT45" s="134"/>
      <c r="PBU45" s="134"/>
      <c r="PBV45" s="134"/>
      <c r="PBW45" s="134"/>
      <c r="PBX45" s="134"/>
      <c r="PBY45" s="134"/>
      <c r="PBZ45" s="134"/>
      <c r="PCA45" s="134"/>
      <c r="PCB45" s="134"/>
      <c r="PCC45" s="134"/>
      <c r="PCD45" s="134"/>
      <c r="PCE45" s="134"/>
      <c r="PCF45" s="134"/>
      <c r="PCG45" s="134"/>
      <c r="PCH45" s="134"/>
      <c r="PCI45" s="134"/>
      <c r="PCJ45" s="134"/>
      <c r="PCK45" s="134"/>
      <c r="PCL45" s="134"/>
      <c r="PCM45" s="134"/>
      <c r="PCN45" s="134"/>
      <c r="PCO45" s="134"/>
      <c r="PCP45" s="134"/>
      <c r="PCQ45" s="134"/>
      <c r="PCR45" s="134"/>
      <c r="PCS45" s="134"/>
      <c r="PCT45" s="134"/>
      <c r="PCU45" s="134"/>
      <c r="PCV45" s="134"/>
      <c r="PCW45" s="134"/>
      <c r="PCX45" s="134"/>
      <c r="PCY45" s="134"/>
      <c r="PCZ45" s="134"/>
      <c r="PDA45" s="134"/>
      <c r="PDB45" s="134"/>
      <c r="PDC45" s="134"/>
      <c r="PDD45" s="134"/>
      <c r="PDE45" s="134"/>
      <c r="PDF45" s="134"/>
      <c r="PDG45" s="134"/>
      <c r="PDH45" s="134"/>
      <c r="PDI45" s="134"/>
      <c r="PDJ45" s="134"/>
      <c r="PDK45" s="134"/>
      <c r="PDL45" s="134"/>
      <c r="PDM45" s="134"/>
      <c r="PDN45" s="134"/>
      <c r="PDO45" s="134"/>
      <c r="PDP45" s="134"/>
      <c r="PDQ45" s="134"/>
      <c r="PDR45" s="134"/>
      <c r="PDS45" s="134"/>
      <c r="PDT45" s="134"/>
      <c r="PDU45" s="134"/>
      <c r="PDV45" s="134"/>
      <c r="PDW45" s="134"/>
      <c r="PDX45" s="134"/>
      <c r="PDY45" s="134"/>
      <c r="PDZ45" s="134"/>
      <c r="PEA45" s="134"/>
      <c r="PEB45" s="134"/>
      <c r="PEC45" s="134"/>
      <c r="PED45" s="134"/>
      <c r="PEE45" s="134"/>
      <c r="PEF45" s="134"/>
      <c r="PEG45" s="134"/>
      <c r="PEH45" s="134"/>
      <c r="PEI45" s="134"/>
      <c r="PEJ45" s="134"/>
      <c r="PEK45" s="134"/>
      <c r="PEL45" s="134"/>
      <c r="PEM45" s="134"/>
      <c r="PEN45" s="134"/>
      <c r="PEO45" s="134"/>
      <c r="PEP45" s="134"/>
      <c r="PEQ45" s="134"/>
      <c r="PER45" s="134"/>
      <c r="PES45" s="134"/>
      <c r="PET45" s="134"/>
      <c r="PEU45" s="134"/>
      <c r="PEV45" s="134"/>
      <c r="PEW45" s="134"/>
      <c r="PEX45" s="134"/>
      <c r="PEY45" s="134"/>
      <c r="PEZ45" s="134"/>
      <c r="PFA45" s="134"/>
      <c r="PFB45" s="134"/>
      <c r="PFC45" s="134"/>
      <c r="PFD45" s="134"/>
      <c r="PFE45" s="134"/>
      <c r="PFF45" s="134"/>
      <c r="PFG45" s="134"/>
      <c r="PFH45" s="134"/>
      <c r="PFI45" s="134"/>
      <c r="PFJ45" s="134"/>
      <c r="PFK45" s="134"/>
      <c r="PFL45" s="134"/>
      <c r="PFM45" s="134"/>
      <c r="PFN45" s="134"/>
      <c r="PFO45" s="134"/>
      <c r="PFP45" s="134"/>
      <c r="PFQ45" s="134"/>
      <c r="PFR45" s="134"/>
      <c r="PFS45" s="134"/>
      <c r="PFT45" s="134"/>
      <c r="PFU45" s="134"/>
      <c r="PFV45" s="134"/>
      <c r="PFW45" s="134"/>
      <c r="PFX45" s="134"/>
      <c r="PFY45" s="134"/>
      <c r="PFZ45" s="134"/>
      <c r="PGA45" s="134"/>
      <c r="PGB45" s="134"/>
      <c r="PGC45" s="134"/>
      <c r="PGD45" s="134"/>
      <c r="PGE45" s="134"/>
      <c r="PGF45" s="134"/>
      <c r="PGG45" s="134"/>
      <c r="PGH45" s="134"/>
      <c r="PGI45" s="134"/>
      <c r="PGJ45" s="134"/>
      <c r="PGK45" s="134"/>
      <c r="PGL45" s="134"/>
      <c r="PGM45" s="134"/>
      <c r="PGN45" s="134"/>
      <c r="PGO45" s="134"/>
      <c r="PGP45" s="134"/>
      <c r="PGQ45" s="134"/>
      <c r="PGR45" s="134"/>
      <c r="PGS45" s="134"/>
      <c r="PGT45" s="134"/>
      <c r="PGU45" s="134"/>
      <c r="PGV45" s="134"/>
      <c r="PGW45" s="134"/>
      <c r="PGX45" s="134"/>
      <c r="PGY45" s="134"/>
      <c r="PGZ45" s="134"/>
      <c r="PHA45" s="134"/>
      <c r="PHB45" s="134"/>
      <c r="PHC45" s="134"/>
      <c r="PHD45" s="134"/>
      <c r="PHE45" s="134"/>
      <c r="PHF45" s="134"/>
      <c r="PHG45" s="134"/>
      <c r="PHH45" s="134"/>
      <c r="PHI45" s="134"/>
      <c r="PHJ45" s="134"/>
      <c r="PHK45" s="134"/>
      <c r="PHL45" s="134"/>
      <c r="PHM45" s="134"/>
      <c r="PHN45" s="134"/>
      <c r="PHO45" s="134"/>
      <c r="PHP45" s="134"/>
      <c r="PHQ45" s="134"/>
      <c r="PHR45" s="134"/>
      <c r="PHS45" s="134"/>
      <c r="PHT45" s="134"/>
      <c r="PHU45" s="134"/>
      <c r="PHV45" s="134"/>
      <c r="PHW45" s="134"/>
      <c r="PHX45" s="134"/>
      <c r="PHY45" s="134"/>
      <c r="PHZ45" s="134"/>
      <c r="PIA45" s="134"/>
      <c r="PIB45" s="134"/>
      <c r="PIC45" s="134"/>
      <c r="PID45" s="134"/>
      <c r="PIE45" s="134"/>
      <c r="PIF45" s="134"/>
      <c r="PIG45" s="134"/>
      <c r="PIH45" s="134"/>
      <c r="PII45" s="134"/>
      <c r="PIJ45" s="134"/>
      <c r="PIK45" s="134"/>
      <c r="PIL45" s="134"/>
      <c r="PIM45" s="134"/>
      <c r="PIN45" s="134"/>
      <c r="PIO45" s="134"/>
      <c r="PIP45" s="134"/>
      <c r="PIQ45" s="134"/>
      <c r="PIR45" s="134"/>
      <c r="PIS45" s="134"/>
      <c r="PIT45" s="134"/>
      <c r="PIU45" s="134"/>
      <c r="PIV45" s="134"/>
      <c r="PIW45" s="134"/>
      <c r="PIX45" s="134"/>
      <c r="PIY45" s="134"/>
      <c r="PIZ45" s="134"/>
      <c r="PJA45" s="134"/>
      <c r="PJB45" s="134"/>
      <c r="PJC45" s="134"/>
      <c r="PJD45" s="134"/>
      <c r="PJE45" s="134"/>
      <c r="PJF45" s="134"/>
      <c r="PJG45" s="134"/>
      <c r="PJH45" s="134"/>
      <c r="PJI45" s="134"/>
      <c r="PJJ45" s="134"/>
      <c r="PJK45" s="134"/>
      <c r="PJL45" s="134"/>
      <c r="PJM45" s="134"/>
      <c r="PJN45" s="134"/>
      <c r="PJO45" s="134"/>
      <c r="PJP45" s="134"/>
      <c r="PJQ45" s="134"/>
      <c r="PJR45" s="134"/>
      <c r="PJS45" s="134"/>
      <c r="PJT45" s="134"/>
      <c r="PJU45" s="134"/>
      <c r="PJV45" s="134"/>
      <c r="PJW45" s="134"/>
      <c r="PJX45" s="134"/>
      <c r="PJY45" s="134"/>
      <c r="PJZ45" s="134"/>
      <c r="PKA45" s="134"/>
      <c r="PKB45" s="134"/>
      <c r="PKC45" s="134"/>
      <c r="PKD45" s="134"/>
      <c r="PKE45" s="134"/>
      <c r="PKF45" s="134"/>
      <c r="PKG45" s="134"/>
      <c r="PKH45" s="134"/>
      <c r="PKI45" s="134"/>
      <c r="PKJ45" s="134"/>
      <c r="PKK45" s="134"/>
      <c r="PKL45" s="134"/>
      <c r="PKM45" s="134"/>
      <c r="PKN45" s="134"/>
      <c r="PKO45" s="134"/>
      <c r="PKP45" s="134"/>
      <c r="PKQ45" s="134"/>
      <c r="PKR45" s="134"/>
      <c r="PKS45" s="134"/>
      <c r="PKT45" s="134"/>
      <c r="PKU45" s="134"/>
      <c r="PKV45" s="134"/>
      <c r="PKW45" s="134"/>
      <c r="PKX45" s="134"/>
      <c r="PKY45" s="134"/>
      <c r="PKZ45" s="134"/>
      <c r="PLA45" s="134"/>
      <c r="PLB45" s="134"/>
      <c r="PLC45" s="134"/>
      <c r="PLD45" s="134"/>
      <c r="PLE45" s="134"/>
      <c r="PLF45" s="134"/>
      <c r="PLG45" s="134"/>
      <c r="PLH45" s="134"/>
      <c r="PLI45" s="134"/>
      <c r="PLJ45" s="134"/>
      <c r="PLK45" s="134"/>
      <c r="PLL45" s="134"/>
      <c r="PLM45" s="134"/>
      <c r="PLN45" s="134"/>
      <c r="PLO45" s="134"/>
      <c r="PLP45" s="134"/>
      <c r="PLQ45" s="134"/>
      <c r="PLR45" s="134"/>
      <c r="PLS45" s="134"/>
      <c r="PLT45" s="134"/>
      <c r="PLU45" s="134"/>
      <c r="PLV45" s="134"/>
      <c r="PLW45" s="134"/>
      <c r="PLX45" s="134"/>
      <c r="PLY45" s="134"/>
      <c r="PLZ45" s="134"/>
      <c r="PMA45" s="134"/>
      <c r="PMB45" s="134"/>
      <c r="PMC45" s="134"/>
      <c r="PMD45" s="134"/>
      <c r="PME45" s="134"/>
      <c r="PMF45" s="134"/>
      <c r="PMG45" s="134"/>
      <c r="PMH45" s="134"/>
      <c r="PMI45" s="134"/>
      <c r="PMJ45" s="134"/>
      <c r="PMK45" s="134"/>
      <c r="PML45" s="134"/>
      <c r="PMM45" s="134"/>
      <c r="PMN45" s="134"/>
      <c r="PMO45" s="134"/>
      <c r="PMP45" s="134"/>
      <c r="PMQ45" s="134"/>
      <c r="PMR45" s="134"/>
      <c r="PMS45" s="134"/>
      <c r="PMT45" s="134"/>
      <c r="PMU45" s="134"/>
      <c r="PMV45" s="134"/>
      <c r="PMW45" s="134"/>
      <c r="PMX45" s="134"/>
      <c r="PMY45" s="134"/>
      <c r="PMZ45" s="134"/>
      <c r="PNA45" s="134"/>
      <c r="PNB45" s="134"/>
      <c r="PNC45" s="134"/>
      <c r="PND45" s="134"/>
      <c r="PNE45" s="134"/>
      <c r="PNF45" s="134"/>
      <c r="PNG45" s="134"/>
      <c r="PNH45" s="134"/>
      <c r="PNI45" s="134"/>
      <c r="PNJ45" s="134"/>
      <c r="PNK45" s="134"/>
      <c r="PNL45" s="134"/>
      <c r="PNM45" s="134"/>
      <c r="PNN45" s="134"/>
      <c r="PNO45" s="134"/>
      <c r="PNP45" s="134"/>
      <c r="PNQ45" s="134"/>
      <c r="PNR45" s="134"/>
      <c r="PNS45" s="134"/>
      <c r="PNT45" s="134"/>
      <c r="PNU45" s="134"/>
      <c r="PNV45" s="134"/>
      <c r="PNW45" s="134"/>
      <c r="PNX45" s="134"/>
      <c r="PNY45" s="134"/>
      <c r="PNZ45" s="134"/>
      <c r="POA45" s="134"/>
      <c r="POB45" s="134"/>
      <c r="POC45" s="134"/>
      <c r="POD45" s="134"/>
      <c r="POE45" s="134"/>
      <c r="POF45" s="134"/>
      <c r="POG45" s="134"/>
      <c r="POH45" s="134"/>
      <c r="POI45" s="134"/>
      <c r="POJ45" s="134"/>
      <c r="POK45" s="134"/>
      <c r="POL45" s="134"/>
      <c r="POM45" s="134"/>
      <c r="PON45" s="134"/>
      <c r="POO45" s="134"/>
      <c r="POP45" s="134"/>
      <c r="POQ45" s="134"/>
      <c r="POR45" s="134"/>
      <c r="POS45" s="134"/>
      <c r="POT45" s="134"/>
      <c r="POU45" s="134"/>
      <c r="POV45" s="134"/>
      <c r="POW45" s="134"/>
      <c r="POX45" s="134"/>
      <c r="POY45" s="134"/>
      <c r="POZ45" s="134"/>
      <c r="PPA45" s="134"/>
      <c r="PPB45" s="134"/>
      <c r="PPC45" s="134"/>
      <c r="PPD45" s="134"/>
      <c r="PPE45" s="134"/>
      <c r="PPF45" s="134"/>
      <c r="PPG45" s="134"/>
      <c r="PPH45" s="134"/>
      <c r="PPI45" s="134"/>
      <c r="PPJ45" s="134"/>
      <c r="PPK45" s="134"/>
      <c r="PPL45" s="134"/>
      <c r="PPM45" s="134"/>
      <c r="PPN45" s="134"/>
      <c r="PPO45" s="134"/>
      <c r="PPP45" s="134"/>
      <c r="PPQ45" s="134"/>
      <c r="PPR45" s="134"/>
      <c r="PPS45" s="134"/>
      <c r="PPT45" s="134"/>
      <c r="PPU45" s="134"/>
      <c r="PPV45" s="134"/>
      <c r="PPW45" s="134"/>
      <c r="PPX45" s="134"/>
      <c r="PPY45" s="134"/>
      <c r="PPZ45" s="134"/>
      <c r="PQA45" s="134"/>
      <c r="PQB45" s="134"/>
      <c r="PQC45" s="134"/>
      <c r="PQD45" s="134"/>
      <c r="PQE45" s="134"/>
      <c r="PQF45" s="134"/>
      <c r="PQG45" s="134"/>
      <c r="PQH45" s="134"/>
      <c r="PQI45" s="134"/>
      <c r="PQJ45" s="134"/>
      <c r="PQK45" s="134"/>
      <c r="PQL45" s="134"/>
      <c r="PQM45" s="134"/>
      <c r="PQN45" s="134"/>
      <c r="PQO45" s="134"/>
      <c r="PQP45" s="134"/>
      <c r="PQQ45" s="134"/>
      <c r="PQR45" s="134"/>
      <c r="PQS45" s="134"/>
      <c r="PQT45" s="134"/>
      <c r="PQU45" s="134"/>
      <c r="PQV45" s="134"/>
      <c r="PQW45" s="134"/>
      <c r="PQX45" s="134"/>
      <c r="PQY45" s="134"/>
      <c r="PQZ45" s="134"/>
      <c r="PRA45" s="134"/>
      <c r="PRB45" s="134"/>
      <c r="PRC45" s="134"/>
      <c r="PRD45" s="134"/>
      <c r="PRE45" s="134"/>
      <c r="PRF45" s="134"/>
      <c r="PRG45" s="134"/>
      <c r="PRH45" s="134"/>
      <c r="PRI45" s="134"/>
      <c r="PRJ45" s="134"/>
      <c r="PRK45" s="134"/>
      <c r="PRL45" s="134"/>
      <c r="PRM45" s="134"/>
      <c r="PRN45" s="134"/>
      <c r="PRO45" s="134"/>
      <c r="PRP45" s="134"/>
      <c r="PRQ45" s="134"/>
      <c r="PRR45" s="134"/>
      <c r="PRS45" s="134"/>
      <c r="PRT45" s="134"/>
      <c r="PRU45" s="134"/>
      <c r="PRV45" s="134"/>
      <c r="PRW45" s="134"/>
      <c r="PRX45" s="134"/>
      <c r="PRY45" s="134"/>
      <c r="PRZ45" s="134"/>
      <c r="PSA45" s="134"/>
      <c r="PSB45" s="134"/>
      <c r="PSC45" s="134"/>
      <c r="PSD45" s="134"/>
      <c r="PSE45" s="134"/>
      <c r="PSF45" s="134"/>
      <c r="PSG45" s="134"/>
      <c r="PSH45" s="134"/>
      <c r="PSI45" s="134"/>
      <c r="PSJ45" s="134"/>
      <c r="PSK45" s="134"/>
      <c r="PSL45" s="134"/>
      <c r="PSM45" s="134"/>
      <c r="PSN45" s="134"/>
      <c r="PSO45" s="134"/>
      <c r="PSP45" s="134"/>
      <c r="PSQ45" s="134"/>
      <c r="PSR45" s="134"/>
      <c r="PSS45" s="134"/>
      <c r="PST45" s="134"/>
      <c r="PSU45" s="134"/>
      <c r="PSV45" s="134"/>
      <c r="PSW45" s="134"/>
      <c r="PSX45" s="134"/>
      <c r="PSY45" s="134"/>
      <c r="PSZ45" s="134"/>
      <c r="PTA45" s="134"/>
      <c r="PTB45" s="134"/>
      <c r="PTC45" s="134"/>
      <c r="PTD45" s="134"/>
      <c r="PTE45" s="134"/>
      <c r="PTF45" s="134"/>
      <c r="PTG45" s="134"/>
      <c r="PTH45" s="134"/>
      <c r="PTI45" s="134"/>
      <c r="PTJ45" s="134"/>
      <c r="PTK45" s="134"/>
      <c r="PTL45" s="134"/>
      <c r="PTM45" s="134"/>
      <c r="PTN45" s="134"/>
      <c r="PTO45" s="134"/>
      <c r="PTP45" s="134"/>
      <c r="PTQ45" s="134"/>
      <c r="PTR45" s="134"/>
      <c r="PTS45" s="134"/>
      <c r="PTT45" s="134"/>
      <c r="PTU45" s="134"/>
      <c r="PTV45" s="134"/>
      <c r="PTW45" s="134"/>
      <c r="PTX45" s="134"/>
      <c r="PTY45" s="134"/>
      <c r="PTZ45" s="134"/>
      <c r="PUA45" s="134"/>
      <c r="PUB45" s="134"/>
      <c r="PUC45" s="134"/>
      <c r="PUD45" s="134"/>
      <c r="PUE45" s="134"/>
      <c r="PUF45" s="134"/>
      <c r="PUG45" s="134"/>
      <c r="PUH45" s="134"/>
      <c r="PUI45" s="134"/>
      <c r="PUJ45" s="134"/>
      <c r="PUK45" s="134"/>
      <c r="PUL45" s="134"/>
      <c r="PUM45" s="134"/>
      <c r="PUN45" s="134"/>
      <c r="PUO45" s="134"/>
      <c r="PUP45" s="134"/>
      <c r="PUQ45" s="134"/>
      <c r="PUR45" s="134"/>
      <c r="PUS45" s="134"/>
      <c r="PUT45" s="134"/>
      <c r="PUU45" s="134"/>
      <c r="PUV45" s="134"/>
      <c r="PUW45" s="134"/>
      <c r="PUX45" s="134"/>
      <c r="PUY45" s="134"/>
      <c r="PUZ45" s="134"/>
      <c r="PVA45" s="134"/>
      <c r="PVB45" s="134"/>
      <c r="PVC45" s="134"/>
      <c r="PVD45" s="134"/>
      <c r="PVE45" s="134"/>
      <c r="PVF45" s="134"/>
      <c r="PVG45" s="134"/>
      <c r="PVH45" s="134"/>
      <c r="PVI45" s="134"/>
      <c r="PVJ45" s="134"/>
      <c r="PVK45" s="134"/>
      <c r="PVL45" s="134"/>
      <c r="PVM45" s="134"/>
      <c r="PVN45" s="134"/>
      <c r="PVO45" s="134"/>
      <c r="PVP45" s="134"/>
      <c r="PVQ45" s="134"/>
      <c r="PVR45" s="134"/>
      <c r="PVS45" s="134"/>
      <c r="PVT45" s="134"/>
      <c r="PVU45" s="134"/>
      <c r="PVV45" s="134"/>
      <c r="PVW45" s="134"/>
      <c r="PVX45" s="134"/>
      <c r="PVY45" s="134"/>
      <c r="PVZ45" s="134"/>
      <c r="PWA45" s="134"/>
      <c r="PWB45" s="134"/>
      <c r="PWC45" s="134"/>
      <c r="PWD45" s="134"/>
      <c r="PWE45" s="134"/>
      <c r="PWF45" s="134"/>
      <c r="PWG45" s="134"/>
      <c r="PWH45" s="134"/>
      <c r="PWI45" s="134"/>
      <c r="PWJ45" s="134"/>
      <c r="PWK45" s="134"/>
      <c r="PWL45" s="134"/>
      <c r="PWM45" s="134"/>
      <c r="PWN45" s="134"/>
      <c r="PWO45" s="134"/>
      <c r="PWP45" s="134"/>
      <c r="PWQ45" s="134"/>
      <c r="PWR45" s="134"/>
      <c r="PWS45" s="134"/>
      <c r="PWT45" s="134"/>
      <c r="PWU45" s="134"/>
      <c r="PWV45" s="134"/>
      <c r="PWW45" s="134"/>
      <c r="PWX45" s="134"/>
      <c r="PWY45" s="134"/>
      <c r="PWZ45" s="134"/>
      <c r="PXA45" s="134"/>
      <c r="PXB45" s="134"/>
      <c r="PXC45" s="134"/>
      <c r="PXD45" s="134"/>
      <c r="PXE45" s="134"/>
      <c r="PXF45" s="134"/>
      <c r="PXG45" s="134"/>
      <c r="PXH45" s="134"/>
      <c r="PXI45" s="134"/>
      <c r="PXJ45" s="134"/>
      <c r="PXK45" s="134"/>
      <c r="PXL45" s="134"/>
      <c r="PXM45" s="134"/>
      <c r="PXN45" s="134"/>
      <c r="PXO45" s="134"/>
      <c r="PXP45" s="134"/>
      <c r="PXQ45" s="134"/>
      <c r="PXR45" s="134"/>
      <c r="PXS45" s="134"/>
      <c r="PXT45" s="134"/>
      <c r="PXU45" s="134"/>
      <c r="PXV45" s="134"/>
      <c r="PXW45" s="134"/>
      <c r="PXX45" s="134"/>
      <c r="PXY45" s="134"/>
      <c r="PXZ45" s="134"/>
      <c r="PYA45" s="134"/>
      <c r="PYB45" s="134"/>
      <c r="PYC45" s="134"/>
      <c r="PYD45" s="134"/>
      <c r="PYE45" s="134"/>
      <c r="PYF45" s="134"/>
      <c r="PYG45" s="134"/>
      <c r="PYH45" s="134"/>
      <c r="PYI45" s="134"/>
      <c r="PYJ45" s="134"/>
      <c r="PYK45" s="134"/>
      <c r="PYL45" s="134"/>
      <c r="PYM45" s="134"/>
      <c r="PYN45" s="134"/>
      <c r="PYO45" s="134"/>
      <c r="PYP45" s="134"/>
      <c r="PYQ45" s="134"/>
      <c r="PYR45" s="134"/>
      <c r="PYS45" s="134"/>
      <c r="PYT45" s="134"/>
      <c r="PYU45" s="134"/>
      <c r="PYV45" s="134"/>
      <c r="PYW45" s="134"/>
      <c r="PYX45" s="134"/>
      <c r="PYY45" s="134"/>
      <c r="PYZ45" s="134"/>
      <c r="PZA45" s="134"/>
      <c r="PZB45" s="134"/>
      <c r="PZC45" s="134"/>
      <c r="PZD45" s="134"/>
      <c r="PZE45" s="134"/>
      <c r="PZF45" s="134"/>
      <c r="PZG45" s="134"/>
      <c r="PZH45" s="134"/>
      <c r="PZI45" s="134"/>
      <c r="PZJ45" s="134"/>
      <c r="PZK45" s="134"/>
      <c r="PZL45" s="134"/>
      <c r="PZM45" s="134"/>
      <c r="PZN45" s="134"/>
      <c r="PZO45" s="134"/>
      <c r="PZP45" s="134"/>
      <c r="PZQ45" s="134"/>
      <c r="PZR45" s="134"/>
      <c r="PZS45" s="134"/>
      <c r="PZT45" s="134"/>
      <c r="PZU45" s="134"/>
      <c r="PZV45" s="134"/>
      <c r="PZW45" s="134"/>
      <c r="PZX45" s="134"/>
      <c r="PZY45" s="134"/>
      <c r="PZZ45" s="134"/>
      <c r="QAA45" s="134"/>
      <c r="QAB45" s="134"/>
      <c r="QAC45" s="134"/>
      <c r="QAD45" s="134"/>
      <c r="QAE45" s="134"/>
      <c r="QAF45" s="134"/>
      <c r="QAG45" s="134"/>
      <c r="QAH45" s="134"/>
      <c r="QAI45" s="134"/>
      <c r="QAJ45" s="134"/>
      <c r="QAK45" s="134"/>
      <c r="QAL45" s="134"/>
      <c r="QAM45" s="134"/>
      <c r="QAN45" s="134"/>
      <c r="QAO45" s="134"/>
      <c r="QAP45" s="134"/>
      <c r="QAQ45" s="134"/>
      <c r="QAR45" s="134"/>
      <c r="QAS45" s="134"/>
      <c r="QAT45" s="134"/>
      <c r="QAU45" s="134"/>
      <c r="QAV45" s="134"/>
      <c r="QAW45" s="134"/>
      <c r="QAX45" s="134"/>
      <c r="QAY45" s="134"/>
      <c r="QAZ45" s="134"/>
      <c r="QBA45" s="134"/>
      <c r="QBB45" s="134"/>
      <c r="QBC45" s="134"/>
      <c r="QBD45" s="134"/>
      <c r="QBE45" s="134"/>
      <c r="QBF45" s="134"/>
      <c r="QBG45" s="134"/>
      <c r="QBH45" s="134"/>
      <c r="QBI45" s="134"/>
      <c r="QBJ45" s="134"/>
      <c r="QBK45" s="134"/>
      <c r="QBL45" s="134"/>
      <c r="QBM45" s="134"/>
      <c r="QBN45" s="134"/>
      <c r="QBO45" s="134"/>
      <c r="QBP45" s="134"/>
      <c r="QBQ45" s="134"/>
      <c r="QBR45" s="134"/>
      <c r="QBS45" s="134"/>
      <c r="QBT45" s="134"/>
      <c r="QBU45" s="134"/>
      <c r="QBV45" s="134"/>
      <c r="QBW45" s="134"/>
      <c r="QBX45" s="134"/>
      <c r="QBY45" s="134"/>
      <c r="QBZ45" s="134"/>
      <c r="QCA45" s="134"/>
      <c r="QCB45" s="134"/>
      <c r="QCC45" s="134"/>
      <c r="QCD45" s="134"/>
      <c r="QCE45" s="134"/>
      <c r="QCF45" s="134"/>
      <c r="QCG45" s="134"/>
      <c r="QCH45" s="134"/>
      <c r="QCI45" s="134"/>
      <c r="QCJ45" s="134"/>
      <c r="QCK45" s="134"/>
      <c r="QCL45" s="134"/>
      <c r="QCM45" s="134"/>
      <c r="QCN45" s="134"/>
      <c r="QCO45" s="134"/>
      <c r="QCP45" s="134"/>
      <c r="QCQ45" s="134"/>
      <c r="QCR45" s="134"/>
      <c r="QCS45" s="134"/>
      <c r="QCT45" s="134"/>
      <c r="QCU45" s="134"/>
      <c r="QCV45" s="134"/>
      <c r="QCW45" s="134"/>
      <c r="QCX45" s="134"/>
      <c r="QCY45" s="134"/>
      <c r="QCZ45" s="134"/>
      <c r="QDA45" s="134"/>
      <c r="QDB45" s="134"/>
      <c r="QDC45" s="134"/>
      <c r="QDD45" s="134"/>
      <c r="QDE45" s="134"/>
      <c r="QDF45" s="134"/>
      <c r="QDG45" s="134"/>
      <c r="QDH45" s="134"/>
      <c r="QDI45" s="134"/>
      <c r="QDJ45" s="134"/>
      <c r="QDK45" s="134"/>
      <c r="QDL45" s="134"/>
      <c r="QDM45" s="134"/>
      <c r="QDN45" s="134"/>
      <c r="QDO45" s="134"/>
      <c r="QDP45" s="134"/>
      <c r="QDQ45" s="134"/>
      <c r="QDR45" s="134"/>
      <c r="QDS45" s="134"/>
      <c r="QDT45" s="134"/>
      <c r="QDU45" s="134"/>
      <c r="QDV45" s="134"/>
      <c r="QDW45" s="134"/>
      <c r="QDX45" s="134"/>
      <c r="QDY45" s="134"/>
      <c r="QDZ45" s="134"/>
      <c r="QEA45" s="134"/>
      <c r="QEB45" s="134"/>
      <c r="QEC45" s="134"/>
      <c r="QED45" s="134"/>
      <c r="QEE45" s="134"/>
      <c r="QEF45" s="134"/>
      <c r="QEG45" s="134"/>
      <c r="QEH45" s="134"/>
      <c r="QEI45" s="134"/>
      <c r="QEJ45" s="134"/>
      <c r="QEK45" s="134"/>
      <c r="QEL45" s="134"/>
      <c r="QEM45" s="134"/>
      <c r="QEN45" s="134"/>
      <c r="QEO45" s="134"/>
      <c r="QEP45" s="134"/>
      <c r="QEQ45" s="134"/>
      <c r="QER45" s="134"/>
      <c r="QES45" s="134"/>
      <c r="QET45" s="134"/>
      <c r="QEU45" s="134"/>
      <c r="QEV45" s="134"/>
      <c r="QEW45" s="134"/>
      <c r="QEX45" s="134"/>
      <c r="QEY45" s="134"/>
      <c r="QEZ45" s="134"/>
      <c r="QFA45" s="134"/>
      <c r="QFB45" s="134"/>
      <c r="QFC45" s="134"/>
      <c r="QFD45" s="134"/>
      <c r="QFE45" s="134"/>
      <c r="QFF45" s="134"/>
      <c r="QFG45" s="134"/>
      <c r="QFH45" s="134"/>
      <c r="QFI45" s="134"/>
      <c r="QFJ45" s="134"/>
      <c r="QFK45" s="134"/>
      <c r="QFL45" s="134"/>
      <c r="QFM45" s="134"/>
      <c r="QFN45" s="134"/>
      <c r="QFO45" s="134"/>
      <c r="QFP45" s="134"/>
      <c r="QFQ45" s="134"/>
      <c r="QFR45" s="134"/>
      <c r="QFS45" s="134"/>
      <c r="QFT45" s="134"/>
      <c r="QFU45" s="134"/>
      <c r="QFV45" s="134"/>
      <c r="QFW45" s="134"/>
      <c r="QFX45" s="134"/>
      <c r="QFY45" s="134"/>
      <c r="QFZ45" s="134"/>
      <c r="QGA45" s="134"/>
      <c r="QGB45" s="134"/>
      <c r="QGC45" s="134"/>
      <c r="QGD45" s="134"/>
      <c r="QGE45" s="134"/>
      <c r="QGF45" s="134"/>
      <c r="QGG45" s="134"/>
      <c r="QGH45" s="134"/>
      <c r="QGI45" s="134"/>
      <c r="QGJ45" s="134"/>
      <c r="QGK45" s="134"/>
      <c r="QGL45" s="134"/>
      <c r="QGM45" s="134"/>
      <c r="QGN45" s="134"/>
      <c r="QGO45" s="134"/>
      <c r="QGP45" s="134"/>
      <c r="QGQ45" s="134"/>
      <c r="QGR45" s="134"/>
      <c r="QGS45" s="134"/>
      <c r="QGT45" s="134"/>
      <c r="QGU45" s="134"/>
      <c r="QGV45" s="134"/>
      <c r="QGW45" s="134"/>
      <c r="QGX45" s="134"/>
      <c r="QGY45" s="134"/>
      <c r="QGZ45" s="134"/>
      <c r="QHA45" s="134"/>
      <c r="QHB45" s="134"/>
      <c r="QHC45" s="134"/>
      <c r="QHD45" s="134"/>
      <c r="QHE45" s="134"/>
      <c r="QHF45" s="134"/>
      <c r="QHG45" s="134"/>
      <c r="QHH45" s="134"/>
      <c r="QHI45" s="134"/>
      <c r="QHJ45" s="134"/>
      <c r="QHK45" s="134"/>
      <c r="QHL45" s="134"/>
      <c r="QHM45" s="134"/>
      <c r="QHN45" s="134"/>
      <c r="QHO45" s="134"/>
      <c r="QHP45" s="134"/>
      <c r="QHQ45" s="134"/>
      <c r="QHR45" s="134"/>
      <c r="QHS45" s="134"/>
      <c r="QHT45" s="134"/>
      <c r="QHU45" s="134"/>
      <c r="QHV45" s="134"/>
      <c r="QHW45" s="134"/>
      <c r="QHX45" s="134"/>
      <c r="QHY45" s="134"/>
      <c r="QHZ45" s="134"/>
      <c r="QIA45" s="134"/>
      <c r="QIB45" s="134"/>
      <c r="QIC45" s="134"/>
      <c r="QID45" s="134"/>
      <c r="QIE45" s="134"/>
      <c r="QIF45" s="134"/>
      <c r="QIG45" s="134"/>
      <c r="QIH45" s="134"/>
      <c r="QII45" s="134"/>
      <c r="QIJ45" s="134"/>
      <c r="QIK45" s="134"/>
      <c r="QIL45" s="134"/>
      <c r="QIM45" s="134"/>
      <c r="QIN45" s="134"/>
      <c r="QIO45" s="134"/>
      <c r="QIP45" s="134"/>
      <c r="QIQ45" s="134"/>
      <c r="QIR45" s="134"/>
      <c r="QIS45" s="134"/>
      <c r="QIT45" s="134"/>
      <c r="QIU45" s="134"/>
      <c r="QIV45" s="134"/>
      <c r="QIW45" s="134"/>
      <c r="QIX45" s="134"/>
      <c r="QIY45" s="134"/>
      <c r="QIZ45" s="134"/>
      <c r="QJA45" s="134"/>
      <c r="QJB45" s="134"/>
      <c r="QJC45" s="134"/>
      <c r="QJD45" s="134"/>
      <c r="QJE45" s="134"/>
      <c r="QJF45" s="134"/>
      <c r="QJG45" s="134"/>
      <c r="QJH45" s="134"/>
      <c r="QJI45" s="134"/>
      <c r="QJJ45" s="134"/>
      <c r="QJK45" s="134"/>
      <c r="QJL45" s="134"/>
      <c r="QJM45" s="134"/>
      <c r="QJN45" s="134"/>
      <c r="QJO45" s="134"/>
      <c r="QJP45" s="134"/>
      <c r="QJQ45" s="134"/>
      <c r="QJR45" s="134"/>
      <c r="QJS45" s="134"/>
      <c r="QJT45" s="134"/>
      <c r="QJU45" s="134"/>
      <c r="QJV45" s="134"/>
      <c r="QJW45" s="134"/>
      <c r="QJX45" s="134"/>
      <c r="QJY45" s="134"/>
      <c r="QJZ45" s="134"/>
      <c r="QKA45" s="134"/>
      <c r="QKB45" s="134"/>
      <c r="QKC45" s="134"/>
      <c r="QKD45" s="134"/>
      <c r="QKE45" s="134"/>
      <c r="QKF45" s="134"/>
      <c r="QKG45" s="134"/>
      <c r="QKH45" s="134"/>
      <c r="QKI45" s="134"/>
      <c r="QKJ45" s="134"/>
      <c r="QKK45" s="134"/>
      <c r="QKL45" s="134"/>
      <c r="QKM45" s="134"/>
      <c r="QKN45" s="134"/>
      <c r="QKO45" s="134"/>
      <c r="QKP45" s="134"/>
      <c r="QKQ45" s="134"/>
      <c r="QKR45" s="134"/>
      <c r="QKS45" s="134"/>
      <c r="QKT45" s="134"/>
      <c r="QKU45" s="134"/>
      <c r="QKV45" s="134"/>
      <c r="QKW45" s="134"/>
      <c r="QKX45" s="134"/>
      <c r="QKY45" s="134"/>
      <c r="QKZ45" s="134"/>
      <c r="QLA45" s="134"/>
      <c r="QLB45" s="134"/>
      <c r="QLC45" s="134"/>
      <c r="QLD45" s="134"/>
      <c r="QLE45" s="134"/>
      <c r="QLF45" s="134"/>
      <c r="QLG45" s="134"/>
      <c r="QLH45" s="134"/>
      <c r="QLI45" s="134"/>
      <c r="QLJ45" s="134"/>
      <c r="QLK45" s="134"/>
      <c r="QLL45" s="134"/>
      <c r="QLM45" s="134"/>
      <c r="QLN45" s="134"/>
      <c r="QLO45" s="134"/>
      <c r="QLP45" s="134"/>
      <c r="QLQ45" s="134"/>
      <c r="QLR45" s="134"/>
      <c r="QLS45" s="134"/>
      <c r="QLT45" s="134"/>
      <c r="QLU45" s="134"/>
      <c r="QLV45" s="134"/>
      <c r="QLW45" s="134"/>
      <c r="QLX45" s="134"/>
      <c r="QLY45" s="134"/>
      <c r="QLZ45" s="134"/>
      <c r="QMA45" s="134"/>
      <c r="QMB45" s="134"/>
      <c r="QMC45" s="134"/>
      <c r="QMD45" s="134"/>
      <c r="QME45" s="134"/>
      <c r="QMF45" s="134"/>
      <c r="QMG45" s="134"/>
      <c r="QMH45" s="134"/>
      <c r="QMI45" s="134"/>
      <c r="QMJ45" s="134"/>
      <c r="QMK45" s="134"/>
      <c r="QML45" s="134"/>
      <c r="QMM45" s="134"/>
      <c r="QMN45" s="134"/>
      <c r="QMO45" s="134"/>
      <c r="QMP45" s="134"/>
      <c r="QMQ45" s="134"/>
      <c r="QMR45" s="134"/>
      <c r="QMS45" s="134"/>
      <c r="QMT45" s="134"/>
      <c r="QMU45" s="134"/>
      <c r="QMV45" s="134"/>
      <c r="QMW45" s="134"/>
      <c r="QMX45" s="134"/>
      <c r="QMY45" s="134"/>
      <c r="QMZ45" s="134"/>
      <c r="QNA45" s="134"/>
      <c r="QNB45" s="134"/>
      <c r="QNC45" s="134"/>
      <c r="QND45" s="134"/>
      <c r="QNE45" s="134"/>
      <c r="QNF45" s="134"/>
      <c r="QNG45" s="134"/>
      <c r="QNH45" s="134"/>
      <c r="QNI45" s="134"/>
      <c r="QNJ45" s="134"/>
      <c r="QNK45" s="134"/>
      <c r="QNL45" s="134"/>
      <c r="QNM45" s="134"/>
      <c r="QNN45" s="134"/>
      <c r="QNO45" s="134"/>
      <c r="QNP45" s="134"/>
      <c r="QNQ45" s="134"/>
      <c r="QNR45" s="134"/>
      <c r="QNS45" s="134"/>
      <c r="QNT45" s="134"/>
      <c r="QNU45" s="134"/>
      <c r="QNV45" s="134"/>
      <c r="QNW45" s="134"/>
      <c r="QNX45" s="134"/>
      <c r="QNY45" s="134"/>
      <c r="QNZ45" s="134"/>
      <c r="QOA45" s="134"/>
      <c r="QOB45" s="134"/>
      <c r="QOC45" s="134"/>
      <c r="QOD45" s="134"/>
      <c r="QOE45" s="134"/>
      <c r="QOF45" s="134"/>
      <c r="QOG45" s="134"/>
      <c r="QOH45" s="134"/>
      <c r="QOI45" s="134"/>
      <c r="QOJ45" s="134"/>
      <c r="QOK45" s="134"/>
      <c r="QOL45" s="134"/>
      <c r="QOM45" s="134"/>
      <c r="QON45" s="134"/>
      <c r="QOO45" s="134"/>
      <c r="QOP45" s="134"/>
      <c r="QOQ45" s="134"/>
      <c r="QOR45" s="134"/>
      <c r="QOS45" s="134"/>
      <c r="QOT45" s="134"/>
      <c r="QOU45" s="134"/>
      <c r="QOV45" s="134"/>
      <c r="QOW45" s="134"/>
      <c r="QOX45" s="134"/>
      <c r="QOY45" s="134"/>
      <c r="QOZ45" s="134"/>
      <c r="QPA45" s="134"/>
      <c r="QPB45" s="134"/>
      <c r="QPC45" s="134"/>
      <c r="QPD45" s="134"/>
      <c r="QPE45" s="134"/>
      <c r="QPF45" s="134"/>
      <c r="QPG45" s="134"/>
      <c r="QPH45" s="134"/>
      <c r="QPI45" s="134"/>
      <c r="QPJ45" s="134"/>
      <c r="QPK45" s="134"/>
      <c r="QPL45" s="134"/>
      <c r="QPM45" s="134"/>
      <c r="QPN45" s="134"/>
      <c r="QPO45" s="134"/>
      <c r="QPP45" s="134"/>
      <c r="QPQ45" s="134"/>
      <c r="QPR45" s="134"/>
      <c r="QPS45" s="134"/>
      <c r="QPT45" s="134"/>
      <c r="QPU45" s="134"/>
      <c r="QPV45" s="134"/>
      <c r="QPW45" s="134"/>
      <c r="QPX45" s="134"/>
      <c r="QPY45" s="134"/>
      <c r="QPZ45" s="134"/>
      <c r="QQA45" s="134"/>
      <c r="QQB45" s="134"/>
      <c r="QQC45" s="134"/>
      <c r="QQD45" s="134"/>
      <c r="QQE45" s="134"/>
      <c r="QQF45" s="134"/>
      <c r="QQG45" s="134"/>
      <c r="QQH45" s="134"/>
      <c r="QQI45" s="134"/>
      <c r="QQJ45" s="134"/>
      <c r="QQK45" s="134"/>
      <c r="QQL45" s="134"/>
      <c r="QQM45" s="134"/>
      <c r="QQN45" s="134"/>
      <c r="QQO45" s="134"/>
      <c r="QQP45" s="134"/>
      <c r="QQQ45" s="134"/>
      <c r="QQR45" s="134"/>
      <c r="QQS45" s="134"/>
      <c r="QQT45" s="134"/>
      <c r="QQU45" s="134"/>
      <c r="QQV45" s="134"/>
      <c r="QQW45" s="134"/>
      <c r="QQX45" s="134"/>
      <c r="QQY45" s="134"/>
      <c r="QQZ45" s="134"/>
      <c r="QRA45" s="134"/>
      <c r="QRB45" s="134"/>
      <c r="QRC45" s="134"/>
      <c r="QRD45" s="134"/>
      <c r="QRE45" s="134"/>
      <c r="QRF45" s="134"/>
      <c r="QRG45" s="134"/>
      <c r="QRH45" s="134"/>
      <c r="QRI45" s="134"/>
      <c r="QRJ45" s="134"/>
      <c r="QRK45" s="134"/>
      <c r="QRL45" s="134"/>
      <c r="QRM45" s="134"/>
      <c r="QRN45" s="134"/>
      <c r="QRO45" s="134"/>
      <c r="QRP45" s="134"/>
      <c r="QRQ45" s="134"/>
      <c r="QRR45" s="134"/>
      <c r="QRS45" s="134"/>
      <c r="QRT45" s="134"/>
      <c r="QRU45" s="134"/>
      <c r="QRV45" s="134"/>
      <c r="QRW45" s="134"/>
      <c r="QRX45" s="134"/>
      <c r="QRY45" s="134"/>
      <c r="QRZ45" s="134"/>
      <c r="QSA45" s="134"/>
      <c r="QSB45" s="134"/>
      <c r="QSC45" s="134"/>
      <c r="QSD45" s="134"/>
      <c r="QSE45" s="134"/>
      <c r="QSF45" s="134"/>
      <c r="QSG45" s="134"/>
      <c r="QSH45" s="134"/>
      <c r="QSI45" s="134"/>
      <c r="QSJ45" s="134"/>
      <c r="QSK45" s="134"/>
      <c r="QSL45" s="134"/>
      <c r="QSM45" s="134"/>
      <c r="QSN45" s="134"/>
      <c r="QSO45" s="134"/>
      <c r="QSP45" s="134"/>
      <c r="QSQ45" s="134"/>
      <c r="QSR45" s="134"/>
      <c r="QSS45" s="134"/>
      <c r="QST45" s="134"/>
      <c r="QSU45" s="134"/>
      <c r="QSV45" s="134"/>
      <c r="QSW45" s="134"/>
      <c r="QSX45" s="134"/>
      <c r="QSY45" s="134"/>
      <c r="QSZ45" s="134"/>
      <c r="QTA45" s="134"/>
      <c r="QTB45" s="134"/>
      <c r="QTC45" s="134"/>
      <c r="QTD45" s="134"/>
      <c r="QTE45" s="134"/>
      <c r="QTF45" s="134"/>
      <c r="QTG45" s="134"/>
      <c r="QTH45" s="134"/>
      <c r="QTI45" s="134"/>
      <c r="QTJ45" s="134"/>
      <c r="QTK45" s="134"/>
      <c r="QTL45" s="134"/>
      <c r="QTM45" s="134"/>
      <c r="QTN45" s="134"/>
      <c r="QTO45" s="134"/>
      <c r="QTP45" s="134"/>
      <c r="QTQ45" s="134"/>
      <c r="QTR45" s="134"/>
      <c r="QTS45" s="134"/>
      <c r="QTT45" s="134"/>
      <c r="QTU45" s="134"/>
      <c r="QTV45" s="134"/>
      <c r="QTW45" s="134"/>
      <c r="QTX45" s="134"/>
      <c r="QTY45" s="134"/>
      <c r="QTZ45" s="134"/>
      <c r="QUA45" s="134"/>
      <c r="QUB45" s="134"/>
      <c r="QUC45" s="134"/>
      <c r="QUD45" s="134"/>
      <c r="QUE45" s="134"/>
      <c r="QUF45" s="134"/>
      <c r="QUG45" s="134"/>
      <c r="QUH45" s="134"/>
      <c r="QUI45" s="134"/>
      <c r="QUJ45" s="134"/>
      <c r="QUK45" s="134"/>
      <c r="QUL45" s="134"/>
      <c r="QUM45" s="134"/>
      <c r="QUN45" s="134"/>
      <c r="QUO45" s="134"/>
      <c r="QUP45" s="134"/>
      <c r="QUQ45" s="134"/>
      <c r="QUR45" s="134"/>
      <c r="QUS45" s="134"/>
      <c r="QUT45" s="134"/>
      <c r="QUU45" s="134"/>
      <c r="QUV45" s="134"/>
      <c r="QUW45" s="134"/>
      <c r="QUX45" s="134"/>
      <c r="QUY45" s="134"/>
      <c r="QUZ45" s="134"/>
      <c r="QVA45" s="134"/>
      <c r="QVB45" s="134"/>
      <c r="QVC45" s="134"/>
      <c r="QVD45" s="134"/>
      <c r="QVE45" s="134"/>
      <c r="QVF45" s="134"/>
      <c r="QVG45" s="134"/>
      <c r="QVH45" s="134"/>
      <c r="QVI45" s="134"/>
      <c r="QVJ45" s="134"/>
      <c r="QVK45" s="134"/>
      <c r="QVL45" s="134"/>
      <c r="QVM45" s="134"/>
      <c r="QVN45" s="134"/>
      <c r="QVO45" s="134"/>
      <c r="QVP45" s="134"/>
      <c r="QVQ45" s="134"/>
      <c r="QVR45" s="134"/>
      <c r="QVS45" s="134"/>
      <c r="QVT45" s="134"/>
      <c r="QVU45" s="134"/>
      <c r="QVV45" s="134"/>
      <c r="QVW45" s="134"/>
      <c r="QVX45" s="134"/>
      <c r="QVY45" s="134"/>
      <c r="QVZ45" s="134"/>
      <c r="QWA45" s="134"/>
      <c r="QWB45" s="134"/>
      <c r="QWC45" s="134"/>
      <c r="QWD45" s="134"/>
      <c r="QWE45" s="134"/>
      <c r="QWF45" s="134"/>
      <c r="QWG45" s="134"/>
      <c r="QWH45" s="134"/>
      <c r="QWI45" s="134"/>
      <c r="QWJ45" s="134"/>
      <c r="QWK45" s="134"/>
      <c r="QWL45" s="134"/>
      <c r="QWM45" s="134"/>
      <c r="QWN45" s="134"/>
      <c r="QWO45" s="134"/>
      <c r="QWP45" s="134"/>
      <c r="QWQ45" s="134"/>
      <c r="QWR45" s="134"/>
      <c r="QWS45" s="134"/>
      <c r="QWT45" s="134"/>
      <c r="QWU45" s="134"/>
      <c r="QWV45" s="134"/>
      <c r="QWW45" s="134"/>
      <c r="QWX45" s="134"/>
      <c r="QWY45" s="134"/>
      <c r="QWZ45" s="134"/>
      <c r="QXA45" s="134"/>
      <c r="QXB45" s="134"/>
      <c r="QXC45" s="134"/>
      <c r="QXD45" s="134"/>
      <c r="QXE45" s="134"/>
      <c r="QXF45" s="134"/>
      <c r="QXG45" s="134"/>
      <c r="QXH45" s="134"/>
      <c r="QXI45" s="134"/>
      <c r="QXJ45" s="134"/>
      <c r="QXK45" s="134"/>
      <c r="QXL45" s="134"/>
      <c r="QXM45" s="134"/>
      <c r="QXN45" s="134"/>
      <c r="QXO45" s="134"/>
      <c r="QXP45" s="134"/>
      <c r="QXQ45" s="134"/>
      <c r="QXR45" s="134"/>
      <c r="QXS45" s="134"/>
      <c r="QXT45" s="134"/>
      <c r="QXU45" s="134"/>
      <c r="QXV45" s="134"/>
      <c r="QXW45" s="134"/>
      <c r="QXX45" s="134"/>
      <c r="QXY45" s="134"/>
      <c r="QXZ45" s="134"/>
      <c r="QYA45" s="134"/>
      <c r="QYB45" s="134"/>
      <c r="QYC45" s="134"/>
      <c r="QYD45" s="134"/>
      <c r="QYE45" s="134"/>
      <c r="QYF45" s="134"/>
      <c r="QYG45" s="134"/>
      <c r="QYH45" s="134"/>
      <c r="QYI45" s="134"/>
      <c r="QYJ45" s="134"/>
      <c r="QYK45" s="134"/>
      <c r="QYL45" s="134"/>
      <c r="QYM45" s="134"/>
      <c r="QYN45" s="134"/>
      <c r="QYO45" s="134"/>
      <c r="QYP45" s="134"/>
      <c r="QYQ45" s="134"/>
      <c r="QYR45" s="134"/>
      <c r="QYS45" s="134"/>
      <c r="QYT45" s="134"/>
      <c r="QYU45" s="134"/>
      <c r="QYV45" s="134"/>
      <c r="QYW45" s="134"/>
      <c r="QYX45" s="134"/>
      <c r="QYY45" s="134"/>
      <c r="QYZ45" s="134"/>
      <c r="QZA45" s="134"/>
      <c r="QZB45" s="134"/>
      <c r="QZC45" s="134"/>
      <c r="QZD45" s="134"/>
      <c r="QZE45" s="134"/>
      <c r="QZF45" s="134"/>
      <c r="QZG45" s="134"/>
      <c r="QZH45" s="134"/>
      <c r="QZI45" s="134"/>
      <c r="QZJ45" s="134"/>
      <c r="QZK45" s="134"/>
      <c r="QZL45" s="134"/>
      <c r="QZM45" s="134"/>
      <c r="QZN45" s="134"/>
      <c r="QZO45" s="134"/>
      <c r="QZP45" s="134"/>
      <c r="QZQ45" s="134"/>
      <c r="QZR45" s="134"/>
      <c r="QZS45" s="134"/>
      <c r="QZT45" s="134"/>
      <c r="QZU45" s="134"/>
      <c r="QZV45" s="134"/>
      <c r="QZW45" s="134"/>
      <c r="QZX45" s="134"/>
      <c r="QZY45" s="134"/>
      <c r="QZZ45" s="134"/>
      <c r="RAA45" s="134"/>
      <c r="RAB45" s="134"/>
      <c r="RAC45" s="134"/>
      <c r="RAD45" s="134"/>
      <c r="RAE45" s="134"/>
      <c r="RAF45" s="134"/>
      <c r="RAG45" s="134"/>
      <c r="RAH45" s="134"/>
      <c r="RAI45" s="134"/>
      <c r="RAJ45" s="134"/>
      <c r="RAK45" s="134"/>
      <c r="RAL45" s="134"/>
      <c r="RAM45" s="134"/>
      <c r="RAN45" s="134"/>
      <c r="RAO45" s="134"/>
      <c r="RAP45" s="134"/>
      <c r="RAQ45" s="134"/>
      <c r="RAR45" s="134"/>
      <c r="RAS45" s="134"/>
      <c r="RAT45" s="134"/>
      <c r="RAU45" s="134"/>
      <c r="RAV45" s="134"/>
      <c r="RAW45" s="134"/>
      <c r="RAX45" s="134"/>
      <c r="RAY45" s="134"/>
      <c r="RAZ45" s="134"/>
      <c r="RBA45" s="134"/>
      <c r="RBB45" s="134"/>
      <c r="RBC45" s="134"/>
      <c r="RBD45" s="134"/>
      <c r="RBE45" s="134"/>
      <c r="RBF45" s="134"/>
      <c r="RBG45" s="134"/>
      <c r="RBH45" s="134"/>
      <c r="RBI45" s="134"/>
      <c r="RBJ45" s="134"/>
      <c r="RBK45" s="134"/>
      <c r="RBL45" s="134"/>
      <c r="RBM45" s="134"/>
      <c r="RBN45" s="134"/>
      <c r="RBO45" s="134"/>
      <c r="RBP45" s="134"/>
      <c r="RBQ45" s="134"/>
      <c r="RBR45" s="134"/>
      <c r="RBS45" s="134"/>
      <c r="RBT45" s="134"/>
      <c r="RBU45" s="134"/>
      <c r="RBV45" s="134"/>
      <c r="RBW45" s="134"/>
      <c r="RBX45" s="134"/>
      <c r="RBY45" s="134"/>
      <c r="RBZ45" s="134"/>
      <c r="RCA45" s="134"/>
      <c r="RCB45" s="134"/>
      <c r="RCC45" s="134"/>
      <c r="RCD45" s="134"/>
      <c r="RCE45" s="134"/>
      <c r="RCF45" s="134"/>
      <c r="RCG45" s="134"/>
      <c r="RCH45" s="134"/>
      <c r="RCI45" s="134"/>
      <c r="RCJ45" s="134"/>
      <c r="RCK45" s="134"/>
      <c r="RCL45" s="134"/>
      <c r="RCM45" s="134"/>
      <c r="RCN45" s="134"/>
      <c r="RCO45" s="134"/>
      <c r="RCP45" s="134"/>
      <c r="RCQ45" s="134"/>
      <c r="RCR45" s="134"/>
      <c r="RCS45" s="134"/>
      <c r="RCT45" s="134"/>
      <c r="RCU45" s="134"/>
      <c r="RCV45" s="134"/>
      <c r="RCW45" s="134"/>
      <c r="RCX45" s="134"/>
      <c r="RCY45" s="134"/>
      <c r="RCZ45" s="134"/>
      <c r="RDA45" s="134"/>
      <c r="RDB45" s="134"/>
      <c r="RDC45" s="134"/>
      <c r="RDD45" s="134"/>
      <c r="RDE45" s="134"/>
      <c r="RDF45" s="134"/>
      <c r="RDG45" s="134"/>
      <c r="RDH45" s="134"/>
      <c r="RDI45" s="134"/>
      <c r="RDJ45" s="134"/>
      <c r="RDK45" s="134"/>
      <c r="RDL45" s="134"/>
      <c r="RDM45" s="134"/>
      <c r="RDN45" s="134"/>
      <c r="RDO45" s="134"/>
      <c r="RDP45" s="134"/>
      <c r="RDQ45" s="134"/>
      <c r="RDR45" s="134"/>
      <c r="RDS45" s="134"/>
      <c r="RDT45" s="134"/>
      <c r="RDU45" s="134"/>
      <c r="RDV45" s="134"/>
      <c r="RDW45" s="134"/>
      <c r="RDX45" s="134"/>
      <c r="RDY45" s="134"/>
      <c r="RDZ45" s="134"/>
      <c r="REA45" s="134"/>
      <c r="REB45" s="134"/>
      <c r="REC45" s="134"/>
      <c r="RED45" s="134"/>
      <c r="REE45" s="134"/>
      <c r="REF45" s="134"/>
      <c r="REG45" s="134"/>
      <c r="REH45" s="134"/>
      <c r="REI45" s="134"/>
      <c r="REJ45" s="134"/>
      <c r="REK45" s="134"/>
      <c r="REL45" s="134"/>
      <c r="REM45" s="134"/>
      <c r="REN45" s="134"/>
      <c r="REO45" s="134"/>
      <c r="REP45" s="134"/>
      <c r="REQ45" s="134"/>
      <c r="RER45" s="134"/>
      <c r="RES45" s="134"/>
      <c r="RET45" s="134"/>
      <c r="REU45" s="134"/>
      <c r="REV45" s="134"/>
      <c r="REW45" s="134"/>
      <c r="REX45" s="134"/>
      <c r="REY45" s="134"/>
      <c r="REZ45" s="134"/>
      <c r="RFA45" s="134"/>
      <c r="RFB45" s="134"/>
      <c r="RFC45" s="134"/>
      <c r="RFD45" s="134"/>
      <c r="RFE45" s="134"/>
      <c r="RFF45" s="134"/>
      <c r="RFG45" s="134"/>
      <c r="RFH45" s="134"/>
      <c r="RFI45" s="134"/>
      <c r="RFJ45" s="134"/>
      <c r="RFK45" s="134"/>
      <c r="RFL45" s="134"/>
      <c r="RFM45" s="134"/>
      <c r="RFN45" s="134"/>
      <c r="RFO45" s="134"/>
      <c r="RFP45" s="134"/>
      <c r="RFQ45" s="134"/>
      <c r="RFR45" s="134"/>
      <c r="RFS45" s="134"/>
      <c r="RFT45" s="134"/>
      <c r="RFU45" s="134"/>
      <c r="RFV45" s="134"/>
      <c r="RFW45" s="134"/>
      <c r="RFX45" s="134"/>
      <c r="RFY45" s="134"/>
      <c r="RFZ45" s="134"/>
      <c r="RGA45" s="134"/>
      <c r="RGB45" s="134"/>
      <c r="RGC45" s="134"/>
      <c r="RGD45" s="134"/>
      <c r="RGE45" s="134"/>
      <c r="RGF45" s="134"/>
      <c r="RGG45" s="134"/>
      <c r="RGH45" s="134"/>
      <c r="RGI45" s="134"/>
      <c r="RGJ45" s="134"/>
      <c r="RGK45" s="134"/>
      <c r="RGL45" s="134"/>
      <c r="RGM45" s="134"/>
      <c r="RGN45" s="134"/>
      <c r="RGO45" s="134"/>
      <c r="RGP45" s="134"/>
      <c r="RGQ45" s="134"/>
      <c r="RGR45" s="134"/>
      <c r="RGS45" s="134"/>
      <c r="RGT45" s="134"/>
      <c r="RGU45" s="134"/>
      <c r="RGV45" s="134"/>
      <c r="RGW45" s="134"/>
      <c r="RGX45" s="134"/>
      <c r="RGY45" s="134"/>
      <c r="RGZ45" s="134"/>
      <c r="RHA45" s="134"/>
      <c r="RHB45" s="134"/>
      <c r="RHC45" s="134"/>
      <c r="RHD45" s="134"/>
      <c r="RHE45" s="134"/>
      <c r="RHF45" s="134"/>
      <c r="RHG45" s="134"/>
      <c r="RHH45" s="134"/>
      <c r="RHI45" s="134"/>
      <c r="RHJ45" s="134"/>
      <c r="RHK45" s="134"/>
      <c r="RHL45" s="134"/>
      <c r="RHM45" s="134"/>
      <c r="RHN45" s="134"/>
      <c r="RHO45" s="134"/>
      <c r="RHP45" s="134"/>
      <c r="RHQ45" s="134"/>
      <c r="RHR45" s="134"/>
      <c r="RHS45" s="134"/>
      <c r="RHT45" s="134"/>
      <c r="RHU45" s="134"/>
      <c r="RHV45" s="134"/>
      <c r="RHW45" s="134"/>
      <c r="RHX45" s="134"/>
      <c r="RHY45" s="134"/>
      <c r="RHZ45" s="134"/>
      <c r="RIA45" s="134"/>
      <c r="RIB45" s="134"/>
      <c r="RIC45" s="134"/>
      <c r="RID45" s="134"/>
      <c r="RIE45" s="134"/>
      <c r="RIF45" s="134"/>
      <c r="RIG45" s="134"/>
      <c r="RIH45" s="134"/>
      <c r="RII45" s="134"/>
      <c r="RIJ45" s="134"/>
      <c r="RIK45" s="134"/>
      <c r="RIL45" s="134"/>
      <c r="RIM45" s="134"/>
      <c r="RIN45" s="134"/>
      <c r="RIO45" s="134"/>
      <c r="RIP45" s="134"/>
      <c r="RIQ45" s="134"/>
      <c r="RIR45" s="134"/>
      <c r="RIS45" s="134"/>
      <c r="RIT45" s="134"/>
      <c r="RIU45" s="134"/>
      <c r="RIV45" s="134"/>
      <c r="RIW45" s="134"/>
      <c r="RIX45" s="134"/>
      <c r="RIY45" s="134"/>
      <c r="RIZ45" s="134"/>
      <c r="RJA45" s="134"/>
      <c r="RJB45" s="134"/>
      <c r="RJC45" s="134"/>
      <c r="RJD45" s="134"/>
      <c r="RJE45" s="134"/>
      <c r="RJF45" s="134"/>
      <c r="RJG45" s="134"/>
      <c r="RJH45" s="134"/>
      <c r="RJI45" s="134"/>
      <c r="RJJ45" s="134"/>
      <c r="RJK45" s="134"/>
      <c r="RJL45" s="134"/>
      <c r="RJM45" s="134"/>
      <c r="RJN45" s="134"/>
      <c r="RJO45" s="134"/>
      <c r="RJP45" s="134"/>
      <c r="RJQ45" s="134"/>
      <c r="RJR45" s="134"/>
      <c r="RJS45" s="134"/>
      <c r="RJT45" s="134"/>
      <c r="RJU45" s="134"/>
      <c r="RJV45" s="134"/>
      <c r="RJW45" s="134"/>
      <c r="RJX45" s="134"/>
      <c r="RJY45" s="134"/>
      <c r="RJZ45" s="134"/>
      <c r="RKA45" s="134"/>
      <c r="RKB45" s="134"/>
      <c r="RKC45" s="134"/>
      <c r="RKD45" s="134"/>
      <c r="RKE45" s="134"/>
      <c r="RKF45" s="134"/>
      <c r="RKG45" s="134"/>
      <c r="RKH45" s="134"/>
      <c r="RKI45" s="134"/>
      <c r="RKJ45" s="134"/>
      <c r="RKK45" s="134"/>
      <c r="RKL45" s="134"/>
      <c r="RKM45" s="134"/>
      <c r="RKN45" s="134"/>
      <c r="RKO45" s="134"/>
      <c r="RKP45" s="134"/>
      <c r="RKQ45" s="134"/>
      <c r="RKR45" s="134"/>
      <c r="RKS45" s="134"/>
      <c r="RKT45" s="134"/>
      <c r="RKU45" s="134"/>
      <c r="RKV45" s="134"/>
      <c r="RKW45" s="134"/>
      <c r="RKX45" s="134"/>
      <c r="RKY45" s="134"/>
      <c r="RKZ45" s="134"/>
      <c r="RLA45" s="134"/>
      <c r="RLB45" s="134"/>
      <c r="RLC45" s="134"/>
      <c r="RLD45" s="134"/>
      <c r="RLE45" s="134"/>
      <c r="RLF45" s="134"/>
      <c r="RLG45" s="134"/>
      <c r="RLH45" s="134"/>
      <c r="RLI45" s="134"/>
      <c r="RLJ45" s="134"/>
      <c r="RLK45" s="134"/>
      <c r="RLL45" s="134"/>
      <c r="RLM45" s="134"/>
      <c r="RLN45" s="134"/>
      <c r="RLO45" s="134"/>
      <c r="RLP45" s="134"/>
      <c r="RLQ45" s="134"/>
      <c r="RLR45" s="134"/>
      <c r="RLS45" s="134"/>
      <c r="RLT45" s="134"/>
      <c r="RLU45" s="134"/>
      <c r="RLV45" s="134"/>
      <c r="RLW45" s="134"/>
      <c r="RLX45" s="134"/>
      <c r="RLY45" s="134"/>
      <c r="RLZ45" s="134"/>
      <c r="RMA45" s="134"/>
      <c r="RMB45" s="134"/>
      <c r="RMC45" s="134"/>
      <c r="RMD45" s="134"/>
      <c r="RME45" s="134"/>
      <c r="RMF45" s="134"/>
      <c r="RMG45" s="134"/>
      <c r="RMH45" s="134"/>
      <c r="RMI45" s="134"/>
      <c r="RMJ45" s="134"/>
      <c r="RMK45" s="134"/>
      <c r="RML45" s="134"/>
      <c r="RMM45" s="134"/>
      <c r="RMN45" s="134"/>
      <c r="RMO45" s="134"/>
      <c r="RMP45" s="134"/>
      <c r="RMQ45" s="134"/>
      <c r="RMR45" s="134"/>
      <c r="RMS45" s="134"/>
      <c r="RMT45" s="134"/>
      <c r="RMU45" s="134"/>
      <c r="RMV45" s="134"/>
      <c r="RMW45" s="134"/>
      <c r="RMX45" s="134"/>
      <c r="RMY45" s="134"/>
      <c r="RMZ45" s="134"/>
      <c r="RNA45" s="134"/>
      <c r="RNB45" s="134"/>
      <c r="RNC45" s="134"/>
      <c r="RND45" s="134"/>
      <c r="RNE45" s="134"/>
      <c r="RNF45" s="134"/>
      <c r="RNG45" s="134"/>
      <c r="RNH45" s="134"/>
      <c r="RNI45" s="134"/>
      <c r="RNJ45" s="134"/>
      <c r="RNK45" s="134"/>
      <c r="RNL45" s="134"/>
      <c r="RNM45" s="134"/>
      <c r="RNN45" s="134"/>
      <c r="RNO45" s="134"/>
      <c r="RNP45" s="134"/>
      <c r="RNQ45" s="134"/>
      <c r="RNR45" s="134"/>
      <c r="RNS45" s="134"/>
      <c r="RNT45" s="134"/>
      <c r="RNU45" s="134"/>
      <c r="RNV45" s="134"/>
      <c r="RNW45" s="134"/>
      <c r="RNX45" s="134"/>
      <c r="RNY45" s="134"/>
      <c r="RNZ45" s="134"/>
      <c r="ROA45" s="134"/>
      <c r="ROB45" s="134"/>
      <c r="ROC45" s="134"/>
      <c r="ROD45" s="134"/>
      <c r="ROE45" s="134"/>
      <c r="ROF45" s="134"/>
      <c r="ROG45" s="134"/>
      <c r="ROH45" s="134"/>
      <c r="ROI45" s="134"/>
      <c r="ROJ45" s="134"/>
      <c r="ROK45" s="134"/>
      <c r="ROL45" s="134"/>
      <c r="ROM45" s="134"/>
      <c r="RON45" s="134"/>
      <c r="ROO45" s="134"/>
      <c r="ROP45" s="134"/>
      <c r="ROQ45" s="134"/>
      <c r="ROR45" s="134"/>
      <c r="ROS45" s="134"/>
      <c r="ROT45" s="134"/>
      <c r="ROU45" s="134"/>
      <c r="ROV45" s="134"/>
      <c r="ROW45" s="134"/>
      <c r="ROX45" s="134"/>
      <c r="ROY45" s="134"/>
      <c r="ROZ45" s="134"/>
      <c r="RPA45" s="134"/>
      <c r="RPB45" s="134"/>
      <c r="RPC45" s="134"/>
      <c r="RPD45" s="134"/>
      <c r="RPE45" s="134"/>
      <c r="RPF45" s="134"/>
      <c r="RPG45" s="134"/>
      <c r="RPH45" s="134"/>
      <c r="RPI45" s="134"/>
      <c r="RPJ45" s="134"/>
      <c r="RPK45" s="134"/>
      <c r="RPL45" s="134"/>
      <c r="RPM45" s="134"/>
      <c r="RPN45" s="134"/>
      <c r="RPO45" s="134"/>
      <c r="RPP45" s="134"/>
      <c r="RPQ45" s="134"/>
      <c r="RPR45" s="134"/>
      <c r="RPS45" s="134"/>
      <c r="RPT45" s="134"/>
      <c r="RPU45" s="134"/>
      <c r="RPV45" s="134"/>
      <c r="RPW45" s="134"/>
      <c r="RPX45" s="134"/>
      <c r="RPY45" s="134"/>
      <c r="RPZ45" s="134"/>
      <c r="RQA45" s="134"/>
      <c r="RQB45" s="134"/>
      <c r="RQC45" s="134"/>
      <c r="RQD45" s="134"/>
      <c r="RQE45" s="134"/>
      <c r="RQF45" s="134"/>
      <c r="RQG45" s="134"/>
      <c r="RQH45" s="134"/>
      <c r="RQI45" s="134"/>
      <c r="RQJ45" s="134"/>
      <c r="RQK45" s="134"/>
      <c r="RQL45" s="134"/>
      <c r="RQM45" s="134"/>
      <c r="RQN45" s="134"/>
      <c r="RQO45" s="134"/>
      <c r="RQP45" s="134"/>
      <c r="RQQ45" s="134"/>
      <c r="RQR45" s="134"/>
      <c r="RQS45" s="134"/>
      <c r="RQT45" s="134"/>
      <c r="RQU45" s="134"/>
      <c r="RQV45" s="134"/>
      <c r="RQW45" s="134"/>
      <c r="RQX45" s="134"/>
      <c r="RQY45" s="134"/>
      <c r="RQZ45" s="134"/>
      <c r="RRA45" s="134"/>
      <c r="RRB45" s="134"/>
      <c r="RRC45" s="134"/>
      <c r="RRD45" s="134"/>
      <c r="RRE45" s="134"/>
      <c r="RRF45" s="134"/>
      <c r="RRG45" s="134"/>
      <c r="RRH45" s="134"/>
      <c r="RRI45" s="134"/>
      <c r="RRJ45" s="134"/>
      <c r="RRK45" s="134"/>
      <c r="RRL45" s="134"/>
      <c r="RRM45" s="134"/>
      <c r="RRN45" s="134"/>
      <c r="RRO45" s="134"/>
      <c r="RRP45" s="134"/>
      <c r="RRQ45" s="134"/>
      <c r="RRR45" s="134"/>
      <c r="RRS45" s="134"/>
      <c r="RRT45" s="134"/>
      <c r="RRU45" s="134"/>
      <c r="RRV45" s="134"/>
      <c r="RRW45" s="134"/>
      <c r="RRX45" s="134"/>
      <c r="RRY45" s="134"/>
      <c r="RRZ45" s="134"/>
      <c r="RSA45" s="134"/>
      <c r="RSB45" s="134"/>
      <c r="RSC45" s="134"/>
      <c r="RSD45" s="134"/>
      <c r="RSE45" s="134"/>
      <c r="RSF45" s="134"/>
      <c r="RSG45" s="134"/>
      <c r="RSH45" s="134"/>
      <c r="RSI45" s="134"/>
      <c r="RSJ45" s="134"/>
      <c r="RSK45" s="134"/>
      <c r="RSL45" s="134"/>
      <c r="RSM45" s="134"/>
      <c r="RSN45" s="134"/>
      <c r="RSO45" s="134"/>
      <c r="RSP45" s="134"/>
      <c r="RSQ45" s="134"/>
      <c r="RSR45" s="134"/>
      <c r="RSS45" s="134"/>
      <c r="RST45" s="134"/>
      <c r="RSU45" s="134"/>
      <c r="RSV45" s="134"/>
      <c r="RSW45" s="134"/>
      <c r="RSX45" s="134"/>
      <c r="RSY45" s="134"/>
      <c r="RSZ45" s="134"/>
      <c r="RTA45" s="134"/>
      <c r="RTB45" s="134"/>
      <c r="RTC45" s="134"/>
      <c r="RTD45" s="134"/>
      <c r="RTE45" s="134"/>
      <c r="RTF45" s="134"/>
      <c r="RTG45" s="134"/>
      <c r="RTH45" s="134"/>
      <c r="RTI45" s="134"/>
      <c r="RTJ45" s="134"/>
      <c r="RTK45" s="134"/>
      <c r="RTL45" s="134"/>
      <c r="RTM45" s="134"/>
      <c r="RTN45" s="134"/>
      <c r="RTO45" s="134"/>
      <c r="RTP45" s="134"/>
      <c r="RTQ45" s="134"/>
      <c r="RTR45" s="134"/>
      <c r="RTS45" s="134"/>
      <c r="RTT45" s="134"/>
      <c r="RTU45" s="134"/>
      <c r="RTV45" s="134"/>
      <c r="RTW45" s="134"/>
      <c r="RTX45" s="134"/>
      <c r="RTY45" s="134"/>
      <c r="RTZ45" s="134"/>
      <c r="RUA45" s="134"/>
      <c r="RUB45" s="134"/>
      <c r="RUC45" s="134"/>
      <c r="RUD45" s="134"/>
      <c r="RUE45" s="134"/>
      <c r="RUF45" s="134"/>
      <c r="RUG45" s="134"/>
      <c r="RUH45" s="134"/>
      <c r="RUI45" s="134"/>
      <c r="RUJ45" s="134"/>
      <c r="RUK45" s="134"/>
      <c r="RUL45" s="134"/>
      <c r="RUM45" s="134"/>
      <c r="RUN45" s="134"/>
      <c r="RUO45" s="134"/>
      <c r="RUP45" s="134"/>
      <c r="RUQ45" s="134"/>
      <c r="RUR45" s="134"/>
      <c r="RUS45" s="134"/>
      <c r="RUT45" s="134"/>
      <c r="RUU45" s="134"/>
      <c r="RUV45" s="134"/>
      <c r="RUW45" s="134"/>
      <c r="RUX45" s="134"/>
      <c r="RUY45" s="134"/>
      <c r="RUZ45" s="134"/>
      <c r="RVA45" s="134"/>
      <c r="RVB45" s="134"/>
      <c r="RVC45" s="134"/>
      <c r="RVD45" s="134"/>
      <c r="RVE45" s="134"/>
      <c r="RVF45" s="134"/>
      <c r="RVG45" s="134"/>
      <c r="RVH45" s="134"/>
      <c r="RVI45" s="134"/>
      <c r="RVJ45" s="134"/>
      <c r="RVK45" s="134"/>
      <c r="RVL45" s="134"/>
      <c r="RVM45" s="134"/>
      <c r="RVN45" s="134"/>
      <c r="RVO45" s="134"/>
      <c r="RVP45" s="134"/>
      <c r="RVQ45" s="134"/>
      <c r="RVR45" s="134"/>
      <c r="RVS45" s="134"/>
      <c r="RVT45" s="134"/>
      <c r="RVU45" s="134"/>
      <c r="RVV45" s="134"/>
      <c r="RVW45" s="134"/>
      <c r="RVX45" s="134"/>
      <c r="RVY45" s="134"/>
      <c r="RVZ45" s="134"/>
      <c r="RWA45" s="134"/>
      <c r="RWB45" s="134"/>
      <c r="RWC45" s="134"/>
      <c r="RWD45" s="134"/>
      <c r="RWE45" s="134"/>
      <c r="RWF45" s="134"/>
      <c r="RWG45" s="134"/>
      <c r="RWH45" s="134"/>
      <c r="RWI45" s="134"/>
      <c r="RWJ45" s="134"/>
      <c r="RWK45" s="134"/>
      <c r="RWL45" s="134"/>
      <c r="RWM45" s="134"/>
      <c r="RWN45" s="134"/>
      <c r="RWO45" s="134"/>
      <c r="RWP45" s="134"/>
      <c r="RWQ45" s="134"/>
      <c r="RWR45" s="134"/>
      <c r="RWS45" s="134"/>
      <c r="RWT45" s="134"/>
      <c r="RWU45" s="134"/>
      <c r="RWV45" s="134"/>
      <c r="RWW45" s="134"/>
      <c r="RWX45" s="134"/>
      <c r="RWY45" s="134"/>
      <c r="RWZ45" s="134"/>
      <c r="RXA45" s="134"/>
      <c r="RXB45" s="134"/>
      <c r="RXC45" s="134"/>
      <c r="RXD45" s="134"/>
      <c r="RXE45" s="134"/>
      <c r="RXF45" s="134"/>
      <c r="RXG45" s="134"/>
      <c r="RXH45" s="134"/>
      <c r="RXI45" s="134"/>
      <c r="RXJ45" s="134"/>
      <c r="RXK45" s="134"/>
      <c r="RXL45" s="134"/>
      <c r="RXM45" s="134"/>
      <c r="RXN45" s="134"/>
      <c r="RXO45" s="134"/>
      <c r="RXP45" s="134"/>
      <c r="RXQ45" s="134"/>
      <c r="RXR45" s="134"/>
      <c r="RXS45" s="134"/>
      <c r="RXT45" s="134"/>
      <c r="RXU45" s="134"/>
      <c r="RXV45" s="134"/>
      <c r="RXW45" s="134"/>
      <c r="RXX45" s="134"/>
      <c r="RXY45" s="134"/>
      <c r="RXZ45" s="134"/>
      <c r="RYA45" s="134"/>
      <c r="RYB45" s="134"/>
      <c r="RYC45" s="134"/>
      <c r="RYD45" s="134"/>
      <c r="RYE45" s="134"/>
      <c r="RYF45" s="134"/>
      <c r="RYG45" s="134"/>
      <c r="RYH45" s="134"/>
      <c r="RYI45" s="134"/>
      <c r="RYJ45" s="134"/>
      <c r="RYK45" s="134"/>
      <c r="RYL45" s="134"/>
      <c r="RYM45" s="134"/>
      <c r="RYN45" s="134"/>
      <c r="RYO45" s="134"/>
      <c r="RYP45" s="134"/>
      <c r="RYQ45" s="134"/>
      <c r="RYR45" s="134"/>
      <c r="RYS45" s="134"/>
      <c r="RYT45" s="134"/>
      <c r="RYU45" s="134"/>
      <c r="RYV45" s="134"/>
      <c r="RYW45" s="134"/>
      <c r="RYX45" s="134"/>
      <c r="RYY45" s="134"/>
      <c r="RYZ45" s="134"/>
      <c r="RZA45" s="134"/>
      <c r="RZB45" s="134"/>
      <c r="RZC45" s="134"/>
      <c r="RZD45" s="134"/>
      <c r="RZE45" s="134"/>
      <c r="RZF45" s="134"/>
      <c r="RZG45" s="134"/>
      <c r="RZH45" s="134"/>
      <c r="RZI45" s="134"/>
      <c r="RZJ45" s="134"/>
      <c r="RZK45" s="134"/>
      <c r="RZL45" s="134"/>
      <c r="RZM45" s="134"/>
      <c r="RZN45" s="134"/>
      <c r="RZO45" s="134"/>
      <c r="RZP45" s="134"/>
      <c r="RZQ45" s="134"/>
      <c r="RZR45" s="134"/>
      <c r="RZS45" s="134"/>
      <c r="RZT45" s="134"/>
      <c r="RZU45" s="134"/>
      <c r="RZV45" s="134"/>
      <c r="RZW45" s="134"/>
      <c r="RZX45" s="134"/>
      <c r="RZY45" s="134"/>
      <c r="RZZ45" s="134"/>
      <c r="SAA45" s="134"/>
      <c r="SAB45" s="134"/>
      <c r="SAC45" s="134"/>
      <c r="SAD45" s="134"/>
      <c r="SAE45" s="134"/>
      <c r="SAF45" s="134"/>
      <c r="SAG45" s="134"/>
      <c r="SAH45" s="134"/>
      <c r="SAI45" s="134"/>
      <c r="SAJ45" s="134"/>
      <c r="SAK45" s="134"/>
      <c r="SAL45" s="134"/>
      <c r="SAM45" s="134"/>
      <c r="SAN45" s="134"/>
      <c r="SAO45" s="134"/>
      <c r="SAP45" s="134"/>
      <c r="SAQ45" s="134"/>
      <c r="SAR45" s="134"/>
      <c r="SAS45" s="134"/>
      <c r="SAT45" s="134"/>
      <c r="SAU45" s="134"/>
      <c r="SAV45" s="134"/>
      <c r="SAW45" s="134"/>
      <c r="SAX45" s="134"/>
      <c r="SAY45" s="134"/>
      <c r="SAZ45" s="134"/>
      <c r="SBA45" s="134"/>
      <c r="SBB45" s="134"/>
      <c r="SBC45" s="134"/>
      <c r="SBD45" s="134"/>
      <c r="SBE45" s="134"/>
      <c r="SBF45" s="134"/>
      <c r="SBG45" s="134"/>
      <c r="SBH45" s="134"/>
      <c r="SBI45" s="134"/>
      <c r="SBJ45" s="134"/>
      <c r="SBK45" s="134"/>
      <c r="SBL45" s="134"/>
      <c r="SBM45" s="134"/>
      <c r="SBN45" s="134"/>
      <c r="SBO45" s="134"/>
      <c r="SBP45" s="134"/>
      <c r="SBQ45" s="134"/>
      <c r="SBR45" s="134"/>
      <c r="SBS45" s="134"/>
      <c r="SBT45" s="134"/>
      <c r="SBU45" s="134"/>
      <c r="SBV45" s="134"/>
      <c r="SBW45" s="134"/>
      <c r="SBX45" s="134"/>
      <c r="SBY45" s="134"/>
      <c r="SBZ45" s="134"/>
      <c r="SCA45" s="134"/>
      <c r="SCB45" s="134"/>
      <c r="SCC45" s="134"/>
      <c r="SCD45" s="134"/>
      <c r="SCE45" s="134"/>
      <c r="SCF45" s="134"/>
      <c r="SCG45" s="134"/>
      <c r="SCH45" s="134"/>
      <c r="SCI45" s="134"/>
      <c r="SCJ45" s="134"/>
      <c r="SCK45" s="134"/>
      <c r="SCL45" s="134"/>
      <c r="SCM45" s="134"/>
      <c r="SCN45" s="134"/>
      <c r="SCO45" s="134"/>
      <c r="SCP45" s="134"/>
      <c r="SCQ45" s="134"/>
      <c r="SCR45" s="134"/>
      <c r="SCS45" s="134"/>
      <c r="SCT45" s="134"/>
      <c r="SCU45" s="134"/>
      <c r="SCV45" s="134"/>
      <c r="SCW45" s="134"/>
      <c r="SCX45" s="134"/>
      <c r="SCY45" s="134"/>
      <c r="SCZ45" s="134"/>
      <c r="SDA45" s="134"/>
      <c r="SDB45" s="134"/>
      <c r="SDC45" s="134"/>
      <c r="SDD45" s="134"/>
      <c r="SDE45" s="134"/>
      <c r="SDF45" s="134"/>
      <c r="SDG45" s="134"/>
      <c r="SDH45" s="134"/>
      <c r="SDI45" s="134"/>
      <c r="SDJ45" s="134"/>
      <c r="SDK45" s="134"/>
      <c r="SDL45" s="134"/>
      <c r="SDM45" s="134"/>
      <c r="SDN45" s="134"/>
      <c r="SDO45" s="134"/>
      <c r="SDP45" s="134"/>
      <c r="SDQ45" s="134"/>
      <c r="SDR45" s="134"/>
      <c r="SDS45" s="134"/>
      <c r="SDT45" s="134"/>
      <c r="SDU45" s="134"/>
      <c r="SDV45" s="134"/>
      <c r="SDW45" s="134"/>
      <c r="SDX45" s="134"/>
      <c r="SDY45" s="134"/>
      <c r="SDZ45" s="134"/>
      <c r="SEA45" s="134"/>
      <c r="SEB45" s="134"/>
      <c r="SEC45" s="134"/>
      <c r="SED45" s="134"/>
      <c r="SEE45" s="134"/>
      <c r="SEF45" s="134"/>
      <c r="SEG45" s="134"/>
      <c r="SEH45" s="134"/>
      <c r="SEI45" s="134"/>
      <c r="SEJ45" s="134"/>
      <c r="SEK45" s="134"/>
      <c r="SEL45" s="134"/>
      <c r="SEM45" s="134"/>
      <c r="SEN45" s="134"/>
      <c r="SEO45" s="134"/>
      <c r="SEP45" s="134"/>
      <c r="SEQ45" s="134"/>
      <c r="SER45" s="134"/>
      <c r="SES45" s="134"/>
      <c r="SET45" s="134"/>
      <c r="SEU45" s="134"/>
      <c r="SEV45" s="134"/>
      <c r="SEW45" s="134"/>
      <c r="SEX45" s="134"/>
      <c r="SEY45" s="134"/>
      <c r="SEZ45" s="134"/>
      <c r="SFA45" s="134"/>
      <c r="SFB45" s="134"/>
      <c r="SFC45" s="134"/>
      <c r="SFD45" s="134"/>
      <c r="SFE45" s="134"/>
      <c r="SFF45" s="134"/>
      <c r="SFG45" s="134"/>
      <c r="SFH45" s="134"/>
      <c r="SFI45" s="134"/>
      <c r="SFJ45" s="134"/>
      <c r="SFK45" s="134"/>
      <c r="SFL45" s="134"/>
      <c r="SFM45" s="134"/>
      <c r="SFN45" s="134"/>
      <c r="SFO45" s="134"/>
      <c r="SFP45" s="134"/>
      <c r="SFQ45" s="134"/>
      <c r="SFR45" s="134"/>
      <c r="SFS45" s="134"/>
      <c r="SFT45" s="134"/>
      <c r="SFU45" s="134"/>
      <c r="SFV45" s="134"/>
      <c r="SFW45" s="134"/>
      <c r="SFX45" s="134"/>
      <c r="SFY45" s="134"/>
      <c r="SFZ45" s="134"/>
      <c r="SGA45" s="134"/>
      <c r="SGB45" s="134"/>
      <c r="SGC45" s="134"/>
      <c r="SGD45" s="134"/>
      <c r="SGE45" s="134"/>
      <c r="SGF45" s="134"/>
      <c r="SGG45" s="134"/>
      <c r="SGH45" s="134"/>
      <c r="SGI45" s="134"/>
      <c r="SGJ45" s="134"/>
      <c r="SGK45" s="134"/>
      <c r="SGL45" s="134"/>
      <c r="SGM45" s="134"/>
      <c r="SGN45" s="134"/>
      <c r="SGO45" s="134"/>
      <c r="SGP45" s="134"/>
      <c r="SGQ45" s="134"/>
      <c r="SGR45" s="134"/>
      <c r="SGS45" s="134"/>
      <c r="SGT45" s="134"/>
      <c r="SGU45" s="134"/>
      <c r="SGV45" s="134"/>
      <c r="SGW45" s="134"/>
      <c r="SGX45" s="134"/>
      <c r="SGY45" s="134"/>
      <c r="SGZ45" s="134"/>
      <c r="SHA45" s="134"/>
      <c r="SHB45" s="134"/>
      <c r="SHC45" s="134"/>
      <c r="SHD45" s="134"/>
      <c r="SHE45" s="134"/>
      <c r="SHF45" s="134"/>
      <c r="SHG45" s="134"/>
      <c r="SHH45" s="134"/>
      <c r="SHI45" s="134"/>
      <c r="SHJ45" s="134"/>
      <c r="SHK45" s="134"/>
      <c r="SHL45" s="134"/>
      <c r="SHM45" s="134"/>
      <c r="SHN45" s="134"/>
      <c r="SHO45" s="134"/>
      <c r="SHP45" s="134"/>
      <c r="SHQ45" s="134"/>
      <c r="SHR45" s="134"/>
      <c r="SHS45" s="134"/>
      <c r="SHT45" s="134"/>
      <c r="SHU45" s="134"/>
      <c r="SHV45" s="134"/>
      <c r="SHW45" s="134"/>
      <c r="SHX45" s="134"/>
      <c r="SHY45" s="134"/>
      <c r="SHZ45" s="134"/>
      <c r="SIA45" s="134"/>
      <c r="SIB45" s="134"/>
      <c r="SIC45" s="134"/>
      <c r="SID45" s="134"/>
      <c r="SIE45" s="134"/>
      <c r="SIF45" s="134"/>
      <c r="SIG45" s="134"/>
      <c r="SIH45" s="134"/>
      <c r="SII45" s="134"/>
      <c r="SIJ45" s="134"/>
      <c r="SIK45" s="134"/>
      <c r="SIL45" s="134"/>
      <c r="SIM45" s="134"/>
      <c r="SIN45" s="134"/>
      <c r="SIO45" s="134"/>
      <c r="SIP45" s="134"/>
      <c r="SIQ45" s="134"/>
      <c r="SIR45" s="134"/>
      <c r="SIS45" s="134"/>
      <c r="SIT45" s="134"/>
      <c r="SIU45" s="134"/>
      <c r="SIV45" s="134"/>
      <c r="SIW45" s="134"/>
      <c r="SIX45" s="134"/>
      <c r="SIY45" s="134"/>
      <c r="SIZ45" s="134"/>
      <c r="SJA45" s="134"/>
      <c r="SJB45" s="134"/>
      <c r="SJC45" s="134"/>
      <c r="SJD45" s="134"/>
      <c r="SJE45" s="134"/>
      <c r="SJF45" s="134"/>
      <c r="SJG45" s="134"/>
      <c r="SJH45" s="134"/>
      <c r="SJI45" s="134"/>
      <c r="SJJ45" s="134"/>
      <c r="SJK45" s="134"/>
      <c r="SJL45" s="134"/>
      <c r="SJM45" s="134"/>
      <c r="SJN45" s="134"/>
      <c r="SJO45" s="134"/>
      <c r="SJP45" s="134"/>
      <c r="SJQ45" s="134"/>
      <c r="SJR45" s="134"/>
      <c r="SJS45" s="134"/>
      <c r="SJT45" s="134"/>
      <c r="SJU45" s="134"/>
      <c r="SJV45" s="134"/>
      <c r="SJW45" s="134"/>
      <c r="SJX45" s="134"/>
      <c r="SJY45" s="134"/>
      <c r="SJZ45" s="134"/>
      <c r="SKA45" s="134"/>
      <c r="SKB45" s="134"/>
      <c r="SKC45" s="134"/>
      <c r="SKD45" s="134"/>
      <c r="SKE45" s="134"/>
      <c r="SKF45" s="134"/>
      <c r="SKG45" s="134"/>
      <c r="SKH45" s="134"/>
      <c r="SKI45" s="134"/>
      <c r="SKJ45" s="134"/>
      <c r="SKK45" s="134"/>
      <c r="SKL45" s="134"/>
      <c r="SKM45" s="134"/>
      <c r="SKN45" s="134"/>
      <c r="SKO45" s="134"/>
      <c r="SKP45" s="134"/>
      <c r="SKQ45" s="134"/>
      <c r="SKR45" s="134"/>
      <c r="SKS45" s="134"/>
      <c r="SKT45" s="134"/>
      <c r="SKU45" s="134"/>
      <c r="SKV45" s="134"/>
      <c r="SKW45" s="134"/>
      <c r="SKX45" s="134"/>
      <c r="SKY45" s="134"/>
      <c r="SKZ45" s="134"/>
      <c r="SLA45" s="134"/>
      <c r="SLB45" s="134"/>
      <c r="SLC45" s="134"/>
      <c r="SLD45" s="134"/>
      <c r="SLE45" s="134"/>
      <c r="SLF45" s="134"/>
      <c r="SLG45" s="134"/>
      <c r="SLH45" s="134"/>
      <c r="SLI45" s="134"/>
      <c r="SLJ45" s="134"/>
      <c r="SLK45" s="134"/>
      <c r="SLL45" s="134"/>
      <c r="SLM45" s="134"/>
      <c r="SLN45" s="134"/>
      <c r="SLO45" s="134"/>
      <c r="SLP45" s="134"/>
      <c r="SLQ45" s="134"/>
      <c r="SLR45" s="134"/>
      <c r="SLS45" s="134"/>
      <c r="SLT45" s="134"/>
      <c r="SLU45" s="134"/>
      <c r="SLV45" s="134"/>
      <c r="SLW45" s="134"/>
      <c r="SLX45" s="134"/>
      <c r="SLY45" s="134"/>
      <c r="SLZ45" s="134"/>
      <c r="SMA45" s="134"/>
      <c r="SMB45" s="134"/>
      <c r="SMC45" s="134"/>
      <c r="SMD45" s="134"/>
      <c r="SME45" s="134"/>
      <c r="SMF45" s="134"/>
      <c r="SMG45" s="134"/>
      <c r="SMH45" s="134"/>
      <c r="SMI45" s="134"/>
      <c r="SMJ45" s="134"/>
      <c r="SMK45" s="134"/>
      <c r="SML45" s="134"/>
      <c r="SMM45" s="134"/>
      <c r="SMN45" s="134"/>
      <c r="SMO45" s="134"/>
      <c r="SMP45" s="134"/>
      <c r="SMQ45" s="134"/>
      <c r="SMR45" s="134"/>
      <c r="SMS45" s="134"/>
      <c r="SMT45" s="134"/>
      <c r="SMU45" s="134"/>
      <c r="SMV45" s="134"/>
      <c r="SMW45" s="134"/>
      <c r="SMX45" s="134"/>
      <c r="SMY45" s="134"/>
      <c r="SMZ45" s="134"/>
      <c r="SNA45" s="134"/>
      <c r="SNB45" s="134"/>
      <c r="SNC45" s="134"/>
      <c r="SND45" s="134"/>
      <c r="SNE45" s="134"/>
      <c r="SNF45" s="134"/>
      <c r="SNG45" s="134"/>
      <c r="SNH45" s="134"/>
      <c r="SNI45" s="134"/>
      <c r="SNJ45" s="134"/>
      <c r="SNK45" s="134"/>
      <c r="SNL45" s="134"/>
      <c r="SNM45" s="134"/>
      <c r="SNN45" s="134"/>
      <c r="SNO45" s="134"/>
      <c r="SNP45" s="134"/>
      <c r="SNQ45" s="134"/>
      <c r="SNR45" s="134"/>
      <c r="SNS45" s="134"/>
      <c r="SNT45" s="134"/>
      <c r="SNU45" s="134"/>
      <c r="SNV45" s="134"/>
      <c r="SNW45" s="134"/>
      <c r="SNX45" s="134"/>
      <c r="SNY45" s="134"/>
      <c r="SNZ45" s="134"/>
      <c r="SOA45" s="134"/>
      <c r="SOB45" s="134"/>
      <c r="SOC45" s="134"/>
      <c r="SOD45" s="134"/>
      <c r="SOE45" s="134"/>
      <c r="SOF45" s="134"/>
      <c r="SOG45" s="134"/>
      <c r="SOH45" s="134"/>
      <c r="SOI45" s="134"/>
      <c r="SOJ45" s="134"/>
      <c r="SOK45" s="134"/>
      <c r="SOL45" s="134"/>
      <c r="SOM45" s="134"/>
      <c r="SON45" s="134"/>
      <c r="SOO45" s="134"/>
      <c r="SOP45" s="134"/>
      <c r="SOQ45" s="134"/>
      <c r="SOR45" s="134"/>
      <c r="SOS45" s="134"/>
      <c r="SOT45" s="134"/>
      <c r="SOU45" s="134"/>
      <c r="SOV45" s="134"/>
      <c r="SOW45" s="134"/>
      <c r="SOX45" s="134"/>
      <c r="SOY45" s="134"/>
      <c r="SOZ45" s="134"/>
      <c r="SPA45" s="134"/>
      <c r="SPB45" s="134"/>
      <c r="SPC45" s="134"/>
      <c r="SPD45" s="134"/>
      <c r="SPE45" s="134"/>
      <c r="SPF45" s="134"/>
      <c r="SPG45" s="134"/>
      <c r="SPH45" s="134"/>
      <c r="SPI45" s="134"/>
      <c r="SPJ45" s="134"/>
      <c r="SPK45" s="134"/>
      <c r="SPL45" s="134"/>
      <c r="SPM45" s="134"/>
      <c r="SPN45" s="134"/>
      <c r="SPO45" s="134"/>
      <c r="SPP45" s="134"/>
      <c r="SPQ45" s="134"/>
      <c r="SPR45" s="134"/>
      <c r="SPS45" s="134"/>
      <c r="SPT45" s="134"/>
      <c r="SPU45" s="134"/>
      <c r="SPV45" s="134"/>
      <c r="SPW45" s="134"/>
      <c r="SPX45" s="134"/>
      <c r="SPY45" s="134"/>
      <c r="SPZ45" s="134"/>
      <c r="SQA45" s="134"/>
      <c r="SQB45" s="134"/>
      <c r="SQC45" s="134"/>
      <c r="SQD45" s="134"/>
      <c r="SQE45" s="134"/>
      <c r="SQF45" s="134"/>
      <c r="SQG45" s="134"/>
      <c r="SQH45" s="134"/>
      <c r="SQI45" s="134"/>
      <c r="SQJ45" s="134"/>
      <c r="SQK45" s="134"/>
      <c r="SQL45" s="134"/>
      <c r="SQM45" s="134"/>
      <c r="SQN45" s="134"/>
      <c r="SQO45" s="134"/>
      <c r="SQP45" s="134"/>
      <c r="SQQ45" s="134"/>
      <c r="SQR45" s="134"/>
      <c r="SQS45" s="134"/>
      <c r="SQT45" s="134"/>
      <c r="SQU45" s="134"/>
      <c r="SQV45" s="134"/>
      <c r="SQW45" s="134"/>
      <c r="SQX45" s="134"/>
      <c r="SQY45" s="134"/>
      <c r="SQZ45" s="134"/>
      <c r="SRA45" s="134"/>
      <c r="SRB45" s="134"/>
      <c r="SRC45" s="134"/>
      <c r="SRD45" s="134"/>
      <c r="SRE45" s="134"/>
      <c r="SRF45" s="134"/>
      <c r="SRG45" s="134"/>
      <c r="SRH45" s="134"/>
      <c r="SRI45" s="134"/>
      <c r="SRJ45" s="134"/>
      <c r="SRK45" s="134"/>
      <c r="SRL45" s="134"/>
      <c r="SRM45" s="134"/>
      <c r="SRN45" s="134"/>
      <c r="SRO45" s="134"/>
      <c r="SRP45" s="134"/>
      <c r="SRQ45" s="134"/>
      <c r="SRR45" s="134"/>
      <c r="SRS45" s="134"/>
      <c r="SRT45" s="134"/>
      <c r="SRU45" s="134"/>
      <c r="SRV45" s="134"/>
      <c r="SRW45" s="134"/>
      <c r="SRX45" s="134"/>
      <c r="SRY45" s="134"/>
      <c r="SRZ45" s="134"/>
      <c r="SSA45" s="134"/>
      <c r="SSB45" s="134"/>
      <c r="SSC45" s="134"/>
      <c r="SSD45" s="134"/>
      <c r="SSE45" s="134"/>
      <c r="SSF45" s="134"/>
      <c r="SSG45" s="134"/>
      <c r="SSH45" s="134"/>
      <c r="SSI45" s="134"/>
      <c r="SSJ45" s="134"/>
      <c r="SSK45" s="134"/>
      <c r="SSL45" s="134"/>
      <c r="SSM45" s="134"/>
      <c r="SSN45" s="134"/>
      <c r="SSO45" s="134"/>
      <c r="SSP45" s="134"/>
      <c r="SSQ45" s="134"/>
      <c r="SSR45" s="134"/>
      <c r="SSS45" s="134"/>
      <c r="SST45" s="134"/>
      <c r="SSU45" s="134"/>
      <c r="SSV45" s="134"/>
      <c r="SSW45" s="134"/>
      <c r="SSX45" s="134"/>
      <c r="SSY45" s="134"/>
      <c r="SSZ45" s="134"/>
      <c r="STA45" s="134"/>
      <c r="STB45" s="134"/>
      <c r="STC45" s="134"/>
      <c r="STD45" s="134"/>
      <c r="STE45" s="134"/>
      <c r="STF45" s="134"/>
      <c r="STG45" s="134"/>
      <c r="STH45" s="134"/>
      <c r="STI45" s="134"/>
      <c r="STJ45" s="134"/>
      <c r="STK45" s="134"/>
      <c r="STL45" s="134"/>
      <c r="STM45" s="134"/>
      <c r="STN45" s="134"/>
      <c r="STO45" s="134"/>
      <c r="STP45" s="134"/>
      <c r="STQ45" s="134"/>
      <c r="STR45" s="134"/>
      <c r="STS45" s="134"/>
      <c r="STT45" s="134"/>
      <c r="STU45" s="134"/>
      <c r="STV45" s="134"/>
      <c r="STW45" s="134"/>
      <c r="STX45" s="134"/>
      <c r="STY45" s="134"/>
      <c r="STZ45" s="134"/>
      <c r="SUA45" s="134"/>
      <c r="SUB45" s="134"/>
      <c r="SUC45" s="134"/>
      <c r="SUD45" s="134"/>
      <c r="SUE45" s="134"/>
      <c r="SUF45" s="134"/>
      <c r="SUG45" s="134"/>
      <c r="SUH45" s="134"/>
      <c r="SUI45" s="134"/>
      <c r="SUJ45" s="134"/>
      <c r="SUK45" s="134"/>
      <c r="SUL45" s="134"/>
      <c r="SUM45" s="134"/>
      <c r="SUN45" s="134"/>
      <c r="SUO45" s="134"/>
      <c r="SUP45" s="134"/>
      <c r="SUQ45" s="134"/>
      <c r="SUR45" s="134"/>
      <c r="SUS45" s="134"/>
      <c r="SUT45" s="134"/>
      <c r="SUU45" s="134"/>
      <c r="SUV45" s="134"/>
      <c r="SUW45" s="134"/>
      <c r="SUX45" s="134"/>
      <c r="SUY45" s="134"/>
      <c r="SUZ45" s="134"/>
      <c r="SVA45" s="134"/>
      <c r="SVB45" s="134"/>
      <c r="SVC45" s="134"/>
      <c r="SVD45" s="134"/>
      <c r="SVE45" s="134"/>
      <c r="SVF45" s="134"/>
      <c r="SVG45" s="134"/>
      <c r="SVH45" s="134"/>
      <c r="SVI45" s="134"/>
      <c r="SVJ45" s="134"/>
      <c r="SVK45" s="134"/>
      <c r="SVL45" s="134"/>
      <c r="SVM45" s="134"/>
      <c r="SVN45" s="134"/>
      <c r="SVO45" s="134"/>
      <c r="SVP45" s="134"/>
      <c r="SVQ45" s="134"/>
      <c r="SVR45" s="134"/>
      <c r="SVS45" s="134"/>
      <c r="SVT45" s="134"/>
      <c r="SVU45" s="134"/>
      <c r="SVV45" s="134"/>
      <c r="SVW45" s="134"/>
      <c r="SVX45" s="134"/>
      <c r="SVY45" s="134"/>
      <c r="SVZ45" s="134"/>
      <c r="SWA45" s="134"/>
      <c r="SWB45" s="134"/>
      <c r="SWC45" s="134"/>
      <c r="SWD45" s="134"/>
      <c r="SWE45" s="134"/>
      <c r="SWF45" s="134"/>
      <c r="SWG45" s="134"/>
      <c r="SWH45" s="134"/>
      <c r="SWI45" s="134"/>
      <c r="SWJ45" s="134"/>
      <c r="SWK45" s="134"/>
      <c r="SWL45" s="134"/>
      <c r="SWM45" s="134"/>
      <c r="SWN45" s="134"/>
      <c r="SWO45" s="134"/>
      <c r="SWP45" s="134"/>
      <c r="SWQ45" s="134"/>
      <c r="SWR45" s="134"/>
      <c r="SWS45" s="134"/>
      <c r="SWT45" s="134"/>
      <c r="SWU45" s="134"/>
      <c r="SWV45" s="134"/>
      <c r="SWW45" s="134"/>
      <c r="SWX45" s="134"/>
      <c r="SWY45" s="134"/>
      <c r="SWZ45" s="134"/>
      <c r="SXA45" s="134"/>
      <c r="SXB45" s="134"/>
      <c r="SXC45" s="134"/>
      <c r="SXD45" s="134"/>
      <c r="SXE45" s="134"/>
      <c r="SXF45" s="134"/>
      <c r="SXG45" s="134"/>
      <c r="SXH45" s="134"/>
      <c r="SXI45" s="134"/>
      <c r="SXJ45" s="134"/>
      <c r="SXK45" s="134"/>
      <c r="SXL45" s="134"/>
      <c r="SXM45" s="134"/>
      <c r="SXN45" s="134"/>
      <c r="SXO45" s="134"/>
      <c r="SXP45" s="134"/>
      <c r="SXQ45" s="134"/>
      <c r="SXR45" s="134"/>
      <c r="SXS45" s="134"/>
      <c r="SXT45" s="134"/>
      <c r="SXU45" s="134"/>
      <c r="SXV45" s="134"/>
      <c r="SXW45" s="134"/>
      <c r="SXX45" s="134"/>
      <c r="SXY45" s="134"/>
      <c r="SXZ45" s="134"/>
      <c r="SYA45" s="134"/>
      <c r="SYB45" s="134"/>
      <c r="SYC45" s="134"/>
      <c r="SYD45" s="134"/>
      <c r="SYE45" s="134"/>
      <c r="SYF45" s="134"/>
      <c r="SYG45" s="134"/>
      <c r="SYH45" s="134"/>
      <c r="SYI45" s="134"/>
      <c r="SYJ45" s="134"/>
      <c r="SYK45" s="134"/>
      <c r="SYL45" s="134"/>
      <c r="SYM45" s="134"/>
      <c r="SYN45" s="134"/>
      <c r="SYO45" s="134"/>
      <c r="SYP45" s="134"/>
      <c r="SYQ45" s="134"/>
      <c r="SYR45" s="134"/>
      <c r="SYS45" s="134"/>
      <c r="SYT45" s="134"/>
      <c r="SYU45" s="134"/>
      <c r="SYV45" s="134"/>
      <c r="SYW45" s="134"/>
      <c r="SYX45" s="134"/>
      <c r="SYY45" s="134"/>
      <c r="SYZ45" s="134"/>
      <c r="SZA45" s="134"/>
      <c r="SZB45" s="134"/>
      <c r="SZC45" s="134"/>
      <c r="SZD45" s="134"/>
      <c r="SZE45" s="134"/>
      <c r="SZF45" s="134"/>
      <c r="SZG45" s="134"/>
      <c r="SZH45" s="134"/>
      <c r="SZI45" s="134"/>
      <c r="SZJ45" s="134"/>
      <c r="SZK45" s="134"/>
      <c r="SZL45" s="134"/>
      <c r="SZM45" s="134"/>
      <c r="SZN45" s="134"/>
      <c r="SZO45" s="134"/>
      <c r="SZP45" s="134"/>
      <c r="SZQ45" s="134"/>
      <c r="SZR45" s="134"/>
      <c r="SZS45" s="134"/>
      <c r="SZT45" s="134"/>
      <c r="SZU45" s="134"/>
      <c r="SZV45" s="134"/>
      <c r="SZW45" s="134"/>
      <c r="SZX45" s="134"/>
      <c r="SZY45" s="134"/>
      <c r="SZZ45" s="134"/>
      <c r="TAA45" s="134"/>
      <c r="TAB45" s="134"/>
      <c r="TAC45" s="134"/>
      <c r="TAD45" s="134"/>
      <c r="TAE45" s="134"/>
      <c r="TAF45" s="134"/>
      <c r="TAG45" s="134"/>
      <c r="TAH45" s="134"/>
      <c r="TAI45" s="134"/>
      <c r="TAJ45" s="134"/>
      <c r="TAK45" s="134"/>
      <c r="TAL45" s="134"/>
      <c r="TAM45" s="134"/>
      <c r="TAN45" s="134"/>
      <c r="TAO45" s="134"/>
      <c r="TAP45" s="134"/>
      <c r="TAQ45" s="134"/>
      <c r="TAR45" s="134"/>
      <c r="TAS45" s="134"/>
      <c r="TAT45" s="134"/>
      <c r="TAU45" s="134"/>
      <c r="TAV45" s="134"/>
      <c r="TAW45" s="134"/>
      <c r="TAX45" s="134"/>
      <c r="TAY45" s="134"/>
      <c r="TAZ45" s="134"/>
      <c r="TBA45" s="134"/>
      <c r="TBB45" s="134"/>
      <c r="TBC45" s="134"/>
      <c r="TBD45" s="134"/>
      <c r="TBE45" s="134"/>
      <c r="TBF45" s="134"/>
      <c r="TBG45" s="134"/>
      <c r="TBH45" s="134"/>
      <c r="TBI45" s="134"/>
      <c r="TBJ45" s="134"/>
      <c r="TBK45" s="134"/>
      <c r="TBL45" s="134"/>
      <c r="TBM45" s="134"/>
      <c r="TBN45" s="134"/>
      <c r="TBO45" s="134"/>
      <c r="TBP45" s="134"/>
      <c r="TBQ45" s="134"/>
      <c r="TBR45" s="134"/>
      <c r="TBS45" s="134"/>
      <c r="TBT45" s="134"/>
      <c r="TBU45" s="134"/>
      <c r="TBV45" s="134"/>
      <c r="TBW45" s="134"/>
      <c r="TBX45" s="134"/>
      <c r="TBY45" s="134"/>
      <c r="TBZ45" s="134"/>
      <c r="TCA45" s="134"/>
      <c r="TCB45" s="134"/>
      <c r="TCC45" s="134"/>
      <c r="TCD45" s="134"/>
      <c r="TCE45" s="134"/>
      <c r="TCF45" s="134"/>
      <c r="TCG45" s="134"/>
      <c r="TCH45" s="134"/>
      <c r="TCI45" s="134"/>
      <c r="TCJ45" s="134"/>
      <c r="TCK45" s="134"/>
      <c r="TCL45" s="134"/>
      <c r="TCM45" s="134"/>
      <c r="TCN45" s="134"/>
      <c r="TCO45" s="134"/>
      <c r="TCP45" s="134"/>
      <c r="TCQ45" s="134"/>
      <c r="TCR45" s="134"/>
      <c r="TCS45" s="134"/>
      <c r="TCT45" s="134"/>
      <c r="TCU45" s="134"/>
      <c r="TCV45" s="134"/>
      <c r="TCW45" s="134"/>
      <c r="TCX45" s="134"/>
      <c r="TCY45" s="134"/>
      <c r="TCZ45" s="134"/>
      <c r="TDA45" s="134"/>
      <c r="TDB45" s="134"/>
      <c r="TDC45" s="134"/>
      <c r="TDD45" s="134"/>
      <c r="TDE45" s="134"/>
      <c r="TDF45" s="134"/>
      <c r="TDG45" s="134"/>
      <c r="TDH45" s="134"/>
      <c r="TDI45" s="134"/>
      <c r="TDJ45" s="134"/>
      <c r="TDK45" s="134"/>
      <c r="TDL45" s="134"/>
      <c r="TDM45" s="134"/>
      <c r="TDN45" s="134"/>
      <c r="TDO45" s="134"/>
      <c r="TDP45" s="134"/>
      <c r="TDQ45" s="134"/>
      <c r="TDR45" s="134"/>
      <c r="TDS45" s="134"/>
      <c r="TDT45" s="134"/>
      <c r="TDU45" s="134"/>
      <c r="TDV45" s="134"/>
      <c r="TDW45" s="134"/>
      <c r="TDX45" s="134"/>
      <c r="TDY45" s="134"/>
      <c r="TDZ45" s="134"/>
      <c r="TEA45" s="134"/>
      <c r="TEB45" s="134"/>
      <c r="TEC45" s="134"/>
      <c r="TED45" s="134"/>
      <c r="TEE45" s="134"/>
      <c r="TEF45" s="134"/>
      <c r="TEG45" s="134"/>
      <c r="TEH45" s="134"/>
      <c r="TEI45" s="134"/>
      <c r="TEJ45" s="134"/>
      <c r="TEK45" s="134"/>
      <c r="TEL45" s="134"/>
      <c r="TEM45" s="134"/>
      <c r="TEN45" s="134"/>
      <c r="TEO45" s="134"/>
      <c r="TEP45" s="134"/>
      <c r="TEQ45" s="134"/>
      <c r="TER45" s="134"/>
      <c r="TES45" s="134"/>
      <c r="TET45" s="134"/>
      <c r="TEU45" s="134"/>
      <c r="TEV45" s="134"/>
      <c r="TEW45" s="134"/>
      <c r="TEX45" s="134"/>
      <c r="TEY45" s="134"/>
      <c r="TEZ45" s="134"/>
      <c r="TFA45" s="134"/>
      <c r="TFB45" s="134"/>
      <c r="TFC45" s="134"/>
      <c r="TFD45" s="134"/>
      <c r="TFE45" s="134"/>
      <c r="TFF45" s="134"/>
      <c r="TFG45" s="134"/>
      <c r="TFH45" s="134"/>
      <c r="TFI45" s="134"/>
      <c r="TFJ45" s="134"/>
      <c r="TFK45" s="134"/>
      <c r="TFL45" s="134"/>
      <c r="TFM45" s="134"/>
      <c r="TFN45" s="134"/>
      <c r="TFO45" s="134"/>
      <c r="TFP45" s="134"/>
      <c r="TFQ45" s="134"/>
      <c r="TFR45" s="134"/>
      <c r="TFS45" s="134"/>
      <c r="TFT45" s="134"/>
      <c r="TFU45" s="134"/>
      <c r="TFV45" s="134"/>
      <c r="TFW45" s="134"/>
      <c r="TFX45" s="134"/>
      <c r="TFY45" s="134"/>
      <c r="TFZ45" s="134"/>
      <c r="TGA45" s="134"/>
      <c r="TGB45" s="134"/>
      <c r="TGC45" s="134"/>
      <c r="TGD45" s="134"/>
      <c r="TGE45" s="134"/>
      <c r="TGF45" s="134"/>
      <c r="TGG45" s="134"/>
      <c r="TGH45" s="134"/>
      <c r="TGI45" s="134"/>
      <c r="TGJ45" s="134"/>
      <c r="TGK45" s="134"/>
      <c r="TGL45" s="134"/>
      <c r="TGM45" s="134"/>
      <c r="TGN45" s="134"/>
      <c r="TGO45" s="134"/>
      <c r="TGP45" s="134"/>
      <c r="TGQ45" s="134"/>
      <c r="TGR45" s="134"/>
      <c r="TGS45" s="134"/>
      <c r="TGT45" s="134"/>
      <c r="TGU45" s="134"/>
      <c r="TGV45" s="134"/>
      <c r="TGW45" s="134"/>
      <c r="TGX45" s="134"/>
      <c r="TGY45" s="134"/>
      <c r="TGZ45" s="134"/>
      <c r="THA45" s="134"/>
      <c r="THB45" s="134"/>
      <c r="THC45" s="134"/>
      <c r="THD45" s="134"/>
      <c r="THE45" s="134"/>
      <c r="THF45" s="134"/>
      <c r="THG45" s="134"/>
      <c r="THH45" s="134"/>
      <c r="THI45" s="134"/>
      <c r="THJ45" s="134"/>
      <c r="THK45" s="134"/>
      <c r="THL45" s="134"/>
      <c r="THM45" s="134"/>
      <c r="THN45" s="134"/>
      <c r="THO45" s="134"/>
      <c r="THP45" s="134"/>
      <c r="THQ45" s="134"/>
      <c r="THR45" s="134"/>
      <c r="THS45" s="134"/>
      <c r="THT45" s="134"/>
      <c r="THU45" s="134"/>
      <c r="THV45" s="134"/>
      <c r="THW45" s="134"/>
      <c r="THX45" s="134"/>
      <c r="THY45" s="134"/>
      <c r="THZ45" s="134"/>
      <c r="TIA45" s="134"/>
      <c r="TIB45" s="134"/>
      <c r="TIC45" s="134"/>
      <c r="TID45" s="134"/>
      <c r="TIE45" s="134"/>
      <c r="TIF45" s="134"/>
      <c r="TIG45" s="134"/>
      <c r="TIH45" s="134"/>
      <c r="TII45" s="134"/>
      <c r="TIJ45" s="134"/>
      <c r="TIK45" s="134"/>
      <c r="TIL45" s="134"/>
      <c r="TIM45" s="134"/>
      <c r="TIN45" s="134"/>
      <c r="TIO45" s="134"/>
      <c r="TIP45" s="134"/>
      <c r="TIQ45" s="134"/>
      <c r="TIR45" s="134"/>
      <c r="TIS45" s="134"/>
      <c r="TIT45" s="134"/>
      <c r="TIU45" s="134"/>
      <c r="TIV45" s="134"/>
      <c r="TIW45" s="134"/>
      <c r="TIX45" s="134"/>
      <c r="TIY45" s="134"/>
      <c r="TIZ45" s="134"/>
      <c r="TJA45" s="134"/>
      <c r="TJB45" s="134"/>
      <c r="TJC45" s="134"/>
      <c r="TJD45" s="134"/>
      <c r="TJE45" s="134"/>
      <c r="TJF45" s="134"/>
      <c r="TJG45" s="134"/>
      <c r="TJH45" s="134"/>
      <c r="TJI45" s="134"/>
      <c r="TJJ45" s="134"/>
      <c r="TJK45" s="134"/>
      <c r="TJL45" s="134"/>
      <c r="TJM45" s="134"/>
      <c r="TJN45" s="134"/>
      <c r="TJO45" s="134"/>
      <c r="TJP45" s="134"/>
      <c r="TJQ45" s="134"/>
      <c r="TJR45" s="134"/>
      <c r="TJS45" s="134"/>
      <c r="TJT45" s="134"/>
      <c r="TJU45" s="134"/>
      <c r="TJV45" s="134"/>
      <c r="TJW45" s="134"/>
      <c r="TJX45" s="134"/>
      <c r="TJY45" s="134"/>
      <c r="TJZ45" s="134"/>
      <c r="TKA45" s="134"/>
      <c r="TKB45" s="134"/>
      <c r="TKC45" s="134"/>
      <c r="TKD45" s="134"/>
      <c r="TKE45" s="134"/>
      <c r="TKF45" s="134"/>
      <c r="TKG45" s="134"/>
      <c r="TKH45" s="134"/>
      <c r="TKI45" s="134"/>
      <c r="TKJ45" s="134"/>
      <c r="TKK45" s="134"/>
      <c r="TKL45" s="134"/>
      <c r="TKM45" s="134"/>
      <c r="TKN45" s="134"/>
      <c r="TKO45" s="134"/>
      <c r="TKP45" s="134"/>
      <c r="TKQ45" s="134"/>
      <c r="TKR45" s="134"/>
      <c r="TKS45" s="134"/>
      <c r="TKT45" s="134"/>
      <c r="TKU45" s="134"/>
      <c r="TKV45" s="134"/>
      <c r="TKW45" s="134"/>
      <c r="TKX45" s="134"/>
      <c r="TKY45" s="134"/>
      <c r="TKZ45" s="134"/>
      <c r="TLA45" s="134"/>
      <c r="TLB45" s="134"/>
      <c r="TLC45" s="134"/>
      <c r="TLD45" s="134"/>
      <c r="TLE45" s="134"/>
      <c r="TLF45" s="134"/>
      <c r="TLG45" s="134"/>
      <c r="TLH45" s="134"/>
      <c r="TLI45" s="134"/>
      <c r="TLJ45" s="134"/>
      <c r="TLK45" s="134"/>
      <c r="TLL45" s="134"/>
      <c r="TLM45" s="134"/>
      <c r="TLN45" s="134"/>
      <c r="TLO45" s="134"/>
      <c r="TLP45" s="134"/>
      <c r="TLQ45" s="134"/>
      <c r="TLR45" s="134"/>
      <c r="TLS45" s="134"/>
      <c r="TLT45" s="134"/>
      <c r="TLU45" s="134"/>
      <c r="TLV45" s="134"/>
      <c r="TLW45" s="134"/>
      <c r="TLX45" s="134"/>
      <c r="TLY45" s="134"/>
      <c r="TLZ45" s="134"/>
      <c r="TMA45" s="134"/>
      <c r="TMB45" s="134"/>
      <c r="TMC45" s="134"/>
      <c r="TMD45" s="134"/>
      <c r="TME45" s="134"/>
      <c r="TMF45" s="134"/>
      <c r="TMG45" s="134"/>
      <c r="TMH45" s="134"/>
      <c r="TMI45" s="134"/>
      <c r="TMJ45" s="134"/>
      <c r="TMK45" s="134"/>
      <c r="TML45" s="134"/>
      <c r="TMM45" s="134"/>
      <c r="TMN45" s="134"/>
      <c r="TMO45" s="134"/>
      <c r="TMP45" s="134"/>
      <c r="TMQ45" s="134"/>
      <c r="TMR45" s="134"/>
      <c r="TMS45" s="134"/>
      <c r="TMT45" s="134"/>
      <c r="TMU45" s="134"/>
      <c r="TMV45" s="134"/>
      <c r="TMW45" s="134"/>
      <c r="TMX45" s="134"/>
      <c r="TMY45" s="134"/>
      <c r="TMZ45" s="134"/>
      <c r="TNA45" s="134"/>
      <c r="TNB45" s="134"/>
      <c r="TNC45" s="134"/>
      <c r="TND45" s="134"/>
      <c r="TNE45" s="134"/>
      <c r="TNF45" s="134"/>
      <c r="TNG45" s="134"/>
      <c r="TNH45" s="134"/>
      <c r="TNI45" s="134"/>
      <c r="TNJ45" s="134"/>
      <c r="TNK45" s="134"/>
      <c r="TNL45" s="134"/>
      <c r="TNM45" s="134"/>
      <c r="TNN45" s="134"/>
      <c r="TNO45" s="134"/>
      <c r="TNP45" s="134"/>
      <c r="TNQ45" s="134"/>
      <c r="TNR45" s="134"/>
      <c r="TNS45" s="134"/>
      <c r="TNT45" s="134"/>
      <c r="TNU45" s="134"/>
      <c r="TNV45" s="134"/>
      <c r="TNW45" s="134"/>
      <c r="TNX45" s="134"/>
      <c r="TNY45" s="134"/>
      <c r="TNZ45" s="134"/>
      <c r="TOA45" s="134"/>
      <c r="TOB45" s="134"/>
      <c r="TOC45" s="134"/>
      <c r="TOD45" s="134"/>
      <c r="TOE45" s="134"/>
      <c r="TOF45" s="134"/>
      <c r="TOG45" s="134"/>
      <c r="TOH45" s="134"/>
      <c r="TOI45" s="134"/>
      <c r="TOJ45" s="134"/>
      <c r="TOK45" s="134"/>
      <c r="TOL45" s="134"/>
      <c r="TOM45" s="134"/>
      <c r="TON45" s="134"/>
      <c r="TOO45" s="134"/>
      <c r="TOP45" s="134"/>
      <c r="TOQ45" s="134"/>
      <c r="TOR45" s="134"/>
      <c r="TOS45" s="134"/>
      <c r="TOT45" s="134"/>
      <c r="TOU45" s="134"/>
      <c r="TOV45" s="134"/>
      <c r="TOW45" s="134"/>
      <c r="TOX45" s="134"/>
      <c r="TOY45" s="134"/>
      <c r="TOZ45" s="134"/>
      <c r="TPA45" s="134"/>
      <c r="TPB45" s="134"/>
      <c r="TPC45" s="134"/>
      <c r="TPD45" s="134"/>
      <c r="TPE45" s="134"/>
      <c r="TPF45" s="134"/>
      <c r="TPG45" s="134"/>
      <c r="TPH45" s="134"/>
      <c r="TPI45" s="134"/>
      <c r="TPJ45" s="134"/>
      <c r="TPK45" s="134"/>
      <c r="TPL45" s="134"/>
      <c r="TPM45" s="134"/>
      <c r="TPN45" s="134"/>
      <c r="TPO45" s="134"/>
      <c r="TPP45" s="134"/>
      <c r="TPQ45" s="134"/>
      <c r="TPR45" s="134"/>
      <c r="TPS45" s="134"/>
      <c r="TPT45" s="134"/>
      <c r="TPU45" s="134"/>
      <c r="TPV45" s="134"/>
      <c r="TPW45" s="134"/>
      <c r="TPX45" s="134"/>
      <c r="TPY45" s="134"/>
      <c r="TPZ45" s="134"/>
      <c r="TQA45" s="134"/>
      <c r="TQB45" s="134"/>
      <c r="TQC45" s="134"/>
      <c r="TQD45" s="134"/>
      <c r="TQE45" s="134"/>
      <c r="TQF45" s="134"/>
      <c r="TQG45" s="134"/>
      <c r="TQH45" s="134"/>
      <c r="TQI45" s="134"/>
      <c r="TQJ45" s="134"/>
      <c r="TQK45" s="134"/>
      <c r="TQL45" s="134"/>
      <c r="TQM45" s="134"/>
      <c r="TQN45" s="134"/>
      <c r="TQO45" s="134"/>
      <c r="TQP45" s="134"/>
      <c r="TQQ45" s="134"/>
      <c r="TQR45" s="134"/>
      <c r="TQS45" s="134"/>
      <c r="TQT45" s="134"/>
      <c r="TQU45" s="134"/>
      <c r="TQV45" s="134"/>
      <c r="TQW45" s="134"/>
      <c r="TQX45" s="134"/>
      <c r="TQY45" s="134"/>
      <c r="TQZ45" s="134"/>
      <c r="TRA45" s="134"/>
      <c r="TRB45" s="134"/>
      <c r="TRC45" s="134"/>
      <c r="TRD45" s="134"/>
      <c r="TRE45" s="134"/>
      <c r="TRF45" s="134"/>
      <c r="TRG45" s="134"/>
      <c r="TRH45" s="134"/>
      <c r="TRI45" s="134"/>
      <c r="TRJ45" s="134"/>
      <c r="TRK45" s="134"/>
      <c r="TRL45" s="134"/>
      <c r="TRM45" s="134"/>
      <c r="TRN45" s="134"/>
      <c r="TRO45" s="134"/>
      <c r="TRP45" s="134"/>
      <c r="TRQ45" s="134"/>
      <c r="TRR45" s="134"/>
      <c r="TRS45" s="134"/>
      <c r="TRT45" s="134"/>
      <c r="TRU45" s="134"/>
      <c r="TRV45" s="134"/>
      <c r="TRW45" s="134"/>
      <c r="TRX45" s="134"/>
      <c r="TRY45" s="134"/>
      <c r="TRZ45" s="134"/>
      <c r="TSA45" s="134"/>
      <c r="TSB45" s="134"/>
      <c r="TSC45" s="134"/>
      <c r="TSD45" s="134"/>
      <c r="TSE45" s="134"/>
      <c r="TSF45" s="134"/>
      <c r="TSG45" s="134"/>
      <c r="TSH45" s="134"/>
      <c r="TSI45" s="134"/>
      <c r="TSJ45" s="134"/>
      <c r="TSK45" s="134"/>
      <c r="TSL45" s="134"/>
      <c r="TSM45" s="134"/>
      <c r="TSN45" s="134"/>
      <c r="TSO45" s="134"/>
      <c r="TSP45" s="134"/>
      <c r="TSQ45" s="134"/>
      <c r="TSR45" s="134"/>
      <c r="TSS45" s="134"/>
      <c r="TST45" s="134"/>
      <c r="TSU45" s="134"/>
      <c r="TSV45" s="134"/>
      <c r="TSW45" s="134"/>
      <c r="TSX45" s="134"/>
      <c r="TSY45" s="134"/>
      <c r="TSZ45" s="134"/>
      <c r="TTA45" s="134"/>
      <c r="TTB45" s="134"/>
      <c r="TTC45" s="134"/>
      <c r="TTD45" s="134"/>
      <c r="TTE45" s="134"/>
      <c r="TTF45" s="134"/>
      <c r="TTG45" s="134"/>
      <c r="TTH45" s="134"/>
      <c r="TTI45" s="134"/>
      <c r="TTJ45" s="134"/>
      <c r="TTK45" s="134"/>
      <c r="TTL45" s="134"/>
      <c r="TTM45" s="134"/>
      <c r="TTN45" s="134"/>
      <c r="TTO45" s="134"/>
      <c r="TTP45" s="134"/>
      <c r="TTQ45" s="134"/>
      <c r="TTR45" s="134"/>
      <c r="TTS45" s="134"/>
      <c r="TTT45" s="134"/>
      <c r="TTU45" s="134"/>
      <c r="TTV45" s="134"/>
      <c r="TTW45" s="134"/>
      <c r="TTX45" s="134"/>
      <c r="TTY45" s="134"/>
      <c r="TTZ45" s="134"/>
      <c r="TUA45" s="134"/>
      <c r="TUB45" s="134"/>
      <c r="TUC45" s="134"/>
      <c r="TUD45" s="134"/>
      <c r="TUE45" s="134"/>
      <c r="TUF45" s="134"/>
      <c r="TUG45" s="134"/>
      <c r="TUH45" s="134"/>
      <c r="TUI45" s="134"/>
      <c r="TUJ45" s="134"/>
      <c r="TUK45" s="134"/>
      <c r="TUL45" s="134"/>
      <c r="TUM45" s="134"/>
      <c r="TUN45" s="134"/>
      <c r="TUO45" s="134"/>
      <c r="TUP45" s="134"/>
      <c r="TUQ45" s="134"/>
      <c r="TUR45" s="134"/>
      <c r="TUS45" s="134"/>
      <c r="TUT45" s="134"/>
      <c r="TUU45" s="134"/>
      <c r="TUV45" s="134"/>
      <c r="TUW45" s="134"/>
      <c r="TUX45" s="134"/>
      <c r="TUY45" s="134"/>
      <c r="TUZ45" s="134"/>
      <c r="TVA45" s="134"/>
      <c r="TVB45" s="134"/>
      <c r="TVC45" s="134"/>
      <c r="TVD45" s="134"/>
      <c r="TVE45" s="134"/>
      <c r="TVF45" s="134"/>
      <c r="TVG45" s="134"/>
      <c r="TVH45" s="134"/>
      <c r="TVI45" s="134"/>
      <c r="TVJ45" s="134"/>
      <c r="TVK45" s="134"/>
      <c r="TVL45" s="134"/>
      <c r="TVM45" s="134"/>
      <c r="TVN45" s="134"/>
      <c r="TVO45" s="134"/>
      <c r="TVP45" s="134"/>
      <c r="TVQ45" s="134"/>
      <c r="TVR45" s="134"/>
      <c r="TVS45" s="134"/>
      <c r="TVT45" s="134"/>
      <c r="TVU45" s="134"/>
      <c r="TVV45" s="134"/>
      <c r="TVW45" s="134"/>
      <c r="TVX45" s="134"/>
      <c r="TVY45" s="134"/>
      <c r="TVZ45" s="134"/>
      <c r="TWA45" s="134"/>
      <c r="TWB45" s="134"/>
      <c r="TWC45" s="134"/>
      <c r="TWD45" s="134"/>
      <c r="TWE45" s="134"/>
      <c r="TWF45" s="134"/>
      <c r="TWG45" s="134"/>
      <c r="TWH45" s="134"/>
      <c r="TWI45" s="134"/>
      <c r="TWJ45" s="134"/>
      <c r="TWK45" s="134"/>
      <c r="TWL45" s="134"/>
      <c r="TWM45" s="134"/>
      <c r="TWN45" s="134"/>
      <c r="TWO45" s="134"/>
      <c r="TWP45" s="134"/>
      <c r="TWQ45" s="134"/>
      <c r="TWR45" s="134"/>
      <c r="TWS45" s="134"/>
      <c r="TWT45" s="134"/>
      <c r="TWU45" s="134"/>
      <c r="TWV45" s="134"/>
      <c r="TWW45" s="134"/>
      <c r="TWX45" s="134"/>
      <c r="TWY45" s="134"/>
      <c r="TWZ45" s="134"/>
      <c r="TXA45" s="134"/>
      <c r="TXB45" s="134"/>
      <c r="TXC45" s="134"/>
      <c r="TXD45" s="134"/>
      <c r="TXE45" s="134"/>
      <c r="TXF45" s="134"/>
      <c r="TXG45" s="134"/>
      <c r="TXH45" s="134"/>
      <c r="TXI45" s="134"/>
      <c r="TXJ45" s="134"/>
      <c r="TXK45" s="134"/>
      <c r="TXL45" s="134"/>
      <c r="TXM45" s="134"/>
      <c r="TXN45" s="134"/>
      <c r="TXO45" s="134"/>
      <c r="TXP45" s="134"/>
      <c r="TXQ45" s="134"/>
      <c r="TXR45" s="134"/>
      <c r="TXS45" s="134"/>
      <c r="TXT45" s="134"/>
      <c r="TXU45" s="134"/>
      <c r="TXV45" s="134"/>
      <c r="TXW45" s="134"/>
      <c r="TXX45" s="134"/>
      <c r="TXY45" s="134"/>
      <c r="TXZ45" s="134"/>
      <c r="TYA45" s="134"/>
      <c r="TYB45" s="134"/>
      <c r="TYC45" s="134"/>
      <c r="TYD45" s="134"/>
      <c r="TYE45" s="134"/>
      <c r="TYF45" s="134"/>
      <c r="TYG45" s="134"/>
      <c r="TYH45" s="134"/>
      <c r="TYI45" s="134"/>
      <c r="TYJ45" s="134"/>
      <c r="TYK45" s="134"/>
      <c r="TYL45" s="134"/>
      <c r="TYM45" s="134"/>
      <c r="TYN45" s="134"/>
      <c r="TYO45" s="134"/>
      <c r="TYP45" s="134"/>
      <c r="TYQ45" s="134"/>
      <c r="TYR45" s="134"/>
      <c r="TYS45" s="134"/>
      <c r="TYT45" s="134"/>
      <c r="TYU45" s="134"/>
      <c r="TYV45" s="134"/>
      <c r="TYW45" s="134"/>
      <c r="TYX45" s="134"/>
      <c r="TYY45" s="134"/>
      <c r="TYZ45" s="134"/>
      <c r="TZA45" s="134"/>
      <c r="TZB45" s="134"/>
      <c r="TZC45" s="134"/>
      <c r="TZD45" s="134"/>
      <c r="TZE45" s="134"/>
      <c r="TZF45" s="134"/>
      <c r="TZG45" s="134"/>
      <c r="TZH45" s="134"/>
      <c r="TZI45" s="134"/>
      <c r="TZJ45" s="134"/>
      <c r="TZK45" s="134"/>
      <c r="TZL45" s="134"/>
      <c r="TZM45" s="134"/>
      <c r="TZN45" s="134"/>
      <c r="TZO45" s="134"/>
      <c r="TZP45" s="134"/>
      <c r="TZQ45" s="134"/>
      <c r="TZR45" s="134"/>
      <c r="TZS45" s="134"/>
      <c r="TZT45" s="134"/>
      <c r="TZU45" s="134"/>
      <c r="TZV45" s="134"/>
      <c r="TZW45" s="134"/>
      <c r="TZX45" s="134"/>
      <c r="TZY45" s="134"/>
      <c r="TZZ45" s="134"/>
      <c r="UAA45" s="134"/>
      <c r="UAB45" s="134"/>
      <c r="UAC45" s="134"/>
      <c r="UAD45" s="134"/>
      <c r="UAE45" s="134"/>
      <c r="UAF45" s="134"/>
      <c r="UAG45" s="134"/>
      <c r="UAH45" s="134"/>
      <c r="UAI45" s="134"/>
      <c r="UAJ45" s="134"/>
      <c r="UAK45" s="134"/>
      <c r="UAL45" s="134"/>
      <c r="UAM45" s="134"/>
      <c r="UAN45" s="134"/>
      <c r="UAO45" s="134"/>
      <c r="UAP45" s="134"/>
      <c r="UAQ45" s="134"/>
      <c r="UAR45" s="134"/>
      <c r="UAS45" s="134"/>
      <c r="UAT45" s="134"/>
      <c r="UAU45" s="134"/>
      <c r="UAV45" s="134"/>
      <c r="UAW45" s="134"/>
      <c r="UAX45" s="134"/>
      <c r="UAY45" s="134"/>
      <c r="UAZ45" s="134"/>
      <c r="UBA45" s="134"/>
      <c r="UBB45" s="134"/>
      <c r="UBC45" s="134"/>
      <c r="UBD45" s="134"/>
      <c r="UBE45" s="134"/>
      <c r="UBF45" s="134"/>
      <c r="UBG45" s="134"/>
      <c r="UBH45" s="134"/>
      <c r="UBI45" s="134"/>
      <c r="UBJ45" s="134"/>
      <c r="UBK45" s="134"/>
      <c r="UBL45" s="134"/>
      <c r="UBM45" s="134"/>
      <c r="UBN45" s="134"/>
      <c r="UBO45" s="134"/>
      <c r="UBP45" s="134"/>
      <c r="UBQ45" s="134"/>
      <c r="UBR45" s="134"/>
      <c r="UBS45" s="134"/>
      <c r="UBT45" s="134"/>
      <c r="UBU45" s="134"/>
      <c r="UBV45" s="134"/>
      <c r="UBW45" s="134"/>
      <c r="UBX45" s="134"/>
      <c r="UBY45" s="134"/>
      <c r="UBZ45" s="134"/>
      <c r="UCA45" s="134"/>
      <c r="UCB45" s="134"/>
      <c r="UCC45" s="134"/>
      <c r="UCD45" s="134"/>
      <c r="UCE45" s="134"/>
      <c r="UCF45" s="134"/>
      <c r="UCG45" s="134"/>
      <c r="UCH45" s="134"/>
      <c r="UCI45" s="134"/>
      <c r="UCJ45" s="134"/>
      <c r="UCK45" s="134"/>
      <c r="UCL45" s="134"/>
      <c r="UCM45" s="134"/>
      <c r="UCN45" s="134"/>
      <c r="UCO45" s="134"/>
      <c r="UCP45" s="134"/>
      <c r="UCQ45" s="134"/>
      <c r="UCR45" s="134"/>
      <c r="UCS45" s="134"/>
      <c r="UCT45" s="134"/>
      <c r="UCU45" s="134"/>
      <c r="UCV45" s="134"/>
      <c r="UCW45" s="134"/>
      <c r="UCX45" s="134"/>
      <c r="UCY45" s="134"/>
      <c r="UCZ45" s="134"/>
      <c r="UDA45" s="134"/>
      <c r="UDB45" s="134"/>
      <c r="UDC45" s="134"/>
      <c r="UDD45" s="134"/>
      <c r="UDE45" s="134"/>
      <c r="UDF45" s="134"/>
      <c r="UDG45" s="134"/>
      <c r="UDH45" s="134"/>
      <c r="UDI45" s="134"/>
      <c r="UDJ45" s="134"/>
      <c r="UDK45" s="134"/>
      <c r="UDL45" s="134"/>
      <c r="UDM45" s="134"/>
      <c r="UDN45" s="134"/>
      <c r="UDO45" s="134"/>
      <c r="UDP45" s="134"/>
      <c r="UDQ45" s="134"/>
      <c r="UDR45" s="134"/>
      <c r="UDS45" s="134"/>
      <c r="UDT45" s="134"/>
      <c r="UDU45" s="134"/>
      <c r="UDV45" s="134"/>
      <c r="UDW45" s="134"/>
      <c r="UDX45" s="134"/>
      <c r="UDY45" s="134"/>
      <c r="UDZ45" s="134"/>
      <c r="UEA45" s="134"/>
      <c r="UEB45" s="134"/>
      <c r="UEC45" s="134"/>
      <c r="UED45" s="134"/>
      <c r="UEE45" s="134"/>
      <c r="UEF45" s="134"/>
      <c r="UEG45" s="134"/>
      <c r="UEH45" s="134"/>
      <c r="UEI45" s="134"/>
      <c r="UEJ45" s="134"/>
      <c r="UEK45" s="134"/>
      <c r="UEL45" s="134"/>
      <c r="UEM45" s="134"/>
      <c r="UEN45" s="134"/>
      <c r="UEO45" s="134"/>
      <c r="UEP45" s="134"/>
      <c r="UEQ45" s="134"/>
      <c r="UER45" s="134"/>
      <c r="UES45" s="134"/>
      <c r="UET45" s="134"/>
      <c r="UEU45" s="134"/>
      <c r="UEV45" s="134"/>
      <c r="UEW45" s="134"/>
      <c r="UEX45" s="134"/>
      <c r="UEY45" s="134"/>
      <c r="UEZ45" s="134"/>
      <c r="UFA45" s="134"/>
      <c r="UFB45" s="134"/>
      <c r="UFC45" s="134"/>
      <c r="UFD45" s="134"/>
      <c r="UFE45" s="134"/>
      <c r="UFF45" s="134"/>
      <c r="UFG45" s="134"/>
      <c r="UFH45" s="134"/>
      <c r="UFI45" s="134"/>
      <c r="UFJ45" s="134"/>
      <c r="UFK45" s="134"/>
      <c r="UFL45" s="134"/>
      <c r="UFM45" s="134"/>
      <c r="UFN45" s="134"/>
      <c r="UFO45" s="134"/>
      <c r="UFP45" s="134"/>
      <c r="UFQ45" s="134"/>
      <c r="UFR45" s="134"/>
      <c r="UFS45" s="134"/>
      <c r="UFT45" s="134"/>
      <c r="UFU45" s="134"/>
      <c r="UFV45" s="134"/>
      <c r="UFW45" s="134"/>
      <c r="UFX45" s="134"/>
      <c r="UFY45" s="134"/>
      <c r="UFZ45" s="134"/>
      <c r="UGA45" s="134"/>
      <c r="UGB45" s="134"/>
      <c r="UGC45" s="134"/>
      <c r="UGD45" s="134"/>
      <c r="UGE45" s="134"/>
      <c r="UGF45" s="134"/>
      <c r="UGG45" s="134"/>
      <c r="UGH45" s="134"/>
      <c r="UGI45" s="134"/>
      <c r="UGJ45" s="134"/>
      <c r="UGK45" s="134"/>
      <c r="UGL45" s="134"/>
      <c r="UGM45" s="134"/>
      <c r="UGN45" s="134"/>
      <c r="UGO45" s="134"/>
      <c r="UGP45" s="134"/>
      <c r="UGQ45" s="134"/>
      <c r="UGR45" s="134"/>
      <c r="UGS45" s="134"/>
      <c r="UGT45" s="134"/>
      <c r="UGU45" s="134"/>
      <c r="UGV45" s="134"/>
      <c r="UGW45" s="134"/>
      <c r="UGX45" s="134"/>
      <c r="UGY45" s="134"/>
      <c r="UGZ45" s="134"/>
      <c r="UHA45" s="134"/>
      <c r="UHB45" s="134"/>
      <c r="UHC45" s="134"/>
      <c r="UHD45" s="134"/>
      <c r="UHE45" s="134"/>
      <c r="UHF45" s="134"/>
      <c r="UHG45" s="134"/>
      <c r="UHH45" s="134"/>
      <c r="UHI45" s="134"/>
      <c r="UHJ45" s="134"/>
      <c r="UHK45" s="134"/>
      <c r="UHL45" s="134"/>
      <c r="UHM45" s="134"/>
      <c r="UHN45" s="134"/>
      <c r="UHO45" s="134"/>
      <c r="UHP45" s="134"/>
      <c r="UHQ45" s="134"/>
      <c r="UHR45" s="134"/>
      <c r="UHS45" s="134"/>
      <c r="UHT45" s="134"/>
      <c r="UHU45" s="134"/>
      <c r="UHV45" s="134"/>
      <c r="UHW45" s="134"/>
      <c r="UHX45" s="134"/>
      <c r="UHY45" s="134"/>
      <c r="UHZ45" s="134"/>
      <c r="UIA45" s="134"/>
      <c r="UIB45" s="134"/>
      <c r="UIC45" s="134"/>
      <c r="UID45" s="134"/>
      <c r="UIE45" s="134"/>
      <c r="UIF45" s="134"/>
      <c r="UIG45" s="134"/>
      <c r="UIH45" s="134"/>
      <c r="UII45" s="134"/>
      <c r="UIJ45" s="134"/>
      <c r="UIK45" s="134"/>
      <c r="UIL45" s="134"/>
      <c r="UIM45" s="134"/>
      <c r="UIN45" s="134"/>
      <c r="UIO45" s="134"/>
      <c r="UIP45" s="134"/>
      <c r="UIQ45" s="134"/>
      <c r="UIR45" s="134"/>
      <c r="UIS45" s="134"/>
      <c r="UIT45" s="134"/>
      <c r="UIU45" s="134"/>
      <c r="UIV45" s="134"/>
      <c r="UIW45" s="134"/>
      <c r="UIX45" s="134"/>
      <c r="UIY45" s="134"/>
      <c r="UIZ45" s="134"/>
      <c r="UJA45" s="134"/>
      <c r="UJB45" s="134"/>
      <c r="UJC45" s="134"/>
      <c r="UJD45" s="134"/>
      <c r="UJE45" s="134"/>
      <c r="UJF45" s="134"/>
      <c r="UJG45" s="134"/>
      <c r="UJH45" s="134"/>
      <c r="UJI45" s="134"/>
      <c r="UJJ45" s="134"/>
      <c r="UJK45" s="134"/>
      <c r="UJL45" s="134"/>
      <c r="UJM45" s="134"/>
      <c r="UJN45" s="134"/>
      <c r="UJO45" s="134"/>
      <c r="UJP45" s="134"/>
      <c r="UJQ45" s="134"/>
      <c r="UJR45" s="134"/>
      <c r="UJS45" s="134"/>
      <c r="UJT45" s="134"/>
      <c r="UJU45" s="134"/>
      <c r="UJV45" s="134"/>
      <c r="UJW45" s="134"/>
      <c r="UJX45" s="134"/>
      <c r="UJY45" s="134"/>
      <c r="UJZ45" s="134"/>
      <c r="UKA45" s="134"/>
      <c r="UKB45" s="134"/>
      <c r="UKC45" s="134"/>
      <c r="UKD45" s="134"/>
      <c r="UKE45" s="134"/>
      <c r="UKF45" s="134"/>
      <c r="UKG45" s="134"/>
      <c r="UKH45" s="134"/>
      <c r="UKI45" s="134"/>
      <c r="UKJ45" s="134"/>
      <c r="UKK45" s="134"/>
      <c r="UKL45" s="134"/>
      <c r="UKM45" s="134"/>
      <c r="UKN45" s="134"/>
      <c r="UKO45" s="134"/>
      <c r="UKP45" s="134"/>
      <c r="UKQ45" s="134"/>
      <c r="UKR45" s="134"/>
      <c r="UKS45" s="134"/>
      <c r="UKT45" s="134"/>
      <c r="UKU45" s="134"/>
      <c r="UKV45" s="134"/>
      <c r="UKW45" s="134"/>
      <c r="UKX45" s="134"/>
      <c r="UKY45" s="134"/>
      <c r="UKZ45" s="134"/>
      <c r="ULA45" s="134"/>
      <c r="ULB45" s="134"/>
      <c r="ULC45" s="134"/>
      <c r="ULD45" s="134"/>
      <c r="ULE45" s="134"/>
      <c r="ULF45" s="134"/>
      <c r="ULG45" s="134"/>
      <c r="ULH45" s="134"/>
      <c r="ULI45" s="134"/>
      <c r="ULJ45" s="134"/>
      <c r="ULK45" s="134"/>
      <c r="ULL45" s="134"/>
      <c r="ULM45" s="134"/>
      <c r="ULN45" s="134"/>
      <c r="ULO45" s="134"/>
      <c r="ULP45" s="134"/>
      <c r="ULQ45" s="134"/>
      <c r="ULR45" s="134"/>
      <c r="ULS45" s="134"/>
      <c r="ULT45" s="134"/>
      <c r="ULU45" s="134"/>
      <c r="ULV45" s="134"/>
      <c r="ULW45" s="134"/>
      <c r="ULX45" s="134"/>
      <c r="ULY45" s="134"/>
      <c r="ULZ45" s="134"/>
      <c r="UMA45" s="134"/>
      <c r="UMB45" s="134"/>
      <c r="UMC45" s="134"/>
      <c r="UMD45" s="134"/>
      <c r="UME45" s="134"/>
      <c r="UMF45" s="134"/>
      <c r="UMG45" s="134"/>
      <c r="UMH45" s="134"/>
      <c r="UMI45" s="134"/>
      <c r="UMJ45" s="134"/>
      <c r="UMK45" s="134"/>
      <c r="UML45" s="134"/>
      <c r="UMM45" s="134"/>
      <c r="UMN45" s="134"/>
      <c r="UMO45" s="134"/>
      <c r="UMP45" s="134"/>
      <c r="UMQ45" s="134"/>
      <c r="UMR45" s="134"/>
      <c r="UMS45" s="134"/>
      <c r="UMT45" s="134"/>
      <c r="UMU45" s="134"/>
      <c r="UMV45" s="134"/>
      <c r="UMW45" s="134"/>
      <c r="UMX45" s="134"/>
      <c r="UMY45" s="134"/>
      <c r="UMZ45" s="134"/>
      <c r="UNA45" s="134"/>
      <c r="UNB45" s="134"/>
      <c r="UNC45" s="134"/>
      <c r="UND45" s="134"/>
      <c r="UNE45" s="134"/>
      <c r="UNF45" s="134"/>
      <c r="UNG45" s="134"/>
      <c r="UNH45" s="134"/>
      <c r="UNI45" s="134"/>
      <c r="UNJ45" s="134"/>
      <c r="UNK45" s="134"/>
      <c r="UNL45" s="134"/>
      <c r="UNM45" s="134"/>
      <c r="UNN45" s="134"/>
      <c r="UNO45" s="134"/>
      <c r="UNP45" s="134"/>
      <c r="UNQ45" s="134"/>
      <c r="UNR45" s="134"/>
      <c r="UNS45" s="134"/>
      <c r="UNT45" s="134"/>
      <c r="UNU45" s="134"/>
      <c r="UNV45" s="134"/>
      <c r="UNW45" s="134"/>
      <c r="UNX45" s="134"/>
      <c r="UNY45" s="134"/>
      <c r="UNZ45" s="134"/>
      <c r="UOA45" s="134"/>
      <c r="UOB45" s="134"/>
      <c r="UOC45" s="134"/>
      <c r="UOD45" s="134"/>
      <c r="UOE45" s="134"/>
      <c r="UOF45" s="134"/>
      <c r="UOG45" s="134"/>
      <c r="UOH45" s="134"/>
      <c r="UOI45" s="134"/>
      <c r="UOJ45" s="134"/>
      <c r="UOK45" s="134"/>
      <c r="UOL45" s="134"/>
      <c r="UOM45" s="134"/>
      <c r="UON45" s="134"/>
      <c r="UOO45" s="134"/>
      <c r="UOP45" s="134"/>
      <c r="UOQ45" s="134"/>
      <c r="UOR45" s="134"/>
      <c r="UOS45" s="134"/>
      <c r="UOT45" s="134"/>
      <c r="UOU45" s="134"/>
      <c r="UOV45" s="134"/>
      <c r="UOW45" s="134"/>
      <c r="UOX45" s="134"/>
      <c r="UOY45" s="134"/>
      <c r="UOZ45" s="134"/>
      <c r="UPA45" s="134"/>
      <c r="UPB45" s="134"/>
      <c r="UPC45" s="134"/>
      <c r="UPD45" s="134"/>
      <c r="UPE45" s="134"/>
      <c r="UPF45" s="134"/>
      <c r="UPG45" s="134"/>
      <c r="UPH45" s="134"/>
      <c r="UPI45" s="134"/>
      <c r="UPJ45" s="134"/>
      <c r="UPK45" s="134"/>
      <c r="UPL45" s="134"/>
      <c r="UPM45" s="134"/>
      <c r="UPN45" s="134"/>
      <c r="UPO45" s="134"/>
      <c r="UPP45" s="134"/>
      <c r="UPQ45" s="134"/>
      <c r="UPR45" s="134"/>
      <c r="UPS45" s="134"/>
      <c r="UPT45" s="134"/>
      <c r="UPU45" s="134"/>
      <c r="UPV45" s="134"/>
      <c r="UPW45" s="134"/>
      <c r="UPX45" s="134"/>
      <c r="UPY45" s="134"/>
      <c r="UPZ45" s="134"/>
      <c r="UQA45" s="134"/>
      <c r="UQB45" s="134"/>
      <c r="UQC45" s="134"/>
      <c r="UQD45" s="134"/>
      <c r="UQE45" s="134"/>
      <c r="UQF45" s="134"/>
      <c r="UQG45" s="134"/>
      <c r="UQH45" s="134"/>
      <c r="UQI45" s="134"/>
      <c r="UQJ45" s="134"/>
      <c r="UQK45" s="134"/>
      <c r="UQL45" s="134"/>
      <c r="UQM45" s="134"/>
      <c r="UQN45" s="134"/>
      <c r="UQO45" s="134"/>
      <c r="UQP45" s="134"/>
      <c r="UQQ45" s="134"/>
      <c r="UQR45" s="134"/>
      <c r="UQS45" s="134"/>
      <c r="UQT45" s="134"/>
      <c r="UQU45" s="134"/>
      <c r="UQV45" s="134"/>
      <c r="UQW45" s="134"/>
      <c r="UQX45" s="134"/>
      <c r="UQY45" s="134"/>
      <c r="UQZ45" s="134"/>
      <c r="URA45" s="134"/>
      <c r="URB45" s="134"/>
      <c r="URC45" s="134"/>
      <c r="URD45" s="134"/>
      <c r="URE45" s="134"/>
      <c r="URF45" s="134"/>
      <c r="URG45" s="134"/>
      <c r="URH45" s="134"/>
      <c r="URI45" s="134"/>
      <c r="URJ45" s="134"/>
      <c r="URK45" s="134"/>
      <c r="URL45" s="134"/>
      <c r="URM45" s="134"/>
      <c r="URN45" s="134"/>
      <c r="URO45" s="134"/>
      <c r="URP45" s="134"/>
      <c r="URQ45" s="134"/>
      <c r="URR45" s="134"/>
      <c r="URS45" s="134"/>
      <c r="URT45" s="134"/>
      <c r="URU45" s="134"/>
      <c r="URV45" s="134"/>
      <c r="URW45" s="134"/>
      <c r="URX45" s="134"/>
      <c r="URY45" s="134"/>
      <c r="URZ45" s="134"/>
      <c r="USA45" s="134"/>
      <c r="USB45" s="134"/>
      <c r="USC45" s="134"/>
      <c r="USD45" s="134"/>
      <c r="USE45" s="134"/>
      <c r="USF45" s="134"/>
      <c r="USG45" s="134"/>
      <c r="USH45" s="134"/>
      <c r="USI45" s="134"/>
      <c r="USJ45" s="134"/>
      <c r="USK45" s="134"/>
      <c r="USL45" s="134"/>
      <c r="USM45" s="134"/>
      <c r="USN45" s="134"/>
      <c r="USO45" s="134"/>
      <c r="USP45" s="134"/>
      <c r="USQ45" s="134"/>
      <c r="USR45" s="134"/>
      <c r="USS45" s="134"/>
      <c r="UST45" s="134"/>
      <c r="USU45" s="134"/>
      <c r="USV45" s="134"/>
      <c r="USW45" s="134"/>
      <c r="USX45" s="134"/>
      <c r="USY45" s="134"/>
      <c r="USZ45" s="134"/>
      <c r="UTA45" s="134"/>
      <c r="UTB45" s="134"/>
      <c r="UTC45" s="134"/>
      <c r="UTD45" s="134"/>
      <c r="UTE45" s="134"/>
      <c r="UTF45" s="134"/>
      <c r="UTG45" s="134"/>
      <c r="UTH45" s="134"/>
      <c r="UTI45" s="134"/>
      <c r="UTJ45" s="134"/>
      <c r="UTK45" s="134"/>
      <c r="UTL45" s="134"/>
      <c r="UTM45" s="134"/>
      <c r="UTN45" s="134"/>
      <c r="UTO45" s="134"/>
      <c r="UTP45" s="134"/>
      <c r="UTQ45" s="134"/>
      <c r="UTR45" s="134"/>
      <c r="UTS45" s="134"/>
      <c r="UTT45" s="134"/>
      <c r="UTU45" s="134"/>
      <c r="UTV45" s="134"/>
      <c r="UTW45" s="134"/>
      <c r="UTX45" s="134"/>
      <c r="UTY45" s="134"/>
      <c r="UTZ45" s="134"/>
      <c r="UUA45" s="134"/>
      <c r="UUB45" s="134"/>
      <c r="UUC45" s="134"/>
      <c r="UUD45" s="134"/>
      <c r="UUE45" s="134"/>
      <c r="UUF45" s="134"/>
      <c r="UUG45" s="134"/>
      <c r="UUH45" s="134"/>
      <c r="UUI45" s="134"/>
      <c r="UUJ45" s="134"/>
      <c r="UUK45" s="134"/>
      <c r="UUL45" s="134"/>
      <c r="UUM45" s="134"/>
      <c r="UUN45" s="134"/>
      <c r="UUO45" s="134"/>
      <c r="UUP45" s="134"/>
      <c r="UUQ45" s="134"/>
      <c r="UUR45" s="134"/>
      <c r="UUS45" s="134"/>
      <c r="UUT45" s="134"/>
      <c r="UUU45" s="134"/>
      <c r="UUV45" s="134"/>
      <c r="UUW45" s="134"/>
      <c r="UUX45" s="134"/>
      <c r="UUY45" s="134"/>
      <c r="UUZ45" s="134"/>
      <c r="UVA45" s="134"/>
      <c r="UVB45" s="134"/>
      <c r="UVC45" s="134"/>
      <c r="UVD45" s="134"/>
      <c r="UVE45" s="134"/>
      <c r="UVF45" s="134"/>
      <c r="UVG45" s="134"/>
      <c r="UVH45" s="134"/>
      <c r="UVI45" s="134"/>
      <c r="UVJ45" s="134"/>
      <c r="UVK45" s="134"/>
      <c r="UVL45" s="134"/>
      <c r="UVM45" s="134"/>
      <c r="UVN45" s="134"/>
      <c r="UVO45" s="134"/>
      <c r="UVP45" s="134"/>
      <c r="UVQ45" s="134"/>
      <c r="UVR45" s="134"/>
      <c r="UVS45" s="134"/>
      <c r="UVT45" s="134"/>
      <c r="UVU45" s="134"/>
      <c r="UVV45" s="134"/>
      <c r="UVW45" s="134"/>
      <c r="UVX45" s="134"/>
      <c r="UVY45" s="134"/>
      <c r="UVZ45" s="134"/>
      <c r="UWA45" s="134"/>
      <c r="UWB45" s="134"/>
      <c r="UWC45" s="134"/>
      <c r="UWD45" s="134"/>
      <c r="UWE45" s="134"/>
      <c r="UWF45" s="134"/>
      <c r="UWG45" s="134"/>
      <c r="UWH45" s="134"/>
      <c r="UWI45" s="134"/>
      <c r="UWJ45" s="134"/>
      <c r="UWK45" s="134"/>
      <c r="UWL45" s="134"/>
      <c r="UWM45" s="134"/>
      <c r="UWN45" s="134"/>
      <c r="UWO45" s="134"/>
      <c r="UWP45" s="134"/>
      <c r="UWQ45" s="134"/>
      <c r="UWR45" s="134"/>
      <c r="UWS45" s="134"/>
      <c r="UWT45" s="134"/>
      <c r="UWU45" s="134"/>
      <c r="UWV45" s="134"/>
      <c r="UWW45" s="134"/>
      <c r="UWX45" s="134"/>
      <c r="UWY45" s="134"/>
      <c r="UWZ45" s="134"/>
      <c r="UXA45" s="134"/>
      <c r="UXB45" s="134"/>
      <c r="UXC45" s="134"/>
      <c r="UXD45" s="134"/>
      <c r="UXE45" s="134"/>
      <c r="UXF45" s="134"/>
      <c r="UXG45" s="134"/>
      <c r="UXH45" s="134"/>
      <c r="UXI45" s="134"/>
      <c r="UXJ45" s="134"/>
      <c r="UXK45" s="134"/>
      <c r="UXL45" s="134"/>
      <c r="UXM45" s="134"/>
      <c r="UXN45" s="134"/>
      <c r="UXO45" s="134"/>
      <c r="UXP45" s="134"/>
      <c r="UXQ45" s="134"/>
      <c r="UXR45" s="134"/>
      <c r="UXS45" s="134"/>
      <c r="UXT45" s="134"/>
      <c r="UXU45" s="134"/>
      <c r="UXV45" s="134"/>
      <c r="UXW45" s="134"/>
      <c r="UXX45" s="134"/>
      <c r="UXY45" s="134"/>
      <c r="UXZ45" s="134"/>
      <c r="UYA45" s="134"/>
      <c r="UYB45" s="134"/>
      <c r="UYC45" s="134"/>
      <c r="UYD45" s="134"/>
      <c r="UYE45" s="134"/>
      <c r="UYF45" s="134"/>
      <c r="UYG45" s="134"/>
      <c r="UYH45" s="134"/>
      <c r="UYI45" s="134"/>
      <c r="UYJ45" s="134"/>
      <c r="UYK45" s="134"/>
      <c r="UYL45" s="134"/>
      <c r="UYM45" s="134"/>
      <c r="UYN45" s="134"/>
      <c r="UYO45" s="134"/>
      <c r="UYP45" s="134"/>
      <c r="UYQ45" s="134"/>
      <c r="UYR45" s="134"/>
      <c r="UYS45" s="134"/>
      <c r="UYT45" s="134"/>
      <c r="UYU45" s="134"/>
      <c r="UYV45" s="134"/>
      <c r="UYW45" s="134"/>
      <c r="UYX45" s="134"/>
      <c r="UYY45" s="134"/>
      <c r="UYZ45" s="134"/>
      <c r="UZA45" s="134"/>
      <c r="UZB45" s="134"/>
      <c r="UZC45" s="134"/>
      <c r="UZD45" s="134"/>
      <c r="UZE45" s="134"/>
      <c r="UZF45" s="134"/>
      <c r="UZG45" s="134"/>
      <c r="UZH45" s="134"/>
      <c r="UZI45" s="134"/>
      <c r="UZJ45" s="134"/>
      <c r="UZK45" s="134"/>
      <c r="UZL45" s="134"/>
      <c r="UZM45" s="134"/>
      <c r="UZN45" s="134"/>
      <c r="UZO45" s="134"/>
      <c r="UZP45" s="134"/>
      <c r="UZQ45" s="134"/>
      <c r="UZR45" s="134"/>
      <c r="UZS45" s="134"/>
      <c r="UZT45" s="134"/>
      <c r="UZU45" s="134"/>
      <c r="UZV45" s="134"/>
      <c r="UZW45" s="134"/>
      <c r="UZX45" s="134"/>
      <c r="UZY45" s="134"/>
      <c r="UZZ45" s="134"/>
      <c r="VAA45" s="134"/>
      <c r="VAB45" s="134"/>
      <c r="VAC45" s="134"/>
      <c r="VAD45" s="134"/>
      <c r="VAE45" s="134"/>
      <c r="VAF45" s="134"/>
      <c r="VAG45" s="134"/>
      <c r="VAH45" s="134"/>
      <c r="VAI45" s="134"/>
      <c r="VAJ45" s="134"/>
      <c r="VAK45" s="134"/>
      <c r="VAL45" s="134"/>
      <c r="VAM45" s="134"/>
      <c r="VAN45" s="134"/>
      <c r="VAO45" s="134"/>
      <c r="VAP45" s="134"/>
      <c r="VAQ45" s="134"/>
      <c r="VAR45" s="134"/>
      <c r="VAS45" s="134"/>
      <c r="VAT45" s="134"/>
      <c r="VAU45" s="134"/>
      <c r="VAV45" s="134"/>
      <c r="VAW45" s="134"/>
      <c r="VAX45" s="134"/>
      <c r="VAY45" s="134"/>
      <c r="VAZ45" s="134"/>
      <c r="VBA45" s="134"/>
      <c r="VBB45" s="134"/>
      <c r="VBC45" s="134"/>
      <c r="VBD45" s="134"/>
      <c r="VBE45" s="134"/>
      <c r="VBF45" s="134"/>
      <c r="VBG45" s="134"/>
      <c r="VBH45" s="134"/>
      <c r="VBI45" s="134"/>
      <c r="VBJ45" s="134"/>
      <c r="VBK45" s="134"/>
      <c r="VBL45" s="134"/>
      <c r="VBM45" s="134"/>
      <c r="VBN45" s="134"/>
      <c r="VBO45" s="134"/>
      <c r="VBP45" s="134"/>
      <c r="VBQ45" s="134"/>
      <c r="VBR45" s="134"/>
      <c r="VBS45" s="134"/>
      <c r="VBT45" s="134"/>
      <c r="VBU45" s="134"/>
      <c r="VBV45" s="134"/>
      <c r="VBW45" s="134"/>
      <c r="VBX45" s="134"/>
      <c r="VBY45" s="134"/>
      <c r="VBZ45" s="134"/>
      <c r="VCA45" s="134"/>
      <c r="VCB45" s="134"/>
      <c r="VCC45" s="134"/>
      <c r="VCD45" s="134"/>
      <c r="VCE45" s="134"/>
      <c r="VCF45" s="134"/>
      <c r="VCG45" s="134"/>
      <c r="VCH45" s="134"/>
      <c r="VCI45" s="134"/>
      <c r="VCJ45" s="134"/>
      <c r="VCK45" s="134"/>
      <c r="VCL45" s="134"/>
      <c r="VCM45" s="134"/>
      <c r="VCN45" s="134"/>
      <c r="VCO45" s="134"/>
      <c r="VCP45" s="134"/>
      <c r="VCQ45" s="134"/>
      <c r="VCR45" s="134"/>
      <c r="VCS45" s="134"/>
      <c r="VCT45" s="134"/>
      <c r="VCU45" s="134"/>
      <c r="VCV45" s="134"/>
      <c r="VCW45" s="134"/>
      <c r="VCX45" s="134"/>
      <c r="VCY45" s="134"/>
      <c r="VCZ45" s="134"/>
      <c r="VDA45" s="134"/>
      <c r="VDB45" s="134"/>
      <c r="VDC45" s="134"/>
      <c r="VDD45" s="134"/>
      <c r="VDE45" s="134"/>
      <c r="VDF45" s="134"/>
      <c r="VDG45" s="134"/>
      <c r="VDH45" s="134"/>
      <c r="VDI45" s="134"/>
      <c r="VDJ45" s="134"/>
      <c r="VDK45" s="134"/>
      <c r="VDL45" s="134"/>
      <c r="VDM45" s="134"/>
      <c r="VDN45" s="134"/>
      <c r="VDO45" s="134"/>
      <c r="VDP45" s="134"/>
      <c r="VDQ45" s="134"/>
      <c r="VDR45" s="134"/>
      <c r="VDS45" s="134"/>
      <c r="VDT45" s="134"/>
      <c r="VDU45" s="134"/>
      <c r="VDV45" s="134"/>
      <c r="VDW45" s="134"/>
      <c r="VDX45" s="134"/>
      <c r="VDY45" s="134"/>
      <c r="VDZ45" s="134"/>
      <c r="VEA45" s="134"/>
      <c r="VEB45" s="134"/>
      <c r="VEC45" s="134"/>
      <c r="VED45" s="134"/>
      <c r="VEE45" s="134"/>
      <c r="VEF45" s="134"/>
      <c r="VEG45" s="134"/>
      <c r="VEH45" s="134"/>
      <c r="VEI45" s="134"/>
      <c r="VEJ45" s="134"/>
      <c r="VEK45" s="134"/>
      <c r="VEL45" s="134"/>
      <c r="VEM45" s="134"/>
      <c r="VEN45" s="134"/>
      <c r="VEO45" s="134"/>
      <c r="VEP45" s="134"/>
      <c r="VEQ45" s="134"/>
      <c r="VER45" s="134"/>
      <c r="VES45" s="134"/>
      <c r="VET45" s="134"/>
      <c r="VEU45" s="134"/>
      <c r="VEV45" s="134"/>
      <c r="VEW45" s="134"/>
      <c r="VEX45" s="134"/>
      <c r="VEY45" s="134"/>
      <c r="VEZ45" s="134"/>
      <c r="VFA45" s="134"/>
      <c r="VFB45" s="134"/>
      <c r="VFC45" s="134"/>
      <c r="VFD45" s="134"/>
      <c r="VFE45" s="134"/>
      <c r="VFF45" s="134"/>
      <c r="VFG45" s="134"/>
      <c r="VFH45" s="134"/>
      <c r="VFI45" s="134"/>
      <c r="VFJ45" s="134"/>
      <c r="VFK45" s="134"/>
      <c r="VFL45" s="134"/>
      <c r="VFM45" s="134"/>
      <c r="VFN45" s="134"/>
      <c r="VFO45" s="134"/>
      <c r="VFP45" s="134"/>
      <c r="VFQ45" s="134"/>
      <c r="VFR45" s="134"/>
      <c r="VFS45" s="134"/>
      <c r="VFT45" s="134"/>
      <c r="VFU45" s="134"/>
      <c r="VFV45" s="134"/>
      <c r="VFW45" s="134"/>
      <c r="VFX45" s="134"/>
      <c r="VFY45" s="134"/>
      <c r="VFZ45" s="134"/>
      <c r="VGA45" s="134"/>
      <c r="VGB45" s="134"/>
      <c r="VGC45" s="134"/>
      <c r="VGD45" s="134"/>
      <c r="VGE45" s="134"/>
      <c r="VGF45" s="134"/>
      <c r="VGG45" s="134"/>
      <c r="VGH45" s="134"/>
      <c r="VGI45" s="134"/>
      <c r="VGJ45" s="134"/>
      <c r="VGK45" s="134"/>
      <c r="VGL45" s="134"/>
      <c r="VGM45" s="134"/>
      <c r="VGN45" s="134"/>
      <c r="VGO45" s="134"/>
      <c r="VGP45" s="134"/>
      <c r="VGQ45" s="134"/>
      <c r="VGR45" s="134"/>
      <c r="VGS45" s="134"/>
      <c r="VGT45" s="134"/>
      <c r="VGU45" s="134"/>
      <c r="VGV45" s="134"/>
      <c r="VGW45" s="134"/>
      <c r="VGX45" s="134"/>
      <c r="VGY45" s="134"/>
      <c r="VGZ45" s="134"/>
      <c r="VHA45" s="134"/>
      <c r="VHB45" s="134"/>
      <c r="VHC45" s="134"/>
      <c r="VHD45" s="134"/>
      <c r="VHE45" s="134"/>
      <c r="VHF45" s="134"/>
      <c r="VHG45" s="134"/>
      <c r="VHH45" s="134"/>
      <c r="VHI45" s="134"/>
      <c r="VHJ45" s="134"/>
      <c r="VHK45" s="134"/>
      <c r="VHL45" s="134"/>
      <c r="VHM45" s="134"/>
      <c r="VHN45" s="134"/>
      <c r="VHO45" s="134"/>
      <c r="VHP45" s="134"/>
      <c r="VHQ45" s="134"/>
      <c r="VHR45" s="134"/>
      <c r="VHS45" s="134"/>
      <c r="VHT45" s="134"/>
      <c r="VHU45" s="134"/>
      <c r="VHV45" s="134"/>
      <c r="VHW45" s="134"/>
      <c r="VHX45" s="134"/>
      <c r="VHY45" s="134"/>
      <c r="VHZ45" s="134"/>
      <c r="VIA45" s="134"/>
      <c r="VIB45" s="134"/>
      <c r="VIC45" s="134"/>
      <c r="VID45" s="134"/>
      <c r="VIE45" s="134"/>
      <c r="VIF45" s="134"/>
      <c r="VIG45" s="134"/>
      <c r="VIH45" s="134"/>
      <c r="VII45" s="134"/>
      <c r="VIJ45" s="134"/>
      <c r="VIK45" s="134"/>
      <c r="VIL45" s="134"/>
      <c r="VIM45" s="134"/>
      <c r="VIN45" s="134"/>
      <c r="VIO45" s="134"/>
      <c r="VIP45" s="134"/>
      <c r="VIQ45" s="134"/>
      <c r="VIR45" s="134"/>
      <c r="VIS45" s="134"/>
      <c r="VIT45" s="134"/>
      <c r="VIU45" s="134"/>
      <c r="VIV45" s="134"/>
      <c r="VIW45" s="134"/>
      <c r="VIX45" s="134"/>
      <c r="VIY45" s="134"/>
      <c r="VIZ45" s="134"/>
      <c r="VJA45" s="134"/>
      <c r="VJB45" s="134"/>
      <c r="VJC45" s="134"/>
      <c r="VJD45" s="134"/>
      <c r="VJE45" s="134"/>
      <c r="VJF45" s="134"/>
      <c r="VJG45" s="134"/>
      <c r="VJH45" s="134"/>
      <c r="VJI45" s="134"/>
      <c r="VJJ45" s="134"/>
      <c r="VJK45" s="134"/>
      <c r="VJL45" s="134"/>
      <c r="VJM45" s="134"/>
      <c r="VJN45" s="134"/>
      <c r="VJO45" s="134"/>
      <c r="VJP45" s="134"/>
      <c r="VJQ45" s="134"/>
      <c r="VJR45" s="134"/>
      <c r="VJS45" s="134"/>
      <c r="VJT45" s="134"/>
      <c r="VJU45" s="134"/>
      <c r="VJV45" s="134"/>
      <c r="VJW45" s="134"/>
      <c r="VJX45" s="134"/>
      <c r="VJY45" s="134"/>
      <c r="VJZ45" s="134"/>
      <c r="VKA45" s="134"/>
      <c r="VKB45" s="134"/>
      <c r="VKC45" s="134"/>
      <c r="VKD45" s="134"/>
      <c r="VKE45" s="134"/>
      <c r="VKF45" s="134"/>
      <c r="VKG45" s="134"/>
      <c r="VKH45" s="134"/>
      <c r="VKI45" s="134"/>
      <c r="VKJ45" s="134"/>
      <c r="VKK45" s="134"/>
      <c r="VKL45" s="134"/>
      <c r="VKM45" s="134"/>
      <c r="VKN45" s="134"/>
      <c r="VKO45" s="134"/>
      <c r="VKP45" s="134"/>
      <c r="VKQ45" s="134"/>
      <c r="VKR45" s="134"/>
      <c r="VKS45" s="134"/>
      <c r="VKT45" s="134"/>
      <c r="VKU45" s="134"/>
      <c r="VKV45" s="134"/>
      <c r="VKW45" s="134"/>
      <c r="VKX45" s="134"/>
      <c r="VKY45" s="134"/>
      <c r="VKZ45" s="134"/>
      <c r="VLA45" s="134"/>
      <c r="VLB45" s="134"/>
      <c r="VLC45" s="134"/>
      <c r="VLD45" s="134"/>
      <c r="VLE45" s="134"/>
      <c r="VLF45" s="134"/>
      <c r="VLG45" s="134"/>
      <c r="VLH45" s="134"/>
      <c r="VLI45" s="134"/>
      <c r="VLJ45" s="134"/>
      <c r="VLK45" s="134"/>
      <c r="VLL45" s="134"/>
      <c r="VLM45" s="134"/>
      <c r="VLN45" s="134"/>
      <c r="VLO45" s="134"/>
      <c r="VLP45" s="134"/>
      <c r="VLQ45" s="134"/>
      <c r="VLR45" s="134"/>
      <c r="VLS45" s="134"/>
      <c r="VLT45" s="134"/>
      <c r="VLU45" s="134"/>
      <c r="VLV45" s="134"/>
      <c r="VLW45" s="134"/>
      <c r="VLX45" s="134"/>
      <c r="VLY45" s="134"/>
      <c r="VLZ45" s="134"/>
      <c r="VMA45" s="134"/>
      <c r="VMB45" s="134"/>
      <c r="VMC45" s="134"/>
      <c r="VMD45" s="134"/>
      <c r="VME45" s="134"/>
      <c r="VMF45" s="134"/>
      <c r="VMG45" s="134"/>
      <c r="VMH45" s="134"/>
      <c r="VMI45" s="134"/>
      <c r="VMJ45" s="134"/>
      <c r="VMK45" s="134"/>
      <c r="VML45" s="134"/>
      <c r="VMM45" s="134"/>
      <c r="VMN45" s="134"/>
      <c r="VMO45" s="134"/>
      <c r="VMP45" s="134"/>
      <c r="VMQ45" s="134"/>
      <c r="VMR45" s="134"/>
      <c r="VMS45" s="134"/>
      <c r="VMT45" s="134"/>
      <c r="VMU45" s="134"/>
      <c r="VMV45" s="134"/>
      <c r="VMW45" s="134"/>
      <c r="VMX45" s="134"/>
      <c r="VMY45" s="134"/>
      <c r="VMZ45" s="134"/>
      <c r="VNA45" s="134"/>
      <c r="VNB45" s="134"/>
      <c r="VNC45" s="134"/>
      <c r="VND45" s="134"/>
      <c r="VNE45" s="134"/>
      <c r="VNF45" s="134"/>
      <c r="VNG45" s="134"/>
      <c r="VNH45" s="134"/>
      <c r="VNI45" s="134"/>
      <c r="VNJ45" s="134"/>
      <c r="VNK45" s="134"/>
      <c r="VNL45" s="134"/>
      <c r="VNM45" s="134"/>
      <c r="VNN45" s="134"/>
      <c r="VNO45" s="134"/>
      <c r="VNP45" s="134"/>
      <c r="VNQ45" s="134"/>
      <c r="VNR45" s="134"/>
      <c r="VNS45" s="134"/>
      <c r="VNT45" s="134"/>
      <c r="VNU45" s="134"/>
      <c r="VNV45" s="134"/>
      <c r="VNW45" s="134"/>
      <c r="VNX45" s="134"/>
      <c r="VNY45" s="134"/>
      <c r="VNZ45" s="134"/>
      <c r="VOA45" s="134"/>
      <c r="VOB45" s="134"/>
      <c r="VOC45" s="134"/>
      <c r="VOD45" s="134"/>
      <c r="VOE45" s="134"/>
      <c r="VOF45" s="134"/>
      <c r="VOG45" s="134"/>
      <c r="VOH45" s="134"/>
      <c r="VOI45" s="134"/>
      <c r="VOJ45" s="134"/>
      <c r="VOK45" s="134"/>
      <c r="VOL45" s="134"/>
      <c r="VOM45" s="134"/>
      <c r="VON45" s="134"/>
      <c r="VOO45" s="134"/>
      <c r="VOP45" s="134"/>
      <c r="VOQ45" s="134"/>
      <c r="VOR45" s="134"/>
      <c r="VOS45" s="134"/>
      <c r="VOT45" s="134"/>
      <c r="VOU45" s="134"/>
      <c r="VOV45" s="134"/>
      <c r="VOW45" s="134"/>
      <c r="VOX45" s="134"/>
      <c r="VOY45" s="134"/>
      <c r="VOZ45" s="134"/>
      <c r="VPA45" s="134"/>
      <c r="VPB45" s="134"/>
      <c r="VPC45" s="134"/>
      <c r="VPD45" s="134"/>
      <c r="VPE45" s="134"/>
      <c r="VPF45" s="134"/>
      <c r="VPG45" s="134"/>
      <c r="VPH45" s="134"/>
      <c r="VPI45" s="134"/>
      <c r="VPJ45" s="134"/>
      <c r="VPK45" s="134"/>
      <c r="VPL45" s="134"/>
      <c r="VPM45" s="134"/>
      <c r="VPN45" s="134"/>
      <c r="VPO45" s="134"/>
      <c r="VPP45" s="134"/>
      <c r="VPQ45" s="134"/>
      <c r="VPR45" s="134"/>
      <c r="VPS45" s="134"/>
      <c r="VPT45" s="134"/>
      <c r="VPU45" s="134"/>
      <c r="VPV45" s="134"/>
      <c r="VPW45" s="134"/>
      <c r="VPX45" s="134"/>
      <c r="VPY45" s="134"/>
      <c r="VPZ45" s="134"/>
      <c r="VQA45" s="134"/>
      <c r="VQB45" s="134"/>
      <c r="VQC45" s="134"/>
      <c r="VQD45" s="134"/>
      <c r="VQE45" s="134"/>
      <c r="VQF45" s="134"/>
      <c r="VQG45" s="134"/>
      <c r="VQH45" s="134"/>
      <c r="VQI45" s="134"/>
      <c r="VQJ45" s="134"/>
      <c r="VQK45" s="134"/>
      <c r="VQL45" s="134"/>
      <c r="VQM45" s="134"/>
      <c r="VQN45" s="134"/>
      <c r="VQO45" s="134"/>
      <c r="VQP45" s="134"/>
      <c r="VQQ45" s="134"/>
      <c r="VQR45" s="134"/>
      <c r="VQS45" s="134"/>
      <c r="VQT45" s="134"/>
      <c r="VQU45" s="134"/>
      <c r="VQV45" s="134"/>
      <c r="VQW45" s="134"/>
      <c r="VQX45" s="134"/>
      <c r="VQY45" s="134"/>
      <c r="VQZ45" s="134"/>
      <c r="VRA45" s="134"/>
      <c r="VRB45" s="134"/>
      <c r="VRC45" s="134"/>
      <c r="VRD45" s="134"/>
      <c r="VRE45" s="134"/>
      <c r="VRF45" s="134"/>
      <c r="VRG45" s="134"/>
      <c r="VRH45" s="134"/>
      <c r="VRI45" s="134"/>
      <c r="VRJ45" s="134"/>
      <c r="VRK45" s="134"/>
      <c r="VRL45" s="134"/>
      <c r="VRM45" s="134"/>
      <c r="VRN45" s="134"/>
      <c r="VRO45" s="134"/>
      <c r="VRP45" s="134"/>
      <c r="VRQ45" s="134"/>
      <c r="VRR45" s="134"/>
      <c r="VRS45" s="134"/>
      <c r="VRT45" s="134"/>
      <c r="VRU45" s="134"/>
      <c r="VRV45" s="134"/>
      <c r="VRW45" s="134"/>
      <c r="VRX45" s="134"/>
      <c r="VRY45" s="134"/>
      <c r="VRZ45" s="134"/>
      <c r="VSA45" s="134"/>
      <c r="VSB45" s="134"/>
      <c r="VSC45" s="134"/>
      <c r="VSD45" s="134"/>
      <c r="VSE45" s="134"/>
      <c r="VSF45" s="134"/>
      <c r="VSG45" s="134"/>
      <c r="VSH45" s="134"/>
      <c r="VSI45" s="134"/>
      <c r="VSJ45" s="134"/>
      <c r="VSK45" s="134"/>
      <c r="VSL45" s="134"/>
      <c r="VSM45" s="134"/>
      <c r="VSN45" s="134"/>
      <c r="VSO45" s="134"/>
      <c r="VSP45" s="134"/>
      <c r="VSQ45" s="134"/>
      <c r="VSR45" s="134"/>
      <c r="VSS45" s="134"/>
      <c r="VST45" s="134"/>
      <c r="VSU45" s="134"/>
      <c r="VSV45" s="134"/>
      <c r="VSW45" s="134"/>
      <c r="VSX45" s="134"/>
      <c r="VSY45" s="134"/>
      <c r="VSZ45" s="134"/>
      <c r="VTA45" s="134"/>
      <c r="VTB45" s="134"/>
      <c r="VTC45" s="134"/>
      <c r="VTD45" s="134"/>
      <c r="VTE45" s="134"/>
      <c r="VTF45" s="134"/>
      <c r="VTG45" s="134"/>
      <c r="VTH45" s="134"/>
      <c r="VTI45" s="134"/>
      <c r="VTJ45" s="134"/>
      <c r="VTK45" s="134"/>
      <c r="VTL45" s="134"/>
      <c r="VTM45" s="134"/>
      <c r="VTN45" s="134"/>
      <c r="VTO45" s="134"/>
      <c r="VTP45" s="134"/>
      <c r="VTQ45" s="134"/>
      <c r="VTR45" s="134"/>
      <c r="VTS45" s="134"/>
      <c r="VTT45" s="134"/>
      <c r="VTU45" s="134"/>
      <c r="VTV45" s="134"/>
      <c r="VTW45" s="134"/>
      <c r="VTX45" s="134"/>
      <c r="VTY45" s="134"/>
      <c r="VTZ45" s="134"/>
      <c r="VUA45" s="134"/>
      <c r="VUB45" s="134"/>
      <c r="VUC45" s="134"/>
      <c r="VUD45" s="134"/>
      <c r="VUE45" s="134"/>
      <c r="VUF45" s="134"/>
      <c r="VUG45" s="134"/>
      <c r="VUH45" s="134"/>
      <c r="VUI45" s="134"/>
      <c r="VUJ45" s="134"/>
      <c r="VUK45" s="134"/>
      <c r="VUL45" s="134"/>
      <c r="VUM45" s="134"/>
      <c r="VUN45" s="134"/>
      <c r="VUO45" s="134"/>
      <c r="VUP45" s="134"/>
      <c r="VUQ45" s="134"/>
      <c r="VUR45" s="134"/>
      <c r="VUS45" s="134"/>
      <c r="VUT45" s="134"/>
      <c r="VUU45" s="134"/>
      <c r="VUV45" s="134"/>
      <c r="VUW45" s="134"/>
      <c r="VUX45" s="134"/>
      <c r="VUY45" s="134"/>
      <c r="VUZ45" s="134"/>
      <c r="VVA45" s="134"/>
      <c r="VVB45" s="134"/>
      <c r="VVC45" s="134"/>
      <c r="VVD45" s="134"/>
      <c r="VVE45" s="134"/>
      <c r="VVF45" s="134"/>
      <c r="VVG45" s="134"/>
      <c r="VVH45" s="134"/>
      <c r="VVI45" s="134"/>
      <c r="VVJ45" s="134"/>
      <c r="VVK45" s="134"/>
      <c r="VVL45" s="134"/>
      <c r="VVM45" s="134"/>
      <c r="VVN45" s="134"/>
      <c r="VVO45" s="134"/>
      <c r="VVP45" s="134"/>
      <c r="VVQ45" s="134"/>
      <c r="VVR45" s="134"/>
      <c r="VVS45" s="134"/>
      <c r="VVT45" s="134"/>
      <c r="VVU45" s="134"/>
      <c r="VVV45" s="134"/>
      <c r="VVW45" s="134"/>
      <c r="VVX45" s="134"/>
      <c r="VVY45" s="134"/>
      <c r="VVZ45" s="134"/>
      <c r="VWA45" s="134"/>
      <c r="VWB45" s="134"/>
      <c r="VWC45" s="134"/>
      <c r="VWD45" s="134"/>
      <c r="VWE45" s="134"/>
      <c r="VWF45" s="134"/>
      <c r="VWG45" s="134"/>
      <c r="VWH45" s="134"/>
      <c r="VWI45" s="134"/>
      <c r="VWJ45" s="134"/>
      <c r="VWK45" s="134"/>
      <c r="VWL45" s="134"/>
      <c r="VWM45" s="134"/>
      <c r="VWN45" s="134"/>
      <c r="VWO45" s="134"/>
      <c r="VWP45" s="134"/>
      <c r="VWQ45" s="134"/>
      <c r="VWR45" s="134"/>
      <c r="VWS45" s="134"/>
      <c r="VWT45" s="134"/>
      <c r="VWU45" s="134"/>
      <c r="VWV45" s="134"/>
      <c r="VWW45" s="134"/>
      <c r="VWX45" s="134"/>
      <c r="VWY45" s="134"/>
      <c r="VWZ45" s="134"/>
      <c r="VXA45" s="134"/>
      <c r="VXB45" s="134"/>
      <c r="VXC45" s="134"/>
      <c r="VXD45" s="134"/>
      <c r="VXE45" s="134"/>
      <c r="VXF45" s="134"/>
      <c r="VXG45" s="134"/>
      <c r="VXH45" s="134"/>
      <c r="VXI45" s="134"/>
      <c r="VXJ45" s="134"/>
      <c r="VXK45" s="134"/>
      <c r="VXL45" s="134"/>
      <c r="VXM45" s="134"/>
      <c r="VXN45" s="134"/>
      <c r="VXO45" s="134"/>
      <c r="VXP45" s="134"/>
      <c r="VXQ45" s="134"/>
      <c r="VXR45" s="134"/>
      <c r="VXS45" s="134"/>
      <c r="VXT45" s="134"/>
      <c r="VXU45" s="134"/>
      <c r="VXV45" s="134"/>
      <c r="VXW45" s="134"/>
      <c r="VXX45" s="134"/>
      <c r="VXY45" s="134"/>
      <c r="VXZ45" s="134"/>
      <c r="VYA45" s="134"/>
      <c r="VYB45" s="134"/>
      <c r="VYC45" s="134"/>
      <c r="VYD45" s="134"/>
      <c r="VYE45" s="134"/>
      <c r="VYF45" s="134"/>
      <c r="VYG45" s="134"/>
      <c r="VYH45" s="134"/>
      <c r="VYI45" s="134"/>
      <c r="VYJ45" s="134"/>
      <c r="VYK45" s="134"/>
      <c r="VYL45" s="134"/>
      <c r="VYM45" s="134"/>
      <c r="VYN45" s="134"/>
      <c r="VYO45" s="134"/>
      <c r="VYP45" s="134"/>
      <c r="VYQ45" s="134"/>
      <c r="VYR45" s="134"/>
      <c r="VYS45" s="134"/>
      <c r="VYT45" s="134"/>
      <c r="VYU45" s="134"/>
      <c r="VYV45" s="134"/>
      <c r="VYW45" s="134"/>
      <c r="VYX45" s="134"/>
      <c r="VYY45" s="134"/>
      <c r="VYZ45" s="134"/>
      <c r="VZA45" s="134"/>
      <c r="VZB45" s="134"/>
      <c r="VZC45" s="134"/>
      <c r="VZD45" s="134"/>
      <c r="VZE45" s="134"/>
      <c r="VZF45" s="134"/>
      <c r="VZG45" s="134"/>
      <c r="VZH45" s="134"/>
      <c r="VZI45" s="134"/>
      <c r="VZJ45" s="134"/>
      <c r="VZK45" s="134"/>
      <c r="VZL45" s="134"/>
      <c r="VZM45" s="134"/>
      <c r="VZN45" s="134"/>
      <c r="VZO45" s="134"/>
      <c r="VZP45" s="134"/>
      <c r="VZQ45" s="134"/>
      <c r="VZR45" s="134"/>
      <c r="VZS45" s="134"/>
      <c r="VZT45" s="134"/>
      <c r="VZU45" s="134"/>
      <c r="VZV45" s="134"/>
      <c r="VZW45" s="134"/>
      <c r="VZX45" s="134"/>
      <c r="VZY45" s="134"/>
      <c r="VZZ45" s="134"/>
      <c r="WAA45" s="134"/>
      <c r="WAB45" s="134"/>
      <c r="WAC45" s="134"/>
      <c r="WAD45" s="134"/>
      <c r="WAE45" s="134"/>
      <c r="WAF45" s="134"/>
      <c r="WAG45" s="134"/>
      <c r="WAH45" s="134"/>
      <c r="WAI45" s="134"/>
      <c r="WAJ45" s="134"/>
      <c r="WAK45" s="134"/>
      <c r="WAL45" s="134"/>
      <c r="WAM45" s="134"/>
      <c r="WAN45" s="134"/>
      <c r="WAO45" s="134"/>
      <c r="WAP45" s="134"/>
      <c r="WAQ45" s="134"/>
      <c r="WAR45" s="134"/>
      <c r="WAS45" s="134"/>
      <c r="WAT45" s="134"/>
      <c r="WAU45" s="134"/>
      <c r="WAV45" s="134"/>
      <c r="WAW45" s="134"/>
      <c r="WAX45" s="134"/>
      <c r="WAY45" s="134"/>
      <c r="WAZ45" s="134"/>
      <c r="WBA45" s="134"/>
      <c r="WBB45" s="134"/>
      <c r="WBC45" s="134"/>
      <c r="WBD45" s="134"/>
      <c r="WBE45" s="134"/>
      <c r="WBF45" s="134"/>
      <c r="WBG45" s="134"/>
      <c r="WBH45" s="134"/>
      <c r="WBI45" s="134"/>
      <c r="WBJ45" s="134"/>
      <c r="WBK45" s="134"/>
      <c r="WBL45" s="134"/>
      <c r="WBM45" s="134"/>
      <c r="WBN45" s="134"/>
      <c r="WBO45" s="134"/>
      <c r="WBP45" s="134"/>
      <c r="WBQ45" s="134"/>
      <c r="WBR45" s="134"/>
      <c r="WBS45" s="134"/>
      <c r="WBT45" s="134"/>
      <c r="WBU45" s="134"/>
      <c r="WBV45" s="134"/>
      <c r="WBW45" s="134"/>
      <c r="WBX45" s="134"/>
      <c r="WBY45" s="134"/>
      <c r="WBZ45" s="134"/>
      <c r="WCA45" s="134"/>
      <c r="WCB45" s="134"/>
      <c r="WCC45" s="134"/>
      <c r="WCD45" s="134"/>
      <c r="WCE45" s="134"/>
      <c r="WCF45" s="134"/>
      <c r="WCG45" s="134"/>
      <c r="WCH45" s="134"/>
      <c r="WCI45" s="134"/>
      <c r="WCJ45" s="134"/>
      <c r="WCK45" s="134"/>
      <c r="WCL45" s="134"/>
      <c r="WCM45" s="134"/>
      <c r="WCN45" s="134"/>
      <c r="WCO45" s="134"/>
      <c r="WCP45" s="134"/>
      <c r="WCQ45" s="134"/>
      <c r="WCR45" s="134"/>
      <c r="WCS45" s="134"/>
      <c r="WCT45" s="134"/>
      <c r="WCU45" s="134"/>
      <c r="WCV45" s="134"/>
      <c r="WCW45" s="134"/>
      <c r="WCX45" s="134"/>
      <c r="WCY45" s="134"/>
      <c r="WCZ45" s="134"/>
      <c r="WDA45" s="134"/>
      <c r="WDB45" s="134"/>
      <c r="WDC45" s="134"/>
      <c r="WDD45" s="134"/>
      <c r="WDE45" s="134"/>
      <c r="WDF45" s="134"/>
      <c r="WDG45" s="134"/>
      <c r="WDH45" s="134"/>
      <c r="WDI45" s="134"/>
      <c r="WDJ45" s="134"/>
      <c r="WDK45" s="134"/>
      <c r="WDL45" s="134"/>
      <c r="WDM45" s="134"/>
      <c r="WDN45" s="134"/>
      <c r="WDO45" s="134"/>
      <c r="WDP45" s="134"/>
      <c r="WDQ45" s="134"/>
      <c r="WDR45" s="134"/>
      <c r="WDS45" s="134"/>
      <c r="WDT45" s="134"/>
      <c r="WDU45" s="134"/>
      <c r="WDV45" s="134"/>
      <c r="WDW45" s="134"/>
      <c r="WDX45" s="134"/>
      <c r="WDY45" s="134"/>
      <c r="WDZ45" s="134"/>
      <c r="WEA45" s="134"/>
      <c r="WEB45" s="134"/>
      <c r="WEC45" s="134"/>
      <c r="WED45" s="134"/>
      <c r="WEE45" s="134"/>
      <c r="WEF45" s="134"/>
      <c r="WEG45" s="134"/>
      <c r="WEH45" s="134"/>
      <c r="WEI45" s="134"/>
      <c r="WEJ45" s="134"/>
      <c r="WEK45" s="134"/>
      <c r="WEL45" s="134"/>
      <c r="WEM45" s="134"/>
      <c r="WEN45" s="134"/>
      <c r="WEO45" s="134"/>
      <c r="WEP45" s="134"/>
      <c r="WEQ45" s="134"/>
      <c r="WER45" s="134"/>
      <c r="WES45" s="134"/>
      <c r="WET45" s="134"/>
      <c r="WEU45" s="134"/>
      <c r="WEV45" s="134"/>
      <c r="WEW45" s="134"/>
      <c r="WEX45" s="134"/>
      <c r="WEY45" s="134"/>
      <c r="WEZ45" s="134"/>
      <c r="WFA45" s="134"/>
      <c r="WFB45" s="134"/>
      <c r="WFC45" s="134"/>
      <c r="WFD45" s="134"/>
      <c r="WFE45" s="134"/>
      <c r="WFF45" s="134"/>
      <c r="WFG45" s="134"/>
      <c r="WFH45" s="134"/>
      <c r="WFI45" s="134"/>
      <c r="WFJ45" s="134"/>
      <c r="WFK45" s="134"/>
      <c r="WFL45" s="134"/>
      <c r="WFM45" s="134"/>
      <c r="WFN45" s="134"/>
      <c r="WFO45" s="134"/>
      <c r="WFP45" s="134"/>
      <c r="WFQ45" s="134"/>
      <c r="WFR45" s="134"/>
      <c r="WFS45" s="134"/>
      <c r="WFT45" s="134"/>
      <c r="WFU45" s="134"/>
      <c r="WFV45" s="134"/>
      <c r="WFW45" s="134"/>
      <c r="WFX45" s="134"/>
      <c r="WFY45" s="134"/>
      <c r="WFZ45" s="134"/>
      <c r="WGA45" s="134"/>
      <c r="WGB45" s="134"/>
      <c r="WGC45" s="134"/>
      <c r="WGD45" s="134"/>
      <c r="WGE45" s="134"/>
      <c r="WGF45" s="134"/>
      <c r="WGG45" s="134"/>
      <c r="WGH45" s="134"/>
      <c r="WGI45" s="134"/>
      <c r="WGJ45" s="134"/>
      <c r="WGK45" s="134"/>
      <c r="WGL45" s="134"/>
      <c r="WGM45" s="134"/>
      <c r="WGN45" s="134"/>
      <c r="WGO45" s="134"/>
      <c r="WGP45" s="134"/>
      <c r="WGQ45" s="134"/>
      <c r="WGR45" s="134"/>
      <c r="WGS45" s="134"/>
      <c r="WGT45" s="134"/>
      <c r="WGU45" s="134"/>
      <c r="WGV45" s="134"/>
      <c r="WGW45" s="134"/>
      <c r="WGX45" s="134"/>
      <c r="WGY45" s="134"/>
      <c r="WGZ45" s="134"/>
      <c r="WHA45" s="134"/>
      <c r="WHB45" s="134"/>
      <c r="WHC45" s="134"/>
      <c r="WHD45" s="134"/>
      <c r="WHE45" s="134"/>
      <c r="WHF45" s="134"/>
      <c r="WHG45" s="134"/>
      <c r="WHH45" s="134"/>
      <c r="WHI45" s="134"/>
      <c r="WHJ45" s="134"/>
      <c r="WHK45" s="134"/>
      <c r="WHL45" s="134"/>
      <c r="WHM45" s="134"/>
      <c r="WHN45" s="134"/>
      <c r="WHO45" s="134"/>
      <c r="WHP45" s="134"/>
      <c r="WHQ45" s="134"/>
      <c r="WHR45" s="134"/>
      <c r="WHS45" s="134"/>
      <c r="WHT45" s="134"/>
      <c r="WHU45" s="134"/>
      <c r="WHV45" s="134"/>
      <c r="WHW45" s="134"/>
      <c r="WHX45" s="134"/>
      <c r="WHY45" s="134"/>
      <c r="WHZ45" s="134"/>
      <c r="WIA45" s="134"/>
      <c r="WIB45" s="134"/>
      <c r="WIC45" s="134"/>
      <c r="WID45" s="134"/>
      <c r="WIE45" s="134"/>
      <c r="WIF45" s="134"/>
      <c r="WIG45" s="134"/>
      <c r="WIH45" s="134"/>
      <c r="WII45" s="134"/>
      <c r="WIJ45" s="134"/>
      <c r="WIK45" s="134"/>
      <c r="WIL45" s="134"/>
      <c r="WIM45" s="134"/>
      <c r="WIN45" s="134"/>
      <c r="WIO45" s="134"/>
      <c r="WIP45" s="134"/>
      <c r="WIQ45" s="134"/>
      <c r="WIR45" s="134"/>
      <c r="WIS45" s="134"/>
      <c r="WIT45" s="134"/>
      <c r="WIU45" s="134"/>
      <c r="WIV45" s="134"/>
      <c r="WIW45" s="134"/>
      <c r="WIX45" s="134"/>
      <c r="WIY45" s="134"/>
      <c r="WIZ45" s="134"/>
      <c r="WJA45" s="134"/>
      <c r="WJB45" s="134"/>
      <c r="WJC45" s="134"/>
      <c r="WJD45" s="134"/>
      <c r="WJE45" s="134"/>
      <c r="WJF45" s="134"/>
      <c r="WJG45" s="134"/>
      <c r="WJH45" s="134"/>
      <c r="WJI45" s="134"/>
      <c r="WJJ45" s="134"/>
      <c r="WJK45" s="134"/>
      <c r="WJL45" s="134"/>
      <c r="WJM45" s="134"/>
      <c r="WJN45" s="134"/>
      <c r="WJO45" s="134"/>
      <c r="WJP45" s="134"/>
      <c r="WJQ45" s="134"/>
      <c r="WJR45" s="134"/>
      <c r="WJS45" s="134"/>
      <c r="WJT45" s="134"/>
      <c r="WJU45" s="134"/>
      <c r="WJV45" s="134"/>
      <c r="WJW45" s="134"/>
      <c r="WJX45" s="134"/>
      <c r="WJY45" s="134"/>
      <c r="WJZ45" s="134"/>
      <c r="WKA45" s="134"/>
      <c r="WKB45" s="134"/>
      <c r="WKC45" s="134"/>
      <c r="WKD45" s="134"/>
      <c r="WKE45" s="134"/>
      <c r="WKF45" s="134"/>
      <c r="WKG45" s="134"/>
      <c r="WKH45" s="134"/>
      <c r="WKI45" s="134"/>
      <c r="WKJ45" s="134"/>
      <c r="WKK45" s="134"/>
      <c r="WKL45" s="134"/>
      <c r="WKM45" s="134"/>
      <c r="WKN45" s="134"/>
      <c r="WKO45" s="134"/>
      <c r="WKP45" s="134"/>
      <c r="WKQ45" s="134"/>
      <c r="WKR45" s="134"/>
      <c r="WKS45" s="134"/>
      <c r="WKT45" s="134"/>
      <c r="WKU45" s="134"/>
      <c r="WKV45" s="134"/>
      <c r="WKW45" s="134"/>
      <c r="WKX45" s="134"/>
      <c r="WKY45" s="134"/>
      <c r="WKZ45" s="134"/>
      <c r="WLA45" s="134"/>
      <c r="WLB45" s="134"/>
      <c r="WLC45" s="134"/>
      <c r="WLD45" s="134"/>
      <c r="WLE45" s="134"/>
      <c r="WLF45" s="134"/>
      <c r="WLG45" s="134"/>
      <c r="WLH45" s="134"/>
      <c r="WLI45" s="134"/>
      <c r="WLJ45" s="134"/>
      <c r="WLK45" s="134"/>
      <c r="WLL45" s="134"/>
      <c r="WLM45" s="134"/>
      <c r="WLN45" s="134"/>
      <c r="WLO45" s="134"/>
      <c r="WLP45" s="134"/>
      <c r="WLQ45" s="134"/>
      <c r="WLR45" s="134"/>
      <c r="WLS45" s="134"/>
      <c r="WLT45" s="134"/>
      <c r="WLU45" s="134"/>
      <c r="WLV45" s="134"/>
      <c r="WLW45" s="134"/>
      <c r="WLX45" s="134"/>
      <c r="WLY45" s="134"/>
      <c r="WLZ45" s="134"/>
      <c r="WMA45" s="134"/>
      <c r="WMB45" s="134"/>
      <c r="WMC45" s="134"/>
      <c r="WMD45" s="134"/>
      <c r="WME45" s="134"/>
      <c r="WMF45" s="134"/>
      <c r="WMG45" s="134"/>
      <c r="WMH45" s="134"/>
      <c r="WMI45" s="134"/>
      <c r="WMJ45" s="134"/>
      <c r="WMK45" s="134"/>
      <c r="WML45" s="134"/>
      <c r="WMM45" s="134"/>
      <c r="WMN45" s="134"/>
      <c r="WMO45" s="134"/>
      <c r="WMP45" s="134"/>
      <c r="WMQ45" s="134"/>
      <c r="WMR45" s="134"/>
      <c r="WMS45" s="134"/>
      <c r="WMT45" s="134"/>
      <c r="WMU45" s="134"/>
      <c r="WMV45" s="134"/>
      <c r="WMW45" s="134"/>
      <c r="WMX45" s="134"/>
      <c r="WMY45" s="134"/>
      <c r="WMZ45" s="134"/>
      <c r="WNA45" s="134"/>
      <c r="WNB45" s="134"/>
      <c r="WNC45" s="134"/>
      <c r="WND45" s="134"/>
      <c r="WNE45" s="134"/>
      <c r="WNF45" s="134"/>
      <c r="WNG45" s="134"/>
      <c r="WNH45" s="134"/>
      <c r="WNI45" s="134"/>
      <c r="WNJ45" s="134"/>
      <c r="WNK45" s="134"/>
      <c r="WNL45" s="134"/>
      <c r="WNM45" s="134"/>
      <c r="WNN45" s="134"/>
      <c r="WNO45" s="134"/>
      <c r="WNP45" s="134"/>
      <c r="WNQ45" s="134"/>
      <c r="WNR45" s="134"/>
      <c r="WNS45" s="134"/>
      <c r="WNT45" s="134"/>
      <c r="WNU45" s="134"/>
      <c r="WNV45" s="134"/>
      <c r="WNW45" s="134"/>
      <c r="WNX45" s="134"/>
      <c r="WNY45" s="134"/>
      <c r="WNZ45" s="134"/>
      <c r="WOA45" s="134"/>
      <c r="WOB45" s="134"/>
      <c r="WOC45" s="134"/>
      <c r="WOD45" s="134"/>
      <c r="WOE45" s="134"/>
      <c r="WOF45" s="134"/>
      <c r="WOG45" s="134"/>
      <c r="WOH45" s="134"/>
      <c r="WOI45" s="134"/>
      <c r="WOJ45" s="134"/>
      <c r="WOK45" s="134"/>
      <c r="WOL45" s="134"/>
      <c r="WOM45" s="134"/>
      <c r="WON45" s="134"/>
      <c r="WOO45" s="134"/>
      <c r="WOP45" s="134"/>
      <c r="WOQ45" s="134"/>
      <c r="WOR45" s="134"/>
      <c r="WOS45" s="134"/>
      <c r="WOT45" s="134"/>
      <c r="WOU45" s="134"/>
      <c r="WOV45" s="134"/>
      <c r="WOW45" s="134"/>
      <c r="WOX45" s="134"/>
      <c r="WOY45" s="134"/>
      <c r="WOZ45" s="134"/>
      <c r="WPA45" s="134"/>
      <c r="WPB45" s="134"/>
      <c r="WPC45" s="134"/>
      <c r="WPD45" s="134"/>
      <c r="WPE45" s="134"/>
      <c r="WPF45" s="134"/>
      <c r="WPG45" s="134"/>
      <c r="WPH45" s="134"/>
      <c r="WPI45" s="134"/>
      <c r="WPJ45" s="134"/>
      <c r="WPK45" s="134"/>
      <c r="WPL45" s="134"/>
      <c r="WPM45" s="134"/>
      <c r="WPN45" s="134"/>
      <c r="WPO45" s="134"/>
      <c r="WPP45" s="134"/>
      <c r="WPQ45" s="134"/>
      <c r="WPR45" s="134"/>
      <c r="WPS45" s="134"/>
      <c r="WPT45" s="134"/>
      <c r="WPU45" s="134"/>
      <c r="WPV45" s="134"/>
      <c r="WPW45" s="134"/>
      <c r="WPX45" s="134"/>
      <c r="WPY45" s="134"/>
      <c r="WPZ45" s="134"/>
      <c r="WQA45" s="134"/>
      <c r="WQB45" s="134"/>
      <c r="WQC45" s="134"/>
      <c r="WQD45" s="134"/>
      <c r="WQE45" s="134"/>
      <c r="WQF45" s="134"/>
      <c r="WQG45" s="134"/>
      <c r="WQH45" s="134"/>
      <c r="WQI45" s="134"/>
      <c r="WQJ45" s="134"/>
      <c r="WQK45" s="134"/>
      <c r="WQL45" s="134"/>
      <c r="WQM45" s="134"/>
      <c r="WQN45" s="134"/>
      <c r="WQO45" s="134"/>
      <c r="WQP45" s="134"/>
      <c r="WQQ45" s="134"/>
      <c r="WQR45" s="134"/>
      <c r="WQS45" s="134"/>
      <c r="WQT45" s="134"/>
      <c r="WQU45" s="134"/>
      <c r="WQV45" s="134"/>
      <c r="WQW45" s="134"/>
      <c r="WQX45" s="134"/>
      <c r="WQY45" s="134"/>
      <c r="WQZ45" s="134"/>
      <c r="WRA45" s="134"/>
      <c r="WRB45" s="134"/>
      <c r="WRC45" s="134"/>
      <c r="WRD45" s="134"/>
      <c r="WRE45" s="134"/>
      <c r="WRF45" s="134"/>
      <c r="WRG45" s="134"/>
      <c r="WRH45" s="134"/>
      <c r="WRI45" s="134"/>
      <c r="WRJ45" s="134"/>
      <c r="WRK45" s="134"/>
      <c r="WRL45" s="134"/>
      <c r="WRM45" s="134"/>
      <c r="WRN45" s="134"/>
      <c r="WRO45" s="134"/>
      <c r="WRP45" s="134"/>
      <c r="WRQ45" s="134"/>
      <c r="WRR45" s="134"/>
      <c r="WRS45" s="134"/>
      <c r="WRT45" s="134"/>
      <c r="WRU45" s="134"/>
      <c r="WRV45" s="134"/>
      <c r="WRW45" s="134"/>
      <c r="WRX45" s="134"/>
      <c r="WRY45" s="134"/>
      <c r="WRZ45" s="134"/>
      <c r="WSA45" s="134"/>
      <c r="WSB45" s="134"/>
      <c r="WSC45" s="134"/>
      <c r="WSD45" s="134"/>
      <c r="WSE45" s="134"/>
      <c r="WSF45" s="134"/>
      <c r="WSG45" s="134"/>
      <c r="WSH45" s="134"/>
      <c r="WSI45" s="134"/>
      <c r="WSJ45" s="134"/>
      <c r="WSK45" s="134"/>
      <c r="WSL45" s="134"/>
      <c r="WSM45" s="134"/>
      <c r="WSN45" s="134"/>
      <c r="WSO45" s="134"/>
      <c r="WSP45" s="134"/>
      <c r="WSQ45" s="134"/>
      <c r="WSR45" s="134"/>
      <c r="WSS45" s="134"/>
      <c r="WST45" s="134"/>
      <c r="WSU45" s="134"/>
      <c r="WSV45" s="134"/>
      <c r="WSW45" s="134"/>
      <c r="WSX45" s="134"/>
      <c r="WSY45" s="134"/>
      <c r="WSZ45" s="134"/>
      <c r="WTA45" s="134"/>
      <c r="WTB45" s="134"/>
      <c r="WTC45" s="134"/>
      <c r="WTD45" s="134"/>
      <c r="WTE45" s="134"/>
      <c r="WTF45" s="134"/>
      <c r="WTG45" s="134"/>
      <c r="WTH45" s="134"/>
      <c r="WTI45" s="134"/>
      <c r="WTJ45" s="134"/>
      <c r="WTK45" s="134"/>
      <c r="WTL45" s="134"/>
      <c r="WTM45" s="134"/>
      <c r="WTN45" s="134"/>
      <c r="WTO45" s="134"/>
      <c r="WTP45" s="134"/>
      <c r="WTQ45" s="134"/>
      <c r="WTR45" s="134"/>
      <c r="WTS45" s="134"/>
      <c r="WTT45" s="134"/>
      <c r="WTU45" s="134"/>
      <c r="WTV45" s="134"/>
      <c r="WTW45" s="134"/>
      <c r="WTX45" s="134"/>
      <c r="WTY45" s="134"/>
      <c r="WTZ45" s="134"/>
      <c r="WUA45" s="134"/>
      <c r="WUB45" s="134"/>
      <c r="WUC45" s="134"/>
      <c r="WUD45" s="134"/>
      <c r="WUE45" s="134"/>
      <c r="WUF45" s="134"/>
      <c r="WUG45" s="134"/>
      <c r="WUH45" s="134"/>
      <c r="WUI45" s="134"/>
      <c r="WUJ45" s="134"/>
      <c r="WUK45" s="134"/>
      <c r="WUL45" s="134"/>
      <c r="WUM45" s="134"/>
      <c r="WUN45" s="134"/>
      <c r="WUO45" s="134"/>
      <c r="WUP45" s="134"/>
      <c r="WUQ45" s="134"/>
      <c r="WUR45" s="134"/>
      <c r="WUS45" s="134"/>
      <c r="WUT45" s="134"/>
      <c r="WUU45" s="134"/>
      <c r="WUV45" s="134"/>
      <c r="WUW45" s="134"/>
      <c r="WUX45" s="134"/>
      <c r="WUY45" s="134"/>
      <c r="WUZ45" s="134"/>
      <c r="WVA45" s="134"/>
      <c r="WVB45" s="134"/>
      <c r="WVC45" s="134"/>
      <c r="WVD45" s="134"/>
      <c r="WVE45" s="134"/>
      <c r="WVF45" s="134"/>
      <c r="WVG45" s="134"/>
      <c r="WVH45" s="134"/>
      <c r="WVI45" s="134"/>
      <c r="WVJ45" s="134"/>
      <c r="WVK45" s="134"/>
      <c r="WVL45" s="134"/>
      <c r="WVM45" s="134"/>
      <c r="WVN45" s="134"/>
      <c r="WVO45" s="134"/>
      <c r="WVP45" s="134"/>
      <c r="WVQ45" s="134"/>
      <c r="WVR45" s="134"/>
      <c r="WVS45" s="134"/>
      <c r="WVT45" s="134"/>
      <c r="WVU45" s="134"/>
      <c r="WVV45" s="134"/>
      <c r="WVW45" s="134"/>
      <c r="WVX45" s="134"/>
      <c r="WVY45" s="134"/>
      <c r="WVZ45" s="134"/>
      <c r="WWA45" s="134"/>
      <c r="WWB45" s="134"/>
      <c r="WWC45" s="134"/>
      <c r="WWD45" s="134"/>
      <c r="WWE45" s="134"/>
      <c r="WWF45" s="134"/>
      <c r="WWG45" s="134"/>
      <c r="WWH45" s="134"/>
      <c r="WWI45" s="134"/>
      <c r="WWJ45" s="134"/>
      <c r="WWK45" s="134"/>
      <c r="WWL45" s="134"/>
      <c r="WWM45" s="134"/>
      <c r="WWN45" s="134"/>
      <c r="WWO45" s="134"/>
      <c r="WWP45" s="134"/>
      <c r="WWQ45" s="134"/>
      <c r="WWR45" s="134"/>
      <c r="WWS45" s="134"/>
      <c r="WWT45" s="134"/>
      <c r="WWU45" s="134"/>
      <c r="WWV45" s="134"/>
      <c r="WWW45" s="134"/>
      <c r="WWX45" s="134"/>
      <c r="WWY45" s="134"/>
      <c r="WWZ45" s="134"/>
      <c r="WXA45" s="134"/>
      <c r="WXB45" s="134"/>
      <c r="WXC45" s="134"/>
      <c r="WXD45" s="134"/>
      <c r="WXE45" s="134"/>
      <c r="WXF45" s="134"/>
      <c r="WXG45" s="134"/>
      <c r="WXH45" s="134"/>
      <c r="WXI45" s="134"/>
      <c r="WXJ45" s="134"/>
      <c r="WXK45" s="134"/>
      <c r="WXL45" s="134"/>
      <c r="WXM45" s="134"/>
      <c r="WXN45" s="134"/>
      <c r="WXO45" s="134"/>
      <c r="WXP45" s="134"/>
      <c r="WXQ45" s="134"/>
      <c r="WXR45" s="134"/>
      <c r="WXS45" s="134"/>
      <c r="WXT45" s="134"/>
      <c r="WXU45" s="134"/>
      <c r="WXV45" s="134"/>
      <c r="WXW45" s="134"/>
      <c r="WXX45" s="134"/>
      <c r="WXY45" s="134"/>
      <c r="WXZ45" s="134"/>
      <c r="WYA45" s="134"/>
      <c r="WYB45" s="134"/>
      <c r="WYC45" s="134"/>
      <c r="WYD45" s="134"/>
      <c r="WYE45" s="134"/>
      <c r="WYF45" s="134"/>
      <c r="WYG45" s="134"/>
      <c r="WYH45" s="134"/>
      <c r="WYI45" s="134"/>
      <c r="WYJ45" s="134"/>
      <c r="WYK45" s="134"/>
      <c r="WYL45" s="134"/>
      <c r="WYM45" s="134"/>
      <c r="WYN45" s="134"/>
      <c r="WYO45" s="134"/>
      <c r="WYP45" s="134"/>
      <c r="WYQ45" s="134"/>
      <c r="WYR45" s="134"/>
      <c r="WYS45" s="134"/>
      <c r="WYT45" s="134"/>
      <c r="WYU45" s="134"/>
      <c r="WYV45" s="134"/>
      <c r="WYW45" s="134"/>
      <c r="WYX45" s="134"/>
      <c r="WYY45" s="134"/>
      <c r="WYZ45" s="134"/>
      <c r="WZA45" s="134"/>
      <c r="WZB45" s="134"/>
      <c r="WZC45" s="134"/>
      <c r="WZD45" s="134"/>
      <c r="WZE45" s="134"/>
      <c r="WZF45" s="134"/>
      <c r="WZG45" s="134"/>
      <c r="WZH45" s="134"/>
      <c r="WZI45" s="134"/>
      <c r="WZJ45" s="134"/>
      <c r="WZK45" s="134"/>
      <c r="WZL45" s="134"/>
      <c r="WZM45" s="134"/>
      <c r="WZN45" s="134"/>
      <c r="WZO45" s="134"/>
      <c r="WZP45" s="134"/>
      <c r="WZQ45" s="134"/>
      <c r="WZR45" s="134"/>
      <c r="WZS45" s="134"/>
      <c r="WZT45" s="134"/>
      <c r="WZU45" s="134"/>
      <c r="WZV45" s="134"/>
      <c r="WZW45" s="134"/>
      <c r="WZX45" s="134"/>
      <c r="WZY45" s="134"/>
      <c r="WZZ45" s="134"/>
      <c r="XAA45" s="134"/>
      <c r="XAB45" s="134"/>
      <c r="XAC45" s="134"/>
      <c r="XAD45" s="134"/>
      <c r="XAE45" s="134"/>
      <c r="XAF45" s="134"/>
      <c r="XAG45" s="134"/>
      <c r="XAH45" s="134"/>
      <c r="XAI45" s="134"/>
      <c r="XAJ45" s="134"/>
      <c r="XAK45" s="134"/>
      <c r="XAL45" s="134"/>
      <c r="XAM45" s="134"/>
      <c r="XAN45" s="134"/>
      <c r="XAO45" s="134"/>
      <c r="XAP45" s="134"/>
      <c r="XAQ45" s="134"/>
      <c r="XAR45" s="134"/>
      <c r="XAS45" s="134"/>
      <c r="XAT45" s="134"/>
      <c r="XAU45" s="134"/>
      <c r="XAV45" s="134"/>
      <c r="XAW45" s="134"/>
      <c r="XAX45" s="134"/>
      <c r="XAY45" s="134"/>
      <c r="XAZ45" s="134"/>
      <c r="XBA45" s="134"/>
      <c r="XBB45" s="134"/>
      <c r="XBC45" s="134"/>
      <c r="XBD45" s="134"/>
      <c r="XBE45" s="134"/>
      <c r="XBF45" s="134"/>
      <c r="XBG45" s="134"/>
      <c r="XBH45" s="134"/>
      <c r="XBI45" s="134"/>
      <c r="XBJ45" s="134"/>
      <c r="XBK45" s="134"/>
      <c r="XBL45" s="134"/>
      <c r="XBM45" s="134"/>
      <c r="XBN45" s="134"/>
      <c r="XBO45" s="134"/>
      <c r="XBP45" s="134"/>
      <c r="XBQ45" s="134"/>
      <c r="XBR45" s="134"/>
      <c r="XBS45" s="134"/>
      <c r="XBT45" s="134"/>
      <c r="XBU45" s="134"/>
      <c r="XBV45" s="134"/>
      <c r="XBW45" s="134"/>
      <c r="XBX45" s="134"/>
      <c r="XBY45" s="134"/>
      <c r="XBZ45" s="134"/>
      <c r="XCA45" s="134"/>
      <c r="XCB45" s="134"/>
      <c r="XCC45" s="134"/>
      <c r="XCD45" s="134"/>
      <c r="XCE45" s="134"/>
      <c r="XCF45" s="134"/>
      <c r="XCG45" s="134"/>
      <c r="XCH45" s="134"/>
      <c r="XCI45" s="134"/>
      <c r="XCJ45" s="134"/>
      <c r="XCK45" s="134"/>
      <c r="XCL45" s="134"/>
      <c r="XCM45" s="134"/>
      <c r="XCN45" s="134"/>
      <c r="XCO45" s="134"/>
      <c r="XCP45" s="134"/>
      <c r="XCQ45" s="134"/>
      <c r="XCR45" s="134"/>
      <c r="XCS45" s="134"/>
      <c r="XCT45" s="134"/>
      <c r="XCU45" s="134"/>
      <c r="XCV45" s="134"/>
      <c r="XCW45" s="134"/>
      <c r="XCX45" s="134"/>
      <c r="XCY45" s="134"/>
      <c r="XCZ45" s="134"/>
      <c r="XDA45" s="134"/>
      <c r="XDB45" s="134"/>
      <c r="XDC45" s="134"/>
      <c r="XDD45" s="134"/>
      <c r="XDE45" s="134"/>
      <c r="XDF45" s="134"/>
      <c r="XDG45" s="134"/>
      <c r="XDH45" s="134"/>
      <c r="XDI45" s="134"/>
      <c r="XDJ45" s="134"/>
      <c r="XDK45" s="134"/>
      <c r="XDL45" s="134"/>
      <c r="XDM45" s="134"/>
      <c r="XDN45" s="134"/>
      <c r="XDO45" s="134"/>
      <c r="XDP45" s="134"/>
      <c r="XDQ45" s="134"/>
      <c r="XDR45" s="134"/>
      <c r="XDS45" s="134"/>
      <c r="XDT45" s="134"/>
      <c r="XDU45" s="134"/>
      <c r="XDV45" s="134"/>
      <c r="XDW45" s="134"/>
      <c r="XDX45" s="134"/>
      <c r="XDY45" s="134"/>
      <c r="XDZ45" s="134"/>
      <c r="XEA45" s="134"/>
      <c r="XEB45" s="134"/>
      <c r="XEC45" s="134"/>
      <c r="XED45" s="134"/>
      <c r="XEE45" s="134"/>
      <c r="XEF45" s="134"/>
      <c r="XEG45" s="134"/>
      <c r="XEH45" s="134"/>
      <c r="XEI45" s="134"/>
      <c r="XEJ45" s="134"/>
      <c r="XEK45" s="134"/>
      <c r="XEL45" s="134"/>
      <c r="XEM45" s="134"/>
      <c r="XEN45" s="134"/>
      <c r="XEO45" s="134"/>
      <c r="XEP45" s="134"/>
      <c r="XEQ45" s="134"/>
      <c r="XER45" s="134"/>
      <c r="XES45" s="134"/>
      <c r="XET45" s="134"/>
      <c r="XEU45" s="134"/>
      <c r="XEV45" s="134"/>
      <c r="XEW45" s="134"/>
      <c r="XEX45" s="134"/>
      <c r="XEY45" s="134"/>
      <c r="XEZ45" s="134"/>
      <c r="XFA45" s="134"/>
      <c r="XFB45" s="134"/>
      <c r="XFC45" s="134"/>
      <c r="XFD45" s="134"/>
    </row>
    <row r="46" s="10" customFormat="1" customHeight="1" spans="1:16384">
      <c r="A46" s="45" t="str">
        <f t="shared" si="38"/>
        <v>YU6</v>
      </c>
      <c r="B46" s="46">
        <f t="shared" si="10"/>
        <v>210.09</v>
      </c>
      <c r="C46" s="46">
        <f t="shared" si="11"/>
        <v>230.09</v>
      </c>
      <c r="D46" s="47">
        <f t="shared" si="12"/>
        <v>20</v>
      </c>
      <c r="E46" s="48">
        <f t="shared" si="13"/>
        <v>3.348</v>
      </c>
      <c r="F46" s="48">
        <f t="shared" si="14"/>
        <v>3.348</v>
      </c>
      <c r="G46" s="48">
        <f t="shared" si="15"/>
        <v>-1.15032</v>
      </c>
      <c r="H46" s="48">
        <f t="shared" si="16"/>
        <v>-1.928</v>
      </c>
      <c r="I46" s="48">
        <f t="shared" si="17"/>
        <v>4.49832</v>
      </c>
      <c r="J46" s="75">
        <f t="shared" si="18"/>
        <v>5.276</v>
      </c>
      <c r="K46" s="76">
        <f t="shared" si="19"/>
        <v>0.7</v>
      </c>
      <c r="L46" s="76">
        <f>LOOKUP(MAX(J46,I46),{0,3,4,5,6.5,7.5,9,10},{0.3,0.4,0.5,0.6,0.7,0.8,0.9})</f>
        <v>0.6</v>
      </c>
      <c r="M46" s="114">
        <f t="shared" si="20"/>
        <v>22.3</v>
      </c>
      <c r="N46" s="114">
        <f t="shared" si="21"/>
        <v>22.3</v>
      </c>
      <c r="O46" s="77">
        <f t="shared" si="22"/>
        <v>2.33428</v>
      </c>
      <c r="P46" s="78">
        <f t="shared" si="23"/>
        <v>2.61196</v>
      </c>
      <c r="Q46" s="78">
        <f t="shared" si="24"/>
        <v>0.6</v>
      </c>
      <c r="R46" s="47">
        <f t="shared" si="25"/>
        <v>0.6</v>
      </c>
      <c r="S46" s="113">
        <f t="shared" si="26"/>
        <v>1</v>
      </c>
      <c r="T46" s="114">
        <f t="shared" si="27"/>
        <v>1.92827</v>
      </c>
      <c r="U46" s="77">
        <f t="shared" si="28"/>
        <v>1.91595</v>
      </c>
      <c r="V46" s="77">
        <f t="shared" si="29"/>
        <v>0.45</v>
      </c>
      <c r="W46" s="114">
        <f t="shared" si="30"/>
        <v>0.45</v>
      </c>
      <c r="X46" s="115">
        <f t="shared" si="31"/>
        <v>0</v>
      </c>
      <c r="Y46" s="94">
        <f t="shared" si="32"/>
        <v>1.483872</v>
      </c>
      <c r="Z46" s="94">
        <f t="shared" si="33"/>
        <v>0</v>
      </c>
      <c r="AA46" s="706">
        <f t="shared" si="34"/>
        <v>0.98396</v>
      </c>
      <c r="AB46" s="707">
        <f t="shared" si="35"/>
        <v>0.48396</v>
      </c>
      <c r="AC46" s="707">
        <f t="shared" si="36"/>
        <v>-0.03205</v>
      </c>
      <c r="AD46" s="706">
        <f t="shared" si="37"/>
        <v>-0.82205</v>
      </c>
      <c r="AE46" s="134"/>
      <c r="AF46" s="134"/>
      <c r="AG46" s="134"/>
      <c r="AH46" s="134"/>
      <c r="AI46" s="134"/>
      <c r="AJ46" s="134"/>
      <c r="AK46" s="134"/>
      <c r="AL46" s="134"/>
      <c r="AM46" s="134"/>
      <c r="AN46" s="134"/>
      <c r="AO46" s="134"/>
      <c r="AP46" s="134"/>
      <c r="AQ46" s="134"/>
      <c r="AR46" s="134"/>
      <c r="AS46" s="134"/>
      <c r="AT46" s="134"/>
      <c r="AU46" s="134"/>
      <c r="AV46" s="134"/>
      <c r="AW46" s="134"/>
      <c r="AX46" s="134"/>
      <c r="AY46" s="134"/>
      <c r="AZ46" s="134"/>
      <c r="BA46" s="134"/>
      <c r="BB46" s="134"/>
      <c r="BC46" s="134"/>
      <c r="BD46" s="134"/>
      <c r="BE46" s="134"/>
      <c r="BF46" s="134"/>
      <c r="BG46" s="134"/>
      <c r="BH46" s="134"/>
      <c r="BI46" s="134"/>
      <c r="BJ46" s="134"/>
      <c r="BK46" s="134"/>
      <c r="BL46" s="134"/>
      <c r="BM46" s="134"/>
      <c r="BN46" s="134"/>
      <c r="BO46" s="134"/>
      <c r="BP46" s="134"/>
      <c r="BQ46" s="134"/>
      <c r="BR46" s="134"/>
      <c r="BS46" s="134"/>
      <c r="BT46" s="134"/>
      <c r="BU46" s="134"/>
      <c r="BV46" s="134"/>
      <c r="BW46" s="134"/>
      <c r="BX46" s="134"/>
      <c r="BY46" s="134"/>
      <c r="BZ46" s="134"/>
      <c r="CA46" s="134"/>
      <c r="CB46" s="134"/>
      <c r="CC46" s="134"/>
      <c r="CD46" s="134"/>
      <c r="CE46" s="134"/>
      <c r="CF46" s="134"/>
      <c r="CG46" s="134"/>
      <c r="CH46" s="134"/>
      <c r="CI46" s="134"/>
      <c r="CJ46" s="134"/>
      <c r="CK46" s="134"/>
      <c r="CL46" s="134"/>
      <c r="CM46" s="134"/>
      <c r="CN46" s="134"/>
      <c r="CO46" s="134"/>
      <c r="CP46" s="134"/>
      <c r="CQ46" s="134"/>
      <c r="CR46" s="134"/>
      <c r="CS46" s="134"/>
      <c r="CT46" s="134"/>
      <c r="CU46" s="134"/>
      <c r="CV46" s="134"/>
      <c r="CW46" s="134"/>
      <c r="CX46" s="134"/>
      <c r="CY46" s="134"/>
      <c r="CZ46" s="134"/>
      <c r="DA46" s="134"/>
      <c r="DB46" s="134"/>
      <c r="DC46" s="134"/>
      <c r="DD46" s="134"/>
      <c r="DE46" s="134"/>
      <c r="DF46" s="134"/>
      <c r="DG46" s="134"/>
      <c r="DH46" s="134"/>
      <c r="DI46" s="134"/>
      <c r="DJ46" s="134"/>
      <c r="DK46" s="134"/>
      <c r="DL46" s="134"/>
      <c r="DM46" s="134"/>
      <c r="DN46" s="134"/>
      <c r="DO46" s="134"/>
      <c r="DP46" s="134"/>
      <c r="DQ46" s="134"/>
      <c r="DR46" s="134"/>
      <c r="DS46" s="134"/>
      <c r="DT46" s="134"/>
      <c r="DU46" s="134"/>
      <c r="DV46" s="134"/>
      <c r="DW46" s="134"/>
      <c r="DX46" s="134"/>
      <c r="DY46" s="134"/>
      <c r="DZ46" s="134"/>
      <c r="EA46" s="134"/>
      <c r="EB46" s="134"/>
      <c r="EC46" s="134"/>
      <c r="ED46" s="134"/>
      <c r="EE46" s="134"/>
      <c r="EF46" s="134"/>
      <c r="EG46" s="134"/>
      <c r="EH46" s="134"/>
      <c r="EI46" s="134"/>
      <c r="EJ46" s="134"/>
      <c r="EK46" s="134"/>
      <c r="EL46" s="134"/>
      <c r="EM46" s="134"/>
      <c r="EN46" s="134"/>
      <c r="EO46" s="134"/>
      <c r="EP46" s="134"/>
      <c r="EQ46" s="134"/>
      <c r="ER46" s="134"/>
      <c r="ES46" s="134"/>
      <c r="ET46" s="134"/>
      <c r="EU46" s="134"/>
      <c r="EV46" s="134"/>
      <c r="EW46" s="134"/>
      <c r="EX46" s="134"/>
      <c r="EY46" s="134"/>
      <c r="EZ46" s="134"/>
      <c r="FA46" s="134"/>
      <c r="FB46" s="134"/>
      <c r="FC46" s="134"/>
      <c r="FD46" s="134"/>
      <c r="FE46" s="134"/>
      <c r="FF46" s="134"/>
      <c r="FG46" s="134"/>
      <c r="FH46" s="134"/>
      <c r="FI46" s="134"/>
      <c r="FJ46" s="134"/>
      <c r="FK46" s="134"/>
      <c r="FL46" s="134"/>
      <c r="FM46" s="134"/>
      <c r="FN46" s="134"/>
      <c r="FO46" s="134"/>
      <c r="FP46" s="134"/>
      <c r="FQ46" s="134"/>
      <c r="FR46" s="134"/>
      <c r="FS46" s="134"/>
      <c r="FT46" s="134"/>
      <c r="FU46" s="134"/>
      <c r="FV46" s="134"/>
      <c r="FW46" s="134"/>
      <c r="FX46" s="134"/>
      <c r="FY46" s="134"/>
      <c r="FZ46" s="134"/>
      <c r="GA46" s="134"/>
      <c r="GB46" s="134"/>
      <c r="GC46" s="134"/>
      <c r="GD46" s="134"/>
      <c r="GE46" s="134"/>
      <c r="GF46" s="134"/>
      <c r="GG46" s="134"/>
      <c r="GH46" s="134"/>
      <c r="GI46" s="134"/>
      <c r="GJ46" s="134"/>
      <c r="GK46" s="134"/>
      <c r="GL46" s="134"/>
      <c r="GM46" s="134"/>
      <c r="GN46" s="134"/>
      <c r="GO46" s="134"/>
      <c r="GP46" s="134"/>
      <c r="GQ46" s="134"/>
      <c r="GR46" s="134"/>
      <c r="GS46" s="134"/>
      <c r="GT46" s="134"/>
      <c r="GU46" s="134"/>
      <c r="GV46" s="134"/>
      <c r="GW46" s="134"/>
      <c r="GX46" s="134"/>
      <c r="GY46" s="134"/>
      <c r="GZ46" s="134"/>
      <c r="HA46" s="134"/>
      <c r="HB46" s="134"/>
      <c r="HC46" s="134"/>
      <c r="HD46" s="134"/>
      <c r="HE46" s="134"/>
      <c r="HF46" s="134"/>
      <c r="HG46" s="134"/>
      <c r="HH46" s="134"/>
      <c r="HI46" s="134"/>
      <c r="HJ46" s="134"/>
      <c r="HK46" s="134"/>
      <c r="HL46" s="134"/>
      <c r="HM46" s="134"/>
      <c r="HN46" s="134"/>
      <c r="HO46" s="134"/>
      <c r="HP46" s="134"/>
      <c r="HQ46" s="134"/>
      <c r="HR46" s="134"/>
      <c r="HS46" s="134"/>
      <c r="HT46" s="134"/>
      <c r="HU46" s="134"/>
      <c r="HV46" s="134"/>
      <c r="HW46" s="134"/>
      <c r="HX46" s="134"/>
      <c r="HY46" s="134"/>
      <c r="HZ46" s="134"/>
      <c r="IA46" s="134"/>
      <c r="IB46" s="134"/>
      <c r="IC46" s="134"/>
      <c r="ID46" s="134"/>
      <c r="IE46" s="134"/>
      <c r="IF46" s="134"/>
      <c r="IG46" s="134"/>
      <c r="IH46" s="134"/>
      <c r="II46" s="134"/>
      <c r="IJ46" s="134"/>
      <c r="IK46" s="134"/>
      <c r="IL46" s="134"/>
      <c r="IM46" s="134"/>
      <c r="IN46" s="134"/>
      <c r="IO46" s="134"/>
      <c r="IP46" s="134"/>
      <c r="IQ46" s="134"/>
      <c r="IR46" s="134"/>
      <c r="IS46" s="134"/>
      <c r="IT46" s="134"/>
      <c r="IU46" s="134"/>
      <c r="IV46" s="134"/>
      <c r="IW46" s="134"/>
      <c r="IX46" s="134"/>
      <c r="IY46" s="134"/>
      <c r="IZ46" s="134"/>
      <c r="JA46" s="134"/>
      <c r="JB46" s="134"/>
      <c r="JC46" s="134"/>
      <c r="JD46" s="134"/>
      <c r="JE46" s="134"/>
      <c r="JF46" s="134"/>
      <c r="JG46" s="134"/>
      <c r="JH46" s="134"/>
      <c r="JI46" s="134"/>
      <c r="JJ46" s="134"/>
      <c r="JK46" s="134"/>
      <c r="JL46" s="134"/>
      <c r="JM46" s="134"/>
      <c r="JN46" s="134"/>
      <c r="JO46" s="134"/>
      <c r="JP46" s="134"/>
      <c r="JQ46" s="134"/>
      <c r="JR46" s="134"/>
      <c r="JS46" s="134"/>
      <c r="JT46" s="134"/>
      <c r="JU46" s="134"/>
      <c r="JV46" s="134"/>
      <c r="JW46" s="134"/>
      <c r="JX46" s="134"/>
      <c r="JY46" s="134"/>
      <c r="JZ46" s="134"/>
      <c r="KA46" s="134"/>
      <c r="KB46" s="134"/>
      <c r="KC46" s="134"/>
      <c r="KD46" s="134"/>
      <c r="KE46" s="134"/>
      <c r="KF46" s="134"/>
      <c r="KG46" s="134"/>
      <c r="KH46" s="134"/>
      <c r="KI46" s="134"/>
      <c r="KJ46" s="134"/>
      <c r="KK46" s="134"/>
      <c r="KL46" s="134"/>
      <c r="KM46" s="134"/>
      <c r="KN46" s="134"/>
      <c r="KO46" s="134"/>
      <c r="KP46" s="134"/>
      <c r="KQ46" s="134"/>
      <c r="KR46" s="134"/>
      <c r="KS46" s="134"/>
      <c r="KT46" s="134"/>
      <c r="KU46" s="134"/>
      <c r="KV46" s="134"/>
      <c r="KW46" s="134"/>
      <c r="KX46" s="134"/>
      <c r="KY46" s="134"/>
      <c r="KZ46" s="134"/>
      <c r="LA46" s="134"/>
      <c r="LB46" s="134"/>
      <c r="LC46" s="134"/>
      <c r="LD46" s="134"/>
      <c r="LE46" s="134"/>
      <c r="LF46" s="134"/>
      <c r="LG46" s="134"/>
      <c r="LH46" s="134"/>
      <c r="LI46" s="134"/>
      <c r="LJ46" s="134"/>
      <c r="LK46" s="134"/>
      <c r="LL46" s="134"/>
      <c r="LM46" s="134"/>
      <c r="LN46" s="134"/>
      <c r="LO46" s="134"/>
      <c r="LP46" s="134"/>
      <c r="LQ46" s="134"/>
      <c r="LR46" s="134"/>
      <c r="LS46" s="134"/>
      <c r="LT46" s="134"/>
      <c r="LU46" s="134"/>
      <c r="LV46" s="134"/>
      <c r="LW46" s="134"/>
      <c r="LX46" s="134"/>
      <c r="LY46" s="134"/>
      <c r="LZ46" s="134"/>
      <c r="MA46" s="134"/>
      <c r="MB46" s="134"/>
      <c r="MC46" s="134"/>
      <c r="MD46" s="134"/>
      <c r="ME46" s="134"/>
      <c r="MF46" s="134"/>
      <c r="MG46" s="134"/>
      <c r="MH46" s="134"/>
      <c r="MI46" s="134"/>
      <c r="MJ46" s="134"/>
      <c r="MK46" s="134"/>
      <c r="ML46" s="134"/>
      <c r="MM46" s="134"/>
      <c r="MN46" s="134"/>
      <c r="MO46" s="134"/>
      <c r="MP46" s="134"/>
      <c r="MQ46" s="134"/>
      <c r="MR46" s="134"/>
      <c r="MS46" s="134"/>
      <c r="MT46" s="134"/>
      <c r="MU46" s="134"/>
      <c r="MV46" s="134"/>
      <c r="MW46" s="134"/>
      <c r="MX46" s="134"/>
      <c r="MY46" s="134"/>
      <c r="MZ46" s="134"/>
      <c r="NA46" s="134"/>
      <c r="NB46" s="134"/>
      <c r="NC46" s="134"/>
      <c r="ND46" s="134"/>
      <c r="NE46" s="134"/>
      <c r="NF46" s="134"/>
      <c r="NG46" s="134"/>
      <c r="NH46" s="134"/>
      <c r="NI46" s="134"/>
      <c r="NJ46" s="134"/>
      <c r="NK46" s="134"/>
      <c r="NL46" s="134"/>
      <c r="NM46" s="134"/>
      <c r="NN46" s="134"/>
      <c r="NO46" s="134"/>
      <c r="NP46" s="134"/>
      <c r="NQ46" s="134"/>
      <c r="NR46" s="134"/>
      <c r="NS46" s="134"/>
      <c r="NT46" s="134"/>
      <c r="NU46" s="134"/>
      <c r="NV46" s="134"/>
      <c r="NW46" s="134"/>
      <c r="NX46" s="134"/>
      <c r="NY46" s="134"/>
      <c r="NZ46" s="134"/>
      <c r="OA46" s="134"/>
      <c r="OB46" s="134"/>
      <c r="OC46" s="134"/>
      <c r="OD46" s="134"/>
      <c r="OE46" s="134"/>
      <c r="OF46" s="134"/>
      <c r="OG46" s="134"/>
      <c r="OH46" s="134"/>
      <c r="OI46" s="134"/>
      <c r="OJ46" s="134"/>
      <c r="OK46" s="134"/>
      <c r="OL46" s="134"/>
      <c r="OM46" s="134"/>
      <c r="ON46" s="134"/>
      <c r="OO46" s="134"/>
      <c r="OP46" s="134"/>
      <c r="OQ46" s="134"/>
      <c r="OR46" s="134"/>
      <c r="OS46" s="134"/>
      <c r="OT46" s="134"/>
      <c r="OU46" s="134"/>
      <c r="OV46" s="134"/>
      <c r="OW46" s="134"/>
      <c r="OX46" s="134"/>
      <c r="OY46" s="134"/>
      <c r="OZ46" s="134"/>
      <c r="PA46" s="134"/>
      <c r="PB46" s="134"/>
      <c r="PC46" s="134"/>
      <c r="PD46" s="134"/>
      <c r="PE46" s="134"/>
      <c r="PF46" s="134"/>
      <c r="PG46" s="134"/>
      <c r="PH46" s="134"/>
      <c r="PI46" s="134"/>
      <c r="PJ46" s="134"/>
      <c r="PK46" s="134"/>
      <c r="PL46" s="134"/>
      <c r="PM46" s="134"/>
      <c r="PN46" s="134"/>
      <c r="PO46" s="134"/>
      <c r="PP46" s="134"/>
      <c r="PQ46" s="134"/>
      <c r="PR46" s="134"/>
      <c r="PS46" s="134"/>
      <c r="PT46" s="134"/>
      <c r="PU46" s="134"/>
      <c r="PV46" s="134"/>
      <c r="PW46" s="134"/>
      <c r="PX46" s="134"/>
      <c r="PY46" s="134"/>
      <c r="PZ46" s="134"/>
      <c r="QA46" s="134"/>
      <c r="QB46" s="134"/>
      <c r="QC46" s="134"/>
      <c r="QD46" s="134"/>
      <c r="QE46" s="134"/>
      <c r="QF46" s="134"/>
      <c r="QG46" s="134"/>
      <c r="QH46" s="134"/>
      <c r="QI46" s="134"/>
      <c r="QJ46" s="134"/>
      <c r="QK46" s="134"/>
      <c r="QL46" s="134"/>
      <c r="QM46" s="134"/>
      <c r="QN46" s="134"/>
      <c r="QO46" s="134"/>
      <c r="QP46" s="134"/>
      <c r="QQ46" s="134"/>
      <c r="QR46" s="134"/>
      <c r="QS46" s="134"/>
      <c r="QT46" s="134"/>
      <c r="QU46" s="134"/>
      <c r="QV46" s="134"/>
      <c r="QW46" s="134"/>
      <c r="QX46" s="134"/>
      <c r="QY46" s="134"/>
      <c r="QZ46" s="134"/>
      <c r="RA46" s="134"/>
      <c r="RB46" s="134"/>
      <c r="RC46" s="134"/>
      <c r="RD46" s="134"/>
      <c r="RE46" s="134"/>
      <c r="RF46" s="134"/>
      <c r="RG46" s="134"/>
      <c r="RH46" s="134"/>
      <c r="RI46" s="134"/>
      <c r="RJ46" s="134"/>
      <c r="RK46" s="134"/>
      <c r="RL46" s="134"/>
      <c r="RM46" s="134"/>
      <c r="RN46" s="134"/>
      <c r="RO46" s="134"/>
      <c r="RP46" s="134"/>
      <c r="RQ46" s="134"/>
      <c r="RR46" s="134"/>
      <c r="RS46" s="134"/>
      <c r="RT46" s="134"/>
      <c r="RU46" s="134"/>
      <c r="RV46" s="134"/>
      <c r="RW46" s="134"/>
      <c r="RX46" s="134"/>
      <c r="RY46" s="134"/>
      <c r="RZ46" s="134"/>
      <c r="SA46" s="134"/>
      <c r="SB46" s="134"/>
      <c r="SC46" s="134"/>
      <c r="SD46" s="134"/>
      <c r="SE46" s="134"/>
      <c r="SF46" s="134"/>
      <c r="SG46" s="134"/>
      <c r="SH46" s="134"/>
      <c r="SI46" s="134"/>
      <c r="SJ46" s="134"/>
      <c r="SK46" s="134"/>
      <c r="SL46" s="134"/>
      <c r="SM46" s="134"/>
      <c r="SN46" s="134"/>
      <c r="SO46" s="134"/>
      <c r="SP46" s="134"/>
      <c r="SQ46" s="134"/>
      <c r="SR46" s="134"/>
      <c r="SS46" s="134"/>
      <c r="ST46" s="134"/>
      <c r="SU46" s="134"/>
      <c r="SV46" s="134"/>
      <c r="SW46" s="134"/>
      <c r="SX46" s="134"/>
      <c r="SY46" s="134"/>
      <c r="SZ46" s="134"/>
      <c r="TA46" s="134"/>
      <c r="TB46" s="134"/>
      <c r="TC46" s="134"/>
      <c r="TD46" s="134"/>
      <c r="TE46" s="134"/>
      <c r="TF46" s="134"/>
      <c r="TG46" s="134"/>
      <c r="TH46" s="134"/>
      <c r="TI46" s="134"/>
      <c r="TJ46" s="134"/>
      <c r="TK46" s="134"/>
      <c r="TL46" s="134"/>
      <c r="TM46" s="134"/>
      <c r="TN46" s="134"/>
      <c r="TO46" s="134"/>
      <c r="TP46" s="134"/>
      <c r="TQ46" s="134"/>
      <c r="TR46" s="134"/>
      <c r="TS46" s="134"/>
      <c r="TT46" s="134"/>
      <c r="TU46" s="134"/>
      <c r="TV46" s="134"/>
      <c r="TW46" s="134"/>
      <c r="TX46" s="134"/>
      <c r="TY46" s="134"/>
      <c r="TZ46" s="134"/>
      <c r="UA46" s="134"/>
      <c r="UB46" s="134"/>
      <c r="UC46" s="134"/>
      <c r="UD46" s="134"/>
      <c r="UE46" s="134"/>
      <c r="UF46" s="134"/>
      <c r="UG46" s="134"/>
      <c r="UH46" s="134"/>
      <c r="UI46" s="134"/>
      <c r="UJ46" s="134"/>
      <c r="UK46" s="134"/>
      <c r="UL46" s="134"/>
      <c r="UM46" s="134"/>
      <c r="UN46" s="134"/>
      <c r="UO46" s="134"/>
      <c r="UP46" s="134"/>
      <c r="UQ46" s="134"/>
      <c r="UR46" s="134"/>
      <c r="US46" s="134"/>
      <c r="UT46" s="134"/>
      <c r="UU46" s="134"/>
      <c r="UV46" s="134"/>
      <c r="UW46" s="134"/>
      <c r="UX46" s="134"/>
      <c r="UY46" s="134"/>
      <c r="UZ46" s="134"/>
      <c r="VA46" s="134"/>
      <c r="VB46" s="134"/>
      <c r="VC46" s="134"/>
      <c r="VD46" s="134"/>
      <c r="VE46" s="134"/>
      <c r="VF46" s="134"/>
      <c r="VG46" s="134"/>
      <c r="VH46" s="134"/>
      <c r="VI46" s="134"/>
      <c r="VJ46" s="134"/>
      <c r="VK46" s="134"/>
      <c r="VL46" s="134"/>
      <c r="VM46" s="134"/>
      <c r="VN46" s="134"/>
      <c r="VO46" s="134"/>
      <c r="VP46" s="134"/>
      <c r="VQ46" s="134"/>
      <c r="VR46" s="134"/>
      <c r="VS46" s="134"/>
      <c r="VT46" s="134"/>
      <c r="VU46" s="134"/>
      <c r="VV46" s="134"/>
      <c r="VW46" s="134"/>
      <c r="VX46" s="134"/>
      <c r="VY46" s="134"/>
      <c r="VZ46" s="134"/>
      <c r="WA46" s="134"/>
      <c r="WB46" s="134"/>
      <c r="WC46" s="134"/>
      <c r="WD46" s="134"/>
      <c r="WE46" s="134"/>
      <c r="WF46" s="134"/>
      <c r="WG46" s="134"/>
      <c r="WH46" s="134"/>
      <c r="WI46" s="134"/>
      <c r="WJ46" s="134"/>
      <c r="WK46" s="134"/>
      <c r="WL46" s="134"/>
      <c r="WM46" s="134"/>
      <c r="WN46" s="134"/>
      <c r="WO46" s="134"/>
      <c r="WP46" s="134"/>
      <c r="WQ46" s="134"/>
      <c r="WR46" s="134"/>
      <c r="WS46" s="134"/>
      <c r="WT46" s="134"/>
      <c r="WU46" s="134"/>
      <c r="WV46" s="134"/>
      <c r="WW46" s="134"/>
      <c r="WX46" s="134"/>
      <c r="WY46" s="134"/>
      <c r="WZ46" s="134"/>
      <c r="XA46" s="134"/>
      <c r="XB46" s="134"/>
      <c r="XC46" s="134"/>
      <c r="XD46" s="134"/>
      <c r="XE46" s="134"/>
      <c r="XF46" s="134"/>
      <c r="XG46" s="134"/>
      <c r="XH46" s="134"/>
      <c r="XI46" s="134"/>
      <c r="XJ46" s="134"/>
      <c r="XK46" s="134"/>
      <c r="XL46" s="134"/>
      <c r="XM46" s="134"/>
      <c r="XN46" s="134"/>
      <c r="XO46" s="134"/>
      <c r="XP46" s="134"/>
      <c r="XQ46" s="134"/>
      <c r="XR46" s="134"/>
      <c r="XS46" s="134"/>
      <c r="XT46" s="134"/>
      <c r="XU46" s="134"/>
      <c r="XV46" s="134"/>
      <c r="XW46" s="134"/>
      <c r="XX46" s="134"/>
      <c r="XY46" s="134"/>
      <c r="XZ46" s="134"/>
      <c r="YA46" s="134"/>
      <c r="YB46" s="134"/>
      <c r="YC46" s="134"/>
      <c r="YD46" s="134"/>
      <c r="YE46" s="134"/>
      <c r="YF46" s="134"/>
      <c r="YG46" s="134"/>
      <c r="YH46" s="134"/>
      <c r="YI46" s="134"/>
      <c r="YJ46" s="134"/>
      <c r="YK46" s="134"/>
      <c r="YL46" s="134"/>
      <c r="YM46" s="134"/>
      <c r="YN46" s="134"/>
      <c r="YO46" s="134"/>
      <c r="YP46" s="134"/>
      <c r="YQ46" s="134"/>
      <c r="YR46" s="134"/>
      <c r="YS46" s="134"/>
      <c r="YT46" s="134"/>
      <c r="YU46" s="134"/>
      <c r="YV46" s="134"/>
      <c r="YW46" s="134"/>
      <c r="YX46" s="134"/>
      <c r="YY46" s="134"/>
      <c r="YZ46" s="134"/>
      <c r="ZA46" s="134"/>
      <c r="ZB46" s="134"/>
      <c r="ZC46" s="134"/>
      <c r="ZD46" s="134"/>
      <c r="ZE46" s="134"/>
      <c r="ZF46" s="134"/>
      <c r="ZG46" s="134"/>
      <c r="ZH46" s="134"/>
      <c r="ZI46" s="134"/>
      <c r="ZJ46" s="134"/>
      <c r="ZK46" s="134"/>
      <c r="ZL46" s="134"/>
      <c r="ZM46" s="134"/>
      <c r="ZN46" s="134"/>
      <c r="ZO46" s="134"/>
      <c r="ZP46" s="134"/>
      <c r="ZQ46" s="134"/>
      <c r="ZR46" s="134"/>
      <c r="ZS46" s="134"/>
      <c r="ZT46" s="134"/>
      <c r="ZU46" s="134"/>
      <c r="ZV46" s="134"/>
      <c r="ZW46" s="134"/>
      <c r="ZX46" s="134"/>
      <c r="ZY46" s="134"/>
      <c r="ZZ46" s="134"/>
      <c r="AAA46" s="134"/>
      <c r="AAB46" s="134"/>
      <c r="AAC46" s="134"/>
      <c r="AAD46" s="134"/>
      <c r="AAE46" s="134"/>
      <c r="AAF46" s="134"/>
      <c r="AAG46" s="134"/>
      <c r="AAH46" s="134"/>
      <c r="AAI46" s="134"/>
      <c r="AAJ46" s="134"/>
      <c r="AAK46" s="134"/>
      <c r="AAL46" s="134"/>
      <c r="AAM46" s="134"/>
      <c r="AAN46" s="134"/>
      <c r="AAO46" s="134"/>
      <c r="AAP46" s="134"/>
      <c r="AAQ46" s="134"/>
      <c r="AAR46" s="134"/>
      <c r="AAS46" s="134"/>
      <c r="AAT46" s="134"/>
      <c r="AAU46" s="134"/>
      <c r="AAV46" s="134"/>
      <c r="AAW46" s="134"/>
      <c r="AAX46" s="134"/>
      <c r="AAY46" s="134"/>
      <c r="AAZ46" s="134"/>
      <c r="ABA46" s="134"/>
      <c r="ABB46" s="134"/>
      <c r="ABC46" s="134"/>
      <c r="ABD46" s="134"/>
      <c r="ABE46" s="134"/>
      <c r="ABF46" s="134"/>
      <c r="ABG46" s="134"/>
      <c r="ABH46" s="134"/>
      <c r="ABI46" s="134"/>
      <c r="ABJ46" s="134"/>
      <c r="ABK46" s="134"/>
      <c r="ABL46" s="134"/>
      <c r="ABM46" s="134"/>
      <c r="ABN46" s="134"/>
      <c r="ABO46" s="134"/>
      <c r="ABP46" s="134"/>
      <c r="ABQ46" s="134"/>
      <c r="ABR46" s="134"/>
      <c r="ABS46" s="134"/>
      <c r="ABT46" s="134"/>
      <c r="ABU46" s="134"/>
      <c r="ABV46" s="134"/>
      <c r="ABW46" s="134"/>
      <c r="ABX46" s="134"/>
      <c r="ABY46" s="134"/>
      <c r="ABZ46" s="134"/>
      <c r="ACA46" s="134"/>
      <c r="ACB46" s="134"/>
      <c r="ACC46" s="134"/>
      <c r="ACD46" s="134"/>
      <c r="ACE46" s="134"/>
      <c r="ACF46" s="134"/>
      <c r="ACG46" s="134"/>
      <c r="ACH46" s="134"/>
      <c r="ACI46" s="134"/>
      <c r="ACJ46" s="134"/>
      <c r="ACK46" s="134"/>
      <c r="ACL46" s="134"/>
      <c r="ACM46" s="134"/>
      <c r="ACN46" s="134"/>
      <c r="ACO46" s="134"/>
      <c r="ACP46" s="134"/>
      <c r="ACQ46" s="134"/>
      <c r="ACR46" s="134"/>
      <c r="ACS46" s="134"/>
      <c r="ACT46" s="134"/>
      <c r="ACU46" s="134"/>
      <c r="ACV46" s="134"/>
      <c r="ACW46" s="134"/>
      <c r="ACX46" s="134"/>
      <c r="ACY46" s="134"/>
      <c r="ACZ46" s="134"/>
      <c r="ADA46" s="134"/>
      <c r="ADB46" s="134"/>
      <c r="ADC46" s="134"/>
      <c r="ADD46" s="134"/>
      <c r="ADE46" s="134"/>
      <c r="ADF46" s="134"/>
      <c r="ADG46" s="134"/>
      <c r="ADH46" s="134"/>
      <c r="ADI46" s="134"/>
      <c r="ADJ46" s="134"/>
      <c r="ADK46" s="134"/>
      <c r="ADL46" s="134"/>
      <c r="ADM46" s="134"/>
      <c r="ADN46" s="134"/>
      <c r="ADO46" s="134"/>
      <c r="ADP46" s="134"/>
      <c r="ADQ46" s="134"/>
      <c r="ADR46" s="134"/>
      <c r="ADS46" s="134"/>
      <c r="ADT46" s="134"/>
      <c r="ADU46" s="134"/>
      <c r="ADV46" s="134"/>
      <c r="ADW46" s="134"/>
      <c r="ADX46" s="134"/>
      <c r="ADY46" s="134"/>
      <c r="ADZ46" s="134"/>
      <c r="AEA46" s="134"/>
      <c r="AEB46" s="134"/>
      <c r="AEC46" s="134"/>
      <c r="AED46" s="134"/>
      <c r="AEE46" s="134"/>
      <c r="AEF46" s="134"/>
      <c r="AEG46" s="134"/>
      <c r="AEH46" s="134"/>
      <c r="AEI46" s="134"/>
      <c r="AEJ46" s="134"/>
      <c r="AEK46" s="134"/>
      <c r="AEL46" s="134"/>
      <c r="AEM46" s="134"/>
      <c r="AEN46" s="134"/>
      <c r="AEO46" s="134"/>
      <c r="AEP46" s="134"/>
      <c r="AEQ46" s="134"/>
      <c r="AER46" s="134"/>
      <c r="AES46" s="134"/>
      <c r="AET46" s="134"/>
      <c r="AEU46" s="134"/>
      <c r="AEV46" s="134"/>
      <c r="AEW46" s="134"/>
      <c r="AEX46" s="134"/>
      <c r="AEY46" s="134"/>
      <c r="AEZ46" s="134"/>
      <c r="AFA46" s="134"/>
      <c r="AFB46" s="134"/>
      <c r="AFC46" s="134"/>
      <c r="AFD46" s="134"/>
      <c r="AFE46" s="134"/>
      <c r="AFF46" s="134"/>
      <c r="AFG46" s="134"/>
      <c r="AFH46" s="134"/>
      <c r="AFI46" s="134"/>
      <c r="AFJ46" s="134"/>
      <c r="AFK46" s="134"/>
      <c r="AFL46" s="134"/>
      <c r="AFM46" s="134"/>
      <c r="AFN46" s="134"/>
      <c r="AFO46" s="134"/>
      <c r="AFP46" s="134"/>
      <c r="AFQ46" s="134"/>
      <c r="AFR46" s="134"/>
      <c r="AFS46" s="134"/>
      <c r="AFT46" s="134"/>
      <c r="AFU46" s="134"/>
      <c r="AFV46" s="134"/>
      <c r="AFW46" s="134"/>
      <c r="AFX46" s="134"/>
      <c r="AFY46" s="134"/>
      <c r="AFZ46" s="134"/>
      <c r="AGA46" s="134"/>
      <c r="AGB46" s="134"/>
      <c r="AGC46" s="134"/>
      <c r="AGD46" s="134"/>
      <c r="AGE46" s="134"/>
      <c r="AGF46" s="134"/>
      <c r="AGG46" s="134"/>
      <c r="AGH46" s="134"/>
      <c r="AGI46" s="134"/>
      <c r="AGJ46" s="134"/>
      <c r="AGK46" s="134"/>
      <c r="AGL46" s="134"/>
      <c r="AGM46" s="134"/>
      <c r="AGN46" s="134"/>
      <c r="AGO46" s="134"/>
      <c r="AGP46" s="134"/>
      <c r="AGQ46" s="134"/>
      <c r="AGR46" s="134"/>
      <c r="AGS46" s="134"/>
      <c r="AGT46" s="134"/>
      <c r="AGU46" s="134"/>
      <c r="AGV46" s="134"/>
      <c r="AGW46" s="134"/>
      <c r="AGX46" s="134"/>
      <c r="AGY46" s="134"/>
      <c r="AGZ46" s="134"/>
      <c r="AHA46" s="134"/>
      <c r="AHB46" s="134"/>
      <c r="AHC46" s="134"/>
      <c r="AHD46" s="134"/>
      <c r="AHE46" s="134"/>
      <c r="AHF46" s="134"/>
      <c r="AHG46" s="134"/>
      <c r="AHH46" s="134"/>
      <c r="AHI46" s="134"/>
      <c r="AHJ46" s="134"/>
      <c r="AHK46" s="134"/>
      <c r="AHL46" s="134"/>
      <c r="AHM46" s="134"/>
      <c r="AHN46" s="134"/>
      <c r="AHO46" s="134"/>
      <c r="AHP46" s="134"/>
      <c r="AHQ46" s="134"/>
      <c r="AHR46" s="134"/>
      <c r="AHS46" s="134"/>
      <c r="AHT46" s="134"/>
      <c r="AHU46" s="134"/>
      <c r="AHV46" s="134"/>
      <c r="AHW46" s="134"/>
      <c r="AHX46" s="134"/>
      <c r="AHY46" s="134"/>
      <c r="AHZ46" s="134"/>
      <c r="AIA46" s="134"/>
      <c r="AIB46" s="134"/>
      <c r="AIC46" s="134"/>
      <c r="AID46" s="134"/>
      <c r="AIE46" s="134"/>
      <c r="AIF46" s="134"/>
      <c r="AIG46" s="134"/>
      <c r="AIH46" s="134"/>
      <c r="AII46" s="134"/>
      <c r="AIJ46" s="134"/>
      <c r="AIK46" s="134"/>
      <c r="AIL46" s="134"/>
      <c r="AIM46" s="134"/>
      <c r="AIN46" s="134"/>
      <c r="AIO46" s="134"/>
      <c r="AIP46" s="134"/>
      <c r="AIQ46" s="134"/>
      <c r="AIR46" s="134"/>
      <c r="AIS46" s="134"/>
      <c r="AIT46" s="134"/>
      <c r="AIU46" s="134"/>
      <c r="AIV46" s="134"/>
      <c r="AIW46" s="134"/>
      <c r="AIX46" s="134"/>
      <c r="AIY46" s="134"/>
      <c r="AIZ46" s="134"/>
      <c r="AJA46" s="134"/>
      <c r="AJB46" s="134"/>
      <c r="AJC46" s="134"/>
      <c r="AJD46" s="134"/>
      <c r="AJE46" s="134"/>
      <c r="AJF46" s="134"/>
      <c r="AJG46" s="134"/>
      <c r="AJH46" s="134"/>
      <c r="AJI46" s="134"/>
      <c r="AJJ46" s="134"/>
      <c r="AJK46" s="134"/>
      <c r="AJL46" s="134"/>
      <c r="AJM46" s="134"/>
      <c r="AJN46" s="134"/>
      <c r="AJO46" s="134"/>
      <c r="AJP46" s="134"/>
      <c r="AJQ46" s="134"/>
      <c r="AJR46" s="134"/>
      <c r="AJS46" s="134"/>
      <c r="AJT46" s="134"/>
      <c r="AJU46" s="134"/>
      <c r="AJV46" s="134"/>
      <c r="AJW46" s="134"/>
      <c r="AJX46" s="134"/>
      <c r="AJY46" s="134"/>
      <c r="AJZ46" s="134"/>
      <c r="AKA46" s="134"/>
      <c r="AKB46" s="134"/>
      <c r="AKC46" s="134"/>
      <c r="AKD46" s="134"/>
      <c r="AKE46" s="134"/>
      <c r="AKF46" s="134"/>
      <c r="AKG46" s="134"/>
      <c r="AKH46" s="134"/>
      <c r="AKI46" s="134"/>
      <c r="AKJ46" s="134"/>
      <c r="AKK46" s="134"/>
      <c r="AKL46" s="134"/>
      <c r="AKM46" s="134"/>
      <c r="AKN46" s="134"/>
      <c r="AKO46" s="134"/>
      <c r="AKP46" s="134"/>
      <c r="AKQ46" s="134"/>
      <c r="AKR46" s="134"/>
      <c r="AKS46" s="134"/>
      <c r="AKT46" s="134"/>
      <c r="AKU46" s="134"/>
      <c r="AKV46" s="134"/>
      <c r="AKW46" s="134"/>
      <c r="AKX46" s="134"/>
      <c r="AKY46" s="134"/>
      <c r="AKZ46" s="134"/>
      <c r="ALA46" s="134"/>
      <c r="ALB46" s="134"/>
      <c r="ALC46" s="134"/>
      <c r="ALD46" s="134"/>
      <c r="ALE46" s="134"/>
      <c r="ALF46" s="134"/>
      <c r="ALG46" s="134"/>
      <c r="ALH46" s="134"/>
      <c r="ALI46" s="134"/>
      <c r="ALJ46" s="134"/>
      <c r="ALK46" s="134"/>
      <c r="ALL46" s="134"/>
      <c r="ALM46" s="134"/>
      <c r="ALN46" s="134"/>
      <c r="ALO46" s="134"/>
      <c r="ALP46" s="134"/>
      <c r="ALQ46" s="134"/>
      <c r="ALR46" s="134"/>
      <c r="ALS46" s="134"/>
      <c r="ALT46" s="134"/>
      <c r="ALU46" s="134"/>
      <c r="ALV46" s="134"/>
      <c r="ALW46" s="134"/>
      <c r="ALX46" s="134"/>
      <c r="ALY46" s="134"/>
      <c r="ALZ46" s="134"/>
      <c r="AMA46" s="134"/>
      <c r="AMB46" s="134"/>
      <c r="AMC46" s="134"/>
      <c r="AMD46" s="134"/>
      <c r="AME46" s="134"/>
      <c r="AMF46" s="134"/>
      <c r="AMG46" s="134"/>
      <c r="AMH46" s="134"/>
      <c r="AMI46" s="134"/>
      <c r="AMJ46" s="134"/>
      <c r="AMK46" s="134"/>
      <c r="AML46" s="134"/>
      <c r="AMM46" s="134"/>
      <c r="AMN46" s="134"/>
      <c r="AMO46" s="134"/>
      <c r="AMP46" s="134"/>
      <c r="AMQ46" s="134"/>
      <c r="AMR46" s="134"/>
      <c r="AMS46" s="134"/>
      <c r="AMT46" s="134"/>
      <c r="AMU46" s="134"/>
      <c r="AMV46" s="134"/>
      <c r="AMW46" s="134"/>
      <c r="AMX46" s="134"/>
      <c r="AMY46" s="134"/>
      <c r="AMZ46" s="134"/>
      <c r="ANA46" s="134"/>
      <c r="ANB46" s="134"/>
      <c r="ANC46" s="134"/>
      <c r="AND46" s="134"/>
      <c r="ANE46" s="134"/>
      <c r="ANF46" s="134"/>
      <c r="ANG46" s="134"/>
      <c r="ANH46" s="134"/>
      <c r="ANI46" s="134"/>
      <c r="ANJ46" s="134"/>
      <c r="ANK46" s="134"/>
      <c r="ANL46" s="134"/>
      <c r="ANM46" s="134"/>
      <c r="ANN46" s="134"/>
      <c r="ANO46" s="134"/>
      <c r="ANP46" s="134"/>
      <c r="ANQ46" s="134"/>
      <c r="ANR46" s="134"/>
      <c r="ANS46" s="134"/>
      <c r="ANT46" s="134"/>
      <c r="ANU46" s="134"/>
      <c r="ANV46" s="134"/>
      <c r="ANW46" s="134"/>
      <c r="ANX46" s="134"/>
      <c r="ANY46" s="134"/>
      <c r="ANZ46" s="134"/>
      <c r="AOA46" s="134"/>
      <c r="AOB46" s="134"/>
      <c r="AOC46" s="134"/>
      <c r="AOD46" s="134"/>
      <c r="AOE46" s="134"/>
      <c r="AOF46" s="134"/>
      <c r="AOG46" s="134"/>
      <c r="AOH46" s="134"/>
      <c r="AOI46" s="134"/>
      <c r="AOJ46" s="134"/>
      <c r="AOK46" s="134"/>
      <c r="AOL46" s="134"/>
      <c r="AOM46" s="134"/>
      <c r="AON46" s="134"/>
      <c r="AOO46" s="134"/>
      <c r="AOP46" s="134"/>
      <c r="AOQ46" s="134"/>
      <c r="AOR46" s="134"/>
      <c r="AOS46" s="134"/>
      <c r="AOT46" s="134"/>
      <c r="AOU46" s="134"/>
      <c r="AOV46" s="134"/>
      <c r="AOW46" s="134"/>
      <c r="AOX46" s="134"/>
      <c r="AOY46" s="134"/>
      <c r="AOZ46" s="134"/>
      <c r="APA46" s="134"/>
      <c r="APB46" s="134"/>
      <c r="APC46" s="134"/>
      <c r="APD46" s="134"/>
      <c r="APE46" s="134"/>
      <c r="APF46" s="134"/>
      <c r="APG46" s="134"/>
      <c r="APH46" s="134"/>
      <c r="API46" s="134"/>
      <c r="APJ46" s="134"/>
      <c r="APK46" s="134"/>
      <c r="APL46" s="134"/>
      <c r="APM46" s="134"/>
      <c r="APN46" s="134"/>
      <c r="APO46" s="134"/>
      <c r="APP46" s="134"/>
      <c r="APQ46" s="134"/>
      <c r="APR46" s="134"/>
      <c r="APS46" s="134"/>
      <c r="APT46" s="134"/>
      <c r="APU46" s="134"/>
      <c r="APV46" s="134"/>
      <c r="APW46" s="134"/>
      <c r="APX46" s="134"/>
      <c r="APY46" s="134"/>
      <c r="APZ46" s="134"/>
      <c r="AQA46" s="134"/>
      <c r="AQB46" s="134"/>
      <c r="AQC46" s="134"/>
      <c r="AQD46" s="134"/>
      <c r="AQE46" s="134"/>
      <c r="AQF46" s="134"/>
      <c r="AQG46" s="134"/>
      <c r="AQH46" s="134"/>
      <c r="AQI46" s="134"/>
      <c r="AQJ46" s="134"/>
      <c r="AQK46" s="134"/>
      <c r="AQL46" s="134"/>
      <c r="AQM46" s="134"/>
      <c r="AQN46" s="134"/>
      <c r="AQO46" s="134"/>
      <c r="AQP46" s="134"/>
      <c r="AQQ46" s="134"/>
      <c r="AQR46" s="134"/>
      <c r="AQS46" s="134"/>
      <c r="AQT46" s="134"/>
      <c r="AQU46" s="134"/>
      <c r="AQV46" s="134"/>
      <c r="AQW46" s="134"/>
      <c r="AQX46" s="134"/>
      <c r="AQY46" s="134"/>
      <c r="AQZ46" s="134"/>
      <c r="ARA46" s="134"/>
      <c r="ARB46" s="134"/>
      <c r="ARC46" s="134"/>
      <c r="ARD46" s="134"/>
      <c r="ARE46" s="134"/>
      <c r="ARF46" s="134"/>
      <c r="ARG46" s="134"/>
      <c r="ARH46" s="134"/>
      <c r="ARI46" s="134"/>
      <c r="ARJ46" s="134"/>
      <c r="ARK46" s="134"/>
      <c r="ARL46" s="134"/>
      <c r="ARM46" s="134"/>
      <c r="ARN46" s="134"/>
      <c r="ARO46" s="134"/>
      <c r="ARP46" s="134"/>
      <c r="ARQ46" s="134"/>
      <c r="ARR46" s="134"/>
      <c r="ARS46" s="134"/>
      <c r="ART46" s="134"/>
      <c r="ARU46" s="134"/>
      <c r="ARV46" s="134"/>
      <c r="ARW46" s="134"/>
      <c r="ARX46" s="134"/>
      <c r="ARY46" s="134"/>
      <c r="ARZ46" s="134"/>
      <c r="ASA46" s="134"/>
      <c r="ASB46" s="134"/>
      <c r="ASC46" s="134"/>
      <c r="ASD46" s="134"/>
      <c r="ASE46" s="134"/>
      <c r="ASF46" s="134"/>
      <c r="ASG46" s="134"/>
      <c r="ASH46" s="134"/>
      <c r="ASI46" s="134"/>
      <c r="ASJ46" s="134"/>
      <c r="ASK46" s="134"/>
      <c r="ASL46" s="134"/>
      <c r="ASM46" s="134"/>
      <c r="ASN46" s="134"/>
      <c r="ASO46" s="134"/>
      <c r="ASP46" s="134"/>
      <c r="ASQ46" s="134"/>
      <c r="ASR46" s="134"/>
      <c r="ASS46" s="134"/>
      <c r="AST46" s="134"/>
      <c r="ASU46" s="134"/>
      <c r="ASV46" s="134"/>
      <c r="ASW46" s="134"/>
      <c r="ASX46" s="134"/>
      <c r="ASY46" s="134"/>
      <c r="ASZ46" s="134"/>
      <c r="ATA46" s="134"/>
      <c r="ATB46" s="134"/>
      <c r="ATC46" s="134"/>
      <c r="ATD46" s="134"/>
      <c r="ATE46" s="134"/>
      <c r="ATF46" s="134"/>
      <c r="ATG46" s="134"/>
      <c r="ATH46" s="134"/>
      <c r="ATI46" s="134"/>
      <c r="ATJ46" s="134"/>
      <c r="ATK46" s="134"/>
      <c r="ATL46" s="134"/>
      <c r="ATM46" s="134"/>
      <c r="ATN46" s="134"/>
      <c r="ATO46" s="134"/>
      <c r="ATP46" s="134"/>
      <c r="ATQ46" s="134"/>
      <c r="ATR46" s="134"/>
      <c r="ATS46" s="134"/>
      <c r="ATT46" s="134"/>
      <c r="ATU46" s="134"/>
      <c r="ATV46" s="134"/>
      <c r="ATW46" s="134"/>
      <c r="ATX46" s="134"/>
      <c r="ATY46" s="134"/>
      <c r="ATZ46" s="134"/>
      <c r="AUA46" s="134"/>
      <c r="AUB46" s="134"/>
      <c r="AUC46" s="134"/>
      <c r="AUD46" s="134"/>
      <c r="AUE46" s="134"/>
      <c r="AUF46" s="134"/>
      <c r="AUG46" s="134"/>
      <c r="AUH46" s="134"/>
      <c r="AUI46" s="134"/>
      <c r="AUJ46" s="134"/>
      <c r="AUK46" s="134"/>
      <c r="AUL46" s="134"/>
      <c r="AUM46" s="134"/>
      <c r="AUN46" s="134"/>
      <c r="AUO46" s="134"/>
      <c r="AUP46" s="134"/>
      <c r="AUQ46" s="134"/>
      <c r="AUR46" s="134"/>
      <c r="AUS46" s="134"/>
      <c r="AUT46" s="134"/>
      <c r="AUU46" s="134"/>
      <c r="AUV46" s="134"/>
      <c r="AUW46" s="134"/>
      <c r="AUX46" s="134"/>
      <c r="AUY46" s="134"/>
      <c r="AUZ46" s="134"/>
      <c r="AVA46" s="134"/>
      <c r="AVB46" s="134"/>
      <c r="AVC46" s="134"/>
      <c r="AVD46" s="134"/>
      <c r="AVE46" s="134"/>
      <c r="AVF46" s="134"/>
      <c r="AVG46" s="134"/>
      <c r="AVH46" s="134"/>
      <c r="AVI46" s="134"/>
      <c r="AVJ46" s="134"/>
      <c r="AVK46" s="134"/>
      <c r="AVL46" s="134"/>
      <c r="AVM46" s="134"/>
      <c r="AVN46" s="134"/>
      <c r="AVO46" s="134"/>
      <c r="AVP46" s="134"/>
      <c r="AVQ46" s="134"/>
      <c r="AVR46" s="134"/>
      <c r="AVS46" s="134"/>
      <c r="AVT46" s="134"/>
      <c r="AVU46" s="134"/>
      <c r="AVV46" s="134"/>
      <c r="AVW46" s="134"/>
      <c r="AVX46" s="134"/>
      <c r="AVY46" s="134"/>
      <c r="AVZ46" s="134"/>
      <c r="AWA46" s="134"/>
      <c r="AWB46" s="134"/>
      <c r="AWC46" s="134"/>
      <c r="AWD46" s="134"/>
      <c r="AWE46" s="134"/>
      <c r="AWF46" s="134"/>
      <c r="AWG46" s="134"/>
      <c r="AWH46" s="134"/>
      <c r="AWI46" s="134"/>
      <c r="AWJ46" s="134"/>
      <c r="AWK46" s="134"/>
      <c r="AWL46" s="134"/>
      <c r="AWM46" s="134"/>
      <c r="AWN46" s="134"/>
      <c r="AWO46" s="134"/>
      <c r="AWP46" s="134"/>
      <c r="AWQ46" s="134"/>
      <c r="AWR46" s="134"/>
      <c r="AWS46" s="134"/>
      <c r="AWT46" s="134"/>
      <c r="AWU46" s="134"/>
      <c r="AWV46" s="134"/>
      <c r="AWW46" s="134"/>
      <c r="AWX46" s="134"/>
      <c r="AWY46" s="134"/>
      <c r="AWZ46" s="134"/>
      <c r="AXA46" s="134"/>
      <c r="AXB46" s="134"/>
      <c r="AXC46" s="134"/>
      <c r="AXD46" s="134"/>
      <c r="AXE46" s="134"/>
      <c r="AXF46" s="134"/>
      <c r="AXG46" s="134"/>
      <c r="AXH46" s="134"/>
      <c r="AXI46" s="134"/>
      <c r="AXJ46" s="134"/>
      <c r="AXK46" s="134"/>
      <c r="AXL46" s="134"/>
      <c r="AXM46" s="134"/>
      <c r="AXN46" s="134"/>
      <c r="AXO46" s="134"/>
      <c r="AXP46" s="134"/>
      <c r="AXQ46" s="134"/>
      <c r="AXR46" s="134"/>
      <c r="AXS46" s="134"/>
      <c r="AXT46" s="134"/>
      <c r="AXU46" s="134"/>
      <c r="AXV46" s="134"/>
      <c r="AXW46" s="134"/>
      <c r="AXX46" s="134"/>
      <c r="AXY46" s="134"/>
      <c r="AXZ46" s="134"/>
      <c r="AYA46" s="134"/>
      <c r="AYB46" s="134"/>
      <c r="AYC46" s="134"/>
      <c r="AYD46" s="134"/>
      <c r="AYE46" s="134"/>
      <c r="AYF46" s="134"/>
      <c r="AYG46" s="134"/>
      <c r="AYH46" s="134"/>
      <c r="AYI46" s="134"/>
      <c r="AYJ46" s="134"/>
      <c r="AYK46" s="134"/>
      <c r="AYL46" s="134"/>
      <c r="AYM46" s="134"/>
      <c r="AYN46" s="134"/>
      <c r="AYO46" s="134"/>
      <c r="AYP46" s="134"/>
      <c r="AYQ46" s="134"/>
      <c r="AYR46" s="134"/>
      <c r="AYS46" s="134"/>
      <c r="AYT46" s="134"/>
      <c r="AYU46" s="134"/>
      <c r="AYV46" s="134"/>
      <c r="AYW46" s="134"/>
      <c r="AYX46" s="134"/>
      <c r="AYY46" s="134"/>
      <c r="AYZ46" s="134"/>
      <c r="AZA46" s="134"/>
      <c r="AZB46" s="134"/>
      <c r="AZC46" s="134"/>
      <c r="AZD46" s="134"/>
      <c r="AZE46" s="134"/>
      <c r="AZF46" s="134"/>
      <c r="AZG46" s="134"/>
      <c r="AZH46" s="134"/>
      <c r="AZI46" s="134"/>
      <c r="AZJ46" s="134"/>
      <c r="AZK46" s="134"/>
      <c r="AZL46" s="134"/>
      <c r="AZM46" s="134"/>
      <c r="AZN46" s="134"/>
      <c r="AZO46" s="134"/>
      <c r="AZP46" s="134"/>
      <c r="AZQ46" s="134"/>
      <c r="AZR46" s="134"/>
      <c r="AZS46" s="134"/>
      <c r="AZT46" s="134"/>
      <c r="AZU46" s="134"/>
      <c r="AZV46" s="134"/>
      <c r="AZW46" s="134"/>
      <c r="AZX46" s="134"/>
      <c r="AZY46" s="134"/>
      <c r="AZZ46" s="134"/>
      <c r="BAA46" s="134"/>
      <c r="BAB46" s="134"/>
      <c r="BAC46" s="134"/>
      <c r="BAD46" s="134"/>
      <c r="BAE46" s="134"/>
      <c r="BAF46" s="134"/>
      <c r="BAG46" s="134"/>
      <c r="BAH46" s="134"/>
      <c r="BAI46" s="134"/>
      <c r="BAJ46" s="134"/>
      <c r="BAK46" s="134"/>
      <c r="BAL46" s="134"/>
      <c r="BAM46" s="134"/>
      <c r="BAN46" s="134"/>
      <c r="BAO46" s="134"/>
      <c r="BAP46" s="134"/>
      <c r="BAQ46" s="134"/>
      <c r="BAR46" s="134"/>
      <c r="BAS46" s="134"/>
      <c r="BAT46" s="134"/>
      <c r="BAU46" s="134"/>
      <c r="BAV46" s="134"/>
      <c r="BAW46" s="134"/>
      <c r="BAX46" s="134"/>
      <c r="BAY46" s="134"/>
      <c r="BAZ46" s="134"/>
      <c r="BBA46" s="134"/>
      <c r="BBB46" s="134"/>
      <c r="BBC46" s="134"/>
      <c r="BBD46" s="134"/>
      <c r="BBE46" s="134"/>
      <c r="BBF46" s="134"/>
      <c r="BBG46" s="134"/>
      <c r="BBH46" s="134"/>
      <c r="BBI46" s="134"/>
      <c r="BBJ46" s="134"/>
      <c r="BBK46" s="134"/>
      <c r="BBL46" s="134"/>
      <c r="BBM46" s="134"/>
      <c r="BBN46" s="134"/>
      <c r="BBO46" s="134"/>
      <c r="BBP46" s="134"/>
      <c r="BBQ46" s="134"/>
      <c r="BBR46" s="134"/>
      <c r="BBS46" s="134"/>
      <c r="BBT46" s="134"/>
      <c r="BBU46" s="134"/>
      <c r="BBV46" s="134"/>
      <c r="BBW46" s="134"/>
      <c r="BBX46" s="134"/>
      <c r="BBY46" s="134"/>
      <c r="BBZ46" s="134"/>
      <c r="BCA46" s="134"/>
      <c r="BCB46" s="134"/>
      <c r="BCC46" s="134"/>
      <c r="BCD46" s="134"/>
      <c r="BCE46" s="134"/>
      <c r="BCF46" s="134"/>
      <c r="BCG46" s="134"/>
      <c r="BCH46" s="134"/>
      <c r="BCI46" s="134"/>
      <c r="BCJ46" s="134"/>
      <c r="BCK46" s="134"/>
      <c r="BCL46" s="134"/>
      <c r="BCM46" s="134"/>
      <c r="BCN46" s="134"/>
      <c r="BCO46" s="134"/>
      <c r="BCP46" s="134"/>
      <c r="BCQ46" s="134"/>
      <c r="BCR46" s="134"/>
      <c r="BCS46" s="134"/>
      <c r="BCT46" s="134"/>
      <c r="BCU46" s="134"/>
      <c r="BCV46" s="134"/>
      <c r="BCW46" s="134"/>
      <c r="BCX46" s="134"/>
      <c r="BCY46" s="134"/>
      <c r="BCZ46" s="134"/>
      <c r="BDA46" s="134"/>
      <c r="BDB46" s="134"/>
      <c r="BDC46" s="134"/>
      <c r="BDD46" s="134"/>
      <c r="BDE46" s="134"/>
      <c r="BDF46" s="134"/>
      <c r="BDG46" s="134"/>
      <c r="BDH46" s="134"/>
      <c r="BDI46" s="134"/>
      <c r="BDJ46" s="134"/>
      <c r="BDK46" s="134"/>
      <c r="BDL46" s="134"/>
      <c r="BDM46" s="134"/>
      <c r="BDN46" s="134"/>
      <c r="BDO46" s="134"/>
      <c r="BDP46" s="134"/>
      <c r="BDQ46" s="134"/>
      <c r="BDR46" s="134"/>
      <c r="BDS46" s="134"/>
      <c r="BDT46" s="134"/>
      <c r="BDU46" s="134"/>
      <c r="BDV46" s="134"/>
      <c r="BDW46" s="134"/>
      <c r="BDX46" s="134"/>
      <c r="BDY46" s="134"/>
      <c r="BDZ46" s="134"/>
      <c r="BEA46" s="134"/>
      <c r="BEB46" s="134"/>
      <c r="BEC46" s="134"/>
      <c r="BED46" s="134"/>
      <c r="BEE46" s="134"/>
      <c r="BEF46" s="134"/>
      <c r="BEG46" s="134"/>
      <c r="BEH46" s="134"/>
      <c r="BEI46" s="134"/>
      <c r="BEJ46" s="134"/>
      <c r="BEK46" s="134"/>
      <c r="BEL46" s="134"/>
      <c r="BEM46" s="134"/>
      <c r="BEN46" s="134"/>
      <c r="BEO46" s="134"/>
      <c r="BEP46" s="134"/>
      <c r="BEQ46" s="134"/>
      <c r="BER46" s="134"/>
      <c r="BES46" s="134"/>
      <c r="BET46" s="134"/>
      <c r="BEU46" s="134"/>
      <c r="BEV46" s="134"/>
      <c r="BEW46" s="134"/>
      <c r="BEX46" s="134"/>
      <c r="BEY46" s="134"/>
      <c r="BEZ46" s="134"/>
      <c r="BFA46" s="134"/>
      <c r="BFB46" s="134"/>
      <c r="BFC46" s="134"/>
      <c r="BFD46" s="134"/>
      <c r="BFE46" s="134"/>
      <c r="BFF46" s="134"/>
      <c r="BFG46" s="134"/>
      <c r="BFH46" s="134"/>
      <c r="BFI46" s="134"/>
      <c r="BFJ46" s="134"/>
      <c r="BFK46" s="134"/>
      <c r="BFL46" s="134"/>
      <c r="BFM46" s="134"/>
      <c r="BFN46" s="134"/>
      <c r="BFO46" s="134"/>
      <c r="BFP46" s="134"/>
      <c r="BFQ46" s="134"/>
      <c r="BFR46" s="134"/>
      <c r="BFS46" s="134"/>
      <c r="BFT46" s="134"/>
      <c r="BFU46" s="134"/>
      <c r="BFV46" s="134"/>
      <c r="BFW46" s="134"/>
      <c r="BFX46" s="134"/>
      <c r="BFY46" s="134"/>
      <c r="BFZ46" s="134"/>
      <c r="BGA46" s="134"/>
      <c r="BGB46" s="134"/>
      <c r="BGC46" s="134"/>
      <c r="BGD46" s="134"/>
      <c r="BGE46" s="134"/>
      <c r="BGF46" s="134"/>
      <c r="BGG46" s="134"/>
      <c r="BGH46" s="134"/>
      <c r="BGI46" s="134"/>
      <c r="BGJ46" s="134"/>
      <c r="BGK46" s="134"/>
      <c r="BGL46" s="134"/>
      <c r="BGM46" s="134"/>
      <c r="BGN46" s="134"/>
      <c r="BGO46" s="134"/>
      <c r="BGP46" s="134"/>
      <c r="BGQ46" s="134"/>
      <c r="BGR46" s="134"/>
      <c r="BGS46" s="134"/>
      <c r="BGT46" s="134"/>
      <c r="BGU46" s="134"/>
      <c r="BGV46" s="134"/>
      <c r="BGW46" s="134"/>
      <c r="BGX46" s="134"/>
      <c r="BGY46" s="134"/>
      <c r="BGZ46" s="134"/>
      <c r="BHA46" s="134"/>
      <c r="BHB46" s="134"/>
      <c r="BHC46" s="134"/>
      <c r="BHD46" s="134"/>
      <c r="BHE46" s="134"/>
      <c r="BHF46" s="134"/>
      <c r="BHG46" s="134"/>
      <c r="BHH46" s="134"/>
      <c r="BHI46" s="134"/>
      <c r="BHJ46" s="134"/>
      <c r="BHK46" s="134"/>
      <c r="BHL46" s="134"/>
      <c r="BHM46" s="134"/>
      <c r="BHN46" s="134"/>
      <c r="BHO46" s="134"/>
      <c r="BHP46" s="134"/>
      <c r="BHQ46" s="134"/>
      <c r="BHR46" s="134"/>
      <c r="BHS46" s="134"/>
      <c r="BHT46" s="134"/>
      <c r="BHU46" s="134"/>
      <c r="BHV46" s="134"/>
      <c r="BHW46" s="134"/>
      <c r="BHX46" s="134"/>
      <c r="BHY46" s="134"/>
      <c r="BHZ46" s="134"/>
      <c r="BIA46" s="134"/>
      <c r="BIB46" s="134"/>
      <c r="BIC46" s="134"/>
      <c r="BID46" s="134"/>
      <c r="BIE46" s="134"/>
      <c r="BIF46" s="134"/>
      <c r="BIG46" s="134"/>
      <c r="BIH46" s="134"/>
      <c r="BII46" s="134"/>
      <c r="BIJ46" s="134"/>
      <c r="BIK46" s="134"/>
      <c r="BIL46" s="134"/>
      <c r="BIM46" s="134"/>
      <c r="BIN46" s="134"/>
      <c r="BIO46" s="134"/>
      <c r="BIP46" s="134"/>
      <c r="BIQ46" s="134"/>
      <c r="BIR46" s="134"/>
      <c r="BIS46" s="134"/>
      <c r="BIT46" s="134"/>
      <c r="BIU46" s="134"/>
      <c r="BIV46" s="134"/>
      <c r="BIW46" s="134"/>
      <c r="BIX46" s="134"/>
      <c r="BIY46" s="134"/>
      <c r="BIZ46" s="134"/>
      <c r="BJA46" s="134"/>
      <c r="BJB46" s="134"/>
      <c r="BJC46" s="134"/>
      <c r="BJD46" s="134"/>
      <c r="BJE46" s="134"/>
      <c r="BJF46" s="134"/>
      <c r="BJG46" s="134"/>
      <c r="BJH46" s="134"/>
      <c r="BJI46" s="134"/>
      <c r="BJJ46" s="134"/>
      <c r="BJK46" s="134"/>
      <c r="BJL46" s="134"/>
      <c r="BJM46" s="134"/>
      <c r="BJN46" s="134"/>
      <c r="BJO46" s="134"/>
      <c r="BJP46" s="134"/>
      <c r="BJQ46" s="134"/>
      <c r="BJR46" s="134"/>
      <c r="BJS46" s="134"/>
      <c r="BJT46" s="134"/>
      <c r="BJU46" s="134"/>
      <c r="BJV46" s="134"/>
      <c r="BJW46" s="134"/>
      <c r="BJX46" s="134"/>
      <c r="BJY46" s="134"/>
      <c r="BJZ46" s="134"/>
      <c r="BKA46" s="134"/>
      <c r="BKB46" s="134"/>
      <c r="BKC46" s="134"/>
      <c r="BKD46" s="134"/>
      <c r="BKE46" s="134"/>
      <c r="BKF46" s="134"/>
      <c r="BKG46" s="134"/>
      <c r="BKH46" s="134"/>
      <c r="BKI46" s="134"/>
      <c r="BKJ46" s="134"/>
      <c r="BKK46" s="134"/>
      <c r="BKL46" s="134"/>
      <c r="BKM46" s="134"/>
      <c r="BKN46" s="134"/>
      <c r="BKO46" s="134"/>
      <c r="BKP46" s="134"/>
      <c r="BKQ46" s="134"/>
      <c r="BKR46" s="134"/>
      <c r="BKS46" s="134"/>
      <c r="BKT46" s="134"/>
      <c r="BKU46" s="134"/>
      <c r="BKV46" s="134"/>
      <c r="BKW46" s="134"/>
      <c r="BKX46" s="134"/>
      <c r="BKY46" s="134"/>
      <c r="BKZ46" s="134"/>
      <c r="BLA46" s="134"/>
      <c r="BLB46" s="134"/>
      <c r="BLC46" s="134"/>
      <c r="BLD46" s="134"/>
      <c r="BLE46" s="134"/>
      <c r="BLF46" s="134"/>
      <c r="BLG46" s="134"/>
      <c r="BLH46" s="134"/>
      <c r="BLI46" s="134"/>
      <c r="BLJ46" s="134"/>
      <c r="BLK46" s="134"/>
      <c r="BLL46" s="134"/>
      <c r="BLM46" s="134"/>
      <c r="BLN46" s="134"/>
      <c r="BLO46" s="134"/>
      <c r="BLP46" s="134"/>
      <c r="BLQ46" s="134"/>
      <c r="BLR46" s="134"/>
      <c r="BLS46" s="134"/>
      <c r="BLT46" s="134"/>
      <c r="BLU46" s="134"/>
      <c r="BLV46" s="134"/>
      <c r="BLW46" s="134"/>
      <c r="BLX46" s="134"/>
      <c r="BLY46" s="134"/>
      <c r="BLZ46" s="134"/>
      <c r="BMA46" s="134"/>
      <c r="BMB46" s="134"/>
      <c r="BMC46" s="134"/>
      <c r="BMD46" s="134"/>
      <c r="BME46" s="134"/>
      <c r="BMF46" s="134"/>
      <c r="BMG46" s="134"/>
      <c r="BMH46" s="134"/>
      <c r="BMI46" s="134"/>
      <c r="BMJ46" s="134"/>
      <c r="BMK46" s="134"/>
      <c r="BML46" s="134"/>
      <c r="BMM46" s="134"/>
      <c r="BMN46" s="134"/>
      <c r="BMO46" s="134"/>
      <c r="BMP46" s="134"/>
      <c r="BMQ46" s="134"/>
      <c r="BMR46" s="134"/>
      <c r="BMS46" s="134"/>
      <c r="BMT46" s="134"/>
      <c r="BMU46" s="134"/>
      <c r="BMV46" s="134"/>
      <c r="BMW46" s="134"/>
      <c r="BMX46" s="134"/>
      <c r="BMY46" s="134"/>
      <c r="BMZ46" s="134"/>
      <c r="BNA46" s="134"/>
      <c r="BNB46" s="134"/>
      <c r="BNC46" s="134"/>
      <c r="BND46" s="134"/>
      <c r="BNE46" s="134"/>
      <c r="BNF46" s="134"/>
      <c r="BNG46" s="134"/>
      <c r="BNH46" s="134"/>
      <c r="BNI46" s="134"/>
      <c r="BNJ46" s="134"/>
      <c r="BNK46" s="134"/>
      <c r="BNL46" s="134"/>
      <c r="BNM46" s="134"/>
      <c r="BNN46" s="134"/>
      <c r="BNO46" s="134"/>
      <c r="BNP46" s="134"/>
      <c r="BNQ46" s="134"/>
      <c r="BNR46" s="134"/>
      <c r="BNS46" s="134"/>
      <c r="BNT46" s="134"/>
      <c r="BNU46" s="134"/>
      <c r="BNV46" s="134"/>
      <c r="BNW46" s="134"/>
      <c r="BNX46" s="134"/>
      <c r="BNY46" s="134"/>
      <c r="BNZ46" s="134"/>
      <c r="BOA46" s="134"/>
      <c r="BOB46" s="134"/>
      <c r="BOC46" s="134"/>
      <c r="BOD46" s="134"/>
      <c r="BOE46" s="134"/>
      <c r="BOF46" s="134"/>
      <c r="BOG46" s="134"/>
      <c r="BOH46" s="134"/>
      <c r="BOI46" s="134"/>
      <c r="BOJ46" s="134"/>
      <c r="BOK46" s="134"/>
      <c r="BOL46" s="134"/>
      <c r="BOM46" s="134"/>
      <c r="BON46" s="134"/>
      <c r="BOO46" s="134"/>
      <c r="BOP46" s="134"/>
      <c r="BOQ46" s="134"/>
      <c r="BOR46" s="134"/>
      <c r="BOS46" s="134"/>
      <c r="BOT46" s="134"/>
      <c r="BOU46" s="134"/>
      <c r="BOV46" s="134"/>
      <c r="BOW46" s="134"/>
      <c r="BOX46" s="134"/>
      <c r="BOY46" s="134"/>
      <c r="BOZ46" s="134"/>
      <c r="BPA46" s="134"/>
      <c r="BPB46" s="134"/>
      <c r="BPC46" s="134"/>
      <c r="BPD46" s="134"/>
      <c r="BPE46" s="134"/>
      <c r="BPF46" s="134"/>
      <c r="BPG46" s="134"/>
      <c r="BPH46" s="134"/>
      <c r="BPI46" s="134"/>
      <c r="BPJ46" s="134"/>
      <c r="BPK46" s="134"/>
      <c r="BPL46" s="134"/>
      <c r="BPM46" s="134"/>
      <c r="BPN46" s="134"/>
      <c r="BPO46" s="134"/>
      <c r="BPP46" s="134"/>
      <c r="BPQ46" s="134"/>
      <c r="BPR46" s="134"/>
      <c r="BPS46" s="134"/>
      <c r="BPT46" s="134"/>
      <c r="BPU46" s="134"/>
      <c r="BPV46" s="134"/>
      <c r="BPW46" s="134"/>
      <c r="BPX46" s="134"/>
      <c r="BPY46" s="134"/>
      <c r="BPZ46" s="134"/>
      <c r="BQA46" s="134"/>
      <c r="BQB46" s="134"/>
      <c r="BQC46" s="134"/>
      <c r="BQD46" s="134"/>
      <c r="BQE46" s="134"/>
      <c r="BQF46" s="134"/>
      <c r="BQG46" s="134"/>
      <c r="BQH46" s="134"/>
      <c r="BQI46" s="134"/>
      <c r="BQJ46" s="134"/>
      <c r="BQK46" s="134"/>
      <c r="BQL46" s="134"/>
      <c r="BQM46" s="134"/>
      <c r="BQN46" s="134"/>
      <c r="BQO46" s="134"/>
      <c r="BQP46" s="134"/>
      <c r="BQQ46" s="134"/>
      <c r="BQR46" s="134"/>
      <c r="BQS46" s="134"/>
      <c r="BQT46" s="134"/>
      <c r="BQU46" s="134"/>
      <c r="BQV46" s="134"/>
      <c r="BQW46" s="134"/>
      <c r="BQX46" s="134"/>
      <c r="BQY46" s="134"/>
      <c r="BQZ46" s="134"/>
      <c r="BRA46" s="134"/>
      <c r="BRB46" s="134"/>
      <c r="BRC46" s="134"/>
      <c r="BRD46" s="134"/>
      <c r="BRE46" s="134"/>
      <c r="BRF46" s="134"/>
      <c r="BRG46" s="134"/>
      <c r="BRH46" s="134"/>
      <c r="BRI46" s="134"/>
      <c r="BRJ46" s="134"/>
      <c r="BRK46" s="134"/>
      <c r="BRL46" s="134"/>
      <c r="BRM46" s="134"/>
      <c r="BRN46" s="134"/>
      <c r="BRO46" s="134"/>
      <c r="BRP46" s="134"/>
      <c r="BRQ46" s="134"/>
      <c r="BRR46" s="134"/>
      <c r="BRS46" s="134"/>
      <c r="BRT46" s="134"/>
      <c r="BRU46" s="134"/>
      <c r="BRV46" s="134"/>
      <c r="BRW46" s="134"/>
      <c r="BRX46" s="134"/>
      <c r="BRY46" s="134"/>
      <c r="BRZ46" s="134"/>
      <c r="BSA46" s="134"/>
      <c r="BSB46" s="134"/>
      <c r="BSC46" s="134"/>
      <c r="BSD46" s="134"/>
      <c r="BSE46" s="134"/>
      <c r="BSF46" s="134"/>
      <c r="BSG46" s="134"/>
      <c r="BSH46" s="134"/>
      <c r="BSI46" s="134"/>
      <c r="BSJ46" s="134"/>
      <c r="BSK46" s="134"/>
      <c r="BSL46" s="134"/>
      <c r="BSM46" s="134"/>
      <c r="BSN46" s="134"/>
      <c r="BSO46" s="134"/>
      <c r="BSP46" s="134"/>
      <c r="BSQ46" s="134"/>
      <c r="BSR46" s="134"/>
      <c r="BSS46" s="134"/>
      <c r="BST46" s="134"/>
      <c r="BSU46" s="134"/>
      <c r="BSV46" s="134"/>
      <c r="BSW46" s="134"/>
      <c r="BSX46" s="134"/>
      <c r="BSY46" s="134"/>
      <c r="BSZ46" s="134"/>
      <c r="BTA46" s="134"/>
      <c r="BTB46" s="134"/>
      <c r="BTC46" s="134"/>
      <c r="BTD46" s="134"/>
      <c r="BTE46" s="134"/>
      <c r="BTF46" s="134"/>
      <c r="BTG46" s="134"/>
      <c r="BTH46" s="134"/>
      <c r="BTI46" s="134"/>
      <c r="BTJ46" s="134"/>
      <c r="BTK46" s="134"/>
      <c r="BTL46" s="134"/>
      <c r="BTM46" s="134"/>
      <c r="BTN46" s="134"/>
      <c r="BTO46" s="134"/>
      <c r="BTP46" s="134"/>
      <c r="BTQ46" s="134"/>
      <c r="BTR46" s="134"/>
      <c r="BTS46" s="134"/>
      <c r="BTT46" s="134"/>
      <c r="BTU46" s="134"/>
      <c r="BTV46" s="134"/>
      <c r="BTW46" s="134"/>
      <c r="BTX46" s="134"/>
      <c r="BTY46" s="134"/>
      <c r="BTZ46" s="134"/>
      <c r="BUA46" s="134"/>
      <c r="BUB46" s="134"/>
      <c r="BUC46" s="134"/>
      <c r="BUD46" s="134"/>
      <c r="BUE46" s="134"/>
      <c r="BUF46" s="134"/>
      <c r="BUG46" s="134"/>
      <c r="BUH46" s="134"/>
      <c r="BUI46" s="134"/>
      <c r="BUJ46" s="134"/>
      <c r="BUK46" s="134"/>
      <c r="BUL46" s="134"/>
      <c r="BUM46" s="134"/>
      <c r="BUN46" s="134"/>
      <c r="BUO46" s="134"/>
      <c r="BUP46" s="134"/>
      <c r="BUQ46" s="134"/>
      <c r="BUR46" s="134"/>
      <c r="BUS46" s="134"/>
      <c r="BUT46" s="134"/>
      <c r="BUU46" s="134"/>
      <c r="BUV46" s="134"/>
      <c r="BUW46" s="134"/>
      <c r="BUX46" s="134"/>
      <c r="BUY46" s="134"/>
      <c r="BUZ46" s="134"/>
      <c r="BVA46" s="134"/>
      <c r="BVB46" s="134"/>
      <c r="BVC46" s="134"/>
      <c r="BVD46" s="134"/>
      <c r="BVE46" s="134"/>
      <c r="BVF46" s="134"/>
      <c r="BVG46" s="134"/>
      <c r="BVH46" s="134"/>
      <c r="BVI46" s="134"/>
      <c r="BVJ46" s="134"/>
      <c r="BVK46" s="134"/>
      <c r="BVL46" s="134"/>
      <c r="BVM46" s="134"/>
      <c r="BVN46" s="134"/>
      <c r="BVO46" s="134"/>
      <c r="BVP46" s="134"/>
      <c r="BVQ46" s="134"/>
      <c r="BVR46" s="134"/>
      <c r="BVS46" s="134"/>
      <c r="BVT46" s="134"/>
      <c r="BVU46" s="134"/>
      <c r="BVV46" s="134"/>
      <c r="BVW46" s="134"/>
      <c r="BVX46" s="134"/>
      <c r="BVY46" s="134"/>
      <c r="BVZ46" s="134"/>
      <c r="BWA46" s="134"/>
      <c r="BWB46" s="134"/>
      <c r="BWC46" s="134"/>
      <c r="BWD46" s="134"/>
      <c r="BWE46" s="134"/>
      <c r="BWF46" s="134"/>
      <c r="BWG46" s="134"/>
      <c r="BWH46" s="134"/>
      <c r="BWI46" s="134"/>
      <c r="BWJ46" s="134"/>
      <c r="BWK46" s="134"/>
      <c r="BWL46" s="134"/>
      <c r="BWM46" s="134"/>
      <c r="BWN46" s="134"/>
      <c r="BWO46" s="134"/>
      <c r="BWP46" s="134"/>
      <c r="BWQ46" s="134"/>
      <c r="BWR46" s="134"/>
      <c r="BWS46" s="134"/>
      <c r="BWT46" s="134"/>
      <c r="BWU46" s="134"/>
      <c r="BWV46" s="134"/>
      <c r="BWW46" s="134"/>
      <c r="BWX46" s="134"/>
      <c r="BWY46" s="134"/>
      <c r="BWZ46" s="134"/>
      <c r="BXA46" s="134"/>
      <c r="BXB46" s="134"/>
      <c r="BXC46" s="134"/>
      <c r="BXD46" s="134"/>
      <c r="BXE46" s="134"/>
      <c r="BXF46" s="134"/>
      <c r="BXG46" s="134"/>
      <c r="BXH46" s="134"/>
      <c r="BXI46" s="134"/>
      <c r="BXJ46" s="134"/>
      <c r="BXK46" s="134"/>
      <c r="BXL46" s="134"/>
      <c r="BXM46" s="134"/>
      <c r="BXN46" s="134"/>
      <c r="BXO46" s="134"/>
      <c r="BXP46" s="134"/>
      <c r="BXQ46" s="134"/>
      <c r="BXR46" s="134"/>
      <c r="BXS46" s="134"/>
      <c r="BXT46" s="134"/>
      <c r="BXU46" s="134"/>
      <c r="BXV46" s="134"/>
      <c r="BXW46" s="134"/>
      <c r="BXX46" s="134"/>
      <c r="BXY46" s="134"/>
      <c r="BXZ46" s="134"/>
      <c r="BYA46" s="134"/>
      <c r="BYB46" s="134"/>
      <c r="BYC46" s="134"/>
      <c r="BYD46" s="134"/>
      <c r="BYE46" s="134"/>
      <c r="BYF46" s="134"/>
      <c r="BYG46" s="134"/>
      <c r="BYH46" s="134"/>
      <c r="BYI46" s="134"/>
      <c r="BYJ46" s="134"/>
      <c r="BYK46" s="134"/>
      <c r="BYL46" s="134"/>
      <c r="BYM46" s="134"/>
      <c r="BYN46" s="134"/>
      <c r="BYO46" s="134"/>
      <c r="BYP46" s="134"/>
      <c r="BYQ46" s="134"/>
      <c r="BYR46" s="134"/>
      <c r="BYS46" s="134"/>
      <c r="BYT46" s="134"/>
      <c r="BYU46" s="134"/>
      <c r="BYV46" s="134"/>
      <c r="BYW46" s="134"/>
      <c r="BYX46" s="134"/>
      <c r="BYY46" s="134"/>
      <c r="BYZ46" s="134"/>
      <c r="BZA46" s="134"/>
      <c r="BZB46" s="134"/>
      <c r="BZC46" s="134"/>
      <c r="BZD46" s="134"/>
      <c r="BZE46" s="134"/>
      <c r="BZF46" s="134"/>
      <c r="BZG46" s="134"/>
      <c r="BZH46" s="134"/>
      <c r="BZI46" s="134"/>
      <c r="BZJ46" s="134"/>
      <c r="BZK46" s="134"/>
      <c r="BZL46" s="134"/>
      <c r="BZM46" s="134"/>
      <c r="BZN46" s="134"/>
      <c r="BZO46" s="134"/>
      <c r="BZP46" s="134"/>
      <c r="BZQ46" s="134"/>
      <c r="BZR46" s="134"/>
      <c r="BZS46" s="134"/>
      <c r="BZT46" s="134"/>
      <c r="BZU46" s="134"/>
      <c r="BZV46" s="134"/>
      <c r="BZW46" s="134"/>
      <c r="BZX46" s="134"/>
      <c r="BZY46" s="134"/>
      <c r="BZZ46" s="134"/>
      <c r="CAA46" s="134"/>
      <c r="CAB46" s="134"/>
      <c r="CAC46" s="134"/>
      <c r="CAD46" s="134"/>
      <c r="CAE46" s="134"/>
      <c r="CAF46" s="134"/>
      <c r="CAG46" s="134"/>
      <c r="CAH46" s="134"/>
      <c r="CAI46" s="134"/>
      <c r="CAJ46" s="134"/>
      <c r="CAK46" s="134"/>
      <c r="CAL46" s="134"/>
      <c r="CAM46" s="134"/>
      <c r="CAN46" s="134"/>
      <c r="CAO46" s="134"/>
      <c r="CAP46" s="134"/>
      <c r="CAQ46" s="134"/>
      <c r="CAR46" s="134"/>
      <c r="CAS46" s="134"/>
      <c r="CAT46" s="134"/>
      <c r="CAU46" s="134"/>
      <c r="CAV46" s="134"/>
      <c r="CAW46" s="134"/>
      <c r="CAX46" s="134"/>
      <c r="CAY46" s="134"/>
      <c r="CAZ46" s="134"/>
      <c r="CBA46" s="134"/>
      <c r="CBB46" s="134"/>
      <c r="CBC46" s="134"/>
      <c r="CBD46" s="134"/>
      <c r="CBE46" s="134"/>
      <c r="CBF46" s="134"/>
      <c r="CBG46" s="134"/>
      <c r="CBH46" s="134"/>
      <c r="CBI46" s="134"/>
      <c r="CBJ46" s="134"/>
      <c r="CBK46" s="134"/>
      <c r="CBL46" s="134"/>
      <c r="CBM46" s="134"/>
      <c r="CBN46" s="134"/>
      <c r="CBO46" s="134"/>
      <c r="CBP46" s="134"/>
      <c r="CBQ46" s="134"/>
      <c r="CBR46" s="134"/>
      <c r="CBS46" s="134"/>
      <c r="CBT46" s="134"/>
      <c r="CBU46" s="134"/>
      <c r="CBV46" s="134"/>
      <c r="CBW46" s="134"/>
      <c r="CBX46" s="134"/>
      <c r="CBY46" s="134"/>
      <c r="CBZ46" s="134"/>
      <c r="CCA46" s="134"/>
      <c r="CCB46" s="134"/>
      <c r="CCC46" s="134"/>
      <c r="CCD46" s="134"/>
      <c r="CCE46" s="134"/>
      <c r="CCF46" s="134"/>
      <c r="CCG46" s="134"/>
      <c r="CCH46" s="134"/>
      <c r="CCI46" s="134"/>
      <c r="CCJ46" s="134"/>
      <c r="CCK46" s="134"/>
      <c r="CCL46" s="134"/>
      <c r="CCM46" s="134"/>
      <c r="CCN46" s="134"/>
      <c r="CCO46" s="134"/>
      <c r="CCP46" s="134"/>
      <c r="CCQ46" s="134"/>
      <c r="CCR46" s="134"/>
      <c r="CCS46" s="134"/>
      <c r="CCT46" s="134"/>
      <c r="CCU46" s="134"/>
      <c r="CCV46" s="134"/>
      <c r="CCW46" s="134"/>
      <c r="CCX46" s="134"/>
      <c r="CCY46" s="134"/>
      <c r="CCZ46" s="134"/>
      <c r="CDA46" s="134"/>
      <c r="CDB46" s="134"/>
      <c r="CDC46" s="134"/>
      <c r="CDD46" s="134"/>
      <c r="CDE46" s="134"/>
      <c r="CDF46" s="134"/>
      <c r="CDG46" s="134"/>
      <c r="CDH46" s="134"/>
      <c r="CDI46" s="134"/>
      <c r="CDJ46" s="134"/>
      <c r="CDK46" s="134"/>
      <c r="CDL46" s="134"/>
      <c r="CDM46" s="134"/>
      <c r="CDN46" s="134"/>
      <c r="CDO46" s="134"/>
      <c r="CDP46" s="134"/>
      <c r="CDQ46" s="134"/>
      <c r="CDR46" s="134"/>
      <c r="CDS46" s="134"/>
      <c r="CDT46" s="134"/>
      <c r="CDU46" s="134"/>
      <c r="CDV46" s="134"/>
      <c r="CDW46" s="134"/>
      <c r="CDX46" s="134"/>
      <c r="CDY46" s="134"/>
      <c r="CDZ46" s="134"/>
      <c r="CEA46" s="134"/>
      <c r="CEB46" s="134"/>
      <c r="CEC46" s="134"/>
      <c r="CED46" s="134"/>
      <c r="CEE46" s="134"/>
      <c r="CEF46" s="134"/>
      <c r="CEG46" s="134"/>
      <c r="CEH46" s="134"/>
      <c r="CEI46" s="134"/>
      <c r="CEJ46" s="134"/>
      <c r="CEK46" s="134"/>
      <c r="CEL46" s="134"/>
      <c r="CEM46" s="134"/>
      <c r="CEN46" s="134"/>
      <c r="CEO46" s="134"/>
      <c r="CEP46" s="134"/>
      <c r="CEQ46" s="134"/>
      <c r="CER46" s="134"/>
      <c r="CES46" s="134"/>
      <c r="CET46" s="134"/>
      <c r="CEU46" s="134"/>
      <c r="CEV46" s="134"/>
      <c r="CEW46" s="134"/>
      <c r="CEX46" s="134"/>
      <c r="CEY46" s="134"/>
      <c r="CEZ46" s="134"/>
      <c r="CFA46" s="134"/>
      <c r="CFB46" s="134"/>
      <c r="CFC46" s="134"/>
      <c r="CFD46" s="134"/>
      <c r="CFE46" s="134"/>
      <c r="CFF46" s="134"/>
      <c r="CFG46" s="134"/>
      <c r="CFH46" s="134"/>
      <c r="CFI46" s="134"/>
      <c r="CFJ46" s="134"/>
      <c r="CFK46" s="134"/>
      <c r="CFL46" s="134"/>
      <c r="CFM46" s="134"/>
      <c r="CFN46" s="134"/>
      <c r="CFO46" s="134"/>
      <c r="CFP46" s="134"/>
      <c r="CFQ46" s="134"/>
      <c r="CFR46" s="134"/>
      <c r="CFS46" s="134"/>
      <c r="CFT46" s="134"/>
      <c r="CFU46" s="134"/>
      <c r="CFV46" s="134"/>
      <c r="CFW46" s="134"/>
      <c r="CFX46" s="134"/>
      <c r="CFY46" s="134"/>
      <c r="CFZ46" s="134"/>
      <c r="CGA46" s="134"/>
      <c r="CGB46" s="134"/>
      <c r="CGC46" s="134"/>
      <c r="CGD46" s="134"/>
      <c r="CGE46" s="134"/>
      <c r="CGF46" s="134"/>
      <c r="CGG46" s="134"/>
      <c r="CGH46" s="134"/>
      <c r="CGI46" s="134"/>
      <c r="CGJ46" s="134"/>
      <c r="CGK46" s="134"/>
      <c r="CGL46" s="134"/>
      <c r="CGM46" s="134"/>
      <c r="CGN46" s="134"/>
      <c r="CGO46" s="134"/>
      <c r="CGP46" s="134"/>
      <c r="CGQ46" s="134"/>
      <c r="CGR46" s="134"/>
      <c r="CGS46" s="134"/>
      <c r="CGT46" s="134"/>
      <c r="CGU46" s="134"/>
      <c r="CGV46" s="134"/>
      <c r="CGW46" s="134"/>
      <c r="CGX46" s="134"/>
      <c r="CGY46" s="134"/>
      <c r="CGZ46" s="134"/>
      <c r="CHA46" s="134"/>
      <c r="CHB46" s="134"/>
      <c r="CHC46" s="134"/>
      <c r="CHD46" s="134"/>
      <c r="CHE46" s="134"/>
      <c r="CHF46" s="134"/>
      <c r="CHG46" s="134"/>
      <c r="CHH46" s="134"/>
      <c r="CHI46" s="134"/>
      <c r="CHJ46" s="134"/>
      <c r="CHK46" s="134"/>
      <c r="CHL46" s="134"/>
      <c r="CHM46" s="134"/>
      <c r="CHN46" s="134"/>
      <c r="CHO46" s="134"/>
      <c r="CHP46" s="134"/>
      <c r="CHQ46" s="134"/>
      <c r="CHR46" s="134"/>
      <c r="CHS46" s="134"/>
      <c r="CHT46" s="134"/>
      <c r="CHU46" s="134"/>
      <c r="CHV46" s="134"/>
      <c r="CHW46" s="134"/>
      <c r="CHX46" s="134"/>
      <c r="CHY46" s="134"/>
      <c r="CHZ46" s="134"/>
      <c r="CIA46" s="134"/>
      <c r="CIB46" s="134"/>
      <c r="CIC46" s="134"/>
      <c r="CID46" s="134"/>
      <c r="CIE46" s="134"/>
      <c r="CIF46" s="134"/>
      <c r="CIG46" s="134"/>
      <c r="CIH46" s="134"/>
      <c r="CII46" s="134"/>
      <c r="CIJ46" s="134"/>
      <c r="CIK46" s="134"/>
      <c r="CIL46" s="134"/>
      <c r="CIM46" s="134"/>
      <c r="CIN46" s="134"/>
      <c r="CIO46" s="134"/>
      <c r="CIP46" s="134"/>
      <c r="CIQ46" s="134"/>
      <c r="CIR46" s="134"/>
      <c r="CIS46" s="134"/>
      <c r="CIT46" s="134"/>
      <c r="CIU46" s="134"/>
      <c r="CIV46" s="134"/>
      <c r="CIW46" s="134"/>
      <c r="CIX46" s="134"/>
      <c r="CIY46" s="134"/>
      <c r="CIZ46" s="134"/>
      <c r="CJA46" s="134"/>
      <c r="CJB46" s="134"/>
      <c r="CJC46" s="134"/>
      <c r="CJD46" s="134"/>
      <c r="CJE46" s="134"/>
      <c r="CJF46" s="134"/>
      <c r="CJG46" s="134"/>
      <c r="CJH46" s="134"/>
      <c r="CJI46" s="134"/>
      <c r="CJJ46" s="134"/>
      <c r="CJK46" s="134"/>
      <c r="CJL46" s="134"/>
      <c r="CJM46" s="134"/>
      <c r="CJN46" s="134"/>
      <c r="CJO46" s="134"/>
      <c r="CJP46" s="134"/>
      <c r="CJQ46" s="134"/>
      <c r="CJR46" s="134"/>
      <c r="CJS46" s="134"/>
      <c r="CJT46" s="134"/>
      <c r="CJU46" s="134"/>
      <c r="CJV46" s="134"/>
      <c r="CJW46" s="134"/>
      <c r="CJX46" s="134"/>
      <c r="CJY46" s="134"/>
      <c r="CJZ46" s="134"/>
      <c r="CKA46" s="134"/>
      <c r="CKB46" s="134"/>
      <c r="CKC46" s="134"/>
      <c r="CKD46" s="134"/>
      <c r="CKE46" s="134"/>
      <c r="CKF46" s="134"/>
      <c r="CKG46" s="134"/>
      <c r="CKH46" s="134"/>
      <c r="CKI46" s="134"/>
      <c r="CKJ46" s="134"/>
      <c r="CKK46" s="134"/>
      <c r="CKL46" s="134"/>
      <c r="CKM46" s="134"/>
      <c r="CKN46" s="134"/>
      <c r="CKO46" s="134"/>
      <c r="CKP46" s="134"/>
      <c r="CKQ46" s="134"/>
      <c r="CKR46" s="134"/>
      <c r="CKS46" s="134"/>
      <c r="CKT46" s="134"/>
      <c r="CKU46" s="134"/>
      <c r="CKV46" s="134"/>
      <c r="CKW46" s="134"/>
      <c r="CKX46" s="134"/>
      <c r="CKY46" s="134"/>
      <c r="CKZ46" s="134"/>
      <c r="CLA46" s="134"/>
      <c r="CLB46" s="134"/>
      <c r="CLC46" s="134"/>
      <c r="CLD46" s="134"/>
      <c r="CLE46" s="134"/>
      <c r="CLF46" s="134"/>
      <c r="CLG46" s="134"/>
      <c r="CLH46" s="134"/>
      <c r="CLI46" s="134"/>
      <c r="CLJ46" s="134"/>
      <c r="CLK46" s="134"/>
      <c r="CLL46" s="134"/>
      <c r="CLM46" s="134"/>
      <c r="CLN46" s="134"/>
      <c r="CLO46" s="134"/>
      <c r="CLP46" s="134"/>
      <c r="CLQ46" s="134"/>
      <c r="CLR46" s="134"/>
      <c r="CLS46" s="134"/>
      <c r="CLT46" s="134"/>
      <c r="CLU46" s="134"/>
      <c r="CLV46" s="134"/>
      <c r="CLW46" s="134"/>
      <c r="CLX46" s="134"/>
      <c r="CLY46" s="134"/>
      <c r="CLZ46" s="134"/>
      <c r="CMA46" s="134"/>
      <c r="CMB46" s="134"/>
      <c r="CMC46" s="134"/>
      <c r="CMD46" s="134"/>
      <c r="CME46" s="134"/>
      <c r="CMF46" s="134"/>
      <c r="CMG46" s="134"/>
      <c r="CMH46" s="134"/>
      <c r="CMI46" s="134"/>
      <c r="CMJ46" s="134"/>
      <c r="CMK46" s="134"/>
      <c r="CML46" s="134"/>
      <c r="CMM46" s="134"/>
      <c r="CMN46" s="134"/>
      <c r="CMO46" s="134"/>
      <c r="CMP46" s="134"/>
      <c r="CMQ46" s="134"/>
      <c r="CMR46" s="134"/>
      <c r="CMS46" s="134"/>
      <c r="CMT46" s="134"/>
      <c r="CMU46" s="134"/>
      <c r="CMV46" s="134"/>
      <c r="CMW46" s="134"/>
      <c r="CMX46" s="134"/>
      <c r="CMY46" s="134"/>
      <c r="CMZ46" s="134"/>
      <c r="CNA46" s="134"/>
      <c r="CNB46" s="134"/>
      <c r="CNC46" s="134"/>
      <c r="CND46" s="134"/>
      <c r="CNE46" s="134"/>
      <c r="CNF46" s="134"/>
      <c r="CNG46" s="134"/>
      <c r="CNH46" s="134"/>
      <c r="CNI46" s="134"/>
      <c r="CNJ46" s="134"/>
      <c r="CNK46" s="134"/>
      <c r="CNL46" s="134"/>
      <c r="CNM46" s="134"/>
      <c r="CNN46" s="134"/>
      <c r="CNO46" s="134"/>
      <c r="CNP46" s="134"/>
      <c r="CNQ46" s="134"/>
      <c r="CNR46" s="134"/>
      <c r="CNS46" s="134"/>
      <c r="CNT46" s="134"/>
      <c r="CNU46" s="134"/>
      <c r="CNV46" s="134"/>
      <c r="CNW46" s="134"/>
      <c r="CNX46" s="134"/>
      <c r="CNY46" s="134"/>
      <c r="CNZ46" s="134"/>
      <c r="COA46" s="134"/>
      <c r="COB46" s="134"/>
      <c r="COC46" s="134"/>
      <c r="COD46" s="134"/>
      <c r="COE46" s="134"/>
      <c r="COF46" s="134"/>
      <c r="COG46" s="134"/>
      <c r="COH46" s="134"/>
      <c r="COI46" s="134"/>
      <c r="COJ46" s="134"/>
      <c r="COK46" s="134"/>
      <c r="COL46" s="134"/>
      <c r="COM46" s="134"/>
      <c r="CON46" s="134"/>
      <c r="COO46" s="134"/>
      <c r="COP46" s="134"/>
      <c r="COQ46" s="134"/>
      <c r="COR46" s="134"/>
      <c r="COS46" s="134"/>
      <c r="COT46" s="134"/>
      <c r="COU46" s="134"/>
      <c r="COV46" s="134"/>
      <c r="COW46" s="134"/>
      <c r="COX46" s="134"/>
      <c r="COY46" s="134"/>
      <c r="COZ46" s="134"/>
      <c r="CPA46" s="134"/>
      <c r="CPB46" s="134"/>
      <c r="CPC46" s="134"/>
      <c r="CPD46" s="134"/>
      <c r="CPE46" s="134"/>
      <c r="CPF46" s="134"/>
      <c r="CPG46" s="134"/>
      <c r="CPH46" s="134"/>
      <c r="CPI46" s="134"/>
      <c r="CPJ46" s="134"/>
      <c r="CPK46" s="134"/>
      <c r="CPL46" s="134"/>
      <c r="CPM46" s="134"/>
      <c r="CPN46" s="134"/>
      <c r="CPO46" s="134"/>
      <c r="CPP46" s="134"/>
      <c r="CPQ46" s="134"/>
      <c r="CPR46" s="134"/>
      <c r="CPS46" s="134"/>
      <c r="CPT46" s="134"/>
      <c r="CPU46" s="134"/>
      <c r="CPV46" s="134"/>
      <c r="CPW46" s="134"/>
      <c r="CPX46" s="134"/>
      <c r="CPY46" s="134"/>
      <c r="CPZ46" s="134"/>
      <c r="CQA46" s="134"/>
      <c r="CQB46" s="134"/>
      <c r="CQC46" s="134"/>
      <c r="CQD46" s="134"/>
      <c r="CQE46" s="134"/>
      <c r="CQF46" s="134"/>
      <c r="CQG46" s="134"/>
      <c r="CQH46" s="134"/>
      <c r="CQI46" s="134"/>
      <c r="CQJ46" s="134"/>
      <c r="CQK46" s="134"/>
      <c r="CQL46" s="134"/>
      <c r="CQM46" s="134"/>
      <c r="CQN46" s="134"/>
      <c r="CQO46" s="134"/>
      <c r="CQP46" s="134"/>
      <c r="CQQ46" s="134"/>
      <c r="CQR46" s="134"/>
      <c r="CQS46" s="134"/>
      <c r="CQT46" s="134"/>
      <c r="CQU46" s="134"/>
      <c r="CQV46" s="134"/>
      <c r="CQW46" s="134"/>
      <c r="CQX46" s="134"/>
      <c r="CQY46" s="134"/>
      <c r="CQZ46" s="134"/>
      <c r="CRA46" s="134"/>
      <c r="CRB46" s="134"/>
      <c r="CRC46" s="134"/>
      <c r="CRD46" s="134"/>
      <c r="CRE46" s="134"/>
      <c r="CRF46" s="134"/>
      <c r="CRG46" s="134"/>
      <c r="CRH46" s="134"/>
      <c r="CRI46" s="134"/>
      <c r="CRJ46" s="134"/>
      <c r="CRK46" s="134"/>
      <c r="CRL46" s="134"/>
      <c r="CRM46" s="134"/>
      <c r="CRN46" s="134"/>
      <c r="CRO46" s="134"/>
      <c r="CRP46" s="134"/>
      <c r="CRQ46" s="134"/>
      <c r="CRR46" s="134"/>
      <c r="CRS46" s="134"/>
      <c r="CRT46" s="134"/>
      <c r="CRU46" s="134"/>
      <c r="CRV46" s="134"/>
      <c r="CRW46" s="134"/>
      <c r="CRX46" s="134"/>
      <c r="CRY46" s="134"/>
      <c r="CRZ46" s="134"/>
      <c r="CSA46" s="134"/>
      <c r="CSB46" s="134"/>
      <c r="CSC46" s="134"/>
      <c r="CSD46" s="134"/>
      <c r="CSE46" s="134"/>
      <c r="CSF46" s="134"/>
      <c r="CSG46" s="134"/>
      <c r="CSH46" s="134"/>
      <c r="CSI46" s="134"/>
      <c r="CSJ46" s="134"/>
      <c r="CSK46" s="134"/>
      <c r="CSL46" s="134"/>
      <c r="CSM46" s="134"/>
      <c r="CSN46" s="134"/>
      <c r="CSO46" s="134"/>
      <c r="CSP46" s="134"/>
      <c r="CSQ46" s="134"/>
      <c r="CSR46" s="134"/>
      <c r="CSS46" s="134"/>
      <c r="CST46" s="134"/>
      <c r="CSU46" s="134"/>
      <c r="CSV46" s="134"/>
      <c r="CSW46" s="134"/>
      <c r="CSX46" s="134"/>
      <c r="CSY46" s="134"/>
      <c r="CSZ46" s="134"/>
      <c r="CTA46" s="134"/>
      <c r="CTB46" s="134"/>
      <c r="CTC46" s="134"/>
      <c r="CTD46" s="134"/>
      <c r="CTE46" s="134"/>
      <c r="CTF46" s="134"/>
      <c r="CTG46" s="134"/>
      <c r="CTH46" s="134"/>
      <c r="CTI46" s="134"/>
      <c r="CTJ46" s="134"/>
      <c r="CTK46" s="134"/>
      <c r="CTL46" s="134"/>
      <c r="CTM46" s="134"/>
      <c r="CTN46" s="134"/>
      <c r="CTO46" s="134"/>
      <c r="CTP46" s="134"/>
      <c r="CTQ46" s="134"/>
      <c r="CTR46" s="134"/>
      <c r="CTS46" s="134"/>
      <c r="CTT46" s="134"/>
      <c r="CTU46" s="134"/>
      <c r="CTV46" s="134"/>
      <c r="CTW46" s="134"/>
      <c r="CTX46" s="134"/>
      <c r="CTY46" s="134"/>
      <c r="CTZ46" s="134"/>
      <c r="CUA46" s="134"/>
      <c r="CUB46" s="134"/>
      <c r="CUC46" s="134"/>
      <c r="CUD46" s="134"/>
      <c r="CUE46" s="134"/>
      <c r="CUF46" s="134"/>
      <c r="CUG46" s="134"/>
      <c r="CUH46" s="134"/>
      <c r="CUI46" s="134"/>
      <c r="CUJ46" s="134"/>
      <c r="CUK46" s="134"/>
      <c r="CUL46" s="134"/>
      <c r="CUM46" s="134"/>
      <c r="CUN46" s="134"/>
      <c r="CUO46" s="134"/>
      <c r="CUP46" s="134"/>
      <c r="CUQ46" s="134"/>
      <c r="CUR46" s="134"/>
      <c r="CUS46" s="134"/>
      <c r="CUT46" s="134"/>
      <c r="CUU46" s="134"/>
      <c r="CUV46" s="134"/>
      <c r="CUW46" s="134"/>
      <c r="CUX46" s="134"/>
      <c r="CUY46" s="134"/>
      <c r="CUZ46" s="134"/>
      <c r="CVA46" s="134"/>
      <c r="CVB46" s="134"/>
      <c r="CVC46" s="134"/>
      <c r="CVD46" s="134"/>
      <c r="CVE46" s="134"/>
      <c r="CVF46" s="134"/>
      <c r="CVG46" s="134"/>
      <c r="CVH46" s="134"/>
      <c r="CVI46" s="134"/>
      <c r="CVJ46" s="134"/>
      <c r="CVK46" s="134"/>
      <c r="CVL46" s="134"/>
      <c r="CVM46" s="134"/>
      <c r="CVN46" s="134"/>
      <c r="CVO46" s="134"/>
      <c r="CVP46" s="134"/>
      <c r="CVQ46" s="134"/>
      <c r="CVR46" s="134"/>
      <c r="CVS46" s="134"/>
      <c r="CVT46" s="134"/>
      <c r="CVU46" s="134"/>
      <c r="CVV46" s="134"/>
      <c r="CVW46" s="134"/>
      <c r="CVX46" s="134"/>
      <c r="CVY46" s="134"/>
      <c r="CVZ46" s="134"/>
      <c r="CWA46" s="134"/>
      <c r="CWB46" s="134"/>
      <c r="CWC46" s="134"/>
      <c r="CWD46" s="134"/>
      <c r="CWE46" s="134"/>
      <c r="CWF46" s="134"/>
      <c r="CWG46" s="134"/>
      <c r="CWH46" s="134"/>
      <c r="CWI46" s="134"/>
      <c r="CWJ46" s="134"/>
      <c r="CWK46" s="134"/>
      <c r="CWL46" s="134"/>
      <c r="CWM46" s="134"/>
      <c r="CWN46" s="134"/>
      <c r="CWO46" s="134"/>
      <c r="CWP46" s="134"/>
      <c r="CWQ46" s="134"/>
      <c r="CWR46" s="134"/>
      <c r="CWS46" s="134"/>
      <c r="CWT46" s="134"/>
      <c r="CWU46" s="134"/>
      <c r="CWV46" s="134"/>
      <c r="CWW46" s="134"/>
      <c r="CWX46" s="134"/>
      <c r="CWY46" s="134"/>
      <c r="CWZ46" s="134"/>
      <c r="CXA46" s="134"/>
      <c r="CXB46" s="134"/>
      <c r="CXC46" s="134"/>
      <c r="CXD46" s="134"/>
      <c r="CXE46" s="134"/>
      <c r="CXF46" s="134"/>
      <c r="CXG46" s="134"/>
      <c r="CXH46" s="134"/>
      <c r="CXI46" s="134"/>
      <c r="CXJ46" s="134"/>
      <c r="CXK46" s="134"/>
      <c r="CXL46" s="134"/>
      <c r="CXM46" s="134"/>
      <c r="CXN46" s="134"/>
      <c r="CXO46" s="134"/>
      <c r="CXP46" s="134"/>
      <c r="CXQ46" s="134"/>
      <c r="CXR46" s="134"/>
      <c r="CXS46" s="134"/>
      <c r="CXT46" s="134"/>
      <c r="CXU46" s="134"/>
      <c r="CXV46" s="134"/>
      <c r="CXW46" s="134"/>
      <c r="CXX46" s="134"/>
      <c r="CXY46" s="134"/>
      <c r="CXZ46" s="134"/>
      <c r="CYA46" s="134"/>
      <c r="CYB46" s="134"/>
      <c r="CYC46" s="134"/>
      <c r="CYD46" s="134"/>
      <c r="CYE46" s="134"/>
      <c r="CYF46" s="134"/>
      <c r="CYG46" s="134"/>
      <c r="CYH46" s="134"/>
      <c r="CYI46" s="134"/>
      <c r="CYJ46" s="134"/>
      <c r="CYK46" s="134"/>
      <c r="CYL46" s="134"/>
      <c r="CYM46" s="134"/>
      <c r="CYN46" s="134"/>
      <c r="CYO46" s="134"/>
      <c r="CYP46" s="134"/>
      <c r="CYQ46" s="134"/>
      <c r="CYR46" s="134"/>
      <c r="CYS46" s="134"/>
      <c r="CYT46" s="134"/>
      <c r="CYU46" s="134"/>
      <c r="CYV46" s="134"/>
      <c r="CYW46" s="134"/>
      <c r="CYX46" s="134"/>
      <c r="CYY46" s="134"/>
      <c r="CYZ46" s="134"/>
      <c r="CZA46" s="134"/>
      <c r="CZB46" s="134"/>
      <c r="CZC46" s="134"/>
      <c r="CZD46" s="134"/>
      <c r="CZE46" s="134"/>
      <c r="CZF46" s="134"/>
      <c r="CZG46" s="134"/>
      <c r="CZH46" s="134"/>
      <c r="CZI46" s="134"/>
      <c r="CZJ46" s="134"/>
      <c r="CZK46" s="134"/>
      <c r="CZL46" s="134"/>
      <c r="CZM46" s="134"/>
      <c r="CZN46" s="134"/>
      <c r="CZO46" s="134"/>
      <c r="CZP46" s="134"/>
      <c r="CZQ46" s="134"/>
      <c r="CZR46" s="134"/>
      <c r="CZS46" s="134"/>
      <c r="CZT46" s="134"/>
      <c r="CZU46" s="134"/>
      <c r="CZV46" s="134"/>
      <c r="CZW46" s="134"/>
      <c r="CZX46" s="134"/>
      <c r="CZY46" s="134"/>
      <c r="CZZ46" s="134"/>
      <c r="DAA46" s="134"/>
      <c r="DAB46" s="134"/>
      <c r="DAC46" s="134"/>
      <c r="DAD46" s="134"/>
      <c r="DAE46" s="134"/>
      <c r="DAF46" s="134"/>
      <c r="DAG46" s="134"/>
      <c r="DAH46" s="134"/>
      <c r="DAI46" s="134"/>
      <c r="DAJ46" s="134"/>
      <c r="DAK46" s="134"/>
      <c r="DAL46" s="134"/>
      <c r="DAM46" s="134"/>
      <c r="DAN46" s="134"/>
      <c r="DAO46" s="134"/>
      <c r="DAP46" s="134"/>
      <c r="DAQ46" s="134"/>
      <c r="DAR46" s="134"/>
      <c r="DAS46" s="134"/>
      <c r="DAT46" s="134"/>
      <c r="DAU46" s="134"/>
      <c r="DAV46" s="134"/>
      <c r="DAW46" s="134"/>
      <c r="DAX46" s="134"/>
      <c r="DAY46" s="134"/>
      <c r="DAZ46" s="134"/>
      <c r="DBA46" s="134"/>
      <c r="DBB46" s="134"/>
      <c r="DBC46" s="134"/>
      <c r="DBD46" s="134"/>
      <c r="DBE46" s="134"/>
      <c r="DBF46" s="134"/>
      <c r="DBG46" s="134"/>
      <c r="DBH46" s="134"/>
      <c r="DBI46" s="134"/>
      <c r="DBJ46" s="134"/>
      <c r="DBK46" s="134"/>
      <c r="DBL46" s="134"/>
      <c r="DBM46" s="134"/>
      <c r="DBN46" s="134"/>
      <c r="DBO46" s="134"/>
      <c r="DBP46" s="134"/>
      <c r="DBQ46" s="134"/>
      <c r="DBR46" s="134"/>
      <c r="DBS46" s="134"/>
      <c r="DBT46" s="134"/>
      <c r="DBU46" s="134"/>
      <c r="DBV46" s="134"/>
      <c r="DBW46" s="134"/>
      <c r="DBX46" s="134"/>
      <c r="DBY46" s="134"/>
      <c r="DBZ46" s="134"/>
      <c r="DCA46" s="134"/>
      <c r="DCB46" s="134"/>
      <c r="DCC46" s="134"/>
      <c r="DCD46" s="134"/>
      <c r="DCE46" s="134"/>
      <c r="DCF46" s="134"/>
      <c r="DCG46" s="134"/>
      <c r="DCH46" s="134"/>
      <c r="DCI46" s="134"/>
      <c r="DCJ46" s="134"/>
      <c r="DCK46" s="134"/>
      <c r="DCL46" s="134"/>
      <c r="DCM46" s="134"/>
      <c r="DCN46" s="134"/>
      <c r="DCO46" s="134"/>
      <c r="DCP46" s="134"/>
      <c r="DCQ46" s="134"/>
      <c r="DCR46" s="134"/>
      <c r="DCS46" s="134"/>
      <c r="DCT46" s="134"/>
      <c r="DCU46" s="134"/>
      <c r="DCV46" s="134"/>
      <c r="DCW46" s="134"/>
      <c r="DCX46" s="134"/>
      <c r="DCY46" s="134"/>
      <c r="DCZ46" s="134"/>
      <c r="DDA46" s="134"/>
      <c r="DDB46" s="134"/>
      <c r="DDC46" s="134"/>
      <c r="DDD46" s="134"/>
      <c r="DDE46" s="134"/>
      <c r="DDF46" s="134"/>
      <c r="DDG46" s="134"/>
      <c r="DDH46" s="134"/>
      <c r="DDI46" s="134"/>
      <c r="DDJ46" s="134"/>
      <c r="DDK46" s="134"/>
      <c r="DDL46" s="134"/>
      <c r="DDM46" s="134"/>
      <c r="DDN46" s="134"/>
      <c r="DDO46" s="134"/>
      <c r="DDP46" s="134"/>
      <c r="DDQ46" s="134"/>
      <c r="DDR46" s="134"/>
      <c r="DDS46" s="134"/>
      <c r="DDT46" s="134"/>
      <c r="DDU46" s="134"/>
      <c r="DDV46" s="134"/>
      <c r="DDW46" s="134"/>
      <c r="DDX46" s="134"/>
      <c r="DDY46" s="134"/>
      <c r="DDZ46" s="134"/>
      <c r="DEA46" s="134"/>
      <c r="DEB46" s="134"/>
      <c r="DEC46" s="134"/>
      <c r="DED46" s="134"/>
      <c r="DEE46" s="134"/>
      <c r="DEF46" s="134"/>
      <c r="DEG46" s="134"/>
      <c r="DEH46" s="134"/>
      <c r="DEI46" s="134"/>
      <c r="DEJ46" s="134"/>
      <c r="DEK46" s="134"/>
      <c r="DEL46" s="134"/>
      <c r="DEM46" s="134"/>
      <c r="DEN46" s="134"/>
      <c r="DEO46" s="134"/>
      <c r="DEP46" s="134"/>
      <c r="DEQ46" s="134"/>
      <c r="DER46" s="134"/>
      <c r="DES46" s="134"/>
      <c r="DET46" s="134"/>
      <c r="DEU46" s="134"/>
      <c r="DEV46" s="134"/>
      <c r="DEW46" s="134"/>
      <c r="DEX46" s="134"/>
      <c r="DEY46" s="134"/>
      <c r="DEZ46" s="134"/>
      <c r="DFA46" s="134"/>
      <c r="DFB46" s="134"/>
      <c r="DFC46" s="134"/>
      <c r="DFD46" s="134"/>
      <c r="DFE46" s="134"/>
      <c r="DFF46" s="134"/>
      <c r="DFG46" s="134"/>
      <c r="DFH46" s="134"/>
      <c r="DFI46" s="134"/>
      <c r="DFJ46" s="134"/>
      <c r="DFK46" s="134"/>
      <c r="DFL46" s="134"/>
      <c r="DFM46" s="134"/>
      <c r="DFN46" s="134"/>
      <c r="DFO46" s="134"/>
      <c r="DFP46" s="134"/>
      <c r="DFQ46" s="134"/>
      <c r="DFR46" s="134"/>
      <c r="DFS46" s="134"/>
      <c r="DFT46" s="134"/>
      <c r="DFU46" s="134"/>
      <c r="DFV46" s="134"/>
      <c r="DFW46" s="134"/>
      <c r="DFX46" s="134"/>
      <c r="DFY46" s="134"/>
      <c r="DFZ46" s="134"/>
      <c r="DGA46" s="134"/>
      <c r="DGB46" s="134"/>
      <c r="DGC46" s="134"/>
      <c r="DGD46" s="134"/>
      <c r="DGE46" s="134"/>
      <c r="DGF46" s="134"/>
      <c r="DGG46" s="134"/>
      <c r="DGH46" s="134"/>
      <c r="DGI46" s="134"/>
      <c r="DGJ46" s="134"/>
      <c r="DGK46" s="134"/>
      <c r="DGL46" s="134"/>
      <c r="DGM46" s="134"/>
      <c r="DGN46" s="134"/>
      <c r="DGO46" s="134"/>
      <c r="DGP46" s="134"/>
      <c r="DGQ46" s="134"/>
      <c r="DGR46" s="134"/>
      <c r="DGS46" s="134"/>
      <c r="DGT46" s="134"/>
      <c r="DGU46" s="134"/>
      <c r="DGV46" s="134"/>
      <c r="DGW46" s="134"/>
      <c r="DGX46" s="134"/>
      <c r="DGY46" s="134"/>
      <c r="DGZ46" s="134"/>
      <c r="DHA46" s="134"/>
      <c r="DHB46" s="134"/>
      <c r="DHC46" s="134"/>
      <c r="DHD46" s="134"/>
      <c r="DHE46" s="134"/>
      <c r="DHF46" s="134"/>
      <c r="DHG46" s="134"/>
      <c r="DHH46" s="134"/>
      <c r="DHI46" s="134"/>
      <c r="DHJ46" s="134"/>
      <c r="DHK46" s="134"/>
      <c r="DHL46" s="134"/>
      <c r="DHM46" s="134"/>
      <c r="DHN46" s="134"/>
      <c r="DHO46" s="134"/>
      <c r="DHP46" s="134"/>
      <c r="DHQ46" s="134"/>
      <c r="DHR46" s="134"/>
      <c r="DHS46" s="134"/>
      <c r="DHT46" s="134"/>
      <c r="DHU46" s="134"/>
      <c r="DHV46" s="134"/>
      <c r="DHW46" s="134"/>
      <c r="DHX46" s="134"/>
      <c r="DHY46" s="134"/>
      <c r="DHZ46" s="134"/>
      <c r="DIA46" s="134"/>
      <c r="DIB46" s="134"/>
      <c r="DIC46" s="134"/>
      <c r="DID46" s="134"/>
      <c r="DIE46" s="134"/>
      <c r="DIF46" s="134"/>
      <c r="DIG46" s="134"/>
      <c r="DIH46" s="134"/>
      <c r="DII46" s="134"/>
      <c r="DIJ46" s="134"/>
      <c r="DIK46" s="134"/>
      <c r="DIL46" s="134"/>
      <c r="DIM46" s="134"/>
      <c r="DIN46" s="134"/>
      <c r="DIO46" s="134"/>
      <c r="DIP46" s="134"/>
      <c r="DIQ46" s="134"/>
      <c r="DIR46" s="134"/>
      <c r="DIS46" s="134"/>
      <c r="DIT46" s="134"/>
      <c r="DIU46" s="134"/>
      <c r="DIV46" s="134"/>
      <c r="DIW46" s="134"/>
      <c r="DIX46" s="134"/>
      <c r="DIY46" s="134"/>
      <c r="DIZ46" s="134"/>
      <c r="DJA46" s="134"/>
      <c r="DJB46" s="134"/>
      <c r="DJC46" s="134"/>
      <c r="DJD46" s="134"/>
      <c r="DJE46" s="134"/>
      <c r="DJF46" s="134"/>
      <c r="DJG46" s="134"/>
      <c r="DJH46" s="134"/>
      <c r="DJI46" s="134"/>
      <c r="DJJ46" s="134"/>
      <c r="DJK46" s="134"/>
      <c r="DJL46" s="134"/>
      <c r="DJM46" s="134"/>
      <c r="DJN46" s="134"/>
      <c r="DJO46" s="134"/>
      <c r="DJP46" s="134"/>
      <c r="DJQ46" s="134"/>
      <c r="DJR46" s="134"/>
      <c r="DJS46" s="134"/>
      <c r="DJT46" s="134"/>
      <c r="DJU46" s="134"/>
      <c r="DJV46" s="134"/>
      <c r="DJW46" s="134"/>
      <c r="DJX46" s="134"/>
      <c r="DJY46" s="134"/>
      <c r="DJZ46" s="134"/>
      <c r="DKA46" s="134"/>
      <c r="DKB46" s="134"/>
      <c r="DKC46" s="134"/>
      <c r="DKD46" s="134"/>
      <c r="DKE46" s="134"/>
      <c r="DKF46" s="134"/>
      <c r="DKG46" s="134"/>
      <c r="DKH46" s="134"/>
      <c r="DKI46" s="134"/>
      <c r="DKJ46" s="134"/>
      <c r="DKK46" s="134"/>
      <c r="DKL46" s="134"/>
      <c r="DKM46" s="134"/>
      <c r="DKN46" s="134"/>
      <c r="DKO46" s="134"/>
      <c r="DKP46" s="134"/>
      <c r="DKQ46" s="134"/>
      <c r="DKR46" s="134"/>
      <c r="DKS46" s="134"/>
      <c r="DKT46" s="134"/>
      <c r="DKU46" s="134"/>
      <c r="DKV46" s="134"/>
      <c r="DKW46" s="134"/>
      <c r="DKX46" s="134"/>
      <c r="DKY46" s="134"/>
      <c r="DKZ46" s="134"/>
      <c r="DLA46" s="134"/>
      <c r="DLB46" s="134"/>
      <c r="DLC46" s="134"/>
      <c r="DLD46" s="134"/>
      <c r="DLE46" s="134"/>
      <c r="DLF46" s="134"/>
      <c r="DLG46" s="134"/>
      <c r="DLH46" s="134"/>
      <c r="DLI46" s="134"/>
      <c r="DLJ46" s="134"/>
      <c r="DLK46" s="134"/>
      <c r="DLL46" s="134"/>
      <c r="DLM46" s="134"/>
      <c r="DLN46" s="134"/>
      <c r="DLO46" s="134"/>
      <c r="DLP46" s="134"/>
      <c r="DLQ46" s="134"/>
      <c r="DLR46" s="134"/>
      <c r="DLS46" s="134"/>
      <c r="DLT46" s="134"/>
      <c r="DLU46" s="134"/>
      <c r="DLV46" s="134"/>
      <c r="DLW46" s="134"/>
      <c r="DLX46" s="134"/>
      <c r="DLY46" s="134"/>
      <c r="DLZ46" s="134"/>
      <c r="DMA46" s="134"/>
      <c r="DMB46" s="134"/>
      <c r="DMC46" s="134"/>
      <c r="DMD46" s="134"/>
      <c r="DME46" s="134"/>
      <c r="DMF46" s="134"/>
      <c r="DMG46" s="134"/>
      <c r="DMH46" s="134"/>
      <c r="DMI46" s="134"/>
      <c r="DMJ46" s="134"/>
      <c r="DMK46" s="134"/>
      <c r="DML46" s="134"/>
      <c r="DMM46" s="134"/>
      <c r="DMN46" s="134"/>
      <c r="DMO46" s="134"/>
      <c r="DMP46" s="134"/>
      <c r="DMQ46" s="134"/>
      <c r="DMR46" s="134"/>
      <c r="DMS46" s="134"/>
      <c r="DMT46" s="134"/>
      <c r="DMU46" s="134"/>
      <c r="DMV46" s="134"/>
      <c r="DMW46" s="134"/>
      <c r="DMX46" s="134"/>
      <c r="DMY46" s="134"/>
      <c r="DMZ46" s="134"/>
      <c r="DNA46" s="134"/>
      <c r="DNB46" s="134"/>
      <c r="DNC46" s="134"/>
      <c r="DND46" s="134"/>
      <c r="DNE46" s="134"/>
      <c r="DNF46" s="134"/>
      <c r="DNG46" s="134"/>
      <c r="DNH46" s="134"/>
      <c r="DNI46" s="134"/>
      <c r="DNJ46" s="134"/>
      <c r="DNK46" s="134"/>
      <c r="DNL46" s="134"/>
      <c r="DNM46" s="134"/>
      <c r="DNN46" s="134"/>
      <c r="DNO46" s="134"/>
      <c r="DNP46" s="134"/>
      <c r="DNQ46" s="134"/>
      <c r="DNR46" s="134"/>
      <c r="DNS46" s="134"/>
      <c r="DNT46" s="134"/>
      <c r="DNU46" s="134"/>
      <c r="DNV46" s="134"/>
      <c r="DNW46" s="134"/>
      <c r="DNX46" s="134"/>
      <c r="DNY46" s="134"/>
      <c r="DNZ46" s="134"/>
      <c r="DOA46" s="134"/>
      <c r="DOB46" s="134"/>
      <c r="DOC46" s="134"/>
      <c r="DOD46" s="134"/>
      <c r="DOE46" s="134"/>
      <c r="DOF46" s="134"/>
      <c r="DOG46" s="134"/>
      <c r="DOH46" s="134"/>
      <c r="DOI46" s="134"/>
      <c r="DOJ46" s="134"/>
      <c r="DOK46" s="134"/>
      <c r="DOL46" s="134"/>
      <c r="DOM46" s="134"/>
      <c r="DON46" s="134"/>
      <c r="DOO46" s="134"/>
      <c r="DOP46" s="134"/>
      <c r="DOQ46" s="134"/>
      <c r="DOR46" s="134"/>
      <c r="DOS46" s="134"/>
      <c r="DOT46" s="134"/>
      <c r="DOU46" s="134"/>
      <c r="DOV46" s="134"/>
      <c r="DOW46" s="134"/>
      <c r="DOX46" s="134"/>
      <c r="DOY46" s="134"/>
      <c r="DOZ46" s="134"/>
      <c r="DPA46" s="134"/>
      <c r="DPB46" s="134"/>
      <c r="DPC46" s="134"/>
      <c r="DPD46" s="134"/>
      <c r="DPE46" s="134"/>
      <c r="DPF46" s="134"/>
      <c r="DPG46" s="134"/>
      <c r="DPH46" s="134"/>
      <c r="DPI46" s="134"/>
      <c r="DPJ46" s="134"/>
      <c r="DPK46" s="134"/>
      <c r="DPL46" s="134"/>
      <c r="DPM46" s="134"/>
      <c r="DPN46" s="134"/>
      <c r="DPO46" s="134"/>
      <c r="DPP46" s="134"/>
      <c r="DPQ46" s="134"/>
      <c r="DPR46" s="134"/>
      <c r="DPS46" s="134"/>
      <c r="DPT46" s="134"/>
      <c r="DPU46" s="134"/>
      <c r="DPV46" s="134"/>
      <c r="DPW46" s="134"/>
      <c r="DPX46" s="134"/>
      <c r="DPY46" s="134"/>
      <c r="DPZ46" s="134"/>
      <c r="DQA46" s="134"/>
      <c r="DQB46" s="134"/>
      <c r="DQC46" s="134"/>
      <c r="DQD46" s="134"/>
      <c r="DQE46" s="134"/>
      <c r="DQF46" s="134"/>
      <c r="DQG46" s="134"/>
      <c r="DQH46" s="134"/>
      <c r="DQI46" s="134"/>
      <c r="DQJ46" s="134"/>
      <c r="DQK46" s="134"/>
      <c r="DQL46" s="134"/>
      <c r="DQM46" s="134"/>
      <c r="DQN46" s="134"/>
      <c r="DQO46" s="134"/>
      <c r="DQP46" s="134"/>
      <c r="DQQ46" s="134"/>
      <c r="DQR46" s="134"/>
      <c r="DQS46" s="134"/>
      <c r="DQT46" s="134"/>
      <c r="DQU46" s="134"/>
      <c r="DQV46" s="134"/>
      <c r="DQW46" s="134"/>
      <c r="DQX46" s="134"/>
      <c r="DQY46" s="134"/>
      <c r="DQZ46" s="134"/>
      <c r="DRA46" s="134"/>
      <c r="DRB46" s="134"/>
      <c r="DRC46" s="134"/>
      <c r="DRD46" s="134"/>
      <c r="DRE46" s="134"/>
      <c r="DRF46" s="134"/>
      <c r="DRG46" s="134"/>
      <c r="DRH46" s="134"/>
      <c r="DRI46" s="134"/>
      <c r="DRJ46" s="134"/>
      <c r="DRK46" s="134"/>
      <c r="DRL46" s="134"/>
      <c r="DRM46" s="134"/>
      <c r="DRN46" s="134"/>
      <c r="DRO46" s="134"/>
      <c r="DRP46" s="134"/>
      <c r="DRQ46" s="134"/>
      <c r="DRR46" s="134"/>
      <c r="DRS46" s="134"/>
      <c r="DRT46" s="134"/>
      <c r="DRU46" s="134"/>
      <c r="DRV46" s="134"/>
      <c r="DRW46" s="134"/>
      <c r="DRX46" s="134"/>
      <c r="DRY46" s="134"/>
      <c r="DRZ46" s="134"/>
      <c r="DSA46" s="134"/>
      <c r="DSB46" s="134"/>
      <c r="DSC46" s="134"/>
      <c r="DSD46" s="134"/>
      <c r="DSE46" s="134"/>
      <c r="DSF46" s="134"/>
      <c r="DSG46" s="134"/>
      <c r="DSH46" s="134"/>
      <c r="DSI46" s="134"/>
      <c r="DSJ46" s="134"/>
      <c r="DSK46" s="134"/>
      <c r="DSL46" s="134"/>
      <c r="DSM46" s="134"/>
      <c r="DSN46" s="134"/>
      <c r="DSO46" s="134"/>
      <c r="DSP46" s="134"/>
      <c r="DSQ46" s="134"/>
      <c r="DSR46" s="134"/>
      <c r="DSS46" s="134"/>
      <c r="DST46" s="134"/>
      <c r="DSU46" s="134"/>
      <c r="DSV46" s="134"/>
      <c r="DSW46" s="134"/>
      <c r="DSX46" s="134"/>
      <c r="DSY46" s="134"/>
      <c r="DSZ46" s="134"/>
      <c r="DTA46" s="134"/>
      <c r="DTB46" s="134"/>
      <c r="DTC46" s="134"/>
      <c r="DTD46" s="134"/>
      <c r="DTE46" s="134"/>
      <c r="DTF46" s="134"/>
      <c r="DTG46" s="134"/>
      <c r="DTH46" s="134"/>
      <c r="DTI46" s="134"/>
      <c r="DTJ46" s="134"/>
      <c r="DTK46" s="134"/>
      <c r="DTL46" s="134"/>
      <c r="DTM46" s="134"/>
      <c r="DTN46" s="134"/>
      <c r="DTO46" s="134"/>
      <c r="DTP46" s="134"/>
      <c r="DTQ46" s="134"/>
      <c r="DTR46" s="134"/>
      <c r="DTS46" s="134"/>
      <c r="DTT46" s="134"/>
      <c r="DTU46" s="134"/>
      <c r="DTV46" s="134"/>
      <c r="DTW46" s="134"/>
      <c r="DTX46" s="134"/>
      <c r="DTY46" s="134"/>
      <c r="DTZ46" s="134"/>
      <c r="DUA46" s="134"/>
      <c r="DUB46" s="134"/>
      <c r="DUC46" s="134"/>
      <c r="DUD46" s="134"/>
      <c r="DUE46" s="134"/>
      <c r="DUF46" s="134"/>
      <c r="DUG46" s="134"/>
      <c r="DUH46" s="134"/>
      <c r="DUI46" s="134"/>
      <c r="DUJ46" s="134"/>
      <c r="DUK46" s="134"/>
      <c r="DUL46" s="134"/>
      <c r="DUM46" s="134"/>
      <c r="DUN46" s="134"/>
      <c r="DUO46" s="134"/>
      <c r="DUP46" s="134"/>
      <c r="DUQ46" s="134"/>
      <c r="DUR46" s="134"/>
      <c r="DUS46" s="134"/>
      <c r="DUT46" s="134"/>
      <c r="DUU46" s="134"/>
      <c r="DUV46" s="134"/>
      <c r="DUW46" s="134"/>
      <c r="DUX46" s="134"/>
      <c r="DUY46" s="134"/>
      <c r="DUZ46" s="134"/>
      <c r="DVA46" s="134"/>
      <c r="DVB46" s="134"/>
      <c r="DVC46" s="134"/>
      <c r="DVD46" s="134"/>
      <c r="DVE46" s="134"/>
      <c r="DVF46" s="134"/>
      <c r="DVG46" s="134"/>
      <c r="DVH46" s="134"/>
      <c r="DVI46" s="134"/>
      <c r="DVJ46" s="134"/>
      <c r="DVK46" s="134"/>
      <c r="DVL46" s="134"/>
      <c r="DVM46" s="134"/>
      <c r="DVN46" s="134"/>
      <c r="DVO46" s="134"/>
      <c r="DVP46" s="134"/>
      <c r="DVQ46" s="134"/>
      <c r="DVR46" s="134"/>
      <c r="DVS46" s="134"/>
      <c r="DVT46" s="134"/>
      <c r="DVU46" s="134"/>
      <c r="DVV46" s="134"/>
      <c r="DVW46" s="134"/>
      <c r="DVX46" s="134"/>
      <c r="DVY46" s="134"/>
      <c r="DVZ46" s="134"/>
      <c r="DWA46" s="134"/>
      <c r="DWB46" s="134"/>
      <c r="DWC46" s="134"/>
      <c r="DWD46" s="134"/>
      <c r="DWE46" s="134"/>
      <c r="DWF46" s="134"/>
      <c r="DWG46" s="134"/>
      <c r="DWH46" s="134"/>
      <c r="DWI46" s="134"/>
      <c r="DWJ46" s="134"/>
      <c r="DWK46" s="134"/>
      <c r="DWL46" s="134"/>
      <c r="DWM46" s="134"/>
      <c r="DWN46" s="134"/>
      <c r="DWO46" s="134"/>
      <c r="DWP46" s="134"/>
      <c r="DWQ46" s="134"/>
      <c r="DWR46" s="134"/>
      <c r="DWS46" s="134"/>
      <c r="DWT46" s="134"/>
      <c r="DWU46" s="134"/>
      <c r="DWV46" s="134"/>
      <c r="DWW46" s="134"/>
      <c r="DWX46" s="134"/>
      <c r="DWY46" s="134"/>
      <c r="DWZ46" s="134"/>
      <c r="DXA46" s="134"/>
      <c r="DXB46" s="134"/>
      <c r="DXC46" s="134"/>
      <c r="DXD46" s="134"/>
      <c r="DXE46" s="134"/>
      <c r="DXF46" s="134"/>
      <c r="DXG46" s="134"/>
      <c r="DXH46" s="134"/>
      <c r="DXI46" s="134"/>
      <c r="DXJ46" s="134"/>
      <c r="DXK46" s="134"/>
      <c r="DXL46" s="134"/>
      <c r="DXM46" s="134"/>
      <c r="DXN46" s="134"/>
      <c r="DXO46" s="134"/>
      <c r="DXP46" s="134"/>
      <c r="DXQ46" s="134"/>
      <c r="DXR46" s="134"/>
      <c r="DXS46" s="134"/>
      <c r="DXT46" s="134"/>
      <c r="DXU46" s="134"/>
      <c r="DXV46" s="134"/>
      <c r="DXW46" s="134"/>
      <c r="DXX46" s="134"/>
      <c r="DXY46" s="134"/>
      <c r="DXZ46" s="134"/>
      <c r="DYA46" s="134"/>
      <c r="DYB46" s="134"/>
      <c r="DYC46" s="134"/>
      <c r="DYD46" s="134"/>
      <c r="DYE46" s="134"/>
      <c r="DYF46" s="134"/>
      <c r="DYG46" s="134"/>
      <c r="DYH46" s="134"/>
      <c r="DYI46" s="134"/>
      <c r="DYJ46" s="134"/>
      <c r="DYK46" s="134"/>
      <c r="DYL46" s="134"/>
      <c r="DYM46" s="134"/>
      <c r="DYN46" s="134"/>
      <c r="DYO46" s="134"/>
      <c r="DYP46" s="134"/>
      <c r="DYQ46" s="134"/>
      <c r="DYR46" s="134"/>
      <c r="DYS46" s="134"/>
      <c r="DYT46" s="134"/>
      <c r="DYU46" s="134"/>
      <c r="DYV46" s="134"/>
      <c r="DYW46" s="134"/>
      <c r="DYX46" s="134"/>
      <c r="DYY46" s="134"/>
      <c r="DYZ46" s="134"/>
      <c r="DZA46" s="134"/>
      <c r="DZB46" s="134"/>
      <c r="DZC46" s="134"/>
      <c r="DZD46" s="134"/>
      <c r="DZE46" s="134"/>
      <c r="DZF46" s="134"/>
      <c r="DZG46" s="134"/>
      <c r="DZH46" s="134"/>
      <c r="DZI46" s="134"/>
      <c r="DZJ46" s="134"/>
      <c r="DZK46" s="134"/>
      <c r="DZL46" s="134"/>
      <c r="DZM46" s="134"/>
      <c r="DZN46" s="134"/>
      <c r="DZO46" s="134"/>
      <c r="DZP46" s="134"/>
      <c r="DZQ46" s="134"/>
      <c r="DZR46" s="134"/>
      <c r="DZS46" s="134"/>
      <c r="DZT46" s="134"/>
      <c r="DZU46" s="134"/>
      <c r="DZV46" s="134"/>
      <c r="DZW46" s="134"/>
      <c r="DZX46" s="134"/>
      <c r="DZY46" s="134"/>
      <c r="DZZ46" s="134"/>
      <c r="EAA46" s="134"/>
      <c r="EAB46" s="134"/>
      <c r="EAC46" s="134"/>
      <c r="EAD46" s="134"/>
      <c r="EAE46" s="134"/>
      <c r="EAF46" s="134"/>
      <c r="EAG46" s="134"/>
      <c r="EAH46" s="134"/>
      <c r="EAI46" s="134"/>
      <c r="EAJ46" s="134"/>
      <c r="EAK46" s="134"/>
      <c r="EAL46" s="134"/>
      <c r="EAM46" s="134"/>
      <c r="EAN46" s="134"/>
      <c r="EAO46" s="134"/>
      <c r="EAP46" s="134"/>
      <c r="EAQ46" s="134"/>
      <c r="EAR46" s="134"/>
      <c r="EAS46" s="134"/>
      <c r="EAT46" s="134"/>
      <c r="EAU46" s="134"/>
      <c r="EAV46" s="134"/>
      <c r="EAW46" s="134"/>
      <c r="EAX46" s="134"/>
      <c r="EAY46" s="134"/>
      <c r="EAZ46" s="134"/>
      <c r="EBA46" s="134"/>
      <c r="EBB46" s="134"/>
      <c r="EBC46" s="134"/>
      <c r="EBD46" s="134"/>
      <c r="EBE46" s="134"/>
      <c r="EBF46" s="134"/>
      <c r="EBG46" s="134"/>
      <c r="EBH46" s="134"/>
      <c r="EBI46" s="134"/>
      <c r="EBJ46" s="134"/>
      <c r="EBK46" s="134"/>
      <c r="EBL46" s="134"/>
      <c r="EBM46" s="134"/>
      <c r="EBN46" s="134"/>
      <c r="EBO46" s="134"/>
      <c r="EBP46" s="134"/>
      <c r="EBQ46" s="134"/>
      <c r="EBR46" s="134"/>
      <c r="EBS46" s="134"/>
      <c r="EBT46" s="134"/>
      <c r="EBU46" s="134"/>
      <c r="EBV46" s="134"/>
      <c r="EBW46" s="134"/>
      <c r="EBX46" s="134"/>
      <c r="EBY46" s="134"/>
      <c r="EBZ46" s="134"/>
      <c r="ECA46" s="134"/>
      <c r="ECB46" s="134"/>
      <c r="ECC46" s="134"/>
      <c r="ECD46" s="134"/>
      <c r="ECE46" s="134"/>
      <c r="ECF46" s="134"/>
      <c r="ECG46" s="134"/>
      <c r="ECH46" s="134"/>
      <c r="ECI46" s="134"/>
      <c r="ECJ46" s="134"/>
      <c r="ECK46" s="134"/>
      <c r="ECL46" s="134"/>
      <c r="ECM46" s="134"/>
      <c r="ECN46" s="134"/>
      <c r="ECO46" s="134"/>
      <c r="ECP46" s="134"/>
      <c r="ECQ46" s="134"/>
      <c r="ECR46" s="134"/>
      <c r="ECS46" s="134"/>
      <c r="ECT46" s="134"/>
      <c r="ECU46" s="134"/>
      <c r="ECV46" s="134"/>
      <c r="ECW46" s="134"/>
      <c r="ECX46" s="134"/>
      <c r="ECY46" s="134"/>
      <c r="ECZ46" s="134"/>
      <c r="EDA46" s="134"/>
      <c r="EDB46" s="134"/>
      <c r="EDC46" s="134"/>
      <c r="EDD46" s="134"/>
      <c r="EDE46" s="134"/>
      <c r="EDF46" s="134"/>
      <c r="EDG46" s="134"/>
      <c r="EDH46" s="134"/>
      <c r="EDI46" s="134"/>
      <c r="EDJ46" s="134"/>
      <c r="EDK46" s="134"/>
      <c r="EDL46" s="134"/>
      <c r="EDM46" s="134"/>
      <c r="EDN46" s="134"/>
      <c r="EDO46" s="134"/>
      <c r="EDP46" s="134"/>
      <c r="EDQ46" s="134"/>
      <c r="EDR46" s="134"/>
      <c r="EDS46" s="134"/>
      <c r="EDT46" s="134"/>
      <c r="EDU46" s="134"/>
      <c r="EDV46" s="134"/>
      <c r="EDW46" s="134"/>
      <c r="EDX46" s="134"/>
      <c r="EDY46" s="134"/>
      <c r="EDZ46" s="134"/>
      <c r="EEA46" s="134"/>
      <c r="EEB46" s="134"/>
      <c r="EEC46" s="134"/>
      <c r="EED46" s="134"/>
      <c r="EEE46" s="134"/>
      <c r="EEF46" s="134"/>
      <c r="EEG46" s="134"/>
      <c r="EEH46" s="134"/>
      <c r="EEI46" s="134"/>
      <c r="EEJ46" s="134"/>
      <c r="EEK46" s="134"/>
      <c r="EEL46" s="134"/>
      <c r="EEM46" s="134"/>
      <c r="EEN46" s="134"/>
      <c r="EEO46" s="134"/>
      <c r="EEP46" s="134"/>
      <c r="EEQ46" s="134"/>
      <c r="EER46" s="134"/>
      <c r="EES46" s="134"/>
      <c r="EET46" s="134"/>
      <c r="EEU46" s="134"/>
      <c r="EEV46" s="134"/>
      <c r="EEW46" s="134"/>
      <c r="EEX46" s="134"/>
      <c r="EEY46" s="134"/>
      <c r="EEZ46" s="134"/>
      <c r="EFA46" s="134"/>
      <c r="EFB46" s="134"/>
      <c r="EFC46" s="134"/>
      <c r="EFD46" s="134"/>
      <c r="EFE46" s="134"/>
      <c r="EFF46" s="134"/>
      <c r="EFG46" s="134"/>
      <c r="EFH46" s="134"/>
      <c r="EFI46" s="134"/>
      <c r="EFJ46" s="134"/>
      <c r="EFK46" s="134"/>
      <c r="EFL46" s="134"/>
      <c r="EFM46" s="134"/>
      <c r="EFN46" s="134"/>
      <c r="EFO46" s="134"/>
      <c r="EFP46" s="134"/>
      <c r="EFQ46" s="134"/>
      <c r="EFR46" s="134"/>
      <c r="EFS46" s="134"/>
      <c r="EFT46" s="134"/>
      <c r="EFU46" s="134"/>
      <c r="EFV46" s="134"/>
      <c r="EFW46" s="134"/>
      <c r="EFX46" s="134"/>
      <c r="EFY46" s="134"/>
      <c r="EFZ46" s="134"/>
      <c r="EGA46" s="134"/>
      <c r="EGB46" s="134"/>
      <c r="EGC46" s="134"/>
      <c r="EGD46" s="134"/>
      <c r="EGE46" s="134"/>
      <c r="EGF46" s="134"/>
      <c r="EGG46" s="134"/>
      <c r="EGH46" s="134"/>
      <c r="EGI46" s="134"/>
      <c r="EGJ46" s="134"/>
      <c r="EGK46" s="134"/>
      <c r="EGL46" s="134"/>
      <c r="EGM46" s="134"/>
      <c r="EGN46" s="134"/>
      <c r="EGO46" s="134"/>
      <c r="EGP46" s="134"/>
      <c r="EGQ46" s="134"/>
      <c r="EGR46" s="134"/>
      <c r="EGS46" s="134"/>
      <c r="EGT46" s="134"/>
      <c r="EGU46" s="134"/>
      <c r="EGV46" s="134"/>
      <c r="EGW46" s="134"/>
      <c r="EGX46" s="134"/>
      <c r="EGY46" s="134"/>
      <c r="EGZ46" s="134"/>
      <c r="EHA46" s="134"/>
      <c r="EHB46" s="134"/>
      <c r="EHC46" s="134"/>
      <c r="EHD46" s="134"/>
      <c r="EHE46" s="134"/>
      <c r="EHF46" s="134"/>
      <c r="EHG46" s="134"/>
      <c r="EHH46" s="134"/>
      <c r="EHI46" s="134"/>
      <c r="EHJ46" s="134"/>
      <c r="EHK46" s="134"/>
      <c r="EHL46" s="134"/>
      <c r="EHM46" s="134"/>
      <c r="EHN46" s="134"/>
      <c r="EHO46" s="134"/>
      <c r="EHP46" s="134"/>
      <c r="EHQ46" s="134"/>
      <c r="EHR46" s="134"/>
      <c r="EHS46" s="134"/>
      <c r="EHT46" s="134"/>
      <c r="EHU46" s="134"/>
      <c r="EHV46" s="134"/>
      <c r="EHW46" s="134"/>
      <c r="EHX46" s="134"/>
      <c r="EHY46" s="134"/>
      <c r="EHZ46" s="134"/>
      <c r="EIA46" s="134"/>
      <c r="EIB46" s="134"/>
      <c r="EIC46" s="134"/>
      <c r="EID46" s="134"/>
      <c r="EIE46" s="134"/>
      <c r="EIF46" s="134"/>
      <c r="EIG46" s="134"/>
      <c r="EIH46" s="134"/>
      <c r="EII46" s="134"/>
      <c r="EIJ46" s="134"/>
      <c r="EIK46" s="134"/>
      <c r="EIL46" s="134"/>
      <c r="EIM46" s="134"/>
      <c r="EIN46" s="134"/>
      <c r="EIO46" s="134"/>
      <c r="EIP46" s="134"/>
      <c r="EIQ46" s="134"/>
      <c r="EIR46" s="134"/>
      <c r="EIS46" s="134"/>
      <c r="EIT46" s="134"/>
      <c r="EIU46" s="134"/>
      <c r="EIV46" s="134"/>
      <c r="EIW46" s="134"/>
      <c r="EIX46" s="134"/>
      <c r="EIY46" s="134"/>
      <c r="EIZ46" s="134"/>
      <c r="EJA46" s="134"/>
      <c r="EJB46" s="134"/>
      <c r="EJC46" s="134"/>
      <c r="EJD46" s="134"/>
      <c r="EJE46" s="134"/>
      <c r="EJF46" s="134"/>
      <c r="EJG46" s="134"/>
      <c r="EJH46" s="134"/>
      <c r="EJI46" s="134"/>
      <c r="EJJ46" s="134"/>
      <c r="EJK46" s="134"/>
      <c r="EJL46" s="134"/>
      <c r="EJM46" s="134"/>
      <c r="EJN46" s="134"/>
      <c r="EJO46" s="134"/>
      <c r="EJP46" s="134"/>
      <c r="EJQ46" s="134"/>
      <c r="EJR46" s="134"/>
      <c r="EJS46" s="134"/>
      <c r="EJT46" s="134"/>
      <c r="EJU46" s="134"/>
      <c r="EJV46" s="134"/>
      <c r="EJW46" s="134"/>
      <c r="EJX46" s="134"/>
      <c r="EJY46" s="134"/>
      <c r="EJZ46" s="134"/>
      <c r="EKA46" s="134"/>
      <c r="EKB46" s="134"/>
      <c r="EKC46" s="134"/>
      <c r="EKD46" s="134"/>
      <c r="EKE46" s="134"/>
      <c r="EKF46" s="134"/>
      <c r="EKG46" s="134"/>
      <c r="EKH46" s="134"/>
      <c r="EKI46" s="134"/>
      <c r="EKJ46" s="134"/>
      <c r="EKK46" s="134"/>
      <c r="EKL46" s="134"/>
      <c r="EKM46" s="134"/>
      <c r="EKN46" s="134"/>
      <c r="EKO46" s="134"/>
      <c r="EKP46" s="134"/>
      <c r="EKQ46" s="134"/>
      <c r="EKR46" s="134"/>
      <c r="EKS46" s="134"/>
      <c r="EKT46" s="134"/>
      <c r="EKU46" s="134"/>
      <c r="EKV46" s="134"/>
      <c r="EKW46" s="134"/>
      <c r="EKX46" s="134"/>
      <c r="EKY46" s="134"/>
      <c r="EKZ46" s="134"/>
      <c r="ELA46" s="134"/>
      <c r="ELB46" s="134"/>
      <c r="ELC46" s="134"/>
      <c r="ELD46" s="134"/>
      <c r="ELE46" s="134"/>
      <c r="ELF46" s="134"/>
      <c r="ELG46" s="134"/>
      <c r="ELH46" s="134"/>
      <c r="ELI46" s="134"/>
      <c r="ELJ46" s="134"/>
      <c r="ELK46" s="134"/>
      <c r="ELL46" s="134"/>
      <c r="ELM46" s="134"/>
      <c r="ELN46" s="134"/>
      <c r="ELO46" s="134"/>
      <c r="ELP46" s="134"/>
      <c r="ELQ46" s="134"/>
      <c r="ELR46" s="134"/>
      <c r="ELS46" s="134"/>
      <c r="ELT46" s="134"/>
      <c r="ELU46" s="134"/>
      <c r="ELV46" s="134"/>
      <c r="ELW46" s="134"/>
      <c r="ELX46" s="134"/>
      <c r="ELY46" s="134"/>
      <c r="ELZ46" s="134"/>
      <c r="EMA46" s="134"/>
      <c r="EMB46" s="134"/>
      <c r="EMC46" s="134"/>
      <c r="EMD46" s="134"/>
      <c r="EME46" s="134"/>
      <c r="EMF46" s="134"/>
      <c r="EMG46" s="134"/>
      <c r="EMH46" s="134"/>
      <c r="EMI46" s="134"/>
      <c r="EMJ46" s="134"/>
      <c r="EMK46" s="134"/>
      <c r="EML46" s="134"/>
      <c r="EMM46" s="134"/>
      <c r="EMN46" s="134"/>
      <c r="EMO46" s="134"/>
      <c r="EMP46" s="134"/>
      <c r="EMQ46" s="134"/>
      <c r="EMR46" s="134"/>
      <c r="EMS46" s="134"/>
      <c r="EMT46" s="134"/>
      <c r="EMU46" s="134"/>
      <c r="EMV46" s="134"/>
      <c r="EMW46" s="134"/>
      <c r="EMX46" s="134"/>
      <c r="EMY46" s="134"/>
      <c r="EMZ46" s="134"/>
      <c r="ENA46" s="134"/>
      <c r="ENB46" s="134"/>
      <c r="ENC46" s="134"/>
      <c r="END46" s="134"/>
      <c r="ENE46" s="134"/>
      <c r="ENF46" s="134"/>
      <c r="ENG46" s="134"/>
      <c r="ENH46" s="134"/>
      <c r="ENI46" s="134"/>
      <c r="ENJ46" s="134"/>
      <c r="ENK46" s="134"/>
      <c r="ENL46" s="134"/>
      <c r="ENM46" s="134"/>
      <c r="ENN46" s="134"/>
      <c r="ENO46" s="134"/>
      <c r="ENP46" s="134"/>
      <c r="ENQ46" s="134"/>
      <c r="ENR46" s="134"/>
      <c r="ENS46" s="134"/>
      <c r="ENT46" s="134"/>
      <c r="ENU46" s="134"/>
      <c r="ENV46" s="134"/>
      <c r="ENW46" s="134"/>
      <c r="ENX46" s="134"/>
      <c r="ENY46" s="134"/>
      <c r="ENZ46" s="134"/>
      <c r="EOA46" s="134"/>
      <c r="EOB46" s="134"/>
      <c r="EOC46" s="134"/>
      <c r="EOD46" s="134"/>
      <c r="EOE46" s="134"/>
      <c r="EOF46" s="134"/>
      <c r="EOG46" s="134"/>
      <c r="EOH46" s="134"/>
      <c r="EOI46" s="134"/>
      <c r="EOJ46" s="134"/>
      <c r="EOK46" s="134"/>
      <c r="EOL46" s="134"/>
      <c r="EOM46" s="134"/>
      <c r="EON46" s="134"/>
      <c r="EOO46" s="134"/>
      <c r="EOP46" s="134"/>
      <c r="EOQ46" s="134"/>
      <c r="EOR46" s="134"/>
      <c r="EOS46" s="134"/>
      <c r="EOT46" s="134"/>
      <c r="EOU46" s="134"/>
      <c r="EOV46" s="134"/>
      <c r="EOW46" s="134"/>
      <c r="EOX46" s="134"/>
      <c r="EOY46" s="134"/>
      <c r="EOZ46" s="134"/>
      <c r="EPA46" s="134"/>
      <c r="EPB46" s="134"/>
      <c r="EPC46" s="134"/>
      <c r="EPD46" s="134"/>
      <c r="EPE46" s="134"/>
      <c r="EPF46" s="134"/>
      <c r="EPG46" s="134"/>
      <c r="EPH46" s="134"/>
      <c r="EPI46" s="134"/>
      <c r="EPJ46" s="134"/>
      <c r="EPK46" s="134"/>
      <c r="EPL46" s="134"/>
      <c r="EPM46" s="134"/>
      <c r="EPN46" s="134"/>
      <c r="EPO46" s="134"/>
      <c r="EPP46" s="134"/>
      <c r="EPQ46" s="134"/>
      <c r="EPR46" s="134"/>
      <c r="EPS46" s="134"/>
      <c r="EPT46" s="134"/>
      <c r="EPU46" s="134"/>
      <c r="EPV46" s="134"/>
      <c r="EPW46" s="134"/>
      <c r="EPX46" s="134"/>
      <c r="EPY46" s="134"/>
      <c r="EPZ46" s="134"/>
      <c r="EQA46" s="134"/>
      <c r="EQB46" s="134"/>
      <c r="EQC46" s="134"/>
      <c r="EQD46" s="134"/>
      <c r="EQE46" s="134"/>
      <c r="EQF46" s="134"/>
      <c r="EQG46" s="134"/>
      <c r="EQH46" s="134"/>
      <c r="EQI46" s="134"/>
      <c r="EQJ46" s="134"/>
      <c r="EQK46" s="134"/>
      <c r="EQL46" s="134"/>
      <c r="EQM46" s="134"/>
      <c r="EQN46" s="134"/>
      <c r="EQO46" s="134"/>
      <c r="EQP46" s="134"/>
      <c r="EQQ46" s="134"/>
      <c r="EQR46" s="134"/>
      <c r="EQS46" s="134"/>
      <c r="EQT46" s="134"/>
      <c r="EQU46" s="134"/>
      <c r="EQV46" s="134"/>
      <c r="EQW46" s="134"/>
      <c r="EQX46" s="134"/>
      <c r="EQY46" s="134"/>
      <c r="EQZ46" s="134"/>
      <c r="ERA46" s="134"/>
      <c r="ERB46" s="134"/>
      <c r="ERC46" s="134"/>
      <c r="ERD46" s="134"/>
      <c r="ERE46" s="134"/>
      <c r="ERF46" s="134"/>
      <c r="ERG46" s="134"/>
      <c r="ERH46" s="134"/>
      <c r="ERI46" s="134"/>
      <c r="ERJ46" s="134"/>
      <c r="ERK46" s="134"/>
      <c r="ERL46" s="134"/>
      <c r="ERM46" s="134"/>
      <c r="ERN46" s="134"/>
      <c r="ERO46" s="134"/>
      <c r="ERP46" s="134"/>
      <c r="ERQ46" s="134"/>
      <c r="ERR46" s="134"/>
      <c r="ERS46" s="134"/>
      <c r="ERT46" s="134"/>
      <c r="ERU46" s="134"/>
      <c r="ERV46" s="134"/>
      <c r="ERW46" s="134"/>
      <c r="ERX46" s="134"/>
      <c r="ERY46" s="134"/>
      <c r="ERZ46" s="134"/>
      <c r="ESA46" s="134"/>
      <c r="ESB46" s="134"/>
      <c r="ESC46" s="134"/>
      <c r="ESD46" s="134"/>
      <c r="ESE46" s="134"/>
      <c r="ESF46" s="134"/>
      <c r="ESG46" s="134"/>
      <c r="ESH46" s="134"/>
      <c r="ESI46" s="134"/>
      <c r="ESJ46" s="134"/>
      <c r="ESK46" s="134"/>
      <c r="ESL46" s="134"/>
      <c r="ESM46" s="134"/>
      <c r="ESN46" s="134"/>
      <c r="ESO46" s="134"/>
      <c r="ESP46" s="134"/>
      <c r="ESQ46" s="134"/>
      <c r="ESR46" s="134"/>
      <c r="ESS46" s="134"/>
      <c r="EST46" s="134"/>
      <c r="ESU46" s="134"/>
      <c r="ESV46" s="134"/>
      <c r="ESW46" s="134"/>
      <c r="ESX46" s="134"/>
      <c r="ESY46" s="134"/>
      <c r="ESZ46" s="134"/>
      <c r="ETA46" s="134"/>
      <c r="ETB46" s="134"/>
      <c r="ETC46" s="134"/>
      <c r="ETD46" s="134"/>
      <c r="ETE46" s="134"/>
      <c r="ETF46" s="134"/>
      <c r="ETG46" s="134"/>
      <c r="ETH46" s="134"/>
      <c r="ETI46" s="134"/>
      <c r="ETJ46" s="134"/>
      <c r="ETK46" s="134"/>
      <c r="ETL46" s="134"/>
      <c r="ETM46" s="134"/>
      <c r="ETN46" s="134"/>
      <c r="ETO46" s="134"/>
      <c r="ETP46" s="134"/>
      <c r="ETQ46" s="134"/>
      <c r="ETR46" s="134"/>
      <c r="ETS46" s="134"/>
      <c r="ETT46" s="134"/>
      <c r="ETU46" s="134"/>
      <c r="ETV46" s="134"/>
      <c r="ETW46" s="134"/>
      <c r="ETX46" s="134"/>
      <c r="ETY46" s="134"/>
      <c r="ETZ46" s="134"/>
      <c r="EUA46" s="134"/>
      <c r="EUB46" s="134"/>
      <c r="EUC46" s="134"/>
      <c r="EUD46" s="134"/>
      <c r="EUE46" s="134"/>
      <c r="EUF46" s="134"/>
      <c r="EUG46" s="134"/>
      <c r="EUH46" s="134"/>
      <c r="EUI46" s="134"/>
      <c r="EUJ46" s="134"/>
      <c r="EUK46" s="134"/>
      <c r="EUL46" s="134"/>
      <c r="EUM46" s="134"/>
      <c r="EUN46" s="134"/>
      <c r="EUO46" s="134"/>
      <c r="EUP46" s="134"/>
      <c r="EUQ46" s="134"/>
      <c r="EUR46" s="134"/>
      <c r="EUS46" s="134"/>
      <c r="EUT46" s="134"/>
      <c r="EUU46" s="134"/>
      <c r="EUV46" s="134"/>
      <c r="EUW46" s="134"/>
      <c r="EUX46" s="134"/>
      <c r="EUY46" s="134"/>
      <c r="EUZ46" s="134"/>
      <c r="EVA46" s="134"/>
      <c r="EVB46" s="134"/>
      <c r="EVC46" s="134"/>
      <c r="EVD46" s="134"/>
      <c r="EVE46" s="134"/>
      <c r="EVF46" s="134"/>
      <c r="EVG46" s="134"/>
      <c r="EVH46" s="134"/>
      <c r="EVI46" s="134"/>
      <c r="EVJ46" s="134"/>
      <c r="EVK46" s="134"/>
      <c r="EVL46" s="134"/>
      <c r="EVM46" s="134"/>
      <c r="EVN46" s="134"/>
      <c r="EVO46" s="134"/>
      <c r="EVP46" s="134"/>
      <c r="EVQ46" s="134"/>
      <c r="EVR46" s="134"/>
      <c r="EVS46" s="134"/>
      <c r="EVT46" s="134"/>
      <c r="EVU46" s="134"/>
      <c r="EVV46" s="134"/>
      <c r="EVW46" s="134"/>
      <c r="EVX46" s="134"/>
      <c r="EVY46" s="134"/>
      <c r="EVZ46" s="134"/>
      <c r="EWA46" s="134"/>
      <c r="EWB46" s="134"/>
      <c r="EWC46" s="134"/>
      <c r="EWD46" s="134"/>
      <c r="EWE46" s="134"/>
      <c r="EWF46" s="134"/>
      <c r="EWG46" s="134"/>
      <c r="EWH46" s="134"/>
      <c r="EWI46" s="134"/>
      <c r="EWJ46" s="134"/>
      <c r="EWK46" s="134"/>
      <c r="EWL46" s="134"/>
      <c r="EWM46" s="134"/>
      <c r="EWN46" s="134"/>
      <c r="EWO46" s="134"/>
      <c r="EWP46" s="134"/>
      <c r="EWQ46" s="134"/>
      <c r="EWR46" s="134"/>
      <c r="EWS46" s="134"/>
      <c r="EWT46" s="134"/>
      <c r="EWU46" s="134"/>
      <c r="EWV46" s="134"/>
      <c r="EWW46" s="134"/>
      <c r="EWX46" s="134"/>
      <c r="EWY46" s="134"/>
      <c r="EWZ46" s="134"/>
      <c r="EXA46" s="134"/>
      <c r="EXB46" s="134"/>
      <c r="EXC46" s="134"/>
      <c r="EXD46" s="134"/>
      <c r="EXE46" s="134"/>
      <c r="EXF46" s="134"/>
      <c r="EXG46" s="134"/>
      <c r="EXH46" s="134"/>
      <c r="EXI46" s="134"/>
      <c r="EXJ46" s="134"/>
      <c r="EXK46" s="134"/>
      <c r="EXL46" s="134"/>
      <c r="EXM46" s="134"/>
      <c r="EXN46" s="134"/>
      <c r="EXO46" s="134"/>
      <c r="EXP46" s="134"/>
      <c r="EXQ46" s="134"/>
      <c r="EXR46" s="134"/>
      <c r="EXS46" s="134"/>
      <c r="EXT46" s="134"/>
      <c r="EXU46" s="134"/>
      <c r="EXV46" s="134"/>
      <c r="EXW46" s="134"/>
      <c r="EXX46" s="134"/>
      <c r="EXY46" s="134"/>
      <c r="EXZ46" s="134"/>
      <c r="EYA46" s="134"/>
      <c r="EYB46" s="134"/>
      <c r="EYC46" s="134"/>
      <c r="EYD46" s="134"/>
      <c r="EYE46" s="134"/>
      <c r="EYF46" s="134"/>
      <c r="EYG46" s="134"/>
      <c r="EYH46" s="134"/>
      <c r="EYI46" s="134"/>
      <c r="EYJ46" s="134"/>
      <c r="EYK46" s="134"/>
      <c r="EYL46" s="134"/>
      <c r="EYM46" s="134"/>
      <c r="EYN46" s="134"/>
      <c r="EYO46" s="134"/>
      <c r="EYP46" s="134"/>
      <c r="EYQ46" s="134"/>
      <c r="EYR46" s="134"/>
      <c r="EYS46" s="134"/>
      <c r="EYT46" s="134"/>
      <c r="EYU46" s="134"/>
      <c r="EYV46" s="134"/>
      <c r="EYW46" s="134"/>
      <c r="EYX46" s="134"/>
      <c r="EYY46" s="134"/>
      <c r="EYZ46" s="134"/>
      <c r="EZA46" s="134"/>
      <c r="EZB46" s="134"/>
      <c r="EZC46" s="134"/>
      <c r="EZD46" s="134"/>
      <c r="EZE46" s="134"/>
      <c r="EZF46" s="134"/>
      <c r="EZG46" s="134"/>
      <c r="EZH46" s="134"/>
      <c r="EZI46" s="134"/>
      <c r="EZJ46" s="134"/>
      <c r="EZK46" s="134"/>
      <c r="EZL46" s="134"/>
      <c r="EZM46" s="134"/>
      <c r="EZN46" s="134"/>
      <c r="EZO46" s="134"/>
      <c r="EZP46" s="134"/>
      <c r="EZQ46" s="134"/>
      <c r="EZR46" s="134"/>
      <c r="EZS46" s="134"/>
      <c r="EZT46" s="134"/>
      <c r="EZU46" s="134"/>
      <c r="EZV46" s="134"/>
      <c r="EZW46" s="134"/>
      <c r="EZX46" s="134"/>
      <c r="EZY46" s="134"/>
      <c r="EZZ46" s="134"/>
      <c r="FAA46" s="134"/>
      <c r="FAB46" s="134"/>
      <c r="FAC46" s="134"/>
      <c r="FAD46" s="134"/>
      <c r="FAE46" s="134"/>
      <c r="FAF46" s="134"/>
      <c r="FAG46" s="134"/>
      <c r="FAH46" s="134"/>
      <c r="FAI46" s="134"/>
      <c r="FAJ46" s="134"/>
      <c r="FAK46" s="134"/>
      <c r="FAL46" s="134"/>
      <c r="FAM46" s="134"/>
      <c r="FAN46" s="134"/>
      <c r="FAO46" s="134"/>
      <c r="FAP46" s="134"/>
      <c r="FAQ46" s="134"/>
      <c r="FAR46" s="134"/>
      <c r="FAS46" s="134"/>
      <c r="FAT46" s="134"/>
      <c r="FAU46" s="134"/>
      <c r="FAV46" s="134"/>
      <c r="FAW46" s="134"/>
      <c r="FAX46" s="134"/>
      <c r="FAY46" s="134"/>
      <c r="FAZ46" s="134"/>
      <c r="FBA46" s="134"/>
      <c r="FBB46" s="134"/>
      <c r="FBC46" s="134"/>
      <c r="FBD46" s="134"/>
      <c r="FBE46" s="134"/>
      <c r="FBF46" s="134"/>
      <c r="FBG46" s="134"/>
      <c r="FBH46" s="134"/>
      <c r="FBI46" s="134"/>
      <c r="FBJ46" s="134"/>
      <c r="FBK46" s="134"/>
      <c r="FBL46" s="134"/>
      <c r="FBM46" s="134"/>
      <c r="FBN46" s="134"/>
      <c r="FBO46" s="134"/>
      <c r="FBP46" s="134"/>
      <c r="FBQ46" s="134"/>
      <c r="FBR46" s="134"/>
      <c r="FBS46" s="134"/>
      <c r="FBT46" s="134"/>
      <c r="FBU46" s="134"/>
      <c r="FBV46" s="134"/>
      <c r="FBW46" s="134"/>
      <c r="FBX46" s="134"/>
      <c r="FBY46" s="134"/>
      <c r="FBZ46" s="134"/>
      <c r="FCA46" s="134"/>
      <c r="FCB46" s="134"/>
      <c r="FCC46" s="134"/>
      <c r="FCD46" s="134"/>
      <c r="FCE46" s="134"/>
      <c r="FCF46" s="134"/>
      <c r="FCG46" s="134"/>
      <c r="FCH46" s="134"/>
      <c r="FCI46" s="134"/>
      <c r="FCJ46" s="134"/>
      <c r="FCK46" s="134"/>
      <c r="FCL46" s="134"/>
      <c r="FCM46" s="134"/>
      <c r="FCN46" s="134"/>
      <c r="FCO46" s="134"/>
      <c r="FCP46" s="134"/>
      <c r="FCQ46" s="134"/>
      <c r="FCR46" s="134"/>
      <c r="FCS46" s="134"/>
      <c r="FCT46" s="134"/>
      <c r="FCU46" s="134"/>
      <c r="FCV46" s="134"/>
      <c r="FCW46" s="134"/>
      <c r="FCX46" s="134"/>
      <c r="FCY46" s="134"/>
      <c r="FCZ46" s="134"/>
      <c r="FDA46" s="134"/>
      <c r="FDB46" s="134"/>
      <c r="FDC46" s="134"/>
      <c r="FDD46" s="134"/>
      <c r="FDE46" s="134"/>
      <c r="FDF46" s="134"/>
      <c r="FDG46" s="134"/>
      <c r="FDH46" s="134"/>
      <c r="FDI46" s="134"/>
      <c r="FDJ46" s="134"/>
      <c r="FDK46" s="134"/>
      <c r="FDL46" s="134"/>
      <c r="FDM46" s="134"/>
      <c r="FDN46" s="134"/>
      <c r="FDO46" s="134"/>
      <c r="FDP46" s="134"/>
      <c r="FDQ46" s="134"/>
      <c r="FDR46" s="134"/>
      <c r="FDS46" s="134"/>
      <c r="FDT46" s="134"/>
      <c r="FDU46" s="134"/>
      <c r="FDV46" s="134"/>
      <c r="FDW46" s="134"/>
      <c r="FDX46" s="134"/>
      <c r="FDY46" s="134"/>
      <c r="FDZ46" s="134"/>
      <c r="FEA46" s="134"/>
      <c r="FEB46" s="134"/>
      <c r="FEC46" s="134"/>
      <c r="FED46" s="134"/>
      <c r="FEE46" s="134"/>
      <c r="FEF46" s="134"/>
      <c r="FEG46" s="134"/>
      <c r="FEH46" s="134"/>
      <c r="FEI46" s="134"/>
      <c r="FEJ46" s="134"/>
      <c r="FEK46" s="134"/>
      <c r="FEL46" s="134"/>
      <c r="FEM46" s="134"/>
      <c r="FEN46" s="134"/>
      <c r="FEO46" s="134"/>
      <c r="FEP46" s="134"/>
      <c r="FEQ46" s="134"/>
      <c r="FER46" s="134"/>
      <c r="FES46" s="134"/>
      <c r="FET46" s="134"/>
      <c r="FEU46" s="134"/>
      <c r="FEV46" s="134"/>
      <c r="FEW46" s="134"/>
      <c r="FEX46" s="134"/>
      <c r="FEY46" s="134"/>
      <c r="FEZ46" s="134"/>
      <c r="FFA46" s="134"/>
      <c r="FFB46" s="134"/>
      <c r="FFC46" s="134"/>
      <c r="FFD46" s="134"/>
      <c r="FFE46" s="134"/>
      <c r="FFF46" s="134"/>
      <c r="FFG46" s="134"/>
      <c r="FFH46" s="134"/>
      <c r="FFI46" s="134"/>
      <c r="FFJ46" s="134"/>
      <c r="FFK46" s="134"/>
      <c r="FFL46" s="134"/>
      <c r="FFM46" s="134"/>
      <c r="FFN46" s="134"/>
      <c r="FFO46" s="134"/>
      <c r="FFP46" s="134"/>
      <c r="FFQ46" s="134"/>
      <c r="FFR46" s="134"/>
      <c r="FFS46" s="134"/>
      <c r="FFT46" s="134"/>
      <c r="FFU46" s="134"/>
      <c r="FFV46" s="134"/>
      <c r="FFW46" s="134"/>
      <c r="FFX46" s="134"/>
      <c r="FFY46" s="134"/>
      <c r="FFZ46" s="134"/>
      <c r="FGA46" s="134"/>
      <c r="FGB46" s="134"/>
      <c r="FGC46" s="134"/>
      <c r="FGD46" s="134"/>
      <c r="FGE46" s="134"/>
      <c r="FGF46" s="134"/>
      <c r="FGG46" s="134"/>
      <c r="FGH46" s="134"/>
      <c r="FGI46" s="134"/>
      <c r="FGJ46" s="134"/>
      <c r="FGK46" s="134"/>
      <c r="FGL46" s="134"/>
      <c r="FGM46" s="134"/>
      <c r="FGN46" s="134"/>
      <c r="FGO46" s="134"/>
      <c r="FGP46" s="134"/>
      <c r="FGQ46" s="134"/>
      <c r="FGR46" s="134"/>
      <c r="FGS46" s="134"/>
      <c r="FGT46" s="134"/>
      <c r="FGU46" s="134"/>
      <c r="FGV46" s="134"/>
      <c r="FGW46" s="134"/>
      <c r="FGX46" s="134"/>
      <c r="FGY46" s="134"/>
      <c r="FGZ46" s="134"/>
      <c r="FHA46" s="134"/>
      <c r="FHB46" s="134"/>
      <c r="FHC46" s="134"/>
      <c r="FHD46" s="134"/>
      <c r="FHE46" s="134"/>
      <c r="FHF46" s="134"/>
      <c r="FHG46" s="134"/>
      <c r="FHH46" s="134"/>
      <c r="FHI46" s="134"/>
      <c r="FHJ46" s="134"/>
      <c r="FHK46" s="134"/>
      <c r="FHL46" s="134"/>
      <c r="FHM46" s="134"/>
      <c r="FHN46" s="134"/>
      <c r="FHO46" s="134"/>
      <c r="FHP46" s="134"/>
      <c r="FHQ46" s="134"/>
      <c r="FHR46" s="134"/>
      <c r="FHS46" s="134"/>
      <c r="FHT46" s="134"/>
      <c r="FHU46" s="134"/>
      <c r="FHV46" s="134"/>
      <c r="FHW46" s="134"/>
      <c r="FHX46" s="134"/>
      <c r="FHY46" s="134"/>
      <c r="FHZ46" s="134"/>
      <c r="FIA46" s="134"/>
      <c r="FIB46" s="134"/>
      <c r="FIC46" s="134"/>
      <c r="FID46" s="134"/>
      <c r="FIE46" s="134"/>
      <c r="FIF46" s="134"/>
      <c r="FIG46" s="134"/>
      <c r="FIH46" s="134"/>
      <c r="FII46" s="134"/>
      <c r="FIJ46" s="134"/>
      <c r="FIK46" s="134"/>
      <c r="FIL46" s="134"/>
      <c r="FIM46" s="134"/>
      <c r="FIN46" s="134"/>
      <c r="FIO46" s="134"/>
      <c r="FIP46" s="134"/>
      <c r="FIQ46" s="134"/>
      <c r="FIR46" s="134"/>
      <c r="FIS46" s="134"/>
      <c r="FIT46" s="134"/>
      <c r="FIU46" s="134"/>
      <c r="FIV46" s="134"/>
      <c r="FIW46" s="134"/>
      <c r="FIX46" s="134"/>
      <c r="FIY46" s="134"/>
      <c r="FIZ46" s="134"/>
      <c r="FJA46" s="134"/>
      <c r="FJB46" s="134"/>
      <c r="FJC46" s="134"/>
      <c r="FJD46" s="134"/>
      <c r="FJE46" s="134"/>
      <c r="FJF46" s="134"/>
      <c r="FJG46" s="134"/>
      <c r="FJH46" s="134"/>
      <c r="FJI46" s="134"/>
      <c r="FJJ46" s="134"/>
      <c r="FJK46" s="134"/>
      <c r="FJL46" s="134"/>
      <c r="FJM46" s="134"/>
      <c r="FJN46" s="134"/>
      <c r="FJO46" s="134"/>
      <c r="FJP46" s="134"/>
      <c r="FJQ46" s="134"/>
      <c r="FJR46" s="134"/>
      <c r="FJS46" s="134"/>
      <c r="FJT46" s="134"/>
      <c r="FJU46" s="134"/>
      <c r="FJV46" s="134"/>
      <c r="FJW46" s="134"/>
      <c r="FJX46" s="134"/>
      <c r="FJY46" s="134"/>
      <c r="FJZ46" s="134"/>
      <c r="FKA46" s="134"/>
      <c r="FKB46" s="134"/>
      <c r="FKC46" s="134"/>
      <c r="FKD46" s="134"/>
      <c r="FKE46" s="134"/>
      <c r="FKF46" s="134"/>
      <c r="FKG46" s="134"/>
      <c r="FKH46" s="134"/>
      <c r="FKI46" s="134"/>
      <c r="FKJ46" s="134"/>
      <c r="FKK46" s="134"/>
      <c r="FKL46" s="134"/>
      <c r="FKM46" s="134"/>
      <c r="FKN46" s="134"/>
      <c r="FKO46" s="134"/>
      <c r="FKP46" s="134"/>
      <c r="FKQ46" s="134"/>
      <c r="FKR46" s="134"/>
      <c r="FKS46" s="134"/>
      <c r="FKT46" s="134"/>
      <c r="FKU46" s="134"/>
      <c r="FKV46" s="134"/>
      <c r="FKW46" s="134"/>
      <c r="FKX46" s="134"/>
      <c r="FKY46" s="134"/>
      <c r="FKZ46" s="134"/>
      <c r="FLA46" s="134"/>
      <c r="FLB46" s="134"/>
      <c r="FLC46" s="134"/>
      <c r="FLD46" s="134"/>
      <c r="FLE46" s="134"/>
      <c r="FLF46" s="134"/>
      <c r="FLG46" s="134"/>
      <c r="FLH46" s="134"/>
      <c r="FLI46" s="134"/>
      <c r="FLJ46" s="134"/>
      <c r="FLK46" s="134"/>
      <c r="FLL46" s="134"/>
      <c r="FLM46" s="134"/>
      <c r="FLN46" s="134"/>
      <c r="FLO46" s="134"/>
      <c r="FLP46" s="134"/>
      <c r="FLQ46" s="134"/>
      <c r="FLR46" s="134"/>
      <c r="FLS46" s="134"/>
      <c r="FLT46" s="134"/>
      <c r="FLU46" s="134"/>
      <c r="FLV46" s="134"/>
      <c r="FLW46" s="134"/>
      <c r="FLX46" s="134"/>
      <c r="FLY46" s="134"/>
      <c r="FLZ46" s="134"/>
      <c r="FMA46" s="134"/>
      <c r="FMB46" s="134"/>
      <c r="FMC46" s="134"/>
      <c r="FMD46" s="134"/>
      <c r="FME46" s="134"/>
      <c r="FMF46" s="134"/>
      <c r="FMG46" s="134"/>
      <c r="FMH46" s="134"/>
      <c r="FMI46" s="134"/>
      <c r="FMJ46" s="134"/>
      <c r="FMK46" s="134"/>
      <c r="FML46" s="134"/>
      <c r="FMM46" s="134"/>
      <c r="FMN46" s="134"/>
      <c r="FMO46" s="134"/>
      <c r="FMP46" s="134"/>
      <c r="FMQ46" s="134"/>
      <c r="FMR46" s="134"/>
      <c r="FMS46" s="134"/>
      <c r="FMT46" s="134"/>
      <c r="FMU46" s="134"/>
      <c r="FMV46" s="134"/>
      <c r="FMW46" s="134"/>
      <c r="FMX46" s="134"/>
      <c r="FMY46" s="134"/>
      <c r="FMZ46" s="134"/>
      <c r="FNA46" s="134"/>
      <c r="FNB46" s="134"/>
      <c r="FNC46" s="134"/>
      <c r="FND46" s="134"/>
      <c r="FNE46" s="134"/>
      <c r="FNF46" s="134"/>
      <c r="FNG46" s="134"/>
      <c r="FNH46" s="134"/>
      <c r="FNI46" s="134"/>
      <c r="FNJ46" s="134"/>
      <c r="FNK46" s="134"/>
      <c r="FNL46" s="134"/>
      <c r="FNM46" s="134"/>
      <c r="FNN46" s="134"/>
      <c r="FNO46" s="134"/>
      <c r="FNP46" s="134"/>
      <c r="FNQ46" s="134"/>
      <c r="FNR46" s="134"/>
      <c r="FNS46" s="134"/>
      <c r="FNT46" s="134"/>
      <c r="FNU46" s="134"/>
      <c r="FNV46" s="134"/>
      <c r="FNW46" s="134"/>
      <c r="FNX46" s="134"/>
      <c r="FNY46" s="134"/>
      <c r="FNZ46" s="134"/>
      <c r="FOA46" s="134"/>
      <c r="FOB46" s="134"/>
      <c r="FOC46" s="134"/>
      <c r="FOD46" s="134"/>
      <c r="FOE46" s="134"/>
      <c r="FOF46" s="134"/>
      <c r="FOG46" s="134"/>
      <c r="FOH46" s="134"/>
      <c r="FOI46" s="134"/>
      <c r="FOJ46" s="134"/>
      <c r="FOK46" s="134"/>
      <c r="FOL46" s="134"/>
      <c r="FOM46" s="134"/>
      <c r="FON46" s="134"/>
      <c r="FOO46" s="134"/>
      <c r="FOP46" s="134"/>
      <c r="FOQ46" s="134"/>
      <c r="FOR46" s="134"/>
      <c r="FOS46" s="134"/>
      <c r="FOT46" s="134"/>
      <c r="FOU46" s="134"/>
      <c r="FOV46" s="134"/>
      <c r="FOW46" s="134"/>
      <c r="FOX46" s="134"/>
      <c r="FOY46" s="134"/>
      <c r="FOZ46" s="134"/>
      <c r="FPA46" s="134"/>
      <c r="FPB46" s="134"/>
      <c r="FPC46" s="134"/>
      <c r="FPD46" s="134"/>
      <c r="FPE46" s="134"/>
      <c r="FPF46" s="134"/>
      <c r="FPG46" s="134"/>
      <c r="FPH46" s="134"/>
      <c r="FPI46" s="134"/>
      <c r="FPJ46" s="134"/>
      <c r="FPK46" s="134"/>
      <c r="FPL46" s="134"/>
      <c r="FPM46" s="134"/>
      <c r="FPN46" s="134"/>
      <c r="FPO46" s="134"/>
      <c r="FPP46" s="134"/>
      <c r="FPQ46" s="134"/>
      <c r="FPR46" s="134"/>
      <c r="FPS46" s="134"/>
      <c r="FPT46" s="134"/>
      <c r="FPU46" s="134"/>
      <c r="FPV46" s="134"/>
      <c r="FPW46" s="134"/>
      <c r="FPX46" s="134"/>
      <c r="FPY46" s="134"/>
      <c r="FPZ46" s="134"/>
      <c r="FQA46" s="134"/>
      <c r="FQB46" s="134"/>
      <c r="FQC46" s="134"/>
      <c r="FQD46" s="134"/>
      <c r="FQE46" s="134"/>
      <c r="FQF46" s="134"/>
      <c r="FQG46" s="134"/>
      <c r="FQH46" s="134"/>
      <c r="FQI46" s="134"/>
      <c r="FQJ46" s="134"/>
      <c r="FQK46" s="134"/>
      <c r="FQL46" s="134"/>
      <c r="FQM46" s="134"/>
      <c r="FQN46" s="134"/>
      <c r="FQO46" s="134"/>
      <c r="FQP46" s="134"/>
      <c r="FQQ46" s="134"/>
      <c r="FQR46" s="134"/>
      <c r="FQS46" s="134"/>
      <c r="FQT46" s="134"/>
      <c r="FQU46" s="134"/>
      <c r="FQV46" s="134"/>
      <c r="FQW46" s="134"/>
      <c r="FQX46" s="134"/>
      <c r="FQY46" s="134"/>
      <c r="FQZ46" s="134"/>
      <c r="FRA46" s="134"/>
      <c r="FRB46" s="134"/>
      <c r="FRC46" s="134"/>
      <c r="FRD46" s="134"/>
      <c r="FRE46" s="134"/>
      <c r="FRF46" s="134"/>
      <c r="FRG46" s="134"/>
      <c r="FRH46" s="134"/>
      <c r="FRI46" s="134"/>
      <c r="FRJ46" s="134"/>
      <c r="FRK46" s="134"/>
      <c r="FRL46" s="134"/>
      <c r="FRM46" s="134"/>
      <c r="FRN46" s="134"/>
      <c r="FRO46" s="134"/>
      <c r="FRP46" s="134"/>
      <c r="FRQ46" s="134"/>
      <c r="FRR46" s="134"/>
      <c r="FRS46" s="134"/>
      <c r="FRT46" s="134"/>
      <c r="FRU46" s="134"/>
      <c r="FRV46" s="134"/>
      <c r="FRW46" s="134"/>
      <c r="FRX46" s="134"/>
      <c r="FRY46" s="134"/>
      <c r="FRZ46" s="134"/>
      <c r="FSA46" s="134"/>
      <c r="FSB46" s="134"/>
      <c r="FSC46" s="134"/>
      <c r="FSD46" s="134"/>
      <c r="FSE46" s="134"/>
      <c r="FSF46" s="134"/>
      <c r="FSG46" s="134"/>
      <c r="FSH46" s="134"/>
      <c r="FSI46" s="134"/>
      <c r="FSJ46" s="134"/>
      <c r="FSK46" s="134"/>
      <c r="FSL46" s="134"/>
      <c r="FSM46" s="134"/>
      <c r="FSN46" s="134"/>
      <c r="FSO46" s="134"/>
      <c r="FSP46" s="134"/>
      <c r="FSQ46" s="134"/>
      <c r="FSR46" s="134"/>
      <c r="FSS46" s="134"/>
      <c r="FST46" s="134"/>
      <c r="FSU46" s="134"/>
      <c r="FSV46" s="134"/>
      <c r="FSW46" s="134"/>
      <c r="FSX46" s="134"/>
      <c r="FSY46" s="134"/>
      <c r="FSZ46" s="134"/>
      <c r="FTA46" s="134"/>
      <c r="FTB46" s="134"/>
      <c r="FTC46" s="134"/>
      <c r="FTD46" s="134"/>
      <c r="FTE46" s="134"/>
      <c r="FTF46" s="134"/>
      <c r="FTG46" s="134"/>
      <c r="FTH46" s="134"/>
      <c r="FTI46" s="134"/>
      <c r="FTJ46" s="134"/>
      <c r="FTK46" s="134"/>
      <c r="FTL46" s="134"/>
      <c r="FTM46" s="134"/>
      <c r="FTN46" s="134"/>
      <c r="FTO46" s="134"/>
      <c r="FTP46" s="134"/>
      <c r="FTQ46" s="134"/>
      <c r="FTR46" s="134"/>
      <c r="FTS46" s="134"/>
      <c r="FTT46" s="134"/>
      <c r="FTU46" s="134"/>
      <c r="FTV46" s="134"/>
      <c r="FTW46" s="134"/>
      <c r="FTX46" s="134"/>
      <c r="FTY46" s="134"/>
      <c r="FTZ46" s="134"/>
      <c r="FUA46" s="134"/>
      <c r="FUB46" s="134"/>
      <c r="FUC46" s="134"/>
      <c r="FUD46" s="134"/>
      <c r="FUE46" s="134"/>
      <c r="FUF46" s="134"/>
      <c r="FUG46" s="134"/>
      <c r="FUH46" s="134"/>
      <c r="FUI46" s="134"/>
      <c r="FUJ46" s="134"/>
      <c r="FUK46" s="134"/>
      <c r="FUL46" s="134"/>
      <c r="FUM46" s="134"/>
      <c r="FUN46" s="134"/>
      <c r="FUO46" s="134"/>
      <c r="FUP46" s="134"/>
      <c r="FUQ46" s="134"/>
      <c r="FUR46" s="134"/>
      <c r="FUS46" s="134"/>
      <c r="FUT46" s="134"/>
      <c r="FUU46" s="134"/>
      <c r="FUV46" s="134"/>
      <c r="FUW46" s="134"/>
      <c r="FUX46" s="134"/>
      <c r="FUY46" s="134"/>
      <c r="FUZ46" s="134"/>
      <c r="FVA46" s="134"/>
      <c r="FVB46" s="134"/>
      <c r="FVC46" s="134"/>
      <c r="FVD46" s="134"/>
      <c r="FVE46" s="134"/>
      <c r="FVF46" s="134"/>
      <c r="FVG46" s="134"/>
      <c r="FVH46" s="134"/>
      <c r="FVI46" s="134"/>
      <c r="FVJ46" s="134"/>
      <c r="FVK46" s="134"/>
      <c r="FVL46" s="134"/>
      <c r="FVM46" s="134"/>
      <c r="FVN46" s="134"/>
      <c r="FVO46" s="134"/>
      <c r="FVP46" s="134"/>
      <c r="FVQ46" s="134"/>
      <c r="FVR46" s="134"/>
      <c r="FVS46" s="134"/>
      <c r="FVT46" s="134"/>
      <c r="FVU46" s="134"/>
      <c r="FVV46" s="134"/>
      <c r="FVW46" s="134"/>
      <c r="FVX46" s="134"/>
      <c r="FVY46" s="134"/>
      <c r="FVZ46" s="134"/>
      <c r="FWA46" s="134"/>
      <c r="FWB46" s="134"/>
      <c r="FWC46" s="134"/>
      <c r="FWD46" s="134"/>
      <c r="FWE46" s="134"/>
      <c r="FWF46" s="134"/>
      <c r="FWG46" s="134"/>
      <c r="FWH46" s="134"/>
      <c r="FWI46" s="134"/>
      <c r="FWJ46" s="134"/>
      <c r="FWK46" s="134"/>
      <c r="FWL46" s="134"/>
      <c r="FWM46" s="134"/>
      <c r="FWN46" s="134"/>
      <c r="FWO46" s="134"/>
      <c r="FWP46" s="134"/>
      <c r="FWQ46" s="134"/>
      <c r="FWR46" s="134"/>
      <c r="FWS46" s="134"/>
      <c r="FWT46" s="134"/>
      <c r="FWU46" s="134"/>
      <c r="FWV46" s="134"/>
      <c r="FWW46" s="134"/>
      <c r="FWX46" s="134"/>
      <c r="FWY46" s="134"/>
      <c r="FWZ46" s="134"/>
      <c r="FXA46" s="134"/>
      <c r="FXB46" s="134"/>
      <c r="FXC46" s="134"/>
      <c r="FXD46" s="134"/>
      <c r="FXE46" s="134"/>
      <c r="FXF46" s="134"/>
      <c r="FXG46" s="134"/>
      <c r="FXH46" s="134"/>
      <c r="FXI46" s="134"/>
      <c r="FXJ46" s="134"/>
      <c r="FXK46" s="134"/>
      <c r="FXL46" s="134"/>
      <c r="FXM46" s="134"/>
      <c r="FXN46" s="134"/>
      <c r="FXO46" s="134"/>
      <c r="FXP46" s="134"/>
      <c r="FXQ46" s="134"/>
      <c r="FXR46" s="134"/>
      <c r="FXS46" s="134"/>
      <c r="FXT46" s="134"/>
      <c r="FXU46" s="134"/>
      <c r="FXV46" s="134"/>
      <c r="FXW46" s="134"/>
      <c r="FXX46" s="134"/>
      <c r="FXY46" s="134"/>
      <c r="FXZ46" s="134"/>
      <c r="FYA46" s="134"/>
      <c r="FYB46" s="134"/>
      <c r="FYC46" s="134"/>
      <c r="FYD46" s="134"/>
      <c r="FYE46" s="134"/>
      <c r="FYF46" s="134"/>
      <c r="FYG46" s="134"/>
      <c r="FYH46" s="134"/>
      <c r="FYI46" s="134"/>
      <c r="FYJ46" s="134"/>
      <c r="FYK46" s="134"/>
      <c r="FYL46" s="134"/>
      <c r="FYM46" s="134"/>
      <c r="FYN46" s="134"/>
      <c r="FYO46" s="134"/>
      <c r="FYP46" s="134"/>
      <c r="FYQ46" s="134"/>
      <c r="FYR46" s="134"/>
      <c r="FYS46" s="134"/>
      <c r="FYT46" s="134"/>
      <c r="FYU46" s="134"/>
      <c r="FYV46" s="134"/>
      <c r="FYW46" s="134"/>
      <c r="FYX46" s="134"/>
      <c r="FYY46" s="134"/>
      <c r="FYZ46" s="134"/>
      <c r="FZA46" s="134"/>
      <c r="FZB46" s="134"/>
      <c r="FZC46" s="134"/>
      <c r="FZD46" s="134"/>
      <c r="FZE46" s="134"/>
      <c r="FZF46" s="134"/>
      <c r="FZG46" s="134"/>
      <c r="FZH46" s="134"/>
      <c r="FZI46" s="134"/>
      <c r="FZJ46" s="134"/>
      <c r="FZK46" s="134"/>
      <c r="FZL46" s="134"/>
      <c r="FZM46" s="134"/>
      <c r="FZN46" s="134"/>
      <c r="FZO46" s="134"/>
      <c r="FZP46" s="134"/>
      <c r="FZQ46" s="134"/>
      <c r="FZR46" s="134"/>
      <c r="FZS46" s="134"/>
      <c r="FZT46" s="134"/>
      <c r="FZU46" s="134"/>
      <c r="FZV46" s="134"/>
      <c r="FZW46" s="134"/>
      <c r="FZX46" s="134"/>
      <c r="FZY46" s="134"/>
      <c r="FZZ46" s="134"/>
      <c r="GAA46" s="134"/>
      <c r="GAB46" s="134"/>
      <c r="GAC46" s="134"/>
      <c r="GAD46" s="134"/>
      <c r="GAE46" s="134"/>
      <c r="GAF46" s="134"/>
      <c r="GAG46" s="134"/>
      <c r="GAH46" s="134"/>
      <c r="GAI46" s="134"/>
      <c r="GAJ46" s="134"/>
      <c r="GAK46" s="134"/>
      <c r="GAL46" s="134"/>
      <c r="GAM46" s="134"/>
      <c r="GAN46" s="134"/>
      <c r="GAO46" s="134"/>
      <c r="GAP46" s="134"/>
      <c r="GAQ46" s="134"/>
      <c r="GAR46" s="134"/>
      <c r="GAS46" s="134"/>
      <c r="GAT46" s="134"/>
      <c r="GAU46" s="134"/>
      <c r="GAV46" s="134"/>
      <c r="GAW46" s="134"/>
      <c r="GAX46" s="134"/>
      <c r="GAY46" s="134"/>
      <c r="GAZ46" s="134"/>
      <c r="GBA46" s="134"/>
      <c r="GBB46" s="134"/>
      <c r="GBC46" s="134"/>
      <c r="GBD46" s="134"/>
      <c r="GBE46" s="134"/>
      <c r="GBF46" s="134"/>
      <c r="GBG46" s="134"/>
      <c r="GBH46" s="134"/>
      <c r="GBI46" s="134"/>
      <c r="GBJ46" s="134"/>
      <c r="GBK46" s="134"/>
      <c r="GBL46" s="134"/>
      <c r="GBM46" s="134"/>
      <c r="GBN46" s="134"/>
      <c r="GBO46" s="134"/>
      <c r="GBP46" s="134"/>
      <c r="GBQ46" s="134"/>
      <c r="GBR46" s="134"/>
      <c r="GBS46" s="134"/>
      <c r="GBT46" s="134"/>
      <c r="GBU46" s="134"/>
      <c r="GBV46" s="134"/>
      <c r="GBW46" s="134"/>
      <c r="GBX46" s="134"/>
      <c r="GBY46" s="134"/>
      <c r="GBZ46" s="134"/>
      <c r="GCA46" s="134"/>
      <c r="GCB46" s="134"/>
      <c r="GCC46" s="134"/>
      <c r="GCD46" s="134"/>
      <c r="GCE46" s="134"/>
      <c r="GCF46" s="134"/>
      <c r="GCG46" s="134"/>
      <c r="GCH46" s="134"/>
      <c r="GCI46" s="134"/>
      <c r="GCJ46" s="134"/>
      <c r="GCK46" s="134"/>
      <c r="GCL46" s="134"/>
      <c r="GCM46" s="134"/>
      <c r="GCN46" s="134"/>
      <c r="GCO46" s="134"/>
      <c r="GCP46" s="134"/>
      <c r="GCQ46" s="134"/>
      <c r="GCR46" s="134"/>
      <c r="GCS46" s="134"/>
      <c r="GCT46" s="134"/>
      <c r="GCU46" s="134"/>
      <c r="GCV46" s="134"/>
      <c r="GCW46" s="134"/>
      <c r="GCX46" s="134"/>
      <c r="GCY46" s="134"/>
      <c r="GCZ46" s="134"/>
      <c r="GDA46" s="134"/>
      <c r="GDB46" s="134"/>
      <c r="GDC46" s="134"/>
      <c r="GDD46" s="134"/>
      <c r="GDE46" s="134"/>
      <c r="GDF46" s="134"/>
      <c r="GDG46" s="134"/>
      <c r="GDH46" s="134"/>
      <c r="GDI46" s="134"/>
      <c r="GDJ46" s="134"/>
      <c r="GDK46" s="134"/>
      <c r="GDL46" s="134"/>
      <c r="GDM46" s="134"/>
      <c r="GDN46" s="134"/>
      <c r="GDO46" s="134"/>
      <c r="GDP46" s="134"/>
      <c r="GDQ46" s="134"/>
      <c r="GDR46" s="134"/>
      <c r="GDS46" s="134"/>
      <c r="GDT46" s="134"/>
      <c r="GDU46" s="134"/>
      <c r="GDV46" s="134"/>
      <c r="GDW46" s="134"/>
      <c r="GDX46" s="134"/>
      <c r="GDY46" s="134"/>
      <c r="GDZ46" s="134"/>
      <c r="GEA46" s="134"/>
      <c r="GEB46" s="134"/>
      <c r="GEC46" s="134"/>
      <c r="GED46" s="134"/>
      <c r="GEE46" s="134"/>
      <c r="GEF46" s="134"/>
      <c r="GEG46" s="134"/>
      <c r="GEH46" s="134"/>
      <c r="GEI46" s="134"/>
      <c r="GEJ46" s="134"/>
      <c r="GEK46" s="134"/>
      <c r="GEL46" s="134"/>
      <c r="GEM46" s="134"/>
      <c r="GEN46" s="134"/>
      <c r="GEO46" s="134"/>
      <c r="GEP46" s="134"/>
      <c r="GEQ46" s="134"/>
      <c r="GER46" s="134"/>
      <c r="GES46" s="134"/>
      <c r="GET46" s="134"/>
      <c r="GEU46" s="134"/>
      <c r="GEV46" s="134"/>
      <c r="GEW46" s="134"/>
      <c r="GEX46" s="134"/>
      <c r="GEY46" s="134"/>
      <c r="GEZ46" s="134"/>
      <c r="GFA46" s="134"/>
      <c r="GFB46" s="134"/>
      <c r="GFC46" s="134"/>
      <c r="GFD46" s="134"/>
      <c r="GFE46" s="134"/>
      <c r="GFF46" s="134"/>
      <c r="GFG46" s="134"/>
      <c r="GFH46" s="134"/>
      <c r="GFI46" s="134"/>
      <c r="GFJ46" s="134"/>
      <c r="GFK46" s="134"/>
      <c r="GFL46" s="134"/>
      <c r="GFM46" s="134"/>
      <c r="GFN46" s="134"/>
      <c r="GFO46" s="134"/>
      <c r="GFP46" s="134"/>
      <c r="GFQ46" s="134"/>
      <c r="GFR46" s="134"/>
      <c r="GFS46" s="134"/>
      <c r="GFT46" s="134"/>
      <c r="GFU46" s="134"/>
      <c r="GFV46" s="134"/>
      <c r="GFW46" s="134"/>
      <c r="GFX46" s="134"/>
      <c r="GFY46" s="134"/>
      <c r="GFZ46" s="134"/>
      <c r="GGA46" s="134"/>
      <c r="GGB46" s="134"/>
      <c r="GGC46" s="134"/>
      <c r="GGD46" s="134"/>
      <c r="GGE46" s="134"/>
      <c r="GGF46" s="134"/>
      <c r="GGG46" s="134"/>
      <c r="GGH46" s="134"/>
      <c r="GGI46" s="134"/>
      <c r="GGJ46" s="134"/>
      <c r="GGK46" s="134"/>
      <c r="GGL46" s="134"/>
      <c r="GGM46" s="134"/>
      <c r="GGN46" s="134"/>
      <c r="GGO46" s="134"/>
      <c r="GGP46" s="134"/>
      <c r="GGQ46" s="134"/>
      <c r="GGR46" s="134"/>
      <c r="GGS46" s="134"/>
      <c r="GGT46" s="134"/>
      <c r="GGU46" s="134"/>
      <c r="GGV46" s="134"/>
      <c r="GGW46" s="134"/>
      <c r="GGX46" s="134"/>
      <c r="GGY46" s="134"/>
      <c r="GGZ46" s="134"/>
      <c r="GHA46" s="134"/>
      <c r="GHB46" s="134"/>
      <c r="GHC46" s="134"/>
      <c r="GHD46" s="134"/>
      <c r="GHE46" s="134"/>
      <c r="GHF46" s="134"/>
      <c r="GHG46" s="134"/>
      <c r="GHH46" s="134"/>
      <c r="GHI46" s="134"/>
      <c r="GHJ46" s="134"/>
      <c r="GHK46" s="134"/>
      <c r="GHL46" s="134"/>
      <c r="GHM46" s="134"/>
      <c r="GHN46" s="134"/>
      <c r="GHO46" s="134"/>
      <c r="GHP46" s="134"/>
      <c r="GHQ46" s="134"/>
      <c r="GHR46" s="134"/>
      <c r="GHS46" s="134"/>
      <c r="GHT46" s="134"/>
      <c r="GHU46" s="134"/>
      <c r="GHV46" s="134"/>
      <c r="GHW46" s="134"/>
      <c r="GHX46" s="134"/>
      <c r="GHY46" s="134"/>
      <c r="GHZ46" s="134"/>
      <c r="GIA46" s="134"/>
      <c r="GIB46" s="134"/>
      <c r="GIC46" s="134"/>
      <c r="GID46" s="134"/>
      <c r="GIE46" s="134"/>
      <c r="GIF46" s="134"/>
      <c r="GIG46" s="134"/>
      <c r="GIH46" s="134"/>
      <c r="GII46" s="134"/>
      <c r="GIJ46" s="134"/>
      <c r="GIK46" s="134"/>
      <c r="GIL46" s="134"/>
      <c r="GIM46" s="134"/>
      <c r="GIN46" s="134"/>
      <c r="GIO46" s="134"/>
      <c r="GIP46" s="134"/>
      <c r="GIQ46" s="134"/>
      <c r="GIR46" s="134"/>
      <c r="GIS46" s="134"/>
      <c r="GIT46" s="134"/>
      <c r="GIU46" s="134"/>
      <c r="GIV46" s="134"/>
      <c r="GIW46" s="134"/>
      <c r="GIX46" s="134"/>
      <c r="GIY46" s="134"/>
      <c r="GIZ46" s="134"/>
      <c r="GJA46" s="134"/>
      <c r="GJB46" s="134"/>
      <c r="GJC46" s="134"/>
      <c r="GJD46" s="134"/>
      <c r="GJE46" s="134"/>
      <c r="GJF46" s="134"/>
      <c r="GJG46" s="134"/>
      <c r="GJH46" s="134"/>
      <c r="GJI46" s="134"/>
      <c r="GJJ46" s="134"/>
      <c r="GJK46" s="134"/>
      <c r="GJL46" s="134"/>
      <c r="GJM46" s="134"/>
      <c r="GJN46" s="134"/>
      <c r="GJO46" s="134"/>
      <c r="GJP46" s="134"/>
      <c r="GJQ46" s="134"/>
      <c r="GJR46" s="134"/>
      <c r="GJS46" s="134"/>
      <c r="GJT46" s="134"/>
      <c r="GJU46" s="134"/>
      <c r="GJV46" s="134"/>
      <c r="GJW46" s="134"/>
      <c r="GJX46" s="134"/>
      <c r="GJY46" s="134"/>
      <c r="GJZ46" s="134"/>
      <c r="GKA46" s="134"/>
      <c r="GKB46" s="134"/>
      <c r="GKC46" s="134"/>
      <c r="GKD46" s="134"/>
      <c r="GKE46" s="134"/>
      <c r="GKF46" s="134"/>
      <c r="GKG46" s="134"/>
      <c r="GKH46" s="134"/>
      <c r="GKI46" s="134"/>
      <c r="GKJ46" s="134"/>
      <c r="GKK46" s="134"/>
      <c r="GKL46" s="134"/>
      <c r="GKM46" s="134"/>
      <c r="GKN46" s="134"/>
      <c r="GKO46" s="134"/>
      <c r="GKP46" s="134"/>
      <c r="GKQ46" s="134"/>
      <c r="GKR46" s="134"/>
      <c r="GKS46" s="134"/>
      <c r="GKT46" s="134"/>
      <c r="GKU46" s="134"/>
      <c r="GKV46" s="134"/>
      <c r="GKW46" s="134"/>
      <c r="GKX46" s="134"/>
      <c r="GKY46" s="134"/>
      <c r="GKZ46" s="134"/>
      <c r="GLA46" s="134"/>
      <c r="GLB46" s="134"/>
      <c r="GLC46" s="134"/>
      <c r="GLD46" s="134"/>
      <c r="GLE46" s="134"/>
      <c r="GLF46" s="134"/>
      <c r="GLG46" s="134"/>
      <c r="GLH46" s="134"/>
      <c r="GLI46" s="134"/>
      <c r="GLJ46" s="134"/>
      <c r="GLK46" s="134"/>
      <c r="GLL46" s="134"/>
      <c r="GLM46" s="134"/>
      <c r="GLN46" s="134"/>
      <c r="GLO46" s="134"/>
      <c r="GLP46" s="134"/>
      <c r="GLQ46" s="134"/>
      <c r="GLR46" s="134"/>
      <c r="GLS46" s="134"/>
      <c r="GLT46" s="134"/>
      <c r="GLU46" s="134"/>
      <c r="GLV46" s="134"/>
      <c r="GLW46" s="134"/>
      <c r="GLX46" s="134"/>
      <c r="GLY46" s="134"/>
      <c r="GLZ46" s="134"/>
      <c r="GMA46" s="134"/>
      <c r="GMB46" s="134"/>
      <c r="GMC46" s="134"/>
      <c r="GMD46" s="134"/>
      <c r="GME46" s="134"/>
      <c r="GMF46" s="134"/>
      <c r="GMG46" s="134"/>
      <c r="GMH46" s="134"/>
      <c r="GMI46" s="134"/>
      <c r="GMJ46" s="134"/>
      <c r="GMK46" s="134"/>
      <c r="GML46" s="134"/>
      <c r="GMM46" s="134"/>
      <c r="GMN46" s="134"/>
      <c r="GMO46" s="134"/>
      <c r="GMP46" s="134"/>
      <c r="GMQ46" s="134"/>
      <c r="GMR46" s="134"/>
      <c r="GMS46" s="134"/>
      <c r="GMT46" s="134"/>
      <c r="GMU46" s="134"/>
      <c r="GMV46" s="134"/>
      <c r="GMW46" s="134"/>
      <c r="GMX46" s="134"/>
      <c r="GMY46" s="134"/>
      <c r="GMZ46" s="134"/>
      <c r="GNA46" s="134"/>
      <c r="GNB46" s="134"/>
      <c r="GNC46" s="134"/>
      <c r="GND46" s="134"/>
      <c r="GNE46" s="134"/>
      <c r="GNF46" s="134"/>
      <c r="GNG46" s="134"/>
      <c r="GNH46" s="134"/>
      <c r="GNI46" s="134"/>
      <c r="GNJ46" s="134"/>
      <c r="GNK46" s="134"/>
      <c r="GNL46" s="134"/>
      <c r="GNM46" s="134"/>
      <c r="GNN46" s="134"/>
      <c r="GNO46" s="134"/>
      <c r="GNP46" s="134"/>
      <c r="GNQ46" s="134"/>
      <c r="GNR46" s="134"/>
      <c r="GNS46" s="134"/>
      <c r="GNT46" s="134"/>
      <c r="GNU46" s="134"/>
      <c r="GNV46" s="134"/>
      <c r="GNW46" s="134"/>
      <c r="GNX46" s="134"/>
      <c r="GNY46" s="134"/>
      <c r="GNZ46" s="134"/>
      <c r="GOA46" s="134"/>
      <c r="GOB46" s="134"/>
      <c r="GOC46" s="134"/>
      <c r="GOD46" s="134"/>
      <c r="GOE46" s="134"/>
      <c r="GOF46" s="134"/>
      <c r="GOG46" s="134"/>
      <c r="GOH46" s="134"/>
      <c r="GOI46" s="134"/>
      <c r="GOJ46" s="134"/>
      <c r="GOK46" s="134"/>
      <c r="GOL46" s="134"/>
      <c r="GOM46" s="134"/>
      <c r="GON46" s="134"/>
      <c r="GOO46" s="134"/>
      <c r="GOP46" s="134"/>
      <c r="GOQ46" s="134"/>
      <c r="GOR46" s="134"/>
      <c r="GOS46" s="134"/>
      <c r="GOT46" s="134"/>
      <c r="GOU46" s="134"/>
      <c r="GOV46" s="134"/>
      <c r="GOW46" s="134"/>
      <c r="GOX46" s="134"/>
      <c r="GOY46" s="134"/>
      <c r="GOZ46" s="134"/>
      <c r="GPA46" s="134"/>
      <c r="GPB46" s="134"/>
      <c r="GPC46" s="134"/>
      <c r="GPD46" s="134"/>
      <c r="GPE46" s="134"/>
      <c r="GPF46" s="134"/>
      <c r="GPG46" s="134"/>
      <c r="GPH46" s="134"/>
      <c r="GPI46" s="134"/>
      <c r="GPJ46" s="134"/>
      <c r="GPK46" s="134"/>
      <c r="GPL46" s="134"/>
      <c r="GPM46" s="134"/>
      <c r="GPN46" s="134"/>
      <c r="GPO46" s="134"/>
      <c r="GPP46" s="134"/>
      <c r="GPQ46" s="134"/>
      <c r="GPR46" s="134"/>
      <c r="GPS46" s="134"/>
      <c r="GPT46" s="134"/>
      <c r="GPU46" s="134"/>
      <c r="GPV46" s="134"/>
      <c r="GPW46" s="134"/>
      <c r="GPX46" s="134"/>
      <c r="GPY46" s="134"/>
      <c r="GPZ46" s="134"/>
      <c r="GQA46" s="134"/>
      <c r="GQB46" s="134"/>
      <c r="GQC46" s="134"/>
      <c r="GQD46" s="134"/>
      <c r="GQE46" s="134"/>
      <c r="GQF46" s="134"/>
      <c r="GQG46" s="134"/>
      <c r="GQH46" s="134"/>
      <c r="GQI46" s="134"/>
      <c r="GQJ46" s="134"/>
      <c r="GQK46" s="134"/>
      <c r="GQL46" s="134"/>
      <c r="GQM46" s="134"/>
      <c r="GQN46" s="134"/>
      <c r="GQO46" s="134"/>
      <c r="GQP46" s="134"/>
      <c r="GQQ46" s="134"/>
      <c r="GQR46" s="134"/>
      <c r="GQS46" s="134"/>
      <c r="GQT46" s="134"/>
      <c r="GQU46" s="134"/>
      <c r="GQV46" s="134"/>
      <c r="GQW46" s="134"/>
      <c r="GQX46" s="134"/>
      <c r="GQY46" s="134"/>
      <c r="GQZ46" s="134"/>
      <c r="GRA46" s="134"/>
      <c r="GRB46" s="134"/>
      <c r="GRC46" s="134"/>
      <c r="GRD46" s="134"/>
      <c r="GRE46" s="134"/>
      <c r="GRF46" s="134"/>
      <c r="GRG46" s="134"/>
      <c r="GRH46" s="134"/>
      <c r="GRI46" s="134"/>
      <c r="GRJ46" s="134"/>
      <c r="GRK46" s="134"/>
      <c r="GRL46" s="134"/>
      <c r="GRM46" s="134"/>
      <c r="GRN46" s="134"/>
      <c r="GRO46" s="134"/>
      <c r="GRP46" s="134"/>
      <c r="GRQ46" s="134"/>
      <c r="GRR46" s="134"/>
      <c r="GRS46" s="134"/>
      <c r="GRT46" s="134"/>
      <c r="GRU46" s="134"/>
      <c r="GRV46" s="134"/>
      <c r="GRW46" s="134"/>
      <c r="GRX46" s="134"/>
      <c r="GRY46" s="134"/>
      <c r="GRZ46" s="134"/>
      <c r="GSA46" s="134"/>
      <c r="GSB46" s="134"/>
      <c r="GSC46" s="134"/>
      <c r="GSD46" s="134"/>
      <c r="GSE46" s="134"/>
      <c r="GSF46" s="134"/>
      <c r="GSG46" s="134"/>
      <c r="GSH46" s="134"/>
      <c r="GSI46" s="134"/>
      <c r="GSJ46" s="134"/>
      <c r="GSK46" s="134"/>
      <c r="GSL46" s="134"/>
      <c r="GSM46" s="134"/>
      <c r="GSN46" s="134"/>
      <c r="GSO46" s="134"/>
      <c r="GSP46" s="134"/>
      <c r="GSQ46" s="134"/>
      <c r="GSR46" s="134"/>
      <c r="GSS46" s="134"/>
      <c r="GST46" s="134"/>
      <c r="GSU46" s="134"/>
      <c r="GSV46" s="134"/>
      <c r="GSW46" s="134"/>
      <c r="GSX46" s="134"/>
      <c r="GSY46" s="134"/>
      <c r="GSZ46" s="134"/>
      <c r="GTA46" s="134"/>
      <c r="GTB46" s="134"/>
      <c r="GTC46" s="134"/>
      <c r="GTD46" s="134"/>
      <c r="GTE46" s="134"/>
      <c r="GTF46" s="134"/>
      <c r="GTG46" s="134"/>
      <c r="GTH46" s="134"/>
      <c r="GTI46" s="134"/>
      <c r="GTJ46" s="134"/>
      <c r="GTK46" s="134"/>
      <c r="GTL46" s="134"/>
      <c r="GTM46" s="134"/>
      <c r="GTN46" s="134"/>
      <c r="GTO46" s="134"/>
      <c r="GTP46" s="134"/>
      <c r="GTQ46" s="134"/>
      <c r="GTR46" s="134"/>
      <c r="GTS46" s="134"/>
      <c r="GTT46" s="134"/>
      <c r="GTU46" s="134"/>
      <c r="GTV46" s="134"/>
      <c r="GTW46" s="134"/>
      <c r="GTX46" s="134"/>
      <c r="GTY46" s="134"/>
      <c r="GTZ46" s="134"/>
      <c r="GUA46" s="134"/>
      <c r="GUB46" s="134"/>
      <c r="GUC46" s="134"/>
      <c r="GUD46" s="134"/>
      <c r="GUE46" s="134"/>
      <c r="GUF46" s="134"/>
      <c r="GUG46" s="134"/>
      <c r="GUH46" s="134"/>
      <c r="GUI46" s="134"/>
      <c r="GUJ46" s="134"/>
      <c r="GUK46" s="134"/>
      <c r="GUL46" s="134"/>
      <c r="GUM46" s="134"/>
      <c r="GUN46" s="134"/>
      <c r="GUO46" s="134"/>
      <c r="GUP46" s="134"/>
      <c r="GUQ46" s="134"/>
      <c r="GUR46" s="134"/>
      <c r="GUS46" s="134"/>
      <c r="GUT46" s="134"/>
      <c r="GUU46" s="134"/>
      <c r="GUV46" s="134"/>
      <c r="GUW46" s="134"/>
      <c r="GUX46" s="134"/>
      <c r="GUY46" s="134"/>
      <c r="GUZ46" s="134"/>
      <c r="GVA46" s="134"/>
      <c r="GVB46" s="134"/>
      <c r="GVC46" s="134"/>
      <c r="GVD46" s="134"/>
      <c r="GVE46" s="134"/>
      <c r="GVF46" s="134"/>
      <c r="GVG46" s="134"/>
      <c r="GVH46" s="134"/>
      <c r="GVI46" s="134"/>
      <c r="GVJ46" s="134"/>
      <c r="GVK46" s="134"/>
      <c r="GVL46" s="134"/>
      <c r="GVM46" s="134"/>
      <c r="GVN46" s="134"/>
      <c r="GVO46" s="134"/>
      <c r="GVP46" s="134"/>
      <c r="GVQ46" s="134"/>
      <c r="GVR46" s="134"/>
      <c r="GVS46" s="134"/>
      <c r="GVT46" s="134"/>
      <c r="GVU46" s="134"/>
      <c r="GVV46" s="134"/>
      <c r="GVW46" s="134"/>
      <c r="GVX46" s="134"/>
      <c r="GVY46" s="134"/>
      <c r="GVZ46" s="134"/>
      <c r="GWA46" s="134"/>
      <c r="GWB46" s="134"/>
      <c r="GWC46" s="134"/>
      <c r="GWD46" s="134"/>
      <c r="GWE46" s="134"/>
      <c r="GWF46" s="134"/>
      <c r="GWG46" s="134"/>
      <c r="GWH46" s="134"/>
      <c r="GWI46" s="134"/>
      <c r="GWJ46" s="134"/>
      <c r="GWK46" s="134"/>
      <c r="GWL46" s="134"/>
      <c r="GWM46" s="134"/>
      <c r="GWN46" s="134"/>
      <c r="GWO46" s="134"/>
      <c r="GWP46" s="134"/>
      <c r="GWQ46" s="134"/>
      <c r="GWR46" s="134"/>
      <c r="GWS46" s="134"/>
      <c r="GWT46" s="134"/>
      <c r="GWU46" s="134"/>
      <c r="GWV46" s="134"/>
      <c r="GWW46" s="134"/>
      <c r="GWX46" s="134"/>
      <c r="GWY46" s="134"/>
      <c r="GWZ46" s="134"/>
      <c r="GXA46" s="134"/>
      <c r="GXB46" s="134"/>
      <c r="GXC46" s="134"/>
      <c r="GXD46" s="134"/>
      <c r="GXE46" s="134"/>
      <c r="GXF46" s="134"/>
      <c r="GXG46" s="134"/>
      <c r="GXH46" s="134"/>
      <c r="GXI46" s="134"/>
      <c r="GXJ46" s="134"/>
      <c r="GXK46" s="134"/>
      <c r="GXL46" s="134"/>
      <c r="GXM46" s="134"/>
      <c r="GXN46" s="134"/>
      <c r="GXO46" s="134"/>
      <c r="GXP46" s="134"/>
      <c r="GXQ46" s="134"/>
      <c r="GXR46" s="134"/>
      <c r="GXS46" s="134"/>
      <c r="GXT46" s="134"/>
      <c r="GXU46" s="134"/>
      <c r="GXV46" s="134"/>
      <c r="GXW46" s="134"/>
      <c r="GXX46" s="134"/>
      <c r="GXY46" s="134"/>
      <c r="GXZ46" s="134"/>
      <c r="GYA46" s="134"/>
      <c r="GYB46" s="134"/>
      <c r="GYC46" s="134"/>
      <c r="GYD46" s="134"/>
      <c r="GYE46" s="134"/>
      <c r="GYF46" s="134"/>
      <c r="GYG46" s="134"/>
      <c r="GYH46" s="134"/>
      <c r="GYI46" s="134"/>
      <c r="GYJ46" s="134"/>
      <c r="GYK46" s="134"/>
      <c r="GYL46" s="134"/>
      <c r="GYM46" s="134"/>
      <c r="GYN46" s="134"/>
      <c r="GYO46" s="134"/>
      <c r="GYP46" s="134"/>
      <c r="GYQ46" s="134"/>
      <c r="GYR46" s="134"/>
      <c r="GYS46" s="134"/>
      <c r="GYT46" s="134"/>
      <c r="GYU46" s="134"/>
      <c r="GYV46" s="134"/>
      <c r="GYW46" s="134"/>
      <c r="GYX46" s="134"/>
      <c r="GYY46" s="134"/>
      <c r="GYZ46" s="134"/>
      <c r="GZA46" s="134"/>
      <c r="GZB46" s="134"/>
      <c r="GZC46" s="134"/>
      <c r="GZD46" s="134"/>
      <c r="GZE46" s="134"/>
      <c r="GZF46" s="134"/>
      <c r="GZG46" s="134"/>
      <c r="GZH46" s="134"/>
      <c r="GZI46" s="134"/>
      <c r="GZJ46" s="134"/>
      <c r="GZK46" s="134"/>
      <c r="GZL46" s="134"/>
      <c r="GZM46" s="134"/>
      <c r="GZN46" s="134"/>
      <c r="GZO46" s="134"/>
      <c r="GZP46" s="134"/>
      <c r="GZQ46" s="134"/>
      <c r="GZR46" s="134"/>
      <c r="GZS46" s="134"/>
      <c r="GZT46" s="134"/>
      <c r="GZU46" s="134"/>
      <c r="GZV46" s="134"/>
      <c r="GZW46" s="134"/>
      <c r="GZX46" s="134"/>
      <c r="GZY46" s="134"/>
      <c r="GZZ46" s="134"/>
      <c r="HAA46" s="134"/>
      <c r="HAB46" s="134"/>
      <c r="HAC46" s="134"/>
      <c r="HAD46" s="134"/>
      <c r="HAE46" s="134"/>
      <c r="HAF46" s="134"/>
      <c r="HAG46" s="134"/>
      <c r="HAH46" s="134"/>
      <c r="HAI46" s="134"/>
      <c r="HAJ46" s="134"/>
      <c r="HAK46" s="134"/>
      <c r="HAL46" s="134"/>
      <c r="HAM46" s="134"/>
      <c r="HAN46" s="134"/>
      <c r="HAO46" s="134"/>
      <c r="HAP46" s="134"/>
      <c r="HAQ46" s="134"/>
      <c r="HAR46" s="134"/>
      <c r="HAS46" s="134"/>
      <c r="HAT46" s="134"/>
      <c r="HAU46" s="134"/>
      <c r="HAV46" s="134"/>
      <c r="HAW46" s="134"/>
      <c r="HAX46" s="134"/>
      <c r="HAY46" s="134"/>
      <c r="HAZ46" s="134"/>
      <c r="HBA46" s="134"/>
      <c r="HBB46" s="134"/>
      <c r="HBC46" s="134"/>
      <c r="HBD46" s="134"/>
      <c r="HBE46" s="134"/>
      <c r="HBF46" s="134"/>
      <c r="HBG46" s="134"/>
      <c r="HBH46" s="134"/>
      <c r="HBI46" s="134"/>
      <c r="HBJ46" s="134"/>
      <c r="HBK46" s="134"/>
      <c r="HBL46" s="134"/>
      <c r="HBM46" s="134"/>
      <c r="HBN46" s="134"/>
      <c r="HBO46" s="134"/>
      <c r="HBP46" s="134"/>
      <c r="HBQ46" s="134"/>
      <c r="HBR46" s="134"/>
      <c r="HBS46" s="134"/>
      <c r="HBT46" s="134"/>
      <c r="HBU46" s="134"/>
      <c r="HBV46" s="134"/>
      <c r="HBW46" s="134"/>
      <c r="HBX46" s="134"/>
      <c r="HBY46" s="134"/>
      <c r="HBZ46" s="134"/>
      <c r="HCA46" s="134"/>
      <c r="HCB46" s="134"/>
      <c r="HCC46" s="134"/>
      <c r="HCD46" s="134"/>
      <c r="HCE46" s="134"/>
      <c r="HCF46" s="134"/>
      <c r="HCG46" s="134"/>
      <c r="HCH46" s="134"/>
      <c r="HCI46" s="134"/>
      <c r="HCJ46" s="134"/>
      <c r="HCK46" s="134"/>
      <c r="HCL46" s="134"/>
      <c r="HCM46" s="134"/>
      <c r="HCN46" s="134"/>
      <c r="HCO46" s="134"/>
      <c r="HCP46" s="134"/>
      <c r="HCQ46" s="134"/>
      <c r="HCR46" s="134"/>
      <c r="HCS46" s="134"/>
      <c r="HCT46" s="134"/>
      <c r="HCU46" s="134"/>
      <c r="HCV46" s="134"/>
      <c r="HCW46" s="134"/>
      <c r="HCX46" s="134"/>
      <c r="HCY46" s="134"/>
      <c r="HCZ46" s="134"/>
      <c r="HDA46" s="134"/>
      <c r="HDB46" s="134"/>
      <c r="HDC46" s="134"/>
      <c r="HDD46" s="134"/>
      <c r="HDE46" s="134"/>
      <c r="HDF46" s="134"/>
      <c r="HDG46" s="134"/>
      <c r="HDH46" s="134"/>
      <c r="HDI46" s="134"/>
      <c r="HDJ46" s="134"/>
      <c r="HDK46" s="134"/>
      <c r="HDL46" s="134"/>
      <c r="HDM46" s="134"/>
      <c r="HDN46" s="134"/>
      <c r="HDO46" s="134"/>
      <c r="HDP46" s="134"/>
      <c r="HDQ46" s="134"/>
      <c r="HDR46" s="134"/>
      <c r="HDS46" s="134"/>
      <c r="HDT46" s="134"/>
      <c r="HDU46" s="134"/>
      <c r="HDV46" s="134"/>
      <c r="HDW46" s="134"/>
      <c r="HDX46" s="134"/>
      <c r="HDY46" s="134"/>
      <c r="HDZ46" s="134"/>
      <c r="HEA46" s="134"/>
      <c r="HEB46" s="134"/>
      <c r="HEC46" s="134"/>
      <c r="HED46" s="134"/>
      <c r="HEE46" s="134"/>
      <c r="HEF46" s="134"/>
      <c r="HEG46" s="134"/>
      <c r="HEH46" s="134"/>
      <c r="HEI46" s="134"/>
      <c r="HEJ46" s="134"/>
      <c r="HEK46" s="134"/>
      <c r="HEL46" s="134"/>
      <c r="HEM46" s="134"/>
      <c r="HEN46" s="134"/>
      <c r="HEO46" s="134"/>
      <c r="HEP46" s="134"/>
      <c r="HEQ46" s="134"/>
      <c r="HER46" s="134"/>
      <c r="HES46" s="134"/>
      <c r="HET46" s="134"/>
      <c r="HEU46" s="134"/>
      <c r="HEV46" s="134"/>
      <c r="HEW46" s="134"/>
      <c r="HEX46" s="134"/>
      <c r="HEY46" s="134"/>
      <c r="HEZ46" s="134"/>
      <c r="HFA46" s="134"/>
      <c r="HFB46" s="134"/>
      <c r="HFC46" s="134"/>
      <c r="HFD46" s="134"/>
      <c r="HFE46" s="134"/>
      <c r="HFF46" s="134"/>
      <c r="HFG46" s="134"/>
      <c r="HFH46" s="134"/>
      <c r="HFI46" s="134"/>
      <c r="HFJ46" s="134"/>
      <c r="HFK46" s="134"/>
      <c r="HFL46" s="134"/>
      <c r="HFM46" s="134"/>
      <c r="HFN46" s="134"/>
      <c r="HFO46" s="134"/>
      <c r="HFP46" s="134"/>
      <c r="HFQ46" s="134"/>
      <c r="HFR46" s="134"/>
      <c r="HFS46" s="134"/>
      <c r="HFT46" s="134"/>
      <c r="HFU46" s="134"/>
      <c r="HFV46" s="134"/>
      <c r="HFW46" s="134"/>
      <c r="HFX46" s="134"/>
      <c r="HFY46" s="134"/>
      <c r="HFZ46" s="134"/>
      <c r="HGA46" s="134"/>
      <c r="HGB46" s="134"/>
      <c r="HGC46" s="134"/>
      <c r="HGD46" s="134"/>
      <c r="HGE46" s="134"/>
      <c r="HGF46" s="134"/>
      <c r="HGG46" s="134"/>
      <c r="HGH46" s="134"/>
      <c r="HGI46" s="134"/>
      <c r="HGJ46" s="134"/>
      <c r="HGK46" s="134"/>
      <c r="HGL46" s="134"/>
      <c r="HGM46" s="134"/>
      <c r="HGN46" s="134"/>
      <c r="HGO46" s="134"/>
      <c r="HGP46" s="134"/>
      <c r="HGQ46" s="134"/>
      <c r="HGR46" s="134"/>
      <c r="HGS46" s="134"/>
      <c r="HGT46" s="134"/>
      <c r="HGU46" s="134"/>
      <c r="HGV46" s="134"/>
      <c r="HGW46" s="134"/>
      <c r="HGX46" s="134"/>
      <c r="HGY46" s="134"/>
      <c r="HGZ46" s="134"/>
      <c r="HHA46" s="134"/>
      <c r="HHB46" s="134"/>
      <c r="HHC46" s="134"/>
      <c r="HHD46" s="134"/>
      <c r="HHE46" s="134"/>
      <c r="HHF46" s="134"/>
      <c r="HHG46" s="134"/>
      <c r="HHH46" s="134"/>
      <c r="HHI46" s="134"/>
      <c r="HHJ46" s="134"/>
      <c r="HHK46" s="134"/>
      <c r="HHL46" s="134"/>
      <c r="HHM46" s="134"/>
      <c r="HHN46" s="134"/>
      <c r="HHO46" s="134"/>
      <c r="HHP46" s="134"/>
      <c r="HHQ46" s="134"/>
      <c r="HHR46" s="134"/>
      <c r="HHS46" s="134"/>
      <c r="HHT46" s="134"/>
      <c r="HHU46" s="134"/>
      <c r="HHV46" s="134"/>
      <c r="HHW46" s="134"/>
      <c r="HHX46" s="134"/>
      <c r="HHY46" s="134"/>
      <c r="HHZ46" s="134"/>
      <c r="HIA46" s="134"/>
      <c r="HIB46" s="134"/>
      <c r="HIC46" s="134"/>
      <c r="HID46" s="134"/>
      <c r="HIE46" s="134"/>
      <c r="HIF46" s="134"/>
      <c r="HIG46" s="134"/>
      <c r="HIH46" s="134"/>
      <c r="HII46" s="134"/>
      <c r="HIJ46" s="134"/>
      <c r="HIK46" s="134"/>
      <c r="HIL46" s="134"/>
      <c r="HIM46" s="134"/>
      <c r="HIN46" s="134"/>
      <c r="HIO46" s="134"/>
      <c r="HIP46" s="134"/>
      <c r="HIQ46" s="134"/>
      <c r="HIR46" s="134"/>
      <c r="HIS46" s="134"/>
      <c r="HIT46" s="134"/>
      <c r="HIU46" s="134"/>
      <c r="HIV46" s="134"/>
      <c r="HIW46" s="134"/>
      <c r="HIX46" s="134"/>
      <c r="HIY46" s="134"/>
      <c r="HIZ46" s="134"/>
      <c r="HJA46" s="134"/>
      <c r="HJB46" s="134"/>
      <c r="HJC46" s="134"/>
      <c r="HJD46" s="134"/>
      <c r="HJE46" s="134"/>
      <c r="HJF46" s="134"/>
      <c r="HJG46" s="134"/>
      <c r="HJH46" s="134"/>
      <c r="HJI46" s="134"/>
      <c r="HJJ46" s="134"/>
      <c r="HJK46" s="134"/>
      <c r="HJL46" s="134"/>
      <c r="HJM46" s="134"/>
      <c r="HJN46" s="134"/>
      <c r="HJO46" s="134"/>
      <c r="HJP46" s="134"/>
      <c r="HJQ46" s="134"/>
      <c r="HJR46" s="134"/>
      <c r="HJS46" s="134"/>
      <c r="HJT46" s="134"/>
      <c r="HJU46" s="134"/>
      <c r="HJV46" s="134"/>
      <c r="HJW46" s="134"/>
      <c r="HJX46" s="134"/>
      <c r="HJY46" s="134"/>
      <c r="HJZ46" s="134"/>
      <c r="HKA46" s="134"/>
      <c r="HKB46" s="134"/>
      <c r="HKC46" s="134"/>
      <c r="HKD46" s="134"/>
      <c r="HKE46" s="134"/>
      <c r="HKF46" s="134"/>
      <c r="HKG46" s="134"/>
      <c r="HKH46" s="134"/>
      <c r="HKI46" s="134"/>
      <c r="HKJ46" s="134"/>
      <c r="HKK46" s="134"/>
      <c r="HKL46" s="134"/>
      <c r="HKM46" s="134"/>
      <c r="HKN46" s="134"/>
      <c r="HKO46" s="134"/>
      <c r="HKP46" s="134"/>
      <c r="HKQ46" s="134"/>
      <c r="HKR46" s="134"/>
      <c r="HKS46" s="134"/>
      <c r="HKT46" s="134"/>
      <c r="HKU46" s="134"/>
      <c r="HKV46" s="134"/>
      <c r="HKW46" s="134"/>
      <c r="HKX46" s="134"/>
      <c r="HKY46" s="134"/>
      <c r="HKZ46" s="134"/>
      <c r="HLA46" s="134"/>
      <c r="HLB46" s="134"/>
      <c r="HLC46" s="134"/>
      <c r="HLD46" s="134"/>
      <c r="HLE46" s="134"/>
      <c r="HLF46" s="134"/>
      <c r="HLG46" s="134"/>
      <c r="HLH46" s="134"/>
      <c r="HLI46" s="134"/>
      <c r="HLJ46" s="134"/>
      <c r="HLK46" s="134"/>
      <c r="HLL46" s="134"/>
      <c r="HLM46" s="134"/>
      <c r="HLN46" s="134"/>
      <c r="HLO46" s="134"/>
      <c r="HLP46" s="134"/>
      <c r="HLQ46" s="134"/>
      <c r="HLR46" s="134"/>
      <c r="HLS46" s="134"/>
      <c r="HLT46" s="134"/>
      <c r="HLU46" s="134"/>
      <c r="HLV46" s="134"/>
      <c r="HLW46" s="134"/>
      <c r="HLX46" s="134"/>
      <c r="HLY46" s="134"/>
      <c r="HLZ46" s="134"/>
      <c r="HMA46" s="134"/>
      <c r="HMB46" s="134"/>
      <c r="HMC46" s="134"/>
      <c r="HMD46" s="134"/>
      <c r="HME46" s="134"/>
      <c r="HMF46" s="134"/>
      <c r="HMG46" s="134"/>
      <c r="HMH46" s="134"/>
      <c r="HMI46" s="134"/>
      <c r="HMJ46" s="134"/>
      <c r="HMK46" s="134"/>
      <c r="HML46" s="134"/>
      <c r="HMM46" s="134"/>
      <c r="HMN46" s="134"/>
      <c r="HMO46" s="134"/>
      <c r="HMP46" s="134"/>
      <c r="HMQ46" s="134"/>
      <c r="HMR46" s="134"/>
      <c r="HMS46" s="134"/>
      <c r="HMT46" s="134"/>
      <c r="HMU46" s="134"/>
      <c r="HMV46" s="134"/>
      <c r="HMW46" s="134"/>
      <c r="HMX46" s="134"/>
      <c r="HMY46" s="134"/>
      <c r="HMZ46" s="134"/>
      <c r="HNA46" s="134"/>
      <c r="HNB46" s="134"/>
      <c r="HNC46" s="134"/>
      <c r="HND46" s="134"/>
      <c r="HNE46" s="134"/>
      <c r="HNF46" s="134"/>
      <c r="HNG46" s="134"/>
      <c r="HNH46" s="134"/>
      <c r="HNI46" s="134"/>
      <c r="HNJ46" s="134"/>
      <c r="HNK46" s="134"/>
      <c r="HNL46" s="134"/>
      <c r="HNM46" s="134"/>
      <c r="HNN46" s="134"/>
      <c r="HNO46" s="134"/>
      <c r="HNP46" s="134"/>
      <c r="HNQ46" s="134"/>
      <c r="HNR46" s="134"/>
      <c r="HNS46" s="134"/>
      <c r="HNT46" s="134"/>
      <c r="HNU46" s="134"/>
      <c r="HNV46" s="134"/>
      <c r="HNW46" s="134"/>
      <c r="HNX46" s="134"/>
      <c r="HNY46" s="134"/>
      <c r="HNZ46" s="134"/>
      <c r="HOA46" s="134"/>
      <c r="HOB46" s="134"/>
      <c r="HOC46" s="134"/>
      <c r="HOD46" s="134"/>
      <c r="HOE46" s="134"/>
      <c r="HOF46" s="134"/>
      <c r="HOG46" s="134"/>
      <c r="HOH46" s="134"/>
      <c r="HOI46" s="134"/>
      <c r="HOJ46" s="134"/>
      <c r="HOK46" s="134"/>
      <c r="HOL46" s="134"/>
      <c r="HOM46" s="134"/>
      <c r="HON46" s="134"/>
      <c r="HOO46" s="134"/>
      <c r="HOP46" s="134"/>
      <c r="HOQ46" s="134"/>
      <c r="HOR46" s="134"/>
      <c r="HOS46" s="134"/>
      <c r="HOT46" s="134"/>
      <c r="HOU46" s="134"/>
      <c r="HOV46" s="134"/>
      <c r="HOW46" s="134"/>
      <c r="HOX46" s="134"/>
      <c r="HOY46" s="134"/>
      <c r="HOZ46" s="134"/>
      <c r="HPA46" s="134"/>
      <c r="HPB46" s="134"/>
      <c r="HPC46" s="134"/>
      <c r="HPD46" s="134"/>
      <c r="HPE46" s="134"/>
      <c r="HPF46" s="134"/>
      <c r="HPG46" s="134"/>
      <c r="HPH46" s="134"/>
      <c r="HPI46" s="134"/>
      <c r="HPJ46" s="134"/>
      <c r="HPK46" s="134"/>
      <c r="HPL46" s="134"/>
      <c r="HPM46" s="134"/>
      <c r="HPN46" s="134"/>
      <c r="HPO46" s="134"/>
      <c r="HPP46" s="134"/>
      <c r="HPQ46" s="134"/>
      <c r="HPR46" s="134"/>
      <c r="HPS46" s="134"/>
      <c r="HPT46" s="134"/>
      <c r="HPU46" s="134"/>
      <c r="HPV46" s="134"/>
      <c r="HPW46" s="134"/>
      <c r="HPX46" s="134"/>
      <c r="HPY46" s="134"/>
      <c r="HPZ46" s="134"/>
      <c r="HQA46" s="134"/>
      <c r="HQB46" s="134"/>
      <c r="HQC46" s="134"/>
      <c r="HQD46" s="134"/>
      <c r="HQE46" s="134"/>
      <c r="HQF46" s="134"/>
      <c r="HQG46" s="134"/>
      <c r="HQH46" s="134"/>
      <c r="HQI46" s="134"/>
      <c r="HQJ46" s="134"/>
      <c r="HQK46" s="134"/>
      <c r="HQL46" s="134"/>
      <c r="HQM46" s="134"/>
      <c r="HQN46" s="134"/>
      <c r="HQO46" s="134"/>
      <c r="HQP46" s="134"/>
      <c r="HQQ46" s="134"/>
      <c r="HQR46" s="134"/>
      <c r="HQS46" s="134"/>
      <c r="HQT46" s="134"/>
      <c r="HQU46" s="134"/>
      <c r="HQV46" s="134"/>
      <c r="HQW46" s="134"/>
      <c r="HQX46" s="134"/>
      <c r="HQY46" s="134"/>
      <c r="HQZ46" s="134"/>
      <c r="HRA46" s="134"/>
      <c r="HRB46" s="134"/>
      <c r="HRC46" s="134"/>
      <c r="HRD46" s="134"/>
      <c r="HRE46" s="134"/>
      <c r="HRF46" s="134"/>
      <c r="HRG46" s="134"/>
      <c r="HRH46" s="134"/>
      <c r="HRI46" s="134"/>
      <c r="HRJ46" s="134"/>
      <c r="HRK46" s="134"/>
      <c r="HRL46" s="134"/>
      <c r="HRM46" s="134"/>
      <c r="HRN46" s="134"/>
      <c r="HRO46" s="134"/>
      <c r="HRP46" s="134"/>
      <c r="HRQ46" s="134"/>
      <c r="HRR46" s="134"/>
      <c r="HRS46" s="134"/>
      <c r="HRT46" s="134"/>
      <c r="HRU46" s="134"/>
      <c r="HRV46" s="134"/>
      <c r="HRW46" s="134"/>
      <c r="HRX46" s="134"/>
      <c r="HRY46" s="134"/>
      <c r="HRZ46" s="134"/>
      <c r="HSA46" s="134"/>
      <c r="HSB46" s="134"/>
      <c r="HSC46" s="134"/>
      <c r="HSD46" s="134"/>
      <c r="HSE46" s="134"/>
      <c r="HSF46" s="134"/>
      <c r="HSG46" s="134"/>
      <c r="HSH46" s="134"/>
      <c r="HSI46" s="134"/>
      <c r="HSJ46" s="134"/>
      <c r="HSK46" s="134"/>
      <c r="HSL46" s="134"/>
      <c r="HSM46" s="134"/>
      <c r="HSN46" s="134"/>
      <c r="HSO46" s="134"/>
      <c r="HSP46" s="134"/>
      <c r="HSQ46" s="134"/>
      <c r="HSR46" s="134"/>
      <c r="HSS46" s="134"/>
      <c r="HST46" s="134"/>
      <c r="HSU46" s="134"/>
      <c r="HSV46" s="134"/>
      <c r="HSW46" s="134"/>
      <c r="HSX46" s="134"/>
      <c r="HSY46" s="134"/>
      <c r="HSZ46" s="134"/>
      <c r="HTA46" s="134"/>
      <c r="HTB46" s="134"/>
      <c r="HTC46" s="134"/>
      <c r="HTD46" s="134"/>
      <c r="HTE46" s="134"/>
      <c r="HTF46" s="134"/>
      <c r="HTG46" s="134"/>
      <c r="HTH46" s="134"/>
      <c r="HTI46" s="134"/>
      <c r="HTJ46" s="134"/>
      <c r="HTK46" s="134"/>
      <c r="HTL46" s="134"/>
      <c r="HTM46" s="134"/>
      <c r="HTN46" s="134"/>
      <c r="HTO46" s="134"/>
      <c r="HTP46" s="134"/>
      <c r="HTQ46" s="134"/>
      <c r="HTR46" s="134"/>
      <c r="HTS46" s="134"/>
      <c r="HTT46" s="134"/>
      <c r="HTU46" s="134"/>
      <c r="HTV46" s="134"/>
      <c r="HTW46" s="134"/>
      <c r="HTX46" s="134"/>
      <c r="HTY46" s="134"/>
      <c r="HTZ46" s="134"/>
      <c r="HUA46" s="134"/>
      <c r="HUB46" s="134"/>
      <c r="HUC46" s="134"/>
      <c r="HUD46" s="134"/>
      <c r="HUE46" s="134"/>
      <c r="HUF46" s="134"/>
      <c r="HUG46" s="134"/>
      <c r="HUH46" s="134"/>
      <c r="HUI46" s="134"/>
      <c r="HUJ46" s="134"/>
      <c r="HUK46" s="134"/>
      <c r="HUL46" s="134"/>
      <c r="HUM46" s="134"/>
      <c r="HUN46" s="134"/>
      <c r="HUO46" s="134"/>
      <c r="HUP46" s="134"/>
      <c r="HUQ46" s="134"/>
      <c r="HUR46" s="134"/>
      <c r="HUS46" s="134"/>
      <c r="HUT46" s="134"/>
      <c r="HUU46" s="134"/>
      <c r="HUV46" s="134"/>
      <c r="HUW46" s="134"/>
      <c r="HUX46" s="134"/>
      <c r="HUY46" s="134"/>
      <c r="HUZ46" s="134"/>
      <c r="HVA46" s="134"/>
      <c r="HVB46" s="134"/>
      <c r="HVC46" s="134"/>
      <c r="HVD46" s="134"/>
      <c r="HVE46" s="134"/>
      <c r="HVF46" s="134"/>
      <c r="HVG46" s="134"/>
      <c r="HVH46" s="134"/>
      <c r="HVI46" s="134"/>
      <c r="HVJ46" s="134"/>
      <c r="HVK46" s="134"/>
      <c r="HVL46" s="134"/>
      <c r="HVM46" s="134"/>
      <c r="HVN46" s="134"/>
      <c r="HVO46" s="134"/>
      <c r="HVP46" s="134"/>
      <c r="HVQ46" s="134"/>
      <c r="HVR46" s="134"/>
      <c r="HVS46" s="134"/>
      <c r="HVT46" s="134"/>
      <c r="HVU46" s="134"/>
      <c r="HVV46" s="134"/>
      <c r="HVW46" s="134"/>
      <c r="HVX46" s="134"/>
      <c r="HVY46" s="134"/>
      <c r="HVZ46" s="134"/>
      <c r="HWA46" s="134"/>
      <c r="HWB46" s="134"/>
      <c r="HWC46" s="134"/>
      <c r="HWD46" s="134"/>
      <c r="HWE46" s="134"/>
      <c r="HWF46" s="134"/>
      <c r="HWG46" s="134"/>
      <c r="HWH46" s="134"/>
      <c r="HWI46" s="134"/>
      <c r="HWJ46" s="134"/>
      <c r="HWK46" s="134"/>
      <c r="HWL46" s="134"/>
      <c r="HWM46" s="134"/>
      <c r="HWN46" s="134"/>
      <c r="HWO46" s="134"/>
      <c r="HWP46" s="134"/>
      <c r="HWQ46" s="134"/>
      <c r="HWR46" s="134"/>
      <c r="HWS46" s="134"/>
      <c r="HWT46" s="134"/>
      <c r="HWU46" s="134"/>
      <c r="HWV46" s="134"/>
      <c r="HWW46" s="134"/>
      <c r="HWX46" s="134"/>
      <c r="HWY46" s="134"/>
      <c r="HWZ46" s="134"/>
      <c r="HXA46" s="134"/>
      <c r="HXB46" s="134"/>
      <c r="HXC46" s="134"/>
      <c r="HXD46" s="134"/>
      <c r="HXE46" s="134"/>
      <c r="HXF46" s="134"/>
      <c r="HXG46" s="134"/>
      <c r="HXH46" s="134"/>
      <c r="HXI46" s="134"/>
      <c r="HXJ46" s="134"/>
      <c r="HXK46" s="134"/>
      <c r="HXL46" s="134"/>
      <c r="HXM46" s="134"/>
      <c r="HXN46" s="134"/>
      <c r="HXO46" s="134"/>
      <c r="HXP46" s="134"/>
      <c r="HXQ46" s="134"/>
      <c r="HXR46" s="134"/>
      <c r="HXS46" s="134"/>
      <c r="HXT46" s="134"/>
      <c r="HXU46" s="134"/>
      <c r="HXV46" s="134"/>
      <c r="HXW46" s="134"/>
      <c r="HXX46" s="134"/>
      <c r="HXY46" s="134"/>
      <c r="HXZ46" s="134"/>
      <c r="HYA46" s="134"/>
      <c r="HYB46" s="134"/>
      <c r="HYC46" s="134"/>
      <c r="HYD46" s="134"/>
      <c r="HYE46" s="134"/>
      <c r="HYF46" s="134"/>
      <c r="HYG46" s="134"/>
      <c r="HYH46" s="134"/>
      <c r="HYI46" s="134"/>
      <c r="HYJ46" s="134"/>
      <c r="HYK46" s="134"/>
      <c r="HYL46" s="134"/>
      <c r="HYM46" s="134"/>
      <c r="HYN46" s="134"/>
      <c r="HYO46" s="134"/>
      <c r="HYP46" s="134"/>
      <c r="HYQ46" s="134"/>
      <c r="HYR46" s="134"/>
      <c r="HYS46" s="134"/>
      <c r="HYT46" s="134"/>
      <c r="HYU46" s="134"/>
      <c r="HYV46" s="134"/>
      <c r="HYW46" s="134"/>
      <c r="HYX46" s="134"/>
      <c r="HYY46" s="134"/>
      <c r="HYZ46" s="134"/>
      <c r="HZA46" s="134"/>
      <c r="HZB46" s="134"/>
      <c r="HZC46" s="134"/>
      <c r="HZD46" s="134"/>
      <c r="HZE46" s="134"/>
      <c r="HZF46" s="134"/>
      <c r="HZG46" s="134"/>
      <c r="HZH46" s="134"/>
      <c r="HZI46" s="134"/>
      <c r="HZJ46" s="134"/>
      <c r="HZK46" s="134"/>
      <c r="HZL46" s="134"/>
      <c r="HZM46" s="134"/>
      <c r="HZN46" s="134"/>
      <c r="HZO46" s="134"/>
      <c r="HZP46" s="134"/>
      <c r="HZQ46" s="134"/>
      <c r="HZR46" s="134"/>
      <c r="HZS46" s="134"/>
      <c r="HZT46" s="134"/>
      <c r="HZU46" s="134"/>
      <c r="HZV46" s="134"/>
      <c r="HZW46" s="134"/>
      <c r="HZX46" s="134"/>
      <c r="HZY46" s="134"/>
      <c r="HZZ46" s="134"/>
      <c r="IAA46" s="134"/>
      <c r="IAB46" s="134"/>
      <c r="IAC46" s="134"/>
      <c r="IAD46" s="134"/>
      <c r="IAE46" s="134"/>
      <c r="IAF46" s="134"/>
      <c r="IAG46" s="134"/>
      <c r="IAH46" s="134"/>
      <c r="IAI46" s="134"/>
      <c r="IAJ46" s="134"/>
      <c r="IAK46" s="134"/>
      <c r="IAL46" s="134"/>
      <c r="IAM46" s="134"/>
      <c r="IAN46" s="134"/>
      <c r="IAO46" s="134"/>
      <c r="IAP46" s="134"/>
      <c r="IAQ46" s="134"/>
      <c r="IAR46" s="134"/>
      <c r="IAS46" s="134"/>
      <c r="IAT46" s="134"/>
      <c r="IAU46" s="134"/>
      <c r="IAV46" s="134"/>
      <c r="IAW46" s="134"/>
      <c r="IAX46" s="134"/>
      <c r="IAY46" s="134"/>
      <c r="IAZ46" s="134"/>
      <c r="IBA46" s="134"/>
      <c r="IBB46" s="134"/>
      <c r="IBC46" s="134"/>
      <c r="IBD46" s="134"/>
      <c r="IBE46" s="134"/>
      <c r="IBF46" s="134"/>
      <c r="IBG46" s="134"/>
      <c r="IBH46" s="134"/>
      <c r="IBI46" s="134"/>
      <c r="IBJ46" s="134"/>
      <c r="IBK46" s="134"/>
      <c r="IBL46" s="134"/>
      <c r="IBM46" s="134"/>
      <c r="IBN46" s="134"/>
      <c r="IBO46" s="134"/>
      <c r="IBP46" s="134"/>
      <c r="IBQ46" s="134"/>
      <c r="IBR46" s="134"/>
      <c r="IBS46" s="134"/>
      <c r="IBT46" s="134"/>
      <c r="IBU46" s="134"/>
      <c r="IBV46" s="134"/>
      <c r="IBW46" s="134"/>
      <c r="IBX46" s="134"/>
      <c r="IBY46" s="134"/>
      <c r="IBZ46" s="134"/>
      <c r="ICA46" s="134"/>
      <c r="ICB46" s="134"/>
      <c r="ICC46" s="134"/>
      <c r="ICD46" s="134"/>
      <c r="ICE46" s="134"/>
      <c r="ICF46" s="134"/>
      <c r="ICG46" s="134"/>
      <c r="ICH46" s="134"/>
      <c r="ICI46" s="134"/>
      <c r="ICJ46" s="134"/>
      <c r="ICK46" s="134"/>
      <c r="ICL46" s="134"/>
      <c r="ICM46" s="134"/>
      <c r="ICN46" s="134"/>
      <c r="ICO46" s="134"/>
      <c r="ICP46" s="134"/>
      <c r="ICQ46" s="134"/>
      <c r="ICR46" s="134"/>
      <c r="ICS46" s="134"/>
      <c r="ICT46" s="134"/>
      <c r="ICU46" s="134"/>
      <c r="ICV46" s="134"/>
      <c r="ICW46" s="134"/>
      <c r="ICX46" s="134"/>
      <c r="ICY46" s="134"/>
      <c r="ICZ46" s="134"/>
      <c r="IDA46" s="134"/>
      <c r="IDB46" s="134"/>
      <c r="IDC46" s="134"/>
      <c r="IDD46" s="134"/>
      <c r="IDE46" s="134"/>
      <c r="IDF46" s="134"/>
      <c r="IDG46" s="134"/>
      <c r="IDH46" s="134"/>
      <c r="IDI46" s="134"/>
      <c r="IDJ46" s="134"/>
      <c r="IDK46" s="134"/>
      <c r="IDL46" s="134"/>
      <c r="IDM46" s="134"/>
      <c r="IDN46" s="134"/>
      <c r="IDO46" s="134"/>
      <c r="IDP46" s="134"/>
      <c r="IDQ46" s="134"/>
      <c r="IDR46" s="134"/>
      <c r="IDS46" s="134"/>
      <c r="IDT46" s="134"/>
      <c r="IDU46" s="134"/>
      <c r="IDV46" s="134"/>
      <c r="IDW46" s="134"/>
      <c r="IDX46" s="134"/>
      <c r="IDY46" s="134"/>
      <c r="IDZ46" s="134"/>
      <c r="IEA46" s="134"/>
      <c r="IEB46" s="134"/>
      <c r="IEC46" s="134"/>
      <c r="IED46" s="134"/>
      <c r="IEE46" s="134"/>
      <c r="IEF46" s="134"/>
      <c r="IEG46" s="134"/>
      <c r="IEH46" s="134"/>
      <c r="IEI46" s="134"/>
      <c r="IEJ46" s="134"/>
      <c r="IEK46" s="134"/>
      <c r="IEL46" s="134"/>
      <c r="IEM46" s="134"/>
      <c r="IEN46" s="134"/>
      <c r="IEO46" s="134"/>
      <c r="IEP46" s="134"/>
      <c r="IEQ46" s="134"/>
      <c r="IER46" s="134"/>
      <c r="IES46" s="134"/>
      <c r="IET46" s="134"/>
      <c r="IEU46" s="134"/>
      <c r="IEV46" s="134"/>
      <c r="IEW46" s="134"/>
      <c r="IEX46" s="134"/>
      <c r="IEY46" s="134"/>
      <c r="IEZ46" s="134"/>
      <c r="IFA46" s="134"/>
      <c r="IFB46" s="134"/>
      <c r="IFC46" s="134"/>
      <c r="IFD46" s="134"/>
      <c r="IFE46" s="134"/>
      <c r="IFF46" s="134"/>
      <c r="IFG46" s="134"/>
      <c r="IFH46" s="134"/>
      <c r="IFI46" s="134"/>
      <c r="IFJ46" s="134"/>
      <c r="IFK46" s="134"/>
      <c r="IFL46" s="134"/>
      <c r="IFM46" s="134"/>
      <c r="IFN46" s="134"/>
      <c r="IFO46" s="134"/>
      <c r="IFP46" s="134"/>
      <c r="IFQ46" s="134"/>
      <c r="IFR46" s="134"/>
      <c r="IFS46" s="134"/>
      <c r="IFT46" s="134"/>
      <c r="IFU46" s="134"/>
      <c r="IFV46" s="134"/>
      <c r="IFW46" s="134"/>
      <c r="IFX46" s="134"/>
      <c r="IFY46" s="134"/>
      <c r="IFZ46" s="134"/>
      <c r="IGA46" s="134"/>
      <c r="IGB46" s="134"/>
      <c r="IGC46" s="134"/>
      <c r="IGD46" s="134"/>
      <c r="IGE46" s="134"/>
      <c r="IGF46" s="134"/>
      <c r="IGG46" s="134"/>
      <c r="IGH46" s="134"/>
      <c r="IGI46" s="134"/>
      <c r="IGJ46" s="134"/>
      <c r="IGK46" s="134"/>
      <c r="IGL46" s="134"/>
      <c r="IGM46" s="134"/>
      <c r="IGN46" s="134"/>
      <c r="IGO46" s="134"/>
      <c r="IGP46" s="134"/>
      <c r="IGQ46" s="134"/>
      <c r="IGR46" s="134"/>
      <c r="IGS46" s="134"/>
      <c r="IGT46" s="134"/>
      <c r="IGU46" s="134"/>
      <c r="IGV46" s="134"/>
      <c r="IGW46" s="134"/>
      <c r="IGX46" s="134"/>
      <c r="IGY46" s="134"/>
      <c r="IGZ46" s="134"/>
      <c r="IHA46" s="134"/>
      <c r="IHB46" s="134"/>
      <c r="IHC46" s="134"/>
      <c r="IHD46" s="134"/>
      <c r="IHE46" s="134"/>
      <c r="IHF46" s="134"/>
      <c r="IHG46" s="134"/>
      <c r="IHH46" s="134"/>
      <c r="IHI46" s="134"/>
      <c r="IHJ46" s="134"/>
      <c r="IHK46" s="134"/>
      <c r="IHL46" s="134"/>
      <c r="IHM46" s="134"/>
      <c r="IHN46" s="134"/>
      <c r="IHO46" s="134"/>
      <c r="IHP46" s="134"/>
      <c r="IHQ46" s="134"/>
      <c r="IHR46" s="134"/>
      <c r="IHS46" s="134"/>
      <c r="IHT46" s="134"/>
      <c r="IHU46" s="134"/>
      <c r="IHV46" s="134"/>
      <c r="IHW46" s="134"/>
      <c r="IHX46" s="134"/>
      <c r="IHY46" s="134"/>
      <c r="IHZ46" s="134"/>
      <c r="IIA46" s="134"/>
      <c r="IIB46" s="134"/>
      <c r="IIC46" s="134"/>
      <c r="IID46" s="134"/>
      <c r="IIE46" s="134"/>
      <c r="IIF46" s="134"/>
      <c r="IIG46" s="134"/>
      <c r="IIH46" s="134"/>
      <c r="III46" s="134"/>
      <c r="IIJ46" s="134"/>
      <c r="IIK46" s="134"/>
      <c r="IIL46" s="134"/>
      <c r="IIM46" s="134"/>
      <c r="IIN46" s="134"/>
      <c r="IIO46" s="134"/>
      <c r="IIP46" s="134"/>
      <c r="IIQ46" s="134"/>
      <c r="IIR46" s="134"/>
      <c r="IIS46" s="134"/>
      <c r="IIT46" s="134"/>
      <c r="IIU46" s="134"/>
      <c r="IIV46" s="134"/>
      <c r="IIW46" s="134"/>
      <c r="IIX46" s="134"/>
      <c r="IIY46" s="134"/>
      <c r="IIZ46" s="134"/>
      <c r="IJA46" s="134"/>
      <c r="IJB46" s="134"/>
      <c r="IJC46" s="134"/>
      <c r="IJD46" s="134"/>
      <c r="IJE46" s="134"/>
      <c r="IJF46" s="134"/>
      <c r="IJG46" s="134"/>
      <c r="IJH46" s="134"/>
      <c r="IJI46" s="134"/>
      <c r="IJJ46" s="134"/>
      <c r="IJK46" s="134"/>
      <c r="IJL46" s="134"/>
      <c r="IJM46" s="134"/>
      <c r="IJN46" s="134"/>
      <c r="IJO46" s="134"/>
      <c r="IJP46" s="134"/>
      <c r="IJQ46" s="134"/>
      <c r="IJR46" s="134"/>
      <c r="IJS46" s="134"/>
      <c r="IJT46" s="134"/>
      <c r="IJU46" s="134"/>
      <c r="IJV46" s="134"/>
      <c r="IJW46" s="134"/>
      <c r="IJX46" s="134"/>
      <c r="IJY46" s="134"/>
      <c r="IJZ46" s="134"/>
      <c r="IKA46" s="134"/>
      <c r="IKB46" s="134"/>
      <c r="IKC46" s="134"/>
      <c r="IKD46" s="134"/>
      <c r="IKE46" s="134"/>
      <c r="IKF46" s="134"/>
      <c r="IKG46" s="134"/>
      <c r="IKH46" s="134"/>
      <c r="IKI46" s="134"/>
      <c r="IKJ46" s="134"/>
      <c r="IKK46" s="134"/>
      <c r="IKL46" s="134"/>
      <c r="IKM46" s="134"/>
      <c r="IKN46" s="134"/>
      <c r="IKO46" s="134"/>
      <c r="IKP46" s="134"/>
      <c r="IKQ46" s="134"/>
      <c r="IKR46" s="134"/>
      <c r="IKS46" s="134"/>
      <c r="IKT46" s="134"/>
      <c r="IKU46" s="134"/>
      <c r="IKV46" s="134"/>
      <c r="IKW46" s="134"/>
      <c r="IKX46" s="134"/>
      <c r="IKY46" s="134"/>
      <c r="IKZ46" s="134"/>
      <c r="ILA46" s="134"/>
      <c r="ILB46" s="134"/>
      <c r="ILC46" s="134"/>
      <c r="ILD46" s="134"/>
      <c r="ILE46" s="134"/>
      <c r="ILF46" s="134"/>
      <c r="ILG46" s="134"/>
      <c r="ILH46" s="134"/>
      <c r="ILI46" s="134"/>
      <c r="ILJ46" s="134"/>
      <c r="ILK46" s="134"/>
      <c r="ILL46" s="134"/>
      <c r="ILM46" s="134"/>
      <c r="ILN46" s="134"/>
      <c r="ILO46" s="134"/>
      <c r="ILP46" s="134"/>
      <c r="ILQ46" s="134"/>
      <c r="ILR46" s="134"/>
      <c r="ILS46" s="134"/>
      <c r="ILT46" s="134"/>
      <c r="ILU46" s="134"/>
      <c r="ILV46" s="134"/>
      <c r="ILW46" s="134"/>
      <c r="ILX46" s="134"/>
      <c r="ILY46" s="134"/>
      <c r="ILZ46" s="134"/>
      <c r="IMA46" s="134"/>
      <c r="IMB46" s="134"/>
      <c r="IMC46" s="134"/>
      <c r="IMD46" s="134"/>
      <c r="IME46" s="134"/>
      <c r="IMF46" s="134"/>
      <c r="IMG46" s="134"/>
      <c r="IMH46" s="134"/>
      <c r="IMI46" s="134"/>
      <c r="IMJ46" s="134"/>
      <c r="IMK46" s="134"/>
      <c r="IML46" s="134"/>
      <c r="IMM46" s="134"/>
      <c r="IMN46" s="134"/>
      <c r="IMO46" s="134"/>
      <c r="IMP46" s="134"/>
      <c r="IMQ46" s="134"/>
      <c r="IMR46" s="134"/>
      <c r="IMS46" s="134"/>
      <c r="IMT46" s="134"/>
      <c r="IMU46" s="134"/>
      <c r="IMV46" s="134"/>
      <c r="IMW46" s="134"/>
      <c r="IMX46" s="134"/>
      <c r="IMY46" s="134"/>
      <c r="IMZ46" s="134"/>
      <c r="INA46" s="134"/>
      <c r="INB46" s="134"/>
      <c r="INC46" s="134"/>
      <c r="IND46" s="134"/>
      <c r="INE46" s="134"/>
      <c r="INF46" s="134"/>
      <c r="ING46" s="134"/>
      <c r="INH46" s="134"/>
      <c r="INI46" s="134"/>
      <c r="INJ46" s="134"/>
      <c r="INK46" s="134"/>
      <c r="INL46" s="134"/>
      <c r="INM46" s="134"/>
      <c r="INN46" s="134"/>
      <c r="INO46" s="134"/>
      <c r="INP46" s="134"/>
      <c r="INQ46" s="134"/>
      <c r="INR46" s="134"/>
      <c r="INS46" s="134"/>
      <c r="INT46" s="134"/>
      <c r="INU46" s="134"/>
      <c r="INV46" s="134"/>
      <c r="INW46" s="134"/>
      <c r="INX46" s="134"/>
      <c r="INY46" s="134"/>
      <c r="INZ46" s="134"/>
      <c r="IOA46" s="134"/>
      <c r="IOB46" s="134"/>
      <c r="IOC46" s="134"/>
      <c r="IOD46" s="134"/>
      <c r="IOE46" s="134"/>
      <c r="IOF46" s="134"/>
      <c r="IOG46" s="134"/>
      <c r="IOH46" s="134"/>
      <c r="IOI46" s="134"/>
      <c r="IOJ46" s="134"/>
      <c r="IOK46" s="134"/>
      <c r="IOL46" s="134"/>
      <c r="IOM46" s="134"/>
      <c r="ION46" s="134"/>
      <c r="IOO46" s="134"/>
      <c r="IOP46" s="134"/>
      <c r="IOQ46" s="134"/>
      <c r="IOR46" s="134"/>
      <c r="IOS46" s="134"/>
      <c r="IOT46" s="134"/>
      <c r="IOU46" s="134"/>
      <c r="IOV46" s="134"/>
      <c r="IOW46" s="134"/>
      <c r="IOX46" s="134"/>
      <c r="IOY46" s="134"/>
      <c r="IOZ46" s="134"/>
      <c r="IPA46" s="134"/>
      <c r="IPB46" s="134"/>
      <c r="IPC46" s="134"/>
      <c r="IPD46" s="134"/>
      <c r="IPE46" s="134"/>
      <c r="IPF46" s="134"/>
      <c r="IPG46" s="134"/>
      <c r="IPH46" s="134"/>
      <c r="IPI46" s="134"/>
      <c r="IPJ46" s="134"/>
      <c r="IPK46" s="134"/>
      <c r="IPL46" s="134"/>
      <c r="IPM46" s="134"/>
      <c r="IPN46" s="134"/>
      <c r="IPO46" s="134"/>
      <c r="IPP46" s="134"/>
      <c r="IPQ46" s="134"/>
      <c r="IPR46" s="134"/>
      <c r="IPS46" s="134"/>
      <c r="IPT46" s="134"/>
      <c r="IPU46" s="134"/>
      <c r="IPV46" s="134"/>
      <c r="IPW46" s="134"/>
      <c r="IPX46" s="134"/>
      <c r="IPY46" s="134"/>
      <c r="IPZ46" s="134"/>
      <c r="IQA46" s="134"/>
      <c r="IQB46" s="134"/>
      <c r="IQC46" s="134"/>
      <c r="IQD46" s="134"/>
      <c r="IQE46" s="134"/>
      <c r="IQF46" s="134"/>
      <c r="IQG46" s="134"/>
      <c r="IQH46" s="134"/>
      <c r="IQI46" s="134"/>
      <c r="IQJ46" s="134"/>
      <c r="IQK46" s="134"/>
      <c r="IQL46" s="134"/>
      <c r="IQM46" s="134"/>
      <c r="IQN46" s="134"/>
      <c r="IQO46" s="134"/>
      <c r="IQP46" s="134"/>
      <c r="IQQ46" s="134"/>
      <c r="IQR46" s="134"/>
      <c r="IQS46" s="134"/>
      <c r="IQT46" s="134"/>
      <c r="IQU46" s="134"/>
      <c r="IQV46" s="134"/>
      <c r="IQW46" s="134"/>
      <c r="IQX46" s="134"/>
      <c r="IQY46" s="134"/>
      <c r="IQZ46" s="134"/>
      <c r="IRA46" s="134"/>
      <c r="IRB46" s="134"/>
      <c r="IRC46" s="134"/>
      <c r="IRD46" s="134"/>
      <c r="IRE46" s="134"/>
      <c r="IRF46" s="134"/>
      <c r="IRG46" s="134"/>
      <c r="IRH46" s="134"/>
      <c r="IRI46" s="134"/>
      <c r="IRJ46" s="134"/>
      <c r="IRK46" s="134"/>
      <c r="IRL46" s="134"/>
      <c r="IRM46" s="134"/>
      <c r="IRN46" s="134"/>
      <c r="IRO46" s="134"/>
      <c r="IRP46" s="134"/>
      <c r="IRQ46" s="134"/>
      <c r="IRR46" s="134"/>
      <c r="IRS46" s="134"/>
      <c r="IRT46" s="134"/>
      <c r="IRU46" s="134"/>
      <c r="IRV46" s="134"/>
      <c r="IRW46" s="134"/>
      <c r="IRX46" s="134"/>
      <c r="IRY46" s="134"/>
      <c r="IRZ46" s="134"/>
      <c r="ISA46" s="134"/>
      <c r="ISB46" s="134"/>
      <c r="ISC46" s="134"/>
      <c r="ISD46" s="134"/>
      <c r="ISE46" s="134"/>
      <c r="ISF46" s="134"/>
      <c r="ISG46" s="134"/>
      <c r="ISH46" s="134"/>
      <c r="ISI46" s="134"/>
      <c r="ISJ46" s="134"/>
      <c r="ISK46" s="134"/>
      <c r="ISL46" s="134"/>
      <c r="ISM46" s="134"/>
      <c r="ISN46" s="134"/>
      <c r="ISO46" s="134"/>
      <c r="ISP46" s="134"/>
      <c r="ISQ46" s="134"/>
      <c r="ISR46" s="134"/>
      <c r="ISS46" s="134"/>
      <c r="IST46" s="134"/>
      <c r="ISU46" s="134"/>
      <c r="ISV46" s="134"/>
      <c r="ISW46" s="134"/>
      <c r="ISX46" s="134"/>
      <c r="ISY46" s="134"/>
      <c r="ISZ46" s="134"/>
      <c r="ITA46" s="134"/>
      <c r="ITB46" s="134"/>
      <c r="ITC46" s="134"/>
      <c r="ITD46" s="134"/>
      <c r="ITE46" s="134"/>
      <c r="ITF46" s="134"/>
      <c r="ITG46" s="134"/>
      <c r="ITH46" s="134"/>
      <c r="ITI46" s="134"/>
      <c r="ITJ46" s="134"/>
      <c r="ITK46" s="134"/>
      <c r="ITL46" s="134"/>
      <c r="ITM46" s="134"/>
      <c r="ITN46" s="134"/>
      <c r="ITO46" s="134"/>
      <c r="ITP46" s="134"/>
      <c r="ITQ46" s="134"/>
      <c r="ITR46" s="134"/>
      <c r="ITS46" s="134"/>
      <c r="ITT46" s="134"/>
      <c r="ITU46" s="134"/>
      <c r="ITV46" s="134"/>
      <c r="ITW46" s="134"/>
      <c r="ITX46" s="134"/>
      <c r="ITY46" s="134"/>
      <c r="ITZ46" s="134"/>
      <c r="IUA46" s="134"/>
      <c r="IUB46" s="134"/>
      <c r="IUC46" s="134"/>
      <c r="IUD46" s="134"/>
      <c r="IUE46" s="134"/>
      <c r="IUF46" s="134"/>
      <c r="IUG46" s="134"/>
      <c r="IUH46" s="134"/>
      <c r="IUI46" s="134"/>
      <c r="IUJ46" s="134"/>
      <c r="IUK46" s="134"/>
      <c r="IUL46" s="134"/>
      <c r="IUM46" s="134"/>
      <c r="IUN46" s="134"/>
      <c r="IUO46" s="134"/>
      <c r="IUP46" s="134"/>
      <c r="IUQ46" s="134"/>
      <c r="IUR46" s="134"/>
      <c r="IUS46" s="134"/>
      <c r="IUT46" s="134"/>
      <c r="IUU46" s="134"/>
      <c r="IUV46" s="134"/>
      <c r="IUW46" s="134"/>
      <c r="IUX46" s="134"/>
      <c r="IUY46" s="134"/>
      <c r="IUZ46" s="134"/>
      <c r="IVA46" s="134"/>
      <c r="IVB46" s="134"/>
      <c r="IVC46" s="134"/>
      <c r="IVD46" s="134"/>
      <c r="IVE46" s="134"/>
      <c r="IVF46" s="134"/>
      <c r="IVG46" s="134"/>
      <c r="IVH46" s="134"/>
      <c r="IVI46" s="134"/>
      <c r="IVJ46" s="134"/>
      <c r="IVK46" s="134"/>
      <c r="IVL46" s="134"/>
      <c r="IVM46" s="134"/>
      <c r="IVN46" s="134"/>
      <c r="IVO46" s="134"/>
      <c r="IVP46" s="134"/>
      <c r="IVQ46" s="134"/>
      <c r="IVR46" s="134"/>
      <c r="IVS46" s="134"/>
      <c r="IVT46" s="134"/>
      <c r="IVU46" s="134"/>
      <c r="IVV46" s="134"/>
      <c r="IVW46" s="134"/>
      <c r="IVX46" s="134"/>
      <c r="IVY46" s="134"/>
      <c r="IVZ46" s="134"/>
      <c r="IWA46" s="134"/>
      <c r="IWB46" s="134"/>
      <c r="IWC46" s="134"/>
      <c r="IWD46" s="134"/>
      <c r="IWE46" s="134"/>
      <c r="IWF46" s="134"/>
      <c r="IWG46" s="134"/>
      <c r="IWH46" s="134"/>
      <c r="IWI46" s="134"/>
      <c r="IWJ46" s="134"/>
      <c r="IWK46" s="134"/>
      <c r="IWL46" s="134"/>
      <c r="IWM46" s="134"/>
      <c r="IWN46" s="134"/>
      <c r="IWO46" s="134"/>
      <c r="IWP46" s="134"/>
      <c r="IWQ46" s="134"/>
      <c r="IWR46" s="134"/>
      <c r="IWS46" s="134"/>
      <c r="IWT46" s="134"/>
      <c r="IWU46" s="134"/>
      <c r="IWV46" s="134"/>
      <c r="IWW46" s="134"/>
      <c r="IWX46" s="134"/>
      <c r="IWY46" s="134"/>
      <c r="IWZ46" s="134"/>
      <c r="IXA46" s="134"/>
      <c r="IXB46" s="134"/>
      <c r="IXC46" s="134"/>
      <c r="IXD46" s="134"/>
      <c r="IXE46" s="134"/>
      <c r="IXF46" s="134"/>
      <c r="IXG46" s="134"/>
      <c r="IXH46" s="134"/>
      <c r="IXI46" s="134"/>
      <c r="IXJ46" s="134"/>
      <c r="IXK46" s="134"/>
      <c r="IXL46" s="134"/>
      <c r="IXM46" s="134"/>
      <c r="IXN46" s="134"/>
      <c r="IXO46" s="134"/>
      <c r="IXP46" s="134"/>
      <c r="IXQ46" s="134"/>
      <c r="IXR46" s="134"/>
      <c r="IXS46" s="134"/>
      <c r="IXT46" s="134"/>
      <c r="IXU46" s="134"/>
      <c r="IXV46" s="134"/>
      <c r="IXW46" s="134"/>
      <c r="IXX46" s="134"/>
      <c r="IXY46" s="134"/>
      <c r="IXZ46" s="134"/>
      <c r="IYA46" s="134"/>
      <c r="IYB46" s="134"/>
      <c r="IYC46" s="134"/>
      <c r="IYD46" s="134"/>
      <c r="IYE46" s="134"/>
      <c r="IYF46" s="134"/>
      <c r="IYG46" s="134"/>
      <c r="IYH46" s="134"/>
      <c r="IYI46" s="134"/>
      <c r="IYJ46" s="134"/>
      <c r="IYK46" s="134"/>
      <c r="IYL46" s="134"/>
      <c r="IYM46" s="134"/>
      <c r="IYN46" s="134"/>
      <c r="IYO46" s="134"/>
      <c r="IYP46" s="134"/>
      <c r="IYQ46" s="134"/>
      <c r="IYR46" s="134"/>
      <c r="IYS46" s="134"/>
      <c r="IYT46" s="134"/>
      <c r="IYU46" s="134"/>
      <c r="IYV46" s="134"/>
      <c r="IYW46" s="134"/>
      <c r="IYX46" s="134"/>
      <c r="IYY46" s="134"/>
      <c r="IYZ46" s="134"/>
      <c r="IZA46" s="134"/>
      <c r="IZB46" s="134"/>
      <c r="IZC46" s="134"/>
      <c r="IZD46" s="134"/>
      <c r="IZE46" s="134"/>
      <c r="IZF46" s="134"/>
      <c r="IZG46" s="134"/>
      <c r="IZH46" s="134"/>
      <c r="IZI46" s="134"/>
      <c r="IZJ46" s="134"/>
      <c r="IZK46" s="134"/>
      <c r="IZL46" s="134"/>
      <c r="IZM46" s="134"/>
      <c r="IZN46" s="134"/>
      <c r="IZO46" s="134"/>
      <c r="IZP46" s="134"/>
      <c r="IZQ46" s="134"/>
      <c r="IZR46" s="134"/>
      <c r="IZS46" s="134"/>
      <c r="IZT46" s="134"/>
      <c r="IZU46" s="134"/>
      <c r="IZV46" s="134"/>
      <c r="IZW46" s="134"/>
      <c r="IZX46" s="134"/>
      <c r="IZY46" s="134"/>
      <c r="IZZ46" s="134"/>
      <c r="JAA46" s="134"/>
      <c r="JAB46" s="134"/>
      <c r="JAC46" s="134"/>
      <c r="JAD46" s="134"/>
      <c r="JAE46" s="134"/>
      <c r="JAF46" s="134"/>
      <c r="JAG46" s="134"/>
      <c r="JAH46" s="134"/>
      <c r="JAI46" s="134"/>
      <c r="JAJ46" s="134"/>
      <c r="JAK46" s="134"/>
      <c r="JAL46" s="134"/>
      <c r="JAM46" s="134"/>
      <c r="JAN46" s="134"/>
      <c r="JAO46" s="134"/>
      <c r="JAP46" s="134"/>
      <c r="JAQ46" s="134"/>
      <c r="JAR46" s="134"/>
      <c r="JAS46" s="134"/>
      <c r="JAT46" s="134"/>
      <c r="JAU46" s="134"/>
      <c r="JAV46" s="134"/>
      <c r="JAW46" s="134"/>
      <c r="JAX46" s="134"/>
      <c r="JAY46" s="134"/>
      <c r="JAZ46" s="134"/>
      <c r="JBA46" s="134"/>
      <c r="JBB46" s="134"/>
      <c r="JBC46" s="134"/>
      <c r="JBD46" s="134"/>
      <c r="JBE46" s="134"/>
      <c r="JBF46" s="134"/>
      <c r="JBG46" s="134"/>
      <c r="JBH46" s="134"/>
      <c r="JBI46" s="134"/>
      <c r="JBJ46" s="134"/>
      <c r="JBK46" s="134"/>
      <c r="JBL46" s="134"/>
      <c r="JBM46" s="134"/>
      <c r="JBN46" s="134"/>
      <c r="JBO46" s="134"/>
      <c r="JBP46" s="134"/>
      <c r="JBQ46" s="134"/>
      <c r="JBR46" s="134"/>
      <c r="JBS46" s="134"/>
      <c r="JBT46" s="134"/>
      <c r="JBU46" s="134"/>
      <c r="JBV46" s="134"/>
      <c r="JBW46" s="134"/>
      <c r="JBX46" s="134"/>
      <c r="JBY46" s="134"/>
      <c r="JBZ46" s="134"/>
      <c r="JCA46" s="134"/>
      <c r="JCB46" s="134"/>
      <c r="JCC46" s="134"/>
      <c r="JCD46" s="134"/>
      <c r="JCE46" s="134"/>
      <c r="JCF46" s="134"/>
      <c r="JCG46" s="134"/>
      <c r="JCH46" s="134"/>
      <c r="JCI46" s="134"/>
      <c r="JCJ46" s="134"/>
      <c r="JCK46" s="134"/>
      <c r="JCL46" s="134"/>
      <c r="JCM46" s="134"/>
      <c r="JCN46" s="134"/>
      <c r="JCO46" s="134"/>
      <c r="JCP46" s="134"/>
      <c r="JCQ46" s="134"/>
      <c r="JCR46" s="134"/>
      <c r="JCS46" s="134"/>
      <c r="JCT46" s="134"/>
      <c r="JCU46" s="134"/>
      <c r="JCV46" s="134"/>
      <c r="JCW46" s="134"/>
      <c r="JCX46" s="134"/>
      <c r="JCY46" s="134"/>
      <c r="JCZ46" s="134"/>
      <c r="JDA46" s="134"/>
      <c r="JDB46" s="134"/>
      <c r="JDC46" s="134"/>
      <c r="JDD46" s="134"/>
      <c r="JDE46" s="134"/>
      <c r="JDF46" s="134"/>
      <c r="JDG46" s="134"/>
      <c r="JDH46" s="134"/>
      <c r="JDI46" s="134"/>
      <c r="JDJ46" s="134"/>
      <c r="JDK46" s="134"/>
      <c r="JDL46" s="134"/>
      <c r="JDM46" s="134"/>
      <c r="JDN46" s="134"/>
      <c r="JDO46" s="134"/>
      <c r="JDP46" s="134"/>
      <c r="JDQ46" s="134"/>
      <c r="JDR46" s="134"/>
      <c r="JDS46" s="134"/>
      <c r="JDT46" s="134"/>
      <c r="JDU46" s="134"/>
      <c r="JDV46" s="134"/>
      <c r="JDW46" s="134"/>
      <c r="JDX46" s="134"/>
      <c r="JDY46" s="134"/>
      <c r="JDZ46" s="134"/>
      <c r="JEA46" s="134"/>
      <c r="JEB46" s="134"/>
      <c r="JEC46" s="134"/>
      <c r="JED46" s="134"/>
      <c r="JEE46" s="134"/>
      <c r="JEF46" s="134"/>
      <c r="JEG46" s="134"/>
      <c r="JEH46" s="134"/>
      <c r="JEI46" s="134"/>
      <c r="JEJ46" s="134"/>
      <c r="JEK46" s="134"/>
      <c r="JEL46" s="134"/>
      <c r="JEM46" s="134"/>
      <c r="JEN46" s="134"/>
      <c r="JEO46" s="134"/>
      <c r="JEP46" s="134"/>
      <c r="JEQ46" s="134"/>
      <c r="JER46" s="134"/>
      <c r="JES46" s="134"/>
      <c r="JET46" s="134"/>
      <c r="JEU46" s="134"/>
      <c r="JEV46" s="134"/>
      <c r="JEW46" s="134"/>
      <c r="JEX46" s="134"/>
      <c r="JEY46" s="134"/>
      <c r="JEZ46" s="134"/>
      <c r="JFA46" s="134"/>
      <c r="JFB46" s="134"/>
      <c r="JFC46" s="134"/>
      <c r="JFD46" s="134"/>
      <c r="JFE46" s="134"/>
      <c r="JFF46" s="134"/>
      <c r="JFG46" s="134"/>
      <c r="JFH46" s="134"/>
      <c r="JFI46" s="134"/>
      <c r="JFJ46" s="134"/>
      <c r="JFK46" s="134"/>
      <c r="JFL46" s="134"/>
      <c r="JFM46" s="134"/>
      <c r="JFN46" s="134"/>
      <c r="JFO46" s="134"/>
      <c r="JFP46" s="134"/>
      <c r="JFQ46" s="134"/>
      <c r="JFR46" s="134"/>
      <c r="JFS46" s="134"/>
      <c r="JFT46" s="134"/>
      <c r="JFU46" s="134"/>
      <c r="JFV46" s="134"/>
      <c r="JFW46" s="134"/>
      <c r="JFX46" s="134"/>
      <c r="JFY46" s="134"/>
      <c r="JFZ46" s="134"/>
      <c r="JGA46" s="134"/>
      <c r="JGB46" s="134"/>
      <c r="JGC46" s="134"/>
      <c r="JGD46" s="134"/>
      <c r="JGE46" s="134"/>
      <c r="JGF46" s="134"/>
      <c r="JGG46" s="134"/>
      <c r="JGH46" s="134"/>
      <c r="JGI46" s="134"/>
      <c r="JGJ46" s="134"/>
      <c r="JGK46" s="134"/>
      <c r="JGL46" s="134"/>
      <c r="JGM46" s="134"/>
      <c r="JGN46" s="134"/>
      <c r="JGO46" s="134"/>
      <c r="JGP46" s="134"/>
      <c r="JGQ46" s="134"/>
      <c r="JGR46" s="134"/>
      <c r="JGS46" s="134"/>
      <c r="JGT46" s="134"/>
      <c r="JGU46" s="134"/>
      <c r="JGV46" s="134"/>
      <c r="JGW46" s="134"/>
      <c r="JGX46" s="134"/>
      <c r="JGY46" s="134"/>
      <c r="JGZ46" s="134"/>
      <c r="JHA46" s="134"/>
      <c r="JHB46" s="134"/>
      <c r="JHC46" s="134"/>
      <c r="JHD46" s="134"/>
      <c r="JHE46" s="134"/>
      <c r="JHF46" s="134"/>
      <c r="JHG46" s="134"/>
      <c r="JHH46" s="134"/>
      <c r="JHI46" s="134"/>
      <c r="JHJ46" s="134"/>
      <c r="JHK46" s="134"/>
      <c r="JHL46" s="134"/>
      <c r="JHM46" s="134"/>
      <c r="JHN46" s="134"/>
      <c r="JHO46" s="134"/>
      <c r="JHP46" s="134"/>
      <c r="JHQ46" s="134"/>
      <c r="JHR46" s="134"/>
      <c r="JHS46" s="134"/>
      <c r="JHT46" s="134"/>
      <c r="JHU46" s="134"/>
      <c r="JHV46" s="134"/>
      <c r="JHW46" s="134"/>
      <c r="JHX46" s="134"/>
      <c r="JHY46" s="134"/>
      <c r="JHZ46" s="134"/>
      <c r="JIA46" s="134"/>
      <c r="JIB46" s="134"/>
      <c r="JIC46" s="134"/>
      <c r="JID46" s="134"/>
      <c r="JIE46" s="134"/>
      <c r="JIF46" s="134"/>
      <c r="JIG46" s="134"/>
      <c r="JIH46" s="134"/>
      <c r="JII46" s="134"/>
      <c r="JIJ46" s="134"/>
      <c r="JIK46" s="134"/>
      <c r="JIL46" s="134"/>
      <c r="JIM46" s="134"/>
      <c r="JIN46" s="134"/>
      <c r="JIO46" s="134"/>
      <c r="JIP46" s="134"/>
      <c r="JIQ46" s="134"/>
      <c r="JIR46" s="134"/>
      <c r="JIS46" s="134"/>
      <c r="JIT46" s="134"/>
      <c r="JIU46" s="134"/>
      <c r="JIV46" s="134"/>
      <c r="JIW46" s="134"/>
      <c r="JIX46" s="134"/>
      <c r="JIY46" s="134"/>
      <c r="JIZ46" s="134"/>
      <c r="JJA46" s="134"/>
      <c r="JJB46" s="134"/>
      <c r="JJC46" s="134"/>
      <c r="JJD46" s="134"/>
      <c r="JJE46" s="134"/>
      <c r="JJF46" s="134"/>
      <c r="JJG46" s="134"/>
      <c r="JJH46" s="134"/>
      <c r="JJI46" s="134"/>
      <c r="JJJ46" s="134"/>
      <c r="JJK46" s="134"/>
      <c r="JJL46" s="134"/>
      <c r="JJM46" s="134"/>
      <c r="JJN46" s="134"/>
      <c r="JJO46" s="134"/>
      <c r="JJP46" s="134"/>
      <c r="JJQ46" s="134"/>
      <c r="JJR46" s="134"/>
      <c r="JJS46" s="134"/>
      <c r="JJT46" s="134"/>
      <c r="JJU46" s="134"/>
      <c r="JJV46" s="134"/>
      <c r="JJW46" s="134"/>
      <c r="JJX46" s="134"/>
      <c r="JJY46" s="134"/>
      <c r="JJZ46" s="134"/>
      <c r="JKA46" s="134"/>
      <c r="JKB46" s="134"/>
      <c r="JKC46" s="134"/>
      <c r="JKD46" s="134"/>
      <c r="JKE46" s="134"/>
      <c r="JKF46" s="134"/>
      <c r="JKG46" s="134"/>
      <c r="JKH46" s="134"/>
      <c r="JKI46" s="134"/>
      <c r="JKJ46" s="134"/>
      <c r="JKK46" s="134"/>
      <c r="JKL46" s="134"/>
      <c r="JKM46" s="134"/>
      <c r="JKN46" s="134"/>
      <c r="JKO46" s="134"/>
      <c r="JKP46" s="134"/>
      <c r="JKQ46" s="134"/>
      <c r="JKR46" s="134"/>
      <c r="JKS46" s="134"/>
      <c r="JKT46" s="134"/>
      <c r="JKU46" s="134"/>
      <c r="JKV46" s="134"/>
      <c r="JKW46" s="134"/>
      <c r="JKX46" s="134"/>
      <c r="JKY46" s="134"/>
      <c r="JKZ46" s="134"/>
      <c r="JLA46" s="134"/>
      <c r="JLB46" s="134"/>
      <c r="JLC46" s="134"/>
      <c r="JLD46" s="134"/>
      <c r="JLE46" s="134"/>
      <c r="JLF46" s="134"/>
      <c r="JLG46" s="134"/>
      <c r="JLH46" s="134"/>
      <c r="JLI46" s="134"/>
      <c r="JLJ46" s="134"/>
      <c r="JLK46" s="134"/>
      <c r="JLL46" s="134"/>
      <c r="JLM46" s="134"/>
      <c r="JLN46" s="134"/>
      <c r="JLO46" s="134"/>
      <c r="JLP46" s="134"/>
      <c r="JLQ46" s="134"/>
      <c r="JLR46" s="134"/>
      <c r="JLS46" s="134"/>
      <c r="JLT46" s="134"/>
      <c r="JLU46" s="134"/>
      <c r="JLV46" s="134"/>
      <c r="JLW46" s="134"/>
      <c r="JLX46" s="134"/>
      <c r="JLY46" s="134"/>
      <c r="JLZ46" s="134"/>
      <c r="JMA46" s="134"/>
      <c r="JMB46" s="134"/>
      <c r="JMC46" s="134"/>
      <c r="JMD46" s="134"/>
      <c r="JME46" s="134"/>
      <c r="JMF46" s="134"/>
      <c r="JMG46" s="134"/>
      <c r="JMH46" s="134"/>
      <c r="JMI46" s="134"/>
      <c r="JMJ46" s="134"/>
      <c r="JMK46" s="134"/>
      <c r="JML46" s="134"/>
      <c r="JMM46" s="134"/>
      <c r="JMN46" s="134"/>
      <c r="JMO46" s="134"/>
      <c r="JMP46" s="134"/>
      <c r="JMQ46" s="134"/>
      <c r="JMR46" s="134"/>
      <c r="JMS46" s="134"/>
      <c r="JMT46" s="134"/>
      <c r="JMU46" s="134"/>
      <c r="JMV46" s="134"/>
      <c r="JMW46" s="134"/>
      <c r="JMX46" s="134"/>
      <c r="JMY46" s="134"/>
      <c r="JMZ46" s="134"/>
      <c r="JNA46" s="134"/>
      <c r="JNB46" s="134"/>
      <c r="JNC46" s="134"/>
      <c r="JND46" s="134"/>
      <c r="JNE46" s="134"/>
      <c r="JNF46" s="134"/>
      <c r="JNG46" s="134"/>
      <c r="JNH46" s="134"/>
      <c r="JNI46" s="134"/>
      <c r="JNJ46" s="134"/>
      <c r="JNK46" s="134"/>
      <c r="JNL46" s="134"/>
      <c r="JNM46" s="134"/>
      <c r="JNN46" s="134"/>
      <c r="JNO46" s="134"/>
      <c r="JNP46" s="134"/>
      <c r="JNQ46" s="134"/>
      <c r="JNR46" s="134"/>
      <c r="JNS46" s="134"/>
      <c r="JNT46" s="134"/>
      <c r="JNU46" s="134"/>
      <c r="JNV46" s="134"/>
      <c r="JNW46" s="134"/>
      <c r="JNX46" s="134"/>
      <c r="JNY46" s="134"/>
      <c r="JNZ46" s="134"/>
      <c r="JOA46" s="134"/>
      <c r="JOB46" s="134"/>
      <c r="JOC46" s="134"/>
      <c r="JOD46" s="134"/>
      <c r="JOE46" s="134"/>
      <c r="JOF46" s="134"/>
      <c r="JOG46" s="134"/>
      <c r="JOH46" s="134"/>
      <c r="JOI46" s="134"/>
      <c r="JOJ46" s="134"/>
      <c r="JOK46" s="134"/>
      <c r="JOL46" s="134"/>
      <c r="JOM46" s="134"/>
      <c r="JON46" s="134"/>
      <c r="JOO46" s="134"/>
      <c r="JOP46" s="134"/>
      <c r="JOQ46" s="134"/>
      <c r="JOR46" s="134"/>
      <c r="JOS46" s="134"/>
      <c r="JOT46" s="134"/>
      <c r="JOU46" s="134"/>
      <c r="JOV46" s="134"/>
      <c r="JOW46" s="134"/>
      <c r="JOX46" s="134"/>
      <c r="JOY46" s="134"/>
      <c r="JOZ46" s="134"/>
      <c r="JPA46" s="134"/>
      <c r="JPB46" s="134"/>
      <c r="JPC46" s="134"/>
      <c r="JPD46" s="134"/>
      <c r="JPE46" s="134"/>
      <c r="JPF46" s="134"/>
      <c r="JPG46" s="134"/>
      <c r="JPH46" s="134"/>
      <c r="JPI46" s="134"/>
      <c r="JPJ46" s="134"/>
      <c r="JPK46" s="134"/>
      <c r="JPL46" s="134"/>
      <c r="JPM46" s="134"/>
      <c r="JPN46" s="134"/>
      <c r="JPO46" s="134"/>
      <c r="JPP46" s="134"/>
      <c r="JPQ46" s="134"/>
      <c r="JPR46" s="134"/>
      <c r="JPS46" s="134"/>
      <c r="JPT46" s="134"/>
      <c r="JPU46" s="134"/>
      <c r="JPV46" s="134"/>
      <c r="JPW46" s="134"/>
      <c r="JPX46" s="134"/>
      <c r="JPY46" s="134"/>
      <c r="JPZ46" s="134"/>
      <c r="JQA46" s="134"/>
      <c r="JQB46" s="134"/>
      <c r="JQC46" s="134"/>
      <c r="JQD46" s="134"/>
      <c r="JQE46" s="134"/>
      <c r="JQF46" s="134"/>
      <c r="JQG46" s="134"/>
      <c r="JQH46" s="134"/>
      <c r="JQI46" s="134"/>
      <c r="JQJ46" s="134"/>
      <c r="JQK46" s="134"/>
      <c r="JQL46" s="134"/>
      <c r="JQM46" s="134"/>
      <c r="JQN46" s="134"/>
      <c r="JQO46" s="134"/>
      <c r="JQP46" s="134"/>
      <c r="JQQ46" s="134"/>
      <c r="JQR46" s="134"/>
      <c r="JQS46" s="134"/>
      <c r="JQT46" s="134"/>
      <c r="JQU46" s="134"/>
      <c r="JQV46" s="134"/>
      <c r="JQW46" s="134"/>
      <c r="JQX46" s="134"/>
      <c r="JQY46" s="134"/>
      <c r="JQZ46" s="134"/>
      <c r="JRA46" s="134"/>
      <c r="JRB46" s="134"/>
      <c r="JRC46" s="134"/>
      <c r="JRD46" s="134"/>
      <c r="JRE46" s="134"/>
      <c r="JRF46" s="134"/>
      <c r="JRG46" s="134"/>
      <c r="JRH46" s="134"/>
      <c r="JRI46" s="134"/>
      <c r="JRJ46" s="134"/>
      <c r="JRK46" s="134"/>
      <c r="JRL46" s="134"/>
      <c r="JRM46" s="134"/>
      <c r="JRN46" s="134"/>
      <c r="JRO46" s="134"/>
      <c r="JRP46" s="134"/>
      <c r="JRQ46" s="134"/>
      <c r="JRR46" s="134"/>
      <c r="JRS46" s="134"/>
      <c r="JRT46" s="134"/>
      <c r="JRU46" s="134"/>
      <c r="JRV46" s="134"/>
      <c r="JRW46" s="134"/>
      <c r="JRX46" s="134"/>
      <c r="JRY46" s="134"/>
      <c r="JRZ46" s="134"/>
      <c r="JSA46" s="134"/>
      <c r="JSB46" s="134"/>
      <c r="JSC46" s="134"/>
      <c r="JSD46" s="134"/>
      <c r="JSE46" s="134"/>
      <c r="JSF46" s="134"/>
      <c r="JSG46" s="134"/>
      <c r="JSH46" s="134"/>
      <c r="JSI46" s="134"/>
      <c r="JSJ46" s="134"/>
      <c r="JSK46" s="134"/>
      <c r="JSL46" s="134"/>
      <c r="JSM46" s="134"/>
      <c r="JSN46" s="134"/>
      <c r="JSO46" s="134"/>
      <c r="JSP46" s="134"/>
      <c r="JSQ46" s="134"/>
      <c r="JSR46" s="134"/>
      <c r="JSS46" s="134"/>
      <c r="JST46" s="134"/>
      <c r="JSU46" s="134"/>
      <c r="JSV46" s="134"/>
      <c r="JSW46" s="134"/>
      <c r="JSX46" s="134"/>
      <c r="JSY46" s="134"/>
      <c r="JSZ46" s="134"/>
      <c r="JTA46" s="134"/>
      <c r="JTB46" s="134"/>
      <c r="JTC46" s="134"/>
      <c r="JTD46" s="134"/>
      <c r="JTE46" s="134"/>
      <c r="JTF46" s="134"/>
      <c r="JTG46" s="134"/>
      <c r="JTH46" s="134"/>
      <c r="JTI46" s="134"/>
      <c r="JTJ46" s="134"/>
      <c r="JTK46" s="134"/>
      <c r="JTL46" s="134"/>
      <c r="JTM46" s="134"/>
      <c r="JTN46" s="134"/>
      <c r="JTO46" s="134"/>
      <c r="JTP46" s="134"/>
      <c r="JTQ46" s="134"/>
      <c r="JTR46" s="134"/>
      <c r="JTS46" s="134"/>
      <c r="JTT46" s="134"/>
      <c r="JTU46" s="134"/>
      <c r="JTV46" s="134"/>
      <c r="JTW46" s="134"/>
      <c r="JTX46" s="134"/>
      <c r="JTY46" s="134"/>
      <c r="JTZ46" s="134"/>
      <c r="JUA46" s="134"/>
      <c r="JUB46" s="134"/>
      <c r="JUC46" s="134"/>
      <c r="JUD46" s="134"/>
      <c r="JUE46" s="134"/>
      <c r="JUF46" s="134"/>
      <c r="JUG46" s="134"/>
      <c r="JUH46" s="134"/>
      <c r="JUI46" s="134"/>
      <c r="JUJ46" s="134"/>
      <c r="JUK46" s="134"/>
      <c r="JUL46" s="134"/>
      <c r="JUM46" s="134"/>
      <c r="JUN46" s="134"/>
      <c r="JUO46" s="134"/>
      <c r="JUP46" s="134"/>
      <c r="JUQ46" s="134"/>
      <c r="JUR46" s="134"/>
      <c r="JUS46" s="134"/>
      <c r="JUT46" s="134"/>
      <c r="JUU46" s="134"/>
      <c r="JUV46" s="134"/>
      <c r="JUW46" s="134"/>
      <c r="JUX46" s="134"/>
      <c r="JUY46" s="134"/>
      <c r="JUZ46" s="134"/>
      <c r="JVA46" s="134"/>
      <c r="JVB46" s="134"/>
      <c r="JVC46" s="134"/>
      <c r="JVD46" s="134"/>
      <c r="JVE46" s="134"/>
      <c r="JVF46" s="134"/>
      <c r="JVG46" s="134"/>
      <c r="JVH46" s="134"/>
      <c r="JVI46" s="134"/>
      <c r="JVJ46" s="134"/>
      <c r="JVK46" s="134"/>
      <c r="JVL46" s="134"/>
      <c r="JVM46" s="134"/>
      <c r="JVN46" s="134"/>
      <c r="JVO46" s="134"/>
      <c r="JVP46" s="134"/>
      <c r="JVQ46" s="134"/>
      <c r="JVR46" s="134"/>
      <c r="JVS46" s="134"/>
      <c r="JVT46" s="134"/>
      <c r="JVU46" s="134"/>
      <c r="JVV46" s="134"/>
      <c r="JVW46" s="134"/>
      <c r="JVX46" s="134"/>
      <c r="JVY46" s="134"/>
      <c r="JVZ46" s="134"/>
      <c r="JWA46" s="134"/>
      <c r="JWB46" s="134"/>
      <c r="JWC46" s="134"/>
      <c r="JWD46" s="134"/>
      <c r="JWE46" s="134"/>
      <c r="JWF46" s="134"/>
      <c r="JWG46" s="134"/>
      <c r="JWH46" s="134"/>
      <c r="JWI46" s="134"/>
      <c r="JWJ46" s="134"/>
      <c r="JWK46" s="134"/>
      <c r="JWL46" s="134"/>
      <c r="JWM46" s="134"/>
      <c r="JWN46" s="134"/>
      <c r="JWO46" s="134"/>
      <c r="JWP46" s="134"/>
      <c r="JWQ46" s="134"/>
      <c r="JWR46" s="134"/>
      <c r="JWS46" s="134"/>
      <c r="JWT46" s="134"/>
      <c r="JWU46" s="134"/>
      <c r="JWV46" s="134"/>
      <c r="JWW46" s="134"/>
      <c r="JWX46" s="134"/>
      <c r="JWY46" s="134"/>
      <c r="JWZ46" s="134"/>
      <c r="JXA46" s="134"/>
      <c r="JXB46" s="134"/>
      <c r="JXC46" s="134"/>
      <c r="JXD46" s="134"/>
      <c r="JXE46" s="134"/>
      <c r="JXF46" s="134"/>
      <c r="JXG46" s="134"/>
      <c r="JXH46" s="134"/>
      <c r="JXI46" s="134"/>
      <c r="JXJ46" s="134"/>
      <c r="JXK46" s="134"/>
      <c r="JXL46" s="134"/>
      <c r="JXM46" s="134"/>
      <c r="JXN46" s="134"/>
      <c r="JXO46" s="134"/>
      <c r="JXP46" s="134"/>
      <c r="JXQ46" s="134"/>
      <c r="JXR46" s="134"/>
      <c r="JXS46" s="134"/>
      <c r="JXT46" s="134"/>
      <c r="JXU46" s="134"/>
      <c r="JXV46" s="134"/>
      <c r="JXW46" s="134"/>
      <c r="JXX46" s="134"/>
      <c r="JXY46" s="134"/>
      <c r="JXZ46" s="134"/>
      <c r="JYA46" s="134"/>
      <c r="JYB46" s="134"/>
      <c r="JYC46" s="134"/>
      <c r="JYD46" s="134"/>
      <c r="JYE46" s="134"/>
      <c r="JYF46" s="134"/>
      <c r="JYG46" s="134"/>
      <c r="JYH46" s="134"/>
      <c r="JYI46" s="134"/>
      <c r="JYJ46" s="134"/>
      <c r="JYK46" s="134"/>
      <c r="JYL46" s="134"/>
      <c r="JYM46" s="134"/>
      <c r="JYN46" s="134"/>
      <c r="JYO46" s="134"/>
      <c r="JYP46" s="134"/>
      <c r="JYQ46" s="134"/>
      <c r="JYR46" s="134"/>
      <c r="JYS46" s="134"/>
      <c r="JYT46" s="134"/>
      <c r="JYU46" s="134"/>
      <c r="JYV46" s="134"/>
      <c r="JYW46" s="134"/>
      <c r="JYX46" s="134"/>
      <c r="JYY46" s="134"/>
      <c r="JYZ46" s="134"/>
      <c r="JZA46" s="134"/>
      <c r="JZB46" s="134"/>
      <c r="JZC46" s="134"/>
      <c r="JZD46" s="134"/>
      <c r="JZE46" s="134"/>
      <c r="JZF46" s="134"/>
      <c r="JZG46" s="134"/>
      <c r="JZH46" s="134"/>
      <c r="JZI46" s="134"/>
      <c r="JZJ46" s="134"/>
      <c r="JZK46" s="134"/>
      <c r="JZL46" s="134"/>
      <c r="JZM46" s="134"/>
      <c r="JZN46" s="134"/>
      <c r="JZO46" s="134"/>
      <c r="JZP46" s="134"/>
      <c r="JZQ46" s="134"/>
      <c r="JZR46" s="134"/>
      <c r="JZS46" s="134"/>
      <c r="JZT46" s="134"/>
      <c r="JZU46" s="134"/>
      <c r="JZV46" s="134"/>
      <c r="JZW46" s="134"/>
      <c r="JZX46" s="134"/>
      <c r="JZY46" s="134"/>
      <c r="JZZ46" s="134"/>
      <c r="KAA46" s="134"/>
      <c r="KAB46" s="134"/>
      <c r="KAC46" s="134"/>
      <c r="KAD46" s="134"/>
      <c r="KAE46" s="134"/>
      <c r="KAF46" s="134"/>
      <c r="KAG46" s="134"/>
      <c r="KAH46" s="134"/>
      <c r="KAI46" s="134"/>
      <c r="KAJ46" s="134"/>
      <c r="KAK46" s="134"/>
      <c r="KAL46" s="134"/>
      <c r="KAM46" s="134"/>
      <c r="KAN46" s="134"/>
      <c r="KAO46" s="134"/>
      <c r="KAP46" s="134"/>
      <c r="KAQ46" s="134"/>
      <c r="KAR46" s="134"/>
      <c r="KAS46" s="134"/>
      <c r="KAT46" s="134"/>
      <c r="KAU46" s="134"/>
      <c r="KAV46" s="134"/>
      <c r="KAW46" s="134"/>
      <c r="KAX46" s="134"/>
      <c r="KAY46" s="134"/>
      <c r="KAZ46" s="134"/>
      <c r="KBA46" s="134"/>
      <c r="KBB46" s="134"/>
      <c r="KBC46" s="134"/>
      <c r="KBD46" s="134"/>
      <c r="KBE46" s="134"/>
      <c r="KBF46" s="134"/>
      <c r="KBG46" s="134"/>
      <c r="KBH46" s="134"/>
      <c r="KBI46" s="134"/>
      <c r="KBJ46" s="134"/>
      <c r="KBK46" s="134"/>
      <c r="KBL46" s="134"/>
      <c r="KBM46" s="134"/>
      <c r="KBN46" s="134"/>
      <c r="KBO46" s="134"/>
      <c r="KBP46" s="134"/>
      <c r="KBQ46" s="134"/>
      <c r="KBR46" s="134"/>
      <c r="KBS46" s="134"/>
      <c r="KBT46" s="134"/>
      <c r="KBU46" s="134"/>
      <c r="KBV46" s="134"/>
      <c r="KBW46" s="134"/>
      <c r="KBX46" s="134"/>
      <c r="KBY46" s="134"/>
      <c r="KBZ46" s="134"/>
      <c r="KCA46" s="134"/>
      <c r="KCB46" s="134"/>
      <c r="KCC46" s="134"/>
      <c r="KCD46" s="134"/>
      <c r="KCE46" s="134"/>
      <c r="KCF46" s="134"/>
      <c r="KCG46" s="134"/>
      <c r="KCH46" s="134"/>
      <c r="KCI46" s="134"/>
      <c r="KCJ46" s="134"/>
      <c r="KCK46" s="134"/>
      <c r="KCL46" s="134"/>
      <c r="KCM46" s="134"/>
      <c r="KCN46" s="134"/>
      <c r="KCO46" s="134"/>
      <c r="KCP46" s="134"/>
      <c r="KCQ46" s="134"/>
      <c r="KCR46" s="134"/>
      <c r="KCS46" s="134"/>
      <c r="KCT46" s="134"/>
      <c r="KCU46" s="134"/>
      <c r="KCV46" s="134"/>
      <c r="KCW46" s="134"/>
      <c r="KCX46" s="134"/>
      <c r="KCY46" s="134"/>
      <c r="KCZ46" s="134"/>
      <c r="KDA46" s="134"/>
      <c r="KDB46" s="134"/>
      <c r="KDC46" s="134"/>
      <c r="KDD46" s="134"/>
      <c r="KDE46" s="134"/>
      <c r="KDF46" s="134"/>
      <c r="KDG46" s="134"/>
      <c r="KDH46" s="134"/>
      <c r="KDI46" s="134"/>
      <c r="KDJ46" s="134"/>
      <c r="KDK46" s="134"/>
      <c r="KDL46" s="134"/>
      <c r="KDM46" s="134"/>
      <c r="KDN46" s="134"/>
      <c r="KDO46" s="134"/>
      <c r="KDP46" s="134"/>
      <c r="KDQ46" s="134"/>
      <c r="KDR46" s="134"/>
      <c r="KDS46" s="134"/>
      <c r="KDT46" s="134"/>
      <c r="KDU46" s="134"/>
      <c r="KDV46" s="134"/>
      <c r="KDW46" s="134"/>
      <c r="KDX46" s="134"/>
      <c r="KDY46" s="134"/>
      <c r="KDZ46" s="134"/>
      <c r="KEA46" s="134"/>
      <c r="KEB46" s="134"/>
      <c r="KEC46" s="134"/>
      <c r="KED46" s="134"/>
      <c r="KEE46" s="134"/>
      <c r="KEF46" s="134"/>
      <c r="KEG46" s="134"/>
      <c r="KEH46" s="134"/>
      <c r="KEI46" s="134"/>
      <c r="KEJ46" s="134"/>
      <c r="KEK46" s="134"/>
      <c r="KEL46" s="134"/>
      <c r="KEM46" s="134"/>
      <c r="KEN46" s="134"/>
      <c r="KEO46" s="134"/>
      <c r="KEP46" s="134"/>
      <c r="KEQ46" s="134"/>
      <c r="KER46" s="134"/>
      <c r="KES46" s="134"/>
      <c r="KET46" s="134"/>
      <c r="KEU46" s="134"/>
      <c r="KEV46" s="134"/>
      <c r="KEW46" s="134"/>
      <c r="KEX46" s="134"/>
      <c r="KEY46" s="134"/>
      <c r="KEZ46" s="134"/>
      <c r="KFA46" s="134"/>
      <c r="KFB46" s="134"/>
      <c r="KFC46" s="134"/>
      <c r="KFD46" s="134"/>
      <c r="KFE46" s="134"/>
      <c r="KFF46" s="134"/>
      <c r="KFG46" s="134"/>
      <c r="KFH46" s="134"/>
      <c r="KFI46" s="134"/>
      <c r="KFJ46" s="134"/>
      <c r="KFK46" s="134"/>
      <c r="KFL46" s="134"/>
      <c r="KFM46" s="134"/>
      <c r="KFN46" s="134"/>
      <c r="KFO46" s="134"/>
      <c r="KFP46" s="134"/>
      <c r="KFQ46" s="134"/>
      <c r="KFR46" s="134"/>
      <c r="KFS46" s="134"/>
      <c r="KFT46" s="134"/>
      <c r="KFU46" s="134"/>
      <c r="KFV46" s="134"/>
      <c r="KFW46" s="134"/>
      <c r="KFX46" s="134"/>
      <c r="KFY46" s="134"/>
      <c r="KFZ46" s="134"/>
      <c r="KGA46" s="134"/>
      <c r="KGB46" s="134"/>
      <c r="KGC46" s="134"/>
      <c r="KGD46" s="134"/>
      <c r="KGE46" s="134"/>
      <c r="KGF46" s="134"/>
      <c r="KGG46" s="134"/>
      <c r="KGH46" s="134"/>
      <c r="KGI46" s="134"/>
      <c r="KGJ46" s="134"/>
      <c r="KGK46" s="134"/>
      <c r="KGL46" s="134"/>
      <c r="KGM46" s="134"/>
      <c r="KGN46" s="134"/>
      <c r="KGO46" s="134"/>
      <c r="KGP46" s="134"/>
      <c r="KGQ46" s="134"/>
      <c r="KGR46" s="134"/>
      <c r="KGS46" s="134"/>
      <c r="KGT46" s="134"/>
      <c r="KGU46" s="134"/>
      <c r="KGV46" s="134"/>
      <c r="KGW46" s="134"/>
      <c r="KGX46" s="134"/>
      <c r="KGY46" s="134"/>
      <c r="KGZ46" s="134"/>
      <c r="KHA46" s="134"/>
      <c r="KHB46" s="134"/>
      <c r="KHC46" s="134"/>
      <c r="KHD46" s="134"/>
      <c r="KHE46" s="134"/>
      <c r="KHF46" s="134"/>
      <c r="KHG46" s="134"/>
      <c r="KHH46" s="134"/>
      <c r="KHI46" s="134"/>
      <c r="KHJ46" s="134"/>
      <c r="KHK46" s="134"/>
      <c r="KHL46" s="134"/>
      <c r="KHM46" s="134"/>
      <c r="KHN46" s="134"/>
      <c r="KHO46" s="134"/>
      <c r="KHP46" s="134"/>
      <c r="KHQ46" s="134"/>
      <c r="KHR46" s="134"/>
      <c r="KHS46" s="134"/>
      <c r="KHT46" s="134"/>
      <c r="KHU46" s="134"/>
      <c r="KHV46" s="134"/>
      <c r="KHW46" s="134"/>
      <c r="KHX46" s="134"/>
      <c r="KHY46" s="134"/>
      <c r="KHZ46" s="134"/>
      <c r="KIA46" s="134"/>
      <c r="KIB46" s="134"/>
      <c r="KIC46" s="134"/>
      <c r="KID46" s="134"/>
      <c r="KIE46" s="134"/>
      <c r="KIF46" s="134"/>
      <c r="KIG46" s="134"/>
      <c r="KIH46" s="134"/>
      <c r="KII46" s="134"/>
      <c r="KIJ46" s="134"/>
      <c r="KIK46" s="134"/>
      <c r="KIL46" s="134"/>
      <c r="KIM46" s="134"/>
      <c r="KIN46" s="134"/>
      <c r="KIO46" s="134"/>
      <c r="KIP46" s="134"/>
      <c r="KIQ46" s="134"/>
      <c r="KIR46" s="134"/>
      <c r="KIS46" s="134"/>
      <c r="KIT46" s="134"/>
      <c r="KIU46" s="134"/>
      <c r="KIV46" s="134"/>
      <c r="KIW46" s="134"/>
      <c r="KIX46" s="134"/>
      <c r="KIY46" s="134"/>
      <c r="KIZ46" s="134"/>
      <c r="KJA46" s="134"/>
      <c r="KJB46" s="134"/>
      <c r="KJC46" s="134"/>
      <c r="KJD46" s="134"/>
      <c r="KJE46" s="134"/>
      <c r="KJF46" s="134"/>
      <c r="KJG46" s="134"/>
      <c r="KJH46" s="134"/>
      <c r="KJI46" s="134"/>
      <c r="KJJ46" s="134"/>
      <c r="KJK46" s="134"/>
      <c r="KJL46" s="134"/>
      <c r="KJM46" s="134"/>
      <c r="KJN46" s="134"/>
      <c r="KJO46" s="134"/>
      <c r="KJP46" s="134"/>
      <c r="KJQ46" s="134"/>
      <c r="KJR46" s="134"/>
      <c r="KJS46" s="134"/>
      <c r="KJT46" s="134"/>
      <c r="KJU46" s="134"/>
      <c r="KJV46" s="134"/>
      <c r="KJW46" s="134"/>
      <c r="KJX46" s="134"/>
      <c r="KJY46" s="134"/>
      <c r="KJZ46" s="134"/>
      <c r="KKA46" s="134"/>
      <c r="KKB46" s="134"/>
      <c r="KKC46" s="134"/>
      <c r="KKD46" s="134"/>
      <c r="KKE46" s="134"/>
      <c r="KKF46" s="134"/>
      <c r="KKG46" s="134"/>
      <c r="KKH46" s="134"/>
      <c r="KKI46" s="134"/>
      <c r="KKJ46" s="134"/>
      <c r="KKK46" s="134"/>
      <c r="KKL46" s="134"/>
      <c r="KKM46" s="134"/>
      <c r="KKN46" s="134"/>
      <c r="KKO46" s="134"/>
      <c r="KKP46" s="134"/>
      <c r="KKQ46" s="134"/>
      <c r="KKR46" s="134"/>
      <c r="KKS46" s="134"/>
      <c r="KKT46" s="134"/>
      <c r="KKU46" s="134"/>
      <c r="KKV46" s="134"/>
      <c r="KKW46" s="134"/>
      <c r="KKX46" s="134"/>
      <c r="KKY46" s="134"/>
      <c r="KKZ46" s="134"/>
      <c r="KLA46" s="134"/>
      <c r="KLB46" s="134"/>
      <c r="KLC46" s="134"/>
      <c r="KLD46" s="134"/>
      <c r="KLE46" s="134"/>
      <c r="KLF46" s="134"/>
      <c r="KLG46" s="134"/>
      <c r="KLH46" s="134"/>
      <c r="KLI46" s="134"/>
      <c r="KLJ46" s="134"/>
      <c r="KLK46" s="134"/>
      <c r="KLL46" s="134"/>
      <c r="KLM46" s="134"/>
      <c r="KLN46" s="134"/>
      <c r="KLO46" s="134"/>
      <c r="KLP46" s="134"/>
      <c r="KLQ46" s="134"/>
      <c r="KLR46" s="134"/>
      <c r="KLS46" s="134"/>
      <c r="KLT46" s="134"/>
      <c r="KLU46" s="134"/>
      <c r="KLV46" s="134"/>
      <c r="KLW46" s="134"/>
      <c r="KLX46" s="134"/>
      <c r="KLY46" s="134"/>
      <c r="KLZ46" s="134"/>
      <c r="KMA46" s="134"/>
      <c r="KMB46" s="134"/>
      <c r="KMC46" s="134"/>
      <c r="KMD46" s="134"/>
      <c r="KME46" s="134"/>
      <c r="KMF46" s="134"/>
      <c r="KMG46" s="134"/>
      <c r="KMH46" s="134"/>
      <c r="KMI46" s="134"/>
      <c r="KMJ46" s="134"/>
      <c r="KMK46" s="134"/>
      <c r="KML46" s="134"/>
      <c r="KMM46" s="134"/>
      <c r="KMN46" s="134"/>
      <c r="KMO46" s="134"/>
      <c r="KMP46" s="134"/>
      <c r="KMQ46" s="134"/>
      <c r="KMR46" s="134"/>
      <c r="KMS46" s="134"/>
      <c r="KMT46" s="134"/>
      <c r="KMU46" s="134"/>
      <c r="KMV46" s="134"/>
      <c r="KMW46" s="134"/>
      <c r="KMX46" s="134"/>
      <c r="KMY46" s="134"/>
      <c r="KMZ46" s="134"/>
      <c r="KNA46" s="134"/>
      <c r="KNB46" s="134"/>
      <c r="KNC46" s="134"/>
      <c r="KND46" s="134"/>
      <c r="KNE46" s="134"/>
      <c r="KNF46" s="134"/>
      <c r="KNG46" s="134"/>
      <c r="KNH46" s="134"/>
      <c r="KNI46" s="134"/>
      <c r="KNJ46" s="134"/>
      <c r="KNK46" s="134"/>
      <c r="KNL46" s="134"/>
      <c r="KNM46" s="134"/>
      <c r="KNN46" s="134"/>
      <c r="KNO46" s="134"/>
      <c r="KNP46" s="134"/>
      <c r="KNQ46" s="134"/>
      <c r="KNR46" s="134"/>
      <c r="KNS46" s="134"/>
      <c r="KNT46" s="134"/>
      <c r="KNU46" s="134"/>
      <c r="KNV46" s="134"/>
      <c r="KNW46" s="134"/>
      <c r="KNX46" s="134"/>
      <c r="KNY46" s="134"/>
      <c r="KNZ46" s="134"/>
      <c r="KOA46" s="134"/>
      <c r="KOB46" s="134"/>
      <c r="KOC46" s="134"/>
      <c r="KOD46" s="134"/>
      <c r="KOE46" s="134"/>
      <c r="KOF46" s="134"/>
      <c r="KOG46" s="134"/>
      <c r="KOH46" s="134"/>
      <c r="KOI46" s="134"/>
      <c r="KOJ46" s="134"/>
      <c r="KOK46" s="134"/>
      <c r="KOL46" s="134"/>
      <c r="KOM46" s="134"/>
      <c r="KON46" s="134"/>
      <c r="KOO46" s="134"/>
      <c r="KOP46" s="134"/>
      <c r="KOQ46" s="134"/>
      <c r="KOR46" s="134"/>
      <c r="KOS46" s="134"/>
      <c r="KOT46" s="134"/>
      <c r="KOU46" s="134"/>
      <c r="KOV46" s="134"/>
      <c r="KOW46" s="134"/>
      <c r="KOX46" s="134"/>
      <c r="KOY46" s="134"/>
      <c r="KOZ46" s="134"/>
      <c r="KPA46" s="134"/>
      <c r="KPB46" s="134"/>
      <c r="KPC46" s="134"/>
      <c r="KPD46" s="134"/>
      <c r="KPE46" s="134"/>
      <c r="KPF46" s="134"/>
      <c r="KPG46" s="134"/>
      <c r="KPH46" s="134"/>
      <c r="KPI46" s="134"/>
      <c r="KPJ46" s="134"/>
      <c r="KPK46" s="134"/>
      <c r="KPL46" s="134"/>
      <c r="KPM46" s="134"/>
      <c r="KPN46" s="134"/>
      <c r="KPO46" s="134"/>
      <c r="KPP46" s="134"/>
      <c r="KPQ46" s="134"/>
      <c r="KPR46" s="134"/>
      <c r="KPS46" s="134"/>
      <c r="KPT46" s="134"/>
      <c r="KPU46" s="134"/>
      <c r="KPV46" s="134"/>
      <c r="KPW46" s="134"/>
      <c r="KPX46" s="134"/>
      <c r="KPY46" s="134"/>
      <c r="KPZ46" s="134"/>
      <c r="KQA46" s="134"/>
      <c r="KQB46" s="134"/>
      <c r="KQC46" s="134"/>
      <c r="KQD46" s="134"/>
      <c r="KQE46" s="134"/>
      <c r="KQF46" s="134"/>
      <c r="KQG46" s="134"/>
      <c r="KQH46" s="134"/>
      <c r="KQI46" s="134"/>
      <c r="KQJ46" s="134"/>
      <c r="KQK46" s="134"/>
      <c r="KQL46" s="134"/>
      <c r="KQM46" s="134"/>
      <c r="KQN46" s="134"/>
      <c r="KQO46" s="134"/>
      <c r="KQP46" s="134"/>
      <c r="KQQ46" s="134"/>
      <c r="KQR46" s="134"/>
      <c r="KQS46" s="134"/>
      <c r="KQT46" s="134"/>
      <c r="KQU46" s="134"/>
      <c r="KQV46" s="134"/>
      <c r="KQW46" s="134"/>
      <c r="KQX46" s="134"/>
      <c r="KQY46" s="134"/>
      <c r="KQZ46" s="134"/>
      <c r="KRA46" s="134"/>
      <c r="KRB46" s="134"/>
      <c r="KRC46" s="134"/>
      <c r="KRD46" s="134"/>
      <c r="KRE46" s="134"/>
      <c r="KRF46" s="134"/>
      <c r="KRG46" s="134"/>
      <c r="KRH46" s="134"/>
      <c r="KRI46" s="134"/>
      <c r="KRJ46" s="134"/>
      <c r="KRK46" s="134"/>
      <c r="KRL46" s="134"/>
      <c r="KRM46" s="134"/>
      <c r="KRN46" s="134"/>
      <c r="KRO46" s="134"/>
      <c r="KRP46" s="134"/>
      <c r="KRQ46" s="134"/>
      <c r="KRR46" s="134"/>
      <c r="KRS46" s="134"/>
      <c r="KRT46" s="134"/>
      <c r="KRU46" s="134"/>
      <c r="KRV46" s="134"/>
      <c r="KRW46" s="134"/>
      <c r="KRX46" s="134"/>
      <c r="KRY46" s="134"/>
      <c r="KRZ46" s="134"/>
      <c r="KSA46" s="134"/>
      <c r="KSB46" s="134"/>
      <c r="KSC46" s="134"/>
      <c r="KSD46" s="134"/>
      <c r="KSE46" s="134"/>
      <c r="KSF46" s="134"/>
      <c r="KSG46" s="134"/>
      <c r="KSH46" s="134"/>
      <c r="KSI46" s="134"/>
      <c r="KSJ46" s="134"/>
      <c r="KSK46" s="134"/>
      <c r="KSL46" s="134"/>
      <c r="KSM46" s="134"/>
      <c r="KSN46" s="134"/>
      <c r="KSO46" s="134"/>
      <c r="KSP46" s="134"/>
      <c r="KSQ46" s="134"/>
      <c r="KSR46" s="134"/>
      <c r="KSS46" s="134"/>
      <c r="KST46" s="134"/>
      <c r="KSU46" s="134"/>
      <c r="KSV46" s="134"/>
      <c r="KSW46" s="134"/>
      <c r="KSX46" s="134"/>
      <c r="KSY46" s="134"/>
      <c r="KSZ46" s="134"/>
      <c r="KTA46" s="134"/>
      <c r="KTB46" s="134"/>
      <c r="KTC46" s="134"/>
      <c r="KTD46" s="134"/>
      <c r="KTE46" s="134"/>
      <c r="KTF46" s="134"/>
      <c r="KTG46" s="134"/>
      <c r="KTH46" s="134"/>
      <c r="KTI46" s="134"/>
      <c r="KTJ46" s="134"/>
      <c r="KTK46" s="134"/>
      <c r="KTL46" s="134"/>
      <c r="KTM46" s="134"/>
      <c r="KTN46" s="134"/>
      <c r="KTO46" s="134"/>
      <c r="KTP46" s="134"/>
      <c r="KTQ46" s="134"/>
      <c r="KTR46" s="134"/>
      <c r="KTS46" s="134"/>
      <c r="KTT46" s="134"/>
      <c r="KTU46" s="134"/>
      <c r="KTV46" s="134"/>
      <c r="KTW46" s="134"/>
      <c r="KTX46" s="134"/>
      <c r="KTY46" s="134"/>
      <c r="KTZ46" s="134"/>
      <c r="KUA46" s="134"/>
      <c r="KUB46" s="134"/>
      <c r="KUC46" s="134"/>
      <c r="KUD46" s="134"/>
      <c r="KUE46" s="134"/>
      <c r="KUF46" s="134"/>
      <c r="KUG46" s="134"/>
      <c r="KUH46" s="134"/>
      <c r="KUI46" s="134"/>
      <c r="KUJ46" s="134"/>
      <c r="KUK46" s="134"/>
      <c r="KUL46" s="134"/>
      <c r="KUM46" s="134"/>
      <c r="KUN46" s="134"/>
      <c r="KUO46" s="134"/>
      <c r="KUP46" s="134"/>
      <c r="KUQ46" s="134"/>
      <c r="KUR46" s="134"/>
      <c r="KUS46" s="134"/>
      <c r="KUT46" s="134"/>
      <c r="KUU46" s="134"/>
      <c r="KUV46" s="134"/>
      <c r="KUW46" s="134"/>
      <c r="KUX46" s="134"/>
      <c r="KUY46" s="134"/>
      <c r="KUZ46" s="134"/>
      <c r="KVA46" s="134"/>
      <c r="KVB46" s="134"/>
      <c r="KVC46" s="134"/>
      <c r="KVD46" s="134"/>
      <c r="KVE46" s="134"/>
      <c r="KVF46" s="134"/>
      <c r="KVG46" s="134"/>
      <c r="KVH46" s="134"/>
      <c r="KVI46" s="134"/>
      <c r="KVJ46" s="134"/>
      <c r="KVK46" s="134"/>
      <c r="KVL46" s="134"/>
      <c r="KVM46" s="134"/>
      <c r="KVN46" s="134"/>
      <c r="KVO46" s="134"/>
      <c r="KVP46" s="134"/>
      <c r="KVQ46" s="134"/>
      <c r="KVR46" s="134"/>
      <c r="KVS46" s="134"/>
      <c r="KVT46" s="134"/>
      <c r="KVU46" s="134"/>
      <c r="KVV46" s="134"/>
      <c r="KVW46" s="134"/>
      <c r="KVX46" s="134"/>
      <c r="KVY46" s="134"/>
      <c r="KVZ46" s="134"/>
      <c r="KWA46" s="134"/>
      <c r="KWB46" s="134"/>
      <c r="KWC46" s="134"/>
      <c r="KWD46" s="134"/>
      <c r="KWE46" s="134"/>
      <c r="KWF46" s="134"/>
      <c r="KWG46" s="134"/>
      <c r="KWH46" s="134"/>
      <c r="KWI46" s="134"/>
      <c r="KWJ46" s="134"/>
      <c r="KWK46" s="134"/>
      <c r="KWL46" s="134"/>
      <c r="KWM46" s="134"/>
      <c r="KWN46" s="134"/>
      <c r="KWO46" s="134"/>
      <c r="KWP46" s="134"/>
      <c r="KWQ46" s="134"/>
      <c r="KWR46" s="134"/>
      <c r="KWS46" s="134"/>
      <c r="KWT46" s="134"/>
      <c r="KWU46" s="134"/>
      <c r="KWV46" s="134"/>
      <c r="KWW46" s="134"/>
      <c r="KWX46" s="134"/>
      <c r="KWY46" s="134"/>
      <c r="KWZ46" s="134"/>
      <c r="KXA46" s="134"/>
      <c r="KXB46" s="134"/>
      <c r="KXC46" s="134"/>
      <c r="KXD46" s="134"/>
      <c r="KXE46" s="134"/>
      <c r="KXF46" s="134"/>
      <c r="KXG46" s="134"/>
      <c r="KXH46" s="134"/>
      <c r="KXI46" s="134"/>
      <c r="KXJ46" s="134"/>
      <c r="KXK46" s="134"/>
      <c r="KXL46" s="134"/>
      <c r="KXM46" s="134"/>
      <c r="KXN46" s="134"/>
      <c r="KXO46" s="134"/>
      <c r="KXP46" s="134"/>
      <c r="KXQ46" s="134"/>
      <c r="KXR46" s="134"/>
      <c r="KXS46" s="134"/>
      <c r="KXT46" s="134"/>
      <c r="KXU46" s="134"/>
      <c r="KXV46" s="134"/>
      <c r="KXW46" s="134"/>
      <c r="KXX46" s="134"/>
      <c r="KXY46" s="134"/>
      <c r="KXZ46" s="134"/>
      <c r="KYA46" s="134"/>
      <c r="KYB46" s="134"/>
      <c r="KYC46" s="134"/>
      <c r="KYD46" s="134"/>
      <c r="KYE46" s="134"/>
      <c r="KYF46" s="134"/>
      <c r="KYG46" s="134"/>
      <c r="KYH46" s="134"/>
      <c r="KYI46" s="134"/>
      <c r="KYJ46" s="134"/>
      <c r="KYK46" s="134"/>
      <c r="KYL46" s="134"/>
      <c r="KYM46" s="134"/>
      <c r="KYN46" s="134"/>
      <c r="KYO46" s="134"/>
      <c r="KYP46" s="134"/>
      <c r="KYQ46" s="134"/>
      <c r="KYR46" s="134"/>
      <c r="KYS46" s="134"/>
      <c r="KYT46" s="134"/>
      <c r="KYU46" s="134"/>
      <c r="KYV46" s="134"/>
      <c r="KYW46" s="134"/>
      <c r="KYX46" s="134"/>
      <c r="KYY46" s="134"/>
      <c r="KYZ46" s="134"/>
      <c r="KZA46" s="134"/>
      <c r="KZB46" s="134"/>
      <c r="KZC46" s="134"/>
      <c r="KZD46" s="134"/>
      <c r="KZE46" s="134"/>
      <c r="KZF46" s="134"/>
      <c r="KZG46" s="134"/>
      <c r="KZH46" s="134"/>
      <c r="KZI46" s="134"/>
      <c r="KZJ46" s="134"/>
      <c r="KZK46" s="134"/>
      <c r="KZL46" s="134"/>
      <c r="KZM46" s="134"/>
      <c r="KZN46" s="134"/>
      <c r="KZO46" s="134"/>
      <c r="KZP46" s="134"/>
      <c r="KZQ46" s="134"/>
      <c r="KZR46" s="134"/>
      <c r="KZS46" s="134"/>
      <c r="KZT46" s="134"/>
      <c r="KZU46" s="134"/>
      <c r="KZV46" s="134"/>
      <c r="KZW46" s="134"/>
      <c r="KZX46" s="134"/>
      <c r="KZY46" s="134"/>
      <c r="KZZ46" s="134"/>
      <c r="LAA46" s="134"/>
      <c r="LAB46" s="134"/>
      <c r="LAC46" s="134"/>
      <c r="LAD46" s="134"/>
      <c r="LAE46" s="134"/>
      <c r="LAF46" s="134"/>
      <c r="LAG46" s="134"/>
      <c r="LAH46" s="134"/>
      <c r="LAI46" s="134"/>
      <c r="LAJ46" s="134"/>
      <c r="LAK46" s="134"/>
      <c r="LAL46" s="134"/>
      <c r="LAM46" s="134"/>
      <c r="LAN46" s="134"/>
      <c r="LAO46" s="134"/>
      <c r="LAP46" s="134"/>
      <c r="LAQ46" s="134"/>
      <c r="LAR46" s="134"/>
      <c r="LAS46" s="134"/>
      <c r="LAT46" s="134"/>
      <c r="LAU46" s="134"/>
      <c r="LAV46" s="134"/>
      <c r="LAW46" s="134"/>
      <c r="LAX46" s="134"/>
      <c r="LAY46" s="134"/>
      <c r="LAZ46" s="134"/>
      <c r="LBA46" s="134"/>
      <c r="LBB46" s="134"/>
      <c r="LBC46" s="134"/>
      <c r="LBD46" s="134"/>
      <c r="LBE46" s="134"/>
      <c r="LBF46" s="134"/>
      <c r="LBG46" s="134"/>
      <c r="LBH46" s="134"/>
      <c r="LBI46" s="134"/>
      <c r="LBJ46" s="134"/>
      <c r="LBK46" s="134"/>
      <c r="LBL46" s="134"/>
      <c r="LBM46" s="134"/>
      <c r="LBN46" s="134"/>
      <c r="LBO46" s="134"/>
      <c r="LBP46" s="134"/>
      <c r="LBQ46" s="134"/>
      <c r="LBR46" s="134"/>
      <c r="LBS46" s="134"/>
      <c r="LBT46" s="134"/>
      <c r="LBU46" s="134"/>
      <c r="LBV46" s="134"/>
      <c r="LBW46" s="134"/>
      <c r="LBX46" s="134"/>
      <c r="LBY46" s="134"/>
      <c r="LBZ46" s="134"/>
      <c r="LCA46" s="134"/>
      <c r="LCB46" s="134"/>
      <c r="LCC46" s="134"/>
      <c r="LCD46" s="134"/>
      <c r="LCE46" s="134"/>
      <c r="LCF46" s="134"/>
      <c r="LCG46" s="134"/>
      <c r="LCH46" s="134"/>
      <c r="LCI46" s="134"/>
      <c r="LCJ46" s="134"/>
      <c r="LCK46" s="134"/>
      <c r="LCL46" s="134"/>
      <c r="LCM46" s="134"/>
      <c r="LCN46" s="134"/>
      <c r="LCO46" s="134"/>
      <c r="LCP46" s="134"/>
      <c r="LCQ46" s="134"/>
      <c r="LCR46" s="134"/>
      <c r="LCS46" s="134"/>
      <c r="LCT46" s="134"/>
      <c r="LCU46" s="134"/>
      <c r="LCV46" s="134"/>
      <c r="LCW46" s="134"/>
      <c r="LCX46" s="134"/>
      <c r="LCY46" s="134"/>
      <c r="LCZ46" s="134"/>
      <c r="LDA46" s="134"/>
      <c r="LDB46" s="134"/>
      <c r="LDC46" s="134"/>
      <c r="LDD46" s="134"/>
      <c r="LDE46" s="134"/>
      <c r="LDF46" s="134"/>
      <c r="LDG46" s="134"/>
      <c r="LDH46" s="134"/>
      <c r="LDI46" s="134"/>
      <c r="LDJ46" s="134"/>
      <c r="LDK46" s="134"/>
      <c r="LDL46" s="134"/>
      <c r="LDM46" s="134"/>
      <c r="LDN46" s="134"/>
      <c r="LDO46" s="134"/>
      <c r="LDP46" s="134"/>
      <c r="LDQ46" s="134"/>
      <c r="LDR46" s="134"/>
      <c r="LDS46" s="134"/>
      <c r="LDT46" s="134"/>
      <c r="LDU46" s="134"/>
      <c r="LDV46" s="134"/>
      <c r="LDW46" s="134"/>
      <c r="LDX46" s="134"/>
      <c r="LDY46" s="134"/>
      <c r="LDZ46" s="134"/>
      <c r="LEA46" s="134"/>
      <c r="LEB46" s="134"/>
      <c r="LEC46" s="134"/>
      <c r="LED46" s="134"/>
      <c r="LEE46" s="134"/>
      <c r="LEF46" s="134"/>
      <c r="LEG46" s="134"/>
      <c r="LEH46" s="134"/>
      <c r="LEI46" s="134"/>
      <c r="LEJ46" s="134"/>
      <c r="LEK46" s="134"/>
      <c r="LEL46" s="134"/>
      <c r="LEM46" s="134"/>
      <c r="LEN46" s="134"/>
      <c r="LEO46" s="134"/>
      <c r="LEP46" s="134"/>
      <c r="LEQ46" s="134"/>
      <c r="LER46" s="134"/>
      <c r="LES46" s="134"/>
      <c r="LET46" s="134"/>
      <c r="LEU46" s="134"/>
      <c r="LEV46" s="134"/>
      <c r="LEW46" s="134"/>
      <c r="LEX46" s="134"/>
      <c r="LEY46" s="134"/>
      <c r="LEZ46" s="134"/>
      <c r="LFA46" s="134"/>
      <c r="LFB46" s="134"/>
      <c r="LFC46" s="134"/>
      <c r="LFD46" s="134"/>
      <c r="LFE46" s="134"/>
      <c r="LFF46" s="134"/>
      <c r="LFG46" s="134"/>
      <c r="LFH46" s="134"/>
      <c r="LFI46" s="134"/>
      <c r="LFJ46" s="134"/>
      <c r="LFK46" s="134"/>
      <c r="LFL46" s="134"/>
      <c r="LFM46" s="134"/>
      <c r="LFN46" s="134"/>
      <c r="LFO46" s="134"/>
      <c r="LFP46" s="134"/>
      <c r="LFQ46" s="134"/>
      <c r="LFR46" s="134"/>
      <c r="LFS46" s="134"/>
      <c r="LFT46" s="134"/>
      <c r="LFU46" s="134"/>
      <c r="LFV46" s="134"/>
      <c r="LFW46" s="134"/>
      <c r="LFX46" s="134"/>
      <c r="LFY46" s="134"/>
      <c r="LFZ46" s="134"/>
      <c r="LGA46" s="134"/>
      <c r="LGB46" s="134"/>
      <c r="LGC46" s="134"/>
      <c r="LGD46" s="134"/>
      <c r="LGE46" s="134"/>
      <c r="LGF46" s="134"/>
      <c r="LGG46" s="134"/>
      <c r="LGH46" s="134"/>
      <c r="LGI46" s="134"/>
      <c r="LGJ46" s="134"/>
      <c r="LGK46" s="134"/>
      <c r="LGL46" s="134"/>
      <c r="LGM46" s="134"/>
      <c r="LGN46" s="134"/>
      <c r="LGO46" s="134"/>
      <c r="LGP46" s="134"/>
      <c r="LGQ46" s="134"/>
      <c r="LGR46" s="134"/>
      <c r="LGS46" s="134"/>
      <c r="LGT46" s="134"/>
      <c r="LGU46" s="134"/>
      <c r="LGV46" s="134"/>
      <c r="LGW46" s="134"/>
      <c r="LGX46" s="134"/>
      <c r="LGY46" s="134"/>
      <c r="LGZ46" s="134"/>
      <c r="LHA46" s="134"/>
      <c r="LHB46" s="134"/>
      <c r="LHC46" s="134"/>
      <c r="LHD46" s="134"/>
      <c r="LHE46" s="134"/>
      <c r="LHF46" s="134"/>
      <c r="LHG46" s="134"/>
      <c r="LHH46" s="134"/>
      <c r="LHI46" s="134"/>
      <c r="LHJ46" s="134"/>
      <c r="LHK46" s="134"/>
      <c r="LHL46" s="134"/>
      <c r="LHM46" s="134"/>
      <c r="LHN46" s="134"/>
      <c r="LHO46" s="134"/>
      <c r="LHP46" s="134"/>
      <c r="LHQ46" s="134"/>
      <c r="LHR46" s="134"/>
      <c r="LHS46" s="134"/>
      <c r="LHT46" s="134"/>
      <c r="LHU46" s="134"/>
      <c r="LHV46" s="134"/>
      <c r="LHW46" s="134"/>
      <c r="LHX46" s="134"/>
      <c r="LHY46" s="134"/>
      <c r="LHZ46" s="134"/>
      <c r="LIA46" s="134"/>
      <c r="LIB46" s="134"/>
      <c r="LIC46" s="134"/>
      <c r="LID46" s="134"/>
      <c r="LIE46" s="134"/>
      <c r="LIF46" s="134"/>
      <c r="LIG46" s="134"/>
      <c r="LIH46" s="134"/>
      <c r="LII46" s="134"/>
      <c r="LIJ46" s="134"/>
      <c r="LIK46" s="134"/>
      <c r="LIL46" s="134"/>
      <c r="LIM46" s="134"/>
      <c r="LIN46" s="134"/>
      <c r="LIO46" s="134"/>
      <c r="LIP46" s="134"/>
      <c r="LIQ46" s="134"/>
      <c r="LIR46" s="134"/>
      <c r="LIS46" s="134"/>
      <c r="LIT46" s="134"/>
      <c r="LIU46" s="134"/>
      <c r="LIV46" s="134"/>
      <c r="LIW46" s="134"/>
      <c r="LIX46" s="134"/>
      <c r="LIY46" s="134"/>
      <c r="LIZ46" s="134"/>
      <c r="LJA46" s="134"/>
      <c r="LJB46" s="134"/>
      <c r="LJC46" s="134"/>
      <c r="LJD46" s="134"/>
      <c r="LJE46" s="134"/>
      <c r="LJF46" s="134"/>
      <c r="LJG46" s="134"/>
      <c r="LJH46" s="134"/>
      <c r="LJI46" s="134"/>
      <c r="LJJ46" s="134"/>
      <c r="LJK46" s="134"/>
      <c r="LJL46" s="134"/>
      <c r="LJM46" s="134"/>
      <c r="LJN46" s="134"/>
      <c r="LJO46" s="134"/>
      <c r="LJP46" s="134"/>
      <c r="LJQ46" s="134"/>
      <c r="LJR46" s="134"/>
      <c r="LJS46" s="134"/>
      <c r="LJT46" s="134"/>
      <c r="LJU46" s="134"/>
      <c r="LJV46" s="134"/>
      <c r="LJW46" s="134"/>
      <c r="LJX46" s="134"/>
      <c r="LJY46" s="134"/>
      <c r="LJZ46" s="134"/>
      <c r="LKA46" s="134"/>
      <c r="LKB46" s="134"/>
      <c r="LKC46" s="134"/>
      <c r="LKD46" s="134"/>
      <c r="LKE46" s="134"/>
      <c r="LKF46" s="134"/>
      <c r="LKG46" s="134"/>
      <c r="LKH46" s="134"/>
      <c r="LKI46" s="134"/>
      <c r="LKJ46" s="134"/>
      <c r="LKK46" s="134"/>
      <c r="LKL46" s="134"/>
      <c r="LKM46" s="134"/>
      <c r="LKN46" s="134"/>
      <c r="LKO46" s="134"/>
      <c r="LKP46" s="134"/>
      <c r="LKQ46" s="134"/>
      <c r="LKR46" s="134"/>
      <c r="LKS46" s="134"/>
      <c r="LKT46" s="134"/>
      <c r="LKU46" s="134"/>
      <c r="LKV46" s="134"/>
      <c r="LKW46" s="134"/>
      <c r="LKX46" s="134"/>
      <c r="LKY46" s="134"/>
      <c r="LKZ46" s="134"/>
      <c r="LLA46" s="134"/>
      <c r="LLB46" s="134"/>
      <c r="LLC46" s="134"/>
      <c r="LLD46" s="134"/>
      <c r="LLE46" s="134"/>
      <c r="LLF46" s="134"/>
      <c r="LLG46" s="134"/>
      <c r="LLH46" s="134"/>
      <c r="LLI46" s="134"/>
      <c r="LLJ46" s="134"/>
      <c r="LLK46" s="134"/>
      <c r="LLL46" s="134"/>
      <c r="LLM46" s="134"/>
      <c r="LLN46" s="134"/>
      <c r="LLO46" s="134"/>
      <c r="LLP46" s="134"/>
      <c r="LLQ46" s="134"/>
      <c r="LLR46" s="134"/>
      <c r="LLS46" s="134"/>
      <c r="LLT46" s="134"/>
      <c r="LLU46" s="134"/>
      <c r="LLV46" s="134"/>
      <c r="LLW46" s="134"/>
      <c r="LLX46" s="134"/>
      <c r="LLY46" s="134"/>
      <c r="LLZ46" s="134"/>
      <c r="LMA46" s="134"/>
      <c r="LMB46" s="134"/>
      <c r="LMC46" s="134"/>
      <c r="LMD46" s="134"/>
      <c r="LME46" s="134"/>
      <c r="LMF46" s="134"/>
      <c r="LMG46" s="134"/>
      <c r="LMH46" s="134"/>
      <c r="LMI46" s="134"/>
      <c r="LMJ46" s="134"/>
      <c r="LMK46" s="134"/>
      <c r="LML46" s="134"/>
      <c r="LMM46" s="134"/>
      <c r="LMN46" s="134"/>
      <c r="LMO46" s="134"/>
      <c r="LMP46" s="134"/>
      <c r="LMQ46" s="134"/>
      <c r="LMR46" s="134"/>
      <c r="LMS46" s="134"/>
      <c r="LMT46" s="134"/>
      <c r="LMU46" s="134"/>
      <c r="LMV46" s="134"/>
      <c r="LMW46" s="134"/>
      <c r="LMX46" s="134"/>
      <c r="LMY46" s="134"/>
      <c r="LMZ46" s="134"/>
      <c r="LNA46" s="134"/>
      <c r="LNB46" s="134"/>
      <c r="LNC46" s="134"/>
      <c r="LND46" s="134"/>
      <c r="LNE46" s="134"/>
      <c r="LNF46" s="134"/>
      <c r="LNG46" s="134"/>
      <c r="LNH46" s="134"/>
      <c r="LNI46" s="134"/>
      <c r="LNJ46" s="134"/>
      <c r="LNK46" s="134"/>
      <c r="LNL46" s="134"/>
      <c r="LNM46" s="134"/>
      <c r="LNN46" s="134"/>
      <c r="LNO46" s="134"/>
      <c r="LNP46" s="134"/>
      <c r="LNQ46" s="134"/>
      <c r="LNR46" s="134"/>
      <c r="LNS46" s="134"/>
      <c r="LNT46" s="134"/>
      <c r="LNU46" s="134"/>
      <c r="LNV46" s="134"/>
      <c r="LNW46" s="134"/>
      <c r="LNX46" s="134"/>
      <c r="LNY46" s="134"/>
      <c r="LNZ46" s="134"/>
      <c r="LOA46" s="134"/>
      <c r="LOB46" s="134"/>
      <c r="LOC46" s="134"/>
      <c r="LOD46" s="134"/>
      <c r="LOE46" s="134"/>
      <c r="LOF46" s="134"/>
      <c r="LOG46" s="134"/>
      <c r="LOH46" s="134"/>
      <c r="LOI46" s="134"/>
      <c r="LOJ46" s="134"/>
      <c r="LOK46" s="134"/>
      <c r="LOL46" s="134"/>
      <c r="LOM46" s="134"/>
      <c r="LON46" s="134"/>
      <c r="LOO46" s="134"/>
      <c r="LOP46" s="134"/>
      <c r="LOQ46" s="134"/>
      <c r="LOR46" s="134"/>
      <c r="LOS46" s="134"/>
      <c r="LOT46" s="134"/>
      <c r="LOU46" s="134"/>
      <c r="LOV46" s="134"/>
      <c r="LOW46" s="134"/>
      <c r="LOX46" s="134"/>
      <c r="LOY46" s="134"/>
      <c r="LOZ46" s="134"/>
      <c r="LPA46" s="134"/>
      <c r="LPB46" s="134"/>
      <c r="LPC46" s="134"/>
      <c r="LPD46" s="134"/>
      <c r="LPE46" s="134"/>
      <c r="LPF46" s="134"/>
      <c r="LPG46" s="134"/>
      <c r="LPH46" s="134"/>
      <c r="LPI46" s="134"/>
      <c r="LPJ46" s="134"/>
      <c r="LPK46" s="134"/>
      <c r="LPL46" s="134"/>
      <c r="LPM46" s="134"/>
      <c r="LPN46" s="134"/>
      <c r="LPO46" s="134"/>
      <c r="LPP46" s="134"/>
      <c r="LPQ46" s="134"/>
      <c r="LPR46" s="134"/>
      <c r="LPS46" s="134"/>
      <c r="LPT46" s="134"/>
      <c r="LPU46" s="134"/>
      <c r="LPV46" s="134"/>
      <c r="LPW46" s="134"/>
      <c r="LPX46" s="134"/>
      <c r="LPY46" s="134"/>
      <c r="LPZ46" s="134"/>
      <c r="LQA46" s="134"/>
      <c r="LQB46" s="134"/>
      <c r="LQC46" s="134"/>
      <c r="LQD46" s="134"/>
      <c r="LQE46" s="134"/>
      <c r="LQF46" s="134"/>
      <c r="LQG46" s="134"/>
      <c r="LQH46" s="134"/>
      <c r="LQI46" s="134"/>
      <c r="LQJ46" s="134"/>
      <c r="LQK46" s="134"/>
      <c r="LQL46" s="134"/>
      <c r="LQM46" s="134"/>
      <c r="LQN46" s="134"/>
      <c r="LQO46" s="134"/>
      <c r="LQP46" s="134"/>
      <c r="LQQ46" s="134"/>
      <c r="LQR46" s="134"/>
      <c r="LQS46" s="134"/>
      <c r="LQT46" s="134"/>
      <c r="LQU46" s="134"/>
      <c r="LQV46" s="134"/>
      <c r="LQW46" s="134"/>
      <c r="LQX46" s="134"/>
      <c r="LQY46" s="134"/>
      <c r="LQZ46" s="134"/>
      <c r="LRA46" s="134"/>
      <c r="LRB46" s="134"/>
      <c r="LRC46" s="134"/>
      <c r="LRD46" s="134"/>
      <c r="LRE46" s="134"/>
      <c r="LRF46" s="134"/>
      <c r="LRG46" s="134"/>
      <c r="LRH46" s="134"/>
      <c r="LRI46" s="134"/>
      <c r="LRJ46" s="134"/>
      <c r="LRK46" s="134"/>
      <c r="LRL46" s="134"/>
      <c r="LRM46" s="134"/>
      <c r="LRN46" s="134"/>
      <c r="LRO46" s="134"/>
      <c r="LRP46" s="134"/>
      <c r="LRQ46" s="134"/>
      <c r="LRR46" s="134"/>
      <c r="LRS46" s="134"/>
      <c r="LRT46" s="134"/>
      <c r="LRU46" s="134"/>
      <c r="LRV46" s="134"/>
      <c r="LRW46" s="134"/>
      <c r="LRX46" s="134"/>
      <c r="LRY46" s="134"/>
      <c r="LRZ46" s="134"/>
      <c r="LSA46" s="134"/>
      <c r="LSB46" s="134"/>
      <c r="LSC46" s="134"/>
      <c r="LSD46" s="134"/>
      <c r="LSE46" s="134"/>
      <c r="LSF46" s="134"/>
      <c r="LSG46" s="134"/>
      <c r="LSH46" s="134"/>
      <c r="LSI46" s="134"/>
      <c r="LSJ46" s="134"/>
      <c r="LSK46" s="134"/>
      <c r="LSL46" s="134"/>
      <c r="LSM46" s="134"/>
      <c r="LSN46" s="134"/>
      <c r="LSO46" s="134"/>
      <c r="LSP46" s="134"/>
      <c r="LSQ46" s="134"/>
      <c r="LSR46" s="134"/>
      <c r="LSS46" s="134"/>
      <c r="LST46" s="134"/>
      <c r="LSU46" s="134"/>
      <c r="LSV46" s="134"/>
      <c r="LSW46" s="134"/>
      <c r="LSX46" s="134"/>
      <c r="LSY46" s="134"/>
      <c r="LSZ46" s="134"/>
      <c r="LTA46" s="134"/>
      <c r="LTB46" s="134"/>
      <c r="LTC46" s="134"/>
      <c r="LTD46" s="134"/>
      <c r="LTE46" s="134"/>
      <c r="LTF46" s="134"/>
      <c r="LTG46" s="134"/>
      <c r="LTH46" s="134"/>
      <c r="LTI46" s="134"/>
      <c r="LTJ46" s="134"/>
      <c r="LTK46" s="134"/>
      <c r="LTL46" s="134"/>
      <c r="LTM46" s="134"/>
      <c r="LTN46" s="134"/>
      <c r="LTO46" s="134"/>
      <c r="LTP46" s="134"/>
      <c r="LTQ46" s="134"/>
      <c r="LTR46" s="134"/>
      <c r="LTS46" s="134"/>
      <c r="LTT46" s="134"/>
      <c r="LTU46" s="134"/>
      <c r="LTV46" s="134"/>
      <c r="LTW46" s="134"/>
      <c r="LTX46" s="134"/>
      <c r="LTY46" s="134"/>
      <c r="LTZ46" s="134"/>
      <c r="LUA46" s="134"/>
      <c r="LUB46" s="134"/>
      <c r="LUC46" s="134"/>
      <c r="LUD46" s="134"/>
      <c r="LUE46" s="134"/>
      <c r="LUF46" s="134"/>
      <c r="LUG46" s="134"/>
      <c r="LUH46" s="134"/>
      <c r="LUI46" s="134"/>
      <c r="LUJ46" s="134"/>
      <c r="LUK46" s="134"/>
      <c r="LUL46" s="134"/>
      <c r="LUM46" s="134"/>
      <c r="LUN46" s="134"/>
      <c r="LUO46" s="134"/>
      <c r="LUP46" s="134"/>
      <c r="LUQ46" s="134"/>
      <c r="LUR46" s="134"/>
      <c r="LUS46" s="134"/>
      <c r="LUT46" s="134"/>
      <c r="LUU46" s="134"/>
      <c r="LUV46" s="134"/>
      <c r="LUW46" s="134"/>
      <c r="LUX46" s="134"/>
      <c r="LUY46" s="134"/>
      <c r="LUZ46" s="134"/>
      <c r="LVA46" s="134"/>
      <c r="LVB46" s="134"/>
      <c r="LVC46" s="134"/>
      <c r="LVD46" s="134"/>
      <c r="LVE46" s="134"/>
      <c r="LVF46" s="134"/>
      <c r="LVG46" s="134"/>
      <c r="LVH46" s="134"/>
      <c r="LVI46" s="134"/>
      <c r="LVJ46" s="134"/>
      <c r="LVK46" s="134"/>
      <c r="LVL46" s="134"/>
      <c r="LVM46" s="134"/>
      <c r="LVN46" s="134"/>
      <c r="LVO46" s="134"/>
      <c r="LVP46" s="134"/>
      <c r="LVQ46" s="134"/>
      <c r="LVR46" s="134"/>
      <c r="LVS46" s="134"/>
      <c r="LVT46" s="134"/>
      <c r="LVU46" s="134"/>
      <c r="LVV46" s="134"/>
      <c r="LVW46" s="134"/>
      <c r="LVX46" s="134"/>
      <c r="LVY46" s="134"/>
      <c r="LVZ46" s="134"/>
      <c r="LWA46" s="134"/>
      <c r="LWB46" s="134"/>
      <c r="LWC46" s="134"/>
      <c r="LWD46" s="134"/>
      <c r="LWE46" s="134"/>
      <c r="LWF46" s="134"/>
      <c r="LWG46" s="134"/>
      <c r="LWH46" s="134"/>
      <c r="LWI46" s="134"/>
      <c r="LWJ46" s="134"/>
      <c r="LWK46" s="134"/>
      <c r="LWL46" s="134"/>
      <c r="LWM46" s="134"/>
      <c r="LWN46" s="134"/>
      <c r="LWO46" s="134"/>
      <c r="LWP46" s="134"/>
      <c r="LWQ46" s="134"/>
      <c r="LWR46" s="134"/>
      <c r="LWS46" s="134"/>
      <c r="LWT46" s="134"/>
      <c r="LWU46" s="134"/>
      <c r="LWV46" s="134"/>
      <c r="LWW46" s="134"/>
      <c r="LWX46" s="134"/>
      <c r="LWY46" s="134"/>
      <c r="LWZ46" s="134"/>
      <c r="LXA46" s="134"/>
      <c r="LXB46" s="134"/>
      <c r="LXC46" s="134"/>
      <c r="LXD46" s="134"/>
      <c r="LXE46" s="134"/>
      <c r="LXF46" s="134"/>
      <c r="LXG46" s="134"/>
      <c r="LXH46" s="134"/>
      <c r="LXI46" s="134"/>
      <c r="LXJ46" s="134"/>
      <c r="LXK46" s="134"/>
      <c r="LXL46" s="134"/>
      <c r="LXM46" s="134"/>
      <c r="LXN46" s="134"/>
      <c r="LXO46" s="134"/>
      <c r="LXP46" s="134"/>
      <c r="LXQ46" s="134"/>
      <c r="LXR46" s="134"/>
      <c r="LXS46" s="134"/>
      <c r="LXT46" s="134"/>
      <c r="LXU46" s="134"/>
      <c r="LXV46" s="134"/>
      <c r="LXW46" s="134"/>
      <c r="LXX46" s="134"/>
      <c r="LXY46" s="134"/>
      <c r="LXZ46" s="134"/>
      <c r="LYA46" s="134"/>
      <c r="LYB46" s="134"/>
      <c r="LYC46" s="134"/>
      <c r="LYD46" s="134"/>
      <c r="LYE46" s="134"/>
      <c r="LYF46" s="134"/>
      <c r="LYG46" s="134"/>
      <c r="LYH46" s="134"/>
      <c r="LYI46" s="134"/>
      <c r="LYJ46" s="134"/>
      <c r="LYK46" s="134"/>
      <c r="LYL46" s="134"/>
      <c r="LYM46" s="134"/>
      <c r="LYN46" s="134"/>
      <c r="LYO46" s="134"/>
      <c r="LYP46" s="134"/>
      <c r="LYQ46" s="134"/>
      <c r="LYR46" s="134"/>
      <c r="LYS46" s="134"/>
      <c r="LYT46" s="134"/>
      <c r="LYU46" s="134"/>
      <c r="LYV46" s="134"/>
      <c r="LYW46" s="134"/>
      <c r="LYX46" s="134"/>
      <c r="LYY46" s="134"/>
      <c r="LYZ46" s="134"/>
      <c r="LZA46" s="134"/>
      <c r="LZB46" s="134"/>
      <c r="LZC46" s="134"/>
      <c r="LZD46" s="134"/>
      <c r="LZE46" s="134"/>
      <c r="LZF46" s="134"/>
      <c r="LZG46" s="134"/>
      <c r="LZH46" s="134"/>
      <c r="LZI46" s="134"/>
      <c r="LZJ46" s="134"/>
      <c r="LZK46" s="134"/>
      <c r="LZL46" s="134"/>
      <c r="LZM46" s="134"/>
      <c r="LZN46" s="134"/>
      <c r="LZO46" s="134"/>
      <c r="LZP46" s="134"/>
      <c r="LZQ46" s="134"/>
      <c r="LZR46" s="134"/>
      <c r="LZS46" s="134"/>
      <c r="LZT46" s="134"/>
      <c r="LZU46" s="134"/>
      <c r="LZV46" s="134"/>
      <c r="LZW46" s="134"/>
      <c r="LZX46" s="134"/>
      <c r="LZY46" s="134"/>
      <c r="LZZ46" s="134"/>
      <c r="MAA46" s="134"/>
      <c r="MAB46" s="134"/>
      <c r="MAC46" s="134"/>
      <c r="MAD46" s="134"/>
      <c r="MAE46" s="134"/>
      <c r="MAF46" s="134"/>
      <c r="MAG46" s="134"/>
      <c r="MAH46" s="134"/>
      <c r="MAI46" s="134"/>
      <c r="MAJ46" s="134"/>
      <c r="MAK46" s="134"/>
      <c r="MAL46" s="134"/>
      <c r="MAM46" s="134"/>
      <c r="MAN46" s="134"/>
      <c r="MAO46" s="134"/>
      <c r="MAP46" s="134"/>
      <c r="MAQ46" s="134"/>
      <c r="MAR46" s="134"/>
      <c r="MAS46" s="134"/>
      <c r="MAT46" s="134"/>
      <c r="MAU46" s="134"/>
      <c r="MAV46" s="134"/>
      <c r="MAW46" s="134"/>
      <c r="MAX46" s="134"/>
      <c r="MAY46" s="134"/>
      <c r="MAZ46" s="134"/>
      <c r="MBA46" s="134"/>
      <c r="MBB46" s="134"/>
      <c r="MBC46" s="134"/>
      <c r="MBD46" s="134"/>
      <c r="MBE46" s="134"/>
      <c r="MBF46" s="134"/>
      <c r="MBG46" s="134"/>
      <c r="MBH46" s="134"/>
      <c r="MBI46" s="134"/>
      <c r="MBJ46" s="134"/>
      <c r="MBK46" s="134"/>
      <c r="MBL46" s="134"/>
      <c r="MBM46" s="134"/>
      <c r="MBN46" s="134"/>
      <c r="MBO46" s="134"/>
      <c r="MBP46" s="134"/>
      <c r="MBQ46" s="134"/>
      <c r="MBR46" s="134"/>
      <c r="MBS46" s="134"/>
      <c r="MBT46" s="134"/>
      <c r="MBU46" s="134"/>
      <c r="MBV46" s="134"/>
      <c r="MBW46" s="134"/>
      <c r="MBX46" s="134"/>
      <c r="MBY46" s="134"/>
      <c r="MBZ46" s="134"/>
      <c r="MCA46" s="134"/>
      <c r="MCB46" s="134"/>
      <c r="MCC46" s="134"/>
      <c r="MCD46" s="134"/>
      <c r="MCE46" s="134"/>
      <c r="MCF46" s="134"/>
      <c r="MCG46" s="134"/>
      <c r="MCH46" s="134"/>
      <c r="MCI46" s="134"/>
      <c r="MCJ46" s="134"/>
      <c r="MCK46" s="134"/>
      <c r="MCL46" s="134"/>
      <c r="MCM46" s="134"/>
      <c r="MCN46" s="134"/>
      <c r="MCO46" s="134"/>
      <c r="MCP46" s="134"/>
      <c r="MCQ46" s="134"/>
      <c r="MCR46" s="134"/>
      <c r="MCS46" s="134"/>
      <c r="MCT46" s="134"/>
      <c r="MCU46" s="134"/>
      <c r="MCV46" s="134"/>
      <c r="MCW46" s="134"/>
      <c r="MCX46" s="134"/>
      <c r="MCY46" s="134"/>
      <c r="MCZ46" s="134"/>
      <c r="MDA46" s="134"/>
      <c r="MDB46" s="134"/>
      <c r="MDC46" s="134"/>
      <c r="MDD46" s="134"/>
      <c r="MDE46" s="134"/>
      <c r="MDF46" s="134"/>
      <c r="MDG46" s="134"/>
      <c r="MDH46" s="134"/>
      <c r="MDI46" s="134"/>
      <c r="MDJ46" s="134"/>
      <c r="MDK46" s="134"/>
      <c r="MDL46" s="134"/>
      <c r="MDM46" s="134"/>
      <c r="MDN46" s="134"/>
      <c r="MDO46" s="134"/>
      <c r="MDP46" s="134"/>
      <c r="MDQ46" s="134"/>
      <c r="MDR46" s="134"/>
      <c r="MDS46" s="134"/>
      <c r="MDT46" s="134"/>
      <c r="MDU46" s="134"/>
      <c r="MDV46" s="134"/>
      <c r="MDW46" s="134"/>
      <c r="MDX46" s="134"/>
      <c r="MDY46" s="134"/>
      <c r="MDZ46" s="134"/>
      <c r="MEA46" s="134"/>
      <c r="MEB46" s="134"/>
      <c r="MEC46" s="134"/>
      <c r="MED46" s="134"/>
      <c r="MEE46" s="134"/>
      <c r="MEF46" s="134"/>
      <c r="MEG46" s="134"/>
      <c r="MEH46" s="134"/>
      <c r="MEI46" s="134"/>
      <c r="MEJ46" s="134"/>
      <c r="MEK46" s="134"/>
      <c r="MEL46" s="134"/>
      <c r="MEM46" s="134"/>
      <c r="MEN46" s="134"/>
      <c r="MEO46" s="134"/>
      <c r="MEP46" s="134"/>
      <c r="MEQ46" s="134"/>
      <c r="MER46" s="134"/>
      <c r="MES46" s="134"/>
      <c r="MET46" s="134"/>
      <c r="MEU46" s="134"/>
      <c r="MEV46" s="134"/>
      <c r="MEW46" s="134"/>
      <c r="MEX46" s="134"/>
      <c r="MEY46" s="134"/>
      <c r="MEZ46" s="134"/>
      <c r="MFA46" s="134"/>
      <c r="MFB46" s="134"/>
      <c r="MFC46" s="134"/>
      <c r="MFD46" s="134"/>
      <c r="MFE46" s="134"/>
      <c r="MFF46" s="134"/>
      <c r="MFG46" s="134"/>
      <c r="MFH46" s="134"/>
      <c r="MFI46" s="134"/>
      <c r="MFJ46" s="134"/>
      <c r="MFK46" s="134"/>
      <c r="MFL46" s="134"/>
      <c r="MFM46" s="134"/>
      <c r="MFN46" s="134"/>
      <c r="MFO46" s="134"/>
      <c r="MFP46" s="134"/>
      <c r="MFQ46" s="134"/>
      <c r="MFR46" s="134"/>
      <c r="MFS46" s="134"/>
      <c r="MFT46" s="134"/>
      <c r="MFU46" s="134"/>
      <c r="MFV46" s="134"/>
      <c r="MFW46" s="134"/>
      <c r="MFX46" s="134"/>
      <c r="MFY46" s="134"/>
      <c r="MFZ46" s="134"/>
      <c r="MGA46" s="134"/>
      <c r="MGB46" s="134"/>
      <c r="MGC46" s="134"/>
      <c r="MGD46" s="134"/>
      <c r="MGE46" s="134"/>
      <c r="MGF46" s="134"/>
      <c r="MGG46" s="134"/>
      <c r="MGH46" s="134"/>
      <c r="MGI46" s="134"/>
      <c r="MGJ46" s="134"/>
      <c r="MGK46" s="134"/>
      <c r="MGL46" s="134"/>
      <c r="MGM46" s="134"/>
      <c r="MGN46" s="134"/>
      <c r="MGO46" s="134"/>
      <c r="MGP46" s="134"/>
      <c r="MGQ46" s="134"/>
      <c r="MGR46" s="134"/>
      <c r="MGS46" s="134"/>
      <c r="MGT46" s="134"/>
      <c r="MGU46" s="134"/>
      <c r="MGV46" s="134"/>
      <c r="MGW46" s="134"/>
      <c r="MGX46" s="134"/>
      <c r="MGY46" s="134"/>
      <c r="MGZ46" s="134"/>
      <c r="MHA46" s="134"/>
      <c r="MHB46" s="134"/>
      <c r="MHC46" s="134"/>
      <c r="MHD46" s="134"/>
      <c r="MHE46" s="134"/>
      <c r="MHF46" s="134"/>
      <c r="MHG46" s="134"/>
      <c r="MHH46" s="134"/>
      <c r="MHI46" s="134"/>
      <c r="MHJ46" s="134"/>
      <c r="MHK46" s="134"/>
      <c r="MHL46" s="134"/>
      <c r="MHM46" s="134"/>
      <c r="MHN46" s="134"/>
      <c r="MHO46" s="134"/>
      <c r="MHP46" s="134"/>
      <c r="MHQ46" s="134"/>
      <c r="MHR46" s="134"/>
      <c r="MHS46" s="134"/>
      <c r="MHT46" s="134"/>
      <c r="MHU46" s="134"/>
      <c r="MHV46" s="134"/>
      <c r="MHW46" s="134"/>
      <c r="MHX46" s="134"/>
      <c r="MHY46" s="134"/>
      <c r="MHZ46" s="134"/>
      <c r="MIA46" s="134"/>
      <c r="MIB46" s="134"/>
      <c r="MIC46" s="134"/>
      <c r="MID46" s="134"/>
      <c r="MIE46" s="134"/>
      <c r="MIF46" s="134"/>
      <c r="MIG46" s="134"/>
      <c r="MIH46" s="134"/>
      <c r="MII46" s="134"/>
      <c r="MIJ46" s="134"/>
      <c r="MIK46" s="134"/>
      <c r="MIL46" s="134"/>
      <c r="MIM46" s="134"/>
      <c r="MIN46" s="134"/>
      <c r="MIO46" s="134"/>
      <c r="MIP46" s="134"/>
      <c r="MIQ46" s="134"/>
      <c r="MIR46" s="134"/>
      <c r="MIS46" s="134"/>
      <c r="MIT46" s="134"/>
      <c r="MIU46" s="134"/>
      <c r="MIV46" s="134"/>
      <c r="MIW46" s="134"/>
      <c r="MIX46" s="134"/>
      <c r="MIY46" s="134"/>
      <c r="MIZ46" s="134"/>
      <c r="MJA46" s="134"/>
      <c r="MJB46" s="134"/>
      <c r="MJC46" s="134"/>
      <c r="MJD46" s="134"/>
      <c r="MJE46" s="134"/>
      <c r="MJF46" s="134"/>
      <c r="MJG46" s="134"/>
      <c r="MJH46" s="134"/>
      <c r="MJI46" s="134"/>
      <c r="MJJ46" s="134"/>
      <c r="MJK46" s="134"/>
      <c r="MJL46" s="134"/>
      <c r="MJM46" s="134"/>
      <c r="MJN46" s="134"/>
      <c r="MJO46" s="134"/>
      <c r="MJP46" s="134"/>
      <c r="MJQ46" s="134"/>
      <c r="MJR46" s="134"/>
      <c r="MJS46" s="134"/>
      <c r="MJT46" s="134"/>
      <c r="MJU46" s="134"/>
      <c r="MJV46" s="134"/>
      <c r="MJW46" s="134"/>
      <c r="MJX46" s="134"/>
      <c r="MJY46" s="134"/>
      <c r="MJZ46" s="134"/>
      <c r="MKA46" s="134"/>
      <c r="MKB46" s="134"/>
      <c r="MKC46" s="134"/>
      <c r="MKD46" s="134"/>
      <c r="MKE46" s="134"/>
      <c r="MKF46" s="134"/>
      <c r="MKG46" s="134"/>
      <c r="MKH46" s="134"/>
      <c r="MKI46" s="134"/>
      <c r="MKJ46" s="134"/>
      <c r="MKK46" s="134"/>
      <c r="MKL46" s="134"/>
      <c r="MKM46" s="134"/>
      <c r="MKN46" s="134"/>
      <c r="MKO46" s="134"/>
      <c r="MKP46" s="134"/>
      <c r="MKQ46" s="134"/>
      <c r="MKR46" s="134"/>
      <c r="MKS46" s="134"/>
      <c r="MKT46" s="134"/>
      <c r="MKU46" s="134"/>
      <c r="MKV46" s="134"/>
      <c r="MKW46" s="134"/>
      <c r="MKX46" s="134"/>
      <c r="MKY46" s="134"/>
      <c r="MKZ46" s="134"/>
      <c r="MLA46" s="134"/>
      <c r="MLB46" s="134"/>
      <c r="MLC46" s="134"/>
      <c r="MLD46" s="134"/>
      <c r="MLE46" s="134"/>
      <c r="MLF46" s="134"/>
      <c r="MLG46" s="134"/>
      <c r="MLH46" s="134"/>
      <c r="MLI46" s="134"/>
      <c r="MLJ46" s="134"/>
      <c r="MLK46" s="134"/>
      <c r="MLL46" s="134"/>
      <c r="MLM46" s="134"/>
      <c r="MLN46" s="134"/>
      <c r="MLO46" s="134"/>
      <c r="MLP46" s="134"/>
      <c r="MLQ46" s="134"/>
      <c r="MLR46" s="134"/>
      <c r="MLS46" s="134"/>
      <c r="MLT46" s="134"/>
      <c r="MLU46" s="134"/>
      <c r="MLV46" s="134"/>
      <c r="MLW46" s="134"/>
      <c r="MLX46" s="134"/>
      <c r="MLY46" s="134"/>
      <c r="MLZ46" s="134"/>
      <c r="MMA46" s="134"/>
      <c r="MMB46" s="134"/>
      <c r="MMC46" s="134"/>
      <c r="MMD46" s="134"/>
      <c r="MME46" s="134"/>
      <c r="MMF46" s="134"/>
      <c r="MMG46" s="134"/>
      <c r="MMH46" s="134"/>
      <c r="MMI46" s="134"/>
      <c r="MMJ46" s="134"/>
      <c r="MMK46" s="134"/>
      <c r="MML46" s="134"/>
      <c r="MMM46" s="134"/>
      <c r="MMN46" s="134"/>
      <c r="MMO46" s="134"/>
      <c r="MMP46" s="134"/>
      <c r="MMQ46" s="134"/>
      <c r="MMR46" s="134"/>
      <c r="MMS46" s="134"/>
      <c r="MMT46" s="134"/>
      <c r="MMU46" s="134"/>
      <c r="MMV46" s="134"/>
      <c r="MMW46" s="134"/>
      <c r="MMX46" s="134"/>
      <c r="MMY46" s="134"/>
      <c r="MMZ46" s="134"/>
      <c r="MNA46" s="134"/>
      <c r="MNB46" s="134"/>
      <c r="MNC46" s="134"/>
      <c r="MND46" s="134"/>
      <c r="MNE46" s="134"/>
      <c r="MNF46" s="134"/>
      <c r="MNG46" s="134"/>
      <c r="MNH46" s="134"/>
      <c r="MNI46" s="134"/>
      <c r="MNJ46" s="134"/>
      <c r="MNK46" s="134"/>
      <c r="MNL46" s="134"/>
      <c r="MNM46" s="134"/>
      <c r="MNN46" s="134"/>
      <c r="MNO46" s="134"/>
      <c r="MNP46" s="134"/>
      <c r="MNQ46" s="134"/>
      <c r="MNR46" s="134"/>
      <c r="MNS46" s="134"/>
      <c r="MNT46" s="134"/>
      <c r="MNU46" s="134"/>
      <c r="MNV46" s="134"/>
      <c r="MNW46" s="134"/>
      <c r="MNX46" s="134"/>
      <c r="MNY46" s="134"/>
      <c r="MNZ46" s="134"/>
      <c r="MOA46" s="134"/>
      <c r="MOB46" s="134"/>
      <c r="MOC46" s="134"/>
      <c r="MOD46" s="134"/>
      <c r="MOE46" s="134"/>
      <c r="MOF46" s="134"/>
      <c r="MOG46" s="134"/>
      <c r="MOH46" s="134"/>
      <c r="MOI46" s="134"/>
      <c r="MOJ46" s="134"/>
      <c r="MOK46" s="134"/>
      <c r="MOL46" s="134"/>
      <c r="MOM46" s="134"/>
      <c r="MON46" s="134"/>
      <c r="MOO46" s="134"/>
      <c r="MOP46" s="134"/>
      <c r="MOQ46" s="134"/>
      <c r="MOR46" s="134"/>
      <c r="MOS46" s="134"/>
      <c r="MOT46" s="134"/>
      <c r="MOU46" s="134"/>
      <c r="MOV46" s="134"/>
      <c r="MOW46" s="134"/>
      <c r="MOX46" s="134"/>
      <c r="MOY46" s="134"/>
      <c r="MOZ46" s="134"/>
      <c r="MPA46" s="134"/>
      <c r="MPB46" s="134"/>
      <c r="MPC46" s="134"/>
      <c r="MPD46" s="134"/>
      <c r="MPE46" s="134"/>
      <c r="MPF46" s="134"/>
      <c r="MPG46" s="134"/>
      <c r="MPH46" s="134"/>
      <c r="MPI46" s="134"/>
      <c r="MPJ46" s="134"/>
      <c r="MPK46" s="134"/>
      <c r="MPL46" s="134"/>
      <c r="MPM46" s="134"/>
      <c r="MPN46" s="134"/>
      <c r="MPO46" s="134"/>
      <c r="MPP46" s="134"/>
      <c r="MPQ46" s="134"/>
      <c r="MPR46" s="134"/>
      <c r="MPS46" s="134"/>
      <c r="MPT46" s="134"/>
      <c r="MPU46" s="134"/>
      <c r="MPV46" s="134"/>
      <c r="MPW46" s="134"/>
      <c r="MPX46" s="134"/>
      <c r="MPY46" s="134"/>
      <c r="MPZ46" s="134"/>
      <c r="MQA46" s="134"/>
      <c r="MQB46" s="134"/>
      <c r="MQC46" s="134"/>
      <c r="MQD46" s="134"/>
      <c r="MQE46" s="134"/>
      <c r="MQF46" s="134"/>
      <c r="MQG46" s="134"/>
      <c r="MQH46" s="134"/>
      <c r="MQI46" s="134"/>
      <c r="MQJ46" s="134"/>
      <c r="MQK46" s="134"/>
      <c r="MQL46" s="134"/>
      <c r="MQM46" s="134"/>
      <c r="MQN46" s="134"/>
      <c r="MQO46" s="134"/>
      <c r="MQP46" s="134"/>
      <c r="MQQ46" s="134"/>
      <c r="MQR46" s="134"/>
      <c r="MQS46" s="134"/>
      <c r="MQT46" s="134"/>
      <c r="MQU46" s="134"/>
      <c r="MQV46" s="134"/>
      <c r="MQW46" s="134"/>
      <c r="MQX46" s="134"/>
      <c r="MQY46" s="134"/>
      <c r="MQZ46" s="134"/>
      <c r="MRA46" s="134"/>
      <c r="MRB46" s="134"/>
      <c r="MRC46" s="134"/>
      <c r="MRD46" s="134"/>
      <c r="MRE46" s="134"/>
      <c r="MRF46" s="134"/>
      <c r="MRG46" s="134"/>
      <c r="MRH46" s="134"/>
      <c r="MRI46" s="134"/>
      <c r="MRJ46" s="134"/>
      <c r="MRK46" s="134"/>
      <c r="MRL46" s="134"/>
      <c r="MRM46" s="134"/>
      <c r="MRN46" s="134"/>
      <c r="MRO46" s="134"/>
      <c r="MRP46" s="134"/>
      <c r="MRQ46" s="134"/>
      <c r="MRR46" s="134"/>
      <c r="MRS46" s="134"/>
      <c r="MRT46" s="134"/>
      <c r="MRU46" s="134"/>
      <c r="MRV46" s="134"/>
      <c r="MRW46" s="134"/>
      <c r="MRX46" s="134"/>
      <c r="MRY46" s="134"/>
      <c r="MRZ46" s="134"/>
      <c r="MSA46" s="134"/>
      <c r="MSB46" s="134"/>
      <c r="MSC46" s="134"/>
      <c r="MSD46" s="134"/>
      <c r="MSE46" s="134"/>
      <c r="MSF46" s="134"/>
      <c r="MSG46" s="134"/>
      <c r="MSH46" s="134"/>
      <c r="MSI46" s="134"/>
      <c r="MSJ46" s="134"/>
      <c r="MSK46" s="134"/>
      <c r="MSL46" s="134"/>
      <c r="MSM46" s="134"/>
      <c r="MSN46" s="134"/>
      <c r="MSO46" s="134"/>
      <c r="MSP46" s="134"/>
      <c r="MSQ46" s="134"/>
      <c r="MSR46" s="134"/>
      <c r="MSS46" s="134"/>
      <c r="MST46" s="134"/>
      <c r="MSU46" s="134"/>
      <c r="MSV46" s="134"/>
      <c r="MSW46" s="134"/>
      <c r="MSX46" s="134"/>
      <c r="MSY46" s="134"/>
      <c r="MSZ46" s="134"/>
      <c r="MTA46" s="134"/>
      <c r="MTB46" s="134"/>
      <c r="MTC46" s="134"/>
      <c r="MTD46" s="134"/>
      <c r="MTE46" s="134"/>
      <c r="MTF46" s="134"/>
      <c r="MTG46" s="134"/>
      <c r="MTH46" s="134"/>
      <c r="MTI46" s="134"/>
      <c r="MTJ46" s="134"/>
      <c r="MTK46" s="134"/>
      <c r="MTL46" s="134"/>
      <c r="MTM46" s="134"/>
      <c r="MTN46" s="134"/>
      <c r="MTO46" s="134"/>
      <c r="MTP46" s="134"/>
      <c r="MTQ46" s="134"/>
      <c r="MTR46" s="134"/>
      <c r="MTS46" s="134"/>
      <c r="MTT46" s="134"/>
      <c r="MTU46" s="134"/>
      <c r="MTV46" s="134"/>
      <c r="MTW46" s="134"/>
      <c r="MTX46" s="134"/>
      <c r="MTY46" s="134"/>
      <c r="MTZ46" s="134"/>
      <c r="MUA46" s="134"/>
      <c r="MUB46" s="134"/>
      <c r="MUC46" s="134"/>
      <c r="MUD46" s="134"/>
      <c r="MUE46" s="134"/>
      <c r="MUF46" s="134"/>
      <c r="MUG46" s="134"/>
      <c r="MUH46" s="134"/>
      <c r="MUI46" s="134"/>
      <c r="MUJ46" s="134"/>
      <c r="MUK46" s="134"/>
      <c r="MUL46" s="134"/>
      <c r="MUM46" s="134"/>
      <c r="MUN46" s="134"/>
      <c r="MUO46" s="134"/>
      <c r="MUP46" s="134"/>
      <c r="MUQ46" s="134"/>
      <c r="MUR46" s="134"/>
      <c r="MUS46" s="134"/>
      <c r="MUT46" s="134"/>
      <c r="MUU46" s="134"/>
      <c r="MUV46" s="134"/>
      <c r="MUW46" s="134"/>
      <c r="MUX46" s="134"/>
      <c r="MUY46" s="134"/>
      <c r="MUZ46" s="134"/>
      <c r="MVA46" s="134"/>
      <c r="MVB46" s="134"/>
      <c r="MVC46" s="134"/>
      <c r="MVD46" s="134"/>
      <c r="MVE46" s="134"/>
      <c r="MVF46" s="134"/>
      <c r="MVG46" s="134"/>
      <c r="MVH46" s="134"/>
      <c r="MVI46" s="134"/>
      <c r="MVJ46" s="134"/>
      <c r="MVK46" s="134"/>
      <c r="MVL46" s="134"/>
      <c r="MVM46" s="134"/>
      <c r="MVN46" s="134"/>
      <c r="MVO46" s="134"/>
      <c r="MVP46" s="134"/>
      <c r="MVQ46" s="134"/>
      <c r="MVR46" s="134"/>
      <c r="MVS46" s="134"/>
      <c r="MVT46" s="134"/>
      <c r="MVU46" s="134"/>
      <c r="MVV46" s="134"/>
      <c r="MVW46" s="134"/>
      <c r="MVX46" s="134"/>
      <c r="MVY46" s="134"/>
      <c r="MVZ46" s="134"/>
      <c r="MWA46" s="134"/>
      <c r="MWB46" s="134"/>
      <c r="MWC46" s="134"/>
      <c r="MWD46" s="134"/>
      <c r="MWE46" s="134"/>
      <c r="MWF46" s="134"/>
      <c r="MWG46" s="134"/>
      <c r="MWH46" s="134"/>
      <c r="MWI46" s="134"/>
      <c r="MWJ46" s="134"/>
      <c r="MWK46" s="134"/>
      <c r="MWL46" s="134"/>
      <c r="MWM46" s="134"/>
      <c r="MWN46" s="134"/>
      <c r="MWO46" s="134"/>
      <c r="MWP46" s="134"/>
      <c r="MWQ46" s="134"/>
      <c r="MWR46" s="134"/>
      <c r="MWS46" s="134"/>
      <c r="MWT46" s="134"/>
      <c r="MWU46" s="134"/>
      <c r="MWV46" s="134"/>
      <c r="MWW46" s="134"/>
      <c r="MWX46" s="134"/>
      <c r="MWY46" s="134"/>
      <c r="MWZ46" s="134"/>
      <c r="MXA46" s="134"/>
      <c r="MXB46" s="134"/>
      <c r="MXC46" s="134"/>
      <c r="MXD46" s="134"/>
      <c r="MXE46" s="134"/>
      <c r="MXF46" s="134"/>
      <c r="MXG46" s="134"/>
      <c r="MXH46" s="134"/>
      <c r="MXI46" s="134"/>
      <c r="MXJ46" s="134"/>
      <c r="MXK46" s="134"/>
      <c r="MXL46" s="134"/>
      <c r="MXM46" s="134"/>
      <c r="MXN46" s="134"/>
      <c r="MXO46" s="134"/>
      <c r="MXP46" s="134"/>
      <c r="MXQ46" s="134"/>
      <c r="MXR46" s="134"/>
      <c r="MXS46" s="134"/>
      <c r="MXT46" s="134"/>
      <c r="MXU46" s="134"/>
      <c r="MXV46" s="134"/>
      <c r="MXW46" s="134"/>
      <c r="MXX46" s="134"/>
      <c r="MXY46" s="134"/>
      <c r="MXZ46" s="134"/>
      <c r="MYA46" s="134"/>
      <c r="MYB46" s="134"/>
      <c r="MYC46" s="134"/>
      <c r="MYD46" s="134"/>
      <c r="MYE46" s="134"/>
      <c r="MYF46" s="134"/>
      <c r="MYG46" s="134"/>
      <c r="MYH46" s="134"/>
      <c r="MYI46" s="134"/>
      <c r="MYJ46" s="134"/>
      <c r="MYK46" s="134"/>
      <c r="MYL46" s="134"/>
      <c r="MYM46" s="134"/>
      <c r="MYN46" s="134"/>
      <c r="MYO46" s="134"/>
      <c r="MYP46" s="134"/>
      <c r="MYQ46" s="134"/>
      <c r="MYR46" s="134"/>
      <c r="MYS46" s="134"/>
      <c r="MYT46" s="134"/>
      <c r="MYU46" s="134"/>
      <c r="MYV46" s="134"/>
      <c r="MYW46" s="134"/>
      <c r="MYX46" s="134"/>
      <c r="MYY46" s="134"/>
      <c r="MYZ46" s="134"/>
      <c r="MZA46" s="134"/>
      <c r="MZB46" s="134"/>
      <c r="MZC46" s="134"/>
      <c r="MZD46" s="134"/>
      <c r="MZE46" s="134"/>
      <c r="MZF46" s="134"/>
      <c r="MZG46" s="134"/>
      <c r="MZH46" s="134"/>
      <c r="MZI46" s="134"/>
      <c r="MZJ46" s="134"/>
      <c r="MZK46" s="134"/>
      <c r="MZL46" s="134"/>
      <c r="MZM46" s="134"/>
      <c r="MZN46" s="134"/>
      <c r="MZO46" s="134"/>
      <c r="MZP46" s="134"/>
      <c r="MZQ46" s="134"/>
      <c r="MZR46" s="134"/>
      <c r="MZS46" s="134"/>
      <c r="MZT46" s="134"/>
      <c r="MZU46" s="134"/>
      <c r="MZV46" s="134"/>
      <c r="MZW46" s="134"/>
      <c r="MZX46" s="134"/>
      <c r="MZY46" s="134"/>
      <c r="MZZ46" s="134"/>
      <c r="NAA46" s="134"/>
      <c r="NAB46" s="134"/>
      <c r="NAC46" s="134"/>
      <c r="NAD46" s="134"/>
      <c r="NAE46" s="134"/>
      <c r="NAF46" s="134"/>
      <c r="NAG46" s="134"/>
      <c r="NAH46" s="134"/>
      <c r="NAI46" s="134"/>
      <c r="NAJ46" s="134"/>
      <c r="NAK46" s="134"/>
      <c r="NAL46" s="134"/>
      <c r="NAM46" s="134"/>
      <c r="NAN46" s="134"/>
      <c r="NAO46" s="134"/>
      <c r="NAP46" s="134"/>
      <c r="NAQ46" s="134"/>
      <c r="NAR46" s="134"/>
      <c r="NAS46" s="134"/>
      <c r="NAT46" s="134"/>
      <c r="NAU46" s="134"/>
      <c r="NAV46" s="134"/>
      <c r="NAW46" s="134"/>
      <c r="NAX46" s="134"/>
      <c r="NAY46" s="134"/>
      <c r="NAZ46" s="134"/>
      <c r="NBA46" s="134"/>
      <c r="NBB46" s="134"/>
      <c r="NBC46" s="134"/>
      <c r="NBD46" s="134"/>
      <c r="NBE46" s="134"/>
      <c r="NBF46" s="134"/>
      <c r="NBG46" s="134"/>
      <c r="NBH46" s="134"/>
      <c r="NBI46" s="134"/>
      <c r="NBJ46" s="134"/>
      <c r="NBK46" s="134"/>
      <c r="NBL46" s="134"/>
      <c r="NBM46" s="134"/>
      <c r="NBN46" s="134"/>
      <c r="NBO46" s="134"/>
      <c r="NBP46" s="134"/>
      <c r="NBQ46" s="134"/>
      <c r="NBR46" s="134"/>
      <c r="NBS46" s="134"/>
      <c r="NBT46" s="134"/>
      <c r="NBU46" s="134"/>
      <c r="NBV46" s="134"/>
      <c r="NBW46" s="134"/>
      <c r="NBX46" s="134"/>
      <c r="NBY46" s="134"/>
      <c r="NBZ46" s="134"/>
      <c r="NCA46" s="134"/>
      <c r="NCB46" s="134"/>
      <c r="NCC46" s="134"/>
      <c r="NCD46" s="134"/>
      <c r="NCE46" s="134"/>
      <c r="NCF46" s="134"/>
      <c r="NCG46" s="134"/>
      <c r="NCH46" s="134"/>
      <c r="NCI46" s="134"/>
      <c r="NCJ46" s="134"/>
      <c r="NCK46" s="134"/>
      <c r="NCL46" s="134"/>
      <c r="NCM46" s="134"/>
      <c r="NCN46" s="134"/>
      <c r="NCO46" s="134"/>
      <c r="NCP46" s="134"/>
      <c r="NCQ46" s="134"/>
      <c r="NCR46" s="134"/>
      <c r="NCS46" s="134"/>
      <c r="NCT46" s="134"/>
      <c r="NCU46" s="134"/>
      <c r="NCV46" s="134"/>
      <c r="NCW46" s="134"/>
      <c r="NCX46" s="134"/>
      <c r="NCY46" s="134"/>
      <c r="NCZ46" s="134"/>
      <c r="NDA46" s="134"/>
      <c r="NDB46" s="134"/>
      <c r="NDC46" s="134"/>
      <c r="NDD46" s="134"/>
      <c r="NDE46" s="134"/>
      <c r="NDF46" s="134"/>
      <c r="NDG46" s="134"/>
      <c r="NDH46" s="134"/>
      <c r="NDI46" s="134"/>
      <c r="NDJ46" s="134"/>
      <c r="NDK46" s="134"/>
      <c r="NDL46" s="134"/>
      <c r="NDM46" s="134"/>
      <c r="NDN46" s="134"/>
      <c r="NDO46" s="134"/>
      <c r="NDP46" s="134"/>
      <c r="NDQ46" s="134"/>
      <c r="NDR46" s="134"/>
      <c r="NDS46" s="134"/>
      <c r="NDT46" s="134"/>
      <c r="NDU46" s="134"/>
      <c r="NDV46" s="134"/>
      <c r="NDW46" s="134"/>
      <c r="NDX46" s="134"/>
      <c r="NDY46" s="134"/>
      <c r="NDZ46" s="134"/>
      <c r="NEA46" s="134"/>
      <c r="NEB46" s="134"/>
      <c r="NEC46" s="134"/>
      <c r="NED46" s="134"/>
      <c r="NEE46" s="134"/>
      <c r="NEF46" s="134"/>
      <c r="NEG46" s="134"/>
      <c r="NEH46" s="134"/>
      <c r="NEI46" s="134"/>
      <c r="NEJ46" s="134"/>
      <c r="NEK46" s="134"/>
      <c r="NEL46" s="134"/>
      <c r="NEM46" s="134"/>
      <c r="NEN46" s="134"/>
      <c r="NEO46" s="134"/>
      <c r="NEP46" s="134"/>
      <c r="NEQ46" s="134"/>
      <c r="NER46" s="134"/>
      <c r="NES46" s="134"/>
      <c r="NET46" s="134"/>
      <c r="NEU46" s="134"/>
      <c r="NEV46" s="134"/>
      <c r="NEW46" s="134"/>
      <c r="NEX46" s="134"/>
      <c r="NEY46" s="134"/>
      <c r="NEZ46" s="134"/>
      <c r="NFA46" s="134"/>
      <c r="NFB46" s="134"/>
      <c r="NFC46" s="134"/>
      <c r="NFD46" s="134"/>
      <c r="NFE46" s="134"/>
      <c r="NFF46" s="134"/>
      <c r="NFG46" s="134"/>
      <c r="NFH46" s="134"/>
      <c r="NFI46" s="134"/>
      <c r="NFJ46" s="134"/>
      <c r="NFK46" s="134"/>
      <c r="NFL46" s="134"/>
      <c r="NFM46" s="134"/>
      <c r="NFN46" s="134"/>
      <c r="NFO46" s="134"/>
      <c r="NFP46" s="134"/>
      <c r="NFQ46" s="134"/>
      <c r="NFR46" s="134"/>
      <c r="NFS46" s="134"/>
      <c r="NFT46" s="134"/>
      <c r="NFU46" s="134"/>
      <c r="NFV46" s="134"/>
      <c r="NFW46" s="134"/>
      <c r="NFX46" s="134"/>
      <c r="NFY46" s="134"/>
      <c r="NFZ46" s="134"/>
      <c r="NGA46" s="134"/>
      <c r="NGB46" s="134"/>
      <c r="NGC46" s="134"/>
      <c r="NGD46" s="134"/>
      <c r="NGE46" s="134"/>
      <c r="NGF46" s="134"/>
      <c r="NGG46" s="134"/>
      <c r="NGH46" s="134"/>
      <c r="NGI46" s="134"/>
      <c r="NGJ46" s="134"/>
      <c r="NGK46" s="134"/>
      <c r="NGL46" s="134"/>
      <c r="NGM46" s="134"/>
      <c r="NGN46" s="134"/>
      <c r="NGO46" s="134"/>
      <c r="NGP46" s="134"/>
      <c r="NGQ46" s="134"/>
      <c r="NGR46" s="134"/>
      <c r="NGS46" s="134"/>
      <c r="NGT46" s="134"/>
      <c r="NGU46" s="134"/>
      <c r="NGV46" s="134"/>
      <c r="NGW46" s="134"/>
      <c r="NGX46" s="134"/>
      <c r="NGY46" s="134"/>
      <c r="NGZ46" s="134"/>
      <c r="NHA46" s="134"/>
      <c r="NHB46" s="134"/>
      <c r="NHC46" s="134"/>
      <c r="NHD46" s="134"/>
      <c r="NHE46" s="134"/>
      <c r="NHF46" s="134"/>
      <c r="NHG46" s="134"/>
      <c r="NHH46" s="134"/>
      <c r="NHI46" s="134"/>
      <c r="NHJ46" s="134"/>
      <c r="NHK46" s="134"/>
      <c r="NHL46" s="134"/>
      <c r="NHM46" s="134"/>
      <c r="NHN46" s="134"/>
      <c r="NHO46" s="134"/>
      <c r="NHP46" s="134"/>
      <c r="NHQ46" s="134"/>
      <c r="NHR46" s="134"/>
      <c r="NHS46" s="134"/>
      <c r="NHT46" s="134"/>
      <c r="NHU46" s="134"/>
      <c r="NHV46" s="134"/>
      <c r="NHW46" s="134"/>
      <c r="NHX46" s="134"/>
      <c r="NHY46" s="134"/>
      <c r="NHZ46" s="134"/>
      <c r="NIA46" s="134"/>
      <c r="NIB46" s="134"/>
      <c r="NIC46" s="134"/>
      <c r="NID46" s="134"/>
      <c r="NIE46" s="134"/>
      <c r="NIF46" s="134"/>
      <c r="NIG46" s="134"/>
      <c r="NIH46" s="134"/>
      <c r="NII46" s="134"/>
      <c r="NIJ46" s="134"/>
      <c r="NIK46" s="134"/>
      <c r="NIL46" s="134"/>
      <c r="NIM46" s="134"/>
      <c r="NIN46" s="134"/>
      <c r="NIO46" s="134"/>
      <c r="NIP46" s="134"/>
      <c r="NIQ46" s="134"/>
      <c r="NIR46" s="134"/>
      <c r="NIS46" s="134"/>
      <c r="NIT46" s="134"/>
      <c r="NIU46" s="134"/>
      <c r="NIV46" s="134"/>
      <c r="NIW46" s="134"/>
      <c r="NIX46" s="134"/>
      <c r="NIY46" s="134"/>
      <c r="NIZ46" s="134"/>
      <c r="NJA46" s="134"/>
      <c r="NJB46" s="134"/>
      <c r="NJC46" s="134"/>
      <c r="NJD46" s="134"/>
      <c r="NJE46" s="134"/>
      <c r="NJF46" s="134"/>
      <c r="NJG46" s="134"/>
      <c r="NJH46" s="134"/>
      <c r="NJI46" s="134"/>
      <c r="NJJ46" s="134"/>
      <c r="NJK46" s="134"/>
      <c r="NJL46" s="134"/>
      <c r="NJM46" s="134"/>
      <c r="NJN46" s="134"/>
      <c r="NJO46" s="134"/>
      <c r="NJP46" s="134"/>
      <c r="NJQ46" s="134"/>
      <c r="NJR46" s="134"/>
      <c r="NJS46" s="134"/>
      <c r="NJT46" s="134"/>
      <c r="NJU46" s="134"/>
      <c r="NJV46" s="134"/>
      <c r="NJW46" s="134"/>
      <c r="NJX46" s="134"/>
      <c r="NJY46" s="134"/>
      <c r="NJZ46" s="134"/>
      <c r="NKA46" s="134"/>
      <c r="NKB46" s="134"/>
      <c r="NKC46" s="134"/>
      <c r="NKD46" s="134"/>
      <c r="NKE46" s="134"/>
      <c r="NKF46" s="134"/>
      <c r="NKG46" s="134"/>
      <c r="NKH46" s="134"/>
      <c r="NKI46" s="134"/>
      <c r="NKJ46" s="134"/>
      <c r="NKK46" s="134"/>
      <c r="NKL46" s="134"/>
      <c r="NKM46" s="134"/>
      <c r="NKN46" s="134"/>
      <c r="NKO46" s="134"/>
      <c r="NKP46" s="134"/>
      <c r="NKQ46" s="134"/>
      <c r="NKR46" s="134"/>
      <c r="NKS46" s="134"/>
      <c r="NKT46" s="134"/>
      <c r="NKU46" s="134"/>
      <c r="NKV46" s="134"/>
      <c r="NKW46" s="134"/>
      <c r="NKX46" s="134"/>
      <c r="NKY46" s="134"/>
      <c r="NKZ46" s="134"/>
      <c r="NLA46" s="134"/>
      <c r="NLB46" s="134"/>
      <c r="NLC46" s="134"/>
      <c r="NLD46" s="134"/>
      <c r="NLE46" s="134"/>
      <c r="NLF46" s="134"/>
      <c r="NLG46" s="134"/>
      <c r="NLH46" s="134"/>
      <c r="NLI46" s="134"/>
      <c r="NLJ46" s="134"/>
      <c r="NLK46" s="134"/>
      <c r="NLL46" s="134"/>
      <c r="NLM46" s="134"/>
      <c r="NLN46" s="134"/>
      <c r="NLO46" s="134"/>
      <c r="NLP46" s="134"/>
      <c r="NLQ46" s="134"/>
      <c r="NLR46" s="134"/>
      <c r="NLS46" s="134"/>
      <c r="NLT46" s="134"/>
      <c r="NLU46" s="134"/>
      <c r="NLV46" s="134"/>
      <c r="NLW46" s="134"/>
      <c r="NLX46" s="134"/>
      <c r="NLY46" s="134"/>
      <c r="NLZ46" s="134"/>
      <c r="NMA46" s="134"/>
      <c r="NMB46" s="134"/>
      <c r="NMC46" s="134"/>
      <c r="NMD46" s="134"/>
      <c r="NME46" s="134"/>
      <c r="NMF46" s="134"/>
      <c r="NMG46" s="134"/>
      <c r="NMH46" s="134"/>
      <c r="NMI46" s="134"/>
      <c r="NMJ46" s="134"/>
      <c r="NMK46" s="134"/>
      <c r="NML46" s="134"/>
      <c r="NMM46" s="134"/>
      <c r="NMN46" s="134"/>
      <c r="NMO46" s="134"/>
      <c r="NMP46" s="134"/>
      <c r="NMQ46" s="134"/>
      <c r="NMR46" s="134"/>
      <c r="NMS46" s="134"/>
      <c r="NMT46" s="134"/>
      <c r="NMU46" s="134"/>
      <c r="NMV46" s="134"/>
      <c r="NMW46" s="134"/>
      <c r="NMX46" s="134"/>
      <c r="NMY46" s="134"/>
      <c r="NMZ46" s="134"/>
      <c r="NNA46" s="134"/>
      <c r="NNB46" s="134"/>
      <c r="NNC46" s="134"/>
      <c r="NND46" s="134"/>
      <c r="NNE46" s="134"/>
      <c r="NNF46" s="134"/>
      <c r="NNG46" s="134"/>
      <c r="NNH46" s="134"/>
      <c r="NNI46" s="134"/>
      <c r="NNJ46" s="134"/>
      <c r="NNK46" s="134"/>
      <c r="NNL46" s="134"/>
      <c r="NNM46" s="134"/>
      <c r="NNN46" s="134"/>
      <c r="NNO46" s="134"/>
      <c r="NNP46" s="134"/>
      <c r="NNQ46" s="134"/>
      <c r="NNR46" s="134"/>
      <c r="NNS46" s="134"/>
      <c r="NNT46" s="134"/>
      <c r="NNU46" s="134"/>
      <c r="NNV46" s="134"/>
      <c r="NNW46" s="134"/>
      <c r="NNX46" s="134"/>
      <c r="NNY46" s="134"/>
      <c r="NNZ46" s="134"/>
      <c r="NOA46" s="134"/>
      <c r="NOB46" s="134"/>
      <c r="NOC46" s="134"/>
      <c r="NOD46" s="134"/>
      <c r="NOE46" s="134"/>
      <c r="NOF46" s="134"/>
      <c r="NOG46" s="134"/>
      <c r="NOH46" s="134"/>
      <c r="NOI46" s="134"/>
      <c r="NOJ46" s="134"/>
      <c r="NOK46" s="134"/>
      <c r="NOL46" s="134"/>
      <c r="NOM46" s="134"/>
      <c r="NON46" s="134"/>
      <c r="NOO46" s="134"/>
      <c r="NOP46" s="134"/>
      <c r="NOQ46" s="134"/>
      <c r="NOR46" s="134"/>
      <c r="NOS46" s="134"/>
      <c r="NOT46" s="134"/>
      <c r="NOU46" s="134"/>
      <c r="NOV46" s="134"/>
      <c r="NOW46" s="134"/>
      <c r="NOX46" s="134"/>
      <c r="NOY46" s="134"/>
      <c r="NOZ46" s="134"/>
      <c r="NPA46" s="134"/>
      <c r="NPB46" s="134"/>
      <c r="NPC46" s="134"/>
      <c r="NPD46" s="134"/>
      <c r="NPE46" s="134"/>
      <c r="NPF46" s="134"/>
      <c r="NPG46" s="134"/>
      <c r="NPH46" s="134"/>
      <c r="NPI46" s="134"/>
      <c r="NPJ46" s="134"/>
      <c r="NPK46" s="134"/>
      <c r="NPL46" s="134"/>
      <c r="NPM46" s="134"/>
      <c r="NPN46" s="134"/>
      <c r="NPO46" s="134"/>
      <c r="NPP46" s="134"/>
      <c r="NPQ46" s="134"/>
      <c r="NPR46" s="134"/>
      <c r="NPS46" s="134"/>
      <c r="NPT46" s="134"/>
      <c r="NPU46" s="134"/>
      <c r="NPV46" s="134"/>
      <c r="NPW46" s="134"/>
      <c r="NPX46" s="134"/>
      <c r="NPY46" s="134"/>
      <c r="NPZ46" s="134"/>
      <c r="NQA46" s="134"/>
      <c r="NQB46" s="134"/>
      <c r="NQC46" s="134"/>
      <c r="NQD46" s="134"/>
      <c r="NQE46" s="134"/>
      <c r="NQF46" s="134"/>
      <c r="NQG46" s="134"/>
      <c r="NQH46" s="134"/>
      <c r="NQI46" s="134"/>
      <c r="NQJ46" s="134"/>
      <c r="NQK46" s="134"/>
      <c r="NQL46" s="134"/>
      <c r="NQM46" s="134"/>
      <c r="NQN46" s="134"/>
      <c r="NQO46" s="134"/>
      <c r="NQP46" s="134"/>
      <c r="NQQ46" s="134"/>
      <c r="NQR46" s="134"/>
      <c r="NQS46" s="134"/>
      <c r="NQT46" s="134"/>
      <c r="NQU46" s="134"/>
      <c r="NQV46" s="134"/>
      <c r="NQW46" s="134"/>
      <c r="NQX46" s="134"/>
      <c r="NQY46" s="134"/>
      <c r="NQZ46" s="134"/>
      <c r="NRA46" s="134"/>
      <c r="NRB46" s="134"/>
      <c r="NRC46" s="134"/>
      <c r="NRD46" s="134"/>
      <c r="NRE46" s="134"/>
      <c r="NRF46" s="134"/>
      <c r="NRG46" s="134"/>
      <c r="NRH46" s="134"/>
      <c r="NRI46" s="134"/>
      <c r="NRJ46" s="134"/>
      <c r="NRK46" s="134"/>
      <c r="NRL46" s="134"/>
      <c r="NRM46" s="134"/>
      <c r="NRN46" s="134"/>
      <c r="NRO46" s="134"/>
      <c r="NRP46" s="134"/>
      <c r="NRQ46" s="134"/>
      <c r="NRR46" s="134"/>
      <c r="NRS46" s="134"/>
      <c r="NRT46" s="134"/>
      <c r="NRU46" s="134"/>
      <c r="NRV46" s="134"/>
      <c r="NRW46" s="134"/>
      <c r="NRX46" s="134"/>
      <c r="NRY46" s="134"/>
      <c r="NRZ46" s="134"/>
      <c r="NSA46" s="134"/>
      <c r="NSB46" s="134"/>
      <c r="NSC46" s="134"/>
      <c r="NSD46" s="134"/>
      <c r="NSE46" s="134"/>
      <c r="NSF46" s="134"/>
      <c r="NSG46" s="134"/>
      <c r="NSH46" s="134"/>
      <c r="NSI46" s="134"/>
      <c r="NSJ46" s="134"/>
      <c r="NSK46" s="134"/>
      <c r="NSL46" s="134"/>
      <c r="NSM46" s="134"/>
      <c r="NSN46" s="134"/>
      <c r="NSO46" s="134"/>
      <c r="NSP46" s="134"/>
      <c r="NSQ46" s="134"/>
      <c r="NSR46" s="134"/>
      <c r="NSS46" s="134"/>
      <c r="NST46" s="134"/>
      <c r="NSU46" s="134"/>
      <c r="NSV46" s="134"/>
      <c r="NSW46" s="134"/>
      <c r="NSX46" s="134"/>
      <c r="NSY46" s="134"/>
      <c r="NSZ46" s="134"/>
      <c r="NTA46" s="134"/>
      <c r="NTB46" s="134"/>
      <c r="NTC46" s="134"/>
      <c r="NTD46" s="134"/>
      <c r="NTE46" s="134"/>
      <c r="NTF46" s="134"/>
      <c r="NTG46" s="134"/>
      <c r="NTH46" s="134"/>
      <c r="NTI46" s="134"/>
      <c r="NTJ46" s="134"/>
      <c r="NTK46" s="134"/>
      <c r="NTL46" s="134"/>
      <c r="NTM46" s="134"/>
      <c r="NTN46" s="134"/>
      <c r="NTO46" s="134"/>
      <c r="NTP46" s="134"/>
      <c r="NTQ46" s="134"/>
      <c r="NTR46" s="134"/>
      <c r="NTS46" s="134"/>
      <c r="NTT46" s="134"/>
      <c r="NTU46" s="134"/>
      <c r="NTV46" s="134"/>
      <c r="NTW46" s="134"/>
      <c r="NTX46" s="134"/>
      <c r="NTY46" s="134"/>
      <c r="NTZ46" s="134"/>
      <c r="NUA46" s="134"/>
      <c r="NUB46" s="134"/>
      <c r="NUC46" s="134"/>
      <c r="NUD46" s="134"/>
      <c r="NUE46" s="134"/>
      <c r="NUF46" s="134"/>
      <c r="NUG46" s="134"/>
      <c r="NUH46" s="134"/>
      <c r="NUI46" s="134"/>
      <c r="NUJ46" s="134"/>
      <c r="NUK46" s="134"/>
      <c r="NUL46" s="134"/>
      <c r="NUM46" s="134"/>
      <c r="NUN46" s="134"/>
      <c r="NUO46" s="134"/>
      <c r="NUP46" s="134"/>
      <c r="NUQ46" s="134"/>
      <c r="NUR46" s="134"/>
      <c r="NUS46" s="134"/>
      <c r="NUT46" s="134"/>
      <c r="NUU46" s="134"/>
      <c r="NUV46" s="134"/>
      <c r="NUW46" s="134"/>
      <c r="NUX46" s="134"/>
      <c r="NUY46" s="134"/>
      <c r="NUZ46" s="134"/>
      <c r="NVA46" s="134"/>
      <c r="NVB46" s="134"/>
      <c r="NVC46" s="134"/>
      <c r="NVD46" s="134"/>
      <c r="NVE46" s="134"/>
      <c r="NVF46" s="134"/>
      <c r="NVG46" s="134"/>
      <c r="NVH46" s="134"/>
      <c r="NVI46" s="134"/>
      <c r="NVJ46" s="134"/>
      <c r="NVK46" s="134"/>
      <c r="NVL46" s="134"/>
      <c r="NVM46" s="134"/>
      <c r="NVN46" s="134"/>
      <c r="NVO46" s="134"/>
      <c r="NVP46" s="134"/>
      <c r="NVQ46" s="134"/>
      <c r="NVR46" s="134"/>
      <c r="NVS46" s="134"/>
      <c r="NVT46" s="134"/>
      <c r="NVU46" s="134"/>
      <c r="NVV46" s="134"/>
      <c r="NVW46" s="134"/>
      <c r="NVX46" s="134"/>
      <c r="NVY46" s="134"/>
      <c r="NVZ46" s="134"/>
      <c r="NWA46" s="134"/>
      <c r="NWB46" s="134"/>
      <c r="NWC46" s="134"/>
      <c r="NWD46" s="134"/>
      <c r="NWE46" s="134"/>
      <c r="NWF46" s="134"/>
      <c r="NWG46" s="134"/>
      <c r="NWH46" s="134"/>
      <c r="NWI46" s="134"/>
      <c r="NWJ46" s="134"/>
      <c r="NWK46" s="134"/>
      <c r="NWL46" s="134"/>
      <c r="NWM46" s="134"/>
      <c r="NWN46" s="134"/>
      <c r="NWO46" s="134"/>
      <c r="NWP46" s="134"/>
      <c r="NWQ46" s="134"/>
      <c r="NWR46" s="134"/>
      <c r="NWS46" s="134"/>
      <c r="NWT46" s="134"/>
      <c r="NWU46" s="134"/>
      <c r="NWV46" s="134"/>
      <c r="NWW46" s="134"/>
      <c r="NWX46" s="134"/>
      <c r="NWY46" s="134"/>
      <c r="NWZ46" s="134"/>
      <c r="NXA46" s="134"/>
      <c r="NXB46" s="134"/>
      <c r="NXC46" s="134"/>
      <c r="NXD46" s="134"/>
      <c r="NXE46" s="134"/>
      <c r="NXF46" s="134"/>
      <c r="NXG46" s="134"/>
      <c r="NXH46" s="134"/>
      <c r="NXI46" s="134"/>
      <c r="NXJ46" s="134"/>
      <c r="NXK46" s="134"/>
      <c r="NXL46" s="134"/>
      <c r="NXM46" s="134"/>
      <c r="NXN46" s="134"/>
      <c r="NXO46" s="134"/>
      <c r="NXP46" s="134"/>
      <c r="NXQ46" s="134"/>
      <c r="NXR46" s="134"/>
      <c r="NXS46" s="134"/>
      <c r="NXT46" s="134"/>
      <c r="NXU46" s="134"/>
      <c r="NXV46" s="134"/>
      <c r="NXW46" s="134"/>
      <c r="NXX46" s="134"/>
      <c r="NXY46" s="134"/>
      <c r="NXZ46" s="134"/>
      <c r="NYA46" s="134"/>
      <c r="NYB46" s="134"/>
      <c r="NYC46" s="134"/>
      <c r="NYD46" s="134"/>
      <c r="NYE46" s="134"/>
      <c r="NYF46" s="134"/>
      <c r="NYG46" s="134"/>
      <c r="NYH46" s="134"/>
      <c r="NYI46" s="134"/>
      <c r="NYJ46" s="134"/>
      <c r="NYK46" s="134"/>
      <c r="NYL46" s="134"/>
      <c r="NYM46" s="134"/>
      <c r="NYN46" s="134"/>
      <c r="NYO46" s="134"/>
      <c r="NYP46" s="134"/>
      <c r="NYQ46" s="134"/>
      <c r="NYR46" s="134"/>
      <c r="NYS46" s="134"/>
      <c r="NYT46" s="134"/>
      <c r="NYU46" s="134"/>
      <c r="NYV46" s="134"/>
      <c r="NYW46" s="134"/>
      <c r="NYX46" s="134"/>
      <c r="NYY46" s="134"/>
      <c r="NYZ46" s="134"/>
      <c r="NZA46" s="134"/>
      <c r="NZB46" s="134"/>
      <c r="NZC46" s="134"/>
      <c r="NZD46" s="134"/>
      <c r="NZE46" s="134"/>
      <c r="NZF46" s="134"/>
      <c r="NZG46" s="134"/>
      <c r="NZH46" s="134"/>
      <c r="NZI46" s="134"/>
      <c r="NZJ46" s="134"/>
      <c r="NZK46" s="134"/>
      <c r="NZL46" s="134"/>
      <c r="NZM46" s="134"/>
      <c r="NZN46" s="134"/>
      <c r="NZO46" s="134"/>
      <c r="NZP46" s="134"/>
      <c r="NZQ46" s="134"/>
      <c r="NZR46" s="134"/>
      <c r="NZS46" s="134"/>
      <c r="NZT46" s="134"/>
      <c r="NZU46" s="134"/>
      <c r="NZV46" s="134"/>
      <c r="NZW46" s="134"/>
      <c r="NZX46" s="134"/>
      <c r="NZY46" s="134"/>
      <c r="NZZ46" s="134"/>
      <c r="OAA46" s="134"/>
      <c r="OAB46" s="134"/>
      <c r="OAC46" s="134"/>
      <c r="OAD46" s="134"/>
      <c r="OAE46" s="134"/>
      <c r="OAF46" s="134"/>
      <c r="OAG46" s="134"/>
      <c r="OAH46" s="134"/>
      <c r="OAI46" s="134"/>
      <c r="OAJ46" s="134"/>
      <c r="OAK46" s="134"/>
      <c r="OAL46" s="134"/>
      <c r="OAM46" s="134"/>
      <c r="OAN46" s="134"/>
      <c r="OAO46" s="134"/>
      <c r="OAP46" s="134"/>
      <c r="OAQ46" s="134"/>
      <c r="OAR46" s="134"/>
      <c r="OAS46" s="134"/>
      <c r="OAT46" s="134"/>
      <c r="OAU46" s="134"/>
      <c r="OAV46" s="134"/>
      <c r="OAW46" s="134"/>
      <c r="OAX46" s="134"/>
      <c r="OAY46" s="134"/>
      <c r="OAZ46" s="134"/>
      <c r="OBA46" s="134"/>
      <c r="OBB46" s="134"/>
      <c r="OBC46" s="134"/>
      <c r="OBD46" s="134"/>
      <c r="OBE46" s="134"/>
      <c r="OBF46" s="134"/>
      <c r="OBG46" s="134"/>
      <c r="OBH46" s="134"/>
      <c r="OBI46" s="134"/>
      <c r="OBJ46" s="134"/>
      <c r="OBK46" s="134"/>
      <c r="OBL46" s="134"/>
      <c r="OBM46" s="134"/>
      <c r="OBN46" s="134"/>
      <c r="OBO46" s="134"/>
      <c r="OBP46" s="134"/>
      <c r="OBQ46" s="134"/>
      <c r="OBR46" s="134"/>
      <c r="OBS46" s="134"/>
      <c r="OBT46" s="134"/>
      <c r="OBU46" s="134"/>
      <c r="OBV46" s="134"/>
      <c r="OBW46" s="134"/>
      <c r="OBX46" s="134"/>
      <c r="OBY46" s="134"/>
      <c r="OBZ46" s="134"/>
      <c r="OCA46" s="134"/>
      <c r="OCB46" s="134"/>
      <c r="OCC46" s="134"/>
      <c r="OCD46" s="134"/>
      <c r="OCE46" s="134"/>
      <c r="OCF46" s="134"/>
      <c r="OCG46" s="134"/>
      <c r="OCH46" s="134"/>
      <c r="OCI46" s="134"/>
      <c r="OCJ46" s="134"/>
      <c r="OCK46" s="134"/>
      <c r="OCL46" s="134"/>
      <c r="OCM46" s="134"/>
      <c r="OCN46" s="134"/>
      <c r="OCO46" s="134"/>
      <c r="OCP46" s="134"/>
      <c r="OCQ46" s="134"/>
      <c r="OCR46" s="134"/>
      <c r="OCS46" s="134"/>
      <c r="OCT46" s="134"/>
      <c r="OCU46" s="134"/>
      <c r="OCV46" s="134"/>
      <c r="OCW46" s="134"/>
      <c r="OCX46" s="134"/>
      <c r="OCY46" s="134"/>
      <c r="OCZ46" s="134"/>
      <c r="ODA46" s="134"/>
      <c r="ODB46" s="134"/>
      <c r="ODC46" s="134"/>
      <c r="ODD46" s="134"/>
      <c r="ODE46" s="134"/>
      <c r="ODF46" s="134"/>
      <c r="ODG46" s="134"/>
      <c r="ODH46" s="134"/>
      <c r="ODI46" s="134"/>
      <c r="ODJ46" s="134"/>
      <c r="ODK46" s="134"/>
      <c r="ODL46" s="134"/>
      <c r="ODM46" s="134"/>
      <c r="ODN46" s="134"/>
      <c r="ODO46" s="134"/>
      <c r="ODP46" s="134"/>
      <c r="ODQ46" s="134"/>
      <c r="ODR46" s="134"/>
      <c r="ODS46" s="134"/>
      <c r="ODT46" s="134"/>
      <c r="ODU46" s="134"/>
      <c r="ODV46" s="134"/>
      <c r="ODW46" s="134"/>
      <c r="ODX46" s="134"/>
      <c r="ODY46" s="134"/>
      <c r="ODZ46" s="134"/>
      <c r="OEA46" s="134"/>
      <c r="OEB46" s="134"/>
      <c r="OEC46" s="134"/>
      <c r="OED46" s="134"/>
      <c r="OEE46" s="134"/>
      <c r="OEF46" s="134"/>
      <c r="OEG46" s="134"/>
      <c r="OEH46" s="134"/>
      <c r="OEI46" s="134"/>
      <c r="OEJ46" s="134"/>
      <c r="OEK46" s="134"/>
      <c r="OEL46" s="134"/>
      <c r="OEM46" s="134"/>
      <c r="OEN46" s="134"/>
      <c r="OEO46" s="134"/>
      <c r="OEP46" s="134"/>
      <c r="OEQ46" s="134"/>
      <c r="OER46" s="134"/>
      <c r="OES46" s="134"/>
      <c r="OET46" s="134"/>
      <c r="OEU46" s="134"/>
      <c r="OEV46" s="134"/>
      <c r="OEW46" s="134"/>
      <c r="OEX46" s="134"/>
      <c r="OEY46" s="134"/>
      <c r="OEZ46" s="134"/>
      <c r="OFA46" s="134"/>
      <c r="OFB46" s="134"/>
      <c r="OFC46" s="134"/>
      <c r="OFD46" s="134"/>
      <c r="OFE46" s="134"/>
      <c r="OFF46" s="134"/>
      <c r="OFG46" s="134"/>
      <c r="OFH46" s="134"/>
      <c r="OFI46" s="134"/>
      <c r="OFJ46" s="134"/>
      <c r="OFK46" s="134"/>
      <c r="OFL46" s="134"/>
      <c r="OFM46" s="134"/>
      <c r="OFN46" s="134"/>
      <c r="OFO46" s="134"/>
      <c r="OFP46" s="134"/>
      <c r="OFQ46" s="134"/>
      <c r="OFR46" s="134"/>
      <c r="OFS46" s="134"/>
      <c r="OFT46" s="134"/>
      <c r="OFU46" s="134"/>
      <c r="OFV46" s="134"/>
      <c r="OFW46" s="134"/>
      <c r="OFX46" s="134"/>
      <c r="OFY46" s="134"/>
      <c r="OFZ46" s="134"/>
      <c r="OGA46" s="134"/>
      <c r="OGB46" s="134"/>
      <c r="OGC46" s="134"/>
      <c r="OGD46" s="134"/>
      <c r="OGE46" s="134"/>
      <c r="OGF46" s="134"/>
      <c r="OGG46" s="134"/>
      <c r="OGH46" s="134"/>
      <c r="OGI46" s="134"/>
      <c r="OGJ46" s="134"/>
      <c r="OGK46" s="134"/>
      <c r="OGL46" s="134"/>
      <c r="OGM46" s="134"/>
      <c r="OGN46" s="134"/>
      <c r="OGO46" s="134"/>
      <c r="OGP46" s="134"/>
      <c r="OGQ46" s="134"/>
      <c r="OGR46" s="134"/>
      <c r="OGS46" s="134"/>
      <c r="OGT46" s="134"/>
      <c r="OGU46" s="134"/>
      <c r="OGV46" s="134"/>
      <c r="OGW46" s="134"/>
      <c r="OGX46" s="134"/>
      <c r="OGY46" s="134"/>
      <c r="OGZ46" s="134"/>
      <c r="OHA46" s="134"/>
      <c r="OHB46" s="134"/>
      <c r="OHC46" s="134"/>
      <c r="OHD46" s="134"/>
      <c r="OHE46" s="134"/>
      <c r="OHF46" s="134"/>
      <c r="OHG46" s="134"/>
      <c r="OHH46" s="134"/>
      <c r="OHI46" s="134"/>
      <c r="OHJ46" s="134"/>
      <c r="OHK46" s="134"/>
      <c r="OHL46" s="134"/>
      <c r="OHM46" s="134"/>
      <c r="OHN46" s="134"/>
      <c r="OHO46" s="134"/>
      <c r="OHP46" s="134"/>
      <c r="OHQ46" s="134"/>
      <c r="OHR46" s="134"/>
      <c r="OHS46" s="134"/>
      <c r="OHT46" s="134"/>
      <c r="OHU46" s="134"/>
      <c r="OHV46" s="134"/>
      <c r="OHW46" s="134"/>
      <c r="OHX46" s="134"/>
      <c r="OHY46" s="134"/>
      <c r="OHZ46" s="134"/>
      <c r="OIA46" s="134"/>
      <c r="OIB46" s="134"/>
      <c r="OIC46" s="134"/>
      <c r="OID46" s="134"/>
      <c r="OIE46" s="134"/>
      <c r="OIF46" s="134"/>
      <c r="OIG46" s="134"/>
      <c r="OIH46" s="134"/>
      <c r="OII46" s="134"/>
      <c r="OIJ46" s="134"/>
      <c r="OIK46" s="134"/>
      <c r="OIL46" s="134"/>
      <c r="OIM46" s="134"/>
      <c r="OIN46" s="134"/>
      <c r="OIO46" s="134"/>
      <c r="OIP46" s="134"/>
      <c r="OIQ46" s="134"/>
      <c r="OIR46" s="134"/>
      <c r="OIS46" s="134"/>
      <c r="OIT46" s="134"/>
      <c r="OIU46" s="134"/>
      <c r="OIV46" s="134"/>
      <c r="OIW46" s="134"/>
      <c r="OIX46" s="134"/>
      <c r="OIY46" s="134"/>
      <c r="OIZ46" s="134"/>
      <c r="OJA46" s="134"/>
      <c r="OJB46" s="134"/>
      <c r="OJC46" s="134"/>
      <c r="OJD46" s="134"/>
      <c r="OJE46" s="134"/>
      <c r="OJF46" s="134"/>
      <c r="OJG46" s="134"/>
      <c r="OJH46" s="134"/>
      <c r="OJI46" s="134"/>
      <c r="OJJ46" s="134"/>
      <c r="OJK46" s="134"/>
      <c r="OJL46" s="134"/>
      <c r="OJM46" s="134"/>
      <c r="OJN46" s="134"/>
      <c r="OJO46" s="134"/>
      <c r="OJP46" s="134"/>
      <c r="OJQ46" s="134"/>
      <c r="OJR46" s="134"/>
      <c r="OJS46" s="134"/>
      <c r="OJT46" s="134"/>
      <c r="OJU46" s="134"/>
      <c r="OJV46" s="134"/>
      <c r="OJW46" s="134"/>
      <c r="OJX46" s="134"/>
      <c r="OJY46" s="134"/>
      <c r="OJZ46" s="134"/>
      <c r="OKA46" s="134"/>
      <c r="OKB46" s="134"/>
      <c r="OKC46" s="134"/>
      <c r="OKD46" s="134"/>
      <c r="OKE46" s="134"/>
      <c r="OKF46" s="134"/>
      <c r="OKG46" s="134"/>
      <c r="OKH46" s="134"/>
      <c r="OKI46" s="134"/>
      <c r="OKJ46" s="134"/>
      <c r="OKK46" s="134"/>
      <c r="OKL46" s="134"/>
      <c r="OKM46" s="134"/>
      <c r="OKN46" s="134"/>
      <c r="OKO46" s="134"/>
      <c r="OKP46" s="134"/>
      <c r="OKQ46" s="134"/>
      <c r="OKR46" s="134"/>
      <c r="OKS46" s="134"/>
      <c r="OKT46" s="134"/>
      <c r="OKU46" s="134"/>
      <c r="OKV46" s="134"/>
      <c r="OKW46" s="134"/>
      <c r="OKX46" s="134"/>
      <c r="OKY46" s="134"/>
      <c r="OKZ46" s="134"/>
      <c r="OLA46" s="134"/>
      <c r="OLB46" s="134"/>
      <c r="OLC46" s="134"/>
      <c r="OLD46" s="134"/>
      <c r="OLE46" s="134"/>
      <c r="OLF46" s="134"/>
      <c r="OLG46" s="134"/>
      <c r="OLH46" s="134"/>
      <c r="OLI46" s="134"/>
      <c r="OLJ46" s="134"/>
      <c r="OLK46" s="134"/>
      <c r="OLL46" s="134"/>
      <c r="OLM46" s="134"/>
      <c r="OLN46" s="134"/>
      <c r="OLO46" s="134"/>
      <c r="OLP46" s="134"/>
      <c r="OLQ46" s="134"/>
      <c r="OLR46" s="134"/>
      <c r="OLS46" s="134"/>
      <c r="OLT46" s="134"/>
      <c r="OLU46" s="134"/>
      <c r="OLV46" s="134"/>
      <c r="OLW46" s="134"/>
      <c r="OLX46" s="134"/>
      <c r="OLY46" s="134"/>
      <c r="OLZ46" s="134"/>
      <c r="OMA46" s="134"/>
      <c r="OMB46" s="134"/>
      <c r="OMC46" s="134"/>
      <c r="OMD46" s="134"/>
      <c r="OME46" s="134"/>
      <c r="OMF46" s="134"/>
      <c r="OMG46" s="134"/>
      <c r="OMH46" s="134"/>
      <c r="OMI46" s="134"/>
      <c r="OMJ46" s="134"/>
      <c r="OMK46" s="134"/>
      <c r="OML46" s="134"/>
      <c r="OMM46" s="134"/>
      <c r="OMN46" s="134"/>
      <c r="OMO46" s="134"/>
      <c r="OMP46" s="134"/>
      <c r="OMQ46" s="134"/>
      <c r="OMR46" s="134"/>
      <c r="OMS46" s="134"/>
      <c r="OMT46" s="134"/>
      <c r="OMU46" s="134"/>
      <c r="OMV46" s="134"/>
      <c r="OMW46" s="134"/>
      <c r="OMX46" s="134"/>
      <c r="OMY46" s="134"/>
      <c r="OMZ46" s="134"/>
      <c r="ONA46" s="134"/>
      <c r="ONB46" s="134"/>
      <c r="ONC46" s="134"/>
      <c r="OND46" s="134"/>
      <c r="ONE46" s="134"/>
      <c r="ONF46" s="134"/>
      <c r="ONG46" s="134"/>
      <c r="ONH46" s="134"/>
      <c r="ONI46" s="134"/>
      <c r="ONJ46" s="134"/>
      <c r="ONK46" s="134"/>
      <c r="ONL46" s="134"/>
      <c r="ONM46" s="134"/>
      <c r="ONN46" s="134"/>
      <c r="ONO46" s="134"/>
      <c r="ONP46" s="134"/>
      <c r="ONQ46" s="134"/>
      <c r="ONR46" s="134"/>
      <c r="ONS46" s="134"/>
      <c r="ONT46" s="134"/>
      <c r="ONU46" s="134"/>
      <c r="ONV46" s="134"/>
      <c r="ONW46" s="134"/>
      <c r="ONX46" s="134"/>
      <c r="ONY46" s="134"/>
      <c r="ONZ46" s="134"/>
      <c r="OOA46" s="134"/>
      <c r="OOB46" s="134"/>
      <c r="OOC46" s="134"/>
      <c r="OOD46" s="134"/>
      <c r="OOE46" s="134"/>
      <c r="OOF46" s="134"/>
      <c r="OOG46" s="134"/>
      <c r="OOH46" s="134"/>
      <c r="OOI46" s="134"/>
      <c r="OOJ46" s="134"/>
      <c r="OOK46" s="134"/>
      <c r="OOL46" s="134"/>
      <c r="OOM46" s="134"/>
      <c r="OON46" s="134"/>
      <c r="OOO46" s="134"/>
      <c r="OOP46" s="134"/>
      <c r="OOQ46" s="134"/>
      <c r="OOR46" s="134"/>
      <c r="OOS46" s="134"/>
      <c r="OOT46" s="134"/>
      <c r="OOU46" s="134"/>
      <c r="OOV46" s="134"/>
      <c r="OOW46" s="134"/>
      <c r="OOX46" s="134"/>
      <c r="OOY46" s="134"/>
      <c r="OOZ46" s="134"/>
      <c r="OPA46" s="134"/>
      <c r="OPB46" s="134"/>
      <c r="OPC46" s="134"/>
      <c r="OPD46" s="134"/>
      <c r="OPE46" s="134"/>
      <c r="OPF46" s="134"/>
      <c r="OPG46" s="134"/>
      <c r="OPH46" s="134"/>
      <c r="OPI46" s="134"/>
      <c r="OPJ46" s="134"/>
      <c r="OPK46" s="134"/>
      <c r="OPL46" s="134"/>
      <c r="OPM46" s="134"/>
      <c r="OPN46" s="134"/>
      <c r="OPO46" s="134"/>
      <c r="OPP46" s="134"/>
      <c r="OPQ46" s="134"/>
      <c r="OPR46" s="134"/>
      <c r="OPS46" s="134"/>
      <c r="OPT46" s="134"/>
      <c r="OPU46" s="134"/>
      <c r="OPV46" s="134"/>
      <c r="OPW46" s="134"/>
      <c r="OPX46" s="134"/>
      <c r="OPY46" s="134"/>
      <c r="OPZ46" s="134"/>
      <c r="OQA46" s="134"/>
      <c r="OQB46" s="134"/>
      <c r="OQC46" s="134"/>
      <c r="OQD46" s="134"/>
      <c r="OQE46" s="134"/>
      <c r="OQF46" s="134"/>
      <c r="OQG46" s="134"/>
      <c r="OQH46" s="134"/>
      <c r="OQI46" s="134"/>
      <c r="OQJ46" s="134"/>
      <c r="OQK46" s="134"/>
      <c r="OQL46" s="134"/>
      <c r="OQM46" s="134"/>
      <c r="OQN46" s="134"/>
      <c r="OQO46" s="134"/>
      <c r="OQP46" s="134"/>
      <c r="OQQ46" s="134"/>
      <c r="OQR46" s="134"/>
      <c r="OQS46" s="134"/>
      <c r="OQT46" s="134"/>
      <c r="OQU46" s="134"/>
      <c r="OQV46" s="134"/>
      <c r="OQW46" s="134"/>
      <c r="OQX46" s="134"/>
      <c r="OQY46" s="134"/>
      <c r="OQZ46" s="134"/>
      <c r="ORA46" s="134"/>
      <c r="ORB46" s="134"/>
      <c r="ORC46" s="134"/>
      <c r="ORD46" s="134"/>
      <c r="ORE46" s="134"/>
      <c r="ORF46" s="134"/>
      <c r="ORG46" s="134"/>
      <c r="ORH46" s="134"/>
      <c r="ORI46" s="134"/>
      <c r="ORJ46" s="134"/>
      <c r="ORK46" s="134"/>
      <c r="ORL46" s="134"/>
      <c r="ORM46" s="134"/>
      <c r="ORN46" s="134"/>
      <c r="ORO46" s="134"/>
      <c r="ORP46" s="134"/>
      <c r="ORQ46" s="134"/>
      <c r="ORR46" s="134"/>
      <c r="ORS46" s="134"/>
      <c r="ORT46" s="134"/>
      <c r="ORU46" s="134"/>
      <c r="ORV46" s="134"/>
      <c r="ORW46" s="134"/>
      <c r="ORX46" s="134"/>
      <c r="ORY46" s="134"/>
      <c r="ORZ46" s="134"/>
      <c r="OSA46" s="134"/>
      <c r="OSB46" s="134"/>
      <c r="OSC46" s="134"/>
      <c r="OSD46" s="134"/>
      <c r="OSE46" s="134"/>
      <c r="OSF46" s="134"/>
      <c r="OSG46" s="134"/>
      <c r="OSH46" s="134"/>
      <c r="OSI46" s="134"/>
      <c r="OSJ46" s="134"/>
      <c r="OSK46" s="134"/>
      <c r="OSL46" s="134"/>
      <c r="OSM46" s="134"/>
      <c r="OSN46" s="134"/>
      <c r="OSO46" s="134"/>
      <c r="OSP46" s="134"/>
      <c r="OSQ46" s="134"/>
      <c r="OSR46" s="134"/>
      <c r="OSS46" s="134"/>
      <c r="OST46" s="134"/>
      <c r="OSU46" s="134"/>
      <c r="OSV46" s="134"/>
      <c r="OSW46" s="134"/>
      <c r="OSX46" s="134"/>
      <c r="OSY46" s="134"/>
      <c r="OSZ46" s="134"/>
      <c r="OTA46" s="134"/>
      <c r="OTB46" s="134"/>
      <c r="OTC46" s="134"/>
      <c r="OTD46" s="134"/>
      <c r="OTE46" s="134"/>
      <c r="OTF46" s="134"/>
      <c r="OTG46" s="134"/>
      <c r="OTH46" s="134"/>
      <c r="OTI46" s="134"/>
      <c r="OTJ46" s="134"/>
      <c r="OTK46" s="134"/>
      <c r="OTL46" s="134"/>
      <c r="OTM46" s="134"/>
      <c r="OTN46" s="134"/>
      <c r="OTO46" s="134"/>
      <c r="OTP46" s="134"/>
      <c r="OTQ46" s="134"/>
      <c r="OTR46" s="134"/>
      <c r="OTS46" s="134"/>
      <c r="OTT46" s="134"/>
      <c r="OTU46" s="134"/>
      <c r="OTV46" s="134"/>
      <c r="OTW46" s="134"/>
      <c r="OTX46" s="134"/>
      <c r="OTY46" s="134"/>
      <c r="OTZ46" s="134"/>
      <c r="OUA46" s="134"/>
      <c r="OUB46" s="134"/>
      <c r="OUC46" s="134"/>
      <c r="OUD46" s="134"/>
      <c r="OUE46" s="134"/>
      <c r="OUF46" s="134"/>
      <c r="OUG46" s="134"/>
      <c r="OUH46" s="134"/>
      <c r="OUI46" s="134"/>
      <c r="OUJ46" s="134"/>
      <c r="OUK46" s="134"/>
      <c r="OUL46" s="134"/>
      <c r="OUM46" s="134"/>
      <c r="OUN46" s="134"/>
      <c r="OUO46" s="134"/>
      <c r="OUP46" s="134"/>
      <c r="OUQ46" s="134"/>
      <c r="OUR46" s="134"/>
      <c r="OUS46" s="134"/>
      <c r="OUT46" s="134"/>
      <c r="OUU46" s="134"/>
      <c r="OUV46" s="134"/>
      <c r="OUW46" s="134"/>
      <c r="OUX46" s="134"/>
      <c r="OUY46" s="134"/>
      <c r="OUZ46" s="134"/>
      <c r="OVA46" s="134"/>
      <c r="OVB46" s="134"/>
      <c r="OVC46" s="134"/>
      <c r="OVD46" s="134"/>
      <c r="OVE46" s="134"/>
      <c r="OVF46" s="134"/>
      <c r="OVG46" s="134"/>
      <c r="OVH46" s="134"/>
      <c r="OVI46" s="134"/>
      <c r="OVJ46" s="134"/>
      <c r="OVK46" s="134"/>
      <c r="OVL46" s="134"/>
      <c r="OVM46" s="134"/>
      <c r="OVN46" s="134"/>
      <c r="OVO46" s="134"/>
      <c r="OVP46" s="134"/>
      <c r="OVQ46" s="134"/>
      <c r="OVR46" s="134"/>
      <c r="OVS46" s="134"/>
      <c r="OVT46" s="134"/>
      <c r="OVU46" s="134"/>
      <c r="OVV46" s="134"/>
      <c r="OVW46" s="134"/>
      <c r="OVX46" s="134"/>
      <c r="OVY46" s="134"/>
      <c r="OVZ46" s="134"/>
      <c r="OWA46" s="134"/>
      <c r="OWB46" s="134"/>
      <c r="OWC46" s="134"/>
      <c r="OWD46" s="134"/>
      <c r="OWE46" s="134"/>
      <c r="OWF46" s="134"/>
      <c r="OWG46" s="134"/>
      <c r="OWH46" s="134"/>
      <c r="OWI46" s="134"/>
      <c r="OWJ46" s="134"/>
      <c r="OWK46" s="134"/>
      <c r="OWL46" s="134"/>
      <c r="OWM46" s="134"/>
      <c r="OWN46" s="134"/>
      <c r="OWO46" s="134"/>
      <c r="OWP46" s="134"/>
      <c r="OWQ46" s="134"/>
      <c r="OWR46" s="134"/>
      <c r="OWS46" s="134"/>
      <c r="OWT46" s="134"/>
      <c r="OWU46" s="134"/>
      <c r="OWV46" s="134"/>
      <c r="OWW46" s="134"/>
      <c r="OWX46" s="134"/>
      <c r="OWY46" s="134"/>
      <c r="OWZ46" s="134"/>
      <c r="OXA46" s="134"/>
      <c r="OXB46" s="134"/>
      <c r="OXC46" s="134"/>
      <c r="OXD46" s="134"/>
      <c r="OXE46" s="134"/>
      <c r="OXF46" s="134"/>
      <c r="OXG46" s="134"/>
      <c r="OXH46" s="134"/>
      <c r="OXI46" s="134"/>
      <c r="OXJ46" s="134"/>
      <c r="OXK46" s="134"/>
      <c r="OXL46" s="134"/>
      <c r="OXM46" s="134"/>
      <c r="OXN46" s="134"/>
      <c r="OXO46" s="134"/>
      <c r="OXP46" s="134"/>
      <c r="OXQ46" s="134"/>
      <c r="OXR46" s="134"/>
      <c r="OXS46" s="134"/>
      <c r="OXT46" s="134"/>
      <c r="OXU46" s="134"/>
      <c r="OXV46" s="134"/>
      <c r="OXW46" s="134"/>
      <c r="OXX46" s="134"/>
      <c r="OXY46" s="134"/>
      <c r="OXZ46" s="134"/>
      <c r="OYA46" s="134"/>
      <c r="OYB46" s="134"/>
      <c r="OYC46" s="134"/>
      <c r="OYD46" s="134"/>
      <c r="OYE46" s="134"/>
      <c r="OYF46" s="134"/>
      <c r="OYG46" s="134"/>
      <c r="OYH46" s="134"/>
      <c r="OYI46" s="134"/>
      <c r="OYJ46" s="134"/>
      <c r="OYK46" s="134"/>
      <c r="OYL46" s="134"/>
      <c r="OYM46" s="134"/>
      <c r="OYN46" s="134"/>
      <c r="OYO46" s="134"/>
      <c r="OYP46" s="134"/>
      <c r="OYQ46" s="134"/>
      <c r="OYR46" s="134"/>
      <c r="OYS46" s="134"/>
      <c r="OYT46" s="134"/>
      <c r="OYU46" s="134"/>
      <c r="OYV46" s="134"/>
      <c r="OYW46" s="134"/>
      <c r="OYX46" s="134"/>
      <c r="OYY46" s="134"/>
      <c r="OYZ46" s="134"/>
      <c r="OZA46" s="134"/>
      <c r="OZB46" s="134"/>
      <c r="OZC46" s="134"/>
      <c r="OZD46" s="134"/>
      <c r="OZE46" s="134"/>
      <c r="OZF46" s="134"/>
      <c r="OZG46" s="134"/>
      <c r="OZH46" s="134"/>
      <c r="OZI46" s="134"/>
      <c r="OZJ46" s="134"/>
      <c r="OZK46" s="134"/>
      <c r="OZL46" s="134"/>
      <c r="OZM46" s="134"/>
      <c r="OZN46" s="134"/>
      <c r="OZO46" s="134"/>
      <c r="OZP46" s="134"/>
      <c r="OZQ46" s="134"/>
      <c r="OZR46" s="134"/>
      <c r="OZS46" s="134"/>
      <c r="OZT46" s="134"/>
      <c r="OZU46" s="134"/>
      <c r="OZV46" s="134"/>
      <c r="OZW46" s="134"/>
      <c r="OZX46" s="134"/>
      <c r="OZY46" s="134"/>
      <c r="OZZ46" s="134"/>
      <c r="PAA46" s="134"/>
      <c r="PAB46" s="134"/>
      <c r="PAC46" s="134"/>
      <c r="PAD46" s="134"/>
      <c r="PAE46" s="134"/>
      <c r="PAF46" s="134"/>
      <c r="PAG46" s="134"/>
      <c r="PAH46" s="134"/>
      <c r="PAI46" s="134"/>
      <c r="PAJ46" s="134"/>
      <c r="PAK46" s="134"/>
      <c r="PAL46" s="134"/>
      <c r="PAM46" s="134"/>
      <c r="PAN46" s="134"/>
      <c r="PAO46" s="134"/>
      <c r="PAP46" s="134"/>
      <c r="PAQ46" s="134"/>
      <c r="PAR46" s="134"/>
      <c r="PAS46" s="134"/>
      <c r="PAT46" s="134"/>
      <c r="PAU46" s="134"/>
      <c r="PAV46" s="134"/>
      <c r="PAW46" s="134"/>
      <c r="PAX46" s="134"/>
      <c r="PAY46" s="134"/>
      <c r="PAZ46" s="134"/>
      <c r="PBA46" s="134"/>
      <c r="PBB46" s="134"/>
      <c r="PBC46" s="134"/>
      <c r="PBD46" s="134"/>
      <c r="PBE46" s="134"/>
      <c r="PBF46" s="134"/>
      <c r="PBG46" s="134"/>
      <c r="PBH46" s="134"/>
      <c r="PBI46" s="134"/>
      <c r="PBJ46" s="134"/>
      <c r="PBK46" s="134"/>
      <c r="PBL46" s="134"/>
      <c r="PBM46" s="134"/>
      <c r="PBN46" s="134"/>
      <c r="PBO46" s="134"/>
      <c r="PBP46" s="134"/>
      <c r="PBQ46" s="134"/>
      <c r="PBR46" s="134"/>
      <c r="PBS46" s="134"/>
      <c r="PBT46" s="134"/>
      <c r="PBU46" s="134"/>
      <c r="PBV46" s="134"/>
      <c r="PBW46" s="134"/>
      <c r="PBX46" s="134"/>
      <c r="PBY46" s="134"/>
      <c r="PBZ46" s="134"/>
      <c r="PCA46" s="134"/>
      <c r="PCB46" s="134"/>
      <c r="PCC46" s="134"/>
      <c r="PCD46" s="134"/>
      <c r="PCE46" s="134"/>
      <c r="PCF46" s="134"/>
      <c r="PCG46" s="134"/>
      <c r="PCH46" s="134"/>
      <c r="PCI46" s="134"/>
      <c r="PCJ46" s="134"/>
      <c r="PCK46" s="134"/>
      <c r="PCL46" s="134"/>
      <c r="PCM46" s="134"/>
      <c r="PCN46" s="134"/>
      <c r="PCO46" s="134"/>
      <c r="PCP46" s="134"/>
      <c r="PCQ46" s="134"/>
      <c r="PCR46" s="134"/>
      <c r="PCS46" s="134"/>
      <c r="PCT46" s="134"/>
      <c r="PCU46" s="134"/>
      <c r="PCV46" s="134"/>
      <c r="PCW46" s="134"/>
      <c r="PCX46" s="134"/>
      <c r="PCY46" s="134"/>
      <c r="PCZ46" s="134"/>
      <c r="PDA46" s="134"/>
      <c r="PDB46" s="134"/>
      <c r="PDC46" s="134"/>
      <c r="PDD46" s="134"/>
      <c r="PDE46" s="134"/>
      <c r="PDF46" s="134"/>
      <c r="PDG46" s="134"/>
      <c r="PDH46" s="134"/>
      <c r="PDI46" s="134"/>
      <c r="PDJ46" s="134"/>
      <c r="PDK46" s="134"/>
      <c r="PDL46" s="134"/>
      <c r="PDM46" s="134"/>
      <c r="PDN46" s="134"/>
      <c r="PDO46" s="134"/>
      <c r="PDP46" s="134"/>
      <c r="PDQ46" s="134"/>
      <c r="PDR46" s="134"/>
      <c r="PDS46" s="134"/>
      <c r="PDT46" s="134"/>
      <c r="PDU46" s="134"/>
      <c r="PDV46" s="134"/>
      <c r="PDW46" s="134"/>
      <c r="PDX46" s="134"/>
      <c r="PDY46" s="134"/>
      <c r="PDZ46" s="134"/>
      <c r="PEA46" s="134"/>
      <c r="PEB46" s="134"/>
      <c r="PEC46" s="134"/>
      <c r="PED46" s="134"/>
      <c r="PEE46" s="134"/>
      <c r="PEF46" s="134"/>
      <c r="PEG46" s="134"/>
      <c r="PEH46" s="134"/>
      <c r="PEI46" s="134"/>
      <c r="PEJ46" s="134"/>
      <c r="PEK46" s="134"/>
      <c r="PEL46" s="134"/>
      <c r="PEM46" s="134"/>
      <c r="PEN46" s="134"/>
      <c r="PEO46" s="134"/>
      <c r="PEP46" s="134"/>
      <c r="PEQ46" s="134"/>
      <c r="PER46" s="134"/>
      <c r="PES46" s="134"/>
      <c r="PET46" s="134"/>
      <c r="PEU46" s="134"/>
      <c r="PEV46" s="134"/>
      <c r="PEW46" s="134"/>
      <c r="PEX46" s="134"/>
      <c r="PEY46" s="134"/>
      <c r="PEZ46" s="134"/>
      <c r="PFA46" s="134"/>
      <c r="PFB46" s="134"/>
      <c r="PFC46" s="134"/>
      <c r="PFD46" s="134"/>
      <c r="PFE46" s="134"/>
      <c r="PFF46" s="134"/>
      <c r="PFG46" s="134"/>
      <c r="PFH46" s="134"/>
      <c r="PFI46" s="134"/>
      <c r="PFJ46" s="134"/>
      <c r="PFK46" s="134"/>
      <c r="PFL46" s="134"/>
      <c r="PFM46" s="134"/>
      <c r="PFN46" s="134"/>
      <c r="PFO46" s="134"/>
      <c r="PFP46" s="134"/>
      <c r="PFQ46" s="134"/>
      <c r="PFR46" s="134"/>
      <c r="PFS46" s="134"/>
      <c r="PFT46" s="134"/>
      <c r="PFU46" s="134"/>
      <c r="PFV46" s="134"/>
      <c r="PFW46" s="134"/>
      <c r="PFX46" s="134"/>
      <c r="PFY46" s="134"/>
      <c r="PFZ46" s="134"/>
      <c r="PGA46" s="134"/>
      <c r="PGB46" s="134"/>
      <c r="PGC46" s="134"/>
      <c r="PGD46" s="134"/>
      <c r="PGE46" s="134"/>
      <c r="PGF46" s="134"/>
      <c r="PGG46" s="134"/>
      <c r="PGH46" s="134"/>
      <c r="PGI46" s="134"/>
      <c r="PGJ46" s="134"/>
      <c r="PGK46" s="134"/>
      <c r="PGL46" s="134"/>
      <c r="PGM46" s="134"/>
      <c r="PGN46" s="134"/>
      <c r="PGO46" s="134"/>
      <c r="PGP46" s="134"/>
      <c r="PGQ46" s="134"/>
      <c r="PGR46" s="134"/>
      <c r="PGS46" s="134"/>
      <c r="PGT46" s="134"/>
      <c r="PGU46" s="134"/>
      <c r="PGV46" s="134"/>
      <c r="PGW46" s="134"/>
      <c r="PGX46" s="134"/>
      <c r="PGY46" s="134"/>
      <c r="PGZ46" s="134"/>
      <c r="PHA46" s="134"/>
      <c r="PHB46" s="134"/>
      <c r="PHC46" s="134"/>
      <c r="PHD46" s="134"/>
      <c r="PHE46" s="134"/>
      <c r="PHF46" s="134"/>
      <c r="PHG46" s="134"/>
      <c r="PHH46" s="134"/>
      <c r="PHI46" s="134"/>
      <c r="PHJ46" s="134"/>
      <c r="PHK46" s="134"/>
      <c r="PHL46" s="134"/>
      <c r="PHM46" s="134"/>
      <c r="PHN46" s="134"/>
      <c r="PHO46" s="134"/>
      <c r="PHP46" s="134"/>
      <c r="PHQ46" s="134"/>
      <c r="PHR46" s="134"/>
      <c r="PHS46" s="134"/>
      <c r="PHT46" s="134"/>
      <c r="PHU46" s="134"/>
      <c r="PHV46" s="134"/>
      <c r="PHW46" s="134"/>
      <c r="PHX46" s="134"/>
      <c r="PHY46" s="134"/>
      <c r="PHZ46" s="134"/>
      <c r="PIA46" s="134"/>
      <c r="PIB46" s="134"/>
      <c r="PIC46" s="134"/>
      <c r="PID46" s="134"/>
      <c r="PIE46" s="134"/>
      <c r="PIF46" s="134"/>
      <c r="PIG46" s="134"/>
      <c r="PIH46" s="134"/>
      <c r="PII46" s="134"/>
      <c r="PIJ46" s="134"/>
      <c r="PIK46" s="134"/>
      <c r="PIL46" s="134"/>
      <c r="PIM46" s="134"/>
      <c r="PIN46" s="134"/>
      <c r="PIO46" s="134"/>
      <c r="PIP46" s="134"/>
      <c r="PIQ46" s="134"/>
      <c r="PIR46" s="134"/>
      <c r="PIS46" s="134"/>
      <c r="PIT46" s="134"/>
      <c r="PIU46" s="134"/>
      <c r="PIV46" s="134"/>
      <c r="PIW46" s="134"/>
      <c r="PIX46" s="134"/>
      <c r="PIY46" s="134"/>
      <c r="PIZ46" s="134"/>
      <c r="PJA46" s="134"/>
      <c r="PJB46" s="134"/>
      <c r="PJC46" s="134"/>
      <c r="PJD46" s="134"/>
      <c r="PJE46" s="134"/>
      <c r="PJF46" s="134"/>
      <c r="PJG46" s="134"/>
      <c r="PJH46" s="134"/>
      <c r="PJI46" s="134"/>
      <c r="PJJ46" s="134"/>
      <c r="PJK46" s="134"/>
      <c r="PJL46" s="134"/>
      <c r="PJM46" s="134"/>
      <c r="PJN46" s="134"/>
      <c r="PJO46" s="134"/>
      <c r="PJP46" s="134"/>
      <c r="PJQ46" s="134"/>
      <c r="PJR46" s="134"/>
      <c r="PJS46" s="134"/>
      <c r="PJT46" s="134"/>
      <c r="PJU46" s="134"/>
      <c r="PJV46" s="134"/>
      <c r="PJW46" s="134"/>
      <c r="PJX46" s="134"/>
      <c r="PJY46" s="134"/>
      <c r="PJZ46" s="134"/>
      <c r="PKA46" s="134"/>
      <c r="PKB46" s="134"/>
      <c r="PKC46" s="134"/>
      <c r="PKD46" s="134"/>
      <c r="PKE46" s="134"/>
      <c r="PKF46" s="134"/>
      <c r="PKG46" s="134"/>
      <c r="PKH46" s="134"/>
      <c r="PKI46" s="134"/>
      <c r="PKJ46" s="134"/>
      <c r="PKK46" s="134"/>
      <c r="PKL46" s="134"/>
      <c r="PKM46" s="134"/>
      <c r="PKN46" s="134"/>
      <c r="PKO46" s="134"/>
      <c r="PKP46" s="134"/>
      <c r="PKQ46" s="134"/>
      <c r="PKR46" s="134"/>
      <c r="PKS46" s="134"/>
      <c r="PKT46" s="134"/>
      <c r="PKU46" s="134"/>
      <c r="PKV46" s="134"/>
      <c r="PKW46" s="134"/>
      <c r="PKX46" s="134"/>
      <c r="PKY46" s="134"/>
      <c r="PKZ46" s="134"/>
      <c r="PLA46" s="134"/>
      <c r="PLB46" s="134"/>
      <c r="PLC46" s="134"/>
      <c r="PLD46" s="134"/>
      <c r="PLE46" s="134"/>
      <c r="PLF46" s="134"/>
      <c r="PLG46" s="134"/>
      <c r="PLH46" s="134"/>
      <c r="PLI46" s="134"/>
      <c r="PLJ46" s="134"/>
      <c r="PLK46" s="134"/>
      <c r="PLL46" s="134"/>
      <c r="PLM46" s="134"/>
      <c r="PLN46" s="134"/>
      <c r="PLO46" s="134"/>
      <c r="PLP46" s="134"/>
      <c r="PLQ46" s="134"/>
      <c r="PLR46" s="134"/>
      <c r="PLS46" s="134"/>
      <c r="PLT46" s="134"/>
      <c r="PLU46" s="134"/>
      <c r="PLV46" s="134"/>
      <c r="PLW46" s="134"/>
      <c r="PLX46" s="134"/>
      <c r="PLY46" s="134"/>
      <c r="PLZ46" s="134"/>
      <c r="PMA46" s="134"/>
      <c r="PMB46" s="134"/>
      <c r="PMC46" s="134"/>
      <c r="PMD46" s="134"/>
      <c r="PME46" s="134"/>
      <c r="PMF46" s="134"/>
      <c r="PMG46" s="134"/>
      <c r="PMH46" s="134"/>
      <c r="PMI46" s="134"/>
      <c r="PMJ46" s="134"/>
      <c r="PMK46" s="134"/>
      <c r="PML46" s="134"/>
      <c r="PMM46" s="134"/>
      <c r="PMN46" s="134"/>
      <c r="PMO46" s="134"/>
      <c r="PMP46" s="134"/>
      <c r="PMQ46" s="134"/>
      <c r="PMR46" s="134"/>
      <c r="PMS46" s="134"/>
      <c r="PMT46" s="134"/>
      <c r="PMU46" s="134"/>
      <c r="PMV46" s="134"/>
      <c r="PMW46" s="134"/>
      <c r="PMX46" s="134"/>
      <c r="PMY46" s="134"/>
      <c r="PMZ46" s="134"/>
      <c r="PNA46" s="134"/>
      <c r="PNB46" s="134"/>
      <c r="PNC46" s="134"/>
      <c r="PND46" s="134"/>
      <c r="PNE46" s="134"/>
      <c r="PNF46" s="134"/>
      <c r="PNG46" s="134"/>
      <c r="PNH46" s="134"/>
      <c r="PNI46" s="134"/>
      <c r="PNJ46" s="134"/>
      <c r="PNK46" s="134"/>
      <c r="PNL46" s="134"/>
      <c r="PNM46" s="134"/>
      <c r="PNN46" s="134"/>
      <c r="PNO46" s="134"/>
      <c r="PNP46" s="134"/>
      <c r="PNQ46" s="134"/>
      <c r="PNR46" s="134"/>
      <c r="PNS46" s="134"/>
      <c r="PNT46" s="134"/>
      <c r="PNU46" s="134"/>
      <c r="PNV46" s="134"/>
      <c r="PNW46" s="134"/>
      <c r="PNX46" s="134"/>
      <c r="PNY46" s="134"/>
      <c r="PNZ46" s="134"/>
      <c r="POA46" s="134"/>
      <c r="POB46" s="134"/>
      <c r="POC46" s="134"/>
      <c r="POD46" s="134"/>
      <c r="POE46" s="134"/>
      <c r="POF46" s="134"/>
      <c r="POG46" s="134"/>
      <c r="POH46" s="134"/>
      <c r="POI46" s="134"/>
      <c r="POJ46" s="134"/>
      <c r="POK46" s="134"/>
      <c r="POL46" s="134"/>
      <c r="POM46" s="134"/>
      <c r="PON46" s="134"/>
      <c r="POO46" s="134"/>
      <c r="POP46" s="134"/>
      <c r="POQ46" s="134"/>
      <c r="POR46" s="134"/>
      <c r="POS46" s="134"/>
      <c r="POT46" s="134"/>
      <c r="POU46" s="134"/>
      <c r="POV46" s="134"/>
      <c r="POW46" s="134"/>
      <c r="POX46" s="134"/>
      <c r="POY46" s="134"/>
      <c r="POZ46" s="134"/>
      <c r="PPA46" s="134"/>
      <c r="PPB46" s="134"/>
      <c r="PPC46" s="134"/>
      <c r="PPD46" s="134"/>
      <c r="PPE46" s="134"/>
      <c r="PPF46" s="134"/>
      <c r="PPG46" s="134"/>
      <c r="PPH46" s="134"/>
      <c r="PPI46" s="134"/>
      <c r="PPJ46" s="134"/>
      <c r="PPK46" s="134"/>
      <c r="PPL46" s="134"/>
      <c r="PPM46" s="134"/>
      <c r="PPN46" s="134"/>
      <c r="PPO46" s="134"/>
      <c r="PPP46" s="134"/>
      <c r="PPQ46" s="134"/>
      <c r="PPR46" s="134"/>
      <c r="PPS46" s="134"/>
      <c r="PPT46" s="134"/>
      <c r="PPU46" s="134"/>
      <c r="PPV46" s="134"/>
      <c r="PPW46" s="134"/>
      <c r="PPX46" s="134"/>
      <c r="PPY46" s="134"/>
      <c r="PPZ46" s="134"/>
      <c r="PQA46" s="134"/>
      <c r="PQB46" s="134"/>
      <c r="PQC46" s="134"/>
      <c r="PQD46" s="134"/>
      <c r="PQE46" s="134"/>
      <c r="PQF46" s="134"/>
      <c r="PQG46" s="134"/>
      <c r="PQH46" s="134"/>
      <c r="PQI46" s="134"/>
      <c r="PQJ46" s="134"/>
      <c r="PQK46" s="134"/>
      <c r="PQL46" s="134"/>
      <c r="PQM46" s="134"/>
      <c r="PQN46" s="134"/>
      <c r="PQO46" s="134"/>
      <c r="PQP46" s="134"/>
      <c r="PQQ46" s="134"/>
      <c r="PQR46" s="134"/>
      <c r="PQS46" s="134"/>
      <c r="PQT46" s="134"/>
      <c r="PQU46" s="134"/>
      <c r="PQV46" s="134"/>
      <c r="PQW46" s="134"/>
      <c r="PQX46" s="134"/>
      <c r="PQY46" s="134"/>
      <c r="PQZ46" s="134"/>
      <c r="PRA46" s="134"/>
      <c r="PRB46" s="134"/>
      <c r="PRC46" s="134"/>
      <c r="PRD46" s="134"/>
      <c r="PRE46" s="134"/>
      <c r="PRF46" s="134"/>
      <c r="PRG46" s="134"/>
      <c r="PRH46" s="134"/>
      <c r="PRI46" s="134"/>
      <c r="PRJ46" s="134"/>
      <c r="PRK46" s="134"/>
      <c r="PRL46" s="134"/>
      <c r="PRM46" s="134"/>
      <c r="PRN46" s="134"/>
      <c r="PRO46" s="134"/>
      <c r="PRP46" s="134"/>
      <c r="PRQ46" s="134"/>
      <c r="PRR46" s="134"/>
      <c r="PRS46" s="134"/>
      <c r="PRT46" s="134"/>
      <c r="PRU46" s="134"/>
      <c r="PRV46" s="134"/>
      <c r="PRW46" s="134"/>
      <c r="PRX46" s="134"/>
      <c r="PRY46" s="134"/>
      <c r="PRZ46" s="134"/>
      <c r="PSA46" s="134"/>
      <c r="PSB46" s="134"/>
      <c r="PSC46" s="134"/>
      <c r="PSD46" s="134"/>
      <c r="PSE46" s="134"/>
      <c r="PSF46" s="134"/>
      <c r="PSG46" s="134"/>
      <c r="PSH46" s="134"/>
      <c r="PSI46" s="134"/>
      <c r="PSJ46" s="134"/>
      <c r="PSK46" s="134"/>
      <c r="PSL46" s="134"/>
      <c r="PSM46" s="134"/>
      <c r="PSN46" s="134"/>
      <c r="PSO46" s="134"/>
      <c r="PSP46" s="134"/>
      <c r="PSQ46" s="134"/>
      <c r="PSR46" s="134"/>
      <c r="PSS46" s="134"/>
      <c r="PST46" s="134"/>
      <c r="PSU46" s="134"/>
      <c r="PSV46" s="134"/>
      <c r="PSW46" s="134"/>
      <c r="PSX46" s="134"/>
      <c r="PSY46" s="134"/>
      <c r="PSZ46" s="134"/>
      <c r="PTA46" s="134"/>
      <c r="PTB46" s="134"/>
      <c r="PTC46" s="134"/>
      <c r="PTD46" s="134"/>
      <c r="PTE46" s="134"/>
      <c r="PTF46" s="134"/>
      <c r="PTG46" s="134"/>
      <c r="PTH46" s="134"/>
      <c r="PTI46" s="134"/>
      <c r="PTJ46" s="134"/>
      <c r="PTK46" s="134"/>
      <c r="PTL46" s="134"/>
      <c r="PTM46" s="134"/>
      <c r="PTN46" s="134"/>
      <c r="PTO46" s="134"/>
      <c r="PTP46" s="134"/>
      <c r="PTQ46" s="134"/>
      <c r="PTR46" s="134"/>
      <c r="PTS46" s="134"/>
      <c r="PTT46" s="134"/>
      <c r="PTU46" s="134"/>
      <c r="PTV46" s="134"/>
      <c r="PTW46" s="134"/>
      <c r="PTX46" s="134"/>
      <c r="PTY46" s="134"/>
      <c r="PTZ46" s="134"/>
      <c r="PUA46" s="134"/>
      <c r="PUB46" s="134"/>
      <c r="PUC46" s="134"/>
      <c r="PUD46" s="134"/>
      <c r="PUE46" s="134"/>
      <c r="PUF46" s="134"/>
      <c r="PUG46" s="134"/>
      <c r="PUH46" s="134"/>
      <c r="PUI46" s="134"/>
      <c r="PUJ46" s="134"/>
      <c r="PUK46" s="134"/>
      <c r="PUL46" s="134"/>
      <c r="PUM46" s="134"/>
      <c r="PUN46" s="134"/>
      <c r="PUO46" s="134"/>
      <c r="PUP46" s="134"/>
      <c r="PUQ46" s="134"/>
      <c r="PUR46" s="134"/>
      <c r="PUS46" s="134"/>
      <c r="PUT46" s="134"/>
      <c r="PUU46" s="134"/>
      <c r="PUV46" s="134"/>
      <c r="PUW46" s="134"/>
      <c r="PUX46" s="134"/>
      <c r="PUY46" s="134"/>
      <c r="PUZ46" s="134"/>
      <c r="PVA46" s="134"/>
      <c r="PVB46" s="134"/>
      <c r="PVC46" s="134"/>
      <c r="PVD46" s="134"/>
      <c r="PVE46" s="134"/>
      <c r="PVF46" s="134"/>
      <c r="PVG46" s="134"/>
      <c r="PVH46" s="134"/>
      <c r="PVI46" s="134"/>
      <c r="PVJ46" s="134"/>
      <c r="PVK46" s="134"/>
      <c r="PVL46" s="134"/>
      <c r="PVM46" s="134"/>
      <c r="PVN46" s="134"/>
      <c r="PVO46" s="134"/>
      <c r="PVP46" s="134"/>
      <c r="PVQ46" s="134"/>
      <c r="PVR46" s="134"/>
      <c r="PVS46" s="134"/>
      <c r="PVT46" s="134"/>
      <c r="PVU46" s="134"/>
      <c r="PVV46" s="134"/>
      <c r="PVW46" s="134"/>
      <c r="PVX46" s="134"/>
      <c r="PVY46" s="134"/>
      <c r="PVZ46" s="134"/>
      <c r="PWA46" s="134"/>
      <c r="PWB46" s="134"/>
      <c r="PWC46" s="134"/>
      <c r="PWD46" s="134"/>
      <c r="PWE46" s="134"/>
      <c r="PWF46" s="134"/>
      <c r="PWG46" s="134"/>
      <c r="PWH46" s="134"/>
      <c r="PWI46" s="134"/>
      <c r="PWJ46" s="134"/>
      <c r="PWK46" s="134"/>
      <c r="PWL46" s="134"/>
      <c r="PWM46" s="134"/>
      <c r="PWN46" s="134"/>
      <c r="PWO46" s="134"/>
      <c r="PWP46" s="134"/>
      <c r="PWQ46" s="134"/>
      <c r="PWR46" s="134"/>
      <c r="PWS46" s="134"/>
      <c r="PWT46" s="134"/>
      <c r="PWU46" s="134"/>
      <c r="PWV46" s="134"/>
      <c r="PWW46" s="134"/>
      <c r="PWX46" s="134"/>
      <c r="PWY46" s="134"/>
      <c r="PWZ46" s="134"/>
      <c r="PXA46" s="134"/>
      <c r="PXB46" s="134"/>
      <c r="PXC46" s="134"/>
      <c r="PXD46" s="134"/>
      <c r="PXE46" s="134"/>
      <c r="PXF46" s="134"/>
      <c r="PXG46" s="134"/>
      <c r="PXH46" s="134"/>
      <c r="PXI46" s="134"/>
      <c r="PXJ46" s="134"/>
      <c r="PXK46" s="134"/>
      <c r="PXL46" s="134"/>
      <c r="PXM46" s="134"/>
      <c r="PXN46" s="134"/>
      <c r="PXO46" s="134"/>
      <c r="PXP46" s="134"/>
      <c r="PXQ46" s="134"/>
      <c r="PXR46" s="134"/>
      <c r="PXS46" s="134"/>
      <c r="PXT46" s="134"/>
      <c r="PXU46" s="134"/>
      <c r="PXV46" s="134"/>
      <c r="PXW46" s="134"/>
      <c r="PXX46" s="134"/>
      <c r="PXY46" s="134"/>
      <c r="PXZ46" s="134"/>
      <c r="PYA46" s="134"/>
      <c r="PYB46" s="134"/>
      <c r="PYC46" s="134"/>
      <c r="PYD46" s="134"/>
      <c r="PYE46" s="134"/>
      <c r="PYF46" s="134"/>
      <c r="PYG46" s="134"/>
      <c r="PYH46" s="134"/>
      <c r="PYI46" s="134"/>
      <c r="PYJ46" s="134"/>
      <c r="PYK46" s="134"/>
      <c r="PYL46" s="134"/>
      <c r="PYM46" s="134"/>
      <c r="PYN46" s="134"/>
      <c r="PYO46" s="134"/>
      <c r="PYP46" s="134"/>
      <c r="PYQ46" s="134"/>
      <c r="PYR46" s="134"/>
      <c r="PYS46" s="134"/>
      <c r="PYT46" s="134"/>
      <c r="PYU46" s="134"/>
      <c r="PYV46" s="134"/>
      <c r="PYW46" s="134"/>
      <c r="PYX46" s="134"/>
      <c r="PYY46" s="134"/>
      <c r="PYZ46" s="134"/>
      <c r="PZA46" s="134"/>
      <c r="PZB46" s="134"/>
      <c r="PZC46" s="134"/>
      <c r="PZD46" s="134"/>
      <c r="PZE46" s="134"/>
      <c r="PZF46" s="134"/>
      <c r="PZG46" s="134"/>
      <c r="PZH46" s="134"/>
      <c r="PZI46" s="134"/>
      <c r="PZJ46" s="134"/>
      <c r="PZK46" s="134"/>
      <c r="PZL46" s="134"/>
      <c r="PZM46" s="134"/>
      <c r="PZN46" s="134"/>
      <c r="PZO46" s="134"/>
      <c r="PZP46" s="134"/>
      <c r="PZQ46" s="134"/>
      <c r="PZR46" s="134"/>
      <c r="PZS46" s="134"/>
      <c r="PZT46" s="134"/>
      <c r="PZU46" s="134"/>
      <c r="PZV46" s="134"/>
      <c r="PZW46" s="134"/>
      <c r="PZX46" s="134"/>
      <c r="PZY46" s="134"/>
      <c r="PZZ46" s="134"/>
      <c r="QAA46" s="134"/>
      <c r="QAB46" s="134"/>
      <c r="QAC46" s="134"/>
      <c r="QAD46" s="134"/>
      <c r="QAE46" s="134"/>
      <c r="QAF46" s="134"/>
      <c r="QAG46" s="134"/>
      <c r="QAH46" s="134"/>
      <c r="QAI46" s="134"/>
      <c r="QAJ46" s="134"/>
      <c r="QAK46" s="134"/>
      <c r="QAL46" s="134"/>
      <c r="QAM46" s="134"/>
      <c r="QAN46" s="134"/>
      <c r="QAO46" s="134"/>
      <c r="QAP46" s="134"/>
      <c r="QAQ46" s="134"/>
      <c r="QAR46" s="134"/>
      <c r="QAS46" s="134"/>
      <c r="QAT46" s="134"/>
      <c r="QAU46" s="134"/>
      <c r="QAV46" s="134"/>
      <c r="QAW46" s="134"/>
      <c r="QAX46" s="134"/>
      <c r="QAY46" s="134"/>
      <c r="QAZ46" s="134"/>
      <c r="QBA46" s="134"/>
      <c r="QBB46" s="134"/>
      <c r="QBC46" s="134"/>
      <c r="QBD46" s="134"/>
      <c r="QBE46" s="134"/>
      <c r="QBF46" s="134"/>
      <c r="QBG46" s="134"/>
      <c r="QBH46" s="134"/>
      <c r="QBI46" s="134"/>
      <c r="QBJ46" s="134"/>
      <c r="QBK46" s="134"/>
      <c r="QBL46" s="134"/>
      <c r="QBM46" s="134"/>
      <c r="QBN46" s="134"/>
      <c r="QBO46" s="134"/>
      <c r="QBP46" s="134"/>
      <c r="QBQ46" s="134"/>
      <c r="QBR46" s="134"/>
      <c r="QBS46" s="134"/>
      <c r="QBT46" s="134"/>
      <c r="QBU46" s="134"/>
      <c r="QBV46" s="134"/>
      <c r="QBW46" s="134"/>
      <c r="QBX46" s="134"/>
      <c r="QBY46" s="134"/>
      <c r="QBZ46" s="134"/>
      <c r="QCA46" s="134"/>
      <c r="QCB46" s="134"/>
      <c r="QCC46" s="134"/>
      <c r="QCD46" s="134"/>
      <c r="QCE46" s="134"/>
      <c r="QCF46" s="134"/>
      <c r="QCG46" s="134"/>
      <c r="QCH46" s="134"/>
      <c r="QCI46" s="134"/>
      <c r="QCJ46" s="134"/>
      <c r="QCK46" s="134"/>
      <c r="QCL46" s="134"/>
      <c r="QCM46" s="134"/>
      <c r="QCN46" s="134"/>
      <c r="QCO46" s="134"/>
      <c r="QCP46" s="134"/>
      <c r="QCQ46" s="134"/>
      <c r="QCR46" s="134"/>
      <c r="QCS46" s="134"/>
      <c r="QCT46" s="134"/>
      <c r="QCU46" s="134"/>
      <c r="QCV46" s="134"/>
      <c r="QCW46" s="134"/>
      <c r="QCX46" s="134"/>
      <c r="QCY46" s="134"/>
      <c r="QCZ46" s="134"/>
      <c r="QDA46" s="134"/>
      <c r="QDB46" s="134"/>
      <c r="QDC46" s="134"/>
      <c r="QDD46" s="134"/>
      <c r="QDE46" s="134"/>
      <c r="QDF46" s="134"/>
      <c r="QDG46" s="134"/>
      <c r="QDH46" s="134"/>
      <c r="QDI46" s="134"/>
      <c r="QDJ46" s="134"/>
      <c r="QDK46" s="134"/>
      <c r="QDL46" s="134"/>
      <c r="QDM46" s="134"/>
      <c r="QDN46" s="134"/>
      <c r="QDO46" s="134"/>
      <c r="QDP46" s="134"/>
      <c r="QDQ46" s="134"/>
      <c r="QDR46" s="134"/>
      <c r="QDS46" s="134"/>
      <c r="QDT46" s="134"/>
      <c r="QDU46" s="134"/>
      <c r="QDV46" s="134"/>
      <c r="QDW46" s="134"/>
      <c r="QDX46" s="134"/>
      <c r="QDY46" s="134"/>
      <c r="QDZ46" s="134"/>
      <c r="QEA46" s="134"/>
      <c r="QEB46" s="134"/>
      <c r="QEC46" s="134"/>
      <c r="QED46" s="134"/>
      <c r="QEE46" s="134"/>
      <c r="QEF46" s="134"/>
      <c r="QEG46" s="134"/>
      <c r="QEH46" s="134"/>
      <c r="QEI46" s="134"/>
      <c r="QEJ46" s="134"/>
      <c r="QEK46" s="134"/>
      <c r="QEL46" s="134"/>
      <c r="QEM46" s="134"/>
      <c r="QEN46" s="134"/>
      <c r="QEO46" s="134"/>
      <c r="QEP46" s="134"/>
      <c r="QEQ46" s="134"/>
      <c r="QER46" s="134"/>
      <c r="QES46" s="134"/>
      <c r="QET46" s="134"/>
      <c r="QEU46" s="134"/>
      <c r="QEV46" s="134"/>
      <c r="QEW46" s="134"/>
      <c r="QEX46" s="134"/>
      <c r="QEY46" s="134"/>
      <c r="QEZ46" s="134"/>
      <c r="QFA46" s="134"/>
      <c r="QFB46" s="134"/>
      <c r="QFC46" s="134"/>
      <c r="QFD46" s="134"/>
      <c r="QFE46" s="134"/>
      <c r="QFF46" s="134"/>
      <c r="QFG46" s="134"/>
      <c r="QFH46" s="134"/>
      <c r="QFI46" s="134"/>
      <c r="QFJ46" s="134"/>
      <c r="QFK46" s="134"/>
      <c r="QFL46" s="134"/>
      <c r="QFM46" s="134"/>
      <c r="QFN46" s="134"/>
      <c r="QFO46" s="134"/>
      <c r="QFP46" s="134"/>
      <c r="QFQ46" s="134"/>
      <c r="QFR46" s="134"/>
      <c r="QFS46" s="134"/>
      <c r="QFT46" s="134"/>
      <c r="QFU46" s="134"/>
      <c r="QFV46" s="134"/>
      <c r="QFW46" s="134"/>
      <c r="QFX46" s="134"/>
      <c r="QFY46" s="134"/>
      <c r="QFZ46" s="134"/>
      <c r="QGA46" s="134"/>
      <c r="QGB46" s="134"/>
      <c r="QGC46" s="134"/>
      <c r="QGD46" s="134"/>
      <c r="QGE46" s="134"/>
      <c r="QGF46" s="134"/>
      <c r="QGG46" s="134"/>
      <c r="QGH46" s="134"/>
      <c r="QGI46" s="134"/>
      <c r="QGJ46" s="134"/>
      <c r="QGK46" s="134"/>
      <c r="QGL46" s="134"/>
      <c r="QGM46" s="134"/>
      <c r="QGN46" s="134"/>
      <c r="QGO46" s="134"/>
      <c r="QGP46" s="134"/>
      <c r="QGQ46" s="134"/>
      <c r="QGR46" s="134"/>
      <c r="QGS46" s="134"/>
      <c r="QGT46" s="134"/>
      <c r="QGU46" s="134"/>
      <c r="QGV46" s="134"/>
      <c r="QGW46" s="134"/>
      <c r="QGX46" s="134"/>
      <c r="QGY46" s="134"/>
      <c r="QGZ46" s="134"/>
      <c r="QHA46" s="134"/>
      <c r="QHB46" s="134"/>
      <c r="QHC46" s="134"/>
      <c r="QHD46" s="134"/>
      <c r="QHE46" s="134"/>
      <c r="QHF46" s="134"/>
      <c r="QHG46" s="134"/>
      <c r="QHH46" s="134"/>
      <c r="QHI46" s="134"/>
      <c r="QHJ46" s="134"/>
      <c r="QHK46" s="134"/>
      <c r="QHL46" s="134"/>
      <c r="QHM46" s="134"/>
      <c r="QHN46" s="134"/>
      <c r="QHO46" s="134"/>
      <c r="QHP46" s="134"/>
      <c r="QHQ46" s="134"/>
      <c r="QHR46" s="134"/>
      <c r="QHS46" s="134"/>
      <c r="QHT46" s="134"/>
      <c r="QHU46" s="134"/>
      <c r="QHV46" s="134"/>
      <c r="QHW46" s="134"/>
      <c r="QHX46" s="134"/>
      <c r="QHY46" s="134"/>
      <c r="QHZ46" s="134"/>
      <c r="QIA46" s="134"/>
      <c r="QIB46" s="134"/>
      <c r="QIC46" s="134"/>
      <c r="QID46" s="134"/>
      <c r="QIE46" s="134"/>
      <c r="QIF46" s="134"/>
      <c r="QIG46" s="134"/>
      <c r="QIH46" s="134"/>
      <c r="QII46" s="134"/>
      <c r="QIJ46" s="134"/>
      <c r="QIK46" s="134"/>
      <c r="QIL46" s="134"/>
      <c r="QIM46" s="134"/>
      <c r="QIN46" s="134"/>
      <c r="QIO46" s="134"/>
      <c r="QIP46" s="134"/>
      <c r="QIQ46" s="134"/>
      <c r="QIR46" s="134"/>
      <c r="QIS46" s="134"/>
      <c r="QIT46" s="134"/>
      <c r="QIU46" s="134"/>
      <c r="QIV46" s="134"/>
      <c r="QIW46" s="134"/>
      <c r="QIX46" s="134"/>
      <c r="QIY46" s="134"/>
      <c r="QIZ46" s="134"/>
      <c r="QJA46" s="134"/>
      <c r="QJB46" s="134"/>
      <c r="QJC46" s="134"/>
      <c r="QJD46" s="134"/>
      <c r="QJE46" s="134"/>
      <c r="QJF46" s="134"/>
      <c r="QJG46" s="134"/>
      <c r="QJH46" s="134"/>
      <c r="QJI46" s="134"/>
      <c r="QJJ46" s="134"/>
      <c r="QJK46" s="134"/>
      <c r="QJL46" s="134"/>
      <c r="QJM46" s="134"/>
      <c r="QJN46" s="134"/>
      <c r="QJO46" s="134"/>
      <c r="QJP46" s="134"/>
      <c r="QJQ46" s="134"/>
      <c r="QJR46" s="134"/>
      <c r="QJS46" s="134"/>
      <c r="QJT46" s="134"/>
      <c r="QJU46" s="134"/>
      <c r="QJV46" s="134"/>
      <c r="QJW46" s="134"/>
      <c r="QJX46" s="134"/>
      <c r="QJY46" s="134"/>
      <c r="QJZ46" s="134"/>
      <c r="QKA46" s="134"/>
      <c r="QKB46" s="134"/>
      <c r="QKC46" s="134"/>
      <c r="QKD46" s="134"/>
      <c r="QKE46" s="134"/>
      <c r="QKF46" s="134"/>
      <c r="QKG46" s="134"/>
      <c r="QKH46" s="134"/>
      <c r="QKI46" s="134"/>
      <c r="QKJ46" s="134"/>
      <c r="QKK46" s="134"/>
      <c r="QKL46" s="134"/>
      <c r="QKM46" s="134"/>
      <c r="QKN46" s="134"/>
      <c r="QKO46" s="134"/>
      <c r="QKP46" s="134"/>
      <c r="QKQ46" s="134"/>
      <c r="QKR46" s="134"/>
      <c r="QKS46" s="134"/>
      <c r="QKT46" s="134"/>
      <c r="QKU46" s="134"/>
      <c r="QKV46" s="134"/>
      <c r="QKW46" s="134"/>
      <c r="QKX46" s="134"/>
      <c r="QKY46" s="134"/>
      <c r="QKZ46" s="134"/>
      <c r="QLA46" s="134"/>
      <c r="QLB46" s="134"/>
      <c r="QLC46" s="134"/>
      <c r="QLD46" s="134"/>
      <c r="QLE46" s="134"/>
      <c r="QLF46" s="134"/>
      <c r="QLG46" s="134"/>
      <c r="QLH46" s="134"/>
      <c r="QLI46" s="134"/>
      <c r="QLJ46" s="134"/>
      <c r="QLK46" s="134"/>
      <c r="QLL46" s="134"/>
      <c r="QLM46" s="134"/>
      <c r="QLN46" s="134"/>
      <c r="QLO46" s="134"/>
      <c r="QLP46" s="134"/>
      <c r="QLQ46" s="134"/>
      <c r="QLR46" s="134"/>
      <c r="QLS46" s="134"/>
      <c r="QLT46" s="134"/>
      <c r="QLU46" s="134"/>
      <c r="QLV46" s="134"/>
      <c r="QLW46" s="134"/>
      <c r="QLX46" s="134"/>
      <c r="QLY46" s="134"/>
      <c r="QLZ46" s="134"/>
      <c r="QMA46" s="134"/>
      <c r="QMB46" s="134"/>
      <c r="QMC46" s="134"/>
      <c r="QMD46" s="134"/>
      <c r="QME46" s="134"/>
      <c r="QMF46" s="134"/>
      <c r="QMG46" s="134"/>
      <c r="QMH46" s="134"/>
      <c r="QMI46" s="134"/>
      <c r="QMJ46" s="134"/>
      <c r="QMK46" s="134"/>
      <c r="QML46" s="134"/>
      <c r="QMM46" s="134"/>
      <c r="QMN46" s="134"/>
      <c r="QMO46" s="134"/>
      <c r="QMP46" s="134"/>
      <c r="QMQ46" s="134"/>
      <c r="QMR46" s="134"/>
      <c r="QMS46" s="134"/>
      <c r="QMT46" s="134"/>
      <c r="QMU46" s="134"/>
      <c r="QMV46" s="134"/>
      <c r="QMW46" s="134"/>
      <c r="QMX46" s="134"/>
      <c r="QMY46" s="134"/>
      <c r="QMZ46" s="134"/>
      <c r="QNA46" s="134"/>
      <c r="QNB46" s="134"/>
      <c r="QNC46" s="134"/>
      <c r="QND46" s="134"/>
      <c r="QNE46" s="134"/>
      <c r="QNF46" s="134"/>
      <c r="QNG46" s="134"/>
      <c r="QNH46" s="134"/>
      <c r="QNI46" s="134"/>
      <c r="QNJ46" s="134"/>
      <c r="QNK46" s="134"/>
      <c r="QNL46" s="134"/>
      <c r="QNM46" s="134"/>
      <c r="QNN46" s="134"/>
      <c r="QNO46" s="134"/>
      <c r="QNP46" s="134"/>
      <c r="QNQ46" s="134"/>
      <c r="QNR46" s="134"/>
      <c r="QNS46" s="134"/>
      <c r="QNT46" s="134"/>
      <c r="QNU46" s="134"/>
      <c r="QNV46" s="134"/>
      <c r="QNW46" s="134"/>
      <c r="QNX46" s="134"/>
      <c r="QNY46" s="134"/>
      <c r="QNZ46" s="134"/>
      <c r="QOA46" s="134"/>
      <c r="QOB46" s="134"/>
      <c r="QOC46" s="134"/>
      <c r="QOD46" s="134"/>
      <c r="QOE46" s="134"/>
      <c r="QOF46" s="134"/>
      <c r="QOG46" s="134"/>
      <c r="QOH46" s="134"/>
      <c r="QOI46" s="134"/>
      <c r="QOJ46" s="134"/>
      <c r="QOK46" s="134"/>
      <c r="QOL46" s="134"/>
      <c r="QOM46" s="134"/>
      <c r="QON46" s="134"/>
      <c r="QOO46" s="134"/>
      <c r="QOP46" s="134"/>
      <c r="QOQ46" s="134"/>
      <c r="QOR46" s="134"/>
      <c r="QOS46" s="134"/>
      <c r="QOT46" s="134"/>
      <c r="QOU46" s="134"/>
      <c r="QOV46" s="134"/>
      <c r="QOW46" s="134"/>
      <c r="QOX46" s="134"/>
      <c r="QOY46" s="134"/>
      <c r="QOZ46" s="134"/>
      <c r="QPA46" s="134"/>
      <c r="QPB46" s="134"/>
      <c r="QPC46" s="134"/>
      <c r="QPD46" s="134"/>
      <c r="QPE46" s="134"/>
      <c r="QPF46" s="134"/>
      <c r="QPG46" s="134"/>
      <c r="QPH46" s="134"/>
      <c r="QPI46" s="134"/>
      <c r="QPJ46" s="134"/>
      <c r="QPK46" s="134"/>
      <c r="QPL46" s="134"/>
      <c r="QPM46" s="134"/>
      <c r="QPN46" s="134"/>
      <c r="QPO46" s="134"/>
      <c r="QPP46" s="134"/>
      <c r="QPQ46" s="134"/>
      <c r="QPR46" s="134"/>
      <c r="QPS46" s="134"/>
      <c r="QPT46" s="134"/>
      <c r="QPU46" s="134"/>
      <c r="QPV46" s="134"/>
      <c r="QPW46" s="134"/>
      <c r="QPX46" s="134"/>
      <c r="QPY46" s="134"/>
      <c r="QPZ46" s="134"/>
      <c r="QQA46" s="134"/>
      <c r="QQB46" s="134"/>
      <c r="QQC46" s="134"/>
      <c r="QQD46" s="134"/>
      <c r="QQE46" s="134"/>
      <c r="QQF46" s="134"/>
      <c r="QQG46" s="134"/>
      <c r="QQH46" s="134"/>
      <c r="QQI46" s="134"/>
      <c r="QQJ46" s="134"/>
      <c r="QQK46" s="134"/>
      <c r="QQL46" s="134"/>
      <c r="QQM46" s="134"/>
      <c r="QQN46" s="134"/>
      <c r="QQO46" s="134"/>
      <c r="QQP46" s="134"/>
      <c r="QQQ46" s="134"/>
      <c r="QQR46" s="134"/>
      <c r="QQS46" s="134"/>
      <c r="QQT46" s="134"/>
      <c r="QQU46" s="134"/>
      <c r="QQV46" s="134"/>
      <c r="QQW46" s="134"/>
      <c r="QQX46" s="134"/>
      <c r="QQY46" s="134"/>
      <c r="QQZ46" s="134"/>
      <c r="QRA46" s="134"/>
      <c r="QRB46" s="134"/>
      <c r="QRC46" s="134"/>
      <c r="QRD46" s="134"/>
      <c r="QRE46" s="134"/>
      <c r="QRF46" s="134"/>
      <c r="QRG46" s="134"/>
      <c r="QRH46" s="134"/>
      <c r="QRI46" s="134"/>
      <c r="QRJ46" s="134"/>
      <c r="QRK46" s="134"/>
      <c r="QRL46" s="134"/>
      <c r="QRM46" s="134"/>
      <c r="QRN46" s="134"/>
      <c r="QRO46" s="134"/>
      <c r="QRP46" s="134"/>
      <c r="QRQ46" s="134"/>
      <c r="QRR46" s="134"/>
      <c r="QRS46" s="134"/>
      <c r="QRT46" s="134"/>
      <c r="QRU46" s="134"/>
      <c r="QRV46" s="134"/>
      <c r="QRW46" s="134"/>
      <c r="QRX46" s="134"/>
      <c r="QRY46" s="134"/>
      <c r="QRZ46" s="134"/>
      <c r="QSA46" s="134"/>
      <c r="QSB46" s="134"/>
      <c r="QSC46" s="134"/>
      <c r="QSD46" s="134"/>
      <c r="QSE46" s="134"/>
      <c r="QSF46" s="134"/>
      <c r="QSG46" s="134"/>
      <c r="QSH46" s="134"/>
      <c r="QSI46" s="134"/>
      <c r="QSJ46" s="134"/>
      <c r="QSK46" s="134"/>
      <c r="QSL46" s="134"/>
      <c r="QSM46" s="134"/>
      <c r="QSN46" s="134"/>
      <c r="QSO46" s="134"/>
      <c r="QSP46" s="134"/>
      <c r="QSQ46" s="134"/>
      <c r="QSR46" s="134"/>
      <c r="QSS46" s="134"/>
      <c r="QST46" s="134"/>
      <c r="QSU46" s="134"/>
      <c r="QSV46" s="134"/>
      <c r="QSW46" s="134"/>
      <c r="QSX46" s="134"/>
      <c r="QSY46" s="134"/>
      <c r="QSZ46" s="134"/>
      <c r="QTA46" s="134"/>
      <c r="QTB46" s="134"/>
      <c r="QTC46" s="134"/>
      <c r="QTD46" s="134"/>
      <c r="QTE46" s="134"/>
      <c r="QTF46" s="134"/>
      <c r="QTG46" s="134"/>
      <c r="QTH46" s="134"/>
      <c r="QTI46" s="134"/>
      <c r="QTJ46" s="134"/>
      <c r="QTK46" s="134"/>
      <c r="QTL46" s="134"/>
      <c r="QTM46" s="134"/>
      <c r="QTN46" s="134"/>
      <c r="QTO46" s="134"/>
      <c r="QTP46" s="134"/>
      <c r="QTQ46" s="134"/>
      <c r="QTR46" s="134"/>
      <c r="QTS46" s="134"/>
      <c r="QTT46" s="134"/>
      <c r="QTU46" s="134"/>
      <c r="QTV46" s="134"/>
      <c r="QTW46" s="134"/>
      <c r="QTX46" s="134"/>
      <c r="QTY46" s="134"/>
      <c r="QTZ46" s="134"/>
      <c r="QUA46" s="134"/>
      <c r="QUB46" s="134"/>
      <c r="QUC46" s="134"/>
      <c r="QUD46" s="134"/>
      <c r="QUE46" s="134"/>
      <c r="QUF46" s="134"/>
      <c r="QUG46" s="134"/>
      <c r="QUH46" s="134"/>
      <c r="QUI46" s="134"/>
      <c r="QUJ46" s="134"/>
      <c r="QUK46" s="134"/>
      <c r="QUL46" s="134"/>
      <c r="QUM46" s="134"/>
      <c r="QUN46" s="134"/>
      <c r="QUO46" s="134"/>
      <c r="QUP46" s="134"/>
      <c r="QUQ46" s="134"/>
      <c r="QUR46" s="134"/>
      <c r="QUS46" s="134"/>
      <c r="QUT46" s="134"/>
      <c r="QUU46" s="134"/>
      <c r="QUV46" s="134"/>
      <c r="QUW46" s="134"/>
      <c r="QUX46" s="134"/>
      <c r="QUY46" s="134"/>
      <c r="QUZ46" s="134"/>
      <c r="QVA46" s="134"/>
      <c r="QVB46" s="134"/>
      <c r="QVC46" s="134"/>
      <c r="QVD46" s="134"/>
      <c r="QVE46" s="134"/>
      <c r="QVF46" s="134"/>
      <c r="QVG46" s="134"/>
      <c r="QVH46" s="134"/>
      <c r="QVI46" s="134"/>
      <c r="QVJ46" s="134"/>
      <c r="QVK46" s="134"/>
      <c r="QVL46" s="134"/>
      <c r="QVM46" s="134"/>
      <c r="QVN46" s="134"/>
      <c r="QVO46" s="134"/>
      <c r="QVP46" s="134"/>
      <c r="QVQ46" s="134"/>
      <c r="QVR46" s="134"/>
      <c r="QVS46" s="134"/>
      <c r="QVT46" s="134"/>
      <c r="QVU46" s="134"/>
      <c r="QVV46" s="134"/>
      <c r="QVW46" s="134"/>
      <c r="QVX46" s="134"/>
      <c r="QVY46" s="134"/>
      <c r="QVZ46" s="134"/>
      <c r="QWA46" s="134"/>
      <c r="QWB46" s="134"/>
      <c r="QWC46" s="134"/>
      <c r="QWD46" s="134"/>
      <c r="QWE46" s="134"/>
      <c r="QWF46" s="134"/>
      <c r="QWG46" s="134"/>
      <c r="QWH46" s="134"/>
      <c r="QWI46" s="134"/>
      <c r="QWJ46" s="134"/>
      <c r="QWK46" s="134"/>
      <c r="QWL46" s="134"/>
      <c r="QWM46" s="134"/>
      <c r="QWN46" s="134"/>
      <c r="QWO46" s="134"/>
      <c r="QWP46" s="134"/>
      <c r="QWQ46" s="134"/>
      <c r="QWR46" s="134"/>
      <c r="QWS46" s="134"/>
      <c r="QWT46" s="134"/>
      <c r="QWU46" s="134"/>
      <c r="QWV46" s="134"/>
      <c r="QWW46" s="134"/>
      <c r="QWX46" s="134"/>
      <c r="QWY46" s="134"/>
      <c r="QWZ46" s="134"/>
      <c r="QXA46" s="134"/>
      <c r="QXB46" s="134"/>
      <c r="QXC46" s="134"/>
      <c r="QXD46" s="134"/>
      <c r="QXE46" s="134"/>
      <c r="QXF46" s="134"/>
      <c r="QXG46" s="134"/>
      <c r="QXH46" s="134"/>
      <c r="QXI46" s="134"/>
      <c r="QXJ46" s="134"/>
      <c r="QXK46" s="134"/>
      <c r="QXL46" s="134"/>
      <c r="QXM46" s="134"/>
      <c r="QXN46" s="134"/>
      <c r="QXO46" s="134"/>
      <c r="QXP46" s="134"/>
      <c r="QXQ46" s="134"/>
      <c r="QXR46" s="134"/>
      <c r="QXS46" s="134"/>
      <c r="QXT46" s="134"/>
      <c r="QXU46" s="134"/>
      <c r="QXV46" s="134"/>
      <c r="QXW46" s="134"/>
      <c r="QXX46" s="134"/>
      <c r="QXY46" s="134"/>
      <c r="QXZ46" s="134"/>
      <c r="QYA46" s="134"/>
      <c r="QYB46" s="134"/>
      <c r="QYC46" s="134"/>
      <c r="QYD46" s="134"/>
      <c r="QYE46" s="134"/>
      <c r="QYF46" s="134"/>
      <c r="QYG46" s="134"/>
      <c r="QYH46" s="134"/>
      <c r="QYI46" s="134"/>
      <c r="QYJ46" s="134"/>
      <c r="QYK46" s="134"/>
      <c r="QYL46" s="134"/>
      <c r="QYM46" s="134"/>
      <c r="QYN46" s="134"/>
      <c r="QYO46" s="134"/>
      <c r="QYP46" s="134"/>
      <c r="QYQ46" s="134"/>
      <c r="QYR46" s="134"/>
      <c r="QYS46" s="134"/>
      <c r="QYT46" s="134"/>
      <c r="QYU46" s="134"/>
      <c r="QYV46" s="134"/>
      <c r="QYW46" s="134"/>
      <c r="QYX46" s="134"/>
      <c r="QYY46" s="134"/>
      <c r="QYZ46" s="134"/>
      <c r="QZA46" s="134"/>
      <c r="QZB46" s="134"/>
      <c r="QZC46" s="134"/>
      <c r="QZD46" s="134"/>
      <c r="QZE46" s="134"/>
      <c r="QZF46" s="134"/>
      <c r="QZG46" s="134"/>
      <c r="QZH46" s="134"/>
      <c r="QZI46" s="134"/>
      <c r="QZJ46" s="134"/>
      <c r="QZK46" s="134"/>
      <c r="QZL46" s="134"/>
      <c r="QZM46" s="134"/>
      <c r="QZN46" s="134"/>
      <c r="QZO46" s="134"/>
      <c r="QZP46" s="134"/>
      <c r="QZQ46" s="134"/>
      <c r="QZR46" s="134"/>
      <c r="QZS46" s="134"/>
      <c r="QZT46" s="134"/>
      <c r="QZU46" s="134"/>
      <c r="QZV46" s="134"/>
      <c r="QZW46" s="134"/>
      <c r="QZX46" s="134"/>
      <c r="QZY46" s="134"/>
      <c r="QZZ46" s="134"/>
      <c r="RAA46" s="134"/>
      <c r="RAB46" s="134"/>
      <c r="RAC46" s="134"/>
      <c r="RAD46" s="134"/>
      <c r="RAE46" s="134"/>
      <c r="RAF46" s="134"/>
      <c r="RAG46" s="134"/>
      <c r="RAH46" s="134"/>
      <c r="RAI46" s="134"/>
      <c r="RAJ46" s="134"/>
      <c r="RAK46" s="134"/>
      <c r="RAL46" s="134"/>
      <c r="RAM46" s="134"/>
      <c r="RAN46" s="134"/>
      <c r="RAO46" s="134"/>
      <c r="RAP46" s="134"/>
      <c r="RAQ46" s="134"/>
      <c r="RAR46" s="134"/>
      <c r="RAS46" s="134"/>
      <c r="RAT46" s="134"/>
      <c r="RAU46" s="134"/>
      <c r="RAV46" s="134"/>
      <c r="RAW46" s="134"/>
      <c r="RAX46" s="134"/>
      <c r="RAY46" s="134"/>
      <c r="RAZ46" s="134"/>
      <c r="RBA46" s="134"/>
      <c r="RBB46" s="134"/>
      <c r="RBC46" s="134"/>
      <c r="RBD46" s="134"/>
      <c r="RBE46" s="134"/>
      <c r="RBF46" s="134"/>
      <c r="RBG46" s="134"/>
      <c r="RBH46" s="134"/>
      <c r="RBI46" s="134"/>
      <c r="RBJ46" s="134"/>
      <c r="RBK46" s="134"/>
      <c r="RBL46" s="134"/>
      <c r="RBM46" s="134"/>
      <c r="RBN46" s="134"/>
      <c r="RBO46" s="134"/>
      <c r="RBP46" s="134"/>
      <c r="RBQ46" s="134"/>
      <c r="RBR46" s="134"/>
      <c r="RBS46" s="134"/>
      <c r="RBT46" s="134"/>
      <c r="RBU46" s="134"/>
      <c r="RBV46" s="134"/>
      <c r="RBW46" s="134"/>
      <c r="RBX46" s="134"/>
      <c r="RBY46" s="134"/>
      <c r="RBZ46" s="134"/>
      <c r="RCA46" s="134"/>
      <c r="RCB46" s="134"/>
      <c r="RCC46" s="134"/>
      <c r="RCD46" s="134"/>
      <c r="RCE46" s="134"/>
      <c r="RCF46" s="134"/>
      <c r="RCG46" s="134"/>
      <c r="RCH46" s="134"/>
      <c r="RCI46" s="134"/>
      <c r="RCJ46" s="134"/>
      <c r="RCK46" s="134"/>
      <c r="RCL46" s="134"/>
      <c r="RCM46" s="134"/>
      <c r="RCN46" s="134"/>
      <c r="RCO46" s="134"/>
      <c r="RCP46" s="134"/>
      <c r="RCQ46" s="134"/>
      <c r="RCR46" s="134"/>
      <c r="RCS46" s="134"/>
      <c r="RCT46" s="134"/>
      <c r="RCU46" s="134"/>
      <c r="RCV46" s="134"/>
      <c r="RCW46" s="134"/>
      <c r="RCX46" s="134"/>
      <c r="RCY46" s="134"/>
      <c r="RCZ46" s="134"/>
      <c r="RDA46" s="134"/>
      <c r="RDB46" s="134"/>
      <c r="RDC46" s="134"/>
      <c r="RDD46" s="134"/>
      <c r="RDE46" s="134"/>
      <c r="RDF46" s="134"/>
      <c r="RDG46" s="134"/>
      <c r="RDH46" s="134"/>
      <c r="RDI46" s="134"/>
      <c r="RDJ46" s="134"/>
      <c r="RDK46" s="134"/>
      <c r="RDL46" s="134"/>
      <c r="RDM46" s="134"/>
      <c r="RDN46" s="134"/>
      <c r="RDO46" s="134"/>
      <c r="RDP46" s="134"/>
      <c r="RDQ46" s="134"/>
      <c r="RDR46" s="134"/>
      <c r="RDS46" s="134"/>
      <c r="RDT46" s="134"/>
      <c r="RDU46" s="134"/>
      <c r="RDV46" s="134"/>
      <c r="RDW46" s="134"/>
      <c r="RDX46" s="134"/>
      <c r="RDY46" s="134"/>
      <c r="RDZ46" s="134"/>
      <c r="REA46" s="134"/>
      <c r="REB46" s="134"/>
      <c r="REC46" s="134"/>
      <c r="RED46" s="134"/>
      <c r="REE46" s="134"/>
      <c r="REF46" s="134"/>
      <c r="REG46" s="134"/>
      <c r="REH46" s="134"/>
      <c r="REI46" s="134"/>
      <c r="REJ46" s="134"/>
      <c r="REK46" s="134"/>
      <c r="REL46" s="134"/>
      <c r="REM46" s="134"/>
      <c r="REN46" s="134"/>
      <c r="REO46" s="134"/>
      <c r="REP46" s="134"/>
      <c r="REQ46" s="134"/>
      <c r="RER46" s="134"/>
      <c r="RES46" s="134"/>
      <c r="RET46" s="134"/>
      <c r="REU46" s="134"/>
      <c r="REV46" s="134"/>
      <c r="REW46" s="134"/>
      <c r="REX46" s="134"/>
      <c r="REY46" s="134"/>
      <c r="REZ46" s="134"/>
      <c r="RFA46" s="134"/>
      <c r="RFB46" s="134"/>
      <c r="RFC46" s="134"/>
      <c r="RFD46" s="134"/>
      <c r="RFE46" s="134"/>
      <c r="RFF46" s="134"/>
      <c r="RFG46" s="134"/>
      <c r="RFH46" s="134"/>
      <c r="RFI46" s="134"/>
      <c r="RFJ46" s="134"/>
      <c r="RFK46" s="134"/>
      <c r="RFL46" s="134"/>
      <c r="RFM46" s="134"/>
      <c r="RFN46" s="134"/>
      <c r="RFO46" s="134"/>
      <c r="RFP46" s="134"/>
      <c r="RFQ46" s="134"/>
      <c r="RFR46" s="134"/>
      <c r="RFS46" s="134"/>
      <c r="RFT46" s="134"/>
      <c r="RFU46" s="134"/>
      <c r="RFV46" s="134"/>
      <c r="RFW46" s="134"/>
      <c r="RFX46" s="134"/>
      <c r="RFY46" s="134"/>
      <c r="RFZ46" s="134"/>
      <c r="RGA46" s="134"/>
      <c r="RGB46" s="134"/>
      <c r="RGC46" s="134"/>
      <c r="RGD46" s="134"/>
      <c r="RGE46" s="134"/>
      <c r="RGF46" s="134"/>
      <c r="RGG46" s="134"/>
      <c r="RGH46" s="134"/>
      <c r="RGI46" s="134"/>
      <c r="RGJ46" s="134"/>
      <c r="RGK46" s="134"/>
      <c r="RGL46" s="134"/>
      <c r="RGM46" s="134"/>
      <c r="RGN46" s="134"/>
      <c r="RGO46" s="134"/>
      <c r="RGP46" s="134"/>
      <c r="RGQ46" s="134"/>
      <c r="RGR46" s="134"/>
      <c r="RGS46" s="134"/>
      <c r="RGT46" s="134"/>
      <c r="RGU46" s="134"/>
      <c r="RGV46" s="134"/>
      <c r="RGW46" s="134"/>
      <c r="RGX46" s="134"/>
      <c r="RGY46" s="134"/>
      <c r="RGZ46" s="134"/>
      <c r="RHA46" s="134"/>
      <c r="RHB46" s="134"/>
      <c r="RHC46" s="134"/>
      <c r="RHD46" s="134"/>
      <c r="RHE46" s="134"/>
      <c r="RHF46" s="134"/>
      <c r="RHG46" s="134"/>
      <c r="RHH46" s="134"/>
      <c r="RHI46" s="134"/>
      <c r="RHJ46" s="134"/>
      <c r="RHK46" s="134"/>
      <c r="RHL46" s="134"/>
      <c r="RHM46" s="134"/>
      <c r="RHN46" s="134"/>
      <c r="RHO46" s="134"/>
      <c r="RHP46" s="134"/>
      <c r="RHQ46" s="134"/>
      <c r="RHR46" s="134"/>
      <c r="RHS46" s="134"/>
      <c r="RHT46" s="134"/>
      <c r="RHU46" s="134"/>
      <c r="RHV46" s="134"/>
      <c r="RHW46" s="134"/>
      <c r="RHX46" s="134"/>
      <c r="RHY46" s="134"/>
      <c r="RHZ46" s="134"/>
      <c r="RIA46" s="134"/>
      <c r="RIB46" s="134"/>
      <c r="RIC46" s="134"/>
      <c r="RID46" s="134"/>
      <c r="RIE46" s="134"/>
      <c r="RIF46" s="134"/>
      <c r="RIG46" s="134"/>
      <c r="RIH46" s="134"/>
      <c r="RII46" s="134"/>
      <c r="RIJ46" s="134"/>
      <c r="RIK46" s="134"/>
      <c r="RIL46" s="134"/>
      <c r="RIM46" s="134"/>
      <c r="RIN46" s="134"/>
      <c r="RIO46" s="134"/>
      <c r="RIP46" s="134"/>
      <c r="RIQ46" s="134"/>
      <c r="RIR46" s="134"/>
      <c r="RIS46" s="134"/>
      <c r="RIT46" s="134"/>
      <c r="RIU46" s="134"/>
      <c r="RIV46" s="134"/>
      <c r="RIW46" s="134"/>
      <c r="RIX46" s="134"/>
      <c r="RIY46" s="134"/>
      <c r="RIZ46" s="134"/>
      <c r="RJA46" s="134"/>
      <c r="RJB46" s="134"/>
      <c r="RJC46" s="134"/>
      <c r="RJD46" s="134"/>
      <c r="RJE46" s="134"/>
      <c r="RJF46" s="134"/>
      <c r="RJG46" s="134"/>
      <c r="RJH46" s="134"/>
      <c r="RJI46" s="134"/>
      <c r="RJJ46" s="134"/>
      <c r="RJK46" s="134"/>
      <c r="RJL46" s="134"/>
      <c r="RJM46" s="134"/>
      <c r="RJN46" s="134"/>
      <c r="RJO46" s="134"/>
      <c r="RJP46" s="134"/>
      <c r="RJQ46" s="134"/>
      <c r="RJR46" s="134"/>
      <c r="RJS46" s="134"/>
      <c r="RJT46" s="134"/>
      <c r="RJU46" s="134"/>
      <c r="RJV46" s="134"/>
      <c r="RJW46" s="134"/>
      <c r="RJX46" s="134"/>
      <c r="RJY46" s="134"/>
      <c r="RJZ46" s="134"/>
      <c r="RKA46" s="134"/>
      <c r="RKB46" s="134"/>
      <c r="RKC46" s="134"/>
      <c r="RKD46" s="134"/>
      <c r="RKE46" s="134"/>
      <c r="RKF46" s="134"/>
      <c r="RKG46" s="134"/>
      <c r="RKH46" s="134"/>
      <c r="RKI46" s="134"/>
      <c r="RKJ46" s="134"/>
      <c r="RKK46" s="134"/>
      <c r="RKL46" s="134"/>
      <c r="RKM46" s="134"/>
      <c r="RKN46" s="134"/>
      <c r="RKO46" s="134"/>
      <c r="RKP46" s="134"/>
      <c r="RKQ46" s="134"/>
      <c r="RKR46" s="134"/>
      <c r="RKS46" s="134"/>
      <c r="RKT46" s="134"/>
      <c r="RKU46" s="134"/>
      <c r="RKV46" s="134"/>
      <c r="RKW46" s="134"/>
      <c r="RKX46" s="134"/>
      <c r="RKY46" s="134"/>
      <c r="RKZ46" s="134"/>
      <c r="RLA46" s="134"/>
      <c r="RLB46" s="134"/>
      <c r="RLC46" s="134"/>
      <c r="RLD46" s="134"/>
      <c r="RLE46" s="134"/>
      <c r="RLF46" s="134"/>
      <c r="RLG46" s="134"/>
      <c r="RLH46" s="134"/>
      <c r="RLI46" s="134"/>
      <c r="RLJ46" s="134"/>
      <c r="RLK46" s="134"/>
      <c r="RLL46" s="134"/>
      <c r="RLM46" s="134"/>
      <c r="RLN46" s="134"/>
      <c r="RLO46" s="134"/>
      <c r="RLP46" s="134"/>
      <c r="RLQ46" s="134"/>
      <c r="RLR46" s="134"/>
      <c r="RLS46" s="134"/>
      <c r="RLT46" s="134"/>
      <c r="RLU46" s="134"/>
      <c r="RLV46" s="134"/>
      <c r="RLW46" s="134"/>
      <c r="RLX46" s="134"/>
      <c r="RLY46" s="134"/>
      <c r="RLZ46" s="134"/>
      <c r="RMA46" s="134"/>
      <c r="RMB46" s="134"/>
      <c r="RMC46" s="134"/>
      <c r="RMD46" s="134"/>
      <c r="RME46" s="134"/>
      <c r="RMF46" s="134"/>
      <c r="RMG46" s="134"/>
      <c r="RMH46" s="134"/>
      <c r="RMI46" s="134"/>
      <c r="RMJ46" s="134"/>
      <c r="RMK46" s="134"/>
      <c r="RML46" s="134"/>
      <c r="RMM46" s="134"/>
      <c r="RMN46" s="134"/>
      <c r="RMO46" s="134"/>
      <c r="RMP46" s="134"/>
      <c r="RMQ46" s="134"/>
      <c r="RMR46" s="134"/>
      <c r="RMS46" s="134"/>
      <c r="RMT46" s="134"/>
      <c r="RMU46" s="134"/>
      <c r="RMV46" s="134"/>
      <c r="RMW46" s="134"/>
      <c r="RMX46" s="134"/>
      <c r="RMY46" s="134"/>
      <c r="RMZ46" s="134"/>
      <c r="RNA46" s="134"/>
      <c r="RNB46" s="134"/>
      <c r="RNC46" s="134"/>
      <c r="RND46" s="134"/>
      <c r="RNE46" s="134"/>
      <c r="RNF46" s="134"/>
      <c r="RNG46" s="134"/>
      <c r="RNH46" s="134"/>
      <c r="RNI46" s="134"/>
      <c r="RNJ46" s="134"/>
      <c r="RNK46" s="134"/>
      <c r="RNL46" s="134"/>
      <c r="RNM46" s="134"/>
      <c r="RNN46" s="134"/>
      <c r="RNO46" s="134"/>
      <c r="RNP46" s="134"/>
      <c r="RNQ46" s="134"/>
      <c r="RNR46" s="134"/>
      <c r="RNS46" s="134"/>
      <c r="RNT46" s="134"/>
      <c r="RNU46" s="134"/>
      <c r="RNV46" s="134"/>
      <c r="RNW46" s="134"/>
      <c r="RNX46" s="134"/>
      <c r="RNY46" s="134"/>
      <c r="RNZ46" s="134"/>
      <c r="ROA46" s="134"/>
      <c r="ROB46" s="134"/>
      <c r="ROC46" s="134"/>
      <c r="ROD46" s="134"/>
      <c r="ROE46" s="134"/>
      <c r="ROF46" s="134"/>
      <c r="ROG46" s="134"/>
      <c r="ROH46" s="134"/>
      <c r="ROI46" s="134"/>
      <c r="ROJ46" s="134"/>
      <c r="ROK46" s="134"/>
      <c r="ROL46" s="134"/>
      <c r="ROM46" s="134"/>
      <c r="RON46" s="134"/>
      <c r="ROO46" s="134"/>
      <c r="ROP46" s="134"/>
      <c r="ROQ46" s="134"/>
      <c r="ROR46" s="134"/>
      <c r="ROS46" s="134"/>
      <c r="ROT46" s="134"/>
      <c r="ROU46" s="134"/>
      <c r="ROV46" s="134"/>
      <c r="ROW46" s="134"/>
      <c r="ROX46" s="134"/>
      <c r="ROY46" s="134"/>
      <c r="ROZ46" s="134"/>
      <c r="RPA46" s="134"/>
      <c r="RPB46" s="134"/>
      <c r="RPC46" s="134"/>
      <c r="RPD46" s="134"/>
      <c r="RPE46" s="134"/>
      <c r="RPF46" s="134"/>
      <c r="RPG46" s="134"/>
      <c r="RPH46" s="134"/>
      <c r="RPI46" s="134"/>
      <c r="RPJ46" s="134"/>
      <c r="RPK46" s="134"/>
      <c r="RPL46" s="134"/>
      <c r="RPM46" s="134"/>
      <c r="RPN46" s="134"/>
      <c r="RPO46" s="134"/>
      <c r="RPP46" s="134"/>
      <c r="RPQ46" s="134"/>
      <c r="RPR46" s="134"/>
      <c r="RPS46" s="134"/>
      <c r="RPT46" s="134"/>
      <c r="RPU46" s="134"/>
      <c r="RPV46" s="134"/>
      <c r="RPW46" s="134"/>
      <c r="RPX46" s="134"/>
      <c r="RPY46" s="134"/>
      <c r="RPZ46" s="134"/>
      <c r="RQA46" s="134"/>
      <c r="RQB46" s="134"/>
      <c r="RQC46" s="134"/>
      <c r="RQD46" s="134"/>
      <c r="RQE46" s="134"/>
      <c r="RQF46" s="134"/>
      <c r="RQG46" s="134"/>
      <c r="RQH46" s="134"/>
      <c r="RQI46" s="134"/>
      <c r="RQJ46" s="134"/>
      <c r="RQK46" s="134"/>
      <c r="RQL46" s="134"/>
      <c r="RQM46" s="134"/>
      <c r="RQN46" s="134"/>
      <c r="RQO46" s="134"/>
      <c r="RQP46" s="134"/>
      <c r="RQQ46" s="134"/>
      <c r="RQR46" s="134"/>
      <c r="RQS46" s="134"/>
      <c r="RQT46" s="134"/>
      <c r="RQU46" s="134"/>
      <c r="RQV46" s="134"/>
      <c r="RQW46" s="134"/>
      <c r="RQX46" s="134"/>
      <c r="RQY46" s="134"/>
      <c r="RQZ46" s="134"/>
      <c r="RRA46" s="134"/>
      <c r="RRB46" s="134"/>
      <c r="RRC46" s="134"/>
      <c r="RRD46" s="134"/>
      <c r="RRE46" s="134"/>
      <c r="RRF46" s="134"/>
      <c r="RRG46" s="134"/>
      <c r="RRH46" s="134"/>
      <c r="RRI46" s="134"/>
      <c r="RRJ46" s="134"/>
      <c r="RRK46" s="134"/>
      <c r="RRL46" s="134"/>
      <c r="RRM46" s="134"/>
      <c r="RRN46" s="134"/>
      <c r="RRO46" s="134"/>
      <c r="RRP46" s="134"/>
      <c r="RRQ46" s="134"/>
      <c r="RRR46" s="134"/>
      <c r="RRS46" s="134"/>
      <c r="RRT46" s="134"/>
      <c r="RRU46" s="134"/>
      <c r="RRV46" s="134"/>
      <c r="RRW46" s="134"/>
      <c r="RRX46" s="134"/>
      <c r="RRY46" s="134"/>
      <c r="RRZ46" s="134"/>
      <c r="RSA46" s="134"/>
      <c r="RSB46" s="134"/>
      <c r="RSC46" s="134"/>
      <c r="RSD46" s="134"/>
      <c r="RSE46" s="134"/>
      <c r="RSF46" s="134"/>
      <c r="RSG46" s="134"/>
      <c r="RSH46" s="134"/>
      <c r="RSI46" s="134"/>
      <c r="RSJ46" s="134"/>
      <c r="RSK46" s="134"/>
      <c r="RSL46" s="134"/>
      <c r="RSM46" s="134"/>
      <c r="RSN46" s="134"/>
      <c r="RSO46" s="134"/>
      <c r="RSP46" s="134"/>
      <c r="RSQ46" s="134"/>
      <c r="RSR46" s="134"/>
      <c r="RSS46" s="134"/>
      <c r="RST46" s="134"/>
      <c r="RSU46" s="134"/>
      <c r="RSV46" s="134"/>
      <c r="RSW46" s="134"/>
      <c r="RSX46" s="134"/>
      <c r="RSY46" s="134"/>
      <c r="RSZ46" s="134"/>
      <c r="RTA46" s="134"/>
      <c r="RTB46" s="134"/>
      <c r="RTC46" s="134"/>
      <c r="RTD46" s="134"/>
      <c r="RTE46" s="134"/>
      <c r="RTF46" s="134"/>
      <c r="RTG46" s="134"/>
      <c r="RTH46" s="134"/>
      <c r="RTI46" s="134"/>
      <c r="RTJ46" s="134"/>
      <c r="RTK46" s="134"/>
      <c r="RTL46" s="134"/>
      <c r="RTM46" s="134"/>
      <c r="RTN46" s="134"/>
      <c r="RTO46" s="134"/>
      <c r="RTP46" s="134"/>
      <c r="RTQ46" s="134"/>
      <c r="RTR46" s="134"/>
      <c r="RTS46" s="134"/>
      <c r="RTT46" s="134"/>
      <c r="RTU46" s="134"/>
      <c r="RTV46" s="134"/>
      <c r="RTW46" s="134"/>
      <c r="RTX46" s="134"/>
      <c r="RTY46" s="134"/>
      <c r="RTZ46" s="134"/>
      <c r="RUA46" s="134"/>
      <c r="RUB46" s="134"/>
      <c r="RUC46" s="134"/>
      <c r="RUD46" s="134"/>
      <c r="RUE46" s="134"/>
      <c r="RUF46" s="134"/>
      <c r="RUG46" s="134"/>
      <c r="RUH46" s="134"/>
      <c r="RUI46" s="134"/>
      <c r="RUJ46" s="134"/>
      <c r="RUK46" s="134"/>
      <c r="RUL46" s="134"/>
      <c r="RUM46" s="134"/>
      <c r="RUN46" s="134"/>
      <c r="RUO46" s="134"/>
      <c r="RUP46" s="134"/>
      <c r="RUQ46" s="134"/>
      <c r="RUR46" s="134"/>
      <c r="RUS46" s="134"/>
      <c r="RUT46" s="134"/>
      <c r="RUU46" s="134"/>
      <c r="RUV46" s="134"/>
      <c r="RUW46" s="134"/>
      <c r="RUX46" s="134"/>
      <c r="RUY46" s="134"/>
      <c r="RUZ46" s="134"/>
      <c r="RVA46" s="134"/>
      <c r="RVB46" s="134"/>
      <c r="RVC46" s="134"/>
      <c r="RVD46" s="134"/>
      <c r="RVE46" s="134"/>
      <c r="RVF46" s="134"/>
      <c r="RVG46" s="134"/>
      <c r="RVH46" s="134"/>
      <c r="RVI46" s="134"/>
      <c r="RVJ46" s="134"/>
      <c r="RVK46" s="134"/>
      <c r="RVL46" s="134"/>
      <c r="RVM46" s="134"/>
      <c r="RVN46" s="134"/>
      <c r="RVO46" s="134"/>
      <c r="RVP46" s="134"/>
      <c r="RVQ46" s="134"/>
      <c r="RVR46" s="134"/>
      <c r="RVS46" s="134"/>
      <c r="RVT46" s="134"/>
      <c r="RVU46" s="134"/>
      <c r="RVV46" s="134"/>
      <c r="RVW46" s="134"/>
      <c r="RVX46" s="134"/>
      <c r="RVY46" s="134"/>
      <c r="RVZ46" s="134"/>
      <c r="RWA46" s="134"/>
      <c r="RWB46" s="134"/>
      <c r="RWC46" s="134"/>
      <c r="RWD46" s="134"/>
      <c r="RWE46" s="134"/>
      <c r="RWF46" s="134"/>
      <c r="RWG46" s="134"/>
      <c r="RWH46" s="134"/>
      <c r="RWI46" s="134"/>
      <c r="RWJ46" s="134"/>
      <c r="RWK46" s="134"/>
      <c r="RWL46" s="134"/>
      <c r="RWM46" s="134"/>
      <c r="RWN46" s="134"/>
      <c r="RWO46" s="134"/>
      <c r="RWP46" s="134"/>
      <c r="RWQ46" s="134"/>
      <c r="RWR46" s="134"/>
      <c r="RWS46" s="134"/>
      <c r="RWT46" s="134"/>
      <c r="RWU46" s="134"/>
      <c r="RWV46" s="134"/>
      <c r="RWW46" s="134"/>
      <c r="RWX46" s="134"/>
      <c r="RWY46" s="134"/>
      <c r="RWZ46" s="134"/>
      <c r="RXA46" s="134"/>
      <c r="RXB46" s="134"/>
      <c r="RXC46" s="134"/>
      <c r="RXD46" s="134"/>
      <c r="RXE46" s="134"/>
      <c r="RXF46" s="134"/>
      <c r="RXG46" s="134"/>
      <c r="RXH46" s="134"/>
      <c r="RXI46" s="134"/>
      <c r="RXJ46" s="134"/>
      <c r="RXK46" s="134"/>
      <c r="RXL46" s="134"/>
      <c r="RXM46" s="134"/>
      <c r="RXN46" s="134"/>
      <c r="RXO46" s="134"/>
      <c r="RXP46" s="134"/>
      <c r="RXQ46" s="134"/>
      <c r="RXR46" s="134"/>
      <c r="RXS46" s="134"/>
      <c r="RXT46" s="134"/>
      <c r="RXU46" s="134"/>
      <c r="RXV46" s="134"/>
      <c r="RXW46" s="134"/>
      <c r="RXX46" s="134"/>
      <c r="RXY46" s="134"/>
      <c r="RXZ46" s="134"/>
      <c r="RYA46" s="134"/>
      <c r="RYB46" s="134"/>
      <c r="RYC46" s="134"/>
      <c r="RYD46" s="134"/>
      <c r="RYE46" s="134"/>
      <c r="RYF46" s="134"/>
      <c r="RYG46" s="134"/>
      <c r="RYH46" s="134"/>
      <c r="RYI46" s="134"/>
      <c r="RYJ46" s="134"/>
      <c r="RYK46" s="134"/>
      <c r="RYL46" s="134"/>
      <c r="RYM46" s="134"/>
      <c r="RYN46" s="134"/>
      <c r="RYO46" s="134"/>
      <c r="RYP46" s="134"/>
      <c r="RYQ46" s="134"/>
      <c r="RYR46" s="134"/>
      <c r="RYS46" s="134"/>
      <c r="RYT46" s="134"/>
      <c r="RYU46" s="134"/>
      <c r="RYV46" s="134"/>
      <c r="RYW46" s="134"/>
      <c r="RYX46" s="134"/>
      <c r="RYY46" s="134"/>
      <c r="RYZ46" s="134"/>
      <c r="RZA46" s="134"/>
      <c r="RZB46" s="134"/>
      <c r="RZC46" s="134"/>
      <c r="RZD46" s="134"/>
      <c r="RZE46" s="134"/>
      <c r="RZF46" s="134"/>
      <c r="RZG46" s="134"/>
      <c r="RZH46" s="134"/>
      <c r="RZI46" s="134"/>
      <c r="RZJ46" s="134"/>
      <c r="RZK46" s="134"/>
      <c r="RZL46" s="134"/>
      <c r="RZM46" s="134"/>
      <c r="RZN46" s="134"/>
      <c r="RZO46" s="134"/>
      <c r="RZP46" s="134"/>
      <c r="RZQ46" s="134"/>
      <c r="RZR46" s="134"/>
      <c r="RZS46" s="134"/>
      <c r="RZT46" s="134"/>
      <c r="RZU46" s="134"/>
      <c r="RZV46" s="134"/>
      <c r="RZW46" s="134"/>
      <c r="RZX46" s="134"/>
      <c r="RZY46" s="134"/>
      <c r="RZZ46" s="134"/>
      <c r="SAA46" s="134"/>
      <c r="SAB46" s="134"/>
      <c r="SAC46" s="134"/>
      <c r="SAD46" s="134"/>
      <c r="SAE46" s="134"/>
      <c r="SAF46" s="134"/>
      <c r="SAG46" s="134"/>
      <c r="SAH46" s="134"/>
      <c r="SAI46" s="134"/>
      <c r="SAJ46" s="134"/>
      <c r="SAK46" s="134"/>
      <c r="SAL46" s="134"/>
      <c r="SAM46" s="134"/>
      <c r="SAN46" s="134"/>
      <c r="SAO46" s="134"/>
      <c r="SAP46" s="134"/>
      <c r="SAQ46" s="134"/>
      <c r="SAR46" s="134"/>
      <c r="SAS46" s="134"/>
      <c r="SAT46" s="134"/>
      <c r="SAU46" s="134"/>
      <c r="SAV46" s="134"/>
      <c r="SAW46" s="134"/>
      <c r="SAX46" s="134"/>
      <c r="SAY46" s="134"/>
      <c r="SAZ46" s="134"/>
      <c r="SBA46" s="134"/>
      <c r="SBB46" s="134"/>
      <c r="SBC46" s="134"/>
      <c r="SBD46" s="134"/>
      <c r="SBE46" s="134"/>
      <c r="SBF46" s="134"/>
      <c r="SBG46" s="134"/>
      <c r="SBH46" s="134"/>
      <c r="SBI46" s="134"/>
      <c r="SBJ46" s="134"/>
      <c r="SBK46" s="134"/>
      <c r="SBL46" s="134"/>
      <c r="SBM46" s="134"/>
      <c r="SBN46" s="134"/>
      <c r="SBO46" s="134"/>
      <c r="SBP46" s="134"/>
      <c r="SBQ46" s="134"/>
      <c r="SBR46" s="134"/>
      <c r="SBS46" s="134"/>
      <c r="SBT46" s="134"/>
      <c r="SBU46" s="134"/>
      <c r="SBV46" s="134"/>
      <c r="SBW46" s="134"/>
      <c r="SBX46" s="134"/>
      <c r="SBY46" s="134"/>
      <c r="SBZ46" s="134"/>
      <c r="SCA46" s="134"/>
      <c r="SCB46" s="134"/>
      <c r="SCC46" s="134"/>
      <c r="SCD46" s="134"/>
      <c r="SCE46" s="134"/>
      <c r="SCF46" s="134"/>
      <c r="SCG46" s="134"/>
      <c r="SCH46" s="134"/>
      <c r="SCI46" s="134"/>
      <c r="SCJ46" s="134"/>
      <c r="SCK46" s="134"/>
      <c r="SCL46" s="134"/>
      <c r="SCM46" s="134"/>
      <c r="SCN46" s="134"/>
      <c r="SCO46" s="134"/>
      <c r="SCP46" s="134"/>
      <c r="SCQ46" s="134"/>
      <c r="SCR46" s="134"/>
      <c r="SCS46" s="134"/>
      <c r="SCT46" s="134"/>
      <c r="SCU46" s="134"/>
      <c r="SCV46" s="134"/>
      <c r="SCW46" s="134"/>
      <c r="SCX46" s="134"/>
      <c r="SCY46" s="134"/>
      <c r="SCZ46" s="134"/>
      <c r="SDA46" s="134"/>
      <c r="SDB46" s="134"/>
      <c r="SDC46" s="134"/>
      <c r="SDD46" s="134"/>
      <c r="SDE46" s="134"/>
      <c r="SDF46" s="134"/>
      <c r="SDG46" s="134"/>
      <c r="SDH46" s="134"/>
      <c r="SDI46" s="134"/>
      <c r="SDJ46" s="134"/>
      <c r="SDK46" s="134"/>
      <c r="SDL46" s="134"/>
      <c r="SDM46" s="134"/>
      <c r="SDN46" s="134"/>
      <c r="SDO46" s="134"/>
      <c r="SDP46" s="134"/>
      <c r="SDQ46" s="134"/>
      <c r="SDR46" s="134"/>
      <c r="SDS46" s="134"/>
      <c r="SDT46" s="134"/>
      <c r="SDU46" s="134"/>
      <c r="SDV46" s="134"/>
      <c r="SDW46" s="134"/>
      <c r="SDX46" s="134"/>
      <c r="SDY46" s="134"/>
      <c r="SDZ46" s="134"/>
      <c r="SEA46" s="134"/>
      <c r="SEB46" s="134"/>
      <c r="SEC46" s="134"/>
      <c r="SED46" s="134"/>
      <c r="SEE46" s="134"/>
      <c r="SEF46" s="134"/>
      <c r="SEG46" s="134"/>
      <c r="SEH46" s="134"/>
      <c r="SEI46" s="134"/>
      <c r="SEJ46" s="134"/>
      <c r="SEK46" s="134"/>
      <c r="SEL46" s="134"/>
      <c r="SEM46" s="134"/>
      <c r="SEN46" s="134"/>
      <c r="SEO46" s="134"/>
      <c r="SEP46" s="134"/>
      <c r="SEQ46" s="134"/>
      <c r="SER46" s="134"/>
      <c r="SES46" s="134"/>
      <c r="SET46" s="134"/>
      <c r="SEU46" s="134"/>
      <c r="SEV46" s="134"/>
      <c r="SEW46" s="134"/>
      <c r="SEX46" s="134"/>
      <c r="SEY46" s="134"/>
      <c r="SEZ46" s="134"/>
      <c r="SFA46" s="134"/>
      <c r="SFB46" s="134"/>
      <c r="SFC46" s="134"/>
      <c r="SFD46" s="134"/>
      <c r="SFE46" s="134"/>
      <c r="SFF46" s="134"/>
      <c r="SFG46" s="134"/>
      <c r="SFH46" s="134"/>
      <c r="SFI46" s="134"/>
      <c r="SFJ46" s="134"/>
      <c r="SFK46" s="134"/>
      <c r="SFL46" s="134"/>
      <c r="SFM46" s="134"/>
      <c r="SFN46" s="134"/>
      <c r="SFO46" s="134"/>
      <c r="SFP46" s="134"/>
      <c r="SFQ46" s="134"/>
      <c r="SFR46" s="134"/>
      <c r="SFS46" s="134"/>
      <c r="SFT46" s="134"/>
      <c r="SFU46" s="134"/>
      <c r="SFV46" s="134"/>
      <c r="SFW46" s="134"/>
      <c r="SFX46" s="134"/>
      <c r="SFY46" s="134"/>
      <c r="SFZ46" s="134"/>
      <c r="SGA46" s="134"/>
      <c r="SGB46" s="134"/>
      <c r="SGC46" s="134"/>
      <c r="SGD46" s="134"/>
      <c r="SGE46" s="134"/>
      <c r="SGF46" s="134"/>
      <c r="SGG46" s="134"/>
      <c r="SGH46" s="134"/>
      <c r="SGI46" s="134"/>
      <c r="SGJ46" s="134"/>
      <c r="SGK46" s="134"/>
      <c r="SGL46" s="134"/>
      <c r="SGM46" s="134"/>
      <c r="SGN46" s="134"/>
      <c r="SGO46" s="134"/>
      <c r="SGP46" s="134"/>
      <c r="SGQ46" s="134"/>
      <c r="SGR46" s="134"/>
      <c r="SGS46" s="134"/>
      <c r="SGT46" s="134"/>
      <c r="SGU46" s="134"/>
      <c r="SGV46" s="134"/>
      <c r="SGW46" s="134"/>
      <c r="SGX46" s="134"/>
      <c r="SGY46" s="134"/>
      <c r="SGZ46" s="134"/>
      <c r="SHA46" s="134"/>
      <c r="SHB46" s="134"/>
      <c r="SHC46" s="134"/>
      <c r="SHD46" s="134"/>
      <c r="SHE46" s="134"/>
      <c r="SHF46" s="134"/>
      <c r="SHG46" s="134"/>
      <c r="SHH46" s="134"/>
      <c r="SHI46" s="134"/>
      <c r="SHJ46" s="134"/>
      <c r="SHK46" s="134"/>
      <c r="SHL46" s="134"/>
      <c r="SHM46" s="134"/>
      <c r="SHN46" s="134"/>
      <c r="SHO46" s="134"/>
      <c r="SHP46" s="134"/>
      <c r="SHQ46" s="134"/>
      <c r="SHR46" s="134"/>
      <c r="SHS46" s="134"/>
      <c r="SHT46" s="134"/>
      <c r="SHU46" s="134"/>
      <c r="SHV46" s="134"/>
      <c r="SHW46" s="134"/>
      <c r="SHX46" s="134"/>
      <c r="SHY46" s="134"/>
      <c r="SHZ46" s="134"/>
      <c r="SIA46" s="134"/>
      <c r="SIB46" s="134"/>
      <c r="SIC46" s="134"/>
      <c r="SID46" s="134"/>
      <c r="SIE46" s="134"/>
      <c r="SIF46" s="134"/>
      <c r="SIG46" s="134"/>
      <c r="SIH46" s="134"/>
      <c r="SII46" s="134"/>
      <c r="SIJ46" s="134"/>
      <c r="SIK46" s="134"/>
      <c r="SIL46" s="134"/>
      <c r="SIM46" s="134"/>
      <c r="SIN46" s="134"/>
      <c r="SIO46" s="134"/>
      <c r="SIP46" s="134"/>
      <c r="SIQ46" s="134"/>
      <c r="SIR46" s="134"/>
      <c r="SIS46" s="134"/>
      <c r="SIT46" s="134"/>
      <c r="SIU46" s="134"/>
      <c r="SIV46" s="134"/>
      <c r="SIW46" s="134"/>
      <c r="SIX46" s="134"/>
      <c r="SIY46" s="134"/>
      <c r="SIZ46" s="134"/>
      <c r="SJA46" s="134"/>
      <c r="SJB46" s="134"/>
      <c r="SJC46" s="134"/>
      <c r="SJD46" s="134"/>
      <c r="SJE46" s="134"/>
      <c r="SJF46" s="134"/>
      <c r="SJG46" s="134"/>
      <c r="SJH46" s="134"/>
      <c r="SJI46" s="134"/>
      <c r="SJJ46" s="134"/>
      <c r="SJK46" s="134"/>
      <c r="SJL46" s="134"/>
      <c r="SJM46" s="134"/>
      <c r="SJN46" s="134"/>
      <c r="SJO46" s="134"/>
      <c r="SJP46" s="134"/>
      <c r="SJQ46" s="134"/>
      <c r="SJR46" s="134"/>
      <c r="SJS46" s="134"/>
      <c r="SJT46" s="134"/>
      <c r="SJU46" s="134"/>
      <c r="SJV46" s="134"/>
      <c r="SJW46" s="134"/>
      <c r="SJX46" s="134"/>
      <c r="SJY46" s="134"/>
      <c r="SJZ46" s="134"/>
      <c r="SKA46" s="134"/>
      <c r="SKB46" s="134"/>
      <c r="SKC46" s="134"/>
      <c r="SKD46" s="134"/>
      <c r="SKE46" s="134"/>
      <c r="SKF46" s="134"/>
      <c r="SKG46" s="134"/>
      <c r="SKH46" s="134"/>
      <c r="SKI46" s="134"/>
      <c r="SKJ46" s="134"/>
      <c r="SKK46" s="134"/>
      <c r="SKL46" s="134"/>
      <c r="SKM46" s="134"/>
      <c r="SKN46" s="134"/>
      <c r="SKO46" s="134"/>
      <c r="SKP46" s="134"/>
      <c r="SKQ46" s="134"/>
      <c r="SKR46" s="134"/>
      <c r="SKS46" s="134"/>
      <c r="SKT46" s="134"/>
      <c r="SKU46" s="134"/>
      <c r="SKV46" s="134"/>
      <c r="SKW46" s="134"/>
      <c r="SKX46" s="134"/>
      <c r="SKY46" s="134"/>
      <c r="SKZ46" s="134"/>
      <c r="SLA46" s="134"/>
      <c r="SLB46" s="134"/>
      <c r="SLC46" s="134"/>
      <c r="SLD46" s="134"/>
      <c r="SLE46" s="134"/>
      <c r="SLF46" s="134"/>
      <c r="SLG46" s="134"/>
      <c r="SLH46" s="134"/>
      <c r="SLI46" s="134"/>
      <c r="SLJ46" s="134"/>
      <c r="SLK46" s="134"/>
      <c r="SLL46" s="134"/>
      <c r="SLM46" s="134"/>
      <c r="SLN46" s="134"/>
      <c r="SLO46" s="134"/>
      <c r="SLP46" s="134"/>
      <c r="SLQ46" s="134"/>
      <c r="SLR46" s="134"/>
      <c r="SLS46" s="134"/>
      <c r="SLT46" s="134"/>
      <c r="SLU46" s="134"/>
      <c r="SLV46" s="134"/>
      <c r="SLW46" s="134"/>
      <c r="SLX46" s="134"/>
      <c r="SLY46" s="134"/>
      <c r="SLZ46" s="134"/>
      <c r="SMA46" s="134"/>
      <c r="SMB46" s="134"/>
      <c r="SMC46" s="134"/>
      <c r="SMD46" s="134"/>
      <c r="SME46" s="134"/>
      <c r="SMF46" s="134"/>
      <c r="SMG46" s="134"/>
      <c r="SMH46" s="134"/>
      <c r="SMI46" s="134"/>
      <c r="SMJ46" s="134"/>
      <c r="SMK46" s="134"/>
      <c r="SML46" s="134"/>
      <c r="SMM46" s="134"/>
      <c r="SMN46" s="134"/>
      <c r="SMO46" s="134"/>
      <c r="SMP46" s="134"/>
      <c r="SMQ46" s="134"/>
      <c r="SMR46" s="134"/>
      <c r="SMS46" s="134"/>
      <c r="SMT46" s="134"/>
      <c r="SMU46" s="134"/>
      <c r="SMV46" s="134"/>
      <c r="SMW46" s="134"/>
      <c r="SMX46" s="134"/>
      <c r="SMY46" s="134"/>
      <c r="SMZ46" s="134"/>
      <c r="SNA46" s="134"/>
      <c r="SNB46" s="134"/>
      <c r="SNC46" s="134"/>
      <c r="SND46" s="134"/>
      <c r="SNE46" s="134"/>
      <c r="SNF46" s="134"/>
      <c r="SNG46" s="134"/>
      <c r="SNH46" s="134"/>
      <c r="SNI46" s="134"/>
      <c r="SNJ46" s="134"/>
      <c r="SNK46" s="134"/>
      <c r="SNL46" s="134"/>
      <c r="SNM46" s="134"/>
      <c r="SNN46" s="134"/>
      <c r="SNO46" s="134"/>
      <c r="SNP46" s="134"/>
      <c r="SNQ46" s="134"/>
      <c r="SNR46" s="134"/>
      <c r="SNS46" s="134"/>
      <c r="SNT46" s="134"/>
      <c r="SNU46" s="134"/>
      <c r="SNV46" s="134"/>
      <c r="SNW46" s="134"/>
      <c r="SNX46" s="134"/>
      <c r="SNY46" s="134"/>
      <c r="SNZ46" s="134"/>
      <c r="SOA46" s="134"/>
      <c r="SOB46" s="134"/>
      <c r="SOC46" s="134"/>
      <c r="SOD46" s="134"/>
      <c r="SOE46" s="134"/>
      <c r="SOF46" s="134"/>
      <c r="SOG46" s="134"/>
      <c r="SOH46" s="134"/>
      <c r="SOI46" s="134"/>
      <c r="SOJ46" s="134"/>
      <c r="SOK46" s="134"/>
      <c r="SOL46" s="134"/>
      <c r="SOM46" s="134"/>
      <c r="SON46" s="134"/>
      <c r="SOO46" s="134"/>
      <c r="SOP46" s="134"/>
      <c r="SOQ46" s="134"/>
      <c r="SOR46" s="134"/>
      <c r="SOS46" s="134"/>
      <c r="SOT46" s="134"/>
      <c r="SOU46" s="134"/>
      <c r="SOV46" s="134"/>
      <c r="SOW46" s="134"/>
      <c r="SOX46" s="134"/>
      <c r="SOY46" s="134"/>
      <c r="SOZ46" s="134"/>
      <c r="SPA46" s="134"/>
      <c r="SPB46" s="134"/>
      <c r="SPC46" s="134"/>
      <c r="SPD46" s="134"/>
      <c r="SPE46" s="134"/>
      <c r="SPF46" s="134"/>
      <c r="SPG46" s="134"/>
      <c r="SPH46" s="134"/>
      <c r="SPI46" s="134"/>
      <c r="SPJ46" s="134"/>
      <c r="SPK46" s="134"/>
      <c r="SPL46" s="134"/>
      <c r="SPM46" s="134"/>
      <c r="SPN46" s="134"/>
      <c r="SPO46" s="134"/>
      <c r="SPP46" s="134"/>
      <c r="SPQ46" s="134"/>
      <c r="SPR46" s="134"/>
      <c r="SPS46" s="134"/>
      <c r="SPT46" s="134"/>
      <c r="SPU46" s="134"/>
      <c r="SPV46" s="134"/>
      <c r="SPW46" s="134"/>
      <c r="SPX46" s="134"/>
      <c r="SPY46" s="134"/>
      <c r="SPZ46" s="134"/>
      <c r="SQA46" s="134"/>
      <c r="SQB46" s="134"/>
      <c r="SQC46" s="134"/>
      <c r="SQD46" s="134"/>
      <c r="SQE46" s="134"/>
      <c r="SQF46" s="134"/>
      <c r="SQG46" s="134"/>
      <c r="SQH46" s="134"/>
      <c r="SQI46" s="134"/>
      <c r="SQJ46" s="134"/>
      <c r="SQK46" s="134"/>
      <c r="SQL46" s="134"/>
      <c r="SQM46" s="134"/>
      <c r="SQN46" s="134"/>
      <c r="SQO46" s="134"/>
      <c r="SQP46" s="134"/>
      <c r="SQQ46" s="134"/>
      <c r="SQR46" s="134"/>
      <c r="SQS46" s="134"/>
      <c r="SQT46" s="134"/>
      <c r="SQU46" s="134"/>
      <c r="SQV46" s="134"/>
      <c r="SQW46" s="134"/>
      <c r="SQX46" s="134"/>
      <c r="SQY46" s="134"/>
      <c r="SQZ46" s="134"/>
      <c r="SRA46" s="134"/>
      <c r="SRB46" s="134"/>
      <c r="SRC46" s="134"/>
      <c r="SRD46" s="134"/>
      <c r="SRE46" s="134"/>
      <c r="SRF46" s="134"/>
      <c r="SRG46" s="134"/>
      <c r="SRH46" s="134"/>
      <c r="SRI46" s="134"/>
      <c r="SRJ46" s="134"/>
      <c r="SRK46" s="134"/>
      <c r="SRL46" s="134"/>
      <c r="SRM46" s="134"/>
      <c r="SRN46" s="134"/>
      <c r="SRO46" s="134"/>
      <c r="SRP46" s="134"/>
      <c r="SRQ46" s="134"/>
      <c r="SRR46" s="134"/>
      <c r="SRS46" s="134"/>
      <c r="SRT46" s="134"/>
      <c r="SRU46" s="134"/>
      <c r="SRV46" s="134"/>
      <c r="SRW46" s="134"/>
      <c r="SRX46" s="134"/>
      <c r="SRY46" s="134"/>
      <c r="SRZ46" s="134"/>
      <c r="SSA46" s="134"/>
      <c r="SSB46" s="134"/>
      <c r="SSC46" s="134"/>
      <c r="SSD46" s="134"/>
      <c r="SSE46" s="134"/>
      <c r="SSF46" s="134"/>
      <c r="SSG46" s="134"/>
      <c r="SSH46" s="134"/>
      <c r="SSI46" s="134"/>
      <c r="SSJ46" s="134"/>
      <c r="SSK46" s="134"/>
      <c r="SSL46" s="134"/>
      <c r="SSM46" s="134"/>
      <c r="SSN46" s="134"/>
      <c r="SSO46" s="134"/>
      <c r="SSP46" s="134"/>
      <c r="SSQ46" s="134"/>
      <c r="SSR46" s="134"/>
      <c r="SSS46" s="134"/>
      <c r="SST46" s="134"/>
      <c r="SSU46" s="134"/>
      <c r="SSV46" s="134"/>
      <c r="SSW46" s="134"/>
      <c r="SSX46" s="134"/>
      <c r="SSY46" s="134"/>
      <c r="SSZ46" s="134"/>
      <c r="STA46" s="134"/>
      <c r="STB46" s="134"/>
      <c r="STC46" s="134"/>
      <c r="STD46" s="134"/>
      <c r="STE46" s="134"/>
      <c r="STF46" s="134"/>
      <c r="STG46" s="134"/>
      <c r="STH46" s="134"/>
      <c r="STI46" s="134"/>
      <c r="STJ46" s="134"/>
      <c r="STK46" s="134"/>
      <c r="STL46" s="134"/>
      <c r="STM46" s="134"/>
      <c r="STN46" s="134"/>
      <c r="STO46" s="134"/>
      <c r="STP46" s="134"/>
      <c r="STQ46" s="134"/>
      <c r="STR46" s="134"/>
      <c r="STS46" s="134"/>
      <c r="STT46" s="134"/>
      <c r="STU46" s="134"/>
      <c r="STV46" s="134"/>
      <c r="STW46" s="134"/>
      <c r="STX46" s="134"/>
      <c r="STY46" s="134"/>
      <c r="STZ46" s="134"/>
      <c r="SUA46" s="134"/>
      <c r="SUB46" s="134"/>
      <c r="SUC46" s="134"/>
      <c r="SUD46" s="134"/>
      <c r="SUE46" s="134"/>
      <c r="SUF46" s="134"/>
      <c r="SUG46" s="134"/>
      <c r="SUH46" s="134"/>
      <c r="SUI46" s="134"/>
      <c r="SUJ46" s="134"/>
      <c r="SUK46" s="134"/>
      <c r="SUL46" s="134"/>
      <c r="SUM46" s="134"/>
      <c r="SUN46" s="134"/>
      <c r="SUO46" s="134"/>
      <c r="SUP46" s="134"/>
      <c r="SUQ46" s="134"/>
      <c r="SUR46" s="134"/>
      <c r="SUS46" s="134"/>
      <c r="SUT46" s="134"/>
      <c r="SUU46" s="134"/>
      <c r="SUV46" s="134"/>
      <c r="SUW46" s="134"/>
      <c r="SUX46" s="134"/>
      <c r="SUY46" s="134"/>
      <c r="SUZ46" s="134"/>
      <c r="SVA46" s="134"/>
      <c r="SVB46" s="134"/>
      <c r="SVC46" s="134"/>
      <c r="SVD46" s="134"/>
      <c r="SVE46" s="134"/>
      <c r="SVF46" s="134"/>
      <c r="SVG46" s="134"/>
      <c r="SVH46" s="134"/>
      <c r="SVI46" s="134"/>
      <c r="SVJ46" s="134"/>
      <c r="SVK46" s="134"/>
      <c r="SVL46" s="134"/>
      <c r="SVM46" s="134"/>
      <c r="SVN46" s="134"/>
      <c r="SVO46" s="134"/>
      <c r="SVP46" s="134"/>
      <c r="SVQ46" s="134"/>
      <c r="SVR46" s="134"/>
      <c r="SVS46" s="134"/>
      <c r="SVT46" s="134"/>
      <c r="SVU46" s="134"/>
      <c r="SVV46" s="134"/>
      <c r="SVW46" s="134"/>
      <c r="SVX46" s="134"/>
      <c r="SVY46" s="134"/>
      <c r="SVZ46" s="134"/>
      <c r="SWA46" s="134"/>
      <c r="SWB46" s="134"/>
      <c r="SWC46" s="134"/>
      <c r="SWD46" s="134"/>
      <c r="SWE46" s="134"/>
      <c r="SWF46" s="134"/>
      <c r="SWG46" s="134"/>
      <c r="SWH46" s="134"/>
      <c r="SWI46" s="134"/>
      <c r="SWJ46" s="134"/>
      <c r="SWK46" s="134"/>
      <c r="SWL46" s="134"/>
      <c r="SWM46" s="134"/>
      <c r="SWN46" s="134"/>
      <c r="SWO46" s="134"/>
      <c r="SWP46" s="134"/>
      <c r="SWQ46" s="134"/>
      <c r="SWR46" s="134"/>
      <c r="SWS46" s="134"/>
      <c r="SWT46" s="134"/>
      <c r="SWU46" s="134"/>
      <c r="SWV46" s="134"/>
      <c r="SWW46" s="134"/>
      <c r="SWX46" s="134"/>
      <c r="SWY46" s="134"/>
      <c r="SWZ46" s="134"/>
      <c r="SXA46" s="134"/>
      <c r="SXB46" s="134"/>
      <c r="SXC46" s="134"/>
      <c r="SXD46" s="134"/>
      <c r="SXE46" s="134"/>
      <c r="SXF46" s="134"/>
      <c r="SXG46" s="134"/>
      <c r="SXH46" s="134"/>
      <c r="SXI46" s="134"/>
      <c r="SXJ46" s="134"/>
      <c r="SXK46" s="134"/>
      <c r="SXL46" s="134"/>
      <c r="SXM46" s="134"/>
      <c r="SXN46" s="134"/>
      <c r="SXO46" s="134"/>
      <c r="SXP46" s="134"/>
      <c r="SXQ46" s="134"/>
      <c r="SXR46" s="134"/>
      <c r="SXS46" s="134"/>
      <c r="SXT46" s="134"/>
      <c r="SXU46" s="134"/>
      <c r="SXV46" s="134"/>
      <c r="SXW46" s="134"/>
      <c r="SXX46" s="134"/>
      <c r="SXY46" s="134"/>
      <c r="SXZ46" s="134"/>
      <c r="SYA46" s="134"/>
      <c r="SYB46" s="134"/>
      <c r="SYC46" s="134"/>
      <c r="SYD46" s="134"/>
      <c r="SYE46" s="134"/>
      <c r="SYF46" s="134"/>
      <c r="SYG46" s="134"/>
      <c r="SYH46" s="134"/>
      <c r="SYI46" s="134"/>
      <c r="SYJ46" s="134"/>
      <c r="SYK46" s="134"/>
      <c r="SYL46" s="134"/>
      <c r="SYM46" s="134"/>
      <c r="SYN46" s="134"/>
      <c r="SYO46" s="134"/>
      <c r="SYP46" s="134"/>
      <c r="SYQ46" s="134"/>
      <c r="SYR46" s="134"/>
      <c r="SYS46" s="134"/>
      <c r="SYT46" s="134"/>
      <c r="SYU46" s="134"/>
      <c r="SYV46" s="134"/>
      <c r="SYW46" s="134"/>
      <c r="SYX46" s="134"/>
      <c r="SYY46" s="134"/>
      <c r="SYZ46" s="134"/>
      <c r="SZA46" s="134"/>
      <c r="SZB46" s="134"/>
      <c r="SZC46" s="134"/>
      <c r="SZD46" s="134"/>
      <c r="SZE46" s="134"/>
      <c r="SZF46" s="134"/>
      <c r="SZG46" s="134"/>
      <c r="SZH46" s="134"/>
      <c r="SZI46" s="134"/>
      <c r="SZJ46" s="134"/>
      <c r="SZK46" s="134"/>
      <c r="SZL46" s="134"/>
      <c r="SZM46" s="134"/>
      <c r="SZN46" s="134"/>
      <c r="SZO46" s="134"/>
      <c r="SZP46" s="134"/>
      <c r="SZQ46" s="134"/>
      <c r="SZR46" s="134"/>
      <c r="SZS46" s="134"/>
      <c r="SZT46" s="134"/>
      <c r="SZU46" s="134"/>
      <c r="SZV46" s="134"/>
      <c r="SZW46" s="134"/>
      <c r="SZX46" s="134"/>
      <c r="SZY46" s="134"/>
      <c r="SZZ46" s="134"/>
      <c r="TAA46" s="134"/>
      <c r="TAB46" s="134"/>
      <c r="TAC46" s="134"/>
      <c r="TAD46" s="134"/>
      <c r="TAE46" s="134"/>
      <c r="TAF46" s="134"/>
      <c r="TAG46" s="134"/>
      <c r="TAH46" s="134"/>
      <c r="TAI46" s="134"/>
      <c r="TAJ46" s="134"/>
      <c r="TAK46" s="134"/>
      <c r="TAL46" s="134"/>
      <c r="TAM46" s="134"/>
      <c r="TAN46" s="134"/>
      <c r="TAO46" s="134"/>
      <c r="TAP46" s="134"/>
      <c r="TAQ46" s="134"/>
      <c r="TAR46" s="134"/>
      <c r="TAS46" s="134"/>
      <c r="TAT46" s="134"/>
      <c r="TAU46" s="134"/>
      <c r="TAV46" s="134"/>
      <c r="TAW46" s="134"/>
      <c r="TAX46" s="134"/>
      <c r="TAY46" s="134"/>
      <c r="TAZ46" s="134"/>
      <c r="TBA46" s="134"/>
      <c r="TBB46" s="134"/>
      <c r="TBC46" s="134"/>
      <c r="TBD46" s="134"/>
      <c r="TBE46" s="134"/>
      <c r="TBF46" s="134"/>
      <c r="TBG46" s="134"/>
      <c r="TBH46" s="134"/>
      <c r="TBI46" s="134"/>
      <c r="TBJ46" s="134"/>
      <c r="TBK46" s="134"/>
      <c r="TBL46" s="134"/>
      <c r="TBM46" s="134"/>
      <c r="TBN46" s="134"/>
      <c r="TBO46" s="134"/>
      <c r="TBP46" s="134"/>
      <c r="TBQ46" s="134"/>
      <c r="TBR46" s="134"/>
      <c r="TBS46" s="134"/>
      <c r="TBT46" s="134"/>
      <c r="TBU46" s="134"/>
      <c r="TBV46" s="134"/>
      <c r="TBW46" s="134"/>
      <c r="TBX46" s="134"/>
      <c r="TBY46" s="134"/>
      <c r="TBZ46" s="134"/>
      <c r="TCA46" s="134"/>
      <c r="TCB46" s="134"/>
      <c r="TCC46" s="134"/>
      <c r="TCD46" s="134"/>
      <c r="TCE46" s="134"/>
      <c r="TCF46" s="134"/>
      <c r="TCG46" s="134"/>
      <c r="TCH46" s="134"/>
      <c r="TCI46" s="134"/>
      <c r="TCJ46" s="134"/>
      <c r="TCK46" s="134"/>
      <c r="TCL46" s="134"/>
      <c r="TCM46" s="134"/>
      <c r="TCN46" s="134"/>
      <c r="TCO46" s="134"/>
      <c r="TCP46" s="134"/>
      <c r="TCQ46" s="134"/>
      <c r="TCR46" s="134"/>
      <c r="TCS46" s="134"/>
      <c r="TCT46" s="134"/>
      <c r="TCU46" s="134"/>
      <c r="TCV46" s="134"/>
      <c r="TCW46" s="134"/>
      <c r="TCX46" s="134"/>
      <c r="TCY46" s="134"/>
      <c r="TCZ46" s="134"/>
      <c r="TDA46" s="134"/>
      <c r="TDB46" s="134"/>
      <c r="TDC46" s="134"/>
      <c r="TDD46" s="134"/>
      <c r="TDE46" s="134"/>
      <c r="TDF46" s="134"/>
      <c r="TDG46" s="134"/>
      <c r="TDH46" s="134"/>
      <c r="TDI46" s="134"/>
      <c r="TDJ46" s="134"/>
      <c r="TDK46" s="134"/>
      <c r="TDL46" s="134"/>
      <c r="TDM46" s="134"/>
      <c r="TDN46" s="134"/>
      <c r="TDO46" s="134"/>
      <c r="TDP46" s="134"/>
      <c r="TDQ46" s="134"/>
      <c r="TDR46" s="134"/>
      <c r="TDS46" s="134"/>
      <c r="TDT46" s="134"/>
      <c r="TDU46" s="134"/>
      <c r="TDV46" s="134"/>
      <c r="TDW46" s="134"/>
      <c r="TDX46" s="134"/>
      <c r="TDY46" s="134"/>
      <c r="TDZ46" s="134"/>
      <c r="TEA46" s="134"/>
      <c r="TEB46" s="134"/>
      <c r="TEC46" s="134"/>
      <c r="TED46" s="134"/>
      <c r="TEE46" s="134"/>
      <c r="TEF46" s="134"/>
      <c r="TEG46" s="134"/>
      <c r="TEH46" s="134"/>
      <c r="TEI46" s="134"/>
      <c r="TEJ46" s="134"/>
      <c r="TEK46" s="134"/>
      <c r="TEL46" s="134"/>
      <c r="TEM46" s="134"/>
      <c r="TEN46" s="134"/>
      <c r="TEO46" s="134"/>
      <c r="TEP46" s="134"/>
      <c r="TEQ46" s="134"/>
      <c r="TER46" s="134"/>
      <c r="TES46" s="134"/>
      <c r="TET46" s="134"/>
      <c r="TEU46" s="134"/>
      <c r="TEV46" s="134"/>
      <c r="TEW46" s="134"/>
      <c r="TEX46" s="134"/>
      <c r="TEY46" s="134"/>
      <c r="TEZ46" s="134"/>
      <c r="TFA46" s="134"/>
      <c r="TFB46" s="134"/>
      <c r="TFC46" s="134"/>
      <c r="TFD46" s="134"/>
      <c r="TFE46" s="134"/>
      <c r="TFF46" s="134"/>
      <c r="TFG46" s="134"/>
      <c r="TFH46" s="134"/>
      <c r="TFI46" s="134"/>
      <c r="TFJ46" s="134"/>
      <c r="TFK46" s="134"/>
      <c r="TFL46" s="134"/>
      <c r="TFM46" s="134"/>
      <c r="TFN46" s="134"/>
      <c r="TFO46" s="134"/>
      <c r="TFP46" s="134"/>
      <c r="TFQ46" s="134"/>
      <c r="TFR46" s="134"/>
      <c r="TFS46" s="134"/>
      <c r="TFT46" s="134"/>
      <c r="TFU46" s="134"/>
      <c r="TFV46" s="134"/>
      <c r="TFW46" s="134"/>
      <c r="TFX46" s="134"/>
      <c r="TFY46" s="134"/>
      <c r="TFZ46" s="134"/>
      <c r="TGA46" s="134"/>
      <c r="TGB46" s="134"/>
      <c r="TGC46" s="134"/>
      <c r="TGD46" s="134"/>
      <c r="TGE46" s="134"/>
      <c r="TGF46" s="134"/>
      <c r="TGG46" s="134"/>
      <c r="TGH46" s="134"/>
      <c r="TGI46" s="134"/>
      <c r="TGJ46" s="134"/>
      <c r="TGK46" s="134"/>
      <c r="TGL46" s="134"/>
      <c r="TGM46" s="134"/>
      <c r="TGN46" s="134"/>
      <c r="TGO46" s="134"/>
      <c r="TGP46" s="134"/>
      <c r="TGQ46" s="134"/>
      <c r="TGR46" s="134"/>
      <c r="TGS46" s="134"/>
      <c r="TGT46" s="134"/>
      <c r="TGU46" s="134"/>
      <c r="TGV46" s="134"/>
      <c r="TGW46" s="134"/>
      <c r="TGX46" s="134"/>
      <c r="TGY46" s="134"/>
      <c r="TGZ46" s="134"/>
      <c r="THA46" s="134"/>
      <c r="THB46" s="134"/>
      <c r="THC46" s="134"/>
      <c r="THD46" s="134"/>
      <c r="THE46" s="134"/>
      <c r="THF46" s="134"/>
      <c r="THG46" s="134"/>
      <c r="THH46" s="134"/>
      <c r="THI46" s="134"/>
      <c r="THJ46" s="134"/>
      <c r="THK46" s="134"/>
      <c r="THL46" s="134"/>
      <c r="THM46" s="134"/>
      <c r="THN46" s="134"/>
      <c r="THO46" s="134"/>
      <c r="THP46" s="134"/>
      <c r="THQ46" s="134"/>
      <c r="THR46" s="134"/>
      <c r="THS46" s="134"/>
      <c r="THT46" s="134"/>
      <c r="THU46" s="134"/>
      <c r="THV46" s="134"/>
      <c r="THW46" s="134"/>
      <c r="THX46" s="134"/>
      <c r="THY46" s="134"/>
      <c r="THZ46" s="134"/>
      <c r="TIA46" s="134"/>
      <c r="TIB46" s="134"/>
      <c r="TIC46" s="134"/>
      <c r="TID46" s="134"/>
      <c r="TIE46" s="134"/>
      <c r="TIF46" s="134"/>
      <c r="TIG46" s="134"/>
      <c r="TIH46" s="134"/>
      <c r="TII46" s="134"/>
      <c r="TIJ46" s="134"/>
      <c r="TIK46" s="134"/>
      <c r="TIL46" s="134"/>
      <c r="TIM46" s="134"/>
      <c r="TIN46" s="134"/>
      <c r="TIO46" s="134"/>
      <c r="TIP46" s="134"/>
      <c r="TIQ46" s="134"/>
      <c r="TIR46" s="134"/>
      <c r="TIS46" s="134"/>
      <c r="TIT46" s="134"/>
      <c r="TIU46" s="134"/>
      <c r="TIV46" s="134"/>
      <c r="TIW46" s="134"/>
      <c r="TIX46" s="134"/>
      <c r="TIY46" s="134"/>
      <c r="TIZ46" s="134"/>
      <c r="TJA46" s="134"/>
      <c r="TJB46" s="134"/>
      <c r="TJC46" s="134"/>
      <c r="TJD46" s="134"/>
      <c r="TJE46" s="134"/>
      <c r="TJF46" s="134"/>
      <c r="TJG46" s="134"/>
      <c r="TJH46" s="134"/>
      <c r="TJI46" s="134"/>
      <c r="TJJ46" s="134"/>
      <c r="TJK46" s="134"/>
      <c r="TJL46" s="134"/>
      <c r="TJM46" s="134"/>
      <c r="TJN46" s="134"/>
      <c r="TJO46" s="134"/>
      <c r="TJP46" s="134"/>
      <c r="TJQ46" s="134"/>
      <c r="TJR46" s="134"/>
      <c r="TJS46" s="134"/>
      <c r="TJT46" s="134"/>
      <c r="TJU46" s="134"/>
      <c r="TJV46" s="134"/>
      <c r="TJW46" s="134"/>
      <c r="TJX46" s="134"/>
      <c r="TJY46" s="134"/>
      <c r="TJZ46" s="134"/>
      <c r="TKA46" s="134"/>
      <c r="TKB46" s="134"/>
      <c r="TKC46" s="134"/>
      <c r="TKD46" s="134"/>
      <c r="TKE46" s="134"/>
      <c r="TKF46" s="134"/>
      <c r="TKG46" s="134"/>
      <c r="TKH46" s="134"/>
      <c r="TKI46" s="134"/>
      <c r="TKJ46" s="134"/>
      <c r="TKK46" s="134"/>
      <c r="TKL46" s="134"/>
      <c r="TKM46" s="134"/>
      <c r="TKN46" s="134"/>
      <c r="TKO46" s="134"/>
      <c r="TKP46" s="134"/>
      <c r="TKQ46" s="134"/>
      <c r="TKR46" s="134"/>
      <c r="TKS46" s="134"/>
      <c r="TKT46" s="134"/>
      <c r="TKU46" s="134"/>
      <c r="TKV46" s="134"/>
      <c r="TKW46" s="134"/>
      <c r="TKX46" s="134"/>
      <c r="TKY46" s="134"/>
      <c r="TKZ46" s="134"/>
      <c r="TLA46" s="134"/>
      <c r="TLB46" s="134"/>
      <c r="TLC46" s="134"/>
      <c r="TLD46" s="134"/>
      <c r="TLE46" s="134"/>
      <c r="TLF46" s="134"/>
      <c r="TLG46" s="134"/>
      <c r="TLH46" s="134"/>
      <c r="TLI46" s="134"/>
      <c r="TLJ46" s="134"/>
      <c r="TLK46" s="134"/>
      <c r="TLL46" s="134"/>
      <c r="TLM46" s="134"/>
      <c r="TLN46" s="134"/>
      <c r="TLO46" s="134"/>
      <c r="TLP46" s="134"/>
      <c r="TLQ46" s="134"/>
      <c r="TLR46" s="134"/>
      <c r="TLS46" s="134"/>
      <c r="TLT46" s="134"/>
      <c r="TLU46" s="134"/>
      <c r="TLV46" s="134"/>
      <c r="TLW46" s="134"/>
      <c r="TLX46" s="134"/>
      <c r="TLY46" s="134"/>
      <c r="TLZ46" s="134"/>
      <c r="TMA46" s="134"/>
      <c r="TMB46" s="134"/>
      <c r="TMC46" s="134"/>
      <c r="TMD46" s="134"/>
      <c r="TME46" s="134"/>
      <c r="TMF46" s="134"/>
      <c r="TMG46" s="134"/>
      <c r="TMH46" s="134"/>
      <c r="TMI46" s="134"/>
      <c r="TMJ46" s="134"/>
      <c r="TMK46" s="134"/>
      <c r="TML46" s="134"/>
      <c r="TMM46" s="134"/>
      <c r="TMN46" s="134"/>
      <c r="TMO46" s="134"/>
      <c r="TMP46" s="134"/>
      <c r="TMQ46" s="134"/>
      <c r="TMR46" s="134"/>
      <c r="TMS46" s="134"/>
      <c r="TMT46" s="134"/>
      <c r="TMU46" s="134"/>
      <c r="TMV46" s="134"/>
      <c r="TMW46" s="134"/>
      <c r="TMX46" s="134"/>
      <c r="TMY46" s="134"/>
      <c r="TMZ46" s="134"/>
      <c r="TNA46" s="134"/>
      <c r="TNB46" s="134"/>
      <c r="TNC46" s="134"/>
      <c r="TND46" s="134"/>
      <c r="TNE46" s="134"/>
      <c r="TNF46" s="134"/>
      <c r="TNG46" s="134"/>
      <c r="TNH46" s="134"/>
      <c r="TNI46" s="134"/>
      <c r="TNJ46" s="134"/>
      <c r="TNK46" s="134"/>
      <c r="TNL46" s="134"/>
      <c r="TNM46" s="134"/>
      <c r="TNN46" s="134"/>
      <c r="TNO46" s="134"/>
      <c r="TNP46" s="134"/>
      <c r="TNQ46" s="134"/>
      <c r="TNR46" s="134"/>
      <c r="TNS46" s="134"/>
      <c r="TNT46" s="134"/>
      <c r="TNU46" s="134"/>
      <c r="TNV46" s="134"/>
      <c r="TNW46" s="134"/>
      <c r="TNX46" s="134"/>
      <c r="TNY46" s="134"/>
      <c r="TNZ46" s="134"/>
      <c r="TOA46" s="134"/>
      <c r="TOB46" s="134"/>
      <c r="TOC46" s="134"/>
      <c r="TOD46" s="134"/>
      <c r="TOE46" s="134"/>
      <c r="TOF46" s="134"/>
      <c r="TOG46" s="134"/>
      <c r="TOH46" s="134"/>
      <c r="TOI46" s="134"/>
      <c r="TOJ46" s="134"/>
      <c r="TOK46" s="134"/>
      <c r="TOL46" s="134"/>
      <c r="TOM46" s="134"/>
      <c r="TON46" s="134"/>
      <c r="TOO46" s="134"/>
      <c r="TOP46" s="134"/>
      <c r="TOQ46" s="134"/>
      <c r="TOR46" s="134"/>
      <c r="TOS46" s="134"/>
      <c r="TOT46" s="134"/>
      <c r="TOU46" s="134"/>
      <c r="TOV46" s="134"/>
      <c r="TOW46" s="134"/>
      <c r="TOX46" s="134"/>
      <c r="TOY46" s="134"/>
      <c r="TOZ46" s="134"/>
      <c r="TPA46" s="134"/>
      <c r="TPB46" s="134"/>
      <c r="TPC46" s="134"/>
      <c r="TPD46" s="134"/>
      <c r="TPE46" s="134"/>
      <c r="TPF46" s="134"/>
      <c r="TPG46" s="134"/>
      <c r="TPH46" s="134"/>
      <c r="TPI46" s="134"/>
      <c r="TPJ46" s="134"/>
      <c r="TPK46" s="134"/>
      <c r="TPL46" s="134"/>
      <c r="TPM46" s="134"/>
      <c r="TPN46" s="134"/>
      <c r="TPO46" s="134"/>
      <c r="TPP46" s="134"/>
      <c r="TPQ46" s="134"/>
      <c r="TPR46" s="134"/>
      <c r="TPS46" s="134"/>
      <c r="TPT46" s="134"/>
      <c r="TPU46" s="134"/>
      <c r="TPV46" s="134"/>
      <c r="TPW46" s="134"/>
      <c r="TPX46" s="134"/>
      <c r="TPY46" s="134"/>
      <c r="TPZ46" s="134"/>
      <c r="TQA46" s="134"/>
      <c r="TQB46" s="134"/>
      <c r="TQC46" s="134"/>
      <c r="TQD46" s="134"/>
      <c r="TQE46" s="134"/>
      <c r="TQF46" s="134"/>
      <c r="TQG46" s="134"/>
      <c r="TQH46" s="134"/>
      <c r="TQI46" s="134"/>
      <c r="TQJ46" s="134"/>
      <c r="TQK46" s="134"/>
      <c r="TQL46" s="134"/>
      <c r="TQM46" s="134"/>
      <c r="TQN46" s="134"/>
      <c r="TQO46" s="134"/>
      <c r="TQP46" s="134"/>
      <c r="TQQ46" s="134"/>
      <c r="TQR46" s="134"/>
      <c r="TQS46" s="134"/>
      <c r="TQT46" s="134"/>
      <c r="TQU46" s="134"/>
      <c r="TQV46" s="134"/>
      <c r="TQW46" s="134"/>
      <c r="TQX46" s="134"/>
      <c r="TQY46" s="134"/>
      <c r="TQZ46" s="134"/>
      <c r="TRA46" s="134"/>
      <c r="TRB46" s="134"/>
      <c r="TRC46" s="134"/>
      <c r="TRD46" s="134"/>
      <c r="TRE46" s="134"/>
      <c r="TRF46" s="134"/>
      <c r="TRG46" s="134"/>
      <c r="TRH46" s="134"/>
      <c r="TRI46" s="134"/>
      <c r="TRJ46" s="134"/>
      <c r="TRK46" s="134"/>
      <c r="TRL46" s="134"/>
      <c r="TRM46" s="134"/>
      <c r="TRN46" s="134"/>
      <c r="TRO46" s="134"/>
      <c r="TRP46" s="134"/>
      <c r="TRQ46" s="134"/>
      <c r="TRR46" s="134"/>
      <c r="TRS46" s="134"/>
      <c r="TRT46" s="134"/>
      <c r="TRU46" s="134"/>
      <c r="TRV46" s="134"/>
      <c r="TRW46" s="134"/>
      <c r="TRX46" s="134"/>
      <c r="TRY46" s="134"/>
      <c r="TRZ46" s="134"/>
      <c r="TSA46" s="134"/>
      <c r="TSB46" s="134"/>
      <c r="TSC46" s="134"/>
      <c r="TSD46" s="134"/>
      <c r="TSE46" s="134"/>
      <c r="TSF46" s="134"/>
      <c r="TSG46" s="134"/>
      <c r="TSH46" s="134"/>
      <c r="TSI46" s="134"/>
      <c r="TSJ46" s="134"/>
      <c r="TSK46" s="134"/>
      <c r="TSL46" s="134"/>
      <c r="TSM46" s="134"/>
      <c r="TSN46" s="134"/>
      <c r="TSO46" s="134"/>
      <c r="TSP46" s="134"/>
      <c r="TSQ46" s="134"/>
      <c r="TSR46" s="134"/>
      <c r="TSS46" s="134"/>
      <c r="TST46" s="134"/>
      <c r="TSU46" s="134"/>
      <c r="TSV46" s="134"/>
      <c r="TSW46" s="134"/>
      <c r="TSX46" s="134"/>
      <c r="TSY46" s="134"/>
      <c r="TSZ46" s="134"/>
      <c r="TTA46" s="134"/>
      <c r="TTB46" s="134"/>
      <c r="TTC46" s="134"/>
      <c r="TTD46" s="134"/>
      <c r="TTE46" s="134"/>
      <c r="TTF46" s="134"/>
      <c r="TTG46" s="134"/>
      <c r="TTH46" s="134"/>
      <c r="TTI46" s="134"/>
      <c r="TTJ46" s="134"/>
      <c r="TTK46" s="134"/>
      <c r="TTL46" s="134"/>
      <c r="TTM46" s="134"/>
      <c r="TTN46" s="134"/>
      <c r="TTO46" s="134"/>
      <c r="TTP46" s="134"/>
      <c r="TTQ46" s="134"/>
      <c r="TTR46" s="134"/>
      <c r="TTS46" s="134"/>
      <c r="TTT46" s="134"/>
      <c r="TTU46" s="134"/>
      <c r="TTV46" s="134"/>
      <c r="TTW46" s="134"/>
      <c r="TTX46" s="134"/>
      <c r="TTY46" s="134"/>
      <c r="TTZ46" s="134"/>
      <c r="TUA46" s="134"/>
      <c r="TUB46" s="134"/>
      <c r="TUC46" s="134"/>
      <c r="TUD46" s="134"/>
      <c r="TUE46" s="134"/>
      <c r="TUF46" s="134"/>
      <c r="TUG46" s="134"/>
      <c r="TUH46" s="134"/>
      <c r="TUI46" s="134"/>
      <c r="TUJ46" s="134"/>
      <c r="TUK46" s="134"/>
      <c r="TUL46" s="134"/>
      <c r="TUM46" s="134"/>
      <c r="TUN46" s="134"/>
      <c r="TUO46" s="134"/>
      <c r="TUP46" s="134"/>
      <c r="TUQ46" s="134"/>
      <c r="TUR46" s="134"/>
      <c r="TUS46" s="134"/>
      <c r="TUT46" s="134"/>
      <c r="TUU46" s="134"/>
      <c r="TUV46" s="134"/>
      <c r="TUW46" s="134"/>
      <c r="TUX46" s="134"/>
      <c r="TUY46" s="134"/>
      <c r="TUZ46" s="134"/>
      <c r="TVA46" s="134"/>
      <c r="TVB46" s="134"/>
      <c r="TVC46" s="134"/>
      <c r="TVD46" s="134"/>
      <c r="TVE46" s="134"/>
      <c r="TVF46" s="134"/>
      <c r="TVG46" s="134"/>
      <c r="TVH46" s="134"/>
      <c r="TVI46" s="134"/>
      <c r="TVJ46" s="134"/>
      <c r="TVK46" s="134"/>
      <c r="TVL46" s="134"/>
      <c r="TVM46" s="134"/>
      <c r="TVN46" s="134"/>
      <c r="TVO46" s="134"/>
      <c r="TVP46" s="134"/>
      <c r="TVQ46" s="134"/>
      <c r="TVR46" s="134"/>
      <c r="TVS46" s="134"/>
      <c r="TVT46" s="134"/>
      <c r="TVU46" s="134"/>
      <c r="TVV46" s="134"/>
      <c r="TVW46" s="134"/>
      <c r="TVX46" s="134"/>
      <c r="TVY46" s="134"/>
      <c r="TVZ46" s="134"/>
      <c r="TWA46" s="134"/>
      <c r="TWB46" s="134"/>
      <c r="TWC46" s="134"/>
      <c r="TWD46" s="134"/>
      <c r="TWE46" s="134"/>
      <c r="TWF46" s="134"/>
      <c r="TWG46" s="134"/>
      <c r="TWH46" s="134"/>
      <c r="TWI46" s="134"/>
      <c r="TWJ46" s="134"/>
      <c r="TWK46" s="134"/>
      <c r="TWL46" s="134"/>
      <c r="TWM46" s="134"/>
      <c r="TWN46" s="134"/>
      <c r="TWO46" s="134"/>
      <c r="TWP46" s="134"/>
      <c r="TWQ46" s="134"/>
      <c r="TWR46" s="134"/>
      <c r="TWS46" s="134"/>
      <c r="TWT46" s="134"/>
      <c r="TWU46" s="134"/>
      <c r="TWV46" s="134"/>
      <c r="TWW46" s="134"/>
      <c r="TWX46" s="134"/>
      <c r="TWY46" s="134"/>
      <c r="TWZ46" s="134"/>
      <c r="TXA46" s="134"/>
      <c r="TXB46" s="134"/>
      <c r="TXC46" s="134"/>
      <c r="TXD46" s="134"/>
      <c r="TXE46" s="134"/>
      <c r="TXF46" s="134"/>
      <c r="TXG46" s="134"/>
      <c r="TXH46" s="134"/>
      <c r="TXI46" s="134"/>
      <c r="TXJ46" s="134"/>
      <c r="TXK46" s="134"/>
      <c r="TXL46" s="134"/>
      <c r="TXM46" s="134"/>
      <c r="TXN46" s="134"/>
      <c r="TXO46" s="134"/>
      <c r="TXP46" s="134"/>
      <c r="TXQ46" s="134"/>
      <c r="TXR46" s="134"/>
      <c r="TXS46" s="134"/>
      <c r="TXT46" s="134"/>
      <c r="TXU46" s="134"/>
      <c r="TXV46" s="134"/>
      <c r="TXW46" s="134"/>
      <c r="TXX46" s="134"/>
      <c r="TXY46" s="134"/>
      <c r="TXZ46" s="134"/>
      <c r="TYA46" s="134"/>
      <c r="TYB46" s="134"/>
      <c r="TYC46" s="134"/>
      <c r="TYD46" s="134"/>
      <c r="TYE46" s="134"/>
      <c r="TYF46" s="134"/>
      <c r="TYG46" s="134"/>
      <c r="TYH46" s="134"/>
      <c r="TYI46" s="134"/>
      <c r="TYJ46" s="134"/>
      <c r="TYK46" s="134"/>
      <c r="TYL46" s="134"/>
      <c r="TYM46" s="134"/>
      <c r="TYN46" s="134"/>
      <c r="TYO46" s="134"/>
      <c r="TYP46" s="134"/>
      <c r="TYQ46" s="134"/>
      <c r="TYR46" s="134"/>
      <c r="TYS46" s="134"/>
      <c r="TYT46" s="134"/>
      <c r="TYU46" s="134"/>
      <c r="TYV46" s="134"/>
      <c r="TYW46" s="134"/>
      <c r="TYX46" s="134"/>
      <c r="TYY46" s="134"/>
      <c r="TYZ46" s="134"/>
      <c r="TZA46" s="134"/>
      <c r="TZB46" s="134"/>
      <c r="TZC46" s="134"/>
      <c r="TZD46" s="134"/>
      <c r="TZE46" s="134"/>
      <c r="TZF46" s="134"/>
      <c r="TZG46" s="134"/>
      <c r="TZH46" s="134"/>
      <c r="TZI46" s="134"/>
      <c r="TZJ46" s="134"/>
      <c r="TZK46" s="134"/>
      <c r="TZL46" s="134"/>
      <c r="TZM46" s="134"/>
      <c r="TZN46" s="134"/>
      <c r="TZO46" s="134"/>
      <c r="TZP46" s="134"/>
      <c r="TZQ46" s="134"/>
      <c r="TZR46" s="134"/>
      <c r="TZS46" s="134"/>
      <c r="TZT46" s="134"/>
      <c r="TZU46" s="134"/>
      <c r="TZV46" s="134"/>
      <c r="TZW46" s="134"/>
      <c r="TZX46" s="134"/>
      <c r="TZY46" s="134"/>
      <c r="TZZ46" s="134"/>
      <c r="UAA46" s="134"/>
      <c r="UAB46" s="134"/>
      <c r="UAC46" s="134"/>
      <c r="UAD46" s="134"/>
      <c r="UAE46" s="134"/>
      <c r="UAF46" s="134"/>
      <c r="UAG46" s="134"/>
      <c r="UAH46" s="134"/>
      <c r="UAI46" s="134"/>
      <c r="UAJ46" s="134"/>
      <c r="UAK46" s="134"/>
      <c r="UAL46" s="134"/>
      <c r="UAM46" s="134"/>
      <c r="UAN46" s="134"/>
      <c r="UAO46" s="134"/>
      <c r="UAP46" s="134"/>
      <c r="UAQ46" s="134"/>
      <c r="UAR46" s="134"/>
      <c r="UAS46" s="134"/>
      <c r="UAT46" s="134"/>
      <c r="UAU46" s="134"/>
      <c r="UAV46" s="134"/>
      <c r="UAW46" s="134"/>
      <c r="UAX46" s="134"/>
      <c r="UAY46" s="134"/>
      <c r="UAZ46" s="134"/>
      <c r="UBA46" s="134"/>
      <c r="UBB46" s="134"/>
      <c r="UBC46" s="134"/>
      <c r="UBD46" s="134"/>
      <c r="UBE46" s="134"/>
      <c r="UBF46" s="134"/>
      <c r="UBG46" s="134"/>
      <c r="UBH46" s="134"/>
      <c r="UBI46" s="134"/>
      <c r="UBJ46" s="134"/>
      <c r="UBK46" s="134"/>
      <c r="UBL46" s="134"/>
      <c r="UBM46" s="134"/>
      <c r="UBN46" s="134"/>
      <c r="UBO46" s="134"/>
      <c r="UBP46" s="134"/>
      <c r="UBQ46" s="134"/>
      <c r="UBR46" s="134"/>
      <c r="UBS46" s="134"/>
      <c r="UBT46" s="134"/>
      <c r="UBU46" s="134"/>
      <c r="UBV46" s="134"/>
      <c r="UBW46" s="134"/>
      <c r="UBX46" s="134"/>
      <c r="UBY46" s="134"/>
      <c r="UBZ46" s="134"/>
      <c r="UCA46" s="134"/>
      <c r="UCB46" s="134"/>
      <c r="UCC46" s="134"/>
      <c r="UCD46" s="134"/>
      <c r="UCE46" s="134"/>
      <c r="UCF46" s="134"/>
      <c r="UCG46" s="134"/>
      <c r="UCH46" s="134"/>
      <c r="UCI46" s="134"/>
      <c r="UCJ46" s="134"/>
      <c r="UCK46" s="134"/>
      <c r="UCL46" s="134"/>
      <c r="UCM46" s="134"/>
      <c r="UCN46" s="134"/>
      <c r="UCO46" s="134"/>
      <c r="UCP46" s="134"/>
      <c r="UCQ46" s="134"/>
      <c r="UCR46" s="134"/>
      <c r="UCS46" s="134"/>
      <c r="UCT46" s="134"/>
      <c r="UCU46" s="134"/>
      <c r="UCV46" s="134"/>
      <c r="UCW46" s="134"/>
      <c r="UCX46" s="134"/>
      <c r="UCY46" s="134"/>
      <c r="UCZ46" s="134"/>
      <c r="UDA46" s="134"/>
      <c r="UDB46" s="134"/>
      <c r="UDC46" s="134"/>
      <c r="UDD46" s="134"/>
      <c r="UDE46" s="134"/>
      <c r="UDF46" s="134"/>
      <c r="UDG46" s="134"/>
      <c r="UDH46" s="134"/>
      <c r="UDI46" s="134"/>
      <c r="UDJ46" s="134"/>
      <c r="UDK46" s="134"/>
      <c r="UDL46" s="134"/>
      <c r="UDM46" s="134"/>
      <c r="UDN46" s="134"/>
      <c r="UDO46" s="134"/>
      <c r="UDP46" s="134"/>
      <c r="UDQ46" s="134"/>
      <c r="UDR46" s="134"/>
      <c r="UDS46" s="134"/>
      <c r="UDT46" s="134"/>
      <c r="UDU46" s="134"/>
      <c r="UDV46" s="134"/>
      <c r="UDW46" s="134"/>
      <c r="UDX46" s="134"/>
      <c r="UDY46" s="134"/>
      <c r="UDZ46" s="134"/>
      <c r="UEA46" s="134"/>
      <c r="UEB46" s="134"/>
      <c r="UEC46" s="134"/>
      <c r="UED46" s="134"/>
      <c r="UEE46" s="134"/>
      <c r="UEF46" s="134"/>
      <c r="UEG46" s="134"/>
      <c r="UEH46" s="134"/>
      <c r="UEI46" s="134"/>
      <c r="UEJ46" s="134"/>
      <c r="UEK46" s="134"/>
      <c r="UEL46" s="134"/>
      <c r="UEM46" s="134"/>
      <c r="UEN46" s="134"/>
      <c r="UEO46" s="134"/>
      <c r="UEP46" s="134"/>
      <c r="UEQ46" s="134"/>
      <c r="UER46" s="134"/>
      <c r="UES46" s="134"/>
      <c r="UET46" s="134"/>
      <c r="UEU46" s="134"/>
      <c r="UEV46" s="134"/>
      <c r="UEW46" s="134"/>
      <c r="UEX46" s="134"/>
      <c r="UEY46" s="134"/>
      <c r="UEZ46" s="134"/>
      <c r="UFA46" s="134"/>
      <c r="UFB46" s="134"/>
      <c r="UFC46" s="134"/>
      <c r="UFD46" s="134"/>
      <c r="UFE46" s="134"/>
      <c r="UFF46" s="134"/>
      <c r="UFG46" s="134"/>
      <c r="UFH46" s="134"/>
      <c r="UFI46" s="134"/>
      <c r="UFJ46" s="134"/>
      <c r="UFK46" s="134"/>
      <c r="UFL46" s="134"/>
      <c r="UFM46" s="134"/>
      <c r="UFN46" s="134"/>
      <c r="UFO46" s="134"/>
      <c r="UFP46" s="134"/>
      <c r="UFQ46" s="134"/>
      <c r="UFR46" s="134"/>
      <c r="UFS46" s="134"/>
      <c r="UFT46" s="134"/>
      <c r="UFU46" s="134"/>
      <c r="UFV46" s="134"/>
      <c r="UFW46" s="134"/>
      <c r="UFX46" s="134"/>
      <c r="UFY46" s="134"/>
      <c r="UFZ46" s="134"/>
      <c r="UGA46" s="134"/>
      <c r="UGB46" s="134"/>
      <c r="UGC46" s="134"/>
      <c r="UGD46" s="134"/>
      <c r="UGE46" s="134"/>
      <c r="UGF46" s="134"/>
      <c r="UGG46" s="134"/>
      <c r="UGH46" s="134"/>
      <c r="UGI46" s="134"/>
      <c r="UGJ46" s="134"/>
      <c r="UGK46" s="134"/>
      <c r="UGL46" s="134"/>
      <c r="UGM46" s="134"/>
      <c r="UGN46" s="134"/>
      <c r="UGO46" s="134"/>
      <c r="UGP46" s="134"/>
      <c r="UGQ46" s="134"/>
      <c r="UGR46" s="134"/>
      <c r="UGS46" s="134"/>
      <c r="UGT46" s="134"/>
      <c r="UGU46" s="134"/>
      <c r="UGV46" s="134"/>
      <c r="UGW46" s="134"/>
      <c r="UGX46" s="134"/>
      <c r="UGY46" s="134"/>
      <c r="UGZ46" s="134"/>
      <c r="UHA46" s="134"/>
      <c r="UHB46" s="134"/>
      <c r="UHC46" s="134"/>
      <c r="UHD46" s="134"/>
      <c r="UHE46" s="134"/>
      <c r="UHF46" s="134"/>
      <c r="UHG46" s="134"/>
      <c r="UHH46" s="134"/>
      <c r="UHI46" s="134"/>
      <c r="UHJ46" s="134"/>
      <c r="UHK46" s="134"/>
      <c r="UHL46" s="134"/>
      <c r="UHM46" s="134"/>
      <c r="UHN46" s="134"/>
      <c r="UHO46" s="134"/>
      <c r="UHP46" s="134"/>
      <c r="UHQ46" s="134"/>
      <c r="UHR46" s="134"/>
      <c r="UHS46" s="134"/>
      <c r="UHT46" s="134"/>
      <c r="UHU46" s="134"/>
      <c r="UHV46" s="134"/>
      <c r="UHW46" s="134"/>
      <c r="UHX46" s="134"/>
      <c r="UHY46" s="134"/>
      <c r="UHZ46" s="134"/>
      <c r="UIA46" s="134"/>
      <c r="UIB46" s="134"/>
      <c r="UIC46" s="134"/>
      <c r="UID46" s="134"/>
      <c r="UIE46" s="134"/>
      <c r="UIF46" s="134"/>
      <c r="UIG46" s="134"/>
      <c r="UIH46" s="134"/>
      <c r="UII46" s="134"/>
      <c r="UIJ46" s="134"/>
      <c r="UIK46" s="134"/>
      <c r="UIL46" s="134"/>
      <c r="UIM46" s="134"/>
      <c r="UIN46" s="134"/>
      <c r="UIO46" s="134"/>
      <c r="UIP46" s="134"/>
      <c r="UIQ46" s="134"/>
      <c r="UIR46" s="134"/>
      <c r="UIS46" s="134"/>
      <c r="UIT46" s="134"/>
      <c r="UIU46" s="134"/>
      <c r="UIV46" s="134"/>
      <c r="UIW46" s="134"/>
      <c r="UIX46" s="134"/>
      <c r="UIY46" s="134"/>
      <c r="UIZ46" s="134"/>
      <c r="UJA46" s="134"/>
      <c r="UJB46" s="134"/>
      <c r="UJC46" s="134"/>
      <c r="UJD46" s="134"/>
      <c r="UJE46" s="134"/>
      <c r="UJF46" s="134"/>
      <c r="UJG46" s="134"/>
      <c r="UJH46" s="134"/>
      <c r="UJI46" s="134"/>
      <c r="UJJ46" s="134"/>
      <c r="UJK46" s="134"/>
      <c r="UJL46" s="134"/>
      <c r="UJM46" s="134"/>
      <c r="UJN46" s="134"/>
      <c r="UJO46" s="134"/>
      <c r="UJP46" s="134"/>
      <c r="UJQ46" s="134"/>
      <c r="UJR46" s="134"/>
      <c r="UJS46" s="134"/>
      <c r="UJT46" s="134"/>
      <c r="UJU46" s="134"/>
      <c r="UJV46" s="134"/>
      <c r="UJW46" s="134"/>
      <c r="UJX46" s="134"/>
      <c r="UJY46" s="134"/>
      <c r="UJZ46" s="134"/>
      <c r="UKA46" s="134"/>
      <c r="UKB46" s="134"/>
      <c r="UKC46" s="134"/>
      <c r="UKD46" s="134"/>
      <c r="UKE46" s="134"/>
      <c r="UKF46" s="134"/>
      <c r="UKG46" s="134"/>
      <c r="UKH46" s="134"/>
      <c r="UKI46" s="134"/>
      <c r="UKJ46" s="134"/>
      <c r="UKK46" s="134"/>
      <c r="UKL46" s="134"/>
      <c r="UKM46" s="134"/>
      <c r="UKN46" s="134"/>
      <c r="UKO46" s="134"/>
      <c r="UKP46" s="134"/>
      <c r="UKQ46" s="134"/>
      <c r="UKR46" s="134"/>
      <c r="UKS46" s="134"/>
      <c r="UKT46" s="134"/>
      <c r="UKU46" s="134"/>
      <c r="UKV46" s="134"/>
      <c r="UKW46" s="134"/>
      <c r="UKX46" s="134"/>
      <c r="UKY46" s="134"/>
      <c r="UKZ46" s="134"/>
      <c r="ULA46" s="134"/>
      <c r="ULB46" s="134"/>
      <c r="ULC46" s="134"/>
      <c r="ULD46" s="134"/>
      <c r="ULE46" s="134"/>
      <c r="ULF46" s="134"/>
      <c r="ULG46" s="134"/>
      <c r="ULH46" s="134"/>
      <c r="ULI46" s="134"/>
      <c r="ULJ46" s="134"/>
      <c r="ULK46" s="134"/>
      <c r="ULL46" s="134"/>
      <c r="ULM46" s="134"/>
      <c r="ULN46" s="134"/>
      <c r="ULO46" s="134"/>
      <c r="ULP46" s="134"/>
      <c r="ULQ46" s="134"/>
      <c r="ULR46" s="134"/>
      <c r="ULS46" s="134"/>
      <c r="ULT46" s="134"/>
      <c r="ULU46" s="134"/>
      <c r="ULV46" s="134"/>
      <c r="ULW46" s="134"/>
      <c r="ULX46" s="134"/>
      <c r="ULY46" s="134"/>
      <c r="ULZ46" s="134"/>
      <c r="UMA46" s="134"/>
      <c r="UMB46" s="134"/>
      <c r="UMC46" s="134"/>
      <c r="UMD46" s="134"/>
      <c r="UME46" s="134"/>
      <c r="UMF46" s="134"/>
      <c r="UMG46" s="134"/>
      <c r="UMH46" s="134"/>
      <c r="UMI46" s="134"/>
      <c r="UMJ46" s="134"/>
      <c r="UMK46" s="134"/>
      <c r="UML46" s="134"/>
      <c r="UMM46" s="134"/>
      <c r="UMN46" s="134"/>
      <c r="UMO46" s="134"/>
      <c r="UMP46" s="134"/>
      <c r="UMQ46" s="134"/>
      <c r="UMR46" s="134"/>
      <c r="UMS46" s="134"/>
      <c r="UMT46" s="134"/>
      <c r="UMU46" s="134"/>
      <c r="UMV46" s="134"/>
      <c r="UMW46" s="134"/>
      <c r="UMX46" s="134"/>
      <c r="UMY46" s="134"/>
      <c r="UMZ46" s="134"/>
      <c r="UNA46" s="134"/>
      <c r="UNB46" s="134"/>
      <c r="UNC46" s="134"/>
      <c r="UND46" s="134"/>
      <c r="UNE46" s="134"/>
      <c r="UNF46" s="134"/>
      <c r="UNG46" s="134"/>
      <c r="UNH46" s="134"/>
      <c r="UNI46" s="134"/>
      <c r="UNJ46" s="134"/>
      <c r="UNK46" s="134"/>
      <c r="UNL46" s="134"/>
      <c r="UNM46" s="134"/>
      <c r="UNN46" s="134"/>
      <c r="UNO46" s="134"/>
      <c r="UNP46" s="134"/>
      <c r="UNQ46" s="134"/>
      <c r="UNR46" s="134"/>
      <c r="UNS46" s="134"/>
      <c r="UNT46" s="134"/>
      <c r="UNU46" s="134"/>
      <c r="UNV46" s="134"/>
      <c r="UNW46" s="134"/>
      <c r="UNX46" s="134"/>
      <c r="UNY46" s="134"/>
      <c r="UNZ46" s="134"/>
      <c r="UOA46" s="134"/>
      <c r="UOB46" s="134"/>
      <c r="UOC46" s="134"/>
      <c r="UOD46" s="134"/>
      <c r="UOE46" s="134"/>
      <c r="UOF46" s="134"/>
      <c r="UOG46" s="134"/>
      <c r="UOH46" s="134"/>
      <c r="UOI46" s="134"/>
      <c r="UOJ46" s="134"/>
      <c r="UOK46" s="134"/>
      <c r="UOL46" s="134"/>
      <c r="UOM46" s="134"/>
      <c r="UON46" s="134"/>
      <c r="UOO46" s="134"/>
      <c r="UOP46" s="134"/>
      <c r="UOQ46" s="134"/>
      <c r="UOR46" s="134"/>
      <c r="UOS46" s="134"/>
      <c r="UOT46" s="134"/>
      <c r="UOU46" s="134"/>
      <c r="UOV46" s="134"/>
      <c r="UOW46" s="134"/>
      <c r="UOX46" s="134"/>
      <c r="UOY46" s="134"/>
      <c r="UOZ46" s="134"/>
      <c r="UPA46" s="134"/>
      <c r="UPB46" s="134"/>
      <c r="UPC46" s="134"/>
      <c r="UPD46" s="134"/>
      <c r="UPE46" s="134"/>
      <c r="UPF46" s="134"/>
      <c r="UPG46" s="134"/>
      <c r="UPH46" s="134"/>
      <c r="UPI46" s="134"/>
      <c r="UPJ46" s="134"/>
      <c r="UPK46" s="134"/>
      <c r="UPL46" s="134"/>
      <c r="UPM46" s="134"/>
      <c r="UPN46" s="134"/>
      <c r="UPO46" s="134"/>
      <c r="UPP46" s="134"/>
      <c r="UPQ46" s="134"/>
      <c r="UPR46" s="134"/>
      <c r="UPS46" s="134"/>
      <c r="UPT46" s="134"/>
      <c r="UPU46" s="134"/>
      <c r="UPV46" s="134"/>
      <c r="UPW46" s="134"/>
      <c r="UPX46" s="134"/>
      <c r="UPY46" s="134"/>
      <c r="UPZ46" s="134"/>
      <c r="UQA46" s="134"/>
      <c r="UQB46" s="134"/>
      <c r="UQC46" s="134"/>
      <c r="UQD46" s="134"/>
      <c r="UQE46" s="134"/>
      <c r="UQF46" s="134"/>
      <c r="UQG46" s="134"/>
      <c r="UQH46" s="134"/>
      <c r="UQI46" s="134"/>
      <c r="UQJ46" s="134"/>
      <c r="UQK46" s="134"/>
      <c r="UQL46" s="134"/>
      <c r="UQM46" s="134"/>
      <c r="UQN46" s="134"/>
      <c r="UQO46" s="134"/>
      <c r="UQP46" s="134"/>
      <c r="UQQ46" s="134"/>
      <c r="UQR46" s="134"/>
      <c r="UQS46" s="134"/>
      <c r="UQT46" s="134"/>
      <c r="UQU46" s="134"/>
      <c r="UQV46" s="134"/>
      <c r="UQW46" s="134"/>
      <c r="UQX46" s="134"/>
      <c r="UQY46" s="134"/>
      <c r="UQZ46" s="134"/>
      <c r="URA46" s="134"/>
      <c r="URB46" s="134"/>
      <c r="URC46" s="134"/>
      <c r="URD46" s="134"/>
      <c r="URE46" s="134"/>
      <c r="URF46" s="134"/>
      <c r="URG46" s="134"/>
      <c r="URH46" s="134"/>
      <c r="URI46" s="134"/>
      <c r="URJ46" s="134"/>
      <c r="URK46" s="134"/>
      <c r="URL46" s="134"/>
      <c r="URM46" s="134"/>
      <c r="URN46" s="134"/>
      <c r="URO46" s="134"/>
      <c r="URP46" s="134"/>
      <c r="URQ46" s="134"/>
      <c r="URR46" s="134"/>
      <c r="URS46" s="134"/>
      <c r="URT46" s="134"/>
      <c r="URU46" s="134"/>
      <c r="URV46" s="134"/>
      <c r="URW46" s="134"/>
      <c r="URX46" s="134"/>
      <c r="URY46" s="134"/>
      <c r="URZ46" s="134"/>
      <c r="USA46" s="134"/>
      <c r="USB46" s="134"/>
      <c r="USC46" s="134"/>
      <c r="USD46" s="134"/>
      <c r="USE46" s="134"/>
      <c r="USF46" s="134"/>
      <c r="USG46" s="134"/>
      <c r="USH46" s="134"/>
      <c r="USI46" s="134"/>
      <c r="USJ46" s="134"/>
      <c r="USK46" s="134"/>
      <c r="USL46" s="134"/>
      <c r="USM46" s="134"/>
      <c r="USN46" s="134"/>
      <c r="USO46" s="134"/>
      <c r="USP46" s="134"/>
      <c r="USQ46" s="134"/>
      <c r="USR46" s="134"/>
      <c r="USS46" s="134"/>
      <c r="UST46" s="134"/>
      <c r="USU46" s="134"/>
      <c r="USV46" s="134"/>
      <c r="USW46" s="134"/>
      <c r="USX46" s="134"/>
      <c r="USY46" s="134"/>
      <c r="USZ46" s="134"/>
      <c r="UTA46" s="134"/>
      <c r="UTB46" s="134"/>
      <c r="UTC46" s="134"/>
      <c r="UTD46" s="134"/>
      <c r="UTE46" s="134"/>
      <c r="UTF46" s="134"/>
      <c r="UTG46" s="134"/>
      <c r="UTH46" s="134"/>
      <c r="UTI46" s="134"/>
      <c r="UTJ46" s="134"/>
      <c r="UTK46" s="134"/>
      <c r="UTL46" s="134"/>
      <c r="UTM46" s="134"/>
      <c r="UTN46" s="134"/>
      <c r="UTO46" s="134"/>
      <c r="UTP46" s="134"/>
      <c r="UTQ46" s="134"/>
      <c r="UTR46" s="134"/>
      <c r="UTS46" s="134"/>
      <c r="UTT46" s="134"/>
      <c r="UTU46" s="134"/>
      <c r="UTV46" s="134"/>
      <c r="UTW46" s="134"/>
      <c r="UTX46" s="134"/>
      <c r="UTY46" s="134"/>
      <c r="UTZ46" s="134"/>
      <c r="UUA46" s="134"/>
      <c r="UUB46" s="134"/>
      <c r="UUC46" s="134"/>
      <c r="UUD46" s="134"/>
      <c r="UUE46" s="134"/>
      <c r="UUF46" s="134"/>
      <c r="UUG46" s="134"/>
      <c r="UUH46" s="134"/>
      <c r="UUI46" s="134"/>
      <c r="UUJ46" s="134"/>
      <c r="UUK46" s="134"/>
      <c r="UUL46" s="134"/>
      <c r="UUM46" s="134"/>
      <c r="UUN46" s="134"/>
      <c r="UUO46" s="134"/>
      <c r="UUP46" s="134"/>
      <c r="UUQ46" s="134"/>
      <c r="UUR46" s="134"/>
      <c r="UUS46" s="134"/>
      <c r="UUT46" s="134"/>
      <c r="UUU46" s="134"/>
      <c r="UUV46" s="134"/>
      <c r="UUW46" s="134"/>
      <c r="UUX46" s="134"/>
      <c r="UUY46" s="134"/>
      <c r="UUZ46" s="134"/>
      <c r="UVA46" s="134"/>
      <c r="UVB46" s="134"/>
      <c r="UVC46" s="134"/>
      <c r="UVD46" s="134"/>
      <c r="UVE46" s="134"/>
      <c r="UVF46" s="134"/>
      <c r="UVG46" s="134"/>
      <c r="UVH46" s="134"/>
      <c r="UVI46" s="134"/>
      <c r="UVJ46" s="134"/>
      <c r="UVK46" s="134"/>
      <c r="UVL46" s="134"/>
      <c r="UVM46" s="134"/>
      <c r="UVN46" s="134"/>
      <c r="UVO46" s="134"/>
      <c r="UVP46" s="134"/>
      <c r="UVQ46" s="134"/>
      <c r="UVR46" s="134"/>
      <c r="UVS46" s="134"/>
      <c r="UVT46" s="134"/>
      <c r="UVU46" s="134"/>
      <c r="UVV46" s="134"/>
      <c r="UVW46" s="134"/>
      <c r="UVX46" s="134"/>
      <c r="UVY46" s="134"/>
      <c r="UVZ46" s="134"/>
      <c r="UWA46" s="134"/>
      <c r="UWB46" s="134"/>
      <c r="UWC46" s="134"/>
      <c r="UWD46" s="134"/>
      <c r="UWE46" s="134"/>
      <c r="UWF46" s="134"/>
      <c r="UWG46" s="134"/>
      <c r="UWH46" s="134"/>
      <c r="UWI46" s="134"/>
      <c r="UWJ46" s="134"/>
      <c r="UWK46" s="134"/>
      <c r="UWL46" s="134"/>
      <c r="UWM46" s="134"/>
      <c r="UWN46" s="134"/>
      <c r="UWO46" s="134"/>
      <c r="UWP46" s="134"/>
      <c r="UWQ46" s="134"/>
      <c r="UWR46" s="134"/>
      <c r="UWS46" s="134"/>
      <c r="UWT46" s="134"/>
      <c r="UWU46" s="134"/>
      <c r="UWV46" s="134"/>
      <c r="UWW46" s="134"/>
      <c r="UWX46" s="134"/>
      <c r="UWY46" s="134"/>
      <c r="UWZ46" s="134"/>
      <c r="UXA46" s="134"/>
      <c r="UXB46" s="134"/>
      <c r="UXC46" s="134"/>
      <c r="UXD46" s="134"/>
      <c r="UXE46" s="134"/>
      <c r="UXF46" s="134"/>
      <c r="UXG46" s="134"/>
      <c r="UXH46" s="134"/>
      <c r="UXI46" s="134"/>
      <c r="UXJ46" s="134"/>
      <c r="UXK46" s="134"/>
      <c r="UXL46" s="134"/>
      <c r="UXM46" s="134"/>
      <c r="UXN46" s="134"/>
      <c r="UXO46" s="134"/>
      <c r="UXP46" s="134"/>
      <c r="UXQ46" s="134"/>
      <c r="UXR46" s="134"/>
      <c r="UXS46" s="134"/>
      <c r="UXT46" s="134"/>
      <c r="UXU46" s="134"/>
      <c r="UXV46" s="134"/>
      <c r="UXW46" s="134"/>
      <c r="UXX46" s="134"/>
      <c r="UXY46" s="134"/>
      <c r="UXZ46" s="134"/>
      <c r="UYA46" s="134"/>
      <c r="UYB46" s="134"/>
      <c r="UYC46" s="134"/>
      <c r="UYD46" s="134"/>
      <c r="UYE46" s="134"/>
      <c r="UYF46" s="134"/>
      <c r="UYG46" s="134"/>
      <c r="UYH46" s="134"/>
      <c r="UYI46" s="134"/>
      <c r="UYJ46" s="134"/>
      <c r="UYK46" s="134"/>
      <c r="UYL46" s="134"/>
      <c r="UYM46" s="134"/>
      <c r="UYN46" s="134"/>
      <c r="UYO46" s="134"/>
      <c r="UYP46" s="134"/>
      <c r="UYQ46" s="134"/>
      <c r="UYR46" s="134"/>
      <c r="UYS46" s="134"/>
      <c r="UYT46" s="134"/>
      <c r="UYU46" s="134"/>
      <c r="UYV46" s="134"/>
      <c r="UYW46" s="134"/>
      <c r="UYX46" s="134"/>
      <c r="UYY46" s="134"/>
      <c r="UYZ46" s="134"/>
      <c r="UZA46" s="134"/>
      <c r="UZB46" s="134"/>
      <c r="UZC46" s="134"/>
      <c r="UZD46" s="134"/>
      <c r="UZE46" s="134"/>
      <c r="UZF46" s="134"/>
      <c r="UZG46" s="134"/>
      <c r="UZH46" s="134"/>
      <c r="UZI46" s="134"/>
      <c r="UZJ46" s="134"/>
      <c r="UZK46" s="134"/>
      <c r="UZL46" s="134"/>
      <c r="UZM46" s="134"/>
      <c r="UZN46" s="134"/>
      <c r="UZO46" s="134"/>
      <c r="UZP46" s="134"/>
      <c r="UZQ46" s="134"/>
      <c r="UZR46" s="134"/>
      <c r="UZS46" s="134"/>
      <c r="UZT46" s="134"/>
      <c r="UZU46" s="134"/>
      <c r="UZV46" s="134"/>
      <c r="UZW46" s="134"/>
      <c r="UZX46" s="134"/>
      <c r="UZY46" s="134"/>
      <c r="UZZ46" s="134"/>
      <c r="VAA46" s="134"/>
      <c r="VAB46" s="134"/>
      <c r="VAC46" s="134"/>
      <c r="VAD46" s="134"/>
      <c r="VAE46" s="134"/>
      <c r="VAF46" s="134"/>
      <c r="VAG46" s="134"/>
      <c r="VAH46" s="134"/>
      <c r="VAI46" s="134"/>
      <c r="VAJ46" s="134"/>
      <c r="VAK46" s="134"/>
      <c r="VAL46" s="134"/>
      <c r="VAM46" s="134"/>
      <c r="VAN46" s="134"/>
      <c r="VAO46" s="134"/>
      <c r="VAP46" s="134"/>
      <c r="VAQ46" s="134"/>
      <c r="VAR46" s="134"/>
      <c r="VAS46" s="134"/>
      <c r="VAT46" s="134"/>
      <c r="VAU46" s="134"/>
      <c r="VAV46" s="134"/>
      <c r="VAW46" s="134"/>
      <c r="VAX46" s="134"/>
      <c r="VAY46" s="134"/>
      <c r="VAZ46" s="134"/>
      <c r="VBA46" s="134"/>
      <c r="VBB46" s="134"/>
      <c r="VBC46" s="134"/>
      <c r="VBD46" s="134"/>
      <c r="VBE46" s="134"/>
      <c r="VBF46" s="134"/>
      <c r="VBG46" s="134"/>
      <c r="VBH46" s="134"/>
      <c r="VBI46" s="134"/>
      <c r="VBJ46" s="134"/>
      <c r="VBK46" s="134"/>
      <c r="VBL46" s="134"/>
      <c r="VBM46" s="134"/>
      <c r="VBN46" s="134"/>
      <c r="VBO46" s="134"/>
      <c r="VBP46" s="134"/>
      <c r="VBQ46" s="134"/>
      <c r="VBR46" s="134"/>
      <c r="VBS46" s="134"/>
      <c r="VBT46" s="134"/>
      <c r="VBU46" s="134"/>
      <c r="VBV46" s="134"/>
      <c r="VBW46" s="134"/>
      <c r="VBX46" s="134"/>
      <c r="VBY46" s="134"/>
      <c r="VBZ46" s="134"/>
      <c r="VCA46" s="134"/>
      <c r="VCB46" s="134"/>
      <c r="VCC46" s="134"/>
      <c r="VCD46" s="134"/>
      <c r="VCE46" s="134"/>
      <c r="VCF46" s="134"/>
      <c r="VCG46" s="134"/>
      <c r="VCH46" s="134"/>
      <c r="VCI46" s="134"/>
      <c r="VCJ46" s="134"/>
      <c r="VCK46" s="134"/>
      <c r="VCL46" s="134"/>
      <c r="VCM46" s="134"/>
      <c r="VCN46" s="134"/>
      <c r="VCO46" s="134"/>
      <c r="VCP46" s="134"/>
      <c r="VCQ46" s="134"/>
      <c r="VCR46" s="134"/>
      <c r="VCS46" s="134"/>
      <c r="VCT46" s="134"/>
      <c r="VCU46" s="134"/>
      <c r="VCV46" s="134"/>
      <c r="VCW46" s="134"/>
      <c r="VCX46" s="134"/>
      <c r="VCY46" s="134"/>
      <c r="VCZ46" s="134"/>
      <c r="VDA46" s="134"/>
      <c r="VDB46" s="134"/>
      <c r="VDC46" s="134"/>
      <c r="VDD46" s="134"/>
      <c r="VDE46" s="134"/>
      <c r="VDF46" s="134"/>
      <c r="VDG46" s="134"/>
      <c r="VDH46" s="134"/>
      <c r="VDI46" s="134"/>
      <c r="VDJ46" s="134"/>
      <c r="VDK46" s="134"/>
      <c r="VDL46" s="134"/>
      <c r="VDM46" s="134"/>
      <c r="VDN46" s="134"/>
      <c r="VDO46" s="134"/>
      <c r="VDP46" s="134"/>
      <c r="VDQ46" s="134"/>
      <c r="VDR46" s="134"/>
      <c r="VDS46" s="134"/>
      <c r="VDT46" s="134"/>
      <c r="VDU46" s="134"/>
      <c r="VDV46" s="134"/>
      <c r="VDW46" s="134"/>
      <c r="VDX46" s="134"/>
      <c r="VDY46" s="134"/>
      <c r="VDZ46" s="134"/>
      <c r="VEA46" s="134"/>
      <c r="VEB46" s="134"/>
      <c r="VEC46" s="134"/>
      <c r="VED46" s="134"/>
      <c r="VEE46" s="134"/>
      <c r="VEF46" s="134"/>
      <c r="VEG46" s="134"/>
      <c r="VEH46" s="134"/>
      <c r="VEI46" s="134"/>
      <c r="VEJ46" s="134"/>
      <c r="VEK46" s="134"/>
      <c r="VEL46" s="134"/>
      <c r="VEM46" s="134"/>
      <c r="VEN46" s="134"/>
      <c r="VEO46" s="134"/>
      <c r="VEP46" s="134"/>
      <c r="VEQ46" s="134"/>
      <c r="VER46" s="134"/>
      <c r="VES46" s="134"/>
      <c r="VET46" s="134"/>
      <c r="VEU46" s="134"/>
      <c r="VEV46" s="134"/>
      <c r="VEW46" s="134"/>
      <c r="VEX46" s="134"/>
      <c r="VEY46" s="134"/>
      <c r="VEZ46" s="134"/>
      <c r="VFA46" s="134"/>
      <c r="VFB46" s="134"/>
      <c r="VFC46" s="134"/>
      <c r="VFD46" s="134"/>
      <c r="VFE46" s="134"/>
      <c r="VFF46" s="134"/>
      <c r="VFG46" s="134"/>
      <c r="VFH46" s="134"/>
      <c r="VFI46" s="134"/>
      <c r="VFJ46" s="134"/>
      <c r="VFK46" s="134"/>
      <c r="VFL46" s="134"/>
      <c r="VFM46" s="134"/>
      <c r="VFN46" s="134"/>
      <c r="VFO46" s="134"/>
      <c r="VFP46" s="134"/>
      <c r="VFQ46" s="134"/>
      <c r="VFR46" s="134"/>
      <c r="VFS46" s="134"/>
      <c r="VFT46" s="134"/>
      <c r="VFU46" s="134"/>
      <c r="VFV46" s="134"/>
      <c r="VFW46" s="134"/>
      <c r="VFX46" s="134"/>
      <c r="VFY46" s="134"/>
      <c r="VFZ46" s="134"/>
      <c r="VGA46" s="134"/>
      <c r="VGB46" s="134"/>
      <c r="VGC46" s="134"/>
      <c r="VGD46" s="134"/>
      <c r="VGE46" s="134"/>
      <c r="VGF46" s="134"/>
      <c r="VGG46" s="134"/>
      <c r="VGH46" s="134"/>
      <c r="VGI46" s="134"/>
      <c r="VGJ46" s="134"/>
      <c r="VGK46" s="134"/>
      <c r="VGL46" s="134"/>
      <c r="VGM46" s="134"/>
      <c r="VGN46" s="134"/>
      <c r="VGO46" s="134"/>
      <c r="VGP46" s="134"/>
      <c r="VGQ46" s="134"/>
      <c r="VGR46" s="134"/>
      <c r="VGS46" s="134"/>
      <c r="VGT46" s="134"/>
      <c r="VGU46" s="134"/>
      <c r="VGV46" s="134"/>
      <c r="VGW46" s="134"/>
      <c r="VGX46" s="134"/>
      <c r="VGY46" s="134"/>
      <c r="VGZ46" s="134"/>
      <c r="VHA46" s="134"/>
      <c r="VHB46" s="134"/>
      <c r="VHC46" s="134"/>
      <c r="VHD46" s="134"/>
      <c r="VHE46" s="134"/>
      <c r="VHF46" s="134"/>
      <c r="VHG46" s="134"/>
      <c r="VHH46" s="134"/>
      <c r="VHI46" s="134"/>
      <c r="VHJ46" s="134"/>
      <c r="VHK46" s="134"/>
      <c r="VHL46" s="134"/>
      <c r="VHM46" s="134"/>
      <c r="VHN46" s="134"/>
      <c r="VHO46" s="134"/>
      <c r="VHP46" s="134"/>
      <c r="VHQ46" s="134"/>
      <c r="VHR46" s="134"/>
      <c r="VHS46" s="134"/>
      <c r="VHT46" s="134"/>
      <c r="VHU46" s="134"/>
      <c r="VHV46" s="134"/>
      <c r="VHW46" s="134"/>
      <c r="VHX46" s="134"/>
      <c r="VHY46" s="134"/>
      <c r="VHZ46" s="134"/>
      <c r="VIA46" s="134"/>
      <c r="VIB46" s="134"/>
      <c r="VIC46" s="134"/>
      <c r="VID46" s="134"/>
      <c r="VIE46" s="134"/>
      <c r="VIF46" s="134"/>
      <c r="VIG46" s="134"/>
      <c r="VIH46" s="134"/>
      <c r="VII46" s="134"/>
      <c r="VIJ46" s="134"/>
      <c r="VIK46" s="134"/>
      <c r="VIL46" s="134"/>
      <c r="VIM46" s="134"/>
      <c r="VIN46" s="134"/>
      <c r="VIO46" s="134"/>
      <c r="VIP46" s="134"/>
      <c r="VIQ46" s="134"/>
      <c r="VIR46" s="134"/>
      <c r="VIS46" s="134"/>
      <c r="VIT46" s="134"/>
      <c r="VIU46" s="134"/>
      <c r="VIV46" s="134"/>
      <c r="VIW46" s="134"/>
      <c r="VIX46" s="134"/>
      <c r="VIY46" s="134"/>
      <c r="VIZ46" s="134"/>
      <c r="VJA46" s="134"/>
      <c r="VJB46" s="134"/>
      <c r="VJC46" s="134"/>
      <c r="VJD46" s="134"/>
      <c r="VJE46" s="134"/>
      <c r="VJF46" s="134"/>
      <c r="VJG46" s="134"/>
      <c r="VJH46" s="134"/>
      <c r="VJI46" s="134"/>
      <c r="VJJ46" s="134"/>
      <c r="VJK46" s="134"/>
      <c r="VJL46" s="134"/>
      <c r="VJM46" s="134"/>
      <c r="VJN46" s="134"/>
      <c r="VJO46" s="134"/>
      <c r="VJP46" s="134"/>
      <c r="VJQ46" s="134"/>
      <c r="VJR46" s="134"/>
      <c r="VJS46" s="134"/>
      <c r="VJT46" s="134"/>
      <c r="VJU46" s="134"/>
      <c r="VJV46" s="134"/>
      <c r="VJW46" s="134"/>
      <c r="VJX46" s="134"/>
      <c r="VJY46" s="134"/>
      <c r="VJZ46" s="134"/>
      <c r="VKA46" s="134"/>
      <c r="VKB46" s="134"/>
      <c r="VKC46" s="134"/>
      <c r="VKD46" s="134"/>
      <c r="VKE46" s="134"/>
      <c r="VKF46" s="134"/>
      <c r="VKG46" s="134"/>
      <c r="VKH46" s="134"/>
      <c r="VKI46" s="134"/>
      <c r="VKJ46" s="134"/>
      <c r="VKK46" s="134"/>
      <c r="VKL46" s="134"/>
      <c r="VKM46" s="134"/>
      <c r="VKN46" s="134"/>
      <c r="VKO46" s="134"/>
      <c r="VKP46" s="134"/>
      <c r="VKQ46" s="134"/>
      <c r="VKR46" s="134"/>
      <c r="VKS46" s="134"/>
      <c r="VKT46" s="134"/>
      <c r="VKU46" s="134"/>
      <c r="VKV46" s="134"/>
      <c r="VKW46" s="134"/>
      <c r="VKX46" s="134"/>
      <c r="VKY46" s="134"/>
      <c r="VKZ46" s="134"/>
      <c r="VLA46" s="134"/>
      <c r="VLB46" s="134"/>
      <c r="VLC46" s="134"/>
      <c r="VLD46" s="134"/>
      <c r="VLE46" s="134"/>
      <c r="VLF46" s="134"/>
      <c r="VLG46" s="134"/>
      <c r="VLH46" s="134"/>
      <c r="VLI46" s="134"/>
      <c r="VLJ46" s="134"/>
      <c r="VLK46" s="134"/>
      <c r="VLL46" s="134"/>
      <c r="VLM46" s="134"/>
      <c r="VLN46" s="134"/>
      <c r="VLO46" s="134"/>
      <c r="VLP46" s="134"/>
      <c r="VLQ46" s="134"/>
      <c r="VLR46" s="134"/>
      <c r="VLS46" s="134"/>
      <c r="VLT46" s="134"/>
      <c r="VLU46" s="134"/>
      <c r="VLV46" s="134"/>
      <c r="VLW46" s="134"/>
      <c r="VLX46" s="134"/>
      <c r="VLY46" s="134"/>
      <c r="VLZ46" s="134"/>
      <c r="VMA46" s="134"/>
      <c r="VMB46" s="134"/>
      <c r="VMC46" s="134"/>
      <c r="VMD46" s="134"/>
      <c r="VME46" s="134"/>
      <c r="VMF46" s="134"/>
      <c r="VMG46" s="134"/>
      <c r="VMH46" s="134"/>
      <c r="VMI46" s="134"/>
      <c r="VMJ46" s="134"/>
      <c r="VMK46" s="134"/>
      <c r="VML46" s="134"/>
      <c r="VMM46" s="134"/>
      <c r="VMN46" s="134"/>
      <c r="VMO46" s="134"/>
      <c r="VMP46" s="134"/>
      <c r="VMQ46" s="134"/>
      <c r="VMR46" s="134"/>
      <c r="VMS46" s="134"/>
      <c r="VMT46" s="134"/>
      <c r="VMU46" s="134"/>
      <c r="VMV46" s="134"/>
      <c r="VMW46" s="134"/>
      <c r="VMX46" s="134"/>
      <c r="VMY46" s="134"/>
      <c r="VMZ46" s="134"/>
      <c r="VNA46" s="134"/>
      <c r="VNB46" s="134"/>
      <c r="VNC46" s="134"/>
      <c r="VND46" s="134"/>
      <c r="VNE46" s="134"/>
      <c r="VNF46" s="134"/>
      <c r="VNG46" s="134"/>
      <c r="VNH46" s="134"/>
      <c r="VNI46" s="134"/>
      <c r="VNJ46" s="134"/>
      <c r="VNK46" s="134"/>
      <c r="VNL46" s="134"/>
      <c r="VNM46" s="134"/>
      <c r="VNN46" s="134"/>
      <c r="VNO46" s="134"/>
      <c r="VNP46" s="134"/>
      <c r="VNQ46" s="134"/>
      <c r="VNR46" s="134"/>
      <c r="VNS46" s="134"/>
      <c r="VNT46" s="134"/>
      <c r="VNU46" s="134"/>
      <c r="VNV46" s="134"/>
      <c r="VNW46" s="134"/>
      <c r="VNX46" s="134"/>
      <c r="VNY46" s="134"/>
      <c r="VNZ46" s="134"/>
      <c r="VOA46" s="134"/>
      <c r="VOB46" s="134"/>
      <c r="VOC46" s="134"/>
      <c r="VOD46" s="134"/>
      <c r="VOE46" s="134"/>
      <c r="VOF46" s="134"/>
      <c r="VOG46" s="134"/>
      <c r="VOH46" s="134"/>
      <c r="VOI46" s="134"/>
      <c r="VOJ46" s="134"/>
      <c r="VOK46" s="134"/>
      <c r="VOL46" s="134"/>
      <c r="VOM46" s="134"/>
      <c r="VON46" s="134"/>
      <c r="VOO46" s="134"/>
      <c r="VOP46" s="134"/>
      <c r="VOQ46" s="134"/>
      <c r="VOR46" s="134"/>
      <c r="VOS46" s="134"/>
      <c r="VOT46" s="134"/>
      <c r="VOU46" s="134"/>
      <c r="VOV46" s="134"/>
      <c r="VOW46" s="134"/>
      <c r="VOX46" s="134"/>
      <c r="VOY46" s="134"/>
      <c r="VOZ46" s="134"/>
      <c r="VPA46" s="134"/>
      <c r="VPB46" s="134"/>
      <c r="VPC46" s="134"/>
      <c r="VPD46" s="134"/>
      <c r="VPE46" s="134"/>
      <c r="VPF46" s="134"/>
      <c r="VPG46" s="134"/>
      <c r="VPH46" s="134"/>
      <c r="VPI46" s="134"/>
      <c r="VPJ46" s="134"/>
      <c r="VPK46" s="134"/>
      <c r="VPL46" s="134"/>
      <c r="VPM46" s="134"/>
      <c r="VPN46" s="134"/>
      <c r="VPO46" s="134"/>
      <c r="VPP46" s="134"/>
      <c r="VPQ46" s="134"/>
      <c r="VPR46" s="134"/>
      <c r="VPS46" s="134"/>
      <c r="VPT46" s="134"/>
      <c r="VPU46" s="134"/>
      <c r="VPV46" s="134"/>
      <c r="VPW46" s="134"/>
      <c r="VPX46" s="134"/>
      <c r="VPY46" s="134"/>
      <c r="VPZ46" s="134"/>
      <c r="VQA46" s="134"/>
      <c r="VQB46" s="134"/>
      <c r="VQC46" s="134"/>
      <c r="VQD46" s="134"/>
      <c r="VQE46" s="134"/>
      <c r="VQF46" s="134"/>
      <c r="VQG46" s="134"/>
      <c r="VQH46" s="134"/>
      <c r="VQI46" s="134"/>
      <c r="VQJ46" s="134"/>
      <c r="VQK46" s="134"/>
      <c r="VQL46" s="134"/>
      <c r="VQM46" s="134"/>
      <c r="VQN46" s="134"/>
      <c r="VQO46" s="134"/>
      <c r="VQP46" s="134"/>
      <c r="VQQ46" s="134"/>
      <c r="VQR46" s="134"/>
      <c r="VQS46" s="134"/>
      <c r="VQT46" s="134"/>
      <c r="VQU46" s="134"/>
      <c r="VQV46" s="134"/>
      <c r="VQW46" s="134"/>
      <c r="VQX46" s="134"/>
      <c r="VQY46" s="134"/>
      <c r="VQZ46" s="134"/>
      <c r="VRA46" s="134"/>
      <c r="VRB46" s="134"/>
      <c r="VRC46" s="134"/>
      <c r="VRD46" s="134"/>
      <c r="VRE46" s="134"/>
      <c r="VRF46" s="134"/>
      <c r="VRG46" s="134"/>
      <c r="VRH46" s="134"/>
      <c r="VRI46" s="134"/>
      <c r="VRJ46" s="134"/>
      <c r="VRK46" s="134"/>
      <c r="VRL46" s="134"/>
      <c r="VRM46" s="134"/>
      <c r="VRN46" s="134"/>
      <c r="VRO46" s="134"/>
      <c r="VRP46" s="134"/>
      <c r="VRQ46" s="134"/>
      <c r="VRR46" s="134"/>
      <c r="VRS46" s="134"/>
      <c r="VRT46" s="134"/>
      <c r="VRU46" s="134"/>
      <c r="VRV46" s="134"/>
      <c r="VRW46" s="134"/>
      <c r="VRX46" s="134"/>
      <c r="VRY46" s="134"/>
      <c r="VRZ46" s="134"/>
      <c r="VSA46" s="134"/>
      <c r="VSB46" s="134"/>
      <c r="VSC46" s="134"/>
      <c r="VSD46" s="134"/>
      <c r="VSE46" s="134"/>
      <c r="VSF46" s="134"/>
      <c r="VSG46" s="134"/>
      <c r="VSH46" s="134"/>
      <c r="VSI46" s="134"/>
      <c r="VSJ46" s="134"/>
      <c r="VSK46" s="134"/>
      <c r="VSL46" s="134"/>
      <c r="VSM46" s="134"/>
      <c r="VSN46" s="134"/>
      <c r="VSO46" s="134"/>
      <c r="VSP46" s="134"/>
      <c r="VSQ46" s="134"/>
      <c r="VSR46" s="134"/>
      <c r="VSS46" s="134"/>
      <c r="VST46" s="134"/>
      <c r="VSU46" s="134"/>
      <c r="VSV46" s="134"/>
      <c r="VSW46" s="134"/>
      <c r="VSX46" s="134"/>
      <c r="VSY46" s="134"/>
      <c r="VSZ46" s="134"/>
      <c r="VTA46" s="134"/>
      <c r="VTB46" s="134"/>
      <c r="VTC46" s="134"/>
      <c r="VTD46" s="134"/>
      <c r="VTE46" s="134"/>
      <c r="VTF46" s="134"/>
      <c r="VTG46" s="134"/>
      <c r="VTH46" s="134"/>
      <c r="VTI46" s="134"/>
      <c r="VTJ46" s="134"/>
      <c r="VTK46" s="134"/>
      <c r="VTL46" s="134"/>
      <c r="VTM46" s="134"/>
      <c r="VTN46" s="134"/>
      <c r="VTO46" s="134"/>
      <c r="VTP46" s="134"/>
      <c r="VTQ46" s="134"/>
      <c r="VTR46" s="134"/>
      <c r="VTS46" s="134"/>
      <c r="VTT46" s="134"/>
      <c r="VTU46" s="134"/>
      <c r="VTV46" s="134"/>
      <c r="VTW46" s="134"/>
      <c r="VTX46" s="134"/>
      <c r="VTY46" s="134"/>
      <c r="VTZ46" s="134"/>
      <c r="VUA46" s="134"/>
      <c r="VUB46" s="134"/>
      <c r="VUC46" s="134"/>
      <c r="VUD46" s="134"/>
      <c r="VUE46" s="134"/>
      <c r="VUF46" s="134"/>
      <c r="VUG46" s="134"/>
      <c r="VUH46" s="134"/>
      <c r="VUI46" s="134"/>
      <c r="VUJ46" s="134"/>
      <c r="VUK46" s="134"/>
      <c r="VUL46" s="134"/>
      <c r="VUM46" s="134"/>
      <c r="VUN46" s="134"/>
      <c r="VUO46" s="134"/>
      <c r="VUP46" s="134"/>
      <c r="VUQ46" s="134"/>
      <c r="VUR46" s="134"/>
      <c r="VUS46" s="134"/>
      <c r="VUT46" s="134"/>
      <c r="VUU46" s="134"/>
      <c r="VUV46" s="134"/>
      <c r="VUW46" s="134"/>
      <c r="VUX46" s="134"/>
      <c r="VUY46" s="134"/>
      <c r="VUZ46" s="134"/>
      <c r="VVA46" s="134"/>
      <c r="VVB46" s="134"/>
      <c r="VVC46" s="134"/>
      <c r="VVD46" s="134"/>
      <c r="VVE46" s="134"/>
      <c r="VVF46" s="134"/>
      <c r="VVG46" s="134"/>
      <c r="VVH46" s="134"/>
      <c r="VVI46" s="134"/>
      <c r="VVJ46" s="134"/>
      <c r="VVK46" s="134"/>
      <c r="VVL46" s="134"/>
      <c r="VVM46" s="134"/>
      <c r="VVN46" s="134"/>
      <c r="VVO46" s="134"/>
      <c r="VVP46" s="134"/>
      <c r="VVQ46" s="134"/>
      <c r="VVR46" s="134"/>
      <c r="VVS46" s="134"/>
      <c r="VVT46" s="134"/>
      <c r="VVU46" s="134"/>
      <c r="VVV46" s="134"/>
      <c r="VVW46" s="134"/>
      <c r="VVX46" s="134"/>
      <c r="VVY46" s="134"/>
      <c r="VVZ46" s="134"/>
      <c r="VWA46" s="134"/>
      <c r="VWB46" s="134"/>
      <c r="VWC46" s="134"/>
      <c r="VWD46" s="134"/>
      <c r="VWE46" s="134"/>
      <c r="VWF46" s="134"/>
      <c r="VWG46" s="134"/>
      <c r="VWH46" s="134"/>
      <c r="VWI46" s="134"/>
      <c r="VWJ46" s="134"/>
      <c r="VWK46" s="134"/>
      <c r="VWL46" s="134"/>
      <c r="VWM46" s="134"/>
      <c r="VWN46" s="134"/>
      <c r="VWO46" s="134"/>
      <c r="VWP46" s="134"/>
      <c r="VWQ46" s="134"/>
      <c r="VWR46" s="134"/>
      <c r="VWS46" s="134"/>
      <c r="VWT46" s="134"/>
      <c r="VWU46" s="134"/>
      <c r="VWV46" s="134"/>
      <c r="VWW46" s="134"/>
      <c r="VWX46" s="134"/>
      <c r="VWY46" s="134"/>
      <c r="VWZ46" s="134"/>
      <c r="VXA46" s="134"/>
      <c r="VXB46" s="134"/>
      <c r="VXC46" s="134"/>
      <c r="VXD46" s="134"/>
      <c r="VXE46" s="134"/>
      <c r="VXF46" s="134"/>
      <c r="VXG46" s="134"/>
      <c r="VXH46" s="134"/>
      <c r="VXI46" s="134"/>
      <c r="VXJ46" s="134"/>
      <c r="VXK46" s="134"/>
      <c r="VXL46" s="134"/>
      <c r="VXM46" s="134"/>
      <c r="VXN46" s="134"/>
      <c r="VXO46" s="134"/>
      <c r="VXP46" s="134"/>
      <c r="VXQ46" s="134"/>
      <c r="VXR46" s="134"/>
      <c r="VXS46" s="134"/>
      <c r="VXT46" s="134"/>
      <c r="VXU46" s="134"/>
      <c r="VXV46" s="134"/>
      <c r="VXW46" s="134"/>
      <c r="VXX46" s="134"/>
      <c r="VXY46" s="134"/>
      <c r="VXZ46" s="134"/>
      <c r="VYA46" s="134"/>
      <c r="VYB46" s="134"/>
      <c r="VYC46" s="134"/>
      <c r="VYD46" s="134"/>
      <c r="VYE46" s="134"/>
      <c r="VYF46" s="134"/>
      <c r="VYG46" s="134"/>
      <c r="VYH46" s="134"/>
      <c r="VYI46" s="134"/>
      <c r="VYJ46" s="134"/>
      <c r="VYK46" s="134"/>
      <c r="VYL46" s="134"/>
      <c r="VYM46" s="134"/>
      <c r="VYN46" s="134"/>
      <c r="VYO46" s="134"/>
      <c r="VYP46" s="134"/>
      <c r="VYQ46" s="134"/>
      <c r="VYR46" s="134"/>
      <c r="VYS46" s="134"/>
      <c r="VYT46" s="134"/>
      <c r="VYU46" s="134"/>
      <c r="VYV46" s="134"/>
      <c r="VYW46" s="134"/>
      <c r="VYX46" s="134"/>
      <c r="VYY46" s="134"/>
      <c r="VYZ46" s="134"/>
      <c r="VZA46" s="134"/>
      <c r="VZB46" s="134"/>
      <c r="VZC46" s="134"/>
      <c r="VZD46" s="134"/>
      <c r="VZE46" s="134"/>
      <c r="VZF46" s="134"/>
      <c r="VZG46" s="134"/>
      <c r="VZH46" s="134"/>
      <c r="VZI46" s="134"/>
      <c r="VZJ46" s="134"/>
      <c r="VZK46" s="134"/>
      <c r="VZL46" s="134"/>
      <c r="VZM46" s="134"/>
      <c r="VZN46" s="134"/>
      <c r="VZO46" s="134"/>
      <c r="VZP46" s="134"/>
      <c r="VZQ46" s="134"/>
      <c r="VZR46" s="134"/>
      <c r="VZS46" s="134"/>
      <c r="VZT46" s="134"/>
      <c r="VZU46" s="134"/>
      <c r="VZV46" s="134"/>
      <c r="VZW46" s="134"/>
      <c r="VZX46" s="134"/>
      <c r="VZY46" s="134"/>
      <c r="VZZ46" s="134"/>
      <c r="WAA46" s="134"/>
      <c r="WAB46" s="134"/>
      <c r="WAC46" s="134"/>
      <c r="WAD46" s="134"/>
      <c r="WAE46" s="134"/>
      <c r="WAF46" s="134"/>
      <c r="WAG46" s="134"/>
      <c r="WAH46" s="134"/>
      <c r="WAI46" s="134"/>
      <c r="WAJ46" s="134"/>
      <c r="WAK46" s="134"/>
      <c r="WAL46" s="134"/>
      <c r="WAM46" s="134"/>
      <c r="WAN46" s="134"/>
      <c r="WAO46" s="134"/>
      <c r="WAP46" s="134"/>
      <c r="WAQ46" s="134"/>
      <c r="WAR46" s="134"/>
      <c r="WAS46" s="134"/>
      <c r="WAT46" s="134"/>
      <c r="WAU46" s="134"/>
      <c r="WAV46" s="134"/>
      <c r="WAW46" s="134"/>
      <c r="WAX46" s="134"/>
      <c r="WAY46" s="134"/>
      <c r="WAZ46" s="134"/>
      <c r="WBA46" s="134"/>
      <c r="WBB46" s="134"/>
      <c r="WBC46" s="134"/>
      <c r="WBD46" s="134"/>
      <c r="WBE46" s="134"/>
      <c r="WBF46" s="134"/>
      <c r="WBG46" s="134"/>
      <c r="WBH46" s="134"/>
      <c r="WBI46" s="134"/>
      <c r="WBJ46" s="134"/>
      <c r="WBK46" s="134"/>
      <c r="WBL46" s="134"/>
      <c r="WBM46" s="134"/>
      <c r="WBN46" s="134"/>
      <c r="WBO46" s="134"/>
      <c r="WBP46" s="134"/>
      <c r="WBQ46" s="134"/>
      <c r="WBR46" s="134"/>
      <c r="WBS46" s="134"/>
      <c r="WBT46" s="134"/>
      <c r="WBU46" s="134"/>
      <c r="WBV46" s="134"/>
      <c r="WBW46" s="134"/>
      <c r="WBX46" s="134"/>
      <c r="WBY46" s="134"/>
      <c r="WBZ46" s="134"/>
      <c r="WCA46" s="134"/>
      <c r="WCB46" s="134"/>
      <c r="WCC46" s="134"/>
      <c r="WCD46" s="134"/>
      <c r="WCE46" s="134"/>
      <c r="WCF46" s="134"/>
      <c r="WCG46" s="134"/>
      <c r="WCH46" s="134"/>
      <c r="WCI46" s="134"/>
      <c r="WCJ46" s="134"/>
      <c r="WCK46" s="134"/>
      <c r="WCL46" s="134"/>
      <c r="WCM46" s="134"/>
      <c r="WCN46" s="134"/>
      <c r="WCO46" s="134"/>
      <c r="WCP46" s="134"/>
      <c r="WCQ46" s="134"/>
      <c r="WCR46" s="134"/>
      <c r="WCS46" s="134"/>
      <c r="WCT46" s="134"/>
      <c r="WCU46" s="134"/>
      <c r="WCV46" s="134"/>
      <c r="WCW46" s="134"/>
      <c r="WCX46" s="134"/>
      <c r="WCY46" s="134"/>
      <c r="WCZ46" s="134"/>
      <c r="WDA46" s="134"/>
      <c r="WDB46" s="134"/>
      <c r="WDC46" s="134"/>
      <c r="WDD46" s="134"/>
      <c r="WDE46" s="134"/>
      <c r="WDF46" s="134"/>
      <c r="WDG46" s="134"/>
      <c r="WDH46" s="134"/>
      <c r="WDI46" s="134"/>
      <c r="WDJ46" s="134"/>
      <c r="WDK46" s="134"/>
      <c r="WDL46" s="134"/>
      <c r="WDM46" s="134"/>
      <c r="WDN46" s="134"/>
      <c r="WDO46" s="134"/>
      <c r="WDP46" s="134"/>
      <c r="WDQ46" s="134"/>
      <c r="WDR46" s="134"/>
      <c r="WDS46" s="134"/>
      <c r="WDT46" s="134"/>
      <c r="WDU46" s="134"/>
      <c r="WDV46" s="134"/>
      <c r="WDW46" s="134"/>
      <c r="WDX46" s="134"/>
      <c r="WDY46" s="134"/>
      <c r="WDZ46" s="134"/>
      <c r="WEA46" s="134"/>
      <c r="WEB46" s="134"/>
      <c r="WEC46" s="134"/>
      <c r="WED46" s="134"/>
      <c r="WEE46" s="134"/>
      <c r="WEF46" s="134"/>
      <c r="WEG46" s="134"/>
      <c r="WEH46" s="134"/>
      <c r="WEI46" s="134"/>
      <c r="WEJ46" s="134"/>
      <c r="WEK46" s="134"/>
      <c r="WEL46" s="134"/>
      <c r="WEM46" s="134"/>
      <c r="WEN46" s="134"/>
      <c r="WEO46" s="134"/>
      <c r="WEP46" s="134"/>
      <c r="WEQ46" s="134"/>
      <c r="WER46" s="134"/>
      <c r="WES46" s="134"/>
      <c r="WET46" s="134"/>
      <c r="WEU46" s="134"/>
      <c r="WEV46" s="134"/>
      <c r="WEW46" s="134"/>
      <c r="WEX46" s="134"/>
      <c r="WEY46" s="134"/>
      <c r="WEZ46" s="134"/>
      <c r="WFA46" s="134"/>
      <c r="WFB46" s="134"/>
      <c r="WFC46" s="134"/>
      <c r="WFD46" s="134"/>
      <c r="WFE46" s="134"/>
      <c r="WFF46" s="134"/>
      <c r="WFG46" s="134"/>
      <c r="WFH46" s="134"/>
      <c r="WFI46" s="134"/>
      <c r="WFJ46" s="134"/>
      <c r="WFK46" s="134"/>
      <c r="WFL46" s="134"/>
      <c r="WFM46" s="134"/>
      <c r="WFN46" s="134"/>
      <c r="WFO46" s="134"/>
      <c r="WFP46" s="134"/>
      <c r="WFQ46" s="134"/>
      <c r="WFR46" s="134"/>
      <c r="WFS46" s="134"/>
      <c r="WFT46" s="134"/>
      <c r="WFU46" s="134"/>
      <c r="WFV46" s="134"/>
      <c r="WFW46" s="134"/>
      <c r="WFX46" s="134"/>
      <c r="WFY46" s="134"/>
      <c r="WFZ46" s="134"/>
      <c r="WGA46" s="134"/>
      <c r="WGB46" s="134"/>
      <c r="WGC46" s="134"/>
      <c r="WGD46" s="134"/>
      <c r="WGE46" s="134"/>
      <c r="WGF46" s="134"/>
      <c r="WGG46" s="134"/>
      <c r="WGH46" s="134"/>
      <c r="WGI46" s="134"/>
      <c r="WGJ46" s="134"/>
      <c r="WGK46" s="134"/>
      <c r="WGL46" s="134"/>
      <c r="WGM46" s="134"/>
      <c r="WGN46" s="134"/>
      <c r="WGO46" s="134"/>
      <c r="WGP46" s="134"/>
      <c r="WGQ46" s="134"/>
      <c r="WGR46" s="134"/>
      <c r="WGS46" s="134"/>
      <c r="WGT46" s="134"/>
      <c r="WGU46" s="134"/>
      <c r="WGV46" s="134"/>
      <c r="WGW46" s="134"/>
      <c r="WGX46" s="134"/>
      <c r="WGY46" s="134"/>
      <c r="WGZ46" s="134"/>
      <c r="WHA46" s="134"/>
      <c r="WHB46" s="134"/>
      <c r="WHC46" s="134"/>
      <c r="WHD46" s="134"/>
      <c r="WHE46" s="134"/>
      <c r="WHF46" s="134"/>
      <c r="WHG46" s="134"/>
      <c r="WHH46" s="134"/>
      <c r="WHI46" s="134"/>
      <c r="WHJ46" s="134"/>
      <c r="WHK46" s="134"/>
      <c r="WHL46" s="134"/>
      <c r="WHM46" s="134"/>
      <c r="WHN46" s="134"/>
      <c r="WHO46" s="134"/>
      <c r="WHP46" s="134"/>
      <c r="WHQ46" s="134"/>
      <c r="WHR46" s="134"/>
      <c r="WHS46" s="134"/>
      <c r="WHT46" s="134"/>
      <c r="WHU46" s="134"/>
      <c r="WHV46" s="134"/>
      <c r="WHW46" s="134"/>
      <c r="WHX46" s="134"/>
      <c r="WHY46" s="134"/>
      <c r="WHZ46" s="134"/>
      <c r="WIA46" s="134"/>
      <c r="WIB46" s="134"/>
      <c r="WIC46" s="134"/>
      <c r="WID46" s="134"/>
      <c r="WIE46" s="134"/>
      <c r="WIF46" s="134"/>
      <c r="WIG46" s="134"/>
      <c r="WIH46" s="134"/>
      <c r="WII46" s="134"/>
      <c r="WIJ46" s="134"/>
      <c r="WIK46" s="134"/>
      <c r="WIL46" s="134"/>
      <c r="WIM46" s="134"/>
      <c r="WIN46" s="134"/>
      <c r="WIO46" s="134"/>
      <c r="WIP46" s="134"/>
      <c r="WIQ46" s="134"/>
      <c r="WIR46" s="134"/>
      <c r="WIS46" s="134"/>
      <c r="WIT46" s="134"/>
      <c r="WIU46" s="134"/>
      <c r="WIV46" s="134"/>
      <c r="WIW46" s="134"/>
      <c r="WIX46" s="134"/>
      <c r="WIY46" s="134"/>
      <c r="WIZ46" s="134"/>
      <c r="WJA46" s="134"/>
      <c r="WJB46" s="134"/>
      <c r="WJC46" s="134"/>
      <c r="WJD46" s="134"/>
      <c r="WJE46" s="134"/>
      <c r="WJF46" s="134"/>
      <c r="WJG46" s="134"/>
      <c r="WJH46" s="134"/>
      <c r="WJI46" s="134"/>
      <c r="WJJ46" s="134"/>
      <c r="WJK46" s="134"/>
      <c r="WJL46" s="134"/>
      <c r="WJM46" s="134"/>
      <c r="WJN46" s="134"/>
      <c r="WJO46" s="134"/>
      <c r="WJP46" s="134"/>
      <c r="WJQ46" s="134"/>
      <c r="WJR46" s="134"/>
      <c r="WJS46" s="134"/>
      <c r="WJT46" s="134"/>
      <c r="WJU46" s="134"/>
      <c r="WJV46" s="134"/>
      <c r="WJW46" s="134"/>
      <c r="WJX46" s="134"/>
      <c r="WJY46" s="134"/>
      <c r="WJZ46" s="134"/>
      <c r="WKA46" s="134"/>
      <c r="WKB46" s="134"/>
      <c r="WKC46" s="134"/>
      <c r="WKD46" s="134"/>
      <c r="WKE46" s="134"/>
      <c r="WKF46" s="134"/>
      <c r="WKG46" s="134"/>
      <c r="WKH46" s="134"/>
      <c r="WKI46" s="134"/>
      <c r="WKJ46" s="134"/>
      <c r="WKK46" s="134"/>
      <c r="WKL46" s="134"/>
      <c r="WKM46" s="134"/>
      <c r="WKN46" s="134"/>
      <c r="WKO46" s="134"/>
      <c r="WKP46" s="134"/>
      <c r="WKQ46" s="134"/>
      <c r="WKR46" s="134"/>
      <c r="WKS46" s="134"/>
      <c r="WKT46" s="134"/>
      <c r="WKU46" s="134"/>
      <c r="WKV46" s="134"/>
      <c r="WKW46" s="134"/>
      <c r="WKX46" s="134"/>
      <c r="WKY46" s="134"/>
      <c r="WKZ46" s="134"/>
      <c r="WLA46" s="134"/>
      <c r="WLB46" s="134"/>
      <c r="WLC46" s="134"/>
      <c r="WLD46" s="134"/>
      <c r="WLE46" s="134"/>
      <c r="WLF46" s="134"/>
      <c r="WLG46" s="134"/>
      <c r="WLH46" s="134"/>
      <c r="WLI46" s="134"/>
      <c r="WLJ46" s="134"/>
      <c r="WLK46" s="134"/>
      <c r="WLL46" s="134"/>
      <c r="WLM46" s="134"/>
      <c r="WLN46" s="134"/>
      <c r="WLO46" s="134"/>
      <c r="WLP46" s="134"/>
      <c r="WLQ46" s="134"/>
      <c r="WLR46" s="134"/>
      <c r="WLS46" s="134"/>
      <c r="WLT46" s="134"/>
      <c r="WLU46" s="134"/>
      <c r="WLV46" s="134"/>
      <c r="WLW46" s="134"/>
      <c r="WLX46" s="134"/>
      <c r="WLY46" s="134"/>
      <c r="WLZ46" s="134"/>
      <c r="WMA46" s="134"/>
      <c r="WMB46" s="134"/>
      <c r="WMC46" s="134"/>
      <c r="WMD46" s="134"/>
      <c r="WME46" s="134"/>
      <c r="WMF46" s="134"/>
      <c r="WMG46" s="134"/>
      <c r="WMH46" s="134"/>
      <c r="WMI46" s="134"/>
      <c r="WMJ46" s="134"/>
      <c r="WMK46" s="134"/>
      <c r="WML46" s="134"/>
      <c r="WMM46" s="134"/>
      <c r="WMN46" s="134"/>
      <c r="WMO46" s="134"/>
      <c r="WMP46" s="134"/>
      <c r="WMQ46" s="134"/>
      <c r="WMR46" s="134"/>
      <c r="WMS46" s="134"/>
      <c r="WMT46" s="134"/>
      <c r="WMU46" s="134"/>
      <c r="WMV46" s="134"/>
      <c r="WMW46" s="134"/>
      <c r="WMX46" s="134"/>
      <c r="WMY46" s="134"/>
      <c r="WMZ46" s="134"/>
      <c r="WNA46" s="134"/>
      <c r="WNB46" s="134"/>
      <c r="WNC46" s="134"/>
      <c r="WND46" s="134"/>
      <c r="WNE46" s="134"/>
      <c r="WNF46" s="134"/>
      <c r="WNG46" s="134"/>
      <c r="WNH46" s="134"/>
      <c r="WNI46" s="134"/>
      <c r="WNJ46" s="134"/>
      <c r="WNK46" s="134"/>
      <c r="WNL46" s="134"/>
      <c r="WNM46" s="134"/>
      <c r="WNN46" s="134"/>
      <c r="WNO46" s="134"/>
      <c r="WNP46" s="134"/>
      <c r="WNQ46" s="134"/>
      <c r="WNR46" s="134"/>
      <c r="WNS46" s="134"/>
      <c r="WNT46" s="134"/>
      <c r="WNU46" s="134"/>
      <c r="WNV46" s="134"/>
      <c r="WNW46" s="134"/>
      <c r="WNX46" s="134"/>
      <c r="WNY46" s="134"/>
      <c r="WNZ46" s="134"/>
      <c r="WOA46" s="134"/>
      <c r="WOB46" s="134"/>
      <c r="WOC46" s="134"/>
      <c r="WOD46" s="134"/>
      <c r="WOE46" s="134"/>
      <c r="WOF46" s="134"/>
      <c r="WOG46" s="134"/>
      <c r="WOH46" s="134"/>
      <c r="WOI46" s="134"/>
      <c r="WOJ46" s="134"/>
      <c r="WOK46" s="134"/>
      <c r="WOL46" s="134"/>
      <c r="WOM46" s="134"/>
      <c r="WON46" s="134"/>
      <c r="WOO46" s="134"/>
      <c r="WOP46" s="134"/>
      <c r="WOQ46" s="134"/>
      <c r="WOR46" s="134"/>
      <c r="WOS46" s="134"/>
      <c r="WOT46" s="134"/>
      <c r="WOU46" s="134"/>
      <c r="WOV46" s="134"/>
      <c r="WOW46" s="134"/>
      <c r="WOX46" s="134"/>
      <c r="WOY46" s="134"/>
      <c r="WOZ46" s="134"/>
      <c r="WPA46" s="134"/>
      <c r="WPB46" s="134"/>
      <c r="WPC46" s="134"/>
      <c r="WPD46" s="134"/>
      <c r="WPE46" s="134"/>
      <c r="WPF46" s="134"/>
      <c r="WPG46" s="134"/>
      <c r="WPH46" s="134"/>
      <c r="WPI46" s="134"/>
      <c r="WPJ46" s="134"/>
      <c r="WPK46" s="134"/>
      <c r="WPL46" s="134"/>
      <c r="WPM46" s="134"/>
      <c r="WPN46" s="134"/>
      <c r="WPO46" s="134"/>
      <c r="WPP46" s="134"/>
      <c r="WPQ46" s="134"/>
      <c r="WPR46" s="134"/>
      <c r="WPS46" s="134"/>
      <c r="WPT46" s="134"/>
      <c r="WPU46" s="134"/>
      <c r="WPV46" s="134"/>
      <c r="WPW46" s="134"/>
      <c r="WPX46" s="134"/>
      <c r="WPY46" s="134"/>
      <c r="WPZ46" s="134"/>
      <c r="WQA46" s="134"/>
      <c r="WQB46" s="134"/>
      <c r="WQC46" s="134"/>
      <c r="WQD46" s="134"/>
      <c r="WQE46" s="134"/>
      <c r="WQF46" s="134"/>
      <c r="WQG46" s="134"/>
      <c r="WQH46" s="134"/>
      <c r="WQI46" s="134"/>
      <c r="WQJ46" s="134"/>
      <c r="WQK46" s="134"/>
      <c r="WQL46" s="134"/>
      <c r="WQM46" s="134"/>
      <c r="WQN46" s="134"/>
      <c r="WQO46" s="134"/>
      <c r="WQP46" s="134"/>
      <c r="WQQ46" s="134"/>
      <c r="WQR46" s="134"/>
      <c r="WQS46" s="134"/>
      <c r="WQT46" s="134"/>
      <c r="WQU46" s="134"/>
      <c r="WQV46" s="134"/>
      <c r="WQW46" s="134"/>
      <c r="WQX46" s="134"/>
      <c r="WQY46" s="134"/>
      <c r="WQZ46" s="134"/>
      <c r="WRA46" s="134"/>
      <c r="WRB46" s="134"/>
      <c r="WRC46" s="134"/>
      <c r="WRD46" s="134"/>
      <c r="WRE46" s="134"/>
      <c r="WRF46" s="134"/>
      <c r="WRG46" s="134"/>
      <c r="WRH46" s="134"/>
      <c r="WRI46" s="134"/>
      <c r="WRJ46" s="134"/>
      <c r="WRK46" s="134"/>
      <c r="WRL46" s="134"/>
      <c r="WRM46" s="134"/>
      <c r="WRN46" s="134"/>
      <c r="WRO46" s="134"/>
      <c r="WRP46" s="134"/>
      <c r="WRQ46" s="134"/>
      <c r="WRR46" s="134"/>
      <c r="WRS46" s="134"/>
      <c r="WRT46" s="134"/>
      <c r="WRU46" s="134"/>
      <c r="WRV46" s="134"/>
      <c r="WRW46" s="134"/>
      <c r="WRX46" s="134"/>
      <c r="WRY46" s="134"/>
      <c r="WRZ46" s="134"/>
      <c r="WSA46" s="134"/>
      <c r="WSB46" s="134"/>
      <c r="WSC46" s="134"/>
      <c r="WSD46" s="134"/>
      <c r="WSE46" s="134"/>
      <c r="WSF46" s="134"/>
      <c r="WSG46" s="134"/>
      <c r="WSH46" s="134"/>
      <c r="WSI46" s="134"/>
      <c r="WSJ46" s="134"/>
      <c r="WSK46" s="134"/>
      <c r="WSL46" s="134"/>
      <c r="WSM46" s="134"/>
      <c r="WSN46" s="134"/>
      <c r="WSO46" s="134"/>
      <c r="WSP46" s="134"/>
      <c r="WSQ46" s="134"/>
      <c r="WSR46" s="134"/>
      <c r="WSS46" s="134"/>
      <c r="WST46" s="134"/>
      <c r="WSU46" s="134"/>
      <c r="WSV46" s="134"/>
      <c r="WSW46" s="134"/>
      <c r="WSX46" s="134"/>
      <c r="WSY46" s="134"/>
      <c r="WSZ46" s="134"/>
      <c r="WTA46" s="134"/>
      <c r="WTB46" s="134"/>
      <c r="WTC46" s="134"/>
      <c r="WTD46" s="134"/>
      <c r="WTE46" s="134"/>
      <c r="WTF46" s="134"/>
      <c r="WTG46" s="134"/>
      <c r="WTH46" s="134"/>
      <c r="WTI46" s="134"/>
      <c r="WTJ46" s="134"/>
      <c r="WTK46" s="134"/>
      <c r="WTL46" s="134"/>
      <c r="WTM46" s="134"/>
      <c r="WTN46" s="134"/>
      <c r="WTO46" s="134"/>
      <c r="WTP46" s="134"/>
      <c r="WTQ46" s="134"/>
      <c r="WTR46" s="134"/>
      <c r="WTS46" s="134"/>
      <c r="WTT46" s="134"/>
      <c r="WTU46" s="134"/>
      <c r="WTV46" s="134"/>
      <c r="WTW46" s="134"/>
      <c r="WTX46" s="134"/>
      <c r="WTY46" s="134"/>
      <c r="WTZ46" s="134"/>
      <c r="WUA46" s="134"/>
      <c r="WUB46" s="134"/>
      <c r="WUC46" s="134"/>
      <c r="WUD46" s="134"/>
      <c r="WUE46" s="134"/>
      <c r="WUF46" s="134"/>
      <c r="WUG46" s="134"/>
      <c r="WUH46" s="134"/>
      <c r="WUI46" s="134"/>
      <c r="WUJ46" s="134"/>
      <c r="WUK46" s="134"/>
      <c r="WUL46" s="134"/>
      <c r="WUM46" s="134"/>
      <c r="WUN46" s="134"/>
      <c r="WUO46" s="134"/>
      <c r="WUP46" s="134"/>
      <c r="WUQ46" s="134"/>
      <c r="WUR46" s="134"/>
      <c r="WUS46" s="134"/>
      <c r="WUT46" s="134"/>
      <c r="WUU46" s="134"/>
      <c r="WUV46" s="134"/>
      <c r="WUW46" s="134"/>
      <c r="WUX46" s="134"/>
      <c r="WUY46" s="134"/>
      <c r="WUZ46" s="134"/>
      <c r="WVA46" s="134"/>
      <c r="WVB46" s="134"/>
      <c r="WVC46" s="134"/>
      <c r="WVD46" s="134"/>
      <c r="WVE46" s="134"/>
      <c r="WVF46" s="134"/>
      <c r="WVG46" s="134"/>
      <c r="WVH46" s="134"/>
      <c r="WVI46" s="134"/>
      <c r="WVJ46" s="134"/>
      <c r="WVK46" s="134"/>
      <c r="WVL46" s="134"/>
      <c r="WVM46" s="134"/>
      <c r="WVN46" s="134"/>
      <c r="WVO46" s="134"/>
      <c r="WVP46" s="134"/>
      <c r="WVQ46" s="134"/>
      <c r="WVR46" s="134"/>
      <c r="WVS46" s="134"/>
      <c r="WVT46" s="134"/>
      <c r="WVU46" s="134"/>
      <c r="WVV46" s="134"/>
      <c r="WVW46" s="134"/>
      <c r="WVX46" s="134"/>
      <c r="WVY46" s="134"/>
      <c r="WVZ46" s="134"/>
      <c r="WWA46" s="134"/>
      <c r="WWB46" s="134"/>
      <c r="WWC46" s="134"/>
      <c r="WWD46" s="134"/>
      <c r="WWE46" s="134"/>
      <c r="WWF46" s="134"/>
      <c r="WWG46" s="134"/>
      <c r="WWH46" s="134"/>
      <c r="WWI46" s="134"/>
      <c r="WWJ46" s="134"/>
      <c r="WWK46" s="134"/>
      <c r="WWL46" s="134"/>
      <c r="WWM46" s="134"/>
      <c r="WWN46" s="134"/>
      <c r="WWO46" s="134"/>
      <c r="WWP46" s="134"/>
      <c r="WWQ46" s="134"/>
      <c r="WWR46" s="134"/>
      <c r="WWS46" s="134"/>
      <c r="WWT46" s="134"/>
      <c r="WWU46" s="134"/>
      <c r="WWV46" s="134"/>
      <c r="WWW46" s="134"/>
      <c r="WWX46" s="134"/>
      <c r="WWY46" s="134"/>
      <c r="WWZ46" s="134"/>
      <c r="WXA46" s="134"/>
      <c r="WXB46" s="134"/>
      <c r="WXC46" s="134"/>
      <c r="WXD46" s="134"/>
      <c r="WXE46" s="134"/>
      <c r="WXF46" s="134"/>
      <c r="WXG46" s="134"/>
      <c r="WXH46" s="134"/>
      <c r="WXI46" s="134"/>
      <c r="WXJ46" s="134"/>
      <c r="WXK46" s="134"/>
      <c r="WXL46" s="134"/>
      <c r="WXM46" s="134"/>
      <c r="WXN46" s="134"/>
      <c r="WXO46" s="134"/>
      <c r="WXP46" s="134"/>
      <c r="WXQ46" s="134"/>
      <c r="WXR46" s="134"/>
      <c r="WXS46" s="134"/>
      <c r="WXT46" s="134"/>
      <c r="WXU46" s="134"/>
      <c r="WXV46" s="134"/>
      <c r="WXW46" s="134"/>
      <c r="WXX46" s="134"/>
      <c r="WXY46" s="134"/>
      <c r="WXZ46" s="134"/>
      <c r="WYA46" s="134"/>
      <c r="WYB46" s="134"/>
      <c r="WYC46" s="134"/>
      <c r="WYD46" s="134"/>
      <c r="WYE46" s="134"/>
      <c r="WYF46" s="134"/>
      <c r="WYG46" s="134"/>
      <c r="WYH46" s="134"/>
      <c r="WYI46" s="134"/>
      <c r="WYJ46" s="134"/>
      <c r="WYK46" s="134"/>
      <c r="WYL46" s="134"/>
      <c r="WYM46" s="134"/>
      <c r="WYN46" s="134"/>
      <c r="WYO46" s="134"/>
      <c r="WYP46" s="134"/>
      <c r="WYQ46" s="134"/>
      <c r="WYR46" s="134"/>
      <c r="WYS46" s="134"/>
      <c r="WYT46" s="134"/>
      <c r="WYU46" s="134"/>
      <c r="WYV46" s="134"/>
      <c r="WYW46" s="134"/>
      <c r="WYX46" s="134"/>
      <c r="WYY46" s="134"/>
      <c r="WYZ46" s="134"/>
      <c r="WZA46" s="134"/>
      <c r="WZB46" s="134"/>
      <c r="WZC46" s="134"/>
      <c r="WZD46" s="134"/>
      <c r="WZE46" s="134"/>
      <c r="WZF46" s="134"/>
      <c r="WZG46" s="134"/>
      <c r="WZH46" s="134"/>
      <c r="WZI46" s="134"/>
      <c r="WZJ46" s="134"/>
      <c r="WZK46" s="134"/>
      <c r="WZL46" s="134"/>
      <c r="WZM46" s="134"/>
      <c r="WZN46" s="134"/>
      <c r="WZO46" s="134"/>
      <c r="WZP46" s="134"/>
      <c r="WZQ46" s="134"/>
      <c r="WZR46" s="134"/>
      <c r="WZS46" s="134"/>
      <c r="WZT46" s="134"/>
      <c r="WZU46" s="134"/>
      <c r="WZV46" s="134"/>
      <c r="WZW46" s="134"/>
      <c r="WZX46" s="134"/>
      <c r="WZY46" s="134"/>
      <c r="WZZ46" s="134"/>
      <c r="XAA46" s="134"/>
      <c r="XAB46" s="134"/>
      <c r="XAC46" s="134"/>
      <c r="XAD46" s="134"/>
      <c r="XAE46" s="134"/>
      <c r="XAF46" s="134"/>
      <c r="XAG46" s="134"/>
      <c r="XAH46" s="134"/>
      <c r="XAI46" s="134"/>
      <c r="XAJ46" s="134"/>
      <c r="XAK46" s="134"/>
      <c r="XAL46" s="134"/>
      <c r="XAM46" s="134"/>
      <c r="XAN46" s="134"/>
      <c r="XAO46" s="134"/>
      <c r="XAP46" s="134"/>
      <c r="XAQ46" s="134"/>
      <c r="XAR46" s="134"/>
      <c r="XAS46" s="134"/>
      <c r="XAT46" s="134"/>
      <c r="XAU46" s="134"/>
      <c r="XAV46" s="134"/>
      <c r="XAW46" s="134"/>
      <c r="XAX46" s="134"/>
      <c r="XAY46" s="134"/>
      <c r="XAZ46" s="134"/>
      <c r="XBA46" s="134"/>
      <c r="XBB46" s="134"/>
      <c r="XBC46" s="134"/>
      <c r="XBD46" s="134"/>
      <c r="XBE46" s="134"/>
      <c r="XBF46" s="134"/>
      <c r="XBG46" s="134"/>
      <c r="XBH46" s="134"/>
      <c r="XBI46" s="134"/>
      <c r="XBJ46" s="134"/>
      <c r="XBK46" s="134"/>
      <c r="XBL46" s="134"/>
      <c r="XBM46" s="134"/>
      <c r="XBN46" s="134"/>
      <c r="XBO46" s="134"/>
      <c r="XBP46" s="134"/>
      <c r="XBQ46" s="134"/>
      <c r="XBR46" s="134"/>
      <c r="XBS46" s="134"/>
      <c r="XBT46" s="134"/>
      <c r="XBU46" s="134"/>
      <c r="XBV46" s="134"/>
      <c r="XBW46" s="134"/>
      <c r="XBX46" s="134"/>
      <c r="XBY46" s="134"/>
      <c r="XBZ46" s="134"/>
      <c r="XCA46" s="134"/>
      <c r="XCB46" s="134"/>
      <c r="XCC46" s="134"/>
      <c r="XCD46" s="134"/>
      <c r="XCE46" s="134"/>
      <c r="XCF46" s="134"/>
      <c r="XCG46" s="134"/>
      <c r="XCH46" s="134"/>
      <c r="XCI46" s="134"/>
      <c r="XCJ46" s="134"/>
      <c r="XCK46" s="134"/>
      <c r="XCL46" s="134"/>
      <c r="XCM46" s="134"/>
      <c r="XCN46" s="134"/>
      <c r="XCO46" s="134"/>
      <c r="XCP46" s="134"/>
      <c r="XCQ46" s="134"/>
      <c r="XCR46" s="134"/>
      <c r="XCS46" s="134"/>
      <c r="XCT46" s="134"/>
      <c r="XCU46" s="134"/>
      <c r="XCV46" s="134"/>
      <c r="XCW46" s="134"/>
      <c r="XCX46" s="134"/>
      <c r="XCY46" s="134"/>
      <c r="XCZ46" s="134"/>
      <c r="XDA46" s="134"/>
      <c r="XDB46" s="134"/>
      <c r="XDC46" s="134"/>
      <c r="XDD46" s="134"/>
      <c r="XDE46" s="134"/>
      <c r="XDF46" s="134"/>
      <c r="XDG46" s="134"/>
      <c r="XDH46" s="134"/>
      <c r="XDI46" s="134"/>
      <c r="XDJ46" s="134"/>
      <c r="XDK46" s="134"/>
      <c r="XDL46" s="134"/>
      <c r="XDM46" s="134"/>
      <c r="XDN46" s="134"/>
      <c r="XDO46" s="134"/>
      <c r="XDP46" s="134"/>
      <c r="XDQ46" s="134"/>
      <c r="XDR46" s="134"/>
      <c r="XDS46" s="134"/>
      <c r="XDT46" s="134"/>
      <c r="XDU46" s="134"/>
      <c r="XDV46" s="134"/>
      <c r="XDW46" s="134"/>
      <c r="XDX46" s="134"/>
      <c r="XDY46" s="134"/>
      <c r="XDZ46" s="134"/>
      <c r="XEA46" s="134"/>
      <c r="XEB46" s="134"/>
      <c r="XEC46" s="134"/>
      <c r="XED46" s="134"/>
      <c r="XEE46" s="134"/>
      <c r="XEF46" s="134"/>
      <c r="XEG46" s="134"/>
      <c r="XEH46" s="134"/>
      <c r="XEI46" s="134"/>
      <c r="XEJ46" s="134"/>
      <c r="XEK46" s="134"/>
      <c r="XEL46" s="134"/>
      <c r="XEM46" s="134"/>
      <c r="XEN46" s="134"/>
      <c r="XEO46" s="134"/>
      <c r="XEP46" s="134"/>
      <c r="XEQ46" s="134"/>
      <c r="XER46" s="134"/>
      <c r="XES46" s="134"/>
      <c r="XET46" s="134"/>
      <c r="XEU46" s="134"/>
      <c r="XEV46" s="134"/>
      <c r="XEW46" s="134"/>
      <c r="XEX46" s="134"/>
      <c r="XEY46" s="134"/>
      <c r="XEZ46" s="134"/>
      <c r="XFA46" s="134"/>
      <c r="XFB46" s="134"/>
      <c r="XFC46" s="134"/>
      <c r="XFD46" s="134"/>
    </row>
    <row r="47" s="10" customFormat="1" customHeight="1" spans="1:16384">
      <c r="A47" s="45" t="str">
        <f t="shared" si="38"/>
        <v>YU7</v>
      </c>
      <c r="B47" s="693">
        <f t="shared" si="10"/>
        <v>230.12</v>
      </c>
      <c r="C47" s="693">
        <f t="shared" si="11"/>
        <v>250.12</v>
      </c>
      <c r="D47" s="694">
        <f t="shared" si="12"/>
        <v>20</v>
      </c>
      <c r="E47" s="5">
        <f t="shared" si="13"/>
        <v>3.348</v>
      </c>
      <c r="F47" s="5">
        <f t="shared" si="14"/>
        <v>3.348</v>
      </c>
      <c r="G47" s="5">
        <f t="shared" si="15"/>
        <v>-1.92917</v>
      </c>
      <c r="H47" s="5">
        <f t="shared" si="16"/>
        <v>-2.70684</v>
      </c>
      <c r="I47" s="5">
        <f t="shared" si="17"/>
        <v>5.27717</v>
      </c>
      <c r="J47" s="5">
        <f t="shared" si="18"/>
        <v>6.05484</v>
      </c>
      <c r="K47" s="698">
        <f t="shared" si="19"/>
        <v>0.6</v>
      </c>
      <c r="L47" s="699">
        <v>0.5</v>
      </c>
      <c r="M47" s="700">
        <f t="shared" si="20"/>
        <v>16.6</v>
      </c>
      <c r="N47" s="700">
        <f t="shared" si="21"/>
        <v>16.6</v>
      </c>
      <c r="O47" s="77">
        <f t="shared" si="22"/>
        <v>2.61238</v>
      </c>
      <c r="P47" s="78">
        <f t="shared" si="23"/>
        <v>2.89005</v>
      </c>
      <c r="Q47" s="705">
        <f t="shared" si="24"/>
        <v>0.6</v>
      </c>
      <c r="R47" s="694">
        <f t="shared" si="25"/>
        <v>0.6</v>
      </c>
      <c r="S47" s="113">
        <f t="shared" si="26"/>
        <v>1</v>
      </c>
      <c r="T47" s="114">
        <f t="shared" si="27"/>
        <v>1.91593</v>
      </c>
      <c r="U47" s="77">
        <f t="shared" si="28"/>
        <v>1.93347</v>
      </c>
      <c r="V47" s="77">
        <f t="shared" si="29"/>
        <v>0.45</v>
      </c>
      <c r="W47" s="114">
        <f t="shared" si="30"/>
        <v>0.45</v>
      </c>
      <c r="X47" s="115">
        <f t="shared" si="31"/>
        <v>0</v>
      </c>
      <c r="Y47" s="94">
        <f t="shared" si="32"/>
        <v>1.650729</v>
      </c>
      <c r="Z47" s="94">
        <f t="shared" si="33"/>
        <v>0</v>
      </c>
      <c r="AA47" s="706">
        <f t="shared" si="34"/>
        <v>0.48321</v>
      </c>
      <c r="AB47" s="707">
        <f t="shared" si="35"/>
        <v>-0.01679</v>
      </c>
      <c r="AC47" s="707">
        <f t="shared" si="36"/>
        <v>-0.82324</v>
      </c>
      <c r="AD47" s="706">
        <f t="shared" si="37"/>
        <v>-1.58337</v>
      </c>
      <c r="AE47" s="134"/>
      <c r="AF47" s="134"/>
      <c r="AG47" s="134"/>
      <c r="AH47" s="134"/>
      <c r="AI47" s="134"/>
      <c r="AJ47" s="134"/>
      <c r="AK47" s="134"/>
      <c r="AL47" s="134"/>
      <c r="AM47" s="134"/>
      <c r="AN47" s="134"/>
      <c r="AO47" s="134"/>
      <c r="AP47" s="134"/>
      <c r="AQ47" s="134"/>
      <c r="AR47" s="134"/>
      <c r="AS47" s="134"/>
      <c r="AT47" s="134"/>
      <c r="AU47" s="134"/>
      <c r="AV47" s="134"/>
      <c r="AW47" s="134"/>
      <c r="AX47" s="134"/>
      <c r="AY47" s="134"/>
      <c r="AZ47" s="134"/>
      <c r="BA47" s="134"/>
      <c r="BB47" s="134"/>
      <c r="BC47" s="134"/>
      <c r="BD47" s="134"/>
      <c r="BE47" s="134"/>
      <c r="BF47" s="134"/>
      <c r="BG47" s="134"/>
      <c r="BH47" s="134"/>
      <c r="BI47" s="134"/>
      <c r="BJ47" s="134"/>
      <c r="BK47" s="134"/>
      <c r="BL47" s="134"/>
      <c r="BM47" s="134"/>
      <c r="BN47" s="134"/>
      <c r="BO47" s="134"/>
      <c r="BP47" s="134"/>
      <c r="BQ47" s="134"/>
      <c r="BR47" s="134"/>
      <c r="BS47" s="134"/>
      <c r="BT47" s="134"/>
      <c r="BU47" s="134"/>
      <c r="BV47" s="134"/>
      <c r="BW47" s="134"/>
      <c r="BX47" s="134"/>
      <c r="BY47" s="134"/>
      <c r="BZ47" s="134"/>
      <c r="CA47" s="134"/>
      <c r="CB47" s="134"/>
      <c r="CC47" s="134"/>
      <c r="CD47" s="134"/>
      <c r="CE47" s="134"/>
      <c r="CF47" s="134"/>
      <c r="CG47" s="134"/>
      <c r="CH47" s="134"/>
      <c r="CI47" s="134"/>
      <c r="CJ47" s="134"/>
      <c r="CK47" s="134"/>
      <c r="CL47" s="134"/>
      <c r="CM47" s="134"/>
      <c r="CN47" s="134"/>
      <c r="CO47" s="134"/>
      <c r="CP47" s="134"/>
      <c r="CQ47" s="134"/>
      <c r="CR47" s="134"/>
      <c r="CS47" s="134"/>
      <c r="CT47" s="134"/>
      <c r="CU47" s="134"/>
      <c r="CV47" s="134"/>
      <c r="CW47" s="134"/>
      <c r="CX47" s="134"/>
      <c r="CY47" s="134"/>
      <c r="CZ47" s="134"/>
      <c r="DA47" s="134"/>
      <c r="DB47" s="134"/>
      <c r="DC47" s="134"/>
      <c r="DD47" s="134"/>
      <c r="DE47" s="134"/>
      <c r="DF47" s="134"/>
      <c r="DG47" s="134"/>
      <c r="DH47" s="134"/>
      <c r="DI47" s="134"/>
      <c r="DJ47" s="134"/>
      <c r="DK47" s="134"/>
      <c r="DL47" s="134"/>
      <c r="DM47" s="134"/>
      <c r="DN47" s="134"/>
      <c r="DO47" s="134"/>
      <c r="DP47" s="134"/>
      <c r="DQ47" s="134"/>
      <c r="DR47" s="134"/>
      <c r="DS47" s="134"/>
      <c r="DT47" s="134"/>
      <c r="DU47" s="134"/>
      <c r="DV47" s="134"/>
      <c r="DW47" s="134"/>
      <c r="DX47" s="134"/>
      <c r="DY47" s="134"/>
      <c r="DZ47" s="134"/>
      <c r="EA47" s="134"/>
      <c r="EB47" s="134"/>
      <c r="EC47" s="134"/>
      <c r="ED47" s="134"/>
      <c r="EE47" s="134"/>
      <c r="EF47" s="134"/>
      <c r="EG47" s="134"/>
      <c r="EH47" s="134"/>
      <c r="EI47" s="134"/>
      <c r="EJ47" s="134"/>
      <c r="EK47" s="134"/>
      <c r="EL47" s="134"/>
      <c r="EM47" s="134"/>
      <c r="EN47" s="134"/>
      <c r="EO47" s="134"/>
      <c r="EP47" s="134"/>
      <c r="EQ47" s="134"/>
      <c r="ER47" s="134"/>
      <c r="ES47" s="134"/>
      <c r="ET47" s="134"/>
      <c r="EU47" s="134"/>
      <c r="EV47" s="134"/>
      <c r="EW47" s="134"/>
      <c r="EX47" s="134"/>
      <c r="EY47" s="134"/>
      <c r="EZ47" s="134"/>
      <c r="FA47" s="134"/>
      <c r="FB47" s="134"/>
      <c r="FC47" s="134"/>
      <c r="FD47" s="134"/>
      <c r="FE47" s="134"/>
      <c r="FF47" s="134"/>
      <c r="FG47" s="134"/>
      <c r="FH47" s="134"/>
      <c r="FI47" s="134"/>
      <c r="FJ47" s="134"/>
      <c r="FK47" s="134"/>
      <c r="FL47" s="134"/>
      <c r="FM47" s="134"/>
      <c r="FN47" s="134"/>
      <c r="FO47" s="134"/>
      <c r="FP47" s="134"/>
      <c r="FQ47" s="134"/>
      <c r="FR47" s="134"/>
      <c r="FS47" s="134"/>
      <c r="FT47" s="134"/>
      <c r="FU47" s="134"/>
      <c r="FV47" s="134"/>
      <c r="FW47" s="134"/>
      <c r="FX47" s="134"/>
      <c r="FY47" s="134"/>
      <c r="FZ47" s="134"/>
      <c r="GA47" s="134"/>
      <c r="GB47" s="134"/>
      <c r="GC47" s="134"/>
      <c r="GD47" s="134"/>
      <c r="GE47" s="134"/>
      <c r="GF47" s="134"/>
      <c r="GG47" s="134"/>
      <c r="GH47" s="134"/>
      <c r="GI47" s="134"/>
      <c r="GJ47" s="134"/>
      <c r="GK47" s="134"/>
      <c r="GL47" s="134"/>
      <c r="GM47" s="134"/>
      <c r="GN47" s="134"/>
      <c r="GO47" s="134"/>
      <c r="GP47" s="134"/>
      <c r="GQ47" s="134"/>
      <c r="GR47" s="134"/>
      <c r="GS47" s="134"/>
      <c r="GT47" s="134"/>
      <c r="GU47" s="134"/>
      <c r="GV47" s="134"/>
      <c r="GW47" s="134"/>
      <c r="GX47" s="134"/>
      <c r="GY47" s="134"/>
      <c r="GZ47" s="134"/>
      <c r="HA47" s="134"/>
      <c r="HB47" s="134"/>
      <c r="HC47" s="134"/>
      <c r="HD47" s="134"/>
      <c r="HE47" s="134"/>
      <c r="HF47" s="134"/>
      <c r="HG47" s="134"/>
      <c r="HH47" s="134"/>
      <c r="HI47" s="134"/>
      <c r="HJ47" s="134"/>
      <c r="HK47" s="134"/>
      <c r="HL47" s="134"/>
      <c r="HM47" s="134"/>
      <c r="HN47" s="134"/>
      <c r="HO47" s="134"/>
      <c r="HP47" s="134"/>
      <c r="HQ47" s="134"/>
      <c r="HR47" s="134"/>
      <c r="HS47" s="134"/>
      <c r="HT47" s="134"/>
      <c r="HU47" s="134"/>
      <c r="HV47" s="134"/>
      <c r="HW47" s="134"/>
      <c r="HX47" s="134"/>
      <c r="HY47" s="134"/>
      <c r="HZ47" s="134"/>
      <c r="IA47" s="134"/>
      <c r="IB47" s="134"/>
      <c r="IC47" s="134"/>
      <c r="ID47" s="134"/>
      <c r="IE47" s="134"/>
      <c r="IF47" s="134"/>
      <c r="IG47" s="134"/>
      <c r="IH47" s="134"/>
      <c r="II47" s="134"/>
      <c r="IJ47" s="134"/>
      <c r="IK47" s="134"/>
      <c r="IL47" s="134"/>
      <c r="IM47" s="134"/>
      <c r="IN47" s="134"/>
      <c r="IO47" s="134"/>
      <c r="IP47" s="134"/>
      <c r="IQ47" s="134"/>
      <c r="IR47" s="134"/>
      <c r="IS47" s="134"/>
      <c r="IT47" s="134"/>
      <c r="IU47" s="134"/>
      <c r="IV47" s="134"/>
      <c r="IW47" s="134"/>
      <c r="IX47" s="134"/>
      <c r="IY47" s="134"/>
      <c r="IZ47" s="134"/>
      <c r="JA47" s="134"/>
      <c r="JB47" s="134"/>
      <c r="JC47" s="134"/>
      <c r="JD47" s="134"/>
      <c r="JE47" s="134"/>
      <c r="JF47" s="134"/>
      <c r="JG47" s="134"/>
      <c r="JH47" s="134"/>
      <c r="JI47" s="134"/>
      <c r="JJ47" s="134"/>
      <c r="JK47" s="134"/>
      <c r="JL47" s="134"/>
      <c r="JM47" s="134"/>
      <c r="JN47" s="134"/>
      <c r="JO47" s="134"/>
      <c r="JP47" s="134"/>
      <c r="JQ47" s="134"/>
      <c r="JR47" s="134"/>
      <c r="JS47" s="134"/>
      <c r="JT47" s="134"/>
      <c r="JU47" s="134"/>
      <c r="JV47" s="134"/>
      <c r="JW47" s="134"/>
      <c r="JX47" s="134"/>
      <c r="JY47" s="134"/>
      <c r="JZ47" s="134"/>
      <c r="KA47" s="134"/>
      <c r="KB47" s="134"/>
      <c r="KC47" s="134"/>
      <c r="KD47" s="134"/>
      <c r="KE47" s="134"/>
      <c r="KF47" s="134"/>
      <c r="KG47" s="134"/>
      <c r="KH47" s="134"/>
      <c r="KI47" s="134"/>
      <c r="KJ47" s="134"/>
      <c r="KK47" s="134"/>
      <c r="KL47" s="134"/>
      <c r="KM47" s="134"/>
      <c r="KN47" s="134"/>
      <c r="KO47" s="134"/>
      <c r="KP47" s="134"/>
      <c r="KQ47" s="134"/>
      <c r="KR47" s="134"/>
      <c r="KS47" s="134"/>
      <c r="KT47" s="134"/>
      <c r="KU47" s="134"/>
      <c r="KV47" s="134"/>
      <c r="KW47" s="134"/>
      <c r="KX47" s="134"/>
      <c r="KY47" s="134"/>
      <c r="KZ47" s="134"/>
      <c r="LA47" s="134"/>
      <c r="LB47" s="134"/>
      <c r="LC47" s="134"/>
      <c r="LD47" s="134"/>
      <c r="LE47" s="134"/>
      <c r="LF47" s="134"/>
      <c r="LG47" s="134"/>
      <c r="LH47" s="134"/>
      <c r="LI47" s="134"/>
      <c r="LJ47" s="134"/>
      <c r="LK47" s="134"/>
      <c r="LL47" s="134"/>
      <c r="LM47" s="134"/>
      <c r="LN47" s="134"/>
      <c r="LO47" s="134"/>
      <c r="LP47" s="134"/>
      <c r="LQ47" s="134"/>
      <c r="LR47" s="134"/>
      <c r="LS47" s="134"/>
      <c r="LT47" s="134"/>
      <c r="LU47" s="134"/>
      <c r="LV47" s="134"/>
      <c r="LW47" s="134"/>
      <c r="LX47" s="134"/>
      <c r="LY47" s="134"/>
      <c r="LZ47" s="134"/>
      <c r="MA47" s="134"/>
      <c r="MB47" s="134"/>
      <c r="MC47" s="134"/>
      <c r="MD47" s="134"/>
      <c r="ME47" s="134"/>
      <c r="MF47" s="134"/>
      <c r="MG47" s="134"/>
      <c r="MH47" s="134"/>
      <c r="MI47" s="134"/>
      <c r="MJ47" s="134"/>
      <c r="MK47" s="134"/>
      <c r="ML47" s="134"/>
      <c r="MM47" s="134"/>
      <c r="MN47" s="134"/>
      <c r="MO47" s="134"/>
      <c r="MP47" s="134"/>
      <c r="MQ47" s="134"/>
      <c r="MR47" s="134"/>
      <c r="MS47" s="134"/>
      <c r="MT47" s="134"/>
      <c r="MU47" s="134"/>
      <c r="MV47" s="134"/>
      <c r="MW47" s="134"/>
      <c r="MX47" s="134"/>
      <c r="MY47" s="134"/>
      <c r="MZ47" s="134"/>
      <c r="NA47" s="134"/>
      <c r="NB47" s="134"/>
      <c r="NC47" s="134"/>
      <c r="ND47" s="134"/>
      <c r="NE47" s="134"/>
      <c r="NF47" s="134"/>
      <c r="NG47" s="134"/>
      <c r="NH47" s="134"/>
      <c r="NI47" s="134"/>
      <c r="NJ47" s="134"/>
      <c r="NK47" s="134"/>
      <c r="NL47" s="134"/>
      <c r="NM47" s="134"/>
      <c r="NN47" s="134"/>
      <c r="NO47" s="134"/>
      <c r="NP47" s="134"/>
      <c r="NQ47" s="134"/>
      <c r="NR47" s="134"/>
      <c r="NS47" s="134"/>
      <c r="NT47" s="134"/>
      <c r="NU47" s="134"/>
      <c r="NV47" s="134"/>
      <c r="NW47" s="134"/>
      <c r="NX47" s="134"/>
      <c r="NY47" s="134"/>
      <c r="NZ47" s="134"/>
      <c r="OA47" s="134"/>
      <c r="OB47" s="134"/>
      <c r="OC47" s="134"/>
      <c r="OD47" s="134"/>
      <c r="OE47" s="134"/>
      <c r="OF47" s="134"/>
      <c r="OG47" s="134"/>
      <c r="OH47" s="134"/>
      <c r="OI47" s="134"/>
      <c r="OJ47" s="134"/>
      <c r="OK47" s="134"/>
      <c r="OL47" s="134"/>
      <c r="OM47" s="134"/>
      <c r="ON47" s="134"/>
      <c r="OO47" s="134"/>
      <c r="OP47" s="134"/>
      <c r="OQ47" s="134"/>
      <c r="OR47" s="134"/>
      <c r="OS47" s="134"/>
      <c r="OT47" s="134"/>
      <c r="OU47" s="134"/>
      <c r="OV47" s="134"/>
      <c r="OW47" s="134"/>
      <c r="OX47" s="134"/>
      <c r="OY47" s="134"/>
      <c r="OZ47" s="134"/>
      <c r="PA47" s="134"/>
      <c r="PB47" s="134"/>
      <c r="PC47" s="134"/>
      <c r="PD47" s="134"/>
      <c r="PE47" s="134"/>
      <c r="PF47" s="134"/>
      <c r="PG47" s="134"/>
      <c r="PH47" s="134"/>
      <c r="PI47" s="134"/>
      <c r="PJ47" s="134"/>
      <c r="PK47" s="134"/>
      <c r="PL47" s="134"/>
      <c r="PM47" s="134"/>
      <c r="PN47" s="134"/>
      <c r="PO47" s="134"/>
      <c r="PP47" s="134"/>
      <c r="PQ47" s="134"/>
      <c r="PR47" s="134"/>
      <c r="PS47" s="134"/>
      <c r="PT47" s="134"/>
      <c r="PU47" s="134"/>
      <c r="PV47" s="134"/>
      <c r="PW47" s="134"/>
      <c r="PX47" s="134"/>
      <c r="PY47" s="134"/>
      <c r="PZ47" s="134"/>
      <c r="QA47" s="134"/>
      <c r="QB47" s="134"/>
      <c r="QC47" s="134"/>
      <c r="QD47" s="134"/>
      <c r="QE47" s="134"/>
      <c r="QF47" s="134"/>
      <c r="QG47" s="134"/>
      <c r="QH47" s="134"/>
      <c r="QI47" s="134"/>
      <c r="QJ47" s="134"/>
      <c r="QK47" s="134"/>
      <c r="QL47" s="134"/>
      <c r="QM47" s="134"/>
      <c r="QN47" s="134"/>
      <c r="QO47" s="134"/>
      <c r="QP47" s="134"/>
      <c r="QQ47" s="134"/>
      <c r="QR47" s="134"/>
      <c r="QS47" s="134"/>
      <c r="QT47" s="134"/>
      <c r="QU47" s="134"/>
      <c r="QV47" s="134"/>
      <c r="QW47" s="134"/>
      <c r="QX47" s="134"/>
      <c r="QY47" s="134"/>
      <c r="QZ47" s="134"/>
      <c r="RA47" s="134"/>
      <c r="RB47" s="134"/>
      <c r="RC47" s="134"/>
      <c r="RD47" s="134"/>
      <c r="RE47" s="134"/>
      <c r="RF47" s="134"/>
      <c r="RG47" s="134"/>
      <c r="RH47" s="134"/>
      <c r="RI47" s="134"/>
      <c r="RJ47" s="134"/>
      <c r="RK47" s="134"/>
      <c r="RL47" s="134"/>
      <c r="RM47" s="134"/>
      <c r="RN47" s="134"/>
      <c r="RO47" s="134"/>
      <c r="RP47" s="134"/>
      <c r="RQ47" s="134"/>
      <c r="RR47" s="134"/>
      <c r="RS47" s="134"/>
      <c r="RT47" s="134"/>
      <c r="RU47" s="134"/>
      <c r="RV47" s="134"/>
      <c r="RW47" s="134"/>
      <c r="RX47" s="134"/>
      <c r="RY47" s="134"/>
      <c r="RZ47" s="134"/>
      <c r="SA47" s="134"/>
      <c r="SB47" s="134"/>
      <c r="SC47" s="134"/>
      <c r="SD47" s="134"/>
      <c r="SE47" s="134"/>
      <c r="SF47" s="134"/>
      <c r="SG47" s="134"/>
      <c r="SH47" s="134"/>
      <c r="SI47" s="134"/>
      <c r="SJ47" s="134"/>
      <c r="SK47" s="134"/>
      <c r="SL47" s="134"/>
      <c r="SM47" s="134"/>
      <c r="SN47" s="134"/>
      <c r="SO47" s="134"/>
      <c r="SP47" s="134"/>
      <c r="SQ47" s="134"/>
      <c r="SR47" s="134"/>
      <c r="SS47" s="134"/>
      <c r="ST47" s="134"/>
      <c r="SU47" s="134"/>
      <c r="SV47" s="134"/>
      <c r="SW47" s="134"/>
      <c r="SX47" s="134"/>
      <c r="SY47" s="134"/>
      <c r="SZ47" s="134"/>
      <c r="TA47" s="134"/>
      <c r="TB47" s="134"/>
      <c r="TC47" s="134"/>
      <c r="TD47" s="134"/>
      <c r="TE47" s="134"/>
      <c r="TF47" s="134"/>
      <c r="TG47" s="134"/>
      <c r="TH47" s="134"/>
      <c r="TI47" s="134"/>
      <c r="TJ47" s="134"/>
      <c r="TK47" s="134"/>
      <c r="TL47" s="134"/>
      <c r="TM47" s="134"/>
      <c r="TN47" s="134"/>
      <c r="TO47" s="134"/>
      <c r="TP47" s="134"/>
      <c r="TQ47" s="134"/>
      <c r="TR47" s="134"/>
      <c r="TS47" s="134"/>
      <c r="TT47" s="134"/>
      <c r="TU47" s="134"/>
      <c r="TV47" s="134"/>
      <c r="TW47" s="134"/>
      <c r="TX47" s="134"/>
      <c r="TY47" s="134"/>
      <c r="TZ47" s="134"/>
      <c r="UA47" s="134"/>
      <c r="UB47" s="134"/>
      <c r="UC47" s="134"/>
      <c r="UD47" s="134"/>
      <c r="UE47" s="134"/>
      <c r="UF47" s="134"/>
      <c r="UG47" s="134"/>
      <c r="UH47" s="134"/>
      <c r="UI47" s="134"/>
      <c r="UJ47" s="134"/>
      <c r="UK47" s="134"/>
      <c r="UL47" s="134"/>
      <c r="UM47" s="134"/>
      <c r="UN47" s="134"/>
      <c r="UO47" s="134"/>
      <c r="UP47" s="134"/>
      <c r="UQ47" s="134"/>
      <c r="UR47" s="134"/>
      <c r="US47" s="134"/>
      <c r="UT47" s="134"/>
      <c r="UU47" s="134"/>
      <c r="UV47" s="134"/>
      <c r="UW47" s="134"/>
      <c r="UX47" s="134"/>
      <c r="UY47" s="134"/>
      <c r="UZ47" s="134"/>
      <c r="VA47" s="134"/>
      <c r="VB47" s="134"/>
      <c r="VC47" s="134"/>
      <c r="VD47" s="134"/>
      <c r="VE47" s="134"/>
      <c r="VF47" s="134"/>
      <c r="VG47" s="134"/>
      <c r="VH47" s="134"/>
      <c r="VI47" s="134"/>
      <c r="VJ47" s="134"/>
      <c r="VK47" s="134"/>
      <c r="VL47" s="134"/>
      <c r="VM47" s="134"/>
      <c r="VN47" s="134"/>
      <c r="VO47" s="134"/>
      <c r="VP47" s="134"/>
      <c r="VQ47" s="134"/>
      <c r="VR47" s="134"/>
      <c r="VS47" s="134"/>
      <c r="VT47" s="134"/>
      <c r="VU47" s="134"/>
      <c r="VV47" s="134"/>
      <c r="VW47" s="134"/>
      <c r="VX47" s="134"/>
      <c r="VY47" s="134"/>
      <c r="VZ47" s="134"/>
      <c r="WA47" s="134"/>
      <c r="WB47" s="134"/>
      <c r="WC47" s="134"/>
      <c r="WD47" s="134"/>
      <c r="WE47" s="134"/>
      <c r="WF47" s="134"/>
      <c r="WG47" s="134"/>
      <c r="WH47" s="134"/>
      <c r="WI47" s="134"/>
      <c r="WJ47" s="134"/>
      <c r="WK47" s="134"/>
      <c r="WL47" s="134"/>
      <c r="WM47" s="134"/>
      <c r="WN47" s="134"/>
      <c r="WO47" s="134"/>
      <c r="WP47" s="134"/>
      <c r="WQ47" s="134"/>
      <c r="WR47" s="134"/>
      <c r="WS47" s="134"/>
      <c r="WT47" s="134"/>
      <c r="WU47" s="134"/>
      <c r="WV47" s="134"/>
      <c r="WW47" s="134"/>
      <c r="WX47" s="134"/>
      <c r="WY47" s="134"/>
      <c r="WZ47" s="134"/>
      <c r="XA47" s="134"/>
      <c r="XB47" s="134"/>
      <c r="XC47" s="134"/>
      <c r="XD47" s="134"/>
      <c r="XE47" s="134"/>
      <c r="XF47" s="134"/>
      <c r="XG47" s="134"/>
      <c r="XH47" s="134"/>
      <c r="XI47" s="134"/>
      <c r="XJ47" s="134"/>
      <c r="XK47" s="134"/>
      <c r="XL47" s="134"/>
      <c r="XM47" s="134"/>
      <c r="XN47" s="134"/>
      <c r="XO47" s="134"/>
      <c r="XP47" s="134"/>
      <c r="XQ47" s="134"/>
      <c r="XR47" s="134"/>
      <c r="XS47" s="134"/>
      <c r="XT47" s="134"/>
      <c r="XU47" s="134"/>
      <c r="XV47" s="134"/>
      <c r="XW47" s="134"/>
      <c r="XX47" s="134"/>
      <c r="XY47" s="134"/>
      <c r="XZ47" s="134"/>
      <c r="YA47" s="134"/>
      <c r="YB47" s="134"/>
      <c r="YC47" s="134"/>
      <c r="YD47" s="134"/>
      <c r="YE47" s="134"/>
      <c r="YF47" s="134"/>
      <c r="YG47" s="134"/>
      <c r="YH47" s="134"/>
      <c r="YI47" s="134"/>
      <c r="YJ47" s="134"/>
      <c r="YK47" s="134"/>
      <c r="YL47" s="134"/>
      <c r="YM47" s="134"/>
      <c r="YN47" s="134"/>
      <c r="YO47" s="134"/>
      <c r="YP47" s="134"/>
      <c r="YQ47" s="134"/>
      <c r="YR47" s="134"/>
      <c r="YS47" s="134"/>
      <c r="YT47" s="134"/>
      <c r="YU47" s="134"/>
      <c r="YV47" s="134"/>
      <c r="YW47" s="134"/>
      <c r="YX47" s="134"/>
      <c r="YY47" s="134"/>
      <c r="YZ47" s="134"/>
      <c r="ZA47" s="134"/>
      <c r="ZB47" s="134"/>
      <c r="ZC47" s="134"/>
      <c r="ZD47" s="134"/>
      <c r="ZE47" s="134"/>
      <c r="ZF47" s="134"/>
      <c r="ZG47" s="134"/>
      <c r="ZH47" s="134"/>
      <c r="ZI47" s="134"/>
      <c r="ZJ47" s="134"/>
      <c r="ZK47" s="134"/>
      <c r="ZL47" s="134"/>
      <c r="ZM47" s="134"/>
      <c r="ZN47" s="134"/>
      <c r="ZO47" s="134"/>
      <c r="ZP47" s="134"/>
      <c r="ZQ47" s="134"/>
      <c r="ZR47" s="134"/>
      <c r="ZS47" s="134"/>
      <c r="ZT47" s="134"/>
      <c r="ZU47" s="134"/>
      <c r="ZV47" s="134"/>
      <c r="ZW47" s="134"/>
      <c r="ZX47" s="134"/>
      <c r="ZY47" s="134"/>
      <c r="ZZ47" s="134"/>
      <c r="AAA47" s="134"/>
      <c r="AAB47" s="134"/>
      <c r="AAC47" s="134"/>
      <c r="AAD47" s="134"/>
      <c r="AAE47" s="134"/>
      <c r="AAF47" s="134"/>
      <c r="AAG47" s="134"/>
      <c r="AAH47" s="134"/>
      <c r="AAI47" s="134"/>
      <c r="AAJ47" s="134"/>
      <c r="AAK47" s="134"/>
      <c r="AAL47" s="134"/>
      <c r="AAM47" s="134"/>
      <c r="AAN47" s="134"/>
      <c r="AAO47" s="134"/>
      <c r="AAP47" s="134"/>
      <c r="AAQ47" s="134"/>
      <c r="AAR47" s="134"/>
      <c r="AAS47" s="134"/>
      <c r="AAT47" s="134"/>
      <c r="AAU47" s="134"/>
      <c r="AAV47" s="134"/>
      <c r="AAW47" s="134"/>
      <c r="AAX47" s="134"/>
      <c r="AAY47" s="134"/>
      <c r="AAZ47" s="134"/>
      <c r="ABA47" s="134"/>
      <c r="ABB47" s="134"/>
      <c r="ABC47" s="134"/>
      <c r="ABD47" s="134"/>
      <c r="ABE47" s="134"/>
      <c r="ABF47" s="134"/>
      <c r="ABG47" s="134"/>
      <c r="ABH47" s="134"/>
      <c r="ABI47" s="134"/>
      <c r="ABJ47" s="134"/>
      <c r="ABK47" s="134"/>
      <c r="ABL47" s="134"/>
      <c r="ABM47" s="134"/>
      <c r="ABN47" s="134"/>
      <c r="ABO47" s="134"/>
      <c r="ABP47" s="134"/>
      <c r="ABQ47" s="134"/>
      <c r="ABR47" s="134"/>
      <c r="ABS47" s="134"/>
      <c r="ABT47" s="134"/>
      <c r="ABU47" s="134"/>
      <c r="ABV47" s="134"/>
      <c r="ABW47" s="134"/>
      <c r="ABX47" s="134"/>
      <c r="ABY47" s="134"/>
      <c r="ABZ47" s="134"/>
      <c r="ACA47" s="134"/>
      <c r="ACB47" s="134"/>
      <c r="ACC47" s="134"/>
      <c r="ACD47" s="134"/>
      <c r="ACE47" s="134"/>
      <c r="ACF47" s="134"/>
      <c r="ACG47" s="134"/>
      <c r="ACH47" s="134"/>
      <c r="ACI47" s="134"/>
      <c r="ACJ47" s="134"/>
      <c r="ACK47" s="134"/>
      <c r="ACL47" s="134"/>
      <c r="ACM47" s="134"/>
      <c r="ACN47" s="134"/>
      <c r="ACO47" s="134"/>
      <c r="ACP47" s="134"/>
      <c r="ACQ47" s="134"/>
      <c r="ACR47" s="134"/>
      <c r="ACS47" s="134"/>
      <c r="ACT47" s="134"/>
      <c r="ACU47" s="134"/>
      <c r="ACV47" s="134"/>
      <c r="ACW47" s="134"/>
      <c r="ACX47" s="134"/>
      <c r="ACY47" s="134"/>
      <c r="ACZ47" s="134"/>
      <c r="ADA47" s="134"/>
      <c r="ADB47" s="134"/>
      <c r="ADC47" s="134"/>
      <c r="ADD47" s="134"/>
      <c r="ADE47" s="134"/>
      <c r="ADF47" s="134"/>
      <c r="ADG47" s="134"/>
      <c r="ADH47" s="134"/>
      <c r="ADI47" s="134"/>
      <c r="ADJ47" s="134"/>
      <c r="ADK47" s="134"/>
      <c r="ADL47" s="134"/>
      <c r="ADM47" s="134"/>
      <c r="ADN47" s="134"/>
      <c r="ADO47" s="134"/>
      <c r="ADP47" s="134"/>
      <c r="ADQ47" s="134"/>
      <c r="ADR47" s="134"/>
      <c r="ADS47" s="134"/>
      <c r="ADT47" s="134"/>
      <c r="ADU47" s="134"/>
      <c r="ADV47" s="134"/>
      <c r="ADW47" s="134"/>
      <c r="ADX47" s="134"/>
      <c r="ADY47" s="134"/>
      <c r="ADZ47" s="134"/>
      <c r="AEA47" s="134"/>
      <c r="AEB47" s="134"/>
      <c r="AEC47" s="134"/>
      <c r="AED47" s="134"/>
      <c r="AEE47" s="134"/>
      <c r="AEF47" s="134"/>
      <c r="AEG47" s="134"/>
      <c r="AEH47" s="134"/>
      <c r="AEI47" s="134"/>
      <c r="AEJ47" s="134"/>
      <c r="AEK47" s="134"/>
      <c r="AEL47" s="134"/>
      <c r="AEM47" s="134"/>
      <c r="AEN47" s="134"/>
      <c r="AEO47" s="134"/>
      <c r="AEP47" s="134"/>
      <c r="AEQ47" s="134"/>
      <c r="AER47" s="134"/>
      <c r="AES47" s="134"/>
      <c r="AET47" s="134"/>
      <c r="AEU47" s="134"/>
      <c r="AEV47" s="134"/>
      <c r="AEW47" s="134"/>
      <c r="AEX47" s="134"/>
      <c r="AEY47" s="134"/>
      <c r="AEZ47" s="134"/>
      <c r="AFA47" s="134"/>
      <c r="AFB47" s="134"/>
      <c r="AFC47" s="134"/>
      <c r="AFD47" s="134"/>
      <c r="AFE47" s="134"/>
      <c r="AFF47" s="134"/>
      <c r="AFG47" s="134"/>
      <c r="AFH47" s="134"/>
      <c r="AFI47" s="134"/>
      <c r="AFJ47" s="134"/>
      <c r="AFK47" s="134"/>
      <c r="AFL47" s="134"/>
      <c r="AFM47" s="134"/>
      <c r="AFN47" s="134"/>
      <c r="AFO47" s="134"/>
      <c r="AFP47" s="134"/>
      <c r="AFQ47" s="134"/>
      <c r="AFR47" s="134"/>
      <c r="AFS47" s="134"/>
      <c r="AFT47" s="134"/>
      <c r="AFU47" s="134"/>
      <c r="AFV47" s="134"/>
      <c r="AFW47" s="134"/>
      <c r="AFX47" s="134"/>
      <c r="AFY47" s="134"/>
      <c r="AFZ47" s="134"/>
      <c r="AGA47" s="134"/>
      <c r="AGB47" s="134"/>
      <c r="AGC47" s="134"/>
      <c r="AGD47" s="134"/>
      <c r="AGE47" s="134"/>
      <c r="AGF47" s="134"/>
      <c r="AGG47" s="134"/>
      <c r="AGH47" s="134"/>
      <c r="AGI47" s="134"/>
      <c r="AGJ47" s="134"/>
      <c r="AGK47" s="134"/>
      <c r="AGL47" s="134"/>
      <c r="AGM47" s="134"/>
      <c r="AGN47" s="134"/>
      <c r="AGO47" s="134"/>
      <c r="AGP47" s="134"/>
      <c r="AGQ47" s="134"/>
      <c r="AGR47" s="134"/>
      <c r="AGS47" s="134"/>
      <c r="AGT47" s="134"/>
      <c r="AGU47" s="134"/>
      <c r="AGV47" s="134"/>
      <c r="AGW47" s="134"/>
      <c r="AGX47" s="134"/>
      <c r="AGY47" s="134"/>
      <c r="AGZ47" s="134"/>
      <c r="AHA47" s="134"/>
      <c r="AHB47" s="134"/>
      <c r="AHC47" s="134"/>
      <c r="AHD47" s="134"/>
      <c r="AHE47" s="134"/>
      <c r="AHF47" s="134"/>
      <c r="AHG47" s="134"/>
      <c r="AHH47" s="134"/>
      <c r="AHI47" s="134"/>
      <c r="AHJ47" s="134"/>
      <c r="AHK47" s="134"/>
      <c r="AHL47" s="134"/>
      <c r="AHM47" s="134"/>
      <c r="AHN47" s="134"/>
      <c r="AHO47" s="134"/>
      <c r="AHP47" s="134"/>
      <c r="AHQ47" s="134"/>
      <c r="AHR47" s="134"/>
      <c r="AHS47" s="134"/>
      <c r="AHT47" s="134"/>
      <c r="AHU47" s="134"/>
      <c r="AHV47" s="134"/>
      <c r="AHW47" s="134"/>
      <c r="AHX47" s="134"/>
      <c r="AHY47" s="134"/>
      <c r="AHZ47" s="134"/>
      <c r="AIA47" s="134"/>
      <c r="AIB47" s="134"/>
      <c r="AIC47" s="134"/>
      <c r="AID47" s="134"/>
      <c r="AIE47" s="134"/>
      <c r="AIF47" s="134"/>
      <c r="AIG47" s="134"/>
      <c r="AIH47" s="134"/>
      <c r="AII47" s="134"/>
      <c r="AIJ47" s="134"/>
      <c r="AIK47" s="134"/>
      <c r="AIL47" s="134"/>
      <c r="AIM47" s="134"/>
      <c r="AIN47" s="134"/>
      <c r="AIO47" s="134"/>
      <c r="AIP47" s="134"/>
      <c r="AIQ47" s="134"/>
      <c r="AIR47" s="134"/>
      <c r="AIS47" s="134"/>
      <c r="AIT47" s="134"/>
      <c r="AIU47" s="134"/>
      <c r="AIV47" s="134"/>
      <c r="AIW47" s="134"/>
      <c r="AIX47" s="134"/>
      <c r="AIY47" s="134"/>
      <c r="AIZ47" s="134"/>
      <c r="AJA47" s="134"/>
      <c r="AJB47" s="134"/>
      <c r="AJC47" s="134"/>
      <c r="AJD47" s="134"/>
      <c r="AJE47" s="134"/>
      <c r="AJF47" s="134"/>
      <c r="AJG47" s="134"/>
      <c r="AJH47" s="134"/>
      <c r="AJI47" s="134"/>
      <c r="AJJ47" s="134"/>
      <c r="AJK47" s="134"/>
      <c r="AJL47" s="134"/>
      <c r="AJM47" s="134"/>
      <c r="AJN47" s="134"/>
      <c r="AJO47" s="134"/>
      <c r="AJP47" s="134"/>
      <c r="AJQ47" s="134"/>
      <c r="AJR47" s="134"/>
      <c r="AJS47" s="134"/>
      <c r="AJT47" s="134"/>
      <c r="AJU47" s="134"/>
      <c r="AJV47" s="134"/>
      <c r="AJW47" s="134"/>
      <c r="AJX47" s="134"/>
      <c r="AJY47" s="134"/>
      <c r="AJZ47" s="134"/>
      <c r="AKA47" s="134"/>
      <c r="AKB47" s="134"/>
      <c r="AKC47" s="134"/>
      <c r="AKD47" s="134"/>
      <c r="AKE47" s="134"/>
      <c r="AKF47" s="134"/>
      <c r="AKG47" s="134"/>
      <c r="AKH47" s="134"/>
      <c r="AKI47" s="134"/>
      <c r="AKJ47" s="134"/>
      <c r="AKK47" s="134"/>
      <c r="AKL47" s="134"/>
      <c r="AKM47" s="134"/>
      <c r="AKN47" s="134"/>
      <c r="AKO47" s="134"/>
      <c r="AKP47" s="134"/>
      <c r="AKQ47" s="134"/>
      <c r="AKR47" s="134"/>
      <c r="AKS47" s="134"/>
      <c r="AKT47" s="134"/>
      <c r="AKU47" s="134"/>
      <c r="AKV47" s="134"/>
      <c r="AKW47" s="134"/>
      <c r="AKX47" s="134"/>
      <c r="AKY47" s="134"/>
      <c r="AKZ47" s="134"/>
      <c r="ALA47" s="134"/>
      <c r="ALB47" s="134"/>
      <c r="ALC47" s="134"/>
      <c r="ALD47" s="134"/>
      <c r="ALE47" s="134"/>
      <c r="ALF47" s="134"/>
      <c r="ALG47" s="134"/>
      <c r="ALH47" s="134"/>
      <c r="ALI47" s="134"/>
      <c r="ALJ47" s="134"/>
      <c r="ALK47" s="134"/>
      <c r="ALL47" s="134"/>
      <c r="ALM47" s="134"/>
      <c r="ALN47" s="134"/>
      <c r="ALO47" s="134"/>
      <c r="ALP47" s="134"/>
      <c r="ALQ47" s="134"/>
      <c r="ALR47" s="134"/>
      <c r="ALS47" s="134"/>
      <c r="ALT47" s="134"/>
      <c r="ALU47" s="134"/>
      <c r="ALV47" s="134"/>
      <c r="ALW47" s="134"/>
      <c r="ALX47" s="134"/>
      <c r="ALY47" s="134"/>
      <c r="ALZ47" s="134"/>
      <c r="AMA47" s="134"/>
      <c r="AMB47" s="134"/>
      <c r="AMC47" s="134"/>
      <c r="AMD47" s="134"/>
      <c r="AME47" s="134"/>
      <c r="AMF47" s="134"/>
      <c r="AMG47" s="134"/>
      <c r="AMH47" s="134"/>
      <c r="AMI47" s="134"/>
      <c r="AMJ47" s="134"/>
      <c r="AMK47" s="134"/>
      <c r="AML47" s="134"/>
      <c r="AMM47" s="134"/>
      <c r="AMN47" s="134"/>
      <c r="AMO47" s="134"/>
      <c r="AMP47" s="134"/>
      <c r="AMQ47" s="134"/>
      <c r="AMR47" s="134"/>
      <c r="AMS47" s="134"/>
      <c r="AMT47" s="134"/>
      <c r="AMU47" s="134"/>
      <c r="AMV47" s="134"/>
      <c r="AMW47" s="134"/>
      <c r="AMX47" s="134"/>
      <c r="AMY47" s="134"/>
      <c r="AMZ47" s="134"/>
      <c r="ANA47" s="134"/>
      <c r="ANB47" s="134"/>
      <c r="ANC47" s="134"/>
      <c r="AND47" s="134"/>
      <c r="ANE47" s="134"/>
      <c r="ANF47" s="134"/>
      <c r="ANG47" s="134"/>
      <c r="ANH47" s="134"/>
      <c r="ANI47" s="134"/>
      <c r="ANJ47" s="134"/>
      <c r="ANK47" s="134"/>
      <c r="ANL47" s="134"/>
      <c r="ANM47" s="134"/>
      <c r="ANN47" s="134"/>
      <c r="ANO47" s="134"/>
      <c r="ANP47" s="134"/>
      <c r="ANQ47" s="134"/>
      <c r="ANR47" s="134"/>
      <c r="ANS47" s="134"/>
      <c r="ANT47" s="134"/>
      <c r="ANU47" s="134"/>
      <c r="ANV47" s="134"/>
      <c r="ANW47" s="134"/>
      <c r="ANX47" s="134"/>
      <c r="ANY47" s="134"/>
      <c r="ANZ47" s="134"/>
      <c r="AOA47" s="134"/>
      <c r="AOB47" s="134"/>
      <c r="AOC47" s="134"/>
      <c r="AOD47" s="134"/>
      <c r="AOE47" s="134"/>
      <c r="AOF47" s="134"/>
      <c r="AOG47" s="134"/>
      <c r="AOH47" s="134"/>
      <c r="AOI47" s="134"/>
      <c r="AOJ47" s="134"/>
      <c r="AOK47" s="134"/>
      <c r="AOL47" s="134"/>
      <c r="AOM47" s="134"/>
      <c r="AON47" s="134"/>
      <c r="AOO47" s="134"/>
      <c r="AOP47" s="134"/>
      <c r="AOQ47" s="134"/>
      <c r="AOR47" s="134"/>
      <c r="AOS47" s="134"/>
      <c r="AOT47" s="134"/>
      <c r="AOU47" s="134"/>
      <c r="AOV47" s="134"/>
      <c r="AOW47" s="134"/>
      <c r="AOX47" s="134"/>
      <c r="AOY47" s="134"/>
      <c r="AOZ47" s="134"/>
      <c r="APA47" s="134"/>
      <c r="APB47" s="134"/>
      <c r="APC47" s="134"/>
      <c r="APD47" s="134"/>
      <c r="APE47" s="134"/>
      <c r="APF47" s="134"/>
      <c r="APG47" s="134"/>
      <c r="APH47" s="134"/>
      <c r="API47" s="134"/>
      <c r="APJ47" s="134"/>
      <c r="APK47" s="134"/>
      <c r="APL47" s="134"/>
      <c r="APM47" s="134"/>
      <c r="APN47" s="134"/>
      <c r="APO47" s="134"/>
      <c r="APP47" s="134"/>
      <c r="APQ47" s="134"/>
      <c r="APR47" s="134"/>
      <c r="APS47" s="134"/>
      <c r="APT47" s="134"/>
      <c r="APU47" s="134"/>
      <c r="APV47" s="134"/>
      <c r="APW47" s="134"/>
      <c r="APX47" s="134"/>
      <c r="APY47" s="134"/>
      <c r="APZ47" s="134"/>
      <c r="AQA47" s="134"/>
      <c r="AQB47" s="134"/>
      <c r="AQC47" s="134"/>
      <c r="AQD47" s="134"/>
      <c r="AQE47" s="134"/>
      <c r="AQF47" s="134"/>
      <c r="AQG47" s="134"/>
      <c r="AQH47" s="134"/>
      <c r="AQI47" s="134"/>
      <c r="AQJ47" s="134"/>
      <c r="AQK47" s="134"/>
      <c r="AQL47" s="134"/>
      <c r="AQM47" s="134"/>
      <c r="AQN47" s="134"/>
      <c r="AQO47" s="134"/>
      <c r="AQP47" s="134"/>
      <c r="AQQ47" s="134"/>
      <c r="AQR47" s="134"/>
      <c r="AQS47" s="134"/>
      <c r="AQT47" s="134"/>
      <c r="AQU47" s="134"/>
      <c r="AQV47" s="134"/>
      <c r="AQW47" s="134"/>
      <c r="AQX47" s="134"/>
      <c r="AQY47" s="134"/>
      <c r="AQZ47" s="134"/>
      <c r="ARA47" s="134"/>
      <c r="ARB47" s="134"/>
      <c r="ARC47" s="134"/>
      <c r="ARD47" s="134"/>
      <c r="ARE47" s="134"/>
      <c r="ARF47" s="134"/>
      <c r="ARG47" s="134"/>
      <c r="ARH47" s="134"/>
      <c r="ARI47" s="134"/>
      <c r="ARJ47" s="134"/>
      <c r="ARK47" s="134"/>
      <c r="ARL47" s="134"/>
      <c r="ARM47" s="134"/>
      <c r="ARN47" s="134"/>
      <c r="ARO47" s="134"/>
      <c r="ARP47" s="134"/>
      <c r="ARQ47" s="134"/>
      <c r="ARR47" s="134"/>
      <c r="ARS47" s="134"/>
      <c r="ART47" s="134"/>
      <c r="ARU47" s="134"/>
      <c r="ARV47" s="134"/>
      <c r="ARW47" s="134"/>
      <c r="ARX47" s="134"/>
      <c r="ARY47" s="134"/>
      <c r="ARZ47" s="134"/>
      <c r="ASA47" s="134"/>
      <c r="ASB47" s="134"/>
      <c r="ASC47" s="134"/>
      <c r="ASD47" s="134"/>
      <c r="ASE47" s="134"/>
      <c r="ASF47" s="134"/>
      <c r="ASG47" s="134"/>
      <c r="ASH47" s="134"/>
      <c r="ASI47" s="134"/>
      <c r="ASJ47" s="134"/>
      <c r="ASK47" s="134"/>
      <c r="ASL47" s="134"/>
      <c r="ASM47" s="134"/>
      <c r="ASN47" s="134"/>
      <c r="ASO47" s="134"/>
      <c r="ASP47" s="134"/>
      <c r="ASQ47" s="134"/>
      <c r="ASR47" s="134"/>
      <c r="ASS47" s="134"/>
      <c r="AST47" s="134"/>
      <c r="ASU47" s="134"/>
      <c r="ASV47" s="134"/>
      <c r="ASW47" s="134"/>
      <c r="ASX47" s="134"/>
      <c r="ASY47" s="134"/>
      <c r="ASZ47" s="134"/>
      <c r="ATA47" s="134"/>
      <c r="ATB47" s="134"/>
      <c r="ATC47" s="134"/>
      <c r="ATD47" s="134"/>
      <c r="ATE47" s="134"/>
      <c r="ATF47" s="134"/>
      <c r="ATG47" s="134"/>
      <c r="ATH47" s="134"/>
      <c r="ATI47" s="134"/>
      <c r="ATJ47" s="134"/>
      <c r="ATK47" s="134"/>
      <c r="ATL47" s="134"/>
      <c r="ATM47" s="134"/>
      <c r="ATN47" s="134"/>
      <c r="ATO47" s="134"/>
      <c r="ATP47" s="134"/>
      <c r="ATQ47" s="134"/>
      <c r="ATR47" s="134"/>
      <c r="ATS47" s="134"/>
      <c r="ATT47" s="134"/>
      <c r="ATU47" s="134"/>
      <c r="ATV47" s="134"/>
      <c r="ATW47" s="134"/>
      <c r="ATX47" s="134"/>
      <c r="ATY47" s="134"/>
      <c r="ATZ47" s="134"/>
      <c r="AUA47" s="134"/>
      <c r="AUB47" s="134"/>
      <c r="AUC47" s="134"/>
      <c r="AUD47" s="134"/>
      <c r="AUE47" s="134"/>
      <c r="AUF47" s="134"/>
      <c r="AUG47" s="134"/>
      <c r="AUH47" s="134"/>
      <c r="AUI47" s="134"/>
      <c r="AUJ47" s="134"/>
      <c r="AUK47" s="134"/>
      <c r="AUL47" s="134"/>
      <c r="AUM47" s="134"/>
      <c r="AUN47" s="134"/>
      <c r="AUO47" s="134"/>
      <c r="AUP47" s="134"/>
      <c r="AUQ47" s="134"/>
      <c r="AUR47" s="134"/>
      <c r="AUS47" s="134"/>
      <c r="AUT47" s="134"/>
      <c r="AUU47" s="134"/>
      <c r="AUV47" s="134"/>
      <c r="AUW47" s="134"/>
      <c r="AUX47" s="134"/>
      <c r="AUY47" s="134"/>
      <c r="AUZ47" s="134"/>
      <c r="AVA47" s="134"/>
      <c r="AVB47" s="134"/>
      <c r="AVC47" s="134"/>
      <c r="AVD47" s="134"/>
      <c r="AVE47" s="134"/>
      <c r="AVF47" s="134"/>
      <c r="AVG47" s="134"/>
      <c r="AVH47" s="134"/>
      <c r="AVI47" s="134"/>
      <c r="AVJ47" s="134"/>
      <c r="AVK47" s="134"/>
      <c r="AVL47" s="134"/>
      <c r="AVM47" s="134"/>
      <c r="AVN47" s="134"/>
      <c r="AVO47" s="134"/>
      <c r="AVP47" s="134"/>
      <c r="AVQ47" s="134"/>
      <c r="AVR47" s="134"/>
      <c r="AVS47" s="134"/>
      <c r="AVT47" s="134"/>
      <c r="AVU47" s="134"/>
      <c r="AVV47" s="134"/>
      <c r="AVW47" s="134"/>
      <c r="AVX47" s="134"/>
      <c r="AVY47" s="134"/>
      <c r="AVZ47" s="134"/>
      <c r="AWA47" s="134"/>
      <c r="AWB47" s="134"/>
      <c r="AWC47" s="134"/>
      <c r="AWD47" s="134"/>
      <c r="AWE47" s="134"/>
      <c r="AWF47" s="134"/>
      <c r="AWG47" s="134"/>
      <c r="AWH47" s="134"/>
      <c r="AWI47" s="134"/>
      <c r="AWJ47" s="134"/>
      <c r="AWK47" s="134"/>
      <c r="AWL47" s="134"/>
      <c r="AWM47" s="134"/>
      <c r="AWN47" s="134"/>
      <c r="AWO47" s="134"/>
      <c r="AWP47" s="134"/>
      <c r="AWQ47" s="134"/>
      <c r="AWR47" s="134"/>
      <c r="AWS47" s="134"/>
      <c r="AWT47" s="134"/>
      <c r="AWU47" s="134"/>
      <c r="AWV47" s="134"/>
      <c r="AWW47" s="134"/>
      <c r="AWX47" s="134"/>
      <c r="AWY47" s="134"/>
      <c r="AWZ47" s="134"/>
      <c r="AXA47" s="134"/>
      <c r="AXB47" s="134"/>
      <c r="AXC47" s="134"/>
      <c r="AXD47" s="134"/>
      <c r="AXE47" s="134"/>
      <c r="AXF47" s="134"/>
      <c r="AXG47" s="134"/>
      <c r="AXH47" s="134"/>
      <c r="AXI47" s="134"/>
      <c r="AXJ47" s="134"/>
      <c r="AXK47" s="134"/>
      <c r="AXL47" s="134"/>
      <c r="AXM47" s="134"/>
      <c r="AXN47" s="134"/>
      <c r="AXO47" s="134"/>
      <c r="AXP47" s="134"/>
      <c r="AXQ47" s="134"/>
      <c r="AXR47" s="134"/>
      <c r="AXS47" s="134"/>
      <c r="AXT47" s="134"/>
      <c r="AXU47" s="134"/>
      <c r="AXV47" s="134"/>
      <c r="AXW47" s="134"/>
      <c r="AXX47" s="134"/>
      <c r="AXY47" s="134"/>
      <c r="AXZ47" s="134"/>
      <c r="AYA47" s="134"/>
      <c r="AYB47" s="134"/>
      <c r="AYC47" s="134"/>
      <c r="AYD47" s="134"/>
      <c r="AYE47" s="134"/>
      <c r="AYF47" s="134"/>
      <c r="AYG47" s="134"/>
      <c r="AYH47" s="134"/>
      <c r="AYI47" s="134"/>
      <c r="AYJ47" s="134"/>
      <c r="AYK47" s="134"/>
      <c r="AYL47" s="134"/>
      <c r="AYM47" s="134"/>
      <c r="AYN47" s="134"/>
      <c r="AYO47" s="134"/>
      <c r="AYP47" s="134"/>
      <c r="AYQ47" s="134"/>
      <c r="AYR47" s="134"/>
      <c r="AYS47" s="134"/>
      <c r="AYT47" s="134"/>
      <c r="AYU47" s="134"/>
      <c r="AYV47" s="134"/>
      <c r="AYW47" s="134"/>
      <c r="AYX47" s="134"/>
      <c r="AYY47" s="134"/>
      <c r="AYZ47" s="134"/>
      <c r="AZA47" s="134"/>
      <c r="AZB47" s="134"/>
      <c r="AZC47" s="134"/>
      <c r="AZD47" s="134"/>
      <c r="AZE47" s="134"/>
      <c r="AZF47" s="134"/>
      <c r="AZG47" s="134"/>
      <c r="AZH47" s="134"/>
      <c r="AZI47" s="134"/>
      <c r="AZJ47" s="134"/>
      <c r="AZK47" s="134"/>
      <c r="AZL47" s="134"/>
      <c r="AZM47" s="134"/>
      <c r="AZN47" s="134"/>
      <c r="AZO47" s="134"/>
      <c r="AZP47" s="134"/>
      <c r="AZQ47" s="134"/>
      <c r="AZR47" s="134"/>
      <c r="AZS47" s="134"/>
      <c r="AZT47" s="134"/>
      <c r="AZU47" s="134"/>
      <c r="AZV47" s="134"/>
      <c r="AZW47" s="134"/>
      <c r="AZX47" s="134"/>
      <c r="AZY47" s="134"/>
      <c r="AZZ47" s="134"/>
      <c r="BAA47" s="134"/>
      <c r="BAB47" s="134"/>
      <c r="BAC47" s="134"/>
      <c r="BAD47" s="134"/>
      <c r="BAE47" s="134"/>
      <c r="BAF47" s="134"/>
      <c r="BAG47" s="134"/>
      <c r="BAH47" s="134"/>
      <c r="BAI47" s="134"/>
      <c r="BAJ47" s="134"/>
      <c r="BAK47" s="134"/>
      <c r="BAL47" s="134"/>
      <c r="BAM47" s="134"/>
      <c r="BAN47" s="134"/>
      <c r="BAO47" s="134"/>
      <c r="BAP47" s="134"/>
      <c r="BAQ47" s="134"/>
      <c r="BAR47" s="134"/>
      <c r="BAS47" s="134"/>
      <c r="BAT47" s="134"/>
      <c r="BAU47" s="134"/>
      <c r="BAV47" s="134"/>
      <c r="BAW47" s="134"/>
      <c r="BAX47" s="134"/>
      <c r="BAY47" s="134"/>
      <c r="BAZ47" s="134"/>
      <c r="BBA47" s="134"/>
      <c r="BBB47" s="134"/>
      <c r="BBC47" s="134"/>
      <c r="BBD47" s="134"/>
      <c r="BBE47" s="134"/>
      <c r="BBF47" s="134"/>
      <c r="BBG47" s="134"/>
      <c r="BBH47" s="134"/>
      <c r="BBI47" s="134"/>
      <c r="BBJ47" s="134"/>
      <c r="BBK47" s="134"/>
      <c r="BBL47" s="134"/>
      <c r="BBM47" s="134"/>
      <c r="BBN47" s="134"/>
      <c r="BBO47" s="134"/>
      <c r="BBP47" s="134"/>
      <c r="BBQ47" s="134"/>
      <c r="BBR47" s="134"/>
      <c r="BBS47" s="134"/>
      <c r="BBT47" s="134"/>
      <c r="BBU47" s="134"/>
      <c r="BBV47" s="134"/>
      <c r="BBW47" s="134"/>
      <c r="BBX47" s="134"/>
      <c r="BBY47" s="134"/>
      <c r="BBZ47" s="134"/>
      <c r="BCA47" s="134"/>
      <c r="BCB47" s="134"/>
      <c r="BCC47" s="134"/>
      <c r="BCD47" s="134"/>
      <c r="BCE47" s="134"/>
      <c r="BCF47" s="134"/>
      <c r="BCG47" s="134"/>
      <c r="BCH47" s="134"/>
      <c r="BCI47" s="134"/>
      <c r="BCJ47" s="134"/>
      <c r="BCK47" s="134"/>
      <c r="BCL47" s="134"/>
      <c r="BCM47" s="134"/>
      <c r="BCN47" s="134"/>
      <c r="BCO47" s="134"/>
      <c r="BCP47" s="134"/>
      <c r="BCQ47" s="134"/>
      <c r="BCR47" s="134"/>
      <c r="BCS47" s="134"/>
      <c r="BCT47" s="134"/>
      <c r="BCU47" s="134"/>
      <c r="BCV47" s="134"/>
      <c r="BCW47" s="134"/>
      <c r="BCX47" s="134"/>
      <c r="BCY47" s="134"/>
      <c r="BCZ47" s="134"/>
      <c r="BDA47" s="134"/>
      <c r="BDB47" s="134"/>
      <c r="BDC47" s="134"/>
      <c r="BDD47" s="134"/>
      <c r="BDE47" s="134"/>
      <c r="BDF47" s="134"/>
      <c r="BDG47" s="134"/>
      <c r="BDH47" s="134"/>
      <c r="BDI47" s="134"/>
      <c r="BDJ47" s="134"/>
      <c r="BDK47" s="134"/>
      <c r="BDL47" s="134"/>
      <c r="BDM47" s="134"/>
      <c r="BDN47" s="134"/>
      <c r="BDO47" s="134"/>
      <c r="BDP47" s="134"/>
      <c r="BDQ47" s="134"/>
      <c r="BDR47" s="134"/>
      <c r="BDS47" s="134"/>
      <c r="BDT47" s="134"/>
      <c r="BDU47" s="134"/>
      <c r="BDV47" s="134"/>
      <c r="BDW47" s="134"/>
      <c r="BDX47" s="134"/>
      <c r="BDY47" s="134"/>
      <c r="BDZ47" s="134"/>
      <c r="BEA47" s="134"/>
      <c r="BEB47" s="134"/>
      <c r="BEC47" s="134"/>
      <c r="BED47" s="134"/>
      <c r="BEE47" s="134"/>
      <c r="BEF47" s="134"/>
      <c r="BEG47" s="134"/>
      <c r="BEH47" s="134"/>
      <c r="BEI47" s="134"/>
      <c r="BEJ47" s="134"/>
      <c r="BEK47" s="134"/>
      <c r="BEL47" s="134"/>
      <c r="BEM47" s="134"/>
      <c r="BEN47" s="134"/>
      <c r="BEO47" s="134"/>
      <c r="BEP47" s="134"/>
      <c r="BEQ47" s="134"/>
      <c r="BER47" s="134"/>
      <c r="BES47" s="134"/>
      <c r="BET47" s="134"/>
      <c r="BEU47" s="134"/>
      <c r="BEV47" s="134"/>
      <c r="BEW47" s="134"/>
      <c r="BEX47" s="134"/>
      <c r="BEY47" s="134"/>
      <c r="BEZ47" s="134"/>
      <c r="BFA47" s="134"/>
      <c r="BFB47" s="134"/>
      <c r="BFC47" s="134"/>
      <c r="BFD47" s="134"/>
      <c r="BFE47" s="134"/>
      <c r="BFF47" s="134"/>
      <c r="BFG47" s="134"/>
      <c r="BFH47" s="134"/>
      <c r="BFI47" s="134"/>
      <c r="BFJ47" s="134"/>
      <c r="BFK47" s="134"/>
      <c r="BFL47" s="134"/>
      <c r="BFM47" s="134"/>
      <c r="BFN47" s="134"/>
      <c r="BFO47" s="134"/>
      <c r="BFP47" s="134"/>
      <c r="BFQ47" s="134"/>
      <c r="BFR47" s="134"/>
      <c r="BFS47" s="134"/>
      <c r="BFT47" s="134"/>
      <c r="BFU47" s="134"/>
      <c r="BFV47" s="134"/>
      <c r="BFW47" s="134"/>
      <c r="BFX47" s="134"/>
      <c r="BFY47" s="134"/>
      <c r="BFZ47" s="134"/>
      <c r="BGA47" s="134"/>
      <c r="BGB47" s="134"/>
      <c r="BGC47" s="134"/>
      <c r="BGD47" s="134"/>
      <c r="BGE47" s="134"/>
      <c r="BGF47" s="134"/>
      <c r="BGG47" s="134"/>
      <c r="BGH47" s="134"/>
      <c r="BGI47" s="134"/>
      <c r="BGJ47" s="134"/>
      <c r="BGK47" s="134"/>
      <c r="BGL47" s="134"/>
      <c r="BGM47" s="134"/>
      <c r="BGN47" s="134"/>
      <c r="BGO47" s="134"/>
      <c r="BGP47" s="134"/>
      <c r="BGQ47" s="134"/>
      <c r="BGR47" s="134"/>
      <c r="BGS47" s="134"/>
      <c r="BGT47" s="134"/>
      <c r="BGU47" s="134"/>
      <c r="BGV47" s="134"/>
      <c r="BGW47" s="134"/>
      <c r="BGX47" s="134"/>
      <c r="BGY47" s="134"/>
      <c r="BGZ47" s="134"/>
      <c r="BHA47" s="134"/>
      <c r="BHB47" s="134"/>
      <c r="BHC47" s="134"/>
      <c r="BHD47" s="134"/>
      <c r="BHE47" s="134"/>
      <c r="BHF47" s="134"/>
      <c r="BHG47" s="134"/>
      <c r="BHH47" s="134"/>
      <c r="BHI47" s="134"/>
      <c r="BHJ47" s="134"/>
      <c r="BHK47" s="134"/>
      <c r="BHL47" s="134"/>
      <c r="BHM47" s="134"/>
      <c r="BHN47" s="134"/>
      <c r="BHO47" s="134"/>
      <c r="BHP47" s="134"/>
      <c r="BHQ47" s="134"/>
      <c r="BHR47" s="134"/>
      <c r="BHS47" s="134"/>
      <c r="BHT47" s="134"/>
      <c r="BHU47" s="134"/>
      <c r="BHV47" s="134"/>
      <c r="BHW47" s="134"/>
      <c r="BHX47" s="134"/>
      <c r="BHY47" s="134"/>
      <c r="BHZ47" s="134"/>
      <c r="BIA47" s="134"/>
      <c r="BIB47" s="134"/>
      <c r="BIC47" s="134"/>
      <c r="BID47" s="134"/>
      <c r="BIE47" s="134"/>
      <c r="BIF47" s="134"/>
      <c r="BIG47" s="134"/>
      <c r="BIH47" s="134"/>
      <c r="BII47" s="134"/>
      <c r="BIJ47" s="134"/>
      <c r="BIK47" s="134"/>
      <c r="BIL47" s="134"/>
      <c r="BIM47" s="134"/>
      <c r="BIN47" s="134"/>
      <c r="BIO47" s="134"/>
      <c r="BIP47" s="134"/>
      <c r="BIQ47" s="134"/>
      <c r="BIR47" s="134"/>
      <c r="BIS47" s="134"/>
      <c r="BIT47" s="134"/>
      <c r="BIU47" s="134"/>
      <c r="BIV47" s="134"/>
      <c r="BIW47" s="134"/>
      <c r="BIX47" s="134"/>
      <c r="BIY47" s="134"/>
      <c r="BIZ47" s="134"/>
      <c r="BJA47" s="134"/>
      <c r="BJB47" s="134"/>
      <c r="BJC47" s="134"/>
      <c r="BJD47" s="134"/>
      <c r="BJE47" s="134"/>
      <c r="BJF47" s="134"/>
      <c r="BJG47" s="134"/>
      <c r="BJH47" s="134"/>
      <c r="BJI47" s="134"/>
      <c r="BJJ47" s="134"/>
      <c r="BJK47" s="134"/>
      <c r="BJL47" s="134"/>
      <c r="BJM47" s="134"/>
      <c r="BJN47" s="134"/>
      <c r="BJO47" s="134"/>
      <c r="BJP47" s="134"/>
      <c r="BJQ47" s="134"/>
      <c r="BJR47" s="134"/>
      <c r="BJS47" s="134"/>
      <c r="BJT47" s="134"/>
      <c r="BJU47" s="134"/>
      <c r="BJV47" s="134"/>
      <c r="BJW47" s="134"/>
      <c r="BJX47" s="134"/>
      <c r="BJY47" s="134"/>
      <c r="BJZ47" s="134"/>
      <c r="BKA47" s="134"/>
      <c r="BKB47" s="134"/>
      <c r="BKC47" s="134"/>
      <c r="BKD47" s="134"/>
      <c r="BKE47" s="134"/>
      <c r="BKF47" s="134"/>
      <c r="BKG47" s="134"/>
      <c r="BKH47" s="134"/>
      <c r="BKI47" s="134"/>
      <c r="BKJ47" s="134"/>
      <c r="BKK47" s="134"/>
      <c r="BKL47" s="134"/>
      <c r="BKM47" s="134"/>
      <c r="BKN47" s="134"/>
      <c r="BKO47" s="134"/>
      <c r="BKP47" s="134"/>
      <c r="BKQ47" s="134"/>
      <c r="BKR47" s="134"/>
      <c r="BKS47" s="134"/>
      <c r="BKT47" s="134"/>
      <c r="BKU47" s="134"/>
      <c r="BKV47" s="134"/>
      <c r="BKW47" s="134"/>
      <c r="BKX47" s="134"/>
      <c r="BKY47" s="134"/>
      <c r="BKZ47" s="134"/>
      <c r="BLA47" s="134"/>
      <c r="BLB47" s="134"/>
      <c r="BLC47" s="134"/>
      <c r="BLD47" s="134"/>
      <c r="BLE47" s="134"/>
      <c r="BLF47" s="134"/>
      <c r="BLG47" s="134"/>
      <c r="BLH47" s="134"/>
      <c r="BLI47" s="134"/>
      <c r="BLJ47" s="134"/>
      <c r="BLK47" s="134"/>
      <c r="BLL47" s="134"/>
      <c r="BLM47" s="134"/>
      <c r="BLN47" s="134"/>
      <c r="BLO47" s="134"/>
      <c r="BLP47" s="134"/>
      <c r="BLQ47" s="134"/>
      <c r="BLR47" s="134"/>
      <c r="BLS47" s="134"/>
      <c r="BLT47" s="134"/>
      <c r="BLU47" s="134"/>
      <c r="BLV47" s="134"/>
      <c r="BLW47" s="134"/>
      <c r="BLX47" s="134"/>
      <c r="BLY47" s="134"/>
      <c r="BLZ47" s="134"/>
      <c r="BMA47" s="134"/>
      <c r="BMB47" s="134"/>
      <c r="BMC47" s="134"/>
      <c r="BMD47" s="134"/>
      <c r="BME47" s="134"/>
      <c r="BMF47" s="134"/>
      <c r="BMG47" s="134"/>
      <c r="BMH47" s="134"/>
      <c r="BMI47" s="134"/>
      <c r="BMJ47" s="134"/>
      <c r="BMK47" s="134"/>
      <c r="BML47" s="134"/>
      <c r="BMM47" s="134"/>
      <c r="BMN47" s="134"/>
      <c r="BMO47" s="134"/>
      <c r="BMP47" s="134"/>
      <c r="BMQ47" s="134"/>
      <c r="BMR47" s="134"/>
      <c r="BMS47" s="134"/>
      <c r="BMT47" s="134"/>
      <c r="BMU47" s="134"/>
      <c r="BMV47" s="134"/>
      <c r="BMW47" s="134"/>
      <c r="BMX47" s="134"/>
      <c r="BMY47" s="134"/>
      <c r="BMZ47" s="134"/>
      <c r="BNA47" s="134"/>
      <c r="BNB47" s="134"/>
      <c r="BNC47" s="134"/>
      <c r="BND47" s="134"/>
      <c r="BNE47" s="134"/>
      <c r="BNF47" s="134"/>
      <c r="BNG47" s="134"/>
      <c r="BNH47" s="134"/>
      <c r="BNI47" s="134"/>
      <c r="BNJ47" s="134"/>
      <c r="BNK47" s="134"/>
      <c r="BNL47" s="134"/>
      <c r="BNM47" s="134"/>
      <c r="BNN47" s="134"/>
      <c r="BNO47" s="134"/>
      <c r="BNP47" s="134"/>
      <c r="BNQ47" s="134"/>
      <c r="BNR47" s="134"/>
      <c r="BNS47" s="134"/>
      <c r="BNT47" s="134"/>
      <c r="BNU47" s="134"/>
      <c r="BNV47" s="134"/>
      <c r="BNW47" s="134"/>
      <c r="BNX47" s="134"/>
      <c r="BNY47" s="134"/>
      <c r="BNZ47" s="134"/>
      <c r="BOA47" s="134"/>
      <c r="BOB47" s="134"/>
      <c r="BOC47" s="134"/>
      <c r="BOD47" s="134"/>
      <c r="BOE47" s="134"/>
      <c r="BOF47" s="134"/>
      <c r="BOG47" s="134"/>
      <c r="BOH47" s="134"/>
      <c r="BOI47" s="134"/>
      <c r="BOJ47" s="134"/>
      <c r="BOK47" s="134"/>
      <c r="BOL47" s="134"/>
      <c r="BOM47" s="134"/>
      <c r="BON47" s="134"/>
      <c r="BOO47" s="134"/>
      <c r="BOP47" s="134"/>
      <c r="BOQ47" s="134"/>
      <c r="BOR47" s="134"/>
      <c r="BOS47" s="134"/>
      <c r="BOT47" s="134"/>
      <c r="BOU47" s="134"/>
      <c r="BOV47" s="134"/>
      <c r="BOW47" s="134"/>
      <c r="BOX47" s="134"/>
      <c r="BOY47" s="134"/>
      <c r="BOZ47" s="134"/>
      <c r="BPA47" s="134"/>
      <c r="BPB47" s="134"/>
      <c r="BPC47" s="134"/>
      <c r="BPD47" s="134"/>
      <c r="BPE47" s="134"/>
      <c r="BPF47" s="134"/>
      <c r="BPG47" s="134"/>
      <c r="BPH47" s="134"/>
      <c r="BPI47" s="134"/>
      <c r="BPJ47" s="134"/>
      <c r="BPK47" s="134"/>
      <c r="BPL47" s="134"/>
      <c r="BPM47" s="134"/>
      <c r="BPN47" s="134"/>
      <c r="BPO47" s="134"/>
      <c r="BPP47" s="134"/>
      <c r="BPQ47" s="134"/>
      <c r="BPR47" s="134"/>
      <c r="BPS47" s="134"/>
      <c r="BPT47" s="134"/>
      <c r="BPU47" s="134"/>
      <c r="BPV47" s="134"/>
      <c r="BPW47" s="134"/>
      <c r="BPX47" s="134"/>
      <c r="BPY47" s="134"/>
      <c r="BPZ47" s="134"/>
      <c r="BQA47" s="134"/>
      <c r="BQB47" s="134"/>
      <c r="BQC47" s="134"/>
      <c r="BQD47" s="134"/>
      <c r="BQE47" s="134"/>
      <c r="BQF47" s="134"/>
      <c r="BQG47" s="134"/>
      <c r="BQH47" s="134"/>
      <c r="BQI47" s="134"/>
      <c r="BQJ47" s="134"/>
      <c r="BQK47" s="134"/>
      <c r="BQL47" s="134"/>
      <c r="BQM47" s="134"/>
      <c r="BQN47" s="134"/>
      <c r="BQO47" s="134"/>
      <c r="BQP47" s="134"/>
      <c r="BQQ47" s="134"/>
      <c r="BQR47" s="134"/>
      <c r="BQS47" s="134"/>
      <c r="BQT47" s="134"/>
      <c r="BQU47" s="134"/>
      <c r="BQV47" s="134"/>
      <c r="BQW47" s="134"/>
      <c r="BQX47" s="134"/>
      <c r="BQY47" s="134"/>
      <c r="BQZ47" s="134"/>
      <c r="BRA47" s="134"/>
      <c r="BRB47" s="134"/>
      <c r="BRC47" s="134"/>
      <c r="BRD47" s="134"/>
      <c r="BRE47" s="134"/>
      <c r="BRF47" s="134"/>
      <c r="BRG47" s="134"/>
      <c r="BRH47" s="134"/>
      <c r="BRI47" s="134"/>
      <c r="BRJ47" s="134"/>
      <c r="BRK47" s="134"/>
      <c r="BRL47" s="134"/>
      <c r="BRM47" s="134"/>
      <c r="BRN47" s="134"/>
      <c r="BRO47" s="134"/>
      <c r="BRP47" s="134"/>
      <c r="BRQ47" s="134"/>
      <c r="BRR47" s="134"/>
      <c r="BRS47" s="134"/>
      <c r="BRT47" s="134"/>
      <c r="BRU47" s="134"/>
      <c r="BRV47" s="134"/>
      <c r="BRW47" s="134"/>
      <c r="BRX47" s="134"/>
      <c r="BRY47" s="134"/>
      <c r="BRZ47" s="134"/>
      <c r="BSA47" s="134"/>
      <c r="BSB47" s="134"/>
      <c r="BSC47" s="134"/>
      <c r="BSD47" s="134"/>
      <c r="BSE47" s="134"/>
      <c r="BSF47" s="134"/>
      <c r="BSG47" s="134"/>
      <c r="BSH47" s="134"/>
      <c r="BSI47" s="134"/>
      <c r="BSJ47" s="134"/>
      <c r="BSK47" s="134"/>
      <c r="BSL47" s="134"/>
      <c r="BSM47" s="134"/>
      <c r="BSN47" s="134"/>
      <c r="BSO47" s="134"/>
      <c r="BSP47" s="134"/>
      <c r="BSQ47" s="134"/>
      <c r="BSR47" s="134"/>
      <c r="BSS47" s="134"/>
      <c r="BST47" s="134"/>
      <c r="BSU47" s="134"/>
      <c r="BSV47" s="134"/>
      <c r="BSW47" s="134"/>
      <c r="BSX47" s="134"/>
      <c r="BSY47" s="134"/>
      <c r="BSZ47" s="134"/>
      <c r="BTA47" s="134"/>
      <c r="BTB47" s="134"/>
      <c r="BTC47" s="134"/>
      <c r="BTD47" s="134"/>
      <c r="BTE47" s="134"/>
      <c r="BTF47" s="134"/>
      <c r="BTG47" s="134"/>
      <c r="BTH47" s="134"/>
      <c r="BTI47" s="134"/>
      <c r="BTJ47" s="134"/>
      <c r="BTK47" s="134"/>
      <c r="BTL47" s="134"/>
      <c r="BTM47" s="134"/>
      <c r="BTN47" s="134"/>
      <c r="BTO47" s="134"/>
      <c r="BTP47" s="134"/>
      <c r="BTQ47" s="134"/>
      <c r="BTR47" s="134"/>
      <c r="BTS47" s="134"/>
      <c r="BTT47" s="134"/>
      <c r="BTU47" s="134"/>
      <c r="BTV47" s="134"/>
      <c r="BTW47" s="134"/>
      <c r="BTX47" s="134"/>
      <c r="BTY47" s="134"/>
      <c r="BTZ47" s="134"/>
      <c r="BUA47" s="134"/>
      <c r="BUB47" s="134"/>
      <c r="BUC47" s="134"/>
      <c r="BUD47" s="134"/>
      <c r="BUE47" s="134"/>
      <c r="BUF47" s="134"/>
      <c r="BUG47" s="134"/>
      <c r="BUH47" s="134"/>
      <c r="BUI47" s="134"/>
      <c r="BUJ47" s="134"/>
      <c r="BUK47" s="134"/>
      <c r="BUL47" s="134"/>
      <c r="BUM47" s="134"/>
      <c r="BUN47" s="134"/>
      <c r="BUO47" s="134"/>
      <c r="BUP47" s="134"/>
      <c r="BUQ47" s="134"/>
      <c r="BUR47" s="134"/>
      <c r="BUS47" s="134"/>
      <c r="BUT47" s="134"/>
      <c r="BUU47" s="134"/>
      <c r="BUV47" s="134"/>
      <c r="BUW47" s="134"/>
      <c r="BUX47" s="134"/>
      <c r="BUY47" s="134"/>
      <c r="BUZ47" s="134"/>
      <c r="BVA47" s="134"/>
      <c r="BVB47" s="134"/>
      <c r="BVC47" s="134"/>
      <c r="BVD47" s="134"/>
      <c r="BVE47" s="134"/>
      <c r="BVF47" s="134"/>
      <c r="BVG47" s="134"/>
      <c r="BVH47" s="134"/>
      <c r="BVI47" s="134"/>
      <c r="BVJ47" s="134"/>
      <c r="BVK47" s="134"/>
      <c r="BVL47" s="134"/>
      <c r="BVM47" s="134"/>
      <c r="BVN47" s="134"/>
      <c r="BVO47" s="134"/>
      <c r="BVP47" s="134"/>
      <c r="BVQ47" s="134"/>
      <c r="BVR47" s="134"/>
      <c r="BVS47" s="134"/>
      <c r="BVT47" s="134"/>
      <c r="BVU47" s="134"/>
      <c r="BVV47" s="134"/>
      <c r="BVW47" s="134"/>
      <c r="BVX47" s="134"/>
      <c r="BVY47" s="134"/>
      <c r="BVZ47" s="134"/>
      <c r="BWA47" s="134"/>
      <c r="BWB47" s="134"/>
      <c r="BWC47" s="134"/>
      <c r="BWD47" s="134"/>
      <c r="BWE47" s="134"/>
      <c r="BWF47" s="134"/>
      <c r="BWG47" s="134"/>
      <c r="BWH47" s="134"/>
      <c r="BWI47" s="134"/>
      <c r="BWJ47" s="134"/>
      <c r="BWK47" s="134"/>
      <c r="BWL47" s="134"/>
      <c r="BWM47" s="134"/>
      <c r="BWN47" s="134"/>
      <c r="BWO47" s="134"/>
      <c r="BWP47" s="134"/>
      <c r="BWQ47" s="134"/>
      <c r="BWR47" s="134"/>
      <c r="BWS47" s="134"/>
      <c r="BWT47" s="134"/>
      <c r="BWU47" s="134"/>
      <c r="BWV47" s="134"/>
      <c r="BWW47" s="134"/>
      <c r="BWX47" s="134"/>
      <c r="BWY47" s="134"/>
      <c r="BWZ47" s="134"/>
      <c r="BXA47" s="134"/>
      <c r="BXB47" s="134"/>
      <c r="BXC47" s="134"/>
      <c r="BXD47" s="134"/>
      <c r="BXE47" s="134"/>
      <c r="BXF47" s="134"/>
      <c r="BXG47" s="134"/>
      <c r="BXH47" s="134"/>
      <c r="BXI47" s="134"/>
      <c r="BXJ47" s="134"/>
      <c r="BXK47" s="134"/>
      <c r="BXL47" s="134"/>
      <c r="BXM47" s="134"/>
      <c r="BXN47" s="134"/>
      <c r="BXO47" s="134"/>
      <c r="BXP47" s="134"/>
      <c r="BXQ47" s="134"/>
      <c r="BXR47" s="134"/>
      <c r="BXS47" s="134"/>
      <c r="BXT47" s="134"/>
      <c r="BXU47" s="134"/>
      <c r="BXV47" s="134"/>
      <c r="BXW47" s="134"/>
      <c r="BXX47" s="134"/>
      <c r="BXY47" s="134"/>
      <c r="BXZ47" s="134"/>
      <c r="BYA47" s="134"/>
      <c r="BYB47" s="134"/>
      <c r="BYC47" s="134"/>
      <c r="BYD47" s="134"/>
      <c r="BYE47" s="134"/>
      <c r="BYF47" s="134"/>
      <c r="BYG47" s="134"/>
      <c r="BYH47" s="134"/>
      <c r="BYI47" s="134"/>
      <c r="BYJ47" s="134"/>
      <c r="BYK47" s="134"/>
      <c r="BYL47" s="134"/>
      <c r="BYM47" s="134"/>
      <c r="BYN47" s="134"/>
      <c r="BYO47" s="134"/>
      <c r="BYP47" s="134"/>
      <c r="BYQ47" s="134"/>
      <c r="BYR47" s="134"/>
      <c r="BYS47" s="134"/>
      <c r="BYT47" s="134"/>
      <c r="BYU47" s="134"/>
      <c r="BYV47" s="134"/>
      <c r="BYW47" s="134"/>
      <c r="BYX47" s="134"/>
      <c r="BYY47" s="134"/>
      <c r="BYZ47" s="134"/>
      <c r="BZA47" s="134"/>
      <c r="BZB47" s="134"/>
      <c r="BZC47" s="134"/>
      <c r="BZD47" s="134"/>
      <c r="BZE47" s="134"/>
      <c r="BZF47" s="134"/>
      <c r="BZG47" s="134"/>
      <c r="BZH47" s="134"/>
      <c r="BZI47" s="134"/>
      <c r="BZJ47" s="134"/>
      <c r="BZK47" s="134"/>
      <c r="BZL47" s="134"/>
      <c r="BZM47" s="134"/>
      <c r="BZN47" s="134"/>
      <c r="BZO47" s="134"/>
      <c r="BZP47" s="134"/>
      <c r="BZQ47" s="134"/>
      <c r="BZR47" s="134"/>
      <c r="BZS47" s="134"/>
      <c r="BZT47" s="134"/>
      <c r="BZU47" s="134"/>
      <c r="BZV47" s="134"/>
      <c r="BZW47" s="134"/>
      <c r="BZX47" s="134"/>
      <c r="BZY47" s="134"/>
      <c r="BZZ47" s="134"/>
      <c r="CAA47" s="134"/>
      <c r="CAB47" s="134"/>
      <c r="CAC47" s="134"/>
      <c r="CAD47" s="134"/>
      <c r="CAE47" s="134"/>
      <c r="CAF47" s="134"/>
      <c r="CAG47" s="134"/>
      <c r="CAH47" s="134"/>
      <c r="CAI47" s="134"/>
      <c r="CAJ47" s="134"/>
      <c r="CAK47" s="134"/>
      <c r="CAL47" s="134"/>
      <c r="CAM47" s="134"/>
      <c r="CAN47" s="134"/>
      <c r="CAO47" s="134"/>
      <c r="CAP47" s="134"/>
      <c r="CAQ47" s="134"/>
      <c r="CAR47" s="134"/>
      <c r="CAS47" s="134"/>
      <c r="CAT47" s="134"/>
      <c r="CAU47" s="134"/>
      <c r="CAV47" s="134"/>
      <c r="CAW47" s="134"/>
      <c r="CAX47" s="134"/>
      <c r="CAY47" s="134"/>
      <c r="CAZ47" s="134"/>
      <c r="CBA47" s="134"/>
      <c r="CBB47" s="134"/>
      <c r="CBC47" s="134"/>
      <c r="CBD47" s="134"/>
      <c r="CBE47" s="134"/>
      <c r="CBF47" s="134"/>
      <c r="CBG47" s="134"/>
      <c r="CBH47" s="134"/>
      <c r="CBI47" s="134"/>
      <c r="CBJ47" s="134"/>
      <c r="CBK47" s="134"/>
      <c r="CBL47" s="134"/>
      <c r="CBM47" s="134"/>
      <c r="CBN47" s="134"/>
      <c r="CBO47" s="134"/>
      <c r="CBP47" s="134"/>
      <c r="CBQ47" s="134"/>
      <c r="CBR47" s="134"/>
      <c r="CBS47" s="134"/>
      <c r="CBT47" s="134"/>
      <c r="CBU47" s="134"/>
      <c r="CBV47" s="134"/>
      <c r="CBW47" s="134"/>
      <c r="CBX47" s="134"/>
      <c r="CBY47" s="134"/>
      <c r="CBZ47" s="134"/>
      <c r="CCA47" s="134"/>
      <c r="CCB47" s="134"/>
      <c r="CCC47" s="134"/>
      <c r="CCD47" s="134"/>
      <c r="CCE47" s="134"/>
      <c r="CCF47" s="134"/>
      <c r="CCG47" s="134"/>
      <c r="CCH47" s="134"/>
      <c r="CCI47" s="134"/>
      <c r="CCJ47" s="134"/>
      <c r="CCK47" s="134"/>
      <c r="CCL47" s="134"/>
      <c r="CCM47" s="134"/>
      <c r="CCN47" s="134"/>
      <c r="CCO47" s="134"/>
      <c r="CCP47" s="134"/>
      <c r="CCQ47" s="134"/>
      <c r="CCR47" s="134"/>
      <c r="CCS47" s="134"/>
      <c r="CCT47" s="134"/>
      <c r="CCU47" s="134"/>
      <c r="CCV47" s="134"/>
      <c r="CCW47" s="134"/>
      <c r="CCX47" s="134"/>
      <c r="CCY47" s="134"/>
      <c r="CCZ47" s="134"/>
      <c r="CDA47" s="134"/>
      <c r="CDB47" s="134"/>
      <c r="CDC47" s="134"/>
      <c r="CDD47" s="134"/>
      <c r="CDE47" s="134"/>
      <c r="CDF47" s="134"/>
      <c r="CDG47" s="134"/>
      <c r="CDH47" s="134"/>
      <c r="CDI47" s="134"/>
      <c r="CDJ47" s="134"/>
      <c r="CDK47" s="134"/>
      <c r="CDL47" s="134"/>
      <c r="CDM47" s="134"/>
      <c r="CDN47" s="134"/>
      <c r="CDO47" s="134"/>
      <c r="CDP47" s="134"/>
      <c r="CDQ47" s="134"/>
      <c r="CDR47" s="134"/>
      <c r="CDS47" s="134"/>
      <c r="CDT47" s="134"/>
      <c r="CDU47" s="134"/>
      <c r="CDV47" s="134"/>
      <c r="CDW47" s="134"/>
      <c r="CDX47" s="134"/>
      <c r="CDY47" s="134"/>
      <c r="CDZ47" s="134"/>
      <c r="CEA47" s="134"/>
      <c r="CEB47" s="134"/>
      <c r="CEC47" s="134"/>
      <c r="CED47" s="134"/>
      <c r="CEE47" s="134"/>
      <c r="CEF47" s="134"/>
      <c r="CEG47" s="134"/>
      <c r="CEH47" s="134"/>
      <c r="CEI47" s="134"/>
      <c r="CEJ47" s="134"/>
      <c r="CEK47" s="134"/>
      <c r="CEL47" s="134"/>
      <c r="CEM47" s="134"/>
      <c r="CEN47" s="134"/>
      <c r="CEO47" s="134"/>
      <c r="CEP47" s="134"/>
      <c r="CEQ47" s="134"/>
      <c r="CER47" s="134"/>
      <c r="CES47" s="134"/>
      <c r="CET47" s="134"/>
      <c r="CEU47" s="134"/>
      <c r="CEV47" s="134"/>
      <c r="CEW47" s="134"/>
      <c r="CEX47" s="134"/>
      <c r="CEY47" s="134"/>
      <c r="CEZ47" s="134"/>
      <c r="CFA47" s="134"/>
      <c r="CFB47" s="134"/>
      <c r="CFC47" s="134"/>
      <c r="CFD47" s="134"/>
      <c r="CFE47" s="134"/>
      <c r="CFF47" s="134"/>
      <c r="CFG47" s="134"/>
      <c r="CFH47" s="134"/>
      <c r="CFI47" s="134"/>
      <c r="CFJ47" s="134"/>
      <c r="CFK47" s="134"/>
      <c r="CFL47" s="134"/>
      <c r="CFM47" s="134"/>
      <c r="CFN47" s="134"/>
      <c r="CFO47" s="134"/>
      <c r="CFP47" s="134"/>
      <c r="CFQ47" s="134"/>
      <c r="CFR47" s="134"/>
      <c r="CFS47" s="134"/>
      <c r="CFT47" s="134"/>
      <c r="CFU47" s="134"/>
      <c r="CFV47" s="134"/>
      <c r="CFW47" s="134"/>
      <c r="CFX47" s="134"/>
      <c r="CFY47" s="134"/>
      <c r="CFZ47" s="134"/>
      <c r="CGA47" s="134"/>
      <c r="CGB47" s="134"/>
      <c r="CGC47" s="134"/>
      <c r="CGD47" s="134"/>
      <c r="CGE47" s="134"/>
      <c r="CGF47" s="134"/>
      <c r="CGG47" s="134"/>
      <c r="CGH47" s="134"/>
      <c r="CGI47" s="134"/>
      <c r="CGJ47" s="134"/>
      <c r="CGK47" s="134"/>
      <c r="CGL47" s="134"/>
      <c r="CGM47" s="134"/>
      <c r="CGN47" s="134"/>
      <c r="CGO47" s="134"/>
      <c r="CGP47" s="134"/>
      <c r="CGQ47" s="134"/>
      <c r="CGR47" s="134"/>
      <c r="CGS47" s="134"/>
      <c r="CGT47" s="134"/>
      <c r="CGU47" s="134"/>
      <c r="CGV47" s="134"/>
      <c r="CGW47" s="134"/>
      <c r="CGX47" s="134"/>
      <c r="CGY47" s="134"/>
      <c r="CGZ47" s="134"/>
      <c r="CHA47" s="134"/>
      <c r="CHB47" s="134"/>
      <c r="CHC47" s="134"/>
      <c r="CHD47" s="134"/>
      <c r="CHE47" s="134"/>
      <c r="CHF47" s="134"/>
      <c r="CHG47" s="134"/>
      <c r="CHH47" s="134"/>
      <c r="CHI47" s="134"/>
      <c r="CHJ47" s="134"/>
      <c r="CHK47" s="134"/>
      <c r="CHL47" s="134"/>
      <c r="CHM47" s="134"/>
      <c r="CHN47" s="134"/>
      <c r="CHO47" s="134"/>
      <c r="CHP47" s="134"/>
      <c r="CHQ47" s="134"/>
      <c r="CHR47" s="134"/>
      <c r="CHS47" s="134"/>
      <c r="CHT47" s="134"/>
      <c r="CHU47" s="134"/>
      <c r="CHV47" s="134"/>
      <c r="CHW47" s="134"/>
      <c r="CHX47" s="134"/>
      <c r="CHY47" s="134"/>
      <c r="CHZ47" s="134"/>
      <c r="CIA47" s="134"/>
      <c r="CIB47" s="134"/>
      <c r="CIC47" s="134"/>
      <c r="CID47" s="134"/>
      <c r="CIE47" s="134"/>
      <c r="CIF47" s="134"/>
      <c r="CIG47" s="134"/>
      <c r="CIH47" s="134"/>
      <c r="CII47" s="134"/>
      <c r="CIJ47" s="134"/>
      <c r="CIK47" s="134"/>
      <c r="CIL47" s="134"/>
      <c r="CIM47" s="134"/>
      <c r="CIN47" s="134"/>
      <c r="CIO47" s="134"/>
      <c r="CIP47" s="134"/>
      <c r="CIQ47" s="134"/>
      <c r="CIR47" s="134"/>
      <c r="CIS47" s="134"/>
      <c r="CIT47" s="134"/>
      <c r="CIU47" s="134"/>
      <c r="CIV47" s="134"/>
      <c r="CIW47" s="134"/>
      <c r="CIX47" s="134"/>
      <c r="CIY47" s="134"/>
      <c r="CIZ47" s="134"/>
      <c r="CJA47" s="134"/>
      <c r="CJB47" s="134"/>
      <c r="CJC47" s="134"/>
      <c r="CJD47" s="134"/>
      <c r="CJE47" s="134"/>
      <c r="CJF47" s="134"/>
      <c r="CJG47" s="134"/>
      <c r="CJH47" s="134"/>
      <c r="CJI47" s="134"/>
      <c r="CJJ47" s="134"/>
      <c r="CJK47" s="134"/>
      <c r="CJL47" s="134"/>
      <c r="CJM47" s="134"/>
      <c r="CJN47" s="134"/>
      <c r="CJO47" s="134"/>
      <c r="CJP47" s="134"/>
      <c r="CJQ47" s="134"/>
      <c r="CJR47" s="134"/>
      <c r="CJS47" s="134"/>
      <c r="CJT47" s="134"/>
      <c r="CJU47" s="134"/>
      <c r="CJV47" s="134"/>
      <c r="CJW47" s="134"/>
      <c r="CJX47" s="134"/>
      <c r="CJY47" s="134"/>
      <c r="CJZ47" s="134"/>
      <c r="CKA47" s="134"/>
      <c r="CKB47" s="134"/>
      <c r="CKC47" s="134"/>
      <c r="CKD47" s="134"/>
      <c r="CKE47" s="134"/>
      <c r="CKF47" s="134"/>
      <c r="CKG47" s="134"/>
      <c r="CKH47" s="134"/>
      <c r="CKI47" s="134"/>
      <c r="CKJ47" s="134"/>
      <c r="CKK47" s="134"/>
      <c r="CKL47" s="134"/>
      <c r="CKM47" s="134"/>
      <c r="CKN47" s="134"/>
      <c r="CKO47" s="134"/>
      <c r="CKP47" s="134"/>
      <c r="CKQ47" s="134"/>
      <c r="CKR47" s="134"/>
      <c r="CKS47" s="134"/>
      <c r="CKT47" s="134"/>
      <c r="CKU47" s="134"/>
      <c r="CKV47" s="134"/>
      <c r="CKW47" s="134"/>
      <c r="CKX47" s="134"/>
      <c r="CKY47" s="134"/>
      <c r="CKZ47" s="134"/>
      <c r="CLA47" s="134"/>
      <c r="CLB47" s="134"/>
      <c r="CLC47" s="134"/>
      <c r="CLD47" s="134"/>
      <c r="CLE47" s="134"/>
      <c r="CLF47" s="134"/>
      <c r="CLG47" s="134"/>
      <c r="CLH47" s="134"/>
      <c r="CLI47" s="134"/>
      <c r="CLJ47" s="134"/>
      <c r="CLK47" s="134"/>
      <c r="CLL47" s="134"/>
      <c r="CLM47" s="134"/>
      <c r="CLN47" s="134"/>
      <c r="CLO47" s="134"/>
      <c r="CLP47" s="134"/>
      <c r="CLQ47" s="134"/>
      <c r="CLR47" s="134"/>
      <c r="CLS47" s="134"/>
      <c r="CLT47" s="134"/>
      <c r="CLU47" s="134"/>
      <c r="CLV47" s="134"/>
      <c r="CLW47" s="134"/>
      <c r="CLX47" s="134"/>
      <c r="CLY47" s="134"/>
      <c r="CLZ47" s="134"/>
      <c r="CMA47" s="134"/>
      <c r="CMB47" s="134"/>
      <c r="CMC47" s="134"/>
      <c r="CMD47" s="134"/>
      <c r="CME47" s="134"/>
      <c r="CMF47" s="134"/>
      <c r="CMG47" s="134"/>
      <c r="CMH47" s="134"/>
      <c r="CMI47" s="134"/>
      <c r="CMJ47" s="134"/>
      <c r="CMK47" s="134"/>
      <c r="CML47" s="134"/>
      <c r="CMM47" s="134"/>
      <c r="CMN47" s="134"/>
      <c r="CMO47" s="134"/>
      <c r="CMP47" s="134"/>
      <c r="CMQ47" s="134"/>
      <c r="CMR47" s="134"/>
      <c r="CMS47" s="134"/>
      <c r="CMT47" s="134"/>
      <c r="CMU47" s="134"/>
      <c r="CMV47" s="134"/>
      <c r="CMW47" s="134"/>
      <c r="CMX47" s="134"/>
      <c r="CMY47" s="134"/>
      <c r="CMZ47" s="134"/>
      <c r="CNA47" s="134"/>
      <c r="CNB47" s="134"/>
      <c r="CNC47" s="134"/>
      <c r="CND47" s="134"/>
      <c r="CNE47" s="134"/>
      <c r="CNF47" s="134"/>
      <c r="CNG47" s="134"/>
      <c r="CNH47" s="134"/>
      <c r="CNI47" s="134"/>
      <c r="CNJ47" s="134"/>
      <c r="CNK47" s="134"/>
      <c r="CNL47" s="134"/>
      <c r="CNM47" s="134"/>
      <c r="CNN47" s="134"/>
      <c r="CNO47" s="134"/>
      <c r="CNP47" s="134"/>
      <c r="CNQ47" s="134"/>
      <c r="CNR47" s="134"/>
      <c r="CNS47" s="134"/>
      <c r="CNT47" s="134"/>
      <c r="CNU47" s="134"/>
      <c r="CNV47" s="134"/>
      <c r="CNW47" s="134"/>
      <c r="CNX47" s="134"/>
      <c r="CNY47" s="134"/>
      <c r="CNZ47" s="134"/>
      <c r="COA47" s="134"/>
      <c r="COB47" s="134"/>
      <c r="COC47" s="134"/>
      <c r="COD47" s="134"/>
      <c r="COE47" s="134"/>
      <c r="COF47" s="134"/>
      <c r="COG47" s="134"/>
      <c r="COH47" s="134"/>
      <c r="COI47" s="134"/>
      <c r="COJ47" s="134"/>
      <c r="COK47" s="134"/>
      <c r="COL47" s="134"/>
      <c r="COM47" s="134"/>
      <c r="CON47" s="134"/>
      <c r="COO47" s="134"/>
      <c r="COP47" s="134"/>
      <c r="COQ47" s="134"/>
      <c r="COR47" s="134"/>
      <c r="COS47" s="134"/>
      <c r="COT47" s="134"/>
      <c r="COU47" s="134"/>
      <c r="COV47" s="134"/>
      <c r="COW47" s="134"/>
      <c r="COX47" s="134"/>
      <c r="COY47" s="134"/>
      <c r="COZ47" s="134"/>
      <c r="CPA47" s="134"/>
      <c r="CPB47" s="134"/>
      <c r="CPC47" s="134"/>
      <c r="CPD47" s="134"/>
      <c r="CPE47" s="134"/>
      <c r="CPF47" s="134"/>
      <c r="CPG47" s="134"/>
      <c r="CPH47" s="134"/>
      <c r="CPI47" s="134"/>
      <c r="CPJ47" s="134"/>
      <c r="CPK47" s="134"/>
      <c r="CPL47" s="134"/>
      <c r="CPM47" s="134"/>
      <c r="CPN47" s="134"/>
      <c r="CPO47" s="134"/>
      <c r="CPP47" s="134"/>
      <c r="CPQ47" s="134"/>
      <c r="CPR47" s="134"/>
      <c r="CPS47" s="134"/>
      <c r="CPT47" s="134"/>
      <c r="CPU47" s="134"/>
      <c r="CPV47" s="134"/>
      <c r="CPW47" s="134"/>
      <c r="CPX47" s="134"/>
      <c r="CPY47" s="134"/>
      <c r="CPZ47" s="134"/>
      <c r="CQA47" s="134"/>
      <c r="CQB47" s="134"/>
      <c r="CQC47" s="134"/>
      <c r="CQD47" s="134"/>
      <c r="CQE47" s="134"/>
      <c r="CQF47" s="134"/>
      <c r="CQG47" s="134"/>
      <c r="CQH47" s="134"/>
      <c r="CQI47" s="134"/>
      <c r="CQJ47" s="134"/>
      <c r="CQK47" s="134"/>
      <c r="CQL47" s="134"/>
      <c r="CQM47" s="134"/>
      <c r="CQN47" s="134"/>
      <c r="CQO47" s="134"/>
      <c r="CQP47" s="134"/>
      <c r="CQQ47" s="134"/>
      <c r="CQR47" s="134"/>
      <c r="CQS47" s="134"/>
      <c r="CQT47" s="134"/>
      <c r="CQU47" s="134"/>
      <c r="CQV47" s="134"/>
      <c r="CQW47" s="134"/>
      <c r="CQX47" s="134"/>
      <c r="CQY47" s="134"/>
      <c r="CQZ47" s="134"/>
      <c r="CRA47" s="134"/>
      <c r="CRB47" s="134"/>
      <c r="CRC47" s="134"/>
      <c r="CRD47" s="134"/>
      <c r="CRE47" s="134"/>
      <c r="CRF47" s="134"/>
      <c r="CRG47" s="134"/>
      <c r="CRH47" s="134"/>
      <c r="CRI47" s="134"/>
      <c r="CRJ47" s="134"/>
      <c r="CRK47" s="134"/>
      <c r="CRL47" s="134"/>
      <c r="CRM47" s="134"/>
      <c r="CRN47" s="134"/>
      <c r="CRO47" s="134"/>
      <c r="CRP47" s="134"/>
      <c r="CRQ47" s="134"/>
      <c r="CRR47" s="134"/>
      <c r="CRS47" s="134"/>
      <c r="CRT47" s="134"/>
      <c r="CRU47" s="134"/>
      <c r="CRV47" s="134"/>
      <c r="CRW47" s="134"/>
      <c r="CRX47" s="134"/>
      <c r="CRY47" s="134"/>
      <c r="CRZ47" s="134"/>
      <c r="CSA47" s="134"/>
      <c r="CSB47" s="134"/>
      <c r="CSC47" s="134"/>
      <c r="CSD47" s="134"/>
      <c r="CSE47" s="134"/>
      <c r="CSF47" s="134"/>
      <c r="CSG47" s="134"/>
      <c r="CSH47" s="134"/>
      <c r="CSI47" s="134"/>
      <c r="CSJ47" s="134"/>
      <c r="CSK47" s="134"/>
      <c r="CSL47" s="134"/>
      <c r="CSM47" s="134"/>
      <c r="CSN47" s="134"/>
      <c r="CSO47" s="134"/>
      <c r="CSP47" s="134"/>
      <c r="CSQ47" s="134"/>
      <c r="CSR47" s="134"/>
      <c r="CSS47" s="134"/>
      <c r="CST47" s="134"/>
      <c r="CSU47" s="134"/>
      <c r="CSV47" s="134"/>
      <c r="CSW47" s="134"/>
      <c r="CSX47" s="134"/>
      <c r="CSY47" s="134"/>
      <c r="CSZ47" s="134"/>
      <c r="CTA47" s="134"/>
      <c r="CTB47" s="134"/>
      <c r="CTC47" s="134"/>
      <c r="CTD47" s="134"/>
      <c r="CTE47" s="134"/>
      <c r="CTF47" s="134"/>
      <c r="CTG47" s="134"/>
      <c r="CTH47" s="134"/>
      <c r="CTI47" s="134"/>
      <c r="CTJ47" s="134"/>
      <c r="CTK47" s="134"/>
      <c r="CTL47" s="134"/>
      <c r="CTM47" s="134"/>
      <c r="CTN47" s="134"/>
      <c r="CTO47" s="134"/>
      <c r="CTP47" s="134"/>
      <c r="CTQ47" s="134"/>
      <c r="CTR47" s="134"/>
      <c r="CTS47" s="134"/>
      <c r="CTT47" s="134"/>
      <c r="CTU47" s="134"/>
      <c r="CTV47" s="134"/>
      <c r="CTW47" s="134"/>
      <c r="CTX47" s="134"/>
      <c r="CTY47" s="134"/>
      <c r="CTZ47" s="134"/>
      <c r="CUA47" s="134"/>
      <c r="CUB47" s="134"/>
      <c r="CUC47" s="134"/>
      <c r="CUD47" s="134"/>
      <c r="CUE47" s="134"/>
      <c r="CUF47" s="134"/>
      <c r="CUG47" s="134"/>
      <c r="CUH47" s="134"/>
      <c r="CUI47" s="134"/>
      <c r="CUJ47" s="134"/>
      <c r="CUK47" s="134"/>
      <c r="CUL47" s="134"/>
      <c r="CUM47" s="134"/>
      <c r="CUN47" s="134"/>
      <c r="CUO47" s="134"/>
      <c r="CUP47" s="134"/>
      <c r="CUQ47" s="134"/>
      <c r="CUR47" s="134"/>
      <c r="CUS47" s="134"/>
      <c r="CUT47" s="134"/>
      <c r="CUU47" s="134"/>
      <c r="CUV47" s="134"/>
      <c r="CUW47" s="134"/>
      <c r="CUX47" s="134"/>
      <c r="CUY47" s="134"/>
      <c r="CUZ47" s="134"/>
      <c r="CVA47" s="134"/>
      <c r="CVB47" s="134"/>
      <c r="CVC47" s="134"/>
      <c r="CVD47" s="134"/>
      <c r="CVE47" s="134"/>
      <c r="CVF47" s="134"/>
      <c r="CVG47" s="134"/>
      <c r="CVH47" s="134"/>
      <c r="CVI47" s="134"/>
      <c r="CVJ47" s="134"/>
      <c r="CVK47" s="134"/>
      <c r="CVL47" s="134"/>
      <c r="CVM47" s="134"/>
      <c r="CVN47" s="134"/>
      <c r="CVO47" s="134"/>
      <c r="CVP47" s="134"/>
      <c r="CVQ47" s="134"/>
      <c r="CVR47" s="134"/>
      <c r="CVS47" s="134"/>
      <c r="CVT47" s="134"/>
      <c r="CVU47" s="134"/>
      <c r="CVV47" s="134"/>
      <c r="CVW47" s="134"/>
      <c r="CVX47" s="134"/>
      <c r="CVY47" s="134"/>
      <c r="CVZ47" s="134"/>
      <c r="CWA47" s="134"/>
      <c r="CWB47" s="134"/>
      <c r="CWC47" s="134"/>
      <c r="CWD47" s="134"/>
      <c r="CWE47" s="134"/>
      <c r="CWF47" s="134"/>
      <c r="CWG47" s="134"/>
      <c r="CWH47" s="134"/>
      <c r="CWI47" s="134"/>
      <c r="CWJ47" s="134"/>
      <c r="CWK47" s="134"/>
      <c r="CWL47" s="134"/>
      <c r="CWM47" s="134"/>
      <c r="CWN47" s="134"/>
      <c r="CWO47" s="134"/>
      <c r="CWP47" s="134"/>
      <c r="CWQ47" s="134"/>
      <c r="CWR47" s="134"/>
      <c r="CWS47" s="134"/>
      <c r="CWT47" s="134"/>
      <c r="CWU47" s="134"/>
      <c r="CWV47" s="134"/>
      <c r="CWW47" s="134"/>
      <c r="CWX47" s="134"/>
      <c r="CWY47" s="134"/>
      <c r="CWZ47" s="134"/>
      <c r="CXA47" s="134"/>
      <c r="CXB47" s="134"/>
      <c r="CXC47" s="134"/>
      <c r="CXD47" s="134"/>
      <c r="CXE47" s="134"/>
      <c r="CXF47" s="134"/>
      <c r="CXG47" s="134"/>
      <c r="CXH47" s="134"/>
      <c r="CXI47" s="134"/>
      <c r="CXJ47" s="134"/>
      <c r="CXK47" s="134"/>
      <c r="CXL47" s="134"/>
      <c r="CXM47" s="134"/>
      <c r="CXN47" s="134"/>
      <c r="CXO47" s="134"/>
      <c r="CXP47" s="134"/>
      <c r="CXQ47" s="134"/>
      <c r="CXR47" s="134"/>
      <c r="CXS47" s="134"/>
      <c r="CXT47" s="134"/>
      <c r="CXU47" s="134"/>
      <c r="CXV47" s="134"/>
      <c r="CXW47" s="134"/>
      <c r="CXX47" s="134"/>
      <c r="CXY47" s="134"/>
      <c r="CXZ47" s="134"/>
      <c r="CYA47" s="134"/>
      <c r="CYB47" s="134"/>
      <c r="CYC47" s="134"/>
      <c r="CYD47" s="134"/>
      <c r="CYE47" s="134"/>
      <c r="CYF47" s="134"/>
      <c r="CYG47" s="134"/>
      <c r="CYH47" s="134"/>
      <c r="CYI47" s="134"/>
      <c r="CYJ47" s="134"/>
      <c r="CYK47" s="134"/>
      <c r="CYL47" s="134"/>
      <c r="CYM47" s="134"/>
      <c r="CYN47" s="134"/>
      <c r="CYO47" s="134"/>
      <c r="CYP47" s="134"/>
      <c r="CYQ47" s="134"/>
      <c r="CYR47" s="134"/>
      <c r="CYS47" s="134"/>
      <c r="CYT47" s="134"/>
      <c r="CYU47" s="134"/>
      <c r="CYV47" s="134"/>
      <c r="CYW47" s="134"/>
      <c r="CYX47" s="134"/>
      <c r="CYY47" s="134"/>
      <c r="CYZ47" s="134"/>
      <c r="CZA47" s="134"/>
      <c r="CZB47" s="134"/>
      <c r="CZC47" s="134"/>
      <c r="CZD47" s="134"/>
      <c r="CZE47" s="134"/>
      <c r="CZF47" s="134"/>
      <c r="CZG47" s="134"/>
      <c r="CZH47" s="134"/>
      <c r="CZI47" s="134"/>
      <c r="CZJ47" s="134"/>
      <c r="CZK47" s="134"/>
      <c r="CZL47" s="134"/>
      <c r="CZM47" s="134"/>
      <c r="CZN47" s="134"/>
      <c r="CZO47" s="134"/>
      <c r="CZP47" s="134"/>
      <c r="CZQ47" s="134"/>
      <c r="CZR47" s="134"/>
      <c r="CZS47" s="134"/>
      <c r="CZT47" s="134"/>
      <c r="CZU47" s="134"/>
      <c r="CZV47" s="134"/>
      <c r="CZW47" s="134"/>
      <c r="CZX47" s="134"/>
      <c r="CZY47" s="134"/>
      <c r="CZZ47" s="134"/>
      <c r="DAA47" s="134"/>
      <c r="DAB47" s="134"/>
      <c r="DAC47" s="134"/>
      <c r="DAD47" s="134"/>
      <c r="DAE47" s="134"/>
      <c r="DAF47" s="134"/>
      <c r="DAG47" s="134"/>
      <c r="DAH47" s="134"/>
      <c r="DAI47" s="134"/>
      <c r="DAJ47" s="134"/>
      <c r="DAK47" s="134"/>
      <c r="DAL47" s="134"/>
      <c r="DAM47" s="134"/>
      <c r="DAN47" s="134"/>
      <c r="DAO47" s="134"/>
      <c r="DAP47" s="134"/>
      <c r="DAQ47" s="134"/>
      <c r="DAR47" s="134"/>
      <c r="DAS47" s="134"/>
      <c r="DAT47" s="134"/>
      <c r="DAU47" s="134"/>
      <c r="DAV47" s="134"/>
      <c r="DAW47" s="134"/>
      <c r="DAX47" s="134"/>
      <c r="DAY47" s="134"/>
      <c r="DAZ47" s="134"/>
      <c r="DBA47" s="134"/>
      <c r="DBB47" s="134"/>
      <c r="DBC47" s="134"/>
      <c r="DBD47" s="134"/>
      <c r="DBE47" s="134"/>
      <c r="DBF47" s="134"/>
      <c r="DBG47" s="134"/>
      <c r="DBH47" s="134"/>
      <c r="DBI47" s="134"/>
      <c r="DBJ47" s="134"/>
      <c r="DBK47" s="134"/>
      <c r="DBL47" s="134"/>
      <c r="DBM47" s="134"/>
      <c r="DBN47" s="134"/>
      <c r="DBO47" s="134"/>
      <c r="DBP47" s="134"/>
      <c r="DBQ47" s="134"/>
      <c r="DBR47" s="134"/>
      <c r="DBS47" s="134"/>
      <c r="DBT47" s="134"/>
      <c r="DBU47" s="134"/>
      <c r="DBV47" s="134"/>
      <c r="DBW47" s="134"/>
      <c r="DBX47" s="134"/>
      <c r="DBY47" s="134"/>
      <c r="DBZ47" s="134"/>
      <c r="DCA47" s="134"/>
      <c r="DCB47" s="134"/>
      <c r="DCC47" s="134"/>
      <c r="DCD47" s="134"/>
      <c r="DCE47" s="134"/>
      <c r="DCF47" s="134"/>
      <c r="DCG47" s="134"/>
      <c r="DCH47" s="134"/>
      <c r="DCI47" s="134"/>
      <c r="DCJ47" s="134"/>
      <c r="DCK47" s="134"/>
      <c r="DCL47" s="134"/>
      <c r="DCM47" s="134"/>
      <c r="DCN47" s="134"/>
      <c r="DCO47" s="134"/>
      <c r="DCP47" s="134"/>
      <c r="DCQ47" s="134"/>
      <c r="DCR47" s="134"/>
      <c r="DCS47" s="134"/>
      <c r="DCT47" s="134"/>
      <c r="DCU47" s="134"/>
      <c r="DCV47" s="134"/>
      <c r="DCW47" s="134"/>
      <c r="DCX47" s="134"/>
      <c r="DCY47" s="134"/>
      <c r="DCZ47" s="134"/>
      <c r="DDA47" s="134"/>
      <c r="DDB47" s="134"/>
      <c r="DDC47" s="134"/>
      <c r="DDD47" s="134"/>
      <c r="DDE47" s="134"/>
      <c r="DDF47" s="134"/>
      <c r="DDG47" s="134"/>
      <c r="DDH47" s="134"/>
      <c r="DDI47" s="134"/>
      <c r="DDJ47" s="134"/>
      <c r="DDK47" s="134"/>
      <c r="DDL47" s="134"/>
      <c r="DDM47" s="134"/>
      <c r="DDN47" s="134"/>
      <c r="DDO47" s="134"/>
      <c r="DDP47" s="134"/>
      <c r="DDQ47" s="134"/>
      <c r="DDR47" s="134"/>
      <c r="DDS47" s="134"/>
      <c r="DDT47" s="134"/>
      <c r="DDU47" s="134"/>
      <c r="DDV47" s="134"/>
      <c r="DDW47" s="134"/>
      <c r="DDX47" s="134"/>
      <c r="DDY47" s="134"/>
      <c r="DDZ47" s="134"/>
      <c r="DEA47" s="134"/>
      <c r="DEB47" s="134"/>
      <c r="DEC47" s="134"/>
      <c r="DED47" s="134"/>
      <c r="DEE47" s="134"/>
      <c r="DEF47" s="134"/>
      <c r="DEG47" s="134"/>
      <c r="DEH47" s="134"/>
      <c r="DEI47" s="134"/>
      <c r="DEJ47" s="134"/>
      <c r="DEK47" s="134"/>
      <c r="DEL47" s="134"/>
      <c r="DEM47" s="134"/>
      <c r="DEN47" s="134"/>
      <c r="DEO47" s="134"/>
      <c r="DEP47" s="134"/>
      <c r="DEQ47" s="134"/>
      <c r="DER47" s="134"/>
      <c r="DES47" s="134"/>
      <c r="DET47" s="134"/>
      <c r="DEU47" s="134"/>
      <c r="DEV47" s="134"/>
      <c r="DEW47" s="134"/>
      <c r="DEX47" s="134"/>
      <c r="DEY47" s="134"/>
      <c r="DEZ47" s="134"/>
      <c r="DFA47" s="134"/>
      <c r="DFB47" s="134"/>
      <c r="DFC47" s="134"/>
      <c r="DFD47" s="134"/>
      <c r="DFE47" s="134"/>
      <c r="DFF47" s="134"/>
      <c r="DFG47" s="134"/>
      <c r="DFH47" s="134"/>
      <c r="DFI47" s="134"/>
      <c r="DFJ47" s="134"/>
      <c r="DFK47" s="134"/>
      <c r="DFL47" s="134"/>
      <c r="DFM47" s="134"/>
      <c r="DFN47" s="134"/>
      <c r="DFO47" s="134"/>
      <c r="DFP47" s="134"/>
      <c r="DFQ47" s="134"/>
      <c r="DFR47" s="134"/>
      <c r="DFS47" s="134"/>
      <c r="DFT47" s="134"/>
      <c r="DFU47" s="134"/>
      <c r="DFV47" s="134"/>
      <c r="DFW47" s="134"/>
      <c r="DFX47" s="134"/>
      <c r="DFY47" s="134"/>
      <c r="DFZ47" s="134"/>
      <c r="DGA47" s="134"/>
      <c r="DGB47" s="134"/>
      <c r="DGC47" s="134"/>
      <c r="DGD47" s="134"/>
      <c r="DGE47" s="134"/>
      <c r="DGF47" s="134"/>
      <c r="DGG47" s="134"/>
      <c r="DGH47" s="134"/>
      <c r="DGI47" s="134"/>
      <c r="DGJ47" s="134"/>
      <c r="DGK47" s="134"/>
      <c r="DGL47" s="134"/>
      <c r="DGM47" s="134"/>
      <c r="DGN47" s="134"/>
      <c r="DGO47" s="134"/>
      <c r="DGP47" s="134"/>
      <c r="DGQ47" s="134"/>
      <c r="DGR47" s="134"/>
      <c r="DGS47" s="134"/>
      <c r="DGT47" s="134"/>
      <c r="DGU47" s="134"/>
      <c r="DGV47" s="134"/>
      <c r="DGW47" s="134"/>
      <c r="DGX47" s="134"/>
      <c r="DGY47" s="134"/>
      <c r="DGZ47" s="134"/>
      <c r="DHA47" s="134"/>
      <c r="DHB47" s="134"/>
      <c r="DHC47" s="134"/>
      <c r="DHD47" s="134"/>
      <c r="DHE47" s="134"/>
      <c r="DHF47" s="134"/>
      <c r="DHG47" s="134"/>
      <c r="DHH47" s="134"/>
      <c r="DHI47" s="134"/>
      <c r="DHJ47" s="134"/>
      <c r="DHK47" s="134"/>
      <c r="DHL47" s="134"/>
      <c r="DHM47" s="134"/>
      <c r="DHN47" s="134"/>
      <c r="DHO47" s="134"/>
      <c r="DHP47" s="134"/>
      <c r="DHQ47" s="134"/>
      <c r="DHR47" s="134"/>
      <c r="DHS47" s="134"/>
      <c r="DHT47" s="134"/>
      <c r="DHU47" s="134"/>
      <c r="DHV47" s="134"/>
      <c r="DHW47" s="134"/>
      <c r="DHX47" s="134"/>
      <c r="DHY47" s="134"/>
      <c r="DHZ47" s="134"/>
      <c r="DIA47" s="134"/>
      <c r="DIB47" s="134"/>
      <c r="DIC47" s="134"/>
      <c r="DID47" s="134"/>
      <c r="DIE47" s="134"/>
      <c r="DIF47" s="134"/>
      <c r="DIG47" s="134"/>
      <c r="DIH47" s="134"/>
      <c r="DII47" s="134"/>
      <c r="DIJ47" s="134"/>
      <c r="DIK47" s="134"/>
      <c r="DIL47" s="134"/>
      <c r="DIM47" s="134"/>
      <c r="DIN47" s="134"/>
      <c r="DIO47" s="134"/>
      <c r="DIP47" s="134"/>
      <c r="DIQ47" s="134"/>
      <c r="DIR47" s="134"/>
      <c r="DIS47" s="134"/>
      <c r="DIT47" s="134"/>
      <c r="DIU47" s="134"/>
      <c r="DIV47" s="134"/>
      <c r="DIW47" s="134"/>
      <c r="DIX47" s="134"/>
      <c r="DIY47" s="134"/>
      <c r="DIZ47" s="134"/>
      <c r="DJA47" s="134"/>
      <c r="DJB47" s="134"/>
      <c r="DJC47" s="134"/>
      <c r="DJD47" s="134"/>
      <c r="DJE47" s="134"/>
      <c r="DJF47" s="134"/>
      <c r="DJG47" s="134"/>
      <c r="DJH47" s="134"/>
      <c r="DJI47" s="134"/>
      <c r="DJJ47" s="134"/>
      <c r="DJK47" s="134"/>
      <c r="DJL47" s="134"/>
      <c r="DJM47" s="134"/>
      <c r="DJN47" s="134"/>
      <c r="DJO47" s="134"/>
      <c r="DJP47" s="134"/>
      <c r="DJQ47" s="134"/>
      <c r="DJR47" s="134"/>
      <c r="DJS47" s="134"/>
      <c r="DJT47" s="134"/>
      <c r="DJU47" s="134"/>
      <c r="DJV47" s="134"/>
      <c r="DJW47" s="134"/>
      <c r="DJX47" s="134"/>
      <c r="DJY47" s="134"/>
      <c r="DJZ47" s="134"/>
      <c r="DKA47" s="134"/>
      <c r="DKB47" s="134"/>
      <c r="DKC47" s="134"/>
      <c r="DKD47" s="134"/>
      <c r="DKE47" s="134"/>
      <c r="DKF47" s="134"/>
      <c r="DKG47" s="134"/>
      <c r="DKH47" s="134"/>
      <c r="DKI47" s="134"/>
      <c r="DKJ47" s="134"/>
      <c r="DKK47" s="134"/>
      <c r="DKL47" s="134"/>
      <c r="DKM47" s="134"/>
      <c r="DKN47" s="134"/>
      <c r="DKO47" s="134"/>
      <c r="DKP47" s="134"/>
      <c r="DKQ47" s="134"/>
      <c r="DKR47" s="134"/>
      <c r="DKS47" s="134"/>
      <c r="DKT47" s="134"/>
      <c r="DKU47" s="134"/>
      <c r="DKV47" s="134"/>
      <c r="DKW47" s="134"/>
      <c r="DKX47" s="134"/>
      <c r="DKY47" s="134"/>
      <c r="DKZ47" s="134"/>
      <c r="DLA47" s="134"/>
      <c r="DLB47" s="134"/>
      <c r="DLC47" s="134"/>
      <c r="DLD47" s="134"/>
      <c r="DLE47" s="134"/>
      <c r="DLF47" s="134"/>
      <c r="DLG47" s="134"/>
      <c r="DLH47" s="134"/>
      <c r="DLI47" s="134"/>
      <c r="DLJ47" s="134"/>
      <c r="DLK47" s="134"/>
      <c r="DLL47" s="134"/>
      <c r="DLM47" s="134"/>
      <c r="DLN47" s="134"/>
      <c r="DLO47" s="134"/>
      <c r="DLP47" s="134"/>
      <c r="DLQ47" s="134"/>
      <c r="DLR47" s="134"/>
      <c r="DLS47" s="134"/>
      <c r="DLT47" s="134"/>
      <c r="DLU47" s="134"/>
      <c r="DLV47" s="134"/>
      <c r="DLW47" s="134"/>
      <c r="DLX47" s="134"/>
      <c r="DLY47" s="134"/>
      <c r="DLZ47" s="134"/>
      <c r="DMA47" s="134"/>
      <c r="DMB47" s="134"/>
      <c r="DMC47" s="134"/>
      <c r="DMD47" s="134"/>
      <c r="DME47" s="134"/>
      <c r="DMF47" s="134"/>
      <c r="DMG47" s="134"/>
      <c r="DMH47" s="134"/>
      <c r="DMI47" s="134"/>
      <c r="DMJ47" s="134"/>
      <c r="DMK47" s="134"/>
      <c r="DML47" s="134"/>
      <c r="DMM47" s="134"/>
      <c r="DMN47" s="134"/>
      <c r="DMO47" s="134"/>
      <c r="DMP47" s="134"/>
      <c r="DMQ47" s="134"/>
      <c r="DMR47" s="134"/>
      <c r="DMS47" s="134"/>
      <c r="DMT47" s="134"/>
      <c r="DMU47" s="134"/>
      <c r="DMV47" s="134"/>
      <c r="DMW47" s="134"/>
      <c r="DMX47" s="134"/>
      <c r="DMY47" s="134"/>
      <c r="DMZ47" s="134"/>
      <c r="DNA47" s="134"/>
      <c r="DNB47" s="134"/>
      <c r="DNC47" s="134"/>
      <c r="DND47" s="134"/>
      <c r="DNE47" s="134"/>
      <c r="DNF47" s="134"/>
      <c r="DNG47" s="134"/>
      <c r="DNH47" s="134"/>
      <c r="DNI47" s="134"/>
      <c r="DNJ47" s="134"/>
      <c r="DNK47" s="134"/>
      <c r="DNL47" s="134"/>
      <c r="DNM47" s="134"/>
      <c r="DNN47" s="134"/>
      <c r="DNO47" s="134"/>
      <c r="DNP47" s="134"/>
      <c r="DNQ47" s="134"/>
      <c r="DNR47" s="134"/>
      <c r="DNS47" s="134"/>
      <c r="DNT47" s="134"/>
      <c r="DNU47" s="134"/>
      <c r="DNV47" s="134"/>
      <c r="DNW47" s="134"/>
      <c r="DNX47" s="134"/>
      <c r="DNY47" s="134"/>
      <c r="DNZ47" s="134"/>
      <c r="DOA47" s="134"/>
      <c r="DOB47" s="134"/>
      <c r="DOC47" s="134"/>
      <c r="DOD47" s="134"/>
      <c r="DOE47" s="134"/>
      <c r="DOF47" s="134"/>
      <c r="DOG47" s="134"/>
      <c r="DOH47" s="134"/>
      <c r="DOI47" s="134"/>
      <c r="DOJ47" s="134"/>
      <c r="DOK47" s="134"/>
      <c r="DOL47" s="134"/>
      <c r="DOM47" s="134"/>
      <c r="DON47" s="134"/>
      <c r="DOO47" s="134"/>
      <c r="DOP47" s="134"/>
      <c r="DOQ47" s="134"/>
      <c r="DOR47" s="134"/>
      <c r="DOS47" s="134"/>
      <c r="DOT47" s="134"/>
      <c r="DOU47" s="134"/>
      <c r="DOV47" s="134"/>
      <c r="DOW47" s="134"/>
      <c r="DOX47" s="134"/>
      <c r="DOY47" s="134"/>
      <c r="DOZ47" s="134"/>
      <c r="DPA47" s="134"/>
      <c r="DPB47" s="134"/>
      <c r="DPC47" s="134"/>
      <c r="DPD47" s="134"/>
      <c r="DPE47" s="134"/>
      <c r="DPF47" s="134"/>
      <c r="DPG47" s="134"/>
      <c r="DPH47" s="134"/>
      <c r="DPI47" s="134"/>
      <c r="DPJ47" s="134"/>
      <c r="DPK47" s="134"/>
      <c r="DPL47" s="134"/>
      <c r="DPM47" s="134"/>
      <c r="DPN47" s="134"/>
      <c r="DPO47" s="134"/>
      <c r="DPP47" s="134"/>
      <c r="DPQ47" s="134"/>
      <c r="DPR47" s="134"/>
      <c r="DPS47" s="134"/>
      <c r="DPT47" s="134"/>
      <c r="DPU47" s="134"/>
      <c r="DPV47" s="134"/>
      <c r="DPW47" s="134"/>
      <c r="DPX47" s="134"/>
      <c r="DPY47" s="134"/>
      <c r="DPZ47" s="134"/>
      <c r="DQA47" s="134"/>
      <c r="DQB47" s="134"/>
      <c r="DQC47" s="134"/>
      <c r="DQD47" s="134"/>
      <c r="DQE47" s="134"/>
      <c r="DQF47" s="134"/>
      <c r="DQG47" s="134"/>
      <c r="DQH47" s="134"/>
      <c r="DQI47" s="134"/>
      <c r="DQJ47" s="134"/>
      <c r="DQK47" s="134"/>
      <c r="DQL47" s="134"/>
      <c r="DQM47" s="134"/>
      <c r="DQN47" s="134"/>
      <c r="DQO47" s="134"/>
      <c r="DQP47" s="134"/>
      <c r="DQQ47" s="134"/>
      <c r="DQR47" s="134"/>
      <c r="DQS47" s="134"/>
      <c r="DQT47" s="134"/>
      <c r="DQU47" s="134"/>
      <c r="DQV47" s="134"/>
      <c r="DQW47" s="134"/>
      <c r="DQX47" s="134"/>
      <c r="DQY47" s="134"/>
      <c r="DQZ47" s="134"/>
      <c r="DRA47" s="134"/>
      <c r="DRB47" s="134"/>
      <c r="DRC47" s="134"/>
      <c r="DRD47" s="134"/>
      <c r="DRE47" s="134"/>
      <c r="DRF47" s="134"/>
      <c r="DRG47" s="134"/>
      <c r="DRH47" s="134"/>
      <c r="DRI47" s="134"/>
      <c r="DRJ47" s="134"/>
      <c r="DRK47" s="134"/>
      <c r="DRL47" s="134"/>
      <c r="DRM47" s="134"/>
      <c r="DRN47" s="134"/>
      <c r="DRO47" s="134"/>
      <c r="DRP47" s="134"/>
      <c r="DRQ47" s="134"/>
      <c r="DRR47" s="134"/>
      <c r="DRS47" s="134"/>
      <c r="DRT47" s="134"/>
      <c r="DRU47" s="134"/>
      <c r="DRV47" s="134"/>
      <c r="DRW47" s="134"/>
      <c r="DRX47" s="134"/>
      <c r="DRY47" s="134"/>
      <c r="DRZ47" s="134"/>
      <c r="DSA47" s="134"/>
      <c r="DSB47" s="134"/>
      <c r="DSC47" s="134"/>
      <c r="DSD47" s="134"/>
      <c r="DSE47" s="134"/>
      <c r="DSF47" s="134"/>
      <c r="DSG47" s="134"/>
      <c r="DSH47" s="134"/>
      <c r="DSI47" s="134"/>
      <c r="DSJ47" s="134"/>
      <c r="DSK47" s="134"/>
      <c r="DSL47" s="134"/>
      <c r="DSM47" s="134"/>
      <c r="DSN47" s="134"/>
      <c r="DSO47" s="134"/>
      <c r="DSP47" s="134"/>
      <c r="DSQ47" s="134"/>
      <c r="DSR47" s="134"/>
      <c r="DSS47" s="134"/>
      <c r="DST47" s="134"/>
      <c r="DSU47" s="134"/>
      <c r="DSV47" s="134"/>
      <c r="DSW47" s="134"/>
      <c r="DSX47" s="134"/>
      <c r="DSY47" s="134"/>
      <c r="DSZ47" s="134"/>
      <c r="DTA47" s="134"/>
      <c r="DTB47" s="134"/>
      <c r="DTC47" s="134"/>
      <c r="DTD47" s="134"/>
      <c r="DTE47" s="134"/>
      <c r="DTF47" s="134"/>
      <c r="DTG47" s="134"/>
      <c r="DTH47" s="134"/>
      <c r="DTI47" s="134"/>
      <c r="DTJ47" s="134"/>
      <c r="DTK47" s="134"/>
      <c r="DTL47" s="134"/>
      <c r="DTM47" s="134"/>
      <c r="DTN47" s="134"/>
      <c r="DTO47" s="134"/>
      <c r="DTP47" s="134"/>
      <c r="DTQ47" s="134"/>
      <c r="DTR47" s="134"/>
      <c r="DTS47" s="134"/>
      <c r="DTT47" s="134"/>
      <c r="DTU47" s="134"/>
      <c r="DTV47" s="134"/>
      <c r="DTW47" s="134"/>
      <c r="DTX47" s="134"/>
      <c r="DTY47" s="134"/>
      <c r="DTZ47" s="134"/>
      <c r="DUA47" s="134"/>
      <c r="DUB47" s="134"/>
      <c r="DUC47" s="134"/>
      <c r="DUD47" s="134"/>
      <c r="DUE47" s="134"/>
      <c r="DUF47" s="134"/>
      <c r="DUG47" s="134"/>
      <c r="DUH47" s="134"/>
      <c r="DUI47" s="134"/>
      <c r="DUJ47" s="134"/>
      <c r="DUK47" s="134"/>
      <c r="DUL47" s="134"/>
      <c r="DUM47" s="134"/>
      <c r="DUN47" s="134"/>
      <c r="DUO47" s="134"/>
      <c r="DUP47" s="134"/>
      <c r="DUQ47" s="134"/>
      <c r="DUR47" s="134"/>
      <c r="DUS47" s="134"/>
      <c r="DUT47" s="134"/>
      <c r="DUU47" s="134"/>
      <c r="DUV47" s="134"/>
      <c r="DUW47" s="134"/>
      <c r="DUX47" s="134"/>
      <c r="DUY47" s="134"/>
      <c r="DUZ47" s="134"/>
      <c r="DVA47" s="134"/>
      <c r="DVB47" s="134"/>
      <c r="DVC47" s="134"/>
      <c r="DVD47" s="134"/>
      <c r="DVE47" s="134"/>
      <c r="DVF47" s="134"/>
      <c r="DVG47" s="134"/>
      <c r="DVH47" s="134"/>
      <c r="DVI47" s="134"/>
      <c r="DVJ47" s="134"/>
      <c r="DVK47" s="134"/>
      <c r="DVL47" s="134"/>
      <c r="DVM47" s="134"/>
      <c r="DVN47" s="134"/>
      <c r="DVO47" s="134"/>
      <c r="DVP47" s="134"/>
      <c r="DVQ47" s="134"/>
      <c r="DVR47" s="134"/>
      <c r="DVS47" s="134"/>
      <c r="DVT47" s="134"/>
      <c r="DVU47" s="134"/>
      <c r="DVV47" s="134"/>
      <c r="DVW47" s="134"/>
      <c r="DVX47" s="134"/>
      <c r="DVY47" s="134"/>
      <c r="DVZ47" s="134"/>
      <c r="DWA47" s="134"/>
      <c r="DWB47" s="134"/>
      <c r="DWC47" s="134"/>
      <c r="DWD47" s="134"/>
      <c r="DWE47" s="134"/>
      <c r="DWF47" s="134"/>
      <c r="DWG47" s="134"/>
      <c r="DWH47" s="134"/>
      <c r="DWI47" s="134"/>
      <c r="DWJ47" s="134"/>
      <c r="DWK47" s="134"/>
      <c r="DWL47" s="134"/>
      <c r="DWM47" s="134"/>
      <c r="DWN47" s="134"/>
      <c r="DWO47" s="134"/>
      <c r="DWP47" s="134"/>
      <c r="DWQ47" s="134"/>
      <c r="DWR47" s="134"/>
      <c r="DWS47" s="134"/>
      <c r="DWT47" s="134"/>
      <c r="DWU47" s="134"/>
      <c r="DWV47" s="134"/>
      <c r="DWW47" s="134"/>
      <c r="DWX47" s="134"/>
      <c r="DWY47" s="134"/>
      <c r="DWZ47" s="134"/>
      <c r="DXA47" s="134"/>
      <c r="DXB47" s="134"/>
      <c r="DXC47" s="134"/>
      <c r="DXD47" s="134"/>
      <c r="DXE47" s="134"/>
      <c r="DXF47" s="134"/>
      <c r="DXG47" s="134"/>
      <c r="DXH47" s="134"/>
      <c r="DXI47" s="134"/>
      <c r="DXJ47" s="134"/>
      <c r="DXK47" s="134"/>
      <c r="DXL47" s="134"/>
      <c r="DXM47" s="134"/>
      <c r="DXN47" s="134"/>
      <c r="DXO47" s="134"/>
      <c r="DXP47" s="134"/>
      <c r="DXQ47" s="134"/>
      <c r="DXR47" s="134"/>
      <c r="DXS47" s="134"/>
      <c r="DXT47" s="134"/>
      <c r="DXU47" s="134"/>
      <c r="DXV47" s="134"/>
      <c r="DXW47" s="134"/>
      <c r="DXX47" s="134"/>
      <c r="DXY47" s="134"/>
      <c r="DXZ47" s="134"/>
      <c r="DYA47" s="134"/>
      <c r="DYB47" s="134"/>
      <c r="DYC47" s="134"/>
      <c r="DYD47" s="134"/>
      <c r="DYE47" s="134"/>
      <c r="DYF47" s="134"/>
      <c r="DYG47" s="134"/>
      <c r="DYH47" s="134"/>
      <c r="DYI47" s="134"/>
      <c r="DYJ47" s="134"/>
      <c r="DYK47" s="134"/>
      <c r="DYL47" s="134"/>
      <c r="DYM47" s="134"/>
      <c r="DYN47" s="134"/>
      <c r="DYO47" s="134"/>
      <c r="DYP47" s="134"/>
      <c r="DYQ47" s="134"/>
      <c r="DYR47" s="134"/>
      <c r="DYS47" s="134"/>
      <c r="DYT47" s="134"/>
      <c r="DYU47" s="134"/>
      <c r="DYV47" s="134"/>
      <c r="DYW47" s="134"/>
      <c r="DYX47" s="134"/>
      <c r="DYY47" s="134"/>
      <c r="DYZ47" s="134"/>
      <c r="DZA47" s="134"/>
      <c r="DZB47" s="134"/>
      <c r="DZC47" s="134"/>
      <c r="DZD47" s="134"/>
      <c r="DZE47" s="134"/>
      <c r="DZF47" s="134"/>
      <c r="DZG47" s="134"/>
      <c r="DZH47" s="134"/>
      <c r="DZI47" s="134"/>
      <c r="DZJ47" s="134"/>
      <c r="DZK47" s="134"/>
      <c r="DZL47" s="134"/>
      <c r="DZM47" s="134"/>
      <c r="DZN47" s="134"/>
      <c r="DZO47" s="134"/>
      <c r="DZP47" s="134"/>
      <c r="DZQ47" s="134"/>
      <c r="DZR47" s="134"/>
      <c r="DZS47" s="134"/>
      <c r="DZT47" s="134"/>
      <c r="DZU47" s="134"/>
      <c r="DZV47" s="134"/>
      <c r="DZW47" s="134"/>
      <c r="DZX47" s="134"/>
      <c r="DZY47" s="134"/>
      <c r="DZZ47" s="134"/>
      <c r="EAA47" s="134"/>
      <c r="EAB47" s="134"/>
      <c r="EAC47" s="134"/>
      <c r="EAD47" s="134"/>
      <c r="EAE47" s="134"/>
      <c r="EAF47" s="134"/>
      <c r="EAG47" s="134"/>
      <c r="EAH47" s="134"/>
      <c r="EAI47" s="134"/>
      <c r="EAJ47" s="134"/>
      <c r="EAK47" s="134"/>
      <c r="EAL47" s="134"/>
      <c r="EAM47" s="134"/>
      <c r="EAN47" s="134"/>
      <c r="EAO47" s="134"/>
      <c r="EAP47" s="134"/>
      <c r="EAQ47" s="134"/>
      <c r="EAR47" s="134"/>
      <c r="EAS47" s="134"/>
      <c r="EAT47" s="134"/>
      <c r="EAU47" s="134"/>
      <c r="EAV47" s="134"/>
      <c r="EAW47" s="134"/>
      <c r="EAX47" s="134"/>
      <c r="EAY47" s="134"/>
      <c r="EAZ47" s="134"/>
      <c r="EBA47" s="134"/>
      <c r="EBB47" s="134"/>
      <c r="EBC47" s="134"/>
      <c r="EBD47" s="134"/>
      <c r="EBE47" s="134"/>
      <c r="EBF47" s="134"/>
      <c r="EBG47" s="134"/>
      <c r="EBH47" s="134"/>
      <c r="EBI47" s="134"/>
      <c r="EBJ47" s="134"/>
      <c r="EBK47" s="134"/>
      <c r="EBL47" s="134"/>
      <c r="EBM47" s="134"/>
      <c r="EBN47" s="134"/>
      <c r="EBO47" s="134"/>
      <c r="EBP47" s="134"/>
      <c r="EBQ47" s="134"/>
      <c r="EBR47" s="134"/>
      <c r="EBS47" s="134"/>
      <c r="EBT47" s="134"/>
      <c r="EBU47" s="134"/>
      <c r="EBV47" s="134"/>
      <c r="EBW47" s="134"/>
      <c r="EBX47" s="134"/>
      <c r="EBY47" s="134"/>
      <c r="EBZ47" s="134"/>
      <c r="ECA47" s="134"/>
      <c r="ECB47" s="134"/>
      <c r="ECC47" s="134"/>
      <c r="ECD47" s="134"/>
      <c r="ECE47" s="134"/>
      <c r="ECF47" s="134"/>
      <c r="ECG47" s="134"/>
      <c r="ECH47" s="134"/>
      <c r="ECI47" s="134"/>
      <c r="ECJ47" s="134"/>
      <c r="ECK47" s="134"/>
      <c r="ECL47" s="134"/>
      <c r="ECM47" s="134"/>
      <c r="ECN47" s="134"/>
      <c r="ECO47" s="134"/>
      <c r="ECP47" s="134"/>
      <c r="ECQ47" s="134"/>
      <c r="ECR47" s="134"/>
      <c r="ECS47" s="134"/>
      <c r="ECT47" s="134"/>
      <c r="ECU47" s="134"/>
      <c r="ECV47" s="134"/>
      <c r="ECW47" s="134"/>
      <c r="ECX47" s="134"/>
      <c r="ECY47" s="134"/>
      <c r="ECZ47" s="134"/>
      <c r="EDA47" s="134"/>
      <c r="EDB47" s="134"/>
      <c r="EDC47" s="134"/>
      <c r="EDD47" s="134"/>
      <c r="EDE47" s="134"/>
      <c r="EDF47" s="134"/>
      <c r="EDG47" s="134"/>
      <c r="EDH47" s="134"/>
      <c r="EDI47" s="134"/>
      <c r="EDJ47" s="134"/>
      <c r="EDK47" s="134"/>
      <c r="EDL47" s="134"/>
      <c r="EDM47" s="134"/>
      <c r="EDN47" s="134"/>
      <c r="EDO47" s="134"/>
      <c r="EDP47" s="134"/>
      <c r="EDQ47" s="134"/>
      <c r="EDR47" s="134"/>
      <c r="EDS47" s="134"/>
      <c r="EDT47" s="134"/>
      <c r="EDU47" s="134"/>
      <c r="EDV47" s="134"/>
      <c r="EDW47" s="134"/>
      <c r="EDX47" s="134"/>
      <c r="EDY47" s="134"/>
      <c r="EDZ47" s="134"/>
      <c r="EEA47" s="134"/>
      <c r="EEB47" s="134"/>
      <c r="EEC47" s="134"/>
      <c r="EED47" s="134"/>
      <c r="EEE47" s="134"/>
      <c r="EEF47" s="134"/>
      <c r="EEG47" s="134"/>
      <c r="EEH47" s="134"/>
      <c r="EEI47" s="134"/>
      <c r="EEJ47" s="134"/>
      <c r="EEK47" s="134"/>
      <c r="EEL47" s="134"/>
      <c r="EEM47" s="134"/>
      <c r="EEN47" s="134"/>
      <c r="EEO47" s="134"/>
      <c r="EEP47" s="134"/>
      <c r="EEQ47" s="134"/>
      <c r="EER47" s="134"/>
      <c r="EES47" s="134"/>
      <c r="EET47" s="134"/>
      <c r="EEU47" s="134"/>
      <c r="EEV47" s="134"/>
      <c r="EEW47" s="134"/>
      <c r="EEX47" s="134"/>
      <c r="EEY47" s="134"/>
      <c r="EEZ47" s="134"/>
      <c r="EFA47" s="134"/>
      <c r="EFB47" s="134"/>
      <c r="EFC47" s="134"/>
      <c r="EFD47" s="134"/>
      <c r="EFE47" s="134"/>
      <c r="EFF47" s="134"/>
      <c r="EFG47" s="134"/>
      <c r="EFH47" s="134"/>
      <c r="EFI47" s="134"/>
      <c r="EFJ47" s="134"/>
      <c r="EFK47" s="134"/>
      <c r="EFL47" s="134"/>
      <c r="EFM47" s="134"/>
      <c r="EFN47" s="134"/>
      <c r="EFO47" s="134"/>
      <c r="EFP47" s="134"/>
      <c r="EFQ47" s="134"/>
      <c r="EFR47" s="134"/>
      <c r="EFS47" s="134"/>
      <c r="EFT47" s="134"/>
      <c r="EFU47" s="134"/>
      <c r="EFV47" s="134"/>
      <c r="EFW47" s="134"/>
      <c r="EFX47" s="134"/>
      <c r="EFY47" s="134"/>
      <c r="EFZ47" s="134"/>
      <c r="EGA47" s="134"/>
      <c r="EGB47" s="134"/>
      <c r="EGC47" s="134"/>
      <c r="EGD47" s="134"/>
      <c r="EGE47" s="134"/>
      <c r="EGF47" s="134"/>
      <c r="EGG47" s="134"/>
      <c r="EGH47" s="134"/>
      <c r="EGI47" s="134"/>
      <c r="EGJ47" s="134"/>
      <c r="EGK47" s="134"/>
      <c r="EGL47" s="134"/>
      <c r="EGM47" s="134"/>
      <c r="EGN47" s="134"/>
      <c r="EGO47" s="134"/>
      <c r="EGP47" s="134"/>
      <c r="EGQ47" s="134"/>
      <c r="EGR47" s="134"/>
      <c r="EGS47" s="134"/>
      <c r="EGT47" s="134"/>
      <c r="EGU47" s="134"/>
      <c r="EGV47" s="134"/>
      <c r="EGW47" s="134"/>
      <c r="EGX47" s="134"/>
      <c r="EGY47" s="134"/>
      <c r="EGZ47" s="134"/>
      <c r="EHA47" s="134"/>
      <c r="EHB47" s="134"/>
      <c r="EHC47" s="134"/>
      <c r="EHD47" s="134"/>
      <c r="EHE47" s="134"/>
      <c r="EHF47" s="134"/>
      <c r="EHG47" s="134"/>
      <c r="EHH47" s="134"/>
      <c r="EHI47" s="134"/>
      <c r="EHJ47" s="134"/>
      <c r="EHK47" s="134"/>
      <c r="EHL47" s="134"/>
      <c r="EHM47" s="134"/>
      <c r="EHN47" s="134"/>
      <c r="EHO47" s="134"/>
      <c r="EHP47" s="134"/>
      <c r="EHQ47" s="134"/>
      <c r="EHR47" s="134"/>
      <c r="EHS47" s="134"/>
      <c r="EHT47" s="134"/>
      <c r="EHU47" s="134"/>
      <c r="EHV47" s="134"/>
      <c r="EHW47" s="134"/>
      <c r="EHX47" s="134"/>
      <c r="EHY47" s="134"/>
      <c r="EHZ47" s="134"/>
      <c r="EIA47" s="134"/>
      <c r="EIB47" s="134"/>
      <c r="EIC47" s="134"/>
      <c r="EID47" s="134"/>
      <c r="EIE47" s="134"/>
      <c r="EIF47" s="134"/>
      <c r="EIG47" s="134"/>
      <c r="EIH47" s="134"/>
      <c r="EII47" s="134"/>
      <c r="EIJ47" s="134"/>
      <c r="EIK47" s="134"/>
      <c r="EIL47" s="134"/>
      <c r="EIM47" s="134"/>
      <c r="EIN47" s="134"/>
      <c r="EIO47" s="134"/>
      <c r="EIP47" s="134"/>
      <c r="EIQ47" s="134"/>
      <c r="EIR47" s="134"/>
      <c r="EIS47" s="134"/>
      <c r="EIT47" s="134"/>
      <c r="EIU47" s="134"/>
      <c r="EIV47" s="134"/>
      <c r="EIW47" s="134"/>
      <c r="EIX47" s="134"/>
      <c r="EIY47" s="134"/>
      <c r="EIZ47" s="134"/>
      <c r="EJA47" s="134"/>
      <c r="EJB47" s="134"/>
      <c r="EJC47" s="134"/>
      <c r="EJD47" s="134"/>
      <c r="EJE47" s="134"/>
      <c r="EJF47" s="134"/>
      <c r="EJG47" s="134"/>
      <c r="EJH47" s="134"/>
      <c r="EJI47" s="134"/>
      <c r="EJJ47" s="134"/>
      <c r="EJK47" s="134"/>
      <c r="EJL47" s="134"/>
      <c r="EJM47" s="134"/>
      <c r="EJN47" s="134"/>
      <c r="EJO47" s="134"/>
      <c r="EJP47" s="134"/>
      <c r="EJQ47" s="134"/>
      <c r="EJR47" s="134"/>
      <c r="EJS47" s="134"/>
      <c r="EJT47" s="134"/>
      <c r="EJU47" s="134"/>
      <c r="EJV47" s="134"/>
      <c r="EJW47" s="134"/>
      <c r="EJX47" s="134"/>
      <c r="EJY47" s="134"/>
      <c r="EJZ47" s="134"/>
      <c r="EKA47" s="134"/>
      <c r="EKB47" s="134"/>
      <c r="EKC47" s="134"/>
      <c r="EKD47" s="134"/>
      <c r="EKE47" s="134"/>
      <c r="EKF47" s="134"/>
      <c r="EKG47" s="134"/>
      <c r="EKH47" s="134"/>
      <c r="EKI47" s="134"/>
      <c r="EKJ47" s="134"/>
      <c r="EKK47" s="134"/>
      <c r="EKL47" s="134"/>
      <c r="EKM47" s="134"/>
      <c r="EKN47" s="134"/>
      <c r="EKO47" s="134"/>
      <c r="EKP47" s="134"/>
      <c r="EKQ47" s="134"/>
      <c r="EKR47" s="134"/>
      <c r="EKS47" s="134"/>
      <c r="EKT47" s="134"/>
      <c r="EKU47" s="134"/>
      <c r="EKV47" s="134"/>
      <c r="EKW47" s="134"/>
      <c r="EKX47" s="134"/>
      <c r="EKY47" s="134"/>
      <c r="EKZ47" s="134"/>
      <c r="ELA47" s="134"/>
      <c r="ELB47" s="134"/>
      <c r="ELC47" s="134"/>
      <c r="ELD47" s="134"/>
      <c r="ELE47" s="134"/>
      <c r="ELF47" s="134"/>
      <c r="ELG47" s="134"/>
      <c r="ELH47" s="134"/>
      <c r="ELI47" s="134"/>
      <c r="ELJ47" s="134"/>
      <c r="ELK47" s="134"/>
      <c r="ELL47" s="134"/>
      <c r="ELM47" s="134"/>
      <c r="ELN47" s="134"/>
      <c r="ELO47" s="134"/>
      <c r="ELP47" s="134"/>
      <c r="ELQ47" s="134"/>
      <c r="ELR47" s="134"/>
      <c r="ELS47" s="134"/>
      <c r="ELT47" s="134"/>
      <c r="ELU47" s="134"/>
      <c r="ELV47" s="134"/>
      <c r="ELW47" s="134"/>
      <c r="ELX47" s="134"/>
      <c r="ELY47" s="134"/>
      <c r="ELZ47" s="134"/>
      <c r="EMA47" s="134"/>
      <c r="EMB47" s="134"/>
      <c r="EMC47" s="134"/>
      <c r="EMD47" s="134"/>
      <c r="EME47" s="134"/>
      <c r="EMF47" s="134"/>
      <c r="EMG47" s="134"/>
      <c r="EMH47" s="134"/>
      <c r="EMI47" s="134"/>
      <c r="EMJ47" s="134"/>
      <c r="EMK47" s="134"/>
      <c r="EML47" s="134"/>
      <c r="EMM47" s="134"/>
      <c r="EMN47" s="134"/>
      <c r="EMO47" s="134"/>
      <c r="EMP47" s="134"/>
      <c r="EMQ47" s="134"/>
      <c r="EMR47" s="134"/>
      <c r="EMS47" s="134"/>
      <c r="EMT47" s="134"/>
      <c r="EMU47" s="134"/>
      <c r="EMV47" s="134"/>
      <c r="EMW47" s="134"/>
      <c r="EMX47" s="134"/>
      <c r="EMY47" s="134"/>
      <c r="EMZ47" s="134"/>
      <c r="ENA47" s="134"/>
      <c r="ENB47" s="134"/>
      <c r="ENC47" s="134"/>
      <c r="END47" s="134"/>
      <c r="ENE47" s="134"/>
      <c r="ENF47" s="134"/>
      <c r="ENG47" s="134"/>
      <c r="ENH47" s="134"/>
      <c r="ENI47" s="134"/>
      <c r="ENJ47" s="134"/>
      <c r="ENK47" s="134"/>
      <c r="ENL47" s="134"/>
      <c r="ENM47" s="134"/>
      <c r="ENN47" s="134"/>
      <c r="ENO47" s="134"/>
      <c r="ENP47" s="134"/>
      <c r="ENQ47" s="134"/>
      <c r="ENR47" s="134"/>
      <c r="ENS47" s="134"/>
      <c r="ENT47" s="134"/>
      <c r="ENU47" s="134"/>
      <c r="ENV47" s="134"/>
      <c r="ENW47" s="134"/>
      <c r="ENX47" s="134"/>
      <c r="ENY47" s="134"/>
      <c r="ENZ47" s="134"/>
      <c r="EOA47" s="134"/>
      <c r="EOB47" s="134"/>
      <c r="EOC47" s="134"/>
      <c r="EOD47" s="134"/>
      <c r="EOE47" s="134"/>
      <c r="EOF47" s="134"/>
      <c r="EOG47" s="134"/>
      <c r="EOH47" s="134"/>
      <c r="EOI47" s="134"/>
      <c r="EOJ47" s="134"/>
      <c r="EOK47" s="134"/>
      <c r="EOL47" s="134"/>
      <c r="EOM47" s="134"/>
      <c r="EON47" s="134"/>
      <c r="EOO47" s="134"/>
      <c r="EOP47" s="134"/>
      <c r="EOQ47" s="134"/>
      <c r="EOR47" s="134"/>
      <c r="EOS47" s="134"/>
      <c r="EOT47" s="134"/>
      <c r="EOU47" s="134"/>
      <c r="EOV47" s="134"/>
      <c r="EOW47" s="134"/>
      <c r="EOX47" s="134"/>
      <c r="EOY47" s="134"/>
      <c r="EOZ47" s="134"/>
      <c r="EPA47" s="134"/>
      <c r="EPB47" s="134"/>
      <c r="EPC47" s="134"/>
      <c r="EPD47" s="134"/>
      <c r="EPE47" s="134"/>
      <c r="EPF47" s="134"/>
      <c r="EPG47" s="134"/>
      <c r="EPH47" s="134"/>
      <c r="EPI47" s="134"/>
      <c r="EPJ47" s="134"/>
      <c r="EPK47" s="134"/>
      <c r="EPL47" s="134"/>
      <c r="EPM47" s="134"/>
      <c r="EPN47" s="134"/>
      <c r="EPO47" s="134"/>
      <c r="EPP47" s="134"/>
      <c r="EPQ47" s="134"/>
      <c r="EPR47" s="134"/>
      <c r="EPS47" s="134"/>
      <c r="EPT47" s="134"/>
      <c r="EPU47" s="134"/>
      <c r="EPV47" s="134"/>
      <c r="EPW47" s="134"/>
      <c r="EPX47" s="134"/>
      <c r="EPY47" s="134"/>
      <c r="EPZ47" s="134"/>
      <c r="EQA47" s="134"/>
      <c r="EQB47" s="134"/>
      <c r="EQC47" s="134"/>
      <c r="EQD47" s="134"/>
      <c r="EQE47" s="134"/>
      <c r="EQF47" s="134"/>
      <c r="EQG47" s="134"/>
      <c r="EQH47" s="134"/>
      <c r="EQI47" s="134"/>
      <c r="EQJ47" s="134"/>
      <c r="EQK47" s="134"/>
      <c r="EQL47" s="134"/>
      <c r="EQM47" s="134"/>
      <c r="EQN47" s="134"/>
      <c r="EQO47" s="134"/>
      <c r="EQP47" s="134"/>
      <c r="EQQ47" s="134"/>
      <c r="EQR47" s="134"/>
      <c r="EQS47" s="134"/>
      <c r="EQT47" s="134"/>
      <c r="EQU47" s="134"/>
      <c r="EQV47" s="134"/>
      <c r="EQW47" s="134"/>
      <c r="EQX47" s="134"/>
      <c r="EQY47" s="134"/>
      <c r="EQZ47" s="134"/>
      <c r="ERA47" s="134"/>
      <c r="ERB47" s="134"/>
      <c r="ERC47" s="134"/>
      <c r="ERD47" s="134"/>
      <c r="ERE47" s="134"/>
      <c r="ERF47" s="134"/>
      <c r="ERG47" s="134"/>
      <c r="ERH47" s="134"/>
      <c r="ERI47" s="134"/>
      <c r="ERJ47" s="134"/>
      <c r="ERK47" s="134"/>
      <c r="ERL47" s="134"/>
      <c r="ERM47" s="134"/>
      <c r="ERN47" s="134"/>
      <c r="ERO47" s="134"/>
      <c r="ERP47" s="134"/>
      <c r="ERQ47" s="134"/>
      <c r="ERR47" s="134"/>
      <c r="ERS47" s="134"/>
      <c r="ERT47" s="134"/>
      <c r="ERU47" s="134"/>
      <c r="ERV47" s="134"/>
      <c r="ERW47" s="134"/>
      <c r="ERX47" s="134"/>
      <c r="ERY47" s="134"/>
      <c r="ERZ47" s="134"/>
      <c r="ESA47" s="134"/>
      <c r="ESB47" s="134"/>
      <c r="ESC47" s="134"/>
      <c r="ESD47" s="134"/>
      <c r="ESE47" s="134"/>
      <c r="ESF47" s="134"/>
      <c r="ESG47" s="134"/>
      <c r="ESH47" s="134"/>
      <c r="ESI47" s="134"/>
      <c r="ESJ47" s="134"/>
      <c r="ESK47" s="134"/>
      <c r="ESL47" s="134"/>
      <c r="ESM47" s="134"/>
      <c r="ESN47" s="134"/>
      <c r="ESO47" s="134"/>
      <c r="ESP47" s="134"/>
      <c r="ESQ47" s="134"/>
      <c r="ESR47" s="134"/>
      <c r="ESS47" s="134"/>
      <c r="EST47" s="134"/>
      <c r="ESU47" s="134"/>
      <c r="ESV47" s="134"/>
      <c r="ESW47" s="134"/>
      <c r="ESX47" s="134"/>
      <c r="ESY47" s="134"/>
      <c r="ESZ47" s="134"/>
      <c r="ETA47" s="134"/>
      <c r="ETB47" s="134"/>
      <c r="ETC47" s="134"/>
      <c r="ETD47" s="134"/>
      <c r="ETE47" s="134"/>
      <c r="ETF47" s="134"/>
      <c r="ETG47" s="134"/>
      <c r="ETH47" s="134"/>
      <c r="ETI47" s="134"/>
      <c r="ETJ47" s="134"/>
      <c r="ETK47" s="134"/>
      <c r="ETL47" s="134"/>
      <c r="ETM47" s="134"/>
      <c r="ETN47" s="134"/>
      <c r="ETO47" s="134"/>
      <c r="ETP47" s="134"/>
      <c r="ETQ47" s="134"/>
      <c r="ETR47" s="134"/>
      <c r="ETS47" s="134"/>
      <c r="ETT47" s="134"/>
      <c r="ETU47" s="134"/>
      <c r="ETV47" s="134"/>
      <c r="ETW47" s="134"/>
      <c r="ETX47" s="134"/>
      <c r="ETY47" s="134"/>
      <c r="ETZ47" s="134"/>
      <c r="EUA47" s="134"/>
      <c r="EUB47" s="134"/>
      <c r="EUC47" s="134"/>
      <c r="EUD47" s="134"/>
      <c r="EUE47" s="134"/>
      <c r="EUF47" s="134"/>
      <c r="EUG47" s="134"/>
      <c r="EUH47" s="134"/>
      <c r="EUI47" s="134"/>
      <c r="EUJ47" s="134"/>
      <c r="EUK47" s="134"/>
      <c r="EUL47" s="134"/>
      <c r="EUM47" s="134"/>
      <c r="EUN47" s="134"/>
      <c r="EUO47" s="134"/>
      <c r="EUP47" s="134"/>
      <c r="EUQ47" s="134"/>
      <c r="EUR47" s="134"/>
      <c r="EUS47" s="134"/>
      <c r="EUT47" s="134"/>
      <c r="EUU47" s="134"/>
      <c r="EUV47" s="134"/>
      <c r="EUW47" s="134"/>
      <c r="EUX47" s="134"/>
      <c r="EUY47" s="134"/>
      <c r="EUZ47" s="134"/>
      <c r="EVA47" s="134"/>
      <c r="EVB47" s="134"/>
      <c r="EVC47" s="134"/>
      <c r="EVD47" s="134"/>
      <c r="EVE47" s="134"/>
      <c r="EVF47" s="134"/>
      <c r="EVG47" s="134"/>
      <c r="EVH47" s="134"/>
      <c r="EVI47" s="134"/>
      <c r="EVJ47" s="134"/>
      <c r="EVK47" s="134"/>
      <c r="EVL47" s="134"/>
      <c r="EVM47" s="134"/>
      <c r="EVN47" s="134"/>
      <c r="EVO47" s="134"/>
      <c r="EVP47" s="134"/>
      <c r="EVQ47" s="134"/>
      <c r="EVR47" s="134"/>
      <c r="EVS47" s="134"/>
      <c r="EVT47" s="134"/>
      <c r="EVU47" s="134"/>
      <c r="EVV47" s="134"/>
      <c r="EVW47" s="134"/>
      <c r="EVX47" s="134"/>
      <c r="EVY47" s="134"/>
      <c r="EVZ47" s="134"/>
      <c r="EWA47" s="134"/>
      <c r="EWB47" s="134"/>
      <c r="EWC47" s="134"/>
      <c r="EWD47" s="134"/>
      <c r="EWE47" s="134"/>
      <c r="EWF47" s="134"/>
      <c r="EWG47" s="134"/>
      <c r="EWH47" s="134"/>
      <c r="EWI47" s="134"/>
      <c r="EWJ47" s="134"/>
      <c r="EWK47" s="134"/>
      <c r="EWL47" s="134"/>
      <c r="EWM47" s="134"/>
      <c r="EWN47" s="134"/>
      <c r="EWO47" s="134"/>
      <c r="EWP47" s="134"/>
      <c r="EWQ47" s="134"/>
      <c r="EWR47" s="134"/>
      <c r="EWS47" s="134"/>
      <c r="EWT47" s="134"/>
      <c r="EWU47" s="134"/>
      <c r="EWV47" s="134"/>
      <c r="EWW47" s="134"/>
      <c r="EWX47" s="134"/>
      <c r="EWY47" s="134"/>
      <c r="EWZ47" s="134"/>
      <c r="EXA47" s="134"/>
      <c r="EXB47" s="134"/>
      <c r="EXC47" s="134"/>
      <c r="EXD47" s="134"/>
      <c r="EXE47" s="134"/>
      <c r="EXF47" s="134"/>
      <c r="EXG47" s="134"/>
      <c r="EXH47" s="134"/>
      <c r="EXI47" s="134"/>
      <c r="EXJ47" s="134"/>
      <c r="EXK47" s="134"/>
      <c r="EXL47" s="134"/>
      <c r="EXM47" s="134"/>
      <c r="EXN47" s="134"/>
      <c r="EXO47" s="134"/>
      <c r="EXP47" s="134"/>
      <c r="EXQ47" s="134"/>
      <c r="EXR47" s="134"/>
      <c r="EXS47" s="134"/>
      <c r="EXT47" s="134"/>
      <c r="EXU47" s="134"/>
      <c r="EXV47" s="134"/>
      <c r="EXW47" s="134"/>
      <c r="EXX47" s="134"/>
      <c r="EXY47" s="134"/>
      <c r="EXZ47" s="134"/>
      <c r="EYA47" s="134"/>
      <c r="EYB47" s="134"/>
      <c r="EYC47" s="134"/>
      <c r="EYD47" s="134"/>
      <c r="EYE47" s="134"/>
      <c r="EYF47" s="134"/>
      <c r="EYG47" s="134"/>
      <c r="EYH47" s="134"/>
      <c r="EYI47" s="134"/>
      <c r="EYJ47" s="134"/>
      <c r="EYK47" s="134"/>
      <c r="EYL47" s="134"/>
      <c r="EYM47" s="134"/>
      <c r="EYN47" s="134"/>
      <c r="EYO47" s="134"/>
      <c r="EYP47" s="134"/>
      <c r="EYQ47" s="134"/>
      <c r="EYR47" s="134"/>
      <c r="EYS47" s="134"/>
      <c r="EYT47" s="134"/>
      <c r="EYU47" s="134"/>
      <c r="EYV47" s="134"/>
      <c r="EYW47" s="134"/>
      <c r="EYX47" s="134"/>
      <c r="EYY47" s="134"/>
      <c r="EYZ47" s="134"/>
      <c r="EZA47" s="134"/>
      <c r="EZB47" s="134"/>
      <c r="EZC47" s="134"/>
      <c r="EZD47" s="134"/>
      <c r="EZE47" s="134"/>
      <c r="EZF47" s="134"/>
      <c r="EZG47" s="134"/>
      <c r="EZH47" s="134"/>
      <c r="EZI47" s="134"/>
      <c r="EZJ47" s="134"/>
      <c r="EZK47" s="134"/>
      <c r="EZL47" s="134"/>
      <c r="EZM47" s="134"/>
      <c r="EZN47" s="134"/>
      <c r="EZO47" s="134"/>
      <c r="EZP47" s="134"/>
      <c r="EZQ47" s="134"/>
      <c r="EZR47" s="134"/>
      <c r="EZS47" s="134"/>
      <c r="EZT47" s="134"/>
      <c r="EZU47" s="134"/>
      <c r="EZV47" s="134"/>
      <c r="EZW47" s="134"/>
      <c r="EZX47" s="134"/>
      <c r="EZY47" s="134"/>
      <c r="EZZ47" s="134"/>
      <c r="FAA47" s="134"/>
      <c r="FAB47" s="134"/>
      <c r="FAC47" s="134"/>
      <c r="FAD47" s="134"/>
      <c r="FAE47" s="134"/>
      <c r="FAF47" s="134"/>
      <c r="FAG47" s="134"/>
      <c r="FAH47" s="134"/>
      <c r="FAI47" s="134"/>
      <c r="FAJ47" s="134"/>
      <c r="FAK47" s="134"/>
      <c r="FAL47" s="134"/>
      <c r="FAM47" s="134"/>
      <c r="FAN47" s="134"/>
      <c r="FAO47" s="134"/>
      <c r="FAP47" s="134"/>
      <c r="FAQ47" s="134"/>
      <c r="FAR47" s="134"/>
      <c r="FAS47" s="134"/>
      <c r="FAT47" s="134"/>
      <c r="FAU47" s="134"/>
      <c r="FAV47" s="134"/>
      <c r="FAW47" s="134"/>
      <c r="FAX47" s="134"/>
      <c r="FAY47" s="134"/>
      <c r="FAZ47" s="134"/>
      <c r="FBA47" s="134"/>
      <c r="FBB47" s="134"/>
      <c r="FBC47" s="134"/>
      <c r="FBD47" s="134"/>
      <c r="FBE47" s="134"/>
      <c r="FBF47" s="134"/>
      <c r="FBG47" s="134"/>
      <c r="FBH47" s="134"/>
      <c r="FBI47" s="134"/>
      <c r="FBJ47" s="134"/>
      <c r="FBK47" s="134"/>
      <c r="FBL47" s="134"/>
      <c r="FBM47" s="134"/>
      <c r="FBN47" s="134"/>
      <c r="FBO47" s="134"/>
      <c r="FBP47" s="134"/>
      <c r="FBQ47" s="134"/>
      <c r="FBR47" s="134"/>
      <c r="FBS47" s="134"/>
      <c r="FBT47" s="134"/>
      <c r="FBU47" s="134"/>
      <c r="FBV47" s="134"/>
      <c r="FBW47" s="134"/>
      <c r="FBX47" s="134"/>
      <c r="FBY47" s="134"/>
      <c r="FBZ47" s="134"/>
      <c r="FCA47" s="134"/>
      <c r="FCB47" s="134"/>
      <c r="FCC47" s="134"/>
      <c r="FCD47" s="134"/>
      <c r="FCE47" s="134"/>
      <c r="FCF47" s="134"/>
      <c r="FCG47" s="134"/>
      <c r="FCH47" s="134"/>
      <c r="FCI47" s="134"/>
      <c r="FCJ47" s="134"/>
      <c r="FCK47" s="134"/>
      <c r="FCL47" s="134"/>
      <c r="FCM47" s="134"/>
      <c r="FCN47" s="134"/>
      <c r="FCO47" s="134"/>
      <c r="FCP47" s="134"/>
      <c r="FCQ47" s="134"/>
      <c r="FCR47" s="134"/>
      <c r="FCS47" s="134"/>
      <c r="FCT47" s="134"/>
      <c r="FCU47" s="134"/>
      <c r="FCV47" s="134"/>
      <c r="FCW47" s="134"/>
      <c r="FCX47" s="134"/>
      <c r="FCY47" s="134"/>
      <c r="FCZ47" s="134"/>
      <c r="FDA47" s="134"/>
      <c r="FDB47" s="134"/>
      <c r="FDC47" s="134"/>
      <c r="FDD47" s="134"/>
      <c r="FDE47" s="134"/>
      <c r="FDF47" s="134"/>
      <c r="FDG47" s="134"/>
      <c r="FDH47" s="134"/>
      <c r="FDI47" s="134"/>
      <c r="FDJ47" s="134"/>
      <c r="FDK47" s="134"/>
      <c r="FDL47" s="134"/>
      <c r="FDM47" s="134"/>
      <c r="FDN47" s="134"/>
      <c r="FDO47" s="134"/>
      <c r="FDP47" s="134"/>
      <c r="FDQ47" s="134"/>
      <c r="FDR47" s="134"/>
      <c r="FDS47" s="134"/>
      <c r="FDT47" s="134"/>
      <c r="FDU47" s="134"/>
      <c r="FDV47" s="134"/>
      <c r="FDW47" s="134"/>
      <c r="FDX47" s="134"/>
      <c r="FDY47" s="134"/>
      <c r="FDZ47" s="134"/>
      <c r="FEA47" s="134"/>
      <c r="FEB47" s="134"/>
      <c r="FEC47" s="134"/>
      <c r="FED47" s="134"/>
      <c r="FEE47" s="134"/>
      <c r="FEF47" s="134"/>
      <c r="FEG47" s="134"/>
      <c r="FEH47" s="134"/>
      <c r="FEI47" s="134"/>
      <c r="FEJ47" s="134"/>
      <c r="FEK47" s="134"/>
      <c r="FEL47" s="134"/>
      <c r="FEM47" s="134"/>
      <c r="FEN47" s="134"/>
      <c r="FEO47" s="134"/>
      <c r="FEP47" s="134"/>
      <c r="FEQ47" s="134"/>
      <c r="FER47" s="134"/>
      <c r="FES47" s="134"/>
      <c r="FET47" s="134"/>
      <c r="FEU47" s="134"/>
      <c r="FEV47" s="134"/>
      <c r="FEW47" s="134"/>
      <c r="FEX47" s="134"/>
      <c r="FEY47" s="134"/>
      <c r="FEZ47" s="134"/>
      <c r="FFA47" s="134"/>
      <c r="FFB47" s="134"/>
      <c r="FFC47" s="134"/>
      <c r="FFD47" s="134"/>
      <c r="FFE47" s="134"/>
      <c r="FFF47" s="134"/>
      <c r="FFG47" s="134"/>
      <c r="FFH47" s="134"/>
      <c r="FFI47" s="134"/>
      <c r="FFJ47" s="134"/>
      <c r="FFK47" s="134"/>
      <c r="FFL47" s="134"/>
      <c r="FFM47" s="134"/>
      <c r="FFN47" s="134"/>
      <c r="FFO47" s="134"/>
      <c r="FFP47" s="134"/>
      <c r="FFQ47" s="134"/>
      <c r="FFR47" s="134"/>
      <c r="FFS47" s="134"/>
      <c r="FFT47" s="134"/>
      <c r="FFU47" s="134"/>
      <c r="FFV47" s="134"/>
      <c r="FFW47" s="134"/>
      <c r="FFX47" s="134"/>
      <c r="FFY47" s="134"/>
      <c r="FFZ47" s="134"/>
      <c r="FGA47" s="134"/>
      <c r="FGB47" s="134"/>
      <c r="FGC47" s="134"/>
      <c r="FGD47" s="134"/>
      <c r="FGE47" s="134"/>
      <c r="FGF47" s="134"/>
      <c r="FGG47" s="134"/>
      <c r="FGH47" s="134"/>
      <c r="FGI47" s="134"/>
      <c r="FGJ47" s="134"/>
      <c r="FGK47" s="134"/>
      <c r="FGL47" s="134"/>
      <c r="FGM47" s="134"/>
      <c r="FGN47" s="134"/>
      <c r="FGO47" s="134"/>
      <c r="FGP47" s="134"/>
      <c r="FGQ47" s="134"/>
      <c r="FGR47" s="134"/>
      <c r="FGS47" s="134"/>
      <c r="FGT47" s="134"/>
      <c r="FGU47" s="134"/>
      <c r="FGV47" s="134"/>
      <c r="FGW47" s="134"/>
      <c r="FGX47" s="134"/>
      <c r="FGY47" s="134"/>
      <c r="FGZ47" s="134"/>
      <c r="FHA47" s="134"/>
      <c r="FHB47" s="134"/>
      <c r="FHC47" s="134"/>
      <c r="FHD47" s="134"/>
      <c r="FHE47" s="134"/>
      <c r="FHF47" s="134"/>
      <c r="FHG47" s="134"/>
      <c r="FHH47" s="134"/>
      <c r="FHI47" s="134"/>
      <c r="FHJ47" s="134"/>
      <c r="FHK47" s="134"/>
      <c r="FHL47" s="134"/>
      <c r="FHM47" s="134"/>
      <c r="FHN47" s="134"/>
      <c r="FHO47" s="134"/>
      <c r="FHP47" s="134"/>
      <c r="FHQ47" s="134"/>
      <c r="FHR47" s="134"/>
      <c r="FHS47" s="134"/>
      <c r="FHT47" s="134"/>
      <c r="FHU47" s="134"/>
      <c r="FHV47" s="134"/>
      <c r="FHW47" s="134"/>
      <c r="FHX47" s="134"/>
      <c r="FHY47" s="134"/>
      <c r="FHZ47" s="134"/>
      <c r="FIA47" s="134"/>
      <c r="FIB47" s="134"/>
      <c r="FIC47" s="134"/>
      <c r="FID47" s="134"/>
      <c r="FIE47" s="134"/>
      <c r="FIF47" s="134"/>
      <c r="FIG47" s="134"/>
      <c r="FIH47" s="134"/>
      <c r="FII47" s="134"/>
      <c r="FIJ47" s="134"/>
      <c r="FIK47" s="134"/>
      <c r="FIL47" s="134"/>
      <c r="FIM47" s="134"/>
      <c r="FIN47" s="134"/>
      <c r="FIO47" s="134"/>
      <c r="FIP47" s="134"/>
      <c r="FIQ47" s="134"/>
      <c r="FIR47" s="134"/>
      <c r="FIS47" s="134"/>
      <c r="FIT47" s="134"/>
      <c r="FIU47" s="134"/>
      <c r="FIV47" s="134"/>
      <c r="FIW47" s="134"/>
      <c r="FIX47" s="134"/>
      <c r="FIY47" s="134"/>
      <c r="FIZ47" s="134"/>
      <c r="FJA47" s="134"/>
      <c r="FJB47" s="134"/>
      <c r="FJC47" s="134"/>
      <c r="FJD47" s="134"/>
      <c r="FJE47" s="134"/>
      <c r="FJF47" s="134"/>
      <c r="FJG47" s="134"/>
      <c r="FJH47" s="134"/>
      <c r="FJI47" s="134"/>
      <c r="FJJ47" s="134"/>
      <c r="FJK47" s="134"/>
      <c r="FJL47" s="134"/>
      <c r="FJM47" s="134"/>
      <c r="FJN47" s="134"/>
      <c r="FJO47" s="134"/>
      <c r="FJP47" s="134"/>
      <c r="FJQ47" s="134"/>
      <c r="FJR47" s="134"/>
      <c r="FJS47" s="134"/>
      <c r="FJT47" s="134"/>
      <c r="FJU47" s="134"/>
      <c r="FJV47" s="134"/>
      <c r="FJW47" s="134"/>
      <c r="FJX47" s="134"/>
      <c r="FJY47" s="134"/>
      <c r="FJZ47" s="134"/>
      <c r="FKA47" s="134"/>
      <c r="FKB47" s="134"/>
      <c r="FKC47" s="134"/>
      <c r="FKD47" s="134"/>
      <c r="FKE47" s="134"/>
      <c r="FKF47" s="134"/>
      <c r="FKG47" s="134"/>
      <c r="FKH47" s="134"/>
      <c r="FKI47" s="134"/>
      <c r="FKJ47" s="134"/>
      <c r="FKK47" s="134"/>
      <c r="FKL47" s="134"/>
      <c r="FKM47" s="134"/>
      <c r="FKN47" s="134"/>
      <c r="FKO47" s="134"/>
      <c r="FKP47" s="134"/>
      <c r="FKQ47" s="134"/>
      <c r="FKR47" s="134"/>
      <c r="FKS47" s="134"/>
      <c r="FKT47" s="134"/>
      <c r="FKU47" s="134"/>
      <c r="FKV47" s="134"/>
      <c r="FKW47" s="134"/>
      <c r="FKX47" s="134"/>
      <c r="FKY47" s="134"/>
      <c r="FKZ47" s="134"/>
      <c r="FLA47" s="134"/>
      <c r="FLB47" s="134"/>
      <c r="FLC47" s="134"/>
      <c r="FLD47" s="134"/>
      <c r="FLE47" s="134"/>
      <c r="FLF47" s="134"/>
      <c r="FLG47" s="134"/>
      <c r="FLH47" s="134"/>
      <c r="FLI47" s="134"/>
      <c r="FLJ47" s="134"/>
      <c r="FLK47" s="134"/>
      <c r="FLL47" s="134"/>
      <c r="FLM47" s="134"/>
      <c r="FLN47" s="134"/>
      <c r="FLO47" s="134"/>
      <c r="FLP47" s="134"/>
      <c r="FLQ47" s="134"/>
      <c r="FLR47" s="134"/>
      <c r="FLS47" s="134"/>
      <c r="FLT47" s="134"/>
      <c r="FLU47" s="134"/>
      <c r="FLV47" s="134"/>
      <c r="FLW47" s="134"/>
      <c r="FLX47" s="134"/>
      <c r="FLY47" s="134"/>
      <c r="FLZ47" s="134"/>
      <c r="FMA47" s="134"/>
      <c r="FMB47" s="134"/>
      <c r="FMC47" s="134"/>
      <c r="FMD47" s="134"/>
      <c r="FME47" s="134"/>
      <c r="FMF47" s="134"/>
      <c r="FMG47" s="134"/>
      <c r="FMH47" s="134"/>
      <c r="FMI47" s="134"/>
      <c r="FMJ47" s="134"/>
      <c r="FMK47" s="134"/>
      <c r="FML47" s="134"/>
      <c r="FMM47" s="134"/>
      <c r="FMN47" s="134"/>
      <c r="FMO47" s="134"/>
      <c r="FMP47" s="134"/>
      <c r="FMQ47" s="134"/>
      <c r="FMR47" s="134"/>
      <c r="FMS47" s="134"/>
      <c r="FMT47" s="134"/>
      <c r="FMU47" s="134"/>
      <c r="FMV47" s="134"/>
      <c r="FMW47" s="134"/>
      <c r="FMX47" s="134"/>
      <c r="FMY47" s="134"/>
      <c r="FMZ47" s="134"/>
      <c r="FNA47" s="134"/>
      <c r="FNB47" s="134"/>
      <c r="FNC47" s="134"/>
      <c r="FND47" s="134"/>
      <c r="FNE47" s="134"/>
      <c r="FNF47" s="134"/>
      <c r="FNG47" s="134"/>
      <c r="FNH47" s="134"/>
      <c r="FNI47" s="134"/>
      <c r="FNJ47" s="134"/>
      <c r="FNK47" s="134"/>
      <c r="FNL47" s="134"/>
      <c r="FNM47" s="134"/>
      <c r="FNN47" s="134"/>
      <c r="FNO47" s="134"/>
      <c r="FNP47" s="134"/>
      <c r="FNQ47" s="134"/>
      <c r="FNR47" s="134"/>
      <c r="FNS47" s="134"/>
      <c r="FNT47" s="134"/>
      <c r="FNU47" s="134"/>
      <c r="FNV47" s="134"/>
      <c r="FNW47" s="134"/>
      <c r="FNX47" s="134"/>
      <c r="FNY47" s="134"/>
      <c r="FNZ47" s="134"/>
      <c r="FOA47" s="134"/>
      <c r="FOB47" s="134"/>
      <c r="FOC47" s="134"/>
      <c r="FOD47" s="134"/>
      <c r="FOE47" s="134"/>
      <c r="FOF47" s="134"/>
      <c r="FOG47" s="134"/>
      <c r="FOH47" s="134"/>
      <c r="FOI47" s="134"/>
      <c r="FOJ47" s="134"/>
      <c r="FOK47" s="134"/>
      <c r="FOL47" s="134"/>
      <c r="FOM47" s="134"/>
      <c r="FON47" s="134"/>
      <c r="FOO47" s="134"/>
      <c r="FOP47" s="134"/>
      <c r="FOQ47" s="134"/>
      <c r="FOR47" s="134"/>
      <c r="FOS47" s="134"/>
      <c r="FOT47" s="134"/>
      <c r="FOU47" s="134"/>
      <c r="FOV47" s="134"/>
      <c r="FOW47" s="134"/>
      <c r="FOX47" s="134"/>
      <c r="FOY47" s="134"/>
      <c r="FOZ47" s="134"/>
      <c r="FPA47" s="134"/>
      <c r="FPB47" s="134"/>
      <c r="FPC47" s="134"/>
      <c r="FPD47" s="134"/>
      <c r="FPE47" s="134"/>
      <c r="FPF47" s="134"/>
      <c r="FPG47" s="134"/>
      <c r="FPH47" s="134"/>
      <c r="FPI47" s="134"/>
      <c r="FPJ47" s="134"/>
      <c r="FPK47" s="134"/>
      <c r="FPL47" s="134"/>
      <c r="FPM47" s="134"/>
      <c r="FPN47" s="134"/>
      <c r="FPO47" s="134"/>
      <c r="FPP47" s="134"/>
      <c r="FPQ47" s="134"/>
      <c r="FPR47" s="134"/>
      <c r="FPS47" s="134"/>
      <c r="FPT47" s="134"/>
      <c r="FPU47" s="134"/>
      <c r="FPV47" s="134"/>
      <c r="FPW47" s="134"/>
      <c r="FPX47" s="134"/>
      <c r="FPY47" s="134"/>
      <c r="FPZ47" s="134"/>
      <c r="FQA47" s="134"/>
      <c r="FQB47" s="134"/>
      <c r="FQC47" s="134"/>
      <c r="FQD47" s="134"/>
      <c r="FQE47" s="134"/>
      <c r="FQF47" s="134"/>
      <c r="FQG47" s="134"/>
      <c r="FQH47" s="134"/>
      <c r="FQI47" s="134"/>
      <c r="FQJ47" s="134"/>
      <c r="FQK47" s="134"/>
      <c r="FQL47" s="134"/>
      <c r="FQM47" s="134"/>
      <c r="FQN47" s="134"/>
      <c r="FQO47" s="134"/>
      <c r="FQP47" s="134"/>
      <c r="FQQ47" s="134"/>
      <c r="FQR47" s="134"/>
      <c r="FQS47" s="134"/>
      <c r="FQT47" s="134"/>
      <c r="FQU47" s="134"/>
      <c r="FQV47" s="134"/>
      <c r="FQW47" s="134"/>
      <c r="FQX47" s="134"/>
      <c r="FQY47" s="134"/>
      <c r="FQZ47" s="134"/>
      <c r="FRA47" s="134"/>
      <c r="FRB47" s="134"/>
      <c r="FRC47" s="134"/>
      <c r="FRD47" s="134"/>
      <c r="FRE47" s="134"/>
      <c r="FRF47" s="134"/>
      <c r="FRG47" s="134"/>
      <c r="FRH47" s="134"/>
      <c r="FRI47" s="134"/>
      <c r="FRJ47" s="134"/>
      <c r="FRK47" s="134"/>
      <c r="FRL47" s="134"/>
      <c r="FRM47" s="134"/>
      <c r="FRN47" s="134"/>
      <c r="FRO47" s="134"/>
      <c r="FRP47" s="134"/>
      <c r="FRQ47" s="134"/>
      <c r="FRR47" s="134"/>
      <c r="FRS47" s="134"/>
      <c r="FRT47" s="134"/>
      <c r="FRU47" s="134"/>
      <c r="FRV47" s="134"/>
      <c r="FRW47" s="134"/>
      <c r="FRX47" s="134"/>
      <c r="FRY47" s="134"/>
      <c r="FRZ47" s="134"/>
      <c r="FSA47" s="134"/>
      <c r="FSB47" s="134"/>
      <c r="FSC47" s="134"/>
      <c r="FSD47" s="134"/>
      <c r="FSE47" s="134"/>
      <c r="FSF47" s="134"/>
      <c r="FSG47" s="134"/>
      <c r="FSH47" s="134"/>
      <c r="FSI47" s="134"/>
      <c r="FSJ47" s="134"/>
      <c r="FSK47" s="134"/>
      <c r="FSL47" s="134"/>
      <c r="FSM47" s="134"/>
      <c r="FSN47" s="134"/>
      <c r="FSO47" s="134"/>
      <c r="FSP47" s="134"/>
      <c r="FSQ47" s="134"/>
      <c r="FSR47" s="134"/>
      <c r="FSS47" s="134"/>
      <c r="FST47" s="134"/>
      <c r="FSU47" s="134"/>
      <c r="FSV47" s="134"/>
      <c r="FSW47" s="134"/>
      <c r="FSX47" s="134"/>
      <c r="FSY47" s="134"/>
      <c r="FSZ47" s="134"/>
      <c r="FTA47" s="134"/>
      <c r="FTB47" s="134"/>
      <c r="FTC47" s="134"/>
      <c r="FTD47" s="134"/>
      <c r="FTE47" s="134"/>
      <c r="FTF47" s="134"/>
      <c r="FTG47" s="134"/>
      <c r="FTH47" s="134"/>
      <c r="FTI47" s="134"/>
      <c r="FTJ47" s="134"/>
      <c r="FTK47" s="134"/>
      <c r="FTL47" s="134"/>
      <c r="FTM47" s="134"/>
      <c r="FTN47" s="134"/>
      <c r="FTO47" s="134"/>
      <c r="FTP47" s="134"/>
      <c r="FTQ47" s="134"/>
      <c r="FTR47" s="134"/>
      <c r="FTS47" s="134"/>
      <c r="FTT47" s="134"/>
      <c r="FTU47" s="134"/>
      <c r="FTV47" s="134"/>
      <c r="FTW47" s="134"/>
      <c r="FTX47" s="134"/>
      <c r="FTY47" s="134"/>
      <c r="FTZ47" s="134"/>
      <c r="FUA47" s="134"/>
      <c r="FUB47" s="134"/>
      <c r="FUC47" s="134"/>
      <c r="FUD47" s="134"/>
      <c r="FUE47" s="134"/>
      <c r="FUF47" s="134"/>
      <c r="FUG47" s="134"/>
      <c r="FUH47" s="134"/>
      <c r="FUI47" s="134"/>
      <c r="FUJ47" s="134"/>
      <c r="FUK47" s="134"/>
      <c r="FUL47" s="134"/>
      <c r="FUM47" s="134"/>
      <c r="FUN47" s="134"/>
      <c r="FUO47" s="134"/>
      <c r="FUP47" s="134"/>
      <c r="FUQ47" s="134"/>
      <c r="FUR47" s="134"/>
      <c r="FUS47" s="134"/>
      <c r="FUT47" s="134"/>
      <c r="FUU47" s="134"/>
      <c r="FUV47" s="134"/>
      <c r="FUW47" s="134"/>
      <c r="FUX47" s="134"/>
      <c r="FUY47" s="134"/>
      <c r="FUZ47" s="134"/>
      <c r="FVA47" s="134"/>
      <c r="FVB47" s="134"/>
      <c r="FVC47" s="134"/>
      <c r="FVD47" s="134"/>
      <c r="FVE47" s="134"/>
      <c r="FVF47" s="134"/>
      <c r="FVG47" s="134"/>
      <c r="FVH47" s="134"/>
      <c r="FVI47" s="134"/>
      <c r="FVJ47" s="134"/>
      <c r="FVK47" s="134"/>
      <c r="FVL47" s="134"/>
      <c r="FVM47" s="134"/>
      <c r="FVN47" s="134"/>
      <c r="FVO47" s="134"/>
      <c r="FVP47" s="134"/>
      <c r="FVQ47" s="134"/>
      <c r="FVR47" s="134"/>
      <c r="FVS47" s="134"/>
      <c r="FVT47" s="134"/>
      <c r="FVU47" s="134"/>
      <c r="FVV47" s="134"/>
      <c r="FVW47" s="134"/>
      <c r="FVX47" s="134"/>
      <c r="FVY47" s="134"/>
      <c r="FVZ47" s="134"/>
      <c r="FWA47" s="134"/>
      <c r="FWB47" s="134"/>
      <c r="FWC47" s="134"/>
      <c r="FWD47" s="134"/>
      <c r="FWE47" s="134"/>
      <c r="FWF47" s="134"/>
      <c r="FWG47" s="134"/>
      <c r="FWH47" s="134"/>
      <c r="FWI47" s="134"/>
      <c r="FWJ47" s="134"/>
      <c r="FWK47" s="134"/>
      <c r="FWL47" s="134"/>
      <c r="FWM47" s="134"/>
      <c r="FWN47" s="134"/>
      <c r="FWO47" s="134"/>
      <c r="FWP47" s="134"/>
      <c r="FWQ47" s="134"/>
      <c r="FWR47" s="134"/>
      <c r="FWS47" s="134"/>
      <c r="FWT47" s="134"/>
      <c r="FWU47" s="134"/>
      <c r="FWV47" s="134"/>
      <c r="FWW47" s="134"/>
      <c r="FWX47" s="134"/>
      <c r="FWY47" s="134"/>
      <c r="FWZ47" s="134"/>
      <c r="FXA47" s="134"/>
      <c r="FXB47" s="134"/>
      <c r="FXC47" s="134"/>
      <c r="FXD47" s="134"/>
      <c r="FXE47" s="134"/>
      <c r="FXF47" s="134"/>
      <c r="FXG47" s="134"/>
      <c r="FXH47" s="134"/>
      <c r="FXI47" s="134"/>
      <c r="FXJ47" s="134"/>
      <c r="FXK47" s="134"/>
      <c r="FXL47" s="134"/>
      <c r="FXM47" s="134"/>
      <c r="FXN47" s="134"/>
      <c r="FXO47" s="134"/>
      <c r="FXP47" s="134"/>
      <c r="FXQ47" s="134"/>
      <c r="FXR47" s="134"/>
      <c r="FXS47" s="134"/>
      <c r="FXT47" s="134"/>
      <c r="FXU47" s="134"/>
      <c r="FXV47" s="134"/>
      <c r="FXW47" s="134"/>
      <c r="FXX47" s="134"/>
      <c r="FXY47" s="134"/>
      <c r="FXZ47" s="134"/>
      <c r="FYA47" s="134"/>
      <c r="FYB47" s="134"/>
      <c r="FYC47" s="134"/>
      <c r="FYD47" s="134"/>
      <c r="FYE47" s="134"/>
      <c r="FYF47" s="134"/>
      <c r="FYG47" s="134"/>
      <c r="FYH47" s="134"/>
      <c r="FYI47" s="134"/>
      <c r="FYJ47" s="134"/>
      <c r="FYK47" s="134"/>
      <c r="FYL47" s="134"/>
      <c r="FYM47" s="134"/>
      <c r="FYN47" s="134"/>
      <c r="FYO47" s="134"/>
      <c r="FYP47" s="134"/>
      <c r="FYQ47" s="134"/>
      <c r="FYR47" s="134"/>
      <c r="FYS47" s="134"/>
      <c r="FYT47" s="134"/>
      <c r="FYU47" s="134"/>
      <c r="FYV47" s="134"/>
      <c r="FYW47" s="134"/>
      <c r="FYX47" s="134"/>
      <c r="FYY47" s="134"/>
      <c r="FYZ47" s="134"/>
      <c r="FZA47" s="134"/>
      <c r="FZB47" s="134"/>
      <c r="FZC47" s="134"/>
      <c r="FZD47" s="134"/>
      <c r="FZE47" s="134"/>
      <c r="FZF47" s="134"/>
      <c r="FZG47" s="134"/>
      <c r="FZH47" s="134"/>
      <c r="FZI47" s="134"/>
      <c r="FZJ47" s="134"/>
      <c r="FZK47" s="134"/>
      <c r="FZL47" s="134"/>
      <c r="FZM47" s="134"/>
      <c r="FZN47" s="134"/>
      <c r="FZO47" s="134"/>
      <c r="FZP47" s="134"/>
      <c r="FZQ47" s="134"/>
      <c r="FZR47" s="134"/>
      <c r="FZS47" s="134"/>
      <c r="FZT47" s="134"/>
      <c r="FZU47" s="134"/>
      <c r="FZV47" s="134"/>
      <c r="FZW47" s="134"/>
      <c r="FZX47" s="134"/>
      <c r="FZY47" s="134"/>
      <c r="FZZ47" s="134"/>
      <c r="GAA47" s="134"/>
      <c r="GAB47" s="134"/>
      <c r="GAC47" s="134"/>
      <c r="GAD47" s="134"/>
      <c r="GAE47" s="134"/>
      <c r="GAF47" s="134"/>
      <c r="GAG47" s="134"/>
      <c r="GAH47" s="134"/>
      <c r="GAI47" s="134"/>
      <c r="GAJ47" s="134"/>
      <c r="GAK47" s="134"/>
      <c r="GAL47" s="134"/>
      <c r="GAM47" s="134"/>
      <c r="GAN47" s="134"/>
      <c r="GAO47" s="134"/>
      <c r="GAP47" s="134"/>
      <c r="GAQ47" s="134"/>
      <c r="GAR47" s="134"/>
      <c r="GAS47" s="134"/>
      <c r="GAT47" s="134"/>
      <c r="GAU47" s="134"/>
      <c r="GAV47" s="134"/>
      <c r="GAW47" s="134"/>
      <c r="GAX47" s="134"/>
      <c r="GAY47" s="134"/>
      <c r="GAZ47" s="134"/>
      <c r="GBA47" s="134"/>
      <c r="GBB47" s="134"/>
      <c r="GBC47" s="134"/>
      <c r="GBD47" s="134"/>
      <c r="GBE47" s="134"/>
      <c r="GBF47" s="134"/>
      <c r="GBG47" s="134"/>
      <c r="GBH47" s="134"/>
      <c r="GBI47" s="134"/>
      <c r="GBJ47" s="134"/>
      <c r="GBK47" s="134"/>
      <c r="GBL47" s="134"/>
      <c r="GBM47" s="134"/>
      <c r="GBN47" s="134"/>
      <c r="GBO47" s="134"/>
      <c r="GBP47" s="134"/>
      <c r="GBQ47" s="134"/>
      <c r="GBR47" s="134"/>
      <c r="GBS47" s="134"/>
      <c r="GBT47" s="134"/>
      <c r="GBU47" s="134"/>
      <c r="GBV47" s="134"/>
      <c r="GBW47" s="134"/>
      <c r="GBX47" s="134"/>
      <c r="GBY47" s="134"/>
      <c r="GBZ47" s="134"/>
      <c r="GCA47" s="134"/>
      <c r="GCB47" s="134"/>
      <c r="GCC47" s="134"/>
      <c r="GCD47" s="134"/>
      <c r="GCE47" s="134"/>
      <c r="GCF47" s="134"/>
      <c r="GCG47" s="134"/>
      <c r="GCH47" s="134"/>
      <c r="GCI47" s="134"/>
      <c r="GCJ47" s="134"/>
      <c r="GCK47" s="134"/>
      <c r="GCL47" s="134"/>
      <c r="GCM47" s="134"/>
      <c r="GCN47" s="134"/>
      <c r="GCO47" s="134"/>
      <c r="GCP47" s="134"/>
      <c r="GCQ47" s="134"/>
      <c r="GCR47" s="134"/>
      <c r="GCS47" s="134"/>
      <c r="GCT47" s="134"/>
      <c r="GCU47" s="134"/>
      <c r="GCV47" s="134"/>
      <c r="GCW47" s="134"/>
      <c r="GCX47" s="134"/>
      <c r="GCY47" s="134"/>
      <c r="GCZ47" s="134"/>
      <c r="GDA47" s="134"/>
      <c r="GDB47" s="134"/>
      <c r="GDC47" s="134"/>
      <c r="GDD47" s="134"/>
      <c r="GDE47" s="134"/>
      <c r="GDF47" s="134"/>
      <c r="GDG47" s="134"/>
      <c r="GDH47" s="134"/>
      <c r="GDI47" s="134"/>
      <c r="GDJ47" s="134"/>
      <c r="GDK47" s="134"/>
      <c r="GDL47" s="134"/>
      <c r="GDM47" s="134"/>
      <c r="GDN47" s="134"/>
      <c r="GDO47" s="134"/>
      <c r="GDP47" s="134"/>
      <c r="GDQ47" s="134"/>
      <c r="GDR47" s="134"/>
      <c r="GDS47" s="134"/>
      <c r="GDT47" s="134"/>
      <c r="GDU47" s="134"/>
      <c r="GDV47" s="134"/>
      <c r="GDW47" s="134"/>
      <c r="GDX47" s="134"/>
      <c r="GDY47" s="134"/>
      <c r="GDZ47" s="134"/>
      <c r="GEA47" s="134"/>
      <c r="GEB47" s="134"/>
      <c r="GEC47" s="134"/>
      <c r="GED47" s="134"/>
      <c r="GEE47" s="134"/>
      <c r="GEF47" s="134"/>
      <c r="GEG47" s="134"/>
      <c r="GEH47" s="134"/>
      <c r="GEI47" s="134"/>
      <c r="GEJ47" s="134"/>
      <c r="GEK47" s="134"/>
      <c r="GEL47" s="134"/>
      <c r="GEM47" s="134"/>
      <c r="GEN47" s="134"/>
      <c r="GEO47" s="134"/>
      <c r="GEP47" s="134"/>
      <c r="GEQ47" s="134"/>
      <c r="GER47" s="134"/>
      <c r="GES47" s="134"/>
      <c r="GET47" s="134"/>
      <c r="GEU47" s="134"/>
      <c r="GEV47" s="134"/>
      <c r="GEW47" s="134"/>
      <c r="GEX47" s="134"/>
      <c r="GEY47" s="134"/>
      <c r="GEZ47" s="134"/>
      <c r="GFA47" s="134"/>
      <c r="GFB47" s="134"/>
      <c r="GFC47" s="134"/>
      <c r="GFD47" s="134"/>
      <c r="GFE47" s="134"/>
      <c r="GFF47" s="134"/>
      <c r="GFG47" s="134"/>
      <c r="GFH47" s="134"/>
      <c r="GFI47" s="134"/>
      <c r="GFJ47" s="134"/>
      <c r="GFK47" s="134"/>
      <c r="GFL47" s="134"/>
      <c r="GFM47" s="134"/>
      <c r="GFN47" s="134"/>
      <c r="GFO47" s="134"/>
      <c r="GFP47" s="134"/>
      <c r="GFQ47" s="134"/>
      <c r="GFR47" s="134"/>
      <c r="GFS47" s="134"/>
      <c r="GFT47" s="134"/>
      <c r="GFU47" s="134"/>
      <c r="GFV47" s="134"/>
      <c r="GFW47" s="134"/>
      <c r="GFX47" s="134"/>
      <c r="GFY47" s="134"/>
      <c r="GFZ47" s="134"/>
      <c r="GGA47" s="134"/>
      <c r="GGB47" s="134"/>
      <c r="GGC47" s="134"/>
      <c r="GGD47" s="134"/>
      <c r="GGE47" s="134"/>
      <c r="GGF47" s="134"/>
      <c r="GGG47" s="134"/>
      <c r="GGH47" s="134"/>
      <c r="GGI47" s="134"/>
      <c r="GGJ47" s="134"/>
      <c r="GGK47" s="134"/>
      <c r="GGL47" s="134"/>
      <c r="GGM47" s="134"/>
      <c r="GGN47" s="134"/>
      <c r="GGO47" s="134"/>
      <c r="GGP47" s="134"/>
      <c r="GGQ47" s="134"/>
      <c r="GGR47" s="134"/>
      <c r="GGS47" s="134"/>
      <c r="GGT47" s="134"/>
      <c r="GGU47" s="134"/>
      <c r="GGV47" s="134"/>
      <c r="GGW47" s="134"/>
      <c r="GGX47" s="134"/>
      <c r="GGY47" s="134"/>
      <c r="GGZ47" s="134"/>
      <c r="GHA47" s="134"/>
      <c r="GHB47" s="134"/>
      <c r="GHC47" s="134"/>
      <c r="GHD47" s="134"/>
      <c r="GHE47" s="134"/>
      <c r="GHF47" s="134"/>
      <c r="GHG47" s="134"/>
      <c r="GHH47" s="134"/>
      <c r="GHI47" s="134"/>
      <c r="GHJ47" s="134"/>
      <c r="GHK47" s="134"/>
      <c r="GHL47" s="134"/>
      <c r="GHM47" s="134"/>
      <c r="GHN47" s="134"/>
      <c r="GHO47" s="134"/>
      <c r="GHP47" s="134"/>
      <c r="GHQ47" s="134"/>
      <c r="GHR47" s="134"/>
      <c r="GHS47" s="134"/>
      <c r="GHT47" s="134"/>
      <c r="GHU47" s="134"/>
      <c r="GHV47" s="134"/>
      <c r="GHW47" s="134"/>
      <c r="GHX47" s="134"/>
      <c r="GHY47" s="134"/>
      <c r="GHZ47" s="134"/>
      <c r="GIA47" s="134"/>
      <c r="GIB47" s="134"/>
      <c r="GIC47" s="134"/>
      <c r="GID47" s="134"/>
      <c r="GIE47" s="134"/>
      <c r="GIF47" s="134"/>
      <c r="GIG47" s="134"/>
      <c r="GIH47" s="134"/>
      <c r="GII47" s="134"/>
      <c r="GIJ47" s="134"/>
      <c r="GIK47" s="134"/>
      <c r="GIL47" s="134"/>
      <c r="GIM47" s="134"/>
      <c r="GIN47" s="134"/>
      <c r="GIO47" s="134"/>
      <c r="GIP47" s="134"/>
      <c r="GIQ47" s="134"/>
      <c r="GIR47" s="134"/>
      <c r="GIS47" s="134"/>
      <c r="GIT47" s="134"/>
      <c r="GIU47" s="134"/>
      <c r="GIV47" s="134"/>
      <c r="GIW47" s="134"/>
      <c r="GIX47" s="134"/>
      <c r="GIY47" s="134"/>
      <c r="GIZ47" s="134"/>
      <c r="GJA47" s="134"/>
      <c r="GJB47" s="134"/>
      <c r="GJC47" s="134"/>
      <c r="GJD47" s="134"/>
      <c r="GJE47" s="134"/>
      <c r="GJF47" s="134"/>
      <c r="GJG47" s="134"/>
      <c r="GJH47" s="134"/>
      <c r="GJI47" s="134"/>
      <c r="GJJ47" s="134"/>
      <c r="GJK47" s="134"/>
      <c r="GJL47" s="134"/>
      <c r="GJM47" s="134"/>
      <c r="GJN47" s="134"/>
      <c r="GJO47" s="134"/>
      <c r="GJP47" s="134"/>
      <c r="GJQ47" s="134"/>
      <c r="GJR47" s="134"/>
      <c r="GJS47" s="134"/>
      <c r="GJT47" s="134"/>
      <c r="GJU47" s="134"/>
      <c r="GJV47" s="134"/>
      <c r="GJW47" s="134"/>
      <c r="GJX47" s="134"/>
      <c r="GJY47" s="134"/>
      <c r="GJZ47" s="134"/>
      <c r="GKA47" s="134"/>
      <c r="GKB47" s="134"/>
      <c r="GKC47" s="134"/>
      <c r="GKD47" s="134"/>
      <c r="GKE47" s="134"/>
      <c r="GKF47" s="134"/>
      <c r="GKG47" s="134"/>
      <c r="GKH47" s="134"/>
      <c r="GKI47" s="134"/>
      <c r="GKJ47" s="134"/>
      <c r="GKK47" s="134"/>
      <c r="GKL47" s="134"/>
      <c r="GKM47" s="134"/>
      <c r="GKN47" s="134"/>
      <c r="GKO47" s="134"/>
      <c r="GKP47" s="134"/>
      <c r="GKQ47" s="134"/>
      <c r="GKR47" s="134"/>
      <c r="GKS47" s="134"/>
      <c r="GKT47" s="134"/>
      <c r="GKU47" s="134"/>
      <c r="GKV47" s="134"/>
      <c r="GKW47" s="134"/>
      <c r="GKX47" s="134"/>
      <c r="GKY47" s="134"/>
      <c r="GKZ47" s="134"/>
      <c r="GLA47" s="134"/>
      <c r="GLB47" s="134"/>
      <c r="GLC47" s="134"/>
      <c r="GLD47" s="134"/>
      <c r="GLE47" s="134"/>
      <c r="GLF47" s="134"/>
      <c r="GLG47" s="134"/>
      <c r="GLH47" s="134"/>
      <c r="GLI47" s="134"/>
      <c r="GLJ47" s="134"/>
      <c r="GLK47" s="134"/>
      <c r="GLL47" s="134"/>
      <c r="GLM47" s="134"/>
      <c r="GLN47" s="134"/>
      <c r="GLO47" s="134"/>
      <c r="GLP47" s="134"/>
      <c r="GLQ47" s="134"/>
      <c r="GLR47" s="134"/>
      <c r="GLS47" s="134"/>
      <c r="GLT47" s="134"/>
      <c r="GLU47" s="134"/>
      <c r="GLV47" s="134"/>
      <c r="GLW47" s="134"/>
      <c r="GLX47" s="134"/>
      <c r="GLY47" s="134"/>
      <c r="GLZ47" s="134"/>
      <c r="GMA47" s="134"/>
      <c r="GMB47" s="134"/>
      <c r="GMC47" s="134"/>
      <c r="GMD47" s="134"/>
      <c r="GME47" s="134"/>
      <c r="GMF47" s="134"/>
      <c r="GMG47" s="134"/>
      <c r="GMH47" s="134"/>
      <c r="GMI47" s="134"/>
      <c r="GMJ47" s="134"/>
      <c r="GMK47" s="134"/>
      <c r="GML47" s="134"/>
      <c r="GMM47" s="134"/>
      <c r="GMN47" s="134"/>
      <c r="GMO47" s="134"/>
      <c r="GMP47" s="134"/>
      <c r="GMQ47" s="134"/>
      <c r="GMR47" s="134"/>
      <c r="GMS47" s="134"/>
      <c r="GMT47" s="134"/>
      <c r="GMU47" s="134"/>
      <c r="GMV47" s="134"/>
      <c r="GMW47" s="134"/>
      <c r="GMX47" s="134"/>
      <c r="GMY47" s="134"/>
      <c r="GMZ47" s="134"/>
      <c r="GNA47" s="134"/>
      <c r="GNB47" s="134"/>
      <c r="GNC47" s="134"/>
      <c r="GND47" s="134"/>
      <c r="GNE47" s="134"/>
      <c r="GNF47" s="134"/>
      <c r="GNG47" s="134"/>
      <c r="GNH47" s="134"/>
      <c r="GNI47" s="134"/>
      <c r="GNJ47" s="134"/>
      <c r="GNK47" s="134"/>
      <c r="GNL47" s="134"/>
      <c r="GNM47" s="134"/>
      <c r="GNN47" s="134"/>
      <c r="GNO47" s="134"/>
      <c r="GNP47" s="134"/>
      <c r="GNQ47" s="134"/>
      <c r="GNR47" s="134"/>
      <c r="GNS47" s="134"/>
      <c r="GNT47" s="134"/>
      <c r="GNU47" s="134"/>
      <c r="GNV47" s="134"/>
      <c r="GNW47" s="134"/>
      <c r="GNX47" s="134"/>
      <c r="GNY47" s="134"/>
      <c r="GNZ47" s="134"/>
      <c r="GOA47" s="134"/>
      <c r="GOB47" s="134"/>
      <c r="GOC47" s="134"/>
      <c r="GOD47" s="134"/>
      <c r="GOE47" s="134"/>
      <c r="GOF47" s="134"/>
      <c r="GOG47" s="134"/>
      <c r="GOH47" s="134"/>
      <c r="GOI47" s="134"/>
      <c r="GOJ47" s="134"/>
      <c r="GOK47" s="134"/>
      <c r="GOL47" s="134"/>
      <c r="GOM47" s="134"/>
      <c r="GON47" s="134"/>
      <c r="GOO47" s="134"/>
      <c r="GOP47" s="134"/>
      <c r="GOQ47" s="134"/>
      <c r="GOR47" s="134"/>
      <c r="GOS47" s="134"/>
      <c r="GOT47" s="134"/>
      <c r="GOU47" s="134"/>
      <c r="GOV47" s="134"/>
      <c r="GOW47" s="134"/>
      <c r="GOX47" s="134"/>
      <c r="GOY47" s="134"/>
      <c r="GOZ47" s="134"/>
      <c r="GPA47" s="134"/>
      <c r="GPB47" s="134"/>
      <c r="GPC47" s="134"/>
      <c r="GPD47" s="134"/>
      <c r="GPE47" s="134"/>
      <c r="GPF47" s="134"/>
      <c r="GPG47" s="134"/>
      <c r="GPH47" s="134"/>
      <c r="GPI47" s="134"/>
      <c r="GPJ47" s="134"/>
      <c r="GPK47" s="134"/>
      <c r="GPL47" s="134"/>
      <c r="GPM47" s="134"/>
      <c r="GPN47" s="134"/>
      <c r="GPO47" s="134"/>
      <c r="GPP47" s="134"/>
      <c r="GPQ47" s="134"/>
      <c r="GPR47" s="134"/>
      <c r="GPS47" s="134"/>
      <c r="GPT47" s="134"/>
      <c r="GPU47" s="134"/>
      <c r="GPV47" s="134"/>
      <c r="GPW47" s="134"/>
      <c r="GPX47" s="134"/>
      <c r="GPY47" s="134"/>
      <c r="GPZ47" s="134"/>
      <c r="GQA47" s="134"/>
      <c r="GQB47" s="134"/>
      <c r="GQC47" s="134"/>
      <c r="GQD47" s="134"/>
      <c r="GQE47" s="134"/>
      <c r="GQF47" s="134"/>
      <c r="GQG47" s="134"/>
      <c r="GQH47" s="134"/>
      <c r="GQI47" s="134"/>
      <c r="GQJ47" s="134"/>
      <c r="GQK47" s="134"/>
      <c r="GQL47" s="134"/>
      <c r="GQM47" s="134"/>
      <c r="GQN47" s="134"/>
      <c r="GQO47" s="134"/>
      <c r="GQP47" s="134"/>
      <c r="GQQ47" s="134"/>
      <c r="GQR47" s="134"/>
      <c r="GQS47" s="134"/>
      <c r="GQT47" s="134"/>
      <c r="GQU47" s="134"/>
      <c r="GQV47" s="134"/>
      <c r="GQW47" s="134"/>
      <c r="GQX47" s="134"/>
      <c r="GQY47" s="134"/>
      <c r="GQZ47" s="134"/>
      <c r="GRA47" s="134"/>
      <c r="GRB47" s="134"/>
      <c r="GRC47" s="134"/>
      <c r="GRD47" s="134"/>
      <c r="GRE47" s="134"/>
      <c r="GRF47" s="134"/>
      <c r="GRG47" s="134"/>
      <c r="GRH47" s="134"/>
      <c r="GRI47" s="134"/>
      <c r="GRJ47" s="134"/>
      <c r="GRK47" s="134"/>
      <c r="GRL47" s="134"/>
      <c r="GRM47" s="134"/>
      <c r="GRN47" s="134"/>
      <c r="GRO47" s="134"/>
      <c r="GRP47" s="134"/>
      <c r="GRQ47" s="134"/>
      <c r="GRR47" s="134"/>
      <c r="GRS47" s="134"/>
      <c r="GRT47" s="134"/>
      <c r="GRU47" s="134"/>
      <c r="GRV47" s="134"/>
      <c r="GRW47" s="134"/>
      <c r="GRX47" s="134"/>
      <c r="GRY47" s="134"/>
      <c r="GRZ47" s="134"/>
      <c r="GSA47" s="134"/>
      <c r="GSB47" s="134"/>
      <c r="GSC47" s="134"/>
      <c r="GSD47" s="134"/>
      <c r="GSE47" s="134"/>
      <c r="GSF47" s="134"/>
      <c r="GSG47" s="134"/>
      <c r="GSH47" s="134"/>
      <c r="GSI47" s="134"/>
      <c r="GSJ47" s="134"/>
      <c r="GSK47" s="134"/>
      <c r="GSL47" s="134"/>
      <c r="GSM47" s="134"/>
      <c r="GSN47" s="134"/>
      <c r="GSO47" s="134"/>
      <c r="GSP47" s="134"/>
      <c r="GSQ47" s="134"/>
      <c r="GSR47" s="134"/>
      <c r="GSS47" s="134"/>
      <c r="GST47" s="134"/>
      <c r="GSU47" s="134"/>
      <c r="GSV47" s="134"/>
      <c r="GSW47" s="134"/>
      <c r="GSX47" s="134"/>
      <c r="GSY47" s="134"/>
      <c r="GSZ47" s="134"/>
      <c r="GTA47" s="134"/>
      <c r="GTB47" s="134"/>
      <c r="GTC47" s="134"/>
      <c r="GTD47" s="134"/>
      <c r="GTE47" s="134"/>
      <c r="GTF47" s="134"/>
      <c r="GTG47" s="134"/>
      <c r="GTH47" s="134"/>
      <c r="GTI47" s="134"/>
      <c r="GTJ47" s="134"/>
      <c r="GTK47" s="134"/>
      <c r="GTL47" s="134"/>
      <c r="GTM47" s="134"/>
      <c r="GTN47" s="134"/>
      <c r="GTO47" s="134"/>
      <c r="GTP47" s="134"/>
      <c r="GTQ47" s="134"/>
      <c r="GTR47" s="134"/>
      <c r="GTS47" s="134"/>
      <c r="GTT47" s="134"/>
      <c r="GTU47" s="134"/>
      <c r="GTV47" s="134"/>
      <c r="GTW47" s="134"/>
      <c r="GTX47" s="134"/>
      <c r="GTY47" s="134"/>
      <c r="GTZ47" s="134"/>
      <c r="GUA47" s="134"/>
      <c r="GUB47" s="134"/>
      <c r="GUC47" s="134"/>
      <c r="GUD47" s="134"/>
      <c r="GUE47" s="134"/>
      <c r="GUF47" s="134"/>
      <c r="GUG47" s="134"/>
      <c r="GUH47" s="134"/>
      <c r="GUI47" s="134"/>
      <c r="GUJ47" s="134"/>
      <c r="GUK47" s="134"/>
      <c r="GUL47" s="134"/>
      <c r="GUM47" s="134"/>
      <c r="GUN47" s="134"/>
      <c r="GUO47" s="134"/>
      <c r="GUP47" s="134"/>
      <c r="GUQ47" s="134"/>
      <c r="GUR47" s="134"/>
      <c r="GUS47" s="134"/>
      <c r="GUT47" s="134"/>
      <c r="GUU47" s="134"/>
      <c r="GUV47" s="134"/>
      <c r="GUW47" s="134"/>
      <c r="GUX47" s="134"/>
      <c r="GUY47" s="134"/>
      <c r="GUZ47" s="134"/>
      <c r="GVA47" s="134"/>
      <c r="GVB47" s="134"/>
      <c r="GVC47" s="134"/>
      <c r="GVD47" s="134"/>
      <c r="GVE47" s="134"/>
      <c r="GVF47" s="134"/>
      <c r="GVG47" s="134"/>
      <c r="GVH47" s="134"/>
      <c r="GVI47" s="134"/>
      <c r="GVJ47" s="134"/>
      <c r="GVK47" s="134"/>
      <c r="GVL47" s="134"/>
      <c r="GVM47" s="134"/>
      <c r="GVN47" s="134"/>
      <c r="GVO47" s="134"/>
      <c r="GVP47" s="134"/>
      <c r="GVQ47" s="134"/>
      <c r="GVR47" s="134"/>
      <c r="GVS47" s="134"/>
      <c r="GVT47" s="134"/>
      <c r="GVU47" s="134"/>
      <c r="GVV47" s="134"/>
      <c r="GVW47" s="134"/>
      <c r="GVX47" s="134"/>
      <c r="GVY47" s="134"/>
      <c r="GVZ47" s="134"/>
      <c r="GWA47" s="134"/>
      <c r="GWB47" s="134"/>
      <c r="GWC47" s="134"/>
      <c r="GWD47" s="134"/>
      <c r="GWE47" s="134"/>
      <c r="GWF47" s="134"/>
      <c r="GWG47" s="134"/>
      <c r="GWH47" s="134"/>
      <c r="GWI47" s="134"/>
      <c r="GWJ47" s="134"/>
      <c r="GWK47" s="134"/>
      <c r="GWL47" s="134"/>
      <c r="GWM47" s="134"/>
      <c r="GWN47" s="134"/>
      <c r="GWO47" s="134"/>
      <c r="GWP47" s="134"/>
      <c r="GWQ47" s="134"/>
      <c r="GWR47" s="134"/>
      <c r="GWS47" s="134"/>
      <c r="GWT47" s="134"/>
      <c r="GWU47" s="134"/>
      <c r="GWV47" s="134"/>
      <c r="GWW47" s="134"/>
      <c r="GWX47" s="134"/>
      <c r="GWY47" s="134"/>
      <c r="GWZ47" s="134"/>
      <c r="GXA47" s="134"/>
      <c r="GXB47" s="134"/>
      <c r="GXC47" s="134"/>
      <c r="GXD47" s="134"/>
      <c r="GXE47" s="134"/>
      <c r="GXF47" s="134"/>
      <c r="GXG47" s="134"/>
      <c r="GXH47" s="134"/>
      <c r="GXI47" s="134"/>
      <c r="GXJ47" s="134"/>
      <c r="GXK47" s="134"/>
      <c r="GXL47" s="134"/>
      <c r="GXM47" s="134"/>
      <c r="GXN47" s="134"/>
      <c r="GXO47" s="134"/>
      <c r="GXP47" s="134"/>
      <c r="GXQ47" s="134"/>
      <c r="GXR47" s="134"/>
      <c r="GXS47" s="134"/>
      <c r="GXT47" s="134"/>
      <c r="GXU47" s="134"/>
      <c r="GXV47" s="134"/>
      <c r="GXW47" s="134"/>
      <c r="GXX47" s="134"/>
      <c r="GXY47" s="134"/>
      <c r="GXZ47" s="134"/>
      <c r="GYA47" s="134"/>
      <c r="GYB47" s="134"/>
      <c r="GYC47" s="134"/>
      <c r="GYD47" s="134"/>
      <c r="GYE47" s="134"/>
      <c r="GYF47" s="134"/>
      <c r="GYG47" s="134"/>
      <c r="GYH47" s="134"/>
      <c r="GYI47" s="134"/>
      <c r="GYJ47" s="134"/>
      <c r="GYK47" s="134"/>
      <c r="GYL47" s="134"/>
      <c r="GYM47" s="134"/>
      <c r="GYN47" s="134"/>
      <c r="GYO47" s="134"/>
      <c r="GYP47" s="134"/>
      <c r="GYQ47" s="134"/>
      <c r="GYR47" s="134"/>
      <c r="GYS47" s="134"/>
      <c r="GYT47" s="134"/>
      <c r="GYU47" s="134"/>
      <c r="GYV47" s="134"/>
      <c r="GYW47" s="134"/>
      <c r="GYX47" s="134"/>
      <c r="GYY47" s="134"/>
      <c r="GYZ47" s="134"/>
      <c r="GZA47" s="134"/>
      <c r="GZB47" s="134"/>
      <c r="GZC47" s="134"/>
      <c r="GZD47" s="134"/>
      <c r="GZE47" s="134"/>
      <c r="GZF47" s="134"/>
      <c r="GZG47" s="134"/>
      <c r="GZH47" s="134"/>
      <c r="GZI47" s="134"/>
      <c r="GZJ47" s="134"/>
      <c r="GZK47" s="134"/>
      <c r="GZL47" s="134"/>
      <c r="GZM47" s="134"/>
      <c r="GZN47" s="134"/>
      <c r="GZO47" s="134"/>
      <c r="GZP47" s="134"/>
      <c r="GZQ47" s="134"/>
      <c r="GZR47" s="134"/>
      <c r="GZS47" s="134"/>
      <c r="GZT47" s="134"/>
      <c r="GZU47" s="134"/>
      <c r="GZV47" s="134"/>
      <c r="GZW47" s="134"/>
      <c r="GZX47" s="134"/>
      <c r="GZY47" s="134"/>
      <c r="GZZ47" s="134"/>
      <c r="HAA47" s="134"/>
      <c r="HAB47" s="134"/>
      <c r="HAC47" s="134"/>
      <c r="HAD47" s="134"/>
      <c r="HAE47" s="134"/>
      <c r="HAF47" s="134"/>
      <c r="HAG47" s="134"/>
      <c r="HAH47" s="134"/>
      <c r="HAI47" s="134"/>
      <c r="HAJ47" s="134"/>
      <c r="HAK47" s="134"/>
      <c r="HAL47" s="134"/>
      <c r="HAM47" s="134"/>
      <c r="HAN47" s="134"/>
      <c r="HAO47" s="134"/>
      <c r="HAP47" s="134"/>
      <c r="HAQ47" s="134"/>
      <c r="HAR47" s="134"/>
      <c r="HAS47" s="134"/>
      <c r="HAT47" s="134"/>
      <c r="HAU47" s="134"/>
      <c r="HAV47" s="134"/>
      <c r="HAW47" s="134"/>
      <c r="HAX47" s="134"/>
      <c r="HAY47" s="134"/>
      <c r="HAZ47" s="134"/>
      <c r="HBA47" s="134"/>
      <c r="HBB47" s="134"/>
      <c r="HBC47" s="134"/>
      <c r="HBD47" s="134"/>
      <c r="HBE47" s="134"/>
      <c r="HBF47" s="134"/>
      <c r="HBG47" s="134"/>
      <c r="HBH47" s="134"/>
      <c r="HBI47" s="134"/>
      <c r="HBJ47" s="134"/>
      <c r="HBK47" s="134"/>
      <c r="HBL47" s="134"/>
      <c r="HBM47" s="134"/>
      <c r="HBN47" s="134"/>
      <c r="HBO47" s="134"/>
      <c r="HBP47" s="134"/>
      <c r="HBQ47" s="134"/>
      <c r="HBR47" s="134"/>
      <c r="HBS47" s="134"/>
      <c r="HBT47" s="134"/>
      <c r="HBU47" s="134"/>
      <c r="HBV47" s="134"/>
      <c r="HBW47" s="134"/>
      <c r="HBX47" s="134"/>
      <c r="HBY47" s="134"/>
      <c r="HBZ47" s="134"/>
      <c r="HCA47" s="134"/>
      <c r="HCB47" s="134"/>
      <c r="HCC47" s="134"/>
      <c r="HCD47" s="134"/>
      <c r="HCE47" s="134"/>
      <c r="HCF47" s="134"/>
      <c r="HCG47" s="134"/>
      <c r="HCH47" s="134"/>
      <c r="HCI47" s="134"/>
      <c r="HCJ47" s="134"/>
      <c r="HCK47" s="134"/>
      <c r="HCL47" s="134"/>
      <c r="HCM47" s="134"/>
      <c r="HCN47" s="134"/>
      <c r="HCO47" s="134"/>
      <c r="HCP47" s="134"/>
      <c r="HCQ47" s="134"/>
      <c r="HCR47" s="134"/>
      <c r="HCS47" s="134"/>
      <c r="HCT47" s="134"/>
      <c r="HCU47" s="134"/>
      <c r="HCV47" s="134"/>
      <c r="HCW47" s="134"/>
      <c r="HCX47" s="134"/>
      <c r="HCY47" s="134"/>
      <c r="HCZ47" s="134"/>
      <c r="HDA47" s="134"/>
      <c r="HDB47" s="134"/>
      <c r="HDC47" s="134"/>
      <c r="HDD47" s="134"/>
      <c r="HDE47" s="134"/>
      <c r="HDF47" s="134"/>
      <c r="HDG47" s="134"/>
      <c r="HDH47" s="134"/>
      <c r="HDI47" s="134"/>
      <c r="HDJ47" s="134"/>
      <c r="HDK47" s="134"/>
      <c r="HDL47" s="134"/>
      <c r="HDM47" s="134"/>
      <c r="HDN47" s="134"/>
      <c r="HDO47" s="134"/>
      <c r="HDP47" s="134"/>
      <c r="HDQ47" s="134"/>
      <c r="HDR47" s="134"/>
      <c r="HDS47" s="134"/>
      <c r="HDT47" s="134"/>
      <c r="HDU47" s="134"/>
      <c r="HDV47" s="134"/>
      <c r="HDW47" s="134"/>
      <c r="HDX47" s="134"/>
      <c r="HDY47" s="134"/>
      <c r="HDZ47" s="134"/>
      <c r="HEA47" s="134"/>
      <c r="HEB47" s="134"/>
      <c r="HEC47" s="134"/>
      <c r="HED47" s="134"/>
      <c r="HEE47" s="134"/>
      <c r="HEF47" s="134"/>
      <c r="HEG47" s="134"/>
      <c r="HEH47" s="134"/>
      <c r="HEI47" s="134"/>
      <c r="HEJ47" s="134"/>
      <c r="HEK47" s="134"/>
      <c r="HEL47" s="134"/>
      <c r="HEM47" s="134"/>
      <c r="HEN47" s="134"/>
      <c r="HEO47" s="134"/>
      <c r="HEP47" s="134"/>
      <c r="HEQ47" s="134"/>
      <c r="HER47" s="134"/>
      <c r="HES47" s="134"/>
      <c r="HET47" s="134"/>
      <c r="HEU47" s="134"/>
      <c r="HEV47" s="134"/>
      <c r="HEW47" s="134"/>
      <c r="HEX47" s="134"/>
      <c r="HEY47" s="134"/>
      <c r="HEZ47" s="134"/>
      <c r="HFA47" s="134"/>
      <c r="HFB47" s="134"/>
      <c r="HFC47" s="134"/>
      <c r="HFD47" s="134"/>
      <c r="HFE47" s="134"/>
      <c r="HFF47" s="134"/>
      <c r="HFG47" s="134"/>
      <c r="HFH47" s="134"/>
      <c r="HFI47" s="134"/>
      <c r="HFJ47" s="134"/>
      <c r="HFK47" s="134"/>
      <c r="HFL47" s="134"/>
      <c r="HFM47" s="134"/>
      <c r="HFN47" s="134"/>
      <c r="HFO47" s="134"/>
      <c r="HFP47" s="134"/>
      <c r="HFQ47" s="134"/>
      <c r="HFR47" s="134"/>
      <c r="HFS47" s="134"/>
      <c r="HFT47" s="134"/>
      <c r="HFU47" s="134"/>
      <c r="HFV47" s="134"/>
      <c r="HFW47" s="134"/>
      <c r="HFX47" s="134"/>
      <c r="HFY47" s="134"/>
      <c r="HFZ47" s="134"/>
      <c r="HGA47" s="134"/>
      <c r="HGB47" s="134"/>
      <c r="HGC47" s="134"/>
      <c r="HGD47" s="134"/>
      <c r="HGE47" s="134"/>
      <c r="HGF47" s="134"/>
      <c r="HGG47" s="134"/>
      <c r="HGH47" s="134"/>
      <c r="HGI47" s="134"/>
      <c r="HGJ47" s="134"/>
      <c r="HGK47" s="134"/>
      <c r="HGL47" s="134"/>
      <c r="HGM47" s="134"/>
      <c r="HGN47" s="134"/>
      <c r="HGO47" s="134"/>
      <c r="HGP47" s="134"/>
      <c r="HGQ47" s="134"/>
      <c r="HGR47" s="134"/>
      <c r="HGS47" s="134"/>
      <c r="HGT47" s="134"/>
      <c r="HGU47" s="134"/>
      <c r="HGV47" s="134"/>
      <c r="HGW47" s="134"/>
      <c r="HGX47" s="134"/>
      <c r="HGY47" s="134"/>
      <c r="HGZ47" s="134"/>
      <c r="HHA47" s="134"/>
      <c r="HHB47" s="134"/>
      <c r="HHC47" s="134"/>
      <c r="HHD47" s="134"/>
      <c r="HHE47" s="134"/>
      <c r="HHF47" s="134"/>
      <c r="HHG47" s="134"/>
      <c r="HHH47" s="134"/>
      <c r="HHI47" s="134"/>
      <c r="HHJ47" s="134"/>
      <c r="HHK47" s="134"/>
      <c r="HHL47" s="134"/>
      <c r="HHM47" s="134"/>
      <c r="HHN47" s="134"/>
      <c r="HHO47" s="134"/>
      <c r="HHP47" s="134"/>
      <c r="HHQ47" s="134"/>
      <c r="HHR47" s="134"/>
      <c r="HHS47" s="134"/>
      <c r="HHT47" s="134"/>
      <c r="HHU47" s="134"/>
      <c r="HHV47" s="134"/>
      <c r="HHW47" s="134"/>
      <c r="HHX47" s="134"/>
      <c r="HHY47" s="134"/>
      <c r="HHZ47" s="134"/>
      <c r="HIA47" s="134"/>
      <c r="HIB47" s="134"/>
      <c r="HIC47" s="134"/>
      <c r="HID47" s="134"/>
      <c r="HIE47" s="134"/>
      <c r="HIF47" s="134"/>
      <c r="HIG47" s="134"/>
      <c r="HIH47" s="134"/>
      <c r="HII47" s="134"/>
      <c r="HIJ47" s="134"/>
      <c r="HIK47" s="134"/>
      <c r="HIL47" s="134"/>
      <c r="HIM47" s="134"/>
      <c r="HIN47" s="134"/>
      <c r="HIO47" s="134"/>
      <c r="HIP47" s="134"/>
      <c r="HIQ47" s="134"/>
      <c r="HIR47" s="134"/>
      <c r="HIS47" s="134"/>
      <c r="HIT47" s="134"/>
      <c r="HIU47" s="134"/>
      <c r="HIV47" s="134"/>
      <c r="HIW47" s="134"/>
      <c r="HIX47" s="134"/>
      <c r="HIY47" s="134"/>
      <c r="HIZ47" s="134"/>
      <c r="HJA47" s="134"/>
      <c r="HJB47" s="134"/>
      <c r="HJC47" s="134"/>
      <c r="HJD47" s="134"/>
      <c r="HJE47" s="134"/>
      <c r="HJF47" s="134"/>
      <c r="HJG47" s="134"/>
      <c r="HJH47" s="134"/>
      <c r="HJI47" s="134"/>
      <c r="HJJ47" s="134"/>
      <c r="HJK47" s="134"/>
      <c r="HJL47" s="134"/>
      <c r="HJM47" s="134"/>
      <c r="HJN47" s="134"/>
      <c r="HJO47" s="134"/>
      <c r="HJP47" s="134"/>
      <c r="HJQ47" s="134"/>
      <c r="HJR47" s="134"/>
      <c r="HJS47" s="134"/>
      <c r="HJT47" s="134"/>
      <c r="HJU47" s="134"/>
      <c r="HJV47" s="134"/>
      <c r="HJW47" s="134"/>
      <c r="HJX47" s="134"/>
      <c r="HJY47" s="134"/>
      <c r="HJZ47" s="134"/>
      <c r="HKA47" s="134"/>
      <c r="HKB47" s="134"/>
      <c r="HKC47" s="134"/>
      <c r="HKD47" s="134"/>
      <c r="HKE47" s="134"/>
      <c r="HKF47" s="134"/>
      <c r="HKG47" s="134"/>
      <c r="HKH47" s="134"/>
      <c r="HKI47" s="134"/>
      <c r="HKJ47" s="134"/>
      <c r="HKK47" s="134"/>
      <c r="HKL47" s="134"/>
      <c r="HKM47" s="134"/>
      <c r="HKN47" s="134"/>
      <c r="HKO47" s="134"/>
      <c r="HKP47" s="134"/>
      <c r="HKQ47" s="134"/>
      <c r="HKR47" s="134"/>
      <c r="HKS47" s="134"/>
      <c r="HKT47" s="134"/>
      <c r="HKU47" s="134"/>
      <c r="HKV47" s="134"/>
      <c r="HKW47" s="134"/>
      <c r="HKX47" s="134"/>
      <c r="HKY47" s="134"/>
      <c r="HKZ47" s="134"/>
      <c r="HLA47" s="134"/>
      <c r="HLB47" s="134"/>
      <c r="HLC47" s="134"/>
      <c r="HLD47" s="134"/>
      <c r="HLE47" s="134"/>
      <c r="HLF47" s="134"/>
      <c r="HLG47" s="134"/>
      <c r="HLH47" s="134"/>
      <c r="HLI47" s="134"/>
      <c r="HLJ47" s="134"/>
      <c r="HLK47" s="134"/>
      <c r="HLL47" s="134"/>
      <c r="HLM47" s="134"/>
      <c r="HLN47" s="134"/>
      <c r="HLO47" s="134"/>
      <c r="HLP47" s="134"/>
      <c r="HLQ47" s="134"/>
      <c r="HLR47" s="134"/>
      <c r="HLS47" s="134"/>
      <c r="HLT47" s="134"/>
      <c r="HLU47" s="134"/>
      <c r="HLV47" s="134"/>
      <c r="HLW47" s="134"/>
      <c r="HLX47" s="134"/>
      <c r="HLY47" s="134"/>
      <c r="HLZ47" s="134"/>
      <c r="HMA47" s="134"/>
      <c r="HMB47" s="134"/>
      <c r="HMC47" s="134"/>
      <c r="HMD47" s="134"/>
      <c r="HME47" s="134"/>
      <c r="HMF47" s="134"/>
      <c r="HMG47" s="134"/>
      <c r="HMH47" s="134"/>
      <c r="HMI47" s="134"/>
      <c r="HMJ47" s="134"/>
      <c r="HMK47" s="134"/>
      <c r="HML47" s="134"/>
      <c r="HMM47" s="134"/>
      <c r="HMN47" s="134"/>
      <c r="HMO47" s="134"/>
      <c r="HMP47" s="134"/>
      <c r="HMQ47" s="134"/>
      <c r="HMR47" s="134"/>
      <c r="HMS47" s="134"/>
      <c r="HMT47" s="134"/>
      <c r="HMU47" s="134"/>
      <c r="HMV47" s="134"/>
      <c r="HMW47" s="134"/>
      <c r="HMX47" s="134"/>
      <c r="HMY47" s="134"/>
      <c r="HMZ47" s="134"/>
      <c r="HNA47" s="134"/>
      <c r="HNB47" s="134"/>
      <c r="HNC47" s="134"/>
      <c r="HND47" s="134"/>
      <c r="HNE47" s="134"/>
      <c r="HNF47" s="134"/>
      <c r="HNG47" s="134"/>
      <c r="HNH47" s="134"/>
      <c r="HNI47" s="134"/>
      <c r="HNJ47" s="134"/>
      <c r="HNK47" s="134"/>
      <c r="HNL47" s="134"/>
      <c r="HNM47" s="134"/>
      <c r="HNN47" s="134"/>
      <c r="HNO47" s="134"/>
      <c r="HNP47" s="134"/>
      <c r="HNQ47" s="134"/>
      <c r="HNR47" s="134"/>
      <c r="HNS47" s="134"/>
      <c r="HNT47" s="134"/>
      <c r="HNU47" s="134"/>
      <c r="HNV47" s="134"/>
      <c r="HNW47" s="134"/>
      <c r="HNX47" s="134"/>
      <c r="HNY47" s="134"/>
      <c r="HNZ47" s="134"/>
      <c r="HOA47" s="134"/>
      <c r="HOB47" s="134"/>
      <c r="HOC47" s="134"/>
      <c r="HOD47" s="134"/>
      <c r="HOE47" s="134"/>
      <c r="HOF47" s="134"/>
      <c r="HOG47" s="134"/>
      <c r="HOH47" s="134"/>
      <c r="HOI47" s="134"/>
      <c r="HOJ47" s="134"/>
      <c r="HOK47" s="134"/>
      <c r="HOL47" s="134"/>
      <c r="HOM47" s="134"/>
      <c r="HON47" s="134"/>
      <c r="HOO47" s="134"/>
      <c r="HOP47" s="134"/>
      <c r="HOQ47" s="134"/>
      <c r="HOR47" s="134"/>
      <c r="HOS47" s="134"/>
      <c r="HOT47" s="134"/>
      <c r="HOU47" s="134"/>
      <c r="HOV47" s="134"/>
      <c r="HOW47" s="134"/>
      <c r="HOX47" s="134"/>
      <c r="HOY47" s="134"/>
      <c r="HOZ47" s="134"/>
      <c r="HPA47" s="134"/>
      <c r="HPB47" s="134"/>
      <c r="HPC47" s="134"/>
      <c r="HPD47" s="134"/>
      <c r="HPE47" s="134"/>
      <c r="HPF47" s="134"/>
      <c r="HPG47" s="134"/>
      <c r="HPH47" s="134"/>
      <c r="HPI47" s="134"/>
      <c r="HPJ47" s="134"/>
      <c r="HPK47" s="134"/>
      <c r="HPL47" s="134"/>
      <c r="HPM47" s="134"/>
      <c r="HPN47" s="134"/>
      <c r="HPO47" s="134"/>
      <c r="HPP47" s="134"/>
      <c r="HPQ47" s="134"/>
      <c r="HPR47" s="134"/>
      <c r="HPS47" s="134"/>
      <c r="HPT47" s="134"/>
      <c r="HPU47" s="134"/>
      <c r="HPV47" s="134"/>
      <c r="HPW47" s="134"/>
      <c r="HPX47" s="134"/>
      <c r="HPY47" s="134"/>
      <c r="HPZ47" s="134"/>
      <c r="HQA47" s="134"/>
      <c r="HQB47" s="134"/>
      <c r="HQC47" s="134"/>
      <c r="HQD47" s="134"/>
      <c r="HQE47" s="134"/>
      <c r="HQF47" s="134"/>
      <c r="HQG47" s="134"/>
      <c r="HQH47" s="134"/>
      <c r="HQI47" s="134"/>
      <c r="HQJ47" s="134"/>
      <c r="HQK47" s="134"/>
      <c r="HQL47" s="134"/>
      <c r="HQM47" s="134"/>
      <c r="HQN47" s="134"/>
      <c r="HQO47" s="134"/>
      <c r="HQP47" s="134"/>
      <c r="HQQ47" s="134"/>
      <c r="HQR47" s="134"/>
      <c r="HQS47" s="134"/>
      <c r="HQT47" s="134"/>
      <c r="HQU47" s="134"/>
      <c r="HQV47" s="134"/>
      <c r="HQW47" s="134"/>
      <c r="HQX47" s="134"/>
      <c r="HQY47" s="134"/>
      <c r="HQZ47" s="134"/>
      <c r="HRA47" s="134"/>
      <c r="HRB47" s="134"/>
      <c r="HRC47" s="134"/>
      <c r="HRD47" s="134"/>
      <c r="HRE47" s="134"/>
      <c r="HRF47" s="134"/>
      <c r="HRG47" s="134"/>
      <c r="HRH47" s="134"/>
      <c r="HRI47" s="134"/>
      <c r="HRJ47" s="134"/>
      <c r="HRK47" s="134"/>
      <c r="HRL47" s="134"/>
      <c r="HRM47" s="134"/>
      <c r="HRN47" s="134"/>
      <c r="HRO47" s="134"/>
      <c r="HRP47" s="134"/>
      <c r="HRQ47" s="134"/>
      <c r="HRR47" s="134"/>
      <c r="HRS47" s="134"/>
      <c r="HRT47" s="134"/>
      <c r="HRU47" s="134"/>
      <c r="HRV47" s="134"/>
      <c r="HRW47" s="134"/>
      <c r="HRX47" s="134"/>
      <c r="HRY47" s="134"/>
      <c r="HRZ47" s="134"/>
      <c r="HSA47" s="134"/>
      <c r="HSB47" s="134"/>
      <c r="HSC47" s="134"/>
      <c r="HSD47" s="134"/>
      <c r="HSE47" s="134"/>
      <c r="HSF47" s="134"/>
      <c r="HSG47" s="134"/>
      <c r="HSH47" s="134"/>
      <c r="HSI47" s="134"/>
      <c r="HSJ47" s="134"/>
      <c r="HSK47" s="134"/>
      <c r="HSL47" s="134"/>
      <c r="HSM47" s="134"/>
      <c r="HSN47" s="134"/>
      <c r="HSO47" s="134"/>
      <c r="HSP47" s="134"/>
      <c r="HSQ47" s="134"/>
      <c r="HSR47" s="134"/>
      <c r="HSS47" s="134"/>
      <c r="HST47" s="134"/>
      <c r="HSU47" s="134"/>
      <c r="HSV47" s="134"/>
      <c r="HSW47" s="134"/>
      <c r="HSX47" s="134"/>
      <c r="HSY47" s="134"/>
      <c r="HSZ47" s="134"/>
      <c r="HTA47" s="134"/>
      <c r="HTB47" s="134"/>
      <c r="HTC47" s="134"/>
      <c r="HTD47" s="134"/>
      <c r="HTE47" s="134"/>
      <c r="HTF47" s="134"/>
      <c r="HTG47" s="134"/>
      <c r="HTH47" s="134"/>
      <c r="HTI47" s="134"/>
      <c r="HTJ47" s="134"/>
      <c r="HTK47" s="134"/>
      <c r="HTL47" s="134"/>
      <c r="HTM47" s="134"/>
      <c r="HTN47" s="134"/>
      <c r="HTO47" s="134"/>
      <c r="HTP47" s="134"/>
      <c r="HTQ47" s="134"/>
      <c r="HTR47" s="134"/>
      <c r="HTS47" s="134"/>
      <c r="HTT47" s="134"/>
      <c r="HTU47" s="134"/>
      <c r="HTV47" s="134"/>
      <c r="HTW47" s="134"/>
      <c r="HTX47" s="134"/>
      <c r="HTY47" s="134"/>
      <c r="HTZ47" s="134"/>
      <c r="HUA47" s="134"/>
      <c r="HUB47" s="134"/>
      <c r="HUC47" s="134"/>
      <c r="HUD47" s="134"/>
      <c r="HUE47" s="134"/>
      <c r="HUF47" s="134"/>
      <c r="HUG47" s="134"/>
      <c r="HUH47" s="134"/>
      <c r="HUI47" s="134"/>
      <c r="HUJ47" s="134"/>
      <c r="HUK47" s="134"/>
      <c r="HUL47" s="134"/>
      <c r="HUM47" s="134"/>
      <c r="HUN47" s="134"/>
      <c r="HUO47" s="134"/>
      <c r="HUP47" s="134"/>
      <c r="HUQ47" s="134"/>
      <c r="HUR47" s="134"/>
      <c r="HUS47" s="134"/>
      <c r="HUT47" s="134"/>
      <c r="HUU47" s="134"/>
      <c r="HUV47" s="134"/>
      <c r="HUW47" s="134"/>
      <c r="HUX47" s="134"/>
      <c r="HUY47" s="134"/>
      <c r="HUZ47" s="134"/>
      <c r="HVA47" s="134"/>
      <c r="HVB47" s="134"/>
      <c r="HVC47" s="134"/>
      <c r="HVD47" s="134"/>
      <c r="HVE47" s="134"/>
      <c r="HVF47" s="134"/>
      <c r="HVG47" s="134"/>
      <c r="HVH47" s="134"/>
      <c r="HVI47" s="134"/>
      <c r="HVJ47" s="134"/>
      <c r="HVK47" s="134"/>
      <c r="HVL47" s="134"/>
      <c r="HVM47" s="134"/>
      <c r="HVN47" s="134"/>
      <c r="HVO47" s="134"/>
      <c r="HVP47" s="134"/>
      <c r="HVQ47" s="134"/>
      <c r="HVR47" s="134"/>
      <c r="HVS47" s="134"/>
      <c r="HVT47" s="134"/>
      <c r="HVU47" s="134"/>
      <c r="HVV47" s="134"/>
      <c r="HVW47" s="134"/>
      <c r="HVX47" s="134"/>
      <c r="HVY47" s="134"/>
      <c r="HVZ47" s="134"/>
      <c r="HWA47" s="134"/>
      <c r="HWB47" s="134"/>
      <c r="HWC47" s="134"/>
      <c r="HWD47" s="134"/>
      <c r="HWE47" s="134"/>
      <c r="HWF47" s="134"/>
      <c r="HWG47" s="134"/>
      <c r="HWH47" s="134"/>
      <c r="HWI47" s="134"/>
      <c r="HWJ47" s="134"/>
      <c r="HWK47" s="134"/>
      <c r="HWL47" s="134"/>
      <c r="HWM47" s="134"/>
      <c r="HWN47" s="134"/>
      <c r="HWO47" s="134"/>
      <c r="HWP47" s="134"/>
      <c r="HWQ47" s="134"/>
      <c r="HWR47" s="134"/>
      <c r="HWS47" s="134"/>
      <c r="HWT47" s="134"/>
      <c r="HWU47" s="134"/>
      <c r="HWV47" s="134"/>
      <c r="HWW47" s="134"/>
      <c r="HWX47" s="134"/>
      <c r="HWY47" s="134"/>
      <c r="HWZ47" s="134"/>
      <c r="HXA47" s="134"/>
      <c r="HXB47" s="134"/>
      <c r="HXC47" s="134"/>
      <c r="HXD47" s="134"/>
      <c r="HXE47" s="134"/>
      <c r="HXF47" s="134"/>
      <c r="HXG47" s="134"/>
      <c r="HXH47" s="134"/>
      <c r="HXI47" s="134"/>
      <c r="HXJ47" s="134"/>
      <c r="HXK47" s="134"/>
      <c r="HXL47" s="134"/>
      <c r="HXM47" s="134"/>
      <c r="HXN47" s="134"/>
      <c r="HXO47" s="134"/>
      <c r="HXP47" s="134"/>
      <c r="HXQ47" s="134"/>
      <c r="HXR47" s="134"/>
      <c r="HXS47" s="134"/>
      <c r="HXT47" s="134"/>
      <c r="HXU47" s="134"/>
      <c r="HXV47" s="134"/>
      <c r="HXW47" s="134"/>
      <c r="HXX47" s="134"/>
      <c r="HXY47" s="134"/>
      <c r="HXZ47" s="134"/>
      <c r="HYA47" s="134"/>
      <c r="HYB47" s="134"/>
      <c r="HYC47" s="134"/>
      <c r="HYD47" s="134"/>
      <c r="HYE47" s="134"/>
      <c r="HYF47" s="134"/>
      <c r="HYG47" s="134"/>
      <c r="HYH47" s="134"/>
      <c r="HYI47" s="134"/>
      <c r="HYJ47" s="134"/>
      <c r="HYK47" s="134"/>
      <c r="HYL47" s="134"/>
      <c r="HYM47" s="134"/>
      <c r="HYN47" s="134"/>
      <c r="HYO47" s="134"/>
      <c r="HYP47" s="134"/>
      <c r="HYQ47" s="134"/>
      <c r="HYR47" s="134"/>
      <c r="HYS47" s="134"/>
      <c r="HYT47" s="134"/>
      <c r="HYU47" s="134"/>
      <c r="HYV47" s="134"/>
      <c r="HYW47" s="134"/>
      <c r="HYX47" s="134"/>
      <c r="HYY47" s="134"/>
      <c r="HYZ47" s="134"/>
      <c r="HZA47" s="134"/>
      <c r="HZB47" s="134"/>
      <c r="HZC47" s="134"/>
      <c r="HZD47" s="134"/>
      <c r="HZE47" s="134"/>
      <c r="HZF47" s="134"/>
      <c r="HZG47" s="134"/>
      <c r="HZH47" s="134"/>
      <c r="HZI47" s="134"/>
      <c r="HZJ47" s="134"/>
      <c r="HZK47" s="134"/>
      <c r="HZL47" s="134"/>
      <c r="HZM47" s="134"/>
      <c r="HZN47" s="134"/>
      <c r="HZO47" s="134"/>
      <c r="HZP47" s="134"/>
      <c r="HZQ47" s="134"/>
      <c r="HZR47" s="134"/>
      <c r="HZS47" s="134"/>
      <c r="HZT47" s="134"/>
      <c r="HZU47" s="134"/>
      <c r="HZV47" s="134"/>
      <c r="HZW47" s="134"/>
      <c r="HZX47" s="134"/>
      <c r="HZY47" s="134"/>
      <c r="HZZ47" s="134"/>
      <c r="IAA47" s="134"/>
      <c r="IAB47" s="134"/>
      <c r="IAC47" s="134"/>
      <c r="IAD47" s="134"/>
      <c r="IAE47" s="134"/>
      <c r="IAF47" s="134"/>
      <c r="IAG47" s="134"/>
      <c r="IAH47" s="134"/>
      <c r="IAI47" s="134"/>
      <c r="IAJ47" s="134"/>
      <c r="IAK47" s="134"/>
      <c r="IAL47" s="134"/>
      <c r="IAM47" s="134"/>
      <c r="IAN47" s="134"/>
      <c r="IAO47" s="134"/>
      <c r="IAP47" s="134"/>
      <c r="IAQ47" s="134"/>
      <c r="IAR47" s="134"/>
      <c r="IAS47" s="134"/>
      <c r="IAT47" s="134"/>
      <c r="IAU47" s="134"/>
      <c r="IAV47" s="134"/>
      <c r="IAW47" s="134"/>
      <c r="IAX47" s="134"/>
      <c r="IAY47" s="134"/>
      <c r="IAZ47" s="134"/>
      <c r="IBA47" s="134"/>
      <c r="IBB47" s="134"/>
      <c r="IBC47" s="134"/>
      <c r="IBD47" s="134"/>
      <c r="IBE47" s="134"/>
      <c r="IBF47" s="134"/>
      <c r="IBG47" s="134"/>
      <c r="IBH47" s="134"/>
      <c r="IBI47" s="134"/>
      <c r="IBJ47" s="134"/>
      <c r="IBK47" s="134"/>
      <c r="IBL47" s="134"/>
      <c r="IBM47" s="134"/>
      <c r="IBN47" s="134"/>
      <c r="IBO47" s="134"/>
      <c r="IBP47" s="134"/>
      <c r="IBQ47" s="134"/>
      <c r="IBR47" s="134"/>
      <c r="IBS47" s="134"/>
      <c r="IBT47" s="134"/>
      <c r="IBU47" s="134"/>
      <c r="IBV47" s="134"/>
      <c r="IBW47" s="134"/>
      <c r="IBX47" s="134"/>
      <c r="IBY47" s="134"/>
      <c r="IBZ47" s="134"/>
      <c r="ICA47" s="134"/>
      <c r="ICB47" s="134"/>
      <c r="ICC47" s="134"/>
      <c r="ICD47" s="134"/>
      <c r="ICE47" s="134"/>
      <c r="ICF47" s="134"/>
      <c r="ICG47" s="134"/>
      <c r="ICH47" s="134"/>
      <c r="ICI47" s="134"/>
      <c r="ICJ47" s="134"/>
      <c r="ICK47" s="134"/>
      <c r="ICL47" s="134"/>
      <c r="ICM47" s="134"/>
      <c r="ICN47" s="134"/>
      <c r="ICO47" s="134"/>
      <c r="ICP47" s="134"/>
      <c r="ICQ47" s="134"/>
      <c r="ICR47" s="134"/>
      <c r="ICS47" s="134"/>
      <c r="ICT47" s="134"/>
      <c r="ICU47" s="134"/>
      <c r="ICV47" s="134"/>
      <c r="ICW47" s="134"/>
      <c r="ICX47" s="134"/>
      <c r="ICY47" s="134"/>
      <c r="ICZ47" s="134"/>
      <c r="IDA47" s="134"/>
      <c r="IDB47" s="134"/>
      <c r="IDC47" s="134"/>
      <c r="IDD47" s="134"/>
      <c r="IDE47" s="134"/>
      <c r="IDF47" s="134"/>
      <c r="IDG47" s="134"/>
      <c r="IDH47" s="134"/>
      <c r="IDI47" s="134"/>
      <c r="IDJ47" s="134"/>
      <c r="IDK47" s="134"/>
      <c r="IDL47" s="134"/>
      <c r="IDM47" s="134"/>
      <c r="IDN47" s="134"/>
      <c r="IDO47" s="134"/>
      <c r="IDP47" s="134"/>
      <c r="IDQ47" s="134"/>
      <c r="IDR47" s="134"/>
      <c r="IDS47" s="134"/>
      <c r="IDT47" s="134"/>
      <c r="IDU47" s="134"/>
      <c r="IDV47" s="134"/>
      <c r="IDW47" s="134"/>
      <c r="IDX47" s="134"/>
      <c r="IDY47" s="134"/>
      <c r="IDZ47" s="134"/>
      <c r="IEA47" s="134"/>
      <c r="IEB47" s="134"/>
      <c r="IEC47" s="134"/>
      <c r="IED47" s="134"/>
      <c r="IEE47" s="134"/>
      <c r="IEF47" s="134"/>
      <c r="IEG47" s="134"/>
      <c r="IEH47" s="134"/>
      <c r="IEI47" s="134"/>
      <c r="IEJ47" s="134"/>
      <c r="IEK47" s="134"/>
      <c r="IEL47" s="134"/>
      <c r="IEM47" s="134"/>
      <c r="IEN47" s="134"/>
      <c r="IEO47" s="134"/>
      <c r="IEP47" s="134"/>
      <c r="IEQ47" s="134"/>
      <c r="IER47" s="134"/>
      <c r="IES47" s="134"/>
      <c r="IET47" s="134"/>
      <c r="IEU47" s="134"/>
      <c r="IEV47" s="134"/>
      <c r="IEW47" s="134"/>
      <c r="IEX47" s="134"/>
      <c r="IEY47" s="134"/>
      <c r="IEZ47" s="134"/>
      <c r="IFA47" s="134"/>
      <c r="IFB47" s="134"/>
      <c r="IFC47" s="134"/>
      <c r="IFD47" s="134"/>
      <c r="IFE47" s="134"/>
      <c r="IFF47" s="134"/>
      <c r="IFG47" s="134"/>
      <c r="IFH47" s="134"/>
      <c r="IFI47" s="134"/>
      <c r="IFJ47" s="134"/>
      <c r="IFK47" s="134"/>
      <c r="IFL47" s="134"/>
      <c r="IFM47" s="134"/>
      <c r="IFN47" s="134"/>
      <c r="IFO47" s="134"/>
      <c r="IFP47" s="134"/>
      <c r="IFQ47" s="134"/>
      <c r="IFR47" s="134"/>
      <c r="IFS47" s="134"/>
      <c r="IFT47" s="134"/>
      <c r="IFU47" s="134"/>
      <c r="IFV47" s="134"/>
      <c r="IFW47" s="134"/>
      <c r="IFX47" s="134"/>
      <c r="IFY47" s="134"/>
      <c r="IFZ47" s="134"/>
      <c r="IGA47" s="134"/>
      <c r="IGB47" s="134"/>
      <c r="IGC47" s="134"/>
      <c r="IGD47" s="134"/>
      <c r="IGE47" s="134"/>
      <c r="IGF47" s="134"/>
      <c r="IGG47" s="134"/>
      <c r="IGH47" s="134"/>
      <c r="IGI47" s="134"/>
      <c r="IGJ47" s="134"/>
      <c r="IGK47" s="134"/>
      <c r="IGL47" s="134"/>
      <c r="IGM47" s="134"/>
      <c r="IGN47" s="134"/>
      <c r="IGO47" s="134"/>
      <c r="IGP47" s="134"/>
      <c r="IGQ47" s="134"/>
      <c r="IGR47" s="134"/>
      <c r="IGS47" s="134"/>
      <c r="IGT47" s="134"/>
      <c r="IGU47" s="134"/>
      <c r="IGV47" s="134"/>
      <c r="IGW47" s="134"/>
      <c r="IGX47" s="134"/>
      <c r="IGY47" s="134"/>
      <c r="IGZ47" s="134"/>
      <c r="IHA47" s="134"/>
      <c r="IHB47" s="134"/>
      <c r="IHC47" s="134"/>
      <c r="IHD47" s="134"/>
      <c r="IHE47" s="134"/>
      <c r="IHF47" s="134"/>
      <c r="IHG47" s="134"/>
      <c r="IHH47" s="134"/>
      <c r="IHI47" s="134"/>
      <c r="IHJ47" s="134"/>
      <c r="IHK47" s="134"/>
      <c r="IHL47" s="134"/>
      <c r="IHM47" s="134"/>
      <c r="IHN47" s="134"/>
      <c r="IHO47" s="134"/>
      <c r="IHP47" s="134"/>
      <c r="IHQ47" s="134"/>
      <c r="IHR47" s="134"/>
      <c r="IHS47" s="134"/>
      <c r="IHT47" s="134"/>
      <c r="IHU47" s="134"/>
      <c r="IHV47" s="134"/>
      <c r="IHW47" s="134"/>
      <c r="IHX47" s="134"/>
      <c r="IHY47" s="134"/>
      <c r="IHZ47" s="134"/>
      <c r="IIA47" s="134"/>
      <c r="IIB47" s="134"/>
      <c r="IIC47" s="134"/>
      <c r="IID47" s="134"/>
      <c r="IIE47" s="134"/>
      <c r="IIF47" s="134"/>
      <c r="IIG47" s="134"/>
      <c r="IIH47" s="134"/>
      <c r="III47" s="134"/>
      <c r="IIJ47" s="134"/>
      <c r="IIK47" s="134"/>
      <c r="IIL47" s="134"/>
      <c r="IIM47" s="134"/>
      <c r="IIN47" s="134"/>
      <c r="IIO47" s="134"/>
      <c r="IIP47" s="134"/>
      <c r="IIQ47" s="134"/>
      <c r="IIR47" s="134"/>
      <c r="IIS47" s="134"/>
      <c r="IIT47" s="134"/>
      <c r="IIU47" s="134"/>
      <c r="IIV47" s="134"/>
      <c r="IIW47" s="134"/>
      <c r="IIX47" s="134"/>
      <c r="IIY47" s="134"/>
      <c r="IIZ47" s="134"/>
      <c r="IJA47" s="134"/>
      <c r="IJB47" s="134"/>
      <c r="IJC47" s="134"/>
      <c r="IJD47" s="134"/>
      <c r="IJE47" s="134"/>
      <c r="IJF47" s="134"/>
      <c r="IJG47" s="134"/>
      <c r="IJH47" s="134"/>
      <c r="IJI47" s="134"/>
      <c r="IJJ47" s="134"/>
      <c r="IJK47" s="134"/>
      <c r="IJL47" s="134"/>
      <c r="IJM47" s="134"/>
      <c r="IJN47" s="134"/>
      <c r="IJO47" s="134"/>
      <c r="IJP47" s="134"/>
      <c r="IJQ47" s="134"/>
      <c r="IJR47" s="134"/>
      <c r="IJS47" s="134"/>
      <c r="IJT47" s="134"/>
      <c r="IJU47" s="134"/>
      <c r="IJV47" s="134"/>
      <c r="IJW47" s="134"/>
      <c r="IJX47" s="134"/>
      <c r="IJY47" s="134"/>
      <c r="IJZ47" s="134"/>
      <c r="IKA47" s="134"/>
      <c r="IKB47" s="134"/>
      <c r="IKC47" s="134"/>
      <c r="IKD47" s="134"/>
      <c r="IKE47" s="134"/>
      <c r="IKF47" s="134"/>
      <c r="IKG47" s="134"/>
      <c r="IKH47" s="134"/>
      <c r="IKI47" s="134"/>
      <c r="IKJ47" s="134"/>
      <c r="IKK47" s="134"/>
      <c r="IKL47" s="134"/>
      <c r="IKM47" s="134"/>
      <c r="IKN47" s="134"/>
      <c r="IKO47" s="134"/>
      <c r="IKP47" s="134"/>
      <c r="IKQ47" s="134"/>
      <c r="IKR47" s="134"/>
      <c r="IKS47" s="134"/>
      <c r="IKT47" s="134"/>
      <c r="IKU47" s="134"/>
      <c r="IKV47" s="134"/>
      <c r="IKW47" s="134"/>
      <c r="IKX47" s="134"/>
      <c r="IKY47" s="134"/>
      <c r="IKZ47" s="134"/>
      <c r="ILA47" s="134"/>
      <c r="ILB47" s="134"/>
      <c r="ILC47" s="134"/>
      <c r="ILD47" s="134"/>
      <c r="ILE47" s="134"/>
      <c r="ILF47" s="134"/>
      <c r="ILG47" s="134"/>
      <c r="ILH47" s="134"/>
      <c r="ILI47" s="134"/>
      <c r="ILJ47" s="134"/>
      <c r="ILK47" s="134"/>
      <c r="ILL47" s="134"/>
      <c r="ILM47" s="134"/>
      <c r="ILN47" s="134"/>
      <c r="ILO47" s="134"/>
      <c r="ILP47" s="134"/>
      <c r="ILQ47" s="134"/>
      <c r="ILR47" s="134"/>
      <c r="ILS47" s="134"/>
      <c r="ILT47" s="134"/>
      <c r="ILU47" s="134"/>
      <c r="ILV47" s="134"/>
      <c r="ILW47" s="134"/>
      <c r="ILX47" s="134"/>
      <c r="ILY47" s="134"/>
      <c r="ILZ47" s="134"/>
      <c r="IMA47" s="134"/>
      <c r="IMB47" s="134"/>
      <c r="IMC47" s="134"/>
      <c r="IMD47" s="134"/>
      <c r="IME47" s="134"/>
      <c r="IMF47" s="134"/>
      <c r="IMG47" s="134"/>
      <c r="IMH47" s="134"/>
      <c r="IMI47" s="134"/>
      <c r="IMJ47" s="134"/>
      <c r="IMK47" s="134"/>
      <c r="IML47" s="134"/>
      <c r="IMM47" s="134"/>
      <c r="IMN47" s="134"/>
      <c r="IMO47" s="134"/>
      <c r="IMP47" s="134"/>
      <c r="IMQ47" s="134"/>
      <c r="IMR47" s="134"/>
      <c r="IMS47" s="134"/>
      <c r="IMT47" s="134"/>
      <c r="IMU47" s="134"/>
      <c r="IMV47" s="134"/>
      <c r="IMW47" s="134"/>
      <c r="IMX47" s="134"/>
      <c r="IMY47" s="134"/>
      <c r="IMZ47" s="134"/>
      <c r="INA47" s="134"/>
      <c r="INB47" s="134"/>
      <c r="INC47" s="134"/>
      <c r="IND47" s="134"/>
      <c r="INE47" s="134"/>
      <c r="INF47" s="134"/>
      <c r="ING47" s="134"/>
      <c r="INH47" s="134"/>
      <c r="INI47" s="134"/>
      <c r="INJ47" s="134"/>
      <c r="INK47" s="134"/>
      <c r="INL47" s="134"/>
      <c r="INM47" s="134"/>
      <c r="INN47" s="134"/>
      <c r="INO47" s="134"/>
      <c r="INP47" s="134"/>
      <c r="INQ47" s="134"/>
      <c r="INR47" s="134"/>
      <c r="INS47" s="134"/>
      <c r="INT47" s="134"/>
      <c r="INU47" s="134"/>
      <c r="INV47" s="134"/>
      <c r="INW47" s="134"/>
      <c r="INX47" s="134"/>
      <c r="INY47" s="134"/>
      <c r="INZ47" s="134"/>
      <c r="IOA47" s="134"/>
      <c r="IOB47" s="134"/>
      <c r="IOC47" s="134"/>
      <c r="IOD47" s="134"/>
      <c r="IOE47" s="134"/>
      <c r="IOF47" s="134"/>
      <c r="IOG47" s="134"/>
      <c r="IOH47" s="134"/>
      <c r="IOI47" s="134"/>
      <c r="IOJ47" s="134"/>
      <c r="IOK47" s="134"/>
      <c r="IOL47" s="134"/>
      <c r="IOM47" s="134"/>
      <c r="ION47" s="134"/>
      <c r="IOO47" s="134"/>
      <c r="IOP47" s="134"/>
      <c r="IOQ47" s="134"/>
      <c r="IOR47" s="134"/>
      <c r="IOS47" s="134"/>
      <c r="IOT47" s="134"/>
      <c r="IOU47" s="134"/>
      <c r="IOV47" s="134"/>
      <c r="IOW47" s="134"/>
      <c r="IOX47" s="134"/>
      <c r="IOY47" s="134"/>
      <c r="IOZ47" s="134"/>
      <c r="IPA47" s="134"/>
      <c r="IPB47" s="134"/>
      <c r="IPC47" s="134"/>
      <c r="IPD47" s="134"/>
      <c r="IPE47" s="134"/>
      <c r="IPF47" s="134"/>
      <c r="IPG47" s="134"/>
      <c r="IPH47" s="134"/>
      <c r="IPI47" s="134"/>
      <c r="IPJ47" s="134"/>
      <c r="IPK47" s="134"/>
      <c r="IPL47" s="134"/>
      <c r="IPM47" s="134"/>
      <c r="IPN47" s="134"/>
      <c r="IPO47" s="134"/>
      <c r="IPP47" s="134"/>
      <c r="IPQ47" s="134"/>
      <c r="IPR47" s="134"/>
      <c r="IPS47" s="134"/>
      <c r="IPT47" s="134"/>
      <c r="IPU47" s="134"/>
      <c r="IPV47" s="134"/>
      <c r="IPW47" s="134"/>
      <c r="IPX47" s="134"/>
      <c r="IPY47" s="134"/>
      <c r="IPZ47" s="134"/>
      <c r="IQA47" s="134"/>
      <c r="IQB47" s="134"/>
      <c r="IQC47" s="134"/>
      <c r="IQD47" s="134"/>
      <c r="IQE47" s="134"/>
      <c r="IQF47" s="134"/>
      <c r="IQG47" s="134"/>
      <c r="IQH47" s="134"/>
      <c r="IQI47" s="134"/>
      <c r="IQJ47" s="134"/>
      <c r="IQK47" s="134"/>
      <c r="IQL47" s="134"/>
      <c r="IQM47" s="134"/>
      <c r="IQN47" s="134"/>
      <c r="IQO47" s="134"/>
      <c r="IQP47" s="134"/>
      <c r="IQQ47" s="134"/>
      <c r="IQR47" s="134"/>
      <c r="IQS47" s="134"/>
      <c r="IQT47" s="134"/>
      <c r="IQU47" s="134"/>
      <c r="IQV47" s="134"/>
      <c r="IQW47" s="134"/>
      <c r="IQX47" s="134"/>
      <c r="IQY47" s="134"/>
      <c r="IQZ47" s="134"/>
      <c r="IRA47" s="134"/>
      <c r="IRB47" s="134"/>
      <c r="IRC47" s="134"/>
      <c r="IRD47" s="134"/>
      <c r="IRE47" s="134"/>
      <c r="IRF47" s="134"/>
      <c r="IRG47" s="134"/>
      <c r="IRH47" s="134"/>
      <c r="IRI47" s="134"/>
      <c r="IRJ47" s="134"/>
      <c r="IRK47" s="134"/>
      <c r="IRL47" s="134"/>
      <c r="IRM47" s="134"/>
      <c r="IRN47" s="134"/>
      <c r="IRO47" s="134"/>
      <c r="IRP47" s="134"/>
      <c r="IRQ47" s="134"/>
      <c r="IRR47" s="134"/>
      <c r="IRS47" s="134"/>
      <c r="IRT47" s="134"/>
      <c r="IRU47" s="134"/>
      <c r="IRV47" s="134"/>
      <c r="IRW47" s="134"/>
      <c r="IRX47" s="134"/>
      <c r="IRY47" s="134"/>
      <c r="IRZ47" s="134"/>
      <c r="ISA47" s="134"/>
      <c r="ISB47" s="134"/>
      <c r="ISC47" s="134"/>
      <c r="ISD47" s="134"/>
      <c r="ISE47" s="134"/>
      <c r="ISF47" s="134"/>
      <c r="ISG47" s="134"/>
      <c r="ISH47" s="134"/>
      <c r="ISI47" s="134"/>
      <c r="ISJ47" s="134"/>
      <c r="ISK47" s="134"/>
      <c r="ISL47" s="134"/>
      <c r="ISM47" s="134"/>
      <c r="ISN47" s="134"/>
      <c r="ISO47" s="134"/>
      <c r="ISP47" s="134"/>
      <c r="ISQ47" s="134"/>
      <c r="ISR47" s="134"/>
      <c r="ISS47" s="134"/>
      <c r="IST47" s="134"/>
      <c r="ISU47" s="134"/>
      <c r="ISV47" s="134"/>
      <c r="ISW47" s="134"/>
      <c r="ISX47" s="134"/>
      <c r="ISY47" s="134"/>
      <c r="ISZ47" s="134"/>
      <c r="ITA47" s="134"/>
      <c r="ITB47" s="134"/>
      <c r="ITC47" s="134"/>
      <c r="ITD47" s="134"/>
      <c r="ITE47" s="134"/>
      <c r="ITF47" s="134"/>
      <c r="ITG47" s="134"/>
      <c r="ITH47" s="134"/>
      <c r="ITI47" s="134"/>
      <c r="ITJ47" s="134"/>
      <c r="ITK47" s="134"/>
      <c r="ITL47" s="134"/>
      <c r="ITM47" s="134"/>
      <c r="ITN47" s="134"/>
      <c r="ITO47" s="134"/>
      <c r="ITP47" s="134"/>
      <c r="ITQ47" s="134"/>
      <c r="ITR47" s="134"/>
      <c r="ITS47" s="134"/>
      <c r="ITT47" s="134"/>
      <c r="ITU47" s="134"/>
      <c r="ITV47" s="134"/>
      <c r="ITW47" s="134"/>
      <c r="ITX47" s="134"/>
      <c r="ITY47" s="134"/>
      <c r="ITZ47" s="134"/>
      <c r="IUA47" s="134"/>
      <c r="IUB47" s="134"/>
      <c r="IUC47" s="134"/>
      <c r="IUD47" s="134"/>
      <c r="IUE47" s="134"/>
      <c r="IUF47" s="134"/>
      <c r="IUG47" s="134"/>
      <c r="IUH47" s="134"/>
      <c r="IUI47" s="134"/>
      <c r="IUJ47" s="134"/>
      <c r="IUK47" s="134"/>
      <c r="IUL47" s="134"/>
      <c r="IUM47" s="134"/>
      <c r="IUN47" s="134"/>
      <c r="IUO47" s="134"/>
      <c r="IUP47" s="134"/>
      <c r="IUQ47" s="134"/>
      <c r="IUR47" s="134"/>
      <c r="IUS47" s="134"/>
      <c r="IUT47" s="134"/>
      <c r="IUU47" s="134"/>
      <c r="IUV47" s="134"/>
      <c r="IUW47" s="134"/>
      <c r="IUX47" s="134"/>
      <c r="IUY47" s="134"/>
      <c r="IUZ47" s="134"/>
      <c r="IVA47" s="134"/>
      <c r="IVB47" s="134"/>
      <c r="IVC47" s="134"/>
      <c r="IVD47" s="134"/>
      <c r="IVE47" s="134"/>
      <c r="IVF47" s="134"/>
      <c r="IVG47" s="134"/>
      <c r="IVH47" s="134"/>
      <c r="IVI47" s="134"/>
      <c r="IVJ47" s="134"/>
      <c r="IVK47" s="134"/>
      <c r="IVL47" s="134"/>
      <c r="IVM47" s="134"/>
      <c r="IVN47" s="134"/>
      <c r="IVO47" s="134"/>
      <c r="IVP47" s="134"/>
      <c r="IVQ47" s="134"/>
      <c r="IVR47" s="134"/>
      <c r="IVS47" s="134"/>
      <c r="IVT47" s="134"/>
      <c r="IVU47" s="134"/>
      <c r="IVV47" s="134"/>
      <c r="IVW47" s="134"/>
      <c r="IVX47" s="134"/>
      <c r="IVY47" s="134"/>
      <c r="IVZ47" s="134"/>
      <c r="IWA47" s="134"/>
      <c r="IWB47" s="134"/>
      <c r="IWC47" s="134"/>
      <c r="IWD47" s="134"/>
      <c r="IWE47" s="134"/>
      <c r="IWF47" s="134"/>
      <c r="IWG47" s="134"/>
      <c r="IWH47" s="134"/>
      <c r="IWI47" s="134"/>
      <c r="IWJ47" s="134"/>
      <c r="IWK47" s="134"/>
      <c r="IWL47" s="134"/>
      <c r="IWM47" s="134"/>
      <c r="IWN47" s="134"/>
      <c r="IWO47" s="134"/>
      <c r="IWP47" s="134"/>
      <c r="IWQ47" s="134"/>
      <c r="IWR47" s="134"/>
      <c r="IWS47" s="134"/>
      <c r="IWT47" s="134"/>
      <c r="IWU47" s="134"/>
      <c r="IWV47" s="134"/>
      <c r="IWW47" s="134"/>
      <c r="IWX47" s="134"/>
      <c r="IWY47" s="134"/>
      <c r="IWZ47" s="134"/>
      <c r="IXA47" s="134"/>
      <c r="IXB47" s="134"/>
      <c r="IXC47" s="134"/>
      <c r="IXD47" s="134"/>
      <c r="IXE47" s="134"/>
      <c r="IXF47" s="134"/>
      <c r="IXG47" s="134"/>
      <c r="IXH47" s="134"/>
      <c r="IXI47" s="134"/>
      <c r="IXJ47" s="134"/>
      <c r="IXK47" s="134"/>
      <c r="IXL47" s="134"/>
      <c r="IXM47" s="134"/>
      <c r="IXN47" s="134"/>
      <c r="IXO47" s="134"/>
      <c r="IXP47" s="134"/>
      <c r="IXQ47" s="134"/>
      <c r="IXR47" s="134"/>
      <c r="IXS47" s="134"/>
      <c r="IXT47" s="134"/>
      <c r="IXU47" s="134"/>
      <c r="IXV47" s="134"/>
      <c r="IXW47" s="134"/>
      <c r="IXX47" s="134"/>
      <c r="IXY47" s="134"/>
      <c r="IXZ47" s="134"/>
      <c r="IYA47" s="134"/>
      <c r="IYB47" s="134"/>
      <c r="IYC47" s="134"/>
      <c r="IYD47" s="134"/>
      <c r="IYE47" s="134"/>
      <c r="IYF47" s="134"/>
      <c r="IYG47" s="134"/>
      <c r="IYH47" s="134"/>
      <c r="IYI47" s="134"/>
      <c r="IYJ47" s="134"/>
      <c r="IYK47" s="134"/>
      <c r="IYL47" s="134"/>
      <c r="IYM47" s="134"/>
      <c r="IYN47" s="134"/>
      <c r="IYO47" s="134"/>
      <c r="IYP47" s="134"/>
      <c r="IYQ47" s="134"/>
      <c r="IYR47" s="134"/>
      <c r="IYS47" s="134"/>
      <c r="IYT47" s="134"/>
      <c r="IYU47" s="134"/>
      <c r="IYV47" s="134"/>
      <c r="IYW47" s="134"/>
      <c r="IYX47" s="134"/>
      <c r="IYY47" s="134"/>
      <c r="IYZ47" s="134"/>
      <c r="IZA47" s="134"/>
      <c r="IZB47" s="134"/>
      <c r="IZC47" s="134"/>
      <c r="IZD47" s="134"/>
      <c r="IZE47" s="134"/>
      <c r="IZF47" s="134"/>
      <c r="IZG47" s="134"/>
      <c r="IZH47" s="134"/>
      <c r="IZI47" s="134"/>
      <c r="IZJ47" s="134"/>
      <c r="IZK47" s="134"/>
      <c r="IZL47" s="134"/>
      <c r="IZM47" s="134"/>
      <c r="IZN47" s="134"/>
      <c r="IZO47" s="134"/>
      <c r="IZP47" s="134"/>
      <c r="IZQ47" s="134"/>
      <c r="IZR47" s="134"/>
      <c r="IZS47" s="134"/>
      <c r="IZT47" s="134"/>
      <c r="IZU47" s="134"/>
      <c r="IZV47" s="134"/>
      <c r="IZW47" s="134"/>
      <c r="IZX47" s="134"/>
      <c r="IZY47" s="134"/>
      <c r="IZZ47" s="134"/>
      <c r="JAA47" s="134"/>
      <c r="JAB47" s="134"/>
      <c r="JAC47" s="134"/>
      <c r="JAD47" s="134"/>
      <c r="JAE47" s="134"/>
      <c r="JAF47" s="134"/>
      <c r="JAG47" s="134"/>
      <c r="JAH47" s="134"/>
      <c r="JAI47" s="134"/>
      <c r="JAJ47" s="134"/>
      <c r="JAK47" s="134"/>
      <c r="JAL47" s="134"/>
      <c r="JAM47" s="134"/>
      <c r="JAN47" s="134"/>
      <c r="JAO47" s="134"/>
      <c r="JAP47" s="134"/>
      <c r="JAQ47" s="134"/>
      <c r="JAR47" s="134"/>
      <c r="JAS47" s="134"/>
      <c r="JAT47" s="134"/>
      <c r="JAU47" s="134"/>
      <c r="JAV47" s="134"/>
      <c r="JAW47" s="134"/>
      <c r="JAX47" s="134"/>
      <c r="JAY47" s="134"/>
      <c r="JAZ47" s="134"/>
      <c r="JBA47" s="134"/>
      <c r="JBB47" s="134"/>
      <c r="JBC47" s="134"/>
      <c r="JBD47" s="134"/>
      <c r="JBE47" s="134"/>
      <c r="JBF47" s="134"/>
      <c r="JBG47" s="134"/>
      <c r="JBH47" s="134"/>
      <c r="JBI47" s="134"/>
      <c r="JBJ47" s="134"/>
      <c r="JBK47" s="134"/>
      <c r="JBL47" s="134"/>
      <c r="JBM47" s="134"/>
      <c r="JBN47" s="134"/>
      <c r="JBO47" s="134"/>
      <c r="JBP47" s="134"/>
      <c r="JBQ47" s="134"/>
      <c r="JBR47" s="134"/>
      <c r="JBS47" s="134"/>
      <c r="JBT47" s="134"/>
      <c r="JBU47" s="134"/>
      <c r="JBV47" s="134"/>
      <c r="JBW47" s="134"/>
      <c r="JBX47" s="134"/>
      <c r="JBY47" s="134"/>
      <c r="JBZ47" s="134"/>
      <c r="JCA47" s="134"/>
      <c r="JCB47" s="134"/>
      <c r="JCC47" s="134"/>
      <c r="JCD47" s="134"/>
      <c r="JCE47" s="134"/>
      <c r="JCF47" s="134"/>
      <c r="JCG47" s="134"/>
      <c r="JCH47" s="134"/>
      <c r="JCI47" s="134"/>
      <c r="JCJ47" s="134"/>
      <c r="JCK47" s="134"/>
      <c r="JCL47" s="134"/>
      <c r="JCM47" s="134"/>
      <c r="JCN47" s="134"/>
      <c r="JCO47" s="134"/>
      <c r="JCP47" s="134"/>
      <c r="JCQ47" s="134"/>
      <c r="JCR47" s="134"/>
      <c r="JCS47" s="134"/>
      <c r="JCT47" s="134"/>
      <c r="JCU47" s="134"/>
      <c r="JCV47" s="134"/>
      <c r="JCW47" s="134"/>
      <c r="JCX47" s="134"/>
      <c r="JCY47" s="134"/>
      <c r="JCZ47" s="134"/>
      <c r="JDA47" s="134"/>
      <c r="JDB47" s="134"/>
      <c r="JDC47" s="134"/>
      <c r="JDD47" s="134"/>
      <c r="JDE47" s="134"/>
      <c r="JDF47" s="134"/>
      <c r="JDG47" s="134"/>
      <c r="JDH47" s="134"/>
      <c r="JDI47" s="134"/>
      <c r="JDJ47" s="134"/>
      <c r="JDK47" s="134"/>
      <c r="JDL47" s="134"/>
      <c r="JDM47" s="134"/>
      <c r="JDN47" s="134"/>
      <c r="JDO47" s="134"/>
      <c r="JDP47" s="134"/>
      <c r="JDQ47" s="134"/>
      <c r="JDR47" s="134"/>
      <c r="JDS47" s="134"/>
      <c r="JDT47" s="134"/>
      <c r="JDU47" s="134"/>
      <c r="JDV47" s="134"/>
      <c r="JDW47" s="134"/>
      <c r="JDX47" s="134"/>
      <c r="JDY47" s="134"/>
      <c r="JDZ47" s="134"/>
      <c r="JEA47" s="134"/>
      <c r="JEB47" s="134"/>
      <c r="JEC47" s="134"/>
      <c r="JED47" s="134"/>
      <c r="JEE47" s="134"/>
      <c r="JEF47" s="134"/>
      <c r="JEG47" s="134"/>
      <c r="JEH47" s="134"/>
      <c r="JEI47" s="134"/>
      <c r="JEJ47" s="134"/>
      <c r="JEK47" s="134"/>
      <c r="JEL47" s="134"/>
      <c r="JEM47" s="134"/>
      <c r="JEN47" s="134"/>
      <c r="JEO47" s="134"/>
      <c r="JEP47" s="134"/>
      <c r="JEQ47" s="134"/>
      <c r="JER47" s="134"/>
      <c r="JES47" s="134"/>
      <c r="JET47" s="134"/>
      <c r="JEU47" s="134"/>
      <c r="JEV47" s="134"/>
      <c r="JEW47" s="134"/>
      <c r="JEX47" s="134"/>
      <c r="JEY47" s="134"/>
      <c r="JEZ47" s="134"/>
      <c r="JFA47" s="134"/>
      <c r="JFB47" s="134"/>
      <c r="JFC47" s="134"/>
      <c r="JFD47" s="134"/>
      <c r="JFE47" s="134"/>
      <c r="JFF47" s="134"/>
      <c r="JFG47" s="134"/>
      <c r="JFH47" s="134"/>
      <c r="JFI47" s="134"/>
      <c r="JFJ47" s="134"/>
      <c r="JFK47" s="134"/>
      <c r="JFL47" s="134"/>
      <c r="JFM47" s="134"/>
      <c r="JFN47" s="134"/>
      <c r="JFO47" s="134"/>
      <c r="JFP47" s="134"/>
      <c r="JFQ47" s="134"/>
      <c r="JFR47" s="134"/>
      <c r="JFS47" s="134"/>
      <c r="JFT47" s="134"/>
      <c r="JFU47" s="134"/>
      <c r="JFV47" s="134"/>
      <c r="JFW47" s="134"/>
      <c r="JFX47" s="134"/>
      <c r="JFY47" s="134"/>
      <c r="JFZ47" s="134"/>
      <c r="JGA47" s="134"/>
      <c r="JGB47" s="134"/>
      <c r="JGC47" s="134"/>
      <c r="JGD47" s="134"/>
      <c r="JGE47" s="134"/>
      <c r="JGF47" s="134"/>
      <c r="JGG47" s="134"/>
      <c r="JGH47" s="134"/>
      <c r="JGI47" s="134"/>
      <c r="JGJ47" s="134"/>
      <c r="JGK47" s="134"/>
      <c r="JGL47" s="134"/>
      <c r="JGM47" s="134"/>
      <c r="JGN47" s="134"/>
      <c r="JGO47" s="134"/>
      <c r="JGP47" s="134"/>
      <c r="JGQ47" s="134"/>
      <c r="JGR47" s="134"/>
      <c r="JGS47" s="134"/>
      <c r="JGT47" s="134"/>
      <c r="JGU47" s="134"/>
      <c r="JGV47" s="134"/>
      <c r="JGW47" s="134"/>
      <c r="JGX47" s="134"/>
      <c r="JGY47" s="134"/>
      <c r="JGZ47" s="134"/>
      <c r="JHA47" s="134"/>
      <c r="JHB47" s="134"/>
      <c r="JHC47" s="134"/>
      <c r="JHD47" s="134"/>
      <c r="JHE47" s="134"/>
      <c r="JHF47" s="134"/>
      <c r="JHG47" s="134"/>
      <c r="JHH47" s="134"/>
      <c r="JHI47" s="134"/>
      <c r="JHJ47" s="134"/>
      <c r="JHK47" s="134"/>
      <c r="JHL47" s="134"/>
      <c r="JHM47" s="134"/>
      <c r="JHN47" s="134"/>
      <c r="JHO47" s="134"/>
      <c r="JHP47" s="134"/>
      <c r="JHQ47" s="134"/>
      <c r="JHR47" s="134"/>
      <c r="JHS47" s="134"/>
      <c r="JHT47" s="134"/>
      <c r="JHU47" s="134"/>
      <c r="JHV47" s="134"/>
      <c r="JHW47" s="134"/>
      <c r="JHX47" s="134"/>
      <c r="JHY47" s="134"/>
      <c r="JHZ47" s="134"/>
      <c r="JIA47" s="134"/>
      <c r="JIB47" s="134"/>
      <c r="JIC47" s="134"/>
      <c r="JID47" s="134"/>
      <c r="JIE47" s="134"/>
      <c r="JIF47" s="134"/>
      <c r="JIG47" s="134"/>
      <c r="JIH47" s="134"/>
      <c r="JII47" s="134"/>
      <c r="JIJ47" s="134"/>
      <c r="JIK47" s="134"/>
      <c r="JIL47" s="134"/>
      <c r="JIM47" s="134"/>
      <c r="JIN47" s="134"/>
      <c r="JIO47" s="134"/>
      <c r="JIP47" s="134"/>
      <c r="JIQ47" s="134"/>
      <c r="JIR47" s="134"/>
      <c r="JIS47" s="134"/>
      <c r="JIT47" s="134"/>
      <c r="JIU47" s="134"/>
      <c r="JIV47" s="134"/>
      <c r="JIW47" s="134"/>
      <c r="JIX47" s="134"/>
      <c r="JIY47" s="134"/>
      <c r="JIZ47" s="134"/>
      <c r="JJA47" s="134"/>
      <c r="JJB47" s="134"/>
      <c r="JJC47" s="134"/>
      <c r="JJD47" s="134"/>
      <c r="JJE47" s="134"/>
      <c r="JJF47" s="134"/>
      <c r="JJG47" s="134"/>
      <c r="JJH47" s="134"/>
      <c r="JJI47" s="134"/>
      <c r="JJJ47" s="134"/>
      <c r="JJK47" s="134"/>
      <c r="JJL47" s="134"/>
      <c r="JJM47" s="134"/>
      <c r="JJN47" s="134"/>
      <c r="JJO47" s="134"/>
      <c r="JJP47" s="134"/>
      <c r="JJQ47" s="134"/>
      <c r="JJR47" s="134"/>
      <c r="JJS47" s="134"/>
      <c r="JJT47" s="134"/>
      <c r="JJU47" s="134"/>
      <c r="JJV47" s="134"/>
      <c r="JJW47" s="134"/>
      <c r="JJX47" s="134"/>
      <c r="JJY47" s="134"/>
      <c r="JJZ47" s="134"/>
      <c r="JKA47" s="134"/>
      <c r="JKB47" s="134"/>
      <c r="JKC47" s="134"/>
      <c r="JKD47" s="134"/>
      <c r="JKE47" s="134"/>
      <c r="JKF47" s="134"/>
      <c r="JKG47" s="134"/>
      <c r="JKH47" s="134"/>
      <c r="JKI47" s="134"/>
      <c r="JKJ47" s="134"/>
      <c r="JKK47" s="134"/>
      <c r="JKL47" s="134"/>
      <c r="JKM47" s="134"/>
      <c r="JKN47" s="134"/>
      <c r="JKO47" s="134"/>
      <c r="JKP47" s="134"/>
      <c r="JKQ47" s="134"/>
      <c r="JKR47" s="134"/>
      <c r="JKS47" s="134"/>
      <c r="JKT47" s="134"/>
      <c r="JKU47" s="134"/>
      <c r="JKV47" s="134"/>
      <c r="JKW47" s="134"/>
      <c r="JKX47" s="134"/>
      <c r="JKY47" s="134"/>
      <c r="JKZ47" s="134"/>
      <c r="JLA47" s="134"/>
      <c r="JLB47" s="134"/>
      <c r="JLC47" s="134"/>
      <c r="JLD47" s="134"/>
      <c r="JLE47" s="134"/>
      <c r="JLF47" s="134"/>
      <c r="JLG47" s="134"/>
      <c r="JLH47" s="134"/>
      <c r="JLI47" s="134"/>
      <c r="JLJ47" s="134"/>
      <c r="JLK47" s="134"/>
      <c r="JLL47" s="134"/>
      <c r="JLM47" s="134"/>
      <c r="JLN47" s="134"/>
      <c r="JLO47" s="134"/>
      <c r="JLP47" s="134"/>
      <c r="JLQ47" s="134"/>
      <c r="JLR47" s="134"/>
      <c r="JLS47" s="134"/>
      <c r="JLT47" s="134"/>
      <c r="JLU47" s="134"/>
      <c r="JLV47" s="134"/>
      <c r="JLW47" s="134"/>
      <c r="JLX47" s="134"/>
      <c r="JLY47" s="134"/>
      <c r="JLZ47" s="134"/>
      <c r="JMA47" s="134"/>
      <c r="JMB47" s="134"/>
      <c r="JMC47" s="134"/>
      <c r="JMD47" s="134"/>
      <c r="JME47" s="134"/>
      <c r="JMF47" s="134"/>
      <c r="JMG47" s="134"/>
      <c r="JMH47" s="134"/>
      <c r="JMI47" s="134"/>
      <c r="JMJ47" s="134"/>
      <c r="JMK47" s="134"/>
      <c r="JML47" s="134"/>
      <c r="JMM47" s="134"/>
      <c r="JMN47" s="134"/>
      <c r="JMO47" s="134"/>
      <c r="JMP47" s="134"/>
      <c r="JMQ47" s="134"/>
      <c r="JMR47" s="134"/>
      <c r="JMS47" s="134"/>
      <c r="JMT47" s="134"/>
      <c r="JMU47" s="134"/>
      <c r="JMV47" s="134"/>
      <c r="JMW47" s="134"/>
      <c r="JMX47" s="134"/>
      <c r="JMY47" s="134"/>
      <c r="JMZ47" s="134"/>
      <c r="JNA47" s="134"/>
      <c r="JNB47" s="134"/>
      <c r="JNC47" s="134"/>
      <c r="JND47" s="134"/>
      <c r="JNE47" s="134"/>
      <c r="JNF47" s="134"/>
      <c r="JNG47" s="134"/>
      <c r="JNH47" s="134"/>
      <c r="JNI47" s="134"/>
      <c r="JNJ47" s="134"/>
      <c r="JNK47" s="134"/>
      <c r="JNL47" s="134"/>
      <c r="JNM47" s="134"/>
      <c r="JNN47" s="134"/>
      <c r="JNO47" s="134"/>
      <c r="JNP47" s="134"/>
      <c r="JNQ47" s="134"/>
      <c r="JNR47" s="134"/>
      <c r="JNS47" s="134"/>
      <c r="JNT47" s="134"/>
      <c r="JNU47" s="134"/>
      <c r="JNV47" s="134"/>
      <c r="JNW47" s="134"/>
      <c r="JNX47" s="134"/>
      <c r="JNY47" s="134"/>
      <c r="JNZ47" s="134"/>
      <c r="JOA47" s="134"/>
      <c r="JOB47" s="134"/>
      <c r="JOC47" s="134"/>
      <c r="JOD47" s="134"/>
      <c r="JOE47" s="134"/>
      <c r="JOF47" s="134"/>
      <c r="JOG47" s="134"/>
      <c r="JOH47" s="134"/>
      <c r="JOI47" s="134"/>
      <c r="JOJ47" s="134"/>
      <c r="JOK47" s="134"/>
      <c r="JOL47" s="134"/>
      <c r="JOM47" s="134"/>
      <c r="JON47" s="134"/>
      <c r="JOO47" s="134"/>
      <c r="JOP47" s="134"/>
      <c r="JOQ47" s="134"/>
      <c r="JOR47" s="134"/>
      <c r="JOS47" s="134"/>
      <c r="JOT47" s="134"/>
      <c r="JOU47" s="134"/>
      <c r="JOV47" s="134"/>
      <c r="JOW47" s="134"/>
      <c r="JOX47" s="134"/>
      <c r="JOY47" s="134"/>
      <c r="JOZ47" s="134"/>
      <c r="JPA47" s="134"/>
      <c r="JPB47" s="134"/>
      <c r="JPC47" s="134"/>
      <c r="JPD47" s="134"/>
      <c r="JPE47" s="134"/>
      <c r="JPF47" s="134"/>
      <c r="JPG47" s="134"/>
      <c r="JPH47" s="134"/>
      <c r="JPI47" s="134"/>
      <c r="JPJ47" s="134"/>
      <c r="JPK47" s="134"/>
      <c r="JPL47" s="134"/>
      <c r="JPM47" s="134"/>
      <c r="JPN47" s="134"/>
      <c r="JPO47" s="134"/>
      <c r="JPP47" s="134"/>
      <c r="JPQ47" s="134"/>
      <c r="JPR47" s="134"/>
      <c r="JPS47" s="134"/>
      <c r="JPT47" s="134"/>
      <c r="JPU47" s="134"/>
      <c r="JPV47" s="134"/>
      <c r="JPW47" s="134"/>
      <c r="JPX47" s="134"/>
      <c r="JPY47" s="134"/>
      <c r="JPZ47" s="134"/>
      <c r="JQA47" s="134"/>
      <c r="JQB47" s="134"/>
      <c r="JQC47" s="134"/>
      <c r="JQD47" s="134"/>
      <c r="JQE47" s="134"/>
      <c r="JQF47" s="134"/>
      <c r="JQG47" s="134"/>
      <c r="JQH47" s="134"/>
      <c r="JQI47" s="134"/>
      <c r="JQJ47" s="134"/>
      <c r="JQK47" s="134"/>
      <c r="JQL47" s="134"/>
      <c r="JQM47" s="134"/>
      <c r="JQN47" s="134"/>
      <c r="JQO47" s="134"/>
      <c r="JQP47" s="134"/>
      <c r="JQQ47" s="134"/>
      <c r="JQR47" s="134"/>
      <c r="JQS47" s="134"/>
      <c r="JQT47" s="134"/>
      <c r="JQU47" s="134"/>
      <c r="JQV47" s="134"/>
      <c r="JQW47" s="134"/>
      <c r="JQX47" s="134"/>
      <c r="JQY47" s="134"/>
      <c r="JQZ47" s="134"/>
      <c r="JRA47" s="134"/>
      <c r="JRB47" s="134"/>
      <c r="JRC47" s="134"/>
      <c r="JRD47" s="134"/>
      <c r="JRE47" s="134"/>
      <c r="JRF47" s="134"/>
      <c r="JRG47" s="134"/>
      <c r="JRH47" s="134"/>
      <c r="JRI47" s="134"/>
      <c r="JRJ47" s="134"/>
      <c r="JRK47" s="134"/>
      <c r="JRL47" s="134"/>
      <c r="JRM47" s="134"/>
      <c r="JRN47" s="134"/>
      <c r="JRO47" s="134"/>
      <c r="JRP47" s="134"/>
      <c r="JRQ47" s="134"/>
      <c r="JRR47" s="134"/>
      <c r="JRS47" s="134"/>
      <c r="JRT47" s="134"/>
      <c r="JRU47" s="134"/>
      <c r="JRV47" s="134"/>
      <c r="JRW47" s="134"/>
      <c r="JRX47" s="134"/>
      <c r="JRY47" s="134"/>
      <c r="JRZ47" s="134"/>
      <c r="JSA47" s="134"/>
      <c r="JSB47" s="134"/>
      <c r="JSC47" s="134"/>
      <c r="JSD47" s="134"/>
      <c r="JSE47" s="134"/>
      <c r="JSF47" s="134"/>
      <c r="JSG47" s="134"/>
      <c r="JSH47" s="134"/>
      <c r="JSI47" s="134"/>
      <c r="JSJ47" s="134"/>
      <c r="JSK47" s="134"/>
      <c r="JSL47" s="134"/>
      <c r="JSM47" s="134"/>
      <c r="JSN47" s="134"/>
      <c r="JSO47" s="134"/>
      <c r="JSP47" s="134"/>
      <c r="JSQ47" s="134"/>
      <c r="JSR47" s="134"/>
      <c r="JSS47" s="134"/>
      <c r="JST47" s="134"/>
      <c r="JSU47" s="134"/>
      <c r="JSV47" s="134"/>
      <c r="JSW47" s="134"/>
      <c r="JSX47" s="134"/>
      <c r="JSY47" s="134"/>
      <c r="JSZ47" s="134"/>
      <c r="JTA47" s="134"/>
      <c r="JTB47" s="134"/>
      <c r="JTC47" s="134"/>
      <c r="JTD47" s="134"/>
      <c r="JTE47" s="134"/>
      <c r="JTF47" s="134"/>
      <c r="JTG47" s="134"/>
      <c r="JTH47" s="134"/>
      <c r="JTI47" s="134"/>
      <c r="JTJ47" s="134"/>
      <c r="JTK47" s="134"/>
      <c r="JTL47" s="134"/>
      <c r="JTM47" s="134"/>
      <c r="JTN47" s="134"/>
      <c r="JTO47" s="134"/>
      <c r="JTP47" s="134"/>
      <c r="JTQ47" s="134"/>
      <c r="JTR47" s="134"/>
      <c r="JTS47" s="134"/>
      <c r="JTT47" s="134"/>
      <c r="JTU47" s="134"/>
      <c r="JTV47" s="134"/>
      <c r="JTW47" s="134"/>
      <c r="JTX47" s="134"/>
      <c r="JTY47" s="134"/>
      <c r="JTZ47" s="134"/>
      <c r="JUA47" s="134"/>
      <c r="JUB47" s="134"/>
      <c r="JUC47" s="134"/>
      <c r="JUD47" s="134"/>
      <c r="JUE47" s="134"/>
      <c r="JUF47" s="134"/>
      <c r="JUG47" s="134"/>
      <c r="JUH47" s="134"/>
      <c r="JUI47" s="134"/>
      <c r="JUJ47" s="134"/>
      <c r="JUK47" s="134"/>
      <c r="JUL47" s="134"/>
      <c r="JUM47" s="134"/>
      <c r="JUN47" s="134"/>
      <c r="JUO47" s="134"/>
      <c r="JUP47" s="134"/>
      <c r="JUQ47" s="134"/>
      <c r="JUR47" s="134"/>
      <c r="JUS47" s="134"/>
      <c r="JUT47" s="134"/>
      <c r="JUU47" s="134"/>
      <c r="JUV47" s="134"/>
      <c r="JUW47" s="134"/>
      <c r="JUX47" s="134"/>
      <c r="JUY47" s="134"/>
      <c r="JUZ47" s="134"/>
      <c r="JVA47" s="134"/>
      <c r="JVB47" s="134"/>
      <c r="JVC47" s="134"/>
      <c r="JVD47" s="134"/>
      <c r="JVE47" s="134"/>
      <c r="JVF47" s="134"/>
      <c r="JVG47" s="134"/>
      <c r="JVH47" s="134"/>
      <c r="JVI47" s="134"/>
      <c r="JVJ47" s="134"/>
      <c r="JVK47" s="134"/>
      <c r="JVL47" s="134"/>
      <c r="JVM47" s="134"/>
      <c r="JVN47" s="134"/>
      <c r="JVO47" s="134"/>
      <c r="JVP47" s="134"/>
      <c r="JVQ47" s="134"/>
      <c r="JVR47" s="134"/>
      <c r="JVS47" s="134"/>
      <c r="JVT47" s="134"/>
      <c r="JVU47" s="134"/>
      <c r="JVV47" s="134"/>
      <c r="JVW47" s="134"/>
      <c r="JVX47" s="134"/>
      <c r="JVY47" s="134"/>
      <c r="JVZ47" s="134"/>
      <c r="JWA47" s="134"/>
      <c r="JWB47" s="134"/>
      <c r="JWC47" s="134"/>
      <c r="JWD47" s="134"/>
      <c r="JWE47" s="134"/>
      <c r="JWF47" s="134"/>
      <c r="JWG47" s="134"/>
      <c r="JWH47" s="134"/>
      <c r="JWI47" s="134"/>
      <c r="JWJ47" s="134"/>
      <c r="JWK47" s="134"/>
      <c r="JWL47" s="134"/>
      <c r="JWM47" s="134"/>
      <c r="JWN47" s="134"/>
      <c r="JWO47" s="134"/>
      <c r="JWP47" s="134"/>
      <c r="JWQ47" s="134"/>
      <c r="JWR47" s="134"/>
      <c r="JWS47" s="134"/>
      <c r="JWT47" s="134"/>
      <c r="JWU47" s="134"/>
      <c r="JWV47" s="134"/>
      <c r="JWW47" s="134"/>
      <c r="JWX47" s="134"/>
      <c r="JWY47" s="134"/>
      <c r="JWZ47" s="134"/>
      <c r="JXA47" s="134"/>
      <c r="JXB47" s="134"/>
      <c r="JXC47" s="134"/>
      <c r="JXD47" s="134"/>
      <c r="JXE47" s="134"/>
      <c r="JXF47" s="134"/>
      <c r="JXG47" s="134"/>
      <c r="JXH47" s="134"/>
      <c r="JXI47" s="134"/>
      <c r="JXJ47" s="134"/>
      <c r="JXK47" s="134"/>
      <c r="JXL47" s="134"/>
      <c r="JXM47" s="134"/>
      <c r="JXN47" s="134"/>
      <c r="JXO47" s="134"/>
      <c r="JXP47" s="134"/>
      <c r="JXQ47" s="134"/>
      <c r="JXR47" s="134"/>
      <c r="JXS47" s="134"/>
      <c r="JXT47" s="134"/>
      <c r="JXU47" s="134"/>
      <c r="JXV47" s="134"/>
      <c r="JXW47" s="134"/>
      <c r="JXX47" s="134"/>
      <c r="JXY47" s="134"/>
      <c r="JXZ47" s="134"/>
      <c r="JYA47" s="134"/>
      <c r="JYB47" s="134"/>
      <c r="JYC47" s="134"/>
      <c r="JYD47" s="134"/>
      <c r="JYE47" s="134"/>
      <c r="JYF47" s="134"/>
      <c r="JYG47" s="134"/>
      <c r="JYH47" s="134"/>
      <c r="JYI47" s="134"/>
      <c r="JYJ47" s="134"/>
      <c r="JYK47" s="134"/>
      <c r="JYL47" s="134"/>
      <c r="JYM47" s="134"/>
      <c r="JYN47" s="134"/>
      <c r="JYO47" s="134"/>
      <c r="JYP47" s="134"/>
      <c r="JYQ47" s="134"/>
      <c r="JYR47" s="134"/>
      <c r="JYS47" s="134"/>
      <c r="JYT47" s="134"/>
      <c r="JYU47" s="134"/>
      <c r="JYV47" s="134"/>
      <c r="JYW47" s="134"/>
      <c r="JYX47" s="134"/>
      <c r="JYY47" s="134"/>
      <c r="JYZ47" s="134"/>
      <c r="JZA47" s="134"/>
      <c r="JZB47" s="134"/>
      <c r="JZC47" s="134"/>
      <c r="JZD47" s="134"/>
      <c r="JZE47" s="134"/>
      <c r="JZF47" s="134"/>
      <c r="JZG47" s="134"/>
      <c r="JZH47" s="134"/>
      <c r="JZI47" s="134"/>
      <c r="JZJ47" s="134"/>
      <c r="JZK47" s="134"/>
      <c r="JZL47" s="134"/>
      <c r="JZM47" s="134"/>
      <c r="JZN47" s="134"/>
      <c r="JZO47" s="134"/>
      <c r="JZP47" s="134"/>
      <c r="JZQ47" s="134"/>
      <c r="JZR47" s="134"/>
      <c r="JZS47" s="134"/>
      <c r="JZT47" s="134"/>
      <c r="JZU47" s="134"/>
      <c r="JZV47" s="134"/>
      <c r="JZW47" s="134"/>
      <c r="JZX47" s="134"/>
      <c r="JZY47" s="134"/>
      <c r="JZZ47" s="134"/>
      <c r="KAA47" s="134"/>
      <c r="KAB47" s="134"/>
      <c r="KAC47" s="134"/>
      <c r="KAD47" s="134"/>
      <c r="KAE47" s="134"/>
      <c r="KAF47" s="134"/>
      <c r="KAG47" s="134"/>
      <c r="KAH47" s="134"/>
      <c r="KAI47" s="134"/>
      <c r="KAJ47" s="134"/>
      <c r="KAK47" s="134"/>
      <c r="KAL47" s="134"/>
      <c r="KAM47" s="134"/>
      <c r="KAN47" s="134"/>
      <c r="KAO47" s="134"/>
      <c r="KAP47" s="134"/>
      <c r="KAQ47" s="134"/>
      <c r="KAR47" s="134"/>
      <c r="KAS47" s="134"/>
      <c r="KAT47" s="134"/>
      <c r="KAU47" s="134"/>
      <c r="KAV47" s="134"/>
      <c r="KAW47" s="134"/>
      <c r="KAX47" s="134"/>
      <c r="KAY47" s="134"/>
      <c r="KAZ47" s="134"/>
      <c r="KBA47" s="134"/>
      <c r="KBB47" s="134"/>
      <c r="KBC47" s="134"/>
      <c r="KBD47" s="134"/>
      <c r="KBE47" s="134"/>
      <c r="KBF47" s="134"/>
      <c r="KBG47" s="134"/>
      <c r="KBH47" s="134"/>
      <c r="KBI47" s="134"/>
      <c r="KBJ47" s="134"/>
      <c r="KBK47" s="134"/>
      <c r="KBL47" s="134"/>
      <c r="KBM47" s="134"/>
      <c r="KBN47" s="134"/>
      <c r="KBO47" s="134"/>
      <c r="KBP47" s="134"/>
      <c r="KBQ47" s="134"/>
      <c r="KBR47" s="134"/>
      <c r="KBS47" s="134"/>
      <c r="KBT47" s="134"/>
      <c r="KBU47" s="134"/>
      <c r="KBV47" s="134"/>
      <c r="KBW47" s="134"/>
      <c r="KBX47" s="134"/>
      <c r="KBY47" s="134"/>
      <c r="KBZ47" s="134"/>
      <c r="KCA47" s="134"/>
      <c r="KCB47" s="134"/>
      <c r="KCC47" s="134"/>
      <c r="KCD47" s="134"/>
      <c r="KCE47" s="134"/>
      <c r="KCF47" s="134"/>
      <c r="KCG47" s="134"/>
      <c r="KCH47" s="134"/>
      <c r="KCI47" s="134"/>
      <c r="KCJ47" s="134"/>
      <c r="KCK47" s="134"/>
      <c r="KCL47" s="134"/>
      <c r="KCM47" s="134"/>
      <c r="KCN47" s="134"/>
      <c r="KCO47" s="134"/>
      <c r="KCP47" s="134"/>
      <c r="KCQ47" s="134"/>
      <c r="KCR47" s="134"/>
      <c r="KCS47" s="134"/>
      <c r="KCT47" s="134"/>
      <c r="KCU47" s="134"/>
      <c r="KCV47" s="134"/>
      <c r="KCW47" s="134"/>
      <c r="KCX47" s="134"/>
      <c r="KCY47" s="134"/>
      <c r="KCZ47" s="134"/>
      <c r="KDA47" s="134"/>
      <c r="KDB47" s="134"/>
      <c r="KDC47" s="134"/>
      <c r="KDD47" s="134"/>
      <c r="KDE47" s="134"/>
      <c r="KDF47" s="134"/>
      <c r="KDG47" s="134"/>
      <c r="KDH47" s="134"/>
      <c r="KDI47" s="134"/>
      <c r="KDJ47" s="134"/>
      <c r="KDK47" s="134"/>
      <c r="KDL47" s="134"/>
      <c r="KDM47" s="134"/>
      <c r="KDN47" s="134"/>
      <c r="KDO47" s="134"/>
      <c r="KDP47" s="134"/>
      <c r="KDQ47" s="134"/>
      <c r="KDR47" s="134"/>
      <c r="KDS47" s="134"/>
      <c r="KDT47" s="134"/>
      <c r="KDU47" s="134"/>
      <c r="KDV47" s="134"/>
      <c r="KDW47" s="134"/>
      <c r="KDX47" s="134"/>
      <c r="KDY47" s="134"/>
      <c r="KDZ47" s="134"/>
      <c r="KEA47" s="134"/>
      <c r="KEB47" s="134"/>
      <c r="KEC47" s="134"/>
      <c r="KED47" s="134"/>
      <c r="KEE47" s="134"/>
      <c r="KEF47" s="134"/>
      <c r="KEG47" s="134"/>
      <c r="KEH47" s="134"/>
      <c r="KEI47" s="134"/>
      <c r="KEJ47" s="134"/>
      <c r="KEK47" s="134"/>
      <c r="KEL47" s="134"/>
      <c r="KEM47" s="134"/>
      <c r="KEN47" s="134"/>
      <c r="KEO47" s="134"/>
      <c r="KEP47" s="134"/>
      <c r="KEQ47" s="134"/>
      <c r="KER47" s="134"/>
      <c r="KES47" s="134"/>
      <c r="KET47" s="134"/>
      <c r="KEU47" s="134"/>
      <c r="KEV47" s="134"/>
      <c r="KEW47" s="134"/>
      <c r="KEX47" s="134"/>
      <c r="KEY47" s="134"/>
      <c r="KEZ47" s="134"/>
      <c r="KFA47" s="134"/>
      <c r="KFB47" s="134"/>
      <c r="KFC47" s="134"/>
      <c r="KFD47" s="134"/>
      <c r="KFE47" s="134"/>
      <c r="KFF47" s="134"/>
      <c r="KFG47" s="134"/>
      <c r="KFH47" s="134"/>
      <c r="KFI47" s="134"/>
      <c r="KFJ47" s="134"/>
      <c r="KFK47" s="134"/>
      <c r="KFL47" s="134"/>
      <c r="KFM47" s="134"/>
      <c r="KFN47" s="134"/>
      <c r="KFO47" s="134"/>
      <c r="KFP47" s="134"/>
      <c r="KFQ47" s="134"/>
      <c r="KFR47" s="134"/>
      <c r="KFS47" s="134"/>
      <c r="KFT47" s="134"/>
      <c r="KFU47" s="134"/>
      <c r="KFV47" s="134"/>
      <c r="KFW47" s="134"/>
      <c r="KFX47" s="134"/>
      <c r="KFY47" s="134"/>
      <c r="KFZ47" s="134"/>
      <c r="KGA47" s="134"/>
      <c r="KGB47" s="134"/>
      <c r="KGC47" s="134"/>
      <c r="KGD47" s="134"/>
      <c r="KGE47" s="134"/>
      <c r="KGF47" s="134"/>
      <c r="KGG47" s="134"/>
      <c r="KGH47" s="134"/>
      <c r="KGI47" s="134"/>
      <c r="KGJ47" s="134"/>
      <c r="KGK47" s="134"/>
      <c r="KGL47" s="134"/>
      <c r="KGM47" s="134"/>
      <c r="KGN47" s="134"/>
      <c r="KGO47" s="134"/>
      <c r="KGP47" s="134"/>
      <c r="KGQ47" s="134"/>
      <c r="KGR47" s="134"/>
      <c r="KGS47" s="134"/>
      <c r="KGT47" s="134"/>
      <c r="KGU47" s="134"/>
      <c r="KGV47" s="134"/>
      <c r="KGW47" s="134"/>
      <c r="KGX47" s="134"/>
      <c r="KGY47" s="134"/>
      <c r="KGZ47" s="134"/>
      <c r="KHA47" s="134"/>
      <c r="KHB47" s="134"/>
      <c r="KHC47" s="134"/>
      <c r="KHD47" s="134"/>
      <c r="KHE47" s="134"/>
      <c r="KHF47" s="134"/>
      <c r="KHG47" s="134"/>
      <c r="KHH47" s="134"/>
      <c r="KHI47" s="134"/>
      <c r="KHJ47" s="134"/>
      <c r="KHK47" s="134"/>
      <c r="KHL47" s="134"/>
      <c r="KHM47" s="134"/>
      <c r="KHN47" s="134"/>
      <c r="KHO47" s="134"/>
      <c r="KHP47" s="134"/>
      <c r="KHQ47" s="134"/>
      <c r="KHR47" s="134"/>
      <c r="KHS47" s="134"/>
      <c r="KHT47" s="134"/>
      <c r="KHU47" s="134"/>
      <c r="KHV47" s="134"/>
      <c r="KHW47" s="134"/>
      <c r="KHX47" s="134"/>
      <c r="KHY47" s="134"/>
      <c r="KHZ47" s="134"/>
      <c r="KIA47" s="134"/>
      <c r="KIB47" s="134"/>
      <c r="KIC47" s="134"/>
      <c r="KID47" s="134"/>
      <c r="KIE47" s="134"/>
      <c r="KIF47" s="134"/>
      <c r="KIG47" s="134"/>
      <c r="KIH47" s="134"/>
      <c r="KII47" s="134"/>
      <c r="KIJ47" s="134"/>
      <c r="KIK47" s="134"/>
      <c r="KIL47" s="134"/>
      <c r="KIM47" s="134"/>
      <c r="KIN47" s="134"/>
      <c r="KIO47" s="134"/>
      <c r="KIP47" s="134"/>
      <c r="KIQ47" s="134"/>
      <c r="KIR47" s="134"/>
      <c r="KIS47" s="134"/>
      <c r="KIT47" s="134"/>
      <c r="KIU47" s="134"/>
      <c r="KIV47" s="134"/>
      <c r="KIW47" s="134"/>
      <c r="KIX47" s="134"/>
      <c r="KIY47" s="134"/>
      <c r="KIZ47" s="134"/>
      <c r="KJA47" s="134"/>
      <c r="KJB47" s="134"/>
      <c r="KJC47" s="134"/>
      <c r="KJD47" s="134"/>
      <c r="KJE47" s="134"/>
      <c r="KJF47" s="134"/>
      <c r="KJG47" s="134"/>
      <c r="KJH47" s="134"/>
      <c r="KJI47" s="134"/>
      <c r="KJJ47" s="134"/>
      <c r="KJK47" s="134"/>
      <c r="KJL47" s="134"/>
      <c r="KJM47" s="134"/>
      <c r="KJN47" s="134"/>
      <c r="KJO47" s="134"/>
      <c r="KJP47" s="134"/>
      <c r="KJQ47" s="134"/>
      <c r="KJR47" s="134"/>
      <c r="KJS47" s="134"/>
      <c r="KJT47" s="134"/>
      <c r="KJU47" s="134"/>
      <c r="KJV47" s="134"/>
      <c r="KJW47" s="134"/>
      <c r="KJX47" s="134"/>
      <c r="KJY47" s="134"/>
      <c r="KJZ47" s="134"/>
      <c r="KKA47" s="134"/>
      <c r="KKB47" s="134"/>
      <c r="KKC47" s="134"/>
      <c r="KKD47" s="134"/>
      <c r="KKE47" s="134"/>
      <c r="KKF47" s="134"/>
      <c r="KKG47" s="134"/>
      <c r="KKH47" s="134"/>
      <c r="KKI47" s="134"/>
      <c r="KKJ47" s="134"/>
      <c r="KKK47" s="134"/>
      <c r="KKL47" s="134"/>
      <c r="KKM47" s="134"/>
      <c r="KKN47" s="134"/>
      <c r="KKO47" s="134"/>
      <c r="KKP47" s="134"/>
      <c r="KKQ47" s="134"/>
      <c r="KKR47" s="134"/>
      <c r="KKS47" s="134"/>
      <c r="KKT47" s="134"/>
      <c r="KKU47" s="134"/>
      <c r="KKV47" s="134"/>
      <c r="KKW47" s="134"/>
      <c r="KKX47" s="134"/>
      <c r="KKY47" s="134"/>
      <c r="KKZ47" s="134"/>
      <c r="KLA47" s="134"/>
      <c r="KLB47" s="134"/>
      <c r="KLC47" s="134"/>
      <c r="KLD47" s="134"/>
      <c r="KLE47" s="134"/>
      <c r="KLF47" s="134"/>
      <c r="KLG47" s="134"/>
      <c r="KLH47" s="134"/>
      <c r="KLI47" s="134"/>
      <c r="KLJ47" s="134"/>
      <c r="KLK47" s="134"/>
      <c r="KLL47" s="134"/>
      <c r="KLM47" s="134"/>
      <c r="KLN47" s="134"/>
      <c r="KLO47" s="134"/>
      <c r="KLP47" s="134"/>
      <c r="KLQ47" s="134"/>
      <c r="KLR47" s="134"/>
      <c r="KLS47" s="134"/>
      <c r="KLT47" s="134"/>
      <c r="KLU47" s="134"/>
      <c r="KLV47" s="134"/>
      <c r="KLW47" s="134"/>
      <c r="KLX47" s="134"/>
      <c r="KLY47" s="134"/>
      <c r="KLZ47" s="134"/>
      <c r="KMA47" s="134"/>
      <c r="KMB47" s="134"/>
      <c r="KMC47" s="134"/>
      <c r="KMD47" s="134"/>
      <c r="KME47" s="134"/>
      <c r="KMF47" s="134"/>
      <c r="KMG47" s="134"/>
      <c r="KMH47" s="134"/>
      <c r="KMI47" s="134"/>
      <c r="KMJ47" s="134"/>
      <c r="KMK47" s="134"/>
      <c r="KML47" s="134"/>
      <c r="KMM47" s="134"/>
      <c r="KMN47" s="134"/>
      <c r="KMO47" s="134"/>
      <c r="KMP47" s="134"/>
      <c r="KMQ47" s="134"/>
      <c r="KMR47" s="134"/>
      <c r="KMS47" s="134"/>
      <c r="KMT47" s="134"/>
      <c r="KMU47" s="134"/>
      <c r="KMV47" s="134"/>
      <c r="KMW47" s="134"/>
      <c r="KMX47" s="134"/>
      <c r="KMY47" s="134"/>
      <c r="KMZ47" s="134"/>
      <c r="KNA47" s="134"/>
      <c r="KNB47" s="134"/>
      <c r="KNC47" s="134"/>
      <c r="KND47" s="134"/>
      <c r="KNE47" s="134"/>
      <c r="KNF47" s="134"/>
      <c r="KNG47" s="134"/>
      <c r="KNH47" s="134"/>
      <c r="KNI47" s="134"/>
      <c r="KNJ47" s="134"/>
      <c r="KNK47" s="134"/>
      <c r="KNL47" s="134"/>
      <c r="KNM47" s="134"/>
      <c r="KNN47" s="134"/>
      <c r="KNO47" s="134"/>
      <c r="KNP47" s="134"/>
      <c r="KNQ47" s="134"/>
      <c r="KNR47" s="134"/>
      <c r="KNS47" s="134"/>
      <c r="KNT47" s="134"/>
      <c r="KNU47" s="134"/>
      <c r="KNV47" s="134"/>
      <c r="KNW47" s="134"/>
      <c r="KNX47" s="134"/>
      <c r="KNY47" s="134"/>
      <c r="KNZ47" s="134"/>
      <c r="KOA47" s="134"/>
      <c r="KOB47" s="134"/>
      <c r="KOC47" s="134"/>
      <c r="KOD47" s="134"/>
      <c r="KOE47" s="134"/>
      <c r="KOF47" s="134"/>
      <c r="KOG47" s="134"/>
      <c r="KOH47" s="134"/>
      <c r="KOI47" s="134"/>
      <c r="KOJ47" s="134"/>
      <c r="KOK47" s="134"/>
      <c r="KOL47" s="134"/>
      <c r="KOM47" s="134"/>
      <c r="KON47" s="134"/>
      <c r="KOO47" s="134"/>
      <c r="KOP47" s="134"/>
      <c r="KOQ47" s="134"/>
      <c r="KOR47" s="134"/>
      <c r="KOS47" s="134"/>
      <c r="KOT47" s="134"/>
      <c r="KOU47" s="134"/>
      <c r="KOV47" s="134"/>
      <c r="KOW47" s="134"/>
      <c r="KOX47" s="134"/>
      <c r="KOY47" s="134"/>
      <c r="KOZ47" s="134"/>
      <c r="KPA47" s="134"/>
      <c r="KPB47" s="134"/>
      <c r="KPC47" s="134"/>
      <c r="KPD47" s="134"/>
      <c r="KPE47" s="134"/>
      <c r="KPF47" s="134"/>
      <c r="KPG47" s="134"/>
      <c r="KPH47" s="134"/>
      <c r="KPI47" s="134"/>
      <c r="KPJ47" s="134"/>
      <c r="KPK47" s="134"/>
      <c r="KPL47" s="134"/>
      <c r="KPM47" s="134"/>
      <c r="KPN47" s="134"/>
      <c r="KPO47" s="134"/>
      <c r="KPP47" s="134"/>
      <c r="KPQ47" s="134"/>
      <c r="KPR47" s="134"/>
      <c r="KPS47" s="134"/>
      <c r="KPT47" s="134"/>
      <c r="KPU47" s="134"/>
      <c r="KPV47" s="134"/>
      <c r="KPW47" s="134"/>
      <c r="KPX47" s="134"/>
      <c r="KPY47" s="134"/>
      <c r="KPZ47" s="134"/>
      <c r="KQA47" s="134"/>
      <c r="KQB47" s="134"/>
      <c r="KQC47" s="134"/>
      <c r="KQD47" s="134"/>
      <c r="KQE47" s="134"/>
      <c r="KQF47" s="134"/>
      <c r="KQG47" s="134"/>
      <c r="KQH47" s="134"/>
      <c r="KQI47" s="134"/>
      <c r="KQJ47" s="134"/>
      <c r="KQK47" s="134"/>
      <c r="KQL47" s="134"/>
      <c r="KQM47" s="134"/>
      <c r="KQN47" s="134"/>
      <c r="KQO47" s="134"/>
      <c r="KQP47" s="134"/>
      <c r="KQQ47" s="134"/>
      <c r="KQR47" s="134"/>
      <c r="KQS47" s="134"/>
      <c r="KQT47" s="134"/>
      <c r="KQU47" s="134"/>
      <c r="KQV47" s="134"/>
      <c r="KQW47" s="134"/>
      <c r="KQX47" s="134"/>
      <c r="KQY47" s="134"/>
      <c r="KQZ47" s="134"/>
      <c r="KRA47" s="134"/>
      <c r="KRB47" s="134"/>
      <c r="KRC47" s="134"/>
      <c r="KRD47" s="134"/>
      <c r="KRE47" s="134"/>
      <c r="KRF47" s="134"/>
      <c r="KRG47" s="134"/>
      <c r="KRH47" s="134"/>
      <c r="KRI47" s="134"/>
      <c r="KRJ47" s="134"/>
      <c r="KRK47" s="134"/>
      <c r="KRL47" s="134"/>
      <c r="KRM47" s="134"/>
      <c r="KRN47" s="134"/>
      <c r="KRO47" s="134"/>
      <c r="KRP47" s="134"/>
      <c r="KRQ47" s="134"/>
      <c r="KRR47" s="134"/>
      <c r="KRS47" s="134"/>
      <c r="KRT47" s="134"/>
      <c r="KRU47" s="134"/>
      <c r="KRV47" s="134"/>
      <c r="KRW47" s="134"/>
      <c r="KRX47" s="134"/>
      <c r="KRY47" s="134"/>
      <c r="KRZ47" s="134"/>
      <c r="KSA47" s="134"/>
      <c r="KSB47" s="134"/>
      <c r="KSC47" s="134"/>
      <c r="KSD47" s="134"/>
      <c r="KSE47" s="134"/>
      <c r="KSF47" s="134"/>
      <c r="KSG47" s="134"/>
      <c r="KSH47" s="134"/>
      <c r="KSI47" s="134"/>
      <c r="KSJ47" s="134"/>
      <c r="KSK47" s="134"/>
      <c r="KSL47" s="134"/>
      <c r="KSM47" s="134"/>
      <c r="KSN47" s="134"/>
      <c r="KSO47" s="134"/>
      <c r="KSP47" s="134"/>
      <c r="KSQ47" s="134"/>
      <c r="KSR47" s="134"/>
      <c r="KSS47" s="134"/>
      <c r="KST47" s="134"/>
      <c r="KSU47" s="134"/>
      <c r="KSV47" s="134"/>
      <c r="KSW47" s="134"/>
      <c r="KSX47" s="134"/>
      <c r="KSY47" s="134"/>
      <c r="KSZ47" s="134"/>
      <c r="KTA47" s="134"/>
      <c r="KTB47" s="134"/>
      <c r="KTC47" s="134"/>
      <c r="KTD47" s="134"/>
      <c r="KTE47" s="134"/>
      <c r="KTF47" s="134"/>
      <c r="KTG47" s="134"/>
      <c r="KTH47" s="134"/>
      <c r="KTI47" s="134"/>
      <c r="KTJ47" s="134"/>
      <c r="KTK47" s="134"/>
      <c r="KTL47" s="134"/>
      <c r="KTM47" s="134"/>
      <c r="KTN47" s="134"/>
      <c r="KTO47" s="134"/>
      <c r="KTP47" s="134"/>
      <c r="KTQ47" s="134"/>
      <c r="KTR47" s="134"/>
      <c r="KTS47" s="134"/>
      <c r="KTT47" s="134"/>
      <c r="KTU47" s="134"/>
      <c r="KTV47" s="134"/>
      <c r="KTW47" s="134"/>
      <c r="KTX47" s="134"/>
      <c r="KTY47" s="134"/>
      <c r="KTZ47" s="134"/>
      <c r="KUA47" s="134"/>
      <c r="KUB47" s="134"/>
      <c r="KUC47" s="134"/>
      <c r="KUD47" s="134"/>
      <c r="KUE47" s="134"/>
      <c r="KUF47" s="134"/>
      <c r="KUG47" s="134"/>
      <c r="KUH47" s="134"/>
      <c r="KUI47" s="134"/>
      <c r="KUJ47" s="134"/>
      <c r="KUK47" s="134"/>
      <c r="KUL47" s="134"/>
      <c r="KUM47" s="134"/>
      <c r="KUN47" s="134"/>
      <c r="KUO47" s="134"/>
      <c r="KUP47" s="134"/>
      <c r="KUQ47" s="134"/>
      <c r="KUR47" s="134"/>
      <c r="KUS47" s="134"/>
      <c r="KUT47" s="134"/>
      <c r="KUU47" s="134"/>
      <c r="KUV47" s="134"/>
      <c r="KUW47" s="134"/>
      <c r="KUX47" s="134"/>
      <c r="KUY47" s="134"/>
      <c r="KUZ47" s="134"/>
      <c r="KVA47" s="134"/>
      <c r="KVB47" s="134"/>
      <c r="KVC47" s="134"/>
      <c r="KVD47" s="134"/>
      <c r="KVE47" s="134"/>
      <c r="KVF47" s="134"/>
      <c r="KVG47" s="134"/>
      <c r="KVH47" s="134"/>
      <c r="KVI47" s="134"/>
      <c r="KVJ47" s="134"/>
      <c r="KVK47" s="134"/>
      <c r="KVL47" s="134"/>
      <c r="KVM47" s="134"/>
      <c r="KVN47" s="134"/>
      <c r="KVO47" s="134"/>
      <c r="KVP47" s="134"/>
      <c r="KVQ47" s="134"/>
      <c r="KVR47" s="134"/>
      <c r="KVS47" s="134"/>
      <c r="KVT47" s="134"/>
      <c r="KVU47" s="134"/>
      <c r="KVV47" s="134"/>
      <c r="KVW47" s="134"/>
      <c r="KVX47" s="134"/>
      <c r="KVY47" s="134"/>
      <c r="KVZ47" s="134"/>
      <c r="KWA47" s="134"/>
      <c r="KWB47" s="134"/>
      <c r="KWC47" s="134"/>
      <c r="KWD47" s="134"/>
      <c r="KWE47" s="134"/>
      <c r="KWF47" s="134"/>
      <c r="KWG47" s="134"/>
      <c r="KWH47" s="134"/>
      <c r="KWI47" s="134"/>
      <c r="KWJ47" s="134"/>
      <c r="KWK47" s="134"/>
      <c r="KWL47" s="134"/>
      <c r="KWM47" s="134"/>
      <c r="KWN47" s="134"/>
      <c r="KWO47" s="134"/>
      <c r="KWP47" s="134"/>
      <c r="KWQ47" s="134"/>
      <c r="KWR47" s="134"/>
      <c r="KWS47" s="134"/>
      <c r="KWT47" s="134"/>
      <c r="KWU47" s="134"/>
      <c r="KWV47" s="134"/>
      <c r="KWW47" s="134"/>
      <c r="KWX47" s="134"/>
      <c r="KWY47" s="134"/>
      <c r="KWZ47" s="134"/>
      <c r="KXA47" s="134"/>
      <c r="KXB47" s="134"/>
      <c r="KXC47" s="134"/>
      <c r="KXD47" s="134"/>
      <c r="KXE47" s="134"/>
      <c r="KXF47" s="134"/>
      <c r="KXG47" s="134"/>
      <c r="KXH47" s="134"/>
      <c r="KXI47" s="134"/>
      <c r="KXJ47" s="134"/>
      <c r="KXK47" s="134"/>
      <c r="KXL47" s="134"/>
      <c r="KXM47" s="134"/>
      <c r="KXN47" s="134"/>
      <c r="KXO47" s="134"/>
      <c r="KXP47" s="134"/>
      <c r="KXQ47" s="134"/>
      <c r="KXR47" s="134"/>
      <c r="KXS47" s="134"/>
      <c r="KXT47" s="134"/>
      <c r="KXU47" s="134"/>
      <c r="KXV47" s="134"/>
      <c r="KXW47" s="134"/>
      <c r="KXX47" s="134"/>
      <c r="KXY47" s="134"/>
      <c r="KXZ47" s="134"/>
      <c r="KYA47" s="134"/>
      <c r="KYB47" s="134"/>
      <c r="KYC47" s="134"/>
      <c r="KYD47" s="134"/>
      <c r="KYE47" s="134"/>
      <c r="KYF47" s="134"/>
      <c r="KYG47" s="134"/>
      <c r="KYH47" s="134"/>
      <c r="KYI47" s="134"/>
      <c r="KYJ47" s="134"/>
      <c r="KYK47" s="134"/>
      <c r="KYL47" s="134"/>
      <c r="KYM47" s="134"/>
      <c r="KYN47" s="134"/>
      <c r="KYO47" s="134"/>
      <c r="KYP47" s="134"/>
      <c r="KYQ47" s="134"/>
      <c r="KYR47" s="134"/>
      <c r="KYS47" s="134"/>
      <c r="KYT47" s="134"/>
      <c r="KYU47" s="134"/>
      <c r="KYV47" s="134"/>
      <c r="KYW47" s="134"/>
      <c r="KYX47" s="134"/>
      <c r="KYY47" s="134"/>
      <c r="KYZ47" s="134"/>
      <c r="KZA47" s="134"/>
      <c r="KZB47" s="134"/>
      <c r="KZC47" s="134"/>
      <c r="KZD47" s="134"/>
      <c r="KZE47" s="134"/>
      <c r="KZF47" s="134"/>
      <c r="KZG47" s="134"/>
      <c r="KZH47" s="134"/>
      <c r="KZI47" s="134"/>
      <c r="KZJ47" s="134"/>
      <c r="KZK47" s="134"/>
      <c r="KZL47" s="134"/>
      <c r="KZM47" s="134"/>
      <c r="KZN47" s="134"/>
      <c r="KZO47" s="134"/>
      <c r="KZP47" s="134"/>
      <c r="KZQ47" s="134"/>
      <c r="KZR47" s="134"/>
      <c r="KZS47" s="134"/>
      <c r="KZT47" s="134"/>
      <c r="KZU47" s="134"/>
      <c r="KZV47" s="134"/>
      <c r="KZW47" s="134"/>
      <c r="KZX47" s="134"/>
      <c r="KZY47" s="134"/>
      <c r="KZZ47" s="134"/>
      <c r="LAA47" s="134"/>
      <c r="LAB47" s="134"/>
      <c r="LAC47" s="134"/>
      <c r="LAD47" s="134"/>
      <c r="LAE47" s="134"/>
      <c r="LAF47" s="134"/>
      <c r="LAG47" s="134"/>
      <c r="LAH47" s="134"/>
      <c r="LAI47" s="134"/>
      <c r="LAJ47" s="134"/>
      <c r="LAK47" s="134"/>
      <c r="LAL47" s="134"/>
      <c r="LAM47" s="134"/>
      <c r="LAN47" s="134"/>
      <c r="LAO47" s="134"/>
      <c r="LAP47" s="134"/>
      <c r="LAQ47" s="134"/>
      <c r="LAR47" s="134"/>
      <c r="LAS47" s="134"/>
      <c r="LAT47" s="134"/>
      <c r="LAU47" s="134"/>
      <c r="LAV47" s="134"/>
      <c r="LAW47" s="134"/>
      <c r="LAX47" s="134"/>
      <c r="LAY47" s="134"/>
      <c r="LAZ47" s="134"/>
      <c r="LBA47" s="134"/>
      <c r="LBB47" s="134"/>
      <c r="LBC47" s="134"/>
      <c r="LBD47" s="134"/>
      <c r="LBE47" s="134"/>
      <c r="LBF47" s="134"/>
      <c r="LBG47" s="134"/>
      <c r="LBH47" s="134"/>
      <c r="LBI47" s="134"/>
      <c r="LBJ47" s="134"/>
      <c r="LBK47" s="134"/>
      <c r="LBL47" s="134"/>
      <c r="LBM47" s="134"/>
      <c r="LBN47" s="134"/>
      <c r="LBO47" s="134"/>
      <c r="LBP47" s="134"/>
      <c r="LBQ47" s="134"/>
      <c r="LBR47" s="134"/>
      <c r="LBS47" s="134"/>
      <c r="LBT47" s="134"/>
      <c r="LBU47" s="134"/>
      <c r="LBV47" s="134"/>
      <c r="LBW47" s="134"/>
      <c r="LBX47" s="134"/>
      <c r="LBY47" s="134"/>
      <c r="LBZ47" s="134"/>
      <c r="LCA47" s="134"/>
      <c r="LCB47" s="134"/>
      <c r="LCC47" s="134"/>
      <c r="LCD47" s="134"/>
      <c r="LCE47" s="134"/>
      <c r="LCF47" s="134"/>
      <c r="LCG47" s="134"/>
      <c r="LCH47" s="134"/>
      <c r="LCI47" s="134"/>
      <c r="LCJ47" s="134"/>
      <c r="LCK47" s="134"/>
      <c r="LCL47" s="134"/>
      <c r="LCM47" s="134"/>
      <c r="LCN47" s="134"/>
      <c r="LCO47" s="134"/>
      <c r="LCP47" s="134"/>
      <c r="LCQ47" s="134"/>
      <c r="LCR47" s="134"/>
      <c r="LCS47" s="134"/>
      <c r="LCT47" s="134"/>
      <c r="LCU47" s="134"/>
      <c r="LCV47" s="134"/>
      <c r="LCW47" s="134"/>
      <c r="LCX47" s="134"/>
      <c r="LCY47" s="134"/>
      <c r="LCZ47" s="134"/>
      <c r="LDA47" s="134"/>
      <c r="LDB47" s="134"/>
      <c r="LDC47" s="134"/>
      <c r="LDD47" s="134"/>
      <c r="LDE47" s="134"/>
      <c r="LDF47" s="134"/>
      <c r="LDG47" s="134"/>
      <c r="LDH47" s="134"/>
      <c r="LDI47" s="134"/>
      <c r="LDJ47" s="134"/>
      <c r="LDK47" s="134"/>
      <c r="LDL47" s="134"/>
      <c r="LDM47" s="134"/>
      <c r="LDN47" s="134"/>
      <c r="LDO47" s="134"/>
      <c r="LDP47" s="134"/>
      <c r="LDQ47" s="134"/>
      <c r="LDR47" s="134"/>
      <c r="LDS47" s="134"/>
      <c r="LDT47" s="134"/>
      <c r="LDU47" s="134"/>
      <c r="LDV47" s="134"/>
      <c r="LDW47" s="134"/>
      <c r="LDX47" s="134"/>
      <c r="LDY47" s="134"/>
      <c r="LDZ47" s="134"/>
      <c r="LEA47" s="134"/>
      <c r="LEB47" s="134"/>
      <c r="LEC47" s="134"/>
      <c r="LED47" s="134"/>
      <c r="LEE47" s="134"/>
      <c r="LEF47" s="134"/>
      <c r="LEG47" s="134"/>
      <c r="LEH47" s="134"/>
      <c r="LEI47" s="134"/>
      <c r="LEJ47" s="134"/>
      <c r="LEK47" s="134"/>
      <c r="LEL47" s="134"/>
      <c r="LEM47" s="134"/>
      <c r="LEN47" s="134"/>
      <c r="LEO47" s="134"/>
      <c r="LEP47" s="134"/>
      <c r="LEQ47" s="134"/>
      <c r="LER47" s="134"/>
      <c r="LES47" s="134"/>
      <c r="LET47" s="134"/>
      <c r="LEU47" s="134"/>
      <c r="LEV47" s="134"/>
      <c r="LEW47" s="134"/>
      <c r="LEX47" s="134"/>
      <c r="LEY47" s="134"/>
      <c r="LEZ47" s="134"/>
      <c r="LFA47" s="134"/>
      <c r="LFB47" s="134"/>
      <c r="LFC47" s="134"/>
      <c r="LFD47" s="134"/>
      <c r="LFE47" s="134"/>
      <c r="LFF47" s="134"/>
      <c r="LFG47" s="134"/>
      <c r="LFH47" s="134"/>
      <c r="LFI47" s="134"/>
      <c r="LFJ47" s="134"/>
      <c r="LFK47" s="134"/>
      <c r="LFL47" s="134"/>
      <c r="LFM47" s="134"/>
      <c r="LFN47" s="134"/>
      <c r="LFO47" s="134"/>
      <c r="LFP47" s="134"/>
      <c r="LFQ47" s="134"/>
      <c r="LFR47" s="134"/>
      <c r="LFS47" s="134"/>
      <c r="LFT47" s="134"/>
      <c r="LFU47" s="134"/>
      <c r="LFV47" s="134"/>
      <c r="LFW47" s="134"/>
      <c r="LFX47" s="134"/>
      <c r="LFY47" s="134"/>
      <c r="LFZ47" s="134"/>
      <c r="LGA47" s="134"/>
      <c r="LGB47" s="134"/>
      <c r="LGC47" s="134"/>
      <c r="LGD47" s="134"/>
      <c r="LGE47" s="134"/>
      <c r="LGF47" s="134"/>
      <c r="LGG47" s="134"/>
      <c r="LGH47" s="134"/>
      <c r="LGI47" s="134"/>
      <c r="LGJ47" s="134"/>
      <c r="LGK47" s="134"/>
      <c r="LGL47" s="134"/>
      <c r="LGM47" s="134"/>
      <c r="LGN47" s="134"/>
      <c r="LGO47" s="134"/>
      <c r="LGP47" s="134"/>
      <c r="LGQ47" s="134"/>
      <c r="LGR47" s="134"/>
      <c r="LGS47" s="134"/>
      <c r="LGT47" s="134"/>
      <c r="LGU47" s="134"/>
      <c r="LGV47" s="134"/>
      <c r="LGW47" s="134"/>
      <c r="LGX47" s="134"/>
      <c r="LGY47" s="134"/>
      <c r="LGZ47" s="134"/>
      <c r="LHA47" s="134"/>
      <c r="LHB47" s="134"/>
      <c r="LHC47" s="134"/>
      <c r="LHD47" s="134"/>
      <c r="LHE47" s="134"/>
      <c r="LHF47" s="134"/>
      <c r="LHG47" s="134"/>
      <c r="LHH47" s="134"/>
      <c r="LHI47" s="134"/>
      <c r="LHJ47" s="134"/>
      <c r="LHK47" s="134"/>
      <c r="LHL47" s="134"/>
      <c r="LHM47" s="134"/>
      <c r="LHN47" s="134"/>
      <c r="LHO47" s="134"/>
      <c r="LHP47" s="134"/>
      <c r="LHQ47" s="134"/>
      <c r="LHR47" s="134"/>
      <c r="LHS47" s="134"/>
      <c r="LHT47" s="134"/>
      <c r="LHU47" s="134"/>
      <c r="LHV47" s="134"/>
      <c r="LHW47" s="134"/>
      <c r="LHX47" s="134"/>
      <c r="LHY47" s="134"/>
      <c r="LHZ47" s="134"/>
      <c r="LIA47" s="134"/>
      <c r="LIB47" s="134"/>
      <c r="LIC47" s="134"/>
      <c r="LID47" s="134"/>
      <c r="LIE47" s="134"/>
      <c r="LIF47" s="134"/>
      <c r="LIG47" s="134"/>
      <c r="LIH47" s="134"/>
      <c r="LII47" s="134"/>
      <c r="LIJ47" s="134"/>
      <c r="LIK47" s="134"/>
      <c r="LIL47" s="134"/>
      <c r="LIM47" s="134"/>
      <c r="LIN47" s="134"/>
      <c r="LIO47" s="134"/>
      <c r="LIP47" s="134"/>
      <c r="LIQ47" s="134"/>
      <c r="LIR47" s="134"/>
      <c r="LIS47" s="134"/>
      <c r="LIT47" s="134"/>
      <c r="LIU47" s="134"/>
      <c r="LIV47" s="134"/>
      <c r="LIW47" s="134"/>
      <c r="LIX47" s="134"/>
      <c r="LIY47" s="134"/>
      <c r="LIZ47" s="134"/>
      <c r="LJA47" s="134"/>
      <c r="LJB47" s="134"/>
      <c r="LJC47" s="134"/>
      <c r="LJD47" s="134"/>
      <c r="LJE47" s="134"/>
      <c r="LJF47" s="134"/>
      <c r="LJG47" s="134"/>
      <c r="LJH47" s="134"/>
      <c r="LJI47" s="134"/>
      <c r="LJJ47" s="134"/>
      <c r="LJK47" s="134"/>
      <c r="LJL47" s="134"/>
      <c r="LJM47" s="134"/>
      <c r="LJN47" s="134"/>
      <c r="LJO47" s="134"/>
      <c r="LJP47" s="134"/>
      <c r="LJQ47" s="134"/>
      <c r="LJR47" s="134"/>
      <c r="LJS47" s="134"/>
      <c r="LJT47" s="134"/>
      <c r="LJU47" s="134"/>
      <c r="LJV47" s="134"/>
      <c r="LJW47" s="134"/>
      <c r="LJX47" s="134"/>
      <c r="LJY47" s="134"/>
      <c r="LJZ47" s="134"/>
      <c r="LKA47" s="134"/>
      <c r="LKB47" s="134"/>
      <c r="LKC47" s="134"/>
      <c r="LKD47" s="134"/>
      <c r="LKE47" s="134"/>
      <c r="LKF47" s="134"/>
      <c r="LKG47" s="134"/>
      <c r="LKH47" s="134"/>
      <c r="LKI47" s="134"/>
      <c r="LKJ47" s="134"/>
      <c r="LKK47" s="134"/>
      <c r="LKL47" s="134"/>
      <c r="LKM47" s="134"/>
      <c r="LKN47" s="134"/>
      <c r="LKO47" s="134"/>
      <c r="LKP47" s="134"/>
      <c r="LKQ47" s="134"/>
      <c r="LKR47" s="134"/>
      <c r="LKS47" s="134"/>
      <c r="LKT47" s="134"/>
      <c r="LKU47" s="134"/>
      <c r="LKV47" s="134"/>
      <c r="LKW47" s="134"/>
      <c r="LKX47" s="134"/>
      <c r="LKY47" s="134"/>
      <c r="LKZ47" s="134"/>
      <c r="LLA47" s="134"/>
      <c r="LLB47" s="134"/>
      <c r="LLC47" s="134"/>
      <c r="LLD47" s="134"/>
      <c r="LLE47" s="134"/>
      <c r="LLF47" s="134"/>
      <c r="LLG47" s="134"/>
      <c r="LLH47" s="134"/>
      <c r="LLI47" s="134"/>
      <c r="LLJ47" s="134"/>
      <c r="LLK47" s="134"/>
      <c r="LLL47" s="134"/>
      <c r="LLM47" s="134"/>
      <c r="LLN47" s="134"/>
      <c r="LLO47" s="134"/>
      <c r="LLP47" s="134"/>
      <c r="LLQ47" s="134"/>
      <c r="LLR47" s="134"/>
      <c r="LLS47" s="134"/>
      <c r="LLT47" s="134"/>
      <c r="LLU47" s="134"/>
      <c r="LLV47" s="134"/>
      <c r="LLW47" s="134"/>
      <c r="LLX47" s="134"/>
      <c r="LLY47" s="134"/>
      <c r="LLZ47" s="134"/>
      <c r="LMA47" s="134"/>
      <c r="LMB47" s="134"/>
      <c r="LMC47" s="134"/>
      <c r="LMD47" s="134"/>
      <c r="LME47" s="134"/>
      <c r="LMF47" s="134"/>
      <c r="LMG47" s="134"/>
      <c r="LMH47" s="134"/>
      <c r="LMI47" s="134"/>
      <c r="LMJ47" s="134"/>
      <c r="LMK47" s="134"/>
      <c r="LML47" s="134"/>
      <c r="LMM47" s="134"/>
      <c r="LMN47" s="134"/>
      <c r="LMO47" s="134"/>
      <c r="LMP47" s="134"/>
      <c r="LMQ47" s="134"/>
      <c r="LMR47" s="134"/>
      <c r="LMS47" s="134"/>
      <c r="LMT47" s="134"/>
      <c r="LMU47" s="134"/>
      <c r="LMV47" s="134"/>
      <c r="LMW47" s="134"/>
      <c r="LMX47" s="134"/>
      <c r="LMY47" s="134"/>
      <c r="LMZ47" s="134"/>
      <c r="LNA47" s="134"/>
      <c r="LNB47" s="134"/>
      <c r="LNC47" s="134"/>
      <c r="LND47" s="134"/>
      <c r="LNE47" s="134"/>
      <c r="LNF47" s="134"/>
      <c r="LNG47" s="134"/>
      <c r="LNH47" s="134"/>
      <c r="LNI47" s="134"/>
      <c r="LNJ47" s="134"/>
      <c r="LNK47" s="134"/>
      <c r="LNL47" s="134"/>
      <c r="LNM47" s="134"/>
      <c r="LNN47" s="134"/>
      <c r="LNO47" s="134"/>
      <c r="LNP47" s="134"/>
      <c r="LNQ47" s="134"/>
      <c r="LNR47" s="134"/>
      <c r="LNS47" s="134"/>
      <c r="LNT47" s="134"/>
      <c r="LNU47" s="134"/>
      <c r="LNV47" s="134"/>
      <c r="LNW47" s="134"/>
      <c r="LNX47" s="134"/>
      <c r="LNY47" s="134"/>
      <c r="LNZ47" s="134"/>
      <c r="LOA47" s="134"/>
      <c r="LOB47" s="134"/>
      <c r="LOC47" s="134"/>
      <c r="LOD47" s="134"/>
      <c r="LOE47" s="134"/>
      <c r="LOF47" s="134"/>
      <c r="LOG47" s="134"/>
      <c r="LOH47" s="134"/>
      <c r="LOI47" s="134"/>
      <c r="LOJ47" s="134"/>
      <c r="LOK47" s="134"/>
      <c r="LOL47" s="134"/>
      <c r="LOM47" s="134"/>
      <c r="LON47" s="134"/>
      <c r="LOO47" s="134"/>
      <c r="LOP47" s="134"/>
      <c r="LOQ47" s="134"/>
      <c r="LOR47" s="134"/>
      <c r="LOS47" s="134"/>
      <c r="LOT47" s="134"/>
      <c r="LOU47" s="134"/>
      <c r="LOV47" s="134"/>
      <c r="LOW47" s="134"/>
      <c r="LOX47" s="134"/>
      <c r="LOY47" s="134"/>
      <c r="LOZ47" s="134"/>
      <c r="LPA47" s="134"/>
      <c r="LPB47" s="134"/>
      <c r="LPC47" s="134"/>
      <c r="LPD47" s="134"/>
      <c r="LPE47" s="134"/>
      <c r="LPF47" s="134"/>
      <c r="LPG47" s="134"/>
      <c r="LPH47" s="134"/>
      <c r="LPI47" s="134"/>
      <c r="LPJ47" s="134"/>
      <c r="LPK47" s="134"/>
      <c r="LPL47" s="134"/>
      <c r="LPM47" s="134"/>
      <c r="LPN47" s="134"/>
      <c r="LPO47" s="134"/>
      <c r="LPP47" s="134"/>
      <c r="LPQ47" s="134"/>
      <c r="LPR47" s="134"/>
      <c r="LPS47" s="134"/>
      <c r="LPT47" s="134"/>
      <c r="LPU47" s="134"/>
      <c r="LPV47" s="134"/>
      <c r="LPW47" s="134"/>
      <c r="LPX47" s="134"/>
      <c r="LPY47" s="134"/>
      <c r="LPZ47" s="134"/>
      <c r="LQA47" s="134"/>
      <c r="LQB47" s="134"/>
      <c r="LQC47" s="134"/>
      <c r="LQD47" s="134"/>
      <c r="LQE47" s="134"/>
      <c r="LQF47" s="134"/>
      <c r="LQG47" s="134"/>
      <c r="LQH47" s="134"/>
      <c r="LQI47" s="134"/>
      <c r="LQJ47" s="134"/>
      <c r="LQK47" s="134"/>
      <c r="LQL47" s="134"/>
      <c r="LQM47" s="134"/>
      <c r="LQN47" s="134"/>
      <c r="LQO47" s="134"/>
      <c r="LQP47" s="134"/>
      <c r="LQQ47" s="134"/>
      <c r="LQR47" s="134"/>
      <c r="LQS47" s="134"/>
      <c r="LQT47" s="134"/>
      <c r="LQU47" s="134"/>
      <c r="LQV47" s="134"/>
      <c r="LQW47" s="134"/>
      <c r="LQX47" s="134"/>
      <c r="LQY47" s="134"/>
      <c r="LQZ47" s="134"/>
      <c r="LRA47" s="134"/>
      <c r="LRB47" s="134"/>
      <c r="LRC47" s="134"/>
      <c r="LRD47" s="134"/>
      <c r="LRE47" s="134"/>
      <c r="LRF47" s="134"/>
      <c r="LRG47" s="134"/>
      <c r="LRH47" s="134"/>
      <c r="LRI47" s="134"/>
      <c r="LRJ47" s="134"/>
      <c r="LRK47" s="134"/>
      <c r="LRL47" s="134"/>
      <c r="LRM47" s="134"/>
      <c r="LRN47" s="134"/>
      <c r="LRO47" s="134"/>
      <c r="LRP47" s="134"/>
      <c r="LRQ47" s="134"/>
      <c r="LRR47" s="134"/>
      <c r="LRS47" s="134"/>
      <c r="LRT47" s="134"/>
      <c r="LRU47" s="134"/>
      <c r="LRV47" s="134"/>
      <c r="LRW47" s="134"/>
      <c r="LRX47" s="134"/>
      <c r="LRY47" s="134"/>
      <c r="LRZ47" s="134"/>
      <c r="LSA47" s="134"/>
      <c r="LSB47" s="134"/>
      <c r="LSC47" s="134"/>
      <c r="LSD47" s="134"/>
      <c r="LSE47" s="134"/>
      <c r="LSF47" s="134"/>
      <c r="LSG47" s="134"/>
      <c r="LSH47" s="134"/>
      <c r="LSI47" s="134"/>
      <c r="LSJ47" s="134"/>
      <c r="LSK47" s="134"/>
      <c r="LSL47" s="134"/>
      <c r="LSM47" s="134"/>
      <c r="LSN47" s="134"/>
      <c r="LSO47" s="134"/>
      <c r="LSP47" s="134"/>
      <c r="LSQ47" s="134"/>
      <c r="LSR47" s="134"/>
      <c r="LSS47" s="134"/>
      <c r="LST47" s="134"/>
      <c r="LSU47" s="134"/>
      <c r="LSV47" s="134"/>
      <c r="LSW47" s="134"/>
      <c r="LSX47" s="134"/>
      <c r="LSY47" s="134"/>
      <c r="LSZ47" s="134"/>
      <c r="LTA47" s="134"/>
      <c r="LTB47" s="134"/>
      <c r="LTC47" s="134"/>
      <c r="LTD47" s="134"/>
      <c r="LTE47" s="134"/>
      <c r="LTF47" s="134"/>
      <c r="LTG47" s="134"/>
      <c r="LTH47" s="134"/>
      <c r="LTI47" s="134"/>
      <c r="LTJ47" s="134"/>
      <c r="LTK47" s="134"/>
      <c r="LTL47" s="134"/>
      <c r="LTM47" s="134"/>
      <c r="LTN47" s="134"/>
      <c r="LTO47" s="134"/>
      <c r="LTP47" s="134"/>
      <c r="LTQ47" s="134"/>
      <c r="LTR47" s="134"/>
      <c r="LTS47" s="134"/>
      <c r="LTT47" s="134"/>
      <c r="LTU47" s="134"/>
      <c r="LTV47" s="134"/>
      <c r="LTW47" s="134"/>
      <c r="LTX47" s="134"/>
      <c r="LTY47" s="134"/>
      <c r="LTZ47" s="134"/>
      <c r="LUA47" s="134"/>
      <c r="LUB47" s="134"/>
      <c r="LUC47" s="134"/>
      <c r="LUD47" s="134"/>
      <c r="LUE47" s="134"/>
      <c r="LUF47" s="134"/>
      <c r="LUG47" s="134"/>
      <c r="LUH47" s="134"/>
      <c r="LUI47" s="134"/>
      <c r="LUJ47" s="134"/>
      <c r="LUK47" s="134"/>
      <c r="LUL47" s="134"/>
      <c r="LUM47" s="134"/>
      <c r="LUN47" s="134"/>
      <c r="LUO47" s="134"/>
      <c r="LUP47" s="134"/>
      <c r="LUQ47" s="134"/>
      <c r="LUR47" s="134"/>
      <c r="LUS47" s="134"/>
      <c r="LUT47" s="134"/>
      <c r="LUU47" s="134"/>
      <c r="LUV47" s="134"/>
      <c r="LUW47" s="134"/>
      <c r="LUX47" s="134"/>
      <c r="LUY47" s="134"/>
      <c r="LUZ47" s="134"/>
      <c r="LVA47" s="134"/>
      <c r="LVB47" s="134"/>
      <c r="LVC47" s="134"/>
      <c r="LVD47" s="134"/>
      <c r="LVE47" s="134"/>
      <c r="LVF47" s="134"/>
      <c r="LVG47" s="134"/>
      <c r="LVH47" s="134"/>
      <c r="LVI47" s="134"/>
      <c r="LVJ47" s="134"/>
      <c r="LVK47" s="134"/>
      <c r="LVL47" s="134"/>
      <c r="LVM47" s="134"/>
      <c r="LVN47" s="134"/>
      <c r="LVO47" s="134"/>
      <c r="LVP47" s="134"/>
      <c r="LVQ47" s="134"/>
      <c r="LVR47" s="134"/>
      <c r="LVS47" s="134"/>
      <c r="LVT47" s="134"/>
      <c r="LVU47" s="134"/>
      <c r="LVV47" s="134"/>
      <c r="LVW47" s="134"/>
      <c r="LVX47" s="134"/>
      <c r="LVY47" s="134"/>
      <c r="LVZ47" s="134"/>
      <c r="LWA47" s="134"/>
      <c r="LWB47" s="134"/>
      <c r="LWC47" s="134"/>
      <c r="LWD47" s="134"/>
      <c r="LWE47" s="134"/>
      <c r="LWF47" s="134"/>
      <c r="LWG47" s="134"/>
      <c r="LWH47" s="134"/>
      <c r="LWI47" s="134"/>
      <c r="LWJ47" s="134"/>
      <c r="LWK47" s="134"/>
      <c r="LWL47" s="134"/>
      <c r="LWM47" s="134"/>
      <c r="LWN47" s="134"/>
      <c r="LWO47" s="134"/>
      <c r="LWP47" s="134"/>
      <c r="LWQ47" s="134"/>
      <c r="LWR47" s="134"/>
      <c r="LWS47" s="134"/>
      <c r="LWT47" s="134"/>
      <c r="LWU47" s="134"/>
      <c r="LWV47" s="134"/>
      <c r="LWW47" s="134"/>
      <c r="LWX47" s="134"/>
      <c r="LWY47" s="134"/>
      <c r="LWZ47" s="134"/>
      <c r="LXA47" s="134"/>
      <c r="LXB47" s="134"/>
      <c r="LXC47" s="134"/>
      <c r="LXD47" s="134"/>
      <c r="LXE47" s="134"/>
      <c r="LXF47" s="134"/>
      <c r="LXG47" s="134"/>
      <c r="LXH47" s="134"/>
      <c r="LXI47" s="134"/>
      <c r="LXJ47" s="134"/>
      <c r="LXK47" s="134"/>
      <c r="LXL47" s="134"/>
      <c r="LXM47" s="134"/>
      <c r="LXN47" s="134"/>
      <c r="LXO47" s="134"/>
      <c r="LXP47" s="134"/>
      <c r="LXQ47" s="134"/>
      <c r="LXR47" s="134"/>
      <c r="LXS47" s="134"/>
      <c r="LXT47" s="134"/>
      <c r="LXU47" s="134"/>
      <c r="LXV47" s="134"/>
      <c r="LXW47" s="134"/>
      <c r="LXX47" s="134"/>
      <c r="LXY47" s="134"/>
      <c r="LXZ47" s="134"/>
      <c r="LYA47" s="134"/>
      <c r="LYB47" s="134"/>
      <c r="LYC47" s="134"/>
      <c r="LYD47" s="134"/>
      <c r="LYE47" s="134"/>
      <c r="LYF47" s="134"/>
      <c r="LYG47" s="134"/>
      <c r="LYH47" s="134"/>
      <c r="LYI47" s="134"/>
      <c r="LYJ47" s="134"/>
      <c r="LYK47" s="134"/>
      <c r="LYL47" s="134"/>
      <c r="LYM47" s="134"/>
      <c r="LYN47" s="134"/>
      <c r="LYO47" s="134"/>
      <c r="LYP47" s="134"/>
      <c r="LYQ47" s="134"/>
      <c r="LYR47" s="134"/>
      <c r="LYS47" s="134"/>
      <c r="LYT47" s="134"/>
      <c r="LYU47" s="134"/>
      <c r="LYV47" s="134"/>
      <c r="LYW47" s="134"/>
      <c r="LYX47" s="134"/>
      <c r="LYY47" s="134"/>
      <c r="LYZ47" s="134"/>
      <c r="LZA47" s="134"/>
      <c r="LZB47" s="134"/>
      <c r="LZC47" s="134"/>
      <c r="LZD47" s="134"/>
      <c r="LZE47" s="134"/>
      <c r="LZF47" s="134"/>
      <c r="LZG47" s="134"/>
      <c r="LZH47" s="134"/>
      <c r="LZI47" s="134"/>
      <c r="LZJ47" s="134"/>
      <c r="LZK47" s="134"/>
      <c r="LZL47" s="134"/>
      <c r="LZM47" s="134"/>
      <c r="LZN47" s="134"/>
      <c r="LZO47" s="134"/>
      <c r="LZP47" s="134"/>
      <c r="LZQ47" s="134"/>
      <c r="LZR47" s="134"/>
      <c r="LZS47" s="134"/>
      <c r="LZT47" s="134"/>
      <c r="LZU47" s="134"/>
      <c r="LZV47" s="134"/>
      <c r="LZW47" s="134"/>
      <c r="LZX47" s="134"/>
      <c r="LZY47" s="134"/>
      <c r="LZZ47" s="134"/>
      <c r="MAA47" s="134"/>
      <c r="MAB47" s="134"/>
      <c r="MAC47" s="134"/>
      <c r="MAD47" s="134"/>
      <c r="MAE47" s="134"/>
      <c r="MAF47" s="134"/>
      <c r="MAG47" s="134"/>
      <c r="MAH47" s="134"/>
      <c r="MAI47" s="134"/>
      <c r="MAJ47" s="134"/>
      <c r="MAK47" s="134"/>
      <c r="MAL47" s="134"/>
      <c r="MAM47" s="134"/>
      <c r="MAN47" s="134"/>
      <c r="MAO47" s="134"/>
      <c r="MAP47" s="134"/>
      <c r="MAQ47" s="134"/>
      <c r="MAR47" s="134"/>
      <c r="MAS47" s="134"/>
      <c r="MAT47" s="134"/>
      <c r="MAU47" s="134"/>
      <c r="MAV47" s="134"/>
      <c r="MAW47" s="134"/>
      <c r="MAX47" s="134"/>
      <c r="MAY47" s="134"/>
      <c r="MAZ47" s="134"/>
      <c r="MBA47" s="134"/>
      <c r="MBB47" s="134"/>
      <c r="MBC47" s="134"/>
      <c r="MBD47" s="134"/>
      <c r="MBE47" s="134"/>
      <c r="MBF47" s="134"/>
      <c r="MBG47" s="134"/>
      <c r="MBH47" s="134"/>
      <c r="MBI47" s="134"/>
      <c r="MBJ47" s="134"/>
      <c r="MBK47" s="134"/>
      <c r="MBL47" s="134"/>
      <c r="MBM47" s="134"/>
      <c r="MBN47" s="134"/>
      <c r="MBO47" s="134"/>
      <c r="MBP47" s="134"/>
      <c r="MBQ47" s="134"/>
      <c r="MBR47" s="134"/>
      <c r="MBS47" s="134"/>
      <c r="MBT47" s="134"/>
      <c r="MBU47" s="134"/>
      <c r="MBV47" s="134"/>
      <c r="MBW47" s="134"/>
      <c r="MBX47" s="134"/>
      <c r="MBY47" s="134"/>
      <c r="MBZ47" s="134"/>
      <c r="MCA47" s="134"/>
      <c r="MCB47" s="134"/>
      <c r="MCC47" s="134"/>
      <c r="MCD47" s="134"/>
      <c r="MCE47" s="134"/>
      <c r="MCF47" s="134"/>
      <c r="MCG47" s="134"/>
      <c r="MCH47" s="134"/>
      <c r="MCI47" s="134"/>
      <c r="MCJ47" s="134"/>
      <c r="MCK47" s="134"/>
      <c r="MCL47" s="134"/>
      <c r="MCM47" s="134"/>
      <c r="MCN47" s="134"/>
      <c r="MCO47" s="134"/>
      <c r="MCP47" s="134"/>
      <c r="MCQ47" s="134"/>
      <c r="MCR47" s="134"/>
      <c r="MCS47" s="134"/>
      <c r="MCT47" s="134"/>
      <c r="MCU47" s="134"/>
      <c r="MCV47" s="134"/>
      <c r="MCW47" s="134"/>
      <c r="MCX47" s="134"/>
      <c r="MCY47" s="134"/>
      <c r="MCZ47" s="134"/>
      <c r="MDA47" s="134"/>
      <c r="MDB47" s="134"/>
      <c r="MDC47" s="134"/>
      <c r="MDD47" s="134"/>
      <c r="MDE47" s="134"/>
      <c r="MDF47" s="134"/>
      <c r="MDG47" s="134"/>
      <c r="MDH47" s="134"/>
      <c r="MDI47" s="134"/>
      <c r="MDJ47" s="134"/>
      <c r="MDK47" s="134"/>
      <c r="MDL47" s="134"/>
      <c r="MDM47" s="134"/>
      <c r="MDN47" s="134"/>
      <c r="MDO47" s="134"/>
      <c r="MDP47" s="134"/>
      <c r="MDQ47" s="134"/>
      <c r="MDR47" s="134"/>
      <c r="MDS47" s="134"/>
      <c r="MDT47" s="134"/>
      <c r="MDU47" s="134"/>
      <c r="MDV47" s="134"/>
      <c r="MDW47" s="134"/>
      <c r="MDX47" s="134"/>
      <c r="MDY47" s="134"/>
      <c r="MDZ47" s="134"/>
      <c r="MEA47" s="134"/>
      <c r="MEB47" s="134"/>
      <c r="MEC47" s="134"/>
      <c r="MED47" s="134"/>
      <c r="MEE47" s="134"/>
      <c r="MEF47" s="134"/>
      <c r="MEG47" s="134"/>
      <c r="MEH47" s="134"/>
      <c r="MEI47" s="134"/>
      <c r="MEJ47" s="134"/>
      <c r="MEK47" s="134"/>
      <c r="MEL47" s="134"/>
      <c r="MEM47" s="134"/>
      <c r="MEN47" s="134"/>
      <c r="MEO47" s="134"/>
      <c r="MEP47" s="134"/>
      <c r="MEQ47" s="134"/>
      <c r="MER47" s="134"/>
      <c r="MES47" s="134"/>
      <c r="MET47" s="134"/>
      <c r="MEU47" s="134"/>
      <c r="MEV47" s="134"/>
      <c r="MEW47" s="134"/>
      <c r="MEX47" s="134"/>
      <c r="MEY47" s="134"/>
      <c r="MEZ47" s="134"/>
      <c r="MFA47" s="134"/>
      <c r="MFB47" s="134"/>
      <c r="MFC47" s="134"/>
      <c r="MFD47" s="134"/>
      <c r="MFE47" s="134"/>
      <c r="MFF47" s="134"/>
      <c r="MFG47" s="134"/>
      <c r="MFH47" s="134"/>
      <c r="MFI47" s="134"/>
      <c r="MFJ47" s="134"/>
      <c r="MFK47" s="134"/>
      <c r="MFL47" s="134"/>
      <c r="MFM47" s="134"/>
      <c r="MFN47" s="134"/>
      <c r="MFO47" s="134"/>
      <c r="MFP47" s="134"/>
      <c r="MFQ47" s="134"/>
      <c r="MFR47" s="134"/>
      <c r="MFS47" s="134"/>
      <c r="MFT47" s="134"/>
      <c r="MFU47" s="134"/>
      <c r="MFV47" s="134"/>
      <c r="MFW47" s="134"/>
      <c r="MFX47" s="134"/>
      <c r="MFY47" s="134"/>
      <c r="MFZ47" s="134"/>
      <c r="MGA47" s="134"/>
      <c r="MGB47" s="134"/>
      <c r="MGC47" s="134"/>
      <c r="MGD47" s="134"/>
      <c r="MGE47" s="134"/>
      <c r="MGF47" s="134"/>
      <c r="MGG47" s="134"/>
      <c r="MGH47" s="134"/>
      <c r="MGI47" s="134"/>
      <c r="MGJ47" s="134"/>
      <c r="MGK47" s="134"/>
      <c r="MGL47" s="134"/>
      <c r="MGM47" s="134"/>
      <c r="MGN47" s="134"/>
      <c r="MGO47" s="134"/>
      <c r="MGP47" s="134"/>
      <c r="MGQ47" s="134"/>
      <c r="MGR47" s="134"/>
      <c r="MGS47" s="134"/>
      <c r="MGT47" s="134"/>
      <c r="MGU47" s="134"/>
      <c r="MGV47" s="134"/>
      <c r="MGW47" s="134"/>
      <c r="MGX47" s="134"/>
      <c r="MGY47" s="134"/>
      <c r="MGZ47" s="134"/>
      <c r="MHA47" s="134"/>
      <c r="MHB47" s="134"/>
      <c r="MHC47" s="134"/>
      <c r="MHD47" s="134"/>
      <c r="MHE47" s="134"/>
      <c r="MHF47" s="134"/>
      <c r="MHG47" s="134"/>
      <c r="MHH47" s="134"/>
      <c r="MHI47" s="134"/>
      <c r="MHJ47" s="134"/>
      <c r="MHK47" s="134"/>
      <c r="MHL47" s="134"/>
      <c r="MHM47" s="134"/>
      <c r="MHN47" s="134"/>
      <c r="MHO47" s="134"/>
      <c r="MHP47" s="134"/>
      <c r="MHQ47" s="134"/>
      <c r="MHR47" s="134"/>
      <c r="MHS47" s="134"/>
      <c r="MHT47" s="134"/>
      <c r="MHU47" s="134"/>
      <c r="MHV47" s="134"/>
      <c r="MHW47" s="134"/>
      <c r="MHX47" s="134"/>
      <c r="MHY47" s="134"/>
      <c r="MHZ47" s="134"/>
      <c r="MIA47" s="134"/>
      <c r="MIB47" s="134"/>
      <c r="MIC47" s="134"/>
      <c r="MID47" s="134"/>
      <c r="MIE47" s="134"/>
      <c r="MIF47" s="134"/>
      <c r="MIG47" s="134"/>
      <c r="MIH47" s="134"/>
      <c r="MII47" s="134"/>
      <c r="MIJ47" s="134"/>
      <c r="MIK47" s="134"/>
      <c r="MIL47" s="134"/>
      <c r="MIM47" s="134"/>
      <c r="MIN47" s="134"/>
      <c r="MIO47" s="134"/>
      <c r="MIP47" s="134"/>
      <c r="MIQ47" s="134"/>
      <c r="MIR47" s="134"/>
      <c r="MIS47" s="134"/>
      <c r="MIT47" s="134"/>
      <c r="MIU47" s="134"/>
      <c r="MIV47" s="134"/>
      <c r="MIW47" s="134"/>
      <c r="MIX47" s="134"/>
      <c r="MIY47" s="134"/>
      <c r="MIZ47" s="134"/>
      <c r="MJA47" s="134"/>
      <c r="MJB47" s="134"/>
      <c r="MJC47" s="134"/>
      <c r="MJD47" s="134"/>
      <c r="MJE47" s="134"/>
      <c r="MJF47" s="134"/>
      <c r="MJG47" s="134"/>
      <c r="MJH47" s="134"/>
      <c r="MJI47" s="134"/>
      <c r="MJJ47" s="134"/>
      <c r="MJK47" s="134"/>
      <c r="MJL47" s="134"/>
      <c r="MJM47" s="134"/>
      <c r="MJN47" s="134"/>
      <c r="MJO47" s="134"/>
      <c r="MJP47" s="134"/>
      <c r="MJQ47" s="134"/>
      <c r="MJR47" s="134"/>
      <c r="MJS47" s="134"/>
      <c r="MJT47" s="134"/>
      <c r="MJU47" s="134"/>
      <c r="MJV47" s="134"/>
      <c r="MJW47" s="134"/>
      <c r="MJX47" s="134"/>
      <c r="MJY47" s="134"/>
      <c r="MJZ47" s="134"/>
      <c r="MKA47" s="134"/>
      <c r="MKB47" s="134"/>
      <c r="MKC47" s="134"/>
      <c r="MKD47" s="134"/>
      <c r="MKE47" s="134"/>
      <c r="MKF47" s="134"/>
      <c r="MKG47" s="134"/>
      <c r="MKH47" s="134"/>
      <c r="MKI47" s="134"/>
      <c r="MKJ47" s="134"/>
      <c r="MKK47" s="134"/>
      <c r="MKL47" s="134"/>
      <c r="MKM47" s="134"/>
      <c r="MKN47" s="134"/>
      <c r="MKO47" s="134"/>
      <c r="MKP47" s="134"/>
      <c r="MKQ47" s="134"/>
      <c r="MKR47" s="134"/>
      <c r="MKS47" s="134"/>
      <c r="MKT47" s="134"/>
      <c r="MKU47" s="134"/>
      <c r="MKV47" s="134"/>
      <c r="MKW47" s="134"/>
      <c r="MKX47" s="134"/>
      <c r="MKY47" s="134"/>
      <c r="MKZ47" s="134"/>
      <c r="MLA47" s="134"/>
      <c r="MLB47" s="134"/>
      <c r="MLC47" s="134"/>
      <c r="MLD47" s="134"/>
      <c r="MLE47" s="134"/>
      <c r="MLF47" s="134"/>
      <c r="MLG47" s="134"/>
      <c r="MLH47" s="134"/>
      <c r="MLI47" s="134"/>
      <c r="MLJ47" s="134"/>
      <c r="MLK47" s="134"/>
      <c r="MLL47" s="134"/>
      <c r="MLM47" s="134"/>
      <c r="MLN47" s="134"/>
      <c r="MLO47" s="134"/>
      <c r="MLP47" s="134"/>
      <c r="MLQ47" s="134"/>
      <c r="MLR47" s="134"/>
      <c r="MLS47" s="134"/>
      <c r="MLT47" s="134"/>
      <c r="MLU47" s="134"/>
      <c r="MLV47" s="134"/>
      <c r="MLW47" s="134"/>
      <c r="MLX47" s="134"/>
      <c r="MLY47" s="134"/>
      <c r="MLZ47" s="134"/>
      <c r="MMA47" s="134"/>
      <c r="MMB47" s="134"/>
      <c r="MMC47" s="134"/>
      <c r="MMD47" s="134"/>
      <c r="MME47" s="134"/>
      <c r="MMF47" s="134"/>
      <c r="MMG47" s="134"/>
      <c r="MMH47" s="134"/>
      <c r="MMI47" s="134"/>
      <c r="MMJ47" s="134"/>
      <c r="MMK47" s="134"/>
      <c r="MML47" s="134"/>
      <c r="MMM47" s="134"/>
      <c r="MMN47" s="134"/>
      <c r="MMO47" s="134"/>
      <c r="MMP47" s="134"/>
      <c r="MMQ47" s="134"/>
      <c r="MMR47" s="134"/>
      <c r="MMS47" s="134"/>
      <c r="MMT47" s="134"/>
      <c r="MMU47" s="134"/>
      <c r="MMV47" s="134"/>
      <c r="MMW47" s="134"/>
      <c r="MMX47" s="134"/>
      <c r="MMY47" s="134"/>
      <c r="MMZ47" s="134"/>
      <c r="MNA47" s="134"/>
      <c r="MNB47" s="134"/>
      <c r="MNC47" s="134"/>
      <c r="MND47" s="134"/>
      <c r="MNE47" s="134"/>
      <c r="MNF47" s="134"/>
      <c r="MNG47" s="134"/>
      <c r="MNH47" s="134"/>
      <c r="MNI47" s="134"/>
      <c r="MNJ47" s="134"/>
      <c r="MNK47" s="134"/>
      <c r="MNL47" s="134"/>
      <c r="MNM47" s="134"/>
      <c r="MNN47" s="134"/>
      <c r="MNO47" s="134"/>
      <c r="MNP47" s="134"/>
      <c r="MNQ47" s="134"/>
      <c r="MNR47" s="134"/>
      <c r="MNS47" s="134"/>
      <c r="MNT47" s="134"/>
      <c r="MNU47" s="134"/>
      <c r="MNV47" s="134"/>
      <c r="MNW47" s="134"/>
      <c r="MNX47" s="134"/>
      <c r="MNY47" s="134"/>
      <c r="MNZ47" s="134"/>
      <c r="MOA47" s="134"/>
      <c r="MOB47" s="134"/>
      <c r="MOC47" s="134"/>
      <c r="MOD47" s="134"/>
      <c r="MOE47" s="134"/>
      <c r="MOF47" s="134"/>
      <c r="MOG47" s="134"/>
      <c r="MOH47" s="134"/>
      <c r="MOI47" s="134"/>
      <c r="MOJ47" s="134"/>
      <c r="MOK47" s="134"/>
      <c r="MOL47" s="134"/>
      <c r="MOM47" s="134"/>
      <c r="MON47" s="134"/>
      <c r="MOO47" s="134"/>
      <c r="MOP47" s="134"/>
      <c r="MOQ47" s="134"/>
      <c r="MOR47" s="134"/>
      <c r="MOS47" s="134"/>
      <c r="MOT47" s="134"/>
      <c r="MOU47" s="134"/>
      <c r="MOV47" s="134"/>
      <c r="MOW47" s="134"/>
      <c r="MOX47" s="134"/>
      <c r="MOY47" s="134"/>
      <c r="MOZ47" s="134"/>
      <c r="MPA47" s="134"/>
      <c r="MPB47" s="134"/>
      <c r="MPC47" s="134"/>
      <c r="MPD47" s="134"/>
      <c r="MPE47" s="134"/>
      <c r="MPF47" s="134"/>
      <c r="MPG47" s="134"/>
      <c r="MPH47" s="134"/>
      <c r="MPI47" s="134"/>
      <c r="MPJ47" s="134"/>
      <c r="MPK47" s="134"/>
      <c r="MPL47" s="134"/>
      <c r="MPM47" s="134"/>
      <c r="MPN47" s="134"/>
      <c r="MPO47" s="134"/>
      <c r="MPP47" s="134"/>
      <c r="MPQ47" s="134"/>
      <c r="MPR47" s="134"/>
      <c r="MPS47" s="134"/>
      <c r="MPT47" s="134"/>
      <c r="MPU47" s="134"/>
      <c r="MPV47" s="134"/>
      <c r="MPW47" s="134"/>
      <c r="MPX47" s="134"/>
      <c r="MPY47" s="134"/>
      <c r="MPZ47" s="134"/>
      <c r="MQA47" s="134"/>
      <c r="MQB47" s="134"/>
      <c r="MQC47" s="134"/>
      <c r="MQD47" s="134"/>
      <c r="MQE47" s="134"/>
      <c r="MQF47" s="134"/>
      <c r="MQG47" s="134"/>
      <c r="MQH47" s="134"/>
      <c r="MQI47" s="134"/>
      <c r="MQJ47" s="134"/>
      <c r="MQK47" s="134"/>
      <c r="MQL47" s="134"/>
      <c r="MQM47" s="134"/>
      <c r="MQN47" s="134"/>
      <c r="MQO47" s="134"/>
      <c r="MQP47" s="134"/>
      <c r="MQQ47" s="134"/>
      <c r="MQR47" s="134"/>
      <c r="MQS47" s="134"/>
      <c r="MQT47" s="134"/>
      <c r="MQU47" s="134"/>
      <c r="MQV47" s="134"/>
      <c r="MQW47" s="134"/>
      <c r="MQX47" s="134"/>
      <c r="MQY47" s="134"/>
      <c r="MQZ47" s="134"/>
      <c r="MRA47" s="134"/>
      <c r="MRB47" s="134"/>
      <c r="MRC47" s="134"/>
      <c r="MRD47" s="134"/>
      <c r="MRE47" s="134"/>
      <c r="MRF47" s="134"/>
      <c r="MRG47" s="134"/>
      <c r="MRH47" s="134"/>
      <c r="MRI47" s="134"/>
      <c r="MRJ47" s="134"/>
      <c r="MRK47" s="134"/>
      <c r="MRL47" s="134"/>
      <c r="MRM47" s="134"/>
      <c r="MRN47" s="134"/>
      <c r="MRO47" s="134"/>
      <c r="MRP47" s="134"/>
      <c r="MRQ47" s="134"/>
      <c r="MRR47" s="134"/>
      <c r="MRS47" s="134"/>
      <c r="MRT47" s="134"/>
      <c r="MRU47" s="134"/>
      <c r="MRV47" s="134"/>
      <c r="MRW47" s="134"/>
      <c r="MRX47" s="134"/>
      <c r="MRY47" s="134"/>
      <c r="MRZ47" s="134"/>
      <c r="MSA47" s="134"/>
      <c r="MSB47" s="134"/>
      <c r="MSC47" s="134"/>
      <c r="MSD47" s="134"/>
      <c r="MSE47" s="134"/>
      <c r="MSF47" s="134"/>
      <c r="MSG47" s="134"/>
      <c r="MSH47" s="134"/>
      <c r="MSI47" s="134"/>
      <c r="MSJ47" s="134"/>
      <c r="MSK47" s="134"/>
      <c r="MSL47" s="134"/>
      <c r="MSM47" s="134"/>
      <c r="MSN47" s="134"/>
      <c r="MSO47" s="134"/>
      <c r="MSP47" s="134"/>
      <c r="MSQ47" s="134"/>
      <c r="MSR47" s="134"/>
      <c r="MSS47" s="134"/>
      <c r="MST47" s="134"/>
      <c r="MSU47" s="134"/>
      <c r="MSV47" s="134"/>
      <c r="MSW47" s="134"/>
      <c r="MSX47" s="134"/>
      <c r="MSY47" s="134"/>
      <c r="MSZ47" s="134"/>
      <c r="MTA47" s="134"/>
      <c r="MTB47" s="134"/>
      <c r="MTC47" s="134"/>
      <c r="MTD47" s="134"/>
      <c r="MTE47" s="134"/>
      <c r="MTF47" s="134"/>
      <c r="MTG47" s="134"/>
      <c r="MTH47" s="134"/>
      <c r="MTI47" s="134"/>
      <c r="MTJ47" s="134"/>
      <c r="MTK47" s="134"/>
      <c r="MTL47" s="134"/>
      <c r="MTM47" s="134"/>
      <c r="MTN47" s="134"/>
      <c r="MTO47" s="134"/>
      <c r="MTP47" s="134"/>
      <c r="MTQ47" s="134"/>
      <c r="MTR47" s="134"/>
      <c r="MTS47" s="134"/>
      <c r="MTT47" s="134"/>
      <c r="MTU47" s="134"/>
      <c r="MTV47" s="134"/>
      <c r="MTW47" s="134"/>
      <c r="MTX47" s="134"/>
      <c r="MTY47" s="134"/>
      <c r="MTZ47" s="134"/>
      <c r="MUA47" s="134"/>
      <c r="MUB47" s="134"/>
      <c r="MUC47" s="134"/>
      <c r="MUD47" s="134"/>
      <c r="MUE47" s="134"/>
      <c r="MUF47" s="134"/>
      <c r="MUG47" s="134"/>
      <c r="MUH47" s="134"/>
      <c r="MUI47" s="134"/>
      <c r="MUJ47" s="134"/>
      <c r="MUK47" s="134"/>
      <c r="MUL47" s="134"/>
      <c r="MUM47" s="134"/>
      <c r="MUN47" s="134"/>
      <c r="MUO47" s="134"/>
      <c r="MUP47" s="134"/>
      <c r="MUQ47" s="134"/>
      <c r="MUR47" s="134"/>
      <c r="MUS47" s="134"/>
      <c r="MUT47" s="134"/>
      <c r="MUU47" s="134"/>
      <c r="MUV47" s="134"/>
      <c r="MUW47" s="134"/>
      <c r="MUX47" s="134"/>
      <c r="MUY47" s="134"/>
      <c r="MUZ47" s="134"/>
      <c r="MVA47" s="134"/>
      <c r="MVB47" s="134"/>
      <c r="MVC47" s="134"/>
      <c r="MVD47" s="134"/>
      <c r="MVE47" s="134"/>
      <c r="MVF47" s="134"/>
      <c r="MVG47" s="134"/>
      <c r="MVH47" s="134"/>
      <c r="MVI47" s="134"/>
      <c r="MVJ47" s="134"/>
      <c r="MVK47" s="134"/>
      <c r="MVL47" s="134"/>
      <c r="MVM47" s="134"/>
      <c r="MVN47" s="134"/>
      <c r="MVO47" s="134"/>
      <c r="MVP47" s="134"/>
      <c r="MVQ47" s="134"/>
      <c r="MVR47" s="134"/>
      <c r="MVS47" s="134"/>
      <c r="MVT47" s="134"/>
      <c r="MVU47" s="134"/>
      <c r="MVV47" s="134"/>
      <c r="MVW47" s="134"/>
      <c r="MVX47" s="134"/>
      <c r="MVY47" s="134"/>
      <c r="MVZ47" s="134"/>
      <c r="MWA47" s="134"/>
      <c r="MWB47" s="134"/>
      <c r="MWC47" s="134"/>
      <c r="MWD47" s="134"/>
      <c r="MWE47" s="134"/>
      <c r="MWF47" s="134"/>
      <c r="MWG47" s="134"/>
      <c r="MWH47" s="134"/>
      <c r="MWI47" s="134"/>
      <c r="MWJ47" s="134"/>
      <c r="MWK47" s="134"/>
      <c r="MWL47" s="134"/>
      <c r="MWM47" s="134"/>
      <c r="MWN47" s="134"/>
      <c r="MWO47" s="134"/>
      <c r="MWP47" s="134"/>
      <c r="MWQ47" s="134"/>
      <c r="MWR47" s="134"/>
      <c r="MWS47" s="134"/>
      <c r="MWT47" s="134"/>
      <c r="MWU47" s="134"/>
      <c r="MWV47" s="134"/>
      <c r="MWW47" s="134"/>
      <c r="MWX47" s="134"/>
      <c r="MWY47" s="134"/>
      <c r="MWZ47" s="134"/>
      <c r="MXA47" s="134"/>
      <c r="MXB47" s="134"/>
      <c r="MXC47" s="134"/>
      <c r="MXD47" s="134"/>
      <c r="MXE47" s="134"/>
      <c r="MXF47" s="134"/>
      <c r="MXG47" s="134"/>
      <c r="MXH47" s="134"/>
      <c r="MXI47" s="134"/>
      <c r="MXJ47" s="134"/>
      <c r="MXK47" s="134"/>
      <c r="MXL47" s="134"/>
      <c r="MXM47" s="134"/>
      <c r="MXN47" s="134"/>
      <c r="MXO47" s="134"/>
      <c r="MXP47" s="134"/>
      <c r="MXQ47" s="134"/>
      <c r="MXR47" s="134"/>
      <c r="MXS47" s="134"/>
      <c r="MXT47" s="134"/>
      <c r="MXU47" s="134"/>
      <c r="MXV47" s="134"/>
      <c r="MXW47" s="134"/>
      <c r="MXX47" s="134"/>
      <c r="MXY47" s="134"/>
      <c r="MXZ47" s="134"/>
      <c r="MYA47" s="134"/>
      <c r="MYB47" s="134"/>
      <c r="MYC47" s="134"/>
      <c r="MYD47" s="134"/>
      <c r="MYE47" s="134"/>
      <c r="MYF47" s="134"/>
      <c r="MYG47" s="134"/>
      <c r="MYH47" s="134"/>
      <c r="MYI47" s="134"/>
      <c r="MYJ47" s="134"/>
      <c r="MYK47" s="134"/>
      <c r="MYL47" s="134"/>
      <c r="MYM47" s="134"/>
      <c r="MYN47" s="134"/>
      <c r="MYO47" s="134"/>
      <c r="MYP47" s="134"/>
      <c r="MYQ47" s="134"/>
      <c r="MYR47" s="134"/>
      <c r="MYS47" s="134"/>
      <c r="MYT47" s="134"/>
      <c r="MYU47" s="134"/>
      <c r="MYV47" s="134"/>
      <c r="MYW47" s="134"/>
      <c r="MYX47" s="134"/>
      <c r="MYY47" s="134"/>
      <c r="MYZ47" s="134"/>
      <c r="MZA47" s="134"/>
      <c r="MZB47" s="134"/>
      <c r="MZC47" s="134"/>
      <c r="MZD47" s="134"/>
      <c r="MZE47" s="134"/>
      <c r="MZF47" s="134"/>
      <c r="MZG47" s="134"/>
      <c r="MZH47" s="134"/>
      <c r="MZI47" s="134"/>
      <c r="MZJ47" s="134"/>
      <c r="MZK47" s="134"/>
      <c r="MZL47" s="134"/>
      <c r="MZM47" s="134"/>
      <c r="MZN47" s="134"/>
      <c r="MZO47" s="134"/>
      <c r="MZP47" s="134"/>
      <c r="MZQ47" s="134"/>
      <c r="MZR47" s="134"/>
      <c r="MZS47" s="134"/>
      <c r="MZT47" s="134"/>
      <c r="MZU47" s="134"/>
      <c r="MZV47" s="134"/>
      <c r="MZW47" s="134"/>
      <c r="MZX47" s="134"/>
      <c r="MZY47" s="134"/>
      <c r="MZZ47" s="134"/>
      <c r="NAA47" s="134"/>
      <c r="NAB47" s="134"/>
      <c r="NAC47" s="134"/>
      <c r="NAD47" s="134"/>
      <c r="NAE47" s="134"/>
      <c r="NAF47" s="134"/>
      <c r="NAG47" s="134"/>
      <c r="NAH47" s="134"/>
      <c r="NAI47" s="134"/>
      <c r="NAJ47" s="134"/>
      <c r="NAK47" s="134"/>
      <c r="NAL47" s="134"/>
      <c r="NAM47" s="134"/>
      <c r="NAN47" s="134"/>
      <c r="NAO47" s="134"/>
      <c r="NAP47" s="134"/>
      <c r="NAQ47" s="134"/>
      <c r="NAR47" s="134"/>
      <c r="NAS47" s="134"/>
      <c r="NAT47" s="134"/>
      <c r="NAU47" s="134"/>
      <c r="NAV47" s="134"/>
      <c r="NAW47" s="134"/>
      <c r="NAX47" s="134"/>
      <c r="NAY47" s="134"/>
      <c r="NAZ47" s="134"/>
      <c r="NBA47" s="134"/>
      <c r="NBB47" s="134"/>
      <c r="NBC47" s="134"/>
      <c r="NBD47" s="134"/>
      <c r="NBE47" s="134"/>
      <c r="NBF47" s="134"/>
      <c r="NBG47" s="134"/>
      <c r="NBH47" s="134"/>
      <c r="NBI47" s="134"/>
      <c r="NBJ47" s="134"/>
      <c r="NBK47" s="134"/>
      <c r="NBL47" s="134"/>
      <c r="NBM47" s="134"/>
      <c r="NBN47" s="134"/>
      <c r="NBO47" s="134"/>
      <c r="NBP47" s="134"/>
      <c r="NBQ47" s="134"/>
      <c r="NBR47" s="134"/>
      <c r="NBS47" s="134"/>
      <c r="NBT47" s="134"/>
      <c r="NBU47" s="134"/>
      <c r="NBV47" s="134"/>
      <c r="NBW47" s="134"/>
      <c r="NBX47" s="134"/>
      <c r="NBY47" s="134"/>
      <c r="NBZ47" s="134"/>
      <c r="NCA47" s="134"/>
      <c r="NCB47" s="134"/>
      <c r="NCC47" s="134"/>
      <c r="NCD47" s="134"/>
      <c r="NCE47" s="134"/>
      <c r="NCF47" s="134"/>
      <c r="NCG47" s="134"/>
      <c r="NCH47" s="134"/>
      <c r="NCI47" s="134"/>
      <c r="NCJ47" s="134"/>
      <c r="NCK47" s="134"/>
      <c r="NCL47" s="134"/>
      <c r="NCM47" s="134"/>
      <c r="NCN47" s="134"/>
      <c r="NCO47" s="134"/>
      <c r="NCP47" s="134"/>
      <c r="NCQ47" s="134"/>
      <c r="NCR47" s="134"/>
      <c r="NCS47" s="134"/>
      <c r="NCT47" s="134"/>
      <c r="NCU47" s="134"/>
      <c r="NCV47" s="134"/>
      <c r="NCW47" s="134"/>
      <c r="NCX47" s="134"/>
      <c r="NCY47" s="134"/>
      <c r="NCZ47" s="134"/>
      <c r="NDA47" s="134"/>
      <c r="NDB47" s="134"/>
      <c r="NDC47" s="134"/>
      <c r="NDD47" s="134"/>
      <c r="NDE47" s="134"/>
      <c r="NDF47" s="134"/>
      <c r="NDG47" s="134"/>
      <c r="NDH47" s="134"/>
      <c r="NDI47" s="134"/>
      <c r="NDJ47" s="134"/>
      <c r="NDK47" s="134"/>
      <c r="NDL47" s="134"/>
      <c r="NDM47" s="134"/>
      <c r="NDN47" s="134"/>
      <c r="NDO47" s="134"/>
      <c r="NDP47" s="134"/>
      <c r="NDQ47" s="134"/>
      <c r="NDR47" s="134"/>
      <c r="NDS47" s="134"/>
      <c r="NDT47" s="134"/>
      <c r="NDU47" s="134"/>
      <c r="NDV47" s="134"/>
      <c r="NDW47" s="134"/>
      <c r="NDX47" s="134"/>
      <c r="NDY47" s="134"/>
      <c r="NDZ47" s="134"/>
      <c r="NEA47" s="134"/>
      <c r="NEB47" s="134"/>
      <c r="NEC47" s="134"/>
      <c r="NED47" s="134"/>
      <c r="NEE47" s="134"/>
      <c r="NEF47" s="134"/>
      <c r="NEG47" s="134"/>
      <c r="NEH47" s="134"/>
      <c r="NEI47" s="134"/>
      <c r="NEJ47" s="134"/>
      <c r="NEK47" s="134"/>
      <c r="NEL47" s="134"/>
      <c r="NEM47" s="134"/>
      <c r="NEN47" s="134"/>
      <c r="NEO47" s="134"/>
      <c r="NEP47" s="134"/>
      <c r="NEQ47" s="134"/>
      <c r="NER47" s="134"/>
      <c r="NES47" s="134"/>
      <c r="NET47" s="134"/>
      <c r="NEU47" s="134"/>
      <c r="NEV47" s="134"/>
      <c r="NEW47" s="134"/>
      <c r="NEX47" s="134"/>
      <c r="NEY47" s="134"/>
      <c r="NEZ47" s="134"/>
      <c r="NFA47" s="134"/>
      <c r="NFB47" s="134"/>
      <c r="NFC47" s="134"/>
      <c r="NFD47" s="134"/>
      <c r="NFE47" s="134"/>
      <c r="NFF47" s="134"/>
      <c r="NFG47" s="134"/>
      <c r="NFH47" s="134"/>
      <c r="NFI47" s="134"/>
      <c r="NFJ47" s="134"/>
      <c r="NFK47" s="134"/>
      <c r="NFL47" s="134"/>
      <c r="NFM47" s="134"/>
      <c r="NFN47" s="134"/>
      <c r="NFO47" s="134"/>
      <c r="NFP47" s="134"/>
      <c r="NFQ47" s="134"/>
      <c r="NFR47" s="134"/>
      <c r="NFS47" s="134"/>
      <c r="NFT47" s="134"/>
      <c r="NFU47" s="134"/>
      <c r="NFV47" s="134"/>
      <c r="NFW47" s="134"/>
      <c r="NFX47" s="134"/>
      <c r="NFY47" s="134"/>
      <c r="NFZ47" s="134"/>
      <c r="NGA47" s="134"/>
      <c r="NGB47" s="134"/>
      <c r="NGC47" s="134"/>
      <c r="NGD47" s="134"/>
      <c r="NGE47" s="134"/>
      <c r="NGF47" s="134"/>
      <c r="NGG47" s="134"/>
      <c r="NGH47" s="134"/>
      <c r="NGI47" s="134"/>
      <c r="NGJ47" s="134"/>
      <c r="NGK47" s="134"/>
      <c r="NGL47" s="134"/>
      <c r="NGM47" s="134"/>
      <c r="NGN47" s="134"/>
      <c r="NGO47" s="134"/>
      <c r="NGP47" s="134"/>
      <c r="NGQ47" s="134"/>
      <c r="NGR47" s="134"/>
      <c r="NGS47" s="134"/>
      <c r="NGT47" s="134"/>
      <c r="NGU47" s="134"/>
      <c r="NGV47" s="134"/>
      <c r="NGW47" s="134"/>
      <c r="NGX47" s="134"/>
      <c r="NGY47" s="134"/>
      <c r="NGZ47" s="134"/>
      <c r="NHA47" s="134"/>
      <c r="NHB47" s="134"/>
      <c r="NHC47" s="134"/>
      <c r="NHD47" s="134"/>
      <c r="NHE47" s="134"/>
      <c r="NHF47" s="134"/>
      <c r="NHG47" s="134"/>
      <c r="NHH47" s="134"/>
      <c r="NHI47" s="134"/>
      <c r="NHJ47" s="134"/>
      <c r="NHK47" s="134"/>
      <c r="NHL47" s="134"/>
      <c r="NHM47" s="134"/>
      <c r="NHN47" s="134"/>
      <c r="NHO47" s="134"/>
      <c r="NHP47" s="134"/>
      <c r="NHQ47" s="134"/>
      <c r="NHR47" s="134"/>
      <c r="NHS47" s="134"/>
      <c r="NHT47" s="134"/>
      <c r="NHU47" s="134"/>
      <c r="NHV47" s="134"/>
      <c r="NHW47" s="134"/>
      <c r="NHX47" s="134"/>
      <c r="NHY47" s="134"/>
      <c r="NHZ47" s="134"/>
      <c r="NIA47" s="134"/>
      <c r="NIB47" s="134"/>
      <c r="NIC47" s="134"/>
      <c r="NID47" s="134"/>
      <c r="NIE47" s="134"/>
      <c r="NIF47" s="134"/>
      <c r="NIG47" s="134"/>
      <c r="NIH47" s="134"/>
      <c r="NII47" s="134"/>
      <c r="NIJ47" s="134"/>
      <c r="NIK47" s="134"/>
      <c r="NIL47" s="134"/>
      <c r="NIM47" s="134"/>
      <c r="NIN47" s="134"/>
      <c r="NIO47" s="134"/>
      <c r="NIP47" s="134"/>
      <c r="NIQ47" s="134"/>
      <c r="NIR47" s="134"/>
      <c r="NIS47" s="134"/>
      <c r="NIT47" s="134"/>
      <c r="NIU47" s="134"/>
      <c r="NIV47" s="134"/>
      <c r="NIW47" s="134"/>
      <c r="NIX47" s="134"/>
      <c r="NIY47" s="134"/>
      <c r="NIZ47" s="134"/>
      <c r="NJA47" s="134"/>
      <c r="NJB47" s="134"/>
      <c r="NJC47" s="134"/>
      <c r="NJD47" s="134"/>
      <c r="NJE47" s="134"/>
      <c r="NJF47" s="134"/>
      <c r="NJG47" s="134"/>
      <c r="NJH47" s="134"/>
      <c r="NJI47" s="134"/>
      <c r="NJJ47" s="134"/>
      <c r="NJK47" s="134"/>
      <c r="NJL47" s="134"/>
      <c r="NJM47" s="134"/>
      <c r="NJN47" s="134"/>
      <c r="NJO47" s="134"/>
      <c r="NJP47" s="134"/>
      <c r="NJQ47" s="134"/>
      <c r="NJR47" s="134"/>
      <c r="NJS47" s="134"/>
      <c r="NJT47" s="134"/>
      <c r="NJU47" s="134"/>
      <c r="NJV47" s="134"/>
      <c r="NJW47" s="134"/>
      <c r="NJX47" s="134"/>
      <c r="NJY47" s="134"/>
      <c r="NJZ47" s="134"/>
      <c r="NKA47" s="134"/>
      <c r="NKB47" s="134"/>
      <c r="NKC47" s="134"/>
      <c r="NKD47" s="134"/>
      <c r="NKE47" s="134"/>
      <c r="NKF47" s="134"/>
      <c r="NKG47" s="134"/>
      <c r="NKH47" s="134"/>
      <c r="NKI47" s="134"/>
      <c r="NKJ47" s="134"/>
      <c r="NKK47" s="134"/>
      <c r="NKL47" s="134"/>
      <c r="NKM47" s="134"/>
      <c r="NKN47" s="134"/>
      <c r="NKO47" s="134"/>
      <c r="NKP47" s="134"/>
      <c r="NKQ47" s="134"/>
      <c r="NKR47" s="134"/>
      <c r="NKS47" s="134"/>
      <c r="NKT47" s="134"/>
      <c r="NKU47" s="134"/>
      <c r="NKV47" s="134"/>
      <c r="NKW47" s="134"/>
      <c r="NKX47" s="134"/>
      <c r="NKY47" s="134"/>
      <c r="NKZ47" s="134"/>
      <c r="NLA47" s="134"/>
      <c r="NLB47" s="134"/>
      <c r="NLC47" s="134"/>
      <c r="NLD47" s="134"/>
      <c r="NLE47" s="134"/>
      <c r="NLF47" s="134"/>
      <c r="NLG47" s="134"/>
      <c r="NLH47" s="134"/>
      <c r="NLI47" s="134"/>
      <c r="NLJ47" s="134"/>
      <c r="NLK47" s="134"/>
      <c r="NLL47" s="134"/>
      <c r="NLM47" s="134"/>
      <c r="NLN47" s="134"/>
      <c r="NLO47" s="134"/>
      <c r="NLP47" s="134"/>
      <c r="NLQ47" s="134"/>
      <c r="NLR47" s="134"/>
      <c r="NLS47" s="134"/>
      <c r="NLT47" s="134"/>
      <c r="NLU47" s="134"/>
      <c r="NLV47" s="134"/>
      <c r="NLW47" s="134"/>
      <c r="NLX47" s="134"/>
      <c r="NLY47" s="134"/>
      <c r="NLZ47" s="134"/>
      <c r="NMA47" s="134"/>
      <c r="NMB47" s="134"/>
      <c r="NMC47" s="134"/>
      <c r="NMD47" s="134"/>
      <c r="NME47" s="134"/>
      <c r="NMF47" s="134"/>
      <c r="NMG47" s="134"/>
      <c r="NMH47" s="134"/>
      <c r="NMI47" s="134"/>
      <c r="NMJ47" s="134"/>
      <c r="NMK47" s="134"/>
      <c r="NML47" s="134"/>
      <c r="NMM47" s="134"/>
      <c r="NMN47" s="134"/>
      <c r="NMO47" s="134"/>
      <c r="NMP47" s="134"/>
      <c r="NMQ47" s="134"/>
      <c r="NMR47" s="134"/>
      <c r="NMS47" s="134"/>
      <c r="NMT47" s="134"/>
      <c r="NMU47" s="134"/>
      <c r="NMV47" s="134"/>
      <c r="NMW47" s="134"/>
      <c r="NMX47" s="134"/>
      <c r="NMY47" s="134"/>
      <c r="NMZ47" s="134"/>
      <c r="NNA47" s="134"/>
      <c r="NNB47" s="134"/>
      <c r="NNC47" s="134"/>
      <c r="NND47" s="134"/>
      <c r="NNE47" s="134"/>
      <c r="NNF47" s="134"/>
      <c r="NNG47" s="134"/>
      <c r="NNH47" s="134"/>
      <c r="NNI47" s="134"/>
      <c r="NNJ47" s="134"/>
      <c r="NNK47" s="134"/>
      <c r="NNL47" s="134"/>
      <c r="NNM47" s="134"/>
      <c r="NNN47" s="134"/>
      <c r="NNO47" s="134"/>
      <c r="NNP47" s="134"/>
      <c r="NNQ47" s="134"/>
      <c r="NNR47" s="134"/>
      <c r="NNS47" s="134"/>
      <c r="NNT47" s="134"/>
      <c r="NNU47" s="134"/>
      <c r="NNV47" s="134"/>
      <c r="NNW47" s="134"/>
      <c r="NNX47" s="134"/>
      <c r="NNY47" s="134"/>
      <c r="NNZ47" s="134"/>
      <c r="NOA47" s="134"/>
      <c r="NOB47" s="134"/>
      <c r="NOC47" s="134"/>
      <c r="NOD47" s="134"/>
      <c r="NOE47" s="134"/>
      <c r="NOF47" s="134"/>
      <c r="NOG47" s="134"/>
      <c r="NOH47" s="134"/>
      <c r="NOI47" s="134"/>
      <c r="NOJ47" s="134"/>
      <c r="NOK47" s="134"/>
      <c r="NOL47" s="134"/>
      <c r="NOM47" s="134"/>
      <c r="NON47" s="134"/>
      <c r="NOO47" s="134"/>
      <c r="NOP47" s="134"/>
      <c r="NOQ47" s="134"/>
      <c r="NOR47" s="134"/>
      <c r="NOS47" s="134"/>
      <c r="NOT47" s="134"/>
      <c r="NOU47" s="134"/>
      <c r="NOV47" s="134"/>
      <c r="NOW47" s="134"/>
      <c r="NOX47" s="134"/>
      <c r="NOY47" s="134"/>
      <c r="NOZ47" s="134"/>
      <c r="NPA47" s="134"/>
      <c r="NPB47" s="134"/>
      <c r="NPC47" s="134"/>
      <c r="NPD47" s="134"/>
      <c r="NPE47" s="134"/>
      <c r="NPF47" s="134"/>
      <c r="NPG47" s="134"/>
      <c r="NPH47" s="134"/>
      <c r="NPI47" s="134"/>
      <c r="NPJ47" s="134"/>
      <c r="NPK47" s="134"/>
      <c r="NPL47" s="134"/>
      <c r="NPM47" s="134"/>
      <c r="NPN47" s="134"/>
      <c r="NPO47" s="134"/>
      <c r="NPP47" s="134"/>
      <c r="NPQ47" s="134"/>
      <c r="NPR47" s="134"/>
      <c r="NPS47" s="134"/>
      <c r="NPT47" s="134"/>
      <c r="NPU47" s="134"/>
      <c r="NPV47" s="134"/>
      <c r="NPW47" s="134"/>
      <c r="NPX47" s="134"/>
      <c r="NPY47" s="134"/>
      <c r="NPZ47" s="134"/>
      <c r="NQA47" s="134"/>
      <c r="NQB47" s="134"/>
      <c r="NQC47" s="134"/>
      <c r="NQD47" s="134"/>
      <c r="NQE47" s="134"/>
      <c r="NQF47" s="134"/>
      <c r="NQG47" s="134"/>
      <c r="NQH47" s="134"/>
      <c r="NQI47" s="134"/>
      <c r="NQJ47" s="134"/>
      <c r="NQK47" s="134"/>
      <c r="NQL47" s="134"/>
      <c r="NQM47" s="134"/>
      <c r="NQN47" s="134"/>
      <c r="NQO47" s="134"/>
      <c r="NQP47" s="134"/>
      <c r="NQQ47" s="134"/>
      <c r="NQR47" s="134"/>
      <c r="NQS47" s="134"/>
      <c r="NQT47" s="134"/>
      <c r="NQU47" s="134"/>
      <c r="NQV47" s="134"/>
      <c r="NQW47" s="134"/>
      <c r="NQX47" s="134"/>
      <c r="NQY47" s="134"/>
      <c r="NQZ47" s="134"/>
      <c r="NRA47" s="134"/>
      <c r="NRB47" s="134"/>
      <c r="NRC47" s="134"/>
      <c r="NRD47" s="134"/>
      <c r="NRE47" s="134"/>
      <c r="NRF47" s="134"/>
      <c r="NRG47" s="134"/>
      <c r="NRH47" s="134"/>
      <c r="NRI47" s="134"/>
      <c r="NRJ47" s="134"/>
      <c r="NRK47" s="134"/>
      <c r="NRL47" s="134"/>
      <c r="NRM47" s="134"/>
      <c r="NRN47" s="134"/>
      <c r="NRO47" s="134"/>
      <c r="NRP47" s="134"/>
      <c r="NRQ47" s="134"/>
      <c r="NRR47" s="134"/>
      <c r="NRS47" s="134"/>
      <c r="NRT47" s="134"/>
      <c r="NRU47" s="134"/>
      <c r="NRV47" s="134"/>
      <c r="NRW47" s="134"/>
      <c r="NRX47" s="134"/>
      <c r="NRY47" s="134"/>
      <c r="NRZ47" s="134"/>
      <c r="NSA47" s="134"/>
      <c r="NSB47" s="134"/>
      <c r="NSC47" s="134"/>
      <c r="NSD47" s="134"/>
      <c r="NSE47" s="134"/>
      <c r="NSF47" s="134"/>
      <c r="NSG47" s="134"/>
      <c r="NSH47" s="134"/>
      <c r="NSI47" s="134"/>
      <c r="NSJ47" s="134"/>
      <c r="NSK47" s="134"/>
      <c r="NSL47" s="134"/>
      <c r="NSM47" s="134"/>
      <c r="NSN47" s="134"/>
      <c r="NSO47" s="134"/>
      <c r="NSP47" s="134"/>
      <c r="NSQ47" s="134"/>
      <c r="NSR47" s="134"/>
      <c r="NSS47" s="134"/>
      <c r="NST47" s="134"/>
      <c r="NSU47" s="134"/>
      <c r="NSV47" s="134"/>
      <c r="NSW47" s="134"/>
      <c r="NSX47" s="134"/>
      <c r="NSY47" s="134"/>
      <c r="NSZ47" s="134"/>
      <c r="NTA47" s="134"/>
      <c r="NTB47" s="134"/>
      <c r="NTC47" s="134"/>
      <c r="NTD47" s="134"/>
      <c r="NTE47" s="134"/>
      <c r="NTF47" s="134"/>
      <c r="NTG47" s="134"/>
      <c r="NTH47" s="134"/>
      <c r="NTI47" s="134"/>
      <c r="NTJ47" s="134"/>
      <c r="NTK47" s="134"/>
      <c r="NTL47" s="134"/>
      <c r="NTM47" s="134"/>
      <c r="NTN47" s="134"/>
      <c r="NTO47" s="134"/>
      <c r="NTP47" s="134"/>
      <c r="NTQ47" s="134"/>
      <c r="NTR47" s="134"/>
      <c r="NTS47" s="134"/>
      <c r="NTT47" s="134"/>
      <c r="NTU47" s="134"/>
      <c r="NTV47" s="134"/>
      <c r="NTW47" s="134"/>
      <c r="NTX47" s="134"/>
      <c r="NTY47" s="134"/>
      <c r="NTZ47" s="134"/>
      <c r="NUA47" s="134"/>
      <c r="NUB47" s="134"/>
      <c r="NUC47" s="134"/>
      <c r="NUD47" s="134"/>
      <c r="NUE47" s="134"/>
      <c r="NUF47" s="134"/>
      <c r="NUG47" s="134"/>
      <c r="NUH47" s="134"/>
      <c r="NUI47" s="134"/>
      <c r="NUJ47" s="134"/>
      <c r="NUK47" s="134"/>
      <c r="NUL47" s="134"/>
      <c r="NUM47" s="134"/>
      <c r="NUN47" s="134"/>
      <c r="NUO47" s="134"/>
      <c r="NUP47" s="134"/>
      <c r="NUQ47" s="134"/>
      <c r="NUR47" s="134"/>
      <c r="NUS47" s="134"/>
      <c r="NUT47" s="134"/>
      <c r="NUU47" s="134"/>
      <c r="NUV47" s="134"/>
      <c r="NUW47" s="134"/>
      <c r="NUX47" s="134"/>
      <c r="NUY47" s="134"/>
      <c r="NUZ47" s="134"/>
      <c r="NVA47" s="134"/>
      <c r="NVB47" s="134"/>
      <c r="NVC47" s="134"/>
      <c r="NVD47" s="134"/>
      <c r="NVE47" s="134"/>
      <c r="NVF47" s="134"/>
      <c r="NVG47" s="134"/>
      <c r="NVH47" s="134"/>
      <c r="NVI47" s="134"/>
      <c r="NVJ47" s="134"/>
      <c r="NVK47" s="134"/>
      <c r="NVL47" s="134"/>
      <c r="NVM47" s="134"/>
      <c r="NVN47" s="134"/>
      <c r="NVO47" s="134"/>
      <c r="NVP47" s="134"/>
      <c r="NVQ47" s="134"/>
      <c r="NVR47" s="134"/>
      <c r="NVS47" s="134"/>
      <c r="NVT47" s="134"/>
      <c r="NVU47" s="134"/>
      <c r="NVV47" s="134"/>
      <c r="NVW47" s="134"/>
      <c r="NVX47" s="134"/>
      <c r="NVY47" s="134"/>
      <c r="NVZ47" s="134"/>
      <c r="NWA47" s="134"/>
      <c r="NWB47" s="134"/>
      <c r="NWC47" s="134"/>
      <c r="NWD47" s="134"/>
      <c r="NWE47" s="134"/>
      <c r="NWF47" s="134"/>
      <c r="NWG47" s="134"/>
      <c r="NWH47" s="134"/>
      <c r="NWI47" s="134"/>
      <c r="NWJ47" s="134"/>
      <c r="NWK47" s="134"/>
      <c r="NWL47" s="134"/>
      <c r="NWM47" s="134"/>
      <c r="NWN47" s="134"/>
      <c r="NWO47" s="134"/>
      <c r="NWP47" s="134"/>
      <c r="NWQ47" s="134"/>
      <c r="NWR47" s="134"/>
      <c r="NWS47" s="134"/>
      <c r="NWT47" s="134"/>
      <c r="NWU47" s="134"/>
      <c r="NWV47" s="134"/>
      <c r="NWW47" s="134"/>
      <c r="NWX47" s="134"/>
      <c r="NWY47" s="134"/>
      <c r="NWZ47" s="134"/>
      <c r="NXA47" s="134"/>
      <c r="NXB47" s="134"/>
      <c r="NXC47" s="134"/>
      <c r="NXD47" s="134"/>
      <c r="NXE47" s="134"/>
      <c r="NXF47" s="134"/>
      <c r="NXG47" s="134"/>
      <c r="NXH47" s="134"/>
      <c r="NXI47" s="134"/>
      <c r="NXJ47" s="134"/>
      <c r="NXK47" s="134"/>
      <c r="NXL47" s="134"/>
      <c r="NXM47" s="134"/>
      <c r="NXN47" s="134"/>
      <c r="NXO47" s="134"/>
      <c r="NXP47" s="134"/>
      <c r="NXQ47" s="134"/>
      <c r="NXR47" s="134"/>
      <c r="NXS47" s="134"/>
      <c r="NXT47" s="134"/>
      <c r="NXU47" s="134"/>
      <c r="NXV47" s="134"/>
      <c r="NXW47" s="134"/>
      <c r="NXX47" s="134"/>
      <c r="NXY47" s="134"/>
      <c r="NXZ47" s="134"/>
      <c r="NYA47" s="134"/>
      <c r="NYB47" s="134"/>
      <c r="NYC47" s="134"/>
      <c r="NYD47" s="134"/>
      <c r="NYE47" s="134"/>
      <c r="NYF47" s="134"/>
      <c r="NYG47" s="134"/>
      <c r="NYH47" s="134"/>
      <c r="NYI47" s="134"/>
      <c r="NYJ47" s="134"/>
      <c r="NYK47" s="134"/>
      <c r="NYL47" s="134"/>
      <c r="NYM47" s="134"/>
      <c r="NYN47" s="134"/>
      <c r="NYO47" s="134"/>
      <c r="NYP47" s="134"/>
      <c r="NYQ47" s="134"/>
      <c r="NYR47" s="134"/>
      <c r="NYS47" s="134"/>
      <c r="NYT47" s="134"/>
      <c r="NYU47" s="134"/>
      <c r="NYV47" s="134"/>
      <c r="NYW47" s="134"/>
      <c r="NYX47" s="134"/>
      <c r="NYY47" s="134"/>
      <c r="NYZ47" s="134"/>
      <c r="NZA47" s="134"/>
      <c r="NZB47" s="134"/>
      <c r="NZC47" s="134"/>
      <c r="NZD47" s="134"/>
      <c r="NZE47" s="134"/>
      <c r="NZF47" s="134"/>
      <c r="NZG47" s="134"/>
      <c r="NZH47" s="134"/>
      <c r="NZI47" s="134"/>
      <c r="NZJ47" s="134"/>
      <c r="NZK47" s="134"/>
      <c r="NZL47" s="134"/>
      <c r="NZM47" s="134"/>
      <c r="NZN47" s="134"/>
      <c r="NZO47" s="134"/>
      <c r="NZP47" s="134"/>
      <c r="NZQ47" s="134"/>
      <c r="NZR47" s="134"/>
      <c r="NZS47" s="134"/>
      <c r="NZT47" s="134"/>
      <c r="NZU47" s="134"/>
      <c r="NZV47" s="134"/>
      <c r="NZW47" s="134"/>
      <c r="NZX47" s="134"/>
      <c r="NZY47" s="134"/>
      <c r="NZZ47" s="134"/>
      <c r="OAA47" s="134"/>
      <c r="OAB47" s="134"/>
      <c r="OAC47" s="134"/>
      <c r="OAD47" s="134"/>
      <c r="OAE47" s="134"/>
      <c r="OAF47" s="134"/>
      <c r="OAG47" s="134"/>
      <c r="OAH47" s="134"/>
      <c r="OAI47" s="134"/>
      <c r="OAJ47" s="134"/>
      <c r="OAK47" s="134"/>
      <c r="OAL47" s="134"/>
      <c r="OAM47" s="134"/>
      <c r="OAN47" s="134"/>
      <c r="OAO47" s="134"/>
      <c r="OAP47" s="134"/>
      <c r="OAQ47" s="134"/>
      <c r="OAR47" s="134"/>
      <c r="OAS47" s="134"/>
      <c r="OAT47" s="134"/>
      <c r="OAU47" s="134"/>
      <c r="OAV47" s="134"/>
      <c r="OAW47" s="134"/>
      <c r="OAX47" s="134"/>
      <c r="OAY47" s="134"/>
      <c r="OAZ47" s="134"/>
      <c r="OBA47" s="134"/>
      <c r="OBB47" s="134"/>
      <c r="OBC47" s="134"/>
      <c r="OBD47" s="134"/>
      <c r="OBE47" s="134"/>
      <c r="OBF47" s="134"/>
      <c r="OBG47" s="134"/>
      <c r="OBH47" s="134"/>
      <c r="OBI47" s="134"/>
      <c r="OBJ47" s="134"/>
      <c r="OBK47" s="134"/>
      <c r="OBL47" s="134"/>
      <c r="OBM47" s="134"/>
      <c r="OBN47" s="134"/>
      <c r="OBO47" s="134"/>
      <c r="OBP47" s="134"/>
      <c r="OBQ47" s="134"/>
      <c r="OBR47" s="134"/>
      <c r="OBS47" s="134"/>
      <c r="OBT47" s="134"/>
      <c r="OBU47" s="134"/>
      <c r="OBV47" s="134"/>
      <c r="OBW47" s="134"/>
      <c r="OBX47" s="134"/>
      <c r="OBY47" s="134"/>
      <c r="OBZ47" s="134"/>
      <c r="OCA47" s="134"/>
      <c r="OCB47" s="134"/>
      <c r="OCC47" s="134"/>
      <c r="OCD47" s="134"/>
      <c r="OCE47" s="134"/>
      <c r="OCF47" s="134"/>
      <c r="OCG47" s="134"/>
      <c r="OCH47" s="134"/>
      <c r="OCI47" s="134"/>
      <c r="OCJ47" s="134"/>
      <c r="OCK47" s="134"/>
      <c r="OCL47" s="134"/>
      <c r="OCM47" s="134"/>
      <c r="OCN47" s="134"/>
      <c r="OCO47" s="134"/>
      <c r="OCP47" s="134"/>
      <c r="OCQ47" s="134"/>
      <c r="OCR47" s="134"/>
      <c r="OCS47" s="134"/>
      <c r="OCT47" s="134"/>
      <c r="OCU47" s="134"/>
      <c r="OCV47" s="134"/>
      <c r="OCW47" s="134"/>
      <c r="OCX47" s="134"/>
      <c r="OCY47" s="134"/>
      <c r="OCZ47" s="134"/>
      <c r="ODA47" s="134"/>
      <c r="ODB47" s="134"/>
      <c r="ODC47" s="134"/>
      <c r="ODD47" s="134"/>
      <c r="ODE47" s="134"/>
      <c r="ODF47" s="134"/>
      <c r="ODG47" s="134"/>
      <c r="ODH47" s="134"/>
      <c r="ODI47" s="134"/>
      <c r="ODJ47" s="134"/>
      <c r="ODK47" s="134"/>
      <c r="ODL47" s="134"/>
      <c r="ODM47" s="134"/>
      <c r="ODN47" s="134"/>
      <c r="ODO47" s="134"/>
      <c r="ODP47" s="134"/>
      <c r="ODQ47" s="134"/>
      <c r="ODR47" s="134"/>
      <c r="ODS47" s="134"/>
      <c r="ODT47" s="134"/>
      <c r="ODU47" s="134"/>
      <c r="ODV47" s="134"/>
      <c r="ODW47" s="134"/>
      <c r="ODX47" s="134"/>
      <c r="ODY47" s="134"/>
      <c r="ODZ47" s="134"/>
      <c r="OEA47" s="134"/>
      <c r="OEB47" s="134"/>
      <c r="OEC47" s="134"/>
      <c r="OED47" s="134"/>
      <c r="OEE47" s="134"/>
      <c r="OEF47" s="134"/>
      <c r="OEG47" s="134"/>
      <c r="OEH47" s="134"/>
      <c r="OEI47" s="134"/>
      <c r="OEJ47" s="134"/>
      <c r="OEK47" s="134"/>
      <c r="OEL47" s="134"/>
      <c r="OEM47" s="134"/>
      <c r="OEN47" s="134"/>
      <c r="OEO47" s="134"/>
      <c r="OEP47" s="134"/>
      <c r="OEQ47" s="134"/>
      <c r="OER47" s="134"/>
      <c r="OES47" s="134"/>
      <c r="OET47" s="134"/>
      <c r="OEU47" s="134"/>
      <c r="OEV47" s="134"/>
      <c r="OEW47" s="134"/>
      <c r="OEX47" s="134"/>
      <c r="OEY47" s="134"/>
      <c r="OEZ47" s="134"/>
      <c r="OFA47" s="134"/>
      <c r="OFB47" s="134"/>
      <c r="OFC47" s="134"/>
      <c r="OFD47" s="134"/>
      <c r="OFE47" s="134"/>
      <c r="OFF47" s="134"/>
      <c r="OFG47" s="134"/>
      <c r="OFH47" s="134"/>
      <c r="OFI47" s="134"/>
      <c r="OFJ47" s="134"/>
      <c r="OFK47" s="134"/>
      <c r="OFL47" s="134"/>
      <c r="OFM47" s="134"/>
      <c r="OFN47" s="134"/>
      <c r="OFO47" s="134"/>
      <c r="OFP47" s="134"/>
      <c r="OFQ47" s="134"/>
      <c r="OFR47" s="134"/>
      <c r="OFS47" s="134"/>
      <c r="OFT47" s="134"/>
      <c r="OFU47" s="134"/>
      <c r="OFV47" s="134"/>
      <c r="OFW47" s="134"/>
      <c r="OFX47" s="134"/>
      <c r="OFY47" s="134"/>
      <c r="OFZ47" s="134"/>
      <c r="OGA47" s="134"/>
      <c r="OGB47" s="134"/>
      <c r="OGC47" s="134"/>
      <c r="OGD47" s="134"/>
      <c r="OGE47" s="134"/>
      <c r="OGF47" s="134"/>
      <c r="OGG47" s="134"/>
      <c r="OGH47" s="134"/>
      <c r="OGI47" s="134"/>
      <c r="OGJ47" s="134"/>
      <c r="OGK47" s="134"/>
      <c r="OGL47" s="134"/>
      <c r="OGM47" s="134"/>
      <c r="OGN47" s="134"/>
      <c r="OGO47" s="134"/>
      <c r="OGP47" s="134"/>
      <c r="OGQ47" s="134"/>
      <c r="OGR47" s="134"/>
      <c r="OGS47" s="134"/>
      <c r="OGT47" s="134"/>
      <c r="OGU47" s="134"/>
      <c r="OGV47" s="134"/>
      <c r="OGW47" s="134"/>
      <c r="OGX47" s="134"/>
      <c r="OGY47" s="134"/>
      <c r="OGZ47" s="134"/>
      <c r="OHA47" s="134"/>
      <c r="OHB47" s="134"/>
      <c r="OHC47" s="134"/>
      <c r="OHD47" s="134"/>
      <c r="OHE47" s="134"/>
      <c r="OHF47" s="134"/>
      <c r="OHG47" s="134"/>
      <c r="OHH47" s="134"/>
      <c r="OHI47" s="134"/>
      <c r="OHJ47" s="134"/>
      <c r="OHK47" s="134"/>
      <c r="OHL47" s="134"/>
      <c r="OHM47" s="134"/>
      <c r="OHN47" s="134"/>
      <c r="OHO47" s="134"/>
      <c r="OHP47" s="134"/>
      <c r="OHQ47" s="134"/>
      <c r="OHR47" s="134"/>
      <c r="OHS47" s="134"/>
      <c r="OHT47" s="134"/>
      <c r="OHU47" s="134"/>
      <c r="OHV47" s="134"/>
      <c r="OHW47" s="134"/>
      <c r="OHX47" s="134"/>
      <c r="OHY47" s="134"/>
      <c r="OHZ47" s="134"/>
      <c r="OIA47" s="134"/>
      <c r="OIB47" s="134"/>
      <c r="OIC47" s="134"/>
      <c r="OID47" s="134"/>
      <c r="OIE47" s="134"/>
      <c r="OIF47" s="134"/>
      <c r="OIG47" s="134"/>
      <c r="OIH47" s="134"/>
      <c r="OII47" s="134"/>
      <c r="OIJ47" s="134"/>
      <c r="OIK47" s="134"/>
      <c r="OIL47" s="134"/>
      <c r="OIM47" s="134"/>
      <c r="OIN47" s="134"/>
      <c r="OIO47" s="134"/>
      <c r="OIP47" s="134"/>
      <c r="OIQ47" s="134"/>
      <c r="OIR47" s="134"/>
      <c r="OIS47" s="134"/>
      <c r="OIT47" s="134"/>
      <c r="OIU47" s="134"/>
      <c r="OIV47" s="134"/>
      <c r="OIW47" s="134"/>
      <c r="OIX47" s="134"/>
      <c r="OIY47" s="134"/>
      <c r="OIZ47" s="134"/>
      <c r="OJA47" s="134"/>
      <c r="OJB47" s="134"/>
      <c r="OJC47" s="134"/>
      <c r="OJD47" s="134"/>
      <c r="OJE47" s="134"/>
      <c r="OJF47" s="134"/>
      <c r="OJG47" s="134"/>
      <c r="OJH47" s="134"/>
      <c r="OJI47" s="134"/>
      <c r="OJJ47" s="134"/>
      <c r="OJK47" s="134"/>
      <c r="OJL47" s="134"/>
      <c r="OJM47" s="134"/>
      <c r="OJN47" s="134"/>
      <c r="OJO47" s="134"/>
      <c r="OJP47" s="134"/>
      <c r="OJQ47" s="134"/>
      <c r="OJR47" s="134"/>
      <c r="OJS47" s="134"/>
      <c r="OJT47" s="134"/>
      <c r="OJU47" s="134"/>
      <c r="OJV47" s="134"/>
      <c r="OJW47" s="134"/>
      <c r="OJX47" s="134"/>
      <c r="OJY47" s="134"/>
      <c r="OJZ47" s="134"/>
      <c r="OKA47" s="134"/>
      <c r="OKB47" s="134"/>
      <c r="OKC47" s="134"/>
      <c r="OKD47" s="134"/>
      <c r="OKE47" s="134"/>
      <c r="OKF47" s="134"/>
      <c r="OKG47" s="134"/>
      <c r="OKH47" s="134"/>
      <c r="OKI47" s="134"/>
      <c r="OKJ47" s="134"/>
      <c r="OKK47" s="134"/>
      <c r="OKL47" s="134"/>
      <c r="OKM47" s="134"/>
      <c r="OKN47" s="134"/>
      <c r="OKO47" s="134"/>
      <c r="OKP47" s="134"/>
      <c r="OKQ47" s="134"/>
      <c r="OKR47" s="134"/>
      <c r="OKS47" s="134"/>
      <c r="OKT47" s="134"/>
      <c r="OKU47" s="134"/>
      <c r="OKV47" s="134"/>
      <c r="OKW47" s="134"/>
      <c r="OKX47" s="134"/>
      <c r="OKY47" s="134"/>
      <c r="OKZ47" s="134"/>
      <c r="OLA47" s="134"/>
      <c r="OLB47" s="134"/>
      <c r="OLC47" s="134"/>
      <c r="OLD47" s="134"/>
      <c r="OLE47" s="134"/>
      <c r="OLF47" s="134"/>
      <c r="OLG47" s="134"/>
      <c r="OLH47" s="134"/>
      <c r="OLI47" s="134"/>
      <c r="OLJ47" s="134"/>
      <c r="OLK47" s="134"/>
      <c r="OLL47" s="134"/>
      <c r="OLM47" s="134"/>
      <c r="OLN47" s="134"/>
      <c r="OLO47" s="134"/>
      <c r="OLP47" s="134"/>
      <c r="OLQ47" s="134"/>
      <c r="OLR47" s="134"/>
      <c r="OLS47" s="134"/>
      <c r="OLT47" s="134"/>
      <c r="OLU47" s="134"/>
      <c r="OLV47" s="134"/>
      <c r="OLW47" s="134"/>
      <c r="OLX47" s="134"/>
      <c r="OLY47" s="134"/>
      <c r="OLZ47" s="134"/>
      <c r="OMA47" s="134"/>
      <c r="OMB47" s="134"/>
      <c r="OMC47" s="134"/>
      <c r="OMD47" s="134"/>
      <c r="OME47" s="134"/>
      <c r="OMF47" s="134"/>
      <c r="OMG47" s="134"/>
      <c r="OMH47" s="134"/>
      <c r="OMI47" s="134"/>
      <c r="OMJ47" s="134"/>
      <c r="OMK47" s="134"/>
      <c r="OML47" s="134"/>
      <c r="OMM47" s="134"/>
      <c r="OMN47" s="134"/>
      <c r="OMO47" s="134"/>
      <c r="OMP47" s="134"/>
      <c r="OMQ47" s="134"/>
      <c r="OMR47" s="134"/>
      <c r="OMS47" s="134"/>
      <c r="OMT47" s="134"/>
      <c r="OMU47" s="134"/>
      <c r="OMV47" s="134"/>
      <c r="OMW47" s="134"/>
      <c r="OMX47" s="134"/>
      <c r="OMY47" s="134"/>
      <c r="OMZ47" s="134"/>
      <c r="ONA47" s="134"/>
      <c r="ONB47" s="134"/>
      <c r="ONC47" s="134"/>
      <c r="OND47" s="134"/>
      <c r="ONE47" s="134"/>
      <c r="ONF47" s="134"/>
      <c r="ONG47" s="134"/>
      <c r="ONH47" s="134"/>
      <c r="ONI47" s="134"/>
      <c r="ONJ47" s="134"/>
      <c r="ONK47" s="134"/>
      <c r="ONL47" s="134"/>
      <c r="ONM47" s="134"/>
      <c r="ONN47" s="134"/>
      <c r="ONO47" s="134"/>
      <c r="ONP47" s="134"/>
      <c r="ONQ47" s="134"/>
      <c r="ONR47" s="134"/>
      <c r="ONS47" s="134"/>
      <c r="ONT47" s="134"/>
      <c r="ONU47" s="134"/>
      <c r="ONV47" s="134"/>
      <c r="ONW47" s="134"/>
      <c r="ONX47" s="134"/>
      <c r="ONY47" s="134"/>
      <c r="ONZ47" s="134"/>
      <c r="OOA47" s="134"/>
      <c r="OOB47" s="134"/>
      <c r="OOC47" s="134"/>
      <c r="OOD47" s="134"/>
      <c r="OOE47" s="134"/>
      <c r="OOF47" s="134"/>
      <c r="OOG47" s="134"/>
      <c r="OOH47" s="134"/>
      <c r="OOI47" s="134"/>
      <c r="OOJ47" s="134"/>
      <c r="OOK47" s="134"/>
      <c r="OOL47" s="134"/>
      <c r="OOM47" s="134"/>
      <c r="OON47" s="134"/>
      <c r="OOO47" s="134"/>
      <c r="OOP47" s="134"/>
      <c r="OOQ47" s="134"/>
      <c r="OOR47" s="134"/>
      <c r="OOS47" s="134"/>
      <c r="OOT47" s="134"/>
      <c r="OOU47" s="134"/>
      <c r="OOV47" s="134"/>
      <c r="OOW47" s="134"/>
      <c r="OOX47" s="134"/>
      <c r="OOY47" s="134"/>
      <c r="OOZ47" s="134"/>
      <c r="OPA47" s="134"/>
      <c r="OPB47" s="134"/>
      <c r="OPC47" s="134"/>
      <c r="OPD47" s="134"/>
      <c r="OPE47" s="134"/>
      <c r="OPF47" s="134"/>
      <c r="OPG47" s="134"/>
      <c r="OPH47" s="134"/>
      <c r="OPI47" s="134"/>
      <c r="OPJ47" s="134"/>
      <c r="OPK47" s="134"/>
      <c r="OPL47" s="134"/>
      <c r="OPM47" s="134"/>
      <c r="OPN47" s="134"/>
      <c r="OPO47" s="134"/>
      <c r="OPP47" s="134"/>
      <c r="OPQ47" s="134"/>
      <c r="OPR47" s="134"/>
      <c r="OPS47" s="134"/>
      <c r="OPT47" s="134"/>
      <c r="OPU47" s="134"/>
      <c r="OPV47" s="134"/>
      <c r="OPW47" s="134"/>
      <c r="OPX47" s="134"/>
      <c r="OPY47" s="134"/>
      <c r="OPZ47" s="134"/>
      <c r="OQA47" s="134"/>
      <c r="OQB47" s="134"/>
      <c r="OQC47" s="134"/>
      <c r="OQD47" s="134"/>
      <c r="OQE47" s="134"/>
      <c r="OQF47" s="134"/>
      <c r="OQG47" s="134"/>
      <c r="OQH47" s="134"/>
      <c r="OQI47" s="134"/>
      <c r="OQJ47" s="134"/>
      <c r="OQK47" s="134"/>
      <c r="OQL47" s="134"/>
      <c r="OQM47" s="134"/>
      <c r="OQN47" s="134"/>
      <c r="OQO47" s="134"/>
      <c r="OQP47" s="134"/>
      <c r="OQQ47" s="134"/>
      <c r="OQR47" s="134"/>
      <c r="OQS47" s="134"/>
      <c r="OQT47" s="134"/>
      <c r="OQU47" s="134"/>
      <c r="OQV47" s="134"/>
      <c r="OQW47" s="134"/>
      <c r="OQX47" s="134"/>
      <c r="OQY47" s="134"/>
      <c r="OQZ47" s="134"/>
      <c r="ORA47" s="134"/>
      <c r="ORB47" s="134"/>
      <c r="ORC47" s="134"/>
      <c r="ORD47" s="134"/>
      <c r="ORE47" s="134"/>
      <c r="ORF47" s="134"/>
      <c r="ORG47" s="134"/>
      <c r="ORH47" s="134"/>
      <c r="ORI47" s="134"/>
      <c r="ORJ47" s="134"/>
      <c r="ORK47" s="134"/>
      <c r="ORL47" s="134"/>
      <c r="ORM47" s="134"/>
      <c r="ORN47" s="134"/>
      <c r="ORO47" s="134"/>
      <c r="ORP47" s="134"/>
      <c r="ORQ47" s="134"/>
      <c r="ORR47" s="134"/>
      <c r="ORS47" s="134"/>
      <c r="ORT47" s="134"/>
      <c r="ORU47" s="134"/>
      <c r="ORV47" s="134"/>
      <c r="ORW47" s="134"/>
      <c r="ORX47" s="134"/>
      <c r="ORY47" s="134"/>
      <c r="ORZ47" s="134"/>
      <c r="OSA47" s="134"/>
      <c r="OSB47" s="134"/>
      <c r="OSC47" s="134"/>
      <c r="OSD47" s="134"/>
      <c r="OSE47" s="134"/>
      <c r="OSF47" s="134"/>
      <c r="OSG47" s="134"/>
      <c r="OSH47" s="134"/>
      <c r="OSI47" s="134"/>
      <c r="OSJ47" s="134"/>
      <c r="OSK47" s="134"/>
      <c r="OSL47" s="134"/>
      <c r="OSM47" s="134"/>
      <c r="OSN47" s="134"/>
      <c r="OSO47" s="134"/>
      <c r="OSP47" s="134"/>
      <c r="OSQ47" s="134"/>
      <c r="OSR47" s="134"/>
      <c r="OSS47" s="134"/>
      <c r="OST47" s="134"/>
      <c r="OSU47" s="134"/>
      <c r="OSV47" s="134"/>
      <c r="OSW47" s="134"/>
      <c r="OSX47" s="134"/>
      <c r="OSY47" s="134"/>
      <c r="OSZ47" s="134"/>
      <c r="OTA47" s="134"/>
      <c r="OTB47" s="134"/>
      <c r="OTC47" s="134"/>
      <c r="OTD47" s="134"/>
      <c r="OTE47" s="134"/>
      <c r="OTF47" s="134"/>
      <c r="OTG47" s="134"/>
      <c r="OTH47" s="134"/>
      <c r="OTI47" s="134"/>
      <c r="OTJ47" s="134"/>
      <c r="OTK47" s="134"/>
      <c r="OTL47" s="134"/>
      <c r="OTM47" s="134"/>
      <c r="OTN47" s="134"/>
      <c r="OTO47" s="134"/>
      <c r="OTP47" s="134"/>
      <c r="OTQ47" s="134"/>
      <c r="OTR47" s="134"/>
      <c r="OTS47" s="134"/>
      <c r="OTT47" s="134"/>
      <c r="OTU47" s="134"/>
      <c r="OTV47" s="134"/>
      <c r="OTW47" s="134"/>
      <c r="OTX47" s="134"/>
      <c r="OTY47" s="134"/>
      <c r="OTZ47" s="134"/>
      <c r="OUA47" s="134"/>
      <c r="OUB47" s="134"/>
      <c r="OUC47" s="134"/>
      <c r="OUD47" s="134"/>
      <c r="OUE47" s="134"/>
      <c r="OUF47" s="134"/>
      <c r="OUG47" s="134"/>
      <c r="OUH47" s="134"/>
      <c r="OUI47" s="134"/>
      <c r="OUJ47" s="134"/>
      <c r="OUK47" s="134"/>
      <c r="OUL47" s="134"/>
      <c r="OUM47" s="134"/>
      <c r="OUN47" s="134"/>
      <c r="OUO47" s="134"/>
      <c r="OUP47" s="134"/>
      <c r="OUQ47" s="134"/>
      <c r="OUR47" s="134"/>
      <c r="OUS47" s="134"/>
      <c r="OUT47" s="134"/>
      <c r="OUU47" s="134"/>
      <c r="OUV47" s="134"/>
      <c r="OUW47" s="134"/>
      <c r="OUX47" s="134"/>
      <c r="OUY47" s="134"/>
      <c r="OUZ47" s="134"/>
      <c r="OVA47" s="134"/>
      <c r="OVB47" s="134"/>
      <c r="OVC47" s="134"/>
      <c r="OVD47" s="134"/>
      <c r="OVE47" s="134"/>
      <c r="OVF47" s="134"/>
      <c r="OVG47" s="134"/>
      <c r="OVH47" s="134"/>
      <c r="OVI47" s="134"/>
      <c r="OVJ47" s="134"/>
      <c r="OVK47" s="134"/>
      <c r="OVL47" s="134"/>
      <c r="OVM47" s="134"/>
      <c r="OVN47" s="134"/>
      <c r="OVO47" s="134"/>
      <c r="OVP47" s="134"/>
      <c r="OVQ47" s="134"/>
      <c r="OVR47" s="134"/>
      <c r="OVS47" s="134"/>
      <c r="OVT47" s="134"/>
      <c r="OVU47" s="134"/>
      <c r="OVV47" s="134"/>
      <c r="OVW47" s="134"/>
      <c r="OVX47" s="134"/>
      <c r="OVY47" s="134"/>
      <c r="OVZ47" s="134"/>
      <c r="OWA47" s="134"/>
      <c r="OWB47" s="134"/>
      <c r="OWC47" s="134"/>
      <c r="OWD47" s="134"/>
      <c r="OWE47" s="134"/>
      <c r="OWF47" s="134"/>
      <c r="OWG47" s="134"/>
      <c r="OWH47" s="134"/>
      <c r="OWI47" s="134"/>
      <c r="OWJ47" s="134"/>
      <c r="OWK47" s="134"/>
      <c r="OWL47" s="134"/>
      <c r="OWM47" s="134"/>
      <c r="OWN47" s="134"/>
      <c r="OWO47" s="134"/>
      <c r="OWP47" s="134"/>
      <c r="OWQ47" s="134"/>
      <c r="OWR47" s="134"/>
      <c r="OWS47" s="134"/>
      <c r="OWT47" s="134"/>
      <c r="OWU47" s="134"/>
      <c r="OWV47" s="134"/>
      <c r="OWW47" s="134"/>
      <c r="OWX47" s="134"/>
      <c r="OWY47" s="134"/>
      <c r="OWZ47" s="134"/>
      <c r="OXA47" s="134"/>
      <c r="OXB47" s="134"/>
      <c r="OXC47" s="134"/>
      <c r="OXD47" s="134"/>
      <c r="OXE47" s="134"/>
      <c r="OXF47" s="134"/>
      <c r="OXG47" s="134"/>
      <c r="OXH47" s="134"/>
      <c r="OXI47" s="134"/>
      <c r="OXJ47" s="134"/>
      <c r="OXK47" s="134"/>
      <c r="OXL47" s="134"/>
      <c r="OXM47" s="134"/>
      <c r="OXN47" s="134"/>
      <c r="OXO47" s="134"/>
      <c r="OXP47" s="134"/>
      <c r="OXQ47" s="134"/>
      <c r="OXR47" s="134"/>
      <c r="OXS47" s="134"/>
      <c r="OXT47" s="134"/>
      <c r="OXU47" s="134"/>
      <c r="OXV47" s="134"/>
      <c r="OXW47" s="134"/>
      <c r="OXX47" s="134"/>
      <c r="OXY47" s="134"/>
      <c r="OXZ47" s="134"/>
      <c r="OYA47" s="134"/>
      <c r="OYB47" s="134"/>
      <c r="OYC47" s="134"/>
      <c r="OYD47" s="134"/>
      <c r="OYE47" s="134"/>
      <c r="OYF47" s="134"/>
      <c r="OYG47" s="134"/>
      <c r="OYH47" s="134"/>
      <c r="OYI47" s="134"/>
      <c r="OYJ47" s="134"/>
      <c r="OYK47" s="134"/>
      <c r="OYL47" s="134"/>
      <c r="OYM47" s="134"/>
      <c r="OYN47" s="134"/>
      <c r="OYO47" s="134"/>
      <c r="OYP47" s="134"/>
      <c r="OYQ47" s="134"/>
      <c r="OYR47" s="134"/>
      <c r="OYS47" s="134"/>
      <c r="OYT47" s="134"/>
      <c r="OYU47" s="134"/>
      <c r="OYV47" s="134"/>
      <c r="OYW47" s="134"/>
      <c r="OYX47" s="134"/>
      <c r="OYY47" s="134"/>
      <c r="OYZ47" s="134"/>
      <c r="OZA47" s="134"/>
      <c r="OZB47" s="134"/>
      <c r="OZC47" s="134"/>
      <c r="OZD47" s="134"/>
      <c r="OZE47" s="134"/>
      <c r="OZF47" s="134"/>
      <c r="OZG47" s="134"/>
      <c r="OZH47" s="134"/>
      <c r="OZI47" s="134"/>
      <c r="OZJ47" s="134"/>
      <c r="OZK47" s="134"/>
      <c r="OZL47" s="134"/>
      <c r="OZM47" s="134"/>
      <c r="OZN47" s="134"/>
      <c r="OZO47" s="134"/>
      <c r="OZP47" s="134"/>
      <c r="OZQ47" s="134"/>
      <c r="OZR47" s="134"/>
      <c r="OZS47" s="134"/>
      <c r="OZT47" s="134"/>
      <c r="OZU47" s="134"/>
      <c r="OZV47" s="134"/>
      <c r="OZW47" s="134"/>
      <c r="OZX47" s="134"/>
      <c r="OZY47" s="134"/>
      <c r="OZZ47" s="134"/>
      <c r="PAA47" s="134"/>
      <c r="PAB47" s="134"/>
      <c r="PAC47" s="134"/>
      <c r="PAD47" s="134"/>
      <c r="PAE47" s="134"/>
      <c r="PAF47" s="134"/>
      <c r="PAG47" s="134"/>
      <c r="PAH47" s="134"/>
      <c r="PAI47" s="134"/>
      <c r="PAJ47" s="134"/>
      <c r="PAK47" s="134"/>
      <c r="PAL47" s="134"/>
      <c r="PAM47" s="134"/>
      <c r="PAN47" s="134"/>
      <c r="PAO47" s="134"/>
      <c r="PAP47" s="134"/>
      <c r="PAQ47" s="134"/>
      <c r="PAR47" s="134"/>
      <c r="PAS47" s="134"/>
      <c r="PAT47" s="134"/>
      <c r="PAU47" s="134"/>
      <c r="PAV47" s="134"/>
      <c r="PAW47" s="134"/>
      <c r="PAX47" s="134"/>
      <c r="PAY47" s="134"/>
      <c r="PAZ47" s="134"/>
      <c r="PBA47" s="134"/>
      <c r="PBB47" s="134"/>
      <c r="PBC47" s="134"/>
      <c r="PBD47" s="134"/>
      <c r="PBE47" s="134"/>
      <c r="PBF47" s="134"/>
      <c r="PBG47" s="134"/>
      <c r="PBH47" s="134"/>
      <c r="PBI47" s="134"/>
      <c r="PBJ47" s="134"/>
      <c r="PBK47" s="134"/>
      <c r="PBL47" s="134"/>
      <c r="PBM47" s="134"/>
      <c r="PBN47" s="134"/>
      <c r="PBO47" s="134"/>
      <c r="PBP47" s="134"/>
      <c r="PBQ47" s="134"/>
      <c r="PBR47" s="134"/>
      <c r="PBS47" s="134"/>
      <c r="PBT47" s="134"/>
      <c r="PBU47" s="134"/>
      <c r="PBV47" s="134"/>
      <c r="PBW47" s="134"/>
      <c r="PBX47" s="134"/>
      <c r="PBY47" s="134"/>
      <c r="PBZ47" s="134"/>
      <c r="PCA47" s="134"/>
      <c r="PCB47" s="134"/>
      <c r="PCC47" s="134"/>
      <c r="PCD47" s="134"/>
      <c r="PCE47" s="134"/>
      <c r="PCF47" s="134"/>
      <c r="PCG47" s="134"/>
      <c r="PCH47" s="134"/>
      <c r="PCI47" s="134"/>
      <c r="PCJ47" s="134"/>
      <c r="PCK47" s="134"/>
      <c r="PCL47" s="134"/>
      <c r="PCM47" s="134"/>
      <c r="PCN47" s="134"/>
      <c r="PCO47" s="134"/>
      <c r="PCP47" s="134"/>
      <c r="PCQ47" s="134"/>
      <c r="PCR47" s="134"/>
      <c r="PCS47" s="134"/>
      <c r="PCT47" s="134"/>
      <c r="PCU47" s="134"/>
      <c r="PCV47" s="134"/>
      <c r="PCW47" s="134"/>
      <c r="PCX47" s="134"/>
      <c r="PCY47" s="134"/>
      <c r="PCZ47" s="134"/>
      <c r="PDA47" s="134"/>
      <c r="PDB47" s="134"/>
      <c r="PDC47" s="134"/>
      <c r="PDD47" s="134"/>
      <c r="PDE47" s="134"/>
      <c r="PDF47" s="134"/>
      <c r="PDG47" s="134"/>
      <c r="PDH47" s="134"/>
      <c r="PDI47" s="134"/>
      <c r="PDJ47" s="134"/>
      <c r="PDK47" s="134"/>
      <c r="PDL47" s="134"/>
      <c r="PDM47" s="134"/>
      <c r="PDN47" s="134"/>
      <c r="PDO47" s="134"/>
      <c r="PDP47" s="134"/>
      <c r="PDQ47" s="134"/>
      <c r="PDR47" s="134"/>
      <c r="PDS47" s="134"/>
      <c r="PDT47" s="134"/>
      <c r="PDU47" s="134"/>
      <c r="PDV47" s="134"/>
      <c r="PDW47" s="134"/>
      <c r="PDX47" s="134"/>
      <c r="PDY47" s="134"/>
      <c r="PDZ47" s="134"/>
      <c r="PEA47" s="134"/>
      <c r="PEB47" s="134"/>
      <c r="PEC47" s="134"/>
      <c r="PED47" s="134"/>
      <c r="PEE47" s="134"/>
      <c r="PEF47" s="134"/>
      <c r="PEG47" s="134"/>
      <c r="PEH47" s="134"/>
      <c r="PEI47" s="134"/>
      <c r="PEJ47" s="134"/>
      <c r="PEK47" s="134"/>
      <c r="PEL47" s="134"/>
      <c r="PEM47" s="134"/>
      <c r="PEN47" s="134"/>
      <c r="PEO47" s="134"/>
      <c r="PEP47" s="134"/>
      <c r="PEQ47" s="134"/>
      <c r="PER47" s="134"/>
      <c r="PES47" s="134"/>
      <c r="PET47" s="134"/>
      <c r="PEU47" s="134"/>
      <c r="PEV47" s="134"/>
      <c r="PEW47" s="134"/>
      <c r="PEX47" s="134"/>
      <c r="PEY47" s="134"/>
      <c r="PEZ47" s="134"/>
      <c r="PFA47" s="134"/>
      <c r="PFB47" s="134"/>
      <c r="PFC47" s="134"/>
      <c r="PFD47" s="134"/>
      <c r="PFE47" s="134"/>
      <c r="PFF47" s="134"/>
      <c r="PFG47" s="134"/>
      <c r="PFH47" s="134"/>
      <c r="PFI47" s="134"/>
      <c r="PFJ47" s="134"/>
      <c r="PFK47" s="134"/>
      <c r="PFL47" s="134"/>
      <c r="PFM47" s="134"/>
      <c r="PFN47" s="134"/>
      <c r="PFO47" s="134"/>
      <c r="PFP47" s="134"/>
      <c r="PFQ47" s="134"/>
      <c r="PFR47" s="134"/>
      <c r="PFS47" s="134"/>
      <c r="PFT47" s="134"/>
      <c r="PFU47" s="134"/>
      <c r="PFV47" s="134"/>
      <c r="PFW47" s="134"/>
      <c r="PFX47" s="134"/>
      <c r="PFY47" s="134"/>
      <c r="PFZ47" s="134"/>
      <c r="PGA47" s="134"/>
      <c r="PGB47" s="134"/>
      <c r="PGC47" s="134"/>
      <c r="PGD47" s="134"/>
      <c r="PGE47" s="134"/>
      <c r="PGF47" s="134"/>
      <c r="PGG47" s="134"/>
      <c r="PGH47" s="134"/>
      <c r="PGI47" s="134"/>
      <c r="PGJ47" s="134"/>
      <c r="PGK47" s="134"/>
      <c r="PGL47" s="134"/>
      <c r="PGM47" s="134"/>
      <c r="PGN47" s="134"/>
      <c r="PGO47" s="134"/>
      <c r="PGP47" s="134"/>
      <c r="PGQ47" s="134"/>
      <c r="PGR47" s="134"/>
      <c r="PGS47" s="134"/>
      <c r="PGT47" s="134"/>
      <c r="PGU47" s="134"/>
      <c r="PGV47" s="134"/>
      <c r="PGW47" s="134"/>
      <c r="PGX47" s="134"/>
      <c r="PGY47" s="134"/>
      <c r="PGZ47" s="134"/>
      <c r="PHA47" s="134"/>
      <c r="PHB47" s="134"/>
      <c r="PHC47" s="134"/>
      <c r="PHD47" s="134"/>
      <c r="PHE47" s="134"/>
      <c r="PHF47" s="134"/>
      <c r="PHG47" s="134"/>
      <c r="PHH47" s="134"/>
      <c r="PHI47" s="134"/>
      <c r="PHJ47" s="134"/>
      <c r="PHK47" s="134"/>
      <c r="PHL47" s="134"/>
      <c r="PHM47" s="134"/>
      <c r="PHN47" s="134"/>
      <c r="PHO47" s="134"/>
      <c r="PHP47" s="134"/>
      <c r="PHQ47" s="134"/>
      <c r="PHR47" s="134"/>
      <c r="PHS47" s="134"/>
      <c r="PHT47" s="134"/>
      <c r="PHU47" s="134"/>
      <c r="PHV47" s="134"/>
      <c r="PHW47" s="134"/>
      <c r="PHX47" s="134"/>
      <c r="PHY47" s="134"/>
      <c r="PHZ47" s="134"/>
      <c r="PIA47" s="134"/>
      <c r="PIB47" s="134"/>
      <c r="PIC47" s="134"/>
      <c r="PID47" s="134"/>
      <c r="PIE47" s="134"/>
      <c r="PIF47" s="134"/>
      <c r="PIG47" s="134"/>
      <c r="PIH47" s="134"/>
      <c r="PII47" s="134"/>
      <c r="PIJ47" s="134"/>
      <c r="PIK47" s="134"/>
      <c r="PIL47" s="134"/>
      <c r="PIM47" s="134"/>
      <c r="PIN47" s="134"/>
      <c r="PIO47" s="134"/>
      <c r="PIP47" s="134"/>
      <c r="PIQ47" s="134"/>
      <c r="PIR47" s="134"/>
      <c r="PIS47" s="134"/>
      <c r="PIT47" s="134"/>
      <c r="PIU47" s="134"/>
      <c r="PIV47" s="134"/>
      <c r="PIW47" s="134"/>
      <c r="PIX47" s="134"/>
      <c r="PIY47" s="134"/>
      <c r="PIZ47" s="134"/>
      <c r="PJA47" s="134"/>
      <c r="PJB47" s="134"/>
      <c r="PJC47" s="134"/>
      <c r="PJD47" s="134"/>
      <c r="PJE47" s="134"/>
      <c r="PJF47" s="134"/>
      <c r="PJG47" s="134"/>
      <c r="PJH47" s="134"/>
      <c r="PJI47" s="134"/>
      <c r="PJJ47" s="134"/>
      <c r="PJK47" s="134"/>
      <c r="PJL47" s="134"/>
      <c r="PJM47" s="134"/>
      <c r="PJN47" s="134"/>
      <c r="PJO47" s="134"/>
      <c r="PJP47" s="134"/>
      <c r="PJQ47" s="134"/>
      <c r="PJR47" s="134"/>
      <c r="PJS47" s="134"/>
      <c r="PJT47" s="134"/>
      <c r="PJU47" s="134"/>
      <c r="PJV47" s="134"/>
      <c r="PJW47" s="134"/>
      <c r="PJX47" s="134"/>
      <c r="PJY47" s="134"/>
      <c r="PJZ47" s="134"/>
      <c r="PKA47" s="134"/>
      <c r="PKB47" s="134"/>
      <c r="PKC47" s="134"/>
      <c r="PKD47" s="134"/>
      <c r="PKE47" s="134"/>
      <c r="PKF47" s="134"/>
      <c r="PKG47" s="134"/>
      <c r="PKH47" s="134"/>
      <c r="PKI47" s="134"/>
      <c r="PKJ47" s="134"/>
      <c r="PKK47" s="134"/>
      <c r="PKL47" s="134"/>
      <c r="PKM47" s="134"/>
      <c r="PKN47" s="134"/>
      <c r="PKO47" s="134"/>
      <c r="PKP47" s="134"/>
      <c r="PKQ47" s="134"/>
      <c r="PKR47" s="134"/>
      <c r="PKS47" s="134"/>
      <c r="PKT47" s="134"/>
      <c r="PKU47" s="134"/>
      <c r="PKV47" s="134"/>
      <c r="PKW47" s="134"/>
      <c r="PKX47" s="134"/>
      <c r="PKY47" s="134"/>
      <c r="PKZ47" s="134"/>
      <c r="PLA47" s="134"/>
      <c r="PLB47" s="134"/>
      <c r="PLC47" s="134"/>
      <c r="PLD47" s="134"/>
      <c r="PLE47" s="134"/>
      <c r="PLF47" s="134"/>
      <c r="PLG47" s="134"/>
      <c r="PLH47" s="134"/>
      <c r="PLI47" s="134"/>
      <c r="PLJ47" s="134"/>
      <c r="PLK47" s="134"/>
      <c r="PLL47" s="134"/>
      <c r="PLM47" s="134"/>
      <c r="PLN47" s="134"/>
      <c r="PLO47" s="134"/>
      <c r="PLP47" s="134"/>
      <c r="PLQ47" s="134"/>
      <c r="PLR47" s="134"/>
      <c r="PLS47" s="134"/>
      <c r="PLT47" s="134"/>
      <c r="PLU47" s="134"/>
      <c r="PLV47" s="134"/>
      <c r="PLW47" s="134"/>
      <c r="PLX47" s="134"/>
      <c r="PLY47" s="134"/>
      <c r="PLZ47" s="134"/>
      <c r="PMA47" s="134"/>
      <c r="PMB47" s="134"/>
      <c r="PMC47" s="134"/>
      <c r="PMD47" s="134"/>
      <c r="PME47" s="134"/>
      <c r="PMF47" s="134"/>
      <c r="PMG47" s="134"/>
      <c r="PMH47" s="134"/>
      <c r="PMI47" s="134"/>
      <c r="PMJ47" s="134"/>
      <c r="PMK47" s="134"/>
      <c r="PML47" s="134"/>
      <c r="PMM47" s="134"/>
      <c r="PMN47" s="134"/>
      <c r="PMO47" s="134"/>
      <c r="PMP47" s="134"/>
      <c r="PMQ47" s="134"/>
      <c r="PMR47" s="134"/>
      <c r="PMS47" s="134"/>
      <c r="PMT47" s="134"/>
      <c r="PMU47" s="134"/>
      <c r="PMV47" s="134"/>
      <c r="PMW47" s="134"/>
      <c r="PMX47" s="134"/>
      <c r="PMY47" s="134"/>
      <c r="PMZ47" s="134"/>
      <c r="PNA47" s="134"/>
      <c r="PNB47" s="134"/>
      <c r="PNC47" s="134"/>
      <c r="PND47" s="134"/>
      <c r="PNE47" s="134"/>
      <c r="PNF47" s="134"/>
      <c r="PNG47" s="134"/>
      <c r="PNH47" s="134"/>
      <c r="PNI47" s="134"/>
      <c r="PNJ47" s="134"/>
      <c r="PNK47" s="134"/>
      <c r="PNL47" s="134"/>
      <c r="PNM47" s="134"/>
      <c r="PNN47" s="134"/>
      <c r="PNO47" s="134"/>
      <c r="PNP47" s="134"/>
      <c r="PNQ47" s="134"/>
      <c r="PNR47" s="134"/>
      <c r="PNS47" s="134"/>
      <c r="PNT47" s="134"/>
      <c r="PNU47" s="134"/>
      <c r="PNV47" s="134"/>
      <c r="PNW47" s="134"/>
      <c r="PNX47" s="134"/>
      <c r="PNY47" s="134"/>
      <c r="PNZ47" s="134"/>
      <c r="POA47" s="134"/>
      <c r="POB47" s="134"/>
      <c r="POC47" s="134"/>
      <c r="POD47" s="134"/>
      <c r="POE47" s="134"/>
      <c r="POF47" s="134"/>
      <c r="POG47" s="134"/>
      <c r="POH47" s="134"/>
      <c r="POI47" s="134"/>
      <c r="POJ47" s="134"/>
      <c r="POK47" s="134"/>
      <c r="POL47" s="134"/>
      <c r="POM47" s="134"/>
      <c r="PON47" s="134"/>
      <c r="POO47" s="134"/>
      <c r="POP47" s="134"/>
      <c r="POQ47" s="134"/>
      <c r="POR47" s="134"/>
      <c r="POS47" s="134"/>
      <c r="POT47" s="134"/>
      <c r="POU47" s="134"/>
      <c r="POV47" s="134"/>
      <c r="POW47" s="134"/>
      <c r="POX47" s="134"/>
      <c r="POY47" s="134"/>
      <c r="POZ47" s="134"/>
      <c r="PPA47" s="134"/>
      <c r="PPB47" s="134"/>
      <c r="PPC47" s="134"/>
      <c r="PPD47" s="134"/>
      <c r="PPE47" s="134"/>
      <c r="PPF47" s="134"/>
      <c r="PPG47" s="134"/>
      <c r="PPH47" s="134"/>
      <c r="PPI47" s="134"/>
      <c r="PPJ47" s="134"/>
      <c r="PPK47" s="134"/>
      <c r="PPL47" s="134"/>
      <c r="PPM47" s="134"/>
      <c r="PPN47" s="134"/>
      <c r="PPO47" s="134"/>
      <c r="PPP47" s="134"/>
      <c r="PPQ47" s="134"/>
      <c r="PPR47" s="134"/>
      <c r="PPS47" s="134"/>
      <c r="PPT47" s="134"/>
      <c r="PPU47" s="134"/>
      <c r="PPV47" s="134"/>
      <c r="PPW47" s="134"/>
      <c r="PPX47" s="134"/>
      <c r="PPY47" s="134"/>
      <c r="PPZ47" s="134"/>
      <c r="PQA47" s="134"/>
      <c r="PQB47" s="134"/>
      <c r="PQC47" s="134"/>
      <c r="PQD47" s="134"/>
      <c r="PQE47" s="134"/>
      <c r="PQF47" s="134"/>
      <c r="PQG47" s="134"/>
      <c r="PQH47" s="134"/>
      <c r="PQI47" s="134"/>
      <c r="PQJ47" s="134"/>
      <c r="PQK47" s="134"/>
      <c r="PQL47" s="134"/>
      <c r="PQM47" s="134"/>
      <c r="PQN47" s="134"/>
      <c r="PQO47" s="134"/>
      <c r="PQP47" s="134"/>
      <c r="PQQ47" s="134"/>
      <c r="PQR47" s="134"/>
      <c r="PQS47" s="134"/>
      <c r="PQT47" s="134"/>
      <c r="PQU47" s="134"/>
      <c r="PQV47" s="134"/>
      <c r="PQW47" s="134"/>
      <c r="PQX47" s="134"/>
      <c r="PQY47" s="134"/>
      <c r="PQZ47" s="134"/>
      <c r="PRA47" s="134"/>
      <c r="PRB47" s="134"/>
      <c r="PRC47" s="134"/>
      <c r="PRD47" s="134"/>
      <c r="PRE47" s="134"/>
      <c r="PRF47" s="134"/>
      <c r="PRG47" s="134"/>
      <c r="PRH47" s="134"/>
      <c r="PRI47" s="134"/>
      <c r="PRJ47" s="134"/>
      <c r="PRK47" s="134"/>
      <c r="PRL47" s="134"/>
      <c r="PRM47" s="134"/>
      <c r="PRN47" s="134"/>
      <c r="PRO47" s="134"/>
      <c r="PRP47" s="134"/>
      <c r="PRQ47" s="134"/>
      <c r="PRR47" s="134"/>
      <c r="PRS47" s="134"/>
      <c r="PRT47" s="134"/>
      <c r="PRU47" s="134"/>
      <c r="PRV47" s="134"/>
      <c r="PRW47" s="134"/>
      <c r="PRX47" s="134"/>
      <c r="PRY47" s="134"/>
      <c r="PRZ47" s="134"/>
      <c r="PSA47" s="134"/>
      <c r="PSB47" s="134"/>
      <c r="PSC47" s="134"/>
      <c r="PSD47" s="134"/>
      <c r="PSE47" s="134"/>
      <c r="PSF47" s="134"/>
      <c r="PSG47" s="134"/>
      <c r="PSH47" s="134"/>
      <c r="PSI47" s="134"/>
      <c r="PSJ47" s="134"/>
      <c r="PSK47" s="134"/>
      <c r="PSL47" s="134"/>
      <c r="PSM47" s="134"/>
      <c r="PSN47" s="134"/>
      <c r="PSO47" s="134"/>
      <c r="PSP47" s="134"/>
      <c r="PSQ47" s="134"/>
      <c r="PSR47" s="134"/>
      <c r="PSS47" s="134"/>
      <c r="PST47" s="134"/>
      <c r="PSU47" s="134"/>
      <c r="PSV47" s="134"/>
      <c r="PSW47" s="134"/>
      <c r="PSX47" s="134"/>
      <c r="PSY47" s="134"/>
      <c r="PSZ47" s="134"/>
      <c r="PTA47" s="134"/>
      <c r="PTB47" s="134"/>
      <c r="PTC47" s="134"/>
      <c r="PTD47" s="134"/>
      <c r="PTE47" s="134"/>
      <c r="PTF47" s="134"/>
      <c r="PTG47" s="134"/>
      <c r="PTH47" s="134"/>
      <c r="PTI47" s="134"/>
      <c r="PTJ47" s="134"/>
      <c r="PTK47" s="134"/>
      <c r="PTL47" s="134"/>
      <c r="PTM47" s="134"/>
      <c r="PTN47" s="134"/>
      <c r="PTO47" s="134"/>
      <c r="PTP47" s="134"/>
      <c r="PTQ47" s="134"/>
      <c r="PTR47" s="134"/>
      <c r="PTS47" s="134"/>
      <c r="PTT47" s="134"/>
      <c r="PTU47" s="134"/>
      <c r="PTV47" s="134"/>
      <c r="PTW47" s="134"/>
      <c r="PTX47" s="134"/>
      <c r="PTY47" s="134"/>
      <c r="PTZ47" s="134"/>
      <c r="PUA47" s="134"/>
      <c r="PUB47" s="134"/>
      <c r="PUC47" s="134"/>
      <c r="PUD47" s="134"/>
      <c r="PUE47" s="134"/>
      <c r="PUF47" s="134"/>
      <c r="PUG47" s="134"/>
      <c r="PUH47" s="134"/>
      <c r="PUI47" s="134"/>
      <c r="PUJ47" s="134"/>
      <c r="PUK47" s="134"/>
      <c r="PUL47" s="134"/>
      <c r="PUM47" s="134"/>
      <c r="PUN47" s="134"/>
      <c r="PUO47" s="134"/>
      <c r="PUP47" s="134"/>
      <c r="PUQ47" s="134"/>
      <c r="PUR47" s="134"/>
      <c r="PUS47" s="134"/>
      <c r="PUT47" s="134"/>
      <c r="PUU47" s="134"/>
      <c r="PUV47" s="134"/>
      <c r="PUW47" s="134"/>
      <c r="PUX47" s="134"/>
      <c r="PUY47" s="134"/>
      <c r="PUZ47" s="134"/>
      <c r="PVA47" s="134"/>
      <c r="PVB47" s="134"/>
      <c r="PVC47" s="134"/>
      <c r="PVD47" s="134"/>
      <c r="PVE47" s="134"/>
      <c r="PVF47" s="134"/>
      <c r="PVG47" s="134"/>
      <c r="PVH47" s="134"/>
      <c r="PVI47" s="134"/>
      <c r="PVJ47" s="134"/>
      <c r="PVK47" s="134"/>
      <c r="PVL47" s="134"/>
      <c r="PVM47" s="134"/>
      <c r="PVN47" s="134"/>
      <c r="PVO47" s="134"/>
      <c r="PVP47" s="134"/>
      <c r="PVQ47" s="134"/>
      <c r="PVR47" s="134"/>
      <c r="PVS47" s="134"/>
      <c r="PVT47" s="134"/>
      <c r="PVU47" s="134"/>
      <c r="PVV47" s="134"/>
      <c r="PVW47" s="134"/>
      <c r="PVX47" s="134"/>
      <c r="PVY47" s="134"/>
      <c r="PVZ47" s="134"/>
      <c r="PWA47" s="134"/>
      <c r="PWB47" s="134"/>
      <c r="PWC47" s="134"/>
      <c r="PWD47" s="134"/>
      <c r="PWE47" s="134"/>
      <c r="PWF47" s="134"/>
      <c r="PWG47" s="134"/>
      <c r="PWH47" s="134"/>
      <c r="PWI47" s="134"/>
      <c r="PWJ47" s="134"/>
      <c r="PWK47" s="134"/>
      <c r="PWL47" s="134"/>
      <c r="PWM47" s="134"/>
      <c r="PWN47" s="134"/>
      <c r="PWO47" s="134"/>
      <c r="PWP47" s="134"/>
      <c r="PWQ47" s="134"/>
      <c r="PWR47" s="134"/>
      <c r="PWS47" s="134"/>
      <c r="PWT47" s="134"/>
      <c r="PWU47" s="134"/>
      <c r="PWV47" s="134"/>
      <c r="PWW47" s="134"/>
      <c r="PWX47" s="134"/>
      <c r="PWY47" s="134"/>
      <c r="PWZ47" s="134"/>
      <c r="PXA47" s="134"/>
      <c r="PXB47" s="134"/>
      <c r="PXC47" s="134"/>
      <c r="PXD47" s="134"/>
      <c r="PXE47" s="134"/>
      <c r="PXF47" s="134"/>
      <c r="PXG47" s="134"/>
      <c r="PXH47" s="134"/>
      <c r="PXI47" s="134"/>
      <c r="PXJ47" s="134"/>
      <c r="PXK47" s="134"/>
      <c r="PXL47" s="134"/>
      <c r="PXM47" s="134"/>
      <c r="PXN47" s="134"/>
      <c r="PXO47" s="134"/>
      <c r="PXP47" s="134"/>
      <c r="PXQ47" s="134"/>
      <c r="PXR47" s="134"/>
      <c r="PXS47" s="134"/>
      <c r="PXT47" s="134"/>
      <c r="PXU47" s="134"/>
      <c r="PXV47" s="134"/>
      <c r="PXW47" s="134"/>
      <c r="PXX47" s="134"/>
      <c r="PXY47" s="134"/>
      <c r="PXZ47" s="134"/>
      <c r="PYA47" s="134"/>
      <c r="PYB47" s="134"/>
      <c r="PYC47" s="134"/>
      <c r="PYD47" s="134"/>
      <c r="PYE47" s="134"/>
      <c r="PYF47" s="134"/>
      <c r="PYG47" s="134"/>
      <c r="PYH47" s="134"/>
      <c r="PYI47" s="134"/>
      <c r="PYJ47" s="134"/>
      <c r="PYK47" s="134"/>
      <c r="PYL47" s="134"/>
      <c r="PYM47" s="134"/>
      <c r="PYN47" s="134"/>
      <c r="PYO47" s="134"/>
      <c r="PYP47" s="134"/>
      <c r="PYQ47" s="134"/>
      <c r="PYR47" s="134"/>
      <c r="PYS47" s="134"/>
      <c r="PYT47" s="134"/>
      <c r="PYU47" s="134"/>
      <c r="PYV47" s="134"/>
      <c r="PYW47" s="134"/>
      <c r="PYX47" s="134"/>
      <c r="PYY47" s="134"/>
      <c r="PYZ47" s="134"/>
      <c r="PZA47" s="134"/>
      <c r="PZB47" s="134"/>
      <c r="PZC47" s="134"/>
      <c r="PZD47" s="134"/>
      <c r="PZE47" s="134"/>
      <c r="PZF47" s="134"/>
      <c r="PZG47" s="134"/>
      <c r="PZH47" s="134"/>
      <c r="PZI47" s="134"/>
      <c r="PZJ47" s="134"/>
      <c r="PZK47" s="134"/>
      <c r="PZL47" s="134"/>
      <c r="PZM47" s="134"/>
      <c r="PZN47" s="134"/>
      <c r="PZO47" s="134"/>
      <c r="PZP47" s="134"/>
      <c r="PZQ47" s="134"/>
      <c r="PZR47" s="134"/>
      <c r="PZS47" s="134"/>
      <c r="PZT47" s="134"/>
      <c r="PZU47" s="134"/>
      <c r="PZV47" s="134"/>
      <c r="PZW47" s="134"/>
      <c r="PZX47" s="134"/>
      <c r="PZY47" s="134"/>
      <c r="PZZ47" s="134"/>
      <c r="QAA47" s="134"/>
      <c r="QAB47" s="134"/>
      <c r="QAC47" s="134"/>
      <c r="QAD47" s="134"/>
      <c r="QAE47" s="134"/>
      <c r="QAF47" s="134"/>
      <c r="QAG47" s="134"/>
      <c r="QAH47" s="134"/>
      <c r="QAI47" s="134"/>
      <c r="QAJ47" s="134"/>
      <c r="QAK47" s="134"/>
      <c r="QAL47" s="134"/>
      <c r="QAM47" s="134"/>
      <c r="QAN47" s="134"/>
      <c r="QAO47" s="134"/>
      <c r="QAP47" s="134"/>
      <c r="QAQ47" s="134"/>
      <c r="QAR47" s="134"/>
      <c r="QAS47" s="134"/>
      <c r="QAT47" s="134"/>
      <c r="QAU47" s="134"/>
      <c r="QAV47" s="134"/>
      <c r="QAW47" s="134"/>
      <c r="QAX47" s="134"/>
      <c r="QAY47" s="134"/>
      <c r="QAZ47" s="134"/>
      <c r="QBA47" s="134"/>
      <c r="QBB47" s="134"/>
      <c r="QBC47" s="134"/>
      <c r="QBD47" s="134"/>
      <c r="QBE47" s="134"/>
      <c r="QBF47" s="134"/>
      <c r="QBG47" s="134"/>
      <c r="QBH47" s="134"/>
      <c r="QBI47" s="134"/>
      <c r="QBJ47" s="134"/>
      <c r="QBK47" s="134"/>
      <c r="QBL47" s="134"/>
      <c r="QBM47" s="134"/>
      <c r="QBN47" s="134"/>
      <c r="QBO47" s="134"/>
      <c r="QBP47" s="134"/>
      <c r="QBQ47" s="134"/>
      <c r="QBR47" s="134"/>
      <c r="QBS47" s="134"/>
      <c r="QBT47" s="134"/>
      <c r="QBU47" s="134"/>
      <c r="QBV47" s="134"/>
      <c r="QBW47" s="134"/>
      <c r="QBX47" s="134"/>
      <c r="QBY47" s="134"/>
      <c r="QBZ47" s="134"/>
      <c r="QCA47" s="134"/>
      <c r="QCB47" s="134"/>
      <c r="QCC47" s="134"/>
      <c r="QCD47" s="134"/>
      <c r="QCE47" s="134"/>
      <c r="QCF47" s="134"/>
      <c r="QCG47" s="134"/>
      <c r="QCH47" s="134"/>
      <c r="QCI47" s="134"/>
      <c r="QCJ47" s="134"/>
      <c r="QCK47" s="134"/>
      <c r="QCL47" s="134"/>
      <c r="QCM47" s="134"/>
      <c r="QCN47" s="134"/>
      <c r="QCO47" s="134"/>
      <c r="QCP47" s="134"/>
      <c r="QCQ47" s="134"/>
      <c r="QCR47" s="134"/>
      <c r="QCS47" s="134"/>
      <c r="QCT47" s="134"/>
      <c r="QCU47" s="134"/>
      <c r="QCV47" s="134"/>
      <c r="QCW47" s="134"/>
      <c r="QCX47" s="134"/>
      <c r="QCY47" s="134"/>
      <c r="QCZ47" s="134"/>
      <c r="QDA47" s="134"/>
      <c r="QDB47" s="134"/>
      <c r="QDC47" s="134"/>
      <c r="QDD47" s="134"/>
      <c r="QDE47" s="134"/>
      <c r="QDF47" s="134"/>
      <c r="QDG47" s="134"/>
      <c r="QDH47" s="134"/>
      <c r="QDI47" s="134"/>
      <c r="QDJ47" s="134"/>
      <c r="QDK47" s="134"/>
      <c r="QDL47" s="134"/>
      <c r="QDM47" s="134"/>
      <c r="QDN47" s="134"/>
      <c r="QDO47" s="134"/>
      <c r="QDP47" s="134"/>
      <c r="QDQ47" s="134"/>
      <c r="QDR47" s="134"/>
      <c r="QDS47" s="134"/>
      <c r="QDT47" s="134"/>
      <c r="QDU47" s="134"/>
      <c r="QDV47" s="134"/>
      <c r="QDW47" s="134"/>
      <c r="QDX47" s="134"/>
      <c r="QDY47" s="134"/>
      <c r="QDZ47" s="134"/>
      <c r="QEA47" s="134"/>
      <c r="QEB47" s="134"/>
      <c r="QEC47" s="134"/>
      <c r="QED47" s="134"/>
      <c r="QEE47" s="134"/>
      <c r="QEF47" s="134"/>
      <c r="QEG47" s="134"/>
      <c r="QEH47" s="134"/>
      <c r="QEI47" s="134"/>
      <c r="QEJ47" s="134"/>
      <c r="QEK47" s="134"/>
      <c r="QEL47" s="134"/>
      <c r="QEM47" s="134"/>
      <c r="QEN47" s="134"/>
      <c r="QEO47" s="134"/>
      <c r="QEP47" s="134"/>
      <c r="QEQ47" s="134"/>
      <c r="QER47" s="134"/>
      <c r="QES47" s="134"/>
      <c r="QET47" s="134"/>
      <c r="QEU47" s="134"/>
      <c r="QEV47" s="134"/>
      <c r="QEW47" s="134"/>
      <c r="QEX47" s="134"/>
      <c r="QEY47" s="134"/>
      <c r="QEZ47" s="134"/>
      <c r="QFA47" s="134"/>
      <c r="QFB47" s="134"/>
      <c r="QFC47" s="134"/>
      <c r="QFD47" s="134"/>
      <c r="QFE47" s="134"/>
      <c r="QFF47" s="134"/>
      <c r="QFG47" s="134"/>
      <c r="QFH47" s="134"/>
      <c r="QFI47" s="134"/>
      <c r="QFJ47" s="134"/>
      <c r="QFK47" s="134"/>
      <c r="QFL47" s="134"/>
      <c r="QFM47" s="134"/>
      <c r="QFN47" s="134"/>
      <c r="QFO47" s="134"/>
      <c r="QFP47" s="134"/>
      <c r="QFQ47" s="134"/>
      <c r="QFR47" s="134"/>
      <c r="QFS47" s="134"/>
      <c r="QFT47" s="134"/>
      <c r="QFU47" s="134"/>
      <c r="QFV47" s="134"/>
      <c r="QFW47" s="134"/>
      <c r="QFX47" s="134"/>
      <c r="QFY47" s="134"/>
      <c r="QFZ47" s="134"/>
      <c r="QGA47" s="134"/>
      <c r="QGB47" s="134"/>
      <c r="QGC47" s="134"/>
      <c r="QGD47" s="134"/>
      <c r="QGE47" s="134"/>
      <c r="QGF47" s="134"/>
      <c r="QGG47" s="134"/>
      <c r="QGH47" s="134"/>
      <c r="QGI47" s="134"/>
      <c r="QGJ47" s="134"/>
      <c r="QGK47" s="134"/>
      <c r="QGL47" s="134"/>
      <c r="QGM47" s="134"/>
      <c r="QGN47" s="134"/>
      <c r="QGO47" s="134"/>
      <c r="QGP47" s="134"/>
      <c r="QGQ47" s="134"/>
      <c r="QGR47" s="134"/>
      <c r="QGS47" s="134"/>
      <c r="QGT47" s="134"/>
      <c r="QGU47" s="134"/>
      <c r="QGV47" s="134"/>
      <c r="QGW47" s="134"/>
      <c r="QGX47" s="134"/>
      <c r="QGY47" s="134"/>
      <c r="QGZ47" s="134"/>
      <c r="QHA47" s="134"/>
      <c r="QHB47" s="134"/>
      <c r="QHC47" s="134"/>
      <c r="QHD47" s="134"/>
      <c r="QHE47" s="134"/>
      <c r="QHF47" s="134"/>
      <c r="QHG47" s="134"/>
      <c r="QHH47" s="134"/>
      <c r="QHI47" s="134"/>
      <c r="QHJ47" s="134"/>
      <c r="QHK47" s="134"/>
      <c r="QHL47" s="134"/>
      <c r="QHM47" s="134"/>
      <c r="QHN47" s="134"/>
      <c r="QHO47" s="134"/>
      <c r="QHP47" s="134"/>
      <c r="QHQ47" s="134"/>
      <c r="QHR47" s="134"/>
      <c r="QHS47" s="134"/>
      <c r="QHT47" s="134"/>
      <c r="QHU47" s="134"/>
      <c r="QHV47" s="134"/>
      <c r="QHW47" s="134"/>
      <c r="QHX47" s="134"/>
      <c r="QHY47" s="134"/>
      <c r="QHZ47" s="134"/>
      <c r="QIA47" s="134"/>
      <c r="QIB47" s="134"/>
      <c r="QIC47" s="134"/>
      <c r="QID47" s="134"/>
      <c r="QIE47" s="134"/>
      <c r="QIF47" s="134"/>
      <c r="QIG47" s="134"/>
      <c r="QIH47" s="134"/>
      <c r="QII47" s="134"/>
      <c r="QIJ47" s="134"/>
      <c r="QIK47" s="134"/>
      <c r="QIL47" s="134"/>
      <c r="QIM47" s="134"/>
      <c r="QIN47" s="134"/>
      <c r="QIO47" s="134"/>
      <c r="QIP47" s="134"/>
      <c r="QIQ47" s="134"/>
      <c r="QIR47" s="134"/>
      <c r="QIS47" s="134"/>
      <c r="QIT47" s="134"/>
      <c r="QIU47" s="134"/>
      <c r="QIV47" s="134"/>
      <c r="QIW47" s="134"/>
      <c r="QIX47" s="134"/>
      <c r="QIY47" s="134"/>
      <c r="QIZ47" s="134"/>
      <c r="QJA47" s="134"/>
      <c r="QJB47" s="134"/>
      <c r="QJC47" s="134"/>
      <c r="QJD47" s="134"/>
      <c r="QJE47" s="134"/>
      <c r="QJF47" s="134"/>
      <c r="QJG47" s="134"/>
      <c r="QJH47" s="134"/>
      <c r="QJI47" s="134"/>
      <c r="QJJ47" s="134"/>
      <c r="QJK47" s="134"/>
      <c r="QJL47" s="134"/>
      <c r="QJM47" s="134"/>
      <c r="QJN47" s="134"/>
      <c r="QJO47" s="134"/>
      <c r="QJP47" s="134"/>
      <c r="QJQ47" s="134"/>
      <c r="QJR47" s="134"/>
      <c r="QJS47" s="134"/>
      <c r="QJT47" s="134"/>
      <c r="QJU47" s="134"/>
      <c r="QJV47" s="134"/>
      <c r="QJW47" s="134"/>
      <c r="QJX47" s="134"/>
      <c r="QJY47" s="134"/>
      <c r="QJZ47" s="134"/>
      <c r="QKA47" s="134"/>
      <c r="QKB47" s="134"/>
      <c r="QKC47" s="134"/>
      <c r="QKD47" s="134"/>
      <c r="QKE47" s="134"/>
      <c r="QKF47" s="134"/>
      <c r="QKG47" s="134"/>
      <c r="QKH47" s="134"/>
      <c r="QKI47" s="134"/>
      <c r="QKJ47" s="134"/>
      <c r="QKK47" s="134"/>
      <c r="QKL47" s="134"/>
      <c r="QKM47" s="134"/>
      <c r="QKN47" s="134"/>
      <c r="QKO47" s="134"/>
      <c r="QKP47" s="134"/>
      <c r="QKQ47" s="134"/>
      <c r="QKR47" s="134"/>
      <c r="QKS47" s="134"/>
      <c r="QKT47" s="134"/>
      <c r="QKU47" s="134"/>
      <c r="QKV47" s="134"/>
      <c r="QKW47" s="134"/>
      <c r="QKX47" s="134"/>
      <c r="QKY47" s="134"/>
      <c r="QKZ47" s="134"/>
      <c r="QLA47" s="134"/>
      <c r="QLB47" s="134"/>
      <c r="QLC47" s="134"/>
      <c r="QLD47" s="134"/>
      <c r="QLE47" s="134"/>
      <c r="QLF47" s="134"/>
      <c r="QLG47" s="134"/>
      <c r="QLH47" s="134"/>
      <c r="QLI47" s="134"/>
      <c r="QLJ47" s="134"/>
      <c r="QLK47" s="134"/>
      <c r="QLL47" s="134"/>
      <c r="QLM47" s="134"/>
      <c r="QLN47" s="134"/>
      <c r="QLO47" s="134"/>
      <c r="QLP47" s="134"/>
      <c r="QLQ47" s="134"/>
      <c r="QLR47" s="134"/>
      <c r="QLS47" s="134"/>
      <c r="QLT47" s="134"/>
      <c r="QLU47" s="134"/>
      <c r="QLV47" s="134"/>
      <c r="QLW47" s="134"/>
      <c r="QLX47" s="134"/>
      <c r="QLY47" s="134"/>
      <c r="QLZ47" s="134"/>
      <c r="QMA47" s="134"/>
      <c r="QMB47" s="134"/>
      <c r="QMC47" s="134"/>
      <c r="QMD47" s="134"/>
      <c r="QME47" s="134"/>
      <c r="QMF47" s="134"/>
      <c r="QMG47" s="134"/>
      <c r="QMH47" s="134"/>
      <c r="QMI47" s="134"/>
      <c r="QMJ47" s="134"/>
      <c r="QMK47" s="134"/>
      <c r="QML47" s="134"/>
      <c r="QMM47" s="134"/>
      <c r="QMN47" s="134"/>
      <c r="QMO47" s="134"/>
      <c r="QMP47" s="134"/>
      <c r="QMQ47" s="134"/>
      <c r="QMR47" s="134"/>
      <c r="QMS47" s="134"/>
      <c r="QMT47" s="134"/>
      <c r="QMU47" s="134"/>
      <c r="QMV47" s="134"/>
      <c r="QMW47" s="134"/>
      <c r="QMX47" s="134"/>
      <c r="QMY47" s="134"/>
      <c r="QMZ47" s="134"/>
      <c r="QNA47" s="134"/>
      <c r="QNB47" s="134"/>
      <c r="QNC47" s="134"/>
      <c r="QND47" s="134"/>
      <c r="QNE47" s="134"/>
      <c r="QNF47" s="134"/>
      <c r="QNG47" s="134"/>
      <c r="QNH47" s="134"/>
      <c r="QNI47" s="134"/>
      <c r="QNJ47" s="134"/>
      <c r="QNK47" s="134"/>
      <c r="QNL47" s="134"/>
      <c r="QNM47" s="134"/>
      <c r="QNN47" s="134"/>
      <c r="QNO47" s="134"/>
      <c r="QNP47" s="134"/>
      <c r="QNQ47" s="134"/>
      <c r="QNR47" s="134"/>
      <c r="QNS47" s="134"/>
      <c r="QNT47" s="134"/>
      <c r="QNU47" s="134"/>
      <c r="QNV47" s="134"/>
      <c r="QNW47" s="134"/>
      <c r="QNX47" s="134"/>
      <c r="QNY47" s="134"/>
      <c r="QNZ47" s="134"/>
      <c r="QOA47" s="134"/>
      <c r="QOB47" s="134"/>
      <c r="QOC47" s="134"/>
      <c r="QOD47" s="134"/>
      <c r="QOE47" s="134"/>
      <c r="QOF47" s="134"/>
      <c r="QOG47" s="134"/>
      <c r="QOH47" s="134"/>
      <c r="QOI47" s="134"/>
      <c r="QOJ47" s="134"/>
      <c r="QOK47" s="134"/>
      <c r="QOL47" s="134"/>
      <c r="QOM47" s="134"/>
      <c r="QON47" s="134"/>
      <c r="QOO47" s="134"/>
      <c r="QOP47" s="134"/>
      <c r="QOQ47" s="134"/>
      <c r="QOR47" s="134"/>
      <c r="QOS47" s="134"/>
      <c r="QOT47" s="134"/>
      <c r="QOU47" s="134"/>
      <c r="QOV47" s="134"/>
      <c r="QOW47" s="134"/>
      <c r="QOX47" s="134"/>
      <c r="QOY47" s="134"/>
      <c r="QOZ47" s="134"/>
      <c r="QPA47" s="134"/>
      <c r="QPB47" s="134"/>
      <c r="QPC47" s="134"/>
      <c r="QPD47" s="134"/>
      <c r="QPE47" s="134"/>
      <c r="QPF47" s="134"/>
      <c r="QPG47" s="134"/>
      <c r="QPH47" s="134"/>
      <c r="QPI47" s="134"/>
      <c r="QPJ47" s="134"/>
      <c r="QPK47" s="134"/>
      <c r="QPL47" s="134"/>
      <c r="QPM47" s="134"/>
      <c r="QPN47" s="134"/>
      <c r="QPO47" s="134"/>
      <c r="QPP47" s="134"/>
      <c r="QPQ47" s="134"/>
      <c r="QPR47" s="134"/>
      <c r="QPS47" s="134"/>
      <c r="QPT47" s="134"/>
      <c r="QPU47" s="134"/>
      <c r="QPV47" s="134"/>
      <c r="QPW47" s="134"/>
      <c r="QPX47" s="134"/>
      <c r="QPY47" s="134"/>
      <c r="QPZ47" s="134"/>
      <c r="QQA47" s="134"/>
      <c r="QQB47" s="134"/>
      <c r="QQC47" s="134"/>
      <c r="QQD47" s="134"/>
      <c r="QQE47" s="134"/>
      <c r="QQF47" s="134"/>
      <c r="QQG47" s="134"/>
      <c r="QQH47" s="134"/>
      <c r="QQI47" s="134"/>
      <c r="QQJ47" s="134"/>
      <c r="QQK47" s="134"/>
      <c r="QQL47" s="134"/>
      <c r="QQM47" s="134"/>
      <c r="QQN47" s="134"/>
      <c r="QQO47" s="134"/>
      <c r="QQP47" s="134"/>
      <c r="QQQ47" s="134"/>
      <c r="QQR47" s="134"/>
      <c r="QQS47" s="134"/>
      <c r="QQT47" s="134"/>
      <c r="QQU47" s="134"/>
      <c r="QQV47" s="134"/>
      <c r="QQW47" s="134"/>
      <c r="QQX47" s="134"/>
      <c r="QQY47" s="134"/>
      <c r="QQZ47" s="134"/>
      <c r="QRA47" s="134"/>
      <c r="QRB47" s="134"/>
      <c r="QRC47" s="134"/>
      <c r="QRD47" s="134"/>
      <c r="QRE47" s="134"/>
      <c r="QRF47" s="134"/>
      <c r="QRG47" s="134"/>
      <c r="QRH47" s="134"/>
      <c r="QRI47" s="134"/>
      <c r="QRJ47" s="134"/>
      <c r="QRK47" s="134"/>
      <c r="QRL47" s="134"/>
      <c r="QRM47" s="134"/>
      <c r="QRN47" s="134"/>
      <c r="QRO47" s="134"/>
      <c r="QRP47" s="134"/>
      <c r="QRQ47" s="134"/>
      <c r="QRR47" s="134"/>
      <c r="QRS47" s="134"/>
      <c r="QRT47" s="134"/>
      <c r="QRU47" s="134"/>
      <c r="QRV47" s="134"/>
      <c r="QRW47" s="134"/>
      <c r="QRX47" s="134"/>
      <c r="QRY47" s="134"/>
      <c r="QRZ47" s="134"/>
      <c r="QSA47" s="134"/>
      <c r="QSB47" s="134"/>
      <c r="QSC47" s="134"/>
      <c r="QSD47" s="134"/>
      <c r="QSE47" s="134"/>
      <c r="QSF47" s="134"/>
      <c r="QSG47" s="134"/>
      <c r="QSH47" s="134"/>
      <c r="QSI47" s="134"/>
      <c r="QSJ47" s="134"/>
      <c r="QSK47" s="134"/>
      <c r="QSL47" s="134"/>
      <c r="QSM47" s="134"/>
      <c r="QSN47" s="134"/>
      <c r="QSO47" s="134"/>
      <c r="QSP47" s="134"/>
      <c r="QSQ47" s="134"/>
      <c r="QSR47" s="134"/>
      <c r="QSS47" s="134"/>
      <c r="QST47" s="134"/>
      <c r="QSU47" s="134"/>
      <c r="QSV47" s="134"/>
      <c r="QSW47" s="134"/>
      <c r="QSX47" s="134"/>
      <c r="QSY47" s="134"/>
      <c r="QSZ47" s="134"/>
      <c r="QTA47" s="134"/>
      <c r="QTB47" s="134"/>
      <c r="QTC47" s="134"/>
      <c r="QTD47" s="134"/>
      <c r="QTE47" s="134"/>
      <c r="QTF47" s="134"/>
      <c r="QTG47" s="134"/>
      <c r="QTH47" s="134"/>
      <c r="QTI47" s="134"/>
      <c r="QTJ47" s="134"/>
      <c r="QTK47" s="134"/>
      <c r="QTL47" s="134"/>
      <c r="QTM47" s="134"/>
      <c r="QTN47" s="134"/>
      <c r="QTO47" s="134"/>
      <c r="QTP47" s="134"/>
      <c r="QTQ47" s="134"/>
      <c r="QTR47" s="134"/>
      <c r="QTS47" s="134"/>
      <c r="QTT47" s="134"/>
      <c r="QTU47" s="134"/>
      <c r="QTV47" s="134"/>
      <c r="QTW47" s="134"/>
      <c r="QTX47" s="134"/>
      <c r="QTY47" s="134"/>
      <c r="QTZ47" s="134"/>
      <c r="QUA47" s="134"/>
      <c r="QUB47" s="134"/>
      <c r="QUC47" s="134"/>
      <c r="QUD47" s="134"/>
      <c r="QUE47" s="134"/>
      <c r="QUF47" s="134"/>
      <c r="QUG47" s="134"/>
      <c r="QUH47" s="134"/>
      <c r="QUI47" s="134"/>
      <c r="QUJ47" s="134"/>
      <c r="QUK47" s="134"/>
      <c r="QUL47" s="134"/>
      <c r="QUM47" s="134"/>
      <c r="QUN47" s="134"/>
      <c r="QUO47" s="134"/>
      <c r="QUP47" s="134"/>
      <c r="QUQ47" s="134"/>
      <c r="QUR47" s="134"/>
      <c r="QUS47" s="134"/>
      <c r="QUT47" s="134"/>
      <c r="QUU47" s="134"/>
      <c r="QUV47" s="134"/>
      <c r="QUW47" s="134"/>
      <c r="QUX47" s="134"/>
      <c r="QUY47" s="134"/>
      <c r="QUZ47" s="134"/>
      <c r="QVA47" s="134"/>
      <c r="QVB47" s="134"/>
      <c r="QVC47" s="134"/>
      <c r="QVD47" s="134"/>
      <c r="QVE47" s="134"/>
      <c r="QVF47" s="134"/>
      <c r="QVG47" s="134"/>
      <c r="QVH47" s="134"/>
      <c r="QVI47" s="134"/>
      <c r="QVJ47" s="134"/>
      <c r="QVK47" s="134"/>
      <c r="QVL47" s="134"/>
      <c r="QVM47" s="134"/>
      <c r="QVN47" s="134"/>
      <c r="QVO47" s="134"/>
      <c r="QVP47" s="134"/>
      <c r="QVQ47" s="134"/>
      <c r="QVR47" s="134"/>
      <c r="QVS47" s="134"/>
      <c r="QVT47" s="134"/>
      <c r="QVU47" s="134"/>
      <c r="QVV47" s="134"/>
      <c r="QVW47" s="134"/>
      <c r="QVX47" s="134"/>
      <c r="QVY47" s="134"/>
      <c r="QVZ47" s="134"/>
      <c r="QWA47" s="134"/>
      <c r="QWB47" s="134"/>
      <c r="QWC47" s="134"/>
      <c r="QWD47" s="134"/>
      <c r="QWE47" s="134"/>
      <c r="QWF47" s="134"/>
      <c r="QWG47" s="134"/>
      <c r="QWH47" s="134"/>
      <c r="QWI47" s="134"/>
      <c r="QWJ47" s="134"/>
      <c r="QWK47" s="134"/>
      <c r="QWL47" s="134"/>
      <c r="QWM47" s="134"/>
      <c r="QWN47" s="134"/>
      <c r="QWO47" s="134"/>
      <c r="QWP47" s="134"/>
      <c r="QWQ47" s="134"/>
      <c r="QWR47" s="134"/>
      <c r="QWS47" s="134"/>
      <c r="QWT47" s="134"/>
      <c r="QWU47" s="134"/>
      <c r="QWV47" s="134"/>
      <c r="QWW47" s="134"/>
      <c r="QWX47" s="134"/>
      <c r="QWY47" s="134"/>
      <c r="QWZ47" s="134"/>
      <c r="QXA47" s="134"/>
      <c r="QXB47" s="134"/>
      <c r="QXC47" s="134"/>
      <c r="QXD47" s="134"/>
      <c r="QXE47" s="134"/>
      <c r="QXF47" s="134"/>
      <c r="QXG47" s="134"/>
      <c r="QXH47" s="134"/>
      <c r="QXI47" s="134"/>
      <c r="QXJ47" s="134"/>
      <c r="QXK47" s="134"/>
      <c r="QXL47" s="134"/>
      <c r="QXM47" s="134"/>
      <c r="QXN47" s="134"/>
      <c r="QXO47" s="134"/>
      <c r="QXP47" s="134"/>
      <c r="QXQ47" s="134"/>
      <c r="QXR47" s="134"/>
      <c r="QXS47" s="134"/>
      <c r="QXT47" s="134"/>
      <c r="QXU47" s="134"/>
      <c r="QXV47" s="134"/>
      <c r="QXW47" s="134"/>
      <c r="QXX47" s="134"/>
      <c r="QXY47" s="134"/>
      <c r="QXZ47" s="134"/>
      <c r="QYA47" s="134"/>
      <c r="QYB47" s="134"/>
      <c r="QYC47" s="134"/>
      <c r="QYD47" s="134"/>
      <c r="QYE47" s="134"/>
      <c r="QYF47" s="134"/>
      <c r="QYG47" s="134"/>
      <c r="QYH47" s="134"/>
      <c r="QYI47" s="134"/>
      <c r="QYJ47" s="134"/>
      <c r="QYK47" s="134"/>
      <c r="QYL47" s="134"/>
      <c r="QYM47" s="134"/>
      <c r="QYN47" s="134"/>
      <c r="QYO47" s="134"/>
      <c r="QYP47" s="134"/>
      <c r="QYQ47" s="134"/>
      <c r="QYR47" s="134"/>
      <c r="QYS47" s="134"/>
      <c r="QYT47" s="134"/>
      <c r="QYU47" s="134"/>
      <c r="QYV47" s="134"/>
      <c r="QYW47" s="134"/>
      <c r="QYX47" s="134"/>
      <c r="QYY47" s="134"/>
      <c r="QYZ47" s="134"/>
      <c r="QZA47" s="134"/>
      <c r="QZB47" s="134"/>
      <c r="QZC47" s="134"/>
      <c r="QZD47" s="134"/>
      <c r="QZE47" s="134"/>
      <c r="QZF47" s="134"/>
      <c r="QZG47" s="134"/>
      <c r="QZH47" s="134"/>
      <c r="QZI47" s="134"/>
      <c r="QZJ47" s="134"/>
      <c r="QZK47" s="134"/>
      <c r="QZL47" s="134"/>
      <c r="QZM47" s="134"/>
      <c r="QZN47" s="134"/>
      <c r="QZO47" s="134"/>
      <c r="QZP47" s="134"/>
      <c r="QZQ47" s="134"/>
      <c r="QZR47" s="134"/>
      <c r="QZS47" s="134"/>
      <c r="QZT47" s="134"/>
      <c r="QZU47" s="134"/>
      <c r="QZV47" s="134"/>
      <c r="QZW47" s="134"/>
      <c r="QZX47" s="134"/>
      <c r="QZY47" s="134"/>
      <c r="QZZ47" s="134"/>
      <c r="RAA47" s="134"/>
      <c r="RAB47" s="134"/>
      <c r="RAC47" s="134"/>
      <c r="RAD47" s="134"/>
      <c r="RAE47" s="134"/>
      <c r="RAF47" s="134"/>
      <c r="RAG47" s="134"/>
      <c r="RAH47" s="134"/>
      <c r="RAI47" s="134"/>
      <c r="RAJ47" s="134"/>
      <c r="RAK47" s="134"/>
      <c r="RAL47" s="134"/>
      <c r="RAM47" s="134"/>
      <c r="RAN47" s="134"/>
      <c r="RAO47" s="134"/>
      <c r="RAP47" s="134"/>
      <c r="RAQ47" s="134"/>
      <c r="RAR47" s="134"/>
      <c r="RAS47" s="134"/>
      <c r="RAT47" s="134"/>
      <c r="RAU47" s="134"/>
      <c r="RAV47" s="134"/>
      <c r="RAW47" s="134"/>
      <c r="RAX47" s="134"/>
      <c r="RAY47" s="134"/>
      <c r="RAZ47" s="134"/>
      <c r="RBA47" s="134"/>
      <c r="RBB47" s="134"/>
      <c r="RBC47" s="134"/>
      <c r="RBD47" s="134"/>
      <c r="RBE47" s="134"/>
      <c r="RBF47" s="134"/>
      <c r="RBG47" s="134"/>
      <c r="RBH47" s="134"/>
      <c r="RBI47" s="134"/>
      <c r="RBJ47" s="134"/>
      <c r="RBK47" s="134"/>
      <c r="RBL47" s="134"/>
      <c r="RBM47" s="134"/>
      <c r="RBN47" s="134"/>
      <c r="RBO47" s="134"/>
      <c r="RBP47" s="134"/>
      <c r="RBQ47" s="134"/>
      <c r="RBR47" s="134"/>
      <c r="RBS47" s="134"/>
      <c r="RBT47" s="134"/>
      <c r="RBU47" s="134"/>
      <c r="RBV47" s="134"/>
      <c r="RBW47" s="134"/>
      <c r="RBX47" s="134"/>
      <c r="RBY47" s="134"/>
      <c r="RBZ47" s="134"/>
      <c r="RCA47" s="134"/>
      <c r="RCB47" s="134"/>
      <c r="RCC47" s="134"/>
      <c r="RCD47" s="134"/>
      <c r="RCE47" s="134"/>
      <c r="RCF47" s="134"/>
      <c r="RCG47" s="134"/>
      <c r="RCH47" s="134"/>
      <c r="RCI47" s="134"/>
      <c r="RCJ47" s="134"/>
      <c r="RCK47" s="134"/>
      <c r="RCL47" s="134"/>
      <c r="RCM47" s="134"/>
      <c r="RCN47" s="134"/>
      <c r="RCO47" s="134"/>
      <c r="RCP47" s="134"/>
      <c r="RCQ47" s="134"/>
      <c r="RCR47" s="134"/>
      <c r="RCS47" s="134"/>
      <c r="RCT47" s="134"/>
      <c r="RCU47" s="134"/>
      <c r="RCV47" s="134"/>
      <c r="RCW47" s="134"/>
      <c r="RCX47" s="134"/>
      <c r="RCY47" s="134"/>
      <c r="RCZ47" s="134"/>
      <c r="RDA47" s="134"/>
      <c r="RDB47" s="134"/>
      <c r="RDC47" s="134"/>
      <c r="RDD47" s="134"/>
      <c r="RDE47" s="134"/>
      <c r="RDF47" s="134"/>
      <c r="RDG47" s="134"/>
      <c r="RDH47" s="134"/>
      <c r="RDI47" s="134"/>
      <c r="RDJ47" s="134"/>
      <c r="RDK47" s="134"/>
      <c r="RDL47" s="134"/>
      <c r="RDM47" s="134"/>
      <c r="RDN47" s="134"/>
      <c r="RDO47" s="134"/>
      <c r="RDP47" s="134"/>
      <c r="RDQ47" s="134"/>
      <c r="RDR47" s="134"/>
      <c r="RDS47" s="134"/>
      <c r="RDT47" s="134"/>
      <c r="RDU47" s="134"/>
      <c r="RDV47" s="134"/>
      <c r="RDW47" s="134"/>
      <c r="RDX47" s="134"/>
      <c r="RDY47" s="134"/>
      <c r="RDZ47" s="134"/>
      <c r="REA47" s="134"/>
      <c r="REB47" s="134"/>
      <c r="REC47" s="134"/>
      <c r="RED47" s="134"/>
      <c r="REE47" s="134"/>
      <c r="REF47" s="134"/>
      <c r="REG47" s="134"/>
      <c r="REH47" s="134"/>
      <c r="REI47" s="134"/>
      <c r="REJ47" s="134"/>
      <c r="REK47" s="134"/>
      <c r="REL47" s="134"/>
      <c r="REM47" s="134"/>
      <c r="REN47" s="134"/>
      <c r="REO47" s="134"/>
      <c r="REP47" s="134"/>
      <c r="REQ47" s="134"/>
      <c r="RER47" s="134"/>
      <c r="RES47" s="134"/>
      <c r="RET47" s="134"/>
      <c r="REU47" s="134"/>
      <c r="REV47" s="134"/>
      <c r="REW47" s="134"/>
      <c r="REX47" s="134"/>
      <c r="REY47" s="134"/>
      <c r="REZ47" s="134"/>
      <c r="RFA47" s="134"/>
      <c r="RFB47" s="134"/>
      <c r="RFC47" s="134"/>
      <c r="RFD47" s="134"/>
      <c r="RFE47" s="134"/>
      <c r="RFF47" s="134"/>
      <c r="RFG47" s="134"/>
      <c r="RFH47" s="134"/>
      <c r="RFI47" s="134"/>
      <c r="RFJ47" s="134"/>
      <c r="RFK47" s="134"/>
      <c r="RFL47" s="134"/>
      <c r="RFM47" s="134"/>
      <c r="RFN47" s="134"/>
      <c r="RFO47" s="134"/>
      <c r="RFP47" s="134"/>
      <c r="RFQ47" s="134"/>
      <c r="RFR47" s="134"/>
      <c r="RFS47" s="134"/>
      <c r="RFT47" s="134"/>
      <c r="RFU47" s="134"/>
      <c r="RFV47" s="134"/>
      <c r="RFW47" s="134"/>
      <c r="RFX47" s="134"/>
      <c r="RFY47" s="134"/>
      <c r="RFZ47" s="134"/>
      <c r="RGA47" s="134"/>
      <c r="RGB47" s="134"/>
      <c r="RGC47" s="134"/>
      <c r="RGD47" s="134"/>
      <c r="RGE47" s="134"/>
      <c r="RGF47" s="134"/>
      <c r="RGG47" s="134"/>
      <c r="RGH47" s="134"/>
      <c r="RGI47" s="134"/>
      <c r="RGJ47" s="134"/>
      <c r="RGK47" s="134"/>
      <c r="RGL47" s="134"/>
      <c r="RGM47" s="134"/>
      <c r="RGN47" s="134"/>
      <c r="RGO47" s="134"/>
      <c r="RGP47" s="134"/>
      <c r="RGQ47" s="134"/>
      <c r="RGR47" s="134"/>
      <c r="RGS47" s="134"/>
      <c r="RGT47" s="134"/>
      <c r="RGU47" s="134"/>
      <c r="RGV47" s="134"/>
      <c r="RGW47" s="134"/>
      <c r="RGX47" s="134"/>
      <c r="RGY47" s="134"/>
      <c r="RGZ47" s="134"/>
      <c r="RHA47" s="134"/>
      <c r="RHB47" s="134"/>
      <c r="RHC47" s="134"/>
      <c r="RHD47" s="134"/>
      <c r="RHE47" s="134"/>
      <c r="RHF47" s="134"/>
      <c r="RHG47" s="134"/>
      <c r="RHH47" s="134"/>
      <c r="RHI47" s="134"/>
      <c r="RHJ47" s="134"/>
      <c r="RHK47" s="134"/>
      <c r="RHL47" s="134"/>
      <c r="RHM47" s="134"/>
      <c r="RHN47" s="134"/>
      <c r="RHO47" s="134"/>
      <c r="RHP47" s="134"/>
      <c r="RHQ47" s="134"/>
      <c r="RHR47" s="134"/>
      <c r="RHS47" s="134"/>
      <c r="RHT47" s="134"/>
      <c r="RHU47" s="134"/>
      <c r="RHV47" s="134"/>
      <c r="RHW47" s="134"/>
      <c r="RHX47" s="134"/>
      <c r="RHY47" s="134"/>
      <c r="RHZ47" s="134"/>
      <c r="RIA47" s="134"/>
      <c r="RIB47" s="134"/>
      <c r="RIC47" s="134"/>
      <c r="RID47" s="134"/>
      <c r="RIE47" s="134"/>
      <c r="RIF47" s="134"/>
      <c r="RIG47" s="134"/>
      <c r="RIH47" s="134"/>
      <c r="RII47" s="134"/>
      <c r="RIJ47" s="134"/>
      <c r="RIK47" s="134"/>
      <c r="RIL47" s="134"/>
      <c r="RIM47" s="134"/>
      <c r="RIN47" s="134"/>
      <c r="RIO47" s="134"/>
      <c r="RIP47" s="134"/>
      <c r="RIQ47" s="134"/>
      <c r="RIR47" s="134"/>
      <c r="RIS47" s="134"/>
      <c r="RIT47" s="134"/>
      <c r="RIU47" s="134"/>
      <c r="RIV47" s="134"/>
      <c r="RIW47" s="134"/>
      <c r="RIX47" s="134"/>
      <c r="RIY47" s="134"/>
      <c r="RIZ47" s="134"/>
      <c r="RJA47" s="134"/>
      <c r="RJB47" s="134"/>
      <c r="RJC47" s="134"/>
      <c r="RJD47" s="134"/>
      <c r="RJE47" s="134"/>
      <c r="RJF47" s="134"/>
      <c r="RJG47" s="134"/>
      <c r="RJH47" s="134"/>
      <c r="RJI47" s="134"/>
      <c r="RJJ47" s="134"/>
      <c r="RJK47" s="134"/>
      <c r="RJL47" s="134"/>
      <c r="RJM47" s="134"/>
      <c r="RJN47" s="134"/>
      <c r="RJO47" s="134"/>
      <c r="RJP47" s="134"/>
      <c r="RJQ47" s="134"/>
      <c r="RJR47" s="134"/>
      <c r="RJS47" s="134"/>
      <c r="RJT47" s="134"/>
      <c r="RJU47" s="134"/>
      <c r="RJV47" s="134"/>
      <c r="RJW47" s="134"/>
      <c r="RJX47" s="134"/>
      <c r="RJY47" s="134"/>
      <c r="RJZ47" s="134"/>
      <c r="RKA47" s="134"/>
      <c r="RKB47" s="134"/>
      <c r="RKC47" s="134"/>
      <c r="RKD47" s="134"/>
      <c r="RKE47" s="134"/>
      <c r="RKF47" s="134"/>
      <c r="RKG47" s="134"/>
      <c r="RKH47" s="134"/>
      <c r="RKI47" s="134"/>
      <c r="RKJ47" s="134"/>
      <c r="RKK47" s="134"/>
      <c r="RKL47" s="134"/>
      <c r="RKM47" s="134"/>
      <c r="RKN47" s="134"/>
      <c r="RKO47" s="134"/>
      <c r="RKP47" s="134"/>
      <c r="RKQ47" s="134"/>
      <c r="RKR47" s="134"/>
      <c r="RKS47" s="134"/>
      <c r="RKT47" s="134"/>
      <c r="RKU47" s="134"/>
      <c r="RKV47" s="134"/>
      <c r="RKW47" s="134"/>
      <c r="RKX47" s="134"/>
      <c r="RKY47" s="134"/>
      <c r="RKZ47" s="134"/>
      <c r="RLA47" s="134"/>
      <c r="RLB47" s="134"/>
      <c r="RLC47" s="134"/>
      <c r="RLD47" s="134"/>
      <c r="RLE47" s="134"/>
      <c r="RLF47" s="134"/>
      <c r="RLG47" s="134"/>
      <c r="RLH47" s="134"/>
      <c r="RLI47" s="134"/>
      <c r="RLJ47" s="134"/>
      <c r="RLK47" s="134"/>
      <c r="RLL47" s="134"/>
      <c r="RLM47" s="134"/>
      <c r="RLN47" s="134"/>
      <c r="RLO47" s="134"/>
      <c r="RLP47" s="134"/>
      <c r="RLQ47" s="134"/>
      <c r="RLR47" s="134"/>
      <c r="RLS47" s="134"/>
      <c r="RLT47" s="134"/>
      <c r="RLU47" s="134"/>
      <c r="RLV47" s="134"/>
      <c r="RLW47" s="134"/>
      <c r="RLX47" s="134"/>
      <c r="RLY47" s="134"/>
      <c r="RLZ47" s="134"/>
      <c r="RMA47" s="134"/>
      <c r="RMB47" s="134"/>
      <c r="RMC47" s="134"/>
      <c r="RMD47" s="134"/>
      <c r="RME47" s="134"/>
      <c r="RMF47" s="134"/>
      <c r="RMG47" s="134"/>
      <c r="RMH47" s="134"/>
      <c r="RMI47" s="134"/>
      <c r="RMJ47" s="134"/>
      <c r="RMK47" s="134"/>
      <c r="RML47" s="134"/>
      <c r="RMM47" s="134"/>
      <c r="RMN47" s="134"/>
      <c r="RMO47" s="134"/>
      <c r="RMP47" s="134"/>
      <c r="RMQ47" s="134"/>
      <c r="RMR47" s="134"/>
      <c r="RMS47" s="134"/>
      <c r="RMT47" s="134"/>
      <c r="RMU47" s="134"/>
      <c r="RMV47" s="134"/>
      <c r="RMW47" s="134"/>
      <c r="RMX47" s="134"/>
      <c r="RMY47" s="134"/>
      <c r="RMZ47" s="134"/>
      <c r="RNA47" s="134"/>
      <c r="RNB47" s="134"/>
      <c r="RNC47" s="134"/>
      <c r="RND47" s="134"/>
      <c r="RNE47" s="134"/>
      <c r="RNF47" s="134"/>
      <c r="RNG47" s="134"/>
      <c r="RNH47" s="134"/>
      <c r="RNI47" s="134"/>
      <c r="RNJ47" s="134"/>
      <c r="RNK47" s="134"/>
      <c r="RNL47" s="134"/>
      <c r="RNM47" s="134"/>
      <c r="RNN47" s="134"/>
      <c r="RNO47" s="134"/>
      <c r="RNP47" s="134"/>
      <c r="RNQ47" s="134"/>
      <c r="RNR47" s="134"/>
      <c r="RNS47" s="134"/>
      <c r="RNT47" s="134"/>
      <c r="RNU47" s="134"/>
      <c r="RNV47" s="134"/>
      <c r="RNW47" s="134"/>
      <c r="RNX47" s="134"/>
      <c r="RNY47" s="134"/>
      <c r="RNZ47" s="134"/>
      <c r="ROA47" s="134"/>
      <c r="ROB47" s="134"/>
      <c r="ROC47" s="134"/>
      <c r="ROD47" s="134"/>
      <c r="ROE47" s="134"/>
      <c r="ROF47" s="134"/>
      <c r="ROG47" s="134"/>
      <c r="ROH47" s="134"/>
      <c r="ROI47" s="134"/>
      <c r="ROJ47" s="134"/>
      <c r="ROK47" s="134"/>
      <c r="ROL47" s="134"/>
      <c r="ROM47" s="134"/>
      <c r="RON47" s="134"/>
      <c r="ROO47" s="134"/>
      <c r="ROP47" s="134"/>
      <c r="ROQ47" s="134"/>
      <c r="ROR47" s="134"/>
      <c r="ROS47" s="134"/>
      <c r="ROT47" s="134"/>
      <c r="ROU47" s="134"/>
      <c r="ROV47" s="134"/>
      <c r="ROW47" s="134"/>
      <c r="ROX47" s="134"/>
      <c r="ROY47" s="134"/>
      <c r="ROZ47" s="134"/>
      <c r="RPA47" s="134"/>
      <c r="RPB47" s="134"/>
      <c r="RPC47" s="134"/>
      <c r="RPD47" s="134"/>
      <c r="RPE47" s="134"/>
      <c r="RPF47" s="134"/>
      <c r="RPG47" s="134"/>
      <c r="RPH47" s="134"/>
      <c r="RPI47" s="134"/>
      <c r="RPJ47" s="134"/>
      <c r="RPK47" s="134"/>
      <c r="RPL47" s="134"/>
      <c r="RPM47" s="134"/>
      <c r="RPN47" s="134"/>
      <c r="RPO47" s="134"/>
      <c r="RPP47" s="134"/>
      <c r="RPQ47" s="134"/>
      <c r="RPR47" s="134"/>
      <c r="RPS47" s="134"/>
      <c r="RPT47" s="134"/>
      <c r="RPU47" s="134"/>
      <c r="RPV47" s="134"/>
      <c r="RPW47" s="134"/>
      <c r="RPX47" s="134"/>
      <c r="RPY47" s="134"/>
      <c r="RPZ47" s="134"/>
      <c r="RQA47" s="134"/>
      <c r="RQB47" s="134"/>
      <c r="RQC47" s="134"/>
      <c r="RQD47" s="134"/>
      <c r="RQE47" s="134"/>
      <c r="RQF47" s="134"/>
      <c r="RQG47" s="134"/>
      <c r="RQH47" s="134"/>
      <c r="RQI47" s="134"/>
      <c r="RQJ47" s="134"/>
      <c r="RQK47" s="134"/>
      <c r="RQL47" s="134"/>
      <c r="RQM47" s="134"/>
      <c r="RQN47" s="134"/>
      <c r="RQO47" s="134"/>
      <c r="RQP47" s="134"/>
      <c r="RQQ47" s="134"/>
      <c r="RQR47" s="134"/>
      <c r="RQS47" s="134"/>
      <c r="RQT47" s="134"/>
      <c r="RQU47" s="134"/>
      <c r="RQV47" s="134"/>
      <c r="RQW47" s="134"/>
      <c r="RQX47" s="134"/>
      <c r="RQY47" s="134"/>
      <c r="RQZ47" s="134"/>
      <c r="RRA47" s="134"/>
      <c r="RRB47" s="134"/>
      <c r="RRC47" s="134"/>
      <c r="RRD47" s="134"/>
      <c r="RRE47" s="134"/>
      <c r="RRF47" s="134"/>
      <c r="RRG47" s="134"/>
      <c r="RRH47" s="134"/>
      <c r="RRI47" s="134"/>
      <c r="RRJ47" s="134"/>
      <c r="RRK47" s="134"/>
      <c r="RRL47" s="134"/>
      <c r="RRM47" s="134"/>
      <c r="RRN47" s="134"/>
      <c r="RRO47" s="134"/>
      <c r="RRP47" s="134"/>
      <c r="RRQ47" s="134"/>
      <c r="RRR47" s="134"/>
      <c r="RRS47" s="134"/>
      <c r="RRT47" s="134"/>
      <c r="RRU47" s="134"/>
      <c r="RRV47" s="134"/>
      <c r="RRW47" s="134"/>
      <c r="RRX47" s="134"/>
      <c r="RRY47" s="134"/>
      <c r="RRZ47" s="134"/>
      <c r="RSA47" s="134"/>
      <c r="RSB47" s="134"/>
      <c r="RSC47" s="134"/>
      <c r="RSD47" s="134"/>
      <c r="RSE47" s="134"/>
      <c r="RSF47" s="134"/>
      <c r="RSG47" s="134"/>
      <c r="RSH47" s="134"/>
      <c r="RSI47" s="134"/>
      <c r="RSJ47" s="134"/>
      <c r="RSK47" s="134"/>
      <c r="RSL47" s="134"/>
      <c r="RSM47" s="134"/>
      <c r="RSN47" s="134"/>
      <c r="RSO47" s="134"/>
      <c r="RSP47" s="134"/>
      <c r="RSQ47" s="134"/>
      <c r="RSR47" s="134"/>
      <c r="RSS47" s="134"/>
      <c r="RST47" s="134"/>
      <c r="RSU47" s="134"/>
      <c r="RSV47" s="134"/>
      <c r="RSW47" s="134"/>
      <c r="RSX47" s="134"/>
      <c r="RSY47" s="134"/>
      <c r="RSZ47" s="134"/>
      <c r="RTA47" s="134"/>
      <c r="RTB47" s="134"/>
      <c r="RTC47" s="134"/>
      <c r="RTD47" s="134"/>
      <c r="RTE47" s="134"/>
      <c r="RTF47" s="134"/>
      <c r="RTG47" s="134"/>
      <c r="RTH47" s="134"/>
      <c r="RTI47" s="134"/>
      <c r="RTJ47" s="134"/>
      <c r="RTK47" s="134"/>
      <c r="RTL47" s="134"/>
      <c r="RTM47" s="134"/>
      <c r="RTN47" s="134"/>
      <c r="RTO47" s="134"/>
      <c r="RTP47" s="134"/>
      <c r="RTQ47" s="134"/>
      <c r="RTR47" s="134"/>
      <c r="RTS47" s="134"/>
      <c r="RTT47" s="134"/>
      <c r="RTU47" s="134"/>
      <c r="RTV47" s="134"/>
      <c r="RTW47" s="134"/>
      <c r="RTX47" s="134"/>
      <c r="RTY47" s="134"/>
      <c r="RTZ47" s="134"/>
      <c r="RUA47" s="134"/>
      <c r="RUB47" s="134"/>
      <c r="RUC47" s="134"/>
      <c r="RUD47" s="134"/>
      <c r="RUE47" s="134"/>
      <c r="RUF47" s="134"/>
      <c r="RUG47" s="134"/>
      <c r="RUH47" s="134"/>
      <c r="RUI47" s="134"/>
      <c r="RUJ47" s="134"/>
      <c r="RUK47" s="134"/>
      <c r="RUL47" s="134"/>
      <c r="RUM47" s="134"/>
      <c r="RUN47" s="134"/>
      <c r="RUO47" s="134"/>
      <c r="RUP47" s="134"/>
      <c r="RUQ47" s="134"/>
      <c r="RUR47" s="134"/>
      <c r="RUS47" s="134"/>
      <c r="RUT47" s="134"/>
      <c r="RUU47" s="134"/>
      <c r="RUV47" s="134"/>
      <c r="RUW47" s="134"/>
      <c r="RUX47" s="134"/>
      <c r="RUY47" s="134"/>
      <c r="RUZ47" s="134"/>
      <c r="RVA47" s="134"/>
      <c r="RVB47" s="134"/>
      <c r="RVC47" s="134"/>
      <c r="RVD47" s="134"/>
      <c r="RVE47" s="134"/>
      <c r="RVF47" s="134"/>
      <c r="RVG47" s="134"/>
      <c r="RVH47" s="134"/>
      <c r="RVI47" s="134"/>
      <c r="RVJ47" s="134"/>
      <c r="RVK47" s="134"/>
      <c r="RVL47" s="134"/>
      <c r="RVM47" s="134"/>
      <c r="RVN47" s="134"/>
      <c r="RVO47" s="134"/>
      <c r="RVP47" s="134"/>
      <c r="RVQ47" s="134"/>
      <c r="RVR47" s="134"/>
      <c r="RVS47" s="134"/>
      <c r="RVT47" s="134"/>
      <c r="RVU47" s="134"/>
      <c r="RVV47" s="134"/>
      <c r="RVW47" s="134"/>
      <c r="RVX47" s="134"/>
      <c r="RVY47" s="134"/>
      <c r="RVZ47" s="134"/>
      <c r="RWA47" s="134"/>
      <c r="RWB47" s="134"/>
      <c r="RWC47" s="134"/>
      <c r="RWD47" s="134"/>
      <c r="RWE47" s="134"/>
      <c r="RWF47" s="134"/>
      <c r="RWG47" s="134"/>
      <c r="RWH47" s="134"/>
      <c r="RWI47" s="134"/>
      <c r="RWJ47" s="134"/>
      <c r="RWK47" s="134"/>
      <c r="RWL47" s="134"/>
      <c r="RWM47" s="134"/>
      <c r="RWN47" s="134"/>
      <c r="RWO47" s="134"/>
      <c r="RWP47" s="134"/>
      <c r="RWQ47" s="134"/>
      <c r="RWR47" s="134"/>
      <c r="RWS47" s="134"/>
      <c r="RWT47" s="134"/>
      <c r="RWU47" s="134"/>
      <c r="RWV47" s="134"/>
      <c r="RWW47" s="134"/>
      <c r="RWX47" s="134"/>
      <c r="RWY47" s="134"/>
      <c r="RWZ47" s="134"/>
      <c r="RXA47" s="134"/>
      <c r="RXB47" s="134"/>
      <c r="RXC47" s="134"/>
      <c r="RXD47" s="134"/>
      <c r="RXE47" s="134"/>
      <c r="RXF47" s="134"/>
      <c r="RXG47" s="134"/>
      <c r="RXH47" s="134"/>
      <c r="RXI47" s="134"/>
      <c r="RXJ47" s="134"/>
      <c r="RXK47" s="134"/>
      <c r="RXL47" s="134"/>
      <c r="RXM47" s="134"/>
      <c r="RXN47" s="134"/>
      <c r="RXO47" s="134"/>
      <c r="RXP47" s="134"/>
      <c r="RXQ47" s="134"/>
      <c r="RXR47" s="134"/>
      <c r="RXS47" s="134"/>
      <c r="RXT47" s="134"/>
      <c r="RXU47" s="134"/>
      <c r="RXV47" s="134"/>
      <c r="RXW47" s="134"/>
      <c r="RXX47" s="134"/>
      <c r="RXY47" s="134"/>
      <c r="RXZ47" s="134"/>
      <c r="RYA47" s="134"/>
      <c r="RYB47" s="134"/>
      <c r="RYC47" s="134"/>
      <c r="RYD47" s="134"/>
      <c r="RYE47" s="134"/>
      <c r="RYF47" s="134"/>
      <c r="RYG47" s="134"/>
      <c r="RYH47" s="134"/>
      <c r="RYI47" s="134"/>
      <c r="RYJ47" s="134"/>
      <c r="RYK47" s="134"/>
      <c r="RYL47" s="134"/>
      <c r="RYM47" s="134"/>
      <c r="RYN47" s="134"/>
      <c r="RYO47" s="134"/>
      <c r="RYP47" s="134"/>
      <c r="RYQ47" s="134"/>
      <c r="RYR47" s="134"/>
      <c r="RYS47" s="134"/>
      <c r="RYT47" s="134"/>
      <c r="RYU47" s="134"/>
      <c r="RYV47" s="134"/>
      <c r="RYW47" s="134"/>
      <c r="RYX47" s="134"/>
      <c r="RYY47" s="134"/>
      <c r="RYZ47" s="134"/>
      <c r="RZA47" s="134"/>
      <c r="RZB47" s="134"/>
      <c r="RZC47" s="134"/>
      <c r="RZD47" s="134"/>
      <c r="RZE47" s="134"/>
      <c r="RZF47" s="134"/>
      <c r="RZG47" s="134"/>
      <c r="RZH47" s="134"/>
      <c r="RZI47" s="134"/>
      <c r="RZJ47" s="134"/>
      <c r="RZK47" s="134"/>
      <c r="RZL47" s="134"/>
      <c r="RZM47" s="134"/>
      <c r="RZN47" s="134"/>
      <c r="RZO47" s="134"/>
      <c r="RZP47" s="134"/>
      <c r="RZQ47" s="134"/>
      <c r="RZR47" s="134"/>
      <c r="RZS47" s="134"/>
      <c r="RZT47" s="134"/>
      <c r="RZU47" s="134"/>
      <c r="RZV47" s="134"/>
      <c r="RZW47" s="134"/>
      <c r="RZX47" s="134"/>
      <c r="RZY47" s="134"/>
      <c r="RZZ47" s="134"/>
      <c r="SAA47" s="134"/>
      <c r="SAB47" s="134"/>
      <c r="SAC47" s="134"/>
      <c r="SAD47" s="134"/>
      <c r="SAE47" s="134"/>
      <c r="SAF47" s="134"/>
      <c r="SAG47" s="134"/>
      <c r="SAH47" s="134"/>
      <c r="SAI47" s="134"/>
      <c r="SAJ47" s="134"/>
      <c r="SAK47" s="134"/>
      <c r="SAL47" s="134"/>
      <c r="SAM47" s="134"/>
      <c r="SAN47" s="134"/>
      <c r="SAO47" s="134"/>
      <c r="SAP47" s="134"/>
      <c r="SAQ47" s="134"/>
      <c r="SAR47" s="134"/>
      <c r="SAS47" s="134"/>
      <c r="SAT47" s="134"/>
      <c r="SAU47" s="134"/>
      <c r="SAV47" s="134"/>
      <c r="SAW47" s="134"/>
      <c r="SAX47" s="134"/>
      <c r="SAY47" s="134"/>
      <c r="SAZ47" s="134"/>
      <c r="SBA47" s="134"/>
      <c r="SBB47" s="134"/>
      <c r="SBC47" s="134"/>
      <c r="SBD47" s="134"/>
      <c r="SBE47" s="134"/>
      <c r="SBF47" s="134"/>
      <c r="SBG47" s="134"/>
      <c r="SBH47" s="134"/>
      <c r="SBI47" s="134"/>
      <c r="SBJ47" s="134"/>
      <c r="SBK47" s="134"/>
      <c r="SBL47" s="134"/>
      <c r="SBM47" s="134"/>
      <c r="SBN47" s="134"/>
      <c r="SBO47" s="134"/>
      <c r="SBP47" s="134"/>
      <c r="SBQ47" s="134"/>
      <c r="SBR47" s="134"/>
      <c r="SBS47" s="134"/>
      <c r="SBT47" s="134"/>
      <c r="SBU47" s="134"/>
      <c r="SBV47" s="134"/>
      <c r="SBW47" s="134"/>
      <c r="SBX47" s="134"/>
      <c r="SBY47" s="134"/>
      <c r="SBZ47" s="134"/>
      <c r="SCA47" s="134"/>
      <c r="SCB47" s="134"/>
      <c r="SCC47" s="134"/>
      <c r="SCD47" s="134"/>
      <c r="SCE47" s="134"/>
      <c r="SCF47" s="134"/>
      <c r="SCG47" s="134"/>
      <c r="SCH47" s="134"/>
      <c r="SCI47" s="134"/>
      <c r="SCJ47" s="134"/>
      <c r="SCK47" s="134"/>
      <c r="SCL47" s="134"/>
      <c r="SCM47" s="134"/>
      <c r="SCN47" s="134"/>
      <c r="SCO47" s="134"/>
      <c r="SCP47" s="134"/>
      <c r="SCQ47" s="134"/>
      <c r="SCR47" s="134"/>
      <c r="SCS47" s="134"/>
      <c r="SCT47" s="134"/>
      <c r="SCU47" s="134"/>
      <c r="SCV47" s="134"/>
      <c r="SCW47" s="134"/>
      <c r="SCX47" s="134"/>
      <c r="SCY47" s="134"/>
      <c r="SCZ47" s="134"/>
      <c r="SDA47" s="134"/>
      <c r="SDB47" s="134"/>
      <c r="SDC47" s="134"/>
      <c r="SDD47" s="134"/>
      <c r="SDE47" s="134"/>
      <c r="SDF47" s="134"/>
      <c r="SDG47" s="134"/>
      <c r="SDH47" s="134"/>
      <c r="SDI47" s="134"/>
      <c r="SDJ47" s="134"/>
      <c r="SDK47" s="134"/>
      <c r="SDL47" s="134"/>
      <c r="SDM47" s="134"/>
      <c r="SDN47" s="134"/>
      <c r="SDO47" s="134"/>
      <c r="SDP47" s="134"/>
      <c r="SDQ47" s="134"/>
      <c r="SDR47" s="134"/>
      <c r="SDS47" s="134"/>
      <c r="SDT47" s="134"/>
      <c r="SDU47" s="134"/>
      <c r="SDV47" s="134"/>
      <c r="SDW47" s="134"/>
      <c r="SDX47" s="134"/>
      <c r="SDY47" s="134"/>
      <c r="SDZ47" s="134"/>
      <c r="SEA47" s="134"/>
      <c r="SEB47" s="134"/>
      <c r="SEC47" s="134"/>
      <c r="SED47" s="134"/>
      <c r="SEE47" s="134"/>
      <c r="SEF47" s="134"/>
      <c r="SEG47" s="134"/>
      <c r="SEH47" s="134"/>
      <c r="SEI47" s="134"/>
      <c r="SEJ47" s="134"/>
      <c r="SEK47" s="134"/>
      <c r="SEL47" s="134"/>
      <c r="SEM47" s="134"/>
      <c r="SEN47" s="134"/>
      <c r="SEO47" s="134"/>
      <c r="SEP47" s="134"/>
      <c r="SEQ47" s="134"/>
      <c r="SER47" s="134"/>
      <c r="SES47" s="134"/>
      <c r="SET47" s="134"/>
      <c r="SEU47" s="134"/>
      <c r="SEV47" s="134"/>
      <c r="SEW47" s="134"/>
      <c r="SEX47" s="134"/>
      <c r="SEY47" s="134"/>
      <c r="SEZ47" s="134"/>
      <c r="SFA47" s="134"/>
      <c r="SFB47" s="134"/>
      <c r="SFC47" s="134"/>
      <c r="SFD47" s="134"/>
      <c r="SFE47" s="134"/>
      <c r="SFF47" s="134"/>
      <c r="SFG47" s="134"/>
      <c r="SFH47" s="134"/>
      <c r="SFI47" s="134"/>
      <c r="SFJ47" s="134"/>
      <c r="SFK47" s="134"/>
      <c r="SFL47" s="134"/>
      <c r="SFM47" s="134"/>
      <c r="SFN47" s="134"/>
      <c r="SFO47" s="134"/>
      <c r="SFP47" s="134"/>
      <c r="SFQ47" s="134"/>
      <c r="SFR47" s="134"/>
      <c r="SFS47" s="134"/>
      <c r="SFT47" s="134"/>
      <c r="SFU47" s="134"/>
      <c r="SFV47" s="134"/>
      <c r="SFW47" s="134"/>
      <c r="SFX47" s="134"/>
      <c r="SFY47" s="134"/>
      <c r="SFZ47" s="134"/>
      <c r="SGA47" s="134"/>
      <c r="SGB47" s="134"/>
      <c r="SGC47" s="134"/>
      <c r="SGD47" s="134"/>
      <c r="SGE47" s="134"/>
      <c r="SGF47" s="134"/>
      <c r="SGG47" s="134"/>
      <c r="SGH47" s="134"/>
      <c r="SGI47" s="134"/>
      <c r="SGJ47" s="134"/>
      <c r="SGK47" s="134"/>
      <c r="SGL47" s="134"/>
      <c r="SGM47" s="134"/>
      <c r="SGN47" s="134"/>
      <c r="SGO47" s="134"/>
      <c r="SGP47" s="134"/>
      <c r="SGQ47" s="134"/>
      <c r="SGR47" s="134"/>
      <c r="SGS47" s="134"/>
      <c r="SGT47" s="134"/>
      <c r="SGU47" s="134"/>
      <c r="SGV47" s="134"/>
      <c r="SGW47" s="134"/>
      <c r="SGX47" s="134"/>
      <c r="SGY47" s="134"/>
      <c r="SGZ47" s="134"/>
      <c r="SHA47" s="134"/>
      <c r="SHB47" s="134"/>
      <c r="SHC47" s="134"/>
      <c r="SHD47" s="134"/>
      <c r="SHE47" s="134"/>
      <c r="SHF47" s="134"/>
      <c r="SHG47" s="134"/>
      <c r="SHH47" s="134"/>
      <c r="SHI47" s="134"/>
      <c r="SHJ47" s="134"/>
      <c r="SHK47" s="134"/>
      <c r="SHL47" s="134"/>
      <c r="SHM47" s="134"/>
      <c r="SHN47" s="134"/>
      <c r="SHO47" s="134"/>
      <c r="SHP47" s="134"/>
      <c r="SHQ47" s="134"/>
      <c r="SHR47" s="134"/>
      <c r="SHS47" s="134"/>
      <c r="SHT47" s="134"/>
      <c r="SHU47" s="134"/>
      <c r="SHV47" s="134"/>
      <c r="SHW47" s="134"/>
      <c r="SHX47" s="134"/>
      <c r="SHY47" s="134"/>
      <c r="SHZ47" s="134"/>
      <c r="SIA47" s="134"/>
      <c r="SIB47" s="134"/>
      <c r="SIC47" s="134"/>
      <c r="SID47" s="134"/>
      <c r="SIE47" s="134"/>
      <c r="SIF47" s="134"/>
      <c r="SIG47" s="134"/>
      <c r="SIH47" s="134"/>
      <c r="SII47" s="134"/>
      <c r="SIJ47" s="134"/>
      <c r="SIK47" s="134"/>
      <c r="SIL47" s="134"/>
      <c r="SIM47" s="134"/>
      <c r="SIN47" s="134"/>
      <c r="SIO47" s="134"/>
      <c r="SIP47" s="134"/>
      <c r="SIQ47" s="134"/>
      <c r="SIR47" s="134"/>
      <c r="SIS47" s="134"/>
      <c r="SIT47" s="134"/>
      <c r="SIU47" s="134"/>
      <c r="SIV47" s="134"/>
      <c r="SIW47" s="134"/>
      <c r="SIX47" s="134"/>
      <c r="SIY47" s="134"/>
      <c r="SIZ47" s="134"/>
      <c r="SJA47" s="134"/>
      <c r="SJB47" s="134"/>
      <c r="SJC47" s="134"/>
      <c r="SJD47" s="134"/>
      <c r="SJE47" s="134"/>
      <c r="SJF47" s="134"/>
      <c r="SJG47" s="134"/>
      <c r="SJH47" s="134"/>
      <c r="SJI47" s="134"/>
      <c r="SJJ47" s="134"/>
      <c r="SJK47" s="134"/>
      <c r="SJL47" s="134"/>
      <c r="SJM47" s="134"/>
      <c r="SJN47" s="134"/>
      <c r="SJO47" s="134"/>
      <c r="SJP47" s="134"/>
      <c r="SJQ47" s="134"/>
      <c r="SJR47" s="134"/>
      <c r="SJS47" s="134"/>
      <c r="SJT47" s="134"/>
      <c r="SJU47" s="134"/>
      <c r="SJV47" s="134"/>
      <c r="SJW47" s="134"/>
      <c r="SJX47" s="134"/>
      <c r="SJY47" s="134"/>
      <c r="SJZ47" s="134"/>
      <c r="SKA47" s="134"/>
      <c r="SKB47" s="134"/>
      <c r="SKC47" s="134"/>
      <c r="SKD47" s="134"/>
      <c r="SKE47" s="134"/>
      <c r="SKF47" s="134"/>
      <c r="SKG47" s="134"/>
      <c r="SKH47" s="134"/>
      <c r="SKI47" s="134"/>
      <c r="SKJ47" s="134"/>
      <c r="SKK47" s="134"/>
      <c r="SKL47" s="134"/>
      <c r="SKM47" s="134"/>
      <c r="SKN47" s="134"/>
      <c r="SKO47" s="134"/>
      <c r="SKP47" s="134"/>
      <c r="SKQ47" s="134"/>
      <c r="SKR47" s="134"/>
      <c r="SKS47" s="134"/>
      <c r="SKT47" s="134"/>
      <c r="SKU47" s="134"/>
      <c r="SKV47" s="134"/>
      <c r="SKW47" s="134"/>
      <c r="SKX47" s="134"/>
      <c r="SKY47" s="134"/>
      <c r="SKZ47" s="134"/>
      <c r="SLA47" s="134"/>
      <c r="SLB47" s="134"/>
      <c r="SLC47" s="134"/>
      <c r="SLD47" s="134"/>
      <c r="SLE47" s="134"/>
      <c r="SLF47" s="134"/>
      <c r="SLG47" s="134"/>
      <c r="SLH47" s="134"/>
      <c r="SLI47" s="134"/>
      <c r="SLJ47" s="134"/>
      <c r="SLK47" s="134"/>
      <c r="SLL47" s="134"/>
      <c r="SLM47" s="134"/>
      <c r="SLN47" s="134"/>
      <c r="SLO47" s="134"/>
      <c r="SLP47" s="134"/>
      <c r="SLQ47" s="134"/>
      <c r="SLR47" s="134"/>
      <c r="SLS47" s="134"/>
      <c r="SLT47" s="134"/>
      <c r="SLU47" s="134"/>
      <c r="SLV47" s="134"/>
      <c r="SLW47" s="134"/>
      <c r="SLX47" s="134"/>
      <c r="SLY47" s="134"/>
      <c r="SLZ47" s="134"/>
      <c r="SMA47" s="134"/>
      <c r="SMB47" s="134"/>
      <c r="SMC47" s="134"/>
      <c r="SMD47" s="134"/>
      <c r="SME47" s="134"/>
      <c r="SMF47" s="134"/>
      <c r="SMG47" s="134"/>
      <c r="SMH47" s="134"/>
      <c r="SMI47" s="134"/>
      <c r="SMJ47" s="134"/>
      <c r="SMK47" s="134"/>
      <c r="SML47" s="134"/>
      <c r="SMM47" s="134"/>
      <c r="SMN47" s="134"/>
      <c r="SMO47" s="134"/>
      <c r="SMP47" s="134"/>
      <c r="SMQ47" s="134"/>
      <c r="SMR47" s="134"/>
      <c r="SMS47" s="134"/>
      <c r="SMT47" s="134"/>
      <c r="SMU47" s="134"/>
      <c r="SMV47" s="134"/>
      <c r="SMW47" s="134"/>
      <c r="SMX47" s="134"/>
      <c r="SMY47" s="134"/>
      <c r="SMZ47" s="134"/>
      <c r="SNA47" s="134"/>
      <c r="SNB47" s="134"/>
      <c r="SNC47" s="134"/>
      <c r="SND47" s="134"/>
      <c r="SNE47" s="134"/>
      <c r="SNF47" s="134"/>
      <c r="SNG47" s="134"/>
      <c r="SNH47" s="134"/>
      <c r="SNI47" s="134"/>
      <c r="SNJ47" s="134"/>
      <c r="SNK47" s="134"/>
      <c r="SNL47" s="134"/>
      <c r="SNM47" s="134"/>
      <c r="SNN47" s="134"/>
      <c r="SNO47" s="134"/>
      <c r="SNP47" s="134"/>
      <c r="SNQ47" s="134"/>
      <c r="SNR47" s="134"/>
      <c r="SNS47" s="134"/>
      <c r="SNT47" s="134"/>
      <c r="SNU47" s="134"/>
      <c r="SNV47" s="134"/>
      <c r="SNW47" s="134"/>
      <c r="SNX47" s="134"/>
      <c r="SNY47" s="134"/>
      <c r="SNZ47" s="134"/>
      <c r="SOA47" s="134"/>
      <c r="SOB47" s="134"/>
      <c r="SOC47" s="134"/>
      <c r="SOD47" s="134"/>
      <c r="SOE47" s="134"/>
      <c r="SOF47" s="134"/>
      <c r="SOG47" s="134"/>
      <c r="SOH47" s="134"/>
      <c r="SOI47" s="134"/>
      <c r="SOJ47" s="134"/>
      <c r="SOK47" s="134"/>
      <c r="SOL47" s="134"/>
      <c r="SOM47" s="134"/>
      <c r="SON47" s="134"/>
      <c r="SOO47" s="134"/>
      <c r="SOP47" s="134"/>
      <c r="SOQ47" s="134"/>
      <c r="SOR47" s="134"/>
      <c r="SOS47" s="134"/>
      <c r="SOT47" s="134"/>
      <c r="SOU47" s="134"/>
      <c r="SOV47" s="134"/>
      <c r="SOW47" s="134"/>
      <c r="SOX47" s="134"/>
      <c r="SOY47" s="134"/>
      <c r="SOZ47" s="134"/>
      <c r="SPA47" s="134"/>
      <c r="SPB47" s="134"/>
      <c r="SPC47" s="134"/>
      <c r="SPD47" s="134"/>
      <c r="SPE47" s="134"/>
      <c r="SPF47" s="134"/>
      <c r="SPG47" s="134"/>
      <c r="SPH47" s="134"/>
      <c r="SPI47" s="134"/>
      <c r="SPJ47" s="134"/>
      <c r="SPK47" s="134"/>
      <c r="SPL47" s="134"/>
      <c r="SPM47" s="134"/>
      <c r="SPN47" s="134"/>
      <c r="SPO47" s="134"/>
      <c r="SPP47" s="134"/>
      <c r="SPQ47" s="134"/>
      <c r="SPR47" s="134"/>
      <c r="SPS47" s="134"/>
      <c r="SPT47" s="134"/>
      <c r="SPU47" s="134"/>
      <c r="SPV47" s="134"/>
      <c r="SPW47" s="134"/>
      <c r="SPX47" s="134"/>
      <c r="SPY47" s="134"/>
      <c r="SPZ47" s="134"/>
      <c r="SQA47" s="134"/>
      <c r="SQB47" s="134"/>
      <c r="SQC47" s="134"/>
      <c r="SQD47" s="134"/>
      <c r="SQE47" s="134"/>
      <c r="SQF47" s="134"/>
      <c r="SQG47" s="134"/>
      <c r="SQH47" s="134"/>
      <c r="SQI47" s="134"/>
      <c r="SQJ47" s="134"/>
      <c r="SQK47" s="134"/>
      <c r="SQL47" s="134"/>
      <c r="SQM47" s="134"/>
      <c r="SQN47" s="134"/>
      <c r="SQO47" s="134"/>
      <c r="SQP47" s="134"/>
      <c r="SQQ47" s="134"/>
      <c r="SQR47" s="134"/>
      <c r="SQS47" s="134"/>
      <c r="SQT47" s="134"/>
      <c r="SQU47" s="134"/>
      <c r="SQV47" s="134"/>
      <c r="SQW47" s="134"/>
      <c r="SQX47" s="134"/>
      <c r="SQY47" s="134"/>
      <c r="SQZ47" s="134"/>
      <c r="SRA47" s="134"/>
      <c r="SRB47" s="134"/>
      <c r="SRC47" s="134"/>
      <c r="SRD47" s="134"/>
      <c r="SRE47" s="134"/>
      <c r="SRF47" s="134"/>
      <c r="SRG47" s="134"/>
      <c r="SRH47" s="134"/>
      <c r="SRI47" s="134"/>
      <c r="SRJ47" s="134"/>
      <c r="SRK47" s="134"/>
      <c r="SRL47" s="134"/>
      <c r="SRM47" s="134"/>
      <c r="SRN47" s="134"/>
      <c r="SRO47" s="134"/>
      <c r="SRP47" s="134"/>
      <c r="SRQ47" s="134"/>
      <c r="SRR47" s="134"/>
      <c r="SRS47" s="134"/>
      <c r="SRT47" s="134"/>
      <c r="SRU47" s="134"/>
      <c r="SRV47" s="134"/>
      <c r="SRW47" s="134"/>
      <c r="SRX47" s="134"/>
      <c r="SRY47" s="134"/>
      <c r="SRZ47" s="134"/>
      <c r="SSA47" s="134"/>
      <c r="SSB47" s="134"/>
      <c r="SSC47" s="134"/>
      <c r="SSD47" s="134"/>
      <c r="SSE47" s="134"/>
      <c r="SSF47" s="134"/>
      <c r="SSG47" s="134"/>
      <c r="SSH47" s="134"/>
      <c r="SSI47" s="134"/>
      <c r="SSJ47" s="134"/>
      <c r="SSK47" s="134"/>
      <c r="SSL47" s="134"/>
      <c r="SSM47" s="134"/>
      <c r="SSN47" s="134"/>
      <c r="SSO47" s="134"/>
      <c r="SSP47" s="134"/>
      <c r="SSQ47" s="134"/>
      <c r="SSR47" s="134"/>
      <c r="SSS47" s="134"/>
      <c r="SST47" s="134"/>
      <c r="SSU47" s="134"/>
      <c r="SSV47" s="134"/>
      <c r="SSW47" s="134"/>
      <c r="SSX47" s="134"/>
      <c r="SSY47" s="134"/>
      <c r="SSZ47" s="134"/>
      <c r="STA47" s="134"/>
      <c r="STB47" s="134"/>
      <c r="STC47" s="134"/>
      <c r="STD47" s="134"/>
      <c r="STE47" s="134"/>
      <c r="STF47" s="134"/>
      <c r="STG47" s="134"/>
      <c r="STH47" s="134"/>
      <c r="STI47" s="134"/>
      <c r="STJ47" s="134"/>
      <c r="STK47" s="134"/>
      <c r="STL47" s="134"/>
      <c r="STM47" s="134"/>
      <c r="STN47" s="134"/>
      <c r="STO47" s="134"/>
      <c r="STP47" s="134"/>
      <c r="STQ47" s="134"/>
      <c r="STR47" s="134"/>
      <c r="STS47" s="134"/>
      <c r="STT47" s="134"/>
      <c r="STU47" s="134"/>
      <c r="STV47" s="134"/>
      <c r="STW47" s="134"/>
      <c r="STX47" s="134"/>
      <c r="STY47" s="134"/>
      <c r="STZ47" s="134"/>
      <c r="SUA47" s="134"/>
      <c r="SUB47" s="134"/>
      <c r="SUC47" s="134"/>
      <c r="SUD47" s="134"/>
      <c r="SUE47" s="134"/>
      <c r="SUF47" s="134"/>
      <c r="SUG47" s="134"/>
      <c r="SUH47" s="134"/>
      <c r="SUI47" s="134"/>
      <c r="SUJ47" s="134"/>
      <c r="SUK47" s="134"/>
      <c r="SUL47" s="134"/>
      <c r="SUM47" s="134"/>
      <c r="SUN47" s="134"/>
      <c r="SUO47" s="134"/>
      <c r="SUP47" s="134"/>
      <c r="SUQ47" s="134"/>
      <c r="SUR47" s="134"/>
      <c r="SUS47" s="134"/>
      <c r="SUT47" s="134"/>
      <c r="SUU47" s="134"/>
      <c r="SUV47" s="134"/>
      <c r="SUW47" s="134"/>
      <c r="SUX47" s="134"/>
      <c r="SUY47" s="134"/>
      <c r="SUZ47" s="134"/>
      <c r="SVA47" s="134"/>
      <c r="SVB47" s="134"/>
      <c r="SVC47" s="134"/>
      <c r="SVD47" s="134"/>
      <c r="SVE47" s="134"/>
      <c r="SVF47" s="134"/>
      <c r="SVG47" s="134"/>
      <c r="SVH47" s="134"/>
      <c r="SVI47" s="134"/>
      <c r="SVJ47" s="134"/>
      <c r="SVK47" s="134"/>
      <c r="SVL47" s="134"/>
      <c r="SVM47" s="134"/>
      <c r="SVN47" s="134"/>
      <c r="SVO47" s="134"/>
      <c r="SVP47" s="134"/>
      <c r="SVQ47" s="134"/>
      <c r="SVR47" s="134"/>
      <c r="SVS47" s="134"/>
      <c r="SVT47" s="134"/>
      <c r="SVU47" s="134"/>
      <c r="SVV47" s="134"/>
      <c r="SVW47" s="134"/>
      <c r="SVX47" s="134"/>
      <c r="SVY47" s="134"/>
      <c r="SVZ47" s="134"/>
      <c r="SWA47" s="134"/>
      <c r="SWB47" s="134"/>
      <c r="SWC47" s="134"/>
      <c r="SWD47" s="134"/>
      <c r="SWE47" s="134"/>
      <c r="SWF47" s="134"/>
      <c r="SWG47" s="134"/>
      <c r="SWH47" s="134"/>
      <c r="SWI47" s="134"/>
      <c r="SWJ47" s="134"/>
      <c r="SWK47" s="134"/>
      <c r="SWL47" s="134"/>
      <c r="SWM47" s="134"/>
      <c r="SWN47" s="134"/>
      <c r="SWO47" s="134"/>
      <c r="SWP47" s="134"/>
      <c r="SWQ47" s="134"/>
      <c r="SWR47" s="134"/>
      <c r="SWS47" s="134"/>
      <c r="SWT47" s="134"/>
      <c r="SWU47" s="134"/>
      <c r="SWV47" s="134"/>
      <c r="SWW47" s="134"/>
      <c r="SWX47" s="134"/>
      <c r="SWY47" s="134"/>
      <c r="SWZ47" s="134"/>
      <c r="SXA47" s="134"/>
      <c r="SXB47" s="134"/>
      <c r="SXC47" s="134"/>
      <c r="SXD47" s="134"/>
      <c r="SXE47" s="134"/>
      <c r="SXF47" s="134"/>
      <c r="SXG47" s="134"/>
      <c r="SXH47" s="134"/>
      <c r="SXI47" s="134"/>
      <c r="SXJ47" s="134"/>
      <c r="SXK47" s="134"/>
      <c r="SXL47" s="134"/>
      <c r="SXM47" s="134"/>
      <c r="SXN47" s="134"/>
      <c r="SXO47" s="134"/>
      <c r="SXP47" s="134"/>
      <c r="SXQ47" s="134"/>
      <c r="SXR47" s="134"/>
      <c r="SXS47" s="134"/>
      <c r="SXT47" s="134"/>
      <c r="SXU47" s="134"/>
      <c r="SXV47" s="134"/>
      <c r="SXW47" s="134"/>
      <c r="SXX47" s="134"/>
      <c r="SXY47" s="134"/>
      <c r="SXZ47" s="134"/>
      <c r="SYA47" s="134"/>
      <c r="SYB47" s="134"/>
      <c r="SYC47" s="134"/>
      <c r="SYD47" s="134"/>
      <c r="SYE47" s="134"/>
      <c r="SYF47" s="134"/>
      <c r="SYG47" s="134"/>
      <c r="SYH47" s="134"/>
      <c r="SYI47" s="134"/>
      <c r="SYJ47" s="134"/>
      <c r="SYK47" s="134"/>
      <c r="SYL47" s="134"/>
      <c r="SYM47" s="134"/>
      <c r="SYN47" s="134"/>
      <c r="SYO47" s="134"/>
      <c r="SYP47" s="134"/>
      <c r="SYQ47" s="134"/>
      <c r="SYR47" s="134"/>
      <c r="SYS47" s="134"/>
      <c r="SYT47" s="134"/>
      <c r="SYU47" s="134"/>
      <c r="SYV47" s="134"/>
      <c r="SYW47" s="134"/>
      <c r="SYX47" s="134"/>
      <c r="SYY47" s="134"/>
      <c r="SYZ47" s="134"/>
      <c r="SZA47" s="134"/>
      <c r="SZB47" s="134"/>
      <c r="SZC47" s="134"/>
      <c r="SZD47" s="134"/>
      <c r="SZE47" s="134"/>
      <c r="SZF47" s="134"/>
      <c r="SZG47" s="134"/>
      <c r="SZH47" s="134"/>
      <c r="SZI47" s="134"/>
      <c r="SZJ47" s="134"/>
      <c r="SZK47" s="134"/>
      <c r="SZL47" s="134"/>
      <c r="SZM47" s="134"/>
      <c r="SZN47" s="134"/>
      <c r="SZO47" s="134"/>
      <c r="SZP47" s="134"/>
      <c r="SZQ47" s="134"/>
      <c r="SZR47" s="134"/>
      <c r="SZS47" s="134"/>
      <c r="SZT47" s="134"/>
      <c r="SZU47" s="134"/>
      <c r="SZV47" s="134"/>
      <c r="SZW47" s="134"/>
      <c r="SZX47" s="134"/>
      <c r="SZY47" s="134"/>
      <c r="SZZ47" s="134"/>
      <c r="TAA47" s="134"/>
      <c r="TAB47" s="134"/>
      <c r="TAC47" s="134"/>
      <c r="TAD47" s="134"/>
      <c r="TAE47" s="134"/>
      <c r="TAF47" s="134"/>
      <c r="TAG47" s="134"/>
      <c r="TAH47" s="134"/>
      <c r="TAI47" s="134"/>
      <c r="TAJ47" s="134"/>
      <c r="TAK47" s="134"/>
      <c r="TAL47" s="134"/>
      <c r="TAM47" s="134"/>
      <c r="TAN47" s="134"/>
      <c r="TAO47" s="134"/>
      <c r="TAP47" s="134"/>
      <c r="TAQ47" s="134"/>
      <c r="TAR47" s="134"/>
      <c r="TAS47" s="134"/>
      <c r="TAT47" s="134"/>
      <c r="TAU47" s="134"/>
      <c r="TAV47" s="134"/>
      <c r="TAW47" s="134"/>
      <c r="TAX47" s="134"/>
      <c r="TAY47" s="134"/>
      <c r="TAZ47" s="134"/>
      <c r="TBA47" s="134"/>
      <c r="TBB47" s="134"/>
      <c r="TBC47" s="134"/>
      <c r="TBD47" s="134"/>
      <c r="TBE47" s="134"/>
      <c r="TBF47" s="134"/>
      <c r="TBG47" s="134"/>
      <c r="TBH47" s="134"/>
      <c r="TBI47" s="134"/>
      <c r="TBJ47" s="134"/>
      <c r="TBK47" s="134"/>
      <c r="TBL47" s="134"/>
      <c r="TBM47" s="134"/>
      <c r="TBN47" s="134"/>
      <c r="TBO47" s="134"/>
      <c r="TBP47" s="134"/>
      <c r="TBQ47" s="134"/>
      <c r="TBR47" s="134"/>
      <c r="TBS47" s="134"/>
      <c r="TBT47" s="134"/>
      <c r="TBU47" s="134"/>
      <c r="TBV47" s="134"/>
      <c r="TBW47" s="134"/>
      <c r="TBX47" s="134"/>
      <c r="TBY47" s="134"/>
      <c r="TBZ47" s="134"/>
      <c r="TCA47" s="134"/>
      <c r="TCB47" s="134"/>
      <c r="TCC47" s="134"/>
      <c r="TCD47" s="134"/>
      <c r="TCE47" s="134"/>
      <c r="TCF47" s="134"/>
      <c r="TCG47" s="134"/>
      <c r="TCH47" s="134"/>
      <c r="TCI47" s="134"/>
      <c r="TCJ47" s="134"/>
      <c r="TCK47" s="134"/>
      <c r="TCL47" s="134"/>
      <c r="TCM47" s="134"/>
      <c r="TCN47" s="134"/>
      <c r="TCO47" s="134"/>
      <c r="TCP47" s="134"/>
      <c r="TCQ47" s="134"/>
      <c r="TCR47" s="134"/>
      <c r="TCS47" s="134"/>
      <c r="TCT47" s="134"/>
      <c r="TCU47" s="134"/>
      <c r="TCV47" s="134"/>
      <c r="TCW47" s="134"/>
      <c r="TCX47" s="134"/>
      <c r="TCY47" s="134"/>
      <c r="TCZ47" s="134"/>
      <c r="TDA47" s="134"/>
      <c r="TDB47" s="134"/>
      <c r="TDC47" s="134"/>
      <c r="TDD47" s="134"/>
      <c r="TDE47" s="134"/>
      <c r="TDF47" s="134"/>
      <c r="TDG47" s="134"/>
      <c r="TDH47" s="134"/>
      <c r="TDI47" s="134"/>
      <c r="TDJ47" s="134"/>
      <c r="TDK47" s="134"/>
      <c r="TDL47" s="134"/>
      <c r="TDM47" s="134"/>
      <c r="TDN47" s="134"/>
      <c r="TDO47" s="134"/>
      <c r="TDP47" s="134"/>
      <c r="TDQ47" s="134"/>
      <c r="TDR47" s="134"/>
      <c r="TDS47" s="134"/>
      <c r="TDT47" s="134"/>
      <c r="TDU47" s="134"/>
      <c r="TDV47" s="134"/>
      <c r="TDW47" s="134"/>
      <c r="TDX47" s="134"/>
      <c r="TDY47" s="134"/>
      <c r="TDZ47" s="134"/>
      <c r="TEA47" s="134"/>
      <c r="TEB47" s="134"/>
      <c r="TEC47" s="134"/>
      <c r="TED47" s="134"/>
      <c r="TEE47" s="134"/>
      <c r="TEF47" s="134"/>
      <c r="TEG47" s="134"/>
      <c r="TEH47" s="134"/>
      <c r="TEI47" s="134"/>
      <c r="TEJ47" s="134"/>
      <c r="TEK47" s="134"/>
      <c r="TEL47" s="134"/>
      <c r="TEM47" s="134"/>
      <c r="TEN47" s="134"/>
      <c r="TEO47" s="134"/>
      <c r="TEP47" s="134"/>
      <c r="TEQ47" s="134"/>
      <c r="TER47" s="134"/>
      <c r="TES47" s="134"/>
      <c r="TET47" s="134"/>
      <c r="TEU47" s="134"/>
      <c r="TEV47" s="134"/>
      <c r="TEW47" s="134"/>
      <c r="TEX47" s="134"/>
      <c r="TEY47" s="134"/>
      <c r="TEZ47" s="134"/>
      <c r="TFA47" s="134"/>
      <c r="TFB47" s="134"/>
      <c r="TFC47" s="134"/>
      <c r="TFD47" s="134"/>
      <c r="TFE47" s="134"/>
      <c r="TFF47" s="134"/>
      <c r="TFG47" s="134"/>
      <c r="TFH47" s="134"/>
      <c r="TFI47" s="134"/>
      <c r="TFJ47" s="134"/>
      <c r="TFK47" s="134"/>
      <c r="TFL47" s="134"/>
      <c r="TFM47" s="134"/>
      <c r="TFN47" s="134"/>
      <c r="TFO47" s="134"/>
      <c r="TFP47" s="134"/>
      <c r="TFQ47" s="134"/>
      <c r="TFR47" s="134"/>
      <c r="TFS47" s="134"/>
      <c r="TFT47" s="134"/>
      <c r="TFU47" s="134"/>
      <c r="TFV47" s="134"/>
      <c r="TFW47" s="134"/>
      <c r="TFX47" s="134"/>
      <c r="TFY47" s="134"/>
      <c r="TFZ47" s="134"/>
      <c r="TGA47" s="134"/>
      <c r="TGB47" s="134"/>
      <c r="TGC47" s="134"/>
      <c r="TGD47" s="134"/>
      <c r="TGE47" s="134"/>
      <c r="TGF47" s="134"/>
      <c r="TGG47" s="134"/>
      <c r="TGH47" s="134"/>
      <c r="TGI47" s="134"/>
      <c r="TGJ47" s="134"/>
      <c r="TGK47" s="134"/>
      <c r="TGL47" s="134"/>
      <c r="TGM47" s="134"/>
      <c r="TGN47" s="134"/>
      <c r="TGO47" s="134"/>
      <c r="TGP47" s="134"/>
      <c r="TGQ47" s="134"/>
      <c r="TGR47" s="134"/>
      <c r="TGS47" s="134"/>
      <c r="TGT47" s="134"/>
      <c r="TGU47" s="134"/>
      <c r="TGV47" s="134"/>
      <c r="TGW47" s="134"/>
      <c r="TGX47" s="134"/>
      <c r="TGY47" s="134"/>
      <c r="TGZ47" s="134"/>
      <c r="THA47" s="134"/>
      <c r="THB47" s="134"/>
      <c r="THC47" s="134"/>
      <c r="THD47" s="134"/>
      <c r="THE47" s="134"/>
      <c r="THF47" s="134"/>
      <c r="THG47" s="134"/>
      <c r="THH47" s="134"/>
      <c r="THI47" s="134"/>
      <c r="THJ47" s="134"/>
      <c r="THK47" s="134"/>
      <c r="THL47" s="134"/>
      <c r="THM47" s="134"/>
      <c r="THN47" s="134"/>
      <c r="THO47" s="134"/>
      <c r="THP47" s="134"/>
      <c r="THQ47" s="134"/>
      <c r="THR47" s="134"/>
      <c r="THS47" s="134"/>
      <c r="THT47" s="134"/>
      <c r="THU47" s="134"/>
      <c r="THV47" s="134"/>
      <c r="THW47" s="134"/>
      <c r="THX47" s="134"/>
      <c r="THY47" s="134"/>
      <c r="THZ47" s="134"/>
      <c r="TIA47" s="134"/>
      <c r="TIB47" s="134"/>
      <c r="TIC47" s="134"/>
      <c r="TID47" s="134"/>
      <c r="TIE47" s="134"/>
      <c r="TIF47" s="134"/>
      <c r="TIG47" s="134"/>
      <c r="TIH47" s="134"/>
      <c r="TII47" s="134"/>
      <c r="TIJ47" s="134"/>
      <c r="TIK47" s="134"/>
      <c r="TIL47" s="134"/>
      <c r="TIM47" s="134"/>
      <c r="TIN47" s="134"/>
      <c r="TIO47" s="134"/>
      <c r="TIP47" s="134"/>
      <c r="TIQ47" s="134"/>
      <c r="TIR47" s="134"/>
      <c r="TIS47" s="134"/>
      <c r="TIT47" s="134"/>
      <c r="TIU47" s="134"/>
      <c r="TIV47" s="134"/>
      <c r="TIW47" s="134"/>
      <c r="TIX47" s="134"/>
      <c r="TIY47" s="134"/>
      <c r="TIZ47" s="134"/>
      <c r="TJA47" s="134"/>
      <c r="TJB47" s="134"/>
      <c r="TJC47" s="134"/>
      <c r="TJD47" s="134"/>
      <c r="TJE47" s="134"/>
      <c r="TJF47" s="134"/>
      <c r="TJG47" s="134"/>
      <c r="TJH47" s="134"/>
      <c r="TJI47" s="134"/>
      <c r="TJJ47" s="134"/>
      <c r="TJK47" s="134"/>
      <c r="TJL47" s="134"/>
      <c r="TJM47" s="134"/>
      <c r="TJN47" s="134"/>
      <c r="TJO47" s="134"/>
      <c r="TJP47" s="134"/>
      <c r="TJQ47" s="134"/>
      <c r="TJR47" s="134"/>
      <c r="TJS47" s="134"/>
      <c r="TJT47" s="134"/>
      <c r="TJU47" s="134"/>
      <c r="TJV47" s="134"/>
      <c r="TJW47" s="134"/>
      <c r="TJX47" s="134"/>
      <c r="TJY47" s="134"/>
      <c r="TJZ47" s="134"/>
      <c r="TKA47" s="134"/>
      <c r="TKB47" s="134"/>
      <c r="TKC47" s="134"/>
      <c r="TKD47" s="134"/>
      <c r="TKE47" s="134"/>
      <c r="TKF47" s="134"/>
      <c r="TKG47" s="134"/>
      <c r="TKH47" s="134"/>
      <c r="TKI47" s="134"/>
      <c r="TKJ47" s="134"/>
      <c r="TKK47" s="134"/>
      <c r="TKL47" s="134"/>
      <c r="TKM47" s="134"/>
      <c r="TKN47" s="134"/>
      <c r="TKO47" s="134"/>
      <c r="TKP47" s="134"/>
      <c r="TKQ47" s="134"/>
      <c r="TKR47" s="134"/>
      <c r="TKS47" s="134"/>
      <c r="TKT47" s="134"/>
      <c r="TKU47" s="134"/>
      <c r="TKV47" s="134"/>
      <c r="TKW47" s="134"/>
      <c r="TKX47" s="134"/>
      <c r="TKY47" s="134"/>
      <c r="TKZ47" s="134"/>
      <c r="TLA47" s="134"/>
      <c r="TLB47" s="134"/>
      <c r="TLC47" s="134"/>
      <c r="TLD47" s="134"/>
      <c r="TLE47" s="134"/>
      <c r="TLF47" s="134"/>
      <c r="TLG47" s="134"/>
      <c r="TLH47" s="134"/>
      <c r="TLI47" s="134"/>
      <c r="TLJ47" s="134"/>
      <c r="TLK47" s="134"/>
      <c r="TLL47" s="134"/>
      <c r="TLM47" s="134"/>
      <c r="TLN47" s="134"/>
      <c r="TLO47" s="134"/>
      <c r="TLP47" s="134"/>
      <c r="TLQ47" s="134"/>
      <c r="TLR47" s="134"/>
      <c r="TLS47" s="134"/>
      <c r="TLT47" s="134"/>
      <c r="TLU47" s="134"/>
      <c r="TLV47" s="134"/>
      <c r="TLW47" s="134"/>
      <c r="TLX47" s="134"/>
      <c r="TLY47" s="134"/>
      <c r="TLZ47" s="134"/>
      <c r="TMA47" s="134"/>
      <c r="TMB47" s="134"/>
      <c r="TMC47" s="134"/>
      <c r="TMD47" s="134"/>
      <c r="TME47" s="134"/>
      <c r="TMF47" s="134"/>
      <c r="TMG47" s="134"/>
      <c r="TMH47" s="134"/>
      <c r="TMI47" s="134"/>
      <c r="TMJ47" s="134"/>
      <c r="TMK47" s="134"/>
      <c r="TML47" s="134"/>
      <c r="TMM47" s="134"/>
      <c r="TMN47" s="134"/>
      <c r="TMO47" s="134"/>
      <c r="TMP47" s="134"/>
      <c r="TMQ47" s="134"/>
      <c r="TMR47" s="134"/>
      <c r="TMS47" s="134"/>
      <c r="TMT47" s="134"/>
      <c r="TMU47" s="134"/>
      <c r="TMV47" s="134"/>
      <c r="TMW47" s="134"/>
      <c r="TMX47" s="134"/>
      <c r="TMY47" s="134"/>
      <c r="TMZ47" s="134"/>
      <c r="TNA47" s="134"/>
      <c r="TNB47" s="134"/>
      <c r="TNC47" s="134"/>
      <c r="TND47" s="134"/>
      <c r="TNE47" s="134"/>
      <c r="TNF47" s="134"/>
      <c r="TNG47" s="134"/>
      <c r="TNH47" s="134"/>
      <c r="TNI47" s="134"/>
      <c r="TNJ47" s="134"/>
      <c r="TNK47" s="134"/>
      <c r="TNL47" s="134"/>
      <c r="TNM47" s="134"/>
      <c r="TNN47" s="134"/>
      <c r="TNO47" s="134"/>
      <c r="TNP47" s="134"/>
      <c r="TNQ47" s="134"/>
      <c r="TNR47" s="134"/>
      <c r="TNS47" s="134"/>
      <c r="TNT47" s="134"/>
      <c r="TNU47" s="134"/>
      <c r="TNV47" s="134"/>
      <c r="TNW47" s="134"/>
      <c r="TNX47" s="134"/>
      <c r="TNY47" s="134"/>
      <c r="TNZ47" s="134"/>
      <c r="TOA47" s="134"/>
      <c r="TOB47" s="134"/>
      <c r="TOC47" s="134"/>
      <c r="TOD47" s="134"/>
      <c r="TOE47" s="134"/>
      <c r="TOF47" s="134"/>
      <c r="TOG47" s="134"/>
      <c r="TOH47" s="134"/>
      <c r="TOI47" s="134"/>
      <c r="TOJ47" s="134"/>
      <c r="TOK47" s="134"/>
      <c r="TOL47" s="134"/>
      <c r="TOM47" s="134"/>
      <c r="TON47" s="134"/>
      <c r="TOO47" s="134"/>
      <c r="TOP47" s="134"/>
      <c r="TOQ47" s="134"/>
      <c r="TOR47" s="134"/>
      <c r="TOS47" s="134"/>
      <c r="TOT47" s="134"/>
      <c r="TOU47" s="134"/>
      <c r="TOV47" s="134"/>
      <c r="TOW47" s="134"/>
      <c r="TOX47" s="134"/>
      <c r="TOY47" s="134"/>
      <c r="TOZ47" s="134"/>
      <c r="TPA47" s="134"/>
      <c r="TPB47" s="134"/>
      <c r="TPC47" s="134"/>
      <c r="TPD47" s="134"/>
      <c r="TPE47" s="134"/>
      <c r="TPF47" s="134"/>
      <c r="TPG47" s="134"/>
      <c r="TPH47" s="134"/>
      <c r="TPI47" s="134"/>
      <c r="TPJ47" s="134"/>
      <c r="TPK47" s="134"/>
      <c r="TPL47" s="134"/>
      <c r="TPM47" s="134"/>
      <c r="TPN47" s="134"/>
      <c r="TPO47" s="134"/>
      <c r="TPP47" s="134"/>
      <c r="TPQ47" s="134"/>
      <c r="TPR47" s="134"/>
      <c r="TPS47" s="134"/>
      <c r="TPT47" s="134"/>
      <c r="TPU47" s="134"/>
      <c r="TPV47" s="134"/>
      <c r="TPW47" s="134"/>
      <c r="TPX47" s="134"/>
      <c r="TPY47" s="134"/>
      <c r="TPZ47" s="134"/>
      <c r="TQA47" s="134"/>
      <c r="TQB47" s="134"/>
      <c r="TQC47" s="134"/>
      <c r="TQD47" s="134"/>
      <c r="TQE47" s="134"/>
      <c r="TQF47" s="134"/>
      <c r="TQG47" s="134"/>
      <c r="TQH47" s="134"/>
      <c r="TQI47" s="134"/>
      <c r="TQJ47" s="134"/>
      <c r="TQK47" s="134"/>
      <c r="TQL47" s="134"/>
      <c r="TQM47" s="134"/>
      <c r="TQN47" s="134"/>
      <c r="TQO47" s="134"/>
      <c r="TQP47" s="134"/>
      <c r="TQQ47" s="134"/>
      <c r="TQR47" s="134"/>
      <c r="TQS47" s="134"/>
      <c r="TQT47" s="134"/>
      <c r="TQU47" s="134"/>
      <c r="TQV47" s="134"/>
      <c r="TQW47" s="134"/>
      <c r="TQX47" s="134"/>
      <c r="TQY47" s="134"/>
      <c r="TQZ47" s="134"/>
      <c r="TRA47" s="134"/>
      <c r="TRB47" s="134"/>
      <c r="TRC47" s="134"/>
      <c r="TRD47" s="134"/>
      <c r="TRE47" s="134"/>
      <c r="TRF47" s="134"/>
      <c r="TRG47" s="134"/>
      <c r="TRH47" s="134"/>
      <c r="TRI47" s="134"/>
      <c r="TRJ47" s="134"/>
      <c r="TRK47" s="134"/>
      <c r="TRL47" s="134"/>
      <c r="TRM47" s="134"/>
      <c r="TRN47" s="134"/>
      <c r="TRO47" s="134"/>
      <c r="TRP47" s="134"/>
      <c r="TRQ47" s="134"/>
      <c r="TRR47" s="134"/>
      <c r="TRS47" s="134"/>
      <c r="TRT47" s="134"/>
      <c r="TRU47" s="134"/>
      <c r="TRV47" s="134"/>
      <c r="TRW47" s="134"/>
      <c r="TRX47" s="134"/>
      <c r="TRY47" s="134"/>
      <c r="TRZ47" s="134"/>
      <c r="TSA47" s="134"/>
      <c r="TSB47" s="134"/>
      <c r="TSC47" s="134"/>
      <c r="TSD47" s="134"/>
      <c r="TSE47" s="134"/>
      <c r="TSF47" s="134"/>
      <c r="TSG47" s="134"/>
      <c r="TSH47" s="134"/>
      <c r="TSI47" s="134"/>
      <c r="TSJ47" s="134"/>
      <c r="TSK47" s="134"/>
      <c r="TSL47" s="134"/>
      <c r="TSM47" s="134"/>
      <c r="TSN47" s="134"/>
      <c r="TSO47" s="134"/>
      <c r="TSP47" s="134"/>
      <c r="TSQ47" s="134"/>
      <c r="TSR47" s="134"/>
      <c r="TSS47" s="134"/>
      <c r="TST47" s="134"/>
      <c r="TSU47" s="134"/>
      <c r="TSV47" s="134"/>
      <c r="TSW47" s="134"/>
      <c r="TSX47" s="134"/>
      <c r="TSY47" s="134"/>
      <c r="TSZ47" s="134"/>
      <c r="TTA47" s="134"/>
      <c r="TTB47" s="134"/>
      <c r="TTC47" s="134"/>
      <c r="TTD47" s="134"/>
      <c r="TTE47" s="134"/>
      <c r="TTF47" s="134"/>
      <c r="TTG47" s="134"/>
      <c r="TTH47" s="134"/>
      <c r="TTI47" s="134"/>
      <c r="TTJ47" s="134"/>
      <c r="TTK47" s="134"/>
      <c r="TTL47" s="134"/>
      <c r="TTM47" s="134"/>
      <c r="TTN47" s="134"/>
      <c r="TTO47" s="134"/>
      <c r="TTP47" s="134"/>
      <c r="TTQ47" s="134"/>
      <c r="TTR47" s="134"/>
      <c r="TTS47" s="134"/>
      <c r="TTT47" s="134"/>
      <c r="TTU47" s="134"/>
      <c r="TTV47" s="134"/>
      <c r="TTW47" s="134"/>
      <c r="TTX47" s="134"/>
      <c r="TTY47" s="134"/>
      <c r="TTZ47" s="134"/>
      <c r="TUA47" s="134"/>
      <c r="TUB47" s="134"/>
      <c r="TUC47" s="134"/>
      <c r="TUD47" s="134"/>
      <c r="TUE47" s="134"/>
      <c r="TUF47" s="134"/>
      <c r="TUG47" s="134"/>
      <c r="TUH47" s="134"/>
      <c r="TUI47" s="134"/>
      <c r="TUJ47" s="134"/>
      <c r="TUK47" s="134"/>
      <c r="TUL47" s="134"/>
      <c r="TUM47" s="134"/>
      <c r="TUN47" s="134"/>
      <c r="TUO47" s="134"/>
      <c r="TUP47" s="134"/>
      <c r="TUQ47" s="134"/>
      <c r="TUR47" s="134"/>
      <c r="TUS47" s="134"/>
      <c r="TUT47" s="134"/>
      <c r="TUU47" s="134"/>
      <c r="TUV47" s="134"/>
      <c r="TUW47" s="134"/>
      <c r="TUX47" s="134"/>
      <c r="TUY47" s="134"/>
      <c r="TUZ47" s="134"/>
      <c r="TVA47" s="134"/>
      <c r="TVB47" s="134"/>
      <c r="TVC47" s="134"/>
      <c r="TVD47" s="134"/>
      <c r="TVE47" s="134"/>
      <c r="TVF47" s="134"/>
      <c r="TVG47" s="134"/>
      <c r="TVH47" s="134"/>
      <c r="TVI47" s="134"/>
      <c r="TVJ47" s="134"/>
      <c r="TVK47" s="134"/>
      <c r="TVL47" s="134"/>
      <c r="TVM47" s="134"/>
      <c r="TVN47" s="134"/>
      <c r="TVO47" s="134"/>
      <c r="TVP47" s="134"/>
      <c r="TVQ47" s="134"/>
      <c r="TVR47" s="134"/>
      <c r="TVS47" s="134"/>
      <c r="TVT47" s="134"/>
      <c r="TVU47" s="134"/>
      <c r="TVV47" s="134"/>
      <c r="TVW47" s="134"/>
      <c r="TVX47" s="134"/>
      <c r="TVY47" s="134"/>
      <c r="TVZ47" s="134"/>
      <c r="TWA47" s="134"/>
      <c r="TWB47" s="134"/>
      <c r="TWC47" s="134"/>
      <c r="TWD47" s="134"/>
      <c r="TWE47" s="134"/>
      <c r="TWF47" s="134"/>
      <c r="TWG47" s="134"/>
      <c r="TWH47" s="134"/>
      <c r="TWI47" s="134"/>
      <c r="TWJ47" s="134"/>
      <c r="TWK47" s="134"/>
      <c r="TWL47" s="134"/>
      <c r="TWM47" s="134"/>
      <c r="TWN47" s="134"/>
      <c r="TWO47" s="134"/>
      <c r="TWP47" s="134"/>
      <c r="TWQ47" s="134"/>
      <c r="TWR47" s="134"/>
      <c r="TWS47" s="134"/>
      <c r="TWT47" s="134"/>
      <c r="TWU47" s="134"/>
      <c r="TWV47" s="134"/>
      <c r="TWW47" s="134"/>
      <c r="TWX47" s="134"/>
      <c r="TWY47" s="134"/>
      <c r="TWZ47" s="134"/>
      <c r="TXA47" s="134"/>
      <c r="TXB47" s="134"/>
      <c r="TXC47" s="134"/>
      <c r="TXD47" s="134"/>
      <c r="TXE47" s="134"/>
      <c r="TXF47" s="134"/>
      <c r="TXG47" s="134"/>
      <c r="TXH47" s="134"/>
      <c r="TXI47" s="134"/>
      <c r="TXJ47" s="134"/>
      <c r="TXK47" s="134"/>
      <c r="TXL47" s="134"/>
      <c r="TXM47" s="134"/>
      <c r="TXN47" s="134"/>
      <c r="TXO47" s="134"/>
      <c r="TXP47" s="134"/>
      <c r="TXQ47" s="134"/>
      <c r="TXR47" s="134"/>
      <c r="TXS47" s="134"/>
      <c r="TXT47" s="134"/>
      <c r="TXU47" s="134"/>
      <c r="TXV47" s="134"/>
      <c r="TXW47" s="134"/>
      <c r="TXX47" s="134"/>
      <c r="TXY47" s="134"/>
      <c r="TXZ47" s="134"/>
      <c r="TYA47" s="134"/>
      <c r="TYB47" s="134"/>
      <c r="TYC47" s="134"/>
      <c r="TYD47" s="134"/>
      <c r="TYE47" s="134"/>
      <c r="TYF47" s="134"/>
      <c r="TYG47" s="134"/>
      <c r="TYH47" s="134"/>
      <c r="TYI47" s="134"/>
      <c r="TYJ47" s="134"/>
      <c r="TYK47" s="134"/>
      <c r="TYL47" s="134"/>
      <c r="TYM47" s="134"/>
      <c r="TYN47" s="134"/>
      <c r="TYO47" s="134"/>
      <c r="TYP47" s="134"/>
      <c r="TYQ47" s="134"/>
      <c r="TYR47" s="134"/>
      <c r="TYS47" s="134"/>
      <c r="TYT47" s="134"/>
      <c r="TYU47" s="134"/>
      <c r="TYV47" s="134"/>
      <c r="TYW47" s="134"/>
      <c r="TYX47" s="134"/>
      <c r="TYY47" s="134"/>
      <c r="TYZ47" s="134"/>
      <c r="TZA47" s="134"/>
      <c r="TZB47" s="134"/>
      <c r="TZC47" s="134"/>
      <c r="TZD47" s="134"/>
      <c r="TZE47" s="134"/>
      <c r="TZF47" s="134"/>
      <c r="TZG47" s="134"/>
      <c r="TZH47" s="134"/>
      <c r="TZI47" s="134"/>
      <c r="TZJ47" s="134"/>
      <c r="TZK47" s="134"/>
      <c r="TZL47" s="134"/>
      <c r="TZM47" s="134"/>
      <c r="TZN47" s="134"/>
      <c r="TZO47" s="134"/>
      <c r="TZP47" s="134"/>
      <c r="TZQ47" s="134"/>
      <c r="TZR47" s="134"/>
      <c r="TZS47" s="134"/>
      <c r="TZT47" s="134"/>
      <c r="TZU47" s="134"/>
      <c r="TZV47" s="134"/>
      <c r="TZW47" s="134"/>
      <c r="TZX47" s="134"/>
      <c r="TZY47" s="134"/>
      <c r="TZZ47" s="134"/>
      <c r="UAA47" s="134"/>
      <c r="UAB47" s="134"/>
      <c r="UAC47" s="134"/>
      <c r="UAD47" s="134"/>
      <c r="UAE47" s="134"/>
      <c r="UAF47" s="134"/>
      <c r="UAG47" s="134"/>
      <c r="UAH47" s="134"/>
      <c r="UAI47" s="134"/>
      <c r="UAJ47" s="134"/>
      <c r="UAK47" s="134"/>
      <c r="UAL47" s="134"/>
      <c r="UAM47" s="134"/>
      <c r="UAN47" s="134"/>
      <c r="UAO47" s="134"/>
      <c r="UAP47" s="134"/>
      <c r="UAQ47" s="134"/>
      <c r="UAR47" s="134"/>
      <c r="UAS47" s="134"/>
      <c r="UAT47" s="134"/>
      <c r="UAU47" s="134"/>
      <c r="UAV47" s="134"/>
      <c r="UAW47" s="134"/>
      <c r="UAX47" s="134"/>
      <c r="UAY47" s="134"/>
      <c r="UAZ47" s="134"/>
      <c r="UBA47" s="134"/>
      <c r="UBB47" s="134"/>
      <c r="UBC47" s="134"/>
      <c r="UBD47" s="134"/>
      <c r="UBE47" s="134"/>
      <c r="UBF47" s="134"/>
      <c r="UBG47" s="134"/>
      <c r="UBH47" s="134"/>
      <c r="UBI47" s="134"/>
      <c r="UBJ47" s="134"/>
      <c r="UBK47" s="134"/>
      <c r="UBL47" s="134"/>
      <c r="UBM47" s="134"/>
      <c r="UBN47" s="134"/>
      <c r="UBO47" s="134"/>
      <c r="UBP47" s="134"/>
      <c r="UBQ47" s="134"/>
      <c r="UBR47" s="134"/>
      <c r="UBS47" s="134"/>
      <c r="UBT47" s="134"/>
      <c r="UBU47" s="134"/>
      <c r="UBV47" s="134"/>
      <c r="UBW47" s="134"/>
      <c r="UBX47" s="134"/>
      <c r="UBY47" s="134"/>
      <c r="UBZ47" s="134"/>
      <c r="UCA47" s="134"/>
      <c r="UCB47" s="134"/>
      <c r="UCC47" s="134"/>
      <c r="UCD47" s="134"/>
      <c r="UCE47" s="134"/>
      <c r="UCF47" s="134"/>
      <c r="UCG47" s="134"/>
      <c r="UCH47" s="134"/>
      <c r="UCI47" s="134"/>
      <c r="UCJ47" s="134"/>
      <c r="UCK47" s="134"/>
      <c r="UCL47" s="134"/>
      <c r="UCM47" s="134"/>
      <c r="UCN47" s="134"/>
      <c r="UCO47" s="134"/>
      <c r="UCP47" s="134"/>
      <c r="UCQ47" s="134"/>
      <c r="UCR47" s="134"/>
      <c r="UCS47" s="134"/>
      <c r="UCT47" s="134"/>
      <c r="UCU47" s="134"/>
      <c r="UCV47" s="134"/>
      <c r="UCW47" s="134"/>
      <c r="UCX47" s="134"/>
      <c r="UCY47" s="134"/>
      <c r="UCZ47" s="134"/>
      <c r="UDA47" s="134"/>
      <c r="UDB47" s="134"/>
      <c r="UDC47" s="134"/>
      <c r="UDD47" s="134"/>
      <c r="UDE47" s="134"/>
      <c r="UDF47" s="134"/>
      <c r="UDG47" s="134"/>
      <c r="UDH47" s="134"/>
      <c r="UDI47" s="134"/>
      <c r="UDJ47" s="134"/>
      <c r="UDK47" s="134"/>
      <c r="UDL47" s="134"/>
      <c r="UDM47" s="134"/>
      <c r="UDN47" s="134"/>
      <c r="UDO47" s="134"/>
      <c r="UDP47" s="134"/>
      <c r="UDQ47" s="134"/>
      <c r="UDR47" s="134"/>
      <c r="UDS47" s="134"/>
      <c r="UDT47" s="134"/>
      <c r="UDU47" s="134"/>
      <c r="UDV47" s="134"/>
      <c r="UDW47" s="134"/>
      <c r="UDX47" s="134"/>
      <c r="UDY47" s="134"/>
      <c r="UDZ47" s="134"/>
      <c r="UEA47" s="134"/>
      <c r="UEB47" s="134"/>
      <c r="UEC47" s="134"/>
      <c r="UED47" s="134"/>
      <c r="UEE47" s="134"/>
      <c r="UEF47" s="134"/>
      <c r="UEG47" s="134"/>
      <c r="UEH47" s="134"/>
      <c r="UEI47" s="134"/>
      <c r="UEJ47" s="134"/>
      <c r="UEK47" s="134"/>
      <c r="UEL47" s="134"/>
      <c r="UEM47" s="134"/>
      <c r="UEN47" s="134"/>
      <c r="UEO47" s="134"/>
      <c r="UEP47" s="134"/>
      <c r="UEQ47" s="134"/>
      <c r="UER47" s="134"/>
      <c r="UES47" s="134"/>
      <c r="UET47" s="134"/>
      <c r="UEU47" s="134"/>
      <c r="UEV47" s="134"/>
      <c r="UEW47" s="134"/>
      <c r="UEX47" s="134"/>
      <c r="UEY47" s="134"/>
      <c r="UEZ47" s="134"/>
      <c r="UFA47" s="134"/>
      <c r="UFB47" s="134"/>
      <c r="UFC47" s="134"/>
      <c r="UFD47" s="134"/>
      <c r="UFE47" s="134"/>
      <c r="UFF47" s="134"/>
      <c r="UFG47" s="134"/>
      <c r="UFH47" s="134"/>
      <c r="UFI47" s="134"/>
      <c r="UFJ47" s="134"/>
      <c r="UFK47" s="134"/>
      <c r="UFL47" s="134"/>
      <c r="UFM47" s="134"/>
      <c r="UFN47" s="134"/>
      <c r="UFO47" s="134"/>
      <c r="UFP47" s="134"/>
      <c r="UFQ47" s="134"/>
      <c r="UFR47" s="134"/>
      <c r="UFS47" s="134"/>
      <c r="UFT47" s="134"/>
      <c r="UFU47" s="134"/>
      <c r="UFV47" s="134"/>
      <c r="UFW47" s="134"/>
      <c r="UFX47" s="134"/>
      <c r="UFY47" s="134"/>
      <c r="UFZ47" s="134"/>
      <c r="UGA47" s="134"/>
      <c r="UGB47" s="134"/>
      <c r="UGC47" s="134"/>
      <c r="UGD47" s="134"/>
      <c r="UGE47" s="134"/>
      <c r="UGF47" s="134"/>
      <c r="UGG47" s="134"/>
      <c r="UGH47" s="134"/>
      <c r="UGI47" s="134"/>
      <c r="UGJ47" s="134"/>
      <c r="UGK47" s="134"/>
      <c r="UGL47" s="134"/>
      <c r="UGM47" s="134"/>
      <c r="UGN47" s="134"/>
      <c r="UGO47" s="134"/>
      <c r="UGP47" s="134"/>
      <c r="UGQ47" s="134"/>
      <c r="UGR47" s="134"/>
      <c r="UGS47" s="134"/>
      <c r="UGT47" s="134"/>
      <c r="UGU47" s="134"/>
      <c r="UGV47" s="134"/>
      <c r="UGW47" s="134"/>
      <c r="UGX47" s="134"/>
      <c r="UGY47" s="134"/>
      <c r="UGZ47" s="134"/>
      <c r="UHA47" s="134"/>
      <c r="UHB47" s="134"/>
      <c r="UHC47" s="134"/>
      <c r="UHD47" s="134"/>
      <c r="UHE47" s="134"/>
      <c r="UHF47" s="134"/>
      <c r="UHG47" s="134"/>
      <c r="UHH47" s="134"/>
      <c r="UHI47" s="134"/>
      <c r="UHJ47" s="134"/>
      <c r="UHK47" s="134"/>
      <c r="UHL47" s="134"/>
      <c r="UHM47" s="134"/>
      <c r="UHN47" s="134"/>
      <c r="UHO47" s="134"/>
      <c r="UHP47" s="134"/>
      <c r="UHQ47" s="134"/>
      <c r="UHR47" s="134"/>
      <c r="UHS47" s="134"/>
      <c r="UHT47" s="134"/>
      <c r="UHU47" s="134"/>
      <c r="UHV47" s="134"/>
      <c r="UHW47" s="134"/>
      <c r="UHX47" s="134"/>
      <c r="UHY47" s="134"/>
      <c r="UHZ47" s="134"/>
      <c r="UIA47" s="134"/>
      <c r="UIB47" s="134"/>
      <c r="UIC47" s="134"/>
      <c r="UID47" s="134"/>
      <c r="UIE47" s="134"/>
      <c r="UIF47" s="134"/>
      <c r="UIG47" s="134"/>
      <c r="UIH47" s="134"/>
      <c r="UII47" s="134"/>
      <c r="UIJ47" s="134"/>
      <c r="UIK47" s="134"/>
      <c r="UIL47" s="134"/>
      <c r="UIM47" s="134"/>
      <c r="UIN47" s="134"/>
      <c r="UIO47" s="134"/>
      <c r="UIP47" s="134"/>
      <c r="UIQ47" s="134"/>
      <c r="UIR47" s="134"/>
      <c r="UIS47" s="134"/>
      <c r="UIT47" s="134"/>
      <c r="UIU47" s="134"/>
      <c r="UIV47" s="134"/>
      <c r="UIW47" s="134"/>
      <c r="UIX47" s="134"/>
      <c r="UIY47" s="134"/>
      <c r="UIZ47" s="134"/>
      <c r="UJA47" s="134"/>
      <c r="UJB47" s="134"/>
      <c r="UJC47" s="134"/>
      <c r="UJD47" s="134"/>
      <c r="UJE47" s="134"/>
      <c r="UJF47" s="134"/>
      <c r="UJG47" s="134"/>
      <c r="UJH47" s="134"/>
      <c r="UJI47" s="134"/>
      <c r="UJJ47" s="134"/>
      <c r="UJK47" s="134"/>
      <c r="UJL47" s="134"/>
      <c r="UJM47" s="134"/>
      <c r="UJN47" s="134"/>
      <c r="UJO47" s="134"/>
      <c r="UJP47" s="134"/>
      <c r="UJQ47" s="134"/>
      <c r="UJR47" s="134"/>
      <c r="UJS47" s="134"/>
      <c r="UJT47" s="134"/>
      <c r="UJU47" s="134"/>
      <c r="UJV47" s="134"/>
      <c r="UJW47" s="134"/>
      <c r="UJX47" s="134"/>
      <c r="UJY47" s="134"/>
      <c r="UJZ47" s="134"/>
      <c r="UKA47" s="134"/>
      <c r="UKB47" s="134"/>
      <c r="UKC47" s="134"/>
      <c r="UKD47" s="134"/>
      <c r="UKE47" s="134"/>
      <c r="UKF47" s="134"/>
      <c r="UKG47" s="134"/>
      <c r="UKH47" s="134"/>
      <c r="UKI47" s="134"/>
      <c r="UKJ47" s="134"/>
      <c r="UKK47" s="134"/>
      <c r="UKL47" s="134"/>
      <c r="UKM47" s="134"/>
      <c r="UKN47" s="134"/>
      <c r="UKO47" s="134"/>
      <c r="UKP47" s="134"/>
      <c r="UKQ47" s="134"/>
      <c r="UKR47" s="134"/>
      <c r="UKS47" s="134"/>
      <c r="UKT47" s="134"/>
      <c r="UKU47" s="134"/>
      <c r="UKV47" s="134"/>
      <c r="UKW47" s="134"/>
      <c r="UKX47" s="134"/>
      <c r="UKY47" s="134"/>
      <c r="UKZ47" s="134"/>
      <c r="ULA47" s="134"/>
      <c r="ULB47" s="134"/>
      <c r="ULC47" s="134"/>
      <c r="ULD47" s="134"/>
      <c r="ULE47" s="134"/>
      <c r="ULF47" s="134"/>
      <c r="ULG47" s="134"/>
      <c r="ULH47" s="134"/>
      <c r="ULI47" s="134"/>
      <c r="ULJ47" s="134"/>
      <c r="ULK47" s="134"/>
      <c r="ULL47" s="134"/>
      <c r="ULM47" s="134"/>
      <c r="ULN47" s="134"/>
      <c r="ULO47" s="134"/>
      <c r="ULP47" s="134"/>
      <c r="ULQ47" s="134"/>
      <c r="ULR47" s="134"/>
      <c r="ULS47" s="134"/>
      <c r="ULT47" s="134"/>
      <c r="ULU47" s="134"/>
      <c r="ULV47" s="134"/>
      <c r="ULW47" s="134"/>
      <c r="ULX47" s="134"/>
      <c r="ULY47" s="134"/>
      <c r="ULZ47" s="134"/>
      <c r="UMA47" s="134"/>
      <c r="UMB47" s="134"/>
      <c r="UMC47" s="134"/>
      <c r="UMD47" s="134"/>
      <c r="UME47" s="134"/>
      <c r="UMF47" s="134"/>
      <c r="UMG47" s="134"/>
      <c r="UMH47" s="134"/>
      <c r="UMI47" s="134"/>
      <c r="UMJ47" s="134"/>
      <c r="UMK47" s="134"/>
      <c r="UML47" s="134"/>
      <c r="UMM47" s="134"/>
      <c r="UMN47" s="134"/>
      <c r="UMO47" s="134"/>
      <c r="UMP47" s="134"/>
      <c r="UMQ47" s="134"/>
      <c r="UMR47" s="134"/>
      <c r="UMS47" s="134"/>
      <c r="UMT47" s="134"/>
      <c r="UMU47" s="134"/>
      <c r="UMV47" s="134"/>
      <c r="UMW47" s="134"/>
      <c r="UMX47" s="134"/>
      <c r="UMY47" s="134"/>
      <c r="UMZ47" s="134"/>
      <c r="UNA47" s="134"/>
      <c r="UNB47" s="134"/>
      <c r="UNC47" s="134"/>
      <c r="UND47" s="134"/>
      <c r="UNE47" s="134"/>
      <c r="UNF47" s="134"/>
      <c r="UNG47" s="134"/>
      <c r="UNH47" s="134"/>
      <c r="UNI47" s="134"/>
      <c r="UNJ47" s="134"/>
      <c r="UNK47" s="134"/>
      <c r="UNL47" s="134"/>
      <c r="UNM47" s="134"/>
      <c r="UNN47" s="134"/>
      <c r="UNO47" s="134"/>
      <c r="UNP47" s="134"/>
      <c r="UNQ47" s="134"/>
      <c r="UNR47" s="134"/>
      <c r="UNS47" s="134"/>
      <c r="UNT47" s="134"/>
      <c r="UNU47" s="134"/>
      <c r="UNV47" s="134"/>
      <c r="UNW47" s="134"/>
      <c r="UNX47" s="134"/>
      <c r="UNY47" s="134"/>
      <c r="UNZ47" s="134"/>
      <c r="UOA47" s="134"/>
      <c r="UOB47" s="134"/>
      <c r="UOC47" s="134"/>
      <c r="UOD47" s="134"/>
      <c r="UOE47" s="134"/>
      <c r="UOF47" s="134"/>
      <c r="UOG47" s="134"/>
      <c r="UOH47" s="134"/>
      <c r="UOI47" s="134"/>
      <c r="UOJ47" s="134"/>
      <c r="UOK47" s="134"/>
      <c r="UOL47" s="134"/>
      <c r="UOM47" s="134"/>
      <c r="UON47" s="134"/>
      <c r="UOO47" s="134"/>
      <c r="UOP47" s="134"/>
      <c r="UOQ47" s="134"/>
      <c r="UOR47" s="134"/>
      <c r="UOS47" s="134"/>
      <c r="UOT47" s="134"/>
      <c r="UOU47" s="134"/>
      <c r="UOV47" s="134"/>
      <c r="UOW47" s="134"/>
      <c r="UOX47" s="134"/>
      <c r="UOY47" s="134"/>
      <c r="UOZ47" s="134"/>
      <c r="UPA47" s="134"/>
      <c r="UPB47" s="134"/>
      <c r="UPC47" s="134"/>
      <c r="UPD47" s="134"/>
      <c r="UPE47" s="134"/>
      <c r="UPF47" s="134"/>
      <c r="UPG47" s="134"/>
      <c r="UPH47" s="134"/>
      <c r="UPI47" s="134"/>
      <c r="UPJ47" s="134"/>
      <c r="UPK47" s="134"/>
      <c r="UPL47" s="134"/>
      <c r="UPM47" s="134"/>
      <c r="UPN47" s="134"/>
      <c r="UPO47" s="134"/>
      <c r="UPP47" s="134"/>
      <c r="UPQ47" s="134"/>
      <c r="UPR47" s="134"/>
      <c r="UPS47" s="134"/>
      <c r="UPT47" s="134"/>
      <c r="UPU47" s="134"/>
      <c r="UPV47" s="134"/>
      <c r="UPW47" s="134"/>
      <c r="UPX47" s="134"/>
      <c r="UPY47" s="134"/>
      <c r="UPZ47" s="134"/>
      <c r="UQA47" s="134"/>
      <c r="UQB47" s="134"/>
      <c r="UQC47" s="134"/>
      <c r="UQD47" s="134"/>
      <c r="UQE47" s="134"/>
      <c r="UQF47" s="134"/>
      <c r="UQG47" s="134"/>
      <c r="UQH47" s="134"/>
      <c r="UQI47" s="134"/>
      <c r="UQJ47" s="134"/>
      <c r="UQK47" s="134"/>
      <c r="UQL47" s="134"/>
      <c r="UQM47" s="134"/>
      <c r="UQN47" s="134"/>
      <c r="UQO47" s="134"/>
      <c r="UQP47" s="134"/>
      <c r="UQQ47" s="134"/>
      <c r="UQR47" s="134"/>
      <c r="UQS47" s="134"/>
      <c r="UQT47" s="134"/>
      <c r="UQU47" s="134"/>
      <c r="UQV47" s="134"/>
      <c r="UQW47" s="134"/>
      <c r="UQX47" s="134"/>
      <c r="UQY47" s="134"/>
      <c r="UQZ47" s="134"/>
      <c r="URA47" s="134"/>
      <c r="URB47" s="134"/>
      <c r="URC47" s="134"/>
      <c r="URD47" s="134"/>
      <c r="URE47" s="134"/>
      <c r="URF47" s="134"/>
      <c r="URG47" s="134"/>
      <c r="URH47" s="134"/>
      <c r="URI47" s="134"/>
      <c r="URJ47" s="134"/>
      <c r="URK47" s="134"/>
      <c r="URL47" s="134"/>
      <c r="URM47" s="134"/>
      <c r="URN47" s="134"/>
      <c r="URO47" s="134"/>
      <c r="URP47" s="134"/>
      <c r="URQ47" s="134"/>
      <c r="URR47" s="134"/>
      <c r="URS47" s="134"/>
      <c r="URT47" s="134"/>
      <c r="URU47" s="134"/>
      <c r="URV47" s="134"/>
      <c r="URW47" s="134"/>
      <c r="URX47" s="134"/>
      <c r="URY47" s="134"/>
      <c r="URZ47" s="134"/>
      <c r="USA47" s="134"/>
      <c r="USB47" s="134"/>
      <c r="USC47" s="134"/>
      <c r="USD47" s="134"/>
      <c r="USE47" s="134"/>
      <c r="USF47" s="134"/>
      <c r="USG47" s="134"/>
      <c r="USH47" s="134"/>
      <c r="USI47" s="134"/>
      <c r="USJ47" s="134"/>
      <c r="USK47" s="134"/>
      <c r="USL47" s="134"/>
      <c r="USM47" s="134"/>
      <c r="USN47" s="134"/>
      <c r="USO47" s="134"/>
      <c r="USP47" s="134"/>
      <c r="USQ47" s="134"/>
      <c r="USR47" s="134"/>
      <c r="USS47" s="134"/>
      <c r="UST47" s="134"/>
      <c r="USU47" s="134"/>
      <c r="USV47" s="134"/>
      <c r="USW47" s="134"/>
      <c r="USX47" s="134"/>
      <c r="USY47" s="134"/>
      <c r="USZ47" s="134"/>
      <c r="UTA47" s="134"/>
      <c r="UTB47" s="134"/>
      <c r="UTC47" s="134"/>
      <c r="UTD47" s="134"/>
      <c r="UTE47" s="134"/>
      <c r="UTF47" s="134"/>
      <c r="UTG47" s="134"/>
      <c r="UTH47" s="134"/>
      <c r="UTI47" s="134"/>
      <c r="UTJ47" s="134"/>
      <c r="UTK47" s="134"/>
      <c r="UTL47" s="134"/>
      <c r="UTM47" s="134"/>
      <c r="UTN47" s="134"/>
      <c r="UTO47" s="134"/>
      <c r="UTP47" s="134"/>
      <c r="UTQ47" s="134"/>
      <c r="UTR47" s="134"/>
      <c r="UTS47" s="134"/>
      <c r="UTT47" s="134"/>
      <c r="UTU47" s="134"/>
      <c r="UTV47" s="134"/>
      <c r="UTW47" s="134"/>
      <c r="UTX47" s="134"/>
      <c r="UTY47" s="134"/>
      <c r="UTZ47" s="134"/>
      <c r="UUA47" s="134"/>
      <c r="UUB47" s="134"/>
      <c r="UUC47" s="134"/>
      <c r="UUD47" s="134"/>
      <c r="UUE47" s="134"/>
      <c r="UUF47" s="134"/>
      <c r="UUG47" s="134"/>
      <c r="UUH47" s="134"/>
      <c r="UUI47" s="134"/>
      <c r="UUJ47" s="134"/>
      <c r="UUK47" s="134"/>
      <c r="UUL47" s="134"/>
      <c r="UUM47" s="134"/>
      <c r="UUN47" s="134"/>
      <c r="UUO47" s="134"/>
      <c r="UUP47" s="134"/>
      <c r="UUQ47" s="134"/>
      <c r="UUR47" s="134"/>
      <c r="UUS47" s="134"/>
      <c r="UUT47" s="134"/>
      <c r="UUU47" s="134"/>
      <c r="UUV47" s="134"/>
      <c r="UUW47" s="134"/>
      <c r="UUX47" s="134"/>
      <c r="UUY47" s="134"/>
      <c r="UUZ47" s="134"/>
      <c r="UVA47" s="134"/>
      <c r="UVB47" s="134"/>
      <c r="UVC47" s="134"/>
      <c r="UVD47" s="134"/>
      <c r="UVE47" s="134"/>
      <c r="UVF47" s="134"/>
      <c r="UVG47" s="134"/>
      <c r="UVH47" s="134"/>
      <c r="UVI47" s="134"/>
      <c r="UVJ47" s="134"/>
      <c r="UVK47" s="134"/>
      <c r="UVL47" s="134"/>
      <c r="UVM47" s="134"/>
      <c r="UVN47" s="134"/>
      <c r="UVO47" s="134"/>
      <c r="UVP47" s="134"/>
      <c r="UVQ47" s="134"/>
      <c r="UVR47" s="134"/>
      <c r="UVS47" s="134"/>
      <c r="UVT47" s="134"/>
      <c r="UVU47" s="134"/>
      <c r="UVV47" s="134"/>
      <c r="UVW47" s="134"/>
      <c r="UVX47" s="134"/>
      <c r="UVY47" s="134"/>
      <c r="UVZ47" s="134"/>
      <c r="UWA47" s="134"/>
      <c r="UWB47" s="134"/>
      <c r="UWC47" s="134"/>
      <c r="UWD47" s="134"/>
      <c r="UWE47" s="134"/>
      <c r="UWF47" s="134"/>
      <c r="UWG47" s="134"/>
      <c r="UWH47" s="134"/>
      <c r="UWI47" s="134"/>
      <c r="UWJ47" s="134"/>
      <c r="UWK47" s="134"/>
      <c r="UWL47" s="134"/>
      <c r="UWM47" s="134"/>
      <c r="UWN47" s="134"/>
      <c r="UWO47" s="134"/>
      <c r="UWP47" s="134"/>
      <c r="UWQ47" s="134"/>
      <c r="UWR47" s="134"/>
      <c r="UWS47" s="134"/>
      <c r="UWT47" s="134"/>
      <c r="UWU47" s="134"/>
      <c r="UWV47" s="134"/>
      <c r="UWW47" s="134"/>
      <c r="UWX47" s="134"/>
      <c r="UWY47" s="134"/>
      <c r="UWZ47" s="134"/>
      <c r="UXA47" s="134"/>
      <c r="UXB47" s="134"/>
      <c r="UXC47" s="134"/>
      <c r="UXD47" s="134"/>
      <c r="UXE47" s="134"/>
      <c r="UXF47" s="134"/>
      <c r="UXG47" s="134"/>
      <c r="UXH47" s="134"/>
      <c r="UXI47" s="134"/>
      <c r="UXJ47" s="134"/>
      <c r="UXK47" s="134"/>
      <c r="UXL47" s="134"/>
      <c r="UXM47" s="134"/>
      <c r="UXN47" s="134"/>
      <c r="UXO47" s="134"/>
      <c r="UXP47" s="134"/>
      <c r="UXQ47" s="134"/>
      <c r="UXR47" s="134"/>
      <c r="UXS47" s="134"/>
      <c r="UXT47" s="134"/>
      <c r="UXU47" s="134"/>
      <c r="UXV47" s="134"/>
      <c r="UXW47" s="134"/>
      <c r="UXX47" s="134"/>
      <c r="UXY47" s="134"/>
      <c r="UXZ47" s="134"/>
      <c r="UYA47" s="134"/>
      <c r="UYB47" s="134"/>
      <c r="UYC47" s="134"/>
      <c r="UYD47" s="134"/>
      <c r="UYE47" s="134"/>
      <c r="UYF47" s="134"/>
      <c r="UYG47" s="134"/>
      <c r="UYH47" s="134"/>
      <c r="UYI47" s="134"/>
      <c r="UYJ47" s="134"/>
      <c r="UYK47" s="134"/>
      <c r="UYL47" s="134"/>
      <c r="UYM47" s="134"/>
      <c r="UYN47" s="134"/>
      <c r="UYO47" s="134"/>
      <c r="UYP47" s="134"/>
      <c r="UYQ47" s="134"/>
      <c r="UYR47" s="134"/>
      <c r="UYS47" s="134"/>
      <c r="UYT47" s="134"/>
      <c r="UYU47" s="134"/>
      <c r="UYV47" s="134"/>
      <c r="UYW47" s="134"/>
      <c r="UYX47" s="134"/>
      <c r="UYY47" s="134"/>
      <c r="UYZ47" s="134"/>
      <c r="UZA47" s="134"/>
      <c r="UZB47" s="134"/>
      <c r="UZC47" s="134"/>
      <c r="UZD47" s="134"/>
      <c r="UZE47" s="134"/>
      <c r="UZF47" s="134"/>
      <c r="UZG47" s="134"/>
      <c r="UZH47" s="134"/>
      <c r="UZI47" s="134"/>
      <c r="UZJ47" s="134"/>
      <c r="UZK47" s="134"/>
      <c r="UZL47" s="134"/>
      <c r="UZM47" s="134"/>
      <c r="UZN47" s="134"/>
      <c r="UZO47" s="134"/>
      <c r="UZP47" s="134"/>
      <c r="UZQ47" s="134"/>
      <c r="UZR47" s="134"/>
      <c r="UZS47" s="134"/>
      <c r="UZT47" s="134"/>
      <c r="UZU47" s="134"/>
      <c r="UZV47" s="134"/>
      <c r="UZW47" s="134"/>
      <c r="UZX47" s="134"/>
      <c r="UZY47" s="134"/>
      <c r="UZZ47" s="134"/>
      <c r="VAA47" s="134"/>
      <c r="VAB47" s="134"/>
      <c r="VAC47" s="134"/>
      <c r="VAD47" s="134"/>
      <c r="VAE47" s="134"/>
      <c r="VAF47" s="134"/>
      <c r="VAG47" s="134"/>
      <c r="VAH47" s="134"/>
      <c r="VAI47" s="134"/>
      <c r="VAJ47" s="134"/>
      <c r="VAK47" s="134"/>
      <c r="VAL47" s="134"/>
      <c r="VAM47" s="134"/>
      <c r="VAN47" s="134"/>
      <c r="VAO47" s="134"/>
      <c r="VAP47" s="134"/>
      <c r="VAQ47" s="134"/>
      <c r="VAR47" s="134"/>
      <c r="VAS47" s="134"/>
      <c r="VAT47" s="134"/>
      <c r="VAU47" s="134"/>
      <c r="VAV47" s="134"/>
      <c r="VAW47" s="134"/>
      <c r="VAX47" s="134"/>
      <c r="VAY47" s="134"/>
      <c r="VAZ47" s="134"/>
      <c r="VBA47" s="134"/>
      <c r="VBB47" s="134"/>
      <c r="VBC47" s="134"/>
      <c r="VBD47" s="134"/>
      <c r="VBE47" s="134"/>
      <c r="VBF47" s="134"/>
      <c r="VBG47" s="134"/>
      <c r="VBH47" s="134"/>
      <c r="VBI47" s="134"/>
      <c r="VBJ47" s="134"/>
      <c r="VBK47" s="134"/>
      <c r="VBL47" s="134"/>
      <c r="VBM47" s="134"/>
      <c r="VBN47" s="134"/>
      <c r="VBO47" s="134"/>
      <c r="VBP47" s="134"/>
      <c r="VBQ47" s="134"/>
      <c r="VBR47" s="134"/>
      <c r="VBS47" s="134"/>
      <c r="VBT47" s="134"/>
      <c r="VBU47" s="134"/>
      <c r="VBV47" s="134"/>
      <c r="VBW47" s="134"/>
      <c r="VBX47" s="134"/>
      <c r="VBY47" s="134"/>
      <c r="VBZ47" s="134"/>
      <c r="VCA47" s="134"/>
      <c r="VCB47" s="134"/>
      <c r="VCC47" s="134"/>
      <c r="VCD47" s="134"/>
      <c r="VCE47" s="134"/>
      <c r="VCF47" s="134"/>
      <c r="VCG47" s="134"/>
      <c r="VCH47" s="134"/>
      <c r="VCI47" s="134"/>
      <c r="VCJ47" s="134"/>
      <c r="VCK47" s="134"/>
      <c r="VCL47" s="134"/>
      <c r="VCM47" s="134"/>
      <c r="VCN47" s="134"/>
      <c r="VCO47" s="134"/>
      <c r="VCP47" s="134"/>
      <c r="VCQ47" s="134"/>
      <c r="VCR47" s="134"/>
      <c r="VCS47" s="134"/>
      <c r="VCT47" s="134"/>
      <c r="VCU47" s="134"/>
      <c r="VCV47" s="134"/>
      <c r="VCW47" s="134"/>
      <c r="VCX47" s="134"/>
      <c r="VCY47" s="134"/>
      <c r="VCZ47" s="134"/>
      <c r="VDA47" s="134"/>
      <c r="VDB47" s="134"/>
      <c r="VDC47" s="134"/>
      <c r="VDD47" s="134"/>
      <c r="VDE47" s="134"/>
      <c r="VDF47" s="134"/>
      <c r="VDG47" s="134"/>
      <c r="VDH47" s="134"/>
      <c r="VDI47" s="134"/>
      <c r="VDJ47" s="134"/>
      <c r="VDK47" s="134"/>
      <c r="VDL47" s="134"/>
      <c r="VDM47" s="134"/>
      <c r="VDN47" s="134"/>
      <c r="VDO47" s="134"/>
      <c r="VDP47" s="134"/>
      <c r="VDQ47" s="134"/>
      <c r="VDR47" s="134"/>
      <c r="VDS47" s="134"/>
      <c r="VDT47" s="134"/>
      <c r="VDU47" s="134"/>
      <c r="VDV47" s="134"/>
      <c r="VDW47" s="134"/>
      <c r="VDX47" s="134"/>
      <c r="VDY47" s="134"/>
      <c r="VDZ47" s="134"/>
      <c r="VEA47" s="134"/>
      <c r="VEB47" s="134"/>
      <c r="VEC47" s="134"/>
      <c r="VED47" s="134"/>
      <c r="VEE47" s="134"/>
      <c r="VEF47" s="134"/>
      <c r="VEG47" s="134"/>
      <c r="VEH47" s="134"/>
      <c r="VEI47" s="134"/>
      <c r="VEJ47" s="134"/>
      <c r="VEK47" s="134"/>
      <c r="VEL47" s="134"/>
      <c r="VEM47" s="134"/>
      <c r="VEN47" s="134"/>
      <c r="VEO47" s="134"/>
      <c r="VEP47" s="134"/>
      <c r="VEQ47" s="134"/>
      <c r="VER47" s="134"/>
      <c r="VES47" s="134"/>
      <c r="VET47" s="134"/>
      <c r="VEU47" s="134"/>
      <c r="VEV47" s="134"/>
      <c r="VEW47" s="134"/>
      <c r="VEX47" s="134"/>
      <c r="VEY47" s="134"/>
      <c r="VEZ47" s="134"/>
      <c r="VFA47" s="134"/>
      <c r="VFB47" s="134"/>
      <c r="VFC47" s="134"/>
      <c r="VFD47" s="134"/>
      <c r="VFE47" s="134"/>
      <c r="VFF47" s="134"/>
      <c r="VFG47" s="134"/>
      <c r="VFH47" s="134"/>
      <c r="VFI47" s="134"/>
      <c r="VFJ47" s="134"/>
      <c r="VFK47" s="134"/>
      <c r="VFL47" s="134"/>
      <c r="VFM47" s="134"/>
      <c r="VFN47" s="134"/>
      <c r="VFO47" s="134"/>
      <c r="VFP47" s="134"/>
      <c r="VFQ47" s="134"/>
      <c r="VFR47" s="134"/>
      <c r="VFS47" s="134"/>
      <c r="VFT47" s="134"/>
      <c r="VFU47" s="134"/>
      <c r="VFV47" s="134"/>
      <c r="VFW47" s="134"/>
      <c r="VFX47" s="134"/>
      <c r="VFY47" s="134"/>
      <c r="VFZ47" s="134"/>
      <c r="VGA47" s="134"/>
      <c r="VGB47" s="134"/>
      <c r="VGC47" s="134"/>
      <c r="VGD47" s="134"/>
      <c r="VGE47" s="134"/>
      <c r="VGF47" s="134"/>
      <c r="VGG47" s="134"/>
      <c r="VGH47" s="134"/>
      <c r="VGI47" s="134"/>
      <c r="VGJ47" s="134"/>
      <c r="VGK47" s="134"/>
      <c r="VGL47" s="134"/>
      <c r="VGM47" s="134"/>
      <c r="VGN47" s="134"/>
      <c r="VGO47" s="134"/>
      <c r="VGP47" s="134"/>
      <c r="VGQ47" s="134"/>
      <c r="VGR47" s="134"/>
      <c r="VGS47" s="134"/>
      <c r="VGT47" s="134"/>
      <c r="VGU47" s="134"/>
      <c r="VGV47" s="134"/>
      <c r="VGW47" s="134"/>
      <c r="VGX47" s="134"/>
      <c r="VGY47" s="134"/>
      <c r="VGZ47" s="134"/>
      <c r="VHA47" s="134"/>
      <c r="VHB47" s="134"/>
      <c r="VHC47" s="134"/>
      <c r="VHD47" s="134"/>
      <c r="VHE47" s="134"/>
      <c r="VHF47" s="134"/>
      <c r="VHG47" s="134"/>
      <c r="VHH47" s="134"/>
      <c r="VHI47" s="134"/>
      <c r="VHJ47" s="134"/>
      <c r="VHK47" s="134"/>
      <c r="VHL47" s="134"/>
      <c r="VHM47" s="134"/>
      <c r="VHN47" s="134"/>
      <c r="VHO47" s="134"/>
      <c r="VHP47" s="134"/>
      <c r="VHQ47" s="134"/>
      <c r="VHR47" s="134"/>
      <c r="VHS47" s="134"/>
      <c r="VHT47" s="134"/>
      <c r="VHU47" s="134"/>
      <c r="VHV47" s="134"/>
      <c r="VHW47" s="134"/>
      <c r="VHX47" s="134"/>
      <c r="VHY47" s="134"/>
      <c r="VHZ47" s="134"/>
      <c r="VIA47" s="134"/>
      <c r="VIB47" s="134"/>
      <c r="VIC47" s="134"/>
      <c r="VID47" s="134"/>
      <c r="VIE47" s="134"/>
      <c r="VIF47" s="134"/>
      <c r="VIG47" s="134"/>
      <c r="VIH47" s="134"/>
      <c r="VII47" s="134"/>
      <c r="VIJ47" s="134"/>
      <c r="VIK47" s="134"/>
      <c r="VIL47" s="134"/>
      <c r="VIM47" s="134"/>
      <c r="VIN47" s="134"/>
      <c r="VIO47" s="134"/>
      <c r="VIP47" s="134"/>
      <c r="VIQ47" s="134"/>
      <c r="VIR47" s="134"/>
      <c r="VIS47" s="134"/>
      <c r="VIT47" s="134"/>
      <c r="VIU47" s="134"/>
      <c r="VIV47" s="134"/>
      <c r="VIW47" s="134"/>
      <c r="VIX47" s="134"/>
      <c r="VIY47" s="134"/>
      <c r="VIZ47" s="134"/>
      <c r="VJA47" s="134"/>
      <c r="VJB47" s="134"/>
      <c r="VJC47" s="134"/>
      <c r="VJD47" s="134"/>
      <c r="VJE47" s="134"/>
      <c r="VJF47" s="134"/>
      <c r="VJG47" s="134"/>
      <c r="VJH47" s="134"/>
      <c r="VJI47" s="134"/>
      <c r="VJJ47" s="134"/>
      <c r="VJK47" s="134"/>
      <c r="VJL47" s="134"/>
      <c r="VJM47" s="134"/>
      <c r="VJN47" s="134"/>
      <c r="VJO47" s="134"/>
      <c r="VJP47" s="134"/>
      <c r="VJQ47" s="134"/>
      <c r="VJR47" s="134"/>
      <c r="VJS47" s="134"/>
      <c r="VJT47" s="134"/>
      <c r="VJU47" s="134"/>
      <c r="VJV47" s="134"/>
      <c r="VJW47" s="134"/>
      <c r="VJX47" s="134"/>
      <c r="VJY47" s="134"/>
      <c r="VJZ47" s="134"/>
      <c r="VKA47" s="134"/>
      <c r="VKB47" s="134"/>
      <c r="VKC47" s="134"/>
      <c r="VKD47" s="134"/>
      <c r="VKE47" s="134"/>
      <c r="VKF47" s="134"/>
      <c r="VKG47" s="134"/>
      <c r="VKH47" s="134"/>
      <c r="VKI47" s="134"/>
      <c r="VKJ47" s="134"/>
      <c r="VKK47" s="134"/>
      <c r="VKL47" s="134"/>
      <c r="VKM47" s="134"/>
      <c r="VKN47" s="134"/>
      <c r="VKO47" s="134"/>
      <c r="VKP47" s="134"/>
      <c r="VKQ47" s="134"/>
      <c r="VKR47" s="134"/>
      <c r="VKS47" s="134"/>
      <c r="VKT47" s="134"/>
      <c r="VKU47" s="134"/>
      <c r="VKV47" s="134"/>
      <c r="VKW47" s="134"/>
      <c r="VKX47" s="134"/>
      <c r="VKY47" s="134"/>
      <c r="VKZ47" s="134"/>
      <c r="VLA47" s="134"/>
      <c r="VLB47" s="134"/>
      <c r="VLC47" s="134"/>
      <c r="VLD47" s="134"/>
      <c r="VLE47" s="134"/>
      <c r="VLF47" s="134"/>
      <c r="VLG47" s="134"/>
      <c r="VLH47" s="134"/>
      <c r="VLI47" s="134"/>
      <c r="VLJ47" s="134"/>
      <c r="VLK47" s="134"/>
      <c r="VLL47" s="134"/>
      <c r="VLM47" s="134"/>
      <c r="VLN47" s="134"/>
      <c r="VLO47" s="134"/>
      <c r="VLP47" s="134"/>
      <c r="VLQ47" s="134"/>
      <c r="VLR47" s="134"/>
      <c r="VLS47" s="134"/>
      <c r="VLT47" s="134"/>
      <c r="VLU47" s="134"/>
      <c r="VLV47" s="134"/>
      <c r="VLW47" s="134"/>
      <c r="VLX47" s="134"/>
      <c r="VLY47" s="134"/>
      <c r="VLZ47" s="134"/>
      <c r="VMA47" s="134"/>
      <c r="VMB47" s="134"/>
      <c r="VMC47" s="134"/>
      <c r="VMD47" s="134"/>
      <c r="VME47" s="134"/>
      <c r="VMF47" s="134"/>
      <c r="VMG47" s="134"/>
      <c r="VMH47" s="134"/>
      <c r="VMI47" s="134"/>
      <c r="VMJ47" s="134"/>
      <c r="VMK47" s="134"/>
      <c r="VML47" s="134"/>
      <c r="VMM47" s="134"/>
      <c r="VMN47" s="134"/>
      <c r="VMO47" s="134"/>
      <c r="VMP47" s="134"/>
      <c r="VMQ47" s="134"/>
      <c r="VMR47" s="134"/>
      <c r="VMS47" s="134"/>
      <c r="VMT47" s="134"/>
      <c r="VMU47" s="134"/>
      <c r="VMV47" s="134"/>
      <c r="VMW47" s="134"/>
      <c r="VMX47" s="134"/>
      <c r="VMY47" s="134"/>
      <c r="VMZ47" s="134"/>
      <c r="VNA47" s="134"/>
      <c r="VNB47" s="134"/>
      <c r="VNC47" s="134"/>
      <c r="VND47" s="134"/>
      <c r="VNE47" s="134"/>
      <c r="VNF47" s="134"/>
      <c r="VNG47" s="134"/>
      <c r="VNH47" s="134"/>
      <c r="VNI47" s="134"/>
      <c r="VNJ47" s="134"/>
      <c r="VNK47" s="134"/>
      <c r="VNL47" s="134"/>
      <c r="VNM47" s="134"/>
      <c r="VNN47" s="134"/>
      <c r="VNO47" s="134"/>
      <c r="VNP47" s="134"/>
      <c r="VNQ47" s="134"/>
      <c r="VNR47" s="134"/>
      <c r="VNS47" s="134"/>
      <c r="VNT47" s="134"/>
      <c r="VNU47" s="134"/>
      <c r="VNV47" s="134"/>
      <c r="VNW47" s="134"/>
      <c r="VNX47" s="134"/>
      <c r="VNY47" s="134"/>
      <c r="VNZ47" s="134"/>
      <c r="VOA47" s="134"/>
      <c r="VOB47" s="134"/>
      <c r="VOC47" s="134"/>
      <c r="VOD47" s="134"/>
      <c r="VOE47" s="134"/>
      <c r="VOF47" s="134"/>
      <c r="VOG47" s="134"/>
      <c r="VOH47" s="134"/>
      <c r="VOI47" s="134"/>
      <c r="VOJ47" s="134"/>
      <c r="VOK47" s="134"/>
      <c r="VOL47" s="134"/>
      <c r="VOM47" s="134"/>
      <c r="VON47" s="134"/>
      <c r="VOO47" s="134"/>
      <c r="VOP47" s="134"/>
      <c r="VOQ47" s="134"/>
      <c r="VOR47" s="134"/>
      <c r="VOS47" s="134"/>
      <c r="VOT47" s="134"/>
      <c r="VOU47" s="134"/>
      <c r="VOV47" s="134"/>
      <c r="VOW47" s="134"/>
      <c r="VOX47" s="134"/>
      <c r="VOY47" s="134"/>
      <c r="VOZ47" s="134"/>
      <c r="VPA47" s="134"/>
      <c r="VPB47" s="134"/>
      <c r="VPC47" s="134"/>
      <c r="VPD47" s="134"/>
      <c r="VPE47" s="134"/>
      <c r="VPF47" s="134"/>
      <c r="VPG47" s="134"/>
      <c r="VPH47" s="134"/>
      <c r="VPI47" s="134"/>
      <c r="VPJ47" s="134"/>
      <c r="VPK47" s="134"/>
      <c r="VPL47" s="134"/>
      <c r="VPM47" s="134"/>
      <c r="VPN47" s="134"/>
      <c r="VPO47" s="134"/>
      <c r="VPP47" s="134"/>
      <c r="VPQ47" s="134"/>
      <c r="VPR47" s="134"/>
      <c r="VPS47" s="134"/>
      <c r="VPT47" s="134"/>
      <c r="VPU47" s="134"/>
      <c r="VPV47" s="134"/>
      <c r="VPW47" s="134"/>
      <c r="VPX47" s="134"/>
      <c r="VPY47" s="134"/>
      <c r="VPZ47" s="134"/>
      <c r="VQA47" s="134"/>
      <c r="VQB47" s="134"/>
      <c r="VQC47" s="134"/>
      <c r="VQD47" s="134"/>
      <c r="VQE47" s="134"/>
      <c r="VQF47" s="134"/>
      <c r="VQG47" s="134"/>
      <c r="VQH47" s="134"/>
      <c r="VQI47" s="134"/>
      <c r="VQJ47" s="134"/>
      <c r="VQK47" s="134"/>
      <c r="VQL47" s="134"/>
      <c r="VQM47" s="134"/>
      <c r="VQN47" s="134"/>
      <c r="VQO47" s="134"/>
      <c r="VQP47" s="134"/>
      <c r="VQQ47" s="134"/>
      <c r="VQR47" s="134"/>
      <c r="VQS47" s="134"/>
      <c r="VQT47" s="134"/>
      <c r="VQU47" s="134"/>
      <c r="VQV47" s="134"/>
      <c r="VQW47" s="134"/>
      <c r="VQX47" s="134"/>
      <c r="VQY47" s="134"/>
      <c r="VQZ47" s="134"/>
      <c r="VRA47" s="134"/>
      <c r="VRB47" s="134"/>
      <c r="VRC47" s="134"/>
      <c r="VRD47" s="134"/>
      <c r="VRE47" s="134"/>
      <c r="VRF47" s="134"/>
      <c r="VRG47" s="134"/>
      <c r="VRH47" s="134"/>
      <c r="VRI47" s="134"/>
      <c r="VRJ47" s="134"/>
      <c r="VRK47" s="134"/>
      <c r="VRL47" s="134"/>
      <c r="VRM47" s="134"/>
      <c r="VRN47" s="134"/>
      <c r="VRO47" s="134"/>
      <c r="VRP47" s="134"/>
      <c r="VRQ47" s="134"/>
      <c r="VRR47" s="134"/>
      <c r="VRS47" s="134"/>
      <c r="VRT47" s="134"/>
      <c r="VRU47" s="134"/>
      <c r="VRV47" s="134"/>
      <c r="VRW47" s="134"/>
      <c r="VRX47" s="134"/>
      <c r="VRY47" s="134"/>
      <c r="VRZ47" s="134"/>
      <c r="VSA47" s="134"/>
      <c r="VSB47" s="134"/>
      <c r="VSC47" s="134"/>
      <c r="VSD47" s="134"/>
      <c r="VSE47" s="134"/>
      <c r="VSF47" s="134"/>
      <c r="VSG47" s="134"/>
      <c r="VSH47" s="134"/>
      <c r="VSI47" s="134"/>
      <c r="VSJ47" s="134"/>
      <c r="VSK47" s="134"/>
      <c r="VSL47" s="134"/>
      <c r="VSM47" s="134"/>
      <c r="VSN47" s="134"/>
      <c r="VSO47" s="134"/>
      <c r="VSP47" s="134"/>
      <c r="VSQ47" s="134"/>
      <c r="VSR47" s="134"/>
      <c r="VSS47" s="134"/>
      <c r="VST47" s="134"/>
      <c r="VSU47" s="134"/>
      <c r="VSV47" s="134"/>
      <c r="VSW47" s="134"/>
      <c r="VSX47" s="134"/>
      <c r="VSY47" s="134"/>
      <c r="VSZ47" s="134"/>
      <c r="VTA47" s="134"/>
      <c r="VTB47" s="134"/>
      <c r="VTC47" s="134"/>
      <c r="VTD47" s="134"/>
      <c r="VTE47" s="134"/>
      <c r="VTF47" s="134"/>
      <c r="VTG47" s="134"/>
      <c r="VTH47" s="134"/>
      <c r="VTI47" s="134"/>
      <c r="VTJ47" s="134"/>
      <c r="VTK47" s="134"/>
      <c r="VTL47" s="134"/>
      <c r="VTM47" s="134"/>
      <c r="VTN47" s="134"/>
      <c r="VTO47" s="134"/>
      <c r="VTP47" s="134"/>
      <c r="VTQ47" s="134"/>
      <c r="VTR47" s="134"/>
      <c r="VTS47" s="134"/>
      <c r="VTT47" s="134"/>
      <c r="VTU47" s="134"/>
      <c r="VTV47" s="134"/>
      <c r="VTW47" s="134"/>
      <c r="VTX47" s="134"/>
      <c r="VTY47" s="134"/>
      <c r="VTZ47" s="134"/>
      <c r="VUA47" s="134"/>
      <c r="VUB47" s="134"/>
      <c r="VUC47" s="134"/>
      <c r="VUD47" s="134"/>
      <c r="VUE47" s="134"/>
      <c r="VUF47" s="134"/>
      <c r="VUG47" s="134"/>
      <c r="VUH47" s="134"/>
      <c r="VUI47" s="134"/>
      <c r="VUJ47" s="134"/>
      <c r="VUK47" s="134"/>
      <c r="VUL47" s="134"/>
      <c r="VUM47" s="134"/>
      <c r="VUN47" s="134"/>
      <c r="VUO47" s="134"/>
      <c r="VUP47" s="134"/>
      <c r="VUQ47" s="134"/>
      <c r="VUR47" s="134"/>
      <c r="VUS47" s="134"/>
      <c r="VUT47" s="134"/>
      <c r="VUU47" s="134"/>
      <c r="VUV47" s="134"/>
      <c r="VUW47" s="134"/>
      <c r="VUX47" s="134"/>
      <c r="VUY47" s="134"/>
      <c r="VUZ47" s="134"/>
      <c r="VVA47" s="134"/>
      <c r="VVB47" s="134"/>
      <c r="VVC47" s="134"/>
      <c r="VVD47" s="134"/>
      <c r="VVE47" s="134"/>
      <c r="VVF47" s="134"/>
      <c r="VVG47" s="134"/>
      <c r="VVH47" s="134"/>
      <c r="VVI47" s="134"/>
      <c r="VVJ47" s="134"/>
      <c r="VVK47" s="134"/>
      <c r="VVL47" s="134"/>
      <c r="VVM47" s="134"/>
      <c r="VVN47" s="134"/>
      <c r="VVO47" s="134"/>
      <c r="VVP47" s="134"/>
      <c r="VVQ47" s="134"/>
      <c r="VVR47" s="134"/>
      <c r="VVS47" s="134"/>
      <c r="VVT47" s="134"/>
      <c r="VVU47" s="134"/>
      <c r="VVV47" s="134"/>
      <c r="VVW47" s="134"/>
      <c r="VVX47" s="134"/>
      <c r="VVY47" s="134"/>
      <c r="VVZ47" s="134"/>
      <c r="VWA47" s="134"/>
      <c r="VWB47" s="134"/>
      <c r="VWC47" s="134"/>
      <c r="VWD47" s="134"/>
      <c r="VWE47" s="134"/>
      <c r="VWF47" s="134"/>
      <c r="VWG47" s="134"/>
      <c r="VWH47" s="134"/>
      <c r="VWI47" s="134"/>
      <c r="VWJ47" s="134"/>
      <c r="VWK47" s="134"/>
      <c r="VWL47" s="134"/>
      <c r="VWM47" s="134"/>
      <c r="VWN47" s="134"/>
      <c r="VWO47" s="134"/>
      <c r="VWP47" s="134"/>
      <c r="VWQ47" s="134"/>
      <c r="VWR47" s="134"/>
      <c r="VWS47" s="134"/>
      <c r="VWT47" s="134"/>
      <c r="VWU47" s="134"/>
      <c r="VWV47" s="134"/>
      <c r="VWW47" s="134"/>
      <c r="VWX47" s="134"/>
      <c r="VWY47" s="134"/>
      <c r="VWZ47" s="134"/>
      <c r="VXA47" s="134"/>
      <c r="VXB47" s="134"/>
      <c r="VXC47" s="134"/>
      <c r="VXD47" s="134"/>
      <c r="VXE47" s="134"/>
      <c r="VXF47" s="134"/>
      <c r="VXG47" s="134"/>
      <c r="VXH47" s="134"/>
      <c r="VXI47" s="134"/>
      <c r="VXJ47" s="134"/>
      <c r="VXK47" s="134"/>
      <c r="VXL47" s="134"/>
      <c r="VXM47" s="134"/>
      <c r="VXN47" s="134"/>
      <c r="VXO47" s="134"/>
      <c r="VXP47" s="134"/>
      <c r="VXQ47" s="134"/>
      <c r="VXR47" s="134"/>
      <c r="VXS47" s="134"/>
      <c r="VXT47" s="134"/>
      <c r="VXU47" s="134"/>
      <c r="VXV47" s="134"/>
      <c r="VXW47" s="134"/>
      <c r="VXX47" s="134"/>
      <c r="VXY47" s="134"/>
      <c r="VXZ47" s="134"/>
      <c r="VYA47" s="134"/>
      <c r="VYB47" s="134"/>
      <c r="VYC47" s="134"/>
      <c r="VYD47" s="134"/>
      <c r="VYE47" s="134"/>
      <c r="VYF47" s="134"/>
      <c r="VYG47" s="134"/>
      <c r="VYH47" s="134"/>
      <c r="VYI47" s="134"/>
      <c r="VYJ47" s="134"/>
      <c r="VYK47" s="134"/>
      <c r="VYL47" s="134"/>
      <c r="VYM47" s="134"/>
      <c r="VYN47" s="134"/>
      <c r="VYO47" s="134"/>
      <c r="VYP47" s="134"/>
      <c r="VYQ47" s="134"/>
      <c r="VYR47" s="134"/>
      <c r="VYS47" s="134"/>
      <c r="VYT47" s="134"/>
      <c r="VYU47" s="134"/>
      <c r="VYV47" s="134"/>
      <c r="VYW47" s="134"/>
      <c r="VYX47" s="134"/>
      <c r="VYY47" s="134"/>
      <c r="VYZ47" s="134"/>
      <c r="VZA47" s="134"/>
      <c r="VZB47" s="134"/>
      <c r="VZC47" s="134"/>
      <c r="VZD47" s="134"/>
      <c r="VZE47" s="134"/>
      <c r="VZF47" s="134"/>
      <c r="VZG47" s="134"/>
      <c r="VZH47" s="134"/>
      <c r="VZI47" s="134"/>
      <c r="VZJ47" s="134"/>
      <c r="VZK47" s="134"/>
      <c r="VZL47" s="134"/>
      <c r="VZM47" s="134"/>
      <c r="VZN47" s="134"/>
      <c r="VZO47" s="134"/>
      <c r="VZP47" s="134"/>
      <c r="VZQ47" s="134"/>
      <c r="VZR47" s="134"/>
      <c r="VZS47" s="134"/>
      <c r="VZT47" s="134"/>
      <c r="VZU47" s="134"/>
      <c r="VZV47" s="134"/>
      <c r="VZW47" s="134"/>
      <c r="VZX47" s="134"/>
      <c r="VZY47" s="134"/>
      <c r="VZZ47" s="134"/>
      <c r="WAA47" s="134"/>
      <c r="WAB47" s="134"/>
      <c r="WAC47" s="134"/>
      <c r="WAD47" s="134"/>
      <c r="WAE47" s="134"/>
      <c r="WAF47" s="134"/>
      <c r="WAG47" s="134"/>
      <c r="WAH47" s="134"/>
      <c r="WAI47" s="134"/>
      <c r="WAJ47" s="134"/>
      <c r="WAK47" s="134"/>
      <c r="WAL47" s="134"/>
      <c r="WAM47" s="134"/>
      <c r="WAN47" s="134"/>
      <c r="WAO47" s="134"/>
      <c r="WAP47" s="134"/>
      <c r="WAQ47" s="134"/>
      <c r="WAR47" s="134"/>
      <c r="WAS47" s="134"/>
      <c r="WAT47" s="134"/>
      <c r="WAU47" s="134"/>
      <c r="WAV47" s="134"/>
      <c r="WAW47" s="134"/>
      <c r="WAX47" s="134"/>
      <c r="WAY47" s="134"/>
      <c r="WAZ47" s="134"/>
      <c r="WBA47" s="134"/>
      <c r="WBB47" s="134"/>
      <c r="WBC47" s="134"/>
      <c r="WBD47" s="134"/>
      <c r="WBE47" s="134"/>
      <c r="WBF47" s="134"/>
      <c r="WBG47" s="134"/>
      <c r="WBH47" s="134"/>
      <c r="WBI47" s="134"/>
      <c r="WBJ47" s="134"/>
      <c r="WBK47" s="134"/>
      <c r="WBL47" s="134"/>
      <c r="WBM47" s="134"/>
      <c r="WBN47" s="134"/>
      <c r="WBO47" s="134"/>
      <c r="WBP47" s="134"/>
      <c r="WBQ47" s="134"/>
      <c r="WBR47" s="134"/>
      <c r="WBS47" s="134"/>
      <c r="WBT47" s="134"/>
      <c r="WBU47" s="134"/>
      <c r="WBV47" s="134"/>
      <c r="WBW47" s="134"/>
      <c r="WBX47" s="134"/>
      <c r="WBY47" s="134"/>
      <c r="WBZ47" s="134"/>
      <c r="WCA47" s="134"/>
      <c r="WCB47" s="134"/>
      <c r="WCC47" s="134"/>
      <c r="WCD47" s="134"/>
      <c r="WCE47" s="134"/>
      <c r="WCF47" s="134"/>
      <c r="WCG47" s="134"/>
      <c r="WCH47" s="134"/>
      <c r="WCI47" s="134"/>
      <c r="WCJ47" s="134"/>
      <c r="WCK47" s="134"/>
      <c r="WCL47" s="134"/>
      <c r="WCM47" s="134"/>
      <c r="WCN47" s="134"/>
      <c r="WCO47" s="134"/>
      <c r="WCP47" s="134"/>
      <c r="WCQ47" s="134"/>
      <c r="WCR47" s="134"/>
      <c r="WCS47" s="134"/>
      <c r="WCT47" s="134"/>
      <c r="WCU47" s="134"/>
      <c r="WCV47" s="134"/>
      <c r="WCW47" s="134"/>
      <c r="WCX47" s="134"/>
      <c r="WCY47" s="134"/>
      <c r="WCZ47" s="134"/>
      <c r="WDA47" s="134"/>
      <c r="WDB47" s="134"/>
      <c r="WDC47" s="134"/>
      <c r="WDD47" s="134"/>
      <c r="WDE47" s="134"/>
      <c r="WDF47" s="134"/>
      <c r="WDG47" s="134"/>
      <c r="WDH47" s="134"/>
      <c r="WDI47" s="134"/>
      <c r="WDJ47" s="134"/>
      <c r="WDK47" s="134"/>
      <c r="WDL47" s="134"/>
      <c r="WDM47" s="134"/>
      <c r="WDN47" s="134"/>
      <c r="WDO47" s="134"/>
      <c r="WDP47" s="134"/>
      <c r="WDQ47" s="134"/>
      <c r="WDR47" s="134"/>
      <c r="WDS47" s="134"/>
      <c r="WDT47" s="134"/>
      <c r="WDU47" s="134"/>
      <c r="WDV47" s="134"/>
      <c r="WDW47" s="134"/>
      <c r="WDX47" s="134"/>
      <c r="WDY47" s="134"/>
      <c r="WDZ47" s="134"/>
      <c r="WEA47" s="134"/>
      <c r="WEB47" s="134"/>
      <c r="WEC47" s="134"/>
      <c r="WED47" s="134"/>
      <c r="WEE47" s="134"/>
      <c r="WEF47" s="134"/>
      <c r="WEG47" s="134"/>
      <c r="WEH47" s="134"/>
      <c r="WEI47" s="134"/>
      <c r="WEJ47" s="134"/>
      <c r="WEK47" s="134"/>
      <c r="WEL47" s="134"/>
      <c r="WEM47" s="134"/>
      <c r="WEN47" s="134"/>
      <c r="WEO47" s="134"/>
      <c r="WEP47" s="134"/>
      <c r="WEQ47" s="134"/>
      <c r="WER47" s="134"/>
      <c r="WES47" s="134"/>
      <c r="WET47" s="134"/>
      <c r="WEU47" s="134"/>
      <c r="WEV47" s="134"/>
      <c r="WEW47" s="134"/>
      <c r="WEX47" s="134"/>
      <c r="WEY47" s="134"/>
      <c r="WEZ47" s="134"/>
      <c r="WFA47" s="134"/>
      <c r="WFB47" s="134"/>
      <c r="WFC47" s="134"/>
      <c r="WFD47" s="134"/>
      <c r="WFE47" s="134"/>
      <c r="WFF47" s="134"/>
      <c r="WFG47" s="134"/>
      <c r="WFH47" s="134"/>
      <c r="WFI47" s="134"/>
      <c r="WFJ47" s="134"/>
      <c r="WFK47" s="134"/>
      <c r="WFL47" s="134"/>
      <c r="WFM47" s="134"/>
      <c r="WFN47" s="134"/>
      <c r="WFO47" s="134"/>
      <c r="WFP47" s="134"/>
      <c r="WFQ47" s="134"/>
      <c r="WFR47" s="134"/>
      <c r="WFS47" s="134"/>
      <c r="WFT47" s="134"/>
      <c r="WFU47" s="134"/>
      <c r="WFV47" s="134"/>
      <c r="WFW47" s="134"/>
      <c r="WFX47" s="134"/>
      <c r="WFY47" s="134"/>
      <c r="WFZ47" s="134"/>
      <c r="WGA47" s="134"/>
      <c r="WGB47" s="134"/>
      <c r="WGC47" s="134"/>
      <c r="WGD47" s="134"/>
      <c r="WGE47" s="134"/>
      <c r="WGF47" s="134"/>
      <c r="WGG47" s="134"/>
      <c r="WGH47" s="134"/>
      <c r="WGI47" s="134"/>
      <c r="WGJ47" s="134"/>
      <c r="WGK47" s="134"/>
      <c r="WGL47" s="134"/>
      <c r="WGM47" s="134"/>
      <c r="WGN47" s="134"/>
      <c r="WGO47" s="134"/>
      <c r="WGP47" s="134"/>
      <c r="WGQ47" s="134"/>
      <c r="WGR47" s="134"/>
      <c r="WGS47" s="134"/>
      <c r="WGT47" s="134"/>
      <c r="WGU47" s="134"/>
      <c r="WGV47" s="134"/>
      <c r="WGW47" s="134"/>
      <c r="WGX47" s="134"/>
      <c r="WGY47" s="134"/>
      <c r="WGZ47" s="134"/>
      <c r="WHA47" s="134"/>
      <c r="WHB47" s="134"/>
      <c r="WHC47" s="134"/>
      <c r="WHD47" s="134"/>
      <c r="WHE47" s="134"/>
      <c r="WHF47" s="134"/>
      <c r="WHG47" s="134"/>
      <c r="WHH47" s="134"/>
      <c r="WHI47" s="134"/>
      <c r="WHJ47" s="134"/>
      <c r="WHK47" s="134"/>
      <c r="WHL47" s="134"/>
      <c r="WHM47" s="134"/>
      <c r="WHN47" s="134"/>
      <c r="WHO47" s="134"/>
      <c r="WHP47" s="134"/>
      <c r="WHQ47" s="134"/>
      <c r="WHR47" s="134"/>
      <c r="WHS47" s="134"/>
      <c r="WHT47" s="134"/>
      <c r="WHU47" s="134"/>
      <c r="WHV47" s="134"/>
      <c r="WHW47" s="134"/>
      <c r="WHX47" s="134"/>
      <c r="WHY47" s="134"/>
      <c r="WHZ47" s="134"/>
      <c r="WIA47" s="134"/>
      <c r="WIB47" s="134"/>
      <c r="WIC47" s="134"/>
      <c r="WID47" s="134"/>
      <c r="WIE47" s="134"/>
      <c r="WIF47" s="134"/>
      <c r="WIG47" s="134"/>
      <c r="WIH47" s="134"/>
      <c r="WII47" s="134"/>
      <c r="WIJ47" s="134"/>
      <c r="WIK47" s="134"/>
      <c r="WIL47" s="134"/>
      <c r="WIM47" s="134"/>
      <c r="WIN47" s="134"/>
      <c r="WIO47" s="134"/>
      <c r="WIP47" s="134"/>
      <c r="WIQ47" s="134"/>
      <c r="WIR47" s="134"/>
      <c r="WIS47" s="134"/>
      <c r="WIT47" s="134"/>
      <c r="WIU47" s="134"/>
      <c r="WIV47" s="134"/>
      <c r="WIW47" s="134"/>
      <c r="WIX47" s="134"/>
      <c r="WIY47" s="134"/>
      <c r="WIZ47" s="134"/>
      <c r="WJA47" s="134"/>
      <c r="WJB47" s="134"/>
      <c r="WJC47" s="134"/>
      <c r="WJD47" s="134"/>
      <c r="WJE47" s="134"/>
      <c r="WJF47" s="134"/>
      <c r="WJG47" s="134"/>
      <c r="WJH47" s="134"/>
      <c r="WJI47" s="134"/>
      <c r="WJJ47" s="134"/>
      <c r="WJK47" s="134"/>
      <c r="WJL47" s="134"/>
      <c r="WJM47" s="134"/>
      <c r="WJN47" s="134"/>
      <c r="WJO47" s="134"/>
      <c r="WJP47" s="134"/>
      <c r="WJQ47" s="134"/>
      <c r="WJR47" s="134"/>
      <c r="WJS47" s="134"/>
      <c r="WJT47" s="134"/>
      <c r="WJU47" s="134"/>
      <c r="WJV47" s="134"/>
      <c r="WJW47" s="134"/>
      <c r="WJX47" s="134"/>
      <c r="WJY47" s="134"/>
      <c r="WJZ47" s="134"/>
      <c r="WKA47" s="134"/>
      <c r="WKB47" s="134"/>
      <c r="WKC47" s="134"/>
      <c r="WKD47" s="134"/>
      <c r="WKE47" s="134"/>
      <c r="WKF47" s="134"/>
      <c r="WKG47" s="134"/>
      <c r="WKH47" s="134"/>
      <c r="WKI47" s="134"/>
      <c r="WKJ47" s="134"/>
      <c r="WKK47" s="134"/>
      <c r="WKL47" s="134"/>
      <c r="WKM47" s="134"/>
      <c r="WKN47" s="134"/>
      <c r="WKO47" s="134"/>
      <c r="WKP47" s="134"/>
      <c r="WKQ47" s="134"/>
      <c r="WKR47" s="134"/>
      <c r="WKS47" s="134"/>
      <c r="WKT47" s="134"/>
      <c r="WKU47" s="134"/>
      <c r="WKV47" s="134"/>
      <c r="WKW47" s="134"/>
      <c r="WKX47" s="134"/>
      <c r="WKY47" s="134"/>
      <c r="WKZ47" s="134"/>
      <c r="WLA47" s="134"/>
      <c r="WLB47" s="134"/>
      <c r="WLC47" s="134"/>
      <c r="WLD47" s="134"/>
      <c r="WLE47" s="134"/>
      <c r="WLF47" s="134"/>
      <c r="WLG47" s="134"/>
      <c r="WLH47" s="134"/>
      <c r="WLI47" s="134"/>
      <c r="WLJ47" s="134"/>
      <c r="WLK47" s="134"/>
      <c r="WLL47" s="134"/>
      <c r="WLM47" s="134"/>
      <c r="WLN47" s="134"/>
      <c r="WLO47" s="134"/>
      <c r="WLP47" s="134"/>
      <c r="WLQ47" s="134"/>
      <c r="WLR47" s="134"/>
      <c r="WLS47" s="134"/>
      <c r="WLT47" s="134"/>
      <c r="WLU47" s="134"/>
      <c r="WLV47" s="134"/>
      <c r="WLW47" s="134"/>
      <c r="WLX47" s="134"/>
      <c r="WLY47" s="134"/>
      <c r="WLZ47" s="134"/>
      <c r="WMA47" s="134"/>
      <c r="WMB47" s="134"/>
      <c r="WMC47" s="134"/>
      <c r="WMD47" s="134"/>
      <c r="WME47" s="134"/>
      <c r="WMF47" s="134"/>
      <c r="WMG47" s="134"/>
      <c r="WMH47" s="134"/>
      <c r="WMI47" s="134"/>
      <c r="WMJ47" s="134"/>
      <c r="WMK47" s="134"/>
      <c r="WML47" s="134"/>
      <c r="WMM47" s="134"/>
      <c r="WMN47" s="134"/>
      <c r="WMO47" s="134"/>
      <c r="WMP47" s="134"/>
      <c r="WMQ47" s="134"/>
      <c r="WMR47" s="134"/>
      <c r="WMS47" s="134"/>
      <c r="WMT47" s="134"/>
      <c r="WMU47" s="134"/>
      <c r="WMV47" s="134"/>
      <c r="WMW47" s="134"/>
      <c r="WMX47" s="134"/>
      <c r="WMY47" s="134"/>
      <c r="WMZ47" s="134"/>
      <c r="WNA47" s="134"/>
      <c r="WNB47" s="134"/>
      <c r="WNC47" s="134"/>
      <c r="WND47" s="134"/>
      <c r="WNE47" s="134"/>
      <c r="WNF47" s="134"/>
      <c r="WNG47" s="134"/>
      <c r="WNH47" s="134"/>
      <c r="WNI47" s="134"/>
      <c r="WNJ47" s="134"/>
      <c r="WNK47" s="134"/>
      <c r="WNL47" s="134"/>
      <c r="WNM47" s="134"/>
      <c r="WNN47" s="134"/>
      <c r="WNO47" s="134"/>
      <c r="WNP47" s="134"/>
      <c r="WNQ47" s="134"/>
      <c r="WNR47" s="134"/>
      <c r="WNS47" s="134"/>
      <c r="WNT47" s="134"/>
      <c r="WNU47" s="134"/>
      <c r="WNV47" s="134"/>
      <c r="WNW47" s="134"/>
      <c r="WNX47" s="134"/>
      <c r="WNY47" s="134"/>
      <c r="WNZ47" s="134"/>
      <c r="WOA47" s="134"/>
      <c r="WOB47" s="134"/>
      <c r="WOC47" s="134"/>
      <c r="WOD47" s="134"/>
      <c r="WOE47" s="134"/>
      <c r="WOF47" s="134"/>
      <c r="WOG47" s="134"/>
      <c r="WOH47" s="134"/>
      <c r="WOI47" s="134"/>
      <c r="WOJ47" s="134"/>
      <c r="WOK47" s="134"/>
      <c r="WOL47" s="134"/>
      <c r="WOM47" s="134"/>
      <c r="WON47" s="134"/>
      <c r="WOO47" s="134"/>
      <c r="WOP47" s="134"/>
      <c r="WOQ47" s="134"/>
      <c r="WOR47" s="134"/>
      <c r="WOS47" s="134"/>
      <c r="WOT47" s="134"/>
      <c r="WOU47" s="134"/>
      <c r="WOV47" s="134"/>
      <c r="WOW47" s="134"/>
      <c r="WOX47" s="134"/>
      <c r="WOY47" s="134"/>
      <c r="WOZ47" s="134"/>
      <c r="WPA47" s="134"/>
      <c r="WPB47" s="134"/>
      <c r="WPC47" s="134"/>
      <c r="WPD47" s="134"/>
      <c r="WPE47" s="134"/>
      <c r="WPF47" s="134"/>
      <c r="WPG47" s="134"/>
      <c r="WPH47" s="134"/>
      <c r="WPI47" s="134"/>
      <c r="WPJ47" s="134"/>
      <c r="WPK47" s="134"/>
      <c r="WPL47" s="134"/>
      <c r="WPM47" s="134"/>
      <c r="WPN47" s="134"/>
      <c r="WPO47" s="134"/>
      <c r="WPP47" s="134"/>
      <c r="WPQ47" s="134"/>
      <c r="WPR47" s="134"/>
      <c r="WPS47" s="134"/>
      <c r="WPT47" s="134"/>
      <c r="WPU47" s="134"/>
      <c r="WPV47" s="134"/>
      <c r="WPW47" s="134"/>
      <c r="WPX47" s="134"/>
      <c r="WPY47" s="134"/>
      <c r="WPZ47" s="134"/>
      <c r="WQA47" s="134"/>
      <c r="WQB47" s="134"/>
      <c r="WQC47" s="134"/>
      <c r="WQD47" s="134"/>
      <c r="WQE47" s="134"/>
      <c r="WQF47" s="134"/>
      <c r="WQG47" s="134"/>
      <c r="WQH47" s="134"/>
      <c r="WQI47" s="134"/>
      <c r="WQJ47" s="134"/>
      <c r="WQK47" s="134"/>
      <c r="WQL47" s="134"/>
      <c r="WQM47" s="134"/>
      <c r="WQN47" s="134"/>
      <c r="WQO47" s="134"/>
      <c r="WQP47" s="134"/>
      <c r="WQQ47" s="134"/>
      <c r="WQR47" s="134"/>
      <c r="WQS47" s="134"/>
      <c r="WQT47" s="134"/>
      <c r="WQU47" s="134"/>
      <c r="WQV47" s="134"/>
      <c r="WQW47" s="134"/>
      <c r="WQX47" s="134"/>
      <c r="WQY47" s="134"/>
      <c r="WQZ47" s="134"/>
      <c r="WRA47" s="134"/>
      <c r="WRB47" s="134"/>
      <c r="WRC47" s="134"/>
      <c r="WRD47" s="134"/>
      <c r="WRE47" s="134"/>
      <c r="WRF47" s="134"/>
      <c r="WRG47" s="134"/>
      <c r="WRH47" s="134"/>
      <c r="WRI47" s="134"/>
      <c r="WRJ47" s="134"/>
      <c r="WRK47" s="134"/>
      <c r="WRL47" s="134"/>
      <c r="WRM47" s="134"/>
      <c r="WRN47" s="134"/>
      <c r="WRO47" s="134"/>
      <c r="WRP47" s="134"/>
      <c r="WRQ47" s="134"/>
      <c r="WRR47" s="134"/>
      <c r="WRS47" s="134"/>
      <c r="WRT47" s="134"/>
      <c r="WRU47" s="134"/>
      <c r="WRV47" s="134"/>
      <c r="WRW47" s="134"/>
      <c r="WRX47" s="134"/>
      <c r="WRY47" s="134"/>
      <c r="WRZ47" s="134"/>
      <c r="WSA47" s="134"/>
      <c r="WSB47" s="134"/>
      <c r="WSC47" s="134"/>
      <c r="WSD47" s="134"/>
      <c r="WSE47" s="134"/>
      <c r="WSF47" s="134"/>
      <c r="WSG47" s="134"/>
      <c r="WSH47" s="134"/>
      <c r="WSI47" s="134"/>
      <c r="WSJ47" s="134"/>
      <c r="WSK47" s="134"/>
      <c r="WSL47" s="134"/>
      <c r="WSM47" s="134"/>
      <c r="WSN47" s="134"/>
      <c r="WSO47" s="134"/>
      <c r="WSP47" s="134"/>
      <c r="WSQ47" s="134"/>
      <c r="WSR47" s="134"/>
      <c r="WSS47" s="134"/>
      <c r="WST47" s="134"/>
      <c r="WSU47" s="134"/>
      <c r="WSV47" s="134"/>
      <c r="WSW47" s="134"/>
      <c r="WSX47" s="134"/>
      <c r="WSY47" s="134"/>
      <c r="WSZ47" s="134"/>
      <c r="WTA47" s="134"/>
      <c r="WTB47" s="134"/>
      <c r="WTC47" s="134"/>
      <c r="WTD47" s="134"/>
      <c r="WTE47" s="134"/>
      <c r="WTF47" s="134"/>
      <c r="WTG47" s="134"/>
      <c r="WTH47" s="134"/>
      <c r="WTI47" s="134"/>
      <c r="WTJ47" s="134"/>
      <c r="WTK47" s="134"/>
      <c r="WTL47" s="134"/>
      <c r="WTM47" s="134"/>
      <c r="WTN47" s="134"/>
      <c r="WTO47" s="134"/>
      <c r="WTP47" s="134"/>
      <c r="WTQ47" s="134"/>
      <c r="WTR47" s="134"/>
      <c r="WTS47" s="134"/>
      <c r="WTT47" s="134"/>
      <c r="WTU47" s="134"/>
      <c r="WTV47" s="134"/>
      <c r="WTW47" s="134"/>
      <c r="WTX47" s="134"/>
      <c r="WTY47" s="134"/>
      <c r="WTZ47" s="134"/>
      <c r="WUA47" s="134"/>
      <c r="WUB47" s="134"/>
      <c r="WUC47" s="134"/>
      <c r="WUD47" s="134"/>
      <c r="WUE47" s="134"/>
      <c r="WUF47" s="134"/>
      <c r="WUG47" s="134"/>
      <c r="WUH47" s="134"/>
      <c r="WUI47" s="134"/>
      <c r="WUJ47" s="134"/>
      <c r="WUK47" s="134"/>
      <c r="WUL47" s="134"/>
      <c r="WUM47" s="134"/>
      <c r="WUN47" s="134"/>
      <c r="WUO47" s="134"/>
      <c r="WUP47" s="134"/>
      <c r="WUQ47" s="134"/>
      <c r="WUR47" s="134"/>
      <c r="WUS47" s="134"/>
      <c r="WUT47" s="134"/>
      <c r="WUU47" s="134"/>
      <c r="WUV47" s="134"/>
      <c r="WUW47" s="134"/>
      <c r="WUX47" s="134"/>
      <c r="WUY47" s="134"/>
      <c r="WUZ47" s="134"/>
      <c r="WVA47" s="134"/>
      <c r="WVB47" s="134"/>
      <c r="WVC47" s="134"/>
      <c r="WVD47" s="134"/>
      <c r="WVE47" s="134"/>
      <c r="WVF47" s="134"/>
      <c r="WVG47" s="134"/>
      <c r="WVH47" s="134"/>
      <c r="WVI47" s="134"/>
      <c r="WVJ47" s="134"/>
      <c r="WVK47" s="134"/>
      <c r="WVL47" s="134"/>
      <c r="WVM47" s="134"/>
      <c r="WVN47" s="134"/>
      <c r="WVO47" s="134"/>
      <c r="WVP47" s="134"/>
      <c r="WVQ47" s="134"/>
      <c r="WVR47" s="134"/>
      <c r="WVS47" s="134"/>
      <c r="WVT47" s="134"/>
      <c r="WVU47" s="134"/>
      <c r="WVV47" s="134"/>
      <c r="WVW47" s="134"/>
      <c r="WVX47" s="134"/>
      <c r="WVY47" s="134"/>
      <c r="WVZ47" s="134"/>
      <c r="WWA47" s="134"/>
      <c r="WWB47" s="134"/>
      <c r="WWC47" s="134"/>
      <c r="WWD47" s="134"/>
      <c r="WWE47" s="134"/>
      <c r="WWF47" s="134"/>
      <c r="WWG47" s="134"/>
      <c r="WWH47" s="134"/>
      <c r="WWI47" s="134"/>
      <c r="WWJ47" s="134"/>
      <c r="WWK47" s="134"/>
      <c r="WWL47" s="134"/>
      <c r="WWM47" s="134"/>
      <c r="WWN47" s="134"/>
      <c r="WWO47" s="134"/>
      <c r="WWP47" s="134"/>
      <c r="WWQ47" s="134"/>
      <c r="WWR47" s="134"/>
      <c r="WWS47" s="134"/>
      <c r="WWT47" s="134"/>
      <c r="WWU47" s="134"/>
      <c r="WWV47" s="134"/>
      <c r="WWW47" s="134"/>
      <c r="WWX47" s="134"/>
      <c r="WWY47" s="134"/>
      <c r="WWZ47" s="134"/>
      <c r="WXA47" s="134"/>
      <c r="WXB47" s="134"/>
      <c r="WXC47" s="134"/>
      <c r="WXD47" s="134"/>
      <c r="WXE47" s="134"/>
      <c r="WXF47" s="134"/>
      <c r="WXG47" s="134"/>
      <c r="WXH47" s="134"/>
      <c r="WXI47" s="134"/>
      <c r="WXJ47" s="134"/>
      <c r="WXK47" s="134"/>
      <c r="WXL47" s="134"/>
      <c r="WXM47" s="134"/>
      <c r="WXN47" s="134"/>
      <c r="WXO47" s="134"/>
      <c r="WXP47" s="134"/>
      <c r="WXQ47" s="134"/>
      <c r="WXR47" s="134"/>
      <c r="WXS47" s="134"/>
      <c r="WXT47" s="134"/>
      <c r="WXU47" s="134"/>
      <c r="WXV47" s="134"/>
      <c r="WXW47" s="134"/>
      <c r="WXX47" s="134"/>
      <c r="WXY47" s="134"/>
      <c r="WXZ47" s="134"/>
      <c r="WYA47" s="134"/>
      <c r="WYB47" s="134"/>
      <c r="WYC47" s="134"/>
      <c r="WYD47" s="134"/>
      <c r="WYE47" s="134"/>
      <c r="WYF47" s="134"/>
      <c r="WYG47" s="134"/>
      <c r="WYH47" s="134"/>
      <c r="WYI47" s="134"/>
      <c r="WYJ47" s="134"/>
      <c r="WYK47" s="134"/>
      <c r="WYL47" s="134"/>
      <c r="WYM47" s="134"/>
      <c r="WYN47" s="134"/>
      <c r="WYO47" s="134"/>
      <c r="WYP47" s="134"/>
      <c r="WYQ47" s="134"/>
      <c r="WYR47" s="134"/>
      <c r="WYS47" s="134"/>
      <c r="WYT47" s="134"/>
      <c r="WYU47" s="134"/>
      <c r="WYV47" s="134"/>
      <c r="WYW47" s="134"/>
      <c r="WYX47" s="134"/>
      <c r="WYY47" s="134"/>
      <c r="WYZ47" s="134"/>
      <c r="WZA47" s="134"/>
      <c r="WZB47" s="134"/>
      <c r="WZC47" s="134"/>
      <c r="WZD47" s="134"/>
      <c r="WZE47" s="134"/>
      <c r="WZF47" s="134"/>
      <c r="WZG47" s="134"/>
      <c r="WZH47" s="134"/>
      <c r="WZI47" s="134"/>
      <c r="WZJ47" s="134"/>
      <c r="WZK47" s="134"/>
      <c r="WZL47" s="134"/>
      <c r="WZM47" s="134"/>
      <c r="WZN47" s="134"/>
      <c r="WZO47" s="134"/>
      <c r="WZP47" s="134"/>
      <c r="WZQ47" s="134"/>
      <c r="WZR47" s="134"/>
      <c r="WZS47" s="134"/>
      <c r="WZT47" s="134"/>
      <c r="WZU47" s="134"/>
      <c r="WZV47" s="134"/>
      <c r="WZW47" s="134"/>
      <c r="WZX47" s="134"/>
      <c r="WZY47" s="134"/>
      <c r="WZZ47" s="134"/>
      <c r="XAA47" s="134"/>
      <c r="XAB47" s="134"/>
      <c r="XAC47" s="134"/>
      <c r="XAD47" s="134"/>
      <c r="XAE47" s="134"/>
      <c r="XAF47" s="134"/>
      <c r="XAG47" s="134"/>
      <c r="XAH47" s="134"/>
      <c r="XAI47" s="134"/>
      <c r="XAJ47" s="134"/>
      <c r="XAK47" s="134"/>
      <c r="XAL47" s="134"/>
      <c r="XAM47" s="134"/>
      <c r="XAN47" s="134"/>
      <c r="XAO47" s="134"/>
      <c r="XAP47" s="134"/>
      <c r="XAQ47" s="134"/>
      <c r="XAR47" s="134"/>
      <c r="XAS47" s="134"/>
      <c r="XAT47" s="134"/>
      <c r="XAU47" s="134"/>
      <c r="XAV47" s="134"/>
      <c r="XAW47" s="134"/>
      <c r="XAX47" s="134"/>
      <c r="XAY47" s="134"/>
      <c r="XAZ47" s="134"/>
      <c r="XBA47" s="134"/>
      <c r="XBB47" s="134"/>
      <c r="XBC47" s="134"/>
      <c r="XBD47" s="134"/>
      <c r="XBE47" s="134"/>
      <c r="XBF47" s="134"/>
      <c r="XBG47" s="134"/>
      <c r="XBH47" s="134"/>
      <c r="XBI47" s="134"/>
      <c r="XBJ47" s="134"/>
      <c r="XBK47" s="134"/>
      <c r="XBL47" s="134"/>
      <c r="XBM47" s="134"/>
      <c r="XBN47" s="134"/>
      <c r="XBO47" s="134"/>
      <c r="XBP47" s="134"/>
      <c r="XBQ47" s="134"/>
      <c r="XBR47" s="134"/>
      <c r="XBS47" s="134"/>
      <c r="XBT47" s="134"/>
      <c r="XBU47" s="134"/>
      <c r="XBV47" s="134"/>
      <c r="XBW47" s="134"/>
      <c r="XBX47" s="134"/>
      <c r="XBY47" s="134"/>
      <c r="XBZ47" s="134"/>
      <c r="XCA47" s="134"/>
      <c r="XCB47" s="134"/>
      <c r="XCC47" s="134"/>
      <c r="XCD47" s="134"/>
      <c r="XCE47" s="134"/>
      <c r="XCF47" s="134"/>
      <c r="XCG47" s="134"/>
      <c r="XCH47" s="134"/>
      <c r="XCI47" s="134"/>
      <c r="XCJ47" s="134"/>
      <c r="XCK47" s="134"/>
      <c r="XCL47" s="134"/>
      <c r="XCM47" s="134"/>
      <c r="XCN47" s="134"/>
      <c r="XCO47" s="134"/>
      <c r="XCP47" s="134"/>
      <c r="XCQ47" s="134"/>
      <c r="XCR47" s="134"/>
      <c r="XCS47" s="134"/>
      <c r="XCT47" s="134"/>
      <c r="XCU47" s="134"/>
      <c r="XCV47" s="134"/>
      <c r="XCW47" s="134"/>
      <c r="XCX47" s="134"/>
      <c r="XCY47" s="134"/>
      <c r="XCZ47" s="134"/>
      <c r="XDA47" s="134"/>
      <c r="XDB47" s="134"/>
      <c r="XDC47" s="134"/>
      <c r="XDD47" s="134"/>
      <c r="XDE47" s="134"/>
      <c r="XDF47" s="134"/>
      <c r="XDG47" s="134"/>
      <c r="XDH47" s="134"/>
      <c r="XDI47" s="134"/>
      <c r="XDJ47" s="134"/>
      <c r="XDK47" s="134"/>
      <c r="XDL47" s="134"/>
      <c r="XDM47" s="134"/>
      <c r="XDN47" s="134"/>
      <c r="XDO47" s="134"/>
      <c r="XDP47" s="134"/>
      <c r="XDQ47" s="134"/>
      <c r="XDR47" s="134"/>
      <c r="XDS47" s="134"/>
      <c r="XDT47" s="134"/>
      <c r="XDU47" s="134"/>
      <c r="XDV47" s="134"/>
      <c r="XDW47" s="134"/>
      <c r="XDX47" s="134"/>
      <c r="XDY47" s="134"/>
      <c r="XDZ47" s="134"/>
      <c r="XEA47" s="134"/>
      <c r="XEB47" s="134"/>
      <c r="XEC47" s="134"/>
      <c r="XED47" s="134"/>
      <c r="XEE47" s="134"/>
      <c r="XEF47" s="134"/>
      <c r="XEG47" s="134"/>
      <c r="XEH47" s="134"/>
      <c r="XEI47" s="134"/>
      <c r="XEJ47" s="134"/>
      <c r="XEK47" s="134"/>
      <c r="XEL47" s="134"/>
      <c r="XEM47" s="134"/>
      <c r="XEN47" s="134"/>
      <c r="XEO47" s="134"/>
      <c r="XEP47" s="134"/>
      <c r="XEQ47" s="134"/>
      <c r="XER47" s="134"/>
      <c r="XES47" s="134"/>
      <c r="XET47" s="134"/>
      <c r="XEU47" s="134"/>
      <c r="XEV47" s="134"/>
      <c r="XEW47" s="134"/>
      <c r="XEX47" s="134"/>
      <c r="XEY47" s="134"/>
      <c r="XEZ47" s="134"/>
      <c r="XFA47" s="134"/>
      <c r="XFB47" s="134"/>
      <c r="XFC47" s="134"/>
      <c r="XFD47" s="134"/>
    </row>
    <row r="48" s="10" customFormat="1" customHeight="1" spans="1:16384">
      <c r="A48" s="45" t="str">
        <f t="shared" si="38"/>
        <v>YU8</v>
      </c>
      <c r="B48" s="693">
        <f t="shared" si="10"/>
        <v>250.15</v>
      </c>
      <c r="C48" s="693">
        <f t="shared" si="11"/>
        <v>270.15</v>
      </c>
      <c r="D48" s="694">
        <f t="shared" si="12"/>
        <v>20</v>
      </c>
      <c r="E48" s="5">
        <f t="shared" si="13"/>
        <v>3.348</v>
      </c>
      <c r="F48" s="5">
        <f t="shared" si="14"/>
        <v>3.348</v>
      </c>
      <c r="G48" s="5">
        <f t="shared" si="15"/>
        <v>-2.70774</v>
      </c>
      <c r="H48" s="5">
        <f t="shared" si="16"/>
        <v>-3.30793</v>
      </c>
      <c r="I48" s="5">
        <f t="shared" si="17"/>
        <v>6.05574</v>
      </c>
      <c r="J48" s="5">
        <f t="shared" si="18"/>
        <v>6.65593</v>
      </c>
      <c r="K48" s="698">
        <f t="shared" si="19"/>
        <v>0.8</v>
      </c>
      <c r="L48" s="698">
        <f>LOOKUP(MAX(J48,I48),{0,3,4,5,6.5,7.5,9,10},{0.3,0.4,0.5,0.6,0.7,0.8,0.9})</f>
        <v>0.7</v>
      </c>
      <c r="M48" s="694">
        <f t="shared" si="20"/>
        <v>22.5</v>
      </c>
      <c r="N48" s="694">
        <f t="shared" si="21"/>
        <v>22.883</v>
      </c>
      <c r="O48" s="77">
        <f t="shared" si="22"/>
        <v>2.8902</v>
      </c>
      <c r="P48" s="78">
        <f t="shared" si="23"/>
        <v>2.99039</v>
      </c>
      <c r="Q48" s="705">
        <f t="shared" si="24"/>
        <v>0.6</v>
      </c>
      <c r="R48" s="694">
        <f t="shared" si="25"/>
        <v>0.983</v>
      </c>
      <c r="S48" s="113">
        <f t="shared" si="26"/>
        <v>1</v>
      </c>
      <c r="T48" s="114">
        <f t="shared" si="27"/>
        <v>1.93336</v>
      </c>
      <c r="U48" s="77">
        <f t="shared" si="28"/>
        <v>1.97021</v>
      </c>
      <c r="V48" s="77">
        <f t="shared" si="29"/>
        <v>0.45</v>
      </c>
      <c r="W48" s="114">
        <f t="shared" si="30"/>
        <v>0.45</v>
      </c>
      <c r="X48" s="115">
        <f t="shared" si="31"/>
        <v>0</v>
      </c>
      <c r="Y48" s="94">
        <f t="shared" si="32"/>
        <v>1.764177</v>
      </c>
      <c r="Z48" s="94">
        <f t="shared" si="33"/>
        <v>0</v>
      </c>
      <c r="AA48" s="706">
        <f t="shared" si="34"/>
        <v>-0.01754</v>
      </c>
      <c r="AB48" s="707">
        <f t="shared" si="35"/>
        <v>-0.51754</v>
      </c>
      <c r="AC48" s="707">
        <f t="shared" si="36"/>
        <v>-1.58438</v>
      </c>
      <c r="AD48" s="706">
        <f t="shared" si="37"/>
        <v>-2.14772</v>
      </c>
      <c r="AE48" s="134"/>
      <c r="AF48" s="134"/>
      <c r="AG48" s="134"/>
      <c r="AH48" s="134"/>
      <c r="AI48" s="134"/>
      <c r="AJ48" s="134"/>
      <c r="AK48" s="134"/>
      <c r="AL48" s="134"/>
      <c r="AM48" s="134"/>
      <c r="AN48" s="134"/>
      <c r="AO48" s="134"/>
      <c r="AP48" s="134"/>
      <c r="AQ48" s="134"/>
      <c r="AR48" s="134"/>
      <c r="AS48" s="134"/>
      <c r="AT48" s="134"/>
      <c r="AU48" s="134"/>
      <c r="AV48" s="134"/>
      <c r="AW48" s="134"/>
      <c r="AX48" s="134"/>
      <c r="AY48" s="134"/>
      <c r="AZ48" s="134"/>
      <c r="BA48" s="134"/>
      <c r="BB48" s="134"/>
      <c r="BC48" s="134"/>
      <c r="BD48" s="134"/>
      <c r="BE48" s="134"/>
      <c r="BF48" s="134"/>
      <c r="BG48" s="134"/>
      <c r="BH48" s="134"/>
      <c r="BI48" s="134"/>
      <c r="BJ48" s="134"/>
      <c r="BK48" s="134"/>
      <c r="BL48" s="134"/>
      <c r="BM48" s="134"/>
      <c r="BN48" s="134"/>
      <c r="BO48" s="134"/>
      <c r="BP48" s="134"/>
      <c r="BQ48" s="134"/>
      <c r="BR48" s="134"/>
      <c r="BS48" s="134"/>
      <c r="BT48" s="134"/>
      <c r="BU48" s="134"/>
      <c r="BV48" s="134"/>
      <c r="BW48" s="134"/>
      <c r="BX48" s="134"/>
      <c r="BY48" s="134"/>
      <c r="BZ48" s="134"/>
      <c r="CA48" s="134"/>
      <c r="CB48" s="134"/>
      <c r="CC48" s="134"/>
      <c r="CD48" s="134"/>
      <c r="CE48" s="134"/>
      <c r="CF48" s="134"/>
      <c r="CG48" s="134"/>
      <c r="CH48" s="134"/>
      <c r="CI48" s="134"/>
      <c r="CJ48" s="134"/>
      <c r="CK48" s="134"/>
      <c r="CL48" s="134"/>
      <c r="CM48" s="134"/>
      <c r="CN48" s="134"/>
      <c r="CO48" s="134"/>
      <c r="CP48" s="134"/>
      <c r="CQ48" s="134"/>
      <c r="CR48" s="134"/>
      <c r="CS48" s="134"/>
      <c r="CT48" s="134"/>
      <c r="CU48" s="134"/>
      <c r="CV48" s="134"/>
      <c r="CW48" s="134"/>
      <c r="CX48" s="134"/>
      <c r="CY48" s="134"/>
      <c r="CZ48" s="134"/>
      <c r="DA48" s="134"/>
      <c r="DB48" s="134"/>
      <c r="DC48" s="134"/>
      <c r="DD48" s="134"/>
      <c r="DE48" s="134"/>
      <c r="DF48" s="134"/>
      <c r="DG48" s="134"/>
      <c r="DH48" s="134"/>
      <c r="DI48" s="134"/>
      <c r="DJ48" s="134"/>
      <c r="DK48" s="134"/>
      <c r="DL48" s="134"/>
      <c r="DM48" s="134"/>
      <c r="DN48" s="134"/>
      <c r="DO48" s="134"/>
      <c r="DP48" s="134"/>
      <c r="DQ48" s="134"/>
      <c r="DR48" s="134"/>
      <c r="DS48" s="134"/>
      <c r="DT48" s="134"/>
      <c r="DU48" s="134"/>
      <c r="DV48" s="134"/>
      <c r="DW48" s="134"/>
      <c r="DX48" s="134"/>
      <c r="DY48" s="134"/>
      <c r="DZ48" s="134"/>
      <c r="EA48" s="134"/>
      <c r="EB48" s="134"/>
      <c r="EC48" s="134"/>
      <c r="ED48" s="134"/>
      <c r="EE48" s="134"/>
      <c r="EF48" s="134"/>
      <c r="EG48" s="134"/>
      <c r="EH48" s="134"/>
      <c r="EI48" s="134"/>
      <c r="EJ48" s="134"/>
      <c r="EK48" s="134"/>
      <c r="EL48" s="134"/>
      <c r="EM48" s="134"/>
      <c r="EN48" s="134"/>
      <c r="EO48" s="134"/>
      <c r="EP48" s="134"/>
      <c r="EQ48" s="134"/>
      <c r="ER48" s="134"/>
      <c r="ES48" s="134"/>
      <c r="ET48" s="134"/>
      <c r="EU48" s="134"/>
      <c r="EV48" s="134"/>
      <c r="EW48" s="134"/>
      <c r="EX48" s="134"/>
      <c r="EY48" s="134"/>
      <c r="EZ48" s="134"/>
      <c r="FA48" s="134"/>
      <c r="FB48" s="134"/>
      <c r="FC48" s="134"/>
      <c r="FD48" s="134"/>
      <c r="FE48" s="134"/>
      <c r="FF48" s="134"/>
      <c r="FG48" s="134"/>
      <c r="FH48" s="134"/>
      <c r="FI48" s="134"/>
      <c r="FJ48" s="134"/>
      <c r="FK48" s="134"/>
      <c r="FL48" s="134"/>
      <c r="FM48" s="134"/>
      <c r="FN48" s="134"/>
      <c r="FO48" s="134"/>
      <c r="FP48" s="134"/>
      <c r="FQ48" s="134"/>
      <c r="FR48" s="134"/>
      <c r="FS48" s="134"/>
      <c r="FT48" s="134"/>
      <c r="FU48" s="134"/>
      <c r="FV48" s="134"/>
      <c r="FW48" s="134"/>
      <c r="FX48" s="134"/>
      <c r="FY48" s="134"/>
      <c r="FZ48" s="134"/>
      <c r="GA48" s="134"/>
      <c r="GB48" s="134"/>
      <c r="GC48" s="134"/>
      <c r="GD48" s="134"/>
      <c r="GE48" s="134"/>
      <c r="GF48" s="134"/>
      <c r="GG48" s="134"/>
      <c r="GH48" s="134"/>
      <c r="GI48" s="134"/>
      <c r="GJ48" s="134"/>
      <c r="GK48" s="134"/>
      <c r="GL48" s="134"/>
      <c r="GM48" s="134"/>
      <c r="GN48" s="134"/>
      <c r="GO48" s="134"/>
      <c r="GP48" s="134"/>
      <c r="GQ48" s="134"/>
      <c r="GR48" s="134"/>
      <c r="GS48" s="134"/>
      <c r="GT48" s="134"/>
      <c r="GU48" s="134"/>
      <c r="GV48" s="134"/>
      <c r="GW48" s="134"/>
      <c r="GX48" s="134"/>
      <c r="GY48" s="134"/>
      <c r="GZ48" s="134"/>
      <c r="HA48" s="134"/>
      <c r="HB48" s="134"/>
      <c r="HC48" s="134"/>
      <c r="HD48" s="134"/>
      <c r="HE48" s="134"/>
      <c r="HF48" s="134"/>
      <c r="HG48" s="134"/>
      <c r="HH48" s="134"/>
      <c r="HI48" s="134"/>
      <c r="HJ48" s="134"/>
      <c r="HK48" s="134"/>
      <c r="HL48" s="134"/>
      <c r="HM48" s="134"/>
      <c r="HN48" s="134"/>
      <c r="HO48" s="134"/>
      <c r="HP48" s="134"/>
      <c r="HQ48" s="134"/>
      <c r="HR48" s="134"/>
      <c r="HS48" s="134"/>
      <c r="HT48" s="134"/>
      <c r="HU48" s="134"/>
      <c r="HV48" s="134"/>
      <c r="HW48" s="134"/>
      <c r="HX48" s="134"/>
      <c r="HY48" s="134"/>
      <c r="HZ48" s="134"/>
      <c r="IA48" s="134"/>
      <c r="IB48" s="134"/>
      <c r="IC48" s="134"/>
      <c r="ID48" s="134"/>
      <c r="IE48" s="134"/>
      <c r="IF48" s="134"/>
      <c r="IG48" s="134"/>
      <c r="IH48" s="134"/>
      <c r="II48" s="134"/>
      <c r="IJ48" s="134"/>
      <c r="IK48" s="134"/>
      <c r="IL48" s="134"/>
      <c r="IM48" s="134"/>
      <c r="IN48" s="134"/>
      <c r="IO48" s="134"/>
      <c r="IP48" s="134"/>
      <c r="IQ48" s="134"/>
      <c r="IR48" s="134"/>
      <c r="IS48" s="134"/>
      <c r="IT48" s="134"/>
      <c r="IU48" s="134"/>
      <c r="IV48" s="134"/>
      <c r="IW48" s="134"/>
      <c r="IX48" s="134"/>
      <c r="IY48" s="134"/>
      <c r="IZ48" s="134"/>
      <c r="JA48" s="134"/>
      <c r="JB48" s="134"/>
      <c r="JC48" s="134"/>
      <c r="JD48" s="134"/>
      <c r="JE48" s="134"/>
      <c r="JF48" s="134"/>
      <c r="JG48" s="134"/>
      <c r="JH48" s="134"/>
      <c r="JI48" s="134"/>
      <c r="JJ48" s="134"/>
      <c r="JK48" s="134"/>
      <c r="JL48" s="134"/>
      <c r="JM48" s="134"/>
      <c r="JN48" s="134"/>
      <c r="JO48" s="134"/>
      <c r="JP48" s="134"/>
      <c r="JQ48" s="134"/>
      <c r="JR48" s="134"/>
      <c r="JS48" s="134"/>
      <c r="JT48" s="134"/>
      <c r="JU48" s="134"/>
      <c r="JV48" s="134"/>
      <c r="JW48" s="134"/>
      <c r="JX48" s="134"/>
      <c r="JY48" s="134"/>
      <c r="JZ48" s="134"/>
      <c r="KA48" s="134"/>
      <c r="KB48" s="134"/>
      <c r="KC48" s="134"/>
      <c r="KD48" s="134"/>
      <c r="KE48" s="134"/>
      <c r="KF48" s="134"/>
      <c r="KG48" s="134"/>
      <c r="KH48" s="134"/>
      <c r="KI48" s="134"/>
      <c r="KJ48" s="134"/>
      <c r="KK48" s="134"/>
      <c r="KL48" s="134"/>
      <c r="KM48" s="134"/>
      <c r="KN48" s="134"/>
      <c r="KO48" s="134"/>
      <c r="KP48" s="134"/>
      <c r="KQ48" s="134"/>
      <c r="KR48" s="134"/>
      <c r="KS48" s="134"/>
      <c r="KT48" s="134"/>
      <c r="KU48" s="134"/>
      <c r="KV48" s="134"/>
      <c r="KW48" s="134"/>
      <c r="KX48" s="134"/>
      <c r="KY48" s="134"/>
      <c r="KZ48" s="134"/>
      <c r="LA48" s="134"/>
      <c r="LB48" s="134"/>
      <c r="LC48" s="134"/>
      <c r="LD48" s="134"/>
      <c r="LE48" s="134"/>
      <c r="LF48" s="134"/>
      <c r="LG48" s="134"/>
      <c r="LH48" s="134"/>
      <c r="LI48" s="134"/>
      <c r="LJ48" s="134"/>
      <c r="LK48" s="134"/>
      <c r="LL48" s="134"/>
      <c r="LM48" s="134"/>
      <c r="LN48" s="134"/>
      <c r="LO48" s="134"/>
      <c r="LP48" s="134"/>
      <c r="LQ48" s="134"/>
      <c r="LR48" s="134"/>
      <c r="LS48" s="134"/>
      <c r="LT48" s="134"/>
      <c r="LU48" s="134"/>
      <c r="LV48" s="134"/>
      <c r="LW48" s="134"/>
      <c r="LX48" s="134"/>
      <c r="LY48" s="134"/>
      <c r="LZ48" s="134"/>
      <c r="MA48" s="134"/>
      <c r="MB48" s="134"/>
      <c r="MC48" s="134"/>
      <c r="MD48" s="134"/>
      <c r="ME48" s="134"/>
      <c r="MF48" s="134"/>
      <c r="MG48" s="134"/>
      <c r="MH48" s="134"/>
      <c r="MI48" s="134"/>
      <c r="MJ48" s="134"/>
      <c r="MK48" s="134"/>
      <c r="ML48" s="134"/>
      <c r="MM48" s="134"/>
      <c r="MN48" s="134"/>
      <c r="MO48" s="134"/>
      <c r="MP48" s="134"/>
      <c r="MQ48" s="134"/>
      <c r="MR48" s="134"/>
      <c r="MS48" s="134"/>
      <c r="MT48" s="134"/>
      <c r="MU48" s="134"/>
      <c r="MV48" s="134"/>
      <c r="MW48" s="134"/>
      <c r="MX48" s="134"/>
      <c r="MY48" s="134"/>
      <c r="MZ48" s="134"/>
      <c r="NA48" s="134"/>
      <c r="NB48" s="134"/>
      <c r="NC48" s="134"/>
      <c r="ND48" s="134"/>
      <c r="NE48" s="134"/>
      <c r="NF48" s="134"/>
      <c r="NG48" s="134"/>
      <c r="NH48" s="134"/>
      <c r="NI48" s="134"/>
      <c r="NJ48" s="134"/>
      <c r="NK48" s="134"/>
      <c r="NL48" s="134"/>
      <c r="NM48" s="134"/>
      <c r="NN48" s="134"/>
      <c r="NO48" s="134"/>
      <c r="NP48" s="134"/>
      <c r="NQ48" s="134"/>
      <c r="NR48" s="134"/>
      <c r="NS48" s="134"/>
      <c r="NT48" s="134"/>
      <c r="NU48" s="134"/>
      <c r="NV48" s="134"/>
      <c r="NW48" s="134"/>
      <c r="NX48" s="134"/>
      <c r="NY48" s="134"/>
      <c r="NZ48" s="134"/>
      <c r="OA48" s="134"/>
      <c r="OB48" s="134"/>
      <c r="OC48" s="134"/>
      <c r="OD48" s="134"/>
      <c r="OE48" s="134"/>
      <c r="OF48" s="134"/>
      <c r="OG48" s="134"/>
      <c r="OH48" s="134"/>
      <c r="OI48" s="134"/>
      <c r="OJ48" s="134"/>
      <c r="OK48" s="134"/>
      <c r="OL48" s="134"/>
      <c r="OM48" s="134"/>
      <c r="ON48" s="134"/>
      <c r="OO48" s="134"/>
      <c r="OP48" s="134"/>
      <c r="OQ48" s="134"/>
      <c r="OR48" s="134"/>
      <c r="OS48" s="134"/>
      <c r="OT48" s="134"/>
      <c r="OU48" s="134"/>
      <c r="OV48" s="134"/>
      <c r="OW48" s="134"/>
      <c r="OX48" s="134"/>
      <c r="OY48" s="134"/>
      <c r="OZ48" s="134"/>
      <c r="PA48" s="134"/>
      <c r="PB48" s="134"/>
      <c r="PC48" s="134"/>
      <c r="PD48" s="134"/>
      <c r="PE48" s="134"/>
      <c r="PF48" s="134"/>
      <c r="PG48" s="134"/>
      <c r="PH48" s="134"/>
      <c r="PI48" s="134"/>
      <c r="PJ48" s="134"/>
      <c r="PK48" s="134"/>
      <c r="PL48" s="134"/>
      <c r="PM48" s="134"/>
      <c r="PN48" s="134"/>
      <c r="PO48" s="134"/>
      <c r="PP48" s="134"/>
      <c r="PQ48" s="134"/>
      <c r="PR48" s="134"/>
      <c r="PS48" s="134"/>
      <c r="PT48" s="134"/>
      <c r="PU48" s="134"/>
      <c r="PV48" s="134"/>
      <c r="PW48" s="134"/>
      <c r="PX48" s="134"/>
      <c r="PY48" s="134"/>
      <c r="PZ48" s="134"/>
      <c r="QA48" s="134"/>
      <c r="QB48" s="134"/>
      <c r="QC48" s="134"/>
      <c r="QD48" s="134"/>
      <c r="QE48" s="134"/>
      <c r="QF48" s="134"/>
      <c r="QG48" s="134"/>
      <c r="QH48" s="134"/>
      <c r="QI48" s="134"/>
      <c r="QJ48" s="134"/>
      <c r="QK48" s="134"/>
      <c r="QL48" s="134"/>
      <c r="QM48" s="134"/>
      <c r="QN48" s="134"/>
      <c r="QO48" s="134"/>
      <c r="QP48" s="134"/>
      <c r="QQ48" s="134"/>
      <c r="QR48" s="134"/>
      <c r="QS48" s="134"/>
      <c r="QT48" s="134"/>
      <c r="QU48" s="134"/>
      <c r="QV48" s="134"/>
      <c r="QW48" s="134"/>
      <c r="QX48" s="134"/>
      <c r="QY48" s="134"/>
      <c r="QZ48" s="134"/>
      <c r="RA48" s="134"/>
      <c r="RB48" s="134"/>
      <c r="RC48" s="134"/>
      <c r="RD48" s="134"/>
      <c r="RE48" s="134"/>
      <c r="RF48" s="134"/>
      <c r="RG48" s="134"/>
      <c r="RH48" s="134"/>
      <c r="RI48" s="134"/>
      <c r="RJ48" s="134"/>
      <c r="RK48" s="134"/>
      <c r="RL48" s="134"/>
      <c r="RM48" s="134"/>
      <c r="RN48" s="134"/>
      <c r="RO48" s="134"/>
      <c r="RP48" s="134"/>
      <c r="RQ48" s="134"/>
      <c r="RR48" s="134"/>
      <c r="RS48" s="134"/>
      <c r="RT48" s="134"/>
      <c r="RU48" s="134"/>
      <c r="RV48" s="134"/>
      <c r="RW48" s="134"/>
      <c r="RX48" s="134"/>
      <c r="RY48" s="134"/>
      <c r="RZ48" s="134"/>
      <c r="SA48" s="134"/>
      <c r="SB48" s="134"/>
      <c r="SC48" s="134"/>
      <c r="SD48" s="134"/>
      <c r="SE48" s="134"/>
      <c r="SF48" s="134"/>
      <c r="SG48" s="134"/>
      <c r="SH48" s="134"/>
      <c r="SI48" s="134"/>
      <c r="SJ48" s="134"/>
      <c r="SK48" s="134"/>
      <c r="SL48" s="134"/>
      <c r="SM48" s="134"/>
      <c r="SN48" s="134"/>
      <c r="SO48" s="134"/>
      <c r="SP48" s="134"/>
      <c r="SQ48" s="134"/>
      <c r="SR48" s="134"/>
      <c r="SS48" s="134"/>
      <c r="ST48" s="134"/>
      <c r="SU48" s="134"/>
      <c r="SV48" s="134"/>
      <c r="SW48" s="134"/>
      <c r="SX48" s="134"/>
      <c r="SY48" s="134"/>
      <c r="SZ48" s="134"/>
      <c r="TA48" s="134"/>
      <c r="TB48" s="134"/>
      <c r="TC48" s="134"/>
      <c r="TD48" s="134"/>
      <c r="TE48" s="134"/>
      <c r="TF48" s="134"/>
      <c r="TG48" s="134"/>
      <c r="TH48" s="134"/>
      <c r="TI48" s="134"/>
      <c r="TJ48" s="134"/>
      <c r="TK48" s="134"/>
      <c r="TL48" s="134"/>
      <c r="TM48" s="134"/>
      <c r="TN48" s="134"/>
      <c r="TO48" s="134"/>
      <c r="TP48" s="134"/>
      <c r="TQ48" s="134"/>
      <c r="TR48" s="134"/>
      <c r="TS48" s="134"/>
      <c r="TT48" s="134"/>
      <c r="TU48" s="134"/>
      <c r="TV48" s="134"/>
      <c r="TW48" s="134"/>
      <c r="TX48" s="134"/>
      <c r="TY48" s="134"/>
      <c r="TZ48" s="134"/>
      <c r="UA48" s="134"/>
      <c r="UB48" s="134"/>
      <c r="UC48" s="134"/>
      <c r="UD48" s="134"/>
      <c r="UE48" s="134"/>
      <c r="UF48" s="134"/>
      <c r="UG48" s="134"/>
      <c r="UH48" s="134"/>
      <c r="UI48" s="134"/>
      <c r="UJ48" s="134"/>
      <c r="UK48" s="134"/>
      <c r="UL48" s="134"/>
      <c r="UM48" s="134"/>
      <c r="UN48" s="134"/>
      <c r="UO48" s="134"/>
      <c r="UP48" s="134"/>
      <c r="UQ48" s="134"/>
      <c r="UR48" s="134"/>
      <c r="US48" s="134"/>
      <c r="UT48" s="134"/>
      <c r="UU48" s="134"/>
      <c r="UV48" s="134"/>
      <c r="UW48" s="134"/>
      <c r="UX48" s="134"/>
      <c r="UY48" s="134"/>
      <c r="UZ48" s="134"/>
      <c r="VA48" s="134"/>
      <c r="VB48" s="134"/>
      <c r="VC48" s="134"/>
      <c r="VD48" s="134"/>
      <c r="VE48" s="134"/>
      <c r="VF48" s="134"/>
      <c r="VG48" s="134"/>
      <c r="VH48" s="134"/>
      <c r="VI48" s="134"/>
      <c r="VJ48" s="134"/>
      <c r="VK48" s="134"/>
      <c r="VL48" s="134"/>
      <c r="VM48" s="134"/>
      <c r="VN48" s="134"/>
      <c r="VO48" s="134"/>
      <c r="VP48" s="134"/>
      <c r="VQ48" s="134"/>
      <c r="VR48" s="134"/>
      <c r="VS48" s="134"/>
      <c r="VT48" s="134"/>
      <c r="VU48" s="134"/>
      <c r="VV48" s="134"/>
      <c r="VW48" s="134"/>
      <c r="VX48" s="134"/>
      <c r="VY48" s="134"/>
      <c r="VZ48" s="134"/>
      <c r="WA48" s="134"/>
      <c r="WB48" s="134"/>
      <c r="WC48" s="134"/>
      <c r="WD48" s="134"/>
      <c r="WE48" s="134"/>
      <c r="WF48" s="134"/>
      <c r="WG48" s="134"/>
      <c r="WH48" s="134"/>
      <c r="WI48" s="134"/>
      <c r="WJ48" s="134"/>
      <c r="WK48" s="134"/>
      <c r="WL48" s="134"/>
      <c r="WM48" s="134"/>
      <c r="WN48" s="134"/>
      <c r="WO48" s="134"/>
      <c r="WP48" s="134"/>
      <c r="WQ48" s="134"/>
      <c r="WR48" s="134"/>
      <c r="WS48" s="134"/>
      <c r="WT48" s="134"/>
      <c r="WU48" s="134"/>
      <c r="WV48" s="134"/>
      <c r="WW48" s="134"/>
      <c r="WX48" s="134"/>
      <c r="WY48" s="134"/>
      <c r="WZ48" s="134"/>
      <c r="XA48" s="134"/>
      <c r="XB48" s="134"/>
      <c r="XC48" s="134"/>
      <c r="XD48" s="134"/>
      <c r="XE48" s="134"/>
      <c r="XF48" s="134"/>
      <c r="XG48" s="134"/>
      <c r="XH48" s="134"/>
      <c r="XI48" s="134"/>
      <c r="XJ48" s="134"/>
      <c r="XK48" s="134"/>
      <c r="XL48" s="134"/>
      <c r="XM48" s="134"/>
      <c r="XN48" s="134"/>
      <c r="XO48" s="134"/>
      <c r="XP48" s="134"/>
      <c r="XQ48" s="134"/>
      <c r="XR48" s="134"/>
      <c r="XS48" s="134"/>
      <c r="XT48" s="134"/>
      <c r="XU48" s="134"/>
      <c r="XV48" s="134"/>
      <c r="XW48" s="134"/>
      <c r="XX48" s="134"/>
      <c r="XY48" s="134"/>
      <c r="XZ48" s="134"/>
      <c r="YA48" s="134"/>
      <c r="YB48" s="134"/>
      <c r="YC48" s="134"/>
      <c r="YD48" s="134"/>
      <c r="YE48" s="134"/>
      <c r="YF48" s="134"/>
      <c r="YG48" s="134"/>
      <c r="YH48" s="134"/>
      <c r="YI48" s="134"/>
      <c r="YJ48" s="134"/>
      <c r="YK48" s="134"/>
      <c r="YL48" s="134"/>
      <c r="YM48" s="134"/>
      <c r="YN48" s="134"/>
      <c r="YO48" s="134"/>
      <c r="YP48" s="134"/>
      <c r="YQ48" s="134"/>
      <c r="YR48" s="134"/>
      <c r="YS48" s="134"/>
      <c r="YT48" s="134"/>
      <c r="YU48" s="134"/>
      <c r="YV48" s="134"/>
      <c r="YW48" s="134"/>
      <c r="YX48" s="134"/>
      <c r="YY48" s="134"/>
      <c r="YZ48" s="134"/>
      <c r="ZA48" s="134"/>
      <c r="ZB48" s="134"/>
      <c r="ZC48" s="134"/>
      <c r="ZD48" s="134"/>
      <c r="ZE48" s="134"/>
      <c r="ZF48" s="134"/>
      <c r="ZG48" s="134"/>
      <c r="ZH48" s="134"/>
      <c r="ZI48" s="134"/>
      <c r="ZJ48" s="134"/>
      <c r="ZK48" s="134"/>
      <c r="ZL48" s="134"/>
      <c r="ZM48" s="134"/>
      <c r="ZN48" s="134"/>
      <c r="ZO48" s="134"/>
      <c r="ZP48" s="134"/>
      <c r="ZQ48" s="134"/>
      <c r="ZR48" s="134"/>
      <c r="ZS48" s="134"/>
      <c r="ZT48" s="134"/>
      <c r="ZU48" s="134"/>
      <c r="ZV48" s="134"/>
      <c r="ZW48" s="134"/>
      <c r="ZX48" s="134"/>
      <c r="ZY48" s="134"/>
      <c r="ZZ48" s="134"/>
      <c r="AAA48" s="134"/>
      <c r="AAB48" s="134"/>
      <c r="AAC48" s="134"/>
      <c r="AAD48" s="134"/>
      <c r="AAE48" s="134"/>
      <c r="AAF48" s="134"/>
      <c r="AAG48" s="134"/>
      <c r="AAH48" s="134"/>
      <c r="AAI48" s="134"/>
      <c r="AAJ48" s="134"/>
      <c r="AAK48" s="134"/>
      <c r="AAL48" s="134"/>
      <c r="AAM48" s="134"/>
      <c r="AAN48" s="134"/>
      <c r="AAO48" s="134"/>
      <c r="AAP48" s="134"/>
      <c r="AAQ48" s="134"/>
      <c r="AAR48" s="134"/>
      <c r="AAS48" s="134"/>
      <c r="AAT48" s="134"/>
      <c r="AAU48" s="134"/>
      <c r="AAV48" s="134"/>
      <c r="AAW48" s="134"/>
      <c r="AAX48" s="134"/>
      <c r="AAY48" s="134"/>
      <c r="AAZ48" s="134"/>
      <c r="ABA48" s="134"/>
      <c r="ABB48" s="134"/>
      <c r="ABC48" s="134"/>
      <c r="ABD48" s="134"/>
      <c r="ABE48" s="134"/>
      <c r="ABF48" s="134"/>
      <c r="ABG48" s="134"/>
      <c r="ABH48" s="134"/>
      <c r="ABI48" s="134"/>
      <c r="ABJ48" s="134"/>
      <c r="ABK48" s="134"/>
      <c r="ABL48" s="134"/>
      <c r="ABM48" s="134"/>
      <c r="ABN48" s="134"/>
      <c r="ABO48" s="134"/>
      <c r="ABP48" s="134"/>
      <c r="ABQ48" s="134"/>
      <c r="ABR48" s="134"/>
      <c r="ABS48" s="134"/>
      <c r="ABT48" s="134"/>
      <c r="ABU48" s="134"/>
      <c r="ABV48" s="134"/>
      <c r="ABW48" s="134"/>
      <c r="ABX48" s="134"/>
      <c r="ABY48" s="134"/>
      <c r="ABZ48" s="134"/>
      <c r="ACA48" s="134"/>
      <c r="ACB48" s="134"/>
      <c r="ACC48" s="134"/>
      <c r="ACD48" s="134"/>
      <c r="ACE48" s="134"/>
      <c r="ACF48" s="134"/>
      <c r="ACG48" s="134"/>
      <c r="ACH48" s="134"/>
      <c r="ACI48" s="134"/>
      <c r="ACJ48" s="134"/>
      <c r="ACK48" s="134"/>
      <c r="ACL48" s="134"/>
      <c r="ACM48" s="134"/>
      <c r="ACN48" s="134"/>
      <c r="ACO48" s="134"/>
      <c r="ACP48" s="134"/>
      <c r="ACQ48" s="134"/>
      <c r="ACR48" s="134"/>
      <c r="ACS48" s="134"/>
      <c r="ACT48" s="134"/>
      <c r="ACU48" s="134"/>
      <c r="ACV48" s="134"/>
      <c r="ACW48" s="134"/>
      <c r="ACX48" s="134"/>
      <c r="ACY48" s="134"/>
      <c r="ACZ48" s="134"/>
      <c r="ADA48" s="134"/>
      <c r="ADB48" s="134"/>
      <c r="ADC48" s="134"/>
      <c r="ADD48" s="134"/>
      <c r="ADE48" s="134"/>
      <c r="ADF48" s="134"/>
      <c r="ADG48" s="134"/>
      <c r="ADH48" s="134"/>
      <c r="ADI48" s="134"/>
      <c r="ADJ48" s="134"/>
      <c r="ADK48" s="134"/>
      <c r="ADL48" s="134"/>
      <c r="ADM48" s="134"/>
      <c r="ADN48" s="134"/>
      <c r="ADO48" s="134"/>
      <c r="ADP48" s="134"/>
      <c r="ADQ48" s="134"/>
      <c r="ADR48" s="134"/>
      <c r="ADS48" s="134"/>
      <c r="ADT48" s="134"/>
      <c r="ADU48" s="134"/>
      <c r="ADV48" s="134"/>
      <c r="ADW48" s="134"/>
      <c r="ADX48" s="134"/>
      <c r="ADY48" s="134"/>
      <c r="ADZ48" s="134"/>
      <c r="AEA48" s="134"/>
      <c r="AEB48" s="134"/>
      <c r="AEC48" s="134"/>
      <c r="AED48" s="134"/>
      <c r="AEE48" s="134"/>
      <c r="AEF48" s="134"/>
      <c r="AEG48" s="134"/>
      <c r="AEH48" s="134"/>
      <c r="AEI48" s="134"/>
      <c r="AEJ48" s="134"/>
      <c r="AEK48" s="134"/>
      <c r="AEL48" s="134"/>
      <c r="AEM48" s="134"/>
      <c r="AEN48" s="134"/>
      <c r="AEO48" s="134"/>
      <c r="AEP48" s="134"/>
      <c r="AEQ48" s="134"/>
      <c r="AER48" s="134"/>
      <c r="AES48" s="134"/>
      <c r="AET48" s="134"/>
      <c r="AEU48" s="134"/>
      <c r="AEV48" s="134"/>
      <c r="AEW48" s="134"/>
      <c r="AEX48" s="134"/>
      <c r="AEY48" s="134"/>
      <c r="AEZ48" s="134"/>
      <c r="AFA48" s="134"/>
      <c r="AFB48" s="134"/>
      <c r="AFC48" s="134"/>
      <c r="AFD48" s="134"/>
      <c r="AFE48" s="134"/>
      <c r="AFF48" s="134"/>
      <c r="AFG48" s="134"/>
      <c r="AFH48" s="134"/>
      <c r="AFI48" s="134"/>
      <c r="AFJ48" s="134"/>
      <c r="AFK48" s="134"/>
      <c r="AFL48" s="134"/>
      <c r="AFM48" s="134"/>
      <c r="AFN48" s="134"/>
      <c r="AFO48" s="134"/>
      <c r="AFP48" s="134"/>
      <c r="AFQ48" s="134"/>
      <c r="AFR48" s="134"/>
      <c r="AFS48" s="134"/>
      <c r="AFT48" s="134"/>
      <c r="AFU48" s="134"/>
      <c r="AFV48" s="134"/>
      <c r="AFW48" s="134"/>
      <c r="AFX48" s="134"/>
      <c r="AFY48" s="134"/>
      <c r="AFZ48" s="134"/>
      <c r="AGA48" s="134"/>
      <c r="AGB48" s="134"/>
      <c r="AGC48" s="134"/>
      <c r="AGD48" s="134"/>
      <c r="AGE48" s="134"/>
      <c r="AGF48" s="134"/>
      <c r="AGG48" s="134"/>
      <c r="AGH48" s="134"/>
      <c r="AGI48" s="134"/>
      <c r="AGJ48" s="134"/>
      <c r="AGK48" s="134"/>
      <c r="AGL48" s="134"/>
      <c r="AGM48" s="134"/>
      <c r="AGN48" s="134"/>
      <c r="AGO48" s="134"/>
      <c r="AGP48" s="134"/>
      <c r="AGQ48" s="134"/>
      <c r="AGR48" s="134"/>
      <c r="AGS48" s="134"/>
      <c r="AGT48" s="134"/>
      <c r="AGU48" s="134"/>
      <c r="AGV48" s="134"/>
      <c r="AGW48" s="134"/>
      <c r="AGX48" s="134"/>
      <c r="AGY48" s="134"/>
      <c r="AGZ48" s="134"/>
      <c r="AHA48" s="134"/>
      <c r="AHB48" s="134"/>
      <c r="AHC48" s="134"/>
      <c r="AHD48" s="134"/>
      <c r="AHE48" s="134"/>
      <c r="AHF48" s="134"/>
      <c r="AHG48" s="134"/>
      <c r="AHH48" s="134"/>
      <c r="AHI48" s="134"/>
      <c r="AHJ48" s="134"/>
      <c r="AHK48" s="134"/>
      <c r="AHL48" s="134"/>
      <c r="AHM48" s="134"/>
      <c r="AHN48" s="134"/>
      <c r="AHO48" s="134"/>
      <c r="AHP48" s="134"/>
      <c r="AHQ48" s="134"/>
      <c r="AHR48" s="134"/>
      <c r="AHS48" s="134"/>
      <c r="AHT48" s="134"/>
      <c r="AHU48" s="134"/>
      <c r="AHV48" s="134"/>
      <c r="AHW48" s="134"/>
      <c r="AHX48" s="134"/>
      <c r="AHY48" s="134"/>
      <c r="AHZ48" s="134"/>
      <c r="AIA48" s="134"/>
      <c r="AIB48" s="134"/>
      <c r="AIC48" s="134"/>
      <c r="AID48" s="134"/>
      <c r="AIE48" s="134"/>
      <c r="AIF48" s="134"/>
      <c r="AIG48" s="134"/>
      <c r="AIH48" s="134"/>
      <c r="AII48" s="134"/>
      <c r="AIJ48" s="134"/>
      <c r="AIK48" s="134"/>
      <c r="AIL48" s="134"/>
      <c r="AIM48" s="134"/>
      <c r="AIN48" s="134"/>
      <c r="AIO48" s="134"/>
      <c r="AIP48" s="134"/>
      <c r="AIQ48" s="134"/>
      <c r="AIR48" s="134"/>
      <c r="AIS48" s="134"/>
      <c r="AIT48" s="134"/>
      <c r="AIU48" s="134"/>
      <c r="AIV48" s="134"/>
      <c r="AIW48" s="134"/>
      <c r="AIX48" s="134"/>
      <c r="AIY48" s="134"/>
      <c r="AIZ48" s="134"/>
      <c r="AJA48" s="134"/>
      <c r="AJB48" s="134"/>
      <c r="AJC48" s="134"/>
      <c r="AJD48" s="134"/>
      <c r="AJE48" s="134"/>
      <c r="AJF48" s="134"/>
      <c r="AJG48" s="134"/>
      <c r="AJH48" s="134"/>
      <c r="AJI48" s="134"/>
      <c r="AJJ48" s="134"/>
      <c r="AJK48" s="134"/>
      <c r="AJL48" s="134"/>
      <c r="AJM48" s="134"/>
      <c r="AJN48" s="134"/>
      <c r="AJO48" s="134"/>
      <c r="AJP48" s="134"/>
      <c r="AJQ48" s="134"/>
      <c r="AJR48" s="134"/>
      <c r="AJS48" s="134"/>
      <c r="AJT48" s="134"/>
      <c r="AJU48" s="134"/>
      <c r="AJV48" s="134"/>
      <c r="AJW48" s="134"/>
      <c r="AJX48" s="134"/>
      <c r="AJY48" s="134"/>
      <c r="AJZ48" s="134"/>
      <c r="AKA48" s="134"/>
      <c r="AKB48" s="134"/>
      <c r="AKC48" s="134"/>
      <c r="AKD48" s="134"/>
      <c r="AKE48" s="134"/>
      <c r="AKF48" s="134"/>
      <c r="AKG48" s="134"/>
      <c r="AKH48" s="134"/>
      <c r="AKI48" s="134"/>
      <c r="AKJ48" s="134"/>
      <c r="AKK48" s="134"/>
      <c r="AKL48" s="134"/>
      <c r="AKM48" s="134"/>
      <c r="AKN48" s="134"/>
      <c r="AKO48" s="134"/>
      <c r="AKP48" s="134"/>
      <c r="AKQ48" s="134"/>
      <c r="AKR48" s="134"/>
      <c r="AKS48" s="134"/>
      <c r="AKT48" s="134"/>
      <c r="AKU48" s="134"/>
      <c r="AKV48" s="134"/>
      <c r="AKW48" s="134"/>
      <c r="AKX48" s="134"/>
      <c r="AKY48" s="134"/>
      <c r="AKZ48" s="134"/>
      <c r="ALA48" s="134"/>
      <c r="ALB48" s="134"/>
      <c r="ALC48" s="134"/>
      <c r="ALD48" s="134"/>
      <c r="ALE48" s="134"/>
      <c r="ALF48" s="134"/>
      <c r="ALG48" s="134"/>
      <c r="ALH48" s="134"/>
      <c r="ALI48" s="134"/>
      <c r="ALJ48" s="134"/>
      <c r="ALK48" s="134"/>
      <c r="ALL48" s="134"/>
      <c r="ALM48" s="134"/>
      <c r="ALN48" s="134"/>
      <c r="ALO48" s="134"/>
      <c r="ALP48" s="134"/>
      <c r="ALQ48" s="134"/>
      <c r="ALR48" s="134"/>
      <c r="ALS48" s="134"/>
      <c r="ALT48" s="134"/>
      <c r="ALU48" s="134"/>
      <c r="ALV48" s="134"/>
      <c r="ALW48" s="134"/>
      <c r="ALX48" s="134"/>
      <c r="ALY48" s="134"/>
      <c r="ALZ48" s="134"/>
      <c r="AMA48" s="134"/>
      <c r="AMB48" s="134"/>
      <c r="AMC48" s="134"/>
      <c r="AMD48" s="134"/>
      <c r="AME48" s="134"/>
      <c r="AMF48" s="134"/>
      <c r="AMG48" s="134"/>
      <c r="AMH48" s="134"/>
      <c r="AMI48" s="134"/>
      <c r="AMJ48" s="134"/>
      <c r="AMK48" s="134"/>
      <c r="AML48" s="134"/>
      <c r="AMM48" s="134"/>
      <c r="AMN48" s="134"/>
      <c r="AMO48" s="134"/>
      <c r="AMP48" s="134"/>
      <c r="AMQ48" s="134"/>
      <c r="AMR48" s="134"/>
      <c r="AMS48" s="134"/>
      <c r="AMT48" s="134"/>
      <c r="AMU48" s="134"/>
      <c r="AMV48" s="134"/>
      <c r="AMW48" s="134"/>
      <c r="AMX48" s="134"/>
      <c r="AMY48" s="134"/>
      <c r="AMZ48" s="134"/>
      <c r="ANA48" s="134"/>
      <c r="ANB48" s="134"/>
      <c r="ANC48" s="134"/>
      <c r="AND48" s="134"/>
      <c r="ANE48" s="134"/>
      <c r="ANF48" s="134"/>
      <c r="ANG48" s="134"/>
      <c r="ANH48" s="134"/>
      <c r="ANI48" s="134"/>
      <c r="ANJ48" s="134"/>
      <c r="ANK48" s="134"/>
      <c r="ANL48" s="134"/>
      <c r="ANM48" s="134"/>
      <c r="ANN48" s="134"/>
      <c r="ANO48" s="134"/>
      <c r="ANP48" s="134"/>
      <c r="ANQ48" s="134"/>
      <c r="ANR48" s="134"/>
      <c r="ANS48" s="134"/>
      <c r="ANT48" s="134"/>
      <c r="ANU48" s="134"/>
      <c r="ANV48" s="134"/>
      <c r="ANW48" s="134"/>
      <c r="ANX48" s="134"/>
      <c r="ANY48" s="134"/>
      <c r="ANZ48" s="134"/>
      <c r="AOA48" s="134"/>
      <c r="AOB48" s="134"/>
      <c r="AOC48" s="134"/>
      <c r="AOD48" s="134"/>
      <c r="AOE48" s="134"/>
      <c r="AOF48" s="134"/>
      <c r="AOG48" s="134"/>
      <c r="AOH48" s="134"/>
      <c r="AOI48" s="134"/>
      <c r="AOJ48" s="134"/>
      <c r="AOK48" s="134"/>
      <c r="AOL48" s="134"/>
      <c r="AOM48" s="134"/>
      <c r="AON48" s="134"/>
      <c r="AOO48" s="134"/>
      <c r="AOP48" s="134"/>
      <c r="AOQ48" s="134"/>
      <c r="AOR48" s="134"/>
      <c r="AOS48" s="134"/>
      <c r="AOT48" s="134"/>
      <c r="AOU48" s="134"/>
      <c r="AOV48" s="134"/>
      <c r="AOW48" s="134"/>
      <c r="AOX48" s="134"/>
      <c r="AOY48" s="134"/>
      <c r="AOZ48" s="134"/>
      <c r="APA48" s="134"/>
      <c r="APB48" s="134"/>
      <c r="APC48" s="134"/>
      <c r="APD48" s="134"/>
      <c r="APE48" s="134"/>
      <c r="APF48" s="134"/>
      <c r="APG48" s="134"/>
      <c r="APH48" s="134"/>
      <c r="API48" s="134"/>
      <c r="APJ48" s="134"/>
      <c r="APK48" s="134"/>
      <c r="APL48" s="134"/>
      <c r="APM48" s="134"/>
      <c r="APN48" s="134"/>
      <c r="APO48" s="134"/>
      <c r="APP48" s="134"/>
      <c r="APQ48" s="134"/>
      <c r="APR48" s="134"/>
      <c r="APS48" s="134"/>
      <c r="APT48" s="134"/>
      <c r="APU48" s="134"/>
      <c r="APV48" s="134"/>
      <c r="APW48" s="134"/>
      <c r="APX48" s="134"/>
      <c r="APY48" s="134"/>
      <c r="APZ48" s="134"/>
      <c r="AQA48" s="134"/>
      <c r="AQB48" s="134"/>
      <c r="AQC48" s="134"/>
      <c r="AQD48" s="134"/>
      <c r="AQE48" s="134"/>
      <c r="AQF48" s="134"/>
      <c r="AQG48" s="134"/>
      <c r="AQH48" s="134"/>
      <c r="AQI48" s="134"/>
      <c r="AQJ48" s="134"/>
      <c r="AQK48" s="134"/>
      <c r="AQL48" s="134"/>
      <c r="AQM48" s="134"/>
      <c r="AQN48" s="134"/>
      <c r="AQO48" s="134"/>
      <c r="AQP48" s="134"/>
      <c r="AQQ48" s="134"/>
      <c r="AQR48" s="134"/>
      <c r="AQS48" s="134"/>
      <c r="AQT48" s="134"/>
      <c r="AQU48" s="134"/>
      <c r="AQV48" s="134"/>
      <c r="AQW48" s="134"/>
      <c r="AQX48" s="134"/>
      <c r="AQY48" s="134"/>
      <c r="AQZ48" s="134"/>
      <c r="ARA48" s="134"/>
      <c r="ARB48" s="134"/>
      <c r="ARC48" s="134"/>
      <c r="ARD48" s="134"/>
      <c r="ARE48" s="134"/>
      <c r="ARF48" s="134"/>
      <c r="ARG48" s="134"/>
      <c r="ARH48" s="134"/>
      <c r="ARI48" s="134"/>
      <c r="ARJ48" s="134"/>
      <c r="ARK48" s="134"/>
      <c r="ARL48" s="134"/>
      <c r="ARM48" s="134"/>
      <c r="ARN48" s="134"/>
      <c r="ARO48" s="134"/>
      <c r="ARP48" s="134"/>
      <c r="ARQ48" s="134"/>
      <c r="ARR48" s="134"/>
      <c r="ARS48" s="134"/>
      <c r="ART48" s="134"/>
      <c r="ARU48" s="134"/>
      <c r="ARV48" s="134"/>
      <c r="ARW48" s="134"/>
      <c r="ARX48" s="134"/>
      <c r="ARY48" s="134"/>
      <c r="ARZ48" s="134"/>
      <c r="ASA48" s="134"/>
      <c r="ASB48" s="134"/>
      <c r="ASC48" s="134"/>
      <c r="ASD48" s="134"/>
      <c r="ASE48" s="134"/>
      <c r="ASF48" s="134"/>
      <c r="ASG48" s="134"/>
      <c r="ASH48" s="134"/>
      <c r="ASI48" s="134"/>
      <c r="ASJ48" s="134"/>
      <c r="ASK48" s="134"/>
      <c r="ASL48" s="134"/>
      <c r="ASM48" s="134"/>
      <c r="ASN48" s="134"/>
      <c r="ASO48" s="134"/>
      <c r="ASP48" s="134"/>
      <c r="ASQ48" s="134"/>
      <c r="ASR48" s="134"/>
      <c r="ASS48" s="134"/>
      <c r="AST48" s="134"/>
      <c r="ASU48" s="134"/>
      <c r="ASV48" s="134"/>
      <c r="ASW48" s="134"/>
      <c r="ASX48" s="134"/>
      <c r="ASY48" s="134"/>
      <c r="ASZ48" s="134"/>
      <c r="ATA48" s="134"/>
      <c r="ATB48" s="134"/>
      <c r="ATC48" s="134"/>
      <c r="ATD48" s="134"/>
      <c r="ATE48" s="134"/>
      <c r="ATF48" s="134"/>
      <c r="ATG48" s="134"/>
      <c r="ATH48" s="134"/>
      <c r="ATI48" s="134"/>
      <c r="ATJ48" s="134"/>
      <c r="ATK48" s="134"/>
      <c r="ATL48" s="134"/>
      <c r="ATM48" s="134"/>
      <c r="ATN48" s="134"/>
      <c r="ATO48" s="134"/>
      <c r="ATP48" s="134"/>
      <c r="ATQ48" s="134"/>
      <c r="ATR48" s="134"/>
      <c r="ATS48" s="134"/>
      <c r="ATT48" s="134"/>
      <c r="ATU48" s="134"/>
      <c r="ATV48" s="134"/>
      <c r="ATW48" s="134"/>
      <c r="ATX48" s="134"/>
      <c r="ATY48" s="134"/>
      <c r="ATZ48" s="134"/>
      <c r="AUA48" s="134"/>
      <c r="AUB48" s="134"/>
      <c r="AUC48" s="134"/>
      <c r="AUD48" s="134"/>
      <c r="AUE48" s="134"/>
      <c r="AUF48" s="134"/>
      <c r="AUG48" s="134"/>
      <c r="AUH48" s="134"/>
      <c r="AUI48" s="134"/>
      <c r="AUJ48" s="134"/>
      <c r="AUK48" s="134"/>
      <c r="AUL48" s="134"/>
      <c r="AUM48" s="134"/>
      <c r="AUN48" s="134"/>
      <c r="AUO48" s="134"/>
      <c r="AUP48" s="134"/>
      <c r="AUQ48" s="134"/>
      <c r="AUR48" s="134"/>
      <c r="AUS48" s="134"/>
      <c r="AUT48" s="134"/>
      <c r="AUU48" s="134"/>
      <c r="AUV48" s="134"/>
      <c r="AUW48" s="134"/>
      <c r="AUX48" s="134"/>
      <c r="AUY48" s="134"/>
      <c r="AUZ48" s="134"/>
      <c r="AVA48" s="134"/>
      <c r="AVB48" s="134"/>
      <c r="AVC48" s="134"/>
      <c r="AVD48" s="134"/>
      <c r="AVE48" s="134"/>
      <c r="AVF48" s="134"/>
      <c r="AVG48" s="134"/>
      <c r="AVH48" s="134"/>
      <c r="AVI48" s="134"/>
      <c r="AVJ48" s="134"/>
      <c r="AVK48" s="134"/>
      <c r="AVL48" s="134"/>
      <c r="AVM48" s="134"/>
      <c r="AVN48" s="134"/>
      <c r="AVO48" s="134"/>
      <c r="AVP48" s="134"/>
      <c r="AVQ48" s="134"/>
      <c r="AVR48" s="134"/>
      <c r="AVS48" s="134"/>
      <c r="AVT48" s="134"/>
      <c r="AVU48" s="134"/>
      <c r="AVV48" s="134"/>
      <c r="AVW48" s="134"/>
      <c r="AVX48" s="134"/>
      <c r="AVY48" s="134"/>
      <c r="AVZ48" s="134"/>
      <c r="AWA48" s="134"/>
      <c r="AWB48" s="134"/>
      <c r="AWC48" s="134"/>
      <c r="AWD48" s="134"/>
      <c r="AWE48" s="134"/>
      <c r="AWF48" s="134"/>
      <c r="AWG48" s="134"/>
      <c r="AWH48" s="134"/>
      <c r="AWI48" s="134"/>
      <c r="AWJ48" s="134"/>
      <c r="AWK48" s="134"/>
      <c r="AWL48" s="134"/>
      <c r="AWM48" s="134"/>
      <c r="AWN48" s="134"/>
      <c r="AWO48" s="134"/>
      <c r="AWP48" s="134"/>
      <c r="AWQ48" s="134"/>
      <c r="AWR48" s="134"/>
      <c r="AWS48" s="134"/>
      <c r="AWT48" s="134"/>
      <c r="AWU48" s="134"/>
      <c r="AWV48" s="134"/>
      <c r="AWW48" s="134"/>
      <c r="AWX48" s="134"/>
      <c r="AWY48" s="134"/>
      <c r="AWZ48" s="134"/>
      <c r="AXA48" s="134"/>
      <c r="AXB48" s="134"/>
      <c r="AXC48" s="134"/>
      <c r="AXD48" s="134"/>
      <c r="AXE48" s="134"/>
      <c r="AXF48" s="134"/>
      <c r="AXG48" s="134"/>
      <c r="AXH48" s="134"/>
      <c r="AXI48" s="134"/>
      <c r="AXJ48" s="134"/>
      <c r="AXK48" s="134"/>
      <c r="AXL48" s="134"/>
      <c r="AXM48" s="134"/>
      <c r="AXN48" s="134"/>
      <c r="AXO48" s="134"/>
      <c r="AXP48" s="134"/>
      <c r="AXQ48" s="134"/>
      <c r="AXR48" s="134"/>
      <c r="AXS48" s="134"/>
      <c r="AXT48" s="134"/>
      <c r="AXU48" s="134"/>
      <c r="AXV48" s="134"/>
      <c r="AXW48" s="134"/>
      <c r="AXX48" s="134"/>
      <c r="AXY48" s="134"/>
      <c r="AXZ48" s="134"/>
      <c r="AYA48" s="134"/>
      <c r="AYB48" s="134"/>
      <c r="AYC48" s="134"/>
      <c r="AYD48" s="134"/>
      <c r="AYE48" s="134"/>
      <c r="AYF48" s="134"/>
      <c r="AYG48" s="134"/>
      <c r="AYH48" s="134"/>
      <c r="AYI48" s="134"/>
      <c r="AYJ48" s="134"/>
      <c r="AYK48" s="134"/>
      <c r="AYL48" s="134"/>
      <c r="AYM48" s="134"/>
      <c r="AYN48" s="134"/>
      <c r="AYO48" s="134"/>
      <c r="AYP48" s="134"/>
      <c r="AYQ48" s="134"/>
      <c r="AYR48" s="134"/>
      <c r="AYS48" s="134"/>
      <c r="AYT48" s="134"/>
      <c r="AYU48" s="134"/>
      <c r="AYV48" s="134"/>
      <c r="AYW48" s="134"/>
      <c r="AYX48" s="134"/>
      <c r="AYY48" s="134"/>
      <c r="AYZ48" s="134"/>
      <c r="AZA48" s="134"/>
      <c r="AZB48" s="134"/>
      <c r="AZC48" s="134"/>
      <c r="AZD48" s="134"/>
      <c r="AZE48" s="134"/>
      <c r="AZF48" s="134"/>
      <c r="AZG48" s="134"/>
      <c r="AZH48" s="134"/>
      <c r="AZI48" s="134"/>
      <c r="AZJ48" s="134"/>
      <c r="AZK48" s="134"/>
      <c r="AZL48" s="134"/>
      <c r="AZM48" s="134"/>
      <c r="AZN48" s="134"/>
      <c r="AZO48" s="134"/>
      <c r="AZP48" s="134"/>
      <c r="AZQ48" s="134"/>
      <c r="AZR48" s="134"/>
      <c r="AZS48" s="134"/>
      <c r="AZT48" s="134"/>
      <c r="AZU48" s="134"/>
      <c r="AZV48" s="134"/>
      <c r="AZW48" s="134"/>
      <c r="AZX48" s="134"/>
      <c r="AZY48" s="134"/>
      <c r="AZZ48" s="134"/>
      <c r="BAA48" s="134"/>
      <c r="BAB48" s="134"/>
      <c r="BAC48" s="134"/>
      <c r="BAD48" s="134"/>
      <c r="BAE48" s="134"/>
      <c r="BAF48" s="134"/>
      <c r="BAG48" s="134"/>
      <c r="BAH48" s="134"/>
      <c r="BAI48" s="134"/>
      <c r="BAJ48" s="134"/>
      <c r="BAK48" s="134"/>
      <c r="BAL48" s="134"/>
      <c r="BAM48" s="134"/>
      <c r="BAN48" s="134"/>
      <c r="BAO48" s="134"/>
      <c r="BAP48" s="134"/>
      <c r="BAQ48" s="134"/>
      <c r="BAR48" s="134"/>
      <c r="BAS48" s="134"/>
      <c r="BAT48" s="134"/>
      <c r="BAU48" s="134"/>
      <c r="BAV48" s="134"/>
      <c r="BAW48" s="134"/>
      <c r="BAX48" s="134"/>
      <c r="BAY48" s="134"/>
      <c r="BAZ48" s="134"/>
      <c r="BBA48" s="134"/>
      <c r="BBB48" s="134"/>
      <c r="BBC48" s="134"/>
      <c r="BBD48" s="134"/>
      <c r="BBE48" s="134"/>
      <c r="BBF48" s="134"/>
      <c r="BBG48" s="134"/>
      <c r="BBH48" s="134"/>
      <c r="BBI48" s="134"/>
      <c r="BBJ48" s="134"/>
      <c r="BBK48" s="134"/>
      <c r="BBL48" s="134"/>
      <c r="BBM48" s="134"/>
      <c r="BBN48" s="134"/>
      <c r="BBO48" s="134"/>
      <c r="BBP48" s="134"/>
      <c r="BBQ48" s="134"/>
      <c r="BBR48" s="134"/>
      <c r="BBS48" s="134"/>
      <c r="BBT48" s="134"/>
      <c r="BBU48" s="134"/>
      <c r="BBV48" s="134"/>
      <c r="BBW48" s="134"/>
      <c r="BBX48" s="134"/>
      <c r="BBY48" s="134"/>
      <c r="BBZ48" s="134"/>
      <c r="BCA48" s="134"/>
      <c r="BCB48" s="134"/>
      <c r="BCC48" s="134"/>
      <c r="BCD48" s="134"/>
      <c r="BCE48" s="134"/>
      <c r="BCF48" s="134"/>
      <c r="BCG48" s="134"/>
      <c r="BCH48" s="134"/>
      <c r="BCI48" s="134"/>
      <c r="BCJ48" s="134"/>
      <c r="BCK48" s="134"/>
      <c r="BCL48" s="134"/>
      <c r="BCM48" s="134"/>
      <c r="BCN48" s="134"/>
      <c r="BCO48" s="134"/>
      <c r="BCP48" s="134"/>
      <c r="BCQ48" s="134"/>
      <c r="BCR48" s="134"/>
      <c r="BCS48" s="134"/>
      <c r="BCT48" s="134"/>
      <c r="BCU48" s="134"/>
      <c r="BCV48" s="134"/>
      <c r="BCW48" s="134"/>
      <c r="BCX48" s="134"/>
      <c r="BCY48" s="134"/>
      <c r="BCZ48" s="134"/>
      <c r="BDA48" s="134"/>
      <c r="BDB48" s="134"/>
      <c r="BDC48" s="134"/>
      <c r="BDD48" s="134"/>
      <c r="BDE48" s="134"/>
      <c r="BDF48" s="134"/>
      <c r="BDG48" s="134"/>
      <c r="BDH48" s="134"/>
      <c r="BDI48" s="134"/>
      <c r="BDJ48" s="134"/>
      <c r="BDK48" s="134"/>
      <c r="BDL48" s="134"/>
      <c r="BDM48" s="134"/>
      <c r="BDN48" s="134"/>
      <c r="BDO48" s="134"/>
      <c r="BDP48" s="134"/>
      <c r="BDQ48" s="134"/>
      <c r="BDR48" s="134"/>
      <c r="BDS48" s="134"/>
      <c r="BDT48" s="134"/>
      <c r="BDU48" s="134"/>
      <c r="BDV48" s="134"/>
      <c r="BDW48" s="134"/>
      <c r="BDX48" s="134"/>
      <c r="BDY48" s="134"/>
      <c r="BDZ48" s="134"/>
      <c r="BEA48" s="134"/>
      <c r="BEB48" s="134"/>
      <c r="BEC48" s="134"/>
      <c r="BED48" s="134"/>
      <c r="BEE48" s="134"/>
      <c r="BEF48" s="134"/>
      <c r="BEG48" s="134"/>
      <c r="BEH48" s="134"/>
      <c r="BEI48" s="134"/>
      <c r="BEJ48" s="134"/>
      <c r="BEK48" s="134"/>
      <c r="BEL48" s="134"/>
      <c r="BEM48" s="134"/>
      <c r="BEN48" s="134"/>
      <c r="BEO48" s="134"/>
      <c r="BEP48" s="134"/>
      <c r="BEQ48" s="134"/>
      <c r="BER48" s="134"/>
      <c r="BES48" s="134"/>
      <c r="BET48" s="134"/>
      <c r="BEU48" s="134"/>
      <c r="BEV48" s="134"/>
      <c r="BEW48" s="134"/>
      <c r="BEX48" s="134"/>
      <c r="BEY48" s="134"/>
      <c r="BEZ48" s="134"/>
      <c r="BFA48" s="134"/>
      <c r="BFB48" s="134"/>
      <c r="BFC48" s="134"/>
      <c r="BFD48" s="134"/>
      <c r="BFE48" s="134"/>
      <c r="BFF48" s="134"/>
      <c r="BFG48" s="134"/>
      <c r="BFH48" s="134"/>
      <c r="BFI48" s="134"/>
      <c r="BFJ48" s="134"/>
      <c r="BFK48" s="134"/>
      <c r="BFL48" s="134"/>
      <c r="BFM48" s="134"/>
      <c r="BFN48" s="134"/>
      <c r="BFO48" s="134"/>
      <c r="BFP48" s="134"/>
      <c r="BFQ48" s="134"/>
      <c r="BFR48" s="134"/>
      <c r="BFS48" s="134"/>
      <c r="BFT48" s="134"/>
      <c r="BFU48" s="134"/>
      <c r="BFV48" s="134"/>
      <c r="BFW48" s="134"/>
      <c r="BFX48" s="134"/>
      <c r="BFY48" s="134"/>
      <c r="BFZ48" s="134"/>
      <c r="BGA48" s="134"/>
      <c r="BGB48" s="134"/>
      <c r="BGC48" s="134"/>
      <c r="BGD48" s="134"/>
      <c r="BGE48" s="134"/>
      <c r="BGF48" s="134"/>
      <c r="BGG48" s="134"/>
      <c r="BGH48" s="134"/>
      <c r="BGI48" s="134"/>
      <c r="BGJ48" s="134"/>
      <c r="BGK48" s="134"/>
      <c r="BGL48" s="134"/>
      <c r="BGM48" s="134"/>
      <c r="BGN48" s="134"/>
      <c r="BGO48" s="134"/>
      <c r="BGP48" s="134"/>
      <c r="BGQ48" s="134"/>
      <c r="BGR48" s="134"/>
      <c r="BGS48" s="134"/>
      <c r="BGT48" s="134"/>
      <c r="BGU48" s="134"/>
      <c r="BGV48" s="134"/>
      <c r="BGW48" s="134"/>
      <c r="BGX48" s="134"/>
      <c r="BGY48" s="134"/>
      <c r="BGZ48" s="134"/>
      <c r="BHA48" s="134"/>
      <c r="BHB48" s="134"/>
      <c r="BHC48" s="134"/>
      <c r="BHD48" s="134"/>
      <c r="BHE48" s="134"/>
      <c r="BHF48" s="134"/>
      <c r="BHG48" s="134"/>
      <c r="BHH48" s="134"/>
      <c r="BHI48" s="134"/>
      <c r="BHJ48" s="134"/>
      <c r="BHK48" s="134"/>
      <c r="BHL48" s="134"/>
      <c r="BHM48" s="134"/>
      <c r="BHN48" s="134"/>
      <c r="BHO48" s="134"/>
      <c r="BHP48" s="134"/>
      <c r="BHQ48" s="134"/>
      <c r="BHR48" s="134"/>
      <c r="BHS48" s="134"/>
      <c r="BHT48" s="134"/>
      <c r="BHU48" s="134"/>
      <c r="BHV48" s="134"/>
      <c r="BHW48" s="134"/>
      <c r="BHX48" s="134"/>
      <c r="BHY48" s="134"/>
      <c r="BHZ48" s="134"/>
      <c r="BIA48" s="134"/>
      <c r="BIB48" s="134"/>
      <c r="BIC48" s="134"/>
      <c r="BID48" s="134"/>
      <c r="BIE48" s="134"/>
      <c r="BIF48" s="134"/>
      <c r="BIG48" s="134"/>
      <c r="BIH48" s="134"/>
      <c r="BII48" s="134"/>
      <c r="BIJ48" s="134"/>
      <c r="BIK48" s="134"/>
      <c r="BIL48" s="134"/>
      <c r="BIM48" s="134"/>
      <c r="BIN48" s="134"/>
      <c r="BIO48" s="134"/>
      <c r="BIP48" s="134"/>
      <c r="BIQ48" s="134"/>
      <c r="BIR48" s="134"/>
      <c r="BIS48" s="134"/>
      <c r="BIT48" s="134"/>
      <c r="BIU48" s="134"/>
      <c r="BIV48" s="134"/>
      <c r="BIW48" s="134"/>
      <c r="BIX48" s="134"/>
      <c r="BIY48" s="134"/>
      <c r="BIZ48" s="134"/>
      <c r="BJA48" s="134"/>
      <c r="BJB48" s="134"/>
      <c r="BJC48" s="134"/>
      <c r="BJD48" s="134"/>
      <c r="BJE48" s="134"/>
      <c r="BJF48" s="134"/>
      <c r="BJG48" s="134"/>
      <c r="BJH48" s="134"/>
      <c r="BJI48" s="134"/>
      <c r="BJJ48" s="134"/>
      <c r="BJK48" s="134"/>
      <c r="BJL48" s="134"/>
      <c r="BJM48" s="134"/>
      <c r="BJN48" s="134"/>
      <c r="BJO48" s="134"/>
      <c r="BJP48" s="134"/>
      <c r="BJQ48" s="134"/>
      <c r="BJR48" s="134"/>
      <c r="BJS48" s="134"/>
      <c r="BJT48" s="134"/>
      <c r="BJU48" s="134"/>
      <c r="BJV48" s="134"/>
      <c r="BJW48" s="134"/>
      <c r="BJX48" s="134"/>
      <c r="BJY48" s="134"/>
      <c r="BJZ48" s="134"/>
      <c r="BKA48" s="134"/>
      <c r="BKB48" s="134"/>
      <c r="BKC48" s="134"/>
      <c r="BKD48" s="134"/>
      <c r="BKE48" s="134"/>
      <c r="BKF48" s="134"/>
      <c r="BKG48" s="134"/>
      <c r="BKH48" s="134"/>
      <c r="BKI48" s="134"/>
      <c r="BKJ48" s="134"/>
      <c r="BKK48" s="134"/>
      <c r="BKL48" s="134"/>
      <c r="BKM48" s="134"/>
      <c r="BKN48" s="134"/>
      <c r="BKO48" s="134"/>
      <c r="BKP48" s="134"/>
      <c r="BKQ48" s="134"/>
      <c r="BKR48" s="134"/>
      <c r="BKS48" s="134"/>
      <c r="BKT48" s="134"/>
      <c r="BKU48" s="134"/>
      <c r="BKV48" s="134"/>
      <c r="BKW48" s="134"/>
      <c r="BKX48" s="134"/>
      <c r="BKY48" s="134"/>
      <c r="BKZ48" s="134"/>
      <c r="BLA48" s="134"/>
      <c r="BLB48" s="134"/>
      <c r="BLC48" s="134"/>
      <c r="BLD48" s="134"/>
      <c r="BLE48" s="134"/>
      <c r="BLF48" s="134"/>
      <c r="BLG48" s="134"/>
      <c r="BLH48" s="134"/>
      <c r="BLI48" s="134"/>
      <c r="BLJ48" s="134"/>
      <c r="BLK48" s="134"/>
      <c r="BLL48" s="134"/>
      <c r="BLM48" s="134"/>
      <c r="BLN48" s="134"/>
      <c r="BLO48" s="134"/>
      <c r="BLP48" s="134"/>
      <c r="BLQ48" s="134"/>
      <c r="BLR48" s="134"/>
      <c r="BLS48" s="134"/>
      <c r="BLT48" s="134"/>
      <c r="BLU48" s="134"/>
      <c r="BLV48" s="134"/>
      <c r="BLW48" s="134"/>
      <c r="BLX48" s="134"/>
      <c r="BLY48" s="134"/>
      <c r="BLZ48" s="134"/>
      <c r="BMA48" s="134"/>
      <c r="BMB48" s="134"/>
      <c r="BMC48" s="134"/>
      <c r="BMD48" s="134"/>
      <c r="BME48" s="134"/>
      <c r="BMF48" s="134"/>
      <c r="BMG48" s="134"/>
      <c r="BMH48" s="134"/>
      <c r="BMI48" s="134"/>
      <c r="BMJ48" s="134"/>
      <c r="BMK48" s="134"/>
      <c r="BML48" s="134"/>
      <c r="BMM48" s="134"/>
      <c r="BMN48" s="134"/>
      <c r="BMO48" s="134"/>
      <c r="BMP48" s="134"/>
      <c r="BMQ48" s="134"/>
      <c r="BMR48" s="134"/>
      <c r="BMS48" s="134"/>
      <c r="BMT48" s="134"/>
      <c r="BMU48" s="134"/>
      <c r="BMV48" s="134"/>
      <c r="BMW48" s="134"/>
      <c r="BMX48" s="134"/>
      <c r="BMY48" s="134"/>
      <c r="BMZ48" s="134"/>
      <c r="BNA48" s="134"/>
      <c r="BNB48" s="134"/>
      <c r="BNC48" s="134"/>
      <c r="BND48" s="134"/>
      <c r="BNE48" s="134"/>
      <c r="BNF48" s="134"/>
      <c r="BNG48" s="134"/>
      <c r="BNH48" s="134"/>
      <c r="BNI48" s="134"/>
      <c r="BNJ48" s="134"/>
      <c r="BNK48" s="134"/>
      <c r="BNL48" s="134"/>
      <c r="BNM48" s="134"/>
      <c r="BNN48" s="134"/>
      <c r="BNO48" s="134"/>
      <c r="BNP48" s="134"/>
      <c r="BNQ48" s="134"/>
      <c r="BNR48" s="134"/>
      <c r="BNS48" s="134"/>
      <c r="BNT48" s="134"/>
      <c r="BNU48" s="134"/>
      <c r="BNV48" s="134"/>
      <c r="BNW48" s="134"/>
      <c r="BNX48" s="134"/>
      <c r="BNY48" s="134"/>
      <c r="BNZ48" s="134"/>
      <c r="BOA48" s="134"/>
      <c r="BOB48" s="134"/>
      <c r="BOC48" s="134"/>
      <c r="BOD48" s="134"/>
      <c r="BOE48" s="134"/>
      <c r="BOF48" s="134"/>
      <c r="BOG48" s="134"/>
      <c r="BOH48" s="134"/>
      <c r="BOI48" s="134"/>
      <c r="BOJ48" s="134"/>
      <c r="BOK48" s="134"/>
      <c r="BOL48" s="134"/>
      <c r="BOM48" s="134"/>
      <c r="BON48" s="134"/>
      <c r="BOO48" s="134"/>
      <c r="BOP48" s="134"/>
      <c r="BOQ48" s="134"/>
      <c r="BOR48" s="134"/>
      <c r="BOS48" s="134"/>
      <c r="BOT48" s="134"/>
      <c r="BOU48" s="134"/>
      <c r="BOV48" s="134"/>
      <c r="BOW48" s="134"/>
      <c r="BOX48" s="134"/>
      <c r="BOY48" s="134"/>
      <c r="BOZ48" s="134"/>
      <c r="BPA48" s="134"/>
      <c r="BPB48" s="134"/>
      <c r="BPC48" s="134"/>
      <c r="BPD48" s="134"/>
      <c r="BPE48" s="134"/>
      <c r="BPF48" s="134"/>
      <c r="BPG48" s="134"/>
      <c r="BPH48" s="134"/>
      <c r="BPI48" s="134"/>
      <c r="BPJ48" s="134"/>
      <c r="BPK48" s="134"/>
      <c r="BPL48" s="134"/>
      <c r="BPM48" s="134"/>
      <c r="BPN48" s="134"/>
      <c r="BPO48" s="134"/>
      <c r="BPP48" s="134"/>
      <c r="BPQ48" s="134"/>
      <c r="BPR48" s="134"/>
      <c r="BPS48" s="134"/>
      <c r="BPT48" s="134"/>
      <c r="BPU48" s="134"/>
      <c r="BPV48" s="134"/>
      <c r="BPW48" s="134"/>
      <c r="BPX48" s="134"/>
      <c r="BPY48" s="134"/>
      <c r="BPZ48" s="134"/>
      <c r="BQA48" s="134"/>
      <c r="BQB48" s="134"/>
      <c r="BQC48" s="134"/>
      <c r="BQD48" s="134"/>
      <c r="BQE48" s="134"/>
      <c r="BQF48" s="134"/>
      <c r="BQG48" s="134"/>
      <c r="BQH48" s="134"/>
      <c r="BQI48" s="134"/>
      <c r="BQJ48" s="134"/>
      <c r="BQK48" s="134"/>
      <c r="BQL48" s="134"/>
      <c r="BQM48" s="134"/>
      <c r="BQN48" s="134"/>
      <c r="BQO48" s="134"/>
      <c r="BQP48" s="134"/>
      <c r="BQQ48" s="134"/>
      <c r="BQR48" s="134"/>
      <c r="BQS48" s="134"/>
      <c r="BQT48" s="134"/>
      <c r="BQU48" s="134"/>
      <c r="BQV48" s="134"/>
      <c r="BQW48" s="134"/>
      <c r="BQX48" s="134"/>
      <c r="BQY48" s="134"/>
      <c r="BQZ48" s="134"/>
      <c r="BRA48" s="134"/>
      <c r="BRB48" s="134"/>
      <c r="BRC48" s="134"/>
      <c r="BRD48" s="134"/>
      <c r="BRE48" s="134"/>
      <c r="BRF48" s="134"/>
      <c r="BRG48" s="134"/>
      <c r="BRH48" s="134"/>
      <c r="BRI48" s="134"/>
      <c r="BRJ48" s="134"/>
      <c r="BRK48" s="134"/>
      <c r="BRL48" s="134"/>
      <c r="BRM48" s="134"/>
      <c r="BRN48" s="134"/>
      <c r="BRO48" s="134"/>
      <c r="BRP48" s="134"/>
      <c r="BRQ48" s="134"/>
      <c r="BRR48" s="134"/>
      <c r="BRS48" s="134"/>
      <c r="BRT48" s="134"/>
      <c r="BRU48" s="134"/>
      <c r="BRV48" s="134"/>
      <c r="BRW48" s="134"/>
      <c r="BRX48" s="134"/>
      <c r="BRY48" s="134"/>
      <c r="BRZ48" s="134"/>
      <c r="BSA48" s="134"/>
      <c r="BSB48" s="134"/>
      <c r="BSC48" s="134"/>
      <c r="BSD48" s="134"/>
      <c r="BSE48" s="134"/>
      <c r="BSF48" s="134"/>
      <c r="BSG48" s="134"/>
      <c r="BSH48" s="134"/>
      <c r="BSI48" s="134"/>
      <c r="BSJ48" s="134"/>
      <c r="BSK48" s="134"/>
      <c r="BSL48" s="134"/>
      <c r="BSM48" s="134"/>
      <c r="BSN48" s="134"/>
      <c r="BSO48" s="134"/>
      <c r="BSP48" s="134"/>
      <c r="BSQ48" s="134"/>
      <c r="BSR48" s="134"/>
      <c r="BSS48" s="134"/>
      <c r="BST48" s="134"/>
      <c r="BSU48" s="134"/>
      <c r="BSV48" s="134"/>
      <c r="BSW48" s="134"/>
      <c r="BSX48" s="134"/>
      <c r="BSY48" s="134"/>
      <c r="BSZ48" s="134"/>
      <c r="BTA48" s="134"/>
      <c r="BTB48" s="134"/>
      <c r="BTC48" s="134"/>
      <c r="BTD48" s="134"/>
      <c r="BTE48" s="134"/>
      <c r="BTF48" s="134"/>
      <c r="BTG48" s="134"/>
      <c r="BTH48" s="134"/>
      <c r="BTI48" s="134"/>
      <c r="BTJ48" s="134"/>
      <c r="BTK48" s="134"/>
      <c r="BTL48" s="134"/>
      <c r="BTM48" s="134"/>
      <c r="BTN48" s="134"/>
      <c r="BTO48" s="134"/>
      <c r="BTP48" s="134"/>
      <c r="BTQ48" s="134"/>
      <c r="BTR48" s="134"/>
      <c r="BTS48" s="134"/>
      <c r="BTT48" s="134"/>
      <c r="BTU48" s="134"/>
      <c r="BTV48" s="134"/>
      <c r="BTW48" s="134"/>
      <c r="BTX48" s="134"/>
      <c r="BTY48" s="134"/>
      <c r="BTZ48" s="134"/>
      <c r="BUA48" s="134"/>
      <c r="BUB48" s="134"/>
      <c r="BUC48" s="134"/>
      <c r="BUD48" s="134"/>
      <c r="BUE48" s="134"/>
      <c r="BUF48" s="134"/>
      <c r="BUG48" s="134"/>
      <c r="BUH48" s="134"/>
      <c r="BUI48" s="134"/>
      <c r="BUJ48" s="134"/>
      <c r="BUK48" s="134"/>
      <c r="BUL48" s="134"/>
      <c r="BUM48" s="134"/>
      <c r="BUN48" s="134"/>
      <c r="BUO48" s="134"/>
      <c r="BUP48" s="134"/>
      <c r="BUQ48" s="134"/>
      <c r="BUR48" s="134"/>
      <c r="BUS48" s="134"/>
      <c r="BUT48" s="134"/>
      <c r="BUU48" s="134"/>
      <c r="BUV48" s="134"/>
      <c r="BUW48" s="134"/>
      <c r="BUX48" s="134"/>
      <c r="BUY48" s="134"/>
      <c r="BUZ48" s="134"/>
      <c r="BVA48" s="134"/>
      <c r="BVB48" s="134"/>
      <c r="BVC48" s="134"/>
      <c r="BVD48" s="134"/>
      <c r="BVE48" s="134"/>
      <c r="BVF48" s="134"/>
      <c r="BVG48" s="134"/>
      <c r="BVH48" s="134"/>
      <c r="BVI48" s="134"/>
      <c r="BVJ48" s="134"/>
      <c r="BVK48" s="134"/>
      <c r="BVL48" s="134"/>
      <c r="BVM48" s="134"/>
      <c r="BVN48" s="134"/>
      <c r="BVO48" s="134"/>
      <c r="BVP48" s="134"/>
      <c r="BVQ48" s="134"/>
      <c r="BVR48" s="134"/>
      <c r="BVS48" s="134"/>
      <c r="BVT48" s="134"/>
      <c r="BVU48" s="134"/>
      <c r="BVV48" s="134"/>
      <c r="BVW48" s="134"/>
      <c r="BVX48" s="134"/>
      <c r="BVY48" s="134"/>
      <c r="BVZ48" s="134"/>
      <c r="BWA48" s="134"/>
      <c r="BWB48" s="134"/>
      <c r="BWC48" s="134"/>
      <c r="BWD48" s="134"/>
      <c r="BWE48" s="134"/>
      <c r="BWF48" s="134"/>
      <c r="BWG48" s="134"/>
      <c r="BWH48" s="134"/>
      <c r="BWI48" s="134"/>
      <c r="BWJ48" s="134"/>
      <c r="BWK48" s="134"/>
      <c r="BWL48" s="134"/>
      <c r="BWM48" s="134"/>
      <c r="BWN48" s="134"/>
      <c r="BWO48" s="134"/>
      <c r="BWP48" s="134"/>
      <c r="BWQ48" s="134"/>
      <c r="BWR48" s="134"/>
      <c r="BWS48" s="134"/>
      <c r="BWT48" s="134"/>
      <c r="BWU48" s="134"/>
      <c r="BWV48" s="134"/>
      <c r="BWW48" s="134"/>
      <c r="BWX48" s="134"/>
      <c r="BWY48" s="134"/>
      <c r="BWZ48" s="134"/>
      <c r="BXA48" s="134"/>
      <c r="BXB48" s="134"/>
      <c r="BXC48" s="134"/>
      <c r="BXD48" s="134"/>
      <c r="BXE48" s="134"/>
      <c r="BXF48" s="134"/>
      <c r="BXG48" s="134"/>
      <c r="BXH48" s="134"/>
      <c r="BXI48" s="134"/>
      <c r="BXJ48" s="134"/>
      <c r="BXK48" s="134"/>
      <c r="BXL48" s="134"/>
      <c r="BXM48" s="134"/>
      <c r="BXN48" s="134"/>
      <c r="BXO48" s="134"/>
      <c r="BXP48" s="134"/>
      <c r="BXQ48" s="134"/>
      <c r="BXR48" s="134"/>
      <c r="BXS48" s="134"/>
      <c r="BXT48" s="134"/>
      <c r="BXU48" s="134"/>
      <c r="BXV48" s="134"/>
      <c r="BXW48" s="134"/>
      <c r="BXX48" s="134"/>
      <c r="BXY48" s="134"/>
      <c r="BXZ48" s="134"/>
      <c r="BYA48" s="134"/>
      <c r="BYB48" s="134"/>
      <c r="BYC48" s="134"/>
      <c r="BYD48" s="134"/>
      <c r="BYE48" s="134"/>
      <c r="BYF48" s="134"/>
      <c r="BYG48" s="134"/>
      <c r="BYH48" s="134"/>
      <c r="BYI48" s="134"/>
      <c r="BYJ48" s="134"/>
      <c r="BYK48" s="134"/>
      <c r="BYL48" s="134"/>
      <c r="BYM48" s="134"/>
      <c r="BYN48" s="134"/>
      <c r="BYO48" s="134"/>
      <c r="BYP48" s="134"/>
      <c r="BYQ48" s="134"/>
      <c r="BYR48" s="134"/>
      <c r="BYS48" s="134"/>
      <c r="BYT48" s="134"/>
      <c r="BYU48" s="134"/>
      <c r="BYV48" s="134"/>
      <c r="BYW48" s="134"/>
      <c r="BYX48" s="134"/>
      <c r="BYY48" s="134"/>
      <c r="BYZ48" s="134"/>
      <c r="BZA48" s="134"/>
      <c r="BZB48" s="134"/>
      <c r="BZC48" s="134"/>
      <c r="BZD48" s="134"/>
      <c r="BZE48" s="134"/>
      <c r="BZF48" s="134"/>
      <c r="BZG48" s="134"/>
      <c r="BZH48" s="134"/>
      <c r="BZI48" s="134"/>
      <c r="BZJ48" s="134"/>
      <c r="BZK48" s="134"/>
      <c r="BZL48" s="134"/>
      <c r="BZM48" s="134"/>
      <c r="BZN48" s="134"/>
      <c r="BZO48" s="134"/>
      <c r="BZP48" s="134"/>
      <c r="BZQ48" s="134"/>
      <c r="BZR48" s="134"/>
      <c r="BZS48" s="134"/>
      <c r="BZT48" s="134"/>
      <c r="BZU48" s="134"/>
      <c r="BZV48" s="134"/>
      <c r="BZW48" s="134"/>
      <c r="BZX48" s="134"/>
      <c r="BZY48" s="134"/>
      <c r="BZZ48" s="134"/>
      <c r="CAA48" s="134"/>
      <c r="CAB48" s="134"/>
      <c r="CAC48" s="134"/>
      <c r="CAD48" s="134"/>
      <c r="CAE48" s="134"/>
      <c r="CAF48" s="134"/>
      <c r="CAG48" s="134"/>
      <c r="CAH48" s="134"/>
      <c r="CAI48" s="134"/>
      <c r="CAJ48" s="134"/>
      <c r="CAK48" s="134"/>
      <c r="CAL48" s="134"/>
      <c r="CAM48" s="134"/>
      <c r="CAN48" s="134"/>
      <c r="CAO48" s="134"/>
      <c r="CAP48" s="134"/>
      <c r="CAQ48" s="134"/>
      <c r="CAR48" s="134"/>
      <c r="CAS48" s="134"/>
      <c r="CAT48" s="134"/>
      <c r="CAU48" s="134"/>
      <c r="CAV48" s="134"/>
      <c r="CAW48" s="134"/>
      <c r="CAX48" s="134"/>
      <c r="CAY48" s="134"/>
      <c r="CAZ48" s="134"/>
      <c r="CBA48" s="134"/>
      <c r="CBB48" s="134"/>
      <c r="CBC48" s="134"/>
      <c r="CBD48" s="134"/>
      <c r="CBE48" s="134"/>
      <c r="CBF48" s="134"/>
      <c r="CBG48" s="134"/>
      <c r="CBH48" s="134"/>
      <c r="CBI48" s="134"/>
      <c r="CBJ48" s="134"/>
      <c r="CBK48" s="134"/>
      <c r="CBL48" s="134"/>
      <c r="CBM48" s="134"/>
      <c r="CBN48" s="134"/>
      <c r="CBO48" s="134"/>
      <c r="CBP48" s="134"/>
      <c r="CBQ48" s="134"/>
      <c r="CBR48" s="134"/>
      <c r="CBS48" s="134"/>
      <c r="CBT48" s="134"/>
      <c r="CBU48" s="134"/>
      <c r="CBV48" s="134"/>
      <c r="CBW48" s="134"/>
      <c r="CBX48" s="134"/>
      <c r="CBY48" s="134"/>
      <c r="CBZ48" s="134"/>
      <c r="CCA48" s="134"/>
      <c r="CCB48" s="134"/>
      <c r="CCC48" s="134"/>
      <c r="CCD48" s="134"/>
      <c r="CCE48" s="134"/>
      <c r="CCF48" s="134"/>
      <c r="CCG48" s="134"/>
      <c r="CCH48" s="134"/>
      <c r="CCI48" s="134"/>
      <c r="CCJ48" s="134"/>
      <c r="CCK48" s="134"/>
      <c r="CCL48" s="134"/>
      <c r="CCM48" s="134"/>
      <c r="CCN48" s="134"/>
      <c r="CCO48" s="134"/>
      <c r="CCP48" s="134"/>
      <c r="CCQ48" s="134"/>
      <c r="CCR48" s="134"/>
      <c r="CCS48" s="134"/>
      <c r="CCT48" s="134"/>
      <c r="CCU48" s="134"/>
      <c r="CCV48" s="134"/>
      <c r="CCW48" s="134"/>
      <c r="CCX48" s="134"/>
      <c r="CCY48" s="134"/>
      <c r="CCZ48" s="134"/>
      <c r="CDA48" s="134"/>
      <c r="CDB48" s="134"/>
      <c r="CDC48" s="134"/>
      <c r="CDD48" s="134"/>
      <c r="CDE48" s="134"/>
      <c r="CDF48" s="134"/>
      <c r="CDG48" s="134"/>
      <c r="CDH48" s="134"/>
      <c r="CDI48" s="134"/>
      <c r="CDJ48" s="134"/>
      <c r="CDK48" s="134"/>
      <c r="CDL48" s="134"/>
      <c r="CDM48" s="134"/>
      <c r="CDN48" s="134"/>
      <c r="CDO48" s="134"/>
      <c r="CDP48" s="134"/>
      <c r="CDQ48" s="134"/>
      <c r="CDR48" s="134"/>
      <c r="CDS48" s="134"/>
      <c r="CDT48" s="134"/>
      <c r="CDU48" s="134"/>
      <c r="CDV48" s="134"/>
      <c r="CDW48" s="134"/>
      <c r="CDX48" s="134"/>
      <c r="CDY48" s="134"/>
      <c r="CDZ48" s="134"/>
      <c r="CEA48" s="134"/>
      <c r="CEB48" s="134"/>
      <c r="CEC48" s="134"/>
      <c r="CED48" s="134"/>
      <c r="CEE48" s="134"/>
      <c r="CEF48" s="134"/>
      <c r="CEG48" s="134"/>
      <c r="CEH48" s="134"/>
      <c r="CEI48" s="134"/>
      <c r="CEJ48" s="134"/>
      <c r="CEK48" s="134"/>
      <c r="CEL48" s="134"/>
      <c r="CEM48" s="134"/>
      <c r="CEN48" s="134"/>
      <c r="CEO48" s="134"/>
      <c r="CEP48" s="134"/>
      <c r="CEQ48" s="134"/>
      <c r="CER48" s="134"/>
      <c r="CES48" s="134"/>
      <c r="CET48" s="134"/>
      <c r="CEU48" s="134"/>
      <c r="CEV48" s="134"/>
      <c r="CEW48" s="134"/>
      <c r="CEX48" s="134"/>
      <c r="CEY48" s="134"/>
      <c r="CEZ48" s="134"/>
      <c r="CFA48" s="134"/>
      <c r="CFB48" s="134"/>
      <c r="CFC48" s="134"/>
      <c r="CFD48" s="134"/>
      <c r="CFE48" s="134"/>
      <c r="CFF48" s="134"/>
      <c r="CFG48" s="134"/>
      <c r="CFH48" s="134"/>
      <c r="CFI48" s="134"/>
      <c r="CFJ48" s="134"/>
      <c r="CFK48" s="134"/>
      <c r="CFL48" s="134"/>
      <c r="CFM48" s="134"/>
      <c r="CFN48" s="134"/>
      <c r="CFO48" s="134"/>
      <c r="CFP48" s="134"/>
      <c r="CFQ48" s="134"/>
      <c r="CFR48" s="134"/>
      <c r="CFS48" s="134"/>
      <c r="CFT48" s="134"/>
      <c r="CFU48" s="134"/>
      <c r="CFV48" s="134"/>
      <c r="CFW48" s="134"/>
      <c r="CFX48" s="134"/>
      <c r="CFY48" s="134"/>
      <c r="CFZ48" s="134"/>
      <c r="CGA48" s="134"/>
      <c r="CGB48" s="134"/>
      <c r="CGC48" s="134"/>
      <c r="CGD48" s="134"/>
      <c r="CGE48" s="134"/>
      <c r="CGF48" s="134"/>
      <c r="CGG48" s="134"/>
      <c r="CGH48" s="134"/>
      <c r="CGI48" s="134"/>
      <c r="CGJ48" s="134"/>
      <c r="CGK48" s="134"/>
      <c r="CGL48" s="134"/>
      <c r="CGM48" s="134"/>
      <c r="CGN48" s="134"/>
      <c r="CGO48" s="134"/>
      <c r="CGP48" s="134"/>
      <c r="CGQ48" s="134"/>
      <c r="CGR48" s="134"/>
      <c r="CGS48" s="134"/>
      <c r="CGT48" s="134"/>
      <c r="CGU48" s="134"/>
      <c r="CGV48" s="134"/>
      <c r="CGW48" s="134"/>
      <c r="CGX48" s="134"/>
      <c r="CGY48" s="134"/>
      <c r="CGZ48" s="134"/>
      <c r="CHA48" s="134"/>
      <c r="CHB48" s="134"/>
      <c r="CHC48" s="134"/>
      <c r="CHD48" s="134"/>
      <c r="CHE48" s="134"/>
      <c r="CHF48" s="134"/>
      <c r="CHG48" s="134"/>
      <c r="CHH48" s="134"/>
      <c r="CHI48" s="134"/>
      <c r="CHJ48" s="134"/>
      <c r="CHK48" s="134"/>
      <c r="CHL48" s="134"/>
      <c r="CHM48" s="134"/>
      <c r="CHN48" s="134"/>
      <c r="CHO48" s="134"/>
      <c r="CHP48" s="134"/>
      <c r="CHQ48" s="134"/>
      <c r="CHR48" s="134"/>
      <c r="CHS48" s="134"/>
      <c r="CHT48" s="134"/>
      <c r="CHU48" s="134"/>
      <c r="CHV48" s="134"/>
      <c r="CHW48" s="134"/>
      <c r="CHX48" s="134"/>
      <c r="CHY48" s="134"/>
      <c r="CHZ48" s="134"/>
      <c r="CIA48" s="134"/>
      <c r="CIB48" s="134"/>
      <c r="CIC48" s="134"/>
      <c r="CID48" s="134"/>
      <c r="CIE48" s="134"/>
      <c r="CIF48" s="134"/>
      <c r="CIG48" s="134"/>
      <c r="CIH48" s="134"/>
      <c r="CII48" s="134"/>
      <c r="CIJ48" s="134"/>
      <c r="CIK48" s="134"/>
      <c r="CIL48" s="134"/>
      <c r="CIM48" s="134"/>
      <c r="CIN48" s="134"/>
      <c r="CIO48" s="134"/>
      <c r="CIP48" s="134"/>
      <c r="CIQ48" s="134"/>
      <c r="CIR48" s="134"/>
      <c r="CIS48" s="134"/>
      <c r="CIT48" s="134"/>
      <c r="CIU48" s="134"/>
      <c r="CIV48" s="134"/>
      <c r="CIW48" s="134"/>
      <c r="CIX48" s="134"/>
      <c r="CIY48" s="134"/>
      <c r="CIZ48" s="134"/>
      <c r="CJA48" s="134"/>
      <c r="CJB48" s="134"/>
      <c r="CJC48" s="134"/>
      <c r="CJD48" s="134"/>
      <c r="CJE48" s="134"/>
      <c r="CJF48" s="134"/>
      <c r="CJG48" s="134"/>
      <c r="CJH48" s="134"/>
      <c r="CJI48" s="134"/>
      <c r="CJJ48" s="134"/>
      <c r="CJK48" s="134"/>
      <c r="CJL48" s="134"/>
      <c r="CJM48" s="134"/>
      <c r="CJN48" s="134"/>
      <c r="CJO48" s="134"/>
      <c r="CJP48" s="134"/>
      <c r="CJQ48" s="134"/>
      <c r="CJR48" s="134"/>
      <c r="CJS48" s="134"/>
      <c r="CJT48" s="134"/>
      <c r="CJU48" s="134"/>
      <c r="CJV48" s="134"/>
      <c r="CJW48" s="134"/>
      <c r="CJX48" s="134"/>
      <c r="CJY48" s="134"/>
      <c r="CJZ48" s="134"/>
      <c r="CKA48" s="134"/>
      <c r="CKB48" s="134"/>
      <c r="CKC48" s="134"/>
      <c r="CKD48" s="134"/>
      <c r="CKE48" s="134"/>
      <c r="CKF48" s="134"/>
      <c r="CKG48" s="134"/>
      <c r="CKH48" s="134"/>
      <c r="CKI48" s="134"/>
      <c r="CKJ48" s="134"/>
      <c r="CKK48" s="134"/>
      <c r="CKL48" s="134"/>
      <c r="CKM48" s="134"/>
      <c r="CKN48" s="134"/>
      <c r="CKO48" s="134"/>
      <c r="CKP48" s="134"/>
      <c r="CKQ48" s="134"/>
      <c r="CKR48" s="134"/>
      <c r="CKS48" s="134"/>
      <c r="CKT48" s="134"/>
      <c r="CKU48" s="134"/>
      <c r="CKV48" s="134"/>
      <c r="CKW48" s="134"/>
      <c r="CKX48" s="134"/>
      <c r="CKY48" s="134"/>
      <c r="CKZ48" s="134"/>
      <c r="CLA48" s="134"/>
      <c r="CLB48" s="134"/>
      <c r="CLC48" s="134"/>
      <c r="CLD48" s="134"/>
      <c r="CLE48" s="134"/>
      <c r="CLF48" s="134"/>
      <c r="CLG48" s="134"/>
      <c r="CLH48" s="134"/>
      <c r="CLI48" s="134"/>
      <c r="CLJ48" s="134"/>
      <c r="CLK48" s="134"/>
      <c r="CLL48" s="134"/>
      <c r="CLM48" s="134"/>
      <c r="CLN48" s="134"/>
      <c r="CLO48" s="134"/>
      <c r="CLP48" s="134"/>
      <c r="CLQ48" s="134"/>
      <c r="CLR48" s="134"/>
      <c r="CLS48" s="134"/>
      <c r="CLT48" s="134"/>
      <c r="CLU48" s="134"/>
      <c r="CLV48" s="134"/>
      <c r="CLW48" s="134"/>
      <c r="CLX48" s="134"/>
      <c r="CLY48" s="134"/>
      <c r="CLZ48" s="134"/>
      <c r="CMA48" s="134"/>
      <c r="CMB48" s="134"/>
      <c r="CMC48" s="134"/>
      <c r="CMD48" s="134"/>
      <c r="CME48" s="134"/>
      <c r="CMF48" s="134"/>
      <c r="CMG48" s="134"/>
      <c r="CMH48" s="134"/>
      <c r="CMI48" s="134"/>
      <c r="CMJ48" s="134"/>
      <c r="CMK48" s="134"/>
      <c r="CML48" s="134"/>
      <c r="CMM48" s="134"/>
      <c r="CMN48" s="134"/>
      <c r="CMO48" s="134"/>
      <c r="CMP48" s="134"/>
      <c r="CMQ48" s="134"/>
      <c r="CMR48" s="134"/>
      <c r="CMS48" s="134"/>
      <c r="CMT48" s="134"/>
      <c r="CMU48" s="134"/>
      <c r="CMV48" s="134"/>
      <c r="CMW48" s="134"/>
      <c r="CMX48" s="134"/>
      <c r="CMY48" s="134"/>
      <c r="CMZ48" s="134"/>
      <c r="CNA48" s="134"/>
      <c r="CNB48" s="134"/>
      <c r="CNC48" s="134"/>
      <c r="CND48" s="134"/>
      <c r="CNE48" s="134"/>
      <c r="CNF48" s="134"/>
      <c r="CNG48" s="134"/>
      <c r="CNH48" s="134"/>
      <c r="CNI48" s="134"/>
      <c r="CNJ48" s="134"/>
      <c r="CNK48" s="134"/>
      <c r="CNL48" s="134"/>
      <c r="CNM48" s="134"/>
      <c r="CNN48" s="134"/>
      <c r="CNO48" s="134"/>
      <c r="CNP48" s="134"/>
      <c r="CNQ48" s="134"/>
      <c r="CNR48" s="134"/>
      <c r="CNS48" s="134"/>
      <c r="CNT48" s="134"/>
      <c r="CNU48" s="134"/>
      <c r="CNV48" s="134"/>
      <c r="CNW48" s="134"/>
      <c r="CNX48" s="134"/>
      <c r="CNY48" s="134"/>
      <c r="CNZ48" s="134"/>
      <c r="COA48" s="134"/>
      <c r="COB48" s="134"/>
      <c r="COC48" s="134"/>
      <c r="COD48" s="134"/>
      <c r="COE48" s="134"/>
      <c r="COF48" s="134"/>
      <c r="COG48" s="134"/>
      <c r="COH48" s="134"/>
      <c r="COI48" s="134"/>
      <c r="COJ48" s="134"/>
      <c r="COK48" s="134"/>
      <c r="COL48" s="134"/>
      <c r="COM48" s="134"/>
      <c r="CON48" s="134"/>
      <c r="COO48" s="134"/>
      <c r="COP48" s="134"/>
      <c r="COQ48" s="134"/>
      <c r="COR48" s="134"/>
      <c r="COS48" s="134"/>
      <c r="COT48" s="134"/>
      <c r="COU48" s="134"/>
      <c r="COV48" s="134"/>
      <c r="COW48" s="134"/>
      <c r="COX48" s="134"/>
      <c r="COY48" s="134"/>
      <c r="COZ48" s="134"/>
      <c r="CPA48" s="134"/>
      <c r="CPB48" s="134"/>
      <c r="CPC48" s="134"/>
      <c r="CPD48" s="134"/>
      <c r="CPE48" s="134"/>
      <c r="CPF48" s="134"/>
      <c r="CPG48" s="134"/>
      <c r="CPH48" s="134"/>
      <c r="CPI48" s="134"/>
      <c r="CPJ48" s="134"/>
      <c r="CPK48" s="134"/>
      <c r="CPL48" s="134"/>
      <c r="CPM48" s="134"/>
      <c r="CPN48" s="134"/>
      <c r="CPO48" s="134"/>
      <c r="CPP48" s="134"/>
      <c r="CPQ48" s="134"/>
      <c r="CPR48" s="134"/>
      <c r="CPS48" s="134"/>
      <c r="CPT48" s="134"/>
      <c r="CPU48" s="134"/>
      <c r="CPV48" s="134"/>
      <c r="CPW48" s="134"/>
      <c r="CPX48" s="134"/>
      <c r="CPY48" s="134"/>
      <c r="CPZ48" s="134"/>
      <c r="CQA48" s="134"/>
      <c r="CQB48" s="134"/>
      <c r="CQC48" s="134"/>
      <c r="CQD48" s="134"/>
      <c r="CQE48" s="134"/>
      <c r="CQF48" s="134"/>
      <c r="CQG48" s="134"/>
      <c r="CQH48" s="134"/>
      <c r="CQI48" s="134"/>
      <c r="CQJ48" s="134"/>
      <c r="CQK48" s="134"/>
      <c r="CQL48" s="134"/>
      <c r="CQM48" s="134"/>
      <c r="CQN48" s="134"/>
      <c r="CQO48" s="134"/>
      <c r="CQP48" s="134"/>
      <c r="CQQ48" s="134"/>
      <c r="CQR48" s="134"/>
      <c r="CQS48" s="134"/>
      <c r="CQT48" s="134"/>
      <c r="CQU48" s="134"/>
      <c r="CQV48" s="134"/>
      <c r="CQW48" s="134"/>
      <c r="CQX48" s="134"/>
      <c r="CQY48" s="134"/>
      <c r="CQZ48" s="134"/>
      <c r="CRA48" s="134"/>
      <c r="CRB48" s="134"/>
      <c r="CRC48" s="134"/>
      <c r="CRD48" s="134"/>
      <c r="CRE48" s="134"/>
      <c r="CRF48" s="134"/>
      <c r="CRG48" s="134"/>
      <c r="CRH48" s="134"/>
      <c r="CRI48" s="134"/>
      <c r="CRJ48" s="134"/>
      <c r="CRK48" s="134"/>
      <c r="CRL48" s="134"/>
      <c r="CRM48" s="134"/>
      <c r="CRN48" s="134"/>
      <c r="CRO48" s="134"/>
      <c r="CRP48" s="134"/>
      <c r="CRQ48" s="134"/>
      <c r="CRR48" s="134"/>
      <c r="CRS48" s="134"/>
      <c r="CRT48" s="134"/>
      <c r="CRU48" s="134"/>
      <c r="CRV48" s="134"/>
      <c r="CRW48" s="134"/>
      <c r="CRX48" s="134"/>
      <c r="CRY48" s="134"/>
      <c r="CRZ48" s="134"/>
      <c r="CSA48" s="134"/>
      <c r="CSB48" s="134"/>
      <c r="CSC48" s="134"/>
      <c r="CSD48" s="134"/>
      <c r="CSE48" s="134"/>
      <c r="CSF48" s="134"/>
      <c r="CSG48" s="134"/>
      <c r="CSH48" s="134"/>
      <c r="CSI48" s="134"/>
      <c r="CSJ48" s="134"/>
      <c r="CSK48" s="134"/>
      <c r="CSL48" s="134"/>
      <c r="CSM48" s="134"/>
      <c r="CSN48" s="134"/>
      <c r="CSO48" s="134"/>
      <c r="CSP48" s="134"/>
      <c r="CSQ48" s="134"/>
      <c r="CSR48" s="134"/>
      <c r="CSS48" s="134"/>
      <c r="CST48" s="134"/>
      <c r="CSU48" s="134"/>
      <c r="CSV48" s="134"/>
      <c r="CSW48" s="134"/>
      <c r="CSX48" s="134"/>
      <c r="CSY48" s="134"/>
      <c r="CSZ48" s="134"/>
      <c r="CTA48" s="134"/>
      <c r="CTB48" s="134"/>
      <c r="CTC48" s="134"/>
      <c r="CTD48" s="134"/>
      <c r="CTE48" s="134"/>
      <c r="CTF48" s="134"/>
      <c r="CTG48" s="134"/>
      <c r="CTH48" s="134"/>
      <c r="CTI48" s="134"/>
      <c r="CTJ48" s="134"/>
      <c r="CTK48" s="134"/>
      <c r="CTL48" s="134"/>
      <c r="CTM48" s="134"/>
      <c r="CTN48" s="134"/>
      <c r="CTO48" s="134"/>
      <c r="CTP48" s="134"/>
      <c r="CTQ48" s="134"/>
      <c r="CTR48" s="134"/>
      <c r="CTS48" s="134"/>
      <c r="CTT48" s="134"/>
      <c r="CTU48" s="134"/>
      <c r="CTV48" s="134"/>
      <c r="CTW48" s="134"/>
      <c r="CTX48" s="134"/>
      <c r="CTY48" s="134"/>
      <c r="CTZ48" s="134"/>
      <c r="CUA48" s="134"/>
      <c r="CUB48" s="134"/>
      <c r="CUC48" s="134"/>
      <c r="CUD48" s="134"/>
      <c r="CUE48" s="134"/>
      <c r="CUF48" s="134"/>
      <c r="CUG48" s="134"/>
      <c r="CUH48" s="134"/>
      <c r="CUI48" s="134"/>
      <c r="CUJ48" s="134"/>
      <c r="CUK48" s="134"/>
      <c r="CUL48" s="134"/>
      <c r="CUM48" s="134"/>
      <c r="CUN48" s="134"/>
      <c r="CUO48" s="134"/>
      <c r="CUP48" s="134"/>
      <c r="CUQ48" s="134"/>
      <c r="CUR48" s="134"/>
      <c r="CUS48" s="134"/>
      <c r="CUT48" s="134"/>
      <c r="CUU48" s="134"/>
      <c r="CUV48" s="134"/>
      <c r="CUW48" s="134"/>
      <c r="CUX48" s="134"/>
      <c r="CUY48" s="134"/>
      <c r="CUZ48" s="134"/>
      <c r="CVA48" s="134"/>
      <c r="CVB48" s="134"/>
      <c r="CVC48" s="134"/>
      <c r="CVD48" s="134"/>
      <c r="CVE48" s="134"/>
      <c r="CVF48" s="134"/>
      <c r="CVG48" s="134"/>
      <c r="CVH48" s="134"/>
      <c r="CVI48" s="134"/>
      <c r="CVJ48" s="134"/>
      <c r="CVK48" s="134"/>
      <c r="CVL48" s="134"/>
      <c r="CVM48" s="134"/>
      <c r="CVN48" s="134"/>
      <c r="CVO48" s="134"/>
      <c r="CVP48" s="134"/>
      <c r="CVQ48" s="134"/>
      <c r="CVR48" s="134"/>
      <c r="CVS48" s="134"/>
      <c r="CVT48" s="134"/>
      <c r="CVU48" s="134"/>
      <c r="CVV48" s="134"/>
      <c r="CVW48" s="134"/>
      <c r="CVX48" s="134"/>
      <c r="CVY48" s="134"/>
      <c r="CVZ48" s="134"/>
      <c r="CWA48" s="134"/>
      <c r="CWB48" s="134"/>
      <c r="CWC48" s="134"/>
      <c r="CWD48" s="134"/>
      <c r="CWE48" s="134"/>
      <c r="CWF48" s="134"/>
      <c r="CWG48" s="134"/>
      <c r="CWH48" s="134"/>
      <c r="CWI48" s="134"/>
      <c r="CWJ48" s="134"/>
      <c r="CWK48" s="134"/>
      <c r="CWL48" s="134"/>
      <c r="CWM48" s="134"/>
      <c r="CWN48" s="134"/>
      <c r="CWO48" s="134"/>
      <c r="CWP48" s="134"/>
      <c r="CWQ48" s="134"/>
      <c r="CWR48" s="134"/>
      <c r="CWS48" s="134"/>
      <c r="CWT48" s="134"/>
      <c r="CWU48" s="134"/>
      <c r="CWV48" s="134"/>
      <c r="CWW48" s="134"/>
      <c r="CWX48" s="134"/>
      <c r="CWY48" s="134"/>
      <c r="CWZ48" s="134"/>
      <c r="CXA48" s="134"/>
      <c r="CXB48" s="134"/>
      <c r="CXC48" s="134"/>
      <c r="CXD48" s="134"/>
      <c r="CXE48" s="134"/>
      <c r="CXF48" s="134"/>
      <c r="CXG48" s="134"/>
      <c r="CXH48" s="134"/>
      <c r="CXI48" s="134"/>
      <c r="CXJ48" s="134"/>
      <c r="CXK48" s="134"/>
      <c r="CXL48" s="134"/>
      <c r="CXM48" s="134"/>
      <c r="CXN48" s="134"/>
      <c r="CXO48" s="134"/>
      <c r="CXP48" s="134"/>
      <c r="CXQ48" s="134"/>
      <c r="CXR48" s="134"/>
      <c r="CXS48" s="134"/>
      <c r="CXT48" s="134"/>
      <c r="CXU48" s="134"/>
      <c r="CXV48" s="134"/>
      <c r="CXW48" s="134"/>
      <c r="CXX48" s="134"/>
      <c r="CXY48" s="134"/>
      <c r="CXZ48" s="134"/>
      <c r="CYA48" s="134"/>
      <c r="CYB48" s="134"/>
      <c r="CYC48" s="134"/>
      <c r="CYD48" s="134"/>
      <c r="CYE48" s="134"/>
      <c r="CYF48" s="134"/>
      <c r="CYG48" s="134"/>
      <c r="CYH48" s="134"/>
      <c r="CYI48" s="134"/>
      <c r="CYJ48" s="134"/>
      <c r="CYK48" s="134"/>
      <c r="CYL48" s="134"/>
      <c r="CYM48" s="134"/>
      <c r="CYN48" s="134"/>
      <c r="CYO48" s="134"/>
      <c r="CYP48" s="134"/>
      <c r="CYQ48" s="134"/>
      <c r="CYR48" s="134"/>
      <c r="CYS48" s="134"/>
      <c r="CYT48" s="134"/>
      <c r="CYU48" s="134"/>
      <c r="CYV48" s="134"/>
      <c r="CYW48" s="134"/>
      <c r="CYX48" s="134"/>
      <c r="CYY48" s="134"/>
      <c r="CYZ48" s="134"/>
      <c r="CZA48" s="134"/>
      <c r="CZB48" s="134"/>
      <c r="CZC48" s="134"/>
      <c r="CZD48" s="134"/>
      <c r="CZE48" s="134"/>
      <c r="CZF48" s="134"/>
      <c r="CZG48" s="134"/>
      <c r="CZH48" s="134"/>
      <c r="CZI48" s="134"/>
      <c r="CZJ48" s="134"/>
      <c r="CZK48" s="134"/>
      <c r="CZL48" s="134"/>
      <c r="CZM48" s="134"/>
      <c r="CZN48" s="134"/>
      <c r="CZO48" s="134"/>
      <c r="CZP48" s="134"/>
      <c r="CZQ48" s="134"/>
      <c r="CZR48" s="134"/>
      <c r="CZS48" s="134"/>
      <c r="CZT48" s="134"/>
      <c r="CZU48" s="134"/>
      <c r="CZV48" s="134"/>
      <c r="CZW48" s="134"/>
      <c r="CZX48" s="134"/>
      <c r="CZY48" s="134"/>
      <c r="CZZ48" s="134"/>
      <c r="DAA48" s="134"/>
      <c r="DAB48" s="134"/>
      <c r="DAC48" s="134"/>
      <c r="DAD48" s="134"/>
      <c r="DAE48" s="134"/>
      <c r="DAF48" s="134"/>
      <c r="DAG48" s="134"/>
      <c r="DAH48" s="134"/>
      <c r="DAI48" s="134"/>
      <c r="DAJ48" s="134"/>
      <c r="DAK48" s="134"/>
      <c r="DAL48" s="134"/>
      <c r="DAM48" s="134"/>
      <c r="DAN48" s="134"/>
      <c r="DAO48" s="134"/>
      <c r="DAP48" s="134"/>
      <c r="DAQ48" s="134"/>
      <c r="DAR48" s="134"/>
      <c r="DAS48" s="134"/>
      <c r="DAT48" s="134"/>
      <c r="DAU48" s="134"/>
      <c r="DAV48" s="134"/>
      <c r="DAW48" s="134"/>
      <c r="DAX48" s="134"/>
      <c r="DAY48" s="134"/>
      <c r="DAZ48" s="134"/>
      <c r="DBA48" s="134"/>
      <c r="DBB48" s="134"/>
      <c r="DBC48" s="134"/>
      <c r="DBD48" s="134"/>
      <c r="DBE48" s="134"/>
      <c r="DBF48" s="134"/>
      <c r="DBG48" s="134"/>
      <c r="DBH48" s="134"/>
      <c r="DBI48" s="134"/>
      <c r="DBJ48" s="134"/>
      <c r="DBK48" s="134"/>
      <c r="DBL48" s="134"/>
      <c r="DBM48" s="134"/>
      <c r="DBN48" s="134"/>
      <c r="DBO48" s="134"/>
      <c r="DBP48" s="134"/>
      <c r="DBQ48" s="134"/>
      <c r="DBR48" s="134"/>
      <c r="DBS48" s="134"/>
      <c r="DBT48" s="134"/>
      <c r="DBU48" s="134"/>
      <c r="DBV48" s="134"/>
      <c r="DBW48" s="134"/>
      <c r="DBX48" s="134"/>
      <c r="DBY48" s="134"/>
      <c r="DBZ48" s="134"/>
      <c r="DCA48" s="134"/>
      <c r="DCB48" s="134"/>
      <c r="DCC48" s="134"/>
      <c r="DCD48" s="134"/>
      <c r="DCE48" s="134"/>
      <c r="DCF48" s="134"/>
      <c r="DCG48" s="134"/>
      <c r="DCH48" s="134"/>
      <c r="DCI48" s="134"/>
      <c r="DCJ48" s="134"/>
      <c r="DCK48" s="134"/>
      <c r="DCL48" s="134"/>
      <c r="DCM48" s="134"/>
      <c r="DCN48" s="134"/>
      <c r="DCO48" s="134"/>
      <c r="DCP48" s="134"/>
      <c r="DCQ48" s="134"/>
      <c r="DCR48" s="134"/>
      <c r="DCS48" s="134"/>
      <c r="DCT48" s="134"/>
      <c r="DCU48" s="134"/>
      <c r="DCV48" s="134"/>
      <c r="DCW48" s="134"/>
      <c r="DCX48" s="134"/>
      <c r="DCY48" s="134"/>
      <c r="DCZ48" s="134"/>
      <c r="DDA48" s="134"/>
      <c r="DDB48" s="134"/>
      <c r="DDC48" s="134"/>
      <c r="DDD48" s="134"/>
      <c r="DDE48" s="134"/>
      <c r="DDF48" s="134"/>
      <c r="DDG48" s="134"/>
      <c r="DDH48" s="134"/>
      <c r="DDI48" s="134"/>
      <c r="DDJ48" s="134"/>
      <c r="DDK48" s="134"/>
      <c r="DDL48" s="134"/>
      <c r="DDM48" s="134"/>
      <c r="DDN48" s="134"/>
      <c r="DDO48" s="134"/>
      <c r="DDP48" s="134"/>
      <c r="DDQ48" s="134"/>
      <c r="DDR48" s="134"/>
      <c r="DDS48" s="134"/>
      <c r="DDT48" s="134"/>
      <c r="DDU48" s="134"/>
      <c r="DDV48" s="134"/>
      <c r="DDW48" s="134"/>
      <c r="DDX48" s="134"/>
      <c r="DDY48" s="134"/>
      <c r="DDZ48" s="134"/>
      <c r="DEA48" s="134"/>
      <c r="DEB48" s="134"/>
      <c r="DEC48" s="134"/>
      <c r="DED48" s="134"/>
      <c r="DEE48" s="134"/>
      <c r="DEF48" s="134"/>
      <c r="DEG48" s="134"/>
      <c r="DEH48" s="134"/>
      <c r="DEI48" s="134"/>
      <c r="DEJ48" s="134"/>
      <c r="DEK48" s="134"/>
      <c r="DEL48" s="134"/>
      <c r="DEM48" s="134"/>
      <c r="DEN48" s="134"/>
      <c r="DEO48" s="134"/>
      <c r="DEP48" s="134"/>
      <c r="DEQ48" s="134"/>
      <c r="DER48" s="134"/>
      <c r="DES48" s="134"/>
      <c r="DET48" s="134"/>
      <c r="DEU48" s="134"/>
      <c r="DEV48" s="134"/>
      <c r="DEW48" s="134"/>
      <c r="DEX48" s="134"/>
      <c r="DEY48" s="134"/>
      <c r="DEZ48" s="134"/>
      <c r="DFA48" s="134"/>
      <c r="DFB48" s="134"/>
      <c r="DFC48" s="134"/>
      <c r="DFD48" s="134"/>
      <c r="DFE48" s="134"/>
      <c r="DFF48" s="134"/>
      <c r="DFG48" s="134"/>
      <c r="DFH48" s="134"/>
      <c r="DFI48" s="134"/>
      <c r="DFJ48" s="134"/>
      <c r="DFK48" s="134"/>
      <c r="DFL48" s="134"/>
      <c r="DFM48" s="134"/>
      <c r="DFN48" s="134"/>
      <c r="DFO48" s="134"/>
      <c r="DFP48" s="134"/>
      <c r="DFQ48" s="134"/>
      <c r="DFR48" s="134"/>
      <c r="DFS48" s="134"/>
      <c r="DFT48" s="134"/>
      <c r="DFU48" s="134"/>
      <c r="DFV48" s="134"/>
      <c r="DFW48" s="134"/>
      <c r="DFX48" s="134"/>
      <c r="DFY48" s="134"/>
      <c r="DFZ48" s="134"/>
      <c r="DGA48" s="134"/>
      <c r="DGB48" s="134"/>
      <c r="DGC48" s="134"/>
      <c r="DGD48" s="134"/>
      <c r="DGE48" s="134"/>
      <c r="DGF48" s="134"/>
      <c r="DGG48" s="134"/>
      <c r="DGH48" s="134"/>
      <c r="DGI48" s="134"/>
      <c r="DGJ48" s="134"/>
      <c r="DGK48" s="134"/>
      <c r="DGL48" s="134"/>
      <c r="DGM48" s="134"/>
      <c r="DGN48" s="134"/>
      <c r="DGO48" s="134"/>
      <c r="DGP48" s="134"/>
      <c r="DGQ48" s="134"/>
      <c r="DGR48" s="134"/>
      <c r="DGS48" s="134"/>
      <c r="DGT48" s="134"/>
      <c r="DGU48" s="134"/>
      <c r="DGV48" s="134"/>
      <c r="DGW48" s="134"/>
      <c r="DGX48" s="134"/>
      <c r="DGY48" s="134"/>
      <c r="DGZ48" s="134"/>
      <c r="DHA48" s="134"/>
      <c r="DHB48" s="134"/>
      <c r="DHC48" s="134"/>
      <c r="DHD48" s="134"/>
      <c r="DHE48" s="134"/>
      <c r="DHF48" s="134"/>
      <c r="DHG48" s="134"/>
      <c r="DHH48" s="134"/>
      <c r="DHI48" s="134"/>
      <c r="DHJ48" s="134"/>
      <c r="DHK48" s="134"/>
      <c r="DHL48" s="134"/>
      <c r="DHM48" s="134"/>
      <c r="DHN48" s="134"/>
      <c r="DHO48" s="134"/>
      <c r="DHP48" s="134"/>
      <c r="DHQ48" s="134"/>
      <c r="DHR48" s="134"/>
      <c r="DHS48" s="134"/>
      <c r="DHT48" s="134"/>
      <c r="DHU48" s="134"/>
      <c r="DHV48" s="134"/>
      <c r="DHW48" s="134"/>
      <c r="DHX48" s="134"/>
      <c r="DHY48" s="134"/>
      <c r="DHZ48" s="134"/>
      <c r="DIA48" s="134"/>
      <c r="DIB48" s="134"/>
      <c r="DIC48" s="134"/>
      <c r="DID48" s="134"/>
      <c r="DIE48" s="134"/>
      <c r="DIF48" s="134"/>
      <c r="DIG48" s="134"/>
      <c r="DIH48" s="134"/>
      <c r="DII48" s="134"/>
      <c r="DIJ48" s="134"/>
      <c r="DIK48" s="134"/>
      <c r="DIL48" s="134"/>
      <c r="DIM48" s="134"/>
      <c r="DIN48" s="134"/>
      <c r="DIO48" s="134"/>
      <c r="DIP48" s="134"/>
      <c r="DIQ48" s="134"/>
      <c r="DIR48" s="134"/>
      <c r="DIS48" s="134"/>
      <c r="DIT48" s="134"/>
      <c r="DIU48" s="134"/>
      <c r="DIV48" s="134"/>
      <c r="DIW48" s="134"/>
      <c r="DIX48" s="134"/>
      <c r="DIY48" s="134"/>
      <c r="DIZ48" s="134"/>
      <c r="DJA48" s="134"/>
      <c r="DJB48" s="134"/>
      <c r="DJC48" s="134"/>
      <c r="DJD48" s="134"/>
      <c r="DJE48" s="134"/>
      <c r="DJF48" s="134"/>
      <c r="DJG48" s="134"/>
      <c r="DJH48" s="134"/>
      <c r="DJI48" s="134"/>
      <c r="DJJ48" s="134"/>
      <c r="DJK48" s="134"/>
      <c r="DJL48" s="134"/>
      <c r="DJM48" s="134"/>
      <c r="DJN48" s="134"/>
      <c r="DJO48" s="134"/>
      <c r="DJP48" s="134"/>
      <c r="DJQ48" s="134"/>
      <c r="DJR48" s="134"/>
      <c r="DJS48" s="134"/>
      <c r="DJT48" s="134"/>
      <c r="DJU48" s="134"/>
      <c r="DJV48" s="134"/>
      <c r="DJW48" s="134"/>
      <c r="DJX48" s="134"/>
      <c r="DJY48" s="134"/>
      <c r="DJZ48" s="134"/>
      <c r="DKA48" s="134"/>
      <c r="DKB48" s="134"/>
      <c r="DKC48" s="134"/>
      <c r="DKD48" s="134"/>
      <c r="DKE48" s="134"/>
      <c r="DKF48" s="134"/>
      <c r="DKG48" s="134"/>
      <c r="DKH48" s="134"/>
      <c r="DKI48" s="134"/>
      <c r="DKJ48" s="134"/>
      <c r="DKK48" s="134"/>
      <c r="DKL48" s="134"/>
      <c r="DKM48" s="134"/>
      <c r="DKN48" s="134"/>
      <c r="DKO48" s="134"/>
      <c r="DKP48" s="134"/>
      <c r="DKQ48" s="134"/>
      <c r="DKR48" s="134"/>
      <c r="DKS48" s="134"/>
      <c r="DKT48" s="134"/>
      <c r="DKU48" s="134"/>
      <c r="DKV48" s="134"/>
      <c r="DKW48" s="134"/>
      <c r="DKX48" s="134"/>
      <c r="DKY48" s="134"/>
      <c r="DKZ48" s="134"/>
      <c r="DLA48" s="134"/>
      <c r="DLB48" s="134"/>
      <c r="DLC48" s="134"/>
      <c r="DLD48" s="134"/>
      <c r="DLE48" s="134"/>
      <c r="DLF48" s="134"/>
      <c r="DLG48" s="134"/>
      <c r="DLH48" s="134"/>
      <c r="DLI48" s="134"/>
      <c r="DLJ48" s="134"/>
      <c r="DLK48" s="134"/>
      <c r="DLL48" s="134"/>
      <c r="DLM48" s="134"/>
      <c r="DLN48" s="134"/>
      <c r="DLO48" s="134"/>
      <c r="DLP48" s="134"/>
      <c r="DLQ48" s="134"/>
      <c r="DLR48" s="134"/>
      <c r="DLS48" s="134"/>
      <c r="DLT48" s="134"/>
      <c r="DLU48" s="134"/>
      <c r="DLV48" s="134"/>
      <c r="DLW48" s="134"/>
      <c r="DLX48" s="134"/>
      <c r="DLY48" s="134"/>
      <c r="DLZ48" s="134"/>
      <c r="DMA48" s="134"/>
      <c r="DMB48" s="134"/>
      <c r="DMC48" s="134"/>
      <c r="DMD48" s="134"/>
      <c r="DME48" s="134"/>
      <c r="DMF48" s="134"/>
      <c r="DMG48" s="134"/>
      <c r="DMH48" s="134"/>
      <c r="DMI48" s="134"/>
      <c r="DMJ48" s="134"/>
      <c r="DMK48" s="134"/>
      <c r="DML48" s="134"/>
      <c r="DMM48" s="134"/>
      <c r="DMN48" s="134"/>
      <c r="DMO48" s="134"/>
      <c r="DMP48" s="134"/>
      <c r="DMQ48" s="134"/>
      <c r="DMR48" s="134"/>
      <c r="DMS48" s="134"/>
      <c r="DMT48" s="134"/>
      <c r="DMU48" s="134"/>
      <c r="DMV48" s="134"/>
      <c r="DMW48" s="134"/>
      <c r="DMX48" s="134"/>
      <c r="DMY48" s="134"/>
      <c r="DMZ48" s="134"/>
      <c r="DNA48" s="134"/>
      <c r="DNB48" s="134"/>
      <c r="DNC48" s="134"/>
      <c r="DND48" s="134"/>
      <c r="DNE48" s="134"/>
      <c r="DNF48" s="134"/>
      <c r="DNG48" s="134"/>
      <c r="DNH48" s="134"/>
      <c r="DNI48" s="134"/>
      <c r="DNJ48" s="134"/>
      <c r="DNK48" s="134"/>
      <c r="DNL48" s="134"/>
      <c r="DNM48" s="134"/>
      <c r="DNN48" s="134"/>
      <c r="DNO48" s="134"/>
      <c r="DNP48" s="134"/>
      <c r="DNQ48" s="134"/>
      <c r="DNR48" s="134"/>
      <c r="DNS48" s="134"/>
      <c r="DNT48" s="134"/>
      <c r="DNU48" s="134"/>
      <c r="DNV48" s="134"/>
      <c r="DNW48" s="134"/>
      <c r="DNX48" s="134"/>
      <c r="DNY48" s="134"/>
      <c r="DNZ48" s="134"/>
      <c r="DOA48" s="134"/>
      <c r="DOB48" s="134"/>
      <c r="DOC48" s="134"/>
      <c r="DOD48" s="134"/>
      <c r="DOE48" s="134"/>
      <c r="DOF48" s="134"/>
      <c r="DOG48" s="134"/>
      <c r="DOH48" s="134"/>
      <c r="DOI48" s="134"/>
      <c r="DOJ48" s="134"/>
      <c r="DOK48" s="134"/>
      <c r="DOL48" s="134"/>
      <c r="DOM48" s="134"/>
      <c r="DON48" s="134"/>
      <c r="DOO48" s="134"/>
      <c r="DOP48" s="134"/>
      <c r="DOQ48" s="134"/>
      <c r="DOR48" s="134"/>
      <c r="DOS48" s="134"/>
      <c r="DOT48" s="134"/>
      <c r="DOU48" s="134"/>
      <c r="DOV48" s="134"/>
      <c r="DOW48" s="134"/>
      <c r="DOX48" s="134"/>
      <c r="DOY48" s="134"/>
      <c r="DOZ48" s="134"/>
      <c r="DPA48" s="134"/>
      <c r="DPB48" s="134"/>
      <c r="DPC48" s="134"/>
      <c r="DPD48" s="134"/>
      <c r="DPE48" s="134"/>
      <c r="DPF48" s="134"/>
      <c r="DPG48" s="134"/>
      <c r="DPH48" s="134"/>
      <c r="DPI48" s="134"/>
      <c r="DPJ48" s="134"/>
      <c r="DPK48" s="134"/>
      <c r="DPL48" s="134"/>
      <c r="DPM48" s="134"/>
      <c r="DPN48" s="134"/>
      <c r="DPO48" s="134"/>
      <c r="DPP48" s="134"/>
      <c r="DPQ48" s="134"/>
      <c r="DPR48" s="134"/>
      <c r="DPS48" s="134"/>
      <c r="DPT48" s="134"/>
      <c r="DPU48" s="134"/>
      <c r="DPV48" s="134"/>
      <c r="DPW48" s="134"/>
      <c r="DPX48" s="134"/>
      <c r="DPY48" s="134"/>
      <c r="DPZ48" s="134"/>
      <c r="DQA48" s="134"/>
      <c r="DQB48" s="134"/>
      <c r="DQC48" s="134"/>
      <c r="DQD48" s="134"/>
      <c r="DQE48" s="134"/>
      <c r="DQF48" s="134"/>
      <c r="DQG48" s="134"/>
      <c r="DQH48" s="134"/>
      <c r="DQI48" s="134"/>
      <c r="DQJ48" s="134"/>
      <c r="DQK48" s="134"/>
      <c r="DQL48" s="134"/>
      <c r="DQM48" s="134"/>
      <c r="DQN48" s="134"/>
      <c r="DQO48" s="134"/>
      <c r="DQP48" s="134"/>
      <c r="DQQ48" s="134"/>
      <c r="DQR48" s="134"/>
      <c r="DQS48" s="134"/>
      <c r="DQT48" s="134"/>
      <c r="DQU48" s="134"/>
      <c r="DQV48" s="134"/>
      <c r="DQW48" s="134"/>
      <c r="DQX48" s="134"/>
      <c r="DQY48" s="134"/>
      <c r="DQZ48" s="134"/>
      <c r="DRA48" s="134"/>
      <c r="DRB48" s="134"/>
      <c r="DRC48" s="134"/>
      <c r="DRD48" s="134"/>
      <c r="DRE48" s="134"/>
      <c r="DRF48" s="134"/>
      <c r="DRG48" s="134"/>
      <c r="DRH48" s="134"/>
      <c r="DRI48" s="134"/>
      <c r="DRJ48" s="134"/>
      <c r="DRK48" s="134"/>
      <c r="DRL48" s="134"/>
      <c r="DRM48" s="134"/>
      <c r="DRN48" s="134"/>
      <c r="DRO48" s="134"/>
      <c r="DRP48" s="134"/>
      <c r="DRQ48" s="134"/>
      <c r="DRR48" s="134"/>
      <c r="DRS48" s="134"/>
      <c r="DRT48" s="134"/>
      <c r="DRU48" s="134"/>
      <c r="DRV48" s="134"/>
      <c r="DRW48" s="134"/>
      <c r="DRX48" s="134"/>
      <c r="DRY48" s="134"/>
      <c r="DRZ48" s="134"/>
      <c r="DSA48" s="134"/>
      <c r="DSB48" s="134"/>
      <c r="DSC48" s="134"/>
      <c r="DSD48" s="134"/>
      <c r="DSE48" s="134"/>
      <c r="DSF48" s="134"/>
      <c r="DSG48" s="134"/>
      <c r="DSH48" s="134"/>
      <c r="DSI48" s="134"/>
      <c r="DSJ48" s="134"/>
      <c r="DSK48" s="134"/>
      <c r="DSL48" s="134"/>
      <c r="DSM48" s="134"/>
      <c r="DSN48" s="134"/>
      <c r="DSO48" s="134"/>
      <c r="DSP48" s="134"/>
      <c r="DSQ48" s="134"/>
      <c r="DSR48" s="134"/>
      <c r="DSS48" s="134"/>
      <c r="DST48" s="134"/>
      <c r="DSU48" s="134"/>
      <c r="DSV48" s="134"/>
      <c r="DSW48" s="134"/>
      <c r="DSX48" s="134"/>
      <c r="DSY48" s="134"/>
      <c r="DSZ48" s="134"/>
      <c r="DTA48" s="134"/>
      <c r="DTB48" s="134"/>
      <c r="DTC48" s="134"/>
      <c r="DTD48" s="134"/>
      <c r="DTE48" s="134"/>
      <c r="DTF48" s="134"/>
      <c r="DTG48" s="134"/>
      <c r="DTH48" s="134"/>
      <c r="DTI48" s="134"/>
      <c r="DTJ48" s="134"/>
      <c r="DTK48" s="134"/>
      <c r="DTL48" s="134"/>
      <c r="DTM48" s="134"/>
      <c r="DTN48" s="134"/>
      <c r="DTO48" s="134"/>
      <c r="DTP48" s="134"/>
      <c r="DTQ48" s="134"/>
      <c r="DTR48" s="134"/>
      <c r="DTS48" s="134"/>
      <c r="DTT48" s="134"/>
      <c r="DTU48" s="134"/>
      <c r="DTV48" s="134"/>
      <c r="DTW48" s="134"/>
      <c r="DTX48" s="134"/>
      <c r="DTY48" s="134"/>
      <c r="DTZ48" s="134"/>
      <c r="DUA48" s="134"/>
      <c r="DUB48" s="134"/>
      <c r="DUC48" s="134"/>
      <c r="DUD48" s="134"/>
      <c r="DUE48" s="134"/>
      <c r="DUF48" s="134"/>
      <c r="DUG48" s="134"/>
      <c r="DUH48" s="134"/>
      <c r="DUI48" s="134"/>
      <c r="DUJ48" s="134"/>
      <c r="DUK48" s="134"/>
      <c r="DUL48" s="134"/>
      <c r="DUM48" s="134"/>
      <c r="DUN48" s="134"/>
      <c r="DUO48" s="134"/>
      <c r="DUP48" s="134"/>
      <c r="DUQ48" s="134"/>
      <c r="DUR48" s="134"/>
      <c r="DUS48" s="134"/>
      <c r="DUT48" s="134"/>
      <c r="DUU48" s="134"/>
      <c r="DUV48" s="134"/>
      <c r="DUW48" s="134"/>
      <c r="DUX48" s="134"/>
      <c r="DUY48" s="134"/>
      <c r="DUZ48" s="134"/>
      <c r="DVA48" s="134"/>
      <c r="DVB48" s="134"/>
      <c r="DVC48" s="134"/>
      <c r="DVD48" s="134"/>
      <c r="DVE48" s="134"/>
      <c r="DVF48" s="134"/>
      <c r="DVG48" s="134"/>
      <c r="DVH48" s="134"/>
      <c r="DVI48" s="134"/>
      <c r="DVJ48" s="134"/>
      <c r="DVK48" s="134"/>
      <c r="DVL48" s="134"/>
      <c r="DVM48" s="134"/>
      <c r="DVN48" s="134"/>
      <c r="DVO48" s="134"/>
      <c r="DVP48" s="134"/>
      <c r="DVQ48" s="134"/>
      <c r="DVR48" s="134"/>
      <c r="DVS48" s="134"/>
      <c r="DVT48" s="134"/>
      <c r="DVU48" s="134"/>
      <c r="DVV48" s="134"/>
      <c r="DVW48" s="134"/>
      <c r="DVX48" s="134"/>
      <c r="DVY48" s="134"/>
      <c r="DVZ48" s="134"/>
      <c r="DWA48" s="134"/>
      <c r="DWB48" s="134"/>
      <c r="DWC48" s="134"/>
      <c r="DWD48" s="134"/>
      <c r="DWE48" s="134"/>
      <c r="DWF48" s="134"/>
      <c r="DWG48" s="134"/>
      <c r="DWH48" s="134"/>
      <c r="DWI48" s="134"/>
      <c r="DWJ48" s="134"/>
      <c r="DWK48" s="134"/>
      <c r="DWL48" s="134"/>
      <c r="DWM48" s="134"/>
      <c r="DWN48" s="134"/>
      <c r="DWO48" s="134"/>
      <c r="DWP48" s="134"/>
      <c r="DWQ48" s="134"/>
      <c r="DWR48" s="134"/>
      <c r="DWS48" s="134"/>
      <c r="DWT48" s="134"/>
      <c r="DWU48" s="134"/>
      <c r="DWV48" s="134"/>
      <c r="DWW48" s="134"/>
      <c r="DWX48" s="134"/>
      <c r="DWY48" s="134"/>
      <c r="DWZ48" s="134"/>
      <c r="DXA48" s="134"/>
      <c r="DXB48" s="134"/>
      <c r="DXC48" s="134"/>
      <c r="DXD48" s="134"/>
      <c r="DXE48" s="134"/>
      <c r="DXF48" s="134"/>
      <c r="DXG48" s="134"/>
      <c r="DXH48" s="134"/>
      <c r="DXI48" s="134"/>
      <c r="DXJ48" s="134"/>
      <c r="DXK48" s="134"/>
      <c r="DXL48" s="134"/>
      <c r="DXM48" s="134"/>
      <c r="DXN48" s="134"/>
      <c r="DXO48" s="134"/>
      <c r="DXP48" s="134"/>
      <c r="DXQ48" s="134"/>
      <c r="DXR48" s="134"/>
      <c r="DXS48" s="134"/>
      <c r="DXT48" s="134"/>
      <c r="DXU48" s="134"/>
      <c r="DXV48" s="134"/>
      <c r="DXW48" s="134"/>
      <c r="DXX48" s="134"/>
      <c r="DXY48" s="134"/>
      <c r="DXZ48" s="134"/>
      <c r="DYA48" s="134"/>
      <c r="DYB48" s="134"/>
      <c r="DYC48" s="134"/>
      <c r="DYD48" s="134"/>
      <c r="DYE48" s="134"/>
      <c r="DYF48" s="134"/>
      <c r="DYG48" s="134"/>
      <c r="DYH48" s="134"/>
      <c r="DYI48" s="134"/>
      <c r="DYJ48" s="134"/>
      <c r="DYK48" s="134"/>
      <c r="DYL48" s="134"/>
      <c r="DYM48" s="134"/>
      <c r="DYN48" s="134"/>
      <c r="DYO48" s="134"/>
      <c r="DYP48" s="134"/>
      <c r="DYQ48" s="134"/>
      <c r="DYR48" s="134"/>
      <c r="DYS48" s="134"/>
      <c r="DYT48" s="134"/>
      <c r="DYU48" s="134"/>
      <c r="DYV48" s="134"/>
      <c r="DYW48" s="134"/>
      <c r="DYX48" s="134"/>
      <c r="DYY48" s="134"/>
      <c r="DYZ48" s="134"/>
      <c r="DZA48" s="134"/>
      <c r="DZB48" s="134"/>
      <c r="DZC48" s="134"/>
      <c r="DZD48" s="134"/>
      <c r="DZE48" s="134"/>
      <c r="DZF48" s="134"/>
      <c r="DZG48" s="134"/>
      <c r="DZH48" s="134"/>
      <c r="DZI48" s="134"/>
      <c r="DZJ48" s="134"/>
      <c r="DZK48" s="134"/>
      <c r="DZL48" s="134"/>
      <c r="DZM48" s="134"/>
      <c r="DZN48" s="134"/>
      <c r="DZO48" s="134"/>
      <c r="DZP48" s="134"/>
      <c r="DZQ48" s="134"/>
      <c r="DZR48" s="134"/>
      <c r="DZS48" s="134"/>
      <c r="DZT48" s="134"/>
      <c r="DZU48" s="134"/>
      <c r="DZV48" s="134"/>
      <c r="DZW48" s="134"/>
      <c r="DZX48" s="134"/>
      <c r="DZY48" s="134"/>
      <c r="DZZ48" s="134"/>
      <c r="EAA48" s="134"/>
      <c r="EAB48" s="134"/>
      <c r="EAC48" s="134"/>
      <c r="EAD48" s="134"/>
      <c r="EAE48" s="134"/>
      <c r="EAF48" s="134"/>
      <c r="EAG48" s="134"/>
      <c r="EAH48" s="134"/>
      <c r="EAI48" s="134"/>
      <c r="EAJ48" s="134"/>
      <c r="EAK48" s="134"/>
      <c r="EAL48" s="134"/>
      <c r="EAM48" s="134"/>
      <c r="EAN48" s="134"/>
      <c r="EAO48" s="134"/>
      <c r="EAP48" s="134"/>
      <c r="EAQ48" s="134"/>
      <c r="EAR48" s="134"/>
      <c r="EAS48" s="134"/>
      <c r="EAT48" s="134"/>
      <c r="EAU48" s="134"/>
      <c r="EAV48" s="134"/>
      <c r="EAW48" s="134"/>
      <c r="EAX48" s="134"/>
      <c r="EAY48" s="134"/>
      <c r="EAZ48" s="134"/>
      <c r="EBA48" s="134"/>
      <c r="EBB48" s="134"/>
      <c r="EBC48" s="134"/>
      <c r="EBD48" s="134"/>
      <c r="EBE48" s="134"/>
      <c r="EBF48" s="134"/>
      <c r="EBG48" s="134"/>
      <c r="EBH48" s="134"/>
      <c r="EBI48" s="134"/>
      <c r="EBJ48" s="134"/>
      <c r="EBK48" s="134"/>
      <c r="EBL48" s="134"/>
      <c r="EBM48" s="134"/>
      <c r="EBN48" s="134"/>
      <c r="EBO48" s="134"/>
      <c r="EBP48" s="134"/>
      <c r="EBQ48" s="134"/>
      <c r="EBR48" s="134"/>
      <c r="EBS48" s="134"/>
      <c r="EBT48" s="134"/>
      <c r="EBU48" s="134"/>
      <c r="EBV48" s="134"/>
      <c r="EBW48" s="134"/>
      <c r="EBX48" s="134"/>
      <c r="EBY48" s="134"/>
      <c r="EBZ48" s="134"/>
      <c r="ECA48" s="134"/>
      <c r="ECB48" s="134"/>
      <c r="ECC48" s="134"/>
      <c r="ECD48" s="134"/>
      <c r="ECE48" s="134"/>
      <c r="ECF48" s="134"/>
      <c r="ECG48" s="134"/>
      <c r="ECH48" s="134"/>
      <c r="ECI48" s="134"/>
      <c r="ECJ48" s="134"/>
      <c r="ECK48" s="134"/>
      <c r="ECL48" s="134"/>
      <c r="ECM48" s="134"/>
      <c r="ECN48" s="134"/>
      <c r="ECO48" s="134"/>
      <c r="ECP48" s="134"/>
      <c r="ECQ48" s="134"/>
      <c r="ECR48" s="134"/>
      <c r="ECS48" s="134"/>
      <c r="ECT48" s="134"/>
      <c r="ECU48" s="134"/>
      <c r="ECV48" s="134"/>
      <c r="ECW48" s="134"/>
      <c r="ECX48" s="134"/>
      <c r="ECY48" s="134"/>
      <c r="ECZ48" s="134"/>
      <c r="EDA48" s="134"/>
      <c r="EDB48" s="134"/>
      <c r="EDC48" s="134"/>
      <c r="EDD48" s="134"/>
      <c r="EDE48" s="134"/>
      <c r="EDF48" s="134"/>
      <c r="EDG48" s="134"/>
      <c r="EDH48" s="134"/>
      <c r="EDI48" s="134"/>
      <c r="EDJ48" s="134"/>
      <c r="EDK48" s="134"/>
      <c r="EDL48" s="134"/>
      <c r="EDM48" s="134"/>
      <c r="EDN48" s="134"/>
      <c r="EDO48" s="134"/>
      <c r="EDP48" s="134"/>
      <c r="EDQ48" s="134"/>
      <c r="EDR48" s="134"/>
      <c r="EDS48" s="134"/>
      <c r="EDT48" s="134"/>
      <c r="EDU48" s="134"/>
      <c r="EDV48" s="134"/>
      <c r="EDW48" s="134"/>
      <c r="EDX48" s="134"/>
      <c r="EDY48" s="134"/>
      <c r="EDZ48" s="134"/>
      <c r="EEA48" s="134"/>
      <c r="EEB48" s="134"/>
      <c r="EEC48" s="134"/>
      <c r="EED48" s="134"/>
      <c r="EEE48" s="134"/>
      <c r="EEF48" s="134"/>
      <c r="EEG48" s="134"/>
      <c r="EEH48" s="134"/>
      <c r="EEI48" s="134"/>
      <c r="EEJ48" s="134"/>
      <c r="EEK48" s="134"/>
      <c r="EEL48" s="134"/>
      <c r="EEM48" s="134"/>
      <c r="EEN48" s="134"/>
      <c r="EEO48" s="134"/>
      <c r="EEP48" s="134"/>
      <c r="EEQ48" s="134"/>
      <c r="EER48" s="134"/>
      <c r="EES48" s="134"/>
      <c r="EET48" s="134"/>
      <c r="EEU48" s="134"/>
      <c r="EEV48" s="134"/>
      <c r="EEW48" s="134"/>
      <c r="EEX48" s="134"/>
      <c r="EEY48" s="134"/>
      <c r="EEZ48" s="134"/>
      <c r="EFA48" s="134"/>
      <c r="EFB48" s="134"/>
      <c r="EFC48" s="134"/>
      <c r="EFD48" s="134"/>
      <c r="EFE48" s="134"/>
      <c r="EFF48" s="134"/>
      <c r="EFG48" s="134"/>
      <c r="EFH48" s="134"/>
      <c r="EFI48" s="134"/>
      <c r="EFJ48" s="134"/>
      <c r="EFK48" s="134"/>
      <c r="EFL48" s="134"/>
      <c r="EFM48" s="134"/>
      <c r="EFN48" s="134"/>
      <c r="EFO48" s="134"/>
      <c r="EFP48" s="134"/>
      <c r="EFQ48" s="134"/>
      <c r="EFR48" s="134"/>
      <c r="EFS48" s="134"/>
      <c r="EFT48" s="134"/>
      <c r="EFU48" s="134"/>
      <c r="EFV48" s="134"/>
      <c r="EFW48" s="134"/>
      <c r="EFX48" s="134"/>
      <c r="EFY48" s="134"/>
      <c r="EFZ48" s="134"/>
      <c r="EGA48" s="134"/>
      <c r="EGB48" s="134"/>
      <c r="EGC48" s="134"/>
      <c r="EGD48" s="134"/>
      <c r="EGE48" s="134"/>
      <c r="EGF48" s="134"/>
      <c r="EGG48" s="134"/>
      <c r="EGH48" s="134"/>
      <c r="EGI48" s="134"/>
      <c r="EGJ48" s="134"/>
      <c r="EGK48" s="134"/>
      <c r="EGL48" s="134"/>
      <c r="EGM48" s="134"/>
      <c r="EGN48" s="134"/>
      <c r="EGO48" s="134"/>
      <c r="EGP48" s="134"/>
      <c r="EGQ48" s="134"/>
      <c r="EGR48" s="134"/>
      <c r="EGS48" s="134"/>
      <c r="EGT48" s="134"/>
      <c r="EGU48" s="134"/>
      <c r="EGV48" s="134"/>
      <c r="EGW48" s="134"/>
      <c r="EGX48" s="134"/>
      <c r="EGY48" s="134"/>
      <c r="EGZ48" s="134"/>
      <c r="EHA48" s="134"/>
      <c r="EHB48" s="134"/>
      <c r="EHC48" s="134"/>
      <c r="EHD48" s="134"/>
      <c r="EHE48" s="134"/>
      <c r="EHF48" s="134"/>
      <c r="EHG48" s="134"/>
      <c r="EHH48" s="134"/>
      <c r="EHI48" s="134"/>
      <c r="EHJ48" s="134"/>
      <c r="EHK48" s="134"/>
      <c r="EHL48" s="134"/>
      <c r="EHM48" s="134"/>
      <c r="EHN48" s="134"/>
      <c r="EHO48" s="134"/>
      <c r="EHP48" s="134"/>
      <c r="EHQ48" s="134"/>
      <c r="EHR48" s="134"/>
      <c r="EHS48" s="134"/>
      <c r="EHT48" s="134"/>
      <c r="EHU48" s="134"/>
      <c r="EHV48" s="134"/>
      <c r="EHW48" s="134"/>
      <c r="EHX48" s="134"/>
      <c r="EHY48" s="134"/>
      <c r="EHZ48" s="134"/>
      <c r="EIA48" s="134"/>
      <c r="EIB48" s="134"/>
      <c r="EIC48" s="134"/>
      <c r="EID48" s="134"/>
      <c r="EIE48" s="134"/>
      <c r="EIF48" s="134"/>
      <c r="EIG48" s="134"/>
      <c r="EIH48" s="134"/>
      <c r="EII48" s="134"/>
      <c r="EIJ48" s="134"/>
      <c r="EIK48" s="134"/>
      <c r="EIL48" s="134"/>
      <c r="EIM48" s="134"/>
      <c r="EIN48" s="134"/>
      <c r="EIO48" s="134"/>
      <c r="EIP48" s="134"/>
      <c r="EIQ48" s="134"/>
      <c r="EIR48" s="134"/>
      <c r="EIS48" s="134"/>
      <c r="EIT48" s="134"/>
      <c r="EIU48" s="134"/>
      <c r="EIV48" s="134"/>
      <c r="EIW48" s="134"/>
      <c r="EIX48" s="134"/>
      <c r="EIY48" s="134"/>
      <c r="EIZ48" s="134"/>
      <c r="EJA48" s="134"/>
      <c r="EJB48" s="134"/>
      <c r="EJC48" s="134"/>
      <c r="EJD48" s="134"/>
      <c r="EJE48" s="134"/>
      <c r="EJF48" s="134"/>
      <c r="EJG48" s="134"/>
      <c r="EJH48" s="134"/>
      <c r="EJI48" s="134"/>
      <c r="EJJ48" s="134"/>
      <c r="EJK48" s="134"/>
      <c r="EJL48" s="134"/>
      <c r="EJM48" s="134"/>
      <c r="EJN48" s="134"/>
      <c r="EJO48" s="134"/>
      <c r="EJP48" s="134"/>
      <c r="EJQ48" s="134"/>
      <c r="EJR48" s="134"/>
      <c r="EJS48" s="134"/>
      <c r="EJT48" s="134"/>
      <c r="EJU48" s="134"/>
      <c r="EJV48" s="134"/>
      <c r="EJW48" s="134"/>
      <c r="EJX48" s="134"/>
      <c r="EJY48" s="134"/>
      <c r="EJZ48" s="134"/>
      <c r="EKA48" s="134"/>
      <c r="EKB48" s="134"/>
      <c r="EKC48" s="134"/>
      <c r="EKD48" s="134"/>
      <c r="EKE48" s="134"/>
      <c r="EKF48" s="134"/>
      <c r="EKG48" s="134"/>
      <c r="EKH48" s="134"/>
      <c r="EKI48" s="134"/>
      <c r="EKJ48" s="134"/>
      <c r="EKK48" s="134"/>
      <c r="EKL48" s="134"/>
      <c r="EKM48" s="134"/>
      <c r="EKN48" s="134"/>
      <c r="EKO48" s="134"/>
      <c r="EKP48" s="134"/>
      <c r="EKQ48" s="134"/>
      <c r="EKR48" s="134"/>
      <c r="EKS48" s="134"/>
      <c r="EKT48" s="134"/>
      <c r="EKU48" s="134"/>
      <c r="EKV48" s="134"/>
      <c r="EKW48" s="134"/>
      <c r="EKX48" s="134"/>
      <c r="EKY48" s="134"/>
      <c r="EKZ48" s="134"/>
      <c r="ELA48" s="134"/>
      <c r="ELB48" s="134"/>
      <c r="ELC48" s="134"/>
      <c r="ELD48" s="134"/>
      <c r="ELE48" s="134"/>
      <c r="ELF48" s="134"/>
      <c r="ELG48" s="134"/>
      <c r="ELH48" s="134"/>
      <c r="ELI48" s="134"/>
      <c r="ELJ48" s="134"/>
      <c r="ELK48" s="134"/>
      <c r="ELL48" s="134"/>
      <c r="ELM48" s="134"/>
      <c r="ELN48" s="134"/>
      <c r="ELO48" s="134"/>
      <c r="ELP48" s="134"/>
      <c r="ELQ48" s="134"/>
      <c r="ELR48" s="134"/>
      <c r="ELS48" s="134"/>
      <c r="ELT48" s="134"/>
      <c r="ELU48" s="134"/>
      <c r="ELV48" s="134"/>
      <c r="ELW48" s="134"/>
      <c r="ELX48" s="134"/>
      <c r="ELY48" s="134"/>
      <c r="ELZ48" s="134"/>
      <c r="EMA48" s="134"/>
      <c r="EMB48" s="134"/>
      <c r="EMC48" s="134"/>
      <c r="EMD48" s="134"/>
      <c r="EME48" s="134"/>
      <c r="EMF48" s="134"/>
      <c r="EMG48" s="134"/>
      <c r="EMH48" s="134"/>
      <c r="EMI48" s="134"/>
      <c r="EMJ48" s="134"/>
      <c r="EMK48" s="134"/>
      <c r="EML48" s="134"/>
      <c r="EMM48" s="134"/>
      <c r="EMN48" s="134"/>
      <c r="EMO48" s="134"/>
      <c r="EMP48" s="134"/>
      <c r="EMQ48" s="134"/>
      <c r="EMR48" s="134"/>
      <c r="EMS48" s="134"/>
      <c r="EMT48" s="134"/>
      <c r="EMU48" s="134"/>
      <c r="EMV48" s="134"/>
      <c r="EMW48" s="134"/>
      <c r="EMX48" s="134"/>
      <c r="EMY48" s="134"/>
      <c r="EMZ48" s="134"/>
      <c r="ENA48" s="134"/>
      <c r="ENB48" s="134"/>
      <c r="ENC48" s="134"/>
      <c r="END48" s="134"/>
      <c r="ENE48" s="134"/>
      <c r="ENF48" s="134"/>
      <c r="ENG48" s="134"/>
      <c r="ENH48" s="134"/>
      <c r="ENI48" s="134"/>
      <c r="ENJ48" s="134"/>
      <c r="ENK48" s="134"/>
      <c r="ENL48" s="134"/>
      <c r="ENM48" s="134"/>
      <c r="ENN48" s="134"/>
      <c r="ENO48" s="134"/>
      <c r="ENP48" s="134"/>
      <c r="ENQ48" s="134"/>
      <c r="ENR48" s="134"/>
      <c r="ENS48" s="134"/>
      <c r="ENT48" s="134"/>
      <c r="ENU48" s="134"/>
      <c r="ENV48" s="134"/>
      <c r="ENW48" s="134"/>
      <c r="ENX48" s="134"/>
      <c r="ENY48" s="134"/>
      <c r="ENZ48" s="134"/>
      <c r="EOA48" s="134"/>
      <c r="EOB48" s="134"/>
      <c r="EOC48" s="134"/>
      <c r="EOD48" s="134"/>
      <c r="EOE48" s="134"/>
      <c r="EOF48" s="134"/>
      <c r="EOG48" s="134"/>
      <c r="EOH48" s="134"/>
      <c r="EOI48" s="134"/>
      <c r="EOJ48" s="134"/>
      <c r="EOK48" s="134"/>
      <c r="EOL48" s="134"/>
      <c r="EOM48" s="134"/>
      <c r="EON48" s="134"/>
      <c r="EOO48" s="134"/>
      <c r="EOP48" s="134"/>
      <c r="EOQ48" s="134"/>
      <c r="EOR48" s="134"/>
      <c r="EOS48" s="134"/>
      <c r="EOT48" s="134"/>
      <c r="EOU48" s="134"/>
      <c r="EOV48" s="134"/>
      <c r="EOW48" s="134"/>
      <c r="EOX48" s="134"/>
      <c r="EOY48" s="134"/>
      <c r="EOZ48" s="134"/>
      <c r="EPA48" s="134"/>
      <c r="EPB48" s="134"/>
      <c r="EPC48" s="134"/>
      <c r="EPD48" s="134"/>
      <c r="EPE48" s="134"/>
      <c r="EPF48" s="134"/>
      <c r="EPG48" s="134"/>
      <c r="EPH48" s="134"/>
      <c r="EPI48" s="134"/>
      <c r="EPJ48" s="134"/>
      <c r="EPK48" s="134"/>
      <c r="EPL48" s="134"/>
      <c r="EPM48" s="134"/>
      <c r="EPN48" s="134"/>
      <c r="EPO48" s="134"/>
      <c r="EPP48" s="134"/>
      <c r="EPQ48" s="134"/>
      <c r="EPR48" s="134"/>
      <c r="EPS48" s="134"/>
      <c r="EPT48" s="134"/>
      <c r="EPU48" s="134"/>
      <c r="EPV48" s="134"/>
      <c r="EPW48" s="134"/>
      <c r="EPX48" s="134"/>
      <c r="EPY48" s="134"/>
      <c r="EPZ48" s="134"/>
      <c r="EQA48" s="134"/>
      <c r="EQB48" s="134"/>
      <c r="EQC48" s="134"/>
      <c r="EQD48" s="134"/>
      <c r="EQE48" s="134"/>
      <c r="EQF48" s="134"/>
      <c r="EQG48" s="134"/>
      <c r="EQH48" s="134"/>
      <c r="EQI48" s="134"/>
      <c r="EQJ48" s="134"/>
      <c r="EQK48" s="134"/>
      <c r="EQL48" s="134"/>
      <c r="EQM48" s="134"/>
      <c r="EQN48" s="134"/>
      <c r="EQO48" s="134"/>
      <c r="EQP48" s="134"/>
      <c r="EQQ48" s="134"/>
      <c r="EQR48" s="134"/>
      <c r="EQS48" s="134"/>
      <c r="EQT48" s="134"/>
      <c r="EQU48" s="134"/>
      <c r="EQV48" s="134"/>
      <c r="EQW48" s="134"/>
      <c r="EQX48" s="134"/>
      <c r="EQY48" s="134"/>
      <c r="EQZ48" s="134"/>
      <c r="ERA48" s="134"/>
      <c r="ERB48" s="134"/>
      <c r="ERC48" s="134"/>
      <c r="ERD48" s="134"/>
      <c r="ERE48" s="134"/>
      <c r="ERF48" s="134"/>
      <c r="ERG48" s="134"/>
      <c r="ERH48" s="134"/>
      <c r="ERI48" s="134"/>
      <c r="ERJ48" s="134"/>
      <c r="ERK48" s="134"/>
      <c r="ERL48" s="134"/>
      <c r="ERM48" s="134"/>
      <c r="ERN48" s="134"/>
      <c r="ERO48" s="134"/>
      <c r="ERP48" s="134"/>
      <c r="ERQ48" s="134"/>
      <c r="ERR48" s="134"/>
      <c r="ERS48" s="134"/>
      <c r="ERT48" s="134"/>
      <c r="ERU48" s="134"/>
      <c r="ERV48" s="134"/>
      <c r="ERW48" s="134"/>
      <c r="ERX48" s="134"/>
      <c r="ERY48" s="134"/>
      <c r="ERZ48" s="134"/>
      <c r="ESA48" s="134"/>
      <c r="ESB48" s="134"/>
      <c r="ESC48" s="134"/>
      <c r="ESD48" s="134"/>
      <c r="ESE48" s="134"/>
      <c r="ESF48" s="134"/>
      <c r="ESG48" s="134"/>
      <c r="ESH48" s="134"/>
      <c r="ESI48" s="134"/>
      <c r="ESJ48" s="134"/>
      <c r="ESK48" s="134"/>
      <c r="ESL48" s="134"/>
      <c r="ESM48" s="134"/>
      <c r="ESN48" s="134"/>
      <c r="ESO48" s="134"/>
      <c r="ESP48" s="134"/>
      <c r="ESQ48" s="134"/>
      <c r="ESR48" s="134"/>
      <c r="ESS48" s="134"/>
      <c r="EST48" s="134"/>
      <c r="ESU48" s="134"/>
      <c r="ESV48" s="134"/>
      <c r="ESW48" s="134"/>
      <c r="ESX48" s="134"/>
      <c r="ESY48" s="134"/>
      <c r="ESZ48" s="134"/>
      <c r="ETA48" s="134"/>
      <c r="ETB48" s="134"/>
      <c r="ETC48" s="134"/>
      <c r="ETD48" s="134"/>
      <c r="ETE48" s="134"/>
      <c r="ETF48" s="134"/>
      <c r="ETG48" s="134"/>
      <c r="ETH48" s="134"/>
      <c r="ETI48" s="134"/>
      <c r="ETJ48" s="134"/>
      <c r="ETK48" s="134"/>
      <c r="ETL48" s="134"/>
      <c r="ETM48" s="134"/>
      <c r="ETN48" s="134"/>
      <c r="ETO48" s="134"/>
      <c r="ETP48" s="134"/>
      <c r="ETQ48" s="134"/>
      <c r="ETR48" s="134"/>
      <c r="ETS48" s="134"/>
      <c r="ETT48" s="134"/>
      <c r="ETU48" s="134"/>
      <c r="ETV48" s="134"/>
      <c r="ETW48" s="134"/>
      <c r="ETX48" s="134"/>
      <c r="ETY48" s="134"/>
      <c r="ETZ48" s="134"/>
      <c r="EUA48" s="134"/>
      <c r="EUB48" s="134"/>
      <c r="EUC48" s="134"/>
      <c r="EUD48" s="134"/>
      <c r="EUE48" s="134"/>
      <c r="EUF48" s="134"/>
      <c r="EUG48" s="134"/>
      <c r="EUH48" s="134"/>
      <c r="EUI48" s="134"/>
      <c r="EUJ48" s="134"/>
      <c r="EUK48" s="134"/>
      <c r="EUL48" s="134"/>
      <c r="EUM48" s="134"/>
      <c r="EUN48" s="134"/>
      <c r="EUO48" s="134"/>
      <c r="EUP48" s="134"/>
      <c r="EUQ48" s="134"/>
      <c r="EUR48" s="134"/>
      <c r="EUS48" s="134"/>
      <c r="EUT48" s="134"/>
      <c r="EUU48" s="134"/>
      <c r="EUV48" s="134"/>
      <c r="EUW48" s="134"/>
      <c r="EUX48" s="134"/>
      <c r="EUY48" s="134"/>
      <c r="EUZ48" s="134"/>
      <c r="EVA48" s="134"/>
      <c r="EVB48" s="134"/>
      <c r="EVC48" s="134"/>
      <c r="EVD48" s="134"/>
      <c r="EVE48" s="134"/>
      <c r="EVF48" s="134"/>
      <c r="EVG48" s="134"/>
      <c r="EVH48" s="134"/>
      <c r="EVI48" s="134"/>
      <c r="EVJ48" s="134"/>
      <c r="EVK48" s="134"/>
      <c r="EVL48" s="134"/>
      <c r="EVM48" s="134"/>
      <c r="EVN48" s="134"/>
      <c r="EVO48" s="134"/>
      <c r="EVP48" s="134"/>
      <c r="EVQ48" s="134"/>
      <c r="EVR48" s="134"/>
      <c r="EVS48" s="134"/>
      <c r="EVT48" s="134"/>
      <c r="EVU48" s="134"/>
      <c r="EVV48" s="134"/>
      <c r="EVW48" s="134"/>
      <c r="EVX48" s="134"/>
      <c r="EVY48" s="134"/>
      <c r="EVZ48" s="134"/>
      <c r="EWA48" s="134"/>
      <c r="EWB48" s="134"/>
      <c r="EWC48" s="134"/>
      <c r="EWD48" s="134"/>
      <c r="EWE48" s="134"/>
      <c r="EWF48" s="134"/>
      <c r="EWG48" s="134"/>
      <c r="EWH48" s="134"/>
      <c r="EWI48" s="134"/>
      <c r="EWJ48" s="134"/>
      <c r="EWK48" s="134"/>
      <c r="EWL48" s="134"/>
      <c r="EWM48" s="134"/>
      <c r="EWN48" s="134"/>
      <c r="EWO48" s="134"/>
      <c r="EWP48" s="134"/>
      <c r="EWQ48" s="134"/>
      <c r="EWR48" s="134"/>
      <c r="EWS48" s="134"/>
      <c r="EWT48" s="134"/>
      <c r="EWU48" s="134"/>
      <c r="EWV48" s="134"/>
      <c r="EWW48" s="134"/>
      <c r="EWX48" s="134"/>
      <c r="EWY48" s="134"/>
      <c r="EWZ48" s="134"/>
      <c r="EXA48" s="134"/>
      <c r="EXB48" s="134"/>
      <c r="EXC48" s="134"/>
      <c r="EXD48" s="134"/>
      <c r="EXE48" s="134"/>
      <c r="EXF48" s="134"/>
      <c r="EXG48" s="134"/>
      <c r="EXH48" s="134"/>
      <c r="EXI48" s="134"/>
      <c r="EXJ48" s="134"/>
      <c r="EXK48" s="134"/>
      <c r="EXL48" s="134"/>
      <c r="EXM48" s="134"/>
      <c r="EXN48" s="134"/>
      <c r="EXO48" s="134"/>
      <c r="EXP48" s="134"/>
      <c r="EXQ48" s="134"/>
      <c r="EXR48" s="134"/>
      <c r="EXS48" s="134"/>
      <c r="EXT48" s="134"/>
      <c r="EXU48" s="134"/>
      <c r="EXV48" s="134"/>
      <c r="EXW48" s="134"/>
      <c r="EXX48" s="134"/>
      <c r="EXY48" s="134"/>
      <c r="EXZ48" s="134"/>
      <c r="EYA48" s="134"/>
      <c r="EYB48" s="134"/>
      <c r="EYC48" s="134"/>
      <c r="EYD48" s="134"/>
      <c r="EYE48" s="134"/>
      <c r="EYF48" s="134"/>
      <c r="EYG48" s="134"/>
      <c r="EYH48" s="134"/>
      <c r="EYI48" s="134"/>
      <c r="EYJ48" s="134"/>
      <c r="EYK48" s="134"/>
      <c r="EYL48" s="134"/>
      <c r="EYM48" s="134"/>
      <c r="EYN48" s="134"/>
      <c r="EYO48" s="134"/>
      <c r="EYP48" s="134"/>
      <c r="EYQ48" s="134"/>
      <c r="EYR48" s="134"/>
      <c r="EYS48" s="134"/>
      <c r="EYT48" s="134"/>
      <c r="EYU48" s="134"/>
      <c r="EYV48" s="134"/>
      <c r="EYW48" s="134"/>
      <c r="EYX48" s="134"/>
      <c r="EYY48" s="134"/>
      <c r="EYZ48" s="134"/>
      <c r="EZA48" s="134"/>
      <c r="EZB48" s="134"/>
      <c r="EZC48" s="134"/>
      <c r="EZD48" s="134"/>
      <c r="EZE48" s="134"/>
      <c r="EZF48" s="134"/>
      <c r="EZG48" s="134"/>
      <c r="EZH48" s="134"/>
      <c r="EZI48" s="134"/>
      <c r="EZJ48" s="134"/>
      <c r="EZK48" s="134"/>
      <c r="EZL48" s="134"/>
      <c r="EZM48" s="134"/>
      <c r="EZN48" s="134"/>
      <c r="EZO48" s="134"/>
      <c r="EZP48" s="134"/>
      <c r="EZQ48" s="134"/>
      <c r="EZR48" s="134"/>
      <c r="EZS48" s="134"/>
      <c r="EZT48" s="134"/>
      <c r="EZU48" s="134"/>
      <c r="EZV48" s="134"/>
      <c r="EZW48" s="134"/>
      <c r="EZX48" s="134"/>
      <c r="EZY48" s="134"/>
      <c r="EZZ48" s="134"/>
      <c r="FAA48" s="134"/>
      <c r="FAB48" s="134"/>
      <c r="FAC48" s="134"/>
      <c r="FAD48" s="134"/>
      <c r="FAE48" s="134"/>
      <c r="FAF48" s="134"/>
      <c r="FAG48" s="134"/>
      <c r="FAH48" s="134"/>
      <c r="FAI48" s="134"/>
      <c r="FAJ48" s="134"/>
      <c r="FAK48" s="134"/>
      <c r="FAL48" s="134"/>
      <c r="FAM48" s="134"/>
      <c r="FAN48" s="134"/>
      <c r="FAO48" s="134"/>
      <c r="FAP48" s="134"/>
      <c r="FAQ48" s="134"/>
      <c r="FAR48" s="134"/>
      <c r="FAS48" s="134"/>
      <c r="FAT48" s="134"/>
      <c r="FAU48" s="134"/>
      <c r="FAV48" s="134"/>
      <c r="FAW48" s="134"/>
      <c r="FAX48" s="134"/>
      <c r="FAY48" s="134"/>
      <c r="FAZ48" s="134"/>
      <c r="FBA48" s="134"/>
      <c r="FBB48" s="134"/>
      <c r="FBC48" s="134"/>
      <c r="FBD48" s="134"/>
      <c r="FBE48" s="134"/>
      <c r="FBF48" s="134"/>
      <c r="FBG48" s="134"/>
      <c r="FBH48" s="134"/>
      <c r="FBI48" s="134"/>
      <c r="FBJ48" s="134"/>
      <c r="FBK48" s="134"/>
      <c r="FBL48" s="134"/>
      <c r="FBM48" s="134"/>
      <c r="FBN48" s="134"/>
      <c r="FBO48" s="134"/>
      <c r="FBP48" s="134"/>
      <c r="FBQ48" s="134"/>
      <c r="FBR48" s="134"/>
      <c r="FBS48" s="134"/>
      <c r="FBT48" s="134"/>
      <c r="FBU48" s="134"/>
      <c r="FBV48" s="134"/>
      <c r="FBW48" s="134"/>
      <c r="FBX48" s="134"/>
      <c r="FBY48" s="134"/>
      <c r="FBZ48" s="134"/>
      <c r="FCA48" s="134"/>
      <c r="FCB48" s="134"/>
      <c r="FCC48" s="134"/>
      <c r="FCD48" s="134"/>
      <c r="FCE48" s="134"/>
      <c r="FCF48" s="134"/>
      <c r="FCG48" s="134"/>
      <c r="FCH48" s="134"/>
      <c r="FCI48" s="134"/>
      <c r="FCJ48" s="134"/>
      <c r="FCK48" s="134"/>
      <c r="FCL48" s="134"/>
      <c r="FCM48" s="134"/>
      <c r="FCN48" s="134"/>
      <c r="FCO48" s="134"/>
      <c r="FCP48" s="134"/>
      <c r="FCQ48" s="134"/>
      <c r="FCR48" s="134"/>
      <c r="FCS48" s="134"/>
      <c r="FCT48" s="134"/>
      <c r="FCU48" s="134"/>
      <c r="FCV48" s="134"/>
      <c r="FCW48" s="134"/>
      <c r="FCX48" s="134"/>
      <c r="FCY48" s="134"/>
      <c r="FCZ48" s="134"/>
      <c r="FDA48" s="134"/>
      <c r="FDB48" s="134"/>
      <c r="FDC48" s="134"/>
      <c r="FDD48" s="134"/>
      <c r="FDE48" s="134"/>
      <c r="FDF48" s="134"/>
      <c r="FDG48" s="134"/>
      <c r="FDH48" s="134"/>
      <c r="FDI48" s="134"/>
      <c r="FDJ48" s="134"/>
      <c r="FDK48" s="134"/>
      <c r="FDL48" s="134"/>
      <c r="FDM48" s="134"/>
      <c r="FDN48" s="134"/>
      <c r="FDO48" s="134"/>
      <c r="FDP48" s="134"/>
      <c r="FDQ48" s="134"/>
      <c r="FDR48" s="134"/>
      <c r="FDS48" s="134"/>
      <c r="FDT48" s="134"/>
      <c r="FDU48" s="134"/>
      <c r="FDV48" s="134"/>
      <c r="FDW48" s="134"/>
      <c r="FDX48" s="134"/>
      <c r="FDY48" s="134"/>
      <c r="FDZ48" s="134"/>
      <c r="FEA48" s="134"/>
      <c r="FEB48" s="134"/>
      <c r="FEC48" s="134"/>
      <c r="FED48" s="134"/>
      <c r="FEE48" s="134"/>
      <c r="FEF48" s="134"/>
      <c r="FEG48" s="134"/>
      <c r="FEH48" s="134"/>
      <c r="FEI48" s="134"/>
      <c r="FEJ48" s="134"/>
      <c r="FEK48" s="134"/>
      <c r="FEL48" s="134"/>
      <c r="FEM48" s="134"/>
      <c r="FEN48" s="134"/>
      <c r="FEO48" s="134"/>
      <c r="FEP48" s="134"/>
      <c r="FEQ48" s="134"/>
      <c r="FER48" s="134"/>
      <c r="FES48" s="134"/>
      <c r="FET48" s="134"/>
      <c r="FEU48" s="134"/>
      <c r="FEV48" s="134"/>
      <c r="FEW48" s="134"/>
      <c r="FEX48" s="134"/>
      <c r="FEY48" s="134"/>
      <c r="FEZ48" s="134"/>
      <c r="FFA48" s="134"/>
      <c r="FFB48" s="134"/>
      <c r="FFC48" s="134"/>
      <c r="FFD48" s="134"/>
      <c r="FFE48" s="134"/>
      <c r="FFF48" s="134"/>
      <c r="FFG48" s="134"/>
      <c r="FFH48" s="134"/>
      <c r="FFI48" s="134"/>
      <c r="FFJ48" s="134"/>
      <c r="FFK48" s="134"/>
      <c r="FFL48" s="134"/>
      <c r="FFM48" s="134"/>
      <c r="FFN48" s="134"/>
      <c r="FFO48" s="134"/>
      <c r="FFP48" s="134"/>
      <c r="FFQ48" s="134"/>
      <c r="FFR48" s="134"/>
      <c r="FFS48" s="134"/>
      <c r="FFT48" s="134"/>
      <c r="FFU48" s="134"/>
      <c r="FFV48" s="134"/>
      <c r="FFW48" s="134"/>
      <c r="FFX48" s="134"/>
      <c r="FFY48" s="134"/>
      <c r="FFZ48" s="134"/>
      <c r="FGA48" s="134"/>
      <c r="FGB48" s="134"/>
      <c r="FGC48" s="134"/>
      <c r="FGD48" s="134"/>
      <c r="FGE48" s="134"/>
      <c r="FGF48" s="134"/>
      <c r="FGG48" s="134"/>
      <c r="FGH48" s="134"/>
      <c r="FGI48" s="134"/>
      <c r="FGJ48" s="134"/>
      <c r="FGK48" s="134"/>
      <c r="FGL48" s="134"/>
      <c r="FGM48" s="134"/>
      <c r="FGN48" s="134"/>
      <c r="FGO48" s="134"/>
      <c r="FGP48" s="134"/>
      <c r="FGQ48" s="134"/>
      <c r="FGR48" s="134"/>
      <c r="FGS48" s="134"/>
      <c r="FGT48" s="134"/>
      <c r="FGU48" s="134"/>
      <c r="FGV48" s="134"/>
      <c r="FGW48" s="134"/>
      <c r="FGX48" s="134"/>
      <c r="FGY48" s="134"/>
      <c r="FGZ48" s="134"/>
      <c r="FHA48" s="134"/>
      <c r="FHB48" s="134"/>
      <c r="FHC48" s="134"/>
      <c r="FHD48" s="134"/>
      <c r="FHE48" s="134"/>
      <c r="FHF48" s="134"/>
      <c r="FHG48" s="134"/>
      <c r="FHH48" s="134"/>
      <c r="FHI48" s="134"/>
      <c r="FHJ48" s="134"/>
      <c r="FHK48" s="134"/>
      <c r="FHL48" s="134"/>
      <c r="FHM48" s="134"/>
      <c r="FHN48" s="134"/>
      <c r="FHO48" s="134"/>
      <c r="FHP48" s="134"/>
      <c r="FHQ48" s="134"/>
      <c r="FHR48" s="134"/>
      <c r="FHS48" s="134"/>
      <c r="FHT48" s="134"/>
      <c r="FHU48" s="134"/>
      <c r="FHV48" s="134"/>
      <c r="FHW48" s="134"/>
      <c r="FHX48" s="134"/>
      <c r="FHY48" s="134"/>
      <c r="FHZ48" s="134"/>
      <c r="FIA48" s="134"/>
      <c r="FIB48" s="134"/>
      <c r="FIC48" s="134"/>
      <c r="FID48" s="134"/>
      <c r="FIE48" s="134"/>
      <c r="FIF48" s="134"/>
      <c r="FIG48" s="134"/>
      <c r="FIH48" s="134"/>
      <c r="FII48" s="134"/>
      <c r="FIJ48" s="134"/>
      <c r="FIK48" s="134"/>
      <c r="FIL48" s="134"/>
      <c r="FIM48" s="134"/>
      <c r="FIN48" s="134"/>
      <c r="FIO48" s="134"/>
      <c r="FIP48" s="134"/>
      <c r="FIQ48" s="134"/>
      <c r="FIR48" s="134"/>
      <c r="FIS48" s="134"/>
      <c r="FIT48" s="134"/>
      <c r="FIU48" s="134"/>
      <c r="FIV48" s="134"/>
      <c r="FIW48" s="134"/>
      <c r="FIX48" s="134"/>
      <c r="FIY48" s="134"/>
      <c r="FIZ48" s="134"/>
      <c r="FJA48" s="134"/>
      <c r="FJB48" s="134"/>
      <c r="FJC48" s="134"/>
      <c r="FJD48" s="134"/>
      <c r="FJE48" s="134"/>
      <c r="FJF48" s="134"/>
      <c r="FJG48" s="134"/>
      <c r="FJH48" s="134"/>
      <c r="FJI48" s="134"/>
      <c r="FJJ48" s="134"/>
      <c r="FJK48" s="134"/>
      <c r="FJL48" s="134"/>
      <c r="FJM48" s="134"/>
      <c r="FJN48" s="134"/>
      <c r="FJO48" s="134"/>
      <c r="FJP48" s="134"/>
      <c r="FJQ48" s="134"/>
      <c r="FJR48" s="134"/>
      <c r="FJS48" s="134"/>
      <c r="FJT48" s="134"/>
      <c r="FJU48" s="134"/>
      <c r="FJV48" s="134"/>
      <c r="FJW48" s="134"/>
      <c r="FJX48" s="134"/>
      <c r="FJY48" s="134"/>
      <c r="FJZ48" s="134"/>
      <c r="FKA48" s="134"/>
      <c r="FKB48" s="134"/>
      <c r="FKC48" s="134"/>
      <c r="FKD48" s="134"/>
      <c r="FKE48" s="134"/>
      <c r="FKF48" s="134"/>
      <c r="FKG48" s="134"/>
      <c r="FKH48" s="134"/>
      <c r="FKI48" s="134"/>
      <c r="FKJ48" s="134"/>
      <c r="FKK48" s="134"/>
      <c r="FKL48" s="134"/>
      <c r="FKM48" s="134"/>
      <c r="FKN48" s="134"/>
      <c r="FKO48" s="134"/>
      <c r="FKP48" s="134"/>
      <c r="FKQ48" s="134"/>
      <c r="FKR48" s="134"/>
      <c r="FKS48" s="134"/>
      <c r="FKT48" s="134"/>
      <c r="FKU48" s="134"/>
      <c r="FKV48" s="134"/>
      <c r="FKW48" s="134"/>
      <c r="FKX48" s="134"/>
      <c r="FKY48" s="134"/>
      <c r="FKZ48" s="134"/>
      <c r="FLA48" s="134"/>
      <c r="FLB48" s="134"/>
      <c r="FLC48" s="134"/>
      <c r="FLD48" s="134"/>
      <c r="FLE48" s="134"/>
      <c r="FLF48" s="134"/>
      <c r="FLG48" s="134"/>
      <c r="FLH48" s="134"/>
      <c r="FLI48" s="134"/>
      <c r="FLJ48" s="134"/>
      <c r="FLK48" s="134"/>
      <c r="FLL48" s="134"/>
      <c r="FLM48" s="134"/>
      <c r="FLN48" s="134"/>
      <c r="FLO48" s="134"/>
      <c r="FLP48" s="134"/>
      <c r="FLQ48" s="134"/>
      <c r="FLR48" s="134"/>
      <c r="FLS48" s="134"/>
      <c r="FLT48" s="134"/>
      <c r="FLU48" s="134"/>
      <c r="FLV48" s="134"/>
      <c r="FLW48" s="134"/>
      <c r="FLX48" s="134"/>
      <c r="FLY48" s="134"/>
      <c r="FLZ48" s="134"/>
      <c r="FMA48" s="134"/>
      <c r="FMB48" s="134"/>
      <c r="FMC48" s="134"/>
      <c r="FMD48" s="134"/>
      <c r="FME48" s="134"/>
      <c r="FMF48" s="134"/>
      <c r="FMG48" s="134"/>
      <c r="FMH48" s="134"/>
      <c r="FMI48" s="134"/>
      <c r="FMJ48" s="134"/>
      <c r="FMK48" s="134"/>
      <c r="FML48" s="134"/>
      <c r="FMM48" s="134"/>
      <c r="FMN48" s="134"/>
      <c r="FMO48" s="134"/>
      <c r="FMP48" s="134"/>
      <c r="FMQ48" s="134"/>
      <c r="FMR48" s="134"/>
      <c r="FMS48" s="134"/>
      <c r="FMT48" s="134"/>
      <c r="FMU48" s="134"/>
      <c r="FMV48" s="134"/>
      <c r="FMW48" s="134"/>
      <c r="FMX48" s="134"/>
      <c r="FMY48" s="134"/>
      <c r="FMZ48" s="134"/>
      <c r="FNA48" s="134"/>
      <c r="FNB48" s="134"/>
      <c r="FNC48" s="134"/>
      <c r="FND48" s="134"/>
      <c r="FNE48" s="134"/>
      <c r="FNF48" s="134"/>
      <c r="FNG48" s="134"/>
      <c r="FNH48" s="134"/>
      <c r="FNI48" s="134"/>
      <c r="FNJ48" s="134"/>
      <c r="FNK48" s="134"/>
      <c r="FNL48" s="134"/>
      <c r="FNM48" s="134"/>
      <c r="FNN48" s="134"/>
      <c r="FNO48" s="134"/>
      <c r="FNP48" s="134"/>
      <c r="FNQ48" s="134"/>
      <c r="FNR48" s="134"/>
      <c r="FNS48" s="134"/>
      <c r="FNT48" s="134"/>
      <c r="FNU48" s="134"/>
      <c r="FNV48" s="134"/>
      <c r="FNW48" s="134"/>
      <c r="FNX48" s="134"/>
      <c r="FNY48" s="134"/>
      <c r="FNZ48" s="134"/>
      <c r="FOA48" s="134"/>
      <c r="FOB48" s="134"/>
      <c r="FOC48" s="134"/>
      <c r="FOD48" s="134"/>
      <c r="FOE48" s="134"/>
      <c r="FOF48" s="134"/>
      <c r="FOG48" s="134"/>
      <c r="FOH48" s="134"/>
      <c r="FOI48" s="134"/>
      <c r="FOJ48" s="134"/>
      <c r="FOK48" s="134"/>
      <c r="FOL48" s="134"/>
      <c r="FOM48" s="134"/>
      <c r="FON48" s="134"/>
      <c r="FOO48" s="134"/>
      <c r="FOP48" s="134"/>
      <c r="FOQ48" s="134"/>
      <c r="FOR48" s="134"/>
      <c r="FOS48" s="134"/>
      <c r="FOT48" s="134"/>
      <c r="FOU48" s="134"/>
      <c r="FOV48" s="134"/>
      <c r="FOW48" s="134"/>
      <c r="FOX48" s="134"/>
      <c r="FOY48" s="134"/>
      <c r="FOZ48" s="134"/>
      <c r="FPA48" s="134"/>
      <c r="FPB48" s="134"/>
      <c r="FPC48" s="134"/>
      <c r="FPD48" s="134"/>
      <c r="FPE48" s="134"/>
      <c r="FPF48" s="134"/>
      <c r="FPG48" s="134"/>
      <c r="FPH48" s="134"/>
      <c r="FPI48" s="134"/>
      <c r="FPJ48" s="134"/>
      <c r="FPK48" s="134"/>
      <c r="FPL48" s="134"/>
      <c r="FPM48" s="134"/>
      <c r="FPN48" s="134"/>
      <c r="FPO48" s="134"/>
      <c r="FPP48" s="134"/>
      <c r="FPQ48" s="134"/>
      <c r="FPR48" s="134"/>
      <c r="FPS48" s="134"/>
      <c r="FPT48" s="134"/>
      <c r="FPU48" s="134"/>
      <c r="FPV48" s="134"/>
      <c r="FPW48" s="134"/>
      <c r="FPX48" s="134"/>
      <c r="FPY48" s="134"/>
      <c r="FPZ48" s="134"/>
      <c r="FQA48" s="134"/>
      <c r="FQB48" s="134"/>
      <c r="FQC48" s="134"/>
      <c r="FQD48" s="134"/>
      <c r="FQE48" s="134"/>
      <c r="FQF48" s="134"/>
      <c r="FQG48" s="134"/>
      <c r="FQH48" s="134"/>
      <c r="FQI48" s="134"/>
      <c r="FQJ48" s="134"/>
      <c r="FQK48" s="134"/>
      <c r="FQL48" s="134"/>
      <c r="FQM48" s="134"/>
      <c r="FQN48" s="134"/>
      <c r="FQO48" s="134"/>
      <c r="FQP48" s="134"/>
      <c r="FQQ48" s="134"/>
      <c r="FQR48" s="134"/>
      <c r="FQS48" s="134"/>
      <c r="FQT48" s="134"/>
      <c r="FQU48" s="134"/>
      <c r="FQV48" s="134"/>
      <c r="FQW48" s="134"/>
      <c r="FQX48" s="134"/>
      <c r="FQY48" s="134"/>
      <c r="FQZ48" s="134"/>
      <c r="FRA48" s="134"/>
      <c r="FRB48" s="134"/>
      <c r="FRC48" s="134"/>
      <c r="FRD48" s="134"/>
      <c r="FRE48" s="134"/>
      <c r="FRF48" s="134"/>
      <c r="FRG48" s="134"/>
      <c r="FRH48" s="134"/>
      <c r="FRI48" s="134"/>
      <c r="FRJ48" s="134"/>
      <c r="FRK48" s="134"/>
      <c r="FRL48" s="134"/>
      <c r="FRM48" s="134"/>
      <c r="FRN48" s="134"/>
      <c r="FRO48" s="134"/>
      <c r="FRP48" s="134"/>
      <c r="FRQ48" s="134"/>
      <c r="FRR48" s="134"/>
      <c r="FRS48" s="134"/>
      <c r="FRT48" s="134"/>
      <c r="FRU48" s="134"/>
      <c r="FRV48" s="134"/>
      <c r="FRW48" s="134"/>
      <c r="FRX48" s="134"/>
      <c r="FRY48" s="134"/>
      <c r="FRZ48" s="134"/>
      <c r="FSA48" s="134"/>
      <c r="FSB48" s="134"/>
      <c r="FSC48" s="134"/>
      <c r="FSD48" s="134"/>
      <c r="FSE48" s="134"/>
      <c r="FSF48" s="134"/>
      <c r="FSG48" s="134"/>
      <c r="FSH48" s="134"/>
      <c r="FSI48" s="134"/>
      <c r="FSJ48" s="134"/>
      <c r="FSK48" s="134"/>
      <c r="FSL48" s="134"/>
      <c r="FSM48" s="134"/>
      <c r="FSN48" s="134"/>
      <c r="FSO48" s="134"/>
      <c r="FSP48" s="134"/>
      <c r="FSQ48" s="134"/>
      <c r="FSR48" s="134"/>
      <c r="FSS48" s="134"/>
      <c r="FST48" s="134"/>
      <c r="FSU48" s="134"/>
      <c r="FSV48" s="134"/>
      <c r="FSW48" s="134"/>
      <c r="FSX48" s="134"/>
      <c r="FSY48" s="134"/>
      <c r="FSZ48" s="134"/>
      <c r="FTA48" s="134"/>
      <c r="FTB48" s="134"/>
      <c r="FTC48" s="134"/>
      <c r="FTD48" s="134"/>
      <c r="FTE48" s="134"/>
      <c r="FTF48" s="134"/>
      <c r="FTG48" s="134"/>
      <c r="FTH48" s="134"/>
      <c r="FTI48" s="134"/>
      <c r="FTJ48" s="134"/>
      <c r="FTK48" s="134"/>
      <c r="FTL48" s="134"/>
      <c r="FTM48" s="134"/>
      <c r="FTN48" s="134"/>
      <c r="FTO48" s="134"/>
      <c r="FTP48" s="134"/>
      <c r="FTQ48" s="134"/>
      <c r="FTR48" s="134"/>
      <c r="FTS48" s="134"/>
      <c r="FTT48" s="134"/>
      <c r="FTU48" s="134"/>
      <c r="FTV48" s="134"/>
      <c r="FTW48" s="134"/>
      <c r="FTX48" s="134"/>
      <c r="FTY48" s="134"/>
      <c r="FTZ48" s="134"/>
      <c r="FUA48" s="134"/>
      <c r="FUB48" s="134"/>
      <c r="FUC48" s="134"/>
      <c r="FUD48" s="134"/>
      <c r="FUE48" s="134"/>
      <c r="FUF48" s="134"/>
      <c r="FUG48" s="134"/>
      <c r="FUH48" s="134"/>
      <c r="FUI48" s="134"/>
      <c r="FUJ48" s="134"/>
      <c r="FUK48" s="134"/>
      <c r="FUL48" s="134"/>
      <c r="FUM48" s="134"/>
      <c r="FUN48" s="134"/>
      <c r="FUO48" s="134"/>
      <c r="FUP48" s="134"/>
      <c r="FUQ48" s="134"/>
      <c r="FUR48" s="134"/>
      <c r="FUS48" s="134"/>
      <c r="FUT48" s="134"/>
      <c r="FUU48" s="134"/>
      <c r="FUV48" s="134"/>
      <c r="FUW48" s="134"/>
      <c r="FUX48" s="134"/>
      <c r="FUY48" s="134"/>
      <c r="FUZ48" s="134"/>
      <c r="FVA48" s="134"/>
      <c r="FVB48" s="134"/>
      <c r="FVC48" s="134"/>
      <c r="FVD48" s="134"/>
      <c r="FVE48" s="134"/>
      <c r="FVF48" s="134"/>
      <c r="FVG48" s="134"/>
      <c r="FVH48" s="134"/>
      <c r="FVI48" s="134"/>
      <c r="FVJ48" s="134"/>
      <c r="FVK48" s="134"/>
      <c r="FVL48" s="134"/>
      <c r="FVM48" s="134"/>
      <c r="FVN48" s="134"/>
      <c r="FVO48" s="134"/>
      <c r="FVP48" s="134"/>
      <c r="FVQ48" s="134"/>
      <c r="FVR48" s="134"/>
      <c r="FVS48" s="134"/>
      <c r="FVT48" s="134"/>
      <c r="FVU48" s="134"/>
      <c r="FVV48" s="134"/>
      <c r="FVW48" s="134"/>
      <c r="FVX48" s="134"/>
      <c r="FVY48" s="134"/>
      <c r="FVZ48" s="134"/>
      <c r="FWA48" s="134"/>
      <c r="FWB48" s="134"/>
      <c r="FWC48" s="134"/>
      <c r="FWD48" s="134"/>
      <c r="FWE48" s="134"/>
      <c r="FWF48" s="134"/>
      <c r="FWG48" s="134"/>
      <c r="FWH48" s="134"/>
      <c r="FWI48" s="134"/>
      <c r="FWJ48" s="134"/>
      <c r="FWK48" s="134"/>
      <c r="FWL48" s="134"/>
      <c r="FWM48" s="134"/>
      <c r="FWN48" s="134"/>
      <c r="FWO48" s="134"/>
      <c r="FWP48" s="134"/>
      <c r="FWQ48" s="134"/>
      <c r="FWR48" s="134"/>
      <c r="FWS48" s="134"/>
      <c r="FWT48" s="134"/>
      <c r="FWU48" s="134"/>
      <c r="FWV48" s="134"/>
      <c r="FWW48" s="134"/>
      <c r="FWX48" s="134"/>
      <c r="FWY48" s="134"/>
      <c r="FWZ48" s="134"/>
      <c r="FXA48" s="134"/>
      <c r="FXB48" s="134"/>
      <c r="FXC48" s="134"/>
      <c r="FXD48" s="134"/>
      <c r="FXE48" s="134"/>
      <c r="FXF48" s="134"/>
      <c r="FXG48" s="134"/>
      <c r="FXH48" s="134"/>
      <c r="FXI48" s="134"/>
      <c r="FXJ48" s="134"/>
      <c r="FXK48" s="134"/>
      <c r="FXL48" s="134"/>
      <c r="FXM48" s="134"/>
      <c r="FXN48" s="134"/>
      <c r="FXO48" s="134"/>
      <c r="FXP48" s="134"/>
      <c r="FXQ48" s="134"/>
      <c r="FXR48" s="134"/>
      <c r="FXS48" s="134"/>
      <c r="FXT48" s="134"/>
      <c r="FXU48" s="134"/>
      <c r="FXV48" s="134"/>
      <c r="FXW48" s="134"/>
      <c r="FXX48" s="134"/>
      <c r="FXY48" s="134"/>
      <c r="FXZ48" s="134"/>
      <c r="FYA48" s="134"/>
      <c r="FYB48" s="134"/>
      <c r="FYC48" s="134"/>
      <c r="FYD48" s="134"/>
      <c r="FYE48" s="134"/>
      <c r="FYF48" s="134"/>
      <c r="FYG48" s="134"/>
      <c r="FYH48" s="134"/>
      <c r="FYI48" s="134"/>
      <c r="FYJ48" s="134"/>
      <c r="FYK48" s="134"/>
      <c r="FYL48" s="134"/>
      <c r="FYM48" s="134"/>
      <c r="FYN48" s="134"/>
      <c r="FYO48" s="134"/>
      <c r="FYP48" s="134"/>
      <c r="FYQ48" s="134"/>
      <c r="FYR48" s="134"/>
      <c r="FYS48" s="134"/>
      <c r="FYT48" s="134"/>
      <c r="FYU48" s="134"/>
      <c r="FYV48" s="134"/>
      <c r="FYW48" s="134"/>
      <c r="FYX48" s="134"/>
      <c r="FYY48" s="134"/>
      <c r="FYZ48" s="134"/>
      <c r="FZA48" s="134"/>
      <c r="FZB48" s="134"/>
      <c r="FZC48" s="134"/>
      <c r="FZD48" s="134"/>
      <c r="FZE48" s="134"/>
      <c r="FZF48" s="134"/>
      <c r="FZG48" s="134"/>
      <c r="FZH48" s="134"/>
      <c r="FZI48" s="134"/>
      <c r="FZJ48" s="134"/>
      <c r="FZK48" s="134"/>
      <c r="FZL48" s="134"/>
      <c r="FZM48" s="134"/>
      <c r="FZN48" s="134"/>
      <c r="FZO48" s="134"/>
      <c r="FZP48" s="134"/>
      <c r="FZQ48" s="134"/>
      <c r="FZR48" s="134"/>
      <c r="FZS48" s="134"/>
      <c r="FZT48" s="134"/>
      <c r="FZU48" s="134"/>
      <c r="FZV48" s="134"/>
      <c r="FZW48" s="134"/>
      <c r="FZX48" s="134"/>
      <c r="FZY48" s="134"/>
      <c r="FZZ48" s="134"/>
      <c r="GAA48" s="134"/>
      <c r="GAB48" s="134"/>
      <c r="GAC48" s="134"/>
      <c r="GAD48" s="134"/>
      <c r="GAE48" s="134"/>
      <c r="GAF48" s="134"/>
      <c r="GAG48" s="134"/>
      <c r="GAH48" s="134"/>
      <c r="GAI48" s="134"/>
      <c r="GAJ48" s="134"/>
      <c r="GAK48" s="134"/>
      <c r="GAL48" s="134"/>
      <c r="GAM48" s="134"/>
      <c r="GAN48" s="134"/>
      <c r="GAO48" s="134"/>
      <c r="GAP48" s="134"/>
      <c r="GAQ48" s="134"/>
      <c r="GAR48" s="134"/>
      <c r="GAS48" s="134"/>
      <c r="GAT48" s="134"/>
      <c r="GAU48" s="134"/>
      <c r="GAV48" s="134"/>
      <c r="GAW48" s="134"/>
      <c r="GAX48" s="134"/>
      <c r="GAY48" s="134"/>
      <c r="GAZ48" s="134"/>
      <c r="GBA48" s="134"/>
      <c r="GBB48" s="134"/>
      <c r="GBC48" s="134"/>
      <c r="GBD48" s="134"/>
      <c r="GBE48" s="134"/>
      <c r="GBF48" s="134"/>
      <c r="GBG48" s="134"/>
      <c r="GBH48" s="134"/>
      <c r="GBI48" s="134"/>
      <c r="GBJ48" s="134"/>
      <c r="GBK48" s="134"/>
      <c r="GBL48" s="134"/>
      <c r="GBM48" s="134"/>
      <c r="GBN48" s="134"/>
      <c r="GBO48" s="134"/>
      <c r="GBP48" s="134"/>
      <c r="GBQ48" s="134"/>
      <c r="GBR48" s="134"/>
      <c r="GBS48" s="134"/>
      <c r="GBT48" s="134"/>
      <c r="GBU48" s="134"/>
      <c r="GBV48" s="134"/>
      <c r="GBW48" s="134"/>
      <c r="GBX48" s="134"/>
      <c r="GBY48" s="134"/>
      <c r="GBZ48" s="134"/>
      <c r="GCA48" s="134"/>
      <c r="GCB48" s="134"/>
      <c r="GCC48" s="134"/>
      <c r="GCD48" s="134"/>
      <c r="GCE48" s="134"/>
      <c r="GCF48" s="134"/>
      <c r="GCG48" s="134"/>
      <c r="GCH48" s="134"/>
      <c r="GCI48" s="134"/>
      <c r="GCJ48" s="134"/>
      <c r="GCK48" s="134"/>
      <c r="GCL48" s="134"/>
      <c r="GCM48" s="134"/>
      <c r="GCN48" s="134"/>
      <c r="GCO48" s="134"/>
      <c r="GCP48" s="134"/>
      <c r="GCQ48" s="134"/>
      <c r="GCR48" s="134"/>
      <c r="GCS48" s="134"/>
      <c r="GCT48" s="134"/>
      <c r="GCU48" s="134"/>
      <c r="GCV48" s="134"/>
      <c r="GCW48" s="134"/>
      <c r="GCX48" s="134"/>
      <c r="GCY48" s="134"/>
      <c r="GCZ48" s="134"/>
      <c r="GDA48" s="134"/>
      <c r="GDB48" s="134"/>
      <c r="GDC48" s="134"/>
      <c r="GDD48" s="134"/>
      <c r="GDE48" s="134"/>
      <c r="GDF48" s="134"/>
      <c r="GDG48" s="134"/>
      <c r="GDH48" s="134"/>
      <c r="GDI48" s="134"/>
      <c r="GDJ48" s="134"/>
      <c r="GDK48" s="134"/>
      <c r="GDL48" s="134"/>
      <c r="GDM48" s="134"/>
      <c r="GDN48" s="134"/>
      <c r="GDO48" s="134"/>
      <c r="GDP48" s="134"/>
      <c r="GDQ48" s="134"/>
      <c r="GDR48" s="134"/>
      <c r="GDS48" s="134"/>
      <c r="GDT48" s="134"/>
      <c r="GDU48" s="134"/>
      <c r="GDV48" s="134"/>
      <c r="GDW48" s="134"/>
      <c r="GDX48" s="134"/>
      <c r="GDY48" s="134"/>
      <c r="GDZ48" s="134"/>
      <c r="GEA48" s="134"/>
      <c r="GEB48" s="134"/>
      <c r="GEC48" s="134"/>
      <c r="GED48" s="134"/>
      <c r="GEE48" s="134"/>
      <c r="GEF48" s="134"/>
      <c r="GEG48" s="134"/>
      <c r="GEH48" s="134"/>
      <c r="GEI48" s="134"/>
      <c r="GEJ48" s="134"/>
      <c r="GEK48" s="134"/>
      <c r="GEL48" s="134"/>
      <c r="GEM48" s="134"/>
      <c r="GEN48" s="134"/>
      <c r="GEO48" s="134"/>
      <c r="GEP48" s="134"/>
      <c r="GEQ48" s="134"/>
      <c r="GER48" s="134"/>
      <c r="GES48" s="134"/>
      <c r="GET48" s="134"/>
      <c r="GEU48" s="134"/>
      <c r="GEV48" s="134"/>
      <c r="GEW48" s="134"/>
      <c r="GEX48" s="134"/>
      <c r="GEY48" s="134"/>
      <c r="GEZ48" s="134"/>
      <c r="GFA48" s="134"/>
      <c r="GFB48" s="134"/>
      <c r="GFC48" s="134"/>
      <c r="GFD48" s="134"/>
      <c r="GFE48" s="134"/>
      <c r="GFF48" s="134"/>
      <c r="GFG48" s="134"/>
      <c r="GFH48" s="134"/>
      <c r="GFI48" s="134"/>
      <c r="GFJ48" s="134"/>
      <c r="GFK48" s="134"/>
      <c r="GFL48" s="134"/>
      <c r="GFM48" s="134"/>
      <c r="GFN48" s="134"/>
      <c r="GFO48" s="134"/>
      <c r="GFP48" s="134"/>
      <c r="GFQ48" s="134"/>
      <c r="GFR48" s="134"/>
      <c r="GFS48" s="134"/>
      <c r="GFT48" s="134"/>
      <c r="GFU48" s="134"/>
      <c r="GFV48" s="134"/>
      <c r="GFW48" s="134"/>
      <c r="GFX48" s="134"/>
      <c r="GFY48" s="134"/>
      <c r="GFZ48" s="134"/>
      <c r="GGA48" s="134"/>
      <c r="GGB48" s="134"/>
      <c r="GGC48" s="134"/>
      <c r="GGD48" s="134"/>
      <c r="GGE48" s="134"/>
      <c r="GGF48" s="134"/>
      <c r="GGG48" s="134"/>
      <c r="GGH48" s="134"/>
      <c r="GGI48" s="134"/>
      <c r="GGJ48" s="134"/>
      <c r="GGK48" s="134"/>
      <c r="GGL48" s="134"/>
      <c r="GGM48" s="134"/>
      <c r="GGN48" s="134"/>
      <c r="GGO48" s="134"/>
      <c r="GGP48" s="134"/>
      <c r="GGQ48" s="134"/>
      <c r="GGR48" s="134"/>
      <c r="GGS48" s="134"/>
      <c r="GGT48" s="134"/>
      <c r="GGU48" s="134"/>
      <c r="GGV48" s="134"/>
      <c r="GGW48" s="134"/>
      <c r="GGX48" s="134"/>
      <c r="GGY48" s="134"/>
      <c r="GGZ48" s="134"/>
      <c r="GHA48" s="134"/>
      <c r="GHB48" s="134"/>
      <c r="GHC48" s="134"/>
      <c r="GHD48" s="134"/>
      <c r="GHE48" s="134"/>
      <c r="GHF48" s="134"/>
      <c r="GHG48" s="134"/>
      <c r="GHH48" s="134"/>
      <c r="GHI48" s="134"/>
      <c r="GHJ48" s="134"/>
      <c r="GHK48" s="134"/>
      <c r="GHL48" s="134"/>
      <c r="GHM48" s="134"/>
      <c r="GHN48" s="134"/>
      <c r="GHO48" s="134"/>
      <c r="GHP48" s="134"/>
      <c r="GHQ48" s="134"/>
      <c r="GHR48" s="134"/>
      <c r="GHS48" s="134"/>
      <c r="GHT48" s="134"/>
      <c r="GHU48" s="134"/>
      <c r="GHV48" s="134"/>
      <c r="GHW48" s="134"/>
      <c r="GHX48" s="134"/>
      <c r="GHY48" s="134"/>
      <c r="GHZ48" s="134"/>
      <c r="GIA48" s="134"/>
      <c r="GIB48" s="134"/>
      <c r="GIC48" s="134"/>
      <c r="GID48" s="134"/>
      <c r="GIE48" s="134"/>
      <c r="GIF48" s="134"/>
      <c r="GIG48" s="134"/>
      <c r="GIH48" s="134"/>
      <c r="GII48" s="134"/>
      <c r="GIJ48" s="134"/>
      <c r="GIK48" s="134"/>
      <c r="GIL48" s="134"/>
      <c r="GIM48" s="134"/>
      <c r="GIN48" s="134"/>
      <c r="GIO48" s="134"/>
      <c r="GIP48" s="134"/>
      <c r="GIQ48" s="134"/>
      <c r="GIR48" s="134"/>
      <c r="GIS48" s="134"/>
      <c r="GIT48" s="134"/>
      <c r="GIU48" s="134"/>
      <c r="GIV48" s="134"/>
      <c r="GIW48" s="134"/>
      <c r="GIX48" s="134"/>
      <c r="GIY48" s="134"/>
      <c r="GIZ48" s="134"/>
      <c r="GJA48" s="134"/>
      <c r="GJB48" s="134"/>
      <c r="GJC48" s="134"/>
      <c r="GJD48" s="134"/>
      <c r="GJE48" s="134"/>
      <c r="GJF48" s="134"/>
      <c r="GJG48" s="134"/>
      <c r="GJH48" s="134"/>
      <c r="GJI48" s="134"/>
      <c r="GJJ48" s="134"/>
      <c r="GJK48" s="134"/>
      <c r="GJL48" s="134"/>
      <c r="GJM48" s="134"/>
      <c r="GJN48" s="134"/>
      <c r="GJO48" s="134"/>
      <c r="GJP48" s="134"/>
      <c r="GJQ48" s="134"/>
      <c r="GJR48" s="134"/>
      <c r="GJS48" s="134"/>
      <c r="GJT48" s="134"/>
      <c r="GJU48" s="134"/>
      <c r="GJV48" s="134"/>
      <c r="GJW48" s="134"/>
      <c r="GJX48" s="134"/>
      <c r="GJY48" s="134"/>
      <c r="GJZ48" s="134"/>
      <c r="GKA48" s="134"/>
      <c r="GKB48" s="134"/>
      <c r="GKC48" s="134"/>
      <c r="GKD48" s="134"/>
      <c r="GKE48" s="134"/>
      <c r="GKF48" s="134"/>
      <c r="GKG48" s="134"/>
      <c r="GKH48" s="134"/>
      <c r="GKI48" s="134"/>
      <c r="GKJ48" s="134"/>
      <c r="GKK48" s="134"/>
      <c r="GKL48" s="134"/>
      <c r="GKM48" s="134"/>
      <c r="GKN48" s="134"/>
      <c r="GKO48" s="134"/>
      <c r="GKP48" s="134"/>
      <c r="GKQ48" s="134"/>
      <c r="GKR48" s="134"/>
      <c r="GKS48" s="134"/>
      <c r="GKT48" s="134"/>
      <c r="GKU48" s="134"/>
      <c r="GKV48" s="134"/>
      <c r="GKW48" s="134"/>
      <c r="GKX48" s="134"/>
      <c r="GKY48" s="134"/>
      <c r="GKZ48" s="134"/>
      <c r="GLA48" s="134"/>
      <c r="GLB48" s="134"/>
      <c r="GLC48" s="134"/>
      <c r="GLD48" s="134"/>
      <c r="GLE48" s="134"/>
      <c r="GLF48" s="134"/>
      <c r="GLG48" s="134"/>
      <c r="GLH48" s="134"/>
      <c r="GLI48" s="134"/>
      <c r="GLJ48" s="134"/>
      <c r="GLK48" s="134"/>
      <c r="GLL48" s="134"/>
      <c r="GLM48" s="134"/>
      <c r="GLN48" s="134"/>
      <c r="GLO48" s="134"/>
      <c r="GLP48" s="134"/>
      <c r="GLQ48" s="134"/>
      <c r="GLR48" s="134"/>
      <c r="GLS48" s="134"/>
      <c r="GLT48" s="134"/>
      <c r="GLU48" s="134"/>
      <c r="GLV48" s="134"/>
      <c r="GLW48" s="134"/>
      <c r="GLX48" s="134"/>
      <c r="GLY48" s="134"/>
      <c r="GLZ48" s="134"/>
      <c r="GMA48" s="134"/>
      <c r="GMB48" s="134"/>
      <c r="GMC48" s="134"/>
      <c r="GMD48" s="134"/>
      <c r="GME48" s="134"/>
      <c r="GMF48" s="134"/>
      <c r="GMG48" s="134"/>
      <c r="GMH48" s="134"/>
      <c r="GMI48" s="134"/>
      <c r="GMJ48" s="134"/>
      <c r="GMK48" s="134"/>
      <c r="GML48" s="134"/>
      <c r="GMM48" s="134"/>
      <c r="GMN48" s="134"/>
      <c r="GMO48" s="134"/>
      <c r="GMP48" s="134"/>
      <c r="GMQ48" s="134"/>
      <c r="GMR48" s="134"/>
      <c r="GMS48" s="134"/>
      <c r="GMT48" s="134"/>
      <c r="GMU48" s="134"/>
      <c r="GMV48" s="134"/>
      <c r="GMW48" s="134"/>
      <c r="GMX48" s="134"/>
      <c r="GMY48" s="134"/>
      <c r="GMZ48" s="134"/>
      <c r="GNA48" s="134"/>
      <c r="GNB48" s="134"/>
      <c r="GNC48" s="134"/>
      <c r="GND48" s="134"/>
      <c r="GNE48" s="134"/>
      <c r="GNF48" s="134"/>
      <c r="GNG48" s="134"/>
      <c r="GNH48" s="134"/>
      <c r="GNI48" s="134"/>
      <c r="GNJ48" s="134"/>
      <c r="GNK48" s="134"/>
      <c r="GNL48" s="134"/>
      <c r="GNM48" s="134"/>
      <c r="GNN48" s="134"/>
      <c r="GNO48" s="134"/>
      <c r="GNP48" s="134"/>
      <c r="GNQ48" s="134"/>
      <c r="GNR48" s="134"/>
      <c r="GNS48" s="134"/>
      <c r="GNT48" s="134"/>
      <c r="GNU48" s="134"/>
      <c r="GNV48" s="134"/>
      <c r="GNW48" s="134"/>
      <c r="GNX48" s="134"/>
      <c r="GNY48" s="134"/>
      <c r="GNZ48" s="134"/>
      <c r="GOA48" s="134"/>
      <c r="GOB48" s="134"/>
      <c r="GOC48" s="134"/>
      <c r="GOD48" s="134"/>
      <c r="GOE48" s="134"/>
      <c r="GOF48" s="134"/>
      <c r="GOG48" s="134"/>
      <c r="GOH48" s="134"/>
      <c r="GOI48" s="134"/>
      <c r="GOJ48" s="134"/>
      <c r="GOK48" s="134"/>
      <c r="GOL48" s="134"/>
      <c r="GOM48" s="134"/>
      <c r="GON48" s="134"/>
      <c r="GOO48" s="134"/>
      <c r="GOP48" s="134"/>
      <c r="GOQ48" s="134"/>
      <c r="GOR48" s="134"/>
      <c r="GOS48" s="134"/>
      <c r="GOT48" s="134"/>
      <c r="GOU48" s="134"/>
      <c r="GOV48" s="134"/>
      <c r="GOW48" s="134"/>
      <c r="GOX48" s="134"/>
      <c r="GOY48" s="134"/>
      <c r="GOZ48" s="134"/>
      <c r="GPA48" s="134"/>
      <c r="GPB48" s="134"/>
      <c r="GPC48" s="134"/>
      <c r="GPD48" s="134"/>
      <c r="GPE48" s="134"/>
      <c r="GPF48" s="134"/>
      <c r="GPG48" s="134"/>
      <c r="GPH48" s="134"/>
      <c r="GPI48" s="134"/>
      <c r="GPJ48" s="134"/>
      <c r="GPK48" s="134"/>
      <c r="GPL48" s="134"/>
      <c r="GPM48" s="134"/>
      <c r="GPN48" s="134"/>
      <c r="GPO48" s="134"/>
      <c r="GPP48" s="134"/>
      <c r="GPQ48" s="134"/>
      <c r="GPR48" s="134"/>
      <c r="GPS48" s="134"/>
      <c r="GPT48" s="134"/>
      <c r="GPU48" s="134"/>
      <c r="GPV48" s="134"/>
      <c r="GPW48" s="134"/>
      <c r="GPX48" s="134"/>
      <c r="GPY48" s="134"/>
      <c r="GPZ48" s="134"/>
      <c r="GQA48" s="134"/>
      <c r="GQB48" s="134"/>
      <c r="GQC48" s="134"/>
      <c r="GQD48" s="134"/>
      <c r="GQE48" s="134"/>
      <c r="GQF48" s="134"/>
      <c r="GQG48" s="134"/>
      <c r="GQH48" s="134"/>
      <c r="GQI48" s="134"/>
      <c r="GQJ48" s="134"/>
      <c r="GQK48" s="134"/>
      <c r="GQL48" s="134"/>
      <c r="GQM48" s="134"/>
      <c r="GQN48" s="134"/>
      <c r="GQO48" s="134"/>
      <c r="GQP48" s="134"/>
      <c r="GQQ48" s="134"/>
      <c r="GQR48" s="134"/>
      <c r="GQS48" s="134"/>
      <c r="GQT48" s="134"/>
      <c r="GQU48" s="134"/>
      <c r="GQV48" s="134"/>
      <c r="GQW48" s="134"/>
      <c r="GQX48" s="134"/>
      <c r="GQY48" s="134"/>
      <c r="GQZ48" s="134"/>
      <c r="GRA48" s="134"/>
      <c r="GRB48" s="134"/>
      <c r="GRC48" s="134"/>
      <c r="GRD48" s="134"/>
      <c r="GRE48" s="134"/>
      <c r="GRF48" s="134"/>
      <c r="GRG48" s="134"/>
      <c r="GRH48" s="134"/>
      <c r="GRI48" s="134"/>
      <c r="GRJ48" s="134"/>
      <c r="GRK48" s="134"/>
      <c r="GRL48" s="134"/>
      <c r="GRM48" s="134"/>
      <c r="GRN48" s="134"/>
      <c r="GRO48" s="134"/>
      <c r="GRP48" s="134"/>
      <c r="GRQ48" s="134"/>
      <c r="GRR48" s="134"/>
      <c r="GRS48" s="134"/>
      <c r="GRT48" s="134"/>
      <c r="GRU48" s="134"/>
      <c r="GRV48" s="134"/>
      <c r="GRW48" s="134"/>
      <c r="GRX48" s="134"/>
      <c r="GRY48" s="134"/>
      <c r="GRZ48" s="134"/>
      <c r="GSA48" s="134"/>
      <c r="GSB48" s="134"/>
      <c r="GSC48" s="134"/>
      <c r="GSD48" s="134"/>
      <c r="GSE48" s="134"/>
      <c r="GSF48" s="134"/>
      <c r="GSG48" s="134"/>
      <c r="GSH48" s="134"/>
      <c r="GSI48" s="134"/>
      <c r="GSJ48" s="134"/>
      <c r="GSK48" s="134"/>
      <c r="GSL48" s="134"/>
      <c r="GSM48" s="134"/>
      <c r="GSN48" s="134"/>
      <c r="GSO48" s="134"/>
      <c r="GSP48" s="134"/>
      <c r="GSQ48" s="134"/>
      <c r="GSR48" s="134"/>
      <c r="GSS48" s="134"/>
      <c r="GST48" s="134"/>
      <c r="GSU48" s="134"/>
      <c r="GSV48" s="134"/>
      <c r="GSW48" s="134"/>
      <c r="GSX48" s="134"/>
      <c r="GSY48" s="134"/>
      <c r="GSZ48" s="134"/>
      <c r="GTA48" s="134"/>
      <c r="GTB48" s="134"/>
      <c r="GTC48" s="134"/>
      <c r="GTD48" s="134"/>
      <c r="GTE48" s="134"/>
      <c r="GTF48" s="134"/>
      <c r="GTG48" s="134"/>
      <c r="GTH48" s="134"/>
      <c r="GTI48" s="134"/>
      <c r="GTJ48" s="134"/>
      <c r="GTK48" s="134"/>
      <c r="GTL48" s="134"/>
      <c r="GTM48" s="134"/>
      <c r="GTN48" s="134"/>
      <c r="GTO48" s="134"/>
      <c r="GTP48" s="134"/>
      <c r="GTQ48" s="134"/>
      <c r="GTR48" s="134"/>
      <c r="GTS48" s="134"/>
      <c r="GTT48" s="134"/>
      <c r="GTU48" s="134"/>
      <c r="GTV48" s="134"/>
      <c r="GTW48" s="134"/>
      <c r="GTX48" s="134"/>
      <c r="GTY48" s="134"/>
      <c r="GTZ48" s="134"/>
      <c r="GUA48" s="134"/>
      <c r="GUB48" s="134"/>
      <c r="GUC48" s="134"/>
      <c r="GUD48" s="134"/>
      <c r="GUE48" s="134"/>
      <c r="GUF48" s="134"/>
      <c r="GUG48" s="134"/>
      <c r="GUH48" s="134"/>
      <c r="GUI48" s="134"/>
      <c r="GUJ48" s="134"/>
      <c r="GUK48" s="134"/>
      <c r="GUL48" s="134"/>
      <c r="GUM48" s="134"/>
      <c r="GUN48" s="134"/>
      <c r="GUO48" s="134"/>
      <c r="GUP48" s="134"/>
      <c r="GUQ48" s="134"/>
      <c r="GUR48" s="134"/>
      <c r="GUS48" s="134"/>
      <c r="GUT48" s="134"/>
      <c r="GUU48" s="134"/>
      <c r="GUV48" s="134"/>
      <c r="GUW48" s="134"/>
      <c r="GUX48" s="134"/>
      <c r="GUY48" s="134"/>
      <c r="GUZ48" s="134"/>
      <c r="GVA48" s="134"/>
      <c r="GVB48" s="134"/>
      <c r="GVC48" s="134"/>
      <c r="GVD48" s="134"/>
      <c r="GVE48" s="134"/>
      <c r="GVF48" s="134"/>
      <c r="GVG48" s="134"/>
      <c r="GVH48" s="134"/>
      <c r="GVI48" s="134"/>
      <c r="GVJ48" s="134"/>
      <c r="GVK48" s="134"/>
      <c r="GVL48" s="134"/>
      <c r="GVM48" s="134"/>
      <c r="GVN48" s="134"/>
      <c r="GVO48" s="134"/>
      <c r="GVP48" s="134"/>
      <c r="GVQ48" s="134"/>
      <c r="GVR48" s="134"/>
      <c r="GVS48" s="134"/>
      <c r="GVT48" s="134"/>
      <c r="GVU48" s="134"/>
      <c r="GVV48" s="134"/>
      <c r="GVW48" s="134"/>
      <c r="GVX48" s="134"/>
      <c r="GVY48" s="134"/>
      <c r="GVZ48" s="134"/>
      <c r="GWA48" s="134"/>
      <c r="GWB48" s="134"/>
      <c r="GWC48" s="134"/>
      <c r="GWD48" s="134"/>
      <c r="GWE48" s="134"/>
      <c r="GWF48" s="134"/>
      <c r="GWG48" s="134"/>
      <c r="GWH48" s="134"/>
      <c r="GWI48" s="134"/>
      <c r="GWJ48" s="134"/>
      <c r="GWK48" s="134"/>
      <c r="GWL48" s="134"/>
      <c r="GWM48" s="134"/>
      <c r="GWN48" s="134"/>
      <c r="GWO48" s="134"/>
      <c r="GWP48" s="134"/>
      <c r="GWQ48" s="134"/>
      <c r="GWR48" s="134"/>
      <c r="GWS48" s="134"/>
      <c r="GWT48" s="134"/>
      <c r="GWU48" s="134"/>
      <c r="GWV48" s="134"/>
      <c r="GWW48" s="134"/>
      <c r="GWX48" s="134"/>
      <c r="GWY48" s="134"/>
      <c r="GWZ48" s="134"/>
      <c r="GXA48" s="134"/>
      <c r="GXB48" s="134"/>
      <c r="GXC48" s="134"/>
      <c r="GXD48" s="134"/>
      <c r="GXE48" s="134"/>
      <c r="GXF48" s="134"/>
      <c r="GXG48" s="134"/>
      <c r="GXH48" s="134"/>
      <c r="GXI48" s="134"/>
      <c r="GXJ48" s="134"/>
      <c r="GXK48" s="134"/>
      <c r="GXL48" s="134"/>
      <c r="GXM48" s="134"/>
      <c r="GXN48" s="134"/>
      <c r="GXO48" s="134"/>
      <c r="GXP48" s="134"/>
      <c r="GXQ48" s="134"/>
      <c r="GXR48" s="134"/>
      <c r="GXS48" s="134"/>
      <c r="GXT48" s="134"/>
      <c r="GXU48" s="134"/>
      <c r="GXV48" s="134"/>
      <c r="GXW48" s="134"/>
      <c r="GXX48" s="134"/>
      <c r="GXY48" s="134"/>
      <c r="GXZ48" s="134"/>
      <c r="GYA48" s="134"/>
      <c r="GYB48" s="134"/>
      <c r="GYC48" s="134"/>
      <c r="GYD48" s="134"/>
      <c r="GYE48" s="134"/>
      <c r="GYF48" s="134"/>
      <c r="GYG48" s="134"/>
      <c r="GYH48" s="134"/>
      <c r="GYI48" s="134"/>
      <c r="GYJ48" s="134"/>
      <c r="GYK48" s="134"/>
      <c r="GYL48" s="134"/>
      <c r="GYM48" s="134"/>
      <c r="GYN48" s="134"/>
      <c r="GYO48" s="134"/>
      <c r="GYP48" s="134"/>
      <c r="GYQ48" s="134"/>
      <c r="GYR48" s="134"/>
      <c r="GYS48" s="134"/>
      <c r="GYT48" s="134"/>
      <c r="GYU48" s="134"/>
      <c r="GYV48" s="134"/>
      <c r="GYW48" s="134"/>
      <c r="GYX48" s="134"/>
      <c r="GYY48" s="134"/>
      <c r="GYZ48" s="134"/>
      <c r="GZA48" s="134"/>
      <c r="GZB48" s="134"/>
      <c r="GZC48" s="134"/>
      <c r="GZD48" s="134"/>
      <c r="GZE48" s="134"/>
      <c r="GZF48" s="134"/>
      <c r="GZG48" s="134"/>
      <c r="GZH48" s="134"/>
      <c r="GZI48" s="134"/>
      <c r="GZJ48" s="134"/>
      <c r="GZK48" s="134"/>
      <c r="GZL48" s="134"/>
      <c r="GZM48" s="134"/>
      <c r="GZN48" s="134"/>
      <c r="GZO48" s="134"/>
      <c r="GZP48" s="134"/>
      <c r="GZQ48" s="134"/>
      <c r="GZR48" s="134"/>
      <c r="GZS48" s="134"/>
      <c r="GZT48" s="134"/>
      <c r="GZU48" s="134"/>
      <c r="GZV48" s="134"/>
      <c r="GZW48" s="134"/>
      <c r="GZX48" s="134"/>
      <c r="GZY48" s="134"/>
      <c r="GZZ48" s="134"/>
      <c r="HAA48" s="134"/>
      <c r="HAB48" s="134"/>
      <c r="HAC48" s="134"/>
      <c r="HAD48" s="134"/>
      <c r="HAE48" s="134"/>
      <c r="HAF48" s="134"/>
      <c r="HAG48" s="134"/>
      <c r="HAH48" s="134"/>
      <c r="HAI48" s="134"/>
      <c r="HAJ48" s="134"/>
      <c r="HAK48" s="134"/>
      <c r="HAL48" s="134"/>
      <c r="HAM48" s="134"/>
      <c r="HAN48" s="134"/>
      <c r="HAO48" s="134"/>
      <c r="HAP48" s="134"/>
      <c r="HAQ48" s="134"/>
      <c r="HAR48" s="134"/>
      <c r="HAS48" s="134"/>
      <c r="HAT48" s="134"/>
      <c r="HAU48" s="134"/>
      <c r="HAV48" s="134"/>
      <c r="HAW48" s="134"/>
      <c r="HAX48" s="134"/>
      <c r="HAY48" s="134"/>
      <c r="HAZ48" s="134"/>
      <c r="HBA48" s="134"/>
      <c r="HBB48" s="134"/>
      <c r="HBC48" s="134"/>
      <c r="HBD48" s="134"/>
      <c r="HBE48" s="134"/>
      <c r="HBF48" s="134"/>
      <c r="HBG48" s="134"/>
      <c r="HBH48" s="134"/>
      <c r="HBI48" s="134"/>
      <c r="HBJ48" s="134"/>
      <c r="HBK48" s="134"/>
      <c r="HBL48" s="134"/>
      <c r="HBM48" s="134"/>
      <c r="HBN48" s="134"/>
      <c r="HBO48" s="134"/>
      <c r="HBP48" s="134"/>
      <c r="HBQ48" s="134"/>
      <c r="HBR48" s="134"/>
      <c r="HBS48" s="134"/>
      <c r="HBT48" s="134"/>
      <c r="HBU48" s="134"/>
      <c r="HBV48" s="134"/>
      <c r="HBW48" s="134"/>
      <c r="HBX48" s="134"/>
      <c r="HBY48" s="134"/>
      <c r="HBZ48" s="134"/>
      <c r="HCA48" s="134"/>
      <c r="HCB48" s="134"/>
      <c r="HCC48" s="134"/>
      <c r="HCD48" s="134"/>
      <c r="HCE48" s="134"/>
      <c r="HCF48" s="134"/>
      <c r="HCG48" s="134"/>
      <c r="HCH48" s="134"/>
      <c r="HCI48" s="134"/>
      <c r="HCJ48" s="134"/>
      <c r="HCK48" s="134"/>
      <c r="HCL48" s="134"/>
      <c r="HCM48" s="134"/>
      <c r="HCN48" s="134"/>
      <c r="HCO48" s="134"/>
      <c r="HCP48" s="134"/>
      <c r="HCQ48" s="134"/>
      <c r="HCR48" s="134"/>
      <c r="HCS48" s="134"/>
      <c r="HCT48" s="134"/>
      <c r="HCU48" s="134"/>
      <c r="HCV48" s="134"/>
      <c r="HCW48" s="134"/>
      <c r="HCX48" s="134"/>
      <c r="HCY48" s="134"/>
      <c r="HCZ48" s="134"/>
      <c r="HDA48" s="134"/>
      <c r="HDB48" s="134"/>
      <c r="HDC48" s="134"/>
      <c r="HDD48" s="134"/>
      <c r="HDE48" s="134"/>
      <c r="HDF48" s="134"/>
      <c r="HDG48" s="134"/>
      <c r="HDH48" s="134"/>
      <c r="HDI48" s="134"/>
      <c r="HDJ48" s="134"/>
      <c r="HDK48" s="134"/>
      <c r="HDL48" s="134"/>
      <c r="HDM48" s="134"/>
      <c r="HDN48" s="134"/>
      <c r="HDO48" s="134"/>
      <c r="HDP48" s="134"/>
      <c r="HDQ48" s="134"/>
      <c r="HDR48" s="134"/>
      <c r="HDS48" s="134"/>
      <c r="HDT48" s="134"/>
      <c r="HDU48" s="134"/>
      <c r="HDV48" s="134"/>
      <c r="HDW48" s="134"/>
      <c r="HDX48" s="134"/>
      <c r="HDY48" s="134"/>
      <c r="HDZ48" s="134"/>
      <c r="HEA48" s="134"/>
      <c r="HEB48" s="134"/>
      <c r="HEC48" s="134"/>
      <c r="HED48" s="134"/>
      <c r="HEE48" s="134"/>
      <c r="HEF48" s="134"/>
      <c r="HEG48" s="134"/>
      <c r="HEH48" s="134"/>
      <c r="HEI48" s="134"/>
      <c r="HEJ48" s="134"/>
      <c r="HEK48" s="134"/>
      <c r="HEL48" s="134"/>
      <c r="HEM48" s="134"/>
      <c r="HEN48" s="134"/>
      <c r="HEO48" s="134"/>
      <c r="HEP48" s="134"/>
      <c r="HEQ48" s="134"/>
      <c r="HER48" s="134"/>
      <c r="HES48" s="134"/>
      <c r="HET48" s="134"/>
      <c r="HEU48" s="134"/>
      <c r="HEV48" s="134"/>
      <c r="HEW48" s="134"/>
      <c r="HEX48" s="134"/>
      <c r="HEY48" s="134"/>
      <c r="HEZ48" s="134"/>
      <c r="HFA48" s="134"/>
      <c r="HFB48" s="134"/>
      <c r="HFC48" s="134"/>
      <c r="HFD48" s="134"/>
      <c r="HFE48" s="134"/>
      <c r="HFF48" s="134"/>
      <c r="HFG48" s="134"/>
      <c r="HFH48" s="134"/>
      <c r="HFI48" s="134"/>
      <c r="HFJ48" s="134"/>
      <c r="HFK48" s="134"/>
      <c r="HFL48" s="134"/>
      <c r="HFM48" s="134"/>
      <c r="HFN48" s="134"/>
      <c r="HFO48" s="134"/>
      <c r="HFP48" s="134"/>
      <c r="HFQ48" s="134"/>
      <c r="HFR48" s="134"/>
      <c r="HFS48" s="134"/>
      <c r="HFT48" s="134"/>
      <c r="HFU48" s="134"/>
      <c r="HFV48" s="134"/>
      <c r="HFW48" s="134"/>
      <c r="HFX48" s="134"/>
      <c r="HFY48" s="134"/>
      <c r="HFZ48" s="134"/>
      <c r="HGA48" s="134"/>
      <c r="HGB48" s="134"/>
      <c r="HGC48" s="134"/>
      <c r="HGD48" s="134"/>
      <c r="HGE48" s="134"/>
      <c r="HGF48" s="134"/>
      <c r="HGG48" s="134"/>
      <c r="HGH48" s="134"/>
      <c r="HGI48" s="134"/>
      <c r="HGJ48" s="134"/>
      <c r="HGK48" s="134"/>
      <c r="HGL48" s="134"/>
      <c r="HGM48" s="134"/>
      <c r="HGN48" s="134"/>
      <c r="HGO48" s="134"/>
      <c r="HGP48" s="134"/>
      <c r="HGQ48" s="134"/>
      <c r="HGR48" s="134"/>
      <c r="HGS48" s="134"/>
      <c r="HGT48" s="134"/>
      <c r="HGU48" s="134"/>
      <c r="HGV48" s="134"/>
      <c r="HGW48" s="134"/>
      <c r="HGX48" s="134"/>
      <c r="HGY48" s="134"/>
      <c r="HGZ48" s="134"/>
      <c r="HHA48" s="134"/>
      <c r="HHB48" s="134"/>
      <c r="HHC48" s="134"/>
      <c r="HHD48" s="134"/>
      <c r="HHE48" s="134"/>
      <c r="HHF48" s="134"/>
      <c r="HHG48" s="134"/>
      <c r="HHH48" s="134"/>
      <c r="HHI48" s="134"/>
      <c r="HHJ48" s="134"/>
      <c r="HHK48" s="134"/>
      <c r="HHL48" s="134"/>
      <c r="HHM48" s="134"/>
      <c r="HHN48" s="134"/>
      <c r="HHO48" s="134"/>
      <c r="HHP48" s="134"/>
      <c r="HHQ48" s="134"/>
      <c r="HHR48" s="134"/>
      <c r="HHS48" s="134"/>
      <c r="HHT48" s="134"/>
      <c r="HHU48" s="134"/>
      <c r="HHV48" s="134"/>
      <c r="HHW48" s="134"/>
      <c r="HHX48" s="134"/>
      <c r="HHY48" s="134"/>
      <c r="HHZ48" s="134"/>
      <c r="HIA48" s="134"/>
      <c r="HIB48" s="134"/>
      <c r="HIC48" s="134"/>
      <c r="HID48" s="134"/>
      <c r="HIE48" s="134"/>
      <c r="HIF48" s="134"/>
      <c r="HIG48" s="134"/>
      <c r="HIH48" s="134"/>
      <c r="HII48" s="134"/>
      <c r="HIJ48" s="134"/>
      <c r="HIK48" s="134"/>
      <c r="HIL48" s="134"/>
      <c r="HIM48" s="134"/>
      <c r="HIN48" s="134"/>
      <c r="HIO48" s="134"/>
      <c r="HIP48" s="134"/>
      <c r="HIQ48" s="134"/>
      <c r="HIR48" s="134"/>
      <c r="HIS48" s="134"/>
      <c r="HIT48" s="134"/>
      <c r="HIU48" s="134"/>
      <c r="HIV48" s="134"/>
      <c r="HIW48" s="134"/>
      <c r="HIX48" s="134"/>
      <c r="HIY48" s="134"/>
      <c r="HIZ48" s="134"/>
      <c r="HJA48" s="134"/>
      <c r="HJB48" s="134"/>
      <c r="HJC48" s="134"/>
      <c r="HJD48" s="134"/>
      <c r="HJE48" s="134"/>
      <c r="HJF48" s="134"/>
      <c r="HJG48" s="134"/>
      <c r="HJH48" s="134"/>
      <c r="HJI48" s="134"/>
      <c r="HJJ48" s="134"/>
      <c r="HJK48" s="134"/>
      <c r="HJL48" s="134"/>
      <c r="HJM48" s="134"/>
      <c r="HJN48" s="134"/>
      <c r="HJO48" s="134"/>
      <c r="HJP48" s="134"/>
      <c r="HJQ48" s="134"/>
      <c r="HJR48" s="134"/>
      <c r="HJS48" s="134"/>
      <c r="HJT48" s="134"/>
      <c r="HJU48" s="134"/>
      <c r="HJV48" s="134"/>
      <c r="HJW48" s="134"/>
      <c r="HJX48" s="134"/>
      <c r="HJY48" s="134"/>
      <c r="HJZ48" s="134"/>
      <c r="HKA48" s="134"/>
      <c r="HKB48" s="134"/>
      <c r="HKC48" s="134"/>
      <c r="HKD48" s="134"/>
      <c r="HKE48" s="134"/>
      <c r="HKF48" s="134"/>
      <c r="HKG48" s="134"/>
      <c r="HKH48" s="134"/>
      <c r="HKI48" s="134"/>
      <c r="HKJ48" s="134"/>
      <c r="HKK48" s="134"/>
      <c r="HKL48" s="134"/>
      <c r="HKM48" s="134"/>
      <c r="HKN48" s="134"/>
      <c r="HKO48" s="134"/>
      <c r="HKP48" s="134"/>
      <c r="HKQ48" s="134"/>
      <c r="HKR48" s="134"/>
      <c r="HKS48" s="134"/>
      <c r="HKT48" s="134"/>
      <c r="HKU48" s="134"/>
      <c r="HKV48" s="134"/>
      <c r="HKW48" s="134"/>
      <c r="HKX48" s="134"/>
      <c r="HKY48" s="134"/>
      <c r="HKZ48" s="134"/>
      <c r="HLA48" s="134"/>
      <c r="HLB48" s="134"/>
      <c r="HLC48" s="134"/>
      <c r="HLD48" s="134"/>
      <c r="HLE48" s="134"/>
      <c r="HLF48" s="134"/>
      <c r="HLG48" s="134"/>
      <c r="HLH48" s="134"/>
      <c r="HLI48" s="134"/>
      <c r="HLJ48" s="134"/>
      <c r="HLK48" s="134"/>
      <c r="HLL48" s="134"/>
      <c r="HLM48" s="134"/>
      <c r="HLN48" s="134"/>
      <c r="HLO48" s="134"/>
      <c r="HLP48" s="134"/>
      <c r="HLQ48" s="134"/>
      <c r="HLR48" s="134"/>
      <c r="HLS48" s="134"/>
      <c r="HLT48" s="134"/>
      <c r="HLU48" s="134"/>
      <c r="HLV48" s="134"/>
      <c r="HLW48" s="134"/>
      <c r="HLX48" s="134"/>
      <c r="HLY48" s="134"/>
      <c r="HLZ48" s="134"/>
      <c r="HMA48" s="134"/>
      <c r="HMB48" s="134"/>
      <c r="HMC48" s="134"/>
      <c r="HMD48" s="134"/>
      <c r="HME48" s="134"/>
      <c r="HMF48" s="134"/>
      <c r="HMG48" s="134"/>
      <c r="HMH48" s="134"/>
      <c r="HMI48" s="134"/>
      <c r="HMJ48" s="134"/>
      <c r="HMK48" s="134"/>
      <c r="HML48" s="134"/>
      <c r="HMM48" s="134"/>
      <c r="HMN48" s="134"/>
      <c r="HMO48" s="134"/>
      <c r="HMP48" s="134"/>
      <c r="HMQ48" s="134"/>
      <c r="HMR48" s="134"/>
      <c r="HMS48" s="134"/>
      <c r="HMT48" s="134"/>
      <c r="HMU48" s="134"/>
      <c r="HMV48" s="134"/>
      <c r="HMW48" s="134"/>
      <c r="HMX48" s="134"/>
      <c r="HMY48" s="134"/>
      <c r="HMZ48" s="134"/>
      <c r="HNA48" s="134"/>
      <c r="HNB48" s="134"/>
      <c r="HNC48" s="134"/>
      <c r="HND48" s="134"/>
      <c r="HNE48" s="134"/>
      <c r="HNF48" s="134"/>
      <c r="HNG48" s="134"/>
      <c r="HNH48" s="134"/>
      <c r="HNI48" s="134"/>
      <c r="HNJ48" s="134"/>
      <c r="HNK48" s="134"/>
      <c r="HNL48" s="134"/>
      <c r="HNM48" s="134"/>
      <c r="HNN48" s="134"/>
      <c r="HNO48" s="134"/>
      <c r="HNP48" s="134"/>
      <c r="HNQ48" s="134"/>
      <c r="HNR48" s="134"/>
      <c r="HNS48" s="134"/>
      <c r="HNT48" s="134"/>
      <c r="HNU48" s="134"/>
      <c r="HNV48" s="134"/>
      <c r="HNW48" s="134"/>
      <c r="HNX48" s="134"/>
      <c r="HNY48" s="134"/>
      <c r="HNZ48" s="134"/>
      <c r="HOA48" s="134"/>
      <c r="HOB48" s="134"/>
      <c r="HOC48" s="134"/>
      <c r="HOD48" s="134"/>
      <c r="HOE48" s="134"/>
      <c r="HOF48" s="134"/>
      <c r="HOG48" s="134"/>
      <c r="HOH48" s="134"/>
      <c r="HOI48" s="134"/>
      <c r="HOJ48" s="134"/>
      <c r="HOK48" s="134"/>
      <c r="HOL48" s="134"/>
      <c r="HOM48" s="134"/>
      <c r="HON48" s="134"/>
      <c r="HOO48" s="134"/>
      <c r="HOP48" s="134"/>
      <c r="HOQ48" s="134"/>
      <c r="HOR48" s="134"/>
      <c r="HOS48" s="134"/>
      <c r="HOT48" s="134"/>
      <c r="HOU48" s="134"/>
      <c r="HOV48" s="134"/>
      <c r="HOW48" s="134"/>
      <c r="HOX48" s="134"/>
      <c r="HOY48" s="134"/>
      <c r="HOZ48" s="134"/>
      <c r="HPA48" s="134"/>
      <c r="HPB48" s="134"/>
      <c r="HPC48" s="134"/>
      <c r="HPD48" s="134"/>
      <c r="HPE48" s="134"/>
      <c r="HPF48" s="134"/>
      <c r="HPG48" s="134"/>
      <c r="HPH48" s="134"/>
      <c r="HPI48" s="134"/>
      <c r="HPJ48" s="134"/>
      <c r="HPK48" s="134"/>
      <c r="HPL48" s="134"/>
      <c r="HPM48" s="134"/>
      <c r="HPN48" s="134"/>
      <c r="HPO48" s="134"/>
      <c r="HPP48" s="134"/>
      <c r="HPQ48" s="134"/>
      <c r="HPR48" s="134"/>
      <c r="HPS48" s="134"/>
      <c r="HPT48" s="134"/>
      <c r="HPU48" s="134"/>
      <c r="HPV48" s="134"/>
      <c r="HPW48" s="134"/>
      <c r="HPX48" s="134"/>
      <c r="HPY48" s="134"/>
      <c r="HPZ48" s="134"/>
      <c r="HQA48" s="134"/>
      <c r="HQB48" s="134"/>
      <c r="HQC48" s="134"/>
      <c r="HQD48" s="134"/>
      <c r="HQE48" s="134"/>
      <c r="HQF48" s="134"/>
      <c r="HQG48" s="134"/>
      <c r="HQH48" s="134"/>
      <c r="HQI48" s="134"/>
      <c r="HQJ48" s="134"/>
      <c r="HQK48" s="134"/>
      <c r="HQL48" s="134"/>
      <c r="HQM48" s="134"/>
      <c r="HQN48" s="134"/>
      <c r="HQO48" s="134"/>
      <c r="HQP48" s="134"/>
      <c r="HQQ48" s="134"/>
      <c r="HQR48" s="134"/>
      <c r="HQS48" s="134"/>
      <c r="HQT48" s="134"/>
      <c r="HQU48" s="134"/>
      <c r="HQV48" s="134"/>
      <c r="HQW48" s="134"/>
      <c r="HQX48" s="134"/>
      <c r="HQY48" s="134"/>
      <c r="HQZ48" s="134"/>
      <c r="HRA48" s="134"/>
      <c r="HRB48" s="134"/>
      <c r="HRC48" s="134"/>
      <c r="HRD48" s="134"/>
      <c r="HRE48" s="134"/>
      <c r="HRF48" s="134"/>
      <c r="HRG48" s="134"/>
      <c r="HRH48" s="134"/>
      <c r="HRI48" s="134"/>
      <c r="HRJ48" s="134"/>
      <c r="HRK48" s="134"/>
      <c r="HRL48" s="134"/>
      <c r="HRM48" s="134"/>
      <c r="HRN48" s="134"/>
      <c r="HRO48" s="134"/>
      <c r="HRP48" s="134"/>
      <c r="HRQ48" s="134"/>
      <c r="HRR48" s="134"/>
      <c r="HRS48" s="134"/>
      <c r="HRT48" s="134"/>
      <c r="HRU48" s="134"/>
      <c r="HRV48" s="134"/>
      <c r="HRW48" s="134"/>
      <c r="HRX48" s="134"/>
      <c r="HRY48" s="134"/>
      <c r="HRZ48" s="134"/>
      <c r="HSA48" s="134"/>
      <c r="HSB48" s="134"/>
      <c r="HSC48" s="134"/>
      <c r="HSD48" s="134"/>
      <c r="HSE48" s="134"/>
      <c r="HSF48" s="134"/>
      <c r="HSG48" s="134"/>
      <c r="HSH48" s="134"/>
      <c r="HSI48" s="134"/>
      <c r="HSJ48" s="134"/>
      <c r="HSK48" s="134"/>
      <c r="HSL48" s="134"/>
      <c r="HSM48" s="134"/>
      <c r="HSN48" s="134"/>
      <c r="HSO48" s="134"/>
      <c r="HSP48" s="134"/>
      <c r="HSQ48" s="134"/>
      <c r="HSR48" s="134"/>
      <c r="HSS48" s="134"/>
      <c r="HST48" s="134"/>
      <c r="HSU48" s="134"/>
      <c r="HSV48" s="134"/>
      <c r="HSW48" s="134"/>
      <c r="HSX48" s="134"/>
      <c r="HSY48" s="134"/>
      <c r="HSZ48" s="134"/>
      <c r="HTA48" s="134"/>
      <c r="HTB48" s="134"/>
      <c r="HTC48" s="134"/>
      <c r="HTD48" s="134"/>
      <c r="HTE48" s="134"/>
      <c r="HTF48" s="134"/>
      <c r="HTG48" s="134"/>
      <c r="HTH48" s="134"/>
      <c r="HTI48" s="134"/>
      <c r="HTJ48" s="134"/>
      <c r="HTK48" s="134"/>
      <c r="HTL48" s="134"/>
      <c r="HTM48" s="134"/>
      <c r="HTN48" s="134"/>
      <c r="HTO48" s="134"/>
      <c r="HTP48" s="134"/>
      <c r="HTQ48" s="134"/>
      <c r="HTR48" s="134"/>
      <c r="HTS48" s="134"/>
      <c r="HTT48" s="134"/>
      <c r="HTU48" s="134"/>
      <c r="HTV48" s="134"/>
      <c r="HTW48" s="134"/>
      <c r="HTX48" s="134"/>
      <c r="HTY48" s="134"/>
      <c r="HTZ48" s="134"/>
      <c r="HUA48" s="134"/>
      <c r="HUB48" s="134"/>
      <c r="HUC48" s="134"/>
      <c r="HUD48" s="134"/>
      <c r="HUE48" s="134"/>
      <c r="HUF48" s="134"/>
      <c r="HUG48" s="134"/>
      <c r="HUH48" s="134"/>
      <c r="HUI48" s="134"/>
      <c r="HUJ48" s="134"/>
      <c r="HUK48" s="134"/>
      <c r="HUL48" s="134"/>
      <c r="HUM48" s="134"/>
      <c r="HUN48" s="134"/>
      <c r="HUO48" s="134"/>
      <c r="HUP48" s="134"/>
      <c r="HUQ48" s="134"/>
      <c r="HUR48" s="134"/>
      <c r="HUS48" s="134"/>
      <c r="HUT48" s="134"/>
      <c r="HUU48" s="134"/>
      <c r="HUV48" s="134"/>
      <c r="HUW48" s="134"/>
      <c r="HUX48" s="134"/>
      <c r="HUY48" s="134"/>
      <c r="HUZ48" s="134"/>
      <c r="HVA48" s="134"/>
      <c r="HVB48" s="134"/>
      <c r="HVC48" s="134"/>
      <c r="HVD48" s="134"/>
      <c r="HVE48" s="134"/>
      <c r="HVF48" s="134"/>
      <c r="HVG48" s="134"/>
      <c r="HVH48" s="134"/>
      <c r="HVI48" s="134"/>
      <c r="HVJ48" s="134"/>
      <c r="HVK48" s="134"/>
      <c r="HVL48" s="134"/>
      <c r="HVM48" s="134"/>
      <c r="HVN48" s="134"/>
      <c r="HVO48" s="134"/>
      <c r="HVP48" s="134"/>
      <c r="HVQ48" s="134"/>
      <c r="HVR48" s="134"/>
      <c r="HVS48" s="134"/>
      <c r="HVT48" s="134"/>
      <c r="HVU48" s="134"/>
      <c r="HVV48" s="134"/>
      <c r="HVW48" s="134"/>
      <c r="HVX48" s="134"/>
      <c r="HVY48" s="134"/>
      <c r="HVZ48" s="134"/>
      <c r="HWA48" s="134"/>
      <c r="HWB48" s="134"/>
      <c r="HWC48" s="134"/>
      <c r="HWD48" s="134"/>
      <c r="HWE48" s="134"/>
      <c r="HWF48" s="134"/>
      <c r="HWG48" s="134"/>
      <c r="HWH48" s="134"/>
      <c r="HWI48" s="134"/>
      <c r="HWJ48" s="134"/>
      <c r="HWK48" s="134"/>
      <c r="HWL48" s="134"/>
      <c r="HWM48" s="134"/>
      <c r="HWN48" s="134"/>
      <c r="HWO48" s="134"/>
      <c r="HWP48" s="134"/>
      <c r="HWQ48" s="134"/>
      <c r="HWR48" s="134"/>
      <c r="HWS48" s="134"/>
      <c r="HWT48" s="134"/>
      <c r="HWU48" s="134"/>
      <c r="HWV48" s="134"/>
      <c r="HWW48" s="134"/>
      <c r="HWX48" s="134"/>
      <c r="HWY48" s="134"/>
      <c r="HWZ48" s="134"/>
      <c r="HXA48" s="134"/>
      <c r="HXB48" s="134"/>
      <c r="HXC48" s="134"/>
      <c r="HXD48" s="134"/>
      <c r="HXE48" s="134"/>
      <c r="HXF48" s="134"/>
      <c r="HXG48" s="134"/>
      <c r="HXH48" s="134"/>
      <c r="HXI48" s="134"/>
      <c r="HXJ48" s="134"/>
      <c r="HXK48" s="134"/>
      <c r="HXL48" s="134"/>
      <c r="HXM48" s="134"/>
      <c r="HXN48" s="134"/>
      <c r="HXO48" s="134"/>
      <c r="HXP48" s="134"/>
      <c r="HXQ48" s="134"/>
      <c r="HXR48" s="134"/>
      <c r="HXS48" s="134"/>
      <c r="HXT48" s="134"/>
      <c r="HXU48" s="134"/>
      <c r="HXV48" s="134"/>
      <c r="HXW48" s="134"/>
      <c r="HXX48" s="134"/>
      <c r="HXY48" s="134"/>
      <c r="HXZ48" s="134"/>
      <c r="HYA48" s="134"/>
      <c r="HYB48" s="134"/>
      <c r="HYC48" s="134"/>
      <c r="HYD48" s="134"/>
      <c r="HYE48" s="134"/>
      <c r="HYF48" s="134"/>
      <c r="HYG48" s="134"/>
      <c r="HYH48" s="134"/>
      <c r="HYI48" s="134"/>
      <c r="HYJ48" s="134"/>
      <c r="HYK48" s="134"/>
      <c r="HYL48" s="134"/>
      <c r="HYM48" s="134"/>
      <c r="HYN48" s="134"/>
      <c r="HYO48" s="134"/>
      <c r="HYP48" s="134"/>
      <c r="HYQ48" s="134"/>
      <c r="HYR48" s="134"/>
      <c r="HYS48" s="134"/>
      <c r="HYT48" s="134"/>
      <c r="HYU48" s="134"/>
      <c r="HYV48" s="134"/>
      <c r="HYW48" s="134"/>
      <c r="HYX48" s="134"/>
      <c r="HYY48" s="134"/>
      <c r="HYZ48" s="134"/>
      <c r="HZA48" s="134"/>
      <c r="HZB48" s="134"/>
      <c r="HZC48" s="134"/>
      <c r="HZD48" s="134"/>
      <c r="HZE48" s="134"/>
      <c r="HZF48" s="134"/>
      <c r="HZG48" s="134"/>
      <c r="HZH48" s="134"/>
      <c r="HZI48" s="134"/>
      <c r="HZJ48" s="134"/>
      <c r="HZK48" s="134"/>
      <c r="HZL48" s="134"/>
      <c r="HZM48" s="134"/>
      <c r="HZN48" s="134"/>
      <c r="HZO48" s="134"/>
      <c r="HZP48" s="134"/>
      <c r="HZQ48" s="134"/>
      <c r="HZR48" s="134"/>
      <c r="HZS48" s="134"/>
      <c r="HZT48" s="134"/>
      <c r="HZU48" s="134"/>
      <c r="HZV48" s="134"/>
      <c r="HZW48" s="134"/>
      <c r="HZX48" s="134"/>
      <c r="HZY48" s="134"/>
      <c r="HZZ48" s="134"/>
      <c r="IAA48" s="134"/>
      <c r="IAB48" s="134"/>
      <c r="IAC48" s="134"/>
      <c r="IAD48" s="134"/>
      <c r="IAE48" s="134"/>
      <c r="IAF48" s="134"/>
      <c r="IAG48" s="134"/>
      <c r="IAH48" s="134"/>
      <c r="IAI48" s="134"/>
      <c r="IAJ48" s="134"/>
      <c r="IAK48" s="134"/>
      <c r="IAL48" s="134"/>
      <c r="IAM48" s="134"/>
      <c r="IAN48" s="134"/>
      <c r="IAO48" s="134"/>
      <c r="IAP48" s="134"/>
      <c r="IAQ48" s="134"/>
      <c r="IAR48" s="134"/>
      <c r="IAS48" s="134"/>
      <c r="IAT48" s="134"/>
      <c r="IAU48" s="134"/>
      <c r="IAV48" s="134"/>
      <c r="IAW48" s="134"/>
      <c r="IAX48" s="134"/>
      <c r="IAY48" s="134"/>
      <c r="IAZ48" s="134"/>
      <c r="IBA48" s="134"/>
      <c r="IBB48" s="134"/>
      <c r="IBC48" s="134"/>
      <c r="IBD48" s="134"/>
      <c r="IBE48" s="134"/>
      <c r="IBF48" s="134"/>
      <c r="IBG48" s="134"/>
      <c r="IBH48" s="134"/>
      <c r="IBI48" s="134"/>
      <c r="IBJ48" s="134"/>
      <c r="IBK48" s="134"/>
      <c r="IBL48" s="134"/>
      <c r="IBM48" s="134"/>
      <c r="IBN48" s="134"/>
      <c r="IBO48" s="134"/>
      <c r="IBP48" s="134"/>
      <c r="IBQ48" s="134"/>
      <c r="IBR48" s="134"/>
      <c r="IBS48" s="134"/>
      <c r="IBT48" s="134"/>
      <c r="IBU48" s="134"/>
      <c r="IBV48" s="134"/>
      <c r="IBW48" s="134"/>
      <c r="IBX48" s="134"/>
      <c r="IBY48" s="134"/>
      <c r="IBZ48" s="134"/>
      <c r="ICA48" s="134"/>
      <c r="ICB48" s="134"/>
      <c r="ICC48" s="134"/>
      <c r="ICD48" s="134"/>
      <c r="ICE48" s="134"/>
      <c r="ICF48" s="134"/>
      <c r="ICG48" s="134"/>
      <c r="ICH48" s="134"/>
      <c r="ICI48" s="134"/>
      <c r="ICJ48" s="134"/>
      <c r="ICK48" s="134"/>
      <c r="ICL48" s="134"/>
      <c r="ICM48" s="134"/>
      <c r="ICN48" s="134"/>
      <c r="ICO48" s="134"/>
      <c r="ICP48" s="134"/>
      <c r="ICQ48" s="134"/>
      <c r="ICR48" s="134"/>
      <c r="ICS48" s="134"/>
      <c r="ICT48" s="134"/>
      <c r="ICU48" s="134"/>
      <c r="ICV48" s="134"/>
      <c r="ICW48" s="134"/>
      <c r="ICX48" s="134"/>
      <c r="ICY48" s="134"/>
      <c r="ICZ48" s="134"/>
      <c r="IDA48" s="134"/>
      <c r="IDB48" s="134"/>
      <c r="IDC48" s="134"/>
      <c r="IDD48" s="134"/>
      <c r="IDE48" s="134"/>
      <c r="IDF48" s="134"/>
      <c r="IDG48" s="134"/>
      <c r="IDH48" s="134"/>
      <c r="IDI48" s="134"/>
      <c r="IDJ48" s="134"/>
      <c r="IDK48" s="134"/>
      <c r="IDL48" s="134"/>
      <c r="IDM48" s="134"/>
      <c r="IDN48" s="134"/>
      <c r="IDO48" s="134"/>
      <c r="IDP48" s="134"/>
      <c r="IDQ48" s="134"/>
      <c r="IDR48" s="134"/>
      <c r="IDS48" s="134"/>
      <c r="IDT48" s="134"/>
      <c r="IDU48" s="134"/>
      <c r="IDV48" s="134"/>
      <c r="IDW48" s="134"/>
      <c r="IDX48" s="134"/>
      <c r="IDY48" s="134"/>
      <c r="IDZ48" s="134"/>
      <c r="IEA48" s="134"/>
      <c r="IEB48" s="134"/>
      <c r="IEC48" s="134"/>
      <c r="IED48" s="134"/>
      <c r="IEE48" s="134"/>
      <c r="IEF48" s="134"/>
      <c r="IEG48" s="134"/>
      <c r="IEH48" s="134"/>
      <c r="IEI48" s="134"/>
      <c r="IEJ48" s="134"/>
      <c r="IEK48" s="134"/>
      <c r="IEL48" s="134"/>
      <c r="IEM48" s="134"/>
      <c r="IEN48" s="134"/>
      <c r="IEO48" s="134"/>
      <c r="IEP48" s="134"/>
      <c r="IEQ48" s="134"/>
      <c r="IER48" s="134"/>
      <c r="IES48" s="134"/>
      <c r="IET48" s="134"/>
      <c r="IEU48" s="134"/>
      <c r="IEV48" s="134"/>
      <c r="IEW48" s="134"/>
      <c r="IEX48" s="134"/>
      <c r="IEY48" s="134"/>
      <c r="IEZ48" s="134"/>
      <c r="IFA48" s="134"/>
      <c r="IFB48" s="134"/>
      <c r="IFC48" s="134"/>
      <c r="IFD48" s="134"/>
      <c r="IFE48" s="134"/>
      <c r="IFF48" s="134"/>
      <c r="IFG48" s="134"/>
      <c r="IFH48" s="134"/>
      <c r="IFI48" s="134"/>
      <c r="IFJ48" s="134"/>
      <c r="IFK48" s="134"/>
      <c r="IFL48" s="134"/>
      <c r="IFM48" s="134"/>
      <c r="IFN48" s="134"/>
      <c r="IFO48" s="134"/>
      <c r="IFP48" s="134"/>
      <c r="IFQ48" s="134"/>
      <c r="IFR48" s="134"/>
      <c r="IFS48" s="134"/>
      <c r="IFT48" s="134"/>
      <c r="IFU48" s="134"/>
      <c r="IFV48" s="134"/>
      <c r="IFW48" s="134"/>
      <c r="IFX48" s="134"/>
      <c r="IFY48" s="134"/>
      <c r="IFZ48" s="134"/>
      <c r="IGA48" s="134"/>
      <c r="IGB48" s="134"/>
      <c r="IGC48" s="134"/>
      <c r="IGD48" s="134"/>
      <c r="IGE48" s="134"/>
      <c r="IGF48" s="134"/>
      <c r="IGG48" s="134"/>
      <c r="IGH48" s="134"/>
      <c r="IGI48" s="134"/>
      <c r="IGJ48" s="134"/>
      <c r="IGK48" s="134"/>
      <c r="IGL48" s="134"/>
      <c r="IGM48" s="134"/>
      <c r="IGN48" s="134"/>
      <c r="IGO48" s="134"/>
      <c r="IGP48" s="134"/>
      <c r="IGQ48" s="134"/>
      <c r="IGR48" s="134"/>
      <c r="IGS48" s="134"/>
      <c r="IGT48" s="134"/>
      <c r="IGU48" s="134"/>
      <c r="IGV48" s="134"/>
      <c r="IGW48" s="134"/>
      <c r="IGX48" s="134"/>
      <c r="IGY48" s="134"/>
      <c r="IGZ48" s="134"/>
      <c r="IHA48" s="134"/>
      <c r="IHB48" s="134"/>
      <c r="IHC48" s="134"/>
      <c r="IHD48" s="134"/>
      <c r="IHE48" s="134"/>
      <c r="IHF48" s="134"/>
      <c r="IHG48" s="134"/>
      <c r="IHH48" s="134"/>
      <c r="IHI48" s="134"/>
      <c r="IHJ48" s="134"/>
      <c r="IHK48" s="134"/>
      <c r="IHL48" s="134"/>
      <c r="IHM48" s="134"/>
      <c r="IHN48" s="134"/>
      <c r="IHO48" s="134"/>
      <c r="IHP48" s="134"/>
      <c r="IHQ48" s="134"/>
      <c r="IHR48" s="134"/>
      <c r="IHS48" s="134"/>
      <c r="IHT48" s="134"/>
      <c r="IHU48" s="134"/>
      <c r="IHV48" s="134"/>
      <c r="IHW48" s="134"/>
      <c r="IHX48" s="134"/>
      <c r="IHY48" s="134"/>
      <c r="IHZ48" s="134"/>
      <c r="IIA48" s="134"/>
      <c r="IIB48" s="134"/>
      <c r="IIC48" s="134"/>
      <c r="IID48" s="134"/>
      <c r="IIE48" s="134"/>
      <c r="IIF48" s="134"/>
      <c r="IIG48" s="134"/>
      <c r="IIH48" s="134"/>
      <c r="III48" s="134"/>
      <c r="IIJ48" s="134"/>
      <c r="IIK48" s="134"/>
      <c r="IIL48" s="134"/>
      <c r="IIM48" s="134"/>
      <c r="IIN48" s="134"/>
      <c r="IIO48" s="134"/>
      <c r="IIP48" s="134"/>
      <c r="IIQ48" s="134"/>
      <c r="IIR48" s="134"/>
      <c r="IIS48" s="134"/>
      <c r="IIT48" s="134"/>
      <c r="IIU48" s="134"/>
      <c r="IIV48" s="134"/>
      <c r="IIW48" s="134"/>
      <c r="IIX48" s="134"/>
      <c r="IIY48" s="134"/>
      <c r="IIZ48" s="134"/>
      <c r="IJA48" s="134"/>
      <c r="IJB48" s="134"/>
      <c r="IJC48" s="134"/>
      <c r="IJD48" s="134"/>
      <c r="IJE48" s="134"/>
      <c r="IJF48" s="134"/>
      <c r="IJG48" s="134"/>
      <c r="IJH48" s="134"/>
      <c r="IJI48" s="134"/>
      <c r="IJJ48" s="134"/>
      <c r="IJK48" s="134"/>
      <c r="IJL48" s="134"/>
      <c r="IJM48" s="134"/>
      <c r="IJN48" s="134"/>
      <c r="IJO48" s="134"/>
      <c r="IJP48" s="134"/>
      <c r="IJQ48" s="134"/>
      <c r="IJR48" s="134"/>
      <c r="IJS48" s="134"/>
      <c r="IJT48" s="134"/>
      <c r="IJU48" s="134"/>
      <c r="IJV48" s="134"/>
      <c r="IJW48" s="134"/>
      <c r="IJX48" s="134"/>
      <c r="IJY48" s="134"/>
      <c r="IJZ48" s="134"/>
      <c r="IKA48" s="134"/>
      <c r="IKB48" s="134"/>
      <c r="IKC48" s="134"/>
      <c r="IKD48" s="134"/>
      <c r="IKE48" s="134"/>
      <c r="IKF48" s="134"/>
      <c r="IKG48" s="134"/>
      <c r="IKH48" s="134"/>
      <c r="IKI48" s="134"/>
      <c r="IKJ48" s="134"/>
      <c r="IKK48" s="134"/>
      <c r="IKL48" s="134"/>
      <c r="IKM48" s="134"/>
      <c r="IKN48" s="134"/>
      <c r="IKO48" s="134"/>
      <c r="IKP48" s="134"/>
      <c r="IKQ48" s="134"/>
      <c r="IKR48" s="134"/>
      <c r="IKS48" s="134"/>
      <c r="IKT48" s="134"/>
      <c r="IKU48" s="134"/>
      <c r="IKV48" s="134"/>
      <c r="IKW48" s="134"/>
      <c r="IKX48" s="134"/>
      <c r="IKY48" s="134"/>
      <c r="IKZ48" s="134"/>
      <c r="ILA48" s="134"/>
      <c r="ILB48" s="134"/>
      <c r="ILC48" s="134"/>
      <c r="ILD48" s="134"/>
      <c r="ILE48" s="134"/>
      <c r="ILF48" s="134"/>
      <c r="ILG48" s="134"/>
      <c r="ILH48" s="134"/>
      <c r="ILI48" s="134"/>
      <c r="ILJ48" s="134"/>
      <c r="ILK48" s="134"/>
      <c r="ILL48" s="134"/>
      <c r="ILM48" s="134"/>
      <c r="ILN48" s="134"/>
      <c r="ILO48" s="134"/>
      <c r="ILP48" s="134"/>
      <c r="ILQ48" s="134"/>
      <c r="ILR48" s="134"/>
      <c r="ILS48" s="134"/>
      <c r="ILT48" s="134"/>
      <c r="ILU48" s="134"/>
      <c r="ILV48" s="134"/>
      <c r="ILW48" s="134"/>
      <c r="ILX48" s="134"/>
      <c r="ILY48" s="134"/>
      <c r="ILZ48" s="134"/>
      <c r="IMA48" s="134"/>
      <c r="IMB48" s="134"/>
      <c r="IMC48" s="134"/>
      <c r="IMD48" s="134"/>
      <c r="IME48" s="134"/>
      <c r="IMF48" s="134"/>
      <c r="IMG48" s="134"/>
      <c r="IMH48" s="134"/>
      <c r="IMI48" s="134"/>
      <c r="IMJ48" s="134"/>
      <c r="IMK48" s="134"/>
      <c r="IML48" s="134"/>
      <c r="IMM48" s="134"/>
      <c r="IMN48" s="134"/>
      <c r="IMO48" s="134"/>
      <c r="IMP48" s="134"/>
      <c r="IMQ48" s="134"/>
      <c r="IMR48" s="134"/>
      <c r="IMS48" s="134"/>
      <c r="IMT48" s="134"/>
      <c r="IMU48" s="134"/>
      <c r="IMV48" s="134"/>
      <c r="IMW48" s="134"/>
      <c r="IMX48" s="134"/>
      <c r="IMY48" s="134"/>
      <c r="IMZ48" s="134"/>
      <c r="INA48" s="134"/>
      <c r="INB48" s="134"/>
      <c r="INC48" s="134"/>
      <c r="IND48" s="134"/>
      <c r="INE48" s="134"/>
      <c r="INF48" s="134"/>
      <c r="ING48" s="134"/>
      <c r="INH48" s="134"/>
      <c r="INI48" s="134"/>
      <c r="INJ48" s="134"/>
      <c r="INK48" s="134"/>
      <c r="INL48" s="134"/>
      <c r="INM48" s="134"/>
      <c r="INN48" s="134"/>
      <c r="INO48" s="134"/>
      <c r="INP48" s="134"/>
      <c r="INQ48" s="134"/>
      <c r="INR48" s="134"/>
      <c r="INS48" s="134"/>
      <c r="INT48" s="134"/>
      <c r="INU48" s="134"/>
      <c r="INV48" s="134"/>
      <c r="INW48" s="134"/>
      <c r="INX48" s="134"/>
      <c r="INY48" s="134"/>
      <c r="INZ48" s="134"/>
      <c r="IOA48" s="134"/>
      <c r="IOB48" s="134"/>
      <c r="IOC48" s="134"/>
      <c r="IOD48" s="134"/>
      <c r="IOE48" s="134"/>
      <c r="IOF48" s="134"/>
      <c r="IOG48" s="134"/>
      <c r="IOH48" s="134"/>
      <c r="IOI48" s="134"/>
      <c r="IOJ48" s="134"/>
      <c r="IOK48" s="134"/>
      <c r="IOL48" s="134"/>
      <c r="IOM48" s="134"/>
      <c r="ION48" s="134"/>
      <c r="IOO48" s="134"/>
      <c r="IOP48" s="134"/>
      <c r="IOQ48" s="134"/>
      <c r="IOR48" s="134"/>
      <c r="IOS48" s="134"/>
      <c r="IOT48" s="134"/>
      <c r="IOU48" s="134"/>
      <c r="IOV48" s="134"/>
      <c r="IOW48" s="134"/>
      <c r="IOX48" s="134"/>
      <c r="IOY48" s="134"/>
      <c r="IOZ48" s="134"/>
      <c r="IPA48" s="134"/>
      <c r="IPB48" s="134"/>
      <c r="IPC48" s="134"/>
      <c r="IPD48" s="134"/>
      <c r="IPE48" s="134"/>
      <c r="IPF48" s="134"/>
      <c r="IPG48" s="134"/>
      <c r="IPH48" s="134"/>
      <c r="IPI48" s="134"/>
      <c r="IPJ48" s="134"/>
      <c r="IPK48" s="134"/>
      <c r="IPL48" s="134"/>
      <c r="IPM48" s="134"/>
      <c r="IPN48" s="134"/>
      <c r="IPO48" s="134"/>
      <c r="IPP48" s="134"/>
      <c r="IPQ48" s="134"/>
      <c r="IPR48" s="134"/>
      <c r="IPS48" s="134"/>
      <c r="IPT48" s="134"/>
      <c r="IPU48" s="134"/>
      <c r="IPV48" s="134"/>
      <c r="IPW48" s="134"/>
      <c r="IPX48" s="134"/>
      <c r="IPY48" s="134"/>
      <c r="IPZ48" s="134"/>
      <c r="IQA48" s="134"/>
      <c r="IQB48" s="134"/>
      <c r="IQC48" s="134"/>
      <c r="IQD48" s="134"/>
      <c r="IQE48" s="134"/>
      <c r="IQF48" s="134"/>
      <c r="IQG48" s="134"/>
      <c r="IQH48" s="134"/>
      <c r="IQI48" s="134"/>
      <c r="IQJ48" s="134"/>
      <c r="IQK48" s="134"/>
      <c r="IQL48" s="134"/>
      <c r="IQM48" s="134"/>
      <c r="IQN48" s="134"/>
      <c r="IQO48" s="134"/>
      <c r="IQP48" s="134"/>
      <c r="IQQ48" s="134"/>
      <c r="IQR48" s="134"/>
      <c r="IQS48" s="134"/>
      <c r="IQT48" s="134"/>
      <c r="IQU48" s="134"/>
      <c r="IQV48" s="134"/>
      <c r="IQW48" s="134"/>
      <c r="IQX48" s="134"/>
      <c r="IQY48" s="134"/>
      <c r="IQZ48" s="134"/>
      <c r="IRA48" s="134"/>
      <c r="IRB48" s="134"/>
      <c r="IRC48" s="134"/>
      <c r="IRD48" s="134"/>
      <c r="IRE48" s="134"/>
      <c r="IRF48" s="134"/>
      <c r="IRG48" s="134"/>
      <c r="IRH48" s="134"/>
      <c r="IRI48" s="134"/>
      <c r="IRJ48" s="134"/>
      <c r="IRK48" s="134"/>
      <c r="IRL48" s="134"/>
      <c r="IRM48" s="134"/>
      <c r="IRN48" s="134"/>
      <c r="IRO48" s="134"/>
      <c r="IRP48" s="134"/>
      <c r="IRQ48" s="134"/>
      <c r="IRR48" s="134"/>
      <c r="IRS48" s="134"/>
      <c r="IRT48" s="134"/>
      <c r="IRU48" s="134"/>
      <c r="IRV48" s="134"/>
      <c r="IRW48" s="134"/>
      <c r="IRX48" s="134"/>
      <c r="IRY48" s="134"/>
      <c r="IRZ48" s="134"/>
      <c r="ISA48" s="134"/>
      <c r="ISB48" s="134"/>
      <c r="ISC48" s="134"/>
      <c r="ISD48" s="134"/>
      <c r="ISE48" s="134"/>
      <c r="ISF48" s="134"/>
      <c r="ISG48" s="134"/>
      <c r="ISH48" s="134"/>
      <c r="ISI48" s="134"/>
      <c r="ISJ48" s="134"/>
      <c r="ISK48" s="134"/>
      <c r="ISL48" s="134"/>
      <c r="ISM48" s="134"/>
      <c r="ISN48" s="134"/>
      <c r="ISO48" s="134"/>
      <c r="ISP48" s="134"/>
      <c r="ISQ48" s="134"/>
      <c r="ISR48" s="134"/>
      <c r="ISS48" s="134"/>
      <c r="IST48" s="134"/>
      <c r="ISU48" s="134"/>
      <c r="ISV48" s="134"/>
      <c r="ISW48" s="134"/>
      <c r="ISX48" s="134"/>
      <c r="ISY48" s="134"/>
      <c r="ISZ48" s="134"/>
      <c r="ITA48" s="134"/>
      <c r="ITB48" s="134"/>
      <c r="ITC48" s="134"/>
      <c r="ITD48" s="134"/>
      <c r="ITE48" s="134"/>
      <c r="ITF48" s="134"/>
      <c r="ITG48" s="134"/>
      <c r="ITH48" s="134"/>
      <c r="ITI48" s="134"/>
      <c r="ITJ48" s="134"/>
      <c r="ITK48" s="134"/>
      <c r="ITL48" s="134"/>
      <c r="ITM48" s="134"/>
      <c r="ITN48" s="134"/>
      <c r="ITO48" s="134"/>
      <c r="ITP48" s="134"/>
      <c r="ITQ48" s="134"/>
      <c r="ITR48" s="134"/>
      <c r="ITS48" s="134"/>
      <c r="ITT48" s="134"/>
      <c r="ITU48" s="134"/>
      <c r="ITV48" s="134"/>
      <c r="ITW48" s="134"/>
      <c r="ITX48" s="134"/>
      <c r="ITY48" s="134"/>
      <c r="ITZ48" s="134"/>
      <c r="IUA48" s="134"/>
      <c r="IUB48" s="134"/>
      <c r="IUC48" s="134"/>
      <c r="IUD48" s="134"/>
      <c r="IUE48" s="134"/>
      <c r="IUF48" s="134"/>
      <c r="IUG48" s="134"/>
      <c r="IUH48" s="134"/>
      <c r="IUI48" s="134"/>
      <c r="IUJ48" s="134"/>
      <c r="IUK48" s="134"/>
      <c r="IUL48" s="134"/>
      <c r="IUM48" s="134"/>
      <c r="IUN48" s="134"/>
      <c r="IUO48" s="134"/>
      <c r="IUP48" s="134"/>
      <c r="IUQ48" s="134"/>
      <c r="IUR48" s="134"/>
      <c r="IUS48" s="134"/>
      <c r="IUT48" s="134"/>
      <c r="IUU48" s="134"/>
      <c r="IUV48" s="134"/>
      <c r="IUW48" s="134"/>
      <c r="IUX48" s="134"/>
      <c r="IUY48" s="134"/>
      <c r="IUZ48" s="134"/>
      <c r="IVA48" s="134"/>
      <c r="IVB48" s="134"/>
      <c r="IVC48" s="134"/>
      <c r="IVD48" s="134"/>
      <c r="IVE48" s="134"/>
      <c r="IVF48" s="134"/>
      <c r="IVG48" s="134"/>
      <c r="IVH48" s="134"/>
      <c r="IVI48" s="134"/>
      <c r="IVJ48" s="134"/>
      <c r="IVK48" s="134"/>
      <c r="IVL48" s="134"/>
      <c r="IVM48" s="134"/>
      <c r="IVN48" s="134"/>
      <c r="IVO48" s="134"/>
      <c r="IVP48" s="134"/>
      <c r="IVQ48" s="134"/>
      <c r="IVR48" s="134"/>
      <c r="IVS48" s="134"/>
      <c r="IVT48" s="134"/>
      <c r="IVU48" s="134"/>
      <c r="IVV48" s="134"/>
      <c r="IVW48" s="134"/>
      <c r="IVX48" s="134"/>
      <c r="IVY48" s="134"/>
      <c r="IVZ48" s="134"/>
      <c r="IWA48" s="134"/>
      <c r="IWB48" s="134"/>
      <c r="IWC48" s="134"/>
      <c r="IWD48" s="134"/>
      <c r="IWE48" s="134"/>
      <c r="IWF48" s="134"/>
      <c r="IWG48" s="134"/>
      <c r="IWH48" s="134"/>
      <c r="IWI48" s="134"/>
      <c r="IWJ48" s="134"/>
      <c r="IWK48" s="134"/>
      <c r="IWL48" s="134"/>
      <c r="IWM48" s="134"/>
      <c r="IWN48" s="134"/>
      <c r="IWO48" s="134"/>
      <c r="IWP48" s="134"/>
      <c r="IWQ48" s="134"/>
      <c r="IWR48" s="134"/>
      <c r="IWS48" s="134"/>
      <c r="IWT48" s="134"/>
      <c r="IWU48" s="134"/>
      <c r="IWV48" s="134"/>
      <c r="IWW48" s="134"/>
      <c r="IWX48" s="134"/>
      <c r="IWY48" s="134"/>
      <c r="IWZ48" s="134"/>
      <c r="IXA48" s="134"/>
      <c r="IXB48" s="134"/>
      <c r="IXC48" s="134"/>
      <c r="IXD48" s="134"/>
      <c r="IXE48" s="134"/>
      <c r="IXF48" s="134"/>
      <c r="IXG48" s="134"/>
      <c r="IXH48" s="134"/>
      <c r="IXI48" s="134"/>
      <c r="IXJ48" s="134"/>
      <c r="IXK48" s="134"/>
      <c r="IXL48" s="134"/>
      <c r="IXM48" s="134"/>
      <c r="IXN48" s="134"/>
      <c r="IXO48" s="134"/>
      <c r="IXP48" s="134"/>
      <c r="IXQ48" s="134"/>
      <c r="IXR48" s="134"/>
      <c r="IXS48" s="134"/>
      <c r="IXT48" s="134"/>
      <c r="IXU48" s="134"/>
      <c r="IXV48" s="134"/>
      <c r="IXW48" s="134"/>
      <c r="IXX48" s="134"/>
      <c r="IXY48" s="134"/>
      <c r="IXZ48" s="134"/>
      <c r="IYA48" s="134"/>
      <c r="IYB48" s="134"/>
      <c r="IYC48" s="134"/>
      <c r="IYD48" s="134"/>
      <c r="IYE48" s="134"/>
      <c r="IYF48" s="134"/>
      <c r="IYG48" s="134"/>
      <c r="IYH48" s="134"/>
      <c r="IYI48" s="134"/>
      <c r="IYJ48" s="134"/>
      <c r="IYK48" s="134"/>
      <c r="IYL48" s="134"/>
      <c r="IYM48" s="134"/>
      <c r="IYN48" s="134"/>
      <c r="IYO48" s="134"/>
      <c r="IYP48" s="134"/>
      <c r="IYQ48" s="134"/>
      <c r="IYR48" s="134"/>
      <c r="IYS48" s="134"/>
      <c r="IYT48" s="134"/>
      <c r="IYU48" s="134"/>
      <c r="IYV48" s="134"/>
      <c r="IYW48" s="134"/>
      <c r="IYX48" s="134"/>
      <c r="IYY48" s="134"/>
      <c r="IYZ48" s="134"/>
      <c r="IZA48" s="134"/>
      <c r="IZB48" s="134"/>
      <c r="IZC48" s="134"/>
      <c r="IZD48" s="134"/>
      <c r="IZE48" s="134"/>
      <c r="IZF48" s="134"/>
      <c r="IZG48" s="134"/>
      <c r="IZH48" s="134"/>
      <c r="IZI48" s="134"/>
      <c r="IZJ48" s="134"/>
      <c r="IZK48" s="134"/>
      <c r="IZL48" s="134"/>
      <c r="IZM48" s="134"/>
      <c r="IZN48" s="134"/>
      <c r="IZO48" s="134"/>
      <c r="IZP48" s="134"/>
      <c r="IZQ48" s="134"/>
      <c r="IZR48" s="134"/>
      <c r="IZS48" s="134"/>
      <c r="IZT48" s="134"/>
      <c r="IZU48" s="134"/>
      <c r="IZV48" s="134"/>
      <c r="IZW48" s="134"/>
      <c r="IZX48" s="134"/>
      <c r="IZY48" s="134"/>
      <c r="IZZ48" s="134"/>
      <c r="JAA48" s="134"/>
      <c r="JAB48" s="134"/>
      <c r="JAC48" s="134"/>
      <c r="JAD48" s="134"/>
      <c r="JAE48" s="134"/>
      <c r="JAF48" s="134"/>
      <c r="JAG48" s="134"/>
      <c r="JAH48" s="134"/>
      <c r="JAI48" s="134"/>
      <c r="JAJ48" s="134"/>
      <c r="JAK48" s="134"/>
      <c r="JAL48" s="134"/>
      <c r="JAM48" s="134"/>
      <c r="JAN48" s="134"/>
      <c r="JAO48" s="134"/>
      <c r="JAP48" s="134"/>
      <c r="JAQ48" s="134"/>
      <c r="JAR48" s="134"/>
      <c r="JAS48" s="134"/>
      <c r="JAT48" s="134"/>
      <c r="JAU48" s="134"/>
      <c r="JAV48" s="134"/>
      <c r="JAW48" s="134"/>
      <c r="JAX48" s="134"/>
      <c r="JAY48" s="134"/>
      <c r="JAZ48" s="134"/>
      <c r="JBA48" s="134"/>
      <c r="JBB48" s="134"/>
      <c r="JBC48" s="134"/>
      <c r="JBD48" s="134"/>
      <c r="JBE48" s="134"/>
      <c r="JBF48" s="134"/>
      <c r="JBG48" s="134"/>
      <c r="JBH48" s="134"/>
      <c r="JBI48" s="134"/>
      <c r="JBJ48" s="134"/>
      <c r="JBK48" s="134"/>
      <c r="JBL48" s="134"/>
      <c r="JBM48" s="134"/>
      <c r="JBN48" s="134"/>
      <c r="JBO48" s="134"/>
      <c r="JBP48" s="134"/>
      <c r="JBQ48" s="134"/>
      <c r="JBR48" s="134"/>
      <c r="JBS48" s="134"/>
      <c r="JBT48" s="134"/>
      <c r="JBU48" s="134"/>
      <c r="JBV48" s="134"/>
      <c r="JBW48" s="134"/>
      <c r="JBX48" s="134"/>
      <c r="JBY48" s="134"/>
      <c r="JBZ48" s="134"/>
      <c r="JCA48" s="134"/>
      <c r="JCB48" s="134"/>
      <c r="JCC48" s="134"/>
      <c r="JCD48" s="134"/>
      <c r="JCE48" s="134"/>
      <c r="JCF48" s="134"/>
      <c r="JCG48" s="134"/>
      <c r="JCH48" s="134"/>
      <c r="JCI48" s="134"/>
      <c r="JCJ48" s="134"/>
      <c r="JCK48" s="134"/>
      <c r="JCL48" s="134"/>
      <c r="JCM48" s="134"/>
      <c r="JCN48" s="134"/>
      <c r="JCO48" s="134"/>
      <c r="JCP48" s="134"/>
      <c r="JCQ48" s="134"/>
      <c r="JCR48" s="134"/>
      <c r="JCS48" s="134"/>
      <c r="JCT48" s="134"/>
      <c r="JCU48" s="134"/>
      <c r="JCV48" s="134"/>
      <c r="JCW48" s="134"/>
      <c r="JCX48" s="134"/>
      <c r="JCY48" s="134"/>
      <c r="JCZ48" s="134"/>
      <c r="JDA48" s="134"/>
      <c r="JDB48" s="134"/>
      <c r="JDC48" s="134"/>
      <c r="JDD48" s="134"/>
      <c r="JDE48" s="134"/>
      <c r="JDF48" s="134"/>
      <c r="JDG48" s="134"/>
      <c r="JDH48" s="134"/>
      <c r="JDI48" s="134"/>
      <c r="JDJ48" s="134"/>
      <c r="JDK48" s="134"/>
      <c r="JDL48" s="134"/>
      <c r="JDM48" s="134"/>
      <c r="JDN48" s="134"/>
      <c r="JDO48" s="134"/>
      <c r="JDP48" s="134"/>
      <c r="JDQ48" s="134"/>
      <c r="JDR48" s="134"/>
      <c r="JDS48" s="134"/>
      <c r="JDT48" s="134"/>
      <c r="JDU48" s="134"/>
      <c r="JDV48" s="134"/>
      <c r="JDW48" s="134"/>
      <c r="JDX48" s="134"/>
      <c r="JDY48" s="134"/>
      <c r="JDZ48" s="134"/>
      <c r="JEA48" s="134"/>
      <c r="JEB48" s="134"/>
      <c r="JEC48" s="134"/>
      <c r="JED48" s="134"/>
      <c r="JEE48" s="134"/>
      <c r="JEF48" s="134"/>
      <c r="JEG48" s="134"/>
      <c r="JEH48" s="134"/>
      <c r="JEI48" s="134"/>
      <c r="JEJ48" s="134"/>
      <c r="JEK48" s="134"/>
      <c r="JEL48" s="134"/>
      <c r="JEM48" s="134"/>
      <c r="JEN48" s="134"/>
      <c r="JEO48" s="134"/>
      <c r="JEP48" s="134"/>
      <c r="JEQ48" s="134"/>
      <c r="JER48" s="134"/>
      <c r="JES48" s="134"/>
      <c r="JET48" s="134"/>
      <c r="JEU48" s="134"/>
      <c r="JEV48" s="134"/>
      <c r="JEW48" s="134"/>
      <c r="JEX48" s="134"/>
      <c r="JEY48" s="134"/>
      <c r="JEZ48" s="134"/>
      <c r="JFA48" s="134"/>
      <c r="JFB48" s="134"/>
      <c r="JFC48" s="134"/>
      <c r="JFD48" s="134"/>
      <c r="JFE48" s="134"/>
      <c r="JFF48" s="134"/>
      <c r="JFG48" s="134"/>
      <c r="JFH48" s="134"/>
      <c r="JFI48" s="134"/>
      <c r="JFJ48" s="134"/>
      <c r="JFK48" s="134"/>
      <c r="JFL48" s="134"/>
      <c r="JFM48" s="134"/>
      <c r="JFN48" s="134"/>
      <c r="JFO48" s="134"/>
      <c r="JFP48" s="134"/>
      <c r="JFQ48" s="134"/>
      <c r="JFR48" s="134"/>
      <c r="JFS48" s="134"/>
      <c r="JFT48" s="134"/>
      <c r="JFU48" s="134"/>
      <c r="JFV48" s="134"/>
      <c r="JFW48" s="134"/>
      <c r="JFX48" s="134"/>
      <c r="JFY48" s="134"/>
      <c r="JFZ48" s="134"/>
      <c r="JGA48" s="134"/>
      <c r="JGB48" s="134"/>
      <c r="JGC48" s="134"/>
      <c r="JGD48" s="134"/>
      <c r="JGE48" s="134"/>
      <c r="JGF48" s="134"/>
      <c r="JGG48" s="134"/>
      <c r="JGH48" s="134"/>
      <c r="JGI48" s="134"/>
      <c r="JGJ48" s="134"/>
      <c r="JGK48" s="134"/>
      <c r="JGL48" s="134"/>
      <c r="JGM48" s="134"/>
      <c r="JGN48" s="134"/>
      <c r="JGO48" s="134"/>
      <c r="JGP48" s="134"/>
      <c r="JGQ48" s="134"/>
      <c r="JGR48" s="134"/>
      <c r="JGS48" s="134"/>
      <c r="JGT48" s="134"/>
      <c r="JGU48" s="134"/>
      <c r="JGV48" s="134"/>
      <c r="JGW48" s="134"/>
      <c r="JGX48" s="134"/>
      <c r="JGY48" s="134"/>
      <c r="JGZ48" s="134"/>
      <c r="JHA48" s="134"/>
      <c r="JHB48" s="134"/>
      <c r="JHC48" s="134"/>
      <c r="JHD48" s="134"/>
      <c r="JHE48" s="134"/>
      <c r="JHF48" s="134"/>
      <c r="JHG48" s="134"/>
      <c r="JHH48" s="134"/>
      <c r="JHI48" s="134"/>
      <c r="JHJ48" s="134"/>
      <c r="JHK48" s="134"/>
      <c r="JHL48" s="134"/>
      <c r="JHM48" s="134"/>
      <c r="JHN48" s="134"/>
      <c r="JHO48" s="134"/>
      <c r="JHP48" s="134"/>
      <c r="JHQ48" s="134"/>
      <c r="JHR48" s="134"/>
      <c r="JHS48" s="134"/>
      <c r="JHT48" s="134"/>
      <c r="JHU48" s="134"/>
      <c r="JHV48" s="134"/>
      <c r="JHW48" s="134"/>
      <c r="JHX48" s="134"/>
      <c r="JHY48" s="134"/>
      <c r="JHZ48" s="134"/>
      <c r="JIA48" s="134"/>
      <c r="JIB48" s="134"/>
      <c r="JIC48" s="134"/>
      <c r="JID48" s="134"/>
      <c r="JIE48" s="134"/>
      <c r="JIF48" s="134"/>
      <c r="JIG48" s="134"/>
      <c r="JIH48" s="134"/>
      <c r="JII48" s="134"/>
      <c r="JIJ48" s="134"/>
      <c r="JIK48" s="134"/>
      <c r="JIL48" s="134"/>
      <c r="JIM48" s="134"/>
      <c r="JIN48" s="134"/>
      <c r="JIO48" s="134"/>
      <c r="JIP48" s="134"/>
      <c r="JIQ48" s="134"/>
      <c r="JIR48" s="134"/>
      <c r="JIS48" s="134"/>
      <c r="JIT48" s="134"/>
      <c r="JIU48" s="134"/>
      <c r="JIV48" s="134"/>
      <c r="JIW48" s="134"/>
      <c r="JIX48" s="134"/>
      <c r="JIY48" s="134"/>
      <c r="JIZ48" s="134"/>
      <c r="JJA48" s="134"/>
      <c r="JJB48" s="134"/>
      <c r="JJC48" s="134"/>
      <c r="JJD48" s="134"/>
      <c r="JJE48" s="134"/>
      <c r="JJF48" s="134"/>
      <c r="JJG48" s="134"/>
      <c r="JJH48" s="134"/>
      <c r="JJI48" s="134"/>
      <c r="JJJ48" s="134"/>
      <c r="JJK48" s="134"/>
      <c r="JJL48" s="134"/>
      <c r="JJM48" s="134"/>
      <c r="JJN48" s="134"/>
      <c r="JJO48" s="134"/>
      <c r="JJP48" s="134"/>
      <c r="JJQ48" s="134"/>
      <c r="JJR48" s="134"/>
      <c r="JJS48" s="134"/>
      <c r="JJT48" s="134"/>
      <c r="JJU48" s="134"/>
      <c r="JJV48" s="134"/>
      <c r="JJW48" s="134"/>
      <c r="JJX48" s="134"/>
      <c r="JJY48" s="134"/>
      <c r="JJZ48" s="134"/>
      <c r="JKA48" s="134"/>
      <c r="JKB48" s="134"/>
      <c r="JKC48" s="134"/>
      <c r="JKD48" s="134"/>
      <c r="JKE48" s="134"/>
      <c r="JKF48" s="134"/>
      <c r="JKG48" s="134"/>
      <c r="JKH48" s="134"/>
      <c r="JKI48" s="134"/>
      <c r="JKJ48" s="134"/>
      <c r="JKK48" s="134"/>
      <c r="JKL48" s="134"/>
      <c r="JKM48" s="134"/>
      <c r="JKN48" s="134"/>
      <c r="JKO48" s="134"/>
      <c r="JKP48" s="134"/>
      <c r="JKQ48" s="134"/>
      <c r="JKR48" s="134"/>
      <c r="JKS48" s="134"/>
      <c r="JKT48" s="134"/>
      <c r="JKU48" s="134"/>
      <c r="JKV48" s="134"/>
      <c r="JKW48" s="134"/>
      <c r="JKX48" s="134"/>
      <c r="JKY48" s="134"/>
      <c r="JKZ48" s="134"/>
      <c r="JLA48" s="134"/>
      <c r="JLB48" s="134"/>
      <c r="JLC48" s="134"/>
      <c r="JLD48" s="134"/>
      <c r="JLE48" s="134"/>
      <c r="JLF48" s="134"/>
      <c r="JLG48" s="134"/>
      <c r="JLH48" s="134"/>
      <c r="JLI48" s="134"/>
      <c r="JLJ48" s="134"/>
      <c r="JLK48" s="134"/>
      <c r="JLL48" s="134"/>
      <c r="JLM48" s="134"/>
      <c r="JLN48" s="134"/>
      <c r="JLO48" s="134"/>
      <c r="JLP48" s="134"/>
      <c r="JLQ48" s="134"/>
      <c r="JLR48" s="134"/>
      <c r="JLS48" s="134"/>
      <c r="JLT48" s="134"/>
      <c r="JLU48" s="134"/>
      <c r="JLV48" s="134"/>
      <c r="JLW48" s="134"/>
      <c r="JLX48" s="134"/>
      <c r="JLY48" s="134"/>
      <c r="JLZ48" s="134"/>
      <c r="JMA48" s="134"/>
      <c r="JMB48" s="134"/>
      <c r="JMC48" s="134"/>
      <c r="JMD48" s="134"/>
      <c r="JME48" s="134"/>
      <c r="JMF48" s="134"/>
      <c r="JMG48" s="134"/>
      <c r="JMH48" s="134"/>
      <c r="JMI48" s="134"/>
      <c r="JMJ48" s="134"/>
      <c r="JMK48" s="134"/>
      <c r="JML48" s="134"/>
      <c r="JMM48" s="134"/>
      <c r="JMN48" s="134"/>
      <c r="JMO48" s="134"/>
      <c r="JMP48" s="134"/>
      <c r="JMQ48" s="134"/>
      <c r="JMR48" s="134"/>
      <c r="JMS48" s="134"/>
      <c r="JMT48" s="134"/>
      <c r="JMU48" s="134"/>
      <c r="JMV48" s="134"/>
      <c r="JMW48" s="134"/>
      <c r="JMX48" s="134"/>
      <c r="JMY48" s="134"/>
      <c r="JMZ48" s="134"/>
      <c r="JNA48" s="134"/>
      <c r="JNB48" s="134"/>
      <c r="JNC48" s="134"/>
      <c r="JND48" s="134"/>
      <c r="JNE48" s="134"/>
      <c r="JNF48" s="134"/>
      <c r="JNG48" s="134"/>
      <c r="JNH48" s="134"/>
      <c r="JNI48" s="134"/>
      <c r="JNJ48" s="134"/>
      <c r="JNK48" s="134"/>
      <c r="JNL48" s="134"/>
      <c r="JNM48" s="134"/>
      <c r="JNN48" s="134"/>
      <c r="JNO48" s="134"/>
      <c r="JNP48" s="134"/>
      <c r="JNQ48" s="134"/>
      <c r="JNR48" s="134"/>
      <c r="JNS48" s="134"/>
      <c r="JNT48" s="134"/>
      <c r="JNU48" s="134"/>
      <c r="JNV48" s="134"/>
      <c r="JNW48" s="134"/>
      <c r="JNX48" s="134"/>
      <c r="JNY48" s="134"/>
      <c r="JNZ48" s="134"/>
      <c r="JOA48" s="134"/>
      <c r="JOB48" s="134"/>
      <c r="JOC48" s="134"/>
      <c r="JOD48" s="134"/>
      <c r="JOE48" s="134"/>
      <c r="JOF48" s="134"/>
      <c r="JOG48" s="134"/>
      <c r="JOH48" s="134"/>
      <c r="JOI48" s="134"/>
      <c r="JOJ48" s="134"/>
      <c r="JOK48" s="134"/>
      <c r="JOL48" s="134"/>
      <c r="JOM48" s="134"/>
      <c r="JON48" s="134"/>
      <c r="JOO48" s="134"/>
      <c r="JOP48" s="134"/>
      <c r="JOQ48" s="134"/>
      <c r="JOR48" s="134"/>
      <c r="JOS48" s="134"/>
      <c r="JOT48" s="134"/>
      <c r="JOU48" s="134"/>
      <c r="JOV48" s="134"/>
      <c r="JOW48" s="134"/>
      <c r="JOX48" s="134"/>
      <c r="JOY48" s="134"/>
      <c r="JOZ48" s="134"/>
      <c r="JPA48" s="134"/>
      <c r="JPB48" s="134"/>
      <c r="JPC48" s="134"/>
      <c r="JPD48" s="134"/>
      <c r="JPE48" s="134"/>
      <c r="JPF48" s="134"/>
      <c r="JPG48" s="134"/>
      <c r="JPH48" s="134"/>
      <c r="JPI48" s="134"/>
      <c r="JPJ48" s="134"/>
      <c r="JPK48" s="134"/>
      <c r="JPL48" s="134"/>
      <c r="JPM48" s="134"/>
      <c r="JPN48" s="134"/>
      <c r="JPO48" s="134"/>
      <c r="JPP48" s="134"/>
      <c r="JPQ48" s="134"/>
      <c r="JPR48" s="134"/>
      <c r="JPS48" s="134"/>
      <c r="JPT48" s="134"/>
      <c r="JPU48" s="134"/>
      <c r="JPV48" s="134"/>
      <c r="JPW48" s="134"/>
      <c r="JPX48" s="134"/>
      <c r="JPY48" s="134"/>
      <c r="JPZ48" s="134"/>
      <c r="JQA48" s="134"/>
      <c r="JQB48" s="134"/>
      <c r="JQC48" s="134"/>
      <c r="JQD48" s="134"/>
      <c r="JQE48" s="134"/>
      <c r="JQF48" s="134"/>
      <c r="JQG48" s="134"/>
      <c r="JQH48" s="134"/>
      <c r="JQI48" s="134"/>
      <c r="JQJ48" s="134"/>
      <c r="JQK48" s="134"/>
      <c r="JQL48" s="134"/>
      <c r="JQM48" s="134"/>
      <c r="JQN48" s="134"/>
      <c r="JQO48" s="134"/>
      <c r="JQP48" s="134"/>
      <c r="JQQ48" s="134"/>
      <c r="JQR48" s="134"/>
      <c r="JQS48" s="134"/>
      <c r="JQT48" s="134"/>
      <c r="JQU48" s="134"/>
      <c r="JQV48" s="134"/>
      <c r="JQW48" s="134"/>
      <c r="JQX48" s="134"/>
      <c r="JQY48" s="134"/>
      <c r="JQZ48" s="134"/>
      <c r="JRA48" s="134"/>
      <c r="JRB48" s="134"/>
      <c r="JRC48" s="134"/>
      <c r="JRD48" s="134"/>
      <c r="JRE48" s="134"/>
      <c r="JRF48" s="134"/>
      <c r="JRG48" s="134"/>
      <c r="JRH48" s="134"/>
      <c r="JRI48" s="134"/>
      <c r="JRJ48" s="134"/>
      <c r="JRK48" s="134"/>
      <c r="JRL48" s="134"/>
      <c r="JRM48" s="134"/>
      <c r="JRN48" s="134"/>
      <c r="JRO48" s="134"/>
      <c r="JRP48" s="134"/>
      <c r="JRQ48" s="134"/>
      <c r="JRR48" s="134"/>
      <c r="JRS48" s="134"/>
      <c r="JRT48" s="134"/>
      <c r="JRU48" s="134"/>
      <c r="JRV48" s="134"/>
      <c r="JRW48" s="134"/>
      <c r="JRX48" s="134"/>
      <c r="JRY48" s="134"/>
      <c r="JRZ48" s="134"/>
      <c r="JSA48" s="134"/>
      <c r="JSB48" s="134"/>
      <c r="JSC48" s="134"/>
      <c r="JSD48" s="134"/>
      <c r="JSE48" s="134"/>
      <c r="JSF48" s="134"/>
      <c r="JSG48" s="134"/>
      <c r="JSH48" s="134"/>
      <c r="JSI48" s="134"/>
      <c r="JSJ48" s="134"/>
      <c r="JSK48" s="134"/>
      <c r="JSL48" s="134"/>
      <c r="JSM48" s="134"/>
      <c r="JSN48" s="134"/>
      <c r="JSO48" s="134"/>
      <c r="JSP48" s="134"/>
      <c r="JSQ48" s="134"/>
      <c r="JSR48" s="134"/>
      <c r="JSS48" s="134"/>
      <c r="JST48" s="134"/>
      <c r="JSU48" s="134"/>
      <c r="JSV48" s="134"/>
      <c r="JSW48" s="134"/>
      <c r="JSX48" s="134"/>
      <c r="JSY48" s="134"/>
      <c r="JSZ48" s="134"/>
      <c r="JTA48" s="134"/>
      <c r="JTB48" s="134"/>
      <c r="JTC48" s="134"/>
      <c r="JTD48" s="134"/>
      <c r="JTE48" s="134"/>
      <c r="JTF48" s="134"/>
      <c r="JTG48" s="134"/>
      <c r="JTH48" s="134"/>
      <c r="JTI48" s="134"/>
      <c r="JTJ48" s="134"/>
      <c r="JTK48" s="134"/>
      <c r="JTL48" s="134"/>
      <c r="JTM48" s="134"/>
      <c r="JTN48" s="134"/>
      <c r="JTO48" s="134"/>
      <c r="JTP48" s="134"/>
      <c r="JTQ48" s="134"/>
      <c r="JTR48" s="134"/>
      <c r="JTS48" s="134"/>
      <c r="JTT48" s="134"/>
      <c r="JTU48" s="134"/>
      <c r="JTV48" s="134"/>
      <c r="JTW48" s="134"/>
      <c r="JTX48" s="134"/>
      <c r="JTY48" s="134"/>
      <c r="JTZ48" s="134"/>
      <c r="JUA48" s="134"/>
      <c r="JUB48" s="134"/>
      <c r="JUC48" s="134"/>
      <c r="JUD48" s="134"/>
      <c r="JUE48" s="134"/>
      <c r="JUF48" s="134"/>
      <c r="JUG48" s="134"/>
      <c r="JUH48" s="134"/>
      <c r="JUI48" s="134"/>
      <c r="JUJ48" s="134"/>
      <c r="JUK48" s="134"/>
      <c r="JUL48" s="134"/>
      <c r="JUM48" s="134"/>
      <c r="JUN48" s="134"/>
      <c r="JUO48" s="134"/>
      <c r="JUP48" s="134"/>
      <c r="JUQ48" s="134"/>
      <c r="JUR48" s="134"/>
      <c r="JUS48" s="134"/>
      <c r="JUT48" s="134"/>
      <c r="JUU48" s="134"/>
      <c r="JUV48" s="134"/>
      <c r="JUW48" s="134"/>
      <c r="JUX48" s="134"/>
      <c r="JUY48" s="134"/>
      <c r="JUZ48" s="134"/>
      <c r="JVA48" s="134"/>
      <c r="JVB48" s="134"/>
      <c r="JVC48" s="134"/>
      <c r="JVD48" s="134"/>
      <c r="JVE48" s="134"/>
      <c r="JVF48" s="134"/>
      <c r="JVG48" s="134"/>
      <c r="JVH48" s="134"/>
      <c r="JVI48" s="134"/>
      <c r="JVJ48" s="134"/>
      <c r="JVK48" s="134"/>
      <c r="JVL48" s="134"/>
      <c r="JVM48" s="134"/>
      <c r="JVN48" s="134"/>
      <c r="JVO48" s="134"/>
      <c r="JVP48" s="134"/>
      <c r="JVQ48" s="134"/>
      <c r="JVR48" s="134"/>
      <c r="JVS48" s="134"/>
      <c r="JVT48" s="134"/>
      <c r="JVU48" s="134"/>
      <c r="JVV48" s="134"/>
      <c r="JVW48" s="134"/>
      <c r="JVX48" s="134"/>
      <c r="JVY48" s="134"/>
      <c r="JVZ48" s="134"/>
      <c r="JWA48" s="134"/>
      <c r="JWB48" s="134"/>
      <c r="JWC48" s="134"/>
      <c r="JWD48" s="134"/>
      <c r="JWE48" s="134"/>
      <c r="JWF48" s="134"/>
      <c r="JWG48" s="134"/>
      <c r="JWH48" s="134"/>
      <c r="JWI48" s="134"/>
      <c r="JWJ48" s="134"/>
      <c r="JWK48" s="134"/>
      <c r="JWL48" s="134"/>
      <c r="JWM48" s="134"/>
      <c r="JWN48" s="134"/>
      <c r="JWO48" s="134"/>
      <c r="JWP48" s="134"/>
      <c r="JWQ48" s="134"/>
      <c r="JWR48" s="134"/>
      <c r="JWS48" s="134"/>
      <c r="JWT48" s="134"/>
      <c r="JWU48" s="134"/>
      <c r="JWV48" s="134"/>
      <c r="JWW48" s="134"/>
      <c r="JWX48" s="134"/>
      <c r="JWY48" s="134"/>
      <c r="JWZ48" s="134"/>
      <c r="JXA48" s="134"/>
      <c r="JXB48" s="134"/>
      <c r="JXC48" s="134"/>
      <c r="JXD48" s="134"/>
      <c r="JXE48" s="134"/>
      <c r="JXF48" s="134"/>
      <c r="JXG48" s="134"/>
      <c r="JXH48" s="134"/>
      <c r="JXI48" s="134"/>
      <c r="JXJ48" s="134"/>
      <c r="JXK48" s="134"/>
      <c r="JXL48" s="134"/>
      <c r="JXM48" s="134"/>
      <c r="JXN48" s="134"/>
      <c r="JXO48" s="134"/>
      <c r="JXP48" s="134"/>
      <c r="JXQ48" s="134"/>
      <c r="JXR48" s="134"/>
      <c r="JXS48" s="134"/>
      <c r="JXT48" s="134"/>
      <c r="JXU48" s="134"/>
      <c r="JXV48" s="134"/>
      <c r="JXW48" s="134"/>
      <c r="JXX48" s="134"/>
      <c r="JXY48" s="134"/>
      <c r="JXZ48" s="134"/>
      <c r="JYA48" s="134"/>
      <c r="JYB48" s="134"/>
      <c r="JYC48" s="134"/>
      <c r="JYD48" s="134"/>
      <c r="JYE48" s="134"/>
      <c r="JYF48" s="134"/>
      <c r="JYG48" s="134"/>
      <c r="JYH48" s="134"/>
      <c r="JYI48" s="134"/>
      <c r="JYJ48" s="134"/>
      <c r="JYK48" s="134"/>
      <c r="JYL48" s="134"/>
      <c r="JYM48" s="134"/>
      <c r="JYN48" s="134"/>
      <c r="JYO48" s="134"/>
      <c r="JYP48" s="134"/>
      <c r="JYQ48" s="134"/>
      <c r="JYR48" s="134"/>
      <c r="JYS48" s="134"/>
      <c r="JYT48" s="134"/>
      <c r="JYU48" s="134"/>
      <c r="JYV48" s="134"/>
      <c r="JYW48" s="134"/>
      <c r="JYX48" s="134"/>
      <c r="JYY48" s="134"/>
      <c r="JYZ48" s="134"/>
      <c r="JZA48" s="134"/>
      <c r="JZB48" s="134"/>
      <c r="JZC48" s="134"/>
      <c r="JZD48" s="134"/>
      <c r="JZE48" s="134"/>
      <c r="JZF48" s="134"/>
      <c r="JZG48" s="134"/>
      <c r="JZH48" s="134"/>
      <c r="JZI48" s="134"/>
      <c r="JZJ48" s="134"/>
      <c r="JZK48" s="134"/>
      <c r="JZL48" s="134"/>
      <c r="JZM48" s="134"/>
      <c r="JZN48" s="134"/>
      <c r="JZO48" s="134"/>
      <c r="JZP48" s="134"/>
      <c r="JZQ48" s="134"/>
      <c r="JZR48" s="134"/>
      <c r="JZS48" s="134"/>
      <c r="JZT48" s="134"/>
      <c r="JZU48" s="134"/>
      <c r="JZV48" s="134"/>
      <c r="JZW48" s="134"/>
      <c r="JZX48" s="134"/>
      <c r="JZY48" s="134"/>
      <c r="JZZ48" s="134"/>
      <c r="KAA48" s="134"/>
      <c r="KAB48" s="134"/>
      <c r="KAC48" s="134"/>
      <c r="KAD48" s="134"/>
      <c r="KAE48" s="134"/>
      <c r="KAF48" s="134"/>
      <c r="KAG48" s="134"/>
      <c r="KAH48" s="134"/>
      <c r="KAI48" s="134"/>
      <c r="KAJ48" s="134"/>
      <c r="KAK48" s="134"/>
      <c r="KAL48" s="134"/>
      <c r="KAM48" s="134"/>
      <c r="KAN48" s="134"/>
      <c r="KAO48" s="134"/>
      <c r="KAP48" s="134"/>
      <c r="KAQ48" s="134"/>
      <c r="KAR48" s="134"/>
      <c r="KAS48" s="134"/>
      <c r="KAT48" s="134"/>
      <c r="KAU48" s="134"/>
      <c r="KAV48" s="134"/>
      <c r="KAW48" s="134"/>
      <c r="KAX48" s="134"/>
      <c r="KAY48" s="134"/>
      <c r="KAZ48" s="134"/>
      <c r="KBA48" s="134"/>
      <c r="KBB48" s="134"/>
      <c r="KBC48" s="134"/>
      <c r="KBD48" s="134"/>
      <c r="KBE48" s="134"/>
      <c r="KBF48" s="134"/>
      <c r="KBG48" s="134"/>
      <c r="KBH48" s="134"/>
      <c r="KBI48" s="134"/>
      <c r="KBJ48" s="134"/>
      <c r="KBK48" s="134"/>
      <c r="KBL48" s="134"/>
      <c r="KBM48" s="134"/>
      <c r="KBN48" s="134"/>
      <c r="KBO48" s="134"/>
      <c r="KBP48" s="134"/>
      <c r="KBQ48" s="134"/>
      <c r="KBR48" s="134"/>
      <c r="KBS48" s="134"/>
      <c r="KBT48" s="134"/>
      <c r="KBU48" s="134"/>
      <c r="KBV48" s="134"/>
      <c r="KBW48" s="134"/>
      <c r="KBX48" s="134"/>
      <c r="KBY48" s="134"/>
      <c r="KBZ48" s="134"/>
      <c r="KCA48" s="134"/>
      <c r="KCB48" s="134"/>
      <c r="KCC48" s="134"/>
      <c r="KCD48" s="134"/>
      <c r="KCE48" s="134"/>
      <c r="KCF48" s="134"/>
      <c r="KCG48" s="134"/>
      <c r="KCH48" s="134"/>
      <c r="KCI48" s="134"/>
      <c r="KCJ48" s="134"/>
      <c r="KCK48" s="134"/>
      <c r="KCL48" s="134"/>
      <c r="KCM48" s="134"/>
      <c r="KCN48" s="134"/>
      <c r="KCO48" s="134"/>
      <c r="KCP48" s="134"/>
      <c r="KCQ48" s="134"/>
      <c r="KCR48" s="134"/>
      <c r="KCS48" s="134"/>
      <c r="KCT48" s="134"/>
      <c r="KCU48" s="134"/>
      <c r="KCV48" s="134"/>
      <c r="KCW48" s="134"/>
      <c r="KCX48" s="134"/>
      <c r="KCY48" s="134"/>
      <c r="KCZ48" s="134"/>
      <c r="KDA48" s="134"/>
      <c r="KDB48" s="134"/>
      <c r="KDC48" s="134"/>
      <c r="KDD48" s="134"/>
      <c r="KDE48" s="134"/>
      <c r="KDF48" s="134"/>
      <c r="KDG48" s="134"/>
      <c r="KDH48" s="134"/>
      <c r="KDI48" s="134"/>
      <c r="KDJ48" s="134"/>
      <c r="KDK48" s="134"/>
      <c r="KDL48" s="134"/>
      <c r="KDM48" s="134"/>
      <c r="KDN48" s="134"/>
      <c r="KDO48" s="134"/>
      <c r="KDP48" s="134"/>
      <c r="KDQ48" s="134"/>
      <c r="KDR48" s="134"/>
      <c r="KDS48" s="134"/>
      <c r="KDT48" s="134"/>
      <c r="KDU48" s="134"/>
      <c r="KDV48" s="134"/>
      <c r="KDW48" s="134"/>
      <c r="KDX48" s="134"/>
      <c r="KDY48" s="134"/>
      <c r="KDZ48" s="134"/>
      <c r="KEA48" s="134"/>
      <c r="KEB48" s="134"/>
      <c r="KEC48" s="134"/>
      <c r="KED48" s="134"/>
      <c r="KEE48" s="134"/>
      <c r="KEF48" s="134"/>
      <c r="KEG48" s="134"/>
      <c r="KEH48" s="134"/>
      <c r="KEI48" s="134"/>
      <c r="KEJ48" s="134"/>
      <c r="KEK48" s="134"/>
      <c r="KEL48" s="134"/>
      <c r="KEM48" s="134"/>
      <c r="KEN48" s="134"/>
      <c r="KEO48" s="134"/>
      <c r="KEP48" s="134"/>
      <c r="KEQ48" s="134"/>
      <c r="KER48" s="134"/>
      <c r="KES48" s="134"/>
      <c r="KET48" s="134"/>
      <c r="KEU48" s="134"/>
      <c r="KEV48" s="134"/>
      <c r="KEW48" s="134"/>
      <c r="KEX48" s="134"/>
      <c r="KEY48" s="134"/>
      <c r="KEZ48" s="134"/>
      <c r="KFA48" s="134"/>
      <c r="KFB48" s="134"/>
      <c r="KFC48" s="134"/>
      <c r="KFD48" s="134"/>
      <c r="KFE48" s="134"/>
      <c r="KFF48" s="134"/>
      <c r="KFG48" s="134"/>
      <c r="KFH48" s="134"/>
      <c r="KFI48" s="134"/>
      <c r="KFJ48" s="134"/>
      <c r="KFK48" s="134"/>
      <c r="KFL48" s="134"/>
      <c r="KFM48" s="134"/>
      <c r="KFN48" s="134"/>
      <c r="KFO48" s="134"/>
      <c r="KFP48" s="134"/>
      <c r="KFQ48" s="134"/>
      <c r="KFR48" s="134"/>
      <c r="KFS48" s="134"/>
      <c r="KFT48" s="134"/>
      <c r="KFU48" s="134"/>
      <c r="KFV48" s="134"/>
      <c r="KFW48" s="134"/>
      <c r="KFX48" s="134"/>
      <c r="KFY48" s="134"/>
      <c r="KFZ48" s="134"/>
      <c r="KGA48" s="134"/>
      <c r="KGB48" s="134"/>
      <c r="KGC48" s="134"/>
      <c r="KGD48" s="134"/>
      <c r="KGE48" s="134"/>
      <c r="KGF48" s="134"/>
      <c r="KGG48" s="134"/>
      <c r="KGH48" s="134"/>
      <c r="KGI48" s="134"/>
      <c r="KGJ48" s="134"/>
      <c r="KGK48" s="134"/>
      <c r="KGL48" s="134"/>
      <c r="KGM48" s="134"/>
      <c r="KGN48" s="134"/>
      <c r="KGO48" s="134"/>
      <c r="KGP48" s="134"/>
      <c r="KGQ48" s="134"/>
      <c r="KGR48" s="134"/>
      <c r="KGS48" s="134"/>
      <c r="KGT48" s="134"/>
      <c r="KGU48" s="134"/>
      <c r="KGV48" s="134"/>
      <c r="KGW48" s="134"/>
      <c r="KGX48" s="134"/>
      <c r="KGY48" s="134"/>
      <c r="KGZ48" s="134"/>
      <c r="KHA48" s="134"/>
      <c r="KHB48" s="134"/>
      <c r="KHC48" s="134"/>
      <c r="KHD48" s="134"/>
      <c r="KHE48" s="134"/>
      <c r="KHF48" s="134"/>
      <c r="KHG48" s="134"/>
      <c r="KHH48" s="134"/>
      <c r="KHI48" s="134"/>
      <c r="KHJ48" s="134"/>
      <c r="KHK48" s="134"/>
      <c r="KHL48" s="134"/>
      <c r="KHM48" s="134"/>
      <c r="KHN48" s="134"/>
      <c r="KHO48" s="134"/>
      <c r="KHP48" s="134"/>
      <c r="KHQ48" s="134"/>
      <c r="KHR48" s="134"/>
      <c r="KHS48" s="134"/>
      <c r="KHT48" s="134"/>
      <c r="KHU48" s="134"/>
      <c r="KHV48" s="134"/>
      <c r="KHW48" s="134"/>
      <c r="KHX48" s="134"/>
      <c r="KHY48" s="134"/>
      <c r="KHZ48" s="134"/>
      <c r="KIA48" s="134"/>
      <c r="KIB48" s="134"/>
      <c r="KIC48" s="134"/>
      <c r="KID48" s="134"/>
      <c r="KIE48" s="134"/>
      <c r="KIF48" s="134"/>
      <c r="KIG48" s="134"/>
      <c r="KIH48" s="134"/>
      <c r="KII48" s="134"/>
      <c r="KIJ48" s="134"/>
      <c r="KIK48" s="134"/>
      <c r="KIL48" s="134"/>
      <c r="KIM48" s="134"/>
      <c r="KIN48" s="134"/>
      <c r="KIO48" s="134"/>
      <c r="KIP48" s="134"/>
      <c r="KIQ48" s="134"/>
      <c r="KIR48" s="134"/>
      <c r="KIS48" s="134"/>
      <c r="KIT48" s="134"/>
      <c r="KIU48" s="134"/>
      <c r="KIV48" s="134"/>
      <c r="KIW48" s="134"/>
      <c r="KIX48" s="134"/>
      <c r="KIY48" s="134"/>
      <c r="KIZ48" s="134"/>
      <c r="KJA48" s="134"/>
      <c r="KJB48" s="134"/>
      <c r="KJC48" s="134"/>
      <c r="KJD48" s="134"/>
      <c r="KJE48" s="134"/>
      <c r="KJF48" s="134"/>
      <c r="KJG48" s="134"/>
      <c r="KJH48" s="134"/>
      <c r="KJI48" s="134"/>
      <c r="KJJ48" s="134"/>
      <c r="KJK48" s="134"/>
      <c r="KJL48" s="134"/>
      <c r="KJM48" s="134"/>
      <c r="KJN48" s="134"/>
      <c r="KJO48" s="134"/>
      <c r="KJP48" s="134"/>
      <c r="KJQ48" s="134"/>
      <c r="KJR48" s="134"/>
      <c r="KJS48" s="134"/>
      <c r="KJT48" s="134"/>
      <c r="KJU48" s="134"/>
      <c r="KJV48" s="134"/>
      <c r="KJW48" s="134"/>
      <c r="KJX48" s="134"/>
      <c r="KJY48" s="134"/>
      <c r="KJZ48" s="134"/>
      <c r="KKA48" s="134"/>
      <c r="KKB48" s="134"/>
      <c r="KKC48" s="134"/>
      <c r="KKD48" s="134"/>
      <c r="KKE48" s="134"/>
      <c r="KKF48" s="134"/>
      <c r="KKG48" s="134"/>
      <c r="KKH48" s="134"/>
      <c r="KKI48" s="134"/>
      <c r="KKJ48" s="134"/>
      <c r="KKK48" s="134"/>
      <c r="KKL48" s="134"/>
      <c r="KKM48" s="134"/>
      <c r="KKN48" s="134"/>
      <c r="KKO48" s="134"/>
      <c r="KKP48" s="134"/>
      <c r="KKQ48" s="134"/>
      <c r="KKR48" s="134"/>
      <c r="KKS48" s="134"/>
      <c r="KKT48" s="134"/>
      <c r="KKU48" s="134"/>
      <c r="KKV48" s="134"/>
      <c r="KKW48" s="134"/>
      <c r="KKX48" s="134"/>
      <c r="KKY48" s="134"/>
      <c r="KKZ48" s="134"/>
      <c r="KLA48" s="134"/>
      <c r="KLB48" s="134"/>
      <c r="KLC48" s="134"/>
      <c r="KLD48" s="134"/>
      <c r="KLE48" s="134"/>
      <c r="KLF48" s="134"/>
      <c r="KLG48" s="134"/>
      <c r="KLH48" s="134"/>
      <c r="KLI48" s="134"/>
      <c r="KLJ48" s="134"/>
      <c r="KLK48" s="134"/>
      <c r="KLL48" s="134"/>
      <c r="KLM48" s="134"/>
      <c r="KLN48" s="134"/>
      <c r="KLO48" s="134"/>
      <c r="KLP48" s="134"/>
      <c r="KLQ48" s="134"/>
      <c r="KLR48" s="134"/>
      <c r="KLS48" s="134"/>
      <c r="KLT48" s="134"/>
      <c r="KLU48" s="134"/>
      <c r="KLV48" s="134"/>
      <c r="KLW48" s="134"/>
      <c r="KLX48" s="134"/>
      <c r="KLY48" s="134"/>
      <c r="KLZ48" s="134"/>
      <c r="KMA48" s="134"/>
      <c r="KMB48" s="134"/>
      <c r="KMC48" s="134"/>
      <c r="KMD48" s="134"/>
      <c r="KME48" s="134"/>
      <c r="KMF48" s="134"/>
      <c r="KMG48" s="134"/>
      <c r="KMH48" s="134"/>
      <c r="KMI48" s="134"/>
      <c r="KMJ48" s="134"/>
      <c r="KMK48" s="134"/>
      <c r="KML48" s="134"/>
      <c r="KMM48" s="134"/>
      <c r="KMN48" s="134"/>
      <c r="KMO48" s="134"/>
      <c r="KMP48" s="134"/>
      <c r="KMQ48" s="134"/>
      <c r="KMR48" s="134"/>
      <c r="KMS48" s="134"/>
      <c r="KMT48" s="134"/>
      <c r="KMU48" s="134"/>
      <c r="KMV48" s="134"/>
      <c r="KMW48" s="134"/>
      <c r="KMX48" s="134"/>
      <c r="KMY48" s="134"/>
      <c r="KMZ48" s="134"/>
      <c r="KNA48" s="134"/>
      <c r="KNB48" s="134"/>
      <c r="KNC48" s="134"/>
      <c r="KND48" s="134"/>
      <c r="KNE48" s="134"/>
      <c r="KNF48" s="134"/>
      <c r="KNG48" s="134"/>
      <c r="KNH48" s="134"/>
      <c r="KNI48" s="134"/>
      <c r="KNJ48" s="134"/>
      <c r="KNK48" s="134"/>
      <c r="KNL48" s="134"/>
      <c r="KNM48" s="134"/>
      <c r="KNN48" s="134"/>
      <c r="KNO48" s="134"/>
      <c r="KNP48" s="134"/>
      <c r="KNQ48" s="134"/>
      <c r="KNR48" s="134"/>
      <c r="KNS48" s="134"/>
      <c r="KNT48" s="134"/>
      <c r="KNU48" s="134"/>
      <c r="KNV48" s="134"/>
      <c r="KNW48" s="134"/>
      <c r="KNX48" s="134"/>
      <c r="KNY48" s="134"/>
      <c r="KNZ48" s="134"/>
      <c r="KOA48" s="134"/>
      <c r="KOB48" s="134"/>
      <c r="KOC48" s="134"/>
      <c r="KOD48" s="134"/>
      <c r="KOE48" s="134"/>
      <c r="KOF48" s="134"/>
      <c r="KOG48" s="134"/>
      <c r="KOH48" s="134"/>
      <c r="KOI48" s="134"/>
      <c r="KOJ48" s="134"/>
      <c r="KOK48" s="134"/>
      <c r="KOL48" s="134"/>
      <c r="KOM48" s="134"/>
      <c r="KON48" s="134"/>
      <c r="KOO48" s="134"/>
      <c r="KOP48" s="134"/>
      <c r="KOQ48" s="134"/>
      <c r="KOR48" s="134"/>
      <c r="KOS48" s="134"/>
      <c r="KOT48" s="134"/>
      <c r="KOU48" s="134"/>
      <c r="KOV48" s="134"/>
      <c r="KOW48" s="134"/>
      <c r="KOX48" s="134"/>
      <c r="KOY48" s="134"/>
      <c r="KOZ48" s="134"/>
      <c r="KPA48" s="134"/>
      <c r="KPB48" s="134"/>
      <c r="KPC48" s="134"/>
      <c r="KPD48" s="134"/>
      <c r="KPE48" s="134"/>
      <c r="KPF48" s="134"/>
      <c r="KPG48" s="134"/>
      <c r="KPH48" s="134"/>
      <c r="KPI48" s="134"/>
      <c r="KPJ48" s="134"/>
      <c r="KPK48" s="134"/>
      <c r="KPL48" s="134"/>
      <c r="KPM48" s="134"/>
      <c r="KPN48" s="134"/>
      <c r="KPO48" s="134"/>
      <c r="KPP48" s="134"/>
      <c r="KPQ48" s="134"/>
      <c r="KPR48" s="134"/>
      <c r="KPS48" s="134"/>
      <c r="KPT48" s="134"/>
      <c r="KPU48" s="134"/>
      <c r="KPV48" s="134"/>
      <c r="KPW48" s="134"/>
      <c r="KPX48" s="134"/>
      <c r="KPY48" s="134"/>
      <c r="KPZ48" s="134"/>
      <c r="KQA48" s="134"/>
      <c r="KQB48" s="134"/>
      <c r="KQC48" s="134"/>
      <c r="KQD48" s="134"/>
      <c r="KQE48" s="134"/>
      <c r="KQF48" s="134"/>
      <c r="KQG48" s="134"/>
      <c r="KQH48" s="134"/>
      <c r="KQI48" s="134"/>
      <c r="KQJ48" s="134"/>
      <c r="KQK48" s="134"/>
      <c r="KQL48" s="134"/>
      <c r="KQM48" s="134"/>
      <c r="KQN48" s="134"/>
      <c r="KQO48" s="134"/>
      <c r="KQP48" s="134"/>
      <c r="KQQ48" s="134"/>
      <c r="KQR48" s="134"/>
      <c r="KQS48" s="134"/>
      <c r="KQT48" s="134"/>
      <c r="KQU48" s="134"/>
      <c r="KQV48" s="134"/>
      <c r="KQW48" s="134"/>
      <c r="KQX48" s="134"/>
      <c r="KQY48" s="134"/>
      <c r="KQZ48" s="134"/>
      <c r="KRA48" s="134"/>
      <c r="KRB48" s="134"/>
      <c r="KRC48" s="134"/>
      <c r="KRD48" s="134"/>
      <c r="KRE48" s="134"/>
      <c r="KRF48" s="134"/>
      <c r="KRG48" s="134"/>
      <c r="KRH48" s="134"/>
      <c r="KRI48" s="134"/>
      <c r="KRJ48" s="134"/>
      <c r="KRK48" s="134"/>
      <c r="KRL48" s="134"/>
      <c r="KRM48" s="134"/>
      <c r="KRN48" s="134"/>
      <c r="KRO48" s="134"/>
      <c r="KRP48" s="134"/>
      <c r="KRQ48" s="134"/>
      <c r="KRR48" s="134"/>
      <c r="KRS48" s="134"/>
      <c r="KRT48" s="134"/>
      <c r="KRU48" s="134"/>
      <c r="KRV48" s="134"/>
      <c r="KRW48" s="134"/>
      <c r="KRX48" s="134"/>
      <c r="KRY48" s="134"/>
      <c r="KRZ48" s="134"/>
      <c r="KSA48" s="134"/>
      <c r="KSB48" s="134"/>
      <c r="KSC48" s="134"/>
      <c r="KSD48" s="134"/>
      <c r="KSE48" s="134"/>
      <c r="KSF48" s="134"/>
      <c r="KSG48" s="134"/>
      <c r="KSH48" s="134"/>
      <c r="KSI48" s="134"/>
      <c r="KSJ48" s="134"/>
      <c r="KSK48" s="134"/>
      <c r="KSL48" s="134"/>
      <c r="KSM48" s="134"/>
      <c r="KSN48" s="134"/>
      <c r="KSO48" s="134"/>
      <c r="KSP48" s="134"/>
      <c r="KSQ48" s="134"/>
      <c r="KSR48" s="134"/>
      <c r="KSS48" s="134"/>
      <c r="KST48" s="134"/>
      <c r="KSU48" s="134"/>
      <c r="KSV48" s="134"/>
      <c r="KSW48" s="134"/>
      <c r="KSX48" s="134"/>
      <c r="KSY48" s="134"/>
      <c r="KSZ48" s="134"/>
      <c r="KTA48" s="134"/>
      <c r="KTB48" s="134"/>
      <c r="KTC48" s="134"/>
      <c r="KTD48" s="134"/>
      <c r="KTE48" s="134"/>
      <c r="KTF48" s="134"/>
      <c r="KTG48" s="134"/>
      <c r="KTH48" s="134"/>
      <c r="KTI48" s="134"/>
      <c r="KTJ48" s="134"/>
      <c r="KTK48" s="134"/>
      <c r="KTL48" s="134"/>
      <c r="KTM48" s="134"/>
      <c r="KTN48" s="134"/>
      <c r="KTO48" s="134"/>
      <c r="KTP48" s="134"/>
      <c r="KTQ48" s="134"/>
      <c r="KTR48" s="134"/>
      <c r="KTS48" s="134"/>
      <c r="KTT48" s="134"/>
      <c r="KTU48" s="134"/>
      <c r="KTV48" s="134"/>
      <c r="KTW48" s="134"/>
      <c r="KTX48" s="134"/>
      <c r="KTY48" s="134"/>
      <c r="KTZ48" s="134"/>
      <c r="KUA48" s="134"/>
      <c r="KUB48" s="134"/>
      <c r="KUC48" s="134"/>
      <c r="KUD48" s="134"/>
      <c r="KUE48" s="134"/>
      <c r="KUF48" s="134"/>
      <c r="KUG48" s="134"/>
      <c r="KUH48" s="134"/>
      <c r="KUI48" s="134"/>
      <c r="KUJ48" s="134"/>
      <c r="KUK48" s="134"/>
      <c r="KUL48" s="134"/>
      <c r="KUM48" s="134"/>
      <c r="KUN48" s="134"/>
      <c r="KUO48" s="134"/>
      <c r="KUP48" s="134"/>
      <c r="KUQ48" s="134"/>
      <c r="KUR48" s="134"/>
      <c r="KUS48" s="134"/>
      <c r="KUT48" s="134"/>
      <c r="KUU48" s="134"/>
      <c r="KUV48" s="134"/>
      <c r="KUW48" s="134"/>
      <c r="KUX48" s="134"/>
      <c r="KUY48" s="134"/>
      <c r="KUZ48" s="134"/>
      <c r="KVA48" s="134"/>
      <c r="KVB48" s="134"/>
      <c r="KVC48" s="134"/>
      <c r="KVD48" s="134"/>
      <c r="KVE48" s="134"/>
      <c r="KVF48" s="134"/>
      <c r="KVG48" s="134"/>
      <c r="KVH48" s="134"/>
      <c r="KVI48" s="134"/>
      <c r="KVJ48" s="134"/>
      <c r="KVK48" s="134"/>
      <c r="KVL48" s="134"/>
      <c r="KVM48" s="134"/>
      <c r="KVN48" s="134"/>
      <c r="KVO48" s="134"/>
      <c r="KVP48" s="134"/>
      <c r="KVQ48" s="134"/>
      <c r="KVR48" s="134"/>
      <c r="KVS48" s="134"/>
      <c r="KVT48" s="134"/>
      <c r="KVU48" s="134"/>
      <c r="KVV48" s="134"/>
      <c r="KVW48" s="134"/>
      <c r="KVX48" s="134"/>
      <c r="KVY48" s="134"/>
      <c r="KVZ48" s="134"/>
      <c r="KWA48" s="134"/>
      <c r="KWB48" s="134"/>
      <c r="KWC48" s="134"/>
      <c r="KWD48" s="134"/>
      <c r="KWE48" s="134"/>
      <c r="KWF48" s="134"/>
      <c r="KWG48" s="134"/>
      <c r="KWH48" s="134"/>
      <c r="KWI48" s="134"/>
      <c r="KWJ48" s="134"/>
      <c r="KWK48" s="134"/>
      <c r="KWL48" s="134"/>
      <c r="KWM48" s="134"/>
      <c r="KWN48" s="134"/>
      <c r="KWO48" s="134"/>
      <c r="KWP48" s="134"/>
      <c r="KWQ48" s="134"/>
      <c r="KWR48" s="134"/>
      <c r="KWS48" s="134"/>
      <c r="KWT48" s="134"/>
      <c r="KWU48" s="134"/>
      <c r="KWV48" s="134"/>
      <c r="KWW48" s="134"/>
      <c r="KWX48" s="134"/>
      <c r="KWY48" s="134"/>
      <c r="KWZ48" s="134"/>
      <c r="KXA48" s="134"/>
      <c r="KXB48" s="134"/>
      <c r="KXC48" s="134"/>
      <c r="KXD48" s="134"/>
      <c r="KXE48" s="134"/>
      <c r="KXF48" s="134"/>
      <c r="KXG48" s="134"/>
      <c r="KXH48" s="134"/>
      <c r="KXI48" s="134"/>
      <c r="KXJ48" s="134"/>
      <c r="KXK48" s="134"/>
      <c r="KXL48" s="134"/>
      <c r="KXM48" s="134"/>
      <c r="KXN48" s="134"/>
      <c r="KXO48" s="134"/>
      <c r="KXP48" s="134"/>
      <c r="KXQ48" s="134"/>
      <c r="KXR48" s="134"/>
      <c r="KXS48" s="134"/>
      <c r="KXT48" s="134"/>
      <c r="KXU48" s="134"/>
      <c r="KXV48" s="134"/>
      <c r="KXW48" s="134"/>
      <c r="KXX48" s="134"/>
      <c r="KXY48" s="134"/>
      <c r="KXZ48" s="134"/>
      <c r="KYA48" s="134"/>
      <c r="KYB48" s="134"/>
      <c r="KYC48" s="134"/>
      <c r="KYD48" s="134"/>
      <c r="KYE48" s="134"/>
      <c r="KYF48" s="134"/>
      <c r="KYG48" s="134"/>
      <c r="KYH48" s="134"/>
      <c r="KYI48" s="134"/>
      <c r="KYJ48" s="134"/>
      <c r="KYK48" s="134"/>
      <c r="KYL48" s="134"/>
      <c r="KYM48" s="134"/>
      <c r="KYN48" s="134"/>
      <c r="KYO48" s="134"/>
      <c r="KYP48" s="134"/>
      <c r="KYQ48" s="134"/>
      <c r="KYR48" s="134"/>
      <c r="KYS48" s="134"/>
      <c r="KYT48" s="134"/>
      <c r="KYU48" s="134"/>
      <c r="KYV48" s="134"/>
      <c r="KYW48" s="134"/>
      <c r="KYX48" s="134"/>
      <c r="KYY48" s="134"/>
      <c r="KYZ48" s="134"/>
      <c r="KZA48" s="134"/>
      <c r="KZB48" s="134"/>
      <c r="KZC48" s="134"/>
      <c r="KZD48" s="134"/>
      <c r="KZE48" s="134"/>
      <c r="KZF48" s="134"/>
      <c r="KZG48" s="134"/>
      <c r="KZH48" s="134"/>
      <c r="KZI48" s="134"/>
      <c r="KZJ48" s="134"/>
      <c r="KZK48" s="134"/>
      <c r="KZL48" s="134"/>
      <c r="KZM48" s="134"/>
      <c r="KZN48" s="134"/>
      <c r="KZO48" s="134"/>
      <c r="KZP48" s="134"/>
      <c r="KZQ48" s="134"/>
      <c r="KZR48" s="134"/>
      <c r="KZS48" s="134"/>
      <c r="KZT48" s="134"/>
      <c r="KZU48" s="134"/>
      <c r="KZV48" s="134"/>
      <c r="KZW48" s="134"/>
      <c r="KZX48" s="134"/>
      <c r="KZY48" s="134"/>
      <c r="KZZ48" s="134"/>
      <c r="LAA48" s="134"/>
      <c r="LAB48" s="134"/>
      <c r="LAC48" s="134"/>
      <c r="LAD48" s="134"/>
      <c r="LAE48" s="134"/>
      <c r="LAF48" s="134"/>
      <c r="LAG48" s="134"/>
      <c r="LAH48" s="134"/>
      <c r="LAI48" s="134"/>
      <c r="LAJ48" s="134"/>
      <c r="LAK48" s="134"/>
      <c r="LAL48" s="134"/>
      <c r="LAM48" s="134"/>
      <c r="LAN48" s="134"/>
      <c r="LAO48" s="134"/>
      <c r="LAP48" s="134"/>
      <c r="LAQ48" s="134"/>
      <c r="LAR48" s="134"/>
      <c r="LAS48" s="134"/>
      <c r="LAT48" s="134"/>
      <c r="LAU48" s="134"/>
      <c r="LAV48" s="134"/>
      <c r="LAW48" s="134"/>
      <c r="LAX48" s="134"/>
      <c r="LAY48" s="134"/>
      <c r="LAZ48" s="134"/>
      <c r="LBA48" s="134"/>
      <c r="LBB48" s="134"/>
      <c r="LBC48" s="134"/>
      <c r="LBD48" s="134"/>
      <c r="LBE48" s="134"/>
      <c r="LBF48" s="134"/>
      <c r="LBG48" s="134"/>
      <c r="LBH48" s="134"/>
      <c r="LBI48" s="134"/>
      <c r="LBJ48" s="134"/>
      <c r="LBK48" s="134"/>
      <c r="LBL48" s="134"/>
      <c r="LBM48" s="134"/>
      <c r="LBN48" s="134"/>
      <c r="LBO48" s="134"/>
      <c r="LBP48" s="134"/>
      <c r="LBQ48" s="134"/>
      <c r="LBR48" s="134"/>
      <c r="LBS48" s="134"/>
      <c r="LBT48" s="134"/>
      <c r="LBU48" s="134"/>
      <c r="LBV48" s="134"/>
      <c r="LBW48" s="134"/>
      <c r="LBX48" s="134"/>
      <c r="LBY48" s="134"/>
      <c r="LBZ48" s="134"/>
      <c r="LCA48" s="134"/>
      <c r="LCB48" s="134"/>
      <c r="LCC48" s="134"/>
      <c r="LCD48" s="134"/>
      <c r="LCE48" s="134"/>
      <c r="LCF48" s="134"/>
      <c r="LCG48" s="134"/>
      <c r="LCH48" s="134"/>
      <c r="LCI48" s="134"/>
      <c r="LCJ48" s="134"/>
      <c r="LCK48" s="134"/>
      <c r="LCL48" s="134"/>
      <c r="LCM48" s="134"/>
      <c r="LCN48" s="134"/>
      <c r="LCO48" s="134"/>
      <c r="LCP48" s="134"/>
      <c r="LCQ48" s="134"/>
      <c r="LCR48" s="134"/>
      <c r="LCS48" s="134"/>
      <c r="LCT48" s="134"/>
      <c r="LCU48" s="134"/>
      <c r="LCV48" s="134"/>
      <c r="LCW48" s="134"/>
      <c r="LCX48" s="134"/>
      <c r="LCY48" s="134"/>
      <c r="LCZ48" s="134"/>
      <c r="LDA48" s="134"/>
      <c r="LDB48" s="134"/>
      <c r="LDC48" s="134"/>
      <c r="LDD48" s="134"/>
      <c r="LDE48" s="134"/>
      <c r="LDF48" s="134"/>
      <c r="LDG48" s="134"/>
      <c r="LDH48" s="134"/>
      <c r="LDI48" s="134"/>
      <c r="LDJ48" s="134"/>
      <c r="LDK48" s="134"/>
      <c r="LDL48" s="134"/>
      <c r="LDM48" s="134"/>
      <c r="LDN48" s="134"/>
      <c r="LDO48" s="134"/>
      <c r="LDP48" s="134"/>
      <c r="LDQ48" s="134"/>
      <c r="LDR48" s="134"/>
      <c r="LDS48" s="134"/>
      <c r="LDT48" s="134"/>
      <c r="LDU48" s="134"/>
      <c r="LDV48" s="134"/>
      <c r="LDW48" s="134"/>
      <c r="LDX48" s="134"/>
      <c r="LDY48" s="134"/>
      <c r="LDZ48" s="134"/>
      <c r="LEA48" s="134"/>
      <c r="LEB48" s="134"/>
      <c r="LEC48" s="134"/>
      <c r="LED48" s="134"/>
      <c r="LEE48" s="134"/>
      <c r="LEF48" s="134"/>
      <c r="LEG48" s="134"/>
      <c r="LEH48" s="134"/>
      <c r="LEI48" s="134"/>
      <c r="LEJ48" s="134"/>
      <c r="LEK48" s="134"/>
      <c r="LEL48" s="134"/>
      <c r="LEM48" s="134"/>
      <c r="LEN48" s="134"/>
      <c r="LEO48" s="134"/>
      <c r="LEP48" s="134"/>
      <c r="LEQ48" s="134"/>
      <c r="LER48" s="134"/>
      <c r="LES48" s="134"/>
      <c r="LET48" s="134"/>
      <c r="LEU48" s="134"/>
      <c r="LEV48" s="134"/>
      <c r="LEW48" s="134"/>
      <c r="LEX48" s="134"/>
      <c r="LEY48" s="134"/>
      <c r="LEZ48" s="134"/>
      <c r="LFA48" s="134"/>
      <c r="LFB48" s="134"/>
      <c r="LFC48" s="134"/>
      <c r="LFD48" s="134"/>
      <c r="LFE48" s="134"/>
      <c r="LFF48" s="134"/>
      <c r="LFG48" s="134"/>
      <c r="LFH48" s="134"/>
      <c r="LFI48" s="134"/>
      <c r="LFJ48" s="134"/>
      <c r="LFK48" s="134"/>
      <c r="LFL48" s="134"/>
      <c r="LFM48" s="134"/>
      <c r="LFN48" s="134"/>
      <c r="LFO48" s="134"/>
      <c r="LFP48" s="134"/>
      <c r="LFQ48" s="134"/>
      <c r="LFR48" s="134"/>
      <c r="LFS48" s="134"/>
      <c r="LFT48" s="134"/>
      <c r="LFU48" s="134"/>
      <c r="LFV48" s="134"/>
      <c r="LFW48" s="134"/>
      <c r="LFX48" s="134"/>
      <c r="LFY48" s="134"/>
      <c r="LFZ48" s="134"/>
      <c r="LGA48" s="134"/>
      <c r="LGB48" s="134"/>
      <c r="LGC48" s="134"/>
      <c r="LGD48" s="134"/>
      <c r="LGE48" s="134"/>
      <c r="LGF48" s="134"/>
      <c r="LGG48" s="134"/>
      <c r="LGH48" s="134"/>
      <c r="LGI48" s="134"/>
      <c r="LGJ48" s="134"/>
      <c r="LGK48" s="134"/>
      <c r="LGL48" s="134"/>
      <c r="LGM48" s="134"/>
      <c r="LGN48" s="134"/>
      <c r="LGO48" s="134"/>
      <c r="LGP48" s="134"/>
      <c r="LGQ48" s="134"/>
      <c r="LGR48" s="134"/>
      <c r="LGS48" s="134"/>
      <c r="LGT48" s="134"/>
      <c r="LGU48" s="134"/>
      <c r="LGV48" s="134"/>
      <c r="LGW48" s="134"/>
      <c r="LGX48" s="134"/>
      <c r="LGY48" s="134"/>
      <c r="LGZ48" s="134"/>
      <c r="LHA48" s="134"/>
      <c r="LHB48" s="134"/>
      <c r="LHC48" s="134"/>
      <c r="LHD48" s="134"/>
      <c r="LHE48" s="134"/>
      <c r="LHF48" s="134"/>
      <c r="LHG48" s="134"/>
      <c r="LHH48" s="134"/>
      <c r="LHI48" s="134"/>
      <c r="LHJ48" s="134"/>
      <c r="LHK48" s="134"/>
      <c r="LHL48" s="134"/>
      <c r="LHM48" s="134"/>
      <c r="LHN48" s="134"/>
      <c r="LHO48" s="134"/>
      <c r="LHP48" s="134"/>
      <c r="LHQ48" s="134"/>
      <c r="LHR48" s="134"/>
      <c r="LHS48" s="134"/>
      <c r="LHT48" s="134"/>
      <c r="LHU48" s="134"/>
      <c r="LHV48" s="134"/>
      <c r="LHW48" s="134"/>
      <c r="LHX48" s="134"/>
      <c r="LHY48" s="134"/>
      <c r="LHZ48" s="134"/>
      <c r="LIA48" s="134"/>
      <c r="LIB48" s="134"/>
      <c r="LIC48" s="134"/>
      <c r="LID48" s="134"/>
      <c r="LIE48" s="134"/>
      <c r="LIF48" s="134"/>
      <c r="LIG48" s="134"/>
      <c r="LIH48" s="134"/>
      <c r="LII48" s="134"/>
      <c r="LIJ48" s="134"/>
      <c r="LIK48" s="134"/>
      <c r="LIL48" s="134"/>
      <c r="LIM48" s="134"/>
      <c r="LIN48" s="134"/>
      <c r="LIO48" s="134"/>
      <c r="LIP48" s="134"/>
      <c r="LIQ48" s="134"/>
      <c r="LIR48" s="134"/>
      <c r="LIS48" s="134"/>
      <c r="LIT48" s="134"/>
      <c r="LIU48" s="134"/>
      <c r="LIV48" s="134"/>
      <c r="LIW48" s="134"/>
      <c r="LIX48" s="134"/>
      <c r="LIY48" s="134"/>
      <c r="LIZ48" s="134"/>
      <c r="LJA48" s="134"/>
      <c r="LJB48" s="134"/>
      <c r="LJC48" s="134"/>
      <c r="LJD48" s="134"/>
      <c r="LJE48" s="134"/>
      <c r="LJF48" s="134"/>
      <c r="LJG48" s="134"/>
      <c r="LJH48" s="134"/>
      <c r="LJI48" s="134"/>
      <c r="LJJ48" s="134"/>
      <c r="LJK48" s="134"/>
      <c r="LJL48" s="134"/>
      <c r="LJM48" s="134"/>
      <c r="LJN48" s="134"/>
      <c r="LJO48" s="134"/>
      <c r="LJP48" s="134"/>
      <c r="LJQ48" s="134"/>
      <c r="LJR48" s="134"/>
      <c r="LJS48" s="134"/>
      <c r="LJT48" s="134"/>
      <c r="LJU48" s="134"/>
      <c r="LJV48" s="134"/>
      <c r="LJW48" s="134"/>
      <c r="LJX48" s="134"/>
      <c r="LJY48" s="134"/>
      <c r="LJZ48" s="134"/>
      <c r="LKA48" s="134"/>
      <c r="LKB48" s="134"/>
      <c r="LKC48" s="134"/>
      <c r="LKD48" s="134"/>
      <c r="LKE48" s="134"/>
      <c r="LKF48" s="134"/>
      <c r="LKG48" s="134"/>
      <c r="LKH48" s="134"/>
      <c r="LKI48" s="134"/>
      <c r="LKJ48" s="134"/>
      <c r="LKK48" s="134"/>
      <c r="LKL48" s="134"/>
      <c r="LKM48" s="134"/>
      <c r="LKN48" s="134"/>
      <c r="LKO48" s="134"/>
      <c r="LKP48" s="134"/>
      <c r="LKQ48" s="134"/>
      <c r="LKR48" s="134"/>
      <c r="LKS48" s="134"/>
      <c r="LKT48" s="134"/>
      <c r="LKU48" s="134"/>
      <c r="LKV48" s="134"/>
      <c r="LKW48" s="134"/>
      <c r="LKX48" s="134"/>
      <c r="LKY48" s="134"/>
      <c r="LKZ48" s="134"/>
      <c r="LLA48" s="134"/>
      <c r="LLB48" s="134"/>
      <c r="LLC48" s="134"/>
      <c r="LLD48" s="134"/>
      <c r="LLE48" s="134"/>
      <c r="LLF48" s="134"/>
      <c r="LLG48" s="134"/>
      <c r="LLH48" s="134"/>
      <c r="LLI48" s="134"/>
      <c r="LLJ48" s="134"/>
      <c r="LLK48" s="134"/>
      <c r="LLL48" s="134"/>
      <c r="LLM48" s="134"/>
      <c r="LLN48" s="134"/>
      <c r="LLO48" s="134"/>
      <c r="LLP48" s="134"/>
      <c r="LLQ48" s="134"/>
      <c r="LLR48" s="134"/>
      <c r="LLS48" s="134"/>
      <c r="LLT48" s="134"/>
      <c r="LLU48" s="134"/>
      <c r="LLV48" s="134"/>
      <c r="LLW48" s="134"/>
      <c r="LLX48" s="134"/>
      <c r="LLY48" s="134"/>
      <c r="LLZ48" s="134"/>
      <c r="LMA48" s="134"/>
      <c r="LMB48" s="134"/>
      <c r="LMC48" s="134"/>
      <c r="LMD48" s="134"/>
      <c r="LME48" s="134"/>
      <c r="LMF48" s="134"/>
      <c r="LMG48" s="134"/>
      <c r="LMH48" s="134"/>
      <c r="LMI48" s="134"/>
      <c r="LMJ48" s="134"/>
      <c r="LMK48" s="134"/>
      <c r="LML48" s="134"/>
      <c r="LMM48" s="134"/>
      <c r="LMN48" s="134"/>
      <c r="LMO48" s="134"/>
      <c r="LMP48" s="134"/>
      <c r="LMQ48" s="134"/>
      <c r="LMR48" s="134"/>
      <c r="LMS48" s="134"/>
      <c r="LMT48" s="134"/>
      <c r="LMU48" s="134"/>
      <c r="LMV48" s="134"/>
      <c r="LMW48" s="134"/>
      <c r="LMX48" s="134"/>
      <c r="LMY48" s="134"/>
      <c r="LMZ48" s="134"/>
      <c r="LNA48" s="134"/>
      <c r="LNB48" s="134"/>
      <c r="LNC48" s="134"/>
      <c r="LND48" s="134"/>
      <c r="LNE48" s="134"/>
      <c r="LNF48" s="134"/>
      <c r="LNG48" s="134"/>
      <c r="LNH48" s="134"/>
      <c r="LNI48" s="134"/>
      <c r="LNJ48" s="134"/>
      <c r="LNK48" s="134"/>
      <c r="LNL48" s="134"/>
      <c r="LNM48" s="134"/>
      <c r="LNN48" s="134"/>
      <c r="LNO48" s="134"/>
      <c r="LNP48" s="134"/>
      <c r="LNQ48" s="134"/>
      <c r="LNR48" s="134"/>
      <c r="LNS48" s="134"/>
      <c r="LNT48" s="134"/>
      <c r="LNU48" s="134"/>
      <c r="LNV48" s="134"/>
      <c r="LNW48" s="134"/>
      <c r="LNX48" s="134"/>
      <c r="LNY48" s="134"/>
      <c r="LNZ48" s="134"/>
      <c r="LOA48" s="134"/>
      <c r="LOB48" s="134"/>
      <c r="LOC48" s="134"/>
      <c r="LOD48" s="134"/>
      <c r="LOE48" s="134"/>
      <c r="LOF48" s="134"/>
      <c r="LOG48" s="134"/>
      <c r="LOH48" s="134"/>
      <c r="LOI48" s="134"/>
      <c r="LOJ48" s="134"/>
      <c r="LOK48" s="134"/>
      <c r="LOL48" s="134"/>
      <c r="LOM48" s="134"/>
      <c r="LON48" s="134"/>
      <c r="LOO48" s="134"/>
      <c r="LOP48" s="134"/>
      <c r="LOQ48" s="134"/>
      <c r="LOR48" s="134"/>
      <c r="LOS48" s="134"/>
      <c r="LOT48" s="134"/>
      <c r="LOU48" s="134"/>
      <c r="LOV48" s="134"/>
      <c r="LOW48" s="134"/>
      <c r="LOX48" s="134"/>
      <c r="LOY48" s="134"/>
      <c r="LOZ48" s="134"/>
      <c r="LPA48" s="134"/>
      <c r="LPB48" s="134"/>
      <c r="LPC48" s="134"/>
      <c r="LPD48" s="134"/>
      <c r="LPE48" s="134"/>
      <c r="LPF48" s="134"/>
      <c r="LPG48" s="134"/>
      <c r="LPH48" s="134"/>
      <c r="LPI48" s="134"/>
      <c r="LPJ48" s="134"/>
      <c r="LPK48" s="134"/>
      <c r="LPL48" s="134"/>
      <c r="LPM48" s="134"/>
      <c r="LPN48" s="134"/>
      <c r="LPO48" s="134"/>
      <c r="LPP48" s="134"/>
      <c r="LPQ48" s="134"/>
      <c r="LPR48" s="134"/>
      <c r="LPS48" s="134"/>
      <c r="LPT48" s="134"/>
      <c r="LPU48" s="134"/>
      <c r="LPV48" s="134"/>
      <c r="LPW48" s="134"/>
      <c r="LPX48" s="134"/>
      <c r="LPY48" s="134"/>
      <c r="LPZ48" s="134"/>
      <c r="LQA48" s="134"/>
      <c r="LQB48" s="134"/>
      <c r="LQC48" s="134"/>
      <c r="LQD48" s="134"/>
      <c r="LQE48" s="134"/>
      <c r="LQF48" s="134"/>
      <c r="LQG48" s="134"/>
      <c r="LQH48" s="134"/>
      <c r="LQI48" s="134"/>
      <c r="LQJ48" s="134"/>
      <c r="LQK48" s="134"/>
      <c r="LQL48" s="134"/>
      <c r="LQM48" s="134"/>
      <c r="LQN48" s="134"/>
      <c r="LQO48" s="134"/>
      <c r="LQP48" s="134"/>
      <c r="LQQ48" s="134"/>
      <c r="LQR48" s="134"/>
      <c r="LQS48" s="134"/>
      <c r="LQT48" s="134"/>
      <c r="LQU48" s="134"/>
      <c r="LQV48" s="134"/>
      <c r="LQW48" s="134"/>
      <c r="LQX48" s="134"/>
      <c r="LQY48" s="134"/>
      <c r="LQZ48" s="134"/>
      <c r="LRA48" s="134"/>
      <c r="LRB48" s="134"/>
      <c r="LRC48" s="134"/>
      <c r="LRD48" s="134"/>
      <c r="LRE48" s="134"/>
      <c r="LRF48" s="134"/>
      <c r="LRG48" s="134"/>
      <c r="LRH48" s="134"/>
      <c r="LRI48" s="134"/>
      <c r="LRJ48" s="134"/>
      <c r="LRK48" s="134"/>
      <c r="LRL48" s="134"/>
      <c r="LRM48" s="134"/>
      <c r="LRN48" s="134"/>
      <c r="LRO48" s="134"/>
      <c r="LRP48" s="134"/>
      <c r="LRQ48" s="134"/>
      <c r="LRR48" s="134"/>
      <c r="LRS48" s="134"/>
      <c r="LRT48" s="134"/>
      <c r="LRU48" s="134"/>
      <c r="LRV48" s="134"/>
      <c r="LRW48" s="134"/>
      <c r="LRX48" s="134"/>
      <c r="LRY48" s="134"/>
      <c r="LRZ48" s="134"/>
      <c r="LSA48" s="134"/>
      <c r="LSB48" s="134"/>
      <c r="LSC48" s="134"/>
      <c r="LSD48" s="134"/>
      <c r="LSE48" s="134"/>
      <c r="LSF48" s="134"/>
      <c r="LSG48" s="134"/>
      <c r="LSH48" s="134"/>
      <c r="LSI48" s="134"/>
      <c r="LSJ48" s="134"/>
      <c r="LSK48" s="134"/>
      <c r="LSL48" s="134"/>
      <c r="LSM48" s="134"/>
      <c r="LSN48" s="134"/>
      <c r="LSO48" s="134"/>
      <c r="LSP48" s="134"/>
      <c r="LSQ48" s="134"/>
      <c r="LSR48" s="134"/>
      <c r="LSS48" s="134"/>
      <c r="LST48" s="134"/>
      <c r="LSU48" s="134"/>
      <c r="LSV48" s="134"/>
      <c r="LSW48" s="134"/>
      <c r="LSX48" s="134"/>
      <c r="LSY48" s="134"/>
      <c r="LSZ48" s="134"/>
      <c r="LTA48" s="134"/>
      <c r="LTB48" s="134"/>
      <c r="LTC48" s="134"/>
      <c r="LTD48" s="134"/>
      <c r="LTE48" s="134"/>
      <c r="LTF48" s="134"/>
      <c r="LTG48" s="134"/>
      <c r="LTH48" s="134"/>
      <c r="LTI48" s="134"/>
      <c r="LTJ48" s="134"/>
      <c r="LTK48" s="134"/>
      <c r="LTL48" s="134"/>
      <c r="LTM48" s="134"/>
      <c r="LTN48" s="134"/>
      <c r="LTO48" s="134"/>
      <c r="LTP48" s="134"/>
      <c r="LTQ48" s="134"/>
      <c r="LTR48" s="134"/>
      <c r="LTS48" s="134"/>
      <c r="LTT48" s="134"/>
      <c r="LTU48" s="134"/>
      <c r="LTV48" s="134"/>
      <c r="LTW48" s="134"/>
      <c r="LTX48" s="134"/>
      <c r="LTY48" s="134"/>
      <c r="LTZ48" s="134"/>
      <c r="LUA48" s="134"/>
      <c r="LUB48" s="134"/>
      <c r="LUC48" s="134"/>
      <c r="LUD48" s="134"/>
      <c r="LUE48" s="134"/>
      <c r="LUF48" s="134"/>
      <c r="LUG48" s="134"/>
      <c r="LUH48" s="134"/>
      <c r="LUI48" s="134"/>
      <c r="LUJ48" s="134"/>
      <c r="LUK48" s="134"/>
      <c r="LUL48" s="134"/>
      <c r="LUM48" s="134"/>
      <c r="LUN48" s="134"/>
      <c r="LUO48" s="134"/>
      <c r="LUP48" s="134"/>
      <c r="LUQ48" s="134"/>
      <c r="LUR48" s="134"/>
      <c r="LUS48" s="134"/>
      <c r="LUT48" s="134"/>
      <c r="LUU48" s="134"/>
      <c r="LUV48" s="134"/>
      <c r="LUW48" s="134"/>
      <c r="LUX48" s="134"/>
      <c r="LUY48" s="134"/>
      <c r="LUZ48" s="134"/>
      <c r="LVA48" s="134"/>
      <c r="LVB48" s="134"/>
      <c r="LVC48" s="134"/>
      <c r="LVD48" s="134"/>
      <c r="LVE48" s="134"/>
      <c r="LVF48" s="134"/>
      <c r="LVG48" s="134"/>
      <c r="LVH48" s="134"/>
      <c r="LVI48" s="134"/>
      <c r="LVJ48" s="134"/>
      <c r="LVK48" s="134"/>
      <c r="LVL48" s="134"/>
      <c r="LVM48" s="134"/>
      <c r="LVN48" s="134"/>
      <c r="LVO48" s="134"/>
      <c r="LVP48" s="134"/>
      <c r="LVQ48" s="134"/>
      <c r="LVR48" s="134"/>
      <c r="LVS48" s="134"/>
      <c r="LVT48" s="134"/>
      <c r="LVU48" s="134"/>
      <c r="LVV48" s="134"/>
      <c r="LVW48" s="134"/>
      <c r="LVX48" s="134"/>
      <c r="LVY48" s="134"/>
      <c r="LVZ48" s="134"/>
      <c r="LWA48" s="134"/>
      <c r="LWB48" s="134"/>
      <c r="LWC48" s="134"/>
      <c r="LWD48" s="134"/>
      <c r="LWE48" s="134"/>
      <c r="LWF48" s="134"/>
      <c r="LWG48" s="134"/>
      <c r="LWH48" s="134"/>
      <c r="LWI48" s="134"/>
      <c r="LWJ48" s="134"/>
      <c r="LWK48" s="134"/>
      <c r="LWL48" s="134"/>
      <c r="LWM48" s="134"/>
      <c r="LWN48" s="134"/>
      <c r="LWO48" s="134"/>
      <c r="LWP48" s="134"/>
      <c r="LWQ48" s="134"/>
      <c r="LWR48" s="134"/>
      <c r="LWS48" s="134"/>
      <c r="LWT48" s="134"/>
      <c r="LWU48" s="134"/>
      <c r="LWV48" s="134"/>
      <c r="LWW48" s="134"/>
      <c r="LWX48" s="134"/>
      <c r="LWY48" s="134"/>
      <c r="LWZ48" s="134"/>
      <c r="LXA48" s="134"/>
      <c r="LXB48" s="134"/>
      <c r="LXC48" s="134"/>
      <c r="LXD48" s="134"/>
      <c r="LXE48" s="134"/>
      <c r="LXF48" s="134"/>
      <c r="LXG48" s="134"/>
      <c r="LXH48" s="134"/>
      <c r="LXI48" s="134"/>
      <c r="LXJ48" s="134"/>
      <c r="LXK48" s="134"/>
      <c r="LXL48" s="134"/>
      <c r="LXM48" s="134"/>
      <c r="LXN48" s="134"/>
      <c r="LXO48" s="134"/>
      <c r="LXP48" s="134"/>
      <c r="LXQ48" s="134"/>
      <c r="LXR48" s="134"/>
      <c r="LXS48" s="134"/>
      <c r="LXT48" s="134"/>
      <c r="LXU48" s="134"/>
      <c r="LXV48" s="134"/>
      <c r="LXW48" s="134"/>
      <c r="LXX48" s="134"/>
      <c r="LXY48" s="134"/>
      <c r="LXZ48" s="134"/>
      <c r="LYA48" s="134"/>
      <c r="LYB48" s="134"/>
      <c r="LYC48" s="134"/>
      <c r="LYD48" s="134"/>
      <c r="LYE48" s="134"/>
      <c r="LYF48" s="134"/>
      <c r="LYG48" s="134"/>
      <c r="LYH48" s="134"/>
      <c r="LYI48" s="134"/>
      <c r="LYJ48" s="134"/>
      <c r="LYK48" s="134"/>
      <c r="LYL48" s="134"/>
      <c r="LYM48" s="134"/>
      <c r="LYN48" s="134"/>
      <c r="LYO48" s="134"/>
      <c r="LYP48" s="134"/>
      <c r="LYQ48" s="134"/>
      <c r="LYR48" s="134"/>
      <c r="LYS48" s="134"/>
      <c r="LYT48" s="134"/>
      <c r="LYU48" s="134"/>
      <c r="LYV48" s="134"/>
      <c r="LYW48" s="134"/>
      <c r="LYX48" s="134"/>
      <c r="LYY48" s="134"/>
      <c r="LYZ48" s="134"/>
      <c r="LZA48" s="134"/>
      <c r="LZB48" s="134"/>
      <c r="LZC48" s="134"/>
      <c r="LZD48" s="134"/>
      <c r="LZE48" s="134"/>
      <c r="LZF48" s="134"/>
      <c r="LZG48" s="134"/>
      <c r="LZH48" s="134"/>
      <c r="LZI48" s="134"/>
      <c r="LZJ48" s="134"/>
      <c r="LZK48" s="134"/>
      <c r="LZL48" s="134"/>
      <c r="LZM48" s="134"/>
      <c r="LZN48" s="134"/>
      <c r="LZO48" s="134"/>
      <c r="LZP48" s="134"/>
      <c r="LZQ48" s="134"/>
      <c r="LZR48" s="134"/>
      <c r="LZS48" s="134"/>
      <c r="LZT48" s="134"/>
      <c r="LZU48" s="134"/>
      <c r="LZV48" s="134"/>
      <c r="LZW48" s="134"/>
      <c r="LZX48" s="134"/>
      <c r="LZY48" s="134"/>
      <c r="LZZ48" s="134"/>
      <c r="MAA48" s="134"/>
      <c r="MAB48" s="134"/>
      <c r="MAC48" s="134"/>
      <c r="MAD48" s="134"/>
      <c r="MAE48" s="134"/>
      <c r="MAF48" s="134"/>
      <c r="MAG48" s="134"/>
      <c r="MAH48" s="134"/>
      <c r="MAI48" s="134"/>
      <c r="MAJ48" s="134"/>
      <c r="MAK48" s="134"/>
      <c r="MAL48" s="134"/>
      <c r="MAM48" s="134"/>
      <c r="MAN48" s="134"/>
      <c r="MAO48" s="134"/>
      <c r="MAP48" s="134"/>
      <c r="MAQ48" s="134"/>
      <c r="MAR48" s="134"/>
      <c r="MAS48" s="134"/>
      <c r="MAT48" s="134"/>
      <c r="MAU48" s="134"/>
      <c r="MAV48" s="134"/>
      <c r="MAW48" s="134"/>
      <c r="MAX48" s="134"/>
      <c r="MAY48" s="134"/>
      <c r="MAZ48" s="134"/>
      <c r="MBA48" s="134"/>
      <c r="MBB48" s="134"/>
      <c r="MBC48" s="134"/>
      <c r="MBD48" s="134"/>
      <c r="MBE48" s="134"/>
      <c r="MBF48" s="134"/>
      <c r="MBG48" s="134"/>
      <c r="MBH48" s="134"/>
      <c r="MBI48" s="134"/>
      <c r="MBJ48" s="134"/>
      <c r="MBK48" s="134"/>
      <c r="MBL48" s="134"/>
      <c r="MBM48" s="134"/>
      <c r="MBN48" s="134"/>
      <c r="MBO48" s="134"/>
      <c r="MBP48" s="134"/>
      <c r="MBQ48" s="134"/>
      <c r="MBR48" s="134"/>
      <c r="MBS48" s="134"/>
      <c r="MBT48" s="134"/>
      <c r="MBU48" s="134"/>
      <c r="MBV48" s="134"/>
      <c r="MBW48" s="134"/>
      <c r="MBX48" s="134"/>
      <c r="MBY48" s="134"/>
      <c r="MBZ48" s="134"/>
      <c r="MCA48" s="134"/>
      <c r="MCB48" s="134"/>
      <c r="MCC48" s="134"/>
      <c r="MCD48" s="134"/>
      <c r="MCE48" s="134"/>
      <c r="MCF48" s="134"/>
      <c r="MCG48" s="134"/>
      <c r="MCH48" s="134"/>
      <c r="MCI48" s="134"/>
      <c r="MCJ48" s="134"/>
      <c r="MCK48" s="134"/>
      <c r="MCL48" s="134"/>
      <c r="MCM48" s="134"/>
      <c r="MCN48" s="134"/>
      <c r="MCO48" s="134"/>
      <c r="MCP48" s="134"/>
      <c r="MCQ48" s="134"/>
      <c r="MCR48" s="134"/>
      <c r="MCS48" s="134"/>
      <c r="MCT48" s="134"/>
      <c r="MCU48" s="134"/>
      <c r="MCV48" s="134"/>
      <c r="MCW48" s="134"/>
      <c r="MCX48" s="134"/>
      <c r="MCY48" s="134"/>
      <c r="MCZ48" s="134"/>
      <c r="MDA48" s="134"/>
      <c r="MDB48" s="134"/>
      <c r="MDC48" s="134"/>
      <c r="MDD48" s="134"/>
      <c r="MDE48" s="134"/>
      <c r="MDF48" s="134"/>
      <c r="MDG48" s="134"/>
      <c r="MDH48" s="134"/>
      <c r="MDI48" s="134"/>
      <c r="MDJ48" s="134"/>
      <c r="MDK48" s="134"/>
      <c r="MDL48" s="134"/>
      <c r="MDM48" s="134"/>
      <c r="MDN48" s="134"/>
      <c r="MDO48" s="134"/>
      <c r="MDP48" s="134"/>
      <c r="MDQ48" s="134"/>
      <c r="MDR48" s="134"/>
      <c r="MDS48" s="134"/>
      <c r="MDT48" s="134"/>
      <c r="MDU48" s="134"/>
      <c r="MDV48" s="134"/>
      <c r="MDW48" s="134"/>
      <c r="MDX48" s="134"/>
      <c r="MDY48" s="134"/>
      <c r="MDZ48" s="134"/>
      <c r="MEA48" s="134"/>
      <c r="MEB48" s="134"/>
      <c r="MEC48" s="134"/>
      <c r="MED48" s="134"/>
      <c r="MEE48" s="134"/>
      <c r="MEF48" s="134"/>
      <c r="MEG48" s="134"/>
      <c r="MEH48" s="134"/>
      <c r="MEI48" s="134"/>
      <c r="MEJ48" s="134"/>
      <c r="MEK48" s="134"/>
      <c r="MEL48" s="134"/>
      <c r="MEM48" s="134"/>
      <c r="MEN48" s="134"/>
      <c r="MEO48" s="134"/>
      <c r="MEP48" s="134"/>
      <c r="MEQ48" s="134"/>
      <c r="MER48" s="134"/>
      <c r="MES48" s="134"/>
      <c r="MET48" s="134"/>
      <c r="MEU48" s="134"/>
      <c r="MEV48" s="134"/>
      <c r="MEW48" s="134"/>
      <c r="MEX48" s="134"/>
      <c r="MEY48" s="134"/>
      <c r="MEZ48" s="134"/>
      <c r="MFA48" s="134"/>
      <c r="MFB48" s="134"/>
      <c r="MFC48" s="134"/>
      <c r="MFD48" s="134"/>
      <c r="MFE48" s="134"/>
      <c r="MFF48" s="134"/>
      <c r="MFG48" s="134"/>
      <c r="MFH48" s="134"/>
      <c r="MFI48" s="134"/>
      <c r="MFJ48" s="134"/>
      <c r="MFK48" s="134"/>
      <c r="MFL48" s="134"/>
      <c r="MFM48" s="134"/>
      <c r="MFN48" s="134"/>
      <c r="MFO48" s="134"/>
      <c r="MFP48" s="134"/>
      <c r="MFQ48" s="134"/>
      <c r="MFR48" s="134"/>
      <c r="MFS48" s="134"/>
      <c r="MFT48" s="134"/>
      <c r="MFU48" s="134"/>
      <c r="MFV48" s="134"/>
      <c r="MFW48" s="134"/>
      <c r="MFX48" s="134"/>
      <c r="MFY48" s="134"/>
      <c r="MFZ48" s="134"/>
      <c r="MGA48" s="134"/>
      <c r="MGB48" s="134"/>
      <c r="MGC48" s="134"/>
      <c r="MGD48" s="134"/>
      <c r="MGE48" s="134"/>
      <c r="MGF48" s="134"/>
      <c r="MGG48" s="134"/>
      <c r="MGH48" s="134"/>
      <c r="MGI48" s="134"/>
      <c r="MGJ48" s="134"/>
      <c r="MGK48" s="134"/>
      <c r="MGL48" s="134"/>
      <c r="MGM48" s="134"/>
      <c r="MGN48" s="134"/>
      <c r="MGO48" s="134"/>
      <c r="MGP48" s="134"/>
      <c r="MGQ48" s="134"/>
      <c r="MGR48" s="134"/>
      <c r="MGS48" s="134"/>
      <c r="MGT48" s="134"/>
      <c r="MGU48" s="134"/>
      <c r="MGV48" s="134"/>
      <c r="MGW48" s="134"/>
      <c r="MGX48" s="134"/>
      <c r="MGY48" s="134"/>
      <c r="MGZ48" s="134"/>
      <c r="MHA48" s="134"/>
      <c r="MHB48" s="134"/>
      <c r="MHC48" s="134"/>
      <c r="MHD48" s="134"/>
      <c r="MHE48" s="134"/>
      <c r="MHF48" s="134"/>
      <c r="MHG48" s="134"/>
      <c r="MHH48" s="134"/>
      <c r="MHI48" s="134"/>
      <c r="MHJ48" s="134"/>
      <c r="MHK48" s="134"/>
      <c r="MHL48" s="134"/>
      <c r="MHM48" s="134"/>
      <c r="MHN48" s="134"/>
      <c r="MHO48" s="134"/>
      <c r="MHP48" s="134"/>
      <c r="MHQ48" s="134"/>
      <c r="MHR48" s="134"/>
      <c r="MHS48" s="134"/>
      <c r="MHT48" s="134"/>
      <c r="MHU48" s="134"/>
      <c r="MHV48" s="134"/>
      <c r="MHW48" s="134"/>
      <c r="MHX48" s="134"/>
      <c r="MHY48" s="134"/>
      <c r="MHZ48" s="134"/>
      <c r="MIA48" s="134"/>
      <c r="MIB48" s="134"/>
      <c r="MIC48" s="134"/>
      <c r="MID48" s="134"/>
      <c r="MIE48" s="134"/>
      <c r="MIF48" s="134"/>
      <c r="MIG48" s="134"/>
      <c r="MIH48" s="134"/>
      <c r="MII48" s="134"/>
      <c r="MIJ48" s="134"/>
      <c r="MIK48" s="134"/>
      <c r="MIL48" s="134"/>
      <c r="MIM48" s="134"/>
      <c r="MIN48" s="134"/>
      <c r="MIO48" s="134"/>
      <c r="MIP48" s="134"/>
      <c r="MIQ48" s="134"/>
      <c r="MIR48" s="134"/>
      <c r="MIS48" s="134"/>
      <c r="MIT48" s="134"/>
      <c r="MIU48" s="134"/>
      <c r="MIV48" s="134"/>
      <c r="MIW48" s="134"/>
      <c r="MIX48" s="134"/>
      <c r="MIY48" s="134"/>
      <c r="MIZ48" s="134"/>
      <c r="MJA48" s="134"/>
      <c r="MJB48" s="134"/>
      <c r="MJC48" s="134"/>
      <c r="MJD48" s="134"/>
      <c r="MJE48" s="134"/>
      <c r="MJF48" s="134"/>
      <c r="MJG48" s="134"/>
      <c r="MJH48" s="134"/>
      <c r="MJI48" s="134"/>
      <c r="MJJ48" s="134"/>
      <c r="MJK48" s="134"/>
      <c r="MJL48" s="134"/>
      <c r="MJM48" s="134"/>
      <c r="MJN48" s="134"/>
      <c r="MJO48" s="134"/>
      <c r="MJP48" s="134"/>
      <c r="MJQ48" s="134"/>
      <c r="MJR48" s="134"/>
      <c r="MJS48" s="134"/>
      <c r="MJT48" s="134"/>
      <c r="MJU48" s="134"/>
      <c r="MJV48" s="134"/>
      <c r="MJW48" s="134"/>
      <c r="MJX48" s="134"/>
      <c r="MJY48" s="134"/>
      <c r="MJZ48" s="134"/>
      <c r="MKA48" s="134"/>
      <c r="MKB48" s="134"/>
      <c r="MKC48" s="134"/>
      <c r="MKD48" s="134"/>
      <c r="MKE48" s="134"/>
      <c r="MKF48" s="134"/>
      <c r="MKG48" s="134"/>
      <c r="MKH48" s="134"/>
      <c r="MKI48" s="134"/>
      <c r="MKJ48" s="134"/>
      <c r="MKK48" s="134"/>
      <c r="MKL48" s="134"/>
      <c r="MKM48" s="134"/>
      <c r="MKN48" s="134"/>
      <c r="MKO48" s="134"/>
      <c r="MKP48" s="134"/>
      <c r="MKQ48" s="134"/>
      <c r="MKR48" s="134"/>
      <c r="MKS48" s="134"/>
      <c r="MKT48" s="134"/>
      <c r="MKU48" s="134"/>
      <c r="MKV48" s="134"/>
      <c r="MKW48" s="134"/>
      <c r="MKX48" s="134"/>
      <c r="MKY48" s="134"/>
      <c r="MKZ48" s="134"/>
      <c r="MLA48" s="134"/>
      <c r="MLB48" s="134"/>
      <c r="MLC48" s="134"/>
      <c r="MLD48" s="134"/>
      <c r="MLE48" s="134"/>
      <c r="MLF48" s="134"/>
      <c r="MLG48" s="134"/>
      <c r="MLH48" s="134"/>
      <c r="MLI48" s="134"/>
      <c r="MLJ48" s="134"/>
      <c r="MLK48" s="134"/>
      <c r="MLL48" s="134"/>
      <c r="MLM48" s="134"/>
      <c r="MLN48" s="134"/>
      <c r="MLO48" s="134"/>
      <c r="MLP48" s="134"/>
      <c r="MLQ48" s="134"/>
      <c r="MLR48" s="134"/>
      <c r="MLS48" s="134"/>
      <c r="MLT48" s="134"/>
      <c r="MLU48" s="134"/>
      <c r="MLV48" s="134"/>
      <c r="MLW48" s="134"/>
      <c r="MLX48" s="134"/>
      <c r="MLY48" s="134"/>
      <c r="MLZ48" s="134"/>
      <c r="MMA48" s="134"/>
      <c r="MMB48" s="134"/>
      <c r="MMC48" s="134"/>
      <c r="MMD48" s="134"/>
      <c r="MME48" s="134"/>
      <c r="MMF48" s="134"/>
      <c r="MMG48" s="134"/>
      <c r="MMH48" s="134"/>
      <c r="MMI48" s="134"/>
      <c r="MMJ48" s="134"/>
      <c r="MMK48" s="134"/>
      <c r="MML48" s="134"/>
      <c r="MMM48" s="134"/>
      <c r="MMN48" s="134"/>
      <c r="MMO48" s="134"/>
      <c r="MMP48" s="134"/>
      <c r="MMQ48" s="134"/>
      <c r="MMR48" s="134"/>
      <c r="MMS48" s="134"/>
      <c r="MMT48" s="134"/>
      <c r="MMU48" s="134"/>
      <c r="MMV48" s="134"/>
      <c r="MMW48" s="134"/>
      <c r="MMX48" s="134"/>
      <c r="MMY48" s="134"/>
      <c r="MMZ48" s="134"/>
      <c r="MNA48" s="134"/>
      <c r="MNB48" s="134"/>
      <c r="MNC48" s="134"/>
      <c r="MND48" s="134"/>
      <c r="MNE48" s="134"/>
      <c r="MNF48" s="134"/>
      <c r="MNG48" s="134"/>
      <c r="MNH48" s="134"/>
      <c r="MNI48" s="134"/>
      <c r="MNJ48" s="134"/>
      <c r="MNK48" s="134"/>
      <c r="MNL48" s="134"/>
      <c r="MNM48" s="134"/>
      <c r="MNN48" s="134"/>
      <c r="MNO48" s="134"/>
      <c r="MNP48" s="134"/>
      <c r="MNQ48" s="134"/>
      <c r="MNR48" s="134"/>
      <c r="MNS48" s="134"/>
      <c r="MNT48" s="134"/>
      <c r="MNU48" s="134"/>
      <c r="MNV48" s="134"/>
      <c r="MNW48" s="134"/>
      <c r="MNX48" s="134"/>
      <c r="MNY48" s="134"/>
      <c r="MNZ48" s="134"/>
      <c r="MOA48" s="134"/>
      <c r="MOB48" s="134"/>
      <c r="MOC48" s="134"/>
      <c r="MOD48" s="134"/>
      <c r="MOE48" s="134"/>
      <c r="MOF48" s="134"/>
      <c r="MOG48" s="134"/>
      <c r="MOH48" s="134"/>
      <c r="MOI48" s="134"/>
      <c r="MOJ48" s="134"/>
      <c r="MOK48" s="134"/>
      <c r="MOL48" s="134"/>
      <c r="MOM48" s="134"/>
      <c r="MON48" s="134"/>
      <c r="MOO48" s="134"/>
      <c r="MOP48" s="134"/>
      <c r="MOQ48" s="134"/>
      <c r="MOR48" s="134"/>
      <c r="MOS48" s="134"/>
      <c r="MOT48" s="134"/>
      <c r="MOU48" s="134"/>
      <c r="MOV48" s="134"/>
      <c r="MOW48" s="134"/>
      <c r="MOX48" s="134"/>
      <c r="MOY48" s="134"/>
      <c r="MOZ48" s="134"/>
      <c r="MPA48" s="134"/>
      <c r="MPB48" s="134"/>
      <c r="MPC48" s="134"/>
      <c r="MPD48" s="134"/>
      <c r="MPE48" s="134"/>
      <c r="MPF48" s="134"/>
      <c r="MPG48" s="134"/>
      <c r="MPH48" s="134"/>
      <c r="MPI48" s="134"/>
      <c r="MPJ48" s="134"/>
      <c r="MPK48" s="134"/>
      <c r="MPL48" s="134"/>
      <c r="MPM48" s="134"/>
      <c r="MPN48" s="134"/>
      <c r="MPO48" s="134"/>
      <c r="MPP48" s="134"/>
      <c r="MPQ48" s="134"/>
      <c r="MPR48" s="134"/>
      <c r="MPS48" s="134"/>
      <c r="MPT48" s="134"/>
      <c r="MPU48" s="134"/>
      <c r="MPV48" s="134"/>
      <c r="MPW48" s="134"/>
      <c r="MPX48" s="134"/>
      <c r="MPY48" s="134"/>
      <c r="MPZ48" s="134"/>
      <c r="MQA48" s="134"/>
      <c r="MQB48" s="134"/>
      <c r="MQC48" s="134"/>
      <c r="MQD48" s="134"/>
      <c r="MQE48" s="134"/>
      <c r="MQF48" s="134"/>
      <c r="MQG48" s="134"/>
      <c r="MQH48" s="134"/>
      <c r="MQI48" s="134"/>
      <c r="MQJ48" s="134"/>
      <c r="MQK48" s="134"/>
      <c r="MQL48" s="134"/>
      <c r="MQM48" s="134"/>
      <c r="MQN48" s="134"/>
      <c r="MQO48" s="134"/>
      <c r="MQP48" s="134"/>
      <c r="MQQ48" s="134"/>
      <c r="MQR48" s="134"/>
      <c r="MQS48" s="134"/>
      <c r="MQT48" s="134"/>
      <c r="MQU48" s="134"/>
      <c r="MQV48" s="134"/>
      <c r="MQW48" s="134"/>
      <c r="MQX48" s="134"/>
      <c r="MQY48" s="134"/>
      <c r="MQZ48" s="134"/>
      <c r="MRA48" s="134"/>
      <c r="MRB48" s="134"/>
      <c r="MRC48" s="134"/>
      <c r="MRD48" s="134"/>
      <c r="MRE48" s="134"/>
      <c r="MRF48" s="134"/>
      <c r="MRG48" s="134"/>
      <c r="MRH48" s="134"/>
      <c r="MRI48" s="134"/>
      <c r="MRJ48" s="134"/>
      <c r="MRK48" s="134"/>
      <c r="MRL48" s="134"/>
      <c r="MRM48" s="134"/>
      <c r="MRN48" s="134"/>
      <c r="MRO48" s="134"/>
      <c r="MRP48" s="134"/>
      <c r="MRQ48" s="134"/>
      <c r="MRR48" s="134"/>
      <c r="MRS48" s="134"/>
      <c r="MRT48" s="134"/>
      <c r="MRU48" s="134"/>
      <c r="MRV48" s="134"/>
      <c r="MRW48" s="134"/>
      <c r="MRX48" s="134"/>
      <c r="MRY48" s="134"/>
      <c r="MRZ48" s="134"/>
      <c r="MSA48" s="134"/>
      <c r="MSB48" s="134"/>
      <c r="MSC48" s="134"/>
      <c r="MSD48" s="134"/>
      <c r="MSE48" s="134"/>
      <c r="MSF48" s="134"/>
      <c r="MSG48" s="134"/>
      <c r="MSH48" s="134"/>
      <c r="MSI48" s="134"/>
      <c r="MSJ48" s="134"/>
      <c r="MSK48" s="134"/>
      <c r="MSL48" s="134"/>
      <c r="MSM48" s="134"/>
      <c r="MSN48" s="134"/>
      <c r="MSO48" s="134"/>
      <c r="MSP48" s="134"/>
      <c r="MSQ48" s="134"/>
      <c r="MSR48" s="134"/>
      <c r="MSS48" s="134"/>
      <c r="MST48" s="134"/>
      <c r="MSU48" s="134"/>
      <c r="MSV48" s="134"/>
      <c r="MSW48" s="134"/>
      <c r="MSX48" s="134"/>
      <c r="MSY48" s="134"/>
      <c r="MSZ48" s="134"/>
      <c r="MTA48" s="134"/>
      <c r="MTB48" s="134"/>
      <c r="MTC48" s="134"/>
      <c r="MTD48" s="134"/>
      <c r="MTE48" s="134"/>
      <c r="MTF48" s="134"/>
      <c r="MTG48" s="134"/>
      <c r="MTH48" s="134"/>
      <c r="MTI48" s="134"/>
      <c r="MTJ48" s="134"/>
      <c r="MTK48" s="134"/>
      <c r="MTL48" s="134"/>
      <c r="MTM48" s="134"/>
      <c r="MTN48" s="134"/>
      <c r="MTO48" s="134"/>
      <c r="MTP48" s="134"/>
      <c r="MTQ48" s="134"/>
      <c r="MTR48" s="134"/>
      <c r="MTS48" s="134"/>
      <c r="MTT48" s="134"/>
      <c r="MTU48" s="134"/>
      <c r="MTV48" s="134"/>
      <c r="MTW48" s="134"/>
      <c r="MTX48" s="134"/>
      <c r="MTY48" s="134"/>
      <c r="MTZ48" s="134"/>
      <c r="MUA48" s="134"/>
      <c r="MUB48" s="134"/>
      <c r="MUC48" s="134"/>
      <c r="MUD48" s="134"/>
      <c r="MUE48" s="134"/>
      <c r="MUF48" s="134"/>
      <c r="MUG48" s="134"/>
      <c r="MUH48" s="134"/>
      <c r="MUI48" s="134"/>
      <c r="MUJ48" s="134"/>
      <c r="MUK48" s="134"/>
      <c r="MUL48" s="134"/>
      <c r="MUM48" s="134"/>
      <c r="MUN48" s="134"/>
      <c r="MUO48" s="134"/>
      <c r="MUP48" s="134"/>
      <c r="MUQ48" s="134"/>
      <c r="MUR48" s="134"/>
      <c r="MUS48" s="134"/>
      <c r="MUT48" s="134"/>
      <c r="MUU48" s="134"/>
      <c r="MUV48" s="134"/>
      <c r="MUW48" s="134"/>
      <c r="MUX48" s="134"/>
      <c r="MUY48" s="134"/>
      <c r="MUZ48" s="134"/>
      <c r="MVA48" s="134"/>
      <c r="MVB48" s="134"/>
      <c r="MVC48" s="134"/>
      <c r="MVD48" s="134"/>
      <c r="MVE48" s="134"/>
      <c r="MVF48" s="134"/>
      <c r="MVG48" s="134"/>
      <c r="MVH48" s="134"/>
      <c r="MVI48" s="134"/>
      <c r="MVJ48" s="134"/>
      <c r="MVK48" s="134"/>
      <c r="MVL48" s="134"/>
      <c r="MVM48" s="134"/>
      <c r="MVN48" s="134"/>
      <c r="MVO48" s="134"/>
      <c r="MVP48" s="134"/>
      <c r="MVQ48" s="134"/>
      <c r="MVR48" s="134"/>
      <c r="MVS48" s="134"/>
      <c r="MVT48" s="134"/>
      <c r="MVU48" s="134"/>
      <c r="MVV48" s="134"/>
      <c r="MVW48" s="134"/>
      <c r="MVX48" s="134"/>
      <c r="MVY48" s="134"/>
      <c r="MVZ48" s="134"/>
      <c r="MWA48" s="134"/>
      <c r="MWB48" s="134"/>
      <c r="MWC48" s="134"/>
      <c r="MWD48" s="134"/>
      <c r="MWE48" s="134"/>
      <c r="MWF48" s="134"/>
      <c r="MWG48" s="134"/>
      <c r="MWH48" s="134"/>
      <c r="MWI48" s="134"/>
      <c r="MWJ48" s="134"/>
      <c r="MWK48" s="134"/>
      <c r="MWL48" s="134"/>
      <c r="MWM48" s="134"/>
      <c r="MWN48" s="134"/>
      <c r="MWO48" s="134"/>
      <c r="MWP48" s="134"/>
      <c r="MWQ48" s="134"/>
      <c r="MWR48" s="134"/>
      <c r="MWS48" s="134"/>
      <c r="MWT48" s="134"/>
      <c r="MWU48" s="134"/>
      <c r="MWV48" s="134"/>
      <c r="MWW48" s="134"/>
      <c r="MWX48" s="134"/>
      <c r="MWY48" s="134"/>
      <c r="MWZ48" s="134"/>
      <c r="MXA48" s="134"/>
      <c r="MXB48" s="134"/>
      <c r="MXC48" s="134"/>
      <c r="MXD48" s="134"/>
      <c r="MXE48" s="134"/>
      <c r="MXF48" s="134"/>
      <c r="MXG48" s="134"/>
      <c r="MXH48" s="134"/>
      <c r="MXI48" s="134"/>
      <c r="MXJ48" s="134"/>
      <c r="MXK48" s="134"/>
      <c r="MXL48" s="134"/>
      <c r="MXM48" s="134"/>
      <c r="MXN48" s="134"/>
      <c r="MXO48" s="134"/>
      <c r="MXP48" s="134"/>
      <c r="MXQ48" s="134"/>
      <c r="MXR48" s="134"/>
      <c r="MXS48" s="134"/>
      <c r="MXT48" s="134"/>
      <c r="MXU48" s="134"/>
      <c r="MXV48" s="134"/>
      <c r="MXW48" s="134"/>
      <c r="MXX48" s="134"/>
      <c r="MXY48" s="134"/>
      <c r="MXZ48" s="134"/>
      <c r="MYA48" s="134"/>
      <c r="MYB48" s="134"/>
      <c r="MYC48" s="134"/>
      <c r="MYD48" s="134"/>
      <c r="MYE48" s="134"/>
      <c r="MYF48" s="134"/>
      <c r="MYG48" s="134"/>
      <c r="MYH48" s="134"/>
      <c r="MYI48" s="134"/>
      <c r="MYJ48" s="134"/>
      <c r="MYK48" s="134"/>
      <c r="MYL48" s="134"/>
      <c r="MYM48" s="134"/>
      <c r="MYN48" s="134"/>
      <c r="MYO48" s="134"/>
      <c r="MYP48" s="134"/>
      <c r="MYQ48" s="134"/>
      <c r="MYR48" s="134"/>
      <c r="MYS48" s="134"/>
      <c r="MYT48" s="134"/>
      <c r="MYU48" s="134"/>
      <c r="MYV48" s="134"/>
      <c r="MYW48" s="134"/>
      <c r="MYX48" s="134"/>
      <c r="MYY48" s="134"/>
      <c r="MYZ48" s="134"/>
      <c r="MZA48" s="134"/>
      <c r="MZB48" s="134"/>
      <c r="MZC48" s="134"/>
      <c r="MZD48" s="134"/>
      <c r="MZE48" s="134"/>
      <c r="MZF48" s="134"/>
      <c r="MZG48" s="134"/>
      <c r="MZH48" s="134"/>
      <c r="MZI48" s="134"/>
      <c r="MZJ48" s="134"/>
      <c r="MZK48" s="134"/>
      <c r="MZL48" s="134"/>
      <c r="MZM48" s="134"/>
      <c r="MZN48" s="134"/>
      <c r="MZO48" s="134"/>
      <c r="MZP48" s="134"/>
      <c r="MZQ48" s="134"/>
      <c r="MZR48" s="134"/>
      <c r="MZS48" s="134"/>
      <c r="MZT48" s="134"/>
      <c r="MZU48" s="134"/>
      <c r="MZV48" s="134"/>
      <c r="MZW48" s="134"/>
      <c r="MZX48" s="134"/>
      <c r="MZY48" s="134"/>
      <c r="MZZ48" s="134"/>
      <c r="NAA48" s="134"/>
      <c r="NAB48" s="134"/>
      <c r="NAC48" s="134"/>
      <c r="NAD48" s="134"/>
      <c r="NAE48" s="134"/>
      <c r="NAF48" s="134"/>
      <c r="NAG48" s="134"/>
      <c r="NAH48" s="134"/>
      <c r="NAI48" s="134"/>
      <c r="NAJ48" s="134"/>
      <c r="NAK48" s="134"/>
      <c r="NAL48" s="134"/>
      <c r="NAM48" s="134"/>
      <c r="NAN48" s="134"/>
      <c r="NAO48" s="134"/>
      <c r="NAP48" s="134"/>
      <c r="NAQ48" s="134"/>
      <c r="NAR48" s="134"/>
      <c r="NAS48" s="134"/>
      <c r="NAT48" s="134"/>
      <c r="NAU48" s="134"/>
      <c r="NAV48" s="134"/>
      <c r="NAW48" s="134"/>
      <c r="NAX48" s="134"/>
      <c r="NAY48" s="134"/>
      <c r="NAZ48" s="134"/>
      <c r="NBA48" s="134"/>
      <c r="NBB48" s="134"/>
      <c r="NBC48" s="134"/>
      <c r="NBD48" s="134"/>
      <c r="NBE48" s="134"/>
      <c r="NBF48" s="134"/>
      <c r="NBG48" s="134"/>
      <c r="NBH48" s="134"/>
      <c r="NBI48" s="134"/>
      <c r="NBJ48" s="134"/>
      <c r="NBK48" s="134"/>
      <c r="NBL48" s="134"/>
      <c r="NBM48" s="134"/>
      <c r="NBN48" s="134"/>
      <c r="NBO48" s="134"/>
      <c r="NBP48" s="134"/>
      <c r="NBQ48" s="134"/>
      <c r="NBR48" s="134"/>
      <c r="NBS48" s="134"/>
      <c r="NBT48" s="134"/>
      <c r="NBU48" s="134"/>
      <c r="NBV48" s="134"/>
      <c r="NBW48" s="134"/>
      <c r="NBX48" s="134"/>
      <c r="NBY48" s="134"/>
      <c r="NBZ48" s="134"/>
      <c r="NCA48" s="134"/>
      <c r="NCB48" s="134"/>
      <c r="NCC48" s="134"/>
      <c r="NCD48" s="134"/>
      <c r="NCE48" s="134"/>
      <c r="NCF48" s="134"/>
      <c r="NCG48" s="134"/>
      <c r="NCH48" s="134"/>
      <c r="NCI48" s="134"/>
      <c r="NCJ48" s="134"/>
      <c r="NCK48" s="134"/>
      <c r="NCL48" s="134"/>
      <c r="NCM48" s="134"/>
      <c r="NCN48" s="134"/>
      <c r="NCO48" s="134"/>
      <c r="NCP48" s="134"/>
      <c r="NCQ48" s="134"/>
      <c r="NCR48" s="134"/>
      <c r="NCS48" s="134"/>
      <c r="NCT48" s="134"/>
      <c r="NCU48" s="134"/>
      <c r="NCV48" s="134"/>
      <c r="NCW48" s="134"/>
      <c r="NCX48" s="134"/>
      <c r="NCY48" s="134"/>
      <c r="NCZ48" s="134"/>
      <c r="NDA48" s="134"/>
      <c r="NDB48" s="134"/>
      <c r="NDC48" s="134"/>
      <c r="NDD48" s="134"/>
      <c r="NDE48" s="134"/>
      <c r="NDF48" s="134"/>
      <c r="NDG48" s="134"/>
      <c r="NDH48" s="134"/>
      <c r="NDI48" s="134"/>
      <c r="NDJ48" s="134"/>
      <c r="NDK48" s="134"/>
      <c r="NDL48" s="134"/>
      <c r="NDM48" s="134"/>
      <c r="NDN48" s="134"/>
      <c r="NDO48" s="134"/>
      <c r="NDP48" s="134"/>
      <c r="NDQ48" s="134"/>
      <c r="NDR48" s="134"/>
      <c r="NDS48" s="134"/>
      <c r="NDT48" s="134"/>
      <c r="NDU48" s="134"/>
      <c r="NDV48" s="134"/>
      <c r="NDW48" s="134"/>
      <c r="NDX48" s="134"/>
      <c r="NDY48" s="134"/>
      <c r="NDZ48" s="134"/>
      <c r="NEA48" s="134"/>
      <c r="NEB48" s="134"/>
      <c r="NEC48" s="134"/>
      <c r="NED48" s="134"/>
      <c r="NEE48" s="134"/>
      <c r="NEF48" s="134"/>
      <c r="NEG48" s="134"/>
      <c r="NEH48" s="134"/>
      <c r="NEI48" s="134"/>
      <c r="NEJ48" s="134"/>
      <c r="NEK48" s="134"/>
      <c r="NEL48" s="134"/>
      <c r="NEM48" s="134"/>
      <c r="NEN48" s="134"/>
      <c r="NEO48" s="134"/>
      <c r="NEP48" s="134"/>
      <c r="NEQ48" s="134"/>
      <c r="NER48" s="134"/>
      <c r="NES48" s="134"/>
      <c r="NET48" s="134"/>
      <c r="NEU48" s="134"/>
      <c r="NEV48" s="134"/>
      <c r="NEW48" s="134"/>
      <c r="NEX48" s="134"/>
      <c r="NEY48" s="134"/>
      <c r="NEZ48" s="134"/>
      <c r="NFA48" s="134"/>
      <c r="NFB48" s="134"/>
      <c r="NFC48" s="134"/>
      <c r="NFD48" s="134"/>
      <c r="NFE48" s="134"/>
      <c r="NFF48" s="134"/>
      <c r="NFG48" s="134"/>
      <c r="NFH48" s="134"/>
      <c r="NFI48" s="134"/>
      <c r="NFJ48" s="134"/>
      <c r="NFK48" s="134"/>
      <c r="NFL48" s="134"/>
      <c r="NFM48" s="134"/>
      <c r="NFN48" s="134"/>
      <c r="NFO48" s="134"/>
      <c r="NFP48" s="134"/>
      <c r="NFQ48" s="134"/>
      <c r="NFR48" s="134"/>
      <c r="NFS48" s="134"/>
      <c r="NFT48" s="134"/>
      <c r="NFU48" s="134"/>
      <c r="NFV48" s="134"/>
      <c r="NFW48" s="134"/>
      <c r="NFX48" s="134"/>
      <c r="NFY48" s="134"/>
      <c r="NFZ48" s="134"/>
      <c r="NGA48" s="134"/>
      <c r="NGB48" s="134"/>
      <c r="NGC48" s="134"/>
      <c r="NGD48" s="134"/>
      <c r="NGE48" s="134"/>
      <c r="NGF48" s="134"/>
      <c r="NGG48" s="134"/>
      <c r="NGH48" s="134"/>
      <c r="NGI48" s="134"/>
      <c r="NGJ48" s="134"/>
      <c r="NGK48" s="134"/>
      <c r="NGL48" s="134"/>
      <c r="NGM48" s="134"/>
      <c r="NGN48" s="134"/>
      <c r="NGO48" s="134"/>
      <c r="NGP48" s="134"/>
      <c r="NGQ48" s="134"/>
      <c r="NGR48" s="134"/>
      <c r="NGS48" s="134"/>
      <c r="NGT48" s="134"/>
      <c r="NGU48" s="134"/>
      <c r="NGV48" s="134"/>
      <c r="NGW48" s="134"/>
      <c r="NGX48" s="134"/>
      <c r="NGY48" s="134"/>
      <c r="NGZ48" s="134"/>
      <c r="NHA48" s="134"/>
      <c r="NHB48" s="134"/>
      <c r="NHC48" s="134"/>
      <c r="NHD48" s="134"/>
      <c r="NHE48" s="134"/>
      <c r="NHF48" s="134"/>
      <c r="NHG48" s="134"/>
      <c r="NHH48" s="134"/>
      <c r="NHI48" s="134"/>
      <c r="NHJ48" s="134"/>
      <c r="NHK48" s="134"/>
      <c r="NHL48" s="134"/>
      <c r="NHM48" s="134"/>
      <c r="NHN48" s="134"/>
      <c r="NHO48" s="134"/>
      <c r="NHP48" s="134"/>
      <c r="NHQ48" s="134"/>
      <c r="NHR48" s="134"/>
      <c r="NHS48" s="134"/>
      <c r="NHT48" s="134"/>
      <c r="NHU48" s="134"/>
      <c r="NHV48" s="134"/>
      <c r="NHW48" s="134"/>
      <c r="NHX48" s="134"/>
      <c r="NHY48" s="134"/>
      <c r="NHZ48" s="134"/>
      <c r="NIA48" s="134"/>
      <c r="NIB48" s="134"/>
      <c r="NIC48" s="134"/>
      <c r="NID48" s="134"/>
      <c r="NIE48" s="134"/>
      <c r="NIF48" s="134"/>
      <c r="NIG48" s="134"/>
      <c r="NIH48" s="134"/>
      <c r="NII48" s="134"/>
      <c r="NIJ48" s="134"/>
      <c r="NIK48" s="134"/>
      <c r="NIL48" s="134"/>
      <c r="NIM48" s="134"/>
      <c r="NIN48" s="134"/>
      <c r="NIO48" s="134"/>
      <c r="NIP48" s="134"/>
      <c r="NIQ48" s="134"/>
      <c r="NIR48" s="134"/>
      <c r="NIS48" s="134"/>
      <c r="NIT48" s="134"/>
      <c r="NIU48" s="134"/>
      <c r="NIV48" s="134"/>
      <c r="NIW48" s="134"/>
      <c r="NIX48" s="134"/>
      <c r="NIY48" s="134"/>
      <c r="NIZ48" s="134"/>
      <c r="NJA48" s="134"/>
      <c r="NJB48" s="134"/>
      <c r="NJC48" s="134"/>
      <c r="NJD48" s="134"/>
      <c r="NJE48" s="134"/>
      <c r="NJF48" s="134"/>
      <c r="NJG48" s="134"/>
      <c r="NJH48" s="134"/>
      <c r="NJI48" s="134"/>
      <c r="NJJ48" s="134"/>
      <c r="NJK48" s="134"/>
      <c r="NJL48" s="134"/>
      <c r="NJM48" s="134"/>
      <c r="NJN48" s="134"/>
      <c r="NJO48" s="134"/>
      <c r="NJP48" s="134"/>
      <c r="NJQ48" s="134"/>
      <c r="NJR48" s="134"/>
      <c r="NJS48" s="134"/>
      <c r="NJT48" s="134"/>
      <c r="NJU48" s="134"/>
      <c r="NJV48" s="134"/>
      <c r="NJW48" s="134"/>
      <c r="NJX48" s="134"/>
      <c r="NJY48" s="134"/>
      <c r="NJZ48" s="134"/>
      <c r="NKA48" s="134"/>
      <c r="NKB48" s="134"/>
      <c r="NKC48" s="134"/>
      <c r="NKD48" s="134"/>
      <c r="NKE48" s="134"/>
      <c r="NKF48" s="134"/>
      <c r="NKG48" s="134"/>
      <c r="NKH48" s="134"/>
      <c r="NKI48" s="134"/>
      <c r="NKJ48" s="134"/>
      <c r="NKK48" s="134"/>
      <c r="NKL48" s="134"/>
      <c r="NKM48" s="134"/>
      <c r="NKN48" s="134"/>
      <c r="NKO48" s="134"/>
      <c r="NKP48" s="134"/>
      <c r="NKQ48" s="134"/>
      <c r="NKR48" s="134"/>
      <c r="NKS48" s="134"/>
      <c r="NKT48" s="134"/>
      <c r="NKU48" s="134"/>
      <c r="NKV48" s="134"/>
      <c r="NKW48" s="134"/>
      <c r="NKX48" s="134"/>
      <c r="NKY48" s="134"/>
      <c r="NKZ48" s="134"/>
      <c r="NLA48" s="134"/>
      <c r="NLB48" s="134"/>
      <c r="NLC48" s="134"/>
      <c r="NLD48" s="134"/>
      <c r="NLE48" s="134"/>
      <c r="NLF48" s="134"/>
      <c r="NLG48" s="134"/>
      <c r="NLH48" s="134"/>
      <c r="NLI48" s="134"/>
      <c r="NLJ48" s="134"/>
      <c r="NLK48" s="134"/>
      <c r="NLL48" s="134"/>
      <c r="NLM48" s="134"/>
      <c r="NLN48" s="134"/>
      <c r="NLO48" s="134"/>
      <c r="NLP48" s="134"/>
      <c r="NLQ48" s="134"/>
      <c r="NLR48" s="134"/>
      <c r="NLS48" s="134"/>
      <c r="NLT48" s="134"/>
      <c r="NLU48" s="134"/>
      <c r="NLV48" s="134"/>
      <c r="NLW48" s="134"/>
      <c r="NLX48" s="134"/>
      <c r="NLY48" s="134"/>
      <c r="NLZ48" s="134"/>
      <c r="NMA48" s="134"/>
      <c r="NMB48" s="134"/>
      <c r="NMC48" s="134"/>
      <c r="NMD48" s="134"/>
      <c r="NME48" s="134"/>
      <c r="NMF48" s="134"/>
      <c r="NMG48" s="134"/>
      <c r="NMH48" s="134"/>
      <c r="NMI48" s="134"/>
      <c r="NMJ48" s="134"/>
      <c r="NMK48" s="134"/>
      <c r="NML48" s="134"/>
      <c r="NMM48" s="134"/>
      <c r="NMN48" s="134"/>
      <c r="NMO48" s="134"/>
      <c r="NMP48" s="134"/>
      <c r="NMQ48" s="134"/>
      <c r="NMR48" s="134"/>
      <c r="NMS48" s="134"/>
      <c r="NMT48" s="134"/>
      <c r="NMU48" s="134"/>
      <c r="NMV48" s="134"/>
      <c r="NMW48" s="134"/>
      <c r="NMX48" s="134"/>
      <c r="NMY48" s="134"/>
      <c r="NMZ48" s="134"/>
      <c r="NNA48" s="134"/>
      <c r="NNB48" s="134"/>
      <c r="NNC48" s="134"/>
      <c r="NND48" s="134"/>
      <c r="NNE48" s="134"/>
      <c r="NNF48" s="134"/>
      <c r="NNG48" s="134"/>
      <c r="NNH48" s="134"/>
      <c r="NNI48" s="134"/>
      <c r="NNJ48" s="134"/>
      <c r="NNK48" s="134"/>
      <c r="NNL48" s="134"/>
      <c r="NNM48" s="134"/>
      <c r="NNN48" s="134"/>
      <c r="NNO48" s="134"/>
      <c r="NNP48" s="134"/>
      <c r="NNQ48" s="134"/>
      <c r="NNR48" s="134"/>
      <c r="NNS48" s="134"/>
      <c r="NNT48" s="134"/>
      <c r="NNU48" s="134"/>
      <c r="NNV48" s="134"/>
      <c r="NNW48" s="134"/>
      <c r="NNX48" s="134"/>
      <c r="NNY48" s="134"/>
      <c r="NNZ48" s="134"/>
      <c r="NOA48" s="134"/>
      <c r="NOB48" s="134"/>
      <c r="NOC48" s="134"/>
      <c r="NOD48" s="134"/>
      <c r="NOE48" s="134"/>
      <c r="NOF48" s="134"/>
      <c r="NOG48" s="134"/>
      <c r="NOH48" s="134"/>
      <c r="NOI48" s="134"/>
      <c r="NOJ48" s="134"/>
      <c r="NOK48" s="134"/>
      <c r="NOL48" s="134"/>
      <c r="NOM48" s="134"/>
      <c r="NON48" s="134"/>
      <c r="NOO48" s="134"/>
      <c r="NOP48" s="134"/>
      <c r="NOQ48" s="134"/>
      <c r="NOR48" s="134"/>
      <c r="NOS48" s="134"/>
      <c r="NOT48" s="134"/>
      <c r="NOU48" s="134"/>
      <c r="NOV48" s="134"/>
      <c r="NOW48" s="134"/>
      <c r="NOX48" s="134"/>
      <c r="NOY48" s="134"/>
      <c r="NOZ48" s="134"/>
      <c r="NPA48" s="134"/>
      <c r="NPB48" s="134"/>
      <c r="NPC48" s="134"/>
      <c r="NPD48" s="134"/>
      <c r="NPE48" s="134"/>
      <c r="NPF48" s="134"/>
      <c r="NPG48" s="134"/>
      <c r="NPH48" s="134"/>
      <c r="NPI48" s="134"/>
      <c r="NPJ48" s="134"/>
      <c r="NPK48" s="134"/>
      <c r="NPL48" s="134"/>
      <c r="NPM48" s="134"/>
      <c r="NPN48" s="134"/>
      <c r="NPO48" s="134"/>
      <c r="NPP48" s="134"/>
      <c r="NPQ48" s="134"/>
      <c r="NPR48" s="134"/>
      <c r="NPS48" s="134"/>
      <c r="NPT48" s="134"/>
      <c r="NPU48" s="134"/>
      <c r="NPV48" s="134"/>
      <c r="NPW48" s="134"/>
      <c r="NPX48" s="134"/>
      <c r="NPY48" s="134"/>
      <c r="NPZ48" s="134"/>
      <c r="NQA48" s="134"/>
      <c r="NQB48" s="134"/>
      <c r="NQC48" s="134"/>
      <c r="NQD48" s="134"/>
      <c r="NQE48" s="134"/>
      <c r="NQF48" s="134"/>
      <c r="NQG48" s="134"/>
      <c r="NQH48" s="134"/>
      <c r="NQI48" s="134"/>
      <c r="NQJ48" s="134"/>
      <c r="NQK48" s="134"/>
      <c r="NQL48" s="134"/>
      <c r="NQM48" s="134"/>
      <c r="NQN48" s="134"/>
      <c r="NQO48" s="134"/>
      <c r="NQP48" s="134"/>
      <c r="NQQ48" s="134"/>
      <c r="NQR48" s="134"/>
      <c r="NQS48" s="134"/>
      <c r="NQT48" s="134"/>
      <c r="NQU48" s="134"/>
      <c r="NQV48" s="134"/>
      <c r="NQW48" s="134"/>
      <c r="NQX48" s="134"/>
      <c r="NQY48" s="134"/>
      <c r="NQZ48" s="134"/>
      <c r="NRA48" s="134"/>
      <c r="NRB48" s="134"/>
      <c r="NRC48" s="134"/>
      <c r="NRD48" s="134"/>
      <c r="NRE48" s="134"/>
      <c r="NRF48" s="134"/>
      <c r="NRG48" s="134"/>
      <c r="NRH48" s="134"/>
      <c r="NRI48" s="134"/>
      <c r="NRJ48" s="134"/>
      <c r="NRK48" s="134"/>
      <c r="NRL48" s="134"/>
      <c r="NRM48" s="134"/>
      <c r="NRN48" s="134"/>
      <c r="NRO48" s="134"/>
      <c r="NRP48" s="134"/>
      <c r="NRQ48" s="134"/>
      <c r="NRR48" s="134"/>
      <c r="NRS48" s="134"/>
      <c r="NRT48" s="134"/>
      <c r="NRU48" s="134"/>
      <c r="NRV48" s="134"/>
      <c r="NRW48" s="134"/>
      <c r="NRX48" s="134"/>
      <c r="NRY48" s="134"/>
      <c r="NRZ48" s="134"/>
      <c r="NSA48" s="134"/>
      <c r="NSB48" s="134"/>
      <c r="NSC48" s="134"/>
      <c r="NSD48" s="134"/>
      <c r="NSE48" s="134"/>
      <c r="NSF48" s="134"/>
      <c r="NSG48" s="134"/>
      <c r="NSH48" s="134"/>
      <c r="NSI48" s="134"/>
      <c r="NSJ48" s="134"/>
      <c r="NSK48" s="134"/>
      <c r="NSL48" s="134"/>
      <c r="NSM48" s="134"/>
      <c r="NSN48" s="134"/>
      <c r="NSO48" s="134"/>
      <c r="NSP48" s="134"/>
      <c r="NSQ48" s="134"/>
      <c r="NSR48" s="134"/>
      <c r="NSS48" s="134"/>
      <c r="NST48" s="134"/>
      <c r="NSU48" s="134"/>
      <c r="NSV48" s="134"/>
      <c r="NSW48" s="134"/>
      <c r="NSX48" s="134"/>
      <c r="NSY48" s="134"/>
      <c r="NSZ48" s="134"/>
      <c r="NTA48" s="134"/>
      <c r="NTB48" s="134"/>
      <c r="NTC48" s="134"/>
      <c r="NTD48" s="134"/>
      <c r="NTE48" s="134"/>
      <c r="NTF48" s="134"/>
      <c r="NTG48" s="134"/>
      <c r="NTH48" s="134"/>
      <c r="NTI48" s="134"/>
      <c r="NTJ48" s="134"/>
      <c r="NTK48" s="134"/>
      <c r="NTL48" s="134"/>
      <c r="NTM48" s="134"/>
      <c r="NTN48" s="134"/>
      <c r="NTO48" s="134"/>
      <c r="NTP48" s="134"/>
      <c r="NTQ48" s="134"/>
      <c r="NTR48" s="134"/>
      <c r="NTS48" s="134"/>
      <c r="NTT48" s="134"/>
      <c r="NTU48" s="134"/>
      <c r="NTV48" s="134"/>
      <c r="NTW48" s="134"/>
      <c r="NTX48" s="134"/>
      <c r="NTY48" s="134"/>
      <c r="NTZ48" s="134"/>
      <c r="NUA48" s="134"/>
      <c r="NUB48" s="134"/>
      <c r="NUC48" s="134"/>
      <c r="NUD48" s="134"/>
      <c r="NUE48" s="134"/>
      <c r="NUF48" s="134"/>
      <c r="NUG48" s="134"/>
      <c r="NUH48" s="134"/>
      <c r="NUI48" s="134"/>
      <c r="NUJ48" s="134"/>
      <c r="NUK48" s="134"/>
      <c r="NUL48" s="134"/>
      <c r="NUM48" s="134"/>
      <c r="NUN48" s="134"/>
      <c r="NUO48" s="134"/>
      <c r="NUP48" s="134"/>
      <c r="NUQ48" s="134"/>
      <c r="NUR48" s="134"/>
      <c r="NUS48" s="134"/>
      <c r="NUT48" s="134"/>
      <c r="NUU48" s="134"/>
      <c r="NUV48" s="134"/>
      <c r="NUW48" s="134"/>
      <c r="NUX48" s="134"/>
      <c r="NUY48" s="134"/>
      <c r="NUZ48" s="134"/>
      <c r="NVA48" s="134"/>
      <c r="NVB48" s="134"/>
      <c r="NVC48" s="134"/>
      <c r="NVD48" s="134"/>
      <c r="NVE48" s="134"/>
      <c r="NVF48" s="134"/>
      <c r="NVG48" s="134"/>
      <c r="NVH48" s="134"/>
      <c r="NVI48" s="134"/>
      <c r="NVJ48" s="134"/>
      <c r="NVK48" s="134"/>
      <c r="NVL48" s="134"/>
      <c r="NVM48" s="134"/>
      <c r="NVN48" s="134"/>
      <c r="NVO48" s="134"/>
      <c r="NVP48" s="134"/>
      <c r="NVQ48" s="134"/>
      <c r="NVR48" s="134"/>
      <c r="NVS48" s="134"/>
      <c r="NVT48" s="134"/>
      <c r="NVU48" s="134"/>
      <c r="NVV48" s="134"/>
      <c r="NVW48" s="134"/>
      <c r="NVX48" s="134"/>
      <c r="NVY48" s="134"/>
      <c r="NVZ48" s="134"/>
      <c r="NWA48" s="134"/>
      <c r="NWB48" s="134"/>
      <c r="NWC48" s="134"/>
      <c r="NWD48" s="134"/>
      <c r="NWE48" s="134"/>
      <c r="NWF48" s="134"/>
      <c r="NWG48" s="134"/>
      <c r="NWH48" s="134"/>
      <c r="NWI48" s="134"/>
      <c r="NWJ48" s="134"/>
      <c r="NWK48" s="134"/>
      <c r="NWL48" s="134"/>
      <c r="NWM48" s="134"/>
      <c r="NWN48" s="134"/>
      <c r="NWO48" s="134"/>
      <c r="NWP48" s="134"/>
      <c r="NWQ48" s="134"/>
      <c r="NWR48" s="134"/>
      <c r="NWS48" s="134"/>
      <c r="NWT48" s="134"/>
      <c r="NWU48" s="134"/>
      <c r="NWV48" s="134"/>
      <c r="NWW48" s="134"/>
      <c r="NWX48" s="134"/>
      <c r="NWY48" s="134"/>
      <c r="NWZ48" s="134"/>
      <c r="NXA48" s="134"/>
      <c r="NXB48" s="134"/>
      <c r="NXC48" s="134"/>
      <c r="NXD48" s="134"/>
      <c r="NXE48" s="134"/>
      <c r="NXF48" s="134"/>
      <c r="NXG48" s="134"/>
      <c r="NXH48" s="134"/>
      <c r="NXI48" s="134"/>
      <c r="NXJ48" s="134"/>
      <c r="NXK48" s="134"/>
      <c r="NXL48" s="134"/>
      <c r="NXM48" s="134"/>
      <c r="NXN48" s="134"/>
      <c r="NXO48" s="134"/>
      <c r="NXP48" s="134"/>
      <c r="NXQ48" s="134"/>
      <c r="NXR48" s="134"/>
      <c r="NXS48" s="134"/>
      <c r="NXT48" s="134"/>
      <c r="NXU48" s="134"/>
      <c r="NXV48" s="134"/>
      <c r="NXW48" s="134"/>
      <c r="NXX48" s="134"/>
      <c r="NXY48" s="134"/>
      <c r="NXZ48" s="134"/>
      <c r="NYA48" s="134"/>
      <c r="NYB48" s="134"/>
      <c r="NYC48" s="134"/>
      <c r="NYD48" s="134"/>
      <c r="NYE48" s="134"/>
      <c r="NYF48" s="134"/>
      <c r="NYG48" s="134"/>
      <c r="NYH48" s="134"/>
      <c r="NYI48" s="134"/>
      <c r="NYJ48" s="134"/>
      <c r="NYK48" s="134"/>
      <c r="NYL48" s="134"/>
      <c r="NYM48" s="134"/>
      <c r="NYN48" s="134"/>
      <c r="NYO48" s="134"/>
      <c r="NYP48" s="134"/>
      <c r="NYQ48" s="134"/>
      <c r="NYR48" s="134"/>
      <c r="NYS48" s="134"/>
      <c r="NYT48" s="134"/>
      <c r="NYU48" s="134"/>
      <c r="NYV48" s="134"/>
      <c r="NYW48" s="134"/>
      <c r="NYX48" s="134"/>
      <c r="NYY48" s="134"/>
      <c r="NYZ48" s="134"/>
      <c r="NZA48" s="134"/>
      <c r="NZB48" s="134"/>
      <c r="NZC48" s="134"/>
      <c r="NZD48" s="134"/>
      <c r="NZE48" s="134"/>
      <c r="NZF48" s="134"/>
      <c r="NZG48" s="134"/>
      <c r="NZH48" s="134"/>
      <c r="NZI48" s="134"/>
      <c r="NZJ48" s="134"/>
      <c r="NZK48" s="134"/>
      <c r="NZL48" s="134"/>
      <c r="NZM48" s="134"/>
      <c r="NZN48" s="134"/>
      <c r="NZO48" s="134"/>
      <c r="NZP48" s="134"/>
      <c r="NZQ48" s="134"/>
      <c r="NZR48" s="134"/>
      <c r="NZS48" s="134"/>
      <c r="NZT48" s="134"/>
      <c r="NZU48" s="134"/>
      <c r="NZV48" s="134"/>
      <c r="NZW48" s="134"/>
      <c r="NZX48" s="134"/>
      <c r="NZY48" s="134"/>
      <c r="NZZ48" s="134"/>
      <c r="OAA48" s="134"/>
      <c r="OAB48" s="134"/>
      <c r="OAC48" s="134"/>
      <c r="OAD48" s="134"/>
      <c r="OAE48" s="134"/>
      <c r="OAF48" s="134"/>
      <c r="OAG48" s="134"/>
      <c r="OAH48" s="134"/>
      <c r="OAI48" s="134"/>
      <c r="OAJ48" s="134"/>
      <c r="OAK48" s="134"/>
      <c r="OAL48" s="134"/>
      <c r="OAM48" s="134"/>
      <c r="OAN48" s="134"/>
      <c r="OAO48" s="134"/>
      <c r="OAP48" s="134"/>
      <c r="OAQ48" s="134"/>
      <c r="OAR48" s="134"/>
      <c r="OAS48" s="134"/>
      <c r="OAT48" s="134"/>
      <c r="OAU48" s="134"/>
      <c r="OAV48" s="134"/>
      <c r="OAW48" s="134"/>
      <c r="OAX48" s="134"/>
      <c r="OAY48" s="134"/>
      <c r="OAZ48" s="134"/>
      <c r="OBA48" s="134"/>
      <c r="OBB48" s="134"/>
      <c r="OBC48" s="134"/>
      <c r="OBD48" s="134"/>
      <c r="OBE48" s="134"/>
      <c r="OBF48" s="134"/>
      <c r="OBG48" s="134"/>
      <c r="OBH48" s="134"/>
      <c r="OBI48" s="134"/>
      <c r="OBJ48" s="134"/>
      <c r="OBK48" s="134"/>
      <c r="OBL48" s="134"/>
      <c r="OBM48" s="134"/>
      <c r="OBN48" s="134"/>
      <c r="OBO48" s="134"/>
      <c r="OBP48" s="134"/>
      <c r="OBQ48" s="134"/>
      <c r="OBR48" s="134"/>
      <c r="OBS48" s="134"/>
      <c r="OBT48" s="134"/>
      <c r="OBU48" s="134"/>
      <c r="OBV48" s="134"/>
      <c r="OBW48" s="134"/>
      <c r="OBX48" s="134"/>
      <c r="OBY48" s="134"/>
      <c r="OBZ48" s="134"/>
      <c r="OCA48" s="134"/>
      <c r="OCB48" s="134"/>
      <c r="OCC48" s="134"/>
      <c r="OCD48" s="134"/>
      <c r="OCE48" s="134"/>
      <c r="OCF48" s="134"/>
      <c r="OCG48" s="134"/>
      <c r="OCH48" s="134"/>
      <c r="OCI48" s="134"/>
      <c r="OCJ48" s="134"/>
      <c r="OCK48" s="134"/>
      <c r="OCL48" s="134"/>
      <c r="OCM48" s="134"/>
      <c r="OCN48" s="134"/>
      <c r="OCO48" s="134"/>
      <c r="OCP48" s="134"/>
      <c r="OCQ48" s="134"/>
      <c r="OCR48" s="134"/>
      <c r="OCS48" s="134"/>
      <c r="OCT48" s="134"/>
      <c r="OCU48" s="134"/>
      <c r="OCV48" s="134"/>
      <c r="OCW48" s="134"/>
      <c r="OCX48" s="134"/>
      <c r="OCY48" s="134"/>
      <c r="OCZ48" s="134"/>
      <c r="ODA48" s="134"/>
      <c r="ODB48" s="134"/>
      <c r="ODC48" s="134"/>
      <c r="ODD48" s="134"/>
      <c r="ODE48" s="134"/>
      <c r="ODF48" s="134"/>
      <c r="ODG48" s="134"/>
      <c r="ODH48" s="134"/>
      <c r="ODI48" s="134"/>
      <c r="ODJ48" s="134"/>
      <c r="ODK48" s="134"/>
      <c r="ODL48" s="134"/>
      <c r="ODM48" s="134"/>
      <c r="ODN48" s="134"/>
      <c r="ODO48" s="134"/>
      <c r="ODP48" s="134"/>
      <c r="ODQ48" s="134"/>
      <c r="ODR48" s="134"/>
      <c r="ODS48" s="134"/>
      <c r="ODT48" s="134"/>
      <c r="ODU48" s="134"/>
      <c r="ODV48" s="134"/>
      <c r="ODW48" s="134"/>
      <c r="ODX48" s="134"/>
      <c r="ODY48" s="134"/>
      <c r="ODZ48" s="134"/>
      <c r="OEA48" s="134"/>
      <c r="OEB48" s="134"/>
      <c r="OEC48" s="134"/>
      <c r="OED48" s="134"/>
      <c r="OEE48" s="134"/>
      <c r="OEF48" s="134"/>
      <c r="OEG48" s="134"/>
      <c r="OEH48" s="134"/>
      <c r="OEI48" s="134"/>
      <c r="OEJ48" s="134"/>
      <c r="OEK48" s="134"/>
      <c r="OEL48" s="134"/>
      <c r="OEM48" s="134"/>
      <c r="OEN48" s="134"/>
      <c r="OEO48" s="134"/>
      <c r="OEP48" s="134"/>
      <c r="OEQ48" s="134"/>
      <c r="OER48" s="134"/>
      <c r="OES48" s="134"/>
      <c r="OET48" s="134"/>
      <c r="OEU48" s="134"/>
      <c r="OEV48" s="134"/>
      <c r="OEW48" s="134"/>
      <c r="OEX48" s="134"/>
      <c r="OEY48" s="134"/>
      <c r="OEZ48" s="134"/>
      <c r="OFA48" s="134"/>
      <c r="OFB48" s="134"/>
      <c r="OFC48" s="134"/>
      <c r="OFD48" s="134"/>
      <c r="OFE48" s="134"/>
      <c r="OFF48" s="134"/>
      <c r="OFG48" s="134"/>
      <c r="OFH48" s="134"/>
      <c r="OFI48" s="134"/>
      <c r="OFJ48" s="134"/>
      <c r="OFK48" s="134"/>
      <c r="OFL48" s="134"/>
      <c r="OFM48" s="134"/>
      <c r="OFN48" s="134"/>
      <c r="OFO48" s="134"/>
      <c r="OFP48" s="134"/>
      <c r="OFQ48" s="134"/>
      <c r="OFR48" s="134"/>
      <c r="OFS48" s="134"/>
      <c r="OFT48" s="134"/>
      <c r="OFU48" s="134"/>
      <c r="OFV48" s="134"/>
      <c r="OFW48" s="134"/>
      <c r="OFX48" s="134"/>
      <c r="OFY48" s="134"/>
      <c r="OFZ48" s="134"/>
      <c r="OGA48" s="134"/>
      <c r="OGB48" s="134"/>
      <c r="OGC48" s="134"/>
      <c r="OGD48" s="134"/>
      <c r="OGE48" s="134"/>
      <c r="OGF48" s="134"/>
      <c r="OGG48" s="134"/>
      <c r="OGH48" s="134"/>
      <c r="OGI48" s="134"/>
      <c r="OGJ48" s="134"/>
      <c r="OGK48" s="134"/>
      <c r="OGL48" s="134"/>
      <c r="OGM48" s="134"/>
      <c r="OGN48" s="134"/>
      <c r="OGO48" s="134"/>
      <c r="OGP48" s="134"/>
      <c r="OGQ48" s="134"/>
      <c r="OGR48" s="134"/>
      <c r="OGS48" s="134"/>
      <c r="OGT48" s="134"/>
      <c r="OGU48" s="134"/>
      <c r="OGV48" s="134"/>
      <c r="OGW48" s="134"/>
      <c r="OGX48" s="134"/>
      <c r="OGY48" s="134"/>
      <c r="OGZ48" s="134"/>
      <c r="OHA48" s="134"/>
      <c r="OHB48" s="134"/>
      <c r="OHC48" s="134"/>
      <c r="OHD48" s="134"/>
      <c r="OHE48" s="134"/>
      <c r="OHF48" s="134"/>
      <c r="OHG48" s="134"/>
      <c r="OHH48" s="134"/>
      <c r="OHI48" s="134"/>
      <c r="OHJ48" s="134"/>
      <c r="OHK48" s="134"/>
      <c r="OHL48" s="134"/>
      <c r="OHM48" s="134"/>
      <c r="OHN48" s="134"/>
      <c r="OHO48" s="134"/>
      <c r="OHP48" s="134"/>
      <c r="OHQ48" s="134"/>
      <c r="OHR48" s="134"/>
      <c r="OHS48" s="134"/>
      <c r="OHT48" s="134"/>
      <c r="OHU48" s="134"/>
      <c r="OHV48" s="134"/>
      <c r="OHW48" s="134"/>
      <c r="OHX48" s="134"/>
      <c r="OHY48" s="134"/>
      <c r="OHZ48" s="134"/>
      <c r="OIA48" s="134"/>
      <c r="OIB48" s="134"/>
      <c r="OIC48" s="134"/>
      <c r="OID48" s="134"/>
      <c r="OIE48" s="134"/>
      <c r="OIF48" s="134"/>
      <c r="OIG48" s="134"/>
      <c r="OIH48" s="134"/>
      <c r="OII48" s="134"/>
      <c r="OIJ48" s="134"/>
      <c r="OIK48" s="134"/>
      <c r="OIL48" s="134"/>
      <c r="OIM48" s="134"/>
      <c r="OIN48" s="134"/>
      <c r="OIO48" s="134"/>
      <c r="OIP48" s="134"/>
      <c r="OIQ48" s="134"/>
      <c r="OIR48" s="134"/>
      <c r="OIS48" s="134"/>
      <c r="OIT48" s="134"/>
      <c r="OIU48" s="134"/>
      <c r="OIV48" s="134"/>
      <c r="OIW48" s="134"/>
      <c r="OIX48" s="134"/>
      <c r="OIY48" s="134"/>
      <c r="OIZ48" s="134"/>
      <c r="OJA48" s="134"/>
      <c r="OJB48" s="134"/>
      <c r="OJC48" s="134"/>
      <c r="OJD48" s="134"/>
      <c r="OJE48" s="134"/>
      <c r="OJF48" s="134"/>
      <c r="OJG48" s="134"/>
      <c r="OJH48" s="134"/>
      <c r="OJI48" s="134"/>
      <c r="OJJ48" s="134"/>
      <c r="OJK48" s="134"/>
      <c r="OJL48" s="134"/>
      <c r="OJM48" s="134"/>
      <c r="OJN48" s="134"/>
      <c r="OJO48" s="134"/>
      <c r="OJP48" s="134"/>
      <c r="OJQ48" s="134"/>
      <c r="OJR48" s="134"/>
      <c r="OJS48" s="134"/>
      <c r="OJT48" s="134"/>
      <c r="OJU48" s="134"/>
      <c r="OJV48" s="134"/>
      <c r="OJW48" s="134"/>
      <c r="OJX48" s="134"/>
      <c r="OJY48" s="134"/>
      <c r="OJZ48" s="134"/>
      <c r="OKA48" s="134"/>
      <c r="OKB48" s="134"/>
      <c r="OKC48" s="134"/>
      <c r="OKD48" s="134"/>
      <c r="OKE48" s="134"/>
      <c r="OKF48" s="134"/>
      <c r="OKG48" s="134"/>
      <c r="OKH48" s="134"/>
      <c r="OKI48" s="134"/>
      <c r="OKJ48" s="134"/>
      <c r="OKK48" s="134"/>
      <c r="OKL48" s="134"/>
      <c r="OKM48" s="134"/>
      <c r="OKN48" s="134"/>
      <c r="OKO48" s="134"/>
      <c r="OKP48" s="134"/>
      <c r="OKQ48" s="134"/>
      <c r="OKR48" s="134"/>
      <c r="OKS48" s="134"/>
      <c r="OKT48" s="134"/>
      <c r="OKU48" s="134"/>
      <c r="OKV48" s="134"/>
      <c r="OKW48" s="134"/>
      <c r="OKX48" s="134"/>
      <c r="OKY48" s="134"/>
      <c r="OKZ48" s="134"/>
      <c r="OLA48" s="134"/>
      <c r="OLB48" s="134"/>
      <c r="OLC48" s="134"/>
      <c r="OLD48" s="134"/>
      <c r="OLE48" s="134"/>
      <c r="OLF48" s="134"/>
      <c r="OLG48" s="134"/>
      <c r="OLH48" s="134"/>
      <c r="OLI48" s="134"/>
      <c r="OLJ48" s="134"/>
      <c r="OLK48" s="134"/>
      <c r="OLL48" s="134"/>
      <c r="OLM48" s="134"/>
      <c r="OLN48" s="134"/>
      <c r="OLO48" s="134"/>
      <c r="OLP48" s="134"/>
      <c r="OLQ48" s="134"/>
      <c r="OLR48" s="134"/>
      <c r="OLS48" s="134"/>
      <c r="OLT48" s="134"/>
      <c r="OLU48" s="134"/>
      <c r="OLV48" s="134"/>
      <c r="OLW48" s="134"/>
      <c r="OLX48" s="134"/>
      <c r="OLY48" s="134"/>
      <c r="OLZ48" s="134"/>
      <c r="OMA48" s="134"/>
      <c r="OMB48" s="134"/>
      <c r="OMC48" s="134"/>
      <c r="OMD48" s="134"/>
      <c r="OME48" s="134"/>
      <c r="OMF48" s="134"/>
      <c r="OMG48" s="134"/>
      <c r="OMH48" s="134"/>
      <c r="OMI48" s="134"/>
      <c r="OMJ48" s="134"/>
      <c r="OMK48" s="134"/>
      <c r="OML48" s="134"/>
      <c r="OMM48" s="134"/>
      <c r="OMN48" s="134"/>
      <c r="OMO48" s="134"/>
      <c r="OMP48" s="134"/>
      <c r="OMQ48" s="134"/>
      <c r="OMR48" s="134"/>
      <c r="OMS48" s="134"/>
      <c r="OMT48" s="134"/>
      <c r="OMU48" s="134"/>
      <c r="OMV48" s="134"/>
      <c r="OMW48" s="134"/>
      <c r="OMX48" s="134"/>
      <c r="OMY48" s="134"/>
      <c r="OMZ48" s="134"/>
      <c r="ONA48" s="134"/>
      <c r="ONB48" s="134"/>
      <c r="ONC48" s="134"/>
      <c r="OND48" s="134"/>
      <c r="ONE48" s="134"/>
      <c r="ONF48" s="134"/>
      <c r="ONG48" s="134"/>
      <c r="ONH48" s="134"/>
      <c r="ONI48" s="134"/>
      <c r="ONJ48" s="134"/>
      <c r="ONK48" s="134"/>
      <c r="ONL48" s="134"/>
      <c r="ONM48" s="134"/>
      <c r="ONN48" s="134"/>
      <c r="ONO48" s="134"/>
      <c r="ONP48" s="134"/>
      <c r="ONQ48" s="134"/>
      <c r="ONR48" s="134"/>
      <c r="ONS48" s="134"/>
      <c r="ONT48" s="134"/>
      <c r="ONU48" s="134"/>
      <c r="ONV48" s="134"/>
      <c r="ONW48" s="134"/>
      <c r="ONX48" s="134"/>
      <c r="ONY48" s="134"/>
      <c r="ONZ48" s="134"/>
      <c r="OOA48" s="134"/>
      <c r="OOB48" s="134"/>
      <c r="OOC48" s="134"/>
      <c r="OOD48" s="134"/>
      <c r="OOE48" s="134"/>
      <c r="OOF48" s="134"/>
      <c r="OOG48" s="134"/>
      <c r="OOH48" s="134"/>
      <c r="OOI48" s="134"/>
      <c r="OOJ48" s="134"/>
      <c r="OOK48" s="134"/>
      <c r="OOL48" s="134"/>
      <c r="OOM48" s="134"/>
      <c r="OON48" s="134"/>
      <c r="OOO48" s="134"/>
      <c r="OOP48" s="134"/>
      <c r="OOQ48" s="134"/>
      <c r="OOR48" s="134"/>
      <c r="OOS48" s="134"/>
      <c r="OOT48" s="134"/>
      <c r="OOU48" s="134"/>
      <c r="OOV48" s="134"/>
      <c r="OOW48" s="134"/>
      <c r="OOX48" s="134"/>
      <c r="OOY48" s="134"/>
      <c r="OOZ48" s="134"/>
      <c r="OPA48" s="134"/>
      <c r="OPB48" s="134"/>
      <c r="OPC48" s="134"/>
      <c r="OPD48" s="134"/>
      <c r="OPE48" s="134"/>
      <c r="OPF48" s="134"/>
      <c r="OPG48" s="134"/>
      <c r="OPH48" s="134"/>
      <c r="OPI48" s="134"/>
      <c r="OPJ48" s="134"/>
      <c r="OPK48" s="134"/>
      <c r="OPL48" s="134"/>
      <c r="OPM48" s="134"/>
      <c r="OPN48" s="134"/>
      <c r="OPO48" s="134"/>
      <c r="OPP48" s="134"/>
      <c r="OPQ48" s="134"/>
      <c r="OPR48" s="134"/>
      <c r="OPS48" s="134"/>
      <c r="OPT48" s="134"/>
      <c r="OPU48" s="134"/>
      <c r="OPV48" s="134"/>
      <c r="OPW48" s="134"/>
      <c r="OPX48" s="134"/>
      <c r="OPY48" s="134"/>
      <c r="OPZ48" s="134"/>
      <c r="OQA48" s="134"/>
      <c r="OQB48" s="134"/>
      <c r="OQC48" s="134"/>
      <c r="OQD48" s="134"/>
      <c r="OQE48" s="134"/>
      <c r="OQF48" s="134"/>
      <c r="OQG48" s="134"/>
      <c r="OQH48" s="134"/>
      <c r="OQI48" s="134"/>
      <c r="OQJ48" s="134"/>
      <c r="OQK48" s="134"/>
      <c r="OQL48" s="134"/>
      <c r="OQM48" s="134"/>
      <c r="OQN48" s="134"/>
      <c r="OQO48" s="134"/>
      <c r="OQP48" s="134"/>
      <c r="OQQ48" s="134"/>
      <c r="OQR48" s="134"/>
      <c r="OQS48" s="134"/>
      <c r="OQT48" s="134"/>
      <c r="OQU48" s="134"/>
      <c r="OQV48" s="134"/>
      <c r="OQW48" s="134"/>
      <c r="OQX48" s="134"/>
      <c r="OQY48" s="134"/>
      <c r="OQZ48" s="134"/>
      <c r="ORA48" s="134"/>
      <c r="ORB48" s="134"/>
      <c r="ORC48" s="134"/>
      <c r="ORD48" s="134"/>
      <c r="ORE48" s="134"/>
      <c r="ORF48" s="134"/>
      <c r="ORG48" s="134"/>
      <c r="ORH48" s="134"/>
      <c r="ORI48" s="134"/>
      <c r="ORJ48" s="134"/>
      <c r="ORK48" s="134"/>
      <c r="ORL48" s="134"/>
      <c r="ORM48" s="134"/>
      <c r="ORN48" s="134"/>
      <c r="ORO48" s="134"/>
      <c r="ORP48" s="134"/>
      <c r="ORQ48" s="134"/>
      <c r="ORR48" s="134"/>
      <c r="ORS48" s="134"/>
      <c r="ORT48" s="134"/>
      <c r="ORU48" s="134"/>
      <c r="ORV48" s="134"/>
      <c r="ORW48" s="134"/>
      <c r="ORX48" s="134"/>
      <c r="ORY48" s="134"/>
      <c r="ORZ48" s="134"/>
      <c r="OSA48" s="134"/>
      <c r="OSB48" s="134"/>
      <c r="OSC48" s="134"/>
      <c r="OSD48" s="134"/>
      <c r="OSE48" s="134"/>
      <c r="OSF48" s="134"/>
      <c r="OSG48" s="134"/>
      <c r="OSH48" s="134"/>
      <c r="OSI48" s="134"/>
      <c r="OSJ48" s="134"/>
      <c r="OSK48" s="134"/>
      <c r="OSL48" s="134"/>
      <c r="OSM48" s="134"/>
      <c r="OSN48" s="134"/>
      <c r="OSO48" s="134"/>
      <c r="OSP48" s="134"/>
      <c r="OSQ48" s="134"/>
      <c r="OSR48" s="134"/>
      <c r="OSS48" s="134"/>
      <c r="OST48" s="134"/>
      <c r="OSU48" s="134"/>
      <c r="OSV48" s="134"/>
      <c r="OSW48" s="134"/>
      <c r="OSX48" s="134"/>
      <c r="OSY48" s="134"/>
      <c r="OSZ48" s="134"/>
      <c r="OTA48" s="134"/>
      <c r="OTB48" s="134"/>
      <c r="OTC48" s="134"/>
      <c r="OTD48" s="134"/>
      <c r="OTE48" s="134"/>
      <c r="OTF48" s="134"/>
      <c r="OTG48" s="134"/>
      <c r="OTH48" s="134"/>
      <c r="OTI48" s="134"/>
      <c r="OTJ48" s="134"/>
      <c r="OTK48" s="134"/>
      <c r="OTL48" s="134"/>
      <c r="OTM48" s="134"/>
      <c r="OTN48" s="134"/>
      <c r="OTO48" s="134"/>
      <c r="OTP48" s="134"/>
      <c r="OTQ48" s="134"/>
      <c r="OTR48" s="134"/>
      <c r="OTS48" s="134"/>
      <c r="OTT48" s="134"/>
      <c r="OTU48" s="134"/>
      <c r="OTV48" s="134"/>
      <c r="OTW48" s="134"/>
      <c r="OTX48" s="134"/>
      <c r="OTY48" s="134"/>
      <c r="OTZ48" s="134"/>
      <c r="OUA48" s="134"/>
      <c r="OUB48" s="134"/>
      <c r="OUC48" s="134"/>
      <c r="OUD48" s="134"/>
      <c r="OUE48" s="134"/>
      <c r="OUF48" s="134"/>
      <c r="OUG48" s="134"/>
      <c r="OUH48" s="134"/>
      <c r="OUI48" s="134"/>
      <c r="OUJ48" s="134"/>
      <c r="OUK48" s="134"/>
      <c r="OUL48" s="134"/>
      <c r="OUM48" s="134"/>
      <c r="OUN48" s="134"/>
      <c r="OUO48" s="134"/>
      <c r="OUP48" s="134"/>
      <c r="OUQ48" s="134"/>
      <c r="OUR48" s="134"/>
      <c r="OUS48" s="134"/>
      <c r="OUT48" s="134"/>
      <c r="OUU48" s="134"/>
      <c r="OUV48" s="134"/>
      <c r="OUW48" s="134"/>
      <c r="OUX48" s="134"/>
      <c r="OUY48" s="134"/>
      <c r="OUZ48" s="134"/>
      <c r="OVA48" s="134"/>
      <c r="OVB48" s="134"/>
      <c r="OVC48" s="134"/>
      <c r="OVD48" s="134"/>
      <c r="OVE48" s="134"/>
      <c r="OVF48" s="134"/>
      <c r="OVG48" s="134"/>
      <c r="OVH48" s="134"/>
      <c r="OVI48" s="134"/>
      <c r="OVJ48" s="134"/>
      <c r="OVK48" s="134"/>
      <c r="OVL48" s="134"/>
      <c r="OVM48" s="134"/>
      <c r="OVN48" s="134"/>
      <c r="OVO48" s="134"/>
      <c r="OVP48" s="134"/>
      <c r="OVQ48" s="134"/>
      <c r="OVR48" s="134"/>
      <c r="OVS48" s="134"/>
      <c r="OVT48" s="134"/>
      <c r="OVU48" s="134"/>
      <c r="OVV48" s="134"/>
      <c r="OVW48" s="134"/>
      <c r="OVX48" s="134"/>
      <c r="OVY48" s="134"/>
      <c r="OVZ48" s="134"/>
      <c r="OWA48" s="134"/>
      <c r="OWB48" s="134"/>
      <c r="OWC48" s="134"/>
      <c r="OWD48" s="134"/>
      <c r="OWE48" s="134"/>
      <c r="OWF48" s="134"/>
      <c r="OWG48" s="134"/>
      <c r="OWH48" s="134"/>
      <c r="OWI48" s="134"/>
      <c r="OWJ48" s="134"/>
      <c r="OWK48" s="134"/>
      <c r="OWL48" s="134"/>
      <c r="OWM48" s="134"/>
      <c r="OWN48" s="134"/>
      <c r="OWO48" s="134"/>
      <c r="OWP48" s="134"/>
      <c r="OWQ48" s="134"/>
      <c r="OWR48" s="134"/>
      <c r="OWS48" s="134"/>
      <c r="OWT48" s="134"/>
      <c r="OWU48" s="134"/>
      <c r="OWV48" s="134"/>
      <c r="OWW48" s="134"/>
      <c r="OWX48" s="134"/>
      <c r="OWY48" s="134"/>
      <c r="OWZ48" s="134"/>
      <c r="OXA48" s="134"/>
      <c r="OXB48" s="134"/>
      <c r="OXC48" s="134"/>
      <c r="OXD48" s="134"/>
      <c r="OXE48" s="134"/>
      <c r="OXF48" s="134"/>
      <c r="OXG48" s="134"/>
      <c r="OXH48" s="134"/>
      <c r="OXI48" s="134"/>
      <c r="OXJ48" s="134"/>
      <c r="OXK48" s="134"/>
      <c r="OXL48" s="134"/>
      <c r="OXM48" s="134"/>
      <c r="OXN48" s="134"/>
      <c r="OXO48" s="134"/>
      <c r="OXP48" s="134"/>
      <c r="OXQ48" s="134"/>
      <c r="OXR48" s="134"/>
      <c r="OXS48" s="134"/>
      <c r="OXT48" s="134"/>
      <c r="OXU48" s="134"/>
      <c r="OXV48" s="134"/>
      <c r="OXW48" s="134"/>
      <c r="OXX48" s="134"/>
      <c r="OXY48" s="134"/>
      <c r="OXZ48" s="134"/>
      <c r="OYA48" s="134"/>
      <c r="OYB48" s="134"/>
      <c r="OYC48" s="134"/>
      <c r="OYD48" s="134"/>
      <c r="OYE48" s="134"/>
      <c r="OYF48" s="134"/>
      <c r="OYG48" s="134"/>
      <c r="OYH48" s="134"/>
      <c r="OYI48" s="134"/>
      <c r="OYJ48" s="134"/>
      <c r="OYK48" s="134"/>
      <c r="OYL48" s="134"/>
      <c r="OYM48" s="134"/>
      <c r="OYN48" s="134"/>
      <c r="OYO48" s="134"/>
      <c r="OYP48" s="134"/>
      <c r="OYQ48" s="134"/>
      <c r="OYR48" s="134"/>
      <c r="OYS48" s="134"/>
      <c r="OYT48" s="134"/>
      <c r="OYU48" s="134"/>
      <c r="OYV48" s="134"/>
      <c r="OYW48" s="134"/>
      <c r="OYX48" s="134"/>
      <c r="OYY48" s="134"/>
      <c r="OYZ48" s="134"/>
      <c r="OZA48" s="134"/>
      <c r="OZB48" s="134"/>
      <c r="OZC48" s="134"/>
      <c r="OZD48" s="134"/>
      <c r="OZE48" s="134"/>
      <c r="OZF48" s="134"/>
      <c r="OZG48" s="134"/>
      <c r="OZH48" s="134"/>
      <c r="OZI48" s="134"/>
      <c r="OZJ48" s="134"/>
      <c r="OZK48" s="134"/>
      <c r="OZL48" s="134"/>
      <c r="OZM48" s="134"/>
      <c r="OZN48" s="134"/>
      <c r="OZO48" s="134"/>
      <c r="OZP48" s="134"/>
      <c r="OZQ48" s="134"/>
      <c r="OZR48" s="134"/>
      <c r="OZS48" s="134"/>
      <c r="OZT48" s="134"/>
      <c r="OZU48" s="134"/>
      <c r="OZV48" s="134"/>
      <c r="OZW48" s="134"/>
      <c r="OZX48" s="134"/>
      <c r="OZY48" s="134"/>
      <c r="OZZ48" s="134"/>
      <c r="PAA48" s="134"/>
      <c r="PAB48" s="134"/>
      <c r="PAC48" s="134"/>
      <c r="PAD48" s="134"/>
      <c r="PAE48" s="134"/>
      <c r="PAF48" s="134"/>
      <c r="PAG48" s="134"/>
      <c r="PAH48" s="134"/>
      <c r="PAI48" s="134"/>
      <c r="PAJ48" s="134"/>
      <c r="PAK48" s="134"/>
      <c r="PAL48" s="134"/>
      <c r="PAM48" s="134"/>
      <c r="PAN48" s="134"/>
      <c r="PAO48" s="134"/>
      <c r="PAP48" s="134"/>
      <c r="PAQ48" s="134"/>
      <c r="PAR48" s="134"/>
      <c r="PAS48" s="134"/>
      <c r="PAT48" s="134"/>
      <c r="PAU48" s="134"/>
      <c r="PAV48" s="134"/>
      <c r="PAW48" s="134"/>
      <c r="PAX48" s="134"/>
      <c r="PAY48" s="134"/>
      <c r="PAZ48" s="134"/>
      <c r="PBA48" s="134"/>
      <c r="PBB48" s="134"/>
      <c r="PBC48" s="134"/>
      <c r="PBD48" s="134"/>
      <c r="PBE48" s="134"/>
      <c r="PBF48" s="134"/>
      <c r="PBG48" s="134"/>
      <c r="PBH48" s="134"/>
      <c r="PBI48" s="134"/>
      <c r="PBJ48" s="134"/>
      <c r="PBK48" s="134"/>
      <c r="PBL48" s="134"/>
      <c r="PBM48" s="134"/>
      <c r="PBN48" s="134"/>
      <c r="PBO48" s="134"/>
      <c r="PBP48" s="134"/>
      <c r="PBQ48" s="134"/>
      <c r="PBR48" s="134"/>
      <c r="PBS48" s="134"/>
      <c r="PBT48" s="134"/>
      <c r="PBU48" s="134"/>
      <c r="PBV48" s="134"/>
      <c r="PBW48" s="134"/>
      <c r="PBX48" s="134"/>
      <c r="PBY48" s="134"/>
      <c r="PBZ48" s="134"/>
      <c r="PCA48" s="134"/>
      <c r="PCB48" s="134"/>
      <c r="PCC48" s="134"/>
      <c r="PCD48" s="134"/>
      <c r="PCE48" s="134"/>
      <c r="PCF48" s="134"/>
      <c r="PCG48" s="134"/>
      <c r="PCH48" s="134"/>
      <c r="PCI48" s="134"/>
      <c r="PCJ48" s="134"/>
      <c r="PCK48" s="134"/>
      <c r="PCL48" s="134"/>
      <c r="PCM48" s="134"/>
      <c r="PCN48" s="134"/>
      <c r="PCO48" s="134"/>
      <c r="PCP48" s="134"/>
      <c r="PCQ48" s="134"/>
      <c r="PCR48" s="134"/>
      <c r="PCS48" s="134"/>
      <c r="PCT48" s="134"/>
      <c r="PCU48" s="134"/>
      <c r="PCV48" s="134"/>
      <c r="PCW48" s="134"/>
      <c r="PCX48" s="134"/>
      <c r="PCY48" s="134"/>
      <c r="PCZ48" s="134"/>
      <c r="PDA48" s="134"/>
      <c r="PDB48" s="134"/>
      <c r="PDC48" s="134"/>
      <c r="PDD48" s="134"/>
      <c r="PDE48" s="134"/>
      <c r="PDF48" s="134"/>
      <c r="PDG48" s="134"/>
      <c r="PDH48" s="134"/>
      <c r="PDI48" s="134"/>
      <c r="PDJ48" s="134"/>
      <c r="PDK48" s="134"/>
      <c r="PDL48" s="134"/>
      <c r="PDM48" s="134"/>
      <c r="PDN48" s="134"/>
      <c r="PDO48" s="134"/>
      <c r="PDP48" s="134"/>
      <c r="PDQ48" s="134"/>
      <c r="PDR48" s="134"/>
      <c r="PDS48" s="134"/>
      <c r="PDT48" s="134"/>
      <c r="PDU48" s="134"/>
      <c r="PDV48" s="134"/>
      <c r="PDW48" s="134"/>
      <c r="PDX48" s="134"/>
      <c r="PDY48" s="134"/>
      <c r="PDZ48" s="134"/>
      <c r="PEA48" s="134"/>
      <c r="PEB48" s="134"/>
      <c r="PEC48" s="134"/>
      <c r="PED48" s="134"/>
      <c r="PEE48" s="134"/>
      <c r="PEF48" s="134"/>
      <c r="PEG48" s="134"/>
      <c r="PEH48" s="134"/>
      <c r="PEI48" s="134"/>
      <c r="PEJ48" s="134"/>
      <c r="PEK48" s="134"/>
      <c r="PEL48" s="134"/>
      <c r="PEM48" s="134"/>
      <c r="PEN48" s="134"/>
      <c r="PEO48" s="134"/>
      <c r="PEP48" s="134"/>
      <c r="PEQ48" s="134"/>
      <c r="PER48" s="134"/>
      <c r="PES48" s="134"/>
      <c r="PET48" s="134"/>
      <c r="PEU48" s="134"/>
      <c r="PEV48" s="134"/>
      <c r="PEW48" s="134"/>
      <c r="PEX48" s="134"/>
      <c r="PEY48" s="134"/>
      <c r="PEZ48" s="134"/>
      <c r="PFA48" s="134"/>
      <c r="PFB48" s="134"/>
      <c r="PFC48" s="134"/>
      <c r="PFD48" s="134"/>
      <c r="PFE48" s="134"/>
      <c r="PFF48" s="134"/>
      <c r="PFG48" s="134"/>
      <c r="PFH48" s="134"/>
      <c r="PFI48" s="134"/>
      <c r="PFJ48" s="134"/>
      <c r="PFK48" s="134"/>
      <c r="PFL48" s="134"/>
      <c r="PFM48" s="134"/>
      <c r="PFN48" s="134"/>
      <c r="PFO48" s="134"/>
      <c r="PFP48" s="134"/>
      <c r="PFQ48" s="134"/>
      <c r="PFR48" s="134"/>
      <c r="PFS48" s="134"/>
      <c r="PFT48" s="134"/>
      <c r="PFU48" s="134"/>
      <c r="PFV48" s="134"/>
      <c r="PFW48" s="134"/>
      <c r="PFX48" s="134"/>
      <c r="PFY48" s="134"/>
      <c r="PFZ48" s="134"/>
      <c r="PGA48" s="134"/>
      <c r="PGB48" s="134"/>
      <c r="PGC48" s="134"/>
      <c r="PGD48" s="134"/>
      <c r="PGE48" s="134"/>
      <c r="PGF48" s="134"/>
      <c r="PGG48" s="134"/>
      <c r="PGH48" s="134"/>
      <c r="PGI48" s="134"/>
      <c r="PGJ48" s="134"/>
      <c r="PGK48" s="134"/>
      <c r="PGL48" s="134"/>
      <c r="PGM48" s="134"/>
      <c r="PGN48" s="134"/>
      <c r="PGO48" s="134"/>
      <c r="PGP48" s="134"/>
      <c r="PGQ48" s="134"/>
      <c r="PGR48" s="134"/>
      <c r="PGS48" s="134"/>
      <c r="PGT48" s="134"/>
      <c r="PGU48" s="134"/>
      <c r="PGV48" s="134"/>
      <c r="PGW48" s="134"/>
      <c r="PGX48" s="134"/>
      <c r="PGY48" s="134"/>
      <c r="PGZ48" s="134"/>
      <c r="PHA48" s="134"/>
      <c r="PHB48" s="134"/>
      <c r="PHC48" s="134"/>
      <c r="PHD48" s="134"/>
      <c r="PHE48" s="134"/>
      <c r="PHF48" s="134"/>
      <c r="PHG48" s="134"/>
      <c r="PHH48" s="134"/>
      <c r="PHI48" s="134"/>
      <c r="PHJ48" s="134"/>
      <c r="PHK48" s="134"/>
      <c r="PHL48" s="134"/>
      <c r="PHM48" s="134"/>
      <c r="PHN48" s="134"/>
      <c r="PHO48" s="134"/>
      <c r="PHP48" s="134"/>
      <c r="PHQ48" s="134"/>
      <c r="PHR48" s="134"/>
      <c r="PHS48" s="134"/>
      <c r="PHT48" s="134"/>
      <c r="PHU48" s="134"/>
      <c r="PHV48" s="134"/>
      <c r="PHW48" s="134"/>
      <c r="PHX48" s="134"/>
      <c r="PHY48" s="134"/>
      <c r="PHZ48" s="134"/>
      <c r="PIA48" s="134"/>
      <c r="PIB48" s="134"/>
      <c r="PIC48" s="134"/>
      <c r="PID48" s="134"/>
      <c r="PIE48" s="134"/>
      <c r="PIF48" s="134"/>
      <c r="PIG48" s="134"/>
      <c r="PIH48" s="134"/>
      <c r="PII48" s="134"/>
      <c r="PIJ48" s="134"/>
      <c r="PIK48" s="134"/>
      <c r="PIL48" s="134"/>
      <c r="PIM48" s="134"/>
      <c r="PIN48" s="134"/>
      <c r="PIO48" s="134"/>
      <c r="PIP48" s="134"/>
      <c r="PIQ48" s="134"/>
      <c r="PIR48" s="134"/>
      <c r="PIS48" s="134"/>
      <c r="PIT48" s="134"/>
      <c r="PIU48" s="134"/>
      <c r="PIV48" s="134"/>
      <c r="PIW48" s="134"/>
      <c r="PIX48" s="134"/>
      <c r="PIY48" s="134"/>
      <c r="PIZ48" s="134"/>
      <c r="PJA48" s="134"/>
      <c r="PJB48" s="134"/>
      <c r="PJC48" s="134"/>
      <c r="PJD48" s="134"/>
      <c r="PJE48" s="134"/>
      <c r="PJF48" s="134"/>
      <c r="PJG48" s="134"/>
      <c r="PJH48" s="134"/>
      <c r="PJI48" s="134"/>
      <c r="PJJ48" s="134"/>
      <c r="PJK48" s="134"/>
      <c r="PJL48" s="134"/>
      <c r="PJM48" s="134"/>
      <c r="PJN48" s="134"/>
      <c r="PJO48" s="134"/>
      <c r="PJP48" s="134"/>
      <c r="PJQ48" s="134"/>
      <c r="PJR48" s="134"/>
      <c r="PJS48" s="134"/>
      <c r="PJT48" s="134"/>
      <c r="PJU48" s="134"/>
      <c r="PJV48" s="134"/>
      <c r="PJW48" s="134"/>
      <c r="PJX48" s="134"/>
      <c r="PJY48" s="134"/>
      <c r="PJZ48" s="134"/>
      <c r="PKA48" s="134"/>
      <c r="PKB48" s="134"/>
      <c r="PKC48" s="134"/>
      <c r="PKD48" s="134"/>
      <c r="PKE48" s="134"/>
      <c r="PKF48" s="134"/>
      <c r="PKG48" s="134"/>
      <c r="PKH48" s="134"/>
      <c r="PKI48" s="134"/>
      <c r="PKJ48" s="134"/>
      <c r="PKK48" s="134"/>
      <c r="PKL48" s="134"/>
      <c r="PKM48" s="134"/>
      <c r="PKN48" s="134"/>
      <c r="PKO48" s="134"/>
      <c r="PKP48" s="134"/>
      <c r="PKQ48" s="134"/>
      <c r="PKR48" s="134"/>
      <c r="PKS48" s="134"/>
      <c r="PKT48" s="134"/>
      <c r="PKU48" s="134"/>
      <c r="PKV48" s="134"/>
      <c r="PKW48" s="134"/>
      <c r="PKX48" s="134"/>
      <c r="PKY48" s="134"/>
      <c r="PKZ48" s="134"/>
      <c r="PLA48" s="134"/>
      <c r="PLB48" s="134"/>
      <c r="PLC48" s="134"/>
      <c r="PLD48" s="134"/>
      <c r="PLE48" s="134"/>
      <c r="PLF48" s="134"/>
      <c r="PLG48" s="134"/>
      <c r="PLH48" s="134"/>
      <c r="PLI48" s="134"/>
      <c r="PLJ48" s="134"/>
      <c r="PLK48" s="134"/>
      <c r="PLL48" s="134"/>
      <c r="PLM48" s="134"/>
      <c r="PLN48" s="134"/>
      <c r="PLO48" s="134"/>
      <c r="PLP48" s="134"/>
      <c r="PLQ48" s="134"/>
      <c r="PLR48" s="134"/>
      <c r="PLS48" s="134"/>
      <c r="PLT48" s="134"/>
      <c r="PLU48" s="134"/>
      <c r="PLV48" s="134"/>
      <c r="PLW48" s="134"/>
      <c r="PLX48" s="134"/>
      <c r="PLY48" s="134"/>
      <c r="PLZ48" s="134"/>
      <c r="PMA48" s="134"/>
      <c r="PMB48" s="134"/>
      <c r="PMC48" s="134"/>
      <c r="PMD48" s="134"/>
      <c r="PME48" s="134"/>
      <c r="PMF48" s="134"/>
      <c r="PMG48" s="134"/>
      <c r="PMH48" s="134"/>
      <c r="PMI48" s="134"/>
      <c r="PMJ48" s="134"/>
      <c r="PMK48" s="134"/>
      <c r="PML48" s="134"/>
      <c r="PMM48" s="134"/>
      <c r="PMN48" s="134"/>
      <c r="PMO48" s="134"/>
      <c r="PMP48" s="134"/>
      <c r="PMQ48" s="134"/>
      <c r="PMR48" s="134"/>
      <c r="PMS48" s="134"/>
      <c r="PMT48" s="134"/>
      <c r="PMU48" s="134"/>
      <c r="PMV48" s="134"/>
      <c r="PMW48" s="134"/>
      <c r="PMX48" s="134"/>
      <c r="PMY48" s="134"/>
      <c r="PMZ48" s="134"/>
      <c r="PNA48" s="134"/>
      <c r="PNB48" s="134"/>
      <c r="PNC48" s="134"/>
      <c r="PND48" s="134"/>
      <c r="PNE48" s="134"/>
      <c r="PNF48" s="134"/>
      <c r="PNG48" s="134"/>
      <c r="PNH48" s="134"/>
      <c r="PNI48" s="134"/>
      <c r="PNJ48" s="134"/>
      <c r="PNK48" s="134"/>
      <c r="PNL48" s="134"/>
      <c r="PNM48" s="134"/>
      <c r="PNN48" s="134"/>
      <c r="PNO48" s="134"/>
      <c r="PNP48" s="134"/>
      <c r="PNQ48" s="134"/>
      <c r="PNR48" s="134"/>
      <c r="PNS48" s="134"/>
      <c r="PNT48" s="134"/>
      <c r="PNU48" s="134"/>
      <c r="PNV48" s="134"/>
      <c r="PNW48" s="134"/>
      <c r="PNX48" s="134"/>
      <c r="PNY48" s="134"/>
      <c r="PNZ48" s="134"/>
      <c r="POA48" s="134"/>
      <c r="POB48" s="134"/>
      <c r="POC48" s="134"/>
      <c r="POD48" s="134"/>
      <c r="POE48" s="134"/>
      <c r="POF48" s="134"/>
      <c r="POG48" s="134"/>
      <c r="POH48" s="134"/>
      <c r="POI48" s="134"/>
      <c r="POJ48" s="134"/>
      <c r="POK48" s="134"/>
      <c r="POL48" s="134"/>
      <c r="POM48" s="134"/>
      <c r="PON48" s="134"/>
      <c r="POO48" s="134"/>
      <c r="POP48" s="134"/>
      <c r="POQ48" s="134"/>
      <c r="POR48" s="134"/>
      <c r="POS48" s="134"/>
      <c r="POT48" s="134"/>
      <c r="POU48" s="134"/>
      <c r="POV48" s="134"/>
      <c r="POW48" s="134"/>
      <c r="POX48" s="134"/>
      <c r="POY48" s="134"/>
      <c r="POZ48" s="134"/>
      <c r="PPA48" s="134"/>
      <c r="PPB48" s="134"/>
      <c r="PPC48" s="134"/>
      <c r="PPD48" s="134"/>
      <c r="PPE48" s="134"/>
      <c r="PPF48" s="134"/>
      <c r="PPG48" s="134"/>
      <c r="PPH48" s="134"/>
      <c r="PPI48" s="134"/>
      <c r="PPJ48" s="134"/>
      <c r="PPK48" s="134"/>
      <c r="PPL48" s="134"/>
      <c r="PPM48" s="134"/>
      <c r="PPN48" s="134"/>
      <c r="PPO48" s="134"/>
      <c r="PPP48" s="134"/>
      <c r="PPQ48" s="134"/>
      <c r="PPR48" s="134"/>
      <c r="PPS48" s="134"/>
      <c r="PPT48" s="134"/>
      <c r="PPU48" s="134"/>
      <c r="PPV48" s="134"/>
      <c r="PPW48" s="134"/>
      <c r="PPX48" s="134"/>
      <c r="PPY48" s="134"/>
      <c r="PPZ48" s="134"/>
      <c r="PQA48" s="134"/>
      <c r="PQB48" s="134"/>
      <c r="PQC48" s="134"/>
      <c r="PQD48" s="134"/>
      <c r="PQE48" s="134"/>
      <c r="PQF48" s="134"/>
      <c r="PQG48" s="134"/>
      <c r="PQH48" s="134"/>
      <c r="PQI48" s="134"/>
      <c r="PQJ48" s="134"/>
      <c r="PQK48" s="134"/>
      <c r="PQL48" s="134"/>
      <c r="PQM48" s="134"/>
      <c r="PQN48" s="134"/>
      <c r="PQO48" s="134"/>
      <c r="PQP48" s="134"/>
      <c r="PQQ48" s="134"/>
      <c r="PQR48" s="134"/>
      <c r="PQS48" s="134"/>
      <c r="PQT48" s="134"/>
      <c r="PQU48" s="134"/>
      <c r="PQV48" s="134"/>
      <c r="PQW48" s="134"/>
      <c r="PQX48" s="134"/>
      <c r="PQY48" s="134"/>
      <c r="PQZ48" s="134"/>
      <c r="PRA48" s="134"/>
      <c r="PRB48" s="134"/>
      <c r="PRC48" s="134"/>
      <c r="PRD48" s="134"/>
      <c r="PRE48" s="134"/>
      <c r="PRF48" s="134"/>
      <c r="PRG48" s="134"/>
      <c r="PRH48" s="134"/>
      <c r="PRI48" s="134"/>
      <c r="PRJ48" s="134"/>
      <c r="PRK48" s="134"/>
      <c r="PRL48" s="134"/>
      <c r="PRM48" s="134"/>
      <c r="PRN48" s="134"/>
      <c r="PRO48" s="134"/>
      <c r="PRP48" s="134"/>
      <c r="PRQ48" s="134"/>
      <c r="PRR48" s="134"/>
      <c r="PRS48" s="134"/>
      <c r="PRT48" s="134"/>
      <c r="PRU48" s="134"/>
      <c r="PRV48" s="134"/>
      <c r="PRW48" s="134"/>
      <c r="PRX48" s="134"/>
      <c r="PRY48" s="134"/>
      <c r="PRZ48" s="134"/>
      <c r="PSA48" s="134"/>
      <c r="PSB48" s="134"/>
      <c r="PSC48" s="134"/>
      <c r="PSD48" s="134"/>
      <c r="PSE48" s="134"/>
      <c r="PSF48" s="134"/>
      <c r="PSG48" s="134"/>
      <c r="PSH48" s="134"/>
      <c r="PSI48" s="134"/>
      <c r="PSJ48" s="134"/>
      <c r="PSK48" s="134"/>
      <c r="PSL48" s="134"/>
      <c r="PSM48" s="134"/>
      <c r="PSN48" s="134"/>
      <c r="PSO48" s="134"/>
      <c r="PSP48" s="134"/>
      <c r="PSQ48" s="134"/>
      <c r="PSR48" s="134"/>
      <c r="PSS48" s="134"/>
      <c r="PST48" s="134"/>
      <c r="PSU48" s="134"/>
      <c r="PSV48" s="134"/>
      <c r="PSW48" s="134"/>
      <c r="PSX48" s="134"/>
      <c r="PSY48" s="134"/>
      <c r="PSZ48" s="134"/>
      <c r="PTA48" s="134"/>
      <c r="PTB48" s="134"/>
      <c r="PTC48" s="134"/>
      <c r="PTD48" s="134"/>
      <c r="PTE48" s="134"/>
      <c r="PTF48" s="134"/>
      <c r="PTG48" s="134"/>
      <c r="PTH48" s="134"/>
      <c r="PTI48" s="134"/>
      <c r="PTJ48" s="134"/>
      <c r="PTK48" s="134"/>
      <c r="PTL48" s="134"/>
      <c r="PTM48" s="134"/>
      <c r="PTN48" s="134"/>
      <c r="PTO48" s="134"/>
      <c r="PTP48" s="134"/>
      <c r="PTQ48" s="134"/>
      <c r="PTR48" s="134"/>
      <c r="PTS48" s="134"/>
      <c r="PTT48" s="134"/>
      <c r="PTU48" s="134"/>
      <c r="PTV48" s="134"/>
      <c r="PTW48" s="134"/>
      <c r="PTX48" s="134"/>
      <c r="PTY48" s="134"/>
      <c r="PTZ48" s="134"/>
      <c r="PUA48" s="134"/>
      <c r="PUB48" s="134"/>
      <c r="PUC48" s="134"/>
      <c r="PUD48" s="134"/>
      <c r="PUE48" s="134"/>
      <c r="PUF48" s="134"/>
      <c r="PUG48" s="134"/>
      <c r="PUH48" s="134"/>
      <c r="PUI48" s="134"/>
      <c r="PUJ48" s="134"/>
      <c r="PUK48" s="134"/>
      <c r="PUL48" s="134"/>
      <c r="PUM48" s="134"/>
      <c r="PUN48" s="134"/>
      <c r="PUO48" s="134"/>
      <c r="PUP48" s="134"/>
      <c r="PUQ48" s="134"/>
      <c r="PUR48" s="134"/>
      <c r="PUS48" s="134"/>
      <c r="PUT48" s="134"/>
      <c r="PUU48" s="134"/>
      <c r="PUV48" s="134"/>
      <c r="PUW48" s="134"/>
      <c r="PUX48" s="134"/>
      <c r="PUY48" s="134"/>
      <c r="PUZ48" s="134"/>
      <c r="PVA48" s="134"/>
      <c r="PVB48" s="134"/>
      <c r="PVC48" s="134"/>
      <c r="PVD48" s="134"/>
      <c r="PVE48" s="134"/>
      <c r="PVF48" s="134"/>
      <c r="PVG48" s="134"/>
      <c r="PVH48" s="134"/>
      <c r="PVI48" s="134"/>
      <c r="PVJ48" s="134"/>
      <c r="PVK48" s="134"/>
      <c r="PVL48" s="134"/>
      <c r="PVM48" s="134"/>
      <c r="PVN48" s="134"/>
      <c r="PVO48" s="134"/>
      <c r="PVP48" s="134"/>
      <c r="PVQ48" s="134"/>
      <c r="PVR48" s="134"/>
      <c r="PVS48" s="134"/>
      <c r="PVT48" s="134"/>
      <c r="PVU48" s="134"/>
      <c r="PVV48" s="134"/>
      <c r="PVW48" s="134"/>
      <c r="PVX48" s="134"/>
      <c r="PVY48" s="134"/>
      <c r="PVZ48" s="134"/>
      <c r="PWA48" s="134"/>
      <c r="PWB48" s="134"/>
      <c r="PWC48" s="134"/>
      <c r="PWD48" s="134"/>
      <c r="PWE48" s="134"/>
      <c r="PWF48" s="134"/>
      <c r="PWG48" s="134"/>
      <c r="PWH48" s="134"/>
      <c r="PWI48" s="134"/>
      <c r="PWJ48" s="134"/>
      <c r="PWK48" s="134"/>
      <c r="PWL48" s="134"/>
      <c r="PWM48" s="134"/>
      <c r="PWN48" s="134"/>
      <c r="PWO48" s="134"/>
      <c r="PWP48" s="134"/>
      <c r="PWQ48" s="134"/>
      <c r="PWR48" s="134"/>
      <c r="PWS48" s="134"/>
      <c r="PWT48" s="134"/>
      <c r="PWU48" s="134"/>
      <c r="PWV48" s="134"/>
      <c r="PWW48" s="134"/>
      <c r="PWX48" s="134"/>
      <c r="PWY48" s="134"/>
      <c r="PWZ48" s="134"/>
      <c r="PXA48" s="134"/>
      <c r="PXB48" s="134"/>
      <c r="PXC48" s="134"/>
      <c r="PXD48" s="134"/>
      <c r="PXE48" s="134"/>
      <c r="PXF48" s="134"/>
      <c r="PXG48" s="134"/>
      <c r="PXH48" s="134"/>
      <c r="PXI48" s="134"/>
      <c r="PXJ48" s="134"/>
      <c r="PXK48" s="134"/>
      <c r="PXL48" s="134"/>
      <c r="PXM48" s="134"/>
      <c r="PXN48" s="134"/>
      <c r="PXO48" s="134"/>
      <c r="PXP48" s="134"/>
      <c r="PXQ48" s="134"/>
      <c r="PXR48" s="134"/>
      <c r="PXS48" s="134"/>
      <c r="PXT48" s="134"/>
      <c r="PXU48" s="134"/>
      <c r="PXV48" s="134"/>
      <c r="PXW48" s="134"/>
      <c r="PXX48" s="134"/>
      <c r="PXY48" s="134"/>
      <c r="PXZ48" s="134"/>
      <c r="PYA48" s="134"/>
      <c r="PYB48" s="134"/>
      <c r="PYC48" s="134"/>
      <c r="PYD48" s="134"/>
      <c r="PYE48" s="134"/>
      <c r="PYF48" s="134"/>
      <c r="PYG48" s="134"/>
      <c r="PYH48" s="134"/>
      <c r="PYI48" s="134"/>
      <c r="PYJ48" s="134"/>
      <c r="PYK48" s="134"/>
      <c r="PYL48" s="134"/>
      <c r="PYM48" s="134"/>
      <c r="PYN48" s="134"/>
      <c r="PYO48" s="134"/>
      <c r="PYP48" s="134"/>
      <c r="PYQ48" s="134"/>
      <c r="PYR48" s="134"/>
      <c r="PYS48" s="134"/>
      <c r="PYT48" s="134"/>
      <c r="PYU48" s="134"/>
      <c r="PYV48" s="134"/>
      <c r="PYW48" s="134"/>
      <c r="PYX48" s="134"/>
      <c r="PYY48" s="134"/>
      <c r="PYZ48" s="134"/>
      <c r="PZA48" s="134"/>
      <c r="PZB48" s="134"/>
      <c r="PZC48" s="134"/>
      <c r="PZD48" s="134"/>
      <c r="PZE48" s="134"/>
      <c r="PZF48" s="134"/>
      <c r="PZG48" s="134"/>
      <c r="PZH48" s="134"/>
      <c r="PZI48" s="134"/>
      <c r="PZJ48" s="134"/>
      <c r="PZK48" s="134"/>
      <c r="PZL48" s="134"/>
      <c r="PZM48" s="134"/>
      <c r="PZN48" s="134"/>
      <c r="PZO48" s="134"/>
      <c r="PZP48" s="134"/>
      <c r="PZQ48" s="134"/>
      <c r="PZR48" s="134"/>
      <c r="PZS48" s="134"/>
      <c r="PZT48" s="134"/>
      <c r="PZU48" s="134"/>
      <c r="PZV48" s="134"/>
      <c r="PZW48" s="134"/>
      <c r="PZX48" s="134"/>
      <c r="PZY48" s="134"/>
      <c r="PZZ48" s="134"/>
      <c r="QAA48" s="134"/>
      <c r="QAB48" s="134"/>
      <c r="QAC48" s="134"/>
      <c r="QAD48" s="134"/>
      <c r="QAE48" s="134"/>
      <c r="QAF48" s="134"/>
      <c r="QAG48" s="134"/>
      <c r="QAH48" s="134"/>
      <c r="QAI48" s="134"/>
      <c r="QAJ48" s="134"/>
      <c r="QAK48" s="134"/>
      <c r="QAL48" s="134"/>
      <c r="QAM48" s="134"/>
      <c r="QAN48" s="134"/>
      <c r="QAO48" s="134"/>
      <c r="QAP48" s="134"/>
      <c r="QAQ48" s="134"/>
      <c r="QAR48" s="134"/>
      <c r="QAS48" s="134"/>
      <c r="QAT48" s="134"/>
      <c r="QAU48" s="134"/>
      <c r="QAV48" s="134"/>
      <c r="QAW48" s="134"/>
      <c r="QAX48" s="134"/>
      <c r="QAY48" s="134"/>
      <c r="QAZ48" s="134"/>
      <c r="QBA48" s="134"/>
      <c r="QBB48" s="134"/>
      <c r="QBC48" s="134"/>
      <c r="QBD48" s="134"/>
      <c r="QBE48" s="134"/>
      <c r="QBF48" s="134"/>
      <c r="QBG48" s="134"/>
      <c r="QBH48" s="134"/>
      <c r="QBI48" s="134"/>
      <c r="QBJ48" s="134"/>
      <c r="QBK48" s="134"/>
      <c r="QBL48" s="134"/>
      <c r="QBM48" s="134"/>
      <c r="QBN48" s="134"/>
      <c r="QBO48" s="134"/>
      <c r="QBP48" s="134"/>
      <c r="QBQ48" s="134"/>
      <c r="QBR48" s="134"/>
      <c r="QBS48" s="134"/>
      <c r="QBT48" s="134"/>
      <c r="QBU48" s="134"/>
      <c r="QBV48" s="134"/>
      <c r="QBW48" s="134"/>
      <c r="QBX48" s="134"/>
      <c r="QBY48" s="134"/>
      <c r="QBZ48" s="134"/>
      <c r="QCA48" s="134"/>
      <c r="QCB48" s="134"/>
      <c r="QCC48" s="134"/>
      <c r="QCD48" s="134"/>
      <c r="QCE48" s="134"/>
      <c r="QCF48" s="134"/>
      <c r="QCG48" s="134"/>
      <c r="QCH48" s="134"/>
      <c r="QCI48" s="134"/>
      <c r="QCJ48" s="134"/>
      <c r="QCK48" s="134"/>
      <c r="QCL48" s="134"/>
      <c r="QCM48" s="134"/>
      <c r="QCN48" s="134"/>
      <c r="QCO48" s="134"/>
      <c r="QCP48" s="134"/>
      <c r="QCQ48" s="134"/>
      <c r="QCR48" s="134"/>
      <c r="QCS48" s="134"/>
      <c r="QCT48" s="134"/>
      <c r="QCU48" s="134"/>
      <c r="QCV48" s="134"/>
      <c r="QCW48" s="134"/>
      <c r="QCX48" s="134"/>
      <c r="QCY48" s="134"/>
      <c r="QCZ48" s="134"/>
      <c r="QDA48" s="134"/>
      <c r="QDB48" s="134"/>
      <c r="QDC48" s="134"/>
      <c r="QDD48" s="134"/>
      <c r="QDE48" s="134"/>
      <c r="QDF48" s="134"/>
      <c r="QDG48" s="134"/>
      <c r="QDH48" s="134"/>
      <c r="QDI48" s="134"/>
      <c r="QDJ48" s="134"/>
      <c r="QDK48" s="134"/>
      <c r="QDL48" s="134"/>
      <c r="QDM48" s="134"/>
      <c r="QDN48" s="134"/>
      <c r="QDO48" s="134"/>
      <c r="QDP48" s="134"/>
      <c r="QDQ48" s="134"/>
      <c r="QDR48" s="134"/>
      <c r="QDS48" s="134"/>
      <c r="QDT48" s="134"/>
      <c r="QDU48" s="134"/>
      <c r="QDV48" s="134"/>
      <c r="QDW48" s="134"/>
      <c r="QDX48" s="134"/>
      <c r="QDY48" s="134"/>
      <c r="QDZ48" s="134"/>
      <c r="QEA48" s="134"/>
      <c r="QEB48" s="134"/>
      <c r="QEC48" s="134"/>
      <c r="QED48" s="134"/>
      <c r="QEE48" s="134"/>
      <c r="QEF48" s="134"/>
      <c r="QEG48" s="134"/>
      <c r="QEH48" s="134"/>
      <c r="QEI48" s="134"/>
      <c r="QEJ48" s="134"/>
      <c r="QEK48" s="134"/>
      <c r="QEL48" s="134"/>
      <c r="QEM48" s="134"/>
      <c r="QEN48" s="134"/>
      <c r="QEO48" s="134"/>
      <c r="QEP48" s="134"/>
      <c r="QEQ48" s="134"/>
      <c r="QER48" s="134"/>
      <c r="QES48" s="134"/>
      <c r="QET48" s="134"/>
      <c r="QEU48" s="134"/>
      <c r="QEV48" s="134"/>
      <c r="QEW48" s="134"/>
      <c r="QEX48" s="134"/>
      <c r="QEY48" s="134"/>
      <c r="QEZ48" s="134"/>
      <c r="QFA48" s="134"/>
      <c r="QFB48" s="134"/>
      <c r="QFC48" s="134"/>
      <c r="QFD48" s="134"/>
      <c r="QFE48" s="134"/>
      <c r="QFF48" s="134"/>
      <c r="QFG48" s="134"/>
      <c r="QFH48" s="134"/>
      <c r="QFI48" s="134"/>
      <c r="QFJ48" s="134"/>
      <c r="QFK48" s="134"/>
      <c r="QFL48" s="134"/>
      <c r="QFM48" s="134"/>
      <c r="QFN48" s="134"/>
      <c r="QFO48" s="134"/>
      <c r="QFP48" s="134"/>
      <c r="QFQ48" s="134"/>
      <c r="QFR48" s="134"/>
      <c r="QFS48" s="134"/>
      <c r="QFT48" s="134"/>
      <c r="QFU48" s="134"/>
      <c r="QFV48" s="134"/>
      <c r="QFW48" s="134"/>
      <c r="QFX48" s="134"/>
      <c r="QFY48" s="134"/>
      <c r="QFZ48" s="134"/>
      <c r="QGA48" s="134"/>
      <c r="QGB48" s="134"/>
      <c r="QGC48" s="134"/>
      <c r="QGD48" s="134"/>
      <c r="QGE48" s="134"/>
      <c r="QGF48" s="134"/>
      <c r="QGG48" s="134"/>
      <c r="QGH48" s="134"/>
      <c r="QGI48" s="134"/>
      <c r="QGJ48" s="134"/>
      <c r="QGK48" s="134"/>
      <c r="QGL48" s="134"/>
      <c r="QGM48" s="134"/>
      <c r="QGN48" s="134"/>
      <c r="QGO48" s="134"/>
      <c r="QGP48" s="134"/>
      <c r="QGQ48" s="134"/>
      <c r="QGR48" s="134"/>
      <c r="QGS48" s="134"/>
      <c r="QGT48" s="134"/>
      <c r="QGU48" s="134"/>
      <c r="QGV48" s="134"/>
      <c r="QGW48" s="134"/>
      <c r="QGX48" s="134"/>
      <c r="QGY48" s="134"/>
      <c r="QGZ48" s="134"/>
      <c r="QHA48" s="134"/>
      <c r="QHB48" s="134"/>
      <c r="QHC48" s="134"/>
      <c r="QHD48" s="134"/>
      <c r="QHE48" s="134"/>
      <c r="QHF48" s="134"/>
      <c r="QHG48" s="134"/>
      <c r="QHH48" s="134"/>
      <c r="QHI48" s="134"/>
      <c r="QHJ48" s="134"/>
      <c r="QHK48" s="134"/>
      <c r="QHL48" s="134"/>
      <c r="QHM48" s="134"/>
      <c r="QHN48" s="134"/>
      <c r="QHO48" s="134"/>
      <c r="QHP48" s="134"/>
      <c r="QHQ48" s="134"/>
      <c r="QHR48" s="134"/>
      <c r="QHS48" s="134"/>
      <c r="QHT48" s="134"/>
      <c r="QHU48" s="134"/>
      <c r="QHV48" s="134"/>
      <c r="QHW48" s="134"/>
      <c r="QHX48" s="134"/>
      <c r="QHY48" s="134"/>
      <c r="QHZ48" s="134"/>
      <c r="QIA48" s="134"/>
      <c r="QIB48" s="134"/>
      <c r="QIC48" s="134"/>
      <c r="QID48" s="134"/>
      <c r="QIE48" s="134"/>
      <c r="QIF48" s="134"/>
      <c r="QIG48" s="134"/>
      <c r="QIH48" s="134"/>
      <c r="QII48" s="134"/>
      <c r="QIJ48" s="134"/>
      <c r="QIK48" s="134"/>
      <c r="QIL48" s="134"/>
      <c r="QIM48" s="134"/>
      <c r="QIN48" s="134"/>
      <c r="QIO48" s="134"/>
      <c r="QIP48" s="134"/>
      <c r="QIQ48" s="134"/>
      <c r="QIR48" s="134"/>
      <c r="QIS48" s="134"/>
      <c r="QIT48" s="134"/>
      <c r="QIU48" s="134"/>
      <c r="QIV48" s="134"/>
      <c r="QIW48" s="134"/>
      <c r="QIX48" s="134"/>
      <c r="QIY48" s="134"/>
      <c r="QIZ48" s="134"/>
      <c r="QJA48" s="134"/>
      <c r="QJB48" s="134"/>
      <c r="QJC48" s="134"/>
      <c r="QJD48" s="134"/>
      <c r="QJE48" s="134"/>
      <c r="QJF48" s="134"/>
      <c r="QJG48" s="134"/>
      <c r="QJH48" s="134"/>
      <c r="QJI48" s="134"/>
      <c r="QJJ48" s="134"/>
      <c r="QJK48" s="134"/>
      <c r="QJL48" s="134"/>
      <c r="QJM48" s="134"/>
      <c r="QJN48" s="134"/>
      <c r="QJO48" s="134"/>
      <c r="QJP48" s="134"/>
      <c r="QJQ48" s="134"/>
      <c r="QJR48" s="134"/>
      <c r="QJS48" s="134"/>
      <c r="QJT48" s="134"/>
      <c r="QJU48" s="134"/>
      <c r="QJV48" s="134"/>
      <c r="QJW48" s="134"/>
      <c r="QJX48" s="134"/>
      <c r="QJY48" s="134"/>
      <c r="QJZ48" s="134"/>
      <c r="QKA48" s="134"/>
      <c r="QKB48" s="134"/>
      <c r="QKC48" s="134"/>
      <c r="QKD48" s="134"/>
      <c r="QKE48" s="134"/>
      <c r="QKF48" s="134"/>
      <c r="QKG48" s="134"/>
      <c r="QKH48" s="134"/>
      <c r="QKI48" s="134"/>
      <c r="QKJ48" s="134"/>
      <c r="QKK48" s="134"/>
      <c r="QKL48" s="134"/>
      <c r="QKM48" s="134"/>
      <c r="QKN48" s="134"/>
      <c r="QKO48" s="134"/>
      <c r="QKP48" s="134"/>
      <c r="QKQ48" s="134"/>
      <c r="QKR48" s="134"/>
      <c r="QKS48" s="134"/>
      <c r="QKT48" s="134"/>
      <c r="QKU48" s="134"/>
      <c r="QKV48" s="134"/>
      <c r="QKW48" s="134"/>
      <c r="QKX48" s="134"/>
      <c r="QKY48" s="134"/>
      <c r="QKZ48" s="134"/>
      <c r="QLA48" s="134"/>
      <c r="QLB48" s="134"/>
      <c r="QLC48" s="134"/>
      <c r="QLD48" s="134"/>
      <c r="QLE48" s="134"/>
      <c r="QLF48" s="134"/>
      <c r="QLG48" s="134"/>
      <c r="QLH48" s="134"/>
      <c r="QLI48" s="134"/>
      <c r="QLJ48" s="134"/>
      <c r="QLK48" s="134"/>
      <c r="QLL48" s="134"/>
      <c r="QLM48" s="134"/>
      <c r="QLN48" s="134"/>
      <c r="QLO48" s="134"/>
      <c r="QLP48" s="134"/>
      <c r="QLQ48" s="134"/>
      <c r="QLR48" s="134"/>
      <c r="QLS48" s="134"/>
      <c r="QLT48" s="134"/>
      <c r="QLU48" s="134"/>
      <c r="QLV48" s="134"/>
      <c r="QLW48" s="134"/>
      <c r="QLX48" s="134"/>
      <c r="QLY48" s="134"/>
      <c r="QLZ48" s="134"/>
      <c r="QMA48" s="134"/>
      <c r="QMB48" s="134"/>
      <c r="QMC48" s="134"/>
      <c r="QMD48" s="134"/>
      <c r="QME48" s="134"/>
      <c r="QMF48" s="134"/>
      <c r="QMG48" s="134"/>
      <c r="QMH48" s="134"/>
      <c r="QMI48" s="134"/>
      <c r="QMJ48" s="134"/>
      <c r="QMK48" s="134"/>
      <c r="QML48" s="134"/>
      <c r="QMM48" s="134"/>
      <c r="QMN48" s="134"/>
      <c r="QMO48" s="134"/>
      <c r="QMP48" s="134"/>
      <c r="QMQ48" s="134"/>
      <c r="QMR48" s="134"/>
      <c r="QMS48" s="134"/>
      <c r="QMT48" s="134"/>
      <c r="QMU48" s="134"/>
      <c r="QMV48" s="134"/>
      <c r="QMW48" s="134"/>
      <c r="QMX48" s="134"/>
      <c r="QMY48" s="134"/>
      <c r="QMZ48" s="134"/>
      <c r="QNA48" s="134"/>
      <c r="QNB48" s="134"/>
      <c r="QNC48" s="134"/>
      <c r="QND48" s="134"/>
      <c r="QNE48" s="134"/>
      <c r="QNF48" s="134"/>
      <c r="QNG48" s="134"/>
      <c r="QNH48" s="134"/>
      <c r="QNI48" s="134"/>
      <c r="QNJ48" s="134"/>
      <c r="QNK48" s="134"/>
      <c r="QNL48" s="134"/>
      <c r="QNM48" s="134"/>
      <c r="QNN48" s="134"/>
      <c r="QNO48" s="134"/>
      <c r="QNP48" s="134"/>
      <c r="QNQ48" s="134"/>
      <c r="QNR48" s="134"/>
      <c r="QNS48" s="134"/>
      <c r="QNT48" s="134"/>
      <c r="QNU48" s="134"/>
      <c r="QNV48" s="134"/>
      <c r="QNW48" s="134"/>
      <c r="QNX48" s="134"/>
      <c r="QNY48" s="134"/>
      <c r="QNZ48" s="134"/>
      <c r="QOA48" s="134"/>
      <c r="QOB48" s="134"/>
      <c r="QOC48" s="134"/>
      <c r="QOD48" s="134"/>
      <c r="QOE48" s="134"/>
      <c r="QOF48" s="134"/>
      <c r="QOG48" s="134"/>
      <c r="QOH48" s="134"/>
      <c r="QOI48" s="134"/>
      <c r="QOJ48" s="134"/>
      <c r="QOK48" s="134"/>
      <c r="QOL48" s="134"/>
      <c r="QOM48" s="134"/>
      <c r="QON48" s="134"/>
      <c r="QOO48" s="134"/>
      <c r="QOP48" s="134"/>
      <c r="QOQ48" s="134"/>
      <c r="QOR48" s="134"/>
      <c r="QOS48" s="134"/>
      <c r="QOT48" s="134"/>
      <c r="QOU48" s="134"/>
      <c r="QOV48" s="134"/>
      <c r="QOW48" s="134"/>
      <c r="QOX48" s="134"/>
      <c r="QOY48" s="134"/>
      <c r="QOZ48" s="134"/>
      <c r="QPA48" s="134"/>
      <c r="QPB48" s="134"/>
      <c r="QPC48" s="134"/>
      <c r="QPD48" s="134"/>
      <c r="QPE48" s="134"/>
      <c r="QPF48" s="134"/>
      <c r="QPG48" s="134"/>
      <c r="QPH48" s="134"/>
      <c r="QPI48" s="134"/>
      <c r="QPJ48" s="134"/>
      <c r="QPK48" s="134"/>
      <c r="QPL48" s="134"/>
      <c r="QPM48" s="134"/>
      <c r="QPN48" s="134"/>
      <c r="QPO48" s="134"/>
      <c r="QPP48" s="134"/>
      <c r="QPQ48" s="134"/>
      <c r="QPR48" s="134"/>
      <c r="QPS48" s="134"/>
      <c r="QPT48" s="134"/>
      <c r="QPU48" s="134"/>
      <c r="QPV48" s="134"/>
      <c r="QPW48" s="134"/>
      <c r="QPX48" s="134"/>
      <c r="QPY48" s="134"/>
      <c r="QPZ48" s="134"/>
      <c r="QQA48" s="134"/>
      <c r="QQB48" s="134"/>
      <c r="QQC48" s="134"/>
      <c r="QQD48" s="134"/>
      <c r="QQE48" s="134"/>
      <c r="QQF48" s="134"/>
      <c r="QQG48" s="134"/>
      <c r="QQH48" s="134"/>
      <c r="QQI48" s="134"/>
      <c r="QQJ48" s="134"/>
      <c r="QQK48" s="134"/>
      <c r="QQL48" s="134"/>
      <c r="QQM48" s="134"/>
      <c r="QQN48" s="134"/>
      <c r="QQO48" s="134"/>
      <c r="QQP48" s="134"/>
      <c r="QQQ48" s="134"/>
      <c r="QQR48" s="134"/>
      <c r="QQS48" s="134"/>
      <c r="QQT48" s="134"/>
      <c r="QQU48" s="134"/>
      <c r="QQV48" s="134"/>
      <c r="QQW48" s="134"/>
      <c r="QQX48" s="134"/>
      <c r="QQY48" s="134"/>
      <c r="QQZ48" s="134"/>
      <c r="QRA48" s="134"/>
      <c r="QRB48" s="134"/>
      <c r="QRC48" s="134"/>
      <c r="QRD48" s="134"/>
      <c r="QRE48" s="134"/>
      <c r="QRF48" s="134"/>
      <c r="QRG48" s="134"/>
      <c r="QRH48" s="134"/>
      <c r="QRI48" s="134"/>
      <c r="QRJ48" s="134"/>
      <c r="QRK48" s="134"/>
      <c r="QRL48" s="134"/>
      <c r="QRM48" s="134"/>
      <c r="QRN48" s="134"/>
      <c r="QRO48" s="134"/>
      <c r="QRP48" s="134"/>
      <c r="QRQ48" s="134"/>
      <c r="QRR48" s="134"/>
      <c r="QRS48" s="134"/>
      <c r="QRT48" s="134"/>
      <c r="QRU48" s="134"/>
      <c r="QRV48" s="134"/>
      <c r="QRW48" s="134"/>
      <c r="QRX48" s="134"/>
      <c r="QRY48" s="134"/>
      <c r="QRZ48" s="134"/>
      <c r="QSA48" s="134"/>
      <c r="QSB48" s="134"/>
      <c r="QSC48" s="134"/>
      <c r="QSD48" s="134"/>
      <c r="QSE48" s="134"/>
      <c r="QSF48" s="134"/>
      <c r="QSG48" s="134"/>
      <c r="QSH48" s="134"/>
      <c r="QSI48" s="134"/>
      <c r="QSJ48" s="134"/>
      <c r="QSK48" s="134"/>
      <c r="QSL48" s="134"/>
      <c r="QSM48" s="134"/>
      <c r="QSN48" s="134"/>
      <c r="QSO48" s="134"/>
      <c r="QSP48" s="134"/>
      <c r="QSQ48" s="134"/>
      <c r="QSR48" s="134"/>
      <c r="QSS48" s="134"/>
      <c r="QST48" s="134"/>
      <c r="QSU48" s="134"/>
      <c r="QSV48" s="134"/>
      <c r="QSW48" s="134"/>
      <c r="QSX48" s="134"/>
      <c r="QSY48" s="134"/>
      <c r="QSZ48" s="134"/>
      <c r="QTA48" s="134"/>
      <c r="QTB48" s="134"/>
      <c r="QTC48" s="134"/>
      <c r="QTD48" s="134"/>
      <c r="QTE48" s="134"/>
      <c r="QTF48" s="134"/>
      <c r="QTG48" s="134"/>
      <c r="QTH48" s="134"/>
      <c r="QTI48" s="134"/>
      <c r="QTJ48" s="134"/>
      <c r="QTK48" s="134"/>
      <c r="QTL48" s="134"/>
      <c r="QTM48" s="134"/>
      <c r="QTN48" s="134"/>
      <c r="QTO48" s="134"/>
      <c r="QTP48" s="134"/>
      <c r="QTQ48" s="134"/>
      <c r="QTR48" s="134"/>
      <c r="QTS48" s="134"/>
      <c r="QTT48" s="134"/>
      <c r="QTU48" s="134"/>
      <c r="QTV48" s="134"/>
      <c r="QTW48" s="134"/>
      <c r="QTX48" s="134"/>
      <c r="QTY48" s="134"/>
      <c r="QTZ48" s="134"/>
      <c r="QUA48" s="134"/>
      <c r="QUB48" s="134"/>
      <c r="QUC48" s="134"/>
      <c r="QUD48" s="134"/>
      <c r="QUE48" s="134"/>
      <c r="QUF48" s="134"/>
      <c r="QUG48" s="134"/>
      <c r="QUH48" s="134"/>
      <c r="QUI48" s="134"/>
      <c r="QUJ48" s="134"/>
      <c r="QUK48" s="134"/>
      <c r="QUL48" s="134"/>
      <c r="QUM48" s="134"/>
      <c r="QUN48" s="134"/>
      <c r="QUO48" s="134"/>
      <c r="QUP48" s="134"/>
      <c r="QUQ48" s="134"/>
      <c r="QUR48" s="134"/>
      <c r="QUS48" s="134"/>
      <c r="QUT48" s="134"/>
      <c r="QUU48" s="134"/>
      <c r="QUV48" s="134"/>
      <c r="QUW48" s="134"/>
      <c r="QUX48" s="134"/>
      <c r="QUY48" s="134"/>
      <c r="QUZ48" s="134"/>
      <c r="QVA48" s="134"/>
      <c r="QVB48" s="134"/>
      <c r="QVC48" s="134"/>
      <c r="QVD48" s="134"/>
      <c r="QVE48" s="134"/>
      <c r="QVF48" s="134"/>
      <c r="QVG48" s="134"/>
      <c r="QVH48" s="134"/>
      <c r="QVI48" s="134"/>
      <c r="QVJ48" s="134"/>
      <c r="QVK48" s="134"/>
      <c r="QVL48" s="134"/>
      <c r="QVM48" s="134"/>
      <c r="QVN48" s="134"/>
      <c r="QVO48" s="134"/>
      <c r="QVP48" s="134"/>
      <c r="QVQ48" s="134"/>
      <c r="QVR48" s="134"/>
      <c r="QVS48" s="134"/>
      <c r="QVT48" s="134"/>
      <c r="QVU48" s="134"/>
      <c r="QVV48" s="134"/>
      <c r="QVW48" s="134"/>
      <c r="QVX48" s="134"/>
      <c r="QVY48" s="134"/>
      <c r="QVZ48" s="134"/>
      <c r="QWA48" s="134"/>
      <c r="QWB48" s="134"/>
      <c r="QWC48" s="134"/>
      <c r="QWD48" s="134"/>
      <c r="QWE48" s="134"/>
      <c r="QWF48" s="134"/>
      <c r="QWG48" s="134"/>
      <c r="QWH48" s="134"/>
      <c r="QWI48" s="134"/>
      <c r="QWJ48" s="134"/>
      <c r="QWK48" s="134"/>
      <c r="QWL48" s="134"/>
      <c r="QWM48" s="134"/>
      <c r="QWN48" s="134"/>
      <c r="QWO48" s="134"/>
      <c r="QWP48" s="134"/>
      <c r="QWQ48" s="134"/>
      <c r="QWR48" s="134"/>
      <c r="QWS48" s="134"/>
      <c r="QWT48" s="134"/>
      <c r="QWU48" s="134"/>
      <c r="QWV48" s="134"/>
      <c r="QWW48" s="134"/>
      <c r="QWX48" s="134"/>
      <c r="QWY48" s="134"/>
      <c r="QWZ48" s="134"/>
      <c r="QXA48" s="134"/>
      <c r="QXB48" s="134"/>
      <c r="QXC48" s="134"/>
      <c r="QXD48" s="134"/>
      <c r="QXE48" s="134"/>
      <c r="QXF48" s="134"/>
      <c r="QXG48" s="134"/>
      <c r="QXH48" s="134"/>
      <c r="QXI48" s="134"/>
      <c r="QXJ48" s="134"/>
      <c r="QXK48" s="134"/>
      <c r="QXL48" s="134"/>
      <c r="QXM48" s="134"/>
      <c r="QXN48" s="134"/>
      <c r="QXO48" s="134"/>
      <c r="QXP48" s="134"/>
      <c r="QXQ48" s="134"/>
      <c r="QXR48" s="134"/>
      <c r="QXS48" s="134"/>
      <c r="QXT48" s="134"/>
      <c r="QXU48" s="134"/>
      <c r="QXV48" s="134"/>
      <c r="QXW48" s="134"/>
      <c r="QXX48" s="134"/>
      <c r="QXY48" s="134"/>
      <c r="QXZ48" s="134"/>
      <c r="QYA48" s="134"/>
      <c r="QYB48" s="134"/>
      <c r="QYC48" s="134"/>
      <c r="QYD48" s="134"/>
      <c r="QYE48" s="134"/>
      <c r="QYF48" s="134"/>
      <c r="QYG48" s="134"/>
      <c r="QYH48" s="134"/>
      <c r="QYI48" s="134"/>
      <c r="QYJ48" s="134"/>
      <c r="QYK48" s="134"/>
      <c r="QYL48" s="134"/>
      <c r="QYM48" s="134"/>
      <c r="QYN48" s="134"/>
      <c r="QYO48" s="134"/>
      <c r="QYP48" s="134"/>
      <c r="QYQ48" s="134"/>
      <c r="QYR48" s="134"/>
      <c r="QYS48" s="134"/>
      <c r="QYT48" s="134"/>
      <c r="QYU48" s="134"/>
      <c r="QYV48" s="134"/>
      <c r="QYW48" s="134"/>
      <c r="QYX48" s="134"/>
      <c r="QYY48" s="134"/>
      <c r="QYZ48" s="134"/>
      <c r="QZA48" s="134"/>
      <c r="QZB48" s="134"/>
      <c r="QZC48" s="134"/>
      <c r="QZD48" s="134"/>
      <c r="QZE48" s="134"/>
      <c r="QZF48" s="134"/>
      <c r="QZG48" s="134"/>
      <c r="QZH48" s="134"/>
      <c r="QZI48" s="134"/>
      <c r="QZJ48" s="134"/>
      <c r="QZK48" s="134"/>
      <c r="QZL48" s="134"/>
      <c r="QZM48" s="134"/>
      <c r="QZN48" s="134"/>
      <c r="QZO48" s="134"/>
      <c r="QZP48" s="134"/>
      <c r="QZQ48" s="134"/>
      <c r="QZR48" s="134"/>
      <c r="QZS48" s="134"/>
      <c r="QZT48" s="134"/>
      <c r="QZU48" s="134"/>
      <c r="QZV48" s="134"/>
      <c r="QZW48" s="134"/>
      <c r="QZX48" s="134"/>
      <c r="QZY48" s="134"/>
      <c r="QZZ48" s="134"/>
      <c r="RAA48" s="134"/>
      <c r="RAB48" s="134"/>
      <c r="RAC48" s="134"/>
      <c r="RAD48" s="134"/>
      <c r="RAE48" s="134"/>
      <c r="RAF48" s="134"/>
      <c r="RAG48" s="134"/>
      <c r="RAH48" s="134"/>
      <c r="RAI48" s="134"/>
      <c r="RAJ48" s="134"/>
      <c r="RAK48" s="134"/>
      <c r="RAL48" s="134"/>
      <c r="RAM48" s="134"/>
      <c r="RAN48" s="134"/>
      <c r="RAO48" s="134"/>
      <c r="RAP48" s="134"/>
      <c r="RAQ48" s="134"/>
      <c r="RAR48" s="134"/>
      <c r="RAS48" s="134"/>
      <c r="RAT48" s="134"/>
      <c r="RAU48" s="134"/>
      <c r="RAV48" s="134"/>
      <c r="RAW48" s="134"/>
      <c r="RAX48" s="134"/>
      <c r="RAY48" s="134"/>
      <c r="RAZ48" s="134"/>
      <c r="RBA48" s="134"/>
      <c r="RBB48" s="134"/>
      <c r="RBC48" s="134"/>
      <c r="RBD48" s="134"/>
      <c r="RBE48" s="134"/>
      <c r="RBF48" s="134"/>
      <c r="RBG48" s="134"/>
      <c r="RBH48" s="134"/>
      <c r="RBI48" s="134"/>
      <c r="RBJ48" s="134"/>
      <c r="RBK48" s="134"/>
      <c r="RBL48" s="134"/>
      <c r="RBM48" s="134"/>
      <c r="RBN48" s="134"/>
      <c r="RBO48" s="134"/>
      <c r="RBP48" s="134"/>
      <c r="RBQ48" s="134"/>
      <c r="RBR48" s="134"/>
      <c r="RBS48" s="134"/>
      <c r="RBT48" s="134"/>
      <c r="RBU48" s="134"/>
      <c r="RBV48" s="134"/>
      <c r="RBW48" s="134"/>
      <c r="RBX48" s="134"/>
      <c r="RBY48" s="134"/>
      <c r="RBZ48" s="134"/>
      <c r="RCA48" s="134"/>
      <c r="RCB48" s="134"/>
      <c r="RCC48" s="134"/>
      <c r="RCD48" s="134"/>
      <c r="RCE48" s="134"/>
      <c r="RCF48" s="134"/>
      <c r="RCG48" s="134"/>
      <c r="RCH48" s="134"/>
      <c r="RCI48" s="134"/>
      <c r="RCJ48" s="134"/>
      <c r="RCK48" s="134"/>
      <c r="RCL48" s="134"/>
      <c r="RCM48" s="134"/>
      <c r="RCN48" s="134"/>
      <c r="RCO48" s="134"/>
      <c r="RCP48" s="134"/>
      <c r="RCQ48" s="134"/>
      <c r="RCR48" s="134"/>
      <c r="RCS48" s="134"/>
      <c r="RCT48" s="134"/>
      <c r="RCU48" s="134"/>
      <c r="RCV48" s="134"/>
      <c r="RCW48" s="134"/>
      <c r="RCX48" s="134"/>
      <c r="RCY48" s="134"/>
      <c r="RCZ48" s="134"/>
      <c r="RDA48" s="134"/>
      <c r="RDB48" s="134"/>
      <c r="RDC48" s="134"/>
      <c r="RDD48" s="134"/>
      <c r="RDE48" s="134"/>
      <c r="RDF48" s="134"/>
      <c r="RDG48" s="134"/>
      <c r="RDH48" s="134"/>
      <c r="RDI48" s="134"/>
      <c r="RDJ48" s="134"/>
      <c r="RDK48" s="134"/>
      <c r="RDL48" s="134"/>
      <c r="RDM48" s="134"/>
      <c r="RDN48" s="134"/>
      <c r="RDO48" s="134"/>
      <c r="RDP48" s="134"/>
      <c r="RDQ48" s="134"/>
      <c r="RDR48" s="134"/>
      <c r="RDS48" s="134"/>
      <c r="RDT48" s="134"/>
      <c r="RDU48" s="134"/>
      <c r="RDV48" s="134"/>
      <c r="RDW48" s="134"/>
      <c r="RDX48" s="134"/>
      <c r="RDY48" s="134"/>
      <c r="RDZ48" s="134"/>
      <c r="REA48" s="134"/>
      <c r="REB48" s="134"/>
      <c r="REC48" s="134"/>
      <c r="RED48" s="134"/>
      <c r="REE48" s="134"/>
      <c r="REF48" s="134"/>
      <c r="REG48" s="134"/>
      <c r="REH48" s="134"/>
      <c r="REI48" s="134"/>
      <c r="REJ48" s="134"/>
      <c r="REK48" s="134"/>
      <c r="REL48" s="134"/>
      <c r="REM48" s="134"/>
      <c r="REN48" s="134"/>
      <c r="REO48" s="134"/>
      <c r="REP48" s="134"/>
      <c r="REQ48" s="134"/>
      <c r="RER48" s="134"/>
      <c r="RES48" s="134"/>
      <c r="RET48" s="134"/>
      <c r="REU48" s="134"/>
      <c r="REV48" s="134"/>
      <c r="REW48" s="134"/>
      <c r="REX48" s="134"/>
      <c r="REY48" s="134"/>
      <c r="REZ48" s="134"/>
      <c r="RFA48" s="134"/>
      <c r="RFB48" s="134"/>
      <c r="RFC48" s="134"/>
      <c r="RFD48" s="134"/>
      <c r="RFE48" s="134"/>
      <c r="RFF48" s="134"/>
      <c r="RFG48" s="134"/>
      <c r="RFH48" s="134"/>
      <c r="RFI48" s="134"/>
      <c r="RFJ48" s="134"/>
      <c r="RFK48" s="134"/>
      <c r="RFL48" s="134"/>
      <c r="RFM48" s="134"/>
      <c r="RFN48" s="134"/>
      <c r="RFO48" s="134"/>
      <c r="RFP48" s="134"/>
      <c r="RFQ48" s="134"/>
      <c r="RFR48" s="134"/>
      <c r="RFS48" s="134"/>
      <c r="RFT48" s="134"/>
      <c r="RFU48" s="134"/>
      <c r="RFV48" s="134"/>
      <c r="RFW48" s="134"/>
      <c r="RFX48" s="134"/>
      <c r="RFY48" s="134"/>
      <c r="RFZ48" s="134"/>
      <c r="RGA48" s="134"/>
      <c r="RGB48" s="134"/>
      <c r="RGC48" s="134"/>
      <c r="RGD48" s="134"/>
      <c r="RGE48" s="134"/>
      <c r="RGF48" s="134"/>
      <c r="RGG48" s="134"/>
      <c r="RGH48" s="134"/>
      <c r="RGI48" s="134"/>
      <c r="RGJ48" s="134"/>
      <c r="RGK48" s="134"/>
      <c r="RGL48" s="134"/>
      <c r="RGM48" s="134"/>
      <c r="RGN48" s="134"/>
      <c r="RGO48" s="134"/>
      <c r="RGP48" s="134"/>
      <c r="RGQ48" s="134"/>
      <c r="RGR48" s="134"/>
      <c r="RGS48" s="134"/>
      <c r="RGT48" s="134"/>
      <c r="RGU48" s="134"/>
      <c r="RGV48" s="134"/>
      <c r="RGW48" s="134"/>
      <c r="RGX48" s="134"/>
      <c r="RGY48" s="134"/>
      <c r="RGZ48" s="134"/>
      <c r="RHA48" s="134"/>
      <c r="RHB48" s="134"/>
      <c r="RHC48" s="134"/>
      <c r="RHD48" s="134"/>
      <c r="RHE48" s="134"/>
      <c r="RHF48" s="134"/>
      <c r="RHG48" s="134"/>
      <c r="RHH48" s="134"/>
      <c r="RHI48" s="134"/>
      <c r="RHJ48" s="134"/>
      <c r="RHK48" s="134"/>
      <c r="RHL48" s="134"/>
      <c r="RHM48" s="134"/>
      <c r="RHN48" s="134"/>
      <c r="RHO48" s="134"/>
      <c r="RHP48" s="134"/>
      <c r="RHQ48" s="134"/>
      <c r="RHR48" s="134"/>
      <c r="RHS48" s="134"/>
      <c r="RHT48" s="134"/>
      <c r="RHU48" s="134"/>
      <c r="RHV48" s="134"/>
      <c r="RHW48" s="134"/>
      <c r="RHX48" s="134"/>
      <c r="RHY48" s="134"/>
      <c r="RHZ48" s="134"/>
      <c r="RIA48" s="134"/>
      <c r="RIB48" s="134"/>
      <c r="RIC48" s="134"/>
      <c r="RID48" s="134"/>
      <c r="RIE48" s="134"/>
      <c r="RIF48" s="134"/>
      <c r="RIG48" s="134"/>
      <c r="RIH48" s="134"/>
      <c r="RII48" s="134"/>
      <c r="RIJ48" s="134"/>
      <c r="RIK48" s="134"/>
      <c r="RIL48" s="134"/>
      <c r="RIM48" s="134"/>
      <c r="RIN48" s="134"/>
      <c r="RIO48" s="134"/>
      <c r="RIP48" s="134"/>
      <c r="RIQ48" s="134"/>
      <c r="RIR48" s="134"/>
      <c r="RIS48" s="134"/>
      <c r="RIT48" s="134"/>
      <c r="RIU48" s="134"/>
      <c r="RIV48" s="134"/>
      <c r="RIW48" s="134"/>
      <c r="RIX48" s="134"/>
      <c r="RIY48" s="134"/>
      <c r="RIZ48" s="134"/>
      <c r="RJA48" s="134"/>
      <c r="RJB48" s="134"/>
      <c r="RJC48" s="134"/>
      <c r="RJD48" s="134"/>
      <c r="RJE48" s="134"/>
      <c r="RJF48" s="134"/>
      <c r="RJG48" s="134"/>
      <c r="RJH48" s="134"/>
      <c r="RJI48" s="134"/>
      <c r="RJJ48" s="134"/>
      <c r="RJK48" s="134"/>
      <c r="RJL48" s="134"/>
      <c r="RJM48" s="134"/>
      <c r="RJN48" s="134"/>
      <c r="RJO48" s="134"/>
      <c r="RJP48" s="134"/>
      <c r="RJQ48" s="134"/>
      <c r="RJR48" s="134"/>
      <c r="RJS48" s="134"/>
      <c r="RJT48" s="134"/>
      <c r="RJU48" s="134"/>
      <c r="RJV48" s="134"/>
      <c r="RJW48" s="134"/>
      <c r="RJX48" s="134"/>
      <c r="RJY48" s="134"/>
      <c r="RJZ48" s="134"/>
      <c r="RKA48" s="134"/>
      <c r="RKB48" s="134"/>
      <c r="RKC48" s="134"/>
      <c r="RKD48" s="134"/>
      <c r="RKE48" s="134"/>
      <c r="RKF48" s="134"/>
      <c r="RKG48" s="134"/>
      <c r="RKH48" s="134"/>
      <c r="RKI48" s="134"/>
      <c r="RKJ48" s="134"/>
      <c r="RKK48" s="134"/>
      <c r="RKL48" s="134"/>
      <c r="RKM48" s="134"/>
      <c r="RKN48" s="134"/>
      <c r="RKO48" s="134"/>
      <c r="RKP48" s="134"/>
      <c r="RKQ48" s="134"/>
      <c r="RKR48" s="134"/>
      <c r="RKS48" s="134"/>
      <c r="RKT48" s="134"/>
      <c r="RKU48" s="134"/>
      <c r="RKV48" s="134"/>
      <c r="RKW48" s="134"/>
      <c r="RKX48" s="134"/>
      <c r="RKY48" s="134"/>
      <c r="RKZ48" s="134"/>
      <c r="RLA48" s="134"/>
      <c r="RLB48" s="134"/>
      <c r="RLC48" s="134"/>
      <c r="RLD48" s="134"/>
      <c r="RLE48" s="134"/>
      <c r="RLF48" s="134"/>
      <c r="RLG48" s="134"/>
      <c r="RLH48" s="134"/>
      <c r="RLI48" s="134"/>
      <c r="RLJ48" s="134"/>
      <c r="RLK48" s="134"/>
      <c r="RLL48" s="134"/>
      <c r="RLM48" s="134"/>
      <c r="RLN48" s="134"/>
      <c r="RLO48" s="134"/>
      <c r="RLP48" s="134"/>
      <c r="RLQ48" s="134"/>
      <c r="RLR48" s="134"/>
      <c r="RLS48" s="134"/>
      <c r="RLT48" s="134"/>
      <c r="RLU48" s="134"/>
      <c r="RLV48" s="134"/>
      <c r="RLW48" s="134"/>
      <c r="RLX48" s="134"/>
      <c r="RLY48" s="134"/>
      <c r="RLZ48" s="134"/>
      <c r="RMA48" s="134"/>
      <c r="RMB48" s="134"/>
      <c r="RMC48" s="134"/>
      <c r="RMD48" s="134"/>
      <c r="RME48" s="134"/>
      <c r="RMF48" s="134"/>
      <c r="RMG48" s="134"/>
      <c r="RMH48" s="134"/>
      <c r="RMI48" s="134"/>
      <c r="RMJ48" s="134"/>
      <c r="RMK48" s="134"/>
      <c r="RML48" s="134"/>
      <c r="RMM48" s="134"/>
      <c r="RMN48" s="134"/>
      <c r="RMO48" s="134"/>
      <c r="RMP48" s="134"/>
      <c r="RMQ48" s="134"/>
      <c r="RMR48" s="134"/>
      <c r="RMS48" s="134"/>
      <c r="RMT48" s="134"/>
      <c r="RMU48" s="134"/>
      <c r="RMV48" s="134"/>
      <c r="RMW48" s="134"/>
      <c r="RMX48" s="134"/>
      <c r="RMY48" s="134"/>
      <c r="RMZ48" s="134"/>
      <c r="RNA48" s="134"/>
      <c r="RNB48" s="134"/>
      <c r="RNC48" s="134"/>
      <c r="RND48" s="134"/>
      <c r="RNE48" s="134"/>
      <c r="RNF48" s="134"/>
      <c r="RNG48" s="134"/>
      <c r="RNH48" s="134"/>
      <c r="RNI48" s="134"/>
      <c r="RNJ48" s="134"/>
      <c r="RNK48" s="134"/>
      <c r="RNL48" s="134"/>
      <c r="RNM48" s="134"/>
      <c r="RNN48" s="134"/>
      <c r="RNO48" s="134"/>
      <c r="RNP48" s="134"/>
      <c r="RNQ48" s="134"/>
      <c r="RNR48" s="134"/>
      <c r="RNS48" s="134"/>
      <c r="RNT48" s="134"/>
      <c r="RNU48" s="134"/>
      <c r="RNV48" s="134"/>
      <c r="RNW48" s="134"/>
      <c r="RNX48" s="134"/>
      <c r="RNY48" s="134"/>
      <c r="RNZ48" s="134"/>
      <c r="ROA48" s="134"/>
      <c r="ROB48" s="134"/>
      <c r="ROC48" s="134"/>
      <c r="ROD48" s="134"/>
      <c r="ROE48" s="134"/>
      <c r="ROF48" s="134"/>
      <c r="ROG48" s="134"/>
      <c r="ROH48" s="134"/>
      <c r="ROI48" s="134"/>
      <c r="ROJ48" s="134"/>
      <c r="ROK48" s="134"/>
      <c r="ROL48" s="134"/>
      <c r="ROM48" s="134"/>
      <c r="RON48" s="134"/>
      <c r="ROO48" s="134"/>
      <c r="ROP48" s="134"/>
      <c r="ROQ48" s="134"/>
      <c r="ROR48" s="134"/>
      <c r="ROS48" s="134"/>
      <c r="ROT48" s="134"/>
      <c r="ROU48" s="134"/>
      <c r="ROV48" s="134"/>
      <c r="ROW48" s="134"/>
      <c r="ROX48" s="134"/>
      <c r="ROY48" s="134"/>
      <c r="ROZ48" s="134"/>
      <c r="RPA48" s="134"/>
      <c r="RPB48" s="134"/>
      <c r="RPC48" s="134"/>
      <c r="RPD48" s="134"/>
      <c r="RPE48" s="134"/>
      <c r="RPF48" s="134"/>
      <c r="RPG48" s="134"/>
      <c r="RPH48" s="134"/>
      <c r="RPI48" s="134"/>
      <c r="RPJ48" s="134"/>
      <c r="RPK48" s="134"/>
      <c r="RPL48" s="134"/>
      <c r="RPM48" s="134"/>
      <c r="RPN48" s="134"/>
      <c r="RPO48" s="134"/>
      <c r="RPP48" s="134"/>
      <c r="RPQ48" s="134"/>
      <c r="RPR48" s="134"/>
      <c r="RPS48" s="134"/>
      <c r="RPT48" s="134"/>
      <c r="RPU48" s="134"/>
      <c r="RPV48" s="134"/>
      <c r="RPW48" s="134"/>
      <c r="RPX48" s="134"/>
      <c r="RPY48" s="134"/>
      <c r="RPZ48" s="134"/>
      <c r="RQA48" s="134"/>
      <c r="RQB48" s="134"/>
      <c r="RQC48" s="134"/>
      <c r="RQD48" s="134"/>
      <c r="RQE48" s="134"/>
      <c r="RQF48" s="134"/>
      <c r="RQG48" s="134"/>
      <c r="RQH48" s="134"/>
      <c r="RQI48" s="134"/>
      <c r="RQJ48" s="134"/>
      <c r="RQK48" s="134"/>
      <c r="RQL48" s="134"/>
      <c r="RQM48" s="134"/>
      <c r="RQN48" s="134"/>
      <c r="RQO48" s="134"/>
      <c r="RQP48" s="134"/>
      <c r="RQQ48" s="134"/>
      <c r="RQR48" s="134"/>
      <c r="RQS48" s="134"/>
      <c r="RQT48" s="134"/>
      <c r="RQU48" s="134"/>
      <c r="RQV48" s="134"/>
      <c r="RQW48" s="134"/>
      <c r="RQX48" s="134"/>
      <c r="RQY48" s="134"/>
      <c r="RQZ48" s="134"/>
      <c r="RRA48" s="134"/>
      <c r="RRB48" s="134"/>
      <c r="RRC48" s="134"/>
      <c r="RRD48" s="134"/>
      <c r="RRE48" s="134"/>
      <c r="RRF48" s="134"/>
      <c r="RRG48" s="134"/>
      <c r="RRH48" s="134"/>
      <c r="RRI48" s="134"/>
      <c r="RRJ48" s="134"/>
      <c r="RRK48" s="134"/>
      <c r="RRL48" s="134"/>
      <c r="RRM48" s="134"/>
      <c r="RRN48" s="134"/>
      <c r="RRO48" s="134"/>
      <c r="RRP48" s="134"/>
      <c r="RRQ48" s="134"/>
      <c r="RRR48" s="134"/>
      <c r="RRS48" s="134"/>
      <c r="RRT48" s="134"/>
      <c r="RRU48" s="134"/>
      <c r="RRV48" s="134"/>
      <c r="RRW48" s="134"/>
      <c r="RRX48" s="134"/>
      <c r="RRY48" s="134"/>
      <c r="RRZ48" s="134"/>
      <c r="RSA48" s="134"/>
      <c r="RSB48" s="134"/>
      <c r="RSC48" s="134"/>
      <c r="RSD48" s="134"/>
      <c r="RSE48" s="134"/>
      <c r="RSF48" s="134"/>
      <c r="RSG48" s="134"/>
      <c r="RSH48" s="134"/>
      <c r="RSI48" s="134"/>
      <c r="RSJ48" s="134"/>
      <c r="RSK48" s="134"/>
      <c r="RSL48" s="134"/>
      <c r="RSM48" s="134"/>
      <c r="RSN48" s="134"/>
      <c r="RSO48" s="134"/>
      <c r="RSP48" s="134"/>
      <c r="RSQ48" s="134"/>
      <c r="RSR48" s="134"/>
      <c r="RSS48" s="134"/>
      <c r="RST48" s="134"/>
      <c r="RSU48" s="134"/>
      <c r="RSV48" s="134"/>
      <c r="RSW48" s="134"/>
      <c r="RSX48" s="134"/>
      <c r="RSY48" s="134"/>
      <c r="RSZ48" s="134"/>
      <c r="RTA48" s="134"/>
      <c r="RTB48" s="134"/>
      <c r="RTC48" s="134"/>
      <c r="RTD48" s="134"/>
      <c r="RTE48" s="134"/>
      <c r="RTF48" s="134"/>
      <c r="RTG48" s="134"/>
      <c r="RTH48" s="134"/>
      <c r="RTI48" s="134"/>
      <c r="RTJ48" s="134"/>
      <c r="RTK48" s="134"/>
      <c r="RTL48" s="134"/>
      <c r="RTM48" s="134"/>
      <c r="RTN48" s="134"/>
      <c r="RTO48" s="134"/>
      <c r="RTP48" s="134"/>
      <c r="RTQ48" s="134"/>
      <c r="RTR48" s="134"/>
      <c r="RTS48" s="134"/>
      <c r="RTT48" s="134"/>
      <c r="RTU48" s="134"/>
      <c r="RTV48" s="134"/>
      <c r="RTW48" s="134"/>
      <c r="RTX48" s="134"/>
      <c r="RTY48" s="134"/>
      <c r="RTZ48" s="134"/>
      <c r="RUA48" s="134"/>
      <c r="RUB48" s="134"/>
      <c r="RUC48" s="134"/>
      <c r="RUD48" s="134"/>
      <c r="RUE48" s="134"/>
      <c r="RUF48" s="134"/>
      <c r="RUG48" s="134"/>
      <c r="RUH48" s="134"/>
      <c r="RUI48" s="134"/>
      <c r="RUJ48" s="134"/>
      <c r="RUK48" s="134"/>
      <c r="RUL48" s="134"/>
      <c r="RUM48" s="134"/>
      <c r="RUN48" s="134"/>
      <c r="RUO48" s="134"/>
      <c r="RUP48" s="134"/>
      <c r="RUQ48" s="134"/>
      <c r="RUR48" s="134"/>
      <c r="RUS48" s="134"/>
      <c r="RUT48" s="134"/>
      <c r="RUU48" s="134"/>
      <c r="RUV48" s="134"/>
      <c r="RUW48" s="134"/>
      <c r="RUX48" s="134"/>
      <c r="RUY48" s="134"/>
      <c r="RUZ48" s="134"/>
      <c r="RVA48" s="134"/>
      <c r="RVB48" s="134"/>
      <c r="RVC48" s="134"/>
      <c r="RVD48" s="134"/>
      <c r="RVE48" s="134"/>
      <c r="RVF48" s="134"/>
      <c r="RVG48" s="134"/>
      <c r="RVH48" s="134"/>
      <c r="RVI48" s="134"/>
      <c r="RVJ48" s="134"/>
      <c r="RVK48" s="134"/>
      <c r="RVL48" s="134"/>
      <c r="RVM48" s="134"/>
      <c r="RVN48" s="134"/>
      <c r="RVO48" s="134"/>
      <c r="RVP48" s="134"/>
      <c r="RVQ48" s="134"/>
      <c r="RVR48" s="134"/>
      <c r="RVS48" s="134"/>
      <c r="RVT48" s="134"/>
      <c r="RVU48" s="134"/>
      <c r="RVV48" s="134"/>
      <c r="RVW48" s="134"/>
      <c r="RVX48" s="134"/>
      <c r="RVY48" s="134"/>
      <c r="RVZ48" s="134"/>
      <c r="RWA48" s="134"/>
      <c r="RWB48" s="134"/>
      <c r="RWC48" s="134"/>
      <c r="RWD48" s="134"/>
      <c r="RWE48" s="134"/>
      <c r="RWF48" s="134"/>
      <c r="RWG48" s="134"/>
      <c r="RWH48" s="134"/>
      <c r="RWI48" s="134"/>
      <c r="RWJ48" s="134"/>
      <c r="RWK48" s="134"/>
      <c r="RWL48" s="134"/>
      <c r="RWM48" s="134"/>
      <c r="RWN48" s="134"/>
      <c r="RWO48" s="134"/>
      <c r="RWP48" s="134"/>
      <c r="RWQ48" s="134"/>
      <c r="RWR48" s="134"/>
      <c r="RWS48" s="134"/>
      <c r="RWT48" s="134"/>
      <c r="RWU48" s="134"/>
      <c r="RWV48" s="134"/>
      <c r="RWW48" s="134"/>
      <c r="RWX48" s="134"/>
      <c r="RWY48" s="134"/>
      <c r="RWZ48" s="134"/>
      <c r="RXA48" s="134"/>
      <c r="RXB48" s="134"/>
      <c r="RXC48" s="134"/>
      <c r="RXD48" s="134"/>
      <c r="RXE48" s="134"/>
      <c r="RXF48" s="134"/>
      <c r="RXG48" s="134"/>
      <c r="RXH48" s="134"/>
      <c r="RXI48" s="134"/>
      <c r="RXJ48" s="134"/>
      <c r="RXK48" s="134"/>
      <c r="RXL48" s="134"/>
      <c r="RXM48" s="134"/>
      <c r="RXN48" s="134"/>
      <c r="RXO48" s="134"/>
      <c r="RXP48" s="134"/>
      <c r="RXQ48" s="134"/>
      <c r="RXR48" s="134"/>
      <c r="RXS48" s="134"/>
      <c r="RXT48" s="134"/>
      <c r="RXU48" s="134"/>
      <c r="RXV48" s="134"/>
      <c r="RXW48" s="134"/>
      <c r="RXX48" s="134"/>
      <c r="RXY48" s="134"/>
      <c r="RXZ48" s="134"/>
      <c r="RYA48" s="134"/>
      <c r="RYB48" s="134"/>
      <c r="RYC48" s="134"/>
      <c r="RYD48" s="134"/>
      <c r="RYE48" s="134"/>
      <c r="RYF48" s="134"/>
      <c r="RYG48" s="134"/>
      <c r="RYH48" s="134"/>
      <c r="RYI48" s="134"/>
      <c r="RYJ48" s="134"/>
      <c r="RYK48" s="134"/>
      <c r="RYL48" s="134"/>
      <c r="RYM48" s="134"/>
      <c r="RYN48" s="134"/>
      <c r="RYO48" s="134"/>
      <c r="RYP48" s="134"/>
      <c r="RYQ48" s="134"/>
      <c r="RYR48" s="134"/>
      <c r="RYS48" s="134"/>
      <c r="RYT48" s="134"/>
      <c r="RYU48" s="134"/>
      <c r="RYV48" s="134"/>
      <c r="RYW48" s="134"/>
      <c r="RYX48" s="134"/>
      <c r="RYY48" s="134"/>
      <c r="RYZ48" s="134"/>
      <c r="RZA48" s="134"/>
      <c r="RZB48" s="134"/>
      <c r="RZC48" s="134"/>
      <c r="RZD48" s="134"/>
      <c r="RZE48" s="134"/>
      <c r="RZF48" s="134"/>
      <c r="RZG48" s="134"/>
      <c r="RZH48" s="134"/>
      <c r="RZI48" s="134"/>
      <c r="RZJ48" s="134"/>
      <c r="RZK48" s="134"/>
      <c r="RZL48" s="134"/>
      <c r="RZM48" s="134"/>
      <c r="RZN48" s="134"/>
      <c r="RZO48" s="134"/>
      <c r="RZP48" s="134"/>
      <c r="RZQ48" s="134"/>
      <c r="RZR48" s="134"/>
      <c r="RZS48" s="134"/>
      <c r="RZT48" s="134"/>
      <c r="RZU48" s="134"/>
      <c r="RZV48" s="134"/>
      <c r="RZW48" s="134"/>
      <c r="RZX48" s="134"/>
      <c r="RZY48" s="134"/>
      <c r="RZZ48" s="134"/>
      <c r="SAA48" s="134"/>
      <c r="SAB48" s="134"/>
      <c r="SAC48" s="134"/>
      <c r="SAD48" s="134"/>
      <c r="SAE48" s="134"/>
      <c r="SAF48" s="134"/>
      <c r="SAG48" s="134"/>
      <c r="SAH48" s="134"/>
      <c r="SAI48" s="134"/>
      <c r="SAJ48" s="134"/>
      <c r="SAK48" s="134"/>
      <c r="SAL48" s="134"/>
      <c r="SAM48" s="134"/>
      <c r="SAN48" s="134"/>
      <c r="SAO48" s="134"/>
      <c r="SAP48" s="134"/>
      <c r="SAQ48" s="134"/>
      <c r="SAR48" s="134"/>
      <c r="SAS48" s="134"/>
      <c r="SAT48" s="134"/>
      <c r="SAU48" s="134"/>
      <c r="SAV48" s="134"/>
      <c r="SAW48" s="134"/>
      <c r="SAX48" s="134"/>
      <c r="SAY48" s="134"/>
      <c r="SAZ48" s="134"/>
      <c r="SBA48" s="134"/>
      <c r="SBB48" s="134"/>
      <c r="SBC48" s="134"/>
      <c r="SBD48" s="134"/>
      <c r="SBE48" s="134"/>
      <c r="SBF48" s="134"/>
      <c r="SBG48" s="134"/>
      <c r="SBH48" s="134"/>
      <c r="SBI48" s="134"/>
      <c r="SBJ48" s="134"/>
      <c r="SBK48" s="134"/>
      <c r="SBL48" s="134"/>
      <c r="SBM48" s="134"/>
      <c r="SBN48" s="134"/>
      <c r="SBO48" s="134"/>
      <c r="SBP48" s="134"/>
      <c r="SBQ48" s="134"/>
      <c r="SBR48" s="134"/>
      <c r="SBS48" s="134"/>
      <c r="SBT48" s="134"/>
      <c r="SBU48" s="134"/>
      <c r="SBV48" s="134"/>
      <c r="SBW48" s="134"/>
      <c r="SBX48" s="134"/>
      <c r="SBY48" s="134"/>
      <c r="SBZ48" s="134"/>
      <c r="SCA48" s="134"/>
      <c r="SCB48" s="134"/>
      <c r="SCC48" s="134"/>
      <c r="SCD48" s="134"/>
      <c r="SCE48" s="134"/>
      <c r="SCF48" s="134"/>
      <c r="SCG48" s="134"/>
      <c r="SCH48" s="134"/>
      <c r="SCI48" s="134"/>
      <c r="SCJ48" s="134"/>
      <c r="SCK48" s="134"/>
      <c r="SCL48" s="134"/>
      <c r="SCM48" s="134"/>
      <c r="SCN48" s="134"/>
      <c r="SCO48" s="134"/>
      <c r="SCP48" s="134"/>
      <c r="SCQ48" s="134"/>
      <c r="SCR48" s="134"/>
      <c r="SCS48" s="134"/>
      <c r="SCT48" s="134"/>
      <c r="SCU48" s="134"/>
      <c r="SCV48" s="134"/>
      <c r="SCW48" s="134"/>
      <c r="SCX48" s="134"/>
      <c r="SCY48" s="134"/>
      <c r="SCZ48" s="134"/>
      <c r="SDA48" s="134"/>
      <c r="SDB48" s="134"/>
      <c r="SDC48" s="134"/>
      <c r="SDD48" s="134"/>
      <c r="SDE48" s="134"/>
      <c r="SDF48" s="134"/>
      <c r="SDG48" s="134"/>
      <c r="SDH48" s="134"/>
      <c r="SDI48" s="134"/>
      <c r="SDJ48" s="134"/>
      <c r="SDK48" s="134"/>
      <c r="SDL48" s="134"/>
      <c r="SDM48" s="134"/>
      <c r="SDN48" s="134"/>
      <c r="SDO48" s="134"/>
      <c r="SDP48" s="134"/>
      <c r="SDQ48" s="134"/>
      <c r="SDR48" s="134"/>
      <c r="SDS48" s="134"/>
      <c r="SDT48" s="134"/>
      <c r="SDU48" s="134"/>
      <c r="SDV48" s="134"/>
      <c r="SDW48" s="134"/>
      <c r="SDX48" s="134"/>
      <c r="SDY48" s="134"/>
      <c r="SDZ48" s="134"/>
      <c r="SEA48" s="134"/>
      <c r="SEB48" s="134"/>
      <c r="SEC48" s="134"/>
      <c r="SED48" s="134"/>
      <c r="SEE48" s="134"/>
      <c r="SEF48" s="134"/>
      <c r="SEG48" s="134"/>
      <c r="SEH48" s="134"/>
      <c r="SEI48" s="134"/>
      <c r="SEJ48" s="134"/>
      <c r="SEK48" s="134"/>
      <c r="SEL48" s="134"/>
      <c r="SEM48" s="134"/>
      <c r="SEN48" s="134"/>
      <c r="SEO48" s="134"/>
      <c r="SEP48" s="134"/>
      <c r="SEQ48" s="134"/>
      <c r="SER48" s="134"/>
      <c r="SES48" s="134"/>
      <c r="SET48" s="134"/>
      <c r="SEU48" s="134"/>
      <c r="SEV48" s="134"/>
      <c r="SEW48" s="134"/>
      <c r="SEX48" s="134"/>
      <c r="SEY48" s="134"/>
      <c r="SEZ48" s="134"/>
      <c r="SFA48" s="134"/>
      <c r="SFB48" s="134"/>
      <c r="SFC48" s="134"/>
      <c r="SFD48" s="134"/>
      <c r="SFE48" s="134"/>
      <c r="SFF48" s="134"/>
      <c r="SFG48" s="134"/>
      <c r="SFH48" s="134"/>
      <c r="SFI48" s="134"/>
      <c r="SFJ48" s="134"/>
      <c r="SFK48" s="134"/>
      <c r="SFL48" s="134"/>
      <c r="SFM48" s="134"/>
      <c r="SFN48" s="134"/>
      <c r="SFO48" s="134"/>
      <c r="SFP48" s="134"/>
      <c r="SFQ48" s="134"/>
      <c r="SFR48" s="134"/>
      <c r="SFS48" s="134"/>
      <c r="SFT48" s="134"/>
      <c r="SFU48" s="134"/>
      <c r="SFV48" s="134"/>
      <c r="SFW48" s="134"/>
      <c r="SFX48" s="134"/>
      <c r="SFY48" s="134"/>
      <c r="SFZ48" s="134"/>
      <c r="SGA48" s="134"/>
      <c r="SGB48" s="134"/>
      <c r="SGC48" s="134"/>
      <c r="SGD48" s="134"/>
      <c r="SGE48" s="134"/>
      <c r="SGF48" s="134"/>
      <c r="SGG48" s="134"/>
      <c r="SGH48" s="134"/>
      <c r="SGI48" s="134"/>
      <c r="SGJ48" s="134"/>
      <c r="SGK48" s="134"/>
      <c r="SGL48" s="134"/>
      <c r="SGM48" s="134"/>
      <c r="SGN48" s="134"/>
      <c r="SGO48" s="134"/>
      <c r="SGP48" s="134"/>
      <c r="SGQ48" s="134"/>
      <c r="SGR48" s="134"/>
      <c r="SGS48" s="134"/>
      <c r="SGT48" s="134"/>
      <c r="SGU48" s="134"/>
      <c r="SGV48" s="134"/>
      <c r="SGW48" s="134"/>
      <c r="SGX48" s="134"/>
      <c r="SGY48" s="134"/>
      <c r="SGZ48" s="134"/>
      <c r="SHA48" s="134"/>
      <c r="SHB48" s="134"/>
      <c r="SHC48" s="134"/>
      <c r="SHD48" s="134"/>
      <c r="SHE48" s="134"/>
      <c r="SHF48" s="134"/>
      <c r="SHG48" s="134"/>
      <c r="SHH48" s="134"/>
      <c r="SHI48" s="134"/>
      <c r="SHJ48" s="134"/>
      <c r="SHK48" s="134"/>
      <c r="SHL48" s="134"/>
      <c r="SHM48" s="134"/>
      <c r="SHN48" s="134"/>
      <c r="SHO48" s="134"/>
      <c r="SHP48" s="134"/>
      <c r="SHQ48" s="134"/>
      <c r="SHR48" s="134"/>
      <c r="SHS48" s="134"/>
      <c r="SHT48" s="134"/>
      <c r="SHU48" s="134"/>
      <c r="SHV48" s="134"/>
      <c r="SHW48" s="134"/>
      <c r="SHX48" s="134"/>
      <c r="SHY48" s="134"/>
      <c r="SHZ48" s="134"/>
      <c r="SIA48" s="134"/>
      <c r="SIB48" s="134"/>
      <c r="SIC48" s="134"/>
      <c r="SID48" s="134"/>
      <c r="SIE48" s="134"/>
      <c r="SIF48" s="134"/>
      <c r="SIG48" s="134"/>
      <c r="SIH48" s="134"/>
      <c r="SII48" s="134"/>
      <c r="SIJ48" s="134"/>
      <c r="SIK48" s="134"/>
      <c r="SIL48" s="134"/>
      <c r="SIM48" s="134"/>
      <c r="SIN48" s="134"/>
      <c r="SIO48" s="134"/>
      <c r="SIP48" s="134"/>
      <c r="SIQ48" s="134"/>
      <c r="SIR48" s="134"/>
      <c r="SIS48" s="134"/>
      <c r="SIT48" s="134"/>
      <c r="SIU48" s="134"/>
      <c r="SIV48" s="134"/>
      <c r="SIW48" s="134"/>
      <c r="SIX48" s="134"/>
      <c r="SIY48" s="134"/>
      <c r="SIZ48" s="134"/>
      <c r="SJA48" s="134"/>
      <c r="SJB48" s="134"/>
      <c r="SJC48" s="134"/>
      <c r="SJD48" s="134"/>
      <c r="SJE48" s="134"/>
      <c r="SJF48" s="134"/>
      <c r="SJG48" s="134"/>
      <c r="SJH48" s="134"/>
      <c r="SJI48" s="134"/>
      <c r="SJJ48" s="134"/>
      <c r="SJK48" s="134"/>
      <c r="SJL48" s="134"/>
      <c r="SJM48" s="134"/>
      <c r="SJN48" s="134"/>
      <c r="SJO48" s="134"/>
      <c r="SJP48" s="134"/>
      <c r="SJQ48" s="134"/>
      <c r="SJR48" s="134"/>
      <c r="SJS48" s="134"/>
      <c r="SJT48" s="134"/>
      <c r="SJU48" s="134"/>
      <c r="SJV48" s="134"/>
      <c r="SJW48" s="134"/>
      <c r="SJX48" s="134"/>
      <c r="SJY48" s="134"/>
      <c r="SJZ48" s="134"/>
      <c r="SKA48" s="134"/>
      <c r="SKB48" s="134"/>
      <c r="SKC48" s="134"/>
      <c r="SKD48" s="134"/>
      <c r="SKE48" s="134"/>
      <c r="SKF48" s="134"/>
      <c r="SKG48" s="134"/>
      <c r="SKH48" s="134"/>
      <c r="SKI48" s="134"/>
      <c r="SKJ48" s="134"/>
      <c r="SKK48" s="134"/>
      <c r="SKL48" s="134"/>
      <c r="SKM48" s="134"/>
      <c r="SKN48" s="134"/>
      <c r="SKO48" s="134"/>
      <c r="SKP48" s="134"/>
      <c r="SKQ48" s="134"/>
      <c r="SKR48" s="134"/>
      <c r="SKS48" s="134"/>
      <c r="SKT48" s="134"/>
      <c r="SKU48" s="134"/>
      <c r="SKV48" s="134"/>
      <c r="SKW48" s="134"/>
      <c r="SKX48" s="134"/>
      <c r="SKY48" s="134"/>
      <c r="SKZ48" s="134"/>
      <c r="SLA48" s="134"/>
      <c r="SLB48" s="134"/>
      <c r="SLC48" s="134"/>
      <c r="SLD48" s="134"/>
      <c r="SLE48" s="134"/>
      <c r="SLF48" s="134"/>
      <c r="SLG48" s="134"/>
      <c r="SLH48" s="134"/>
      <c r="SLI48" s="134"/>
      <c r="SLJ48" s="134"/>
      <c r="SLK48" s="134"/>
      <c r="SLL48" s="134"/>
      <c r="SLM48" s="134"/>
      <c r="SLN48" s="134"/>
      <c r="SLO48" s="134"/>
      <c r="SLP48" s="134"/>
      <c r="SLQ48" s="134"/>
      <c r="SLR48" s="134"/>
      <c r="SLS48" s="134"/>
      <c r="SLT48" s="134"/>
      <c r="SLU48" s="134"/>
      <c r="SLV48" s="134"/>
      <c r="SLW48" s="134"/>
      <c r="SLX48" s="134"/>
      <c r="SLY48" s="134"/>
      <c r="SLZ48" s="134"/>
      <c r="SMA48" s="134"/>
      <c r="SMB48" s="134"/>
      <c r="SMC48" s="134"/>
      <c r="SMD48" s="134"/>
      <c r="SME48" s="134"/>
      <c r="SMF48" s="134"/>
      <c r="SMG48" s="134"/>
      <c r="SMH48" s="134"/>
      <c r="SMI48" s="134"/>
      <c r="SMJ48" s="134"/>
      <c r="SMK48" s="134"/>
      <c r="SML48" s="134"/>
      <c r="SMM48" s="134"/>
      <c r="SMN48" s="134"/>
      <c r="SMO48" s="134"/>
      <c r="SMP48" s="134"/>
      <c r="SMQ48" s="134"/>
      <c r="SMR48" s="134"/>
      <c r="SMS48" s="134"/>
      <c r="SMT48" s="134"/>
      <c r="SMU48" s="134"/>
      <c r="SMV48" s="134"/>
      <c r="SMW48" s="134"/>
      <c r="SMX48" s="134"/>
      <c r="SMY48" s="134"/>
      <c r="SMZ48" s="134"/>
      <c r="SNA48" s="134"/>
      <c r="SNB48" s="134"/>
      <c r="SNC48" s="134"/>
      <c r="SND48" s="134"/>
      <c r="SNE48" s="134"/>
      <c r="SNF48" s="134"/>
      <c r="SNG48" s="134"/>
      <c r="SNH48" s="134"/>
      <c r="SNI48" s="134"/>
      <c r="SNJ48" s="134"/>
      <c r="SNK48" s="134"/>
      <c r="SNL48" s="134"/>
      <c r="SNM48" s="134"/>
      <c r="SNN48" s="134"/>
      <c r="SNO48" s="134"/>
      <c r="SNP48" s="134"/>
      <c r="SNQ48" s="134"/>
      <c r="SNR48" s="134"/>
      <c r="SNS48" s="134"/>
      <c r="SNT48" s="134"/>
      <c r="SNU48" s="134"/>
      <c r="SNV48" s="134"/>
      <c r="SNW48" s="134"/>
      <c r="SNX48" s="134"/>
      <c r="SNY48" s="134"/>
      <c r="SNZ48" s="134"/>
      <c r="SOA48" s="134"/>
      <c r="SOB48" s="134"/>
      <c r="SOC48" s="134"/>
      <c r="SOD48" s="134"/>
      <c r="SOE48" s="134"/>
      <c r="SOF48" s="134"/>
      <c r="SOG48" s="134"/>
      <c r="SOH48" s="134"/>
      <c r="SOI48" s="134"/>
      <c r="SOJ48" s="134"/>
      <c r="SOK48" s="134"/>
      <c r="SOL48" s="134"/>
      <c r="SOM48" s="134"/>
      <c r="SON48" s="134"/>
      <c r="SOO48" s="134"/>
      <c r="SOP48" s="134"/>
      <c r="SOQ48" s="134"/>
      <c r="SOR48" s="134"/>
      <c r="SOS48" s="134"/>
      <c r="SOT48" s="134"/>
      <c r="SOU48" s="134"/>
      <c r="SOV48" s="134"/>
      <c r="SOW48" s="134"/>
      <c r="SOX48" s="134"/>
      <c r="SOY48" s="134"/>
      <c r="SOZ48" s="134"/>
      <c r="SPA48" s="134"/>
      <c r="SPB48" s="134"/>
      <c r="SPC48" s="134"/>
      <c r="SPD48" s="134"/>
      <c r="SPE48" s="134"/>
      <c r="SPF48" s="134"/>
      <c r="SPG48" s="134"/>
      <c r="SPH48" s="134"/>
      <c r="SPI48" s="134"/>
      <c r="SPJ48" s="134"/>
      <c r="SPK48" s="134"/>
      <c r="SPL48" s="134"/>
      <c r="SPM48" s="134"/>
      <c r="SPN48" s="134"/>
      <c r="SPO48" s="134"/>
      <c r="SPP48" s="134"/>
      <c r="SPQ48" s="134"/>
      <c r="SPR48" s="134"/>
      <c r="SPS48" s="134"/>
      <c r="SPT48" s="134"/>
      <c r="SPU48" s="134"/>
      <c r="SPV48" s="134"/>
      <c r="SPW48" s="134"/>
      <c r="SPX48" s="134"/>
      <c r="SPY48" s="134"/>
      <c r="SPZ48" s="134"/>
      <c r="SQA48" s="134"/>
      <c r="SQB48" s="134"/>
      <c r="SQC48" s="134"/>
      <c r="SQD48" s="134"/>
      <c r="SQE48" s="134"/>
      <c r="SQF48" s="134"/>
      <c r="SQG48" s="134"/>
      <c r="SQH48" s="134"/>
      <c r="SQI48" s="134"/>
      <c r="SQJ48" s="134"/>
      <c r="SQK48" s="134"/>
      <c r="SQL48" s="134"/>
      <c r="SQM48" s="134"/>
      <c r="SQN48" s="134"/>
      <c r="SQO48" s="134"/>
      <c r="SQP48" s="134"/>
      <c r="SQQ48" s="134"/>
      <c r="SQR48" s="134"/>
      <c r="SQS48" s="134"/>
      <c r="SQT48" s="134"/>
      <c r="SQU48" s="134"/>
      <c r="SQV48" s="134"/>
      <c r="SQW48" s="134"/>
      <c r="SQX48" s="134"/>
      <c r="SQY48" s="134"/>
      <c r="SQZ48" s="134"/>
      <c r="SRA48" s="134"/>
      <c r="SRB48" s="134"/>
      <c r="SRC48" s="134"/>
      <c r="SRD48" s="134"/>
      <c r="SRE48" s="134"/>
      <c r="SRF48" s="134"/>
      <c r="SRG48" s="134"/>
      <c r="SRH48" s="134"/>
      <c r="SRI48" s="134"/>
      <c r="SRJ48" s="134"/>
      <c r="SRK48" s="134"/>
      <c r="SRL48" s="134"/>
      <c r="SRM48" s="134"/>
      <c r="SRN48" s="134"/>
      <c r="SRO48" s="134"/>
      <c r="SRP48" s="134"/>
      <c r="SRQ48" s="134"/>
      <c r="SRR48" s="134"/>
      <c r="SRS48" s="134"/>
      <c r="SRT48" s="134"/>
      <c r="SRU48" s="134"/>
      <c r="SRV48" s="134"/>
      <c r="SRW48" s="134"/>
      <c r="SRX48" s="134"/>
      <c r="SRY48" s="134"/>
      <c r="SRZ48" s="134"/>
      <c r="SSA48" s="134"/>
      <c r="SSB48" s="134"/>
      <c r="SSC48" s="134"/>
      <c r="SSD48" s="134"/>
      <c r="SSE48" s="134"/>
      <c r="SSF48" s="134"/>
      <c r="SSG48" s="134"/>
      <c r="SSH48" s="134"/>
      <c r="SSI48" s="134"/>
      <c r="SSJ48" s="134"/>
      <c r="SSK48" s="134"/>
      <c r="SSL48" s="134"/>
      <c r="SSM48" s="134"/>
      <c r="SSN48" s="134"/>
      <c r="SSO48" s="134"/>
      <c r="SSP48" s="134"/>
      <c r="SSQ48" s="134"/>
      <c r="SSR48" s="134"/>
      <c r="SSS48" s="134"/>
      <c r="SST48" s="134"/>
      <c r="SSU48" s="134"/>
      <c r="SSV48" s="134"/>
      <c r="SSW48" s="134"/>
      <c r="SSX48" s="134"/>
      <c r="SSY48" s="134"/>
      <c r="SSZ48" s="134"/>
      <c r="STA48" s="134"/>
      <c r="STB48" s="134"/>
      <c r="STC48" s="134"/>
      <c r="STD48" s="134"/>
      <c r="STE48" s="134"/>
      <c r="STF48" s="134"/>
      <c r="STG48" s="134"/>
      <c r="STH48" s="134"/>
      <c r="STI48" s="134"/>
      <c r="STJ48" s="134"/>
      <c r="STK48" s="134"/>
      <c r="STL48" s="134"/>
      <c r="STM48" s="134"/>
      <c r="STN48" s="134"/>
      <c r="STO48" s="134"/>
      <c r="STP48" s="134"/>
      <c r="STQ48" s="134"/>
      <c r="STR48" s="134"/>
      <c r="STS48" s="134"/>
      <c r="STT48" s="134"/>
      <c r="STU48" s="134"/>
      <c r="STV48" s="134"/>
      <c r="STW48" s="134"/>
      <c r="STX48" s="134"/>
      <c r="STY48" s="134"/>
      <c r="STZ48" s="134"/>
      <c r="SUA48" s="134"/>
      <c r="SUB48" s="134"/>
      <c r="SUC48" s="134"/>
      <c r="SUD48" s="134"/>
      <c r="SUE48" s="134"/>
      <c r="SUF48" s="134"/>
      <c r="SUG48" s="134"/>
      <c r="SUH48" s="134"/>
      <c r="SUI48" s="134"/>
      <c r="SUJ48" s="134"/>
      <c r="SUK48" s="134"/>
      <c r="SUL48" s="134"/>
      <c r="SUM48" s="134"/>
      <c r="SUN48" s="134"/>
      <c r="SUO48" s="134"/>
      <c r="SUP48" s="134"/>
      <c r="SUQ48" s="134"/>
      <c r="SUR48" s="134"/>
      <c r="SUS48" s="134"/>
      <c r="SUT48" s="134"/>
      <c r="SUU48" s="134"/>
      <c r="SUV48" s="134"/>
      <c r="SUW48" s="134"/>
      <c r="SUX48" s="134"/>
      <c r="SUY48" s="134"/>
      <c r="SUZ48" s="134"/>
      <c r="SVA48" s="134"/>
      <c r="SVB48" s="134"/>
      <c r="SVC48" s="134"/>
      <c r="SVD48" s="134"/>
      <c r="SVE48" s="134"/>
      <c r="SVF48" s="134"/>
      <c r="SVG48" s="134"/>
      <c r="SVH48" s="134"/>
      <c r="SVI48" s="134"/>
      <c r="SVJ48" s="134"/>
      <c r="SVK48" s="134"/>
      <c r="SVL48" s="134"/>
      <c r="SVM48" s="134"/>
      <c r="SVN48" s="134"/>
      <c r="SVO48" s="134"/>
      <c r="SVP48" s="134"/>
      <c r="SVQ48" s="134"/>
      <c r="SVR48" s="134"/>
      <c r="SVS48" s="134"/>
      <c r="SVT48" s="134"/>
      <c r="SVU48" s="134"/>
      <c r="SVV48" s="134"/>
      <c r="SVW48" s="134"/>
      <c r="SVX48" s="134"/>
      <c r="SVY48" s="134"/>
      <c r="SVZ48" s="134"/>
      <c r="SWA48" s="134"/>
      <c r="SWB48" s="134"/>
      <c r="SWC48" s="134"/>
      <c r="SWD48" s="134"/>
      <c r="SWE48" s="134"/>
      <c r="SWF48" s="134"/>
      <c r="SWG48" s="134"/>
      <c r="SWH48" s="134"/>
      <c r="SWI48" s="134"/>
      <c r="SWJ48" s="134"/>
      <c r="SWK48" s="134"/>
      <c r="SWL48" s="134"/>
      <c r="SWM48" s="134"/>
      <c r="SWN48" s="134"/>
      <c r="SWO48" s="134"/>
      <c r="SWP48" s="134"/>
      <c r="SWQ48" s="134"/>
      <c r="SWR48" s="134"/>
      <c r="SWS48" s="134"/>
      <c r="SWT48" s="134"/>
      <c r="SWU48" s="134"/>
      <c r="SWV48" s="134"/>
      <c r="SWW48" s="134"/>
      <c r="SWX48" s="134"/>
      <c r="SWY48" s="134"/>
      <c r="SWZ48" s="134"/>
      <c r="SXA48" s="134"/>
      <c r="SXB48" s="134"/>
      <c r="SXC48" s="134"/>
      <c r="SXD48" s="134"/>
      <c r="SXE48" s="134"/>
      <c r="SXF48" s="134"/>
      <c r="SXG48" s="134"/>
      <c r="SXH48" s="134"/>
      <c r="SXI48" s="134"/>
      <c r="SXJ48" s="134"/>
      <c r="SXK48" s="134"/>
      <c r="SXL48" s="134"/>
      <c r="SXM48" s="134"/>
      <c r="SXN48" s="134"/>
      <c r="SXO48" s="134"/>
      <c r="SXP48" s="134"/>
      <c r="SXQ48" s="134"/>
      <c r="SXR48" s="134"/>
      <c r="SXS48" s="134"/>
      <c r="SXT48" s="134"/>
      <c r="SXU48" s="134"/>
      <c r="SXV48" s="134"/>
      <c r="SXW48" s="134"/>
      <c r="SXX48" s="134"/>
      <c r="SXY48" s="134"/>
      <c r="SXZ48" s="134"/>
      <c r="SYA48" s="134"/>
      <c r="SYB48" s="134"/>
      <c r="SYC48" s="134"/>
      <c r="SYD48" s="134"/>
      <c r="SYE48" s="134"/>
      <c r="SYF48" s="134"/>
      <c r="SYG48" s="134"/>
      <c r="SYH48" s="134"/>
      <c r="SYI48" s="134"/>
      <c r="SYJ48" s="134"/>
      <c r="SYK48" s="134"/>
      <c r="SYL48" s="134"/>
      <c r="SYM48" s="134"/>
      <c r="SYN48" s="134"/>
      <c r="SYO48" s="134"/>
      <c r="SYP48" s="134"/>
      <c r="SYQ48" s="134"/>
      <c r="SYR48" s="134"/>
      <c r="SYS48" s="134"/>
      <c r="SYT48" s="134"/>
      <c r="SYU48" s="134"/>
      <c r="SYV48" s="134"/>
      <c r="SYW48" s="134"/>
      <c r="SYX48" s="134"/>
      <c r="SYY48" s="134"/>
      <c r="SYZ48" s="134"/>
      <c r="SZA48" s="134"/>
      <c r="SZB48" s="134"/>
      <c r="SZC48" s="134"/>
      <c r="SZD48" s="134"/>
      <c r="SZE48" s="134"/>
      <c r="SZF48" s="134"/>
      <c r="SZG48" s="134"/>
      <c r="SZH48" s="134"/>
      <c r="SZI48" s="134"/>
      <c r="SZJ48" s="134"/>
      <c r="SZK48" s="134"/>
      <c r="SZL48" s="134"/>
      <c r="SZM48" s="134"/>
      <c r="SZN48" s="134"/>
      <c r="SZO48" s="134"/>
      <c r="SZP48" s="134"/>
      <c r="SZQ48" s="134"/>
      <c r="SZR48" s="134"/>
      <c r="SZS48" s="134"/>
      <c r="SZT48" s="134"/>
      <c r="SZU48" s="134"/>
      <c r="SZV48" s="134"/>
      <c r="SZW48" s="134"/>
      <c r="SZX48" s="134"/>
      <c r="SZY48" s="134"/>
      <c r="SZZ48" s="134"/>
      <c r="TAA48" s="134"/>
      <c r="TAB48" s="134"/>
      <c r="TAC48" s="134"/>
      <c r="TAD48" s="134"/>
      <c r="TAE48" s="134"/>
      <c r="TAF48" s="134"/>
      <c r="TAG48" s="134"/>
      <c r="TAH48" s="134"/>
      <c r="TAI48" s="134"/>
      <c r="TAJ48" s="134"/>
      <c r="TAK48" s="134"/>
      <c r="TAL48" s="134"/>
      <c r="TAM48" s="134"/>
      <c r="TAN48" s="134"/>
      <c r="TAO48" s="134"/>
      <c r="TAP48" s="134"/>
      <c r="TAQ48" s="134"/>
      <c r="TAR48" s="134"/>
      <c r="TAS48" s="134"/>
      <c r="TAT48" s="134"/>
      <c r="TAU48" s="134"/>
      <c r="TAV48" s="134"/>
      <c r="TAW48" s="134"/>
      <c r="TAX48" s="134"/>
      <c r="TAY48" s="134"/>
      <c r="TAZ48" s="134"/>
      <c r="TBA48" s="134"/>
      <c r="TBB48" s="134"/>
      <c r="TBC48" s="134"/>
      <c r="TBD48" s="134"/>
      <c r="TBE48" s="134"/>
      <c r="TBF48" s="134"/>
      <c r="TBG48" s="134"/>
      <c r="TBH48" s="134"/>
      <c r="TBI48" s="134"/>
      <c r="TBJ48" s="134"/>
      <c r="TBK48" s="134"/>
      <c r="TBL48" s="134"/>
      <c r="TBM48" s="134"/>
      <c r="TBN48" s="134"/>
      <c r="TBO48" s="134"/>
      <c r="TBP48" s="134"/>
      <c r="TBQ48" s="134"/>
      <c r="TBR48" s="134"/>
      <c r="TBS48" s="134"/>
      <c r="TBT48" s="134"/>
      <c r="TBU48" s="134"/>
      <c r="TBV48" s="134"/>
      <c r="TBW48" s="134"/>
      <c r="TBX48" s="134"/>
      <c r="TBY48" s="134"/>
      <c r="TBZ48" s="134"/>
      <c r="TCA48" s="134"/>
      <c r="TCB48" s="134"/>
      <c r="TCC48" s="134"/>
      <c r="TCD48" s="134"/>
      <c r="TCE48" s="134"/>
      <c r="TCF48" s="134"/>
      <c r="TCG48" s="134"/>
      <c r="TCH48" s="134"/>
      <c r="TCI48" s="134"/>
      <c r="TCJ48" s="134"/>
      <c r="TCK48" s="134"/>
      <c r="TCL48" s="134"/>
      <c r="TCM48" s="134"/>
      <c r="TCN48" s="134"/>
      <c r="TCO48" s="134"/>
      <c r="TCP48" s="134"/>
      <c r="TCQ48" s="134"/>
      <c r="TCR48" s="134"/>
      <c r="TCS48" s="134"/>
      <c r="TCT48" s="134"/>
      <c r="TCU48" s="134"/>
      <c r="TCV48" s="134"/>
      <c r="TCW48" s="134"/>
      <c r="TCX48" s="134"/>
      <c r="TCY48" s="134"/>
      <c r="TCZ48" s="134"/>
      <c r="TDA48" s="134"/>
      <c r="TDB48" s="134"/>
      <c r="TDC48" s="134"/>
      <c r="TDD48" s="134"/>
      <c r="TDE48" s="134"/>
      <c r="TDF48" s="134"/>
      <c r="TDG48" s="134"/>
      <c r="TDH48" s="134"/>
      <c r="TDI48" s="134"/>
      <c r="TDJ48" s="134"/>
      <c r="TDK48" s="134"/>
      <c r="TDL48" s="134"/>
      <c r="TDM48" s="134"/>
      <c r="TDN48" s="134"/>
      <c r="TDO48" s="134"/>
      <c r="TDP48" s="134"/>
      <c r="TDQ48" s="134"/>
      <c r="TDR48" s="134"/>
      <c r="TDS48" s="134"/>
      <c r="TDT48" s="134"/>
      <c r="TDU48" s="134"/>
      <c r="TDV48" s="134"/>
      <c r="TDW48" s="134"/>
      <c r="TDX48" s="134"/>
      <c r="TDY48" s="134"/>
      <c r="TDZ48" s="134"/>
      <c r="TEA48" s="134"/>
      <c r="TEB48" s="134"/>
      <c r="TEC48" s="134"/>
      <c r="TED48" s="134"/>
      <c r="TEE48" s="134"/>
      <c r="TEF48" s="134"/>
      <c r="TEG48" s="134"/>
      <c r="TEH48" s="134"/>
      <c r="TEI48" s="134"/>
      <c r="TEJ48" s="134"/>
      <c r="TEK48" s="134"/>
      <c r="TEL48" s="134"/>
      <c r="TEM48" s="134"/>
      <c r="TEN48" s="134"/>
      <c r="TEO48" s="134"/>
      <c r="TEP48" s="134"/>
      <c r="TEQ48" s="134"/>
      <c r="TER48" s="134"/>
      <c r="TES48" s="134"/>
      <c r="TET48" s="134"/>
      <c r="TEU48" s="134"/>
      <c r="TEV48" s="134"/>
      <c r="TEW48" s="134"/>
      <c r="TEX48" s="134"/>
      <c r="TEY48" s="134"/>
      <c r="TEZ48" s="134"/>
      <c r="TFA48" s="134"/>
      <c r="TFB48" s="134"/>
      <c r="TFC48" s="134"/>
      <c r="TFD48" s="134"/>
      <c r="TFE48" s="134"/>
      <c r="TFF48" s="134"/>
      <c r="TFG48" s="134"/>
      <c r="TFH48" s="134"/>
      <c r="TFI48" s="134"/>
      <c r="TFJ48" s="134"/>
      <c r="TFK48" s="134"/>
      <c r="TFL48" s="134"/>
      <c r="TFM48" s="134"/>
      <c r="TFN48" s="134"/>
      <c r="TFO48" s="134"/>
      <c r="TFP48" s="134"/>
      <c r="TFQ48" s="134"/>
      <c r="TFR48" s="134"/>
      <c r="TFS48" s="134"/>
      <c r="TFT48" s="134"/>
      <c r="TFU48" s="134"/>
      <c r="TFV48" s="134"/>
      <c r="TFW48" s="134"/>
      <c r="TFX48" s="134"/>
      <c r="TFY48" s="134"/>
      <c r="TFZ48" s="134"/>
      <c r="TGA48" s="134"/>
      <c r="TGB48" s="134"/>
      <c r="TGC48" s="134"/>
      <c r="TGD48" s="134"/>
      <c r="TGE48" s="134"/>
      <c r="TGF48" s="134"/>
      <c r="TGG48" s="134"/>
      <c r="TGH48" s="134"/>
      <c r="TGI48" s="134"/>
      <c r="TGJ48" s="134"/>
      <c r="TGK48" s="134"/>
      <c r="TGL48" s="134"/>
      <c r="TGM48" s="134"/>
      <c r="TGN48" s="134"/>
      <c r="TGO48" s="134"/>
      <c r="TGP48" s="134"/>
      <c r="TGQ48" s="134"/>
      <c r="TGR48" s="134"/>
      <c r="TGS48" s="134"/>
      <c r="TGT48" s="134"/>
      <c r="TGU48" s="134"/>
      <c r="TGV48" s="134"/>
      <c r="TGW48" s="134"/>
      <c r="TGX48" s="134"/>
      <c r="TGY48" s="134"/>
      <c r="TGZ48" s="134"/>
      <c r="THA48" s="134"/>
      <c r="THB48" s="134"/>
      <c r="THC48" s="134"/>
      <c r="THD48" s="134"/>
      <c r="THE48" s="134"/>
      <c r="THF48" s="134"/>
      <c r="THG48" s="134"/>
      <c r="THH48" s="134"/>
      <c r="THI48" s="134"/>
      <c r="THJ48" s="134"/>
      <c r="THK48" s="134"/>
      <c r="THL48" s="134"/>
      <c r="THM48" s="134"/>
      <c r="THN48" s="134"/>
      <c r="THO48" s="134"/>
      <c r="THP48" s="134"/>
      <c r="THQ48" s="134"/>
      <c r="THR48" s="134"/>
      <c r="THS48" s="134"/>
      <c r="THT48" s="134"/>
      <c r="THU48" s="134"/>
      <c r="THV48" s="134"/>
      <c r="THW48" s="134"/>
      <c r="THX48" s="134"/>
      <c r="THY48" s="134"/>
      <c r="THZ48" s="134"/>
      <c r="TIA48" s="134"/>
      <c r="TIB48" s="134"/>
      <c r="TIC48" s="134"/>
      <c r="TID48" s="134"/>
      <c r="TIE48" s="134"/>
      <c r="TIF48" s="134"/>
      <c r="TIG48" s="134"/>
      <c r="TIH48" s="134"/>
      <c r="TII48" s="134"/>
      <c r="TIJ48" s="134"/>
      <c r="TIK48" s="134"/>
      <c r="TIL48" s="134"/>
      <c r="TIM48" s="134"/>
      <c r="TIN48" s="134"/>
      <c r="TIO48" s="134"/>
      <c r="TIP48" s="134"/>
      <c r="TIQ48" s="134"/>
      <c r="TIR48" s="134"/>
      <c r="TIS48" s="134"/>
      <c r="TIT48" s="134"/>
      <c r="TIU48" s="134"/>
      <c r="TIV48" s="134"/>
      <c r="TIW48" s="134"/>
      <c r="TIX48" s="134"/>
      <c r="TIY48" s="134"/>
      <c r="TIZ48" s="134"/>
      <c r="TJA48" s="134"/>
      <c r="TJB48" s="134"/>
      <c r="TJC48" s="134"/>
      <c r="TJD48" s="134"/>
      <c r="TJE48" s="134"/>
      <c r="TJF48" s="134"/>
      <c r="TJG48" s="134"/>
      <c r="TJH48" s="134"/>
      <c r="TJI48" s="134"/>
      <c r="TJJ48" s="134"/>
      <c r="TJK48" s="134"/>
      <c r="TJL48" s="134"/>
      <c r="TJM48" s="134"/>
      <c r="TJN48" s="134"/>
      <c r="TJO48" s="134"/>
      <c r="TJP48" s="134"/>
      <c r="TJQ48" s="134"/>
      <c r="TJR48" s="134"/>
      <c r="TJS48" s="134"/>
      <c r="TJT48" s="134"/>
      <c r="TJU48" s="134"/>
      <c r="TJV48" s="134"/>
      <c r="TJW48" s="134"/>
      <c r="TJX48" s="134"/>
      <c r="TJY48" s="134"/>
      <c r="TJZ48" s="134"/>
      <c r="TKA48" s="134"/>
      <c r="TKB48" s="134"/>
      <c r="TKC48" s="134"/>
      <c r="TKD48" s="134"/>
      <c r="TKE48" s="134"/>
      <c r="TKF48" s="134"/>
      <c r="TKG48" s="134"/>
      <c r="TKH48" s="134"/>
      <c r="TKI48" s="134"/>
      <c r="TKJ48" s="134"/>
      <c r="TKK48" s="134"/>
      <c r="TKL48" s="134"/>
      <c r="TKM48" s="134"/>
      <c r="TKN48" s="134"/>
      <c r="TKO48" s="134"/>
      <c r="TKP48" s="134"/>
      <c r="TKQ48" s="134"/>
      <c r="TKR48" s="134"/>
      <c r="TKS48" s="134"/>
      <c r="TKT48" s="134"/>
      <c r="TKU48" s="134"/>
      <c r="TKV48" s="134"/>
      <c r="TKW48" s="134"/>
      <c r="TKX48" s="134"/>
      <c r="TKY48" s="134"/>
      <c r="TKZ48" s="134"/>
      <c r="TLA48" s="134"/>
      <c r="TLB48" s="134"/>
      <c r="TLC48" s="134"/>
      <c r="TLD48" s="134"/>
      <c r="TLE48" s="134"/>
      <c r="TLF48" s="134"/>
      <c r="TLG48" s="134"/>
      <c r="TLH48" s="134"/>
      <c r="TLI48" s="134"/>
      <c r="TLJ48" s="134"/>
      <c r="TLK48" s="134"/>
      <c r="TLL48" s="134"/>
      <c r="TLM48" s="134"/>
      <c r="TLN48" s="134"/>
      <c r="TLO48" s="134"/>
      <c r="TLP48" s="134"/>
      <c r="TLQ48" s="134"/>
      <c r="TLR48" s="134"/>
      <c r="TLS48" s="134"/>
      <c r="TLT48" s="134"/>
      <c r="TLU48" s="134"/>
      <c r="TLV48" s="134"/>
      <c r="TLW48" s="134"/>
      <c r="TLX48" s="134"/>
      <c r="TLY48" s="134"/>
      <c r="TLZ48" s="134"/>
      <c r="TMA48" s="134"/>
      <c r="TMB48" s="134"/>
      <c r="TMC48" s="134"/>
      <c r="TMD48" s="134"/>
      <c r="TME48" s="134"/>
      <c r="TMF48" s="134"/>
      <c r="TMG48" s="134"/>
      <c r="TMH48" s="134"/>
      <c r="TMI48" s="134"/>
      <c r="TMJ48" s="134"/>
      <c r="TMK48" s="134"/>
      <c r="TML48" s="134"/>
      <c r="TMM48" s="134"/>
      <c r="TMN48" s="134"/>
      <c r="TMO48" s="134"/>
      <c r="TMP48" s="134"/>
      <c r="TMQ48" s="134"/>
      <c r="TMR48" s="134"/>
      <c r="TMS48" s="134"/>
      <c r="TMT48" s="134"/>
      <c r="TMU48" s="134"/>
      <c r="TMV48" s="134"/>
      <c r="TMW48" s="134"/>
      <c r="TMX48" s="134"/>
      <c r="TMY48" s="134"/>
      <c r="TMZ48" s="134"/>
      <c r="TNA48" s="134"/>
      <c r="TNB48" s="134"/>
      <c r="TNC48" s="134"/>
      <c r="TND48" s="134"/>
      <c r="TNE48" s="134"/>
      <c r="TNF48" s="134"/>
      <c r="TNG48" s="134"/>
      <c r="TNH48" s="134"/>
      <c r="TNI48" s="134"/>
      <c r="TNJ48" s="134"/>
      <c r="TNK48" s="134"/>
      <c r="TNL48" s="134"/>
      <c r="TNM48" s="134"/>
      <c r="TNN48" s="134"/>
      <c r="TNO48" s="134"/>
      <c r="TNP48" s="134"/>
      <c r="TNQ48" s="134"/>
      <c r="TNR48" s="134"/>
      <c r="TNS48" s="134"/>
      <c r="TNT48" s="134"/>
      <c r="TNU48" s="134"/>
      <c r="TNV48" s="134"/>
      <c r="TNW48" s="134"/>
      <c r="TNX48" s="134"/>
      <c r="TNY48" s="134"/>
      <c r="TNZ48" s="134"/>
      <c r="TOA48" s="134"/>
      <c r="TOB48" s="134"/>
      <c r="TOC48" s="134"/>
      <c r="TOD48" s="134"/>
      <c r="TOE48" s="134"/>
      <c r="TOF48" s="134"/>
      <c r="TOG48" s="134"/>
      <c r="TOH48" s="134"/>
      <c r="TOI48" s="134"/>
      <c r="TOJ48" s="134"/>
      <c r="TOK48" s="134"/>
      <c r="TOL48" s="134"/>
      <c r="TOM48" s="134"/>
      <c r="TON48" s="134"/>
      <c r="TOO48" s="134"/>
      <c r="TOP48" s="134"/>
      <c r="TOQ48" s="134"/>
      <c r="TOR48" s="134"/>
      <c r="TOS48" s="134"/>
      <c r="TOT48" s="134"/>
      <c r="TOU48" s="134"/>
      <c r="TOV48" s="134"/>
      <c r="TOW48" s="134"/>
      <c r="TOX48" s="134"/>
      <c r="TOY48" s="134"/>
      <c r="TOZ48" s="134"/>
      <c r="TPA48" s="134"/>
      <c r="TPB48" s="134"/>
      <c r="TPC48" s="134"/>
      <c r="TPD48" s="134"/>
      <c r="TPE48" s="134"/>
      <c r="TPF48" s="134"/>
      <c r="TPG48" s="134"/>
      <c r="TPH48" s="134"/>
      <c r="TPI48" s="134"/>
      <c r="TPJ48" s="134"/>
      <c r="TPK48" s="134"/>
      <c r="TPL48" s="134"/>
      <c r="TPM48" s="134"/>
      <c r="TPN48" s="134"/>
      <c r="TPO48" s="134"/>
      <c r="TPP48" s="134"/>
      <c r="TPQ48" s="134"/>
      <c r="TPR48" s="134"/>
      <c r="TPS48" s="134"/>
      <c r="TPT48" s="134"/>
      <c r="TPU48" s="134"/>
      <c r="TPV48" s="134"/>
      <c r="TPW48" s="134"/>
      <c r="TPX48" s="134"/>
      <c r="TPY48" s="134"/>
      <c r="TPZ48" s="134"/>
      <c r="TQA48" s="134"/>
      <c r="TQB48" s="134"/>
      <c r="TQC48" s="134"/>
      <c r="TQD48" s="134"/>
      <c r="TQE48" s="134"/>
      <c r="TQF48" s="134"/>
      <c r="TQG48" s="134"/>
      <c r="TQH48" s="134"/>
      <c r="TQI48" s="134"/>
      <c r="TQJ48" s="134"/>
      <c r="TQK48" s="134"/>
      <c r="TQL48" s="134"/>
      <c r="TQM48" s="134"/>
      <c r="TQN48" s="134"/>
      <c r="TQO48" s="134"/>
      <c r="TQP48" s="134"/>
      <c r="TQQ48" s="134"/>
      <c r="TQR48" s="134"/>
      <c r="TQS48" s="134"/>
      <c r="TQT48" s="134"/>
      <c r="TQU48" s="134"/>
      <c r="TQV48" s="134"/>
      <c r="TQW48" s="134"/>
      <c r="TQX48" s="134"/>
      <c r="TQY48" s="134"/>
      <c r="TQZ48" s="134"/>
      <c r="TRA48" s="134"/>
      <c r="TRB48" s="134"/>
      <c r="TRC48" s="134"/>
      <c r="TRD48" s="134"/>
      <c r="TRE48" s="134"/>
      <c r="TRF48" s="134"/>
      <c r="TRG48" s="134"/>
      <c r="TRH48" s="134"/>
      <c r="TRI48" s="134"/>
      <c r="TRJ48" s="134"/>
      <c r="TRK48" s="134"/>
      <c r="TRL48" s="134"/>
      <c r="TRM48" s="134"/>
      <c r="TRN48" s="134"/>
      <c r="TRO48" s="134"/>
      <c r="TRP48" s="134"/>
      <c r="TRQ48" s="134"/>
      <c r="TRR48" s="134"/>
      <c r="TRS48" s="134"/>
      <c r="TRT48" s="134"/>
      <c r="TRU48" s="134"/>
      <c r="TRV48" s="134"/>
      <c r="TRW48" s="134"/>
      <c r="TRX48" s="134"/>
      <c r="TRY48" s="134"/>
      <c r="TRZ48" s="134"/>
      <c r="TSA48" s="134"/>
      <c r="TSB48" s="134"/>
      <c r="TSC48" s="134"/>
      <c r="TSD48" s="134"/>
      <c r="TSE48" s="134"/>
      <c r="TSF48" s="134"/>
      <c r="TSG48" s="134"/>
      <c r="TSH48" s="134"/>
      <c r="TSI48" s="134"/>
      <c r="TSJ48" s="134"/>
      <c r="TSK48" s="134"/>
      <c r="TSL48" s="134"/>
      <c r="TSM48" s="134"/>
      <c r="TSN48" s="134"/>
      <c r="TSO48" s="134"/>
      <c r="TSP48" s="134"/>
      <c r="TSQ48" s="134"/>
      <c r="TSR48" s="134"/>
      <c r="TSS48" s="134"/>
      <c r="TST48" s="134"/>
      <c r="TSU48" s="134"/>
      <c r="TSV48" s="134"/>
      <c r="TSW48" s="134"/>
      <c r="TSX48" s="134"/>
      <c r="TSY48" s="134"/>
      <c r="TSZ48" s="134"/>
      <c r="TTA48" s="134"/>
      <c r="TTB48" s="134"/>
      <c r="TTC48" s="134"/>
      <c r="TTD48" s="134"/>
      <c r="TTE48" s="134"/>
      <c r="TTF48" s="134"/>
      <c r="TTG48" s="134"/>
      <c r="TTH48" s="134"/>
      <c r="TTI48" s="134"/>
      <c r="TTJ48" s="134"/>
      <c r="TTK48" s="134"/>
      <c r="TTL48" s="134"/>
      <c r="TTM48" s="134"/>
      <c r="TTN48" s="134"/>
      <c r="TTO48" s="134"/>
      <c r="TTP48" s="134"/>
      <c r="TTQ48" s="134"/>
      <c r="TTR48" s="134"/>
      <c r="TTS48" s="134"/>
      <c r="TTT48" s="134"/>
      <c r="TTU48" s="134"/>
      <c r="TTV48" s="134"/>
      <c r="TTW48" s="134"/>
      <c r="TTX48" s="134"/>
      <c r="TTY48" s="134"/>
      <c r="TTZ48" s="134"/>
      <c r="TUA48" s="134"/>
      <c r="TUB48" s="134"/>
      <c r="TUC48" s="134"/>
      <c r="TUD48" s="134"/>
      <c r="TUE48" s="134"/>
      <c r="TUF48" s="134"/>
      <c r="TUG48" s="134"/>
      <c r="TUH48" s="134"/>
      <c r="TUI48" s="134"/>
      <c r="TUJ48" s="134"/>
      <c r="TUK48" s="134"/>
      <c r="TUL48" s="134"/>
      <c r="TUM48" s="134"/>
      <c r="TUN48" s="134"/>
      <c r="TUO48" s="134"/>
      <c r="TUP48" s="134"/>
      <c r="TUQ48" s="134"/>
      <c r="TUR48" s="134"/>
      <c r="TUS48" s="134"/>
      <c r="TUT48" s="134"/>
      <c r="TUU48" s="134"/>
      <c r="TUV48" s="134"/>
      <c r="TUW48" s="134"/>
      <c r="TUX48" s="134"/>
      <c r="TUY48" s="134"/>
      <c r="TUZ48" s="134"/>
      <c r="TVA48" s="134"/>
      <c r="TVB48" s="134"/>
      <c r="TVC48" s="134"/>
      <c r="TVD48" s="134"/>
      <c r="TVE48" s="134"/>
      <c r="TVF48" s="134"/>
      <c r="TVG48" s="134"/>
      <c r="TVH48" s="134"/>
      <c r="TVI48" s="134"/>
      <c r="TVJ48" s="134"/>
      <c r="TVK48" s="134"/>
      <c r="TVL48" s="134"/>
      <c r="TVM48" s="134"/>
      <c r="TVN48" s="134"/>
      <c r="TVO48" s="134"/>
      <c r="TVP48" s="134"/>
      <c r="TVQ48" s="134"/>
      <c r="TVR48" s="134"/>
      <c r="TVS48" s="134"/>
      <c r="TVT48" s="134"/>
      <c r="TVU48" s="134"/>
      <c r="TVV48" s="134"/>
      <c r="TVW48" s="134"/>
      <c r="TVX48" s="134"/>
      <c r="TVY48" s="134"/>
      <c r="TVZ48" s="134"/>
      <c r="TWA48" s="134"/>
      <c r="TWB48" s="134"/>
      <c r="TWC48" s="134"/>
      <c r="TWD48" s="134"/>
      <c r="TWE48" s="134"/>
      <c r="TWF48" s="134"/>
      <c r="TWG48" s="134"/>
      <c r="TWH48" s="134"/>
      <c r="TWI48" s="134"/>
      <c r="TWJ48" s="134"/>
      <c r="TWK48" s="134"/>
      <c r="TWL48" s="134"/>
      <c r="TWM48" s="134"/>
      <c r="TWN48" s="134"/>
      <c r="TWO48" s="134"/>
      <c r="TWP48" s="134"/>
      <c r="TWQ48" s="134"/>
      <c r="TWR48" s="134"/>
      <c r="TWS48" s="134"/>
      <c r="TWT48" s="134"/>
      <c r="TWU48" s="134"/>
      <c r="TWV48" s="134"/>
      <c r="TWW48" s="134"/>
      <c r="TWX48" s="134"/>
      <c r="TWY48" s="134"/>
      <c r="TWZ48" s="134"/>
      <c r="TXA48" s="134"/>
      <c r="TXB48" s="134"/>
      <c r="TXC48" s="134"/>
      <c r="TXD48" s="134"/>
      <c r="TXE48" s="134"/>
      <c r="TXF48" s="134"/>
      <c r="TXG48" s="134"/>
      <c r="TXH48" s="134"/>
      <c r="TXI48" s="134"/>
      <c r="TXJ48" s="134"/>
      <c r="TXK48" s="134"/>
      <c r="TXL48" s="134"/>
      <c r="TXM48" s="134"/>
      <c r="TXN48" s="134"/>
      <c r="TXO48" s="134"/>
      <c r="TXP48" s="134"/>
      <c r="TXQ48" s="134"/>
      <c r="TXR48" s="134"/>
      <c r="TXS48" s="134"/>
      <c r="TXT48" s="134"/>
      <c r="TXU48" s="134"/>
      <c r="TXV48" s="134"/>
      <c r="TXW48" s="134"/>
      <c r="TXX48" s="134"/>
      <c r="TXY48" s="134"/>
      <c r="TXZ48" s="134"/>
      <c r="TYA48" s="134"/>
      <c r="TYB48" s="134"/>
      <c r="TYC48" s="134"/>
      <c r="TYD48" s="134"/>
      <c r="TYE48" s="134"/>
      <c r="TYF48" s="134"/>
      <c r="TYG48" s="134"/>
      <c r="TYH48" s="134"/>
      <c r="TYI48" s="134"/>
      <c r="TYJ48" s="134"/>
      <c r="TYK48" s="134"/>
      <c r="TYL48" s="134"/>
      <c r="TYM48" s="134"/>
      <c r="TYN48" s="134"/>
      <c r="TYO48" s="134"/>
      <c r="TYP48" s="134"/>
      <c r="TYQ48" s="134"/>
      <c r="TYR48" s="134"/>
      <c r="TYS48" s="134"/>
      <c r="TYT48" s="134"/>
      <c r="TYU48" s="134"/>
      <c r="TYV48" s="134"/>
      <c r="TYW48" s="134"/>
      <c r="TYX48" s="134"/>
      <c r="TYY48" s="134"/>
      <c r="TYZ48" s="134"/>
      <c r="TZA48" s="134"/>
      <c r="TZB48" s="134"/>
      <c r="TZC48" s="134"/>
      <c r="TZD48" s="134"/>
      <c r="TZE48" s="134"/>
      <c r="TZF48" s="134"/>
      <c r="TZG48" s="134"/>
      <c r="TZH48" s="134"/>
      <c r="TZI48" s="134"/>
      <c r="TZJ48" s="134"/>
      <c r="TZK48" s="134"/>
      <c r="TZL48" s="134"/>
      <c r="TZM48" s="134"/>
      <c r="TZN48" s="134"/>
      <c r="TZO48" s="134"/>
      <c r="TZP48" s="134"/>
      <c r="TZQ48" s="134"/>
      <c r="TZR48" s="134"/>
      <c r="TZS48" s="134"/>
      <c r="TZT48" s="134"/>
      <c r="TZU48" s="134"/>
      <c r="TZV48" s="134"/>
      <c r="TZW48" s="134"/>
      <c r="TZX48" s="134"/>
      <c r="TZY48" s="134"/>
      <c r="TZZ48" s="134"/>
      <c r="UAA48" s="134"/>
      <c r="UAB48" s="134"/>
      <c r="UAC48" s="134"/>
      <c r="UAD48" s="134"/>
      <c r="UAE48" s="134"/>
      <c r="UAF48" s="134"/>
      <c r="UAG48" s="134"/>
      <c r="UAH48" s="134"/>
      <c r="UAI48" s="134"/>
      <c r="UAJ48" s="134"/>
      <c r="UAK48" s="134"/>
      <c r="UAL48" s="134"/>
      <c r="UAM48" s="134"/>
      <c r="UAN48" s="134"/>
      <c r="UAO48" s="134"/>
      <c r="UAP48" s="134"/>
      <c r="UAQ48" s="134"/>
      <c r="UAR48" s="134"/>
      <c r="UAS48" s="134"/>
      <c r="UAT48" s="134"/>
      <c r="UAU48" s="134"/>
      <c r="UAV48" s="134"/>
      <c r="UAW48" s="134"/>
      <c r="UAX48" s="134"/>
      <c r="UAY48" s="134"/>
      <c r="UAZ48" s="134"/>
      <c r="UBA48" s="134"/>
      <c r="UBB48" s="134"/>
      <c r="UBC48" s="134"/>
      <c r="UBD48" s="134"/>
      <c r="UBE48" s="134"/>
      <c r="UBF48" s="134"/>
      <c r="UBG48" s="134"/>
      <c r="UBH48" s="134"/>
      <c r="UBI48" s="134"/>
      <c r="UBJ48" s="134"/>
      <c r="UBK48" s="134"/>
      <c r="UBL48" s="134"/>
      <c r="UBM48" s="134"/>
      <c r="UBN48" s="134"/>
      <c r="UBO48" s="134"/>
      <c r="UBP48" s="134"/>
      <c r="UBQ48" s="134"/>
      <c r="UBR48" s="134"/>
      <c r="UBS48" s="134"/>
      <c r="UBT48" s="134"/>
      <c r="UBU48" s="134"/>
      <c r="UBV48" s="134"/>
      <c r="UBW48" s="134"/>
      <c r="UBX48" s="134"/>
      <c r="UBY48" s="134"/>
      <c r="UBZ48" s="134"/>
      <c r="UCA48" s="134"/>
      <c r="UCB48" s="134"/>
      <c r="UCC48" s="134"/>
      <c r="UCD48" s="134"/>
      <c r="UCE48" s="134"/>
      <c r="UCF48" s="134"/>
      <c r="UCG48" s="134"/>
      <c r="UCH48" s="134"/>
      <c r="UCI48" s="134"/>
      <c r="UCJ48" s="134"/>
      <c r="UCK48" s="134"/>
      <c r="UCL48" s="134"/>
      <c r="UCM48" s="134"/>
      <c r="UCN48" s="134"/>
      <c r="UCO48" s="134"/>
      <c r="UCP48" s="134"/>
      <c r="UCQ48" s="134"/>
      <c r="UCR48" s="134"/>
      <c r="UCS48" s="134"/>
      <c r="UCT48" s="134"/>
      <c r="UCU48" s="134"/>
      <c r="UCV48" s="134"/>
      <c r="UCW48" s="134"/>
      <c r="UCX48" s="134"/>
      <c r="UCY48" s="134"/>
      <c r="UCZ48" s="134"/>
      <c r="UDA48" s="134"/>
      <c r="UDB48" s="134"/>
      <c r="UDC48" s="134"/>
      <c r="UDD48" s="134"/>
      <c r="UDE48" s="134"/>
      <c r="UDF48" s="134"/>
      <c r="UDG48" s="134"/>
      <c r="UDH48" s="134"/>
      <c r="UDI48" s="134"/>
      <c r="UDJ48" s="134"/>
      <c r="UDK48" s="134"/>
      <c r="UDL48" s="134"/>
      <c r="UDM48" s="134"/>
      <c r="UDN48" s="134"/>
      <c r="UDO48" s="134"/>
      <c r="UDP48" s="134"/>
      <c r="UDQ48" s="134"/>
      <c r="UDR48" s="134"/>
      <c r="UDS48" s="134"/>
      <c r="UDT48" s="134"/>
      <c r="UDU48" s="134"/>
      <c r="UDV48" s="134"/>
      <c r="UDW48" s="134"/>
      <c r="UDX48" s="134"/>
      <c r="UDY48" s="134"/>
      <c r="UDZ48" s="134"/>
      <c r="UEA48" s="134"/>
      <c r="UEB48" s="134"/>
      <c r="UEC48" s="134"/>
      <c r="UED48" s="134"/>
      <c r="UEE48" s="134"/>
      <c r="UEF48" s="134"/>
      <c r="UEG48" s="134"/>
      <c r="UEH48" s="134"/>
      <c r="UEI48" s="134"/>
      <c r="UEJ48" s="134"/>
      <c r="UEK48" s="134"/>
      <c r="UEL48" s="134"/>
      <c r="UEM48" s="134"/>
      <c r="UEN48" s="134"/>
      <c r="UEO48" s="134"/>
      <c r="UEP48" s="134"/>
      <c r="UEQ48" s="134"/>
      <c r="UER48" s="134"/>
      <c r="UES48" s="134"/>
      <c r="UET48" s="134"/>
      <c r="UEU48" s="134"/>
      <c r="UEV48" s="134"/>
      <c r="UEW48" s="134"/>
      <c r="UEX48" s="134"/>
      <c r="UEY48" s="134"/>
      <c r="UEZ48" s="134"/>
      <c r="UFA48" s="134"/>
      <c r="UFB48" s="134"/>
      <c r="UFC48" s="134"/>
      <c r="UFD48" s="134"/>
      <c r="UFE48" s="134"/>
      <c r="UFF48" s="134"/>
      <c r="UFG48" s="134"/>
      <c r="UFH48" s="134"/>
      <c r="UFI48" s="134"/>
      <c r="UFJ48" s="134"/>
      <c r="UFK48" s="134"/>
      <c r="UFL48" s="134"/>
      <c r="UFM48" s="134"/>
      <c r="UFN48" s="134"/>
      <c r="UFO48" s="134"/>
      <c r="UFP48" s="134"/>
      <c r="UFQ48" s="134"/>
      <c r="UFR48" s="134"/>
      <c r="UFS48" s="134"/>
      <c r="UFT48" s="134"/>
      <c r="UFU48" s="134"/>
      <c r="UFV48" s="134"/>
      <c r="UFW48" s="134"/>
      <c r="UFX48" s="134"/>
      <c r="UFY48" s="134"/>
      <c r="UFZ48" s="134"/>
      <c r="UGA48" s="134"/>
      <c r="UGB48" s="134"/>
      <c r="UGC48" s="134"/>
      <c r="UGD48" s="134"/>
      <c r="UGE48" s="134"/>
      <c r="UGF48" s="134"/>
      <c r="UGG48" s="134"/>
      <c r="UGH48" s="134"/>
      <c r="UGI48" s="134"/>
      <c r="UGJ48" s="134"/>
      <c r="UGK48" s="134"/>
      <c r="UGL48" s="134"/>
      <c r="UGM48" s="134"/>
      <c r="UGN48" s="134"/>
      <c r="UGO48" s="134"/>
      <c r="UGP48" s="134"/>
      <c r="UGQ48" s="134"/>
      <c r="UGR48" s="134"/>
      <c r="UGS48" s="134"/>
      <c r="UGT48" s="134"/>
      <c r="UGU48" s="134"/>
      <c r="UGV48" s="134"/>
      <c r="UGW48" s="134"/>
      <c r="UGX48" s="134"/>
      <c r="UGY48" s="134"/>
      <c r="UGZ48" s="134"/>
      <c r="UHA48" s="134"/>
      <c r="UHB48" s="134"/>
      <c r="UHC48" s="134"/>
      <c r="UHD48" s="134"/>
      <c r="UHE48" s="134"/>
      <c r="UHF48" s="134"/>
      <c r="UHG48" s="134"/>
      <c r="UHH48" s="134"/>
      <c r="UHI48" s="134"/>
      <c r="UHJ48" s="134"/>
      <c r="UHK48" s="134"/>
      <c r="UHL48" s="134"/>
      <c r="UHM48" s="134"/>
      <c r="UHN48" s="134"/>
      <c r="UHO48" s="134"/>
      <c r="UHP48" s="134"/>
      <c r="UHQ48" s="134"/>
      <c r="UHR48" s="134"/>
      <c r="UHS48" s="134"/>
      <c r="UHT48" s="134"/>
      <c r="UHU48" s="134"/>
      <c r="UHV48" s="134"/>
      <c r="UHW48" s="134"/>
      <c r="UHX48" s="134"/>
      <c r="UHY48" s="134"/>
      <c r="UHZ48" s="134"/>
      <c r="UIA48" s="134"/>
      <c r="UIB48" s="134"/>
      <c r="UIC48" s="134"/>
      <c r="UID48" s="134"/>
      <c r="UIE48" s="134"/>
      <c r="UIF48" s="134"/>
      <c r="UIG48" s="134"/>
      <c r="UIH48" s="134"/>
      <c r="UII48" s="134"/>
      <c r="UIJ48" s="134"/>
      <c r="UIK48" s="134"/>
      <c r="UIL48" s="134"/>
      <c r="UIM48" s="134"/>
      <c r="UIN48" s="134"/>
      <c r="UIO48" s="134"/>
      <c r="UIP48" s="134"/>
      <c r="UIQ48" s="134"/>
      <c r="UIR48" s="134"/>
      <c r="UIS48" s="134"/>
      <c r="UIT48" s="134"/>
      <c r="UIU48" s="134"/>
      <c r="UIV48" s="134"/>
      <c r="UIW48" s="134"/>
      <c r="UIX48" s="134"/>
      <c r="UIY48" s="134"/>
      <c r="UIZ48" s="134"/>
      <c r="UJA48" s="134"/>
      <c r="UJB48" s="134"/>
      <c r="UJC48" s="134"/>
      <c r="UJD48" s="134"/>
      <c r="UJE48" s="134"/>
      <c r="UJF48" s="134"/>
      <c r="UJG48" s="134"/>
      <c r="UJH48" s="134"/>
      <c r="UJI48" s="134"/>
      <c r="UJJ48" s="134"/>
      <c r="UJK48" s="134"/>
      <c r="UJL48" s="134"/>
      <c r="UJM48" s="134"/>
      <c r="UJN48" s="134"/>
      <c r="UJO48" s="134"/>
      <c r="UJP48" s="134"/>
      <c r="UJQ48" s="134"/>
      <c r="UJR48" s="134"/>
      <c r="UJS48" s="134"/>
      <c r="UJT48" s="134"/>
      <c r="UJU48" s="134"/>
      <c r="UJV48" s="134"/>
      <c r="UJW48" s="134"/>
      <c r="UJX48" s="134"/>
      <c r="UJY48" s="134"/>
      <c r="UJZ48" s="134"/>
      <c r="UKA48" s="134"/>
      <c r="UKB48" s="134"/>
      <c r="UKC48" s="134"/>
      <c r="UKD48" s="134"/>
      <c r="UKE48" s="134"/>
      <c r="UKF48" s="134"/>
      <c r="UKG48" s="134"/>
      <c r="UKH48" s="134"/>
      <c r="UKI48" s="134"/>
      <c r="UKJ48" s="134"/>
      <c r="UKK48" s="134"/>
      <c r="UKL48" s="134"/>
      <c r="UKM48" s="134"/>
      <c r="UKN48" s="134"/>
      <c r="UKO48" s="134"/>
      <c r="UKP48" s="134"/>
      <c r="UKQ48" s="134"/>
      <c r="UKR48" s="134"/>
      <c r="UKS48" s="134"/>
      <c r="UKT48" s="134"/>
      <c r="UKU48" s="134"/>
      <c r="UKV48" s="134"/>
      <c r="UKW48" s="134"/>
      <c r="UKX48" s="134"/>
      <c r="UKY48" s="134"/>
      <c r="UKZ48" s="134"/>
      <c r="ULA48" s="134"/>
      <c r="ULB48" s="134"/>
      <c r="ULC48" s="134"/>
      <c r="ULD48" s="134"/>
      <c r="ULE48" s="134"/>
      <c r="ULF48" s="134"/>
      <c r="ULG48" s="134"/>
      <c r="ULH48" s="134"/>
      <c r="ULI48" s="134"/>
      <c r="ULJ48" s="134"/>
      <c r="ULK48" s="134"/>
      <c r="ULL48" s="134"/>
      <c r="ULM48" s="134"/>
      <c r="ULN48" s="134"/>
      <c r="ULO48" s="134"/>
      <c r="ULP48" s="134"/>
      <c r="ULQ48" s="134"/>
      <c r="ULR48" s="134"/>
      <c r="ULS48" s="134"/>
      <c r="ULT48" s="134"/>
      <c r="ULU48" s="134"/>
      <c r="ULV48" s="134"/>
      <c r="ULW48" s="134"/>
      <c r="ULX48" s="134"/>
      <c r="ULY48" s="134"/>
      <c r="ULZ48" s="134"/>
      <c r="UMA48" s="134"/>
      <c r="UMB48" s="134"/>
      <c r="UMC48" s="134"/>
      <c r="UMD48" s="134"/>
      <c r="UME48" s="134"/>
      <c r="UMF48" s="134"/>
      <c r="UMG48" s="134"/>
      <c r="UMH48" s="134"/>
      <c r="UMI48" s="134"/>
      <c r="UMJ48" s="134"/>
      <c r="UMK48" s="134"/>
      <c r="UML48" s="134"/>
      <c r="UMM48" s="134"/>
      <c r="UMN48" s="134"/>
      <c r="UMO48" s="134"/>
      <c r="UMP48" s="134"/>
      <c r="UMQ48" s="134"/>
      <c r="UMR48" s="134"/>
      <c r="UMS48" s="134"/>
      <c r="UMT48" s="134"/>
      <c r="UMU48" s="134"/>
      <c r="UMV48" s="134"/>
      <c r="UMW48" s="134"/>
      <c r="UMX48" s="134"/>
      <c r="UMY48" s="134"/>
      <c r="UMZ48" s="134"/>
      <c r="UNA48" s="134"/>
      <c r="UNB48" s="134"/>
      <c r="UNC48" s="134"/>
      <c r="UND48" s="134"/>
      <c r="UNE48" s="134"/>
      <c r="UNF48" s="134"/>
      <c r="UNG48" s="134"/>
      <c r="UNH48" s="134"/>
      <c r="UNI48" s="134"/>
      <c r="UNJ48" s="134"/>
      <c r="UNK48" s="134"/>
      <c r="UNL48" s="134"/>
      <c r="UNM48" s="134"/>
      <c r="UNN48" s="134"/>
      <c r="UNO48" s="134"/>
      <c r="UNP48" s="134"/>
      <c r="UNQ48" s="134"/>
      <c r="UNR48" s="134"/>
      <c r="UNS48" s="134"/>
      <c r="UNT48" s="134"/>
      <c r="UNU48" s="134"/>
      <c r="UNV48" s="134"/>
      <c r="UNW48" s="134"/>
      <c r="UNX48" s="134"/>
      <c r="UNY48" s="134"/>
      <c r="UNZ48" s="134"/>
      <c r="UOA48" s="134"/>
      <c r="UOB48" s="134"/>
      <c r="UOC48" s="134"/>
      <c r="UOD48" s="134"/>
      <c r="UOE48" s="134"/>
      <c r="UOF48" s="134"/>
      <c r="UOG48" s="134"/>
      <c r="UOH48" s="134"/>
      <c r="UOI48" s="134"/>
      <c r="UOJ48" s="134"/>
      <c r="UOK48" s="134"/>
      <c r="UOL48" s="134"/>
      <c r="UOM48" s="134"/>
      <c r="UON48" s="134"/>
      <c r="UOO48" s="134"/>
      <c r="UOP48" s="134"/>
      <c r="UOQ48" s="134"/>
      <c r="UOR48" s="134"/>
      <c r="UOS48" s="134"/>
      <c r="UOT48" s="134"/>
      <c r="UOU48" s="134"/>
      <c r="UOV48" s="134"/>
      <c r="UOW48" s="134"/>
      <c r="UOX48" s="134"/>
      <c r="UOY48" s="134"/>
      <c r="UOZ48" s="134"/>
      <c r="UPA48" s="134"/>
      <c r="UPB48" s="134"/>
      <c r="UPC48" s="134"/>
      <c r="UPD48" s="134"/>
      <c r="UPE48" s="134"/>
      <c r="UPF48" s="134"/>
      <c r="UPG48" s="134"/>
      <c r="UPH48" s="134"/>
      <c r="UPI48" s="134"/>
      <c r="UPJ48" s="134"/>
      <c r="UPK48" s="134"/>
      <c r="UPL48" s="134"/>
      <c r="UPM48" s="134"/>
      <c r="UPN48" s="134"/>
      <c r="UPO48" s="134"/>
      <c r="UPP48" s="134"/>
      <c r="UPQ48" s="134"/>
      <c r="UPR48" s="134"/>
      <c r="UPS48" s="134"/>
      <c r="UPT48" s="134"/>
      <c r="UPU48" s="134"/>
      <c r="UPV48" s="134"/>
      <c r="UPW48" s="134"/>
      <c r="UPX48" s="134"/>
      <c r="UPY48" s="134"/>
      <c r="UPZ48" s="134"/>
      <c r="UQA48" s="134"/>
      <c r="UQB48" s="134"/>
      <c r="UQC48" s="134"/>
      <c r="UQD48" s="134"/>
      <c r="UQE48" s="134"/>
      <c r="UQF48" s="134"/>
      <c r="UQG48" s="134"/>
      <c r="UQH48" s="134"/>
      <c r="UQI48" s="134"/>
      <c r="UQJ48" s="134"/>
      <c r="UQK48" s="134"/>
      <c r="UQL48" s="134"/>
      <c r="UQM48" s="134"/>
      <c r="UQN48" s="134"/>
      <c r="UQO48" s="134"/>
      <c r="UQP48" s="134"/>
      <c r="UQQ48" s="134"/>
      <c r="UQR48" s="134"/>
      <c r="UQS48" s="134"/>
      <c r="UQT48" s="134"/>
      <c r="UQU48" s="134"/>
      <c r="UQV48" s="134"/>
      <c r="UQW48" s="134"/>
      <c r="UQX48" s="134"/>
      <c r="UQY48" s="134"/>
      <c r="UQZ48" s="134"/>
      <c r="URA48" s="134"/>
      <c r="URB48" s="134"/>
      <c r="URC48" s="134"/>
      <c r="URD48" s="134"/>
      <c r="URE48" s="134"/>
      <c r="URF48" s="134"/>
      <c r="URG48" s="134"/>
      <c r="URH48" s="134"/>
      <c r="URI48" s="134"/>
      <c r="URJ48" s="134"/>
      <c r="URK48" s="134"/>
      <c r="URL48" s="134"/>
      <c r="URM48" s="134"/>
      <c r="URN48" s="134"/>
      <c r="URO48" s="134"/>
      <c r="URP48" s="134"/>
      <c r="URQ48" s="134"/>
      <c r="URR48" s="134"/>
      <c r="URS48" s="134"/>
      <c r="URT48" s="134"/>
      <c r="URU48" s="134"/>
      <c r="URV48" s="134"/>
      <c r="URW48" s="134"/>
      <c r="URX48" s="134"/>
      <c r="URY48" s="134"/>
      <c r="URZ48" s="134"/>
      <c r="USA48" s="134"/>
      <c r="USB48" s="134"/>
      <c r="USC48" s="134"/>
      <c r="USD48" s="134"/>
      <c r="USE48" s="134"/>
      <c r="USF48" s="134"/>
      <c r="USG48" s="134"/>
      <c r="USH48" s="134"/>
      <c r="USI48" s="134"/>
      <c r="USJ48" s="134"/>
      <c r="USK48" s="134"/>
      <c r="USL48" s="134"/>
      <c r="USM48" s="134"/>
      <c r="USN48" s="134"/>
      <c r="USO48" s="134"/>
      <c r="USP48" s="134"/>
      <c r="USQ48" s="134"/>
      <c r="USR48" s="134"/>
      <c r="USS48" s="134"/>
      <c r="UST48" s="134"/>
      <c r="USU48" s="134"/>
      <c r="USV48" s="134"/>
      <c r="USW48" s="134"/>
      <c r="USX48" s="134"/>
      <c r="USY48" s="134"/>
      <c r="USZ48" s="134"/>
      <c r="UTA48" s="134"/>
      <c r="UTB48" s="134"/>
      <c r="UTC48" s="134"/>
      <c r="UTD48" s="134"/>
      <c r="UTE48" s="134"/>
      <c r="UTF48" s="134"/>
      <c r="UTG48" s="134"/>
      <c r="UTH48" s="134"/>
      <c r="UTI48" s="134"/>
      <c r="UTJ48" s="134"/>
      <c r="UTK48" s="134"/>
      <c r="UTL48" s="134"/>
      <c r="UTM48" s="134"/>
      <c r="UTN48" s="134"/>
      <c r="UTO48" s="134"/>
      <c r="UTP48" s="134"/>
      <c r="UTQ48" s="134"/>
      <c r="UTR48" s="134"/>
      <c r="UTS48" s="134"/>
      <c r="UTT48" s="134"/>
      <c r="UTU48" s="134"/>
      <c r="UTV48" s="134"/>
      <c r="UTW48" s="134"/>
      <c r="UTX48" s="134"/>
      <c r="UTY48" s="134"/>
      <c r="UTZ48" s="134"/>
      <c r="UUA48" s="134"/>
      <c r="UUB48" s="134"/>
      <c r="UUC48" s="134"/>
      <c r="UUD48" s="134"/>
      <c r="UUE48" s="134"/>
      <c r="UUF48" s="134"/>
      <c r="UUG48" s="134"/>
      <c r="UUH48" s="134"/>
      <c r="UUI48" s="134"/>
      <c r="UUJ48" s="134"/>
      <c r="UUK48" s="134"/>
      <c r="UUL48" s="134"/>
      <c r="UUM48" s="134"/>
      <c r="UUN48" s="134"/>
      <c r="UUO48" s="134"/>
      <c r="UUP48" s="134"/>
      <c r="UUQ48" s="134"/>
      <c r="UUR48" s="134"/>
      <c r="UUS48" s="134"/>
      <c r="UUT48" s="134"/>
      <c r="UUU48" s="134"/>
      <c r="UUV48" s="134"/>
      <c r="UUW48" s="134"/>
      <c r="UUX48" s="134"/>
      <c r="UUY48" s="134"/>
      <c r="UUZ48" s="134"/>
      <c r="UVA48" s="134"/>
      <c r="UVB48" s="134"/>
      <c r="UVC48" s="134"/>
      <c r="UVD48" s="134"/>
      <c r="UVE48" s="134"/>
      <c r="UVF48" s="134"/>
      <c r="UVG48" s="134"/>
      <c r="UVH48" s="134"/>
      <c r="UVI48" s="134"/>
      <c r="UVJ48" s="134"/>
      <c r="UVK48" s="134"/>
      <c r="UVL48" s="134"/>
      <c r="UVM48" s="134"/>
      <c r="UVN48" s="134"/>
      <c r="UVO48" s="134"/>
      <c r="UVP48" s="134"/>
      <c r="UVQ48" s="134"/>
      <c r="UVR48" s="134"/>
      <c r="UVS48" s="134"/>
      <c r="UVT48" s="134"/>
      <c r="UVU48" s="134"/>
      <c r="UVV48" s="134"/>
      <c r="UVW48" s="134"/>
      <c r="UVX48" s="134"/>
      <c r="UVY48" s="134"/>
      <c r="UVZ48" s="134"/>
      <c r="UWA48" s="134"/>
      <c r="UWB48" s="134"/>
      <c r="UWC48" s="134"/>
      <c r="UWD48" s="134"/>
      <c r="UWE48" s="134"/>
      <c r="UWF48" s="134"/>
      <c r="UWG48" s="134"/>
      <c r="UWH48" s="134"/>
      <c r="UWI48" s="134"/>
      <c r="UWJ48" s="134"/>
      <c r="UWK48" s="134"/>
      <c r="UWL48" s="134"/>
      <c r="UWM48" s="134"/>
      <c r="UWN48" s="134"/>
      <c r="UWO48" s="134"/>
      <c r="UWP48" s="134"/>
      <c r="UWQ48" s="134"/>
      <c r="UWR48" s="134"/>
      <c r="UWS48" s="134"/>
      <c r="UWT48" s="134"/>
      <c r="UWU48" s="134"/>
      <c r="UWV48" s="134"/>
      <c r="UWW48" s="134"/>
      <c r="UWX48" s="134"/>
      <c r="UWY48" s="134"/>
      <c r="UWZ48" s="134"/>
      <c r="UXA48" s="134"/>
      <c r="UXB48" s="134"/>
      <c r="UXC48" s="134"/>
      <c r="UXD48" s="134"/>
      <c r="UXE48" s="134"/>
      <c r="UXF48" s="134"/>
      <c r="UXG48" s="134"/>
      <c r="UXH48" s="134"/>
      <c r="UXI48" s="134"/>
      <c r="UXJ48" s="134"/>
      <c r="UXK48" s="134"/>
      <c r="UXL48" s="134"/>
      <c r="UXM48" s="134"/>
      <c r="UXN48" s="134"/>
      <c r="UXO48" s="134"/>
      <c r="UXP48" s="134"/>
      <c r="UXQ48" s="134"/>
      <c r="UXR48" s="134"/>
      <c r="UXS48" s="134"/>
      <c r="UXT48" s="134"/>
      <c r="UXU48" s="134"/>
      <c r="UXV48" s="134"/>
      <c r="UXW48" s="134"/>
      <c r="UXX48" s="134"/>
      <c r="UXY48" s="134"/>
      <c r="UXZ48" s="134"/>
      <c r="UYA48" s="134"/>
      <c r="UYB48" s="134"/>
      <c r="UYC48" s="134"/>
      <c r="UYD48" s="134"/>
      <c r="UYE48" s="134"/>
      <c r="UYF48" s="134"/>
      <c r="UYG48" s="134"/>
      <c r="UYH48" s="134"/>
      <c r="UYI48" s="134"/>
      <c r="UYJ48" s="134"/>
      <c r="UYK48" s="134"/>
      <c r="UYL48" s="134"/>
      <c r="UYM48" s="134"/>
      <c r="UYN48" s="134"/>
      <c r="UYO48" s="134"/>
      <c r="UYP48" s="134"/>
      <c r="UYQ48" s="134"/>
      <c r="UYR48" s="134"/>
      <c r="UYS48" s="134"/>
      <c r="UYT48" s="134"/>
      <c r="UYU48" s="134"/>
      <c r="UYV48" s="134"/>
      <c r="UYW48" s="134"/>
      <c r="UYX48" s="134"/>
      <c r="UYY48" s="134"/>
      <c r="UYZ48" s="134"/>
      <c r="UZA48" s="134"/>
      <c r="UZB48" s="134"/>
      <c r="UZC48" s="134"/>
      <c r="UZD48" s="134"/>
      <c r="UZE48" s="134"/>
      <c r="UZF48" s="134"/>
      <c r="UZG48" s="134"/>
      <c r="UZH48" s="134"/>
      <c r="UZI48" s="134"/>
      <c r="UZJ48" s="134"/>
      <c r="UZK48" s="134"/>
      <c r="UZL48" s="134"/>
      <c r="UZM48" s="134"/>
      <c r="UZN48" s="134"/>
      <c r="UZO48" s="134"/>
      <c r="UZP48" s="134"/>
      <c r="UZQ48" s="134"/>
      <c r="UZR48" s="134"/>
      <c r="UZS48" s="134"/>
      <c r="UZT48" s="134"/>
      <c r="UZU48" s="134"/>
      <c r="UZV48" s="134"/>
      <c r="UZW48" s="134"/>
      <c r="UZX48" s="134"/>
      <c r="UZY48" s="134"/>
      <c r="UZZ48" s="134"/>
      <c r="VAA48" s="134"/>
      <c r="VAB48" s="134"/>
      <c r="VAC48" s="134"/>
      <c r="VAD48" s="134"/>
      <c r="VAE48" s="134"/>
      <c r="VAF48" s="134"/>
      <c r="VAG48" s="134"/>
      <c r="VAH48" s="134"/>
      <c r="VAI48" s="134"/>
      <c r="VAJ48" s="134"/>
      <c r="VAK48" s="134"/>
      <c r="VAL48" s="134"/>
      <c r="VAM48" s="134"/>
      <c r="VAN48" s="134"/>
      <c r="VAO48" s="134"/>
      <c r="VAP48" s="134"/>
      <c r="VAQ48" s="134"/>
      <c r="VAR48" s="134"/>
      <c r="VAS48" s="134"/>
      <c r="VAT48" s="134"/>
      <c r="VAU48" s="134"/>
      <c r="VAV48" s="134"/>
      <c r="VAW48" s="134"/>
      <c r="VAX48" s="134"/>
      <c r="VAY48" s="134"/>
      <c r="VAZ48" s="134"/>
      <c r="VBA48" s="134"/>
      <c r="VBB48" s="134"/>
      <c r="VBC48" s="134"/>
      <c r="VBD48" s="134"/>
      <c r="VBE48" s="134"/>
      <c r="VBF48" s="134"/>
      <c r="VBG48" s="134"/>
      <c r="VBH48" s="134"/>
      <c r="VBI48" s="134"/>
      <c r="VBJ48" s="134"/>
      <c r="VBK48" s="134"/>
      <c r="VBL48" s="134"/>
      <c r="VBM48" s="134"/>
      <c r="VBN48" s="134"/>
      <c r="VBO48" s="134"/>
      <c r="VBP48" s="134"/>
      <c r="VBQ48" s="134"/>
      <c r="VBR48" s="134"/>
      <c r="VBS48" s="134"/>
      <c r="VBT48" s="134"/>
      <c r="VBU48" s="134"/>
      <c r="VBV48" s="134"/>
      <c r="VBW48" s="134"/>
      <c r="VBX48" s="134"/>
      <c r="VBY48" s="134"/>
      <c r="VBZ48" s="134"/>
      <c r="VCA48" s="134"/>
      <c r="VCB48" s="134"/>
      <c r="VCC48" s="134"/>
      <c r="VCD48" s="134"/>
      <c r="VCE48" s="134"/>
      <c r="VCF48" s="134"/>
      <c r="VCG48" s="134"/>
      <c r="VCH48" s="134"/>
      <c r="VCI48" s="134"/>
      <c r="VCJ48" s="134"/>
      <c r="VCK48" s="134"/>
      <c r="VCL48" s="134"/>
      <c r="VCM48" s="134"/>
      <c r="VCN48" s="134"/>
      <c r="VCO48" s="134"/>
      <c r="VCP48" s="134"/>
      <c r="VCQ48" s="134"/>
      <c r="VCR48" s="134"/>
      <c r="VCS48" s="134"/>
      <c r="VCT48" s="134"/>
      <c r="VCU48" s="134"/>
      <c r="VCV48" s="134"/>
      <c r="VCW48" s="134"/>
      <c r="VCX48" s="134"/>
      <c r="VCY48" s="134"/>
      <c r="VCZ48" s="134"/>
      <c r="VDA48" s="134"/>
      <c r="VDB48" s="134"/>
      <c r="VDC48" s="134"/>
      <c r="VDD48" s="134"/>
      <c r="VDE48" s="134"/>
      <c r="VDF48" s="134"/>
      <c r="VDG48" s="134"/>
      <c r="VDH48" s="134"/>
      <c r="VDI48" s="134"/>
      <c r="VDJ48" s="134"/>
      <c r="VDK48" s="134"/>
      <c r="VDL48" s="134"/>
      <c r="VDM48" s="134"/>
      <c r="VDN48" s="134"/>
      <c r="VDO48" s="134"/>
      <c r="VDP48" s="134"/>
      <c r="VDQ48" s="134"/>
      <c r="VDR48" s="134"/>
      <c r="VDS48" s="134"/>
      <c r="VDT48" s="134"/>
      <c r="VDU48" s="134"/>
      <c r="VDV48" s="134"/>
      <c r="VDW48" s="134"/>
      <c r="VDX48" s="134"/>
      <c r="VDY48" s="134"/>
      <c r="VDZ48" s="134"/>
      <c r="VEA48" s="134"/>
      <c r="VEB48" s="134"/>
      <c r="VEC48" s="134"/>
      <c r="VED48" s="134"/>
      <c r="VEE48" s="134"/>
      <c r="VEF48" s="134"/>
      <c r="VEG48" s="134"/>
      <c r="VEH48" s="134"/>
      <c r="VEI48" s="134"/>
      <c r="VEJ48" s="134"/>
      <c r="VEK48" s="134"/>
      <c r="VEL48" s="134"/>
      <c r="VEM48" s="134"/>
      <c r="VEN48" s="134"/>
      <c r="VEO48" s="134"/>
      <c r="VEP48" s="134"/>
      <c r="VEQ48" s="134"/>
      <c r="VER48" s="134"/>
      <c r="VES48" s="134"/>
      <c r="VET48" s="134"/>
      <c r="VEU48" s="134"/>
      <c r="VEV48" s="134"/>
      <c r="VEW48" s="134"/>
      <c r="VEX48" s="134"/>
      <c r="VEY48" s="134"/>
      <c r="VEZ48" s="134"/>
      <c r="VFA48" s="134"/>
      <c r="VFB48" s="134"/>
      <c r="VFC48" s="134"/>
      <c r="VFD48" s="134"/>
      <c r="VFE48" s="134"/>
      <c r="VFF48" s="134"/>
      <c r="VFG48" s="134"/>
      <c r="VFH48" s="134"/>
      <c r="VFI48" s="134"/>
      <c r="VFJ48" s="134"/>
      <c r="VFK48" s="134"/>
      <c r="VFL48" s="134"/>
      <c r="VFM48" s="134"/>
      <c r="VFN48" s="134"/>
      <c r="VFO48" s="134"/>
      <c r="VFP48" s="134"/>
      <c r="VFQ48" s="134"/>
      <c r="VFR48" s="134"/>
      <c r="VFS48" s="134"/>
      <c r="VFT48" s="134"/>
      <c r="VFU48" s="134"/>
      <c r="VFV48" s="134"/>
      <c r="VFW48" s="134"/>
      <c r="VFX48" s="134"/>
      <c r="VFY48" s="134"/>
      <c r="VFZ48" s="134"/>
      <c r="VGA48" s="134"/>
      <c r="VGB48" s="134"/>
      <c r="VGC48" s="134"/>
      <c r="VGD48" s="134"/>
      <c r="VGE48" s="134"/>
      <c r="VGF48" s="134"/>
      <c r="VGG48" s="134"/>
      <c r="VGH48" s="134"/>
      <c r="VGI48" s="134"/>
      <c r="VGJ48" s="134"/>
      <c r="VGK48" s="134"/>
      <c r="VGL48" s="134"/>
      <c r="VGM48" s="134"/>
      <c r="VGN48" s="134"/>
      <c r="VGO48" s="134"/>
      <c r="VGP48" s="134"/>
      <c r="VGQ48" s="134"/>
      <c r="VGR48" s="134"/>
      <c r="VGS48" s="134"/>
      <c r="VGT48" s="134"/>
      <c r="VGU48" s="134"/>
      <c r="VGV48" s="134"/>
      <c r="VGW48" s="134"/>
      <c r="VGX48" s="134"/>
      <c r="VGY48" s="134"/>
      <c r="VGZ48" s="134"/>
      <c r="VHA48" s="134"/>
      <c r="VHB48" s="134"/>
      <c r="VHC48" s="134"/>
      <c r="VHD48" s="134"/>
      <c r="VHE48" s="134"/>
      <c r="VHF48" s="134"/>
      <c r="VHG48" s="134"/>
      <c r="VHH48" s="134"/>
      <c r="VHI48" s="134"/>
      <c r="VHJ48" s="134"/>
      <c r="VHK48" s="134"/>
      <c r="VHL48" s="134"/>
      <c r="VHM48" s="134"/>
      <c r="VHN48" s="134"/>
      <c r="VHO48" s="134"/>
      <c r="VHP48" s="134"/>
      <c r="VHQ48" s="134"/>
      <c r="VHR48" s="134"/>
      <c r="VHS48" s="134"/>
      <c r="VHT48" s="134"/>
      <c r="VHU48" s="134"/>
      <c r="VHV48" s="134"/>
      <c r="VHW48" s="134"/>
      <c r="VHX48" s="134"/>
      <c r="VHY48" s="134"/>
      <c r="VHZ48" s="134"/>
      <c r="VIA48" s="134"/>
      <c r="VIB48" s="134"/>
      <c r="VIC48" s="134"/>
      <c r="VID48" s="134"/>
      <c r="VIE48" s="134"/>
      <c r="VIF48" s="134"/>
      <c r="VIG48" s="134"/>
      <c r="VIH48" s="134"/>
      <c r="VII48" s="134"/>
      <c r="VIJ48" s="134"/>
      <c r="VIK48" s="134"/>
      <c r="VIL48" s="134"/>
      <c r="VIM48" s="134"/>
      <c r="VIN48" s="134"/>
      <c r="VIO48" s="134"/>
      <c r="VIP48" s="134"/>
      <c r="VIQ48" s="134"/>
      <c r="VIR48" s="134"/>
      <c r="VIS48" s="134"/>
      <c r="VIT48" s="134"/>
      <c r="VIU48" s="134"/>
      <c r="VIV48" s="134"/>
      <c r="VIW48" s="134"/>
      <c r="VIX48" s="134"/>
      <c r="VIY48" s="134"/>
      <c r="VIZ48" s="134"/>
      <c r="VJA48" s="134"/>
      <c r="VJB48" s="134"/>
      <c r="VJC48" s="134"/>
      <c r="VJD48" s="134"/>
      <c r="VJE48" s="134"/>
      <c r="VJF48" s="134"/>
      <c r="VJG48" s="134"/>
      <c r="VJH48" s="134"/>
      <c r="VJI48" s="134"/>
      <c r="VJJ48" s="134"/>
      <c r="VJK48" s="134"/>
      <c r="VJL48" s="134"/>
      <c r="VJM48" s="134"/>
      <c r="VJN48" s="134"/>
      <c r="VJO48" s="134"/>
      <c r="VJP48" s="134"/>
      <c r="VJQ48" s="134"/>
      <c r="VJR48" s="134"/>
      <c r="VJS48" s="134"/>
      <c r="VJT48" s="134"/>
      <c r="VJU48" s="134"/>
      <c r="VJV48" s="134"/>
      <c r="VJW48" s="134"/>
      <c r="VJX48" s="134"/>
      <c r="VJY48" s="134"/>
      <c r="VJZ48" s="134"/>
      <c r="VKA48" s="134"/>
      <c r="VKB48" s="134"/>
      <c r="VKC48" s="134"/>
      <c r="VKD48" s="134"/>
      <c r="VKE48" s="134"/>
      <c r="VKF48" s="134"/>
      <c r="VKG48" s="134"/>
      <c r="VKH48" s="134"/>
      <c r="VKI48" s="134"/>
      <c r="VKJ48" s="134"/>
      <c r="VKK48" s="134"/>
      <c r="VKL48" s="134"/>
      <c r="VKM48" s="134"/>
      <c r="VKN48" s="134"/>
      <c r="VKO48" s="134"/>
      <c r="VKP48" s="134"/>
      <c r="VKQ48" s="134"/>
      <c r="VKR48" s="134"/>
      <c r="VKS48" s="134"/>
      <c r="VKT48" s="134"/>
      <c r="VKU48" s="134"/>
      <c r="VKV48" s="134"/>
      <c r="VKW48" s="134"/>
      <c r="VKX48" s="134"/>
      <c r="VKY48" s="134"/>
      <c r="VKZ48" s="134"/>
      <c r="VLA48" s="134"/>
      <c r="VLB48" s="134"/>
      <c r="VLC48" s="134"/>
      <c r="VLD48" s="134"/>
      <c r="VLE48" s="134"/>
      <c r="VLF48" s="134"/>
      <c r="VLG48" s="134"/>
      <c r="VLH48" s="134"/>
      <c r="VLI48" s="134"/>
      <c r="VLJ48" s="134"/>
      <c r="VLK48" s="134"/>
      <c r="VLL48" s="134"/>
      <c r="VLM48" s="134"/>
      <c r="VLN48" s="134"/>
      <c r="VLO48" s="134"/>
      <c r="VLP48" s="134"/>
      <c r="VLQ48" s="134"/>
      <c r="VLR48" s="134"/>
      <c r="VLS48" s="134"/>
      <c r="VLT48" s="134"/>
      <c r="VLU48" s="134"/>
      <c r="VLV48" s="134"/>
      <c r="VLW48" s="134"/>
      <c r="VLX48" s="134"/>
      <c r="VLY48" s="134"/>
      <c r="VLZ48" s="134"/>
      <c r="VMA48" s="134"/>
      <c r="VMB48" s="134"/>
      <c r="VMC48" s="134"/>
      <c r="VMD48" s="134"/>
      <c r="VME48" s="134"/>
      <c r="VMF48" s="134"/>
      <c r="VMG48" s="134"/>
      <c r="VMH48" s="134"/>
      <c r="VMI48" s="134"/>
      <c r="VMJ48" s="134"/>
      <c r="VMK48" s="134"/>
      <c r="VML48" s="134"/>
      <c r="VMM48" s="134"/>
      <c r="VMN48" s="134"/>
      <c r="VMO48" s="134"/>
      <c r="VMP48" s="134"/>
      <c r="VMQ48" s="134"/>
      <c r="VMR48" s="134"/>
      <c r="VMS48" s="134"/>
      <c r="VMT48" s="134"/>
      <c r="VMU48" s="134"/>
      <c r="VMV48" s="134"/>
      <c r="VMW48" s="134"/>
      <c r="VMX48" s="134"/>
      <c r="VMY48" s="134"/>
      <c r="VMZ48" s="134"/>
      <c r="VNA48" s="134"/>
      <c r="VNB48" s="134"/>
      <c r="VNC48" s="134"/>
      <c r="VND48" s="134"/>
      <c r="VNE48" s="134"/>
      <c r="VNF48" s="134"/>
      <c r="VNG48" s="134"/>
      <c r="VNH48" s="134"/>
      <c r="VNI48" s="134"/>
      <c r="VNJ48" s="134"/>
      <c r="VNK48" s="134"/>
      <c r="VNL48" s="134"/>
      <c r="VNM48" s="134"/>
      <c r="VNN48" s="134"/>
      <c r="VNO48" s="134"/>
      <c r="VNP48" s="134"/>
      <c r="VNQ48" s="134"/>
      <c r="VNR48" s="134"/>
      <c r="VNS48" s="134"/>
      <c r="VNT48" s="134"/>
      <c r="VNU48" s="134"/>
      <c r="VNV48" s="134"/>
      <c r="VNW48" s="134"/>
      <c r="VNX48" s="134"/>
      <c r="VNY48" s="134"/>
      <c r="VNZ48" s="134"/>
      <c r="VOA48" s="134"/>
      <c r="VOB48" s="134"/>
      <c r="VOC48" s="134"/>
      <c r="VOD48" s="134"/>
      <c r="VOE48" s="134"/>
      <c r="VOF48" s="134"/>
      <c r="VOG48" s="134"/>
      <c r="VOH48" s="134"/>
      <c r="VOI48" s="134"/>
      <c r="VOJ48" s="134"/>
      <c r="VOK48" s="134"/>
      <c r="VOL48" s="134"/>
      <c r="VOM48" s="134"/>
      <c r="VON48" s="134"/>
      <c r="VOO48" s="134"/>
      <c r="VOP48" s="134"/>
      <c r="VOQ48" s="134"/>
      <c r="VOR48" s="134"/>
      <c r="VOS48" s="134"/>
      <c r="VOT48" s="134"/>
      <c r="VOU48" s="134"/>
      <c r="VOV48" s="134"/>
      <c r="VOW48" s="134"/>
      <c r="VOX48" s="134"/>
      <c r="VOY48" s="134"/>
      <c r="VOZ48" s="134"/>
      <c r="VPA48" s="134"/>
      <c r="VPB48" s="134"/>
      <c r="VPC48" s="134"/>
      <c r="VPD48" s="134"/>
      <c r="VPE48" s="134"/>
      <c r="VPF48" s="134"/>
      <c r="VPG48" s="134"/>
      <c r="VPH48" s="134"/>
      <c r="VPI48" s="134"/>
      <c r="VPJ48" s="134"/>
      <c r="VPK48" s="134"/>
      <c r="VPL48" s="134"/>
      <c r="VPM48" s="134"/>
      <c r="VPN48" s="134"/>
      <c r="VPO48" s="134"/>
      <c r="VPP48" s="134"/>
      <c r="VPQ48" s="134"/>
      <c r="VPR48" s="134"/>
      <c r="VPS48" s="134"/>
      <c r="VPT48" s="134"/>
      <c r="VPU48" s="134"/>
      <c r="VPV48" s="134"/>
      <c r="VPW48" s="134"/>
      <c r="VPX48" s="134"/>
      <c r="VPY48" s="134"/>
      <c r="VPZ48" s="134"/>
      <c r="VQA48" s="134"/>
      <c r="VQB48" s="134"/>
      <c r="VQC48" s="134"/>
      <c r="VQD48" s="134"/>
      <c r="VQE48" s="134"/>
      <c r="VQF48" s="134"/>
      <c r="VQG48" s="134"/>
      <c r="VQH48" s="134"/>
      <c r="VQI48" s="134"/>
      <c r="VQJ48" s="134"/>
      <c r="VQK48" s="134"/>
      <c r="VQL48" s="134"/>
      <c r="VQM48" s="134"/>
      <c r="VQN48" s="134"/>
      <c r="VQO48" s="134"/>
      <c r="VQP48" s="134"/>
      <c r="VQQ48" s="134"/>
      <c r="VQR48" s="134"/>
      <c r="VQS48" s="134"/>
      <c r="VQT48" s="134"/>
      <c r="VQU48" s="134"/>
      <c r="VQV48" s="134"/>
      <c r="VQW48" s="134"/>
      <c r="VQX48" s="134"/>
      <c r="VQY48" s="134"/>
      <c r="VQZ48" s="134"/>
      <c r="VRA48" s="134"/>
      <c r="VRB48" s="134"/>
      <c r="VRC48" s="134"/>
      <c r="VRD48" s="134"/>
      <c r="VRE48" s="134"/>
      <c r="VRF48" s="134"/>
      <c r="VRG48" s="134"/>
      <c r="VRH48" s="134"/>
      <c r="VRI48" s="134"/>
      <c r="VRJ48" s="134"/>
      <c r="VRK48" s="134"/>
      <c r="VRL48" s="134"/>
      <c r="VRM48" s="134"/>
      <c r="VRN48" s="134"/>
      <c r="VRO48" s="134"/>
      <c r="VRP48" s="134"/>
      <c r="VRQ48" s="134"/>
      <c r="VRR48" s="134"/>
      <c r="VRS48" s="134"/>
      <c r="VRT48" s="134"/>
      <c r="VRU48" s="134"/>
      <c r="VRV48" s="134"/>
      <c r="VRW48" s="134"/>
      <c r="VRX48" s="134"/>
      <c r="VRY48" s="134"/>
      <c r="VRZ48" s="134"/>
      <c r="VSA48" s="134"/>
      <c r="VSB48" s="134"/>
      <c r="VSC48" s="134"/>
      <c r="VSD48" s="134"/>
      <c r="VSE48" s="134"/>
      <c r="VSF48" s="134"/>
      <c r="VSG48" s="134"/>
      <c r="VSH48" s="134"/>
      <c r="VSI48" s="134"/>
      <c r="VSJ48" s="134"/>
      <c r="VSK48" s="134"/>
      <c r="VSL48" s="134"/>
      <c r="VSM48" s="134"/>
      <c r="VSN48" s="134"/>
      <c r="VSO48" s="134"/>
      <c r="VSP48" s="134"/>
      <c r="VSQ48" s="134"/>
      <c r="VSR48" s="134"/>
      <c r="VSS48" s="134"/>
      <c r="VST48" s="134"/>
      <c r="VSU48" s="134"/>
      <c r="VSV48" s="134"/>
      <c r="VSW48" s="134"/>
      <c r="VSX48" s="134"/>
      <c r="VSY48" s="134"/>
      <c r="VSZ48" s="134"/>
      <c r="VTA48" s="134"/>
      <c r="VTB48" s="134"/>
      <c r="VTC48" s="134"/>
      <c r="VTD48" s="134"/>
      <c r="VTE48" s="134"/>
      <c r="VTF48" s="134"/>
      <c r="VTG48" s="134"/>
      <c r="VTH48" s="134"/>
      <c r="VTI48" s="134"/>
      <c r="VTJ48" s="134"/>
      <c r="VTK48" s="134"/>
      <c r="VTL48" s="134"/>
      <c r="VTM48" s="134"/>
      <c r="VTN48" s="134"/>
      <c r="VTO48" s="134"/>
      <c r="VTP48" s="134"/>
      <c r="VTQ48" s="134"/>
      <c r="VTR48" s="134"/>
      <c r="VTS48" s="134"/>
      <c r="VTT48" s="134"/>
      <c r="VTU48" s="134"/>
      <c r="VTV48" s="134"/>
      <c r="VTW48" s="134"/>
      <c r="VTX48" s="134"/>
      <c r="VTY48" s="134"/>
      <c r="VTZ48" s="134"/>
      <c r="VUA48" s="134"/>
      <c r="VUB48" s="134"/>
      <c r="VUC48" s="134"/>
      <c r="VUD48" s="134"/>
      <c r="VUE48" s="134"/>
      <c r="VUF48" s="134"/>
      <c r="VUG48" s="134"/>
      <c r="VUH48" s="134"/>
      <c r="VUI48" s="134"/>
      <c r="VUJ48" s="134"/>
      <c r="VUK48" s="134"/>
      <c r="VUL48" s="134"/>
      <c r="VUM48" s="134"/>
      <c r="VUN48" s="134"/>
      <c r="VUO48" s="134"/>
      <c r="VUP48" s="134"/>
      <c r="VUQ48" s="134"/>
      <c r="VUR48" s="134"/>
      <c r="VUS48" s="134"/>
      <c r="VUT48" s="134"/>
      <c r="VUU48" s="134"/>
      <c r="VUV48" s="134"/>
      <c r="VUW48" s="134"/>
      <c r="VUX48" s="134"/>
      <c r="VUY48" s="134"/>
      <c r="VUZ48" s="134"/>
      <c r="VVA48" s="134"/>
      <c r="VVB48" s="134"/>
      <c r="VVC48" s="134"/>
      <c r="VVD48" s="134"/>
      <c r="VVE48" s="134"/>
      <c r="VVF48" s="134"/>
      <c r="VVG48" s="134"/>
      <c r="VVH48" s="134"/>
      <c r="VVI48" s="134"/>
      <c r="VVJ48" s="134"/>
      <c r="VVK48" s="134"/>
      <c r="VVL48" s="134"/>
      <c r="VVM48" s="134"/>
      <c r="VVN48" s="134"/>
      <c r="VVO48" s="134"/>
      <c r="VVP48" s="134"/>
      <c r="VVQ48" s="134"/>
      <c r="VVR48" s="134"/>
      <c r="VVS48" s="134"/>
      <c r="VVT48" s="134"/>
      <c r="VVU48" s="134"/>
      <c r="VVV48" s="134"/>
      <c r="VVW48" s="134"/>
      <c r="VVX48" s="134"/>
      <c r="VVY48" s="134"/>
      <c r="VVZ48" s="134"/>
      <c r="VWA48" s="134"/>
      <c r="VWB48" s="134"/>
      <c r="VWC48" s="134"/>
      <c r="VWD48" s="134"/>
      <c r="VWE48" s="134"/>
      <c r="VWF48" s="134"/>
      <c r="VWG48" s="134"/>
      <c r="VWH48" s="134"/>
      <c r="VWI48" s="134"/>
      <c r="VWJ48" s="134"/>
      <c r="VWK48" s="134"/>
      <c r="VWL48" s="134"/>
      <c r="VWM48" s="134"/>
      <c r="VWN48" s="134"/>
      <c r="VWO48" s="134"/>
      <c r="VWP48" s="134"/>
      <c r="VWQ48" s="134"/>
      <c r="VWR48" s="134"/>
      <c r="VWS48" s="134"/>
      <c r="VWT48" s="134"/>
      <c r="VWU48" s="134"/>
      <c r="VWV48" s="134"/>
      <c r="VWW48" s="134"/>
      <c r="VWX48" s="134"/>
      <c r="VWY48" s="134"/>
      <c r="VWZ48" s="134"/>
      <c r="VXA48" s="134"/>
      <c r="VXB48" s="134"/>
      <c r="VXC48" s="134"/>
      <c r="VXD48" s="134"/>
      <c r="VXE48" s="134"/>
      <c r="VXF48" s="134"/>
      <c r="VXG48" s="134"/>
      <c r="VXH48" s="134"/>
      <c r="VXI48" s="134"/>
      <c r="VXJ48" s="134"/>
      <c r="VXK48" s="134"/>
      <c r="VXL48" s="134"/>
      <c r="VXM48" s="134"/>
      <c r="VXN48" s="134"/>
      <c r="VXO48" s="134"/>
      <c r="VXP48" s="134"/>
      <c r="VXQ48" s="134"/>
      <c r="VXR48" s="134"/>
      <c r="VXS48" s="134"/>
      <c r="VXT48" s="134"/>
      <c r="VXU48" s="134"/>
      <c r="VXV48" s="134"/>
      <c r="VXW48" s="134"/>
      <c r="VXX48" s="134"/>
      <c r="VXY48" s="134"/>
      <c r="VXZ48" s="134"/>
      <c r="VYA48" s="134"/>
      <c r="VYB48" s="134"/>
      <c r="VYC48" s="134"/>
      <c r="VYD48" s="134"/>
      <c r="VYE48" s="134"/>
      <c r="VYF48" s="134"/>
      <c r="VYG48" s="134"/>
      <c r="VYH48" s="134"/>
      <c r="VYI48" s="134"/>
      <c r="VYJ48" s="134"/>
      <c r="VYK48" s="134"/>
      <c r="VYL48" s="134"/>
      <c r="VYM48" s="134"/>
      <c r="VYN48" s="134"/>
      <c r="VYO48" s="134"/>
      <c r="VYP48" s="134"/>
      <c r="VYQ48" s="134"/>
      <c r="VYR48" s="134"/>
      <c r="VYS48" s="134"/>
      <c r="VYT48" s="134"/>
      <c r="VYU48" s="134"/>
      <c r="VYV48" s="134"/>
      <c r="VYW48" s="134"/>
      <c r="VYX48" s="134"/>
      <c r="VYY48" s="134"/>
      <c r="VYZ48" s="134"/>
      <c r="VZA48" s="134"/>
      <c r="VZB48" s="134"/>
      <c r="VZC48" s="134"/>
      <c r="VZD48" s="134"/>
      <c r="VZE48" s="134"/>
      <c r="VZF48" s="134"/>
      <c r="VZG48" s="134"/>
      <c r="VZH48" s="134"/>
      <c r="VZI48" s="134"/>
      <c r="VZJ48" s="134"/>
      <c r="VZK48" s="134"/>
      <c r="VZL48" s="134"/>
      <c r="VZM48" s="134"/>
      <c r="VZN48" s="134"/>
      <c r="VZO48" s="134"/>
      <c r="VZP48" s="134"/>
      <c r="VZQ48" s="134"/>
      <c r="VZR48" s="134"/>
      <c r="VZS48" s="134"/>
      <c r="VZT48" s="134"/>
      <c r="VZU48" s="134"/>
      <c r="VZV48" s="134"/>
      <c r="VZW48" s="134"/>
      <c r="VZX48" s="134"/>
      <c r="VZY48" s="134"/>
      <c r="VZZ48" s="134"/>
      <c r="WAA48" s="134"/>
      <c r="WAB48" s="134"/>
      <c r="WAC48" s="134"/>
      <c r="WAD48" s="134"/>
      <c r="WAE48" s="134"/>
      <c r="WAF48" s="134"/>
      <c r="WAG48" s="134"/>
      <c r="WAH48" s="134"/>
      <c r="WAI48" s="134"/>
      <c r="WAJ48" s="134"/>
      <c r="WAK48" s="134"/>
      <c r="WAL48" s="134"/>
      <c r="WAM48" s="134"/>
      <c r="WAN48" s="134"/>
      <c r="WAO48" s="134"/>
      <c r="WAP48" s="134"/>
      <c r="WAQ48" s="134"/>
      <c r="WAR48" s="134"/>
      <c r="WAS48" s="134"/>
      <c r="WAT48" s="134"/>
      <c r="WAU48" s="134"/>
      <c r="WAV48" s="134"/>
      <c r="WAW48" s="134"/>
      <c r="WAX48" s="134"/>
      <c r="WAY48" s="134"/>
      <c r="WAZ48" s="134"/>
      <c r="WBA48" s="134"/>
      <c r="WBB48" s="134"/>
      <c r="WBC48" s="134"/>
      <c r="WBD48" s="134"/>
      <c r="WBE48" s="134"/>
      <c r="WBF48" s="134"/>
      <c r="WBG48" s="134"/>
      <c r="WBH48" s="134"/>
      <c r="WBI48" s="134"/>
      <c r="WBJ48" s="134"/>
      <c r="WBK48" s="134"/>
      <c r="WBL48" s="134"/>
      <c r="WBM48" s="134"/>
      <c r="WBN48" s="134"/>
      <c r="WBO48" s="134"/>
      <c r="WBP48" s="134"/>
      <c r="WBQ48" s="134"/>
      <c r="WBR48" s="134"/>
      <c r="WBS48" s="134"/>
      <c r="WBT48" s="134"/>
      <c r="WBU48" s="134"/>
      <c r="WBV48" s="134"/>
      <c r="WBW48" s="134"/>
      <c r="WBX48" s="134"/>
      <c r="WBY48" s="134"/>
      <c r="WBZ48" s="134"/>
      <c r="WCA48" s="134"/>
      <c r="WCB48" s="134"/>
      <c r="WCC48" s="134"/>
      <c r="WCD48" s="134"/>
      <c r="WCE48" s="134"/>
      <c r="WCF48" s="134"/>
      <c r="WCG48" s="134"/>
      <c r="WCH48" s="134"/>
      <c r="WCI48" s="134"/>
      <c r="WCJ48" s="134"/>
      <c r="WCK48" s="134"/>
      <c r="WCL48" s="134"/>
      <c r="WCM48" s="134"/>
      <c r="WCN48" s="134"/>
      <c r="WCO48" s="134"/>
      <c r="WCP48" s="134"/>
      <c r="WCQ48" s="134"/>
      <c r="WCR48" s="134"/>
      <c r="WCS48" s="134"/>
      <c r="WCT48" s="134"/>
      <c r="WCU48" s="134"/>
      <c r="WCV48" s="134"/>
      <c r="WCW48" s="134"/>
      <c r="WCX48" s="134"/>
      <c r="WCY48" s="134"/>
      <c r="WCZ48" s="134"/>
      <c r="WDA48" s="134"/>
      <c r="WDB48" s="134"/>
      <c r="WDC48" s="134"/>
      <c r="WDD48" s="134"/>
      <c r="WDE48" s="134"/>
      <c r="WDF48" s="134"/>
      <c r="WDG48" s="134"/>
      <c r="WDH48" s="134"/>
      <c r="WDI48" s="134"/>
      <c r="WDJ48" s="134"/>
      <c r="WDK48" s="134"/>
      <c r="WDL48" s="134"/>
      <c r="WDM48" s="134"/>
      <c r="WDN48" s="134"/>
      <c r="WDO48" s="134"/>
      <c r="WDP48" s="134"/>
      <c r="WDQ48" s="134"/>
      <c r="WDR48" s="134"/>
      <c r="WDS48" s="134"/>
      <c r="WDT48" s="134"/>
      <c r="WDU48" s="134"/>
      <c r="WDV48" s="134"/>
      <c r="WDW48" s="134"/>
      <c r="WDX48" s="134"/>
      <c r="WDY48" s="134"/>
      <c r="WDZ48" s="134"/>
      <c r="WEA48" s="134"/>
      <c r="WEB48" s="134"/>
      <c r="WEC48" s="134"/>
      <c r="WED48" s="134"/>
      <c r="WEE48" s="134"/>
      <c r="WEF48" s="134"/>
      <c r="WEG48" s="134"/>
      <c r="WEH48" s="134"/>
      <c r="WEI48" s="134"/>
      <c r="WEJ48" s="134"/>
      <c r="WEK48" s="134"/>
      <c r="WEL48" s="134"/>
      <c r="WEM48" s="134"/>
      <c r="WEN48" s="134"/>
      <c r="WEO48" s="134"/>
      <c r="WEP48" s="134"/>
      <c r="WEQ48" s="134"/>
      <c r="WER48" s="134"/>
      <c r="WES48" s="134"/>
      <c r="WET48" s="134"/>
      <c r="WEU48" s="134"/>
      <c r="WEV48" s="134"/>
      <c r="WEW48" s="134"/>
      <c r="WEX48" s="134"/>
      <c r="WEY48" s="134"/>
      <c r="WEZ48" s="134"/>
      <c r="WFA48" s="134"/>
      <c r="WFB48" s="134"/>
      <c r="WFC48" s="134"/>
      <c r="WFD48" s="134"/>
      <c r="WFE48" s="134"/>
      <c r="WFF48" s="134"/>
      <c r="WFG48" s="134"/>
      <c r="WFH48" s="134"/>
      <c r="WFI48" s="134"/>
      <c r="WFJ48" s="134"/>
      <c r="WFK48" s="134"/>
      <c r="WFL48" s="134"/>
      <c r="WFM48" s="134"/>
      <c r="WFN48" s="134"/>
      <c r="WFO48" s="134"/>
      <c r="WFP48" s="134"/>
      <c r="WFQ48" s="134"/>
      <c r="WFR48" s="134"/>
      <c r="WFS48" s="134"/>
      <c r="WFT48" s="134"/>
      <c r="WFU48" s="134"/>
      <c r="WFV48" s="134"/>
      <c r="WFW48" s="134"/>
      <c r="WFX48" s="134"/>
      <c r="WFY48" s="134"/>
      <c r="WFZ48" s="134"/>
      <c r="WGA48" s="134"/>
      <c r="WGB48" s="134"/>
      <c r="WGC48" s="134"/>
      <c r="WGD48" s="134"/>
      <c r="WGE48" s="134"/>
      <c r="WGF48" s="134"/>
      <c r="WGG48" s="134"/>
      <c r="WGH48" s="134"/>
      <c r="WGI48" s="134"/>
      <c r="WGJ48" s="134"/>
      <c r="WGK48" s="134"/>
      <c r="WGL48" s="134"/>
      <c r="WGM48" s="134"/>
      <c r="WGN48" s="134"/>
      <c r="WGO48" s="134"/>
      <c r="WGP48" s="134"/>
      <c r="WGQ48" s="134"/>
      <c r="WGR48" s="134"/>
      <c r="WGS48" s="134"/>
      <c r="WGT48" s="134"/>
      <c r="WGU48" s="134"/>
      <c r="WGV48" s="134"/>
      <c r="WGW48" s="134"/>
      <c r="WGX48" s="134"/>
      <c r="WGY48" s="134"/>
      <c r="WGZ48" s="134"/>
      <c r="WHA48" s="134"/>
      <c r="WHB48" s="134"/>
      <c r="WHC48" s="134"/>
      <c r="WHD48" s="134"/>
      <c r="WHE48" s="134"/>
      <c r="WHF48" s="134"/>
      <c r="WHG48" s="134"/>
      <c r="WHH48" s="134"/>
      <c r="WHI48" s="134"/>
      <c r="WHJ48" s="134"/>
      <c r="WHK48" s="134"/>
      <c r="WHL48" s="134"/>
      <c r="WHM48" s="134"/>
      <c r="WHN48" s="134"/>
      <c r="WHO48" s="134"/>
      <c r="WHP48" s="134"/>
      <c r="WHQ48" s="134"/>
      <c r="WHR48" s="134"/>
      <c r="WHS48" s="134"/>
      <c r="WHT48" s="134"/>
      <c r="WHU48" s="134"/>
      <c r="WHV48" s="134"/>
      <c r="WHW48" s="134"/>
      <c r="WHX48" s="134"/>
      <c r="WHY48" s="134"/>
      <c r="WHZ48" s="134"/>
      <c r="WIA48" s="134"/>
      <c r="WIB48" s="134"/>
      <c r="WIC48" s="134"/>
      <c r="WID48" s="134"/>
      <c r="WIE48" s="134"/>
      <c r="WIF48" s="134"/>
      <c r="WIG48" s="134"/>
      <c r="WIH48" s="134"/>
      <c r="WII48" s="134"/>
      <c r="WIJ48" s="134"/>
      <c r="WIK48" s="134"/>
      <c r="WIL48" s="134"/>
      <c r="WIM48" s="134"/>
      <c r="WIN48" s="134"/>
      <c r="WIO48" s="134"/>
      <c r="WIP48" s="134"/>
      <c r="WIQ48" s="134"/>
      <c r="WIR48" s="134"/>
      <c r="WIS48" s="134"/>
      <c r="WIT48" s="134"/>
      <c r="WIU48" s="134"/>
      <c r="WIV48" s="134"/>
      <c r="WIW48" s="134"/>
      <c r="WIX48" s="134"/>
      <c r="WIY48" s="134"/>
      <c r="WIZ48" s="134"/>
      <c r="WJA48" s="134"/>
      <c r="WJB48" s="134"/>
      <c r="WJC48" s="134"/>
      <c r="WJD48" s="134"/>
      <c r="WJE48" s="134"/>
      <c r="WJF48" s="134"/>
      <c r="WJG48" s="134"/>
      <c r="WJH48" s="134"/>
      <c r="WJI48" s="134"/>
      <c r="WJJ48" s="134"/>
      <c r="WJK48" s="134"/>
      <c r="WJL48" s="134"/>
      <c r="WJM48" s="134"/>
      <c r="WJN48" s="134"/>
      <c r="WJO48" s="134"/>
      <c r="WJP48" s="134"/>
      <c r="WJQ48" s="134"/>
      <c r="WJR48" s="134"/>
      <c r="WJS48" s="134"/>
      <c r="WJT48" s="134"/>
      <c r="WJU48" s="134"/>
      <c r="WJV48" s="134"/>
      <c r="WJW48" s="134"/>
      <c r="WJX48" s="134"/>
      <c r="WJY48" s="134"/>
      <c r="WJZ48" s="134"/>
      <c r="WKA48" s="134"/>
      <c r="WKB48" s="134"/>
      <c r="WKC48" s="134"/>
      <c r="WKD48" s="134"/>
      <c r="WKE48" s="134"/>
      <c r="WKF48" s="134"/>
      <c r="WKG48" s="134"/>
      <c r="WKH48" s="134"/>
      <c r="WKI48" s="134"/>
      <c r="WKJ48" s="134"/>
      <c r="WKK48" s="134"/>
      <c r="WKL48" s="134"/>
      <c r="WKM48" s="134"/>
      <c r="WKN48" s="134"/>
      <c r="WKO48" s="134"/>
      <c r="WKP48" s="134"/>
      <c r="WKQ48" s="134"/>
      <c r="WKR48" s="134"/>
      <c r="WKS48" s="134"/>
      <c r="WKT48" s="134"/>
      <c r="WKU48" s="134"/>
      <c r="WKV48" s="134"/>
      <c r="WKW48" s="134"/>
      <c r="WKX48" s="134"/>
      <c r="WKY48" s="134"/>
      <c r="WKZ48" s="134"/>
      <c r="WLA48" s="134"/>
      <c r="WLB48" s="134"/>
      <c r="WLC48" s="134"/>
      <c r="WLD48" s="134"/>
      <c r="WLE48" s="134"/>
      <c r="WLF48" s="134"/>
      <c r="WLG48" s="134"/>
      <c r="WLH48" s="134"/>
      <c r="WLI48" s="134"/>
      <c r="WLJ48" s="134"/>
      <c r="WLK48" s="134"/>
      <c r="WLL48" s="134"/>
      <c r="WLM48" s="134"/>
      <c r="WLN48" s="134"/>
      <c r="WLO48" s="134"/>
      <c r="WLP48" s="134"/>
      <c r="WLQ48" s="134"/>
      <c r="WLR48" s="134"/>
      <c r="WLS48" s="134"/>
      <c r="WLT48" s="134"/>
      <c r="WLU48" s="134"/>
      <c r="WLV48" s="134"/>
      <c r="WLW48" s="134"/>
      <c r="WLX48" s="134"/>
      <c r="WLY48" s="134"/>
      <c r="WLZ48" s="134"/>
      <c r="WMA48" s="134"/>
      <c r="WMB48" s="134"/>
      <c r="WMC48" s="134"/>
      <c r="WMD48" s="134"/>
      <c r="WME48" s="134"/>
      <c r="WMF48" s="134"/>
      <c r="WMG48" s="134"/>
      <c r="WMH48" s="134"/>
      <c r="WMI48" s="134"/>
      <c r="WMJ48" s="134"/>
      <c r="WMK48" s="134"/>
      <c r="WML48" s="134"/>
      <c r="WMM48" s="134"/>
      <c r="WMN48" s="134"/>
      <c r="WMO48" s="134"/>
      <c r="WMP48" s="134"/>
      <c r="WMQ48" s="134"/>
      <c r="WMR48" s="134"/>
      <c r="WMS48" s="134"/>
      <c r="WMT48" s="134"/>
      <c r="WMU48" s="134"/>
      <c r="WMV48" s="134"/>
      <c r="WMW48" s="134"/>
      <c r="WMX48" s="134"/>
      <c r="WMY48" s="134"/>
      <c r="WMZ48" s="134"/>
      <c r="WNA48" s="134"/>
      <c r="WNB48" s="134"/>
      <c r="WNC48" s="134"/>
      <c r="WND48" s="134"/>
      <c r="WNE48" s="134"/>
      <c r="WNF48" s="134"/>
      <c r="WNG48" s="134"/>
      <c r="WNH48" s="134"/>
      <c r="WNI48" s="134"/>
      <c r="WNJ48" s="134"/>
      <c r="WNK48" s="134"/>
      <c r="WNL48" s="134"/>
      <c r="WNM48" s="134"/>
      <c r="WNN48" s="134"/>
      <c r="WNO48" s="134"/>
      <c r="WNP48" s="134"/>
      <c r="WNQ48" s="134"/>
      <c r="WNR48" s="134"/>
      <c r="WNS48" s="134"/>
      <c r="WNT48" s="134"/>
      <c r="WNU48" s="134"/>
      <c r="WNV48" s="134"/>
      <c r="WNW48" s="134"/>
      <c r="WNX48" s="134"/>
      <c r="WNY48" s="134"/>
      <c r="WNZ48" s="134"/>
      <c r="WOA48" s="134"/>
      <c r="WOB48" s="134"/>
      <c r="WOC48" s="134"/>
      <c r="WOD48" s="134"/>
      <c r="WOE48" s="134"/>
      <c r="WOF48" s="134"/>
      <c r="WOG48" s="134"/>
      <c r="WOH48" s="134"/>
      <c r="WOI48" s="134"/>
      <c r="WOJ48" s="134"/>
      <c r="WOK48" s="134"/>
      <c r="WOL48" s="134"/>
      <c r="WOM48" s="134"/>
      <c r="WON48" s="134"/>
      <c r="WOO48" s="134"/>
      <c r="WOP48" s="134"/>
      <c r="WOQ48" s="134"/>
      <c r="WOR48" s="134"/>
      <c r="WOS48" s="134"/>
      <c r="WOT48" s="134"/>
      <c r="WOU48" s="134"/>
      <c r="WOV48" s="134"/>
      <c r="WOW48" s="134"/>
      <c r="WOX48" s="134"/>
      <c r="WOY48" s="134"/>
      <c r="WOZ48" s="134"/>
      <c r="WPA48" s="134"/>
      <c r="WPB48" s="134"/>
      <c r="WPC48" s="134"/>
      <c r="WPD48" s="134"/>
      <c r="WPE48" s="134"/>
      <c r="WPF48" s="134"/>
      <c r="WPG48" s="134"/>
      <c r="WPH48" s="134"/>
      <c r="WPI48" s="134"/>
      <c r="WPJ48" s="134"/>
      <c r="WPK48" s="134"/>
      <c r="WPL48" s="134"/>
      <c r="WPM48" s="134"/>
      <c r="WPN48" s="134"/>
      <c r="WPO48" s="134"/>
      <c r="WPP48" s="134"/>
      <c r="WPQ48" s="134"/>
      <c r="WPR48" s="134"/>
      <c r="WPS48" s="134"/>
      <c r="WPT48" s="134"/>
      <c r="WPU48" s="134"/>
      <c r="WPV48" s="134"/>
      <c r="WPW48" s="134"/>
      <c r="WPX48" s="134"/>
      <c r="WPY48" s="134"/>
      <c r="WPZ48" s="134"/>
      <c r="WQA48" s="134"/>
      <c r="WQB48" s="134"/>
      <c r="WQC48" s="134"/>
      <c r="WQD48" s="134"/>
      <c r="WQE48" s="134"/>
      <c r="WQF48" s="134"/>
      <c r="WQG48" s="134"/>
      <c r="WQH48" s="134"/>
      <c r="WQI48" s="134"/>
      <c r="WQJ48" s="134"/>
      <c r="WQK48" s="134"/>
      <c r="WQL48" s="134"/>
      <c r="WQM48" s="134"/>
      <c r="WQN48" s="134"/>
      <c r="WQO48" s="134"/>
      <c r="WQP48" s="134"/>
      <c r="WQQ48" s="134"/>
      <c r="WQR48" s="134"/>
      <c r="WQS48" s="134"/>
      <c r="WQT48" s="134"/>
      <c r="WQU48" s="134"/>
      <c r="WQV48" s="134"/>
      <c r="WQW48" s="134"/>
      <c r="WQX48" s="134"/>
      <c r="WQY48" s="134"/>
      <c r="WQZ48" s="134"/>
      <c r="WRA48" s="134"/>
      <c r="WRB48" s="134"/>
      <c r="WRC48" s="134"/>
      <c r="WRD48" s="134"/>
      <c r="WRE48" s="134"/>
      <c r="WRF48" s="134"/>
      <c r="WRG48" s="134"/>
      <c r="WRH48" s="134"/>
      <c r="WRI48" s="134"/>
      <c r="WRJ48" s="134"/>
      <c r="WRK48" s="134"/>
      <c r="WRL48" s="134"/>
      <c r="WRM48" s="134"/>
      <c r="WRN48" s="134"/>
      <c r="WRO48" s="134"/>
      <c r="WRP48" s="134"/>
      <c r="WRQ48" s="134"/>
      <c r="WRR48" s="134"/>
      <c r="WRS48" s="134"/>
      <c r="WRT48" s="134"/>
      <c r="WRU48" s="134"/>
      <c r="WRV48" s="134"/>
      <c r="WRW48" s="134"/>
      <c r="WRX48" s="134"/>
      <c r="WRY48" s="134"/>
      <c r="WRZ48" s="134"/>
      <c r="WSA48" s="134"/>
      <c r="WSB48" s="134"/>
      <c r="WSC48" s="134"/>
      <c r="WSD48" s="134"/>
      <c r="WSE48" s="134"/>
      <c r="WSF48" s="134"/>
      <c r="WSG48" s="134"/>
      <c r="WSH48" s="134"/>
      <c r="WSI48" s="134"/>
      <c r="WSJ48" s="134"/>
      <c r="WSK48" s="134"/>
      <c r="WSL48" s="134"/>
      <c r="WSM48" s="134"/>
      <c r="WSN48" s="134"/>
      <c r="WSO48" s="134"/>
      <c r="WSP48" s="134"/>
      <c r="WSQ48" s="134"/>
      <c r="WSR48" s="134"/>
      <c r="WSS48" s="134"/>
      <c r="WST48" s="134"/>
      <c r="WSU48" s="134"/>
      <c r="WSV48" s="134"/>
      <c r="WSW48" s="134"/>
      <c r="WSX48" s="134"/>
      <c r="WSY48" s="134"/>
      <c r="WSZ48" s="134"/>
      <c r="WTA48" s="134"/>
      <c r="WTB48" s="134"/>
      <c r="WTC48" s="134"/>
      <c r="WTD48" s="134"/>
      <c r="WTE48" s="134"/>
      <c r="WTF48" s="134"/>
      <c r="WTG48" s="134"/>
      <c r="WTH48" s="134"/>
      <c r="WTI48" s="134"/>
      <c r="WTJ48" s="134"/>
      <c r="WTK48" s="134"/>
      <c r="WTL48" s="134"/>
      <c r="WTM48" s="134"/>
      <c r="WTN48" s="134"/>
      <c r="WTO48" s="134"/>
      <c r="WTP48" s="134"/>
      <c r="WTQ48" s="134"/>
      <c r="WTR48" s="134"/>
      <c r="WTS48" s="134"/>
      <c r="WTT48" s="134"/>
      <c r="WTU48" s="134"/>
      <c r="WTV48" s="134"/>
      <c r="WTW48" s="134"/>
      <c r="WTX48" s="134"/>
      <c r="WTY48" s="134"/>
      <c r="WTZ48" s="134"/>
      <c r="WUA48" s="134"/>
      <c r="WUB48" s="134"/>
      <c r="WUC48" s="134"/>
      <c r="WUD48" s="134"/>
      <c r="WUE48" s="134"/>
      <c r="WUF48" s="134"/>
      <c r="WUG48" s="134"/>
      <c r="WUH48" s="134"/>
      <c r="WUI48" s="134"/>
      <c r="WUJ48" s="134"/>
      <c r="WUK48" s="134"/>
      <c r="WUL48" s="134"/>
      <c r="WUM48" s="134"/>
      <c r="WUN48" s="134"/>
      <c r="WUO48" s="134"/>
      <c r="WUP48" s="134"/>
      <c r="WUQ48" s="134"/>
      <c r="WUR48" s="134"/>
      <c r="WUS48" s="134"/>
      <c r="WUT48" s="134"/>
      <c r="WUU48" s="134"/>
      <c r="WUV48" s="134"/>
      <c r="WUW48" s="134"/>
      <c r="WUX48" s="134"/>
      <c r="WUY48" s="134"/>
      <c r="WUZ48" s="134"/>
      <c r="WVA48" s="134"/>
      <c r="WVB48" s="134"/>
      <c r="WVC48" s="134"/>
      <c r="WVD48" s="134"/>
      <c r="WVE48" s="134"/>
      <c r="WVF48" s="134"/>
      <c r="WVG48" s="134"/>
      <c r="WVH48" s="134"/>
      <c r="WVI48" s="134"/>
      <c r="WVJ48" s="134"/>
      <c r="WVK48" s="134"/>
      <c r="WVL48" s="134"/>
      <c r="WVM48" s="134"/>
      <c r="WVN48" s="134"/>
      <c r="WVO48" s="134"/>
      <c r="WVP48" s="134"/>
      <c r="WVQ48" s="134"/>
      <c r="WVR48" s="134"/>
      <c r="WVS48" s="134"/>
      <c r="WVT48" s="134"/>
      <c r="WVU48" s="134"/>
      <c r="WVV48" s="134"/>
      <c r="WVW48" s="134"/>
      <c r="WVX48" s="134"/>
      <c r="WVY48" s="134"/>
      <c r="WVZ48" s="134"/>
      <c r="WWA48" s="134"/>
      <c r="WWB48" s="134"/>
      <c r="WWC48" s="134"/>
      <c r="WWD48" s="134"/>
      <c r="WWE48" s="134"/>
      <c r="WWF48" s="134"/>
      <c r="WWG48" s="134"/>
      <c r="WWH48" s="134"/>
      <c r="WWI48" s="134"/>
      <c r="WWJ48" s="134"/>
      <c r="WWK48" s="134"/>
      <c r="WWL48" s="134"/>
      <c r="WWM48" s="134"/>
      <c r="WWN48" s="134"/>
      <c r="WWO48" s="134"/>
      <c r="WWP48" s="134"/>
      <c r="WWQ48" s="134"/>
      <c r="WWR48" s="134"/>
      <c r="WWS48" s="134"/>
      <c r="WWT48" s="134"/>
      <c r="WWU48" s="134"/>
      <c r="WWV48" s="134"/>
      <c r="WWW48" s="134"/>
      <c r="WWX48" s="134"/>
      <c r="WWY48" s="134"/>
      <c r="WWZ48" s="134"/>
      <c r="WXA48" s="134"/>
      <c r="WXB48" s="134"/>
      <c r="WXC48" s="134"/>
      <c r="WXD48" s="134"/>
      <c r="WXE48" s="134"/>
      <c r="WXF48" s="134"/>
      <c r="WXG48" s="134"/>
      <c r="WXH48" s="134"/>
      <c r="WXI48" s="134"/>
      <c r="WXJ48" s="134"/>
      <c r="WXK48" s="134"/>
      <c r="WXL48" s="134"/>
      <c r="WXM48" s="134"/>
      <c r="WXN48" s="134"/>
      <c r="WXO48" s="134"/>
      <c r="WXP48" s="134"/>
      <c r="WXQ48" s="134"/>
      <c r="WXR48" s="134"/>
      <c r="WXS48" s="134"/>
      <c r="WXT48" s="134"/>
      <c r="WXU48" s="134"/>
      <c r="WXV48" s="134"/>
      <c r="WXW48" s="134"/>
      <c r="WXX48" s="134"/>
      <c r="WXY48" s="134"/>
      <c r="WXZ48" s="134"/>
      <c r="WYA48" s="134"/>
      <c r="WYB48" s="134"/>
      <c r="WYC48" s="134"/>
      <c r="WYD48" s="134"/>
      <c r="WYE48" s="134"/>
      <c r="WYF48" s="134"/>
      <c r="WYG48" s="134"/>
      <c r="WYH48" s="134"/>
      <c r="WYI48" s="134"/>
      <c r="WYJ48" s="134"/>
      <c r="WYK48" s="134"/>
      <c r="WYL48" s="134"/>
      <c r="WYM48" s="134"/>
      <c r="WYN48" s="134"/>
      <c r="WYO48" s="134"/>
      <c r="WYP48" s="134"/>
      <c r="WYQ48" s="134"/>
      <c r="WYR48" s="134"/>
      <c r="WYS48" s="134"/>
      <c r="WYT48" s="134"/>
      <c r="WYU48" s="134"/>
      <c r="WYV48" s="134"/>
      <c r="WYW48" s="134"/>
      <c r="WYX48" s="134"/>
      <c r="WYY48" s="134"/>
      <c r="WYZ48" s="134"/>
      <c r="WZA48" s="134"/>
      <c r="WZB48" s="134"/>
      <c r="WZC48" s="134"/>
      <c r="WZD48" s="134"/>
      <c r="WZE48" s="134"/>
      <c r="WZF48" s="134"/>
      <c r="WZG48" s="134"/>
      <c r="WZH48" s="134"/>
      <c r="WZI48" s="134"/>
      <c r="WZJ48" s="134"/>
      <c r="WZK48" s="134"/>
      <c r="WZL48" s="134"/>
      <c r="WZM48" s="134"/>
      <c r="WZN48" s="134"/>
      <c r="WZO48" s="134"/>
      <c r="WZP48" s="134"/>
      <c r="WZQ48" s="134"/>
      <c r="WZR48" s="134"/>
      <c r="WZS48" s="134"/>
      <c r="WZT48" s="134"/>
      <c r="WZU48" s="134"/>
      <c r="WZV48" s="134"/>
      <c r="WZW48" s="134"/>
      <c r="WZX48" s="134"/>
      <c r="WZY48" s="134"/>
      <c r="WZZ48" s="134"/>
      <c r="XAA48" s="134"/>
      <c r="XAB48" s="134"/>
      <c r="XAC48" s="134"/>
      <c r="XAD48" s="134"/>
      <c r="XAE48" s="134"/>
      <c r="XAF48" s="134"/>
      <c r="XAG48" s="134"/>
      <c r="XAH48" s="134"/>
      <c r="XAI48" s="134"/>
      <c r="XAJ48" s="134"/>
      <c r="XAK48" s="134"/>
      <c r="XAL48" s="134"/>
      <c r="XAM48" s="134"/>
      <c r="XAN48" s="134"/>
      <c r="XAO48" s="134"/>
      <c r="XAP48" s="134"/>
      <c r="XAQ48" s="134"/>
      <c r="XAR48" s="134"/>
      <c r="XAS48" s="134"/>
      <c r="XAT48" s="134"/>
      <c r="XAU48" s="134"/>
      <c r="XAV48" s="134"/>
      <c r="XAW48" s="134"/>
      <c r="XAX48" s="134"/>
      <c r="XAY48" s="134"/>
      <c r="XAZ48" s="134"/>
      <c r="XBA48" s="134"/>
      <c r="XBB48" s="134"/>
      <c r="XBC48" s="134"/>
      <c r="XBD48" s="134"/>
      <c r="XBE48" s="134"/>
      <c r="XBF48" s="134"/>
      <c r="XBG48" s="134"/>
      <c r="XBH48" s="134"/>
      <c r="XBI48" s="134"/>
      <c r="XBJ48" s="134"/>
      <c r="XBK48" s="134"/>
      <c r="XBL48" s="134"/>
      <c r="XBM48" s="134"/>
      <c r="XBN48" s="134"/>
      <c r="XBO48" s="134"/>
      <c r="XBP48" s="134"/>
      <c r="XBQ48" s="134"/>
      <c r="XBR48" s="134"/>
      <c r="XBS48" s="134"/>
      <c r="XBT48" s="134"/>
      <c r="XBU48" s="134"/>
      <c r="XBV48" s="134"/>
      <c r="XBW48" s="134"/>
      <c r="XBX48" s="134"/>
      <c r="XBY48" s="134"/>
      <c r="XBZ48" s="134"/>
      <c r="XCA48" s="134"/>
      <c r="XCB48" s="134"/>
      <c r="XCC48" s="134"/>
      <c r="XCD48" s="134"/>
      <c r="XCE48" s="134"/>
      <c r="XCF48" s="134"/>
      <c r="XCG48" s="134"/>
      <c r="XCH48" s="134"/>
      <c r="XCI48" s="134"/>
      <c r="XCJ48" s="134"/>
      <c r="XCK48" s="134"/>
      <c r="XCL48" s="134"/>
      <c r="XCM48" s="134"/>
      <c r="XCN48" s="134"/>
      <c r="XCO48" s="134"/>
      <c r="XCP48" s="134"/>
      <c r="XCQ48" s="134"/>
      <c r="XCR48" s="134"/>
      <c r="XCS48" s="134"/>
      <c r="XCT48" s="134"/>
      <c r="XCU48" s="134"/>
      <c r="XCV48" s="134"/>
      <c r="XCW48" s="134"/>
      <c r="XCX48" s="134"/>
      <c r="XCY48" s="134"/>
      <c r="XCZ48" s="134"/>
      <c r="XDA48" s="134"/>
      <c r="XDB48" s="134"/>
      <c r="XDC48" s="134"/>
      <c r="XDD48" s="134"/>
      <c r="XDE48" s="134"/>
      <c r="XDF48" s="134"/>
      <c r="XDG48" s="134"/>
      <c r="XDH48" s="134"/>
      <c r="XDI48" s="134"/>
      <c r="XDJ48" s="134"/>
      <c r="XDK48" s="134"/>
      <c r="XDL48" s="134"/>
      <c r="XDM48" s="134"/>
      <c r="XDN48" s="134"/>
      <c r="XDO48" s="134"/>
      <c r="XDP48" s="134"/>
      <c r="XDQ48" s="134"/>
      <c r="XDR48" s="134"/>
      <c r="XDS48" s="134"/>
      <c r="XDT48" s="134"/>
      <c r="XDU48" s="134"/>
      <c r="XDV48" s="134"/>
      <c r="XDW48" s="134"/>
      <c r="XDX48" s="134"/>
      <c r="XDY48" s="134"/>
      <c r="XDZ48" s="134"/>
      <c r="XEA48" s="134"/>
      <c r="XEB48" s="134"/>
      <c r="XEC48" s="134"/>
      <c r="XED48" s="134"/>
      <c r="XEE48" s="134"/>
      <c r="XEF48" s="134"/>
      <c r="XEG48" s="134"/>
      <c r="XEH48" s="134"/>
      <c r="XEI48" s="134"/>
      <c r="XEJ48" s="134"/>
      <c r="XEK48" s="134"/>
      <c r="XEL48" s="134"/>
      <c r="XEM48" s="134"/>
      <c r="XEN48" s="134"/>
      <c r="XEO48" s="134"/>
      <c r="XEP48" s="134"/>
      <c r="XEQ48" s="134"/>
      <c r="XER48" s="134"/>
      <c r="XES48" s="134"/>
      <c r="XET48" s="134"/>
      <c r="XEU48" s="134"/>
      <c r="XEV48" s="134"/>
      <c r="XEW48" s="134"/>
      <c r="XEX48" s="134"/>
      <c r="XEY48" s="134"/>
      <c r="XEZ48" s="134"/>
      <c r="XFA48" s="134"/>
      <c r="XFB48" s="134"/>
      <c r="XFC48" s="134"/>
      <c r="XFD48" s="134"/>
    </row>
    <row r="49" s="10" customFormat="1" customHeight="1" spans="1:16384">
      <c r="A49" s="45" t="str">
        <f t="shared" si="38"/>
        <v>YU9</v>
      </c>
      <c r="B49" s="693">
        <f t="shared" si="10"/>
        <v>270.18</v>
      </c>
      <c r="C49" s="693">
        <f t="shared" si="11"/>
        <v>290.18</v>
      </c>
      <c r="D49" s="694">
        <f t="shared" si="12"/>
        <v>20</v>
      </c>
      <c r="E49" s="5">
        <f t="shared" si="13"/>
        <v>3.348</v>
      </c>
      <c r="F49" s="5">
        <f t="shared" si="14"/>
        <v>3.348</v>
      </c>
      <c r="G49" s="5">
        <f t="shared" si="15"/>
        <v>-3.30883</v>
      </c>
      <c r="H49" s="5">
        <f t="shared" si="16"/>
        <v>-3.90902</v>
      </c>
      <c r="I49" s="5">
        <f t="shared" si="17"/>
        <v>6.65683</v>
      </c>
      <c r="J49" s="5">
        <f t="shared" si="18"/>
        <v>7.25702</v>
      </c>
      <c r="K49" s="698">
        <f t="shared" si="19"/>
        <v>0.8</v>
      </c>
      <c r="L49" s="698">
        <f>LOOKUP(MAX(J49,I49),{0,3,4,5,6.5,7.5,9,10},{0.3,0.4,0.5,0.6,0.7,0.8,0.9})</f>
        <v>0.7</v>
      </c>
      <c r="M49" s="694">
        <f t="shared" si="20"/>
        <v>22.884</v>
      </c>
      <c r="N49" s="694">
        <f t="shared" si="21"/>
        <v>23.267</v>
      </c>
      <c r="O49" s="77">
        <f t="shared" si="22"/>
        <v>2.99054</v>
      </c>
      <c r="P49" s="78">
        <f t="shared" si="23"/>
        <v>3.19029</v>
      </c>
      <c r="Q49" s="705">
        <f t="shared" si="24"/>
        <v>0.984</v>
      </c>
      <c r="R49" s="694">
        <f t="shared" si="25"/>
        <v>1.367</v>
      </c>
      <c r="S49" s="113">
        <f t="shared" si="26"/>
        <v>1</v>
      </c>
      <c r="T49" s="114">
        <f t="shared" si="27"/>
        <v>1.97044</v>
      </c>
      <c r="U49" s="77">
        <f t="shared" si="28"/>
        <v>2.22984</v>
      </c>
      <c r="V49" s="77">
        <f t="shared" si="29"/>
        <v>0.45</v>
      </c>
      <c r="W49" s="114">
        <f t="shared" si="30"/>
        <v>0.45</v>
      </c>
      <c r="X49" s="115">
        <f t="shared" si="31"/>
        <v>0</v>
      </c>
      <c r="Y49" s="94">
        <f t="shared" si="32"/>
        <v>3.04096836</v>
      </c>
      <c r="Z49" s="94">
        <f t="shared" si="33"/>
        <v>0</v>
      </c>
      <c r="AA49" s="706">
        <f t="shared" si="34"/>
        <v>-0.51829</v>
      </c>
      <c r="AB49" s="707">
        <f t="shared" si="35"/>
        <v>-0.91873</v>
      </c>
      <c r="AC49" s="707">
        <f t="shared" si="36"/>
        <v>-2.14839</v>
      </c>
      <c r="AD49" s="706">
        <f t="shared" si="37"/>
        <v>-2.48918</v>
      </c>
      <c r="AE49" s="134"/>
      <c r="AF49" s="134"/>
      <c r="AG49" s="134"/>
      <c r="AH49" s="134"/>
      <c r="AI49" s="134"/>
      <c r="AJ49" s="134"/>
      <c r="AK49" s="134"/>
      <c r="AL49" s="134"/>
      <c r="AM49" s="134"/>
      <c r="AN49" s="134"/>
      <c r="AO49" s="134"/>
      <c r="AP49" s="134"/>
      <c r="AQ49" s="134"/>
      <c r="AR49" s="134"/>
      <c r="AS49" s="134"/>
      <c r="AT49" s="134"/>
      <c r="AU49" s="134"/>
      <c r="AV49" s="134"/>
      <c r="AW49" s="134"/>
      <c r="AX49" s="134"/>
      <c r="AY49" s="134"/>
      <c r="AZ49" s="134"/>
      <c r="BA49" s="134"/>
      <c r="BB49" s="134"/>
      <c r="BC49" s="134"/>
      <c r="BD49" s="134"/>
      <c r="BE49" s="134"/>
      <c r="BF49" s="134"/>
      <c r="BG49" s="134"/>
      <c r="BH49" s="134"/>
      <c r="BI49" s="134"/>
      <c r="BJ49" s="134"/>
      <c r="BK49" s="134"/>
      <c r="BL49" s="134"/>
      <c r="BM49" s="134"/>
      <c r="BN49" s="134"/>
      <c r="BO49" s="134"/>
      <c r="BP49" s="134"/>
      <c r="BQ49" s="134"/>
      <c r="BR49" s="134"/>
      <c r="BS49" s="134"/>
      <c r="BT49" s="134"/>
      <c r="BU49" s="134"/>
      <c r="BV49" s="134"/>
      <c r="BW49" s="134"/>
      <c r="BX49" s="134"/>
      <c r="BY49" s="134"/>
      <c r="BZ49" s="134"/>
      <c r="CA49" s="134"/>
      <c r="CB49" s="134"/>
      <c r="CC49" s="134"/>
      <c r="CD49" s="134"/>
      <c r="CE49" s="134"/>
      <c r="CF49" s="134"/>
      <c r="CG49" s="134"/>
      <c r="CH49" s="134"/>
      <c r="CI49" s="134"/>
      <c r="CJ49" s="134"/>
      <c r="CK49" s="134"/>
      <c r="CL49" s="134"/>
      <c r="CM49" s="134"/>
      <c r="CN49" s="134"/>
      <c r="CO49" s="134"/>
      <c r="CP49" s="134"/>
      <c r="CQ49" s="134"/>
      <c r="CR49" s="134"/>
      <c r="CS49" s="134"/>
      <c r="CT49" s="134"/>
      <c r="CU49" s="134"/>
      <c r="CV49" s="134"/>
      <c r="CW49" s="134"/>
      <c r="CX49" s="134"/>
      <c r="CY49" s="134"/>
      <c r="CZ49" s="134"/>
      <c r="DA49" s="134"/>
      <c r="DB49" s="134"/>
      <c r="DC49" s="134"/>
      <c r="DD49" s="134"/>
      <c r="DE49" s="134"/>
      <c r="DF49" s="134"/>
      <c r="DG49" s="134"/>
      <c r="DH49" s="134"/>
      <c r="DI49" s="134"/>
      <c r="DJ49" s="134"/>
      <c r="DK49" s="134"/>
      <c r="DL49" s="134"/>
      <c r="DM49" s="134"/>
      <c r="DN49" s="134"/>
      <c r="DO49" s="134"/>
      <c r="DP49" s="134"/>
      <c r="DQ49" s="134"/>
      <c r="DR49" s="134"/>
      <c r="DS49" s="134"/>
      <c r="DT49" s="134"/>
      <c r="DU49" s="134"/>
      <c r="DV49" s="134"/>
      <c r="DW49" s="134"/>
      <c r="DX49" s="134"/>
      <c r="DY49" s="134"/>
      <c r="DZ49" s="134"/>
      <c r="EA49" s="134"/>
      <c r="EB49" s="134"/>
      <c r="EC49" s="134"/>
      <c r="ED49" s="134"/>
      <c r="EE49" s="134"/>
      <c r="EF49" s="134"/>
      <c r="EG49" s="134"/>
      <c r="EH49" s="134"/>
      <c r="EI49" s="134"/>
      <c r="EJ49" s="134"/>
      <c r="EK49" s="134"/>
      <c r="EL49" s="134"/>
      <c r="EM49" s="134"/>
      <c r="EN49" s="134"/>
      <c r="EO49" s="134"/>
      <c r="EP49" s="134"/>
      <c r="EQ49" s="134"/>
      <c r="ER49" s="134"/>
      <c r="ES49" s="134"/>
      <c r="ET49" s="134"/>
      <c r="EU49" s="134"/>
      <c r="EV49" s="134"/>
      <c r="EW49" s="134"/>
      <c r="EX49" s="134"/>
      <c r="EY49" s="134"/>
      <c r="EZ49" s="134"/>
      <c r="FA49" s="134"/>
      <c r="FB49" s="134"/>
      <c r="FC49" s="134"/>
      <c r="FD49" s="134"/>
      <c r="FE49" s="134"/>
      <c r="FF49" s="134"/>
      <c r="FG49" s="134"/>
      <c r="FH49" s="134"/>
      <c r="FI49" s="134"/>
      <c r="FJ49" s="134"/>
      <c r="FK49" s="134"/>
      <c r="FL49" s="134"/>
      <c r="FM49" s="134"/>
      <c r="FN49" s="134"/>
      <c r="FO49" s="134"/>
      <c r="FP49" s="134"/>
      <c r="FQ49" s="134"/>
      <c r="FR49" s="134"/>
      <c r="FS49" s="134"/>
      <c r="FT49" s="134"/>
      <c r="FU49" s="134"/>
      <c r="FV49" s="134"/>
      <c r="FW49" s="134"/>
      <c r="FX49" s="134"/>
      <c r="FY49" s="134"/>
      <c r="FZ49" s="134"/>
      <c r="GA49" s="134"/>
      <c r="GB49" s="134"/>
      <c r="GC49" s="134"/>
      <c r="GD49" s="134"/>
      <c r="GE49" s="134"/>
      <c r="GF49" s="134"/>
      <c r="GG49" s="134"/>
      <c r="GH49" s="134"/>
      <c r="GI49" s="134"/>
      <c r="GJ49" s="134"/>
      <c r="GK49" s="134"/>
      <c r="GL49" s="134"/>
      <c r="GM49" s="134"/>
      <c r="GN49" s="134"/>
      <c r="GO49" s="134"/>
      <c r="GP49" s="134"/>
      <c r="GQ49" s="134"/>
      <c r="GR49" s="134"/>
      <c r="GS49" s="134"/>
      <c r="GT49" s="134"/>
      <c r="GU49" s="134"/>
      <c r="GV49" s="134"/>
      <c r="GW49" s="134"/>
      <c r="GX49" s="134"/>
      <c r="GY49" s="134"/>
      <c r="GZ49" s="134"/>
      <c r="HA49" s="134"/>
      <c r="HB49" s="134"/>
      <c r="HC49" s="134"/>
      <c r="HD49" s="134"/>
      <c r="HE49" s="134"/>
      <c r="HF49" s="134"/>
      <c r="HG49" s="134"/>
      <c r="HH49" s="134"/>
      <c r="HI49" s="134"/>
      <c r="HJ49" s="134"/>
      <c r="HK49" s="134"/>
      <c r="HL49" s="134"/>
      <c r="HM49" s="134"/>
      <c r="HN49" s="134"/>
      <c r="HO49" s="134"/>
      <c r="HP49" s="134"/>
      <c r="HQ49" s="134"/>
      <c r="HR49" s="134"/>
      <c r="HS49" s="134"/>
      <c r="HT49" s="134"/>
      <c r="HU49" s="134"/>
      <c r="HV49" s="134"/>
      <c r="HW49" s="134"/>
      <c r="HX49" s="134"/>
      <c r="HY49" s="134"/>
      <c r="HZ49" s="134"/>
      <c r="IA49" s="134"/>
      <c r="IB49" s="134"/>
      <c r="IC49" s="134"/>
      <c r="ID49" s="134"/>
      <c r="IE49" s="134"/>
      <c r="IF49" s="134"/>
      <c r="IG49" s="134"/>
      <c r="IH49" s="134"/>
      <c r="II49" s="134"/>
      <c r="IJ49" s="134"/>
      <c r="IK49" s="134"/>
      <c r="IL49" s="134"/>
      <c r="IM49" s="134"/>
      <c r="IN49" s="134"/>
      <c r="IO49" s="134"/>
      <c r="IP49" s="134"/>
      <c r="IQ49" s="134"/>
      <c r="IR49" s="134"/>
      <c r="IS49" s="134"/>
      <c r="IT49" s="134"/>
      <c r="IU49" s="134"/>
      <c r="IV49" s="134"/>
      <c r="IW49" s="134"/>
      <c r="IX49" s="134"/>
      <c r="IY49" s="134"/>
      <c r="IZ49" s="134"/>
      <c r="JA49" s="134"/>
      <c r="JB49" s="134"/>
      <c r="JC49" s="134"/>
      <c r="JD49" s="134"/>
      <c r="JE49" s="134"/>
      <c r="JF49" s="134"/>
      <c r="JG49" s="134"/>
      <c r="JH49" s="134"/>
      <c r="JI49" s="134"/>
      <c r="JJ49" s="134"/>
      <c r="JK49" s="134"/>
      <c r="JL49" s="134"/>
      <c r="JM49" s="134"/>
      <c r="JN49" s="134"/>
      <c r="JO49" s="134"/>
      <c r="JP49" s="134"/>
      <c r="JQ49" s="134"/>
      <c r="JR49" s="134"/>
      <c r="JS49" s="134"/>
      <c r="JT49" s="134"/>
      <c r="JU49" s="134"/>
      <c r="JV49" s="134"/>
      <c r="JW49" s="134"/>
      <c r="JX49" s="134"/>
      <c r="JY49" s="134"/>
      <c r="JZ49" s="134"/>
      <c r="KA49" s="134"/>
      <c r="KB49" s="134"/>
      <c r="KC49" s="134"/>
      <c r="KD49" s="134"/>
      <c r="KE49" s="134"/>
      <c r="KF49" s="134"/>
      <c r="KG49" s="134"/>
      <c r="KH49" s="134"/>
      <c r="KI49" s="134"/>
      <c r="KJ49" s="134"/>
      <c r="KK49" s="134"/>
      <c r="KL49" s="134"/>
      <c r="KM49" s="134"/>
      <c r="KN49" s="134"/>
      <c r="KO49" s="134"/>
      <c r="KP49" s="134"/>
      <c r="KQ49" s="134"/>
      <c r="KR49" s="134"/>
      <c r="KS49" s="134"/>
      <c r="KT49" s="134"/>
      <c r="KU49" s="134"/>
      <c r="KV49" s="134"/>
      <c r="KW49" s="134"/>
      <c r="KX49" s="134"/>
      <c r="KY49" s="134"/>
      <c r="KZ49" s="134"/>
      <c r="LA49" s="134"/>
      <c r="LB49" s="134"/>
      <c r="LC49" s="134"/>
      <c r="LD49" s="134"/>
      <c r="LE49" s="134"/>
      <c r="LF49" s="134"/>
      <c r="LG49" s="134"/>
      <c r="LH49" s="134"/>
      <c r="LI49" s="134"/>
      <c r="LJ49" s="134"/>
      <c r="LK49" s="134"/>
      <c r="LL49" s="134"/>
      <c r="LM49" s="134"/>
      <c r="LN49" s="134"/>
      <c r="LO49" s="134"/>
      <c r="LP49" s="134"/>
      <c r="LQ49" s="134"/>
      <c r="LR49" s="134"/>
      <c r="LS49" s="134"/>
      <c r="LT49" s="134"/>
      <c r="LU49" s="134"/>
      <c r="LV49" s="134"/>
      <c r="LW49" s="134"/>
      <c r="LX49" s="134"/>
      <c r="LY49" s="134"/>
      <c r="LZ49" s="134"/>
      <c r="MA49" s="134"/>
      <c r="MB49" s="134"/>
      <c r="MC49" s="134"/>
      <c r="MD49" s="134"/>
      <c r="ME49" s="134"/>
      <c r="MF49" s="134"/>
      <c r="MG49" s="134"/>
      <c r="MH49" s="134"/>
      <c r="MI49" s="134"/>
      <c r="MJ49" s="134"/>
      <c r="MK49" s="134"/>
      <c r="ML49" s="134"/>
      <c r="MM49" s="134"/>
      <c r="MN49" s="134"/>
      <c r="MO49" s="134"/>
      <c r="MP49" s="134"/>
      <c r="MQ49" s="134"/>
      <c r="MR49" s="134"/>
      <c r="MS49" s="134"/>
      <c r="MT49" s="134"/>
      <c r="MU49" s="134"/>
      <c r="MV49" s="134"/>
      <c r="MW49" s="134"/>
      <c r="MX49" s="134"/>
      <c r="MY49" s="134"/>
      <c r="MZ49" s="134"/>
      <c r="NA49" s="134"/>
      <c r="NB49" s="134"/>
      <c r="NC49" s="134"/>
      <c r="ND49" s="134"/>
      <c r="NE49" s="134"/>
      <c r="NF49" s="134"/>
      <c r="NG49" s="134"/>
      <c r="NH49" s="134"/>
      <c r="NI49" s="134"/>
      <c r="NJ49" s="134"/>
      <c r="NK49" s="134"/>
      <c r="NL49" s="134"/>
      <c r="NM49" s="134"/>
      <c r="NN49" s="134"/>
      <c r="NO49" s="134"/>
      <c r="NP49" s="134"/>
      <c r="NQ49" s="134"/>
      <c r="NR49" s="134"/>
      <c r="NS49" s="134"/>
      <c r="NT49" s="134"/>
      <c r="NU49" s="134"/>
      <c r="NV49" s="134"/>
      <c r="NW49" s="134"/>
      <c r="NX49" s="134"/>
      <c r="NY49" s="134"/>
      <c r="NZ49" s="134"/>
      <c r="OA49" s="134"/>
      <c r="OB49" s="134"/>
      <c r="OC49" s="134"/>
      <c r="OD49" s="134"/>
      <c r="OE49" s="134"/>
      <c r="OF49" s="134"/>
      <c r="OG49" s="134"/>
      <c r="OH49" s="134"/>
      <c r="OI49" s="134"/>
      <c r="OJ49" s="134"/>
      <c r="OK49" s="134"/>
      <c r="OL49" s="134"/>
      <c r="OM49" s="134"/>
      <c r="ON49" s="134"/>
      <c r="OO49" s="134"/>
      <c r="OP49" s="134"/>
      <c r="OQ49" s="134"/>
      <c r="OR49" s="134"/>
      <c r="OS49" s="134"/>
      <c r="OT49" s="134"/>
      <c r="OU49" s="134"/>
      <c r="OV49" s="134"/>
      <c r="OW49" s="134"/>
      <c r="OX49" s="134"/>
      <c r="OY49" s="134"/>
      <c r="OZ49" s="134"/>
      <c r="PA49" s="134"/>
      <c r="PB49" s="134"/>
      <c r="PC49" s="134"/>
      <c r="PD49" s="134"/>
      <c r="PE49" s="134"/>
      <c r="PF49" s="134"/>
      <c r="PG49" s="134"/>
      <c r="PH49" s="134"/>
      <c r="PI49" s="134"/>
      <c r="PJ49" s="134"/>
      <c r="PK49" s="134"/>
      <c r="PL49" s="134"/>
      <c r="PM49" s="134"/>
      <c r="PN49" s="134"/>
      <c r="PO49" s="134"/>
      <c r="PP49" s="134"/>
      <c r="PQ49" s="134"/>
      <c r="PR49" s="134"/>
      <c r="PS49" s="134"/>
      <c r="PT49" s="134"/>
      <c r="PU49" s="134"/>
      <c r="PV49" s="134"/>
      <c r="PW49" s="134"/>
      <c r="PX49" s="134"/>
      <c r="PY49" s="134"/>
      <c r="PZ49" s="134"/>
      <c r="QA49" s="134"/>
      <c r="QB49" s="134"/>
      <c r="QC49" s="134"/>
      <c r="QD49" s="134"/>
      <c r="QE49" s="134"/>
      <c r="QF49" s="134"/>
      <c r="QG49" s="134"/>
      <c r="QH49" s="134"/>
      <c r="QI49" s="134"/>
      <c r="QJ49" s="134"/>
      <c r="QK49" s="134"/>
      <c r="QL49" s="134"/>
      <c r="QM49" s="134"/>
      <c r="QN49" s="134"/>
      <c r="QO49" s="134"/>
      <c r="QP49" s="134"/>
      <c r="QQ49" s="134"/>
      <c r="QR49" s="134"/>
      <c r="QS49" s="134"/>
      <c r="QT49" s="134"/>
      <c r="QU49" s="134"/>
      <c r="QV49" s="134"/>
      <c r="QW49" s="134"/>
      <c r="QX49" s="134"/>
      <c r="QY49" s="134"/>
      <c r="QZ49" s="134"/>
      <c r="RA49" s="134"/>
      <c r="RB49" s="134"/>
      <c r="RC49" s="134"/>
      <c r="RD49" s="134"/>
      <c r="RE49" s="134"/>
      <c r="RF49" s="134"/>
      <c r="RG49" s="134"/>
      <c r="RH49" s="134"/>
      <c r="RI49" s="134"/>
      <c r="RJ49" s="134"/>
      <c r="RK49" s="134"/>
      <c r="RL49" s="134"/>
      <c r="RM49" s="134"/>
      <c r="RN49" s="134"/>
      <c r="RO49" s="134"/>
      <c r="RP49" s="134"/>
      <c r="RQ49" s="134"/>
      <c r="RR49" s="134"/>
      <c r="RS49" s="134"/>
      <c r="RT49" s="134"/>
      <c r="RU49" s="134"/>
      <c r="RV49" s="134"/>
      <c r="RW49" s="134"/>
      <c r="RX49" s="134"/>
      <c r="RY49" s="134"/>
      <c r="RZ49" s="134"/>
      <c r="SA49" s="134"/>
      <c r="SB49" s="134"/>
      <c r="SC49" s="134"/>
      <c r="SD49" s="134"/>
      <c r="SE49" s="134"/>
      <c r="SF49" s="134"/>
      <c r="SG49" s="134"/>
      <c r="SH49" s="134"/>
      <c r="SI49" s="134"/>
      <c r="SJ49" s="134"/>
      <c r="SK49" s="134"/>
      <c r="SL49" s="134"/>
      <c r="SM49" s="134"/>
      <c r="SN49" s="134"/>
      <c r="SO49" s="134"/>
      <c r="SP49" s="134"/>
      <c r="SQ49" s="134"/>
      <c r="SR49" s="134"/>
      <c r="SS49" s="134"/>
      <c r="ST49" s="134"/>
      <c r="SU49" s="134"/>
      <c r="SV49" s="134"/>
      <c r="SW49" s="134"/>
      <c r="SX49" s="134"/>
      <c r="SY49" s="134"/>
      <c r="SZ49" s="134"/>
      <c r="TA49" s="134"/>
      <c r="TB49" s="134"/>
      <c r="TC49" s="134"/>
      <c r="TD49" s="134"/>
      <c r="TE49" s="134"/>
      <c r="TF49" s="134"/>
      <c r="TG49" s="134"/>
      <c r="TH49" s="134"/>
      <c r="TI49" s="134"/>
      <c r="TJ49" s="134"/>
      <c r="TK49" s="134"/>
      <c r="TL49" s="134"/>
      <c r="TM49" s="134"/>
      <c r="TN49" s="134"/>
      <c r="TO49" s="134"/>
      <c r="TP49" s="134"/>
      <c r="TQ49" s="134"/>
      <c r="TR49" s="134"/>
      <c r="TS49" s="134"/>
      <c r="TT49" s="134"/>
      <c r="TU49" s="134"/>
      <c r="TV49" s="134"/>
      <c r="TW49" s="134"/>
      <c r="TX49" s="134"/>
      <c r="TY49" s="134"/>
      <c r="TZ49" s="134"/>
      <c r="UA49" s="134"/>
      <c r="UB49" s="134"/>
      <c r="UC49" s="134"/>
      <c r="UD49" s="134"/>
      <c r="UE49" s="134"/>
      <c r="UF49" s="134"/>
      <c r="UG49" s="134"/>
      <c r="UH49" s="134"/>
      <c r="UI49" s="134"/>
      <c r="UJ49" s="134"/>
      <c r="UK49" s="134"/>
      <c r="UL49" s="134"/>
      <c r="UM49" s="134"/>
      <c r="UN49" s="134"/>
      <c r="UO49" s="134"/>
      <c r="UP49" s="134"/>
      <c r="UQ49" s="134"/>
      <c r="UR49" s="134"/>
      <c r="US49" s="134"/>
      <c r="UT49" s="134"/>
      <c r="UU49" s="134"/>
      <c r="UV49" s="134"/>
      <c r="UW49" s="134"/>
      <c r="UX49" s="134"/>
      <c r="UY49" s="134"/>
      <c r="UZ49" s="134"/>
      <c r="VA49" s="134"/>
      <c r="VB49" s="134"/>
      <c r="VC49" s="134"/>
      <c r="VD49" s="134"/>
      <c r="VE49" s="134"/>
      <c r="VF49" s="134"/>
      <c r="VG49" s="134"/>
      <c r="VH49" s="134"/>
      <c r="VI49" s="134"/>
      <c r="VJ49" s="134"/>
      <c r="VK49" s="134"/>
      <c r="VL49" s="134"/>
      <c r="VM49" s="134"/>
      <c r="VN49" s="134"/>
      <c r="VO49" s="134"/>
      <c r="VP49" s="134"/>
      <c r="VQ49" s="134"/>
      <c r="VR49" s="134"/>
      <c r="VS49" s="134"/>
      <c r="VT49" s="134"/>
      <c r="VU49" s="134"/>
      <c r="VV49" s="134"/>
      <c r="VW49" s="134"/>
      <c r="VX49" s="134"/>
      <c r="VY49" s="134"/>
      <c r="VZ49" s="134"/>
      <c r="WA49" s="134"/>
      <c r="WB49" s="134"/>
      <c r="WC49" s="134"/>
      <c r="WD49" s="134"/>
      <c r="WE49" s="134"/>
      <c r="WF49" s="134"/>
      <c r="WG49" s="134"/>
      <c r="WH49" s="134"/>
      <c r="WI49" s="134"/>
      <c r="WJ49" s="134"/>
      <c r="WK49" s="134"/>
      <c r="WL49" s="134"/>
      <c r="WM49" s="134"/>
      <c r="WN49" s="134"/>
      <c r="WO49" s="134"/>
      <c r="WP49" s="134"/>
      <c r="WQ49" s="134"/>
      <c r="WR49" s="134"/>
      <c r="WS49" s="134"/>
      <c r="WT49" s="134"/>
      <c r="WU49" s="134"/>
      <c r="WV49" s="134"/>
      <c r="WW49" s="134"/>
      <c r="WX49" s="134"/>
      <c r="WY49" s="134"/>
      <c r="WZ49" s="134"/>
      <c r="XA49" s="134"/>
      <c r="XB49" s="134"/>
      <c r="XC49" s="134"/>
      <c r="XD49" s="134"/>
      <c r="XE49" s="134"/>
      <c r="XF49" s="134"/>
      <c r="XG49" s="134"/>
      <c r="XH49" s="134"/>
      <c r="XI49" s="134"/>
      <c r="XJ49" s="134"/>
      <c r="XK49" s="134"/>
      <c r="XL49" s="134"/>
      <c r="XM49" s="134"/>
      <c r="XN49" s="134"/>
      <c r="XO49" s="134"/>
      <c r="XP49" s="134"/>
      <c r="XQ49" s="134"/>
      <c r="XR49" s="134"/>
      <c r="XS49" s="134"/>
      <c r="XT49" s="134"/>
      <c r="XU49" s="134"/>
      <c r="XV49" s="134"/>
      <c r="XW49" s="134"/>
      <c r="XX49" s="134"/>
      <c r="XY49" s="134"/>
      <c r="XZ49" s="134"/>
      <c r="YA49" s="134"/>
      <c r="YB49" s="134"/>
      <c r="YC49" s="134"/>
      <c r="YD49" s="134"/>
      <c r="YE49" s="134"/>
      <c r="YF49" s="134"/>
      <c r="YG49" s="134"/>
      <c r="YH49" s="134"/>
      <c r="YI49" s="134"/>
      <c r="YJ49" s="134"/>
      <c r="YK49" s="134"/>
      <c r="YL49" s="134"/>
      <c r="YM49" s="134"/>
      <c r="YN49" s="134"/>
      <c r="YO49" s="134"/>
      <c r="YP49" s="134"/>
      <c r="YQ49" s="134"/>
      <c r="YR49" s="134"/>
      <c r="YS49" s="134"/>
      <c r="YT49" s="134"/>
      <c r="YU49" s="134"/>
      <c r="YV49" s="134"/>
      <c r="YW49" s="134"/>
      <c r="YX49" s="134"/>
      <c r="YY49" s="134"/>
      <c r="YZ49" s="134"/>
      <c r="ZA49" s="134"/>
      <c r="ZB49" s="134"/>
      <c r="ZC49" s="134"/>
      <c r="ZD49" s="134"/>
      <c r="ZE49" s="134"/>
      <c r="ZF49" s="134"/>
      <c r="ZG49" s="134"/>
      <c r="ZH49" s="134"/>
      <c r="ZI49" s="134"/>
      <c r="ZJ49" s="134"/>
      <c r="ZK49" s="134"/>
      <c r="ZL49" s="134"/>
      <c r="ZM49" s="134"/>
      <c r="ZN49" s="134"/>
      <c r="ZO49" s="134"/>
      <c r="ZP49" s="134"/>
      <c r="ZQ49" s="134"/>
      <c r="ZR49" s="134"/>
      <c r="ZS49" s="134"/>
      <c r="ZT49" s="134"/>
      <c r="ZU49" s="134"/>
      <c r="ZV49" s="134"/>
      <c r="ZW49" s="134"/>
      <c r="ZX49" s="134"/>
      <c r="ZY49" s="134"/>
      <c r="ZZ49" s="134"/>
      <c r="AAA49" s="134"/>
      <c r="AAB49" s="134"/>
      <c r="AAC49" s="134"/>
      <c r="AAD49" s="134"/>
      <c r="AAE49" s="134"/>
      <c r="AAF49" s="134"/>
      <c r="AAG49" s="134"/>
      <c r="AAH49" s="134"/>
      <c r="AAI49" s="134"/>
      <c r="AAJ49" s="134"/>
      <c r="AAK49" s="134"/>
      <c r="AAL49" s="134"/>
      <c r="AAM49" s="134"/>
      <c r="AAN49" s="134"/>
      <c r="AAO49" s="134"/>
      <c r="AAP49" s="134"/>
      <c r="AAQ49" s="134"/>
      <c r="AAR49" s="134"/>
      <c r="AAS49" s="134"/>
      <c r="AAT49" s="134"/>
      <c r="AAU49" s="134"/>
      <c r="AAV49" s="134"/>
      <c r="AAW49" s="134"/>
      <c r="AAX49" s="134"/>
      <c r="AAY49" s="134"/>
      <c r="AAZ49" s="134"/>
      <c r="ABA49" s="134"/>
      <c r="ABB49" s="134"/>
      <c r="ABC49" s="134"/>
      <c r="ABD49" s="134"/>
      <c r="ABE49" s="134"/>
      <c r="ABF49" s="134"/>
      <c r="ABG49" s="134"/>
      <c r="ABH49" s="134"/>
      <c r="ABI49" s="134"/>
      <c r="ABJ49" s="134"/>
      <c r="ABK49" s="134"/>
      <c r="ABL49" s="134"/>
      <c r="ABM49" s="134"/>
      <c r="ABN49" s="134"/>
      <c r="ABO49" s="134"/>
      <c r="ABP49" s="134"/>
      <c r="ABQ49" s="134"/>
      <c r="ABR49" s="134"/>
      <c r="ABS49" s="134"/>
      <c r="ABT49" s="134"/>
      <c r="ABU49" s="134"/>
      <c r="ABV49" s="134"/>
      <c r="ABW49" s="134"/>
      <c r="ABX49" s="134"/>
      <c r="ABY49" s="134"/>
      <c r="ABZ49" s="134"/>
      <c r="ACA49" s="134"/>
      <c r="ACB49" s="134"/>
      <c r="ACC49" s="134"/>
      <c r="ACD49" s="134"/>
      <c r="ACE49" s="134"/>
      <c r="ACF49" s="134"/>
      <c r="ACG49" s="134"/>
      <c r="ACH49" s="134"/>
      <c r="ACI49" s="134"/>
      <c r="ACJ49" s="134"/>
      <c r="ACK49" s="134"/>
      <c r="ACL49" s="134"/>
      <c r="ACM49" s="134"/>
      <c r="ACN49" s="134"/>
      <c r="ACO49" s="134"/>
      <c r="ACP49" s="134"/>
      <c r="ACQ49" s="134"/>
      <c r="ACR49" s="134"/>
      <c r="ACS49" s="134"/>
      <c r="ACT49" s="134"/>
      <c r="ACU49" s="134"/>
      <c r="ACV49" s="134"/>
      <c r="ACW49" s="134"/>
      <c r="ACX49" s="134"/>
      <c r="ACY49" s="134"/>
      <c r="ACZ49" s="134"/>
      <c r="ADA49" s="134"/>
      <c r="ADB49" s="134"/>
      <c r="ADC49" s="134"/>
      <c r="ADD49" s="134"/>
      <c r="ADE49" s="134"/>
      <c r="ADF49" s="134"/>
      <c r="ADG49" s="134"/>
      <c r="ADH49" s="134"/>
      <c r="ADI49" s="134"/>
      <c r="ADJ49" s="134"/>
      <c r="ADK49" s="134"/>
      <c r="ADL49" s="134"/>
      <c r="ADM49" s="134"/>
      <c r="ADN49" s="134"/>
      <c r="ADO49" s="134"/>
      <c r="ADP49" s="134"/>
      <c r="ADQ49" s="134"/>
      <c r="ADR49" s="134"/>
      <c r="ADS49" s="134"/>
      <c r="ADT49" s="134"/>
      <c r="ADU49" s="134"/>
      <c r="ADV49" s="134"/>
      <c r="ADW49" s="134"/>
      <c r="ADX49" s="134"/>
      <c r="ADY49" s="134"/>
      <c r="ADZ49" s="134"/>
      <c r="AEA49" s="134"/>
      <c r="AEB49" s="134"/>
      <c r="AEC49" s="134"/>
      <c r="AED49" s="134"/>
      <c r="AEE49" s="134"/>
      <c r="AEF49" s="134"/>
      <c r="AEG49" s="134"/>
      <c r="AEH49" s="134"/>
      <c r="AEI49" s="134"/>
      <c r="AEJ49" s="134"/>
      <c r="AEK49" s="134"/>
      <c r="AEL49" s="134"/>
      <c r="AEM49" s="134"/>
      <c r="AEN49" s="134"/>
      <c r="AEO49" s="134"/>
      <c r="AEP49" s="134"/>
      <c r="AEQ49" s="134"/>
      <c r="AER49" s="134"/>
      <c r="AES49" s="134"/>
      <c r="AET49" s="134"/>
      <c r="AEU49" s="134"/>
      <c r="AEV49" s="134"/>
      <c r="AEW49" s="134"/>
      <c r="AEX49" s="134"/>
      <c r="AEY49" s="134"/>
      <c r="AEZ49" s="134"/>
      <c r="AFA49" s="134"/>
      <c r="AFB49" s="134"/>
      <c r="AFC49" s="134"/>
      <c r="AFD49" s="134"/>
      <c r="AFE49" s="134"/>
      <c r="AFF49" s="134"/>
      <c r="AFG49" s="134"/>
      <c r="AFH49" s="134"/>
      <c r="AFI49" s="134"/>
      <c r="AFJ49" s="134"/>
      <c r="AFK49" s="134"/>
      <c r="AFL49" s="134"/>
      <c r="AFM49" s="134"/>
      <c r="AFN49" s="134"/>
      <c r="AFO49" s="134"/>
      <c r="AFP49" s="134"/>
      <c r="AFQ49" s="134"/>
      <c r="AFR49" s="134"/>
      <c r="AFS49" s="134"/>
      <c r="AFT49" s="134"/>
      <c r="AFU49" s="134"/>
      <c r="AFV49" s="134"/>
      <c r="AFW49" s="134"/>
      <c r="AFX49" s="134"/>
      <c r="AFY49" s="134"/>
      <c r="AFZ49" s="134"/>
      <c r="AGA49" s="134"/>
      <c r="AGB49" s="134"/>
      <c r="AGC49" s="134"/>
      <c r="AGD49" s="134"/>
      <c r="AGE49" s="134"/>
      <c r="AGF49" s="134"/>
      <c r="AGG49" s="134"/>
      <c r="AGH49" s="134"/>
      <c r="AGI49" s="134"/>
      <c r="AGJ49" s="134"/>
      <c r="AGK49" s="134"/>
      <c r="AGL49" s="134"/>
      <c r="AGM49" s="134"/>
      <c r="AGN49" s="134"/>
      <c r="AGO49" s="134"/>
      <c r="AGP49" s="134"/>
      <c r="AGQ49" s="134"/>
      <c r="AGR49" s="134"/>
      <c r="AGS49" s="134"/>
      <c r="AGT49" s="134"/>
      <c r="AGU49" s="134"/>
      <c r="AGV49" s="134"/>
      <c r="AGW49" s="134"/>
      <c r="AGX49" s="134"/>
      <c r="AGY49" s="134"/>
      <c r="AGZ49" s="134"/>
      <c r="AHA49" s="134"/>
      <c r="AHB49" s="134"/>
      <c r="AHC49" s="134"/>
      <c r="AHD49" s="134"/>
      <c r="AHE49" s="134"/>
      <c r="AHF49" s="134"/>
      <c r="AHG49" s="134"/>
      <c r="AHH49" s="134"/>
      <c r="AHI49" s="134"/>
      <c r="AHJ49" s="134"/>
      <c r="AHK49" s="134"/>
      <c r="AHL49" s="134"/>
      <c r="AHM49" s="134"/>
      <c r="AHN49" s="134"/>
      <c r="AHO49" s="134"/>
      <c r="AHP49" s="134"/>
      <c r="AHQ49" s="134"/>
      <c r="AHR49" s="134"/>
      <c r="AHS49" s="134"/>
      <c r="AHT49" s="134"/>
      <c r="AHU49" s="134"/>
      <c r="AHV49" s="134"/>
      <c r="AHW49" s="134"/>
      <c r="AHX49" s="134"/>
      <c r="AHY49" s="134"/>
      <c r="AHZ49" s="134"/>
      <c r="AIA49" s="134"/>
      <c r="AIB49" s="134"/>
      <c r="AIC49" s="134"/>
      <c r="AID49" s="134"/>
      <c r="AIE49" s="134"/>
      <c r="AIF49" s="134"/>
      <c r="AIG49" s="134"/>
      <c r="AIH49" s="134"/>
      <c r="AII49" s="134"/>
      <c r="AIJ49" s="134"/>
      <c r="AIK49" s="134"/>
      <c r="AIL49" s="134"/>
      <c r="AIM49" s="134"/>
      <c r="AIN49" s="134"/>
      <c r="AIO49" s="134"/>
      <c r="AIP49" s="134"/>
      <c r="AIQ49" s="134"/>
      <c r="AIR49" s="134"/>
      <c r="AIS49" s="134"/>
      <c r="AIT49" s="134"/>
      <c r="AIU49" s="134"/>
      <c r="AIV49" s="134"/>
      <c r="AIW49" s="134"/>
      <c r="AIX49" s="134"/>
      <c r="AIY49" s="134"/>
      <c r="AIZ49" s="134"/>
      <c r="AJA49" s="134"/>
      <c r="AJB49" s="134"/>
      <c r="AJC49" s="134"/>
      <c r="AJD49" s="134"/>
      <c r="AJE49" s="134"/>
      <c r="AJF49" s="134"/>
      <c r="AJG49" s="134"/>
      <c r="AJH49" s="134"/>
      <c r="AJI49" s="134"/>
      <c r="AJJ49" s="134"/>
      <c r="AJK49" s="134"/>
      <c r="AJL49" s="134"/>
      <c r="AJM49" s="134"/>
      <c r="AJN49" s="134"/>
      <c r="AJO49" s="134"/>
      <c r="AJP49" s="134"/>
      <c r="AJQ49" s="134"/>
      <c r="AJR49" s="134"/>
      <c r="AJS49" s="134"/>
      <c r="AJT49" s="134"/>
      <c r="AJU49" s="134"/>
      <c r="AJV49" s="134"/>
      <c r="AJW49" s="134"/>
      <c r="AJX49" s="134"/>
      <c r="AJY49" s="134"/>
      <c r="AJZ49" s="134"/>
      <c r="AKA49" s="134"/>
      <c r="AKB49" s="134"/>
      <c r="AKC49" s="134"/>
      <c r="AKD49" s="134"/>
      <c r="AKE49" s="134"/>
      <c r="AKF49" s="134"/>
      <c r="AKG49" s="134"/>
      <c r="AKH49" s="134"/>
      <c r="AKI49" s="134"/>
      <c r="AKJ49" s="134"/>
      <c r="AKK49" s="134"/>
      <c r="AKL49" s="134"/>
      <c r="AKM49" s="134"/>
      <c r="AKN49" s="134"/>
      <c r="AKO49" s="134"/>
      <c r="AKP49" s="134"/>
      <c r="AKQ49" s="134"/>
      <c r="AKR49" s="134"/>
      <c r="AKS49" s="134"/>
      <c r="AKT49" s="134"/>
      <c r="AKU49" s="134"/>
      <c r="AKV49" s="134"/>
      <c r="AKW49" s="134"/>
      <c r="AKX49" s="134"/>
      <c r="AKY49" s="134"/>
      <c r="AKZ49" s="134"/>
      <c r="ALA49" s="134"/>
      <c r="ALB49" s="134"/>
      <c r="ALC49" s="134"/>
      <c r="ALD49" s="134"/>
      <c r="ALE49" s="134"/>
      <c r="ALF49" s="134"/>
      <c r="ALG49" s="134"/>
      <c r="ALH49" s="134"/>
      <c r="ALI49" s="134"/>
      <c r="ALJ49" s="134"/>
      <c r="ALK49" s="134"/>
      <c r="ALL49" s="134"/>
      <c r="ALM49" s="134"/>
      <c r="ALN49" s="134"/>
      <c r="ALO49" s="134"/>
      <c r="ALP49" s="134"/>
      <c r="ALQ49" s="134"/>
      <c r="ALR49" s="134"/>
      <c r="ALS49" s="134"/>
      <c r="ALT49" s="134"/>
      <c r="ALU49" s="134"/>
      <c r="ALV49" s="134"/>
      <c r="ALW49" s="134"/>
      <c r="ALX49" s="134"/>
      <c r="ALY49" s="134"/>
      <c r="ALZ49" s="134"/>
      <c r="AMA49" s="134"/>
      <c r="AMB49" s="134"/>
      <c r="AMC49" s="134"/>
      <c r="AMD49" s="134"/>
      <c r="AME49" s="134"/>
      <c r="AMF49" s="134"/>
      <c r="AMG49" s="134"/>
      <c r="AMH49" s="134"/>
      <c r="AMI49" s="134"/>
      <c r="AMJ49" s="134"/>
      <c r="AMK49" s="134"/>
      <c r="AML49" s="134"/>
      <c r="AMM49" s="134"/>
      <c r="AMN49" s="134"/>
      <c r="AMO49" s="134"/>
      <c r="AMP49" s="134"/>
      <c r="AMQ49" s="134"/>
      <c r="AMR49" s="134"/>
      <c r="AMS49" s="134"/>
      <c r="AMT49" s="134"/>
      <c r="AMU49" s="134"/>
      <c r="AMV49" s="134"/>
      <c r="AMW49" s="134"/>
      <c r="AMX49" s="134"/>
      <c r="AMY49" s="134"/>
      <c r="AMZ49" s="134"/>
      <c r="ANA49" s="134"/>
      <c r="ANB49" s="134"/>
      <c r="ANC49" s="134"/>
      <c r="AND49" s="134"/>
      <c r="ANE49" s="134"/>
      <c r="ANF49" s="134"/>
      <c r="ANG49" s="134"/>
      <c r="ANH49" s="134"/>
      <c r="ANI49" s="134"/>
      <c r="ANJ49" s="134"/>
      <c r="ANK49" s="134"/>
      <c r="ANL49" s="134"/>
      <c r="ANM49" s="134"/>
      <c r="ANN49" s="134"/>
      <c r="ANO49" s="134"/>
      <c r="ANP49" s="134"/>
      <c r="ANQ49" s="134"/>
      <c r="ANR49" s="134"/>
      <c r="ANS49" s="134"/>
      <c r="ANT49" s="134"/>
      <c r="ANU49" s="134"/>
      <c r="ANV49" s="134"/>
      <c r="ANW49" s="134"/>
      <c r="ANX49" s="134"/>
      <c r="ANY49" s="134"/>
      <c r="ANZ49" s="134"/>
      <c r="AOA49" s="134"/>
      <c r="AOB49" s="134"/>
      <c r="AOC49" s="134"/>
      <c r="AOD49" s="134"/>
      <c r="AOE49" s="134"/>
      <c r="AOF49" s="134"/>
      <c r="AOG49" s="134"/>
      <c r="AOH49" s="134"/>
      <c r="AOI49" s="134"/>
      <c r="AOJ49" s="134"/>
      <c r="AOK49" s="134"/>
      <c r="AOL49" s="134"/>
      <c r="AOM49" s="134"/>
      <c r="AON49" s="134"/>
      <c r="AOO49" s="134"/>
      <c r="AOP49" s="134"/>
      <c r="AOQ49" s="134"/>
      <c r="AOR49" s="134"/>
      <c r="AOS49" s="134"/>
      <c r="AOT49" s="134"/>
      <c r="AOU49" s="134"/>
      <c r="AOV49" s="134"/>
      <c r="AOW49" s="134"/>
      <c r="AOX49" s="134"/>
      <c r="AOY49" s="134"/>
      <c r="AOZ49" s="134"/>
      <c r="APA49" s="134"/>
      <c r="APB49" s="134"/>
      <c r="APC49" s="134"/>
      <c r="APD49" s="134"/>
      <c r="APE49" s="134"/>
      <c r="APF49" s="134"/>
      <c r="APG49" s="134"/>
      <c r="APH49" s="134"/>
      <c r="API49" s="134"/>
      <c r="APJ49" s="134"/>
      <c r="APK49" s="134"/>
      <c r="APL49" s="134"/>
      <c r="APM49" s="134"/>
      <c r="APN49" s="134"/>
      <c r="APO49" s="134"/>
      <c r="APP49" s="134"/>
      <c r="APQ49" s="134"/>
      <c r="APR49" s="134"/>
      <c r="APS49" s="134"/>
      <c r="APT49" s="134"/>
      <c r="APU49" s="134"/>
      <c r="APV49" s="134"/>
      <c r="APW49" s="134"/>
      <c r="APX49" s="134"/>
      <c r="APY49" s="134"/>
      <c r="APZ49" s="134"/>
      <c r="AQA49" s="134"/>
      <c r="AQB49" s="134"/>
      <c r="AQC49" s="134"/>
      <c r="AQD49" s="134"/>
      <c r="AQE49" s="134"/>
      <c r="AQF49" s="134"/>
      <c r="AQG49" s="134"/>
      <c r="AQH49" s="134"/>
      <c r="AQI49" s="134"/>
      <c r="AQJ49" s="134"/>
      <c r="AQK49" s="134"/>
      <c r="AQL49" s="134"/>
      <c r="AQM49" s="134"/>
      <c r="AQN49" s="134"/>
      <c r="AQO49" s="134"/>
      <c r="AQP49" s="134"/>
      <c r="AQQ49" s="134"/>
      <c r="AQR49" s="134"/>
      <c r="AQS49" s="134"/>
      <c r="AQT49" s="134"/>
      <c r="AQU49" s="134"/>
      <c r="AQV49" s="134"/>
      <c r="AQW49" s="134"/>
      <c r="AQX49" s="134"/>
      <c r="AQY49" s="134"/>
      <c r="AQZ49" s="134"/>
      <c r="ARA49" s="134"/>
      <c r="ARB49" s="134"/>
      <c r="ARC49" s="134"/>
      <c r="ARD49" s="134"/>
      <c r="ARE49" s="134"/>
      <c r="ARF49" s="134"/>
      <c r="ARG49" s="134"/>
      <c r="ARH49" s="134"/>
      <c r="ARI49" s="134"/>
      <c r="ARJ49" s="134"/>
      <c r="ARK49" s="134"/>
      <c r="ARL49" s="134"/>
      <c r="ARM49" s="134"/>
      <c r="ARN49" s="134"/>
      <c r="ARO49" s="134"/>
      <c r="ARP49" s="134"/>
      <c r="ARQ49" s="134"/>
      <c r="ARR49" s="134"/>
      <c r="ARS49" s="134"/>
      <c r="ART49" s="134"/>
      <c r="ARU49" s="134"/>
      <c r="ARV49" s="134"/>
      <c r="ARW49" s="134"/>
      <c r="ARX49" s="134"/>
      <c r="ARY49" s="134"/>
      <c r="ARZ49" s="134"/>
      <c r="ASA49" s="134"/>
      <c r="ASB49" s="134"/>
      <c r="ASC49" s="134"/>
      <c r="ASD49" s="134"/>
      <c r="ASE49" s="134"/>
      <c r="ASF49" s="134"/>
      <c r="ASG49" s="134"/>
      <c r="ASH49" s="134"/>
      <c r="ASI49" s="134"/>
      <c r="ASJ49" s="134"/>
      <c r="ASK49" s="134"/>
      <c r="ASL49" s="134"/>
      <c r="ASM49" s="134"/>
      <c r="ASN49" s="134"/>
      <c r="ASO49" s="134"/>
      <c r="ASP49" s="134"/>
      <c r="ASQ49" s="134"/>
      <c r="ASR49" s="134"/>
      <c r="ASS49" s="134"/>
      <c r="AST49" s="134"/>
      <c r="ASU49" s="134"/>
      <c r="ASV49" s="134"/>
      <c r="ASW49" s="134"/>
      <c r="ASX49" s="134"/>
      <c r="ASY49" s="134"/>
      <c r="ASZ49" s="134"/>
      <c r="ATA49" s="134"/>
      <c r="ATB49" s="134"/>
      <c r="ATC49" s="134"/>
      <c r="ATD49" s="134"/>
      <c r="ATE49" s="134"/>
      <c r="ATF49" s="134"/>
      <c r="ATG49" s="134"/>
      <c r="ATH49" s="134"/>
      <c r="ATI49" s="134"/>
      <c r="ATJ49" s="134"/>
      <c r="ATK49" s="134"/>
      <c r="ATL49" s="134"/>
      <c r="ATM49" s="134"/>
      <c r="ATN49" s="134"/>
      <c r="ATO49" s="134"/>
      <c r="ATP49" s="134"/>
      <c r="ATQ49" s="134"/>
      <c r="ATR49" s="134"/>
      <c r="ATS49" s="134"/>
      <c r="ATT49" s="134"/>
      <c r="ATU49" s="134"/>
      <c r="ATV49" s="134"/>
      <c r="ATW49" s="134"/>
      <c r="ATX49" s="134"/>
      <c r="ATY49" s="134"/>
      <c r="ATZ49" s="134"/>
      <c r="AUA49" s="134"/>
      <c r="AUB49" s="134"/>
      <c r="AUC49" s="134"/>
      <c r="AUD49" s="134"/>
      <c r="AUE49" s="134"/>
      <c r="AUF49" s="134"/>
      <c r="AUG49" s="134"/>
      <c r="AUH49" s="134"/>
      <c r="AUI49" s="134"/>
      <c r="AUJ49" s="134"/>
      <c r="AUK49" s="134"/>
      <c r="AUL49" s="134"/>
      <c r="AUM49" s="134"/>
      <c r="AUN49" s="134"/>
      <c r="AUO49" s="134"/>
      <c r="AUP49" s="134"/>
      <c r="AUQ49" s="134"/>
      <c r="AUR49" s="134"/>
      <c r="AUS49" s="134"/>
      <c r="AUT49" s="134"/>
      <c r="AUU49" s="134"/>
      <c r="AUV49" s="134"/>
      <c r="AUW49" s="134"/>
      <c r="AUX49" s="134"/>
      <c r="AUY49" s="134"/>
      <c r="AUZ49" s="134"/>
      <c r="AVA49" s="134"/>
      <c r="AVB49" s="134"/>
      <c r="AVC49" s="134"/>
      <c r="AVD49" s="134"/>
      <c r="AVE49" s="134"/>
      <c r="AVF49" s="134"/>
      <c r="AVG49" s="134"/>
      <c r="AVH49" s="134"/>
      <c r="AVI49" s="134"/>
      <c r="AVJ49" s="134"/>
      <c r="AVK49" s="134"/>
      <c r="AVL49" s="134"/>
      <c r="AVM49" s="134"/>
      <c r="AVN49" s="134"/>
      <c r="AVO49" s="134"/>
      <c r="AVP49" s="134"/>
      <c r="AVQ49" s="134"/>
      <c r="AVR49" s="134"/>
      <c r="AVS49" s="134"/>
      <c r="AVT49" s="134"/>
      <c r="AVU49" s="134"/>
      <c r="AVV49" s="134"/>
      <c r="AVW49" s="134"/>
      <c r="AVX49" s="134"/>
      <c r="AVY49" s="134"/>
      <c r="AVZ49" s="134"/>
      <c r="AWA49" s="134"/>
      <c r="AWB49" s="134"/>
      <c r="AWC49" s="134"/>
      <c r="AWD49" s="134"/>
      <c r="AWE49" s="134"/>
      <c r="AWF49" s="134"/>
      <c r="AWG49" s="134"/>
      <c r="AWH49" s="134"/>
      <c r="AWI49" s="134"/>
      <c r="AWJ49" s="134"/>
      <c r="AWK49" s="134"/>
      <c r="AWL49" s="134"/>
      <c r="AWM49" s="134"/>
      <c r="AWN49" s="134"/>
      <c r="AWO49" s="134"/>
      <c r="AWP49" s="134"/>
      <c r="AWQ49" s="134"/>
      <c r="AWR49" s="134"/>
      <c r="AWS49" s="134"/>
      <c r="AWT49" s="134"/>
      <c r="AWU49" s="134"/>
      <c r="AWV49" s="134"/>
      <c r="AWW49" s="134"/>
      <c r="AWX49" s="134"/>
      <c r="AWY49" s="134"/>
      <c r="AWZ49" s="134"/>
      <c r="AXA49" s="134"/>
      <c r="AXB49" s="134"/>
      <c r="AXC49" s="134"/>
      <c r="AXD49" s="134"/>
      <c r="AXE49" s="134"/>
      <c r="AXF49" s="134"/>
      <c r="AXG49" s="134"/>
      <c r="AXH49" s="134"/>
      <c r="AXI49" s="134"/>
      <c r="AXJ49" s="134"/>
      <c r="AXK49" s="134"/>
      <c r="AXL49" s="134"/>
      <c r="AXM49" s="134"/>
      <c r="AXN49" s="134"/>
      <c r="AXO49" s="134"/>
      <c r="AXP49" s="134"/>
      <c r="AXQ49" s="134"/>
      <c r="AXR49" s="134"/>
      <c r="AXS49" s="134"/>
      <c r="AXT49" s="134"/>
      <c r="AXU49" s="134"/>
      <c r="AXV49" s="134"/>
      <c r="AXW49" s="134"/>
      <c r="AXX49" s="134"/>
      <c r="AXY49" s="134"/>
      <c r="AXZ49" s="134"/>
      <c r="AYA49" s="134"/>
      <c r="AYB49" s="134"/>
      <c r="AYC49" s="134"/>
      <c r="AYD49" s="134"/>
      <c r="AYE49" s="134"/>
      <c r="AYF49" s="134"/>
      <c r="AYG49" s="134"/>
      <c r="AYH49" s="134"/>
      <c r="AYI49" s="134"/>
      <c r="AYJ49" s="134"/>
      <c r="AYK49" s="134"/>
      <c r="AYL49" s="134"/>
      <c r="AYM49" s="134"/>
      <c r="AYN49" s="134"/>
      <c r="AYO49" s="134"/>
      <c r="AYP49" s="134"/>
      <c r="AYQ49" s="134"/>
      <c r="AYR49" s="134"/>
      <c r="AYS49" s="134"/>
      <c r="AYT49" s="134"/>
      <c r="AYU49" s="134"/>
      <c r="AYV49" s="134"/>
      <c r="AYW49" s="134"/>
      <c r="AYX49" s="134"/>
      <c r="AYY49" s="134"/>
      <c r="AYZ49" s="134"/>
      <c r="AZA49" s="134"/>
      <c r="AZB49" s="134"/>
      <c r="AZC49" s="134"/>
      <c r="AZD49" s="134"/>
      <c r="AZE49" s="134"/>
      <c r="AZF49" s="134"/>
      <c r="AZG49" s="134"/>
      <c r="AZH49" s="134"/>
      <c r="AZI49" s="134"/>
      <c r="AZJ49" s="134"/>
      <c r="AZK49" s="134"/>
      <c r="AZL49" s="134"/>
      <c r="AZM49" s="134"/>
      <c r="AZN49" s="134"/>
      <c r="AZO49" s="134"/>
      <c r="AZP49" s="134"/>
      <c r="AZQ49" s="134"/>
      <c r="AZR49" s="134"/>
      <c r="AZS49" s="134"/>
      <c r="AZT49" s="134"/>
      <c r="AZU49" s="134"/>
      <c r="AZV49" s="134"/>
      <c r="AZW49" s="134"/>
      <c r="AZX49" s="134"/>
      <c r="AZY49" s="134"/>
      <c r="AZZ49" s="134"/>
      <c r="BAA49" s="134"/>
      <c r="BAB49" s="134"/>
      <c r="BAC49" s="134"/>
      <c r="BAD49" s="134"/>
      <c r="BAE49" s="134"/>
      <c r="BAF49" s="134"/>
      <c r="BAG49" s="134"/>
      <c r="BAH49" s="134"/>
      <c r="BAI49" s="134"/>
      <c r="BAJ49" s="134"/>
      <c r="BAK49" s="134"/>
      <c r="BAL49" s="134"/>
      <c r="BAM49" s="134"/>
      <c r="BAN49" s="134"/>
      <c r="BAO49" s="134"/>
      <c r="BAP49" s="134"/>
      <c r="BAQ49" s="134"/>
      <c r="BAR49" s="134"/>
      <c r="BAS49" s="134"/>
      <c r="BAT49" s="134"/>
      <c r="BAU49" s="134"/>
      <c r="BAV49" s="134"/>
      <c r="BAW49" s="134"/>
      <c r="BAX49" s="134"/>
      <c r="BAY49" s="134"/>
      <c r="BAZ49" s="134"/>
      <c r="BBA49" s="134"/>
      <c r="BBB49" s="134"/>
      <c r="BBC49" s="134"/>
      <c r="BBD49" s="134"/>
      <c r="BBE49" s="134"/>
      <c r="BBF49" s="134"/>
      <c r="BBG49" s="134"/>
      <c r="BBH49" s="134"/>
      <c r="BBI49" s="134"/>
      <c r="BBJ49" s="134"/>
      <c r="BBK49" s="134"/>
      <c r="BBL49" s="134"/>
      <c r="BBM49" s="134"/>
      <c r="BBN49" s="134"/>
      <c r="BBO49" s="134"/>
      <c r="BBP49" s="134"/>
      <c r="BBQ49" s="134"/>
      <c r="BBR49" s="134"/>
      <c r="BBS49" s="134"/>
      <c r="BBT49" s="134"/>
      <c r="BBU49" s="134"/>
      <c r="BBV49" s="134"/>
      <c r="BBW49" s="134"/>
      <c r="BBX49" s="134"/>
      <c r="BBY49" s="134"/>
      <c r="BBZ49" s="134"/>
      <c r="BCA49" s="134"/>
      <c r="BCB49" s="134"/>
      <c r="BCC49" s="134"/>
      <c r="BCD49" s="134"/>
      <c r="BCE49" s="134"/>
      <c r="BCF49" s="134"/>
      <c r="BCG49" s="134"/>
      <c r="BCH49" s="134"/>
      <c r="BCI49" s="134"/>
      <c r="BCJ49" s="134"/>
      <c r="BCK49" s="134"/>
      <c r="BCL49" s="134"/>
      <c r="BCM49" s="134"/>
      <c r="BCN49" s="134"/>
      <c r="BCO49" s="134"/>
      <c r="BCP49" s="134"/>
      <c r="BCQ49" s="134"/>
      <c r="BCR49" s="134"/>
      <c r="BCS49" s="134"/>
      <c r="BCT49" s="134"/>
      <c r="BCU49" s="134"/>
      <c r="BCV49" s="134"/>
      <c r="BCW49" s="134"/>
      <c r="BCX49" s="134"/>
      <c r="BCY49" s="134"/>
      <c r="BCZ49" s="134"/>
      <c r="BDA49" s="134"/>
      <c r="BDB49" s="134"/>
      <c r="BDC49" s="134"/>
      <c r="BDD49" s="134"/>
      <c r="BDE49" s="134"/>
      <c r="BDF49" s="134"/>
      <c r="BDG49" s="134"/>
      <c r="BDH49" s="134"/>
      <c r="BDI49" s="134"/>
      <c r="BDJ49" s="134"/>
      <c r="BDK49" s="134"/>
      <c r="BDL49" s="134"/>
      <c r="BDM49" s="134"/>
      <c r="BDN49" s="134"/>
      <c r="BDO49" s="134"/>
      <c r="BDP49" s="134"/>
      <c r="BDQ49" s="134"/>
      <c r="BDR49" s="134"/>
      <c r="BDS49" s="134"/>
      <c r="BDT49" s="134"/>
      <c r="BDU49" s="134"/>
      <c r="BDV49" s="134"/>
      <c r="BDW49" s="134"/>
      <c r="BDX49" s="134"/>
      <c r="BDY49" s="134"/>
      <c r="BDZ49" s="134"/>
      <c r="BEA49" s="134"/>
      <c r="BEB49" s="134"/>
      <c r="BEC49" s="134"/>
      <c r="BED49" s="134"/>
      <c r="BEE49" s="134"/>
      <c r="BEF49" s="134"/>
      <c r="BEG49" s="134"/>
      <c r="BEH49" s="134"/>
      <c r="BEI49" s="134"/>
      <c r="BEJ49" s="134"/>
      <c r="BEK49" s="134"/>
      <c r="BEL49" s="134"/>
      <c r="BEM49" s="134"/>
      <c r="BEN49" s="134"/>
      <c r="BEO49" s="134"/>
      <c r="BEP49" s="134"/>
      <c r="BEQ49" s="134"/>
      <c r="BER49" s="134"/>
      <c r="BES49" s="134"/>
      <c r="BET49" s="134"/>
      <c r="BEU49" s="134"/>
      <c r="BEV49" s="134"/>
      <c r="BEW49" s="134"/>
      <c r="BEX49" s="134"/>
      <c r="BEY49" s="134"/>
      <c r="BEZ49" s="134"/>
      <c r="BFA49" s="134"/>
      <c r="BFB49" s="134"/>
      <c r="BFC49" s="134"/>
      <c r="BFD49" s="134"/>
      <c r="BFE49" s="134"/>
      <c r="BFF49" s="134"/>
      <c r="BFG49" s="134"/>
      <c r="BFH49" s="134"/>
      <c r="BFI49" s="134"/>
      <c r="BFJ49" s="134"/>
      <c r="BFK49" s="134"/>
      <c r="BFL49" s="134"/>
      <c r="BFM49" s="134"/>
      <c r="BFN49" s="134"/>
      <c r="BFO49" s="134"/>
      <c r="BFP49" s="134"/>
      <c r="BFQ49" s="134"/>
      <c r="BFR49" s="134"/>
      <c r="BFS49" s="134"/>
      <c r="BFT49" s="134"/>
      <c r="BFU49" s="134"/>
      <c r="BFV49" s="134"/>
      <c r="BFW49" s="134"/>
      <c r="BFX49" s="134"/>
      <c r="BFY49" s="134"/>
      <c r="BFZ49" s="134"/>
      <c r="BGA49" s="134"/>
      <c r="BGB49" s="134"/>
      <c r="BGC49" s="134"/>
      <c r="BGD49" s="134"/>
      <c r="BGE49" s="134"/>
      <c r="BGF49" s="134"/>
      <c r="BGG49" s="134"/>
      <c r="BGH49" s="134"/>
      <c r="BGI49" s="134"/>
      <c r="BGJ49" s="134"/>
      <c r="BGK49" s="134"/>
      <c r="BGL49" s="134"/>
      <c r="BGM49" s="134"/>
      <c r="BGN49" s="134"/>
      <c r="BGO49" s="134"/>
      <c r="BGP49" s="134"/>
      <c r="BGQ49" s="134"/>
      <c r="BGR49" s="134"/>
      <c r="BGS49" s="134"/>
      <c r="BGT49" s="134"/>
      <c r="BGU49" s="134"/>
      <c r="BGV49" s="134"/>
      <c r="BGW49" s="134"/>
      <c r="BGX49" s="134"/>
      <c r="BGY49" s="134"/>
      <c r="BGZ49" s="134"/>
      <c r="BHA49" s="134"/>
      <c r="BHB49" s="134"/>
      <c r="BHC49" s="134"/>
      <c r="BHD49" s="134"/>
      <c r="BHE49" s="134"/>
      <c r="BHF49" s="134"/>
      <c r="BHG49" s="134"/>
      <c r="BHH49" s="134"/>
      <c r="BHI49" s="134"/>
      <c r="BHJ49" s="134"/>
      <c r="BHK49" s="134"/>
      <c r="BHL49" s="134"/>
      <c r="BHM49" s="134"/>
      <c r="BHN49" s="134"/>
      <c r="BHO49" s="134"/>
      <c r="BHP49" s="134"/>
      <c r="BHQ49" s="134"/>
      <c r="BHR49" s="134"/>
      <c r="BHS49" s="134"/>
      <c r="BHT49" s="134"/>
      <c r="BHU49" s="134"/>
      <c r="BHV49" s="134"/>
      <c r="BHW49" s="134"/>
      <c r="BHX49" s="134"/>
      <c r="BHY49" s="134"/>
      <c r="BHZ49" s="134"/>
      <c r="BIA49" s="134"/>
      <c r="BIB49" s="134"/>
      <c r="BIC49" s="134"/>
      <c r="BID49" s="134"/>
      <c r="BIE49" s="134"/>
      <c r="BIF49" s="134"/>
      <c r="BIG49" s="134"/>
      <c r="BIH49" s="134"/>
      <c r="BII49" s="134"/>
      <c r="BIJ49" s="134"/>
      <c r="BIK49" s="134"/>
      <c r="BIL49" s="134"/>
      <c r="BIM49" s="134"/>
      <c r="BIN49" s="134"/>
      <c r="BIO49" s="134"/>
      <c r="BIP49" s="134"/>
      <c r="BIQ49" s="134"/>
      <c r="BIR49" s="134"/>
      <c r="BIS49" s="134"/>
      <c r="BIT49" s="134"/>
      <c r="BIU49" s="134"/>
      <c r="BIV49" s="134"/>
      <c r="BIW49" s="134"/>
      <c r="BIX49" s="134"/>
      <c r="BIY49" s="134"/>
      <c r="BIZ49" s="134"/>
      <c r="BJA49" s="134"/>
      <c r="BJB49" s="134"/>
      <c r="BJC49" s="134"/>
      <c r="BJD49" s="134"/>
      <c r="BJE49" s="134"/>
      <c r="BJF49" s="134"/>
      <c r="BJG49" s="134"/>
      <c r="BJH49" s="134"/>
      <c r="BJI49" s="134"/>
      <c r="BJJ49" s="134"/>
      <c r="BJK49" s="134"/>
      <c r="BJL49" s="134"/>
      <c r="BJM49" s="134"/>
      <c r="BJN49" s="134"/>
      <c r="BJO49" s="134"/>
      <c r="BJP49" s="134"/>
      <c r="BJQ49" s="134"/>
      <c r="BJR49" s="134"/>
      <c r="BJS49" s="134"/>
      <c r="BJT49" s="134"/>
      <c r="BJU49" s="134"/>
      <c r="BJV49" s="134"/>
      <c r="BJW49" s="134"/>
      <c r="BJX49" s="134"/>
      <c r="BJY49" s="134"/>
      <c r="BJZ49" s="134"/>
      <c r="BKA49" s="134"/>
      <c r="BKB49" s="134"/>
      <c r="BKC49" s="134"/>
      <c r="BKD49" s="134"/>
      <c r="BKE49" s="134"/>
      <c r="BKF49" s="134"/>
      <c r="BKG49" s="134"/>
      <c r="BKH49" s="134"/>
      <c r="BKI49" s="134"/>
      <c r="BKJ49" s="134"/>
      <c r="BKK49" s="134"/>
      <c r="BKL49" s="134"/>
      <c r="BKM49" s="134"/>
      <c r="BKN49" s="134"/>
      <c r="BKO49" s="134"/>
      <c r="BKP49" s="134"/>
      <c r="BKQ49" s="134"/>
      <c r="BKR49" s="134"/>
      <c r="BKS49" s="134"/>
      <c r="BKT49" s="134"/>
      <c r="BKU49" s="134"/>
      <c r="BKV49" s="134"/>
      <c r="BKW49" s="134"/>
      <c r="BKX49" s="134"/>
      <c r="BKY49" s="134"/>
      <c r="BKZ49" s="134"/>
      <c r="BLA49" s="134"/>
      <c r="BLB49" s="134"/>
      <c r="BLC49" s="134"/>
      <c r="BLD49" s="134"/>
      <c r="BLE49" s="134"/>
      <c r="BLF49" s="134"/>
      <c r="BLG49" s="134"/>
      <c r="BLH49" s="134"/>
      <c r="BLI49" s="134"/>
      <c r="BLJ49" s="134"/>
      <c r="BLK49" s="134"/>
      <c r="BLL49" s="134"/>
      <c r="BLM49" s="134"/>
      <c r="BLN49" s="134"/>
      <c r="BLO49" s="134"/>
      <c r="BLP49" s="134"/>
      <c r="BLQ49" s="134"/>
      <c r="BLR49" s="134"/>
      <c r="BLS49" s="134"/>
      <c r="BLT49" s="134"/>
      <c r="BLU49" s="134"/>
      <c r="BLV49" s="134"/>
      <c r="BLW49" s="134"/>
      <c r="BLX49" s="134"/>
      <c r="BLY49" s="134"/>
      <c r="BLZ49" s="134"/>
      <c r="BMA49" s="134"/>
      <c r="BMB49" s="134"/>
      <c r="BMC49" s="134"/>
      <c r="BMD49" s="134"/>
      <c r="BME49" s="134"/>
      <c r="BMF49" s="134"/>
      <c r="BMG49" s="134"/>
      <c r="BMH49" s="134"/>
      <c r="BMI49" s="134"/>
      <c r="BMJ49" s="134"/>
      <c r="BMK49" s="134"/>
      <c r="BML49" s="134"/>
      <c r="BMM49" s="134"/>
      <c r="BMN49" s="134"/>
      <c r="BMO49" s="134"/>
      <c r="BMP49" s="134"/>
      <c r="BMQ49" s="134"/>
      <c r="BMR49" s="134"/>
      <c r="BMS49" s="134"/>
      <c r="BMT49" s="134"/>
      <c r="BMU49" s="134"/>
      <c r="BMV49" s="134"/>
      <c r="BMW49" s="134"/>
      <c r="BMX49" s="134"/>
      <c r="BMY49" s="134"/>
      <c r="BMZ49" s="134"/>
      <c r="BNA49" s="134"/>
      <c r="BNB49" s="134"/>
      <c r="BNC49" s="134"/>
      <c r="BND49" s="134"/>
      <c r="BNE49" s="134"/>
      <c r="BNF49" s="134"/>
      <c r="BNG49" s="134"/>
      <c r="BNH49" s="134"/>
      <c r="BNI49" s="134"/>
      <c r="BNJ49" s="134"/>
      <c r="BNK49" s="134"/>
      <c r="BNL49" s="134"/>
      <c r="BNM49" s="134"/>
      <c r="BNN49" s="134"/>
      <c r="BNO49" s="134"/>
      <c r="BNP49" s="134"/>
      <c r="BNQ49" s="134"/>
      <c r="BNR49" s="134"/>
      <c r="BNS49" s="134"/>
      <c r="BNT49" s="134"/>
      <c r="BNU49" s="134"/>
      <c r="BNV49" s="134"/>
      <c r="BNW49" s="134"/>
      <c r="BNX49" s="134"/>
      <c r="BNY49" s="134"/>
      <c r="BNZ49" s="134"/>
      <c r="BOA49" s="134"/>
      <c r="BOB49" s="134"/>
      <c r="BOC49" s="134"/>
      <c r="BOD49" s="134"/>
      <c r="BOE49" s="134"/>
      <c r="BOF49" s="134"/>
      <c r="BOG49" s="134"/>
      <c r="BOH49" s="134"/>
      <c r="BOI49" s="134"/>
      <c r="BOJ49" s="134"/>
      <c r="BOK49" s="134"/>
      <c r="BOL49" s="134"/>
      <c r="BOM49" s="134"/>
      <c r="BON49" s="134"/>
      <c r="BOO49" s="134"/>
      <c r="BOP49" s="134"/>
      <c r="BOQ49" s="134"/>
      <c r="BOR49" s="134"/>
      <c r="BOS49" s="134"/>
      <c r="BOT49" s="134"/>
      <c r="BOU49" s="134"/>
      <c r="BOV49" s="134"/>
      <c r="BOW49" s="134"/>
      <c r="BOX49" s="134"/>
      <c r="BOY49" s="134"/>
      <c r="BOZ49" s="134"/>
      <c r="BPA49" s="134"/>
      <c r="BPB49" s="134"/>
      <c r="BPC49" s="134"/>
      <c r="BPD49" s="134"/>
      <c r="BPE49" s="134"/>
      <c r="BPF49" s="134"/>
      <c r="BPG49" s="134"/>
      <c r="BPH49" s="134"/>
      <c r="BPI49" s="134"/>
      <c r="BPJ49" s="134"/>
      <c r="BPK49" s="134"/>
      <c r="BPL49" s="134"/>
      <c r="BPM49" s="134"/>
      <c r="BPN49" s="134"/>
      <c r="BPO49" s="134"/>
      <c r="BPP49" s="134"/>
      <c r="BPQ49" s="134"/>
      <c r="BPR49" s="134"/>
      <c r="BPS49" s="134"/>
      <c r="BPT49" s="134"/>
      <c r="BPU49" s="134"/>
      <c r="BPV49" s="134"/>
      <c r="BPW49" s="134"/>
      <c r="BPX49" s="134"/>
      <c r="BPY49" s="134"/>
      <c r="BPZ49" s="134"/>
      <c r="BQA49" s="134"/>
      <c r="BQB49" s="134"/>
      <c r="BQC49" s="134"/>
      <c r="BQD49" s="134"/>
      <c r="BQE49" s="134"/>
      <c r="BQF49" s="134"/>
      <c r="BQG49" s="134"/>
      <c r="BQH49" s="134"/>
      <c r="BQI49" s="134"/>
      <c r="BQJ49" s="134"/>
      <c r="BQK49" s="134"/>
      <c r="BQL49" s="134"/>
      <c r="BQM49" s="134"/>
      <c r="BQN49" s="134"/>
      <c r="BQO49" s="134"/>
      <c r="BQP49" s="134"/>
      <c r="BQQ49" s="134"/>
      <c r="BQR49" s="134"/>
      <c r="BQS49" s="134"/>
      <c r="BQT49" s="134"/>
      <c r="BQU49" s="134"/>
      <c r="BQV49" s="134"/>
      <c r="BQW49" s="134"/>
      <c r="BQX49" s="134"/>
      <c r="BQY49" s="134"/>
      <c r="BQZ49" s="134"/>
      <c r="BRA49" s="134"/>
      <c r="BRB49" s="134"/>
      <c r="BRC49" s="134"/>
      <c r="BRD49" s="134"/>
      <c r="BRE49" s="134"/>
      <c r="BRF49" s="134"/>
      <c r="BRG49" s="134"/>
      <c r="BRH49" s="134"/>
      <c r="BRI49" s="134"/>
      <c r="BRJ49" s="134"/>
      <c r="BRK49" s="134"/>
      <c r="BRL49" s="134"/>
      <c r="BRM49" s="134"/>
      <c r="BRN49" s="134"/>
      <c r="BRO49" s="134"/>
      <c r="BRP49" s="134"/>
      <c r="BRQ49" s="134"/>
      <c r="BRR49" s="134"/>
      <c r="BRS49" s="134"/>
      <c r="BRT49" s="134"/>
      <c r="BRU49" s="134"/>
      <c r="BRV49" s="134"/>
      <c r="BRW49" s="134"/>
      <c r="BRX49" s="134"/>
      <c r="BRY49" s="134"/>
      <c r="BRZ49" s="134"/>
      <c r="BSA49" s="134"/>
      <c r="BSB49" s="134"/>
      <c r="BSC49" s="134"/>
      <c r="BSD49" s="134"/>
      <c r="BSE49" s="134"/>
      <c r="BSF49" s="134"/>
      <c r="BSG49" s="134"/>
      <c r="BSH49" s="134"/>
      <c r="BSI49" s="134"/>
      <c r="BSJ49" s="134"/>
      <c r="BSK49" s="134"/>
      <c r="BSL49" s="134"/>
      <c r="BSM49" s="134"/>
      <c r="BSN49" s="134"/>
      <c r="BSO49" s="134"/>
      <c r="BSP49" s="134"/>
      <c r="BSQ49" s="134"/>
      <c r="BSR49" s="134"/>
      <c r="BSS49" s="134"/>
      <c r="BST49" s="134"/>
      <c r="BSU49" s="134"/>
      <c r="BSV49" s="134"/>
      <c r="BSW49" s="134"/>
      <c r="BSX49" s="134"/>
      <c r="BSY49" s="134"/>
      <c r="BSZ49" s="134"/>
      <c r="BTA49" s="134"/>
      <c r="BTB49" s="134"/>
      <c r="BTC49" s="134"/>
      <c r="BTD49" s="134"/>
      <c r="BTE49" s="134"/>
      <c r="BTF49" s="134"/>
      <c r="BTG49" s="134"/>
      <c r="BTH49" s="134"/>
      <c r="BTI49" s="134"/>
      <c r="BTJ49" s="134"/>
      <c r="BTK49" s="134"/>
      <c r="BTL49" s="134"/>
      <c r="BTM49" s="134"/>
      <c r="BTN49" s="134"/>
      <c r="BTO49" s="134"/>
      <c r="BTP49" s="134"/>
      <c r="BTQ49" s="134"/>
      <c r="BTR49" s="134"/>
      <c r="BTS49" s="134"/>
      <c r="BTT49" s="134"/>
      <c r="BTU49" s="134"/>
      <c r="BTV49" s="134"/>
      <c r="BTW49" s="134"/>
      <c r="BTX49" s="134"/>
      <c r="BTY49" s="134"/>
      <c r="BTZ49" s="134"/>
      <c r="BUA49" s="134"/>
      <c r="BUB49" s="134"/>
      <c r="BUC49" s="134"/>
      <c r="BUD49" s="134"/>
      <c r="BUE49" s="134"/>
      <c r="BUF49" s="134"/>
      <c r="BUG49" s="134"/>
      <c r="BUH49" s="134"/>
      <c r="BUI49" s="134"/>
      <c r="BUJ49" s="134"/>
      <c r="BUK49" s="134"/>
      <c r="BUL49" s="134"/>
      <c r="BUM49" s="134"/>
      <c r="BUN49" s="134"/>
      <c r="BUO49" s="134"/>
      <c r="BUP49" s="134"/>
      <c r="BUQ49" s="134"/>
      <c r="BUR49" s="134"/>
      <c r="BUS49" s="134"/>
      <c r="BUT49" s="134"/>
      <c r="BUU49" s="134"/>
      <c r="BUV49" s="134"/>
      <c r="BUW49" s="134"/>
      <c r="BUX49" s="134"/>
      <c r="BUY49" s="134"/>
      <c r="BUZ49" s="134"/>
      <c r="BVA49" s="134"/>
      <c r="BVB49" s="134"/>
      <c r="BVC49" s="134"/>
      <c r="BVD49" s="134"/>
      <c r="BVE49" s="134"/>
      <c r="BVF49" s="134"/>
      <c r="BVG49" s="134"/>
      <c r="BVH49" s="134"/>
      <c r="BVI49" s="134"/>
      <c r="BVJ49" s="134"/>
      <c r="BVK49" s="134"/>
      <c r="BVL49" s="134"/>
      <c r="BVM49" s="134"/>
      <c r="BVN49" s="134"/>
      <c r="BVO49" s="134"/>
      <c r="BVP49" s="134"/>
      <c r="BVQ49" s="134"/>
      <c r="BVR49" s="134"/>
      <c r="BVS49" s="134"/>
      <c r="BVT49" s="134"/>
      <c r="BVU49" s="134"/>
      <c r="BVV49" s="134"/>
      <c r="BVW49" s="134"/>
      <c r="BVX49" s="134"/>
      <c r="BVY49" s="134"/>
      <c r="BVZ49" s="134"/>
      <c r="BWA49" s="134"/>
      <c r="BWB49" s="134"/>
      <c r="BWC49" s="134"/>
      <c r="BWD49" s="134"/>
      <c r="BWE49" s="134"/>
      <c r="BWF49" s="134"/>
      <c r="BWG49" s="134"/>
      <c r="BWH49" s="134"/>
      <c r="BWI49" s="134"/>
      <c r="BWJ49" s="134"/>
      <c r="BWK49" s="134"/>
      <c r="BWL49" s="134"/>
      <c r="BWM49" s="134"/>
      <c r="BWN49" s="134"/>
      <c r="BWO49" s="134"/>
      <c r="BWP49" s="134"/>
      <c r="BWQ49" s="134"/>
      <c r="BWR49" s="134"/>
      <c r="BWS49" s="134"/>
      <c r="BWT49" s="134"/>
      <c r="BWU49" s="134"/>
      <c r="BWV49" s="134"/>
      <c r="BWW49" s="134"/>
      <c r="BWX49" s="134"/>
      <c r="BWY49" s="134"/>
      <c r="BWZ49" s="134"/>
      <c r="BXA49" s="134"/>
      <c r="BXB49" s="134"/>
      <c r="BXC49" s="134"/>
      <c r="BXD49" s="134"/>
      <c r="BXE49" s="134"/>
      <c r="BXF49" s="134"/>
      <c r="BXG49" s="134"/>
      <c r="BXH49" s="134"/>
      <c r="BXI49" s="134"/>
      <c r="BXJ49" s="134"/>
      <c r="BXK49" s="134"/>
      <c r="BXL49" s="134"/>
      <c r="BXM49" s="134"/>
      <c r="BXN49" s="134"/>
      <c r="BXO49" s="134"/>
      <c r="BXP49" s="134"/>
      <c r="BXQ49" s="134"/>
      <c r="BXR49" s="134"/>
      <c r="BXS49" s="134"/>
      <c r="BXT49" s="134"/>
      <c r="BXU49" s="134"/>
      <c r="BXV49" s="134"/>
      <c r="BXW49" s="134"/>
      <c r="BXX49" s="134"/>
      <c r="BXY49" s="134"/>
      <c r="BXZ49" s="134"/>
      <c r="BYA49" s="134"/>
      <c r="BYB49" s="134"/>
      <c r="BYC49" s="134"/>
      <c r="BYD49" s="134"/>
      <c r="BYE49" s="134"/>
      <c r="BYF49" s="134"/>
      <c r="BYG49" s="134"/>
      <c r="BYH49" s="134"/>
      <c r="BYI49" s="134"/>
      <c r="BYJ49" s="134"/>
      <c r="BYK49" s="134"/>
      <c r="BYL49" s="134"/>
      <c r="BYM49" s="134"/>
      <c r="BYN49" s="134"/>
      <c r="BYO49" s="134"/>
      <c r="BYP49" s="134"/>
      <c r="BYQ49" s="134"/>
      <c r="BYR49" s="134"/>
      <c r="BYS49" s="134"/>
      <c r="BYT49" s="134"/>
      <c r="BYU49" s="134"/>
      <c r="BYV49" s="134"/>
      <c r="BYW49" s="134"/>
      <c r="BYX49" s="134"/>
      <c r="BYY49" s="134"/>
      <c r="BYZ49" s="134"/>
      <c r="BZA49" s="134"/>
      <c r="BZB49" s="134"/>
      <c r="BZC49" s="134"/>
      <c r="BZD49" s="134"/>
      <c r="BZE49" s="134"/>
      <c r="BZF49" s="134"/>
      <c r="BZG49" s="134"/>
      <c r="BZH49" s="134"/>
      <c r="BZI49" s="134"/>
      <c r="BZJ49" s="134"/>
      <c r="BZK49" s="134"/>
      <c r="BZL49" s="134"/>
      <c r="BZM49" s="134"/>
      <c r="BZN49" s="134"/>
      <c r="BZO49" s="134"/>
      <c r="BZP49" s="134"/>
      <c r="BZQ49" s="134"/>
      <c r="BZR49" s="134"/>
      <c r="BZS49" s="134"/>
      <c r="BZT49" s="134"/>
      <c r="BZU49" s="134"/>
      <c r="BZV49" s="134"/>
      <c r="BZW49" s="134"/>
      <c r="BZX49" s="134"/>
      <c r="BZY49" s="134"/>
      <c r="BZZ49" s="134"/>
      <c r="CAA49" s="134"/>
      <c r="CAB49" s="134"/>
      <c r="CAC49" s="134"/>
      <c r="CAD49" s="134"/>
      <c r="CAE49" s="134"/>
      <c r="CAF49" s="134"/>
      <c r="CAG49" s="134"/>
      <c r="CAH49" s="134"/>
      <c r="CAI49" s="134"/>
      <c r="CAJ49" s="134"/>
      <c r="CAK49" s="134"/>
      <c r="CAL49" s="134"/>
      <c r="CAM49" s="134"/>
      <c r="CAN49" s="134"/>
      <c r="CAO49" s="134"/>
      <c r="CAP49" s="134"/>
      <c r="CAQ49" s="134"/>
      <c r="CAR49" s="134"/>
      <c r="CAS49" s="134"/>
      <c r="CAT49" s="134"/>
      <c r="CAU49" s="134"/>
      <c r="CAV49" s="134"/>
      <c r="CAW49" s="134"/>
      <c r="CAX49" s="134"/>
      <c r="CAY49" s="134"/>
      <c r="CAZ49" s="134"/>
      <c r="CBA49" s="134"/>
      <c r="CBB49" s="134"/>
      <c r="CBC49" s="134"/>
      <c r="CBD49" s="134"/>
      <c r="CBE49" s="134"/>
      <c r="CBF49" s="134"/>
      <c r="CBG49" s="134"/>
      <c r="CBH49" s="134"/>
      <c r="CBI49" s="134"/>
      <c r="CBJ49" s="134"/>
      <c r="CBK49" s="134"/>
      <c r="CBL49" s="134"/>
      <c r="CBM49" s="134"/>
      <c r="CBN49" s="134"/>
      <c r="CBO49" s="134"/>
      <c r="CBP49" s="134"/>
      <c r="CBQ49" s="134"/>
      <c r="CBR49" s="134"/>
      <c r="CBS49" s="134"/>
      <c r="CBT49" s="134"/>
      <c r="CBU49" s="134"/>
      <c r="CBV49" s="134"/>
      <c r="CBW49" s="134"/>
      <c r="CBX49" s="134"/>
      <c r="CBY49" s="134"/>
      <c r="CBZ49" s="134"/>
      <c r="CCA49" s="134"/>
      <c r="CCB49" s="134"/>
      <c r="CCC49" s="134"/>
      <c r="CCD49" s="134"/>
      <c r="CCE49" s="134"/>
      <c r="CCF49" s="134"/>
      <c r="CCG49" s="134"/>
      <c r="CCH49" s="134"/>
      <c r="CCI49" s="134"/>
      <c r="CCJ49" s="134"/>
      <c r="CCK49" s="134"/>
      <c r="CCL49" s="134"/>
      <c r="CCM49" s="134"/>
      <c r="CCN49" s="134"/>
      <c r="CCO49" s="134"/>
      <c r="CCP49" s="134"/>
      <c r="CCQ49" s="134"/>
      <c r="CCR49" s="134"/>
      <c r="CCS49" s="134"/>
      <c r="CCT49" s="134"/>
      <c r="CCU49" s="134"/>
      <c r="CCV49" s="134"/>
      <c r="CCW49" s="134"/>
      <c r="CCX49" s="134"/>
      <c r="CCY49" s="134"/>
      <c r="CCZ49" s="134"/>
      <c r="CDA49" s="134"/>
      <c r="CDB49" s="134"/>
      <c r="CDC49" s="134"/>
      <c r="CDD49" s="134"/>
      <c r="CDE49" s="134"/>
      <c r="CDF49" s="134"/>
      <c r="CDG49" s="134"/>
      <c r="CDH49" s="134"/>
      <c r="CDI49" s="134"/>
      <c r="CDJ49" s="134"/>
      <c r="CDK49" s="134"/>
      <c r="CDL49" s="134"/>
      <c r="CDM49" s="134"/>
      <c r="CDN49" s="134"/>
      <c r="CDO49" s="134"/>
      <c r="CDP49" s="134"/>
      <c r="CDQ49" s="134"/>
      <c r="CDR49" s="134"/>
      <c r="CDS49" s="134"/>
      <c r="CDT49" s="134"/>
      <c r="CDU49" s="134"/>
      <c r="CDV49" s="134"/>
      <c r="CDW49" s="134"/>
      <c r="CDX49" s="134"/>
      <c r="CDY49" s="134"/>
      <c r="CDZ49" s="134"/>
      <c r="CEA49" s="134"/>
      <c r="CEB49" s="134"/>
      <c r="CEC49" s="134"/>
      <c r="CED49" s="134"/>
      <c r="CEE49" s="134"/>
      <c r="CEF49" s="134"/>
      <c r="CEG49" s="134"/>
      <c r="CEH49" s="134"/>
      <c r="CEI49" s="134"/>
      <c r="CEJ49" s="134"/>
      <c r="CEK49" s="134"/>
      <c r="CEL49" s="134"/>
      <c r="CEM49" s="134"/>
      <c r="CEN49" s="134"/>
      <c r="CEO49" s="134"/>
      <c r="CEP49" s="134"/>
      <c r="CEQ49" s="134"/>
      <c r="CER49" s="134"/>
      <c r="CES49" s="134"/>
      <c r="CET49" s="134"/>
      <c r="CEU49" s="134"/>
      <c r="CEV49" s="134"/>
      <c r="CEW49" s="134"/>
      <c r="CEX49" s="134"/>
      <c r="CEY49" s="134"/>
      <c r="CEZ49" s="134"/>
      <c r="CFA49" s="134"/>
      <c r="CFB49" s="134"/>
      <c r="CFC49" s="134"/>
      <c r="CFD49" s="134"/>
      <c r="CFE49" s="134"/>
      <c r="CFF49" s="134"/>
      <c r="CFG49" s="134"/>
      <c r="CFH49" s="134"/>
      <c r="CFI49" s="134"/>
      <c r="CFJ49" s="134"/>
      <c r="CFK49" s="134"/>
      <c r="CFL49" s="134"/>
      <c r="CFM49" s="134"/>
      <c r="CFN49" s="134"/>
      <c r="CFO49" s="134"/>
      <c r="CFP49" s="134"/>
      <c r="CFQ49" s="134"/>
      <c r="CFR49" s="134"/>
      <c r="CFS49" s="134"/>
      <c r="CFT49" s="134"/>
      <c r="CFU49" s="134"/>
      <c r="CFV49" s="134"/>
      <c r="CFW49" s="134"/>
      <c r="CFX49" s="134"/>
      <c r="CFY49" s="134"/>
      <c r="CFZ49" s="134"/>
      <c r="CGA49" s="134"/>
      <c r="CGB49" s="134"/>
      <c r="CGC49" s="134"/>
      <c r="CGD49" s="134"/>
      <c r="CGE49" s="134"/>
      <c r="CGF49" s="134"/>
      <c r="CGG49" s="134"/>
      <c r="CGH49" s="134"/>
      <c r="CGI49" s="134"/>
      <c r="CGJ49" s="134"/>
      <c r="CGK49" s="134"/>
      <c r="CGL49" s="134"/>
      <c r="CGM49" s="134"/>
      <c r="CGN49" s="134"/>
      <c r="CGO49" s="134"/>
      <c r="CGP49" s="134"/>
      <c r="CGQ49" s="134"/>
      <c r="CGR49" s="134"/>
      <c r="CGS49" s="134"/>
      <c r="CGT49" s="134"/>
      <c r="CGU49" s="134"/>
      <c r="CGV49" s="134"/>
      <c r="CGW49" s="134"/>
      <c r="CGX49" s="134"/>
      <c r="CGY49" s="134"/>
      <c r="CGZ49" s="134"/>
      <c r="CHA49" s="134"/>
      <c r="CHB49" s="134"/>
      <c r="CHC49" s="134"/>
      <c r="CHD49" s="134"/>
      <c r="CHE49" s="134"/>
      <c r="CHF49" s="134"/>
      <c r="CHG49" s="134"/>
      <c r="CHH49" s="134"/>
      <c r="CHI49" s="134"/>
      <c r="CHJ49" s="134"/>
      <c r="CHK49" s="134"/>
      <c r="CHL49" s="134"/>
      <c r="CHM49" s="134"/>
      <c r="CHN49" s="134"/>
      <c r="CHO49" s="134"/>
      <c r="CHP49" s="134"/>
      <c r="CHQ49" s="134"/>
      <c r="CHR49" s="134"/>
      <c r="CHS49" s="134"/>
      <c r="CHT49" s="134"/>
      <c r="CHU49" s="134"/>
      <c r="CHV49" s="134"/>
      <c r="CHW49" s="134"/>
      <c r="CHX49" s="134"/>
      <c r="CHY49" s="134"/>
      <c r="CHZ49" s="134"/>
      <c r="CIA49" s="134"/>
      <c r="CIB49" s="134"/>
      <c r="CIC49" s="134"/>
      <c r="CID49" s="134"/>
      <c r="CIE49" s="134"/>
      <c r="CIF49" s="134"/>
      <c r="CIG49" s="134"/>
      <c r="CIH49" s="134"/>
      <c r="CII49" s="134"/>
      <c r="CIJ49" s="134"/>
      <c r="CIK49" s="134"/>
      <c r="CIL49" s="134"/>
      <c r="CIM49" s="134"/>
      <c r="CIN49" s="134"/>
      <c r="CIO49" s="134"/>
      <c r="CIP49" s="134"/>
      <c r="CIQ49" s="134"/>
      <c r="CIR49" s="134"/>
      <c r="CIS49" s="134"/>
      <c r="CIT49" s="134"/>
      <c r="CIU49" s="134"/>
      <c r="CIV49" s="134"/>
      <c r="CIW49" s="134"/>
      <c r="CIX49" s="134"/>
      <c r="CIY49" s="134"/>
      <c r="CIZ49" s="134"/>
      <c r="CJA49" s="134"/>
      <c r="CJB49" s="134"/>
      <c r="CJC49" s="134"/>
      <c r="CJD49" s="134"/>
      <c r="CJE49" s="134"/>
      <c r="CJF49" s="134"/>
      <c r="CJG49" s="134"/>
      <c r="CJH49" s="134"/>
      <c r="CJI49" s="134"/>
      <c r="CJJ49" s="134"/>
      <c r="CJK49" s="134"/>
      <c r="CJL49" s="134"/>
      <c r="CJM49" s="134"/>
      <c r="CJN49" s="134"/>
      <c r="CJO49" s="134"/>
      <c r="CJP49" s="134"/>
      <c r="CJQ49" s="134"/>
      <c r="CJR49" s="134"/>
      <c r="CJS49" s="134"/>
      <c r="CJT49" s="134"/>
      <c r="CJU49" s="134"/>
      <c r="CJV49" s="134"/>
      <c r="CJW49" s="134"/>
      <c r="CJX49" s="134"/>
      <c r="CJY49" s="134"/>
      <c r="CJZ49" s="134"/>
      <c r="CKA49" s="134"/>
      <c r="CKB49" s="134"/>
      <c r="CKC49" s="134"/>
      <c r="CKD49" s="134"/>
      <c r="CKE49" s="134"/>
      <c r="CKF49" s="134"/>
      <c r="CKG49" s="134"/>
      <c r="CKH49" s="134"/>
      <c r="CKI49" s="134"/>
      <c r="CKJ49" s="134"/>
      <c r="CKK49" s="134"/>
      <c r="CKL49" s="134"/>
      <c r="CKM49" s="134"/>
      <c r="CKN49" s="134"/>
      <c r="CKO49" s="134"/>
      <c r="CKP49" s="134"/>
      <c r="CKQ49" s="134"/>
      <c r="CKR49" s="134"/>
      <c r="CKS49" s="134"/>
      <c r="CKT49" s="134"/>
      <c r="CKU49" s="134"/>
      <c r="CKV49" s="134"/>
      <c r="CKW49" s="134"/>
      <c r="CKX49" s="134"/>
      <c r="CKY49" s="134"/>
      <c r="CKZ49" s="134"/>
      <c r="CLA49" s="134"/>
      <c r="CLB49" s="134"/>
      <c r="CLC49" s="134"/>
      <c r="CLD49" s="134"/>
      <c r="CLE49" s="134"/>
      <c r="CLF49" s="134"/>
      <c r="CLG49" s="134"/>
      <c r="CLH49" s="134"/>
      <c r="CLI49" s="134"/>
      <c r="CLJ49" s="134"/>
      <c r="CLK49" s="134"/>
      <c r="CLL49" s="134"/>
      <c r="CLM49" s="134"/>
      <c r="CLN49" s="134"/>
      <c r="CLO49" s="134"/>
      <c r="CLP49" s="134"/>
      <c r="CLQ49" s="134"/>
      <c r="CLR49" s="134"/>
      <c r="CLS49" s="134"/>
      <c r="CLT49" s="134"/>
      <c r="CLU49" s="134"/>
      <c r="CLV49" s="134"/>
      <c r="CLW49" s="134"/>
      <c r="CLX49" s="134"/>
      <c r="CLY49" s="134"/>
      <c r="CLZ49" s="134"/>
      <c r="CMA49" s="134"/>
      <c r="CMB49" s="134"/>
      <c r="CMC49" s="134"/>
      <c r="CMD49" s="134"/>
      <c r="CME49" s="134"/>
      <c r="CMF49" s="134"/>
      <c r="CMG49" s="134"/>
      <c r="CMH49" s="134"/>
      <c r="CMI49" s="134"/>
      <c r="CMJ49" s="134"/>
      <c r="CMK49" s="134"/>
      <c r="CML49" s="134"/>
      <c r="CMM49" s="134"/>
      <c r="CMN49" s="134"/>
      <c r="CMO49" s="134"/>
      <c r="CMP49" s="134"/>
      <c r="CMQ49" s="134"/>
      <c r="CMR49" s="134"/>
      <c r="CMS49" s="134"/>
      <c r="CMT49" s="134"/>
      <c r="CMU49" s="134"/>
      <c r="CMV49" s="134"/>
      <c r="CMW49" s="134"/>
      <c r="CMX49" s="134"/>
      <c r="CMY49" s="134"/>
      <c r="CMZ49" s="134"/>
      <c r="CNA49" s="134"/>
      <c r="CNB49" s="134"/>
      <c r="CNC49" s="134"/>
      <c r="CND49" s="134"/>
      <c r="CNE49" s="134"/>
      <c r="CNF49" s="134"/>
      <c r="CNG49" s="134"/>
      <c r="CNH49" s="134"/>
      <c r="CNI49" s="134"/>
      <c r="CNJ49" s="134"/>
      <c r="CNK49" s="134"/>
      <c r="CNL49" s="134"/>
      <c r="CNM49" s="134"/>
      <c r="CNN49" s="134"/>
      <c r="CNO49" s="134"/>
      <c r="CNP49" s="134"/>
      <c r="CNQ49" s="134"/>
      <c r="CNR49" s="134"/>
      <c r="CNS49" s="134"/>
      <c r="CNT49" s="134"/>
      <c r="CNU49" s="134"/>
      <c r="CNV49" s="134"/>
      <c r="CNW49" s="134"/>
      <c r="CNX49" s="134"/>
      <c r="CNY49" s="134"/>
      <c r="CNZ49" s="134"/>
      <c r="COA49" s="134"/>
      <c r="COB49" s="134"/>
      <c r="COC49" s="134"/>
      <c r="COD49" s="134"/>
      <c r="COE49" s="134"/>
      <c r="COF49" s="134"/>
      <c r="COG49" s="134"/>
      <c r="COH49" s="134"/>
      <c r="COI49" s="134"/>
      <c r="COJ49" s="134"/>
      <c r="COK49" s="134"/>
      <c r="COL49" s="134"/>
      <c r="COM49" s="134"/>
      <c r="CON49" s="134"/>
      <c r="COO49" s="134"/>
      <c r="COP49" s="134"/>
      <c r="COQ49" s="134"/>
      <c r="COR49" s="134"/>
      <c r="COS49" s="134"/>
      <c r="COT49" s="134"/>
      <c r="COU49" s="134"/>
      <c r="COV49" s="134"/>
      <c r="COW49" s="134"/>
      <c r="COX49" s="134"/>
      <c r="COY49" s="134"/>
      <c r="COZ49" s="134"/>
      <c r="CPA49" s="134"/>
      <c r="CPB49" s="134"/>
      <c r="CPC49" s="134"/>
      <c r="CPD49" s="134"/>
      <c r="CPE49" s="134"/>
      <c r="CPF49" s="134"/>
      <c r="CPG49" s="134"/>
      <c r="CPH49" s="134"/>
      <c r="CPI49" s="134"/>
      <c r="CPJ49" s="134"/>
      <c r="CPK49" s="134"/>
      <c r="CPL49" s="134"/>
      <c r="CPM49" s="134"/>
      <c r="CPN49" s="134"/>
      <c r="CPO49" s="134"/>
      <c r="CPP49" s="134"/>
      <c r="CPQ49" s="134"/>
      <c r="CPR49" s="134"/>
      <c r="CPS49" s="134"/>
      <c r="CPT49" s="134"/>
      <c r="CPU49" s="134"/>
      <c r="CPV49" s="134"/>
      <c r="CPW49" s="134"/>
      <c r="CPX49" s="134"/>
      <c r="CPY49" s="134"/>
      <c r="CPZ49" s="134"/>
      <c r="CQA49" s="134"/>
      <c r="CQB49" s="134"/>
      <c r="CQC49" s="134"/>
      <c r="CQD49" s="134"/>
      <c r="CQE49" s="134"/>
      <c r="CQF49" s="134"/>
      <c r="CQG49" s="134"/>
      <c r="CQH49" s="134"/>
      <c r="CQI49" s="134"/>
      <c r="CQJ49" s="134"/>
      <c r="CQK49" s="134"/>
      <c r="CQL49" s="134"/>
      <c r="CQM49" s="134"/>
      <c r="CQN49" s="134"/>
      <c r="CQO49" s="134"/>
      <c r="CQP49" s="134"/>
      <c r="CQQ49" s="134"/>
      <c r="CQR49" s="134"/>
      <c r="CQS49" s="134"/>
      <c r="CQT49" s="134"/>
      <c r="CQU49" s="134"/>
      <c r="CQV49" s="134"/>
      <c r="CQW49" s="134"/>
      <c r="CQX49" s="134"/>
      <c r="CQY49" s="134"/>
      <c r="CQZ49" s="134"/>
      <c r="CRA49" s="134"/>
      <c r="CRB49" s="134"/>
      <c r="CRC49" s="134"/>
      <c r="CRD49" s="134"/>
      <c r="CRE49" s="134"/>
      <c r="CRF49" s="134"/>
      <c r="CRG49" s="134"/>
      <c r="CRH49" s="134"/>
      <c r="CRI49" s="134"/>
      <c r="CRJ49" s="134"/>
      <c r="CRK49" s="134"/>
      <c r="CRL49" s="134"/>
      <c r="CRM49" s="134"/>
      <c r="CRN49" s="134"/>
      <c r="CRO49" s="134"/>
      <c r="CRP49" s="134"/>
      <c r="CRQ49" s="134"/>
      <c r="CRR49" s="134"/>
      <c r="CRS49" s="134"/>
      <c r="CRT49" s="134"/>
      <c r="CRU49" s="134"/>
      <c r="CRV49" s="134"/>
      <c r="CRW49" s="134"/>
      <c r="CRX49" s="134"/>
      <c r="CRY49" s="134"/>
      <c r="CRZ49" s="134"/>
      <c r="CSA49" s="134"/>
      <c r="CSB49" s="134"/>
      <c r="CSC49" s="134"/>
      <c r="CSD49" s="134"/>
      <c r="CSE49" s="134"/>
      <c r="CSF49" s="134"/>
      <c r="CSG49" s="134"/>
      <c r="CSH49" s="134"/>
      <c r="CSI49" s="134"/>
      <c r="CSJ49" s="134"/>
      <c r="CSK49" s="134"/>
      <c r="CSL49" s="134"/>
      <c r="CSM49" s="134"/>
      <c r="CSN49" s="134"/>
      <c r="CSO49" s="134"/>
      <c r="CSP49" s="134"/>
      <c r="CSQ49" s="134"/>
      <c r="CSR49" s="134"/>
      <c r="CSS49" s="134"/>
      <c r="CST49" s="134"/>
      <c r="CSU49" s="134"/>
      <c r="CSV49" s="134"/>
      <c r="CSW49" s="134"/>
      <c r="CSX49" s="134"/>
      <c r="CSY49" s="134"/>
      <c r="CSZ49" s="134"/>
      <c r="CTA49" s="134"/>
      <c r="CTB49" s="134"/>
      <c r="CTC49" s="134"/>
      <c r="CTD49" s="134"/>
      <c r="CTE49" s="134"/>
      <c r="CTF49" s="134"/>
      <c r="CTG49" s="134"/>
      <c r="CTH49" s="134"/>
      <c r="CTI49" s="134"/>
      <c r="CTJ49" s="134"/>
      <c r="CTK49" s="134"/>
      <c r="CTL49" s="134"/>
      <c r="CTM49" s="134"/>
      <c r="CTN49" s="134"/>
      <c r="CTO49" s="134"/>
      <c r="CTP49" s="134"/>
      <c r="CTQ49" s="134"/>
      <c r="CTR49" s="134"/>
      <c r="CTS49" s="134"/>
      <c r="CTT49" s="134"/>
      <c r="CTU49" s="134"/>
      <c r="CTV49" s="134"/>
      <c r="CTW49" s="134"/>
      <c r="CTX49" s="134"/>
      <c r="CTY49" s="134"/>
      <c r="CTZ49" s="134"/>
      <c r="CUA49" s="134"/>
      <c r="CUB49" s="134"/>
      <c r="CUC49" s="134"/>
      <c r="CUD49" s="134"/>
      <c r="CUE49" s="134"/>
      <c r="CUF49" s="134"/>
      <c r="CUG49" s="134"/>
      <c r="CUH49" s="134"/>
      <c r="CUI49" s="134"/>
      <c r="CUJ49" s="134"/>
      <c r="CUK49" s="134"/>
      <c r="CUL49" s="134"/>
      <c r="CUM49" s="134"/>
      <c r="CUN49" s="134"/>
      <c r="CUO49" s="134"/>
      <c r="CUP49" s="134"/>
      <c r="CUQ49" s="134"/>
      <c r="CUR49" s="134"/>
      <c r="CUS49" s="134"/>
      <c r="CUT49" s="134"/>
      <c r="CUU49" s="134"/>
      <c r="CUV49" s="134"/>
      <c r="CUW49" s="134"/>
      <c r="CUX49" s="134"/>
      <c r="CUY49" s="134"/>
      <c r="CUZ49" s="134"/>
      <c r="CVA49" s="134"/>
      <c r="CVB49" s="134"/>
      <c r="CVC49" s="134"/>
      <c r="CVD49" s="134"/>
      <c r="CVE49" s="134"/>
      <c r="CVF49" s="134"/>
      <c r="CVG49" s="134"/>
      <c r="CVH49" s="134"/>
      <c r="CVI49" s="134"/>
      <c r="CVJ49" s="134"/>
      <c r="CVK49" s="134"/>
      <c r="CVL49" s="134"/>
      <c r="CVM49" s="134"/>
      <c r="CVN49" s="134"/>
      <c r="CVO49" s="134"/>
      <c r="CVP49" s="134"/>
      <c r="CVQ49" s="134"/>
      <c r="CVR49" s="134"/>
      <c r="CVS49" s="134"/>
      <c r="CVT49" s="134"/>
      <c r="CVU49" s="134"/>
      <c r="CVV49" s="134"/>
      <c r="CVW49" s="134"/>
      <c r="CVX49" s="134"/>
      <c r="CVY49" s="134"/>
      <c r="CVZ49" s="134"/>
      <c r="CWA49" s="134"/>
      <c r="CWB49" s="134"/>
      <c r="CWC49" s="134"/>
      <c r="CWD49" s="134"/>
      <c r="CWE49" s="134"/>
      <c r="CWF49" s="134"/>
      <c r="CWG49" s="134"/>
      <c r="CWH49" s="134"/>
      <c r="CWI49" s="134"/>
      <c r="CWJ49" s="134"/>
      <c r="CWK49" s="134"/>
      <c r="CWL49" s="134"/>
      <c r="CWM49" s="134"/>
      <c r="CWN49" s="134"/>
      <c r="CWO49" s="134"/>
      <c r="CWP49" s="134"/>
      <c r="CWQ49" s="134"/>
      <c r="CWR49" s="134"/>
      <c r="CWS49" s="134"/>
      <c r="CWT49" s="134"/>
      <c r="CWU49" s="134"/>
      <c r="CWV49" s="134"/>
      <c r="CWW49" s="134"/>
      <c r="CWX49" s="134"/>
      <c r="CWY49" s="134"/>
      <c r="CWZ49" s="134"/>
      <c r="CXA49" s="134"/>
      <c r="CXB49" s="134"/>
      <c r="CXC49" s="134"/>
      <c r="CXD49" s="134"/>
      <c r="CXE49" s="134"/>
      <c r="CXF49" s="134"/>
      <c r="CXG49" s="134"/>
      <c r="CXH49" s="134"/>
      <c r="CXI49" s="134"/>
      <c r="CXJ49" s="134"/>
      <c r="CXK49" s="134"/>
      <c r="CXL49" s="134"/>
      <c r="CXM49" s="134"/>
      <c r="CXN49" s="134"/>
      <c r="CXO49" s="134"/>
      <c r="CXP49" s="134"/>
      <c r="CXQ49" s="134"/>
      <c r="CXR49" s="134"/>
      <c r="CXS49" s="134"/>
      <c r="CXT49" s="134"/>
      <c r="CXU49" s="134"/>
      <c r="CXV49" s="134"/>
      <c r="CXW49" s="134"/>
      <c r="CXX49" s="134"/>
      <c r="CXY49" s="134"/>
      <c r="CXZ49" s="134"/>
      <c r="CYA49" s="134"/>
      <c r="CYB49" s="134"/>
      <c r="CYC49" s="134"/>
      <c r="CYD49" s="134"/>
      <c r="CYE49" s="134"/>
      <c r="CYF49" s="134"/>
      <c r="CYG49" s="134"/>
      <c r="CYH49" s="134"/>
      <c r="CYI49" s="134"/>
      <c r="CYJ49" s="134"/>
      <c r="CYK49" s="134"/>
      <c r="CYL49" s="134"/>
      <c r="CYM49" s="134"/>
      <c r="CYN49" s="134"/>
      <c r="CYO49" s="134"/>
      <c r="CYP49" s="134"/>
      <c r="CYQ49" s="134"/>
      <c r="CYR49" s="134"/>
      <c r="CYS49" s="134"/>
      <c r="CYT49" s="134"/>
      <c r="CYU49" s="134"/>
      <c r="CYV49" s="134"/>
      <c r="CYW49" s="134"/>
      <c r="CYX49" s="134"/>
      <c r="CYY49" s="134"/>
      <c r="CYZ49" s="134"/>
      <c r="CZA49" s="134"/>
      <c r="CZB49" s="134"/>
      <c r="CZC49" s="134"/>
      <c r="CZD49" s="134"/>
      <c r="CZE49" s="134"/>
      <c r="CZF49" s="134"/>
      <c r="CZG49" s="134"/>
      <c r="CZH49" s="134"/>
      <c r="CZI49" s="134"/>
      <c r="CZJ49" s="134"/>
      <c r="CZK49" s="134"/>
      <c r="CZL49" s="134"/>
      <c r="CZM49" s="134"/>
      <c r="CZN49" s="134"/>
      <c r="CZO49" s="134"/>
      <c r="CZP49" s="134"/>
      <c r="CZQ49" s="134"/>
      <c r="CZR49" s="134"/>
      <c r="CZS49" s="134"/>
      <c r="CZT49" s="134"/>
      <c r="CZU49" s="134"/>
      <c r="CZV49" s="134"/>
      <c r="CZW49" s="134"/>
      <c r="CZX49" s="134"/>
      <c r="CZY49" s="134"/>
      <c r="CZZ49" s="134"/>
      <c r="DAA49" s="134"/>
      <c r="DAB49" s="134"/>
      <c r="DAC49" s="134"/>
      <c r="DAD49" s="134"/>
      <c r="DAE49" s="134"/>
      <c r="DAF49" s="134"/>
      <c r="DAG49" s="134"/>
      <c r="DAH49" s="134"/>
      <c r="DAI49" s="134"/>
      <c r="DAJ49" s="134"/>
      <c r="DAK49" s="134"/>
      <c r="DAL49" s="134"/>
      <c r="DAM49" s="134"/>
      <c r="DAN49" s="134"/>
      <c r="DAO49" s="134"/>
      <c r="DAP49" s="134"/>
      <c r="DAQ49" s="134"/>
      <c r="DAR49" s="134"/>
      <c r="DAS49" s="134"/>
      <c r="DAT49" s="134"/>
      <c r="DAU49" s="134"/>
      <c r="DAV49" s="134"/>
      <c r="DAW49" s="134"/>
      <c r="DAX49" s="134"/>
      <c r="DAY49" s="134"/>
      <c r="DAZ49" s="134"/>
      <c r="DBA49" s="134"/>
      <c r="DBB49" s="134"/>
      <c r="DBC49" s="134"/>
      <c r="DBD49" s="134"/>
      <c r="DBE49" s="134"/>
      <c r="DBF49" s="134"/>
      <c r="DBG49" s="134"/>
      <c r="DBH49" s="134"/>
      <c r="DBI49" s="134"/>
      <c r="DBJ49" s="134"/>
      <c r="DBK49" s="134"/>
      <c r="DBL49" s="134"/>
      <c r="DBM49" s="134"/>
      <c r="DBN49" s="134"/>
      <c r="DBO49" s="134"/>
      <c r="DBP49" s="134"/>
      <c r="DBQ49" s="134"/>
      <c r="DBR49" s="134"/>
      <c r="DBS49" s="134"/>
      <c r="DBT49" s="134"/>
      <c r="DBU49" s="134"/>
      <c r="DBV49" s="134"/>
      <c r="DBW49" s="134"/>
      <c r="DBX49" s="134"/>
      <c r="DBY49" s="134"/>
      <c r="DBZ49" s="134"/>
      <c r="DCA49" s="134"/>
      <c r="DCB49" s="134"/>
      <c r="DCC49" s="134"/>
      <c r="DCD49" s="134"/>
      <c r="DCE49" s="134"/>
      <c r="DCF49" s="134"/>
      <c r="DCG49" s="134"/>
      <c r="DCH49" s="134"/>
      <c r="DCI49" s="134"/>
      <c r="DCJ49" s="134"/>
      <c r="DCK49" s="134"/>
      <c r="DCL49" s="134"/>
      <c r="DCM49" s="134"/>
      <c r="DCN49" s="134"/>
      <c r="DCO49" s="134"/>
      <c r="DCP49" s="134"/>
      <c r="DCQ49" s="134"/>
      <c r="DCR49" s="134"/>
      <c r="DCS49" s="134"/>
      <c r="DCT49" s="134"/>
      <c r="DCU49" s="134"/>
      <c r="DCV49" s="134"/>
      <c r="DCW49" s="134"/>
      <c r="DCX49" s="134"/>
      <c r="DCY49" s="134"/>
      <c r="DCZ49" s="134"/>
      <c r="DDA49" s="134"/>
      <c r="DDB49" s="134"/>
      <c r="DDC49" s="134"/>
      <c r="DDD49" s="134"/>
      <c r="DDE49" s="134"/>
      <c r="DDF49" s="134"/>
      <c r="DDG49" s="134"/>
      <c r="DDH49" s="134"/>
      <c r="DDI49" s="134"/>
      <c r="DDJ49" s="134"/>
      <c r="DDK49" s="134"/>
      <c r="DDL49" s="134"/>
      <c r="DDM49" s="134"/>
      <c r="DDN49" s="134"/>
      <c r="DDO49" s="134"/>
      <c r="DDP49" s="134"/>
      <c r="DDQ49" s="134"/>
      <c r="DDR49" s="134"/>
      <c r="DDS49" s="134"/>
      <c r="DDT49" s="134"/>
      <c r="DDU49" s="134"/>
      <c r="DDV49" s="134"/>
      <c r="DDW49" s="134"/>
      <c r="DDX49" s="134"/>
      <c r="DDY49" s="134"/>
      <c r="DDZ49" s="134"/>
      <c r="DEA49" s="134"/>
      <c r="DEB49" s="134"/>
      <c r="DEC49" s="134"/>
      <c r="DED49" s="134"/>
      <c r="DEE49" s="134"/>
      <c r="DEF49" s="134"/>
      <c r="DEG49" s="134"/>
      <c r="DEH49" s="134"/>
      <c r="DEI49" s="134"/>
      <c r="DEJ49" s="134"/>
      <c r="DEK49" s="134"/>
      <c r="DEL49" s="134"/>
      <c r="DEM49" s="134"/>
      <c r="DEN49" s="134"/>
      <c r="DEO49" s="134"/>
      <c r="DEP49" s="134"/>
      <c r="DEQ49" s="134"/>
      <c r="DER49" s="134"/>
      <c r="DES49" s="134"/>
      <c r="DET49" s="134"/>
      <c r="DEU49" s="134"/>
      <c r="DEV49" s="134"/>
      <c r="DEW49" s="134"/>
      <c r="DEX49" s="134"/>
      <c r="DEY49" s="134"/>
      <c r="DEZ49" s="134"/>
      <c r="DFA49" s="134"/>
      <c r="DFB49" s="134"/>
      <c r="DFC49" s="134"/>
      <c r="DFD49" s="134"/>
      <c r="DFE49" s="134"/>
      <c r="DFF49" s="134"/>
      <c r="DFG49" s="134"/>
      <c r="DFH49" s="134"/>
      <c r="DFI49" s="134"/>
      <c r="DFJ49" s="134"/>
      <c r="DFK49" s="134"/>
      <c r="DFL49" s="134"/>
      <c r="DFM49" s="134"/>
      <c r="DFN49" s="134"/>
      <c r="DFO49" s="134"/>
      <c r="DFP49" s="134"/>
      <c r="DFQ49" s="134"/>
      <c r="DFR49" s="134"/>
      <c r="DFS49" s="134"/>
      <c r="DFT49" s="134"/>
      <c r="DFU49" s="134"/>
      <c r="DFV49" s="134"/>
      <c r="DFW49" s="134"/>
      <c r="DFX49" s="134"/>
      <c r="DFY49" s="134"/>
      <c r="DFZ49" s="134"/>
      <c r="DGA49" s="134"/>
      <c r="DGB49" s="134"/>
      <c r="DGC49" s="134"/>
      <c r="DGD49" s="134"/>
      <c r="DGE49" s="134"/>
      <c r="DGF49" s="134"/>
      <c r="DGG49" s="134"/>
      <c r="DGH49" s="134"/>
      <c r="DGI49" s="134"/>
      <c r="DGJ49" s="134"/>
      <c r="DGK49" s="134"/>
      <c r="DGL49" s="134"/>
      <c r="DGM49" s="134"/>
      <c r="DGN49" s="134"/>
      <c r="DGO49" s="134"/>
      <c r="DGP49" s="134"/>
      <c r="DGQ49" s="134"/>
      <c r="DGR49" s="134"/>
      <c r="DGS49" s="134"/>
      <c r="DGT49" s="134"/>
      <c r="DGU49" s="134"/>
      <c r="DGV49" s="134"/>
      <c r="DGW49" s="134"/>
      <c r="DGX49" s="134"/>
      <c r="DGY49" s="134"/>
      <c r="DGZ49" s="134"/>
      <c r="DHA49" s="134"/>
      <c r="DHB49" s="134"/>
      <c r="DHC49" s="134"/>
      <c r="DHD49" s="134"/>
      <c r="DHE49" s="134"/>
      <c r="DHF49" s="134"/>
      <c r="DHG49" s="134"/>
      <c r="DHH49" s="134"/>
      <c r="DHI49" s="134"/>
      <c r="DHJ49" s="134"/>
      <c r="DHK49" s="134"/>
      <c r="DHL49" s="134"/>
      <c r="DHM49" s="134"/>
      <c r="DHN49" s="134"/>
      <c r="DHO49" s="134"/>
      <c r="DHP49" s="134"/>
      <c r="DHQ49" s="134"/>
      <c r="DHR49" s="134"/>
      <c r="DHS49" s="134"/>
      <c r="DHT49" s="134"/>
      <c r="DHU49" s="134"/>
      <c r="DHV49" s="134"/>
      <c r="DHW49" s="134"/>
      <c r="DHX49" s="134"/>
      <c r="DHY49" s="134"/>
      <c r="DHZ49" s="134"/>
      <c r="DIA49" s="134"/>
      <c r="DIB49" s="134"/>
      <c r="DIC49" s="134"/>
      <c r="DID49" s="134"/>
      <c r="DIE49" s="134"/>
      <c r="DIF49" s="134"/>
      <c r="DIG49" s="134"/>
      <c r="DIH49" s="134"/>
      <c r="DII49" s="134"/>
      <c r="DIJ49" s="134"/>
      <c r="DIK49" s="134"/>
      <c r="DIL49" s="134"/>
      <c r="DIM49" s="134"/>
      <c r="DIN49" s="134"/>
      <c r="DIO49" s="134"/>
      <c r="DIP49" s="134"/>
      <c r="DIQ49" s="134"/>
      <c r="DIR49" s="134"/>
      <c r="DIS49" s="134"/>
      <c r="DIT49" s="134"/>
      <c r="DIU49" s="134"/>
      <c r="DIV49" s="134"/>
      <c r="DIW49" s="134"/>
      <c r="DIX49" s="134"/>
      <c r="DIY49" s="134"/>
      <c r="DIZ49" s="134"/>
      <c r="DJA49" s="134"/>
      <c r="DJB49" s="134"/>
      <c r="DJC49" s="134"/>
      <c r="DJD49" s="134"/>
      <c r="DJE49" s="134"/>
      <c r="DJF49" s="134"/>
      <c r="DJG49" s="134"/>
      <c r="DJH49" s="134"/>
      <c r="DJI49" s="134"/>
      <c r="DJJ49" s="134"/>
      <c r="DJK49" s="134"/>
      <c r="DJL49" s="134"/>
      <c r="DJM49" s="134"/>
      <c r="DJN49" s="134"/>
      <c r="DJO49" s="134"/>
      <c r="DJP49" s="134"/>
      <c r="DJQ49" s="134"/>
      <c r="DJR49" s="134"/>
      <c r="DJS49" s="134"/>
      <c r="DJT49" s="134"/>
      <c r="DJU49" s="134"/>
      <c r="DJV49" s="134"/>
      <c r="DJW49" s="134"/>
      <c r="DJX49" s="134"/>
      <c r="DJY49" s="134"/>
      <c r="DJZ49" s="134"/>
      <c r="DKA49" s="134"/>
      <c r="DKB49" s="134"/>
      <c r="DKC49" s="134"/>
      <c r="DKD49" s="134"/>
      <c r="DKE49" s="134"/>
      <c r="DKF49" s="134"/>
      <c r="DKG49" s="134"/>
      <c r="DKH49" s="134"/>
      <c r="DKI49" s="134"/>
      <c r="DKJ49" s="134"/>
      <c r="DKK49" s="134"/>
      <c r="DKL49" s="134"/>
      <c r="DKM49" s="134"/>
      <c r="DKN49" s="134"/>
      <c r="DKO49" s="134"/>
      <c r="DKP49" s="134"/>
      <c r="DKQ49" s="134"/>
      <c r="DKR49" s="134"/>
      <c r="DKS49" s="134"/>
      <c r="DKT49" s="134"/>
      <c r="DKU49" s="134"/>
      <c r="DKV49" s="134"/>
      <c r="DKW49" s="134"/>
      <c r="DKX49" s="134"/>
      <c r="DKY49" s="134"/>
      <c r="DKZ49" s="134"/>
      <c r="DLA49" s="134"/>
      <c r="DLB49" s="134"/>
      <c r="DLC49" s="134"/>
      <c r="DLD49" s="134"/>
      <c r="DLE49" s="134"/>
      <c r="DLF49" s="134"/>
      <c r="DLG49" s="134"/>
      <c r="DLH49" s="134"/>
      <c r="DLI49" s="134"/>
      <c r="DLJ49" s="134"/>
      <c r="DLK49" s="134"/>
      <c r="DLL49" s="134"/>
      <c r="DLM49" s="134"/>
      <c r="DLN49" s="134"/>
      <c r="DLO49" s="134"/>
      <c r="DLP49" s="134"/>
      <c r="DLQ49" s="134"/>
      <c r="DLR49" s="134"/>
      <c r="DLS49" s="134"/>
      <c r="DLT49" s="134"/>
      <c r="DLU49" s="134"/>
      <c r="DLV49" s="134"/>
      <c r="DLW49" s="134"/>
      <c r="DLX49" s="134"/>
      <c r="DLY49" s="134"/>
      <c r="DLZ49" s="134"/>
      <c r="DMA49" s="134"/>
      <c r="DMB49" s="134"/>
      <c r="DMC49" s="134"/>
      <c r="DMD49" s="134"/>
      <c r="DME49" s="134"/>
      <c r="DMF49" s="134"/>
      <c r="DMG49" s="134"/>
      <c r="DMH49" s="134"/>
      <c r="DMI49" s="134"/>
      <c r="DMJ49" s="134"/>
      <c r="DMK49" s="134"/>
      <c r="DML49" s="134"/>
      <c r="DMM49" s="134"/>
      <c r="DMN49" s="134"/>
      <c r="DMO49" s="134"/>
      <c r="DMP49" s="134"/>
      <c r="DMQ49" s="134"/>
      <c r="DMR49" s="134"/>
      <c r="DMS49" s="134"/>
      <c r="DMT49" s="134"/>
      <c r="DMU49" s="134"/>
      <c r="DMV49" s="134"/>
      <c r="DMW49" s="134"/>
      <c r="DMX49" s="134"/>
      <c r="DMY49" s="134"/>
      <c r="DMZ49" s="134"/>
      <c r="DNA49" s="134"/>
      <c r="DNB49" s="134"/>
      <c r="DNC49" s="134"/>
      <c r="DND49" s="134"/>
      <c r="DNE49" s="134"/>
      <c r="DNF49" s="134"/>
      <c r="DNG49" s="134"/>
      <c r="DNH49" s="134"/>
      <c r="DNI49" s="134"/>
      <c r="DNJ49" s="134"/>
      <c r="DNK49" s="134"/>
      <c r="DNL49" s="134"/>
      <c r="DNM49" s="134"/>
      <c r="DNN49" s="134"/>
      <c r="DNO49" s="134"/>
      <c r="DNP49" s="134"/>
      <c r="DNQ49" s="134"/>
      <c r="DNR49" s="134"/>
      <c r="DNS49" s="134"/>
      <c r="DNT49" s="134"/>
      <c r="DNU49" s="134"/>
      <c r="DNV49" s="134"/>
      <c r="DNW49" s="134"/>
      <c r="DNX49" s="134"/>
      <c r="DNY49" s="134"/>
      <c r="DNZ49" s="134"/>
      <c r="DOA49" s="134"/>
      <c r="DOB49" s="134"/>
      <c r="DOC49" s="134"/>
      <c r="DOD49" s="134"/>
      <c r="DOE49" s="134"/>
      <c r="DOF49" s="134"/>
      <c r="DOG49" s="134"/>
      <c r="DOH49" s="134"/>
      <c r="DOI49" s="134"/>
      <c r="DOJ49" s="134"/>
      <c r="DOK49" s="134"/>
      <c r="DOL49" s="134"/>
      <c r="DOM49" s="134"/>
      <c r="DON49" s="134"/>
      <c r="DOO49" s="134"/>
      <c r="DOP49" s="134"/>
      <c r="DOQ49" s="134"/>
      <c r="DOR49" s="134"/>
      <c r="DOS49" s="134"/>
      <c r="DOT49" s="134"/>
      <c r="DOU49" s="134"/>
      <c r="DOV49" s="134"/>
      <c r="DOW49" s="134"/>
      <c r="DOX49" s="134"/>
      <c r="DOY49" s="134"/>
      <c r="DOZ49" s="134"/>
      <c r="DPA49" s="134"/>
      <c r="DPB49" s="134"/>
      <c r="DPC49" s="134"/>
      <c r="DPD49" s="134"/>
      <c r="DPE49" s="134"/>
      <c r="DPF49" s="134"/>
      <c r="DPG49" s="134"/>
      <c r="DPH49" s="134"/>
      <c r="DPI49" s="134"/>
      <c r="DPJ49" s="134"/>
      <c r="DPK49" s="134"/>
      <c r="DPL49" s="134"/>
      <c r="DPM49" s="134"/>
      <c r="DPN49" s="134"/>
      <c r="DPO49" s="134"/>
      <c r="DPP49" s="134"/>
      <c r="DPQ49" s="134"/>
      <c r="DPR49" s="134"/>
      <c r="DPS49" s="134"/>
      <c r="DPT49" s="134"/>
      <c r="DPU49" s="134"/>
      <c r="DPV49" s="134"/>
      <c r="DPW49" s="134"/>
      <c r="DPX49" s="134"/>
      <c r="DPY49" s="134"/>
      <c r="DPZ49" s="134"/>
      <c r="DQA49" s="134"/>
      <c r="DQB49" s="134"/>
      <c r="DQC49" s="134"/>
      <c r="DQD49" s="134"/>
      <c r="DQE49" s="134"/>
      <c r="DQF49" s="134"/>
      <c r="DQG49" s="134"/>
      <c r="DQH49" s="134"/>
      <c r="DQI49" s="134"/>
      <c r="DQJ49" s="134"/>
      <c r="DQK49" s="134"/>
      <c r="DQL49" s="134"/>
      <c r="DQM49" s="134"/>
      <c r="DQN49" s="134"/>
      <c r="DQO49" s="134"/>
      <c r="DQP49" s="134"/>
      <c r="DQQ49" s="134"/>
      <c r="DQR49" s="134"/>
      <c r="DQS49" s="134"/>
      <c r="DQT49" s="134"/>
      <c r="DQU49" s="134"/>
      <c r="DQV49" s="134"/>
      <c r="DQW49" s="134"/>
      <c r="DQX49" s="134"/>
      <c r="DQY49" s="134"/>
      <c r="DQZ49" s="134"/>
      <c r="DRA49" s="134"/>
      <c r="DRB49" s="134"/>
      <c r="DRC49" s="134"/>
      <c r="DRD49" s="134"/>
      <c r="DRE49" s="134"/>
      <c r="DRF49" s="134"/>
      <c r="DRG49" s="134"/>
      <c r="DRH49" s="134"/>
      <c r="DRI49" s="134"/>
      <c r="DRJ49" s="134"/>
      <c r="DRK49" s="134"/>
      <c r="DRL49" s="134"/>
      <c r="DRM49" s="134"/>
      <c r="DRN49" s="134"/>
      <c r="DRO49" s="134"/>
      <c r="DRP49" s="134"/>
      <c r="DRQ49" s="134"/>
      <c r="DRR49" s="134"/>
      <c r="DRS49" s="134"/>
      <c r="DRT49" s="134"/>
      <c r="DRU49" s="134"/>
      <c r="DRV49" s="134"/>
      <c r="DRW49" s="134"/>
      <c r="DRX49" s="134"/>
      <c r="DRY49" s="134"/>
      <c r="DRZ49" s="134"/>
      <c r="DSA49" s="134"/>
      <c r="DSB49" s="134"/>
      <c r="DSC49" s="134"/>
      <c r="DSD49" s="134"/>
      <c r="DSE49" s="134"/>
      <c r="DSF49" s="134"/>
      <c r="DSG49" s="134"/>
      <c r="DSH49" s="134"/>
      <c r="DSI49" s="134"/>
      <c r="DSJ49" s="134"/>
      <c r="DSK49" s="134"/>
      <c r="DSL49" s="134"/>
      <c r="DSM49" s="134"/>
      <c r="DSN49" s="134"/>
      <c r="DSO49" s="134"/>
      <c r="DSP49" s="134"/>
      <c r="DSQ49" s="134"/>
      <c r="DSR49" s="134"/>
      <c r="DSS49" s="134"/>
      <c r="DST49" s="134"/>
      <c r="DSU49" s="134"/>
      <c r="DSV49" s="134"/>
      <c r="DSW49" s="134"/>
      <c r="DSX49" s="134"/>
      <c r="DSY49" s="134"/>
      <c r="DSZ49" s="134"/>
      <c r="DTA49" s="134"/>
      <c r="DTB49" s="134"/>
      <c r="DTC49" s="134"/>
      <c r="DTD49" s="134"/>
      <c r="DTE49" s="134"/>
      <c r="DTF49" s="134"/>
      <c r="DTG49" s="134"/>
      <c r="DTH49" s="134"/>
      <c r="DTI49" s="134"/>
      <c r="DTJ49" s="134"/>
      <c r="DTK49" s="134"/>
      <c r="DTL49" s="134"/>
      <c r="DTM49" s="134"/>
      <c r="DTN49" s="134"/>
      <c r="DTO49" s="134"/>
      <c r="DTP49" s="134"/>
      <c r="DTQ49" s="134"/>
      <c r="DTR49" s="134"/>
      <c r="DTS49" s="134"/>
      <c r="DTT49" s="134"/>
      <c r="DTU49" s="134"/>
      <c r="DTV49" s="134"/>
      <c r="DTW49" s="134"/>
      <c r="DTX49" s="134"/>
      <c r="DTY49" s="134"/>
      <c r="DTZ49" s="134"/>
      <c r="DUA49" s="134"/>
      <c r="DUB49" s="134"/>
      <c r="DUC49" s="134"/>
      <c r="DUD49" s="134"/>
      <c r="DUE49" s="134"/>
      <c r="DUF49" s="134"/>
      <c r="DUG49" s="134"/>
      <c r="DUH49" s="134"/>
      <c r="DUI49" s="134"/>
      <c r="DUJ49" s="134"/>
      <c r="DUK49" s="134"/>
      <c r="DUL49" s="134"/>
      <c r="DUM49" s="134"/>
      <c r="DUN49" s="134"/>
      <c r="DUO49" s="134"/>
      <c r="DUP49" s="134"/>
      <c r="DUQ49" s="134"/>
      <c r="DUR49" s="134"/>
      <c r="DUS49" s="134"/>
      <c r="DUT49" s="134"/>
      <c r="DUU49" s="134"/>
      <c r="DUV49" s="134"/>
      <c r="DUW49" s="134"/>
      <c r="DUX49" s="134"/>
      <c r="DUY49" s="134"/>
      <c r="DUZ49" s="134"/>
      <c r="DVA49" s="134"/>
      <c r="DVB49" s="134"/>
      <c r="DVC49" s="134"/>
      <c r="DVD49" s="134"/>
      <c r="DVE49" s="134"/>
      <c r="DVF49" s="134"/>
      <c r="DVG49" s="134"/>
      <c r="DVH49" s="134"/>
      <c r="DVI49" s="134"/>
      <c r="DVJ49" s="134"/>
      <c r="DVK49" s="134"/>
      <c r="DVL49" s="134"/>
      <c r="DVM49" s="134"/>
      <c r="DVN49" s="134"/>
      <c r="DVO49" s="134"/>
      <c r="DVP49" s="134"/>
      <c r="DVQ49" s="134"/>
      <c r="DVR49" s="134"/>
      <c r="DVS49" s="134"/>
      <c r="DVT49" s="134"/>
      <c r="DVU49" s="134"/>
      <c r="DVV49" s="134"/>
      <c r="DVW49" s="134"/>
      <c r="DVX49" s="134"/>
      <c r="DVY49" s="134"/>
      <c r="DVZ49" s="134"/>
      <c r="DWA49" s="134"/>
      <c r="DWB49" s="134"/>
      <c r="DWC49" s="134"/>
      <c r="DWD49" s="134"/>
      <c r="DWE49" s="134"/>
      <c r="DWF49" s="134"/>
      <c r="DWG49" s="134"/>
      <c r="DWH49" s="134"/>
      <c r="DWI49" s="134"/>
      <c r="DWJ49" s="134"/>
      <c r="DWK49" s="134"/>
      <c r="DWL49" s="134"/>
      <c r="DWM49" s="134"/>
      <c r="DWN49" s="134"/>
      <c r="DWO49" s="134"/>
      <c r="DWP49" s="134"/>
      <c r="DWQ49" s="134"/>
      <c r="DWR49" s="134"/>
      <c r="DWS49" s="134"/>
      <c r="DWT49" s="134"/>
      <c r="DWU49" s="134"/>
      <c r="DWV49" s="134"/>
      <c r="DWW49" s="134"/>
      <c r="DWX49" s="134"/>
      <c r="DWY49" s="134"/>
      <c r="DWZ49" s="134"/>
      <c r="DXA49" s="134"/>
      <c r="DXB49" s="134"/>
      <c r="DXC49" s="134"/>
      <c r="DXD49" s="134"/>
      <c r="DXE49" s="134"/>
      <c r="DXF49" s="134"/>
      <c r="DXG49" s="134"/>
      <c r="DXH49" s="134"/>
      <c r="DXI49" s="134"/>
      <c r="DXJ49" s="134"/>
      <c r="DXK49" s="134"/>
      <c r="DXL49" s="134"/>
      <c r="DXM49" s="134"/>
      <c r="DXN49" s="134"/>
      <c r="DXO49" s="134"/>
      <c r="DXP49" s="134"/>
      <c r="DXQ49" s="134"/>
      <c r="DXR49" s="134"/>
      <c r="DXS49" s="134"/>
      <c r="DXT49" s="134"/>
      <c r="DXU49" s="134"/>
      <c r="DXV49" s="134"/>
      <c r="DXW49" s="134"/>
      <c r="DXX49" s="134"/>
      <c r="DXY49" s="134"/>
      <c r="DXZ49" s="134"/>
      <c r="DYA49" s="134"/>
      <c r="DYB49" s="134"/>
      <c r="DYC49" s="134"/>
      <c r="DYD49" s="134"/>
      <c r="DYE49" s="134"/>
      <c r="DYF49" s="134"/>
      <c r="DYG49" s="134"/>
      <c r="DYH49" s="134"/>
      <c r="DYI49" s="134"/>
      <c r="DYJ49" s="134"/>
      <c r="DYK49" s="134"/>
      <c r="DYL49" s="134"/>
      <c r="DYM49" s="134"/>
      <c r="DYN49" s="134"/>
      <c r="DYO49" s="134"/>
      <c r="DYP49" s="134"/>
      <c r="DYQ49" s="134"/>
      <c r="DYR49" s="134"/>
      <c r="DYS49" s="134"/>
      <c r="DYT49" s="134"/>
      <c r="DYU49" s="134"/>
      <c r="DYV49" s="134"/>
      <c r="DYW49" s="134"/>
      <c r="DYX49" s="134"/>
      <c r="DYY49" s="134"/>
      <c r="DYZ49" s="134"/>
      <c r="DZA49" s="134"/>
      <c r="DZB49" s="134"/>
      <c r="DZC49" s="134"/>
      <c r="DZD49" s="134"/>
      <c r="DZE49" s="134"/>
      <c r="DZF49" s="134"/>
      <c r="DZG49" s="134"/>
      <c r="DZH49" s="134"/>
      <c r="DZI49" s="134"/>
      <c r="DZJ49" s="134"/>
      <c r="DZK49" s="134"/>
      <c r="DZL49" s="134"/>
      <c r="DZM49" s="134"/>
      <c r="DZN49" s="134"/>
      <c r="DZO49" s="134"/>
      <c r="DZP49" s="134"/>
      <c r="DZQ49" s="134"/>
      <c r="DZR49" s="134"/>
      <c r="DZS49" s="134"/>
      <c r="DZT49" s="134"/>
      <c r="DZU49" s="134"/>
      <c r="DZV49" s="134"/>
      <c r="DZW49" s="134"/>
      <c r="DZX49" s="134"/>
      <c r="DZY49" s="134"/>
      <c r="DZZ49" s="134"/>
      <c r="EAA49" s="134"/>
      <c r="EAB49" s="134"/>
      <c r="EAC49" s="134"/>
      <c r="EAD49" s="134"/>
      <c r="EAE49" s="134"/>
      <c r="EAF49" s="134"/>
      <c r="EAG49" s="134"/>
      <c r="EAH49" s="134"/>
      <c r="EAI49" s="134"/>
      <c r="EAJ49" s="134"/>
      <c r="EAK49" s="134"/>
      <c r="EAL49" s="134"/>
      <c r="EAM49" s="134"/>
      <c r="EAN49" s="134"/>
      <c r="EAO49" s="134"/>
      <c r="EAP49" s="134"/>
      <c r="EAQ49" s="134"/>
      <c r="EAR49" s="134"/>
      <c r="EAS49" s="134"/>
      <c r="EAT49" s="134"/>
      <c r="EAU49" s="134"/>
      <c r="EAV49" s="134"/>
      <c r="EAW49" s="134"/>
      <c r="EAX49" s="134"/>
      <c r="EAY49" s="134"/>
      <c r="EAZ49" s="134"/>
      <c r="EBA49" s="134"/>
      <c r="EBB49" s="134"/>
      <c r="EBC49" s="134"/>
      <c r="EBD49" s="134"/>
      <c r="EBE49" s="134"/>
      <c r="EBF49" s="134"/>
      <c r="EBG49" s="134"/>
      <c r="EBH49" s="134"/>
      <c r="EBI49" s="134"/>
      <c r="EBJ49" s="134"/>
      <c r="EBK49" s="134"/>
      <c r="EBL49" s="134"/>
      <c r="EBM49" s="134"/>
      <c r="EBN49" s="134"/>
      <c r="EBO49" s="134"/>
      <c r="EBP49" s="134"/>
      <c r="EBQ49" s="134"/>
      <c r="EBR49" s="134"/>
      <c r="EBS49" s="134"/>
      <c r="EBT49" s="134"/>
      <c r="EBU49" s="134"/>
      <c r="EBV49" s="134"/>
      <c r="EBW49" s="134"/>
      <c r="EBX49" s="134"/>
      <c r="EBY49" s="134"/>
      <c r="EBZ49" s="134"/>
      <c r="ECA49" s="134"/>
      <c r="ECB49" s="134"/>
      <c r="ECC49" s="134"/>
      <c r="ECD49" s="134"/>
      <c r="ECE49" s="134"/>
      <c r="ECF49" s="134"/>
      <c r="ECG49" s="134"/>
      <c r="ECH49" s="134"/>
      <c r="ECI49" s="134"/>
      <c r="ECJ49" s="134"/>
      <c r="ECK49" s="134"/>
      <c r="ECL49" s="134"/>
      <c r="ECM49" s="134"/>
      <c r="ECN49" s="134"/>
      <c r="ECO49" s="134"/>
      <c r="ECP49" s="134"/>
      <c r="ECQ49" s="134"/>
      <c r="ECR49" s="134"/>
      <c r="ECS49" s="134"/>
      <c r="ECT49" s="134"/>
      <c r="ECU49" s="134"/>
      <c r="ECV49" s="134"/>
      <c r="ECW49" s="134"/>
      <c r="ECX49" s="134"/>
      <c r="ECY49" s="134"/>
      <c r="ECZ49" s="134"/>
      <c r="EDA49" s="134"/>
      <c r="EDB49" s="134"/>
      <c r="EDC49" s="134"/>
      <c r="EDD49" s="134"/>
      <c r="EDE49" s="134"/>
      <c r="EDF49" s="134"/>
      <c r="EDG49" s="134"/>
      <c r="EDH49" s="134"/>
      <c r="EDI49" s="134"/>
      <c r="EDJ49" s="134"/>
      <c r="EDK49" s="134"/>
      <c r="EDL49" s="134"/>
      <c r="EDM49" s="134"/>
      <c r="EDN49" s="134"/>
      <c r="EDO49" s="134"/>
      <c r="EDP49" s="134"/>
      <c r="EDQ49" s="134"/>
      <c r="EDR49" s="134"/>
      <c r="EDS49" s="134"/>
      <c r="EDT49" s="134"/>
      <c r="EDU49" s="134"/>
      <c r="EDV49" s="134"/>
      <c r="EDW49" s="134"/>
      <c r="EDX49" s="134"/>
      <c r="EDY49" s="134"/>
      <c r="EDZ49" s="134"/>
      <c r="EEA49" s="134"/>
      <c r="EEB49" s="134"/>
      <c r="EEC49" s="134"/>
      <c r="EED49" s="134"/>
      <c r="EEE49" s="134"/>
      <c r="EEF49" s="134"/>
      <c r="EEG49" s="134"/>
      <c r="EEH49" s="134"/>
      <c r="EEI49" s="134"/>
      <c r="EEJ49" s="134"/>
      <c r="EEK49" s="134"/>
      <c r="EEL49" s="134"/>
      <c r="EEM49" s="134"/>
      <c r="EEN49" s="134"/>
      <c r="EEO49" s="134"/>
      <c r="EEP49" s="134"/>
      <c r="EEQ49" s="134"/>
      <c r="EER49" s="134"/>
      <c r="EES49" s="134"/>
      <c r="EET49" s="134"/>
      <c r="EEU49" s="134"/>
      <c r="EEV49" s="134"/>
      <c r="EEW49" s="134"/>
      <c r="EEX49" s="134"/>
      <c r="EEY49" s="134"/>
      <c r="EEZ49" s="134"/>
      <c r="EFA49" s="134"/>
      <c r="EFB49" s="134"/>
      <c r="EFC49" s="134"/>
      <c r="EFD49" s="134"/>
      <c r="EFE49" s="134"/>
      <c r="EFF49" s="134"/>
      <c r="EFG49" s="134"/>
      <c r="EFH49" s="134"/>
      <c r="EFI49" s="134"/>
      <c r="EFJ49" s="134"/>
      <c r="EFK49" s="134"/>
      <c r="EFL49" s="134"/>
      <c r="EFM49" s="134"/>
      <c r="EFN49" s="134"/>
      <c r="EFO49" s="134"/>
      <c r="EFP49" s="134"/>
      <c r="EFQ49" s="134"/>
      <c r="EFR49" s="134"/>
      <c r="EFS49" s="134"/>
      <c r="EFT49" s="134"/>
      <c r="EFU49" s="134"/>
      <c r="EFV49" s="134"/>
      <c r="EFW49" s="134"/>
      <c r="EFX49" s="134"/>
      <c r="EFY49" s="134"/>
      <c r="EFZ49" s="134"/>
      <c r="EGA49" s="134"/>
      <c r="EGB49" s="134"/>
      <c r="EGC49" s="134"/>
      <c r="EGD49" s="134"/>
      <c r="EGE49" s="134"/>
      <c r="EGF49" s="134"/>
      <c r="EGG49" s="134"/>
      <c r="EGH49" s="134"/>
      <c r="EGI49" s="134"/>
      <c r="EGJ49" s="134"/>
      <c r="EGK49" s="134"/>
      <c r="EGL49" s="134"/>
      <c r="EGM49" s="134"/>
      <c r="EGN49" s="134"/>
      <c r="EGO49" s="134"/>
      <c r="EGP49" s="134"/>
      <c r="EGQ49" s="134"/>
      <c r="EGR49" s="134"/>
      <c r="EGS49" s="134"/>
      <c r="EGT49" s="134"/>
      <c r="EGU49" s="134"/>
      <c r="EGV49" s="134"/>
      <c r="EGW49" s="134"/>
      <c r="EGX49" s="134"/>
      <c r="EGY49" s="134"/>
      <c r="EGZ49" s="134"/>
      <c r="EHA49" s="134"/>
      <c r="EHB49" s="134"/>
      <c r="EHC49" s="134"/>
      <c r="EHD49" s="134"/>
      <c r="EHE49" s="134"/>
      <c r="EHF49" s="134"/>
      <c r="EHG49" s="134"/>
      <c r="EHH49" s="134"/>
      <c r="EHI49" s="134"/>
      <c r="EHJ49" s="134"/>
      <c r="EHK49" s="134"/>
      <c r="EHL49" s="134"/>
      <c r="EHM49" s="134"/>
      <c r="EHN49" s="134"/>
      <c r="EHO49" s="134"/>
      <c r="EHP49" s="134"/>
      <c r="EHQ49" s="134"/>
      <c r="EHR49" s="134"/>
      <c r="EHS49" s="134"/>
      <c r="EHT49" s="134"/>
      <c r="EHU49" s="134"/>
      <c r="EHV49" s="134"/>
      <c r="EHW49" s="134"/>
      <c r="EHX49" s="134"/>
      <c r="EHY49" s="134"/>
      <c r="EHZ49" s="134"/>
      <c r="EIA49" s="134"/>
      <c r="EIB49" s="134"/>
      <c r="EIC49" s="134"/>
      <c r="EID49" s="134"/>
      <c r="EIE49" s="134"/>
      <c r="EIF49" s="134"/>
      <c r="EIG49" s="134"/>
      <c r="EIH49" s="134"/>
      <c r="EII49" s="134"/>
      <c r="EIJ49" s="134"/>
      <c r="EIK49" s="134"/>
      <c r="EIL49" s="134"/>
      <c r="EIM49" s="134"/>
      <c r="EIN49" s="134"/>
      <c r="EIO49" s="134"/>
      <c r="EIP49" s="134"/>
      <c r="EIQ49" s="134"/>
      <c r="EIR49" s="134"/>
      <c r="EIS49" s="134"/>
      <c r="EIT49" s="134"/>
      <c r="EIU49" s="134"/>
      <c r="EIV49" s="134"/>
      <c r="EIW49" s="134"/>
      <c r="EIX49" s="134"/>
      <c r="EIY49" s="134"/>
      <c r="EIZ49" s="134"/>
      <c r="EJA49" s="134"/>
      <c r="EJB49" s="134"/>
      <c r="EJC49" s="134"/>
      <c r="EJD49" s="134"/>
      <c r="EJE49" s="134"/>
      <c r="EJF49" s="134"/>
      <c r="EJG49" s="134"/>
      <c r="EJH49" s="134"/>
      <c r="EJI49" s="134"/>
      <c r="EJJ49" s="134"/>
      <c r="EJK49" s="134"/>
      <c r="EJL49" s="134"/>
      <c r="EJM49" s="134"/>
      <c r="EJN49" s="134"/>
      <c r="EJO49" s="134"/>
      <c r="EJP49" s="134"/>
      <c r="EJQ49" s="134"/>
      <c r="EJR49" s="134"/>
      <c r="EJS49" s="134"/>
      <c r="EJT49" s="134"/>
      <c r="EJU49" s="134"/>
      <c r="EJV49" s="134"/>
      <c r="EJW49" s="134"/>
      <c r="EJX49" s="134"/>
      <c r="EJY49" s="134"/>
      <c r="EJZ49" s="134"/>
      <c r="EKA49" s="134"/>
      <c r="EKB49" s="134"/>
      <c r="EKC49" s="134"/>
      <c r="EKD49" s="134"/>
      <c r="EKE49" s="134"/>
      <c r="EKF49" s="134"/>
      <c r="EKG49" s="134"/>
      <c r="EKH49" s="134"/>
      <c r="EKI49" s="134"/>
      <c r="EKJ49" s="134"/>
      <c r="EKK49" s="134"/>
      <c r="EKL49" s="134"/>
      <c r="EKM49" s="134"/>
      <c r="EKN49" s="134"/>
      <c r="EKO49" s="134"/>
      <c r="EKP49" s="134"/>
      <c r="EKQ49" s="134"/>
      <c r="EKR49" s="134"/>
      <c r="EKS49" s="134"/>
      <c r="EKT49" s="134"/>
      <c r="EKU49" s="134"/>
      <c r="EKV49" s="134"/>
      <c r="EKW49" s="134"/>
      <c r="EKX49" s="134"/>
      <c r="EKY49" s="134"/>
      <c r="EKZ49" s="134"/>
      <c r="ELA49" s="134"/>
      <c r="ELB49" s="134"/>
      <c r="ELC49" s="134"/>
      <c r="ELD49" s="134"/>
      <c r="ELE49" s="134"/>
      <c r="ELF49" s="134"/>
      <c r="ELG49" s="134"/>
      <c r="ELH49" s="134"/>
      <c r="ELI49" s="134"/>
      <c r="ELJ49" s="134"/>
      <c r="ELK49" s="134"/>
      <c r="ELL49" s="134"/>
      <c r="ELM49" s="134"/>
      <c r="ELN49" s="134"/>
      <c r="ELO49" s="134"/>
      <c r="ELP49" s="134"/>
      <c r="ELQ49" s="134"/>
      <c r="ELR49" s="134"/>
      <c r="ELS49" s="134"/>
      <c r="ELT49" s="134"/>
      <c r="ELU49" s="134"/>
      <c r="ELV49" s="134"/>
      <c r="ELW49" s="134"/>
      <c r="ELX49" s="134"/>
      <c r="ELY49" s="134"/>
      <c r="ELZ49" s="134"/>
      <c r="EMA49" s="134"/>
      <c r="EMB49" s="134"/>
      <c r="EMC49" s="134"/>
      <c r="EMD49" s="134"/>
      <c r="EME49" s="134"/>
      <c r="EMF49" s="134"/>
      <c r="EMG49" s="134"/>
      <c r="EMH49" s="134"/>
      <c r="EMI49" s="134"/>
      <c r="EMJ49" s="134"/>
      <c r="EMK49" s="134"/>
      <c r="EML49" s="134"/>
      <c r="EMM49" s="134"/>
      <c r="EMN49" s="134"/>
      <c r="EMO49" s="134"/>
      <c r="EMP49" s="134"/>
      <c r="EMQ49" s="134"/>
      <c r="EMR49" s="134"/>
      <c r="EMS49" s="134"/>
      <c r="EMT49" s="134"/>
      <c r="EMU49" s="134"/>
      <c r="EMV49" s="134"/>
      <c r="EMW49" s="134"/>
      <c r="EMX49" s="134"/>
      <c r="EMY49" s="134"/>
      <c r="EMZ49" s="134"/>
      <c r="ENA49" s="134"/>
      <c r="ENB49" s="134"/>
      <c r="ENC49" s="134"/>
      <c r="END49" s="134"/>
      <c r="ENE49" s="134"/>
      <c r="ENF49" s="134"/>
      <c r="ENG49" s="134"/>
      <c r="ENH49" s="134"/>
      <c r="ENI49" s="134"/>
      <c r="ENJ49" s="134"/>
      <c r="ENK49" s="134"/>
      <c r="ENL49" s="134"/>
      <c r="ENM49" s="134"/>
      <c r="ENN49" s="134"/>
      <c r="ENO49" s="134"/>
      <c r="ENP49" s="134"/>
      <c r="ENQ49" s="134"/>
      <c r="ENR49" s="134"/>
      <c r="ENS49" s="134"/>
      <c r="ENT49" s="134"/>
      <c r="ENU49" s="134"/>
      <c r="ENV49" s="134"/>
      <c r="ENW49" s="134"/>
      <c r="ENX49" s="134"/>
      <c r="ENY49" s="134"/>
      <c r="ENZ49" s="134"/>
      <c r="EOA49" s="134"/>
      <c r="EOB49" s="134"/>
      <c r="EOC49" s="134"/>
      <c r="EOD49" s="134"/>
      <c r="EOE49" s="134"/>
      <c r="EOF49" s="134"/>
      <c r="EOG49" s="134"/>
      <c r="EOH49" s="134"/>
      <c r="EOI49" s="134"/>
      <c r="EOJ49" s="134"/>
      <c r="EOK49" s="134"/>
      <c r="EOL49" s="134"/>
      <c r="EOM49" s="134"/>
      <c r="EON49" s="134"/>
      <c r="EOO49" s="134"/>
      <c r="EOP49" s="134"/>
      <c r="EOQ49" s="134"/>
      <c r="EOR49" s="134"/>
      <c r="EOS49" s="134"/>
      <c r="EOT49" s="134"/>
      <c r="EOU49" s="134"/>
      <c r="EOV49" s="134"/>
      <c r="EOW49" s="134"/>
      <c r="EOX49" s="134"/>
      <c r="EOY49" s="134"/>
      <c r="EOZ49" s="134"/>
      <c r="EPA49" s="134"/>
      <c r="EPB49" s="134"/>
      <c r="EPC49" s="134"/>
      <c r="EPD49" s="134"/>
      <c r="EPE49" s="134"/>
      <c r="EPF49" s="134"/>
      <c r="EPG49" s="134"/>
      <c r="EPH49" s="134"/>
      <c r="EPI49" s="134"/>
      <c r="EPJ49" s="134"/>
      <c r="EPK49" s="134"/>
      <c r="EPL49" s="134"/>
      <c r="EPM49" s="134"/>
      <c r="EPN49" s="134"/>
      <c r="EPO49" s="134"/>
      <c r="EPP49" s="134"/>
      <c r="EPQ49" s="134"/>
      <c r="EPR49" s="134"/>
      <c r="EPS49" s="134"/>
      <c r="EPT49" s="134"/>
      <c r="EPU49" s="134"/>
      <c r="EPV49" s="134"/>
      <c r="EPW49" s="134"/>
      <c r="EPX49" s="134"/>
      <c r="EPY49" s="134"/>
      <c r="EPZ49" s="134"/>
      <c r="EQA49" s="134"/>
      <c r="EQB49" s="134"/>
      <c r="EQC49" s="134"/>
      <c r="EQD49" s="134"/>
      <c r="EQE49" s="134"/>
      <c r="EQF49" s="134"/>
      <c r="EQG49" s="134"/>
      <c r="EQH49" s="134"/>
      <c r="EQI49" s="134"/>
      <c r="EQJ49" s="134"/>
      <c r="EQK49" s="134"/>
      <c r="EQL49" s="134"/>
      <c r="EQM49" s="134"/>
      <c r="EQN49" s="134"/>
      <c r="EQO49" s="134"/>
      <c r="EQP49" s="134"/>
      <c r="EQQ49" s="134"/>
      <c r="EQR49" s="134"/>
      <c r="EQS49" s="134"/>
      <c r="EQT49" s="134"/>
      <c r="EQU49" s="134"/>
      <c r="EQV49" s="134"/>
      <c r="EQW49" s="134"/>
      <c r="EQX49" s="134"/>
      <c r="EQY49" s="134"/>
      <c r="EQZ49" s="134"/>
      <c r="ERA49" s="134"/>
      <c r="ERB49" s="134"/>
      <c r="ERC49" s="134"/>
      <c r="ERD49" s="134"/>
      <c r="ERE49" s="134"/>
      <c r="ERF49" s="134"/>
      <c r="ERG49" s="134"/>
      <c r="ERH49" s="134"/>
      <c r="ERI49" s="134"/>
      <c r="ERJ49" s="134"/>
      <c r="ERK49" s="134"/>
      <c r="ERL49" s="134"/>
      <c r="ERM49" s="134"/>
      <c r="ERN49" s="134"/>
      <c r="ERO49" s="134"/>
      <c r="ERP49" s="134"/>
      <c r="ERQ49" s="134"/>
      <c r="ERR49" s="134"/>
      <c r="ERS49" s="134"/>
      <c r="ERT49" s="134"/>
      <c r="ERU49" s="134"/>
      <c r="ERV49" s="134"/>
      <c r="ERW49" s="134"/>
      <c r="ERX49" s="134"/>
      <c r="ERY49" s="134"/>
      <c r="ERZ49" s="134"/>
      <c r="ESA49" s="134"/>
      <c r="ESB49" s="134"/>
      <c r="ESC49" s="134"/>
      <c r="ESD49" s="134"/>
      <c r="ESE49" s="134"/>
      <c r="ESF49" s="134"/>
      <c r="ESG49" s="134"/>
      <c r="ESH49" s="134"/>
      <c r="ESI49" s="134"/>
      <c r="ESJ49" s="134"/>
      <c r="ESK49" s="134"/>
      <c r="ESL49" s="134"/>
      <c r="ESM49" s="134"/>
      <c r="ESN49" s="134"/>
      <c r="ESO49" s="134"/>
      <c r="ESP49" s="134"/>
      <c r="ESQ49" s="134"/>
      <c r="ESR49" s="134"/>
      <c r="ESS49" s="134"/>
      <c r="EST49" s="134"/>
      <c r="ESU49" s="134"/>
      <c r="ESV49" s="134"/>
      <c r="ESW49" s="134"/>
      <c r="ESX49" s="134"/>
      <c r="ESY49" s="134"/>
      <c r="ESZ49" s="134"/>
      <c r="ETA49" s="134"/>
      <c r="ETB49" s="134"/>
      <c r="ETC49" s="134"/>
      <c r="ETD49" s="134"/>
      <c r="ETE49" s="134"/>
      <c r="ETF49" s="134"/>
      <c r="ETG49" s="134"/>
      <c r="ETH49" s="134"/>
      <c r="ETI49" s="134"/>
      <c r="ETJ49" s="134"/>
      <c r="ETK49" s="134"/>
      <c r="ETL49" s="134"/>
      <c r="ETM49" s="134"/>
      <c r="ETN49" s="134"/>
      <c r="ETO49" s="134"/>
      <c r="ETP49" s="134"/>
      <c r="ETQ49" s="134"/>
      <c r="ETR49" s="134"/>
      <c r="ETS49" s="134"/>
      <c r="ETT49" s="134"/>
      <c r="ETU49" s="134"/>
      <c r="ETV49" s="134"/>
      <c r="ETW49" s="134"/>
      <c r="ETX49" s="134"/>
      <c r="ETY49" s="134"/>
      <c r="ETZ49" s="134"/>
      <c r="EUA49" s="134"/>
      <c r="EUB49" s="134"/>
      <c r="EUC49" s="134"/>
      <c r="EUD49" s="134"/>
      <c r="EUE49" s="134"/>
      <c r="EUF49" s="134"/>
      <c r="EUG49" s="134"/>
      <c r="EUH49" s="134"/>
      <c r="EUI49" s="134"/>
      <c r="EUJ49" s="134"/>
      <c r="EUK49" s="134"/>
      <c r="EUL49" s="134"/>
      <c r="EUM49" s="134"/>
      <c r="EUN49" s="134"/>
      <c r="EUO49" s="134"/>
      <c r="EUP49" s="134"/>
      <c r="EUQ49" s="134"/>
      <c r="EUR49" s="134"/>
      <c r="EUS49" s="134"/>
      <c r="EUT49" s="134"/>
      <c r="EUU49" s="134"/>
      <c r="EUV49" s="134"/>
      <c r="EUW49" s="134"/>
      <c r="EUX49" s="134"/>
      <c r="EUY49" s="134"/>
      <c r="EUZ49" s="134"/>
      <c r="EVA49" s="134"/>
      <c r="EVB49" s="134"/>
      <c r="EVC49" s="134"/>
      <c r="EVD49" s="134"/>
      <c r="EVE49" s="134"/>
      <c r="EVF49" s="134"/>
      <c r="EVG49" s="134"/>
      <c r="EVH49" s="134"/>
      <c r="EVI49" s="134"/>
      <c r="EVJ49" s="134"/>
      <c r="EVK49" s="134"/>
      <c r="EVL49" s="134"/>
      <c r="EVM49" s="134"/>
      <c r="EVN49" s="134"/>
      <c r="EVO49" s="134"/>
      <c r="EVP49" s="134"/>
      <c r="EVQ49" s="134"/>
      <c r="EVR49" s="134"/>
      <c r="EVS49" s="134"/>
      <c r="EVT49" s="134"/>
      <c r="EVU49" s="134"/>
      <c r="EVV49" s="134"/>
      <c r="EVW49" s="134"/>
      <c r="EVX49" s="134"/>
      <c r="EVY49" s="134"/>
      <c r="EVZ49" s="134"/>
      <c r="EWA49" s="134"/>
      <c r="EWB49" s="134"/>
      <c r="EWC49" s="134"/>
      <c r="EWD49" s="134"/>
      <c r="EWE49" s="134"/>
      <c r="EWF49" s="134"/>
      <c r="EWG49" s="134"/>
      <c r="EWH49" s="134"/>
      <c r="EWI49" s="134"/>
      <c r="EWJ49" s="134"/>
      <c r="EWK49" s="134"/>
      <c r="EWL49" s="134"/>
      <c r="EWM49" s="134"/>
      <c r="EWN49" s="134"/>
      <c r="EWO49" s="134"/>
      <c r="EWP49" s="134"/>
      <c r="EWQ49" s="134"/>
      <c r="EWR49" s="134"/>
      <c r="EWS49" s="134"/>
      <c r="EWT49" s="134"/>
      <c r="EWU49" s="134"/>
      <c r="EWV49" s="134"/>
      <c r="EWW49" s="134"/>
      <c r="EWX49" s="134"/>
      <c r="EWY49" s="134"/>
      <c r="EWZ49" s="134"/>
      <c r="EXA49" s="134"/>
      <c r="EXB49" s="134"/>
      <c r="EXC49" s="134"/>
      <c r="EXD49" s="134"/>
      <c r="EXE49" s="134"/>
      <c r="EXF49" s="134"/>
      <c r="EXG49" s="134"/>
      <c r="EXH49" s="134"/>
      <c r="EXI49" s="134"/>
      <c r="EXJ49" s="134"/>
      <c r="EXK49" s="134"/>
      <c r="EXL49" s="134"/>
      <c r="EXM49" s="134"/>
      <c r="EXN49" s="134"/>
      <c r="EXO49" s="134"/>
      <c r="EXP49" s="134"/>
      <c r="EXQ49" s="134"/>
      <c r="EXR49" s="134"/>
      <c r="EXS49" s="134"/>
      <c r="EXT49" s="134"/>
      <c r="EXU49" s="134"/>
      <c r="EXV49" s="134"/>
      <c r="EXW49" s="134"/>
      <c r="EXX49" s="134"/>
      <c r="EXY49" s="134"/>
      <c r="EXZ49" s="134"/>
      <c r="EYA49" s="134"/>
      <c r="EYB49" s="134"/>
      <c r="EYC49" s="134"/>
      <c r="EYD49" s="134"/>
      <c r="EYE49" s="134"/>
      <c r="EYF49" s="134"/>
      <c r="EYG49" s="134"/>
      <c r="EYH49" s="134"/>
      <c r="EYI49" s="134"/>
      <c r="EYJ49" s="134"/>
      <c r="EYK49" s="134"/>
      <c r="EYL49" s="134"/>
      <c r="EYM49" s="134"/>
      <c r="EYN49" s="134"/>
      <c r="EYO49" s="134"/>
      <c r="EYP49" s="134"/>
      <c r="EYQ49" s="134"/>
      <c r="EYR49" s="134"/>
      <c r="EYS49" s="134"/>
      <c r="EYT49" s="134"/>
      <c r="EYU49" s="134"/>
      <c r="EYV49" s="134"/>
      <c r="EYW49" s="134"/>
      <c r="EYX49" s="134"/>
      <c r="EYY49" s="134"/>
      <c r="EYZ49" s="134"/>
      <c r="EZA49" s="134"/>
      <c r="EZB49" s="134"/>
      <c r="EZC49" s="134"/>
      <c r="EZD49" s="134"/>
      <c r="EZE49" s="134"/>
      <c r="EZF49" s="134"/>
      <c r="EZG49" s="134"/>
      <c r="EZH49" s="134"/>
      <c r="EZI49" s="134"/>
      <c r="EZJ49" s="134"/>
      <c r="EZK49" s="134"/>
      <c r="EZL49" s="134"/>
      <c r="EZM49" s="134"/>
      <c r="EZN49" s="134"/>
      <c r="EZO49" s="134"/>
      <c r="EZP49" s="134"/>
      <c r="EZQ49" s="134"/>
      <c r="EZR49" s="134"/>
      <c r="EZS49" s="134"/>
      <c r="EZT49" s="134"/>
      <c r="EZU49" s="134"/>
      <c r="EZV49" s="134"/>
      <c r="EZW49" s="134"/>
      <c r="EZX49" s="134"/>
      <c r="EZY49" s="134"/>
      <c r="EZZ49" s="134"/>
      <c r="FAA49" s="134"/>
      <c r="FAB49" s="134"/>
      <c r="FAC49" s="134"/>
      <c r="FAD49" s="134"/>
      <c r="FAE49" s="134"/>
      <c r="FAF49" s="134"/>
      <c r="FAG49" s="134"/>
      <c r="FAH49" s="134"/>
      <c r="FAI49" s="134"/>
      <c r="FAJ49" s="134"/>
      <c r="FAK49" s="134"/>
      <c r="FAL49" s="134"/>
      <c r="FAM49" s="134"/>
      <c r="FAN49" s="134"/>
      <c r="FAO49" s="134"/>
      <c r="FAP49" s="134"/>
      <c r="FAQ49" s="134"/>
      <c r="FAR49" s="134"/>
      <c r="FAS49" s="134"/>
      <c r="FAT49" s="134"/>
      <c r="FAU49" s="134"/>
      <c r="FAV49" s="134"/>
      <c r="FAW49" s="134"/>
      <c r="FAX49" s="134"/>
      <c r="FAY49" s="134"/>
      <c r="FAZ49" s="134"/>
      <c r="FBA49" s="134"/>
      <c r="FBB49" s="134"/>
      <c r="FBC49" s="134"/>
      <c r="FBD49" s="134"/>
      <c r="FBE49" s="134"/>
      <c r="FBF49" s="134"/>
      <c r="FBG49" s="134"/>
      <c r="FBH49" s="134"/>
      <c r="FBI49" s="134"/>
      <c r="FBJ49" s="134"/>
      <c r="FBK49" s="134"/>
      <c r="FBL49" s="134"/>
      <c r="FBM49" s="134"/>
      <c r="FBN49" s="134"/>
      <c r="FBO49" s="134"/>
      <c r="FBP49" s="134"/>
      <c r="FBQ49" s="134"/>
      <c r="FBR49" s="134"/>
      <c r="FBS49" s="134"/>
      <c r="FBT49" s="134"/>
      <c r="FBU49" s="134"/>
      <c r="FBV49" s="134"/>
      <c r="FBW49" s="134"/>
      <c r="FBX49" s="134"/>
      <c r="FBY49" s="134"/>
      <c r="FBZ49" s="134"/>
      <c r="FCA49" s="134"/>
      <c r="FCB49" s="134"/>
      <c r="FCC49" s="134"/>
      <c r="FCD49" s="134"/>
      <c r="FCE49" s="134"/>
      <c r="FCF49" s="134"/>
      <c r="FCG49" s="134"/>
      <c r="FCH49" s="134"/>
      <c r="FCI49" s="134"/>
      <c r="FCJ49" s="134"/>
      <c r="FCK49" s="134"/>
      <c r="FCL49" s="134"/>
      <c r="FCM49" s="134"/>
      <c r="FCN49" s="134"/>
      <c r="FCO49" s="134"/>
      <c r="FCP49" s="134"/>
      <c r="FCQ49" s="134"/>
      <c r="FCR49" s="134"/>
      <c r="FCS49" s="134"/>
      <c r="FCT49" s="134"/>
      <c r="FCU49" s="134"/>
      <c r="FCV49" s="134"/>
      <c r="FCW49" s="134"/>
      <c r="FCX49" s="134"/>
      <c r="FCY49" s="134"/>
      <c r="FCZ49" s="134"/>
      <c r="FDA49" s="134"/>
      <c r="FDB49" s="134"/>
      <c r="FDC49" s="134"/>
      <c r="FDD49" s="134"/>
      <c r="FDE49" s="134"/>
      <c r="FDF49" s="134"/>
      <c r="FDG49" s="134"/>
      <c r="FDH49" s="134"/>
      <c r="FDI49" s="134"/>
      <c r="FDJ49" s="134"/>
      <c r="FDK49" s="134"/>
      <c r="FDL49" s="134"/>
      <c r="FDM49" s="134"/>
      <c r="FDN49" s="134"/>
      <c r="FDO49" s="134"/>
      <c r="FDP49" s="134"/>
      <c r="FDQ49" s="134"/>
      <c r="FDR49" s="134"/>
      <c r="FDS49" s="134"/>
      <c r="FDT49" s="134"/>
      <c r="FDU49" s="134"/>
      <c r="FDV49" s="134"/>
      <c r="FDW49" s="134"/>
      <c r="FDX49" s="134"/>
      <c r="FDY49" s="134"/>
      <c r="FDZ49" s="134"/>
      <c r="FEA49" s="134"/>
      <c r="FEB49" s="134"/>
      <c r="FEC49" s="134"/>
      <c r="FED49" s="134"/>
      <c r="FEE49" s="134"/>
      <c r="FEF49" s="134"/>
      <c r="FEG49" s="134"/>
      <c r="FEH49" s="134"/>
      <c r="FEI49" s="134"/>
      <c r="FEJ49" s="134"/>
      <c r="FEK49" s="134"/>
      <c r="FEL49" s="134"/>
      <c r="FEM49" s="134"/>
      <c r="FEN49" s="134"/>
      <c r="FEO49" s="134"/>
      <c r="FEP49" s="134"/>
      <c r="FEQ49" s="134"/>
      <c r="FER49" s="134"/>
      <c r="FES49" s="134"/>
      <c r="FET49" s="134"/>
      <c r="FEU49" s="134"/>
      <c r="FEV49" s="134"/>
      <c r="FEW49" s="134"/>
      <c r="FEX49" s="134"/>
      <c r="FEY49" s="134"/>
      <c r="FEZ49" s="134"/>
      <c r="FFA49" s="134"/>
      <c r="FFB49" s="134"/>
      <c r="FFC49" s="134"/>
      <c r="FFD49" s="134"/>
      <c r="FFE49" s="134"/>
      <c r="FFF49" s="134"/>
      <c r="FFG49" s="134"/>
      <c r="FFH49" s="134"/>
      <c r="FFI49" s="134"/>
      <c r="FFJ49" s="134"/>
      <c r="FFK49" s="134"/>
      <c r="FFL49" s="134"/>
      <c r="FFM49" s="134"/>
      <c r="FFN49" s="134"/>
      <c r="FFO49" s="134"/>
      <c r="FFP49" s="134"/>
      <c r="FFQ49" s="134"/>
      <c r="FFR49" s="134"/>
      <c r="FFS49" s="134"/>
      <c r="FFT49" s="134"/>
      <c r="FFU49" s="134"/>
      <c r="FFV49" s="134"/>
      <c r="FFW49" s="134"/>
      <c r="FFX49" s="134"/>
      <c r="FFY49" s="134"/>
      <c r="FFZ49" s="134"/>
      <c r="FGA49" s="134"/>
      <c r="FGB49" s="134"/>
      <c r="FGC49" s="134"/>
      <c r="FGD49" s="134"/>
      <c r="FGE49" s="134"/>
      <c r="FGF49" s="134"/>
      <c r="FGG49" s="134"/>
      <c r="FGH49" s="134"/>
      <c r="FGI49" s="134"/>
      <c r="FGJ49" s="134"/>
      <c r="FGK49" s="134"/>
      <c r="FGL49" s="134"/>
      <c r="FGM49" s="134"/>
      <c r="FGN49" s="134"/>
      <c r="FGO49" s="134"/>
      <c r="FGP49" s="134"/>
      <c r="FGQ49" s="134"/>
      <c r="FGR49" s="134"/>
      <c r="FGS49" s="134"/>
      <c r="FGT49" s="134"/>
      <c r="FGU49" s="134"/>
      <c r="FGV49" s="134"/>
      <c r="FGW49" s="134"/>
      <c r="FGX49" s="134"/>
      <c r="FGY49" s="134"/>
      <c r="FGZ49" s="134"/>
      <c r="FHA49" s="134"/>
      <c r="FHB49" s="134"/>
      <c r="FHC49" s="134"/>
      <c r="FHD49" s="134"/>
      <c r="FHE49" s="134"/>
      <c r="FHF49" s="134"/>
      <c r="FHG49" s="134"/>
      <c r="FHH49" s="134"/>
      <c r="FHI49" s="134"/>
      <c r="FHJ49" s="134"/>
      <c r="FHK49" s="134"/>
      <c r="FHL49" s="134"/>
      <c r="FHM49" s="134"/>
      <c r="FHN49" s="134"/>
      <c r="FHO49" s="134"/>
      <c r="FHP49" s="134"/>
      <c r="FHQ49" s="134"/>
      <c r="FHR49" s="134"/>
      <c r="FHS49" s="134"/>
      <c r="FHT49" s="134"/>
      <c r="FHU49" s="134"/>
      <c r="FHV49" s="134"/>
      <c r="FHW49" s="134"/>
      <c r="FHX49" s="134"/>
      <c r="FHY49" s="134"/>
      <c r="FHZ49" s="134"/>
      <c r="FIA49" s="134"/>
      <c r="FIB49" s="134"/>
      <c r="FIC49" s="134"/>
      <c r="FID49" s="134"/>
      <c r="FIE49" s="134"/>
      <c r="FIF49" s="134"/>
      <c r="FIG49" s="134"/>
      <c r="FIH49" s="134"/>
      <c r="FII49" s="134"/>
      <c r="FIJ49" s="134"/>
      <c r="FIK49" s="134"/>
      <c r="FIL49" s="134"/>
      <c r="FIM49" s="134"/>
      <c r="FIN49" s="134"/>
      <c r="FIO49" s="134"/>
      <c r="FIP49" s="134"/>
      <c r="FIQ49" s="134"/>
      <c r="FIR49" s="134"/>
      <c r="FIS49" s="134"/>
      <c r="FIT49" s="134"/>
      <c r="FIU49" s="134"/>
      <c r="FIV49" s="134"/>
      <c r="FIW49" s="134"/>
      <c r="FIX49" s="134"/>
      <c r="FIY49" s="134"/>
      <c r="FIZ49" s="134"/>
      <c r="FJA49" s="134"/>
      <c r="FJB49" s="134"/>
      <c r="FJC49" s="134"/>
      <c r="FJD49" s="134"/>
      <c r="FJE49" s="134"/>
      <c r="FJF49" s="134"/>
      <c r="FJG49" s="134"/>
      <c r="FJH49" s="134"/>
      <c r="FJI49" s="134"/>
      <c r="FJJ49" s="134"/>
      <c r="FJK49" s="134"/>
      <c r="FJL49" s="134"/>
      <c r="FJM49" s="134"/>
      <c r="FJN49" s="134"/>
      <c r="FJO49" s="134"/>
      <c r="FJP49" s="134"/>
      <c r="FJQ49" s="134"/>
      <c r="FJR49" s="134"/>
      <c r="FJS49" s="134"/>
      <c r="FJT49" s="134"/>
      <c r="FJU49" s="134"/>
      <c r="FJV49" s="134"/>
      <c r="FJW49" s="134"/>
      <c r="FJX49" s="134"/>
      <c r="FJY49" s="134"/>
      <c r="FJZ49" s="134"/>
      <c r="FKA49" s="134"/>
      <c r="FKB49" s="134"/>
      <c r="FKC49" s="134"/>
      <c r="FKD49" s="134"/>
      <c r="FKE49" s="134"/>
      <c r="FKF49" s="134"/>
      <c r="FKG49" s="134"/>
      <c r="FKH49" s="134"/>
      <c r="FKI49" s="134"/>
      <c r="FKJ49" s="134"/>
      <c r="FKK49" s="134"/>
      <c r="FKL49" s="134"/>
      <c r="FKM49" s="134"/>
      <c r="FKN49" s="134"/>
      <c r="FKO49" s="134"/>
      <c r="FKP49" s="134"/>
      <c r="FKQ49" s="134"/>
      <c r="FKR49" s="134"/>
      <c r="FKS49" s="134"/>
      <c r="FKT49" s="134"/>
      <c r="FKU49" s="134"/>
      <c r="FKV49" s="134"/>
      <c r="FKW49" s="134"/>
      <c r="FKX49" s="134"/>
      <c r="FKY49" s="134"/>
      <c r="FKZ49" s="134"/>
      <c r="FLA49" s="134"/>
      <c r="FLB49" s="134"/>
      <c r="FLC49" s="134"/>
      <c r="FLD49" s="134"/>
      <c r="FLE49" s="134"/>
      <c r="FLF49" s="134"/>
      <c r="FLG49" s="134"/>
      <c r="FLH49" s="134"/>
      <c r="FLI49" s="134"/>
      <c r="FLJ49" s="134"/>
      <c r="FLK49" s="134"/>
      <c r="FLL49" s="134"/>
      <c r="FLM49" s="134"/>
      <c r="FLN49" s="134"/>
      <c r="FLO49" s="134"/>
      <c r="FLP49" s="134"/>
      <c r="FLQ49" s="134"/>
      <c r="FLR49" s="134"/>
      <c r="FLS49" s="134"/>
      <c r="FLT49" s="134"/>
      <c r="FLU49" s="134"/>
      <c r="FLV49" s="134"/>
      <c r="FLW49" s="134"/>
      <c r="FLX49" s="134"/>
      <c r="FLY49" s="134"/>
      <c r="FLZ49" s="134"/>
      <c r="FMA49" s="134"/>
      <c r="FMB49" s="134"/>
      <c r="FMC49" s="134"/>
      <c r="FMD49" s="134"/>
      <c r="FME49" s="134"/>
      <c r="FMF49" s="134"/>
      <c r="FMG49" s="134"/>
      <c r="FMH49" s="134"/>
      <c r="FMI49" s="134"/>
      <c r="FMJ49" s="134"/>
      <c r="FMK49" s="134"/>
      <c r="FML49" s="134"/>
      <c r="FMM49" s="134"/>
      <c r="FMN49" s="134"/>
      <c r="FMO49" s="134"/>
      <c r="FMP49" s="134"/>
      <c r="FMQ49" s="134"/>
      <c r="FMR49" s="134"/>
      <c r="FMS49" s="134"/>
      <c r="FMT49" s="134"/>
      <c r="FMU49" s="134"/>
      <c r="FMV49" s="134"/>
      <c r="FMW49" s="134"/>
      <c r="FMX49" s="134"/>
      <c r="FMY49" s="134"/>
      <c r="FMZ49" s="134"/>
      <c r="FNA49" s="134"/>
      <c r="FNB49" s="134"/>
      <c r="FNC49" s="134"/>
      <c r="FND49" s="134"/>
      <c r="FNE49" s="134"/>
      <c r="FNF49" s="134"/>
      <c r="FNG49" s="134"/>
      <c r="FNH49" s="134"/>
      <c r="FNI49" s="134"/>
      <c r="FNJ49" s="134"/>
      <c r="FNK49" s="134"/>
      <c r="FNL49" s="134"/>
      <c r="FNM49" s="134"/>
      <c r="FNN49" s="134"/>
      <c r="FNO49" s="134"/>
      <c r="FNP49" s="134"/>
      <c r="FNQ49" s="134"/>
      <c r="FNR49" s="134"/>
      <c r="FNS49" s="134"/>
      <c r="FNT49" s="134"/>
      <c r="FNU49" s="134"/>
      <c r="FNV49" s="134"/>
      <c r="FNW49" s="134"/>
      <c r="FNX49" s="134"/>
      <c r="FNY49" s="134"/>
      <c r="FNZ49" s="134"/>
      <c r="FOA49" s="134"/>
      <c r="FOB49" s="134"/>
      <c r="FOC49" s="134"/>
      <c r="FOD49" s="134"/>
      <c r="FOE49" s="134"/>
      <c r="FOF49" s="134"/>
      <c r="FOG49" s="134"/>
      <c r="FOH49" s="134"/>
      <c r="FOI49" s="134"/>
      <c r="FOJ49" s="134"/>
      <c r="FOK49" s="134"/>
      <c r="FOL49" s="134"/>
      <c r="FOM49" s="134"/>
      <c r="FON49" s="134"/>
      <c r="FOO49" s="134"/>
      <c r="FOP49" s="134"/>
      <c r="FOQ49" s="134"/>
      <c r="FOR49" s="134"/>
      <c r="FOS49" s="134"/>
      <c r="FOT49" s="134"/>
      <c r="FOU49" s="134"/>
      <c r="FOV49" s="134"/>
      <c r="FOW49" s="134"/>
      <c r="FOX49" s="134"/>
      <c r="FOY49" s="134"/>
      <c r="FOZ49" s="134"/>
      <c r="FPA49" s="134"/>
      <c r="FPB49" s="134"/>
      <c r="FPC49" s="134"/>
      <c r="FPD49" s="134"/>
      <c r="FPE49" s="134"/>
      <c r="FPF49" s="134"/>
      <c r="FPG49" s="134"/>
      <c r="FPH49" s="134"/>
      <c r="FPI49" s="134"/>
      <c r="FPJ49" s="134"/>
      <c r="FPK49" s="134"/>
      <c r="FPL49" s="134"/>
      <c r="FPM49" s="134"/>
      <c r="FPN49" s="134"/>
      <c r="FPO49" s="134"/>
      <c r="FPP49" s="134"/>
      <c r="FPQ49" s="134"/>
      <c r="FPR49" s="134"/>
      <c r="FPS49" s="134"/>
      <c r="FPT49" s="134"/>
      <c r="FPU49" s="134"/>
      <c r="FPV49" s="134"/>
      <c r="FPW49" s="134"/>
      <c r="FPX49" s="134"/>
      <c r="FPY49" s="134"/>
      <c r="FPZ49" s="134"/>
      <c r="FQA49" s="134"/>
      <c r="FQB49" s="134"/>
      <c r="FQC49" s="134"/>
      <c r="FQD49" s="134"/>
      <c r="FQE49" s="134"/>
      <c r="FQF49" s="134"/>
      <c r="FQG49" s="134"/>
      <c r="FQH49" s="134"/>
      <c r="FQI49" s="134"/>
      <c r="FQJ49" s="134"/>
      <c r="FQK49" s="134"/>
      <c r="FQL49" s="134"/>
      <c r="FQM49" s="134"/>
      <c r="FQN49" s="134"/>
      <c r="FQO49" s="134"/>
      <c r="FQP49" s="134"/>
      <c r="FQQ49" s="134"/>
      <c r="FQR49" s="134"/>
      <c r="FQS49" s="134"/>
      <c r="FQT49" s="134"/>
      <c r="FQU49" s="134"/>
      <c r="FQV49" s="134"/>
      <c r="FQW49" s="134"/>
      <c r="FQX49" s="134"/>
      <c r="FQY49" s="134"/>
      <c r="FQZ49" s="134"/>
      <c r="FRA49" s="134"/>
      <c r="FRB49" s="134"/>
      <c r="FRC49" s="134"/>
      <c r="FRD49" s="134"/>
      <c r="FRE49" s="134"/>
      <c r="FRF49" s="134"/>
      <c r="FRG49" s="134"/>
      <c r="FRH49" s="134"/>
      <c r="FRI49" s="134"/>
      <c r="FRJ49" s="134"/>
      <c r="FRK49" s="134"/>
      <c r="FRL49" s="134"/>
      <c r="FRM49" s="134"/>
      <c r="FRN49" s="134"/>
      <c r="FRO49" s="134"/>
      <c r="FRP49" s="134"/>
      <c r="FRQ49" s="134"/>
      <c r="FRR49" s="134"/>
      <c r="FRS49" s="134"/>
      <c r="FRT49" s="134"/>
      <c r="FRU49" s="134"/>
      <c r="FRV49" s="134"/>
      <c r="FRW49" s="134"/>
      <c r="FRX49" s="134"/>
      <c r="FRY49" s="134"/>
      <c r="FRZ49" s="134"/>
      <c r="FSA49" s="134"/>
      <c r="FSB49" s="134"/>
      <c r="FSC49" s="134"/>
      <c r="FSD49" s="134"/>
      <c r="FSE49" s="134"/>
      <c r="FSF49" s="134"/>
      <c r="FSG49" s="134"/>
      <c r="FSH49" s="134"/>
      <c r="FSI49" s="134"/>
      <c r="FSJ49" s="134"/>
      <c r="FSK49" s="134"/>
      <c r="FSL49" s="134"/>
      <c r="FSM49" s="134"/>
      <c r="FSN49" s="134"/>
      <c r="FSO49" s="134"/>
      <c r="FSP49" s="134"/>
      <c r="FSQ49" s="134"/>
      <c r="FSR49" s="134"/>
      <c r="FSS49" s="134"/>
      <c r="FST49" s="134"/>
      <c r="FSU49" s="134"/>
      <c r="FSV49" s="134"/>
      <c r="FSW49" s="134"/>
      <c r="FSX49" s="134"/>
      <c r="FSY49" s="134"/>
      <c r="FSZ49" s="134"/>
      <c r="FTA49" s="134"/>
      <c r="FTB49" s="134"/>
      <c r="FTC49" s="134"/>
      <c r="FTD49" s="134"/>
      <c r="FTE49" s="134"/>
      <c r="FTF49" s="134"/>
      <c r="FTG49" s="134"/>
      <c r="FTH49" s="134"/>
      <c r="FTI49" s="134"/>
      <c r="FTJ49" s="134"/>
      <c r="FTK49" s="134"/>
      <c r="FTL49" s="134"/>
      <c r="FTM49" s="134"/>
      <c r="FTN49" s="134"/>
      <c r="FTO49" s="134"/>
      <c r="FTP49" s="134"/>
      <c r="FTQ49" s="134"/>
      <c r="FTR49" s="134"/>
      <c r="FTS49" s="134"/>
      <c r="FTT49" s="134"/>
      <c r="FTU49" s="134"/>
      <c r="FTV49" s="134"/>
      <c r="FTW49" s="134"/>
      <c r="FTX49" s="134"/>
      <c r="FTY49" s="134"/>
      <c r="FTZ49" s="134"/>
      <c r="FUA49" s="134"/>
      <c r="FUB49" s="134"/>
      <c r="FUC49" s="134"/>
      <c r="FUD49" s="134"/>
      <c r="FUE49" s="134"/>
      <c r="FUF49" s="134"/>
      <c r="FUG49" s="134"/>
      <c r="FUH49" s="134"/>
      <c r="FUI49" s="134"/>
      <c r="FUJ49" s="134"/>
      <c r="FUK49" s="134"/>
      <c r="FUL49" s="134"/>
      <c r="FUM49" s="134"/>
      <c r="FUN49" s="134"/>
      <c r="FUO49" s="134"/>
      <c r="FUP49" s="134"/>
      <c r="FUQ49" s="134"/>
      <c r="FUR49" s="134"/>
      <c r="FUS49" s="134"/>
      <c r="FUT49" s="134"/>
      <c r="FUU49" s="134"/>
      <c r="FUV49" s="134"/>
      <c r="FUW49" s="134"/>
      <c r="FUX49" s="134"/>
      <c r="FUY49" s="134"/>
      <c r="FUZ49" s="134"/>
      <c r="FVA49" s="134"/>
      <c r="FVB49" s="134"/>
      <c r="FVC49" s="134"/>
      <c r="FVD49" s="134"/>
      <c r="FVE49" s="134"/>
      <c r="FVF49" s="134"/>
      <c r="FVG49" s="134"/>
      <c r="FVH49" s="134"/>
      <c r="FVI49" s="134"/>
      <c r="FVJ49" s="134"/>
      <c r="FVK49" s="134"/>
      <c r="FVL49" s="134"/>
      <c r="FVM49" s="134"/>
      <c r="FVN49" s="134"/>
      <c r="FVO49" s="134"/>
      <c r="FVP49" s="134"/>
      <c r="FVQ49" s="134"/>
      <c r="FVR49" s="134"/>
      <c r="FVS49" s="134"/>
      <c r="FVT49" s="134"/>
      <c r="FVU49" s="134"/>
      <c r="FVV49" s="134"/>
      <c r="FVW49" s="134"/>
      <c r="FVX49" s="134"/>
      <c r="FVY49" s="134"/>
      <c r="FVZ49" s="134"/>
      <c r="FWA49" s="134"/>
      <c r="FWB49" s="134"/>
      <c r="FWC49" s="134"/>
      <c r="FWD49" s="134"/>
      <c r="FWE49" s="134"/>
      <c r="FWF49" s="134"/>
      <c r="FWG49" s="134"/>
      <c r="FWH49" s="134"/>
      <c r="FWI49" s="134"/>
      <c r="FWJ49" s="134"/>
      <c r="FWK49" s="134"/>
      <c r="FWL49" s="134"/>
      <c r="FWM49" s="134"/>
      <c r="FWN49" s="134"/>
      <c r="FWO49" s="134"/>
      <c r="FWP49" s="134"/>
      <c r="FWQ49" s="134"/>
      <c r="FWR49" s="134"/>
      <c r="FWS49" s="134"/>
      <c r="FWT49" s="134"/>
      <c r="FWU49" s="134"/>
      <c r="FWV49" s="134"/>
      <c r="FWW49" s="134"/>
      <c r="FWX49" s="134"/>
      <c r="FWY49" s="134"/>
      <c r="FWZ49" s="134"/>
      <c r="FXA49" s="134"/>
      <c r="FXB49" s="134"/>
      <c r="FXC49" s="134"/>
      <c r="FXD49" s="134"/>
      <c r="FXE49" s="134"/>
      <c r="FXF49" s="134"/>
      <c r="FXG49" s="134"/>
      <c r="FXH49" s="134"/>
      <c r="FXI49" s="134"/>
      <c r="FXJ49" s="134"/>
      <c r="FXK49" s="134"/>
      <c r="FXL49" s="134"/>
      <c r="FXM49" s="134"/>
      <c r="FXN49" s="134"/>
      <c r="FXO49" s="134"/>
      <c r="FXP49" s="134"/>
      <c r="FXQ49" s="134"/>
      <c r="FXR49" s="134"/>
      <c r="FXS49" s="134"/>
      <c r="FXT49" s="134"/>
      <c r="FXU49" s="134"/>
      <c r="FXV49" s="134"/>
      <c r="FXW49" s="134"/>
      <c r="FXX49" s="134"/>
      <c r="FXY49" s="134"/>
      <c r="FXZ49" s="134"/>
      <c r="FYA49" s="134"/>
      <c r="FYB49" s="134"/>
      <c r="FYC49" s="134"/>
      <c r="FYD49" s="134"/>
      <c r="FYE49" s="134"/>
      <c r="FYF49" s="134"/>
      <c r="FYG49" s="134"/>
      <c r="FYH49" s="134"/>
      <c r="FYI49" s="134"/>
      <c r="FYJ49" s="134"/>
      <c r="FYK49" s="134"/>
      <c r="FYL49" s="134"/>
      <c r="FYM49" s="134"/>
      <c r="FYN49" s="134"/>
      <c r="FYO49" s="134"/>
      <c r="FYP49" s="134"/>
      <c r="FYQ49" s="134"/>
      <c r="FYR49" s="134"/>
      <c r="FYS49" s="134"/>
      <c r="FYT49" s="134"/>
      <c r="FYU49" s="134"/>
      <c r="FYV49" s="134"/>
      <c r="FYW49" s="134"/>
      <c r="FYX49" s="134"/>
      <c r="FYY49" s="134"/>
      <c r="FYZ49" s="134"/>
      <c r="FZA49" s="134"/>
      <c r="FZB49" s="134"/>
      <c r="FZC49" s="134"/>
      <c r="FZD49" s="134"/>
      <c r="FZE49" s="134"/>
      <c r="FZF49" s="134"/>
      <c r="FZG49" s="134"/>
      <c r="FZH49" s="134"/>
      <c r="FZI49" s="134"/>
      <c r="FZJ49" s="134"/>
      <c r="FZK49" s="134"/>
      <c r="FZL49" s="134"/>
      <c r="FZM49" s="134"/>
      <c r="FZN49" s="134"/>
      <c r="FZO49" s="134"/>
      <c r="FZP49" s="134"/>
      <c r="FZQ49" s="134"/>
      <c r="FZR49" s="134"/>
      <c r="FZS49" s="134"/>
      <c r="FZT49" s="134"/>
      <c r="FZU49" s="134"/>
      <c r="FZV49" s="134"/>
      <c r="FZW49" s="134"/>
      <c r="FZX49" s="134"/>
      <c r="FZY49" s="134"/>
      <c r="FZZ49" s="134"/>
      <c r="GAA49" s="134"/>
      <c r="GAB49" s="134"/>
      <c r="GAC49" s="134"/>
      <c r="GAD49" s="134"/>
      <c r="GAE49" s="134"/>
      <c r="GAF49" s="134"/>
      <c r="GAG49" s="134"/>
      <c r="GAH49" s="134"/>
      <c r="GAI49" s="134"/>
      <c r="GAJ49" s="134"/>
      <c r="GAK49" s="134"/>
      <c r="GAL49" s="134"/>
      <c r="GAM49" s="134"/>
      <c r="GAN49" s="134"/>
      <c r="GAO49" s="134"/>
      <c r="GAP49" s="134"/>
      <c r="GAQ49" s="134"/>
      <c r="GAR49" s="134"/>
      <c r="GAS49" s="134"/>
      <c r="GAT49" s="134"/>
      <c r="GAU49" s="134"/>
      <c r="GAV49" s="134"/>
      <c r="GAW49" s="134"/>
      <c r="GAX49" s="134"/>
      <c r="GAY49" s="134"/>
      <c r="GAZ49" s="134"/>
      <c r="GBA49" s="134"/>
      <c r="GBB49" s="134"/>
      <c r="GBC49" s="134"/>
      <c r="GBD49" s="134"/>
      <c r="GBE49" s="134"/>
      <c r="GBF49" s="134"/>
      <c r="GBG49" s="134"/>
      <c r="GBH49" s="134"/>
      <c r="GBI49" s="134"/>
      <c r="GBJ49" s="134"/>
      <c r="GBK49" s="134"/>
      <c r="GBL49" s="134"/>
      <c r="GBM49" s="134"/>
      <c r="GBN49" s="134"/>
      <c r="GBO49" s="134"/>
      <c r="GBP49" s="134"/>
      <c r="GBQ49" s="134"/>
      <c r="GBR49" s="134"/>
      <c r="GBS49" s="134"/>
      <c r="GBT49" s="134"/>
      <c r="GBU49" s="134"/>
      <c r="GBV49" s="134"/>
      <c r="GBW49" s="134"/>
      <c r="GBX49" s="134"/>
      <c r="GBY49" s="134"/>
      <c r="GBZ49" s="134"/>
      <c r="GCA49" s="134"/>
      <c r="GCB49" s="134"/>
      <c r="GCC49" s="134"/>
      <c r="GCD49" s="134"/>
      <c r="GCE49" s="134"/>
      <c r="GCF49" s="134"/>
      <c r="GCG49" s="134"/>
      <c r="GCH49" s="134"/>
      <c r="GCI49" s="134"/>
      <c r="GCJ49" s="134"/>
      <c r="GCK49" s="134"/>
      <c r="GCL49" s="134"/>
      <c r="GCM49" s="134"/>
      <c r="GCN49" s="134"/>
      <c r="GCO49" s="134"/>
      <c r="GCP49" s="134"/>
      <c r="GCQ49" s="134"/>
      <c r="GCR49" s="134"/>
      <c r="GCS49" s="134"/>
      <c r="GCT49" s="134"/>
      <c r="GCU49" s="134"/>
      <c r="GCV49" s="134"/>
      <c r="GCW49" s="134"/>
      <c r="GCX49" s="134"/>
      <c r="GCY49" s="134"/>
      <c r="GCZ49" s="134"/>
      <c r="GDA49" s="134"/>
      <c r="GDB49" s="134"/>
      <c r="GDC49" s="134"/>
      <c r="GDD49" s="134"/>
      <c r="GDE49" s="134"/>
      <c r="GDF49" s="134"/>
      <c r="GDG49" s="134"/>
      <c r="GDH49" s="134"/>
      <c r="GDI49" s="134"/>
      <c r="GDJ49" s="134"/>
      <c r="GDK49" s="134"/>
      <c r="GDL49" s="134"/>
      <c r="GDM49" s="134"/>
      <c r="GDN49" s="134"/>
      <c r="GDO49" s="134"/>
      <c r="GDP49" s="134"/>
      <c r="GDQ49" s="134"/>
      <c r="GDR49" s="134"/>
      <c r="GDS49" s="134"/>
      <c r="GDT49" s="134"/>
      <c r="GDU49" s="134"/>
      <c r="GDV49" s="134"/>
      <c r="GDW49" s="134"/>
      <c r="GDX49" s="134"/>
      <c r="GDY49" s="134"/>
      <c r="GDZ49" s="134"/>
      <c r="GEA49" s="134"/>
      <c r="GEB49" s="134"/>
      <c r="GEC49" s="134"/>
      <c r="GED49" s="134"/>
      <c r="GEE49" s="134"/>
      <c r="GEF49" s="134"/>
      <c r="GEG49" s="134"/>
      <c r="GEH49" s="134"/>
      <c r="GEI49" s="134"/>
      <c r="GEJ49" s="134"/>
      <c r="GEK49" s="134"/>
      <c r="GEL49" s="134"/>
      <c r="GEM49" s="134"/>
      <c r="GEN49" s="134"/>
      <c r="GEO49" s="134"/>
      <c r="GEP49" s="134"/>
      <c r="GEQ49" s="134"/>
      <c r="GER49" s="134"/>
      <c r="GES49" s="134"/>
      <c r="GET49" s="134"/>
      <c r="GEU49" s="134"/>
      <c r="GEV49" s="134"/>
      <c r="GEW49" s="134"/>
      <c r="GEX49" s="134"/>
      <c r="GEY49" s="134"/>
      <c r="GEZ49" s="134"/>
      <c r="GFA49" s="134"/>
      <c r="GFB49" s="134"/>
      <c r="GFC49" s="134"/>
      <c r="GFD49" s="134"/>
      <c r="GFE49" s="134"/>
      <c r="GFF49" s="134"/>
      <c r="GFG49" s="134"/>
      <c r="GFH49" s="134"/>
      <c r="GFI49" s="134"/>
      <c r="GFJ49" s="134"/>
      <c r="GFK49" s="134"/>
      <c r="GFL49" s="134"/>
      <c r="GFM49" s="134"/>
      <c r="GFN49" s="134"/>
      <c r="GFO49" s="134"/>
      <c r="GFP49" s="134"/>
      <c r="GFQ49" s="134"/>
      <c r="GFR49" s="134"/>
      <c r="GFS49" s="134"/>
      <c r="GFT49" s="134"/>
      <c r="GFU49" s="134"/>
      <c r="GFV49" s="134"/>
      <c r="GFW49" s="134"/>
      <c r="GFX49" s="134"/>
      <c r="GFY49" s="134"/>
      <c r="GFZ49" s="134"/>
      <c r="GGA49" s="134"/>
      <c r="GGB49" s="134"/>
      <c r="GGC49" s="134"/>
      <c r="GGD49" s="134"/>
      <c r="GGE49" s="134"/>
      <c r="GGF49" s="134"/>
      <c r="GGG49" s="134"/>
      <c r="GGH49" s="134"/>
      <c r="GGI49" s="134"/>
      <c r="GGJ49" s="134"/>
      <c r="GGK49" s="134"/>
      <c r="GGL49" s="134"/>
      <c r="GGM49" s="134"/>
      <c r="GGN49" s="134"/>
      <c r="GGO49" s="134"/>
      <c r="GGP49" s="134"/>
      <c r="GGQ49" s="134"/>
      <c r="GGR49" s="134"/>
      <c r="GGS49" s="134"/>
      <c r="GGT49" s="134"/>
      <c r="GGU49" s="134"/>
      <c r="GGV49" s="134"/>
      <c r="GGW49" s="134"/>
      <c r="GGX49" s="134"/>
      <c r="GGY49" s="134"/>
      <c r="GGZ49" s="134"/>
      <c r="GHA49" s="134"/>
      <c r="GHB49" s="134"/>
      <c r="GHC49" s="134"/>
      <c r="GHD49" s="134"/>
      <c r="GHE49" s="134"/>
      <c r="GHF49" s="134"/>
      <c r="GHG49" s="134"/>
      <c r="GHH49" s="134"/>
      <c r="GHI49" s="134"/>
      <c r="GHJ49" s="134"/>
      <c r="GHK49" s="134"/>
      <c r="GHL49" s="134"/>
      <c r="GHM49" s="134"/>
      <c r="GHN49" s="134"/>
      <c r="GHO49" s="134"/>
      <c r="GHP49" s="134"/>
      <c r="GHQ49" s="134"/>
      <c r="GHR49" s="134"/>
      <c r="GHS49" s="134"/>
      <c r="GHT49" s="134"/>
      <c r="GHU49" s="134"/>
      <c r="GHV49" s="134"/>
      <c r="GHW49" s="134"/>
      <c r="GHX49" s="134"/>
      <c r="GHY49" s="134"/>
      <c r="GHZ49" s="134"/>
      <c r="GIA49" s="134"/>
      <c r="GIB49" s="134"/>
      <c r="GIC49" s="134"/>
      <c r="GID49" s="134"/>
      <c r="GIE49" s="134"/>
      <c r="GIF49" s="134"/>
      <c r="GIG49" s="134"/>
      <c r="GIH49" s="134"/>
      <c r="GII49" s="134"/>
      <c r="GIJ49" s="134"/>
      <c r="GIK49" s="134"/>
      <c r="GIL49" s="134"/>
      <c r="GIM49" s="134"/>
      <c r="GIN49" s="134"/>
      <c r="GIO49" s="134"/>
      <c r="GIP49" s="134"/>
      <c r="GIQ49" s="134"/>
      <c r="GIR49" s="134"/>
      <c r="GIS49" s="134"/>
      <c r="GIT49" s="134"/>
      <c r="GIU49" s="134"/>
      <c r="GIV49" s="134"/>
      <c r="GIW49" s="134"/>
      <c r="GIX49" s="134"/>
      <c r="GIY49" s="134"/>
      <c r="GIZ49" s="134"/>
      <c r="GJA49" s="134"/>
      <c r="GJB49" s="134"/>
      <c r="GJC49" s="134"/>
      <c r="GJD49" s="134"/>
      <c r="GJE49" s="134"/>
      <c r="GJF49" s="134"/>
      <c r="GJG49" s="134"/>
      <c r="GJH49" s="134"/>
      <c r="GJI49" s="134"/>
      <c r="GJJ49" s="134"/>
      <c r="GJK49" s="134"/>
      <c r="GJL49" s="134"/>
      <c r="GJM49" s="134"/>
      <c r="GJN49" s="134"/>
      <c r="GJO49" s="134"/>
      <c r="GJP49" s="134"/>
      <c r="GJQ49" s="134"/>
      <c r="GJR49" s="134"/>
      <c r="GJS49" s="134"/>
      <c r="GJT49" s="134"/>
      <c r="GJU49" s="134"/>
      <c r="GJV49" s="134"/>
      <c r="GJW49" s="134"/>
      <c r="GJX49" s="134"/>
      <c r="GJY49" s="134"/>
      <c r="GJZ49" s="134"/>
      <c r="GKA49" s="134"/>
      <c r="GKB49" s="134"/>
      <c r="GKC49" s="134"/>
      <c r="GKD49" s="134"/>
      <c r="GKE49" s="134"/>
      <c r="GKF49" s="134"/>
      <c r="GKG49" s="134"/>
      <c r="GKH49" s="134"/>
      <c r="GKI49" s="134"/>
      <c r="GKJ49" s="134"/>
      <c r="GKK49" s="134"/>
      <c r="GKL49" s="134"/>
      <c r="GKM49" s="134"/>
      <c r="GKN49" s="134"/>
      <c r="GKO49" s="134"/>
      <c r="GKP49" s="134"/>
      <c r="GKQ49" s="134"/>
      <c r="GKR49" s="134"/>
      <c r="GKS49" s="134"/>
      <c r="GKT49" s="134"/>
      <c r="GKU49" s="134"/>
      <c r="GKV49" s="134"/>
      <c r="GKW49" s="134"/>
      <c r="GKX49" s="134"/>
      <c r="GKY49" s="134"/>
      <c r="GKZ49" s="134"/>
      <c r="GLA49" s="134"/>
      <c r="GLB49" s="134"/>
      <c r="GLC49" s="134"/>
      <c r="GLD49" s="134"/>
      <c r="GLE49" s="134"/>
      <c r="GLF49" s="134"/>
      <c r="GLG49" s="134"/>
      <c r="GLH49" s="134"/>
      <c r="GLI49" s="134"/>
      <c r="GLJ49" s="134"/>
      <c r="GLK49" s="134"/>
      <c r="GLL49" s="134"/>
      <c r="GLM49" s="134"/>
      <c r="GLN49" s="134"/>
      <c r="GLO49" s="134"/>
      <c r="GLP49" s="134"/>
      <c r="GLQ49" s="134"/>
      <c r="GLR49" s="134"/>
      <c r="GLS49" s="134"/>
      <c r="GLT49" s="134"/>
      <c r="GLU49" s="134"/>
      <c r="GLV49" s="134"/>
      <c r="GLW49" s="134"/>
      <c r="GLX49" s="134"/>
      <c r="GLY49" s="134"/>
      <c r="GLZ49" s="134"/>
      <c r="GMA49" s="134"/>
      <c r="GMB49" s="134"/>
      <c r="GMC49" s="134"/>
      <c r="GMD49" s="134"/>
      <c r="GME49" s="134"/>
      <c r="GMF49" s="134"/>
      <c r="GMG49" s="134"/>
      <c r="GMH49" s="134"/>
      <c r="GMI49" s="134"/>
      <c r="GMJ49" s="134"/>
      <c r="GMK49" s="134"/>
      <c r="GML49" s="134"/>
      <c r="GMM49" s="134"/>
      <c r="GMN49" s="134"/>
      <c r="GMO49" s="134"/>
      <c r="GMP49" s="134"/>
      <c r="GMQ49" s="134"/>
      <c r="GMR49" s="134"/>
      <c r="GMS49" s="134"/>
      <c r="GMT49" s="134"/>
      <c r="GMU49" s="134"/>
      <c r="GMV49" s="134"/>
      <c r="GMW49" s="134"/>
      <c r="GMX49" s="134"/>
      <c r="GMY49" s="134"/>
      <c r="GMZ49" s="134"/>
      <c r="GNA49" s="134"/>
      <c r="GNB49" s="134"/>
      <c r="GNC49" s="134"/>
      <c r="GND49" s="134"/>
      <c r="GNE49" s="134"/>
      <c r="GNF49" s="134"/>
      <c r="GNG49" s="134"/>
      <c r="GNH49" s="134"/>
      <c r="GNI49" s="134"/>
      <c r="GNJ49" s="134"/>
      <c r="GNK49" s="134"/>
      <c r="GNL49" s="134"/>
      <c r="GNM49" s="134"/>
      <c r="GNN49" s="134"/>
      <c r="GNO49" s="134"/>
      <c r="GNP49" s="134"/>
      <c r="GNQ49" s="134"/>
      <c r="GNR49" s="134"/>
      <c r="GNS49" s="134"/>
      <c r="GNT49" s="134"/>
      <c r="GNU49" s="134"/>
      <c r="GNV49" s="134"/>
      <c r="GNW49" s="134"/>
      <c r="GNX49" s="134"/>
      <c r="GNY49" s="134"/>
      <c r="GNZ49" s="134"/>
      <c r="GOA49" s="134"/>
      <c r="GOB49" s="134"/>
      <c r="GOC49" s="134"/>
      <c r="GOD49" s="134"/>
      <c r="GOE49" s="134"/>
      <c r="GOF49" s="134"/>
      <c r="GOG49" s="134"/>
      <c r="GOH49" s="134"/>
      <c r="GOI49" s="134"/>
      <c r="GOJ49" s="134"/>
      <c r="GOK49" s="134"/>
      <c r="GOL49" s="134"/>
      <c r="GOM49" s="134"/>
      <c r="GON49" s="134"/>
      <c r="GOO49" s="134"/>
      <c r="GOP49" s="134"/>
      <c r="GOQ49" s="134"/>
      <c r="GOR49" s="134"/>
      <c r="GOS49" s="134"/>
      <c r="GOT49" s="134"/>
      <c r="GOU49" s="134"/>
      <c r="GOV49" s="134"/>
      <c r="GOW49" s="134"/>
      <c r="GOX49" s="134"/>
      <c r="GOY49" s="134"/>
      <c r="GOZ49" s="134"/>
      <c r="GPA49" s="134"/>
      <c r="GPB49" s="134"/>
      <c r="GPC49" s="134"/>
      <c r="GPD49" s="134"/>
      <c r="GPE49" s="134"/>
      <c r="GPF49" s="134"/>
      <c r="GPG49" s="134"/>
      <c r="GPH49" s="134"/>
      <c r="GPI49" s="134"/>
      <c r="GPJ49" s="134"/>
      <c r="GPK49" s="134"/>
      <c r="GPL49" s="134"/>
      <c r="GPM49" s="134"/>
      <c r="GPN49" s="134"/>
      <c r="GPO49" s="134"/>
      <c r="GPP49" s="134"/>
      <c r="GPQ49" s="134"/>
      <c r="GPR49" s="134"/>
      <c r="GPS49" s="134"/>
      <c r="GPT49" s="134"/>
      <c r="GPU49" s="134"/>
      <c r="GPV49" s="134"/>
      <c r="GPW49" s="134"/>
      <c r="GPX49" s="134"/>
      <c r="GPY49" s="134"/>
      <c r="GPZ49" s="134"/>
      <c r="GQA49" s="134"/>
      <c r="GQB49" s="134"/>
      <c r="GQC49" s="134"/>
      <c r="GQD49" s="134"/>
      <c r="GQE49" s="134"/>
      <c r="GQF49" s="134"/>
      <c r="GQG49" s="134"/>
      <c r="GQH49" s="134"/>
      <c r="GQI49" s="134"/>
      <c r="GQJ49" s="134"/>
      <c r="GQK49" s="134"/>
      <c r="GQL49" s="134"/>
      <c r="GQM49" s="134"/>
      <c r="GQN49" s="134"/>
      <c r="GQO49" s="134"/>
      <c r="GQP49" s="134"/>
      <c r="GQQ49" s="134"/>
      <c r="GQR49" s="134"/>
      <c r="GQS49" s="134"/>
      <c r="GQT49" s="134"/>
      <c r="GQU49" s="134"/>
      <c r="GQV49" s="134"/>
      <c r="GQW49" s="134"/>
      <c r="GQX49" s="134"/>
      <c r="GQY49" s="134"/>
      <c r="GQZ49" s="134"/>
      <c r="GRA49" s="134"/>
      <c r="GRB49" s="134"/>
      <c r="GRC49" s="134"/>
      <c r="GRD49" s="134"/>
      <c r="GRE49" s="134"/>
      <c r="GRF49" s="134"/>
      <c r="GRG49" s="134"/>
      <c r="GRH49" s="134"/>
      <c r="GRI49" s="134"/>
      <c r="GRJ49" s="134"/>
      <c r="GRK49" s="134"/>
      <c r="GRL49" s="134"/>
      <c r="GRM49" s="134"/>
      <c r="GRN49" s="134"/>
      <c r="GRO49" s="134"/>
      <c r="GRP49" s="134"/>
      <c r="GRQ49" s="134"/>
      <c r="GRR49" s="134"/>
      <c r="GRS49" s="134"/>
      <c r="GRT49" s="134"/>
      <c r="GRU49" s="134"/>
      <c r="GRV49" s="134"/>
      <c r="GRW49" s="134"/>
      <c r="GRX49" s="134"/>
      <c r="GRY49" s="134"/>
      <c r="GRZ49" s="134"/>
      <c r="GSA49" s="134"/>
      <c r="GSB49" s="134"/>
      <c r="GSC49" s="134"/>
      <c r="GSD49" s="134"/>
      <c r="GSE49" s="134"/>
      <c r="GSF49" s="134"/>
      <c r="GSG49" s="134"/>
      <c r="GSH49" s="134"/>
      <c r="GSI49" s="134"/>
      <c r="GSJ49" s="134"/>
      <c r="GSK49" s="134"/>
      <c r="GSL49" s="134"/>
      <c r="GSM49" s="134"/>
      <c r="GSN49" s="134"/>
      <c r="GSO49" s="134"/>
      <c r="GSP49" s="134"/>
      <c r="GSQ49" s="134"/>
      <c r="GSR49" s="134"/>
      <c r="GSS49" s="134"/>
      <c r="GST49" s="134"/>
      <c r="GSU49" s="134"/>
      <c r="GSV49" s="134"/>
      <c r="GSW49" s="134"/>
      <c r="GSX49" s="134"/>
      <c r="GSY49" s="134"/>
      <c r="GSZ49" s="134"/>
      <c r="GTA49" s="134"/>
      <c r="GTB49" s="134"/>
      <c r="GTC49" s="134"/>
      <c r="GTD49" s="134"/>
      <c r="GTE49" s="134"/>
      <c r="GTF49" s="134"/>
      <c r="GTG49" s="134"/>
      <c r="GTH49" s="134"/>
      <c r="GTI49" s="134"/>
      <c r="GTJ49" s="134"/>
      <c r="GTK49" s="134"/>
      <c r="GTL49" s="134"/>
      <c r="GTM49" s="134"/>
      <c r="GTN49" s="134"/>
      <c r="GTO49" s="134"/>
      <c r="GTP49" s="134"/>
      <c r="GTQ49" s="134"/>
      <c r="GTR49" s="134"/>
      <c r="GTS49" s="134"/>
      <c r="GTT49" s="134"/>
      <c r="GTU49" s="134"/>
      <c r="GTV49" s="134"/>
      <c r="GTW49" s="134"/>
      <c r="GTX49" s="134"/>
      <c r="GTY49" s="134"/>
      <c r="GTZ49" s="134"/>
      <c r="GUA49" s="134"/>
      <c r="GUB49" s="134"/>
      <c r="GUC49" s="134"/>
      <c r="GUD49" s="134"/>
      <c r="GUE49" s="134"/>
      <c r="GUF49" s="134"/>
      <c r="GUG49" s="134"/>
      <c r="GUH49" s="134"/>
      <c r="GUI49" s="134"/>
      <c r="GUJ49" s="134"/>
      <c r="GUK49" s="134"/>
      <c r="GUL49" s="134"/>
      <c r="GUM49" s="134"/>
      <c r="GUN49" s="134"/>
      <c r="GUO49" s="134"/>
      <c r="GUP49" s="134"/>
      <c r="GUQ49" s="134"/>
      <c r="GUR49" s="134"/>
      <c r="GUS49" s="134"/>
      <c r="GUT49" s="134"/>
      <c r="GUU49" s="134"/>
      <c r="GUV49" s="134"/>
      <c r="GUW49" s="134"/>
      <c r="GUX49" s="134"/>
      <c r="GUY49" s="134"/>
      <c r="GUZ49" s="134"/>
      <c r="GVA49" s="134"/>
      <c r="GVB49" s="134"/>
      <c r="GVC49" s="134"/>
      <c r="GVD49" s="134"/>
      <c r="GVE49" s="134"/>
      <c r="GVF49" s="134"/>
      <c r="GVG49" s="134"/>
      <c r="GVH49" s="134"/>
      <c r="GVI49" s="134"/>
      <c r="GVJ49" s="134"/>
      <c r="GVK49" s="134"/>
      <c r="GVL49" s="134"/>
      <c r="GVM49" s="134"/>
      <c r="GVN49" s="134"/>
      <c r="GVO49" s="134"/>
      <c r="GVP49" s="134"/>
      <c r="GVQ49" s="134"/>
      <c r="GVR49" s="134"/>
      <c r="GVS49" s="134"/>
      <c r="GVT49" s="134"/>
      <c r="GVU49" s="134"/>
      <c r="GVV49" s="134"/>
      <c r="GVW49" s="134"/>
      <c r="GVX49" s="134"/>
      <c r="GVY49" s="134"/>
      <c r="GVZ49" s="134"/>
      <c r="GWA49" s="134"/>
      <c r="GWB49" s="134"/>
      <c r="GWC49" s="134"/>
      <c r="GWD49" s="134"/>
      <c r="GWE49" s="134"/>
      <c r="GWF49" s="134"/>
      <c r="GWG49" s="134"/>
      <c r="GWH49" s="134"/>
      <c r="GWI49" s="134"/>
      <c r="GWJ49" s="134"/>
      <c r="GWK49" s="134"/>
      <c r="GWL49" s="134"/>
      <c r="GWM49" s="134"/>
      <c r="GWN49" s="134"/>
      <c r="GWO49" s="134"/>
      <c r="GWP49" s="134"/>
      <c r="GWQ49" s="134"/>
      <c r="GWR49" s="134"/>
      <c r="GWS49" s="134"/>
      <c r="GWT49" s="134"/>
      <c r="GWU49" s="134"/>
      <c r="GWV49" s="134"/>
      <c r="GWW49" s="134"/>
      <c r="GWX49" s="134"/>
      <c r="GWY49" s="134"/>
      <c r="GWZ49" s="134"/>
      <c r="GXA49" s="134"/>
      <c r="GXB49" s="134"/>
      <c r="GXC49" s="134"/>
      <c r="GXD49" s="134"/>
      <c r="GXE49" s="134"/>
      <c r="GXF49" s="134"/>
      <c r="GXG49" s="134"/>
      <c r="GXH49" s="134"/>
      <c r="GXI49" s="134"/>
      <c r="GXJ49" s="134"/>
      <c r="GXK49" s="134"/>
      <c r="GXL49" s="134"/>
      <c r="GXM49" s="134"/>
      <c r="GXN49" s="134"/>
      <c r="GXO49" s="134"/>
      <c r="GXP49" s="134"/>
      <c r="GXQ49" s="134"/>
      <c r="GXR49" s="134"/>
      <c r="GXS49" s="134"/>
      <c r="GXT49" s="134"/>
      <c r="GXU49" s="134"/>
      <c r="GXV49" s="134"/>
      <c r="GXW49" s="134"/>
      <c r="GXX49" s="134"/>
      <c r="GXY49" s="134"/>
      <c r="GXZ49" s="134"/>
      <c r="GYA49" s="134"/>
      <c r="GYB49" s="134"/>
      <c r="GYC49" s="134"/>
      <c r="GYD49" s="134"/>
      <c r="GYE49" s="134"/>
      <c r="GYF49" s="134"/>
      <c r="GYG49" s="134"/>
      <c r="GYH49" s="134"/>
      <c r="GYI49" s="134"/>
      <c r="GYJ49" s="134"/>
      <c r="GYK49" s="134"/>
      <c r="GYL49" s="134"/>
      <c r="GYM49" s="134"/>
      <c r="GYN49" s="134"/>
      <c r="GYO49" s="134"/>
      <c r="GYP49" s="134"/>
      <c r="GYQ49" s="134"/>
      <c r="GYR49" s="134"/>
      <c r="GYS49" s="134"/>
      <c r="GYT49" s="134"/>
      <c r="GYU49" s="134"/>
      <c r="GYV49" s="134"/>
      <c r="GYW49" s="134"/>
      <c r="GYX49" s="134"/>
      <c r="GYY49" s="134"/>
      <c r="GYZ49" s="134"/>
      <c r="GZA49" s="134"/>
      <c r="GZB49" s="134"/>
      <c r="GZC49" s="134"/>
      <c r="GZD49" s="134"/>
      <c r="GZE49" s="134"/>
      <c r="GZF49" s="134"/>
      <c r="GZG49" s="134"/>
      <c r="GZH49" s="134"/>
      <c r="GZI49" s="134"/>
      <c r="GZJ49" s="134"/>
      <c r="GZK49" s="134"/>
      <c r="GZL49" s="134"/>
      <c r="GZM49" s="134"/>
      <c r="GZN49" s="134"/>
      <c r="GZO49" s="134"/>
      <c r="GZP49" s="134"/>
      <c r="GZQ49" s="134"/>
      <c r="GZR49" s="134"/>
      <c r="GZS49" s="134"/>
      <c r="GZT49" s="134"/>
      <c r="GZU49" s="134"/>
      <c r="GZV49" s="134"/>
      <c r="GZW49" s="134"/>
      <c r="GZX49" s="134"/>
      <c r="GZY49" s="134"/>
      <c r="GZZ49" s="134"/>
      <c r="HAA49" s="134"/>
      <c r="HAB49" s="134"/>
      <c r="HAC49" s="134"/>
      <c r="HAD49" s="134"/>
      <c r="HAE49" s="134"/>
      <c r="HAF49" s="134"/>
      <c r="HAG49" s="134"/>
      <c r="HAH49" s="134"/>
      <c r="HAI49" s="134"/>
      <c r="HAJ49" s="134"/>
      <c r="HAK49" s="134"/>
      <c r="HAL49" s="134"/>
      <c r="HAM49" s="134"/>
      <c r="HAN49" s="134"/>
      <c r="HAO49" s="134"/>
      <c r="HAP49" s="134"/>
      <c r="HAQ49" s="134"/>
      <c r="HAR49" s="134"/>
      <c r="HAS49" s="134"/>
      <c r="HAT49" s="134"/>
      <c r="HAU49" s="134"/>
      <c r="HAV49" s="134"/>
      <c r="HAW49" s="134"/>
      <c r="HAX49" s="134"/>
      <c r="HAY49" s="134"/>
      <c r="HAZ49" s="134"/>
      <c r="HBA49" s="134"/>
      <c r="HBB49" s="134"/>
      <c r="HBC49" s="134"/>
      <c r="HBD49" s="134"/>
      <c r="HBE49" s="134"/>
      <c r="HBF49" s="134"/>
      <c r="HBG49" s="134"/>
      <c r="HBH49" s="134"/>
      <c r="HBI49" s="134"/>
      <c r="HBJ49" s="134"/>
      <c r="HBK49" s="134"/>
      <c r="HBL49" s="134"/>
      <c r="HBM49" s="134"/>
      <c r="HBN49" s="134"/>
      <c r="HBO49" s="134"/>
      <c r="HBP49" s="134"/>
      <c r="HBQ49" s="134"/>
      <c r="HBR49" s="134"/>
      <c r="HBS49" s="134"/>
      <c r="HBT49" s="134"/>
      <c r="HBU49" s="134"/>
      <c r="HBV49" s="134"/>
      <c r="HBW49" s="134"/>
      <c r="HBX49" s="134"/>
      <c r="HBY49" s="134"/>
      <c r="HBZ49" s="134"/>
      <c r="HCA49" s="134"/>
      <c r="HCB49" s="134"/>
      <c r="HCC49" s="134"/>
      <c r="HCD49" s="134"/>
      <c r="HCE49" s="134"/>
      <c r="HCF49" s="134"/>
      <c r="HCG49" s="134"/>
      <c r="HCH49" s="134"/>
      <c r="HCI49" s="134"/>
      <c r="HCJ49" s="134"/>
      <c r="HCK49" s="134"/>
      <c r="HCL49" s="134"/>
      <c r="HCM49" s="134"/>
      <c r="HCN49" s="134"/>
      <c r="HCO49" s="134"/>
      <c r="HCP49" s="134"/>
      <c r="HCQ49" s="134"/>
      <c r="HCR49" s="134"/>
      <c r="HCS49" s="134"/>
      <c r="HCT49" s="134"/>
      <c r="HCU49" s="134"/>
      <c r="HCV49" s="134"/>
      <c r="HCW49" s="134"/>
      <c r="HCX49" s="134"/>
      <c r="HCY49" s="134"/>
      <c r="HCZ49" s="134"/>
      <c r="HDA49" s="134"/>
      <c r="HDB49" s="134"/>
      <c r="HDC49" s="134"/>
      <c r="HDD49" s="134"/>
      <c r="HDE49" s="134"/>
      <c r="HDF49" s="134"/>
      <c r="HDG49" s="134"/>
      <c r="HDH49" s="134"/>
      <c r="HDI49" s="134"/>
      <c r="HDJ49" s="134"/>
      <c r="HDK49" s="134"/>
      <c r="HDL49" s="134"/>
      <c r="HDM49" s="134"/>
      <c r="HDN49" s="134"/>
      <c r="HDO49" s="134"/>
      <c r="HDP49" s="134"/>
      <c r="HDQ49" s="134"/>
      <c r="HDR49" s="134"/>
      <c r="HDS49" s="134"/>
      <c r="HDT49" s="134"/>
      <c r="HDU49" s="134"/>
      <c r="HDV49" s="134"/>
      <c r="HDW49" s="134"/>
      <c r="HDX49" s="134"/>
      <c r="HDY49" s="134"/>
      <c r="HDZ49" s="134"/>
      <c r="HEA49" s="134"/>
      <c r="HEB49" s="134"/>
      <c r="HEC49" s="134"/>
      <c r="HED49" s="134"/>
      <c r="HEE49" s="134"/>
      <c r="HEF49" s="134"/>
      <c r="HEG49" s="134"/>
      <c r="HEH49" s="134"/>
      <c r="HEI49" s="134"/>
      <c r="HEJ49" s="134"/>
      <c r="HEK49" s="134"/>
      <c r="HEL49" s="134"/>
      <c r="HEM49" s="134"/>
      <c r="HEN49" s="134"/>
      <c r="HEO49" s="134"/>
      <c r="HEP49" s="134"/>
      <c r="HEQ49" s="134"/>
      <c r="HER49" s="134"/>
      <c r="HES49" s="134"/>
      <c r="HET49" s="134"/>
      <c r="HEU49" s="134"/>
      <c r="HEV49" s="134"/>
      <c r="HEW49" s="134"/>
      <c r="HEX49" s="134"/>
      <c r="HEY49" s="134"/>
      <c r="HEZ49" s="134"/>
      <c r="HFA49" s="134"/>
      <c r="HFB49" s="134"/>
      <c r="HFC49" s="134"/>
      <c r="HFD49" s="134"/>
      <c r="HFE49" s="134"/>
      <c r="HFF49" s="134"/>
      <c r="HFG49" s="134"/>
      <c r="HFH49" s="134"/>
      <c r="HFI49" s="134"/>
      <c r="HFJ49" s="134"/>
      <c r="HFK49" s="134"/>
      <c r="HFL49" s="134"/>
      <c r="HFM49" s="134"/>
      <c r="HFN49" s="134"/>
      <c r="HFO49" s="134"/>
      <c r="HFP49" s="134"/>
      <c r="HFQ49" s="134"/>
      <c r="HFR49" s="134"/>
      <c r="HFS49" s="134"/>
      <c r="HFT49" s="134"/>
      <c r="HFU49" s="134"/>
      <c r="HFV49" s="134"/>
      <c r="HFW49" s="134"/>
      <c r="HFX49" s="134"/>
      <c r="HFY49" s="134"/>
      <c r="HFZ49" s="134"/>
      <c r="HGA49" s="134"/>
      <c r="HGB49" s="134"/>
      <c r="HGC49" s="134"/>
      <c r="HGD49" s="134"/>
      <c r="HGE49" s="134"/>
      <c r="HGF49" s="134"/>
      <c r="HGG49" s="134"/>
      <c r="HGH49" s="134"/>
      <c r="HGI49" s="134"/>
      <c r="HGJ49" s="134"/>
      <c r="HGK49" s="134"/>
      <c r="HGL49" s="134"/>
      <c r="HGM49" s="134"/>
      <c r="HGN49" s="134"/>
      <c r="HGO49" s="134"/>
      <c r="HGP49" s="134"/>
      <c r="HGQ49" s="134"/>
      <c r="HGR49" s="134"/>
      <c r="HGS49" s="134"/>
      <c r="HGT49" s="134"/>
      <c r="HGU49" s="134"/>
      <c r="HGV49" s="134"/>
      <c r="HGW49" s="134"/>
      <c r="HGX49" s="134"/>
      <c r="HGY49" s="134"/>
      <c r="HGZ49" s="134"/>
      <c r="HHA49" s="134"/>
      <c r="HHB49" s="134"/>
      <c r="HHC49" s="134"/>
      <c r="HHD49" s="134"/>
      <c r="HHE49" s="134"/>
      <c r="HHF49" s="134"/>
      <c r="HHG49" s="134"/>
      <c r="HHH49" s="134"/>
      <c r="HHI49" s="134"/>
      <c r="HHJ49" s="134"/>
      <c r="HHK49" s="134"/>
      <c r="HHL49" s="134"/>
      <c r="HHM49" s="134"/>
      <c r="HHN49" s="134"/>
      <c r="HHO49" s="134"/>
      <c r="HHP49" s="134"/>
      <c r="HHQ49" s="134"/>
      <c r="HHR49" s="134"/>
      <c r="HHS49" s="134"/>
      <c r="HHT49" s="134"/>
      <c r="HHU49" s="134"/>
      <c r="HHV49" s="134"/>
      <c r="HHW49" s="134"/>
      <c r="HHX49" s="134"/>
      <c r="HHY49" s="134"/>
      <c r="HHZ49" s="134"/>
      <c r="HIA49" s="134"/>
      <c r="HIB49" s="134"/>
      <c r="HIC49" s="134"/>
      <c r="HID49" s="134"/>
      <c r="HIE49" s="134"/>
      <c r="HIF49" s="134"/>
      <c r="HIG49" s="134"/>
      <c r="HIH49" s="134"/>
      <c r="HII49" s="134"/>
      <c r="HIJ49" s="134"/>
      <c r="HIK49" s="134"/>
      <c r="HIL49" s="134"/>
      <c r="HIM49" s="134"/>
      <c r="HIN49" s="134"/>
      <c r="HIO49" s="134"/>
      <c r="HIP49" s="134"/>
      <c r="HIQ49" s="134"/>
      <c r="HIR49" s="134"/>
      <c r="HIS49" s="134"/>
      <c r="HIT49" s="134"/>
      <c r="HIU49" s="134"/>
      <c r="HIV49" s="134"/>
      <c r="HIW49" s="134"/>
      <c r="HIX49" s="134"/>
      <c r="HIY49" s="134"/>
      <c r="HIZ49" s="134"/>
      <c r="HJA49" s="134"/>
      <c r="HJB49" s="134"/>
      <c r="HJC49" s="134"/>
      <c r="HJD49" s="134"/>
      <c r="HJE49" s="134"/>
      <c r="HJF49" s="134"/>
      <c r="HJG49" s="134"/>
      <c r="HJH49" s="134"/>
      <c r="HJI49" s="134"/>
      <c r="HJJ49" s="134"/>
      <c r="HJK49" s="134"/>
      <c r="HJL49" s="134"/>
      <c r="HJM49" s="134"/>
      <c r="HJN49" s="134"/>
      <c r="HJO49" s="134"/>
      <c r="HJP49" s="134"/>
      <c r="HJQ49" s="134"/>
      <c r="HJR49" s="134"/>
      <c r="HJS49" s="134"/>
      <c r="HJT49" s="134"/>
      <c r="HJU49" s="134"/>
      <c r="HJV49" s="134"/>
      <c r="HJW49" s="134"/>
      <c r="HJX49" s="134"/>
      <c r="HJY49" s="134"/>
      <c r="HJZ49" s="134"/>
      <c r="HKA49" s="134"/>
      <c r="HKB49" s="134"/>
      <c r="HKC49" s="134"/>
      <c r="HKD49" s="134"/>
      <c r="HKE49" s="134"/>
      <c r="HKF49" s="134"/>
      <c r="HKG49" s="134"/>
      <c r="HKH49" s="134"/>
      <c r="HKI49" s="134"/>
      <c r="HKJ49" s="134"/>
      <c r="HKK49" s="134"/>
      <c r="HKL49" s="134"/>
      <c r="HKM49" s="134"/>
      <c r="HKN49" s="134"/>
      <c r="HKO49" s="134"/>
      <c r="HKP49" s="134"/>
      <c r="HKQ49" s="134"/>
      <c r="HKR49" s="134"/>
      <c r="HKS49" s="134"/>
      <c r="HKT49" s="134"/>
      <c r="HKU49" s="134"/>
      <c r="HKV49" s="134"/>
      <c r="HKW49" s="134"/>
      <c r="HKX49" s="134"/>
      <c r="HKY49" s="134"/>
      <c r="HKZ49" s="134"/>
      <c r="HLA49" s="134"/>
      <c r="HLB49" s="134"/>
      <c r="HLC49" s="134"/>
      <c r="HLD49" s="134"/>
      <c r="HLE49" s="134"/>
      <c r="HLF49" s="134"/>
      <c r="HLG49" s="134"/>
      <c r="HLH49" s="134"/>
      <c r="HLI49" s="134"/>
      <c r="HLJ49" s="134"/>
      <c r="HLK49" s="134"/>
      <c r="HLL49" s="134"/>
      <c r="HLM49" s="134"/>
      <c r="HLN49" s="134"/>
      <c r="HLO49" s="134"/>
      <c r="HLP49" s="134"/>
      <c r="HLQ49" s="134"/>
      <c r="HLR49" s="134"/>
      <c r="HLS49" s="134"/>
      <c r="HLT49" s="134"/>
      <c r="HLU49" s="134"/>
      <c r="HLV49" s="134"/>
      <c r="HLW49" s="134"/>
      <c r="HLX49" s="134"/>
      <c r="HLY49" s="134"/>
      <c r="HLZ49" s="134"/>
      <c r="HMA49" s="134"/>
      <c r="HMB49" s="134"/>
      <c r="HMC49" s="134"/>
      <c r="HMD49" s="134"/>
      <c r="HME49" s="134"/>
      <c r="HMF49" s="134"/>
      <c r="HMG49" s="134"/>
      <c r="HMH49" s="134"/>
      <c r="HMI49" s="134"/>
      <c r="HMJ49" s="134"/>
      <c r="HMK49" s="134"/>
      <c r="HML49" s="134"/>
      <c r="HMM49" s="134"/>
      <c r="HMN49" s="134"/>
      <c r="HMO49" s="134"/>
      <c r="HMP49" s="134"/>
      <c r="HMQ49" s="134"/>
      <c r="HMR49" s="134"/>
      <c r="HMS49" s="134"/>
      <c r="HMT49" s="134"/>
      <c r="HMU49" s="134"/>
      <c r="HMV49" s="134"/>
      <c r="HMW49" s="134"/>
      <c r="HMX49" s="134"/>
      <c r="HMY49" s="134"/>
      <c r="HMZ49" s="134"/>
      <c r="HNA49" s="134"/>
      <c r="HNB49" s="134"/>
      <c r="HNC49" s="134"/>
      <c r="HND49" s="134"/>
      <c r="HNE49" s="134"/>
      <c r="HNF49" s="134"/>
      <c r="HNG49" s="134"/>
      <c r="HNH49" s="134"/>
      <c r="HNI49" s="134"/>
      <c r="HNJ49" s="134"/>
      <c r="HNK49" s="134"/>
      <c r="HNL49" s="134"/>
      <c r="HNM49" s="134"/>
      <c r="HNN49" s="134"/>
      <c r="HNO49" s="134"/>
      <c r="HNP49" s="134"/>
      <c r="HNQ49" s="134"/>
      <c r="HNR49" s="134"/>
      <c r="HNS49" s="134"/>
      <c r="HNT49" s="134"/>
      <c r="HNU49" s="134"/>
      <c r="HNV49" s="134"/>
      <c r="HNW49" s="134"/>
      <c r="HNX49" s="134"/>
      <c r="HNY49" s="134"/>
      <c r="HNZ49" s="134"/>
      <c r="HOA49" s="134"/>
      <c r="HOB49" s="134"/>
      <c r="HOC49" s="134"/>
      <c r="HOD49" s="134"/>
      <c r="HOE49" s="134"/>
      <c r="HOF49" s="134"/>
      <c r="HOG49" s="134"/>
      <c r="HOH49" s="134"/>
      <c r="HOI49" s="134"/>
      <c r="HOJ49" s="134"/>
      <c r="HOK49" s="134"/>
      <c r="HOL49" s="134"/>
      <c r="HOM49" s="134"/>
      <c r="HON49" s="134"/>
      <c r="HOO49" s="134"/>
      <c r="HOP49" s="134"/>
      <c r="HOQ49" s="134"/>
      <c r="HOR49" s="134"/>
      <c r="HOS49" s="134"/>
      <c r="HOT49" s="134"/>
      <c r="HOU49" s="134"/>
      <c r="HOV49" s="134"/>
      <c r="HOW49" s="134"/>
      <c r="HOX49" s="134"/>
      <c r="HOY49" s="134"/>
      <c r="HOZ49" s="134"/>
      <c r="HPA49" s="134"/>
      <c r="HPB49" s="134"/>
      <c r="HPC49" s="134"/>
      <c r="HPD49" s="134"/>
      <c r="HPE49" s="134"/>
      <c r="HPF49" s="134"/>
      <c r="HPG49" s="134"/>
      <c r="HPH49" s="134"/>
      <c r="HPI49" s="134"/>
      <c r="HPJ49" s="134"/>
      <c r="HPK49" s="134"/>
      <c r="HPL49" s="134"/>
      <c r="HPM49" s="134"/>
      <c r="HPN49" s="134"/>
      <c r="HPO49" s="134"/>
      <c r="HPP49" s="134"/>
      <c r="HPQ49" s="134"/>
      <c r="HPR49" s="134"/>
      <c r="HPS49" s="134"/>
      <c r="HPT49" s="134"/>
      <c r="HPU49" s="134"/>
      <c r="HPV49" s="134"/>
      <c r="HPW49" s="134"/>
      <c r="HPX49" s="134"/>
      <c r="HPY49" s="134"/>
      <c r="HPZ49" s="134"/>
      <c r="HQA49" s="134"/>
      <c r="HQB49" s="134"/>
      <c r="HQC49" s="134"/>
      <c r="HQD49" s="134"/>
      <c r="HQE49" s="134"/>
      <c r="HQF49" s="134"/>
      <c r="HQG49" s="134"/>
      <c r="HQH49" s="134"/>
      <c r="HQI49" s="134"/>
      <c r="HQJ49" s="134"/>
      <c r="HQK49" s="134"/>
      <c r="HQL49" s="134"/>
      <c r="HQM49" s="134"/>
      <c r="HQN49" s="134"/>
      <c r="HQO49" s="134"/>
      <c r="HQP49" s="134"/>
      <c r="HQQ49" s="134"/>
      <c r="HQR49" s="134"/>
      <c r="HQS49" s="134"/>
      <c r="HQT49" s="134"/>
      <c r="HQU49" s="134"/>
      <c r="HQV49" s="134"/>
      <c r="HQW49" s="134"/>
      <c r="HQX49" s="134"/>
      <c r="HQY49" s="134"/>
      <c r="HQZ49" s="134"/>
      <c r="HRA49" s="134"/>
      <c r="HRB49" s="134"/>
      <c r="HRC49" s="134"/>
      <c r="HRD49" s="134"/>
      <c r="HRE49" s="134"/>
      <c r="HRF49" s="134"/>
      <c r="HRG49" s="134"/>
      <c r="HRH49" s="134"/>
      <c r="HRI49" s="134"/>
      <c r="HRJ49" s="134"/>
      <c r="HRK49" s="134"/>
      <c r="HRL49" s="134"/>
      <c r="HRM49" s="134"/>
      <c r="HRN49" s="134"/>
      <c r="HRO49" s="134"/>
      <c r="HRP49" s="134"/>
      <c r="HRQ49" s="134"/>
      <c r="HRR49" s="134"/>
      <c r="HRS49" s="134"/>
      <c r="HRT49" s="134"/>
      <c r="HRU49" s="134"/>
      <c r="HRV49" s="134"/>
      <c r="HRW49" s="134"/>
      <c r="HRX49" s="134"/>
      <c r="HRY49" s="134"/>
      <c r="HRZ49" s="134"/>
      <c r="HSA49" s="134"/>
      <c r="HSB49" s="134"/>
      <c r="HSC49" s="134"/>
      <c r="HSD49" s="134"/>
      <c r="HSE49" s="134"/>
      <c r="HSF49" s="134"/>
      <c r="HSG49" s="134"/>
      <c r="HSH49" s="134"/>
      <c r="HSI49" s="134"/>
      <c r="HSJ49" s="134"/>
      <c r="HSK49" s="134"/>
      <c r="HSL49" s="134"/>
      <c r="HSM49" s="134"/>
      <c r="HSN49" s="134"/>
      <c r="HSO49" s="134"/>
      <c r="HSP49" s="134"/>
      <c r="HSQ49" s="134"/>
      <c r="HSR49" s="134"/>
      <c r="HSS49" s="134"/>
      <c r="HST49" s="134"/>
      <c r="HSU49" s="134"/>
      <c r="HSV49" s="134"/>
      <c r="HSW49" s="134"/>
      <c r="HSX49" s="134"/>
      <c r="HSY49" s="134"/>
      <c r="HSZ49" s="134"/>
      <c r="HTA49" s="134"/>
      <c r="HTB49" s="134"/>
      <c r="HTC49" s="134"/>
      <c r="HTD49" s="134"/>
      <c r="HTE49" s="134"/>
      <c r="HTF49" s="134"/>
      <c r="HTG49" s="134"/>
      <c r="HTH49" s="134"/>
      <c r="HTI49" s="134"/>
      <c r="HTJ49" s="134"/>
      <c r="HTK49" s="134"/>
      <c r="HTL49" s="134"/>
      <c r="HTM49" s="134"/>
      <c r="HTN49" s="134"/>
      <c r="HTO49" s="134"/>
      <c r="HTP49" s="134"/>
      <c r="HTQ49" s="134"/>
      <c r="HTR49" s="134"/>
      <c r="HTS49" s="134"/>
      <c r="HTT49" s="134"/>
      <c r="HTU49" s="134"/>
      <c r="HTV49" s="134"/>
      <c r="HTW49" s="134"/>
      <c r="HTX49" s="134"/>
      <c r="HTY49" s="134"/>
      <c r="HTZ49" s="134"/>
      <c r="HUA49" s="134"/>
      <c r="HUB49" s="134"/>
      <c r="HUC49" s="134"/>
      <c r="HUD49" s="134"/>
      <c r="HUE49" s="134"/>
      <c r="HUF49" s="134"/>
      <c r="HUG49" s="134"/>
      <c r="HUH49" s="134"/>
      <c r="HUI49" s="134"/>
      <c r="HUJ49" s="134"/>
      <c r="HUK49" s="134"/>
      <c r="HUL49" s="134"/>
      <c r="HUM49" s="134"/>
      <c r="HUN49" s="134"/>
      <c r="HUO49" s="134"/>
      <c r="HUP49" s="134"/>
      <c r="HUQ49" s="134"/>
      <c r="HUR49" s="134"/>
      <c r="HUS49" s="134"/>
      <c r="HUT49" s="134"/>
      <c r="HUU49" s="134"/>
      <c r="HUV49" s="134"/>
      <c r="HUW49" s="134"/>
      <c r="HUX49" s="134"/>
      <c r="HUY49" s="134"/>
      <c r="HUZ49" s="134"/>
      <c r="HVA49" s="134"/>
      <c r="HVB49" s="134"/>
      <c r="HVC49" s="134"/>
      <c r="HVD49" s="134"/>
      <c r="HVE49" s="134"/>
      <c r="HVF49" s="134"/>
      <c r="HVG49" s="134"/>
      <c r="HVH49" s="134"/>
      <c r="HVI49" s="134"/>
      <c r="HVJ49" s="134"/>
      <c r="HVK49" s="134"/>
      <c r="HVL49" s="134"/>
      <c r="HVM49" s="134"/>
      <c r="HVN49" s="134"/>
      <c r="HVO49" s="134"/>
      <c r="HVP49" s="134"/>
      <c r="HVQ49" s="134"/>
      <c r="HVR49" s="134"/>
      <c r="HVS49" s="134"/>
      <c r="HVT49" s="134"/>
      <c r="HVU49" s="134"/>
      <c r="HVV49" s="134"/>
      <c r="HVW49" s="134"/>
      <c r="HVX49" s="134"/>
      <c r="HVY49" s="134"/>
      <c r="HVZ49" s="134"/>
      <c r="HWA49" s="134"/>
      <c r="HWB49" s="134"/>
      <c r="HWC49" s="134"/>
      <c r="HWD49" s="134"/>
      <c r="HWE49" s="134"/>
      <c r="HWF49" s="134"/>
      <c r="HWG49" s="134"/>
      <c r="HWH49" s="134"/>
      <c r="HWI49" s="134"/>
      <c r="HWJ49" s="134"/>
      <c r="HWK49" s="134"/>
      <c r="HWL49" s="134"/>
      <c r="HWM49" s="134"/>
      <c r="HWN49" s="134"/>
      <c r="HWO49" s="134"/>
      <c r="HWP49" s="134"/>
      <c r="HWQ49" s="134"/>
      <c r="HWR49" s="134"/>
      <c r="HWS49" s="134"/>
      <c r="HWT49" s="134"/>
      <c r="HWU49" s="134"/>
      <c r="HWV49" s="134"/>
      <c r="HWW49" s="134"/>
      <c r="HWX49" s="134"/>
      <c r="HWY49" s="134"/>
      <c r="HWZ49" s="134"/>
      <c r="HXA49" s="134"/>
      <c r="HXB49" s="134"/>
      <c r="HXC49" s="134"/>
      <c r="HXD49" s="134"/>
      <c r="HXE49" s="134"/>
      <c r="HXF49" s="134"/>
      <c r="HXG49" s="134"/>
      <c r="HXH49" s="134"/>
      <c r="HXI49" s="134"/>
      <c r="HXJ49" s="134"/>
      <c r="HXK49" s="134"/>
      <c r="HXL49" s="134"/>
      <c r="HXM49" s="134"/>
      <c r="HXN49" s="134"/>
      <c r="HXO49" s="134"/>
      <c r="HXP49" s="134"/>
      <c r="HXQ49" s="134"/>
      <c r="HXR49" s="134"/>
      <c r="HXS49" s="134"/>
      <c r="HXT49" s="134"/>
      <c r="HXU49" s="134"/>
      <c r="HXV49" s="134"/>
      <c r="HXW49" s="134"/>
      <c r="HXX49" s="134"/>
      <c r="HXY49" s="134"/>
      <c r="HXZ49" s="134"/>
      <c r="HYA49" s="134"/>
      <c r="HYB49" s="134"/>
      <c r="HYC49" s="134"/>
      <c r="HYD49" s="134"/>
      <c r="HYE49" s="134"/>
      <c r="HYF49" s="134"/>
      <c r="HYG49" s="134"/>
      <c r="HYH49" s="134"/>
      <c r="HYI49" s="134"/>
      <c r="HYJ49" s="134"/>
      <c r="HYK49" s="134"/>
      <c r="HYL49" s="134"/>
      <c r="HYM49" s="134"/>
      <c r="HYN49" s="134"/>
      <c r="HYO49" s="134"/>
      <c r="HYP49" s="134"/>
      <c r="HYQ49" s="134"/>
      <c r="HYR49" s="134"/>
      <c r="HYS49" s="134"/>
      <c r="HYT49" s="134"/>
      <c r="HYU49" s="134"/>
      <c r="HYV49" s="134"/>
      <c r="HYW49" s="134"/>
      <c r="HYX49" s="134"/>
      <c r="HYY49" s="134"/>
      <c r="HYZ49" s="134"/>
      <c r="HZA49" s="134"/>
      <c r="HZB49" s="134"/>
      <c r="HZC49" s="134"/>
      <c r="HZD49" s="134"/>
      <c r="HZE49" s="134"/>
      <c r="HZF49" s="134"/>
      <c r="HZG49" s="134"/>
      <c r="HZH49" s="134"/>
      <c r="HZI49" s="134"/>
      <c r="HZJ49" s="134"/>
      <c r="HZK49" s="134"/>
      <c r="HZL49" s="134"/>
      <c r="HZM49" s="134"/>
      <c r="HZN49" s="134"/>
      <c r="HZO49" s="134"/>
      <c r="HZP49" s="134"/>
      <c r="HZQ49" s="134"/>
      <c r="HZR49" s="134"/>
      <c r="HZS49" s="134"/>
      <c r="HZT49" s="134"/>
      <c r="HZU49" s="134"/>
      <c r="HZV49" s="134"/>
      <c r="HZW49" s="134"/>
      <c r="HZX49" s="134"/>
      <c r="HZY49" s="134"/>
      <c r="HZZ49" s="134"/>
      <c r="IAA49" s="134"/>
      <c r="IAB49" s="134"/>
      <c r="IAC49" s="134"/>
      <c r="IAD49" s="134"/>
      <c r="IAE49" s="134"/>
      <c r="IAF49" s="134"/>
      <c r="IAG49" s="134"/>
      <c r="IAH49" s="134"/>
      <c r="IAI49" s="134"/>
      <c r="IAJ49" s="134"/>
      <c r="IAK49" s="134"/>
      <c r="IAL49" s="134"/>
      <c r="IAM49" s="134"/>
      <c r="IAN49" s="134"/>
      <c r="IAO49" s="134"/>
      <c r="IAP49" s="134"/>
      <c r="IAQ49" s="134"/>
      <c r="IAR49" s="134"/>
      <c r="IAS49" s="134"/>
      <c r="IAT49" s="134"/>
      <c r="IAU49" s="134"/>
      <c r="IAV49" s="134"/>
      <c r="IAW49" s="134"/>
      <c r="IAX49" s="134"/>
      <c r="IAY49" s="134"/>
      <c r="IAZ49" s="134"/>
      <c r="IBA49" s="134"/>
      <c r="IBB49" s="134"/>
      <c r="IBC49" s="134"/>
      <c r="IBD49" s="134"/>
      <c r="IBE49" s="134"/>
      <c r="IBF49" s="134"/>
      <c r="IBG49" s="134"/>
      <c r="IBH49" s="134"/>
      <c r="IBI49" s="134"/>
      <c r="IBJ49" s="134"/>
      <c r="IBK49" s="134"/>
      <c r="IBL49" s="134"/>
      <c r="IBM49" s="134"/>
      <c r="IBN49" s="134"/>
      <c r="IBO49" s="134"/>
      <c r="IBP49" s="134"/>
      <c r="IBQ49" s="134"/>
      <c r="IBR49" s="134"/>
      <c r="IBS49" s="134"/>
      <c r="IBT49" s="134"/>
      <c r="IBU49" s="134"/>
      <c r="IBV49" s="134"/>
      <c r="IBW49" s="134"/>
      <c r="IBX49" s="134"/>
      <c r="IBY49" s="134"/>
      <c r="IBZ49" s="134"/>
      <c r="ICA49" s="134"/>
      <c r="ICB49" s="134"/>
      <c r="ICC49" s="134"/>
      <c r="ICD49" s="134"/>
      <c r="ICE49" s="134"/>
      <c r="ICF49" s="134"/>
      <c r="ICG49" s="134"/>
      <c r="ICH49" s="134"/>
      <c r="ICI49" s="134"/>
      <c r="ICJ49" s="134"/>
      <c r="ICK49" s="134"/>
      <c r="ICL49" s="134"/>
      <c r="ICM49" s="134"/>
      <c r="ICN49" s="134"/>
      <c r="ICO49" s="134"/>
      <c r="ICP49" s="134"/>
      <c r="ICQ49" s="134"/>
      <c r="ICR49" s="134"/>
      <c r="ICS49" s="134"/>
      <c r="ICT49" s="134"/>
      <c r="ICU49" s="134"/>
      <c r="ICV49" s="134"/>
      <c r="ICW49" s="134"/>
      <c r="ICX49" s="134"/>
      <c r="ICY49" s="134"/>
      <c r="ICZ49" s="134"/>
      <c r="IDA49" s="134"/>
      <c r="IDB49" s="134"/>
      <c r="IDC49" s="134"/>
      <c r="IDD49" s="134"/>
      <c r="IDE49" s="134"/>
      <c r="IDF49" s="134"/>
      <c r="IDG49" s="134"/>
      <c r="IDH49" s="134"/>
      <c r="IDI49" s="134"/>
      <c r="IDJ49" s="134"/>
      <c r="IDK49" s="134"/>
      <c r="IDL49" s="134"/>
      <c r="IDM49" s="134"/>
      <c r="IDN49" s="134"/>
      <c r="IDO49" s="134"/>
      <c r="IDP49" s="134"/>
      <c r="IDQ49" s="134"/>
      <c r="IDR49" s="134"/>
      <c r="IDS49" s="134"/>
      <c r="IDT49" s="134"/>
      <c r="IDU49" s="134"/>
      <c r="IDV49" s="134"/>
      <c r="IDW49" s="134"/>
      <c r="IDX49" s="134"/>
      <c r="IDY49" s="134"/>
      <c r="IDZ49" s="134"/>
      <c r="IEA49" s="134"/>
      <c r="IEB49" s="134"/>
      <c r="IEC49" s="134"/>
      <c r="IED49" s="134"/>
      <c r="IEE49" s="134"/>
      <c r="IEF49" s="134"/>
      <c r="IEG49" s="134"/>
      <c r="IEH49" s="134"/>
      <c r="IEI49" s="134"/>
      <c r="IEJ49" s="134"/>
      <c r="IEK49" s="134"/>
      <c r="IEL49" s="134"/>
      <c r="IEM49" s="134"/>
      <c r="IEN49" s="134"/>
      <c r="IEO49" s="134"/>
      <c r="IEP49" s="134"/>
      <c r="IEQ49" s="134"/>
      <c r="IER49" s="134"/>
      <c r="IES49" s="134"/>
      <c r="IET49" s="134"/>
      <c r="IEU49" s="134"/>
      <c r="IEV49" s="134"/>
      <c r="IEW49" s="134"/>
      <c r="IEX49" s="134"/>
      <c r="IEY49" s="134"/>
      <c r="IEZ49" s="134"/>
      <c r="IFA49" s="134"/>
      <c r="IFB49" s="134"/>
      <c r="IFC49" s="134"/>
      <c r="IFD49" s="134"/>
      <c r="IFE49" s="134"/>
      <c r="IFF49" s="134"/>
      <c r="IFG49" s="134"/>
      <c r="IFH49" s="134"/>
      <c r="IFI49" s="134"/>
      <c r="IFJ49" s="134"/>
      <c r="IFK49" s="134"/>
      <c r="IFL49" s="134"/>
      <c r="IFM49" s="134"/>
      <c r="IFN49" s="134"/>
      <c r="IFO49" s="134"/>
      <c r="IFP49" s="134"/>
      <c r="IFQ49" s="134"/>
      <c r="IFR49" s="134"/>
      <c r="IFS49" s="134"/>
      <c r="IFT49" s="134"/>
      <c r="IFU49" s="134"/>
      <c r="IFV49" s="134"/>
      <c r="IFW49" s="134"/>
      <c r="IFX49" s="134"/>
      <c r="IFY49" s="134"/>
      <c r="IFZ49" s="134"/>
      <c r="IGA49" s="134"/>
      <c r="IGB49" s="134"/>
      <c r="IGC49" s="134"/>
      <c r="IGD49" s="134"/>
      <c r="IGE49" s="134"/>
      <c r="IGF49" s="134"/>
      <c r="IGG49" s="134"/>
      <c r="IGH49" s="134"/>
      <c r="IGI49" s="134"/>
      <c r="IGJ49" s="134"/>
      <c r="IGK49" s="134"/>
      <c r="IGL49" s="134"/>
      <c r="IGM49" s="134"/>
      <c r="IGN49" s="134"/>
      <c r="IGO49" s="134"/>
      <c r="IGP49" s="134"/>
      <c r="IGQ49" s="134"/>
      <c r="IGR49" s="134"/>
      <c r="IGS49" s="134"/>
      <c r="IGT49" s="134"/>
      <c r="IGU49" s="134"/>
      <c r="IGV49" s="134"/>
      <c r="IGW49" s="134"/>
      <c r="IGX49" s="134"/>
      <c r="IGY49" s="134"/>
      <c r="IGZ49" s="134"/>
      <c r="IHA49" s="134"/>
      <c r="IHB49" s="134"/>
      <c r="IHC49" s="134"/>
      <c r="IHD49" s="134"/>
      <c r="IHE49" s="134"/>
      <c r="IHF49" s="134"/>
      <c r="IHG49" s="134"/>
      <c r="IHH49" s="134"/>
      <c r="IHI49" s="134"/>
      <c r="IHJ49" s="134"/>
      <c r="IHK49" s="134"/>
      <c r="IHL49" s="134"/>
      <c r="IHM49" s="134"/>
      <c r="IHN49" s="134"/>
      <c r="IHO49" s="134"/>
      <c r="IHP49" s="134"/>
      <c r="IHQ49" s="134"/>
      <c r="IHR49" s="134"/>
      <c r="IHS49" s="134"/>
      <c r="IHT49" s="134"/>
      <c r="IHU49" s="134"/>
      <c r="IHV49" s="134"/>
      <c r="IHW49" s="134"/>
      <c r="IHX49" s="134"/>
      <c r="IHY49" s="134"/>
      <c r="IHZ49" s="134"/>
      <c r="IIA49" s="134"/>
      <c r="IIB49" s="134"/>
      <c r="IIC49" s="134"/>
      <c r="IID49" s="134"/>
      <c r="IIE49" s="134"/>
      <c r="IIF49" s="134"/>
      <c r="IIG49" s="134"/>
      <c r="IIH49" s="134"/>
      <c r="III49" s="134"/>
      <c r="IIJ49" s="134"/>
      <c r="IIK49" s="134"/>
      <c r="IIL49" s="134"/>
      <c r="IIM49" s="134"/>
      <c r="IIN49" s="134"/>
      <c r="IIO49" s="134"/>
      <c r="IIP49" s="134"/>
      <c r="IIQ49" s="134"/>
      <c r="IIR49" s="134"/>
      <c r="IIS49" s="134"/>
      <c r="IIT49" s="134"/>
      <c r="IIU49" s="134"/>
      <c r="IIV49" s="134"/>
      <c r="IIW49" s="134"/>
      <c r="IIX49" s="134"/>
      <c r="IIY49" s="134"/>
      <c r="IIZ49" s="134"/>
      <c r="IJA49" s="134"/>
      <c r="IJB49" s="134"/>
      <c r="IJC49" s="134"/>
      <c r="IJD49" s="134"/>
      <c r="IJE49" s="134"/>
      <c r="IJF49" s="134"/>
      <c r="IJG49" s="134"/>
      <c r="IJH49" s="134"/>
      <c r="IJI49" s="134"/>
      <c r="IJJ49" s="134"/>
      <c r="IJK49" s="134"/>
      <c r="IJL49" s="134"/>
      <c r="IJM49" s="134"/>
      <c r="IJN49" s="134"/>
      <c r="IJO49" s="134"/>
      <c r="IJP49" s="134"/>
      <c r="IJQ49" s="134"/>
      <c r="IJR49" s="134"/>
      <c r="IJS49" s="134"/>
      <c r="IJT49" s="134"/>
      <c r="IJU49" s="134"/>
      <c r="IJV49" s="134"/>
      <c r="IJW49" s="134"/>
      <c r="IJX49" s="134"/>
      <c r="IJY49" s="134"/>
      <c r="IJZ49" s="134"/>
      <c r="IKA49" s="134"/>
      <c r="IKB49" s="134"/>
      <c r="IKC49" s="134"/>
      <c r="IKD49" s="134"/>
      <c r="IKE49" s="134"/>
      <c r="IKF49" s="134"/>
      <c r="IKG49" s="134"/>
      <c r="IKH49" s="134"/>
      <c r="IKI49" s="134"/>
      <c r="IKJ49" s="134"/>
      <c r="IKK49" s="134"/>
      <c r="IKL49" s="134"/>
      <c r="IKM49" s="134"/>
      <c r="IKN49" s="134"/>
      <c r="IKO49" s="134"/>
      <c r="IKP49" s="134"/>
      <c r="IKQ49" s="134"/>
      <c r="IKR49" s="134"/>
      <c r="IKS49" s="134"/>
      <c r="IKT49" s="134"/>
      <c r="IKU49" s="134"/>
      <c r="IKV49" s="134"/>
      <c r="IKW49" s="134"/>
      <c r="IKX49" s="134"/>
      <c r="IKY49" s="134"/>
      <c r="IKZ49" s="134"/>
      <c r="ILA49" s="134"/>
      <c r="ILB49" s="134"/>
      <c r="ILC49" s="134"/>
      <c r="ILD49" s="134"/>
      <c r="ILE49" s="134"/>
      <c r="ILF49" s="134"/>
      <c r="ILG49" s="134"/>
      <c r="ILH49" s="134"/>
      <c r="ILI49" s="134"/>
      <c r="ILJ49" s="134"/>
      <c r="ILK49" s="134"/>
      <c r="ILL49" s="134"/>
      <c r="ILM49" s="134"/>
      <c r="ILN49" s="134"/>
      <c r="ILO49" s="134"/>
      <c r="ILP49" s="134"/>
      <c r="ILQ49" s="134"/>
      <c r="ILR49" s="134"/>
      <c r="ILS49" s="134"/>
      <c r="ILT49" s="134"/>
      <c r="ILU49" s="134"/>
      <c r="ILV49" s="134"/>
      <c r="ILW49" s="134"/>
      <c r="ILX49" s="134"/>
      <c r="ILY49" s="134"/>
      <c r="ILZ49" s="134"/>
      <c r="IMA49" s="134"/>
      <c r="IMB49" s="134"/>
      <c r="IMC49" s="134"/>
      <c r="IMD49" s="134"/>
      <c r="IME49" s="134"/>
      <c r="IMF49" s="134"/>
      <c r="IMG49" s="134"/>
      <c r="IMH49" s="134"/>
      <c r="IMI49" s="134"/>
      <c r="IMJ49" s="134"/>
      <c r="IMK49" s="134"/>
      <c r="IML49" s="134"/>
      <c r="IMM49" s="134"/>
      <c r="IMN49" s="134"/>
      <c r="IMO49" s="134"/>
      <c r="IMP49" s="134"/>
      <c r="IMQ49" s="134"/>
      <c r="IMR49" s="134"/>
      <c r="IMS49" s="134"/>
      <c r="IMT49" s="134"/>
      <c r="IMU49" s="134"/>
      <c r="IMV49" s="134"/>
      <c r="IMW49" s="134"/>
      <c r="IMX49" s="134"/>
      <c r="IMY49" s="134"/>
      <c r="IMZ49" s="134"/>
      <c r="INA49" s="134"/>
      <c r="INB49" s="134"/>
      <c r="INC49" s="134"/>
      <c r="IND49" s="134"/>
      <c r="INE49" s="134"/>
      <c r="INF49" s="134"/>
      <c r="ING49" s="134"/>
      <c r="INH49" s="134"/>
      <c r="INI49" s="134"/>
      <c r="INJ49" s="134"/>
      <c r="INK49" s="134"/>
      <c r="INL49" s="134"/>
      <c r="INM49" s="134"/>
      <c r="INN49" s="134"/>
      <c r="INO49" s="134"/>
      <c r="INP49" s="134"/>
      <c r="INQ49" s="134"/>
      <c r="INR49" s="134"/>
      <c r="INS49" s="134"/>
      <c r="INT49" s="134"/>
      <c r="INU49" s="134"/>
      <c r="INV49" s="134"/>
      <c r="INW49" s="134"/>
      <c r="INX49" s="134"/>
      <c r="INY49" s="134"/>
      <c r="INZ49" s="134"/>
      <c r="IOA49" s="134"/>
      <c r="IOB49" s="134"/>
      <c r="IOC49" s="134"/>
      <c r="IOD49" s="134"/>
      <c r="IOE49" s="134"/>
      <c r="IOF49" s="134"/>
      <c r="IOG49" s="134"/>
      <c r="IOH49" s="134"/>
      <c r="IOI49" s="134"/>
      <c r="IOJ49" s="134"/>
      <c r="IOK49" s="134"/>
      <c r="IOL49" s="134"/>
      <c r="IOM49" s="134"/>
      <c r="ION49" s="134"/>
      <c r="IOO49" s="134"/>
      <c r="IOP49" s="134"/>
      <c r="IOQ49" s="134"/>
      <c r="IOR49" s="134"/>
      <c r="IOS49" s="134"/>
      <c r="IOT49" s="134"/>
      <c r="IOU49" s="134"/>
      <c r="IOV49" s="134"/>
      <c r="IOW49" s="134"/>
      <c r="IOX49" s="134"/>
      <c r="IOY49" s="134"/>
      <c r="IOZ49" s="134"/>
      <c r="IPA49" s="134"/>
      <c r="IPB49" s="134"/>
      <c r="IPC49" s="134"/>
      <c r="IPD49" s="134"/>
      <c r="IPE49" s="134"/>
      <c r="IPF49" s="134"/>
      <c r="IPG49" s="134"/>
      <c r="IPH49" s="134"/>
      <c r="IPI49" s="134"/>
      <c r="IPJ49" s="134"/>
      <c r="IPK49" s="134"/>
      <c r="IPL49" s="134"/>
      <c r="IPM49" s="134"/>
      <c r="IPN49" s="134"/>
      <c r="IPO49" s="134"/>
      <c r="IPP49" s="134"/>
      <c r="IPQ49" s="134"/>
      <c r="IPR49" s="134"/>
      <c r="IPS49" s="134"/>
      <c r="IPT49" s="134"/>
      <c r="IPU49" s="134"/>
      <c r="IPV49" s="134"/>
      <c r="IPW49" s="134"/>
      <c r="IPX49" s="134"/>
      <c r="IPY49" s="134"/>
      <c r="IPZ49" s="134"/>
      <c r="IQA49" s="134"/>
      <c r="IQB49" s="134"/>
      <c r="IQC49" s="134"/>
      <c r="IQD49" s="134"/>
      <c r="IQE49" s="134"/>
      <c r="IQF49" s="134"/>
      <c r="IQG49" s="134"/>
      <c r="IQH49" s="134"/>
      <c r="IQI49" s="134"/>
      <c r="IQJ49" s="134"/>
      <c r="IQK49" s="134"/>
      <c r="IQL49" s="134"/>
      <c r="IQM49" s="134"/>
      <c r="IQN49" s="134"/>
      <c r="IQO49" s="134"/>
      <c r="IQP49" s="134"/>
      <c r="IQQ49" s="134"/>
      <c r="IQR49" s="134"/>
      <c r="IQS49" s="134"/>
      <c r="IQT49" s="134"/>
      <c r="IQU49" s="134"/>
      <c r="IQV49" s="134"/>
      <c r="IQW49" s="134"/>
      <c r="IQX49" s="134"/>
      <c r="IQY49" s="134"/>
      <c r="IQZ49" s="134"/>
      <c r="IRA49" s="134"/>
      <c r="IRB49" s="134"/>
      <c r="IRC49" s="134"/>
      <c r="IRD49" s="134"/>
      <c r="IRE49" s="134"/>
      <c r="IRF49" s="134"/>
      <c r="IRG49" s="134"/>
      <c r="IRH49" s="134"/>
      <c r="IRI49" s="134"/>
      <c r="IRJ49" s="134"/>
      <c r="IRK49" s="134"/>
      <c r="IRL49" s="134"/>
      <c r="IRM49" s="134"/>
      <c r="IRN49" s="134"/>
      <c r="IRO49" s="134"/>
      <c r="IRP49" s="134"/>
      <c r="IRQ49" s="134"/>
      <c r="IRR49" s="134"/>
      <c r="IRS49" s="134"/>
      <c r="IRT49" s="134"/>
      <c r="IRU49" s="134"/>
      <c r="IRV49" s="134"/>
      <c r="IRW49" s="134"/>
      <c r="IRX49" s="134"/>
      <c r="IRY49" s="134"/>
      <c r="IRZ49" s="134"/>
      <c r="ISA49" s="134"/>
      <c r="ISB49" s="134"/>
      <c r="ISC49" s="134"/>
      <c r="ISD49" s="134"/>
      <c r="ISE49" s="134"/>
      <c r="ISF49" s="134"/>
      <c r="ISG49" s="134"/>
      <c r="ISH49" s="134"/>
      <c r="ISI49" s="134"/>
      <c r="ISJ49" s="134"/>
      <c r="ISK49" s="134"/>
      <c r="ISL49" s="134"/>
      <c r="ISM49" s="134"/>
      <c r="ISN49" s="134"/>
      <c r="ISO49" s="134"/>
      <c r="ISP49" s="134"/>
      <c r="ISQ49" s="134"/>
      <c r="ISR49" s="134"/>
      <c r="ISS49" s="134"/>
      <c r="IST49" s="134"/>
      <c r="ISU49" s="134"/>
      <c r="ISV49" s="134"/>
      <c r="ISW49" s="134"/>
      <c r="ISX49" s="134"/>
      <c r="ISY49" s="134"/>
      <c r="ISZ49" s="134"/>
      <c r="ITA49" s="134"/>
      <c r="ITB49" s="134"/>
      <c r="ITC49" s="134"/>
      <c r="ITD49" s="134"/>
      <c r="ITE49" s="134"/>
      <c r="ITF49" s="134"/>
      <c r="ITG49" s="134"/>
      <c r="ITH49" s="134"/>
      <c r="ITI49" s="134"/>
      <c r="ITJ49" s="134"/>
      <c r="ITK49" s="134"/>
      <c r="ITL49" s="134"/>
      <c r="ITM49" s="134"/>
      <c r="ITN49" s="134"/>
      <c r="ITO49" s="134"/>
      <c r="ITP49" s="134"/>
      <c r="ITQ49" s="134"/>
      <c r="ITR49" s="134"/>
      <c r="ITS49" s="134"/>
      <c r="ITT49" s="134"/>
      <c r="ITU49" s="134"/>
      <c r="ITV49" s="134"/>
      <c r="ITW49" s="134"/>
      <c r="ITX49" s="134"/>
      <c r="ITY49" s="134"/>
      <c r="ITZ49" s="134"/>
      <c r="IUA49" s="134"/>
      <c r="IUB49" s="134"/>
      <c r="IUC49" s="134"/>
      <c r="IUD49" s="134"/>
      <c r="IUE49" s="134"/>
      <c r="IUF49" s="134"/>
      <c r="IUG49" s="134"/>
      <c r="IUH49" s="134"/>
      <c r="IUI49" s="134"/>
      <c r="IUJ49" s="134"/>
      <c r="IUK49" s="134"/>
      <c r="IUL49" s="134"/>
      <c r="IUM49" s="134"/>
      <c r="IUN49" s="134"/>
      <c r="IUO49" s="134"/>
      <c r="IUP49" s="134"/>
      <c r="IUQ49" s="134"/>
      <c r="IUR49" s="134"/>
      <c r="IUS49" s="134"/>
      <c r="IUT49" s="134"/>
      <c r="IUU49" s="134"/>
      <c r="IUV49" s="134"/>
      <c r="IUW49" s="134"/>
      <c r="IUX49" s="134"/>
      <c r="IUY49" s="134"/>
      <c r="IUZ49" s="134"/>
      <c r="IVA49" s="134"/>
      <c r="IVB49" s="134"/>
      <c r="IVC49" s="134"/>
      <c r="IVD49" s="134"/>
      <c r="IVE49" s="134"/>
      <c r="IVF49" s="134"/>
      <c r="IVG49" s="134"/>
      <c r="IVH49" s="134"/>
      <c r="IVI49" s="134"/>
      <c r="IVJ49" s="134"/>
      <c r="IVK49" s="134"/>
      <c r="IVL49" s="134"/>
      <c r="IVM49" s="134"/>
      <c r="IVN49" s="134"/>
      <c r="IVO49" s="134"/>
      <c r="IVP49" s="134"/>
      <c r="IVQ49" s="134"/>
      <c r="IVR49" s="134"/>
      <c r="IVS49" s="134"/>
      <c r="IVT49" s="134"/>
      <c r="IVU49" s="134"/>
      <c r="IVV49" s="134"/>
      <c r="IVW49" s="134"/>
      <c r="IVX49" s="134"/>
      <c r="IVY49" s="134"/>
      <c r="IVZ49" s="134"/>
      <c r="IWA49" s="134"/>
      <c r="IWB49" s="134"/>
      <c r="IWC49" s="134"/>
      <c r="IWD49" s="134"/>
      <c r="IWE49" s="134"/>
      <c r="IWF49" s="134"/>
      <c r="IWG49" s="134"/>
      <c r="IWH49" s="134"/>
      <c r="IWI49" s="134"/>
      <c r="IWJ49" s="134"/>
      <c r="IWK49" s="134"/>
      <c r="IWL49" s="134"/>
      <c r="IWM49" s="134"/>
      <c r="IWN49" s="134"/>
      <c r="IWO49" s="134"/>
      <c r="IWP49" s="134"/>
      <c r="IWQ49" s="134"/>
      <c r="IWR49" s="134"/>
      <c r="IWS49" s="134"/>
      <c r="IWT49" s="134"/>
      <c r="IWU49" s="134"/>
      <c r="IWV49" s="134"/>
      <c r="IWW49" s="134"/>
      <c r="IWX49" s="134"/>
      <c r="IWY49" s="134"/>
      <c r="IWZ49" s="134"/>
      <c r="IXA49" s="134"/>
      <c r="IXB49" s="134"/>
      <c r="IXC49" s="134"/>
      <c r="IXD49" s="134"/>
      <c r="IXE49" s="134"/>
      <c r="IXF49" s="134"/>
      <c r="IXG49" s="134"/>
      <c r="IXH49" s="134"/>
      <c r="IXI49" s="134"/>
      <c r="IXJ49" s="134"/>
      <c r="IXK49" s="134"/>
      <c r="IXL49" s="134"/>
      <c r="IXM49" s="134"/>
      <c r="IXN49" s="134"/>
      <c r="IXO49" s="134"/>
      <c r="IXP49" s="134"/>
      <c r="IXQ49" s="134"/>
      <c r="IXR49" s="134"/>
      <c r="IXS49" s="134"/>
      <c r="IXT49" s="134"/>
      <c r="IXU49" s="134"/>
      <c r="IXV49" s="134"/>
      <c r="IXW49" s="134"/>
      <c r="IXX49" s="134"/>
      <c r="IXY49" s="134"/>
      <c r="IXZ49" s="134"/>
      <c r="IYA49" s="134"/>
      <c r="IYB49" s="134"/>
      <c r="IYC49" s="134"/>
      <c r="IYD49" s="134"/>
      <c r="IYE49" s="134"/>
      <c r="IYF49" s="134"/>
      <c r="IYG49" s="134"/>
      <c r="IYH49" s="134"/>
      <c r="IYI49" s="134"/>
      <c r="IYJ49" s="134"/>
      <c r="IYK49" s="134"/>
      <c r="IYL49" s="134"/>
      <c r="IYM49" s="134"/>
      <c r="IYN49" s="134"/>
      <c r="IYO49" s="134"/>
      <c r="IYP49" s="134"/>
      <c r="IYQ49" s="134"/>
      <c r="IYR49" s="134"/>
      <c r="IYS49" s="134"/>
      <c r="IYT49" s="134"/>
      <c r="IYU49" s="134"/>
      <c r="IYV49" s="134"/>
      <c r="IYW49" s="134"/>
      <c r="IYX49" s="134"/>
      <c r="IYY49" s="134"/>
      <c r="IYZ49" s="134"/>
      <c r="IZA49" s="134"/>
      <c r="IZB49" s="134"/>
      <c r="IZC49" s="134"/>
      <c r="IZD49" s="134"/>
      <c r="IZE49" s="134"/>
      <c r="IZF49" s="134"/>
      <c r="IZG49" s="134"/>
      <c r="IZH49" s="134"/>
      <c r="IZI49" s="134"/>
      <c r="IZJ49" s="134"/>
      <c r="IZK49" s="134"/>
      <c r="IZL49" s="134"/>
      <c r="IZM49" s="134"/>
      <c r="IZN49" s="134"/>
      <c r="IZO49" s="134"/>
      <c r="IZP49" s="134"/>
      <c r="IZQ49" s="134"/>
      <c r="IZR49" s="134"/>
      <c r="IZS49" s="134"/>
      <c r="IZT49" s="134"/>
      <c r="IZU49" s="134"/>
      <c r="IZV49" s="134"/>
      <c r="IZW49" s="134"/>
      <c r="IZX49" s="134"/>
      <c r="IZY49" s="134"/>
      <c r="IZZ49" s="134"/>
      <c r="JAA49" s="134"/>
      <c r="JAB49" s="134"/>
      <c r="JAC49" s="134"/>
      <c r="JAD49" s="134"/>
      <c r="JAE49" s="134"/>
      <c r="JAF49" s="134"/>
      <c r="JAG49" s="134"/>
      <c r="JAH49" s="134"/>
      <c r="JAI49" s="134"/>
      <c r="JAJ49" s="134"/>
      <c r="JAK49" s="134"/>
      <c r="JAL49" s="134"/>
      <c r="JAM49" s="134"/>
      <c r="JAN49" s="134"/>
      <c r="JAO49" s="134"/>
      <c r="JAP49" s="134"/>
      <c r="JAQ49" s="134"/>
      <c r="JAR49" s="134"/>
      <c r="JAS49" s="134"/>
      <c r="JAT49" s="134"/>
      <c r="JAU49" s="134"/>
      <c r="JAV49" s="134"/>
      <c r="JAW49" s="134"/>
      <c r="JAX49" s="134"/>
      <c r="JAY49" s="134"/>
      <c r="JAZ49" s="134"/>
      <c r="JBA49" s="134"/>
      <c r="JBB49" s="134"/>
      <c r="JBC49" s="134"/>
      <c r="JBD49" s="134"/>
      <c r="JBE49" s="134"/>
      <c r="JBF49" s="134"/>
      <c r="JBG49" s="134"/>
      <c r="JBH49" s="134"/>
      <c r="JBI49" s="134"/>
      <c r="JBJ49" s="134"/>
      <c r="JBK49" s="134"/>
      <c r="JBL49" s="134"/>
      <c r="JBM49" s="134"/>
      <c r="JBN49" s="134"/>
      <c r="JBO49" s="134"/>
      <c r="JBP49" s="134"/>
      <c r="JBQ49" s="134"/>
      <c r="JBR49" s="134"/>
      <c r="JBS49" s="134"/>
      <c r="JBT49" s="134"/>
      <c r="JBU49" s="134"/>
      <c r="JBV49" s="134"/>
      <c r="JBW49" s="134"/>
      <c r="JBX49" s="134"/>
      <c r="JBY49" s="134"/>
      <c r="JBZ49" s="134"/>
      <c r="JCA49" s="134"/>
      <c r="JCB49" s="134"/>
      <c r="JCC49" s="134"/>
      <c r="JCD49" s="134"/>
      <c r="JCE49" s="134"/>
      <c r="JCF49" s="134"/>
      <c r="JCG49" s="134"/>
      <c r="JCH49" s="134"/>
      <c r="JCI49" s="134"/>
      <c r="JCJ49" s="134"/>
      <c r="JCK49" s="134"/>
      <c r="JCL49" s="134"/>
      <c r="JCM49" s="134"/>
      <c r="JCN49" s="134"/>
      <c r="JCO49" s="134"/>
      <c r="JCP49" s="134"/>
      <c r="JCQ49" s="134"/>
      <c r="JCR49" s="134"/>
      <c r="JCS49" s="134"/>
      <c r="JCT49" s="134"/>
      <c r="JCU49" s="134"/>
      <c r="JCV49" s="134"/>
      <c r="JCW49" s="134"/>
      <c r="JCX49" s="134"/>
      <c r="JCY49" s="134"/>
      <c r="JCZ49" s="134"/>
      <c r="JDA49" s="134"/>
      <c r="JDB49" s="134"/>
      <c r="JDC49" s="134"/>
      <c r="JDD49" s="134"/>
      <c r="JDE49" s="134"/>
      <c r="JDF49" s="134"/>
      <c r="JDG49" s="134"/>
      <c r="JDH49" s="134"/>
      <c r="JDI49" s="134"/>
      <c r="JDJ49" s="134"/>
      <c r="JDK49" s="134"/>
      <c r="JDL49" s="134"/>
      <c r="JDM49" s="134"/>
      <c r="JDN49" s="134"/>
      <c r="JDO49" s="134"/>
      <c r="JDP49" s="134"/>
      <c r="JDQ49" s="134"/>
      <c r="JDR49" s="134"/>
      <c r="JDS49" s="134"/>
      <c r="JDT49" s="134"/>
      <c r="JDU49" s="134"/>
      <c r="JDV49" s="134"/>
      <c r="JDW49" s="134"/>
      <c r="JDX49" s="134"/>
      <c r="JDY49" s="134"/>
      <c r="JDZ49" s="134"/>
      <c r="JEA49" s="134"/>
      <c r="JEB49" s="134"/>
      <c r="JEC49" s="134"/>
      <c r="JED49" s="134"/>
      <c r="JEE49" s="134"/>
      <c r="JEF49" s="134"/>
      <c r="JEG49" s="134"/>
      <c r="JEH49" s="134"/>
      <c r="JEI49" s="134"/>
      <c r="JEJ49" s="134"/>
      <c r="JEK49" s="134"/>
      <c r="JEL49" s="134"/>
      <c r="JEM49" s="134"/>
      <c r="JEN49" s="134"/>
      <c r="JEO49" s="134"/>
      <c r="JEP49" s="134"/>
      <c r="JEQ49" s="134"/>
      <c r="JER49" s="134"/>
      <c r="JES49" s="134"/>
      <c r="JET49" s="134"/>
      <c r="JEU49" s="134"/>
      <c r="JEV49" s="134"/>
      <c r="JEW49" s="134"/>
      <c r="JEX49" s="134"/>
      <c r="JEY49" s="134"/>
      <c r="JEZ49" s="134"/>
      <c r="JFA49" s="134"/>
      <c r="JFB49" s="134"/>
      <c r="JFC49" s="134"/>
      <c r="JFD49" s="134"/>
      <c r="JFE49" s="134"/>
      <c r="JFF49" s="134"/>
      <c r="JFG49" s="134"/>
      <c r="JFH49" s="134"/>
      <c r="JFI49" s="134"/>
      <c r="JFJ49" s="134"/>
      <c r="JFK49" s="134"/>
      <c r="JFL49" s="134"/>
      <c r="JFM49" s="134"/>
      <c r="JFN49" s="134"/>
      <c r="JFO49" s="134"/>
      <c r="JFP49" s="134"/>
      <c r="JFQ49" s="134"/>
      <c r="JFR49" s="134"/>
      <c r="JFS49" s="134"/>
      <c r="JFT49" s="134"/>
      <c r="JFU49" s="134"/>
      <c r="JFV49" s="134"/>
      <c r="JFW49" s="134"/>
      <c r="JFX49" s="134"/>
      <c r="JFY49" s="134"/>
      <c r="JFZ49" s="134"/>
      <c r="JGA49" s="134"/>
      <c r="JGB49" s="134"/>
      <c r="JGC49" s="134"/>
      <c r="JGD49" s="134"/>
      <c r="JGE49" s="134"/>
      <c r="JGF49" s="134"/>
      <c r="JGG49" s="134"/>
      <c r="JGH49" s="134"/>
      <c r="JGI49" s="134"/>
      <c r="JGJ49" s="134"/>
      <c r="JGK49" s="134"/>
      <c r="JGL49" s="134"/>
      <c r="JGM49" s="134"/>
      <c r="JGN49" s="134"/>
      <c r="JGO49" s="134"/>
      <c r="JGP49" s="134"/>
      <c r="JGQ49" s="134"/>
      <c r="JGR49" s="134"/>
      <c r="JGS49" s="134"/>
      <c r="JGT49" s="134"/>
      <c r="JGU49" s="134"/>
      <c r="JGV49" s="134"/>
      <c r="JGW49" s="134"/>
      <c r="JGX49" s="134"/>
      <c r="JGY49" s="134"/>
      <c r="JGZ49" s="134"/>
      <c r="JHA49" s="134"/>
      <c r="JHB49" s="134"/>
      <c r="JHC49" s="134"/>
      <c r="JHD49" s="134"/>
      <c r="JHE49" s="134"/>
      <c r="JHF49" s="134"/>
      <c r="JHG49" s="134"/>
      <c r="JHH49" s="134"/>
      <c r="JHI49" s="134"/>
      <c r="JHJ49" s="134"/>
      <c r="JHK49" s="134"/>
      <c r="JHL49" s="134"/>
      <c r="JHM49" s="134"/>
      <c r="JHN49" s="134"/>
      <c r="JHO49" s="134"/>
      <c r="JHP49" s="134"/>
      <c r="JHQ49" s="134"/>
      <c r="JHR49" s="134"/>
      <c r="JHS49" s="134"/>
      <c r="JHT49" s="134"/>
      <c r="JHU49" s="134"/>
      <c r="JHV49" s="134"/>
      <c r="JHW49" s="134"/>
      <c r="JHX49" s="134"/>
      <c r="JHY49" s="134"/>
      <c r="JHZ49" s="134"/>
      <c r="JIA49" s="134"/>
      <c r="JIB49" s="134"/>
      <c r="JIC49" s="134"/>
      <c r="JID49" s="134"/>
      <c r="JIE49" s="134"/>
      <c r="JIF49" s="134"/>
      <c r="JIG49" s="134"/>
      <c r="JIH49" s="134"/>
      <c r="JII49" s="134"/>
      <c r="JIJ49" s="134"/>
      <c r="JIK49" s="134"/>
      <c r="JIL49" s="134"/>
      <c r="JIM49" s="134"/>
      <c r="JIN49" s="134"/>
      <c r="JIO49" s="134"/>
      <c r="JIP49" s="134"/>
      <c r="JIQ49" s="134"/>
      <c r="JIR49" s="134"/>
      <c r="JIS49" s="134"/>
      <c r="JIT49" s="134"/>
      <c r="JIU49" s="134"/>
      <c r="JIV49" s="134"/>
      <c r="JIW49" s="134"/>
      <c r="JIX49" s="134"/>
      <c r="JIY49" s="134"/>
      <c r="JIZ49" s="134"/>
      <c r="JJA49" s="134"/>
      <c r="JJB49" s="134"/>
      <c r="JJC49" s="134"/>
      <c r="JJD49" s="134"/>
      <c r="JJE49" s="134"/>
      <c r="JJF49" s="134"/>
      <c r="JJG49" s="134"/>
      <c r="JJH49" s="134"/>
      <c r="JJI49" s="134"/>
      <c r="JJJ49" s="134"/>
      <c r="JJK49" s="134"/>
      <c r="JJL49" s="134"/>
      <c r="JJM49" s="134"/>
      <c r="JJN49" s="134"/>
      <c r="JJO49" s="134"/>
      <c r="JJP49" s="134"/>
      <c r="JJQ49" s="134"/>
      <c r="JJR49" s="134"/>
      <c r="JJS49" s="134"/>
      <c r="JJT49" s="134"/>
      <c r="JJU49" s="134"/>
      <c r="JJV49" s="134"/>
      <c r="JJW49" s="134"/>
      <c r="JJX49" s="134"/>
      <c r="JJY49" s="134"/>
      <c r="JJZ49" s="134"/>
      <c r="JKA49" s="134"/>
      <c r="JKB49" s="134"/>
      <c r="JKC49" s="134"/>
      <c r="JKD49" s="134"/>
      <c r="JKE49" s="134"/>
      <c r="JKF49" s="134"/>
      <c r="JKG49" s="134"/>
      <c r="JKH49" s="134"/>
      <c r="JKI49" s="134"/>
      <c r="JKJ49" s="134"/>
      <c r="JKK49" s="134"/>
      <c r="JKL49" s="134"/>
      <c r="JKM49" s="134"/>
      <c r="JKN49" s="134"/>
      <c r="JKO49" s="134"/>
      <c r="JKP49" s="134"/>
      <c r="JKQ49" s="134"/>
      <c r="JKR49" s="134"/>
      <c r="JKS49" s="134"/>
      <c r="JKT49" s="134"/>
      <c r="JKU49" s="134"/>
      <c r="JKV49" s="134"/>
      <c r="JKW49" s="134"/>
      <c r="JKX49" s="134"/>
      <c r="JKY49" s="134"/>
      <c r="JKZ49" s="134"/>
      <c r="JLA49" s="134"/>
      <c r="JLB49" s="134"/>
      <c r="JLC49" s="134"/>
      <c r="JLD49" s="134"/>
      <c r="JLE49" s="134"/>
      <c r="JLF49" s="134"/>
      <c r="JLG49" s="134"/>
      <c r="JLH49" s="134"/>
      <c r="JLI49" s="134"/>
      <c r="JLJ49" s="134"/>
      <c r="JLK49" s="134"/>
      <c r="JLL49" s="134"/>
      <c r="JLM49" s="134"/>
      <c r="JLN49" s="134"/>
      <c r="JLO49" s="134"/>
      <c r="JLP49" s="134"/>
      <c r="JLQ49" s="134"/>
      <c r="JLR49" s="134"/>
      <c r="JLS49" s="134"/>
      <c r="JLT49" s="134"/>
      <c r="JLU49" s="134"/>
      <c r="JLV49" s="134"/>
      <c r="JLW49" s="134"/>
      <c r="JLX49" s="134"/>
      <c r="JLY49" s="134"/>
      <c r="JLZ49" s="134"/>
      <c r="JMA49" s="134"/>
      <c r="JMB49" s="134"/>
      <c r="JMC49" s="134"/>
      <c r="JMD49" s="134"/>
      <c r="JME49" s="134"/>
      <c r="JMF49" s="134"/>
      <c r="JMG49" s="134"/>
      <c r="JMH49" s="134"/>
      <c r="JMI49" s="134"/>
      <c r="JMJ49" s="134"/>
      <c r="JMK49" s="134"/>
      <c r="JML49" s="134"/>
      <c r="JMM49" s="134"/>
      <c r="JMN49" s="134"/>
      <c r="JMO49" s="134"/>
      <c r="JMP49" s="134"/>
      <c r="JMQ49" s="134"/>
      <c r="JMR49" s="134"/>
      <c r="JMS49" s="134"/>
      <c r="JMT49" s="134"/>
      <c r="JMU49" s="134"/>
      <c r="JMV49" s="134"/>
      <c r="JMW49" s="134"/>
      <c r="JMX49" s="134"/>
      <c r="JMY49" s="134"/>
      <c r="JMZ49" s="134"/>
      <c r="JNA49" s="134"/>
      <c r="JNB49" s="134"/>
      <c r="JNC49" s="134"/>
      <c r="JND49" s="134"/>
      <c r="JNE49" s="134"/>
      <c r="JNF49" s="134"/>
      <c r="JNG49" s="134"/>
      <c r="JNH49" s="134"/>
      <c r="JNI49" s="134"/>
      <c r="JNJ49" s="134"/>
      <c r="JNK49" s="134"/>
      <c r="JNL49" s="134"/>
      <c r="JNM49" s="134"/>
      <c r="JNN49" s="134"/>
      <c r="JNO49" s="134"/>
      <c r="JNP49" s="134"/>
      <c r="JNQ49" s="134"/>
      <c r="JNR49" s="134"/>
      <c r="JNS49" s="134"/>
      <c r="JNT49" s="134"/>
      <c r="JNU49" s="134"/>
      <c r="JNV49" s="134"/>
      <c r="JNW49" s="134"/>
      <c r="JNX49" s="134"/>
      <c r="JNY49" s="134"/>
      <c r="JNZ49" s="134"/>
      <c r="JOA49" s="134"/>
      <c r="JOB49" s="134"/>
      <c r="JOC49" s="134"/>
      <c r="JOD49" s="134"/>
      <c r="JOE49" s="134"/>
      <c r="JOF49" s="134"/>
      <c r="JOG49" s="134"/>
      <c r="JOH49" s="134"/>
      <c r="JOI49" s="134"/>
      <c r="JOJ49" s="134"/>
      <c r="JOK49" s="134"/>
      <c r="JOL49" s="134"/>
      <c r="JOM49" s="134"/>
      <c r="JON49" s="134"/>
      <c r="JOO49" s="134"/>
      <c r="JOP49" s="134"/>
      <c r="JOQ49" s="134"/>
      <c r="JOR49" s="134"/>
      <c r="JOS49" s="134"/>
      <c r="JOT49" s="134"/>
      <c r="JOU49" s="134"/>
      <c r="JOV49" s="134"/>
      <c r="JOW49" s="134"/>
      <c r="JOX49" s="134"/>
      <c r="JOY49" s="134"/>
      <c r="JOZ49" s="134"/>
      <c r="JPA49" s="134"/>
      <c r="JPB49" s="134"/>
      <c r="JPC49" s="134"/>
      <c r="JPD49" s="134"/>
      <c r="JPE49" s="134"/>
      <c r="JPF49" s="134"/>
      <c r="JPG49" s="134"/>
      <c r="JPH49" s="134"/>
      <c r="JPI49" s="134"/>
      <c r="JPJ49" s="134"/>
      <c r="JPK49" s="134"/>
      <c r="JPL49" s="134"/>
      <c r="JPM49" s="134"/>
      <c r="JPN49" s="134"/>
      <c r="JPO49" s="134"/>
      <c r="JPP49" s="134"/>
      <c r="JPQ49" s="134"/>
      <c r="JPR49" s="134"/>
      <c r="JPS49" s="134"/>
      <c r="JPT49" s="134"/>
      <c r="JPU49" s="134"/>
      <c r="JPV49" s="134"/>
      <c r="JPW49" s="134"/>
      <c r="JPX49" s="134"/>
      <c r="JPY49" s="134"/>
      <c r="JPZ49" s="134"/>
      <c r="JQA49" s="134"/>
      <c r="JQB49" s="134"/>
      <c r="JQC49" s="134"/>
      <c r="JQD49" s="134"/>
      <c r="JQE49" s="134"/>
      <c r="JQF49" s="134"/>
      <c r="JQG49" s="134"/>
      <c r="JQH49" s="134"/>
      <c r="JQI49" s="134"/>
      <c r="JQJ49" s="134"/>
      <c r="JQK49" s="134"/>
      <c r="JQL49" s="134"/>
      <c r="JQM49" s="134"/>
      <c r="JQN49" s="134"/>
      <c r="JQO49" s="134"/>
      <c r="JQP49" s="134"/>
      <c r="JQQ49" s="134"/>
      <c r="JQR49" s="134"/>
      <c r="JQS49" s="134"/>
      <c r="JQT49" s="134"/>
      <c r="JQU49" s="134"/>
      <c r="JQV49" s="134"/>
      <c r="JQW49" s="134"/>
      <c r="JQX49" s="134"/>
      <c r="JQY49" s="134"/>
      <c r="JQZ49" s="134"/>
      <c r="JRA49" s="134"/>
      <c r="JRB49" s="134"/>
      <c r="JRC49" s="134"/>
      <c r="JRD49" s="134"/>
      <c r="JRE49" s="134"/>
      <c r="JRF49" s="134"/>
      <c r="JRG49" s="134"/>
      <c r="JRH49" s="134"/>
      <c r="JRI49" s="134"/>
      <c r="JRJ49" s="134"/>
      <c r="JRK49" s="134"/>
      <c r="JRL49" s="134"/>
      <c r="JRM49" s="134"/>
      <c r="JRN49" s="134"/>
      <c r="JRO49" s="134"/>
      <c r="JRP49" s="134"/>
      <c r="JRQ49" s="134"/>
      <c r="JRR49" s="134"/>
      <c r="JRS49" s="134"/>
      <c r="JRT49" s="134"/>
      <c r="JRU49" s="134"/>
      <c r="JRV49" s="134"/>
      <c r="JRW49" s="134"/>
      <c r="JRX49" s="134"/>
      <c r="JRY49" s="134"/>
      <c r="JRZ49" s="134"/>
      <c r="JSA49" s="134"/>
      <c r="JSB49" s="134"/>
      <c r="JSC49" s="134"/>
      <c r="JSD49" s="134"/>
      <c r="JSE49" s="134"/>
      <c r="JSF49" s="134"/>
      <c r="JSG49" s="134"/>
      <c r="JSH49" s="134"/>
      <c r="JSI49" s="134"/>
      <c r="JSJ49" s="134"/>
      <c r="JSK49" s="134"/>
      <c r="JSL49" s="134"/>
      <c r="JSM49" s="134"/>
      <c r="JSN49" s="134"/>
      <c r="JSO49" s="134"/>
      <c r="JSP49" s="134"/>
      <c r="JSQ49" s="134"/>
      <c r="JSR49" s="134"/>
      <c r="JSS49" s="134"/>
      <c r="JST49" s="134"/>
      <c r="JSU49" s="134"/>
      <c r="JSV49" s="134"/>
      <c r="JSW49" s="134"/>
      <c r="JSX49" s="134"/>
      <c r="JSY49" s="134"/>
      <c r="JSZ49" s="134"/>
      <c r="JTA49" s="134"/>
      <c r="JTB49" s="134"/>
      <c r="JTC49" s="134"/>
      <c r="JTD49" s="134"/>
      <c r="JTE49" s="134"/>
      <c r="JTF49" s="134"/>
      <c r="JTG49" s="134"/>
      <c r="JTH49" s="134"/>
      <c r="JTI49" s="134"/>
      <c r="JTJ49" s="134"/>
      <c r="JTK49" s="134"/>
      <c r="JTL49" s="134"/>
      <c r="JTM49" s="134"/>
      <c r="JTN49" s="134"/>
      <c r="JTO49" s="134"/>
      <c r="JTP49" s="134"/>
      <c r="JTQ49" s="134"/>
      <c r="JTR49" s="134"/>
      <c r="JTS49" s="134"/>
      <c r="JTT49" s="134"/>
      <c r="JTU49" s="134"/>
      <c r="JTV49" s="134"/>
      <c r="JTW49" s="134"/>
      <c r="JTX49" s="134"/>
      <c r="JTY49" s="134"/>
      <c r="JTZ49" s="134"/>
      <c r="JUA49" s="134"/>
      <c r="JUB49" s="134"/>
      <c r="JUC49" s="134"/>
      <c r="JUD49" s="134"/>
      <c r="JUE49" s="134"/>
      <c r="JUF49" s="134"/>
      <c r="JUG49" s="134"/>
      <c r="JUH49" s="134"/>
      <c r="JUI49" s="134"/>
      <c r="JUJ49" s="134"/>
      <c r="JUK49" s="134"/>
      <c r="JUL49" s="134"/>
      <c r="JUM49" s="134"/>
      <c r="JUN49" s="134"/>
      <c r="JUO49" s="134"/>
      <c r="JUP49" s="134"/>
      <c r="JUQ49" s="134"/>
      <c r="JUR49" s="134"/>
      <c r="JUS49" s="134"/>
      <c r="JUT49" s="134"/>
      <c r="JUU49" s="134"/>
      <c r="JUV49" s="134"/>
      <c r="JUW49" s="134"/>
      <c r="JUX49" s="134"/>
      <c r="JUY49" s="134"/>
      <c r="JUZ49" s="134"/>
      <c r="JVA49" s="134"/>
      <c r="JVB49" s="134"/>
      <c r="JVC49" s="134"/>
      <c r="JVD49" s="134"/>
      <c r="JVE49" s="134"/>
      <c r="JVF49" s="134"/>
      <c r="JVG49" s="134"/>
      <c r="JVH49" s="134"/>
      <c r="JVI49" s="134"/>
      <c r="JVJ49" s="134"/>
      <c r="JVK49" s="134"/>
      <c r="JVL49" s="134"/>
      <c r="JVM49" s="134"/>
      <c r="JVN49" s="134"/>
      <c r="JVO49" s="134"/>
      <c r="JVP49" s="134"/>
      <c r="JVQ49" s="134"/>
      <c r="JVR49" s="134"/>
      <c r="JVS49" s="134"/>
      <c r="JVT49" s="134"/>
      <c r="JVU49" s="134"/>
      <c r="JVV49" s="134"/>
      <c r="JVW49" s="134"/>
      <c r="JVX49" s="134"/>
      <c r="JVY49" s="134"/>
      <c r="JVZ49" s="134"/>
      <c r="JWA49" s="134"/>
      <c r="JWB49" s="134"/>
      <c r="JWC49" s="134"/>
      <c r="JWD49" s="134"/>
      <c r="JWE49" s="134"/>
      <c r="JWF49" s="134"/>
      <c r="JWG49" s="134"/>
      <c r="JWH49" s="134"/>
      <c r="JWI49" s="134"/>
      <c r="JWJ49" s="134"/>
      <c r="JWK49" s="134"/>
      <c r="JWL49" s="134"/>
      <c r="JWM49" s="134"/>
      <c r="JWN49" s="134"/>
      <c r="JWO49" s="134"/>
      <c r="JWP49" s="134"/>
      <c r="JWQ49" s="134"/>
      <c r="JWR49" s="134"/>
      <c r="JWS49" s="134"/>
      <c r="JWT49" s="134"/>
      <c r="JWU49" s="134"/>
      <c r="JWV49" s="134"/>
      <c r="JWW49" s="134"/>
      <c r="JWX49" s="134"/>
      <c r="JWY49" s="134"/>
      <c r="JWZ49" s="134"/>
      <c r="JXA49" s="134"/>
      <c r="JXB49" s="134"/>
      <c r="JXC49" s="134"/>
      <c r="JXD49" s="134"/>
      <c r="JXE49" s="134"/>
      <c r="JXF49" s="134"/>
      <c r="JXG49" s="134"/>
      <c r="JXH49" s="134"/>
      <c r="JXI49" s="134"/>
      <c r="JXJ49" s="134"/>
      <c r="JXK49" s="134"/>
      <c r="JXL49" s="134"/>
      <c r="JXM49" s="134"/>
      <c r="JXN49" s="134"/>
      <c r="JXO49" s="134"/>
      <c r="JXP49" s="134"/>
      <c r="JXQ49" s="134"/>
      <c r="JXR49" s="134"/>
      <c r="JXS49" s="134"/>
      <c r="JXT49" s="134"/>
      <c r="JXU49" s="134"/>
      <c r="JXV49" s="134"/>
      <c r="JXW49" s="134"/>
      <c r="JXX49" s="134"/>
      <c r="JXY49" s="134"/>
      <c r="JXZ49" s="134"/>
      <c r="JYA49" s="134"/>
      <c r="JYB49" s="134"/>
      <c r="JYC49" s="134"/>
      <c r="JYD49" s="134"/>
      <c r="JYE49" s="134"/>
      <c r="JYF49" s="134"/>
      <c r="JYG49" s="134"/>
      <c r="JYH49" s="134"/>
      <c r="JYI49" s="134"/>
      <c r="JYJ49" s="134"/>
      <c r="JYK49" s="134"/>
      <c r="JYL49" s="134"/>
      <c r="JYM49" s="134"/>
      <c r="JYN49" s="134"/>
      <c r="JYO49" s="134"/>
      <c r="JYP49" s="134"/>
      <c r="JYQ49" s="134"/>
      <c r="JYR49" s="134"/>
      <c r="JYS49" s="134"/>
      <c r="JYT49" s="134"/>
      <c r="JYU49" s="134"/>
      <c r="JYV49" s="134"/>
      <c r="JYW49" s="134"/>
      <c r="JYX49" s="134"/>
      <c r="JYY49" s="134"/>
      <c r="JYZ49" s="134"/>
      <c r="JZA49" s="134"/>
      <c r="JZB49" s="134"/>
      <c r="JZC49" s="134"/>
      <c r="JZD49" s="134"/>
      <c r="JZE49" s="134"/>
      <c r="JZF49" s="134"/>
      <c r="JZG49" s="134"/>
      <c r="JZH49" s="134"/>
      <c r="JZI49" s="134"/>
      <c r="JZJ49" s="134"/>
      <c r="JZK49" s="134"/>
      <c r="JZL49" s="134"/>
      <c r="JZM49" s="134"/>
      <c r="JZN49" s="134"/>
      <c r="JZO49" s="134"/>
      <c r="JZP49" s="134"/>
      <c r="JZQ49" s="134"/>
      <c r="JZR49" s="134"/>
      <c r="JZS49" s="134"/>
      <c r="JZT49" s="134"/>
      <c r="JZU49" s="134"/>
      <c r="JZV49" s="134"/>
      <c r="JZW49" s="134"/>
      <c r="JZX49" s="134"/>
      <c r="JZY49" s="134"/>
      <c r="JZZ49" s="134"/>
      <c r="KAA49" s="134"/>
      <c r="KAB49" s="134"/>
      <c r="KAC49" s="134"/>
      <c r="KAD49" s="134"/>
      <c r="KAE49" s="134"/>
      <c r="KAF49" s="134"/>
      <c r="KAG49" s="134"/>
      <c r="KAH49" s="134"/>
      <c r="KAI49" s="134"/>
      <c r="KAJ49" s="134"/>
      <c r="KAK49" s="134"/>
      <c r="KAL49" s="134"/>
      <c r="KAM49" s="134"/>
      <c r="KAN49" s="134"/>
      <c r="KAO49" s="134"/>
      <c r="KAP49" s="134"/>
      <c r="KAQ49" s="134"/>
      <c r="KAR49" s="134"/>
      <c r="KAS49" s="134"/>
      <c r="KAT49" s="134"/>
      <c r="KAU49" s="134"/>
      <c r="KAV49" s="134"/>
      <c r="KAW49" s="134"/>
      <c r="KAX49" s="134"/>
      <c r="KAY49" s="134"/>
      <c r="KAZ49" s="134"/>
      <c r="KBA49" s="134"/>
      <c r="KBB49" s="134"/>
      <c r="KBC49" s="134"/>
      <c r="KBD49" s="134"/>
      <c r="KBE49" s="134"/>
      <c r="KBF49" s="134"/>
      <c r="KBG49" s="134"/>
      <c r="KBH49" s="134"/>
      <c r="KBI49" s="134"/>
      <c r="KBJ49" s="134"/>
      <c r="KBK49" s="134"/>
      <c r="KBL49" s="134"/>
      <c r="KBM49" s="134"/>
      <c r="KBN49" s="134"/>
      <c r="KBO49" s="134"/>
      <c r="KBP49" s="134"/>
      <c r="KBQ49" s="134"/>
      <c r="KBR49" s="134"/>
      <c r="KBS49" s="134"/>
      <c r="KBT49" s="134"/>
      <c r="KBU49" s="134"/>
      <c r="KBV49" s="134"/>
      <c r="KBW49" s="134"/>
      <c r="KBX49" s="134"/>
      <c r="KBY49" s="134"/>
      <c r="KBZ49" s="134"/>
      <c r="KCA49" s="134"/>
      <c r="KCB49" s="134"/>
      <c r="KCC49" s="134"/>
      <c r="KCD49" s="134"/>
      <c r="KCE49" s="134"/>
      <c r="KCF49" s="134"/>
      <c r="KCG49" s="134"/>
      <c r="KCH49" s="134"/>
      <c r="KCI49" s="134"/>
      <c r="KCJ49" s="134"/>
      <c r="KCK49" s="134"/>
      <c r="KCL49" s="134"/>
      <c r="KCM49" s="134"/>
      <c r="KCN49" s="134"/>
      <c r="KCO49" s="134"/>
      <c r="KCP49" s="134"/>
      <c r="KCQ49" s="134"/>
      <c r="KCR49" s="134"/>
      <c r="KCS49" s="134"/>
      <c r="KCT49" s="134"/>
      <c r="KCU49" s="134"/>
      <c r="KCV49" s="134"/>
      <c r="KCW49" s="134"/>
      <c r="KCX49" s="134"/>
      <c r="KCY49" s="134"/>
      <c r="KCZ49" s="134"/>
      <c r="KDA49" s="134"/>
      <c r="KDB49" s="134"/>
      <c r="KDC49" s="134"/>
      <c r="KDD49" s="134"/>
      <c r="KDE49" s="134"/>
      <c r="KDF49" s="134"/>
      <c r="KDG49" s="134"/>
      <c r="KDH49" s="134"/>
      <c r="KDI49" s="134"/>
      <c r="KDJ49" s="134"/>
      <c r="KDK49" s="134"/>
      <c r="KDL49" s="134"/>
      <c r="KDM49" s="134"/>
      <c r="KDN49" s="134"/>
      <c r="KDO49" s="134"/>
      <c r="KDP49" s="134"/>
      <c r="KDQ49" s="134"/>
      <c r="KDR49" s="134"/>
      <c r="KDS49" s="134"/>
      <c r="KDT49" s="134"/>
      <c r="KDU49" s="134"/>
      <c r="KDV49" s="134"/>
      <c r="KDW49" s="134"/>
      <c r="KDX49" s="134"/>
      <c r="KDY49" s="134"/>
      <c r="KDZ49" s="134"/>
      <c r="KEA49" s="134"/>
      <c r="KEB49" s="134"/>
      <c r="KEC49" s="134"/>
      <c r="KED49" s="134"/>
      <c r="KEE49" s="134"/>
      <c r="KEF49" s="134"/>
      <c r="KEG49" s="134"/>
      <c r="KEH49" s="134"/>
      <c r="KEI49" s="134"/>
      <c r="KEJ49" s="134"/>
      <c r="KEK49" s="134"/>
      <c r="KEL49" s="134"/>
      <c r="KEM49" s="134"/>
      <c r="KEN49" s="134"/>
      <c r="KEO49" s="134"/>
      <c r="KEP49" s="134"/>
      <c r="KEQ49" s="134"/>
      <c r="KER49" s="134"/>
      <c r="KES49" s="134"/>
      <c r="KET49" s="134"/>
      <c r="KEU49" s="134"/>
      <c r="KEV49" s="134"/>
      <c r="KEW49" s="134"/>
      <c r="KEX49" s="134"/>
      <c r="KEY49" s="134"/>
      <c r="KEZ49" s="134"/>
      <c r="KFA49" s="134"/>
      <c r="KFB49" s="134"/>
      <c r="KFC49" s="134"/>
      <c r="KFD49" s="134"/>
      <c r="KFE49" s="134"/>
      <c r="KFF49" s="134"/>
      <c r="KFG49" s="134"/>
      <c r="KFH49" s="134"/>
      <c r="KFI49" s="134"/>
      <c r="KFJ49" s="134"/>
      <c r="KFK49" s="134"/>
      <c r="KFL49" s="134"/>
      <c r="KFM49" s="134"/>
      <c r="KFN49" s="134"/>
      <c r="KFO49" s="134"/>
      <c r="KFP49" s="134"/>
      <c r="KFQ49" s="134"/>
      <c r="KFR49" s="134"/>
      <c r="KFS49" s="134"/>
      <c r="KFT49" s="134"/>
      <c r="KFU49" s="134"/>
      <c r="KFV49" s="134"/>
      <c r="KFW49" s="134"/>
      <c r="KFX49" s="134"/>
      <c r="KFY49" s="134"/>
      <c r="KFZ49" s="134"/>
      <c r="KGA49" s="134"/>
      <c r="KGB49" s="134"/>
      <c r="KGC49" s="134"/>
      <c r="KGD49" s="134"/>
      <c r="KGE49" s="134"/>
      <c r="KGF49" s="134"/>
      <c r="KGG49" s="134"/>
      <c r="KGH49" s="134"/>
      <c r="KGI49" s="134"/>
      <c r="KGJ49" s="134"/>
      <c r="KGK49" s="134"/>
      <c r="KGL49" s="134"/>
      <c r="KGM49" s="134"/>
      <c r="KGN49" s="134"/>
      <c r="KGO49" s="134"/>
      <c r="KGP49" s="134"/>
      <c r="KGQ49" s="134"/>
      <c r="KGR49" s="134"/>
      <c r="KGS49" s="134"/>
      <c r="KGT49" s="134"/>
      <c r="KGU49" s="134"/>
      <c r="KGV49" s="134"/>
      <c r="KGW49" s="134"/>
      <c r="KGX49" s="134"/>
      <c r="KGY49" s="134"/>
      <c r="KGZ49" s="134"/>
      <c r="KHA49" s="134"/>
      <c r="KHB49" s="134"/>
      <c r="KHC49" s="134"/>
      <c r="KHD49" s="134"/>
      <c r="KHE49" s="134"/>
      <c r="KHF49" s="134"/>
      <c r="KHG49" s="134"/>
      <c r="KHH49" s="134"/>
      <c r="KHI49" s="134"/>
      <c r="KHJ49" s="134"/>
      <c r="KHK49" s="134"/>
      <c r="KHL49" s="134"/>
      <c r="KHM49" s="134"/>
      <c r="KHN49" s="134"/>
      <c r="KHO49" s="134"/>
      <c r="KHP49" s="134"/>
      <c r="KHQ49" s="134"/>
      <c r="KHR49" s="134"/>
      <c r="KHS49" s="134"/>
      <c r="KHT49" s="134"/>
      <c r="KHU49" s="134"/>
      <c r="KHV49" s="134"/>
      <c r="KHW49" s="134"/>
      <c r="KHX49" s="134"/>
      <c r="KHY49" s="134"/>
      <c r="KHZ49" s="134"/>
      <c r="KIA49" s="134"/>
      <c r="KIB49" s="134"/>
      <c r="KIC49" s="134"/>
      <c r="KID49" s="134"/>
      <c r="KIE49" s="134"/>
      <c r="KIF49" s="134"/>
      <c r="KIG49" s="134"/>
      <c r="KIH49" s="134"/>
      <c r="KII49" s="134"/>
      <c r="KIJ49" s="134"/>
      <c r="KIK49" s="134"/>
      <c r="KIL49" s="134"/>
      <c r="KIM49" s="134"/>
      <c r="KIN49" s="134"/>
      <c r="KIO49" s="134"/>
      <c r="KIP49" s="134"/>
      <c r="KIQ49" s="134"/>
      <c r="KIR49" s="134"/>
      <c r="KIS49" s="134"/>
      <c r="KIT49" s="134"/>
      <c r="KIU49" s="134"/>
      <c r="KIV49" s="134"/>
      <c r="KIW49" s="134"/>
      <c r="KIX49" s="134"/>
      <c r="KIY49" s="134"/>
      <c r="KIZ49" s="134"/>
      <c r="KJA49" s="134"/>
      <c r="KJB49" s="134"/>
      <c r="KJC49" s="134"/>
      <c r="KJD49" s="134"/>
      <c r="KJE49" s="134"/>
      <c r="KJF49" s="134"/>
      <c r="KJG49" s="134"/>
      <c r="KJH49" s="134"/>
      <c r="KJI49" s="134"/>
      <c r="KJJ49" s="134"/>
      <c r="KJK49" s="134"/>
      <c r="KJL49" s="134"/>
      <c r="KJM49" s="134"/>
      <c r="KJN49" s="134"/>
      <c r="KJO49" s="134"/>
      <c r="KJP49" s="134"/>
      <c r="KJQ49" s="134"/>
      <c r="KJR49" s="134"/>
      <c r="KJS49" s="134"/>
      <c r="KJT49" s="134"/>
      <c r="KJU49" s="134"/>
      <c r="KJV49" s="134"/>
      <c r="KJW49" s="134"/>
      <c r="KJX49" s="134"/>
      <c r="KJY49" s="134"/>
      <c r="KJZ49" s="134"/>
      <c r="KKA49" s="134"/>
      <c r="KKB49" s="134"/>
      <c r="KKC49" s="134"/>
      <c r="KKD49" s="134"/>
      <c r="KKE49" s="134"/>
      <c r="KKF49" s="134"/>
      <c r="KKG49" s="134"/>
      <c r="KKH49" s="134"/>
      <c r="KKI49" s="134"/>
      <c r="KKJ49" s="134"/>
      <c r="KKK49" s="134"/>
      <c r="KKL49" s="134"/>
      <c r="KKM49" s="134"/>
      <c r="KKN49" s="134"/>
      <c r="KKO49" s="134"/>
      <c r="KKP49" s="134"/>
      <c r="KKQ49" s="134"/>
      <c r="KKR49" s="134"/>
      <c r="KKS49" s="134"/>
      <c r="KKT49" s="134"/>
      <c r="KKU49" s="134"/>
      <c r="KKV49" s="134"/>
      <c r="KKW49" s="134"/>
      <c r="KKX49" s="134"/>
      <c r="KKY49" s="134"/>
      <c r="KKZ49" s="134"/>
      <c r="KLA49" s="134"/>
      <c r="KLB49" s="134"/>
      <c r="KLC49" s="134"/>
      <c r="KLD49" s="134"/>
      <c r="KLE49" s="134"/>
      <c r="KLF49" s="134"/>
      <c r="KLG49" s="134"/>
      <c r="KLH49" s="134"/>
      <c r="KLI49" s="134"/>
      <c r="KLJ49" s="134"/>
      <c r="KLK49" s="134"/>
      <c r="KLL49" s="134"/>
      <c r="KLM49" s="134"/>
      <c r="KLN49" s="134"/>
      <c r="KLO49" s="134"/>
      <c r="KLP49" s="134"/>
      <c r="KLQ49" s="134"/>
      <c r="KLR49" s="134"/>
      <c r="KLS49" s="134"/>
      <c r="KLT49" s="134"/>
      <c r="KLU49" s="134"/>
      <c r="KLV49" s="134"/>
      <c r="KLW49" s="134"/>
      <c r="KLX49" s="134"/>
      <c r="KLY49" s="134"/>
      <c r="KLZ49" s="134"/>
      <c r="KMA49" s="134"/>
      <c r="KMB49" s="134"/>
      <c r="KMC49" s="134"/>
      <c r="KMD49" s="134"/>
      <c r="KME49" s="134"/>
      <c r="KMF49" s="134"/>
      <c r="KMG49" s="134"/>
      <c r="KMH49" s="134"/>
      <c r="KMI49" s="134"/>
      <c r="KMJ49" s="134"/>
      <c r="KMK49" s="134"/>
      <c r="KML49" s="134"/>
      <c r="KMM49" s="134"/>
      <c r="KMN49" s="134"/>
      <c r="KMO49" s="134"/>
      <c r="KMP49" s="134"/>
      <c r="KMQ49" s="134"/>
      <c r="KMR49" s="134"/>
      <c r="KMS49" s="134"/>
      <c r="KMT49" s="134"/>
      <c r="KMU49" s="134"/>
      <c r="KMV49" s="134"/>
      <c r="KMW49" s="134"/>
      <c r="KMX49" s="134"/>
      <c r="KMY49" s="134"/>
      <c r="KMZ49" s="134"/>
      <c r="KNA49" s="134"/>
      <c r="KNB49" s="134"/>
      <c r="KNC49" s="134"/>
      <c r="KND49" s="134"/>
      <c r="KNE49" s="134"/>
      <c r="KNF49" s="134"/>
      <c r="KNG49" s="134"/>
      <c r="KNH49" s="134"/>
      <c r="KNI49" s="134"/>
      <c r="KNJ49" s="134"/>
      <c r="KNK49" s="134"/>
      <c r="KNL49" s="134"/>
      <c r="KNM49" s="134"/>
      <c r="KNN49" s="134"/>
      <c r="KNO49" s="134"/>
      <c r="KNP49" s="134"/>
      <c r="KNQ49" s="134"/>
      <c r="KNR49" s="134"/>
      <c r="KNS49" s="134"/>
      <c r="KNT49" s="134"/>
      <c r="KNU49" s="134"/>
      <c r="KNV49" s="134"/>
      <c r="KNW49" s="134"/>
      <c r="KNX49" s="134"/>
      <c r="KNY49" s="134"/>
      <c r="KNZ49" s="134"/>
      <c r="KOA49" s="134"/>
      <c r="KOB49" s="134"/>
      <c r="KOC49" s="134"/>
      <c r="KOD49" s="134"/>
      <c r="KOE49" s="134"/>
      <c r="KOF49" s="134"/>
      <c r="KOG49" s="134"/>
      <c r="KOH49" s="134"/>
      <c r="KOI49" s="134"/>
      <c r="KOJ49" s="134"/>
      <c r="KOK49" s="134"/>
      <c r="KOL49" s="134"/>
      <c r="KOM49" s="134"/>
      <c r="KON49" s="134"/>
      <c r="KOO49" s="134"/>
      <c r="KOP49" s="134"/>
      <c r="KOQ49" s="134"/>
      <c r="KOR49" s="134"/>
      <c r="KOS49" s="134"/>
      <c r="KOT49" s="134"/>
      <c r="KOU49" s="134"/>
      <c r="KOV49" s="134"/>
      <c r="KOW49" s="134"/>
      <c r="KOX49" s="134"/>
      <c r="KOY49" s="134"/>
      <c r="KOZ49" s="134"/>
      <c r="KPA49" s="134"/>
      <c r="KPB49" s="134"/>
      <c r="KPC49" s="134"/>
      <c r="KPD49" s="134"/>
      <c r="KPE49" s="134"/>
      <c r="KPF49" s="134"/>
      <c r="KPG49" s="134"/>
      <c r="KPH49" s="134"/>
      <c r="KPI49" s="134"/>
      <c r="KPJ49" s="134"/>
      <c r="KPK49" s="134"/>
      <c r="KPL49" s="134"/>
      <c r="KPM49" s="134"/>
      <c r="KPN49" s="134"/>
      <c r="KPO49" s="134"/>
      <c r="KPP49" s="134"/>
      <c r="KPQ49" s="134"/>
      <c r="KPR49" s="134"/>
      <c r="KPS49" s="134"/>
      <c r="KPT49" s="134"/>
      <c r="KPU49" s="134"/>
      <c r="KPV49" s="134"/>
      <c r="KPW49" s="134"/>
      <c r="KPX49" s="134"/>
      <c r="KPY49" s="134"/>
      <c r="KPZ49" s="134"/>
      <c r="KQA49" s="134"/>
      <c r="KQB49" s="134"/>
      <c r="KQC49" s="134"/>
      <c r="KQD49" s="134"/>
      <c r="KQE49" s="134"/>
      <c r="KQF49" s="134"/>
      <c r="KQG49" s="134"/>
      <c r="KQH49" s="134"/>
      <c r="KQI49" s="134"/>
      <c r="KQJ49" s="134"/>
      <c r="KQK49" s="134"/>
      <c r="KQL49" s="134"/>
      <c r="KQM49" s="134"/>
      <c r="KQN49" s="134"/>
      <c r="KQO49" s="134"/>
      <c r="KQP49" s="134"/>
      <c r="KQQ49" s="134"/>
      <c r="KQR49" s="134"/>
      <c r="KQS49" s="134"/>
      <c r="KQT49" s="134"/>
      <c r="KQU49" s="134"/>
      <c r="KQV49" s="134"/>
      <c r="KQW49" s="134"/>
      <c r="KQX49" s="134"/>
      <c r="KQY49" s="134"/>
      <c r="KQZ49" s="134"/>
      <c r="KRA49" s="134"/>
      <c r="KRB49" s="134"/>
      <c r="KRC49" s="134"/>
      <c r="KRD49" s="134"/>
      <c r="KRE49" s="134"/>
      <c r="KRF49" s="134"/>
      <c r="KRG49" s="134"/>
      <c r="KRH49" s="134"/>
      <c r="KRI49" s="134"/>
      <c r="KRJ49" s="134"/>
      <c r="KRK49" s="134"/>
      <c r="KRL49" s="134"/>
      <c r="KRM49" s="134"/>
      <c r="KRN49" s="134"/>
      <c r="KRO49" s="134"/>
      <c r="KRP49" s="134"/>
      <c r="KRQ49" s="134"/>
      <c r="KRR49" s="134"/>
      <c r="KRS49" s="134"/>
      <c r="KRT49" s="134"/>
      <c r="KRU49" s="134"/>
      <c r="KRV49" s="134"/>
      <c r="KRW49" s="134"/>
      <c r="KRX49" s="134"/>
      <c r="KRY49" s="134"/>
      <c r="KRZ49" s="134"/>
      <c r="KSA49" s="134"/>
      <c r="KSB49" s="134"/>
      <c r="KSC49" s="134"/>
      <c r="KSD49" s="134"/>
      <c r="KSE49" s="134"/>
      <c r="KSF49" s="134"/>
      <c r="KSG49" s="134"/>
      <c r="KSH49" s="134"/>
      <c r="KSI49" s="134"/>
      <c r="KSJ49" s="134"/>
      <c r="KSK49" s="134"/>
      <c r="KSL49" s="134"/>
      <c r="KSM49" s="134"/>
      <c r="KSN49" s="134"/>
      <c r="KSO49" s="134"/>
      <c r="KSP49" s="134"/>
      <c r="KSQ49" s="134"/>
      <c r="KSR49" s="134"/>
      <c r="KSS49" s="134"/>
      <c r="KST49" s="134"/>
      <c r="KSU49" s="134"/>
      <c r="KSV49" s="134"/>
      <c r="KSW49" s="134"/>
      <c r="KSX49" s="134"/>
      <c r="KSY49" s="134"/>
      <c r="KSZ49" s="134"/>
      <c r="KTA49" s="134"/>
      <c r="KTB49" s="134"/>
      <c r="KTC49" s="134"/>
      <c r="KTD49" s="134"/>
      <c r="KTE49" s="134"/>
      <c r="KTF49" s="134"/>
      <c r="KTG49" s="134"/>
      <c r="KTH49" s="134"/>
      <c r="KTI49" s="134"/>
      <c r="KTJ49" s="134"/>
      <c r="KTK49" s="134"/>
      <c r="KTL49" s="134"/>
      <c r="KTM49" s="134"/>
      <c r="KTN49" s="134"/>
      <c r="KTO49" s="134"/>
      <c r="KTP49" s="134"/>
      <c r="KTQ49" s="134"/>
      <c r="KTR49" s="134"/>
      <c r="KTS49" s="134"/>
      <c r="KTT49" s="134"/>
      <c r="KTU49" s="134"/>
      <c r="KTV49" s="134"/>
      <c r="KTW49" s="134"/>
      <c r="KTX49" s="134"/>
      <c r="KTY49" s="134"/>
      <c r="KTZ49" s="134"/>
      <c r="KUA49" s="134"/>
      <c r="KUB49" s="134"/>
      <c r="KUC49" s="134"/>
      <c r="KUD49" s="134"/>
      <c r="KUE49" s="134"/>
      <c r="KUF49" s="134"/>
      <c r="KUG49" s="134"/>
      <c r="KUH49" s="134"/>
      <c r="KUI49" s="134"/>
      <c r="KUJ49" s="134"/>
      <c r="KUK49" s="134"/>
      <c r="KUL49" s="134"/>
      <c r="KUM49" s="134"/>
      <c r="KUN49" s="134"/>
      <c r="KUO49" s="134"/>
      <c r="KUP49" s="134"/>
      <c r="KUQ49" s="134"/>
      <c r="KUR49" s="134"/>
      <c r="KUS49" s="134"/>
      <c r="KUT49" s="134"/>
      <c r="KUU49" s="134"/>
      <c r="KUV49" s="134"/>
      <c r="KUW49" s="134"/>
      <c r="KUX49" s="134"/>
      <c r="KUY49" s="134"/>
      <c r="KUZ49" s="134"/>
      <c r="KVA49" s="134"/>
      <c r="KVB49" s="134"/>
      <c r="KVC49" s="134"/>
      <c r="KVD49" s="134"/>
      <c r="KVE49" s="134"/>
      <c r="KVF49" s="134"/>
      <c r="KVG49" s="134"/>
      <c r="KVH49" s="134"/>
      <c r="KVI49" s="134"/>
      <c r="KVJ49" s="134"/>
      <c r="KVK49" s="134"/>
      <c r="KVL49" s="134"/>
      <c r="KVM49" s="134"/>
      <c r="KVN49" s="134"/>
      <c r="KVO49" s="134"/>
      <c r="KVP49" s="134"/>
      <c r="KVQ49" s="134"/>
      <c r="KVR49" s="134"/>
      <c r="KVS49" s="134"/>
      <c r="KVT49" s="134"/>
      <c r="KVU49" s="134"/>
      <c r="KVV49" s="134"/>
      <c r="KVW49" s="134"/>
      <c r="KVX49" s="134"/>
      <c r="KVY49" s="134"/>
      <c r="KVZ49" s="134"/>
      <c r="KWA49" s="134"/>
      <c r="KWB49" s="134"/>
      <c r="KWC49" s="134"/>
      <c r="KWD49" s="134"/>
      <c r="KWE49" s="134"/>
      <c r="KWF49" s="134"/>
      <c r="KWG49" s="134"/>
      <c r="KWH49" s="134"/>
      <c r="KWI49" s="134"/>
      <c r="KWJ49" s="134"/>
      <c r="KWK49" s="134"/>
      <c r="KWL49" s="134"/>
      <c r="KWM49" s="134"/>
      <c r="KWN49" s="134"/>
      <c r="KWO49" s="134"/>
      <c r="KWP49" s="134"/>
      <c r="KWQ49" s="134"/>
      <c r="KWR49" s="134"/>
      <c r="KWS49" s="134"/>
      <c r="KWT49" s="134"/>
      <c r="KWU49" s="134"/>
      <c r="KWV49" s="134"/>
      <c r="KWW49" s="134"/>
      <c r="KWX49" s="134"/>
      <c r="KWY49" s="134"/>
      <c r="KWZ49" s="134"/>
      <c r="KXA49" s="134"/>
      <c r="KXB49" s="134"/>
      <c r="KXC49" s="134"/>
      <c r="KXD49" s="134"/>
      <c r="KXE49" s="134"/>
      <c r="KXF49" s="134"/>
      <c r="KXG49" s="134"/>
      <c r="KXH49" s="134"/>
      <c r="KXI49" s="134"/>
      <c r="KXJ49" s="134"/>
      <c r="KXK49" s="134"/>
      <c r="KXL49" s="134"/>
      <c r="KXM49" s="134"/>
      <c r="KXN49" s="134"/>
      <c r="KXO49" s="134"/>
      <c r="KXP49" s="134"/>
      <c r="KXQ49" s="134"/>
      <c r="KXR49" s="134"/>
      <c r="KXS49" s="134"/>
      <c r="KXT49" s="134"/>
      <c r="KXU49" s="134"/>
      <c r="KXV49" s="134"/>
      <c r="KXW49" s="134"/>
      <c r="KXX49" s="134"/>
      <c r="KXY49" s="134"/>
      <c r="KXZ49" s="134"/>
      <c r="KYA49" s="134"/>
      <c r="KYB49" s="134"/>
      <c r="KYC49" s="134"/>
      <c r="KYD49" s="134"/>
      <c r="KYE49" s="134"/>
      <c r="KYF49" s="134"/>
      <c r="KYG49" s="134"/>
      <c r="KYH49" s="134"/>
      <c r="KYI49" s="134"/>
      <c r="KYJ49" s="134"/>
      <c r="KYK49" s="134"/>
      <c r="KYL49" s="134"/>
      <c r="KYM49" s="134"/>
      <c r="KYN49" s="134"/>
      <c r="KYO49" s="134"/>
      <c r="KYP49" s="134"/>
      <c r="KYQ49" s="134"/>
      <c r="KYR49" s="134"/>
      <c r="KYS49" s="134"/>
      <c r="KYT49" s="134"/>
      <c r="KYU49" s="134"/>
      <c r="KYV49" s="134"/>
      <c r="KYW49" s="134"/>
      <c r="KYX49" s="134"/>
      <c r="KYY49" s="134"/>
      <c r="KYZ49" s="134"/>
      <c r="KZA49" s="134"/>
      <c r="KZB49" s="134"/>
      <c r="KZC49" s="134"/>
      <c r="KZD49" s="134"/>
      <c r="KZE49" s="134"/>
      <c r="KZF49" s="134"/>
      <c r="KZG49" s="134"/>
      <c r="KZH49" s="134"/>
      <c r="KZI49" s="134"/>
      <c r="KZJ49" s="134"/>
      <c r="KZK49" s="134"/>
      <c r="KZL49" s="134"/>
      <c r="KZM49" s="134"/>
      <c r="KZN49" s="134"/>
      <c r="KZO49" s="134"/>
      <c r="KZP49" s="134"/>
      <c r="KZQ49" s="134"/>
      <c r="KZR49" s="134"/>
      <c r="KZS49" s="134"/>
      <c r="KZT49" s="134"/>
      <c r="KZU49" s="134"/>
      <c r="KZV49" s="134"/>
      <c r="KZW49" s="134"/>
      <c r="KZX49" s="134"/>
      <c r="KZY49" s="134"/>
      <c r="KZZ49" s="134"/>
      <c r="LAA49" s="134"/>
      <c r="LAB49" s="134"/>
      <c r="LAC49" s="134"/>
      <c r="LAD49" s="134"/>
      <c r="LAE49" s="134"/>
      <c r="LAF49" s="134"/>
      <c r="LAG49" s="134"/>
      <c r="LAH49" s="134"/>
      <c r="LAI49" s="134"/>
      <c r="LAJ49" s="134"/>
      <c r="LAK49" s="134"/>
      <c r="LAL49" s="134"/>
      <c r="LAM49" s="134"/>
      <c r="LAN49" s="134"/>
      <c r="LAO49" s="134"/>
      <c r="LAP49" s="134"/>
      <c r="LAQ49" s="134"/>
      <c r="LAR49" s="134"/>
      <c r="LAS49" s="134"/>
      <c r="LAT49" s="134"/>
      <c r="LAU49" s="134"/>
      <c r="LAV49" s="134"/>
      <c r="LAW49" s="134"/>
      <c r="LAX49" s="134"/>
      <c r="LAY49" s="134"/>
      <c r="LAZ49" s="134"/>
      <c r="LBA49" s="134"/>
      <c r="LBB49" s="134"/>
      <c r="LBC49" s="134"/>
      <c r="LBD49" s="134"/>
      <c r="LBE49" s="134"/>
      <c r="LBF49" s="134"/>
      <c r="LBG49" s="134"/>
      <c r="LBH49" s="134"/>
      <c r="LBI49" s="134"/>
      <c r="LBJ49" s="134"/>
      <c r="LBK49" s="134"/>
      <c r="LBL49" s="134"/>
      <c r="LBM49" s="134"/>
      <c r="LBN49" s="134"/>
      <c r="LBO49" s="134"/>
      <c r="LBP49" s="134"/>
      <c r="LBQ49" s="134"/>
      <c r="LBR49" s="134"/>
      <c r="LBS49" s="134"/>
      <c r="LBT49" s="134"/>
      <c r="LBU49" s="134"/>
      <c r="LBV49" s="134"/>
      <c r="LBW49" s="134"/>
      <c r="LBX49" s="134"/>
      <c r="LBY49" s="134"/>
      <c r="LBZ49" s="134"/>
      <c r="LCA49" s="134"/>
      <c r="LCB49" s="134"/>
      <c r="LCC49" s="134"/>
      <c r="LCD49" s="134"/>
      <c r="LCE49" s="134"/>
      <c r="LCF49" s="134"/>
      <c r="LCG49" s="134"/>
      <c r="LCH49" s="134"/>
      <c r="LCI49" s="134"/>
      <c r="LCJ49" s="134"/>
      <c r="LCK49" s="134"/>
      <c r="LCL49" s="134"/>
      <c r="LCM49" s="134"/>
      <c r="LCN49" s="134"/>
      <c r="LCO49" s="134"/>
      <c r="LCP49" s="134"/>
      <c r="LCQ49" s="134"/>
      <c r="LCR49" s="134"/>
      <c r="LCS49" s="134"/>
      <c r="LCT49" s="134"/>
      <c r="LCU49" s="134"/>
      <c r="LCV49" s="134"/>
      <c r="LCW49" s="134"/>
      <c r="LCX49" s="134"/>
      <c r="LCY49" s="134"/>
      <c r="LCZ49" s="134"/>
      <c r="LDA49" s="134"/>
      <c r="LDB49" s="134"/>
      <c r="LDC49" s="134"/>
      <c r="LDD49" s="134"/>
      <c r="LDE49" s="134"/>
      <c r="LDF49" s="134"/>
      <c r="LDG49" s="134"/>
      <c r="LDH49" s="134"/>
      <c r="LDI49" s="134"/>
      <c r="LDJ49" s="134"/>
      <c r="LDK49" s="134"/>
      <c r="LDL49" s="134"/>
      <c r="LDM49" s="134"/>
      <c r="LDN49" s="134"/>
      <c r="LDO49" s="134"/>
      <c r="LDP49" s="134"/>
      <c r="LDQ49" s="134"/>
      <c r="LDR49" s="134"/>
      <c r="LDS49" s="134"/>
      <c r="LDT49" s="134"/>
      <c r="LDU49" s="134"/>
      <c r="LDV49" s="134"/>
      <c r="LDW49" s="134"/>
      <c r="LDX49" s="134"/>
      <c r="LDY49" s="134"/>
      <c r="LDZ49" s="134"/>
      <c r="LEA49" s="134"/>
      <c r="LEB49" s="134"/>
      <c r="LEC49" s="134"/>
      <c r="LED49" s="134"/>
      <c r="LEE49" s="134"/>
      <c r="LEF49" s="134"/>
      <c r="LEG49" s="134"/>
      <c r="LEH49" s="134"/>
      <c r="LEI49" s="134"/>
      <c r="LEJ49" s="134"/>
      <c r="LEK49" s="134"/>
      <c r="LEL49" s="134"/>
      <c r="LEM49" s="134"/>
      <c r="LEN49" s="134"/>
      <c r="LEO49" s="134"/>
      <c r="LEP49" s="134"/>
      <c r="LEQ49" s="134"/>
      <c r="LER49" s="134"/>
      <c r="LES49" s="134"/>
      <c r="LET49" s="134"/>
      <c r="LEU49" s="134"/>
      <c r="LEV49" s="134"/>
      <c r="LEW49" s="134"/>
      <c r="LEX49" s="134"/>
      <c r="LEY49" s="134"/>
      <c r="LEZ49" s="134"/>
      <c r="LFA49" s="134"/>
      <c r="LFB49" s="134"/>
      <c r="LFC49" s="134"/>
      <c r="LFD49" s="134"/>
      <c r="LFE49" s="134"/>
      <c r="LFF49" s="134"/>
      <c r="LFG49" s="134"/>
      <c r="LFH49" s="134"/>
      <c r="LFI49" s="134"/>
      <c r="LFJ49" s="134"/>
      <c r="LFK49" s="134"/>
      <c r="LFL49" s="134"/>
      <c r="LFM49" s="134"/>
      <c r="LFN49" s="134"/>
      <c r="LFO49" s="134"/>
      <c r="LFP49" s="134"/>
      <c r="LFQ49" s="134"/>
      <c r="LFR49" s="134"/>
      <c r="LFS49" s="134"/>
      <c r="LFT49" s="134"/>
      <c r="LFU49" s="134"/>
      <c r="LFV49" s="134"/>
      <c r="LFW49" s="134"/>
      <c r="LFX49" s="134"/>
      <c r="LFY49" s="134"/>
      <c r="LFZ49" s="134"/>
      <c r="LGA49" s="134"/>
      <c r="LGB49" s="134"/>
      <c r="LGC49" s="134"/>
      <c r="LGD49" s="134"/>
      <c r="LGE49" s="134"/>
      <c r="LGF49" s="134"/>
      <c r="LGG49" s="134"/>
      <c r="LGH49" s="134"/>
      <c r="LGI49" s="134"/>
      <c r="LGJ49" s="134"/>
      <c r="LGK49" s="134"/>
      <c r="LGL49" s="134"/>
      <c r="LGM49" s="134"/>
      <c r="LGN49" s="134"/>
      <c r="LGO49" s="134"/>
      <c r="LGP49" s="134"/>
      <c r="LGQ49" s="134"/>
      <c r="LGR49" s="134"/>
      <c r="LGS49" s="134"/>
      <c r="LGT49" s="134"/>
      <c r="LGU49" s="134"/>
      <c r="LGV49" s="134"/>
      <c r="LGW49" s="134"/>
      <c r="LGX49" s="134"/>
      <c r="LGY49" s="134"/>
      <c r="LGZ49" s="134"/>
      <c r="LHA49" s="134"/>
      <c r="LHB49" s="134"/>
      <c r="LHC49" s="134"/>
      <c r="LHD49" s="134"/>
      <c r="LHE49" s="134"/>
      <c r="LHF49" s="134"/>
      <c r="LHG49" s="134"/>
      <c r="LHH49" s="134"/>
      <c r="LHI49" s="134"/>
      <c r="LHJ49" s="134"/>
      <c r="LHK49" s="134"/>
      <c r="LHL49" s="134"/>
      <c r="LHM49" s="134"/>
      <c r="LHN49" s="134"/>
      <c r="LHO49" s="134"/>
      <c r="LHP49" s="134"/>
      <c r="LHQ49" s="134"/>
      <c r="LHR49" s="134"/>
      <c r="LHS49" s="134"/>
      <c r="LHT49" s="134"/>
      <c r="LHU49" s="134"/>
      <c r="LHV49" s="134"/>
      <c r="LHW49" s="134"/>
      <c r="LHX49" s="134"/>
      <c r="LHY49" s="134"/>
      <c r="LHZ49" s="134"/>
      <c r="LIA49" s="134"/>
      <c r="LIB49" s="134"/>
      <c r="LIC49" s="134"/>
      <c r="LID49" s="134"/>
      <c r="LIE49" s="134"/>
      <c r="LIF49" s="134"/>
      <c r="LIG49" s="134"/>
      <c r="LIH49" s="134"/>
      <c r="LII49" s="134"/>
      <c r="LIJ49" s="134"/>
      <c r="LIK49" s="134"/>
      <c r="LIL49" s="134"/>
      <c r="LIM49" s="134"/>
      <c r="LIN49" s="134"/>
      <c r="LIO49" s="134"/>
      <c r="LIP49" s="134"/>
      <c r="LIQ49" s="134"/>
      <c r="LIR49" s="134"/>
      <c r="LIS49" s="134"/>
      <c r="LIT49" s="134"/>
      <c r="LIU49" s="134"/>
      <c r="LIV49" s="134"/>
      <c r="LIW49" s="134"/>
      <c r="LIX49" s="134"/>
      <c r="LIY49" s="134"/>
      <c r="LIZ49" s="134"/>
      <c r="LJA49" s="134"/>
      <c r="LJB49" s="134"/>
      <c r="LJC49" s="134"/>
      <c r="LJD49" s="134"/>
      <c r="LJE49" s="134"/>
      <c r="LJF49" s="134"/>
      <c r="LJG49" s="134"/>
      <c r="LJH49" s="134"/>
      <c r="LJI49" s="134"/>
      <c r="LJJ49" s="134"/>
      <c r="LJK49" s="134"/>
      <c r="LJL49" s="134"/>
      <c r="LJM49" s="134"/>
      <c r="LJN49" s="134"/>
      <c r="LJO49" s="134"/>
      <c r="LJP49" s="134"/>
      <c r="LJQ49" s="134"/>
      <c r="LJR49" s="134"/>
      <c r="LJS49" s="134"/>
      <c r="LJT49" s="134"/>
      <c r="LJU49" s="134"/>
      <c r="LJV49" s="134"/>
      <c r="LJW49" s="134"/>
      <c r="LJX49" s="134"/>
      <c r="LJY49" s="134"/>
      <c r="LJZ49" s="134"/>
      <c r="LKA49" s="134"/>
      <c r="LKB49" s="134"/>
      <c r="LKC49" s="134"/>
      <c r="LKD49" s="134"/>
      <c r="LKE49" s="134"/>
      <c r="LKF49" s="134"/>
      <c r="LKG49" s="134"/>
      <c r="LKH49" s="134"/>
      <c r="LKI49" s="134"/>
      <c r="LKJ49" s="134"/>
      <c r="LKK49" s="134"/>
      <c r="LKL49" s="134"/>
      <c r="LKM49" s="134"/>
      <c r="LKN49" s="134"/>
      <c r="LKO49" s="134"/>
      <c r="LKP49" s="134"/>
      <c r="LKQ49" s="134"/>
      <c r="LKR49" s="134"/>
      <c r="LKS49" s="134"/>
      <c r="LKT49" s="134"/>
      <c r="LKU49" s="134"/>
      <c r="LKV49" s="134"/>
      <c r="LKW49" s="134"/>
      <c r="LKX49" s="134"/>
      <c r="LKY49" s="134"/>
      <c r="LKZ49" s="134"/>
      <c r="LLA49" s="134"/>
      <c r="LLB49" s="134"/>
      <c r="LLC49" s="134"/>
      <c r="LLD49" s="134"/>
      <c r="LLE49" s="134"/>
      <c r="LLF49" s="134"/>
      <c r="LLG49" s="134"/>
      <c r="LLH49" s="134"/>
      <c r="LLI49" s="134"/>
      <c r="LLJ49" s="134"/>
      <c r="LLK49" s="134"/>
      <c r="LLL49" s="134"/>
      <c r="LLM49" s="134"/>
      <c r="LLN49" s="134"/>
      <c r="LLO49" s="134"/>
      <c r="LLP49" s="134"/>
      <c r="LLQ49" s="134"/>
      <c r="LLR49" s="134"/>
      <c r="LLS49" s="134"/>
      <c r="LLT49" s="134"/>
      <c r="LLU49" s="134"/>
      <c r="LLV49" s="134"/>
      <c r="LLW49" s="134"/>
      <c r="LLX49" s="134"/>
      <c r="LLY49" s="134"/>
      <c r="LLZ49" s="134"/>
      <c r="LMA49" s="134"/>
      <c r="LMB49" s="134"/>
      <c r="LMC49" s="134"/>
      <c r="LMD49" s="134"/>
      <c r="LME49" s="134"/>
      <c r="LMF49" s="134"/>
      <c r="LMG49" s="134"/>
      <c r="LMH49" s="134"/>
      <c r="LMI49" s="134"/>
      <c r="LMJ49" s="134"/>
      <c r="LMK49" s="134"/>
      <c r="LML49" s="134"/>
      <c r="LMM49" s="134"/>
      <c r="LMN49" s="134"/>
      <c r="LMO49" s="134"/>
      <c r="LMP49" s="134"/>
      <c r="LMQ49" s="134"/>
      <c r="LMR49" s="134"/>
      <c r="LMS49" s="134"/>
      <c r="LMT49" s="134"/>
      <c r="LMU49" s="134"/>
      <c r="LMV49" s="134"/>
      <c r="LMW49" s="134"/>
      <c r="LMX49" s="134"/>
      <c r="LMY49" s="134"/>
      <c r="LMZ49" s="134"/>
      <c r="LNA49" s="134"/>
      <c r="LNB49" s="134"/>
      <c r="LNC49" s="134"/>
      <c r="LND49" s="134"/>
      <c r="LNE49" s="134"/>
      <c r="LNF49" s="134"/>
      <c r="LNG49" s="134"/>
      <c r="LNH49" s="134"/>
      <c r="LNI49" s="134"/>
      <c r="LNJ49" s="134"/>
      <c r="LNK49" s="134"/>
      <c r="LNL49" s="134"/>
      <c r="LNM49" s="134"/>
      <c r="LNN49" s="134"/>
      <c r="LNO49" s="134"/>
      <c r="LNP49" s="134"/>
      <c r="LNQ49" s="134"/>
      <c r="LNR49" s="134"/>
      <c r="LNS49" s="134"/>
      <c r="LNT49" s="134"/>
      <c r="LNU49" s="134"/>
      <c r="LNV49" s="134"/>
      <c r="LNW49" s="134"/>
      <c r="LNX49" s="134"/>
      <c r="LNY49" s="134"/>
      <c r="LNZ49" s="134"/>
      <c r="LOA49" s="134"/>
      <c r="LOB49" s="134"/>
      <c r="LOC49" s="134"/>
      <c r="LOD49" s="134"/>
      <c r="LOE49" s="134"/>
      <c r="LOF49" s="134"/>
      <c r="LOG49" s="134"/>
      <c r="LOH49" s="134"/>
      <c r="LOI49" s="134"/>
      <c r="LOJ49" s="134"/>
      <c r="LOK49" s="134"/>
      <c r="LOL49" s="134"/>
      <c r="LOM49" s="134"/>
      <c r="LON49" s="134"/>
      <c r="LOO49" s="134"/>
      <c r="LOP49" s="134"/>
      <c r="LOQ49" s="134"/>
      <c r="LOR49" s="134"/>
      <c r="LOS49" s="134"/>
      <c r="LOT49" s="134"/>
      <c r="LOU49" s="134"/>
      <c r="LOV49" s="134"/>
      <c r="LOW49" s="134"/>
      <c r="LOX49" s="134"/>
      <c r="LOY49" s="134"/>
      <c r="LOZ49" s="134"/>
      <c r="LPA49" s="134"/>
      <c r="LPB49" s="134"/>
      <c r="LPC49" s="134"/>
      <c r="LPD49" s="134"/>
      <c r="LPE49" s="134"/>
      <c r="LPF49" s="134"/>
      <c r="LPG49" s="134"/>
      <c r="LPH49" s="134"/>
      <c r="LPI49" s="134"/>
      <c r="LPJ49" s="134"/>
      <c r="LPK49" s="134"/>
      <c r="LPL49" s="134"/>
      <c r="LPM49" s="134"/>
      <c r="LPN49" s="134"/>
      <c r="LPO49" s="134"/>
      <c r="LPP49" s="134"/>
      <c r="LPQ49" s="134"/>
      <c r="LPR49" s="134"/>
      <c r="LPS49" s="134"/>
      <c r="LPT49" s="134"/>
      <c r="LPU49" s="134"/>
      <c r="LPV49" s="134"/>
      <c r="LPW49" s="134"/>
      <c r="LPX49" s="134"/>
      <c r="LPY49" s="134"/>
      <c r="LPZ49" s="134"/>
      <c r="LQA49" s="134"/>
      <c r="LQB49" s="134"/>
      <c r="LQC49" s="134"/>
      <c r="LQD49" s="134"/>
      <c r="LQE49" s="134"/>
      <c r="LQF49" s="134"/>
      <c r="LQG49" s="134"/>
      <c r="LQH49" s="134"/>
      <c r="LQI49" s="134"/>
      <c r="LQJ49" s="134"/>
      <c r="LQK49" s="134"/>
      <c r="LQL49" s="134"/>
      <c r="LQM49" s="134"/>
      <c r="LQN49" s="134"/>
      <c r="LQO49" s="134"/>
      <c r="LQP49" s="134"/>
      <c r="LQQ49" s="134"/>
      <c r="LQR49" s="134"/>
      <c r="LQS49" s="134"/>
      <c r="LQT49" s="134"/>
      <c r="LQU49" s="134"/>
      <c r="LQV49" s="134"/>
      <c r="LQW49" s="134"/>
      <c r="LQX49" s="134"/>
      <c r="LQY49" s="134"/>
      <c r="LQZ49" s="134"/>
      <c r="LRA49" s="134"/>
      <c r="LRB49" s="134"/>
      <c r="LRC49" s="134"/>
      <c r="LRD49" s="134"/>
      <c r="LRE49" s="134"/>
      <c r="LRF49" s="134"/>
      <c r="LRG49" s="134"/>
      <c r="LRH49" s="134"/>
      <c r="LRI49" s="134"/>
      <c r="LRJ49" s="134"/>
      <c r="LRK49" s="134"/>
      <c r="LRL49" s="134"/>
      <c r="LRM49" s="134"/>
      <c r="LRN49" s="134"/>
      <c r="LRO49" s="134"/>
      <c r="LRP49" s="134"/>
      <c r="LRQ49" s="134"/>
      <c r="LRR49" s="134"/>
      <c r="LRS49" s="134"/>
      <c r="LRT49" s="134"/>
      <c r="LRU49" s="134"/>
      <c r="LRV49" s="134"/>
      <c r="LRW49" s="134"/>
      <c r="LRX49" s="134"/>
      <c r="LRY49" s="134"/>
      <c r="LRZ49" s="134"/>
      <c r="LSA49" s="134"/>
      <c r="LSB49" s="134"/>
      <c r="LSC49" s="134"/>
      <c r="LSD49" s="134"/>
      <c r="LSE49" s="134"/>
      <c r="LSF49" s="134"/>
      <c r="LSG49" s="134"/>
      <c r="LSH49" s="134"/>
      <c r="LSI49" s="134"/>
      <c r="LSJ49" s="134"/>
      <c r="LSK49" s="134"/>
      <c r="LSL49" s="134"/>
      <c r="LSM49" s="134"/>
      <c r="LSN49" s="134"/>
      <c r="LSO49" s="134"/>
      <c r="LSP49" s="134"/>
      <c r="LSQ49" s="134"/>
      <c r="LSR49" s="134"/>
      <c r="LSS49" s="134"/>
      <c r="LST49" s="134"/>
      <c r="LSU49" s="134"/>
      <c r="LSV49" s="134"/>
      <c r="LSW49" s="134"/>
      <c r="LSX49" s="134"/>
      <c r="LSY49" s="134"/>
      <c r="LSZ49" s="134"/>
      <c r="LTA49" s="134"/>
      <c r="LTB49" s="134"/>
      <c r="LTC49" s="134"/>
      <c r="LTD49" s="134"/>
      <c r="LTE49" s="134"/>
      <c r="LTF49" s="134"/>
      <c r="LTG49" s="134"/>
      <c r="LTH49" s="134"/>
      <c r="LTI49" s="134"/>
      <c r="LTJ49" s="134"/>
      <c r="LTK49" s="134"/>
      <c r="LTL49" s="134"/>
      <c r="LTM49" s="134"/>
      <c r="LTN49" s="134"/>
      <c r="LTO49" s="134"/>
      <c r="LTP49" s="134"/>
      <c r="LTQ49" s="134"/>
      <c r="LTR49" s="134"/>
      <c r="LTS49" s="134"/>
      <c r="LTT49" s="134"/>
      <c r="LTU49" s="134"/>
      <c r="LTV49" s="134"/>
      <c r="LTW49" s="134"/>
      <c r="LTX49" s="134"/>
      <c r="LTY49" s="134"/>
      <c r="LTZ49" s="134"/>
      <c r="LUA49" s="134"/>
      <c r="LUB49" s="134"/>
      <c r="LUC49" s="134"/>
      <c r="LUD49" s="134"/>
      <c r="LUE49" s="134"/>
      <c r="LUF49" s="134"/>
      <c r="LUG49" s="134"/>
      <c r="LUH49" s="134"/>
      <c r="LUI49" s="134"/>
      <c r="LUJ49" s="134"/>
      <c r="LUK49" s="134"/>
      <c r="LUL49" s="134"/>
      <c r="LUM49" s="134"/>
      <c r="LUN49" s="134"/>
      <c r="LUO49" s="134"/>
      <c r="LUP49" s="134"/>
      <c r="LUQ49" s="134"/>
      <c r="LUR49" s="134"/>
      <c r="LUS49" s="134"/>
      <c r="LUT49" s="134"/>
      <c r="LUU49" s="134"/>
      <c r="LUV49" s="134"/>
      <c r="LUW49" s="134"/>
      <c r="LUX49" s="134"/>
      <c r="LUY49" s="134"/>
      <c r="LUZ49" s="134"/>
      <c r="LVA49" s="134"/>
      <c r="LVB49" s="134"/>
      <c r="LVC49" s="134"/>
      <c r="LVD49" s="134"/>
      <c r="LVE49" s="134"/>
      <c r="LVF49" s="134"/>
      <c r="LVG49" s="134"/>
      <c r="LVH49" s="134"/>
      <c r="LVI49" s="134"/>
      <c r="LVJ49" s="134"/>
      <c r="LVK49" s="134"/>
      <c r="LVL49" s="134"/>
      <c r="LVM49" s="134"/>
      <c r="LVN49" s="134"/>
      <c r="LVO49" s="134"/>
      <c r="LVP49" s="134"/>
      <c r="LVQ49" s="134"/>
      <c r="LVR49" s="134"/>
      <c r="LVS49" s="134"/>
      <c r="LVT49" s="134"/>
      <c r="LVU49" s="134"/>
      <c r="LVV49" s="134"/>
      <c r="LVW49" s="134"/>
      <c r="LVX49" s="134"/>
      <c r="LVY49" s="134"/>
      <c r="LVZ49" s="134"/>
      <c r="LWA49" s="134"/>
      <c r="LWB49" s="134"/>
      <c r="LWC49" s="134"/>
      <c r="LWD49" s="134"/>
      <c r="LWE49" s="134"/>
      <c r="LWF49" s="134"/>
      <c r="LWG49" s="134"/>
      <c r="LWH49" s="134"/>
      <c r="LWI49" s="134"/>
      <c r="LWJ49" s="134"/>
      <c r="LWK49" s="134"/>
      <c r="LWL49" s="134"/>
      <c r="LWM49" s="134"/>
      <c r="LWN49" s="134"/>
      <c r="LWO49" s="134"/>
      <c r="LWP49" s="134"/>
      <c r="LWQ49" s="134"/>
      <c r="LWR49" s="134"/>
      <c r="LWS49" s="134"/>
      <c r="LWT49" s="134"/>
      <c r="LWU49" s="134"/>
      <c r="LWV49" s="134"/>
      <c r="LWW49" s="134"/>
      <c r="LWX49" s="134"/>
      <c r="LWY49" s="134"/>
      <c r="LWZ49" s="134"/>
      <c r="LXA49" s="134"/>
      <c r="LXB49" s="134"/>
      <c r="LXC49" s="134"/>
      <c r="LXD49" s="134"/>
      <c r="LXE49" s="134"/>
      <c r="LXF49" s="134"/>
      <c r="LXG49" s="134"/>
      <c r="LXH49" s="134"/>
      <c r="LXI49" s="134"/>
      <c r="LXJ49" s="134"/>
      <c r="LXK49" s="134"/>
      <c r="LXL49" s="134"/>
      <c r="LXM49" s="134"/>
      <c r="LXN49" s="134"/>
      <c r="LXO49" s="134"/>
      <c r="LXP49" s="134"/>
      <c r="LXQ49" s="134"/>
      <c r="LXR49" s="134"/>
      <c r="LXS49" s="134"/>
      <c r="LXT49" s="134"/>
      <c r="LXU49" s="134"/>
      <c r="LXV49" s="134"/>
      <c r="LXW49" s="134"/>
      <c r="LXX49" s="134"/>
      <c r="LXY49" s="134"/>
      <c r="LXZ49" s="134"/>
      <c r="LYA49" s="134"/>
      <c r="LYB49" s="134"/>
      <c r="LYC49" s="134"/>
      <c r="LYD49" s="134"/>
      <c r="LYE49" s="134"/>
      <c r="LYF49" s="134"/>
      <c r="LYG49" s="134"/>
      <c r="LYH49" s="134"/>
      <c r="LYI49" s="134"/>
      <c r="LYJ49" s="134"/>
      <c r="LYK49" s="134"/>
      <c r="LYL49" s="134"/>
      <c r="LYM49" s="134"/>
      <c r="LYN49" s="134"/>
      <c r="LYO49" s="134"/>
      <c r="LYP49" s="134"/>
      <c r="LYQ49" s="134"/>
      <c r="LYR49" s="134"/>
      <c r="LYS49" s="134"/>
      <c r="LYT49" s="134"/>
      <c r="LYU49" s="134"/>
      <c r="LYV49" s="134"/>
      <c r="LYW49" s="134"/>
      <c r="LYX49" s="134"/>
      <c r="LYY49" s="134"/>
      <c r="LYZ49" s="134"/>
      <c r="LZA49" s="134"/>
      <c r="LZB49" s="134"/>
      <c r="LZC49" s="134"/>
      <c r="LZD49" s="134"/>
      <c r="LZE49" s="134"/>
      <c r="LZF49" s="134"/>
      <c r="LZG49" s="134"/>
      <c r="LZH49" s="134"/>
      <c r="LZI49" s="134"/>
      <c r="LZJ49" s="134"/>
      <c r="LZK49" s="134"/>
      <c r="LZL49" s="134"/>
      <c r="LZM49" s="134"/>
      <c r="LZN49" s="134"/>
      <c r="LZO49" s="134"/>
      <c r="LZP49" s="134"/>
      <c r="LZQ49" s="134"/>
      <c r="LZR49" s="134"/>
      <c r="LZS49" s="134"/>
      <c r="LZT49" s="134"/>
      <c r="LZU49" s="134"/>
      <c r="LZV49" s="134"/>
      <c r="LZW49" s="134"/>
      <c r="LZX49" s="134"/>
      <c r="LZY49" s="134"/>
      <c r="LZZ49" s="134"/>
      <c r="MAA49" s="134"/>
      <c r="MAB49" s="134"/>
      <c r="MAC49" s="134"/>
      <c r="MAD49" s="134"/>
      <c r="MAE49" s="134"/>
      <c r="MAF49" s="134"/>
      <c r="MAG49" s="134"/>
      <c r="MAH49" s="134"/>
      <c r="MAI49" s="134"/>
      <c r="MAJ49" s="134"/>
      <c r="MAK49" s="134"/>
      <c r="MAL49" s="134"/>
      <c r="MAM49" s="134"/>
      <c r="MAN49" s="134"/>
      <c r="MAO49" s="134"/>
      <c r="MAP49" s="134"/>
      <c r="MAQ49" s="134"/>
      <c r="MAR49" s="134"/>
      <c r="MAS49" s="134"/>
      <c r="MAT49" s="134"/>
      <c r="MAU49" s="134"/>
      <c r="MAV49" s="134"/>
      <c r="MAW49" s="134"/>
      <c r="MAX49" s="134"/>
      <c r="MAY49" s="134"/>
      <c r="MAZ49" s="134"/>
      <c r="MBA49" s="134"/>
      <c r="MBB49" s="134"/>
      <c r="MBC49" s="134"/>
      <c r="MBD49" s="134"/>
      <c r="MBE49" s="134"/>
      <c r="MBF49" s="134"/>
      <c r="MBG49" s="134"/>
      <c r="MBH49" s="134"/>
      <c r="MBI49" s="134"/>
      <c r="MBJ49" s="134"/>
      <c r="MBK49" s="134"/>
      <c r="MBL49" s="134"/>
      <c r="MBM49" s="134"/>
      <c r="MBN49" s="134"/>
      <c r="MBO49" s="134"/>
      <c r="MBP49" s="134"/>
      <c r="MBQ49" s="134"/>
      <c r="MBR49" s="134"/>
      <c r="MBS49" s="134"/>
      <c r="MBT49" s="134"/>
      <c r="MBU49" s="134"/>
      <c r="MBV49" s="134"/>
      <c r="MBW49" s="134"/>
      <c r="MBX49" s="134"/>
      <c r="MBY49" s="134"/>
      <c r="MBZ49" s="134"/>
      <c r="MCA49" s="134"/>
      <c r="MCB49" s="134"/>
      <c r="MCC49" s="134"/>
      <c r="MCD49" s="134"/>
      <c r="MCE49" s="134"/>
      <c r="MCF49" s="134"/>
      <c r="MCG49" s="134"/>
      <c r="MCH49" s="134"/>
      <c r="MCI49" s="134"/>
      <c r="MCJ49" s="134"/>
      <c r="MCK49" s="134"/>
      <c r="MCL49" s="134"/>
      <c r="MCM49" s="134"/>
      <c r="MCN49" s="134"/>
      <c r="MCO49" s="134"/>
      <c r="MCP49" s="134"/>
      <c r="MCQ49" s="134"/>
      <c r="MCR49" s="134"/>
      <c r="MCS49" s="134"/>
      <c r="MCT49" s="134"/>
      <c r="MCU49" s="134"/>
      <c r="MCV49" s="134"/>
      <c r="MCW49" s="134"/>
      <c r="MCX49" s="134"/>
      <c r="MCY49" s="134"/>
      <c r="MCZ49" s="134"/>
      <c r="MDA49" s="134"/>
      <c r="MDB49" s="134"/>
      <c r="MDC49" s="134"/>
      <c r="MDD49" s="134"/>
      <c r="MDE49" s="134"/>
      <c r="MDF49" s="134"/>
      <c r="MDG49" s="134"/>
      <c r="MDH49" s="134"/>
      <c r="MDI49" s="134"/>
      <c r="MDJ49" s="134"/>
      <c r="MDK49" s="134"/>
      <c r="MDL49" s="134"/>
      <c r="MDM49" s="134"/>
      <c r="MDN49" s="134"/>
      <c r="MDO49" s="134"/>
      <c r="MDP49" s="134"/>
      <c r="MDQ49" s="134"/>
      <c r="MDR49" s="134"/>
      <c r="MDS49" s="134"/>
      <c r="MDT49" s="134"/>
      <c r="MDU49" s="134"/>
      <c r="MDV49" s="134"/>
      <c r="MDW49" s="134"/>
      <c r="MDX49" s="134"/>
      <c r="MDY49" s="134"/>
      <c r="MDZ49" s="134"/>
      <c r="MEA49" s="134"/>
      <c r="MEB49" s="134"/>
      <c r="MEC49" s="134"/>
      <c r="MED49" s="134"/>
      <c r="MEE49" s="134"/>
      <c r="MEF49" s="134"/>
      <c r="MEG49" s="134"/>
      <c r="MEH49" s="134"/>
      <c r="MEI49" s="134"/>
      <c r="MEJ49" s="134"/>
      <c r="MEK49" s="134"/>
      <c r="MEL49" s="134"/>
      <c r="MEM49" s="134"/>
      <c r="MEN49" s="134"/>
      <c r="MEO49" s="134"/>
      <c r="MEP49" s="134"/>
      <c r="MEQ49" s="134"/>
      <c r="MER49" s="134"/>
      <c r="MES49" s="134"/>
      <c r="MET49" s="134"/>
      <c r="MEU49" s="134"/>
      <c r="MEV49" s="134"/>
      <c r="MEW49" s="134"/>
      <c r="MEX49" s="134"/>
      <c r="MEY49" s="134"/>
      <c r="MEZ49" s="134"/>
      <c r="MFA49" s="134"/>
      <c r="MFB49" s="134"/>
      <c r="MFC49" s="134"/>
      <c r="MFD49" s="134"/>
      <c r="MFE49" s="134"/>
      <c r="MFF49" s="134"/>
      <c r="MFG49" s="134"/>
      <c r="MFH49" s="134"/>
      <c r="MFI49" s="134"/>
      <c r="MFJ49" s="134"/>
      <c r="MFK49" s="134"/>
      <c r="MFL49" s="134"/>
      <c r="MFM49" s="134"/>
      <c r="MFN49" s="134"/>
      <c r="MFO49" s="134"/>
      <c r="MFP49" s="134"/>
      <c r="MFQ49" s="134"/>
      <c r="MFR49" s="134"/>
      <c r="MFS49" s="134"/>
      <c r="MFT49" s="134"/>
      <c r="MFU49" s="134"/>
      <c r="MFV49" s="134"/>
      <c r="MFW49" s="134"/>
      <c r="MFX49" s="134"/>
      <c r="MFY49" s="134"/>
      <c r="MFZ49" s="134"/>
      <c r="MGA49" s="134"/>
      <c r="MGB49" s="134"/>
      <c r="MGC49" s="134"/>
      <c r="MGD49" s="134"/>
      <c r="MGE49" s="134"/>
      <c r="MGF49" s="134"/>
      <c r="MGG49" s="134"/>
      <c r="MGH49" s="134"/>
      <c r="MGI49" s="134"/>
      <c r="MGJ49" s="134"/>
      <c r="MGK49" s="134"/>
      <c r="MGL49" s="134"/>
      <c r="MGM49" s="134"/>
      <c r="MGN49" s="134"/>
      <c r="MGO49" s="134"/>
      <c r="MGP49" s="134"/>
      <c r="MGQ49" s="134"/>
      <c r="MGR49" s="134"/>
      <c r="MGS49" s="134"/>
      <c r="MGT49" s="134"/>
      <c r="MGU49" s="134"/>
      <c r="MGV49" s="134"/>
      <c r="MGW49" s="134"/>
      <c r="MGX49" s="134"/>
      <c r="MGY49" s="134"/>
      <c r="MGZ49" s="134"/>
      <c r="MHA49" s="134"/>
      <c r="MHB49" s="134"/>
      <c r="MHC49" s="134"/>
      <c r="MHD49" s="134"/>
      <c r="MHE49" s="134"/>
      <c r="MHF49" s="134"/>
      <c r="MHG49" s="134"/>
      <c r="MHH49" s="134"/>
      <c r="MHI49" s="134"/>
      <c r="MHJ49" s="134"/>
      <c r="MHK49" s="134"/>
      <c r="MHL49" s="134"/>
      <c r="MHM49" s="134"/>
      <c r="MHN49" s="134"/>
      <c r="MHO49" s="134"/>
      <c r="MHP49" s="134"/>
      <c r="MHQ49" s="134"/>
      <c r="MHR49" s="134"/>
      <c r="MHS49" s="134"/>
      <c r="MHT49" s="134"/>
      <c r="MHU49" s="134"/>
      <c r="MHV49" s="134"/>
      <c r="MHW49" s="134"/>
      <c r="MHX49" s="134"/>
      <c r="MHY49" s="134"/>
      <c r="MHZ49" s="134"/>
      <c r="MIA49" s="134"/>
      <c r="MIB49" s="134"/>
      <c r="MIC49" s="134"/>
      <c r="MID49" s="134"/>
      <c r="MIE49" s="134"/>
      <c r="MIF49" s="134"/>
      <c r="MIG49" s="134"/>
      <c r="MIH49" s="134"/>
      <c r="MII49" s="134"/>
      <c r="MIJ49" s="134"/>
      <c r="MIK49" s="134"/>
      <c r="MIL49" s="134"/>
      <c r="MIM49" s="134"/>
      <c r="MIN49" s="134"/>
      <c r="MIO49" s="134"/>
      <c r="MIP49" s="134"/>
      <c r="MIQ49" s="134"/>
      <c r="MIR49" s="134"/>
      <c r="MIS49" s="134"/>
      <c r="MIT49" s="134"/>
      <c r="MIU49" s="134"/>
      <c r="MIV49" s="134"/>
      <c r="MIW49" s="134"/>
      <c r="MIX49" s="134"/>
      <c r="MIY49" s="134"/>
      <c r="MIZ49" s="134"/>
      <c r="MJA49" s="134"/>
      <c r="MJB49" s="134"/>
      <c r="MJC49" s="134"/>
      <c r="MJD49" s="134"/>
      <c r="MJE49" s="134"/>
      <c r="MJF49" s="134"/>
      <c r="MJG49" s="134"/>
      <c r="MJH49" s="134"/>
      <c r="MJI49" s="134"/>
      <c r="MJJ49" s="134"/>
      <c r="MJK49" s="134"/>
      <c r="MJL49" s="134"/>
      <c r="MJM49" s="134"/>
      <c r="MJN49" s="134"/>
      <c r="MJO49" s="134"/>
      <c r="MJP49" s="134"/>
      <c r="MJQ49" s="134"/>
      <c r="MJR49" s="134"/>
      <c r="MJS49" s="134"/>
      <c r="MJT49" s="134"/>
      <c r="MJU49" s="134"/>
      <c r="MJV49" s="134"/>
      <c r="MJW49" s="134"/>
      <c r="MJX49" s="134"/>
      <c r="MJY49" s="134"/>
      <c r="MJZ49" s="134"/>
      <c r="MKA49" s="134"/>
      <c r="MKB49" s="134"/>
      <c r="MKC49" s="134"/>
      <c r="MKD49" s="134"/>
      <c r="MKE49" s="134"/>
      <c r="MKF49" s="134"/>
      <c r="MKG49" s="134"/>
      <c r="MKH49" s="134"/>
      <c r="MKI49" s="134"/>
      <c r="MKJ49" s="134"/>
      <c r="MKK49" s="134"/>
      <c r="MKL49" s="134"/>
      <c r="MKM49" s="134"/>
      <c r="MKN49" s="134"/>
      <c r="MKO49" s="134"/>
      <c r="MKP49" s="134"/>
      <c r="MKQ49" s="134"/>
      <c r="MKR49" s="134"/>
      <c r="MKS49" s="134"/>
      <c r="MKT49" s="134"/>
      <c r="MKU49" s="134"/>
      <c r="MKV49" s="134"/>
      <c r="MKW49" s="134"/>
      <c r="MKX49" s="134"/>
      <c r="MKY49" s="134"/>
      <c r="MKZ49" s="134"/>
      <c r="MLA49" s="134"/>
      <c r="MLB49" s="134"/>
      <c r="MLC49" s="134"/>
      <c r="MLD49" s="134"/>
      <c r="MLE49" s="134"/>
      <c r="MLF49" s="134"/>
      <c r="MLG49" s="134"/>
      <c r="MLH49" s="134"/>
      <c r="MLI49" s="134"/>
      <c r="MLJ49" s="134"/>
      <c r="MLK49" s="134"/>
      <c r="MLL49" s="134"/>
      <c r="MLM49" s="134"/>
      <c r="MLN49" s="134"/>
      <c r="MLO49" s="134"/>
      <c r="MLP49" s="134"/>
      <c r="MLQ49" s="134"/>
      <c r="MLR49" s="134"/>
      <c r="MLS49" s="134"/>
      <c r="MLT49" s="134"/>
      <c r="MLU49" s="134"/>
      <c r="MLV49" s="134"/>
      <c r="MLW49" s="134"/>
      <c r="MLX49" s="134"/>
      <c r="MLY49" s="134"/>
      <c r="MLZ49" s="134"/>
      <c r="MMA49" s="134"/>
      <c r="MMB49" s="134"/>
      <c r="MMC49" s="134"/>
      <c r="MMD49" s="134"/>
      <c r="MME49" s="134"/>
      <c r="MMF49" s="134"/>
      <c r="MMG49" s="134"/>
      <c r="MMH49" s="134"/>
      <c r="MMI49" s="134"/>
      <c r="MMJ49" s="134"/>
      <c r="MMK49" s="134"/>
      <c r="MML49" s="134"/>
      <c r="MMM49" s="134"/>
      <c r="MMN49" s="134"/>
      <c r="MMO49" s="134"/>
      <c r="MMP49" s="134"/>
      <c r="MMQ49" s="134"/>
      <c r="MMR49" s="134"/>
      <c r="MMS49" s="134"/>
      <c r="MMT49" s="134"/>
      <c r="MMU49" s="134"/>
      <c r="MMV49" s="134"/>
      <c r="MMW49" s="134"/>
      <c r="MMX49" s="134"/>
      <c r="MMY49" s="134"/>
      <c r="MMZ49" s="134"/>
      <c r="MNA49" s="134"/>
      <c r="MNB49" s="134"/>
      <c r="MNC49" s="134"/>
      <c r="MND49" s="134"/>
      <c r="MNE49" s="134"/>
      <c r="MNF49" s="134"/>
      <c r="MNG49" s="134"/>
      <c r="MNH49" s="134"/>
      <c r="MNI49" s="134"/>
      <c r="MNJ49" s="134"/>
      <c r="MNK49" s="134"/>
      <c r="MNL49" s="134"/>
      <c r="MNM49" s="134"/>
      <c r="MNN49" s="134"/>
      <c r="MNO49" s="134"/>
      <c r="MNP49" s="134"/>
      <c r="MNQ49" s="134"/>
      <c r="MNR49" s="134"/>
      <c r="MNS49" s="134"/>
      <c r="MNT49" s="134"/>
      <c r="MNU49" s="134"/>
      <c r="MNV49" s="134"/>
      <c r="MNW49" s="134"/>
      <c r="MNX49" s="134"/>
      <c r="MNY49" s="134"/>
      <c r="MNZ49" s="134"/>
      <c r="MOA49" s="134"/>
      <c r="MOB49" s="134"/>
      <c r="MOC49" s="134"/>
      <c r="MOD49" s="134"/>
      <c r="MOE49" s="134"/>
      <c r="MOF49" s="134"/>
      <c r="MOG49" s="134"/>
      <c r="MOH49" s="134"/>
      <c r="MOI49" s="134"/>
      <c r="MOJ49" s="134"/>
      <c r="MOK49" s="134"/>
      <c r="MOL49" s="134"/>
      <c r="MOM49" s="134"/>
      <c r="MON49" s="134"/>
      <c r="MOO49" s="134"/>
      <c r="MOP49" s="134"/>
      <c r="MOQ49" s="134"/>
      <c r="MOR49" s="134"/>
      <c r="MOS49" s="134"/>
      <c r="MOT49" s="134"/>
      <c r="MOU49" s="134"/>
      <c r="MOV49" s="134"/>
      <c r="MOW49" s="134"/>
      <c r="MOX49" s="134"/>
      <c r="MOY49" s="134"/>
      <c r="MOZ49" s="134"/>
      <c r="MPA49" s="134"/>
      <c r="MPB49" s="134"/>
      <c r="MPC49" s="134"/>
      <c r="MPD49" s="134"/>
      <c r="MPE49" s="134"/>
      <c r="MPF49" s="134"/>
      <c r="MPG49" s="134"/>
      <c r="MPH49" s="134"/>
      <c r="MPI49" s="134"/>
      <c r="MPJ49" s="134"/>
      <c r="MPK49" s="134"/>
      <c r="MPL49" s="134"/>
      <c r="MPM49" s="134"/>
      <c r="MPN49" s="134"/>
      <c r="MPO49" s="134"/>
      <c r="MPP49" s="134"/>
      <c r="MPQ49" s="134"/>
      <c r="MPR49" s="134"/>
      <c r="MPS49" s="134"/>
      <c r="MPT49" s="134"/>
      <c r="MPU49" s="134"/>
      <c r="MPV49" s="134"/>
      <c r="MPW49" s="134"/>
      <c r="MPX49" s="134"/>
      <c r="MPY49" s="134"/>
      <c r="MPZ49" s="134"/>
      <c r="MQA49" s="134"/>
      <c r="MQB49" s="134"/>
      <c r="MQC49" s="134"/>
      <c r="MQD49" s="134"/>
      <c r="MQE49" s="134"/>
      <c r="MQF49" s="134"/>
      <c r="MQG49" s="134"/>
      <c r="MQH49" s="134"/>
      <c r="MQI49" s="134"/>
      <c r="MQJ49" s="134"/>
      <c r="MQK49" s="134"/>
      <c r="MQL49" s="134"/>
      <c r="MQM49" s="134"/>
      <c r="MQN49" s="134"/>
      <c r="MQO49" s="134"/>
      <c r="MQP49" s="134"/>
      <c r="MQQ49" s="134"/>
      <c r="MQR49" s="134"/>
      <c r="MQS49" s="134"/>
      <c r="MQT49" s="134"/>
      <c r="MQU49" s="134"/>
      <c r="MQV49" s="134"/>
      <c r="MQW49" s="134"/>
      <c r="MQX49" s="134"/>
      <c r="MQY49" s="134"/>
      <c r="MQZ49" s="134"/>
      <c r="MRA49" s="134"/>
      <c r="MRB49" s="134"/>
      <c r="MRC49" s="134"/>
      <c r="MRD49" s="134"/>
      <c r="MRE49" s="134"/>
      <c r="MRF49" s="134"/>
      <c r="MRG49" s="134"/>
      <c r="MRH49" s="134"/>
      <c r="MRI49" s="134"/>
      <c r="MRJ49" s="134"/>
      <c r="MRK49" s="134"/>
      <c r="MRL49" s="134"/>
      <c r="MRM49" s="134"/>
      <c r="MRN49" s="134"/>
      <c r="MRO49" s="134"/>
      <c r="MRP49" s="134"/>
      <c r="MRQ49" s="134"/>
      <c r="MRR49" s="134"/>
      <c r="MRS49" s="134"/>
      <c r="MRT49" s="134"/>
      <c r="MRU49" s="134"/>
      <c r="MRV49" s="134"/>
      <c r="MRW49" s="134"/>
      <c r="MRX49" s="134"/>
      <c r="MRY49" s="134"/>
      <c r="MRZ49" s="134"/>
      <c r="MSA49" s="134"/>
      <c r="MSB49" s="134"/>
      <c r="MSC49" s="134"/>
      <c r="MSD49" s="134"/>
      <c r="MSE49" s="134"/>
      <c r="MSF49" s="134"/>
      <c r="MSG49" s="134"/>
      <c r="MSH49" s="134"/>
      <c r="MSI49" s="134"/>
      <c r="MSJ49" s="134"/>
      <c r="MSK49" s="134"/>
      <c r="MSL49" s="134"/>
      <c r="MSM49" s="134"/>
      <c r="MSN49" s="134"/>
      <c r="MSO49" s="134"/>
      <c r="MSP49" s="134"/>
      <c r="MSQ49" s="134"/>
      <c r="MSR49" s="134"/>
      <c r="MSS49" s="134"/>
      <c r="MST49" s="134"/>
      <c r="MSU49" s="134"/>
      <c r="MSV49" s="134"/>
      <c r="MSW49" s="134"/>
      <c r="MSX49" s="134"/>
      <c r="MSY49" s="134"/>
      <c r="MSZ49" s="134"/>
      <c r="MTA49" s="134"/>
      <c r="MTB49" s="134"/>
      <c r="MTC49" s="134"/>
      <c r="MTD49" s="134"/>
      <c r="MTE49" s="134"/>
      <c r="MTF49" s="134"/>
      <c r="MTG49" s="134"/>
      <c r="MTH49" s="134"/>
      <c r="MTI49" s="134"/>
      <c r="MTJ49" s="134"/>
      <c r="MTK49" s="134"/>
      <c r="MTL49" s="134"/>
      <c r="MTM49" s="134"/>
      <c r="MTN49" s="134"/>
      <c r="MTO49" s="134"/>
      <c r="MTP49" s="134"/>
      <c r="MTQ49" s="134"/>
      <c r="MTR49" s="134"/>
      <c r="MTS49" s="134"/>
      <c r="MTT49" s="134"/>
      <c r="MTU49" s="134"/>
      <c r="MTV49" s="134"/>
      <c r="MTW49" s="134"/>
      <c r="MTX49" s="134"/>
      <c r="MTY49" s="134"/>
      <c r="MTZ49" s="134"/>
      <c r="MUA49" s="134"/>
      <c r="MUB49" s="134"/>
      <c r="MUC49" s="134"/>
      <c r="MUD49" s="134"/>
      <c r="MUE49" s="134"/>
      <c r="MUF49" s="134"/>
      <c r="MUG49" s="134"/>
      <c r="MUH49" s="134"/>
      <c r="MUI49" s="134"/>
      <c r="MUJ49" s="134"/>
      <c r="MUK49" s="134"/>
      <c r="MUL49" s="134"/>
      <c r="MUM49" s="134"/>
      <c r="MUN49" s="134"/>
      <c r="MUO49" s="134"/>
      <c r="MUP49" s="134"/>
      <c r="MUQ49" s="134"/>
      <c r="MUR49" s="134"/>
      <c r="MUS49" s="134"/>
      <c r="MUT49" s="134"/>
      <c r="MUU49" s="134"/>
      <c r="MUV49" s="134"/>
      <c r="MUW49" s="134"/>
      <c r="MUX49" s="134"/>
      <c r="MUY49" s="134"/>
      <c r="MUZ49" s="134"/>
      <c r="MVA49" s="134"/>
      <c r="MVB49" s="134"/>
      <c r="MVC49" s="134"/>
      <c r="MVD49" s="134"/>
      <c r="MVE49" s="134"/>
      <c r="MVF49" s="134"/>
      <c r="MVG49" s="134"/>
      <c r="MVH49" s="134"/>
      <c r="MVI49" s="134"/>
      <c r="MVJ49" s="134"/>
      <c r="MVK49" s="134"/>
      <c r="MVL49" s="134"/>
      <c r="MVM49" s="134"/>
      <c r="MVN49" s="134"/>
      <c r="MVO49" s="134"/>
      <c r="MVP49" s="134"/>
      <c r="MVQ49" s="134"/>
      <c r="MVR49" s="134"/>
      <c r="MVS49" s="134"/>
      <c r="MVT49" s="134"/>
      <c r="MVU49" s="134"/>
      <c r="MVV49" s="134"/>
      <c r="MVW49" s="134"/>
      <c r="MVX49" s="134"/>
      <c r="MVY49" s="134"/>
      <c r="MVZ49" s="134"/>
      <c r="MWA49" s="134"/>
      <c r="MWB49" s="134"/>
      <c r="MWC49" s="134"/>
      <c r="MWD49" s="134"/>
      <c r="MWE49" s="134"/>
      <c r="MWF49" s="134"/>
      <c r="MWG49" s="134"/>
      <c r="MWH49" s="134"/>
      <c r="MWI49" s="134"/>
      <c r="MWJ49" s="134"/>
      <c r="MWK49" s="134"/>
      <c r="MWL49" s="134"/>
      <c r="MWM49" s="134"/>
      <c r="MWN49" s="134"/>
      <c r="MWO49" s="134"/>
      <c r="MWP49" s="134"/>
      <c r="MWQ49" s="134"/>
      <c r="MWR49" s="134"/>
      <c r="MWS49" s="134"/>
      <c r="MWT49" s="134"/>
      <c r="MWU49" s="134"/>
      <c r="MWV49" s="134"/>
      <c r="MWW49" s="134"/>
      <c r="MWX49" s="134"/>
      <c r="MWY49" s="134"/>
      <c r="MWZ49" s="134"/>
      <c r="MXA49" s="134"/>
      <c r="MXB49" s="134"/>
      <c r="MXC49" s="134"/>
      <c r="MXD49" s="134"/>
      <c r="MXE49" s="134"/>
      <c r="MXF49" s="134"/>
      <c r="MXG49" s="134"/>
      <c r="MXH49" s="134"/>
      <c r="MXI49" s="134"/>
      <c r="MXJ49" s="134"/>
      <c r="MXK49" s="134"/>
      <c r="MXL49" s="134"/>
      <c r="MXM49" s="134"/>
      <c r="MXN49" s="134"/>
      <c r="MXO49" s="134"/>
      <c r="MXP49" s="134"/>
      <c r="MXQ49" s="134"/>
      <c r="MXR49" s="134"/>
      <c r="MXS49" s="134"/>
      <c r="MXT49" s="134"/>
      <c r="MXU49" s="134"/>
      <c r="MXV49" s="134"/>
      <c r="MXW49" s="134"/>
      <c r="MXX49" s="134"/>
      <c r="MXY49" s="134"/>
      <c r="MXZ49" s="134"/>
      <c r="MYA49" s="134"/>
      <c r="MYB49" s="134"/>
      <c r="MYC49" s="134"/>
      <c r="MYD49" s="134"/>
      <c r="MYE49" s="134"/>
      <c r="MYF49" s="134"/>
      <c r="MYG49" s="134"/>
      <c r="MYH49" s="134"/>
      <c r="MYI49" s="134"/>
      <c r="MYJ49" s="134"/>
      <c r="MYK49" s="134"/>
      <c r="MYL49" s="134"/>
      <c r="MYM49" s="134"/>
      <c r="MYN49" s="134"/>
      <c r="MYO49" s="134"/>
      <c r="MYP49" s="134"/>
      <c r="MYQ49" s="134"/>
      <c r="MYR49" s="134"/>
      <c r="MYS49" s="134"/>
      <c r="MYT49" s="134"/>
      <c r="MYU49" s="134"/>
      <c r="MYV49" s="134"/>
      <c r="MYW49" s="134"/>
      <c r="MYX49" s="134"/>
      <c r="MYY49" s="134"/>
      <c r="MYZ49" s="134"/>
      <c r="MZA49" s="134"/>
      <c r="MZB49" s="134"/>
      <c r="MZC49" s="134"/>
      <c r="MZD49" s="134"/>
      <c r="MZE49" s="134"/>
      <c r="MZF49" s="134"/>
      <c r="MZG49" s="134"/>
      <c r="MZH49" s="134"/>
      <c r="MZI49" s="134"/>
      <c r="MZJ49" s="134"/>
      <c r="MZK49" s="134"/>
      <c r="MZL49" s="134"/>
      <c r="MZM49" s="134"/>
      <c r="MZN49" s="134"/>
      <c r="MZO49" s="134"/>
      <c r="MZP49" s="134"/>
      <c r="MZQ49" s="134"/>
      <c r="MZR49" s="134"/>
      <c r="MZS49" s="134"/>
      <c r="MZT49" s="134"/>
      <c r="MZU49" s="134"/>
      <c r="MZV49" s="134"/>
      <c r="MZW49" s="134"/>
      <c r="MZX49" s="134"/>
      <c r="MZY49" s="134"/>
      <c r="MZZ49" s="134"/>
      <c r="NAA49" s="134"/>
      <c r="NAB49" s="134"/>
      <c r="NAC49" s="134"/>
      <c r="NAD49" s="134"/>
      <c r="NAE49" s="134"/>
      <c r="NAF49" s="134"/>
      <c r="NAG49" s="134"/>
      <c r="NAH49" s="134"/>
      <c r="NAI49" s="134"/>
      <c r="NAJ49" s="134"/>
      <c r="NAK49" s="134"/>
      <c r="NAL49" s="134"/>
      <c r="NAM49" s="134"/>
      <c r="NAN49" s="134"/>
      <c r="NAO49" s="134"/>
      <c r="NAP49" s="134"/>
      <c r="NAQ49" s="134"/>
      <c r="NAR49" s="134"/>
      <c r="NAS49" s="134"/>
      <c r="NAT49" s="134"/>
      <c r="NAU49" s="134"/>
      <c r="NAV49" s="134"/>
      <c r="NAW49" s="134"/>
      <c r="NAX49" s="134"/>
      <c r="NAY49" s="134"/>
      <c r="NAZ49" s="134"/>
      <c r="NBA49" s="134"/>
      <c r="NBB49" s="134"/>
      <c r="NBC49" s="134"/>
      <c r="NBD49" s="134"/>
      <c r="NBE49" s="134"/>
      <c r="NBF49" s="134"/>
      <c r="NBG49" s="134"/>
      <c r="NBH49" s="134"/>
      <c r="NBI49" s="134"/>
      <c r="NBJ49" s="134"/>
      <c r="NBK49" s="134"/>
      <c r="NBL49" s="134"/>
      <c r="NBM49" s="134"/>
      <c r="NBN49" s="134"/>
      <c r="NBO49" s="134"/>
      <c r="NBP49" s="134"/>
      <c r="NBQ49" s="134"/>
      <c r="NBR49" s="134"/>
      <c r="NBS49" s="134"/>
      <c r="NBT49" s="134"/>
      <c r="NBU49" s="134"/>
      <c r="NBV49" s="134"/>
      <c r="NBW49" s="134"/>
      <c r="NBX49" s="134"/>
      <c r="NBY49" s="134"/>
      <c r="NBZ49" s="134"/>
      <c r="NCA49" s="134"/>
      <c r="NCB49" s="134"/>
      <c r="NCC49" s="134"/>
      <c r="NCD49" s="134"/>
      <c r="NCE49" s="134"/>
      <c r="NCF49" s="134"/>
      <c r="NCG49" s="134"/>
      <c r="NCH49" s="134"/>
      <c r="NCI49" s="134"/>
      <c r="NCJ49" s="134"/>
      <c r="NCK49" s="134"/>
      <c r="NCL49" s="134"/>
      <c r="NCM49" s="134"/>
      <c r="NCN49" s="134"/>
      <c r="NCO49" s="134"/>
      <c r="NCP49" s="134"/>
      <c r="NCQ49" s="134"/>
      <c r="NCR49" s="134"/>
      <c r="NCS49" s="134"/>
      <c r="NCT49" s="134"/>
      <c r="NCU49" s="134"/>
      <c r="NCV49" s="134"/>
      <c r="NCW49" s="134"/>
      <c r="NCX49" s="134"/>
      <c r="NCY49" s="134"/>
      <c r="NCZ49" s="134"/>
      <c r="NDA49" s="134"/>
      <c r="NDB49" s="134"/>
      <c r="NDC49" s="134"/>
      <c r="NDD49" s="134"/>
      <c r="NDE49" s="134"/>
      <c r="NDF49" s="134"/>
      <c r="NDG49" s="134"/>
      <c r="NDH49" s="134"/>
      <c r="NDI49" s="134"/>
      <c r="NDJ49" s="134"/>
      <c r="NDK49" s="134"/>
      <c r="NDL49" s="134"/>
      <c r="NDM49" s="134"/>
      <c r="NDN49" s="134"/>
      <c r="NDO49" s="134"/>
      <c r="NDP49" s="134"/>
      <c r="NDQ49" s="134"/>
      <c r="NDR49" s="134"/>
      <c r="NDS49" s="134"/>
      <c r="NDT49" s="134"/>
      <c r="NDU49" s="134"/>
      <c r="NDV49" s="134"/>
      <c r="NDW49" s="134"/>
      <c r="NDX49" s="134"/>
      <c r="NDY49" s="134"/>
      <c r="NDZ49" s="134"/>
      <c r="NEA49" s="134"/>
      <c r="NEB49" s="134"/>
      <c r="NEC49" s="134"/>
      <c r="NED49" s="134"/>
      <c r="NEE49" s="134"/>
      <c r="NEF49" s="134"/>
      <c r="NEG49" s="134"/>
      <c r="NEH49" s="134"/>
      <c r="NEI49" s="134"/>
      <c r="NEJ49" s="134"/>
      <c r="NEK49" s="134"/>
      <c r="NEL49" s="134"/>
      <c r="NEM49" s="134"/>
      <c r="NEN49" s="134"/>
      <c r="NEO49" s="134"/>
      <c r="NEP49" s="134"/>
      <c r="NEQ49" s="134"/>
      <c r="NER49" s="134"/>
      <c r="NES49" s="134"/>
      <c r="NET49" s="134"/>
      <c r="NEU49" s="134"/>
      <c r="NEV49" s="134"/>
      <c r="NEW49" s="134"/>
      <c r="NEX49" s="134"/>
      <c r="NEY49" s="134"/>
      <c r="NEZ49" s="134"/>
      <c r="NFA49" s="134"/>
      <c r="NFB49" s="134"/>
      <c r="NFC49" s="134"/>
      <c r="NFD49" s="134"/>
      <c r="NFE49" s="134"/>
      <c r="NFF49" s="134"/>
      <c r="NFG49" s="134"/>
      <c r="NFH49" s="134"/>
      <c r="NFI49" s="134"/>
      <c r="NFJ49" s="134"/>
      <c r="NFK49" s="134"/>
      <c r="NFL49" s="134"/>
      <c r="NFM49" s="134"/>
      <c r="NFN49" s="134"/>
      <c r="NFO49" s="134"/>
      <c r="NFP49" s="134"/>
      <c r="NFQ49" s="134"/>
      <c r="NFR49" s="134"/>
      <c r="NFS49" s="134"/>
      <c r="NFT49" s="134"/>
      <c r="NFU49" s="134"/>
      <c r="NFV49" s="134"/>
      <c r="NFW49" s="134"/>
      <c r="NFX49" s="134"/>
      <c r="NFY49" s="134"/>
      <c r="NFZ49" s="134"/>
      <c r="NGA49" s="134"/>
      <c r="NGB49" s="134"/>
      <c r="NGC49" s="134"/>
      <c r="NGD49" s="134"/>
      <c r="NGE49" s="134"/>
      <c r="NGF49" s="134"/>
      <c r="NGG49" s="134"/>
      <c r="NGH49" s="134"/>
      <c r="NGI49" s="134"/>
      <c r="NGJ49" s="134"/>
      <c r="NGK49" s="134"/>
      <c r="NGL49" s="134"/>
      <c r="NGM49" s="134"/>
      <c r="NGN49" s="134"/>
      <c r="NGO49" s="134"/>
      <c r="NGP49" s="134"/>
      <c r="NGQ49" s="134"/>
      <c r="NGR49" s="134"/>
      <c r="NGS49" s="134"/>
      <c r="NGT49" s="134"/>
      <c r="NGU49" s="134"/>
      <c r="NGV49" s="134"/>
      <c r="NGW49" s="134"/>
      <c r="NGX49" s="134"/>
      <c r="NGY49" s="134"/>
      <c r="NGZ49" s="134"/>
      <c r="NHA49" s="134"/>
      <c r="NHB49" s="134"/>
      <c r="NHC49" s="134"/>
      <c r="NHD49" s="134"/>
      <c r="NHE49" s="134"/>
      <c r="NHF49" s="134"/>
      <c r="NHG49" s="134"/>
      <c r="NHH49" s="134"/>
      <c r="NHI49" s="134"/>
      <c r="NHJ49" s="134"/>
      <c r="NHK49" s="134"/>
      <c r="NHL49" s="134"/>
      <c r="NHM49" s="134"/>
      <c r="NHN49" s="134"/>
      <c r="NHO49" s="134"/>
      <c r="NHP49" s="134"/>
      <c r="NHQ49" s="134"/>
      <c r="NHR49" s="134"/>
      <c r="NHS49" s="134"/>
      <c r="NHT49" s="134"/>
      <c r="NHU49" s="134"/>
      <c r="NHV49" s="134"/>
      <c r="NHW49" s="134"/>
      <c r="NHX49" s="134"/>
      <c r="NHY49" s="134"/>
      <c r="NHZ49" s="134"/>
      <c r="NIA49" s="134"/>
      <c r="NIB49" s="134"/>
      <c r="NIC49" s="134"/>
      <c r="NID49" s="134"/>
      <c r="NIE49" s="134"/>
      <c r="NIF49" s="134"/>
      <c r="NIG49" s="134"/>
      <c r="NIH49" s="134"/>
      <c r="NII49" s="134"/>
      <c r="NIJ49" s="134"/>
      <c r="NIK49" s="134"/>
      <c r="NIL49" s="134"/>
      <c r="NIM49" s="134"/>
      <c r="NIN49" s="134"/>
      <c r="NIO49" s="134"/>
      <c r="NIP49" s="134"/>
      <c r="NIQ49" s="134"/>
      <c r="NIR49" s="134"/>
      <c r="NIS49" s="134"/>
      <c r="NIT49" s="134"/>
      <c r="NIU49" s="134"/>
      <c r="NIV49" s="134"/>
      <c r="NIW49" s="134"/>
      <c r="NIX49" s="134"/>
      <c r="NIY49" s="134"/>
      <c r="NIZ49" s="134"/>
      <c r="NJA49" s="134"/>
      <c r="NJB49" s="134"/>
      <c r="NJC49" s="134"/>
      <c r="NJD49" s="134"/>
      <c r="NJE49" s="134"/>
      <c r="NJF49" s="134"/>
      <c r="NJG49" s="134"/>
      <c r="NJH49" s="134"/>
      <c r="NJI49" s="134"/>
      <c r="NJJ49" s="134"/>
      <c r="NJK49" s="134"/>
      <c r="NJL49" s="134"/>
      <c r="NJM49" s="134"/>
      <c r="NJN49" s="134"/>
      <c r="NJO49" s="134"/>
      <c r="NJP49" s="134"/>
      <c r="NJQ49" s="134"/>
      <c r="NJR49" s="134"/>
      <c r="NJS49" s="134"/>
      <c r="NJT49" s="134"/>
      <c r="NJU49" s="134"/>
      <c r="NJV49" s="134"/>
      <c r="NJW49" s="134"/>
      <c r="NJX49" s="134"/>
      <c r="NJY49" s="134"/>
      <c r="NJZ49" s="134"/>
      <c r="NKA49" s="134"/>
      <c r="NKB49" s="134"/>
      <c r="NKC49" s="134"/>
      <c r="NKD49" s="134"/>
      <c r="NKE49" s="134"/>
      <c r="NKF49" s="134"/>
      <c r="NKG49" s="134"/>
      <c r="NKH49" s="134"/>
      <c r="NKI49" s="134"/>
      <c r="NKJ49" s="134"/>
      <c r="NKK49" s="134"/>
      <c r="NKL49" s="134"/>
      <c r="NKM49" s="134"/>
      <c r="NKN49" s="134"/>
      <c r="NKO49" s="134"/>
      <c r="NKP49" s="134"/>
      <c r="NKQ49" s="134"/>
      <c r="NKR49" s="134"/>
      <c r="NKS49" s="134"/>
      <c r="NKT49" s="134"/>
      <c r="NKU49" s="134"/>
      <c r="NKV49" s="134"/>
      <c r="NKW49" s="134"/>
      <c r="NKX49" s="134"/>
      <c r="NKY49" s="134"/>
      <c r="NKZ49" s="134"/>
      <c r="NLA49" s="134"/>
      <c r="NLB49" s="134"/>
      <c r="NLC49" s="134"/>
      <c r="NLD49" s="134"/>
      <c r="NLE49" s="134"/>
      <c r="NLF49" s="134"/>
      <c r="NLG49" s="134"/>
      <c r="NLH49" s="134"/>
      <c r="NLI49" s="134"/>
      <c r="NLJ49" s="134"/>
      <c r="NLK49" s="134"/>
      <c r="NLL49" s="134"/>
      <c r="NLM49" s="134"/>
      <c r="NLN49" s="134"/>
      <c r="NLO49" s="134"/>
      <c r="NLP49" s="134"/>
      <c r="NLQ49" s="134"/>
      <c r="NLR49" s="134"/>
      <c r="NLS49" s="134"/>
      <c r="NLT49" s="134"/>
      <c r="NLU49" s="134"/>
      <c r="NLV49" s="134"/>
      <c r="NLW49" s="134"/>
      <c r="NLX49" s="134"/>
      <c r="NLY49" s="134"/>
      <c r="NLZ49" s="134"/>
      <c r="NMA49" s="134"/>
      <c r="NMB49" s="134"/>
      <c r="NMC49" s="134"/>
      <c r="NMD49" s="134"/>
      <c r="NME49" s="134"/>
      <c r="NMF49" s="134"/>
      <c r="NMG49" s="134"/>
      <c r="NMH49" s="134"/>
      <c r="NMI49" s="134"/>
      <c r="NMJ49" s="134"/>
      <c r="NMK49" s="134"/>
      <c r="NML49" s="134"/>
      <c r="NMM49" s="134"/>
      <c r="NMN49" s="134"/>
      <c r="NMO49" s="134"/>
      <c r="NMP49" s="134"/>
      <c r="NMQ49" s="134"/>
      <c r="NMR49" s="134"/>
      <c r="NMS49" s="134"/>
      <c r="NMT49" s="134"/>
      <c r="NMU49" s="134"/>
      <c r="NMV49" s="134"/>
      <c r="NMW49" s="134"/>
      <c r="NMX49" s="134"/>
      <c r="NMY49" s="134"/>
      <c r="NMZ49" s="134"/>
      <c r="NNA49" s="134"/>
      <c r="NNB49" s="134"/>
      <c r="NNC49" s="134"/>
      <c r="NND49" s="134"/>
      <c r="NNE49" s="134"/>
      <c r="NNF49" s="134"/>
      <c r="NNG49" s="134"/>
      <c r="NNH49" s="134"/>
      <c r="NNI49" s="134"/>
      <c r="NNJ49" s="134"/>
      <c r="NNK49" s="134"/>
      <c r="NNL49" s="134"/>
      <c r="NNM49" s="134"/>
      <c r="NNN49" s="134"/>
      <c r="NNO49" s="134"/>
      <c r="NNP49" s="134"/>
      <c r="NNQ49" s="134"/>
      <c r="NNR49" s="134"/>
      <c r="NNS49" s="134"/>
      <c r="NNT49" s="134"/>
      <c r="NNU49" s="134"/>
      <c r="NNV49" s="134"/>
      <c r="NNW49" s="134"/>
      <c r="NNX49" s="134"/>
      <c r="NNY49" s="134"/>
      <c r="NNZ49" s="134"/>
      <c r="NOA49" s="134"/>
      <c r="NOB49" s="134"/>
      <c r="NOC49" s="134"/>
      <c r="NOD49" s="134"/>
      <c r="NOE49" s="134"/>
      <c r="NOF49" s="134"/>
      <c r="NOG49" s="134"/>
      <c r="NOH49" s="134"/>
      <c r="NOI49" s="134"/>
      <c r="NOJ49" s="134"/>
      <c r="NOK49" s="134"/>
      <c r="NOL49" s="134"/>
      <c r="NOM49" s="134"/>
      <c r="NON49" s="134"/>
      <c r="NOO49" s="134"/>
      <c r="NOP49" s="134"/>
      <c r="NOQ49" s="134"/>
      <c r="NOR49" s="134"/>
      <c r="NOS49" s="134"/>
      <c r="NOT49" s="134"/>
      <c r="NOU49" s="134"/>
      <c r="NOV49" s="134"/>
      <c r="NOW49" s="134"/>
      <c r="NOX49" s="134"/>
      <c r="NOY49" s="134"/>
      <c r="NOZ49" s="134"/>
      <c r="NPA49" s="134"/>
      <c r="NPB49" s="134"/>
      <c r="NPC49" s="134"/>
      <c r="NPD49" s="134"/>
      <c r="NPE49" s="134"/>
      <c r="NPF49" s="134"/>
      <c r="NPG49" s="134"/>
      <c r="NPH49" s="134"/>
      <c r="NPI49" s="134"/>
      <c r="NPJ49" s="134"/>
      <c r="NPK49" s="134"/>
      <c r="NPL49" s="134"/>
      <c r="NPM49" s="134"/>
      <c r="NPN49" s="134"/>
      <c r="NPO49" s="134"/>
      <c r="NPP49" s="134"/>
      <c r="NPQ49" s="134"/>
      <c r="NPR49" s="134"/>
      <c r="NPS49" s="134"/>
      <c r="NPT49" s="134"/>
      <c r="NPU49" s="134"/>
      <c r="NPV49" s="134"/>
      <c r="NPW49" s="134"/>
      <c r="NPX49" s="134"/>
      <c r="NPY49" s="134"/>
      <c r="NPZ49" s="134"/>
      <c r="NQA49" s="134"/>
      <c r="NQB49" s="134"/>
      <c r="NQC49" s="134"/>
      <c r="NQD49" s="134"/>
      <c r="NQE49" s="134"/>
      <c r="NQF49" s="134"/>
      <c r="NQG49" s="134"/>
      <c r="NQH49" s="134"/>
      <c r="NQI49" s="134"/>
      <c r="NQJ49" s="134"/>
      <c r="NQK49" s="134"/>
      <c r="NQL49" s="134"/>
      <c r="NQM49" s="134"/>
      <c r="NQN49" s="134"/>
      <c r="NQO49" s="134"/>
      <c r="NQP49" s="134"/>
      <c r="NQQ49" s="134"/>
      <c r="NQR49" s="134"/>
      <c r="NQS49" s="134"/>
      <c r="NQT49" s="134"/>
      <c r="NQU49" s="134"/>
      <c r="NQV49" s="134"/>
      <c r="NQW49" s="134"/>
      <c r="NQX49" s="134"/>
      <c r="NQY49" s="134"/>
      <c r="NQZ49" s="134"/>
      <c r="NRA49" s="134"/>
      <c r="NRB49" s="134"/>
      <c r="NRC49" s="134"/>
      <c r="NRD49" s="134"/>
      <c r="NRE49" s="134"/>
      <c r="NRF49" s="134"/>
      <c r="NRG49" s="134"/>
      <c r="NRH49" s="134"/>
      <c r="NRI49" s="134"/>
      <c r="NRJ49" s="134"/>
      <c r="NRK49" s="134"/>
      <c r="NRL49" s="134"/>
      <c r="NRM49" s="134"/>
      <c r="NRN49" s="134"/>
      <c r="NRO49" s="134"/>
      <c r="NRP49" s="134"/>
      <c r="NRQ49" s="134"/>
      <c r="NRR49" s="134"/>
      <c r="NRS49" s="134"/>
      <c r="NRT49" s="134"/>
      <c r="NRU49" s="134"/>
      <c r="NRV49" s="134"/>
      <c r="NRW49" s="134"/>
      <c r="NRX49" s="134"/>
      <c r="NRY49" s="134"/>
      <c r="NRZ49" s="134"/>
      <c r="NSA49" s="134"/>
      <c r="NSB49" s="134"/>
      <c r="NSC49" s="134"/>
      <c r="NSD49" s="134"/>
      <c r="NSE49" s="134"/>
      <c r="NSF49" s="134"/>
      <c r="NSG49" s="134"/>
      <c r="NSH49" s="134"/>
      <c r="NSI49" s="134"/>
      <c r="NSJ49" s="134"/>
      <c r="NSK49" s="134"/>
      <c r="NSL49" s="134"/>
      <c r="NSM49" s="134"/>
      <c r="NSN49" s="134"/>
      <c r="NSO49" s="134"/>
      <c r="NSP49" s="134"/>
      <c r="NSQ49" s="134"/>
      <c r="NSR49" s="134"/>
      <c r="NSS49" s="134"/>
      <c r="NST49" s="134"/>
      <c r="NSU49" s="134"/>
      <c r="NSV49" s="134"/>
      <c r="NSW49" s="134"/>
      <c r="NSX49" s="134"/>
      <c r="NSY49" s="134"/>
      <c r="NSZ49" s="134"/>
      <c r="NTA49" s="134"/>
      <c r="NTB49" s="134"/>
      <c r="NTC49" s="134"/>
      <c r="NTD49" s="134"/>
      <c r="NTE49" s="134"/>
      <c r="NTF49" s="134"/>
      <c r="NTG49" s="134"/>
      <c r="NTH49" s="134"/>
      <c r="NTI49" s="134"/>
      <c r="NTJ49" s="134"/>
      <c r="NTK49" s="134"/>
      <c r="NTL49" s="134"/>
      <c r="NTM49" s="134"/>
      <c r="NTN49" s="134"/>
      <c r="NTO49" s="134"/>
      <c r="NTP49" s="134"/>
      <c r="NTQ49" s="134"/>
      <c r="NTR49" s="134"/>
      <c r="NTS49" s="134"/>
      <c r="NTT49" s="134"/>
      <c r="NTU49" s="134"/>
      <c r="NTV49" s="134"/>
      <c r="NTW49" s="134"/>
      <c r="NTX49" s="134"/>
      <c r="NTY49" s="134"/>
      <c r="NTZ49" s="134"/>
      <c r="NUA49" s="134"/>
      <c r="NUB49" s="134"/>
      <c r="NUC49" s="134"/>
      <c r="NUD49" s="134"/>
      <c r="NUE49" s="134"/>
      <c r="NUF49" s="134"/>
      <c r="NUG49" s="134"/>
      <c r="NUH49" s="134"/>
      <c r="NUI49" s="134"/>
      <c r="NUJ49" s="134"/>
      <c r="NUK49" s="134"/>
      <c r="NUL49" s="134"/>
      <c r="NUM49" s="134"/>
      <c r="NUN49" s="134"/>
      <c r="NUO49" s="134"/>
      <c r="NUP49" s="134"/>
      <c r="NUQ49" s="134"/>
      <c r="NUR49" s="134"/>
      <c r="NUS49" s="134"/>
      <c r="NUT49" s="134"/>
      <c r="NUU49" s="134"/>
      <c r="NUV49" s="134"/>
      <c r="NUW49" s="134"/>
      <c r="NUX49" s="134"/>
      <c r="NUY49" s="134"/>
      <c r="NUZ49" s="134"/>
      <c r="NVA49" s="134"/>
      <c r="NVB49" s="134"/>
      <c r="NVC49" s="134"/>
      <c r="NVD49" s="134"/>
      <c r="NVE49" s="134"/>
      <c r="NVF49" s="134"/>
      <c r="NVG49" s="134"/>
      <c r="NVH49" s="134"/>
      <c r="NVI49" s="134"/>
      <c r="NVJ49" s="134"/>
      <c r="NVK49" s="134"/>
      <c r="NVL49" s="134"/>
      <c r="NVM49" s="134"/>
      <c r="NVN49" s="134"/>
      <c r="NVO49" s="134"/>
      <c r="NVP49" s="134"/>
      <c r="NVQ49" s="134"/>
      <c r="NVR49" s="134"/>
      <c r="NVS49" s="134"/>
      <c r="NVT49" s="134"/>
      <c r="NVU49" s="134"/>
      <c r="NVV49" s="134"/>
      <c r="NVW49" s="134"/>
      <c r="NVX49" s="134"/>
      <c r="NVY49" s="134"/>
      <c r="NVZ49" s="134"/>
      <c r="NWA49" s="134"/>
      <c r="NWB49" s="134"/>
      <c r="NWC49" s="134"/>
      <c r="NWD49" s="134"/>
      <c r="NWE49" s="134"/>
      <c r="NWF49" s="134"/>
      <c r="NWG49" s="134"/>
      <c r="NWH49" s="134"/>
      <c r="NWI49" s="134"/>
      <c r="NWJ49" s="134"/>
      <c r="NWK49" s="134"/>
      <c r="NWL49" s="134"/>
      <c r="NWM49" s="134"/>
      <c r="NWN49" s="134"/>
      <c r="NWO49" s="134"/>
      <c r="NWP49" s="134"/>
      <c r="NWQ49" s="134"/>
      <c r="NWR49" s="134"/>
      <c r="NWS49" s="134"/>
      <c r="NWT49" s="134"/>
      <c r="NWU49" s="134"/>
      <c r="NWV49" s="134"/>
      <c r="NWW49" s="134"/>
      <c r="NWX49" s="134"/>
      <c r="NWY49" s="134"/>
      <c r="NWZ49" s="134"/>
      <c r="NXA49" s="134"/>
      <c r="NXB49" s="134"/>
      <c r="NXC49" s="134"/>
      <c r="NXD49" s="134"/>
      <c r="NXE49" s="134"/>
      <c r="NXF49" s="134"/>
      <c r="NXG49" s="134"/>
      <c r="NXH49" s="134"/>
      <c r="NXI49" s="134"/>
      <c r="NXJ49" s="134"/>
      <c r="NXK49" s="134"/>
      <c r="NXL49" s="134"/>
      <c r="NXM49" s="134"/>
      <c r="NXN49" s="134"/>
      <c r="NXO49" s="134"/>
      <c r="NXP49" s="134"/>
      <c r="NXQ49" s="134"/>
      <c r="NXR49" s="134"/>
      <c r="NXS49" s="134"/>
      <c r="NXT49" s="134"/>
      <c r="NXU49" s="134"/>
      <c r="NXV49" s="134"/>
      <c r="NXW49" s="134"/>
      <c r="NXX49" s="134"/>
      <c r="NXY49" s="134"/>
      <c r="NXZ49" s="134"/>
      <c r="NYA49" s="134"/>
      <c r="NYB49" s="134"/>
      <c r="NYC49" s="134"/>
      <c r="NYD49" s="134"/>
      <c r="NYE49" s="134"/>
      <c r="NYF49" s="134"/>
      <c r="NYG49" s="134"/>
      <c r="NYH49" s="134"/>
      <c r="NYI49" s="134"/>
      <c r="NYJ49" s="134"/>
      <c r="NYK49" s="134"/>
      <c r="NYL49" s="134"/>
      <c r="NYM49" s="134"/>
      <c r="NYN49" s="134"/>
      <c r="NYO49" s="134"/>
      <c r="NYP49" s="134"/>
      <c r="NYQ49" s="134"/>
      <c r="NYR49" s="134"/>
      <c r="NYS49" s="134"/>
      <c r="NYT49" s="134"/>
      <c r="NYU49" s="134"/>
      <c r="NYV49" s="134"/>
      <c r="NYW49" s="134"/>
      <c r="NYX49" s="134"/>
      <c r="NYY49" s="134"/>
      <c r="NYZ49" s="134"/>
      <c r="NZA49" s="134"/>
      <c r="NZB49" s="134"/>
      <c r="NZC49" s="134"/>
      <c r="NZD49" s="134"/>
      <c r="NZE49" s="134"/>
      <c r="NZF49" s="134"/>
      <c r="NZG49" s="134"/>
      <c r="NZH49" s="134"/>
      <c r="NZI49" s="134"/>
      <c r="NZJ49" s="134"/>
      <c r="NZK49" s="134"/>
      <c r="NZL49" s="134"/>
      <c r="NZM49" s="134"/>
      <c r="NZN49" s="134"/>
      <c r="NZO49" s="134"/>
      <c r="NZP49" s="134"/>
      <c r="NZQ49" s="134"/>
      <c r="NZR49" s="134"/>
      <c r="NZS49" s="134"/>
      <c r="NZT49" s="134"/>
      <c r="NZU49" s="134"/>
      <c r="NZV49" s="134"/>
      <c r="NZW49" s="134"/>
      <c r="NZX49" s="134"/>
      <c r="NZY49" s="134"/>
      <c r="NZZ49" s="134"/>
      <c r="OAA49" s="134"/>
      <c r="OAB49" s="134"/>
      <c r="OAC49" s="134"/>
      <c r="OAD49" s="134"/>
      <c r="OAE49" s="134"/>
      <c r="OAF49" s="134"/>
      <c r="OAG49" s="134"/>
      <c r="OAH49" s="134"/>
      <c r="OAI49" s="134"/>
      <c r="OAJ49" s="134"/>
      <c r="OAK49" s="134"/>
      <c r="OAL49" s="134"/>
      <c r="OAM49" s="134"/>
      <c r="OAN49" s="134"/>
      <c r="OAO49" s="134"/>
      <c r="OAP49" s="134"/>
      <c r="OAQ49" s="134"/>
      <c r="OAR49" s="134"/>
      <c r="OAS49" s="134"/>
      <c r="OAT49" s="134"/>
      <c r="OAU49" s="134"/>
      <c r="OAV49" s="134"/>
      <c r="OAW49" s="134"/>
      <c r="OAX49" s="134"/>
      <c r="OAY49" s="134"/>
      <c r="OAZ49" s="134"/>
      <c r="OBA49" s="134"/>
      <c r="OBB49" s="134"/>
      <c r="OBC49" s="134"/>
      <c r="OBD49" s="134"/>
      <c r="OBE49" s="134"/>
      <c r="OBF49" s="134"/>
      <c r="OBG49" s="134"/>
      <c r="OBH49" s="134"/>
      <c r="OBI49" s="134"/>
      <c r="OBJ49" s="134"/>
      <c r="OBK49" s="134"/>
      <c r="OBL49" s="134"/>
      <c r="OBM49" s="134"/>
      <c r="OBN49" s="134"/>
      <c r="OBO49" s="134"/>
      <c r="OBP49" s="134"/>
      <c r="OBQ49" s="134"/>
      <c r="OBR49" s="134"/>
      <c r="OBS49" s="134"/>
      <c r="OBT49" s="134"/>
      <c r="OBU49" s="134"/>
      <c r="OBV49" s="134"/>
      <c r="OBW49" s="134"/>
      <c r="OBX49" s="134"/>
      <c r="OBY49" s="134"/>
      <c r="OBZ49" s="134"/>
      <c r="OCA49" s="134"/>
      <c r="OCB49" s="134"/>
      <c r="OCC49" s="134"/>
      <c r="OCD49" s="134"/>
      <c r="OCE49" s="134"/>
      <c r="OCF49" s="134"/>
      <c r="OCG49" s="134"/>
      <c r="OCH49" s="134"/>
      <c r="OCI49" s="134"/>
      <c r="OCJ49" s="134"/>
      <c r="OCK49" s="134"/>
      <c r="OCL49" s="134"/>
      <c r="OCM49" s="134"/>
      <c r="OCN49" s="134"/>
      <c r="OCO49" s="134"/>
      <c r="OCP49" s="134"/>
      <c r="OCQ49" s="134"/>
      <c r="OCR49" s="134"/>
      <c r="OCS49" s="134"/>
      <c r="OCT49" s="134"/>
      <c r="OCU49" s="134"/>
      <c r="OCV49" s="134"/>
      <c r="OCW49" s="134"/>
      <c r="OCX49" s="134"/>
      <c r="OCY49" s="134"/>
      <c r="OCZ49" s="134"/>
      <c r="ODA49" s="134"/>
      <c r="ODB49" s="134"/>
      <c r="ODC49" s="134"/>
      <c r="ODD49" s="134"/>
      <c r="ODE49" s="134"/>
      <c r="ODF49" s="134"/>
      <c r="ODG49" s="134"/>
      <c r="ODH49" s="134"/>
      <c r="ODI49" s="134"/>
      <c r="ODJ49" s="134"/>
      <c r="ODK49" s="134"/>
      <c r="ODL49" s="134"/>
      <c r="ODM49" s="134"/>
      <c r="ODN49" s="134"/>
      <c r="ODO49" s="134"/>
      <c r="ODP49" s="134"/>
      <c r="ODQ49" s="134"/>
      <c r="ODR49" s="134"/>
      <c r="ODS49" s="134"/>
      <c r="ODT49" s="134"/>
      <c r="ODU49" s="134"/>
      <c r="ODV49" s="134"/>
      <c r="ODW49" s="134"/>
      <c r="ODX49" s="134"/>
      <c r="ODY49" s="134"/>
      <c r="ODZ49" s="134"/>
      <c r="OEA49" s="134"/>
      <c r="OEB49" s="134"/>
      <c r="OEC49" s="134"/>
      <c r="OED49" s="134"/>
      <c r="OEE49" s="134"/>
      <c r="OEF49" s="134"/>
      <c r="OEG49" s="134"/>
      <c r="OEH49" s="134"/>
      <c r="OEI49" s="134"/>
      <c r="OEJ49" s="134"/>
      <c r="OEK49" s="134"/>
      <c r="OEL49" s="134"/>
      <c r="OEM49" s="134"/>
      <c r="OEN49" s="134"/>
      <c r="OEO49" s="134"/>
      <c r="OEP49" s="134"/>
      <c r="OEQ49" s="134"/>
      <c r="OER49" s="134"/>
      <c r="OES49" s="134"/>
      <c r="OET49" s="134"/>
      <c r="OEU49" s="134"/>
      <c r="OEV49" s="134"/>
      <c r="OEW49" s="134"/>
      <c r="OEX49" s="134"/>
      <c r="OEY49" s="134"/>
      <c r="OEZ49" s="134"/>
      <c r="OFA49" s="134"/>
      <c r="OFB49" s="134"/>
      <c r="OFC49" s="134"/>
      <c r="OFD49" s="134"/>
      <c r="OFE49" s="134"/>
      <c r="OFF49" s="134"/>
      <c r="OFG49" s="134"/>
      <c r="OFH49" s="134"/>
      <c r="OFI49" s="134"/>
      <c r="OFJ49" s="134"/>
      <c r="OFK49" s="134"/>
      <c r="OFL49" s="134"/>
      <c r="OFM49" s="134"/>
      <c r="OFN49" s="134"/>
      <c r="OFO49" s="134"/>
      <c r="OFP49" s="134"/>
      <c r="OFQ49" s="134"/>
      <c r="OFR49" s="134"/>
      <c r="OFS49" s="134"/>
      <c r="OFT49" s="134"/>
      <c r="OFU49" s="134"/>
      <c r="OFV49" s="134"/>
      <c r="OFW49" s="134"/>
      <c r="OFX49" s="134"/>
      <c r="OFY49" s="134"/>
      <c r="OFZ49" s="134"/>
      <c r="OGA49" s="134"/>
      <c r="OGB49" s="134"/>
      <c r="OGC49" s="134"/>
      <c r="OGD49" s="134"/>
      <c r="OGE49" s="134"/>
      <c r="OGF49" s="134"/>
      <c r="OGG49" s="134"/>
      <c r="OGH49" s="134"/>
      <c r="OGI49" s="134"/>
      <c r="OGJ49" s="134"/>
      <c r="OGK49" s="134"/>
      <c r="OGL49" s="134"/>
      <c r="OGM49" s="134"/>
      <c r="OGN49" s="134"/>
      <c r="OGO49" s="134"/>
      <c r="OGP49" s="134"/>
      <c r="OGQ49" s="134"/>
      <c r="OGR49" s="134"/>
      <c r="OGS49" s="134"/>
      <c r="OGT49" s="134"/>
      <c r="OGU49" s="134"/>
      <c r="OGV49" s="134"/>
      <c r="OGW49" s="134"/>
      <c r="OGX49" s="134"/>
      <c r="OGY49" s="134"/>
      <c r="OGZ49" s="134"/>
      <c r="OHA49" s="134"/>
      <c r="OHB49" s="134"/>
      <c r="OHC49" s="134"/>
      <c r="OHD49" s="134"/>
      <c r="OHE49" s="134"/>
      <c r="OHF49" s="134"/>
      <c r="OHG49" s="134"/>
      <c r="OHH49" s="134"/>
      <c r="OHI49" s="134"/>
      <c r="OHJ49" s="134"/>
      <c r="OHK49" s="134"/>
      <c r="OHL49" s="134"/>
      <c r="OHM49" s="134"/>
      <c r="OHN49" s="134"/>
      <c r="OHO49" s="134"/>
      <c r="OHP49" s="134"/>
      <c r="OHQ49" s="134"/>
      <c r="OHR49" s="134"/>
      <c r="OHS49" s="134"/>
      <c r="OHT49" s="134"/>
      <c r="OHU49" s="134"/>
      <c r="OHV49" s="134"/>
      <c r="OHW49" s="134"/>
      <c r="OHX49" s="134"/>
      <c r="OHY49" s="134"/>
      <c r="OHZ49" s="134"/>
      <c r="OIA49" s="134"/>
      <c r="OIB49" s="134"/>
      <c r="OIC49" s="134"/>
      <c r="OID49" s="134"/>
      <c r="OIE49" s="134"/>
      <c r="OIF49" s="134"/>
      <c r="OIG49" s="134"/>
      <c r="OIH49" s="134"/>
      <c r="OII49" s="134"/>
      <c r="OIJ49" s="134"/>
      <c r="OIK49" s="134"/>
      <c r="OIL49" s="134"/>
      <c r="OIM49" s="134"/>
      <c r="OIN49" s="134"/>
      <c r="OIO49" s="134"/>
      <c r="OIP49" s="134"/>
      <c r="OIQ49" s="134"/>
      <c r="OIR49" s="134"/>
      <c r="OIS49" s="134"/>
      <c r="OIT49" s="134"/>
      <c r="OIU49" s="134"/>
      <c r="OIV49" s="134"/>
      <c r="OIW49" s="134"/>
      <c r="OIX49" s="134"/>
      <c r="OIY49" s="134"/>
      <c r="OIZ49" s="134"/>
      <c r="OJA49" s="134"/>
      <c r="OJB49" s="134"/>
      <c r="OJC49" s="134"/>
      <c r="OJD49" s="134"/>
      <c r="OJE49" s="134"/>
      <c r="OJF49" s="134"/>
      <c r="OJG49" s="134"/>
      <c r="OJH49" s="134"/>
      <c r="OJI49" s="134"/>
      <c r="OJJ49" s="134"/>
      <c r="OJK49" s="134"/>
      <c r="OJL49" s="134"/>
      <c r="OJM49" s="134"/>
      <c r="OJN49" s="134"/>
      <c r="OJO49" s="134"/>
      <c r="OJP49" s="134"/>
      <c r="OJQ49" s="134"/>
      <c r="OJR49" s="134"/>
      <c r="OJS49" s="134"/>
      <c r="OJT49" s="134"/>
      <c r="OJU49" s="134"/>
      <c r="OJV49" s="134"/>
      <c r="OJW49" s="134"/>
      <c r="OJX49" s="134"/>
      <c r="OJY49" s="134"/>
      <c r="OJZ49" s="134"/>
      <c r="OKA49" s="134"/>
      <c r="OKB49" s="134"/>
      <c r="OKC49" s="134"/>
      <c r="OKD49" s="134"/>
      <c r="OKE49" s="134"/>
      <c r="OKF49" s="134"/>
      <c r="OKG49" s="134"/>
      <c r="OKH49" s="134"/>
      <c r="OKI49" s="134"/>
      <c r="OKJ49" s="134"/>
      <c r="OKK49" s="134"/>
      <c r="OKL49" s="134"/>
      <c r="OKM49" s="134"/>
      <c r="OKN49" s="134"/>
      <c r="OKO49" s="134"/>
      <c r="OKP49" s="134"/>
      <c r="OKQ49" s="134"/>
      <c r="OKR49" s="134"/>
      <c r="OKS49" s="134"/>
      <c r="OKT49" s="134"/>
      <c r="OKU49" s="134"/>
      <c r="OKV49" s="134"/>
      <c r="OKW49" s="134"/>
      <c r="OKX49" s="134"/>
      <c r="OKY49" s="134"/>
      <c r="OKZ49" s="134"/>
      <c r="OLA49" s="134"/>
      <c r="OLB49" s="134"/>
      <c r="OLC49" s="134"/>
      <c r="OLD49" s="134"/>
      <c r="OLE49" s="134"/>
      <c r="OLF49" s="134"/>
      <c r="OLG49" s="134"/>
      <c r="OLH49" s="134"/>
      <c r="OLI49" s="134"/>
      <c r="OLJ49" s="134"/>
      <c r="OLK49" s="134"/>
      <c r="OLL49" s="134"/>
      <c r="OLM49" s="134"/>
      <c r="OLN49" s="134"/>
      <c r="OLO49" s="134"/>
      <c r="OLP49" s="134"/>
      <c r="OLQ49" s="134"/>
      <c r="OLR49" s="134"/>
      <c r="OLS49" s="134"/>
      <c r="OLT49" s="134"/>
      <c r="OLU49" s="134"/>
      <c r="OLV49" s="134"/>
      <c r="OLW49" s="134"/>
      <c r="OLX49" s="134"/>
      <c r="OLY49" s="134"/>
      <c r="OLZ49" s="134"/>
      <c r="OMA49" s="134"/>
      <c r="OMB49" s="134"/>
      <c r="OMC49" s="134"/>
      <c r="OMD49" s="134"/>
      <c r="OME49" s="134"/>
      <c r="OMF49" s="134"/>
      <c r="OMG49" s="134"/>
      <c r="OMH49" s="134"/>
      <c r="OMI49" s="134"/>
      <c r="OMJ49" s="134"/>
      <c r="OMK49" s="134"/>
      <c r="OML49" s="134"/>
      <c r="OMM49" s="134"/>
      <c r="OMN49" s="134"/>
      <c r="OMO49" s="134"/>
      <c r="OMP49" s="134"/>
      <c r="OMQ49" s="134"/>
      <c r="OMR49" s="134"/>
      <c r="OMS49" s="134"/>
      <c r="OMT49" s="134"/>
      <c r="OMU49" s="134"/>
      <c r="OMV49" s="134"/>
      <c r="OMW49" s="134"/>
      <c r="OMX49" s="134"/>
      <c r="OMY49" s="134"/>
      <c r="OMZ49" s="134"/>
      <c r="ONA49" s="134"/>
      <c r="ONB49" s="134"/>
      <c r="ONC49" s="134"/>
      <c r="OND49" s="134"/>
      <c r="ONE49" s="134"/>
      <c r="ONF49" s="134"/>
      <c r="ONG49" s="134"/>
      <c r="ONH49" s="134"/>
      <c r="ONI49" s="134"/>
      <c r="ONJ49" s="134"/>
      <c r="ONK49" s="134"/>
      <c r="ONL49" s="134"/>
      <c r="ONM49" s="134"/>
      <c r="ONN49" s="134"/>
      <c r="ONO49" s="134"/>
      <c r="ONP49" s="134"/>
      <c r="ONQ49" s="134"/>
      <c r="ONR49" s="134"/>
      <c r="ONS49" s="134"/>
      <c r="ONT49" s="134"/>
      <c r="ONU49" s="134"/>
      <c r="ONV49" s="134"/>
      <c r="ONW49" s="134"/>
      <c r="ONX49" s="134"/>
      <c r="ONY49" s="134"/>
      <c r="ONZ49" s="134"/>
      <c r="OOA49" s="134"/>
      <c r="OOB49" s="134"/>
      <c r="OOC49" s="134"/>
      <c r="OOD49" s="134"/>
      <c r="OOE49" s="134"/>
      <c r="OOF49" s="134"/>
      <c r="OOG49" s="134"/>
      <c r="OOH49" s="134"/>
      <c r="OOI49" s="134"/>
      <c r="OOJ49" s="134"/>
      <c r="OOK49" s="134"/>
      <c r="OOL49" s="134"/>
      <c r="OOM49" s="134"/>
      <c r="OON49" s="134"/>
      <c r="OOO49" s="134"/>
      <c r="OOP49" s="134"/>
      <c r="OOQ49" s="134"/>
      <c r="OOR49" s="134"/>
      <c r="OOS49" s="134"/>
      <c r="OOT49" s="134"/>
      <c r="OOU49" s="134"/>
      <c r="OOV49" s="134"/>
      <c r="OOW49" s="134"/>
      <c r="OOX49" s="134"/>
      <c r="OOY49" s="134"/>
      <c r="OOZ49" s="134"/>
      <c r="OPA49" s="134"/>
      <c r="OPB49" s="134"/>
      <c r="OPC49" s="134"/>
      <c r="OPD49" s="134"/>
      <c r="OPE49" s="134"/>
      <c r="OPF49" s="134"/>
      <c r="OPG49" s="134"/>
      <c r="OPH49" s="134"/>
      <c r="OPI49" s="134"/>
      <c r="OPJ49" s="134"/>
      <c r="OPK49" s="134"/>
      <c r="OPL49" s="134"/>
      <c r="OPM49" s="134"/>
      <c r="OPN49" s="134"/>
      <c r="OPO49" s="134"/>
      <c r="OPP49" s="134"/>
      <c r="OPQ49" s="134"/>
      <c r="OPR49" s="134"/>
      <c r="OPS49" s="134"/>
      <c r="OPT49" s="134"/>
      <c r="OPU49" s="134"/>
      <c r="OPV49" s="134"/>
      <c r="OPW49" s="134"/>
      <c r="OPX49" s="134"/>
      <c r="OPY49" s="134"/>
      <c r="OPZ49" s="134"/>
      <c r="OQA49" s="134"/>
      <c r="OQB49" s="134"/>
      <c r="OQC49" s="134"/>
      <c r="OQD49" s="134"/>
      <c r="OQE49" s="134"/>
      <c r="OQF49" s="134"/>
      <c r="OQG49" s="134"/>
      <c r="OQH49" s="134"/>
      <c r="OQI49" s="134"/>
      <c r="OQJ49" s="134"/>
      <c r="OQK49" s="134"/>
      <c r="OQL49" s="134"/>
      <c r="OQM49" s="134"/>
      <c r="OQN49" s="134"/>
      <c r="OQO49" s="134"/>
      <c r="OQP49" s="134"/>
      <c r="OQQ49" s="134"/>
      <c r="OQR49" s="134"/>
      <c r="OQS49" s="134"/>
      <c r="OQT49" s="134"/>
      <c r="OQU49" s="134"/>
      <c r="OQV49" s="134"/>
      <c r="OQW49" s="134"/>
      <c r="OQX49" s="134"/>
      <c r="OQY49" s="134"/>
      <c r="OQZ49" s="134"/>
      <c r="ORA49" s="134"/>
      <c r="ORB49" s="134"/>
      <c r="ORC49" s="134"/>
      <c r="ORD49" s="134"/>
      <c r="ORE49" s="134"/>
      <c r="ORF49" s="134"/>
      <c r="ORG49" s="134"/>
      <c r="ORH49" s="134"/>
      <c r="ORI49" s="134"/>
      <c r="ORJ49" s="134"/>
      <c r="ORK49" s="134"/>
      <c r="ORL49" s="134"/>
      <c r="ORM49" s="134"/>
      <c r="ORN49" s="134"/>
      <c r="ORO49" s="134"/>
      <c r="ORP49" s="134"/>
      <c r="ORQ49" s="134"/>
      <c r="ORR49" s="134"/>
      <c r="ORS49" s="134"/>
      <c r="ORT49" s="134"/>
      <c r="ORU49" s="134"/>
      <c r="ORV49" s="134"/>
      <c r="ORW49" s="134"/>
      <c r="ORX49" s="134"/>
      <c r="ORY49" s="134"/>
      <c r="ORZ49" s="134"/>
      <c r="OSA49" s="134"/>
      <c r="OSB49" s="134"/>
      <c r="OSC49" s="134"/>
      <c r="OSD49" s="134"/>
      <c r="OSE49" s="134"/>
      <c r="OSF49" s="134"/>
      <c r="OSG49" s="134"/>
      <c r="OSH49" s="134"/>
      <c r="OSI49" s="134"/>
      <c r="OSJ49" s="134"/>
      <c r="OSK49" s="134"/>
      <c r="OSL49" s="134"/>
      <c r="OSM49" s="134"/>
      <c r="OSN49" s="134"/>
      <c r="OSO49" s="134"/>
      <c r="OSP49" s="134"/>
      <c r="OSQ49" s="134"/>
      <c r="OSR49" s="134"/>
      <c r="OSS49" s="134"/>
      <c r="OST49" s="134"/>
      <c r="OSU49" s="134"/>
      <c r="OSV49" s="134"/>
      <c r="OSW49" s="134"/>
      <c r="OSX49" s="134"/>
      <c r="OSY49" s="134"/>
      <c r="OSZ49" s="134"/>
      <c r="OTA49" s="134"/>
      <c r="OTB49" s="134"/>
      <c r="OTC49" s="134"/>
      <c r="OTD49" s="134"/>
      <c r="OTE49" s="134"/>
      <c r="OTF49" s="134"/>
      <c r="OTG49" s="134"/>
      <c r="OTH49" s="134"/>
      <c r="OTI49" s="134"/>
      <c r="OTJ49" s="134"/>
      <c r="OTK49" s="134"/>
      <c r="OTL49" s="134"/>
      <c r="OTM49" s="134"/>
      <c r="OTN49" s="134"/>
      <c r="OTO49" s="134"/>
      <c r="OTP49" s="134"/>
      <c r="OTQ49" s="134"/>
      <c r="OTR49" s="134"/>
      <c r="OTS49" s="134"/>
      <c r="OTT49" s="134"/>
      <c r="OTU49" s="134"/>
      <c r="OTV49" s="134"/>
      <c r="OTW49" s="134"/>
      <c r="OTX49" s="134"/>
      <c r="OTY49" s="134"/>
      <c r="OTZ49" s="134"/>
      <c r="OUA49" s="134"/>
      <c r="OUB49" s="134"/>
      <c r="OUC49" s="134"/>
      <c r="OUD49" s="134"/>
      <c r="OUE49" s="134"/>
      <c r="OUF49" s="134"/>
      <c r="OUG49" s="134"/>
      <c r="OUH49" s="134"/>
      <c r="OUI49" s="134"/>
      <c r="OUJ49" s="134"/>
      <c r="OUK49" s="134"/>
      <c r="OUL49" s="134"/>
      <c r="OUM49" s="134"/>
      <c r="OUN49" s="134"/>
      <c r="OUO49" s="134"/>
      <c r="OUP49" s="134"/>
      <c r="OUQ49" s="134"/>
      <c r="OUR49" s="134"/>
      <c r="OUS49" s="134"/>
      <c r="OUT49" s="134"/>
      <c r="OUU49" s="134"/>
      <c r="OUV49" s="134"/>
      <c r="OUW49" s="134"/>
      <c r="OUX49" s="134"/>
      <c r="OUY49" s="134"/>
      <c r="OUZ49" s="134"/>
      <c r="OVA49" s="134"/>
      <c r="OVB49" s="134"/>
      <c r="OVC49" s="134"/>
      <c r="OVD49" s="134"/>
      <c r="OVE49" s="134"/>
      <c r="OVF49" s="134"/>
      <c r="OVG49" s="134"/>
      <c r="OVH49" s="134"/>
      <c r="OVI49" s="134"/>
      <c r="OVJ49" s="134"/>
      <c r="OVK49" s="134"/>
      <c r="OVL49" s="134"/>
      <c r="OVM49" s="134"/>
      <c r="OVN49" s="134"/>
      <c r="OVO49" s="134"/>
      <c r="OVP49" s="134"/>
      <c r="OVQ49" s="134"/>
      <c r="OVR49" s="134"/>
      <c r="OVS49" s="134"/>
      <c r="OVT49" s="134"/>
      <c r="OVU49" s="134"/>
      <c r="OVV49" s="134"/>
      <c r="OVW49" s="134"/>
      <c r="OVX49" s="134"/>
      <c r="OVY49" s="134"/>
      <c r="OVZ49" s="134"/>
      <c r="OWA49" s="134"/>
      <c r="OWB49" s="134"/>
      <c r="OWC49" s="134"/>
      <c r="OWD49" s="134"/>
      <c r="OWE49" s="134"/>
      <c r="OWF49" s="134"/>
      <c r="OWG49" s="134"/>
      <c r="OWH49" s="134"/>
      <c r="OWI49" s="134"/>
      <c r="OWJ49" s="134"/>
      <c r="OWK49" s="134"/>
      <c r="OWL49" s="134"/>
      <c r="OWM49" s="134"/>
      <c r="OWN49" s="134"/>
      <c r="OWO49" s="134"/>
      <c r="OWP49" s="134"/>
      <c r="OWQ49" s="134"/>
      <c r="OWR49" s="134"/>
      <c r="OWS49" s="134"/>
      <c r="OWT49" s="134"/>
      <c r="OWU49" s="134"/>
      <c r="OWV49" s="134"/>
      <c r="OWW49" s="134"/>
      <c r="OWX49" s="134"/>
      <c r="OWY49" s="134"/>
      <c r="OWZ49" s="134"/>
      <c r="OXA49" s="134"/>
      <c r="OXB49" s="134"/>
      <c r="OXC49" s="134"/>
      <c r="OXD49" s="134"/>
      <c r="OXE49" s="134"/>
      <c r="OXF49" s="134"/>
      <c r="OXG49" s="134"/>
      <c r="OXH49" s="134"/>
      <c r="OXI49" s="134"/>
      <c r="OXJ49" s="134"/>
      <c r="OXK49" s="134"/>
      <c r="OXL49" s="134"/>
      <c r="OXM49" s="134"/>
      <c r="OXN49" s="134"/>
      <c r="OXO49" s="134"/>
      <c r="OXP49" s="134"/>
      <c r="OXQ49" s="134"/>
      <c r="OXR49" s="134"/>
      <c r="OXS49" s="134"/>
      <c r="OXT49" s="134"/>
      <c r="OXU49" s="134"/>
      <c r="OXV49" s="134"/>
      <c r="OXW49" s="134"/>
      <c r="OXX49" s="134"/>
      <c r="OXY49" s="134"/>
      <c r="OXZ49" s="134"/>
      <c r="OYA49" s="134"/>
      <c r="OYB49" s="134"/>
      <c r="OYC49" s="134"/>
      <c r="OYD49" s="134"/>
      <c r="OYE49" s="134"/>
      <c r="OYF49" s="134"/>
      <c r="OYG49" s="134"/>
      <c r="OYH49" s="134"/>
      <c r="OYI49" s="134"/>
      <c r="OYJ49" s="134"/>
      <c r="OYK49" s="134"/>
      <c r="OYL49" s="134"/>
      <c r="OYM49" s="134"/>
      <c r="OYN49" s="134"/>
      <c r="OYO49" s="134"/>
      <c r="OYP49" s="134"/>
      <c r="OYQ49" s="134"/>
      <c r="OYR49" s="134"/>
      <c r="OYS49" s="134"/>
      <c r="OYT49" s="134"/>
      <c r="OYU49" s="134"/>
      <c r="OYV49" s="134"/>
      <c r="OYW49" s="134"/>
      <c r="OYX49" s="134"/>
      <c r="OYY49" s="134"/>
      <c r="OYZ49" s="134"/>
      <c r="OZA49" s="134"/>
      <c r="OZB49" s="134"/>
      <c r="OZC49" s="134"/>
      <c r="OZD49" s="134"/>
      <c r="OZE49" s="134"/>
      <c r="OZF49" s="134"/>
      <c r="OZG49" s="134"/>
      <c r="OZH49" s="134"/>
      <c r="OZI49" s="134"/>
      <c r="OZJ49" s="134"/>
      <c r="OZK49" s="134"/>
      <c r="OZL49" s="134"/>
      <c r="OZM49" s="134"/>
      <c r="OZN49" s="134"/>
      <c r="OZO49" s="134"/>
      <c r="OZP49" s="134"/>
      <c r="OZQ49" s="134"/>
      <c r="OZR49" s="134"/>
      <c r="OZS49" s="134"/>
      <c r="OZT49" s="134"/>
      <c r="OZU49" s="134"/>
      <c r="OZV49" s="134"/>
      <c r="OZW49" s="134"/>
      <c r="OZX49" s="134"/>
      <c r="OZY49" s="134"/>
      <c r="OZZ49" s="134"/>
      <c r="PAA49" s="134"/>
      <c r="PAB49" s="134"/>
      <c r="PAC49" s="134"/>
      <c r="PAD49" s="134"/>
      <c r="PAE49" s="134"/>
      <c r="PAF49" s="134"/>
      <c r="PAG49" s="134"/>
      <c r="PAH49" s="134"/>
      <c r="PAI49" s="134"/>
      <c r="PAJ49" s="134"/>
      <c r="PAK49" s="134"/>
      <c r="PAL49" s="134"/>
      <c r="PAM49" s="134"/>
      <c r="PAN49" s="134"/>
      <c r="PAO49" s="134"/>
      <c r="PAP49" s="134"/>
      <c r="PAQ49" s="134"/>
      <c r="PAR49" s="134"/>
      <c r="PAS49" s="134"/>
      <c r="PAT49" s="134"/>
      <c r="PAU49" s="134"/>
      <c r="PAV49" s="134"/>
      <c r="PAW49" s="134"/>
      <c r="PAX49" s="134"/>
      <c r="PAY49" s="134"/>
      <c r="PAZ49" s="134"/>
      <c r="PBA49" s="134"/>
      <c r="PBB49" s="134"/>
      <c r="PBC49" s="134"/>
      <c r="PBD49" s="134"/>
      <c r="PBE49" s="134"/>
      <c r="PBF49" s="134"/>
      <c r="PBG49" s="134"/>
      <c r="PBH49" s="134"/>
      <c r="PBI49" s="134"/>
      <c r="PBJ49" s="134"/>
      <c r="PBK49" s="134"/>
      <c r="PBL49" s="134"/>
      <c r="PBM49" s="134"/>
      <c r="PBN49" s="134"/>
      <c r="PBO49" s="134"/>
      <c r="PBP49" s="134"/>
      <c r="PBQ49" s="134"/>
      <c r="PBR49" s="134"/>
      <c r="PBS49" s="134"/>
      <c r="PBT49" s="134"/>
      <c r="PBU49" s="134"/>
      <c r="PBV49" s="134"/>
      <c r="PBW49" s="134"/>
      <c r="PBX49" s="134"/>
      <c r="PBY49" s="134"/>
      <c r="PBZ49" s="134"/>
      <c r="PCA49" s="134"/>
      <c r="PCB49" s="134"/>
      <c r="PCC49" s="134"/>
      <c r="PCD49" s="134"/>
      <c r="PCE49" s="134"/>
      <c r="PCF49" s="134"/>
      <c r="PCG49" s="134"/>
      <c r="PCH49" s="134"/>
      <c r="PCI49" s="134"/>
      <c r="PCJ49" s="134"/>
      <c r="PCK49" s="134"/>
      <c r="PCL49" s="134"/>
      <c r="PCM49" s="134"/>
      <c r="PCN49" s="134"/>
      <c r="PCO49" s="134"/>
      <c r="PCP49" s="134"/>
      <c r="PCQ49" s="134"/>
      <c r="PCR49" s="134"/>
      <c r="PCS49" s="134"/>
      <c r="PCT49" s="134"/>
      <c r="PCU49" s="134"/>
      <c r="PCV49" s="134"/>
      <c r="PCW49" s="134"/>
      <c r="PCX49" s="134"/>
      <c r="PCY49" s="134"/>
      <c r="PCZ49" s="134"/>
      <c r="PDA49" s="134"/>
      <c r="PDB49" s="134"/>
      <c r="PDC49" s="134"/>
      <c r="PDD49" s="134"/>
      <c r="PDE49" s="134"/>
      <c r="PDF49" s="134"/>
      <c r="PDG49" s="134"/>
      <c r="PDH49" s="134"/>
      <c r="PDI49" s="134"/>
      <c r="PDJ49" s="134"/>
      <c r="PDK49" s="134"/>
      <c r="PDL49" s="134"/>
      <c r="PDM49" s="134"/>
      <c r="PDN49" s="134"/>
      <c r="PDO49" s="134"/>
      <c r="PDP49" s="134"/>
      <c r="PDQ49" s="134"/>
      <c r="PDR49" s="134"/>
      <c r="PDS49" s="134"/>
      <c r="PDT49" s="134"/>
      <c r="PDU49" s="134"/>
      <c r="PDV49" s="134"/>
      <c r="PDW49" s="134"/>
      <c r="PDX49" s="134"/>
      <c r="PDY49" s="134"/>
      <c r="PDZ49" s="134"/>
      <c r="PEA49" s="134"/>
      <c r="PEB49" s="134"/>
      <c r="PEC49" s="134"/>
      <c r="PED49" s="134"/>
      <c r="PEE49" s="134"/>
      <c r="PEF49" s="134"/>
      <c r="PEG49" s="134"/>
      <c r="PEH49" s="134"/>
      <c r="PEI49" s="134"/>
      <c r="PEJ49" s="134"/>
      <c r="PEK49" s="134"/>
      <c r="PEL49" s="134"/>
      <c r="PEM49" s="134"/>
      <c r="PEN49" s="134"/>
      <c r="PEO49" s="134"/>
      <c r="PEP49" s="134"/>
      <c r="PEQ49" s="134"/>
      <c r="PER49" s="134"/>
      <c r="PES49" s="134"/>
      <c r="PET49" s="134"/>
      <c r="PEU49" s="134"/>
      <c r="PEV49" s="134"/>
      <c r="PEW49" s="134"/>
      <c r="PEX49" s="134"/>
      <c r="PEY49" s="134"/>
      <c r="PEZ49" s="134"/>
      <c r="PFA49" s="134"/>
      <c r="PFB49" s="134"/>
      <c r="PFC49" s="134"/>
      <c r="PFD49" s="134"/>
      <c r="PFE49" s="134"/>
      <c r="PFF49" s="134"/>
      <c r="PFG49" s="134"/>
      <c r="PFH49" s="134"/>
      <c r="PFI49" s="134"/>
      <c r="PFJ49" s="134"/>
      <c r="PFK49" s="134"/>
      <c r="PFL49" s="134"/>
      <c r="PFM49" s="134"/>
      <c r="PFN49" s="134"/>
      <c r="PFO49" s="134"/>
      <c r="PFP49" s="134"/>
      <c r="PFQ49" s="134"/>
      <c r="PFR49" s="134"/>
      <c r="PFS49" s="134"/>
      <c r="PFT49" s="134"/>
      <c r="PFU49" s="134"/>
      <c r="PFV49" s="134"/>
      <c r="PFW49" s="134"/>
      <c r="PFX49" s="134"/>
      <c r="PFY49" s="134"/>
      <c r="PFZ49" s="134"/>
      <c r="PGA49" s="134"/>
      <c r="PGB49" s="134"/>
      <c r="PGC49" s="134"/>
      <c r="PGD49" s="134"/>
      <c r="PGE49" s="134"/>
      <c r="PGF49" s="134"/>
      <c r="PGG49" s="134"/>
      <c r="PGH49" s="134"/>
      <c r="PGI49" s="134"/>
      <c r="PGJ49" s="134"/>
      <c r="PGK49" s="134"/>
      <c r="PGL49" s="134"/>
      <c r="PGM49" s="134"/>
      <c r="PGN49" s="134"/>
      <c r="PGO49" s="134"/>
      <c r="PGP49" s="134"/>
      <c r="PGQ49" s="134"/>
      <c r="PGR49" s="134"/>
      <c r="PGS49" s="134"/>
      <c r="PGT49" s="134"/>
      <c r="PGU49" s="134"/>
      <c r="PGV49" s="134"/>
      <c r="PGW49" s="134"/>
      <c r="PGX49" s="134"/>
      <c r="PGY49" s="134"/>
      <c r="PGZ49" s="134"/>
      <c r="PHA49" s="134"/>
      <c r="PHB49" s="134"/>
      <c r="PHC49" s="134"/>
      <c r="PHD49" s="134"/>
      <c r="PHE49" s="134"/>
      <c r="PHF49" s="134"/>
      <c r="PHG49" s="134"/>
      <c r="PHH49" s="134"/>
      <c r="PHI49" s="134"/>
      <c r="PHJ49" s="134"/>
      <c r="PHK49" s="134"/>
      <c r="PHL49" s="134"/>
      <c r="PHM49" s="134"/>
      <c r="PHN49" s="134"/>
      <c r="PHO49" s="134"/>
      <c r="PHP49" s="134"/>
      <c r="PHQ49" s="134"/>
      <c r="PHR49" s="134"/>
      <c r="PHS49" s="134"/>
      <c r="PHT49" s="134"/>
      <c r="PHU49" s="134"/>
      <c r="PHV49" s="134"/>
      <c r="PHW49" s="134"/>
      <c r="PHX49" s="134"/>
      <c r="PHY49" s="134"/>
      <c r="PHZ49" s="134"/>
      <c r="PIA49" s="134"/>
      <c r="PIB49" s="134"/>
      <c r="PIC49" s="134"/>
      <c r="PID49" s="134"/>
      <c r="PIE49" s="134"/>
      <c r="PIF49" s="134"/>
      <c r="PIG49" s="134"/>
      <c r="PIH49" s="134"/>
      <c r="PII49" s="134"/>
      <c r="PIJ49" s="134"/>
      <c r="PIK49" s="134"/>
      <c r="PIL49" s="134"/>
      <c r="PIM49" s="134"/>
      <c r="PIN49" s="134"/>
      <c r="PIO49" s="134"/>
      <c r="PIP49" s="134"/>
      <c r="PIQ49" s="134"/>
      <c r="PIR49" s="134"/>
      <c r="PIS49" s="134"/>
      <c r="PIT49" s="134"/>
      <c r="PIU49" s="134"/>
      <c r="PIV49" s="134"/>
      <c r="PIW49" s="134"/>
      <c r="PIX49" s="134"/>
      <c r="PIY49" s="134"/>
      <c r="PIZ49" s="134"/>
      <c r="PJA49" s="134"/>
      <c r="PJB49" s="134"/>
      <c r="PJC49" s="134"/>
      <c r="PJD49" s="134"/>
      <c r="PJE49" s="134"/>
      <c r="PJF49" s="134"/>
      <c r="PJG49" s="134"/>
      <c r="PJH49" s="134"/>
      <c r="PJI49" s="134"/>
      <c r="PJJ49" s="134"/>
      <c r="PJK49" s="134"/>
      <c r="PJL49" s="134"/>
      <c r="PJM49" s="134"/>
      <c r="PJN49" s="134"/>
      <c r="PJO49" s="134"/>
      <c r="PJP49" s="134"/>
      <c r="PJQ49" s="134"/>
      <c r="PJR49" s="134"/>
      <c r="PJS49" s="134"/>
      <c r="PJT49" s="134"/>
      <c r="PJU49" s="134"/>
      <c r="PJV49" s="134"/>
      <c r="PJW49" s="134"/>
      <c r="PJX49" s="134"/>
      <c r="PJY49" s="134"/>
      <c r="PJZ49" s="134"/>
      <c r="PKA49" s="134"/>
      <c r="PKB49" s="134"/>
      <c r="PKC49" s="134"/>
      <c r="PKD49" s="134"/>
      <c r="PKE49" s="134"/>
      <c r="PKF49" s="134"/>
      <c r="PKG49" s="134"/>
      <c r="PKH49" s="134"/>
      <c r="PKI49" s="134"/>
      <c r="PKJ49" s="134"/>
      <c r="PKK49" s="134"/>
      <c r="PKL49" s="134"/>
      <c r="PKM49" s="134"/>
      <c r="PKN49" s="134"/>
      <c r="PKO49" s="134"/>
      <c r="PKP49" s="134"/>
      <c r="PKQ49" s="134"/>
      <c r="PKR49" s="134"/>
      <c r="PKS49" s="134"/>
      <c r="PKT49" s="134"/>
      <c r="PKU49" s="134"/>
      <c r="PKV49" s="134"/>
      <c r="PKW49" s="134"/>
      <c r="PKX49" s="134"/>
      <c r="PKY49" s="134"/>
      <c r="PKZ49" s="134"/>
      <c r="PLA49" s="134"/>
      <c r="PLB49" s="134"/>
      <c r="PLC49" s="134"/>
      <c r="PLD49" s="134"/>
      <c r="PLE49" s="134"/>
      <c r="PLF49" s="134"/>
      <c r="PLG49" s="134"/>
      <c r="PLH49" s="134"/>
      <c r="PLI49" s="134"/>
      <c r="PLJ49" s="134"/>
      <c r="PLK49" s="134"/>
      <c r="PLL49" s="134"/>
      <c r="PLM49" s="134"/>
      <c r="PLN49" s="134"/>
      <c r="PLO49" s="134"/>
      <c r="PLP49" s="134"/>
      <c r="PLQ49" s="134"/>
      <c r="PLR49" s="134"/>
      <c r="PLS49" s="134"/>
      <c r="PLT49" s="134"/>
      <c r="PLU49" s="134"/>
      <c r="PLV49" s="134"/>
      <c r="PLW49" s="134"/>
      <c r="PLX49" s="134"/>
      <c r="PLY49" s="134"/>
      <c r="PLZ49" s="134"/>
      <c r="PMA49" s="134"/>
      <c r="PMB49" s="134"/>
      <c r="PMC49" s="134"/>
      <c r="PMD49" s="134"/>
      <c r="PME49" s="134"/>
      <c r="PMF49" s="134"/>
      <c r="PMG49" s="134"/>
      <c r="PMH49" s="134"/>
      <c r="PMI49" s="134"/>
      <c r="PMJ49" s="134"/>
      <c r="PMK49" s="134"/>
      <c r="PML49" s="134"/>
      <c r="PMM49" s="134"/>
      <c r="PMN49" s="134"/>
      <c r="PMO49" s="134"/>
      <c r="PMP49" s="134"/>
      <c r="PMQ49" s="134"/>
      <c r="PMR49" s="134"/>
      <c r="PMS49" s="134"/>
      <c r="PMT49" s="134"/>
      <c r="PMU49" s="134"/>
      <c r="PMV49" s="134"/>
      <c r="PMW49" s="134"/>
      <c r="PMX49" s="134"/>
      <c r="PMY49" s="134"/>
      <c r="PMZ49" s="134"/>
      <c r="PNA49" s="134"/>
      <c r="PNB49" s="134"/>
      <c r="PNC49" s="134"/>
      <c r="PND49" s="134"/>
      <c r="PNE49" s="134"/>
      <c r="PNF49" s="134"/>
      <c r="PNG49" s="134"/>
      <c r="PNH49" s="134"/>
      <c r="PNI49" s="134"/>
      <c r="PNJ49" s="134"/>
      <c r="PNK49" s="134"/>
      <c r="PNL49" s="134"/>
      <c r="PNM49" s="134"/>
      <c r="PNN49" s="134"/>
      <c r="PNO49" s="134"/>
      <c r="PNP49" s="134"/>
      <c r="PNQ49" s="134"/>
      <c r="PNR49" s="134"/>
      <c r="PNS49" s="134"/>
      <c r="PNT49" s="134"/>
      <c r="PNU49" s="134"/>
      <c r="PNV49" s="134"/>
      <c r="PNW49" s="134"/>
      <c r="PNX49" s="134"/>
      <c r="PNY49" s="134"/>
      <c r="PNZ49" s="134"/>
      <c r="POA49" s="134"/>
      <c r="POB49" s="134"/>
      <c r="POC49" s="134"/>
      <c r="POD49" s="134"/>
      <c r="POE49" s="134"/>
      <c r="POF49" s="134"/>
      <c r="POG49" s="134"/>
      <c r="POH49" s="134"/>
      <c r="POI49" s="134"/>
      <c r="POJ49" s="134"/>
      <c r="POK49" s="134"/>
      <c r="POL49" s="134"/>
      <c r="POM49" s="134"/>
      <c r="PON49" s="134"/>
      <c r="POO49" s="134"/>
      <c r="POP49" s="134"/>
      <c r="POQ49" s="134"/>
      <c r="POR49" s="134"/>
      <c r="POS49" s="134"/>
      <c r="POT49" s="134"/>
      <c r="POU49" s="134"/>
      <c r="POV49" s="134"/>
      <c r="POW49" s="134"/>
      <c r="POX49" s="134"/>
      <c r="POY49" s="134"/>
      <c r="POZ49" s="134"/>
      <c r="PPA49" s="134"/>
      <c r="PPB49" s="134"/>
      <c r="PPC49" s="134"/>
      <c r="PPD49" s="134"/>
      <c r="PPE49" s="134"/>
      <c r="PPF49" s="134"/>
      <c r="PPG49" s="134"/>
      <c r="PPH49" s="134"/>
      <c r="PPI49" s="134"/>
      <c r="PPJ49" s="134"/>
      <c r="PPK49" s="134"/>
      <c r="PPL49" s="134"/>
      <c r="PPM49" s="134"/>
      <c r="PPN49" s="134"/>
      <c r="PPO49" s="134"/>
      <c r="PPP49" s="134"/>
      <c r="PPQ49" s="134"/>
      <c r="PPR49" s="134"/>
      <c r="PPS49" s="134"/>
      <c r="PPT49" s="134"/>
      <c r="PPU49" s="134"/>
      <c r="PPV49" s="134"/>
      <c r="PPW49" s="134"/>
      <c r="PPX49" s="134"/>
      <c r="PPY49" s="134"/>
      <c r="PPZ49" s="134"/>
      <c r="PQA49" s="134"/>
      <c r="PQB49" s="134"/>
      <c r="PQC49" s="134"/>
      <c r="PQD49" s="134"/>
      <c r="PQE49" s="134"/>
      <c r="PQF49" s="134"/>
      <c r="PQG49" s="134"/>
      <c r="PQH49" s="134"/>
      <c r="PQI49" s="134"/>
      <c r="PQJ49" s="134"/>
      <c r="PQK49" s="134"/>
      <c r="PQL49" s="134"/>
      <c r="PQM49" s="134"/>
      <c r="PQN49" s="134"/>
      <c r="PQO49" s="134"/>
      <c r="PQP49" s="134"/>
      <c r="PQQ49" s="134"/>
      <c r="PQR49" s="134"/>
      <c r="PQS49" s="134"/>
      <c r="PQT49" s="134"/>
      <c r="PQU49" s="134"/>
      <c r="PQV49" s="134"/>
      <c r="PQW49" s="134"/>
      <c r="PQX49" s="134"/>
      <c r="PQY49" s="134"/>
      <c r="PQZ49" s="134"/>
      <c r="PRA49" s="134"/>
      <c r="PRB49" s="134"/>
      <c r="PRC49" s="134"/>
      <c r="PRD49" s="134"/>
      <c r="PRE49" s="134"/>
      <c r="PRF49" s="134"/>
      <c r="PRG49" s="134"/>
      <c r="PRH49" s="134"/>
      <c r="PRI49" s="134"/>
      <c r="PRJ49" s="134"/>
      <c r="PRK49" s="134"/>
      <c r="PRL49" s="134"/>
      <c r="PRM49" s="134"/>
      <c r="PRN49" s="134"/>
      <c r="PRO49" s="134"/>
      <c r="PRP49" s="134"/>
      <c r="PRQ49" s="134"/>
      <c r="PRR49" s="134"/>
      <c r="PRS49" s="134"/>
      <c r="PRT49" s="134"/>
      <c r="PRU49" s="134"/>
      <c r="PRV49" s="134"/>
      <c r="PRW49" s="134"/>
      <c r="PRX49" s="134"/>
      <c r="PRY49" s="134"/>
      <c r="PRZ49" s="134"/>
      <c r="PSA49" s="134"/>
      <c r="PSB49" s="134"/>
      <c r="PSC49" s="134"/>
      <c r="PSD49" s="134"/>
      <c r="PSE49" s="134"/>
      <c r="PSF49" s="134"/>
      <c r="PSG49" s="134"/>
      <c r="PSH49" s="134"/>
      <c r="PSI49" s="134"/>
      <c r="PSJ49" s="134"/>
      <c r="PSK49" s="134"/>
      <c r="PSL49" s="134"/>
      <c r="PSM49" s="134"/>
      <c r="PSN49" s="134"/>
      <c r="PSO49" s="134"/>
      <c r="PSP49" s="134"/>
      <c r="PSQ49" s="134"/>
      <c r="PSR49" s="134"/>
      <c r="PSS49" s="134"/>
      <c r="PST49" s="134"/>
      <c r="PSU49" s="134"/>
      <c r="PSV49" s="134"/>
      <c r="PSW49" s="134"/>
      <c r="PSX49" s="134"/>
      <c r="PSY49" s="134"/>
      <c r="PSZ49" s="134"/>
      <c r="PTA49" s="134"/>
      <c r="PTB49" s="134"/>
      <c r="PTC49" s="134"/>
      <c r="PTD49" s="134"/>
      <c r="PTE49" s="134"/>
      <c r="PTF49" s="134"/>
      <c r="PTG49" s="134"/>
      <c r="PTH49" s="134"/>
      <c r="PTI49" s="134"/>
      <c r="PTJ49" s="134"/>
      <c r="PTK49" s="134"/>
      <c r="PTL49" s="134"/>
      <c r="PTM49" s="134"/>
      <c r="PTN49" s="134"/>
      <c r="PTO49" s="134"/>
      <c r="PTP49" s="134"/>
      <c r="PTQ49" s="134"/>
      <c r="PTR49" s="134"/>
      <c r="PTS49" s="134"/>
      <c r="PTT49" s="134"/>
      <c r="PTU49" s="134"/>
      <c r="PTV49" s="134"/>
      <c r="PTW49" s="134"/>
      <c r="PTX49" s="134"/>
      <c r="PTY49" s="134"/>
      <c r="PTZ49" s="134"/>
      <c r="PUA49" s="134"/>
      <c r="PUB49" s="134"/>
      <c r="PUC49" s="134"/>
      <c r="PUD49" s="134"/>
      <c r="PUE49" s="134"/>
      <c r="PUF49" s="134"/>
      <c r="PUG49" s="134"/>
      <c r="PUH49" s="134"/>
      <c r="PUI49" s="134"/>
      <c r="PUJ49" s="134"/>
      <c r="PUK49" s="134"/>
      <c r="PUL49" s="134"/>
      <c r="PUM49" s="134"/>
      <c r="PUN49" s="134"/>
      <c r="PUO49" s="134"/>
      <c r="PUP49" s="134"/>
      <c r="PUQ49" s="134"/>
      <c r="PUR49" s="134"/>
      <c r="PUS49" s="134"/>
      <c r="PUT49" s="134"/>
      <c r="PUU49" s="134"/>
      <c r="PUV49" s="134"/>
      <c r="PUW49" s="134"/>
      <c r="PUX49" s="134"/>
      <c r="PUY49" s="134"/>
      <c r="PUZ49" s="134"/>
      <c r="PVA49" s="134"/>
      <c r="PVB49" s="134"/>
      <c r="PVC49" s="134"/>
      <c r="PVD49" s="134"/>
      <c r="PVE49" s="134"/>
      <c r="PVF49" s="134"/>
      <c r="PVG49" s="134"/>
      <c r="PVH49" s="134"/>
      <c r="PVI49" s="134"/>
      <c r="PVJ49" s="134"/>
      <c r="PVK49" s="134"/>
      <c r="PVL49" s="134"/>
      <c r="PVM49" s="134"/>
      <c r="PVN49" s="134"/>
      <c r="PVO49" s="134"/>
      <c r="PVP49" s="134"/>
      <c r="PVQ49" s="134"/>
      <c r="PVR49" s="134"/>
      <c r="PVS49" s="134"/>
      <c r="PVT49" s="134"/>
      <c r="PVU49" s="134"/>
      <c r="PVV49" s="134"/>
      <c r="PVW49" s="134"/>
      <c r="PVX49" s="134"/>
      <c r="PVY49" s="134"/>
      <c r="PVZ49" s="134"/>
      <c r="PWA49" s="134"/>
      <c r="PWB49" s="134"/>
      <c r="PWC49" s="134"/>
      <c r="PWD49" s="134"/>
      <c r="PWE49" s="134"/>
      <c r="PWF49" s="134"/>
      <c r="PWG49" s="134"/>
      <c r="PWH49" s="134"/>
      <c r="PWI49" s="134"/>
      <c r="PWJ49" s="134"/>
      <c r="PWK49" s="134"/>
      <c r="PWL49" s="134"/>
      <c r="PWM49" s="134"/>
      <c r="PWN49" s="134"/>
      <c r="PWO49" s="134"/>
      <c r="PWP49" s="134"/>
      <c r="PWQ49" s="134"/>
      <c r="PWR49" s="134"/>
      <c r="PWS49" s="134"/>
      <c r="PWT49" s="134"/>
      <c r="PWU49" s="134"/>
      <c r="PWV49" s="134"/>
      <c r="PWW49" s="134"/>
      <c r="PWX49" s="134"/>
      <c r="PWY49" s="134"/>
      <c r="PWZ49" s="134"/>
      <c r="PXA49" s="134"/>
      <c r="PXB49" s="134"/>
      <c r="PXC49" s="134"/>
      <c r="PXD49" s="134"/>
      <c r="PXE49" s="134"/>
      <c r="PXF49" s="134"/>
      <c r="PXG49" s="134"/>
      <c r="PXH49" s="134"/>
      <c r="PXI49" s="134"/>
      <c r="PXJ49" s="134"/>
      <c r="PXK49" s="134"/>
      <c r="PXL49" s="134"/>
      <c r="PXM49" s="134"/>
      <c r="PXN49" s="134"/>
      <c r="PXO49" s="134"/>
      <c r="PXP49" s="134"/>
      <c r="PXQ49" s="134"/>
      <c r="PXR49" s="134"/>
      <c r="PXS49" s="134"/>
      <c r="PXT49" s="134"/>
      <c r="PXU49" s="134"/>
      <c r="PXV49" s="134"/>
      <c r="PXW49" s="134"/>
      <c r="PXX49" s="134"/>
      <c r="PXY49" s="134"/>
      <c r="PXZ49" s="134"/>
      <c r="PYA49" s="134"/>
      <c r="PYB49" s="134"/>
      <c r="PYC49" s="134"/>
      <c r="PYD49" s="134"/>
      <c r="PYE49" s="134"/>
      <c r="PYF49" s="134"/>
      <c r="PYG49" s="134"/>
      <c r="PYH49" s="134"/>
      <c r="PYI49" s="134"/>
      <c r="PYJ49" s="134"/>
      <c r="PYK49" s="134"/>
      <c r="PYL49" s="134"/>
      <c r="PYM49" s="134"/>
      <c r="PYN49" s="134"/>
      <c r="PYO49" s="134"/>
      <c r="PYP49" s="134"/>
      <c r="PYQ49" s="134"/>
      <c r="PYR49" s="134"/>
      <c r="PYS49" s="134"/>
      <c r="PYT49" s="134"/>
      <c r="PYU49" s="134"/>
      <c r="PYV49" s="134"/>
      <c r="PYW49" s="134"/>
      <c r="PYX49" s="134"/>
      <c r="PYY49" s="134"/>
      <c r="PYZ49" s="134"/>
      <c r="PZA49" s="134"/>
      <c r="PZB49" s="134"/>
      <c r="PZC49" s="134"/>
      <c r="PZD49" s="134"/>
      <c r="PZE49" s="134"/>
      <c r="PZF49" s="134"/>
      <c r="PZG49" s="134"/>
      <c r="PZH49" s="134"/>
      <c r="PZI49" s="134"/>
      <c r="PZJ49" s="134"/>
      <c r="PZK49" s="134"/>
      <c r="PZL49" s="134"/>
      <c r="PZM49" s="134"/>
      <c r="PZN49" s="134"/>
      <c r="PZO49" s="134"/>
      <c r="PZP49" s="134"/>
      <c r="PZQ49" s="134"/>
      <c r="PZR49" s="134"/>
      <c r="PZS49" s="134"/>
      <c r="PZT49" s="134"/>
      <c r="PZU49" s="134"/>
      <c r="PZV49" s="134"/>
      <c r="PZW49" s="134"/>
      <c r="PZX49" s="134"/>
      <c r="PZY49" s="134"/>
      <c r="PZZ49" s="134"/>
      <c r="QAA49" s="134"/>
      <c r="QAB49" s="134"/>
      <c r="QAC49" s="134"/>
      <c r="QAD49" s="134"/>
      <c r="QAE49" s="134"/>
      <c r="QAF49" s="134"/>
      <c r="QAG49" s="134"/>
      <c r="QAH49" s="134"/>
      <c r="QAI49" s="134"/>
      <c r="QAJ49" s="134"/>
      <c r="QAK49" s="134"/>
      <c r="QAL49" s="134"/>
      <c r="QAM49" s="134"/>
      <c r="QAN49" s="134"/>
      <c r="QAO49" s="134"/>
      <c r="QAP49" s="134"/>
      <c r="QAQ49" s="134"/>
      <c r="QAR49" s="134"/>
      <c r="QAS49" s="134"/>
      <c r="QAT49" s="134"/>
      <c r="QAU49" s="134"/>
      <c r="QAV49" s="134"/>
      <c r="QAW49" s="134"/>
      <c r="QAX49" s="134"/>
      <c r="QAY49" s="134"/>
      <c r="QAZ49" s="134"/>
      <c r="QBA49" s="134"/>
      <c r="QBB49" s="134"/>
      <c r="QBC49" s="134"/>
      <c r="QBD49" s="134"/>
      <c r="QBE49" s="134"/>
      <c r="QBF49" s="134"/>
      <c r="QBG49" s="134"/>
      <c r="QBH49" s="134"/>
      <c r="QBI49" s="134"/>
      <c r="QBJ49" s="134"/>
      <c r="QBK49" s="134"/>
      <c r="QBL49" s="134"/>
      <c r="QBM49" s="134"/>
      <c r="QBN49" s="134"/>
      <c r="QBO49" s="134"/>
      <c r="QBP49" s="134"/>
      <c r="QBQ49" s="134"/>
      <c r="QBR49" s="134"/>
      <c r="QBS49" s="134"/>
      <c r="QBT49" s="134"/>
      <c r="QBU49" s="134"/>
      <c r="QBV49" s="134"/>
      <c r="QBW49" s="134"/>
      <c r="QBX49" s="134"/>
      <c r="QBY49" s="134"/>
      <c r="QBZ49" s="134"/>
      <c r="QCA49" s="134"/>
      <c r="QCB49" s="134"/>
      <c r="QCC49" s="134"/>
      <c r="QCD49" s="134"/>
      <c r="QCE49" s="134"/>
      <c r="QCF49" s="134"/>
      <c r="QCG49" s="134"/>
      <c r="QCH49" s="134"/>
      <c r="QCI49" s="134"/>
      <c r="QCJ49" s="134"/>
      <c r="QCK49" s="134"/>
      <c r="QCL49" s="134"/>
      <c r="QCM49" s="134"/>
      <c r="QCN49" s="134"/>
      <c r="QCO49" s="134"/>
      <c r="QCP49" s="134"/>
      <c r="QCQ49" s="134"/>
      <c r="QCR49" s="134"/>
      <c r="QCS49" s="134"/>
      <c r="QCT49" s="134"/>
      <c r="QCU49" s="134"/>
      <c r="QCV49" s="134"/>
      <c r="QCW49" s="134"/>
      <c r="QCX49" s="134"/>
      <c r="QCY49" s="134"/>
      <c r="QCZ49" s="134"/>
      <c r="QDA49" s="134"/>
      <c r="QDB49" s="134"/>
      <c r="QDC49" s="134"/>
      <c r="QDD49" s="134"/>
      <c r="QDE49" s="134"/>
      <c r="QDF49" s="134"/>
      <c r="QDG49" s="134"/>
      <c r="QDH49" s="134"/>
      <c r="QDI49" s="134"/>
      <c r="QDJ49" s="134"/>
      <c r="QDK49" s="134"/>
      <c r="QDL49" s="134"/>
      <c r="QDM49" s="134"/>
      <c r="QDN49" s="134"/>
      <c r="QDO49" s="134"/>
      <c r="QDP49" s="134"/>
      <c r="QDQ49" s="134"/>
      <c r="QDR49" s="134"/>
      <c r="QDS49" s="134"/>
      <c r="QDT49" s="134"/>
      <c r="QDU49" s="134"/>
      <c r="QDV49" s="134"/>
      <c r="QDW49" s="134"/>
      <c r="QDX49" s="134"/>
      <c r="QDY49" s="134"/>
      <c r="QDZ49" s="134"/>
      <c r="QEA49" s="134"/>
      <c r="QEB49" s="134"/>
      <c r="QEC49" s="134"/>
      <c r="QED49" s="134"/>
      <c r="QEE49" s="134"/>
      <c r="QEF49" s="134"/>
      <c r="QEG49" s="134"/>
      <c r="QEH49" s="134"/>
      <c r="QEI49" s="134"/>
      <c r="QEJ49" s="134"/>
      <c r="QEK49" s="134"/>
      <c r="QEL49" s="134"/>
      <c r="QEM49" s="134"/>
      <c r="QEN49" s="134"/>
      <c r="QEO49" s="134"/>
      <c r="QEP49" s="134"/>
      <c r="QEQ49" s="134"/>
      <c r="QER49" s="134"/>
      <c r="QES49" s="134"/>
      <c r="QET49" s="134"/>
      <c r="QEU49" s="134"/>
      <c r="QEV49" s="134"/>
      <c r="QEW49" s="134"/>
      <c r="QEX49" s="134"/>
      <c r="QEY49" s="134"/>
      <c r="QEZ49" s="134"/>
      <c r="QFA49" s="134"/>
      <c r="QFB49" s="134"/>
      <c r="QFC49" s="134"/>
      <c r="QFD49" s="134"/>
      <c r="QFE49" s="134"/>
      <c r="QFF49" s="134"/>
      <c r="QFG49" s="134"/>
      <c r="QFH49" s="134"/>
      <c r="QFI49" s="134"/>
      <c r="QFJ49" s="134"/>
      <c r="QFK49" s="134"/>
      <c r="QFL49" s="134"/>
      <c r="QFM49" s="134"/>
      <c r="QFN49" s="134"/>
      <c r="QFO49" s="134"/>
      <c r="QFP49" s="134"/>
      <c r="QFQ49" s="134"/>
      <c r="QFR49" s="134"/>
      <c r="QFS49" s="134"/>
      <c r="QFT49" s="134"/>
      <c r="QFU49" s="134"/>
      <c r="QFV49" s="134"/>
      <c r="QFW49" s="134"/>
      <c r="QFX49" s="134"/>
      <c r="QFY49" s="134"/>
      <c r="QFZ49" s="134"/>
      <c r="QGA49" s="134"/>
      <c r="QGB49" s="134"/>
      <c r="QGC49" s="134"/>
      <c r="QGD49" s="134"/>
      <c r="QGE49" s="134"/>
      <c r="QGF49" s="134"/>
      <c r="QGG49" s="134"/>
      <c r="QGH49" s="134"/>
      <c r="QGI49" s="134"/>
      <c r="QGJ49" s="134"/>
      <c r="QGK49" s="134"/>
      <c r="QGL49" s="134"/>
      <c r="QGM49" s="134"/>
      <c r="QGN49" s="134"/>
      <c r="QGO49" s="134"/>
      <c r="QGP49" s="134"/>
      <c r="QGQ49" s="134"/>
      <c r="QGR49" s="134"/>
      <c r="QGS49" s="134"/>
      <c r="QGT49" s="134"/>
      <c r="QGU49" s="134"/>
      <c r="QGV49" s="134"/>
      <c r="QGW49" s="134"/>
      <c r="QGX49" s="134"/>
      <c r="QGY49" s="134"/>
      <c r="QGZ49" s="134"/>
      <c r="QHA49" s="134"/>
      <c r="QHB49" s="134"/>
      <c r="QHC49" s="134"/>
      <c r="QHD49" s="134"/>
      <c r="QHE49" s="134"/>
      <c r="QHF49" s="134"/>
      <c r="QHG49" s="134"/>
      <c r="QHH49" s="134"/>
      <c r="QHI49" s="134"/>
      <c r="QHJ49" s="134"/>
      <c r="QHK49" s="134"/>
      <c r="QHL49" s="134"/>
      <c r="QHM49" s="134"/>
      <c r="QHN49" s="134"/>
      <c r="QHO49" s="134"/>
      <c r="QHP49" s="134"/>
      <c r="QHQ49" s="134"/>
      <c r="QHR49" s="134"/>
      <c r="QHS49" s="134"/>
      <c r="QHT49" s="134"/>
      <c r="QHU49" s="134"/>
      <c r="QHV49" s="134"/>
      <c r="QHW49" s="134"/>
      <c r="QHX49" s="134"/>
      <c r="QHY49" s="134"/>
      <c r="QHZ49" s="134"/>
      <c r="QIA49" s="134"/>
      <c r="QIB49" s="134"/>
      <c r="QIC49" s="134"/>
      <c r="QID49" s="134"/>
      <c r="QIE49" s="134"/>
      <c r="QIF49" s="134"/>
      <c r="QIG49" s="134"/>
      <c r="QIH49" s="134"/>
      <c r="QII49" s="134"/>
      <c r="QIJ49" s="134"/>
      <c r="QIK49" s="134"/>
      <c r="QIL49" s="134"/>
      <c r="QIM49" s="134"/>
      <c r="QIN49" s="134"/>
      <c r="QIO49" s="134"/>
      <c r="QIP49" s="134"/>
      <c r="QIQ49" s="134"/>
      <c r="QIR49" s="134"/>
      <c r="QIS49" s="134"/>
      <c r="QIT49" s="134"/>
      <c r="QIU49" s="134"/>
      <c r="QIV49" s="134"/>
      <c r="QIW49" s="134"/>
      <c r="QIX49" s="134"/>
      <c r="QIY49" s="134"/>
      <c r="QIZ49" s="134"/>
      <c r="QJA49" s="134"/>
      <c r="QJB49" s="134"/>
      <c r="QJC49" s="134"/>
      <c r="QJD49" s="134"/>
      <c r="QJE49" s="134"/>
      <c r="QJF49" s="134"/>
      <c r="QJG49" s="134"/>
      <c r="QJH49" s="134"/>
      <c r="QJI49" s="134"/>
      <c r="QJJ49" s="134"/>
      <c r="QJK49" s="134"/>
      <c r="QJL49" s="134"/>
      <c r="QJM49" s="134"/>
      <c r="QJN49" s="134"/>
      <c r="QJO49" s="134"/>
      <c r="QJP49" s="134"/>
      <c r="QJQ49" s="134"/>
      <c r="QJR49" s="134"/>
      <c r="QJS49" s="134"/>
      <c r="QJT49" s="134"/>
      <c r="QJU49" s="134"/>
      <c r="QJV49" s="134"/>
      <c r="QJW49" s="134"/>
      <c r="QJX49" s="134"/>
      <c r="QJY49" s="134"/>
      <c r="QJZ49" s="134"/>
      <c r="QKA49" s="134"/>
      <c r="QKB49" s="134"/>
      <c r="QKC49" s="134"/>
      <c r="QKD49" s="134"/>
      <c r="QKE49" s="134"/>
      <c r="QKF49" s="134"/>
      <c r="QKG49" s="134"/>
      <c r="QKH49" s="134"/>
      <c r="QKI49" s="134"/>
      <c r="QKJ49" s="134"/>
      <c r="QKK49" s="134"/>
      <c r="QKL49" s="134"/>
      <c r="QKM49" s="134"/>
      <c r="QKN49" s="134"/>
      <c r="QKO49" s="134"/>
      <c r="QKP49" s="134"/>
      <c r="QKQ49" s="134"/>
      <c r="QKR49" s="134"/>
      <c r="QKS49" s="134"/>
      <c r="QKT49" s="134"/>
      <c r="QKU49" s="134"/>
      <c r="QKV49" s="134"/>
      <c r="QKW49" s="134"/>
      <c r="QKX49" s="134"/>
      <c r="QKY49" s="134"/>
      <c r="QKZ49" s="134"/>
      <c r="QLA49" s="134"/>
      <c r="QLB49" s="134"/>
      <c r="QLC49" s="134"/>
      <c r="QLD49" s="134"/>
      <c r="QLE49" s="134"/>
      <c r="QLF49" s="134"/>
      <c r="QLG49" s="134"/>
      <c r="QLH49" s="134"/>
      <c r="QLI49" s="134"/>
      <c r="QLJ49" s="134"/>
      <c r="QLK49" s="134"/>
      <c r="QLL49" s="134"/>
      <c r="QLM49" s="134"/>
      <c r="QLN49" s="134"/>
      <c r="QLO49" s="134"/>
      <c r="QLP49" s="134"/>
      <c r="QLQ49" s="134"/>
      <c r="QLR49" s="134"/>
      <c r="QLS49" s="134"/>
      <c r="QLT49" s="134"/>
      <c r="QLU49" s="134"/>
      <c r="QLV49" s="134"/>
      <c r="QLW49" s="134"/>
      <c r="QLX49" s="134"/>
      <c r="QLY49" s="134"/>
      <c r="QLZ49" s="134"/>
      <c r="QMA49" s="134"/>
      <c r="QMB49" s="134"/>
      <c r="QMC49" s="134"/>
      <c r="QMD49" s="134"/>
      <c r="QME49" s="134"/>
      <c r="QMF49" s="134"/>
      <c r="QMG49" s="134"/>
      <c r="QMH49" s="134"/>
      <c r="QMI49" s="134"/>
      <c r="QMJ49" s="134"/>
      <c r="QMK49" s="134"/>
      <c r="QML49" s="134"/>
      <c r="QMM49" s="134"/>
      <c r="QMN49" s="134"/>
      <c r="QMO49" s="134"/>
      <c r="QMP49" s="134"/>
      <c r="QMQ49" s="134"/>
      <c r="QMR49" s="134"/>
      <c r="QMS49" s="134"/>
      <c r="QMT49" s="134"/>
      <c r="QMU49" s="134"/>
      <c r="QMV49" s="134"/>
      <c r="QMW49" s="134"/>
      <c r="QMX49" s="134"/>
      <c r="QMY49" s="134"/>
      <c r="QMZ49" s="134"/>
      <c r="QNA49" s="134"/>
      <c r="QNB49" s="134"/>
      <c r="QNC49" s="134"/>
      <c r="QND49" s="134"/>
      <c r="QNE49" s="134"/>
      <c r="QNF49" s="134"/>
      <c r="QNG49" s="134"/>
      <c r="QNH49" s="134"/>
      <c r="QNI49" s="134"/>
      <c r="QNJ49" s="134"/>
      <c r="QNK49" s="134"/>
      <c r="QNL49" s="134"/>
      <c r="QNM49" s="134"/>
      <c r="QNN49" s="134"/>
      <c r="QNO49" s="134"/>
      <c r="QNP49" s="134"/>
      <c r="QNQ49" s="134"/>
      <c r="QNR49" s="134"/>
      <c r="QNS49" s="134"/>
      <c r="QNT49" s="134"/>
      <c r="QNU49" s="134"/>
      <c r="QNV49" s="134"/>
      <c r="QNW49" s="134"/>
      <c r="QNX49" s="134"/>
      <c r="QNY49" s="134"/>
      <c r="QNZ49" s="134"/>
      <c r="QOA49" s="134"/>
      <c r="QOB49" s="134"/>
      <c r="QOC49" s="134"/>
      <c r="QOD49" s="134"/>
      <c r="QOE49" s="134"/>
      <c r="QOF49" s="134"/>
      <c r="QOG49" s="134"/>
      <c r="QOH49" s="134"/>
      <c r="QOI49" s="134"/>
      <c r="QOJ49" s="134"/>
      <c r="QOK49" s="134"/>
      <c r="QOL49" s="134"/>
      <c r="QOM49" s="134"/>
      <c r="QON49" s="134"/>
      <c r="QOO49" s="134"/>
      <c r="QOP49" s="134"/>
      <c r="QOQ49" s="134"/>
      <c r="QOR49" s="134"/>
      <c r="QOS49" s="134"/>
      <c r="QOT49" s="134"/>
      <c r="QOU49" s="134"/>
      <c r="QOV49" s="134"/>
      <c r="QOW49" s="134"/>
      <c r="QOX49" s="134"/>
      <c r="QOY49" s="134"/>
      <c r="QOZ49" s="134"/>
      <c r="QPA49" s="134"/>
      <c r="QPB49" s="134"/>
      <c r="QPC49" s="134"/>
      <c r="QPD49" s="134"/>
      <c r="QPE49" s="134"/>
      <c r="QPF49" s="134"/>
      <c r="QPG49" s="134"/>
      <c r="QPH49" s="134"/>
      <c r="QPI49" s="134"/>
      <c r="QPJ49" s="134"/>
      <c r="QPK49" s="134"/>
      <c r="QPL49" s="134"/>
      <c r="QPM49" s="134"/>
      <c r="QPN49" s="134"/>
      <c r="QPO49" s="134"/>
      <c r="QPP49" s="134"/>
      <c r="QPQ49" s="134"/>
      <c r="QPR49" s="134"/>
      <c r="QPS49" s="134"/>
      <c r="QPT49" s="134"/>
      <c r="QPU49" s="134"/>
      <c r="QPV49" s="134"/>
      <c r="QPW49" s="134"/>
      <c r="QPX49" s="134"/>
      <c r="QPY49" s="134"/>
      <c r="QPZ49" s="134"/>
      <c r="QQA49" s="134"/>
      <c r="QQB49" s="134"/>
      <c r="QQC49" s="134"/>
      <c r="QQD49" s="134"/>
      <c r="QQE49" s="134"/>
      <c r="QQF49" s="134"/>
      <c r="QQG49" s="134"/>
      <c r="QQH49" s="134"/>
      <c r="QQI49" s="134"/>
      <c r="QQJ49" s="134"/>
      <c r="QQK49" s="134"/>
      <c r="QQL49" s="134"/>
      <c r="QQM49" s="134"/>
      <c r="QQN49" s="134"/>
      <c r="QQO49" s="134"/>
      <c r="QQP49" s="134"/>
      <c r="QQQ49" s="134"/>
      <c r="QQR49" s="134"/>
      <c r="QQS49" s="134"/>
      <c r="QQT49" s="134"/>
      <c r="QQU49" s="134"/>
      <c r="QQV49" s="134"/>
      <c r="QQW49" s="134"/>
      <c r="QQX49" s="134"/>
      <c r="QQY49" s="134"/>
      <c r="QQZ49" s="134"/>
      <c r="QRA49" s="134"/>
      <c r="QRB49" s="134"/>
      <c r="QRC49" s="134"/>
      <c r="QRD49" s="134"/>
      <c r="QRE49" s="134"/>
      <c r="QRF49" s="134"/>
      <c r="QRG49" s="134"/>
      <c r="QRH49" s="134"/>
      <c r="QRI49" s="134"/>
      <c r="QRJ49" s="134"/>
      <c r="QRK49" s="134"/>
      <c r="QRL49" s="134"/>
      <c r="QRM49" s="134"/>
      <c r="QRN49" s="134"/>
      <c r="QRO49" s="134"/>
      <c r="QRP49" s="134"/>
      <c r="QRQ49" s="134"/>
      <c r="QRR49" s="134"/>
      <c r="QRS49" s="134"/>
      <c r="QRT49" s="134"/>
      <c r="QRU49" s="134"/>
      <c r="QRV49" s="134"/>
      <c r="QRW49" s="134"/>
      <c r="QRX49" s="134"/>
      <c r="QRY49" s="134"/>
      <c r="QRZ49" s="134"/>
      <c r="QSA49" s="134"/>
      <c r="QSB49" s="134"/>
      <c r="QSC49" s="134"/>
      <c r="QSD49" s="134"/>
      <c r="QSE49" s="134"/>
      <c r="QSF49" s="134"/>
      <c r="QSG49" s="134"/>
      <c r="QSH49" s="134"/>
      <c r="QSI49" s="134"/>
      <c r="QSJ49" s="134"/>
      <c r="QSK49" s="134"/>
      <c r="QSL49" s="134"/>
      <c r="QSM49" s="134"/>
      <c r="QSN49" s="134"/>
      <c r="QSO49" s="134"/>
      <c r="QSP49" s="134"/>
      <c r="QSQ49" s="134"/>
      <c r="QSR49" s="134"/>
      <c r="QSS49" s="134"/>
      <c r="QST49" s="134"/>
      <c r="QSU49" s="134"/>
      <c r="QSV49" s="134"/>
      <c r="QSW49" s="134"/>
      <c r="QSX49" s="134"/>
      <c r="QSY49" s="134"/>
      <c r="QSZ49" s="134"/>
      <c r="QTA49" s="134"/>
      <c r="QTB49" s="134"/>
      <c r="QTC49" s="134"/>
      <c r="QTD49" s="134"/>
      <c r="QTE49" s="134"/>
      <c r="QTF49" s="134"/>
      <c r="QTG49" s="134"/>
      <c r="QTH49" s="134"/>
      <c r="QTI49" s="134"/>
      <c r="QTJ49" s="134"/>
      <c r="QTK49" s="134"/>
      <c r="QTL49" s="134"/>
      <c r="QTM49" s="134"/>
      <c r="QTN49" s="134"/>
      <c r="QTO49" s="134"/>
      <c r="QTP49" s="134"/>
      <c r="QTQ49" s="134"/>
      <c r="QTR49" s="134"/>
      <c r="QTS49" s="134"/>
      <c r="QTT49" s="134"/>
      <c r="QTU49" s="134"/>
      <c r="QTV49" s="134"/>
      <c r="QTW49" s="134"/>
      <c r="QTX49" s="134"/>
      <c r="QTY49" s="134"/>
      <c r="QTZ49" s="134"/>
      <c r="QUA49" s="134"/>
      <c r="QUB49" s="134"/>
      <c r="QUC49" s="134"/>
      <c r="QUD49" s="134"/>
      <c r="QUE49" s="134"/>
      <c r="QUF49" s="134"/>
      <c r="QUG49" s="134"/>
      <c r="QUH49" s="134"/>
      <c r="QUI49" s="134"/>
      <c r="QUJ49" s="134"/>
      <c r="QUK49" s="134"/>
      <c r="QUL49" s="134"/>
      <c r="QUM49" s="134"/>
      <c r="QUN49" s="134"/>
      <c r="QUO49" s="134"/>
      <c r="QUP49" s="134"/>
      <c r="QUQ49" s="134"/>
      <c r="QUR49" s="134"/>
      <c r="QUS49" s="134"/>
      <c r="QUT49" s="134"/>
      <c r="QUU49" s="134"/>
      <c r="QUV49" s="134"/>
      <c r="QUW49" s="134"/>
      <c r="QUX49" s="134"/>
      <c r="QUY49" s="134"/>
      <c r="QUZ49" s="134"/>
      <c r="QVA49" s="134"/>
      <c r="QVB49" s="134"/>
      <c r="QVC49" s="134"/>
      <c r="QVD49" s="134"/>
      <c r="QVE49" s="134"/>
      <c r="QVF49" s="134"/>
      <c r="QVG49" s="134"/>
      <c r="QVH49" s="134"/>
      <c r="QVI49" s="134"/>
      <c r="QVJ49" s="134"/>
      <c r="QVK49" s="134"/>
      <c r="QVL49" s="134"/>
      <c r="QVM49" s="134"/>
      <c r="QVN49" s="134"/>
      <c r="QVO49" s="134"/>
      <c r="QVP49" s="134"/>
      <c r="QVQ49" s="134"/>
      <c r="QVR49" s="134"/>
      <c r="QVS49" s="134"/>
      <c r="QVT49" s="134"/>
      <c r="QVU49" s="134"/>
      <c r="QVV49" s="134"/>
      <c r="QVW49" s="134"/>
      <c r="QVX49" s="134"/>
      <c r="QVY49" s="134"/>
      <c r="QVZ49" s="134"/>
      <c r="QWA49" s="134"/>
      <c r="QWB49" s="134"/>
      <c r="QWC49" s="134"/>
      <c r="QWD49" s="134"/>
      <c r="QWE49" s="134"/>
      <c r="QWF49" s="134"/>
      <c r="QWG49" s="134"/>
      <c r="QWH49" s="134"/>
      <c r="QWI49" s="134"/>
      <c r="QWJ49" s="134"/>
      <c r="QWK49" s="134"/>
      <c r="QWL49" s="134"/>
      <c r="QWM49" s="134"/>
      <c r="QWN49" s="134"/>
      <c r="QWO49" s="134"/>
      <c r="QWP49" s="134"/>
      <c r="QWQ49" s="134"/>
      <c r="QWR49" s="134"/>
      <c r="QWS49" s="134"/>
      <c r="QWT49" s="134"/>
      <c r="QWU49" s="134"/>
      <c r="QWV49" s="134"/>
      <c r="QWW49" s="134"/>
      <c r="QWX49" s="134"/>
      <c r="QWY49" s="134"/>
      <c r="QWZ49" s="134"/>
      <c r="QXA49" s="134"/>
      <c r="QXB49" s="134"/>
      <c r="QXC49" s="134"/>
      <c r="QXD49" s="134"/>
      <c r="QXE49" s="134"/>
      <c r="QXF49" s="134"/>
      <c r="QXG49" s="134"/>
      <c r="QXH49" s="134"/>
      <c r="QXI49" s="134"/>
      <c r="QXJ49" s="134"/>
      <c r="QXK49" s="134"/>
      <c r="QXL49" s="134"/>
      <c r="QXM49" s="134"/>
      <c r="QXN49" s="134"/>
      <c r="QXO49" s="134"/>
      <c r="QXP49" s="134"/>
      <c r="QXQ49" s="134"/>
      <c r="QXR49" s="134"/>
      <c r="QXS49" s="134"/>
      <c r="QXT49" s="134"/>
      <c r="QXU49" s="134"/>
      <c r="QXV49" s="134"/>
      <c r="QXW49" s="134"/>
      <c r="QXX49" s="134"/>
      <c r="QXY49" s="134"/>
      <c r="QXZ49" s="134"/>
      <c r="QYA49" s="134"/>
      <c r="QYB49" s="134"/>
      <c r="QYC49" s="134"/>
      <c r="QYD49" s="134"/>
      <c r="QYE49" s="134"/>
      <c r="QYF49" s="134"/>
      <c r="QYG49" s="134"/>
      <c r="QYH49" s="134"/>
      <c r="QYI49" s="134"/>
      <c r="QYJ49" s="134"/>
      <c r="QYK49" s="134"/>
      <c r="QYL49" s="134"/>
      <c r="QYM49" s="134"/>
      <c r="QYN49" s="134"/>
      <c r="QYO49" s="134"/>
      <c r="QYP49" s="134"/>
      <c r="QYQ49" s="134"/>
      <c r="QYR49" s="134"/>
      <c r="QYS49" s="134"/>
      <c r="QYT49" s="134"/>
      <c r="QYU49" s="134"/>
      <c r="QYV49" s="134"/>
      <c r="QYW49" s="134"/>
      <c r="QYX49" s="134"/>
      <c r="QYY49" s="134"/>
      <c r="QYZ49" s="134"/>
      <c r="QZA49" s="134"/>
      <c r="QZB49" s="134"/>
      <c r="QZC49" s="134"/>
      <c r="QZD49" s="134"/>
      <c r="QZE49" s="134"/>
      <c r="QZF49" s="134"/>
      <c r="QZG49" s="134"/>
      <c r="QZH49" s="134"/>
      <c r="QZI49" s="134"/>
      <c r="QZJ49" s="134"/>
      <c r="QZK49" s="134"/>
      <c r="QZL49" s="134"/>
      <c r="QZM49" s="134"/>
      <c r="QZN49" s="134"/>
      <c r="QZO49" s="134"/>
      <c r="QZP49" s="134"/>
      <c r="QZQ49" s="134"/>
      <c r="QZR49" s="134"/>
      <c r="QZS49" s="134"/>
      <c r="QZT49" s="134"/>
      <c r="QZU49" s="134"/>
      <c r="QZV49" s="134"/>
      <c r="QZW49" s="134"/>
      <c r="QZX49" s="134"/>
      <c r="QZY49" s="134"/>
      <c r="QZZ49" s="134"/>
      <c r="RAA49" s="134"/>
      <c r="RAB49" s="134"/>
      <c r="RAC49" s="134"/>
      <c r="RAD49" s="134"/>
      <c r="RAE49" s="134"/>
      <c r="RAF49" s="134"/>
      <c r="RAG49" s="134"/>
      <c r="RAH49" s="134"/>
      <c r="RAI49" s="134"/>
      <c r="RAJ49" s="134"/>
      <c r="RAK49" s="134"/>
      <c r="RAL49" s="134"/>
      <c r="RAM49" s="134"/>
      <c r="RAN49" s="134"/>
      <c r="RAO49" s="134"/>
      <c r="RAP49" s="134"/>
      <c r="RAQ49" s="134"/>
      <c r="RAR49" s="134"/>
      <c r="RAS49" s="134"/>
      <c r="RAT49" s="134"/>
      <c r="RAU49" s="134"/>
      <c r="RAV49" s="134"/>
      <c r="RAW49" s="134"/>
      <c r="RAX49" s="134"/>
      <c r="RAY49" s="134"/>
      <c r="RAZ49" s="134"/>
      <c r="RBA49" s="134"/>
      <c r="RBB49" s="134"/>
      <c r="RBC49" s="134"/>
      <c r="RBD49" s="134"/>
      <c r="RBE49" s="134"/>
      <c r="RBF49" s="134"/>
      <c r="RBG49" s="134"/>
      <c r="RBH49" s="134"/>
      <c r="RBI49" s="134"/>
      <c r="RBJ49" s="134"/>
      <c r="RBK49" s="134"/>
      <c r="RBL49" s="134"/>
      <c r="RBM49" s="134"/>
      <c r="RBN49" s="134"/>
      <c r="RBO49" s="134"/>
      <c r="RBP49" s="134"/>
      <c r="RBQ49" s="134"/>
      <c r="RBR49" s="134"/>
      <c r="RBS49" s="134"/>
      <c r="RBT49" s="134"/>
      <c r="RBU49" s="134"/>
      <c r="RBV49" s="134"/>
      <c r="RBW49" s="134"/>
      <c r="RBX49" s="134"/>
      <c r="RBY49" s="134"/>
      <c r="RBZ49" s="134"/>
      <c r="RCA49" s="134"/>
      <c r="RCB49" s="134"/>
      <c r="RCC49" s="134"/>
      <c r="RCD49" s="134"/>
      <c r="RCE49" s="134"/>
      <c r="RCF49" s="134"/>
      <c r="RCG49" s="134"/>
      <c r="RCH49" s="134"/>
      <c r="RCI49" s="134"/>
      <c r="RCJ49" s="134"/>
      <c r="RCK49" s="134"/>
      <c r="RCL49" s="134"/>
      <c r="RCM49" s="134"/>
      <c r="RCN49" s="134"/>
      <c r="RCO49" s="134"/>
      <c r="RCP49" s="134"/>
      <c r="RCQ49" s="134"/>
      <c r="RCR49" s="134"/>
      <c r="RCS49" s="134"/>
      <c r="RCT49" s="134"/>
      <c r="RCU49" s="134"/>
      <c r="RCV49" s="134"/>
      <c r="RCW49" s="134"/>
      <c r="RCX49" s="134"/>
      <c r="RCY49" s="134"/>
      <c r="RCZ49" s="134"/>
      <c r="RDA49" s="134"/>
      <c r="RDB49" s="134"/>
      <c r="RDC49" s="134"/>
      <c r="RDD49" s="134"/>
      <c r="RDE49" s="134"/>
      <c r="RDF49" s="134"/>
      <c r="RDG49" s="134"/>
      <c r="RDH49" s="134"/>
      <c r="RDI49" s="134"/>
      <c r="RDJ49" s="134"/>
      <c r="RDK49" s="134"/>
      <c r="RDL49" s="134"/>
      <c r="RDM49" s="134"/>
      <c r="RDN49" s="134"/>
      <c r="RDO49" s="134"/>
      <c r="RDP49" s="134"/>
      <c r="RDQ49" s="134"/>
      <c r="RDR49" s="134"/>
      <c r="RDS49" s="134"/>
      <c r="RDT49" s="134"/>
      <c r="RDU49" s="134"/>
      <c r="RDV49" s="134"/>
      <c r="RDW49" s="134"/>
      <c r="RDX49" s="134"/>
      <c r="RDY49" s="134"/>
      <c r="RDZ49" s="134"/>
      <c r="REA49" s="134"/>
      <c r="REB49" s="134"/>
      <c r="REC49" s="134"/>
      <c r="RED49" s="134"/>
      <c r="REE49" s="134"/>
      <c r="REF49" s="134"/>
      <c r="REG49" s="134"/>
      <c r="REH49" s="134"/>
      <c r="REI49" s="134"/>
      <c r="REJ49" s="134"/>
      <c r="REK49" s="134"/>
      <c r="REL49" s="134"/>
      <c r="REM49" s="134"/>
      <c r="REN49" s="134"/>
      <c r="REO49" s="134"/>
      <c r="REP49" s="134"/>
      <c r="REQ49" s="134"/>
      <c r="RER49" s="134"/>
      <c r="RES49" s="134"/>
      <c r="RET49" s="134"/>
      <c r="REU49" s="134"/>
      <c r="REV49" s="134"/>
      <c r="REW49" s="134"/>
      <c r="REX49" s="134"/>
      <c r="REY49" s="134"/>
      <c r="REZ49" s="134"/>
      <c r="RFA49" s="134"/>
      <c r="RFB49" s="134"/>
      <c r="RFC49" s="134"/>
      <c r="RFD49" s="134"/>
      <c r="RFE49" s="134"/>
      <c r="RFF49" s="134"/>
      <c r="RFG49" s="134"/>
      <c r="RFH49" s="134"/>
      <c r="RFI49" s="134"/>
      <c r="RFJ49" s="134"/>
      <c r="RFK49" s="134"/>
      <c r="RFL49" s="134"/>
      <c r="RFM49" s="134"/>
      <c r="RFN49" s="134"/>
      <c r="RFO49" s="134"/>
      <c r="RFP49" s="134"/>
      <c r="RFQ49" s="134"/>
      <c r="RFR49" s="134"/>
      <c r="RFS49" s="134"/>
      <c r="RFT49" s="134"/>
      <c r="RFU49" s="134"/>
      <c r="RFV49" s="134"/>
      <c r="RFW49" s="134"/>
      <c r="RFX49" s="134"/>
      <c r="RFY49" s="134"/>
      <c r="RFZ49" s="134"/>
      <c r="RGA49" s="134"/>
      <c r="RGB49" s="134"/>
      <c r="RGC49" s="134"/>
      <c r="RGD49" s="134"/>
      <c r="RGE49" s="134"/>
      <c r="RGF49" s="134"/>
      <c r="RGG49" s="134"/>
      <c r="RGH49" s="134"/>
      <c r="RGI49" s="134"/>
      <c r="RGJ49" s="134"/>
      <c r="RGK49" s="134"/>
      <c r="RGL49" s="134"/>
      <c r="RGM49" s="134"/>
      <c r="RGN49" s="134"/>
      <c r="RGO49" s="134"/>
      <c r="RGP49" s="134"/>
      <c r="RGQ49" s="134"/>
      <c r="RGR49" s="134"/>
      <c r="RGS49" s="134"/>
      <c r="RGT49" s="134"/>
      <c r="RGU49" s="134"/>
      <c r="RGV49" s="134"/>
      <c r="RGW49" s="134"/>
      <c r="RGX49" s="134"/>
      <c r="RGY49" s="134"/>
      <c r="RGZ49" s="134"/>
      <c r="RHA49" s="134"/>
      <c r="RHB49" s="134"/>
      <c r="RHC49" s="134"/>
      <c r="RHD49" s="134"/>
      <c r="RHE49" s="134"/>
      <c r="RHF49" s="134"/>
      <c r="RHG49" s="134"/>
      <c r="RHH49" s="134"/>
      <c r="RHI49" s="134"/>
      <c r="RHJ49" s="134"/>
      <c r="RHK49" s="134"/>
      <c r="RHL49" s="134"/>
      <c r="RHM49" s="134"/>
      <c r="RHN49" s="134"/>
      <c r="RHO49" s="134"/>
      <c r="RHP49" s="134"/>
      <c r="RHQ49" s="134"/>
      <c r="RHR49" s="134"/>
      <c r="RHS49" s="134"/>
      <c r="RHT49" s="134"/>
      <c r="RHU49" s="134"/>
      <c r="RHV49" s="134"/>
      <c r="RHW49" s="134"/>
      <c r="RHX49" s="134"/>
      <c r="RHY49" s="134"/>
      <c r="RHZ49" s="134"/>
      <c r="RIA49" s="134"/>
      <c r="RIB49" s="134"/>
      <c r="RIC49" s="134"/>
      <c r="RID49" s="134"/>
      <c r="RIE49" s="134"/>
      <c r="RIF49" s="134"/>
      <c r="RIG49" s="134"/>
      <c r="RIH49" s="134"/>
      <c r="RII49" s="134"/>
      <c r="RIJ49" s="134"/>
      <c r="RIK49" s="134"/>
      <c r="RIL49" s="134"/>
      <c r="RIM49" s="134"/>
      <c r="RIN49" s="134"/>
      <c r="RIO49" s="134"/>
      <c r="RIP49" s="134"/>
      <c r="RIQ49" s="134"/>
      <c r="RIR49" s="134"/>
      <c r="RIS49" s="134"/>
      <c r="RIT49" s="134"/>
      <c r="RIU49" s="134"/>
      <c r="RIV49" s="134"/>
      <c r="RIW49" s="134"/>
      <c r="RIX49" s="134"/>
      <c r="RIY49" s="134"/>
      <c r="RIZ49" s="134"/>
      <c r="RJA49" s="134"/>
      <c r="RJB49" s="134"/>
      <c r="RJC49" s="134"/>
      <c r="RJD49" s="134"/>
      <c r="RJE49" s="134"/>
      <c r="RJF49" s="134"/>
      <c r="RJG49" s="134"/>
      <c r="RJH49" s="134"/>
      <c r="RJI49" s="134"/>
      <c r="RJJ49" s="134"/>
      <c r="RJK49" s="134"/>
      <c r="RJL49" s="134"/>
      <c r="RJM49" s="134"/>
      <c r="RJN49" s="134"/>
      <c r="RJO49" s="134"/>
      <c r="RJP49" s="134"/>
      <c r="RJQ49" s="134"/>
      <c r="RJR49" s="134"/>
      <c r="RJS49" s="134"/>
      <c r="RJT49" s="134"/>
      <c r="RJU49" s="134"/>
      <c r="RJV49" s="134"/>
      <c r="RJW49" s="134"/>
      <c r="RJX49" s="134"/>
      <c r="RJY49" s="134"/>
      <c r="RJZ49" s="134"/>
      <c r="RKA49" s="134"/>
      <c r="RKB49" s="134"/>
      <c r="RKC49" s="134"/>
      <c r="RKD49" s="134"/>
      <c r="RKE49" s="134"/>
      <c r="RKF49" s="134"/>
      <c r="RKG49" s="134"/>
      <c r="RKH49" s="134"/>
      <c r="RKI49" s="134"/>
      <c r="RKJ49" s="134"/>
      <c r="RKK49" s="134"/>
      <c r="RKL49" s="134"/>
      <c r="RKM49" s="134"/>
      <c r="RKN49" s="134"/>
      <c r="RKO49" s="134"/>
      <c r="RKP49" s="134"/>
      <c r="RKQ49" s="134"/>
      <c r="RKR49" s="134"/>
      <c r="RKS49" s="134"/>
      <c r="RKT49" s="134"/>
      <c r="RKU49" s="134"/>
      <c r="RKV49" s="134"/>
      <c r="RKW49" s="134"/>
      <c r="RKX49" s="134"/>
      <c r="RKY49" s="134"/>
      <c r="RKZ49" s="134"/>
      <c r="RLA49" s="134"/>
      <c r="RLB49" s="134"/>
      <c r="RLC49" s="134"/>
      <c r="RLD49" s="134"/>
      <c r="RLE49" s="134"/>
      <c r="RLF49" s="134"/>
      <c r="RLG49" s="134"/>
      <c r="RLH49" s="134"/>
      <c r="RLI49" s="134"/>
      <c r="RLJ49" s="134"/>
      <c r="RLK49" s="134"/>
      <c r="RLL49" s="134"/>
      <c r="RLM49" s="134"/>
      <c r="RLN49" s="134"/>
      <c r="RLO49" s="134"/>
      <c r="RLP49" s="134"/>
      <c r="RLQ49" s="134"/>
      <c r="RLR49" s="134"/>
      <c r="RLS49" s="134"/>
      <c r="RLT49" s="134"/>
      <c r="RLU49" s="134"/>
      <c r="RLV49" s="134"/>
      <c r="RLW49" s="134"/>
      <c r="RLX49" s="134"/>
      <c r="RLY49" s="134"/>
      <c r="RLZ49" s="134"/>
      <c r="RMA49" s="134"/>
      <c r="RMB49" s="134"/>
      <c r="RMC49" s="134"/>
      <c r="RMD49" s="134"/>
      <c r="RME49" s="134"/>
      <c r="RMF49" s="134"/>
      <c r="RMG49" s="134"/>
      <c r="RMH49" s="134"/>
      <c r="RMI49" s="134"/>
      <c r="RMJ49" s="134"/>
      <c r="RMK49" s="134"/>
      <c r="RML49" s="134"/>
      <c r="RMM49" s="134"/>
      <c r="RMN49" s="134"/>
      <c r="RMO49" s="134"/>
      <c r="RMP49" s="134"/>
      <c r="RMQ49" s="134"/>
      <c r="RMR49" s="134"/>
      <c r="RMS49" s="134"/>
      <c r="RMT49" s="134"/>
      <c r="RMU49" s="134"/>
      <c r="RMV49" s="134"/>
      <c r="RMW49" s="134"/>
      <c r="RMX49" s="134"/>
      <c r="RMY49" s="134"/>
      <c r="RMZ49" s="134"/>
      <c r="RNA49" s="134"/>
      <c r="RNB49" s="134"/>
      <c r="RNC49" s="134"/>
      <c r="RND49" s="134"/>
      <c r="RNE49" s="134"/>
      <c r="RNF49" s="134"/>
      <c r="RNG49" s="134"/>
      <c r="RNH49" s="134"/>
      <c r="RNI49" s="134"/>
      <c r="RNJ49" s="134"/>
      <c r="RNK49" s="134"/>
      <c r="RNL49" s="134"/>
      <c r="RNM49" s="134"/>
      <c r="RNN49" s="134"/>
      <c r="RNO49" s="134"/>
      <c r="RNP49" s="134"/>
      <c r="RNQ49" s="134"/>
      <c r="RNR49" s="134"/>
      <c r="RNS49" s="134"/>
      <c r="RNT49" s="134"/>
      <c r="RNU49" s="134"/>
      <c r="RNV49" s="134"/>
      <c r="RNW49" s="134"/>
      <c r="RNX49" s="134"/>
      <c r="RNY49" s="134"/>
      <c r="RNZ49" s="134"/>
      <c r="ROA49" s="134"/>
      <c r="ROB49" s="134"/>
      <c r="ROC49" s="134"/>
      <c r="ROD49" s="134"/>
      <c r="ROE49" s="134"/>
      <c r="ROF49" s="134"/>
      <c r="ROG49" s="134"/>
      <c r="ROH49" s="134"/>
      <c r="ROI49" s="134"/>
      <c r="ROJ49" s="134"/>
      <c r="ROK49" s="134"/>
      <c r="ROL49" s="134"/>
      <c r="ROM49" s="134"/>
      <c r="RON49" s="134"/>
      <c r="ROO49" s="134"/>
      <c r="ROP49" s="134"/>
      <c r="ROQ49" s="134"/>
      <c r="ROR49" s="134"/>
      <c r="ROS49" s="134"/>
      <c r="ROT49" s="134"/>
      <c r="ROU49" s="134"/>
      <c r="ROV49" s="134"/>
      <c r="ROW49" s="134"/>
      <c r="ROX49" s="134"/>
      <c r="ROY49" s="134"/>
      <c r="ROZ49" s="134"/>
      <c r="RPA49" s="134"/>
      <c r="RPB49" s="134"/>
      <c r="RPC49" s="134"/>
      <c r="RPD49" s="134"/>
      <c r="RPE49" s="134"/>
      <c r="RPF49" s="134"/>
      <c r="RPG49" s="134"/>
      <c r="RPH49" s="134"/>
      <c r="RPI49" s="134"/>
      <c r="RPJ49" s="134"/>
      <c r="RPK49" s="134"/>
      <c r="RPL49" s="134"/>
      <c r="RPM49" s="134"/>
      <c r="RPN49" s="134"/>
      <c r="RPO49" s="134"/>
      <c r="RPP49" s="134"/>
      <c r="RPQ49" s="134"/>
      <c r="RPR49" s="134"/>
      <c r="RPS49" s="134"/>
      <c r="RPT49" s="134"/>
      <c r="RPU49" s="134"/>
      <c r="RPV49" s="134"/>
      <c r="RPW49" s="134"/>
      <c r="RPX49" s="134"/>
      <c r="RPY49" s="134"/>
      <c r="RPZ49" s="134"/>
      <c r="RQA49" s="134"/>
      <c r="RQB49" s="134"/>
      <c r="RQC49" s="134"/>
      <c r="RQD49" s="134"/>
      <c r="RQE49" s="134"/>
      <c r="RQF49" s="134"/>
      <c r="RQG49" s="134"/>
      <c r="RQH49" s="134"/>
      <c r="RQI49" s="134"/>
      <c r="RQJ49" s="134"/>
      <c r="RQK49" s="134"/>
      <c r="RQL49" s="134"/>
      <c r="RQM49" s="134"/>
      <c r="RQN49" s="134"/>
      <c r="RQO49" s="134"/>
      <c r="RQP49" s="134"/>
      <c r="RQQ49" s="134"/>
      <c r="RQR49" s="134"/>
      <c r="RQS49" s="134"/>
      <c r="RQT49" s="134"/>
      <c r="RQU49" s="134"/>
      <c r="RQV49" s="134"/>
      <c r="RQW49" s="134"/>
      <c r="RQX49" s="134"/>
      <c r="RQY49" s="134"/>
      <c r="RQZ49" s="134"/>
      <c r="RRA49" s="134"/>
      <c r="RRB49" s="134"/>
      <c r="RRC49" s="134"/>
      <c r="RRD49" s="134"/>
      <c r="RRE49" s="134"/>
      <c r="RRF49" s="134"/>
      <c r="RRG49" s="134"/>
      <c r="RRH49" s="134"/>
      <c r="RRI49" s="134"/>
      <c r="RRJ49" s="134"/>
      <c r="RRK49" s="134"/>
      <c r="RRL49" s="134"/>
      <c r="RRM49" s="134"/>
      <c r="RRN49" s="134"/>
      <c r="RRO49" s="134"/>
      <c r="RRP49" s="134"/>
      <c r="RRQ49" s="134"/>
      <c r="RRR49" s="134"/>
      <c r="RRS49" s="134"/>
      <c r="RRT49" s="134"/>
      <c r="RRU49" s="134"/>
      <c r="RRV49" s="134"/>
      <c r="RRW49" s="134"/>
      <c r="RRX49" s="134"/>
      <c r="RRY49" s="134"/>
      <c r="RRZ49" s="134"/>
      <c r="RSA49" s="134"/>
      <c r="RSB49" s="134"/>
      <c r="RSC49" s="134"/>
      <c r="RSD49" s="134"/>
      <c r="RSE49" s="134"/>
      <c r="RSF49" s="134"/>
      <c r="RSG49" s="134"/>
      <c r="RSH49" s="134"/>
      <c r="RSI49" s="134"/>
      <c r="RSJ49" s="134"/>
      <c r="RSK49" s="134"/>
      <c r="RSL49" s="134"/>
      <c r="RSM49" s="134"/>
      <c r="RSN49" s="134"/>
      <c r="RSO49" s="134"/>
      <c r="RSP49" s="134"/>
      <c r="RSQ49" s="134"/>
      <c r="RSR49" s="134"/>
      <c r="RSS49" s="134"/>
      <c r="RST49" s="134"/>
      <c r="RSU49" s="134"/>
      <c r="RSV49" s="134"/>
      <c r="RSW49" s="134"/>
      <c r="RSX49" s="134"/>
      <c r="RSY49" s="134"/>
      <c r="RSZ49" s="134"/>
      <c r="RTA49" s="134"/>
      <c r="RTB49" s="134"/>
      <c r="RTC49" s="134"/>
      <c r="RTD49" s="134"/>
      <c r="RTE49" s="134"/>
      <c r="RTF49" s="134"/>
      <c r="RTG49" s="134"/>
      <c r="RTH49" s="134"/>
      <c r="RTI49" s="134"/>
      <c r="RTJ49" s="134"/>
      <c r="RTK49" s="134"/>
      <c r="RTL49" s="134"/>
      <c r="RTM49" s="134"/>
      <c r="RTN49" s="134"/>
      <c r="RTO49" s="134"/>
      <c r="RTP49" s="134"/>
      <c r="RTQ49" s="134"/>
      <c r="RTR49" s="134"/>
      <c r="RTS49" s="134"/>
      <c r="RTT49" s="134"/>
      <c r="RTU49" s="134"/>
      <c r="RTV49" s="134"/>
      <c r="RTW49" s="134"/>
      <c r="RTX49" s="134"/>
      <c r="RTY49" s="134"/>
      <c r="RTZ49" s="134"/>
      <c r="RUA49" s="134"/>
      <c r="RUB49" s="134"/>
      <c r="RUC49" s="134"/>
      <c r="RUD49" s="134"/>
      <c r="RUE49" s="134"/>
      <c r="RUF49" s="134"/>
      <c r="RUG49" s="134"/>
      <c r="RUH49" s="134"/>
      <c r="RUI49" s="134"/>
      <c r="RUJ49" s="134"/>
      <c r="RUK49" s="134"/>
      <c r="RUL49" s="134"/>
      <c r="RUM49" s="134"/>
      <c r="RUN49" s="134"/>
      <c r="RUO49" s="134"/>
      <c r="RUP49" s="134"/>
      <c r="RUQ49" s="134"/>
      <c r="RUR49" s="134"/>
      <c r="RUS49" s="134"/>
      <c r="RUT49" s="134"/>
      <c r="RUU49" s="134"/>
      <c r="RUV49" s="134"/>
      <c r="RUW49" s="134"/>
      <c r="RUX49" s="134"/>
      <c r="RUY49" s="134"/>
      <c r="RUZ49" s="134"/>
      <c r="RVA49" s="134"/>
      <c r="RVB49" s="134"/>
      <c r="RVC49" s="134"/>
      <c r="RVD49" s="134"/>
      <c r="RVE49" s="134"/>
      <c r="RVF49" s="134"/>
      <c r="RVG49" s="134"/>
      <c r="RVH49" s="134"/>
      <c r="RVI49" s="134"/>
      <c r="RVJ49" s="134"/>
      <c r="RVK49" s="134"/>
      <c r="RVL49" s="134"/>
      <c r="RVM49" s="134"/>
      <c r="RVN49" s="134"/>
      <c r="RVO49" s="134"/>
      <c r="RVP49" s="134"/>
      <c r="RVQ49" s="134"/>
      <c r="RVR49" s="134"/>
      <c r="RVS49" s="134"/>
      <c r="RVT49" s="134"/>
      <c r="RVU49" s="134"/>
      <c r="RVV49" s="134"/>
      <c r="RVW49" s="134"/>
      <c r="RVX49" s="134"/>
      <c r="RVY49" s="134"/>
      <c r="RVZ49" s="134"/>
      <c r="RWA49" s="134"/>
      <c r="RWB49" s="134"/>
      <c r="RWC49" s="134"/>
      <c r="RWD49" s="134"/>
      <c r="RWE49" s="134"/>
      <c r="RWF49" s="134"/>
      <c r="RWG49" s="134"/>
      <c r="RWH49" s="134"/>
      <c r="RWI49" s="134"/>
      <c r="RWJ49" s="134"/>
      <c r="RWK49" s="134"/>
      <c r="RWL49" s="134"/>
      <c r="RWM49" s="134"/>
      <c r="RWN49" s="134"/>
      <c r="RWO49" s="134"/>
      <c r="RWP49" s="134"/>
      <c r="RWQ49" s="134"/>
      <c r="RWR49" s="134"/>
      <c r="RWS49" s="134"/>
      <c r="RWT49" s="134"/>
      <c r="RWU49" s="134"/>
      <c r="RWV49" s="134"/>
      <c r="RWW49" s="134"/>
      <c r="RWX49" s="134"/>
      <c r="RWY49" s="134"/>
      <c r="RWZ49" s="134"/>
      <c r="RXA49" s="134"/>
      <c r="RXB49" s="134"/>
      <c r="RXC49" s="134"/>
      <c r="RXD49" s="134"/>
      <c r="RXE49" s="134"/>
      <c r="RXF49" s="134"/>
      <c r="RXG49" s="134"/>
      <c r="RXH49" s="134"/>
      <c r="RXI49" s="134"/>
      <c r="RXJ49" s="134"/>
      <c r="RXK49" s="134"/>
      <c r="RXL49" s="134"/>
      <c r="RXM49" s="134"/>
      <c r="RXN49" s="134"/>
      <c r="RXO49" s="134"/>
      <c r="RXP49" s="134"/>
      <c r="RXQ49" s="134"/>
      <c r="RXR49" s="134"/>
      <c r="RXS49" s="134"/>
      <c r="RXT49" s="134"/>
      <c r="RXU49" s="134"/>
      <c r="RXV49" s="134"/>
      <c r="RXW49" s="134"/>
      <c r="RXX49" s="134"/>
      <c r="RXY49" s="134"/>
      <c r="RXZ49" s="134"/>
      <c r="RYA49" s="134"/>
      <c r="RYB49" s="134"/>
      <c r="RYC49" s="134"/>
      <c r="RYD49" s="134"/>
      <c r="RYE49" s="134"/>
      <c r="RYF49" s="134"/>
      <c r="RYG49" s="134"/>
      <c r="RYH49" s="134"/>
      <c r="RYI49" s="134"/>
      <c r="RYJ49" s="134"/>
      <c r="RYK49" s="134"/>
      <c r="RYL49" s="134"/>
      <c r="RYM49" s="134"/>
      <c r="RYN49" s="134"/>
      <c r="RYO49" s="134"/>
      <c r="RYP49" s="134"/>
      <c r="RYQ49" s="134"/>
      <c r="RYR49" s="134"/>
      <c r="RYS49" s="134"/>
      <c r="RYT49" s="134"/>
      <c r="RYU49" s="134"/>
      <c r="RYV49" s="134"/>
      <c r="RYW49" s="134"/>
      <c r="RYX49" s="134"/>
      <c r="RYY49" s="134"/>
      <c r="RYZ49" s="134"/>
      <c r="RZA49" s="134"/>
      <c r="RZB49" s="134"/>
      <c r="RZC49" s="134"/>
      <c r="RZD49" s="134"/>
      <c r="RZE49" s="134"/>
      <c r="RZF49" s="134"/>
      <c r="RZG49" s="134"/>
      <c r="RZH49" s="134"/>
      <c r="RZI49" s="134"/>
      <c r="RZJ49" s="134"/>
      <c r="RZK49" s="134"/>
      <c r="RZL49" s="134"/>
      <c r="RZM49" s="134"/>
      <c r="RZN49" s="134"/>
      <c r="RZO49" s="134"/>
      <c r="RZP49" s="134"/>
      <c r="RZQ49" s="134"/>
      <c r="RZR49" s="134"/>
      <c r="RZS49" s="134"/>
      <c r="RZT49" s="134"/>
      <c r="RZU49" s="134"/>
      <c r="RZV49" s="134"/>
      <c r="RZW49" s="134"/>
      <c r="RZX49" s="134"/>
      <c r="RZY49" s="134"/>
      <c r="RZZ49" s="134"/>
      <c r="SAA49" s="134"/>
      <c r="SAB49" s="134"/>
      <c r="SAC49" s="134"/>
      <c r="SAD49" s="134"/>
      <c r="SAE49" s="134"/>
      <c r="SAF49" s="134"/>
      <c r="SAG49" s="134"/>
      <c r="SAH49" s="134"/>
      <c r="SAI49" s="134"/>
      <c r="SAJ49" s="134"/>
      <c r="SAK49" s="134"/>
      <c r="SAL49" s="134"/>
      <c r="SAM49" s="134"/>
      <c r="SAN49" s="134"/>
      <c r="SAO49" s="134"/>
      <c r="SAP49" s="134"/>
      <c r="SAQ49" s="134"/>
      <c r="SAR49" s="134"/>
      <c r="SAS49" s="134"/>
      <c r="SAT49" s="134"/>
      <c r="SAU49" s="134"/>
      <c r="SAV49" s="134"/>
      <c r="SAW49" s="134"/>
      <c r="SAX49" s="134"/>
      <c r="SAY49" s="134"/>
      <c r="SAZ49" s="134"/>
      <c r="SBA49" s="134"/>
      <c r="SBB49" s="134"/>
      <c r="SBC49" s="134"/>
      <c r="SBD49" s="134"/>
      <c r="SBE49" s="134"/>
      <c r="SBF49" s="134"/>
      <c r="SBG49" s="134"/>
      <c r="SBH49" s="134"/>
      <c r="SBI49" s="134"/>
      <c r="SBJ49" s="134"/>
      <c r="SBK49" s="134"/>
      <c r="SBL49" s="134"/>
      <c r="SBM49" s="134"/>
      <c r="SBN49" s="134"/>
      <c r="SBO49" s="134"/>
      <c r="SBP49" s="134"/>
      <c r="SBQ49" s="134"/>
      <c r="SBR49" s="134"/>
      <c r="SBS49" s="134"/>
      <c r="SBT49" s="134"/>
      <c r="SBU49" s="134"/>
      <c r="SBV49" s="134"/>
      <c r="SBW49" s="134"/>
      <c r="SBX49" s="134"/>
      <c r="SBY49" s="134"/>
      <c r="SBZ49" s="134"/>
      <c r="SCA49" s="134"/>
      <c r="SCB49" s="134"/>
      <c r="SCC49" s="134"/>
      <c r="SCD49" s="134"/>
      <c r="SCE49" s="134"/>
      <c r="SCF49" s="134"/>
      <c r="SCG49" s="134"/>
      <c r="SCH49" s="134"/>
      <c r="SCI49" s="134"/>
      <c r="SCJ49" s="134"/>
      <c r="SCK49" s="134"/>
      <c r="SCL49" s="134"/>
      <c r="SCM49" s="134"/>
      <c r="SCN49" s="134"/>
      <c r="SCO49" s="134"/>
      <c r="SCP49" s="134"/>
      <c r="SCQ49" s="134"/>
      <c r="SCR49" s="134"/>
      <c r="SCS49" s="134"/>
      <c r="SCT49" s="134"/>
      <c r="SCU49" s="134"/>
      <c r="SCV49" s="134"/>
      <c r="SCW49" s="134"/>
      <c r="SCX49" s="134"/>
      <c r="SCY49" s="134"/>
      <c r="SCZ49" s="134"/>
      <c r="SDA49" s="134"/>
      <c r="SDB49" s="134"/>
      <c r="SDC49" s="134"/>
      <c r="SDD49" s="134"/>
      <c r="SDE49" s="134"/>
      <c r="SDF49" s="134"/>
      <c r="SDG49" s="134"/>
      <c r="SDH49" s="134"/>
      <c r="SDI49" s="134"/>
      <c r="SDJ49" s="134"/>
      <c r="SDK49" s="134"/>
      <c r="SDL49" s="134"/>
      <c r="SDM49" s="134"/>
      <c r="SDN49" s="134"/>
      <c r="SDO49" s="134"/>
      <c r="SDP49" s="134"/>
      <c r="SDQ49" s="134"/>
      <c r="SDR49" s="134"/>
      <c r="SDS49" s="134"/>
      <c r="SDT49" s="134"/>
      <c r="SDU49" s="134"/>
      <c r="SDV49" s="134"/>
      <c r="SDW49" s="134"/>
      <c r="SDX49" s="134"/>
      <c r="SDY49" s="134"/>
      <c r="SDZ49" s="134"/>
      <c r="SEA49" s="134"/>
      <c r="SEB49" s="134"/>
      <c r="SEC49" s="134"/>
      <c r="SED49" s="134"/>
      <c r="SEE49" s="134"/>
      <c r="SEF49" s="134"/>
      <c r="SEG49" s="134"/>
      <c r="SEH49" s="134"/>
      <c r="SEI49" s="134"/>
      <c r="SEJ49" s="134"/>
      <c r="SEK49" s="134"/>
      <c r="SEL49" s="134"/>
      <c r="SEM49" s="134"/>
      <c r="SEN49" s="134"/>
      <c r="SEO49" s="134"/>
      <c r="SEP49" s="134"/>
      <c r="SEQ49" s="134"/>
      <c r="SER49" s="134"/>
      <c r="SES49" s="134"/>
      <c r="SET49" s="134"/>
      <c r="SEU49" s="134"/>
      <c r="SEV49" s="134"/>
      <c r="SEW49" s="134"/>
      <c r="SEX49" s="134"/>
      <c r="SEY49" s="134"/>
      <c r="SEZ49" s="134"/>
      <c r="SFA49" s="134"/>
      <c r="SFB49" s="134"/>
      <c r="SFC49" s="134"/>
      <c r="SFD49" s="134"/>
      <c r="SFE49" s="134"/>
      <c r="SFF49" s="134"/>
      <c r="SFG49" s="134"/>
      <c r="SFH49" s="134"/>
      <c r="SFI49" s="134"/>
      <c r="SFJ49" s="134"/>
      <c r="SFK49" s="134"/>
      <c r="SFL49" s="134"/>
      <c r="SFM49" s="134"/>
      <c r="SFN49" s="134"/>
      <c r="SFO49" s="134"/>
      <c r="SFP49" s="134"/>
      <c r="SFQ49" s="134"/>
      <c r="SFR49" s="134"/>
      <c r="SFS49" s="134"/>
      <c r="SFT49" s="134"/>
      <c r="SFU49" s="134"/>
      <c r="SFV49" s="134"/>
      <c r="SFW49" s="134"/>
      <c r="SFX49" s="134"/>
      <c r="SFY49" s="134"/>
      <c r="SFZ49" s="134"/>
      <c r="SGA49" s="134"/>
      <c r="SGB49" s="134"/>
      <c r="SGC49" s="134"/>
      <c r="SGD49" s="134"/>
      <c r="SGE49" s="134"/>
      <c r="SGF49" s="134"/>
      <c r="SGG49" s="134"/>
      <c r="SGH49" s="134"/>
      <c r="SGI49" s="134"/>
      <c r="SGJ49" s="134"/>
      <c r="SGK49" s="134"/>
      <c r="SGL49" s="134"/>
      <c r="SGM49" s="134"/>
      <c r="SGN49" s="134"/>
      <c r="SGO49" s="134"/>
      <c r="SGP49" s="134"/>
      <c r="SGQ49" s="134"/>
      <c r="SGR49" s="134"/>
      <c r="SGS49" s="134"/>
      <c r="SGT49" s="134"/>
      <c r="SGU49" s="134"/>
      <c r="SGV49" s="134"/>
      <c r="SGW49" s="134"/>
      <c r="SGX49" s="134"/>
      <c r="SGY49" s="134"/>
      <c r="SGZ49" s="134"/>
      <c r="SHA49" s="134"/>
      <c r="SHB49" s="134"/>
      <c r="SHC49" s="134"/>
      <c r="SHD49" s="134"/>
      <c r="SHE49" s="134"/>
      <c r="SHF49" s="134"/>
      <c r="SHG49" s="134"/>
      <c r="SHH49" s="134"/>
      <c r="SHI49" s="134"/>
      <c r="SHJ49" s="134"/>
      <c r="SHK49" s="134"/>
      <c r="SHL49" s="134"/>
      <c r="SHM49" s="134"/>
      <c r="SHN49" s="134"/>
      <c r="SHO49" s="134"/>
      <c r="SHP49" s="134"/>
      <c r="SHQ49" s="134"/>
      <c r="SHR49" s="134"/>
      <c r="SHS49" s="134"/>
      <c r="SHT49" s="134"/>
      <c r="SHU49" s="134"/>
      <c r="SHV49" s="134"/>
      <c r="SHW49" s="134"/>
      <c r="SHX49" s="134"/>
      <c r="SHY49" s="134"/>
      <c r="SHZ49" s="134"/>
      <c r="SIA49" s="134"/>
      <c r="SIB49" s="134"/>
      <c r="SIC49" s="134"/>
      <c r="SID49" s="134"/>
      <c r="SIE49" s="134"/>
      <c r="SIF49" s="134"/>
      <c r="SIG49" s="134"/>
      <c r="SIH49" s="134"/>
      <c r="SII49" s="134"/>
      <c r="SIJ49" s="134"/>
      <c r="SIK49" s="134"/>
      <c r="SIL49" s="134"/>
      <c r="SIM49" s="134"/>
      <c r="SIN49" s="134"/>
      <c r="SIO49" s="134"/>
      <c r="SIP49" s="134"/>
      <c r="SIQ49" s="134"/>
      <c r="SIR49" s="134"/>
      <c r="SIS49" s="134"/>
      <c r="SIT49" s="134"/>
      <c r="SIU49" s="134"/>
      <c r="SIV49" s="134"/>
      <c r="SIW49" s="134"/>
      <c r="SIX49" s="134"/>
      <c r="SIY49" s="134"/>
      <c r="SIZ49" s="134"/>
      <c r="SJA49" s="134"/>
      <c r="SJB49" s="134"/>
      <c r="SJC49" s="134"/>
      <c r="SJD49" s="134"/>
      <c r="SJE49" s="134"/>
      <c r="SJF49" s="134"/>
      <c r="SJG49" s="134"/>
      <c r="SJH49" s="134"/>
      <c r="SJI49" s="134"/>
      <c r="SJJ49" s="134"/>
      <c r="SJK49" s="134"/>
      <c r="SJL49" s="134"/>
      <c r="SJM49" s="134"/>
      <c r="SJN49" s="134"/>
      <c r="SJO49" s="134"/>
      <c r="SJP49" s="134"/>
      <c r="SJQ49" s="134"/>
      <c r="SJR49" s="134"/>
      <c r="SJS49" s="134"/>
      <c r="SJT49" s="134"/>
      <c r="SJU49" s="134"/>
      <c r="SJV49" s="134"/>
      <c r="SJW49" s="134"/>
      <c r="SJX49" s="134"/>
      <c r="SJY49" s="134"/>
      <c r="SJZ49" s="134"/>
      <c r="SKA49" s="134"/>
      <c r="SKB49" s="134"/>
      <c r="SKC49" s="134"/>
      <c r="SKD49" s="134"/>
      <c r="SKE49" s="134"/>
      <c r="SKF49" s="134"/>
      <c r="SKG49" s="134"/>
      <c r="SKH49" s="134"/>
      <c r="SKI49" s="134"/>
      <c r="SKJ49" s="134"/>
      <c r="SKK49" s="134"/>
      <c r="SKL49" s="134"/>
      <c r="SKM49" s="134"/>
      <c r="SKN49" s="134"/>
      <c r="SKO49" s="134"/>
      <c r="SKP49" s="134"/>
      <c r="SKQ49" s="134"/>
      <c r="SKR49" s="134"/>
      <c r="SKS49" s="134"/>
      <c r="SKT49" s="134"/>
      <c r="SKU49" s="134"/>
      <c r="SKV49" s="134"/>
      <c r="SKW49" s="134"/>
      <c r="SKX49" s="134"/>
      <c r="SKY49" s="134"/>
      <c r="SKZ49" s="134"/>
      <c r="SLA49" s="134"/>
      <c r="SLB49" s="134"/>
      <c r="SLC49" s="134"/>
      <c r="SLD49" s="134"/>
      <c r="SLE49" s="134"/>
      <c r="SLF49" s="134"/>
      <c r="SLG49" s="134"/>
      <c r="SLH49" s="134"/>
      <c r="SLI49" s="134"/>
      <c r="SLJ49" s="134"/>
      <c r="SLK49" s="134"/>
      <c r="SLL49" s="134"/>
      <c r="SLM49" s="134"/>
      <c r="SLN49" s="134"/>
      <c r="SLO49" s="134"/>
      <c r="SLP49" s="134"/>
      <c r="SLQ49" s="134"/>
      <c r="SLR49" s="134"/>
      <c r="SLS49" s="134"/>
      <c r="SLT49" s="134"/>
      <c r="SLU49" s="134"/>
      <c r="SLV49" s="134"/>
      <c r="SLW49" s="134"/>
      <c r="SLX49" s="134"/>
      <c r="SLY49" s="134"/>
      <c r="SLZ49" s="134"/>
      <c r="SMA49" s="134"/>
      <c r="SMB49" s="134"/>
      <c r="SMC49" s="134"/>
      <c r="SMD49" s="134"/>
      <c r="SME49" s="134"/>
      <c r="SMF49" s="134"/>
      <c r="SMG49" s="134"/>
      <c r="SMH49" s="134"/>
      <c r="SMI49" s="134"/>
      <c r="SMJ49" s="134"/>
      <c r="SMK49" s="134"/>
      <c r="SML49" s="134"/>
      <c r="SMM49" s="134"/>
      <c r="SMN49" s="134"/>
      <c r="SMO49" s="134"/>
      <c r="SMP49" s="134"/>
      <c r="SMQ49" s="134"/>
      <c r="SMR49" s="134"/>
      <c r="SMS49" s="134"/>
      <c r="SMT49" s="134"/>
      <c r="SMU49" s="134"/>
      <c r="SMV49" s="134"/>
      <c r="SMW49" s="134"/>
      <c r="SMX49" s="134"/>
      <c r="SMY49" s="134"/>
      <c r="SMZ49" s="134"/>
      <c r="SNA49" s="134"/>
      <c r="SNB49" s="134"/>
      <c r="SNC49" s="134"/>
      <c r="SND49" s="134"/>
      <c r="SNE49" s="134"/>
      <c r="SNF49" s="134"/>
      <c r="SNG49" s="134"/>
      <c r="SNH49" s="134"/>
      <c r="SNI49" s="134"/>
      <c r="SNJ49" s="134"/>
      <c r="SNK49" s="134"/>
      <c r="SNL49" s="134"/>
      <c r="SNM49" s="134"/>
      <c r="SNN49" s="134"/>
      <c r="SNO49" s="134"/>
      <c r="SNP49" s="134"/>
      <c r="SNQ49" s="134"/>
      <c r="SNR49" s="134"/>
      <c r="SNS49" s="134"/>
      <c r="SNT49" s="134"/>
      <c r="SNU49" s="134"/>
      <c r="SNV49" s="134"/>
      <c r="SNW49" s="134"/>
      <c r="SNX49" s="134"/>
      <c r="SNY49" s="134"/>
      <c r="SNZ49" s="134"/>
      <c r="SOA49" s="134"/>
      <c r="SOB49" s="134"/>
      <c r="SOC49" s="134"/>
      <c r="SOD49" s="134"/>
      <c r="SOE49" s="134"/>
      <c r="SOF49" s="134"/>
      <c r="SOG49" s="134"/>
      <c r="SOH49" s="134"/>
      <c r="SOI49" s="134"/>
      <c r="SOJ49" s="134"/>
      <c r="SOK49" s="134"/>
      <c r="SOL49" s="134"/>
      <c r="SOM49" s="134"/>
      <c r="SON49" s="134"/>
      <c r="SOO49" s="134"/>
      <c r="SOP49" s="134"/>
      <c r="SOQ49" s="134"/>
      <c r="SOR49" s="134"/>
      <c r="SOS49" s="134"/>
      <c r="SOT49" s="134"/>
      <c r="SOU49" s="134"/>
      <c r="SOV49" s="134"/>
      <c r="SOW49" s="134"/>
      <c r="SOX49" s="134"/>
      <c r="SOY49" s="134"/>
      <c r="SOZ49" s="134"/>
      <c r="SPA49" s="134"/>
      <c r="SPB49" s="134"/>
      <c r="SPC49" s="134"/>
      <c r="SPD49" s="134"/>
      <c r="SPE49" s="134"/>
      <c r="SPF49" s="134"/>
      <c r="SPG49" s="134"/>
      <c r="SPH49" s="134"/>
      <c r="SPI49" s="134"/>
      <c r="SPJ49" s="134"/>
      <c r="SPK49" s="134"/>
      <c r="SPL49" s="134"/>
      <c r="SPM49" s="134"/>
      <c r="SPN49" s="134"/>
      <c r="SPO49" s="134"/>
      <c r="SPP49" s="134"/>
      <c r="SPQ49" s="134"/>
      <c r="SPR49" s="134"/>
      <c r="SPS49" s="134"/>
      <c r="SPT49" s="134"/>
      <c r="SPU49" s="134"/>
      <c r="SPV49" s="134"/>
      <c r="SPW49" s="134"/>
      <c r="SPX49" s="134"/>
      <c r="SPY49" s="134"/>
      <c r="SPZ49" s="134"/>
      <c r="SQA49" s="134"/>
      <c r="SQB49" s="134"/>
      <c r="SQC49" s="134"/>
      <c r="SQD49" s="134"/>
      <c r="SQE49" s="134"/>
      <c r="SQF49" s="134"/>
      <c r="SQG49" s="134"/>
      <c r="SQH49" s="134"/>
      <c r="SQI49" s="134"/>
      <c r="SQJ49" s="134"/>
      <c r="SQK49" s="134"/>
      <c r="SQL49" s="134"/>
      <c r="SQM49" s="134"/>
      <c r="SQN49" s="134"/>
      <c r="SQO49" s="134"/>
      <c r="SQP49" s="134"/>
      <c r="SQQ49" s="134"/>
      <c r="SQR49" s="134"/>
      <c r="SQS49" s="134"/>
      <c r="SQT49" s="134"/>
      <c r="SQU49" s="134"/>
      <c r="SQV49" s="134"/>
      <c r="SQW49" s="134"/>
      <c r="SQX49" s="134"/>
      <c r="SQY49" s="134"/>
      <c r="SQZ49" s="134"/>
      <c r="SRA49" s="134"/>
      <c r="SRB49" s="134"/>
      <c r="SRC49" s="134"/>
      <c r="SRD49" s="134"/>
      <c r="SRE49" s="134"/>
      <c r="SRF49" s="134"/>
      <c r="SRG49" s="134"/>
      <c r="SRH49" s="134"/>
      <c r="SRI49" s="134"/>
      <c r="SRJ49" s="134"/>
      <c r="SRK49" s="134"/>
      <c r="SRL49" s="134"/>
      <c r="SRM49" s="134"/>
      <c r="SRN49" s="134"/>
      <c r="SRO49" s="134"/>
      <c r="SRP49" s="134"/>
      <c r="SRQ49" s="134"/>
      <c r="SRR49" s="134"/>
      <c r="SRS49" s="134"/>
      <c r="SRT49" s="134"/>
      <c r="SRU49" s="134"/>
      <c r="SRV49" s="134"/>
      <c r="SRW49" s="134"/>
      <c r="SRX49" s="134"/>
      <c r="SRY49" s="134"/>
      <c r="SRZ49" s="134"/>
      <c r="SSA49" s="134"/>
      <c r="SSB49" s="134"/>
      <c r="SSC49" s="134"/>
      <c r="SSD49" s="134"/>
      <c r="SSE49" s="134"/>
      <c r="SSF49" s="134"/>
      <c r="SSG49" s="134"/>
      <c r="SSH49" s="134"/>
      <c r="SSI49" s="134"/>
      <c r="SSJ49" s="134"/>
      <c r="SSK49" s="134"/>
      <c r="SSL49" s="134"/>
      <c r="SSM49" s="134"/>
      <c r="SSN49" s="134"/>
      <c r="SSO49" s="134"/>
      <c r="SSP49" s="134"/>
      <c r="SSQ49" s="134"/>
      <c r="SSR49" s="134"/>
      <c r="SSS49" s="134"/>
      <c r="SST49" s="134"/>
      <c r="SSU49" s="134"/>
      <c r="SSV49" s="134"/>
      <c r="SSW49" s="134"/>
      <c r="SSX49" s="134"/>
      <c r="SSY49" s="134"/>
      <c r="SSZ49" s="134"/>
      <c r="STA49" s="134"/>
      <c r="STB49" s="134"/>
      <c r="STC49" s="134"/>
      <c r="STD49" s="134"/>
      <c r="STE49" s="134"/>
      <c r="STF49" s="134"/>
      <c r="STG49" s="134"/>
      <c r="STH49" s="134"/>
      <c r="STI49" s="134"/>
      <c r="STJ49" s="134"/>
      <c r="STK49" s="134"/>
      <c r="STL49" s="134"/>
      <c r="STM49" s="134"/>
      <c r="STN49" s="134"/>
      <c r="STO49" s="134"/>
      <c r="STP49" s="134"/>
      <c r="STQ49" s="134"/>
      <c r="STR49" s="134"/>
      <c r="STS49" s="134"/>
      <c r="STT49" s="134"/>
      <c r="STU49" s="134"/>
      <c r="STV49" s="134"/>
      <c r="STW49" s="134"/>
      <c r="STX49" s="134"/>
      <c r="STY49" s="134"/>
      <c r="STZ49" s="134"/>
      <c r="SUA49" s="134"/>
      <c r="SUB49" s="134"/>
      <c r="SUC49" s="134"/>
      <c r="SUD49" s="134"/>
      <c r="SUE49" s="134"/>
      <c r="SUF49" s="134"/>
      <c r="SUG49" s="134"/>
      <c r="SUH49" s="134"/>
      <c r="SUI49" s="134"/>
      <c r="SUJ49" s="134"/>
      <c r="SUK49" s="134"/>
      <c r="SUL49" s="134"/>
      <c r="SUM49" s="134"/>
      <c r="SUN49" s="134"/>
      <c r="SUO49" s="134"/>
      <c r="SUP49" s="134"/>
      <c r="SUQ49" s="134"/>
      <c r="SUR49" s="134"/>
      <c r="SUS49" s="134"/>
      <c r="SUT49" s="134"/>
      <c r="SUU49" s="134"/>
      <c r="SUV49" s="134"/>
      <c r="SUW49" s="134"/>
      <c r="SUX49" s="134"/>
      <c r="SUY49" s="134"/>
      <c r="SUZ49" s="134"/>
      <c r="SVA49" s="134"/>
      <c r="SVB49" s="134"/>
      <c r="SVC49" s="134"/>
      <c r="SVD49" s="134"/>
      <c r="SVE49" s="134"/>
      <c r="SVF49" s="134"/>
      <c r="SVG49" s="134"/>
      <c r="SVH49" s="134"/>
      <c r="SVI49" s="134"/>
      <c r="SVJ49" s="134"/>
      <c r="SVK49" s="134"/>
      <c r="SVL49" s="134"/>
      <c r="SVM49" s="134"/>
      <c r="SVN49" s="134"/>
      <c r="SVO49" s="134"/>
      <c r="SVP49" s="134"/>
      <c r="SVQ49" s="134"/>
      <c r="SVR49" s="134"/>
      <c r="SVS49" s="134"/>
      <c r="SVT49" s="134"/>
      <c r="SVU49" s="134"/>
      <c r="SVV49" s="134"/>
      <c r="SVW49" s="134"/>
      <c r="SVX49" s="134"/>
      <c r="SVY49" s="134"/>
      <c r="SVZ49" s="134"/>
      <c r="SWA49" s="134"/>
      <c r="SWB49" s="134"/>
      <c r="SWC49" s="134"/>
      <c r="SWD49" s="134"/>
      <c r="SWE49" s="134"/>
      <c r="SWF49" s="134"/>
      <c r="SWG49" s="134"/>
      <c r="SWH49" s="134"/>
      <c r="SWI49" s="134"/>
      <c r="SWJ49" s="134"/>
      <c r="SWK49" s="134"/>
      <c r="SWL49" s="134"/>
      <c r="SWM49" s="134"/>
      <c r="SWN49" s="134"/>
      <c r="SWO49" s="134"/>
      <c r="SWP49" s="134"/>
      <c r="SWQ49" s="134"/>
      <c r="SWR49" s="134"/>
      <c r="SWS49" s="134"/>
      <c r="SWT49" s="134"/>
      <c r="SWU49" s="134"/>
      <c r="SWV49" s="134"/>
      <c r="SWW49" s="134"/>
      <c r="SWX49" s="134"/>
      <c r="SWY49" s="134"/>
      <c r="SWZ49" s="134"/>
      <c r="SXA49" s="134"/>
      <c r="SXB49" s="134"/>
      <c r="SXC49" s="134"/>
      <c r="SXD49" s="134"/>
      <c r="SXE49" s="134"/>
      <c r="SXF49" s="134"/>
      <c r="SXG49" s="134"/>
      <c r="SXH49" s="134"/>
      <c r="SXI49" s="134"/>
      <c r="SXJ49" s="134"/>
      <c r="SXK49" s="134"/>
      <c r="SXL49" s="134"/>
      <c r="SXM49" s="134"/>
      <c r="SXN49" s="134"/>
      <c r="SXO49" s="134"/>
      <c r="SXP49" s="134"/>
      <c r="SXQ49" s="134"/>
      <c r="SXR49" s="134"/>
      <c r="SXS49" s="134"/>
      <c r="SXT49" s="134"/>
      <c r="SXU49" s="134"/>
      <c r="SXV49" s="134"/>
      <c r="SXW49" s="134"/>
      <c r="SXX49" s="134"/>
      <c r="SXY49" s="134"/>
      <c r="SXZ49" s="134"/>
      <c r="SYA49" s="134"/>
      <c r="SYB49" s="134"/>
      <c r="SYC49" s="134"/>
      <c r="SYD49" s="134"/>
      <c r="SYE49" s="134"/>
      <c r="SYF49" s="134"/>
      <c r="SYG49" s="134"/>
      <c r="SYH49" s="134"/>
      <c r="SYI49" s="134"/>
      <c r="SYJ49" s="134"/>
      <c r="SYK49" s="134"/>
      <c r="SYL49" s="134"/>
      <c r="SYM49" s="134"/>
      <c r="SYN49" s="134"/>
      <c r="SYO49" s="134"/>
      <c r="SYP49" s="134"/>
      <c r="SYQ49" s="134"/>
      <c r="SYR49" s="134"/>
      <c r="SYS49" s="134"/>
      <c r="SYT49" s="134"/>
      <c r="SYU49" s="134"/>
      <c r="SYV49" s="134"/>
      <c r="SYW49" s="134"/>
      <c r="SYX49" s="134"/>
      <c r="SYY49" s="134"/>
      <c r="SYZ49" s="134"/>
      <c r="SZA49" s="134"/>
      <c r="SZB49" s="134"/>
      <c r="SZC49" s="134"/>
      <c r="SZD49" s="134"/>
      <c r="SZE49" s="134"/>
      <c r="SZF49" s="134"/>
      <c r="SZG49" s="134"/>
      <c r="SZH49" s="134"/>
      <c r="SZI49" s="134"/>
      <c r="SZJ49" s="134"/>
      <c r="SZK49" s="134"/>
      <c r="SZL49" s="134"/>
      <c r="SZM49" s="134"/>
      <c r="SZN49" s="134"/>
      <c r="SZO49" s="134"/>
      <c r="SZP49" s="134"/>
      <c r="SZQ49" s="134"/>
      <c r="SZR49" s="134"/>
      <c r="SZS49" s="134"/>
      <c r="SZT49" s="134"/>
      <c r="SZU49" s="134"/>
      <c r="SZV49" s="134"/>
      <c r="SZW49" s="134"/>
      <c r="SZX49" s="134"/>
      <c r="SZY49" s="134"/>
      <c r="SZZ49" s="134"/>
      <c r="TAA49" s="134"/>
      <c r="TAB49" s="134"/>
      <c r="TAC49" s="134"/>
      <c r="TAD49" s="134"/>
      <c r="TAE49" s="134"/>
      <c r="TAF49" s="134"/>
      <c r="TAG49" s="134"/>
      <c r="TAH49" s="134"/>
      <c r="TAI49" s="134"/>
      <c r="TAJ49" s="134"/>
      <c r="TAK49" s="134"/>
      <c r="TAL49" s="134"/>
      <c r="TAM49" s="134"/>
      <c r="TAN49" s="134"/>
      <c r="TAO49" s="134"/>
      <c r="TAP49" s="134"/>
      <c r="TAQ49" s="134"/>
      <c r="TAR49" s="134"/>
      <c r="TAS49" s="134"/>
      <c r="TAT49" s="134"/>
      <c r="TAU49" s="134"/>
      <c r="TAV49" s="134"/>
      <c r="TAW49" s="134"/>
      <c r="TAX49" s="134"/>
      <c r="TAY49" s="134"/>
      <c r="TAZ49" s="134"/>
      <c r="TBA49" s="134"/>
      <c r="TBB49" s="134"/>
      <c r="TBC49" s="134"/>
      <c r="TBD49" s="134"/>
      <c r="TBE49" s="134"/>
      <c r="TBF49" s="134"/>
      <c r="TBG49" s="134"/>
      <c r="TBH49" s="134"/>
      <c r="TBI49" s="134"/>
      <c r="TBJ49" s="134"/>
      <c r="TBK49" s="134"/>
      <c r="TBL49" s="134"/>
      <c r="TBM49" s="134"/>
      <c r="TBN49" s="134"/>
      <c r="TBO49" s="134"/>
      <c r="TBP49" s="134"/>
      <c r="TBQ49" s="134"/>
      <c r="TBR49" s="134"/>
      <c r="TBS49" s="134"/>
      <c r="TBT49" s="134"/>
      <c r="TBU49" s="134"/>
      <c r="TBV49" s="134"/>
      <c r="TBW49" s="134"/>
      <c r="TBX49" s="134"/>
      <c r="TBY49" s="134"/>
      <c r="TBZ49" s="134"/>
      <c r="TCA49" s="134"/>
      <c r="TCB49" s="134"/>
      <c r="TCC49" s="134"/>
      <c r="TCD49" s="134"/>
      <c r="TCE49" s="134"/>
      <c r="TCF49" s="134"/>
      <c r="TCG49" s="134"/>
      <c r="TCH49" s="134"/>
      <c r="TCI49" s="134"/>
      <c r="TCJ49" s="134"/>
      <c r="TCK49" s="134"/>
      <c r="TCL49" s="134"/>
      <c r="TCM49" s="134"/>
      <c r="TCN49" s="134"/>
      <c r="TCO49" s="134"/>
      <c r="TCP49" s="134"/>
      <c r="TCQ49" s="134"/>
      <c r="TCR49" s="134"/>
      <c r="TCS49" s="134"/>
      <c r="TCT49" s="134"/>
      <c r="TCU49" s="134"/>
      <c r="TCV49" s="134"/>
      <c r="TCW49" s="134"/>
      <c r="TCX49" s="134"/>
      <c r="TCY49" s="134"/>
      <c r="TCZ49" s="134"/>
      <c r="TDA49" s="134"/>
      <c r="TDB49" s="134"/>
      <c r="TDC49" s="134"/>
      <c r="TDD49" s="134"/>
      <c r="TDE49" s="134"/>
      <c r="TDF49" s="134"/>
      <c r="TDG49" s="134"/>
      <c r="TDH49" s="134"/>
      <c r="TDI49" s="134"/>
      <c r="TDJ49" s="134"/>
      <c r="TDK49" s="134"/>
      <c r="TDL49" s="134"/>
      <c r="TDM49" s="134"/>
      <c r="TDN49" s="134"/>
      <c r="TDO49" s="134"/>
      <c r="TDP49" s="134"/>
      <c r="TDQ49" s="134"/>
      <c r="TDR49" s="134"/>
      <c r="TDS49" s="134"/>
      <c r="TDT49" s="134"/>
      <c r="TDU49" s="134"/>
      <c r="TDV49" s="134"/>
      <c r="TDW49" s="134"/>
      <c r="TDX49" s="134"/>
      <c r="TDY49" s="134"/>
      <c r="TDZ49" s="134"/>
      <c r="TEA49" s="134"/>
      <c r="TEB49" s="134"/>
      <c r="TEC49" s="134"/>
      <c r="TED49" s="134"/>
      <c r="TEE49" s="134"/>
      <c r="TEF49" s="134"/>
      <c r="TEG49" s="134"/>
      <c r="TEH49" s="134"/>
      <c r="TEI49" s="134"/>
      <c r="TEJ49" s="134"/>
      <c r="TEK49" s="134"/>
      <c r="TEL49" s="134"/>
      <c r="TEM49" s="134"/>
      <c r="TEN49" s="134"/>
      <c r="TEO49" s="134"/>
      <c r="TEP49" s="134"/>
      <c r="TEQ49" s="134"/>
      <c r="TER49" s="134"/>
      <c r="TES49" s="134"/>
      <c r="TET49" s="134"/>
      <c r="TEU49" s="134"/>
      <c r="TEV49" s="134"/>
      <c r="TEW49" s="134"/>
      <c r="TEX49" s="134"/>
      <c r="TEY49" s="134"/>
      <c r="TEZ49" s="134"/>
      <c r="TFA49" s="134"/>
      <c r="TFB49" s="134"/>
      <c r="TFC49" s="134"/>
      <c r="TFD49" s="134"/>
      <c r="TFE49" s="134"/>
      <c r="TFF49" s="134"/>
      <c r="TFG49" s="134"/>
      <c r="TFH49" s="134"/>
      <c r="TFI49" s="134"/>
      <c r="TFJ49" s="134"/>
      <c r="TFK49" s="134"/>
      <c r="TFL49" s="134"/>
      <c r="TFM49" s="134"/>
      <c r="TFN49" s="134"/>
      <c r="TFO49" s="134"/>
      <c r="TFP49" s="134"/>
      <c r="TFQ49" s="134"/>
      <c r="TFR49" s="134"/>
      <c r="TFS49" s="134"/>
      <c r="TFT49" s="134"/>
      <c r="TFU49" s="134"/>
      <c r="TFV49" s="134"/>
      <c r="TFW49" s="134"/>
      <c r="TFX49" s="134"/>
      <c r="TFY49" s="134"/>
      <c r="TFZ49" s="134"/>
      <c r="TGA49" s="134"/>
      <c r="TGB49" s="134"/>
      <c r="TGC49" s="134"/>
      <c r="TGD49" s="134"/>
      <c r="TGE49" s="134"/>
      <c r="TGF49" s="134"/>
      <c r="TGG49" s="134"/>
      <c r="TGH49" s="134"/>
      <c r="TGI49" s="134"/>
      <c r="TGJ49" s="134"/>
      <c r="TGK49" s="134"/>
      <c r="TGL49" s="134"/>
      <c r="TGM49" s="134"/>
      <c r="TGN49" s="134"/>
      <c r="TGO49" s="134"/>
      <c r="TGP49" s="134"/>
      <c r="TGQ49" s="134"/>
      <c r="TGR49" s="134"/>
      <c r="TGS49" s="134"/>
      <c r="TGT49" s="134"/>
      <c r="TGU49" s="134"/>
      <c r="TGV49" s="134"/>
      <c r="TGW49" s="134"/>
      <c r="TGX49" s="134"/>
      <c r="TGY49" s="134"/>
      <c r="TGZ49" s="134"/>
      <c r="THA49" s="134"/>
      <c r="THB49" s="134"/>
      <c r="THC49" s="134"/>
      <c r="THD49" s="134"/>
      <c r="THE49" s="134"/>
      <c r="THF49" s="134"/>
      <c r="THG49" s="134"/>
      <c r="THH49" s="134"/>
      <c r="THI49" s="134"/>
      <c r="THJ49" s="134"/>
      <c r="THK49" s="134"/>
      <c r="THL49" s="134"/>
      <c r="THM49" s="134"/>
      <c r="THN49" s="134"/>
      <c r="THO49" s="134"/>
      <c r="THP49" s="134"/>
      <c r="THQ49" s="134"/>
      <c r="THR49" s="134"/>
      <c r="THS49" s="134"/>
      <c r="THT49" s="134"/>
      <c r="THU49" s="134"/>
      <c r="THV49" s="134"/>
      <c r="THW49" s="134"/>
      <c r="THX49" s="134"/>
      <c r="THY49" s="134"/>
      <c r="THZ49" s="134"/>
      <c r="TIA49" s="134"/>
      <c r="TIB49" s="134"/>
      <c r="TIC49" s="134"/>
      <c r="TID49" s="134"/>
      <c r="TIE49" s="134"/>
      <c r="TIF49" s="134"/>
      <c r="TIG49" s="134"/>
      <c r="TIH49" s="134"/>
      <c r="TII49" s="134"/>
      <c r="TIJ49" s="134"/>
      <c r="TIK49" s="134"/>
      <c r="TIL49" s="134"/>
      <c r="TIM49" s="134"/>
      <c r="TIN49" s="134"/>
      <c r="TIO49" s="134"/>
      <c r="TIP49" s="134"/>
      <c r="TIQ49" s="134"/>
      <c r="TIR49" s="134"/>
      <c r="TIS49" s="134"/>
      <c r="TIT49" s="134"/>
      <c r="TIU49" s="134"/>
      <c r="TIV49" s="134"/>
      <c r="TIW49" s="134"/>
      <c r="TIX49" s="134"/>
      <c r="TIY49" s="134"/>
      <c r="TIZ49" s="134"/>
      <c r="TJA49" s="134"/>
      <c r="TJB49" s="134"/>
      <c r="TJC49" s="134"/>
      <c r="TJD49" s="134"/>
      <c r="TJE49" s="134"/>
      <c r="TJF49" s="134"/>
      <c r="TJG49" s="134"/>
      <c r="TJH49" s="134"/>
      <c r="TJI49" s="134"/>
      <c r="TJJ49" s="134"/>
      <c r="TJK49" s="134"/>
      <c r="TJL49" s="134"/>
      <c r="TJM49" s="134"/>
      <c r="TJN49" s="134"/>
      <c r="TJO49" s="134"/>
      <c r="TJP49" s="134"/>
      <c r="TJQ49" s="134"/>
      <c r="TJR49" s="134"/>
      <c r="TJS49" s="134"/>
      <c r="TJT49" s="134"/>
      <c r="TJU49" s="134"/>
      <c r="TJV49" s="134"/>
      <c r="TJW49" s="134"/>
      <c r="TJX49" s="134"/>
      <c r="TJY49" s="134"/>
      <c r="TJZ49" s="134"/>
      <c r="TKA49" s="134"/>
      <c r="TKB49" s="134"/>
      <c r="TKC49" s="134"/>
      <c r="TKD49" s="134"/>
      <c r="TKE49" s="134"/>
      <c r="TKF49" s="134"/>
      <c r="TKG49" s="134"/>
      <c r="TKH49" s="134"/>
      <c r="TKI49" s="134"/>
      <c r="TKJ49" s="134"/>
      <c r="TKK49" s="134"/>
      <c r="TKL49" s="134"/>
      <c r="TKM49" s="134"/>
      <c r="TKN49" s="134"/>
      <c r="TKO49" s="134"/>
      <c r="TKP49" s="134"/>
      <c r="TKQ49" s="134"/>
      <c r="TKR49" s="134"/>
      <c r="TKS49" s="134"/>
      <c r="TKT49" s="134"/>
      <c r="TKU49" s="134"/>
      <c r="TKV49" s="134"/>
      <c r="TKW49" s="134"/>
      <c r="TKX49" s="134"/>
      <c r="TKY49" s="134"/>
      <c r="TKZ49" s="134"/>
      <c r="TLA49" s="134"/>
      <c r="TLB49" s="134"/>
      <c r="TLC49" s="134"/>
      <c r="TLD49" s="134"/>
      <c r="TLE49" s="134"/>
      <c r="TLF49" s="134"/>
      <c r="TLG49" s="134"/>
      <c r="TLH49" s="134"/>
      <c r="TLI49" s="134"/>
      <c r="TLJ49" s="134"/>
      <c r="TLK49" s="134"/>
      <c r="TLL49" s="134"/>
      <c r="TLM49" s="134"/>
      <c r="TLN49" s="134"/>
      <c r="TLO49" s="134"/>
      <c r="TLP49" s="134"/>
      <c r="TLQ49" s="134"/>
      <c r="TLR49" s="134"/>
      <c r="TLS49" s="134"/>
      <c r="TLT49" s="134"/>
      <c r="TLU49" s="134"/>
      <c r="TLV49" s="134"/>
      <c r="TLW49" s="134"/>
      <c r="TLX49" s="134"/>
      <c r="TLY49" s="134"/>
      <c r="TLZ49" s="134"/>
      <c r="TMA49" s="134"/>
      <c r="TMB49" s="134"/>
      <c r="TMC49" s="134"/>
      <c r="TMD49" s="134"/>
      <c r="TME49" s="134"/>
      <c r="TMF49" s="134"/>
      <c r="TMG49" s="134"/>
      <c r="TMH49" s="134"/>
      <c r="TMI49" s="134"/>
      <c r="TMJ49" s="134"/>
      <c r="TMK49" s="134"/>
      <c r="TML49" s="134"/>
      <c r="TMM49" s="134"/>
      <c r="TMN49" s="134"/>
      <c r="TMO49" s="134"/>
      <c r="TMP49" s="134"/>
      <c r="TMQ49" s="134"/>
      <c r="TMR49" s="134"/>
      <c r="TMS49" s="134"/>
      <c r="TMT49" s="134"/>
      <c r="TMU49" s="134"/>
      <c r="TMV49" s="134"/>
      <c r="TMW49" s="134"/>
      <c r="TMX49" s="134"/>
      <c r="TMY49" s="134"/>
      <c r="TMZ49" s="134"/>
      <c r="TNA49" s="134"/>
      <c r="TNB49" s="134"/>
      <c r="TNC49" s="134"/>
      <c r="TND49" s="134"/>
      <c r="TNE49" s="134"/>
      <c r="TNF49" s="134"/>
      <c r="TNG49" s="134"/>
      <c r="TNH49" s="134"/>
      <c r="TNI49" s="134"/>
      <c r="TNJ49" s="134"/>
      <c r="TNK49" s="134"/>
      <c r="TNL49" s="134"/>
      <c r="TNM49" s="134"/>
      <c r="TNN49" s="134"/>
      <c r="TNO49" s="134"/>
      <c r="TNP49" s="134"/>
      <c r="TNQ49" s="134"/>
      <c r="TNR49" s="134"/>
      <c r="TNS49" s="134"/>
      <c r="TNT49" s="134"/>
      <c r="TNU49" s="134"/>
      <c r="TNV49" s="134"/>
      <c r="TNW49" s="134"/>
      <c r="TNX49" s="134"/>
      <c r="TNY49" s="134"/>
      <c r="TNZ49" s="134"/>
      <c r="TOA49" s="134"/>
      <c r="TOB49" s="134"/>
      <c r="TOC49" s="134"/>
      <c r="TOD49" s="134"/>
      <c r="TOE49" s="134"/>
      <c r="TOF49" s="134"/>
      <c r="TOG49" s="134"/>
      <c r="TOH49" s="134"/>
      <c r="TOI49" s="134"/>
      <c r="TOJ49" s="134"/>
      <c r="TOK49" s="134"/>
      <c r="TOL49" s="134"/>
      <c r="TOM49" s="134"/>
      <c r="TON49" s="134"/>
      <c r="TOO49" s="134"/>
      <c r="TOP49" s="134"/>
      <c r="TOQ49" s="134"/>
      <c r="TOR49" s="134"/>
      <c r="TOS49" s="134"/>
      <c r="TOT49" s="134"/>
      <c r="TOU49" s="134"/>
      <c r="TOV49" s="134"/>
      <c r="TOW49" s="134"/>
      <c r="TOX49" s="134"/>
      <c r="TOY49" s="134"/>
      <c r="TOZ49" s="134"/>
      <c r="TPA49" s="134"/>
      <c r="TPB49" s="134"/>
      <c r="TPC49" s="134"/>
      <c r="TPD49" s="134"/>
      <c r="TPE49" s="134"/>
      <c r="TPF49" s="134"/>
      <c r="TPG49" s="134"/>
      <c r="TPH49" s="134"/>
      <c r="TPI49" s="134"/>
      <c r="TPJ49" s="134"/>
      <c r="TPK49" s="134"/>
      <c r="TPL49" s="134"/>
      <c r="TPM49" s="134"/>
      <c r="TPN49" s="134"/>
      <c r="TPO49" s="134"/>
      <c r="TPP49" s="134"/>
      <c r="TPQ49" s="134"/>
      <c r="TPR49" s="134"/>
      <c r="TPS49" s="134"/>
      <c r="TPT49" s="134"/>
      <c r="TPU49" s="134"/>
      <c r="TPV49" s="134"/>
      <c r="TPW49" s="134"/>
      <c r="TPX49" s="134"/>
      <c r="TPY49" s="134"/>
      <c r="TPZ49" s="134"/>
      <c r="TQA49" s="134"/>
      <c r="TQB49" s="134"/>
      <c r="TQC49" s="134"/>
      <c r="TQD49" s="134"/>
      <c r="TQE49" s="134"/>
      <c r="TQF49" s="134"/>
      <c r="TQG49" s="134"/>
      <c r="TQH49" s="134"/>
      <c r="TQI49" s="134"/>
      <c r="TQJ49" s="134"/>
      <c r="TQK49" s="134"/>
      <c r="TQL49" s="134"/>
      <c r="TQM49" s="134"/>
      <c r="TQN49" s="134"/>
      <c r="TQO49" s="134"/>
      <c r="TQP49" s="134"/>
      <c r="TQQ49" s="134"/>
      <c r="TQR49" s="134"/>
      <c r="TQS49" s="134"/>
      <c r="TQT49" s="134"/>
      <c r="TQU49" s="134"/>
      <c r="TQV49" s="134"/>
      <c r="TQW49" s="134"/>
      <c r="TQX49" s="134"/>
      <c r="TQY49" s="134"/>
      <c r="TQZ49" s="134"/>
      <c r="TRA49" s="134"/>
      <c r="TRB49" s="134"/>
      <c r="TRC49" s="134"/>
      <c r="TRD49" s="134"/>
      <c r="TRE49" s="134"/>
      <c r="TRF49" s="134"/>
      <c r="TRG49" s="134"/>
      <c r="TRH49" s="134"/>
      <c r="TRI49" s="134"/>
      <c r="TRJ49" s="134"/>
      <c r="TRK49" s="134"/>
      <c r="TRL49" s="134"/>
      <c r="TRM49" s="134"/>
      <c r="TRN49" s="134"/>
      <c r="TRO49" s="134"/>
      <c r="TRP49" s="134"/>
      <c r="TRQ49" s="134"/>
      <c r="TRR49" s="134"/>
      <c r="TRS49" s="134"/>
      <c r="TRT49" s="134"/>
      <c r="TRU49" s="134"/>
      <c r="TRV49" s="134"/>
      <c r="TRW49" s="134"/>
      <c r="TRX49" s="134"/>
      <c r="TRY49" s="134"/>
      <c r="TRZ49" s="134"/>
      <c r="TSA49" s="134"/>
      <c r="TSB49" s="134"/>
      <c r="TSC49" s="134"/>
      <c r="TSD49" s="134"/>
      <c r="TSE49" s="134"/>
      <c r="TSF49" s="134"/>
      <c r="TSG49" s="134"/>
      <c r="TSH49" s="134"/>
      <c r="TSI49" s="134"/>
      <c r="TSJ49" s="134"/>
      <c r="TSK49" s="134"/>
      <c r="TSL49" s="134"/>
      <c r="TSM49" s="134"/>
      <c r="TSN49" s="134"/>
      <c r="TSO49" s="134"/>
      <c r="TSP49" s="134"/>
      <c r="TSQ49" s="134"/>
      <c r="TSR49" s="134"/>
      <c r="TSS49" s="134"/>
      <c r="TST49" s="134"/>
      <c r="TSU49" s="134"/>
      <c r="TSV49" s="134"/>
      <c r="TSW49" s="134"/>
      <c r="TSX49" s="134"/>
      <c r="TSY49" s="134"/>
      <c r="TSZ49" s="134"/>
      <c r="TTA49" s="134"/>
      <c r="TTB49" s="134"/>
      <c r="TTC49" s="134"/>
      <c r="TTD49" s="134"/>
      <c r="TTE49" s="134"/>
      <c r="TTF49" s="134"/>
      <c r="TTG49" s="134"/>
      <c r="TTH49" s="134"/>
      <c r="TTI49" s="134"/>
      <c r="TTJ49" s="134"/>
      <c r="TTK49" s="134"/>
      <c r="TTL49" s="134"/>
      <c r="TTM49" s="134"/>
      <c r="TTN49" s="134"/>
      <c r="TTO49" s="134"/>
      <c r="TTP49" s="134"/>
      <c r="TTQ49" s="134"/>
      <c r="TTR49" s="134"/>
      <c r="TTS49" s="134"/>
      <c r="TTT49" s="134"/>
      <c r="TTU49" s="134"/>
      <c r="TTV49" s="134"/>
      <c r="TTW49" s="134"/>
      <c r="TTX49" s="134"/>
      <c r="TTY49" s="134"/>
      <c r="TTZ49" s="134"/>
      <c r="TUA49" s="134"/>
      <c r="TUB49" s="134"/>
      <c r="TUC49" s="134"/>
      <c r="TUD49" s="134"/>
      <c r="TUE49" s="134"/>
      <c r="TUF49" s="134"/>
      <c r="TUG49" s="134"/>
      <c r="TUH49" s="134"/>
      <c r="TUI49" s="134"/>
      <c r="TUJ49" s="134"/>
      <c r="TUK49" s="134"/>
      <c r="TUL49" s="134"/>
      <c r="TUM49" s="134"/>
      <c r="TUN49" s="134"/>
      <c r="TUO49" s="134"/>
      <c r="TUP49" s="134"/>
      <c r="TUQ49" s="134"/>
      <c r="TUR49" s="134"/>
      <c r="TUS49" s="134"/>
      <c r="TUT49" s="134"/>
      <c r="TUU49" s="134"/>
      <c r="TUV49" s="134"/>
      <c r="TUW49" s="134"/>
      <c r="TUX49" s="134"/>
      <c r="TUY49" s="134"/>
      <c r="TUZ49" s="134"/>
      <c r="TVA49" s="134"/>
      <c r="TVB49" s="134"/>
      <c r="TVC49" s="134"/>
      <c r="TVD49" s="134"/>
      <c r="TVE49" s="134"/>
      <c r="TVF49" s="134"/>
      <c r="TVG49" s="134"/>
      <c r="TVH49" s="134"/>
      <c r="TVI49" s="134"/>
      <c r="TVJ49" s="134"/>
      <c r="TVK49" s="134"/>
      <c r="TVL49" s="134"/>
      <c r="TVM49" s="134"/>
      <c r="TVN49" s="134"/>
      <c r="TVO49" s="134"/>
      <c r="TVP49" s="134"/>
      <c r="TVQ49" s="134"/>
      <c r="TVR49" s="134"/>
      <c r="TVS49" s="134"/>
      <c r="TVT49" s="134"/>
      <c r="TVU49" s="134"/>
      <c r="TVV49" s="134"/>
      <c r="TVW49" s="134"/>
      <c r="TVX49" s="134"/>
      <c r="TVY49" s="134"/>
      <c r="TVZ49" s="134"/>
      <c r="TWA49" s="134"/>
      <c r="TWB49" s="134"/>
      <c r="TWC49" s="134"/>
      <c r="TWD49" s="134"/>
      <c r="TWE49" s="134"/>
      <c r="TWF49" s="134"/>
      <c r="TWG49" s="134"/>
      <c r="TWH49" s="134"/>
      <c r="TWI49" s="134"/>
      <c r="TWJ49" s="134"/>
      <c r="TWK49" s="134"/>
      <c r="TWL49" s="134"/>
      <c r="TWM49" s="134"/>
      <c r="TWN49" s="134"/>
      <c r="TWO49" s="134"/>
      <c r="TWP49" s="134"/>
      <c r="TWQ49" s="134"/>
      <c r="TWR49" s="134"/>
      <c r="TWS49" s="134"/>
      <c r="TWT49" s="134"/>
      <c r="TWU49" s="134"/>
      <c r="TWV49" s="134"/>
      <c r="TWW49" s="134"/>
      <c r="TWX49" s="134"/>
      <c r="TWY49" s="134"/>
      <c r="TWZ49" s="134"/>
      <c r="TXA49" s="134"/>
      <c r="TXB49" s="134"/>
      <c r="TXC49" s="134"/>
      <c r="TXD49" s="134"/>
      <c r="TXE49" s="134"/>
      <c r="TXF49" s="134"/>
      <c r="TXG49" s="134"/>
      <c r="TXH49" s="134"/>
      <c r="TXI49" s="134"/>
      <c r="TXJ49" s="134"/>
      <c r="TXK49" s="134"/>
      <c r="TXL49" s="134"/>
      <c r="TXM49" s="134"/>
      <c r="TXN49" s="134"/>
      <c r="TXO49" s="134"/>
      <c r="TXP49" s="134"/>
      <c r="TXQ49" s="134"/>
      <c r="TXR49" s="134"/>
      <c r="TXS49" s="134"/>
      <c r="TXT49" s="134"/>
      <c r="TXU49" s="134"/>
      <c r="TXV49" s="134"/>
      <c r="TXW49" s="134"/>
      <c r="TXX49" s="134"/>
      <c r="TXY49" s="134"/>
      <c r="TXZ49" s="134"/>
      <c r="TYA49" s="134"/>
      <c r="TYB49" s="134"/>
      <c r="TYC49" s="134"/>
      <c r="TYD49" s="134"/>
      <c r="TYE49" s="134"/>
      <c r="TYF49" s="134"/>
      <c r="TYG49" s="134"/>
      <c r="TYH49" s="134"/>
      <c r="TYI49" s="134"/>
      <c r="TYJ49" s="134"/>
      <c r="TYK49" s="134"/>
      <c r="TYL49" s="134"/>
      <c r="TYM49" s="134"/>
      <c r="TYN49" s="134"/>
      <c r="TYO49" s="134"/>
      <c r="TYP49" s="134"/>
      <c r="TYQ49" s="134"/>
      <c r="TYR49" s="134"/>
      <c r="TYS49" s="134"/>
      <c r="TYT49" s="134"/>
      <c r="TYU49" s="134"/>
      <c r="TYV49" s="134"/>
      <c r="TYW49" s="134"/>
      <c r="TYX49" s="134"/>
      <c r="TYY49" s="134"/>
      <c r="TYZ49" s="134"/>
      <c r="TZA49" s="134"/>
      <c r="TZB49" s="134"/>
      <c r="TZC49" s="134"/>
      <c r="TZD49" s="134"/>
      <c r="TZE49" s="134"/>
      <c r="TZF49" s="134"/>
      <c r="TZG49" s="134"/>
      <c r="TZH49" s="134"/>
      <c r="TZI49" s="134"/>
      <c r="TZJ49" s="134"/>
      <c r="TZK49" s="134"/>
      <c r="TZL49" s="134"/>
      <c r="TZM49" s="134"/>
      <c r="TZN49" s="134"/>
      <c r="TZO49" s="134"/>
      <c r="TZP49" s="134"/>
      <c r="TZQ49" s="134"/>
      <c r="TZR49" s="134"/>
      <c r="TZS49" s="134"/>
      <c r="TZT49" s="134"/>
      <c r="TZU49" s="134"/>
      <c r="TZV49" s="134"/>
      <c r="TZW49" s="134"/>
      <c r="TZX49" s="134"/>
      <c r="TZY49" s="134"/>
      <c r="TZZ49" s="134"/>
      <c r="UAA49" s="134"/>
      <c r="UAB49" s="134"/>
      <c r="UAC49" s="134"/>
      <c r="UAD49" s="134"/>
      <c r="UAE49" s="134"/>
      <c r="UAF49" s="134"/>
      <c r="UAG49" s="134"/>
      <c r="UAH49" s="134"/>
      <c r="UAI49" s="134"/>
      <c r="UAJ49" s="134"/>
      <c r="UAK49" s="134"/>
      <c r="UAL49" s="134"/>
      <c r="UAM49" s="134"/>
      <c r="UAN49" s="134"/>
      <c r="UAO49" s="134"/>
      <c r="UAP49" s="134"/>
      <c r="UAQ49" s="134"/>
      <c r="UAR49" s="134"/>
      <c r="UAS49" s="134"/>
      <c r="UAT49" s="134"/>
      <c r="UAU49" s="134"/>
      <c r="UAV49" s="134"/>
      <c r="UAW49" s="134"/>
      <c r="UAX49" s="134"/>
      <c r="UAY49" s="134"/>
      <c r="UAZ49" s="134"/>
      <c r="UBA49" s="134"/>
      <c r="UBB49" s="134"/>
      <c r="UBC49" s="134"/>
      <c r="UBD49" s="134"/>
      <c r="UBE49" s="134"/>
      <c r="UBF49" s="134"/>
      <c r="UBG49" s="134"/>
      <c r="UBH49" s="134"/>
      <c r="UBI49" s="134"/>
      <c r="UBJ49" s="134"/>
      <c r="UBK49" s="134"/>
      <c r="UBL49" s="134"/>
      <c r="UBM49" s="134"/>
      <c r="UBN49" s="134"/>
      <c r="UBO49" s="134"/>
      <c r="UBP49" s="134"/>
      <c r="UBQ49" s="134"/>
      <c r="UBR49" s="134"/>
      <c r="UBS49" s="134"/>
      <c r="UBT49" s="134"/>
      <c r="UBU49" s="134"/>
      <c r="UBV49" s="134"/>
      <c r="UBW49" s="134"/>
      <c r="UBX49" s="134"/>
      <c r="UBY49" s="134"/>
      <c r="UBZ49" s="134"/>
      <c r="UCA49" s="134"/>
      <c r="UCB49" s="134"/>
      <c r="UCC49" s="134"/>
      <c r="UCD49" s="134"/>
      <c r="UCE49" s="134"/>
      <c r="UCF49" s="134"/>
      <c r="UCG49" s="134"/>
      <c r="UCH49" s="134"/>
      <c r="UCI49" s="134"/>
      <c r="UCJ49" s="134"/>
      <c r="UCK49" s="134"/>
      <c r="UCL49" s="134"/>
      <c r="UCM49" s="134"/>
      <c r="UCN49" s="134"/>
      <c r="UCO49" s="134"/>
      <c r="UCP49" s="134"/>
      <c r="UCQ49" s="134"/>
      <c r="UCR49" s="134"/>
      <c r="UCS49" s="134"/>
      <c r="UCT49" s="134"/>
      <c r="UCU49" s="134"/>
      <c r="UCV49" s="134"/>
      <c r="UCW49" s="134"/>
      <c r="UCX49" s="134"/>
      <c r="UCY49" s="134"/>
      <c r="UCZ49" s="134"/>
      <c r="UDA49" s="134"/>
      <c r="UDB49" s="134"/>
      <c r="UDC49" s="134"/>
      <c r="UDD49" s="134"/>
      <c r="UDE49" s="134"/>
      <c r="UDF49" s="134"/>
      <c r="UDG49" s="134"/>
      <c r="UDH49" s="134"/>
      <c r="UDI49" s="134"/>
      <c r="UDJ49" s="134"/>
      <c r="UDK49" s="134"/>
      <c r="UDL49" s="134"/>
      <c r="UDM49" s="134"/>
      <c r="UDN49" s="134"/>
      <c r="UDO49" s="134"/>
      <c r="UDP49" s="134"/>
      <c r="UDQ49" s="134"/>
      <c r="UDR49" s="134"/>
      <c r="UDS49" s="134"/>
      <c r="UDT49" s="134"/>
      <c r="UDU49" s="134"/>
      <c r="UDV49" s="134"/>
      <c r="UDW49" s="134"/>
      <c r="UDX49" s="134"/>
      <c r="UDY49" s="134"/>
      <c r="UDZ49" s="134"/>
      <c r="UEA49" s="134"/>
      <c r="UEB49" s="134"/>
      <c r="UEC49" s="134"/>
      <c r="UED49" s="134"/>
      <c r="UEE49" s="134"/>
      <c r="UEF49" s="134"/>
      <c r="UEG49" s="134"/>
      <c r="UEH49" s="134"/>
      <c r="UEI49" s="134"/>
      <c r="UEJ49" s="134"/>
      <c r="UEK49" s="134"/>
      <c r="UEL49" s="134"/>
      <c r="UEM49" s="134"/>
      <c r="UEN49" s="134"/>
      <c r="UEO49" s="134"/>
      <c r="UEP49" s="134"/>
      <c r="UEQ49" s="134"/>
      <c r="UER49" s="134"/>
      <c r="UES49" s="134"/>
      <c r="UET49" s="134"/>
      <c r="UEU49" s="134"/>
      <c r="UEV49" s="134"/>
      <c r="UEW49" s="134"/>
      <c r="UEX49" s="134"/>
      <c r="UEY49" s="134"/>
      <c r="UEZ49" s="134"/>
      <c r="UFA49" s="134"/>
      <c r="UFB49" s="134"/>
      <c r="UFC49" s="134"/>
      <c r="UFD49" s="134"/>
      <c r="UFE49" s="134"/>
      <c r="UFF49" s="134"/>
      <c r="UFG49" s="134"/>
      <c r="UFH49" s="134"/>
      <c r="UFI49" s="134"/>
      <c r="UFJ49" s="134"/>
      <c r="UFK49" s="134"/>
      <c r="UFL49" s="134"/>
      <c r="UFM49" s="134"/>
      <c r="UFN49" s="134"/>
      <c r="UFO49" s="134"/>
      <c r="UFP49" s="134"/>
      <c r="UFQ49" s="134"/>
      <c r="UFR49" s="134"/>
      <c r="UFS49" s="134"/>
      <c r="UFT49" s="134"/>
      <c r="UFU49" s="134"/>
      <c r="UFV49" s="134"/>
      <c r="UFW49" s="134"/>
      <c r="UFX49" s="134"/>
      <c r="UFY49" s="134"/>
      <c r="UFZ49" s="134"/>
      <c r="UGA49" s="134"/>
      <c r="UGB49" s="134"/>
      <c r="UGC49" s="134"/>
      <c r="UGD49" s="134"/>
      <c r="UGE49" s="134"/>
      <c r="UGF49" s="134"/>
      <c r="UGG49" s="134"/>
      <c r="UGH49" s="134"/>
      <c r="UGI49" s="134"/>
      <c r="UGJ49" s="134"/>
      <c r="UGK49" s="134"/>
      <c r="UGL49" s="134"/>
      <c r="UGM49" s="134"/>
      <c r="UGN49" s="134"/>
      <c r="UGO49" s="134"/>
      <c r="UGP49" s="134"/>
      <c r="UGQ49" s="134"/>
      <c r="UGR49" s="134"/>
      <c r="UGS49" s="134"/>
      <c r="UGT49" s="134"/>
      <c r="UGU49" s="134"/>
      <c r="UGV49" s="134"/>
      <c r="UGW49" s="134"/>
      <c r="UGX49" s="134"/>
      <c r="UGY49" s="134"/>
      <c r="UGZ49" s="134"/>
      <c r="UHA49" s="134"/>
      <c r="UHB49" s="134"/>
      <c r="UHC49" s="134"/>
      <c r="UHD49" s="134"/>
      <c r="UHE49" s="134"/>
      <c r="UHF49" s="134"/>
      <c r="UHG49" s="134"/>
      <c r="UHH49" s="134"/>
      <c r="UHI49" s="134"/>
      <c r="UHJ49" s="134"/>
      <c r="UHK49" s="134"/>
      <c r="UHL49" s="134"/>
      <c r="UHM49" s="134"/>
      <c r="UHN49" s="134"/>
      <c r="UHO49" s="134"/>
      <c r="UHP49" s="134"/>
      <c r="UHQ49" s="134"/>
      <c r="UHR49" s="134"/>
      <c r="UHS49" s="134"/>
      <c r="UHT49" s="134"/>
      <c r="UHU49" s="134"/>
      <c r="UHV49" s="134"/>
      <c r="UHW49" s="134"/>
      <c r="UHX49" s="134"/>
      <c r="UHY49" s="134"/>
      <c r="UHZ49" s="134"/>
      <c r="UIA49" s="134"/>
      <c r="UIB49" s="134"/>
      <c r="UIC49" s="134"/>
      <c r="UID49" s="134"/>
      <c r="UIE49" s="134"/>
      <c r="UIF49" s="134"/>
      <c r="UIG49" s="134"/>
      <c r="UIH49" s="134"/>
      <c r="UII49" s="134"/>
      <c r="UIJ49" s="134"/>
      <c r="UIK49" s="134"/>
      <c r="UIL49" s="134"/>
      <c r="UIM49" s="134"/>
      <c r="UIN49" s="134"/>
      <c r="UIO49" s="134"/>
      <c r="UIP49" s="134"/>
      <c r="UIQ49" s="134"/>
      <c r="UIR49" s="134"/>
      <c r="UIS49" s="134"/>
      <c r="UIT49" s="134"/>
      <c r="UIU49" s="134"/>
      <c r="UIV49" s="134"/>
      <c r="UIW49" s="134"/>
      <c r="UIX49" s="134"/>
      <c r="UIY49" s="134"/>
      <c r="UIZ49" s="134"/>
      <c r="UJA49" s="134"/>
      <c r="UJB49" s="134"/>
      <c r="UJC49" s="134"/>
      <c r="UJD49" s="134"/>
      <c r="UJE49" s="134"/>
      <c r="UJF49" s="134"/>
      <c r="UJG49" s="134"/>
      <c r="UJH49" s="134"/>
      <c r="UJI49" s="134"/>
      <c r="UJJ49" s="134"/>
      <c r="UJK49" s="134"/>
      <c r="UJL49" s="134"/>
      <c r="UJM49" s="134"/>
      <c r="UJN49" s="134"/>
      <c r="UJO49" s="134"/>
      <c r="UJP49" s="134"/>
      <c r="UJQ49" s="134"/>
      <c r="UJR49" s="134"/>
      <c r="UJS49" s="134"/>
      <c r="UJT49" s="134"/>
      <c r="UJU49" s="134"/>
      <c r="UJV49" s="134"/>
      <c r="UJW49" s="134"/>
      <c r="UJX49" s="134"/>
      <c r="UJY49" s="134"/>
      <c r="UJZ49" s="134"/>
      <c r="UKA49" s="134"/>
      <c r="UKB49" s="134"/>
      <c r="UKC49" s="134"/>
      <c r="UKD49" s="134"/>
      <c r="UKE49" s="134"/>
      <c r="UKF49" s="134"/>
      <c r="UKG49" s="134"/>
      <c r="UKH49" s="134"/>
      <c r="UKI49" s="134"/>
      <c r="UKJ49" s="134"/>
      <c r="UKK49" s="134"/>
      <c r="UKL49" s="134"/>
      <c r="UKM49" s="134"/>
      <c r="UKN49" s="134"/>
      <c r="UKO49" s="134"/>
      <c r="UKP49" s="134"/>
      <c r="UKQ49" s="134"/>
      <c r="UKR49" s="134"/>
      <c r="UKS49" s="134"/>
      <c r="UKT49" s="134"/>
      <c r="UKU49" s="134"/>
      <c r="UKV49" s="134"/>
      <c r="UKW49" s="134"/>
      <c r="UKX49" s="134"/>
      <c r="UKY49" s="134"/>
      <c r="UKZ49" s="134"/>
      <c r="ULA49" s="134"/>
      <c r="ULB49" s="134"/>
      <c r="ULC49" s="134"/>
      <c r="ULD49" s="134"/>
      <c r="ULE49" s="134"/>
      <c r="ULF49" s="134"/>
      <c r="ULG49" s="134"/>
      <c r="ULH49" s="134"/>
      <c r="ULI49" s="134"/>
      <c r="ULJ49" s="134"/>
      <c r="ULK49" s="134"/>
      <c r="ULL49" s="134"/>
      <c r="ULM49" s="134"/>
      <c r="ULN49" s="134"/>
      <c r="ULO49" s="134"/>
      <c r="ULP49" s="134"/>
      <c r="ULQ49" s="134"/>
      <c r="ULR49" s="134"/>
      <c r="ULS49" s="134"/>
      <c r="ULT49" s="134"/>
      <c r="ULU49" s="134"/>
      <c r="ULV49" s="134"/>
      <c r="ULW49" s="134"/>
      <c r="ULX49" s="134"/>
      <c r="ULY49" s="134"/>
      <c r="ULZ49" s="134"/>
      <c r="UMA49" s="134"/>
      <c r="UMB49" s="134"/>
      <c r="UMC49" s="134"/>
      <c r="UMD49" s="134"/>
      <c r="UME49" s="134"/>
      <c r="UMF49" s="134"/>
      <c r="UMG49" s="134"/>
      <c r="UMH49" s="134"/>
      <c r="UMI49" s="134"/>
      <c r="UMJ49" s="134"/>
      <c r="UMK49" s="134"/>
      <c r="UML49" s="134"/>
      <c r="UMM49" s="134"/>
      <c r="UMN49" s="134"/>
      <c r="UMO49" s="134"/>
      <c r="UMP49" s="134"/>
      <c r="UMQ49" s="134"/>
      <c r="UMR49" s="134"/>
      <c r="UMS49" s="134"/>
      <c r="UMT49" s="134"/>
      <c r="UMU49" s="134"/>
      <c r="UMV49" s="134"/>
      <c r="UMW49" s="134"/>
      <c r="UMX49" s="134"/>
      <c r="UMY49" s="134"/>
      <c r="UMZ49" s="134"/>
      <c r="UNA49" s="134"/>
      <c r="UNB49" s="134"/>
      <c r="UNC49" s="134"/>
      <c r="UND49" s="134"/>
      <c r="UNE49" s="134"/>
      <c r="UNF49" s="134"/>
      <c r="UNG49" s="134"/>
      <c r="UNH49" s="134"/>
      <c r="UNI49" s="134"/>
      <c r="UNJ49" s="134"/>
      <c r="UNK49" s="134"/>
      <c r="UNL49" s="134"/>
      <c r="UNM49" s="134"/>
      <c r="UNN49" s="134"/>
      <c r="UNO49" s="134"/>
      <c r="UNP49" s="134"/>
      <c r="UNQ49" s="134"/>
      <c r="UNR49" s="134"/>
      <c r="UNS49" s="134"/>
      <c r="UNT49" s="134"/>
      <c r="UNU49" s="134"/>
      <c r="UNV49" s="134"/>
      <c r="UNW49" s="134"/>
      <c r="UNX49" s="134"/>
      <c r="UNY49" s="134"/>
      <c r="UNZ49" s="134"/>
      <c r="UOA49" s="134"/>
      <c r="UOB49" s="134"/>
      <c r="UOC49" s="134"/>
      <c r="UOD49" s="134"/>
      <c r="UOE49" s="134"/>
      <c r="UOF49" s="134"/>
      <c r="UOG49" s="134"/>
      <c r="UOH49" s="134"/>
      <c r="UOI49" s="134"/>
      <c r="UOJ49" s="134"/>
      <c r="UOK49" s="134"/>
      <c r="UOL49" s="134"/>
      <c r="UOM49" s="134"/>
      <c r="UON49" s="134"/>
      <c r="UOO49" s="134"/>
      <c r="UOP49" s="134"/>
      <c r="UOQ49" s="134"/>
      <c r="UOR49" s="134"/>
      <c r="UOS49" s="134"/>
      <c r="UOT49" s="134"/>
      <c r="UOU49" s="134"/>
      <c r="UOV49" s="134"/>
      <c r="UOW49" s="134"/>
      <c r="UOX49" s="134"/>
      <c r="UOY49" s="134"/>
      <c r="UOZ49" s="134"/>
      <c r="UPA49" s="134"/>
      <c r="UPB49" s="134"/>
      <c r="UPC49" s="134"/>
      <c r="UPD49" s="134"/>
      <c r="UPE49" s="134"/>
      <c r="UPF49" s="134"/>
      <c r="UPG49" s="134"/>
      <c r="UPH49" s="134"/>
      <c r="UPI49" s="134"/>
      <c r="UPJ49" s="134"/>
      <c r="UPK49" s="134"/>
      <c r="UPL49" s="134"/>
      <c r="UPM49" s="134"/>
      <c r="UPN49" s="134"/>
      <c r="UPO49" s="134"/>
      <c r="UPP49" s="134"/>
      <c r="UPQ49" s="134"/>
      <c r="UPR49" s="134"/>
      <c r="UPS49" s="134"/>
      <c r="UPT49" s="134"/>
      <c r="UPU49" s="134"/>
      <c r="UPV49" s="134"/>
      <c r="UPW49" s="134"/>
      <c r="UPX49" s="134"/>
      <c r="UPY49" s="134"/>
      <c r="UPZ49" s="134"/>
      <c r="UQA49" s="134"/>
      <c r="UQB49" s="134"/>
      <c r="UQC49" s="134"/>
      <c r="UQD49" s="134"/>
      <c r="UQE49" s="134"/>
      <c r="UQF49" s="134"/>
      <c r="UQG49" s="134"/>
      <c r="UQH49" s="134"/>
      <c r="UQI49" s="134"/>
      <c r="UQJ49" s="134"/>
      <c r="UQK49" s="134"/>
      <c r="UQL49" s="134"/>
      <c r="UQM49" s="134"/>
      <c r="UQN49" s="134"/>
      <c r="UQO49" s="134"/>
      <c r="UQP49" s="134"/>
      <c r="UQQ49" s="134"/>
      <c r="UQR49" s="134"/>
      <c r="UQS49" s="134"/>
      <c r="UQT49" s="134"/>
      <c r="UQU49" s="134"/>
      <c r="UQV49" s="134"/>
      <c r="UQW49" s="134"/>
      <c r="UQX49" s="134"/>
      <c r="UQY49" s="134"/>
      <c r="UQZ49" s="134"/>
      <c r="URA49" s="134"/>
      <c r="URB49" s="134"/>
      <c r="URC49" s="134"/>
      <c r="URD49" s="134"/>
      <c r="URE49" s="134"/>
      <c r="URF49" s="134"/>
      <c r="URG49" s="134"/>
      <c r="URH49" s="134"/>
      <c r="URI49" s="134"/>
      <c r="URJ49" s="134"/>
      <c r="URK49" s="134"/>
      <c r="URL49" s="134"/>
      <c r="URM49" s="134"/>
      <c r="URN49" s="134"/>
      <c r="URO49" s="134"/>
      <c r="URP49" s="134"/>
      <c r="URQ49" s="134"/>
      <c r="URR49" s="134"/>
      <c r="URS49" s="134"/>
      <c r="URT49" s="134"/>
      <c r="URU49" s="134"/>
      <c r="URV49" s="134"/>
      <c r="URW49" s="134"/>
      <c r="URX49" s="134"/>
      <c r="URY49" s="134"/>
      <c r="URZ49" s="134"/>
      <c r="USA49" s="134"/>
      <c r="USB49" s="134"/>
      <c r="USC49" s="134"/>
      <c r="USD49" s="134"/>
      <c r="USE49" s="134"/>
      <c r="USF49" s="134"/>
      <c r="USG49" s="134"/>
      <c r="USH49" s="134"/>
      <c r="USI49" s="134"/>
      <c r="USJ49" s="134"/>
      <c r="USK49" s="134"/>
      <c r="USL49" s="134"/>
      <c r="USM49" s="134"/>
      <c r="USN49" s="134"/>
      <c r="USO49" s="134"/>
      <c r="USP49" s="134"/>
      <c r="USQ49" s="134"/>
      <c r="USR49" s="134"/>
      <c r="USS49" s="134"/>
      <c r="UST49" s="134"/>
      <c r="USU49" s="134"/>
      <c r="USV49" s="134"/>
      <c r="USW49" s="134"/>
      <c r="USX49" s="134"/>
      <c r="USY49" s="134"/>
      <c r="USZ49" s="134"/>
      <c r="UTA49" s="134"/>
      <c r="UTB49" s="134"/>
      <c r="UTC49" s="134"/>
      <c r="UTD49" s="134"/>
      <c r="UTE49" s="134"/>
      <c r="UTF49" s="134"/>
      <c r="UTG49" s="134"/>
      <c r="UTH49" s="134"/>
      <c r="UTI49" s="134"/>
      <c r="UTJ49" s="134"/>
      <c r="UTK49" s="134"/>
      <c r="UTL49" s="134"/>
      <c r="UTM49" s="134"/>
      <c r="UTN49" s="134"/>
      <c r="UTO49" s="134"/>
      <c r="UTP49" s="134"/>
      <c r="UTQ49" s="134"/>
      <c r="UTR49" s="134"/>
      <c r="UTS49" s="134"/>
      <c r="UTT49" s="134"/>
      <c r="UTU49" s="134"/>
      <c r="UTV49" s="134"/>
      <c r="UTW49" s="134"/>
      <c r="UTX49" s="134"/>
      <c r="UTY49" s="134"/>
      <c r="UTZ49" s="134"/>
      <c r="UUA49" s="134"/>
      <c r="UUB49" s="134"/>
      <c r="UUC49" s="134"/>
      <c r="UUD49" s="134"/>
      <c r="UUE49" s="134"/>
      <c r="UUF49" s="134"/>
      <c r="UUG49" s="134"/>
      <c r="UUH49" s="134"/>
      <c r="UUI49" s="134"/>
      <c r="UUJ49" s="134"/>
      <c r="UUK49" s="134"/>
      <c r="UUL49" s="134"/>
      <c r="UUM49" s="134"/>
      <c r="UUN49" s="134"/>
      <c r="UUO49" s="134"/>
      <c r="UUP49" s="134"/>
      <c r="UUQ49" s="134"/>
      <c r="UUR49" s="134"/>
      <c r="UUS49" s="134"/>
      <c r="UUT49" s="134"/>
      <c r="UUU49" s="134"/>
      <c r="UUV49" s="134"/>
      <c r="UUW49" s="134"/>
      <c r="UUX49" s="134"/>
      <c r="UUY49" s="134"/>
      <c r="UUZ49" s="134"/>
      <c r="UVA49" s="134"/>
      <c r="UVB49" s="134"/>
      <c r="UVC49" s="134"/>
      <c r="UVD49" s="134"/>
      <c r="UVE49" s="134"/>
      <c r="UVF49" s="134"/>
      <c r="UVG49" s="134"/>
      <c r="UVH49" s="134"/>
      <c r="UVI49" s="134"/>
      <c r="UVJ49" s="134"/>
      <c r="UVK49" s="134"/>
      <c r="UVL49" s="134"/>
      <c r="UVM49" s="134"/>
      <c r="UVN49" s="134"/>
      <c r="UVO49" s="134"/>
      <c r="UVP49" s="134"/>
      <c r="UVQ49" s="134"/>
      <c r="UVR49" s="134"/>
      <c r="UVS49" s="134"/>
      <c r="UVT49" s="134"/>
      <c r="UVU49" s="134"/>
      <c r="UVV49" s="134"/>
      <c r="UVW49" s="134"/>
      <c r="UVX49" s="134"/>
      <c r="UVY49" s="134"/>
      <c r="UVZ49" s="134"/>
      <c r="UWA49" s="134"/>
      <c r="UWB49" s="134"/>
      <c r="UWC49" s="134"/>
      <c r="UWD49" s="134"/>
      <c r="UWE49" s="134"/>
      <c r="UWF49" s="134"/>
      <c r="UWG49" s="134"/>
      <c r="UWH49" s="134"/>
      <c r="UWI49" s="134"/>
      <c r="UWJ49" s="134"/>
      <c r="UWK49" s="134"/>
      <c r="UWL49" s="134"/>
      <c r="UWM49" s="134"/>
      <c r="UWN49" s="134"/>
      <c r="UWO49" s="134"/>
      <c r="UWP49" s="134"/>
      <c r="UWQ49" s="134"/>
      <c r="UWR49" s="134"/>
      <c r="UWS49" s="134"/>
      <c r="UWT49" s="134"/>
      <c r="UWU49" s="134"/>
      <c r="UWV49" s="134"/>
      <c r="UWW49" s="134"/>
      <c r="UWX49" s="134"/>
      <c r="UWY49" s="134"/>
      <c r="UWZ49" s="134"/>
      <c r="UXA49" s="134"/>
      <c r="UXB49" s="134"/>
      <c r="UXC49" s="134"/>
      <c r="UXD49" s="134"/>
      <c r="UXE49" s="134"/>
      <c r="UXF49" s="134"/>
      <c r="UXG49" s="134"/>
      <c r="UXH49" s="134"/>
      <c r="UXI49" s="134"/>
      <c r="UXJ49" s="134"/>
      <c r="UXK49" s="134"/>
      <c r="UXL49" s="134"/>
      <c r="UXM49" s="134"/>
      <c r="UXN49" s="134"/>
      <c r="UXO49" s="134"/>
      <c r="UXP49" s="134"/>
      <c r="UXQ49" s="134"/>
      <c r="UXR49" s="134"/>
      <c r="UXS49" s="134"/>
      <c r="UXT49" s="134"/>
      <c r="UXU49" s="134"/>
      <c r="UXV49" s="134"/>
      <c r="UXW49" s="134"/>
      <c r="UXX49" s="134"/>
      <c r="UXY49" s="134"/>
      <c r="UXZ49" s="134"/>
      <c r="UYA49" s="134"/>
      <c r="UYB49" s="134"/>
      <c r="UYC49" s="134"/>
      <c r="UYD49" s="134"/>
      <c r="UYE49" s="134"/>
      <c r="UYF49" s="134"/>
      <c r="UYG49" s="134"/>
      <c r="UYH49" s="134"/>
      <c r="UYI49" s="134"/>
      <c r="UYJ49" s="134"/>
      <c r="UYK49" s="134"/>
      <c r="UYL49" s="134"/>
      <c r="UYM49" s="134"/>
      <c r="UYN49" s="134"/>
      <c r="UYO49" s="134"/>
      <c r="UYP49" s="134"/>
      <c r="UYQ49" s="134"/>
      <c r="UYR49" s="134"/>
      <c r="UYS49" s="134"/>
      <c r="UYT49" s="134"/>
      <c r="UYU49" s="134"/>
      <c r="UYV49" s="134"/>
      <c r="UYW49" s="134"/>
      <c r="UYX49" s="134"/>
      <c r="UYY49" s="134"/>
      <c r="UYZ49" s="134"/>
      <c r="UZA49" s="134"/>
      <c r="UZB49" s="134"/>
      <c r="UZC49" s="134"/>
      <c r="UZD49" s="134"/>
      <c r="UZE49" s="134"/>
      <c r="UZF49" s="134"/>
      <c r="UZG49" s="134"/>
      <c r="UZH49" s="134"/>
      <c r="UZI49" s="134"/>
      <c r="UZJ49" s="134"/>
      <c r="UZK49" s="134"/>
      <c r="UZL49" s="134"/>
      <c r="UZM49" s="134"/>
      <c r="UZN49" s="134"/>
      <c r="UZO49" s="134"/>
      <c r="UZP49" s="134"/>
      <c r="UZQ49" s="134"/>
      <c r="UZR49" s="134"/>
      <c r="UZS49" s="134"/>
      <c r="UZT49" s="134"/>
      <c r="UZU49" s="134"/>
      <c r="UZV49" s="134"/>
      <c r="UZW49" s="134"/>
      <c r="UZX49" s="134"/>
      <c r="UZY49" s="134"/>
      <c r="UZZ49" s="134"/>
      <c r="VAA49" s="134"/>
      <c r="VAB49" s="134"/>
      <c r="VAC49" s="134"/>
      <c r="VAD49" s="134"/>
      <c r="VAE49" s="134"/>
      <c r="VAF49" s="134"/>
      <c r="VAG49" s="134"/>
      <c r="VAH49" s="134"/>
      <c r="VAI49" s="134"/>
      <c r="VAJ49" s="134"/>
      <c r="VAK49" s="134"/>
      <c r="VAL49" s="134"/>
      <c r="VAM49" s="134"/>
      <c r="VAN49" s="134"/>
      <c r="VAO49" s="134"/>
      <c r="VAP49" s="134"/>
      <c r="VAQ49" s="134"/>
      <c r="VAR49" s="134"/>
      <c r="VAS49" s="134"/>
      <c r="VAT49" s="134"/>
      <c r="VAU49" s="134"/>
      <c r="VAV49" s="134"/>
      <c r="VAW49" s="134"/>
      <c r="VAX49" s="134"/>
      <c r="VAY49" s="134"/>
      <c r="VAZ49" s="134"/>
      <c r="VBA49" s="134"/>
      <c r="VBB49" s="134"/>
      <c r="VBC49" s="134"/>
      <c r="VBD49" s="134"/>
      <c r="VBE49" s="134"/>
      <c r="VBF49" s="134"/>
      <c r="VBG49" s="134"/>
      <c r="VBH49" s="134"/>
      <c r="VBI49" s="134"/>
      <c r="VBJ49" s="134"/>
      <c r="VBK49" s="134"/>
      <c r="VBL49" s="134"/>
      <c r="VBM49" s="134"/>
      <c r="VBN49" s="134"/>
      <c r="VBO49" s="134"/>
      <c r="VBP49" s="134"/>
      <c r="VBQ49" s="134"/>
      <c r="VBR49" s="134"/>
      <c r="VBS49" s="134"/>
      <c r="VBT49" s="134"/>
      <c r="VBU49" s="134"/>
      <c r="VBV49" s="134"/>
      <c r="VBW49" s="134"/>
      <c r="VBX49" s="134"/>
      <c r="VBY49" s="134"/>
      <c r="VBZ49" s="134"/>
      <c r="VCA49" s="134"/>
      <c r="VCB49" s="134"/>
      <c r="VCC49" s="134"/>
      <c r="VCD49" s="134"/>
      <c r="VCE49" s="134"/>
      <c r="VCF49" s="134"/>
      <c r="VCG49" s="134"/>
      <c r="VCH49" s="134"/>
      <c r="VCI49" s="134"/>
      <c r="VCJ49" s="134"/>
      <c r="VCK49" s="134"/>
      <c r="VCL49" s="134"/>
      <c r="VCM49" s="134"/>
      <c r="VCN49" s="134"/>
      <c r="VCO49" s="134"/>
      <c r="VCP49" s="134"/>
      <c r="VCQ49" s="134"/>
      <c r="VCR49" s="134"/>
      <c r="VCS49" s="134"/>
      <c r="VCT49" s="134"/>
      <c r="VCU49" s="134"/>
      <c r="VCV49" s="134"/>
      <c r="VCW49" s="134"/>
      <c r="VCX49" s="134"/>
      <c r="VCY49" s="134"/>
      <c r="VCZ49" s="134"/>
      <c r="VDA49" s="134"/>
      <c r="VDB49" s="134"/>
      <c r="VDC49" s="134"/>
      <c r="VDD49" s="134"/>
      <c r="VDE49" s="134"/>
      <c r="VDF49" s="134"/>
      <c r="VDG49" s="134"/>
      <c r="VDH49" s="134"/>
      <c r="VDI49" s="134"/>
      <c r="VDJ49" s="134"/>
      <c r="VDK49" s="134"/>
      <c r="VDL49" s="134"/>
      <c r="VDM49" s="134"/>
      <c r="VDN49" s="134"/>
      <c r="VDO49" s="134"/>
      <c r="VDP49" s="134"/>
      <c r="VDQ49" s="134"/>
      <c r="VDR49" s="134"/>
      <c r="VDS49" s="134"/>
      <c r="VDT49" s="134"/>
      <c r="VDU49" s="134"/>
      <c r="VDV49" s="134"/>
      <c r="VDW49" s="134"/>
      <c r="VDX49" s="134"/>
      <c r="VDY49" s="134"/>
      <c r="VDZ49" s="134"/>
      <c r="VEA49" s="134"/>
      <c r="VEB49" s="134"/>
      <c r="VEC49" s="134"/>
      <c r="VED49" s="134"/>
      <c r="VEE49" s="134"/>
      <c r="VEF49" s="134"/>
      <c r="VEG49" s="134"/>
      <c r="VEH49" s="134"/>
      <c r="VEI49" s="134"/>
      <c r="VEJ49" s="134"/>
      <c r="VEK49" s="134"/>
      <c r="VEL49" s="134"/>
      <c r="VEM49" s="134"/>
      <c r="VEN49" s="134"/>
      <c r="VEO49" s="134"/>
      <c r="VEP49" s="134"/>
      <c r="VEQ49" s="134"/>
      <c r="VER49" s="134"/>
      <c r="VES49" s="134"/>
      <c r="VET49" s="134"/>
      <c r="VEU49" s="134"/>
      <c r="VEV49" s="134"/>
      <c r="VEW49" s="134"/>
      <c r="VEX49" s="134"/>
      <c r="VEY49" s="134"/>
      <c r="VEZ49" s="134"/>
      <c r="VFA49" s="134"/>
      <c r="VFB49" s="134"/>
      <c r="VFC49" s="134"/>
      <c r="VFD49" s="134"/>
      <c r="VFE49" s="134"/>
      <c r="VFF49" s="134"/>
      <c r="VFG49" s="134"/>
      <c r="VFH49" s="134"/>
      <c r="VFI49" s="134"/>
      <c r="VFJ49" s="134"/>
      <c r="VFK49" s="134"/>
      <c r="VFL49" s="134"/>
      <c r="VFM49" s="134"/>
      <c r="VFN49" s="134"/>
      <c r="VFO49" s="134"/>
      <c r="VFP49" s="134"/>
      <c r="VFQ49" s="134"/>
      <c r="VFR49" s="134"/>
      <c r="VFS49" s="134"/>
      <c r="VFT49" s="134"/>
      <c r="VFU49" s="134"/>
      <c r="VFV49" s="134"/>
      <c r="VFW49" s="134"/>
      <c r="VFX49" s="134"/>
      <c r="VFY49" s="134"/>
      <c r="VFZ49" s="134"/>
      <c r="VGA49" s="134"/>
      <c r="VGB49" s="134"/>
      <c r="VGC49" s="134"/>
      <c r="VGD49" s="134"/>
      <c r="VGE49" s="134"/>
      <c r="VGF49" s="134"/>
      <c r="VGG49" s="134"/>
      <c r="VGH49" s="134"/>
      <c r="VGI49" s="134"/>
      <c r="VGJ49" s="134"/>
      <c r="VGK49" s="134"/>
      <c r="VGL49" s="134"/>
      <c r="VGM49" s="134"/>
      <c r="VGN49" s="134"/>
      <c r="VGO49" s="134"/>
      <c r="VGP49" s="134"/>
      <c r="VGQ49" s="134"/>
      <c r="VGR49" s="134"/>
      <c r="VGS49" s="134"/>
      <c r="VGT49" s="134"/>
      <c r="VGU49" s="134"/>
      <c r="VGV49" s="134"/>
      <c r="VGW49" s="134"/>
      <c r="VGX49" s="134"/>
      <c r="VGY49" s="134"/>
      <c r="VGZ49" s="134"/>
      <c r="VHA49" s="134"/>
      <c r="VHB49" s="134"/>
      <c r="VHC49" s="134"/>
      <c r="VHD49" s="134"/>
      <c r="VHE49" s="134"/>
      <c r="VHF49" s="134"/>
      <c r="VHG49" s="134"/>
      <c r="VHH49" s="134"/>
      <c r="VHI49" s="134"/>
      <c r="VHJ49" s="134"/>
      <c r="VHK49" s="134"/>
      <c r="VHL49" s="134"/>
      <c r="VHM49" s="134"/>
      <c r="VHN49" s="134"/>
      <c r="VHO49" s="134"/>
      <c r="VHP49" s="134"/>
      <c r="VHQ49" s="134"/>
      <c r="VHR49" s="134"/>
      <c r="VHS49" s="134"/>
      <c r="VHT49" s="134"/>
      <c r="VHU49" s="134"/>
      <c r="VHV49" s="134"/>
      <c r="VHW49" s="134"/>
      <c r="VHX49" s="134"/>
      <c r="VHY49" s="134"/>
      <c r="VHZ49" s="134"/>
      <c r="VIA49" s="134"/>
      <c r="VIB49" s="134"/>
      <c r="VIC49" s="134"/>
      <c r="VID49" s="134"/>
      <c r="VIE49" s="134"/>
      <c r="VIF49" s="134"/>
      <c r="VIG49" s="134"/>
      <c r="VIH49" s="134"/>
      <c r="VII49" s="134"/>
      <c r="VIJ49" s="134"/>
      <c r="VIK49" s="134"/>
      <c r="VIL49" s="134"/>
      <c r="VIM49" s="134"/>
      <c r="VIN49" s="134"/>
      <c r="VIO49" s="134"/>
      <c r="VIP49" s="134"/>
      <c r="VIQ49" s="134"/>
      <c r="VIR49" s="134"/>
      <c r="VIS49" s="134"/>
      <c r="VIT49" s="134"/>
      <c r="VIU49" s="134"/>
      <c r="VIV49" s="134"/>
      <c r="VIW49" s="134"/>
      <c r="VIX49" s="134"/>
      <c r="VIY49" s="134"/>
      <c r="VIZ49" s="134"/>
      <c r="VJA49" s="134"/>
      <c r="VJB49" s="134"/>
      <c r="VJC49" s="134"/>
      <c r="VJD49" s="134"/>
      <c r="VJE49" s="134"/>
      <c r="VJF49" s="134"/>
      <c r="VJG49" s="134"/>
      <c r="VJH49" s="134"/>
      <c r="VJI49" s="134"/>
      <c r="VJJ49" s="134"/>
      <c r="VJK49" s="134"/>
      <c r="VJL49" s="134"/>
      <c r="VJM49" s="134"/>
      <c r="VJN49" s="134"/>
      <c r="VJO49" s="134"/>
      <c r="VJP49" s="134"/>
      <c r="VJQ49" s="134"/>
      <c r="VJR49" s="134"/>
      <c r="VJS49" s="134"/>
      <c r="VJT49" s="134"/>
      <c r="VJU49" s="134"/>
      <c r="VJV49" s="134"/>
      <c r="VJW49" s="134"/>
      <c r="VJX49" s="134"/>
      <c r="VJY49" s="134"/>
      <c r="VJZ49" s="134"/>
      <c r="VKA49" s="134"/>
      <c r="VKB49" s="134"/>
      <c r="VKC49" s="134"/>
      <c r="VKD49" s="134"/>
      <c r="VKE49" s="134"/>
      <c r="VKF49" s="134"/>
      <c r="VKG49" s="134"/>
      <c r="VKH49" s="134"/>
      <c r="VKI49" s="134"/>
      <c r="VKJ49" s="134"/>
      <c r="VKK49" s="134"/>
      <c r="VKL49" s="134"/>
      <c r="VKM49" s="134"/>
      <c r="VKN49" s="134"/>
      <c r="VKO49" s="134"/>
      <c r="VKP49" s="134"/>
      <c r="VKQ49" s="134"/>
      <c r="VKR49" s="134"/>
      <c r="VKS49" s="134"/>
      <c r="VKT49" s="134"/>
      <c r="VKU49" s="134"/>
      <c r="VKV49" s="134"/>
      <c r="VKW49" s="134"/>
      <c r="VKX49" s="134"/>
      <c r="VKY49" s="134"/>
      <c r="VKZ49" s="134"/>
      <c r="VLA49" s="134"/>
      <c r="VLB49" s="134"/>
      <c r="VLC49" s="134"/>
      <c r="VLD49" s="134"/>
      <c r="VLE49" s="134"/>
      <c r="VLF49" s="134"/>
      <c r="VLG49" s="134"/>
      <c r="VLH49" s="134"/>
      <c r="VLI49" s="134"/>
      <c r="VLJ49" s="134"/>
      <c r="VLK49" s="134"/>
      <c r="VLL49" s="134"/>
      <c r="VLM49" s="134"/>
      <c r="VLN49" s="134"/>
      <c r="VLO49" s="134"/>
      <c r="VLP49" s="134"/>
      <c r="VLQ49" s="134"/>
      <c r="VLR49" s="134"/>
      <c r="VLS49" s="134"/>
      <c r="VLT49" s="134"/>
      <c r="VLU49" s="134"/>
      <c r="VLV49" s="134"/>
      <c r="VLW49" s="134"/>
      <c r="VLX49" s="134"/>
      <c r="VLY49" s="134"/>
      <c r="VLZ49" s="134"/>
      <c r="VMA49" s="134"/>
      <c r="VMB49" s="134"/>
      <c r="VMC49" s="134"/>
      <c r="VMD49" s="134"/>
      <c r="VME49" s="134"/>
      <c r="VMF49" s="134"/>
      <c r="VMG49" s="134"/>
      <c r="VMH49" s="134"/>
      <c r="VMI49" s="134"/>
      <c r="VMJ49" s="134"/>
      <c r="VMK49" s="134"/>
      <c r="VML49" s="134"/>
      <c r="VMM49" s="134"/>
      <c r="VMN49" s="134"/>
      <c r="VMO49" s="134"/>
      <c r="VMP49" s="134"/>
      <c r="VMQ49" s="134"/>
      <c r="VMR49" s="134"/>
      <c r="VMS49" s="134"/>
      <c r="VMT49" s="134"/>
      <c r="VMU49" s="134"/>
      <c r="VMV49" s="134"/>
      <c r="VMW49" s="134"/>
      <c r="VMX49" s="134"/>
      <c r="VMY49" s="134"/>
      <c r="VMZ49" s="134"/>
      <c r="VNA49" s="134"/>
      <c r="VNB49" s="134"/>
      <c r="VNC49" s="134"/>
      <c r="VND49" s="134"/>
      <c r="VNE49" s="134"/>
      <c r="VNF49" s="134"/>
      <c r="VNG49" s="134"/>
      <c r="VNH49" s="134"/>
      <c r="VNI49" s="134"/>
      <c r="VNJ49" s="134"/>
      <c r="VNK49" s="134"/>
      <c r="VNL49" s="134"/>
      <c r="VNM49" s="134"/>
      <c r="VNN49" s="134"/>
      <c r="VNO49" s="134"/>
      <c r="VNP49" s="134"/>
      <c r="VNQ49" s="134"/>
      <c r="VNR49" s="134"/>
      <c r="VNS49" s="134"/>
      <c r="VNT49" s="134"/>
      <c r="VNU49" s="134"/>
      <c r="VNV49" s="134"/>
      <c r="VNW49" s="134"/>
      <c r="VNX49" s="134"/>
      <c r="VNY49" s="134"/>
      <c r="VNZ49" s="134"/>
      <c r="VOA49" s="134"/>
      <c r="VOB49" s="134"/>
      <c r="VOC49" s="134"/>
      <c r="VOD49" s="134"/>
      <c r="VOE49" s="134"/>
      <c r="VOF49" s="134"/>
      <c r="VOG49" s="134"/>
      <c r="VOH49" s="134"/>
      <c r="VOI49" s="134"/>
      <c r="VOJ49" s="134"/>
      <c r="VOK49" s="134"/>
      <c r="VOL49" s="134"/>
      <c r="VOM49" s="134"/>
      <c r="VON49" s="134"/>
      <c r="VOO49" s="134"/>
      <c r="VOP49" s="134"/>
      <c r="VOQ49" s="134"/>
      <c r="VOR49" s="134"/>
      <c r="VOS49" s="134"/>
      <c r="VOT49" s="134"/>
      <c r="VOU49" s="134"/>
      <c r="VOV49" s="134"/>
      <c r="VOW49" s="134"/>
      <c r="VOX49" s="134"/>
      <c r="VOY49" s="134"/>
      <c r="VOZ49" s="134"/>
      <c r="VPA49" s="134"/>
      <c r="VPB49" s="134"/>
      <c r="VPC49" s="134"/>
      <c r="VPD49" s="134"/>
      <c r="VPE49" s="134"/>
      <c r="VPF49" s="134"/>
      <c r="VPG49" s="134"/>
      <c r="VPH49" s="134"/>
      <c r="VPI49" s="134"/>
      <c r="VPJ49" s="134"/>
      <c r="VPK49" s="134"/>
      <c r="VPL49" s="134"/>
      <c r="VPM49" s="134"/>
      <c r="VPN49" s="134"/>
      <c r="VPO49" s="134"/>
      <c r="VPP49" s="134"/>
      <c r="VPQ49" s="134"/>
      <c r="VPR49" s="134"/>
      <c r="VPS49" s="134"/>
      <c r="VPT49" s="134"/>
      <c r="VPU49" s="134"/>
      <c r="VPV49" s="134"/>
      <c r="VPW49" s="134"/>
      <c r="VPX49" s="134"/>
      <c r="VPY49" s="134"/>
      <c r="VPZ49" s="134"/>
      <c r="VQA49" s="134"/>
      <c r="VQB49" s="134"/>
      <c r="VQC49" s="134"/>
      <c r="VQD49" s="134"/>
      <c r="VQE49" s="134"/>
      <c r="VQF49" s="134"/>
      <c r="VQG49" s="134"/>
      <c r="VQH49" s="134"/>
      <c r="VQI49" s="134"/>
      <c r="VQJ49" s="134"/>
      <c r="VQK49" s="134"/>
      <c r="VQL49" s="134"/>
      <c r="VQM49" s="134"/>
      <c r="VQN49" s="134"/>
      <c r="VQO49" s="134"/>
      <c r="VQP49" s="134"/>
      <c r="VQQ49" s="134"/>
      <c r="VQR49" s="134"/>
      <c r="VQS49" s="134"/>
      <c r="VQT49" s="134"/>
      <c r="VQU49" s="134"/>
      <c r="VQV49" s="134"/>
      <c r="VQW49" s="134"/>
      <c r="VQX49" s="134"/>
      <c r="VQY49" s="134"/>
      <c r="VQZ49" s="134"/>
      <c r="VRA49" s="134"/>
      <c r="VRB49" s="134"/>
      <c r="VRC49" s="134"/>
      <c r="VRD49" s="134"/>
      <c r="VRE49" s="134"/>
      <c r="VRF49" s="134"/>
      <c r="VRG49" s="134"/>
      <c r="VRH49" s="134"/>
      <c r="VRI49" s="134"/>
      <c r="VRJ49" s="134"/>
      <c r="VRK49" s="134"/>
      <c r="VRL49" s="134"/>
      <c r="VRM49" s="134"/>
      <c r="VRN49" s="134"/>
      <c r="VRO49" s="134"/>
      <c r="VRP49" s="134"/>
      <c r="VRQ49" s="134"/>
      <c r="VRR49" s="134"/>
      <c r="VRS49" s="134"/>
      <c r="VRT49" s="134"/>
      <c r="VRU49" s="134"/>
      <c r="VRV49" s="134"/>
      <c r="VRW49" s="134"/>
      <c r="VRX49" s="134"/>
      <c r="VRY49" s="134"/>
      <c r="VRZ49" s="134"/>
      <c r="VSA49" s="134"/>
      <c r="VSB49" s="134"/>
      <c r="VSC49" s="134"/>
      <c r="VSD49" s="134"/>
      <c r="VSE49" s="134"/>
      <c r="VSF49" s="134"/>
      <c r="VSG49" s="134"/>
      <c r="VSH49" s="134"/>
      <c r="VSI49" s="134"/>
      <c r="VSJ49" s="134"/>
      <c r="VSK49" s="134"/>
      <c r="VSL49" s="134"/>
      <c r="VSM49" s="134"/>
      <c r="VSN49" s="134"/>
      <c r="VSO49" s="134"/>
      <c r="VSP49" s="134"/>
      <c r="VSQ49" s="134"/>
      <c r="VSR49" s="134"/>
      <c r="VSS49" s="134"/>
      <c r="VST49" s="134"/>
      <c r="VSU49" s="134"/>
      <c r="VSV49" s="134"/>
      <c r="VSW49" s="134"/>
      <c r="VSX49" s="134"/>
      <c r="VSY49" s="134"/>
      <c r="VSZ49" s="134"/>
      <c r="VTA49" s="134"/>
      <c r="VTB49" s="134"/>
      <c r="VTC49" s="134"/>
      <c r="VTD49" s="134"/>
      <c r="VTE49" s="134"/>
      <c r="VTF49" s="134"/>
      <c r="VTG49" s="134"/>
      <c r="VTH49" s="134"/>
      <c r="VTI49" s="134"/>
      <c r="VTJ49" s="134"/>
      <c r="VTK49" s="134"/>
      <c r="VTL49" s="134"/>
      <c r="VTM49" s="134"/>
      <c r="VTN49" s="134"/>
      <c r="VTO49" s="134"/>
      <c r="VTP49" s="134"/>
      <c r="VTQ49" s="134"/>
      <c r="VTR49" s="134"/>
      <c r="VTS49" s="134"/>
      <c r="VTT49" s="134"/>
      <c r="VTU49" s="134"/>
      <c r="VTV49" s="134"/>
      <c r="VTW49" s="134"/>
      <c r="VTX49" s="134"/>
      <c r="VTY49" s="134"/>
      <c r="VTZ49" s="134"/>
      <c r="VUA49" s="134"/>
      <c r="VUB49" s="134"/>
      <c r="VUC49" s="134"/>
      <c r="VUD49" s="134"/>
      <c r="VUE49" s="134"/>
      <c r="VUF49" s="134"/>
      <c r="VUG49" s="134"/>
      <c r="VUH49" s="134"/>
      <c r="VUI49" s="134"/>
      <c r="VUJ49" s="134"/>
      <c r="VUK49" s="134"/>
      <c r="VUL49" s="134"/>
      <c r="VUM49" s="134"/>
      <c r="VUN49" s="134"/>
      <c r="VUO49" s="134"/>
      <c r="VUP49" s="134"/>
      <c r="VUQ49" s="134"/>
      <c r="VUR49" s="134"/>
      <c r="VUS49" s="134"/>
      <c r="VUT49" s="134"/>
      <c r="VUU49" s="134"/>
      <c r="VUV49" s="134"/>
      <c r="VUW49" s="134"/>
      <c r="VUX49" s="134"/>
      <c r="VUY49" s="134"/>
      <c r="VUZ49" s="134"/>
      <c r="VVA49" s="134"/>
      <c r="VVB49" s="134"/>
      <c r="VVC49" s="134"/>
      <c r="VVD49" s="134"/>
      <c r="VVE49" s="134"/>
      <c r="VVF49" s="134"/>
      <c r="VVG49" s="134"/>
      <c r="VVH49" s="134"/>
      <c r="VVI49" s="134"/>
      <c r="VVJ49" s="134"/>
      <c r="VVK49" s="134"/>
      <c r="VVL49" s="134"/>
      <c r="VVM49" s="134"/>
      <c r="VVN49" s="134"/>
      <c r="VVO49" s="134"/>
      <c r="VVP49" s="134"/>
      <c r="VVQ49" s="134"/>
      <c r="VVR49" s="134"/>
      <c r="VVS49" s="134"/>
      <c r="VVT49" s="134"/>
      <c r="VVU49" s="134"/>
      <c r="VVV49" s="134"/>
      <c r="VVW49" s="134"/>
      <c r="VVX49" s="134"/>
      <c r="VVY49" s="134"/>
      <c r="VVZ49" s="134"/>
      <c r="VWA49" s="134"/>
      <c r="VWB49" s="134"/>
      <c r="VWC49" s="134"/>
      <c r="VWD49" s="134"/>
      <c r="VWE49" s="134"/>
      <c r="VWF49" s="134"/>
      <c r="VWG49" s="134"/>
      <c r="VWH49" s="134"/>
      <c r="VWI49" s="134"/>
      <c r="VWJ49" s="134"/>
      <c r="VWK49" s="134"/>
      <c r="VWL49" s="134"/>
      <c r="VWM49" s="134"/>
      <c r="VWN49" s="134"/>
      <c r="VWO49" s="134"/>
      <c r="VWP49" s="134"/>
      <c r="VWQ49" s="134"/>
      <c r="VWR49" s="134"/>
      <c r="VWS49" s="134"/>
      <c r="VWT49" s="134"/>
      <c r="VWU49" s="134"/>
      <c r="VWV49" s="134"/>
      <c r="VWW49" s="134"/>
      <c r="VWX49" s="134"/>
      <c r="VWY49" s="134"/>
      <c r="VWZ49" s="134"/>
      <c r="VXA49" s="134"/>
      <c r="VXB49" s="134"/>
      <c r="VXC49" s="134"/>
      <c r="VXD49" s="134"/>
      <c r="VXE49" s="134"/>
      <c r="VXF49" s="134"/>
      <c r="VXG49" s="134"/>
      <c r="VXH49" s="134"/>
      <c r="VXI49" s="134"/>
      <c r="VXJ49" s="134"/>
      <c r="VXK49" s="134"/>
      <c r="VXL49" s="134"/>
      <c r="VXM49" s="134"/>
      <c r="VXN49" s="134"/>
      <c r="VXO49" s="134"/>
      <c r="VXP49" s="134"/>
      <c r="VXQ49" s="134"/>
      <c r="VXR49" s="134"/>
      <c r="VXS49" s="134"/>
      <c r="VXT49" s="134"/>
      <c r="VXU49" s="134"/>
      <c r="VXV49" s="134"/>
      <c r="VXW49" s="134"/>
      <c r="VXX49" s="134"/>
      <c r="VXY49" s="134"/>
      <c r="VXZ49" s="134"/>
      <c r="VYA49" s="134"/>
      <c r="VYB49" s="134"/>
      <c r="VYC49" s="134"/>
      <c r="VYD49" s="134"/>
      <c r="VYE49" s="134"/>
      <c r="VYF49" s="134"/>
      <c r="VYG49" s="134"/>
      <c r="VYH49" s="134"/>
      <c r="VYI49" s="134"/>
      <c r="VYJ49" s="134"/>
      <c r="VYK49" s="134"/>
      <c r="VYL49" s="134"/>
      <c r="VYM49" s="134"/>
      <c r="VYN49" s="134"/>
      <c r="VYO49" s="134"/>
      <c r="VYP49" s="134"/>
      <c r="VYQ49" s="134"/>
      <c r="VYR49" s="134"/>
      <c r="VYS49" s="134"/>
      <c r="VYT49" s="134"/>
      <c r="VYU49" s="134"/>
      <c r="VYV49" s="134"/>
      <c r="VYW49" s="134"/>
      <c r="VYX49" s="134"/>
      <c r="VYY49" s="134"/>
      <c r="VYZ49" s="134"/>
      <c r="VZA49" s="134"/>
      <c r="VZB49" s="134"/>
      <c r="VZC49" s="134"/>
      <c r="VZD49" s="134"/>
      <c r="VZE49" s="134"/>
      <c r="VZF49" s="134"/>
      <c r="VZG49" s="134"/>
      <c r="VZH49" s="134"/>
      <c r="VZI49" s="134"/>
      <c r="VZJ49" s="134"/>
      <c r="VZK49" s="134"/>
      <c r="VZL49" s="134"/>
      <c r="VZM49" s="134"/>
      <c r="VZN49" s="134"/>
      <c r="VZO49" s="134"/>
      <c r="VZP49" s="134"/>
      <c r="VZQ49" s="134"/>
      <c r="VZR49" s="134"/>
      <c r="VZS49" s="134"/>
      <c r="VZT49" s="134"/>
      <c r="VZU49" s="134"/>
      <c r="VZV49" s="134"/>
      <c r="VZW49" s="134"/>
      <c r="VZX49" s="134"/>
      <c r="VZY49" s="134"/>
      <c r="VZZ49" s="134"/>
      <c r="WAA49" s="134"/>
      <c r="WAB49" s="134"/>
      <c r="WAC49" s="134"/>
      <c r="WAD49" s="134"/>
      <c r="WAE49" s="134"/>
      <c r="WAF49" s="134"/>
      <c r="WAG49" s="134"/>
      <c r="WAH49" s="134"/>
      <c r="WAI49" s="134"/>
      <c r="WAJ49" s="134"/>
      <c r="WAK49" s="134"/>
      <c r="WAL49" s="134"/>
      <c r="WAM49" s="134"/>
      <c r="WAN49" s="134"/>
      <c r="WAO49" s="134"/>
      <c r="WAP49" s="134"/>
      <c r="WAQ49" s="134"/>
      <c r="WAR49" s="134"/>
      <c r="WAS49" s="134"/>
      <c r="WAT49" s="134"/>
      <c r="WAU49" s="134"/>
      <c r="WAV49" s="134"/>
      <c r="WAW49" s="134"/>
      <c r="WAX49" s="134"/>
      <c r="WAY49" s="134"/>
      <c r="WAZ49" s="134"/>
      <c r="WBA49" s="134"/>
      <c r="WBB49" s="134"/>
      <c r="WBC49" s="134"/>
      <c r="WBD49" s="134"/>
      <c r="WBE49" s="134"/>
      <c r="WBF49" s="134"/>
      <c r="WBG49" s="134"/>
      <c r="WBH49" s="134"/>
      <c r="WBI49" s="134"/>
      <c r="WBJ49" s="134"/>
      <c r="WBK49" s="134"/>
      <c r="WBL49" s="134"/>
      <c r="WBM49" s="134"/>
      <c r="WBN49" s="134"/>
      <c r="WBO49" s="134"/>
      <c r="WBP49" s="134"/>
      <c r="WBQ49" s="134"/>
      <c r="WBR49" s="134"/>
      <c r="WBS49" s="134"/>
      <c r="WBT49" s="134"/>
      <c r="WBU49" s="134"/>
      <c r="WBV49" s="134"/>
      <c r="WBW49" s="134"/>
      <c r="WBX49" s="134"/>
      <c r="WBY49" s="134"/>
      <c r="WBZ49" s="134"/>
      <c r="WCA49" s="134"/>
      <c r="WCB49" s="134"/>
      <c r="WCC49" s="134"/>
      <c r="WCD49" s="134"/>
      <c r="WCE49" s="134"/>
      <c r="WCF49" s="134"/>
      <c r="WCG49" s="134"/>
      <c r="WCH49" s="134"/>
      <c r="WCI49" s="134"/>
      <c r="WCJ49" s="134"/>
      <c r="WCK49" s="134"/>
      <c r="WCL49" s="134"/>
      <c r="WCM49" s="134"/>
      <c r="WCN49" s="134"/>
      <c r="WCO49" s="134"/>
      <c r="WCP49" s="134"/>
      <c r="WCQ49" s="134"/>
      <c r="WCR49" s="134"/>
      <c r="WCS49" s="134"/>
      <c r="WCT49" s="134"/>
      <c r="WCU49" s="134"/>
      <c r="WCV49" s="134"/>
      <c r="WCW49" s="134"/>
      <c r="WCX49" s="134"/>
      <c r="WCY49" s="134"/>
      <c r="WCZ49" s="134"/>
      <c r="WDA49" s="134"/>
      <c r="WDB49" s="134"/>
      <c r="WDC49" s="134"/>
      <c r="WDD49" s="134"/>
      <c r="WDE49" s="134"/>
      <c r="WDF49" s="134"/>
      <c r="WDG49" s="134"/>
      <c r="WDH49" s="134"/>
      <c r="WDI49" s="134"/>
      <c r="WDJ49" s="134"/>
      <c r="WDK49" s="134"/>
      <c r="WDL49" s="134"/>
      <c r="WDM49" s="134"/>
      <c r="WDN49" s="134"/>
      <c r="WDO49" s="134"/>
      <c r="WDP49" s="134"/>
      <c r="WDQ49" s="134"/>
      <c r="WDR49" s="134"/>
      <c r="WDS49" s="134"/>
      <c r="WDT49" s="134"/>
      <c r="WDU49" s="134"/>
      <c r="WDV49" s="134"/>
      <c r="WDW49" s="134"/>
      <c r="WDX49" s="134"/>
      <c r="WDY49" s="134"/>
      <c r="WDZ49" s="134"/>
      <c r="WEA49" s="134"/>
      <c r="WEB49" s="134"/>
      <c r="WEC49" s="134"/>
      <c r="WED49" s="134"/>
      <c r="WEE49" s="134"/>
      <c r="WEF49" s="134"/>
      <c r="WEG49" s="134"/>
      <c r="WEH49" s="134"/>
      <c r="WEI49" s="134"/>
      <c r="WEJ49" s="134"/>
      <c r="WEK49" s="134"/>
      <c r="WEL49" s="134"/>
      <c r="WEM49" s="134"/>
      <c r="WEN49" s="134"/>
      <c r="WEO49" s="134"/>
      <c r="WEP49" s="134"/>
      <c r="WEQ49" s="134"/>
      <c r="WER49" s="134"/>
      <c r="WES49" s="134"/>
      <c r="WET49" s="134"/>
      <c r="WEU49" s="134"/>
      <c r="WEV49" s="134"/>
      <c r="WEW49" s="134"/>
      <c r="WEX49" s="134"/>
      <c r="WEY49" s="134"/>
      <c r="WEZ49" s="134"/>
      <c r="WFA49" s="134"/>
      <c r="WFB49" s="134"/>
      <c r="WFC49" s="134"/>
      <c r="WFD49" s="134"/>
      <c r="WFE49" s="134"/>
      <c r="WFF49" s="134"/>
      <c r="WFG49" s="134"/>
      <c r="WFH49" s="134"/>
      <c r="WFI49" s="134"/>
      <c r="WFJ49" s="134"/>
      <c r="WFK49" s="134"/>
      <c r="WFL49" s="134"/>
      <c r="WFM49" s="134"/>
      <c r="WFN49" s="134"/>
      <c r="WFO49" s="134"/>
      <c r="WFP49" s="134"/>
      <c r="WFQ49" s="134"/>
      <c r="WFR49" s="134"/>
      <c r="WFS49" s="134"/>
      <c r="WFT49" s="134"/>
      <c r="WFU49" s="134"/>
      <c r="WFV49" s="134"/>
      <c r="WFW49" s="134"/>
      <c r="WFX49" s="134"/>
      <c r="WFY49" s="134"/>
      <c r="WFZ49" s="134"/>
      <c r="WGA49" s="134"/>
      <c r="WGB49" s="134"/>
      <c r="WGC49" s="134"/>
      <c r="WGD49" s="134"/>
      <c r="WGE49" s="134"/>
      <c r="WGF49" s="134"/>
      <c r="WGG49" s="134"/>
      <c r="WGH49" s="134"/>
      <c r="WGI49" s="134"/>
      <c r="WGJ49" s="134"/>
      <c r="WGK49" s="134"/>
      <c r="WGL49" s="134"/>
      <c r="WGM49" s="134"/>
      <c r="WGN49" s="134"/>
      <c r="WGO49" s="134"/>
      <c r="WGP49" s="134"/>
      <c r="WGQ49" s="134"/>
      <c r="WGR49" s="134"/>
      <c r="WGS49" s="134"/>
      <c r="WGT49" s="134"/>
      <c r="WGU49" s="134"/>
      <c r="WGV49" s="134"/>
      <c r="WGW49" s="134"/>
      <c r="WGX49" s="134"/>
      <c r="WGY49" s="134"/>
      <c r="WGZ49" s="134"/>
      <c r="WHA49" s="134"/>
      <c r="WHB49" s="134"/>
      <c r="WHC49" s="134"/>
      <c r="WHD49" s="134"/>
      <c r="WHE49" s="134"/>
      <c r="WHF49" s="134"/>
      <c r="WHG49" s="134"/>
      <c r="WHH49" s="134"/>
      <c r="WHI49" s="134"/>
      <c r="WHJ49" s="134"/>
      <c r="WHK49" s="134"/>
      <c r="WHL49" s="134"/>
      <c r="WHM49" s="134"/>
      <c r="WHN49" s="134"/>
      <c r="WHO49" s="134"/>
      <c r="WHP49" s="134"/>
      <c r="WHQ49" s="134"/>
      <c r="WHR49" s="134"/>
      <c r="WHS49" s="134"/>
      <c r="WHT49" s="134"/>
      <c r="WHU49" s="134"/>
      <c r="WHV49" s="134"/>
      <c r="WHW49" s="134"/>
      <c r="WHX49" s="134"/>
      <c r="WHY49" s="134"/>
      <c r="WHZ49" s="134"/>
      <c r="WIA49" s="134"/>
      <c r="WIB49" s="134"/>
      <c r="WIC49" s="134"/>
      <c r="WID49" s="134"/>
      <c r="WIE49" s="134"/>
      <c r="WIF49" s="134"/>
      <c r="WIG49" s="134"/>
      <c r="WIH49" s="134"/>
      <c r="WII49" s="134"/>
      <c r="WIJ49" s="134"/>
      <c r="WIK49" s="134"/>
      <c r="WIL49" s="134"/>
      <c r="WIM49" s="134"/>
      <c r="WIN49" s="134"/>
      <c r="WIO49" s="134"/>
      <c r="WIP49" s="134"/>
      <c r="WIQ49" s="134"/>
      <c r="WIR49" s="134"/>
      <c r="WIS49" s="134"/>
      <c r="WIT49" s="134"/>
      <c r="WIU49" s="134"/>
      <c r="WIV49" s="134"/>
      <c r="WIW49" s="134"/>
      <c r="WIX49" s="134"/>
      <c r="WIY49" s="134"/>
      <c r="WIZ49" s="134"/>
      <c r="WJA49" s="134"/>
      <c r="WJB49" s="134"/>
      <c r="WJC49" s="134"/>
      <c r="WJD49" s="134"/>
      <c r="WJE49" s="134"/>
      <c r="WJF49" s="134"/>
      <c r="WJG49" s="134"/>
      <c r="WJH49" s="134"/>
      <c r="WJI49" s="134"/>
      <c r="WJJ49" s="134"/>
      <c r="WJK49" s="134"/>
      <c r="WJL49" s="134"/>
      <c r="WJM49" s="134"/>
      <c r="WJN49" s="134"/>
      <c r="WJO49" s="134"/>
      <c r="WJP49" s="134"/>
      <c r="WJQ49" s="134"/>
      <c r="WJR49" s="134"/>
      <c r="WJS49" s="134"/>
      <c r="WJT49" s="134"/>
      <c r="WJU49" s="134"/>
      <c r="WJV49" s="134"/>
      <c r="WJW49" s="134"/>
      <c r="WJX49" s="134"/>
      <c r="WJY49" s="134"/>
      <c r="WJZ49" s="134"/>
      <c r="WKA49" s="134"/>
      <c r="WKB49" s="134"/>
      <c r="WKC49" s="134"/>
      <c r="WKD49" s="134"/>
      <c r="WKE49" s="134"/>
      <c r="WKF49" s="134"/>
      <c r="WKG49" s="134"/>
      <c r="WKH49" s="134"/>
      <c r="WKI49" s="134"/>
      <c r="WKJ49" s="134"/>
      <c r="WKK49" s="134"/>
      <c r="WKL49" s="134"/>
      <c r="WKM49" s="134"/>
      <c r="WKN49" s="134"/>
      <c r="WKO49" s="134"/>
      <c r="WKP49" s="134"/>
      <c r="WKQ49" s="134"/>
      <c r="WKR49" s="134"/>
      <c r="WKS49" s="134"/>
      <c r="WKT49" s="134"/>
      <c r="WKU49" s="134"/>
      <c r="WKV49" s="134"/>
      <c r="WKW49" s="134"/>
      <c r="WKX49" s="134"/>
      <c r="WKY49" s="134"/>
      <c r="WKZ49" s="134"/>
      <c r="WLA49" s="134"/>
      <c r="WLB49" s="134"/>
      <c r="WLC49" s="134"/>
      <c r="WLD49" s="134"/>
      <c r="WLE49" s="134"/>
      <c r="WLF49" s="134"/>
      <c r="WLG49" s="134"/>
      <c r="WLH49" s="134"/>
      <c r="WLI49" s="134"/>
      <c r="WLJ49" s="134"/>
      <c r="WLK49" s="134"/>
      <c r="WLL49" s="134"/>
      <c r="WLM49" s="134"/>
      <c r="WLN49" s="134"/>
      <c r="WLO49" s="134"/>
      <c r="WLP49" s="134"/>
      <c r="WLQ49" s="134"/>
      <c r="WLR49" s="134"/>
      <c r="WLS49" s="134"/>
      <c r="WLT49" s="134"/>
      <c r="WLU49" s="134"/>
      <c r="WLV49" s="134"/>
      <c r="WLW49" s="134"/>
      <c r="WLX49" s="134"/>
      <c r="WLY49" s="134"/>
      <c r="WLZ49" s="134"/>
      <c r="WMA49" s="134"/>
      <c r="WMB49" s="134"/>
      <c r="WMC49" s="134"/>
      <c r="WMD49" s="134"/>
      <c r="WME49" s="134"/>
      <c r="WMF49" s="134"/>
      <c r="WMG49" s="134"/>
      <c r="WMH49" s="134"/>
      <c r="WMI49" s="134"/>
      <c r="WMJ49" s="134"/>
      <c r="WMK49" s="134"/>
      <c r="WML49" s="134"/>
      <c r="WMM49" s="134"/>
      <c r="WMN49" s="134"/>
      <c r="WMO49" s="134"/>
      <c r="WMP49" s="134"/>
      <c r="WMQ49" s="134"/>
      <c r="WMR49" s="134"/>
      <c r="WMS49" s="134"/>
      <c r="WMT49" s="134"/>
      <c r="WMU49" s="134"/>
      <c r="WMV49" s="134"/>
      <c r="WMW49" s="134"/>
      <c r="WMX49" s="134"/>
      <c r="WMY49" s="134"/>
      <c r="WMZ49" s="134"/>
      <c r="WNA49" s="134"/>
      <c r="WNB49" s="134"/>
      <c r="WNC49" s="134"/>
      <c r="WND49" s="134"/>
      <c r="WNE49" s="134"/>
      <c r="WNF49" s="134"/>
      <c r="WNG49" s="134"/>
      <c r="WNH49" s="134"/>
      <c r="WNI49" s="134"/>
      <c r="WNJ49" s="134"/>
      <c r="WNK49" s="134"/>
      <c r="WNL49" s="134"/>
      <c r="WNM49" s="134"/>
      <c r="WNN49" s="134"/>
      <c r="WNO49" s="134"/>
      <c r="WNP49" s="134"/>
      <c r="WNQ49" s="134"/>
      <c r="WNR49" s="134"/>
      <c r="WNS49" s="134"/>
      <c r="WNT49" s="134"/>
      <c r="WNU49" s="134"/>
      <c r="WNV49" s="134"/>
      <c r="WNW49" s="134"/>
      <c r="WNX49" s="134"/>
      <c r="WNY49" s="134"/>
      <c r="WNZ49" s="134"/>
      <c r="WOA49" s="134"/>
      <c r="WOB49" s="134"/>
      <c r="WOC49" s="134"/>
      <c r="WOD49" s="134"/>
      <c r="WOE49" s="134"/>
      <c r="WOF49" s="134"/>
      <c r="WOG49" s="134"/>
      <c r="WOH49" s="134"/>
      <c r="WOI49" s="134"/>
      <c r="WOJ49" s="134"/>
      <c r="WOK49" s="134"/>
      <c r="WOL49" s="134"/>
      <c r="WOM49" s="134"/>
      <c r="WON49" s="134"/>
      <c r="WOO49" s="134"/>
      <c r="WOP49" s="134"/>
      <c r="WOQ49" s="134"/>
      <c r="WOR49" s="134"/>
      <c r="WOS49" s="134"/>
      <c r="WOT49" s="134"/>
      <c r="WOU49" s="134"/>
      <c r="WOV49" s="134"/>
      <c r="WOW49" s="134"/>
      <c r="WOX49" s="134"/>
      <c r="WOY49" s="134"/>
      <c r="WOZ49" s="134"/>
      <c r="WPA49" s="134"/>
      <c r="WPB49" s="134"/>
      <c r="WPC49" s="134"/>
      <c r="WPD49" s="134"/>
      <c r="WPE49" s="134"/>
      <c r="WPF49" s="134"/>
      <c r="WPG49" s="134"/>
      <c r="WPH49" s="134"/>
      <c r="WPI49" s="134"/>
      <c r="WPJ49" s="134"/>
      <c r="WPK49" s="134"/>
      <c r="WPL49" s="134"/>
      <c r="WPM49" s="134"/>
      <c r="WPN49" s="134"/>
      <c r="WPO49" s="134"/>
      <c r="WPP49" s="134"/>
      <c r="WPQ49" s="134"/>
      <c r="WPR49" s="134"/>
      <c r="WPS49" s="134"/>
      <c r="WPT49" s="134"/>
      <c r="WPU49" s="134"/>
      <c r="WPV49" s="134"/>
      <c r="WPW49" s="134"/>
      <c r="WPX49" s="134"/>
      <c r="WPY49" s="134"/>
      <c r="WPZ49" s="134"/>
      <c r="WQA49" s="134"/>
      <c r="WQB49" s="134"/>
      <c r="WQC49" s="134"/>
      <c r="WQD49" s="134"/>
      <c r="WQE49" s="134"/>
      <c r="WQF49" s="134"/>
      <c r="WQG49" s="134"/>
      <c r="WQH49" s="134"/>
      <c r="WQI49" s="134"/>
      <c r="WQJ49" s="134"/>
      <c r="WQK49" s="134"/>
      <c r="WQL49" s="134"/>
      <c r="WQM49" s="134"/>
      <c r="WQN49" s="134"/>
      <c r="WQO49" s="134"/>
      <c r="WQP49" s="134"/>
      <c r="WQQ49" s="134"/>
      <c r="WQR49" s="134"/>
      <c r="WQS49" s="134"/>
      <c r="WQT49" s="134"/>
      <c r="WQU49" s="134"/>
      <c r="WQV49" s="134"/>
      <c r="WQW49" s="134"/>
      <c r="WQX49" s="134"/>
      <c r="WQY49" s="134"/>
      <c r="WQZ49" s="134"/>
      <c r="WRA49" s="134"/>
      <c r="WRB49" s="134"/>
      <c r="WRC49" s="134"/>
      <c r="WRD49" s="134"/>
      <c r="WRE49" s="134"/>
      <c r="WRF49" s="134"/>
      <c r="WRG49" s="134"/>
      <c r="WRH49" s="134"/>
      <c r="WRI49" s="134"/>
      <c r="WRJ49" s="134"/>
      <c r="WRK49" s="134"/>
      <c r="WRL49" s="134"/>
      <c r="WRM49" s="134"/>
      <c r="WRN49" s="134"/>
      <c r="WRO49" s="134"/>
      <c r="WRP49" s="134"/>
      <c r="WRQ49" s="134"/>
      <c r="WRR49" s="134"/>
      <c r="WRS49" s="134"/>
      <c r="WRT49" s="134"/>
      <c r="WRU49" s="134"/>
      <c r="WRV49" s="134"/>
      <c r="WRW49" s="134"/>
      <c r="WRX49" s="134"/>
      <c r="WRY49" s="134"/>
      <c r="WRZ49" s="134"/>
      <c r="WSA49" s="134"/>
      <c r="WSB49" s="134"/>
      <c r="WSC49" s="134"/>
      <c r="WSD49" s="134"/>
      <c r="WSE49" s="134"/>
      <c r="WSF49" s="134"/>
      <c r="WSG49" s="134"/>
      <c r="WSH49" s="134"/>
      <c r="WSI49" s="134"/>
      <c r="WSJ49" s="134"/>
      <c r="WSK49" s="134"/>
      <c r="WSL49" s="134"/>
      <c r="WSM49" s="134"/>
      <c r="WSN49" s="134"/>
      <c r="WSO49" s="134"/>
      <c r="WSP49" s="134"/>
      <c r="WSQ49" s="134"/>
      <c r="WSR49" s="134"/>
      <c r="WSS49" s="134"/>
      <c r="WST49" s="134"/>
      <c r="WSU49" s="134"/>
      <c r="WSV49" s="134"/>
      <c r="WSW49" s="134"/>
      <c r="WSX49" s="134"/>
      <c r="WSY49" s="134"/>
      <c r="WSZ49" s="134"/>
      <c r="WTA49" s="134"/>
      <c r="WTB49" s="134"/>
      <c r="WTC49" s="134"/>
      <c r="WTD49" s="134"/>
      <c r="WTE49" s="134"/>
      <c r="WTF49" s="134"/>
      <c r="WTG49" s="134"/>
      <c r="WTH49" s="134"/>
      <c r="WTI49" s="134"/>
      <c r="WTJ49" s="134"/>
      <c r="WTK49" s="134"/>
      <c r="WTL49" s="134"/>
      <c r="WTM49" s="134"/>
      <c r="WTN49" s="134"/>
      <c r="WTO49" s="134"/>
      <c r="WTP49" s="134"/>
      <c r="WTQ49" s="134"/>
      <c r="WTR49" s="134"/>
      <c r="WTS49" s="134"/>
      <c r="WTT49" s="134"/>
      <c r="WTU49" s="134"/>
      <c r="WTV49" s="134"/>
      <c r="WTW49" s="134"/>
      <c r="WTX49" s="134"/>
      <c r="WTY49" s="134"/>
      <c r="WTZ49" s="134"/>
      <c r="WUA49" s="134"/>
      <c r="WUB49" s="134"/>
      <c r="WUC49" s="134"/>
      <c r="WUD49" s="134"/>
      <c r="WUE49" s="134"/>
      <c r="WUF49" s="134"/>
      <c r="WUG49" s="134"/>
      <c r="WUH49" s="134"/>
      <c r="WUI49" s="134"/>
      <c r="WUJ49" s="134"/>
      <c r="WUK49" s="134"/>
      <c r="WUL49" s="134"/>
      <c r="WUM49" s="134"/>
      <c r="WUN49" s="134"/>
      <c r="WUO49" s="134"/>
      <c r="WUP49" s="134"/>
      <c r="WUQ49" s="134"/>
      <c r="WUR49" s="134"/>
      <c r="WUS49" s="134"/>
      <c r="WUT49" s="134"/>
      <c r="WUU49" s="134"/>
      <c r="WUV49" s="134"/>
      <c r="WUW49" s="134"/>
      <c r="WUX49" s="134"/>
      <c r="WUY49" s="134"/>
      <c r="WUZ49" s="134"/>
      <c r="WVA49" s="134"/>
      <c r="WVB49" s="134"/>
      <c r="WVC49" s="134"/>
      <c r="WVD49" s="134"/>
      <c r="WVE49" s="134"/>
      <c r="WVF49" s="134"/>
      <c r="WVG49" s="134"/>
      <c r="WVH49" s="134"/>
      <c r="WVI49" s="134"/>
      <c r="WVJ49" s="134"/>
      <c r="WVK49" s="134"/>
      <c r="WVL49" s="134"/>
      <c r="WVM49" s="134"/>
      <c r="WVN49" s="134"/>
      <c r="WVO49" s="134"/>
      <c r="WVP49" s="134"/>
      <c r="WVQ49" s="134"/>
      <c r="WVR49" s="134"/>
      <c r="WVS49" s="134"/>
      <c r="WVT49" s="134"/>
      <c r="WVU49" s="134"/>
      <c r="WVV49" s="134"/>
      <c r="WVW49" s="134"/>
      <c r="WVX49" s="134"/>
      <c r="WVY49" s="134"/>
      <c r="WVZ49" s="134"/>
      <c r="WWA49" s="134"/>
      <c r="WWB49" s="134"/>
      <c r="WWC49" s="134"/>
      <c r="WWD49" s="134"/>
      <c r="WWE49" s="134"/>
      <c r="WWF49" s="134"/>
      <c r="WWG49" s="134"/>
      <c r="WWH49" s="134"/>
      <c r="WWI49" s="134"/>
      <c r="WWJ49" s="134"/>
      <c r="WWK49" s="134"/>
      <c r="WWL49" s="134"/>
      <c r="WWM49" s="134"/>
      <c r="WWN49" s="134"/>
      <c r="WWO49" s="134"/>
      <c r="WWP49" s="134"/>
      <c r="WWQ49" s="134"/>
      <c r="WWR49" s="134"/>
      <c r="WWS49" s="134"/>
      <c r="WWT49" s="134"/>
      <c r="WWU49" s="134"/>
      <c r="WWV49" s="134"/>
      <c r="WWW49" s="134"/>
      <c r="WWX49" s="134"/>
      <c r="WWY49" s="134"/>
      <c r="WWZ49" s="134"/>
      <c r="WXA49" s="134"/>
      <c r="WXB49" s="134"/>
      <c r="WXC49" s="134"/>
      <c r="WXD49" s="134"/>
      <c r="WXE49" s="134"/>
      <c r="WXF49" s="134"/>
      <c r="WXG49" s="134"/>
      <c r="WXH49" s="134"/>
      <c r="WXI49" s="134"/>
      <c r="WXJ49" s="134"/>
      <c r="WXK49" s="134"/>
      <c r="WXL49" s="134"/>
      <c r="WXM49" s="134"/>
      <c r="WXN49" s="134"/>
      <c r="WXO49" s="134"/>
      <c r="WXP49" s="134"/>
      <c r="WXQ49" s="134"/>
      <c r="WXR49" s="134"/>
      <c r="WXS49" s="134"/>
      <c r="WXT49" s="134"/>
      <c r="WXU49" s="134"/>
      <c r="WXV49" s="134"/>
      <c r="WXW49" s="134"/>
      <c r="WXX49" s="134"/>
      <c r="WXY49" s="134"/>
      <c r="WXZ49" s="134"/>
      <c r="WYA49" s="134"/>
      <c r="WYB49" s="134"/>
      <c r="WYC49" s="134"/>
      <c r="WYD49" s="134"/>
      <c r="WYE49" s="134"/>
      <c r="WYF49" s="134"/>
      <c r="WYG49" s="134"/>
      <c r="WYH49" s="134"/>
      <c r="WYI49" s="134"/>
      <c r="WYJ49" s="134"/>
      <c r="WYK49" s="134"/>
      <c r="WYL49" s="134"/>
      <c r="WYM49" s="134"/>
      <c r="WYN49" s="134"/>
      <c r="WYO49" s="134"/>
      <c r="WYP49" s="134"/>
      <c r="WYQ49" s="134"/>
      <c r="WYR49" s="134"/>
      <c r="WYS49" s="134"/>
      <c r="WYT49" s="134"/>
      <c r="WYU49" s="134"/>
      <c r="WYV49" s="134"/>
      <c r="WYW49" s="134"/>
      <c r="WYX49" s="134"/>
      <c r="WYY49" s="134"/>
      <c r="WYZ49" s="134"/>
      <c r="WZA49" s="134"/>
      <c r="WZB49" s="134"/>
      <c r="WZC49" s="134"/>
      <c r="WZD49" s="134"/>
      <c r="WZE49" s="134"/>
      <c r="WZF49" s="134"/>
      <c r="WZG49" s="134"/>
      <c r="WZH49" s="134"/>
      <c r="WZI49" s="134"/>
      <c r="WZJ49" s="134"/>
      <c r="WZK49" s="134"/>
      <c r="WZL49" s="134"/>
      <c r="WZM49" s="134"/>
      <c r="WZN49" s="134"/>
      <c r="WZO49" s="134"/>
      <c r="WZP49" s="134"/>
      <c r="WZQ49" s="134"/>
      <c r="WZR49" s="134"/>
      <c r="WZS49" s="134"/>
      <c r="WZT49" s="134"/>
      <c r="WZU49" s="134"/>
      <c r="WZV49" s="134"/>
      <c r="WZW49" s="134"/>
      <c r="WZX49" s="134"/>
      <c r="WZY49" s="134"/>
      <c r="WZZ49" s="134"/>
      <c r="XAA49" s="134"/>
      <c r="XAB49" s="134"/>
      <c r="XAC49" s="134"/>
      <c r="XAD49" s="134"/>
      <c r="XAE49" s="134"/>
      <c r="XAF49" s="134"/>
      <c r="XAG49" s="134"/>
      <c r="XAH49" s="134"/>
      <c r="XAI49" s="134"/>
      <c r="XAJ49" s="134"/>
      <c r="XAK49" s="134"/>
      <c r="XAL49" s="134"/>
      <c r="XAM49" s="134"/>
      <c r="XAN49" s="134"/>
      <c r="XAO49" s="134"/>
      <c r="XAP49" s="134"/>
      <c r="XAQ49" s="134"/>
      <c r="XAR49" s="134"/>
      <c r="XAS49" s="134"/>
      <c r="XAT49" s="134"/>
      <c r="XAU49" s="134"/>
      <c r="XAV49" s="134"/>
      <c r="XAW49" s="134"/>
      <c r="XAX49" s="134"/>
      <c r="XAY49" s="134"/>
      <c r="XAZ49" s="134"/>
      <c r="XBA49" s="134"/>
      <c r="XBB49" s="134"/>
      <c r="XBC49" s="134"/>
      <c r="XBD49" s="134"/>
      <c r="XBE49" s="134"/>
      <c r="XBF49" s="134"/>
      <c r="XBG49" s="134"/>
      <c r="XBH49" s="134"/>
      <c r="XBI49" s="134"/>
      <c r="XBJ49" s="134"/>
      <c r="XBK49" s="134"/>
      <c r="XBL49" s="134"/>
      <c r="XBM49" s="134"/>
      <c r="XBN49" s="134"/>
      <c r="XBO49" s="134"/>
      <c r="XBP49" s="134"/>
      <c r="XBQ49" s="134"/>
      <c r="XBR49" s="134"/>
      <c r="XBS49" s="134"/>
      <c r="XBT49" s="134"/>
      <c r="XBU49" s="134"/>
      <c r="XBV49" s="134"/>
      <c r="XBW49" s="134"/>
      <c r="XBX49" s="134"/>
      <c r="XBY49" s="134"/>
      <c r="XBZ49" s="134"/>
      <c r="XCA49" s="134"/>
      <c r="XCB49" s="134"/>
      <c r="XCC49" s="134"/>
      <c r="XCD49" s="134"/>
      <c r="XCE49" s="134"/>
      <c r="XCF49" s="134"/>
      <c r="XCG49" s="134"/>
      <c r="XCH49" s="134"/>
      <c r="XCI49" s="134"/>
      <c r="XCJ49" s="134"/>
      <c r="XCK49" s="134"/>
      <c r="XCL49" s="134"/>
      <c r="XCM49" s="134"/>
      <c r="XCN49" s="134"/>
      <c r="XCO49" s="134"/>
      <c r="XCP49" s="134"/>
      <c r="XCQ49" s="134"/>
      <c r="XCR49" s="134"/>
      <c r="XCS49" s="134"/>
      <c r="XCT49" s="134"/>
      <c r="XCU49" s="134"/>
      <c r="XCV49" s="134"/>
      <c r="XCW49" s="134"/>
      <c r="XCX49" s="134"/>
      <c r="XCY49" s="134"/>
      <c r="XCZ49" s="134"/>
      <c r="XDA49" s="134"/>
      <c r="XDB49" s="134"/>
      <c r="XDC49" s="134"/>
      <c r="XDD49" s="134"/>
      <c r="XDE49" s="134"/>
      <c r="XDF49" s="134"/>
      <c r="XDG49" s="134"/>
      <c r="XDH49" s="134"/>
      <c r="XDI49" s="134"/>
      <c r="XDJ49" s="134"/>
      <c r="XDK49" s="134"/>
      <c r="XDL49" s="134"/>
      <c r="XDM49" s="134"/>
      <c r="XDN49" s="134"/>
      <c r="XDO49" s="134"/>
      <c r="XDP49" s="134"/>
      <c r="XDQ49" s="134"/>
      <c r="XDR49" s="134"/>
      <c r="XDS49" s="134"/>
      <c r="XDT49" s="134"/>
      <c r="XDU49" s="134"/>
      <c r="XDV49" s="134"/>
      <c r="XDW49" s="134"/>
      <c r="XDX49" s="134"/>
      <c r="XDY49" s="134"/>
      <c r="XDZ49" s="134"/>
      <c r="XEA49" s="134"/>
      <c r="XEB49" s="134"/>
      <c r="XEC49" s="134"/>
      <c r="XED49" s="134"/>
      <c r="XEE49" s="134"/>
      <c r="XEF49" s="134"/>
      <c r="XEG49" s="134"/>
      <c r="XEH49" s="134"/>
      <c r="XEI49" s="134"/>
      <c r="XEJ49" s="134"/>
      <c r="XEK49" s="134"/>
      <c r="XEL49" s="134"/>
      <c r="XEM49" s="134"/>
      <c r="XEN49" s="134"/>
      <c r="XEO49" s="134"/>
      <c r="XEP49" s="134"/>
      <c r="XEQ49" s="134"/>
      <c r="XER49" s="134"/>
      <c r="XES49" s="134"/>
      <c r="XET49" s="134"/>
      <c r="XEU49" s="134"/>
      <c r="XEV49" s="134"/>
      <c r="XEW49" s="134"/>
      <c r="XEX49" s="134"/>
      <c r="XEY49" s="134"/>
      <c r="XEZ49" s="134"/>
      <c r="XFA49" s="134"/>
      <c r="XFB49" s="134"/>
      <c r="XFC49" s="134"/>
      <c r="XFD49" s="134"/>
    </row>
    <row r="50" s="10" customFormat="1" customHeight="1" spans="1:16384">
      <c r="A50" s="45" t="str">
        <f t="shared" si="38"/>
        <v>YU10</v>
      </c>
      <c r="B50" s="693">
        <f t="shared" si="10"/>
        <v>290.21</v>
      </c>
      <c r="C50" s="693">
        <f t="shared" si="11"/>
        <v>310.21</v>
      </c>
      <c r="D50" s="694">
        <f t="shared" si="12"/>
        <v>20</v>
      </c>
      <c r="E50" s="5">
        <f t="shared" si="13"/>
        <v>3.348</v>
      </c>
      <c r="F50" s="5">
        <f t="shared" si="14"/>
        <v>3.348</v>
      </c>
      <c r="G50" s="5">
        <f t="shared" si="15"/>
        <v>-3.90902</v>
      </c>
      <c r="H50" s="5">
        <f t="shared" si="16"/>
        <v>-3.90902</v>
      </c>
      <c r="I50" s="5">
        <f t="shared" si="17"/>
        <v>7.25702</v>
      </c>
      <c r="J50" s="5">
        <f t="shared" si="18"/>
        <v>7.25702</v>
      </c>
      <c r="K50" s="698">
        <f t="shared" si="19"/>
        <v>0.8</v>
      </c>
      <c r="L50" s="698">
        <f>LOOKUP(MAX(J50,I50),{0,3,4,5,6.5,7.5,9,10},{0.3,0.4,0.5,0.6,0.7,0.8,0.9})</f>
        <v>0.7</v>
      </c>
      <c r="M50" s="694">
        <f t="shared" si="20"/>
        <v>23.267</v>
      </c>
      <c r="N50" s="694">
        <f t="shared" si="21"/>
        <v>23.65</v>
      </c>
      <c r="O50" s="77">
        <f t="shared" si="22"/>
        <v>3.18984</v>
      </c>
      <c r="P50" s="78">
        <f t="shared" si="23"/>
        <v>2.98969</v>
      </c>
      <c r="Q50" s="705">
        <f t="shared" si="24"/>
        <v>1.367</v>
      </c>
      <c r="R50" s="694">
        <f t="shared" si="25"/>
        <v>1.75</v>
      </c>
      <c r="S50" s="113">
        <f t="shared" si="26"/>
        <v>1</v>
      </c>
      <c r="T50" s="114">
        <f t="shared" si="27"/>
        <v>2.2295</v>
      </c>
      <c r="U50" s="77">
        <f t="shared" si="28"/>
        <v>2.11127</v>
      </c>
      <c r="V50" s="77">
        <f t="shared" si="29"/>
        <v>0.45</v>
      </c>
      <c r="W50" s="114">
        <f t="shared" si="30"/>
        <v>0.45</v>
      </c>
      <c r="X50" s="115">
        <f t="shared" si="31"/>
        <v>0</v>
      </c>
      <c r="Y50" s="94">
        <f t="shared" si="32"/>
        <v>4.223708755</v>
      </c>
      <c r="Z50" s="94">
        <f t="shared" si="33"/>
        <v>0</v>
      </c>
      <c r="AA50" s="706">
        <f t="shared" si="34"/>
        <v>-0.91918</v>
      </c>
      <c r="AB50" s="707">
        <f t="shared" si="35"/>
        <v>-1.11933</v>
      </c>
      <c r="AC50" s="707">
        <f t="shared" si="36"/>
        <v>-2.48952</v>
      </c>
      <c r="AD50" s="706">
        <f t="shared" si="37"/>
        <v>-2.60775</v>
      </c>
      <c r="AE50" s="134"/>
      <c r="AF50" s="134"/>
      <c r="AG50" s="134"/>
      <c r="AH50" s="134"/>
      <c r="AI50" s="134"/>
      <c r="AJ50" s="134"/>
      <c r="AK50" s="134"/>
      <c r="AL50" s="134"/>
      <c r="AM50" s="134"/>
      <c r="AN50" s="134"/>
      <c r="AO50" s="134"/>
      <c r="AP50" s="134"/>
      <c r="AQ50" s="134"/>
      <c r="AR50" s="134"/>
      <c r="AS50" s="134"/>
      <c r="AT50" s="134"/>
      <c r="AU50" s="134"/>
      <c r="AV50" s="134"/>
      <c r="AW50" s="134"/>
      <c r="AX50" s="134"/>
      <c r="AY50" s="134"/>
      <c r="AZ50" s="134"/>
      <c r="BA50" s="134"/>
      <c r="BB50" s="134"/>
      <c r="BC50" s="134"/>
      <c r="BD50" s="134"/>
      <c r="BE50" s="134"/>
      <c r="BF50" s="134"/>
      <c r="BG50" s="134"/>
      <c r="BH50" s="134"/>
      <c r="BI50" s="134"/>
      <c r="BJ50" s="134"/>
      <c r="BK50" s="134"/>
      <c r="BL50" s="134"/>
      <c r="BM50" s="134"/>
      <c r="BN50" s="134"/>
      <c r="BO50" s="134"/>
      <c r="BP50" s="134"/>
      <c r="BQ50" s="134"/>
      <c r="BR50" s="134"/>
      <c r="BS50" s="134"/>
      <c r="BT50" s="134"/>
      <c r="BU50" s="134"/>
      <c r="BV50" s="134"/>
      <c r="BW50" s="134"/>
      <c r="BX50" s="134"/>
      <c r="BY50" s="134"/>
      <c r="BZ50" s="134"/>
      <c r="CA50" s="134"/>
      <c r="CB50" s="134"/>
      <c r="CC50" s="134"/>
      <c r="CD50" s="134"/>
      <c r="CE50" s="134"/>
      <c r="CF50" s="134"/>
      <c r="CG50" s="134"/>
      <c r="CH50" s="134"/>
      <c r="CI50" s="134"/>
      <c r="CJ50" s="134"/>
      <c r="CK50" s="134"/>
      <c r="CL50" s="134"/>
      <c r="CM50" s="134"/>
      <c r="CN50" s="134"/>
      <c r="CO50" s="134"/>
      <c r="CP50" s="134"/>
      <c r="CQ50" s="134"/>
      <c r="CR50" s="134"/>
      <c r="CS50" s="134"/>
      <c r="CT50" s="134"/>
      <c r="CU50" s="134"/>
      <c r="CV50" s="134"/>
      <c r="CW50" s="134"/>
      <c r="CX50" s="134"/>
      <c r="CY50" s="134"/>
      <c r="CZ50" s="134"/>
      <c r="DA50" s="134"/>
      <c r="DB50" s="134"/>
      <c r="DC50" s="134"/>
      <c r="DD50" s="134"/>
      <c r="DE50" s="134"/>
      <c r="DF50" s="134"/>
      <c r="DG50" s="134"/>
      <c r="DH50" s="134"/>
      <c r="DI50" s="134"/>
      <c r="DJ50" s="134"/>
      <c r="DK50" s="134"/>
      <c r="DL50" s="134"/>
      <c r="DM50" s="134"/>
      <c r="DN50" s="134"/>
      <c r="DO50" s="134"/>
      <c r="DP50" s="134"/>
      <c r="DQ50" s="134"/>
      <c r="DR50" s="134"/>
      <c r="DS50" s="134"/>
      <c r="DT50" s="134"/>
      <c r="DU50" s="134"/>
      <c r="DV50" s="134"/>
      <c r="DW50" s="134"/>
      <c r="DX50" s="134"/>
      <c r="DY50" s="134"/>
      <c r="DZ50" s="134"/>
      <c r="EA50" s="134"/>
      <c r="EB50" s="134"/>
      <c r="EC50" s="134"/>
      <c r="ED50" s="134"/>
      <c r="EE50" s="134"/>
      <c r="EF50" s="134"/>
      <c r="EG50" s="134"/>
      <c r="EH50" s="134"/>
      <c r="EI50" s="134"/>
      <c r="EJ50" s="134"/>
      <c r="EK50" s="134"/>
      <c r="EL50" s="134"/>
      <c r="EM50" s="134"/>
      <c r="EN50" s="134"/>
      <c r="EO50" s="134"/>
      <c r="EP50" s="134"/>
      <c r="EQ50" s="134"/>
      <c r="ER50" s="134"/>
      <c r="ES50" s="134"/>
      <c r="ET50" s="134"/>
      <c r="EU50" s="134"/>
      <c r="EV50" s="134"/>
      <c r="EW50" s="134"/>
      <c r="EX50" s="134"/>
      <c r="EY50" s="134"/>
      <c r="EZ50" s="134"/>
      <c r="FA50" s="134"/>
      <c r="FB50" s="134"/>
      <c r="FC50" s="134"/>
      <c r="FD50" s="134"/>
      <c r="FE50" s="134"/>
      <c r="FF50" s="134"/>
      <c r="FG50" s="134"/>
      <c r="FH50" s="134"/>
      <c r="FI50" s="134"/>
      <c r="FJ50" s="134"/>
      <c r="FK50" s="134"/>
      <c r="FL50" s="134"/>
      <c r="FM50" s="134"/>
      <c r="FN50" s="134"/>
      <c r="FO50" s="134"/>
      <c r="FP50" s="134"/>
      <c r="FQ50" s="134"/>
      <c r="FR50" s="134"/>
      <c r="FS50" s="134"/>
      <c r="FT50" s="134"/>
      <c r="FU50" s="134"/>
      <c r="FV50" s="134"/>
      <c r="FW50" s="134"/>
      <c r="FX50" s="134"/>
      <c r="FY50" s="134"/>
      <c r="FZ50" s="134"/>
      <c r="GA50" s="134"/>
      <c r="GB50" s="134"/>
      <c r="GC50" s="134"/>
      <c r="GD50" s="134"/>
      <c r="GE50" s="134"/>
      <c r="GF50" s="134"/>
      <c r="GG50" s="134"/>
      <c r="GH50" s="134"/>
      <c r="GI50" s="134"/>
      <c r="GJ50" s="134"/>
      <c r="GK50" s="134"/>
      <c r="GL50" s="134"/>
      <c r="GM50" s="134"/>
      <c r="GN50" s="134"/>
      <c r="GO50" s="134"/>
      <c r="GP50" s="134"/>
      <c r="GQ50" s="134"/>
      <c r="GR50" s="134"/>
      <c r="GS50" s="134"/>
      <c r="GT50" s="134"/>
      <c r="GU50" s="134"/>
      <c r="GV50" s="134"/>
      <c r="GW50" s="134"/>
      <c r="GX50" s="134"/>
      <c r="GY50" s="134"/>
      <c r="GZ50" s="134"/>
      <c r="HA50" s="134"/>
      <c r="HB50" s="134"/>
      <c r="HC50" s="134"/>
      <c r="HD50" s="134"/>
      <c r="HE50" s="134"/>
      <c r="HF50" s="134"/>
      <c r="HG50" s="134"/>
      <c r="HH50" s="134"/>
      <c r="HI50" s="134"/>
      <c r="HJ50" s="134"/>
      <c r="HK50" s="134"/>
      <c r="HL50" s="134"/>
      <c r="HM50" s="134"/>
      <c r="HN50" s="134"/>
      <c r="HO50" s="134"/>
      <c r="HP50" s="134"/>
      <c r="HQ50" s="134"/>
      <c r="HR50" s="134"/>
      <c r="HS50" s="134"/>
      <c r="HT50" s="134"/>
      <c r="HU50" s="134"/>
      <c r="HV50" s="134"/>
      <c r="HW50" s="134"/>
      <c r="HX50" s="134"/>
      <c r="HY50" s="134"/>
      <c r="HZ50" s="134"/>
      <c r="IA50" s="134"/>
      <c r="IB50" s="134"/>
      <c r="IC50" s="134"/>
      <c r="ID50" s="134"/>
      <c r="IE50" s="134"/>
      <c r="IF50" s="134"/>
      <c r="IG50" s="134"/>
      <c r="IH50" s="134"/>
      <c r="II50" s="134"/>
      <c r="IJ50" s="134"/>
      <c r="IK50" s="134"/>
      <c r="IL50" s="134"/>
      <c r="IM50" s="134"/>
      <c r="IN50" s="134"/>
      <c r="IO50" s="134"/>
      <c r="IP50" s="134"/>
      <c r="IQ50" s="134"/>
      <c r="IR50" s="134"/>
      <c r="IS50" s="134"/>
      <c r="IT50" s="134"/>
      <c r="IU50" s="134"/>
      <c r="IV50" s="134"/>
      <c r="IW50" s="134"/>
      <c r="IX50" s="134"/>
      <c r="IY50" s="134"/>
      <c r="IZ50" s="134"/>
      <c r="JA50" s="134"/>
      <c r="JB50" s="134"/>
      <c r="JC50" s="134"/>
      <c r="JD50" s="134"/>
      <c r="JE50" s="134"/>
      <c r="JF50" s="134"/>
      <c r="JG50" s="134"/>
      <c r="JH50" s="134"/>
      <c r="JI50" s="134"/>
      <c r="JJ50" s="134"/>
      <c r="JK50" s="134"/>
      <c r="JL50" s="134"/>
      <c r="JM50" s="134"/>
      <c r="JN50" s="134"/>
      <c r="JO50" s="134"/>
      <c r="JP50" s="134"/>
      <c r="JQ50" s="134"/>
      <c r="JR50" s="134"/>
      <c r="JS50" s="134"/>
      <c r="JT50" s="134"/>
      <c r="JU50" s="134"/>
      <c r="JV50" s="134"/>
      <c r="JW50" s="134"/>
      <c r="JX50" s="134"/>
      <c r="JY50" s="134"/>
      <c r="JZ50" s="134"/>
      <c r="KA50" s="134"/>
      <c r="KB50" s="134"/>
      <c r="KC50" s="134"/>
      <c r="KD50" s="134"/>
      <c r="KE50" s="134"/>
      <c r="KF50" s="134"/>
      <c r="KG50" s="134"/>
      <c r="KH50" s="134"/>
      <c r="KI50" s="134"/>
      <c r="KJ50" s="134"/>
      <c r="KK50" s="134"/>
      <c r="KL50" s="134"/>
      <c r="KM50" s="134"/>
      <c r="KN50" s="134"/>
      <c r="KO50" s="134"/>
      <c r="KP50" s="134"/>
      <c r="KQ50" s="134"/>
      <c r="KR50" s="134"/>
      <c r="KS50" s="134"/>
      <c r="KT50" s="134"/>
      <c r="KU50" s="134"/>
      <c r="KV50" s="134"/>
      <c r="KW50" s="134"/>
      <c r="KX50" s="134"/>
      <c r="KY50" s="134"/>
      <c r="KZ50" s="134"/>
      <c r="LA50" s="134"/>
      <c r="LB50" s="134"/>
      <c r="LC50" s="134"/>
      <c r="LD50" s="134"/>
      <c r="LE50" s="134"/>
      <c r="LF50" s="134"/>
      <c r="LG50" s="134"/>
      <c r="LH50" s="134"/>
      <c r="LI50" s="134"/>
      <c r="LJ50" s="134"/>
      <c r="LK50" s="134"/>
      <c r="LL50" s="134"/>
      <c r="LM50" s="134"/>
      <c r="LN50" s="134"/>
      <c r="LO50" s="134"/>
      <c r="LP50" s="134"/>
      <c r="LQ50" s="134"/>
      <c r="LR50" s="134"/>
      <c r="LS50" s="134"/>
      <c r="LT50" s="134"/>
      <c r="LU50" s="134"/>
      <c r="LV50" s="134"/>
      <c r="LW50" s="134"/>
      <c r="LX50" s="134"/>
      <c r="LY50" s="134"/>
      <c r="LZ50" s="134"/>
      <c r="MA50" s="134"/>
      <c r="MB50" s="134"/>
      <c r="MC50" s="134"/>
      <c r="MD50" s="134"/>
      <c r="ME50" s="134"/>
      <c r="MF50" s="134"/>
      <c r="MG50" s="134"/>
      <c r="MH50" s="134"/>
      <c r="MI50" s="134"/>
      <c r="MJ50" s="134"/>
      <c r="MK50" s="134"/>
      <c r="ML50" s="134"/>
      <c r="MM50" s="134"/>
      <c r="MN50" s="134"/>
      <c r="MO50" s="134"/>
      <c r="MP50" s="134"/>
      <c r="MQ50" s="134"/>
      <c r="MR50" s="134"/>
      <c r="MS50" s="134"/>
      <c r="MT50" s="134"/>
      <c r="MU50" s="134"/>
      <c r="MV50" s="134"/>
      <c r="MW50" s="134"/>
      <c r="MX50" s="134"/>
      <c r="MY50" s="134"/>
      <c r="MZ50" s="134"/>
      <c r="NA50" s="134"/>
      <c r="NB50" s="134"/>
      <c r="NC50" s="134"/>
      <c r="ND50" s="134"/>
      <c r="NE50" s="134"/>
      <c r="NF50" s="134"/>
      <c r="NG50" s="134"/>
      <c r="NH50" s="134"/>
      <c r="NI50" s="134"/>
      <c r="NJ50" s="134"/>
      <c r="NK50" s="134"/>
      <c r="NL50" s="134"/>
      <c r="NM50" s="134"/>
      <c r="NN50" s="134"/>
      <c r="NO50" s="134"/>
      <c r="NP50" s="134"/>
      <c r="NQ50" s="134"/>
      <c r="NR50" s="134"/>
      <c r="NS50" s="134"/>
      <c r="NT50" s="134"/>
      <c r="NU50" s="134"/>
      <c r="NV50" s="134"/>
      <c r="NW50" s="134"/>
      <c r="NX50" s="134"/>
      <c r="NY50" s="134"/>
      <c r="NZ50" s="134"/>
      <c r="OA50" s="134"/>
      <c r="OB50" s="134"/>
      <c r="OC50" s="134"/>
      <c r="OD50" s="134"/>
      <c r="OE50" s="134"/>
      <c r="OF50" s="134"/>
      <c r="OG50" s="134"/>
      <c r="OH50" s="134"/>
      <c r="OI50" s="134"/>
      <c r="OJ50" s="134"/>
      <c r="OK50" s="134"/>
      <c r="OL50" s="134"/>
      <c r="OM50" s="134"/>
      <c r="ON50" s="134"/>
      <c r="OO50" s="134"/>
      <c r="OP50" s="134"/>
      <c r="OQ50" s="134"/>
      <c r="OR50" s="134"/>
      <c r="OS50" s="134"/>
      <c r="OT50" s="134"/>
      <c r="OU50" s="134"/>
      <c r="OV50" s="134"/>
      <c r="OW50" s="134"/>
      <c r="OX50" s="134"/>
      <c r="OY50" s="134"/>
      <c r="OZ50" s="134"/>
      <c r="PA50" s="134"/>
      <c r="PB50" s="134"/>
      <c r="PC50" s="134"/>
      <c r="PD50" s="134"/>
      <c r="PE50" s="134"/>
      <c r="PF50" s="134"/>
      <c r="PG50" s="134"/>
      <c r="PH50" s="134"/>
      <c r="PI50" s="134"/>
      <c r="PJ50" s="134"/>
      <c r="PK50" s="134"/>
      <c r="PL50" s="134"/>
      <c r="PM50" s="134"/>
      <c r="PN50" s="134"/>
      <c r="PO50" s="134"/>
      <c r="PP50" s="134"/>
      <c r="PQ50" s="134"/>
      <c r="PR50" s="134"/>
      <c r="PS50" s="134"/>
      <c r="PT50" s="134"/>
      <c r="PU50" s="134"/>
      <c r="PV50" s="134"/>
      <c r="PW50" s="134"/>
      <c r="PX50" s="134"/>
      <c r="PY50" s="134"/>
      <c r="PZ50" s="134"/>
      <c r="QA50" s="134"/>
      <c r="QB50" s="134"/>
      <c r="QC50" s="134"/>
      <c r="QD50" s="134"/>
      <c r="QE50" s="134"/>
      <c r="QF50" s="134"/>
      <c r="QG50" s="134"/>
      <c r="QH50" s="134"/>
      <c r="QI50" s="134"/>
      <c r="QJ50" s="134"/>
      <c r="QK50" s="134"/>
      <c r="QL50" s="134"/>
      <c r="QM50" s="134"/>
      <c r="QN50" s="134"/>
      <c r="QO50" s="134"/>
      <c r="QP50" s="134"/>
      <c r="QQ50" s="134"/>
      <c r="QR50" s="134"/>
      <c r="QS50" s="134"/>
      <c r="QT50" s="134"/>
      <c r="QU50" s="134"/>
      <c r="QV50" s="134"/>
      <c r="QW50" s="134"/>
      <c r="QX50" s="134"/>
      <c r="QY50" s="134"/>
      <c r="QZ50" s="134"/>
      <c r="RA50" s="134"/>
      <c r="RB50" s="134"/>
      <c r="RC50" s="134"/>
      <c r="RD50" s="134"/>
      <c r="RE50" s="134"/>
      <c r="RF50" s="134"/>
      <c r="RG50" s="134"/>
      <c r="RH50" s="134"/>
      <c r="RI50" s="134"/>
      <c r="RJ50" s="134"/>
      <c r="RK50" s="134"/>
      <c r="RL50" s="134"/>
      <c r="RM50" s="134"/>
      <c r="RN50" s="134"/>
      <c r="RO50" s="134"/>
      <c r="RP50" s="134"/>
      <c r="RQ50" s="134"/>
      <c r="RR50" s="134"/>
      <c r="RS50" s="134"/>
      <c r="RT50" s="134"/>
      <c r="RU50" s="134"/>
      <c r="RV50" s="134"/>
      <c r="RW50" s="134"/>
      <c r="RX50" s="134"/>
      <c r="RY50" s="134"/>
      <c r="RZ50" s="134"/>
      <c r="SA50" s="134"/>
      <c r="SB50" s="134"/>
      <c r="SC50" s="134"/>
      <c r="SD50" s="134"/>
      <c r="SE50" s="134"/>
      <c r="SF50" s="134"/>
      <c r="SG50" s="134"/>
      <c r="SH50" s="134"/>
      <c r="SI50" s="134"/>
      <c r="SJ50" s="134"/>
      <c r="SK50" s="134"/>
      <c r="SL50" s="134"/>
      <c r="SM50" s="134"/>
      <c r="SN50" s="134"/>
      <c r="SO50" s="134"/>
      <c r="SP50" s="134"/>
      <c r="SQ50" s="134"/>
      <c r="SR50" s="134"/>
      <c r="SS50" s="134"/>
      <c r="ST50" s="134"/>
      <c r="SU50" s="134"/>
      <c r="SV50" s="134"/>
      <c r="SW50" s="134"/>
      <c r="SX50" s="134"/>
      <c r="SY50" s="134"/>
      <c r="SZ50" s="134"/>
      <c r="TA50" s="134"/>
      <c r="TB50" s="134"/>
      <c r="TC50" s="134"/>
      <c r="TD50" s="134"/>
      <c r="TE50" s="134"/>
      <c r="TF50" s="134"/>
      <c r="TG50" s="134"/>
      <c r="TH50" s="134"/>
      <c r="TI50" s="134"/>
      <c r="TJ50" s="134"/>
      <c r="TK50" s="134"/>
      <c r="TL50" s="134"/>
      <c r="TM50" s="134"/>
      <c r="TN50" s="134"/>
      <c r="TO50" s="134"/>
      <c r="TP50" s="134"/>
      <c r="TQ50" s="134"/>
      <c r="TR50" s="134"/>
      <c r="TS50" s="134"/>
      <c r="TT50" s="134"/>
      <c r="TU50" s="134"/>
      <c r="TV50" s="134"/>
      <c r="TW50" s="134"/>
      <c r="TX50" s="134"/>
      <c r="TY50" s="134"/>
      <c r="TZ50" s="134"/>
      <c r="UA50" s="134"/>
      <c r="UB50" s="134"/>
      <c r="UC50" s="134"/>
      <c r="UD50" s="134"/>
      <c r="UE50" s="134"/>
      <c r="UF50" s="134"/>
      <c r="UG50" s="134"/>
      <c r="UH50" s="134"/>
      <c r="UI50" s="134"/>
      <c r="UJ50" s="134"/>
      <c r="UK50" s="134"/>
      <c r="UL50" s="134"/>
      <c r="UM50" s="134"/>
      <c r="UN50" s="134"/>
      <c r="UO50" s="134"/>
      <c r="UP50" s="134"/>
      <c r="UQ50" s="134"/>
      <c r="UR50" s="134"/>
      <c r="US50" s="134"/>
      <c r="UT50" s="134"/>
      <c r="UU50" s="134"/>
      <c r="UV50" s="134"/>
      <c r="UW50" s="134"/>
      <c r="UX50" s="134"/>
      <c r="UY50" s="134"/>
      <c r="UZ50" s="134"/>
      <c r="VA50" s="134"/>
      <c r="VB50" s="134"/>
      <c r="VC50" s="134"/>
      <c r="VD50" s="134"/>
      <c r="VE50" s="134"/>
      <c r="VF50" s="134"/>
      <c r="VG50" s="134"/>
      <c r="VH50" s="134"/>
      <c r="VI50" s="134"/>
      <c r="VJ50" s="134"/>
      <c r="VK50" s="134"/>
      <c r="VL50" s="134"/>
      <c r="VM50" s="134"/>
      <c r="VN50" s="134"/>
      <c r="VO50" s="134"/>
      <c r="VP50" s="134"/>
      <c r="VQ50" s="134"/>
      <c r="VR50" s="134"/>
      <c r="VS50" s="134"/>
      <c r="VT50" s="134"/>
      <c r="VU50" s="134"/>
      <c r="VV50" s="134"/>
      <c r="VW50" s="134"/>
      <c r="VX50" s="134"/>
      <c r="VY50" s="134"/>
      <c r="VZ50" s="134"/>
      <c r="WA50" s="134"/>
      <c r="WB50" s="134"/>
      <c r="WC50" s="134"/>
      <c r="WD50" s="134"/>
      <c r="WE50" s="134"/>
      <c r="WF50" s="134"/>
      <c r="WG50" s="134"/>
      <c r="WH50" s="134"/>
      <c r="WI50" s="134"/>
      <c r="WJ50" s="134"/>
      <c r="WK50" s="134"/>
      <c r="WL50" s="134"/>
      <c r="WM50" s="134"/>
      <c r="WN50" s="134"/>
      <c r="WO50" s="134"/>
      <c r="WP50" s="134"/>
      <c r="WQ50" s="134"/>
      <c r="WR50" s="134"/>
      <c r="WS50" s="134"/>
      <c r="WT50" s="134"/>
      <c r="WU50" s="134"/>
      <c r="WV50" s="134"/>
      <c r="WW50" s="134"/>
      <c r="WX50" s="134"/>
      <c r="WY50" s="134"/>
      <c r="WZ50" s="134"/>
      <c r="XA50" s="134"/>
      <c r="XB50" s="134"/>
      <c r="XC50" s="134"/>
      <c r="XD50" s="134"/>
      <c r="XE50" s="134"/>
      <c r="XF50" s="134"/>
      <c r="XG50" s="134"/>
      <c r="XH50" s="134"/>
      <c r="XI50" s="134"/>
      <c r="XJ50" s="134"/>
      <c r="XK50" s="134"/>
      <c r="XL50" s="134"/>
      <c r="XM50" s="134"/>
      <c r="XN50" s="134"/>
      <c r="XO50" s="134"/>
      <c r="XP50" s="134"/>
      <c r="XQ50" s="134"/>
      <c r="XR50" s="134"/>
      <c r="XS50" s="134"/>
      <c r="XT50" s="134"/>
      <c r="XU50" s="134"/>
      <c r="XV50" s="134"/>
      <c r="XW50" s="134"/>
      <c r="XX50" s="134"/>
      <c r="XY50" s="134"/>
      <c r="XZ50" s="134"/>
      <c r="YA50" s="134"/>
      <c r="YB50" s="134"/>
      <c r="YC50" s="134"/>
      <c r="YD50" s="134"/>
      <c r="YE50" s="134"/>
      <c r="YF50" s="134"/>
      <c r="YG50" s="134"/>
      <c r="YH50" s="134"/>
      <c r="YI50" s="134"/>
      <c r="YJ50" s="134"/>
      <c r="YK50" s="134"/>
      <c r="YL50" s="134"/>
      <c r="YM50" s="134"/>
      <c r="YN50" s="134"/>
      <c r="YO50" s="134"/>
      <c r="YP50" s="134"/>
      <c r="YQ50" s="134"/>
      <c r="YR50" s="134"/>
      <c r="YS50" s="134"/>
      <c r="YT50" s="134"/>
      <c r="YU50" s="134"/>
      <c r="YV50" s="134"/>
      <c r="YW50" s="134"/>
      <c r="YX50" s="134"/>
      <c r="YY50" s="134"/>
      <c r="YZ50" s="134"/>
      <c r="ZA50" s="134"/>
      <c r="ZB50" s="134"/>
      <c r="ZC50" s="134"/>
      <c r="ZD50" s="134"/>
      <c r="ZE50" s="134"/>
      <c r="ZF50" s="134"/>
      <c r="ZG50" s="134"/>
      <c r="ZH50" s="134"/>
      <c r="ZI50" s="134"/>
      <c r="ZJ50" s="134"/>
      <c r="ZK50" s="134"/>
      <c r="ZL50" s="134"/>
      <c r="ZM50" s="134"/>
      <c r="ZN50" s="134"/>
      <c r="ZO50" s="134"/>
      <c r="ZP50" s="134"/>
      <c r="ZQ50" s="134"/>
      <c r="ZR50" s="134"/>
      <c r="ZS50" s="134"/>
      <c r="ZT50" s="134"/>
      <c r="ZU50" s="134"/>
      <c r="ZV50" s="134"/>
      <c r="ZW50" s="134"/>
      <c r="ZX50" s="134"/>
      <c r="ZY50" s="134"/>
      <c r="ZZ50" s="134"/>
      <c r="AAA50" s="134"/>
      <c r="AAB50" s="134"/>
      <c r="AAC50" s="134"/>
      <c r="AAD50" s="134"/>
      <c r="AAE50" s="134"/>
      <c r="AAF50" s="134"/>
      <c r="AAG50" s="134"/>
      <c r="AAH50" s="134"/>
      <c r="AAI50" s="134"/>
      <c r="AAJ50" s="134"/>
      <c r="AAK50" s="134"/>
      <c r="AAL50" s="134"/>
      <c r="AAM50" s="134"/>
      <c r="AAN50" s="134"/>
      <c r="AAO50" s="134"/>
      <c r="AAP50" s="134"/>
      <c r="AAQ50" s="134"/>
      <c r="AAR50" s="134"/>
      <c r="AAS50" s="134"/>
      <c r="AAT50" s="134"/>
      <c r="AAU50" s="134"/>
      <c r="AAV50" s="134"/>
      <c r="AAW50" s="134"/>
      <c r="AAX50" s="134"/>
      <c r="AAY50" s="134"/>
      <c r="AAZ50" s="134"/>
      <c r="ABA50" s="134"/>
      <c r="ABB50" s="134"/>
      <c r="ABC50" s="134"/>
      <c r="ABD50" s="134"/>
      <c r="ABE50" s="134"/>
      <c r="ABF50" s="134"/>
      <c r="ABG50" s="134"/>
      <c r="ABH50" s="134"/>
      <c r="ABI50" s="134"/>
      <c r="ABJ50" s="134"/>
      <c r="ABK50" s="134"/>
      <c r="ABL50" s="134"/>
      <c r="ABM50" s="134"/>
      <c r="ABN50" s="134"/>
      <c r="ABO50" s="134"/>
      <c r="ABP50" s="134"/>
      <c r="ABQ50" s="134"/>
      <c r="ABR50" s="134"/>
      <c r="ABS50" s="134"/>
      <c r="ABT50" s="134"/>
      <c r="ABU50" s="134"/>
      <c r="ABV50" s="134"/>
      <c r="ABW50" s="134"/>
      <c r="ABX50" s="134"/>
      <c r="ABY50" s="134"/>
      <c r="ABZ50" s="134"/>
      <c r="ACA50" s="134"/>
      <c r="ACB50" s="134"/>
      <c r="ACC50" s="134"/>
      <c r="ACD50" s="134"/>
      <c r="ACE50" s="134"/>
      <c r="ACF50" s="134"/>
      <c r="ACG50" s="134"/>
      <c r="ACH50" s="134"/>
      <c r="ACI50" s="134"/>
      <c r="ACJ50" s="134"/>
      <c r="ACK50" s="134"/>
      <c r="ACL50" s="134"/>
      <c r="ACM50" s="134"/>
      <c r="ACN50" s="134"/>
      <c r="ACO50" s="134"/>
      <c r="ACP50" s="134"/>
      <c r="ACQ50" s="134"/>
      <c r="ACR50" s="134"/>
      <c r="ACS50" s="134"/>
      <c r="ACT50" s="134"/>
      <c r="ACU50" s="134"/>
      <c r="ACV50" s="134"/>
      <c r="ACW50" s="134"/>
      <c r="ACX50" s="134"/>
      <c r="ACY50" s="134"/>
      <c r="ACZ50" s="134"/>
      <c r="ADA50" s="134"/>
      <c r="ADB50" s="134"/>
      <c r="ADC50" s="134"/>
      <c r="ADD50" s="134"/>
      <c r="ADE50" s="134"/>
      <c r="ADF50" s="134"/>
      <c r="ADG50" s="134"/>
      <c r="ADH50" s="134"/>
      <c r="ADI50" s="134"/>
      <c r="ADJ50" s="134"/>
      <c r="ADK50" s="134"/>
      <c r="ADL50" s="134"/>
      <c r="ADM50" s="134"/>
      <c r="ADN50" s="134"/>
      <c r="ADO50" s="134"/>
      <c r="ADP50" s="134"/>
      <c r="ADQ50" s="134"/>
      <c r="ADR50" s="134"/>
      <c r="ADS50" s="134"/>
      <c r="ADT50" s="134"/>
      <c r="ADU50" s="134"/>
      <c r="ADV50" s="134"/>
      <c r="ADW50" s="134"/>
      <c r="ADX50" s="134"/>
      <c r="ADY50" s="134"/>
      <c r="ADZ50" s="134"/>
      <c r="AEA50" s="134"/>
      <c r="AEB50" s="134"/>
      <c r="AEC50" s="134"/>
      <c r="AED50" s="134"/>
      <c r="AEE50" s="134"/>
      <c r="AEF50" s="134"/>
      <c r="AEG50" s="134"/>
      <c r="AEH50" s="134"/>
      <c r="AEI50" s="134"/>
      <c r="AEJ50" s="134"/>
      <c r="AEK50" s="134"/>
      <c r="AEL50" s="134"/>
      <c r="AEM50" s="134"/>
      <c r="AEN50" s="134"/>
      <c r="AEO50" s="134"/>
      <c r="AEP50" s="134"/>
      <c r="AEQ50" s="134"/>
      <c r="AER50" s="134"/>
      <c r="AES50" s="134"/>
      <c r="AET50" s="134"/>
      <c r="AEU50" s="134"/>
      <c r="AEV50" s="134"/>
      <c r="AEW50" s="134"/>
      <c r="AEX50" s="134"/>
      <c r="AEY50" s="134"/>
      <c r="AEZ50" s="134"/>
      <c r="AFA50" s="134"/>
      <c r="AFB50" s="134"/>
      <c r="AFC50" s="134"/>
      <c r="AFD50" s="134"/>
      <c r="AFE50" s="134"/>
      <c r="AFF50" s="134"/>
      <c r="AFG50" s="134"/>
      <c r="AFH50" s="134"/>
      <c r="AFI50" s="134"/>
      <c r="AFJ50" s="134"/>
      <c r="AFK50" s="134"/>
      <c r="AFL50" s="134"/>
      <c r="AFM50" s="134"/>
      <c r="AFN50" s="134"/>
      <c r="AFO50" s="134"/>
      <c r="AFP50" s="134"/>
      <c r="AFQ50" s="134"/>
      <c r="AFR50" s="134"/>
      <c r="AFS50" s="134"/>
      <c r="AFT50" s="134"/>
      <c r="AFU50" s="134"/>
      <c r="AFV50" s="134"/>
      <c r="AFW50" s="134"/>
      <c r="AFX50" s="134"/>
      <c r="AFY50" s="134"/>
      <c r="AFZ50" s="134"/>
      <c r="AGA50" s="134"/>
      <c r="AGB50" s="134"/>
      <c r="AGC50" s="134"/>
      <c r="AGD50" s="134"/>
      <c r="AGE50" s="134"/>
      <c r="AGF50" s="134"/>
      <c r="AGG50" s="134"/>
      <c r="AGH50" s="134"/>
      <c r="AGI50" s="134"/>
      <c r="AGJ50" s="134"/>
      <c r="AGK50" s="134"/>
      <c r="AGL50" s="134"/>
      <c r="AGM50" s="134"/>
      <c r="AGN50" s="134"/>
      <c r="AGO50" s="134"/>
      <c r="AGP50" s="134"/>
      <c r="AGQ50" s="134"/>
      <c r="AGR50" s="134"/>
      <c r="AGS50" s="134"/>
      <c r="AGT50" s="134"/>
      <c r="AGU50" s="134"/>
      <c r="AGV50" s="134"/>
      <c r="AGW50" s="134"/>
      <c r="AGX50" s="134"/>
      <c r="AGY50" s="134"/>
      <c r="AGZ50" s="134"/>
      <c r="AHA50" s="134"/>
      <c r="AHB50" s="134"/>
      <c r="AHC50" s="134"/>
      <c r="AHD50" s="134"/>
      <c r="AHE50" s="134"/>
      <c r="AHF50" s="134"/>
      <c r="AHG50" s="134"/>
      <c r="AHH50" s="134"/>
      <c r="AHI50" s="134"/>
      <c r="AHJ50" s="134"/>
      <c r="AHK50" s="134"/>
      <c r="AHL50" s="134"/>
      <c r="AHM50" s="134"/>
      <c r="AHN50" s="134"/>
      <c r="AHO50" s="134"/>
      <c r="AHP50" s="134"/>
      <c r="AHQ50" s="134"/>
      <c r="AHR50" s="134"/>
      <c r="AHS50" s="134"/>
      <c r="AHT50" s="134"/>
      <c r="AHU50" s="134"/>
      <c r="AHV50" s="134"/>
      <c r="AHW50" s="134"/>
      <c r="AHX50" s="134"/>
      <c r="AHY50" s="134"/>
      <c r="AHZ50" s="134"/>
      <c r="AIA50" s="134"/>
      <c r="AIB50" s="134"/>
      <c r="AIC50" s="134"/>
      <c r="AID50" s="134"/>
      <c r="AIE50" s="134"/>
      <c r="AIF50" s="134"/>
      <c r="AIG50" s="134"/>
      <c r="AIH50" s="134"/>
      <c r="AII50" s="134"/>
      <c r="AIJ50" s="134"/>
      <c r="AIK50" s="134"/>
      <c r="AIL50" s="134"/>
      <c r="AIM50" s="134"/>
      <c r="AIN50" s="134"/>
      <c r="AIO50" s="134"/>
      <c r="AIP50" s="134"/>
      <c r="AIQ50" s="134"/>
      <c r="AIR50" s="134"/>
      <c r="AIS50" s="134"/>
      <c r="AIT50" s="134"/>
      <c r="AIU50" s="134"/>
      <c r="AIV50" s="134"/>
      <c r="AIW50" s="134"/>
      <c r="AIX50" s="134"/>
      <c r="AIY50" s="134"/>
      <c r="AIZ50" s="134"/>
      <c r="AJA50" s="134"/>
      <c r="AJB50" s="134"/>
      <c r="AJC50" s="134"/>
      <c r="AJD50" s="134"/>
      <c r="AJE50" s="134"/>
      <c r="AJF50" s="134"/>
      <c r="AJG50" s="134"/>
      <c r="AJH50" s="134"/>
      <c r="AJI50" s="134"/>
      <c r="AJJ50" s="134"/>
      <c r="AJK50" s="134"/>
      <c r="AJL50" s="134"/>
      <c r="AJM50" s="134"/>
      <c r="AJN50" s="134"/>
      <c r="AJO50" s="134"/>
      <c r="AJP50" s="134"/>
      <c r="AJQ50" s="134"/>
      <c r="AJR50" s="134"/>
      <c r="AJS50" s="134"/>
      <c r="AJT50" s="134"/>
      <c r="AJU50" s="134"/>
      <c r="AJV50" s="134"/>
      <c r="AJW50" s="134"/>
      <c r="AJX50" s="134"/>
      <c r="AJY50" s="134"/>
      <c r="AJZ50" s="134"/>
      <c r="AKA50" s="134"/>
      <c r="AKB50" s="134"/>
      <c r="AKC50" s="134"/>
      <c r="AKD50" s="134"/>
      <c r="AKE50" s="134"/>
      <c r="AKF50" s="134"/>
      <c r="AKG50" s="134"/>
      <c r="AKH50" s="134"/>
      <c r="AKI50" s="134"/>
      <c r="AKJ50" s="134"/>
      <c r="AKK50" s="134"/>
      <c r="AKL50" s="134"/>
      <c r="AKM50" s="134"/>
      <c r="AKN50" s="134"/>
      <c r="AKO50" s="134"/>
      <c r="AKP50" s="134"/>
      <c r="AKQ50" s="134"/>
      <c r="AKR50" s="134"/>
      <c r="AKS50" s="134"/>
      <c r="AKT50" s="134"/>
      <c r="AKU50" s="134"/>
      <c r="AKV50" s="134"/>
      <c r="AKW50" s="134"/>
      <c r="AKX50" s="134"/>
      <c r="AKY50" s="134"/>
      <c r="AKZ50" s="134"/>
      <c r="ALA50" s="134"/>
      <c r="ALB50" s="134"/>
      <c r="ALC50" s="134"/>
      <c r="ALD50" s="134"/>
      <c r="ALE50" s="134"/>
      <c r="ALF50" s="134"/>
      <c r="ALG50" s="134"/>
      <c r="ALH50" s="134"/>
      <c r="ALI50" s="134"/>
      <c r="ALJ50" s="134"/>
      <c r="ALK50" s="134"/>
      <c r="ALL50" s="134"/>
      <c r="ALM50" s="134"/>
      <c r="ALN50" s="134"/>
      <c r="ALO50" s="134"/>
      <c r="ALP50" s="134"/>
      <c r="ALQ50" s="134"/>
      <c r="ALR50" s="134"/>
      <c r="ALS50" s="134"/>
      <c r="ALT50" s="134"/>
      <c r="ALU50" s="134"/>
      <c r="ALV50" s="134"/>
      <c r="ALW50" s="134"/>
      <c r="ALX50" s="134"/>
      <c r="ALY50" s="134"/>
      <c r="ALZ50" s="134"/>
      <c r="AMA50" s="134"/>
      <c r="AMB50" s="134"/>
      <c r="AMC50" s="134"/>
      <c r="AMD50" s="134"/>
      <c r="AME50" s="134"/>
      <c r="AMF50" s="134"/>
      <c r="AMG50" s="134"/>
      <c r="AMH50" s="134"/>
      <c r="AMI50" s="134"/>
      <c r="AMJ50" s="134"/>
      <c r="AMK50" s="134"/>
      <c r="AML50" s="134"/>
      <c r="AMM50" s="134"/>
      <c r="AMN50" s="134"/>
      <c r="AMO50" s="134"/>
      <c r="AMP50" s="134"/>
      <c r="AMQ50" s="134"/>
      <c r="AMR50" s="134"/>
      <c r="AMS50" s="134"/>
      <c r="AMT50" s="134"/>
      <c r="AMU50" s="134"/>
      <c r="AMV50" s="134"/>
      <c r="AMW50" s="134"/>
      <c r="AMX50" s="134"/>
      <c r="AMY50" s="134"/>
      <c r="AMZ50" s="134"/>
      <c r="ANA50" s="134"/>
      <c r="ANB50" s="134"/>
      <c r="ANC50" s="134"/>
      <c r="AND50" s="134"/>
      <c r="ANE50" s="134"/>
      <c r="ANF50" s="134"/>
      <c r="ANG50" s="134"/>
      <c r="ANH50" s="134"/>
      <c r="ANI50" s="134"/>
      <c r="ANJ50" s="134"/>
      <c r="ANK50" s="134"/>
      <c r="ANL50" s="134"/>
      <c r="ANM50" s="134"/>
      <c r="ANN50" s="134"/>
      <c r="ANO50" s="134"/>
      <c r="ANP50" s="134"/>
      <c r="ANQ50" s="134"/>
      <c r="ANR50" s="134"/>
      <c r="ANS50" s="134"/>
      <c r="ANT50" s="134"/>
      <c r="ANU50" s="134"/>
      <c r="ANV50" s="134"/>
      <c r="ANW50" s="134"/>
      <c r="ANX50" s="134"/>
      <c r="ANY50" s="134"/>
      <c r="ANZ50" s="134"/>
      <c r="AOA50" s="134"/>
      <c r="AOB50" s="134"/>
      <c r="AOC50" s="134"/>
      <c r="AOD50" s="134"/>
      <c r="AOE50" s="134"/>
      <c r="AOF50" s="134"/>
      <c r="AOG50" s="134"/>
      <c r="AOH50" s="134"/>
      <c r="AOI50" s="134"/>
      <c r="AOJ50" s="134"/>
      <c r="AOK50" s="134"/>
      <c r="AOL50" s="134"/>
      <c r="AOM50" s="134"/>
      <c r="AON50" s="134"/>
      <c r="AOO50" s="134"/>
      <c r="AOP50" s="134"/>
      <c r="AOQ50" s="134"/>
      <c r="AOR50" s="134"/>
      <c r="AOS50" s="134"/>
      <c r="AOT50" s="134"/>
      <c r="AOU50" s="134"/>
      <c r="AOV50" s="134"/>
      <c r="AOW50" s="134"/>
      <c r="AOX50" s="134"/>
      <c r="AOY50" s="134"/>
      <c r="AOZ50" s="134"/>
      <c r="APA50" s="134"/>
      <c r="APB50" s="134"/>
      <c r="APC50" s="134"/>
      <c r="APD50" s="134"/>
      <c r="APE50" s="134"/>
      <c r="APF50" s="134"/>
      <c r="APG50" s="134"/>
      <c r="APH50" s="134"/>
      <c r="API50" s="134"/>
      <c r="APJ50" s="134"/>
      <c r="APK50" s="134"/>
      <c r="APL50" s="134"/>
      <c r="APM50" s="134"/>
      <c r="APN50" s="134"/>
      <c r="APO50" s="134"/>
      <c r="APP50" s="134"/>
      <c r="APQ50" s="134"/>
      <c r="APR50" s="134"/>
      <c r="APS50" s="134"/>
      <c r="APT50" s="134"/>
      <c r="APU50" s="134"/>
      <c r="APV50" s="134"/>
      <c r="APW50" s="134"/>
      <c r="APX50" s="134"/>
      <c r="APY50" s="134"/>
      <c r="APZ50" s="134"/>
      <c r="AQA50" s="134"/>
      <c r="AQB50" s="134"/>
      <c r="AQC50" s="134"/>
      <c r="AQD50" s="134"/>
      <c r="AQE50" s="134"/>
      <c r="AQF50" s="134"/>
      <c r="AQG50" s="134"/>
      <c r="AQH50" s="134"/>
      <c r="AQI50" s="134"/>
      <c r="AQJ50" s="134"/>
      <c r="AQK50" s="134"/>
      <c r="AQL50" s="134"/>
      <c r="AQM50" s="134"/>
      <c r="AQN50" s="134"/>
      <c r="AQO50" s="134"/>
      <c r="AQP50" s="134"/>
      <c r="AQQ50" s="134"/>
      <c r="AQR50" s="134"/>
      <c r="AQS50" s="134"/>
      <c r="AQT50" s="134"/>
      <c r="AQU50" s="134"/>
      <c r="AQV50" s="134"/>
      <c r="AQW50" s="134"/>
      <c r="AQX50" s="134"/>
      <c r="AQY50" s="134"/>
      <c r="AQZ50" s="134"/>
      <c r="ARA50" s="134"/>
      <c r="ARB50" s="134"/>
      <c r="ARC50" s="134"/>
      <c r="ARD50" s="134"/>
      <c r="ARE50" s="134"/>
      <c r="ARF50" s="134"/>
      <c r="ARG50" s="134"/>
      <c r="ARH50" s="134"/>
      <c r="ARI50" s="134"/>
      <c r="ARJ50" s="134"/>
      <c r="ARK50" s="134"/>
      <c r="ARL50" s="134"/>
      <c r="ARM50" s="134"/>
      <c r="ARN50" s="134"/>
      <c r="ARO50" s="134"/>
      <c r="ARP50" s="134"/>
      <c r="ARQ50" s="134"/>
      <c r="ARR50" s="134"/>
      <c r="ARS50" s="134"/>
      <c r="ART50" s="134"/>
      <c r="ARU50" s="134"/>
      <c r="ARV50" s="134"/>
      <c r="ARW50" s="134"/>
      <c r="ARX50" s="134"/>
      <c r="ARY50" s="134"/>
      <c r="ARZ50" s="134"/>
      <c r="ASA50" s="134"/>
      <c r="ASB50" s="134"/>
      <c r="ASC50" s="134"/>
      <c r="ASD50" s="134"/>
      <c r="ASE50" s="134"/>
      <c r="ASF50" s="134"/>
      <c r="ASG50" s="134"/>
      <c r="ASH50" s="134"/>
      <c r="ASI50" s="134"/>
      <c r="ASJ50" s="134"/>
      <c r="ASK50" s="134"/>
      <c r="ASL50" s="134"/>
      <c r="ASM50" s="134"/>
      <c r="ASN50" s="134"/>
      <c r="ASO50" s="134"/>
      <c r="ASP50" s="134"/>
      <c r="ASQ50" s="134"/>
      <c r="ASR50" s="134"/>
      <c r="ASS50" s="134"/>
      <c r="AST50" s="134"/>
      <c r="ASU50" s="134"/>
      <c r="ASV50" s="134"/>
      <c r="ASW50" s="134"/>
      <c r="ASX50" s="134"/>
      <c r="ASY50" s="134"/>
      <c r="ASZ50" s="134"/>
      <c r="ATA50" s="134"/>
      <c r="ATB50" s="134"/>
      <c r="ATC50" s="134"/>
      <c r="ATD50" s="134"/>
      <c r="ATE50" s="134"/>
      <c r="ATF50" s="134"/>
      <c r="ATG50" s="134"/>
      <c r="ATH50" s="134"/>
      <c r="ATI50" s="134"/>
      <c r="ATJ50" s="134"/>
      <c r="ATK50" s="134"/>
      <c r="ATL50" s="134"/>
      <c r="ATM50" s="134"/>
      <c r="ATN50" s="134"/>
      <c r="ATO50" s="134"/>
      <c r="ATP50" s="134"/>
      <c r="ATQ50" s="134"/>
      <c r="ATR50" s="134"/>
      <c r="ATS50" s="134"/>
      <c r="ATT50" s="134"/>
      <c r="ATU50" s="134"/>
      <c r="ATV50" s="134"/>
      <c r="ATW50" s="134"/>
      <c r="ATX50" s="134"/>
      <c r="ATY50" s="134"/>
      <c r="ATZ50" s="134"/>
      <c r="AUA50" s="134"/>
      <c r="AUB50" s="134"/>
      <c r="AUC50" s="134"/>
      <c r="AUD50" s="134"/>
      <c r="AUE50" s="134"/>
      <c r="AUF50" s="134"/>
      <c r="AUG50" s="134"/>
      <c r="AUH50" s="134"/>
      <c r="AUI50" s="134"/>
      <c r="AUJ50" s="134"/>
      <c r="AUK50" s="134"/>
      <c r="AUL50" s="134"/>
      <c r="AUM50" s="134"/>
      <c r="AUN50" s="134"/>
      <c r="AUO50" s="134"/>
      <c r="AUP50" s="134"/>
      <c r="AUQ50" s="134"/>
      <c r="AUR50" s="134"/>
      <c r="AUS50" s="134"/>
      <c r="AUT50" s="134"/>
      <c r="AUU50" s="134"/>
      <c r="AUV50" s="134"/>
      <c r="AUW50" s="134"/>
      <c r="AUX50" s="134"/>
      <c r="AUY50" s="134"/>
      <c r="AUZ50" s="134"/>
      <c r="AVA50" s="134"/>
      <c r="AVB50" s="134"/>
      <c r="AVC50" s="134"/>
      <c r="AVD50" s="134"/>
      <c r="AVE50" s="134"/>
      <c r="AVF50" s="134"/>
      <c r="AVG50" s="134"/>
      <c r="AVH50" s="134"/>
      <c r="AVI50" s="134"/>
      <c r="AVJ50" s="134"/>
      <c r="AVK50" s="134"/>
      <c r="AVL50" s="134"/>
      <c r="AVM50" s="134"/>
      <c r="AVN50" s="134"/>
      <c r="AVO50" s="134"/>
      <c r="AVP50" s="134"/>
      <c r="AVQ50" s="134"/>
      <c r="AVR50" s="134"/>
      <c r="AVS50" s="134"/>
      <c r="AVT50" s="134"/>
      <c r="AVU50" s="134"/>
      <c r="AVV50" s="134"/>
      <c r="AVW50" s="134"/>
      <c r="AVX50" s="134"/>
      <c r="AVY50" s="134"/>
      <c r="AVZ50" s="134"/>
      <c r="AWA50" s="134"/>
      <c r="AWB50" s="134"/>
      <c r="AWC50" s="134"/>
      <c r="AWD50" s="134"/>
      <c r="AWE50" s="134"/>
      <c r="AWF50" s="134"/>
      <c r="AWG50" s="134"/>
      <c r="AWH50" s="134"/>
      <c r="AWI50" s="134"/>
      <c r="AWJ50" s="134"/>
      <c r="AWK50" s="134"/>
      <c r="AWL50" s="134"/>
      <c r="AWM50" s="134"/>
      <c r="AWN50" s="134"/>
      <c r="AWO50" s="134"/>
      <c r="AWP50" s="134"/>
      <c r="AWQ50" s="134"/>
      <c r="AWR50" s="134"/>
      <c r="AWS50" s="134"/>
      <c r="AWT50" s="134"/>
      <c r="AWU50" s="134"/>
      <c r="AWV50" s="134"/>
      <c r="AWW50" s="134"/>
      <c r="AWX50" s="134"/>
      <c r="AWY50" s="134"/>
      <c r="AWZ50" s="134"/>
      <c r="AXA50" s="134"/>
      <c r="AXB50" s="134"/>
      <c r="AXC50" s="134"/>
      <c r="AXD50" s="134"/>
      <c r="AXE50" s="134"/>
      <c r="AXF50" s="134"/>
      <c r="AXG50" s="134"/>
      <c r="AXH50" s="134"/>
      <c r="AXI50" s="134"/>
      <c r="AXJ50" s="134"/>
      <c r="AXK50" s="134"/>
      <c r="AXL50" s="134"/>
      <c r="AXM50" s="134"/>
      <c r="AXN50" s="134"/>
      <c r="AXO50" s="134"/>
      <c r="AXP50" s="134"/>
      <c r="AXQ50" s="134"/>
      <c r="AXR50" s="134"/>
      <c r="AXS50" s="134"/>
      <c r="AXT50" s="134"/>
      <c r="AXU50" s="134"/>
      <c r="AXV50" s="134"/>
      <c r="AXW50" s="134"/>
      <c r="AXX50" s="134"/>
      <c r="AXY50" s="134"/>
      <c r="AXZ50" s="134"/>
      <c r="AYA50" s="134"/>
      <c r="AYB50" s="134"/>
      <c r="AYC50" s="134"/>
      <c r="AYD50" s="134"/>
      <c r="AYE50" s="134"/>
      <c r="AYF50" s="134"/>
      <c r="AYG50" s="134"/>
      <c r="AYH50" s="134"/>
      <c r="AYI50" s="134"/>
      <c r="AYJ50" s="134"/>
      <c r="AYK50" s="134"/>
      <c r="AYL50" s="134"/>
      <c r="AYM50" s="134"/>
      <c r="AYN50" s="134"/>
      <c r="AYO50" s="134"/>
      <c r="AYP50" s="134"/>
      <c r="AYQ50" s="134"/>
      <c r="AYR50" s="134"/>
      <c r="AYS50" s="134"/>
      <c r="AYT50" s="134"/>
      <c r="AYU50" s="134"/>
      <c r="AYV50" s="134"/>
      <c r="AYW50" s="134"/>
      <c r="AYX50" s="134"/>
      <c r="AYY50" s="134"/>
      <c r="AYZ50" s="134"/>
      <c r="AZA50" s="134"/>
      <c r="AZB50" s="134"/>
      <c r="AZC50" s="134"/>
      <c r="AZD50" s="134"/>
      <c r="AZE50" s="134"/>
      <c r="AZF50" s="134"/>
      <c r="AZG50" s="134"/>
      <c r="AZH50" s="134"/>
      <c r="AZI50" s="134"/>
      <c r="AZJ50" s="134"/>
      <c r="AZK50" s="134"/>
      <c r="AZL50" s="134"/>
      <c r="AZM50" s="134"/>
      <c r="AZN50" s="134"/>
      <c r="AZO50" s="134"/>
      <c r="AZP50" s="134"/>
      <c r="AZQ50" s="134"/>
      <c r="AZR50" s="134"/>
      <c r="AZS50" s="134"/>
      <c r="AZT50" s="134"/>
      <c r="AZU50" s="134"/>
      <c r="AZV50" s="134"/>
      <c r="AZW50" s="134"/>
      <c r="AZX50" s="134"/>
      <c r="AZY50" s="134"/>
      <c r="AZZ50" s="134"/>
      <c r="BAA50" s="134"/>
      <c r="BAB50" s="134"/>
      <c r="BAC50" s="134"/>
      <c r="BAD50" s="134"/>
      <c r="BAE50" s="134"/>
      <c r="BAF50" s="134"/>
      <c r="BAG50" s="134"/>
      <c r="BAH50" s="134"/>
      <c r="BAI50" s="134"/>
      <c r="BAJ50" s="134"/>
      <c r="BAK50" s="134"/>
      <c r="BAL50" s="134"/>
      <c r="BAM50" s="134"/>
      <c r="BAN50" s="134"/>
      <c r="BAO50" s="134"/>
      <c r="BAP50" s="134"/>
      <c r="BAQ50" s="134"/>
      <c r="BAR50" s="134"/>
      <c r="BAS50" s="134"/>
      <c r="BAT50" s="134"/>
      <c r="BAU50" s="134"/>
      <c r="BAV50" s="134"/>
      <c r="BAW50" s="134"/>
      <c r="BAX50" s="134"/>
      <c r="BAY50" s="134"/>
      <c r="BAZ50" s="134"/>
      <c r="BBA50" s="134"/>
      <c r="BBB50" s="134"/>
      <c r="BBC50" s="134"/>
      <c r="BBD50" s="134"/>
      <c r="BBE50" s="134"/>
      <c r="BBF50" s="134"/>
      <c r="BBG50" s="134"/>
      <c r="BBH50" s="134"/>
      <c r="BBI50" s="134"/>
      <c r="BBJ50" s="134"/>
      <c r="BBK50" s="134"/>
      <c r="BBL50" s="134"/>
      <c r="BBM50" s="134"/>
      <c r="BBN50" s="134"/>
      <c r="BBO50" s="134"/>
      <c r="BBP50" s="134"/>
      <c r="BBQ50" s="134"/>
      <c r="BBR50" s="134"/>
      <c r="BBS50" s="134"/>
      <c r="BBT50" s="134"/>
      <c r="BBU50" s="134"/>
      <c r="BBV50" s="134"/>
      <c r="BBW50" s="134"/>
      <c r="BBX50" s="134"/>
      <c r="BBY50" s="134"/>
      <c r="BBZ50" s="134"/>
      <c r="BCA50" s="134"/>
      <c r="BCB50" s="134"/>
      <c r="BCC50" s="134"/>
      <c r="BCD50" s="134"/>
      <c r="BCE50" s="134"/>
      <c r="BCF50" s="134"/>
      <c r="BCG50" s="134"/>
      <c r="BCH50" s="134"/>
      <c r="BCI50" s="134"/>
      <c r="BCJ50" s="134"/>
      <c r="BCK50" s="134"/>
      <c r="BCL50" s="134"/>
      <c r="BCM50" s="134"/>
      <c r="BCN50" s="134"/>
      <c r="BCO50" s="134"/>
      <c r="BCP50" s="134"/>
      <c r="BCQ50" s="134"/>
      <c r="BCR50" s="134"/>
      <c r="BCS50" s="134"/>
      <c r="BCT50" s="134"/>
      <c r="BCU50" s="134"/>
      <c r="BCV50" s="134"/>
      <c r="BCW50" s="134"/>
      <c r="BCX50" s="134"/>
      <c r="BCY50" s="134"/>
      <c r="BCZ50" s="134"/>
      <c r="BDA50" s="134"/>
      <c r="BDB50" s="134"/>
      <c r="BDC50" s="134"/>
      <c r="BDD50" s="134"/>
      <c r="BDE50" s="134"/>
      <c r="BDF50" s="134"/>
      <c r="BDG50" s="134"/>
      <c r="BDH50" s="134"/>
      <c r="BDI50" s="134"/>
      <c r="BDJ50" s="134"/>
      <c r="BDK50" s="134"/>
      <c r="BDL50" s="134"/>
      <c r="BDM50" s="134"/>
      <c r="BDN50" s="134"/>
      <c r="BDO50" s="134"/>
      <c r="BDP50" s="134"/>
      <c r="BDQ50" s="134"/>
      <c r="BDR50" s="134"/>
      <c r="BDS50" s="134"/>
      <c r="BDT50" s="134"/>
      <c r="BDU50" s="134"/>
      <c r="BDV50" s="134"/>
      <c r="BDW50" s="134"/>
      <c r="BDX50" s="134"/>
      <c r="BDY50" s="134"/>
      <c r="BDZ50" s="134"/>
      <c r="BEA50" s="134"/>
      <c r="BEB50" s="134"/>
      <c r="BEC50" s="134"/>
      <c r="BED50" s="134"/>
      <c r="BEE50" s="134"/>
      <c r="BEF50" s="134"/>
      <c r="BEG50" s="134"/>
      <c r="BEH50" s="134"/>
      <c r="BEI50" s="134"/>
      <c r="BEJ50" s="134"/>
      <c r="BEK50" s="134"/>
      <c r="BEL50" s="134"/>
      <c r="BEM50" s="134"/>
      <c r="BEN50" s="134"/>
      <c r="BEO50" s="134"/>
      <c r="BEP50" s="134"/>
      <c r="BEQ50" s="134"/>
      <c r="BER50" s="134"/>
      <c r="BES50" s="134"/>
      <c r="BET50" s="134"/>
      <c r="BEU50" s="134"/>
      <c r="BEV50" s="134"/>
      <c r="BEW50" s="134"/>
      <c r="BEX50" s="134"/>
      <c r="BEY50" s="134"/>
      <c r="BEZ50" s="134"/>
      <c r="BFA50" s="134"/>
      <c r="BFB50" s="134"/>
      <c r="BFC50" s="134"/>
      <c r="BFD50" s="134"/>
      <c r="BFE50" s="134"/>
      <c r="BFF50" s="134"/>
      <c r="BFG50" s="134"/>
      <c r="BFH50" s="134"/>
      <c r="BFI50" s="134"/>
      <c r="BFJ50" s="134"/>
      <c r="BFK50" s="134"/>
      <c r="BFL50" s="134"/>
      <c r="BFM50" s="134"/>
      <c r="BFN50" s="134"/>
      <c r="BFO50" s="134"/>
      <c r="BFP50" s="134"/>
      <c r="BFQ50" s="134"/>
      <c r="BFR50" s="134"/>
      <c r="BFS50" s="134"/>
      <c r="BFT50" s="134"/>
      <c r="BFU50" s="134"/>
      <c r="BFV50" s="134"/>
      <c r="BFW50" s="134"/>
      <c r="BFX50" s="134"/>
      <c r="BFY50" s="134"/>
      <c r="BFZ50" s="134"/>
      <c r="BGA50" s="134"/>
      <c r="BGB50" s="134"/>
      <c r="BGC50" s="134"/>
      <c r="BGD50" s="134"/>
      <c r="BGE50" s="134"/>
      <c r="BGF50" s="134"/>
      <c r="BGG50" s="134"/>
      <c r="BGH50" s="134"/>
      <c r="BGI50" s="134"/>
      <c r="BGJ50" s="134"/>
      <c r="BGK50" s="134"/>
      <c r="BGL50" s="134"/>
      <c r="BGM50" s="134"/>
      <c r="BGN50" s="134"/>
      <c r="BGO50" s="134"/>
      <c r="BGP50" s="134"/>
      <c r="BGQ50" s="134"/>
      <c r="BGR50" s="134"/>
      <c r="BGS50" s="134"/>
      <c r="BGT50" s="134"/>
      <c r="BGU50" s="134"/>
      <c r="BGV50" s="134"/>
      <c r="BGW50" s="134"/>
      <c r="BGX50" s="134"/>
      <c r="BGY50" s="134"/>
      <c r="BGZ50" s="134"/>
      <c r="BHA50" s="134"/>
      <c r="BHB50" s="134"/>
      <c r="BHC50" s="134"/>
      <c r="BHD50" s="134"/>
      <c r="BHE50" s="134"/>
      <c r="BHF50" s="134"/>
      <c r="BHG50" s="134"/>
      <c r="BHH50" s="134"/>
      <c r="BHI50" s="134"/>
      <c r="BHJ50" s="134"/>
      <c r="BHK50" s="134"/>
      <c r="BHL50" s="134"/>
      <c r="BHM50" s="134"/>
      <c r="BHN50" s="134"/>
      <c r="BHO50" s="134"/>
      <c r="BHP50" s="134"/>
      <c r="BHQ50" s="134"/>
      <c r="BHR50" s="134"/>
      <c r="BHS50" s="134"/>
      <c r="BHT50" s="134"/>
      <c r="BHU50" s="134"/>
      <c r="BHV50" s="134"/>
      <c r="BHW50" s="134"/>
      <c r="BHX50" s="134"/>
      <c r="BHY50" s="134"/>
      <c r="BHZ50" s="134"/>
      <c r="BIA50" s="134"/>
      <c r="BIB50" s="134"/>
      <c r="BIC50" s="134"/>
      <c r="BID50" s="134"/>
      <c r="BIE50" s="134"/>
      <c r="BIF50" s="134"/>
      <c r="BIG50" s="134"/>
      <c r="BIH50" s="134"/>
      <c r="BII50" s="134"/>
      <c r="BIJ50" s="134"/>
      <c r="BIK50" s="134"/>
      <c r="BIL50" s="134"/>
      <c r="BIM50" s="134"/>
      <c r="BIN50" s="134"/>
      <c r="BIO50" s="134"/>
      <c r="BIP50" s="134"/>
      <c r="BIQ50" s="134"/>
      <c r="BIR50" s="134"/>
      <c r="BIS50" s="134"/>
      <c r="BIT50" s="134"/>
      <c r="BIU50" s="134"/>
      <c r="BIV50" s="134"/>
      <c r="BIW50" s="134"/>
      <c r="BIX50" s="134"/>
      <c r="BIY50" s="134"/>
      <c r="BIZ50" s="134"/>
      <c r="BJA50" s="134"/>
      <c r="BJB50" s="134"/>
      <c r="BJC50" s="134"/>
      <c r="BJD50" s="134"/>
      <c r="BJE50" s="134"/>
      <c r="BJF50" s="134"/>
      <c r="BJG50" s="134"/>
      <c r="BJH50" s="134"/>
      <c r="BJI50" s="134"/>
      <c r="BJJ50" s="134"/>
      <c r="BJK50" s="134"/>
      <c r="BJL50" s="134"/>
      <c r="BJM50" s="134"/>
      <c r="BJN50" s="134"/>
      <c r="BJO50" s="134"/>
      <c r="BJP50" s="134"/>
      <c r="BJQ50" s="134"/>
      <c r="BJR50" s="134"/>
      <c r="BJS50" s="134"/>
      <c r="BJT50" s="134"/>
      <c r="BJU50" s="134"/>
      <c r="BJV50" s="134"/>
      <c r="BJW50" s="134"/>
      <c r="BJX50" s="134"/>
      <c r="BJY50" s="134"/>
      <c r="BJZ50" s="134"/>
      <c r="BKA50" s="134"/>
      <c r="BKB50" s="134"/>
      <c r="BKC50" s="134"/>
      <c r="BKD50" s="134"/>
      <c r="BKE50" s="134"/>
      <c r="BKF50" s="134"/>
      <c r="BKG50" s="134"/>
      <c r="BKH50" s="134"/>
      <c r="BKI50" s="134"/>
      <c r="BKJ50" s="134"/>
      <c r="BKK50" s="134"/>
      <c r="BKL50" s="134"/>
      <c r="BKM50" s="134"/>
      <c r="BKN50" s="134"/>
      <c r="BKO50" s="134"/>
      <c r="BKP50" s="134"/>
      <c r="BKQ50" s="134"/>
      <c r="BKR50" s="134"/>
      <c r="BKS50" s="134"/>
      <c r="BKT50" s="134"/>
      <c r="BKU50" s="134"/>
      <c r="BKV50" s="134"/>
      <c r="BKW50" s="134"/>
      <c r="BKX50" s="134"/>
      <c r="BKY50" s="134"/>
      <c r="BKZ50" s="134"/>
      <c r="BLA50" s="134"/>
      <c r="BLB50" s="134"/>
      <c r="BLC50" s="134"/>
      <c r="BLD50" s="134"/>
      <c r="BLE50" s="134"/>
      <c r="BLF50" s="134"/>
      <c r="BLG50" s="134"/>
      <c r="BLH50" s="134"/>
      <c r="BLI50" s="134"/>
      <c r="BLJ50" s="134"/>
      <c r="BLK50" s="134"/>
      <c r="BLL50" s="134"/>
      <c r="BLM50" s="134"/>
      <c r="BLN50" s="134"/>
      <c r="BLO50" s="134"/>
      <c r="BLP50" s="134"/>
      <c r="BLQ50" s="134"/>
      <c r="BLR50" s="134"/>
      <c r="BLS50" s="134"/>
      <c r="BLT50" s="134"/>
      <c r="BLU50" s="134"/>
      <c r="BLV50" s="134"/>
      <c r="BLW50" s="134"/>
      <c r="BLX50" s="134"/>
      <c r="BLY50" s="134"/>
      <c r="BLZ50" s="134"/>
      <c r="BMA50" s="134"/>
      <c r="BMB50" s="134"/>
      <c r="BMC50" s="134"/>
      <c r="BMD50" s="134"/>
      <c r="BME50" s="134"/>
      <c r="BMF50" s="134"/>
      <c r="BMG50" s="134"/>
      <c r="BMH50" s="134"/>
      <c r="BMI50" s="134"/>
      <c r="BMJ50" s="134"/>
      <c r="BMK50" s="134"/>
      <c r="BML50" s="134"/>
      <c r="BMM50" s="134"/>
      <c r="BMN50" s="134"/>
      <c r="BMO50" s="134"/>
      <c r="BMP50" s="134"/>
      <c r="BMQ50" s="134"/>
      <c r="BMR50" s="134"/>
      <c r="BMS50" s="134"/>
      <c r="BMT50" s="134"/>
      <c r="BMU50" s="134"/>
      <c r="BMV50" s="134"/>
      <c r="BMW50" s="134"/>
      <c r="BMX50" s="134"/>
      <c r="BMY50" s="134"/>
      <c r="BMZ50" s="134"/>
      <c r="BNA50" s="134"/>
      <c r="BNB50" s="134"/>
      <c r="BNC50" s="134"/>
      <c r="BND50" s="134"/>
      <c r="BNE50" s="134"/>
      <c r="BNF50" s="134"/>
      <c r="BNG50" s="134"/>
      <c r="BNH50" s="134"/>
      <c r="BNI50" s="134"/>
      <c r="BNJ50" s="134"/>
      <c r="BNK50" s="134"/>
      <c r="BNL50" s="134"/>
      <c r="BNM50" s="134"/>
      <c r="BNN50" s="134"/>
      <c r="BNO50" s="134"/>
      <c r="BNP50" s="134"/>
      <c r="BNQ50" s="134"/>
      <c r="BNR50" s="134"/>
      <c r="BNS50" s="134"/>
      <c r="BNT50" s="134"/>
      <c r="BNU50" s="134"/>
      <c r="BNV50" s="134"/>
      <c r="BNW50" s="134"/>
      <c r="BNX50" s="134"/>
      <c r="BNY50" s="134"/>
      <c r="BNZ50" s="134"/>
      <c r="BOA50" s="134"/>
      <c r="BOB50" s="134"/>
      <c r="BOC50" s="134"/>
      <c r="BOD50" s="134"/>
      <c r="BOE50" s="134"/>
      <c r="BOF50" s="134"/>
      <c r="BOG50" s="134"/>
      <c r="BOH50" s="134"/>
      <c r="BOI50" s="134"/>
      <c r="BOJ50" s="134"/>
      <c r="BOK50" s="134"/>
      <c r="BOL50" s="134"/>
      <c r="BOM50" s="134"/>
      <c r="BON50" s="134"/>
      <c r="BOO50" s="134"/>
      <c r="BOP50" s="134"/>
      <c r="BOQ50" s="134"/>
      <c r="BOR50" s="134"/>
      <c r="BOS50" s="134"/>
      <c r="BOT50" s="134"/>
      <c r="BOU50" s="134"/>
      <c r="BOV50" s="134"/>
      <c r="BOW50" s="134"/>
      <c r="BOX50" s="134"/>
      <c r="BOY50" s="134"/>
      <c r="BOZ50" s="134"/>
      <c r="BPA50" s="134"/>
      <c r="BPB50" s="134"/>
      <c r="BPC50" s="134"/>
      <c r="BPD50" s="134"/>
      <c r="BPE50" s="134"/>
      <c r="BPF50" s="134"/>
      <c r="BPG50" s="134"/>
      <c r="BPH50" s="134"/>
      <c r="BPI50" s="134"/>
      <c r="BPJ50" s="134"/>
      <c r="BPK50" s="134"/>
      <c r="BPL50" s="134"/>
      <c r="BPM50" s="134"/>
      <c r="BPN50" s="134"/>
      <c r="BPO50" s="134"/>
      <c r="BPP50" s="134"/>
      <c r="BPQ50" s="134"/>
      <c r="BPR50" s="134"/>
      <c r="BPS50" s="134"/>
      <c r="BPT50" s="134"/>
      <c r="BPU50" s="134"/>
      <c r="BPV50" s="134"/>
      <c r="BPW50" s="134"/>
      <c r="BPX50" s="134"/>
      <c r="BPY50" s="134"/>
      <c r="BPZ50" s="134"/>
      <c r="BQA50" s="134"/>
      <c r="BQB50" s="134"/>
      <c r="BQC50" s="134"/>
      <c r="BQD50" s="134"/>
      <c r="BQE50" s="134"/>
      <c r="BQF50" s="134"/>
      <c r="BQG50" s="134"/>
      <c r="BQH50" s="134"/>
      <c r="BQI50" s="134"/>
      <c r="BQJ50" s="134"/>
      <c r="BQK50" s="134"/>
      <c r="BQL50" s="134"/>
      <c r="BQM50" s="134"/>
      <c r="BQN50" s="134"/>
      <c r="BQO50" s="134"/>
      <c r="BQP50" s="134"/>
      <c r="BQQ50" s="134"/>
      <c r="BQR50" s="134"/>
      <c r="BQS50" s="134"/>
      <c r="BQT50" s="134"/>
      <c r="BQU50" s="134"/>
      <c r="BQV50" s="134"/>
      <c r="BQW50" s="134"/>
      <c r="BQX50" s="134"/>
      <c r="BQY50" s="134"/>
      <c r="BQZ50" s="134"/>
      <c r="BRA50" s="134"/>
      <c r="BRB50" s="134"/>
      <c r="BRC50" s="134"/>
      <c r="BRD50" s="134"/>
      <c r="BRE50" s="134"/>
      <c r="BRF50" s="134"/>
      <c r="BRG50" s="134"/>
      <c r="BRH50" s="134"/>
      <c r="BRI50" s="134"/>
      <c r="BRJ50" s="134"/>
      <c r="BRK50" s="134"/>
      <c r="BRL50" s="134"/>
      <c r="BRM50" s="134"/>
      <c r="BRN50" s="134"/>
      <c r="BRO50" s="134"/>
      <c r="BRP50" s="134"/>
      <c r="BRQ50" s="134"/>
      <c r="BRR50" s="134"/>
      <c r="BRS50" s="134"/>
      <c r="BRT50" s="134"/>
      <c r="BRU50" s="134"/>
      <c r="BRV50" s="134"/>
      <c r="BRW50" s="134"/>
      <c r="BRX50" s="134"/>
      <c r="BRY50" s="134"/>
      <c r="BRZ50" s="134"/>
      <c r="BSA50" s="134"/>
      <c r="BSB50" s="134"/>
      <c r="BSC50" s="134"/>
      <c r="BSD50" s="134"/>
      <c r="BSE50" s="134"/>
      <c r="BSF50" s="134"/>
      <c r="BSG50" s="134"/>
      <c r="BSH50" s="134"/>
      <c r="BSI50" s="134"/>
      <c r="BSJ50" s="134"/>
      <c r="BSK50" s="134"/>
      <c r="BSL50" s="134"/>
      <c r="BSM50" s="134"/>
      <c r="BSN50" s="134"/>
      <c r="BSO50" s="134"/>
      <c r="BSP50" s="134"/>
      <c r="BSQ50" s="134"/>
      <c r="BSR50" s="134"/>
      <c r="BSS50" s="134"/>
      <c r="BST50" s="134"/>
      <c r="BSU50" s="134"/>
      <c r="BSV50" s="134"/>
      <c r="BSW50" s="134"/>
      <c r="BSX50" s="134"/>
      <c r="BSY50" s="134"/>
      <c r="BSZ50" s="134"/>
      <c r="BTA50" s="134"/>
      <c r="BTB50" s="134"/>
      <c r="BTC50" s="134"/>
      <c r="BTD50" s="134"/>
      <c r="BTE50" s="134"/>
      <c r="BTF50" s="134"/>
      <c r="BTG50" s="134"/>
      <c r="BTH50" s="134"/>
      <c r="BTI50" s="134"/>
      <c r="BTJ50" s="134"/>
      <c r="BTK50" s="134"/>
      <c r="BTL50" s="134"/>
      <c r="BTM50" s="134"/>
      <c r="BTN50" s="134"/>
      <c r="BTO50" s="134"/>
      <c r="BTP50" s="134"/>
      <c r="BTQ50" s="134"/>
      <c r="BTR50" s="134"/>
      <c r="BTS50" s="134"/>
      <c r="BTT50" s="134"/>
      <c r="BTU50" s="134"/>
      <c r="BTV50" s="134"/>
      <c r="BTW50" s="134"/>
      <c r="BTX50" s="134"/>
      <c r="BTY50" s="134"/>
      <c r="BTZ50" s="134"/>
      <c r="BUA50" s="134"/>
      <c r="BUB50" s="134"/>
      <c r="BUC50" s="134"/>
      <c r="BUD50" s="134"/>
      <c r="BUE50" s="134"/>
      <c r="BUF50" s="134"/>
      <c r="BUG50" s="134"/>
      <c r="BUH50" s="134"/>
      <c r="BUI50" s="134"/>
      <c r="BUJ50" s="134"/>
      <c r="BUK50" s="134"/>
      <c r="BUL50" s="134"/>
      <c r="BUM50" s="134"/>
      <c r="BUN50" s="134"/>
      <c r="BUO50" s="134"/>
      <c r="BUP50" s="134"/>
      <c r="BUQ50" s="134"/>
      <c r="BUR50" s="134"/>
      <c r="BUS50" s="134"/>
      <c r="BUT50" s="134"/>
      <c r="BUU50" s="134"/>
      <c r="BUV50" s="134"/>
      <c r="BUW50" s="134"/>
      <c r="BUX50" s="134"/>
      <c r="BUY50" s="134"/>
      <c r="BUZ50" s="134"/>
      <c r="BVA50" s="134"/>
      <c r="BVB50" s="134"/>
      <c r="BVC50" s="134"/>
      <c r="BVD50" s="134"/>
      <c r="BVE50" s="134"/>
      <c r="BVF50" s="134"/>
      <c r="BVG50" s="134"/>
      <c r="BVH50" s="134"/>
      <c r="BVI50" s="134"/>
      <c r="BVJ50" s="134"/>
      <c r="BVK50" s="134"/>
      <c r="BVL50" s="134"/>
      <c r="BVM50" s="134"/>
      <c r="BVN50" s="134"/>
      <c r="BVO50" s="134"/>
      <c r="BVP50" s="134"/>
      <c r="BVQ50" s="134"/>
      <c r="BVR50" s="134"/>
      <c r="BVS50" s="134"/>
      <c r="BVT50" s="134"/>
      <c r="BVU50" s="134"/>
      <c r="BVV50" s="134"/>
      <c r="BVW50" s="134"/>
      <c r="BVX50" s="134"/>
      <c r="BVY50" s="134"/>
      <c r="BVZ50" s="134"/>
      <c r="BWA50" s="134"/>
      <c r="BWB50" s="134"/>
      <c r="BWC50" s="134"/>
      <c r="BWD50" s="134"/>
      <c r="BWE50" s="134"/>
      <c r="BWF50" s="134"/>
      <c r="BWG50" s="134"/>
      <c r="BWH50" s="134"/>
      <c r="BWI50" s="134"/>
      <c r="BWJ50" s="134"/>
      <c r="BWK50" s="134"/>
      <c r="BWL50" s="134"/>
      <c r="BWM50" s="134"/>
      <c r="BWN50" s="134"/>
      <c r="BWO50" s="134"/>
      <c r="BWP50" s="134"/>
      <c r="BWQ50" s="134"/>
      <c r="BWR50" s="134"/>
      <c r="BWS50" s="134"/>
      <c r="BWT50" s="134"/>
      <c r="BWU50" s="134"/>
      <c r="BWV50" s="134"/>
      <c r="BWW50" s="134"/>
      <c r="BWX50" s="134"/>
      <c r="BWY50" s="134"/>
      <c r="BWZ50" s="134"/>
      <c r="BXA50" s="134"/>
      <c r="BXB50" s="134"/>
      <c r="BXC50" s="134"/>
      <c r="BXD50" s="134"/>
      <c r="BXE50" s="134"/>
      <c r="BXF50" s="134"/>
      <c r="BXG50" s="134"/>
      <c r="BXH50" s="134"/>
      <c r="BXI50" s="134"/>
      <c r="BXJ50" s="134"/>
      <c r="BXK50" s="134"/>
      <c r="BXL50" s="134"/>
      <c r="BXM50" s="134"/>
      <c r="BXN50" s="134"/>
      <c r="BXO50" s="134"/>
      <c r="BXP50" s="134"/>
      <c r="BXQ50" s="134"/>
      <c r="BXR50" s="134"/>
      <c r="BXS50" s="134"/>
      <c r="BXT50" s="134"/>
      <c r="BXU50" s="134"/>
      <c r="BXV50" s="134"/>
      <c r="BXW50" s="134"/>
      <c r="BXX50" s="134"/>
      <c r="BXY50" s="134"/>
      <c r="BXZ50" s="134"/>
      <c r="BYA50" s="134"/>
      <c r="BYB50" s="134"/>
      <c r="BYC50" s="134"/>
      <c r="BYD50" s="134"/>
      <c r="BYE50" s="134"/>
      <c r="BYF50" s="134"/>
      <c r="BYG50" s="134"/>
      <c r="BYH50" s="134"/>
      <c r="BYI50" s="134"/>
      <c r="BYJ50" s="134"/>
      <c r="BYK50" s="134"/>
      <c r="BYL50" s="134"/>
      <c r="BYM50" s="134"/>
      <c r="BYN50" s="134"/>
      <c r="BYO50" s="134"/>
      <c r="BYP50" s="134"/>
      <c r="BYQ50" s="134"/>
      <c r="BYR50" s="134"/>
      <c r="BYS50" s="134"/>
      <c r="BYT50" s="134"/>
      <c r="BYU50" s="134"/>
      <c r="BYV50" s="134"/>
      <c r="BYW50" s="134"/>
      <c r="BYX50" s="134"/>
      <c r="BYY50" s="134"/>
      <c r="BYZ50" s="134"/>
      <c r="BZA50" s="134"/>
      <c r="BZB50" s="134"/>
      <c r="BZC50" s="134"/>
      <c r="BZD50" s="134"/>
      <c r="BZE50" s="134"/>
      <c r="BZF50" s="134"/>
      <c r="BZG50" s="134"/>
      <c r="BZH50" s="134"/>
      <c r="BZI50" s="134"/>
      <c r="BZJ50" s="134"/>
      <c r="BZK50" s="134"/>
      <c r="BZL50" s="134"/>
      <c r="BZM50" s="134"/>
      <c r="BZN50" s="134"/>
      <c r="BZO50" s="134"/>
      <c r="BZP50" s="134"/>
      <c r="BZQ50" s="134"/>
      <c r="BZR50" s="134"/>
      <c r="BZS50" s="134"/>
      <c r="BZT50" s="134"/>
      <c r="BZU50" s="134"/>
      <c r="BZV50" s="134"/>
      <c r="BZW50" s="134"/>
      <c r="BZX50" s="134"/>
      <c r="BZY50" s="134"/>
      <c r="BZZ50" s="134"/>
      <c r="CAA50" s="134"/>
      <c r="CAB50" s="134"/>
      <c r="CAC50" s="134"/>
      <c r="CAD50" s="134"/>
      <c r="CAE50" s="134"/>
      <c r="CAF50" s="134"/>
      <c r="CAG50" s="134"/>
      <c r="CAH50" s="134"/>
      <c r="CAI50" s="134"/>
      <c r="CAJ50" s="134"/>
      <c r="CAK50" s="134"/>
      <c r="CAL50" s="134"/>
      <c r="CAM50" s="134"/>
      <c r="CAN50" s="134"/>
      <c r="CAO50" s="134"/>
      <c r="CAP50" s="134"/>
      <c r="CAQ50" s="134"/>
      <c r="CAR50" s="134"/>
      <c r="CAS50" s="134"/>
      <c r="CAT50" s="134"/>
      <c r="CAU50" s="134"/>
      <c r="CAV50" s="134"/>
      <c r="CAW50" s="134"/>
      <c r="CAX50" s="134"/>
      <c r="CAY50" s="134"/>
      <c r="CAZ50" s="134"/>
      <c r="CBA50" s="134"/>
      <c r="CBB50" s="134"/>
      <c r="CBC50" s="134"/>
      <c r="CBD50" s="134"/>
      <c r="CBE50" s="134"/>
      <c r="CBF50" s="134"/>
      <c r="CBG50" s="134"/>
      <c r="CBH50" s="134"/>
      <c r="CBI50" s="134"/>
      <c r="CBJ50" s="134"/>
      <c r="CBK50" s="134"/>
      <c r="CBL50" s="134"/>
      <c r="CBM50" s="134"/>
      <c r="CBN50" s="134"/>
      <c r="CBO50" s="134"/>
      <c r="CBP50" s="134"/>
      <c r="CBQ50" s="134"/>
      <c r="CBR50" s="134"/>
      <c r="CBS50" s="134"/>
      <c r="CBT50" s="134"/>
      <c r="CBU50" s="134"/>
      <c r="CBV50" s="134"/>
      <c r="CBW50" s="134"/>
      <c r="CBX50" s="134"/>
      <c r="CBY50" s="134"/>
      <c r="CBZ50" s="134"/>
      <c r="CCA50" s="134"/>
      <c r="CCB50" s="134"/>
      <c r="CCC50" s="134"/>
      <c r="CCD50" s="134"/>
      <c r="CCE50" s="134"/>
      <c r="CCF50" s="134"/>
      <c r="CCG50" s="134"/>
      <c r="CCH50" s="134"/>
      <c r="CCI50" s="134"/>
      <c r="CCJ50" s="134"/>
      <c r="CCK50" s="134"/>
      <c r="CCL50" s="134"/>
      <c r="CCM50" s="134"/>
      <c r="CCN50" s="134"/>
      <c r="CCO50" s="134"/>
      <c r="CCP50" s="134"/>
      <c r="CCQ50" s="134"/>
      <c r="CCR50" s="134"/>
      <c r="CCS50" s="134"/>
      <c r="CCT50" s="134"/>
      <c r="CCU50" s="134"/>
      <c r="CCV50" s="134"/>
      <c r="CCW50" s="134"/>
      <c r="CCX50" s="134"/>
      <c r="CCY50" s="134"/>
      <c r="CCZ50" s="134"/>
      <c r="CDA50" s="134"/>
      <c r="CDB50" s="134"/>
      <c r="CDC50" s="134"/>
      <c r="CDD50" s="134"/>
      <c r="CDE50" s="134"/>
      <c r="CDF50" s="134"/>
      <c r="CDG50" s="134"/>
      <c r="CDH50" s="134"/>
      <c r="CDI50" s="134"/>
      <c r="CDJ50" s="134"/>
      <c r="CDK50" s="134"/>
      <c r="CDL50" s="134"/>
      <c r="CDM50" s="134"/>
      <c r="CDN50" s="134"/>
      <c r="CDO50" s="134"/>
      <c r="CDP50" s="134"/>
      <c r="CDQ50" s="134"/>
      <c r="CDR50" s="134"/>
      <c r="CDS50" s="134"/>
      <c r="CDT50" s="134"/>
      <c r="CDU50" s="134"/>
      <c r="CDV50" s="134"/>
      <c r="CDW50" s="134"/>
      <c r="CDX50" s="134"/>
      <c r="CDY50" s="134"/>
      <c r="CDZ50" s="134"/>
      <c r="CEA50" s="134"/>
      <c r="CEB50" s="134"/>
      <c r="CEC50" s="134"/>
      <c r="CED50" s="134"/>
      <c r="CEE50" s="134"/>
      <c r="CEF50" s="134"/>
      <c r="CEG50" s="134"/>
      <c r="CEH50" s="134"/>
      <c r="CEI50" s="134"/>
      <c r="CEJ50" s="134"/>
      <c r="CEK50" s="134"/>
      <c r="CEL50" s="134"/>
      <c r="CEM50" s="134"/>
      <c r="CEN50" s="134"/>
      <c r="CEO50" s="134"/>
      <c r="CEP50" s="134"/>
      <c r="CEQ50" s="134"/>
      <c r="CER50" s="134"/>
      <c r="CES50" s="134"/>
      <c r="CET50" s="134"/>
      <c r="CEU50" s="134"/>
      <c r="CEV50" s="134"/>
      <c r="CEW50" s="134"/>
      <c r="CEX50" s="134"/>
      <c r="CEY50" s="134"/>
      <c r="CEZ50" s="134"/>
      <c r="CFA50" s="134"/>
      <c r="CFB50" s="134"/>
      <c r="CFC50" s="134"/>
      <c r="CFD50" s="134"/>
      <c r="CFE50" s="134"/>
      <c r="CFF50" s="134"/>
      <c r="CFG50" s="134"/>
      <c r="CFH50" s="134"/>
      <c r="CFI50" s="134"/>
      <c r="CFJ50" s="134"/>
      <c r="CFK50" s="134"/>
      <c r="CFL50" s="134"/>
      <c r="CFM50" s="134"/>
      <c r="CFN50" s="134"/>
      <c r="CFO50" s="134"/>
      <c r="CFP50" s="134"/>
      <c r="CFQ50" s="134"/>
      <c r="CFR50" s="134"/>
      <c r="CFS50" s="134"/>
      <c r="CFT50" s="134"/>
      <c r="CFU50" s="134"/>
      <c r="CFV50" s="134"/>
      <c r="CFW50" s="134"/>
      <c r="CFX50" s="134"/>
      <c r="CFY50" s="134"/>
      <c r="CFZ50" s="134"/>
      <c r="CGA50" s="134"/>
      <c r="CGB50" s="134"/>
      <c r="CGC50" s="134"/>
      <c r="CGD50" s="134"/>
      <c r="CGE50" s="134"/>
      <c r="CGF50" s="134"/>
      <c r="CGG50" s="134"/>
      <c r="CGH50" s="134"/>
      <c r="CGI50" s="134"/>
      <c r="CGJ50" s="134"/>
      <c r="CGK50" s="134"/>
      <c r="CGL50" s="134"/>
      <c r="CGM50" s="134"/>
      <c r="CGN50" s="134"/>
      <c r="CGO50" s="134"/>
      <c r="CGP50" s="134"/>
      <c r="CGQ50" s="134"/>
      <c r="CGR50" s="134"/>
      <c r="CGS50" s="134"/>
      <c r="CGT50" s="134"/>
      <c r="CGU50" s="134"/>
      <c r="CGV50" s="134"/>
      <c r="CGW50" s="134"/>
      <c r="CGX50" s="134"/>
      <c r="CGY50" s="134"/>
      <c r="CGZ50" s="134"/>
      <c r="CHA50" s="134"/>
      <c r="CHB50" s="134"/>
      <c r="CHC50" s="134"/>
      <c r="CHD50" s="134"/>
      <c r="CHE50" s="134"/>
      <c r="CHF50" s="134"/>
      <c r="CHG50" s="134"/>
      <c r="CHH50" s="134"/>
      <c r="CHI50" s="134"/>
      <c r="CHJ50" s="134"/>
      <c r="CHK50" s="134"/>
      <c r="CHL50" s="134"/>
      <c r="CHM50" s="134"/>
      <c r="CHN50" s="134"/>
      <c r="CHO50" s="134"/>
      <c r="CHP50" s="134"/>
      <c r="CHQ50" s="134"/>
      <c r="CHR50" s="134"/>
      <c r="CHS50" s="134"/>
      <c r="CHT50" s="134"/>
      <c r="CHU50" s="134"/>
      <c r="CHV50" s="134"/>
      <c r="CHW50" s="134"/>
      <c r="CHX50" s="134"/>
      <c r="CHY50" s="134"/>
      <c r="CHZ50" s="134"/>
      <c r="CIA50" s="134"/>
      <c r="CIB50" s="134"/>
      <c r="CIC50" s="134"/>
      <c r="CID50" s="134"/>
      <c r="CIE50" s="134"/>
      <c r="CIF50" s="134"/>
      <c r="CIG50" s="134"/>
      <c r="CIH50" s="134"/>
      <c r="CII50" s="134"/>
      <c r="CIJ50" s="134"/>
      <c r="CIK50" s="134"/>
      <c r="CIL50" s="134"/>
      <c r="CIM50" s="134"/>
      <c r="CIN50" s="134"/>
      <c r="CIO50" s="134"/>
      <c r="CIP50" s="134"/>
      <c r="CIQ50" s="134"/>
      <c r="CIR50" s="134"/>
      <c r="CIS50" s="134"/>
      <c r="CIT50" s="134"/>
      <c r="CIU50" s="134"/>
      <c r="CIV50" s="134"/>
      <c r="CIW50" s="134"/>
      <c r="CIX50" s="134"/>
      <c r="CIY50" s="134"/>
      <c r="CIZ50" s="134"/>
      <c r="CJA50" s="134"/>
      <c r="CJB50" s="134"/>
      <c r="CJC50" s="134"/>
      <c r="CJD50" s="134"/>
      <c r="CJE50" s="134"/>
      <c r="CJF50" s="134"/>
      <c r="CJG50" s="134"/>
      <c r="CJH50" s="134"/>
      <c r="CJI50" s="134"/>
      <c r="CJJ50" s="134"/>
      <c r="CJK50" s="134"/>
      <c r="CJL50" s="134"/>
      <c r="CJM50" s="134"/>
      <c r="CJN50" s="134"/>
      <c r="CJO50" s="134"/>
      <c r="CJP50" s="134"/>
      <c r="CJQ50" s="134"/>
      <c r="CJR50" s="134"/>
      <c r="CJS50" s="134"/>
      <c r="CJT50" s="134"/>
      <c r="CJU50" s="134"/>
      <c r="CJV50" s="134"/>
      <c r="CJW50" s="134"/>
      <c r="CJX50" s="134"/>
      <c r="CJY50" s="134"/>
      <c r="CJZ50" s="134"/>
      <c r="CKA50" s="134"/>
      <c r="CKB50" s="134"/>
      <c r="CKC50" s="134"/>
      <c r="CKD50" s="134"/>
      <c r="CKE50" s="134"/>
      <c r="CKF50" s="134"/>
      <c r="CKG50" s="134"/>
      <c r="CKH50" s="134"/>
      <c r="CKI50" s="134"/>
      <c r="CKJ50" s="134"/>
      <c r="CKK50" s="134"/>
      <c r="CKL50" s="134"/>
      <c r="CKM50" s="134"/>
      <c r="CKN50" s="134"/>
      <c r="CKO50" s="134"/>
      <c r="CKP50" s="134"/>
      <c r="CKQ50" s="134"/>
      <c r="CKR50" s="134"/>
      <c r="CKS50" s="134"/>
      <c r="CKT50" s="134"/>
      <c r="CKU50" s="134"/>
      <c r="CKV50" s="134"/>
      <c r="CKW50" s="134"/>
      <c r="CKX50" s="134"/>
      <c r="CKY50" s="134"/>
      <c r="CKZ50" s="134"/>
      <c r="CLA50" s="134"/>
      <c r="CLB50" s="134"/>
      <c r="CLC50" s="134"/>
      <c r="CLD50" s="134"/>
      <c r="CLE50" s="134"/>
      <c r="CLF50" s="134"/>
      <c r="CLG50" s="134"/>
      <c r="CLH50" s="134"/>
      <c r="CLI50" s="134"/>
      <c r="CLJ50" s="134"/>
      <c r="CLK50" s="134"/>
      <c r="CLL50" s="134"/>
      <c r="CLM50" s="134"/>
      <c r="CLN50" s="134"/>
      <c r="CLO50" s="134"/>
      <c r="CLP50" s="134"/>
      <c r="CLQ50" s="134"/>
      <c r="CLR50" s="134"/>
      <c r="CLS50" s="134"/>
      <c r="CLT50" s="134"/>
      <c r="CLU50" s="134"/>
      <c r="CLV50" s="134"/>
      <c r="CLW50" s="134"/>
      <c r="CLX50" s="134"/>
      <c r="CLY50" s="134"/>
      <c r="CLZ50" s="134"/>
      <c r="CMA50" s="134"/>
      <c r="CMB50" s="134"/>
      <c r="CMC50" s="134"/>
      <c r="CMD50" s="134"/>
      <c r="CME50" s="134"/>
      <c r="CMF50" s="134"/>
      <c r="CMG50" s="134"/>
      <c r="CMH50" s="134"/>
      <c r="CMI50" s="134"/>
      <c r="CMJ50" s="134"/>
      <c r="CMK50" s="134"/>
      <c r="CML50" s="134"/>
      <c r="CMM50" s="134"/>
      <c r="CMN50" s="134"/>
      <c r="CMO50" s="134"/>
      <c r="CMP50" s="134"/>
      <c r="CMQ50" s="134"/>
      <c r="CMR50" s="134"/>
      <c r="CMS50" s="134"/>
      <c r="CMT50" s="134"/>
      <c r="CMU50" s="134"/>
      <c r="CMV50" s="134"/>
      <c r="CMW50" s="134"/>
      <c r="CMX50" s="134"/>
      <c r="CMY50" s="134"/>
      <c r="CMZ50" s="134"/>
      <c r="CNA50" s="134"/>
      <c r="CNB50" s="134"/>
      <c r="CNC50" s="134"/>
      <c r="CND50" s="134"/>
      <c r="CNE50" s="134"/>
      <c r="CNF50" s="134"/>
      <c r="CNG50" s="134"/>
      <c r="CNH50" s="134"/>
      <c r="CNI50" s="134"/>
      <c r="CNJ50" s="134"/>
      <c r="CNK50" s="134"/>
      <c r="CNL50" s="134"/>
      <c r="CNM50" s="134"/>
      <c r="CNN50" s="134"/>
      <c r="CNO50" s="134"/>
      <c r="CNP50" s="134"/>
      <c r="CNQ50" s="134"/>
      <c r="CNR50" s="134"/>
      <c r="CNS50" s="134"/>
      <c r="CNT50" s="134"/>
      <c r="CNU50" s="134"/>
      <c r="CNV50" s="134"/>
      <c r="CNW50" s="134"/>
      <c r="CNX50" s="134"/>
      <c r="CNY50" s="134"/>
      <c r="CNZ50" s="134"/>
      <c r="COA50" s="134"/>
      <c r="COB50" s="134"/>
      <c r="COC50" s="134"/>
      <c r="COD50" s="134"/>
      <c r="COE50" s="134"/>
      <c r="COF50" s="134"/>
      <c r="COG50" s="134"/>
      <c r="COH50" s="134"/>
      <c r="COI50" s="134"/>
      <c r="COJ50" s="134"/>
      <c r="COK50" s="134"/>
      <c r="COL50" s="134"/>
      <c r="COM50" s="134"/>
      <c r="CON50" s="134"/>
      <c r="COO50" s="134"/>
      <c r="COP50" s="134"/>
      <c r="COQ50" s="134"/>
      <c r="COR50" s="134"/>
      <c r="COS50" s="134"/>
      <c r="COT50" s="134"/>
      <c r="COU50" s="134"/>
      <c r="COV50" s="134"/>
      <c r="COW50" s="134"/>
      <c r="COX50" s="134"/>
      <c r="COY50" s="134"/>
      <c r="COZ50" s="134"/>
      <c r="CPA50" s="134"/>
      <c r="CPB50" s="134"/>
      <c r="CPC50" s="134"/>
      <c r="CPD50" s="134"/>
      <c r="CPE50" s="134"/>
      <c r="CPF50" s="134"/>
      <c r="CPG50" s="134"/>
      <c r="CPH50" s="134"/>
      <c r="CPI50" s="134"/>
      <c r="CPJ50" s="134"/>
      <c r="CPK50" s="134"/>
      <c r="CPL50" s="134"/>
      <c r="CPM50" s="134"/>
      <c r="CPN50" s="134"/>
      <c r="CPO50" s="134"/>
      <c r="CPP50" s="134"/>
      <c r="CPQ50" s="134"/>
      <c r="CPR50" s="134"/>
      <c r="CPS50" s="134"/>
      <c r="CPT50" s="134"/>
      <c r="CPU50" s="134"/>
      <c r="CPV50" s="134"/>
      <c r="CPW50" s="134"/>
      <c r="CPX50" s="134"/>
      <c r="CPY50" s="134"/>
      <c r="CPZ50" s="134"/>
      <c r="CQA50" s="134"/>
      <c r="CQB50" s="134"/>
      <c r="CQC50" s="134"/>
      <c r="CQD50" s="134"/>
      <c r="CQE50" s="134"/>
      <c r="CQF50" s="134"/>
      <c r="CQG50" s="134"/>
      <c r="CQH50" s="134"/>
      <c r="CQI50" s="134"/>
      <c r="CQJ50" s="134"/>
      <c r="CQK50" s="134"/>
      <c r="CQL50" s="134"/>
      <c r="CQM50" s="134"/>
      <c r="CQN50" s="134"/>
      <c r="CQO50" s="134"/>
      <c r="CQP50" s="134"/>
      <c r="CQQ50" s="134"/>
      <c r="CQR50" s="134"/>
      <c r="CQS50" s="134"/>
      <c r="CQT50" s="134"/>
      <c r="CQU50" s="134"/>
      <c r="CQV50" s="134"/>
      <c r="CQW50" s="134"/>
      <c r="CQX50" s="134"/>
      <c r="CQY50" s="134"/>
      <c r="CQZ50" s="134"/>
      <c r="CRA50" s="134"/>
      <c r="CRB50" s="134"/>
      <c r="CRC50" s="134"/>
      <c r="CRD50" s="134"/>
      <c r="CRE50" s="134"/>
      <c r="CRF50" s="134"/>
      <c r="CRG50" s="134"/>
      <c r="CRH50" s="134"/>
      <c r="CRI50" s="134"/>
      <c r="CRJ50" s="134"/>
      <c r="CRK50" s="134"/>
      <c r="CRL50" s="134"/>
      <c r="CRM50" s="134"/>
      <c r="CRN50" s="134"/>
      <c r="CRO50" s="134"/>
      <c r="CRP50" s="134"/>
      <c r="CRQ50" s="134"/>
      <c r="CRR50" s="134"/>
      <c r="CRS50" s="134"/>
      <c r="CRT50" s="134"/>
      <c r="CRU50" s="134"/>
      <c r="CRV50" s="134"/>
      <c r="CRW50" s="134"/>
      <c r="CRX50" s="134"/>
      <c r="CRY50" s="134"/>
      <c r="CRZ50" s="134"/>
      <c r="CSA50" s="134"/>
      <c r="CSB50" s="134"/>
      <c r="CSC50" s="134"/>
      <c r="CSD50" s="134"/>
      <c r="CSE50" s="134"/>
      <c r="CSF50" s="134"/>
      <c r="CSG50" s="134"/>
      <c r="CSH50" s="134"/>
      <c r="CSI50" s="134"/>
      <c r="CSJ50" s="134"/>
      <c r="CSK50" s="134"/>
      <c r="CSL50" s="134"/>
      <c r="CSM50" s="134"/>
      <c r="CSN50" s="134"/>
      <c r="CSO50" s="134"/>
      <c r="CSP50" s="134"/>
      <c r="CSQ50" s="134"/>
      <c r="CSR50" s="134"/>
      <c r="CSS50" s="134"/>
      <c r="CST50" s="134"/>
      <c r="CSU50" s="134"/>
      <c r="CSV50" s="134"/>
      <c r="CSW50" s="134"/>
      <c r="CSX50" s="134"/>
      <c r="CSY50" s="134"/>
      <c r="CSZ50" s="134"/>
      <c r="CTA50" s="134"/>
      <c r="CTB50" s="134"/>
      <c r="CTC50" s="134"/>
      <c r="CTD50" s="134"/>
      <c r="CTE50" s="134"/>
      <c r="CTF50" s="134"/>
      <c r="CTG50" s="134"/>
      <c r="CTH50" s="134"/>
      <c r="CTI50" s="134"/>
      <c r="CTJ50" s="134"/>
      <c r="CTK50" s="134"/>
      <c r="CTL50" s="134"/>
      <c r="CTM50" s="134"/>
      <c r="CTN50" s="134"/>
      <c r="CTO50" s="134"/>
      <c r="CTP50" s="134"/>
      <c r="CTQ50" s="134"/>
      <c r="CTR50" s="134"/>
      <c r="CTS50" s="134"/>
      <c r="CTT50" s="134"/>
      <c r="CTU50" s="134"/>
      <c r="CTV50" s="134"/>
      <c r="CTW50" s="134"/>
      <c r="CTX50" s="134"/>
      <c r="CTY50" s="134"/>
      <c r="CTZ50" s="134"/>
      <c r="CUA50" s="134"/>
      <c r="CUB50" s="134"/>
      <c r="CUC50" s="134"/>
      <c r="CUD50" s="134"/>
      <c r="CUE50" s="134"/>
      <c r="CUF50" s="134"/>
      <c r="CUG50" s="134"/>
      <c r="CUH50" s="134"/>
      <c r="CUI50" s="134"/>
      <c r="CUJ50" s="134"/>
      <c r="CUK50" s="134"/>
      <c r="CUL50" s="134"/>
      <c r="CUM50" s="134"/>
      <c r="CUN50" s="134"/>
      <c r="CUO50" s="134"/>
      <c r="CUP50" s="134"/>
      <c r="CUQ50" s="134"/>
      <c r="CUR50" s="134"/>
      <c r="CUS50" s="134"/>
      <c r="CUT50" s="134"/>
      <c r="CUU50" s="134"/>
      <c r="CUV50" s="134"/>
      <c r="CUW50" s="134"/>
      <c r="CUX50" s="134"/>
      <c r="CUY50" s="134"/>
      <c r="CUZ50" s="134"/>
      <c r="CVA50" s="134"/>
      <c r="CVB50" s="134"/>
      <c r="CVC50" s="134"/>
      <c r="CVD50" s="134"/>
      <c r="CVE50" s="134"/>
      <c r="CVF50" s="134"/>
      <c r="CVG50" s="134"/>
      <c r="CVH50" s="134"/>
      <c r="CVI50" s="134"/>
      <c r="CVJ50" s="134"/>
      <c r="CVK50" s="134"/>
      <c r="CVL50" s="134"/>
      <c r="CVM50" s="134"/>
      <c r="CVN50" s="134"/>
      <c r="CVO50" s="134"/>
      <c r="CVP50" s="134"/>
      <c r="CVQ50" s="134"/>
      <c r="CVR50" s="134"/>
      <c r="CVS50" s="134"/>
      <c r="CVT50" s="134"/>
      <c r="CVU50" s="134"/>
      <c r="CVV50" s="134"/>
      <c r="CVW50" s="134"/>
      <c r="CVX50" s="134"/>
      <c r="CVY50" s="134"/>
      <c r="CVZ50" s="134"/>
      <c r="CWA50" s="134"/>
      <c r="CWB50" s="134"/>
      <c r="CWC50" s="134"/>
      <c r="CWD50" s="134"/>
      <c r="CWE50" s="134"/>
      <c r="CWF50" s="134"/>
      <c r="CWG50" s="134"/>
      <c r="CWH50" s="134"/>
      <c r="CWI50" s="134"/>
      <c r="CWJ50" s="134"/>
      <c r="CWK50" s="134"/>
      <c r="CWL50" s="134"/>
      <c r="CWM50" s="134"/>
      <c r="CWN50" s="134"/>
      <c r="CWO50" s="134"/>
      <c r="CWP50" s="134"/>
      <c r="CWQ50" s="134"/>
      <c r="CWR50" s="134"/>
      <c r="CWS50" s="134"/>
      <c r="CWT50" s="134"/>
      <c r="CWU50" s="134"/>
      <c r="CWV50" s="134"/>
      <c r="CWW50" s="134"/>
      <c r="CWX50" s="134"/>
      <c r="CWY50" s="134"/>
      <c r="CWZ50" s="134"/>
      <c r="CXA50" s="134"/>
      <c r="CXB50" s="134"/>
      <c r="CXC50" s="134"/>
      <c r="CXD50" s="134"/>
      <c r="CXE50" s="134"/>
      <c r="CXF50" s="134"/>
      <c r="CXG50" s="134"/>
      <c r="CXH50" s="134"/>
      <c r="CXI50" s="134"/>
      <c r="CXJ50" s="134"/>
      <c r="CXK50" s="134"/>
      <c r="CXL50" s="134"/>
      <c r="CXM50" s="134"/>
      <c r="CXN50" s="134"/>
      <c r="CXO50" s="134"/>
      <c r="CXP50" s="134"/>
      <c r="CXQ50" s="134"/>
      <c r="CXR50" s="134"/>
      <c r="CXS50" s="134"/>
      <c r="CXT50" s="134"/>
      <c r="CXU50" s="134"/>
      <c r="CXV50" s="134"/>
      <c r="CXW50" s="134"/>
      <c r="CXX50" s="134"/>
      <c r="CXY50" s="134"/>
      <c r="CXZ50" s="134"/>
      <c r="CYA50" s="134"/>
      <c r="CYB50" s="134"/>
      <c r="CYC50" s="134"/>
      <c r="CYD50" s="134"/>
      <c r="CYE50" s="134"/>
      <c r="CYF50" s="134"/>
      <c r="CYG50" s="134"/>
      <c r="CYH50" s="134"/>
      <c r="CYI50" s="134"/>
      <c r="CYJ50" s="134"/>
      <c r="CYK50" s="134"/>
      <c r="CYL50" s="134"/>
      <c r="CYM50" s="134"/>
      <c r="CYN50" s="134"/>
      <c r="CYO50" s="134"/>
      <c r="CYP50" s="134"/>
      <c r="CYQ50" s="134"/>
      <c r="CYR50" s="134"/>
      <c r="CYS50" s="134"/>
      <c r="CYT50" s="134"/>
      <c r="CYU50" s="134"/>
      <c r="CYV50" s="134"/>
      <c r="CYW50" s="134"/>
      <c r="CYX50" s="134"/>
      <c r="CYY50" s="134"/>
      <c r="CYZ50" s="134"/>
      <c r="CZA50" s="134"/>
      <c r="CZB50" s="134"/>
      <c r="CZC50" s="134"/>
      <c r="CZD50" s="134"/>
      <c r="CZE50" s="134"/>
      <c r="CZF50" s="134"/>
      <c r="CZG50" s="134"/>
      <c r="CZH50" s="134"/>
      <c r="CZI50" s="134"/>
      <c r="CZJ50" s="134"/>
      <c r="CZK50" s="134"/>
      <c r="CZL50" s="134"/>
      <c r="CZM50" s="134"/>
      <c r="CZN50" s="134"/>
      <c r="CZO50" s="134"/>
      <c r="CZP50" s="134"/>
      <c r="CZQ50" s="134"/>
      <c r="CZR50" s="134"/>
      <c r="CZS50" s="134"/>
      <c r="CZT50" s="134"/>
      <c r="CZU50" s="134"/>
      <c r="CZV50" s="134"/>
      <c r="CZW50" s="134"/>
      <c r="CZX50" s="134"/>
      <c r="CZY50" s="134"/>
      <c r="CZZ50" s="134"/>
      <c r="DAA50" s="134"/>
      <c r="DAB50" s="134"/>
      <c r="DAC50" s="134"/>
      <c r="DAD50" s="134"/>
      <c r="DAE50" s="134"/>
      <c r="DAF50" s="134"/>
      <c r="DAG50" s="134"/>
      <c r="DAH50" s="134"/>
      <c r="DAI50" s="134"/>
      <c r="DAJ50" s="134"/>
      <c r="DAK50" s="134"/>
      <c r="DAL50" s="134"/>
      <c r="DAM50" s="134"/>
      <c r="DAN50" s="134"/>
      <c r="DAO50" s="134"/>
      <c r="DAP50" s="134"/>
      <c r="DAQ50" s="134"/>
      <c r="DAR50" s="134"/>
      <c r="DAS50" s="134"/>
      <c r="DAT50" s="134"/>
      <c r="DAU50" s="134"/>
      <c r="DAV50" s="134"/>
      <c r="DAW50" s="134"/>
      <c r="DAX50" s="134"/>
      <c r="DAY50" s="134"/>
      <c r="DAZ50" s="134"/>
      <c r="DBA50" s="134"/>
      <c r="DBB50" s="134"/>
      <c r="DBC50" s="134"/>
      <c r="DBD50" s="134"/>
      <c r="DBE50" s="134"/>
      <c r="DBF50" s="134"/>
      <c r="DBG50" s="134"/>
      <c r="DBH50" s="134"/>
      <c r="DBI50" s="134"/>
      <c r="DBJ50" s="134"/>
      <c r="DBK50" s="134"/>
      <c r="DBL50" s="134"/>
      <c r="DBM50" s="134"/>
      <c r="DBN50" s="134"/>
      <c r="DBO50" s="134"/>
      <c r="DBP50" s="134"/>
      <c r="DBQ50" s="134"/>
      <c r="DBR50" s="134"/>
      <c r="DBS50" s="134"/>
      <c r="DBT50" s="134"/>
      <c r="DBU50" s="134"/>
      <c r="DBV50" s="134"/>
      <c r="DBW50" s="134"/>
      <c r="DBX50" s="134"/>
      <c r="DBY50" s="134"/>
      <c r="DBZ50" s="134"/>
      <c r="DCA50" s="134"/>
      <c r="DCB50" s="134"/>
      <c r="DCC50" s="134"/>
      <c r="DCD50" s="134"/>
      <c r="DCE50" s="134"/>
      <c r="DCF50" s="134"/>
      <c r="DCG50" s="134"/>
      <c r="DCH50" s="134"/>
      <c r="DCI50" s="134"/>
      <c r="DCJ50" s="134"/>
      <c r="DCK50" s="134"/>
      <c r="DCL50" s="134"/>
      <c r="DCM50" s="134"/>
      <c r="DCN50" s="134"/>
      <c r="DCO50" s="134"/>
      <c r="DCP50" s="134"/>
      <c r="DCQ50" s="134"/>
      <c r="DCR50" s="134"/>
      <c r="DCS50" s="134"/>
      <c r="DCT50" s="134"/>
      <c r="DCU50" s="134"/>
      <c r="DCV50" s="134"/>
      <c r="DCW50" s="134"/>
      <c r="DCX50" s="134"/>
      <c r="DCY50" s="134"/>
      <c r="DCZ50" s="134"/>
      <c r="DDA50" s="134"/>
      <c r="DDB50" s="134"/>
      <c r="DDC50" s="134"/>
      <c r="DDD50" s="134"/>
      <c r="DDE50" s="134"/>
      <c r="DDF50" s="134"/>
      <c r="DDG50" s="134"/>
      <c r="DDH50" s="134"/>
      <c r="DDI50" s="134"/>
      <c r="DDJ50" s="134"/>
      <c r="DDK50" s="134"/>
      <c r="DDL50" s="134"/>
      <c r="DDM50" s="134"/>
      <c r="DDN50" s="134"/>
      <c r="DDO50" s="134"/>
      <c r="DDP50" s="134"/>
      <c r="DDQ50" s="134"/>
      <c r="DDR50" s="134"/>
      <c r="DDS50" s="134"/>
      <c r="DDT50" s="134"/>
      <c r="DDU50" s="134"/>
      <c r="DDV50" s="134"/>
      <c r="DDW50" s="134"/>
      <c r="DDX50" s="134"/>
      <c r="DDY50" s="134"/>
      <c r="DDZ50" s="134"/>
      <c r="DEA50" s="134"/>
      <c r="DEB50" s="134"/>
      <c r="DEC50" s="134"/>
      <c r="DED50" s="134"/>
      <c r="DEE50" s="134"/>
      <c r="DEF50" s="134"/>
      <c r="DEG50" s="134"/>
      <c r="DEH50" s="134"/>
      <c r="DEI50" s="134"/>
      <c r="DEJ50" s="134"/>
      <c r="DEK50" s="134"/>
      <c r="DEL50" s="134"/>
      <c r="DEM50" s="134"/>
      <c r="DEN50" s="134"/>
      <c r="DEO50" s="134"/>
      <c r="DEP50" s="134"/>
      <c r="DEQ50" s="134"/>
      <c r="DER50" s="134"/>
      <c r="DES50" s="134"/>
      <c r="DET50" s="134"/>
      <c r="DEU50" s="134"/>
      <c r="DEV50" s="134"/>
      <c r="DEW50" s="134"/>
      <c r="DEX50" s="134"/>
      <c r="DEY50" s="134"/>
      <c r="DEZ50" s="134"/>
      <c r="DFA50" s="134"/>
      <c r="DFB50" s="134"/>
      <c r="DFC50" s="134"/>
      <c r="DFD50" s="134"/>
      <c r="DFE50" s="134"/>
      <c r="DFF50" s="134"/>
      <c r="DFG50" s="134"/>
      <c r="DFH50" s="134"/>
      <c r="DFI50" s="134"/>
      <c r="DFJ50" s="134"/>
      <c r="DFK50" s="134"/>
      <c r="DFL50" s="134"/>
      <c r="DFM50" s="134"/>
      <c r="DFN50" s="134"/>
      <c r="DFO50" s="134"/>
      <c r="DFP50" s="134"/>
      <c r="DFQ50" s="134"/>
      <c r="DFR50" s="134"/>
      <c r="DFS50" s="134"/>
      <c r="DFT50" s="134"/>
      <c r="DFU50" s="134"/>
      <c r="DFV50" s="134"/>
      <c r="DFW50" s="134"/>
      <c r="DFX50" s="134"/>
      <c r="DFY50" s="134"/>
      <c r="DFZ50" s="134"/>
      <c r="DGA50" s="134"/>
      <c r="DGB50" s="134"/>
      <c r="DGC50" s="134"/>
      <c r="DGD50" s="134"/>
      <c r="DGE50" s="134"/>
      <c r="DGF50" s="134"/>
      <c r="DGG50" s="134"/>
      <c r="DGH50" s="134"/>
      <c r="DGI50" s="134"/>
      <c r="DGJ50" s="134"/>
      <c r="DGK50" s="134"/>
      <c r="DGL50" s="134"/>
      <c r="DGM50" s="134"/>
      <c r="DGN50" s="134"/>
      <c r="DGO50" s="134"/>
      <c r="DGP50" s="134"/>
      <c r="DGQ50" s="134"/>
      <c r="DGR50" s="134"/>
      <c r="DGS50" s="134"/>
      <c r="DGT50" s="134"/>
      <c r="DGU50" s="134"/>
      <c r="DGV50" s="134"/>
      <c r="DGW50" s="134"/>
      <c r="DGX50" s="134"/>
      <c r="DGY50" s="134"/>
      <c r="DGZ50" s="134"/>
      <c r="DHA50" s="134"/>
      <c r="DHB50" s="134"/>
      <c r="DHC50" s="134"/>
      <c r="DHD50" s="134"/>
      <c r="DHE50" s="134"/>
      <c r="DHF50" s="134"/>
      <c r="DHG50" s="134"/>
      <c r="DHH50" s="134"/>
      <c r="DHI50" s="134"/>
      <c r="DHJ50" s="134"/>
      <c r="DHK50" s="134"/>
      <c r="DHL50" s="134"/>
      <c r="DHM50" s="134"/>
      <c r="DHN50" s="134"/>
      <c r="DHO50" s="134"/>
      <c r="DHP50" s="134"/>
      <c r="DHQ50" s="134"/>
      <c r="DHR50" s="134"/>
      <c r="DHS50" s="134"/>
      <c r="DHT50" s="134"/>
      <c r="DHU50" s="134"/>
      <c r="DHV50" s="134"/>
      <c r="DHW50" s="134"/>
      <c r="DHX50" s="134"/>
      <c r="DHY50" s="134"/>
      <c r="DHZ50" s="134"/>
      <c r="DIA50" s="134"/>
      <c r="DIB50" s="134"/>
      <c r="DIC50" s="134"/>
      <c r="DID50" s="134"/>
      <c r="DIE50" s="134"/>
      <c r="DIF50" s="134"/>
      <c r="DIG50" s="134"/>
      <c r="DIH50" s="134"/>
      <c r="DII50" s="134"/>
      <c r="DIJ50" s="134"/>
      <c r="DIK50" s="134"/>
      <c r="DIL50" s="134"/>
      <c r="DIM50" s="134"/>
      <c r="DIN50" s="134"/>
      <c r="DIO50" s="134"/>
      <c r="DIP50" s="134"/>
      <c r="DIQ50" s="134"/>
      <c r="DIR50" s="134"/>
      <c r="DIS50" s="134"/>
      <c r="DIT50" s="134"/>
      <c r="DIU50" s="134"/>
      <c r="DIV50" s="134"/>
      <c r="DIW50" s="134"/>
      <c r="DIX50" s="134"/>
      <c r="DIY50" s="134"/>
      <c r="DIZ50" s="134"/>
      <c r="DJA50" s="134"/>
      <c r="DJB50" s="134"/>
      <c r="DJC50" s="134"/>
      <c r="DJD50" s="134"/>
      <c r="DJE50" s="134"/>
      <c r="DJF50" s="134"/>
      <c r="DJG50" s="134"/>
      <c r="DJH50" s="134"/>
      <c r="DJI50" s="134"/>
      <c r="DJJ50" s="134"/>
      <c r="DJK50" s="134"/>
      <c r="DJL50" s="134"/>
      <c r="DJM50" s="134"/>
      <c r="DJN50" s="134"/>
      <c r="DJO50" s="134"/>
      <c r="DJP50" s="134"/>
      <c r="DJQ50" s="134"/>
      <c r="DJR50" s="134"/>
      <c r="DJS50" s="134"/>
      <c r="DJT50" s="134"/>
      <c r="DJU50" s="134"/>
      <c r="DJV50" s="134"/>
      <c r="DJW50" s="134"/>
      <c r="DJX50" s="134"/>
      <c r="DJY50" s="134"/>
      <c r="DJZ50" s="134"/>
      <c r="DKA50" s="134"/>
      <c r="DKB50" s="134"/>
      <c r="DKC50" s="134"/>
      <c r="DKD50" s="134"/>
      <c r="DKE50" s="134"/>
      <c r="DKF50" s="134"/>
      <c r="DKG50" s="134"/>
      <c r="DKH50" s="134"/>
      <c r="DKI50" s="134"/>
      <c r="DKJ50" s="134"/>
      <c r="DKK50" s="134"/>
      <c r="DKL50" s="134"/>
      <c r="DKM50" s="134"/>
      <c r="DKN50" s="134"/>
      <c r="DKO50" s="134"/>
      <c r="DKP50" s="134"/>
      <c r="DKQ50" s="134"/>
      <c r="DKR50" s="134"/>
      <c r="DKS50" s="134"/>
      <c r="DKT50" s="134"/>
      <c r="DKU50" s="134"/>
      <c r="DKV50" s="134"/>
      <c r="DKW50" s="134"/>
      <c r="DKX50" s="134"/>
      <c r="DKY50" s="134"/>
      <c r="DKZ50" s="134"/>
      <c r="DLA50" s="134"/>
      <c r="DLB50" s="134"/>
      <c r="DLC50" s="134"/>
      <c r="DLD50" s="134"/>
      <c r="DLE50" s="134"/>
      <c r="DLF50" s="134"/>
      <c r="DLG50" s="134"/>
      <c r="DLH50" s="134"/>
      <c r="DLI50" s="134"/>
      <c r="DLJ50" s="134"/>
      <c r="DLK50" s="134"/>
      <c r="DLL50" s="134"/>
      <c r="DLM50" s="134"/>
      <c r="DLN50" s="134"/>
      <c r="DLO50" s="134"/>
      <c r="DLP50" s="134"/>
      <c r="DLQ50" s="134"/>
      <c r="DLR50" s="134"/>
      <c r="DLS50" s="134"/>
      <c r="DLT50" s="134"/>
      <c r="DLU50" s="134"/>
      <c r="DLV50" s="134"/>
      <c r="DLW50" s="134"/>
      <c r="DLX50" s="134"/>
      <c r="DLY50" s="134"/>
      <c r="DLZ50" s="134"/>
      <c r="DMA50" s="134"/>
      <c r="DMB50" s="134"/>
      <c r="DMC50" s="134"/>
      <c r="DMD50" s="134"/>
      <c r="DME50" s="134"/>
      <c r="DMF50" s="134"/>
      <c r="DMG50" s="134"/>
      <c r="DMH50" s="134"/>
      <c r="DMI50" s="134"/>
      <c r="DMJ50" s="134"/>
      <c r="DMK50" s="134"/>
      <c r="DML50" s="134"/>
      <c r="DMM50" s="134"/>
      <c r="DMN50" s="134"/>
      <c r="DMO50" s="134"/>
      <c r="DMP50" s="134"/>
      <c r="DMQ50" s="134"/>
      <c r="DMR50" s="134"/>
      <c r="DMS50" s="134"/>
      <c r="DMT50" s="134"/>
      <c r="DMU50" s="134"/>
      <c r="DMV50" s="134"/>
      <c r="DMW50" s="134"/>
      <c r="DMX50" s="134"/>
      <c r="DMY50" s="134"/>
      <c r="DMZ50" s="134"/>
      <c r="DNA50" s="134"/>
      <c r="DNB50" s="134"/>
      <c r="DNC50" s="134"/>
      <c r="DND50" s="134"/>
      <c r="DNE50" s="134"/>
      <c r="DNF50" s="134"/>
      <c r="DNG50" s="134"/>
      <c r="DNH50" s="134"/>
      <c r="DNI50" s="134"/>
      <c r="DNJ50" s="134"/>
      <c r="DNK50" s="134"/>
      <c r="DNL50" s="134"/>
      <c r="DNM50" s="134"/>
      <c r="DNN50" s="134"/>
      <c r="DNO50" s="134"/>
      <c r="DNP50" s="134"/>
      <c r="DNQ50" s="134"/>
      <c r="DNR50" s="134"/>
      <c r="DNS50" s="134"/>
      <c r="DNT50" s="134"/>
      <c r="DNU50" s="134"/>
      <c r="DNV50" s="134"/>
      <c r="DNW50" s="134"/>
      <c r="DNX50" s="134"/>
      <c r="DNY50" s="134"/>
      <c r="DNZ50" s="134"/>
      <c r="DOA50" s="134"/>
      <c r="DOB50" s="134"/>
      <c r="DOC50" s="134"/>
      <c r="DOD50" s="134"/>
      <c r="DOE50" s="134"/>
      <c r="DOF50" s="134"/>
      <c r="DOG50" s="134"/>
      <c r="DOH50" s="134"/>
      <c r="DOI50" s="134"/>
      <c r="DOJ50" s="134"/>
      <c r="DOK50" s="134"/>
      <c r="DOL50" s="134"/>
      <c r="DOM50" s="134"/>
      <c r="DON50" s="134"/>
      <c r="DOO50" s="134"/>
      <c r="DOP50" s="134"/>
      <c r="DOQ50" s="134"/>
      <c r="DOR50" s="134"/>
      <c r="DOS50" s="134"/>
      <c r="DOT50" s="134"/>
      <c r="DOU50" s="134"/>
      <c r="DOV50" s="134"/>
      <c r="DOW50" s="134"/>
      <c r="DOX50" s="134"/>
      <c r="DOY50" s="134"/>
      <c r="DOZ50" s="134"/>
      <c r="DPA50" s="134"/>
      <c r="DPB50" s="134"/>
      <c r="DPC50" s="134"/>
      <c r="DPD50" s="134"/>
      <c r="DPE50" s="134"/>
      <c r="DPF50" s="134"/>
      <c r="DPG50" s="134"/>
      <c r="DPH50" s="134"/>
      <c r="DPI50" s="134"/>
      <c r="DPJ50" s="134"/>
      <c r="DPK50" s="134"/>
      <c r="DPL50" s="134"/>
      <c r="DPM50" s="134"/>
      <c r="DPN50" s="134"/>
      <c r="DPO50" s="134"/>
      <c r="DPP50" s="134"/>
      <c r="DPQ50" s="134"/>
      <c r="DPR50" s="134"/>
      <c r="DPS50" s="134"/>
      <c r="DPT50" s="134"/>
      <c r="DPU50" s="134"/>
      <c r="DPV50" s="134"/>
      <c r="DPW50" s="134"/>
      <c r="DPX50" s="134"/>
      <c r="DPY50" s="134"/>
      <c r="DPZ50" s="134"/>
      <c r="DQA50" s="134"/>
      <c r="DQB50" s="134"/>
      <c r="DQC50" s="134"/>
      <c r="DQD50" s="134"/>
      <c r="DQE50" s="134"/>
      <c r="DQF50" s="134"/>
      <c r="DQG50" s="134"/>
      <c r="DQH50" s="134"/>
      <c r="DQI50" s="134"/>
      <c r="DQJ50" s="134"/>
      <c r="DQK50" s="134"/>
      <c r="DQL50" s="134"/>
      <c r="DQM50" s="134"/>
      <c r="DQN50" s="134"/>
      <c r="DQO50" s="134"/>
      <c r="DQP50" s="134"/>
      <c r="DQQ50" s="134"/>
      <c r="DQR50" s="134"/>
      <c r="DQS50" s="134"/>
      <c r="DQT50" s="134"/>
      <c r="DQU50" s="134"/>
      <c r="DQV50" s="134"/>
      <c r="DQW50" s="134"/>
      <c r="DQX50" s="134"/>
      <c r="DQY50" s="134"/>
      <c r="DQZ50" s="134"/>
      <c r="DRA50" s="134"/>
      <c r="DRB50" s="134"/>
      <c r="DRC50" s="134"/>
      <c r="DRD50" s="134"/>
      <c r="DRE50" s="134"/>
      <c r="DRF50" s="134"/>
      <c r="DRG50" s="134"/>
      <c r="DRH50" s="134"/>
      <c r="DRI50" s="134"/>
      <c r="DRJ50" s="134"/>
      <c r="DRK50" s="134"/>
      <c r="DRL50" s="134"/>
      <c r="DRM50" s="134"/>
      <c r="DRN50" s="134"/>
      <c r="DRO50" s="134"/>
      <c r="DRP50" s="134"/>
      <c r="DRQ50" s="134"/>
      <c r="DRR50" s="134"/>
      <c r="DRS50" s="134"/>
      <c r="DRT50" s="134"/>
      <c r="DRU50" s="134"/>
      <c r="DRV50" s="134"/>
      <c r="DRW50" s="134"/>
      <c r="DRX50" s="134"/>
      <c r="DRY50" s="134"/>
      <c r="DRZ50" s="134"/>
      <c r="DSA50" s="134"/>
      <c r="DSB50" s="134"/>
      <c r="DSC50" s="134"/>
      <c r="DSD50" s="134"/>
      <c r="DSE50" s="134"/>
      <c r="DSF50" s="134"/>
      <c r="DSG50" s="134"/>
      <c r="DSH50" s="134"/>
      <c r="DSI50" s="134"/>
      <c r="DSJ50" s="134"/>
      <c r="DSK50" s="134"/>
      <c r="DSL50" s="134"/>
      <c r="DSM50" s="134"/>
      <c r="DSN50" s="134"/>
      <c r="DSO50" s="134"/>
      <c r="DSP50" s="134"/>
      <c r="DSQ50" s="134"/>
      <c r="DSR50" s="134"/>
      <c r="DSS50" s="134"/>
      <c r="DST50" s="134"/>
      <c r="DSU50" s="134"/>
      <c r="DSV50" s="134"/>
      <c r="DSW50" s="134"/>
      <c r="DSX50" s="134"/>
      <c r="DSY50" s="134"/>
      <c r="DSZ50" s="134"/>
      <c r="DTA50" s="134"/>
      <c r="DTB50" s="134"/>
      <c r="DTC50" s="134"/>
      <c r="DTD50" s="134"/>
      <c r="DTE50" s="134"/>
      <c r="DTF50" s="134"/>
      <c r="DTG50" s="134"/>
      <c r="DTH50" s="134"/>
      <c r="DTI50" s="134"/>
      <c r="DTJ50" s="134"/>
      <c r="DTK50" s="134"/>
      <c r="DTL50" s="134"/>
      <c r="DTM50" s="134"/>
      <c r="DTN50" s="134"/>
      <c r="DTO50" s="134"/>
      <c r="DTP50" s="134"/>
      <c r="DTQ50" s="134"/>
      <c r="DTR50" s="134"/>
      <c r="DTS50" s="134"/>
      <c r="DTT50" s="134"/>
      <c r="DTU50" s="134"/>
      <c r="DTV50" s="134"/>
      <c r="DTW50" s="134"/>
      <c r="DTX50" s="134"/>
      <c r="DTY50" s="134"/>
      <c r="DTZ50" s="134"/>
      <c r="DUA50" s="134"/>
      <c r="DUB50" s="134"/>
      <c r="DUC50" s="134"/>
      <c r="DUD50" s="134"/>
      <c r="DUE50" s="134"/>
      <c r="DUF50" s="134"/>
      <c r="DUG50" s="134"/>
      <c r="DUH50" s="134"/>
      <c r="DUI50" s="134"/>
      <c r="DUJ50" s="134"/>
      <c r="DUK50" s="134"/>
      <c r="DUL50" s="134"/>
      <c r="DUM50" s="134"/>
      <c r="DUN50" s="134"/>
      <c r="DUO50" s="134"/>
      <c r="DUP50" s="134"/>
      <c r="DUQ50" s="134"/>
      <c r="DUR50" s="134"/>
      <c r="DUS50" s="134"/>
      <c r="DUT50" s="134"/>
      <c r="DUU50" s="134"/>
      <c r="DUV50" s="134"/>
      <c r="DUW50" s="134"/>
      <c r="DUX50" s="134"/>
      <c r="DUY50" s="134"/>
      <c r="DUZ50" s="134"/>
      <c r="DVA50" s="134"/>
      <c r="DVB50" s="134"/>
      <c r="DVC50" s="134"/>
      <c r="DVD50" s="134"/>
      <c r="DVE50" s="134"/>
      <c r="DVF50" s="134"/>
      <c r="DVG50" s="134"/>
      <c r="DVH50" s="134"/>
      <c r="DVI50" s="134"/>
      <c r="DVJ50" s="134"/>
      <c r="DVK50" s="134"/>
      <c r="DVL50" s="134"/>
      <c r="DVM50" s="134"/>
      <c r="DVN50" s="134"/>
      <c r="DVO50" s="134"/>
      <c r="DVP50" s="134"/>
      <c r="DVQ50" s="134"/>
      <c r="DVR50" s="134"/>
      <c r="DVS50" s="134"/>
      <c r="DVT50" s="134"/>
      <c r="DVU50" s="134"/>
      <c r="DVV50" s="134"/>
      <c r="DVW50" s="134"/>
      <c r="DVX50" s="134"/>
      <c r="DVY50" s="134"/>
      <c r="DVZ50" s="134"/>
      <c r="DWA50" s="134"/>
      <c r="DWB50" s="134"/>
      <c r="DWC50" s="134"/>
      <c r="DWD50" s="134"/>
      <c r="DWE50" s="134"/>
      <c r="DWF50" s="134"/>
      <c r="DWG50" s="134"/>
      <c r="DWH50" s="134"/>
      <c r="DWI50" s="134"/>
      <c r="DWJ50" s="134"/>
      <c r="DWK50" s="134"/>
      <c r="DWL50" s="134"/>
      <c r="DWM50" s="134"/>
      <c r="DWN50" s="134"/>
      <c r="DWO50" s="134"/>
      <c r="DWP50" s="134"/>
      <c r="DWQ50" s="134"/>
      <c r="DWR50" s="134"/>
      <c r="DWS50" s="134"/>
      <c r="DWT50" s="134"/>
      <c r="DWU50" s="134"/>
      <c r="DWV50" s="134"/>
      <c r="DWW50" s="134"/>
      <c r="DWX50" s="134"/>
      <c r="DWY50" s="134"/>
      <c r="DWZ50" s="134"/>
      <c r="DXA50" s="134"/>
      <c r="DXB50" s="134"/>
      <c r="DXC50" s="134"/>
      <c r="DXD50" s="134"/>
      <c r="DXE50" s="134"/>
      <c r="DXF50" s="134"/>
      <c r="DXG50" s="134"/>
      <c r="DXH50" s="134"/>
      <c r="DXI50" s="134"/>
      <c r="DXJ50" s="134"/>
      <c r="DXK50" s="134"/>
      <c r="DXL50" s="134"/>
      <c r="DXM50" s="134"/>
      <c r="DXN50" s="134"/>
      <c r="DXO50" s="134"/>
      <c r="DXP50" s="134"/>
      <c r="DXQ50" s="134"/>
      <c r="DXR50" s="134"/>
      <c r="DXS50" s="134"/>
      <c r="DXT50" s="134"/>
      <c r="DXU50" s="134"/>
      <c r="DXV50" s="134"/>
      <c r="DXW50" s="134"/>
      <c r="DXX50" s="134"/>
      <c r="DXY50" s="134"/>
      <c r="DXZ50" s="134"/>
      <c r="DYA50" s="134"/>
      <c r="DYB50" s="134"/>
      <c r="DYC50" s="134"/>
      <c r="DYD50" s="134"/>
      <c r="DYE50" s="134"/>
      <c r="DYF50" s="134"/>
      <c r="DYG50" s="134"/>
      <c r="DYH50" s="134"/>
      <c r="DYI50" s="134"/>
      <c r="DYJ50" s="134"/>
      <c r="DYK50" s="134"/>
      <c r="DYL50" s="134"/>
      <c r="DYM50" s="134"/>
      <c r="DYN50" s="134"/>
      <c r="DYO50" s="134"/>
      <c r="DYP50" s="134"/>
      <c r="DYQ50" s="134"/>
      <c r="DYR50" s="134"/>
      <c r="DYS50" s="134"/>
      <c r="DYT50" s="134"/>
      <c r="DYU50" s="134"/>
      <c r="DYV50" s="134"/>
      <c r="DYW50" s="134"/>
      <c r="DYX50" s="134"/>
      <c r="DYY50" s="134"/>
      <c r="DYZ50" s="134"/>
      <c r="DZA50" s="134"/>
      <c r="DZB50" s="134"/>
      <c r="DZC50" s="134"/>
      <c r="DZD50" s="134"/>
      <c r="DZE50" s="134"/>
      <c r="DZF50" s="134"/>
      <c r="DZG50" s="134"/>
      <c r="DZH50" s="134"/>
      <c r="DZI50" s="134"/>
      <c r="DZJ50" s="134"/>
      <c r="DZK50" s="134"/>
      <c r="DZL50" s="134"/>
      <c r="DZM50" s="134"/>
      <c r="DZN50" s="134"/>
      <c r="DZO50" s="134"/>
      <c r="DZP50" s="134"/>
      <c r="DZQ50" s="134"/>
      <c r="DZR50" s="134"/>
      <c r="DZS50" s="134"/>
      <c r="DZT50" s="134"/>
      <c r="DZU50" s="134"/>
      <c r="DZV50" s="134"/>
      <c r="DZW50" s="134"/>
      <c r="DZX50" s="134"/>
      <c r="DZY50" s="134"/>
      <c r="DZZ50" s="134"/>
      <c r="EAA50" s="134"/>
      <c r="EAB50" s="134"/>
      <c r="EAC50" s="134"/>
      <c r="EAD50" s="134"/>
      <c r="EAE50" s="134"/>
      <c r="EAF50" s="134"/>
      <c r="EAG50" s="134"/>
      <c r="EAH50" s="134"/>
      <c r="EAI50" s="134"/>
      <c r="EAJ50" s="134"/>
      <c r="EAK50" s="134"/>
      <c r="EAL50" s="134"/>
      <c r="EAM50" s="134"/>
      <c r="EAN50" s="134"/>
      <c r="EAO50" s="134"/>
      <c r="EAP50" s="134"/>
      <c r="EAQ50" s="134"/>
      <c r="EAR50" s="134"/>
      <c r="EAS50" s="134"/>
      <c r="EAT50" s="134"/>
      <c r="EAU50" s="134"/>
      <c r="EAV50" s="134"/>
      <c r="EAW50" s="134"/>
      <c r="EAX50" s="134"/>
      <c r="EAY50" s="134"/>
      <c r="EAZ50" s="134"/>
      <c r="EBA50" s="134"/>
      <c r="EBB50" s="134"/>
      <c r="EBC50" s="134"/>
      <c r="EBD50" s="134"/>
      <c r="EBE50" s="134"/>
      <c r="EBF50" s="134"/>
      <c r="EBG50" s="134"/>
      <c r="EBH50" s="134"/>
      <c r="EBI50" s="134"/>
      <c r="EBJ50" s="134"/>
      <c r="EBK50" s="134"/>
      <c r="EBL50" s="134"/>
      <c r="EBM50" s="134"/>
      <c r="EBN50" s="134"/>
      <c r="EBO50" s="134"/>
      <c r="EBP50" s="134"/>
      <c r="EBQ50" s="134"/>
      <c r="EBR50" s="134"/>
      <c r="EBS50" s="134"/>
      <c r="EBT50" s="134"/>
      <c r="EBU50" s="134"/>
      <c r="EBV50" s="134"/>
      <c r="EBW50" s="134"/>
      <c r="EBX50" s="134"/>
      <c r="EBY50" s="134"/>
      <c r="EBZ50" s="134"/>
      <c r="ECA50" s="134"/>
      <c r="ECB50" s="134"/>
      <c r="ECC50" s="134"/>
      <c r="ECD50" s="134"/>
      <c r="ECE50" s="134"/>
      <c r="ECF50" s="134"/>
      <c r="ECG50" s="134"/>
      <c r="ECH50" s="134"/>
      <c r="ECI50" s="134"/>
      <c r="ECJ50" s="134"/>
      <c r="ECK50" s="134"/>
      <c r="ECL50" s="134"/>
      <c r="ECM50" s="134"/>
      <c r="ECN50" s="134"/>
      <c r="ECO50" s="134"/>
      <c r="ECP50" s="134"/>
      <c r="ECQ50" s="134"/>
      <c r="ECR50" s="134"/>
      <c r="ECS50" s="134"/>
      <c r="ECT50" s="134"/>
      <c r="ECU50" s="134"/>
      <c r="ECV50" s="134"/>
      <c r="ECW50" s="134"/>
      <c r="ECX50" s="134"/>
      <c r="ECY50" s="134"/>
      <c r="ECZ50" s="134"/>
      <c r="EDA50" s="134"/>
      <c r="EDB50" s="134"/>
      <c r="EDC50" s="134"/>
      <c r="EDD50" s="134"/>
      <c r="EDE50" s="134"/>
      <c r="EDF50" s="134"/>
      <c r="EDG50" s="134"/>
      <c r="EDH50" s="134"/>
      <c r="EDI50" s="134"/>
      <c r="EDJ50" s="134"/>
      <c r="EDK50" s="134"/>
      <c r="EDL50" s="134"/>
      <c r="EDM50" s="134"/>
      <c r="EDN50" s="134"/>
      <c r="EDO50" s="134"/>
      <c r="EDP50" s="134"/>
      <c r="EDQ50" s="134"/>
      <c r="EDR50" s="134"/>
      <c r="EDS50" s="134"/>
      <c r="EDT50" s="134"/>
      <c r="EDU50" s="134"/>
      <c r="EDV50" s="134"/>
      <c r="EDW50" s="134"/>
      <c r="EDX50" s="134"/>
      <c r="EDY50" s="134"/>
      <c r="EDZ50" s="134"/>
      <c r="EEA50" s="134"/>
      <c r="EEB50" s="134"/>
      <c r="EEC50" s="134"/>
      <c r="EED50" s="134"/>
      <c r="EEE50" s="134"/>
      <c r="EEF50" s="134"/>
      <c r="EEG50" s="134"/>
      <c r="EEH50" s="134"/>
      <c r="EEI50" s="134"/>
      <c r="EEJ50" s="134"/>
      <c r="EEK50" s="134"/>
      <c r="EEL50" s="134"/>
      <c r="EEM50" s="134"/>
      <c r="EEN50" s="134"/>
      <c r="EEO50" s="134"/>
      <c r="EEP50" s="134"/>
      <c r="EEQ50" s="134"/>
      <c r="EER50" s="134"/>
      <c r="EES50" s="134"/>
      <c r="EET50" s="134"/>
      <c r="EEU50" s="134"/>
      <c r="EEV50" s="134"/>
      <c r="EEW50" s="134"/>
      <c r="EEX50" s="134"/>
      <c r="EEY50" s="134"/>
      <c r="EEZ50" s="134"/>
      <c r="EFA50" s="134"/>
      <c r="EFB50" s="134"/>
      <c r="EFC50" s="134"/>
      <c r="EFD50" s="134"/>
      <c r="EFE50" s="134"/>
      <c r="EFF50" s="134"/>
      <c r="EFG50" s="134"/>
      <c r="EFH50" s="134"/>
      <c r="EFI50" s="134"/>
      <c r="EFJ50" s="134"/>
      <c r="EFK50" s="134"/>
      <c r="EFL50" s="134"/>
      <c r="EFM50" s="134"/>
      <c r="EFN50" s="134"/>
      <c r="EFO50" s="134"/>
      <c r="EFP50" s="134"/>
      <c r="EFQ50" s="134"/>
      <c r="EFR50" s="134"/>
      <c r="EFS50" s="134"/>
      <c r="EFT50" s="134"/>
      <c r="EFU50" s="134"/>
      <c r="EFV50" s="134"/>
      <c r="EFW50" s="134"/>
      <c r="EFX50" s="134"/>
      <c r="EFY50" s="134"/>
      <c r="EFZ50" s="134"/>
      <c r="EGA50" s="134"/>
      <c r="EGB50" s="134"/>
      <c r="EGC50" s="134"/>
      <c r="EGD50" s="134"/>
      <c r="EGE50" s="134"/>
      <c r="EGF50" s="134"/>
      <c r="EGG50" s="134"/>
      <c r="EGH50" s="134"/>
      <c r="EGI50" s="134"/>
      <c r="EGJ50" s="134"/>
      <c r="EGK50" s="134"/>
      <c r="EGL50" s="134"/>
      <c r="EGM50" s="134"/>
      <c r="EGN50" s="134"/>
      <c r="EGO50" s="134"/>
      <c r="EGP50" s="134"/>
      <c r="EGQ50" s="134"/>
      <c r="EGR50" s="134"/>
      <c r="EGS50" s="134"/>
      <c r="EGT50" s="134"/>
      <c r="EGU50" s="134"/>
      <c r="EGV50" s="134"/>
      <c r="EGW50" s="134"/>
      <c r="EGX50" s="134"/>
      <c r="EGY50" s="134"/>
      <c r="EGZ50" s="134"/>
      <c r="EHA50" s="134"/>
      <c r="EHB50" s="134"/>
      <c r="EHC50" s="134"/>
      <c r="EHD50" s="134"/>
      <c r="EHE50" s="134"/>
      <c r="EHF50" s="134"/>
      <c r="EHG50" s="134"/>
      <c r="EHH50" s="134"/>
      <c r="EHI50" s="134"/>
      <c r="EHJ50" s="134"/>
      <c r="EHK50" s="134"/>
      <c r="EHL50" s="134"/>
      <c r="EHM50" s="134"/>
      <c r="EHN50" s="134"/>
      <c r="EHO50" s="134"/>
      <c r="EHP50" s="134"/>
      <c r="EHQ50" s="134"/>
      <c r="EHR50" s="134"/>
      <c r="EHS50" s="134"/>
      <c r="EHT50" s="134"/>
      <c r="EHU50" s="134"/>
      <c r="EHV50" s="134"/>
      <c r="EHW50" s="134"/>
      <c r="EHX50" s="134"/>
      <c r="EHY50" s="134"/>
      <c r="EHZ50" s="134"/>
      <c r="EIA50" s="134"/>
      <c r="EIB50" s="134"/>
      <c r="EIC50" s="134"/>
      <c r="EID50" s="134"/>
      <c r="EIE50" s="134"/>
      <c r="EIF50" s="134"/>
      <c r="EIG50" s="134"/>
      <c r="EIH50" s="134"/>
      <c r="EII50" s="134"/>
      <c r="EIJ50" s="134"/>
      <c r="EIK50" s="134"/>
      <c r="EIL50" s="134"/>
      <c r="EIM50" s="134"/>
      <c r="EIN50" s="134"/>
      <c r="EIO50" s="134"/>
      <c r="EIP50" s="134"/>
      <c r="EIQ50" s="134"/>
      <c r="EIR50" s="134"/>
      <c r="EIS50" s="134"/>
      <c r="EIT50" s="134"/>
      <c r="EIU50" s="134"/>
      <c r="EIV50" s="134"/>
      <c r="EIW50" s="134"/>
      <c r="EIX50" s="134"/>
      <c r="EIY50" s="134"/>
      <c r="EIZ50" s="134"/>
      <c r="EJA50" s="134"/>
      <c r="EJB50" s="134"/>
      <c r="EJC50" s="134"/>
      <c r="EJD50" s="134"/>
      <c r="EJE50" s="134"/>
      <c r="EJF50" s="134"/>
      <c r="EJG50" s="134"/>
      <c r="EJH50" s="134"/>
      <c r="EJI50" s="134"/>
      <c r="EJJ50" s="134"/>
      <c r="EJK50" s="134"/>
      <c r="EJL50" s="134"/>
      <c r="EJM50" s="134"/>
      <c r="EJN50" s="134"/>
      <c r="EJO50" s="134"/>
      <c r="EJP50" s="134"/>
      <c r="EJQ50" s="134"/>
      <c r="EJR50" s="134"/>
      <c r="EJS50" s="134"/>
      <c r="EJT50" s="134"/>
      <c r="EJU50" s="134"/>
      <c r="EJV50" s="134"/>
      <c r="EJW50" s="134"/>
      <c r="EJX50" s="134"/>
      <c r="EJY50" s="134"/>
      <c r="EJZ50" s="134"/>
      <c r="EKA50" s="134"/>
      <c r="EKB50" s="134"/>
      <c r="EKC50" s="134"/>
      <c r="EKD50" s="134"/>
      <c r="EKE50" s="134"/>
      <c r="EKF50" s="134"/>
      <c r="EKG50" s="134"/>
      <c r="EKH50" s="134"/>
      <c r="EKI50" s="134"/>
      <c r="EKJ50" s="134"/>
      <c r="EKK50" s="134"/>
      <c r="EKL50" s="134"/>
      <c r="EKM50" s="134"/>
      <c r="EKN50" s="134"/>
      <c r="EKO50" s="134"/>
      <c r="EKP50" s="134"/>
      <c r="EKQ50" s="134"/>
      <c r="EKR50" s="134"/>
      <c r="EKS50" s="134"/>
      <c r="EKT50" s="134"/>
      <c r="EKU50" s="134"/>
      <c r="EKV50" s="134"/>
      <c r="EKW50" s="134"/>
      <c r="EKX50" s="134"/>
      <c r="EKY50" s="134"/>
      <c r="EKZ50" s="134"/>
      <c r="ELA50" s="134"/>
      <c r="ELB50" s="134"/>
      <c r="ELC50" s="134"/>
      <c r="ELD50" s="134"/>
      <c r="ELE50" s="134"/>
      <c r="ELF50" s="134"/>
      <c r="ELG50" s="134"/>
      <c r="ELH50" s="134"/>
      <c r="ELI50" s="134"/>
      <c r="ELJ50" s="134"/>
      <c r="ELK50" s="134"/>
      <c r="ELL50" s="134"/>
      <c r="ELM50" s="134"/>
      <c r="ELN50" s="134"/>
      <c r="ELO50" s="134"/>
      <c r="ELP50" s="134"/>
      <c r="ELQ50" s="134"/>
      <c r="ELR50" s="134"/>
      <c r="ELS50" s="134"/>
      <c r="ELT50" s="134"/>
      <c r="ELU50" s="134"/>
      <c r="ELV50" s="134"/>
      <c r="ELW50" s="134"/>
      <c r="ELX50" s="134"/>
      <c r="ELY50" s="134"/>
      <c r="ELZ50" s="134"/>
      <c r="EMA50" s="134"/>
      <c r="EMB50" s="134"/>
      <c r="EMC50" s="134"/>
      <c r="EMD50" s="134"/>
      <c r="EME50" s="134"/>
      <c r="EMF50" s="134"/>
      <c r="EMG50" s="134"/>
      <c r="EMH50" s="134"/>
      <c r="EMI50" s="134"/>
      <c r="EMJ50" s="134"/>
      <c r="EMK50" s="134"/>
      <c r="EML50" s="134"/>
      <c r="EMM50" s="134"/>
      <c r="EMN50" s="134"/>
      <c r="EMO50" s="134"/>
      <c r="EMP50" s="134"/>
      <c r="EMQ50" s="134"/>
      <c r="EMR50" s="134"/>
      <c r="EMS50" s="134"/>
      <c r="EMT50" s="134"/>
      <c r="EMU50" s="134"/>
      <c r="EMV50" s="134"/>
      <c r="EMW50" s="134"/>
      <c r="EMX50" s="134"/>
      <c r="EMY50" s="134"/>
      <c r="EMZ50" s="134"/>
      <c r="ENA50" s="134"/>
      <c r="ENB50" s="134"/>
      <c r="ENC50" s="134"/>
      <c r="END50" s="134"/>
      <c r="ENE50" s="134"/>
      <c r="ENF50" s="134"/>
      <c r="ENG50" s="134"/>
      <c r="ENH50" s="134"/>
      <c r="ENI50" s="134"/>
      <c r="ENJ50" s="134"/>
      <c r="ENK50" s="134"/>
      <c r="ENL50" s="134"/>
      <c r="ENM50" s="134"/>
      <c r="ENN50" s="134"/>
      <c r="ENO50" s="134"/>
      <c r="ENP50" s="134"/>
      <c r="ENQ50" s="134"/>
      <c r="ENR50" s="134"/>
      <c r="ENS50" s="134"/>
      <c r="ENT50" s="134"/>
      <c r="ENU50" s="134"/>
      <c r="ENV50" s="134"/>
      <c r="ENW50" s="134"/>
      <c r="ENX50" s="134"/>
      <c r="ENY50" s="134"/>
      <c r="ENZ50" s="134"/>
      <c r="EOA50" s="134"/>
      <c r="EOB50" s="134"/>
      <c r="EOC50" s="134"/>
      <c r="EOD50" s="134"/>
      <c r="EOE50" s="134"/>
      <c r="EOF50" s="134"/>
      <c r="EOG50" s="134"/>
      <c r="EOH50" s="134"/>
      <c r="EOI50" s="134"/>
      <c r="EOJ50" s="134"/>
      <c r="EOK50" s="134"/>
      <c r="EOL50" s="134"/>
      <c r="EOM50" s="134"/>
      <c r="EON50" s="134"/>
      <c r="EOO50" s="134"/>
      <c r="EOP50" s="134"/>
      <c r="EOQ50" s="134"/>
      <c r="EOR50" s="134"/>
      <c r="EOS50" s="134"/>
      <c r="EOT50" s="134"/>
      <c r="EOU50" s="134"/>
      <c r="EOV50" s="134"/>
      <c r="EOW50" s="134"/>
      <c r="EOX50" s="134"/>
      <c r="EOY50" s="134"/>
      <c r="EOZ50" s="134"/>
      <c r="EPA50" s="134"/>
      <c r="EPB50" s="134"/>
      <c r="EPC50" s="134"/>
      <c r="EPD50" s="134"/>
      <c r="EPE50" s="134"/>
      <c r="EPF50" s="134"/>
      <c r="EPG50" s="134"/>
      <c r="EPH50" s="134"/>
      <c r="EPI50" s="134"/>
      <c r="EPJ50" s="134"/>
      <c r="EPK50" s="134"/>
      <c r="EPL50" s="134"/>
      <c r="EPM50" s="134"/>
      <c r="EPN50" s="134"/>
      <c r="EPO50" s="134"/>
      <c r="EPP50" s="134"/>
      <c r="EPQ50" s="134"/>
      <c r="EPR50" s="134"/>
      <c r="EPS50" s="134"/>
      <c r="EPT50" s="134"/>
      <c r="EPU50" s="134"/>
      <c r="EPV50" s="134"/>
      <c r="EPW50" s="134"/>
      <c r="EPX50" s="134"/>
      <c r="EPY50" s="134"/>
      <c r="EPZ50" s="134"/>
      <c r="EQA50" s="134"/>
      <c r="EQB50" s="134"/>
      <c r="EQC50" s="134"/>
      <c r="EQD50" s="134"/>
      <c r="EQE50" s="134"/>
      <c r="EQF50" s="134"/>
      <c r="EQG50" s="134"/>
      <c r="EQH50" s="134"/>
      <c r="EQI50" s="134"/>
      <c r="EQJ50" s="134"/>
      <c r="EQK50" s="134"/>
      <c r="EQL50" s="134"/>
      <c r="EQM50" s="134"/>
      <c r="EQN50" s="134"/>
      <c r="EQO50" s="134"/>
      <c r="EQP50" s="134"/>
      <c r="EQQ50" s="134"/>
      <c r="EQR50" s="134"/>
      <c r="EQS50" s="134"/>
      <c r="EQT50" s="134"/>
      <c r="EQU50" s="134"/>
      <c r="EQV50" s="134"/>
      <c r="EQW50" s="134"/>
      <c r="EQX50" s="134"/>
      <c r="EQY50" s="134"/>
      <c r="EQZ50" s="134"/>
      <c r="ERA50" s="134"/>
      <c r="ERB50" s="134"/>
      <c r="ERC50" s="134"/>
      <c r="ERD50" s="134"/>
      <c r="ERE50" s="134"/>
      <c r="ERF50" s="134"/>
      <c r="ERG50" s="134"/>
      <c r="ERH50" s="134"/>
      <c r="ERI50" s="134"/>
      <c r="ERJ50" s="134"/>
      <c r="ERK50" s="134"/>
      <c r="ERL50" s="134"/>
      <c r="ERM50" s="134"/>
      <c r="ERN50" s="134"/>
      <c r="ERO50" s="134"/>
      <c r="ERP50" s="134"/>
      <c r="ERQ50" s="134"/>
      <c r="ERR50" s="134"/>
      <c r="ERS50" s="134"/>
      <c r="ERT50" s="134"/>
      <c r="ERU50" s="134"/>
      <c r="ERV50" s="134"/>
      <c r="ERW50" s="134"/>
      <c r="ERX50" s="134"/>
      <c r="ERY50" s="134"/>
      <c r="ERZ50" s="134"/>
      <c r="ESA50" s="134"/>
      <c r="ESB50" s="134"/>
      <c r="ESC50" s="134"/>
      <c r="ESD50" s="134"/>
      <c r="ESE50" s="134"/>
      <c r="ESF50" s="134"/>
      <c r="ESG50" s="134"/>
      <c r="ESH50" s="134"/>
      <c r="ESI50" s="134"/>
      <c r="ESJ50" s="134"/>
      <c r="ESK50" s="134"/>
      <c r="ESL50" s="134"/>
      <c r="ESM50" s="134"/>
      <c r="ESN50" s="134"/>
      <c r="ESO50" s="134"/>
      <c r="ESP50" s="134"/>
      <c r="ESQ50" s="134"/>
      <c r="ESR50" s="134"/>
      <c r="ESS50" s="134"/>
      <c r="EST50" s="134"/>
      <c r="ESU50" s="134"/>
      <c r="ESV50" s="134"/>
      <c r="ESW50" s="134"/>
      <c r="ESX50" s="134"/>
      <c r="ESY50" s="134"/>
      <c r="ESZ50" s="134"/>
      <c r="ETA50" s="134"/>
      <c r="ETB50" s="134"/>
      <c r="ETC50" s="134"/>
      <c r="ETD50" s="134"/>
      <c r="ETE50" s="134"/>
      <c r="ETF50" s="134"/>
      <c r="ETG50" s="134"/>
      <c r="ETH50" s="134"/>
      <c r="ETI50" s="134"/>
      <c r="ETJ50" s="134"/>
      <c r="ETK50" s="134"/>
      <c r="ETL50" s="134"/>
      <c r="ETM50" s="134"/>
      <c r="ETN50" s="134"/>
      <c r="ETO50" s="134"/>
      <c r="ETP50" s="134"/>
      <c r="ETQ50" s="134"/>
      <c r="ETR50" s="134"/>
      <c r="ETS50" s="134"/>
      <c r="ETT50" s="134"/>
      <c r="ETU50" s="134"/>
      <c r="ETV50" s="134"/>
      <c r="ETW50" s="134"/>
      <c r="ETX50" s="134"/>
      <c r="ETY50" s="134"/>
      <c r="ETZ50" s="134"/>
      <c r="EUA50" s="134"/>
      <c r="EUB50" s="134"/>
      <c r="EUC50" s="134"/>
      <c r="EUD50" s="134"/>
      <c r="EUE50" s="134"/>
      <c r="EUF50" s="134"/>
      <c r="EUG50" s="134"/>
      <c r="EUH50" s="134"/>
      <c r="EUI50" s="134"/>
      <c r="EUJ50" s="134"/>
      <c r="EUK50" s="134"/>
      <c r="EUL50" s="134"/>
      <c r="EUM50" s="134"/>
      <c r="EUN50" s="134"/>
      <c r="EUO50" s="134"/>
      <c r="EUP50" s="134"/>
      <c r="EUQ50" s="134"/>
      <c r="EUR50" s="134"/>
      <c r="EUS50" s="134"/>
      <c r="EUT50" s="134"/>
      <c r="EUU50" s="134"/>
      <c r="EUV50" s="134"/>
      <c r="EUW50" s="134"/>
      <c r="EUX50" s="134"/>
      <c r="EUY50" s="134"/>
      <c r="EUZ50" s="134"/>
      <c r="EVA50" s="134"/>
      <c r="EVB50" s="134"/>
      <c r="EVC50" s="134"/>
      <c r="EVD50" s="134"/>
      <c r="EVE50" s="134"/>
      <c r="EVF50" s="134"/>
      <c r="EVG50" s="134"/>
      <c r="EVH50" s="134"/>
      <c r="EVI50" s="134"/>
      <c r="EVJ50" s="134"/>
      <c r="EVK50" s="134"/>
      <c r="EVL50" s="134"/>
      <c r="EVM50" s="134"/>
      <c r="EVN50" s="134"/>
      <c r="EVO50" s="134"/>
      <c r="EVP50" s="134"/>
      <c r="EVQ50" s="134"/>
      <c r="EVR50" s="134"/>
      <c r="EVS50" s="134"/>
      <c r="EVT50" s="134"/>
      <c r="EVU50" s="134"/>
      <c r="EVV50" s="134"/>
      <c r="EVW50" s="134"/>
      <c r="EVX50" s="134"/>
      <c r="EVY50" s="134"/>
      <c r="EVZ50" s="134"/>
      <c r="EWA50" s="134"/>
      <c r="EWB50" s="134"/>
      <c r="EWC50" s="134"/>
      <c r="EWD50" s="134"/>
      <c r="EWE50" s="134"/>
      <c r="EWF50" s="134"/>
      <c r="EWG50" s="134"/>
      <c r="EWH50" s="134"/>
      <c r="EWI50" s="134"/>
      <c r="EWJ50" s="134"/>
      <c r="EWK50" s="134"/>
      <c r="EWL50" s="134"/>
      <c r="EWM50" s="134"/>
      <c r="EWN50" s="134"/>
      <c r="EWO50" s="134"/>
      <c r="EWP50" s="134"/>
      <c r="EWQ50" s="134"/>
      <c r="EWR50" s="134"/>
      <c r="EWS50" s="134"/>
      <c r="EWT50" s="134"/>
      <c r="EWU50" s="134"/>
      <c r="EWV50" s="134"/>
      <c r="EWW50" s="134"/>
      <c r="EWX50" s="134"/>
      <c r="EWY50" s="134"/>
      <c r="EWZ50" s="134"/>
      <c r="EXA50" s="134"/>
      <c r="EXB50" s="134"/>
      <c r="EXC50" s="134"/>
      <c r="EXD50" s="134"/>
      <c r="EXE50" s="134"/>
      <c r="EXF50" s="134"/>
      <c r="EXG50" s="134"/>
      <c r="EXH50" s="134"/>
      <c r="EXI50" s="134"/>
      <c r="EXJ50" s="134"/>
      <c r="EXK50" s="134"/>
      <c r="EXL50" s="134"/>
      <c r="EXM50" s="134"/>
      <c r="EXN50" s="134"/>
      <c r="EXO50" s="134"/>
      <c r="EXP50" s="134"/>
      <c r="EXQ50" s="134"/>
      <c r="EXR50" s="134"/>
      <c r="EXS50" s="134"/>
      <c r="EXT50" s="134"/>
      <c r="EXU50" s="134"/>
      <c r="EXV50" s="134"/>
      <c r="EXW50" s="134"/>
      <c r="EXX50" s="134"/>
      <c r="EXY50" s="134"/>
      <c r="EXZ50" s="134"/>
      <c r="EYA50" s="134"/>
      <c r="EYB50" s="134"/>
      <c r="EYC50" s="134"/>
      <c r="EYD50" s="134"/>
      <c r="EYE50" s="134"/>
      <c r="EYF50" s="134"/>
      <c r="EYG50" s="134"/>
      <c r="EYH50" s="134"/>
      <c r="EYI50" s="134"/>
      <c r="EYJ50" s="134"/>
      <c r="EYK50" s="134"/>
      <c r="EYL50" s="134"/>
      <c r="EYM50" s="134"/>
      <c r="EYN50" s="134"/>
      <c r="EYO50" s="134"/>
      <c r="EYP50" s="134"/>
      <c r="EYQ50" s="134"/>
      <c r="EYR50" s="134"/>
      <c r="EYS50" s="134"/>
      <c r="EYT50" s="134"/>
      <c r="EYU50" s="134"/>
      <c r="EYV50" s="134"/>
      <c r="EYW50" s="134"/>
      <c r="EYX50" s="134"/>
      <c r="EYY50" s="134"/>
      <c r="EYZ50" s="134"/>
      <c r="EZA50" s="134"/>
      <c r="EZB50" s="134"/>
      <c r="EZC50" s="134"/>
      <c r="EZD50" s="134"/>
      <c r="EZE50" s="134"/>
      <c r="EZF50" s="134"/>
      <c r="EZG50" s="134"/>
      <c r="EZH50" s="134"/>
      <c r="EZI50" s="134"/>
      <c r="EZJ50" s="134"/>
      <c r="EZK50" s="134"/>
      <c r="EZL50" s="134"/>
      <c r="EZM50" s="134"/>
      <c r="EZN50" s="134"/>
      <c r="EZO50" s="134"/>
      <c r="EZP50" s="134"/>
      <c r="EZQ50" s="134"/>
      <c r="EZR50" s="134"/>
      <c r="EZS50" s="134"/>
      <c r="EZT50" s="134"/>
      <c r="EZU50" s="134"/>
      <c r="EZV50" s="134"/>
      <c r="EZW50" s="134"/>
      <c r="EZX50" s="134"/>
      <c r="EZY50" s="134"/>
      <c r="EZZ50" s="134"/>
      <c r="FAA50" s="134"/>
      <c r="FAB50" s="134"/>
      <c r="FAC50" s="134"/>
      <c r="FAD50" s="134"/>
      <c r="FAE50" s="134"/>
      <c r="FAF50" s="134"/>
      <c r="FAG50" s="134"/>
      <c r="FAH50" s="134"/>
      <c r="FAI50" s="134"/>
      <c r="FAJ50" s="134"/>
      <c r="FAK50" s="134"/>
      <c r="FAL50" s="134"/>
      <c r="FAM50" s="134"/>
      <c r="FAN50" s="134"/>
      <c r="FAO50" s="134"/>
      <c r="FAP50" s="134"/>
      <c r="FAQ50" s="134"/>
      <c r="FAR50" s="134"/>
      <c r="FAS50" s="134"/>
      <c r="FAT50" s="134"/>
      <c r="FAU50" s="134"/>
      <c r="FAV50" s="134"/>
      <c r="FAW50" s="134"/>
      <c r="FAX50" s="134"/>
      <c r="FAY50" s="134"/>
      <c r="FAZ50" s="134"/>
      <c r="FBA50" s="134"/>
      <c r="FBB50" s="134"/>
      <c r="FBC50" s="134"/>
      <c r="FBD50" s="134"/>
      <c r="FBE50" s="134"/>
      <c r="FBF50" s="134"/>
      <c r="FBG50" s="134"/>
      <c r="FBH50" s="134"/>
      <c r="FBI50" s="134"/>
      <c r="FBJ50" s="134"/>
      <c r="FBK50" s="134"/>
      <c r="FBL50" s="134"/>
      <c r="FBM50" s="134"/>
      <c r="FBN50" s="134"/>
      <c r="FBO50" s="134"/>
      <c r="FBP50" s="134"/>
      <c r="FBQ50" s="134"/>
      <c r="FBR50" s="134"/>
      <c r="FBS50" s="134"/>
      <c r="FBT50" s="134"/>
      <c r="FBU50" s="134"/>
      <c r="FBV50" s="134"/>
      <c r="FBW50" s="134"/>
      <c r="FBX50" s="134"/>
      <c r="FBY50" s="134"/>
      <c r="FBZ50" s="134"/>
      <c r="FCA50" s="134"/>
      <c r="FCB50" s="134"/>
      <c r="FCC50" s="134"/>
      <c r="FCD50" s="134"/>
      <c r="FCE50" s="134"/>
      <c r="FCF50" s="134"/>
      <c r="FCG50" s="134"/>
      <c r="FCH50" s="134"/>
      <c r="FCI50" s="134"/>
      <c r="FCJ50" s="134"/>
      <c r="FCK50" s="134"/>
      <c r="FCL50" s="134"/>
      <c r="FCM50" s="134"/>
      <c r="FCN50" s="134"/>
      <c r="FCO50" s="134"/>
      <c r="FCP50" s="134"/>
      <c r="FCQ50" s="134"/>
      <c r="FCR50" s="134"/>
      <c r="FCS50" s="134"/>
      <c r="FCT50" s="134"/>
      <c r="FCU50" s="134"/>
      <c r="FCV50" s="134"/>
      <c r="FCW50" s="134"/>
      <c r="FCX50" s="134"/>
      <c r="FCY50" s="134"/>
      <c r="FCZ50" s="134"/>
      <c r="FDA50" s="134"/>
      <c r="FDB50" s="134"/>
      <c r="FDC50" s="134"/>
      <c r="FDD50" s="134"/>
      <c r="FDE50" s="134"/>
      <c r="FDF50" s="134"/>
      <c r="FDG50" s="134"/>
      <c r="FDH50" s="134"/>
      <c r="FDI50" s="134"/>
      <c r="FDJ50" s="134"/>
      <c r="FDK50" s="134"/>
      <c r="FDL50" s="134"/>
      <c r="FDM50" s="134"/>
      <c r="FDN50" s="134"/>
      <c r="FDO50" s="134"/>
      <c r="FDP50" s="134"/>
      <c r="FDQ50" s="134"/>
      <c r="FDR50" s="134"/>
      <c r="FDS50" s="134"/>
      <c r="FDT50" s="134"/>
      <c r="FDU50" s="134"/>
      <c r="FDV50" s="134"/>
      <c r="FDW50" s="134"/>
      <c r="FDX50" s="134"/>
      <c r="FDY50" s="134"/>
      <c r="FDZ50" s="134"/>
      <c r="FEA50" s="134"/>
      <c r="FEB50" s="134"/>
      <c r="FEC50" s="134"/>
      <c r="FED50" s="134"/>
      <c r="FEE50" s="134"/>
      <c r="FEF50" s="134"/>
      <c r="FEG50" s="134"/>
      <c r="FEH50" s="134"/>
      <c r="FEI50" s="134"/>
      <c r="FEJ50" s="134"/>
      <c r="FEK50" s="134"/>
      <c r="FEL50" s="134"/>
      <c r="FEM50" s="134"/>
      <c r="FEN50" s="134"/>
      <c r="FEO50" s="134"/>
      <c r="FEP50" s="134"/>
      <c r="FEQ50" s="134"/>
      <c r="FER50" s="134"/>
      <c r="FES50" s="134"/>
      <c r="FET50" s="134"/>
      <c r="FEU50" s="134"/>
      <c r="FEV50" s="134"/>
      <c r="FEW50" s="134"/>
      <c r="FEX50" s="134"/>
      <c r="FEY50" s="134"/>
      <c r="FEZ50" s="134"/>
      <c r="FFA50" s="134"/>
      <c r="FFB50" s="134"/>
      <c r="FFC50" s="134"/>
      <c r="FFD50" s="134"/>
      <c r="FFE50" s="134"/>
      <c r="FFF50" s="134"/>
      <c r="FFG50" s="134"/>
      <c r="FFH50" s="134"/>
      <c r="FFI50" s="134"/>
      <c r="FFJ50" s="134"/>
      <c r="FFK50" s="134"/>
      <c r="FFL50" s="134"/>
      <c r="FFM50" s="134"/>
      <c r="FFN50" s="134"/>
      <c r="FFO50" s="134"/>
      <c r="FFP50" s="134"/>
      <c r="FFQ50" s="134"/>
      <c r="FFR50" s="134"/>
      <c r="FFS50" s="134"/>
      <c r="FFT50" s="134"/>
      <c r="FFU50" s="134"/>
      <c r="FFV50" s="134"/>
      <c r="FFW50" s="134"/>
      <c r="FFX50" s="134"/>
      <c r="FFY50" s="134"/>
      <c r="FFZ50" s="134"/>
      <c r="FGA50" s="134"/>
      <c r="FGB50" s="134"/>
      <c r="FGC50" s="134"/>
      <c r="FGD50" s="134"/>
      <c r="FGE50" s="134"/>
      <c r="FGF50" s="134"/>
      <c r="FGG50" s="134"/>
      <c r="FGH50" s="134"/>
      <c r="FGI50" s="134"/>
      <c r="FGJ50" s="134"/>
      <c r="FGK50" s="134"/>
      <c r="FGL50" s="134"/>
      <c r="FGM50" s="134"/>
      <c r="FGN50" s="134"/>
      <c r="FGO50" s="134"/>
      <c r="FGP50" s="134"/>
      <c r="FGQ50" s="134"/>
      <c r="FGR50" s="134"/>
      <c r="FGS50" s="134"/>
      <c r="FGT50" s="134"/>
      <c r="FGU50" s="134"/>
      <c r="FGV50" s="134"/>
      <c r="FGW50" s="134"/>
      <c r="FGX50" s="134"/>
      <c r="FGY50" s="134"/>
      <c r="FGZ50" s="134"/>
      <c r="FHA50" s="134"/>
      <c r="FHB50" s="134"/>
      <c r="FHC50" s="134"/>
      <c r="FHD50" s="134"/>
      <c r="FHE50" s="134"/>
      <c r="FHF50" s="134"/>
      <c r="FHG50" s="134"/>
      <c r="FHH50" s="134"/>
      <c r="FHI50" s="134"/>
      <c r="FHJ50" s="134"/>
      <c r="FHK50" s="134"/>
      <c r="FHL50" s="134"/>
      <c r="FHM50" s="134"/>
      <c r="FHN50" s="134"/>
      <c r="FHO50" s="134"/>
      <c r="FHP50" s="134"/>
      <c r="FHQ50" s="134"/>
      <c r="FHR50" s="134"/>
      <c r="FHS50" s="134"/>
      <c r="FHT50" s="134"/>
      <c r="FHU50" s="134"/>
      <c r="FHV50" s="134"/>
      <c r="FHW50" s="134"/>
      <c r="FHX50" s="134"/>
      <c r="FHY50" s="134"/>
      <c r="FHZ50" s="134"/>
      <c r="FIA50" s="134"/>
      <c r="FIB50" s="134"/>
      <c r="FIC50" s="134"/>
      <c r="FID50" s="134"/>
      <c r="FIE50" s="134"/>
      <c r="FIF50" s="134"/>
      <c r="FIG50" s="134"/>
      <c r="FIH50" s="134"/>
      <c r="FII50" s="134"/>
      <c r="FIJ50" s="134"/>
      <c r="FIK50" s="134"/>
      <c r="FIL50" s="134"/>
      <c r="FIM50" s="134"/>
      <c r="FIN50" s="134"/>
      <c r="FIO50" s="134"/>
      <c r="FIP50" s="134"/>
      <c r="FIQ50" s="134"/>
      <c r="FIR50" s="134"/>
      <c r="FIS50" s="134"/>
      <c r="FIT50" s="134"/>
      <c r="FIU50" s="134"/>
      <c r="FIV50" s="134"/>
      <c r="FIW50" s="134"/>
      <c r="FIX50" s="134"/>
      <c r="FIY50" s="134"/>
      <c r="FIZ50" s="134"/>
      <c r="FJA50" s="134"/>
      <c r="FJB50" s="134"/>
      <c r="FJC50" s="134"/>
      <c r="FJD50" s="134"/>
      <c r="FJE50" s="134"/>
      <c r="FJF50" s="134"/>
      <c r="FJG50" s="134"/>
      <c r="FJH50" s="134"/>
      <c r="FJI50" s="134"/>
      <c r="FJJ50" s="134"/>
      <c r="FJK50" s="134"/>
      <c r="FJL50" s="134"/>
      <c r="FJM50" s="134"/>
      <c r="FJN50" s="134"/>
      <c r="FJO50" s="134"/>
      <c r="FJP50" s="134"/>
      <c r="FJQ50" s="134"/>
      <c r="FJR50" s="134"/>
      <c r="FJS50" s="134"/>
      <c r="FJT50" s="134"/>
      <c r="FJU50" s="134"/>
      <c r="FJV50" s="134"/>
      <c r="FJW50" s="134"/>
      <c r="FJX50" s="134"/>
      <c r="FJY50" s="134"/>
      <c r="FJZ50" s="134"/>
      <c r="FKA50" s="134"/>
      <c r="FKB50" s="134"/>
      <c r="FKC50" s="134"/>
      <c r="FKD50" s="134"/>
      <c r="FKE50" s="134"/>
      <c r="FKF50" s="134"/>
      <c r="FKG50" s="134"/>
      <c r="FKH50" s="134"/>
      <c r="FKI50" s="134"/>
      <c r="FKJ50" s="134"/>
      <c r="FKK50" s="134"/>
      <c r="FKL50" s="134"/>
      <c r="FKM50" s="134"/>
      <c r="FKN50" s="134"/>
      <c r="FKO50" s="134"/>
      <c r="FKP50" s="134"/>
      <c r="FKQ50" s="134"/>
      <c r="FKR50" s="134"/>
      <c r="FKS50" s="134"/>
      <c r="FKT50" s="134"/>
      <c r="FKU50" s="134"/>
      <c r="FKV50" s="134"/>
      <c r="FKW50" s="134"/>
      <c r="FKX50" s="134"/>
      <c r="FKY50" s="134"/>
      <c r="FKZ50" s="134"/>
      <c r="FLA50" s="134"/>
      <c r="FLB50" s="134"/>
      <c r="FLC50" s="134"/>
      <c r="FLD50" s="134"/>
      <c r="FLE50" s="134"/>
      <c r="FLF50" s="134"/>
      <c r="FLG50" s="134"/>
      <c r="FLH50" s="134"/>
      <c r="FLI50" s="134"/>
      <c r="FLJ50" s="134"/>
      <c r="FLK50" s="134"/>
      <c r="FLL50" s="134"/>
      <c r="FLM50" s="134"/>
      <c r="FLN50" s="134"/>
      <c r="FLO50" s="134"/>
      <c r="FLP50" s="134"/>
      <c r="FLQ50" s="134"/>
      <c r="FLR50" s="134"/>
      <c r="FLS50" s="134"/>
      <c r="FLT50" s="134"/>
      <c r="FLU50" s="134"/>
      <c r="FLV50" s="134"/>
      <c r="FLW50" s="134"/>
      <c r="FLX50" s="134"/>
      <c r="FLY50" s="134"/>
      <c r="FLZ50" s="134"/>
      <c r="FMA50" s="134"/>
      <c r="FMB50" s="134"/>
      <c r="FMC50" s="134"/>
      <c r="FMD50" s="134"/>
      <c r="FME50" s="134"/>
      <c r="FMF50" s="134"/>
      <c r="FMG50" s="134"/>
      <c r="FMH50" s="134"/>
      <c r="FMI50" s="134"/>
      <c r="FMJ50" s="134"/>
      <c r="FMK50" s="134"/>
      <c r="FML50" s="134"/>
      <c r="FMM50" s="134"/>
      <c r="FMN50" s="134"/>
      <c r="FMO50" s="134"/>
      <c r="FMP50" s="134"/>
      <c r="FMQ50" s="134"/>
      <c r="FMR50" s="134"/>
      <c r="FMS50" s="134"/>
      <c r="FMT50" s="134"/>
      <c r="FMU50" s="134"/>
      <c r="FMV50" s="134"/>
      <c r="FMW50" s="134"/>
      <c r="FMX50" s="134"/>
      <c r="FMY50" s="134"/>
      <c r="FMZ50" s="134"/>
      <c r="FNA50" s="134"/>
      <c r="FNB50" s="134"/>
      <c r="FNC50" s="134"/>
      <c r="FND50" s="134"/>
      <c r="FNE50" s="134"/>
      <c r="FNF50" s="134"/>
      <c r="FNG50" s="134"/>
      <c r="FNH50" s="134"/>
      <c r="FNI50" s="134"/>
      <c r="FNJ50" s="134"/>
      <c r="FNK50" s="134"/>
      <c r="FNL50" s="134"/>
      <c r="FNM50" s="134"/>
      <c r="FNN50" s="134"/>
      <c r="FNO50" s="134"/>
      <c r="FNP50" s="134"/>
      <c r="FNQ50" s="134"/>
      <c r="FNR50" s="134"/>
      <c r="FNS50" s="134"/>
      <c r="FNT50" s="134"/>
      <c r="FNU50" s="134"/>
      <c r="FNV50" s="134"/>
      <c r="FNW50" s="134"/>
      <c r="FNX50" s="134"/>
      <c r="FNY50" s="134"/>
      <c r="FNZ50" s="134"/>
      <c r="FOA50" s="134"/>
      <c r="FOB50" s="134"/>
      <c r="FOC50" s="134"/>
      <c r="FOD50" s="134"/>
      <c r="FOE50" s="134"/>
      <c r="FOF50" s="134"/>
      <c r="FOG50" s="134"/>
      <c r="FOH50" s="134"/>
      <c r="FOI50" s="134"/>
      <c r="FOJ50" s="134"/>
      <c r="FOK50" s="134"/>
      <c r="FOL50" s="134"/>
      <c r="FOM50" s="134"/>
      <c r="FON50" s="134"/>
      <c r="FOO50" s="134"/>
      <c r="FOP50" s="134"/>
      <c r="FOQ50" s="134"/>
      <c r="FOR50" s="134"/>
      <c r="FOS50" s="134"/>
      <c r="FOT50" s="134"/>
      <c r="FOU50" s="134"/>
      <c r="FOV50" s="134"/>
      <c r="FOW50" s="134"/>
      <c r="FOX50" s="134"/>
      <c r="FOY50" s="134"/>
      <c r="FOZ50" s="134"/>
      <c r="FPA50" s="134"/>
      <c r="FPB50" s="134"/>
      <c r="FPC50" s="134"/>
      <c r="FPD50" s="134"/>
      <c r="FPE50" s="134"/>
      <c r="FPF50" s="134"/>
      <c r="FPG50" s="134"/>
      <c r="FPH50" s="134"/>
      <c r="FPI50" s="134"/>
      <c r="FPJ50" s="134"/>
      <c r="FPK50" s="134"/>
      <c r="FPL50" s="134"/>
      <c r="FPM50" s="134"/>
      <c r="FPN50" s="134"/>
      <c r="FPO50" s="134"/>
      <c r="FPP50" s="134"/>
      <c r="FPQ50" s="134"/>
      <c r="FPR50" s="134"/>
      <c r="FPS50" s="134"/>
      <c r="FPT50" s="134"/>
      <c r="FPU50" s="134"/>
      <c r="FPV50" s="134"/>
      <c r="FPW50" s="134"/>
      <c r="FPX50" s="134"/>
      <c r="FPY50" s="134"/>
      <c r="FPZ50" s="134"/>
      <c r="FQA50" s="134"/>
      <c r="FQB50" s="134"/>
      <c r="FQC50" s="134"/>
      <c r="FQD50" s="134"/>
      <c r="FQE50" s="134"/>
      <c r="FQF50" s="134"/>
      <c r="FQG50" s="134"/>
      <c r="FQH50" s="134"/>
      <c r="FQI50" s="134"/>
      <c r="FQJ50" s="134"/>
      <c r="FQK50" s="134"/>
      <c r="FQL50" s="134"/>
      <c r="FQM50" s="134"/>
      <c r="FQN50" s="134"/>
      <c r="FQO50" s="134"/>
      <c r="FQP50" s="134"/>
      <c r="FQQ50" s="134"/>
      <c r="FQR50" s="134"/>
      <c r="FQS50" s="134"/>
      <c r="FQT50" s="134"/>
      <c r="FQU50" s="134"/>
      <c r="FQV50" s="134"/>
      <c r="FQW50" s="134"/>
      <c r="FQX50" s="134"/>
      <c r="FQY50" s="134"/>
      <c r="FQZ50" s="134"/>
      <c r="FRA50" s="134"/>
      <c r="FRB50" s="134"/>
      <c r="FRC50" s="134"/>
      <c r="FRD50" s="134"/>
      <c r="FRE50" s="134"/>
      <c r="FRF50" s="134"/>
      <c r="FRG50" s="134"/>
      <c r="FRH50" s="134"/>
      <c r="FRI50" s="134"/>
      <c r="FRJ50" s="134"/>
      <c r="FRK50" s="134"/>
      <c r="FRL50" s="134"/>
      <c r="FRM50" s="134"/>
      <c r="FRN50" s="134"/>
      <c r="FRO50" s="134"/>
      <c r="FRP50" s="134"/>
      <c r="FRQ50" s="134"/>
      <c r="FRR50" s="134"/>
      <c r="FRS50" s="134"/>
      <c r="FRT50" s="134"/>
      <c r="FRU50" s="134"/>
      <c r="FRV50" s="134"/>
      <c r="FRW50" s="134"/>
      <c r="FRX50" s="134"/>
      <c r="FRY50" s="134"/>
      <c r="FRZ50" s="134"/>
      <c r="FSA50" s="134"/>
      <c r="FSB50" s="134"/>
      <c r="FSC50" s="134"/>
      <c r="FSD50" s="134"/>
      <c r="FSE50" s="134"/>
      <c r="FSF50" s="134"/>
      <c r="FSG50" s="134"/>
      <c r="FSH50" s="134"/>
      <c r="FSI50" s="134"/>
      <c r="FSJ50" s="134"/>
      <c r="FSK50" s="134"/>
      <c r="FSL50" s="134"/>
      <c r="FSM50" s="134"/>
      <c r="FSN50" s="134"/>
      <c r="FSO50" s="134"/>
      <c r="FSP50" s="134"/>
      <c r="FSQ50" s="134"/>
      <c r="FSR50" s="134"/>
      <c r="FSS50" s="134"/>
      <c r="FST50" s="134"/>
      <c r="FSU50" s="134"/>
      <c r="FSV50" s="134"/>
      <c r="FSW50" s="134"/>
      <c r="FSX50" s="134"/>
      <c r="FSY50" s="134"/>
      <c r="FSZ50" s="134"/>
      <c r="FTA50" s="134"/>
      <c r="FTB50" s="134"/>
      <c r="FTC50" s="134"/>
      <c r="FTD50" s="134"/>
      <c r="FTE50" s="134"/>
      <c r="FTF50" s="134"/>
      <c r="FTG50" s="134"/>
      <c r="FTH50" s="134"/>
      <c r="FTI50" s="134"/>
      <c r="FTJ50" s="134"/>
      <c r="FTK50" s="134"/>
      <c r="FTL50" s="134"/>
      <c r="FTM50" s="134"/>
      <c r="FTN50" s="134"/>
      <c r="FTO50" s="134"/>
      <c r="FTP50" s="134"/>
      <c r="FTQ50" s="134"/>
      <c r="FTR50" s="134"/>
      <c r="FTS50" s="134"/>
      <c r="FTT50" s="134"/>
      <c r="FTU50" s="134"/>
      <c r="FTV50" s="134"/>
      <c r="FTW50" s="134"/>
      <c r="FTX50" s="134"/>
      <c r="FTY50" s="134"/>
      <c r="FTZ50" s="134"/>
      <c r="FUA50" s="134"/>
      <c r="FUB50" s="134"/>
      <c r="FUC50" s="134"/>
      <c r="FUD50" s="134"/>
      <c r="FUE50" s="134"/>
      <c r="FUF50" s="134"/>
      <c r="FUG50" s="134"/>
      <c r="FUH50" s="134"/>
      <c r="FUI50" s="134"/>
      <c r="FUJ50" s="134"/>
      <c r="FUK50" s="134"/>
      <c r="FUL50" s="134"/>
      <c r="FUM50" s="134"/>
      <c r="FUN50" s="134"/>
      <c r="FUO50" s="134"/>
      <c r="FUP50" s="134"/>
      <c r="FUQ50" s="134"/>
      <c r="FUR50" s="134"/>
      <c r="FUS50" s="134"/>
      <c r="FUT50" s="134"/>
      <c r="FUU50" s="134"/>
      <c r="FUV50" s="134"/>
      <c r="FUW50" s="134"/>
      <c r="FUX50" s="134"/>
      <c r="FUY50" s="134"/>
      <c r="FUZ50" s="134"/>
      <c r="FVA50" s="134"/>
      <c r="FVB50" s="134"/>
      <c r="FVC50" s="134"/>
      <c r="FVD50" s="134"/>
      <c r="FVE50" s="134"/>
      <c r="FVF50" s="134"/>
      <c r="FVG50" s="134"/>
      <c r="FVH50" s="134"/>
      <c r="FVI50" s="134"/>
      <c r="FVJ50" s="134"/>
      <c r="FVK50" s="134"/>
      <c r="FVL50" s="134"/>
      <c r="FVM50" s="134"/>
      <c r="FVN50" s="134"/>
      <c r="FVO50" s="134"/>
      <c r="FVP50" s="134"/>
      <c r="FVQ50" s="134"/>
      <c r="FVR50" s="134"/>
      <c r="FVS50" s="134"/>
      <c r="FVT50" s="134"/>
      <c r="FVU50" s="134"/>
      <c r="FVV50" s="134"/>
      <c r="FVW50" s="134"/>
      <c r="FVX50" s="134"/>
      <c r="FVY50" s="134"/>
      <c r="FVZ50" s="134"/>
      <c r="FWA50" s="134"/>
      <c r="FWB50" s="134"/>
      <c r="FWC50" s="134"/>
      <c r="FWD50" s="134"/>
      <c r="FWE50" s="134"/>
      <c r="FWF50" s="134"/>
      <c r="FWG50" s="134"/>
      <c r="FWH50" s="134"/>
      <c r="FWI50" s="134"/>
      <c r="FWJ50" s="134"/>
      <c r="FWK50" s="134"/>
      <c r="FWL50" s="134"/>
      <c r="FWM50" s="134"/>
      <c r="FWN50" s="134"/>
      <c r="FWO50" s="134"/>
      <c r="FWP50" s="134"/>
      <c r="FWQ50" s="134"/>
      <c r="FWR50" s="134"/>
      <c r="FWS50" s="134"/>
      <c r="FWT50" s="134"/>
      <c r="FWU50" s="134"/>
      <c r="FWV50" s="134"/>
      <c r="FWW50" s="134"/>
      <c r="FWX50" s="134"/>
      <c r="FWY50" s="134"/>
      <c r="FWZ50" s="134"/>
      <c r="FXA50" s="134"/>
      <c r="FXB50" s="134"/>
      <c r="FXC50" s="134"/>
      <c r="FXD50" s="134"/>
      <c r="FXE50" s="134"/>
      <c r="FXF50" s="134"/>
      <c r="FXG50" s="134"/>
      <c r="FXH50" s="134"/>
      <c r="FXI50" s="134"/>
      <c r="FXJ50" s="134"/>
      <c r="FXK50" s="134"/>
      <c r="FXL50" s="134"/>
      <c r="FXM50" s="134"/>
      <c r="FXN50" s="134"/>
      <c r="FXO50" s="134"/>
      <c r="FXP50" s="134"/>
      <c r="FXQ50" s="134"/>
      <c r="FXR50" s="134"/>
      <c r="FXS50" s="134"/>
      <c r="FXT50" s="134"/>
      <c r="FXU50" s="134"/>
      <c r="FXV50" s="134"/>
      <c r="FXW50" s="134"/>
      <c r="FXX50" s="134"/>
      <c r="FXY50" s="134"/>
      <c r="FXZ50" s="134"/>
      <c r="FYA50" s="134"/>
      <c r="FYB50" s="134"/>
      <c r="FYC50" s="134"/>
      <c r="FYD50" s="134"/>
      <c r="FYE50" s="134"/>
      <c r="FYF50" s="134"/>
      <c r="FYG50" s="134"/>
      <c r="FYH50" s="134"/>
      <c r="FYI50" s="134"/>
      <c r="FYJ50" s="134"/>
      <c r="FYK50" s="134"/>
      <c r="FYL50" s="134"/>
      <c r="FYM50" s="134"/>
      <c r="FYN50" s="134"/>
      <c r="FYO50" s="134"/>
      <c r="FYP50" s="134"/>
      <c r="FYQ50" s="134"/>
      <c r="FYR50" s="134"/>
      <c r="FYS50" s="134"/>
      <c r="FYT50" s="134"/>
      <c r="FYU50" s="134"/>
      <c r="FYV50" s="134"/>
      <c r="FYW50" s="134"/>
      <c r="FYX50" s="134"/>
      <c r="FYY50" s="134"/>
      <c r="FYZ50" s="134"/>
      <c r="FZA50" s="134"/>
      <c r="FZB50" s="134"/>
      <c r="FZC50" s="134"/>
      <c r="FZD50" s="134"/>
      <c r="FZE50" s="134"/>
      <c r="FZF50" s="134"/>
      <c r="FZG50" s="134"/>
      <c r="FZH50" s="134"/>
      <c r="FZI50" s="134"/>
      <c r="FZJ50" s="134"/>
      <c r="FZK50" s="134"/>
      <c r="FZL50" s="134"/>
      <c r="FZM50" s="134"/>
      <c r="FZN50" s="134"/>
      <c r="FZO50" s="134"/>
      <c r="FZP50" s="134"/>
      <c r="FZQ50" s="134"/>
      <c r="FZR50" s="134"/>
      <c r="FZS50" s="134"/>
      <c r="FZT50" s="134"/>
      <c r="FZU50" s="134"/>
      <c r="FZV50" s="134"/>
      <c r="FZW50" s="134"/>
      <c r="FZX50" s="134"/>
      <c r="FZY50" s="134"/>
      <c r="FZZ50" s="134"/>
      <c r="GAA50" s="134"/>
      <c r="GAB50" s="134"/>
      <c r="GAC50" s="134"/>
      <c r="GAD50" s="134"/>
      <c r="GAE50" s="134"/>
      <c r="GAF50" s="134"/>
      <c r="GAG50" s="134"/>
      <c r="GAH50" s="134"/>
      <c r="GAI50" s="134"/>
      <c r="GAJ50" s="134"/>
      <c r="GAK50" s="134"/>
      <c r="GAL50" s="134"/>
      <c r="GAM50" s="134"/>
      <c r="GAN50" s="134"/>
      <c r="GAO50" s="134"/>
      <c r="GAP50" s="134"/>
      <c r="GAQ50" s="134"/>
      <c r="GAR50" s="134"/>
      <c r="GAS50" s="134"/>
      <c r="GAT50" s="134"/>
      <c r="GAU50" s="134"/>
      <c r="GAV50" s="134"/>
      <c r="GAW50" s="134"/>
      <c r="GAX50" s="134"/>
      <c r="GAY50" s="134"/>
      <c r="GAZ50" s="134"/>
      <c r="GBA50" s="134"/>
      <c r="GBB50" s="134"/>
      <c r="GBC50" s="134"/>
      <c r="GBD50" s="134"/>
      <c r="GBE50" s="134"/>
      <c r="GBF50" s="134"/>
      <c r="GBG50" s="134"/>
      <c r="GBH50" s="134"/>
      <c r="GBI50" s="134"/>
      <c r="GBJ50" s="134"/>
      <c r="GBK50" s="134"/>
      <c r="GBL50" s="134"/>
      <c r="GBM50" s="134"/>
      <c r="GBN50" s="134"/>
      <c r="GBO50" s="134"/>
      <c r="GBP50" s="134"/>
      <c r="GBQ50" s="134"/>
      <c r="GBR50" s="134"/>
      <c r="GBS50" s="134"/>
      <c r="GBT50" s="134"/>
      <c r="GBU50" s="134"/>
      <c r="GBV50" s="134"/>
      <c r="GBW50" s="134"/>
      <c r="GBX50" s="134"/>
      <c r="GBY50" s="134"/>
      <c r="GBZ50" s="134"/>
      <c r="GCA50" s="134"/>
      <c r="GCB50" s="134"/>
      <c r="GCC50" s="134"/>
      <c r="GCD50" s="134"/>
      <c r="GCE50" s="134"/>
      <c r="GCF50" s="134"/>
      <c r="GCG50" s="134"/>
      <c r="GCH50" s="134"/>
      <c r="GCI50" s="134"/>
      <c r="GCJ50" s="134"/>
      <c r="GCK50" s="134"/>
      <c r="GCL50" s="134"/>
      <c r="GCM50" s="134"/>
      <c r="GCN50" s="134"/>
      <c r="GCO50" s="134"/>
      <c r="GCP50" s="134"/>
      <c r="GCQ50" s="134"/>
      <c r="GCR50" s="134"/>
      <c r="GCS50" s="134"/>
      <c r="GCT50" s="134"/>
      <c r="GCU50" s="134"/>
      <c r="GCV50" s="134"/>
      <c r="GCW50" s="134"/>
      <c r="GCX50" s="134"/>
      <c r="GCY50" s="134"/>
      <c r="GCZ50" s="134"/>
      <c r="GDA50" s="134"/>
      <c r="GDB50" s="134"/>
      <c r="GDC50" s="134"/>
      <c r="GDD50" s="134"/>
      <c r="GDE50" s="134"/>
      <c r="GDF50" s="134"/>
      <c r="GDG50" s="134"/>
      <c r="GDH50" s="134"/>
      <c r="GDI50" s="134"/>
      <c r="GDJ50" s="134"/>
      <c r="GDK50" s="134"/>
      <c r="GDL50" s="134"/>
      <c r="GDM50" s="134"/>
      <c r="GDN50" s="134"/>
      <c r="GDO50" s="134"/>
      <c r="GDP50" s="134"/>
      <c r="GDQ50" s="134"/>
      <c r="GDR50" s="134"/>
      <c r="GDS50" s="134"/>
      <c r="GDT50" s="134"/>
      <c r="GDU50" s="134"/>
      <c r="GDV50" s="134"/>
      <c r="GDW50" s="134"/>
      <c r="GDX50" s="134"/>
      <c r="GDY50" s="134"/>
      <c r="GDZ50" s="134"/>
      <c r="GEA50" s="134"/>
      <c r="GEB50" s="134"/>
      <c r="GEC50" s="134"/>
      <c r="GED50" s="134"/>
      <c r="GEE50" s="134"/>
      <c r="GEF50" s="134"/>
      <c r="GEG50" s="134"/>
      <c r="GEH50" s="134"/>
      <c r="GEI50" s="134"/>
      <c r="GEJ50" s="134"/>
      <c r="GEK50" s="134"/>
      <c r="GEL50" s="134"/>
      <c r="GEM50" s="134"/>
      <c r="GEN50" s="134"/>
      <c r="GEO50" s="134"/>
      <c r="GEP50" s="134"/>
      <c r="GEQ50" s="134"/>
      <c r="GER50" s="134"/>
      <c r="GES50" s="134"/>
      <c r="GET50" s="134"/>
      <c r="GEU50" s="134"/>
      <c r="GEV50" s="134"/>
      <c r="GEW50" s="134"/>
      <c r="GEX50" s="134"/>
      <c r="GEY50" s="134"/>
      <c r="GEZ50" s="134"/>
      <c r="GFA50" s="134"/>
      <c r="GFB50" s="134"/>
      <c r="GFC50" s="134"/>
      <c r="GFD50" s="134"/>
      <c r="GFE50" s="134"/>
      <c r="GFF50" s="134"/>
      <c r="GFG50" s="134"/>
      <c r="GFH50" s="134"/>
      <c r="GFI50" s="134"/>
      <c r="GFJ50" s="134"/>
      <c r="GFK50" s="134"/>
      <c r="GFL50" s="134"/>
      <c r="GFM50" s="134"/>
      <c r="GFN50" s="134"/>
      <c r="GFO50" s="134"/>
      <c r="GFP50" s="134"/>
      <c r="GFQ50" s="134"/>
      <c r="GFR50" s="134"/>
      <c r="GFS50" s="134"/>
      <c r="GFT50" s="134"/>
      <c r="GFU50" s="134"/>
      <c r="GFV50" s="134"/>
      <c r="GFW50" s="134"/>
      <c r="GFX50" s="134"/>
      <c r="GFY50" s="134"/>
      <c r="GFZ50" s="134"/>
      <c r="GGA50" s="134"/>
      <c r="GGB50" s="134"/>
      <c r="GGC50" s="134"/>
      <c r="GGD50" s="134"/>
      <c r="GGE50" s="134"/>
      <c r="GGF50" s="134"/>
      <c r="GGG50" s="134"/>
      <c r="GGH50" s="134"/>
      <c r="GGI50" s="134"/>
      <c r="GGJ50" s="134"/>
      <c r="GGK50" s="134"/>
      <c r="GGL50" s="134"/>
      <c r="GGM50" s="134"/>
      <c r="GGN50" s="134"/>
      <c r="GGO50" s="134"/>
      <c r="GGP50" s="134"/>
      <c r="GGQ50" s="134"/>
      <c r="GGR50" s="134"/>
      <c r="GGS50" s="134"/>
      <c r="GGT50" s="134"/>
      <c r="GGU50" s="134"/>
      <c r="GGV50" s="134"/>
      <c r="GGW50" s="134"/>
      <c r="GGX50" s="134"/>
      <c r="GGY50" s="134"/>
      <c r="GGZ50" s="134"/>
      <c r="GHA50" s="134"/>
      <c r="GHB50" s="134"/>
      <c r="GHC50" s="134"/>
      <c r="GHD50" s="134"/>
      <c r="GHE50" s="134"/>
      <c r="GHF50" s="134"/>
      <c r="GHG50" s="134"/>
      <c r="GHH50" s="134"/>
      <c r="GHI50" s="134"/>
      <c r="GHJ50" s="134"/>
      <c r="GHK50" s="134"/>
      <c r="GHL50" s="134"/>
      <c r="GHM50" s="134"/>
      <c r="GHN50" s="134"/>
      <c r="GHO50" s="134"/>
      <c r="GHP50" s="134"/>
      <c r="GHQ50" s="134"/>
      <c r="GHR50" s="134"/>
      <c r="GHS50" s="134"/>
      <c r="GHT50" s="134"/>
      <c r="GHU50" s="134"/>
      <c r="GHV50" s="134"/>
      <c r="GHW50" s="134"/>
      <c r="GHX50" s="134"/>
      <c r="GHY50" s="134"/>
      <c r="GHZ50" s="134"/>
      <c r="GIA50" s="134"/>
      <c r="GIB50" s="134"/>
      <c r="GIC50" s="134"/>
      <c r="GID50" s="134"/>
      <c r="GIE50" s="134"/>
      <c r="GIF50" s="134"/>
      <c r="GIG50" s="134"/>
      <c r="GIH50" s="134"/>
      <c r="GII50" s="134"/>
      <c r="GIJ50" s="134"/>
      <c r="GIK50" s="134"/>
      <c r="GIL50" s="134"/>
      <c r="GIM50" s="134"/>
      <c r="GIN50" s="134"/>
      <c r="GIO50" s="134"/>
      <c r="GIP50" s="134"/>
      <c r="GIQ50" s="134"/>
      <c r="GIR50" s="134"/>
      <c r="GIS50" s="134"/>
      <c r="GIT50" s="134"/>
      <c r="GIU50" s="134"/>
      <c r="GIV50" s="134"/>
      <c r="GIW50" s="134"/>
      <c r="GIX50" s="134"/>
      <c r="GIY50" s="134"/>
      <c r="GIZ50" s="134"/>
      <c r="GJA50" s="134"/>
      <c r="GJB50" s="134"/>
      <c r="GJC50" s="134"/>
      <c r="GJD50" s="134"/>
      <c r="GJE50" s="134"/>
      <c r="GJF50" s="134"/>
      <c r="GJG50" s="134"/>
      <c r="GJH50" s="134"/>
      <c r="GJI50" s="134"/>
      <c r="GJJ50" s="134"/>
      <c r="GJK50" s="134"/>
      <c r="GJL50" s="134"/>
      <c r="GJM50" s="134"/>
      <c r="GJN50" s="134"/>
      <c r="GJO50" s="134"/>
      <c r="GJP50" s="134"/>
      <c r="GJQ50" s="134"/>
      <c r="GJR50" s="134"/>
      <c r="GJS50" s="134"/>
      <c r="GJT50" s="134"/>
      <c r="GJU50" s="134"/>
      <c r="GJV50" s="134"/>
      <c r="GJW50" s="134"/>
      <c r="GJX50" s="134"/>
      <c r="GJY50" s="134"/>
      <c r="GJZ50" s="134"/>
      <c r="GKA50" s="134"/>
      <c r="GKB50" s="134"/>
      <c r="GKC50" s="134"/>
      <c r="GKD50" s="134"/>
      <c r="GKE50" s="134"/>
      <c r="GKF50" s="134"/>
      <c r="GKG50" s="134"/>
      <c r="GKH50" s="134"/>
      <c r="GKI50" s="134"/>
      <c r="GKJ50" s="134"/>
      <c r="GKK50" s="134"/>
      <c r="GKL50" s="134"/>
      <c r="GKM50" s="134"/>
      <c r="GKN50" s="134"/>
      <c r="GKO50" s="134"/>
      <c r="GKP50" s="134"/>
      <c r="GKQ50" s="134"/>
      <c r="GKR50" s="134"/>
      <c r="GKS50" s="134"/>
      <c r="GKT50" s="134"/>
      <c r="GKU50" s="134"/>
      <c r="GKV50" s="134"/>
      <c r="GKW50" s="134"/>
      <c r="GKX50" s="134"/>
      <c r="GKY50" s="134"/>
      <c r="GKZ50" s="134"/>
      <c r="GLA50" s="134"/>
      <c r="GLB50" s="134"/>
      <c r="GLC50" s="134"/>
      <c r="GLD50" s="134"/>
      <c r="GLE50" s="134"/>
      <c r="GLF50" s="134"/>
      <c r="GLG50" s="134"/>
      <c r="GLH50" s="134"/>
      <c r="GLI50" s="134"/>
      <c r="GLJ50" s="134"/>
      <c r="GLK50" s="134"/>
      <c r="GLL50" s="134"/>
      <c r="GLM50" s="134"/>
      <c r="GLN50" s="134"/>
      <c r="GLO50" s="134"/>
      <c r="GLP50" s="134"/>
      <c r="GLQ50" s="134"/>
      <c r="GLR50" s="134"/>
      <c r="GLS50" s="134"/>
      <c r="GLT50" s="134"/>
      <c r="GLU50" s="134"/>
      <c r="GLV50" s="134"/>
      <c r="GLW50" s="134"/>
      <c r="GLX50" s="134"/>
      <c r="GLY50" s="134"/>
      <c r="GLZ50" s="134"/>
      <c r="GMA50" s="134"/>
      <c r="GMB50" s="134"/>
      <c r="GMC50" s="134"/>
      <c r="GMD50" s="134"/>
      <c r="GME50" s="134"/>
      <c r="GMF50" s="134"/>
      <c r="GMG50" s="134"/>
      <c r="GMH50" s="134"/>
      <c r="GMI50" s="134"/>
      <c r="GMJ50" s="134"/>
      <c r="GMK50" s="134"/>
      <c r="GML50" s="134"/>
      <c r="GMM50" s="134"/>
      <c r="GMN50" s="134"/>
      <c r="GMO50" s="134"/>
      <c r="GMP50" s="134"/>
      <c r="GMQ50" s="134"/>
      <c r="GMR50" s="134"/>
      <c r="GMS50" s="134"/>
      <c r="GMT50" s="134"/>
      <c r="GMU50" s="134"/>
      <c r="GMV50" s="134"/>
      <c r="GMW50" s="134"/>
      <c r="GMX50" s="134"/>
      <c r="GMY50" s="134"/>
      <c r="GMZ50" s="134"/>
      <c r="GNA50" s="134"/>
      <c r="GNB50" s="134"/>
      <c r="GNC50" s="134"/>
      <c r="GND50" s="134"/>
      <c r="GNE50" s="134"/>
      <c r="GNF50" s="134"/>
      <c r="GNG50" s="134"/>
      <c r="GNH50" s="134"/>
      <c r="GNI50" s="134"/>
      <c r="GNJ50" s="134"/>
      <c r="GNK50" s="134"/>
      <c r="GNL50" s="134"/>
      <c r="GNM50" s="134"/>
      <c r="GNN50" s="134"/>
      <c r="GNO50" s="134"/>
      <c r="GNP50" s="134"/>
      <c r="GNQ50" s="134"/>
      <c r="GNR50" s="134"/>
      <c r="GNS50" s="134"/>
      <c r="GNT50" s="134"/>
      <c r="GNU50" s="134"/>
      <c r="GNV50" s="134"/>
      <c r="GNW50" s="134"/>
      <c r="GNX50" s="134"/>
      <c r="GNY50" s="134"/>
      <c r="GNZ50" s="134"/>
      <c r="GOA50" s="134"/>
      <c r="GOB50" s="134"/>
      <c r="GOC50" s="134"/>
      <c r="GOD50" s="134"/>
      <c r="GOE50" s="134"/>
      <c r="GOF50" s="134"/>
      <c r="GOG50" s="134"/>
      <c r="GOH50" s="134"/>
      <c r="GOI50" s="134"/>
      <c r="GOJ50" s="134"/>
      <c r="GOK50" s="134"/>
      <c r="GOL50" s="134"/>
      <c r="GOM50" s="134"/>
      <c r="GON50" s="134"/>
      <c r="GOO50" s="134"/>
      <c r="GOP50" s="134"/>
      <c r="GOQ50" s="134"/>
      <c r="GOR50" s="134"/>
      <c r="GOS50" s="134"/>
      <c r="GOT50" s="134"/>
      <c r="GOU50" s="134"/>
      <c r="GOV50" s="134"/>
      <c r="GOW50" s="134"/>
      <c r="GOX50" s="134"/>
      <c r="GOY50" s="134"/>
      <c r="GOZ50" s="134"/>
      <c r="GPA50" s="134"/>
      <c r="GPB50" s="134"/>
      <c r="GPC50" s="134"/>
      <c r="GPD50" s="134"/>
      <c r="GPE50" s="134"/>
      <c r="GPF50" s="134"/>
      <c r="GPG50" s="134"/>
      <c r="GPH50" s="134"/>
      <c r="GPI50" s="134"/>
      <c r="GPJ50" s="134"/>
      <c r="GPK50" s="134"/>
      <c r="GPL50" s="134"/>
      <c r="GPM50" s="134"/>
      <c r="GPN50" s="134"/>
      <c r="GPO50" s="134"/>
      <c r="GPP50" s="134"/>
      <c r="GPQ50" s="134"/>
      <c r="GPR50" s="134"/>
      <c r="GPS50" s="134"/>
      <c r="GPT50" s="134"/>
      <c r="GPU50" s="134"/>
      <c r="GPV50" s="134"/>
      <c r="GPW50" s="134"/>
      <c r="GPX50" s="134"/>
      <c r="GPY50" s="134"/>
      <c r="GPZ50" s="134"/>
      <c r="GQA50" s="134"/>
      <c r="GQB50" s="134"/>
      <c r="GQC50" s="134"/>
      <c r="GQD50" s="134"/>
      <c r="GQE50" s="134"/>
      <c r="GQF50" s="134"/>
      <c r="GQG50" s="134"/>
      <c r="GQH50" s="134"/>
      <c r="GQI50" s="134"/>
      <c r="GQJ50" s="134"/>
      <c r="GQK50" s="134"/>
      <c r="GQL50" s="134"/>
      <c r="GQM50" s="134"/>
      <c r="GQN50" s="134"/>
      <c r="GQO50" s="134"/>
      <c r="GQP50" s="134"/>
      <c r="GQQ50" s="134"/>
      <c r="GQR50" s="134"/>
      <c r="GQS50" s="134"/>
      <c r="GQT50" s="134"/>
      <c r="GQU50" s="134"/>
      <c r="GQV50" s="134"/>
      <c r="GQW50" s="134"/>
      <c r="GQX50" s="134"/>
      <c r="GQY50" s="134"/>
      <c r="GQZ50" s="134"/>
      <c r="GRA50" s="134"/>
      <c r="GRB50" s="134"/>
      <c r="GRC50" s="134"/>
      <c r="GRD50" s="134"/>
      <c r="GRE50" s="134"/>
      <c r="GRF50" s="134"/>
      <c r="GRG50" s="134"/>
      <c r="GRH50" s="134"/>
      <c r="GRI50" s="134"/>
      <c r="GRJ50" s="134"/>
      <c r="GRK50" s="134"/>
      <c r="GRL50" s="134"/>
      <c r="GRM50" s="134"/>
      <c r="GRN50" s="134"/>
      <c r="GRO50" s="134"/>
      <c r="GRP50" s="134"/>
      <c r="GRQ50" s="134"/>
      <c r="GRR50" s="134"/>
      <c r="GRS50" s="134"/>
      <c r="GRT50" s="134"/>
      <c r="GRU50" s="134"/>
      <c r="GRV50" s="134"/>
      <c r="GRW50" s="134"/>
      <c r="GRX50" s="134"/>
      <c r="GRY50" s="134"/>
      <c r="GRZ50" s="134"/>
      <c r="GSA50" s="134"/>
      <c r="GSB50" s="134"/>
      <c r="GSC50" s="134"/>
      <c r="GSD50" s="134"/>
      <c r="GSE50" s="134"/>
      <c r="GSF50" s="134"/>
      <c r="GSG50" s="134"/>
      <c r="GSH50" s="134"/>
      <c r="GSI50" s="134"/>
      <c r="GSJ50" s="134"/>
      <c r="GSK50" s="134"/>
      <c r="GSL50" s="134"/>
      <c r="GSM50" s="134"/>
      <c r="GSN50" s="134"/>
      <c r="GSO50" s="134"/>
      <c r="GSP50" s="134"/>
      <c r="GSQ50" s="134"/>
      <c r="GSR50" s="134"/>
      <c r="GSS50" s="134"/>
      <c r="GST50" s="134"/>
      <c r="GSU50" s="134"/>
      <c r="GSV50" s="134"/>
      <c r="GSW50" s="134"/>
      <c r="GSX50" s="134"/>
      <c r="GSY50" s="134"/>
      <c r="GSZ50" s="134"/>
      <c r="GTA50" s="134"/>
      <c r="GTB50" s="134"/>
      <c r="GTC50" s="134"/>
      <c r="GTD50" s="134"/>
      <c r="GTE50" s="134"/>
      <c r="GTF50" s="134"/>
      <c r="GTG50" s="134"/>
      <c r="GTH50" s="134"/>
      <c r="GTI50" s="134"/>
      <c r="GTJ50" s="134"/>
      <c r="GTK50" s="134"/>
      <c r="GTL50" s="134"/>
      <c r="GTM50" s="134"/>
      <c r="GTN50" s="134"/>
      <c r="GTO50" s="134"/>
      <c r="GTP50" s="134"/>
      <c r="GTQ50" s="134"/>
      <c r="GTR50" s="134"/>
      <c r="GTS50" s="134"/>
      <c r="GTT50" s="134"/>
      <c r="GTU50" s="134"/>
      <c r="GTV50" s="134"/>
      <c r="GTW50" s="134"/>
      <c r="GTX50" s="134"/>
      <c r="GTY50" s="134"/>
      <c r="GTZ50" s="134"/>
      <c r="GUA50" s="134"/>
      <c r="GUB50" s="134"/>
      <c r="GUC50" s="134"/>
      <c r="GUD50" s="134"/>
      <c r="GUE50" s="134"/>
      <c r="GUF50" s="134"/>
      <c r="GUG50" s="134"/>
      <c r="GUH50" s="134"/>
      <c r="GUI50" s="134"/>
      <c r="GUJ50" s="134"/>
      <c r="GUK50" s="134"/>
      <c r="GUL50" s="134"/>
      <c r="GUM50" s="134"/>
      <c r="GUN50" s="134"/>
      <c r="GUO50" s="134"/>
      <c r="GUP50" s="134"/>
      <c r="GUQ50" s="134"/>
      <c r="GUR50" s="134"/>
      <c r="GUS50" s="134"/>
      <c r="GUT50" s="134"/>
      <c r="GUU50" s="134"/>
      <c r="GUV50" s="134"/>
      <c r="GUW50" s="134"/>
      <c r="GUX50" s="134"/>
      <c r="GUY50" s="134"/>
      <c r="GUZ50" s="134"/>
      <c r="GVA50" s="134"/>
      <c r="GVB50" s="134"/>
      <c r="GVC50" s="134"/>
      <c r="GVD50" s="134"/>
      <c r="GVE50" s="134"/>
      <c r="GVF50" s="134"/>
      <c r="GVG50" s="134"/>
      <c r="GVH50" s="134"/>
      <c r="GVI50" s="134"/>
      <c r="GVJ50" s="134"/>
      <c r="GVK50" s="134"/>
      <c r="GVL50" s="134"/>
      <c r="GVM50" s="134"/>
      <c r="GVN50" s="134"/>
      <c r="GVO50" s="134"/>
      <c r="GVP50" s="134"/>
      <c r="GVQ50" s="134"/>
      <c r="GVR50" s="134"/>
      <c r="GVS50" s="134"/>
      <c r="GVT50" s="134"/>
      <c r="GVU50" s="134"/>
      <c r="GVV50" s="134"/>
      <c r="GVW50" s="134"/>
      <c r="GVX50" s="134"/>
      <c r="GVY50" s="134"/>
      <c r="GVZ50" s="134"/>
      <c r="GWA50" s="134"/>
      <c r="GWB50" s="134"/>
      <c r="GWC50" s="134"/>
      <c r="GWD50" s="134"/>
      <c r="GWE50" s="134"/>
      <c r="GWF50" s="134"/>
      <c r="GWG50" s="134"/>
      <c r="GWH50" s="134"/>
      <c r="GWI50" s="134"/>
      <c r="GWJ50" s="134"/>
      <c r="GWK50" s="134"/>
      <c r="GWL50" s="134"/>
      <c r="GWM50" s="134"/>
      <c r="GWN50" s="134"/>
      <c r="GWO50" s="134"/>
      <c r="GWP50" s="134"/>
      <c r="GWQ50" s="134"/>
      <c r="GWR50" s="134"/>
      <c r="GWS50" s="134"/>
      <c r="GWT50" s="134"/>
      <c r="GWU50" s="134"/>
      <c r="GWV50" s="134"/>
      <c r="GWW50" s="134"/>
      <c r="GWX50" s="134"/>
      <c r="GWY50" s="134"/>
      <c r="GWZ50" s="134"/>
      <c r="GXA50" s="134"/>
      <c r="GXB50" s="134"/>
      <c r="GXC50" s="134"/>
      <c r="GXD50" s="134"/>
      <c r="GXE50" s="134"/>
      <c r="GXF50" s="134"/>
      <c r="GXG50" s="134"/>
      <c r="GXH50" s="134"/>
      <c r="GXI50" s="134"/>
      <c r="GXJ50" s="134"/>
      <c r="GXK50" s="134"/>
      <c r="GXL50" s="134"/>
      <c r="GXM50" s="134"/>
      <c r="GXN50" s="134"/>
      <c r="GXO50" s="134"/>
      <c r="GXP50" s="134"/>
      <c r="GXQ50" s="134"/>
      <c r="GXR50" s="134"/>
      <c r="GXS50" s="134"/>
      <c r="GXT50" s="134"/>
      <c r="GXU50" s="134"/>
      <c r="GXV50" s="134"/>
      <c r="GXW50" s="134"/>
      <c r="GXX50" s="134"/>
      <c r="GXY50" s="134"/>
      <c r="GXZ50" s="134"/>
      <c r="GYA50" s="134"/>
      <c r="GYB50" s="134"/>
      <c r="GYC50" s="134"/>
      <c r="GYD50" s="134"/>
      <c r="GYE50" s="134"/>
      <c r="GYF50" s="134"/>
      <c r="GYG50" s="134"/>
      <c r="GYH50" s="134"/>
      <c r="GYI50" s="134"/>
      <c r="GYJ50" s="134"/>
      <c r="GYK50" s="134"/>
      <c r="GYL50" s="134"/>
      <c r="GYM50" s="134"/>
      <c r="GYN50" s="134"/>
      <c r="GYO50" s="134"/>
      <c r="GYP50" s="134"/>
      <c r="GYQ50" s="134"/>
      <c r="GYR50" s="134"/>
      <c r="GYS50" s="134"/>
      <c r="GYT50" s="134"/>
      <c r="GYU50" s="134"/>
      <c r="GYV50" s="134"/>
      <c r="GYW50" s="134"/>
      <c r="GYX50" s="134"/>
      <c r="GYY50" s="134"/>
      <c r="GYZ50" s="134"/>
      <c r="GZA50" s="134"/>
      <c r="GZB50" s="134"/>
      <c r="GZC50" s="134"/>
      <c r="GZD50" s="134"/>
      <c r="GZE50" s="134"/>
      <c r="GZF50" s="134"/>
      <c r="GZG50" s="134"/>
      <c r="GZH50" s="134"/>
      <c r="GZI50" s="134"/>
      <c r="GZJ50" s="134"/>
      <c r="GZK50" s="134"/>
      <c r="GZL50" s="134"/>
      <c r="GZM50" s="134"/>
      <c r="GZN50" s="134"/>
      <c r="GZO50" s="134"/>
      <c r="GZP50" s="134"/>
      <c r="GZQ50" s="134"/>
      <c r="GZR50" s="134"/>
      <c r="GZS50" s="134"/>
      <c r="GZT50" s="134"/>
      <c r="GZU50" s="134"/>
      <c r="GZV50" s="134"/>
      <c r="GZW50" s="134"/>
      <c r="GZX50" s="134"/>
      <c r="GZY50" s="134"/>
      <c r="GZZ50" s="134"/>
      <c r="HAA50" s="134"/>
      <c r="HAB50" s="134"/>
      <c r="HAC50" s="134"/>
      <c r="HAD50" s="134"/>
      <c r="HAE50" s="134"/>
      <c r="HAF50" s="134"/>
      <c r="HAG50" s="134"/>
      <c r="HAH50" s="134"/>
      <c r="HAI50" s="134"/>
      <c r="HAJ50" s="134"/>
      <c r="HAK50" s="134"/>
      <c r="HAL50" s="134"/>
      <c r="HAM50" s="134"/>
      <c r="HAN50" s="134"/>
      <c r="HAO50" s="134"/>
      <c r="HAP50" s="134"/>
      <c r="HAQ50" s="134"/>
      <c r="HAR50" s="134"/>
      <c r="HAS50" s="134"/>
      <c r="HAT50" s="134"/>
      <c r="HAU50" s="134"/>
      <c r="HAV50" s="134"/>
      <c r="HAW50" s="134"/>
      <c r="HAX50" s="134"/>
      <c r="HAY50" s="134"/>
      <c r="HAZ50" s="134"/>
      <c r="HBA50" s="134"/>
      <c r="HBB50" s="134"/>
      <c r="HBC50" s="134"/>
      <c r="HBD50" s="134"/>
      <c r="HBE50" s="134"/>
      <c r="HBF50" s="134"/>
      <c r="HBG50" s="134"/>
      <c r="HBH50" s="134"/>
      <c r="HBI50" s="134"/>
      <c r="HBJ50" s="134"/>
      <c r="HBK50" s="134"/>
      <c r="HBL50" s="134"/>
      <c r="HBM50" s="134"/>
      <c r="HBN50" s="134"/>
      <c r="HBO50" s="134"/>
      <c r="HBP50" s="134"/>
      <c r="HBQ50" s="134"/>
      <c r="HBR50" s="134"/>
      <c r="HBS50" s="134"/>
      <c r="HBT50" s="134"/>
      <c r="HBU50" s="134"/>
      <c r="HBV50" s="134"/>
      <c r="HBW50" s="134"/>
      <c r="HBX50" s="134"/>
      <c r="HBY50" s="134"/>
      <c r="HBZ50" s="134"/>
      <c r="HCA50" s="134"/>
      <c r="HCB50" s="134"/>
      <c r="HCC50" s="134"/>
      <c r="HCD50" s="134"/>
      <c r="HCE50" s="134"/>
      <c r="HCF50" s="134"/>
      <c r="HCG50" s="134"/>
      <c r="HCH50" s="134"/>
      <c r="HCI50" s="134"/>
      <c r="HCJ50" s="134"/>
      <c r="HCK50" s="134"/>
      <c r="HCL50" s="134"/>
      <c r="HCM50" s="134"/>
      <c r="HCN50" s="134"/>
      <c r="HCO50" s="134"/>
      <c r="HCP50" s="134"/>
      <c r="HCQ50" s="134"/>
      <c r="HCR50" s="134"/>
      <c r="HCS50" s="134"/>
      <c r="HCT50" s="134"/>
      <c r="HCU50" s="134"/>
      <c r="HCV50" s="134"/>
      <c r="HCW50" s="134"/>
      <c r="HCX50" s="134"/>
      <c r="HCY50" s="134"/>
      <c r="HCZ50" s="134"/>
      <c r="HDA50" s="134"/>
      <c r="HDB50" s="134"/>
      <c r="HDC50" s="134"/>
      <c r="HDD50" s="134"/>
      <c r="HDE50" s="134"/>
      <c r="HDF50" s="134"/>
      <c r="HDG50" s="134"/>
      <c r="HDH50" s="134"/>
      <c r="HDI50" s="134"/>
      <c r="HDJ50" s="134"/>
      <c r="HDK50" s="134"/>
      <c r="HDL50" s="134"/>
      <c r="HDM50" s="134"/>
      <c r="HDN50" s="134"/>
      <c r="HDO50" s="134"/>
      <c r="HDP50" s="134"/>
      <c r="HDQ50" s="134"/>
      <c r="HDR50" s="134"/>
      <c r="HDS50" s="134"/>
      <c r="HDT50" s="134"/>
      <c r="HDU50" s="134"/>
      <c r="HDV50" s="134"/>
      <c r="HDW50" s="134"/>
      <c r="HDX50" s="134"/>
      <c r="HDY50" s="134"/>
      <c r="HDZ50" s="134"/>
      <c r="HEA50" s="134"/>
      <c r="HEB50" s="134"/>
      <c r="HEC50" s="134"/>
      <c r="HED50" s="134"/>
      <c r="HEE50" s="134"/>
      <c r="HEF50" s="134"/>
      <c r="HEG50" s="134"/>
      <c r="HEH50" s="134"/>
      <c r="HEI50" s="134"/>
      <c r="HEJ50" s="134"/>
      <c r="HEK50" s="134"/>
      <c r="HEL50" s="134"/>
      <c r="HEM50" s="134"/>
      <c r="HEN50" s="134"/>
      <c r="HEO50" s="134"/>
      <c r="HEP50" s="134"/>
      <c r="HEQ50" s="134"/>
      <c r="HER50" s="134"/>
      <c r="HES50" s="134"/>
      <c r="HET50" s="134"/>
      <c r="HEU50" s="134"/>
      <c r="HEV50" s="134"/>
      <c r="HEW50" s="134"/>
      <c r="HEX50" s="134"/>
      <c r="HEY50" s="134"/>
      <c r="HEZ50" s="134"/>
      <c r="HFA50" s="134"/>
      <c r="HFB50" s="134"/>
      <c r="HFC50" s="134"/>
      <c r="HFD50" s="134"/>
      <c r="HFE50" s="134"/>
      <c r="HFF50" s="134"/>
      <c r="HFG50" s="134"/>
      <c r="HFH50" s="134"/>
      <c r="HFI50" s="134"/>
      <c r="HFJ50" s="134"/>
      <c r="HFK50" s="134"/>
      <c r="HFL50" s="134"/>
      <c r="HFM50" s="134"/>
      <c r="HFN50" s="134"/>
      <c r="HFO50" s="134"/>
      <c r="HFP50" s="134"/>
      <c r="HFQ50" s="134"/>
      <c r="HFR50" s="134"/>
      <c r="HFS50" s="134"/>
      <c r="HFT50" s="134"/>
      <c r="HFU50" s="134"/>
      <c r="HFV50" s="134"/>
      <c r="HFW50" s="134"/>
      <c r="HFX50" s="134"/>
      <c r="HFY50" s="134"/>
      <c r="HFZ50" s="134"/>
      <c r="HGA50" s="134"/>
      <c r="HGB50" s="134"/>
      <c r="HGC50" s="134"/>
      <c r="HGD50" s="134"/>
      <c r="HGE50" s="134"/>
      <c r="HGF50" s="134"/>
      <c r="HGG50" s="134"/>
      <c r="HGH50" s="134"/>
      <c r="HGI50" s="134"/>
      <c r="HGJ50" s="134"/>
      <c r="HGK50" s="134"/>
      <c r="HGL50" s="134"/>
      <c r="HGM50" s="134"/>
      <c r="HGN50" s="134"/>
      <c r="HGO50" s="134"/>
      <c r="HGP50" s="134"/>
      <c r="HGQ50" s="134"/>
      <c r="HGR50" s="134"/>
      <c r="HGS50" s="134"/>
      <c r="HGT50" s="134"/>
      <c r="HGU50" s="134"/>
      <c r="HGV50" s="134"/>
      <c r="HGW50" s="134"/>
      <c r="HGX50" s="134"/>
      <c r="HGY50" s="134"/>
      <c r="HGZ50" s="134"/>
      <c r="HHA50" s="134"/>
      <c r="HHB50" s="134"/>
      <c r="HHC50" s="134"/>
      <c r="HHD50" s="134"/>
      <c r="HHE50" s="134"/>
      <c r="HHF50" s="134"/>
      <c r="HHG50" s="134"/>
      <c r="HHH50" s="134"/>
      <c r="HHI50" s="134"/>
      <c r="HHJ50" s="134"/>
      <c r="HHK50" s="134"/>
      <c r="HHL50" s="134"/>
      <c r="HHM50" s="134"/>
      <c r="HHN50" s="134"/>
      <c r="HHO50" s="134"/>
      <c r="HHP50" s="134"/>
      <c r="HHQ50" s="134"/>
      <c r="HHR50" s="134"/>
      <c r="HHS50" s="134"/>
      <c r="HHT50" s="134"/>
      <c r="HHU50" s="134"/>
      <c r="HHV50" s="134"/>
      <c r="HHW50" s="134"/>
      <c r="HHX50" s="134"/>
      <c r="HHY50" s="134"/>
      <c r="HHZ50" s="134"/>
      <c r="HIA50" s="134"/>
      <c r="HIB50" s="134"/>
      <c r="HIC50" s="134"/>
      <c r="HID50" s="134"/>
      <c r="HIE50" s="134"/>
      <c r="HIF50" s="134"/>
      <c r="HIG50" s="134"/>
      <c r="HIH50" s="134"/>
      <c r="HII50" s="134"/>
      <c r="HIJ50" s="134"/>
      <c r="HIK50" s="134"/>
      <c r="HIL50" s="134"/>
      <c r="HIM50" s="134"/>
      <c r="HIN50" s="134"/>
      <c r="HIO50" s="134"/>
      <c r="HIP50" s="134"/>
      <c r="HIQ50" s="134"/>
      <c r="HIR50" s="134"/>
      <c r="HIS50" s="134"/>
      <c r="HIT50" s="134"/>
      <c r="HIU50" s="134"/>
      <c r="HIV50" s="134"/>
      <c r="HIW50" s="134"/>
      <c r="HIX50" s="134"/>
      <c r="HIY50" s="134"/>
      <c r="HIZ50" s="134"/>
      <c r="HJA50" s="134"/>
      <c r="HJB50" s="134"/>
      <c r="HJC50" s="134"/>
      <c r="HJD50" s="134"/>
      <c r="HJE50" s="134"/>
      <c r="HJF50" s="134"/>
      <c r="HJG50" s="134"/>
      <c r="HJH50" s="134"/>
      <c r="HJI50" s="134"/>
      <c r="HJJ50" s="134"/>
      <c r="HJK50" s="134"/>
      <c r="HJL50" s="134"/>
      <c r="HJM50" s="134"/>
      <c r="HJN50" s="134"/>
      <c r="HJO50" s="134"/>
      <c r="HJP50" s="134"/>
      <c r="HJQ50" s="134"/>
      <c r="HJR50" s="134"/>
      <c r="HJS50" s="134"/>
      <c r="HJT50" s="134"/>
      <c r="HJU50" s="134"/>
      <c r="HJV50" s="134"/>
      <c r="HJW50" s="134"/>
      <c r="HJX50" s="134"/>
      <c r="HJY50" s="134"/>
      <c r="HJZ50" s="134"/>
      <c r="HKA50" s="134"/>
      <c r="HKB50" s="134"/>
      <c r="HKC50" s="134"/>
      <c r="HKD50" s="134"/>
      <c r="HKE50" s="134"/>
      <c r="HKF50" s="134"/>
      <c r="HKG50" s="134"/>
      <c r="HKH50" s="134"/>
      <c r="HKI50" s="134"/>
      <c r="HKJ50" s="134"/>
      <c r="HKK50" s="134"/>
      <c r="HKL50" s="134"/>
      <c r="HKM50" s="134"/>
      <c r="HKN50" s="134"/>
      <c r="HKO50" s="134"/>
      <c r="HKP50" s="134"/>
      <c r="HKQ50" s="134"/>
      <c r="HKR50" s="134"/>
      <c r="HKS50" s="134"/>
      <c r="HKT50" s="134"/>
      <c r="HKU50" s="134"/>
      <c r="HKV50" s="134"/>
      <c r="HKW50" s="134"/>
      <c r="HKX50" s="134"/>
      <c r="HKY50" s="134"/>
      <c r="HKZ50" s="134"/>
      <c r="HLA50" s="134"/>
      <c r="HLB50" s="134"/>
      <c r="HLC50" s="134"/>
      <c r="HLD50" s="134"/>
      <c r="HLE50" s="134"/>
      <c r="HLF50" s="134"/>
      <c r="HLG50" s="134"/>
      <c r="HLH50" s="134"/>
      <c r="HLI50" s="134"/>
      <c r="HLJ50" s="134"/>
      <c r="HLK50" s="134"/>
      <c r="HLL50" s="134"/>
      <c r="HLM50" s="134"/>
      <c r="HLN50" s="134"/>
      <c r="HLO50" s="134"/>
      <c r="HLP50" s="134"/>
      <c r="HLQ50" s="134"/>
      <c r="HLR50" s="134"/>
      <c r="HLS50" s="134"/>
      <c r="HLT50" s="134"/>
      <c r="HLU50" s="134"/>
      <c r="HLV50" s="134"/>
      <c r="HLW50" s="134"/>
      <c r="HLX50" s="134"/>
      <c r="HLY50" s="134"/>
      <c r="HLZ50" s="134"/>
      <c r="HMA50" s="134"/>
      <c r="HMB50" s="134"/>
      <c r="HMC50" s="134"/>
      <c r="HMD50" s="134"/>
      <c r="HME50" s="134"/>
      <c r="HMF50" s="134"/>
      <c r="HMG50" s="134"/>
      <c r="HMH50" s="134"/>
      <c r="HMI50" s="134"/>
      <c r="HMJ50" s="134"/>
      <c r="HMK50" s="134"/>
      <c r="HML50" s="134"/>
      <c r="HMM50" s="134"/>
      <c r="HMN50" s="134"/>
      <c r="HMO50" s="134"/>
      <c r="HMP50" s="134"/>
      <c r="HMQ50" s="134"/>
      <c r="HMR50" s="134"/>
      <c r="HMS50" s="134"/>
      <c r="HMT50" s="134"/>
      <c r="HMU50" s="134"/>
      <c r="HMV50" s="134"/>
      <c r="HMW50" s="134"/>
      <c r="HMX50" s="134"/>
      <c r="HMY50" s="134"/>
      <c r="HMZ50" s="134"/>
      <c r="HNA50" s="134"/>
      <c r="HNB50" s="134"/>
      <c r="HNC50" s="134"/>
      <c r="HND50" s="134"/>
      <c r="HNE50" s="134"/>
      <c r="HNF50" s="134"/>
      <c r="HNG50" s="134"/>
      <c r="HNH50" s="134"/>
      <c r="HNI50" s="134"/>
      <c r="HNJ50" s="134"/>
      <c r="HNK50" s="134"/>
      <c r="HNL50" s="134"/>
      <c r="HNM50" s="134"/>
      <c r="HNN50" s="134"/>
      <c r="HNO50" s="134"/>
      <c r="HNP50" s="134"/>
      <c r="HNQ50" s="134"/>
      <c r="HNR50" s="134"/>
      <c r="HNS50" s="134"/>
      <c r="HNT50" s="134"/>
      <c r="HNU50" s="134"/>
      <c r="HNV50" s="134"/>
      <c r="HNW50" s="134"/>
      <c r="HNX50" s="134"/>
      <c r="HNY50" s="134"/>
      <c r="HNZ50" s="134"/>
      <c r="HOA50" s="134"/>
      <c r="HOB50" s="134"/>
      <c r="HOC50" s="134"/>
      <c r="HOD50" s="134"/>
      <c r="HOE50" s="134"/>
      <c r="HOF50" s="134"/>
      <c r="HOG50" s="134"/>
      <c r="HOH50" s="134"/>
      <c r="HOI50" s="134"/>
      <c r="HOJ50" s="134"/>
      <c r="HOK50" s="134"/>
      <c r="HOL50" s="134"/>
      <c r="HOM50" s="134"/>
      <c r="HON50" s="134"/>
      <c r="HOO50" s="134"/>
      <c r="HOP50" s="134"/>
      <c r="HOQ50" s="134"/>
      <c r="HOR50" s="134"/>
      <c r="HOS50" s="134"/>
      <c r="HOT50" s="134"/>
      <c r="HOU50" s="134"/>
      <c r="HOV50" s="134"/>
      <c r="HOW50" s="134"/>
      <c r="HOX50" s="134"/>
      <c r="HOY50" s="134"/>
      <c r="HOZ50" s="134"/>
      <c r="HPA50" s="134"/>
      <c r="HPB50" s="134"/>
      <c r="HPC50" s="134"/>
      <c r="HPD50" s="134"/>
      <c r="HPE50" s="134"/>
      <c r="HPF50" s="134"/>
      <c r="HPG50" s="134"/>
      <c r="HPH50" s="134"/>
      <c r="HPI50" s="134"/>
      <c r="HPJ50" s="134"/>
      <c r="HPK50" s="134"/>
      <c r="HPL50" s="134"/>
      <c r="HPM50" s="134"/>
      <c r="HPN50" s="134"/>
      <c r="HPO50" s="134"/>
      <c r="HPP50" s="134"/>
      <c r="HPQ50" s="134"/>
      <c r="HPR50" s="134"/>
      <c r="HPS50" s="134"/>
      <c r="HPT50" s="134"/>
      <c r="HPU50" s="134"/>
      <c r="HPV50" s="134"/>
      <c r="HPW50" s="134"/>
      <c r="HPX50" s="134"/>
      <c r="HPY50" s="134"/>
      <c r="HPZ50" s="134"/>
      <c r="HQA50" s="134"/>
      <c r="HQB50" s="134"/>
      <c r="HQC50" s="134"/>
      <c r="HQD50" s="134"/>
      <c r="HQE50" s="134"/>
      <c r="HQF50" s="134"/>
      <c r="HQG50" s="134"/>
      <c r="HQH50" s="134"/>
      <c r="HQI50" s="134"/>
      <c r="HQJ50" s="134"/>
      <c r="HQK50" s="134"/>
      <c r="HQL50" s="134"/>
      <c r="HQM50" s="134"/>
      <c r="HQN50" s="134"/>
      <c r="HQO50" s="134"/>
      <c r="HQP50" s="134"/>
      <c r="HQQ50" s="134"/>
      <c r="HQR50" s="134"/>
      <c r="HQS50" s="134"/>
      <c r="HQT50" s="134"/>
      <c r="HQU50" s="134"/>
      <c r="HQV50" s="134"/>
      <c r="HQW50" s="134"/>
      <c r="HQX50" s="134"/>
      <c r="HQY50" s="134"/>
      <c r="HQZ50" s="134"/>
      <c r="HRA50" s="134"/>
      <c r="HRB50" s="134"/>
      <c r="HRC50" s="134"/>
      <c r="HRD50" s="134"/>
      <c r="HRE50" s="134"/>
      <c r="HRF50" s="134"/>
      <c r="HRG50" s="134"/>
      <c r="HRH50" s="134"/>
      <c r="HRI50" s="134"/>
      <c r="HRJ50" s="134"/>
      <c r="HRK50" s="134"/>
      <c r="HRL50" s="134"/>
      <c r="HRM50" s="134"/>
      <c r="HRN50" s="134"/>
      <c r="HRO50" s="134"/>
      <c r="HRP50" s="134"/>
      <c r="HRQ50" s="134"/>
      <c r="HRR50" s="134"/>
      <c r="HRS50" s="134"/>
      <c r="HRT50" s="134"/>
      <c r="HRU50" s="134"/>
      <c r="HRV50" s="134"/>
      <c r="HRW50" s="134"/>
      <c r="HRX50" s="134"/>
      <c r="HRY50" s="134"/>
      <c r="HRZ50" s="134"/>
      <c r="HSA50" s="134"/>
      <c r="HSB50" s="134"/>
      <c r="HSC50" s="134"/>
      <c r="HSD50" s="134"/>
      <c r="HSE50" s="134"/>
      <c r="HSF50" s="134"/>
      <c r="HSG50" s="134"/>
      <c r="HSH50" s="134"/>
      <c r="HSI50" s="134"/>
      <c r="HSJ50" s="134"/>
      <c r="HSK50" s="134"/>
      <c r="HSL50" s="134"/>
      <c r="HSM50" s="134"/>
      <c r="HSN50" s="134"/>
      <c r="HSO50" s="134"/>
      <c r="HSP50" s="134"/>
      <c r="HSQ50" s="134"/>
      <c r="HSR50" s="134"/>
      <c r="HSS50" s="134"/>
      <c r="HST50" s="134"/>
      <c r="HSU50" s="134"/>
      <c r="HSV50" s="134"/>
      <c r="HSW50" s="134"/>
      <c r="HSX50" s="134"/>
      <c r="HSY50" s="134"/>
      <c r="HSZ50" s="134"/>
      <c r="HTA50" s="134"/>
      <c r="HTB50" s="134"/>
      <c r="HTC50" s="134"/>
      <c r="HTD50" s="134"/>
      <c r="HTE50" s="134"/>
      <c r="HTF50" s="134"/>
      <c r="HTG50" s="134"/>
      <c r="HTH50" s="134"/>
      <c r="HTI50" s="134"/>
      <c r="HTJ50" s="134"/>
      <c r="HTK50" s="134"/>
      <c r="HTL50" s="134"/>
      <c r="HTM50" s="134"/>
      <c r="HTN50" s="134"/>
      <c r="HTO50" s="134"/>
      <c r="HTP50" s="134"/>
      <c r="HTQ50" s="134"/>
      <c r="HTR50" s="134"/>
      <c r="HTS50" s="134"/>
      <c r="HTT50" s="134"/>
      <c r="HTU50" s="134"/>
      <c r="HTV50" s="134"/>
      <c r="HTW50" s="134"/>
      <c r="HTX50" s="134"/>
      <c r="HTY50" s="134"/>
      <c r="HTZ50" s="134"/>
      <c r="HUA50" s="134"/>
      <c r="HUB50" s="134"/>
      <c r="HUC50" s="134"/>
      <c r="HUD50" s="134"/>
      <c r="HUE50" s="134"/>
      <c r="HUF50" s="134"/>
      <c r="HUG50" s="134"/>
      <c r="HUH50" s="134"/>
      <c r="HUI50" s="134"/>
      <c r="HUJ50" s="134"/>
      <c r="HUK50" s="134"/>
      <c r="HUL50" s="134"/>
      <c r="HUM50" s="134"/>
      <c r="HUN50" s="134"/>
      <c r="HUO50" s="134"/>
      <c r="HUP50" s="134"/>
      <c r="HUQ50" s="134"/>
      <c r="HUR50" s="134"/>
      <c r="HUS50" s="134"/>
      <c r="HUT50" s="134"/>
      <c r="HUU50" s="134"/>
      <c r="HUV50" s="134"/>
      <c r="HUW50" s="134"/>
      <c r="HUX50" s="134"/>
      <c r="HUY50" s="134"/>
      <c r="HUZ50" s="134"/>
      <c r="HVA50" s="134"/>
      <c r="HVB50" s="134"/>
      <c r="HVC50" s="134"/>
      <c r="HVD50" s="134"/>
      <c r="HVE50" s="134"/>
      <c r="HVF50" s="134"/>
      <c r="HVG50" s="134"/>
      <c r="HVH50" s="134"/>
      <c r="HVI50" s="134"/>
      <c r="HVJ50" s="134"/>
      <c r="HVK50" s="134"/>
      <c r="HVL50" s="134"/>
      <c r="HVM50" s="134"/>
      <c r="HVN50" s="134"/>
      <c r="HVO50" s="134"/>
      <c r="HVP50" s="134"/>
      <c r="HVQ50" s="134"/>
      <c r="HVR50" s="134"/>
      <c r="HVS50" s="134"/>
      <c r="HVT50" s="134"/>
      <c r="HVU50" s="134"/>
      <c r="HVV50" s="134"/>
      <c r="HVW50" s="134"/>
      <c r="HVX50" s="134"/>
      <c r="HVY50" s="134"/>
      <c r="HVZ50" s="134"/>
      <c r="HWA50" s="134"/>
      <c r="HWB50" s="134"/>
      <c r="HWC50" s="134"/>
      <c r="HWD50" s="134"/>
      <c r="HWE50" s="134"/>
      <c r="HWF50" s="134"/>
      <c r="HWG50" s="134"/>
      <c r="HWH50" s="134"/>
      <c r="HWI50" s="134"/>
      <c r="HWJ50" s="134"/>
      <c r="HWK50" s="134"/>
      <c r="HWL50" s="134"/>
      <c r="HWM50" s="134"/>
      <c r="HWN50" s="134"/>
      <c r="HWO50" s="134"/>
      <c r="HWP50" s="134"/>
      <c r="HWQ50" s="134"/>
      <c r="HWR50" s="134"/>
      <c r="HWS50" s="134"/>
      <c r="HWT50" s="134"/>
      <c r="HWU50" s="134"/>
      <c r="HWV50" s="134"/>
      <c r="HWW50" s="134"/>
      <c r="HWX50" s="134"/>
      <c r="HWY50" s="134"/>
      <c r="HWZ50" s="134"/>
      <c r="HXA50" s="134"/>
      <c r="HXB50" s="134"/>
      <c r="HXC50" s="134"/>
      <c r="HXD50" s="134"/>
      <c r="HXE50" s="134"/>
      <c r="HXF50" s="134"/>
      <c r="HXG50" s="134"/>
      <c r="HXH50" s="134"/>
      <c r="HXI50" s="134"/>
      <c r="HXJ50" s="134"/>
      <c r="HXK50" s="134"/>
      <c r="HXL50" s="134"/>
      <c r="HXM50" s="134"/>
      <c r="HXN50" s="134"/>
      <c r="HXO50" s="134"/>
      <c r="HXP50" s="134"/>
      <c r="HXQ50" s="134"/>
      <c r="HXR50" s="134"/>
      <c r="HXS50" s="134"/>
      <c r="HXT50" s="134"/>
      <c r="HXU50" s="134"/>
      <c r="HXV50" s="134"/>
      <c r="HXW50" s="134"/>
      <c r="HXX50" s="134"/>
      <c r="HXY50" s="134"/>
      <c r="HXZ50" s="134"/>
      <c r="HYA50" s="134"/>
      <c r="HYB50" s="134"/>
      <c r="HYC50" s="134"/>
      <c r="HYD50" s="134"/>
      <c r="HYE50" s="134"/>
      <c r="HYF50" s="134"/>
      <c r="HYG50" s="134"/>
      <c r="HYH50" s="134"/>
      <c r="HYI50" s="134"/>
      <c r="HYJ50" s="134"/>
      <c r="HYK50" s="134"/>
      <c r="HYL50" s="134"/>
      <c r="HYM50" s="134"/>
      <c r="HYN50" s="134"/>
      <c r="HYO50" s="134"/>
      <c r="HYP50" s="134"/>
      <c r="HYQ50" s="134"/>
      <c r="HYR50" s="134"/>
      <c r="HYS50" s="134"/>
      <c r="HYT50" s="134"/>
      <c r="HYU50" s="134"/>
      <c r="HYV50" s="134"/>
      <c r="HYW50" s="134"/>
      <c r="HYX50" s="134"/>
      <c r="HYY50" s="134"/>
      <c r="HYZ50" s="134"/>
      <c r="HZA50" s="134"/>
      <c r="HZB50" s="134"/>
      <c r="HZC50" s="134"/>
      <c r="HZD50" s="134"/>
      <c r="HZE50" s="134"/>
      <c r="HZF50" s="134"/>
      <c r="HZG50" s="134"/>
      <c r="HZH50" s="134"/>
      <c r="HZI50" s="134"/>
      <c r="HZJ50" s="134"/>
      <c r="HZK50" s="134"/>
      <c r="HZL50" s="134"/>
      <c r="HZM50" s="134"/>
      <c r="HZN50" s="134"/>
      <c r="HZO50" s="134"/>
      <c r="HZP50" s="134"/>
      <c r="HZQ50" s="134"/>
      <c r="HZR50" s="134"/>
      <c r="HZS50" s="134"/>
      <c r="HZT50" s="134"/>
      <c r="HZU50" s="134"/>
      <c r="HZV50" s="134"/>
      <c r="HZW50" s="134"/>
      <c r="HZX50" s="134"/>
      <c r="HZY50" s="134"/>
      <c r="HZZ50" s="134"/>
      <c r="IAA50" s="134"/>
      <c r="IAB50" s="134"/>
      <c r="IAC50" s="134"/>
      <c r="IAD50" s="134"/>
      <c r="IAE50" s="134"/>
      <c r="IAF50" s="134"/>
      <c r="IAG50" s="134"/>
      <c r="IAH50" s="134"/>
      <c r="IAI50" s="134"/>
      <c r="IAJ50" s="134"/>
      <c r="IAK50" s="134"/>
      <c r="IAL50" s="134"/>
      <c r="IAM50" s="134"/>
      <c r="IAN50" s="134"/>
      <c r="IAO50" s="134"/>
      <c r="IAP50" s="134"/>
      <c r="IAQ50" s="134"/>
      <c r="IAR50" s="134"/>
      <c r="IAS50" s="134"/>
      <c r="IAT50" s="134"/>
      <c r="IAU50" s="134"/>
      <c r="IAV50" s="134"/>
      <c r="IAW50" s="134"/>
      <c r="IAX50" s="134"/>
      <c r="IAY50" s="134"/>
      <c r="IAZ50" s="134"/>
      <c r="IBA50" s="134"/>
      <c r="IBB50" s="134"/>
      <c r="IBC50" s="134"/>
      <c r="IBD50" s="134"/>
      <c r="IBE50" s="134"/>
      <c r="IBF50" s="134"/>
      <c r="IBG50" s="134"/>
      <c r="IBH50" s="134"/>
      <c r="IBI50" s="134"/>
      <c r="IBJ50" s="134"/>
      <c r="IBK50" s="134"/>
      <c r="IBL50" s="134"/>
      <c r="IBM50" s="134"/>
      <c r="IBN50" s="134"/>
      <c r="IBO50" s="134"/>
      <c r="IBP50" s="134"/>
      <c r="IBQ50" s="134"/>
      <c r="IBR50" s="134"/>
      <c r="IBS50" s="134"/>
      <c r="IBT50" s="134"/>
      <c r="IBU50" s="134"/>
      <c r="IBV50" s="134"/>
      <c r="IBW50" s="134"/>
      <c r="IBX50" s="134"/>
      <c r="IBY50" s="134"/>
      <c r="IBZ50" s="134"/>
      <c r="ICA50" s="134"/>
      <c r="ICB50" s="134"/>
      <c r="ICC50" s="134"/>
      <c r="ICD50" s="134"/>
      <c r="ICE50" s="134"/>
      <c r="ICF50" s="134"/>
      <c r="ICG50" s="134"/>
      <c r="ICH50" s="134"/>
      <c r="ICI50" s="134"/>
      <c r="ICJ50" s="134"/>
      <c r="ICK50" s="134"/>
      <c r="ICL50" s="134"/>
      <c r="ICM50" s="134"/>
      <c r="ICN50" s="134"/>
      <c r="ICO50" s="134"/>
      <c r="ICP50" s="134"/>
      <c r="ICQ50" s="134"/>
      <c r="ICR50" s="134"/>
      <c r="ICS50" s="134"/>
      <c r="ICT50" s="134"/>
      <c r="ICU50" s="134"/>
      <c r="ICV50" s="134"/>
      <c r="ICW50" s="134"/>
      <c r="ICX50" s="134"/>
      <c r="ICY50" s="134"/>
      <c r="ICZ50" s="134"/>
      <c r="IDA50" s="134"/>
      <c r="IDB50" s="134"/>
      <c r="IDC50" s="134"/>
      <c r="IDD50" s="134"/>
      <c r="IDE50" s="134"/>
      <c r="IDF50" s="134"/>
      <c r="IDG50" s="134"/>
      <c r="IDH50" s="134"/>
      <c r="IDI50" s="134"/>
      <c r="IDJ50" s="134"/>
      <c r="IDK50" s="134"/>
      <c r="IDL50" s="134"/>
      <c r="IDM50" s="134"/>
      <c r="IDN50" s="134"/>
      <c r="IDO50" s="134"/>
      <c r="IDP50" s="134"/>
      <c r="IDQ50" s="134"/>
      <c r="IDR50" s="134"/>
      <c r="IDS50" s="134"/>
      <c r="IDT50" s="134"/>
      <c r="IDU50" s="134"/>
      <c r="IDV50" s="134"/>
      <c r="IDW50" s="134"/>
      <c r="IDX50" s="134"/>
      <c r="IDY50" s="134"/>
      <c r="IDZ50" s="134"/>
      <c r="IEA50" s="134"/>
      <c r="IEB50" s="134"/>
      <c r="IEC50" s="134"/>
      <c r="IED50" s="134"/>
      <c r="IEE50" s="134"/>
      <c r="IEF50" s="134"/>
      <c r="IEG50" s="134"/>
      <c r="IEH50" s="134"/>
      <c r="IEI50" s="134"/>
      <c r="IEJ50" s="134"/>
      <c r="IEK50" s="134"/>
      <c r="IEL50" s="134"/>
      <c r="IEM50" s="134"/>
      <c r="IEN50" s="134"/>
      <c r="IEO50" s="134"/>
      <c r="IEP50" s="134"/>
      <c r="IEQ50" s="134"/>
      <c r="IER50" s="134"/>
      <c r="IES50" s="134"/>
      <c r="IET50" s="134"/>
      <c r="IEU50" s="134"/>
      <c r="IEV50" s="134"/>
      <c r="IEW50" s="134"/>
      <c r="IEX50" s="134"/>
      <c r="IEY50" s="134"/>
      <c r="IEZ50" s="134"/>
      <c r="IFA50" s="134"/>
      <c r="IFB50" s="134"/>
      <c r="IFC50" s="134"/>
      <c r="IFD50" s="134"/>
      <c r="IFE50" s="134"/>
      <c r="IFF50" s="134"/>
      <c r="IFG50" s="134"/>
      <c r="IFH50" s="134"/>
      <c r="IFI50" s="134"/>
      <c r="IFJ50" s="134"/>
      <c r="IFK50" s="134"/>
      <c r="IFL50" s="134"/>
      <c r="IFM50" s="134"/>
      <c r="IFN50" s="134"/>
      <c r="IFO50" s="134"/>
      <c r="IFP50" s="134"/>
      <c r="IFQ50" s="134"/>
      <c r="IFR50" s="134"/>
      <c r="IFS50" s="134"/>
      <c r="IFT50" s="134"/>
      <c r="IFU50" s="134"/>
      <c r="IFV50" s="134"/>
      <c r="IFW50" s="134"/>
      <c r="IFX50" s="134"/>
      <c r="IFY50" s="134"/>
      <c r="IFZ50" s="134"/>
      <c r="IGA50" s="134"/>
      <c r="IGB50" s="134"/>
      <c r="IGC50" s="134"/>
      <c r="IGD50" s="134"/>
      <c r="IGE50" s="134"/>
      <c r="IGF50" s="134"/>
      <c r="IGG50" s="134"/>
      <c r="IGH50" s="134"/>
      <c r="IGI50" s="134"/>
      <c r="IGJ50" s="134"/>
      <c r="IGK50" s="134"/>
      <c r="IGL50" s="134"/>
      <c r="IGM50" s="134"/>
      <c r="IGN50" s="134"/>
      <c r="IGO50" s="134"/>
      <c r="IGP50" s="134"/>
      <c r="IGQ50" s="134"/>
      <c r="IGR50" s="134"/>
      <c r="IGS50" s="134"/>
      <c r="IGT50" s="134"/>
      <c r="IGU50" s="134"/>
      <c r="IGV50" s="134"/>
      <c r="IGW50" s="134"/>
      <c r="IGX50" s="134"/>
      <c r="IGY50" s="134"/>
      <c r="IGZ50" s="134"/>
      <c r="IHA50" s="134"/>
      <c r="IHB50" s="134"/>
      <c r="IHC50" s="134"/>
      <c r="IHD50" s="134"/>
      <c r="IHE50" s="134"/>
      <c r="IHF50" s="134"/>
      <c r="IHG50" s="134"/>
      <c r="IHH50" s="134"/>
      <c r="IHI50" s="134"/>
      <c r="IHJ50" s="134"/>
      <c r="IHK50" s="134"/>
      <c r="IHL50" s="134"/>
      <c r="IHM50" s="134"/>
      <c r="IHN50" s="134"/>
      <c r="IHO50" s="134"/>
      <c r="IHP50" s="134"/>
      <c r="IHQ50" s="134"/>
      <c r="IHR50" s="134"/>
      <c r="IHS50" s="134"/>
      <c r="IHT50" s="134"/>
      <c r="IHU50" s="134"/>
      <c r="IHV50" s="134"/>
      <c r="IHW50" s="134"/>
      <c r="IHX50" s="134"/>
      <c r="IHY50" s="134"/>
      <c r="IHZ50" s="134"/>
      <c r="IIA50" s="134"/>
      <c r="IIB50" s="134"/>
      <c r="IIC50" s="134"/>
      <c r="IID50" s="134"/>
      <c r="IIE50" s="134"/>
      <c r="IIF50" s="134"/>
      <c r="IIG50" s="134"/>
      <c r="IIH50" s="134"/>
      <c r="III50" s="134"/>
      <c r="IIJ50" s="134"/>
      <c r="IIK50" s="134"/>
      <c r="IIL50" s="134"/>
      <c r="IIM50" s="134"/>
      <c r="IIN50" s="134"/>
      <c r="IIO50" s="134"/>
      <c r="IIP50" s="134"/>
      <c r="IIQ50" s="134"/>
      <c r="IIR50" s="134"/>
      <c r="IIS50" s="134"/>
      <c r="IIT50" s="134"/>
      <c r="IIU50" s="134"/>
      <c r="IIV50" s="134"/>
      <c r="IIW50" s="134"/>
      <c r="IIX50" s="134"/>
      <c r="IIY50" s="134"/>
      <c r="IIZ50" s="134"/>
      <c r="IJA50" s="134"/>
      <c r="IJB50" s="134"/>
      <c r="IJC50" s="134"/>
      <c r="IJD50" s="134"/>
      <c r="IJE50" s="134"/>
      <c r="IJF50" s="134"/>
      <c r="IJG50" s="134"/>
      <c r="IJH50" s="134"/>
      <c r="IJI50" s="134"/>
      <c r="IJJ50" s="134"/>
      <c r="IJK50" s="134"/>
      <c r="IJL50" s="134"/>
      <c r="IJM50" s="134"/>
      <c r="IJN50" s="134"/>
      <c r="IJO50" s="134"/>
      <c r="IJP50" s="134"/>
      <c r="IJQ50" s="134"/>
      <c r="IJR50" s="134"/>
      <c r="IJS50" s="134"/>
      <c r="IJT50" s="134"/>
      <c r="IJU50" s="134"/>
      <c r="IJV50" s="134"/>
      <c r="IJW50" s="134"/>
      <c r="IJX50" s="134"/>
      <c r="IJY50" s="134"/>
      <c r="IJZ50" s="134"/>
      <c r="IKA50" s="134"/>
      <c r="IKB50" s="134"/>
      <c r="IKC50" s="134"/>
      <c r="IKD50" s="134"/>
      <c r="IKE50" s="134"/>
      <c r="IKF50" s="134"/>
      <c r="IKG50" s="134"/>
      <c r="IKH50" s="134"/>
      <c r="IKI50" s="134"/>
      <c r="IKJ50" s="134"/>
      <c r="IKK50" s="134"/>
      <c r="IKL50" s="134"/>
      <c r="IKM50" s="134"/>
      <c r="IKN50" s="134"/>
      <c r="IKO50" s="134"/>
      <c r="IKP50" s="134"/>
      <c r="IKQ50" s="134"/>
      <c r="IKR50" s="134"/>
      <c r="IKS50" s="134"/>
      <c r="IKT50" s="134"/>
      <c r="IKU50" s="134"/>
      <c r="IKV50" s="134"/>
      <c r="IKW50" s="134"/>
      <c r="IKX50" s="134"/>
      <c r="IKY50" s="134"/>
      <c r="IKZ50" s="134"/>
      <c r="ILA50" s="134"/>
      <c r="ILB50" s="134"/>
      <c r="ILC50" s="134"/>
      <c r="ILD50" s="134"/>
      <c r="ILE50" s="134"/>
      <c r="ILF50" s="134"/>
      <c r="ILG50" s="134"/>
      <c r="ILH50" s="134"/>
      <c r="ILI50" s="134"/>
      <c r="ILJ50" s="134"/>
      <c r="ILK50" s="134"/>
      <c r="ILL50" s="134"/>
      <c r="ILM50" s="134"/>
      <c r="ILN50" s="134"/>
      <c r="ILO50" s="134"/>
      <c r="ILP50" s="134"/>
      <c r="ILQ50" s="134"/>
      <c r="ILR50" s="134"/>
      <c r="ILS50" s="134"/>
      <c r="ILT50" s="134"/>
      <c r="ILU50" s="134"/>
      <c r="ILV50" s="134"/>
      <c r="ILW50" s="134"/>
      <c r="ILX50" s="134"/>
      <c r="ILY50" s="134"/>
      <c r="ILZ50" s="134"/>
      <c r="IMA50" s="134"/>
      <c r="IMB50" s="134"/>
      <c r="IMC50" s="134"/>
      <c r="IMD50" s="134"/>
      <c r="IME50" s="134"/>
      <c r="IMF50" s="134"/>
      <c r="IMG50" s="134"/>
      <c r="IMH50" s="134"/>
      <c r="IMI50" s="134"/>
      <c r="IMJ50" s="134"/>
      <c r="IMK50" s="134"/>
      <c r="IML50" s="134"/>
      <c r="IMM50" s="134"/>
      <c r="IMN50" s="134"/>
      <c r="IMO50" s="134"/>
      <c r="IMP50" s="134"/>
      <c r="IMQ50" s="134"/>
      <c r="IMR50" s="134"/>
      <c r="IMS50" s="134"/>
      <c r="IMT50" s="134"/>
      <c r="IMU50" s="134"/>
      <c r="IMV50" s="134"/>
      <c r="IMW50" s="134"/>
      <c r="IMX50" s="134"/>
      <c r="IMY50" s="134"/>
      <c r="IMZ50" s="134"/>
      <c r="INA50" s="134"/>
      <c r="INB50" s="134"/>
      <c r="INC50" s="134"/>
      <c r="IND50" s="134"/>
      <c r="INE50" s="134"/>
      <c r="INF50" s="134"/>
      <c r="ING50" s="134"/>
      <c r="INH50" s="134"/>
      <c r="INI50" s="134"/>
      <c r="INJ50" s="134"/>
      <c r="INK50" s="134"/>
      <c r="INL50" s="134"/>
      <c r="INM50" s="134"/>
      <c r="INN50" s="134"/>
      <c r="INO50" s="134"/>
      <c r="INP50" s="134"/>
      <c r="INQ50" s="134"/>
      <c r="INR50" s="134"/>
      <c r="INS50" s="134"/>
      <c r="INT50" s="134"/>
      <c r="INU50" s="134"/>
      <c r="INV50" s="134"/>
      <c r="INW50" s="134"/>
      <c r="INX50" s="134"/>
      <c r="INY50" s="134"/>
      <c r="INZ50" s="134"/>
      <c r="IOA50" s="134"/>
      <c r="IOB50" s="134"/>
      <c r="IOC50" s="134"/>
      <c r="IOD50" s="134"/>
      <c r="IOE50" s="134"/>
      <c r="IOF50" s="134"/>
      <c r="IOG50" s="134"/>
      <c r="IOH50" s="134"/>
      <c r="IOI50" s="134"/>
      <c r="IOJ50" s="134"/>
      <c r="IOK50" s="134"/>
      <c r="IOL50" s="134"/>
      <c r="IOM50" s="134"/>
      <c r="ION50" s="134"/>
      <c r="IOO50" s="134"/>
      <c r="IOP50" s="134"/>
      <c r="IOQ50" s="134"/>
      <c r="IOR50" s="134"/>
      <c r="IOS50" s="134"/>
      <c r="IOT50" s="134"/>
      <c r="IOU50" s="134"/>
      <c r="IOV50" s="134"/>
      <c r="IOW50" s="134"/>
      <c r="IOX50" s="134"/>
      <c r="IOY50" s="134"/>
      <c r="IOZ50" s="134"/>
      <c r="IPA50" s="134"/>
      <c r="IPB50" s="134"/>
      <c r="IPC50" s="134"/>
      <c r="IPD50" s="134"/>
      <c r="IPE50" s="134"/>
      <c r="IPF50" s="134"/>
      <c r="IPG50" s="134"/>
      <c r="IPH50" s="134"/>
      <c r="IPI50" s="134"/>
      <c r="IPJ50" s="134"/>
      <c r="IPK50" s="134"/>
      <c r="IPL50" s="134"/>
      <c r="IPM50" s="134"/>
      <c r="IPN50" s="134"/>
      <c r="IPO50" s="134"/>
      <c r="IPP50" s="134"/>
      <c r="IPQ50" s="134"/>
      <c r="IPR50" s="134"/>
      <c r="IPS50" s="134"/>
      <c r="IPT50" s="134"/>
      <c r="IPU50" s="134"/>
      <c r="IPV50" s="134"/>
      <c r="IPW50" s="134"/>
      <c r="IPX50" s="134"/>
      <c r="IPY50" s="134"/>
      <c r="IPZ50" s="134"/>
      <c r="IQA50" s="134"/>
      <c r="IQB50" s="134"/>
      <c r="IQC50" s="134"/>
      <c r="IQD50" s="134"/>
      <c r="IQE50" s="134"/>
      <c r="IQF50" s="134"/>
      <c r="IQG50" s="134"/>
      <c r="IQH50" s="134"/>
      <c r="IQI50" s="134"/>
      <c r="IQJ50" s="134"/>
      <c r="IQK50" s="134"/>
      <c r="IQL50" s="134"/>
      <c r="IQM50" s="134"/>
      <c r="IQN50" s="134"/>
      <c r="IQO50" s="134"/>
      <c r="IQP50" s="134"/>
      <c r="IQQ50" s="134"/>
      <c r="IQR50" s="134"/>
      <c r="IQS50" s="134"/>
      <c r="IQT50" s="134"/>
      <c r="IQU50" s="134"/>
      <c r="IQV50" s="134"/>
      <c r="IQW50" s="134"/>
      <c r="IQX50" s="134"/>
      <c r="IQY50" s="134"/>
      <c r="IQZ50" s="134"/>
      <c r="IRA50" s="134"/>
      <c r="IRB50" s="134"/>
      <c r="IRC50" s="134"/>
      <c r="IRD50" s="134"/>
      <c r="IRE50" s="134"/>
      <c r="IRF50" s="134"/>
      <c r="IRG50" s="134"/>
      <c r="IRH50" s="134"/>
      <c r="IRI50" s="134"/>
      <c r="IRJ50" s="134"/>
      <c r="IRK50" s="134"/>
      <c r="IRL50" s="134"/>
      <c r="IRM50" s="134"/>
      <c r="IRN50" s="134"/>
      <c r="IRO50" s="134"/>
      <c r="IRP50" s="134"/>
      <c r="IRQ50" s="134"/>
      <c r="IRR50" s="134"/>
      <c r="IRS50" s="134"/>
      <c r="IRT50" s="134"/>
      <c r="IRU50" s="134"/>
      <c r="IRV50" s="134"/>
      <c r="IRW50" s="134"/>
      <c r="IRX50" s="134"/>
      <c r="IRY50" s="134"/>
      <c r="IRZ50" s="134"/>
      <c r="ISA50" s="134"/>
      <c r="ISB50" s="134"/>
      <c r="ISC50" s="134"/>
      <c r="ISD50" s="134"/>
      <c r="ISE50" s="134"/>
      <c r="ISF50" s="134"/>
      <c r="ISG50" s="134"/>
      <c r="ISH50" s="134"/>
      <c r="ISI50" s="134"/>
      <c r="ISJ50" s="134"/>
      <c r="ISK50" s="134"/>
      <c r="ISL50" s="134"/>
      <c r="ISM50" s="134"/>
      <c r="ISN50" s="134"/>
      <c r="ISO50" s="134"/>
      <c r="ISP50" s="134"/>
      <c r="ISQ50" s="134"/>
      <c r="ISR50" s="134"/>
      <c r="ISS50" s="134"/>
      <c r="IST50" s="134"/>
      <c r="ISU50" s="134"/>
      <c r="ISV50" s="134"/>
      <c r="ISW50" s="134"/>
      <c r="ISX50" s="134"/>
      <c r="ISY50" s="134"/>
      <c r="ISZ50" s="134"/>
      <c r="ITA50" s="134"/>
      <c r="ITB50" s="134"/>
      <c r="ITC50" s="134"/>
      <c r="ITD50" s="134"/>
      <c r="ITE50" s="134"/>
      <c r="ITF50" s="134"/>
      <c r="ITG50" s="134"/>
      <c r="ITH50" s="134"/>
      <c r="ITI50" s="134"/>
      <c r="ITJ50" s="134"/>
      <c r="ITK50" s="134"/>
      <c r="ITL50" s="134"/>
      <c r="ITM50" s="134"/>
      <c r="ITN50" s="134"/>
      <c r="ITO50" s="134"/>
      <c r="ITP50" s="134"/>
      <c r="ITQ50" s="134"/>
      <c r="ITR50" s="134"/>
      <c r="ITS50" s="134"/>
      <c r="ITT50" s="134"/>
      <c r="ITU50" s="134"/>
      <c r="ITV50" s="134"/>
      <c r="ITW50" s="134"/>
      <c r="ITX50" s="134"/>
      <c r="ITY50" s="134"/>
      <c r="ITZ50" s="134"/>
      <c r="IUA50" s="134"/>
      <c r="IUB50" s="134"/>
      <c r="IUC50" s="134"/>
      <c r="IUD50" s="134"/>
      <c r="IUE50" s="134"/>
      <c r="IUF50" s="134"/>
      <c r="IUG50" s="134"/>
      <c r="IUH50" s="134"/>
      <c r="IUI50" s="134"/>
      <c r="IUJ50" s="134"/>
      <c r="IUK50" s="134"/>
      <c r="IUL50" s="134"/>
      <c r="IUM50" s="134"/>
      <c r="IUN50" s="134"/>
      <c r="IUO50" s="134"/>
      <c r="IUP50" s="134"/>
      <c r="IUQ50" s="134"/>
      <c r="IUR50" s="134"/>
      <c r="IUS50" s="134"/>
      <c r="IUT50" s="134"/>
      <c r="IUU50" s="134"/>
      <c r="IUV50" s="134"/>
      <c r="IUW50" s="134"/>
      <c r="IUX50" s="134"/>
      <c r="IUY50" s="134"/>
      <c r="IUZ50" s="134"/>
      <c r="IVA50" s="134"/>
      <c r="IVB50" s="134"/>
      <c r="IVC50" s="134"/>
      <c r="IVD50" s="134"/>
      <c r="IVE50" s="134"/>
      <c r="IVF50" s="134"/>
      <c r="IVG50" s="134"/>
      <c r="IVH50" s="134"/>
      <c r="IVI50" s="134"/>
      <c r="IVJ50" s="134"/>
      <c r="IVK50" s="134"/>
      <c r="IVL50" s="134"/>
      <c r="IVM50" s="134"/>
      <c r="IVN50" s="134"/>
      <c r="IVO50" s="134"/>
      <c r="IVP50" s="134"/>
      <c r="IVQ50" s="134"/>
      <c r="IVR50" s="134"/>
      <c r="IVS50" s="134"/>
      <c r="IVT50" s="134"/>
      <c r="IVU50" s="134"/>
      <c r="IVV50" s="134"/>
      <c r="IVW50" s="134"/>
      <c r="IVX50" s="134"/>
      <c r="IVY50" s="134"/>
      <c r="IVZ50" s="134"/>
      <c r="IWA50" s="134"/>
      <c r="IWB50" s="134"/>
      <c r="IWC50" s="134"/>
      <c r="IWD50" s="134"/>
      <c r="IWE50" s="134"/>
      <c r="IWF50" s="134"/>
      <c r="IWG50" s="134"/>
      <c r="IWH50" s="134"/>
      <c r="IWI50" s="134"/>
      <c r="IWJ50" s="134"/>
      <c r="IWK50" s="134"/>
      <c r="IWL50" s="134"/>
      <c r="IWM50" s="134"/>
      <c r="IWN50" s="134"/>
      <c r="IWO50" s="134"/>
      <c r="IWP50" s="134"/>
      <c r="IWQ50" s="134"/>
      <c r="IWR50" s="134"/>
      <c r="IWS50" s="134"/>
      <c r="IWT50" s="134"/>
      <c r="IWU50" s="134"/>
      <c r="IWV50" s="134"/>
      <c r="IWW50" s="134"/>
      <c r="IWX50" s="134"/>
      <c r="IWY50" s="134"/>
      <c r="IWZ50" s="134"/>
      <c r="IXA50" s="134"/>
      <c r="IXB50" s="134"/>
      <c r="IXC50" s="134"/>
      <c r="IXD50" s="134"/>
      <c r="IXE50" s="134"/>
      <c r="IXF50" s="134"/>
      <c r="IXG50" s="134"/>
      <c r="IXH50" s="134"/>
      <c r="IXI50" s="134"/>
      <c r="IXJ50" s="134"/>
      <c r="IXK50" s="134"/>
      <c r="IXL50" s="134"/>
      <c r="IXM50" s="134"/>
      <c r="IXN50" s="134"/>
      <c r="IXO50" s="134"/>
      <c r="IXP50" s="134"/>
      <c r="IXQ50" s="134"/>
      <c r="IXR50" s="134"/>
      <c r="IXS50" s="134"/>
      <c r="IXT50" s="134"/>
      <c r="IXU50" s="134"/>
      <c r="IXV50" s="134"/>
      <c r="IXW50" s="134"/>
      <c r="IXX50" s="134"/>
      <c r="IXY50" s="134"/>
      <c r="IXZ50" s="134"/>
      <c r="IYA50" s="134"/>
      <c r="IYB50" s="134"/>
      <c r="IYC50" s="134"/>
      <c r="IYD50" s="134"/>
      <c r="IYE50" s="134"/>
      <c r="IYF50" s="134"/>
      <c r="IYG50" s="134"/>
      <c r="IYH50" s="134"/>
      <c r="IYI50" s="134"/>
      <c r="IYJ50" s="134"/>
      <c r="IYK50" s="134"/>
      <c r="IYL50" s="134"/>
      <c r="IYM50" s="134"/>
      <c r="IYN50" s="134"/>
      <c r="IYO50" s="134"/>
      <c r="IYP50" s="134"/>
      <c r="IYQ50" s="134"/>
      <c r="IYR50" s="134"/>
      <c r="IYS50" s="134"/>
      <c r="IYT50" s="134"/>
      <c r="IYU50" s="134"/>
      <c r="IYV50" s="134"/>
      <c r="IYW50" s="134"/>
      <c r="IYX50" s="134"/>
      <c r="IYY50" s="134"/>
      <c r="IYZ50" s="134"/>
      <c r="IZA50" s="134"/>
      <c r="IZB50" s="134"/>
      <c r="IZC50" s="134"/>
      <c r="IZD50" s="134"/>
      <c r="IZE50" s="134"/>
      <c r="IZF50" s="134"/>
      <c r="IZG50" s="134"/>
      <c r="IZH50" s="134"/>
      <c r="IZI50" s="134"/>
      <c r="IZJ50" s="134"/>
      <c r="IZK50" s="134"/>
      <c r="IZL50" s="134"/>
      <c r="IZM50" s="134"/>
      <c r="IZN50" s="134"/>
      <c r="IZO50" s="134"/>
      <c r="IZP50" s="134"/>
      <c r="IZQ50" s="134"/>
      <c r="IZR50" s="134"/>
      <c r="IZS50" s="134"/>
      <c r="IZT50" s="134"/>
      <c r="IZU50" s="134"/>
      <c r="IZV50" s="134"/>
      <c r="IZW50" s="134"/>
      <c r="IZX50" s="134"/>
      <c r="IZY50" s="134"/>
      <c r="IZZ50" s="134"/>
      <c r="JAA50" s="134"/>
      <c r="JAB50" s="134"/>
      <c r="JAC50" s="134"/>
      <c r="JAD50" s="134"/>
      <c r="JAE50" s="134"/>
      <c r="JAF50" s="134"/>
      <c r="JAG50" s="134"/>
      <c r="JAH50" s="134"/>
      <c r="JAI50" s="134"/>
      <c r="JAJ50" s="134"/>
      <c r="JAK50" s="134"/>
      <c r="JAL50" s="134"/>
      <c r="JAM50" s="134"/>
      <c r="JAN50" s="134"/>
      <c r="JAO50" s="134"/>
      <c r="JAP50" s="134"/>
      <c r="JAQ50" s="134"/>
      <c r="JAR50" s="134"/>
      <c r="JAS50" s="134"/>
      <c r="JAT50" s="134"/>
      <c r="JAU50" s="134"/>
      <c r="JAV50" s="134"/>
      <c r="JAW50" s="134"/>
      <c r="JAX50" s="134"/>
      <c r="JAY50" s="134"/>
      <c r="JAZ50" s="134"/>
      <c r="JBA50" s="134"/>
      <c r="JBB50" s="134"/>
      <c r="JBC50" s="134"/>
      <c r="JBD50" s="134"/>
      <c r="JBE50" s="134"/>
      <c r="JBF50" s="134"/>
      <c r="JBG50" s="134"/>
      <c r="JBH50" s="134"/>
      <c r="JBI50" s="134"/>
      <c r="JBJ50" s="134"/>
      <c r="JBK50" s="134"/>
      <c r="JBL50" s="134"/>
      <c r="JBM50" s="134"/>
      <c r="JBN50" s="134"/>
      <c r="JBO50" s="134"/>
      <c r="JBP50" s="134"/>
      <c r="JBQ50" s="134"/>
      <c r="JBR50" s="134"/>
      <c r="JBS50" s="134"/>
      <c r="JBT50" s="134"/>
      <c r="JBU50" s="134"/>
      <c r="JBV50" s="134"/>
      <c r="JBW50" s="134"/>
      <c r="JBX50" s="134"/>
      <c r="JBY50" s="134"/>
      <c r="JBZ50" s="134"/>
      <c r="JCA50" s="134"/>
      <c r="JCB50" s="134"/>
      <c r="JCC50" s="134"/>
      <c r="JCD50" s="134"/>
      <c r="JCE50" s="134"/>
      <c r="JCF50" s="134"/>
      <c r="JCG50" s="134"/>
      <c r="JCH50" s="134"/>
      <c r="JCI50" s="134"/>
      <c r="JCJ50" s="134"/>
      <c r="JCK50" s="134"/>
      <c r="JCL50" s="134"/>
      <c r="JCM50" s="134"/>
      <c r="JCN50" s="134"/>
      <c r="JCO50" s="134"/>
      <c r="JCP50" s="134"/>
      <c r="JCQ50" s="134"/>
      <c r="JCR50" s="134"/>
      <c r="JCS50" s="134"/>
      <c r="JCT50" s="134"/>
      <c r="JCU50" s="134"/>
      <c r="JCV50" s="134"/>
      <c r="JCW50" s="134"/>
      <c r="JCX50" s="134"/>
      <c r="JCY50" s="134"/>
      <c r="JCZ50" s="134"/>
      <c r="JDA50" s="134"/>
      <c r="JDB50" s="134"/>
      <c r="JDC50" s="134"/>
      <c r="JDD50" s="134"/>
      <c r="JDE50" s="134"/>
      <c r="JDF50" s="134"/>
      <c r="JDG50" s="134"/>
      <c r="JDH50" s="134"/>
      <c r="JDI50" s="134"/>
      <c r="JDJ50" s="134"/>
      <c r="JDK50" s="134"/>
      <c r="JDL50" s="134"/>
      <c r="JDM50" s="134"/>
      <c r="JDN50" s="134"/>
      <c r="JDO50" s="134"/>
      <c r="JDP50" s="134"/>
      <c r="JDQ50" s="134"/>
      <c r="JDR50" s="134"/>
      <c r="JDS50" s="134"/>
      <c r="JDT50" s="134"/>
      <c r="JDU50" s="134"/>
      <c r="JDV50" s="134"/>
      <c r="JDW50" s="134"/>
      <c r="JDX50" s="134"/>
      <c r="JDY50" s="134"/>
      <c r="JDZ50" s="134"/>
      <c r="JEA50" s="134"/>
      <c r="JEB50" s="134"/>
      <c r="JEC50" s="134"/>
      <c r="JED50" s="134"/>
      <c r="JEE50" s="134"/>
      <c r="JEF50" s="134"/>
      <c r="JEG50" s="134"/>
      <c r="JEH50" s="134"/>
      <c r="JEI50" s="134"/>
      <c r="JEJ50" s="134"/>
      <c r="JEK50" s="134"/>
      <c r="JEL50" s="134"/>
      <c r="JEM50" s="134"/>
      <c r="JEN50" s="134"/>
      <c r="JEO50" s="134"/>
      <c r="JEP50" s="134"/>
      <c r="JEQ50" s="134"/>
      <c r="JER50" s="134"/>
      <c r="JES50" s="134"/>
      <c r="JET50" s="134"/>
      <c r="JEU50" s="134"/>
      <c r="JEV50" s="134"/>
      <c r="JEW50" s="134"/>
      <c r="JEX50" s="134"/>
      <c r="JEY50" s="134"/>
      <c r="JEZ50" s="134"/>
      <c r="JFA50" s="134"/>
      <c r="JFB50" s="134"/>
      <c r="JFC50" s="134"/>
      <c r="JFD50" s="134"/>
      <c r="JFE50" s="134"/>
      <c r="JFF50" s="134"/>
      <c r="JFG50" s="134"/>
      <c r="JFH50" s="134"/>
      <c r="JFI50" s="134"/>
      <c r="JFJ50" s="134"/>
      <c r="JFK50" s="134"/>
      <c r="JFL50" s="134"/>
      <c r="JFM50" s="134"/>
      <c r="JFN50" s="134"/>
      <c r="JFO50" s="134"/>
      <c r="JFP50" s="134"/>
      <c r="JFQ50" s="134"/>
      <c r="JFR50" s="134"/>
      <c r="JFS50" s="134"/>
      <c r="JFT50" s="134"/>
      <c r="JFU50" s="134"/>
      <c r="JFV50" s="134"/>
      <c r="JFW50" s="134"/>
      <c r="JFX50" s="134"/>
      <c r="JFY50" s="134"/>
      <c r="JFZ50" s="134"/>
      <c r="JGA50" s="134"/>
      <c r="JGB50" s="134"/>
      <c r="JGC50" s="134"/>
      <c r="JGD50" s="134"/>
      <c r="JGE50" s="134"/>
      <c r="JGF50" s="134"/>
      <c r="JGG50" s="134"/>
      <c r="JGH50" s="134"/>
      <c r="JGI50" s="134"/>
      <c r="JGJ50" s="134"/>
      <c r="JGK50" s="134"/>
      <c r="JGL50" s="134"/>
      <c r="JGM50" s="134"/>
      <c r="JGN50" s="134"/>
      <c r="JGO50" s="134"/>
      <c r="JGP50" s="134"/>
      <c r="JGQ50" s="134"/>
      <c r="JGR50" s="134"/>
      <c r="JGS50" s="134"/>
      <c r="JGT50" s="134"/>
      <c r="JGU50" s="134"/>
      <c r="JGV50" s="134"/>
      <c r="JGW50" s="134"/>
      <c r="JGX50" s="134"/>
      <c r="JGY50" s="134"/>
      <c r="JGZ50" s="134"/>
      <c r="JHA50" s="134"/>
      <c r="JHB50" s="134"/>
      <c r="JHC50" s="134"/>
      <c r="JHD50" s="134"/>
      <c r="JHE50" s="134"/>
      <c r="JHF50" s="134"/>
      <c r="JHG50" s="134"/>
      <c r="JHH50" s="134"/>
      <c r="JHI50" s="134"/>
      <c r="JHJ50" s="134"/>
      <c r="JHK50" s="134"/>
      <c r="JHL50" s="134"/>
      <c r="JHM50" s="134"/>
      <c r="JHN50" s="134"/>
      <c r="JHO50" s="134"/>
      <c r="JHP50" s="134"/>
      <c r="JHQ50" s="134"/>
      <c r="JHR50" s="134"/>
      <c r="JHS50" s="134"/>
      <c r="JHT50" s="134"/>
      <c r="JHU50" s="134"/>
      <c r="JHV50" s="134"/>
      <c r="JHW50" s="134"/>
      <c r="JHX50" s="134"/>
      <c r="JHY50" s="134"/>
      <c r="JHZ50" s="134"/>
      <c r="JIA50" s="134"/>
      <c r="JIB50" s="134"/>
      <c r="JIC50" s="134"/>
      <c r="JID50" s="134"/>
      <c r="JIE50" s="134"/>
      <c r="JIF50" s="134"/>
      <c r="JIG50" s="134"/>
      <c r="JIH50" s="134"/>
      <c r="JII50" s="134"/>
      <c r="JIJ50" s="134"/>
      <c r="JIK50" s="134"/>
      <c r="JIL50" s="134"/>
      <c r="JIM50" s="134"/>
      <c r="JIN50" s="134"/>
      <c r="JIO50" s="134"/>
      <c r="JIP50" s="134"/>
      <c r="JIQ50" s="134"/>
      <c r="JIR50" s="134"/>
      <c r="JIS50" s="134"/>
      <c r="JIT50" s="134"/>
      <c r="JIU50" s="134"/>
      <c r="JIV50" s="134"/>
      <c r="JIW50" s="134"/>
      <c r="JIX50" s="134"/>
      <c r="JIY50" s="134"/>
      <c r="JIZ50" s="134"/>
      <c r="JJA50" s="134"/>
      <c r="JJB50" s="134"/>
      <c r="JJC50" s="134"/>
      <c r="JJD50" s="134"/>
      <c r="JJE50" s="134"/>
      <c r="JJF50" s="134"/>
      <c r="JJG50" s="134"/>
      <c r="JJH50" s="134"/>
      <c r="JJI50" s="134"/>
      <c r="JJJ50" s="134"/>
      <c r="JJK50" s="134"/>
      <c r="JJL50" s="134"/>
      <c r="JJM50" s="134"/>
      <c r="JJN50" s="134"/>
      <c r="JJO50" s="134"/>
      <c r="JJP50" s="134"/>
      <c r="JJQ50" s="134"/>
      <c r="JJR50" s="134"/>
      <c r="JJS50" s="134"/>
      <c r="JJT50" s="134"/>
      <c r="JJU50" s="134"/>
      <c r="JJV50" s="134"/>
      <c r="JJW50" s="134"/>
      <c r="JJX50" s="134"/>
      <c r="JJY50" s="134"/>
      <c r="JJZ50" s="134"/>
      <c r="JKA50" s="134"/>
      <c r="JKB50" s="134"/>
      <c r="JKC50" s="134"/>
      <c r="JKD50" s="134"/>
      <c r="JKE50" s="134"/>
      <c r="JKF50" s="134"/>
      <c r="JKG50" s="134"/>
      <c r="JKH50" s="134"/>
      <c r="JKI50" s="134"/>
      <c r="JKJ50" s="134"/>
      <c r="JKK50" s="134"/>
      <c r="JKL50" s="134"/>
      <c r="JKM50" s="134"/>
      <c r="JKN50" s="134"/>
      <c r="JKO50" s="134"/>
      <c r="JKP50" s="134"/>
      <c r="JKQ50" s="134"/>
      <c r="JKR50" s="134"/>
      <c r="JKS50" s="134"/>
      <c r="JKT50" s="134"/>
      <c r="JKU50" s="134"/>
      <c r="JKV50" s="134"/>
      <c r="JKW50" s="134"/>
      <c r="JKX50" s="134"/>
      <c r="JKY50" s="134"/>
      <c r="JKZ50" s="134"/>
      <c r="JLA50" s="134"/>
      <c r="JLB50" s="134"/>
      <c r="JLC50" s="134"/>
      <c r="JLD50" s="134"/>
      <c r="JLE50" s="134"/>
      <c r="JLF50" s="134"/>
      <c r="JLG50" s="134"/>
      <c r="JLH50" s="134"/>
      <c r="JLI50" s="134"/>
      <c r="JLJ50" s="134"/>
      <c r="JLK50" s="134"/>
      <c r="JLL50" s="134"/>
      <c r="JLM50" s="134"/>
      <c r="JLN50" s="134"/>
      <c r="JLO50" s="134"/>
      <c r="JLP50" s="134"/>
      <c r="JLQ50" s="134"/>
      <c r="JLR50" s="134"/>
      <c r="JLS50" s="134"/>
      <c r="JLT50" s="134"/>
      <c r="JLU50" s="134"/>
      <c r="JLV50" s="134"/>
      <c r="JLW50" s="134"/>
      <c r="JLX50" s="134"/>
      <c r="JLY50" s="134"/>
      <c r="JLZ50" s="134"/>
      <c r="JMA50" s="134"/>
      <c r="JMB50" s="134"/>
      <c r="JMC50" s="134"/>
      <c r="JMD50" s="134"/>
      <c r="JME50" s="134"/>
      <c r="JMF50" s="134"/>
      <c r="JMG50" s="134"/>
      <c r="JMH50" s="134"/>
      <c r="JMI50" s="134"/>
      <c r="JMJ50" s="134"/>
      <c r="JMK50" s="134"/>
      <c r="JML50" s="134"/>
      <c r="JMM50" s="134"/>
      <c r="JMN50" s="134"/>
      <c r="JMO50" s="134"/>
      <c r="JMP50" s="134"/>
      <c r="JMQ50" s="134"/>
      <c r="JMR50" s="134"/>
      <c r="JMS50" s="134"/>
      <c r="JMT50" s="134"/>
      <c r="JMU50" s="134"/>
      <c r="JMV50" s="134"/>
      <c r="JMW50" s="134"/>
      <c r="JMX50" s="134"/>
      <c r="JMY50" s="134"/>
      <c r="JMZ50" s="134"/>
      <c r="JNA50" s="134"/>
      <c r="JNB50" s="134"/>
      <c r="JNC50" s="134"/>
      <c r="JND50" s="134"/>
      <c r="JNE50" s="134"/>
      <c r="JNF50" s="134"/>
      <c r="JNG50" s="134"/>
      <c r="JNH50" s="134"/>
      <c r="JNI50" s="134"/>
      <c r="JNJ50" s="134"/>
      <c r="JNK50" s="134"/>
      <c r="JNL50" s="134"/>
      <c r="JNM50" s="134"/>
      <c r="JNN50" s="134"/>
      <c r="JNO50" s="134"/>
      <c r="JNP50" s="134"/>
      <c r="JNQ50" s="134"/>
      <c r="JNR50" s="134"/>
      <c r="JNS50" s="134"/>
      <c r="JNT50" s="134"/>
      <c r="JNU50" s="134"/>
      <c r="JNV50" s="134"/>
      <c r="JNW50" s="134"/>
      <c r="JNX50" s="134"/>
      <c r="JNY50" s="134"/>
      <c r="JNZ50" s="134"/>
      <c r="JOA50" s="134"/>
      <c r="JOB50" s="134"/>
      <c r="JOC50" s="134"/>
      <c r="JOD50" s="134"/>
      <c r="JOE50" s="134"/>
      <c r="JOF50" s="134"/>
      <c r="JOG50" s="134"/>
      <c r="JOH50" s="134"/>
      <c r="JOI50" s="134"/>
      <c r="JOJ50" s="134"/>
      <c r="JOK50" s="134"/>
      <c r="JOL50" s="134"/>
      <c r="JOM50" s="134"/>
      <c r="JON50" s="134"/>
      <c r="JOO50" s="134"/>
      <c r="JOP50" s="134"/>
      <c r="JOQ50" s="134"/>
      <c r="JOR50" s="134"/>
      <c r="JOS50" s="134"/>
      <c r="JOT50" s="134"/>
      <c r="JOU50" s="134"/>
      <c r="JOV50" s="134"/>
      <c r="JOW50" s="134"/>
      <c r="JOX50" s="134"/>
      <c r="JOY50" s="134"/>
      <c r="JOZ50" s="134"/>
      <c r="JPA50" s="134"/>
      <c r="JPB50" s="134"/>
      <c r="JPC50" s="134"/>
      <c r="JPD50" s="134"/>
      <c r="JPE50" s="134"/>
      <c r="JPF50" s="134"/>
      <c r="JPG50" s="134"/>
      <c r="JPH50" s="134"/>
      <c r="JPI50" s="134"/>
      <c r="JPJ50" s="134"/>
      <c r="JPK50" s="134"/>
      <c r="JPL50" s="134"/>
      <c r="JPM50" s="134"/>
      <c r="JPN50" s="134"/>
      <c r="JPO50" s="134"/>
      <c r="JPP50" s="134"/>
      <c r="JPQ50" s="134"/>
      <c r="JPR50" s="134"/>
      <c r="JPS50" s="134"/>
      <c r="JPT50" s="134"/>
      <c r="JPU50" s="134"/>
      <c r="JPV50" s="134"/>
      <c r="JPW50" s="134"/>
      <c r="JPX50" s="134"/>
      <c r="JPY50" s="134"/>
      <c r="JPZ50" s="134"/>
      <c r="JQA50" s="134"/>
      <c r="JQB50" s="134"/>
      <c r="JQC50" s="134"/>
      <c r="JQD50" s="134"/>
      <c r="JQE50" s="134"/>
      <c r="JQF50" s="134"/>
      <c r="JQG50" s="134"/>
      <c r="JQH50" s="134"/>
      <c r="JQI50" s="134"/>
      <c r="JQJ50" s="134"/>
      <c r="JQK50" s="134"/>
      <c r="JQL50" s="134"/>
      <c r="JQM50" s="134"/>
      <c r="JQN50" s="134"/>
      <c r="JQO50" s="134"/>
      <c r="JQP50" s="134"/>
      <c r="JQQ50" s="134"/>
      <c r="JQR50" s="134"/>
      <c r="JQS50" s="134"/>
      <c r="JQT50" s="134"/>
      <c r="JQU50" s="134"/>
      <c r="JQV50" s="134"/>
      <c r="JQW50" s="134"/>
      <c r="JQX50" s="134"/>
      <c r="JQY50" s="134"/>
      <c r="JQZ50" s="134"/>
      <c r="JRA50" s="134"/>
      <c r="JRB50" s="134"/>
      <c r="JRC50" s="134"/>
      <c r="JRD50" s="134"/>
      <c r="JRE50" s="134"/>
      <c r="JRF50" s="134"/>
      <c r="JRG50" s="134"/>
      <c r="JRH50" s="134"/>
      <c r="JRI50" s="134"/>
      <c r="JRJ50" s="134"/>
      <c r="JRK50" s="134"/>
      <c r="JRL50" s="134"/>
      <c r="JRM50" s="134"/>
      <c r="JRN50" s="134"/>
      <c r="JRO50" s="134"/>
      <c r="JRP50" s="134"/>
      <c r="JRQ50" s="134"/>
      <c r="JRR50" s="134"/>
      <c r="JRS50" s="134"/>
      <c r="JRT50" s="134"/>
      <c r="JRU50" s="134"/>
      <c r="JRV50" s="134"/>
      <c r="JRW50" s="134"/>
      <c r="JRX50" s="134"/>
      <c r="JRY50" s="134"/>
      <c r="JRZ50" s="134"/>
      <c r="JSA50" s="134"/>
      <c r="JSB50" s="134"/>
      <c r="JSC50" s="134"/>
      <c r="JSD50" s="134"/>
      <c r="JSE50" s="134"/>
      <c r="JSF50" s="134"/>
      <c r="JSG50" s="134"/>
      <c r="JSH50" s="134"/>
      <c r="JSI50" s="134"/>
      <c r="JSJ50" s="134"/>
      <c r="JSK50" s="134"/>
      <c r="JSL50" s="134"/>
      <c r="JSM50" s="134"/>
      <c r="JSN50" s="134"/>
      <c r="JSO50" s="134"/>
      <c r="JSP50" s="134"/>
      <c r="JSQ50" s="134"/>
      <c r="JSR50" s="134"/>
      <c r="JSS50" s="134"/>
      <c r="JST50" s="134"/>
      <c r="JSU50" s="134"/>
      <c r="JSV50" s="134"/>
      <c r="JSW50" s="134"/>
      <c r="JSX50" s="134"/>
      <c r="JSY50" s="134"/>
      <c r="JSZ50" s="134"/>
      <c r="JTA50" s="134"/>
      <c r="JTB50" s="134"/>
      <c r="JTC50" s="134"/>
      <c r="JTD50" s="134"/>
      <c r="JTE50" s="134"/>
      <c r="JTF50" s="134"/>
      <c r="JTG50" s="134"/>
      <c r="JTH50" s="134"/>
      <c r="JTI50" s="134"/>
      <c r="JTJ50" s="134"/>
      <c r="JTK50" s="134"/>
      <c r="JTL50" s="134"/>
      <c r="JTM50" s="134"/>
      <c r="JTN50" s="134"/>
      <c r="JTO50" s="134"/>
      <c r="JTP50" s="134"/>
      <c r="JTQ50" s="134"/>
      <c r="JTR50" s="134"/>
      <c r="JTS50" s="134"/>
      <c r="JTT50" s="134"/>
      <c r="JTU50" s="134"/>
      <c r="JTV50" s="134"/>
      <c r="JTW50" s="134"/>
      <c r="JTX50" s="134"/>
      <c r="JTY50" s="134"/>
      <c r="JTZ50" s="134"/>
      <c r="JUA50" s="134"/>
      <c r="JUB50" s="134"/>
      <c r="JUC50" s="134"/>
      <c r="JUD50" s="134"/>
      <c r="JUE50" s="134"/>
      <c r="JUF50" s="134"/>
      <c r="JUG50" s="134"/>
      <c r="JUH50" s="134"/>
      <c r="JUI50" s="134"/>
      <c r="JUJ50" s="134"/>
      <c r="JUK50" s="134"/>
      <c r="JUL50" s="134"/>
      <c r="JUM50" s="134"/>
      <c r="JUN50" s="134"/>
      <c r="JUO50" s="134"/>
      <c r="JUP50" s="134"/>
      <c r="JUQ50" s="134"/>
      <c r="JUR50" s="134"/>
      <c r="JUS50" s="134"/>
      <c r="JUT50" s="134"/>
      <c r="JUU50" s="134"/>
      <c r="JUV50" s="134"/>
      <c r="JUW50" s="134"/>
      <c r="JUX50" s="134"/>
      <c r="JUY50" s="134"/>
      <c r="JUZ50" s="134"/>
      <c r="JVA50" s="134"/>
      <c r="JVB50" s="134"/>
      <c r="JVC50" s="134"/>
      <c r="JVD50" s="134"/>
      <c r="JVE50" s="134"/>
      <c r="JVF50" s="134"/>
      <c r="JVG50" s="134"/>
      <c r="JVH50" s="134"/>
      <c r="JVI50" s="134"/>
      <c r="JVJ50" s="134"/>
      <c r="JVK50" s="134"/>
      <c r="JVL50" s="134"/>
      <c r="JVM50" s="134"/>
      <c r="JVN50" s="134"/>
      <c r="JVO50" s="134"/>
      <c r="JVP50" s="134"/>
      <c r="JVQ50" s="134"/>
      <c r="JVR50" s="134"/>
      <c r="JVS50" s="134"/>
      <c r="JVT50" s="134"/>
      <c r="JVU50" s="134"/>
      <c r="JVV50" s="134"/>
      <c r="JVW50" s="134"/>
      <c r="JVX50" s="134"/>
      <c r="JVY50" s="134"/>
      <c r="JVZ50" s="134"/>
      <c r="JWA50" s="134"/>
      <c r="JWB50" s="134"/>
      <c r="JWC50" s="134"/>
      <c r="JWD50" s="134"/>
      <c r="JWE50" s="134"/>
      <c r="JWF50" s="134"/>
      <c r="JWG50" s="134"/>
      <c r="JWH50" s="134"/>
      <c r="JWI50" s="134"/>
      <c r="JWJ50" s="134"/>
      <c r="JWK50" s="134"/>
      <c r="JWL50" s="134"/>
      <c r="JWM50" s="134"/>
      <c r="JWN50" s="134"/>
      <c r="JWO50" s="134"/>
      <c r="JWP50" s="134"/>
      <c r="JWQ50" s="134"/>
      <c r="JWR50" s="134"/>
      <c r="JWS50" s="134"/>
      <c r="JWT50" s="134"/>
      <c r="JWU50" s="134"/>
      <c r="JWV50" s="134"/>
      <c r="JWW50" s="134"/>
      <c r="JWX50" s="134"/>
      <c r="JWY50" s="134"/>
      <c r="JWZ50" s="134"/>
      <c r="JXA50" s="134"/>
      <c r="JXB50" s="134"/>
      <c r="JXC50" s="134"/>
      <c r="JXD50" s="134"/>
      <c r="JXE50" s="134"/>
      <c r="JXF50" s="134"/>
      <c r="JXG50" s="134"/>
      <c r="JXH50" s="134"/>
      <c r="JXI50" s="134"/>
      <c r="JXJ50" s="134"/>
      <c r="JXK50" s="134"/>
      <c r="JXL50" s="134"/>
      <c r="JXM50" s="134"/>
      <c r="JXN50" s="134"/>
      <c r="JXO50" s="134"/>
      <c r="JXP50" s="134"/>
      <c r="JXQ50" s="134"/>
      <c r="JXR50" s="134"/>
      <c r="JXS50" s="134"/>
      <c r="JXT50" s="134"/>
      <c r="JXU50" s="134"/>
      <c r="JXV50" s="134"/>
      <c r="JXW50" s="134"/>
      <c r="JXX50" s="134"/>
      <c r="JXY50" s="134"/>
      <c r="JXZ50" s="134"/>
      <c r="JYA50" s="134"/>
      <c r="JYB50" s="134"/>
      <c r="JYC50" s="134"/>
      <c r="JYD50" s="134"/>
      <c r="JYE50" s="134"/>
      <c r="JYF50" s="134"/>
      <c r="JYG50" s="134"/>
      <c r="JYH50" s="134"/>
      <c r="JYI50" s="134"/>
      <c r="JYJ50" s="134"/>
      <c r="JYK50" s="134"/>
      <c r="JYL50" s="134"/>
      <c r="JYM50" s="134"/>
      <c r="JYN50" s="134"/>
      <c r="JYO50" s="134"/>
      <c r="JYP50" s="134"/>
      <c r="JYQ50" s="134"/>
      <c r="JYR50" s="134"/>
      <c r="JYS50" s="134"/>
      <c r="JYT50" s="134"/>
      <c r="JYU50" s="134"/>
      <c r="JYV50" s="134"/>
      <c r="JYW50" s="134"/>
      <c r="JYX50" s="134"/>
      <c r="JYY50" s="134"/>
      <c r="JYZ50" s="134"/>
      <c r="JZA50" s="134"/>
      <c r="JZB50" s="134"/>
      <c r="JZC50" s="134"/>
      <c r="JZD50" s="134"/>
      <c r="JZE50" s="134"/>
      <c r="JZF50" s="134"/>
      <c r="JZG50" s="134"/>
      <c r="JZH50" s="134"/>
      <c r="JZI50" s="134"/>
      <c r="JZJ50" s="134"/>
      <c r="JZK50" s="134"/>
      <c r="JZL50" s="134"/>
      <c r="JZM50" s="134"/>
      <c r="JZN50" s="134"/>
      <c r="JZO50" s="134"/>
      <c r="JZP50" s="134"/>
      <c r="JZQ50" s="134"/>
      <c r="JZR50" s="134"/>
      <c r="JZS50" s="134"/>
      <c r="JZT50" s="134"/>
      <c r="JZU50" s="134"/>
      <c r="JZV50" s="134"/>
      <c r="JZW50" s="134"/>
      <c r="JZX50" s="134"/>
      <c r="JZY50" s="134"/>
      <c r="JZZ50" s="134"/>
      <c r="KAA50" s="134"/>
      <c r="KAB50" s="134"/>
      <c r="KAC50" s="134"/>
      <c r="KAD50" s="134"/>
      <c r="KAE50" s="134"/>
      <c r="KAF50" s="134"/>
      <c r="KAG50" s="134"/>
      <c r="KAH50" s="134"/>
      <c r="KAI50" s="134"/>
      <c r="KAJ50" s="134"/>
      <c r="KAK50" s="134"/>
      <c r="KAL50" s="134"/>
      <c r="KAM50" s="134"/>
      <c r="KAN50" s="134"/>
      <c r="KAO50" s="134"/>
      <c r="KAP50" s="134"/>
      <c r="KAQ50" s="134"/>
      <c r="KAR50" s="134"/>
      <c r="KAS50" s="134"/>
      <c r="KAT50" s="134"/>
      <c r="KAU50" s="134"/>
      <c r="KAV50" s="134"/>
      <c r="KAW50" s="134"/>
      <c r="KAX50" s="134"/>
      <c r="KAY50" s="134"/>
      <c r="KAZ50" s="134"/>
      <c r="KBA50" s="134"/>
      <c r="KBB50" s="134"/>
      <c r="KBC50" s="134"/>
      <c r="KBD50" s="134"/>
      <c r="KBE50" s="134"/>
      <c r="KBF50" s="134"/>
      <c r="KBG50" s="134"/>
      <c r="KBH50" s="134"/>
      <c r="KBI50" s="134"/>
      <c r="KBJ50" s="134"/>
      <c r="KBK50" s="134"/>
      <c r="KBL50" s="134"/>
      <c r="KBM50" s="134"/>
      <c r="KBN50" s="134"/>
      <c r="KBO50" s="134"/>
      <c r="KBP50" s="134"/>
      <c r="KBQ50" s="134"/>
      <c r="KBR50" s="134"/>
      <c r="KBS50" s="134"/>
      <c r="KBT50" s="134"/>
      <c r="KBU50" s="134"/>
      <c r="KBV50" s="134"/>
      <c r="KBW50" s="134"/>
      <c r="KBX50" s="134"/>
      <c r="KBY50" s="134"/>
      <c r="KBZ50" s="134"/>
      <c r="KCA50" s="134"/>
      <c r="KCB50" s="134"/>
      <c r="KCC50" s="134"/>
      <c r="KCD50" s="134"/>
      <c r="KCE50" s="134"/>
      <c r="KCF50" s="134"/>
      <c r="KCG50" s="134"/>
      <c r="KCH50" s="134"/>
      <c r="KCI50" s="134"/>
      <c r="KCJ50" s="134"/>
      <c r="KCK50" s="134"/>
      <c r="KCL50" s="134"/>
      <c r="KCM50" s="134"/>
      <c r="KCN50" s="134"/>
      <c r="KCO50" s="134"/>
      <c r="KCP50" s="134"/>
      <c r="KCQ50" s="134"/>
      <c r="KCR50" s="134"/>
      <c r="KCS50" s="134"/>
      <c r="KCT50" s="134"/>
      <c r="KCU50" s="134"/>
      <c r="KCV50" s="134"/>
      <c r="KCW50" s="134"/>
      <c r="KCX50" s="134"/>
      <c r="KCY50" s="134"/>
      <c r="KCZ50" s="134"/>
      <c r="KDA50" s="134"/>
      <c r="KDB50" s="134"/>
      <c r="KDC50" s="134"/>
      <c r="KDD50" s="134"/>
      <c r="KDE50" s="134"/>
      <c r="KDF50" s="134"/>
      <c r="KDG50" s="134"/>
      <c r="KDH50" s="134"/>
      <c r="KDI50" s="134"/>
      <c r="KDJ50" s="134"/>
      <c r="KDK50" s="134"/>
      <c r="KDL50" s="134"/>
      <c r="KDM50" s="134"/>
      <c r="KDN50" s="134"/>
      <c r="KDO50" s="134"/>
      <c r="KDP50" s="134"/>
      <c r="KDQ50" s="134"/>
      <c r="KDR50" s="134"/>
      <c r="KDS50" s="134"/>
      <c r="KDT50" s="134"/>
      <c r="KDU50" s="134"/>
      <c r="KDV50" s="134"/>
      <c r="KDW50" s="134"/>
      <c r="KDX50" s="134"/>
      <c r="KDY50" s="134"/>
      <c r="KDZ50" s="134"/>
      <c r="KEA50" s="134"/>
      <c r="KEB50" s="134"/>
      <c r="KEC50" s="134"/>
      <c r="KED50" s="134"/>
      <c r="KEE50" s="134"/>
      <c r="KEF50" s="134"/>
      <c r="KEG50" s="134"/>
      <c r="KEH50" s="134"/>
      <c r="KEI50" s="134"/>
      <c r="KEJ50" s="134"/>
      <c r="KEK50" s="134"/>
      <c r="KEL50" s="134"/>
      <c r="KEM50" s="134"/>
      <c r="KEN50" s="134"/>
      <c r="KEO50" s="134"/>
      <c r="KEP50" s="134"/>
      <c r="KEQ50" s="134"/>
      <c r="KER50" s="134"/>
      <c r="KES50" s="134"/>
      <c r="KET50" s="134"/>
      <c r="KEU50" s="134"/>
      <c r="KEV50" s="134"/>
      <c r="KEW50" s="134"/>
      <c r="KEX50" s="134"/>
      <c r="KEY50" s="134"/>
      <c r="KEZ50" s="134"/>
      <c r="KFA50" s="134"/>
      <c r="KFB50" s="134"/>
      <c r="KFC50" s="134"/>
      <c r="KFD50" s="134"/>
      <c r="KFE50" s="134"/>
      <c r="KFF50" s="134"/>
      <c r="KFG50" s="134"/>
      <c r="KFH50" s="134"/>
      <c r="KFI50" s="134"/>
      <c r="KFJ50" s="134"/>
      <c r="KFK50" s="134"/>
      <c r="KFL50" s="134"/>
      <c r="KFM50" s="134"/>
      <c r="KFN50" s="134"/>
      <c r="KFO50" s="134"/>
      <c r="KFP50" s="134"/>
      <c r="KFQ50" s="134"/>
      <c r="KFR50" s="134"/>
      <c r="KFS50" s="134"/>
      <c r="KFT50" s="134"/>
      <c r="KFU50" s="134"/>
      <c r="KFV50" s="134"/>
      <c r="KFW50" s="134"/>
      <c r="KFX50" s="134"/>
      <c r="KFY50" s="134"/>
      <c r="KFZ50" s="134"/>
      <c r="KGA50" s="134"/>
      <c r="KGB50" s="134"/>
      <c r="KGC50" s="134"/>
      <c r="KGD50" s="134"/>
      <c r="KGE50" s="134"/>
      <c r="KGF50" s="134"/>
      <c r="KGG50" s="134"/>
      <c r="KGH50" s="134"/>
      <c r="KGI50" s="134"/>
      <c r="KGJ50" s="134"/>
      <c r="KGK50" s="134"/>
      <c r="KGL50" s="134"/>
      <c r="KGM50" s="134"/>
      <c r="KGN50" s="134"/>
      <c r="KGO50" s="134"/>
      <c r="KGP50" s="134"/>
      <c r="KGQ50" s="134"/>
      <c r="KGR50" s="134"/>
      <c r="KGS50" s="134"/>
      <c r="KGT50" s="134"/>
      <c r="KGU50" s="134"/>
      <c r="KGV50" s="134"/>
      <c r="KGW50" s="134"/>
      <c r="KGX50" s="134"/>
      <c r="KGY50" s="134"/>
      <c r="KGZ50" s="134"/>
      <c r="KHA50" s="134"/>
      <c r="KHB50" s="134"/>
      <c r="KHC50" s="134"/>
      <c r="KHD50" s="134"/>
      <c r="KHE50" s="134"/>
      <c r="KHF50" s="134"/>
      <c r="KHG50" s="134"/>
      <c r="KHH50" s="134"/>
      <c r="KHI50" s="134"/>
      <c r="KHJ50" s="134"/>
      <c r="KHK50" s="134"/>
      <c r="KHL50" s="134"/>
      <c r="KHM50" s="134"/>
      <c r="KHN50" s="134"/>
      <c r="KHO50" s="134"/>
      <c r="KHP50" s="134"/>
      <c r="KHQ50" s="134"/>
      <c r="KHR50" s="134"/>
      <c r="KHS50" s="134"/>
      <c r="KHT50" s="134"/>
      <c r="KHU50" s="134"/>
      <c r="KHV50" s="134"/>
      <c r="KHW50" s="134"/>
      <c r="KHX50" s="134"/>
      <c r="KHY50" s="134"/>
      <c r="KHZ50" s="134"/>
      <c r="KIA50" s="134"/>
      <c r="KIB50" s="134"/>
      <c r="KIC50" s="134"/>
      <c r="KID50" s="134"/>
      <c r="KIE50" s="134"/>
      <c r="KIF50" s="134"/>
      <c r="KIG50" s="134"/>
      <c r="KIH50" s="134"/>
      <c r="KII50" s="134"/>
      <c r="KIJ50" s="134"/>
      <c r="KIK50" s="134"/>
      <c r="KIL50" s="134"/>
      <c r="KIM50" s="134"/>
      <c r="KIN50" s="134"/>
      <c r="KIO50" s="134"/>
      <c r="KIP50" s="134"/>
      <c r="KIQ50" s="134"/>
      <c r="KIR50" s="134"/>
      <c r="KIS50" s="134"/>
      <c r="KIT50" s="134"/>
      <c r="KIU50" s="134"/>
      <c r="KIV50" s="134"/>
      <c r="KIW50" s="134"/>
      <c r="KIX50" s="134"/>
      <c r="KIY50" s="134"/>
      <c r="KIZ50" s="134"/>
      <c r="KJA50" s="134"/>
      <c r="KJB50" s="134"/>
      <c r="KJC50" s="134"/>
      <c r="KJD50" s="134"/>
      <c r="KJE50" s="134"/>
      <c r="KJF50" s="134"/>
      <c r="KJG50" s="134"/>
      <c r="KJH50" s="134"/>
      <c r="KJI50" s="134"/>
      <c r="KJJ50" s="134"/>
      <c r="KJK50" s="134"/>
      <c r="KJL50" s="134"/>
      <c r="KJM50" s="134"/>
      <c r="KJN50" s="134"/>
      <c r="KJO50" s="134"/>
      <c r="KJP50" s="134"/>
      <c r="KJQ50" s="134"/>
      <c r="KJR50" s="134"/>
      <c r="KJS50" s="134"/>
      <c r="KJT50" s="134"/>
      <c r="KJU50" s="134"/>
      <c r="KJV50" s="134"/>
      <c r="KJW50" s="134"/>
      <c r="KJX50" s="134"/>
      <c r="KJY50" s="134"/>
      <c r="KJZ50" s="134"/>
      <c r="KKA50" s="134"/>
      <c r="KKB50" s="134"/>
      <c r="KKC50" s="134"/>
      <c r="KKD50" s="134"/>
      <c r="KKE50" s="134"/>
      <c r="KKF50" s="134"/>
      <c r="KKG50" s="134"/>
      <c r="KKH50" s="134"/>
      <c r="KKI50" s="134"/>
      <c r="KKJ50" s="134"/>
      <c r="KKK50" s="134"/>
      <c r="KKL50" s="134"/>
      <c r="KKM50" s="134"/>
      <c r="KKN50" s="134"/>
      <c r="KKO50" s="134"/>
      <c r="KKP50" s="134"/>
      <c r="KKQ50" s="134"/>
      <c r="KKR50" s="134"/>
      <c r="KKS50" s="134"/>
      <c r="KKT50" s="134"/>
      <c r="KKU50" s="134"/>
      <c r="KKV50" s="134"/>
      <c r="KKW50" s="134"/>
      <c r="KKX50" s="134"/>
      <c r="KKY50" s="134"/>
      <c r="KKZ50" s="134"/>
      <c r="KLA50" s="134"/>
      <c r="KLB50" s="134"/>
      <c r="KLC50" s="134"/>
      <c r="KLD50" s="134"/>
      <c r="KLE50" s="134"/>
      <c r="KLF50" s="134"/>
      <c r="KLG50" s="134"/>
      <c r="KLH50" s="134"/>
      <c r="KLI50" s="134"/>
      <c r="KLJ50" s="134"/>
      <c r="KLK50" s="134"/>
      <c r="KLL50" s="134"/>
      <c r="KLM50" s="134"/>
      <c r="KLN50" s="134"/>
      <c r="KLO50" s="134"/>
      <c r="KLP50" s="134"/>
      <c r="KLQ50" s="134"/>
      <c r="KLR50" s="134"/>
      <c r="KLS50" s="134"/>
      <c r="KLT50" s="134"/>
      <c r="KLU50" s="134"/>
      <c r="KLV50" s="134"/>
      <c r="KLW50" s="134"/>
      <c r="KLX50" s="134"/>
      <c r="KLY50" s="134"/>
      <c r="KLZ50" s="134"/>
      <c r="KMA50" s="134"/>
      <c r="KMB50" s="134"/>
      <c r="KMC50" s="134"/>
      <c r="KMD50" s="134"/>
      <c r="KME50" s="134"/>
      <c r="KMF50" s="134"/>
      <c r="KMG50" s="134"/>
      <c r="KMH50" s="134"/>
      <c r="KMI50" s="134"/>
      <c r="KMJ50" s="134"/>
      <c r="KMK50" s="134"/>
      <c r="KML50" s="134"/>
      <c r="KMM50" s="134"/>
      <c r="KMN50" s="134"/>
      <c r="KMO50" s="134"/>
      <c r="KMP50" s="134"/>
      <c r="KMQ50" s="134"/>
      <c r="KMR50" s="134"/>
      <c r="KMS50" s="134"/>
      <c r="KMT50" s="134"/>
      <c r="KMU50" s="134"/>
      <c r="KMV50" s="134"/>
      <c r="KMW50" s="134"/>
      <c r="KMX50" s="134"/>
      <c r="KMY50" s="134"/>
      <c r="KMZ50" s="134"/>
      <c r="KNA50" s="134"/>
      <c r="KNB50" s="134"/>
      <c r="KNC50" s="134"/>
      <c r="KND50" s="134"/>
      <c r="KNE50" s="134"/>
      <c r="KNF50" s="134"/>
      <c r="KNG50" s="134"/>
      <c r="KNH50" s="134"/>
      <c r="KNI50" s="134"/>
      <c r="KNJ50" s="134"/>
      <c r="KNK50" s="134"/>
      <c r="KNL50" s="134"/>
      <c r="KNM50" s="134"/>
      <c r="KNN50" s="134"/>
      <c r="KNO50" s="134"/>
      <c r="KNP50" s="134"/>
      <c r="KNQ50" s="134"/>
      <c r="KNR50" s="134"/>
      <c r="KNS50" s="134"/>
      <c r="KNT50" s="134"/>
      <c r="KNU50" s="134"/>
      <c r="KNV50" s="134"/>
      <c r="KNW50" s="134"/>
      <c r="KNX50" s="134"/>
      <c r="KNY50" s="134"/>
      <c r="KNZ50" s="134"/>
      <c r="KOA50" s="134"/>
      <c r="KOB50" s="134"/>
      <c r="KOC50" s="134"/>
      <c r="KOD50" s="134"/>
      <c r="KOE50" s="134"/>
      <c r="KOF50" s="134"/>
      <c r="KOG50" s="134"/>
      <c r="KOH50" s="134"/>
      <c r="KOI50" s="134"/>
      <c r="KOJ50" s="134"/>
      <c r="KOK50" s="134"/>
      <c r="KOL50" s="134"/>
      <c r="KOM50" s="134"/>
      <c r="KON50" s="134"/>
      <c r="KOO50" s="134"/>
      <c r="KOP50" s="134"/>
      <c r="KOQ50" s="134"/>
      <c r="KOR50" s="134"/>
      <c r="KOS50" s="134"/>
      <c r="KOT50" s="134"/>
      <c r="KOU50" s="134"/>
      <c r="KOV50" s="134"/>
      <c r="KOW50" s="134"/>
      <c r="KOX50" s="134"/>
      <c r="KOY50" s="134"/>
      <c r="KOZ50" s="134"/>
      <c r="KPA50" s="134"/>
      <c r="KPB50" s="134"/>
      <c r="KPC50" s="134"/>
      <c r="KPD50" s="134"/>
      <c r="KPE50" s="134"/>
      <c r="KPF50" s="134"/>
      <c r="KPG50" s="134"/>
      <c r="KPH50" s="134"/>
      <c r="KPI50" s="134"/>
      <c r="KPJ50" s="134"/>
      <c r="KPK50" s="134"/>
      <c r="KPL50" s="134"/>
      <c r="KPM50" s="134"/>
      <c r="KPN50" s="134"/>
      <c r="KPO50" s="134"/>
      <c r="KPP50" s="134"/>
      <c r="KPQ50" s="134"/>
      <c r="KPR50" s="134"/>
      <c r="KPS50" s="134"/>
      <c r="KPT50" s="134"/>
      <c r="KPU50" s="134"/>
      <c r="KPV50" s="134"/>
      <c r="KPW50" s="134"/>
      <c r="KPX50" s="134"/>
      <c r="KPY50" s="134"/>
      <c r="KPZ50" s="134"/>
      <c r="KQA50" s="134"/>
      <c r="KQB50" s="134"/>
      <c r="KQC50" s="134"/>
      <c r="KQD50" s="134"/>
      <c r="KQE50" s="134"/>
      <c r="KQF50" s="134"/>
      <c r="KQG50" s="134"/>
      <c r="KQH50" s="134"/>
      <c r="KQI50" s="134"/>
      <c r="KQJ50" s="134"/>
      <c r="KQK50" s="134"/>
      <c r="KQL50" s="134"/>
      <c r="KQM50" s="134"/>
      <c r="KQN50" s="134"/>
      <c r="KQO50" s="134"/>
      <c r="KQP50" s="134"/>
      <c r="KQQ50" s="134"/>
      <c r="KQR50" s="134"/>
      <c r="KQS50" s="134"/>
      <c r="KQT50" s="134"/>
      <c r="KQU50" s="134"/>
      <c r="KQV50" s="134"/>
      <c r="KQW50" s="134"/>
      <c r="KQX50" s="134"/>
      <c r="KQY50" s="134"/>
      <c r="KQZ50" s="134"/>
      <c r="KRA50" s="134"/>
      <c r="KRB50" s="134"/>
      <c r="KRC50" s="134"/>
      <c r="KRD50" s="134"/>
      <c r="KRE50" s="134"/>
      <c r="KRF50" s="134"/>
      <c r="KRG50" s="134"/>
      <c r="KRH50" s="134"/>
      <c r="KRI50" s="134"/>
      <c r="KRJ50" s="134"/>
      <c r="KRK50" s="134"/>
      <c r="KRL50" s="134"/>
      <c r="KRM50" s="134"/>
      <c r="KRN50" s="134"/>
      <c r="KRO50" s="134"/>
      <c r="KRP50" s="134"/>
      <c r="KRQ50" s="134"/>
      <c r="KRR50" s="134"/>
      <c r="KRS50" s="134"/>
      <c r="KRT50" s="134"/>
      <c r="KRU50" s="134"/>
      <c r="KRV50" s="134"/>
      <c r="KRW50" s="134"/>
      <c r="KRX50" s="134"/>
      <c r="KRY50" s="134"/>
      <c r="KRZ50" s="134"/>
      <c r="KSA50" s="134"/>
      <c r="KSB50" s="134"/>
      <c r="KSC50" s="134"/>
      <c r="KSD50" s="134"/>
      <c r="KSE50" s="134"/>
      <c r="KSF50" s="134"/>
      <c r="KSG50" s="134"/>
      <c r="KSH50" s="134"/>
      <c r="KSI50" s="134"/>
      <c r="KSJ50" s="134"/>
      <c r="KSK50" s="134"/>
      <c r="KSL50" s="134"/>
      <c r="KSM50" s="134"/>
      <c r="KSN50" s="134"/>
      <c r="KSO50" s="134"/>
      <c r="KSP50" s="134"/>
      <c r="KSQ50" s="134"/>
      <c r="KSR50" s="134"/>
      <c r="KSS50" s="134"/>
      <c r="KST50" s="134"/>
      <c r="KSU50" s="134"/>
      <c r="KSV50" s="134"/>
      <c r="KSW50" s="134"/>
      <c r="KSX50" s="134"/>
      <c r="KSY50" s="134"/>
      <c r="KSZ50" s="134"/>
      <c r="KTA50" s="134"/>
      <c r="KTB50" s="134"/>
      <c r="KTC50" s="134"/>
      <c r="KTD50" s="134"/>
      <c r="KTE50" s="134"/>
      <c r="KTF50" s="134"/>
      <c r="KTG50" s="134"/>
      <c r="KTH50" s="134"/>
      <c r="KTI50" s="134"/>
      <c r="KTJ50" s="134"/>
      <c r="KTK50" s="134"/>
      <c r="KTL50" s="134"/>
      <c r="KTM50" s="134"/>
      <c r="KTN50" s="134"/>
      <c r="KTO50" s="134"/>
      <c r="KTP50" s="134"/>
      <c r="KTQ50" s="134"/>
      <c r="KTR50" s="134"/>
      <c r="KTS50" s="134"/>
      <c r="KTT50" s="134"/>
      <c r="KTU50" s="134"/>
      <c r="KTV50" s="134"/>
      <c r="KTW50" s="134"/>
      <c r="KTX50" s="134"/>
      <c r="KTY50" s="134"/>
      <c r="KTZ50" s="134"/>
      <c r="KUA50" s="134"/>
      <c r="KUB50" s="134"/>
      <c r="KUC50" s="134"/>
      <c r="KUD50" s="134"/>
      <c r="KUE50" s="134"/>
      <c r="KUF50" s="134"/>
      <c r="KUG50" s="134"/>
      <c r="KUH50" s="134"/>
      <c r="KUI50" s="134"/>
      <c r="KUJ50" s="134"/>
      <c r="KUK50" s="134"/>
      <c r="KUL50" s="134"/>
      <c r="KUM50" s="134"/>
      <c r="KUN50" s="134"/>
      <c r="KUO50" s="134"/>
      <c r="KUP50" s="134"/>
      <c r="KUQ50" s="134"/>
      <c r="KUR50" s="134"/>
      <c r="KUS50" s="134"/>
      <c r="KUT50" s="134"/>
      <c r="KUU50" s="134"/>
      <c r="KUV50" s="134"/>
      <c r="KUW50" s="134"/>
      <c r="KUX50" s="134"/>
      <c r="KUY50" s="134"/>
      <c r="KUZ50" s="134"/>
      <c r="KVA50" s="134"/>
      <c r="KVB50" s="134"/>
      <c r="KVC50" s="134"/>
      <c r="KVD50" s="134"/>
      <c r="KVE50" s="134"/>
      <c r="KVF50" s="134"/>
      <c r="KVG50" s="134"/>
      <c r="KVH50" s="134"/>
      <c r="KVI50" s="134"/>
      <c r="KVJ50" s="134"/>
      <c r="KVK50" s="134"/>
      <c r="KVL50" s="134"/>
      <c r="KVM50" s="134"/>
      <c r="KVN50" s="134"/>
      <c r="KVO50" s="134"/>
      <c r="KVP50" s="134"/>
      <c r="KVQ50" s="134"/>
      <c r="KVR50" s="134"/>
      <c r="KVS50" s="134"/>
      <c r="KVT50" s="134"/>
      <c r="KVU50" s="134"/>
      <c r="KVV50" s="134"/>
      <c r="KVW50" s="134"/>
      <c r="KVX50" s="134"/>
      <c r="KVY50" s="134"/>
      <c r="KVZ50" s="134"/>
      <c r="KWA50" s="134"/>
      <c r="KWB50" s="134"/>
      <c r="KWC50" s="134"/>
      <c r="KWD50" s="134"/>
      <c r="KWE50" s="134"/>
      <c r="KWF50" s="134"/>
      <c r="KWG50" s="134"/>
      <c r="KWH50" s="134"/>
      <c r="KWI50" s="134"/>
      <c r="KWJ50" s="134"/>
      <c r="KWK50" s="134"/>
      <c r="KWL50" s="134"/>
      <c r="KWM50" s="134"/>
      <c r="KWN50" s="134"/>
      <c r="KWO50" s="134"/>
      <c r="KWP50" s="134"/>
      <c r="KWQ50" s="134"/>
      <c r="KWR50" s="134"/>
      <c r="KWS50" s="134"/>
      <c r="KWT50" s="134"/>
      <c r="KWU50" s="134"/>
      <c r="KWV50" s="134"/>
      <c r="KWW50" s="134"/>
      <c r="KWX50" s="134"/>
      <c r="KWY50" s="134"/>
      <c r="KWZ50" s="134"/>
      <c r="KXA50" s="134"/>
      <c r="KXB50" s="134"/>
      <c r="KXC50" s="134"/>
      <c r="KXD50" s="134"/>
      <c r="KXE50" s="134"/>
      <c r="KXF50" s="134"/>
      <c r="KXG50" s="134"/>
      <c r="KXH50" s="134"/>
      <c r="KXI50" s="134"/>
      <c r="KXJ50" s="134"/>
      <c r="KXK50" s="134"/>
      <c r="KXL50" s="134"/>
      <c r="KXM50" s="134"/>
      <c r="KXN50" s="134"/>
      <c r="KXO50" s="134"/>
      <c r="KXP50" s="134"/>
      <c r="KXQ50" s="134"/>
      <c r="KXR50" s="134"/>
      <c r="KXS50" s="134"/>
      <c r="KXT50" s="134"/>
      <c r="KXU50" s="134"/>
      <c r="KXV50" s="134"/>
      <c r="KXW50" s="134"/>
      <c r="KXX50" s="134"/>
      <c r="KXY50" s="134"/>
      <c r="KXZ50" s="134"/>
      <c r="KYA50" s="134"/>
      <c r="KYB50" s="134"/>
      <c r="KYC50" s="134"/>
      <c r="KYD50" s="134"/>
      <c r="KYE50" s="134"/>
      <c r="KYF50" s="134"/>
      <c r="KYG50" s="134"/>
      <c r="KYH50" s="134"/>
      <c r="KYI50" s="134"/>
      <c r="KYJ50" s="134"/>
      <c r="KYK50" s="134"/>
      <c r="KYL50" s="134"/>
      <c r="KYM50" s="134"/>
      <c r="KYN50" s="134"/>
      <c r="KYO50" s="134"/>
      <c r="KYP50" s="134"/>
      <c r="KYQ50" s="134"/>
      <c r="KYR50" s="134"/>
      <c r="KYS50" s="134"/>
      <c r="KYT50" s="134"/>
      <c r="KYU50" s="134"/>
      <c r="KYV50" s="134"/>
      <c r="KYW50" s="134"/>
      <c r="KYX50" s="134"/>
      <c r="KYY50" s="134"/>
      <c r="KYZ50" s="134"/>
      <c r="KZA50" s="134"/>
      <c r="KZB50" s="134"/>
      <c r="KZC50" s="134"/>
      <c r="KZD50" s="134"/>
      <c r="KZE50" s="134"/>
      <c r="KZF50" s="134"/>
      <c r="KZG50" s="134"/>
      <c r="KZH50" s="134"/>
      <c r="KZI50" s="134"/>
      <c r="KZJ50" s="134"/>
      <c r="KZK50" s="134"/>
      <c r="KZL50" s="134"/>
      <c r="KZM50" s="134"/>
      <c r="KZN50" s="134"/>
      <c r="KZO50" s="134"/>
      <c r="KZP50" s="134"/>
      <c r="KZQ50" s="134"/>
      <c r="KZR50" s="134"/>
      <c r="KZS50" s="134"/>
      <c r="KZT50" s="134"/>
      <c r="KZU50" s="134"/>
      <c r="KZV50" s="134"/>
      <c r="KZW50" s="134"/>
      <c r="KZX50" s="134"/>
      <c r="KZY50" s="134"/>
      <c r="KZZ50" s="134"/>
      <c r="LAA50" s="134"/>
      <c r="LAB50" s="134"/>
      <c r="LAC50" s="134"/>
      <c r="LAD50" s="134"/>
      <c r="LAE50" s="134"/>
      <c r="LAF50" s="134"/>
      <c r="LAG50" s="134"/>
      <c r="LAH50" s="134"/>
      <c r="LAI50" s="134"/>
      <c r="LAJ50" s="134"/>
      <c r="LAK50" s="134"/>
      <c r="LAL50" s="134"/>
      <c r="LAM50" s="134"/>
      <c r="LAN50" s="134"/>
      <c r="LAO50" s="134"/>
      <c r="LAP50" s="134"/>
      <c r="LAQ50" s="134"/>
      <c r="LAR50" s="134"/>
      <c r="LAS50" s="134"/>
      <c r="LAT50" s="134"/>
      <c r="LAU50" s="134"/>
      <c r="LAV50" s="134"/>
      <c r="LAW50" s="134"/>
      <c r="LAX50" s="134"/>
      <c r="LAY50" s="134"/>
      <c r="LAZ50" s="134"/>
      <c r="LBA50" s="134"/>
      <c r="LBB50" s="134"/>
      <c r="LBC50" s="134"/>
      <c r="LBD50" s="134"/>
      <c r="LBE50" s="134"/>
      <c r="LBF50" s="134"/>
      <c r="LBG50" s="134"/>
      <c r="LBH50" s="134"/>
      <c r="LBI50" s="134"/>
      <c r="LBJ50" s="134"/>
      <c r="LBK50" s="134"/>
      <c r="LBL50" s="134"/>
      <c r="LBM50" s="134"/>
      <c r="LBN50" s="134"/>
      <c r="LBO50" s="134"/>
      <c r="LBP50" s="134"/>
      <c r="LBQ50" s="134"/>
      <c r="LBR50" s="134"/>
      <c r="LBS50" s="134"/>
      <c r="LBT50" s="134"/>
      <c r="LBU50" s="134"/>
      <c r="LBV50" s="134"/>
      <c r="LBW50" s="134"/>
      <c r="LBX50" s="134"/>
      <c r="LBY50" s="134"/>
      <c r="LBZ50" s="134"/>
      <c r="LCA50" s="134"/>
      <c r="LCB50" s="134"/>
      <c r="LCC50" s="134"/>
      <c r="LCD50" s="134"/>
      <c r="LCE50" s="134"/>
      <c r="LCF50" s="134"/>
      <c r="LCG50" s="134"/>
      <c r="LCH50" s="134"/>
      <c r="LCI50" s="134"/>
      <c r="LCJ50" s="134"/>
      <c r="LCK50" s="134"/>
      <c r="LCL50" s="134"/>
      <c r="LCM50" s="134"/>
      <c r="LCN50" s="134"/>
      <c r="LCO50" s="134"/>
      <c r="LCP50" s="134"/>
      <c r="LCQ50" s="134"/>
      <c r="LCR50" s="134"/>
      <c r="LCS50" s="134"/>
      <c r="LCT50" s="134"/>
      <c r="LCU50" s="134"/>
      <c r="LCV50" s="134"/>
      <c r="LCW50" s="134"/>
      <c r="LCX50" s="134"/>
      <c r="LCY50" s="134"/>
      <c r="LCZ50" s="134"/>
      <c r="LDA50" s="134"/>
      <c r="LDB50" s="134"/>
      <c r="LDC50" s="134"/>
      <c r="LDD50" s="134"/>
      <c r="LDE50" s="134"/>
      <c r="LDF50" s="134"/>
      <c r="LDG50" s="134"/>
      <c r="LDH50" s="134"/>
      <c r="LDI50" s="134"/>
      <c r="LDJ50" s="134"/>
      <c r="LDK50" s="134"/>
      <c r="LDL50" s="134"/>
      <c r="LDM50" s="134"/>
      <c r="LDN50" s="134"/>
      <c r="LDO50" s="134"/>
      <c r="LDP50" s="134"/>
      <c r="LDQ50" s="134"/>
      <c r="LDR50" s="134"/>
      <c r="LDS50" s="134"/>
      <c r="LDT50" s="134"/>
      <c r="LDU50" s="134"/>
      <c r="LDV50" s="134"/>
      <c r="LDW50" s="134"/>
      <c r="LDX50" s="134"/>
      <c r="LDY50" s="134"/>
      <c r="LDZ50" s="134"/>
      <c r="LEA50" s="134"/>
      <c r="LEB50" s="134"/>
      <c r="LEC50" s="134"/>
      <c r="LED50" s="134"/>
      <c r="LEE50" s="134"/>
      <c r="LEF50" s="134"/>
      <c r="LEG50" s="134"/>
      <c r="LEH50" s="134"/>
      <c r="LEI50" s="134"/>
      <c r="LEJ50" s="134"/>
      <c r="LEK50" s="134"/>
      <c r="LEL50" s="134"/>
      <c r="LEM50" s="134"/>
      <c r="LEN50" s="134"/>
      <c r="LEO50" s="134"/>
      <c r="LEP50" s="134"/>
      <c r="LEQ50" s="134"/>
      <c r="LER50" s="134"/>
      <c r="LES50" s="134"/>
      <c r="LET50" s="134"/>
      <c r="LEU50" s="134"/>
      <c r="LEV50" s="134"/>
      <c r="LEW50" s="134"/>
      <c r="LEX50" s="134"/>
      <c r="LEY50" s="134"/>
      <c r="LEZ50" s="134"/>
      <c r="LFA50" s="134"/>
      <c r="LFB50" s="134"/>
      <c r="LFC50" s="134"/>
      <c r="LFD50" s="134"/>
      <c r="LFE50" s="134"/>
      <c r="LFF50" s="134"/>
      <c r="LFG50" s="134"/>
      <c r="LFH50" s="134"/>
      <c r="LFI50" s="134"/>
      <c r="LFJ50" s="134"/>
      <c r="LFK50" s="134"/>
      <c r="LFL50" s="134"/>
      <c r="LFM50" s="134"/>
      <c r="LFN50" s="134"/>
      <c r="LFO50" s="134"/>
      <c r="LFP50" s="134"/>
      <c r="LFQ50" s="134"/>
      <c r="LFR50" s="134"/>
      <c r="LFS50" s="134"/>
      <c r="LFT50" s="134"/>
      <c r="LFU50" s="134"/>
      <c r="LFV50" s="134"/>
      <c r="LFW50" s="134"/>
      <c r="LFX50" s="134"/>
      <c r="LFY50" s="134"/>
      <c r="LFZ50" s="134"/>
      <c r="LGA50" s="134"/>
      <c r="LGB50" s="134"/>
      <c r="LGC50" s="134"/>
      <c r="LGD50" s="134"/>
      <c r="LGE50" s="134"/>
      <c r="LGF50" s="134"/>
      <c r="LGG50" s="134"/>
      <c r="LGH50" s="134"/>
      <c r="LGI50" s="134"/>
      <c r="LGJ50" s="134"/>
      <c r="LGK50" s="134"/>
      <c r="LGL50" s="134"/>
      <c r="LGM50" s="134"/>
      <c r="LGN50" s="134"/>
      <c r="LGO50" s="134"/>
      <c r="LGP50" s="134"/>
      <c r="LGQ50" s="134"/>
      <c r="LGR50" s="134"/>
      <c r="LGS50" s="134"/>
      <c r="LGT50" s="134"/>
      <c r="LGU50" s="134"/>
      <c r="LGV50" s="134"/>
      <c r="LGW50" s="134"/>
      <c r="LGX50" s="134"/>
      <c r="LGY50" s="134"/>
      <c r="LGZ50" s="134"/>
      <c r="LHA50" s="134"/>
      <c r="LHB50" s="134"/>
      <c r="LHC50" s="134"/>
      <c r="LHD50" s="134"/>
      <c r="LHE50" s="134"/>
      <c r="LHF50" s="134"/>
      <c r="LHG50" s="134"/>
      <c r="LHH50" s="134"/>
      <c r="LHI50" s="134"/>
      <c r="LHJ50" s="134"/>
      <c r="LHK50" s="134"/>
      <c r="LHL50" s="134"/>
      <c r="LHM50" s="134"/>
      <c r="LHN50" s="134"/>
      <c r="LHO50" s="134"/>
      <c r="LHP50" s="134"/>
      <c r="LHQ50" s="134"/>
      <c r="LHR50" s="134"/>
      <c r="LHS50" s="134"/>
      <c r="LHT50" s="134"/>
      <c r="LHU50" s="134"/>
      <c r="LHV50" s="134"/>
      <c r="LHW50" s="134"/>
      <c r="LHX50" s="134"/>
      <c r="LHY50" s="134"/>
      <c r="LHZ50" s="134"/>
      <c r="LIA50" s="134"/>
      <c r="LIB50" s="134"/>
      <c r="LIC50" s="134"/>
      <c r="LID50" s="134"/>
      <c r="LIE50" s="134"/>
      <c r="LIF50" s="134"/>
      <c r="LIG50" s="134"/>
      <c r="LIH50" s="134"/>
      <c r="LII50" s="134"/>
      <c r="LIJ50" s="134"/>
      <c r="LIK50" s="134"/>
      <c r="LIL50" s="134"/>
      <c r="LIM50" s="134"/>
      <c r="LIN50" s="134"/>
      <c r="LIO50" s="134"/>
      <c r="LIP50" s="134"/>
      <c r="LIQ50" s="134"/>
      <c r="LIR50" s="134"/>
      <c r="LIS50" s="134"/>
      <c r="LIT50" s="134"/>
      <c r="LIU50" s="134"/>
      <c r="LIV50" s="134"/>
      <c r="LIW50" s="134"/>
      <c r="LIX50" s="134"/>
      <c r="LIY50" s="134"/>
      <c r="LIZ50" s="134"/>
      <c r="LJA50" s="134"/>
      <c r="LJB50" s="134"/>
      <c r="LJC50" s="134"/>
      <c r="LJD50" s="134"/>
      <c r="LJE50" s="134"/>
      <c r="LJF50" s="134"/>
      <c r="LJG50" s="134"/>
      <c r="LJH50" s="134"/>
      <c r="LJI50" s="134"/>
      <c r="LJJ50" s="134"/>
      <c r="LJK50" s="134"/>
      <c r="LJL50" s="134"/>
      <c r="LJM50" s="134"/>
      <c r="LJN50" s="134"/>
      <c r="LJO50" s="134"/>
      <c r="LJP50" s="134"/>
      <c r="LJQ50" s="134"/>
      <c r="LJR50" s="134"/>
      <c r="LJS50" s="134"/>
      <c r="LJT50" s="134"/>
      <c r="LJU50" s="134"/>
      <c r="LJV50" s="134"/>
      <c r="LJW50" s="134"/>
      <c r="LJX50" s="134"/>
      <c r="LJY50" s="134"/>
      <c r="LJZ50" s="134"/>
      <c r="LKA50" s="134"/>
      <c r="LKB50" s="134"/>
      <c r="LKC50" s="134"/>
      <c r="LKD50" s="134"/>
      <c r="LKE50" s="134"/>
      <c r="LKF50" s="134"/>
      <c r="LKG50" s="134"/>
      <c r="LKH50" s="134"/>
      <c r="LKI50" s="134"/>
      <c r="LKJ50" s="134"/>
      <c r="LKK50" s="134"/>
      <c r="LKL50" s="134"/>
      <c r="LKM50" s="134"/>
      <c r="LKN50" s="134"/>
      <c r="LKO50" s="134"/>
      <c r="LKP50" s="134"/>
      <c r="LKQ50" s="134"/>
      <c r="LKR50" s="134"/>
      <c r="LKS50" s="134"/>
      <c r="LKT50" s="134"/>
      <c r="LKU50" s="134"/>
      <c r="LKV50" s="134"/>
      <c r="LKW50" s="134"/>
      <c r="LKX50" s="134"/>
      <c r="LKY50" s="134"/>
      <c r="LKZ50" s="134"/>
      <c r="LLA50" s="134"/>
      <c r="LLB50" s="134"/>
      <c r="LLC50" s="134"/>
      <c r="LLD50" s="134"/>
      <c r="LLE50" s="134"/>
      <c r="LLF50" s="134"/>
      <c r="LLG50" s="134"/>
      <c r="LLH50" s="134"/>
      <c r="LLI50" s="134"/>
      <c r="LLJ50" s="134"/>
      <c r="LLK50" s="134"/>
      <c r="LLL50" s="134"/>
      <c r="LLM50" s="134"/>
      <c r="LLN50" s="134"/>
      <c r="LLO50" s="134"/>
      <c r="LLP50" s="134"/>
      <c r="LLQ50" s="134"/>
      <c r="LLR50" s="134"/>
      <c r="LLS50" s="134"/>
      <c r="LLT50" s="134"/>
      <c r="LLU50" s="134"/>
      <c r="LLV50" s="134"/>
      <c r="LLW50" s="134"/>
      <c r="LLX50" s="134"/>
      <c r="LLY50" s="134"/>
      <c r="LLZ50" s="134"/>
      <c r="LMA50" s="134"/>
      <c r="LMB50" s="134"/>
      <c r="LMC50" s="134"/>
      <c r="LMD50" s="134"/>
      <c r="LME50" s="134"/>
      <c r="LMF50" s="134"/>
      <c r="LMG50" s="134"/>
      <c r="LMH50" s="134"/>
      <c r="LMI50" s="134"/>
      <c r="LMJ50" s="134"/>
      <c r="LMK50" s="134"/>
      <c r="LML50" s="134"/>
      <c r="LMM50" s="134"/>
      <c r="LMN50" s="134"/>
      <c r="LMO50" s="134"/>
      <c r="LMP50" s="134"/>
      <c r="LMQ50" s="134"/>
      <c r="LMR50" s="134"/>
      <c r="LMS50" s="134"/>
      <c r="LMT50" s="134"/>
      <c r="LMU50" s="134"/>
      <c r="LMV50" s="134"/>
      <c r="LMW50" s="134"/>
      <c r="LMX50" s="134"/>
      <c r="LMY50" s="134"/>
      <c r="LMZ50" s="134"/>
      <c r="LNA50" s="134"/>
      <c r="LNB50" s="134"/>
      <c r="LNC50" s="134"/>
      <c r="LND50" s="134"/>
      <c r="LNE50" s="134"/>
      <c r="LNF50" s="134"/>
      <c r="LNG50" s="134"/>
      <c r="LNH50" s="134"/>
      <c r="LNI50" s="134"/>
      <c r="LNJ50" s="134"/>
      <c r="LNK50" s="134"/>
      <c r="LNL50" s="134"/>
      <c r="LNM50" s="134"/>
      <c r="LNN50" s="134"/>
      <c r="LNO50" s="134"/>
      <c r="LNP50" s="134"/>
      <c r="LNQ50" s="134"/>
      <c r="LNR50" s="134"/>
      <c r="LNS50" s="134"/>
      <c r="LNT50" s="134"/>
      <c r="LNU50" s="134"/>
      <c r="LNV50" s="134"/>
      <c r="LNW50" s="134"/>
      <c r="LNX50" s="134"/>
      <c r="LNY50" s="134"/>
      <c r="LNZ50" s="134"/>
      <c r="LOA50" s="134"/>
      <c r="LOB50" s="134"/>
      <c r="LOC50" s="134"/>
      <c r="LOD50" s="134"/>
      <c r="LOE50" s="134"/>
      <c r="LOF50" s="134"/>
      <c r="LOG50" s="134"/>
      <c r="LOH50" s="134"/>
      <c r="LOI50" s="134"/>
      <c r="LOJ50" s="134"/>
      <c r="LOK50" s="134"/>
      <c r="LOL50" s="134"/>
      <c r="LOM50" s="134"/>
      <c r="LON50" s="134"/>
      <c r="LOO50" s="134"/>
      <c r="LOP50" s="134"/>
      <c r="LOQ50" s="134"/>
      <c r="LOR50" s="134"/>
      <c r="LOS50" s="134"/>
      <c r="LOT50" s="134"/>
      <c r="LOU50" s="134"/>
      <c r="LOV50" s="134"/>
      <c r="LOW50" s="134"/>
      <c r="LOX50" s="134"/>
      <c r="LOY50" s="134"/>
      <c r="LOZ50" s="134"/>
      <c r="LPA50" s="134"/>
      <c r="LPB50" s="134"/>
      <c r="LPC50" s="134"/>
      <c r="LPD50" s="134"/>
      <c r="LPE50" s="134"/>
      <c r="LPF50" s="134"/>
      <c r="LPG50" s="134"/>
      <c r="LPH50" s="134"/>
      <c r="LPI50" s="134"/>
      <c r="LPJ50" s="134"/>
      <c r="LPK50" s="134"/>
      <c r="LPL50" s="134"/>
      <c r="LPM50" s="134"/>
      <c r="LPN50" s="134"/>
      <c r="LPO50" s="134"/>
      <c r="LPP50" s="134"/>
      <c r="LPQ50" s="134"/>
      <c r="LPR50" s="134"/>
      <c r="LPS50" s="134"/>
      <c r="LPT50" s="134"/>
      <c r="LPU50" s="134"/>
      <c r="LPV50" s="134"/>
      <c r="LPW50" s="134"/>
      <c r="LPX50" s="134"/>
      <c r="LPY50" s="134"/>
      <c r="LPZ50" s="134"/>
      <c r="LQA50" s="134"/>
      <c r="LQB50" s="134"/>
      <c r="LQC50" s="134"/>
      <c r="LQD50" s="134"/>
      <c r="LQE50" s="134"/>
      <c r="LQF50" s="134"/>
      <c r="LQG50" s="134"/>
      <c r="LQH50" s="134"/>
      <c r="LQI50" s="134"/>
      <c r="LQJ50" s="134"/>
      <c r="LQK50" s="134"/>
      <c r="LQL50" s="134"/>
      <c r="LQM50" s="134"/>
      <c r="LQN50" s="134"/>
      <c r="LQO50" s="134"/>
      <c r="LQP50" s="134"/>
      <c r="LQQ50" s="134"/>
      <c r="LQR50" s="134"/>
      <c r="LQS50" s="134"/>
      <c r="LQT50" s="134"/>
      <c r="LQU50" s="134"/>
      <c r="LQV50" s="134"/>
      <c r="LQW50" s="134"/>
      <c r="LQX50" s="134"/>
      <c r="LQY50" s="134"/>
      <c r="LQZ50" s="134"/>
      <c r="LRA50" s="134"/>
      <c r="LRB50" s="134"/>
      <c r="LRC50" s="134"/>
      <c r="LRD50" s="134"/>
      <c r="LRE50" s="134"/>
      <c r="LRF50" s="134"/>
      <c r="LRG50" s="134"/>
      <c r="LRH50" s="134"/>
      <c r="LRI50" s="134"/>
      <c r="LRJ50" s="134"/>
      <c r="LRK50" s="134"/>
      <c r="LRL50" s="134"/>
      <c r="LRM50" s="134"/>
      <c r="LRN50" s="134"/>
      <c r="LRO50" s="134"/>
      <c r="LRP50" s="134"/>
      <c r="LRQ50" s="134"/>
      <c r="LRR50" s="134"/>
      <c r="LRS50" s="134"/>
      <c r="LRT50" s="134"/>
      <c r="LRU50" s="134"/>
      <c r="LRV50" s="134"/>
      <c r="LRW50" s="134"/>
      <c r="LRX50" s="134"/>
      <c r="LRY50" s="134"/>
      <c r="LRZ50" s="134"/>
      <c r="LSA50" s="134"/>
      <c r="LSB50" s="134"/>
      <c r="LSC50" s="134"/>
      <c r="LSD50" s="134"/>
      <c r="LSE50" s="134"/>
      <c r="LSF50" s="134"/>
      <c r="LSG50" s="134"/>
      <c r="LSH50" s="134"/>
      <c r="LSI50" s="134"/>
      <c r="LSJ50" s="134"/>
      <c r="LSK50" s="134"/>
      <c r="LSL50" s="134"/>
      <c r="LSM50" s="134"/>
      <c r="LSN50" s="134"/>
      <c r="LSO50" s="134"/>
      <c r="LSP50" s="134"/>
      <c r="LSQ50" s="134"/>
      <c r="LSR50" s="134"/>
      <c r="LSS50" s="134"/>
      <c r="LST50" s="134"/>
      <c r="LSU50" s="134"/>
      <c r="LSV50" s="134"/>
      <c r="LSW50" s="134"/>
      <c r="LSX50" s="134"/>
      <c r="LSY50" s="134"/>
      <c r="LSZ50" s="134"/>
      <c r="LTA50" s="134"/>
      <c r="LTB50" s="134"/>
      <c r="LTC50" s="134"/>
      <c r="LTD50" s="134"/>
      <c r="LTE50" s="134"/>
      <c r="LTF50" s="134"/>
      <c r="LTG50" s="134"/>
      <c r="LTH50" s="134"/>
      <c r="LTI50" s="134"/>
      <c r="LTJ50" s="134"/>
      <c r="LTK50" s="134"/>
      <c r="LTL50" s="134"/>
      <c r="LTM50" s="134"/>
      <c r="LTN50" s="134"/>
      <c r="LTO50" s="134"/>
      <c r="LTP50" s="134"/>
      <c r="LTQ50" s="134"/>
      <c r="LTR50" s="134"/>
      <c r="LTS50" s="134"/>
      <c r="LTT50" s="134"/>
      <c r="LTU50" s="134"/>
      <c r="LTV50" s="134"/>
      <c r="LTW50" s="134"/>
      <c r="LTX50" s="134"/>
      <c r="LTY50" s="134"/>
      <c r="LTZ50" s="134"/>
      <c r="LUA50" s="134"/>
      <c r="LUB50" s="134"/>
      <c r="LUC50" s="134"/>
      <c r="LUD50" s="134"/>
      <c r="LUE50" s="134"/>
      <c r="LUF50" s="134"/>
      <c r="LUG50" s="134"/>
      <c r="LUH50" s="134"/>
      <c r="LUI50" s="134"/>
      <c r="LUJ50" s="134"/>
      <c r="LUK50" s="134"/>
      <c r="LUL50" s="134"/>
      <c r="LUM50" s="134"/>
      <c r="LUN50" s="134"/>
      <c r="LUO50" s="134"/>
      <c r="LUP50" s="134"/>
      <c r="LUQ50" s="134"/>
      <c r="LUR50" s="134"/>
      <c r="LUS50" s="134"/>
      <c r="LUT50" s="134"/>
      <c r="LUU50" s="134"/>
      <c r="LUV50" s="134"/>
      <c r="LUW50" s="134"/>
      <c r="LUX50" s="134"/>
      <c r="LUY50" s="134"/>
      <c r="LUZ50" s="134"/>
      <c r="LVA50" s="134"/>
      <c r="LVB50" s="134"/>
      <c r="LVC50" s="134"/>
      <c r="LVD50" s="134"/>
      <c r="LVE50" s="134"/>
      <c r="LVF50" s="134"/>
      <c r="LVG50" s="134"/>
      <c r="LVH50" s="134"/>
      <c r="LVI50" s="134"/>
      <c r="LVJ50" s="134"/>
      <c r="LVK50" s="134"/>
      <c r="LVL50" s="134"/>
      <c r="LVM50" s="134"/>
      <c r="LVN50" s="134"/>
      <c r="LVO50" s="134"/>
      <c r="LVP50" s="134"/>
      <c r="LVQ50" s="134"/>
      <c r="LVR50" s="134"/>
      <c r="LVS50" s="134"/>
      <c r="LVT50" s="134"/>
      <c r="LVU50" s="134"/>
      <c r="LVV50" s="134"/>
      <c r="LVW50" s="134"/>
      <c r="LVX50" s="134"/>
      <c r="LVY50" s="134"/>
      <c r="LVZ50" s="134"/>
      <c r="LWA50" s="134"/>
      <c r="LWB50" s="134"/>
      <c r="LWC50" s="134"/>
      <c r="LWD50" s="134"/>
      <c r="LWE50" s="134"/>
      <c r="LWF50" s="134"/>
      <c r="LWG50" s="134"/>
      <c r="LWH50" s="134"/>
      <c r="LWI50" s="134"/>
      <c r="LWJ50" s="134"/>
      <c r="LWK50" s="134"/>
      <c r="LWL50" s="134"/>
      <c r="LWM50" s="134"/>
      <c r="LWN50" s="134"/>
      <c r="LWO50" s="134"/>
      <c r="LWP50" s="134"/>
      <c r="LWQ50" s="134"/>
      <c r="LWR50" s="134"/>
      <c r="LWS50" s="134"/>
      <c r="LWT50" s="134"/>
      <c r="LWU50" s="134"/>
      <c r="LWV50" s="134"/>
      <c r="LWW50" s="134"/>
      <c r="LWX50" s="134"/>
      <c r="LWY50" s="134"/>
      <c r="LWZ50" s="134"/>
      <c r="LXA50" s="134"/>
      <c r="LXB50" s="134"/>
      <c r="LXC50" s="134"/>
      <c r="LXD50" s="134"/>
      <c r="LXE50" s="134"/>
      <c r="LXF50" s="134"/>
      <c r="LXG50" s="134"/>
      <c r="LXH50" s="134"/>
      <c r="LXI50" s="134"/>
      <c r="LXJ50" s="134"/>
      <c r="LXK50" s="134"/>
      <c r="LXL50" s="134"/>
      <c r="LXM50" s="134"/>
      <c r="LXN50" s="134"/>
      <c r="LXO50" s="134"/>
      <c r="LXP50" s="134"/>
      <c r="LXQ50" s="134"/>
      <c r="LXR50" s="134"/>
      <c r="LXS50" s="134"/>
      <c r="LXT50" s="134"/>
      <c r="LXU50" s="134"/>
      <c r="LXV50" s="134"/>
      <c r="LXW50" s="134"/>
      <c r="LXX50" s="134"/>
      <c r="LXY50" s="134"/>
      <c r="LXZ50" s="134"/>
      <c r="LYA50" s="134"/>
      <c r="LYB50" s="134"/>
      <c r="LYC50" s="134"/>
      <c r="LYD50" s="134"/>
      <c r="LYE50" s="134"/>
      <c r="LYF50" s="134"/>
      <c r="LYG50" s="134"/>
      <c r="LYH50" s="134"/>
      <c r="LYI50" s="134"/>
      <c r="LYJ50" s="134"/>
      <c r="LYK50" s="134"/>
      <c r="LYL50" s="134"/>
      <c r="LYM50" s="134"/>
      <c r="LYN50" s="134"/>
      <c r="LYO50" s="134"/>
      <c r="LYP50" s="134"/>
      <c r="LYQ50" s="134"/>
      <c r="LYR50" s="134"/>
      <c r="LYS50" s="134"/>
      <c r="LYT50" s="134"/>
      <c r="LYU50" s="134"/>
      <c r="LYV50" s="134"/>
      <c r="LYW50" s="134"/>
      <c r="LYX50" s="134"/>
      <c r="LYY50" s="134"/>
      <c r="LYZ50" s="134"/>
      <c r="LZA50" s="134"/>
      <c r="LZB50" s="134"/>
      <c r="LZC50" s="134"/>
      <c r="LZD50" s="134"/>
      <c r="LZE50" s="134"/>
      <c r="LZF50" s="134"/>
      <c r="LZG50" s="134"/>
      <c r="LZH50" s="134"/>
      <c r="LZI50" s="134"/>
      <c r="LZJ50" s="134"/>
      <c r="LZK50" s="134"/>
      <c r="LZL50" s="134"/>
      <c r="LZM50" s="134"/>
      <c r="LZN50" s="134"/>
      <c r="LZO50" s="134"/>
      <c r="LZP50" s="134"/>
      <c r="LZQ50" s="134"/>
      <c r="LZR50" s="134"/>
      <c r="LZS50" s="134"/>
      <c r="LZT50" s="134"/>
      <c r="LZU50" s="134"/>
      <c r="LZV50" s="134"/>
      <c r="LZW50" s="134"/>
      <c r="LZX50" s="134"/>
      <c r="LZY50" s="134"/>
      <c r="LZZ50" s="134"/>
      <c r="MAA50" s="134"/>
      <c r="MAB50" s="134"/>
      <c r="MAC50" s="134"/>
      <c r="MAD50" s="134"/>
      <c r="MAE50" s="134"/>
      <c r="MAF50" s="134"/>
      <c r="MAG50" s="134"/>
      <c r="MAH50" s="134"/>
      <c r="MAI50" s="134"/>
      <c r="MAJ50" s="134"/>
      <c r="MAK50" s="134"/>
      <c r="MAL50" s="134"/>
      <c r="MAM50" s="134"/>
      <c r="MAN50" s="134"/>
      <c r="MAO50" s="134"/>
      <c r="MAP50" s="134"/>
      <c r="MAQ50" s="134"/>
      <c r="MAR50" s="134"/>
      <c r="MAS50" s="134"/>
      <c r="MAT50" s="134"/>
      <c r="MAU50" s="134"/>
      <c r="MAV50" s="134"/>
      <c r="MAW50" s="134"/>
      <c r="MAX50" s="134"/>
      <c r="MAY50" s="134"/>
      <c r="MAZ50" s="134"/>
      <c r="MBA50" s="134"/>
      <c r="MBB50" s="134"/>
      <c r="MBC50" s="134"/>
      <c r="MBD50" s="134"/>
      <c r="MBE50" s="134"/>
      <c r="MBF50" s="134"/>
      <c r="MBG50" s="134"/>
      <c r="MBH50" s="134"/>
      <c r="MBI50" s="134"/>
      <c r="MBJ50" s="134"/>
      <c r="MBK50" s="134"/>
      <c r="MBL50" s="134"/>
      <c r="MBM50" s="134"/>
      <c r="MBN50" s="134"/>
      <c r="MBO50" s="134"/>
      <c r="MBP50" s="134"/>
      <c r="MBQ50" s="134"/>
      <c r="MBR50" s="134"/>
      <c r="MBS50" s="134"/>
      <c r="MBT50" s="134"/>
      <c r="MBU50" s="134"/>
      <c r="MBV50" s="134"/>
      <c r="MBW50" s="134"/>
      <c r="MBX50" s="134"/>
      <c r="MBY50" s="134"/>
      <c r="MBZ50" s="134"/>
      <c r="MCA50" s="134"/>
      <c r="MCB50" s="134"/>
      <c r="MCC50" s="134"/>
      <c r="MCD50" s="134"/>
      <c r="MCE50" s="134"/>
      <c r="MCF50" s="134"/>
      <c r="MCG50" s="134"/>
      <c r="MCH50" s="134"/>
      <c r="MCI50" s="134"/>
      <c r="MCJ50" s="134"/>
      <c r="MCK50" s="134"/>
      <c r="MCL50" s="134"/>
      <c r="MCM50" s="134"/>
      <c r="MCN50" s="134"/>
      <c r="MCO50" s="134"/>
      <c r="MCP50" s="134"/>
      <c r="MCQ50" s="134"/>
      <c r="MCR50" s="134"/>
      <c r="MCS50" s="134"/>
      <c r="MCT50" s="134"/>
      <c r="MCU50" s="134"/>
      <c r="MCV50" s="134"/>
      <c r="MCW50" s="134"/>
      <c r="MCX50" s="134"/>
      <c r="MCY50" s="134"/>
      <c r="MCZ50" s="134"/>
      <c r="MDA50" s="134"/>
      <c r="MDB50" s="134"/>
      <c r="MDC50" s="134"/>
      <c r="MDD50" s="134"/>
      <c r="MDE50" s="134"/>
      <c r="MDF50" s="134"/>
      <c r="MDG50" s="134"/>
      <c r="MDH50" s="134"/>
      <c r="MDI50" s="134"/>
      <c r="MDJ50" s="134"/>
      <c r="MDK50" s="134"/>
      <c r="MDL50" s="134"/>
      <c r="MDM50" s="134"/>
      <c r="MDN50" s="134"/>
      <c r="MDO50" s="134"/>
      <c r="MDP50" s="134"/>
      <c r="MDQ50" s="134"/>
      <c r="MDR50" s="134"/>
      <c r="MDS50" s="134"/>
      <c r="MDT50" s="134"/>
      <c r="MDU50" s="134"/>
      <c r="MDV50" s="134"/>
      <c r="MDW50" s="134"/>
      <c r="MDX50" s="134"/>
      <c r="MDY50" s="134"/>
      <c r="MDZ50" s="134"/>
      <c r="MEA50" s="134"/>
      <c r="MEB50" s="134"/>
      <c r="MEC50" s="134"/>
      <c r="MED50" s="134"/>
      <c r="MEE50" s="134"/>
      <c r="MEF50" s="134"/>
      <c r="MEG50" s="134"/>
      <c r="MEH50" s="134"/>
      <c r="MEI50" s="134"/>
      <c r="MEJ50" s="134"/>
      <c r="MEK50" s="134"/>
      <c r="MEL50" s="134"/>
      <c r="MEM50" s="134"/>
      <c r="MEN50" s="134"/>
      <c r="MEO50" s="134"/>
      <c r="MEP50" s="134"/>
      <c r="MEQ50" s="134"/>
      <c r="MER50" s="134"/>
      <c r="MES50" s="134"/>
      <c r="MET50" s="134"/>
      <c r="MEU50" s="134"/>
      <c r="MEV50" s="134"/>
      <c r="MEW50" s="134"/>
      <c r="MEX50" s="134"/>
      <c r="MEY50" s="134"/>
      <c r="MEZ50" s="134"/>
      <c r="MFA50" s="134"/>
      <c r="MFB50" s="134"/>
      <c r="MFC50" s="134"/>
      <c r="MFD50" s="134"/>
      <c r="MFE50" s="134"/>
      <c r="MFF50" s="134"/>
      <c r="MFG50" s="134"/>
      <c r="MFH50" s="134"/>
      <c r="MFI50" s="134"/>
      <c r="MFJ50" s="134"/>
      <c r="MFK50" s="134"/>
      <c r="MFL50" s="134"/>
      <c r="MFM50" s="134"/>
      <c r="MFN50" s="134"/>
      <c r="MFO50" s="134"/>
      <c r="MFP50" s="134"/>
      <c r="MFQ50" s="134"/>
      <c r="MFR50" s="134"/>
      <c r="MFS50" s="134"/>
      <c r="MFT50" s="134"/>
      <c r="MFU50" s="134"/>
      <c r="MFV50" s="134"/>
      <c r="MFW50" s="134"/>
      <c r="MFX50" s="134"/>
      <c r="MFY50" s="134"/>
      <c r="MFZ50" s="134"/>
      <c r="MGA50" s="134"/>
      <c r="MGB50" s="134"/>
      <c r="MGC50" s="134"/>
      <c r="MGD50" s="134"/>
      <c r="MGE50" s="134"/>
      <c r="MGF50" s="134"/>
      <c r="MGG50" s="134"/>
      <c r="MGH50" s="134"/>
      <c r="MGI50" s="134"/>
      <c r="MGJ50" s="134"/>
      <c r="MGK50" s="134"/>
      <c r="MGL50" s="134"/>
      <c r="MGM50" s="134"/>
      <c r="MGN50" s="134"/>
      <c r="MGO50" s="134"/>
      <c r="MGP50" s="134"/>
      <c r="MGQ50" s="134"/>
      <c r="MGR50" s="134"/>
      <c r="MGS50" s="134"/>
      <c r="MGT50" s="134"/>
      <c r="MGU50" s="134"/>
      <c r="MGV50" s="134"/>
      <c r="MGW50" s="134"/>
      <c r="MGX50" s="134"/>
      <c r="MGY50" s="134"/>
      <c r="MGZ50" s="134"/>
      <c r="MHA50" s="134"/>
      <c r="MHB50" s="134"/>
      <c r="MHC50" s="134"/>
      <c r="MHD50" s="134"/>
      <c r="MHE50" s="134"/>
      <c r="MHF50" s="134"/>
      <c r="MHG50" s="134"/>
      <c r="MHH50" s="134"/>
      <c r="MHI50" s="134"/>
      <c r="MHJ50" s="134"/>
      <c r="MHK50" s="134"/>
      <c r="MHL50" s="134"/>
      <c r="MHM50" s="134"/>
      <c r="MHN50" s="134"/>
      <c r="MHO50" s="134"/>
      <c r="MHP50" s="134"/>
      <c r="MHQ50" s="134"/>
      <c r="MHR50" s="134"/>
      <c r="MHS50" s="134"/>
      <c r="MHT50" s="134"/>
      <c r="MHU50" s="134"/>
      <c r="MHV50" s="134"/>
      <c r="MHW50" s="134"/>
      <c r="MHX50" s="134"/>
      <c r="MHY50" s="134"/>
      <c r="MHZ50" s="134"/>
      <c r="MIA50" s="134"/>
      <c r="MIB50" s="134"/>
      <c r="MIC50" s="134"/>
      <c r="MID50" s="134"/>
      <c r="MIE50" s="134"/>
      <c r="MIF50" s="134"/>
      <c r="MIG50" s="134"/>
      <c r="MIH50" s="134"/>
      <c r="MII50" s="134"/>
      <c r="MIJ50" s="134"/>
      <c r="MIK50" s="134"/>
      <c r="MIL50" s="134"/>
      <c r="MIM50" s="134"/>
      <c r="MIN50" s="134"/>
      <c r="MIO50" s="134"/>
      <c r="MIP50" s="134"/>
      <c r="MIQ50" s="134"/>
      <c r="MIR50" s="134"/>
      <c r="MIS50" s="134"/>
      <c r="MIT50" s="134"/>
      <c r="MIU50" s="134"/>
      <c r="MIV50" s="134"/>
      <c r="MIW50" s="134"/>
      <c r="MIX50" s="134"/>
      <c r="MIY50" s="134"/>
      <c r="MIZ50" s="134"/>
      <c r="MJA50" s="134"/>
      <c r="MJB50" s="134"/>
      <c r="MJC50" s="134"/>
      <c r="MJD50" s="134"/>
      <c r="MJE50" s="134"/>
      <c r="MJF50" s="134"/>
      <c r="MJG50" s="134"/>
      <c r="MJH50" s="134"/>
      <c r="MJI50" s="134"/>
      <c r="MJJ50" s="134"/>
      <c r="MJK50" s="134"/>
      <c r="MJL50" s="134"/>
      <c r="MJM50" s="134"/>
      <c r="MJN50" s="134"/>
      <c r="MJO50" s="134"/>
      <c r="MJP50" s="134"/>
      <c r="MJQ50" s="134"/>
      <c r="MJR50" s="134"/>
      <c r="MJS50" s="134"/>
      <c r="MJT50" s="134"/>
      <c r="MJU50" s="134"/>
      <c r="MJV50" s="134"/>
      <c r="MJW50" s="134"/>
      <c r="MJX50" s="134"/>
      <c r="MJY50" s="134"/>
      <c r="MJZ50" s="134"/>
      <c r="MKA50" s="134"/>
      <c r="MKB50" s="134"/>
      <c r="MKC50" s="134"/>
      <c r="MKD50" s="134"/>
      <c r="MKE50" s="134"/>
      <c r="MKF50" s="134"/>
      <c r="MKG50" s="134"/>
      <c r="MKH50" s="134"/>
      <c r="MKI50" s="134"/>
      <c r="MKJ50" s="134"/>
      <c r="MKK50" s="134"/>
      <c r="MKL50" s="134"/>
      <c r="MKM50" s="134"/>
      <c r="MKN50" s="134"/>
      <c r="MKO50" s="134"/>
      <c r="MKP50" s="134"/>
      <c r="MKQ50" s="134"/>
      <c r="MKR50" s="134"/>
      <c r="MKS50" s="134"/>
      <c r="MKT50" s="134"/>
      <c r="MKU50" s="134"/>
      <c r="MKV50" s="134"/>
      <c r="MKW50" s="134"/>
      <c r="MKX50" s="134"/>
      <c r="MKY50" s="134"/>
      <c r="MKZ50" s="134"/>
      <c r="MLA50" s="134"/>
      <c r="MLB50" s="134"/>
      <c r="MLC50" s="134"/>
      <c r="MLD50" s="134"/>
      <c r="MLE50" s="134"/>
      <c r="MLF50" s="134"/>
      <c r="MLG50" s="134"/>
      <c r="MLH50" s="134"/>
      <c r="MLI50" s="134"/>
      <c r="MLJ50" s="134"/>
      <c r="MLK50" s="134"/>
      <c r="MLL50" s="134"/>
      <c r="MLM50" s="134"/>
      <c r="MLN50" s="134"/>
      <c r="MLO50" s="134"/>
      <c r="MLP50" s="134"/>
      <c r="MLQ50" s="134"/>
      <c r="MLR50" s="134"/>
      <c r="MLS50" s="134"/>
      <c r="MLT50" s="134"/>
      <c r="MLU50" s="134"/>
      <c r="MLV50" s="134"/>
      <c r="MLW50" s="134"/>
      <c r="MLX50" s="134"/>
      <c r="MLY50" s="134"/>
      <c r="MLZ50" s="134"/>
      <c r="MMA50" s="134"/>
      <c r="MMB50" s="134"/>
      <c r="MMC50" s="134"/>
      <c r="MMD50" s="134"/>
      <c r="MME50" s="134"/>
      <c r="MMF50" s="134"/>
      <c r="MMG50" s="134"/>
      <c r="MMH50" s="134"/>
      <c r="MMI50" s="134"/>
      <c r="MMJ50" s="134"/>
      <c r="MMK50" s="134"/>
      <c r="MML50" s="134"/>
      <c r="MMM50" s="134"/>
      <c r="MMN50" s="134"/>
      <c r="MMO50" s="134"/>
      <c r="MMP50" s="134"/>
      <c r="MMQ50" s="134"/>
      <c r="MMR50" s="134"/>
      <c r="MMS50" s="134"/>
      <c r="MMT50" s="134"/>
      <c r="MMU50" s="134"/>
      <c r="MMV50" s="134"/>
      <c r="MMW50" s="134"/>
      <c r="MMX50" s="134"/>
      <c r="MMY50" s="134"/>
      <c r="MMZ50" s="134"/>
      <c r="MNA50" s="134"/>
      <c r="MNB50" s="134"/>
      <c r="MNC50" s="134"/>
      <c r="MND50" s="134"/>
      <c r="MNE50" s="134"/>
      <c r="MNF50" s="134"/>
      <c r="MNG50" s="134"/>
      <c r="MNH50" s="134"/>
      <c r="MNI50" s="134"/>
      <c r="MNJ50" s="134"/>
      <c r="MNK50" s="134"/>
      <c r="MNL50" s="134"/>
      <c r="MNM50" s="134"/>
      <c r="MNN50" s="134"/>
      <c r="MNO50" s="134"/>
      <c r="MNP50" s="134"/>
      <c r="MNQ50" s="134"/>
      <c r="MNR50" s="134"/>
      <c r="MNS50" s="134"/>
      <c r="MNT50" s="134"/>
      <c r="MNU50" s="134"/>
      <c r="MNV50" s="134"/>
      <c r="MNW50" s="134"/>
      <c r="MNX50" s="134"/>
      <c r="MNY50" s="134"/>
      <c r="MNZ50" s="134"/>
      <c r="MOA50" s="134"/>
      <c r="MOB50" s="134"/>
      <c r="MOC50" s="134"/>
      <c r="MOD50" s="134"/>
      <c r="MOE50" s="134"/>
      <c r="MOF50" s="134"/>
      <c r="MOG50" s="134"/>
      <c r="MOH50" s="134"/>
      <c r="MOI50" s="134"/>
      <c r="MOJ50" s="134"/>
      <c r="MOK50" s="134"/>
      <c r="MOL50" s="134"/>
      <c r="MOM50" s="134"/>
      <c r="MON50" s="134"/>
      <c r="MOO50" s="134"/>
      <c r="MOP50" s="134"/>
      <c r="MOQ50" s="134"/>
      <c r="MOR50" s="134"/>
      <c r="MOS50" s="134"/>
      <c r="MOT50" s="134"/>
      <c r="MOU50" s="134"/>
      <c r="MOV50" s="134"/>
      <c r="MOW50" s="134"/>
      <c r="MOX50" s="134"/>
      <c r="MOY50" s="134"/>
      <c r="MOZ50" s="134"/>
      <c r="MPA50" s="134"/>
      <c r="MPB50" s="134"/>
      <c r="MPC50" s="134"/>
      <c r="MPD50" s="134"/>
      <c r="MPE50" s="134"/>
      <c r="MPF50" s="134"/>
      <c r="MPG50" s="134"/>
      <c r="MPH50" s="134"/>
      <c r="MPI50" s="134"/>
      <c r="MPJ50" s="134"/>
      <c r="MPK50" s="134"/>
      <c r="MPL50" s="134"/>
      <c r="MPM50" s="134"/>
      <c r="MPN50" s="134"/>
      <c r="MPO50" s="134"/>
      <c r="MPP50" s="134"/>
      <c r="MPQ50" s="134"/>
      <c r="MPR50" s="134"/>
      <c r="MPS50" s="134"/>
      <c r="MPT50" s="134"/>
      <c r="MPU50" s="134"/>
      <c r="MPV50" s="134"/>
      <c r="MPW50" s="134"/>
      <c r="MPX50" s="134"/>
      <c r="MPY50" s="134"/>
      <c r="MPZ50" s="134"/>
      <c r="MQA50" s="134"/>
      <c r="MQB50" s="134"/>
      <c r="MQC50" s="134"/>
      <c r="MQD50" s="134"/>
      <c r="MQE50" s="134"/>
      <c r="MQF50" s="134"/>
      <c r="MQG50" s="134"/>
      <c r="MQH50" s="134"/>
      <c r="MQI50" s="134"/>
      <c r="MQJ50" s="134"/>
      <c r="MQK50" s="134"/>
      <c r="MQL50" s="134"/>
      <c r="MQM50" s="134"/>
      <c r="MQN50" s="134"/>
      <c r="MQO50" s="134"/>
      <c r="MQP50" s="134"/>
      <c r="MQQ50" s="134"/>
      <c r="MQR50" s="134"/>
      <c r="MQS50" s="134"/>
      <c r="MQT50" s="134"/>
      <c r="MQU50" s="134"/>
      <c r="MQV50" s="134"/>
      <c r="MQW50" s="134"/>
      <c r="MQX50" s="134"/>
      <c r="MQY50" s="134"/>
      <c r="MQZ50" s="134"/>
      <c r="MRA50" s="134"/>
      <c r="MRB50" s="134"/>
      <c r="MRC50" s="134"/>
      <c r="MRD50" s="134"/>
      <c r="MRE50" s="134"/>
      <c r="MRF50" s="134"/>
      <c r="MRG50" s="134"/>
      <c r="MRH50" s="134"/>
      <c r="MRI50" s="134"/>
      <c r="MRJ50" s="134"/>
      <c r="MRK50" s="134"/>
      <c r="MRL50" s="134"/>
      <c r="MRM50" s="134"/>
      <c r="MRN50" s="134"/>
      <c r="MRO50" s="134"/>
      <c r="MRP50" s="134"/>
      <c r="MRQ50" s="134"/>
      <c r="MRR50" s="134"/>
      <c r="MRS50" s="134"/>
      <c r="MRT50" s="134"/>
      <c r="MRU50" s="134"/>
      <c r="MRV50" s="134"/>
      <c r="MRW50" s="134"/>
      <c r="MRX50" s="134"/>
      <c r="MRY50" s="134"/>
      <c r="MRZ50" s="134"/>
      <c r="MSA50" s="134"/>
      <c r="MSB50" s="134"/>
      <c r="MSC50" s="134"/>
      <c r="MSD50" s="134"/>
      <c r="MSE50" s="134"/>
      <c r="MSF50" s="134"/>
      <c r="MSG50" s="134"/>
      <c r="MSH50" s="134"/>
      <c r="MSI50" s="134"/>
      <c r="MSJ50" s="134"/>
      <c r="MSK50" s="134"/>
      <c r="MSL50" s="134"/>
      <c r="MSM50" s="134"/>
      <c r="MSN50" s="134"/>
      <c r="MSO50" s="134"/>
      <c r="MSP50" s="134"/>
      <c r="MSQ50" s="134"/>
      <c r="MSR50" s="134"/>
      <c r="MSS50" s="134"/>
      <c r="MST50" s="134"/>
      <c r="MSU50" s="134"/>
      <c r="MSV50" s="134"/>
      <c r="MSW50" s="134"/>
      <c r="MSX50" s="134"/>
      <c r="MSY50" s="134"/>
      <c r="MSZ50" s="134"/>
      <c r="MTA50" s="134"/>
      <c r="MTB50" s="134"/>
      <c r="MTC50" s="134"/>
      <c r="MTD50" s="134"/>
      <c r="MTE50" s="134"/>
      <c r="MTF50" s="134"/>
      <c r="MTG50" s="134"/>
      <c r="MTH50" s="134"/>
      <c r="MTI50" s="134"/>
      <c r="MTJ50" s="134"/>
      <c r="MTK50" s="134"/>
      <c r="MTL50" s="134"/>
      <c r="MTM50" s="134"/>
      <c r="MTN50" s="134"/>
      <c r="MTO50" s="134"/>
      <c r="MTP50" s="134"/>
      <c r="MTQ50" s="134"/>
      <c r="MTR50" s="134"/>
      <c r="MTS50" s="134"/>
      <c r="MTT50" s="134"/>
      <c r="MTU50" s="134"/>
      <c r="MTV50" s="134"/>
      <c r="MTW50" s="134"/>
      <c r="MTX50" s="134"/>
      <c r="MTY50" s="134"/>
      <c r="MTZ50" s="134"/>
      <c r="MUA50" s="134"/>
      <c r="MUB50" s="134"/>
      <c r="MUC50" s="134"/>
      <c r="MUD50" s="134"/>
      <c r="MUE50" s="134"/>
      <c r="MUF50" s="134"/>
      <c r="MUG50" s="134"/>
      <c r="MUH50" s="134"/>
      <c r="MUI50" s="134"/>
      <c r="MUJ50" s="134"/>
      <c r="MUK50" s="134"/>
      <c r="MUL50" s="134"/>
      <c r="MUM50" s="134"/>
      <c r="MUN50" s="134"/>
      <c r="MUO50" s="134"/>
      <c r="MUP50" s="134"/>
      <c r="MUQ50" s="134"/>
      <c r="MUR50" s="134"/>
      <c r="MUS50" s="134"/>
      <c r="MUT50" s="134"/>
      <c r="MUU50" s="134"/>
      <c r="MUV50" s="134"/>
      <c r="MUW50" s="134"/>
      <c r="MUX50" s="134"/>
      <c r="MUY50" s="134"/>
      <c r="MUZ50" s="134"/>
      <c r="MVA50" s="134"/>
      <c r="MVB50" s="134"/>
      <c r="MVC50" s="134"/>
      <c r="MVD50" s="134"/>
      <c r="MVE50" s="134"/>
      <c r="MVF50" s="134"/>
      <c r="MVG50" s="134"/>
      <c r="MVH50" s="134"/>
      <c r="MVI50" s="134"/>
      <c r="MVJ50" s="134"/>
      <c r="MVK50" s="134"/>
      <c r="MVL50" s="134"/>
      <c r="MVM50" s="134"/>
      <c r="MVN50" s="134"/>
      <c r="MVO50" s="134"/>
      <c r="MVP50" s="134"/>
      <c r="MVQ50" s="134"/>
      <c r="MVR50" s="134"/>
      <c r="MVS50" s="134"/>
      <c r="MVT50" s="134"/>
      <c r="MVU50" s="134"/>
      <c r="MVV50" s="134"/>
      <c r="MVW50" s="134"/>
      <c r="MVX50" s="134"/>
      <c r="MVY50" s="134"/>
      <c r="MVZ50" s="134"/>
      <c r="MWA50" s="134"/>
      <c r="MWB50" s="134"/>
      <c r="MWC50" s="134"/>
      <c r="MWD50" s="134"/>
      <c r="MWE50" s="134"/>
      <c r="MWF50" s="134"/>
      <c r="MWG50" s="134"/>
      <c r="MWH50" s="134"/>
      <c r="MWI50" s="134"/>
      <c r="MWJ50" s="134"/>
      <c r="MWK50" s="134"/>
      <c r="MWL50" s="134"/>
      <c r="MWM50" s="134"/>
      <c r="MWN50" s="134"/>
      <c r="MWO50" s="134"/>
      <c r="MWP50" s="134"/>
      <c r="MWQ50" s="134"/>
      <c r="MWR50" s="134"/>
      <c r="MWS50" s="134"/>
      <c r="MWT50" s="134"/>
      <c r="MWU50" s="134"/>
      <c r="MWV50" s="134"/>
      <c r="MWW50" s="134"/>
      <c r="MWX50" s="134"/>
      <c r="MWY50" s="134"/>
      <c r="MWZ50" s="134"/>
      <c r="MXA50" s="134"/>
      <c r="MXB50" s="134"/>
      <c r="MXC50" s="134"/>
      <c r="MXD50" s="134"/>
      <c r="MXE50" s="134"/>
      <c r="MXF50" s="134"/>
      <c r="MXG50" s="134"/>
      <c r="MXH50" s="134"/>
      <c r="MXI50" s="134"/>
      <c r="MXJ50" s="134"/>
      <c r="MXK50" s="134"/>
      <c r="MXL50" s="134"/>
      <c r="MXM50" s="134"/>
      <c r="MXN50" s="134"/>
      <c r="MXO50" s="134"/>
      <c r="MXP50" s="134"/>
      <c r="MXQ50" s="134"/>
      <c r="MXR50" s="134"/>
      <c r="MXS50" s="134"/>
      <c r="MXT50" s="134"/>
      <c r="MXU50" s="134"/>
      <c r="MXV50" s="134"/>
      <c r="MXW50" s="134"/>
      <c r="MXX50" s="134"/>
      <c r="MXY50" s="134"/>
      <c r="MXZ50" s="134"/>
      <c r="MYA50" s="134"/>
      <c r="MYB50" s="134"/>
      <c r="MYC50" s="134"/>
      <c r="MYD50" s="134"/>
      <c r="MYE50" s="134"/>
      <c r="MYF50" s="134"/>
      <c r="MYG50" s="134"/>
      <c r="MYH50" s="134"/>
      <c r="MYI50" s="134"/>
      <c r="MYJ50" s="134"/>
      <c r="MYK50" s="134"/>
      <c r="MYL50" s="134"/>
      <c r="MYM50" s="134"/>
      <c r="MYN50" s="134"/>
      <c r="MYO50" s="134"/>
      <c r="MYP50" s="134"/>
      <c r="MYQ50" s="134"/>
      <c r="MYR50" s="134"/>
      <c r="MYS50" s="134"/>
      <c r="MYT50" s="134"/>
      <c r="MYU50" s="134"/>
      <c r="MYV50" s="134"/>
      <c r="MYW50" s="134"/>
      <c r="MYX50" s="134"/>
      <c r="MYY50" s="134"/>
      <c r="MYZ50" s="134"/>
      <c r="MZA50" s="134"/>
      <c r="MZB50" s="134"/>
      <c r="MZC50" s="134"/>
      <c r="MZD50" s="134"/>
      <c r="MZE50" s="134"/>
      <c r="MZF50" s="134"/>
      <c r="MZG50" s="134"/>
      <c r="MZH50" s="134"/>
      <c r="MZI50" s="134"/>
      <c r="MZJ50" s="134"/>
      <c r="MZK50" s="134"/>
      <c r="MZL50" s="134"/>
      <c r="MZM50" s="134"/>
      <c r="MZN50" s="134"/>
      <c r="MZO50" s="134"/>
      <c r="MZP50" s="134"/>
      <c r="MZQ50" s="134"/>
      <c r="MZR50" s="134"/>
      <c r="MZS50" s="134"/>
      <c r="MZT50" s="134"/>
      <c r="MZU50" s="134"/>
      <c r="MZV50" s="134"/>
      <c r="MZW50" s="134"/>
      <c r="MZX50" s="134"/>
      <c r="MZY50" s="134"/>
      <c r="MZZ50" s="134"/>
      <c r="NAA50" s="134"/>
      <c r="NAB50" s="134"/>
      <c r="NAC50" s="134"/>
      <c r="NAD50" s="134"/>
      <c r="NAE50" s="134"/>
      <c r="NAF50" s="134"/>
      <c r="NAG50" s="134"/>
      <c r="NAH50" s="134"/>
      <c r="NAI50" s="134"/>
      <c r="NAJ50" s="134"/>
      <c r="NAK50" s="134"/>
      <c r="NAL50" s="134"/>
      <c r="NAM50" s="134"/>
      <c r="NAN50" s="134"/>
      <c r="NAO50" s="134"/>
      <c r="NAP50" s="134"/>
      <c r="NAQ50" s="134"/>
      <c r="NAR50" s="134"/>
      <c r="NAS50" s="134"/>
      <c r="NAT50" s="134"/>
      <c r="NAU50" s="134"/>
      <c r="NAV50" s="134"/>
      <c r="NAW50" s="134"/>
      <c r="NAX50" s="134"/>
      <c r="NAY50" s="134"/>
      <c r="NAZ50" s="134"/>
      <c r="NBA50" s="134"/>
      <c r="NBB50" s="134"/>
      <c r="NBC50" s="134"/>
      <c r="NBD50" s="134"/>
      <c r="NBE50" s="134"/>
      <c r="NBF50" s="134"/>
      <c r="NBG50" s="134"/>
      <c r="NBH50" s="134"/>
      <c r="NBI50" s="134"/>
      <c r="NBJ50" s="134"/>
      <c r="NBK50" s="134"/>
      <c r="NBL50" s="134"/>
      <c r="NBM50" s="134"/>
      <c r="NBN50" s="134"/>
      <c r="NBO50" s="134"/>
      <c r="NBP50" s="134"/>
      <c r="NBQ50" s="134"/>
      <c r="NBR50" s="134"/>
      <c r="NBS50" s="134"/>
      <c r="NBT50" s="134"/>
      <c r="NBU50" s="134"/>
      <c r="NBV50" s="134"/>
      <c r="NBW50" s="134"/>
      <c r="NBX50" s="134"/>
      <c r="NBY50" s="134"/>
      <c r="NBZ50" s="134"/>
      <c r="NCA50" s="134"/>
      <c r="NCB50" s="134"/>
      <c r="NCC50" s="134"/>
      <c r="NCD50" s="134"/>
      <c r="NCE50" s="134"/>
      <c r="NCF50" s="134"/>
      <c r="NCG50" s="134"/>
      <c r="NCH50" s="134"/>
      <c r="NCI50" s="134"/>
      <c r="NCJ50" s="134"/>
      <c r="NCK50" s="134"/>
      <c r="NCL50" s="134"/>
      <c r="NCM50" s="134"/>
      <c r="NCN50" s="134"/>
      <c r="NCO50" s="134"/>
      <c r="NCP50" s="134"/>
      <c r="NCQ50" s="134"/>
      <c r="NCR50" s="134"/>
      <c r="NCS50" s="134"/>
      <c r="NCT50" s="134"/>
      <c r="NCU50" s="134"/>
      <c r="NCV50" s="134"/>
      <c r="NCW50" s="134"/>
      <c r="NCX50" s="134"/>
      <c r="NCY50" s="134"/>
      <c r="NCZ50" s="134"/>
      <c r="NDA50" s="134"/>
      <c r="NDB50" s="134"/>
      <c r="NDC50" s="134"/>
      <c r="NDD50" s="134"/>
      <c r="NDE50" s="134"/>
      <c r="NDF50" s="134"/>
      <c r="NDG50" s="134"/>
      <c r="NDH50" s="134"/>
      <c r="NDI50" s="134"/>
      <c r="NDJ50" s="134"/>
      <c r="NDK50" s="134"/>
      <c r="NDL50" s="134"/>
      <c r="NDM50" s="134"/>
      <c r="NDN50" s="134"/>
      <c r="NDO50" s="134"/>
      <c r="NDP50" s="134"/>
      <c r="NDQ50" s="134"/>
      <c r="NDR50" s="134"/>
      <c r="NDS50" s="134"/>
      <c r="NDT50" s="134"/>
      <c r="NDU50" s="134"/>
      <c r="NDV50" s="134"/>
      <c r="NDW50" s="134"/>
      <c r="NDX50" s="134"/>
      <c r="NDY50" s="134"/>
      <c r="NDZ50" s="134"/>
      <c r="NEA50" s="134"/>
      <c r="NEB50" s="134"/>
      <c r="NEC50" s="134"/>
      <c r="NED50" s="134"/>
      <c r="NEE50" s="134"/>
      <c r="NEF50" s="134"/>
      <c r="NEG50" s="134"/>
      <c r="NEH50" s="134"/>
      <c r="NEI50" s="134"/>
      <c r="NEJ50" s="134"/>
      <c r="NEK50" s="134"/>
      <c r="NEL50" s="134"/>
      <c r="NEM50" s="134"/>
      <c r="NEN50" s="134"/>
      <c r="NEO50" s="134"/>
      <c r="NEP50" s="134"/>
      <c r="NEQ50" s="134"/>
      <c r="NER50" s="134"/>
      <c r="NES50" s="134"/>
      <c r="NET50" s="134"/>
      <c r="NEU50" s="134"/>
      <c r="NEV50" s="134"/>
      <c r="NEW50" s="134"/>
      <c r="NEX50" s="134"/>
      <c r="NEY50" s="134"/>
      <c r="NEZ50" s="134"/>
      <c r="NFA50" s="134"/>
      <c r="NFB50" s="134"/>
      <c r="NFC50" s="134"/>
      <c r="NFD50" s="134"/>
      <c r="NFE50" s="134"/>
      <c r="NFF50" s="134"/>
      <c r="NFG50" s="134"/>
      <c r="NFH50" s="134"/>
      <c r="NFI50" s="134"/>
      <c r="NFJ50" s="134"/>
      <c r="NFK50" s="134"/>
      <c r="NFL50" s="134"/>
      <c r="NFM50" s="134"/>
      <c r="NFN50" s="134"/>
      <c r="NFO50" s="134"/>
      <c r="NFP50" s="134"/>
      <c r="NFQ50" s="134"/>
      <c r="NFR50" s="134"/>
      <c r="NFS50" s="134"/>
      <c r="NFT50" s="134"/>
      <c r="NFU50" s="134"/>
      <c r="NFV50" s="134"/>
      <c r="NFW50" s="134"/>
      <c r="NFX50" s="134"/>
      <c r="NFY50" s="134"/>
      <c r="NFZ50" s="134"/>
      <c r="NGA50" s="134"/>
      <c r="NGB50" s="134"/>
      <c r="NGC50" s="134"/>
      <c r="NGD50" s="134"/>
      <c r="NGE50" s="134"/>
      <c r="NGF50" s="134"/>
      <c r="NGG50" s="134"/>
      <c r="NGH50" s="134"/>
      <c r="NGI50" s="134"/>
      <c r="NGJ50" s="134"/>
      <c r="NGK50" s="134"/>
      <c r="NGL50" s="134"/>
      <c r="NGM50" s="134"/>
      <c r="NGN50" s="134"/>
      <c r="NGO50" s="134"/>
      <c r="NGP50" s="134"/>
      <c r="NGQ50" s="134"/>
      <c r="NGR50" s="134"/>
      <c r="NGS50" s="134"/>
      <c r="NGT50" s="134"/>
      <c r="NGU50" s="134"/>
      <c r="NGV50" s="134"/>
      <c r="NGW50" s="134"/>
      <c r="NGX50" s="134"/>
      <c r="NGY50" s="134"/>
      <c r="NGZ50" s="134"/>
      <c r="NHA50" s="134"/>
      <c r="NHB50" s="134"/>
      <c r="NHC50" s="134"/>
      <c r="NHD50" s="134"/>
      <c r="NHE50" s="134"/>
      <c r="NHF50" s="134"/>
      <c r="NHG50" s="134"/>
      <c r="NHH50" s="134"/>
      <c r="NHI50" s="134"/>
      <c r="NHJ50" s="134"/>
      <c r="NHK50" s="134"/>
      <c r="NHL50" s="134"/>
      <c r="NHM50" s="134"/>
      <c r="NHN50" s="134"/>
      <c r="NHO50" s="134"/>
      <c r="NHP50" s="134"/>
      <c r="NHQ50" s="134"/>
      <c r="NHR50" s="134"/>
      <c r="NHS50" s="134"/>
      <c r="NHT50" s="134"/>
      <c r="NHU50" s="134"/>
      <c r="NHV50" s="134"/>
      <c r="NHW50" s="134"/>
      <c r="NHX50" s="134"/>
      <c r="NHY50" s="134"/>
      <c r="NHZ50" s="134"/>
      <c r="NIA50" s="134"/>
      <c r="NIB50" s="134"/>
      <c r="NIC50" s="134"/>
      <c r="NID50" s="134"/>
      <c r="NIE50" s="134"/>
      <c r="NIF50" s="134"/>
      <c r="NIG50" s="134"/>
      <c r="NIH50" s="134"/>
      <c r="NII50" s="134"/>
      <c r="NIJ50" s="134"/>
      <c r="NIK50" s="134"/>
      <c r="NIL50" s="134"/>
      <c r="NIM50" s="134"/>
      <c r="NIN50" s="134"/>
      <c r="NIO50" s="134"/>
      <c r="NIP50" s="134"/>
      <c r="NIQ50" s="134"/>
      <c r="NIR50" s="134"/>
      <c r="NIS50" s="134"/>
      <c r="NIT50" s="134"/>
      <c r="NIU50" s="134"/>
      <c r="NIV50" s="134"/>
      <c r="NIW50" s="134"/>
      <c r="NIX50" s="134"/>
      <c r="NIY50" s="134"/>
      <c r="NIZ50" s="134"/>
      <c r="NJA50" s="134"/>
      <c r="NJB50" s="134"/>
      <c r="NJC50" s="134"/>
      <c r="NJD50" s="134"/>
      <c r="NJE50" s="134"/>
      <c r="NJF50" s="134"/>
      <c r="NJG50" s="134"/>
      <c r="NJH50" s="134"/>
      <c r="NJI50" s="134"/>
      <c r="NJJ50" s="134"/>
      <c r="NJK50" s="134"/>
      <c r="NJL50" s="134"/>
      <c r="NJM50" s="134"/>
      <c r="NJN50" s="134"/>
      <c r="NJO50" s="134"/>
      <c r="NJP50" s="134"/>
      <c r="NJQ50" s="134"/>
      <c r="NJR50" s="134"/>
      <c r="NJS50" s="134"/>
      <c r="NJT50" s="134"/>
      <c r="NJU50" s="134"/>
      <c r="NJV50" s="134"/>
      <c r="NJW50" s="134"/>
      <c r="NJX50" s="134"/>
      <c r="NJY50" s="134"/>
      <c r="NJZ50" s="134"/>
      <c r="NKA50" s="134"/>
      <c r="NKB50" s="134"/>
      <c r="NKC50" s="134"/>
      <c r="NKD50" s="134"/>
      <c r="NKE50" s="134"/>
      <c r="NKF50" s="134"/>
      <c r="NKG50" s="134"/>
      <c r="NKH50" s="134"/>
      <c r="NKI50" s="134"/>
      <c r="NKJ50" s="134"/>
      <c r="NKK50" s="134"/>
      <c r="NKL50" s="134"/>
      <c r="NKM50" s="134"/>
      <c r="NKN50" s="134"/>
      <c r="NKO50" s="134"/>
      <c r="NKP50" s="134"/>
      <c r="NKQ50" s="134"/>
      <c r="NKR50" s="134"/>
      <c r="NKS50" s="134"/>
      <c r="NKT50" s="134"/>
      <c r="NKU50" s="134"/>
      <c r="NKV50" s="134"/>
      <c r="NKW50" s="134"/>
      <c r="NKX50" s="134"/>
      <c r="NKY50" s="134"/>
      <c r="NKZ50" s="134"/>
      <c r="NLA50" s="134"/>
      <c r="NLB50" s="134"/>
      <c r="NLC50" s="134"/>
      <c r="NLD50" s="134"/>
      <c r="NLE50" s="134"/>
      <c r="NLF50" s="134"/>
      <c r="NLG50" s="134"/>
      <c r="NLH50" s="134"/>
      <c r="NLI50" s="134"/>
      <c r="NLJ50" s="134"/>
      <c r="NLK50" s="134"/>
      <c r="NLL50" s="134"/>
      <c r="NLM50" s="134"/>
      <c r="NLN50" s="134"/>
      <c r="NLO50" s="134"/>
      <c r="NLP50" s="134"/>
      <c r="NLQ50" s="134"/>
      <c r="NLR50" s="134"/>
      <c r="NLS50" s="134"/>
      <c r="NLT50" s="134"/>
      <c r="NLU50" s="134"/>
      <c r="NLV50" s="134"/>
      <c r="NLW50" s="134"/>
      <c r="NLX50" s="134"/>
      <c r="NLY50" s="134"/>
      <c r="NLZ50" s="134"/>
      <c r="NMA50" s="134"/>
      <c r="NMB50" s="134"/>
      <c r="NMC50" s="134"/>
      <c r="NMD50" s="134"/>
      <c r="NME50" s="134"/>
      <c r="NMF50" s="134"/>
      <c r="NMG50" s="134"/>
      <c r="NMH50" s="134"/>
      <c r="NMI50" s="134"/>
      <c r="NMJ50" s="134"/>
      <c r="NMK50" s="134"/>
      <c r="NML50" s="134"/>
      <c r="NMM50" s="134"/>
      <c r="NMN50" s="134"/>
      <c r="NMO50" s="134"/>
      <c r="NMP50" s="134"/>
      <c r="NMQ50" s="134"/>
      <c r="NMR50" s="134"/>
      <c r="NMS50" s="134"/>
      <c r="NMT50" s="134"/>
      <c r="NMU50" s="134"/>
      <c r="NMV50" s="134"/>
      <c r="NMW50" s="134"/>
      <c r="NMX50" s="134"/>
      <c r="NMY50" s="134"/>
      <c r="NMZ50" s="134"/>
      <c r="NNA50" s="134"/>
      <c r="NNB50" s="134"/>
      <c r="NNC50" s="134"/>
      <c r="NND50" s="134"/>
      <c r="NNE50" s="134"/>
      <c r="NNF50" s="134"/>
      <c r="NNG50" s="134"/>
      <c r="NNH50" s="134"/>
      <c r="NNI50" s="134"/>
      <c r="NNJ50" s="134"/>
      <c r="NNK50" s="134"/>
      <c r="NNL50" s="134"/>
      <c r="NNM50" s="134"/>
      <c r="NNN50" s="134"/>
      <c r="NNO50" s="134"/>
      <c r="NNP50" s="134"/>
      <c r="NNQ50" s="134"/>
      <c r="NNR50" s="134"/>
      <c r="NNS50" s="134"/>
      <c r="NNT50" s="134"/>
      <c r="NNU50" s="134"/>
      <c r="NNV50" s="134"/>
      <c r="NNW50" s="134"/>
      <c r="NNX50" s="134"/>
      <c r="NNY50" s="134"/>
      <c r="NNZ50" s="134"/>
      <c r="NOA50" s="134"/>
      <c r="NOB50" s="134"/>
      <c r="NOC50" s="134"/>
      <c r="NOD50" s="134"/>
      <c r="NOE50" s="134"/>
      <c r="NOF50" s="134"/>
      <c r="NOG50" s="134"/>
      <c r="NOH50" s="134"/>
      <c r="NOI50" s="134"/>
      <c r="NOJ50" s="134"/>
      <c r="NOK50" s="134"/>
      <c r="NOL50" s="134"/>
      <c r="NOM50" s="134"/>
      <c r="NON50" s="134"/>
      <c r="NOO50" s="134"/>
      <c r="NOP50" s="134"/>
      <c r="NOQ50" s="134"/>
      <c r="NOR50" s="134"/>
      <c r="NOS50" s="134"/>
      <c r="NOT50" s="134"/>
      <c r="NOU50" s="134"/>
      <c r="NOV50" s="134"/>
      <c r="NOW50" s="134"/>
      <c r="NOX50" s="134"/>
      <c r="NOY50" s="134"/>
      <c r="NOZ50" s="134"/>
      <c r="NPA50" s="134"/>
      <c r="NPB50" s="134"/>
      <c r="NPC50" s="134"/>
      <c r="NPD50" s="134"/>
      <c r="NPE50" s="134"/>
      <c r="NPF50" s="134"/>
      <c r="NPG50" s="134"/>
      <c r="NPH50" s="134"/>
      <c r="NPI50" s="134"/>
      <c r="NPJ50" s="134"/>
      <c r="NPK50" s="134"/>
      <c r="NPL50" s="134"/>
      <c r="NPM50" s="134"/>
      <c r="NPN50" s="134"/>
      <c r="NPO50" s="134"/>
      <c r="NPP50" s="134"/>
      <c r="NPQ50" s="134"/>
      <c r="NPR50" s="134"/>
      <c r="NPS50" s="134"/>
      <c r="NPT50" s="134"/>
      <c r="NPU50" s="134"/>
      <c r="NPV50" s="134"/>
      <c r="NPW50" s="134"/>
      <c r="NPX50" s="134"/>
      <c r="NPY50" s="134"/>
      <c r="NPZ50" s="134"/>
      <c r="NQA50" s="134"/>
      <c r="NQB50" s="134"/>
      <c r="NQC50" s="134"/>
      <c r="NQD50" s="134"/>
      <c r="NQE50" s="134"/>
      <c r="NQF50" s="134"/>
      <c r="NQG50" s="134"/>
      <c r="NQH50" s="134"/>
      <c r="NQI50" s="134"/>
      <c r="NQJ50" s="134"/>
      <c r="NQK50" s="134"/>
      <c r="NQL50" s="134"/>
      <c r="NQM50" s="134"/>
      <c r="NQN50" s="134"/>
      <c r="NQO50" s="134"/>
      <c r="NQP50" s="134"/>
      <c r="NQQ50" s="134"/>
      <c r="NQR50" s="134"/>
      <c r="NQS50" s="134"/>
      <c r="NQT50" s="134"/>
      <c r="NQU50" s="134"/>
      <c r="NQV50" s="134"/>
      <c r="NQW50" s="134"/>
      <c r="NQX50" s="134"/>
      <c r="NQY50" s="134"/>
      <c r="NQZ50" s="134"/>
      <c r="NRA50" s="134"/>
      <c r="NRB50" s="134"/>
      <c r="NRC50" s="134"/>
      <c r="NRD50" s="134"/>
      <c r="NRE50" s="134"/>
      <c r="NRF50" s="134"/>
      <c r="NRG50" s="134"/>
      <c r="NRH50" s="134"/>
      <c r="NRI50" s="134"/>
      <c r="NRJ50" s="134"/>
      <c r="NRK50" s="134"/>
      <c r="NRL50" s="134"/>
      <c r="NRM50" s="134"/>
      <c r="NRN50" s="134"/>
      <c r="NRO50" s="134"/>
      <c r="NRP50" s="134"/>
      <c r="NRQ50" s="134"/>
      <c r="NRR50" s="134"/>
      <c r="NRS50" s="134"/>
      <c r="NRT50" s="134"/>
      <c r="NRU50" s="134"/>
      <c r="NRV50" s="134"/>
      <c r="NRW50" s="134"/>
      <c r="NRX50" s="134"/>
      <c r="NRY50" s="134"/>
      <c r="NRZ50" s="134"/>
      <c r="NSA50" s="134"/>
      <c r="NSB50" s="134"/>
      <c r="NSC50" s="134"/>
      <c r="NSD50" s="134"/>
      <c r="NSE50" s="134"/>
      <c r="NSF50" s="134"/>
      <c r="NSG50" s="134"/>
      <c r="NSH50" s="134"/>
      <c r="NSI50" s="134"/>
      <c r="NSJ50" s="134"/>
      <c r="NSK50" s="134"/>
      <c r="NSL50" s="134"/>
      <c r="NSM50" s="134"/>
      <c r="NSN50" s="134"/>
      <c r="NSO50" s="134"/>
      <c r="NSP50" s="134"/>
      <c r="NSQ50" s="134"/>
      <c r="NSR50" s="134"/>
      <c r="NSS50" s="134"/>
      <c r="NST50" s="134"/>
      <c r="NSU50" s="134"/>
      <c r="NSV50" s="134"/>
      <c r="NSW50" s="134"/>
      <c r="NSX50" s="134"/>
      <c r="NSY50" s="134"/>
      <c r="NSZ50" s="134"/>
      <c r="NTA50" s="134"/>
      <c r="NTB50" s="134"/>
      <c r="NTC50" s="134"/>
      <c r="NTD50" s="134"/>
      <c r="NTE50" s="134"/>
      <c r="NTF50" s="134"/>
      <c r="NTG50" s="134"/>
      <c r="NTH50" s="134"/>
      <c r="NTI50" s="134"/>
      <c r="NTJ50" s="134"/>
      <c r="NTK50" s="134"/>
      <c r="NTL50" s="134"/>
      <c r="NTM50" s="134"/>
      <c r="NTN50" s="134"/>
      <c r="NTO50" s="134"/>
      <c r="NTP50" s="134"/>
      <c r="NTQ50" s="134"/>
      <c r="NTR50" s="134"/>
      <c r="NTS50" s="134"/>
      <c r="NTT50" s="134"/>
      <c r="NTU50" s="134"/>
      <c r="NTV50" s="134"/>
      <c r="NTW50" s="134"/>
      <c r="NTX50" s="134"/>
      <c r="NTY50" s="134"/>
      <c r="NTZ50" s="134"/>
      <c r="NUA50" s="134"/>
      <c r="NUB50" s="134"/>
      <c r="NUC50" s="134"/>
      <c r="NUD50" s="134"/>
      <c r="NUE50" s="134"/>
      <c r="NUF50" s="134"/>
      <c r="NUG50" s="134"/>
      <c r="NUH50" s="134"/>
      <c r="NUI50" s="134"/>
      <c r="NUJ50" s="134"/>
      <c r="NUK50" s="134"/>
      <c r="NUL50" s="134"/>
      <c r="NUM50" s="134"/>
      <c r="NUN50" s="134"/>
      <c r="NUO50" s="134"/>
      <c r="NUP50" s="134"/>
      <c r="NUQ50" s="134"/>
      <c r="NUR50" s="134"/>
      <c r="NUS50" s="134"/>
      <c r="NUT50" s="134"/>
      <c r="NUU50" s="134"/>
      <c r="NUV50" s="134"/>
      <c r="NUW50" s="134"/>
      <c r="NUX50" s="134"/>
      <c r="NUY50" s="134"/>
      <c r="NUZ50" s="134"/>
      <c r="NVA50" s="134"/>
      <c r="NVB50" s="134"/>
      <c r="NVC50" s="134"/>
      <c r="NVD50" s="134"/>
      <c r="NVE50" s="134"/>
      <c r="NVF50" s="134"/>
      <c r="NVG50" s="134"/>
      <c r="NVH50" s="134"/>
      <c r="NVI50" s="134"/>
      <c r="NVJ50" s="134"/>
      <c r="NVK50" s="134"/>
      <c r="NVL50" s="134"/>
      <c r="NVM50" s="134"/>
      <c r="NVN50" s="134"/>
      <c r="NVO50" s="134"/>
      <c r="NVP50" s="134"/>
      <c r="NVQ50" s="134"/>
      <c r="NVR50" s="134"/>
      <c r="NVS50" s="134"/>
      <c r="NVT50" s="134"/>
      <c r="NVU50" s="134"/>
      <c r="NVV50" s="134"/>
      <c r="NVW50" s="134"/>
      <c r="NVX50" s="134"/>
      <c r="NVY50" s="134"/>
      <c r="NVZ50" s="134"/>
      <c r="NWA50" s="134"/>
      <c r="NWB50" s="134"/>
      <c r="NWC50" s="134"/>
      <c r="NWD50" s="134"/>
      <c r="NWE50" s="134"/>
      <c r="NWF50" s="134"/>
      <c r="NWG50" s="134"/>
      <c r="NWH50" s="134"/>
      <c r="NWI50" s="134"/>
      <c r="NWJ50" s="134"/>
      <c r="NWK50" s="134"/>
      <c r="NWL50" s="134"/>
      <c r="NWM50" s="134"/>
      <c r="NWN50" s="134"/>
      <c r="NWO50" s="134"/>
      <c r="NWP50" s="134"/>
      <c r="NWQ50" s="134"/>
      <c r="NWR50" s="134"/>
      <c r="NWS50" s="134"/>
      <c r="NWT50" s="134"/>
      <c r="NWU50" s="134"/>
      <c r="NWV50" s="134"/>
      <c r="NWW50" s="134"/>
      <c r="NWX50" s="134"/>
      <c r="NWY50" s="134"/>
      <c r="NWZ50" s="134"/>
      <c r="NXA50" s="134"/>
      <c r="NXB50" s="134"/>
      <c r="NXC50" s="134"/>
      <c r="NXD50" s="134"/>
      <c r="NXE50" s="134"/>
      <c r="NXF50" s="134"/>
      <c r="NXG50" s="134"/>
      <c r="NXH50" s="134"/>
      <c r="NXI50" s="134"/>
      <c r="NXJ50" s="134"/>
      <c r="NXK50" s="134"/>
      <c r="NXL50" s="134"/>
      <c r="NXM50" s="134"/>
      <c r="NXN50" s="134"/>
      <c r="NXO50" s="134"/>
      <c r="NXP50" s="134"/>
      <c r="NXQ50" s="134"/>
      <c r="NXR50" s="134"/>
      <c r="NXS50" s="134"/>
      <c r="NXT50" s="134"/>
      <c r="NXU50" s="134"/>
      <c r="NXV50" s="134"/>
      <c r="NXW50" s="134"/>
      <c r="NXX50" s="134"/>
      <c r="NXY50" s="134"/>
      <c r="NXZ50" s="134"/>
      <c r="NYA50" s="134"/>
      <c r="NYB50" s="134"/>
      <c r="NYC50" s="134"/>
      <c r="NYD50" s="134"/>
      <c r="NYE50" s="134"/>
      <c r="NYF50" s="134"/>
      <c r="NYG50" s="134"/>
      <c r="NYH50" s="134"/>
      <c r="NYI50" s="134"/>
      <c r="NYJ50" s="134"/>
      <c r="NYK50" s="134"/>
      <c r="NYL50" s="134"/>
      <c r="NYM50" s="134"/>
      <c r="NYN50" s="134"/>
      <c r="NYO50" s="134"/>
      <c r="NYP50" s="134"/>
      <c r="NYQ50" s="134"/>
      <c r="NYR50" s="134"/>
      <c r="NYS50" s="134"/>
      <c r="NYT50" s="134"/>
      <c r="NYU50" s="134"/>
      <c r="NYV50" s="134"/>
      <c r="NYW50" s="134"/>
      <c r="NYX50" s="134"/>
      <c r="NYY50" s="134"/>
      <c r="NYZ50" s="134"/>
      <c r="NZA50" s="134"/>
      <c r="NZB50" s="134"/>
      <c r="NZC50" s="134"/>
      <c r="NZD50" s="134"/>
      <c r="NZE50" s="134"/>
      <c r="NZF50" s="134"/>
      <c r="NZG50" s="134"/>
      <c r="NZH50" s="134"/>
      <c r="NZI50" s="134"/>
      <c r="NZJ50" s="134"/>
      <c r="NZK50" s="134"/>
      <c r="NZL50" s="134"/>
      <c r="NZM50" s="134"/>
      <c r="NZN50" s="134"/>
      <c r="NZO50" s="134"/>
      <c r="NZP50" s="134"/>
      <c r="NZQ50" s="134"/>
      <c r="NZR50" s="134"/>
      <c r="NZS50" s="134"/>
      <c r="NZT50" s="134"/>
      <c r="NZU50" s="134"/>
      <c r="NZV50" s="134"/>
      <c r="NZW50" s="134"/>
      <c r="NZX50" s="134"/>
      <c r="NZY50" s="134"/>
      <c r="NZZ50" s="134"/>
      <c r="OAA50" s="134"/>
      <c r="OAB50" s="134"/>
      <c r="OAC50" s="134"/>
      <c r="OAD50" s="134"/>
      <c r="OAE50" s="134"/>
      <c r="OAF50" s="134"/>
      <c r="OAG50" s="134"/>
      <c r="OAH50" s="134"/>
      <c r="OAI50" s="134"/>
      <c r="OAJ50" s="134"/>
      <c r="OAK50" s="134"/>
      <c r="OAL50" s="134"/>
      <c r="OAM50" s="134"/>
      <c r="OAN50" s="134"/>
      <c r="OAO50" s="134"/>
      <c r="OAP50" s="134"/>
      <c r="OAQ50" s="134"/>
      <c r="OAR50" s="134"/>
      <c r="OAS50" s="134"/>
      <c r="OAT50" s="134"/>
      <c r="OAU50" s="134"/>
      <c r="OAV50" s="134"/>
      <c r="OAW50" s="134"/>
      <c r="OAX50" s="134"/>
      <c r="OAY50" s="134"/>
      <c r="OAZ50" s="134"/>
      <c r="OBA50" s="134"/>
      <c r="OBB50" s="134"/>
      <c r="OBC50" s="134"/>
      <c r="OBD50" s="134"/>
      <c r="OBE50" s="134"/>
      <c r="OBF50" s="134"/>
      <c r="OBG50" s="134"/>
      <c r="OBH50" s="134"/>
      <c r="OBI50" s="134"/>
      <c r="OBJ50" s="134"/>
      <c r="OBK50" s="134"/>
      <c r="OBL50" s="134"/>
      <c r="OBM50" s="134"/>
      <c r="OBN50" s="134"/>
      <c r="OBO50" s="134"/>
      <c r="OBP50" s="134"/>
      <c r="OBQ50" s="134"/>
      <c r="OBR50" s="134"/>
      <c r="OBS50" s="134"/>
      <c r="OBT50" s="134"/>
      <c r="OBU50" s="134"/>
      <c r="OBV50" s="134"/>
      <c r="OBW50" s="134"/>
      <c r="OBX50" s="134"/>
      <c r="OBY50" s="134"/>
      <c r="OBZ50" s="134"/>
      <c r="OCA50" s="134"/>
      <c r="OCB50" s="134"/>
      <c r="OCC50" s="134"/>
      <c r="OCD50" s="134"/>
      <c r="OCE50" s="134"/>
      <c r="OCF50" s="134"/>
      <c r="OCG50" s="134"/>
      <c r="OCH50" s="134"/>
      <c r="OCI50" s="134"/>
      <c r="OCJ50" s="134"/>
      <c r="OCK50" s="134"/>
      <c r="OCL50" s="134"/>
      <c r="OCM50" s="134"/>
      <c r="OCN50" s="134"/>
      <c r="OCO50" s="134"/>
      <c r="OCP50" s="134"/>
      <c r="OCQ50" s="134"/>
      <c r="OCR50" s="134"/>
      <c r="OCS50" s="134"/>
      <c r="OCT50" s="134"/>
      <c r="OCU50" s="134"/>
      <c r="OCV50" s="134"/>
      <c r="OCW50" s="134"/>
      <c r="OCX50" s="134"/>
      <c r="OCY50" s="134"/>
      <c r="OCZ50" s="134"/>
      <c r="ODA50" s="134"/>
      <c r="ODB50" s="134"/>
      <c r="ODC50" s="134"/>
      <c r="ODD50" s="134"/>
      <c r="ODE50" s="134"/>
      <c r="ODF50" s="134"/>
      <c r="ODG50" s="134"/>
      <c r="ODH50" s="134"/>
      <c r="ODI50" s="134"/>
      <c r="ODJ50" s="134"/>
      <c r="ODK50" s="134"/>
      <c r="ODL50" s="134"/>
      <c r="ODM50" s="134"/>
      <c r="ODN50" s="134"/>
      <c r="ODO50" s="134"/>
      <c r="ODP50" s="134"/>
      <c r="ODQ50" s="134"/>
      <c r="ODR50" s="134"/>
      <c r="ODS50" s="134"/>
      <c r="ODT50" s="134"/>
      <c r="ODU50" s="134"/>
      <c r="ODV50" s="134"/>
      <c r="ODW50" s="134"/>
      <c r="ODX50" s="134"/>
      <c r="ODY50" s="134"/>
      <c r="ODZ50" s="134"/>
      <c r="OEA50" s="134"/>
      <c r="OEB50" s="134"/>
      <c r="OEC50" s="134"/>
      <c r="OED50" s="134"/>
      <c r="OEE50" s="134"/>
      <c r="OEF50" s="134"/>
      <c r="OEG50" s="134"/>
      <c r="OEH50" s="134"/>
      <c r="OEI50" s="134"/>
      <c r="OEJ50" s="134"/>
      <c r="OEK50" s="134"/>
      <c r="OEL50" s="134"/>
      <c r="OEM50" s="134"/>
      <c r="OEN50" s="134"/>
      <c r="OEO50" s="134"/>
      <c r="OEP50" s="134"/>
      <c r="OEQ50" s="134"/>
      <c r="OER50" s="134"/>
      <c r="OES50" s="134"/>
      <c r="OET50" s="134"/>
      <c r="OEU50" s="134"/>
      <c r="OEV50" s="134"/>
      <c r="OEW50" s="134"/>
      <c r="OEX50" s="134"/>
      <c r="OEY50" s="134"/>
      <c r="OEZ50" s="134"/>
      <c r="OFA50" s="134"/>
      <c r="OFB50" s="134"/>
      <c r="OFC50" s="134"/>
      <c r="OFD50" s="134"/>
      <c r="OFE50" s="134"/>
      <c r="OFF50" s="134"/>
      <c r="OFG50" s="134"/>
      <c r="OFH50" s="134"/>
      <c r="OFI50" s="134"/>
      <c r="OFJ50" s="134"/>
      <c r="OFK50" s="134"/>
      <c r="OFL50" s="134"/>
      <c r="OFM50" s="134"/>
      <c r="OFN50" s="134"/>
      <c r="OFO50" s="134"/>
      <c r="OFP50" s="134"/>
      <c r="OFQ50" s="134"/>
      <c r="OFR50" s="134"/>
      <c r="OFS50" s="134"/>
      <c r="OFT50" s="134"/>
      <c r="OFU50" s="134"/>
      <c r="OFV50" s="134"/>
      <c r="OFW50" s="134"/>
      <c r="OFX50" s="134"/>
      <c r="OFY50" s="134"/>
      <c r="OFZ50" s="134"/>
      <c r="OGA50" s="134"/>
      <c r="OGB50" s="134"/>
      <c r="OGC50" s="134"/>
      <c r="OGD50" s="134"/>
      <c r="OGE50" s="134"/>
      <c r="OGF50" s="134"/>
      <c r="OGG50" s="134"/>
      <c r="OGH50" s="134"/>
      <c r="OGI50" s="134"/>
      <c r="OGJ50" s="134"/>
      <c r="OGK50" s="134"/>
      <c r="OGL50" s="134"/>
      <c r="OGM50" s="134"/>
      <c r="OGN50" s="134"/>
      <c r="OGO50" s="134"/>
      <c r="OGP50" s="134"/>
      <c r="OGQ50" s="134"/>
      <c r="OGR50" s="134"/>
      <c r="OGS50" s="134"/>
      <c r="OGT50" s="134"/>
      <c r="OGU50" s="134"/>
      <c r="OGV50" s="134"/>
      <c r="OGW50" s="134"/>
      <c r="OGX50" s="134"/>
      <c r="OGY50" s="134"/>
      <c r="OGZ50" s="134"/>
      <c r="OHA50" s="134"/>
      <c r="OHB50" s="134"/>
      <c r="OHC50" s="134"/>
      <c r="OHD50" s="134"/>
      <c r="OHE50" s="134"/>
      <c r="OHF50" s="134"/>
      <c r="OHG50" s="134"/>
      <c r="OHH50" s="134"/>
      <c r="OHI50" s="134"/>
      <c r="OHJ50" s="134"/>
      <c r="OHK50" s="134"/>
      <c r="OHL50" s="134"/>
      <c r="OHM50" s="134"/>
      <c r="OHN50" s="134"/>
      <c r="OHO50" s="134"/>
      <c r="OHP50" s="134"/>
      <c r="OHQ50" s="134"/>
      <c r="OHR50" s="134"/>
      <c r="OHS50" s="134"/>
      <c r="OHT50" s="134"/>
      <c r="OHU50" s="134"/>
      <c r="OHV50" s="134"/>
      <c r="OHW50" s="134"/>
      <c r="OHX50" s="134"/>
      <c r="OHY50" s="134"/>
      <c r="OHZ50" s="134"/>
      <c r="OIA50" s="134"/>
      <c r="OIB50" s="134"/>
      <c r="OIC50" s="134"/>
      <c r="OID50" s="134"/>
      <c r="OIE50" s="134"/>
      <c r="OIF50" s="134"/>
      <c r="OIG50" s="134"/>
      <c r="OIH50" s="134"/>
      <c r="OII50" s="134"/>
      <c r="OIJ50" s="134"/>
      <c r="OIK50" s="134"/>
      <c r="OIL50" s="134"/>
      <c r="OIM50" s="134"/>
      <c r="OIN50" s="134"/>
      <c r="OIO50" s="134"/>
      <c r="OIP50" s="134"/>
      <c r="OIQ50" s="134"/>
      <c r="OIR50" s="134"/>
      <c r="OIS50" s="134"/>
      <c r="OIT50" s="134"/>
      <c r="OIU50" s="134"/>
      <c r="OIV50" s="134"/>
      <c r="OIW50" s="134"/>
      <c r="OIX50" s="134"/>
      <c r="OIY50" s="134"/>
      <c r="OIZ50" s="134"/>
      <c r="OJA50" s="134"/>
      <c r="OJB50" s="134"/>
      <c r="OJC50" s="134"/>
      <c r="OJD50" s="134"/>
      <c r="OJE50" s="134"/>
      <c r="OJF50" s="134"/>
      <c r="OJG50" s="134"/>
      <c r="OJH50" s="134"/>
      <c r="OJI50" s="134"/>
      <c r="OJJ50" s="134"/>
      <c r="OJK50" s="134"/>
      <c r="OJL50" s="134"/>
      <c r="OJM50" s="134"/>
      <c r="OJN50" s="134"/>
      <c r="OJO50" s="134"/>
      <c r="OJP50" s="134"/>
      <c r="OJQ50" s="134"/>
      <c r="OJR50" s="134"/>
      <c r="OJS50" s="134"/>
      <c r="OJT50" s="134"/>
      <c r="OJU50" s="134"/>
      <c r="OJV50" s="134"/>
      <c r="OJW50" s="134"/>
      <c r="OJX50" s="134"/>
      <c r="OJY50" s="134"/>
      <c r="OJZ50" s="134"/>
      <c r="OKA50" s="134"/>
      <c r="OKB50" s="134"/>
      <c r="OKC50" s="134"/>
      <c r="OKD50" s="134"/>
      <c r="OKE50" s="134"/>
      <c r="OKF50" s="134"/>
      <c r="OKG50" s="134"/>
      <c r="OKH50" s="134"/>
      <c r="OKI50" s="134"/>
      <c r="OKJ50" s="134"/>
      <c r="OKK50" s="134"/>
      <c r="OKL50" s="134"/>
      <c r="OKM50" s="134"/>
      <c r="OKN50" s="134"/>
      <c r="OKO50" s="134"/>
      <c r="OKP50" s="134"/>
      <c r="OKQ50" s="134"/>
      <c r="OKR50" s="134"/>
      <c r="OKS50" s="134"/>
      <c r="OKT50" s="134"/>
      <c r="OKU50" s="134"/>
      <c r="OKV50" s="134"/>
      <c r="OKW50" s="134"/>
      <c r="OKX50" s="134"/>
      <c r="OKY50" s="134"/>
      <c r="OKZ50" s="134"/>
      <c r="OLA50" s="134"/>
      <c r="OLB50" s="134"/>
      <c r="OLC50" s="134"/>
      <c r="OLD50" s="134"/>
      <c r="OLE50" s="134"/>
      <c r="OLF50" s="134"/>
      <c r="OLG50" s="134"/>
      <c r="OLH50" s="134"/>
      <c r="OLI50" s="134"/>
      <c r="OLJ50" s="134"/>
      <c r="OLK50" s="134"/>
      <c r="OLL50" s="134"/>
      <c r="OLM50" s="134"/>
      <c r="OLN50" s="134"/>
      <c r="OLO50" s="134"/>
      <c r="OLP50" s="134"/>
      <c r="OLQ50" s="134"/>
      <c r="OLR50" s="134"/>
      <c r="OLS50" s="134"/>
      <c r="OLT50" s="134"/>
      <c r="OLU50" s="134"/>
      <c r="OLV50" s="134"/>
      <c r="OLW50" s="134"/>
      <c r="OLX50" s="134"/>
      <c r="OLY50" s="134"/>
      <c r="OLZ50" s="134"/>
      <c r="OMA50" s="134"/>
      <c r="OMB50" s="134"/>
      <c r="OMC50" s="134"/>
      <c r="OMD50" s="134"/>
      <c r="OME50" s="134"/>
      <c r="OMF50" s="134"/>
      <c r="OMG50" s="134"/>
      <c r="OMH50" s="134"/>
      <c r="OMI50" s="134"/>
      <c r="OMJ50" s="134"/>
      <c r="OMK50" s="134"/>
      <c r="OML50" s="134"/>
      <c r="OMM50" s="134"/>
      <c r="OMN50" s="134"/>
      <c r="OMO50" s="134"/>
      <c r="OMP50" s="134"/>
      <c r="OMQ50" s="134"/>
      <c r="OMR50" s="134"/>
      <c r="OMS50" s="134"/>
      <c r="OMT50" s="134"/>
      <c r="OMU50" s="134"/>
      <c r="OMV50" s="134"/>
      <c r="OMW50" s="134"/>
      <c r="OMX50" s="134"/>
      <c r="OMY50" s="134"/>
      <c r="OMZ50" s="134"/>
      <c r="ONA50" s="134"/>
      <c r="ONB50" s="134"/>
      <c r="ONC50" s="134"/>
      <c r="OND50" s="134"/>
      <c r="ONE50" s="134"/>
      <c r="ONF50" s="134"/>
      <c r="ONG50" s="134"/>
      <c r="ONH50" s="134"/>
      <c r="ONI50" s="134"/>
      <c r="ONJ50" s="134"/>
      <c r="ONK50" s="134"/>
      <c r="ONL50" s="134"/>
      <c r="ONM50" s="134"/>
      <c r="ONN50" s="134"/>
      <c r="ONO50" s="134"/>
      <c r="ONP50" s="134"/>
      <c r="ONQ50" s="134"/>
      <c r="ONR50" s="134"/>
      <c r="ONS50" s="134"/>
      <c r="ONT50" s="134"/>
      <c r="ONU50" s="134"/>
      <c r="ONV50" s="134"/>
      <c r="ONW50" s="134"/>
      <c r="ONX50" s="134"/>
      <c r="ONY50" s="134"/>
      <c r="ONZ50" s="134"/>
      <c r="OOA50" s="134"/>
      <c r="OOB50" s="134"/>
      <c r="OOC50" s="134"/>
      <c r="OOD50" s="134"/>
      <c r="OOE50" s="134"/>
      <c r="OOF50" s="134"/>
      <c r="OOG50" s="134"/>
      <c r="OOH50" s="134"/>
      <c r="OOI50" s="134"/>
      <c r="OOJ50" s="134"/>
      <c r="OOK50" s="134"/>
      <c r="OOL50" s="134"/>
      <c r="OOM50" s="134"/>
      <c r="OON50" s="134"/>
      <c r="OOO50" s="134"/>
      <c r="OOP50" s="134"/>
      <c r="OOQ50" s="134"/>
      <c r="OOR50" s="134"/>
      <c r="OOS50" s="134"/>
      <c r="OOT50" s="134"/>
      <c r="OOU50" s="134"/>
      <c r="OOV50" s="134"/>
      <c r="OOW50" s="134"/>
      <c r="OOX50" s="134"/>
      <c r="OOY50" s="134"/>
      <c r="OOZ50" s="134"/>
      <c r="OPA50" s="134"/>
      <c r="OPB50" s="134"/>
      <c r="OPC50" s="134"/>
      <c r="OPD50" s="134"/>
      <c r="OPE50" s="134"/>
      <c r="OPF50" s="134"/>
      <c r="OPG50" s="134"/>
      <c r="OPH50" s="134"/>
      <c r="OPI50" s="134"/>
      <c r="OPJ50" s="134"/>
      <c r="OPK50" s="134"/>
      <c r="OPL50" s="134"/>
      <c r="OPM50" s="134"/>
      <c r="OPN50" s="134"/>
      <c r="OPO50" s="134"/>
      <c r="OPP50" s="134"/>
      <c r="OPQ50" s="134"/>
      <c r="OPR50" s="134"/>
      <c r="OPS50" s="134"/>
      <c r="OPT50" s="134"/>
      <c r="OPU50" s="134"/>
      <c r="OPV50" s="134"/>
      <c r="OPW50" s="134"/>
      <c r="OPX50" s="134"/>
      <c r="OPY50" s="134"/>
      <c r="OPZ50" s="134"/>
      <c r="OQA50" s="134"/>
      <c r="OQB50" s="134"/>
      <c r="OQC50" s="134"/>
      <c r="OQD50" s="134"/>
      <c r="OQE50" s="134"/>
      <c r="OQF50" s="134"/>
      <c r="OQG50" s="134"/>
      <c r="OQH50" s="134"/>
      <c r="OQI50" s="134"/>
      <c r="OQJ50" s="134"/>
      <c r="OQK50" s="134"/>
      <c r="OQL50" s="134"/>
      <c r="OQM50" s="134"/>
      <c r="OQN50" s="134"/>
      <c r="OQO50" s="134"/>
      <c r="OQP50" s="134"/>
      <c r="OQQ50" s="134"/>
      <c r="OQR50" s="134"/>
      <c r="OQS50" s="134"/>
      <c r="OQT50" s="134"/>
      <c r="OQU50" s="134"/>
      <c r="OQV50" s="134"/>
      <c r="OQW50" s="134"/>
      <c r="OQX50" s="134"/>
      <c r="OQY50" s="134"/>
      <c r="OQZ50" s="134"/>
      <c r="ORA50" s="134"/>
      <c r="ORB50" s="134"/>
      <c r="ORC50" s="134"/>
      <c r="ORD50" s="134"/>
      <c r="ORE50" s="134"/>
      <c r="ORF50" s="134"/>
      <c r="ORG50" s="134"/>
      <c r="ORH50" s="134"/>
      <c r="ORI50" s="134"/>
      <c r="ORJ50" s="134"/>
      <c r="ORK50" s="134"/>
      <c r="ORL50" s="134"/>
      <c r="ORM50" s="134"/>
      <c r="ORN50" s="134"/>
      <c r="ORO50" s="134"/>
      <c r="ORP50" s="134"/>
      <c r="ORQ50" s="134"/>
      <c r="ORR50" s="134"/>
      <c r="ORS50" s="134"/>
      <c r="ORT50" s="134"/>
      <c r="ORU50" s="134"/>
      <c r="ORV50" s="134"/>
      <c r="ORW50" s="134"/>
      <c r="ORX50" s="134"/>
      <c r="ORY50" s="134"/>
      <c r="ORZ50" s="134"/>
      <c r="OSA50" s="134"/>
      <c r="OSB50" s="134"/>
      <c r="OSC50" s="134"/>
      <c r="OSD50" s="134"/>
      <c r="OSE50" s="134"/>
      <c r="OSF50" s="134"/>
      <c r="OSG50" s="134"/>
      <c r="OSH50" s="134"/>
      <c r="OSI50" s="134"/>
      <c r="OSJ50" s="134"/>
      <c r="OSK50" s="134"/>
      <c r="OSL50" s="134"/>
      <c r="OSM50" s="134"/>
      <c r="OSN50" s="134"/>
      <c r="OSO50" s="134"/>
      <c r="OSP50" s="134"/>
      <c r="OSQ50" s="134"/>
      <c r="OSR50" s="134"/>
      <c r="OSS50" s="134"/>
      <c r="OST50" s="134"/>
      <c r="OSU50" s="134"/>
      <c r="OSV50" s="134"/>
      <c r="OSW50" s="134"/>
      <c r="OSX50" s="134"/>
      <c r="OSY50" s="134"/>
      <c r="OSZ50" s="134"/>
      <c r="OTA50" s="134"/>
      <c r="OTB50" s="134"/>
      <c r="OTC50" s="134"/>
      <c r="OTD50" s="134"/>
      <c r="OTE50" s="134"/>
      <c r="OTF50" s="134"/>
      <c r="OTG50" s="134"/>
      <c r="OTH50" s="134"/>
      <c r="OTI50" s="134"/>
      <c r="OTJ50" s="134"/>
      <c r="OTK50" s="134"/>
      <c r="OTL50" s="134"/>
      <c r="OTM50" s="134"/>
      <c r="OTN50" s="134"/>
      <c r="OTO50" s="134"/>
      <c r="OTP50" s="134"/>
      <c r="OTQ50" s="134"/>
      <c r="OTR50" s="134"/>
      <c r="OTS50" s="134"/>
      <c r="OTT50" s="134"/>
      <c r="OTU50" s="134"/>
      <c r="OTV50" s="134"/>
      <c r="OTW50" s="134"/>
      <c r="OTX50" s="134"/>
      <c r="OTY50" s="134"/>
      <c r="OTZ50" s="134"/>
      <c r="OUA50" s="134"/>
      <c r="OUB50" s="134"/>
      <c r="OUC50" s="134"/>
      <c r="OUD50" s="134"/>
      <c r="OUE50" s="134"/>
      <c r="OUF50" s="134"/>
      <c r="OUG50" s="134"/>
      <c r="OUH50" s="134"/>
      <c r="OUI50" s="134"/>
      <c r="OUJ50" s="134"/>
      <c r="OUK50" s="134"/>
      <c r="OUL50" s="134"/>
      <c r="OUM50" s="134"/>
      <c r="OUN50" s="134"/>
      <c r="OUO50" s="134"/>
      <c r="OUP50" s="134"/>
      <c r="OUQ50" s="134"/>
      <c r="OUR50" s="134"/>
      <c r="OUS50" s="134"/>
      <c r="OUT50" s="134"/>
      <c r="OUU50" s="134"/>
      <c r="OUV50" s="134"/>
      <c r="OUW50" s="134"/>
      <c r="OUX50" s="134"/>
      <c r="OUY50" s="134"/>
      <c r="OUZ50" s="134"/>
      <c r="OVA50" s="134"/>
      <c r="OVB50" s="134"/>
      <c r="OVC50" s="134"/>
      <c r="OVD50" s="134"/>
      <c r="OVE50" s="134"/>
      <c r="OVF50" s="134"/>
      <c r="OVG50" s="134"/>
      <c r="OVH50" s="134"/>
      <c r="OVI50" s="134"/>
      <c r="OVJ50" s="134"/>
      <c r="OVK50" s="134"/>
      <c r="OVL50" s="134"/>
      <c r="OVM50" s="134"/>
      <c r="OVN50" s="134"/>
      <c r="OVO50" s="134"/>
      <c r="OVP50" s="134"/>
      <c r="OVQ50" s="134"/>
      <c r="OVR50" s="134"/>
      <c r="OVS50" s="134"/>
      <c r="OVT50" s="134"/>
      <c r="OVU50" s="134"/>
      <c r="OVV50" s="134"/>
      <c r="OVW50" s="134"/>
      <c r="OVX50" s="134"/>
      <c r="OVY50" s="134"/>
      <c r="OVZ50" s="134"/>
      <c r="OWA50" s="134"/>
      <c r="OWB50" s="134"/>
      <c r="OWC50" s="134"/>
      <c r="OWD50" s="134"/>
      <c r="OWE50" s="134"/>
      <c r="OWF50" s="134"/>
      <c r="OWG50" s="134"/>
      <c r="OWH50" s="134"/>
      <c r="OWI50" s="134"/>
      <c r="OWJ50" s="134"/>
      <c r="OWK50" s="134"/>
      <c r="OWL50" s="134"/>
      <c r="OWM50" s="134"/>
      <c r="OWN50" s="134"/>
      <c r="OWO50" s="134"/>
      <c r="OWP50" s="134"/>
      <c r="OWQ50" s="134"/>
      <c r="OWR50" s="134"/>
      <c r="OWS50" s="134"/>
      <c r="OWT50" s="134"/>
      <c r="OWU50" s="134"/>
      <c r="OWV50" s="134"/>
      <c r="OWW50" s="134"/>
      <c r="OWX50" s="134"/>
      <c r="OWY50" s="134"/>
      <c r="OWZ50" s="134"/>
      <c r="OXA50" s="134"/>
      <c r="OXB50" s="134"/>
      <c r="OXC50" s="134"/>
      <c r="OXD50" s="134"/>
      <c r="OXE50" s="134"/>
      <c r="OXF50" s="134"/>
      <c r="OXG50" s="134"/>
      <c r="OXH50" s="134"/>
      <c r="OXI50" s="134"/>
      <c r="OXJ50" s="134"/>
      <c r="OXK50" s="134"/>
      <c r="OXL50" s="134"/>
      <c r="OXM50" s="134"/>
      <c r="OXN50" s="134"/>
      <c r="OXO50" s="134"/>
      <c r="OXP50" s="134"/>
      <c r="OXQ50" s="134"/>
      <c r="OXR50" s="134"/>
      <c r="OXS50" s="134"/>
      <c r="OXT50" s="134"/>
      <c r="OXU50" s="134"/>
      <c r="OXV50" s="134"/>
      <c r="OXW50" s="134"/>
      <c r="OXX50" s="134"/>
      <c r="OXY50" s="134"/>
      <c r="OXZ50" s="134"/>
      <c r="OYA50" s="134"/>
      <c r="OYB50" s="134"/>
      <c r="OYC50" s="134"/>
      <c r="OYD50" s="134"/>
      <c r="OYE50" s="134"/>
      <c r="OYF50" s="134"/>
      <c r="OYG50" s="134"/>
      <c r="OYH50" s="134"/>
      <c r="OYI50" s="134"/>
      <c r="OYJ50" s="134"/>
      <c r="OYK50" s="134"/>
      <c r="OYL50" s="134"/>
      <c r="OYM50" s="134"/>
      <c r="OYN50" s="134"/>
      <c r="OYO50" s="134"/>
      <c r="OYP50" s="134"/>
      <c r="OYQ50" s="134"/>
      <c r="OYR50" s="134"/>
      <c r="OYS50" s="134"/>
      <c r="OYT50" s="134"/>
      <c r="OYU50" s="134"/>
      <c r="OYV50" s="134"/>
      <c r="OYW50" s="134"/>
      <c r="OYX50" s="134"/>
      <c r="OYY50" s="134"/>
      <c r="OYZ50" s="134"/>
      <c r="OZA50" s="134"/>
      <c r="OZB50" s="134"/>
      <c r="OZC50" s="134"/>
      <c r="OZD50" s="134"/>
      <c r="OZE50" s="134"/>
      <c r="OZF50" s="134"/>
      <c r="OZG50" s="134"/>
      <c r="OZH50" s="134"/>
      <c r="OZI50" s="134"/>
      <c r="OZJ50" s="134"/>
      <c r="OZK50" s="134"/>
      <c r="OZL50" s="134"/>
      <c r="OZM50" s="134"/>
      <c r="OZN50" s="134"/>
      <c r="OZO50" s="134"/>
      <c r="OZP50" s="134"/>
      <c r="OZQ50" s="134"/>
      <c r="OZR50" s="134"/>
      <c r="OZS50" s="134"/>
      <c r="OZT50" s="134"/>
      <c r="OZU50" s="134"/>
      <c r="OZV50" s="134"/>
      <c r="OZW50" s="134"/>
      <c r="OZX50" s="134"/>
      <c r="OZY50" s="134"/>
      <c r="OZZ50" s="134"/>
      <c r="PAA50" s="134"/>
      <c r="PAB50" s="134"/>
      <c r="PAC50" s="134"/>
      <c r="PAD50" s="134"/>
      <c r="PAE50" s="134"/>
      <c r="PAF50" s="134"/>
      <c r="PAG50" s="134"/>
      <c r="PAH50" s="134"/>
      <c r="PAI50" s="134"/>
      <c r="PAJ50" s="134"/>
      <c r="PAK50" s="134"/>
      <c r="PAL50" s="134"/>
      <c r="PAM50" s="134"/>
      <c r="PAN50" s="134"/>
      <c r="PAO50" s="134"/>
      <c r="PAP50" s="134"/>
      <c r="PAQ50" s="134"/>
      <c r="PAR50" s="134"/>
      <c r="PAS50" s="134"/>
      <c r="PAT50" s="134"/>
      <c r="PAU50" s="134"/>
      <c r="PAV50" s="134"/>
      <c r="PAW50" s="134"/>
      <c r="PAX50" s="134"/>
      <c r="PAY50" s="134"/>
      <c r="PAZ50" s="134"/>
      <c r="PBA50" s="134"/>
      <c r="PBB50" s="134"/>
      <c r="PBC50" s="134"/>
      <c r="PBD50" s="134"/>
      <c r="PBE50" s="134"/>
      <c r="PBF50" s="134"/>
      <c r="PBG50" s="134"/>
      <c r="PBH50" s="134"/>
      <c r="PBI50" s="134"/>
      <c r="PBJ50" s="134"/>
      <c r="PBK50" s="134"/>
      <c r="PBL50" s="134"/>
      <c r="PBM50" s="134"/>
      <c r="PBN50" s="134"/>
      <c r="PBO50" s="134"/>
      <c r="PBP50" s="134"/>
      <c r="PBQ50" s="134"/>
      <c r="PBR50" s="134"/>
      <c r="PBS50" s="134"/>
      <c r="PBT50" s="134"/>
      <c r="PBU50" s="134"/>
      <c r="PBV50" s="134"/>
      <c r="PBW50" s="134"/>
      <c r="PBX50" s="134"/>
      <c r="PBY50" s="134"/>
      <c r="PBZ50" s="134"/>
      <c r="PCA50" s="134"/>
      <c r="PCB50" s="134"/>
      <c r="PCC50" s="134"/>
      <c r="PCD50" s="134"/>
      <c r="PCE50" s="134"/>
      <c r="PCF50" s="134"/>
      <c r="PCG50" s="134"/>
      <c r="PCH50" s="134"/>
      <c r="PCI50" s="134"/>
      <c r="PCJ50" s="134"/>
      <c r="PCK50" s="134"/>
      <c r="PCL50" s="134"/>
      <c r="PCM50" s="134"/>
      <c r="PCN50" s="134"/>
      <c r="PCO50" s="134"/>
      <c r="PCP50" s="134"/>
      <c r="PCQ50" s="134"/>
      <c r="PCR50" s="134"/>
      <c r="PCS50" s="134"/>
      <c r="PCT50" s="134"/>
      <c r="PCU50" s="134"/>
      <c r="PCV50" s="134"/>
      <c r="PCW50" s="134"/>
      <c r="PCX50" s="134"/>
      <c r="PCY50" s="134"/>
      <c r="PCZ50" s="134"/>
      <c r="PDA50" s="134"/>
      <c r="PDB50" s="134"/>
      <c r="PDC50" s="134"/>
      <c r="PDD50" s="134"/>
      <c r="PDE50" s="134"/>
      <c r="PDF50" s="134"/>
      <c r="PDG50" s="134"/>
      <c r="PDH50" s="134"/>
      <c r="PDI50" s="134"/>
      <c r="PDJ50" s="134"/>
      <c r="PDK50" s="134"/>
      <c r="PDL50" s="134"/>
      <c r="PDM50" s="134"/>
      <c r="PDN50" s="134"/>
      <c r="PDO50" s="134"/>
      <c r="PDP50" s="134"/>
      <c r="PDQ50" s="134"/>
      <c r="PDR50" s="134"/>
      <c r="PDS50" s="134"/>
      <c r="PDT50" s="134"/>
      <c r="PDU50" s="134"/>
      <c r="PDV50" s="134"/>
      <c r="PDW50" s="134"/>
      <c r="PDX50" s="134"/>
      <c r="PDY50" s="134"/>
      <c r="PDZ50" s="134"/>
      <c r="PEA50" s="134"/>
      <c r="PEB50" s="134"/>
      <c r="PEC50" s="134"/>
      <c r="PED50" s="134"/>
      <c r="PEE50" s="134"/>
      <c r="PEF50" s="134"/>
      <c r="PEG50" s="134"/>
      <c r="PEH50" s="134"/>
      <c r="PEI50" s="134"/>
      <c r="PEJ50" s="134"/>
      <c r="PEK50" s="134"/>
      <c r="PEL50" s="134"/>
      <c r="PEM50" s="134"/>
      <c r="PEN50" s="134"/>
      <c r="PEO50" s="134"/>
      <c r="PEP50" s="134"/>
      <c r="PEQ50" s="134"/>
      <c r="PER50" s="134"/>
      <c r="PES50" s="134"/>
      <c r="PET50" s="134"/>
      <c r="PEU50" s="134"/>
      <c r="PEV50" s="134"/>
      <c r="PEW50" s="134"/>
      <c r="PEX50" s="134"/>
      <c r="PEY50" s="134"/>
      <c r="PEZ50" s="134"/>
      <c r="PFA50" s="134"/>
      <c r="PFB50" s="134"/>
      <c r="PFC50" s="134"/>
      <c r="PFD50" s="134"/>
      <c r="PFE50" s="134"/>
      <c r="PFF50" s="134"/>
      <c r="PFG50" s="134"/>
      <c r="PFH50" s="134"/>
      <c r="PFI50" s="134"/>
      <c r="PFJ50" s="134"/>
      <c r="PFK50" s="134"/>
      <c r="PFL50" s="134"/>
      <c r="PFM50" s="134"/>
      <c r="PFN50" s="134"/>
      <c r="PFO50" s="134"/>
      <c r="PFP50" s="134"/>
      <c r="PFQ50" s="134"/>
      <c r="PFR50" s="134"/>
      <c r="PFS50" s="134"/>
      <c r="PFT50" s="134"/>
      <c r="PFU50" s="134"/>
      <c r="PFV50" s="134"/>
      <c r="PFW50" s="134"/>
      <c r="PFX50" s="134"/>
      <c r="PFY50" s="134"/>
      <c r="PFZ50" s="134"/>
      <c r="PGA50" s="134"/>
      <c r="PGB50" s="134"/>
      <c r="PGC50" s="134"/>
      <c r="PGD50" s="134"/>
      <c r="PGE50" s="134"/>
      <c r="PGF50" s="134"/>
      <c r="PGG50" s="134"/>
      <c r="PGH50" s="134"/>
      <c r="PGI50" s="134"/>
      <c r="PGJ50" s="134"/>
      <c r="PGK50" s="134"/>
      <c r="PGL50" s="134"/>
      <c r="PGM50" s="134"/>
      <c r="PGN50" s="134"/>
      <c r="PGO50" s="134"/>
      <c r="PGP50" s="134"/>
      <c r="PGQ50" s="134"/>
      <c r="PGR50" s="134"/>
      <c r="PGS50" s="134"/>
      <c r="PGT50" s="134"/>
      <c r="PGU50" s="134"/>
      <c r="PGV50" s="134"/>
      <c r="PGW50" s="134"/>
      <c r="PGX50" s="134"/>
      <c r="PGY50" s="134"/>
      <c r="PGZ50" s="134"/>
      <c r="PHA50" s="134"/>
      <c r="PHB50" s="134"/>
      <c r="PHC50" s="134"/>
      <c r="PHD50" s="134"/>
      <c r="PHE50" s="134"/>
      <c r="PHF50" s="134"/>
      <c r="PHG50" s="134"/>
      <c r="PHH50" s="134"/>
      <c r="PHI50" s="134"/>
      <c r="PHJ50" s="134"/>
      <c r="PHK50" s="134"/>
      <c r="PHL50" s="134"/>
      <c r="PHM50" s="134"/>
      <c r="PHN50" s="134"/>
      <c r="PHO50" s="134"/>
      <c r="PHP50" s="134"/>
      <c r="PHQ50" s="134"/>
      <c r="PHR50" s="134"/>
      <c r="PHS50" s="134"/>
      <c r="PHT50" s="134"/>
      <c r="PHU50" s="134"/>
      <c r="PHV50" s="134"/>
      <c r="PHW50" s="134"/>
      <c r="PHX50" s="134"/>
      <c r="PHY50" s="134"/>
      <c r="PHZ50" s="134"/>
      <c r="PIA50" s="134"/>
      <c r="PIB50" s="134"/>
      <c r="PIC50" s="134"/>
      <c r="PID50" s="134"/>
      <c r="PIE50" s="134"/>
      <c r="PIF50" s="134"/>
      <c r="PIG50" s="134"/>
      <c r="PIH50" s="134"/>
      <c r="PII50" s="134"/>
      <c r="PIJ50" s="134"/>
      <c r="PIK50" s="134"/>
      <c r="PIL50" s="134"/>
      <c r="PIM50" s="134"/>
      <c r="PIN50" s="134"/>
      <c r="PIO50" s="134"/>
      <c r="PIP50" s="134"/>
      <c r="PIQ50" s="134"/>
      <c r="PIR50" s="134"/>
      <c r="PIS50" s="134"/>
      <c r="PIT50" s="134"/>
      <c r="PIU50" s="134"/>
      <c r="PIV50" s="134"/>
      <c r="PIW50" s="134"/>
      <c r="PIX50" s="134"/>
      <c r="PIY50" s="134"/>
      <c r="PIZ50" s="134"/>
      <c r="PJA50" s="134"/>
      <c r="PJB50" s="134"/>
      <c r="PJC50" s="134"/>
      <c r="PJD50" s="134"/>
      <c r="PJE50" s="134"/>
      <c r="PJF50" s="134"/>
      <c r="PJG50" s="134"/>
      <c r="PJH50" s="134"/>
      <c r="PJI50" s="134"/>
      <c r="PJJ50" s="134"/>
      <c r="PJK50" s="134"/>
      <c r="PJL50" s="134"/>
      <c r="PJM50" s="134"/>
      <c r="PJN50" s="134"/>
      <c r="PJO50" s="134"/>
      <c r="PJP50" s="134"/>
      <c r="PJQ50" s="134"/>
      <c r="PJR50" s="134"/>
      <c r="PJS50" s="134"/>
      <c r="PJT50" s="134"/>
      <c r="PJU50" s="134"/>
      <c r="PJV50" s="134"/>
      <c r="PJW50" s="134"/>
      <c r="PJX50" s="134"/>
      <c r="PJY50" s="134"/>
      <c r="PJZ50" s="134"/>
      <c r="PKA50" s="134"/>
      <c r="PKB50" s="134"/>
      <c r="PKC50" s="134"/>
      <c r="PKD50" s="134"/>
      <c r="PKE50" s="134"/>
      <c r="PKF50" s="134"/>
      <c r="PKG50" s="134"/>
      <c r="PKH50" s="134"/>
      <c r="PKI50" s="134"/>
      <c r="PKJ50" s="134"/>
      <c r="PKK50" s="134"/>
      <c r="PKL50" s="134"/>
      <c r="PKM50" s="134"/>
      <c r="PKN50" s="134"/>
      <c r="PKO50" s="134"/>
      <c r="PKP50" s="134"/>
      <c r="PKQ50" s="134"/>
      <c r="PKR50" s="134"/>
      <c r="PKS50" s="134"/>
      <c r="PKT50" s="134"/>
      <c r="PKU50" s="134"/>
      <c r="PKV50" s="134"/>
      <c r="PKW50" s="134"/>
      <c r="PKX50" s="134"/>
      <c r="PKY50" s="134"/>
      <c r="PKZ50" s="134"/>
      <c r="PLA50" s="134"/>
      <c r="PLB50" s="134"/>
      <c r="PLC50" s="134"/>
      <c r="PLD50" s="134"/>
      <c r="PLE50" s="134"/>
      <c r="PLF50" s="134"/>
      <c r="PLG50" s="134"/>
      <c r="PLH50" s="134"/>
      <c r="PLI50" s="134"/>
      <c r="PLJ50" s="134"/>
      <c r="PLK50" s="134"/>
      <c r="PLL50" s="134"/>
      <c r="PLM50" s="134"/>
      <c r="PLN50" s="134"/>
      <c r="PLO50" s="134"/>
      <c r="PLP50" s="134"/>
      <c r="PLQ50" s="134"/>
      <c r="PLR50" s="134"/>
      <c r="PLS50" s="134"/>
      <c r="PLT50" s="134"/>
      <c r="PLU50" s="134"/>
      <c r="PLV50" s="134"/>
      <c r="PLW50" s="134"/>
      <c r="PLX50" s="134"/>
      <c r="PLY50" s="134"/>
      <c r="PLZ50" s="134"/>
      <c r="PMA50" s="134"/>
      <c r="PMB50" s="134"/>
      <c r="PMC50" s="134"/>
      <c r="PMD50" s="134"/>
      <c r="PME50" s="134"/>
      <c r="PMF50" s="134"/>
      <c r="PMG50" s="134"/>
      <c r="PMH50" s="134"/>
      <c r="PMI50" s="134"/>
      <c r="PMJ50" s="134"/>
      <c r="PMK50" s="134"/>
      <c r="PML50" s="134"/>
      <c r="PMM50" s="134"/>
      <c r="PMN50" s="134"/>
      <c r="PMO50" s="134"/>
      <c r="PMP50" s="134"/>
      <c r="PMQ50" s="134"/>
      <c r="PMR50" s="134"/>
      <c r="PMS50" s="134"/>
      <c r="PMT50" s="134"/>
      <c r="PMU50" s="134"/>
      <c r="PMV50" s="134"/>
      <c r="PMW50" s="134"/>
      <c r="PMX50" s="134"/>
      <c r="PMY50" s="134"/>
      <c r="PMZ50" s="134"/>
      <c r="PNA50" s="134"/>
      <c r="PNB50" s="134"/>
      <c r="PNC50" s="134"/>
      <c r="PND50" s="134"/>
      <c r="PNE50" s="134"/>
      <c r="PNF50" s="134"/>
      <c r="PNG50" s="134"/>
      <c r="PNH50" s="134"/>
      <c r="PNI50" s="134"/>
      <c r="PNJ50" s="134"/>
      <c r="PNK50" s="134"/>
      <c r="PNL50" s="134"/>
      <c r="PNM50" s="134"/>
      <c r="PNN50" s="134"/>
      <c r="PNO50" s="134"/>
      <c r="PNP50" s="134"/>
      <c r="PNQ50" s="134"/>
      <c r="PNR50" s="134"/>
      <c r="PNS50" s="134"/>
      <c r="PNT50" s="134"/>
      <c r="PNU50" s="134"/>
      <c r="PNV50" s="134"/>
      <c r="PNW50" s="134"/>
      <c r="PNX50" s="134"/>
      <c r="PNY50" s="134"/>
      <c r="PNZ50" s="134"/>
      <c r="POA50" s="134"/>
      <c r="POB50" s="134"/>
      <c r="POC50" s="134"/>
      <c r="POD50" s="134"/>
      <c r="POE50" s="134"/>
      <c r="POF50" s="134"/>
      <c r="POG50" s="134"/>
      <c r="POH50" s="134"/>
      <c r="POI50" s="134"/>
      <c r="POJ50" s="134"/>
      <c r="POK50" s="134"/>
      <c r="POL50" s="134"/>
      <c r="POM50" s="134"/>
      <c r="PON50" s="134"/>
      <c r="POO50" s="134"/>
      <c r="POP50" s="134"/>
      <c r="POQ50" s="134"/>
      <c r="POR50" s="134"/>
      <c r="POS50" s="134"/>
      <c r="POT50" s="134"/>
      <c r="POU50" s="134"/>
      <c r="POV50" s="134"/>
      <c r="POW50" s="134"/>
      <c r="POX50" s="134"/>
      <c r="POY50" s="134"/>
      <c r="POZ50" s="134"/>
      <c r="PPA50" s="134"/>
      <c r="PPB50" s="134"/>
      <c r="PPC50" s="134"/>
      <c r="PPD50" s="134"/>
      <c r="PPE50" s="134"/>
      <c r="PPF50" s="134"/>
      <c r="PPG50" s="134"/>
      <c r="PPH50" s="134"/>
      <c r="PPI50" s="134"/>
      <c r="PPJ50" s="134"/>
      <c r="PPK50" s="134"/>
      <c r="PPL50" s="134"/>
      <c r="PPM50" s="134"/>
      <c r="PPN50" s="134"/>
      <c r="PPO50" s="134"/>
      <c r="PPP50" s="134"/>
      <c r="PPQ50" s="134"/>
      <c r="PPR50" s="134"/>
      <c r="PPS50" s="134"/>
      <c r="PPT50" s="134"/>
      <c r="PPU50" s="134"/>
      <c r="PPV50" s="134"/>
      <c r="PPW50" s="134"/>
      <c r="PPX50" s="134"/>
      <c r="PPY50" s="134"/>
      <c r="PPZ50" s="134"/>
      <c r="PQA50" s="134"/>
      <c r="PQB50" s="134"/>
      <c r="PQC50" s="134"/>
      <c r="PQD50" s="134"/>
      <c r="PQE50" s="134"/>
      <c r="PQF50" s="134"/>
      <c r="PQG50" s="134"/>
      <c r="PQH50" s="134"/>
      <c r="PQI50" s="134"/>
      <c r="PQJ50" s="134"/>
      <c r="PQK50" s="134"/>
      <c r="PQL50" s="134"/>
      <c r="PQM50" s="134"/>
      <c r="PQN50" s="134"/>
      <c r="PQO50" s="134"/>
      <c r="PQP50" s="134"/>
      <c r="PQQ50" s="134"/>
      <c r="PQR50" s="134"/>
      <c r="PQS50" s="134"/>
      <c r="PQT50" s="134"/>
      <c r="PQU50" s="134"/>
      <c r="PQV50" s="134"/>
      <c r="PQW50" s="134"/>
      <c r="PQX50" s="134"/>
      <c r="PQY50" s="134"/>
      <c r="PQZ50" s="134"/>
      <c r="PRA50" s="134"/>
      <c r="PRB50" s="134"/>
      <c r="PRC50" s="134"/>
      <c r="PRD50" s="134"/>
      <c r="PRE50" s="134"/>
      <c r="PRF50" s="134"/>
      <c r="PRG50" s="134"/>
      <c r="PRH50" s="134"/>
      <c r="PRI50" s="134"/>
      <c r="PRJ50" s="134"/>
      <c r="PRK50" s="134"/>
      <c r="PRL50" s="134"/>
      <c r="PRM50" s="134"/>
      <c r="PRN50" s="134"/>
      <c r="PRO50" s="134"/>
      <c r="PRP50" s="134"/>
      <c r="PRQ50" s="134"/>
      <c r="PRR50" s="134"/>
      <c r="PRS50" s="134"/>
      <c r="PRT50" s="134"/>
      <c r="PRU50" s="134"/>
      <c r="PRV50" s="134"/>
      <c r="PRW50" s="134"/>
      <c r="PRX50" s="134"/>
      <c r="PRY50" s="134"/>
      <c r="PRZ50" s="134"/>
      <c r="PSA50" s="134"/>
      <c r="PSB50" s="134"/>
      <c r="PSC50" s="134"/>
      <c r="PSD50" s="134"/>
      <c r="PSE50" s="134"/>
      <c r="PSF50" s="134"/>
      <c r="PSG50" s="134"/>
      <c r="PSH50" s="134"/>
      <c r="PSI50" s="134"/>
      <c r="PSJ50" s="134"/>
      <c r="PSK50" s="134"/>
      <c r="PSL50" s="134"/>
      <c r="PSM50" s="134"/>
      <c r="PSN50" s="134"/>
      <c r="PSO50" s="134"/>
      <c r="PSP50" s="134"/>
      <c r="PSQ50" s="134"/>
      <c r="PSR50" s="134"/>
      <c r="PSS50" s="134"/>
      <c r="PST50" s="134"/>
      <c r="PSU50" s="134"/>
      <c r="PSV50" s="134"/>
      <c r="PSW50" s="134"/>
      <c r="PSX50" s="134"/>
      <c r="PSY50" s="134"/>
      <c r="PSZ50" s="134"/>
      <c r="PTA50" s="134"/>
      <c r="PTB50" s="134"/>
      <c r="PTC50" s="134"/>
      <c r="PTD50" s="134"/>
      <c r="PTE50" s="134"/>
      <c r="PTF50" s="134"/>
      <c r="PTG50" s="134"/>
      <c r="PTH50" s="134"/>
      <c r="PTI50" s="134"/>
      <c r="PTJ50" s="134"/>
      <c r="PTK50" s="134"/>
      <c r="PTL50" s="134"/>
      <c r="PTM50" s="134"/>
      <c r="PTN50" s="134"/>
      <c r="PTO50" s="134"/>
      <c r="PTP50" s="134"/>
      <c r="PTQ50" s="134"/>
      <c r="PTR50" s="134"/>
      <c r="PTS50" s="134"/>
      <c r="PTT50" s="134"/>
      <c r="PTU50" s="134"/>
      <c r="PTV50" s="134"/>
      <c r="PTW50" s="134"/>
      <c r="PTX50" s="134"/>
      <c r="PTY50" s="134"/>
      <c r="PTZ50" s="134"/>
      <c r="PUA50" s="134"/>
      <c r="PUB50" s="134"/>
      <c r="PUC50" s="134"/>
      <c r="PUD50" s="134"/>
      <c r="PUE50" s="134"/>
      <c r="PUF50" s="134"/>
      <c r="PUG50" s="134"/>
      <c r="PUH50" s="134"/>
      <c r="PUI50" s="134"/>
      <c r="PUJ50" s="134"/>
      <c r="PUK50" s="134"/>
      <c r="PUL50" s="134"/>
      <c r="PUM50" s="134"/>
      <c r="PUN50" s="134"/>
      <c r="PUO50" s="134"/>
      <c r="PUP50" s="134"/>
      <c r="PUQ50" s="134"/>
      <c r="PUR50" s="134"/>
      <c r="PUS50" s="134"/>
      <c r="PUT50" s="134"/>
      <c r="PUU50" s="134"/>
      <c r="PUV50" s="134"/>
      <c r="PUW50" s="134"/>
      <c r="PUX50" s="134"/>
      <c r="PUY50" s="134"/>
      <c r="PUZ50" s="134"/>
      <c r="PVA50" s="134"/>
      <c r="PVB50" s="134"/>
      <c r="PVC50" s="134"/>
      <c r="PVD50" s="134"/>
      <c r="PVE50" s="134"/>
      <c r="PVF50" s="134"/>
      <c r="PVG50" s="134"/>
      <c r="PVH50" s="134"/>
      <c r="PVI50" s="134"/>
      <c r="PVJ50" s="134"/>
      <c r="PVK50" s="134"/>
      <c r="PVL50" s="134"/>
      <c r="PVM50" s="134"/>
      <c r="PVN50" s="134"/>
      <c r="PVO50" s="134"/>
      <c r="PVP50" s="134"/>
      <c r="PVQ50" s="134"/>
      <c r="PVR50" s="134"/>
      <c r="PVS50" s="134"/>
      <c r="PVT50" s="134"/>
      <c r="PVU50" s="134"/>
      <c r="PVV50" s="134"/>
      <c r="PVW50" s="134"/>
      <c r="PVX50" s="134"/>
      <c r="PVY50" s="134"/>
      <c r="PVZ50" s="134"/>
      <c r="PWA50" s="134"/>
      <c r="PWB50" s="134"/>
      <c r="PWC50" s="134"/>
      <c r="PWD50" s="134"/>
      <c r="PWE50" s="134"/>
      <c r="PWF50" s="134"/>
      <c r="PWG50" s="134"/>
      <c r="PWH50" s="134"/>
      <c r="PWI50" s="134"/>
      <c r="PWJ50" s="134"/>
      <c r="PWK50" s="134"/>
      <c r="PWL50" s="134"/>
      <c r="PWM50" s="134"/>
      <c r="PWN50" s="134"/>
      <c r="PWO50" s="134"/>
      <c r="PWP50" s="134"/>
      <c r="PWQ50" s="134"/>
      <c r="PWR50" s="134"/>
      <c r="PWS50" s="134"/>
      <c r="PWT50" s="134"/>
      <c r="PWU50" s="134"/>
      <c r="PWV50" s="134"/>
      <c r="PWW50" s="134"/>
      <c r="PWX50" s="134"/>
      <c r="PWY50" s="134"/>
      <c r="PWZ50" s="134"/>
      <c r="PXA50" s="134"/>
      <c r="PXB50" s="134"/>
      <c r="PXC50" s="134"/>
      <c r="PXD50" s="134"/>
      <c r="PXE50" s="134"/>
      <c r="PXF50" s="134"/>
      <c r="PXG50" s="134"/>
      <c r="PXH50" s="134"/>
      <c r="PXI50" s="134"/>
      <c r="PXJ50" s="134"/>
      <c r="PXK50" s="134"/>
      <c r="PXL50" s="134"/>
      <c r="PXM50" s="134"/>
      <c r="PXN50" s="134"/>
      <c r="PXO50" s="134"/>
      <c r="PXP50" s="134"/>
      <c r="PXQ50" s="134"/>
      <c r="PXR50" s="134"/>
      <c r="PXS50" s="134"/>
      <c r="PXT50" s="134"/>
      <c r="PXU50" s="134"/>
      <c r="PXV50" s="134"/>
      <c r="PXW50" s="134"/>
      <c r="PXX50" s="134"/>
      <c r="PXY50" s="134"/>
      <c r="PXZ50" s="134"/>
      <c r="PYA50" s="134"/>
      <c r="PYB50" s="134"/>
      <c r="PYC50" s="134"/>
      <c r="PYD50" s="134"/>
      <c r="PYE50" s="134"/>
      <c r="PYF50" s="134"/>
      <c r="PYG50" s="134"/>
      <c r="PYH50" s="134"/>
      <c r="PYI50" s="134"/>
      <c r="PYJ50" s="134"/>
      <c r="PYK50" s="134"/>
      <c r="PYL50" s="134"/>
      <c r="PYM50" s="134"/>
      <c r="PYN50" s="134"/>
      <c r="PYO50" s="134"/>
      <c r="PYP50" s="134"/>
      <c r="PYQ50" s="134"/>
      <c r="PYR50" s="134"/>
      <c r="PYS50" s="134"/>
      <c r="PYT50" s="134"/>
      <c r="PYU50" s="134"/>
      <c r="PYV50" s="134"/>
      <c r="PYW50" s="134"/>
      <c r="PYX50" s="134"/>
      <c r="PYY50" s="134"/>
      <c r="PYZ50" s="134"/>
      <c r="PZA50" s="134"/>
      <c r="PZB50" s="134"/>
      <c r="PZC50" s="134"/>
      <c r="PZD50" s="134"/>
      <c r="PZE50" s="134"/>
      <c r="PZF50" s="134"/>
      <c r="PZG50" s="134"/>
      <c r="PZH50" s="134"/>
      <c r="PZI50" s="134"/>
      <c r="PZJ50" s="134"/>
      <c r="PZK50" s="134"/>
      <c r="PZL50" s="134"/>
      <c r="PZM50" s="134"/>
      <c r="PZN50" s="134"/>
      <c r="PZO50" s="134"/>
      <c r="PZP50" s="134"/>
      <c r="PZQ50" s="134"/>
      <c r="PZR50" s="134"/>
      <c r="PZS50" s="134"/>
      <c r="PZT50" s="134"/>
      <c r="PZU50" s="134"/>
      <c r="PZV50" s="134"/>
      <c r="PZW50" s="134"/>
      <c r="PZX50" s="134"/>
      <c r="PZY50" s="134"/>
      <c r="PZZ50" s="134"/>
      <c r="QAA50" s="134"/>
      <c r="QAB50" s="134"/>
      <c r="QAC50" s="134"/>
      <c r="QAD50" s="134"/>
      <c r="QAE50" s="134"/>
      <c r="QAF50" s="134"/>
      <c r="QAG50" s="134"/>
      <c r="QAH50" s="134"/>
      <c r="QAI50" s="134"/>
      <c r="QAJ50" s="134"/>
      <c r="QAK50" s="134"/>
      <c r="QAL50" s="134"/>
      <c r="QAM50" s="134"/>
      <c r="QAN50" s="134"/>
      <c r="QAO50" s="134"/>
      <c r="QAP50" s="134"/>
      <c r="QAQ50" s="134"/>
      <c r="QAR50" s="134"/>
      <c r="QAS50" s="134"/>
      <c r="QAT50" s="134"/>
      <c r="QAU50" s="134"/>
      <c r="QAV50" s="134"/>
      <c r="QAW50" s="134"/>
      <c r="QAX50" s="134"/>
      <c r="QAY50" s="134"/>
      <c r="QAZ50" s="134"/>
      <c r="QBA50" s="134"/>
      <c r="QBB50" s="134"/>
      <c r="QBC50" s="134"/>
      <c r="QBD50" s="134"/>
      <c r="QBE50" s="134"/>
      <c r="QBF50" s="134"/>
      <c r="QBG50" s="134"/>
      <c r="QBH50" s="134"/>
      <c r="QBI50" s="134"/>
      <c r="QBJ50" s="134"/>
      <c r="QBK50" s="134"/>
      <c r="QBL50" s="134"/>
      <c r="QBM50" s="134"/>
      <c r="QBN50" s="134"/>
      <c r="QBO50" s="134"/>
      <c r="QBP50" s="134"/>
      <c r="QBQ50" s="134"/>
      <c r="QBR50" s="134"/>
      <c r="QBS50" s="134"/>
      <c r="QBT50" s="134"/>
      <c r="QBU50" s="134"/>
      <c r="QBV50" s="134"/>
      <c r="QBW50" s="134"/>
      <c r="QBX50" s="134"/>
      <c r="QBY50" s="134"/>
      <c r="QBZ50" s="134"/>
      <c r="QCA50" s="134"/>
      <c r="QCB50" s="134"/>
      <c r="QCC50" s="134"/>
      <c r="QCD50" s="134"/>
      <c r="QCE50" s="134"/>
      <c r="QCF50" s="134"/>
      <c r="QCG50" s="134"/>
      <c r="QCH50" s="134"/>
      <c r="QCI50" s="134"/>
      <c r="QCJ50" s="134"/>
      <c r="QCK50" s="134"/>
      <c r="QCL50" s="134"/>
      <c r="QCM50" s="134"/>
      <c r="QCN50" s="134"/>
      <c r="QCO50" s="134"/>
      <c r="QCP50" s="134"/>
      <c r="QCQ50" s="134"/>
      <c r="QCR50" s="134"/>
      <c r="QCS50" s="134"/>
      <c r="QCT50" s="134"/>
      <c r="QCU50" s="134"/>
      <c r="QCV50" s="134"/>
      <c r="QCW50" s="134"/>
      <c r="QCX50" s="134"/>
      <c r="QCY50" s="134"/>
      <c r="QCZ50" s="134"/>
      <c r="QDA50" s="134"/>
      <c r="QDB50" s="134"/>
      <c r="QDC50" s="134"/>
      <c r="QDD50" s="134"/>
      <c r="QDE50" s="134"/>
      <c r="QDF50" s="134"/>
      <c r="QDG50" s="134"/>
      <c r="QDH50" s="134"/>
      <c r="QDI50" s="134"/>
      <c r="QDJ50" s="134"/>
      <c r="QDK50" s="134"/>
      <c r="QDL50" s="134"/>
      <c r="QDM50" s="134"/>
      <c r="QDN50" s="134"/>
      <c r="QDO50" s="134"/>
      <c r="QDP50" s="134"/>
      <c r="QDQ50" s="134"/>
      <c r="QDR50" s="134"/>
      <c r="QDS50" s="134"/>
      <c r="QDT50" s="134"/>
      <c r="QDU50" s="134"/>
      <c r="QDV50" s="134"/>
      <c r="QDW50" s="134"/>
      <c r="QDX50" s="134"/>
      <c r="QDY50" s="134"/>
      <c r="QDZ50" s="134"/>
      <c r="QEA50" s="134"/>
      <c r="QEB50" s="134"/>
      <c r="QEC50" s="134"/>
      <c r="QED50" s="134"/>
      <c r="QEE50" s="134"/>
      <c r="QEF50" s="134"/>
      <c r="QEG50" s="134"/>
      <c r="QEH50" s="134"/>
      <c r="QEI50" s="134"/>
      <c r="QEJ50" s="134"/>
      <c r="QEK50" s="134"/>
      <c r="QEL50" s="134"/>
      <c r="QEM50" s="134"/>
      <c r="QEN50" s="134"/>
      <c r="QEO50" s="134"/>
      <c r="QEP50" s="134"/>
      <c r="QEQ50" s="134"/>
      <c r="QER50" s="134"/>
      <c r="QES50" s="134"/>
      <c r="QET50" s="134"/>
      <c r="QEU50" s="134"/>
      <c r="QEV50" s="134"/>
      <c r="QEW50" s="134"/>
      <c r="QEX50" s="134"/>
      <c r="QEY50" s="134"/>
      <c r="QEZ50" s="134"/>
      <c r="QFA50" s="134"/>
      <c r="QFB50" s="134"/>
      <c r="QFC50" s="134"/>
      <c r="QFD50" s="134"/>
      <c r="QFE50" s="134"/>
      <c r="QFF50" s="134"/>
      <c r="QFG50" s="134"/>
      <c r="QFH50" s="134"/>
      <c r="QFI50" s="134"/>
      <c r="QFJ50" s="134"/>
      <c r="QFK50" s="134"/>
      <c r="QFL50" s="134"/>
      <c r="QFM50" s="134"/>
      <c r="QFN50" s="134"/>
      <c r="QFO50" s="134"/>
      <c r="QFP50" s="134"/>
      <c r="QFQ50" s="134"/>
      <c r="QFR50" s="134"/>
      <c r="QFS50" s="134"/>
      <c r="QFT50" s="134"/>
      <c r="QFU50" s="134"/>
      <c r="QFV50" s="134"/>
      <c r="QFW50" s="134"/>
      <c r="QFX50" s="134"/>
      <c r="QFY50" s="134"/>
      <c r="QFZ50" s="134"/>
      <c r="QGA50" s="134"/>
      <c r="QGB50" s="134"/>
      <c r="QGC50" s="134"/>
      <c r="QGD50" s="134"/>
      <c r="QGE50" s="134"/>
      <c r="QGF50" s="134"/>
      <c r="QGG50" s="134"/>
      <c r="QGH50" s="134"/>
      <c r="QGI50" s="134"/>
      <c r="QGJ50" s="134"/>
      <c r="QGK50" s="134"/>
      <c r="QGL50" s="134"/>
      <c r="QGM50" s="134"/>
      <c r="QGN50" s="134"/>
      <c r="QGO50" s="134"/>
      <c r="QGP50" s="134"/>
      <c r="QGQ50" s="134"/>
      <c r="QGR50" s="134"/>
      <c r="QGS50" s="134"/>
      <c r="QGT50" s="134"/>
      <c r="QGU50" s="134"/>
      <c r="QGV50" s="134"/>
      <c r="QGW50" s="134"/>
      <c r="QGX50" s="134"/>
      <c r="QGY50" s="134"/>
      <c r="QGZ50" s="134"/>
      <c r="QHA50" s="134"/>
      <c r="QHB50" s="134"/>
      <c r="QHC50" s="134"/>
      <c r="QHD50" s="134"/>
      <c r="QHE50" s="134"/>
      <c r="QHF50" s="134"/>
      <c r="QHG50" s="134"/>
      <c r="QHH50" s="134"/>
      <c r="QHI50" s="134"/>
      <c r="QHJ50" s="134"/>
      <c r="QHK50" s="134"/>
      <c r="QHL50" s="134"/>
      <c r="QHM50" s="134"/>
      <c r="QHN50" s="134"/>
      <c r="QHO50" s="134"/>
      <c r="QHP50" s="134"/>
      <c r="QHQ50" s="134"/>
      <c r="QHR50" s="134"/>
      <c r="QHS50" s="134"/>
      <c r="QHT50" s="134"/>
      <c r="QHU50" s="134"/>
      <c r="QHV50" s="134"/>
      <c r="QHW50" s="134"/>
      <c r="QHX50" s="134"/>
      <c r="QHY50" s="134"/>
      <c r="QHZ50" s="134"/>
      <c r="QIA50" s="134"/>
      <c r="QIB50" s="134"/>
      <c r="QIC50" s="134"/>
      <c r="QID50" s="134"/>
      <c r="QIE50" s="134"/>
      <c r="QIF50" s="134"/>
      <c r="QIG50" s="134"/>
      <c r="QIH50" s="134"/>
      <c r="QII50" s="134"/>
      <c r="QIJ50" s="134"/>
      <c r="QIK50" s="134"/>
      <c r="QIL50" s="134"/>
      <c r="QIM50" s="134"/>
      <c r="QIN50" s="134"/>
      <c r="QIO50" s="134"/>
      <c r="QIP50" s="134"/>
      <c r="QIQ50" s="134"/>
      <c r="QIR50" s="134"/>
      <c r="QIS50" s="134"/>
      <c r="QIT50" s="134"/>
      <c r="QIU50" s="134"/>
      <c r="QIV50" s="134"/>
      <c r="QIW50" s="134"/>
      <c r="QIX50" s="134"/>
      <c r="QIY50" s="134"/>
      <c r="QIZ50" s="134"/>
      <c r="QJA50" s="134"/>
      <c r="QJB50" s="134"/>
      <c r="QJC50" s="134"/>
      <c r="QJD50" s="134"/>
      <c r="QJE50" s="134"/>
      <c r="QJF50" s="134"/>
      <c r="QJG50" s="134"/>
      <c r="QJH50" s="134"/>
      <c r="QJI50" s="134"/>
      <c r="QJJ50" s="134"/>
      <c r="QJK50" s="134"/>
      <c r="QJL50" s="134"/>
      <c r="QJM50" s="134"/>
      <c r="QJN50" s="134"/>
      <c r="QJO50" s="134"/>
      <c r="QJP50" s="134"/>
      <c r="QJQ50" s="134"/>
      <c r="QJR50" s="134"/>
      <c r="QJS50" s="134"/>
      <c r="QJT50" s="134"/>
      <c r="QJU50" s="134"/>
      <c r="QJV50" s="134"/>
      <c r="QJW50" s="134"/>
      <c r="QJX50" s="134"/>
      <c r="QJY50" s="134"/>
      <c r="QJZ50" s="134"/>
      <c r="QKA50" s="134"/>
      <c r="QKB50" s="134"/>
      <c r="QKC50" s="134"/>
      <c r="QKD50" s="134"/>
      <c r="QKE50" s="134"/>
      <c r="QKF50" s="134"/>
      <c r="QKG50" s="134"/>
      <c r="QKH50" s="134"/>
      <c r="QKI50" s="134"/>
      <c r="QKJ50" s="134"/>
      <c r="QKK50" s="134"/>
      <c r="QKL50" s="134"/>
      <c r="QKM50" s="134"/>
      <c r="QKN50" s="134"/>
      <c r="QKO50" s="134"/>
      <c r="QKP50" s="134"/>
      <c r="QKQ50" s="134"/>
      <c r="QKR50" s="134"/>
      <c r="QKS50" s="134"/>
      <c r="QKT50" s="134"/>
      <c r="QKU50" s="134"/>
      <c r="QKV50" s="134"/>
      <c r="QKW50" s="134"/>
      <c r="QKX50" s="134"/>
      <c r="QKY50" s="134"/>
      <c r="QKZ50" s="134"/>
      <c r="QLA50" s="134"/>
      <c r="QLB50" s="134"/>
      <c r="QLC50" s="134"/>
      <c r="QLD50" s="134"/>
      <c r="QLE50" s="134"/>
      <c r="QLF50" s="134"/>
      <c r="QLG50" s="134"/>
      <c r="QLH50" s="134"/>
      <c r="QLI50" s="134"/>
      <c r="QLJ50" s="134"/>
      <c r="QLK50" s="134"/>
      <c r="QLL50" s="134"/>
      <c r="QLM50" s="134"/>
      <c r="QLN50" s="134"/>
      <c r="QLO50" s="134"/>
      <c r="QLP50" s="134"/>
      <c r="QLQ50" s="134"/>
      <c r="QLR50" s="134"/>
      <c r="QLS50" s="134"/>
      <c r="QLT50" s="134"/>
      <c r="QLU50" s="134"/>
      <c r="QLV50" s="134"/>
      <c r="QLW50" s="134"/>
      <c r="QLX50" s="134"/>
      <c r="QLY50" s="134"/>
      <c r="QLZ50" s="134"/>
      <c r="QMA50" s="134"/>
      <c r="QMB50" s="134"/>
      <c r="QMC50" s="134"/>
      <c r="QMD50" s="134"/>
      <c r="QME50" s="134"/>
      <c r="QMF50" s="134"/>
      <c r="QMG50" s="134"/>
      <c r="QMH50" s="134"/>
      <c r="QMI50" s="134"/>
      <c r="QMJ50" s="134"/>
      <c r="QMK50" s="134"/>
      <c r="QML50" s="134"/>
      <c r="QMM50" s="134"/>
      <c r="QMN50" s="134"/>
      <c r="QMO50" s="134"/>
      <c r="QMP50" s="134"/>
      <c r="QMQ50" s="134"/>
      <c r="QMR50" s="134"/>
      <c r="QMS50" s="134"/>
      <c r="QMT50" s="134"/>
      <c r="QMU50" s="134"/>
      <c r="QMV50" s="134"/>
      <c r="QMW50" s="134"/>
      <c r="QMX50" s="134"/>
      <c r="QMY50" s="134"/>
      <c r="QMZ50" s="134"/>
      <c r="QNA50" s="134"/>
      <c r="QNB50" s="134"/>
      <c r="QNC50" s="134"/>
      <c r="QND50" s="134"/>
      <c r="QNE50" s="134"/>
      <c r="QNF50" s="134"/>
      <c r="QNG50" s="134"/>
      <c r="QNH50" s="134"/>
      <c r="QNI50" s="134"/>
      <c r="QNJ50" s="134"/>
      <c r="QNK50" s="134"/>
      <c r="QNL50" s="134"/>
      <c r="QNM50" s="134"/>
      <c r="QNN50" s="134"/>
      <c r="QNO50" s="134"/>
      <c r="QNP50" s="134"/>
      <c r="QNQ50" s="134"/>
      <c r="QNR50" s="134"/>
      <c r="QNS50" s="134"/>
      <c r="QNT50" s="134"/>
      <c r="QNU50" s="134"/>
      <c r="QNV50" s="134"/>
      <c r="QNW50" s="134"/>
      <c r="QNX50" s="134"/>
      <c r="QNY50" s="134"/>
      <c r="QNZ50" s="134"/>
      <c r="QOA50" s="134"/>
      <c r="QOB50" s="134"/>
      <c r="QOC50" s="134"/>
      <c r="QOD50" s="134"/>
      <c r="QOE50" s="134"/>
      <c r="QOF50" s="134"/>
      <c r="QOG50" s="134"/>
      <c r="QOH50" s="134"/>
      <c r="QOI50" s="134"/>
      <c r="QOJ50" s="134"/>
      <c r="QOK50" s="134"/>
      <c r="QOL50" s="134"/>
      <c r="QOM50" s="134"/>
      <c r="QON50" s="134"/>
      <c r="QOO50" s="134"/>
      <c r="QOP50" s="134"/>
      <c r="QOQ50" s="134"/>
      <c r="QOR50" s="134"/>
      <c r="QOS50" s="134"/>
      <c r="QOT50" s="134"/>
      <c r="QOU50" s="134"/>
      <c r="QOV50" s="134"/>
      <c r="QOW50" s="134"/>
      <c r="QOX50" s="134"/>
      <c r="QOY50" s="134"/>
      <c r="QOZ50" s="134"/>
      <c r="QPA50" s="134"/>
      <c r="QPB50" s="134"/>
      <c r="QPC50" s="134"/>
      <c r="QPD50" s="134"/>
      <c r="QPE50" s="134"/>
      <c r="QPF50" s="134"/>
      <c r="QPG50" s="134"/>
      <c r="QPH50" s="134"/>
      <c r="QPI50" s="134"/>
      <c r="QPJ50" s="134"/>
      <c r="QPK50" s="134"/>
      <c r="QPL50" s="134"/>
      <c r="QPM50" s="134"/>
      <c r="QPN50" s="134"/>
      <c r="QPO50" s="134"/>
      <c r="QPP50" s="134"/>
      <c r="QPQ50" s="134"/>
      <c r="QPR50" s="134"/>
      <c r="QPS50" s="134"/>
      <c r="QPT50" s="134"/>
      <c r="QPU50" s="134"/>
      <c r="QPV50" s="134"/>
      <c r="QPW50" s="134"/>
      <c r="QPX50" s="134"/>
      <c r="QPY50" s="134"/>
      <c r="QPZ50" s="134"/>
      <c r="QQA50" s="134"/>
      <c r="QQB50" s="134"/>
      <c r="QQC50" s="134"/>
      <c r="QQD50" s="134"/>
      <c r="QQE50" s="134"/>
      <c r="QQF50" s="134"/>
      <c r="QQG50" s="134"/>
      <c r="QQH50" s="134"/>
      <c r="QQI50" s="134"/>
      <c r="QQJ50" s="134"/>
      <c r="QQK50" s="134"/>
      <c r="QQL50" s="134"/>
      <c r="QQM50" s="134"/>
      <c r="QQN50" s="134"/>
      <c r="QQO50" s="134"/>
      <c r="QQP50" s="134"/>
      <c r="QQQ50" s="134"/>
      <c r="QQR50" s="134"/>
      <c r="QQS50" s="134"/>
      <c r="QQT50" s="134"/>
      <c r="QQU50" s="134"/>
      <c r="QQV50" s="134"/>
      <c r="QQW50" s="134"/>
      <c r="QQX50" s="134"/>
      <c r="QQY50" s="134"/>
      <c r="QQZ50" s="134"/>
      <c r="QRA50" s="134"/>
      <c r="QRB50" s="134"/>
      <c r="QRC50" s="134"/>
      <c r="QRD50" s="134"/>
      <c r="QRE50" s="134"/>
      <c r="QRF50" s="134"/>
      <c r="QRG50" s="134"/>
      <c r="QRH50" s="134"/>
      <c r="QRI50" s="134"/>
      <c r="QRJ50" s="134"/>
      <c r="QRK50" s="134"/>
      <c r="QRL50" s="134"/>
      <c r="QRM50" s="134"/>
      <c r="QRN50" s="134"/>
      <c r="QRO50" s="134"/>
      <c r="QRP50" s="134"/>
      <c r="QRQ50" s="134"/>
      <c r="QRR50" s="134"/>
      <c r="QRS50" s="134"/>
      <c r="QRT50" s="134"/>
      <c r="QRU50" s="134"/>
      <c r="QRV50" s="134"/>
      <c r="QRW50" s="134"/>
      <c r="QRX50" s="134"/>
      <c r="QRY50" s="134"/>
      <c r="QRZ50" s="134"/>
      <c r="QSA50" s="134"/>
      <c r="QSB50" s="134"/>
      <c r="QSC50" s="134"/>
      <c r="QSD50" s="134"/>
      <c r="QSE50" s="134"/>
      <c r="QSF50" s="134"/>
      <c r="QSG50" s="134"/>
      <c r="QSH50" s="134"/>
      <c r="QSI50" s="134"/>
      <c r="QSJ50" s="134"/>
      <c r="QSK50" s="134"/>
      <c r="QSL50" s="134"/>
      <c r="QSM50" s="134"/>
      <c r="QSN50" s="134"/>
      <c r="QSO50" s="134"/>
      <c r="QSP50" s="134"/>
      <c r="QSQ50" s="134"/>
      <c r="QSR50" s="134"/>
      <c r="QSS50" s="134"/>
      <c r="QST50" s="134"/>
      <c r="QSU50" s="134"/>
      <c r="QSV50" s="134"/>
      <c r="QSW50" s="134"/>
      <c r="QSX50" s="134"/>
      <c r="QSY50" s="134"/>
      <c r="QSZ50" s="134"/>
      <c r="QTA50" s="134"/>
      <c r="QTB50" s="134"/>
      <c r="QTC50" s="134"/>
      <c r="QTD50" s="134"/>
      <c r="QTE50" s="134"/>
      <c r="QTF50" s="134"/>
      <c r="QTG50" s="134"/>
      <c r="QTH50" s="134"/>
      <c r="QTI50" s="134"/>
      <c r="QTJ50" s="134"/>
      <c r="QTK50" s="134"/>
      <c r="QTL50" s="134"/>
      <c r="QTM50" s="134"/>
      <c r="QTN50" s="134"/>
      <c r="QTO50" s="134"/>
      <c r="QTP50" s="134"/>
      <c r="QTQ50" s="134"/>
      <c r="QTR50" s="134"/>
      <c r="QTS50" s="134"/>
      <c r="QTT50" s="134"/>
      <c r="QTU50" s="134"/>
      <c r="QTV50" s="134"/>
      <c r="QTW50" s="134"/>
      <c r="QTX50" s="134"/>
      <c r="QTY50" s="134"/>
      <c r="QTZ50" s="134"/>
      <c r="QUA50" s="134"/>
      <c r="QUB50" s="134"/>
      <c r="QUC50" s="134"/>
      <c r="QUD50" s="134"/>
      <c r="QUE50" s="134"/>
      <c r="QUF50" s="134"/>
      <c r="QUG50" s="134"/>
      <c r="QUH50" s="134"/>
      <c r="QUI50" s="134"/>
      <c r="QUJ50" s="134"/>
      <c r="QUK50" s="134"/>
      <c r="QUL50" s="134"/>
      <c r="QUM50" s="134"/>
      <c r="QUN50" s="134"/>
      <c r="QUO50" s="134"/>
      <c r="QUP50" s="134"/>
      <c r="QUQ50" s="134"/>
      <c r="QUR50" s="134"/>
      <c r="QUS50" s="134"/>
      <c r="QUT50" s="134"/>
      <c r="QUU50" s="134"/>
      <c r="QUV50" s="134"/>
      <c r="QUW50" s="134"/>
      <c r="QUX50" s="134"/>
      <c r="QUY50" s="134"/>
      <c r="QUZ50" s="134"/>
      <c r="QVA50" s="134"/>
      <c r="QVB50" s="134"/>
      <c r="QVC50" s="134"/>
      <c r="QVD50" s="134"/>
      <c r="QVE50" s="134"/>
      <c r="QVF50" s="134"/>
      <c r="QVG50" s="134"/>
      <c r="QVH50" s="134"/>
      <c r="QVI50" s="134"/>
      <c r="QVJ50" s="134"/>
      <c r="QVK50" s="134"/>
      <c r="QVL50" s="134"/>
      <c r="QVM50" s="134"/>
      <c r="QVN50" s="134"/>
      <c r="QVO50" s="134"/>
      <c r="QVP50" s="134"/>
      <c r="QVQ50" s="134"/>
      <c r="QVR50" s="134"/>
      <c r="QVS50" s="134"/>
      <c r="QVT50" s="134"/>
      <c r="QVU50" s="134"/>
      <c r="QVV50" s="134"/>
      <c r="QVW50" s="134"/>
      <c r="QVX50" s="134"/>
      <c r="QVY50" s="134"/>
      <c r="QVZ50" s="134"/>
      <c r="QWA50" s="134"/>
      <c r="QWB50" s="134"/>
      <c r="QWC50" s="134"/>
      <c r="QWD50" s="134"/>
      <c r="QWE50" s="134"/>
      <c r="QWF50" s="134"/>
      <c r="QWG50" s="134"/>
      <c r="QWH50" s="134"/>
      <c r="QWI50" s="134"/>
      <c r="QWJ50" s="134"/>
      <c r="QWK50" s="134"/>
      <c r="QWL50" s="134"/>
      <c r="QWM50" s="134"/>
      <c r="QWN50" s="134"/>
      <c r="QWO50" s="134"/>
      <c r="QWP50" s="134"/>
      <c r="QWQ50" s="134"/>
      <c r="QWR50" s="134"/>
      <c r="QWS50" s="134"/>
      <c r="QWT50" s="134"/>
      <c r="QWU50" s="134"/>
      <c r="QWV50" s="134"/>
      <c r="QWW50" s="134"/>
      <c r="QWX50" s="134"/>
      <c r="QWY50" s="134"/>
      <c r="QWZ50" s="134"/>
      <c r="QXA50" s="134"/>
      <c r="QXB50" s="134"/>
      <c r="QXC50" s="134"/>
      <c r="QXD50" s="134"/>
      <c r="QXE50" s="134"/>
      <c r="QXF50" s="134"/>
      <c r="QXG50" s="134"/>
      <c r="QXH50" s="134"/>
      <c r="QXI50" s="134"/>
      <c r="QXJ50" s="134"/>
      <c r="QXK50" s="134"/>
      <c r="QXL50" s="134"/>
      <c r="QXM50" s="134"/>
      <c r="QXN50" s="134"/>
      <c r="QXO50" s="134"/>
      <c r="QXP50" s="134"/>
      <c r="QXQ50" s="134"/>
      <c r="QXR50" s="134"/>
      <c r="QXS50" s="134"/>
      <c r="QXT50" s="134"/>
      <c r="QXU50" s="134"/>
      <c r="QXV50" s="134"/>
      <c r="QXW50" s="134"/>
      <c r="QXX50" s="134"/>
      <c r="QXY50" s="134"/>
      <c r="QXZ50" s="134"/>
      <c r="QYA50" s="134"/>
      <c r="QYB50" s="134"/>
      <c r="QYC50" s="134"/>
      <c r="QYD50" s="134"/>
      <c r="QYE50" s="134"/>
      <c r="QYF50" s="134"/>
      <c r="QYG50" s="134"/>
      <c r="QYH50" s="134"/>
      <c r="QYI50" s="134"/>
      <c r="QYJ50" s="134"/>
      <c r="QYK50" s="134"/>
      <c r="QYL50" s="134"/>
      <c r="QYM50" s="134"/>
      <c r="QYN50" s="134"/>
      <c r="QYO50" s="134"/>
      <c r="QYP50" s="134"/>
      <c r="QYQ50" s="134"/>
      <c r="QYR50" s="134"/>
      <c r="QYS50" s="134"/>
      <c r="QYT50" s="134"/>
      <c r="QYU50" s="134"/>
      <c r="QYV50" s="134"/>
      <c r="QYW50" s="134"/>
      <c r="QYX50" s="134"/>
      <c r="QYY50" s="134"/>
      <c r="QYZ50" s="134"/>
      <c r="QZA50" s="134"/>
      <c r="QZB50" s="134"/>
      <c r="QZC50" s="134"/>
      <c r="QZD50" s="134"/>
      <c r="QZE50" s="134"/>
      <c r="QZF50" s="134"/>
      <c r="QZG50" s="134"/>
      <c r="QZH50" s="134"/>
      <c r="QZI50" s="134"/>
      <c r="QZJ50" s="134"/>
      <c r="QZK50" s="134"/>
      <c r="QZL50" s="134"/>
      <c r="QZM50" s="134"/>
      <c r="QZN50" s="134"/>
      <c r="QZO50" s="134"/>
      <c r="QZP50" s="134"/>
      <c r="QZQ50" s="134"/>
      <c r="QZR50" s="134"/>
      <c r="QZS50" s="134"/>
      <c r="QZT50" s="134"/>
      <c r="QZU50" s="134"/>
      <c r="QZV50" s="134"/>
      <c r="QZW50" s="134"/>
      <c r="QZX50" s="134"/>
      <c r="QZY50" s="134"/>
      <c r="QZZ50" s="134"/>
      <c r="RAA50" s="134"/>
      <c r="RAB50" s="134"/>
      <c r="RAC50" s="134"/>
      <c r="RAD50" s="134"/>
      <c r="RAE50" s="134"/>
      <c r="RAF50" s="134"/>
      <c r="RAG50" s="134"/>
      <c r="RAH50" s="134"/>
      <c r="RAI50" s="134"/>
      <c r="RAJ50" s="134"/>
      <c r="RAK50" s="134"/>
      <c r="RAL50" s="134"/>
      <c r="RAM50" s="134"/>
      <c r="RAN50" s="134"/>
      <c r="RAO50" s="134"/>
      <c r="RAP50" s="134"/>
      <c r="RAQ50" s="134"/>
      <c r="RAR50" s="134"/>
      <c r="RAS50" s="134"/>
      <c r="RAT50" s="134"/>
      <c r="RAU50" s="134"/>
      <c r="RAV50" s="134"/>
      <c r="RAW50" s="134"/>
      <c r="RAX50" s="134"/>
      <c r="RAY50" s="134"/>
      <c r="RAZ50" s="134"/>
      <c r="RBA50" s="134"/>
      <c r="RBB50" s="134"/>
      <c r="RBC50" s="134"/>
      <c r="RBD50" s="134"/>
      <c r="RBE50" s="134"/>
      <c r="RBF50" s="134"/>
      <c r="RBG50" s="134"/>
      <c r="RBH50" s="134"/>
      <c r="RBI50" s="134"/>
      <c r="RBJ50" s="134"/>
      <c r="RBK50" s="134"/>
      <c r="RBL50" s="134"/>
      <c r="RBM50" s="134"/>
      <c r="RBN50" s="134"/>
      <c r="RBO50" s="134"/>
      <c r="RBP50" s="134"/>
      <c r="RBQ50" s="134"/>
      <c r="RBR50" s="134"/>
      <c r="RBS50" s="134"/>
      <c r="RBT50" s="134"/>
      <c r="RBU50" s="134"/>
      <c r="RBV50" s="134"/>
      <c r="RBW50" s="134"/>
      <c r="RBX50" s="134"/>
      <c r="RBY50" s="134"/>
      <c r="RBZ50" s="134"/>
      <c r="RCA50" s="134"/>
      <c r="RCB50" s="134"/>
      <c r="RCC50" s="134"/>
      <c r="RCD50" s="134"/>
      <c r="RCE50" s="134"/>
      <c r="RCF50" s="134"/>
      <c r="RCG50" s="134"/>
      <c r="RCH50" s="134"/>
      <c r="RCI50" s="134"/>
      <c r="RCJ50" s="134"/>
      <c r="RCK50" s="134"/>
      <c r="RCL50" s="134"/>
      <c r="RCM50" s="134"/>
      <c r="RCN50" s="134"/>
      <c r="RCO50" s="134"/>
      <c r="RCP50" s="134"/>
      <c r="RCQ50" s="134"/>
      <c r="RCR50" s="134"/>
      <c r="RCS50" s="134"/>
      <c r="RCT50" s="134"/>
      <c r="RCU50" s="134"/>
      <c r="RCV50" s="134"/>
      <c r="RCW50" s="134"/>
      <c r="RCX50" s="134"/>
      <c r="RCY50" s="134"/>
      <c r="RCZ50" s="134"/>
      <c r="RDA50" s="134"/>
      <c r="RDB50" s="134"/>
      <c r="RDC50" s="134"/>
      <c r="RDD50" s="134"/>
      <c r="RDE50" s="134"/>
      <c r="RDF50" s="134"/>
      <c r="RDG50" s="134"/>
      <c r="RDH50" s="134"/>
      <c r="RDI50" s="134"/>
      <c r="RDJ50" s="134"/>
      <c r="RDK50" s="134"/>
      <c r="RDL50" s="134"/>
      <c r="RDM50" s="134"/>
      <c r="RDN50" s="134"/>
      <c r="RDO50" s="134"/>
      <c r="RDP50" s="134"/>
      <c r="RDQ50" s="134"/>
      <c r="RDR50" s="134"/>
      <c r="RDS50" s="134"/>
      <c r="RDT50" s="134"/>
      <c r="RDU50" s="134"/>
      <c r="RDV50" s="134"/>
      <c r="RDW50" s="134"/>
      <c r="RDX50" s="134"/>
      <c r="RDY50" s="134"/>
      <c r="RDZ50" s="134"/>
      <c r="REA50" s="134"/>
      <c r="REB50" s="134"/>
      <c r="REC50" s="134"/>
      <c r="RED50" s="134"/>
      <c r="REE50" s="134"/>
      <c r="REF50" s="134"/>
      <c r="REG50" s="134"/>
      <c r="REH50" s="134"/>
      <c r="REI50" s="134"/>
      <c r="REJ50" s="134"/>
      <c r="REK50" s="134"/>
      <c r="REL50" s="134"/>
      <c r="REM50" s="134"/>
      <c r="REN50" s="134"/>
      <c r="REO50" s="134"/>
      <c r="REP50" s="134"/>
      <c r="REQ50" s="134"/>
      <c r="RER50" s="134"/>
      <c r="RES50" s="134"/>
      <c r="RET50" s="134"/>
      <c r="REU50" s="134"/>
      <c r="REV50" s="134"/>
      <c r="REW50" s="134"/>
      <c r="REX50" s="134"/>
      <c r="REY50" s="134"/>
      <c r="REZ50" s="134"/>
      <c r="RFA50" s="134"/>
      <c r="RFB50" s="134"/>
      <c r="RFC50" s="134"/>
      <c r="RFD50" s="134"/>
      <c r="RFE50" s="134"/>
      <c r="RFF50" s="134"/>
      <c r="RFG50" s="134"/>
      <c r="RFH50" s="134"/>
      <c r="RFI50" s="134"/>
      <c r="RFJ50" s="134"/>
      <c r="RFK50" s="134"/>
      <c r="RFL50" s="134"/>
      <c r="RFM50" s="134"/>
      <c r="RFN50" s="134"/>
      <c r="RFO50" s="134"/>
      <c r="RFP50" s="134"/>
      <c r="RFQ50" s="134"/>
      <c r="RFR50" s="134"/>
      <c r="RFS50" s="134"/>
      <c r="RFT50" s="134"/>
      <c r="RFU50" s="134"/>
      <c r="RFV50" s="134"/>
      <c r="RFW50" s="134"/>
      <c r="RFX50" s="134"/>
      <c r="RFY50" s="134"/>
      <c r="RFZ50" s="134"/>
      <c r="RGA50" s="134"/>
      <c r="RGB50" s="134"/>
      <c r="RGC50" s="134"/>
      <c r="RGD50" s="134"/>
      <c r="RGE50" s="134"/>
      <c r="RGF50" s="134"/>
      <c r="RGG50" s="134"/>
      <c r="RGH50" s="134"/>
      <c r="RGI50" s="134"/>
      <c r="RGJ50" s="134"/>
      <c r="RGK50" s="134"/>
      <c r="RGL50" s="134"/>
      <c r="RGM50" s="134"/>
      <c r="RGN50" s="134"/>
      <c r="RGO50" s="134"/>
      <c r="RGP50" s="134"/>
      <c r="RGQ50" s="134"/>
      <c r="RGR50" s="134"/>
      <c r="RGS50" s="134"/>
      <c r="RGT50" s="134"/>
      <c r="RGU50" s="134"/>
      <c r="RGV50" s="134"/>
      <c r="RGW50" s="134"/>
      <c r="RGX50" s="134"/>
      <c r="RGY50" s="134"/>
      <c r="RGZ50" s="134"/>
      <c r="RHA50" s="134"/>
      <c r="RHB50" s="134"/>
      <c r="RHC50" s="134"/>
      <c r="RHD50" s="134"/>
      <c r="RHE50" s="134"/>
      <c r="RHF50" s="134"/>
      <c r="RHG50" s="134"/>
      <c r="RHH50" s="134"/>
      <c r="RHI50" s="134"/>
      <c r="RHJ50" s="134"/>
      <c r="RHK50" s="134"/>
      <c r="RHL50" s="134"/>
      <c r="RHM50" s="134"/>
      <c r="RHN50" s="134"/>
      <c r="RHO50" s="134"/>
      <c r="RHP50" s="134"/>
      <c r="RHQ50" s="134"/>
      <c r="RHR50" s="134"/>
      <c r="RHS50" s="134"/>
      <c r="RHT50" s="134"/>
      <c r="RHU50" s="134"/>
      <c r="RHV50" s="134"/>
      <c r="RHW50" s="134"/>
      <c r="RHX50" s="134"/>
      <c r="RHY50" s="134"/>
      <c r="RHZ50" s="134"/>
      <c r="RIA50" s="134"/>
      <c r="RIB50" s="134"/>
      <c r="RIC50" s="134"/>
      <c r="RID50" s="134"/>
      <c r="RIE50" s="134"/>
      <c r="RIF50" s="134"/>
      <c r="RIG50" s="134"/>
      <c r="RIH50" s="134"/>
      <c r="RII50" s="134"/>
      <c r="RIJ50" s="134"/>
      <c r="RIK50" s="134"/>
      <c r="RIL50" s="134"/>
      <c r="RIM50" s="134"/>
      <c r="RIN50" s="134"/>
      <c r="RIO50" s="134"/>
      <c r="RIP50" s="134"/>
      <c r="RIQ50" s="134"/>
      <c r="RIR50" s="134"/>
      <c r="RIS50" s="134"/>
      <c r="RIT50" s="134"/>
      <c r="RIU50" s="134"/>
      <c r="RIV50" s="134"/>
      <c r="RIW50" s="134"/>
      <c r="RIX50" s="134"/>
      <c r="RIY50" s="134"/>
      <c r="RIZ50" s="134"/>
      <c r="RJA50" s="134"/>
      <c r="RJB50" s="134"/>
      <c r="RJC50" s="134"/>
      <c r="RJD50" s="134"/>
      <c r="RJE50" s="134"/>
      <c r="RJF50" s="134"/>
      <c r="RJG50" s="134"/>
      <c r="RJH50" s="134"/>
      <c r="RJI50" s="134"/>
      <c r="RJJ50" s="134"/>
      <c r="RJK50" s="134"/>
      <c r="RJL50" s="134"/>
      <c r="RJM50" s="134"/>
      <c r="RJN50" s="134"/>
      <c r="RJO50" s="134"/>
      <c r="RJP50" s="134"/>
      <c r="RJQ50" s="134"/>
      <c r="RJR50" s="134"/>
      <c r="RJS50" s="134"/>
      <c r="RJT50" s="134"/>
      <c r="RJU50" s="134"/>
      <c r="RJV50" s="134"/>
      <c r="RJW50" s="134"/>
      <c r="RJX50" s="134"/>
      <c r="RJY50" s="134"/>
      <c r="RJZ50" s="134"/>
      <c r="RKA50" s="134"/>
      <c r="RKB50" s="134"/>
      <c r="RKC50" s="134"/>
      <c r="RKD50" s="134"/>
      <c r="RKE50" s="134"/>
      <c r="RKF50" s="134"/>
      <c r="RKG50" s="134"/>
      <c r="RKH50" s="134"/>
      <c r="RKI50" s="134"/>
      <c r="RKJ50" s="134"/>
      <c r="RKK50" s="134"/>
      <c r="RKL50" s="134"/>
      <c r="RKM50" s="134"/>
      <c r="RKN50" s="134"/>
      <c r="RKO50" s="134"/>
      <c r="RKP50" s="134"/>
      <c r="RKQ50" s="134"/>
      <c r="RKR50" s="134"/>
      <c r="RKS50" s="134"/>
      <c r="RKT50" s="134"/>
      <c r="RKU50" s="134"/>
      <c r="RKV50" s="134"/>
      <c r="RKW50" s="134"/>
      <c r="RKX50" s="134"/>
      <c r="RKY50" s="134"/>
      <c r="RKZ50" s="134"/>
      <c r="RLA50" s="134"/>
      <c r="RLB50" s="134"/>
      <c r="RLC50" s="134"/>
      <c r="RLD50" s="134"/>
      <c r="RLE50" s="134"/>
      <c r="RLF50" s="134"/>
      <c r="RLG50" s="134"/>
      <c r="RLH50" s="134"/>
      <c r="RLI50" s="134"/>
      <c r="RLJ50" s="134"/>
      <c r="RLK50" s="134"/>
      <c r="RLL50" s="134"/>
      <c r="RLM50" s="134"/>
      <c r="RLN50" s="134"/>
      <c r="RLO50" s="134"/>
      <c r="RLP50" s="134"/>
      <c r="RLQ50" s="134"/>
      <c r="RLR50" s="134"/>
      <c r="RLS50" s="134"/>
      <c r="RLT50" s="134"/>
      <c r="RLU50" s="134"/>
      <c r="RLV50" s="134"/>
      <c r="RLW50" s="134"/>
      <c r="RLX50" s="134"/>
      <c r="RLY50" s="134"/>
      <c r="RLZ50" s="134"/>
      <c r="RMA50" s="134"/>
      <c r="RMB50" s="134"/>
      <c r="RMC50" s="134"/>
      <c r="RMD50" s="134"/>
      <c r="RME50" s="134"/>
      <c r="RMF50" s="134"/>
      <c r="RMG50" s="134"/>
      <c r="RMH50" s="134"/>
      <c r="RMI50" s="134"/>
      <c r="RMJ50" s="134"/>
      <c r="RMK50" s="134"/>
      <c r="RML50" s="134"/>
      <c r="RMM50" s="134"/>
      <c r="RMN50" s="134"/>
      <c r="RMO50" s="134"/>
      <c r="RMP50" s="134"/>
      <c r="RMQ50" s="134"/>
      <c r="RMR50" s="134"/>
      <c r="RMS50" s="134"/>
      <c r="RMT50" s="134"/>
      <c r="RMU50" s="134"/>
      <c r="RMV50" s="134"/>
      <c r="RMW50" s="134"/>
      <c r="RMX50" s="134"/>
      <c r="RMY50" s="134"/>
      <c r="RMZ50" s="134"/>
      <c r="RNA50" s="134"/>
      <c r="RNB50" s="134"/>
      <c r="RNC50" s="134"/>
      <c r="RND50" s="134"/>
      <c r="RNE50" s="134"/>
      <c r="RNF50" s="134"/>
      <c r="RNG50" s="134"/>
      <c r="RNH50" s="134"/>
      <c r="RNI50" s="134"/>
      <c r="RNJ50" s="134"/>
      <c r="RNK50" s="134"/>
      <c r="RNL50" s="134"/>
      <c r="RNM50" s="134"/>
      <c r="RNN50" s="134"/>
      <c r="RNO50" s="134"/>
      <c r="RNP50" s="134"/>
      <c r="RNQ50" s="134"/>
      <c r="RNR50" s="134"/>
      <c r="RNS50" s="134"/>
      <c r="RNT50" s="134"/>
      <c r="RNU50" s="134"/>
      <c r="RNV50" s="134"/>
      <c r="RNW50" s="134"/>
      <c r="RNX50" s="134"/>
      <c r="RNY50" s="134"/>
      <c r="RNZ50" s="134"/>
      <c r="ROA50" s="134"/>
      <c r="ROB50" s="134"/>
      <c r="ROC50" s="134"/>
      <c r="ROD50" s="134"/>
      <c r="ROE50" s="134"/>
      <c r="ROF50" s="134"/>
      <c r="ROG50" s="134"/>
      <c r="ROH50" s="134"/>
      <c r="ROI50" s="134"/>
      <c r="ROJ50" s="134"/>
      <c r="ROK50" s="134"/>
      <c r="ROL50" s="134"/>
      <c r="ROM50" s="134"/>
      <c r="RON50" s="134"/>
      <c r="ROO50" s="134"/>
      <c r="ROP50" s="134"/>
      <c r="ROQ50" s="134"/>
      <c r="ROR50" s="134"/>
      <c r="ROS50" s="134"/>
      <c r="ROT50" s="134"/>
      <c r="ROU50" s="134"/>
      <c r="ROV50" s="134"/>
      <c r="ROW50" s="134"/>
      <c r="ROX50" s="134"/>
      <c r="ROY50" s="134"/>
      <c r="ROZ50" s="134"/>
      <c r="RPA50" s="134"/>
      <c r="RPB50" s="134"/>
      <c r="RPC50" s="134"/>
      <c r="RPD50" s="134"/>
      <c r="RPE50" s="134"/>
      <c r="RPF50" s="134"/>
      <c r="RPG50" s="134"/>
      <c r="RPH50" s="134"/>
      <c r="RPI50" s="134"/>
      <c r="RPJ50" s="134"/>
      <c r="RPK50" s="134"/>
      <c r="RPL50" s="134"/>
      <c r="RPM50" s="134"/>
      <c r="RPN50" s="134"/>
      <c r="RPO50" s="134"/>
      <c r="RPP50" s="134"/>
      <c r="RPQ50" s="134"/>
      <c r="RPR50" s="134"/>
      <c r="RPS50" s="134"/>
      <c r="RPT50" s="134"/>
      <c r="RPU50" s="134"/>
      <c r="RPV50" s="134"/>
      <c r="RPW50" s="134"/>
      <c r="RPX50" s="134"/>
      <c r="RPY50" s="134"/>
      <c r="RPZ50" s="134"/>
      <c r="RQA50" s="134"/>
      <c r="RQB50" s="134"/>
      <c r="RQC50" s="134"/>
      <c r="RQD50" s="134"/>
      <c r="RQE50" s="134"/>
      <c r="RQF50" s="134"/>
      <c r="RQG50" s="134"/>
      <c r="RQH50" s="134"/>
      <c r="RQI50" s="134"/>
      <c r="RQJ50" s="134"/>
      <c r="RQK50" s="134"/>
      <c r="RQL50" s="134"/>
      <c r="RQM50" s="134"/>
      <c r="RQN50" s="134"/>
      <c r="RQO50" s="134"/>
      <c r="RQP50" s="134"/>
      <c r="RQQ50" s="134"/>
      <c r="RQR50" s="134"/>
      <c r="RQS50" s="134"/>
      <c r="RQT50" s="134"/>
      <c r="RQU50" s="134"/>
      <c r="RQV50" s="134"/>
      <c r="RQW50" s="134"/>
      <c r="RQX50" s="134"/>
      <c r="RQY50" s="134"/>
      <c r="RQZ50" s="134"/>
      <c r="RRA50" s="134"/>
      <c r="RRB50" s="134"/>
      <c r="RRC50" s="134"/>
      <c r="RRD50" s="134"/>
      <c r="RRE50" s="134"/>
      <c r="RRF50" s="134"/>
      <c r="RRG50" s="134"/>
      <c r="RRH50" s="134"/>
      <c r="RRI50" s="134"/>
      <c r="RRJ50" s="134"/>
      <c r="RRK50" s="134"/>
      <c r="RRL50" s="134"/>
      <c r="RRM50" s="134"/>
      <c r="RRN50" s="134"/>
      <c r="RRO50" s="134"/>
      <c r="RRP50" s="134"/>
      <c r="RRQ50" s="134"/>
      <c r="RRR50" s="134"/>
      <c r="RRS50" s="134"/>
      <c r="RRT50" s="134"/>
      <c r="RRU50" s="134"/>
      <c r="RRV50" s="134"/>
      <c r="RRW50" s="134"/>
      <c r="RRX50" s="134"/>
      <c r="RRY50" s="134"/>
      <c r="RRZ50" s="134"/>
      <c r="RSA50" s="134"/>
      <c r="RSB50" s="134"/>
      <c r="RSC50" s="134"/>
      <c r="RSD50" s="134"/>
      <c r="RSE50" s="134"/>
      <c r="RSF50" s="134"/>
      <c r="RSG50" s="134"/>
      <c r="RSH50" s="134"/>
      <c r="RSI50" s="134"/>
      <c r="RSJ50" s="134"/>
      <c r="RSK50" s="134"/>
      <c r="RSL50" s="134"/>
      <c r="RSM50" s="134"/>
      <c r="RSN50" s="134"/>
      <c r="RSO50" s="134"/>
      <c r="RSP50" s="134"/>
      <c r="RSQ50" s="134"/>
      <c r="RSR50" s="134"/>
      <c r="RSS50" s="134"/>
      <c r="RST50" s="134"/>
      <c r="RSU50" s="134"/>
      <c r="RSV50" s="134"/>
      <c r="RSW50" s="134"/>
      <c r="RSX50" s="134"/>
      <c r="RSY50" s="134"/>
      <c r="RSZ50" s="134"/>
      <c r="RTA50" s="134"/>
      <c r="RTB50" s="134"/>
      <c r="RTC50" s="134"/>
      <c r="RTD50" s="134"/>
      <c r="RTE50" s="134"/>
      <c r="RTF50" s="134"/>
      <c r="RTG50" s="134"/>
      <c r="RTH50" s="134"/>
      <c r="RTI50" s="134"/>
      <c r="RTJ50" s="134"/>
      <c r="RTK50" s="134"/>
      <c r="RTL50" s="134"/>
      <c r="RTM50" s="134"/>
      <c r="RTN50" s="134"/>
      <c r="RTO50" s="134"/>
      <c r="RTP50" s="134"/>
      <c r="RTQ50" s="134"/>
      <c r="RTR50" s="134"/>
      <c r="RTS50" s="134"/>
      <c r="RTT50" s="134"/>
      <c r="RTU50" s="134"/>
      <c r="RTV50" s="134"/>
      <c r="RTW50" s="134"/>
      <c r="RTX50" s="134"/>
      <c r="RTY50" s="134"/>
      <c r="RTZ50" s="134"/>
      <c r="RUA50" s="134"/>
      <c r="RUB50" s="134"/>
      <c r="RUC50" s="134"/>
      <c r="RUD50" s="134"/>
      <c r="RUE50" s="134"/>
      <c r="RUF50" s="134"/>
      <c r="RUG50" s="134"/>
      <c r="RUH50" s="134"/>
      <c r="RUI50" s="134"/>
      <c r="RUJ50" s="134"/>
      <c r="RUK50" s="134"/>
      <c r="RUL50" s="134"/>
      <c r="RUM50" s="134"/>
      <c r="RUN50" s="134"/>
      <c r="RUO50" s="134"/>
      <c r="RUP50" s="134"/>
      <c r="RUQ50" s="134"/>
      <c r="RUR50" s="134"/>
      <c r="RUS50" s="134"/>
      <c r="RUT50" s="134"/>
      <c r="RUU50" s="134"/>
      <c r="RUV50" s="134"/>
      <c r="RUW50" s="134"/>
      <c r="RUX50" s="134"/>
      <c r="RUY50" s="134"/>
      <c r="RUZ50" s="134"/>
      <c r="RVA50" s="134"/>
      <c r="RVB50" s="134"/>
      <c r="RVC50" s="134"/>
      <c r="RVD50" s="134"/>
      <c r="RVE50" s="134"/>
      <c r="RVF50" s="134"/>
      <c r="RVG50" s="134"/>
      <c r="RVH50" s="134"/>
      <c r="RVI50" s="134"/>
      <c r="RVJ50" s="134"/>
      <c r="RVK50" s="134"/>
      <c r="RVL50" s="134"/>
      <c r="RVM50" s="134"/>
      <c r="RVN50" s="134"/>
      <c r="RVO50" s="134"/>
      <c r="RVP50" s="134"/>
      <c r="RVQ50" s="134"/>
      <c r="RVR50" s="134"/>
      <c r="RVS50" s="134"/>
      <c r="RVT50" s="134"/>
      <c r="RVU50" s="134"/>
      <c r="RVV50" s="134"/>
      <c r="RVW50" s="134"/>
      <c r="RVX50" s="134"/>
      <c r="RVY50" s="134"/>
      <c r="RVZ50" s="134"/>
      <c r="RWA50" s="134"/>
      <c r="RWB50" s="134"/>
      <c r="RWC50" s="134"/>
      <c r="RWD50" s="134"/>
      <c r="RWE50" s="134"/>
      <c r="RWF50" s="134"/>
      <c r="RWG50" s="134"/>
      <c r="RWH50" s="134"/>
      <c r="RWI50" s="134"/>
      <c r="RWJ50" s="134"/>
      <c r="RWK50" s="134"/>
      <c r="RWL50" s="134"/>
      <c r="RWM50" s="134"/>
      <c r="RWN50" s="134"/>
      <c r="RWO50" s="134"/>
      <c r="RWP50" s="134"/>
      <c r="RWQ50" s="134"/>
      <c r="RWR50" s="134"/>
      <c r="RWS50" s="134"/>
      <c r="RWT50" s="134"/>
      <c r="RWU50" s="134"/>
      <c r="RWV50" s="134"/>
      <c r="RWW50" s="134"/>
      <c r="RWX50" s="134"/>
      <c r="RWY50" s="134"/>
      <c r="RWZ50" s="134"/>
      <c r="RXA50" s="134"/>
      <c r="RXB50" s="134"/>
      <c r="RXC50" s="134"/>
      <c r="RXD50" s="134"/>
      <c r="RXE50" s="134"/>
      <c r="RXF50" s="134"/>
      <c r="RXG50" s="134"/>
      <c r="RXH50" s="134"/>
      <c r="RXI50" s="134"/>
      <c r="RXJ50" s="134"/>
      <c r="RXK50" s="134"/>
      <c r="RXL50" s="134"/>
      <c r="RXM50" s="134"/>
      <c r="RXN50" s="134"/>
      <c r="RXO50" s="134"/>
      <c r="RXP50" s="134"/>
      <c r="RXQ50" s="134"/>
      <c r="RXR50" s="134"/>
      <c r="RXS50" s="134"/>
      <c r="RXT50" s="134"/>
      <c r="RXU50" s="134"/>
      <c r="RXV50" s="134"/>
      <c r="RXW50" s="134"/>
      <c r="RXX50" s="134"/>
      <c r="RXY50" s="134"/>
      <c r="RXZ50" s="134"/>
      <c r="RYA50" s="134"/>
      <c r="RYB50" s="134"/>
      <c r="RYC50" s="134"/>
      <c r="RYD50" s="134"/>
      <c r="RYE50" s="134"/>
      <c r="RYF50" s="134"/>
      <c r="RYG50" s="134"/>
      <c r="RYH50" s="134"/>
      <c r="RYI50" s="134"/>
      <c r="RYJ50" s="134"/>
      <c r="RYK50" s="134"/>
      <c r="RYL50" s="134"/>
      <c r="RYM50" s="134"/>
      <c r="RYN50" s="134"/>
      <c r="RYO50" s="134"/>
      <c r="RYP50" s="134"/>
      <c r="RYQ50" s="134"/>
      <c r="RYR50" s="134"/>
      <c r="RYS50" s="134"/>
      <c r="RYT50" s="134"/>
      <c r="RYU50" s="134"/>
      <c r="RYV50" s="134"/>
      <c r="RYW50" s="134"/>
      <c r="RYX50" s="134"/>
      <c r="RYY50" s="134"/>
      <c r="RYZ50" s="134"/>
      <c r="RZA50" s="134"/>
      <c r="RZB50" s="134"/>
      <c r="RZC50" s="134"/>
      <c r="RZD50" s="134"/>
      <c r="RZE50" s="134"/>
      <c r="RZF50" s="134"/>
      <c r="RZG50" s="134"/>
      <c r="RZH50" s="134"/>
      <c r="RZI50" s="134"/>
      <c r="RZJ50" s="134"/>
      <c r="RZK50" s="134"/>
      <c r="RZL50" s="134"/>
      <c r="RZM50" s="134"/>
      <c r="RZN50" s="134"/>
      <c r="RZO50" s="134"/>
      <c r="RZP50" s="134"/>
      <c r="RZQ50" s="134"/>
      <c r="RZR50" s="134"/>
      <c r="RZS50" s="134"/>
      <c r="RZT50" s="134"/>
      <c r="RZU50" s="134"/>
      <c r="RZV50" s="134"/>
      <c r="RZW50" s="134"/>
      <c r="RZX50" s="134"/>
      <c r="RZY50" s="134"/>
      <c r="RZZ50" s="134"/>
      <c r="SAA50" s="134"/>
      <c r="SAB50" s="134"/>
      <c r="SAC50" s="134"/>
      <c r="SAD50" s="134"/>
      <c r="SAE50" s="134"/>
      <c r="SAF50" s="134"/>
      <c r="SAG50" s="134"/>
      <c r="SAH50" s="134"/>
      <c r="SAI50" s="134"/>
      <c r="SAJ50" s="134"/>
      <c r="SAK50" s="134"/>
      <c r="SAL50" s="134"/>
      <c r="SAM50" s="134"/>
      <c r="SAN50" s="134"/>
      <c r="SAO50" s="134"/>
      <c r="SAP50" s="134"/>
      <c r="SAQ50" s="134"/>
      <c r="SAR50" s="134"/>
      <c r="SAS50" s="134"/>
      <c r="SAT50" s="134"/>
      <c r="SAU50" s="134"/>
      <c r="SAV50" s="134"/>
      <c r="SAW50" s="134"/>
      <c r="SAX50" s="134"/>
      <c r="SAY50" s="134"/>
      <c r="SAZ50" s="134"/>
      <c r="SBA50" s="134"/>
      <c r="SBB50" s="134"/>
      <c r="SBC50" s="134"/>
      <c r="SBD50" s="134"/>
      <c r="SBE50" s="134"/>
      <c r="SBF50" s="134"/>
      <c r="SBG50" s="134"/>
      <c r="SBH50" s="134"/>
      <c r="SBI50" s="134"/>
      <c r="SBJ50" s="134"/>
      <c r="SBK50" s="134"/>
      <c r="SBL50" s="134"/>
      <c r="SBM50" s="134"/>
      <c r="SBN50" s="134"/>
      <c r="SBO50" s="134"/>
      <c r="SBP50" s="134"/>
      <c r="SBQ50" s="134"/>
      <c r="SBR50" s="134"/>
      <c r="SBS50" s="134"/>
      <c r="SBT50" s="134"/>
      <c r="SBU50" s="134"/>
      <c r="SBV50" s="134"/>
      <c r="SBW50" s="134"/>
      <c r="SBX50" s="134"/>
      <c r="SBY50" s="134"/>
      <c r="SBZ50" s="134"/>
      <c r="SCA50" s="134"/>
      <c r="SCB50" s="134"/>
      <c r="SCC50" s="134"/>
      <c r="SCD50" s="134"/>
      <c r="SCE50" s="134"/>
      <c r="SCF50" s="134"/>
      <c r="SCG50" s="134"/>
      <c r="SCH50" s="134"/>
      <c r="SCI50" s="134"/>
      <c r="SCJ50" s="134"/>
      <c r="SCK50" s="134"/>
      <c r="SCL50" s="134"/>
      <c r="SCM50" s="134"/>
      <c r="SCN50" s="134"/>
      <c r="SCO50" s="134"/>
      <c r="SCP50" s="134"/>
      <c r="SCQ50" s="134"/>
      <c r="SCR50" s="134"/>
      <c r="SCS50" s="134"/>
      <c r="SCT50" s="134"/>
      <c r="SCU50" s="134"/>
      <c r="SCV50" s="134"/>
      <c r="SCW50" s="134"/>
      <c r="SCX50" s="134"/>
      <c r="SCY50" s="134"/>
      <c r="SCZ50" s="134"/>
      <c r="SDA50" s="134"/>
      <c r="SDB50" s="134"/>
      <c r="SDC50" s="134"/>
      <c r="SDD50" s="134"/>
      <c r="SDE50" s="134"/>
      <c r="SDF50" s="134"/>
      <c r="SDG50" s="134"/>
      <c r="SDH50" s="134"/>
      <c r="SDI50" s="134"/>
      <c r="SDJ50" s="134"/>
      <c r="SDK50" s="134"/>
      <c r="SDL50" s="134"/>
      <c r="SDM50" s="134"/>
      <c r="SDN50" s="134"/>
      <c r="SDO50" s="134"/>
      <c r="SDP50" s="134"/>
      <c r="SDQ50" s="134"/>
      <c r="SDR50" s="134"/>
      <c r="SDS50" s="134"/>
      <c r="SDT50" s="134"/>
      <c r="SDU50" s="134"/>
      <c r="SDV50" s="134"/>
      <c r="SDW50" s="134"/>
      <c r="SDX50" s="134"/>
      <c r="SDY50" s="134"/>
      <c r="SDZ50" s="134"/>
      <c r="SEA50" s="134"/>
      <c r="SEB50" s="134"/>
      <c r="SEC50" s="134"/>
      <c r="SED50" s="134"/>
      <c r="SEE50" s="134"/>
      <c r="SEF50" s="134"/>
      <c r="SEG50" s="134"/>
      <c r="SEH50" s="134"/>
      <c r="SEI50" s="134"/>
      <c r="SEJ50" s="134"/>
      <c r="SEK50" s="134"/>
      <c r="SEL50" s="134"/>
      <c r="SEM50" s="134"/>
      <c r="SEN50" s="134"/>
      <c r="SEO50" s="134"/>
      <c r="SEP50" s="134"/>
      <c r="SEQ50" s="134"/>
      <c r="SER50" s="134"/>
      <c r="SES50" s="134"/>
      <c r="SET50" s="134"/>
      <c r="SEU50" s="134"/>
      <c r="SEV50" s="134"/>
      <c r="SEW50" s="134"/>
      <c r="SEX50" s="134"/>
      <c r="SEY50" s="134"/>
      <c r="SEZ50" s="134"/>
      <c r="SFA50" s="134"/>
      <c r="SFB50" s="134"/>
      <c r="SFC50" s="134"/>
      <c r="SFD50" s="134"/>
      <c r="SFE50" s="134"/>
      <c r="SFF50" s="134"/>
      <c r="SFG50" s="134"/>
      <c r="SFH50" s="134"/>
      <c r="SFI50" s="134"/>
      <c r="SFJ50" s="134"/>
      <c r="SFK50" s="134"/>
      <c r="SFL50" s="134"/>
      <c r="SFM50" s="134"/>
      <c r="SFN50" s="134"/>
      <c r="SFO50" s="134"/>
      <c r="SFP50" s="134"/>
      <c r="SFQ50" s="134"/>
      <c r="SFR50" s="134"/>
      <c r="SFS50" s="134"/>
      <c r="SFT50" s="134"/>
      <c r="SFU50" s="134"/>
      <c r="SFV50" s="134"/>
      <c r="SFW50" s="134"/>
      <c r="SFX50" s="134"/>
      <c r="SFY50" s="134"/>
      <c r="SFZ50" s="134"/>
      <c r="SGA50" s="134"/>
      <c r="SGB50" s="134"/>
      <c r="SGC50" s="134"/>
      <c r="SGD50" s="134"/>
      <c r="SGE50" s="134"/>
      <c r="SGF50" s="134"/>
      <c r="SGG50" s="134"/>
      <c r="SGH50" s="134"/>
      <c r="SGI50" s="134"/>
      <c r="SGJ50" s="134"/>
      <c r="SGK50" s="134"/>
      <c r="SGL50" s="134"/>
      <c r="SGM50" s="134"/>
      <c r="SGN50" s="134"/>
      <c r="SGO50" s="134"/>
      <c r="SGP50" s="134"/>
      <c r="SGQ50" s="134"/>
      <c r="SGR50" s="134"/>
      <c r="SGS50" s="134"/>
      <c r="SGT50" s="134"/>
      <c r="SGU50" s="134"/>
      <c r="SGV50" s="134"/>
      <c r="SGW50" s="134"/>
      <c r="SGX50" s="134"/>
      <c r="SGY50" s="134"/>
      <c r="SGZ50" s="134"/>
      <c r="SHA50" s="134"/>
      <c r="SHB50" s="134"/>
      <c r="SHC50" s="134"/>
      <c r="SHD50" s="134"/>
      <c r="SHE50" s="134"/>
      <c r="SHF50" s="134"/>
      <c r="SHG50" s="134"/>
      <c r="SHH50" s="134"/>
      <c r="SHI50" s="134"/>
      <c r="SHJ50" s="134"/>
      <c r="SHK50" s="134"/>
      <c r="SHL50" s="134"/>
      <c r="SHM50" s="134"/>
      <c r="SHN50" s="134"/>
      <c r="SHO50" s="134"/>
      <c r="SHP50" s="134"/>
      <c r="SHQ50" s="134"/>
      <c r="SHR50" s="134"/>
      <c r="SHS50" s="134"/>
      <c r="SHT50" s="134"/>
      <c r="SHU50" s="134"/>
      <c r="SHV50" s="134"/>
      <c r="SHW50" s="134"/>
      <c r="SHX50" s="134"/>
      <c r="SHY50" s="134"/>
      <c r="SHZ50" s="134"/>
      <c r="SIA50" s="134"/>
      <c r="SIB50" s="134"/>
      <c r="SIC50" s="134"/>
      <c r="SID50" s="134"/>
      <c r="SIE50" s="134"/>
      <c r="SIF50" s="134"/>
      <c r="SIG50" s="134"/>
      <c r="SIH50" s="134"/>
      <c r="SII50" s="134"/>
      <c r="SIJ50" s="134"/>
      <c r="SIK50" s="134"/>
      <c r="SIL50" s="134"/>
      <c r="SIM50" s="134"/>
      <c r="SIN50" s="134"/>
      <c r="SIO50" s="134"/>
      <c r="SIP50" s="134"/>
      <c r="SIQ50" s="134"/>
      <c r="SIR50" s="134"/>
      <c r="SIS50" s="134"/>
      <c r="SIT50" s="134"/>
      <c r="SIU50" s="134"/>
      <c r="SIV50" s="134"/>
      <c r="SIW50" s="134"/>
      <c r="SIX50" s="134"/>
      <c r="SIY50" s="134"/>
      <c r="SIZ50" s="134"/>
      <c r="SJA50" s="134"/>
      <c r="SJB50" s="134"/>
      <c r="SJC50" s="134"/>
      <c r="SJD50" s="134"/>
      <c r="SJE50" s="134"/>
      <c r="SJF50" s="134"/>
      <c r="SJG50" s="134"/>
      <c r="SJH50" s="134"/>
      <c r="SJI50" s="134"/>
      <c r="SJJ50" s="134"/>
      <c r="SJK50" s="134"/>
      <c r="SJL50" s="134"/>
      <c r="SJM50" s="134"/>
      <c r="SJN50" s="134"/>
      <c r="SJO50" s="134"/>
      <c r="SJP50" s="134"/>
      <c r="SJQ50" s="134"/>
      <c r="SJR50" s="134"/>
      <c r="SJS50" s="134"/>
      <c r="SJT50" s="134"/>
      <c r="SJU50" s="134"/>
      <c r="SJV50" s="134"/>
      <c r="SJW50" s="134"/>
      <c r="SJX50" s="134"/>
      <c r="SJY50" s="134"/>
      <c r="SJZ50" s="134"/>
      <c r="SKA50" s="134"/>
      <c r="SKB50" s="134"/>
      <c r="SKC50" s="134"/>
      <c r="SKD50" s="134"/>
      <c r="SKE50" s="134"/>
      <c r="SKF50" s="134"/>
      <c r="SKG50" s="134"/>
      <c r="SKH50" s="134"/>
      <c r="SKI50" s="134"/>
      <c r="SKJ50" s="134"/>
      <c r="SKK50" s="134"/>
      <c r="SKL50" s="134"/>
      <c r="SKM50" s="134"/>
      <c r="SKN50" s="134"/>
      <c r="SKO50" s="134"/>
      <c r="SKP50" s="134"/>
      <c r="SKQ50" s="134"/>
      <c r="SKR50" s="134"/>
      <c r="SKS50" s="134"/>
      <c r="SKT50" s="134"/>
      <c r="SKU50" s="134"/>
      <c r="SKV50" s="134"/>
      <c r="SKW50" s="134"/>
      <c r="SKX50" s="134"/>
      <c r="SKY50" s="134"/>
      <c r="SKZ50" s="134"/>
      <c r="SLA50" s="134"/>
      <c r="SLB50" s="134"/>
      <c r="SLC50" s="134"/>
      <c r="SLD50" s="134"/>
      <c r="SLE50" s="134"/>
      <c r="SLF50" s="134"/>
      <c r="SLG50" s="134"/>
      <c r="SLH50" s="134"/>
      <c r="SLI50" s="134"/>
      <c r="SLJ50" s="134"/>
      <c r="SLK50" s="134"/>
      <c r="SLL50" s="134"/>
      <c r="SLM50" s="134"/>
      <c r="SLN50" s="134"/>
      <c r="SLO50" s="134"/>
      <c r="SLP50" s="134"/>
      <c r="SLQ50" s="134"/>
      <c r="SLR50" s="134"/>
      <c r="SLS50" s="134"/>
      <c r="SLT50" s="134"/>
      <c r="SLU50" s="134"/>
      <c r="SLV50" s="134"/>
      <c r="SLW50" s="134"/>
      <c r="SLX50" s="134"/>
      <c r="SLY50" s="134"/>
      <c r="SLZ50" s="134"/>
      <c r="SMA50" s="134"/>
      <c r="SMB50" s="134"/>
      <c r="SMC50" s="134"/>
      <c r="SMD50" s="134"/>
      <c r="SME50" s="134"/>
      <c r="SMF50" s="134"/>
      <c r="SMG50" s="134"/>
      <c r="SMH50" s="134"/>
      <c r="SMI50" s="134"/>
      <c r="SMJ50" s="134"/>
      <c r="SMK50" s="134"/>
      <c r="SML50" s="134"/>
      <c r="SMM50" s="134"/>
      <c r="SMN50" s="134"/>
      <c r="SMO50" s="134"/>
      <c r="SMP50" s="134"/>
      <c r="SMQ50" s="134"/>
      <c r="SMR50" s="134"/>
      <c r="SMS50" s="134"/>
      <c r="SMT50" s="134"/>
      <c r="SMU50" s="134"/>
      <c r="SMV50" s="134"/>
      <c r="SMW50" s="134"/>
      <c r="SMX50" s="134"/>
      <c r="SMY50" s="134"/>
      <c r="SMZ50" s="134"/>
      <c r="SNA50" s="134"/>
      <c r="SNB50" s="134"/>
      <c r="SNC50" s="134"/>
      <c r="SND50" s="134"/>
      <c r="SNE50" s="134"/>
      <c r="SNF50" s="134"/>
      <c r="SNG50" s="134"/>
      <c r="SNH50" s="134"/>
      <c r="SNI50" s="134"/>
      <c r="SNJ50" s="134"/>
      <c r="SNK50" s="134"/>
      <c r="SNL50" s="134"/>
      <c r="SNM50" s="134"/>
      <c r="SNN50" s="134"/>
      <c r="SNO50" s="134"/>
      <c r="SNP50" s="134"/>
      <c r="SNQ50" s="134"/>
      <c r="SNR50" s="134"/>
      <c r="SNS50" s="134"/>
      <c r="SNT50" s="134"/>
      <c r="SNU50" s="134"/>
      <c r="SNV50" s="134"/>
      <c r="SNW50" s="134"/>
      <c r="SNX50" s="134"/>
      <c r="SNY50" s="134"/>
      <c r="SNZ50" s="134"/>
      <c r="SOA50" s="134"/>
      <c r="SOB50" s="134"/>
      <c r="SOC50" s="134"/>
      <c r="SOD50" s="134"/>
      <c r="SOE50" s="134"/>
      <c r="SOF50" s="134"/>
      <c r="SOG50" s="134"/>
      <c r="SOH50" s="134"/>
      <c r="SOI50" s="134"/>
      <c r="SOJ50" s="134"/>
      <c r="SOK50" s="134"/>
      <c r="SOL50" s="134"/>
      <c r="SOM50" s="134"/>
      <c r="SON50" s="134"/>
      <c r="SOO50" s="134"/>
      <c r="SOP50" s="134"/>
      <c r="SOQ50" s="134"/>
      <c r="SOR50" s="134"/>
      <c r="SOS50" s="134"/>
      <c r="SOT50" s="134"/>
      <c r="SOU50" s="134"/>
      <c r="SOV50" s="134"/>
      <c r="SOW50" s="134"/>
      <c r="SOX50" s="134"/>
      <c r="SOY50" s="134"/>
      <c r="SOZ50" s="134"/>
      <c r="SPA50" s="134"/>
      <c r="SPB50" s="134"/>
      <c r="SPC50" s="134"/>
      <c r="SPD50" s="134"/>
      <c r="SPE50" s="134"/>
      <c r="SPF50" s="134"/>
      <c r="SPG50" s="134"/>
      <c r="SPH50" s="134"/>
      <c r="SPI50" s="134"/>
      <c r="SPJ50" s="134"/>
      <c r="SPK50" s="134"/>
      <c r="SPL50" s="134"/>
      <c r="SPM50" s="134"/>
      <c r="SPN50" s="134"/>
      <c r="SPO50" s="134"/>
      <c r="SPP50" s="134"/>
      <c r="SPQ50" s="134"/>
      <c r="SPR50" s="134"/>
      <c r="SPS50" s="134"/>
      <c r="SPT50" s="134"/>
      <c r="SPU50" s="134"/>
      <c r="SPV50" s="134"/>
      <c r="SPW50" s="134"/>
      <c r="SPX50" s="134"/>
      <c r="SPY50" s="134"/>
      <c r="SPZ50" s="134"/>
      <c r="SQA50" s="134"/>
      <c r="SQB50" s="134"/>
      <c r="SQC50" s="134"/>
      <c r="SQD50" s="134"/>
      <c r="SQE50" s="134"/>
      <c r="SQF50" s="134"/>
      <c r="SQG50" s="134"/>
      <c r="SQH50" s="134"/>
      <c r="SQI50" s="134"/>
      <c r="SQJ50" s="134"/>
      <c r="SQK50" s="134"/>
      <c r="SQL50" s="134"/>
      <c r="SQM50" s="134"/>
      <c r="SQN50" s="134"/>
      <c r="SQO50" s="134"/>
      <c r="SQP50" s="134"/>
      <c r="SQQ50" s="134"/>
      <c r="SQR50" s="134"/>
      <c r="SQS50" s="134"/>
      <c r="SQT50" s="134"/>
      <c r="SQU50" s="134"/>
      <c r="SQV50" s="134"/>
      <c r="SQW50" s="134"/>
      <c r="SQX50" s="134"/>
      <c r="SQY50" s="134"/>
      <c r="SQZ50" s="134"/>
      <c r="SRA50" s="134"/>
      <c r="SRB50" s="134"/>
      <c r="SRC50" s="134"/>
      <c r="SRD50" s="134"/>
      <c r="SRE50" s="134"/>
      <c r="SRF50" s="134"/>
      <c r="SRG50" s="134"/>
      <c r="SRH50" s="134"/>
      <c r="SRI50" s="134"/>
      <c r="SRJ50" s="134"/>
      <c r="SRK50" s="134"/>
      <c r="SRL50" s="134"/>
      <c r="SRM50" s="134"/>
      <c r="SRN50" s="134"/>
      <c r="SRO50" s="134"/>
      <c r="SRP50" s="134"/>
      <c r="SRQ50" s="134"/>
      <c r="SRR50" s="134"/>
      <c r="SRS50" s="134"/>
      <c r="SRT50" s="134"/>
      <c r="SRU50" s="134"/>
      <c r="SRV50" s="134"/>
      <c r="SRW50" s="134"/>
      <c r="SRX50" s="134"/>
      <c r="SRY50" s="134"/>
      <c r="SRZ50" s="134"/>
      <c r="SSA50" s="134"/>
      <c r="SSB50" s="134"/>
      <c r="SSC50" s="134"/>
      <c r="SSD50" s="134"/>
      <c r="SSE50" s="134"/>
      <c r="SSF50" s="134"/>
      <c r="SSG50" s="134"/>
      <c r="SSH50" s="134"/>
      <c r="SSI50" s="134"/>
      <c r="SSJ50" s="134"/>
      <c r="SSK50" s="134"/>
      <c r="SSL50" s="134"/>
      <c r="SSM50" s="134"/>
      <c r="SSN50" s="134"/>
      <c r="SSO50" s="134"/>
      <c r="SSP50" s="134"/>
      <c r="SSQ50" s="134"/>
      <c r="SSR50" s="134"/>
      <c r="SSS50" s="134"/>
      <c r="SST50" s="134"/>
      <c r="SSU50" s="134"/>
      <c r="SSV50" s="134"/>
      <c r="SSW50" s="134"/>
      <c r="SSX50" s="134"/>
      <c r="SSY50" s="134"/>
      <c r="SSZ50" s="134"/>
      <c r="STA50" s="134"/>
      <c r="STB50" s="134"/>
      <c r="STC50" s="134"/>
      <c r="STD50" s="134"/>
      <c r="STE50" s="134"/>
      <c r="STF50" s="134"/>
      <c r="STG50" s="134"/>
      <c r="STH50" s="134"/>
      <c r="STI50" s="134"/>
      <c r="STJ50" s="134"/>
      <c r="STK50" s="134"/>
      <c r="STL50" s="134"/>
      <c r="STM50" s="134"/>
      <c r="STN50" s="134"/>
      <c r="STO50" s="134"/>
      <c r="STP50" s="134"/>
      <c r="STQ50" s="134"/>
      <c r="STR50" s="134"/>
      <c r="STS50" s="134"/>
      <c r="STT50" s="134"/>
      <c r="STU50" s="134"/>
      <c r="STV50" s="134"/>
      <c r="STW50" s="134"/>
      <c r="STX50" s="134"/>
      <c r="STY50" s="134"/>
      <c r="STZ50" s="134"/>
      <c r="SUA50" s="134"/>
      <c r="SUB50" s="134"/>
      <c r="SUC50" s="134"/>
      <c r="SUD50" s="134"/>
      <c r="SUE50" s="134"/>
      <c r="SUF50" s="134"/>
      <c r="SUG50" s="134"/>
      <c r="SUH50" s="134"/>
      <c r="SUI50" s="134"/>
      <c r="SUJ50" s="134"/>
      <c r="SUK50" s="134"/>
      <c r="SUL50" s="134"/>
      <c r="SUM50" s="134"/>
      <c r="SUN50" s="134"/>
      <c r="SUO50" s="134"/>
      <c r="SUP50" s="134"/>
      <c r="SUQ50" s="134"/>
      <c r="SUR50" s="134"/>
      <c r="SUS50" s="134"/>
      <c r="SUT50" s="134"/>
      <c r="SUU50" s="134"/>
      <c r="SUV50" s="134"/>
      <c r="SUW50" s="134"/>
      <c r="SUX50" s="134"/>
      <c r="SUY50" s="134"/>
      <c r="SUZ50" s="134"/>
      <c r="SVA50" s="134"/>
      <c r="SVB50" s="134"/>
      <c r="SVC50" s="134"/>
      <c r="SVD50" s="134"/>
      <c r="SVE50" s="134"/>
      <c r="SVF50" s="134"/>
      <c r="SVG50" s="134"/>
      <c r="SVH50" s="134"/>
      <c r="SVI50" s="134"/>
      <c r="SVJ50" s="134"/>
      <c r="SVK50" s="134"/>
      <c r="SVL50" s="134"/>
      <c r="SVM50" s="134"/>
      <c r="SVN50" s="134"/>
      <c r="SVO50" s="134"/>
      <c r="SVP50" s="134"/>
      <c r="SVQ50" s="134"/>
      <c r="SVR50" s="134"/>
      <c r="SVS50" s="134"/>
      <c r="SVT50" s="134"/>
      <c r="SVU50" s="134"/>
      <c r="SVV50" s="134"/>
      <c r="SVW50" s="134"/>
      <c r="SVX50" s="134"/>
      <c r="SVY50" s="134"/>
      <c r="SVZ50" s="134"/>
      <c r="SWA50" s="134"/>
      <c r="SWB50" s="134"/>
      <c r="SWC50" s="134"/>
      <c r="SWD50" s="134"/>
      <c r="SWE50" s="134"/>
      <c r="SWF50" s="134"/>
      <c r="SWG50" s="134"/>
      <c r="SWH50" s="134"/>
      <c r="SWI50" s="134"/>
      <c r="SWJ50" s="134"/>
      <c r="SWK50" s="134"/>
      <c r="SWL50" s="134"/>
      <c r="SWM50" s="134"/>
      <c r="SWN50" s="134"/>
      <c r="SWO50" s="134"/>
      <c r="SWP50" s="134"/>
      <c r="SWQ50" s="134"/>
      <c r="SWR50" s="134"/>
      <c r="SWS50" s="134"/>
      <c r="SWT50" s="134"/>
      <c r="SWU50" s="134"/>
      <c r="SWV50" s="134"/>
      <c r="SWW50" s="134"/>
      <c r="SWX50" s="134"/>
      <c r="SWY50" s="134"/>
      <c r="SWZ50" s="134"/>
      <c r="SXA50" s="134"/>
      <c r="SXB50" s="134"/>
      <c r="SXC50" s="134"/>
      <c r="SXD50" s="134"/>
      <c r="SXE50" s="134"/>
      <c r="SXF50" s="134"/>
      <c r="SXG50" s="134"/>
      <c r="SXH50" s="134"/>
      <c r="SXI50" s="134"/>
      <c r="SXJ50" s="134"/>
      <c r="SXK50" s="134"/>
      <c r="SXL50" s="134"/>
      <c r="SXM50" s="134"/>
      <c r="SXN50" s="134"/>
      <c r="SXO50" s="134"/>
      <c r="SXP50" s="134"/>
      <c r="SXQ50" s="134"/>
      <c r="SXR50" s="134"/>
      <c r="SXS50" s="134"/>
      <c r="SXT50" s="134"/>
      <c r="SXU50" s="134"/>
      <c r="SXV50" s="134"/>
      <c r="SXW50" s="134"/>
      <c r="SXX50" s="134"/>
      <c r="SXY50" s="134"/>
      <c r="SXZ50" s="134"/>
      <c r="SYA50" s="134"/>
      <c r="SYB50" s="134"/>
      <c r="SYC50" s="134"/>
      <c r="SYD50" s="134"/>
      <c r="SYE50" s="134"/>
      <c r="SYF50" s="134"/>
      <c r="SYG50" s="134"/>
      <c r="SYH50" s="134"/>
      <c r="SYI50" s="134"/>
      <c r="SYJ50" s="134"/>
      <c r="SYK50" s="134"/>
      <c r="SYL50" s="134"/>
      <c r="SYM50" s="134"/>
      <c r="SYN50" s="134"/>
      <c r="SYO50" s="134"/>
      <c r="SYP50" s="134"/>
      <c r="SYQ50" s="134"/>
      <c r="SYR50" s="134"/>
      <c r="SYS50" s="134"/>
      <c r="SYT50" s="134"/>
      <c r="SYU50" s="134"/>
      <c r="SYV50" s="134"/>
      <c r="SYW50" s="134"/>
      <c r="SYX50" s="134"/>
      <c r="SYY50" s="134"/>
      <c r="SYZ50" s="134"/>
      <c r="SZA50" s="134"/>
      <c r="SZB50" s="134"/>
      <c r="SZC50" s="134"/>
      <c r="SZD50" s="134"/>
      <c r="SZE50" s="134"/>
      <c r="SZF50" s="134"/>
      <c r="SZG50" s="134"/>
      <c r="SZH50" s="134"/>
      <c r="SZI50" s="134"/>
      <c r="SZJ50" s="134"/>
      <c r="SZK50" s="134"/>
      <c r="SZL50" s="134"/>
      <c r="SZM50" s="134"/>
      <c r="SZN50" s="134"/>
      <c r="SZO50" s="134"/>
      <c r="SZP50" s="134"/>
      <c r="SZQ50" s="134"/>
      <c r="SZR50" s="134"/>
      <c r="SZS50" s="134"/>
      <c r="SZT50" s="134"/>
      <c r="SZU50" s="134"/>
      <c r="SZV50" s="134"/>
      <c r="SZW50" s="134"/>
      <c r="SZX50" s="134"/>
      <c r="SZY50" s="134"/>
      <c r="SZZ50" s="134"/>
      <c r="TAA50" s="134"/>
      <c r="TAB50" s="134"/>
      <c r="TAC50" s="134"/>
      <c r="TAD50" s="134"/>
      <c r="TAE50" s="134"/>
      <c r="TAF50" s="134"/>
      <c r="TAG50" s="134"/>
      <c r="TAH50" s="134"/>
      <c r="TAI50" s="134"/>
      <c r="TAJ50" s="134"/>
      <c r="TAK50" s="134"/>
      <c r="TAL50" s="134"/>
      <c r="TAM50" s="134"/>
      <c r="TAN50" s="134"/>
      <c r="TAO50" s="134"/>
      <c r="TAP50" s="134"/>
      <c r="TAQ50" s="134"/>
      <c r="TAR50" s="134"/>
      <c r="TAS50" s="134"/>
      <c r="TAT50" s="134"/>
      <c r="TAU50" s="134"/>
      <c r="TAV50" s="134"/>
      <c r="TAW50" s="134"/>
      <c r="TAX50" s="134"/>
      <c r="TAY50" s="134"/>
      <c r="TAZ50" s="134"/>
      <c r="TBA50" s="134"/>
      <c r="TBB50" s="134"/>
      <c r="TBC50" s="134"/>
      <c r="TBD50" s="134"/>
      <c r="TBE50" s="134"/>
      <c r="TBF50" s="134"/>
      <c r="TBG50" s="134"/>
      <c r="TBH50" s="134"/>
      <c r="TBI50" s="134"/>
      <c r="TBJ50" s="134"/>
      <c r="TBK50" s="134"/>
      <c r="TBL50" s="134"/>
      <c r="TBM50" s="134"/>
      <c r="TBN50" s="134"/>
      <c r="TBO50" s="134"/>
      <c r="TBP50" s="134"/>
      <c r="TBQ50" s="134"/>
      <c r="TBR50" s="134"/>
      <c r="TBS50" s="134"/>
      <c r="TBT50" s="134"/>
      <c r="TBU50" s="134"/>
      <c r="TBV50" s="134"/>
      <c r="TBW50" s="134"/>
      <c r="TBX50" s="134"/>
      <c r="TBY50" s="134"/>
      <c r="TBZ50" s="134"/>
      <c r="TCA50" s="134"/>
      <c r="TCB50" s="134"/>
      <c r="TCC50" s="134"/>
      <c r="TCD50" s="134"/>
      <c r="TCE50" s="134"/>
      <c r="TCF50" s="134"/>
      <c r="TCG50" s="134"/>
      <c r="TCH50" s="134"/>
      <c r="TCI50" s="134"/>
      <c r="TCJ50" s="134"/>
      <c r="TCK50" s="134"/>
      <c r="TCL50" s="134"/>
      <c r="TCM50" s="134"/>
      <c r="TCN50" s="134"/>
      <c r="TCO50" s="134"/>
      <c r="TCP50" s="134"/>
      <c r="TCQ50" s="134"/>
      <c r="TCR50" s="134"/>
      <c r="TCS50" s="134"/>
      <c r="TCT50" s="134"/>
      <c r="TCU50" s="134"/>
      <c r="TCV50" s="134"/>
      <c r="TCW50" s="134"/>
      <c r="TCX50" s="134"/>
      <c r="TCY50" s="134"/>
      <c r="TCZ50" s="134"/>
      <c r="TDA50" s="134"/>
      <c r="TDB50" s="134"/>
      <c r="TDC50" s="134"/>
      <c r="TDD50" s="134"/>
      <c r="TDE50" s="134"/>
      <c r="TDF50" s="134"/>
      <c r="TDG50" s="134"/>
      <c r="TDH50" s="134"/>
      <c r="TDI50" s="134"/>
      <c r="TDJ50" s="134"/>
      <c r="TDK50" s="134"/>
      <c r="TDL50" s="134"/>
      <c r="TDM50" s="134"/>
      <c r="TDN50" s="134"/>
      <c r="TDO50" s="134"/>
      <c r="TDP50" s="134"/>
      <c r="TDQ50" s="134"/>
      <c r="TDR50" s="134"/>
      <c r="TDS50" s="134"/>
      <c r="TDT50" s="134"/>
      <c r="TDU50" s="134"/>
      <c r="TDV50" s="134"/>
      <c r="TDW50" s="134"/>
      <c r="TDX50" s="134"/>
      <c r="TDY50" s="134"/>
      <c r="TDZ50" s="134"/>
      <c r="TEA50" s="134"/>
      <c r="TEB50" s="134"/>
      <c r="TEC50" s="134"/>
      <c r="TED50" s="134"/>
      <c r="TEE50" s="134"/>
      <c r="TEF50" s="134"/>
      <c r="TEG50" s="134"/>
      <c r="TEH50" s="134"/>
      <c r="TEI50" s="134"/>
      <c r="TEJ50" s="134"/>
      <c r="TEK50" s="134"/>
      <c r="TEL50" s="134"/>
      <c r="TEM50" s="134"/>
      <c r="TEN50" s="134"/>
      <c r="TEO50" s="134"/>
      <c r="TEP50" s="134"/>
      <c r="TEQ50" s="134"/>
      <c r="TER50" s="134"/>
      <c r="TES50" s="134"/>
      <c r="TET50" s="134"/>
      <c r="TEU50" s="134"/>
      <c r="TEV50" s="134"/>
      <c r="TEW50" s="134"/>
      <c r="TEX50" s="134"/>
      <c r="TEY50" s="134"/>
      <c r="TEZ50" s="134"/>
      <c r="TFA50" s="134"/>
      <c r="TFB50" s="134"/>
      <c r="TFC50" s="134"/>
      <c r="TFD50" s="134"/>
      <c r="TFE50" s="134"/>
      <c r="TFF50" s="134"/>
      <c r="TFG50" s="134"/>
      <c r="TFH50" s="134"/>
      <c r="TFI50" s="134"/>
      <c r="TFJ50" s="134"/>
      <c r="TFK50" s="134"/>
      <c r="TFL50" s="134"/>
      <c r="TFM50" s="134"/>
      <c r="TFN50" s="134"/>
      <c r="TFO50" s="134"/>
      <c r="TFP50" s="134"/>
      <c r="TFQ50" s="134"/>
      <c r="TFR50" s="134"/>
      <c r="TFS50" s="134"/>
      <c r="TFT50" s="134"/>
      <c r="TFU50" s="134"/>
      <c r="TFV50" s="134"/>
      <c r="TFW50" s="134"/>
      <c r="TFX50" s="134"/>
      <c r="TFY50" s="134"/>
      <c r="TFZ50" s="134"/>
      <c r="TGA50" s="134"/>
      <c r="TGB50" s="134"/>
      <c r="TGC50" s="134"/>
      <c r="TGD50" s="134"/>
      <c r="TGE50" s="134"/>
      <c r="TGF50" s="134"/>
      <c r="TGG50" s="134"/>
      <c r="TGH50" s="134"/>
      <c r="TGI50" s="134"/>
      <c r="TGJ50" s="134"/>
      <c r="TGK50" s="134"/>
      <c r="TGL50" s="134"/>
      <c r="TGM50" s="134"/>
      <c r="TGN50" s="134"/>
      <c r="TGO50" s="134"/>
      <c r="TGP50" s="134"/>
      <c r="TGQ50" s="134"/>
      <c r="TGR50" s="134"/>
      <c r="TGS50" s="134"/>
      <c r="TGT50" s="134"/>
      <c r="TGU50" s="134"/>
      <c r="TGV50" s="134"/>
      <c r="TGW50" s="134"/>
      <c r="TGX50" s="134"/>
      <c r="TGY50" s="134"/>
      <c r="TGZ50" s="134"/>
      <c r="THA50" s="134"/>
      <c r="THB50" s="134"/>
      <c r="THC50" s="134"/>
      <c r="THD50" s="134"/>
      <c r="THE50" s="134"/>
      <c r="THF50" s="134"/>
      <c r="THG50" s="134"/>
      <c r="THH50" s="134"/>
      <c r="THI50" s="134"/>
      <c r="THJ50" s="134"/>
      <c r="THK50" s="134"/>
      <c r="THL50" s="134"/>
      <c r="THM50" s="134"/>
      <c r="THN50" s="134"/>
      <c r="THO50" s="134"/>
      <c r="THP50" s="134"/>
      <c r="THQ50" s="134"/>
      <c r="THR50" s="134"/>
      <c r="THS50" s="134"/>
      <c r="THT50" s="134"/>
      <c r="THU50" s="134"/>
      <c r="THV50" s="134"/>
      <c r="THW50" s="134"/>
      <c r="THX50" s="134"/>
      <c r="THY50" s="134"/>
      <c r="THZ50" s="134"/>
      <c r="TIA50" s="134"/>
      <c r="TIB50" s="134"/>
      <c r="TIC50" s="134"/>
      <c r="TID50" s="134"/>
      <c r="TIE50" s="134"/>
      <c r="TIF50" s="134"/>
      <c r="TIG50" s="134"/>
      <c r="TIH50" s="134"/>
      <c r="TII50" s="134"/>
      <c r="TIJ50" s="134"/>
      <c r="TIK50" s="134"/>
      <c r="TIL50" s="134"/>
      <c r="TIM50" s="134"/>
      <c r="TIN50" s="134"/>
      <c r="TIO50" s="134"/>
      <c r="TIP50" s="134"/>
      <c r="TIQ50" s="134"/>
      <c r="TIR50" s="134"/>
      <c r="TIS50" s="134"/>
      <c r="TIT50" s="134"/>
      <c r="TIU50" s="134"/>
      <c r="TIV50" s="134"/>
      <c r="TIW50" s="134"/>
      <c r="TIX50" s="134"/>
      <c r="TIY50" s="134"/>
      <c r="TIZ50" s="134"/>
      <c r="TJA50" s="134"/>
      <c r="TJB50" s="134"/>
      <c r="TJC50" s="134"/>
      <c r="TJD50" s="134"/>
      <c r="TJE50" s="134"/>
      <c r="TJF50" s="134"/>
      <c r="TJG50" s="134"/>
      <c r="TJH50" s="134"/>
      <c r="TJI50" s="134"/>
      <c r="TJJ50" s="134"/>
      <c r="TJK50" s="134"/>
      <c r="TJL50" s="134"/>
      <c r="TJM50" s="134"/>
      <c r="TJN50" s="134"/>
      <c r="TJO50" s="134"/>
      <c r="TJP50" s="134"/>
      <c r="TJQ50" s="134"/>
      <c r="TJR50" s="134"/>
      <c r="TJS50" s="134"/>
      <c r="TJT50" s="134"/>
      <c r="TJU50" s="134"/>
      <c r="TJV50" s="134"/>
      <c r="TJW50" s="134"/>
      <c r="TJX50" s="134"/>
      <c r="TJY50" s="134"/>
      <c r="TJZ50" s="134"/>
      <c r="TKA50" s="134"/>
      <c r="TKB50" s="134"/>
      <c r="TKC50" s="134"/>
      <c r="TKD50" s="134"/>
      <c r="TKE50" s="134"/>
      <c r="TKF50" s="134"/>
      <c r="TKG50" s="134"/>
      <c r="TKH50" s="134"/>
      <c r="TKI50" s="134"/>
      <c r="TKJ50" s="134"/>
      <c r="TKK50" s="134"/>
      <c r="TKL50" s="134"/>
      <c r="TKM50" s="134"/>
      <c r="TKN50" s="134"/>
      <c r="TKO50" s="134"/>
      <c r="TKP50" s="134"/>
      <c r="TKQ50" s="134"/>
      <c r="TKR50" s="134"/>
      <c r="TKS50" s="134"/>
      <c r="TKT50" s="134"/>
      <c r="TKU50" s="134"/>
      <c r="TKV50" s="134"/>
      <c r="TKW50" s="134"/>
      <c r="TKX50" s="134"/>
      <c r="TKY50" s="134"/>
      <c r="TKZ50" s="134"/>
      <c r="TLA50" s="134"/>
      <c r="TLB50" s="134"/>
      <c r="TLC50" s="134"/>
      <c r="TLD50" s="134"/>
      <c r="TLE50" s="134"/>
      <c r="TLF50" s="134"/>
      <c r="TLG50" s="134"/>
      <c r="TLH50" s="134"/>
      <c r="TLI50" s="134"/>
      <c r="TLJ50" s="134"/>
      <c r="TLK50" s="134"/>
      <c r="TLL50" s="134"/>
      <c r="TLM50" s="134"/>
      <c r="TLN50" s="134"/>
      <c r="TLO50" s="134"/>
      <c r="TLP50" s="134"/>
      <c r="TLQ50" s="134"/>
      <c r="TLR50" s="134"/>
      <c r="TLS50" s="134"/>
      <c r="TLT50" s="134"/>
      <c r="TLU50" s="134"/>
      <c r="TLV50" s="134"/>
      <c r="TLW50" s="134"/>
      <c r="TLX50" s="134"/>
      <c r="TLY50" s="134"/>
      <c r="TLZ50" s="134"/>
      <c r="TMA50" s="134"/>
      <c r="TMB50" s="134"/>
      <c r="TMC50" s="134"/>
      <c r="TMD50" s="134"/>
      <c r="TME50" s="134"/>
      <c r="TMF50" s="134"/>
      <c r="TMG50" s="134"/>
      <c r="TMH50" s="134"/>
      <c r="TMI50" s="134"/>
      <c r="TMJ50" s="134"/>
      <c r="TMK50" s="134"/>
      <c r="TML50" s="134"/>
      <c r="TMM50" s="134"/>
      <c r="TMN50" s="134"/>
      <c r="TMO50" s="134"/>
      <c r="TMP50" s="134"/>
      <c r="TMQ50" s="134"/>
      <c r="TMR50" s="134"/>
      <c r="TMS50" s="134"/>
      <c r="TMT50" s="134"/>
      <c r="TMU50" s="134"/>
      <c r="TMV50" s="134"/>
      <c r="TMW50" s="134"/>
      <c r="TMX50" s="134"/>
      <c r="TMY50" s="134"/>
      <c r="TMZ50" s="134"/>
      <c r="TNA50" s="134"/>
      <c r="TNB50" s="134"/>
      <c r="TNC50" s="134"/>
      <c r="TND50" s="134"/>
      <c r="TNE50" s="134"/>
      <c r="TNF50" s="134"/>
      <c r="TNG50" s="134"/>
      <c r="TNH50" s="134"/>
      <c r="TNI50" s="134"/>
      <c r="TNJ50" s="134"/>
      <c r="TNK50" s="134"/>
      <c r="TNL50" s="134"/>
      <c r="TNM50" s="134"/>
      <c r="TNN50" s="134"/>
      <c r="TNO50" s="134"/>
      <c r="TNP50" s="134"/>
      <c r="TNQ50" s="134"/>
      <c r="TNR50" s="134"/>
      <c r="TNS50" s="134"/>
      <c r="TNT50" s="134"/>
      <c r="TNU50" s="134"/>
      <c r="TNV50" s="134"/>
      <c r="TNW50" s="134"/>
      <c r="TNX50" s="134"/>
      <c r="TNY50" s="134"/>
      <c r="TNZ50" s="134"/>
      <c r="TOA50" s="134"/>
      <c r="TOB50" s="134"/>
      <c r="TOC50" s="134"/>
      <c r="TOD50" s="134"/>
      <c r="TOE50" s="134"/>
      <c r="TOF50" s="134"/>
      <c r="TOG50" s="134"/>
      <c r="TOH50" s="134"/>
      <c r="TOI50" s="134"/>
      <c r="TOJ50" s="134"/>
      <c r="TOK50" s="134"/>
      <c r="TOL50" s="134"/>
      <c r="TOM50" s="134"/>
      <c r="TON50" s="134"/>
      <c r="TOO50" s="134"/>
      <c r="TOP50" s="134"/>
      <c r="TOQ50" s="134"/>
      <c r="TOR50" s="134"/>
      <c r="TOS50" s="134"/>
      <c r="TOT50" s="134"/>
      <c r="TOU50" s="134"/>
      <c r="TOV50" s="134"/>
      <c r="TOW50" s="134"/>
      <c r="TOX50" s="134"/>
      <c r="TOY50" s="134"/>
      <c r="TOZ50" s="134"/>
      <c r="TPA50" s="134"/>
      <c r="TPB50" s="134"/>
      <c r="TPC50" s="134"/>
      <c r="TPD50" s="134"/>
      <c r="TPE50" s="134"/>
      <c r="TPF50" s="134"/>
      <c r="TPG50" s="134"/>
      <c r="TPH50" s="134"/>
      <c r="TPI50" s="134"/>
      <c r="TPJ50" s="134"/>
      <c r="TPK50" s="134"/>
      <c r="TPL50" s="134"/>
      <c r="TPM50" s="134"/>
      <c r="TPN50" s="134"/>
      <c r="TPO50" s="134"/>
      <c r="TPP50" s="134"/>
      <c r="TPQ50" s="134"/>
      <c r="TPR50" s="134"/>
      <c r="TPS50" s="134"/>
      <c r="TPT50" s="134"/>
      <c r="TPU50" s="134"/>
      <c r="TPV50" s="134"/>
      <c r="TPW50" s="134"/>
      <c r="TPX50" s="134"/>
      <c r="TPY50" s="134"/>
      <c r="TPZ50" s="134"/>
      <c r="TQA50" s="134"/>
      <c r="TQB50" s="134"/>
      <c r="TQC50" s="134"/>
      <c r="TQD50" s="134"/>
      <c r="TQE50" s="134"/>
      <c r="TQF50" s="134"/>
      <c r="TQG50" s="134"/>
      <c r="TQH50" s="134"/>
      <c r="TQI50" s="134"/>
      <c r="TQJ50" s="134"/>
      <c r="TQK50" s="134"/>
      <c r="TQL50" s="134"/>
      <c r="TQM50" s="134"/>
      <c r="TQN50" s="134"/>
      <c r="TQO50" s="134"/>
      <c r="TQP50" s="134"/>
      <c r="TQQ50" s="134"/>
      <c r="TQR50" s="134"/>
      <c r="TQS50" s="134"/>
      <c r="TQT50" s="134"/>
      <c r="TQU50" s="134"/>
      <c r="TQV50" s="134"/>
      <c r="TQW50" s="134"/>
      <c r="TQX50" s="134"/>
      <c r="TQY50" s="134"/>
      <c r="TQZ50" s="134"/>
      <c r="TRA50" s="134"/>
      <c r="TRB50" s="134"/>
      <c r="TRC50" s="134"/>
      <c r="TRD50" s="134"/>
      <c r="TRE50" s="134"/>
      <c r="TRF50" s="134"/>
      <c r="TRG50" s="134"/>
      <c r="TRH50" s="134"/>
      <c r="TRI50" s="134"/>
      <c r="TRJ50" s="134"/>
      <c r="TRK50" s="134"/>
      <c r="TRL50" s="134"/>
      <c r="TRM50" s="134"/>
      <c r="TRN50" s="134"/>
      <c r="TRO50" s="134"/>
      <c r="TRP50" s="134"/>
      <c r="TRQ50" s="134"/>
      <c r="TRR50" s="134"/>
      <c r="TRS50" s="134"/>
      <c r="TRT50" s="134"/>
      <c r="TRU50" s="134"/>
      <c r="TRV50" s="134"/>
      <c r="TRW50" s="134"/>
      <c r="TRX50" s="134"/>
      <c r="TRY50" s="134"/>
      <c r="TRZ50" s="134"/>
      <c r="TSA50" s="134"/>
      <c r="TSB50" s="134"/>
      <c r="TSC50" s="134"/>
      <c r="TSD50" s="134"/>
      <c r="TSE50" s="134"/>
      <c r="TSF50" s="134"/>
      <c r="TSG50" s="134"/>
      <c r="TSH50" s="134"/>
      <c r="TSI50" s="134"/>
      <c r="TSJ50" s="134"/>
      <c r="TSK50" s="134"/>
      <c r="TSL50" s="134"/>
      <c r="TSM50" s="134"/>
      <c r="TSN50" s="134"/>
      <c r="TSO50" s="134"/>
      <c r="TSP50" s="134"/>
      <c r="TSQ50" s="134"/>
      <c r="TSR50" s="134"/>
      <c r="TSS50" s="134"/>
      <c r="TST50" s="134"/>
      <c r="TSU50" s="134"/>
      <c r="TSV50" s="134"/>
      <c r="TSW50" s="134"/>
      <c r="TSX50" s="134"/>
      <c r="TSY50" s="134"/>
      <c r="TSZ50" s="134"/>
      <c r="TTA50" s="134"/>
      <c r="TTB50" s="134"/>
      <c r="TTC50" s="134"/>
      <c r="TTD50" s="134"/>
      <c r="TTE50" s="134"/>
      <c r="TTF50" s="134"/>
      <c r="TTG50" s="134"/>
      <c r="TTH50" s="134"/>
      <c r="TTI50" s="134"/>
      <c r="TTJ50" s="134"/>
      <c r="TTK50" s="134"/>
      <c r="TTL50" s="134"/>
      <c r="TTM50" s="134"/>
      <c r="TTN50" s="134"/>
      <c r="TTO50" s="134"/>
      <c r="TTP50" s="134"/>
      <c r="TTQ50" s="134"/>
      <c r="TTR50" s="134"/>
      <c r="TTS50" s="134"/>
      <c r="TTT50" s="134"/>
      <c r="TTU50" s="134"/>
      <c r="TTV50" s="134"/>
      <c r="TTW50" s="134"/>
      <c r="TTX50" s="134"/>
      <c r="TTY50" s="134"/>
      <c r="TTZ50" s="134"/>
      <c r="TUA50" s="134"/>
      <c r="TUB50" s="134"/>
      <c r="TUC50" s="134"/>
      <c r="TUD50" s="134"/>
      <c r="TUE50" s="134"/>
      <c r="TUF50" s="134"/>
      <c r="TUG50" s="134"/>
      <c r="TUH50" s="134"/>
      <c r="TUI50" s="134"/>
      <c r="TUJ50" s="134"/>
      <c r="TUK50" s="134"/>
      <c r="TUL50" s="134"/>
      <c r="TUM50" s="134"/>
      <c r="TUN50" s="134"/>
      <c r="TUO50" s="134"/>
      <c r="TUP50" s="134"/>
      <c r="TUQ50" s="134"/>
      <c r="TUR50" s="134"/>
      <c r="TUS50" s="134"/>
      <c r="TUT50" s="134"/>
      <c r="TUU50" s="134"/>
      <c r="TUV50" s="134"/>
      <c r="TUW50" s="134"/>
      <c r="TUX50" s="134"/>
      <c r="TUY50" s="134"/>
      <c r="TUZ50" s="134"/>
      <c r="TVA50" s="134"/>
      <c r="TVB50" s="134"/>
      <c r="TVC50" s="134"/>
      <c r="TVD50" s="134"/>
      <c r="TVE50" s="134"/>
      <c r="TVF50" s="134"/>
      <c r="TVG50" s="134"/>
      <c r="TVH50" s="134"/>
      <c r="TVI50" s="134"/>
      <c r="TVJ50" s="134"/>
      <c r="TVK50" s="134"/>
      <c r="TVL50" s="134"/>
      <c r="TVM50" s="134"/>
      <c r="TVN50" s="134"/>
      <c r="TVO50" s="134"/>
      <c r="TVP50" s="134"/>
      <c r="TVQ50" s="134"/>
      <c r="TVR50" s="134"/>
      <c r="TVS50" s="134"/>
      <c r="TVT50" s="134"/>
      <c r="TVU50" s="134"/>
      <c r="TVV50" s="134"/>
      <c r="TVW50" s="134"/>
      <c r="TVX50" s="134"/>
      <c r="TVY50" s="134"/>
      <c r="TVZ50" s="134"/>
      <c r="TWA50" s="134"/>
      <c r="TWB50" s="134"/>
      <c r="TWC50" s="134"/>
      <c r="TWD50" s="134"/>
      <c r="TWE50" s="134"/>
      <c r="TWF50" s="134"/>
      <c r="TWG50" s="134"/>
      <c r="TWH50" s="134"/>
      <c r="TWI50" s="134"/>
      <c r="TWJ50" s="134"/>
      <c r="TWK50" s="134"/>
      <c r="TWL50" s="134"/>
      <c r="TWM50" s="134"/>
      <c r="TWN50" s="134"/>
      <c r="TWO50" s="134"/>
      <c r="TWP50" s="134"/>
      <c r="TWQ50" s="134"/>
      <c r="TWR50" s="134"/>
      <c r="TWS50" s="134"/>
      <c r="TWT50" s="134"/>
      <c r="TWU50" s="134"/>
      <c r="TWV50" s="134"/>
      <c r="TWW50" s="134"/>
      <c r="TWX50" s="134"/>
      <c r="TWY50" s="134"/>
      <c r="TWZ50" s="134"/>
      <c r="TXA50" s="134"/>
      <c r="TXB50" s="134"/>
      <c r="TXC50" s="134"/>
      <c r="TXD50" s="134"/>
      <c r="TXE50" s="134"/>
      <c r="TXF50" s="134"/>
      <c r="TXG50" s="134"/>
      <c r="TXH50" s="134"/>
      <c r="TXI50" s="134"/>
      <c r="TXJ50" s="134"/>
      <c r="TXK50" s="134"/>
      <c r="TXL50" s="134"/>
      <c r="TXM50" s="134"/>
      <c r="TXN50" s="134"/>
      <c r="TXO50" s="134"/>
      <c r="TXP50" s="134"/>
      <c r="TXQ50" s="134"/>
      <c r="TXR50" s="134"/>
      <c r="TXS50" s="134"/>
      <c r="TXT50" s="134"/>
      <c r="TXU50" s="134"/>
      <c r="TXV50" s="134"/>
      <c r="TXW50" s="134"/>
      <c r="TXX50" s="134"/>
      <c r="TXY50" s="134"/>
      <c r="TXZ50" s="134"/>
      <c r="TYA50" s="134"/>
      <c r="TYB50" s="134"/>
      <c r="TYC50" s="134"/>
      <c r="TYD50" s="134"/>
      <c r="TYE50" s="134"/>
      <c r="TYF50" s="134"/>
      <c r="TYG50" s="134"/>
      <c r="TYH50" s="134"/>
      <c r="TYI50" s="134"/>
      <c r="TYJ50" s="134"/>
      <c r="TYK50" s="134"/>
      <c r="TYL50" s="134"/>
      <c r="TYM50" s="134"/>
      <c r="TYN50" s="134"/>
      <c r="TYO50" s="134"/>
      <c r="TYP50" s="134"/>
      <c r="TYQ50" s="134"/>
      <c r="TYR50" s="134"/>
      <c r="TYS50" s="134"/>
      <c r="TYT50" s="134"/>
      <c r="TYU50" s="134"/>
      <c r="TYV50" s="134"/>
      <c r="TYW50" s="134"/>
      <c r="TYX50" s="134"/>
      <c r="TYY50" s="134"/>
      <c r="TYZ50" s="134"/>
      <c r="TZA50" s="134"/>
      <c r="TZB50" s="134"/>
      <c r="TZC50" s="134"/>
      <c r="TZD50" s="134"/>
      <c r="TZE50" s="134"/>
      <c r="TZF50" s="134"/>
      <c r="TZG50" s="134"/>
      <c r="TZH50" s="134"/>
      <c r="TZI50" s="134"/>
      <c r="TZJ50" s="134"/>
      <c r="TZK50" s="134"/>
      <c r="TZL50" s="134"/>
      <c r="TZM50" s="134"/>
      <c r="TZN50" s="134"/>
      <c r="TZO50" s="134"/>
      <c r="TZP50" s="134"/>
      <c r="TZQ50" s="134"/>
      <c r="TZR50" s="134"/>
      <c r="TZS50" s="134"/>
      <c r="TZT50" s="134"/>
      <c r="TZU50" s="134"/>
      <c r="TZV50" s="134"/>
      <c r="TZW50" s="134"/>
      <c r="TZX50" s="134"/>
      <c r="TZY50" s="134"/>
      <c r="TZZ50" s="134"/>
      <c r="UAA50" s="134"/>
      <c r="UAB50" s="134"/>
      <c r="UAC50" s="134"/>
      <c r="UAD50" s="134"/>
      <c r="UAE50" s="134"/>
      <c r="UAF50" s="134"/>
      <c r="UAG50" s="134"/>
      <c r="UAH50" s="134"/>
      <c r="UAI50" s="134"/>
      <c r="UAJ50" s="134"/>
      <c r="UAK50" s="134"/>
      <c r="UAL50" s="134"/>
      <c r="UAM50" s="134"/>
      <c r="UAN50" s="134"/>
      <c r="UAO50" s="134"/>
      <c r="UAP50" s="134"/>
      <c r="UAQ50" s="134"/>
      <c r="UAR50" s="134"/>
      <c r="UAS50" s="134"/>
      <c r="UAT50" s="134"/>
      <c r="UAU50" s="134"/>
      <c r="UAV50" s="134"/>
      <c r="UAW50" s="134"/>
      <c r="UAX50" s="134"/>
      <c r="UAY50" s="134"/>
      <c r="UAZ50" s="134"/>
      <c r="UBA50" s="134"/>
      <c r="UBB50" s="134"/>
      <c r="UBC50" s="134"/>
      <c r="UBD50" s="134"/>
      <c r="UBE50" s="134"/>
      <c r="UBF50" s="134"/>
      <c r="UBG50" s="134"/>
      <c r="UBH50" s="134"/>
      <c r="UBI50" s="134"/>
      <c r="UBJ50" s="134"/>
      <c r="UBK50" s="134"/>
      <c r="UBL50" s="134"/>
      <c r="UBM50" s="134"/>
      <c r="UBN50" s="134"/>
      <c r="UBO50" s="134"/>
      <c r="UBP50" s="134"/>
      <c r="UBQ50" s="134"/>
      <c r="UBR50" s="134"/>
      <c r="UBS50" s="134"/>
      <c r="UBT50" s="134"/>
      <c r="UBU50" s="134"/>
      <c r="UBV50" s="134"/>
      <c r="UBW50" s="134"/>
      <c r="UBX50" s="134"/>
      <c r="UBY50" s="134"/>
      <c r="UBZ50" s="134"/>
      <c r="UCA50" s="134"/>
      <c r="UCB50" s="134"/>
      <c r="UCC50" s="134"/>
      <c r="UCD50" s="134"/>
      <c r="UCE50" s="134"/>
      <c r="UCF50" s="134"/>
      <c r="UCG50" s="134"/>
      <c r="UCH50" s="134"/>
      <c r="UCI50" s="134"/>
      <c r="UCJ50" s="134"/>
      <c r="UCK50" s="134"/>
      <c r="UCL50" s="134"/>
      <c r="UCM50" s="134"/>
      <c r="UCN50" s="134"/>
      <c r="UCO50" s="134"/>
      <c r="UCP50" s="134"/>
      <c r="UCQ50" s="134"/>
      <c r="UCR50" s="134"/>
      <c r="UCS50" s="134"/>
      <c r="UCT50" s="134"/>
      <c r="UCU50" s="134"/>
      <c r="UCV50" s="134"/>
      <c r="UCW50" s="134"/>
      <c r="UCX50" s="134"/>
      <c r="UCY50" s="134"/>
      <c r="UCZ50" s="134"/>
      <c r="UDA50" s="134"/>
      <c r="UDB50" s="134"/>
      <c r="UDC50" s="134"/>
      <c r="UDD50" s="134"/>
      <c r="UDE50" s="134"/>
      <c r="UDF50" s="134"/>
      <c r="UDG50" s="134"/>
      <c r="UDH50" s="134"/>
      <c r="UDI50" s="134"/>
      <c r="UDJ50" s="134"/>
      <c r="UDK50" s="134"/>
      <c r="UDL50" s="134"/>
      <c r="UDM50" s="134"/>
      <c r="UDN50" s="134"/>
      <c r="UDO50" s="134"/>
      <c r="UDP50" s="134"/>
      <c r="UDQ50" s="134"/>
      <c r="UDR50" s="134"/>
      <c r="UDS50" s="134"/>
      <c r="UDT50" s="134"/>
      <c r="UDU50" s="134"/>
      <c r="UDV50" s="134"/>
      <c r="UDW50" s="134"/>
      <c r="UDX50" s="134"/>
      <c r="UDY50" s="134"/>
      <c r="UDZ50" s="134"/>
      <c r="UEA50" s="134"/>
      <c r="UEB50" s="134"/>
      <c r="UEC50" s="134"/>
      <c r="UED50" s="134"/>
      <c r="UEE50" s="134"/>
      <c r="UEF50" s="134"/>
      <c r="UEG50" s="134"/>
      <c r="UEH50" s="134"/>
      <c r="UEI50" s="134"/>
      <c r="UEJ50" s="134"/>
      <c r="UEK50" s="134"/>
      <c r="UEL50" s="134"/>
      <c r="UEM50" s="134"/>
      <c r="UEN50" s="134"/>
      <c r="UEO50" s="134"/>
      <c r="UEP50" s="134"/>
      <c r="UEQ50" s="134"/>
      <c r="UER50" s="134"/>
      <c r="UES50" s="134"/>
      <c r="UET50" s="134"/>
      <c r="UEU50" s="134"/>
      <c r="UEV50" s="134"/>
      <c r="UEW50" s="134"/>
      <c r="UEX50" s="134"/>
      <c r="UEY50" s="134"/>
      <c r="UEZ50" s="134"/>
      <c r="UFA50" s="134"/>
      <c r="UFB50" s="134"/>
      <c r="UFC50" s="134"/>
      <c r="UFD50" s="134"/>
      <c r="UFE50" s="134"/>
      <c r="UFF50" s="134"/>
      <c r="UFG50" s="134"/>
      <c r="UFH50" s="134"/>
      <c r="UFI50" s="134"/>
      <c r="UFJ50" s="134"/>
      <c r="UFK50" s="134"/>
      <c r="UFL50" s="134"/>
      <c r="UFM50" s="134"/>
      <c r="UFN50" s="134"/>
      <c r="UFO50" s="134"/>
      <c r="UFP50" s="134"/>
      <c r="UFQ50" s="134"/>
      <c r="UFR50" s="134"/>
      <c r="UFS50" s="134"/>
      <c r="UFT50" s="134"/>
      <c r="UFU50" s="134"/>
      <c r="UFV50" s="134"/>
      <c r="UFW50" s="134"/>
      <c r="UFX50" s="134"/>
      <c r="UFY50" s="134"/>
      <c r="UFZ50" s="134"/>
      <c r="UGA50" s="134"/>
      <c r="UGB50" s="134"/>
      <c r="UGC50" s="134"/>
      <c r="UGD50" s="134"/>
      <c r="UGE50" s="134"/>
      <c r="UGF50" s="134"/>
      <c r="UGG50" s="134"/>
      <c r="UGH50" s="134"/>
      <c r="UGI50" s="134"/>
      <c r="UGJ50" s="134"/>
      <c r="UGK50" s="134"/>
      <c r="UGL50" s="134"/>
      <c r="UGM50" s="134"/>
      <c r="UGN50" s="134"/>
      <c r="UGO50" s="134"/>
      <c r="UGP50" s="134"/>
      <c r="UGQ50" s="134"/>
      <c r="UGR50" s="134"/>
      <c r="UGS50" s="134"/>
      <c r="UGT50" s="134"/>
      <c r="UGU50" s="134"/>
      <c r="UGV50" s="134"/>
      <c r="UGW50" s="134"/>
      <c r="UGX50" s="134"/>
      <c r="UGY50" s="134"/>
      <c r="UGZ50" s="134"/>
      <c r="UHA50" s="134"/>
      <c r="UHB50" s="134"/>
      <c r="UHC50" s="134"/>
      <c r="UHD50" s="134"/>
      <c r="UHE50" s="134"/>
      <c r="UHF50" s="134"/>
      <c r="UHG50" s="134"/>
      <c r="UHH50" s="134"/>
      <c r="UHI50" s="134"/>
      <c r="UHJ50" s="134"/>
      <c r="UHK50" s="134"/>
      <c r="UHL50" s="134"/>
      <c r="UHM50" s="134"/>
      <c r="UHN50" s="134"/>
      <c r="UHO50" s="134"/>
      <c r="UHP50" s="134"/>
      <c r="UHQ50" s="134"/>
      <c r="UHR50" s="134"/>
      <c r="UHS50" s="134"/>
      <c r="UHT50" s="134"/>
      <c r="UHU50" s="134"/>
      <c r="UHV50" s="134"/>
      <c r="UHW50" s="134"/>
      <c r="UHX50" s="134"/>
      <c r="UHY50" s="134"/>
      <c r="UHZ50" s="134"/>
      <c r="UIA50" s="134"/>
      <c r="UIB50" s="134"/>
      <c r="UIC50" s="134"/>
      <c r="UID50" s="134"/>
      <c r="UIE50" s="134"/>
      <c r="UIF50" s="134"/>
      <c r="UIG50" s="134"/>
      <c r="UIH50" s="134"/>
      <c r="UII50" s="134"/>
      <c r="UIJ50" s="134"/>
      <c r="UIK50" s="134"/>
      <c r="UIL50" s="134"/>
      <c r="UIM50" s="134"/>
      <c r="UIN50" s="134"/>
      <c r="UIO50" s="134"/>
      <c r="UIP50" s="134"/>
      <c r="UIQ50" s="134"/>
      <c r="UIR50" s="134"/>
      <c r="UIS50" s="134"/>
      <c r="UIT50" s="134"/>
      <c r="UIU50" s="134"/>
      <c r="UIV50" s="134"/>
      <c r="UIW50" s="134"/>
      <c r="UIX50" s="134"/>
      <c r="UIY50" s="134"/>
      <c r="UIZ50" s="134"/>
      <c r="UJA50" s="134"/>
      <c r="UJB50" s="134"/>
      <c r="UJC50" s="134"/>
      <c r="UJD50" s="134"/>
      <c r="UJE50" s="134"/>
      <c r="UJF50" s="134"/>
      <c r="UJG50" s="134"/>
      <c r="UJH50" s="134"/>
      <c r="UJI50" s="134"/>
      <c r="UJJ50" s="134"/>
      <c r="UJK50" s="134"/>
      <c r="UJL50" s="134"/>
      <c r="UJM50" s="134"/>
      <c r="UJN50" s="134"/>
      <c r="UJO50" s="134"/>
      <c r="UJP50" s="134"/>
      <c r="UJQ50" s="134"/>
      <c r="UJR50" s="134"/>
      <c r="UJS50" s="134"/>
      <c r="UJT50" s="134"/>
      <c r="UJU50" s="134"/>
      <c r="UJV50" s="134"/>
      <c r="UJW50" s="134"/>
      <c r="UJX50" s="134"/>
      <c r="UJY50" s="134"/>
      <c r="UJZ50" s="134"/>
      <c r="UKA50" s="134"/>
      <c r="UKB50" s="134"/>
      <c r="UKC50" s="134"/>
      <c r="UKD50" s="134"/>
      <c r="UKE50" s="134"/>
      <c r="UKF50" s="134"/>
      <c r="UKG50" s="134"/>
      <c r="UKH50" s="134"/>
      <c r="UKI50" s="134"/>
      <c r="UKJ50" s="134"/>
      <c r="UKK50" s="134"/>
      <c r="UKL50" s="134"/>
      <c r="UKM50" s="134"/>
      <c r="UKN50" s="134"/>
      <c r="UKO50" s="134"/>
      <c r="UKP50" s="134"/>
      <c r="UKQ50" s="134"/>
      <c r="UKR50" s="134"/>
      <c r="UKS50" s="134"/>
      <c r="UKT50" s="134"/>
      <c r="UKU50" s="134"/>
      <c r="UKV50" s="134"/>
      <c r="UKW50" s="134"/>
      <c r="UKX50" s="134"/>
      <c r="UKY50" s="134"/>
      <c r="UKZ50" s="134"/>
      <c r="ULA50" s="134"/>
      <c r="ULB50" s="134"/>
      <c r="ULC50" s="134"/>
      <c r="ULD50" s="134"/>
      <c r="ULE50" s="134"/>
      <c r="ULF50" s="134"/>
      <c r="ULG50" s="134"/>
      <c r="ULH50" s="134"/>
      <c r="ULI50" s="134"/>
      <c r="ULJ50" s="134"/>
      <c r="ULK50" s="134"/>
      <c r="ULL50" s="134"/>
      <c r="ULM50" s="134"/>
      <c r="ULN50" s="134"/>
      <c r="ULO50" s="134"/>
      <c r="ULP50" s="134"/>
      <c r="ULQ50" s="134"/>
      <c r="ULR50" s="134"/>
      <c r="ULS50" s="134"/>
      <c r="ULT50" s="134"/>
      <c r="ULU50" s="134"/>
      <c r="ULV50" s="134"/>
      <c r="ULW50" s="134"/>
      <c r="ULX50" s="134"/>
      <c r="ULY50" s="134"/>
      <c r="ULZ50" s="134"/>
      <c r="UMA50" s="134"/>
      <c r="UMB50" s="134"/>
      <c r="UMC50" s="134"/>
      <c r="UMD50" s="134"/>
      <c r="UME50" s="134"/>
      <c r="UMF50" s="134"/>
      <c r="UMG50" s="134"/>
      <c r="UMH50" s="134"/>
      <c r="UMI50" s="134"/>
      <c r="UMJ50" s="134"/>
      <c r="UMK50" s="134"/>
      <c r="UML50" s="134"/>
      <c r="UMM50" s="134"/>
      <c r="UMN50" s="134"/>
      <c r="UMO50" s="134"/>
      <c r="UMP50" s="134"/>
      <c r="UMQ50" s="134"/>
      <c r="UMR50" s="134"/>
      <c r="UMS50" s="134"/>
      <c r="UMT50" s="134"/>
      <c r="UMU50" s="134"/>
      <c r="UMV50" s="134"/>
      <c r="UMW50" s="134"/>
      <c r="UMX50" s="134"/>
      <c r="UMY50" s="134"/>
      <c r="UMZ50" s="134"/>
      <c r="UNA50" s="134"/>
      <c r="UNB50" s="134"/>
      <c r="UNC50" s="134"/>
      <c r="UND50" s="134"/>
      <c r="UNE50" s="134"/>
      <c r="UNF50" s="134"/>
      <c r="UNG50" s="134"/>
      <c r="UNH50" s="134"/>
      <c r="UNI50" s="134"/>
      <c r="UNJ50" s="134"/>
      <c r="UNK50" s="134"/>
      <c r="UNL50" s="134"/>
      <c r="UNM50" s="134"/>
      <c r="UNN50" s="134"/>
      <c r="UNO50" s="134"/>
      <c r="UNP50" s="134"/>
      <c r="UNQ50" s="134"/>
      <c r="UNR50" s="134"/>
      <c r="UNS50" s="134"/>
      <c r="UNT50" s="134"/>
      <c r="UNU50" s="134"/>
      <c r="UNV50" s="134"/>
      <c r="UNW50" s="134"/>
      <c r="UNX50" s="134"/>
      <c r="UNY50" s="134"/>
      <c r="UNZ50" s="134"/>
      <c r="UOA50" s="134"/>
      <c r="UOB50" s="134"/>
      <c r="UOC50" s="134"/>
      <c r="UOD50" s="134"/>
      <c r="UOE50" s="134"/>
      <c r="UOF50" s="134"/>
      <c r="UOG50" s="134"/>
      <c r="UOH50" s="134"/>
      <c r="UOI50" s="134"/>
      <c r="UOJ50" s="134"/>
      <c r="UOK50" s="134"/>
      <c r="UOL50" s="134"/>
      <c r="UOM50" s="134"/>
      <c r="UON50" s="134"/>
      <c r="UOO50" s="134"/>
      <c r="UOP50" s="134"/>
      <c r="UOQ50" s="134"/>
      <c r="UOR50" s="134"/>
      <c r="UOS50" s="134"/>
      <c r="UOT50" s="134"/>
      <c r="UOU50" s="134"/>
      <c r="UOV50" s="134"/>
      <c r="UOW50" s="134"/>
      <c r="UOX50" s="134"/>
      <c r="UOY50" s="134"/>
      <c r="UOZ50" s="134"/>
      <c r="UPA50" s="134"/>
      <c r="UPB50" s="134"/>
      <c r="UPC50" s="134"/>
      <c r="UPD50" s="134"/>
      <c r="UPE50" s="134"/>
      <c r="UPF50" s="134"/>
      <c r="UPG50" s="134"/>
      <c r="UPH50" s="134"/>
      <c r="UPI50" s="134"/>
      <c r="UPJ50" s="134"/>
      <c r="UPK50" s="134"/>
      <c r="UPL50" s="134"/>
      <c r="UPM50" s="134"/>
      <c r="UPN50" s="134"/>
      <c r="UPO50" s="134"/>
      <c r="UPP50" s="134"/>
      <c r="UPQ50" s="134"/>
      <c r="UPR50" s="134"/>
      <c r="UPS50" s="134"/>
      <c r="UPT50" s="134"/>
      <c r="UPU50" s="134"/>
      <c r="UPV50" s="134"/>
      <c r="UPW50" s="134"/>
      <c r="UPX50" s="134"/>
      <c r="UPY50" s="134"/>
      <c r="UPZ50" s="134"/>
      <c r="UQA50" s="134"/>
      <c r="UQB50" s="134"/>
      <c r="UQC50" s="134"/>
      <c r="UQD50" s="134"/>
      <c r="UQE50" s="134"/>
      <c r="UQF50" s="134"/>
      <c r="UQG50" s="134"/>
      <c r="UQH50" s="134"/>
      <c r="UQI50" s="134"/>
      <c r="UQJ50" s="134"/>
      <c r="UQK50" s="134"/>
      <c r="UQL50" s="134"/>
      <c r="UQM50" s="134"/>
      <c r="UQN50" s="134"/>
      <c r="UQO50" s="134"/>
      <c r="UQP50" s="134"/>
      <c r="UQQ50" s="134"/>
      <c r="UQR50" s="134"/>
      <c r="UQS50" s="134"/>
      <c r="UQT50" s="134"/>
      <c r="UQU50" s="134"/>
      <c r="UQV50" s="134"/>
      <c r="UQW50" s="134"/>
      <c r="UQX50" s="134"/>
      <c r="UQY50" s="134"/>
      <c r="UQZ50" s="134"/>
      <c r="URA50" s="134"/>
      <c r="URB50" s="134"/>
      <c r="URC50" s="134"/>
      <c r="URD50" s="134"/>
      <c r="URE50" s="134"/>
      <c r="URF50" s="134"/>
      <c r="URG50" s="134"/>
      <c r="URH50" s="134"/>
      <c r="URI50" s="134"/>
      <c r="URJ50" s="134"/>
      <c r="URK50" s="134"/>
      <c r="URL50" s="134"/>
      <c r="URM50" s="134"/>
      <c r="URN50" s="134"/>
      <c r="URO50" s="134"/>
      <c r="URP50" s="134"/>
      <c r="URQ50" s="134"/>
      <c r="URR50" s="134"/>
      <c r="URS50" s="134"/>
      <c r="URT50" s="134"/>
      <c r="URU50" s="134"/>
      <c r="URV50" s="134"/>
      <c r="URW50" s="134"/>
      <c r="URX50" s="134"/>
      <c r="URY50" s="134"/>
      <c r="URZ50" s="134"/>
      <c r="USA50" s="134"/>
      <c r="USB50" s="134"/>
      <c r="USC50" s="134"/>
      <c r="USD50" s="134"/>
      <c r="USE50" s="134"/>
      <c r="USF50" s="134"/>
      <c r="USG50" s="134"/>
      <c r="USH50" s="134"/>
      <c r="USI50" s="134"/>
      <c r="USJ50" s="134"/>
      <c r="USK50" s="134"/>
      <c r="USL50" s="134"/>
      <c r="USM50" s="134"/>
      <c r="USN50" s="134"/>
      <c r="USO50" s="134"/>
      <c r="USP50" s="134"/>
      <c r="USQ50" s="134"/>
      <c r="USR50" s="134"/>
      <c r="USS50" s="134"/>
      <c r="UST50" s="134"/>
      <c r="USU50" s="134"/>
      <c r="USV50" s="134"/>
      <c r="USW50" s="134"/>
      <c r="USX50" s="134"/>
      <c r="USY50" s="134"/>
      <c r="USZ50" s="134"/>
      <c r="UTA50" s="134"/>
      <c r="UTB50" s="134"/>
      <c r="UTC50" s="134"/>
      <c r="UTD50" s="134"/>
      <c r="UTE50" s="134"/>
      <c r="UTF50" s="134"/>
      <c r="UTG50" s="134"/>
      <c r="UTH50" s="134"/>
      <c r="UTI50" s="134"/>
      <c r="UTJ50" s="134"/>
      <c r="UTK50" s="134"/>
      <c r="UTL50" s="134"/>
      <c r="UTM50" s="134"/>
      <c r="UTN50" s="134"/>
      <c r="UTO50" s="134"/>
      <c r="UTP50" s="134"/>
      <c r="UTQ50" s="134"/>
      <c r="UTR50" s="134"/>
      <c r="UTS50" s="134"/>
      <c r="UTT50" s="134"/>
      <c r="UTU50" s="134"/>
      <c r="UTV50" s="134"/>
      <c r="UTW50" s="134"/>
      <c r="UTX50" s="134"/>
      <c r="UTY50" s="134"/>
      <c r="UTZ50" s="134"/>
      <c r="UUA50" s="134"/>
      <c r="UUB50" s="134"/>
      <c r="UUC50" s="134"/>
      <c r="UUD50" s="134"/>
      <c r="UUE50" s="134"/>
      <c r="UUF50" s="134"/>
      <c r="UUG50" s="134"/>
      <c r="UUH50" s="134"/>
      <c r="UUI50" s="134"/>
      <c r="UUJ50" s="134"/>
      <c r="UUK50" s="134"/>
      <c r="UUL50" s="134"/>
      <c r="UUM50" s="134"/>
      <c r="UUN50" s="134"/>
      <c r="UUO50" s="134"/>
      <c r="UUP50" s="134"/>
      <c r="UUQ50" s="134"/>
      <c r="UUR50" s="134"/>
      <c r="UUS50" s="134"/>
      <c r="UUT50" s="134"/>
      <c r="UUU50" s="134"/>
      <c r="UUV50" s="134"/>
      <c r="UUW50" s="134"/>
      <c r="UUX50" s="134"/>
      <c r="UUY50" s="134"/>
      <c r="UUZ50" s="134"/>
      <c r="UVA50" s="134"/>
      <c r="UVB50" s="134"/>
      <c r="UVC50" s="134"/>
      <c r="UVD50" s="134"/>
      <c r="UVE50" s="134"/>
      <c r="UVF50" s="134"/>
      <c r="UVG50" s="134"/>
      <c r="UVH50" s="134"/>
      <c r="UVI50" s="134"/>
      <c r="UVJ50" s="134"/>
      <c r="UVK50" s="134"/>
      <c r="UVL50" s="134"/>
      <c r="UVM50" s="134"/>
      <c r="UVN50" s="134"/>
      <c r="UVO50" s="134"/>
      <c r="UVP50" s="134"/>
      <c r="UVQ50" s="134"/>
      <c r="UVR50" s="134"/>
      <c r="UVS50" s="134"/>
      <c r="UVT50" s="134"/>
      <c r="UVU50" s="134"/>
      <c r="UVV50" s="134"/>
      <c r="UVW50" s="134"/>
      <c r="UVX50" s="134"/>
      <c r="UVY50" s="134"/>
      <c r="UVZ50" s="134"/>
      <c r="UWA50" s="134"/>
      <c r="UWB50" s="134"/>
      <c r="UWC50" s="134"/>
      <c r="UWD50" s="134"/>
      <c r="UWE50" s="134"/>
      <c r="UWF50" s="134"/>
      <c r="UWG50" s="134"/>
      <c r="UWH50" s="134"/>
      <c r="UWI50" s="134"/>
      <c r="UWJ50" s="134"/>
      <c r="UWK50" s="134"/>
      <c r="UWL50" s="134"/>
      <c r="UWM50" s="134"/>
      <c r="UWN50" s="134"/>
      <c r="UWO50" s="134"/>
      <c r="UWP50" s="134"/>
      <c r="UWQ50" s="134"/>
      <c r="UWR50" s="134"/>
      <c r="UWS50" s="134"/>
      <c r="UWT50" s="134"/>
      <c r="UWU50" s="134"/>
      <c r="UWV50" s="134"/>
      <c r="UWW50" s="134"/>
      <c r="UWX50" s="134"/>
      <c r="UWY50" s="134"/>
      <c r="UWZ50" s="134"/>
      <c r="UXA50" s="134"/>
      <c r="UXB50" s="134"/>
      <c r="UXC50" s="134"/>
      <c r="UXD50" s="134"/>
      <c r="UXE50" s="134"/>
      <c r="UXF50" s="134"/>
      <c r="UXG50" s="134"/>
      <c r="UXH50" s="134"/>
      <c r="UXI50" s="134"/>
      <c r="UXJ50" s="134"/>
      <c r="UXK50" s="134"/>
      <c r="UXL50" s="134"/>
      <c r="UXM50" s="134"/>
      <c r="UXN50" s="134"/>
      <c r="UXO50" s="134"/>
      <c r="UXP50" s="134"/>
      <c r="UXQ50" s="134"/>
      <c r="UXR50" s="134"/>
      <c r="UXS50" s="134"/>
      <c r="UXT50" s="134"/>
      <c r="UXU50" s="134"/>
      <c r="UXV50" s="134"/>
      <c r="UXW50" s="134"/>
      <c r="UXX50" s="134"/>
      <c r="UXY50" s="134"/>
      <c r="UXZ50" s="134"/>
      <c r="UYA50" s="134"/>
      <c r="UYB50" s="134"/>
      <c r="UYC50" s="134"/>
      <c r="UYD50" s="134"/>
      <c r="UYE50" s="134"/>
      <c r="UYF50" s="134"/>
      <c r="UYG50" s="134"/>
      <c r="UYH50" s="134"/>
      <c r="UYI50" s="134"/>
      <c r="UYJ50" s="134"/>
      <c r="UYK50" s="134"/>
      <c r="UYL50" s="134"/>
      <c r="UYM50" s="134"/>
      <c r="UYN50" s="134"/>
      <c r="UYO50" s="134"/>
      <c r="UYP50" s="134"/>
      <c r="UYQ50" s="134"/>
      <c r="UYR50" s="134"/>
      <c r="UYS50" s="134"/>
      <c r="UYT50" s="134"/>
      <c r="UYU50" s="134"/>
      <c r="UYV50" s="134"/>
      <c r="UYW50" s="134"/>
      <c r="UYX50" s="134"/>
      <c r="UYY50" s="134"/>
      <c r="UYZ50" s="134"/>
      <c r="UZA50" s="134"/>
      <c r="UZB50" s="134"/>
      <c r="UZC50" s="134"/>
      <c r="UZD50" s="134"/>
      <c r="UZE50" s="134"/>
      <c r="UZF50" s="134"/>
      <c r="UZG50" s="134"/>
      <c r="UZH50" s="134"/>
      <c r="UZI50" s="134"/>
      <c r="UZJ50" s="134"/>
      <c r="UZK50" s="134"/>
      <c r="UZL50" s="134"/>
      <c r="UZM50" s="134"/>
      <c r="UZN50" s="134"/>
      <c r="UZO50" s="134"/>
      <c r="UZP50" s="134"/>
      <c r="UZQ50" s="134"/>
      <c r="UZR50" s="134"/>
      <c r="UZS50" s="134"/>
      <c r="UZT50" s="134"/>
      <c r="UZU50" s="134"/>
      <c r="UZV50" s="134"/>
      <c r="UZW50" s="134"/>
      <c r="UZX50" s="134"/>
      <c r="UZY50" s="134"/>
      <c r="UZZ50" s="134"/>
      <c r="VAA50" s="134"/>
      <c r="VAB50" s="134"/>
      <c r="VAC50" s="134"/>
      <c r="VAD50" s="134"/>
      <c r="VAE50" s="134"/>
      <c r="VAF50" s="134"/>
      <c r="VAG50" s="134"/>
      <c r="VAH50" s="134"/>
      <c r="VAI50" s="134"/>
      <c r="VAJ50" s="134"/>
      <c r="VAK50" s="134"/>
      <c r="VAL50" s="134"/>
      <c r="VAM50" s="134"/>
      <c r="VAN50" s="134"/>
      <c r="VAO50" s="134"/>
      <c r="VAP50" s="134"/>
      <c r="VAQ50" s="134"/>
      <c r="VAR50" s="134"/>
      <c r="VAS50" s="134"/>
      <c r="VAT50" s="134"/>
      <c r="VAU50" s="134"/>
      <c r="VAV50" s="134"/>
      <c r="VAW50" s="134"/>
      <c r="VAX50" s="134"/>
      <c r="VAY50" s="134"/>
      <c r="VAZ50" s="134"/>
      <c r="VBA50" s="134"/>
      <c r="VBB50" s="134"/>
      <c r="VBC50" s="134"/>
      <c r="VBD50" s="134"/>
      <c r="VBE50" s="134"/>
      <c r="VBF50" s="134"/>
      <c r="VBG50" s="134"/>
      <c r="VBH50" s="134"/>
      <c r="VBI50" s="134"/>
      <c r="VBJ50" s="134"/>
      <c r="VBK50" s="134"/>
      <c r="VBL50" s="134"/>
      <c r="VBM50" s="134"/>
      <c r="VBN50" s="134"/>
      <c r="VBO50" s="134"/>
      <c r="VBP50" s="134"/>
      <c r="VBQ50" s="134"/>
      <c r="VBR50" s="134"/>
      <c r="VBS50" s="134"/>
      <c r="VBT50" s="134"/>
      <c r="VBU50" s="134"/>
      <c r="VBV50" s="134"/>
      <c r="VBW50" s="134"/>
      <c r="VBX50" s="134"/>
      <c r="VBY50" s="134"/>
      <c r="VBZ50" s="134"/>
      <c r="VCA50" s="134"/>
      <c r="VCB50" s="134"/>
      <c r="VCC50" s="134"/>
      <c r="VCD50" s="134"/>
      <c r="VCE50" s="134"/>
      <c r="VCF50" s="134"/>
      <c r="VCG50" s="134"/>
      <c r="VCH50" s="134"/>
      <c r="VCI50" s="134"/>
      <c r="VCJ50" s="134"/>
      <c r="VCK50" s="134"/>
      <c r="VCL50" s="134"/>
      <c r="VCM50" s="134"/>
      <c r="VCN50" s="134"/>
      <c r="VCO50" s="134"/>
      <c r="VCP50" s="134"/>
      <c r="VCQ50" s="134"/>
      <c r="VCR50" s="134"/>
      <c r="VCS50" s="134"/>
      <c r="VCT50" s="134"/>
      <c r="VCU50" s="134"/>
      <c r="VCV50" s="134"/>
      <c r="VCW50" s="134"/>
      <c r="VCX50" s="134"/>
      <c r="VCY50" s="134"/>
      <c r="VCZ50" s="134"/>
      <c r="VDA50" s="134"/>
      <c r="VDB50" s="134"/>
      <c r="VDC50" s="134"/>
      <c r="VDD50" s="134"/>
      <c r="VDE50" s="134"/>
      <c r="VDF50" s="134"/>
      <c r="VDG50" s="134"/>
      <c r="VDH50" s="134"/>
      <c r="VDI50" s="134"/>
      <c r="VDJ50" s="134"/>
      <c r="VDK50" s="134"/>
      <c r="VDL50" s="134"/>
      <c r="VDM50" s="134"/>
      <c r="VDN50" s="134"/>
      <c r="VDO50" s="134"/>
      <c r="VDP50" s="134"/>
      <c r="VDQ50" s="134"/>
      <c r="VDR50" s="134"/>
      <c r="VDS50" s="134"/>
      <c r="VDT50" s="134"/>
      <c r="VDU50" s="134"/>
      <c r="VDV50" s="134"/>
      <c r="VDW50" s="134"/>
      <c r="VDX50" s="134"/>
      <c r="VDY50" s="134"/>
      <c r="VDZ50" s="134"/>
      <c r="VEA50" s="134"/>
      <c r="VEB50" s="134"/>
      <c r="VEC50" s="134"/>
      <c r="VED50" s="134"/>
      <c r="VEE50" s="134"/>
      <c r="VEF50" s="134"/>
      <c r="VEG50" s="134"/>
      <c r="VEH50" s="134"/>
      <c r="VEI50" s="134"/>
      <c r="VEJ50" s="134"/>
      <c r="VEK50" s="134"/>
      <c r="VEL50" s="134"/>
      <c r="VEM50" s="134"/>
      <c r="VEN50" s="134"/>
      <c r="VEO50" s="134"/>
      <c r="VEP50" s="134"/>
      <c r="VEQ50" s="134"/>
      <c r="VER50" s="134"/>
      <c r="VES50" s="134"/>
      <c r="VET50" s="134"/>
      <c r="VEU50" s="134"/>
      <c r="VEV50" s="134"/>
      <c r="VEW50" s="134"/>
      <c r="VEX50" s="134"/>
      <c r="VEY50" s="134"/>
      <c r="VEZ50" s="134"/>
      <c r="VFA50" s="134"/>
      <c r="VFB50" s="134"/>
      <c r="VFC50" s="134"/>
      <c r="VFD50" s="134"/>
      <c r="VFE50" s="134"/>
      <c r="VFF50" s="134"/>
      <c r="VFG50" s="134"/>
      <c r="VFH50" s="134"/>
      <c r="VFI50" s="134"/>
      <c r="VFJ50" s="134"/>
      <c r="VFK50" s="134"/>
      <c r="VFL50" s="134"/>
      <c r="VFM50" s="134"/>
      <c r="VFN50" s="134"/>
      <c r="VFO50" s="134"/>
      <c r="VFP50" s="134"/>
      <c r="VFQ50" s="134"/>
      <c r="VFR50" s="134"/>
      <c r="VFS50" s="134"/>
      <c r="VFT50" s="134"/>
      <c r="VFU50" s="134"/>
      <c r="VFV50" s="134"/>
      <c r="VFW50" s="134"/>
      <c r="VFX50" s="134"/>
      <c r="VFY50" s="134"/>
      <c r="VFZ50" s="134"/>
      <c r="VGA50" s="134"/>
      <c r="VGB50" s="134"/>
      <c r="VGC50" s="134"/>
      <c r="VGD50" s="134"/>
      <c r="VGE50" s="134"/>
      <c r="VGF50" s="134"/>
      <c r="VGG50" s="134"/>
      <c r="VGH50" s="134"/>
      <c r="VGI50" s="134"/>
      <c r="VGJ50" s="134"/>
      <c r="VGK50" s="134"/>
      <c r="VGL50" s="134"/>
      <c r="VGM50" s="134"/>
      <c r="VGN50" s="134"/>
      <c r="VGO50" s="134"/>
      <c r="VGP50" s="134"/>
      <c r="VGQ50" s="134"/>
      <c r="VGR50" s="134"/>
      <c r="VGS50" s="134"/>
      <c r="VGT50" s="134"/>
      <c r="VGU50" s="134"/>
      <c r="VGV50" s="134"/>
      <c r="VGW50" s="134"/>
      <c r="VGX50" s="134"/>
      <c r="VGY50" s="134"/>
      <c r="VGZ50" s="134"/>
      <c r="VHA50" s="134"/>
      <c r="VHB50" s="134"/>
      <c r="VHC50" s="134"/>
      <c r="VHD50" s="134"/>
      <c r="VHE50" s="134"/>
      <c r="VHF50" s="134"/>
      <c r="VHG50" s="134"/>
      <c r="VHH50" s="134"/>
      <c r="VHI50" s="134"/>
      <c r="VHJ50" s="134"/>
      <c r="VHK50" s="134"/>
      <c r="VHL50" s="134"/>
      <c r="VHM50" s="134"/>
      <c r="VHN50" s="134"/>
      <c r="VHO50" s="134"/>
      <c r="VHP50" s="134"/>
      <c r="VHQ50" s="134"/>
      <c r="VHR50" s="134"/>
      <c r="VHS50" s="134"/>
      <c r="VHT50" s="134"/>
      <c r="VHU50" s="134"/>
      <c r="VHV50" s="134"/>
      <c r="VHW50" s="134"/>
      <c r="VHX50" s="134"/>
      <c r="VHY50" s="134"/>
      <c r="VHZ50" s="134"/>
      <c r="VIA50" s="134"/>
      <c r="VIB50" s="134"/>
      <c r="VIC50" s="134"/>
      <c r="VID50" s="134"/>
      <c r="VIE50" s="134"/>
      <c r="VIF50" s="134"/>
      <c r="VIG50" s="134"/>
      <c r="VIH50" s="134"/>
      <c r="VII50" s="134"/>
      <c r="VIJ50" s="134"/>
      <c r="VIK50" s="134"/>
      <c r="VIL50" s="134"/>
      <c r="VIM50" s="134"/>
      <c r="VIN50" s="134"/>
      <c r="VIO50" s="134"/>
      <c r="VIP50" s="134"/>
      <c r="VIQ50" s="134"/>
      <c r="VIR50" s="134"/>
      <c r="VIS50" s="134"/>
      <c r="VIT50" s="134"/>
      <c r="VIU50" s="134"/>
      <c r="VIV50" s="134"/>
      <c r="VIW50" s="134"/>
      <c r="VIX50" s="134"/>
      <c r="VIY50" s="134"/>
      <c r="VIZ50" s="134"/>
      <c r="VJA50" s="134"/>
      <c r="VJB50" s="134"/>
      <c r="VJC50" s="134"/>
      <c r="VJD50" s="134"/>
      <c r="VJE50" s="134"/>
      <c r="VJF50" s="134"/>
      <c r="VJG50" s="134"/>
      <c r="VJH50" s="134"/>
      <c r="VJI50" s="134"/>
      <c r="VJJ50" s="134"/>
      <c r="VJK50" s="134"/>
      <c r="VJL50" s="134"/>
      <c r="VJM50" s="134"/>
      <c r="VJN50" s="134"/>
      <c r="VJO50" s="134"/>
      <c r="VJP50" s="134"/>
      <c r="VJQ50" s="134"/>
      <c r="VJR50" s="134"/>
      <c r="VJS50" s="134"/>
      <c r="VJT50" s="134"/>
      <c r="VJU50" s="134"/>
      <c r="VJV50" s="134"/>
      <c r="VJW50" s="134"/>
      <c r="VJX50" s="134"/>
      <c r="VJY50" s="134"/>
      <c r="VJZ50" s="134"/>
      <c r="VKA50" s="134"/>
      <c r="VKB50" s="134"/>
      <c r="VKC50" s="134"/>
      <c r="VKD50" s="134"/>
      <c r="VKE50" s="134"/>
      <c r="VKF50" s="134"/>
      <c r="VKG50" s="134"/>
      <c r="VKH50" s="134"/>
      <c r="VKI50" s="134"/>
      <c r="VKJ50" s="134"/>
      <c r="VKK50" s="134"/>
      <c r="VKL50" s="134"/>
      <c r="VKM50" s="134"/>
      <c r="VKN50" s="134"/>
      <c r="VKO50" s="134"/>
      <c r="VKP50" s="134"/>
      <c r="VKQ50" s="134"/>
      <c r="VKR50" s="134"/>
      <c r="VKS50" s="134"/>
      <c r="VKT50" s="134"/>
      <c r="VKU50" s="134"/>
      <c r="VKV50" s="134"/>
      <c r="VKW50" s="134"/>
      <c r="VKX50" s="134"/>
      <c r="VKY50" s="134"/>
      <c r="VKZ50" s="134"/>
      <c r="VLA50" s="134"/>
      <c r="VLB50" s="134"/>
      <c r="VLC50" s="134"/>
      <c r="VLD50" s="134"/>
      <c r="VLE50" s="134"/>
      <c r="VLF50" s="134"/>
      <c r="VLG50" s="134"/>
      <c r="VLH50" s="134"/>
      <c r="VLI50" s="134"/>
      <c r="VLJ50" s="134"/>
      <c r="VLK50" s="134"/>
      <c r="VLL50" s="134"/>
      <c r="VLM50" s="134"/>
      <c r="VLN50" s="134"/>
      <c r="VLO50" s="134"/>
      <c r="VLP50" s="134"/>
      <c r="VLQ50" s="134"/>
      <c r="VLR50" s="134"/>
      <c r="VLS50" s="134"/>
      <c r="VLT50" s="134"/>
      <c r="VLU50" s="134"/>
      <c r="VLV50" s="134"/>
      <c r="VLW50" s="134"/>
      <c r="VLX50" s="134"/>
      <c r="VLY50" s="134"/>
      <c r="VLZ50" s="134"/>
      <c r="VMA50" s="134"/>
      <c r="VMB50" s="134"/>
      <c r="VMC50" s="134"/>
      <c r="VMD50" s="134"/>
      <c r="VME50" s="134"/>
      <c r="VMF50" s="134"/>
      <c r="VMG50" s="134"/>
      <c r="VMH50" s="134"/>
      <c r="VMI50" s="134"/>
      <c r="VMJ50" s="134"/>
      <c r="VMK50" s="134"/>
      <c r="VML50" s="134"/>
      <c r="VMM50" s="134"/>
      <c r="VMN50" s="134"/>
      <c r="VMO50" s="134"/>
      <c r="VMP50" s="134"/>
      <c r="VMQ50" s="134"/>
      <c r="VMR50" s="134"/>
      <c r="VMS50" s="134"/>
      <c r="VMT50" s="134"/>
      <c r="VMU50" s="134"/>
      <c r="VMV50" s="134"/>
      <c r="VMW50" s="134"/>
      <c r="VMX50" s="134"/>
      <c r="VMY50" s="134"/>
      <c r="VMZ50" s="134"/>
      <c r="VNA50" s="134"/>
      <c r="VNB50" s="134"/>
      <c r="VNC50" s="134"/>
      <c r="VND50" s="134"/>
      <c r="VNE50" s="134"/>
      <c r="VNF50" s="134"/>
      <c r="VNG50" s="134"/>
      <c r="VNH50" s="134"/>
      <c r="VNI50" s="134"/>
      <c r="VNJ50" s="134"/>
      <c r="VNK50" s="134"/>
      <c r="VNL50" s="134"/>
      <c r="VNM50" s="134"/>
      <c r="VNN50" s="134"/>
      <c r="VNO50" s="134"/>
      <c r="VNP50" s="134"/>
      <c r="VNQ50" s="134"/>
      <c r="VNR50" s="134"/>
      <c r="VNS50" s="134"/>
      <c r="VNT50" s="134"/>
      <c r="VNU50" s="134"/>
      <c r="VNV50" s="134"/>
      <c r="VNW50" s="134"/>
      <c r="VNX50" s="134"/>
      <c r="VNY50" s="134"/>
      <c r="VNZ50" s="134"/>
      <c r="VOA50" s="134"/>
      <c r="VOB50" s="134"/>
      <c r="VOC50" s="134"/>
      <c r="VOD50" s="134"/>
      <c r="VOE50" s="134"/>
      <c r="VOF50" s="134"/>
      <c r="VOG50" s="134"/>
      <c r="VOH50" s="134"/>
      <c r="VOI50" s="134"/>
      <c r="VOJ50" s="134"/>
      <c r="VOK50" s="134"/>
      <c r="VOL50" s="134"/>
      <c r="VOM50" s="134"/>
      <c r="VON50" s="134"/>
      <c r="VOO50" s="134"/>
      <c r="VOP50" s="134"/>
      <c r="VOQ50" s="134"/>
      <c r="VOR50" s="134"/>
      <c r="VOS50" s="134"/>
      <c r="VOT50" s="134"/>
      <c r="VOU50" s="134"/>
      <c r="VOV50" s="134"/>
      <c r="VOW50" s="134"/>
      <c r="VOX50" s="134"/>
      <c r="VOY50" s="134"/>
      <c r="VOZ50" s="134"/>
      <c r="VPA50" s="134"/>
      <c r="VPB50" s="134"/>
      <c r="VPC50" s="134"/>
      <c r="VPD50" s="134"/>
      <c r="VPE50" s="134"/>
      <c r="VPF50" s="134"/>
      <c r="VPG50" s="134"/>
      <c r="VPH50" s="134"/>
      <c r="VPI50" s="134"/>
      <c r="VPJ50" s="134"/>
      <c r="VPK50" s="134"/>
      <c r="VPL50" s="134"/>
      <c r="VPM50" s="134"/>
      <c r="VPN50" s="134"/>
      <c r="VPO50" s="134"/>
      <c r="VPP50" s="134"/>
      <c r="VPQ50" s="134"/>
      <c r="VPR50" s="134"/>
      <c r="VPS50" s="134"/>
      <c r="VPT50" s="134"/>
      <c r="VPU50" s="134"/>
      <c r="VPV50" s="134"/>
      <c r="VPW50" s="134"/>
      <c r="VPX50" s="134"/>
      <c r="VPY50" s="134"/>
      <c r="VPZ50" s="134"/>
      <c r="VQA50" s="134"/>
      <c r="VQB50" s="134"/>
      <c r="VQC50" s="134"/>
      <c r="VQD50" s="134"/>
      <c r="VQE50" s="134"/>
      <c r="VQF50" s="134"/>
      <c r="VQG50" s="134"/>
      <c r="VQH50" s="134"/>
      <c r="VQI50" s="134"/>
      <c r="VQJ50" s="134"/>
      <c r="VQK50" s="134"/>
      <c r="VQL50" s="134"/>
      <c r="VQM50" s="134"/>
      <c r="VQN50" s="134"/>
      <c r="VQO50" s="134"/>
      <c r="VQP50" s="134"/>
      <c r="VQQ50" s="134"/>
      <c r="VQR50" s="134"/>
      <c r="VQS50" s="134"/>
      <c r="VQT50" s="134"/>
      <c r="VQU50" s="134"/>
      <c r="VQV50" s="134"/>
      <c r="VQW50" s="134"/>
      <c r="VQX50" s="134"/>
      <c r="VQY50" s="134"/>
      <c r="VQZ50" s="134"/>
      <c r="VRA50" s="134"/>
      <c r="VRB50" s="134"/>
      <c r="VRC50" s="134"/>
      <c r="VRD50" s="134"/>
      <c r="VRE50" s="134"/>
      <c r="VRF50" s="134"/>
      <c r="VRG50" s="134"/>
      <c r="VRH50" s="134"/>
      <c r="VRI50" s="134"/>
      <c r="VRJ50" s="134"/>
      <c r="VRK50" s="134"/>
      <c r="VRL50" s="134"/>
      <c r="VRM50" s="134"/>
      <c r="VRN50" s="134"/>
      <c r="VRO50" s="134"/>
      <c r="VRP50" s="134"/>
      <c r="VRQ50" s="134"/>
      <c r="VRR50" s="134"/>
      <c r="VRS50" s="134"/>
      <c r="VRT50" s="134"/>
      <c r="VRU50" s="134"/>
      <c r="VRV50" s="134"/>
      <c r="VRW50" s="134"/>
      <c r="VRX50" s="134"/>
      <c r="VRY50" s="134"/>
      <c r="VRZ50" s="134"/>
      <c r="VSA50" s="134"/>
      <c r="VSB50" s="134"/>
      <c r="VSC50" s="134"/>
      <c r="VSD50" s="134"/>
      <c r="VSE50" s="134"/>
      <c r="VSF50" s="134"/>
      <c r="VSG50" s="134"/>
      <c r="VSH50" s="134"/>
      <c r="VSI50" s="134"/>
      <c r="VSJ50" s="134"/>
      <c r="VSK50" s="134"/>
      <c r="VSL50" s="134"/>
      <c r="VSM50" s="134"/>
      <c r="VSN50" s="134"/>
      <c r="VSO50" s="134"/>
      <c r="VSP50" s="134"/>
      <c r="VSQ50" s="134"/>
      <c r="VSR50" s="134"/>
      <c r="VSS50" s="134"/>
      <c r="VST50" s="134"/>
      <c r="VSU50" s="134"/>
      <c r="VSV50" s="134"/>
      <c r="VSW50" s="134"/>
      <c r="VSX50" s="134"/>
      <c r="VSY50" s="134"/>
      <c r="VSZ50" s="134"/>
      <c r="VTA50" s="134"/>
      <c r="VTB50" s="134"/>
      <c r="VTC50" s="134"/>
      <c r="VTD50" s="134"/>
      <c r="VTE50" s="134"/>
      <c r="VTF50" s="134"/>
      <c r="VTG50" s="134"/>
      <c r="VTH50" s="134"/>
      <c r="VTI50" s="134"/>
      <c r="VTJ50" s="134"/>
      <c r="VTK50" s="134"/>
      <c r="VTL50" s="134"/>
      <c r="VTM50" s="134"/>
      <c r="VTN50" s="134"/>
      <c r="VTO50" s="134"/>
      <c r="VTP50" s="134"/>
      <c r="VTQ50" s="134"/>
      <c r="VTR50" s="134"/>
      <c r="VTS50" s="134"/>
      <c r="VTT50" s="134"/>
      <c r="VTU50" s="134"/>
      <c r="VTV50" s="134"/>
      <c r="VTW50" s="134"/>
      <c r="VTX50" s="134"/>
      <c r="VTY50" s="134"/>
      <c r="VTZ50" s="134"/>
      <c r="VUA50" s="134"/>
      <c r="VUB50" s="134"/>
      <c r="VUC50" s="134"/>
      <c r="VUD50" s="134"/>
      <c r="VUE50" s="134"/>
      <c r="VUF50" s="134"/>
      <c r="VUG50" s="134"/>
      <c r="VUH50" s="134"/>
      <c r="VUI50" s="134"/>
      <c r="VUJ50" s="134"/>
      <c r="VUK50" s="134"/>
      <c r="VUL50" s="134"/>
      <c r="VUM50" s="134"/>
      <c r="VUN50" s="134"/>
      <c r="VUO50" s="134"/>
      <c r="VUP50" s="134"/>
      <c r="VUQ50" s="134"/>
      <c r="VUR50" s="134"/>
      <c r="VUS50" s="134"/>
      <c r="VUT50" s="134"/>
      <c r="VUU50" s="134"/>
      <c r="VUV50" s="134"/>
      <c r="VUW50" s="134"/>
      <c r="VUX50" s="134"/>
      <c r="VUY50" s="134"/>
      <c r="VUZ50" s="134"/>
      <c r="VVA50" s="134"/>
      <c r="VVB50" s="134"/>
      <c r="VVC50" s="134"/>
      <c r="VVD50" s="134"/>
      <c r="VVE50" s="134"/>
      <c r="VVF50" s="134"/>
      <c r="VVG50" s="134"/>
      <c r="VVH50" s="134"/>
      <c r="VVI50" s="134"/>
      <c r="VVJ50" s="134"/>
      <c r="VVK50" s="134"/>
      <c r="VVL50" s="134"/>
      <c r="VVM50" s="134"/>
      <c r="VVN50" s="134"/>
      <c r="VVO50" s="134"/>
      <c r="VVP50" s="134"/>
      <c r="VVQ50" s="134"/>
      <c r="VVR50" s="134"/>
      <c r="VVS50" s="134"/>
      <c r="VVT50" s="134"/>
      <c r="VVU50" s="134"/>
      <c r="VVV50" s="134"/>
      <c r="VVW50" s="134"/>
      <c r="VVX50" s="134"/>
      <c r="VVY50" s="134"/>
      <c r="VVZ50" s="134"/>
      <c r="VWA50" s="134"/>
      <c r="VWB50" s="134"/>
      <c r="VWC50" s="134"/>
      <c r="VWD50" s="134"/>
      <c r="VWE50" s="134"/>
      <c r="VWF50" s="134"/>
      <c r="VWG50" s="134"/>
      <c r="VWH50" s="134"/>
      <c r="VWI50" s="134"/>
      <c r="VWJ50" s="134"/>
      <c r="VWK50" s="134"/>
      <c r="VWL50" s="134"/>
      <c r="VWM50" s="134"/>
      <c r="VWN50" s="134"/>
      <c r="VWO50" s="134"/>
      <c r="VWP50" s="134"/>
      <c r="VWQ50" s="134"/>
      <c r="VWR50" s="134"/>
      <c r="VWS50" s="134"/>
      <c r="VWT50" s="134"/>
      <c r="VWU50" s="134"/>
      <c r="VWV50" s="134"/>
      <c r="VWW50" s="134"/>
      <c r="VWX50" s="134"/>
      <c r="VWY50" s="134"/>
      <c r="VWZ50" s="134"/>
      <c r="VXA50" s="134"/>
      <c r="VXB50" s="134"/>
      <c r="VXC50" s="134"/>
      <c r="VXD50" s="134"/>
      <c r="VXE50" s="134"/>
      <c r="VXF50" s="134"/>
      <c r="VXG50" s="134"/>
      <c r="VXH50" s="134"/>
      <c r="VXI50" s="134"/>
      <c r="VXJ50" s="134"/>
      <c r="VXK50" s="134"/>
      <c r="VXL50" s="134"/>
      <c r="VXM50" s="134"/>
      <c r="VXN50" s="134"/>
      <c r="VXO50" s="134"/>
      <c r="VXP50" s="134"/>
      <c r="VXQ50" s="134"/>
      <c r="VXR50" s="134"/>
      <c r="VXS50" s="134"/>
      <c r="VXT50" s="134"/>
      <c r="VXU50" s="134"/>
      <c r="VXV50" s="134"/>
      <c r="VXW50" s="134"/>
      <c r="VXX50" s="134"/>
      <c r="VXY50" s="134"/>
      <c r="VXZ50" s="134"/>
      <c r="VYA50" s="134"/>
      <c r="VYB50" s="134"/>
      <c r="VYC50" s="134"/>
      <c r="VYD50" s="134"/>
      <c r="VYE50" s="134"/>
      <c r="VYF50" s="134"/>
      <c r="VYG50" s="134"/>
      <c r="VYH50" s="134"/>
      <c r="VYI50" s="134"/>
      <c r="VYJ50" s="134"/>
      <c r="VYK50" s="134"/>
      <c r="VYL50" s="134"/>
      <c r="VYM50" s="134"/>
      <c r="VYN50" s="134"/>
      <c r="VYO50" s="134"/>
      <c r="VYP50" s="134"/>
      <c r="VYQ50" s="134"/>
      <c r="VYR50" s="134"/>
      <c r="VYS50" s="134"/>
      <c r="VYT50" s="134"/>
      <c r="VYU50" s="134"/>
      <c r="VYV50" s="134"/>
      <c r="VYW50" s="134"/>
      <c r="VYX50" s="134"/>
      <c r="VYY50" s="134"/>
      <c r="VYZ50" s="134"/>
      <c r="VZA50" s="134"/>
      <c r="VZB50" s="134"/>
      <c r="VZC50" s="134"/>
      <c r="VZD50" s="134"/>
      <c r="VZE50" s="134"/>
      <c r="VZF50" s="134"/>
      <c r="VZG50" s="134"/>
      <c r="VZH50" s="134"/>
      <c r="VZI50" s="134"/>
      <c r="VZJ50" s="134"/>
      <c r="VZK50" s="134"/>
      <c r="VZL50" s="134"/>
      <c r="VZM50" s="134"/>
      <c r="VZN50" s="134"/>
      <c r="VZO50" s="134"/>
      <c r="VZP50" s="134"/>
      <c r="VZQ50" s="134"/>
      <c r="VZR50" s="134"/>
      <c r="VZS50" s="134"/>
      <c r="VZT50" s="134"/>
      <c r="VZU50" s="134"/>
      <c r="VZV50" s="134"/>
      <c r="VZW50" s="134"/>
      <c r="VZX50" s="134"/>
      <c r="VZY50" s="134"/>
      <c r="VZZ50" s="134"/>
      <c r="WAA50" s="134"/>
      <c r="WAB50" s="134"/>
      <c r="WAC50" s="134"/>
      <c r="WAD50" s="134"/>
      <c r="WAE50" s="134"/>
      <c r="WAF50" s="134"/>
      <c r="WAG50" s="134"/>
      <c r="WAH50" s="134"/>
      <c r="WAI50" s="134"/>
      <c r="WAJ50" s="134"/>
      <c r="WAK50" s="134"/>
      <c r="WAL50" s="134"/>
      <c r="WAM50" s="134"/>
      <c r="WAN50" s="134"/>
      <c r="WAO50" s="134"/>
      <c r="WAP50" s="134"/>
      <c r="WAQ50" s="134"/>
      <c r="WAR50" s="134"/>
      <c r="WAS50" s="134"/>
      <c r="WAT50" s="134"/>
      <c r="WAU50" s="134"/>
      <c r="WAV50" s="134"/>
      <c r="WAW50" s="134"/>
      <c r="WAX50" s="134"/>
      <c r="WAY50" s="134"/>
      <c r="WAZ50" s="134"/>
      <c r="WBA50" s="134"/>
      <c r="WBB50" s="134"/>
      <c r="WBC50" s="134"/>
      <c r="WBD50" s="134"/>
      <c r="WBE50" s="134"/>
      <c r="WBF50" s="134"/>
      <c r="WBG50" s="134"/>
      <c r="WBH50" s="134"/>
      <c r="WBI50" s="134"/>
      <c r="WBJ50" s="134"/>
      <c r="WBK50" s="134"/>
      <c r="WBL50" s="134"/>
      <c r="WBM50" s="134"/>
      <c r="WBN50" s="134"/>
      <c r="WBO50" s="134"/>
      <c r="WBP50" s="134"/>
      <c r="WBQ50" s="134"/>
      <c r="WBR50" s="134"/>
      <c r="WBS50" s="134"/>
      <c r="WBT50" s="134"/>
      <c r="WBU50" s="134"/>
      <c r="WBV50" s="134"/>
      <c r="WBW50" s="134"/>
      <c r="WBX50" s="134"/>
      <c r="WBY50" s="134"/>
      <c r="WBZ50" s="134"/>
      <c r="WCA50" s="134"/>
      <c r="WCB50" s="134"/>
      <c r="WCC50" s="134"/>
      <c r="WCD50" s="134"/>
      <c r="WCE50" s="134"/>
      <c r="WCF50" s="134"/>
      <c r="WCG50" s="134"/>
      <c r="WCH50" s="134"/>
      <c r="WCI50" s="134"/>
      <c r="WCJ50" s="134"/>
      <c r="WCK50" s="134"/>
      <c r="WCL50" s="134"/>
      <c r="WCM50" s="134"/>
      <c r="WCN50" s="134"/>
      <c r="WCO50" s="134"/>
      <c r="WCP50" s="134"/>
      <c r="WCQ50" s="134"/>
      <c r="WCR50" s="134"/>
      <c r="WCS50" s="134"/>
      <c r="WCT50" s="134"/>
      <c r="WCU50" s="134"/>
      <c r="WCV50" s="134"/>
      <c r="WCW50" s="134"/>
      <c r="WCX50" s="134"/>
      <c r="WCY50" s="134"/>
      <c r="WCZ50" s="134"/>
      <c r="WDA50" s="134"/>
      <c r="WDB50" s="134"/>
      <c r="WDC50" s="134"/>
      <c r="WDD50" s="134"/>
      <c r="WDE50" s="134"/>
      <c r="WDF50" s="134"/>
      <c r="WDG50" s="134"/>
      <c r="WDH50" s="134"/>
      <c r="WDI50" s="134"/>
      <c r="WDJ50" s="134"/>
      <c r="WDK50" s="134"/>
      <c r="WDL50" s="134"/>
      <c r="WDM50" s="134"/>
      <c r="WDN50" s="134"/>
      <c r="WDO50" s="134"/>
      <c r="WDP50" s="134"/>
      <c r="WDQ50" s="134"/>
      <c r="WDR50" s="134"/>
      <c r="WDS50" s="134"/>
      <c r="WDT50" s="134"/>
      <c r="WDU50" s="134"/>
      <c r="WDV50" s="134"/>
      <c r="WDW50" s="134"/>
      <c r="WDX50" s="134"/>
      <c r="WDY50" s="134"/>
      <c r="WDZ50" s="134"/>
      <c r="WEA50" s="134"/>
      <c r="WEB50" s="134"/>
      <c r="WEC50" s="134"/>
      <c r="WED50" s="134"/>
      <c r="WEE50" s="134"/>
      <c r="WEF50" s="134"/>
      <c r="WEG50" s="134"/>
      <c r="WEH50" s="134"/>
      <c r="WEI50" s="134"/>
      <c r="WEJ50" s="134"/>
      <c r="WEK50" s="134"/>
      <c r="WEL50" s="134"/>
      <c r="WEM50" s="134"/>
      <c r="WEN50" s="134"/>
      <c r="WEO50" s="134"/>
      <c r="WEP50" s="134"/>
      <c r="WEQ50" s="134"/>
      <c r="WER50" s="134"/>
      <c r="WES50" s="134"/>
      <c r="WET50" s="134"/>
      <c r="WEU50" s="134"/>
      <c r="WEV50" s="134"/>
      <c r="WEW50" s="134"/>
      <c r="WEX50" s="134"/>
      <c r="WEY50" s="134"/>
      <c r="WEZ50" s="134"/>
      <c r="WFA50" s="134"/>
      <c r="WFB50" s="134"/>
      <c r="WFC50" s="134"/>
      <c r="WFD50" s="134"/>
      <c r="WFE50" s="134"/>
      <c r="WFF50" s="134"/>
      <c r="WFG50" s="134"/>
      <c r="WFH50" s="134"/>
      <c r="WFI50" s="134"/>
      <c r="WFJ50" s="134"/>
      <c r="WFK50" s="134"/>
      <c r="WFL50" s="134"/>
      <c r="WFM50" s="134"/>
      <c r="WFN50" s="134"/>
      <c r="WFO50" s="134"/>
      <c r="WFP50" s="134"/>
      <c r="WFQ50" s="134"/>
      <c r="WFR50" s="134"/>
      <c r="WFS50" s="134"/>
      <c r="WFT50" s="134"/>
      <c r="WFU50" s="134"/>
      <c r="WFV50" s="134"/>
      <c r="WFW50" s="134"/>
      <c r="WFX50" s="134"/>
      <c r="WFY50" s="134"/>
      <c r="WFZ50" s="134"/>
      <c r="WGA50" s="134"/>
      <c r="WGB50" s="134"/>
      <c r="WGC50" s="134"/>
      <c r="WGD50" s="134"/>
      <c r="WGE50" s="134"/>
      <c r="WGF50" s="134"/>
      <c r="WGG50" s="134"/>
      <c r="WGH50" s="134"/>
      <c r="WGI50" s="134"/>
      <c r="WGJ50" s="134"/>
      <c r="WGK50" s="134"/>
      <c r="WGL50" s="134"/>
      <c r="WGM50" s="134"/>
      <c r="WGN50" s="134"/>
      <c r="WGO50" s="134"/>
      <c r="WGP50" s="134"/>
      <c r="WGQ50" s="134"/>
      <c r="WGR50" s="134"/>
      <c r="WGS50" s="134"/>
      <c r="WGT50" s="134"/>
      <c r="WGU50" s="134"/>
      <c r="WGV50" s="134"/>
      <c r="WGW50" s="134"/>
      <c r="WGX50" s="134"/>
      <c r="WGY50" s="134"/>
      <c r="WGZ50" s="134"/>
      <c r="WHA50" s="134"/>
      <c r="WHB50" s="134"/>
      <c r="WHC50" s="134"/>
      <c r="WHD50" s="134"/>
      <c r="WHE50" s="134"/>
      <c r="WHF50" s="134"/>
      <c r="WHG50" s="134"/>
      <c r="WHH50" s="134"/>
      <c r="WHI50" s="134"/>
      <c r="WHJ50" s="134"/>
      <c r="WHK50" s="134"/>
      <c r="WHL50" s="134"/>
      <c r="WHM50" s="134"/>
      <c r="WHN50" s="134"/>
      <c r="WHO50" s="134"/>
      <c r="WHP50" s="134"/>
      <c r="WHQ50" s="134"/>
      <c r="WHR50" s="134"/>
      <c r="WHS50" s="134"/>
      <c r="WHT50" s="134"/>
      <c r="WHU50" s="134"/>
      <c r="WHV50" s="134"/>
      <c r="WHW50" s="134"/>
      <c r="WHX50" s="134"/>
      <c r="WHY50" s="134"/>
      <c r="WHZ50" s="134"/>
      <c r="WIA50" s="134"/>
      <c r="WIB50" s="134"/>
      <c r="WIC50" s="134"/>
      <c r="WID50" s="134"/>
      <c r="WIE50" s="134"/>
      <c r="WIF50" s="134"/>
      <c r="WIG50" s="134"/>
      <c r="WIH50" s="134"/>
      <c r="WII50" s="134"/>
      <c r="WIJ50" s="134"/>
      <c r="WIK50" s="134"/>
      <c r="WIL50" s="134"/>
      <c r="WIM50" s="134"/>
      <c r="WIN50" s="134"/>
      <c r="WIO50" s="134"/>
      <c r="WIP50" s="134"/>
      <c r="WIQ50" s="134"/>
      <c r="WIR50" s="134"/>
      <c r="WIS50" s="134"/>
      <c r="WIT50" s="134"/>
      <c r="WIU50" s="134"/>
      <c r="WIV50" s="134"/>
      <c r="WIW50" s="134"/>
      <c r="WIX50" s="134"/>
      <c r="WIY50" s="134"/>
      <c r="WIZ50" s="134"/>
      <c r="WJA50" s="134"/>
      <c r="WJB50" s="134"/>
      <c r="WJC50" s="134"/>
      <c r="WJD50" s="134"/>
      <c r="WJE50" s="134"/>
      <c r="WJF50" s="134"/>
      <c r="WJG50" s="134"/>
      <c r="WJH50" s="134"/>
      <c r="WJI50" s="134"/>
      <c r="WJJ50" s="134"/>
      <c r="WJK50" s="134"/>
      <c r="WJL50" s="134"/>
      <c r="WJM50" s="134"/>
      <c r="WJN50" s="134"/>
      <c r="WJO50" s="134"/>
      <c r="WJP50" s="134"/>
      <c r="WJQ50" s="134"/>
      <c r="WJR50" s="134"/>
      <c r="WJS50" s="134"/>
      <c r="WJT50" s="134"/>
      <c r="WJU50" s="134"/>
      <c r="WJV50" s="134"/>
      <c r="WJW50" s="134"/>
      <c r="WJX50" s="134"/>
      <c r="WJY50" s="134"/>
      <c r="WJZ50" s="134"/>
      <c r="WKA50" s="134"/>
      <c r="WKB50" s="134"/>
      <c r="WKC50" s="134"/>
      <c r="WKD50" s="134"/>
      <c r="WKE50" s="134"/>
      <c r="WKF50" s="134"/>
      <c r="WKG50" s="134"/>
      <c r="WKH50" s="134"/>
      <c r="WKI50" s="134"/>
      <c r="WKJ50" s="134"/>
      <c r="WKK50" s="134"/>
      <c r="WKL50" s="134"/>
      <c r="WKM50" s="134"/>
      <c r="WKN50" s="134"/>
      <c r="WKO50" s="134"/>
      <c r="WKP50" s="134"/>
      <c r="WKQ50" s="134"/>
      <c r="WKR50" s="134"/>
      <c r="WKS50" s="134"/>
      <c r="WKT50" s="134"/>
      <c r="WKU50" s="134"/>
      <c r="WKV50" s="134"/>
      <c r="WKW50" s="134"/>
      <c r="WKX50" s="134"/>
      <c r="WKY50" s="134"/>
      <c r="WKZ50" s="134"/>
      <c r="WLA50" s="134"/>
      <c r="WLB50" s="134"/>
      <c r="WLC50" s="134"/>
      <c r="WLD50" s="134"/>
      <c r="WLE50" s="134"/>
      <c r="WLF50" s="134"/>
      <c r="WLG50" s="134"/>
      <c r="WLH50" s="134"/>
      <c r="WLI50" s="134"/>
      <c r="WLJ50" s="134"/>
      <c r="WLK50" s="134"/>
      <c r="WLL50" s="134"/>
      <c r="WLM50" s="134"/>
      <c r="WLN50" s="134"/>
      <c r="WLO50" s="134"/>
      <c r="WLP50" s="134"/>
      <c r="WLQ50" s="134"/>
      <c r="WLR50" s="134"/>
      <c r="WLS50" s="134"/>
      <c r="WLT50" s="134"/>
      <c r="WLU50" s="134"/>
      <c r="WLV50" s="134"/>
      <c r="WLW50" s="134"/>
      <c r="WLX50" s="134"/>
      <c r="WLY50" s="134"/>
      <c r="WLZ50" s="134"/>
      <c r="WMA50" s="134"/>
      <c r="WMB50" s="134"/>
      <c r="WMC50" s="134"/>
      <c r="WMD50" s="134"/>
      <c r="WME50" s="134"/>
      <c r="WMF50" s="134"/>
      <c r="WMG50" s="134"/>
      <c r="WMH50" s="134"/>
      <c r="WMI50" s="134"/>
      <c r="WMJ50" s="134"/>
      <c r="WMK50" s="134"/>
      <c r="WML50" s="134"/>
      <c r="WMM50" s="134"/>
      <c r="WMN50" s="134"/>
      <c r="WMO50" s="134"/>
      <c r="WMP50" s="134"/>
      <c r="WMQ50" s="134"/>
      <c r="WMR50" s="134"/>
      <c r="WMS50" s="134"/>
      <c r="WMT50" s="134"/>
      <c r="WMU50" s="134"/>
      <c r="WMV50" s="134"/>
      <c r="WMW50" s="134"/>
      <c r="WMX50" s="134"/>
      <c r="WMY50" s="134"/>
      <c r="WMZ50" s="134"/>
      <c r="WNA50" s="134"/>
      <c r="WNB50" s="134"/>
      <c r="WNC50" s="134"/>
      <c r="WND50" s="134"/>
      <c r="WNE50" s="134"/>
      <c r="WNF50" s="134"/>
      <c r="WNG50" s="134"/>
      <c r="WNH50" s="134"/>
      <c r="WNI50" s="134"/>
      <c r="WNJ50" s="134"/>
      <c r="WNK50" s="134"/>
      <c r="WNL50" s="134"/>
      <c r="WNM50" s="134"/>
      <c r="WNN50" s="134"/>
      <c r="WNO50" s="134"/>
      <c r="WNP50" s="134"/>
      <c r="WNQ50" s="134"/>
      <c r="WNR50" s="134"/>
      <c r="WNS50" s="134"/>
      <c r="WNT50" s="134"/>
      <c r="WNU50" s="134"/>
      <c r="WNV50" s="134"/>
      <c r="WNW50" s="134"/>
      <c r="WNX50" s="134"/>
      <c r="WNY50" s="134"/>
      <c r="WNZ50" s="134"/>
      <c r="WOA50" s="134"/>
      <c r="WOB50" s="134"/>
      <c r="WOC50" s="134"/>
      <c r="WOD50" s="134"/>
      <c r="WOE50" s="134"/>
      <c r="WOF50" s="134"/>
      <c r="WOG50" s="134"/>
      <c r="WOH50" s="134"/>
      <c r="WOI50" s="134"/>
      <c r="WOJ50" s="134"/>
      <c r="WOK50" s="134"/>
      <c r="WOL50" s="134"/>
      <c r="WOM50" s="134"/>
      <c r="WON50" s="134"/>
      <c r="WOO50" s="134"/>
      <c r="WOP50" s="134"/>
      <c r="WOQ50" s="134"/>
      <c r="WOR50" s="134"/>
      <c r="WOS50" s="134"/>
      <c r="WOT50" s="134"/>
      <c r="WOU50" s="134"/>
      <c r="WOV50" s="134"/>
      <c r="WOW50" s="134"/>
      <c r="WOX50" s="134"/>
      <c r="WOY50" s="134"/>
      <c r="WOZ50" s="134"/>
      <c r="WPA50" s="134"/>
      <c r="WPB50" s="134"/>
      <c r="WPC50" s="134"/>
      <c r="WPD50" s="134"/>
      <c r="WPE50" s="134"/>
      <c r="WPF50" s="134"/>
      <c r="WPG50" s="134"/>
      <c r="WPH50" s="134"/>
      <c r="WPI50" s="134"/>
      <c r="WPJ50" s="134"/>
      <c r="WPK50" s="134"/>
      <c r="WPL50" s="134"/>
      <c r="WPM50" s="134"/>
      <c r="WPN50" s="134"/>
      <c r="WPO50" s="134"/>
      <c r="WPP50" s="134"/>
      <c r="WPQ50" s="134"/>
      <c r="WPR50" s="134"/>
      <c r="WPS50" s="134"/>
      <c r="WPT50" s="134"/>
      <c r="WPU50" s="134"/>
      <c r="WPV50" s="134"/>
      <c r="WPW50" s="134"/>
      <c r="WPX50" s="134"/>
      <c r="WPY50" s="134"/>
      <c r="WPZ50" s="134"/>
      <c r="WQA50" s="134"/>
      <c r="WQB50" s="134"/>
      <c r="WQC50" s="134"/>
      <c r="WQD50" s="134"/>
      <c r="WQE50" s="134"/>
      <c r="WQF50" s="134"/>
      <c r="WQG50" s="134"/>
      <c r="WQH50" s="134"/>
      <c r="WQI50" s="134"/>
      <c r="WQJ50" s="134"/>
      <c r="WQK50" s="134"/>
      <c r="WQL50" s="134"/>
      <c r="WQM50" s="134"/>
      <c r="WQN50" s="134"/>
      <c r="WQO50" s="134"/>
      <c r="WQP50" s="134"/>
      <c r="WQQ50" s="134"/>
      <c r="WQR50" s="134"/>
      <c r="WQS50" s="134"/>
      <c r="WQT50" s="134"/>
      <c r="WQU50" s="134"/>
      <c r="WQV50" s="134"/>
      <c r="WQW50" s="134"/>
      <c r="WQX50" s="134"/>
      <c r="WQY50" s="134"/>
      <c r="WQZ50" s="134"/>
      <c r="WRA50" s="134"/>
      <c r="WRB50" s="134"/>
      <c r="WRC50" s="134"/>
      <c r="WRD50" s="134"/>
      <c r="WRE50" s="134"/>
      <c r="WRF50" s="134"/>
      <c r="WRG50" s="134"/>
      <c r="WRH50" s="134"/>
      <c r="WRI50" s="134"/>
      <c r="WRJ50" s="134"/>
      <c r="WRK50" s="134"/>
      <c r="WRL50" s="134"/>
      <c r="WRM50" s="134"/>
      <c r="WRN50" s="134"/>
      <c r="WRO50" s="134"/>
      <c r="WRP50" s="134"/>
      <c r="WRQ50" s="134"/>
      <c r="WRR50" s="134"/>
      <c r="WRS50" s="134"/>
      <c r="WRT50" s="134"/>
      <c r="WRU50" s="134"/>
      <c r="WRV50" s="134"/>
      <c r="WRW50" s="134"/>
      <c r="WRX50" s="134"/>
      <c r="WRY50" s="134"/>
      <c r="WRZ50" s="134"/>
      <c r="WSA50" s="134"/>
      <c r="WSB50" s="134"/>
      <c r="WSC50" s="134"/>
      <c r="WSD50" s="134"/>
      <c r="WSE50" s="134"/>
      <c r="WSF50" s="134"/>
      <c r="WSG50" s="134"/>
      <c r="WSH50" s="134"/>
      <c r="WSI50" s="134"/>
      <c r="WSJ50" s="134"/>
      <c r="WSK50" s="134"/>
      <c r="WSL50" s="134"/>
      <c r="WSM50" s="134"/>
      <c r="WSN50" s="134"/>
      <c r="WSO50" s="134"/>
      <c r="WSP50" s="134"/>
      <c r="WSQ50" s="134"/>
      <c r="WSR50" s="134"/>
      <c r="WSS50" s="134"/>
      <c r="WST50" s="134"/>
      <c r="WSU50" s="134"/>
      <c r="WSV50" s="134"/>
      <c r="WSW50" s="134"/>
      <c r="WSX50" s="134"/>
      <c r="WSY50" s="134"/>
      <c r="WSZ50" s="134"/>
      <c r="WTA50" s="134"/>
      <c r="WTB50" s="134"/>
      <c r="WTC50" s="134"/>
      <c r="WTD50" s="134"/>
      <c r="WTE50" s="134"/>
      <c r="WTF50" s="134"/>
      <c r="WTG50" s="134"/>
      <c r="WTH50" s="134"/>
      <c r="WTI50" s="134"/>
      <c r="WTJ50" s="134"/>
      <c r="WTK50" s="134"/>
      <c r="WTL50" s="134"/>
      <c r="WTM50" s="134"/>
      <c r="WTN50" s="134"/>
      <c r="WTO50" s="134"/>
      <c r="WTP50" s="134"/>
      <c r="WTQ50" s="134"/>
      <c r="WTR50" s="134"/>
      <c r="WTS50" s="134"/>
      <c r="WTT50" s="134"/>
      <c r="WTU50" s="134"/>
      <c r="WTV50" s="134"/>
      <c r="WTW50" s="134"/>
      <c r="WTX50" s="134"/>
      <c r="WTY50" s="134"/>
      <c r="WTZ50" s="134"/>
      <c r="WUA50" s="134"/>
      <c r="WUB50" s="134"/>
      <c r="WUC50" s="134"/>
      <c r="WUD50" s="134"/>
      <c r="WUE50" s="134"/>
      <c r="WUF50" s="134"/>
      <c r="WUG50" s="134"/>
      <c r="WUH50" s="134"/>
      <c r="WUI50" s="134"/>
      <c r="WUJ50" s="134"/>
      <c r="WUK50" s="134"/>
      <c r="WUL50" s="134"/>
      <c r="WUM50" s="134"/>
      <c r="WUN50" s="134"/>
      <c r="WUO50" s="134"/>
      <c r="WUP50" s="134"/>
      <c r="WUQ50" s="134"/>
      <c r="WUR50" s="134"/>
      <c r="WUS50" s="134"/>
      <c r="WUT50" s="134"/>
      <c r="WUU50" s="134"/>
      <c r="WUV50" s="134"/>
      <c r="WUW50" s="134"/>
      <c r="WUX50" s="134"/>
      <c r="WUY50" s="134"/>
      <c r="WUZ50" s="134"/>
      <c r="WVA50" s="134"/>
      <c r="WVB50" s="134"/>
      <c r="WVC50" s="134"/>
      <c r="WVD50" s="134"/>
      <c r="WVE50" s="134"/>
      <c r="WVF50" s="134"/>
      <c r="WVG50" s="134"/>
      <c r="WVH50" s="134"/>
      <c r="WVI50" s="134"/>
      <c r="WVJ50" s="134"/>
      <c r="WVK50" s="134"/>
      <c r="WVL50" s="134"/>
      <c r="WVM50" s="134"/>
      <c r="WVN50" s="134"/>
      <c r="WVO50" s="134"/>
      <c r="WVP50" s="134"/>
      <c r="WVQ50" s="134"/>
      <c r="WVR50" s="134"/>
      <c r="WVS50" s="134"/>
      <c r="WVT50" s="134"/>
      <c r="WVU50" s="134"/>
      <c r="WVV50" s="134"/>
      <c r="WVW50" s="134"/>
      <c r="WVX50" s="134"/>
      <c r="WVY50" s="134"/>
      <c r="WVZ50" s="134"/>
      <c r="WWA50" s="134"/>
      <c r="WWB50" s="134"/>
      <c r="WWC50" s="134"/>
      <c r="WWD50" s="134"/>
      <c r="WWE50" s="134"/>
      <c r="WWF50" s="134"/>
      <c r="WWG50" s="134"/>
      <c r="WWH50" s="134"/>
      <c r="WWI50" s="134"/>
      <c r="WWJ50" s="134"/>
      <c r="WWK50" s="134"/>
      <c r="WWL50" s="134"/>
      <c r="WWM50" s="134"/>
      <c r="WWN50" s="134"/>
      <c r="WWO50" s="134"/>
      <c r="WWP50" s="134"/>
      <c r="WWQ50" s="134"/>
      <c r="WWR50" s="134"/>
      <c r="WWS50" s="134"/>
      <c r="WWT50" s="134"/>
      <c r="WWU50" s="134"/>
      <c r="WWV50" s="134"/>
      <c r="WWW50" s="134"/>
      <c r="WWX50" s="134"/>
      <c r="WWY50" s="134"/>
      <c r="WWZ50" s="134"/>
      <c r="WXA50" s="134"/>
      <c r="WXB50" s="134"/>
      <c r="WXC50" s="134"/>
      <c r="WXD50" s="134"/>
      <c r="WXE50" s="134"/>
      <c r="WXF50" s="134"/>
      <c r="WXG50" s="134"/>
      <c r="WXH50" s="134"/>
      <c r="WXI50" s="134"/>
      <c r="WXJ50" s="134"/>
      <c r="WXK50" s="134"/>
      <c r="WXL50" s="134"/>
      <c r="WXM50" s="134"/>
      <c r="WXN50" s="134"/>
      <c r="WXO50" s="134"/>
      <c r="WXP50" s="134"/>
      <c r="WXQ50" s="134"/>
      <c r="WXR50" s="134"/>
      <c r="WXS50" s="134"/>
      <c r="WXT50" s="134"/>
      <c r="WXU50" s="134"/>
      <c r="WXV50" s="134"/>
      <c r="WXW50" s="134"/>
      <c r="WXX50" s="134"/>
      <c r="WXY50" s="134"/>
      <c r="WXZ50" s="134"/>
      <c r="WYA50" s="134"/>
      <c r="WYB50" s="134"/>
      <c r="WYC50" s="134"/>
      <c r="WYD50" s="134"/>
      <c r="WYE50" s="134"/>
      <c r="WYF50" s="134"/>
      <c r="WYG50" s="134"/>
      <c r="WYH50" s="134"/>
      <c r="WYI50" s="134"/>
      <c r="WYJ50" s="134"/>
      <c r="WYK50" s="134"/>
      <c r="WYL50" s="134"/>
      <c r="WYM50" s="134"/>
      <c r="WYN50" s="134"/>
      <c r="WYO50" s="134"/>
      <c r="WYP50" s="134"/>
      <c r="WYQ50" s="134"/>
      <c r="WYR50" s="134"/>
      <c r="WYS50" s="134"/>
      <c r="WYT50" s="134"/>
      <c r="WYU50" s="134"/>
      <c r="WYV50" s="134"/>
      <c r="WYW50" s="134"/>
      <c r="WYX50" s="134"/>
      <c r="WYY50" s="134"/>
      <c r="WYZ50" s="134"/>
      <c r="WZA50" s="134"/>
      <c r="WZB50" s="134"/>
      <c r="WZC50" s="134"/>
      <c r="WZD50" s="134"/>
      <c r="WZE50" s="134"/>
      <c r="WZF50" s="134"/>
      <c r="WZG50" s="134"/>
      <c r="WZH50" s="134"/>
      <c r="WZI50" s="134"/>
      <c r="WZJ50" s="134"/>
      <c r="WZK50" s="134"/>
      <c r="WZL50" s="134"/>
      <c r="WZM50" s="134"/>
      <c r="WZN50" s="134"/>
      <c r="WZO50" s="134"/>
      <c r="WZP50" s="134"/>
      <c r="WZQ50" s="134"/>
      <c r="WZR50" s="134"/>
      <c r="WZS50" s="134"/>
      <c r="WZT50" s="134"/>
      <c r="WZU50" s="134"/>
      <c r="WZV50" s="134"/>
      <c r="WZW50" s="134"/>
      <c r="WZX50" s="134"/>
      <c r="WZY50" s="134"/>
      <c r="WZZ50" s="134"/>
      <c r="XAA50" s="134"/>
      <c r="XAB50" s="134"/>
      <c r="XAC50" s="134"/>
      <c r="XAD50" s="134"/>
      <c r="XAE50" s="134"/>
      <c r="XAF50" s="134"/>
      <c r="XAG50" s="134"/>
      <c r="XAH50" s="134"/>
      <c r="XAI50" s="134"/>
      <c r="XAJ50" s="134"/>
      <c r="XAK50" s="134"/>
      <c r="XAL50" s="134"/>
      <c r="XAM50" s="134"/>
      <c r="XAN50" s="134"/>
      <c r="XAO50" s="134"/>
      <c r="XAP50" s="134"/>
      <c r="XAQ50" s="134"/>
      <c r="XAR50" s="134"/>
      <c r="XAS50" s="134"/>
      <c r="XAT50" s="134"/>
      <c r="XAU50" s="134"/>
      <c r="XAV50" s="134"/>
      <c r="XAW50" s="134"/>
      <c r="XAX50" s="134"/>
      <c r="XAY50" s="134"/>
      <c r="XAZ50" s="134"/>
      <c r="XBA50" s="134"/>
      <c r="XBB50" s="134"/>
      <c r="XBC50" s="134"/>
      <c r="XBD50" s="134"/>
      <c r="XBE50" s="134"/>
      <c r="XBF50" s="134"/>
      <c r="XBG50" s="134"/>
      <c r="XBH50" s="134"/>
      <c r="XBI50" s="134"/>
      <c r="XBJ50" s="134"/>
      <c r="XBK50" s="134"/>
      <c r="XBL50" s="134"/>
      <c r="XBM50" s="134"/>
      <c r="XBN50" s="134"/>
      <c r="XBO50" s="134"/>
      <c r="XBP50" s="134"/>
      <c r="XBQ50" s="134"/>
      <c r="XBR50" s="134"/>
      <c r="XBS50" s="134"/>
      <c r="XBT50" s="134"/>
      <c r="XBU50" s="134"/>
      <c r="XBV50" s="134"/>
      <c r="XBW50" s="134"/>
      <c r="XBX50" s="134"/>
      <c r="XBY50" s="134"/>
      <c r="XBZ50" s="134"/>
      <c r="XCA50" s="134"/>
      <c r="XCB50" s="134"/>
      <c r="XCC50" s="134"/>
      <c r="XCD50" s="134"/>
      <c r="XCE50" s="134"/>
      <c r="XCF50" s="134"/>
      <c r="XCG50" s="134"/>
      <c r="XCH50" s="134"/>
      <c r="XCI50" s="134"/>
      <c r="XCJ50" s="134"/>
      <c r="XCK50" s="134"/>
      <c r="XCL50" s="134"/>
      <c r="XCM50" s="134"/>
      <c r="XCN50" s="134"/>
      <c r="XCO50" s="134"/>
      <c r="XCP50" s="134"/>
      <c r="XCQ50" s="134"/>
      <c r="XCR50" s="134"/>
      <c r="XCS50" s="134"/>
      <c r="XCT50" s="134"/>
      <c r="XCU50" s="134"/>
      <c r="XCV50" s="134"/>
      <c r="XCW50" s="134"/>
      <c r="XCX50" s="134"/>
      <c r="XCY50" s="134"/>
      <c r="XCZ50" s="134"/>
      <c r="XDA50" s="134"/>
      <c r="XDB50" s="134"/>
      <c r="XDC50" s="134"/>
      <c r="XDD50" s="134"/>
      <c r="XDE50" s="134"/>
      <c r="XDF50" s="134"/>
      <c r="XDG50" s="134"/>
      <c r="XDH50" s="134"/>
      <c r="XDI50" s="134"/>
      <c r="XDJ50" s="134"/>
      <c r="XDK50" s="134"/>
      <c r="XDL50" s="134"/>
      <c r="XDM50" s="134"/>
      <c r="XDN50" s="134"/>
      <c r="XDO50" s="134"/>
      <c r="XDP50" s="134"/>
      <c r="XDQ50" s="134"/>
      <c r="XDR50" s="134"/>
      <c r="XDS50" s="134"/>
      <c r="XDT50" s="134"/>
      <c r="XDU50" s="134"/>
      <c r="XDV50" s="134"/>
      <c r="XDW50" s="134"/>
      <c r="XDX50" s="134"/>
      <c r="XDY50" s="134"/>
      <c r="XDZ50" s="134"/>
      <c r="XEA50" s="134"/>
      <c r="XEB50" s="134"/>
      <c r="XEC50" s="134"/>
      <c r="XED50" s="134"/>
      <c r="XEE50" s="134"/>
      <c r="XEF50" s="134"/>
      <c r="XEG50" s="134"/>
      <c r="XEH50" s="134"/>
      <c r="XEI50" s="134"/>
      <c r="XEJ50" s="134"/>
      <c r="XEK50" s="134"/>
      <c r="XEL50" s="134"/>
      <c r="XEM50" s="134"/>
      <c r="XEN50" s="134"/>
      <c r="XEO50" s="134"/>
      <c r="XEP50" s="134"/>
      <c r="XEQ50" s="134"/>
      <c r="XER50" s="134"/>
      <c r="XES50" s="134"/>
      <c r="XET50" s="134"/>
      <c r="XEU50" s="134"/>
      <c r="XEV50" s="134"/>
      <c r="XEW50" s="134"/>
      <c r="XEX50" s="134"/>
      <c r="XEY50" s="134"/>
      <c r="XEZ50" s="134"/>
      <c r="XFA50" s="134"/>
      <c r="XFB50" s="134"/>
      <c r="XFC50" s="134"/>
      <c r="XFD50" s="134"/>
    </row>
    <row r="51" customHeight="1" spans="1:16384">
      <c r="A51" s="49" t="str">
        <f t="shared" si="38"/>
        <v>YU11</v>
      </c>
      <c r="B51" s="50">
        <f t="shared" si="10"/>
        <v>429.29</v>
      </c>
      <c r="C51" s="50">
        <f t="shared" si="11"/>
        <v>449.29</v>
      </c>
      <c r="D51" s="47">
        <f t="shared" si="12"/>
        <v>20</v>
      </c>
      <c r="E51" s="51">
        <f t="shared" si="13"/>
        <v>3.348</v>
      </c>
      <c r="F51" s="51">
        <f t="shared" si="14"/>
        <v>3.348</v>
      </c>
      <c r="G51" s="51">
        <f t="shared" si="15"/>
        <v>-4.252</v>
      </c>
      <c r="H51" s="51">
        <f t="shared" si="16"/>
        <v>-3.62343</v>
      </c>
      <c r="I51" s="51">
        <f t="shared" si="17"/>
        <v>7.6</v>
      </c>
      <c r="J51" s="48">
        <f t="shared" si="18"/>
        <v>6.97143</v>
      </c>
      <c r="K51" s="79">
        <f t="shared" si="19"/>
        <v>0.9</v>
      </c>
      <c r="L51" s="76">
        <f>LOOKUP(MAX(J51,I51),{0,3,4,5,6.5,7.5,9,10},{0.3,0.4,0.5,0.6,0.7,0.8,0.9})</f>
        <v>0.8</v>
      </c>
      <c r="M51" s="117">
        <f t="shared" si="20"/>
        <v>23.1448</v>
      </c>
      <c r="N51" s="117">
        <f t="shared" si="21"/>
        <v>22.8053</v>
      </c>
      <c r="O51" s="77">
        <f t="shared" si="22"/>
        <v>3.6258</v>
      </c>
      <c r="P51" s="78">
        <f t="shared" si="23"/>
        <v>3.09149</v>
      </c>
      <c r="Q51" s="81">
        <f t="shared" si="24"/>
        <v>1.0448</v>
      </c>
      <c r="R51" s="56">
        <f t="shared" si="25"/>
        <v>0.7053</v>
      </c>
      <c r="S51" s="116">
        <f t="shared" si="26"/>
        <v>1</v>
      </c>
      <c r="T51" s="114">
        <f t="shared" si="27"/>
        <v>2.80136</v>
      </c>
      <c r="U51" s="77">
        <f t="shared" si="28"/>
        <v>2.28832</v>
      </c>
      <c r="V51" s="80">
        <f t="shared" si="29"/>
        <v>0.45</v>
      </c>
      <c r="W51" s="117">
        <f t="shared" si="30"/>
        <v>0.45</v>
      </c>
      <c r="X51" s="118">
        <f t="shared" si="31"/>
        <v>0</v>
      </c>
      <c r="Y51" s="94">
        <f t="shared" si="32"/>
        <v>3.509112296</v>
      </c>
      <c r="Z51" s="94">
        <f t="shared" si="33"/>
        <v>0</v>
      </c>
      <c r="AA51" s="706">
        <f t="shared" si="34"/>
        <v>-0.8262</v>
      </c>
      <c r="AB51" s="707">
        <f t="shared" si="35"/>
        <v>-0.73194</v>
      </c>
      <c r="AC51" s="707">
        <f t="shared" si="36"/>
        <v>-2.26064</v>
      </c>
      <c r="AD51" s="706">
        <f t="shared" si="37"/>
        <v>-2.14511</v>
      </c>
      <c r="XFC51" s="8"/>
      <c r="XFD51" s="8"/>
    </row>
    <row r="52" customHeight="1" spans="1:16384">
      <c r="A52" s="49" t="str">
        <f t="shared" si="38"/>
        <v>YU12</v>
      </c>
      <c r="B52" s="50">
        <f t="shared" si="10"/>
        <v>449.32</v>
      </c>
      <c r="C52" s="50">
        <f t="shared" si="11"/>
        <v>469.32</v>
      </c>
      <c r="D52" s="47">
        <f t="shared" si="12"/>
        <v>20</v>
      </c>
      <c r="E52" s="51">
        <f t="shared" si="13"/>
        <v>3.348</v>
      </c>
      <c r="F52" s="51">
        <f t="shared" si="14"/>
        <v>3.348</v>
      </c>
      <c r="G52" s="51">
        <f t="shared" si="15"/>
        <v>-3.62249</v>
      </c>
      <c r="H52" s="51">
        <f t="shared" si="16"/>
        <v>-2.99392</v>
      </c>
      <c r="I52" s="51">
        <f t="shared" si="17"/>
        <v>6.97049</v>
      </c>
      <c r="J52" s="48">
        <f t="shared" si="18"/>
        <v>6.34192</v>
      </c>
      <c r="K52" s="79">
        <f t="shared" si="19"/>
        <v>0.7</v>
      </c>
      <c r="L52" s="82">
        <v>0.6</v>
      </c>
      <c r="M52" s="117">
        <f t="shared" si="20"/>
        <v>22.405</v>
      </c>
      <c r="N52" s="117">
        <f t="shared" si="21"/>
        <v>22.3</v>
      </c>
      <c r="O52" s="77">
        <f t="shared" si="22"/>
        <v>3.09082</v>
      </c>
      <c r="P52" s="78">
        <f t="shared" si="23"/>
        <v>2.73963</v>
      </c>
      <c r="Q52" s="81">
        <f t="shared" si="24"/>
        <v>0.705</v>
      </c>
      <c r="R52" s="56">
        <f t="shared" si="25"/>
        <v>0.6</v>
      </c>
      <c r="S52" s="116">
        <f t="shared" si="26"/>
        <v>1</v>
      </c>
      <c r="T52" s="114">
        <f t="shared" si="27"/>
        <v>2.28771</v>
      </c>
      <c r="U52" s="77">
        <f t="shared" si="28"/>
        <v>1.98769</v>
      </c>
      <c r="V52" s="80">
        <f t="shared" si="29"/>
        <v>0.45</v>
      </c>
      <c r="W52" s="117">
        <f t="shared" si="30"/>
        <v>0.45</v>
      </c>
      <c r="X52" s="118">
        <f t="shared" si="31"/>
        <v>0</v>
      </c>
      <c r="Y52" s="94">
        <f t="shared" si="32"/>
        <v>2.055233625</v>
      </c>
      <c r="Z52" s="94">
        <f t="shared" si="33"/>
        <v>0</v>
      </c>
      <c r="AA52" s="706">
        <f t="shared" si="34"/>
        <v>-0.73167</v>
      </c>
      <c r="AB52" s="707">
        <f t="shared" si="35"/>
        <v>-0.45429</v>
      </c>
      <c r="AC52" s="707">
        <f t="shared" si="36"/>
        <v>-2.14478</v>
      </c>
      <c r="AD52" s="706">
        <f t="shared" si="37"/>
        <v>-1.81623</v>
      </c>
      <c r="XFC52" s="8"/>
      <c r="XFD52" s="8"/>
    </row>
    <row r="53" customHeight="1" spans="1:16384">
      <c r="A53" s="49" t="str">
        <f t="shared" si="38"/>
        <v>YU13</v>
      </c>
      <c r="B53" s="50">
        <f t="shared" si="10"/>
        <v>469.35</v>
      </c>
      <c r="C53" s="50">
        <f t="shared" si="11"/>
        <v>489.35</v>
      </c>
      <c r="D53" s="47">
        <f t="shared" si="12"/>
        <v>20</v>
      </c>
      <c r="E53" s="51">
        <f t="shared" si="13"/>
        <v>3.348</v>
      </c>
      <c r="F53" s="51">
        <f t="shared" si="14"/>
        <v>3.348</v>
      </c>
      <c r="G53" s="51">
        <f t="shared" si="15"/>
        <v>-2.99298</v>
      </c>
      <c r="H53" s="51">
        <f t="shared" si="16"/>
        <v>-2.36441</v>
      </c>
      <c r="I53" s="51">
        <f t="shared" si="17"/>
        <v>6.34098</v>
      </c>
      <c r="J53" s="48">
        <f t="shared" si="18"/>
        <v>5.71241</v>
      </c>
      <c r="K53" s="79">
        <f t="shared" si="19"/>
        <v>0.7</v>
      </c>
      <c r="L53" s="76">
        <f>LOOKUP(MAX(J53,I53),{0,3,4,5,6.5,7.5,9,10},{0.3,0.4,0.5,0.6,0.7,0.8,0.9})</f>
        <v>0.6</v>
      </c>
      <c r="M53" s="117">
        <f t="shared" si="20"/>
        <v>22.3</v>
      </c>
      <c r="N53" s="117">
        <f t="shared" si="21"/>
        <v>22.3</v>
      </c>
      <c r="O53" s="77">
        <f t="shared" si="22"/>
        <v>2.73925</v>
      </c>
      <c r="P53" s="78">
        <f t="shared" si="23"/>
        <v>2.57327</v>
      </c>
      <c r="Q53" s="81">
        <f t="shared" si="24"/>
        <v>0.6</v>
      </c>
      <c r="R53" s="56">
        <f t="shared" si="25"/>
        <v>0.6</v>
      </c>
      <c r="S53" s="116">
        <f t="shared" si="26"/>
        <v>1</v>
      </c>
      <c r="T53" s="114">
        <f t="shared" si="27"/>
        <v>1.98741</v>
      </c>
      <c r="U53" s="77">
        <f t="shared" si="28"/>
        <v>1.90995</v>
      </c>
      <c r="V53" s="80">
        <f t="shared" si="29"/>
        <v>0.45</v>
      </c>
      <c r="W53" s="117">
        <f t="shared" si="30"/>
        <v>0.45</v>
      </c>
      <c r="X53" s="118">
        <f t="shared" si="31"/>
        <v>0</v>
      </c>
      <c r="Y53" s="94">
        <f t="shared" si="32"/>
        <v>1.593756</v>
      </c>
      <c r="Z53" s="94">
        <f t="shared" si="33"/>
        <v>0</v>
      </c>
      <c r="AA53" s="706">
        <f t="shared" si="34"/>
        <v>-0.45373</v>
      </c>
      <c r="AB53" s="707">
        <f t="shared" si="35"/>
        <v>0.00886</v>
      </c>
      <c r="AC53" s="707">
        <f t="shared" si="36"/>
        <v>-1.81557</v>
      </c>
      <c r="AD53" s="706">
        <f t="shared" si="37"/>
        <v>-1.26446</v>
      </c>
      <c r="XFC53" s="8"/>
      <c r="XFD53" s="8"/>
    </row>
    <row r="54" customHeight="1" spans="1:16384">
      <c r="A54" s="49" t="str">
        <f t="shared" si="38"/>
        <v>YU14</v>
      </c>
      <c r="B54" s="50">
        <f t="shared" si="10"/>
        <v>489.38</v>
      </c>
      <c r="C54" s="50">
        <f t="shared" si="11"/>
        <v>509.38</v>
      </c>
      <c r="D54" s="47">
        <f t="shared" si="12"/>
        <v>20</v>
      </c>
      <c r="E54" s="51">
        <f t="shared" si="13"/>
        <v>3.348</v>
      </c>
      <c r="F54" s="51">
        <f t="shared" si="14"/>
        <v>3.348</v>
      </c>
      <c r="G54" s="51">
        <f t="shared" si="15"/>
        <v>-2.36347</v>
      </c>
      <c r="H54" s="51">
        <f t="shared" si="16"/>
        <v>-1.80614</v>
      </c>
      <c r="I54" s="51">
        <f t="shared" si="17"/>
        <v>5.71147</v>
      </c>
      <c r="J54" s="48">
        <f t="shared" si="18"/>
        <v>5.15414</v>
      </c>
      <c r="K54" s="79">
        <f t="shared" si="19"/>
        <v>0.7</v>
      </c>
      <c r="L54" s="76">
        <f>LOOKUP(MAX(J54,I54),{0,3,4,5,6.5,7.5,9,10},{0.3,0.4,0.5,0.6,0.7,0.8,0.9})</f>
        <v>0.6</v>
      </c>
      <c r="M54" s="117">
        <f t="shared" si="20"/>
        <v>22.3</v>
      </c>
      <c r="N54" s="117">
        <f t="shared" si="21"/>
        <v>22.3</v>
      </c>
      <c r="O54" s="77">
        <f t="shared" si="22"/>
        <v>2.57308</v>
      </c>
      <c r="P54" s="78">
        <f t="shared" si="23"/>
        <v>2.51575</v>
      </c>
      <c r="Q54" s="81">
        <f t="shared" si="24"/>
        <v>0.6</v>
      </c>
      <c r="R54" s="56">
        <f t="shared" si="25"/>
        <v>0.6</v>
      </c>
      <c r="S54" s="116">
        <f t="shared" si="26"/>
        <v>1</v>
      </c>
      <c r="T54" s="114">
        <f t="shared" si="27"/>
        <v>1.91</v>
      </c>
      <c r="U54" s="77">
        <f t="shared" si="28"/>
        <v>2.10612</v>
      </c>
      <c r="V54" s="80">
        <f t="shared" si="29"/>
        <v>0.45</v>
      </c>
      <c r="W54" s="117">
        <f t="shared" si="30"/>
        <v>0.45</v>
      </c>
      <c r="X54" s="118">
        <f t="shared" si="31"/>
        <v>0</v>
      </c>
      <c r="Y54" s="94">
        <f t="shared" si="32"/>
        <v>1.526649</v>
      </c>
      <c r="Z54" s="94">
        <f t="shared" si="33"/>
        <v>0</v>
      </c>
      <c r="AA54" s="706">
        <f t="shared" si="34"/>
        <v>0.00961</v>
      </c>
      <c r="AB54" s="707">
        <f t="shared" si="35"/>
        <v>0.50961</v>
      </c>
      <c r="AC54" s="707">
        <f t="shared" si="36"/>
        <v>-1.26347</v>
      </c>
      <c r="AD54" s="706">
        <f t="shared" si="37"/>
        <v>-0.51002</v>
      </c>
      <c r="XFC54" s="8"/>
      <c r="XFD54" s="8"/>
    </row>
    <row r="55" customHeight="1" spans="1:16384">
      <c r="A55" s="49" t="str">
        <f t="shared" si="38"/>
        <v>YU15</v>
      </c>
      <c r="B55" s="50">
        <f t="shared" si="10"/>
        <v>509.41</v>
      </c>
      <c r="C55" s="50">
        <f t="shared" si="11"/>
        <v>529.41</v>
      </c>
      <c r="D55" s="47">
        <f t="shared" si="12"/>
        <v>19.9999999999999</v>
      </c>
      <c r="E55" s="51">
        <f t="shared" si="13"/>
        <v>3.348</v>
      </c>
      <c r="F55" s="51">
        <f t="shared" si="14"/>
        <v>3.348</v>
      </c>
      <c r="G55" s="51">
        <f t="shared" si="15"/>
        <v>-1.8053</v>
      </c>
      <c r="H55" s="51">
        <f t="shared" si="16"/>
        <v>-1.24798</v>
      </c>
      <c r="I55" s="51">
        <f t="shared" si="17"/>
        <v>5.1533</v>
      </c>
      <c r="J55" s="48">
        <f t="shared" si="18"/>
        <v>4.59598</v>
      </c>
      <c r="K55" s="79">
        <f t="shared" si="19"/>
        <v>0.7</v>
      </c>
      <c r="L55" s="76">
        <f>LOOKUP(MAX(J55,I55),{0,3,4,5,6.5,7.5,9,10},{0.3,0.4,0.5,0.6,0.7,0.8,0.9})</f>
        <v>0.6</v>
      </c>
      <c r="M55" s="117">
        <f t="shared" si="20"/>
        <v>22.3</v>
      </c>
      <c r="N55" s="117">
        <f t="shared" si="21"/>
        <v>22.3194</v>
      </c>
      <c r="O55" s="77">
        <f t="shared" si="22"/>
        <v>2.51566</v>
      </c>
      <c r="P55" s="78">
        <f t="shared" si="23"/>
        <v>2.45834</v>
      </c>
      <c r="Q55" s="81">
        <f t="shared" si="24"/>
        <v>0.6</v>
      </c>
      <c r="R55" s="56">
        <f t="shared" si="25"/>
        <v>0.6194</v>
      </c>
      <c r="S55" s="116">
        <f t="shared" si="26"/>
        <v>1</v>
      </c>
      <c r="T55" s="114">
        <f t="shared" si="27"/>
        <v>2.10647</v>
      </c>
      <c r="U55" s="77">
        <f t="shared" si="28"/>
        <v>2.33915</v>
      </c>
      <c r="V55" s="80">
        <f t="shared" si="29"/>
        <v>0.45</v>
      </c>
      <c r="W55" s="117">
        <f t="shared" si="30"/>
        <v>0.45</v>
      </c>
      <c r="X55" s="118">
        <f t="shared" si="31"/>
        <v>0</v>
      </c>
      <c r="Y55" s="94">
        <f t="shared" si="32"/>
        <v>1.4922</v>
      </c>
      <c r="Z55" s="94">
        <f t="shared" si="33"/>
        <v>0</v>
      </c>
      <c r="AA55" s="706">
        <f t="shared" si="34"/>
        <v>0.51036</v>
      </c>
      <c r="AB55" s="707">
        <f t="shared" si="35"/>
        <v>1.01036</v>
      </c>
      <c r="AC55" s="707">
        <f t="shared" si="36"/>
        <v>-0.50883</v>
      </c>
      <c r="AD55" s="706">
        <f t="shared" si="37"/>
        <v>0.28117</v>
      </c>
      <c r="XFC55" s="8"/>
      <c r="XFD55" s="8"/>
    </row>
    <row r="56" customHeight="1" spans="1:16384">
      <c r="A56" s="49" t="str">
        <f t="shared" si="38"/>
        <v>YU16</v>
      </c>
      <c r="B56" s="50">
        <f t="shared" si="10"/>
        <v>529.44</v>
      </c>
      <c r="C56" s="50">
        <f t="shared" si="11"/>
        <v>549.44</v>
      </c>
      <c r="D56" s="47">
        <f t="shared" si="12"/>
        <v>20</v>
      </c>
      <c r="E56" s="51">
        <f t="shared" si="13"/>
        <v>3.348</v>
      </c>
      <c r="F56" s="51">
        <f t="shared" si="14"/>
        <v>3.348</v>
      </c>
      <c r="G56" s="51">
        <f t="shared" si="15"/>
        <v>-1.24714</v>
      </c>
      <c r="H56" s="51">
        <f t="shared" si="16"/>
        <v>-0.68981</v>
      </c>
      <c r="I56" s="51">
        <f t="shared" si="17"/>
        <v>4.59514</v>
      </c>
      <c r="J56" s="48">
        <f t="shared" si="18"/>
        <v>4.03781</v>
      </c>
      <c r="K56" s="79">
        <f t="shared" si="19"/>
        <v>0.6</v>
      </c>
      <c r="L56" s="76">
        <f>LOOKUP(MAX(J56,I56),{0,3,4,5,6.5,7.5,9,10},{0.3,0.4,0.5,0.6,0.7,0.8,0.9})</f>
        <v>0.5</v>
      </c>
      <c r="M56" s="117">
        <f t="shared" si="20"/>
        <v>22.1195</v>
      </c>
      <c r="N56" s="117">
        <f t="shared" si="21"/>
        <v>22.2518</v>
      </c>
      <c r="O56" s="77">
        <f t="shared" si="22"/>
        <v>2.45825</v>
      </c>
      <c r="P56" s="78">
        <f t="shared" si="23"/>
        <v>2.57216</v>
      </c>
      <c r="Q56" s="81">
        <f t="shared" si="24"/>
        <v>0.6195</v>
      </c>
      <c r="R56" s="56">
        <f t="shared" si="25"/>
        <v>0.7518</v>
      </c>
      <c r="S56" s="116">
        <f t="shared" si="26"/>
        <v>1</v>
      </c>
      <c r="T56" s="114">
        <f t="shared" si="27"/>
        <v>2.33949</v>
      </c>
      <c r="U56" s="77">
        <f t="shared" si="28"/>
        <v>2.57216</v>
      </c>
      <c r="V56" s="80">
        <f t="shared" si="29"/>
        <v>0.45</v>
      </c>
      <c r="W56" s="117">
        <f t="shared" si="30"/>
        <v>0.45</v>
      </c>
      <c r="X56" s="118">
        <f t="shared" si="31"/>
        <v>0</v>
      </c>
      <c r="Y56" s="94">
        <f t="shared" si="32"/>
        <v>1.5581694975</v>
      </c>
      <c r="Z56" s="94">
        <f t="shared" si="33"/>
        <v>0</v>
      </c>
      <c r="AA56" s="706">
        <f t="shared" si="34"/>
        <v>1.01111</v>
      </c>
      <c r="AB56" s="707">
        <f t="shared" si="35"/>
        <v>1.51111</v>
      </c>
      <c r="AC56" s="707">
        <f t="shared" si="36"/>
        <v>0.28235</v>
      </c>
      <c r="AD56" s="706">
        <f t="shared" si="37"/>
        <v>1.07235</v>
      </c>
      <c r="XFC56" s="8"/>
      <c r="XFD56" s="8"/>
    </row>
    <row r="57" customHeight="1" spans="1:16384">
      <c r="A57" s="49" t="str">
        <f t="shared" si="38"/>
        <v>YU17</v>
      </c>
      <c r="B57" s="50">
        <f t="shared" si="10"/>
        <v>549.47</v>
      </c>
      <c r="C57" s="50">
        <f t="shared" si="11"/>
        <v>569.47</v>
      </c>
      <c r="D57" s="47">
        <f t="shared" si="12"/>
        <v>20</v>
      </c>
      <c r="E57" s="51">
        <f t="shared" si="13"/>
        <v>3.348</v>
      </c>
      <c r="F57" s="51">
        <f t="shared" si="14"/>
        <v>3.348</v>
      </c>
      <c r="G57" s="51">
        <f t="shared" si="15"/>
        <v>-0.68898</v>
      </c>
      <c r="H57" s="51">
        <f t="shared" si="16"/>
        <v>-0.13165</v>
      </c>
      <c r="I57" s="51">
        <f t="shared" si="17"/>
        <v>4.03698</v>
      </c>
      <c r="J57" s="48">
        <f t="shared" si="18"/>
        <v>3.47965</v>
      </c>
      <c r="K57" s="79">
        <f t="shared" si="19"/>
        <v>0.6</v>
      </c>
      <c r="L57" s="76">
        <f>LOOKUP(MAX(J57,I57),{0,3,4,5,6.5,7.5,9,10},{0.3,0.4,0.5,0.6,0.7,0.8,0.9})</f>
        <v>0.5</v>
      </c>
      <c r="M57" s="117">
        <f t="shared" si="20"/>
        <v>22.252</v>
      </c>
      <c r="N57" s="117">
        <f t="shared" si="21"/>
        <v>22.5092</v>
      </c>
      <c r="O57" s="77">
        <f t="shared" si="22"/>
        <v>2.57252</v>
      </c>
      <c r="P57" s="78">
        <f t="shared" si="23"/>
        <v>2.80298</v>
      </c>
      <c r="Q57" s="81">
        <f t="shared" si="24"/>
        <v>0.752</v>
      </c>
      <c r="R57" s="56">
        <f t="shared" si="25"/>
        <v>1.0092</v>
      </c>
      <c r="S57" s="116">
        <f t="shared" si="26"/>
        <v>1</v>
      </c>
      <c r="T57" s="114">
        <f t="shared" si="27"/>
        <v>2.57252</v>
      </c>
      <c r="U57" s="77">
        <f t="shared" si="28"/>
        <v>2.80298</v>
      </c>
      <c r="V57" s="80">
        <f t="shared" si="29"/>
        <v>0.45</v>
      </c>
      <c r="W57" s="117">
        <f t="shared" si="30"/>
        <v>0.45</v>
      </c>
      <c r="X57" s="118">
        <f t="shared" si="31"/>
        <v>0</v>
      </c>
      <c r="Y57" s="94">
        <f t="shared" si="32"/>
        <v>2.021188</v>
      </c>
      <c r="Z57" s="94">
        <f t="shared" si="33"/>
        <v>0</v>
      </c>
      <c r="AA57" s="706">
        <f t="shared" si="34"/>
        <v>1.51186</v>
      </c>
      <c r="AB57" s="707">
        <f t="shared" si="35"/>
        <v>2.01186</v>
      </c>
      <c r="AC57" s="707">
        <f t="shared" si="36"/>
        <v>1.07354</v>
      </c>
      <c r="AD57" s="706">
        <f t="shared" si="37"/>
        <v>1.86133</v>
      </c>
      <c r="XFC57" s="8"/>
      <c r="XFD57" s="8"/>
    </row>
    <row r="58" customHeight="1" spans="1:16384">
      <c r="A58" s="49" t="str">
        <f t="shared" si="38"/>
        <v>YU18</v>
      </c>
      <c r="B58" s="50">
        <f t="shared" si="10"/>
        <v>569.5</v>
      </c>
      <c r="C58" s="50">
        <f t="shared" si="11"/>
        <v>589.5</v>
      </c>
      <c r="D58" s="47">
        <f t="shared" si="12"/>
        <v>20</v>
      </c>
      <c r="E58" s="51">
        <f t="shared" si="13"/>
        <v>3.348</v>
      </c>
      <c r="F58" s="51">
        <f t="shared" si="14"/>
        <v>3.348</v>
      </c>
      <c r="G58" s="51">
        <f t="shared" si="15"/>
        <v>-0.13081</v>
      </c>
      <c r="H58" s="51">
        <f t="shared" si="16"/>
        <v>0.42651</v>
      </c>
      <c r="I58" s="51">
        <f t="shared" si="17"/>
        <v>3.47881</v>
      </c>
      <c r="J58" s="48">
        <f t="shared" si="18"/>
        <v>2.92149</v>
      </c>
      <c r="K58" s="79">
        <f t="shared" si="19"/>
        <v>0.5</v>
      </c>
      <c r="L58" s="76">
        <f>LOOKUP(MAX(J58,I58),{0,3,4,5,6.5,7.5,9,10},{0.3,0.4,0.5,0.6,0.7,0.8,0.9})</f>
        <v>0.4</v>
      </c>
      <c r="M58" s="117">
        <f t="shared" si="20"/>
        <v>22.3097</v>
      </c>
      <c r="N58" s="117">
        <f t="shared" si="21"/>
        <v>22.6575</v>
      </c>
      <c r="O58" s="77">
        <f t="shared" si="22"/>
        <v>2.80328</v>
      </c>
      <c r="P58" s="78">
        <f t="shared" si="23"/>
        <v>2.89319</v>
      </c>
      <c r="Q58" s="81">
        <f t="shared" si="24"/>
        <v>1.0097</v>
      </c>
      <c r="R58" s="56">
        <f t="shared" si="25"/>
        <v>1.3575</v>
      </c>
      <c r="S58" s="116">
        <f t="shared" si="26"/>
        <v>1</v>
      </c>
      <c r="T58" s="114">
        <f t="shared" si="27"/>
        <v>2.80328</v>
      </c>
      <c r="U58" s="77">
        <f t="shared" si="28"/>
        <v>2.89319</v>
      </c>
      <c r="V58" s="80">
        <f t="shared" si="29"/>
        <v>0.45</v>
      </c>
      <c r="W58" s="117">
        <f t="shared" si="30"/>
        <v>0.45</v>
      </c>
      <c r="X58" s="118">
        <f t="shared" si="31"/>
        <v>0</v>
      </c>
      <c r="Y58" s="94">
        <f t="shared" si="32"/>
        <v>2.8758628795</v>
      </c>
      <c r="Z58" s="94">
        <f t="shared" si="33"/>
        <v>0</v>
      </c>
      <c r="AA58" s="706">
        <f t="shared" si="34"/>
        <v>2.01261</v>
      </c>
      <c r="AB58" s="707">
        <f t="shared" si="35"/>
        <v>2.51261</v>
      </c>
      <c r="AC58" s="707">
        <f t="shared" si="36"/>
        <v>1.86247</v>
      </c>
      <c r="AD58" s="706">
        <f t="shared" si="37"/>
        <v>2.5097</v>
      </c>
      <c r="XFC58" s="8"/>
      <c r="XFD58" s="8"/>
    </row>
    <row r="59" customHeight="1" spans="1:16384">
      <c r="A59" s="49" t="str">
        <f t="shared" si="38"/>
        <v>YU19</v>
      </c>
      <c r="B59" s="50">
        <f t="shared" si="10"/>
        <v>589.53</v>
      </c>
      <c r="C59" s="50">
        <f t="shared" si="11"/>
        <v>605.0005</v>
      </c>
      <c r="D59" s="47">
        <f t="shared" si="12"/>
        <v>15.4705</v>
      </c>
      <c r="E59" s="51">
        <f t="shared" si="13"/>
        <v>3.348</v>
      </c>
      <c r="F59" s="51">
        <f t="shared" si="14"/>
        <v>3.348</v>
      </c>
      <c r="G59" s="51">
        <f t="shared" si="15"/>
        <v>0.42735</v>
      </c>
      <c r="H59" s="51">
        <f t="shared" si="16"/>
        <v>0.85846</v>
      </c>
      <c r="I59" s="51">
        <f t="shared" si="17"/>
        <v>2.92065</v>
      </c>
      <c r="J59" s="48">
        <f t="shared" si="18"/>
        <v>2.48954</v>
      </c>
      <c r="K59" s="79">
        <f t="shared" si="19"/>
        <v>0.4</v>
      </c>
      <c r="L59" s="76">
        <f>LOOKUP(MAX(J59,I59),{0,3,4,5,6.5,7.5,9,10},{0.3,0.4,0.5,0.6,0.7,0.8,0.9})</f>
        <v>0.3</v>
      </c>
      <c r="M59" s="117">
        <f t="shared" si="20"/>
        <v>22.458</v>
      </c>
      <c r="N59" s="117">
        <f t="shared" si="21"/>
        <v>22.6629</v>
      </c>
      <c r="O59" s="77">
        <f t="shared" si="22"/>
        <v>2.89315</v>
      </c>
      <c r="P59" s="78">
        <f t="shared" si="23"/>
        <v>2.81</v>
      </c>
      <c r="Q59" s="81">
        <f t="shared" si="24"/>
        <v>1.358</v>
      </c>
      <c r="R59" s="56">
        <f t="shared" si="25"/>
        <v>1.5629</v>
      </c>
      <c r="S59" s="116">
        <f t="shared" si="26"/>
        <v>1</v>
      </c>
      <c r="T59" s="114">
        <f t="shared" si="27"/>
        <v>2.89315</v>
      </c>
      <c r="U59" s="77">
        <f t="shared" si="28"/>
        <v>2.81</v>
      </c>
      <c r="V59" s="80">
        <f t="shared" si="29"/>
        <v>0.45</v>
      </c>
      <c r="W59" s="117">
        <f t="shared" si="30"/>
        <v>0.45</v>
      </c>
      <c r="X59" s="118">
        <f t="shared" si="31"/>
        <v>0</v>
      </c>
      <c r="Y59" s="94">
        <f t="shared" si="32"/>
        <v>3.87243885</v>
      </c>
      <c r="Z59" s="94">
        <f t="shared" si="33"/>
        <v>0</v>
      </c>
      <c r="AA59" s="706">
        <f t="shared" si="34"/>
        <v>2.51336</v>
      </c>
      <c r="AB59" s="707">
        <f t="shared" si="35"/>
        <v>2.85846</v>
      </c>
      <c r="AC59" s="707">
        <f t="shared" si="36"/>
        <v>2.5105</v>
      </c>
      <c r="AD59" s="706">
        <f t="shared" si="37"/>
        <v>2.85846</v>
      </c>
      <c r="XFC59" s="8"/>
      <c r="XFD59" s="8"/>
    </row>
    <row r="60" s="13" customFormat="1" customHeight="1" spans="1:16384">
      <c r="A60" s="52" t="str">
        <f t="shared" si="38"/>
        <v>东U10</v>
      </c>
      <c r="B60" s="53">
        <f t="shared" si="10"/>
        <v>594.2491</v>
      </c>
      <c r="C60" s="53">
        <f t="shared" si="11"/>
        <v>614.2491</v>
      </c>
      <c r="D60" s="54">
        <f t="shared" si="12"/>
        <v>20</v>
      </c>
      <c r="E60" s="55">
        <f t="shared" si="13"/>
        <v>3.914</v>
      </c>
      <c r="F60" s="55">
        <f t="shared" si="14"/>
        <v>3.914</v>
      </c>
      <c r="G60" s="55">
        <f t="shared" si="15"/>
        <v>2.27743</v>
      </c>
      <c r="H60" s="55">
        <f t="shared" si="16"/>
        <v>2.65934</v>
      </c>
      <c r="I60" s="55">
        <f t="shared" si="17"/>
        <v>1.63657</v>
      </c>
      <c r="J60" s="55">
        <f t="shared" si="18"/>
        <v>1.25466</v>
      </c>
      <c r="K60" s="82">
        <f t="shared" si="19"/>
        <v>0.4</v>
      </c>
      <c r="L60" s="82">
        <f>LOOKUP(MAX(J60,I60),{0,3.5,4,5,6.5,7.5,9,10},{0.3,0.4,0.5,0.6,0.7,0.8,0.9})</f>
        <v>0.3</v>
      </c>
      <c r="M60" s="82">
        <f t="shared" si="20"/>
        <v>8.6</v>
      </c>
      <c r="N60" s="82">
        <f t="shared" si="21"/>
        <v>8.6</v>
      </c>
      <c r="O60" s="83">
        <f t="shared" ref="O60:O72" si="39">K24-I24+0.2</f>
        <v>1.12115</v>
      </c>
      <c r="P60" s="84">
        <f t="shared" ref="P60:P72" si="40">L24-J24+0.2</f>
        <v>1.21711</v>
      </c>
      <c r="Q60" s="84">
        <f t="shared" si="24"/>
        <v>1.75</v>
      </c>
      <c r="R60" s="54">
        <f t="shared" si="25"/>
        <v>1.75</v>
      </c>
      <c r="S60" s="119">
        <f t="shared" si="26"/>
        <v>1</v>
      </c>
      <c r="T60" s="120">
        <f t="shared" ref="T60:T72" si="41">P24-I24+1</f>
        <v>1.89652</v>
      </c>
      <c r="U60" s="83">
        <f t="shared" ref="U60:U72" si="42">Q24-J24</f>
        <v>1.01711</v>
      </c>
      <c r="V60" s="83">
        <f t="shared" si="29"/>
        <v>0.45</v>
      </c>
      <c r="W60" s="120">
        <f t="shared" si="30"/>
        <v>0.45</v>
      </c>
      <c r="X60" s="121">
        <f t="shared" si="31"/>
        <v>0</v>
      </c>
      <c r="Y60" s="136">
        <f t="shared" si="32"/>
        <v>2.0459775</v>
      </c>
      <c r="Z60" s="136">
        <f t="shared" si="33"/>
        <v>0</v>
      </c>
      <c r="AA60" s="708">
        <f t="shared" si="34"/>
        <v>3.19858</v>
      </c>
      <c r="AB60" s="709">
        <f t="shared" si="35"/>
        <v>3.67645</v>
      </c>
      <c r="AC60" s="709">
        <f t="shared" si="36"/>
        <v>3.17395</v>
      </c>
      <c r="AD60" s="708">
        <f t="shared" si="37"/>
        <v>3.67645</v>
      </c>
      <c r="AE60" s="137"/>
      <c r="AF60" s="137"/>
      <c r="AG60" s="137"/>
      <c r="AH60" s="137"/>
      <c r="AI60" s="137"/>
      <c r="AJ60" s="137"/>
      <c r="AK60" s="137"/>
      <c r="AL60" s="137"/>
      <c r="AM60" s="137"/>
      <c r="AN60" s="137"/>
      <c r="AO60" s="137"/>
      <c r="AP60" s="137"/>
      <c r="AQ60" s="137"/>
      <c r="AR60" s="137"/>
      <c r="AS60" s="137"/>
      <c r="AT60" s="137"/>
      <c r="AU60" s="137"/>
      <c r="AV60" s="137"/>
      <c r="AW60" s="137"/>
      <c r="AX60" s="137"/>
      <c r="AY60" s="137"/>
      <c r="AZ60" s="137"/>
      <c r="BA60" s="137"/>
      <c r="BB60" s="137"/>
      <c r="BC60" s="137"/>
      <c r="BD60" s="137"/>
      <c r="BE60" s="137"/>
      <c r="BF60" s="137"/>
      <c r="BG60" s="137"/>
      <c r="BH60" s="137"/>
      <c r="BI60" s="137"/>
      <c r="BJ60" s="137"/>
      <c r="BK60" s="137"/>
      <c r="BL60" s="137"/>
      <c r="BM60" s="137"/>
      <c r="BN60" s="137"/>
      <c r="BO60" s="137"/>
      <c r="BP60" s="137"/>
      <c r="BQ60" s="137"/>
      <c r="BR60" s="137"/>
      <c r="BS60" s="137"/>
      <c r="BT60" s="137"/>
      <c r="BU60" s="137"/>
      <c r="BV60" s="137"/>
      <c r="BW60" s="137"/>
      <c r="BX60" s="137"/>
      <c r="BY60" s="137"/>
      <c r="BZ60" s="137"/>
      <c r="CA60" s="137"/>
      <c r="CB60" s="137"/>
      <c r="CC60" s="137"/>
      <c r="CD60" s="137"/>
      <c r="CE60" s="137"/>
      <c r="CF60" s="137"/>
      <c r="CG60" s="137"/>
      <c r="CH60" s="137"/>
      <c r="CI60" s="137"/>
      <c r="CJ60" s="137"/>
      <c r="CK60" s="137"/>
      <c r="CL60" s="137"/>
      <c r="CM60" s="137"/>
      <c r="CN60" s="137"/>
      <c r="CO60" s="137"/>
      <c r="CP60" s="137"/>
      <c r="CQ60" s="137"/>
      <c r="CR60" s="137"/>
      <c r="CS60" s="137"/>
      <c r="CT60" s="137"/>
      <c r="CU60" s="137"/>
      <c r="CV60" s="137"/>
      <c r="CW60" s="137"/>
      <c r="CX60" s="137"/>
      <c r="CY60" s="137"/>
      <c r="CZ60" s="137"/>
      <c r="DA60" s="137"/>
      <c r="DB60" s="137"/>
      <c r="DC60" s="137"/>
      <c r="DD60" s="137"/>
      <c r="DE60" s="137"/>
      <c r="DF60" s="137"/>
      <c r="DG60" s="137"/>
      <c r="DH60" s="137"/>
      <c r="DI60" s="137"/>
      <c r="DJ60" s="137"/>
      <c r="DK60" s="137"/>
      <c r="DL60" s="137"/>
      <c r="DM60" s="137"/>
      <c r="DN60" s="137"/>
      <c r="DO60" s="137"/>
      <c r="DP60" s="137"/>
      <c r="DQ60" s="137"/>
      <c r="DR60" s="137"/>
      <c r="DS60" s="137"/>
      <c r="DT60" s="137"/>
      <c r="DU60" s="137"/>
      <c r="DV60" s="137"/>
      <c r="DW60" s="137"/>
      <c r="DX60" s="137"/>
      <c r="DY60" s="137"/>
      <c r="DZ60" s="137"/>
      <c r="EA60" s="137"/>
      <c r="EB60" s="137"/>
      <c r="EC60" s="137"/>
      <c r="ED60" s="137"/>
      <c r="EE60" s="137"/>
      <c r="EF60" s="137"/>
      <c r="EG60" s="137"/>
      <c r="EH60" s="137"/>
      <c r="EI60" s="137"/>
      <c r="EJ60" s="137"/>
      <c r="EK60" s="137"/>
      <c r="EL60" s="137"/>
      <c r="EM60" s="137"/>
      <c r="EN60" s="137"/>
      <c r="EO60" s="137"/>
      <c r="EP60" s="137"/>
      <c r="EQ60" s="137"/>
      <c r="ER60" s="137"/>
      <c r="ES60" s="137"/>
      <c r="ET60" s="137"/>
      <c r="EU60" s="137"/>
      <c r="EV60" s="137"/>
      <c r="EW60" s="137"/>
      <c r="EX60" s="137"/>
      <c r="EY60" s="137"/>
      <c r="EZ60" s="137"/>
      <c r="FA60" s="137"/>
      <c r="FB60" s="137"/>
      <c r="FC60" s="137"/>
      <c r="FD60" s="137"/>
      <c r="FE60" s="137"/>
      <c r="FF60" s="137"/>
      <c r="FG60" s="137"/>
      <c r="FH60" s="137"/>
      <c r="FI60" s="137"/>
      <c r="FJ60" s="137"/>
      <c r="FK60" s="137"/>
      <c r="FL60" s="137"/>
      <c r="FM60" s="137"/>
      <c r="FN60" s="137"/>
      <c r="FO60" s="137"/>
      <c r="FP60" s="137"/>
      <c r="FQ60" s="137"/>
      <c r="FR60" s="137"/>
      <c r="FS60" s="137"/>
      <c r="FT60" s="137"/>
      <c r="FU60" s="137"/>
      <c r="FV60" s="137"/>
      <c r="FW60" s="137"/>
      <c r="FX60" s="137"/>
      <c r="FY60" s="137"/>
      <c r="FZ60" s="137"/>
      <c r="GA60" s="137"/>
      <c r="GB60" s="137"/>
      <c r="GC60" s="137"/>
      <c r="GD60" s="137"/>
      <c r="GE60" s="137"/>
      <c r="GF60" s="137"/>
      <c r="GG60" s="137"/>
      <c r="GH60" s="137"/>
      <c r="GI60" s="137"/>
      <c r="GJ60" s="137"/>
      <c r="GK60" s="137"/>
      <c r="GL60" s="137"/>
      <c r="GM60" s="137"/>
      <c r="GN60" s="137"/>
      <c r="GO60" s="137"/>
      <c r="GP60" s="137"/>
      <c r="GQ60" s="137"/>
      <c r="GR60" s="137"/>
      <c r="GS60" s="137"/>
      <c r="GT60" s="137"/>
      <c r="GU60" s="137"/>
      <c r="GV60" s="137"/>
      <c r="GW60" s="137"/>
      <c r="GX60" s="137"/>
      <c r="GY60" s="137"/>
      <c r="GZ60" s="137"/>
      <c r="HA60" s="137"/>
      <c r="HB60" s="137"/>
      <c r="HC60" s="137"/>
      <c r="HD60" s="137"/>
      <c r="HE60" s="137"/>
      <c r="HF60" s="137"/>
      <c r="HG60" s="137"/>
      <c r="HH60" s="137"/>
      <c r="HI60" s="137"/>
      <c r="HJ60" s="137"/>
      <c r="HK60" s="137"/>
      <c r="HL60" s="137"/>
      <c r="HM60" s="137"/>
      <c r="HN60" s="137"/>
      <c r="HO60" s="137"/>
      <c r="HP60" s="137"/>
      <c r="HQ60" s="137"/>
      <c r="HR60" s="137"/>
      <c r="HS60" s="137"/>
      <c r="HT60" s="137"/>
      <c r="HU60" s="137"/>
      <c r="HV60" s="137"/>
      <c r="HW60" s="137"/>
      <c r="HX60" s="137"/>
      <c r="HY60" s="137"/>
      <c r="HZ60" s="137"/>
      <c r="IA60" s="137"/>
      <c r="IB60" s="137"/>
      <c r="IC60" s="137"/>
      <c r="ID60" s="137"/>
      <c r="IE60" s="137"/>
      <c r="IF60" s="137"/>
      <c r="IG60" s="137"/>
      <c r="IH60" s="137"/>
      <c r="II60" s="137"/>
      <c r="IJ60" s="137"/>
      <c r="IK60" s="137"/>
      <c r="IL60" s="137"/>
      <c r="IM60" s="137"/>
      <c r="IN60" s="137"/>
      <c r="IO60" s="137"/>
      <c r="IP60" s="137"/>
      <c r="IQ60" s="137"/>
      <c r="IR60" s="137"/>
      <c r="IS60" s="137"/>
      <c r="IT60" s="137"/>
      <c r="IU60" s="137"/>
      <c r="IV60" s="137"/>
      <c r="IW60" s="137"/>
      <c r="IX60" s="137"/>
      <c r="IY60" s="137"/>
      <c r="IZ60" s="137"/>
      <c r="JA60" s="137"/>
      <c r="JB60" s="137"/>
      <c r="JC60" s="137"/>
      <c r="JD60" s="137"/>
      <c r="JE60" s="137"/>
      <c r="JF60" s="137"/>
      <c r="JG60" s="137"/>
      <c r="JH60" s="137"/>
      <c r="JI60" s="137"/>
      <c r="JJ60" s="137"/>
      <c r="JK60" s="137"/>
      <c r="JL60" s="137"/>
      <c r="JM60" s="137"/>
      <c r="JN60" s="137"/>
      <c r="JO60" s="137"/>
      <c r="JP60" s="137"/>
      <c r="JQ60" s="137"/>
      <c r="JR60" s="137"/>
      <c r="JS60" s="137"/>
      <c r="JT60" s="137"/>
      <c r="JU60" s="137"/>
      <c r="JV60" s="137"/>
      <c r="JW60" s="137"/>
      <c r="JX60" s="137"/>
      <c r="JY60" s="137"/>
      <c r="JZ60" s="137"/>
      <c r="KA60" s="137"/>
      <c r="KB60" s="137"/>
      <c r="KC60" s="137"/>
      <c r="KD60" s="137"/>
      <c r="KE60" s="137"/>
      <c r="KF60" s="137"/>
      <c r="KG60" s="137"/>
      <c r="KH60" s="137"/>
      <c r="KI60" s="137"/>
      <c r="KJ60" s="137"/>
      <c r="KK60" s="137"/>
      <c r="KL60" s="137"/>
      <c r="KM60" s="137"/>
      <c r="KN60" s="137"/>
      <c r="KO60" s="137"/>
      <c r="KP60" s="137"/>
      <c r="KQ60" s="137"/>
      <c r="KR60" s="137"/>
      <c r="KS60" s="137"/>
      <c r="KT60" s="137"/>
      <c r="KU60" s="137"/>
      <c r="KV60" s="137"/>
      <c r="KW60" s="137"/>
      <c r="KX60" s="137"/>
      <c r="KY60" s="137"/>
      <c r="KZ60" s="137"/>
      <c r="LA60" s="137"/>
      <c r="LB60" s="137"/>
      <c r="LC60" s="137"/>
      <c r="LD60" s="137"/>
      <c r="LE60" s="137"/>
      <c r="LF60" s="137"/>
      <c r="LG60" s="137"/>
      <c r="LH60" s="137"/>
      <c r="LI60" s="137"/>
      <c r="LJ60" s="137"/>
      <c r="LK60" s="137"/>
      <c r="LL60" s="137"/>
      <c r="LM60" s="137"/>
      <c r="LN60" s="137"/>
      <c r="LO60" s="137"/>
      <c r="LP60" s="137"/>
      <c r="LQ60" s="137"/>
      <c r="LR60" s="137"/>
      <c r="LS60" s="137"/>
      <c r="LT60" s="137"/>
      <c r="LU60" s="137"/>
      <c r="LV60" s="137"/>
      <c r="LW60" s="137"/>
      <c r="LX60" s="137"/>
      <c r="LY60" s="137"/>
      <c r="LZ60" s="137"/>
      <c r="MA60" s="137"/>
      <c r="MB60" s="137"/>
      <c r="MC60" s="137"/>
      <c r="MD60" s="137"/>
      <c r="ME60" s="137"/>
      <c r="MF60" s="137"/>
      <c r="MG60" s="137"/>
      <c r="MH60" s="137"/>
      <c r="MI60" s="137"/>
      <c r="MJ60" s="137"/>
      <c r="MK60" s="137"/>
      <c r="ML60" s="137"/>
      <c r="MM60" s="137"/>
      <c r="MN60" s="137"/>
      <c r="MO60" s="137"/>
      <c r="MP60" s="137"/>
      <c r="MQ60" s="137"/>
      <c r="MR60" s="137"/>
      <c r="MS60" s="137"/>
      <c r="MT60" s="137"/>
      <c r="MU60" s="137"/>
      <c r="MV60" s="137"/>
      <c r="MW60" s="137"/>
      <c r="MX60" s="137"/>
      <c r="MY60" s="137"/>
      <c r="MZ60" s="137"/>
      <c r="NA60" s="137"/>
      <c r="NB60" s="137"/>
      <c r="NC60" s="137"/>
      <c r="ND60" s="137"/>
      <c r="NE60" s="137"/>
      <c r="NF60" s="137"/>
      <c r="NG60" s="137"/>
      <c r="NH60" s="137"/>
      <c r="NI60" s="137"/>
      <c r="NJ60" s="137"/>
      <c r="NK60" s="137"/>
      <c r="NL60" s="137"/>
      <c r="NM60" s="137"/>
      <c r="NN60" s="137"/>
      <c r="NO60" s="137"/>
      <c r="NP60" s="137"/>
      <c r="NQ60" s="137"/>
      <c r="NR60" s="137"/>
      <c r="NS60" s="137"/>
      <c r="NT60" s="137"/>
      <c r="NU60" s="137"/>
      <c r="NV60" s="137"/>
      <c r="NW60" s="137"/>
      <c r="NX60" s="137"/>
      <c r="NY60" s="137"/>
      <c r="NZ60" s="137"/>
      <c r="OA60" s="137"/>
      <c r="OB60" s="137"/>
      <c r="OC60" s="137"/>
      <c r="OD60" s="137"/>
      <c r="OE60" s="137"/>
      <c r="OF60" s="137"/>
      <c r="OG60" s="137"/>
      <c r="OH60" s="137"/>
      <c r="OI60" s="137"/>
      <c r="OJ60" s="137"/>
      <c r="OK60" s="137"/>
      <c r="OL60" s="137"/>
      <c r="OM60" s="137"/>
      <c r="ON60" s="137"/>
      <c r="OO60" s="137"/>
      <c r="OP60" s="137"/>
      <c r="OQ60" s="137"/>
      <c r="OR60" s="137"/>
      <c r="OS60" s="137"/>
      <c r="OT60" s="137"/>
      <c r="OU60" s="137"/>
      <c r="OV60" s="137"/>
      <c r="OW60" s="137"/>
      <c r="OX60" s="137"/>
      <c r="OY60" s="137"/>
      <c r="OZ60" s="137"/>
      <c r="PA60" s="137"/>
      <c r="PB60" s="137"/>
      <c r="PC60" s="137"/>
      <c r="PD60" s="137"/>
      <c r="PE60" s="137"/>
      <c r="PF60" s="137"/>
      <c r="PG60" s="137"/>
      <c r="PH60" s="137"/>
      <c r="PI60" s="137"/>
      <c r="PJ60" s="137"/>
      <c r="PK60" s="137"/>
      <c r="PL60" s="137"/>
      <c r="PM60" s="137"/>
      <c r="PN60" s="137"/>
      <c r="PO60" s="137"/>
      <c r="PP60" s="137"/>
      <c r="PQ60" s="137"/>
      <c r="PR60" s="137"/>
      <c r="PS60" s="137"/>
      <c r="PT60" s="137"/>
      <c r="PU60" s="137"/>
      <c r="PV60" s="137"/>
      <c r="PW60" s="137"/>
      <c r="PX60" s="137"/>
      <c r="PY60" s="137"/>
      <c r="PZ60" s="137"/>
      <c r="QA60" s="137"/>
      <c r="QB60" s="137"/>
      <c r="QC60" s="137"/>
      <c r="QD60" s="137"/>
      <c r="QE60" s="137"/>
      <c r="QF60" s="137"/>
      <c r="QG60" s="137"/>
      <c r="QH60" s="137"/>
      <c r="QI60" s="137"/>
      <c r="QJ60" s="137"/>
      <c r="QK60" s="137"/>
      <c r="QL60" s="137"/>
      <c r="QM60" s="137"/>
      <c r="QN60" s="137"/>
      <c r="QO60" s="137"/>
      <c r="QP60" s="137"/>
      <c r="QQ60" s="137"/>
      <c r="QR60" s="137"/>
      <c r="QS60" s="137"/>
      <c r="QT60" s="137"/>
      <c r="QU60" s="137"/>
      <c r="QV60" s="137"/>
      <c r="QW60" s="137"/>
      <c r="QX60" s="137"/>
      <c r="QY60" s="137"/>
      <c r="QZ60" s="137"/>
      <c r="RA60" s="137"/>
      <c r="RB60" s="137"/>
      <c r="RC60" s="137"/>
      <c r="RD60" s="137"/>
      <c r="RE60" s="137"/>
      <c r="RF60" s="137"/>
      <c r="RG60" s="137"/>
      <c r="RH60" s="137"/>
      <c r="RI60" s="137"/>
      <c r="RJ60" s="137"/>
      <c r="RK60" s="137"/>
      <c r="RL60" s="137"/>
      <c r="RM60" s="137"/>
      <c r="RN60" s="137"/>
      <c r="RO60" s="137"/>
      <c r="RP60" s="137"/>
      <c r="RQ60" s="137"/>
      <c r="RR60" s="137"/>
      <c r="RS60" s="137"/>
      <c r="RT60" s="137"/>
      <c r="RU60" s="137"/>
      <c r="RV60" s="137"/>
      <c r="RW60" s="137"/>
      <c r="RX60" s="137"/>
      <c r="RY60" s="137"/>
      <c r="RZ60" s="137"/>
      <c r="SA60" s="137"/>
      <c r="SB60" s="137"/>
      <c r="SC60" s="137"/>
      <c r="SD60" s="137"/>
      <c r="SE60" s="137"/>
      <c r="SF60" s="137"/>
      <c r="SG60" s="137"/>
      <c r="SH60" s="137"/>
      <c r="SI60" s="137"/>
      <c r="SJ60" s="137"/>
      <c r="SK60" s="137"/>
      <c r="SL60" s="137"/>
      <c r="SM60" s="137"/>
      <c r="SN60" s="137"/>
      <c r="SO60" s="137"/>
      <c r="SP60" s="137"/>
      <c r="SQ60" s="137"/>
      <c r="SR60" s="137"/>
      <c r="SS60" s="137"/>
      <c r="ST60" s="137"/>
      <c r="SU60" s="137"/>
      <c r="SV60" s="137"/>
      <c r="SW60" s="137"/>
      <c r="SX60" s="137"/>
      <c r="SY60" s="137"/>
      <c r="SZ60" s="137"/>
      <c r="TA60" s="137"/>
      <c r="TB60" s="137"/>
      <c r="TC60" s="137"/>
      <c r="TD60" s="137"/>
      <c r="TE60" s="137"/>
      <c r="TF60" s="137"/>
      <c r="TG60" s="137"/>
      <c r="TH60" s="137"/>
      <c r="TI60" s="137"/>
      <c r="TJ60" s="137"/>
      <c r="TK60" s="137"/>
      <c r="TL60" s="137"/>
      <c r="TM60" s="137"/>
      <c r="TN60" s="137"/>
      <c r="TO60" s="137"/>
      <c r="TP60" s="137"/>
      <c r="TQ60" s="137"/>
      <c r="TR60" s="137"/>
      <c r="TS60" s="137"/>
      <c r="TT60" s="137"/>
      <c r="TU60" s="137"/>
      <c r="TV60" s="137"/>
      <c r="TW60" s="137"/>
      <c r="TX60" s="137"/>
      <c r="TY60" s="137"/>
      <c r="TZ60" s="137"/>
      <c r="UA60" s="137"/>
      <c r="UB60" s="137"/>
      <c r="UC60" s="137"/>
      <c r="UD60" s="137"/>
      <c r="UE60" s="137"/>
      <c r="UF60" s="137"/>
      <c r="UG60" s="137"/>
      <c r="UH60" s="137"/>
      <c r="UI60" s="137"/>
      <c r="UJ60" s="137"/>
      <c r="UK60" s="137"/>
      <c r="UL60" s="137"/>
      <c r="UM60" s="137"/>
      <c r="UN60" s="137"/>
      <c r="UO60" s="137"/>
      <c r="UP60" s="137"/>
      <c r="UQ60" s="137"/>
      <c r="UR60" s="137"/>
      <c r="US60" s="137"/>
      <c r="UT60" s="137"/>
      <c r="UU60" s="137"/>
      <c r="UV60" s="137"/>
      <c r="UW60" s="137"/>
      <c r="UX60" s="137"/>
      <c r="UY60" s="137"/>
      <c r="UZ60" s="137"/>
      <c r="VA60" s="137"/>
      <c r="VB60" s="137"/>
      <c r="VC60" s="137"/>
      <c r="VD60" s="137"/>
      <c r="VE60" s="137"/>
      <c r="VF60" s="137"/>
      <c r="VG60" s="137"/>
      <c r="VH60" s="137"/>
      <c r="VI60" s="137"/>
      <c r="VJ60" s="137"/>
      <c r="VK60" s="137"/>
      <c r="VL60" s="137"/>
      <c r="VM60" s="137"/>
      <c r="VN60" s="137"/>
      <c r="VO60" s="137"/>
      <c r="VP60" s="137"/>
      <c r="VQ60" s="137"/>
      <c r="VR60" s="137"/>
      <c r="VS60" s="137"/>
      <c r="VT60" s="137"/>
      <c r="VU60" s="137"/>
      <c r="VV60" s="137"/>
      <c r="VW60" s="137"/>
      <c r="VX60" s="137"/>
      <c r="VY60" s="137"/>
      <c r="VZ60" s="137"/>
      <c r="WA60" s="137"/>
      <c r="WB60" s="137"/>
      <c r="WC60" s="137"/>
      <c r="WD60" s="137"/>
      <c r="WE60" s="137"/>
      <c r="WF60" s="137"/>
      <c r="WG60" s="137"/>
      <c r="WH60" s="137"/>
      <c r="WI60" s="137"/>
      <c r="WJ60" s="137"/>
      <c r="WK60" s="137"/>
      <c r="WL60" s="137"/>
      <c r="WM60" s="137"/>
      <c r="WN60" s="137"/>
      <c r="WO60" s="137"/>
      <c r="WP60" s="137"/>
      <c r="WQ60" s="137"/>
      <c r="WR60" s="137"/>
      <c r="WS60" s="137"/>
      <c r="WT60" s="137"/>
      <c r="WU60" s="137"/>
      <c r="WV60" s="137"/>
      <c r="WW60" s="137"/>
      <c r="WX60" s="137"/>
      <c r="WY60" s="137"/>
      <c r="WZ60" s="137"/>
      <c r="XA60" s="137"/>
      <c r="XB60" s="137"/>
      <c r="XC60" s="137"/>
      <c r="XD60" s="137"/>
      <c r="XE60" s="137"/>
      <c r="XF60" s="137"/>
      <c r="XG60" s="137"/>
      <c r="XH60" s="137"/>
      <c r="XI60" s="137"/>
      <c r="XJ60" s="137"/>
      <c r="XK60" s="137"/>
      <c r="XL60" s="137"/>
      <c r="XM60" s="137"/>
      <c r="XN60" s="137"/>
      <c r="XO60" s="137"/>
      <c r="XP60" s="137"/>
      <c r="XQ60" s="137"/>
      <c r="XR60" s="137"/>
      <c r="XS60" s="137"/>
      <c r="XT60" s="137"/>
      <c r="XU60" s="137"/>
      <c r="XV60" s="137"/>
      <c r="XW60" s="137"/>
      <c r="XX60" s="137"/>
      <c r="XY60" s="137"/>
      <c r="XZ60" s="137"/>
      <c r="YA60" s="137"/>
      <c r="YB60" s="137"/>
      <c r="YC60" s="137"/>
      <c r="YD60" s="137"/>
      <c r="YE60" s="137"/>
      <c r="YF60" s="137"/>
      <c r="YG60" s="137"/>
      <c r="YH60" s="137"/>
      <c r="YI60" s="137"/>
      <c r="YJ60" s="137"/>
      <c r="YK60" s="137"/>
      <c r="YL60" s="137"/>
      <c r="YM60" s="137"/>
      <c r="YN60" s="137"/>
      <c r="YO60" s="137"/>
      <c r="YP60" s="137"/>
      <c r="YQ60" s="137"/>
      <c r="YR60" s="137"/>
      <c r="YS60" s="137"/>
      <c r="YT60" s="137"/>
      <c r="YU60" s="137"/>
      <c r="YV60" s="137"/>
      <c r="YW60" s="137"/>
      <c r="YX60" s="137"/>
      <c r="YY60" s="137"/>
      <c r="YZ60" s="137"/>
      <c r="ZA60" s="137"/>
      <c r="ZB60" s="137"/>
      <c r="ZC60" s="137"/>
      <c r="ZD60" s="137"/>
      <c r="ZE60" s="137"/>
      <c r="ZF60" s="137"/>
      <c r="ZG60" s="137"/>
      <c r="ZH60" s="137"/>
      <c r="ZI60" s="137"/>
      <c r="ZJ60" s="137"/>
      <c r="ZK60" s="137"/>
      <c r="ZL60" s="137"/>
      <c r="ZM60" s="137"/>
      <c r="ZN60" s="137"/>
      <c r="ZO60" s="137"/>
      <c r="ZP60" s="137"/>
      <c r="ZQ60" s="137"/>
      <c r="ZR60" s="137"/>
      <c r="ZS60" s="137"/>
      <c r="ZT60" s="137"/>
      <c r="ZU60" s="137"/>
      <c r="ZV60" s="137"/>
      <c r="ZW60" s="137"/>
      <c r="ZX60" s="137"/>
      <c r="ZY60" s="137"/>
      <c r="ZZ60" s="137"/>
      <c r="AAA60" s="137"/>
      <c r="AAB60" s="137"/>
      <c r="AAC60" s="137"/>
      <c r="AAD60" s="137"/>
      <c r="AAE60" s="137"/>
      <c r="AAF60" s="137"/>
      <c r="AAG60" s="137"/>
      <c r="AAH60" s="137"/>
      <c r="AAI60" s="137"/>
      <c r="AAJ60" s="137"/>
      <c r="AAK60" s="137"/>
      <c r="AAL60" s="137"/>
      <c r="AAM60" s="137"/>
      <c r="AAN60" s="137"/>
      <c r="AAO60" s="137"/>
      <c r="AAP60" s="137"/>
      <c r="AAQ60" s="137"/>
      <c r="AAR60" s="137"/>
      <c r="AAS60" s="137"/>
      <c r="AAT60" s="137"/>
      <c r="AAU60" s="137"/>
      <c r="AAV60" s="137"/>
      <c r="AAW60" s="137"/>
      <c r="AAX60" s="137"/>
      <c r="AAY60" s="137"/>
      <c r="AAZ60" s="137"/>
      <c r="ABA60" s="137"/>
      <c r="ABB60" s="137"/>
      <c r="ABC60" s="137"/>
      <c r="ABD60" s="137"/>
      <c r="ABE60" s="137"/>
      <c r="ABF60" s="137"/>
      <c r="ABG60" s="137"/>
      <c r="ABH60" s="137"/>
      <c r="ABI60" s="137"/>
      <c r="ABJ60" s="137"/>
      <c r="ABK60" s="137"/>
      <c r="ABL60" s="137"/>
      <c r="ABM60" s="137"/>
      <c r="ABN60" s="137"/>
      <c r="ABO60" s="137"/>
      <c r="ABP60" s="137"/>
      <c r="ABQ60" s="137"/>
      <c r="ABR60" s="137"/>
      <c r="ABS60" s="137"/>
      <c r="ABT60" s="137"/>
      <c r="ABU60" s="137"/>
      <c r="ABV60" s="137"/>
      <c r="ABW60" s="137"/>
      <c r="ABX60" s="137"/>
      <c r="ABY60" s="137"/>
      <c r="ABZ60" s="137"/>
      <c r="ACA60" s="137"/>
      <c r="ACB60" s="137"/>
      <c r="ACC60" s="137"/>
      <c r="ACD60" s="137"/>
      <c r="ACE60" s="137"/>
      <c r="ACF60" s="137"/>
      <c r="ACG60" s="137"/>
      <c r="ACH60" s="137"/>
      <c r="ACI60" s="137"/>
      <c r="ACJ60" s="137"/>
      <c r="ACK60" s="137"/>
      <c r="ACL60" s="137"/>
      <c r="ACM60" s="137"/>
      <c r="ACN60" s="137"/>
      <c r="ACO60" s="137"/>
      <c r="ACP60" s="137"/>
      <c r="ACQ60" s="137"/>
      <c r="ACR60" s="137"/>
      <c r="ACS60" s="137"/>
      <c r="ACT60" s="137"/>
      <c r="ACU60" s="137"/>
      <c r="ACV60" s="137"/>
      <c r="ACW60" s="137"/>
      <c r="ACX60" s="137"/>
      <c r="ACY60" s="137"/>
      <c r="ACZ60" s="137"/>
      <c r="ADA60" s="137"/>
      <c r="ADB60" s="137"/>
      <c r="ADC60" s="137"/>
      <c r="ADD60" s="137"/>
      <c r="ADE60" s="137"/>
      <c r="ADF60" s="137"/>
      <c r="ADG60" s="137"/>
      <c r="ADH60" s="137"/>
      <c r="ADI60" s="137"/>
      <c r="ADJ60" s="137"/>
      <c r="ADK60" s="137"/>
      <c r="ADL60" s="137"/>
      <c r="ADM60" s="137"/>
      <c r="ADN60" s="137"/>
      <c r="ADO60" s="137"/>
      <c r="ADP60" s="137"/>
      <c r="ADQ60" s="137"/>
      <c r="ADR60" s="137"/>
      <c r="ADS60" s="137"/>
      <c r="ADT60" s="137"/>
      <c r="ADU60" s="137"/>
      <c r="ADV60" s="137"/>
      <c r="ADW60" s="137"/>
      <c r="ADX60" s="137"/>
      <c r="ADY60" s="137"/>
      <c r="ADZ60" s="137"/>
      <c r="AEA60" s="137"/>
      <c r="AEB60" s="137"/>
      <c r="AEC60" s="137"/>
      <c r="AED60" s="137"/>
      <c r="AEE60" s="137"/>
      <c r="AEF60" s="137"/>
      <c r="AEG60" s="137"/>
      <c r="AEH60" s="137"/>
      <c r="AEI60" s="137"/>
      <c r="AEJ60" s="137"/>
      <c r="AEK60" s="137"/>
      <c r="AEL60" s="137"/>
      <c r="AEM60" s="137"/>
      <c r="AEN60" s="137"/>
      <c r="AEO60" s="137"/>
      <c r="AEP60" s="137"/>
      <c r="AEQ60" s="137"/>
      <c r="AER60" s="137"/>
      <c r="AES60" s="137"/>
      <c r="AET60" s="137"/>
      <c r="AEU60" s="137"/>
      <c r="AEV60" s="137"/>
      <c r="AEW60" s="137"/>
      <c r="AEX60" s="137"/>
      <c r="AEY60" s="137"/>
      <c r="AEZ60" s="137"/>
      <c r="AFA60" s="137"/>
      <c r="AFB60" s="137"/>
      <c r="AFC60" s="137"/>
      <c r="AFD60" s="137"/>
      <c r="AFE60" s="137"/>
      <c r="AFF60" s="137"/>
      <c r="AFG60" s="137"/>
      <c r="AFH60" s="137"/>
      <c r="AFI60" s="137"/>
      <c r="AFJ60" s="137"/>
      <c r="AFK60" s="137"/>
      <c r="AFL60" s="137"/>
      <c r="AFM60" s="137"/>
      <c r="AFN60" s="137"/>
      <c r="AFO60" s="137"/>
      <c r="AFP60" s="137"/>
      <c r="AFQ60" s="137"/>
      <c r="AFR60" s="137"/>
      <c r="AFS60" s="137"/>
      <c r="AFT60" s="137"/>
      <c r="AFU60" s="137"/>
      <c r="AFV60" s="137"/>
      <c r="AFW60" s="137"/>
      <c r="AFX60" s="137"/>
      <c r="AFY60" s="137"/>
      <c r="AFZ60" s="137"/>
      <c r="AGA60" s="137"/>
      <c r="AGB60" s="137"/>
      <c r="AGC60" s="137"/>
      <c r="AGD60" s="137"/>
      <c r="AGE60" s="137"/>
      <c r="AGF60" s="137"/>
      <c r="AGG60" s="137"/>
      <c r="AGH60" s="137"/>
      <c r="AGI60" s="137"/>
      <c r="AGJ60" s="137"/>
      <c r="AGK60" s="137"/>
      <c r="AGL60" s="137"/>
      <c r="AGM60" s="137"/>
      <c r="AGN60" s="137"/>
      <c r="AGO60" s="137"/>
      <c r="AGP60" s="137"/>
      <c r="AGQ60" s="137"/>
      <c r="AGR60" s="137"/>
      <c r="AGS60" s="137"/>
      <c r="AGT60" s="137"/>
      <c r="AGU60" s="137"/>
      <c r="AGV60" s="137"/>
      <c r="AGW60" s="137"/>
      <c r="AGX60" s="137"/>
      <c r="AGY60" s="137"/>
      <c r="AGZ60" s="137"/>
      <c r="AHA60" s="137"/>
      <c r="AHB60" s="137"/>
      <c r="AHC60" s="137"/>
      <c r="AHD60" s="137"/>
      <c r="AHE60" s="137"/>
      <c r="AHF60" s="137"/>
      <c r="AHG60" s="137"/>
      <c r="AHH60" s="137"/>
      <c r="AHI60" s="137"/>
      <c r="AHJ60" s="137"/>
      <c r="AHK60" s="137"/>
      <c r="AHL60" s="137"/>
      <c r="AHM60" s="137"/>
      <c r="AHN60" s="137"/>
      <c r="AHO60" s="137"/>
      <c r="AHP60" s="137"/>
      <c r="AHQ60" s="137"/>
      <c r="AHR60" s="137"/>
      <c r="AHS60" s="137"/>
      <c r="AHT60" s="137"/>
      <c r="AHU60" s="137"/>
      <c r="AHV60" s="137"/>
      <c r="AHW60" s="137"/>
      <c r="AHX60" s="137"/>
      <c r="AHY60" s="137"/>
      <c r="AHZ60" s="137"/>
      <c r="AIA60" s="137"/>
      <c r="AIB60" s="137"/>
      <c r="AIC60" s="137"/>
      <c r="AID60" s="137"/>
      <c r="AIE60" s="137"/>
      <c r="AIF60" s="137"/>
      <c r="AIG60" s="137"/>
      <c r="AIH60" s="137"/>
      <c r="AII60" s="137"/>
      <c r="AIJ60" s="137"/>
      <c r="AIK60" s="137"/>
      <c r="AIL60" s="137"/>
      <c r="AIM60" s="137"/>
      <c r="AIN60" s="137"/>
      <c r="AIO60" s="137"/>
      <c r="AIP60" s="137"/>
      <c r="AIQ60" s="137"/>
      <c r="AIR60" s="137"/>
      <c r="AIS60" s="137"/>
      <c r="AIT60" s="137"/>
      <c r="AIU60" s="137"/>
      <c r="AIV60" s="137"/>
      <c r="AIW60" s="137"/>
      <c r="AIX60" s="137"/>
      <c r="AIY60" s="137"/>
      <c r="AIZ60" s="137"/>
      <c r="AJA60" s="137"/>
      <c r="AJB60" s="137"/>
      <c r="AJC60" s="137"/>
      <c r="AJD60" s="137"/>
      <c r="AJE60" s="137"/>
      <c r="AJF60" s="137"/>
      <c r="AJG60" s="137"/>
      <c r="AJH60" s="137"/>
      <c r="AJI60" s="137"/>
      <c r="AJJ60" s="137"/>
      <c r="AJK60" s="137"/>
      <c r="AJL60" s="137"/>
      <c r="AJM60" s="137"/>
      <c r="AJN60" s="137"/>
      <c r="AJO60" s="137"/>
      <c r="AJP60" s="137"/>
      <c r="AJQ60" s="137"/>
      <c r="AJR60" s="137"/>
      <c r="AJS60" s="137"/>
      <c r="AJT60" s="137"/>
      <c r="AJU60" s="137"/>
      <c r="AJV60" s="137"/>
      <c r="AJW60" s="137"/>
      <c r="AJX60" s="137"/>
      <c r="AJY60" s="137"/>
      <c r="AJZ60" s="137"/>
      <c r="AKA60" s="137"/>
      <c r="AKB60" s="137"/>
      <c r="AKC60" s="137"/>
      <c r="AKD60" s="137"/>
      <c r="AKE60" s="137"/>
      <c r="AKF60" s="137"/>
      <c r="AKG60" s="137"/>
      <c r="AKH60" s="137"/>
      <c r="AKI60" s="137"/>
      <c r="AKJ60" s="137"/>
      <c r="AKK60" s="137"/>
      <c r="AKL60" s="137"/>
      <c r="AKM60" s="137"/>
      <c r="AKN60" s="137"/>
      <c r="AKO60" s="137"/>
      <c r="AKP60" s="137"/>
      <c r="AKQ60" s="137"/>
      <c r="AKR60" s="137"/>
      <c r="AKS60" s="137"/>
      <c r="AKT60" s="137"/>
      <c r="AKU60" s="137"/>
      <c r="AKV60" s="137"/>
      <c r="AKW60" s="137"/>
      <c r="AKX60" s="137"/>
      <c r="AKY60" s="137"/>
      <c r="AKZ60" s="137"/>
      <c r="ALA60" s="137"/>
      <c r="ALB60" s="137"/>
      <c r="ALC60" s="137"/>
      <c r="ALD60" s="137"/>
      <c r="ALE60" s="137"/>
      <c r="ALF60" s="137"/>
      <c r="ALG60" s="137"/>
      <c r="ALH60" s="137"/>
      <c r="ALI60" s="137"/>
      <c r="ALJ60" s="137"/>
      <c r="ALK60" s="137"/>
      <c r="ALL60" s="137"/>
      <c r="ALM60" s="137"/>
      <c r="ALN60" s="137"/>
      <c r="ALO60" s="137"/>
      <c r="ALP60" s="137"/>
      <c r="ALQ60" s="137"/>
      <c r="ALR60" s="137"/>
      <c r="ALS60" s="137"/>
      <c r="ALT60" s="137"/>
      <c r="ALU60" s="137"/>
      <c r="ALV60" s="137"/>
      <c r="ALW60" s="137"/>
      <c r="ALX60" s="137"/>
      <c r="ALY60" s="137"/>
      <c r="ALZ60" s="137"/>
      <c r="AMA60" s="137"/>
      <c r="AMB60" s="137"/>
      <c r="AMC60" s="137"/>
      <c r="AMD60" s="137"/>
      <c r="AME60" s="137"/>
      <c r="AMF60" s="137"/>
      <c r="AMG60" s="137"/>
      <c r="AMH60" s="137"/>
      <c r="AMI60" s="137"/>
      <c r="AMJ60" s="137"/>
      <c r="AMK60" s="137"/>
      <c r="AML60" s="137"/>
      <c r="AMM60" s="137"/>
      <c r="AMN60" s="137"/>
      <c r="AMO60" s="137"/>
      <c r="AMP60" s="137"/>
      <c r="AMQ60" s="137"/>
      <c r="AMR60" s="137"/>
      <c r="AMS60" s="137"/>
      <c r="AMT60" s="137"/>
      <c r="AMU60" s="137"/>
      <c r="AMV60" s="137"/>
      <c r="AMW60" s="137"/>
      <c r="AMX60" s="137"/>
      <c r="AMY60" s="137"/>
      <c r="AMZ60" s="137"/>
      <c r="ANA60" s="137"/>
      <c r="ANB60" s="137"/>
      <c r="ANC60" s="137"/>
      <c r="AND60" s="137"/>
      <c r="ANE60" s="137"/>
      <c r="ANF60" s="137"/>
      <c r="ANG60" s="137"/>
      <c r="ANH60" s="137"/>
      <c r="ANI60" s="137"/>
      <c r="ANJ60" s="137"/>
      <c r="ANK60" s="137"/>
      <c r="ANL60" s="137"/>
      <c r="ANM60" s="137"/>
      <c r="ANN60" s="137"/>
      <c r="ANO60" s="137"/>
      <c r="ANP60" s="137"/>
      <c r="ANQ60" s="137"/>
      <c r="ANR60" s="137"/>
      <c r="ANS60" s="137"/>
      <c r="ANT60" s="137"/>
      <c r="ANU60" s="137"/>
      <c r="ANV60" s="137"/>
      <c r="ANW60" s="137"/>
      <c r="ANX60" s="137"/>
      <c r="ANY60" s="137"/>
      <c r="ANZ60" s="137"/>
      <c r="AOA60" s="137"/>
      <c r="AOB60" s="137"/>
      <c r="AOC60" s="137"/>
      <c r="AOD60" s="137"/>
      <c r="AOE60" s="137"/>
      <c r="AOF60" s="137"/>
      <c r="AOG60" s="137"/>
      <c r="AOH60" s="137"/>
      <c r="AOI60" s="137"/>
      <c r="AOJ60" s="137"/>
      <c r="AOK60" s="137"/>
      <c r="AOL60" s="137"/>
      <c r="AOM60" s="137"/>
      <c r="AON60" s="137"/>
      <c r="AOO60" s="137"/>
      <c r="AOP60" s="137"/>
      <c r="AOQ60" s="137"/>
      <c r="AOR60" s="137"/>
      <c r="AOS60" s="137"/>
      <c r="AOT60" s="137"/>
      <c r="AOU60" s="137"/>
      <c r="AOV60" s="137"/>
      <c r="AOW60" s="137"/>
      <c r="AOX60" s="137"/>
      <c r="AOY60" s="137"/>
      <c r="AOZ60" s="137"/>
      <c r="APA60" s="137"/>
      <c r="APB60" s="137"/>
      <c r="APC60" s="137"/>
      <c r="APD60" s="137"/>
      <c r="APE60" s="137"/>
      <c r="APF60" s="137"/>
      <c r="APG60" s="137"/>
      <c r="APH60" s="137"/>
      <c r="API60" s="137"/>
      <c r="APJ60" s="137"/>
      <c r="APK60" s="137"/>
      <c r="APL60" s="137"/>
      <c r="APM60" s="137"/>
      <c r="APN60" s="137"/>
      <c r="APO60" s="137"/>
      <c r="APP60" s="137"/>
      <c r="APQ60" s="137"/>
      <c r="APR60" s="137"/>
      <c r="APS60" s="137"/>
      <c r="APT60" s="137"/>
      <c r="APU60" s="137"/>
      <c r="APV60" s="137"/>
      <c r="APW60" s="137"/>
      <c r="APX60" s="137"/>
      <c r="APY60" s="137"/>
      <c r="APZ60" s="137"/>
      <c r="AQA60" s="137"/>
      <c r="AQB60" s="137"/>
      <c r="AQC60" s="137"/>
      <c r="AQD60" s="137"/>
      <c r="AQE60" s="137"/>
      <c r="AQF60" s="137"/>
      <c r="AQG60" s="137"/>
      <c r="AQH60" s="137"/>
      <c r="AQI60" s="137"/>
      <c r="AQJ60" s="137"/>
      <c r="AQK60" s="137"/>
      <c r="AQL60" s="137"/>
      <c r="AQM60" s="137"/>
      <c r="AQN60" s="137"/>
      <c r="AQO60" s="137"/>
      <c r="AQP60" s="137"/>
      <c r="AQQ60" s="137"/>
      <c r="AQR60" s="137"/>
      <c r="AQS60" s="137"/>
      <c r="AQT60" s="137"/>
      <c r="AQU60" s="137"/>
      <c r="AQV60" s="137"/>
      <c r="AQW60" s="137"/>
      <c r="AQX60" s="137"/>
      <c r="AQY60" s="137"/>
      <c r="AQZ60" s="137"/>
      <c r="ARA60" s="137"/>
      <c r="ARB60" s="137"/>
      <c r="ARC60" s="137"/>
      <c r="ARD60" s="137"/>
      <c r="ARE60" s="137"/>
      <c r="ARF60" s="137"/>
      <c r="ARG60" s="137"/>
      <c r="ARH60" s="137"/>
      <c r="ARI60" s="137"/>
      <c r="ARJ60" s="137"/>
      <c r="ARK60" s="137"/>
      <c r="ARL60" s="137"/>
      <c r="ARM60" s="137"/>
      <c r="ARN60" s="137"/>
      <c r="ARO60" s="137"/>
      <c r="ARP60" s="137"/>
      <c r="ARQ60" s="137"/>
      <c r="ARR60" s="137"/>
      <c r="ARS60" s="137"/>
      <c r="ART60" s="137"/>
      <c r="ARU60" s="137"/>
      <c r="ARV60" s="137"/>
      <c r="ARW60" s="137"/>
      <c r="ARX60" s="137"/>
      <c r="ARY60" s="137"/>
      <c r="ARZ60" s="137"/>
      <c r="ASA60" s="137"/>
      <c r="ASB60" s="137"/>
      <c r="ASC60" s="137"/>
      <c r="ASD60" s="137"/>
      <c r="ASE60" s="137"/>
      <c r="ASF60" s="137"/>
      <c r="ASG60" s="137"/>
      <c r="ASH60" s="137"/>
      <c r="ASI60" s="137"/>
      <c r="ASJ60" s="137"/>
      <c r="ASK60" s="137"/>
      <c r="ASL60" s="137"/>
      <c r="ASM60" s="137"/>
      <c r="ASN60" s="137"/>
      <c r="ASO60" s="137"/>
      <c r="ASP60" s="137"/>
      <c r="ASQ60" s="137"/>
      <c r="ASR60" s="137"/>
      <c r="ASS60" s="137"/>
      <c r="AST60" s="137"/>
      <c r="ASU60" s="137"/>
      <c r="ASV60" s="137"/>
      <c r="ASW60" s="137"/>
      <c r="ASX60" s="137"/>
      <c r="ASY60" s="137"/>
      <c r="ASZ60" s="137"/>
      <c r="ATA60" s="137"/>
      <c r="ATB60" s="137"/>
      <c r="ATC60" s="137"/>
      <c r="ATD60" s="137"/>
      <c r="ATE60" s="137"/>
      <c r="ATF60" s="137"/>
      <c r="ATG60" s="137"/>
      <c r="ATH60" s="137"/>
      <c r="ATI60" s="137"/>
      <c r="ATJ60" s="137"/>
      <c r="ATK60" s="137"/>
      <c r="ATL60" s="137"/>
      <c r="ATM60" s="137"/>
      <c r="ATN60" s="137"/>
      <c r="ATO60" s="137"/>
      <c r="ATP60" s="137"/>
      <c r="ATQ60" s="137"/>
      <c r="ATR60" s="137"/>
      <c r="ATS60" s="137"/>
      <c r="ATT60" s="137"/>
      <c r="ATU60" s="137"/>
      <c r="ATV60" s="137"/>
      <c r="ATW60" s="137"/>
      <c r="ATX60" s="137"/>
      <c r="ATY60" s="137"/>
      <c r="ATZ60" s="137"/>
      <c r="AUA60" s="137"/>
      <c r="AUB60" s="137"/>
      <c r="AUC60" s="137"/>
      <c r="AUD60" s="137"/>
      <c r="AUE60" s="137"/>
      <c r="AUF60" s="137"/>
      <c r="AUG60" s="137"/>
      <c r="AUH60" s="137"/>
      <c r="AUI60" s="137"/>
      <c r="AUJ60" s="137"/>
      <c r="AUK60" s="137"/>
      <c r="AUL60" s="137"/>
      <c r="AUM60" s="137"/>
      <c r="AUN60" s="137"/>
      <c r="AUO60" s="137"/>
      <c r="AUP60" s="137"/>
      <c r="AUQ60" s="137"/>
      <c r="AUR60" s="137"/>
      <c r="AUS60" s="137"/>
      <c r="AUT60" s="137"/>
      <c r="AUU60" s="137"/>
      <c r="AUV60" s="137"/>
      <c r="AUW60" s="137"/>
      <c r="AUX60" s="137"/>
      <c r="AUY60" s="137"/>
      <c r="AUZ60" s="137"/>
      <c r="AVA60" s="137"/>
      <c r="AVB60" s="137"/>
      <c r="AVC60" s="137"/>
      <c r="AVD60" s="137"/>
      <c r="AVE60" s="137"/>
      <c r="AVF60" s="137"/>
      <c r="AVG60" s="137"/>
      <c r="AVH60" s="137"/>
      <c r="AVI60" s="137"/>
      <c r="AVJ60" s="137"/>
      <c r="AVK60" s="137"/>
      <c r="AVL60" s="137"/>
      <c r="AVM60" s="137"/>
      <c r="AVN60" s="137"/>
      <c r="AVO60" s="137"/>
      <c r="AVP60" s="137"/>
      <c r="AVQ60" s="137"/>
      <c r="AVR60" s="137"/>
      <c r="AVS60" s="137"/>
      <c r="AVT60" s="137"/>
      <c r="AVU60" s="137"/>
      <c r="AVV60" s="137"/>
      <c r="AVW60" s="137"/>
      <c r="AVX60" s="137"/>
      <c r="AVY60" s="137"/>
      <c r="AVZ60" s="137"/>
      <c r="AWA60" s="137"/>
      <c r="AWB60" s="137"/>
      <c r="AWC60" s="137"/>
      <c r="AWD60" s="137"/>
      <c r="AWE60" s="137"/>
      <c r="AWF60" s="137"/>
      <c r="AWG60" s="137"/>
      <c r="AWH60" s="137"/>
      <c r="AWI60" s="137"/>
      <c r="AWJ60" s="137"/>
      <c r="AWK60" s="137"/>
      <c r="AWL60" s="137"/>
      <c r="AWM60" s="137"/>
      <c r="AWN60" s="137"/>
      <c r="AWO60" s="137"/>
      <c r="AWP60" s="137"/>
      <c r="AWQ60" s="137"/>
      <c r="AWR60" s="137"/>
      <c r="AWS60" s="137"/>
      <c r="AWT60" s="137"/>
      <c r="AWU60" s="137"/>
      <c r="AWV60" s="137"/>
      <c r="AWW60" s="137"/>
      <c r="AWX60" s="137"/>
      <c r="AWY60" s="137"/>
      <c r="AWZ60" s="137"/>
      <c r="AXA60" s="137"/>
      <c r="AXB60" s="137"/>
      <c r="AXC60" s="137"/>
      <c r="AXD60" s="137"/>
      <c r="AXE60" s="137"/>
      <c r="AXF60" s="137"/>
      <c r="AXG60" s="137"/>
      <c r="AXH60" s="137"/>
      <c r="AXI60" s="137"/>
      <c r="AXJ60" s="137"/>
      <c r="AXK60" s="137"/>
      <c r="AXL60" s="137"/>
      <c r="AXM60" s="137"/>
      <c r="AXN60" s="137"/>
      <c r="AXO60" s="137"/>
      <c r="AXP60" s="137"/>
      <c r="AXQ60" s="137"/>
      <c r="AXR60" s="137"/>
      <c r="AXS60" s="137"/>
      <c r="AXT60" s="137"/>
      <c r="AXU60" s="137"/>
      <c r="AXV60" s="137"/>
      <c r="AXW60" s="137"/>
      <c r="AXX60" s="137"/>
      <c r="AXY60" s="137"/>
      <c r="AXZ60" s="137"/>
      <c r="AYA60" s="137"/>
      <c r="AYB60" s="137"/>
      <c r="AYC60" s="137"/>
      <c r="AYD60" s="137"/>
      <c r="AYE60" s="137"/>
      <c r="AYF60" s="137"/>
      <c r="AYG60" s="137"/>
      <c r="AYH60" s="137"/>
      <c r="AYI60" s="137"/>
      <c r="AYJ60" s="137"/>
      <c r="AYK60" s="137"/>
      <c r="AYL60" s="137"/>
      <c r="AYM60" s="137"/>
      <c r="AYN60" s="137"/>
      <c r="AYO60" s="137"/>
      <c r="AYP60" s="137"/>
      <c r="AYQ60" s="137"/>
      <c r="AYR60" s="137"/>
      <c r="AYS60" s="137"/>
      <c r="AYT60" s="137"/>
      <c r="AYU60" s="137"/>
      <c r="AYV60" s="137"/>
      <c r="AYW60" s="137"/>
      <c r="AYX60" s="137"/>
      <c r="AYY60" s="137"/>
      <c r="AYZ60" s="137"/>
      <c r="AZA60" s="137"/>
      <c r="AZB60" s="137"/>
      <c r="AZC60" s="137"/>
      <c r="AZD60" s="137"/>
      <c r="AZE60" s="137"/>
      <c r="AZF60" s="137"/>
      <c r="AZG60" s="137"/>
      <c r="AZH60" s="137"/>
      <c r="AZI60" s="137"/>
      <c r="AZJ60" s="137"/>
      <c r="AZK60" s="137"/>
      <c r="AZL60" s="137"/>
      <c r="AZM60" s="137"/>
      <c r="AZN60" s="137"/>
      <c r="AZO60" s="137"/>
      <c r="AZP60" s="137"/>
      <c r="AZQ60" s="137"/>
      <c r="AZR60" s="137"/>
      <c r="AZS60" s="137"/>
      <c r="AZT60" s="137"/>
      <c r="AZU60" s="137"/>
      <c r="AZV60" s="137"/>
      <c r="AZW60" s="137"/>
      <c r="AZX60" s="137"/>
      <c r="AZY60" s="137"/>
      <c r="AZZ60" s="137"/>
      <c r="BAA60" s="137"/>
      <c r="BAB60" s="137"/>
      <c r="BAC60" s="137"/>
      <c r="BAD60" s="137"/>
      <c r="BAE60" s="137"/>
      <c r="BAF60" s="137"/>
      <c r="BAG60" s="137"/>
      <c r="BAH60" s="137"/>
      <c r="BAI60" s="137"/>
      <c r="BAJ60" s="137"/>
      <c r="BAK60" s="137"/>
      <c r="BAL60" s="137"/>
      <c r="BAM60" s="137"/>
      <c r="BAN60" s="137"/>
      <c r="BAO60" s="137"/>
      <c r="BAP60" s="137"/>
      <c r="BAQ60" s="137"/>
      <c r="BAR60" s="137"/>
      <c r="BAS60" s="137"/>
      <c r="BAT60" s="137"/>
      <c r="BAU60" s="137"/>
      <c r="BAV60" s="137"/>
      <c r="BAW60" s="137"/>
      <c r="BAX60" s="137"/>
      <c r="BAY60" s="137"/>
      <c r="BAZ60" s="137"/>
      <c r="BBA60" s="137"/>
      <c r="BBB60" s="137"/>
      <c r="BBC60" s="137"/>
      <c r="BBD60" s="137"/>
      <c r="BBE60" s="137"/>
      <c r="BBF60" s="137"/>
      <c r="BBG60" s="137"/>
      <c r="BBH60" s="137"/>
      <c r="BBI60" s="137"/>
      <c r="BBJ60" s="137"/>
      <c r="BBK60" s="137"/>
      <c r="BBL60" s="137"/>
      <c r="BBM60" s="137"/>
      <c r="BBN60" s="137"/>
      <c r="BBO60" s="137"/>
      <c r="BBP60" s="137"/>
      <c r="BBQ60" s="137"/>
      <c r="BBR60" s="137"/>
      <c r="BBS60" s="137"/>
      <c r="BBT60" s="137"/>
      <c r="BBU60" s="137"/>
      <c r="BBV60" s="137"/>
      <c r="BBW60" s="137"/>
      <c r="BBX60" s="137"/>
      <c r="BBY60" s="137"/>
      <c r="BBZ60" s="137"/>
      <c r="BCA60" s="137"/>
      <c r="BCB60" s="137"/>
      <c r="BCC60" s="137"/>
      <c r="BCD60" s="137"/>
      <c r="BCE60" s="137"/>
      <c r="BCF60" s="137"/>
      <c r="BCG60" s="137"/>
      <c r="BCH60" s="137"/>
      <c r="BCI60" s="137"/>
      <c r="BCJ60" s="137"/>
      <c r="BCK60" s="137"/>
      <c r="BCL60" s="137"/>
      <c r="BCM60" s="137"/>
      <c r="BCN60" s="137"/>
      <c r="BCO60" s="137"/>
      <c r="BCP60" s="137"/>
      <c r="BCQ60" s="137"/>
      <c r="BCR60" s="137"/>
      <c r="BCS60" s="137"/>
      <c r="BCT60" s="137"/>
      <c r="BCU60" s="137"/>
      <c r="BCV60" s="137"/>
      <c r="BCW60" s="137"/>
      <c r="BCX60" s="137"/>
      <c r="BCY60" s="137"/>
      <c r="BCZ60" s="137"/>
      <c r="BDA60" s="137"/>
      <c r="BDB60" s="137"/>
      <c r="BDC60" s="137"/>
      <c r="BDD60" s="137"/>
      <c r="BDE60" s="137"/>
      <c r="BDF60" s="137"/>
      <c r="BDG60" s="137"/>
      <c r="BDH60" s="137"/>
      <c r="BDI60" s="137"/>
      <c r="BDJ60" s="137"/>
      <c r="BDK60" s="137"/>
      <c r="BDL60" s="137"/>
      <c r="BDM60" s="137"/>
      <c r="BDN60" s="137"/>
      <c r="BDO60" s="137"/>
      <c r="BDP60" s="137"/>
      <c r="BDQ60" s="137"/>
      <c r="BDR60" s="137"/>
      <c r="BDS60" s="137"/>
      <c r="BDT60" s="137"/>
      <c r="BDU60" s="137"/>
      <c r="BDV60" s="137"/>
      <c r="BDW60" s="137"/>
      <c r="BDX60" s="137"/>
      <c r="BDY60" s="137"/>
      <c r="BDZ60" s="137"/>
      <c r="BEA60" s="137"/>
      <c r="BEB60" s="137"/>
      <c r="BEC60" s="137"/>
      <c r="BED60" s="137"/>
      <c r="BEE60" s="137"/>
      <c r="BEF60" s="137"/>
      <c r="BEG60" s="137"/>
      <c r="BEH60" s="137"/>
      <c r="BEI60" s="137"/>
      <c r="BEJ60" s="137"/>
      <c r="BEK60" s="137"/>
      <c r="BEL60" s="137"/>
      <c r="BEM60" s="137"/>
      <c r="BEN60" s="137"/>
      <c r="BEO60" s="137"/>
      <c r="BEP60" s="137"/>
      <c r="BEQ60" s="137"/>
      <c r="BER60" s="137"/>
      <c r="BES60" s="137"/>
      <c r="BET60" s="137"/>
      <c r="BEU60" s="137"/>
      <c r="BEV60" s="137"/>
      <c r="BEW60" s="137"/>
      <c r="BEX60" s="137"/>
      <c r="BEY60" s="137"/>
      <c r="BEZ60" s="137"/>
      <c r="BFA60" s="137"/>
      <c r="BFB60" s="137"/>
      <c r="BFC60" s="137"/>
      <c r="BFD60" s="137"/>
      <c r="BFE60" s="137"/>
      <c r="BFF60" s="137"/>
      <c r="BFG60" s="137"/>
      <c r="BFH60" s="137"/>
      <c r="BFI60" s="137"/>
      <c r="BFJ60" s="137"/>
      <c r="BFK60" s="137"/>
      <c r="BFL60" s="137"/>
      <c r="BFM60" s="137"/>
      <c r="BFN60" s="137"/>
      <c r="BFO60" s="137"/>
      <c r="BFP60" s="137"/>
      <c r="BFQ60" s="137"/>
      <c r="BFR60" s="137"/>
      <c r="BFS60" s="137"/>
      <c r="BFT60" s="137"/>
      <c r="BFU60" s="137"/>
      <c r="BFV60" s="137"/>
      <c r="BFW60" s="137"/>
      <c r="BFX60" s="137"/>
      <c r="BFY60" s="137"/>
      <c r="BFZ60" s="137"/>
      <c r="BGA60" s="137"/>
      <c r="BGB60" s="137"/>
      <c r="BGC60" s="137"/>
      <c r="BGD60" s="137"/>
      <c r="BGE60" s="137"/>
      <c r="BGF60" s="137"/>
      <c r="BGG60" s="137"/>
      <c r="BGH60" s="137"/>
      <c r="BGI60" s="137"/>
      <c r="BGJ60" s="137"/>
      <c r="BGK60" s="137"/>
      <c r="BGL60" s="137"/>
      <c r="BGM60" s="137"/>
      <c r="BGN60" s="137"/>
      <c r="BGO60" s="137"/>
      <c r="BGP60" s="137"/>
      <c r="BGQ60" s="137"/>
      <c r="BGR60" s="137"/>
      <c r="BGS60" s="137"/>
      <c r="BGT60" s="137"/>
      <c r="BGU60" s="137"/>
      <c r="BGV60" s="137"/>
      <c r="BGW60" s="137"/>
      <c r="BGX60" s="137"/>
      <c r="BGY60" s="137"/>
      <c r="BGZ60" s="137"/>
      <c r="BHA60" s="137"/>
      <c r="BHB60" s="137"/>
      <c r="BHC60" s="137"/>
      <c r="BHD60" s="137"/>
      <c r="BHE60" s="137"/>
      <c r="BHF60" s="137"/>
      <c r="BHG60" s="137"/>
      <c r="BHH60" s="137"/>
      <c r="BHI60" s="137"/>
      <c r="BHJ60" s="137"/>
      <c r="BHK60" s="137"/>
      <c r="BHL60" s="137"/>
      <c r="BHM60" s="137"/>
      <c r="BHN60" s="137"/>
      <c r="BHO60" s="137"/>
      <c r="BHP60" s="137"/>
      <c r="BHQ60" s="137"/>
      <c r="BHR60" s="137"/>
      <c r="BHS60" s="137"/>
      <c r="BHT60" s="137"/>
      <c r="BHU60" s="137"/>
      <c r="BHV60" s="137"/>
      <c r="BHW60" s="137"/>
      <c r="BHX60" s="137"/>
      <c r="BHY60" s="137"/>
      <c r="BHZ60" s="137"/>
      <c r="BIA60" s="137"/>
      <c r="BIB60" s="137"/>
      <c r="BIC60" s="137"/>
      <c r="BID60" s="137"/>
      <c r="BIE60" s="137"/>
      <c r="BIF60" s="137"/>
      <c r="BIG60" s="137"/>
      <c r="BIH60" s="137"/>
      <c r="BII60" s="137"/>
      <c r="BIJ60" s="137"/>
      <c r="BIK60" s="137"/>
      <c r="BIL60" s="137"/>
      <c r="BIM60" s="137"/>
      <c r="BIN60" s="137"/>
      <c r="BIO60" s="137"/>
      <c r="BIP60" s="137"/>
      <c r="BIQ60" s="137"/>
      <c r="BIR60" s="137"/>
      <c r="BIS60" s="137"/>
      <c r="BIT60" s="137"/>
      <c r="BIU60" s="137"/>
      <c r="BIV60" s="137"/>
      <c r="BIW60" s="137"/>
      <c r="BIX60" s="137"/>
      <c r="BIY60" s="137"/>
      <c r="BIZ60" s="137"/>
      <c r="BJA60" s="137"/>
      <c r="BJB60" s="137"/>
      <c r="BJC60" s="137"/>
      <c r="BJD60" s="137"/>
      <c r="BJE60" s="137"/>
      <c r="BJF60" s="137"/>
      <c r="BJG60" s="137"/>
      <c r="BJH60" s="137"/>
      <c r="BJI60" s="137"/>
      <c r="BJJ60" s="137"/>
      <c r="BJK60" s="137"/>
      <c r="BJL60" s="137"/>
      <c r="BJM60" s="137"/>
      <c r="BJN60" s="137"/>
      <c r="BJO60" s="137"/>
      <c r="BJP60" s="137"/>
      <c r="BJQ60" s="137"/>
      <c r="BJR60" s="137"/>
      <c r="BJS60" s="137"/>
      <c r="BJT60" s="137"/>
      <c r="BJU60" s="137"/>
      <c r="BJV60" s="137"/>
      <c r="BJW60" s="137"/>
      <c r="BJX60" s="137"/>
      <c r="BJY60" s="137"/>
      <c r="BJZ60" s="137"/>
      <c r="BKA60" s="137"/>
      <c r="BKB60" s="137"/>
      <c r="BKC60" s="137"/>
      <c r="BKD60" s="137"/>
      <c r="BKE60" s="137"/>
      <c r="BKF60" s="137"/>
      <c r="BKG60" s="137"/>
      <c r="BKH60" s="137"/>
      <c r="BKI60" s="137"/>
      <c r="BKJ60" s="137"/>
      <c r="BKK60" s="137"/>
      <c r="BKL60" s="137"/>
      <c r="BKM60" s="137"/>
      <c r="BKN60" s="137"/>
      <c r="BKO60" s="137"/>
      <c r="BKP60" s="137"/>
      <c r="BKQ60" s="137"/>
      <c r="BKR60" s="137"/>
      <c r="BKS60" s="137"/>
      <c r="BKT60" s="137"/>
      <c r="BKU60" s="137"/>
      <c r="BKV60" s="137"/>
      <c r="BKW60" s="137"/>
      <c r="BKX60" s="137"/>
      <c r="BKY60" s="137"/>
      <c r="BKZ60" s="137"/>
      <c r="BLA60" s="137"/>
      <c r="BLB60" s="137"/>
      <c r="BLC60" s="137"/>
      <c r="BLD60" s="137"/>
      <c r="BLE60" s="137"/>
      <c r="BLF60" s="137"/>
      <c r="BLG60" s="137"/>
      <c r="BLH60" s="137"/>
      <c r="BLI60" s="137"/>
      <c r="BLJ60" s="137"/>
      <c r="BLK60" s="137"/>
      <c r="BLL60" s="137"/>
      <c r="BLM60" s="137"/>
      <c r="BLN60" s="137"/>
      <c r="BLO60" s="137"/>
      <c r="BLP60" s="137"/>
      <c r="BLQ60" s="137"/>
      <c r="BLR60" s="137"/>
      <c r="BLS60" s="137"/>
      <c r="BLT60" s="137"/>
      <c r="BLU60" s="137"/>
      <c r="BLV60" s="137"/>
      <c r="BLW60" s="137"/>
      <c r="BLX60" s="137"/>
      <c r="BLY60" s="137"/>
      <c r="BLZ60" s="137"/>
      <c r="BMA60" s="137"/>
      <c r="BMB60" s="137"/>
      <c r="BMC60" s="137"/>
      <c r="BMD60" s="137"/>
      <c r="BME60" s="137"/>
      <c r="BMF60" s="137"/>
      <c r="BMG60" s="137"/>
      <c r="BMH60" s="137"/>
      <c r="BMI60" s="137"/>
      <c r="BMJ60" s="137"/>
      <c r="BMK60" s="137"/>
      <c r="BML60" s="137"/>
      <c r="BMM60" s="137"/>
      <c r="BMN60" s="137"/>
      <c r="BMO60" s="137"/>
      <c r="BMP60" s="137"/>
      <c r="BMQ60" s="137"/>
      <c r="BMR60" s="137"/>
      <c r="BMS60" s="137"/>
      <c r="BMT60" s="137"/>
      <c r="BMU60" s="137"/>
      <c r="BMV60" s="137"/>
      <c r="BMW60" s="137"/>
      <c r="BMX60" s="137"/>
      <c r="BMY60" s="137"/>
      <c r="BMZ60" s="137"/>
      <c r="BNA60" s="137"/>
      <c r="BNB60" s="137"/>
      <c r="BNC60" s="137"/>
      <c r="BND60" s="137"/>
      <c r="BNE60" s="137"/>
      <c r="BNF60" s="137"/>
      <c r="BNG60" s="137"/>
      <c r="BNH60" s="137"/>
      <c r="BNI60" s="137"/>
      <c r="BNJ60" s="137"/>
      <c r="BNK60" s="137"/>
      <c r="BNL60" s="137"/>
      <c r="BNM60" s="137"/>
      <c r="BNN60" s="137"/>
      <c r="BNO60" s="137"/>
      <c r="BNP60" s="137"/>
      <c r="BNQ60" s="137"/>
      <c r="BNR60" s="137"/>
      <c r="BNS60" s="137"/>
      <c r="BNT60" s="137"/>
      <c r="BNU60" s="137"/>
      <c r="BNV60" s="137"/>
      <c r="BNW60" s="137"/>
      <c r="BNX60" s="137"/>
      <c r="BNY60" s="137"/>
      <c r="BNZ60" s="137"/>
      <c r="BOA60" s="137"/>
      <c r="BOB60" s="137"/>
      <c r="BOC60" s="137"/>
      <c r="BOD60" s="137"/>
      <c r="BOE60" s="137"/>
      <c r="BOF60" s="137"/>
      <c r="BOG60" s="137"/>
      <c r="BOH60" s="137"/>
      <c r="BOI60" s="137"/>
      <c r="BOJ60" s="137"/>
      <c r="BOK60" s="137"/>
      <c r="BOL60" s="137"/>
      <c r="BOM60" s="137"/>
      <c r="BON60" s="137"/>
      <c r="BOO60" s="137"/>
      <c r="BOP60" s="137"/>
      <c r="BOQ60" s="137"/>
      <c r="BOR60" s="137"/>
      <c r="BOS60" s="137"/>
      <c r="BOT60" s="137"/>
      <c r="BOU60" s="137"/>
      <c r="BOV60" s="137"/>
      <c r="BOW60" s="137"/>
      <c r="BOX60" s="137"/>
      <c r="BOY60" s="137"/>
      <c r="BOZ60" s="137"/>
      <c r="BPA60" s="137"/>
      <c r="BPB60" s="137"/>
      <c r="BPC60" s="137"/>
      <c r="BPD60" s="137"/>
      <c r="BPE60" s="137"/>
      <c r="BPF60" s="137"/>
      <c r="BPG60" s="137"/>
      <c r="BPH60" s="137"/>
      <c r="BPI60" s="137"/>
      <c r="BPJ60" s="137"/>
      <c r="BPK60" s="137"/>
      <c r="BPL60" s="137"/>
      <c r="BPM60" s="137"/>
      <c r="BPN60" s="137"/>
      <c r="BPO60" s="137"/>
      <c r="BPP60" s="137"/>
      <c r="BPQ60" s="137"/>
      <c r="BPR60" s="137"/>
      <c r="BPS60" s="137"/>
      <c r="BPT60" s="137"/>
      <c r="BPU60" s="137"/>
      <c r="BPV60" s="137"/>
      <c r="BPW60" s="137"/>
      <c r="BPX60" s="137"/>
      <c r="BPY60" s="137"/>
      <c r="BPZ60" s="137"/>
      <c r="BQA60" s="137"/>
      <c r="BQB60" s="137"/>
      <c r="BQC60" s="137"/>
      <c r="BQD60" s="137"/>
      <c r="BQE60" s="137"/>
      <c r="BQF60" s="137"/>
      <c r="BQG60" s="137"/>
      <c r="BQH60" s="137"/>
      <c r="BQI60" s="137"/>
      <c r="BQJ60" s="137"/>
      <c r="BQK60" s="137"/>
      <c r="BQL60" s="137"/>
      <c r="BQM60" s="137"/>
      <c r="BQN60" s="137"/>
      <c r="BQO60" s="137"/>
      <c r="BQP60" s="137"/>
      <c r="BQQ60" s="137"/>
      <c r="BQR60" s="137"/>
      <c r="BQS60" s="137"/>
      <c r="BQT60" s="137"/>
      <c r="BQU60" s="137"/>
      <c r="BQV60" s="137"/>
      <c r="BQW60" s="137"/>
      <c r="BQX60" s="137"/>
      <c r="BQY60" s="137"/>
      <c r="BQZ60" s="137"/>
      <c r="BRA60" s="137"/>
      <c r="BRB60" s="137"/>
      <c r="BRC60" s="137"/>
      <c r="BRD60" s="137"/>
      <c r="BRE60" s="137"/>
      <c r="BRF60" s="137"/>
      <c r="BRG60" s="137"/>
      <c r="BRH60" s="137"/>
      <c r="BRI60" s="137"/>
      <c r="BRJ60" s="137"/>
      <c r="BRK60" s="137"/>
      <c r="BRL60" s="137"/>
      <c r="BRM60" s="137"/>
      <c r="BRN60" s="137"/>
      <c r="BRO60" s="137"/>
      <c r="BRP60" s="137"/>
      <c r="BRQ60" s="137"/>
      <c r="BRR60" s="137"/>
      <c r="BRS60" s="137"/>
      <c r="BRT60" s="137"/>
      <c r="BRU60" s="137"/>
      <c r="BRV60" s="137"/>
      <c r="BRW60" s="137"/>
      <c r="BRX60" s="137"/>
      <c r="BRY60" s="137"/>
      <c r="BRZ60" s="137"/>
      <c r="BSA60" s="137"/>
      <c r="BSB60" s="137"/>
      <c r="BSC60" s="137"/>
      <c r="BSD60" s="137"/>
      <c r="BSE60" s="137"/>
      <c r="BSF60" s="137"/>
      <c r="BSG60" s="137"/>
      <c r="BSH60" s="137"/>
      <c r="BSI60" s="137"/>
      <c r="BSJ60" s="137"/>
      <c r="BSK60" s="137"/>
      <c r="BSL60" s="137"/>
      <c r="BSM60" s="137"/>
      <c r="BSN60" s="137"/>
      <c r="BSO60" s="137"/>
      <c r="BSP60" s="137"/>
      <c r="BSQ60" s="137"/>
      <c r="BSR60" s="137"/>
      <c r="BSS60" s="137"/>
      <c r="BST60" s="137"/>
      <c r="BSU60" s="137"/>
      <c r="BSV60" s="137"/>
      <c r="BSW60" s="137"/>
      <c r="BSX60" s="137"/>
      <c r="BSY60" s="137"/>
      <c r="BSZ60" s="137"/>
      <c r="BTA60" s="137"/>
      <c r="BTB60" s="137"/>
      <c r="BTC60" s="137"/>
      <c r="BTD60" s="137"/>
      <c r="BTE60" s="137"/>
      <c r="BTF60" s="137"/>
      <c r="BTG60" s="137"/>
      <c r="BTH60" s="137"/>
      <c r="BTI60" s="137"/>
      <c r="BTJ60" s="137"/>
      <c r="BTK60" s="137"/>
      <c r="BTL60" s="137"/>
      <c r="BTM60" s="137"/>
      <c r="BTN60" s="137"/>
      <c r="BTO60" s="137"/>
      <c r="BTP60" s="137"/>
      <c r="BTQ60" s="137"/>
      <c r="BTR60" s="137"/>
      <c r="BTS60" s="137"/>
      <c r="BTT60" s="137"/>
      <c r="BTU60" s="137"/>
      <c r="BTV60" s="137"/>
      <c r="BTW60" s="137"/>
      <c r="BTX60" s="137"/>
      <c r="BTY60" s="137"/>
      <c r="BTZ60" s="137"/>
      <c r="BUA60" s="137"/>
      <c r="BUB60" s="137"/>
      <c r="BUC60" s="137"/>
      <c r="BUD60" s="137"/>
      <c r="BUE60" s="137"/>
      <c r="BUF60" s="137"/>
      <c r="BUG60" s="137"/>
      <c r="BUH60" s="137"/>
      <c r="BUI60" s="137"/>
      <c r="BUJ60" s="137"/>
      <c r="BUK60" s="137"/>
      <c r="BUL60" s="137"/>
      <c r="BUM60" s="137"/>
      <c r="BUN60" s="137"/>
      <c r="BUO60" s="137"/>
      <c r="BUP60" s="137"/>
      <c r="BUQ60" s="137"/>
      <c r="BUR60" s="137"/>
      <c r="BUS60" s="137"/>
      <c r="BUT60" s="137"/>
      <c r="BUU60" s="137"/>
      <c r="BUV60" s="137"/>
      <c r="BUW60" s="137"/>
      <c r="BUX60" s="137"/>
      <c r="BUY60" s="137"/>
      <c r="BUZ60" s="137"/>
      <c r="BVA60" s="137"/>
      <c r="BVB60" s="137"/>
      <c r="BVC60" s="137"/>
      <c r="BVD60" s="137"/>
      <c r="BVE60" s="137"/>
      <c r="BVF60" s="137"/>
      <c r="BVG60" s="137"/>
      <c r="BVH60" s="137"/>
      <c r="BVI60" s="137"/>
      <c r="BVJ60" s="137"/>
      <c r="BVK60" s="137"/>
      <c r="BVL60" s="137"/>
      <c r="BVM60" s="137"/>
      <c r="BVN60" s="137"/>
      <c r="BVO60" s="137"/>
      <c r="BVP60" s="137"/>
      <c r="BVQ60" s="137"/>
      <c r="BVR60" s="137"/>
      <c r="BVS60" s="137"/>
      <c r="BVT60" s="137"/>
      <c r="BVU60" s="137"/>
      <c r="BVV60" s="137"/>
      <c r="BVW60" s="137"/>
      <c r="BVX60" s="137"/>
      <c r="BVY60" s="137"/>
      <c r="BVZ60" s="137"/>
      <c r="BWA60" s="137"/>
      <c r="BWB60" s="137"/>
      <c r="BWC60" s="137"/>
      <c r="BWD60" s="137"/>
      <c r="BWE60" s="137"/>
      <c r="BWF60" s="137"/>
      <c r="BWG60" s="137"/>
      <c r="BWH60" s="137"/>
      <c r="BWI60" s="137"/>
      <c r="BWJ60" s="137"/>
      <c r="BWK60" s="137"/>
      <c r="BWL60" s="137"/>
      <c r="BWM60" s="137"/>
      <c r="BWN60" s="137"/>
      <c r="BWO60" s="137"/>
      <c r="BWP60" s="137"/>
      <c r="BWQ60" s="137"/>
      <c r="BWR60" s="137"/>
      <c r="BWS60" s="137"/>
      <c r="BWT60" s="137"/>
      <c r="BWU60" s="137"/>
      <c r="BWV60" s="137"/>
      <c r="BWW60" s="137"/>
      <c r="BWX60" s="137"/>
      <c r="BWY60" s="137"/>
      <c r="BWZ60" s="137"/>
      <c r="BXA60" s="137"/>
      <c r="BXB60" s="137"/>
      <c r="BXC60" s="137"/>
      <c r="BXD60" s="137"/>
      <c r="BXE60" s="137"/>
      <c r="BXF60" s="137"/>
      <c r="BXG60" s="137"/>
      <c r="BXH60" s="137"/>
      <c r="BXI60" s="137"/>
      <c r="BXJ60" s="137"/>
      <c r="BXK60" s="137"/>
      <c r="BXL60" s="137"/>
      <c r="BXM60" s="137"/>
      <c r="BXN60" s="137"/>
      <c r="BXO60" s="137"/>
      <c r="BXP60" s="137"/>
      <c r="BXQ60" s="137"/>
      <c r="BXR60" s="137"/>
      <c r="BXS60" s="137"/>
      <c r="BXT60" s="137"/>
      <c r="BXU60" s="137"/>
      <c r="BXV60" s="137"/>
      <c r="BXW60" s="137"/>
      <c r="BXX60" s="137"/>
      <c r="BXY60" s="137"/>
      <c r="BXZ60" s="137"/>
      <c r="BYA60" s="137"/>
      <c r="BYB60" s="137"/>
      <c r="BYC60" s="137"/>
      <c r="BYD60" s="137"/>
      <c r="BYE60" s="137"/>
      <c r="BYF60" s="137"/>
      <c r="BYG60" s="137"/>
      <c r="BYH60" s="137"/>
      <c r="BYI60" s="137"/>
      <c r="BYJ60" s="137"/>
      <c r="BYK60" s="137"/>
      <c r="BYL60" s="137"/>
      <c r="BYM60" s="137"/>
      <c r="BYN60" s="137"/>
      <c r="BYO60" s="137"/>
      <c r="BYP60" s="137"/>
      <c r="BYQ60" s="137"/>
      <c r="BYR60" s="137"/>
      <c r="BYS60" s="137"/>
      <c r="BYT60" s="137"/>
      <c r="BYU60" s="137"/>
      <c r="BYV60" s="137"/>
      <c r="BYW60" s="137"/>
      <c r="BYX60" s="137"/>
      <c r="BYY60" s="137"/>
      <c r="BYZ60" s="137"/>
      <c r="BZA60" s="137"/>
      <c r="BZB60" s="137"/>
      <c r="BZC60" s="137"/>
      <c r="BZD60" s="137"/>
      <c r="BZE60" s="137"/>
      <c r="BZF60" s="137"/>
      <c r="BZG60" s="137"/>
      <c r="BZH60" s="137"/>
      <c r="BZI60" s="137"/>
      <c r="BZJ60" s="137"/>
      <c r="BZK60" s="137"/>
      <c r="BZL60" s="137"/>
      <c r="BZM60" s="137"/>
      <c r="BZN60" s="137"/>
      <c r="BZO60" s="137"/>
      <c r="BZP60" s="137"/>
      <c r="BZQ60" s="137"/>
      <c r="BZR60" s="137"/>
      <c r="BZS60" s="137"/>
      <c r="BZT60" s="137"/>
      <c r="BZU60" s="137"/>
      <c r="BZV60" s="137"/>
      <c r="BZW60" s="137"/>
      <c r="BZX60" s="137"/>
      <c r="BZY60" s="137"/>
      <c r="BZZ60" s="137"/>
      <c r="CAA60" s="137"/>
      <c r="CAB60" s="137"/>
      <c r="CAC60" s="137"/>
      <c r="CAD60" s="137"/>
      <c r="CAE60" s="137"/>
      <c r="CAF60" s="137"/>
      <c r="CAG60" s="137"/>
      <c r="CAH60" s="137"/>
      <c r="CAI60" s="137"/>
      <c r="CAJ60" s="137"/>
      <c r="CAK60" s="137"/>
      <c r="CAL60" s="137"/>
      <c r="CAM60" s="137"/>
      <c r="CAN60" s="137"/>
      <c r="CAO60" s="137"/>
      <c r="CAP60" s="137"/>
      <c r="CAQ60" s="137"/>
      <c r="CAR60" s="137"/>
      <c r="CAS60" s="137"/>
      <c r="CAT60" s="137"/>
      <c r="CAU60" s="137"/>
      <c r="CAV60" s="137"/>
      <c r="CAW60" s="137"/>
      <c r="CAX60" s="137"/>
      <c r="CAY60" s="137"/>
      <c r="CAZ60" s="137"/>
      <c r="CBA60" s="137"/>
      <c r="CBB60" s="137"/>
      <c r="CBC60" s="137"/>
      <c r="CBD60" s="137"/>
      <c r="CBE60" s="137"/>
      <c r="CBF60" s="137"/>
      <c r="CBG60" s="137"/>
      <c r="CBH60" s="137"/>
      <c r="CBI60" s="137"/>
      <c r="CBJ60" s="137"/>
      <c r="CBK60" s="137"/>
      <c r="CBL60" s="137"/>
      <c r="CBM60" s="137"/>
      <c r="CBN60" s="137"/>
      <c r="CBO60" s="137"/>
      <c r="CBP60" s="137"/>
      <c r="CBQ60" s="137"/>
      <c r="CBR60" s="137"/>
      <c r="CBS60" s="137"/>
      <c r="CBT60" s="137"/>
      <c r="CBU60" s="137"/>
      <c r="CBV60" s="137"/>
      <c r="CBW60" s="137"/>
      <c r="CBX60" s="137"/>
      <c r="CBY60" s="137"/>
      <c r="CBZ60" s="137"/>
      <c r="CCA60" s="137"/>
      <c r="CCB60" s="137"/>
      <c r="CCC60" s="137"/>
      <c r="CCD60" s="137"/>
      <c r="CCE60" s="137"/>
      <c r="CCF60" s="137"/>
      <c r="CCG60" s="137"/>
      <c r="CCH60" s="137"/>
      <c r="CCI60" s="137"/>
      <c r="CCJ60" s="137"/>
      <c r="CCK60" s="137"/>
      <c r="CCL60" s="137"/>
      <c r="CCM60" s="137"/>
      <c r="CCN60" s="137"/>
      <c r="CCO60" s="137"/>
      <c r="CCP60" s="137"/>
      <c r="CCQ60" s="137"/>
      <c r="CCR60" s="137"/>
      <c r="CCS60" s="137"/>
      <c r="CCT60" s="137"/>
      <c r="CCU60" s="137"/>
      <c r="CCV60" s="137"/>
      <c r="CCW60" s="137"/>
      <c r="CCX60" s="137"/>
      <c r="CCY60" s="137"/>
      <c r="CCZ60" s="137"/>
      <c r="CDA60" s="137"/>
      <c r="CDB60" s="137"/>
      <c r="CDC60" s="137"/>
      <c r="CDD60" s="137"/>
      <c r="CDE60" s="137"/>
      <c r="CDF60" s="137"/>
      <c r="CDG60" s="137"/>
      <c r="CDH60" s="137"/>
      <c r="CDI60" s="137"/>
      <c r="CDJ60" s="137"/>
      <c r="CDK60" s="137"/>
      <c r="CDL60" s="137"/>
      <c r="CDM60" s="137"/>
      <c r="CDN60" s="137"/>
      <c r="CDO60" s="137"/>
      <c r="CDP60" s="137"/>
      <c r="CDQ60" s="137"/>
      <c r="CDR60" s="137"/>
      <c r="CDS60" s="137"/>
      <c r="CDT60" s="137"/>
      <c r="CDU60" s="137"/>
      <c r="CDV60" s="137"/>
      <c r="CDW60" s="137"/>
      <c r="CDX60" s="137"/>
      <c r="CDY60" s="137"/>
      <c r="CDZ60" s="137"/>
      <c r="CEA60" s="137"/>
      <c r="CEB60" s="137"/>
      <c r="CEC60" s="137"/>
      <c r="CED60" s="137"/>
      <c r="CEE60" s="137"/>
      <c r="CEF60" s="137"/>
      <c r="CEG60" s="137"/>
      <c r="CEH60" s="137"/>
      <c r="CEI60" s="137"/>
      <c r="CEJ60" s="137"/>
      <c r="CEK60" s="137"/>
      <c r="CEL60" s="137"/>
      <c r="CEM60" s="137"/>
      <c r="CEN60" s="137"/>
      <c r="CEO60" s="137"/>
      <c r="CEP60" s="137"/>
      <c r="CEQ60" s="137"/>
      <c r="CER60" s="137"/>
      <c r="CES60" s="137"/>
      <c r="CET60" s="137"/>
      <c r="CEU60" s="137"/>
      <c r="CEV60" s="137"/>
      <c r="CEW60" s="137"/>
      <c r="CEX60" s="137"/>
      <c r="CEY60" s="137"/>
      <c r="CEZ60" s="137"/>
      <c r="CFA60" s="137"/>
      <c r="CFB60" s="137"/>
      <c r="CFC60" s="137"/>
      <c r="CFD60" s="137"/>
      <c r="CFE60" s="137"/>
      <c r="CFF60" s="137"/>
      <c r="CFG60" s="137"/>
      <c r="CFH60" s="137"/>
      <c r="CFI60" s="137"/>
      <c r="CFJ60" s="137"/>
      <c r="CFK60" s="137"/>
      <c r="CFL60" s="137"/>
      <c r="CFM60" s="137"/>
      <c r="CFN60" s="137"/>
      <c r="CFO60" s="137"/>
      <c r="CFP60" s="137"/>
      <c r="CFQ60" s="137"/>
      <c r="CFR60" s="137"/>
      <c r="CFS60" s="137"/>
      <c r="CFT60" s="137"/>
      <c r="CFU60" s="137"/>
      <c r="CFV60" s="137"/>
      <c r="CFW60" s="137"/>
      <c r="CFX60" s="137"/>
      <c r="CFY60" s="137"/>
      <c r="CFZ60" s="137"/>
      <c r="CGA60" s="137"/>
      <c r="CGB60" s="137"/>
      <c r="CGC60" s="137"/>
      <c r="CGD60" s="137"/>
      <c r="CGE60" s="137"/>
      <c r="CGF60" s="137"/>
      <c r="CGG60" s="137"/>
      <c r="CGH60" s="137"/>
      <c r="CGI60" s="137"/>
      <c r="CGJ60" s="137"/>
      <c r="CGK60" s="137"/>
      <c r="CGL60" s="137"/>
      <c r="CGM60" s="137"/>
      <c r="CGN60" s="137"/>
      <c r="CGO60" s="137"/>
      <c r="CGP60" s="137"/>
      <c r="CGQ60" s="137"/>
      <c r="CGR60" s="137"/>
      <c r="CGS60" s="137"/>
      <c r="CGT60" s="137"/>
      <c r="CGU60" s="137"/>
      <c r="CGV60" s="137"/>
      <c r="CGW60" s="137"/>
      <c r="CGX60" s="137"/>
      <c r="CGY60" s="137"/>
      <c r="CGZ60" s="137"/>
      <c r="CHA60" s="137"/>
      <c r="CHB60" s="137"/>
      <c r="CHC60" s="137"/>
      <c r="CHD60" s="137"/>
      <c r="CHE60" s="137"/>
      <c r="CHF60" s="137"/>
      <c r="CHG60" s="137"/>
      <c r="CHH60" s="137"/>
      <c r="CHI60" s="137"/>
      <c r="CHJ60" s="137"/>
      <c r="CHK60" s="137"/>
      <c r="CHL60" s="137"/>
      <c r="CHM60" s="137"/>
      <c r="CHN60" s="137"/>
      <c r="CHO60" s="137"/>
      <c r="CHP60" s="137"/>
      <c r="CHQ60" s="137"/>
      <c r="CHR60" s="137"/>
      <c r="CHS60" s="137"/>
      <c r="CHT60" s="137"/>
      <c r="CHU60" s="137"/>
      <c r="CHV60" s="137"/>
      <c r="CHW60" s="137"/>
      <c r="CHX60" s="137"/>
      <c r="CHY60" s="137"/>
      <c r="CHZ60" s="137"/>
      <c r="CIA60" s="137"/>
      <c r="CIB60" s="137"/>
      <c r="CIC60" s="137"/>
      <c r="CID60" s="137"/>
      <c r="CIE60" s="137"/>
      <c r="CIF60" s="137"/>
      <c r="CIG60" s="137"/>
      <c r="CIH60" s="137"/>
      <c r="CII60" s="137"/>
      <c r="CIJ60" s="137"/>
      <c r="CIK60" s="137"/>
      <c r="CIL60" s="137"/>
      <c r="CIM60" s="137"/>
      <c r="CIN60" s="137"/>
      <c r="CIO60" s="137"/>
      <c r="CIP60" s="137"/>
      <c r="CIQ60" s="137"/>
      <c r="CIR60" s="137"/>
      <c r="CIS60" s="137"/>
      <c r="CIT60" s="137"/>
      <c r="CIU60" s="137"/>
      <c r="CIV60" s="137"/>
      <c r="CIW60" s="137"/>
      <c r="CIX60" s="137"/>
      <c r="CIY60" s="137"/>
      <c r="CIZ60" s="137"/>
      <c r="CJA60" s="137"/>
      <c r="CJB60" s="137"/>
      <c r="CJC60" s="137"/>
      <c r="CJD60" s="137"/>
      <c r="CJE60" s="137"/>
      <c r="CJF60" s="137"/>
      <c r="CJG60" s="137"/>
      <c r="CJH60" s="137"/>
      <c r="CJI60" s="137"/>
      <c r="CJJ60" s="137"/>
      <c r="CJK60" s="137"/>
      <c r="CJL60" s="137"/>
      <c r="CJM60" s="137"/>
      <c r="CJN60" s="137"/>
      <c r="CJO60" s="137"/>
      <c r="CJP60" s="137"/>
      <c r="CJQ60" s="137"/>
      <c r="CJR60" s="137"/>
      <c r="CJS60" s="137"/>
      <c r="CJT60" s="137"/>
      <c r="CJU60" s="137"/>
      <c r="CJV60" s="137"/>
      <c r="CJW60" s="137"/>
      <c r="CJX60" s="137"/>
      <c r="CJY60" s="137"/>
      <c r="CJZ60" s="137"/>
      <c r="CKA60" s="137"/>
      <c r="CKB60" s="137"/>
      <c r="CKC60" s="137"/>
      <c r="CKD60" s="137"/>
      <c r="CKE60" s="137"/>
      <c r="CKF60" s="137"/>
      <c r="CKG60" s="137"/>
      <c r="CKH60" s="137"/>
      <c r="CKI60" s="137"/>
      <c r="CKJ60" s="137"/>
      <c r="CKK60" s="137"/>
      <c r="CKL60" s="137"/>
      <c r="CKM60" s="137"/>
      <c r="CKN60" s="137"/>
      <c r="CKO60" s="137"/>
      <c r="CKP60" s="137"/>
      <c r="CKQ60" s="137"/>
      <c r="CKR60" s="137"/>
      <c r="CKS60" s="137"/>
      <c r="CKT60" s="137"/>
      <c r="CKU60" s="137"/>
      <c r="CKV60" s="137"/>
      <c r="CKW60" s="137"/>
      <c r="CKX60" s="137"/>
      <c r="CKY60" s="137"/>
      <c r="CKZ60" s="137"/>
      <c r="CLA60" s="137"/>
      <c r="CLB60" s="137"/>
      <c r="CLC60" s="137"/>
      <c r="CLD60" s="137"/>
      <c r="CLE60" s="137"/>
      <c r="CLF60" s="137"/>
      <c r="CLG60" s="137"/>
      <c r="CLH60" s="137"/>
      <c r="CLI60" s="137"/>
      <c r="CLJ60" s="137"/>
      <c r="CLK60" s="137"/>
      <c r="CLL60" s="137"/>
      <c r="CLM60" s="137"/>
      <c r="CLN60" s="137"/>
      <c r="CLO60" s="137"/>
      <c r="CLP60" s="137"/>
      <c r="CLQ60" s="137"/>
      <c r="CLR60" s="137"/>
      <c r="CLS60" s="137"/>
      <c r="CLT60" s="137"/>
      <c r="CLU60" s="137"/>
      <c r="CLV60" s="137"/>
      <c r="CLW60" s="137"/>
      <c r="CLX60" s="137"/>
      <c r="CLY60" s="137"/>
      <c r="CLZ60" s="137"/>
      <c r="CMA60" s="137"/>
      <c r="CMB60" s="137"/>
      <c r="CMC60" s="137"/>
      <c r="CMD60" s="137"/>
      <c r="CME60" s="137"/>
      <c r="CMF60" s="137"/>
      <c r="CMG60" s="137"/>
      <c r="CMH60" s="137"/>
      <c r="CMI60" s="137"/>
      <c r="CMJ60" s="137"/>
      <c r="CMK60" s="137"/>
      <c r="CML60" s="137"/>
      <c r="CMM60" s="137"/>
      <c r="CMN60" s="137"/>
      <c r="CMO60" s="137"/>
      <c r="CMP60" s="137"/>
      <c r="CMQ60" s="137"/>
      <c r="CMR60" s="137"/>
      <c r="CMS60" s="137"/>
      <c r="CMT60" s="137"/>
      <c r="CMU60" s="137"/>
      <c r="CMV60" s="137"/>
      <c r="CMW60" s="137"/>
      <c r="CMX60" s="137"/>
      <c r="CMY60" s="137"/>
      <c r="CMZ60" s="137"/>
      <c r="CNA60" s="137"/>
      <c r="CNB60" s="137"/>
      <c r="CNC60" s="137"/>
      <c r="CND60" s="137"/>
      <c r="CNE60" s="137"/>
      <c r="CNF60" s="137"/>
      <c r="CNG60" s="137"/>
      <c r="CNH60" s="137"/>
      <c r="CNI60" s="137"/>
      <c r="CNJ60" s="137"/>
      <c r="CNK60" s="137"/>
      <c r="CNL60" s="137"/>
      <c r="CNM60" s="137"/>
      <c r="CNN60" s="137"/>
      <c r="CNO60" s="137"/>
      <c r="CNP60" s="137"/>
      <c r="CNQ60" s="137"/>
      <c r="CNR60" s="137"/>
      <c r="CNS60" s="137"/>
      <c r="CNT60" s="137"/>
      <c r="CNU60" s="137"/>
      <c r="CNV60" s="137"/>
      <c r="CNW60" s="137"/>
      <c r="CNX60" s="137"/>
      <c r="CNY60" s="137"/>
      <c r="CNZ60" s="137"/>
      <c r="COA60" s="137"/>
      <c r="COB60" s="137"/>
      <c r="COC60" s="137"/>
      <c r="COD60" s="137"/>
      <c r="COE60" s="137"/>
      <c r="COF60" s="137"/>
      <c r="COG60" s="137"/>
      <c r="COH60" s="137"/>
      <c r="COI60" s="137"/>
      <c r="COJ60" s="137"/>
      <c r="COK60" s="137"/>
      <c r="COL60" s="137"/>
      <c r="COM60" s="137"/>
      <c r="CON60" s="137"/>
      <c r="COO60" s="137"/>
      <c r="COP60" s="137"/>
      <c r="COQ60" s="137"/>
      <c r="COR60" s="137"/>
      <c r="COS60" s="137"/>
      <c r="COT60" s="137"/>
      <c r="COU60" s="137"/>
      <c r="COV60" s="137"/>
      <c r="COW60" s="137"/>
      <c r="COX60" s="137"/>
      <c r="COY60" s="137"/>
      <c r="COZ60" s="137"/>
      <c r="CPA60" s="137"/>
      <c r="CPB60" s="137"/>
      <c r="CPC60" s="137"/>
      <c r="CPD60" s="137"/>
      <c r="CPE60" s="137"/>
      <c r="CPF60" s="137"/>
      <c r="CPG60" s="137"/>
      <c r="CPH60" s="137"/>
      <c r="CPI60" s="137"/>
      <c r="CPJ60" s="137"/>
      <c r="CPK60" s="137"/>
      <c r="CPL60" s="137"/>
      <c r="CPM60" s="137"/>
      <c r="CPN60" s="137"/>
      <c r="CPO60" s="137"/>
      <c r="CPP60" s="137"/>
      <c r="CPQ60" s="137"/>
      <c r="CPR60" s="137"/>
      <c r="CPS60" s="137"/>
      <c r="CPT60" s="137"/>
      <c r="CPU60" s="137"/>
      <c r="CPV60" s="137"/>
      <c r="CPW60" s="137"/>
      <c r="CPX60" s="137"/>
      <c r="CPY60" s="137"/>
      <c r="CPZ60" s="137"/>
      <c r="CQA60" s="137"/>
      <c r="CQB60" s="137"/>
      <c r="CQC60" s="137"/>
      <c r="CQD60" s="137"/>
      <c r="CQE60" s="137"/>
      <c r="CQF60" s="137"/>
      <c r="CQG60" s="137"/>
      <c r="CQH60" s="137"/>
      <c r="CQI60" s="137"/>
      <c r="CQJ60" s="137"/>
      <c r="CQK60" s="137"/>
      <c r="CQL60" s="137"/>
      <c r="CQM60" s="137"/>
      <c r="CQN60" s="137"/>
      <c r="CQO60" s="137"/>
      <c r="CQP60" s="137"/>
      <c r="CQQ60" s="137"/>
      <c r="CQR60" s="137"/>
      <c r="CQS60" s="137"/>
      <c r="CQT60" s="137"/>
      <c r="CQU60" s="137"/>
      <c r="CQV60" s="137"/>
      <c r="CQW60" s="137"/>
      <c r="CQX60" s="137"/>
      <c r="CQY60" s="137"/>
      <c r="CQZ60" s="137"/>
      <c r="CRA60" s="137"/>
      <c r="CRB60" s="137"/>
      <c r="CRC60" s="137"/>
      <c r="CRD60" s="137"/>
      <c r="CRE60" s="137"/>
      <c r="CRF60" s="137"/>
      <c r="CRG60" s="137"/>
      <c r="CRH60" s="137"/>
      <c r="CRI60" s="137"/>
      <c r="CRJ60" s="137"/>
      <c r="CRK60" s="137"/>
      <c r="CRL60" s="137"/>
      <c r="CRM60" s="137"/>
      <c r="CRN60" s="137"/>
      <c r="CRO60" s="137"/>
      <c r="CRP60" s="137"/>
      <c r="CRQ60" s="137"/>
      <c r="CRR60" s="137"/>
      <c r="CRS60" s="137"/>
      <c r="CRT60" s="137"/>
      <c r="CRU60" s="137"/>
      <c r="CRV60" s="137"/>
      <c r="CRW60" s="137"/>
      <c r="CRX60" s="137"/>
      <c r="CRY60" s="137"/>
      <c r="CRZ60" s="137"/>
      <c r="CSA60" s="137"/>
      <c r="CSB60" s="137"/>
      <c r="CSC60" s="137"/>
      <c r="CSD60" s="137"/>
      <c r="CSE60" s="137"/>
      <c r="CSF60" s="137"/>
      <c r="CSG60" s="137"/>
      <c r="CSH60" s="137"/>
      <c r="CSI60" s="137"/>
      <c r="CSJ60" s="137"/>
      <c r="CSK60" s="137"/>
      <c r="CSL60" s="137"/>
      <c r="CSM60" s="137"/>
      <c r="CSN60" s="137"/>
      <c r="CSO60" s="137"/>
      <c r="CSP60" s="137"/>
      <c r="CSQ60" s="137"/>
      <c r="CSR60" s="137"/>
      <c r="CSS60" s="137"/>
      <c r="CST60" s="137"/>
      <c r="CSU60" s="137"/>
      <c r="CSV60" s="137"/>
      <c r="CSW60" s="137"/>
      <c r="CSX60" s="137"/>
      <c r="CSY60" s="137"/>
      <c r="CSZ60" s="137"/>
      <c r="CTA60" s="137"/>
      <c r="CTB60" s="137"/>
      <c r="CTC60" s="137"/>
      <c r="CTD60" s="137"/>
      <c r="CTE60" s="137"/>
      <c r="CTF60" s="137"/>
      <c r="CTG60" s="137"/>
      <c r="CTH60" s="137"/>
      <c r="CTI60" s="137"/>
      <c r="CTJ60" s="137"/>
      <c r="CTK60" s="137"/>
      <c r="CTL60" s="137"/>
      <c r="CTM60" s="137"/>
      <c r="CTN60" s="137"/>
      <c r="CTO60" s="137"/>
      <c r="CTP60" s="137"/>
      <c r="CTQ60" s="137"/>
      <c r="CTR60" s="137"/>
      <c r="CTS60" s="137"/>
      <c r="CTT60" s="137"/>
      <c r="CTU60" s="137"/>
      <c r="CTV60" s="137"/>
      <c r="CTW60" s="137"/>
      <c r="CTX60" s="137"/>
      <c r="CTY60" s="137"/>
      <c r="CTZ60" s="137"/>
      <c r="CUA60" s="137"/>
      <c r="CUB60" s="137"/>
      <c r="CUC60" s="137"/>
      <c r="CUD60" s="137"/>
      <c r="CUE60" s="137"/>
      <c r="CUF60" s="137"/>
      <c r="CUG60" s="137"/>
      <c r="CUH60" s="137"/>
      <c r="CUI60" s="137"/>
      <c r="CUJ60" s="137"/>
      <c r="CUK60" s="137"/>
      <c r="CUL60" s="137"/>
      <c r="CUM60" s="137"/>
      <c r="CUN60" s="137"/>
      <c r="CUO60" s="137"/>
      <c r="CUP60" s="137"/>
      <c r="CUQ60" s="137"/>
      <c r="CUR60" s="137"/>
      <c r="CUS60" s="137"/>
      <c r="CUT60" s="137"/>
      <c r="CUU60" s="137"/>
      <c r="CUV60" s="137"/>
      <c r="CUW60" s="137"/>
      <c r="CUX60" s="137"/>
      <c r="CUY60" s="137"/>
      <c r="CUZ60" s="137"/>
      <c r="CVA60" s="137"/>
      <c r="CVB60" s="137"/>
      <c r="CVC60" s="137"/>
      <c r="CVD60" s="137"/>
      <c r="CVE60" s="137"/>
      <c r="CVF60" s="137"/>
      <c r="CVG60" s="137"/>
      <c r="CVH60" s="137"/>
      <c r="CVI60" s="137"/>
      <c r="CVJ60" s="137"/>
      <c r="CVK60" s="137"/>
      <c r="CVL60" s="137"/>
      <c r="CVM60" s="137"/>
      <c r="CVN60" s="137"/>
      <c r="CVO60" s="137"/>
      <c r="CVP60" s="137"/>
      <c r="CVQ60" s="137"/>
      <c r="CVR60" s="137"/>
      <c r="CVS60" s="137"/>
      <c r="CVT60" s="137"/>
      <c r="CVU60" s="137"/>
      <c r="CVV60" s="137"/>
      <c r="CVW60" s="137"/>
      <c r="CVX60" s="137"/>
      <c r="CVY60" s="137"/>
      <c r="CVZ60" s="137"/>
      <c r="CWA60" s="137"/>
      <c r="CWB60" s="137"/>
      <c r="CWC60" s="137"/>
      <c r="CWD60" s="137"/>
      <c r="CWE60" s="137"/>
      <c r="CWF60" s="137"/>
      <c r="CWG60" s="137"/>
      <c r="CWH60" s="137"/>
      <c r="CWI60" s="137"/>
      <c r="CWJ60" s="137"/>
      <c r="CWK60" s="137"/>
      <c r="CWL60" s="137"/>
      <c r="CWM60" s="137"/>
      <c r="CWN60" s="137"/>
      <c r="CWO60" s="137"/>
      <c r="CWP60" s="137"/>
      <c r="CWQ60" s="137"/>
      <c r="CWR60" s="137"/>
      <c r="CWS60" s="137"/>
      <c r="CWT60" s="137"/>
      <c r="CWU60" s="137"/>
      <c r="CWV60" s="137"/>
      <c r="CWW60" s="137"/>
      <c r="CWX60" s="137"/>
      <c r="CWY60" s="137"/>
      <c r="CWZ60" s="137"/>
      <c r="CXA60" s="137"/>
      <c r="CXB60" s="137"/>
      <c r="CXC60" s="137"/>
      <c r="CXD60" s="137"/>
      <c r="CXE60" s="137"/>
      <c r="CXF60" s="137"/>
      <c r="CXG60" s="137"/>
      <c r="CXH60" s="137"/>
      <c r="CXI60" s="137"/>
      <c r="CXJ60" s="137"/>
      <c r="CXK60" s="137"/>
      <c r="CXL60" s="137"/>
      <c r="CXM60" s="137"/>
      <c r="CXN60" s="137"/>
      <c r="CXO60" s="137"/>
      <c r="CXP60" s="137"/>
      <c r="CXQ60" s="137"/>
      <c r="CXR60" s="137"/>
      <c r="CXS60" s="137"/>
      <c r="CXT60" s="137"/>
      <c r="CXU60" s="137"/>
      <c r="CXV60" s="137"/>
      <c r="CXW60" s="137"/>
      <c r="CXX60" s="137"/>
      <c r="CXY60" s="137"/>
      <c r="CXZ60" s="137"/>
      <c r="CYA60" s="137"/>
      <c r="CYB60" s="137"/>
      <c r="CYC60" s="137"/>
      <c r="CYD60" s="137"/>
      <c r="CYE60" s="137"/>
      <c r="CYF60" s="137"/>
      <c r="CYG60" s="137"/>
      <c r="CYH60" s="137"/>
      <c r="CYI60" s="137"/>
      <c r="CYJ60" s="137"/>
      <c r="CYK60" s="137"/>
      <c r="CYL60" s="137"/>
      <c r="CYM60" s="137"/>
      <c r="CYN60" s="137"/>
      <c r="CYO60" s="137"/>
      <c r="CYP60" s="137"/>
      <c r="CYQ60" s="137"/>
      <c r="CYR60" s="137"/>
      <c r="CYS60" s="137"/>
      <c r="CYT60" s="137"/>
      <c r="CYU60" s="137"/>
      <c r="CYV60" s="137"/>
      <c r="CYW60" s="137"/>
      <c r="CYX60" s="137"/>
      <c r="CYY60" s="137"/>
      <c r="CYZ60" s="137"/>
      <c r="CZA60" s="137"/>
      <c r="CZB60" s="137"/>
      <c r="CZC60" s="137"/>
      <c r="CZD60" s="137"/>
      <c r="CZE60" s="137"/>
      <c r="CZF60" s="137"/>
      <c r="CZG60" s="137"/>
      <c r="CZH60" s="137"/>
      <c r="CZI60" s="137"/>
      <c r="CZJ60" s="137"/>
      <c r="CZK60" s="137"/>
      <c r="CZL60" s="137"/>
      <c r="CZM60" s="137"/>
      <c r="CZN60" s="137"/>
      <c r="CZO60" s="137"/>
      <c r="CZP60" s="137"/>
      <c r="CZQ60" s="137"/>
      <c r="CZR60" s="137"/>
      <c r="CZS60" s="137"/>
      <c r="CZT60" s="137"/>
      <c r="CZU60" s="137"/>
      <c r="CZV60" s="137"/>
      <c r="CZW60" s="137"/>
      <c r="CZX60" s="137"/>
      <c r="CZY60" s="137"/>
      <c r="CZZ60" s="137"/>
      <c r="DAA60" s="137"/>
      <c r="DAB60" s="137"/>
      <c r="DAC60" s="137"/>
      <c r="DAD60" s="137"/>
      <c r="DAE60" s="137"/>
      <c r="DAF60" s="137"/>
      <c r="DAG60" s="137"/>
      <c r="DAH60" s="137"/>
      <c r="DAI60" s="137"/>
      <c r="DAJ60" s="137"/>
      <c r="DAK60" s="137"/>
      <c r="DAL60" s="137"/>
      <c r="DAM60" s="137"/>
      <c r="DAN60" s="137"/>
      <c r="DAO60" s="137"/>
      <c r="DAP60" s="137"/>
      <c r="DAQ60" s="137"/>
      <c r="DAR60" s="137"/>
      <c r="DAS60" s="137"/>
      <c r="DAT60" s="137"/>
      <c r="DAU60" s="137"/>
      <c r="DAV60" s="137"/>
      <c r="DAW60" s="137"/>
      <c r="DAX60" s="137"/>
      <c r="DAY60" s="137"/>
      <c r="DAZ60" s="137"/>
      <c r="DBA60" s="137"/>
      <c r="DBB60" s="137"/>
      <c r="DBC60" s="137"/>
      <c r="DBD60" s="137"/>
      <c r="DBE60" s="137"/>
      <c r="DBF60" s="137"/>
      <c r="DBG60" s="137"/>
      <c r="DBH60" s="137"/>
      <c r="DBI60" s="137"/>
      <c r="DBJ60" s="137"/>
      <c r="DBK60" s="137"/>
      <c r="DBL60" s="137"/>
      <c r="DBM60" s="137"/>
      <c r="DBN60" s="137"/>
      <c r="DBO60" s="137"/>
      <c r="DBP60" s="137"/>
      <c r="DBQ60" s="137"/>
      <c r="DBR60" s="137"/>
      <c r="DBS60" s="137"/>
      <c r="DBT60" s="137"/>
      <c r="DBU60" s="137"/>
      <c r="DBV60" s="137"/>
      <c r="DBW60" s="137"/>
      <c r="DBX60" s="137"/>
      <c r="DBY60" s="137"/>
      <c r="DBZ60" s="137"/>
      <c r="DCA60" s="137"/>
      <c r="DCB60" s="137"/>
      <c r="DCC60" s="137"/>
      <c r="DCD60" s="137"/>
      <c r="DCE60" s="137"/>
      <c r="DCF60" s="137"/>
      <c r="DCG60" s="137"/>
      <c r="DCH60" s="137"/>
      <c r="DCI60" s="137"/>
      <c r="DCJ60" s="137"/>
      <c r="DCK60" s="137"/>
      <c r="DCL60" s="137"/>
      <c r="DCM60" s="137"/>
      <c r="DCN60" s="137"/>
      <c r="DCO60" s="137"/>
      <c r="DCP60" s="137"/>
      <c r="DCQ60" s="137"/>
      <c r="DCR60" s="137"/>
      <c r="DCS60" s="137"/>
      <c r="DCT60" s="137"/>
      <c r="DCU60" s="137"/>
      <c r="DCV60" s="137"/>
      <c r="DCW60" s="137"/>
      <c r="DCX60" s="137"/>
      <c r="DCY60" s="137"/>
      <c r="DCZ60" s="137"/>
      <c r="DDA60" s="137"/>
      <c r="DDB60" s="137"/>
      <c r="DDC60" s="137"/>
      <c r="DDD60" s="137"/>
      <c r="DDE60" s="137"/>
      <c r="DDF60" s="137"/>
      <c r="DDG60" s="137"/>
      <c r="DDH60" s="137"/>
      <c r="DDI60" s="137"/>
      <c r="DDJ60" s="137"/>
      <c r="DDK60" s="137"/>
      <c r="DDL60" s="137"/>
      <c r="DDM60" s="137"/>
      <c r="DDN60" s="137"/>
      <c r="DDO60" s="137"/>
      <c r="DDP60" s="137"/>
      <c r="DDQ60" s="137"/>
      <c r="DDR60" s="137"/>
      <c r="DDS60" s="137"/>
      <c r="DDT60" s="137"/>
      <c r="DDU60" s="137"/>
      <c r="DDV60" s="137"/>
      <c r="DDW60" s="137"/>
      <c r="DDX60" s="137"/>
      <c r="DDY60" s="137"/>
      <c r="DDZ60" s="137"/>
      <c r="DEA60" s="137"/>
      <c r="DEB60" s="137"/>
      <c r="DEC60" s="137"/>
      <c r="DED60" s="137"/>
      <c r="DEE60" s="137"/>
      <c r="DEF60" s="137"/>
      <c r="DEG60" s="137"/>
      <c r="DEH60" s="137"/>
      <c r="DEI60" s="137"/>
      <c r="DEJ60" s="137"/>
      <c r="DEK60" s="137"/>
      <c r="DEL60" s="137"/>
      <c r="DEM60" s="137"/>
      <c r="DEN60" s="137"/>
      <c r="DEO60" s="137"/>
      <c r="DEP60" s="137"/>
      <c r="DEQ60" s="137"/>
      <c r="DER60" s="137"/>
      <c r="DES60" s="137"/>
      <c r="DET60" s="137"/>
      <c r="DEU60" s="137"/>
      <c r="DEV60" s="137"/>
      <c r="DEW60" s="137"/>
      <c r="DEX60" s="137"/>
      <c r="DEY60" s="137"/>
      <c r="DEZ60" s="137"/>
      <c r="DFA60" s="137"/>
      <c r="DFB60" s="137"/>
      <c r="DFC60" s="137"/>
      <c r="DFD60" s="137"/>
      <c r="DFE60" s="137"/>
      <c r="DFF60" s="137"/>
      <c r="DFG60" s="137"/>
      <c r="DFH60" s="137"/>
      <c r="DFI60" s="137"/>
      <c r="DFJ60" s="137"/>
      <c r="DFK60" s="137"/>
      <c r="DFL60" s="137"/>
      <c r="DFM60" s="137"/>
      <c r="DFN60" s="137"/>
      <c r="DFO60" s="137"/>
      <c r="DFP60" s="137"/>
      <c r="DFQ60" s="137"/>
      <c r="DFR60" s="137"/>
      <c r="DFS60" s="137"/>
      <c r="DFT60" s="137"/>
      <c r="DFU60" s="137"/>
      <c r="DFV60" s="137"/>
      <c r="DFW60" s="137"/>
      <c r="DFX60" s="137"/>
      <c r="DFY60" s="137"/>
      <c r="DFZ60" s="137"/>
      <c r="DGA60" s="137"/>
      <c r="DGB60" s="137"/>
      <c r="DGC60" s="137"/>
      <c r="DGD60" s="137"/>
      <c r="DGE60" s="137"/>
      <c r="DGF60" s="137"/>
      <c r="DGG60" s="137"/>
      <c r="DGH60" s="137"/>
      <c r="DGI60" s="137"/>
      <c r="DGJ60" s="137"/>
      <c r="DGK60" s="137"/>
      <c r="DGL60" s="137"/>
      <c r="DGM60" s="137"/>
      <c r="DGN60" s="137"/>
      <c r="DGO60" s="137"/>
      <c r="DGP60" s="137"/>
      <c r="DGQ60" s="137"/>
      <c r="DGR60" s="137"/>
      <c r="DGS60" s="137"/>
      <c r="DGT60" s="137"/>
      <c r="DGU60" s="137"/>
      <c r="DGV60" s="137"/>
      <c r="DGW60" s="137"/>
      <c r="DGX60" s="137"/>
      <c r="DGY60" s="137"/>
      <c r="DGZ60" s="137"/>
      <c r="DHA60" s="137"/>
      <c r="DHB60" s="137"/>
      <c r="DHC60" s="137"/>
      <c r="DHD60" s="137"/>
      <c r="DHE60" s="137"/>
      <c r="DHF60" s="137"/>
      <c r="DHG60" s="137"/>
      <c r="DHH60" s="137"/>
      <c r="DHI60" s="137"/>
      <c r="DHJ60" s="137"/>
      <c r="DHK60" s="137"/>
      <c r="DHL60" s="137"/>
      <c r="DHM60" s="137"/>
      <c r="DHN60" s="137"/>
      <c r="DHO60" s="137"/>
      <c r="DHP60" s="137"/>
      <c r="DHQ60" s="137"/>
      <c r="DHR60" s="137"/>
      <c r="DHS60" s="137"/>
      <c r="DHT60" s="137"/>
      <c r="DHU60" s="137"/>
      <c r="DHV60" s="137"/>
      <c r="DHW60" s="137"/>
      <c r="DHX60" s="137"/>
      <c r="DHY60" s="137"/>
      <c r="DHZ60" s="137"/>
      <c r="DIA60" s="137"/>
      <c r="DIB60" s="137"/>
      <c r="DIC60" s="137"/>
      <c r="DID60" s="137"/>
      <c r="DIE60" s="137"/>
      <c r="DIF60" s="137"/>
      <c r="DIG60" s="137"/>
      <c r="DIH60" s="137"/>
      <c r="DII60" s="137"/>
      <c r="DIJ60" s="137"/>
      <c r="DIK60" s="137"/>
      <c r="DIL60" s="137"/>
      <c r="DIM60" s="137"/>
      <c r="DIN60" s="137"/>
      <c r="DIO60" s="137"/>
      <c r="DIP60" s="137"/>
      <c r="DIQ60" s="137"/>
      <c r="DIR60" s="137"/>
      <c r="DIS60" s="137"/>
      <c r="DIT60" s="137"/>
      <c r="DIU60" s="137"/>
      <c r="DIV60" s="137"/>
      <c r="DIW60" s="137"/>
      <c r="DIX60" s="137"/>
      <c r="DIY60" s="137"/>
      <c r="DIZ60" s="137"/>
      <c r="DJA60" s="137"/>
      <c r="DJB60" s="137"/>
      <c r="DJC60" s="137"/>
      <c r="DJD60" s="137"/>
      <c r="DJE60" s="137"/>
      <c r="DJF60" s="137"/>
      <c r="DJG60" s="137"/>
      <c r="DJH60" s="137"/>
      <c r="DJI60" s="137"/>
      <c r="DJJ60" s="137"/>
      <c r="DJK60" s="137"/>
      <c r="DJL60" s="137"/>
      <c r="DJM60" s="137"/>
      <c r="DJN60" s="137"/>
      <c r="DJO60" s="137"/>
      <c r="DJP60" s="137"/>
      <c r="DJQ60" s="137"/>
      <c r="DJR60" s="137"/>
      <c r="DJS60" s="137"/>
      <c r="DJT60" s="137"/>
      <c r="DJU60" s="137"/>
      <c r="DJV60" s="137"/>
      <c r="DJW60" s="137"/>
      <c r="DJX60" s="137"/>
      <c r="DJY60" s="137"/>
      <c r="DJZ60" s="137"/>
      <c r="DKA60" s="137"/>
      <c r="DKB60" s="137"/>
      <c r="DKC60" s="137"/>
      <c r="DKD60" s="137"/>
      <c r="DKE60" s="137"/>
      <c r="DKF60" s="137"/>
      <c r="DKG60" s="137"/>
      <c r="DKH60" s="137"/>
      <c r="DKI60" s="137"/>
      <c r="DKJ60" s="137"/>
      <c r="DKK60" s="137"/>
      <c r="DKL60" s="137"/>
      <c r="DKM60" s="137"/>
      <c r="DKN60" s="137"/>
      <c r="DKO60" s="137"/>
      <c r="DKP60" s="137"/>
      <c r="DKQ60" s="137"/>
      <c r="DKR60" s="137"/>
      <c r="DKS60" s="137"/>
      <c r="DKT60" s="137"/>
      <c r="DKU60" s="137"/>
      <c r="DKV60" s="137"/>
      <c r="DKW60" s="137"/>
      <c r="DKX60" s="137"/>
      <c r="DKY60" s="137"/>
      <c r="DKZ60" s="137"/>
      <c r="DLA60" s="137"/>
      <c r="DLB60" s="137"/>
      <c r="DLC60" s="137"/>
      <c r="DLD60" s="137"/>
      <c r="DLE60" s="137"/>
      <c r="DLF60" s="137"/>
      <c r="DLG60" s="137"/>
      <c r="DLH60" s="137"/>
      <c r="DLI60" s="137"/>
      <c r="DLJ60" s="137"/>
      <c r="DLK60" s="137"/>
      <c r="DLL60" s="137"/>
      <c r="DLM60" s="137"/>
      <c r="DLN60" s="137"/>
      <c r="DLO60" s="137"/>
      <c r="DLP60" s="137"/>
      <c r="DLQ60" s="137"/>
      <c r="DLR60" s="137"/>
      <c r="DLS60" s="137"/>
      <c r="DLT60" s="137"/>
      <c r="DLU60" s="137"/>
      <c r="DLV60" s="137"/>
      <c r="DLW60" s="137"/>
      <c r="DLX60" s="137"/>
      <c r="DLY60" s="137"/>
      <c r="DLZ60" s="137"/>
      <c r="DMA60" s="137"/>
      <c r="DMB60" s="137"/>
      <c r="DMC60" s="137"/>
      <c r="DMD60" s="137"/>
      <c r="DME60" s="137"/>
      <c r="DMF60" s="137"/>
      <c r="DMG60" s="137"/>
      <c r="DMH60" s="137"/>
      <c r="DMI60" s="137"/>
      <c r="DMJ60" s="137"/>
      <c r="DMK60" s="137"/>
      <c r="DML60" s="137"/>
      <c r="DMM60" s="137"/>
      <c r="DMN60" s="137"/>
      <c r="DMO60" s="137"/>
      <c r="DMP60" s="137"/>
      <c r="DMQ60" s="137"/>
      <c r="DMR60" s="137"/>
      <c r="DMS60" s="137"/>
      <c r="DMT60" s="137"/>
      <c r="DMU60" s="137"/>
      <c r="DMV60" s="137"/>
      <c r="DMW60" s="137"/>
      <c r="DMX60" s="137"/>
      <c r="DMY60" s="137"/>
      <c r="DMZ60" s="137"/>
      <c r="DNA60" s="137"/>
      <c r="DNB60" s="137"/>
      <c r="DNC60" s="137"/>
      <c r="DND60" s="137"/>
      <c r="DNE60" s="137"/>
      <c r="DNF60" s="137"/>
      <c r="DNG60" s="137"/>
      <c r="DNH60" s="137"/>
      <c r="DNI60" s="137"/>
      <c r="DNJ60" s="137"/>
      <c r="DNK60" s="137"/>
      <c r="DNL60" s="137"/>
      <c r="DNM60" s="137"/>
      <c r="DNN60" s="137"/>
      <c r="DNO60" s="137"/>
      <c r="DNP60" s="137"/>
      <c r="DNQ60" s="137"/>
      <c r="DNR60" s="137"/>
      <c r="DNS60" s="137"/>
      <c r="DNT60" s="137"/>
      <c r="DNU60" s="137"/>
      <c r="DNV60" s="137"/>
      <c r="DNW60" s="137"/>
      <c r="DNX60" s="137"/>
      <c r="DNY60" s="137"/>
      <c r="DNZ60" s="137"/>
      <c r="DOA60" s="137"/>
      <c r="DOB60" s="137"/>
      <c r="DOC60" s="137"/>
      <c r="DOD60" s="137"/>
      <c r="DOE60" s="137"/>
      <c r="DOF60" s="137"/>
      <c r="DOG60" s="137"/>
      <c r="DOH60" s="137"/>
      <c r="DOI60" s="137"/>
      <c r="DOJ60" s="137"/>
      <c r="DOK60" s="137"/>
      <c r="DOL60" s="137"/>
      <c r="DOM60" s="137"/>
      <c r="DON60" s="137"/>
      <c r="DOO60" s="137"/>
      <c r="DOP60" s="137"/>
      <c r="DOQ60" s="137"/>
      <c r="DOR60" s="137"/>
      <c r="DOS60" s="137"/>
      <c r="DOT60" s="137"/>
      <c r="DOU60" s="137"/>
      <c r="DOV60" s="137"/>
      <c r="DOW60" s="137"/>
      <c r="DOX60" s="137"/>
      <c r="DOY60" s="137"/>
      <c r="DOZ60" s="137"/>
      <c r="DPA60" s="137"/>
      <c r="DPB60" s="137"/>
      <c r="DPC60" s="137"/>
      <c r="DPD60" s="137"/>
      <c r="DPE60" s="137"/>
      <c r="DPF60" s="137"/>
      <c r="DPG60" s="137"/>
      <c r="DPH60" s="137"/>
      <c r="DPI60" s="137"/>
      <c r="DPJ60" s="137"/>
      <c r="DPK60" s="137"/>
      <c r="DPL60" s="137"/>
      <c r="DPM60" s="137"/>
      <c r="DPN60" s="137"/>
      <c r="DPO60" s="137"/>
      <c r="DPP60" s="137"/>
      <c r="DPQ60" s="137"/>
      <c r="DPR60" s="137"/>
      <c r="DPS60" s="137"/>
      <c r="DPT60" s="137"/>
      <c r="DPU60" s="137"/>
      <c r="DPV60" s="137"/>
      <c r="DPW60" s="137"/>
      <c r="DPX60" s="137"/>
      <c r="DPY60" s="137"/>
      <c r="DPZ60" s="137"/>
      <c r="DQA60" s="137"/>
      <c r="DQB60" s="137"/>
      <c r="DQC60" s="137"/>
      <c r="DQD60" s="137"/>
      <c r="DQE60" s="137"/>
      <c r="DQF60" s="137"/>
      <c r="DQG60" s="137"/>
      <c r="DQH60" s="137"/>
      <c r="DQI60" s="137"/>
      <c r="DQJ60" s="137"/>
      <c r="DQK60" s="137"/>
      <c r="DQL60" s="137"/>
      <c r="DQM60" s="137"/>
      <c r="DQN60" s="137"/>
      <c r="DQO60" s="137"/>
      <c r="DQP60" s="137"/>
      <c r="DQQ60" s="137"/>
      <c r="DQR60" s="137"/>
      <c r="DQS60" s="137"/>
      <c r="DQT60" s="137"/>
      <c r="DQU60" s="137"/>
      <c r="DQV60" s="137"/>
      <c r="DQW60" s="137"/>
      <c r="DQX60" s="137"/>
      <c r="DQY60" s="137"/>
      <c r="DQZ60" s="137"/>
      <c r="DRA60" s="137"/>
      <c r="DRB60" s="137"/>
      <c r="DRC60" s="137"/>
      <c r="DRD60" s="137"/>
      <c r="DRE60" s="137"/>
      <c r="DRF60" s="137"/>
      <c r="DRG60" s="137"/>
      <c r="DRH60" s="137"/>
      <c r="DRI60" s="137"/>
      <c r="DRJ60" s="137"/>
      <c r="DRK60" s="137"/>
      <c r="DRL60" s="137"/>
      <c r="DRM60" s="137"/>
      <c r="DRN60" s="137"/>
      <c r="DRO60" s="137"/>
      <c r="DRP60" s="137"/>
      <c r="DRQ60" s="137"/>
      <c r="DRR60" s="137"/>
      <c r="DRS60" s="137"/>
      <c r="DRT60" s="137"/>
      <c r="DRU60" s="137"/>
      <c r="DRV60" s="137"/>
      <c r="DRW60" s="137"/>
      <c r="DRX60" s="137"/>
      <c r="DRY60" s="137"/>
      <c r="DRZ60" s="137"/>
      <c r="DSA60" s="137"/>
      <c r="DSB60" s="137"/>
      <c r="DSC60" s="137"/>
      <c r="DSD60" s="137"/>
      <c r="DSE60" s="137"/>
      <c r="DSF60" s="137"/>
      <c r="DSG60" s="137"/>
      <c r="DSH60" s="137"/>
      <c r="DSI60" s="137"/>
      <c r="DSJ60" s="137"/>
      <c r="DSK60" s="137"/>
      <c r="DSL60" s="137"/>
      <c r="DSM60" s="137"/>
      <c r="DSN60" s="137"/>
      <c r="DSO60" s="137"/>
      <c r="DSP60" s="137"/>
      <c r="DSQ60" s="137"/>
      <c r="DSR60" s="137"/>
      <c r="DSS60" s="137"/>
      <c r="DST60" s="137"/>
      <c r="DSU60" s="137"/>
      <c r="DSV60" s="137"/>
      <c r="DSW60" s="137"/>
      <c r="DSX60" s="137"/>
      <c r="DSY60" s="137"/>
      <c r="DSZ60" s="137"/>
      <c r="DTA60" s="137"/>
      <c r="DTB60" s="137"/>
      <c r="DTC60" s="137"/>
      <c r="DTD60" s="137"/>
      <c r="DTE60" s="137"/>
      <c r="DTF60" s="137"/>
      <c r="DTG60" s="137"/>
      <c r="DTH60" s="137"/>
      <c r="DTI60" s="137"/>
      <c r="DTJ60" s="137"/>
      <c r="DTK60" s="137"/>
      <c r="DTL60" s="137"/>
      <c r="DTM60" s="137"/>
      <c r="DTN60" s="137"/>
      <c r="DTO60" s="137"/>
      <c r="DTP60" s="137"/>
      <c r="DTQ60" s="137"/>
      <c r="DTR60" s="137"/>
      <c r="DTS60" s="137"/>
      <c r="DTT60" s="137"/>
      <c r="DTU60" s="137"/>
      <c r="DTV60" s="137"/>
      <c r="DTW60" s="137"/>
      <c r="DTX60" s="137"/>
      <c r="DTY60" s="137"/>
      <c r="DTZ60" s="137"/>
      <c r="DUA60" s="137"/>
      <c r="DUB60" s="137"/>
      <c r="DUC60" s="137"/>
      <c r="DUD60" s="137"/>
      <c r="DUE60" s="137"/>
      <c r="DUF60" s="137"/>
      <c r="DUG60" s="137"/>
      <c r="DUH60" s="137"/>
      <c r="DUI60" s="137"/>
      <c r="DUJ60" s="137"/>
      <c r="DUK60" s="137"/>
      <c r="DUL60" s="137"/>
      <c r="DUM60" s="137"/>
      <c r="DUN60" s="137"/>
      <c r="DUO60" s="137"/>
      <c r="DUP60" s="137"/>
      <c r="DUQ60" s="137"/>
      <c r="DUR60" s="137"/>
      <c r="DUS60" s="137"/>
      <c r="DUT60" s="137"/>
      <c r="DUU60" s="137"/>
      <c r="DUV60" s="137"/>
      <c r="DUW60" s="137"/>
      <c r="DUX60" s="137"/>
      <c r="DUY60" s="137"/>
      <c r="DUZ60" s="137"/>
      <c r="DVA60" s="137"/>
      <c r="DVB60" s="137"/>
      <c r="DVC60" s="137"/>
      <c r="DVD60" s="137"/>
      <c r="DVE60" s="137"/>
      <c r="DVF60" s="137"/>
      <c r="DVG60" s="137"/>
      <c r="DVH60" s="137"/>
      <c r="DVI60" s="137"/>
      <c r="DVJ60" s="137"/>
      <c r="DVK60" s="137"/>
      <c r="DVL60" s="137"/>
      <c r="DVM60" s="137"/>
      <c r="DVN60" s="137"/>
      <c r="DVO60" s="137"/>
      <c r="DVP60" s="137"/>
      <c r="DVQ60" s="137"/>
      <c r="DVR60" s="137"/>
      <c r="DVS60" s="137"/>
      <c r="DVT60" s="137"/>
      <c r="DVU60" s="137"/>
      <c r="DVV60" s="137"/>
      <c r="DVW60" s="137"/>
      <c r="DVX60" s="137"/>
      <c r="DVY60" s="137"/>
      <c r="DVZ60" s="137"/>
      <c r="DWA60" s="137"/>
      <c r="DWB60" s="137"/>
      <c r="DWC60" s="137"/>
      <c r="DWD60" s="137"/>
      <c r="DWE60" s="137"/>
      <c r="DWF60" s="137"/>
      <c r="DWG60" s="137"/>
      <c r="DWH60" s="137"/>
      <c r="DWI60" s="137"/>
      <c r="DWJ60" s="137"/>
      <c r="DWK60" s="137"/>
      <c r="DWL60" s="137"/>
      <c r="DWM60" s="137"/>
      <c r="DWN60" s="137"/>
      <c r="DWO60" s="137"/>
      <c r="DWP60" s="137"/>
      <c r="DWQ60" s="137"/>
      <c r="DWR60" s="137"/>
      <c r="DWS60" s="137"/>
      <c r="DWT60" s="137"/>
      <c r="DWU60" s="137"/>
      <c r="DWV60" s="137"/>
      <c r="DWW60" s="137"/>
      <c r="DWX60" s="137"/>
      <c r="DWY60" s="137"/>
      <c r="DWZ60" s="137"/>
      <c r="DXA60" s="137"/>
      <c r="DXB60" s="137"/>
      <c r="DXC60" s="137"/>
      <c r="DXD60" s="137"/>
      <c r="DXE60" s="137"/>
      <c r="DXF60" s="137"/>
      <c r="DXG60" s="137"/>
      <c r="DXH60" s="137"/>
      <c r="DXI60" s="137"/>
      <c r="DXJ60" s="137"/>
      <c r="DXK60" s="137"/>
      <c r="DXL60" s="137"/>
      <c r="DXM60" s="137"/>
      <c r="DXN60" s="137"/>
      <c r="DXO60" s="137"/>
      <c r="DXP60" s="137"/>
      <c r="DXQ60" s="137"/>
      <c r="DXR60" s="137"/>
      <c r="DXS60" s="137"/>
      <c r="DXT60" s="137"/>
      <c r="DXU60" s="137"/>
      <c r="DXV60" s="137"/>
      <c r="DXW60" s="137"/>
      <c r="DXX60" s="137"/>
      <c r="DXY60" s="137"/>
      <c r="DXZ60" s="137"/>
      <c r="DYA60" s="137"/>
      <c r="DYB60" s="137"/>
      <c r="DYC60" s="137"/>
      <c r="DYD60" s="137"/>
      <c r="DYE60" s="137"/>
      <c r="DYF60" s="137"/>
      <c r="DYG60" s="137"/>
      <c r="DYH60" s="137"/>
      <c r="DYI60" s="137"/>
      <c r="DYJ60" s="137"/>
      <c r="DYK60" s="137"/>
      <c r="DYL60" s="137"/>
      <c r="DYM60" s="137"/>
      <c r="DYN60" s="137"/>
      <c r="DYO60" s="137"/>
      <c r="DYP60" s="137"/>
      <c r="DYQ60" s="137"/>
      <c r="DYR60" s="137"/>
      <c r="DYS60" s="137"/>
      <c r="DYT60" s="137"/>
      <c r="DYU60" s="137"/>
      <c r="DYV60" s="137"/>
      <c r="DYW60" s="137"/>
      <c r="DYX60" s="137"/>
      <c r="DYY60" s="137"/>
      <c r="DYZ60" s="137"/>
      <c r="DZA60" s="137"/>
      <c r="DZB60" s="137"/>
      <c r="DZC60" s="137"/>
      <c r="DZD60" s="137"/>
      <c r="DZE60" s="137"/>
      <c r="DZF60" s="137"/>
      <c r="DZG60" s="137"/>
      <c r="DZH60" s="137"/>
      <c r="DZI60" s="137"/>
      <c r="DZJ60" s="137"/>
      <c r="DZK60" s="137"/>
      <c r="DZL60" s="137"/>
      <c r="DZM60" s="137"/>
      <c r="DZN60" s="137"/>
      <c r="DZO60" s="137"/>
      <c r="DZP60" s="137"/>
      <c r="DZQ60" s="137"/>
      <c r="DZR60" s="137"/>
      <c r="DZS60" s="137"/>
      <c r="DZT60" s="137"/>
      <c r="DZU60" s="137"/>
      <c r="DZV60" s="137"/>
      <c r="DZW60" s="137"/>
      <c r="DZX60" s="137"/>
      <c r="DZY60" s="137"/>
      <c r="DZZ60" s="137"/>
      <c r="EAA60" s="137"/>
      <c r="EAB60" s="137"/>
      <c r="EAC60" s="137"/>
      <c r="EAD60" s="137"/>
      <c r="EAE60" s="137"/>
      <c r="EAF60" s="137"/>
      <c r="EAG60" s="137"/>
      <c r="EAH60" s="137"/>
      <c r="EAI60" s="137"/>
      <c r="EAJ60" s="137"/>
      <c r="EAK60" s="137"/>
      <c r="EAL60" s="137"/>
      <c r="EAM60" s="137"/>
      <c r="EAN60" s="137"/>
      <c r="EAO60" s="137"/>
      <c r="EAP60" s="137"/>
      <c r="EAQ60" s="137"/>
      <c r="EAR60" s="137"/>
      <c r="EAS60" s="137"/>
      <c r="EAT60" s="137"/>
      <c r="EAU60" s="137"/>
      <c r="EAV60" s="137"/>
      <c r="EAW60" s="137"/>
      <c r="EAX60" s="137"/>
      <c r="EAY60" s="137"/>
      <c r="EAZ60" s="137"/>
      <c r="EBA60" s="137"/>
      <c r="EBB60" s="137"/>
      <c r="EBC60" s="137"/>
      <c r="EBD60" s="137"/>
      <c r="EBE60" s="137"/>
      <c r="EBF60" s="137"/>
      <c r="EBG60" s="137"/>
      <c r="EBH60" s="137"/>
      <c r="EBI60" s="137"/>
      <c r="EBJ60" s="137"/>
      <c r="EBK60" s="137"/>
      <c r="EBL60" s="137"/>
      <c r="EBM60" s="137"/>
      <c r="EBN60" s="137"/>
      <c r="EBO60" s="137"/>
      <c r="EBP60" s="137"/>
      <c r="EBQ60" s="137"/>
      <c r="EBR60" s="137"/>
      <c r="EBS60" s="137"/>
      <c r="EBT60" s="137"/>
      <c r="EBU60" s="137"/>
      <c r="EBV60" s="137"/>
      <c r="EBW60" s="137"/>
      <c r="EBX60" s="137"/>
      <c r="EBY60" s="137"/>
      <c r="EBZ60" s="137"/>
      <c r="ECA60" s="137"/>
      <c r="ECB60" s="137"/>
      <c r="ECC60" s="137"/>
      <c r="ECD60" s="137"/>
      <c r="ECE60" s="137"/>
      <c r="ECF60" s="137"/>
      <c r="ECG60" s="137"/>
      <c r="ECH60" s="137"/>
      <c r="ECI60" s="137"/>
      <c r="ECJ60" s="137"/>
      <c r="ECK60" s="137"/>
      <c r="ECL60" s="137"/>
      <c r="ECM60" s="137"/>
      <c r="ECN60" s="137"/>
      <c r="ECO60" s="137"/>
      <c r="ECP60" s="137"/>
      <c r="ECQ60" s="137"/>
      <c r="ECR60" s="137"/>
      <c r="ECS60" s="137"/>
      <c r="ECT60" s="137"/>
      <c r="ECU60" s="137"/>
      <c r="ECV60" s="137"/>
      <c r="ECW60" s="137"/>
      <c r="ECX60" s="137"/>
      <c r="ECY60" s="137"/>
      <c r="ECZ60" s="137"/>
      <c r="EDA60" s="137"/>
      <c r="EDB60" s="137"/>
      <c r="EDC60" s="137"/>
      <c r="EDD60" s="137"/>
      <c r="EDE60" s="137"/>
      <c r="EDF60" s="137"/>
      <c r="EDG60" s="137"/>
      <c r="EDH60" s="137"/>
      <c r="EDI60" s="137"/>
      <c r="EDJ60" s="137"/>
      <c r="EDK60" s="137"/>
      <c r="EDL60" s="137"/>
      <c r="EDM60" s="137"/>
      <c r="EDN60" s="137"/>
      <c r="EDO60" s="137"/>
      <c r="EDP60" s="137"/>
      <c r="EDQ60" s="137"/>
      <c r="EDR60" s="137"/>
      <c r="EDS60" s="137"/>
      <c r="EDT60" s="137"/>
      <c r="EDU60" s="137"/>
      <c r="EDV60" s="137"/>
      <c r="EDW60" s="137"/>
      <c r="EDX60" s="137"/>
      <c r="EDY60" s="137"/>
      <c r="EDZ60" s="137"/>
      <c r="EEA60" s="137"/>
      <c r="EEB60" s="137"/>
      <c r="EEC60" s="137"/>
      <c r="EED60" s="137"/>
      <c r="EEE60" s="137"/>
      <c r="EEF60" s="137"/>
      <c r="EEG60" s="137"/>
      <c r="EEH60" s="137"/>
      <c r="EEI60" s="137"/>
      <c r="EEJ60" s="137"/>
      <c r="EEK60" s="137"/>
      <c r="EEL60" s="137"/>
      <c r="EEM60" s="137"/>
      <c r="EEN60" s="137"/>
      <c r="EEO60" s="137"/>
      <c r="EEP60" s="137"/>
      <c r="EEQ60" s="137"/>
      <c r="EER60" s="137"/>
      <c r="EES60" s="137"/>
      <c r="EET60" s="137"/>
      <c r="EEU60" s="137"/>
      <c r="EEV60" s="137"/>
      <c r="EEW60" s="137"/>
      <c r="EEX60" s="137"/>
      <c r="EEY60" s="137"/>
      <c r="EEZ60" s="137"/>
      <c r="EFA60" s="137"/>
      <c r="EFB60" s="137"/>
      <c r="EFC60" s="137"/>
      <c r="EFD60" s="137"/>
      <c r="EFE60" s="137"/>
      <c r="EFF60" s="137"/>
      <c r="EFG60" s="137"/>
      <c r="EFH60" s="137"/>
      <c r="EFI60" s="137"/>
      <c r="EFJ60" s="137"/>
      <c r="EFK60" s="137"/>
      <c r="EFL60" s="137"/>
      <c r="EFM60" s="137"/>
      <c r="EFN60" s="137"/>
      <c r="EFO60" s="137"/>
      <c r="EFP60" s="137"/>
      <c r="EFQ60" s="137"/>
      <c r="EFR60" s="137"/>
      <c r="EFS60" s="137"/>
      <c r="EFT60" s="137"/>
      <c r="EFU60" s="137"/>
      <c r="EFV60" s="137"/>
      <c r="EFW60" s="137"/>
      <c r="EFX60" s="137"/>
      <c r="EFY60" s="137"/>
      <c r="EFZ60" s="137"/>
      <c r="EGA60" s="137"/>
      <c r="EGB60" s="137"/>
      <c r="EGC60" s="137"/>
      <c r="EGD60" s="137"/>
      <c r="EGE60" s="137"/>
      <c r="EGF60" s="137"/>
      <c r="EGG60" s="137"/>
      <c r="EGH60" s="137"/>
      <c r="EGI60" s="137"/>
      <c r="EGJ60" s="137"/>
      <c r="EGK60" s="137"/>
      <c r="EGL60" s="137"/>
      <c r="EGM60" s="137"/>
      <c r="EGN60" s="137"/>
      <c r="EGO60" s="137"/>
      <c r="EGP60" s="137"/>
      <c r="EGQ60" s="137"/>
      <c r="EGR60" s="137"/>
      <c r="EGS60" s="137"/>
      <c r="EGT60" s="137"/>
      <c r="EGU60" s="137"/>
      <c r="EGV60" s="137"/>
      <c r="EGW60" s="137"/>
      <c r="EGX60" s="137"/>
      <c r="EGY60" s="137"/>
      <c r="EGZ60" s="137"/>
      <c r="EHA60" s="137"/>
      <c r="EHB60" s="137"/>
      <c r="EHC60" s="137"/>
      <c r="EHD60" s="137"/>
      <c r="EHE60" s="137"/>
      <c r="EHF60" s="137"/>
      <c r="EHG60" s="137"/>
      <c r="EHH60" s="137"/>
      <c r="EHI60" s="137"/>
      <c r="EHJ60" s="137"/>
      <c r="EHK60" s="137"/>
      <c r="EHL60" s="137"/>
      <c r="EHM60" s="137"/>
      <c r="EHN60" s="137"/>
      <c r="EHO60" s="137"/>
      <c r="EHP60" s="137"/>
      <c r="EHQ60" s="137"/>
      <c r="EHR60" s="137"/>
      <c r="EHS60" s="137"/>
      <c r="EHT60" s="137"/>
      <c r="EHU60" s="137"/>
      <c r="EHV60" s="137"/>
      <c r="EHW60" s="137"/>
      <c r="EHX60" s="137"/>
      <c r="EHY60" s="137"/>
      <c r="EHZ60" s="137"/>
      <c r="EIA60" s="137"/>
      <c r="EIB60" s="137"/>
      <c r="EIC60" s="137"/>
      <c r="EID60" s="137"/>
      <c r="EIE60" s="137"/>
      <c r="EIF60" s="137"/>
      <c r="EIG60" s="137"/>
      <c r="EIH60" s="137"/>
      <c r="EII60" s="137"/>
      <c r="EIJ60" s="137"/>
      <c r="EIK60" s="137"/>
      <c r="EIL60" s="137"/>
      <c r="EIM60" s="137"/>
      <c r="EIN60" s="137"/>
      <c r="EIO60" s="137"/>
      <c r="EIP60" s="137"/>
      <c r="EIQ60" s="137"/>
      <c r="EIR60" s="137"/>
      <c r="EIS60" s="137"/>
      <c r="EIT60" s="137"/>
      <c r="EIU60" s="137"/>
      <c r="EIV60" s="137"/>
      <c r="EIW60" s="137"/>
      <c r="EIX60" s="137"/>
      <c r="EIY60" s="137"/>
      <c r="EIZ60" s="137"/>
      <c r="EJA60" s="137"/>
      <c r="EJB60" s="137"/>
      <c r="EJC60" s="137"/>
      <c r="EJD60" s="137"/>
      <c r="EJE60" s="137"/>
      <c r="EJF60" s="137"/>
      <c r="EJG60" s="137"/>
      <c r="EJH60" s="137"/>
      <c r="EJI60" s="137"/>
      <c r="EJJ60" s="137"/>
      <c r="EJK60" s="137"/>
      <c r="EJL60" s="137"/>
      <c r="EJM60" s="137"/>
      <c r="EJN60" s="137"/>
      <c r="EJO60" s="137"/>
      <c r="EJP60" s="137"/>
      <c r="EJQ60" s="137"/>
      <c r="EJR60" s="137"/>
      <c r="EJS60" s="137"/>
      <c r="EJT60" s="137"/>
      <c r="EJU60" s="137"/>
      <c r="EJV60" s="137"/>
      <c r="EJW60" s="137"/>
      <c r="EJX60" s="137"/>
      <c r="EJY60" s="137"/>
      <c r="EJZ60" s="137"/>
      <c r="EKA60" s="137"/>
      <c r="EKB60" s="137"/>
      <c r="EKC60" s="137"/>
      <c r="EKD60" s="137"/>
      <c r="EKE60" s="137"/>
      <c r="EKF60" s="137"/>
      <c r="EKG60" s="137"/>
      <c r="EKH60" s="137"/>
      <c r="EKI60" s="137"/>
      <c r="EKJ60" s="137"/>
      <c r="EKK60" s="137"/>
      <c r="EKL60" s="137"/>
      <c r="EKM60" s="137"/>
      <c r="EKN60" s="137"/>
      <c r="EKO60" s="137"/>
      <c r="EKP60" s="137"/>
      <c r="EKQ60" s="137"/>
      <c r="EKR60" s="137"/>
      <c r="EKS60" s="137"/>
      <c r="EKT60" s="137"/>
      <c r="EKU60" s="137"/>
      <c r="EKV60" s="137"/>
      <c r="EKW60" s="137"/>
      <c r="EKX60" s="137"/>
      <c r="EKY60" s="137"/>
      <c r="EKZ60" s="137"/>
      <c r="ELA60" s="137"/>
      <c r="ELB60" s="137"/>
      <c r="ELC60" s="137"/>
      <c r="ELD60" s="137"/>
      <c r="ELE60" s="137"/>
      <c r="ELF60" s="137"/>
      <c r="ELG60" s="137"/>
      <c r="ELH60" s="137"/>
      <c r="ELI60" s="137"/>
      <c r="ELJ60" s="137"/>
      <c r="ELK60" s="137"/>
      <c r="ELL60" s="137"/>
      <c r="ELM60" s="137"/>
      <c r="ELN60" s="137"/>
      <c r="ELO60" s="137"/>
      <c r="ELP60" s="137"/>
      <c r="ELQ60" s="137"/>
      <c r="ELR60" s="137"/>
      <c r="ELS60" s="137"/>
      <c r="ELT60" s="137"/>
      <c r="ELU60" s="137"/>
      <c r="ELV60" s="137"/>
      <c r="ELW60" s="137"/>
      <c r="ELX60" s="137"/>
      <c r="ELY60" s="137"/>
      <c r="ELZ60" s="137"/>
      <c r="EMA60" s="137"/>
      <c r="EMB60" s="137"/>
      <c r="EMC60" s="137"/>
      <c r="EMD60" s="137"/>
      <c r="EME60" s="137"/>
      <c r="EMF60" s="137"/>
      <c r="EMG60" s="137"/>
      <c r="EMH60" s="137"/>
      <c r="EMI60" s="137"/>
      <c r="EMJ60" s="137"/>
      <c r="EMK60" s="137"/>
      <c r="EML60" s="137"/>
      <c r="EMM60" s="137"/>
      <c r="EMN60" s="137"/>
      <c r="EMO60" s="137"/>
      <c r="EMP60" s="137"/>
      <c r="EMQ60" s="137"/>
      <c r="EMR60" s="137"/>
      <c r="EMS60" s="137"/>
      <c r="EMT60" s="137"/>
      <c r="EMU60" s="137"/>
      <c r="EMV60" s="137"/>
      <c r="EMW60" s="137"/>
      <c r="EMX60" s="137"/>
      <c r="EMY60" s="137"/>
      <c r="EMZ60" s="137"/>
      <c r="ENA60" s="137"/>
      <c r="ENB60" s="137"/>
      <c r="ENC60" s="137"/>
      <c r="END60" s="137"/>
      <c r="ENE60" s="137"/>
      <c r="ENF60" s="137"/>
      <c r="ENG60" s="137"/>
      <c r="ENH60" s="137"/>
      <c r="ENI60" s="137"/>
      <c r="ENJ60" s="137"/>
      <c r="ENK60" s="137"/>
      <c r="ENL60" s="137"/>
      <c r="ENM60" s="137"/>
      <c r="ENN60" s="137"/>
      <c r="ENO60" s="137"/>
      <c r="ENP60" s="137"/>
      <c r="ENQ60" s="137"/>
      <c r="ENR60" s="137"/>
      <c r="ENS60" s="137"/>
      <c r="ENT60" s="137"/>
      <c r="ENU60" s="137"/>
      <c r="ENV60" s="137"/>
      <c r="ENW60" s="137"/>
      <c r="ENX60" s="137"/>
      <c r="ENY60" s="137"/>
      <c r="ENZ60" s="137"/>
      <c r="EOA60" s="137"/>
      <c r="EOB60" s="137"/>
      <c r="EOC60" s="137"/>
      <c r="EOD60" s="137"/>
      <c r="EOE60" s="137"/>
      <c r="EOF60" s="137"/>
      <c r="EOG60" s="137"/>
      <c r="EOH60" s="137"/>
      <c r="EOI60" s="137"/>
      <c r="EOJ60" s="137"/>
      <c r="EOK60" s="137"/>
      <c r="EOL60" s="137"/>
      <c r="EOM60" s="137"/>
      <c r="EON60" s="137"/>
      <c r="EOO60" s="137"/>
      <c r="EOP60" s="137"/>
      <c r="EOQ60" s="137"/>
      <c r="EOR60" s="137"/>
      <c r="EOS60" s="137"/>
      <c r="EOT60" s="137"/>
      <c r="EOU60" s="137"/>
      <c r="EOV60" s="137"/>
      <c r="EOW60" s="137"/>
      <c r="EOX60" s="137"/>
      <c r="EOY60" s="137"/>
      <c r="EOZ60" s="137"/>
      <c r="EPA60" s="137"/>
      <c r="EPB60" s="137"/>
      <c r="EPC60" s="137"/>
      <c r="EPD60" s="137"/>
      <c r="EPE60" s="137"/>
      <c r="EPF60" s="137"/>
      <c r="EPG60" s="137"/>
      <c r="EPH60" s="137"/>
      <c r="EPI60" s="137"/>
      <c r="EPJ60" s="137"/>
      <c r="EPK60" s="137"/>
      <c r="EPL60" s="137"/>
      <c r="EPM60" s="137"/>
      <c r="EPN60" s="137"/>
      <c r="EPO60" s="137"/>
      <c r="EPP60" s="137"/>
      <c r="EPQ60" s="137"/>
      <c r="EPR60" s="137"/>
      <c r="EPS60" s="137"/>
      <c r="EPT60" s="137"/>
      <c r="EPU60" s="137"/>
      <c r="EPV60" s="137"/>
      <c r="EPW60" s="137"/>
      <c r="EPX60" s="137"/>
      <c r="EPY60" s="137"/>
      <c r="EPZ60" s="137"/>
      <c r="EQA60" s="137"/>
      <c r="EQB60" s="137"/>
      <c r="EQC60" s="137"/>
      <c r="EQD60" s="137"/>
      <c r="EQE60" s="137"/>
      <c r="EQF60" s="137"/>
      <c r="EQG60" s="137"/>
      <c r="EQH60" s="137"/>
      <c r="EQI60" s="137"/>
      <c r="EQJ60" s="137"/>
      <c r="EQK60" s="137"/>
      <c r="EQL60" s="137"/>
      <c r="EQM60" s="137"/>
      <c r="EQN60" s="137"/>
      <c r="EQO60" s="137"/>
      <c r="EQP60" s="137"/>
      <c r="EQQ60" s="137"/>
      <c r="EQR60" s="137"/>
      <c r="EQS60" s="137"/>
      <c r="EQT60" s="137"/>
      <c r="EQU60" s="137"/>
      <c r="EQV60" s="137"/>
      <c r="EQW60" s="137"/>
      <c r="EQX60" s="137"/>
      <c r="EQY60" s="137"/>
      <c r="EQZ60" s="137"/>
      <c r="ERA60" s="137"/>
      <c r="ERB60" s="137"/>
      <c r="ERC60" s="137"/>
      <c r="ERD60" s="137"/>
      <c r="ERE60" s="137"/>
      <c r="ERF60" s="137"/>
      <c r="ERG60" s="137"/>
      <c r="ERH60" s="137"/>
      <c r="ERI60" s="137"/>
      <c r="ERJ60" s="137"/>
      <c r="ERK60" s="137"/>
      <c r="ERL60" s="137"/>
      <c r="ERM60" s="137"/>
      <c r="ERN60" s="137"/>
      <c r="ERO60" s="137"/>
      <c r="ERP60" s="137"/>
      <c r="ERQ60" s="137"/>
      <c r="ERR60" s="137"/>
      <c r="ERS60" s="137"/>
      <c r="ERT60" s="137"/>
      <c r="ERU60" s="137"/>
      <c r="ERV60" s="137"/>
      <c r="ERW60" s="137"/>
      <c r="ERX60" s="137"/>
      <c r="ERY60" s="137"/>
      <c r="ERZ60" s="137"/>
      <c r="ESA60" s="137"/>
      <c r="ESB60" s="137"/>
      <c r="ESC60" s="137"/>
      <c r="ESD60" s="137"/>
      <c r="ESE60" s="137"/>
      <c r="ESF60" s="137"/>
      <c r="ESG60" s="137"/>
      <c r="ESH60" s="137"/>
      <c r="ESI60" s="137"/>
      <c r="ESJ60" s="137"/>
      <c r="ESK60" s="137"/>
      <c r="ESL60" s="137"/>
      <c r="ESM60" s="137"/>
      <c r="ESN60" s="137"/>
      <c r="ESO60" s="137"/>
      <c r="ESP60" s="137"/>
      <c r="ESQ60" s="137"/>
      <c r="ESR60" s="137"/>
      <c r="ESS60" s="137"/>
      <c r="EST60" s="137"/>
      <c r="ESU60" s="137"/>
      <c r="ESV60" s="137"/>
      <c r="ESW60" s="137"/>
      <c r="ESX60" s="137"/>
      <c r="ESY60" s="137"/>
      <c r="ESZ60" s="137"/>
      <c r="ETA60" s="137"/>
      <c r="ETB60" s="137"/>
      <c r="ETC60" s="137"/>
      <c r="ETD60" s="137"/>
      <c r="ETE60" s="137"/>
      <c r="ETF60" s="137"/>
      <c r="ETG60" s="137"/>
      <c r="ETH60" s="137"/>
      <c r="ETI60" s="137"/>
      <c r="ETJ60" s="137"/>
      <c r="ETK60" s="137"/>
      <c r="ETL60" s="137"/>
      <c r="ETM60" s="137"/>
      <c r="ETN60" s="137"/>
      <c r="ETO60" s="137"/>
      <c r="ETP60" s="137"/>
      <c r="ETQ60" s="137"/>
      <c r="ETR60" s="137"/>
      <c r="ETS60" s="137"/>
      <c r="ETT60" s="137"/>
      <c r="ETU60" s="137"/>
      <c r="ETV60" s="137"/>
      <c r="ETW60" s="137"/>
      <c r="ETX60" s="137"/>
      <c r="ETY60" s="137"/>
      <c r="ETZ60" s="137"/>
      <c r="EUA60" s="137"/>
      <c r="EUB60" s="137"/>
      <c r="EUC60" s="137"/>
      <c r="EUD60" s="137"/>
      <c r="EUE60" s="137"/>
      <c r="EUF60" s="137"/>
      <c r="EUG60" s="137"/>
      <c r="EUH60" s="137"/>
      <c r="EUI60" s="137"/>
      <c r="EUJ60" s="137"/>
      <c r="EUK60" s="137"/>
      <c r="EUL60" s="137"/>
      <c r="EUM60" s="137"/>
      <c r="EUN60" s="137"/>
      <c r="EUO60" s="137"/>
      <c r="EUP60" s="137"/>
      <c r="EUQ60" s="137"/>
      <c r="EUR60" s="137"/>
      <c r="EUS60" s="137"/>
      <c r="EUT60" s="137"/>
      <c r="EUU60" s="137"/>
      <c r="EUV60" s="137"/>
      <c r="EUW60" s="137"/>
      <c r="EUX60" s="137"/>
      <c r="EUY60" s="137"/>
      <c r="EUZ60" s="137"/>
      <c r="EVA60" s="137"/>
      <c r="EVB60" s="137"/>
      <c r="EVC60" s="137"/>
      <c r="EVD60" s="137"/>
      <c r="EVE60" s="137"/>
      <c r="EVF60" s="137"/>
      <c r="EVG60" s="137"/>
      <c r="EVH60" s="137"/>
      <c r="EVI60" s="137"/>
      <c r="EVJ60" s="137"/>
      <c r="EVK60" s="137"/>
      <c r="EVL60" s="137"/>
      <c r="EVM60" s="137"/>
      <c r="EVN60" s="137"/>
      <c r="EVO60" s="137"/>
      <c r="EVP60" s="137"/>
      <c r="EVQ60" s="137"/>
      <c r="EVR60" s="137"/>
      <c r="EVS60" s="137"/>
      <c r="EVT60" s="137"/>
      <c r="EVU60" s="137"/>
      <c r="EVV60" s="137"/>
      <c r="EVW60" s="137"/>
      <c r="EVX60" s="137"/>
      <c r="EVY60" s="137"/>
      <c r="EVZ60" s="137"/>
      <c r="EWA60" s="137"/>
      <c r="EWB60" s="137"/>
      <c r="EWC60" s="137"/>
      <c r="EWD60" s="137"/>
      <c r="EWE60" s="137"/>
      <c r="EWF60" s="137"/>
      <c r="EWG60" s="137"/>
      <c r="EWH60" s="137"/>
      <c r="EWI60" s="137"/>
      <c r="EWJ60" s="137"/>
      <c r="EWK60" s="137"/>
      <c r="EWL60" s="137"/>
      <c r="EWM60" s="137"/>
      <c r="EWN60" s="137"/>
      <c r="EWO60" s="137"/>
      <c r="EWP60" s="137"/>
      <c r="EWQ60" s="137"/>
      <c r="EWR60" s="137"/>
      <c r="EWS60" s="137"/>
      <c r="EWT60" s="137"/>
      <c r="EWU60" s="137"/>
      <c r="EWV60" s="137"/>
      <c r="EWW60" s="137"/>
      <c r="EWX60" s="137"/>
      <c r="EWY60" s="137"/>
      <c r="EWZ60" s="137"/>
      <c r="EXA60" s="137"/>
      <c r="EXB60" s="137"/>
      <c r="EXC60" s="137"/>
      <c r="EXD60" s="137"/>
      <c r="EXE60" s="137"/>
      <c r="EXF60" s="137"/>
      <c r="EXG60" s="137"/>
      <c r="EXH60" s="137"/>
      <c r="EXI60" s="137"/>
      <c r="EXJ60" s="137"/>
      <c r="EXK60" s="137"/>
      <c r="EXL60" s="137"/>
      <c r="EXM60" s="137"/>
      <c r="EXN60" s="137"/>
      <c r="EXO60" s="137"/>
      <c r="EXP60" s="137"/>
      <c r="EXQ60" s="137"/>
      <c r="EXR60" s="137"/>
      <c r="EXS60" s="137"/>
      <c r="EXT60" s="137"/>
      <c r="EXU60" s="137"/>
      <c r="EXV60" s="137"/>
      <c r="EXW60" s="137"/>
      <c r="EXX60" s="137"/>
      <c r="EXY60" s="137"/>
      <c r="EXZ60" s="137"/>
      <c r="EYA60" s="137"/>
      <c r="EYB60" s="137"/>
      <c r="EYC60" s="137"/>
      <c r="EYD60" s="137"/>
      <c r="EYE60" s="137"/>
      <c r="EYF60" s="137"/>
      <c r="EYG60" s="137"/>
      <c r="EYH60" s="137"/>
      <c r="EYI60" s="137"/>
      <c r="EYJ60" s="137"/>
      <c r="EYK60" s="137"/>
      <c r="EYL60" s="137"/>
      <c r="EYM60" s="137"/>
      <c r="EYN60" s="137"/>
      <c r="EYO60" s="137"/>
      <c r="EYP60" s="137"/>
      <c r="EYQ60" s="137"/>
      <c r="EYR60" s="137"/>
      <c r="EYS60" s="137"/>
      <c r="EYT60" s="137"/>
      <c r="EYU60" s="137"/>
      <c r="EYV60" s="137"/>
      <c r="EYW60" s="137"/>
      <c r="EYX60" s="137"/>
      <c r="EYY60" s="137"/>
      <c r="EYZ60" s="137"/>
      <c r="EZA60" s="137"/>
      <c r="EZB60" s="137"/>
      <c r="EZC60" s="137"/>
      <c r="EZD60" s="137"/>
      <c r="EZE60" s="137"/>
      <c r="EZF60" s="137"/>
      <c r="EZG60" s="137"/>
      <c r="EZH60" s="137"/>
      <c r="EZI60" s="137"/>
      <c r="EZJ60" s="137"/>
      <c r="EZK60" s="137"/>
      <c r="EZL60" s="137"/>
      <c r="EZM60" s="137"/>
      <c r="EZN60" s="137"/>
      <c r="EZO60" s="137"/>
      <c r="EZP60" s="137"/>
      <c r="EZQ60" s="137"/>
      <c r="EZR60" s="137"/>
      <c r="EZS60" s="137"/>
      <c r="EZT60" s="137"/>
      <c r="EZU60" s="137"/>
      <c r="EZV60" s="137"/>
      <c r="EZW60" s="137"/>
      <c r="EZX60" s="137"/>
      <c r="EZY60" s="137"/>
      <c r="EZZ60" s="137"/>
      <c r="FAA60" s="137"/>
      <c r="FAB60" s="137"/>
      <c r="FAC60" s="137"/>
      <c r="FAD60" s="137"/>
      <c r="FAE60" s="137"/>
      <c r="FAF60" s="137"/>
      <c r="FAG60" s="137"/>
      <c r="FAH60" s="137"/>
      <c r="FAI60" s="137"/>
      <c r="FAJ60" s="137"/>
      <c r="FAK60" s="137"/>
      <c r="FAL60" s="137"/>
      <c r="FAM60" s="137"/>
      <c r="FAN60" s="137"/>
      <c r="FAO60" s="137"/>
      <c r="FAP60" s="137"/>
      <c r="FAQ60" s="137"/>
      <c r="FAR60" s="137"/>
      <c r="FAS60" s="137"/>
      <c r="FAT60" s="137"/>
      <c r="FAU60" s="137"/>
      <c r="FAV60" s="137"/>
      <c r="FAW60" s="137"/>
      <c r="FAX60" s="137"/>
      <c r="FAY60" s="137"/>
      <c r="FAZ60" s="137"/>
      <c r="FBA60" s="137"/>
      <c r="FBB60" s="137"/>
      <c r="FBC60" s="137"/>
      <c r="FBD60" s="137"/>
      <c r="FBE60" s="137"/>
      <c r="FBF60" s="137"/>
      <c r="FBG60" s="137"/>
      <c r="FBH60" s="137"/>
      <c r="FBI60" s="137"/>
      <c r="FBJ60" s="137"/>
      <c r="FBK60" s="137"/>
      <c r="FBL60" s="137"/>
      <c r="FBM60" s="137"/>
      <c r="FBN60" s="137"/>
      <c r="FBO60" s="137"/>
      <c r="FBP60" s="137"/>
      <c r="FBQ60" s="137"/>
      <c r="FBR60" s="137"/>
      <c r="FBS60" s="137"/>
      <c r="FBT60" s="137"/>
      <c r="FBU60" s="137"/>
      <c r="FBV60" s="137"/>
      <c r="FBW60" s="137"/>
      <c r="FBX60" s="137"/>
      <c r="FBY60" s="137"/>
      <c r="FBZ60" s="137"/>
      <c r="FCA60" s="137"/>
      <c r="FCB60" s="137"/>
      <c r="FCC60" s="137"/>
      <c r="FCD60" s="137"/>
      <c r="FCE60" s="137"/>
      <c r="FCF60" s="137"/>
      <c r="FCG60" s="137"/>
      <c r="FCH60" s="137"/>
      <c r="FCI60" s="137"/>
      <c r="FCJ60" s="137"/>
      <c r="FCK60" s="137"/>
      <c r="FCL60" s="137"/>
      <c r="FCM60" s="137"/>
      <c r="FCN60" s="137"/>
      <c r="FCO60" s="137"/>
      <c r="FCP60" s="137"/>
      <c r="FCQ60" s="137"/>
      <c r="FCR60" s="137"/>
      <c r="FCS60" s="137"/>
      <c r="FCT60" s="137"/>
      <c r="FCU60" s="137"/>
      <c r="FCV60" s="137"/>
      <c r="FCW60" s="137"/>
      <c r="FCX60" s="137"/>
      <c r="FCY60" s="137"/>
      <c r="FCZ60" s="137"/>
      <c r="FDA60" s="137"/>
      <c r="FDB60" s="137"/>
      <c r="FDC60" s="137"/>
      <c r="FDD60" s="137"/>
      <c r="FDE60" s="137"/>
      <c r="FDF60" s="137"/>
      <c r="FDG60" s="137"/>
      <c r="FDH60" s="137"/>
      <c r="FDI60" s="137"/>
      <c r="FDJ60" s="137"/>
      <c r="FDK60" s="137"/>
      <c r="FDL60" s="137"/>
      <c r="FDM60" s="137"/>
      <c r="FDN60" s="137"/>
      <c r="FDO60" s="137"/>
      <c r="FDP60" s="137"/>
      <c r="FDQ60" s="137"/>
      <c r="FDR60" s="137"/>
      <c r="FDS60" s="137"/>
      <c r="FDT60" s="137"/>
      <c r="FDU60" s="137"/>
      <c r="FDV60" s="137"/>
      <c r="FDW60" s="137"/>
      <c r="FDX60" s="137"/>
      <c r="FDY60" s="137"/>
      <c r="FDZ60" s="137"/>
      <c r="FEA60" s="137"/>
      <c r="FEB60" s="137"/>
      <c r="FEC60" s="137"/>
      <c r="FED60" s="137"/>
      <c r="FEE60" s="137"/>
      <c r="FEF60" s="137"/>
      <c r="FEG60" s="137"/>
      <c r="FEH60" s="137"/>
      <c r="FEI60" s="137"/>
      <c r="FEJ60" s="137"/>
      <c r="FEK60" s="137"/>
      <c r="FEL60" s="137"/>
      <c r="FEM60" s="137"/>
      <c r="FEN60" s="137"/>
      <c r="FEO60" s="137"/>
      <c r="FEP60" s="137"/>
      <c r="FEQ60" s="137"/>
      <c r="FER60" s="137"/>
      <c r="FES60" s="137"/>
      <c r="FET60" s="137"/>
      <c r="FEU60" s="137"/>
      <c r="FEV60" s="137"/>
      <c r="FEW60" s="137"/>
      <c r="FEX60" s="137"/>
      <c r="FEY60" s="137"/>
      <c r="FEZ60" s="137"/>
      <c r="FFA60" s="137"/>
      <c r="FFB60" s="137"/>
      <c r="FFC60" s="137"/>
      <c r="FFD60" s="137"/>
      <c r="FFE60" s="137"/>
      <c r="FFF60" s="137"/>
      <c r="FFG60" s="137"/>
      <c r="FFH60" s="137"/>
      <c r="FFI60" s="137"/>
      <c r="FFJ60" s="137"/>
      <c r="FFK60" s="137"/>
      <c r="FFL60" s="137"/>
      <c r="FFM60" s="137"/>
      <c r="FFN60" s="137"/>
      <c r="FFO60" s="137"/>
      <c r="FFP60" s="137"/>
      <c r="FFQ60" s="137"/>
      <c r="FFR60" s="137"/>
      <c r="FFS60" s="137"/>
      <c r="FFT60" s="137"/>
      <c r="FFU60" s="137"/>
      <c r="FFV60" s="137"/>
      <c r="FFW60" s="137"/>
      <c r="FFX60" s="137"/>
      <c r="FFY60" s="137"/>
      <c r="FFZ60" s="137"/>
      <c r="FGA60" s="137"/>
      <c r="FGB60" s="137"/>
      <c r="FGC60" s="137"/>
      <c r="FGD60" s="137"/>
      <c r="FGE60" s="137"/>
      <c r="FGF60" s="137"/>
      <c r="FGG60" s="137"/>
      <c r="FGH60" s="137"/>
      <c r="FGI60" s="137"/>
      <c r="FGJ60" s="137"/>
      <c r="FGK60" s="137"/>
      <c r="FGL60" s="137"/>
      <c r="FGM60" s="137"/>
      <c r="FGN60" s="137"/>
      <c r="FGO60" s="137"/>
      <c r="FGP60" s="137"/>
      <c r="FGQ60" s="137"/>
      <c r="FGR60" s="137"/>
      <c r="FGS60" s="137"/>
      <c r="FGT60" s="137"/>
      <c r="FGU60" s="137"/>
      <c r="FGV60" s="137"/>
      <c r="FGW60" s="137"/>
      <c r="FGX60" s="137"/>
      <c r="FGY60" s="137"/>
      <c r="FGZ60" s="137"/>
      <c r="FHA60" s="137"/>
      <c r="FHB60" s="137"/>
      <c r="FHC60" s="137"/>
      <c r="FHD60" s="137"/>
      <c r="FHE60" s="137"/>
      <c r="FHF60" s="137"/>
      <c r="FHG60" s="137"/>
      <c r="FHH60" s="137"/>
      <c r="FHI60" s="137"/>
      <c r="FHJ60" s="137"/>
      <c r="FHK60" s="137"/>
      <c r="FHL60" s="137"/>
      <c r="FHM60" s="137"/>
      <c r="FHN60" s="137"/>
      <c r="FHO60" s="137"/>
      <c r="FHP60" s="137"/>
      <c r="FHQ60" s="137"/>
      <c r="FHR60" s="137"/>
      <c r="FHS60" s="137"/>
      <c r="FHT60" s="137"/>
      <c r="FHU60" s="137"/>
      <c r="FHV60" s="137"/>
      <c r="FHW60" s="137"/>
      <c r="FHX60" s="137"/>
      <c r="FHY60" s="137"/>
      <c r="FHZ60" s="137"/>
      <c r="FIA60" s="137"/>
      <c r="FIB60" s="137"/>
      <c r="FIC60" s="137"/>
      <c r="FID60" s="137"/>
      <c r="FIE60" s="137"/>
      <c r="FIF60" s="137"/>
      <c r="FIG60" s="137"/>
      <c r="FIH60" s="137"/>
      <c r="FII60" s="137"/>
      <c r="FIJ60" s="137"/>
      <c r="FIK60" s="137"/>
      <c r="FIL60" s="137"/>
      <c r="FIM60" s="137"/>
      <c r="FIN60" s="137"/>
      <c r="FIO60" s="137"/>
      <c r="FIP60" s="137"/>
      <c r="FIQ60" s="137"/>
      <c r="FIR60" s="137"/>
      <c r="FIS60" s="137"/>
      <c r="FIT60" s="137"/>
      <c r="FIU60" s="137"/>
      <c r="FIV60" s="137"/>
      <c r="FIW60" s="137"/>
      <c r="FIX60" s="137"/>
      <c r="FIY60" s="137"/>
      <c r="FIZ60" s="137"/>
      <c r="FJA60" s="137"/>
      <c r="FJB60" s="137"/>
      <c r="FJC60" s="137"/>
      <c r="FJD60" s="137"/>
      <c r="FJE60" s="137"/>
      <c r="FJF60" s="137"/>
      <c r="FJG60" s="137"/>
      <c r="FJH60" s="137"/>
      <c r="FJI60" s="137"/>
      <c r="FJJ60" s="137"/>
      <c r="FJK60" s="137"/>
      <c r="FJL60" s="137"/>
      <c r="FJM60" s="137"/>
      <c r="FJN60" s="137"/>
      <c r="FJO60" s="137"/>
      <c r="FJP60" s="137"/>
      <c r="FJQ60" s="137"/>
      <c r="FJR60" s="137"/>
      <c r="FJS60" s="137"/>
      <c r="FJT60" s="137"/>
      <c r="FJU60" s="137"/>
      <c r="FJV60" s="137"/>
      <c r="FJW60" s="137"/>
      <c r="FJX60" s="137"/>
      <c r="FJY60" s="137"/>
      <c r="FJZ60" s="137"/>
      <c r="FKA60" s="137"/>
      <c r="FKB60" s="137"/>
      <c r="FKC60" s="137"/>
      <c r="FKD60" s="137"/>
      <c r="FKE60" s="137"/>
      <c r="FKF60" s="137"/>
      <c r="FKG60" s="137"/>
      <c r="FKH60" s="137"/>
      <c r="FKI60" s="137"/>
      <c r="FKJ60" s="137"/>
      <c r="FKK60" s="137"/>
      <c r="FKL60" s="137"/>
      <c r="FKM60" s="137"/>
      <c r="FKN60" s="137"/>
      <c r="FKO60" s="137"/>
      <c r="FKP60" s="137"/>
      <c r="FKQ60" s="137"/>
      <c r="FKR60" s="137"/>
      <c r="FKS60" s="137"/>
      <c r="FKT60" s="137"/>
      <c r="FKU60" s="137"/>
      <c r="FKV60" s="137"/>
      <c r="FKW60" s="137"/>
      <c r="FKX60" s="137"/>
      <c r="FKY60" s="137"/>
      <c r="FKZ60" s="137"/>
      <c r="FLA60" s="137"/>
      <c r="FLB60" s="137"/>
      <c r="FLC60" s="137"/>
      <c r="FLD60" s="137"/>
      <c r="FLE60" s="137"/>
      <c r="FLF60" s="137"/>
      <c r="FLG60" s="137"/>
      <c r="FLH60" s="137"/>
      <c r="FLI60" s="137"/>
      <c r="FLJ60" s="137"/>
      <c r="FLK60" s="137"/>
      <c r="FLL60" s="137"/>
      <c r="FLM60" s="137"/>
      <c r="FLN60" s="137"/>
      <c r="FLO60" s="137"/>
      <c r="FLP60" s="137"/>
      <c r="FLQ60" s="137"/>
      <c r="FLR60" s="137"/>
      <c r="FLS60" s="137"/>
      <c r="FLT60" s="137"/>
      <c r="FLU60" s="137"/>
      <c r="FLV60" s="137"/>
      <c r="FLW60" s="137"/>
      <c r="FLX60" s="137"/>
      <c r="FLY60" s="137"/>
      <c r="FLZ60" s="137"/>
      <c r="FMA60" s="137"/>
      <c r="FMB60" s="137"/>
      <c r="FMC60" s="137"/>
      <c r="FMD60" s="137"/>
      <c r="FME60" s="137"/>
      <c r="FMF60" s="137"/>
      <c r="FMG60" s="137"/>
      <c r="FMH60" s="137"/>
      <c r="FMI60" s="137"/>
      <c r="FMJ60" s="137"/>
      <c r="FMK60" s="137"/>
      <c r="FML60" s="137"/>
      <c r="FMM60" s="137"/>
      <c r="FMN60" s="137"/>
      <c r="FMO60" s="137"/>
      <c r="FMP60" s="137"/>
      <c r="FMQ60" s="137"/>
      <c r="FMR60" s="137"/>
      <c r="FMS60" s="137"/>
      <c r="FMT60" s="137"/>
      <c r="FMU60" s="137"/>
      <c r="FMV60" s="137"/>
      <c r="FMW60" s="137"/>
      <c r="FMX60" s="137"/>
      <c r="FMY60" s="137"/>
      <c r="FMZ60" s="137"/>
      <c r="FNA60" s="137"/>
      <c r="FNB60" s="137"/>
      <c r="FNC60" s="137"/>
      <c r="FND60" s="137"/>
      <c r="FNE60" s="137"/>
      <c r="FNF60" s="137"/>
      <c r="FNG60" s="137"/>
      <c r="FNH60" s="137"/>
      <c r="FNI60" s="137"/>
      <c r="FNJ60" s="137"/>
      <c r="FNK60" s="137"/>
      <c r="FNL60" s="137"/>
      <c r="FNM60" s="137"/>
      <c r="FNN60" s="137"/>
      <c r="FNO60" s="137"/>
      <c r="FNP60" s="137"/>
      <c r="FNQ60" s="137"/>
      <c r="FNR60" s="137"/>
      <c r="FNS60" s="137"/>
      <c r="FNT60" s="137"/>
      <c r="FNU60" s="137"/>
      <c r="FNV60" s="137"/>
      <c r="FNW60" s="137"/>
      <c r="FNX60" s="137"/>
      <c r="FNY60" s="137"/>
      <c r="FNZ60" s="137"/>
      <c r="FOA60" s="137"/>
      <c r="FOB60" s="137"/>
      <c r="FOC60" s="137"/>
      <c r="FOD60" s="137"/>
      <c r="FOE60" s="137"/>
      <c r="FOF60" s="137"/>
      <c r="FOG60" s="137"/>
      <c r="FOH60" s="137"/>
      <c r="FOI60" s="137"/>
      <c r="FOJ60" s="137"/>
      <c r="FOK60" s="137"/>
      <c r="FOL60" s="137"/>
      <c r="FOM60" s="137"/>
      <c r="FON60" s="137"/>
      <c r="FOO60" s="137"/>
      <c r="FOP60" s="137"/>
      <c r="FOQ60" s="137"/>
      <c r="FOR60" s="137"/>
      <c r="FOS60" s="137"/>
      <c r="FOT60" s="137"/>
      <c r="FOU60" s="137"/>
      <c r="FOV60" s="137"/>
      <c r="FOW60" s="137"/>
      <c r="FOX60" s="137"/>
      <c r="FOY60" s="137"/>
      <c r="FOZ60" s="137"/>
      <c r="FPA60" s="137"/>
      <c r="FPB60" s="137"/>
      <c r="FPC60" s="137"/>
      <c r="FPD60" s="137"/>
      <c r="FPE60" s="137"/>
      <c r="FPF60" s="137"/>
      <c r="FPG60" s="137"/>
      <c r="FPH60" s="137"/>
      <c r="FPI60" s="137"/>
      <c r="FPJ60" s="137"/>
      <c r="FPK60" s="137"/>
      <c r="FPL60" s="137"/>
      <c r="FPM60" s="137"/>
      <c r="FPN60" s="137"/>
      <c r="FPO60" s="137"/>
      <c r="FPP60" s="137"/>
      <c r="FPQ60" s="137"/>
      <c r="FPR60" s="137"/>
      <c r="FPS60" s="137"/>
      <c r="FPT60" s="137"/>
      <c r="FPU60" s="137"/>
      <c r="FPV60" s="137"/>
      <c r="FPW60" s="137"/>
      <c r="FPX60" s="137"/>
      <c r="FPY60" s="137"/>
      <c r="FPZ60" s="137"/>
      <c r="FQA60" s="137"/>
      <c r="FQB60" s="137"/>
      <c r="FQC60" s="137"/>
      <c r="FQD60" s="137"/>
      <c r="FQE60" s="137"/>
      <c r="FQF60" s="137"/>
      <c r="FQG60" s="137"/>
      <c r="FQH60" s="137"/>
      <c r="FQI60" s="137"/>
      <c r="FQJ60" s="137"/>
      <c r="FQK60" s="137"/>
      <c r="FQL60" s="137"/>
      <c r="FQM60" s="137"/>
      <c r="FQN60" s="137"/>
      <c r="FQO60" s="137"/>
      <c r="FQP60" s="137"/>
      <c r="FQQ60" s="137"/>
      <c r="FQR60" s="137"/>
      <c r="FQS60" s="137"/>
      <c r="FQT60" s="137"/>
      <c r="FQU60" s="137"/>
      <c r="FQV60" s="137"/>
      <c r="FQW60" s="137"/>
      <c r="FQX60" s="137"/>
      <c r="FQY60" s="137"/>
      <c r="FQZ60" s="137"/>
      <c r="FRA60" s="137"/>
      <c r="FRB60" s="137"/>
      <c r="FRC60" s="137"/>
      <c r="FRD60" s="137"/>
      <c r="FRE60" s="137"/>
      <c r="FRF60" s="137"/>
      <c r="FRG60" s="137"/>
      <c r="FRH60" s="137"/>
      <c r="FRI60" s="137"/>
      <c r="FRJ60" s="137"/>
      <c r="FRK60" s="137"/>
      <c r="FRL60" s="137"/>
      <c r="FRM60" s="137"/>
      <c r="FRN60" s="137"/>
      <c r="FRO60" s="137"/>
      <c r="FRP60" s="137"/>
      <c r="FRQ60" s="137"/>
      <c r="FRR60" s="137"/>
      <c r="FRS60" s="137"/>
      <c r="FRT60" s="137"/>
      <c r="FRU60" s="137"/>
      <c r="FRV60" s="137"/>
      <c r="FRW60" s="137"/>
      <c r="FRX60" s="137"/>
      <c r="FRY60" s="137"/>
      <c r="FRZ60" s="137"/>
      <c r="FSA60" s="137"/>
      <c r="FSB60" s="137"/>
      <c r="FSC60" s="137"/>
      <c r="FSD60" s="137"/>
      <c r="FSE60" s="137"/>
      <c r="FSF60" s="137"/>
      <c r="FSG60" s="137"/>
      <c r="FSH60" s="137"/>
      <c r="FSI60" s="137"/>
      <c r="FSJ60" s="137"/>
      <c r="FSK60" s="137"/>
      <c r="FSL60" s="137"/>
      <c r="FSM60" s="137"/>
      <c r="FSN60" s="137"/>
      <c r="FSO60" s="137"/>
      <c r="FSP60" s="137"/>
      <c r="FSQ60" s="137"/>
      <c r="FSR60" s="137"/>
      <c r="FSS60" s="137"/>
      <c r="FST60" s="137"/>
      <c r="FSU60" s="137"/>
      <c r="FSV60" s="137"/>
      <c r="FSW60" s="137"/>
      <c r="FSX60" s="137"/>
      <c r="FSY60" s="137"/>
      <c r="FSZ60" s="137"/>
      <c r="FTA60" s="137"/>
      <c r="FTB60" s="137"/>
      <c r="FTC60" s="137"/>
      <c r="FTD60" s="137"/>
      <c r="FTE60" s="137"/>
      <c r="FTF60" s="137"/>
      <c r="FTG60" s="137"/>
      <c r="FTH60" s="137"/>
      <c r="FTI60" s="137"/>
      <c r="FTJ60" s="137"/>
      <c r="FTK60" s="137"/>
      <c r="FTL60" s="137"/>
      <c r="FTM60" s="137"/>
      <c r="FTN60" s="137"/>
      <c r="FTO60" s="137"/>
      <c r="FTP60" s="137"/>
      <c r="FTQ60" s="137"/>
      <c r="FTR60" s="137"/>
      <c r="FTS60" s="137"/>
      <c r="FTT60" s="137"/>
      <c r="FTU60" s="137"/>
      <c r="FTV60" s="137"/>
      <c r="FTW60" s="137"/>
      <c r="FTX60" s="137"/>
      <c r="FTY60" s="137"/>
      <c r="FTZ60" s="137"/>
      <c r="FUA60" s="137"/>
      <c r="FUB60" s="137"/>
      <c r="FUC60" s="137"/>
      <c r="FUD60" s="137"/>
      <c r="FUE60" s="137"/>
      <c r="FUF60" s="137"/>
      <c r="FUG60" s="137"/>
      <c r="FUH60" s="137"/>
      <c r="FUI60" s="137"/>
      <c r="FUJ60" s="137"/>
      <c r="FUK60" s="137"/>
      <c r="FUL60" s="137"/>
      <c r="FUM60" s="137"/>
      <c r="FUN60" s="137"/>
      <c r="FUO60" s="137"/>
      <c r="FUP60" s="137"/>
      <c r="FUQ60" s="137"/>
      <c r="FUR60" s="137"/>
      <c r="FUS60" s="137"/>
      <c r="FUT60" s="137"/>
      <c r="FUU60" s="137"/>
      <c r="FUV60" s="137"/>
      <c r="FUW60" s="137"/>
      <c r="FUX60" s="137"/>
      <c r="FUY60" s="137"/>
      <c r="FUZ60" s="137"/>
      <c r="FVA60" s="137"/>
      <c r="FVB60" s="137"/>
      <c r="FVC60" s="137"/>
      <c r="FVD60" s="137"/>
      <c r="FVE60" s="137"/>
      <c r="FVF60" s="137"/>
      <c r="FVG60" s="137"/>
      <c r="FVH60" s="137"/>
      <c r="FVI60" s="137"/>
      <c r="FVJ60" s="137"/>
      <c r="FVK60" s="137"/>
      <c r="FVL60" s="137"/>
      <c r="FVM60" s="137"/>
      <c r="FVN60" s="137"/>
      <c r="FVO60" s="137"/>
      <c r="FVP60" s="137"/>
      <c r="FVQ60" s="137"/>
      <c r="FVR60" s="137"/>
      <c r="FVS60" s="137"/>
      <c r="FVT60" s="137"/>
      <c r="FVU60" s="137"/>
      <c r="FVV60" s="137"/>
      <c r="FVW60" s="137"/>
      <c r="FVX60" s="137"/>
      <c r="FVY60" s="137"/>
      <c r="FVZ60" s="137"/>
      <c r="FWA60" s="137"/>
      <c r="FWB60" s="137"/>
      <c r="FWC60" s="137"/>
      <c r="FWD60" s="137"/>
      <c r="FWE60" s="137"/>
      <c r="FWF60" s="137"/>
      <c r="FWG60" s="137"/>
      <c r="FWH60" s="137"/>
      <c r="FWI60" s="137"/>
      <c r="FWJ60" s="137"/>
      <c r="FWK60" s="137"/>
      <c r="FWL60" s="137"/>
      <c r="FWM60" s="137"/>
      <c r="FWN60" s="137"/>
      <c r="FWO60" s="137"/>
      <c r="FWP60" s="137"/>
      <c r="FWQ60" s="137"/>
      <c r="FWR60" s="137"/>
      <c r="FWS60" s="137"/>
      <c r="FWT60" s="137"/>
      <c r="FWU60" s="137"/>
      <c r="FWV60" s="137"/>
      <c r="FWW60" s="137"/>
      <c r="FWX60" s="137"/>
      <c r="FWY60" s="137"/>
      <c r="FWZ60" s="137"/>
      <c r="FXA60" s="137"/>
      <c r="FXB60" s="137"/>
      <c r="FXC60" s="137"/>
      <c r="FXD60" s="137"/>
      <c r="FXE60" s="137"/>
      <c r="FXF60" s="137"/>
      <c r="FXG60" s="137"/>
      <c r="FXH60" s="137"/>
      <c r="FXI60" s="137"/>
      <c r="FXJ60" s="137"/>
      <c r="FXK60" s="137"/>
      <c r="FXL60" s="137"/>
      <c r="FXM60" s="137"/>
      <c r="FXN60" s="137"/>
      <c r="FXO60" s="137"/>
      <c r="FXP60" s="137"/>
      <c r="FXQ60" s="137"/>
      <c r="FXR60" s="137"/>
      <c r="FXS60" s="137"/>
      <c r="FXT60" s="137"/>
      <c r="FXU60" s="137"/>
      <c r="FXV60" s="137"/>
      <c r="FXW60" s="137"/>
      <c r="FXX60" s="137"/>
      <c r="FXY60" s="137"/>
      <c r="FXZ60" s="137"/>
      <c r="FYA60" s="137"/>
      <c r="FYB60" s="137"/>
      <c r="FYC60" s="137"/>
      <c r="FYD60" s="137"/>
      <c r="FYE60" s="137"/>
      <c r="FYF60" s="137"/>
      <c r="FYG60" s="137"/>
      <c r="FYH60" s="137"/>
      <c r="FYI60" s="137"/>
      <c r="FYJ60" s="137"/>
      <c r="FYK60" s="137"/>
      <c r="FYL60" s="137"/>
      <c r="FYM60" s="137"/>
      <c r="FYN60" s="137"/>
      <c r="FYO60" s="137"/>
      <c r="FYP60" s="137"/>
      <c r="FYQ60" s="137"/>
      <c r="FYR60" s="137"/>
      <c r="FYS60" s="137"/>
      <c r="FYT60" s="137"/>
      <c r="FYU60" s="137"/>
      <c r="FYV60" s="137"/>
      <c r="FYW60" s="137"/>
      <c r="FYX60" s="137"/>
      <c r="FYY60" s="137"/>
      <c r="FYZ60" s="137"/>
      <c r="FZA60" s="137"/>
      <c r="FZB60" s="137"/>
      <c r="FZC60" s="137"/>
      <c r="FZD60" s="137"/>
      <c r="FZE60" s="137"/>
      <c r="FZF60" s="137"/>
      <c r="FZG60" s="137"/>
      <c r="FZH60" s="137"/>
      <c r="FZI60" s="137"/>
      <c r="FZJ60" s="137"/>
      <c r="FZK60" s="137"/>
      <c r="FZL60" s="137"/>
      <c r="FZM60" s="137"/>
      <c r="FZN60" s="137"/>
      <c r="FZO60" s="137"/>
      <c r="FZP60" s="137"/>
      <c r="FZQ60" s="137"/>
      <c r="FZR60" s="137"/>
      <c r="FZS60" s="137"/>
      <c r="FZT60" s="137"/>
      <c r="FZU60" s="137"/>
      <c r="FZV60" s="137"/>
      <c r="FZW60" s="137"/>
      <c r="FZX60" s="137"/>
      <c r="FZY60" s="137"/>
      <c r="FZZ60" s="137"/>
      <c r="GAA60" s="137"/>
      <c r="GAB60" s="137"/>
      <c r="GAC60" s="137"/>
      <c r="GAD60" s="137"/>
      <c r="GAE60" s="137"/>
      <c r="GAF60" s="137"/>
      <c r="GAG60" s="137"/>
      <c r="GAH60" s="137"/>
      <c r="GAI60" s="137"/>
      <c r="GAJ60" s="137"/>
      <c r="GAK60" s="137"/>
      <c r="GAL60" s="137"/>
      <c r="GAM60" s="137"/>
      <c r="GAN60" s="137"/>
      <c r="GAO60" s="137"/>
      <c r="GAP60" s="137"/>
      <c r="GAQ60" s="137"/>
      <c r="GAR60" s="137"/>
      <c r="GAS60" s="137"/>
      <c r="GAT60" s="137"/>
      <c r="GAU60" s="137"/>
      <c r="GAV60" s="137"/>
      <c r="GAW60" s="137"/>
      <c r="GAX60" s="137"/>
      <c r="GAY60" s="137"/>
      <c r="GAZ60" s="137"/>
      <c r="GBA60" s="137"/>
      <c r="GBB60" s="137"/>
      <c r="GBC60" s="137"/>
      <c r="GBD60" s="137"/>
      <c r="GBE60" s="137"/>
      <c r="GBF60" s="137"/>
      <c r="GBG60" s="137"/>
      <c r="GBH60" s="137"/>
      <c r="GBI60" s="137"/>
      <c r="GBJ60" s="137"/>
      <c r="GBK60" s="137"/>
      <c r="GBL60" s="137"/>
      <c r="GBM60" s="137"/>
      <c r="GBN60" s="137"/>
      <c r="GBO60" s="137"/>
      <c r="GBP60" s="137"/>
      <c r="GBQ60" s="137"/>
      <c r="GBR60" s="137"/>
      <c r="GBS60" s="137"/>
      <c r="GBT60" s="137"/>
      <c r="GBU60" s="137"/>
      <c r="GBV60" s="137"/>
      <c r="GBW60" s="137"/>
      <c r="GBX60" s="137"/>
      <c r="GBY60" s="137"/>
      <c r="GBZ60" s="137"/>
      <c r="GCA60" s="137"/>
      <c r="GCB60" s="137"/>
      <c r="GCC60" s="137"/>
      <c r="GCD60" s="137"/>
      <c r="GCE60" s="137"/>
      <c r="GCF60" s="137"/>
      <c r="GCG60" s="137"/>
      <c r="GCH60" s="137"/>
      <c r="GCI60" s="137"/>
      <c r="GCJ60" s="137"/>
      <c r="GCK60" s="137"/>
      <c r="GCL60" s="137"/>
      <c r="GCM60" s="137"/>
      <c r="GCN60" s="137"/>
      <c r="GCO60" s="137"/>
      <c r="GCP60" s="137"/>
      <c r="GCQ60" s="137"/>
      <c r="GCR60" s="137"/>
      <c r="GCS60" s="137"/>
      <c r="GCT60" s="137"/>
      <c r="GCU60" s="137"/>
      <c r="GCV60" s="137"/>
      <c r="GCW60" s="137"/>
      <c r="GCX60" s="137"/>
      <c r="GCY60" s="137"/>
      <c r="GCZ60" s="137"/>
      <c r="GDA60" s="137"/>
      <c r="GDB60" s="137"/>
      <c r="GDC60" s="137"/>
      <c r="GDD60" s="137"/>
      <c r="GDE60" s="137"/>
      <c r="GDF60" s="137"/>
      <c r="GDG60" s="137"/>
      <c r="GDH60" s="137"/>
      <c r="GDI60" s="137"/>
      <c r="GDJ60" s="137"/>
      <c r="GDK60" s="137"/>
      <c r="GDL60" s="137"/>
      <c r="GDM60" s="137"/>
      <c r="GDN60" s="137"/>
      <c r="GDO60" s="137"/>
      <c r="GDP60" s="137"/>
      <c r="GDQ60" s="137"/>
      <c r="GDR60" s="137"/>
      <c r="GDS60" s="137"/>
      <c r="GDT60" s="137"/>
      <c r="GDU60" s="137"/>
      <c r="GDV60" s="137"/>
      <c r="GDW60" s="137"/>
      <c r="GDX60" s="137"/>
      <c r="GDY60" s="137"/>
      <c r="GDZ60" s="137"/>
      <c r="GEA60" s="137"/>
      <c r="GEB60" s="137"/>
      <c r="GEC60" s="137"/>
      <c r="GED60" s="137"/>
      <c r="GEE60" s="137"/>
      <c r="GEF60" s="137"/>
      <c r="GEG60" s="137"/>
      <c r="GEH60" s="137"/>
      <c r="GEI60" s="137"/>
      <c r="GEJ60" s="137"/>
      <c r="GEK60" s="137"/>
      <c r="GEL60" s="137"/>
      <c r="GEM60" s="137"/>
      <c r="GEN60" s="137"/>
      <c r="GEO60" s="137"/>
      <c r="GEP60" s="137"/>
      <c r="GEQ60" s="137"/>
      <c r="GER60" s="137"/>
      <c r="GES60" s="137"/>
      <c r="GET60" s="137"/>
      <c r="GEU60" s="137"/>
      <c r="GEV60" s="137"/>
      <c r="GEW60" s="137"/>
      <c r="GEX60" s="137"/>
      <c r="GEY60" s="137"/>
      <c r="GEZ60" s="137"/>
      <c r="GFA60" s="137"/>
      <c r="GFB60" s="137"/>
      <c r="GFC60" s="137"/>
      <c r="GFD60" s="137"/>
      <c r="GFE60" s="137"/>
      <c r="GFF60" s="137"/>
      <c r="GFG60" s="137"/>
      <c r="GFH60" s="137"/>
      <c r="GFI60" s="137"/>
      <c r="GFJ60" s="137"/>
      <c r="GFK60" s="137"/>
      <c r="GFL60" s="137"/>
      <c r="GFM60" s="137"/>
      <c r="GFN60" s="137"/>
      <c r="GFO60" s="137"/>
      <c r="GFP60" s="137"/>
      <c r="GFQ60" s="137"/>
      <c r="GFR60" s="137"/>
      <c r="GFS60" s="137"/>
      <c r="GFT60" s="137"/>
      <c r="GFU60" s="137"/>
      <c r="GFV60" s="137"/>
      <c r="GFW60" s="137"/>
      <c r="GFX60" s="137"/>
      <c r="GFY60" s="137"/>
      <c r="GFZ60" s="137"/>
      <c r="GGA60" s="137"/>
      <c r="GGB60" s="137"/>
      <c r="GGC60" s="137"/>
      <c r="GGD60" s="137"/>
      <c r="GGE60" s="137"/>
      <c r="GGF60" s="137"/>
      <c r="GGG60" s="137"/>
      <c r="GGH60" s="137"/>
      <c r="GGI60" s="137"/>
      <c r="GGJ60" s="137"/>
      <c r="GGK60" s="137"/>
      <c r="GGL60" s="137"/>
      <c r="GGM60" s="137"/>
      <c r="GGN60" s="137"/>
      <c r="GGO60" s="137"/>
      <c r="GGP60" s="137"/>
      <c r="GGQ60" s="137"/>
      <c r="GGR60" s="137"/>
      <c r="GGS60" s="137"/>
      <c r="GGT60" s="137"/>
      <c r="GGU60" s="137"/>
      <c r="GGV60" s="137"/>
      <c r="GGW60" s="137"/>
      <c r="GGX60" s="137"/>
      <c r="GGY60" s="137"/>
      <c r="GGZ60" s="137"/>
      <c r="GHA60" s="137"/>
      <c r="GHB60" s="137"/>
      <c r="GHC60" s="137"/>
      <c r="GHD60" s="137"/>
      <c r="GHE60" s="137"/>
      <c r="GHF60" s="137"/>
      <c r="GHG60" s="137"/>
      <c r="GHH60" s="137"/>
      <c r="GHI60" s="137"/>
      <c r="GHJ60" s="137"/>
      <c r="GHK60" s="137"/>
      <c r="GHL60" s="137"/>
      <c r="GHM60" s="137"/>
      <c r="GHN60" s="137"/>
      <c r="GHO60" s="137"/>
      <c r="GHP60" s="137"/>
      <c r="GHQ60" s="137"/>
      <c r="GHR60" s="137"/>
      <c r="GHS60" s="137"/>
      <c r="GHT60" s="137"/>
      <c r="GHU60" s="137"/>
      <c r="GHV60" s="137"/>
      <c r="GHW60" s="137"/>
      <c r="GHX60" s="137"/>
      <c r="GHY60" s="137"/>
      <c r="GHZ60" s="137"/>
      <c r="GIA60" s="137"/>
      <c r="GIB60" s="137"/>
      <c r="GIC60" s="137"/>
      <c r="GID60" s="137"/>
      <c r="GIE60" s="137"/>
      <c r="GIF60" s="137"/>
      <c r="GIG60" s="137"/>
      <c r="GIH60" s="137"/>
      <c r="GII60" s="137"/>
      <c r="GIJ60" s="137"/>
      <c r="GIK60" s="137"/>
      <c r="GIL60" s="137"/>
      <c r="GIM60" s="137"/>
      <c r="GIN60" s="137"/>
      <c r="GIO60" s="137"/>
      <c r="GIP60" s="137"/>
      <c r="GIQ60" s="137"/>
      <c r="GIR60" s="137"/>
      <c r="GIS60" s="137"/>
      <c r="GIT60" s="137"/>
      <c r="GIU60" s="137"/>
      <c r="GIV60" s="137"/>
      <c r="GIW60" s="137"/>
      <c r="GIX60" s="137"/>
      <c r="GIY60" s="137"/>
      <c r="GIZ60" s="137"/>
      <c r="GJA60" s="137"/>
      <c r="GJB60" s="137"/>
      <c r="GJC60" s="137"/>
      <c r="GJD60" s="137"/>
      <c r="GJE60" s="137"/>
      <c r="GJF60" s="137"/>
      <c r="GJG60" s="137"/>
      <c r="GJH60" s="137"/>
      <c r="GJI60" s="137"/>
      <c r="GJJ60" s="137"/>
      <c r="GJK60" s="137"/>
      <c r="GJL60" s="137"/>
      <c r="GJM60" s="137"/>
      <c r="GJN60" s="137"/>
      <c r="GJO60" s="137"/>
      <c r="GJP60" s="137"/>
      <c r="GJQ60" s="137"/>
      <c r="GJR60" s="137"/>
      <c r="GJS60" s="137"/>
      <c r="GJT60" s="137"/>
      <c r="GJU60" s="137"/>
      <c r="GJV60" s="137"/>
      <c r="GJW60" s="137"/>
      <c r="GJX60" s="137"/>
      <c r="GJY60" s="137"/>
      <c r="GJZ60" s="137"/>
      <c r="GKA60" s="137"/>
      <c r="GKB60" s="137"/>
      <c r="GKC60" s="137"/>
      <c r="GKD60" s="137"/>
      <c r="GKE60" s="137"/>
      <c r="GKF60" s="137"/>
      <c r="GKG60" s="137"/>
      <c r="GKH60" s="137"/>
      <c r="GKI60" s="137"/>
      <c r="GKJ60" s="137"/>
      <c r="GKK60" s="137"/>
      <c r="GKL60" s="137"/>
      <c r="GKM60" s="137"/>
      <c r="GKN60" s="137"/>
      <c r="GKO60" s="137"/>
      <c r="GKP60" s="137"/>
      <c r="GKQ60" s="137"/>
      <c r="GKR60" s="137"/>
      <c r="GKS60" s="137"/>
      <c r="GKT60" s="137"/>
      <c r="GKU60" s="137"/>
      <c r="GKV60" s="137"/>
      <c r="GKW60" s="137"/>
      <c r="GKX60" s="137"/>
      <c r="GKY60" s="137"/>
      <c r="GKZ60" s="137"/>
      <c r="GLA60" s="137"/>
      <c r="GLB60" s="137"/>
      <c r="GLC60" s="137"/>
      <c r="GLD60" s="137"/>
      <c r="GLE60" s="137"/>
      <c r="GLF60" s="137"/>
      <c r="GLG60" s="137"/>
      <c r="GLH60" s="137"/>
      <c r="GLI60" s="137"/>
      <c r="GLJ60" s="137"/>
      <c r="GLK60" s="137"/>
      <c r="GLL60" s="137"/>
      <c r="GLM60" s="137"/>
      <c r="GLN60" s="137"/>
      <c r="GLO60" s="137"/>
      <c r="GLP60" s="137"/>
      <c r="GLQ60" s="137"/>
      <c r="GLR60" s="137"/>
      <c r="GLS60" s="137"/>
      <c r="GLT60" s="137"/>
      <c r="GLU60" s="137"/>
      <c r="GLV60" s="137"/>
      <c r="GLW60" s="137"/>
      <c r="GLX60" s="137"/>
      <c r="GLY60" s="137"/>
      <c r="GLZ60" s="137"/>
      <c r="GMA60" s="137"/>
      <c r="GMB60" s="137"/>
      <c r="GMC60" s="137"/>
      <c r="GMD60" s="137"/>
      <c r="GME60" s="137"/>
      <c r="GMF60" s="137"/>
      <c r="GMG60" s="137"/>
      <c r="GMH60" s="137"/>
      <c r="GMI60" s="137"/>
      <c r="GMJ60" s="137"/>
      <c r="GMK60" s="137"/>
      <c r="GML60" s="137"/>
      <c r="GMM60" s="137"/>
      <c r="GMN60" s="137"/>
      <c r="GMO60" s="137"/>
      <c r="GMP60" s="137"/>
      <c r="GMQ60" s="137"/>
      <c r="GMR60" s="137"/>
      <c r="GMS60" s="137"/>
      <c r="GMT60" s="137"/>
      <c r="GMU60" s="137"/>
      <c r="GMV60" s="137"/>
      <c r="GMW60" s="137"/>
      <c r="GMX60" s="137"/>
      <c r="GMY60" s="137"/>
      <c r="GMZ60" s="137"/>
      <c r="GNA60" s="137"/>
      <c r="GNB60" s="137"/>
      <c r="GNC60" s="137"/>
      <c r="GND60" s="137"/>
      <c r="GNE60" s="137"/>
      <c r="GNF60" s="137"/>
      <c r="GNG60" s="137"/>
      <c r="GNH60" s="137"/>
      <c r="GNI60" s="137"/>
      <c r="GNJ60" s="137"/>
      <c r="GNK60" s="137"/>
      <c r="GNL60" s="137"/>
      <c r="GNM60" s="137"/>
      <c r="GNN60" s="137"/>
      <c r="GNO60" s="137"/>
      <c r="GNP60" s="137"/>
      <c r="GNQ60" s="137"/>
      <c r="GNR60" s="137"/>
      <c r="GNS60" s="137"/>
      <c r="GNT60" s="137"/>
      <c r="GNU60" s="137"/>
      <c r="GNV60" s="137"/>
      <c r="GNW60" s="137"/>
      <c r="GNX60" s="137"/>
      <c r="GNY60" s="137"/>
      <c r="GNZ60" s="137"/>
      <c r="GOA60" s="137"/>
      <c r="GOB60" s="137"/>
      <c r="GOC60" s="137"/>
      <c r="GOD60" s="137"/>
      <c r="GOE60" s="137"/>
      <c r="GOF60" s="137"/>
      <c r="GOG60" s="137"/>
      <c r="GOH60" s="137"/>
      <c r="GOI60" s="137"/>
      <c r="GOJ60" s="137"/>
      <c r="GOK60" s="137"/>
      <c r="GOL60" s="137"/>
      <c r="GOM60" s="137"/>
      <c r="GON60" s="137"/>
      <c r="GOO60" s="137"/>
      <c r="GOP60" s="137"/>
      <c r="GOQ60" s="137"/>
      <c r="GOR60" s="137"/>
      <c r="GOS60" s="137"/>
      <c r="GOT60" s="137"/>
      <c r="GOU60" s="137"/>
      <c r="GOV60" s="137"/>
      <c r="GOW60" s="137"/>
      <c r="GOX60" s="137"/>
      <c r="GOY60" s="137"/>
      <c r="GOZ60" s="137"/>
      <c r="GPA60" s="137"/>
      <c r="GPB60" s="137"/>
      <c r="GPC60" s="137"/>
      <c r="GPD60" s="137"/>
      <c r="GPE60" s="137"/>
      <c r="GPF60" s="137"/>
      <c r="GPG60" s="137"/>
      <c r="GPH60" s="137"/>
      <c r="GPI60" s="137"/>
      <c r="GPJ60" s="137"/>
      <c r="GPK60" s="137"/>
      <c r="GPL60" s="137"/>
      <c r="GPM60" s="137"/>
      <c r="GPN60" s="137"/>
      <c r="GPO60" s="137"/>
      <c r="GPP60" s="137"/>
      <c r="GPQ60" s="137"/>
      <c r="GPR60" s="137"/>
      <c r="GPS60" s="137"/>
      <c r="GPT60" s="137"/>
      <c r="GPU60" s="137"/>
      <c r="GPV60" s="137"/>
      <c r="GPW60" s="137"/>
      <c r="GPX60" s="137"/>
      <c r="GPY60" s="137"/>
      <c r="GPZ60" s="137"/>
      <c r="GQA60" s="137"/>
      <c r="GQB60" s="137"/>
      <c r="GQC60" s="137"/>
      <c r="GQD60" s="137"/>
      <c r="GQE60" s="137"/>
      <c r="GQF60" s="137"/>
      <c r="GQG60" s="137"/>
      <c r="GQH60" s="137"/>
      <c r="GQI60" s="137"/>
      <c r="GQJ60" s="137"/>
      <c r="GQK60" s="137"/>
      <c r="GQL60" s="137"/>
      <c r="GQM60" s="137"/>
      <c r="GQN60" s="137"/>
      <c r="GQO60" s="137"/>
      <c r="GQP60" s="137"/>
      <c r="GQQ60" s="137"/>
      <c r="GQR60" s="137"/>
      <c r="GQS60" s="137"/>
      <c r="GQT60" s="137"/>
      <c r="GQU60" s="137"/>
      <c r="GQV60" s="137"/>
      <c r="GQW60" s="137"/>
      <c r="GQX60" s="137"/>
      <c r="GQY60" s="137"/>
      <c r="GQZ60" s="137"/>
      <c r="GRA60" s="137"/>
      <c r="GRB60" s="137"/>
      <c r="GRC60" s="137"/>
      <c r="GRD60" s="137"/>
      <c r="GRE60" s="137"/>
      <c r="GRF60" s="137"/>
      <c r="GRG60" s="137"/>
      <c r="GRH60" s="137"/>
      <c r="GRI60" s="137"/>
      <c r="GRJ60" s="137"/>
      <c r="GRK60" s="137"/>
      <c r="GRL60" s="137"/>
      <c r="GRM60" s="137"/>
      <c r="GRN60" s="137"/>
      <c r="GRO60" s="137"/>
      <c r="GRP60" s="137"/>
      <c r="GRQ60" s="137"/>
      <c r="GRR60" s="137"/>
      <c r="GRS60" s="137"/>
      <c r="GRT60" s="137"/>
      <c r="GRU60" s="137"/>
      <c r="GRV60" s="137"/>
      <c r="GRW60" s="137"/>
      <c r="GRX60" s="137"/>
      <c r="GRY60" s="137"/>
      <c r="GRZ60" s="137"/>
      <c r="GSA60" s="137"/>
      <c r="GSB60" s="137"/>
      <c r="GSC60" s="137"/>
      <c r="GSD60" s="137"/>
      <c r="GSE60" s="137"/>
      <c r="GSF60" s="137"/>
      <c r="GSG60" s="137"/>
      <c r="GSH60" s="137"/>
      <c r="GSI60" s="137"/>
      <c r="GSJ60" s="137"/>
      <c r="GSK60" s="137"/>
      <c r="GSL60" s="137"/>
      <c r="GSM60" s="137"/>
      <c r="GSN60" s="137"/>
      <c r="GSO60" s="137"/>
      <c r="GSP60" s="137"/>
      <c r="GSQ60" s="137"/>
      <c r="GSR60" s="137"/>
      <c r="GSS60" s="137"/>
      <c r="GST60" s="137"/>
      <c r="GSU60" s="137"/>
      <c r="GSV60" s="137"/>
      <c r="GSW60" s="137"/>
      <c r="GSX60" s="137"/>
      <c r="GSY60" s="137"/>
      <c r="GSZ60" s="137"/>
      <c r="GTA60" s="137"/>
      <c r="GTB60" s="137"/>
      <c r="GTC60" s="137"/>
      <c r="GTD60" s="137"/>
      <c r="GTE60" s="137"/>
      <c r="GTF60" s="137"/>
      <c r="GTG60" s="137"/>
      <c r="GTH60" s="137"/>
      <c r="GTI60" s="137"/>
      <c r="GTJ60" s="137"/>
      <c r="GTK60" s="137"/>
      <c r="GTL60" s="137"/>
      <c r="GTM60" s="137"/>
      <c r="GTN60" s="137"/>
      <c r="GTO60" s="137"/>
      <c r="GTP60" s="137"/>
      <c r="GTQ60" s="137"/>
      <c r="GTR60" s="137"/>
      <c r="GTS60" s="137"/>
      <c r="GTT60" s="137"/>
      <c r="GTU60" s="137"/>
      <c r="GTV60" s="137"/>
      <c r="GTW60" s="137"/>
      <c r="GTX60" s="137"/>
      <c r="GTY60" s="137"/>
      <c r="GTZ60" s="137"/>
      <c r="GUA60" s="137"/>
      <c r="GUB60" s="137"/>
      <c r="GUC60" s="137"/>
      <c r="GUD60" s="137"/>
      <c r="GUE60" s="137"/>
      <c r="GUF60" s="137"/>
      <c r="GUG60" s="137"/>
      <c r="GUH60" s="137"/>
      <c r="GUI60" s="137"/>
      <c r="GUJ60" s="137"/>
      <c r="GUK60" s="137"/>
      <c r="GUL60" s="137"/>
      <c r="GUM60" s="137"/>
      <c r="GUN60" s="137"/>
      <c r="GUO60" s="137"/>
      <c r="GUP60" s="137"/>
      <c r="GUQ60" s="137"/>
      <c r="GUR60" s="137"/>
      <c r="GUS60" s="137"/>
      <c r="GUT60" s="137"/>
      <c r="GUU60" s="137"/>
      <c r="GUV60" s="137"/>
      <c r="GUW60" s="137"/>
      <c r="GUX60" s="137"/>
      <c r="GUY60" s="137"/>
      <c r="GUZ60" s="137"/>
      <c r="GVA60" s="137"/>
      <c r="GVB60" s="137"/>
      <c r="GVC60" s="137"/>
      <c r="GVD60" s="137"/>
      <c r="GVE60" s="137"/>
      <c r="GVF60" s="137"/>
      <c r="GVG60" s="137"/>
      <c r="GVH60" s="137"/>
      <c r="GVI60" s="137"/>
      <c r="GVJ60" s="137"/>
      <c r="GVK60" s="137"/>
      <c r="GVL60" s="137"/>
      <c r="GVM60" s="137"/>
      <c r="GVN60" s="137"/>
      <c r="GVO60" s="137"/>
      <c r="GVP60" s="137"/>
      <c r="GVQ60" s="137"/>
      <c r="GVR60" s="137"/>
      <c r="GVS60" s="137"/>
      <c r="GVT60" s="137"/>
      <c r="GVU60" s="137"/>
      <c r="GVV60" s="137"/>
      <c r="GVW60" s="137"/>
      <c r="GVX60" s="137"/>
      <c r="GVY60" s="137"/>
      <c r="GVZ60" s="137"/>
      <c r="GWA60" s="137"/>
      <c r="GWB60" s="137"/>
      <c r="GWC60" s="137"/>
      <c r="GWD60" s="137"/>
      <c r="GWE60" s="137"/>
      <c r="GWF60" s="137"/>
      <c r="GWG60" s="137"/>
      <c r="GWH60" s="137"/>
      <c r="GWI60" s="137"/>
      <c r="GWJ60" s="137"/>
      <c r="GWK60" s="137"/>
      <c r="GWL60" s="137"/>
      <c r="GWM60" s="137"/>
      <c r="GWN60" s="137"/>
      <c r="GWO60" s="137"/>
      <c r="GWP60" s="137"/>
      <c r="GWQ60" s="137"/>
      <c r="GWR60" s="137"/>
      <c r="GWS60" s="137"/>
      <c r="GWT60" s="137"/>
      <c r="GWU60" s="137"/>
      <c r="GWV60" s="137"/>
      <c r="GWW60" s="137"/>
      <c r="GWX60" s="137"/>
      <c r="GWY60" s="137"/>
      <c r="GWZ60" s="137"/>
      <c r="GXA60" s="137"/>
      <c r="GXB60" s="137"/>
      <c r="GXC60" s="137"/>
      <c r="GXD60" s="137"/>
      <c r="GXE60" s="137"/>
      <c r="GXF60" s="137"/>
      <c r="GXG60" s="137"/>
      <c r="GXH60" s="137"/>
      <c r="GXI60" s="137"/>
      <c r="GXJ60" s="137"/>
      <c r="GXK60" s="137"/>
      <c r="GXL60" s="137"/>
      <c r="GXM60" s="137"/>
      <c r="GXN60" s="137"/>
      <c r="GXO60" s="137"/>
      <c r="GXP60" s="137"/>
      <c r="GXQ60" s="137"/>
      <c r="GXR60" s="137"/>
      <c r="GXS60" s="137"/>
      <c r="GXT60" s="137"/>
      <c r="GXU60" s="137"/>
      <c r="GXV60" s="137"/>
      <c r="GXW60" s="137"/>
      <c r="GXX60" s="137"/>
      <c r="GXY60" s="137"/>
      <c r="GXZ60" s="137"/>
      <c r="GYA60" s="137"/>
      <c r="GYB60" s="137"/>
      <c r="GYC60" s="137"/>
      <c r="GYD60" s="137"/>
      <c r="GYE60" s="137"/>
      <c r="GYF60" s="137"/>
      <c r="GYG60" s="137"/>
      <c r="GYH60" s="137"/>
      <c r="GYI60" s="137"/>
      <c r="GYJ60" s="137"/>
      <c r="GYK60" s="137"/>
      <c r="GYL60" s="137"/>
      <c r="GYM60" s="137"/>
      <c r="GYN60" s="137"/>
      <c r="GYO60" s="137"/>
      <c r="GYP60" s="137"/>
      <c r="GYQ60" s="137"/>
      <c r="GYR60" s="137"/>
      <c r="GYS60" s="137"/>
      <c r="GYT60" s="137"/>
      <c r="GYU60" s="137"/>
      <c r="GYV60" s="137"/>
      <c r="GYW60" s="137"/>
      <c r="GYX60" s="137"/>
      <c r="GYY60" s="137"/>
      <c r="GYZ60" s="137"/>
      <c r="GZA60" s="137"/>
      <c r="GZB60" s="137"/>
      <c r="GZC60" s="137"/>
      <c r="GZD60" s="137"/>
      <c r="GZE60" s="137"/>
      <c r="GZF60" s="137"/>
      <c r="GZG60" s="137"/>
      <c r="GZH60" s="137"/>
      <c r="GZI60" s="137"/>
      <c r="GZJ60" s="137"/>
      <c r="GZK60" s="137"/>
      <c r="GZL60" s="137"/>
      <c r="GZM60" s="137"/>
      <c r="GZN60" s="137"/>
      <c r="GZO60" s="137"/>
      <c r="GZP60" s="137"/>
      <c r="GZQ60" s="137"/>
      <c r="GZR60" s="137"/>
      <c r="GZS60" s="137"/>
      <c r="GZT60" s="137"/>
      <c r="GZU60" s="137"/>
      <c r="GZV60" s="137"/>
      <c r="GZW60" s="137"/>
      <c r="GZX60" s="137"/>
      <c r="GZY60" s="137"/>
      <c r="GZZ60" s="137"/>
      <c r="HAA60" s="137"/>
      <c r="HAB60" s="137"/>
      <c r="HAC60" s="137"/>
      <c r="HAD60" s="137"/>
      <c r="HAE60" s="137"/>
      <c r="HAF60" s="137"/>
      <c r="HAG60" s="137"/>
      <c r="HAH60" s="137"/>
      <c r="HAI60" s="137"/>
      <c r="HAJ60" s="137"/>
      <c r="HAK60" s="137"/>
      <c r="HAL60" s="137"/>
      <c r="HAM60" s="137"/>
      <c r="HAN60" s="137"/>
      <c r="HAO60" s="137"/>
      <c r="HAP60" s="137"/>
      <c r="HAQ60" s="137"/>
      <c r="HAR60" s="137"/>
      <c r="HAS60" s="137"/>
      <c r="HAT60" s="137"/>
      <c r="HAU60" s="137"/>
      <c r="HAV60" s="137"/>
      <c r="HAW60" s="137"/>
      <c r="HAX60" s="137"/>
      <c r="HAY60" s="137"/>
      <c r="HAZ60" s="137"/>
      <c r="HBA60" s="137"/>
      <c r="HBB60" s="137"/>
      <c r="HBC60" s="137"/>
      <c r="HBD60" s="137"/>
      <c r="HBE60" s="137"/>
      <c r="HBF60" s="137"/>
      <c r="HBG60" s="137"/>
      <c r="HBH60" s="137"/>
      <c r="HBI60" s="137"/>
      <c r="HBJ60" s="137"/>
      <c r="HBK60" s="137"/>
      <c r="HBL60" s="137"/>
      <c r="HBM60" s="137"/>
      <c r="HBN60" s="137"/>
      <c r="HBO60" s="137"/>
      <c r="HBP60" s="137"/>
      <c r="HBQ60" s="137"/>
      <c r="HBR60" s="137"/>
      <c r="HBS60" s="137"/>
      <c r="HBT60" s="137"/>
      <c r="HBU60" s="137"/>
      <c r="HBV60" s="137"/>
      <c r="HBW60" s="137"/>
      <c r="HBX60" s="137"/>
      <c r="HBY60" s="137"/>
      <c r="HBZ60" s="137"/>
      <c r="HCA60" s="137"/>
      <c r="HCB60" s="137"/>
      <c r="HCC60" s="137"/>
      <c r="HCD60" s="137"/>
      <c r="HCE60" s="137"/>
      <c r="HCF60" s="137"/>
      <c r="HCG60" s="137"/>
      <c r="HCH60" s="137"/>
      <c r="HCI60" s="137"/>
      <c r="HCJ60" s="137"/>
      <c r="HCK60" s="137"/>
      <c r="HCL60" s="137"/>
      <c r="HCM60" s="137"/>
      <c r="HCN60" s="137"/>
      <c r="HCO60" s="137"/>
      <c r="HCP60" s="137"/>
      <c r="HCQ60" s="137"/>
      <c r="HCR60" s="137"/>
      <c r="HCS60" s="137"/>
      <c r="HCT60" s="137"/>
      <c r="HCU60" s="137"/>
      <c r="HCV60" s="137"/>
      <c r="HCW60" s="137"/>
      <c r="HCX60" s="137"/>
      <c r="HCY60" s="137"/>
      <c r="HCZ60" s="137"/>
      <c r="HDA60" s="137"/>
      <c r="HDB60" s="137"/>
      <c r="HDC60" s="137"/>
      <c r="HDD60" s="137"/>
      <c r="HDE60" s="137"/>
      <c r="HDF60" s="137"/>
      <c r="HDG60" s="137"/>
      <c r="HDH60" s="137"/>
      <c r="HDI60" s="137"/>
      <c r="HDJ60" s="137"/>
      <c r="HDK60" s="137"/>
      <c r="HDL60" s="137"/>
      <c r="HDM60" s="137"/>
      <c r="HDN60" s="137"/>
      <c r="HDO60" s="137"/>
      <c r="HDP60" s="137"/>
      <c r="HDQ60" s="137"/>
      <c r="HDR60" s="137"/>
      <c r="HDS60" s="137"/>
      <c r="HDT60" s="137"/>
      <c r="HDU60" s="137"/>
      <c r="HDV60" s="137"/>
      <c r="HDW60" s="137"/>
      <c r="HDX60" s="137"/>
      <c r="HDY60" s="137"/>
      <c r="HDZ60" s="137"/>
      <c r="HEA60" s="137"/>
      <c r="HEB60" s="137"/>
      <c r="HEC60" s="137"/>
      <c r="HED60" s="137"/>
      <c r="HEE60" s="137"/>
      <c r="HEF60" s="137"/>
      <c r="HEG60" s="137"/>
      <c r="HEH60" s="137"/>
      <c r="HEI60" s="137"/>
      <c r="HEJ60" s="137"/>
      <c r="HEK60" s="137"/>
      <c r="HEL60" s="137"/>
      <c r="HEM60" s="137"/>
      <c r="HEN60" s="137"/>
      <c r="HEO60" s="137"/>
      <c r="HEP60" s="137"/>
      <c r="HEQ60" s="137"/>
      <c r="HER60" s="137"/>
      <c r="HES60" s="137"/>
      <c r="HET60" s="137"/>
      <c r="HEU60" s="137"/>
      <c r="HEV60" s="137"/>
      <c r="HEW60" s="137"/>
      <c r="HEX60" s="137"/>
      <c r="HEY60" s="137"/>
      <c r="HEZ60" s="137"/>
      <c r="HFA60" s="137"/>
      <c r="HFB60" s="137"/>
      <c r="HFC60" s="137"/>
      <c r="HFD60" s="137"/>
      <c r="HFE60" s="137"/>
      <c r="HFF60" s="137"/>
      <c r="HFG60" s="137"/>
      <c r="HFH60" s="137"/>
      <c r="HFI60" s="137"/>
      <c r="HFJ60" s="137"/>
      <c r="HFK60" s="137"/>
      <c r="HFL60" s="137"/>
      <c r="HFM60" s="137"/>
      <c r="HFN60" s="137"/>
      <c r="HFO60" s="137"/>
      <c r="HFP60" s="137"/>
      <c r="HFQ60" s="137"/>
      <c r="HFR60" s="137"/>
      <c r="HFS60" s="137"/>
      <c r="HFT60" s="137"/>
      <c r="HFU60" s="137"/>
      <c r="HFV60" s="137"/>
      <c r="HFW60" s="137"/>
      <c r="HFX60" s="137"/>
      <c r="HFY60" s="137"/>
      <c r="HFZ60" s="137"/>
      <c r="HGA60" s="137"/>
      <c r="HGB60" s="137"/>
      <c r="HGC60" s="137"/>
      <c r="HGD60" s="137"/>
      <c r="HGE60" s="137"/>
      <c r="HGF60" s="137"/>
      <c r="HGG60" s="137"/>
      <c r="HGH60" s="137"/>
      <c r="HGI60" s="137"/>
      <c r="HGJ60" s="137"/>
      <c r="HGK60" s="137"/>
      <c r="HGL60" s="137"/>
      <c r="HGM60" s="137"/>
      <c r="HGN60" s="137"/>
      <c r="HGO60" s="137"/>
      <c r="HGP60" s="137"/>
      <c r="HGQ60" s="137"/>
      <c r="HGR60" s="137"/>
      <c r="HGS60" s="137"/>
      <c r="HGT60" s="137"/>
      <c r="HGU60" s="137"/>
      <c r="HGV60" s="137"/>
      <c r="HGW60" s="137"/>
      <c r="HGX60" s="137"/>
      <c r="HGY60" s="137"/>
      <c r="HGZ60" s="137"/>
      <c r="HHA60" s="137"/>
      <c r="HHB60" s="137"/>
      <c r="HHC60" s="137"/>
      <c r="HHD60" s="137"/>
      <c r="HHE60" s="137"/>
      <c r="HHF60" s="137"/>
      <c r="HHG60" s="137"/>
      <c r="HHH60" s="137"/>
      <c r="HHI60" s="137"/>
      <c r="HHJ60" s="137"/>
      <c r="HHK60" s="137"/>
      <c r="HHL60" s="137"/>
      <c r="HHM60" s="137"/>
      <c r="HHN60" s="137"/>
      <c r="HHO60" s="137"/>
      <c r="HHP60" s="137"/>
      <c r="HHQ60" s="137"/>
      <c r="HHR60" s="137"/>
      <c r="HHS60" s="137"/>
      <c r="HHT60" s="137"/>
      <c r="HHU60" s="137"/>
      <c r="HHV60" s="137"/>
      <c r="HHW60" s="137"/>
      <c r="HHX60" s="137"/>
      <c r="HHY60" s="137"/>
      <c r="HHZ60" s="137"/>
      <c r="HIA60" s="137"/>
      <c r="HIB60" s="137"/>
      <c r="HIC60" s="137"/>
      <c r="HID60" s="137"/>
      <c r="HIE60" s="137"/>
      <c r="HIF60" s="137"/>
      <c r="HIG60" s="137"/>
      <c r="HIH60" s="137"/>
      <c r="HII60" s="137"/>
      <c r="HIJ60" s="137"/>
      <c r="HIK60" s="137"/>
      <c r="HIL60" s="137"/>
      <c r="HIM60" s="137"/>
      <c r="HIN60" s="137"/>
      <c r="HIO60" s="137"/>
      <c r="HIP60" s="137"/>
      <c r="HIQ60" s="137"/>
      <c r="HIR60" s="137"/>
      <c r="HIS60" s="137"/>
      <c r="HIT60" s="137"/>
      <c r="HIU60" s="137"/>
      <c r="HIV60" s="137"/>
      <c r="HIW60" s="137"/>
      <c r="HIX60" s="137"/>
      <c r="HIY60" s="137"/>
      <c r="HIZ60" s="137"/>
      <c r="HJA60" s="137"/>
      <c r="HJB60" s="137"/>
      <c r="HJC60" s="137"/>
      <c r="HJD60" s="137"/>
      <c r="HJE60" s="137"/>
      <c r="HJF60" s="137"/>
      <c r="HJG60" s="137"/>
      <c r="HJH60" s="137"/>
      <c r="HJI60" s="137"/>
      <c r="HJJ60" s="137"/>
      <c r="HJK60" s="137"/>
      <c r="HJL60" s="137"/>
      <c r="HJM60" s="137"/>
      <c r="HJN60" s="137"/>
      <c r="HJO60" s="137"/>
      <c r="HJP60" s="137"/>
      <c r="HJQ60" s="137"/>
      <c r="HJR60" s="137"/>
      <c r="HJS60" s="137"/>
      <c r="HJT60" s="137"/>
      <c r="HJU60" s="137"/>
      <c r="HJV60" s="137"/>
      <c r="HJW60" s="137"/>
      <c r="HJX60" s="137"/>
      <c r="HJY60" s="137"/>
      <c r="HJZ60" s="137"/>
      <c r="HKA60" s="137"/>
      <c r="HKB60" s="137"/>
      <c r="HKC60" s="137"/>
      <c r="HKD60" s="137"/>
      <c r="HKE60" s="137"/>
      <c r="HKF60" s="137"/>
      <c r="HKG60" s="137"/>
      <c r="HKH60" s="137"/>
      <c r="HKI60" s="137"/>
      <c r="HKJ60" s="137"/>
      <c r="HKK60" s="137"/>
      <c r="HKL60" s="137"/>
      <c r="HKM60" s="137"/>
      <c r="HKN60" s="137"/>
      <c r="HKO60" s="137"/>
      <c r="HKP60" s="137"/>
      <c r="HKQ60" s="137"/>
      <c r="HKR60" s="137"/>
      <c r="HKS60" s="137"/>
      <c r="HKT60" s="137"/>
      <c r="HKU60" s="137"/>
      <c r="HKV60" s="137"/>
      <c r="HKW60" s="137"/>
      <c r="HKX60" s="137"/>
      <c r="HKY60" s="137"/>
      <c r="HKZ60" s="137"/>
      <c r="HLA60" s="137"/>
      <c r="HLB60" s="137"/>
      <c r="HLC60" s="137"/>
      <c r="HLD60" s="137"/>
      <c r="HLE60" s="137"/>
      <c r="HLF60" s="137"/>
      <c r="HLG60" s="137"/>
      <c r="HLH60" s="137"/>
      <c r="HLI60" s="137"/>
      <c r="HLJ60" s="137"/>
      <c r="HLK60" s="137"/>
      <c r="HLL60" s="137"/>
      <c r="HLM60" s="137"/>
      <c r="HLN60" s="137"/>
      <c r="HLO60" s="137"/>
      <c r="HLP60" s="137"/>
      <c r="HLQ60" s="137"/>
      <c r="HLR60" s="137"/>
      <c r="HLS60" s="137"/>
      <c r="HLT60" s="137"/>
      <c r="HLU60" s="137"/>
      <c r="HLV60" s="137"/>
      <c r="HLW60" s="137"/>
      <c r="HLX60" s="137"/>
      <c r="HLY60" s="137"/>
      <c r="HLZ60" s="137"/>
      <c r="HMA60" s="137"/>
      <c r="HMB60" s="137"/>
      <c r="HMC60" s="137"/>
      <c r="HMD60" s="137"/>
      <c r="HME60" s="137"/>
      <c r="HMF60" s="137"/>
      <c r="HMG60" s="137"/>
      <c r="HMH60" s="137"/>
      <c r="HMI60" s="137"/>
      <c r="HMJ60" s="137"/>
      <c r="HMK60" s="137"/>
      <c r="HML60" s="137"/>
      <c r="HMM60" s="137"/>
      <c r="HMN60" s="137"/>
      <c r="HMO60" s="137"/>
      <c r="HMP60" s="137"/>
      <c r="HMQ60" s="137"/>
      <c r="HMR60" s="137"/>
      <c r="HMS60" s="137"/>
      <c r="HMT60" s="137"/>
      <c r="HMU60" s="137"/>
      <c r="HMV60" s="137"/>
      <c r="HMW60" s="137"/>
      <c r="HMX60" s="137"/>
      <c r="HMY60" s="137"/>
      <c r="HMZ60" s="137"/>
      <c r="HNA60" s="137"/>
      <c r="HNB60" s="137"/>
      <c r="HNC60" s="137"/>
      <c r="HND60" s="137"/>
      <c r="HNE60" s="137"/>
      <c r="HNF60" s="137"/>
      <c r="HNG60" s="137"/>
      <c r="HNH60" s="137"/>
      <c r="HNI60" s="137"/>
      <c r="HNJ60" s="137"/>
      <c r="HNK60" s="137"/>
      <c r="HNL60" s="137"/>
      <c r="HNM60" s="137"/>
      <c r="HNN60" s="137"/>
      <c r="HNO60" s="137"/>
      <c r="HNP60" s="137"/>
      <c r="HNQ60" s="137"/>
      <c r="HNR60" s="137"/>
      <c r="HNS60" s="137"/>
      <c r="HNT60" s="137"/>
      <c r="HNU60" s="137"/>
      <c r="HNV60" s="137"/>
      <c r="HNW60" s="137"/>
      <c r="HNX60" s="137"/>
      <c r="HNY60" s="137"/>
      <c r="HNZ60" s="137"/>
      <c r="HOA60" s="137"/>
      <c r="HOB60" s="137"/>
      <c r="HOC60" s="137"/>
      <c r="HOD60" s="137"/>
      <c r="HOE60" s="137"/>
      <c r="HOF60" s="137"/>
      <c r="HOG60" s="137"/>
      <c r="HOH60" s="137"/>
      <c r="HOI60" s="137"/>
      <c r="HOJ60" s="137"/>
      <c r="HOK60" s="137"/>
      <c r="HOL60" s="137"/>
      <c r="HOM60" s="137"/>
      <c r="HON60" s="137"/>
      <c r="HOO60" s="137"/>
      <c r="HOP60" s="137"/>
      <c r="HOQ60" s="137"/>
      <c r="HOR60" s="137"/>
      <c r="HOS60" s="137"/>
      <c r="HOT60" s="137"/>
      <c r="HOU60" s="137"/>
      <c r="HOV60" s="137"/>
      <c r="HOW60" s="137"/>
      <c r="HOX60" s="137"/>
      <c r="HOY60" s="137"/>
      <c r="HOZ60" s="137"/>
      <c r="HPA60" s="137"/>
      <c r="HPB60" s="137"/>
      <c r="HPC60" s="137"/>
      <c r="HPD60" s="137"/>
      <c r="HPE60" s="137"/>
      <c r="HPF60" s="137"/>
      <c r="HPG60" s="137"/>
      <c r="HPH60" s="137"/>
      <c r="HPI60" s="137"/>
      <c r="HPJ60" s="137"/>
      <c r="HPK60" s="137"/>
      <c r="HPL60" s="137"/>
      <c r="HPM60" s="137"/>
      <c r="HPN60" s="137"/>
      <c r="HPO60" s="137"/>
      <c r="HPP60" s="137"/>
      <c r="HPQ60" s="137"/>
      <c r="HPR60" s="137"/>
      <c r="HPS60" s="137"/>
      <c r="HPT60" s="137"/>
      <c r="HPU60" s="137"/>
      <c r="HPV60" s="137"/>
      <c r="HPW60" s="137"/>
      <c r="HPX60" s="137"/>
      <c r="HPY60" s="137"/>
      <c r="HPZ60" s="137"/>
      <c r="HQA60" s="137"/>
      <c r="HQB60" s="137"/>
      <c r="HQC60" s="137"/>
      <c r="HQD60" s="137"/>
      <c r="HQE60" s="137"/>
      <c r="HQF60" s="137"/>
      <c r="HQG60" s="137"/>
      <c r="HQH60" s="137"/>
      <c r="HQI60" s="137"/>
      <c r="HQJ60" s="137"/>
      <c r="HQK60" s="137"/>
      <c r="HQL60" s="137"/>
      <c r="HQM60" s="137"/>
      <c r="HQN60" s="137"/>
      <c r="HQO60" s="137"/>
      <c r="HQP60" s="137"/>
      <c r="HQQ60" s="137"/>
      <c r="HQR60" s="137"/>
      <c r="HQS60" s="137"/>
      <c r="HQT60" s="137"/>
      <c r="HQU60" s="137"/>
      <c r="HQV60" s="137"/>
      <c r="HQW60" s="137"/>
      <c r="HQX60" s="137"/>
      <c r="HQY60" s="137"/>
      <c r="HQZ60" s="137"/>
      <c r="HRA60" s="137"/>
      <c r="HRB60" s="137"/>
      <c r="HRC60" s="137"/>
      <c r="HRD60" s="137"/>
      <c r="HRE60" s="137"/>
      <c r="HRF60" s="137"/>
      <c r="HRG60" s="137"/>
      <c r="HRH60" s="137"/>
      <c r="HRI60" s="137"/>
      <c r="HRJ60" s="137"/>
      <c r="HRK60" s="137"/>
      <c r="HRL60" s="137"/>
      <c r="HRM60" s="137"/>
      <c r="HRN60" s="137"/>
      <c r="HRO60" s="137"/>
      <c r="HRP60" s="137"/>
      <c r="HRQ60" s="137"/>
      <c r="HRR60" s="137"/>
      <c r="HRS60" s="137"/>
      <c r="HRT60" s="137"/>
      <c r="HRU60" s="137"/>
      <c r="HRV60" s="137"/>
      <c r="HRW60" s="137"/>
      <c r="HRX60" s="137"/>
      <c r="HRY60" s="137"/>
      <c r="HRZ60" s="137"/>
      <c r="HSA60" s="137"/>
      <c r="HSB60" s="137"/>
      <c r="HSC60" s="137"/>
      <c r="HSD60" s="137"/>
      <c r="HSE60" s="137"/>
      <c r="HSF60" s="137"/>
      <c r="HSG60" s="137"/>
      <c r="HSH60" s="137"/>
      <c r="HSI60" s="137"/>
      <c r="HSJ60" s="137"/>
      <c r="HSK60" s="137"/>
      <c r="HSL60" s="137"/>
      <c r="HSM60" s="137"/>
      <c r="HSN60" s="137"/>
      <c r="HSO60" s="137"/>
      <c r="HSP60" s="137"/>
      <c r="HSQ60" s="137"/>
      <c r="HSR60" s="137"/>
      <c r="HSS60" s="137"/>
      <c r="HST60" s="137"/>
      <c r="HSU60" s="137"/>
      <c r="HSV60" s="137"/>
      <c r="HSW60" s="137"/>
      <c r="HSX60" s="137"/>
      <c r="HSY60" s="137"/>
      <c r="HSZ60" s="137"/>
      <c r="HTA60" s="137"/>
      <c r="HTB60" s="137"/>
      <c r="HTC60" s="137"/>
      <c r="HTD60" s="137"/>
      <c r="HTE60" s="137"/>
      <c r="HTF60" s="137"/>
      <c r="HTG60" s="137"/>
      <c r="HTH60" s="137"/>
      <c r="HTI60" s="137"/>
      <c r="HTJ60" s="137"/>
      <c r="HTK60" s="137"/>
      <c r="HTL60" s="137"/>
      <c r="HTM60" s="137"/>
      <c r="HTN60" s="137"/>
      <c r="HTO60" s="137"/>
      <c r="HTP60" s="137"/>
      <c r="HTQ60" s="137"/>
      <c r="HTR60" s="137"/>
      <c r="HTS60" s="137"/>
      <c r="HTT60" s="137"/>
      <c r="HTU60" s="137"/>
      <c r="HTV60" s="137"/>
      <c r="HTW60" s="137"/>
      <c r="HTX60" s="137"/>
      <c r="HTY60" s="137"/>
      <c r="HTZ60" s="137"/>
      <c r="HUA60" s="137"/>
      <c r="HUB60" s="137"/>
      <c r="HUC60" s="137"/>
      <c r="HUD60" s="137"/>
      <c r="HUE60" s="137"/>
      <c r="HUF60" s="137"/>
      <c r="HUG60" s="137"/>
      <c r="HUH60" s="137"/>
      <c r="HUI60" s="137"/>
      <c r="HUJ60" s="137"/>
      <c r="HUK60" s="137"/>
      <c r="HUL60" s="137"/>
      <c r="HUM60" s="137"/>
      <c r="HUN60" s="137"/>
      <c r="HUO60" s="137"/>
      <c r="HUP60" s="137"/>
      <c r="HUQ60" s="137"/>
      <c r="HUR60" s="137"/>
      <c r="HUS60" s="137"/>
      <c r="HUT60" s="137"/>
      <c r="HUU60" s="137"/>
      <c r="HUV60" s="137"/>
      <c r="HUW60" s="137"/>
      <c r="HUX60" s="137"/>
      <c r="HUY60" s="137"/>
      <c r="HUZ60" s="137"/>
      <c r="HVA60" s="137"/>
      <c r="HVB60" s="137"/>
      <c r="HVC60" s="137"/>
      <c r="HVD60" s="137"/>
      <c r="HVE60" s="137"/>
      <c r="HVF60" s="137"/>
      <c r="HVG60" s="137"/>
      <c r="HVH60" s="137"/>
      <c r="HVI60" s="137"/>
      <c r="HVJ60" s="137"/>
      <c r="HVK60" s="137"/>
      <c r="HVL60" s="137"/>
      <c r="HVM60" s="137"/>
      <c r="HVN60" s="137"/>
      <c r="HVO60" s="137"/>
      <c r="HVP60" s="137"/>
      <c r="HVQ60" s="137"/>
      <c r="HVR60" s="137"/>
      <c r="HVS60" s="137"/>
      <c r="HVT60" s="137"/>
      <c r="HVU60" s="137"/>
      <c r="HVV60" s="137"/>
      <c r="HVW60" s="137"/>
      <c r="HVX60" s="137"/>
      <c r="HVY60" s="137"/>
      <c r="HVZ60" s="137"/>
      <c r="HWA60" s="137"/>
      <c r="HWB60" s="137"/>
      <c r="HWC60" s="137"/>
      <c r="HWD60" s="137"/>
      <c r="HWE60" s="137"/>
      <c r="HWF60" s="137"/>
      <c r="HWG60" s="137"/>
      <c r="HWH60" s="137"/>
      <c r="HWI60" s="137"/>
      <c r="HWJ60" s="137"/>
      <c r="HWK60" s="137"/>
      <c r="HWL60" s="137"/>
      <c r="HWM60" s="137"/>
      <c r="HWN60" s="137"/>
      <c r="HWO60" s="137"/>
      <c r="HWP60" s="137"/>
      <c r="HWQ60" s="137"/>
      <c r="HWR60" s="137"/>
      <c r="HWS60" s="137"/>
      <c r="HWT60" s="137"/>
      <c r="HWU60" s="137"/>
      <c r="HWV60" s="137"/>
      <c r="HWW60" s="137"/>
      <c r="HWX60" s="137"/>
      <c r="HWY60" s="137"/>
      <c r="HWZ60" s="137"/>
      <c r="HXA60" s="137"/>
      <c r="HXB60" s="137"/>
      <c r="HXC60" s="137"/>
      <c r="HXD60" s="137"/>
      <c r="HXE60" s="137"/>
      <c r="HXF60" s="137"/>
      <c r="HXG60" s="137"/>
      <c r="HXH60" s="137"/>
      <c r="HXI60" s="137"/>
      <c r="HXJ60" s="137"/>
      <c r="HXK60" s="137"/>
      <c r="HXL60" s="137"/>
      <c r="HXM60" s="137"/>
      <c r="HXN60" s="137"/>
      <c r="HXO60" s="137"/>
      <c r="HXP60" s="137"/>
      <c r="HXQ60" s="137"/>
      <c r="HXR60" s="137"/>
      <c r="HXS60" s="137"/>
      <c r="HXT60" s="137"/>
      <c r="HXU60" s="137"/>
      <c r="HXV60" s="137"/>
      <c r="HXW60" s="137"/>
      <c r="HXX60" s="137"/>
      <c r="HXY60" s="137"/>
      <c r="HXZ60" s="137"/>
      <c r="HYA60" s="137"/>
      <c r="HYB60" s="137"/>
      <c r="HYC60" s="137"/>
      <c r="HYD60" s="137"/>
      <c r="HYE60" s="137"/>
      <c r="HYF60" s="137"/>
      <c r="HYG60" s="137"/>
      <c r="HYH60" s="137"/>
      <c r="HYI60" s="137"/>
      <c r="HYJ60" s="137"/>
      <c r="HYK60" s="137"/>
      <c r="HYL60" s="137"/>
      <c r="HYM60" s="137"/>
      <c r="HYN60" s="137"/>
      <c r="HYO60" s="137"/>
      <c r="HYP60" s="137"/>
      <c r="HYQ60" s="137"/>
      <c r="HYR60" s="137"/>
      <c r="HYS60" s="137"/>
      <c r="HYT60" s="137"/>
      <c r="HYU60" s="137"/>
      <c r="HYV60" s="137"/>
      <c r="HYW60" s="137"/>
      <c r="HYX60" s="137"/>
      <c r="HYY60" s="137"/>
      <c r="HYZ60" s="137"/>
      <c r="HZA60" s="137"/>
      <c r="HZB60" s="137"/>
      <c r="HZC60" s="137"/>
      <c r="HZD60" s="137"/>
      <c r="HZE60" s="137"/>
      <c r="HZF60" s="137"/>
      <c r="HZG60" s="137"/>
      <c r="HZH60" s="137"/>
      <c r="HZI60" s="137"/>
      <c r="HZJ60" s="137"/>
      <c r="HZK60" s="137"/>
      <c r="HZL60" s="137"/>
      <c r="HZM60" s="137"/>
      <c r="HZN60" s="137"/>
      <c r="HZO60" s="137"/>
      <c r="HZP60" s="137"/>
      <c r="HZQ60" s="137"/>
      <c r="HZR60" s="137"/>
      <c r="HZS60" s="137"/>
      <c r="HZT60" s="137"/>
      <c r="HZU60" s="137"/>
      <c r="HZV60" s="137"/>
      <c r="HZW60" s="137"/>
      <c r="HZX60" s="137"/>
      <c r="HZY60" s="137"/>
      <c r="HZZ60" s="137"/>
      <c r="IAA60" s="137"/>
      <c r="IAB60" s="137"/>
      <c r="IAC60" s="137"/>
      <c r="IAD60" s="137"/>
      <c r="IAE60" s="137"/>
      <c r="IAF60" s="137"/>
      <c r="IAG60" s="137"/>
      <c r="IAH60" s="137"/>
      <c r="IAI60" s="137"/>
      <c r="IAJ60" s="137"/>
      <c r="IAK60" s="137"/>
      <c r="IAL60" s="137"/>
      <c r="IAM60" s="137"/>
      <c r="IAN60" s="137"/>
      <c r="IAO60" s="137"/>
      <c r="IAP60" s="137"/>
      <c r="IAQ60" s="137"/>
      <c r="IAR60" s="137"/>
      <c r="IAS60" s="137"/>
      <c r="IAT60" s="137"/>
      <c r="IAU60" s="137"/>
      <c r="IAV60" s="137"/>
      <c r="IAW60" s="137"/>
      <c r="IAX60" s="137"/>
      <c r="IAY60" s="137"/>
      <c r="IAZ60" s="137"/>
      <c r="IBA60" s="137"/>
      <c r="IBB60" s="137"/>
      <c r="IBC60" s="137"/>
      <c r="IBD60" s="137"/>
      <c r="IBE60" s="137"/>
      <c r="IBF60" s="137"/>
      <c r="IBG60" s="137"/>
      <c r="IBH60" s="137"/>
      <c r="IBI60" s="137"/>
      <c r="IBJ60" s="137"/>
      <c r="IBK60" s="137"/>
      <c r="IBL60" s="137"/>
      <c r="IBM60" s="137"/>
      <c r="IBN60" s="137"/>
      <c r="IBO60" s="137"/>
      <c r="IBP60" s="137"/>
      <c r="IBQ60" s="137"/>
      <c r="IBR60" s="137"/>
      <c r="IBS60" s="137"/>
      <c r="IBT60" s="137"/>
      <c r="IBU60" s="137"/>
      <c r="IBV60" s="137"/>
      <c r="IBW60" s="137"/>
      <c r="IBX60" s="137"/>
      <c r="IBY60" s="137"/>
      <c r="IBZ60" s="137"/>
      <c r="ICA60" s="137"/>
      <c r="ICB60" s="137"/>
      <c r="ICC60" s="137"/>
      <c r="ICD60" s="137"/>
      <c r="ICE60" s="137"/>
      <c r="ICF60" s="137"/>
      <c r="ICG60" s="137"/>
      <c r="ICH60" s="137"/>
      <c r="ICI60" s="137"/>
      <c r="ICJ60" s="137"/>
      <c r="ICK60" s="137"/>
      <c r="ICL60" s="137"/>
      <c r="ICM60" s="137"/>
      <c r="ICN60" s="137"/>
      <c r="ICO60" s="137"/>
      <c r="ICP60" s="137"/>
      <c r="ICQ60" s="137"/>
      <c r="ICR60" s="137"/>
      <c r="ICS60" s="137"/>
      <c r="ICT60" s="137"/>
      <c r="ICU60" s="137"/>
      <c r="ICV60" s="137"/>
      <c r="ICW60" s="137"/>
      <c r="ICX60" s="137"/>
      <c r="ICY60" s="137"/>
      <c r="ICZ60" s="137"/>
      <c r="IDA60" s="137"/>
      <c r="IDB60" s="137"/>
      <c r="IDC60" s="137"/>
      <c r="IDD60" s="137"/>
      <c r="IDE60" s="137"/>
      <c r="IDF60" s="137"/>
      <c r="IDG60" s="137"/>
      <c r="IDH60" s="137"/>
      <c r="IDI60" s="137"/>
      <c r="IDJ60" s="137"/>
      <c r="IDK60" s="137"/>
      <c r="IDL60" s="137"/>
      <c r="IDM60" s="137"/>
      <c r="IDN60" s="137"/>
      <c r="IDO60" s="137"/>
      <c r="IDP60" s="137"/>
      <c r="IDQ60" s="137"/>
      <c r="IDR60" s="137"/>
      <c r="IDS60" s="137"/>
      <c r="IDT60" s="137"/>
      <c r="IDU60" s="137"/>
      <c r="IDV60" s="137"/>
      <c r="IDW60" s="137"/>
      <c r="IDX60" s="137"/>
      <c r="IDY60" s="137"/>
      <c r="IDZ60" s="137"/>
      <c r="IEA60" s="137"/>
      <c r="IEB60" s="137"/>
      <c r="IEC60" s="137"/>
      <c r="IED60" s="137"/>
      <c r="IEE60" s="137"/>
      <c r="IEF60" s="137"/>
      <c r="IEG60" s="137"/>
      <c r="IEH60" s="137"/>
      <c r="IEI60" s="137"/>
      <c r="IEJ60" s="137"/>
      <c r="IEK60" s="137"/>
      <c r="IEL60" s="137"/>
      <c r="IEM60" s="137"/>
      <c r="IEN60" s="137"/>
      <c r="IEO60" s="137"/>
      <c r="IEP60" s="137"/>
      <c r="IEQ60" s="137"/>
      <c r="IER60" s="137"/>
      <c r="IES60" s="137"/>
      <c r="IET60" s="137"/>
      <c r="IEU60" s="137"/>
      <c r="IEV60" s="137"/>
      <c r="IEW60" s="137"/>
      <c r="IEX60" s="137"/>
      <c r="IEY60" s="137"/>
      <c r="IEZ60" s="137"/>
      <c r="IFA60" s="137"/>
      <c r="IFB60" s="137"/>
      <c r="IFC60" s="137"/>
      <c r="IFD60" s="137"/>
      <c r="IFE60" s="137"/>
      <c r="IFF60" s="137"/>
      <c r="IFG60" s="137"/>
      <c r="IFH60" s="137"/>
      <c r="IFI60" s="137"/>
      <c r="IFJ60" s="137"/>
      <c r="IFK60" s="137"/>
      <c r="IFL60" s="137"/>
      <c r="IFM60" s="137"/>
      <c r="IFN60" s="137"/>
      <c r="IFO60" s="137"/>
      <c r="IFP60" s="137"/>
      <c r="IFQ60" s="137"/>
      <c r="IFR60" s="137"/>
      <c r="IFS60" s="137"/>
      <c r="IFT60" s="137"/>
      <c r="IFU60" s="137"/>
      <c r="IFV60" s="137"/>
      <c r="IFW60" s="137"/>
      <c r="IFX60" s="137"/>
      <c r="IFY60" s="137"/>
      <c r="IFZ60" s="137"/>
      <c r="IGA60" s="137"/>
      <c r="IGB60" s="137"/>
      <c r="IGC60" s="137"/>
      <c r="IGD60" s="137"/>
      <c r="IGE60" s="137"/>
      <c r="IGF60" s="137"/>
      <c r="IGG60" s="137"/>
      <c r="IGH60" s="137"/>
      <c r="IGI60" s="137"/>
      <c r="IGJ60" s="137"/>
      <c r="IGK60" s="137"/>
      <c r="IGL60" s="137"/>
      <c r="IGM60" s="137"/>
      <c r="IGN60" s="137"/>
      <c r="IGO60" s="137"/>
      <c r="IGP60" s="137"/>
      <c r="IGQ60" s="137"/>
      <c r="IGR60" s="137"/>
      <c r="IGS60" s="137"/>
      <c r="IGT60" s="137"/>
      <c r="IGU60" s="137"/>
      <c r="IGV60" s="137"/>
      <c r="IGW60" s="137"/>
      <c r="IGX60" s="137"/>
      <c r="IGY60" s="137"/>
      <c r="IGZ60" s="137"/>
      <c r="IHA60" s="137"/>
      <c r="IHB60" s="137"/>
      <c r="IHC60" s="137"/>
      <c r="IHD60" s="137"/>
      <c r="IHE60" s="137"/>
      <c r="IHF60" s="137"/>
      <c r="IHG60" s="137"/>
      <c r="IHH60" s="137"/>
      <c r="IHI60" s="137"/>
      <c r="IHJ60" s="137"/>
      <c r="IHK60" s="137"/>
      <c r="IHL60" s="137"/>
      <c r="IHM60" s="137"/>
      <c r="IHN60" s="137"/>
      <c r="IHO60" s="137"/>
      <c r="IHP60" s="137"/>
      <c r="IHQ60" s="137"/>
      <c r="IHR60" s="137"/>
      <c r="IHS60" s="137"/>
      <c r="IHT60" s="137"/>
      <c r="IHU60" s="137"/>
      <c r="IHV60" s="137"/>
      <c r="IHW60" s="137"/>
      <c r="IHX60" s="137"/>
      <c r="IHY60" s="137"/>
      <c r="IHZ60" s="137"/>
      <c r="IIA60" s="137"/>
      <c r="IIB60" s="137"/>
      <c r="IIC60" s="137"/>
      <c r="IID60" s="137"/>
      <c r="IIE60" s="137"/>
      <c r="IIF60" s="137"/>
      <c r="IIG60" s="137"/>
      <c r="IIH60" s="137"/>
      <c r="III60" s="137"/>
      <c r="IIJ60" s="137"/>
      <c r="IIK60" s="137"/>
      <c r="IIL60" s="137"/>
      <c r="IIM60" s="137"/>
      <c r="IIN60" s="137"/>
      <c r="IIO60" s="137"/>
      <c r="IIP60" s="137"/>
      <c r="IIQ60" s="137"/>
      <c r="IIR60" s="137"/>
      <c r="IIS60" s="137"/>
      <c r="IIT60" s="137"/>
      <c r="IIU60" s="137"/>
      <c r="IIV60" s="137"/>
      <c r="IIW60" s="137"/>
      <c r="IIX60" s="137"/>
      <c r="IIY60" s="137"/>
      <c r="IIZ60" s="137"/>
      <c r="IJA60" s="137"/>
      <c r="IJB60" s="137"/>
      <c r="IJC60" s="137"/>
      <c r="IJD60" s="137"/>
      <c r="IJE60" s="137"/>
      <c r="IJF60" s="137"/>
      <c r="IJG60" s="137"/>
      <c r="IJH60" s="137"/>
      <c r="IJI60" s="137"/>
      <c r="IJJ60" s="137"/>
      <c r="IJK60" s="137"/>
      <c r="IJL60" s="137"/>
      <c r="IJM60" s="137"/>
      <c r="IJN60" s="137"/>
      <c r="IJO60" s="137"/>
      <c r="IJP60" s="137"/>
      <c r="IJQ60" s="137"/>
      <c r="IJR60" s="137"/>
      <c r="IJS60" s="137"/>
      <c r="IJT60" s="137"/>
      <c r="IJU60" s="137"/>
      <c r="IJV60" s="137"/>
      <c r="IJW60" s="137"/>
      <c r="IJX60" s="137"/>
      <c r="IJY60" s="137"/>
      <c r="IJZ60" s="137"/>
      <c r="IKA60" s="137"/>
      <c r="IKB60" s="137"/>
      <c r="IKC60" s="137"/>
      <c r="IKD60" s="137"/>
      <c r="IKE60" s="137"/>
      <c r="IKF60" s="137"/>
      <c r="IKG60" s="137"/>
      <c r="IKH60" s="137"/>
      <c r="IKI60" s="137"/>
      <c r="IKJ60" s="137"/>
      <c r="IKK60" s="137"/>
      <c r="IKL60" s="137"/>
      <c r="IKM60" s="137"/>
      <c r="IKN60" s="137"/>
      <c r="IKO60" s="137"/>
      <c r="IKP60" s="137"/>
      <c r="IKQ60" s="137"/>
      <c r="IKR60" s="137"/>
      <c r="IKS60" s="137"/>
      <c r="IKT60" s="137"/>
      <c r="IKU60" s="137"/>
      <c r="IKV60" s="137"/>
      <c r="IKW60" s="137"/>
      <c r="IKX60" s="137"/>
      <c r="IKY60" s="137"/>
      <c r="IKZ60" s="137"/>
      <c r="ILA60" s="137"/>
      <c r="ILB60" s="137"/>
      <c r="ILC60" s="137"/>
      <c r="ILD60" s="137"/>
      <c r="ILE60" s="137"/>
      <c r="ILF60" s="137"/>
      <c r="ILG60" s="137"/>
      <c r="ILH60" s="137"/>
      <c r="ILI60" s="137"/>
      <c r="ILJ60" s="137"/>
      <c r="ILK60" s="137"/>
      <c r="ILL60" s="137"/>
      <c r="ILM60" s="137"/>
      <c r="ILN60" s="137"/>
      <c r="ILO60" s="137"/>
      <c r="ILP60" s="137"/>
      <c r="ILQ60" s="137"/>
      <c r="ILR60" s="137"/>
      <c r="ILS60" s="137"/>
      <c r="ILT60" s="137"/>
      <c r="ILU60" s="137"/>
      <c r="ILV60" s="137"/>
      <c r="ILW60" s="137"/>
      <c r="ILX60" s="137"/>
      <c r="ILY60" s="137"/>
      <c r="ILZ60" s="137"/>
      <c r="IMA60" s="137"/>
      <c r="IMB60" s="137"/>
      <c r="IMC60" s="137"/>
      <c r="IMD60" s="137"/>
      <c r="IME60" s="137"/>
      <c r="IMF60" s="137"/>
      <c r="IMG60" s="137"/>
      <c r="IMH60" s="137"/>
      <c r="IMI60" s="137"/>
      <c r="IMJ60" s="137"/>
      <c r="IMK60" s="137"/>
      <c r="IML60" s="137"/>
      <c r="IMM60" s="137"/>
      <c r="IMN60" s="137"/>
      <c r="IMO60" s="137"/>
      <c r="IMP60" s="137"/>
      <c r="IMQ60" s="137"/>
      <c r="IMR60" s="137"/>
      <c r="IMS60" s="137"/>
      <c r="IMT60" s="137"/>
      <c r="IMU60" s="137"/>
      <c r="IMV60" s="137"/>
      <c r="IMW60" s="137"/>
      <c r="IMX60" s="137"/>
      <c r="IMY60" s="137"/>
      <c r="IMZ60" s="137"/>
      <c r="INA60" s="137"/>
      <c r="INB60" s="137"/>
      <c r="INC60" s="137"/>
      <c r="IND60" s="137"/>
      <c r="INE60" s="137"/>
      <c r="INF60" s="137"/>
      <c r="ING60" s="137"/>
      <c r="INH60" s="137"/>
      <c r="INI60" s="137"/>
      <c r="INJ60" s="137"/>
      <c r="INK60" s="137"/>
      <c r="INL60" s="137"/>
      <c r="INM60" s="137"/>
      <c r="INN60" s="137"/>
      <c r="INO60" s="137"/>
      <c r="INP60" s="137"/>
      <c r="INQ60" s="137"/>
      <c r="INR60" s="137"/>
      <c r="INS60" s="137"/>
      <c r="INT60" s="137"/>
      <c r="INU60" s="137"/>
      <c r="INV60" s="137"/>
      <c r="INW60" s="137"/>
      <c r="INX60" s="137"/>
      <c r="INY60" s="137"/>
      <c r="INZ60" s="137"/>
      <c r="IOA60" s="137"/>
      <c r="IOB60" s="137"/>
      <c r="IOC60" s="137"/>
      <c r="IOD60" s="137"/>
      <c r="IOE60" s="137"/>
      <c r="IOF60" s="137"/>
      <c r="IOG60" s="137"/>
      <c r="IOH60" s="137"/>
      <c r="IOI60" s="137"/>
      <c r="IOJ60" s="137"/>
      <c r="IOK60" s="137"/>
      <c r="IOL60" s="137"/>
      <c r="IOM60" s="137"/>
      <c r="ION60" s="137"/>
      <c r="IOO60" s="137"/>
      <c r="IOP60" s="137"/>
      <c r="IOQ60" s="137"/>
      <c r="IOR60" s="137"/>
      <c r="IOS60" s="137"/>
      <c r="IOT60" s="137"/>
      <c r="IOU60" s="137"/>
      <c r="IOV60" s="137"/>
      <c r="IOW60" s="137"/>
      <c r="IOX60" s="137"/>
      <c r="IOY60" s="137"/>
      <c r="IOZ60" s="137"/>
      <c r="IPA60" s="137"/>
      <c r="IPB60" s="137"/>
      <c r="IPC60" s="137"/>
      <c r="IPD60" s="137"/>
      <c r="IPE60" s="137"/>
      <c r="IPF60" s="137"/>
      <c r="IPG60" s="137"/>
      <c r="IPH60" s="137"/>
      <c r="IPI60" s="137"/>
      <c r="IPJ60" s="137"/>
      <c r="IPK60" s="137"/>
      <c r="IPL60" s="137"/>
      <c r="IPM60" s="137"/>
      <c r="IPN60" s="137"/>
      <c r="IPO60" s="137"/>
      <c r="IPP60" s="137"/>
      <c r="IPQ60" s="137"/>
      <c r="IPR60" s="137"/>
      <c r="IPS60" s="137"/>
      <c r="IPT60" s="137"/>
      <c r="IPU60" s="137"/>
      <c r="IPV60" s="137"/>
      <c r="IPW60" s="137"/>
      <c r="IPX60" s="137"/>
      <c r="IPY60" s="137"/>
      <c r="IPZ60" s="137"/>
      <c r="IQA60" s="137"/>
      <c r="IQB60" s="137"/>
      <c r="IQC60" s="137"/>
      <c r="IQD60" s="137"/>
      <c r="IQE60" s="137"/>
      <c r="IQF60" s="137"/>
      <c r="IQG60" s="137"/>
      <c r="IQH60" s="137"/>
      <c r="IQI60" s="137"/>
      <c r="IQJ60" s="137"/>
      <c r="IQK60" s="137"/>
      <c r="IQL60" s="137"/>
      <c r="IQM60" s="137"/>
      <c r="IQN60" s="137"/>
      <c r="IQO60" s="137"/>
      <c r="IQP60" s="137"/>
      <c r="IQQ60" s="137"/>
      <c r="IQR60" s="137"/>
      <c r="IQS60" s="137"/>
      <c r="IQT60" s="137"/>
      <c r="IQU60" s="137"/>
      <c r="IQV60" s="137"/>
      <c r="IQW60" s="137"/>
      <c r="IQX60" s="137"/>
      <c r="IQY60" s="137"/>
      <c r="IQZ60" s="137"/>
      <c r="IRA60" s="137"/>
      <c r="IRB60" s="137"/>
      <c r="IRC60" s="137"/>
      <c r="IRD60" s="137"/>
      <c r="IRE60" s="137"/>
      <c r="IRF60" s="137"/>
      <c r="IRG60" s="137"/>
      <c r="IRH60" s="137"/>
      <c r="IRI60" s="137"/>
      <c r="IRJ60" s="137"/>
      <c r="IRK60" s="137"/>
      <c r="IRL60" s="137"/>
      <c r="IRM60" s="137"/>
      <c r="IRN60" s="137"/>
      <c r="IRO60" s="137"/>
      <c r="IRP60" s="137"/>
      <c r="IRQ60" s="137"/>
      <c r="IRR60" s="137"/>
      <c r="IRS60" s="137"/>
      <c r="IRT60" s="137"/>
      <c r="IRU60" s="137"/>
      <c r="IRV60" s="137"/>
      <c r="IRW60" s="137"/>
      <c r="IRX60" s="137"/>
      <c r="IRY60" s="137"/>
      <c r="IRZ60" s="137"/>
      <c r="ISA60" s="137"/>
      <c r="ISB60" s="137"/>
      <c r="ISC60" s="137"/>
      <c r="ISD60" s="137"/>
      <c r="ISE60" s="137"/>
      <c r="ISF60" s="137"/>
      <c r="ISG60" s="137"/>
      <c r="ISH60" s="137"/>
      <c r="ISI60" s="137"/>
      <c r="ISJ60" s="137"/>
      <c r="ISK60" s="137"/>
      <c r="ISL60" s="137"/>
      <c r="ISM60" s="137"/>
      <c r="ISN60" s="137"/>
      <c r="ISO60" s="137"/>
      <c r="ISP60" s="137"/>
      <c r="ISQ60" s="137"/>
      <c r="ISR60" s="137"/>
      <c r="ISS60" s="137"/>
      <c r="IST60" s="137"/>
      <c r="ISU60" s="137"/>
      <c r="ISV60" s="137"/>
      <c r="ISW60" s="137"/>
      <c r="ISX60" s="137"/>
      <c r="ISY60" s="137"/>
      <c r="ISZ60" s="137"/>
      <c r="ITA60" s="137"/>
      <c r="ITB60" s="137"/>
      <c r="ITC60" s="137"/>
      <c r="ITD60" s="137"/>
      <c r="ITE60" s="137"/>
      <c r="ITF60" s="137"/>
      <c r="ITG60" s="137"/>
      <c r="ITH60" s="137"/>
      <c r="ITI60" s="137"/>
      <c r="ITJ60" s="137"/>
      <c r="ITK60" s="137"/>
      <c r="ITL60" s="137"/>
      <c r="ITM60" s="137"/>
      <c r="ITN60" s="137"/>
      <c r="ITO60" s="137"/>
      <c r="ITP60" s="137"/>
      <c r="ITQ60" s="137"/>
      <c r="ITR60" s="137"/>
      <c r="ITS60" s="137"/>
      <c r="ITT60" s="137"/>
      <c r="ITU60" s="137"/>
      <c r="ITV60" s="137"/>
      <c r="ITW60" s="137"/>
      <c r="ITX60" s="137"/>
      <c r="ITY60" s="137"/>
      <c r="ITZ60" s="137"/>
      <c r="IUA60" s="137"/>
      <c r="IUB60" s="137"/>
      <c r="IUC60" s="137"/>
      <c r="IUD60" s="137"/>
      <c r="IUE60" s="137"/>
      <c r="IUF60" s="137"/>
      <c r="IUG60" s="137"/>
      <c r="IUH60" s="137"/>
      <c r="IUI60" s="137"/>
      <c r="IUJ60" s="137"/>
      <c r="IUK60" s="137"/>
      <c r="IUL60" s="137"/>
      <c r="IUM60" s="137"/>
      <c r="IUN60" s="137"/>
      <c r="IUO60" s="137"/>
      <c r="IUP60" s="137"/>
      <c r="IUQ60" s="137"/>
      <c r="IUR60" s="137"/>
      <c r="IUS60" s="137"/>
      <c r="IUT60" s="137"/>
      <c r="IUU60" s="137"/>
      <c r="IUV60" s="137"/>
      <c r="IUW60" s="137"/>
      <c r="IUX60" s="137"/>
      <c r="IUY60" s="137"/>
      <c r="IUZ60" s="137"/>
      <c r="IVA60" s="137"/>
      <c r="IVB60" s="137"/>
      <c r="IVC60" s="137"/>
      <c r="IVD60" s="137"/>
      <c r="IVE60" s="137"/>
      <c r="IVF60" s="137"/>
      <c r="IVG60" s="137"/>
      <c r="IVH60" s="137"/>
      <c r="IVI60" s="137"/>
      <c r="IVJ60" s="137"/>
      <c r="IVK60" s="137"/>
      <c r="IVL60" s="137"/>
      <c r="IVM60" s="137"/>
      <c r="IVN60" s="137"/>
      <c r="IVO60" s="137"/>
      <c r="IVP60" s="137"/>
      <c r="IVQ60" s="137"/>
      <c r="IVR60" s="137"/>
      <c r="IVS60" s="137"/>
      <c r="IVT60" s="137"/>
      <c r="IVU60" s="137"/>
      <c r="IVV60" s="137"/>
      <c r="IVW60" s="137"/>
      <c r="IVX60" s="137"/>
      <c r="IVY60" s="137"/>
      <c r="IVZ60" s="137"/>
      <c r="IWA60" s="137"/>
      <c r="IWB60" s="137"/>
      <c r="IWC60" s="137"/>
      <c r="IWD60" s="137"/>
      <c r="IWE60" s="137"/>
      <c r="IWF60" s="137"/>
      <c r="IWG60" s="137"/>
      <c r="IWH60" s="137"/>
      <c r="IWI60" s="137"/>
      <c r="IWJ60" s="137"/>
      <c r="IWK60" s="137"/>
      <c r="IWL60" s="137"/>
      <c r="IWM60" s="137"/>
      <c r="IWN60" s="137"/>
      <c r="IWO60" s="137"/>
      <c r="IWP60" s="137"/>
      <c r="IWQ60" s="137"/>
      <c r="IWR60" s="137"/>
      <c r="IWS60" s="137"/>
      <c r="IWT60" s="137"/>
      <c r="IWU60" s="137"/>
      <c r="IWV60" s="137"/>
      <c r="IWW60" s="137"/>
      <c r="IWX60" s="137"/>
      <c r="IWY60" s="137"/>
      <c r="IWZ60" s="137"/>
      <c r="IXA60" s="137"/>
      <c r="IXB60" s="137"/>
      <c r="IXC60" s="137"/>
      <c r="IXD60" s="137"/>
      <c r="IXE60" s="137"/>
      <c r="IXF60" s="137"/>
      <c r="IXG60" s="137"/>
      <c r="IXH60" s="137"/>
      <c r="IXI60" s="137"/>
      <c r="IXJ60" s="137"/>
      <c r="IXK60" s="137"/>
      <c r="IXL60" s="137"/>
      <c r="IXM60" s="137"/>
      <c r="IXN60" s="137"/>
      <c r="IXO60" s="137"/>
      <c r="IXP60" s="137"/>
      <c r="IXQ60" s="137"/>
      <c r="IXR60" s="137"/>
      <c r="IXS60" s="137"/>
      <c r="IXT60" s="137"/>
      <c r="IXU60" s="137"/>
      <c r="IXV60" s="137"/>
      <c r="IXW60" s="137"/>
      <c r="IXX60" s="137"/>
      <c r="IXY60" s="137"/>
      <c r="IXZ60" s="137"/>
      <c r="IYA60" s="137"/>
      <c r="IYB60" s="137"/>
      <c r="IYC60" s="137"/>
      <c r="IYD60" s="137"/>
      <c r="IYE60" s="137"/>
      <c r="IYF60" s="137"/>
      <c r="IYG60" s="137"/>
      <c r="IYH60" s="137"/>
      <c r="IYI60" s="137"/>
      <c r="IYJ60" s="137"/>
      <c r="IYK60" s="137"/>
      <c r="IYL60" s="137"/>
      <c r="IYM60" s="137"/>
      <c r="IYN60" s="137"/>
      <c r="IYO60" s="137"/>
      <c r="IYP60" s="137"/>
      <c r="IYQ60" s="137"/>
      <c r="IYR60" s="137"/>
      <c r="IYS60" s="137"/>
      <c r="IYT60" s="137"/>
      <c r="IYU60" s="137"/>
      <c r="IYV60" s="137"/>
      <c r="IYW60" s="137"/>
      <c r="IYX60" s="137"/>
      <c r="IYY60" s="137"/>
      <c r="IYZ60" s="137"/>
      <c r="IZA60" s="137"/>
      <c r="IZB60" s="137"/>
      <c r="IZC60" s="137"/>
      <c r="IZD60" s="137"/>
      <c r="IZE60" s="137"/>
      <c r="IZF60" s="137"/>
      <c r="IZG60" s="137"/>
      <c r="IZH60" s="137"/>
      <c r="IZI60" s="137"/>
      <c r="IZJ60" s="137"/>
      <c r="IZK60" s="137"/>
      <c r="IZL60" s="137"/>
      <c r="IZM60" s="137"/>
      <c r="IZN60" s="137"/>
      <c r="IZO60" s="137"/>
      <c r="IZP60" s="137"/>
      <c r="IZQ60" s="137"/>
      <c r="IZR60" s="137"/>
      <c r="IZS60" s="137"/>
      <c r="IZT60" s="137"/>
      <c r="IZU60" s="137"/>
      <c r="IZV60" s="137"/>
      <c r="IZW60" s="137"/>
      <c r="IZX60" s="137"/>
      <c r="IZY60" s="137"/>
      <c r="IZZ60" s="137"/>
      <c r="JAA60" s="137"/>
      <c r="JAB60" s="137"/>
      <c r="JAC60" s="137"/>
      <c r="JAD60" s="137"/>
      <c r="JAE60" s="137"/>
      <c r="JAF60" s="137"/>
      <c r="JAG60" s="137"/>
      <c r="JAH60" s="137"/>
      <c r="JAI60" s="137"/>
      <c r="JAJ60" s="137"/>
      <c r="JAK60" s="137"/>
      <c r="JAL60" s="137"/>
      <c r="JAM60" s="137"/>
      <c r="JAN60" s="137"/>
      <c r="JAO60" s="137"/>
      <c r="JAP60" s="137"/>
      <c r="JAQ60" s="137"/>
      <c r="JAR60" s="137"/>
      <c r="JAS60" s="137"/>
      <c r="JAT60" s="137"/>
      <c r="JAU60" s="137"/>
      <c r="JAV60" s="137"/>
      <c r="JAW60" s="137"/>
      <c r="JAX60" s="137"/>
      <c r="JAY60" s="137"/>
      <c r="JAZ60" s="137"/>
      <c r="JBA60" s="137"/>
      <c r="JBB60" s="137"/>
      <c r="JBC60" s="137"/>
      <c r="JBD60" s="137"/>
      <c r="JBE60" s="137"/>
      <c r="JBF60" s="137"/>
      <c r="JBG60" s="137"/>
      <c r="JBH60" s="137"/>
      <c r="JBI60" s="137"/>
      <c r="JBJ60" s="137"/>
      <c r="JBK60" s="137"/>
      <c r="JBL60" s="137"/>
      <c r="JBM60" s="137"/>
      <c r="JBN60" s="137"/>
      <c r="JBO60" s="137"/>
      <c r="JBP60" s="137"/>
      <c r="JBQ60" s="137"/>
      <c r="JBR60" s="137"/>
      <c r="JBS60" s="137"/>
      <c r="JBT60" s="137"/>
      <c r="JBU60" s="137"/>
      <c r="JBV60" s="137"/>
      <c r="JBW60" s="137"/>
      <c r="JBX60" s="137"/>
      <c r="JBY60" s="137"/>
      <c r="JBZ60" s="137"/>
      <c r="JCA60" s="137"/>
      <c r="JCB60" s="137"/>
      <c r="JCC60" s="137"/>
      <c r="JCD60" s="137"/>
      <c r="JCE60" s="137"/>
      <c r="JCF60" s="137"/>
      <c r="JCG60" s="137"/>
      <c r="JCH60" s="137"/>
      <c r="JCI60" s="137"/>
      <c r="JCJ60" s="137"/>
      <c r="JCK60" s="137"/>
      <c r="JCL60" s="137"/>
      <c r="JCM60" s="137"/>
      <c r="JCN60" s="137"/>
      <c r="JCO60" s="137"/>
      <c r="JCP60" s="137"/>
      <c r="JCQ60" s="137"/>
      <c r="JCR60" s="137"/>
      <c r="JCS60" s="137"/>
      <c r="JCT60" s="137"/>
      <c r="JCU60" s="137"/>
      <c r="JCV60" s="137"/>
      <c r="JCW60" s="137"/>
      <c r="JCX60" s="137"/>
      <c r="JCY60" s="137"/>
      <c r="JCZ60" s="137"/>
      <c r="JDA60" s="137"/>
      <c r="JDB60" s="137"/>
      <c r="JDC60" s="137"/>
      <c r="JDD60" s="137"/>
      <c r="JDE60" s="137"/>
      <c r="JDF60" s="137"/>
      <c r="JDG60" s="137"/>
      <c r="JDH60" s="137"/>
      <c r="JDI60" s="137"/>
      <c r="JDJ60" s="137"/>
      <c r="JDK60" s="137"/>
      <c r="JDL60" s="137"/>
      <c r="JDM60" s="137"/>
      <c r="JDN60" s="137"/>
      <c r="JDO60" s="137"/>
      <c r="JDP60" s="137"/>
      <c r="JDQ60" s="137"/>
      <c r="JDR60" s="137"/>
      <c r="JDS60" s="137"/>
      <c r="JDT60" s="137"/>
      <c r="JDU60" s="137"/>
      <c r="JDV60" s="137"/>
      <c r="JDW60" s="137"/>
      <c r="JDX60" s="137"/>
      <c r="JDY60" s="137"/>
      <c r="JDZ60" s="137"/>
      <c r="JEA60" s="137"/>
      <c r="JEB60" s="137"/>
      <c r="JEC60" s="137"/>
      <c r="JED60" s="137"/>
      <c r="JEE60" s="137"/>
      <c r="JEF60" s="137"/>
      <c r="JEG60" s="137"/>
      <c r="JEH60" s="137"/>
      <c r="JEI60" s="137"/>
      <c r="JEJ60" s="137"/>
      <c r="JEK60" s="137"/>
      <c r="JEL60" s="137"/>
      <c r="JEM60" s="137"/>
      <c r="JEN60" s="137"/>
      <c r="JEO60" s="137"/>
      <c r="JEP60" s="137"/>
      <c r="JEQ60" s="137"/>
      <c r="JER60" s="137"/>
      <c r="JES60" s="137"/>
      <c r="JET60" s="137"/>
      <c r="JEU60" s="137"/>
      <c r="JEV60" s="137"/>
      <c r="JEW60" s="137"/>
      <c r="JEX60" s="137"/>
      <c r="JEY60" s="137"/>
      <c r="JEZ60" s="137"/>
      <c r="JFA60" s="137"/>
      <c r="JFB60" s="137"/>
      <c r="JFC60" s="137"/>
      <c r="JFD60" s="137"/>
      <c r="JFE60" s="137"/>
      <c r="JFF60" s="137"/>
      <c r="JFG60" s="137"/>
      <c r="JFH60" s="137"/>
      <c r="JFI60" s="137"/>
      <c r="JFJ60" s="137"/>
      <c r="JFK60" s="137"/>
      <c r="JFL60" s="137"/>
      <c r="JFM60" s="137"/>
      <c r="JFN60" s="137"/>
      <c r="JFO60" s="137"/>
      <c r="JFP60" s="137"/>
      <c r="JFQ60" s="137"/>
      <c r="JFR60" s="137"/>
      <c r="JFS60" s="137"/>
      <c r="JFT60" s="137"/>
      <c r="JFU60" s="137"/>
      <c r="JFV60" s="137"/>
      <c r="JFW60" s="137"/>
      <c r="JFX60" s="137"/>
      <c r="JFY60" s="137"/>
      <c r="JFZ60" s="137"/>
      <c r="JGA60" s="137"/>
      <c r="JGB60" s="137"/>
      <c r="JGC60" s="137"/>
      <c r="JGD60" s="137"/>
      <c r="JGE60" s="137"/>
      <c r="JGF60" s="137"/>
      <c r="JGG60" s="137"/>
      <c r="JGH60" s="137"/>
      <c r="JGI60" s="137"/>
      <c r="JGJ60" s="137"/>
      <c r="JGK60" s="137"/>
      <c r="JGL60" s="137"/>
      <c r="JGM60" s="137"/>
      <c r="JGN60" s="137"/>
      <c r="JGO60" s="137"/>
      <c r="JGP60" s="137"/>
      <c r="JGQ60" s="137"/>
      <c r="JGR60" s="137"/>
      <c r="JGS60" s="137"/>
      <c r="JGT60" s="137"/>
      <c r="JGU60" s="137"/>
      <c r="JGV60" s="137"/>
      <c r="JGW60" s="137"/>
      <c r="JGX60" s="137"/>
      <c r="JGY60" s="137"/>
      <c r="JGZ60" s="137"/>
      <c r="JHA60" s="137"/>
      <c r="JHB60" s="137"/>
      <c r="JHC60" s="137"/>
      <c r="JHD60" s="137"/>
      <c r="JHE60" s="137"/>
      <c r="JHF60" s="137"/>
      <c r="JHG60" s="137"/>
      <c r="JHH60" s="137"/>
      <c r="JHI60" s="137"/>
      <c r="JHJ60" s="137"/>
      <c r="JHK60" s="137"/>
      <c r="JHL60" s="137"/>
      <c r="JHM60" s="137"/>
      <c r="JHN60" s="137"/>
      <c r="JHO60" s="137"/>
      <c r="JHP60" s="137"/>
      <c r="JHQ60" s="137"/>
      <c r="JHR60" s="137"/>
      <c r="JHS60" s="137"/>
      <c r="JHT60" s="137"/>
      <c r="JHU60" s="137"/>
      <c r="JHV60" s="137"/>
      <c r="JHW60" s="137"/>
      <c r="JHX60" s="137"/>
      <c r="JHY60" s="137"/>
      <c r="JHZ60" s="137"/>
      <c r="JIA60" s="137"/>
      <c r="JIB60" s="137"/>
      <c r="JIC60" s="137"/>
      <c r="JID60" s="137"/>
      <c r="JIE60" s="137"/>
      <c r="JIF60" s="137"/>
      <c r="JIG60" s="137"/>
      <c r="JIH60" s="137"/>
      <c r="JII60" s="137"/>
      <c r="JIJ60" s="137"/>
      <c r="JIK60" s="137"/>
      <c r="JIL60" s="137"/>
      <c r="JIM60" s="137"/>
      <c r="JIN60" s="137"/>
      <c r="JIO60" s="137"/>
      <c r="JIP60" s="137"/>
      <c r="JIQ60" s="137"/>
      <c r="JIR60" s="137"/>
      <c r="JIS60" s="137"/>
      <c r="JIT60" s="137"/>
      <c r="JIU60" s="137"/>
      <c r="JIV60" s="137"/>
      <c r="JIW60" s="137"/>
      <c r="JIX60" s="137"/>
      <c r="JIY60" s="137"/>
      <c r="JIZ60" s="137"/>
      <c r="JJA60" s="137"/>
      <c r="JJB60" s="137"/>
      <c r="JJC60" s="137"/>
      <c r="JJD60" s="137"/>
      <c r="JJE60" s="137"/>
      <c r="JJF60" s="137"/>
      <c r="JJG60" s="137"/>
      <c r="JJH60" s="137"/>
      <c r="JJI60" s="137"/>
      <c r="JJJ60" s="137"/>
      <c r="JJK60" s="137"/>
      <c r="JJL60" s="137"/>
      <c r="JJM60" s="137"/>
      <c r="JJN60" s="137"/>
      <c r="JJO60" s="137"/>
      <c r="JJP60" s="137"/>
      <c r="JJQ60" s="137"/>
      <c r="JJR60" s="137"/>
      <c r="JJS60" s="137"/>
      <c r="JJT60" s="137"/>
      <c r="JJU60" s="137"/>
      <c r="JJV60" s="137"/>
      <c r="JJW60" s="137"/>
      <c r="JJX60" s="137"/>
      <c r="JJY60" s="137"/>
      <c r="JJZ60" s="137"/>
      <c r="JKA60" s="137"/>
      <c r="JKB60" s="137"/>
      <c r="JKC60" s="137"/>
      <c r="JKD60" s="137"/>
      <c r="JKE60" s="137"/>
      <c r="JKF60" s="137"/>
      <c r="JKG60" s="137"/>
      <c r="JKH60" s="137"/>
      <c r="JKI60" s="137"/>
      <c r="JKJ60" s="137"/>
      <c r="JKK60" s="137"/>
      <c r="JKL60" s="137"/>
      <c r="JKM60" s="137"/>
      <c r="JKN60" s="137"/>
      <c r="JKO60" s="137"/>
      <c r="JKP60" s="137"/>
      <c r="JKQ60" s="137"/>
      <c r="JKR60" s="137"/>
      <c r="JKS60" s="137"/>
      <c r="JKT60" s="137"/>
      <c r="JKU60" s="137"/>
      <c r="JKV60" s="137"/>
      <c r="JKW60" s="137"/>
      <c r="JKX60" s="137"/>
      <c r="JKY60" s="137"/>
      <c r="JKZ60" s="137"/>
      <c r="JLA60" s="137"/>
      <c r="JLB60" s="137"/>
      <c r="JLC60" s="137"/>
      <c r="JLD60" s="137"/>
      <c r="JLE60" s="137"/>
      <c r="JLF60" s="137"/>
      <c r="JLG60" s="137"/>
      <c r="JLH60" s="137"/>
      <c r="JLI60" s="137"/>
      <c r="JLJ60" s="137"/>
      <c r="JLK60" s="137"/>
      <c r="JLL60" s="137"/>
      <c r="JLM60" s="137"/>
      <c r="JLN60" s="137"/>
      <c r="JLO60" s="137"/>
      <c r="JLP60" s="137"/>
      <c r="JLQ60" s="137"/>
      <c r="JLR60" s="137"/>
      <c r="JLS60" s="137"/>
      <c r="JLT60" s="137"/>
      <c r="JLU60" s="137"/>
      <c r="JLV60" s="137"/>
      <c r="JLW60" s="137"/>
      <c r="JLX60" s="137"/>
      <c r="JLY60" s="137"/>
      <c r="JLZ60" s="137"/>
      <c r="JMA60" s="137"/>
      <c r="JMB60" s="137"/>
      <c r="JMC60" s="137"/>
      <c r="JMD60" s="137"/>
      <c r="JME60" s="137"/>
      <c r="JMF60" s="137"/>
      <c r="JMG60" s="137"/>
      <c r="JMH60" s="137"/>
      <c r="JMI60" s="137"/>
      <c r="JMJ60" s="137"/>
      <c r="JMK60" s="137"/>
      <c r="JML60" s="137"/>
      <c r="JMM60" s="137"/>
      <c r="JMN60" s="137"/>
      <c r="JMO60" s="137"/>
      <c r="JMP60" s="137"/>
      <c r="JMQ60" s="137"/>
      <c r="JMR60" s="137"/>
      <c r="JMS60" s="137"/>
      <c r="JMT60" s="137"/>
      <c r="JMU60" s="137"/>
      <c r="JMV60" s="137"/>
      <c r="JMW60" s="137"/>
      <c r="JMX60" s="137"/>
      <c r="JMY60" s="137"/>
      <c r="JMZ60" s="137"/>
      <c r="JNA60" s="137"/>
      <c r="JNB60" s="137"/>
      <c r="JNC60" s="137"/>
      <c r="JND60" s="137"/>
      <c r="JNE60" s="137"/>
      <c r="JNF60" s="137"/>
      <c r="JNG60" s="137"/>
      <c r="JNH60" s="137"/>
      <c r="JNI60" s="137"/>
      <c r="JNJ60" s="137"/>
      <c r="JNK60" s="137"/>
      <c r="JNL60" s="137"/>
      <c r="JNM60" s="137"/>
      <c r="JNN60" s="137"/>
      <c r="JNO60" s="137"/>
      <c r="JNP60" s="137"/>
      <c r="JNQ60" s="137"/>
      <c r="JNR60" s="137"/>
      <c r="JNS60" s="137"/>
      <c r="JNT60" s="137"/>
      <c r="JNU60" s="137"/>
      <c r="JNV60" s="137"/>
      <c r="JNW60" s="137"/>
      <c r="JNX60" s="137"/>
      <c r="JNY60" s="137"/>
      <c r="JNZ60" s="137"/>
      <c r="JOA60" s="137"/>
      <c r="JOB60" s="137"/>
      <c r="JOC60" s="137"/>
      <c r="JOD60" s="137"/>
      <c r="JOE60" s="137"/>
      <c r="JOF60" s="137"/>
      <c r="JOG60" s="137"/>
      <c r="JOH60" s="137"/>
      <c r="JOI60" s="137"/>
      <c r="JOJ60" s="137"/>
      <c r="JOK60" s="137"/>
      <c r="JOL60" s="137"/>
      <c r="JOM60" s="137"/>
      <c r="JON60" s="137"/>
      <c r="JOO60" s="137"/>
      <c r="JOP60" s="137"/>
      <c r="JOQ60" s="137"/>
      <c r="JOR60" s="137"/>
      <c r="JOS60" s="137"/>
      <c r="JOT60" s="137"/>
      <c r="JOU60" s="137"/>
      <c r="JOV60" s="137"/>
      <c r="JOW60" s="137"/>
      <c r="JOX60" s="137"/>
      <c r="JOY60" s="137"/>
      <c r="JOZ60" s="137"/>
      <c r="JPA60" s="137"/>
      <c r="JPB60" s="137"/>
      <c r="JPC60" s="137"/>
      <c r="JPD60" s="137"/>
      <c r="JPE60" s="137"/>
      <c r="JPF60" s="137"/>
      <c r="JPG60" s="137"/>
      <c r="JPH60" s="137"/>
      <c r="JPI60" s="137"/>
      <c r="JPJ60" s="137"/>
      <c r="JPK60" s="137"/>
      <c r="JPL60" s="137"/>
      <c r="JPM60" s="137"/>
      <c r="JPN60" s="137"/>
      <c r="JPO60" s="137"/>
      <c r="JPP60" s="137"/>
      <c r="JPQ60" s="137"/>
      <c r="JPR60" s="137"/>
      <c r="JPS60" s="137"/>
      <c r="JPT60" s="137"/>
      <c r="JPU60" s="137"/>
      <c r="JPV60" s="137"/>
      <c r="JPW60" s="137"/>
      <c r="JPX60" s="137"/>
      <c r="JPY60" s="137"/>
      <c r="JPZ60" s="137"/>
      <c r="JQA60" s="137"/>
      <c r="JQB60" s="137"/>
      <c r="JQC60" s="137"/>
      <c r="JQD60" s="137"/>
      <c r="JQE60" s="137"/>
      <c r="JQF60" s="137"/>
      <c r="JQG60" s="137"/>
      <c r="JQH60" s="137"/>
      <c r="JQI60" s="137"/>
      <c r="JQJ60" s="137"/>
      <c r="JQK60" s="137"/>
      <c r="JQL60" s="137"/>
      <c r="JQM60" s="137"/>
      <c r="JQN60" s="137"/>
      <c r="JQO60" s="137"/>
      <c r="JQP60" s="137"/>
      <c r="JQQ60" s="137"/>
      <c r="JQR60" s="137"/>
      <c r="JQS60" s="137"/>
      <c r="JQT60" s="137"/>
      <c r="JQU60" s="137"/>
      <c r="JQV60" s="137"/>
      <c r="JQW60" s="137"/>
      <c r="JQX60" s="137"/>
      <c r="JQY60" s="137"/>
      <c r="JQZ60" s="137"/>
      <c r="JRA60" s="137"/>
      <c r="JRB60" s="137"/>
      <c r="JRC60" s="137"/>
      <c r="JRD60" s="137"/>
      <c r="JRE60" s="137"/>
      <c r="JRF60" s="137"/>
      <c r="JRG60" s="137"/>
      <c r="JRH60" s="137"/>
      <c r="JRI60" s="137"/>
      <c r="JRJ60" s="137"/>
      <c r="JRK60" s="137"/>
      <c r="JRL60" s="137"/>
      <c r="JRM60" s="137"/>
      <c r="JRN60" s="137"/>
      <c r="JRO60" s="137"/>
      <c r="JRP60" s="137"/>
      <c r="JRQ60" s="137"/>
      <c r="JRR60" s="137"/>
      <c r="JRS60" s="137"/>
      <c r="JRT60" s="137"/>
      <c r="JRU60" s="137"/>
      <c r="JRV60" s="137"/>
      <c r="JRW60" s="137"/>
      <c r="JRX60" s="137"/>
      <c r="JRY60" s="137"/>
      <c r="JRZ60" s="137"/>
      <c r="JSA60" s="137"/>
      <c r="JSB60" s="137"/>
      <c r="JSC60" s="137"/>
      <c r="JSD60" s="137"/>
      <c r="JSE60" s="137"/>
      <c r="JSF60" s="137"/>
      <c r="JSG60" s="137"/>
      <c r="JSH60" s="137"/>
      <c r="JSI60" s="137"/>
      <c r="JSJ60" s="137"/>
      <c r="JSK60" s="137"/>
      <c r="JSL60" s="137"/>
      <c r="JSM60" s="137"/>
      <c r="JSN60" s="137"/>
      <c r="JSO60" s="137"/>
      <c r="JSP60" s="137"/>
      <c r="JSQ60" s="137"/>
      <c r="JSR60" s="137"/>
      <c r="JSS60" s="137"/>
      <c r="JST60" s="137"/>
      <c r="JSU60" s="137"/>
      <c r="JSV60" s="137"/>
      <c r="JSW60" s="137"/>
      <c r="JSX60" s="137"/>
      <c r="JSY60" s="137"/>
      <c r="JSZ60" s="137"/>
      <c r="JTA60" s="137"/>
      <c r="JTB60" s="137"/>
      <c r="JTC60" s="137"/>
      <c r="JTD60" s="137"/>
      <c r="JTE60" s="137"/>
      <c r="JTF60" s="137"/>
      <c r="JTG60" s="137"/>
      <c r="JTH60" s="137"/>
      <c r="JTI60" s="137"/>
      <c r="JTJ60" s="137"/>
      <c r="JTK60" s="137"/>
      <c r="JTL60" s="137"/>
      <c r="JTM60" s="137"/>
      <c r="JTN60" s="137"/>
      <c r="JTO60" s="137"/>
      <c r="JTP60" s="137"/>
      <c r="JTQ60" s="137"/>
      <c r="JTR60" s="137"/>
      <c r="JTS60" s="137"/>
      <c r="JTT60" s="137"/>
      <c r="JTU60" s="137"/>
      <c r="JTV60" s="137"/>
      <c r="JTW60" s="137"/>
      <c r="JTX60" s="137"/>
      <c r="JTY60" s="137"/>
      <c r="JTZ60" s="137"/>
      <c r="JUA60" s="137"/>
      <c r="JUB60" s="137"/>
      <c r="JUC60" s="137"/>
      <c r="JUD60" s="137"/>
      <c r="JUE60" s="137"/>
      <c r="JUF60" s="137"/>
      <c r="JUG60" s="137"/>
      <c r="JUH60" s="137"/>
      <c r="JUI60" s="137"/>
      <c r="JUJ60" s="137"/>
      <c r="JUK60" s="137"/>
      <c r="JUL60" s="137"/>
      <c r="JUM60" s="137"/>
      <c r="JUN60" s="137"/>
      <c r="JUO60" s="137"/>
      <c r="JUP60" s="137"/>
      <c r="JUQ60" s="137"/>
      <c r="JUR60" s="137"/>
      <c r="JUS60" s="137"/>
      <c r="JUT60" s="137"/>
      <c r="JUU60" s="137"/>
      <c r="JUV60" s="137"/>
      <c r="JUW60" s="137"/>
      <c r="JUX60" s="137"/>
      <c r="JUY60" s="137"/>
      <c r="JUZ60" s="137"/>
      <c r="JVA60" s="137"/>
      <c r="JVB60" s="137"/>
      <c r="JVC60" s="137"/>
      <c r="JVD60" s="137"/>
      <c r="JVE60" s="137"/>
      <c r="JVF60" s="137"/>
      <c r="JVG60" s="137"/>
      <c r="JVH60" s="137"/>
      <c r="JVI60" s="137"/>
      <c r="JVJ60" s="137"/>
      <c r="JVK60" s="137"/>
      <c r="JVL60" s="137"/>
      <c r="JVM60" s="137"/>
      <c r="JVN60" s="137"/>
      <c r="JVO60" s="137"/>
      <c r="JVP60" s="137"/>
      <c r="JVQ60" s="137"/>
      <c r="JVR60" s="137"/>
      <c r="JVS60" s="137"/>
      <c r="JVT60" s="137"/>
      <c r="JVU60" s="137"/>
      <c r="JVV60" s="137"/>
      <c r="JVW60" s="137"/>
      <c r="JVX60" s="137"/>
      <c r="JVY60" s="137"/>
      <c r="JVZ60" s="137"/>
      <c r="JWA60" s="137"/>
      <c r="JWB60" s="137"/>
      <c r="JWC60" s="137"/>
      <c r="JWD60" s="137"/>
      <c r="JWE60" s="137"/>
      <c r="JWF60" s="137"/>
      <c r="JWG60" s="137"/>
      <c r="JWH60" s="137"/>
      <c r="JWI60" s="137"/>
      <c r="JWJ60" s="137"/>
      <c r="JWK60" s="137"/>
      <c r="JWL60" s="137"/>
      <c r="JWM60" s="137"/>
      <c r="JWN60" s="137"/>
      <c r="JWO60" s="137"/>
      <c r="JWP60" s="137"/>
      <c r="JWQ60" s="137"/>
      <c r="JWR60" s="137"/>
      <c r="JWS60" s="137"/>
      <c r="JWT60" s="137"/>
      <c r="JWU60" s="137"/>
      <c r="JWV60" s="137"/>
      <c r="JWW60" s="137"/>
      <c r="JWX60" s="137"/>
      <c r="JWY60" s="137"/>
      <c r="JWZ60" s="137"/>
      <c r="JXA60" s="137"/>
      <c r="JXB60" s="137"/>
      <c r="JXC60" s="137"/>
      <c r="JXD60" s="137"/>
      <c r="JXE60" s="137"/>
      <c r="JXF60" s="137"/>
      <c r="JXG60" s="137"/>
      <c r="JXH60" s="137"/>
      <c r="JXI60" s="137"/>
      <c r="JXJ60" s="137"/>
      <c r="JXK60" s="137"/>
      <c r="JXL60" s="137"/>
      <c r="JXM60" s="137"/>
      <c r="JXN60" s="137"/>
      <c r="JXO60" s="137"/>
      <c r="JXP60" s="137"/>
      <c r="JXQ60" s="137"/>
      <c r="JXR60" s="137"/>
      <c r="JXS60" s="137"/>
      <c r="JXT60" s="137"/>
      <c r="JXU60" s="137"/>
      <c r="JXV60" s="137"/>
      <c r="JXW60" s="137"/>
      <c r="JXX60" s="137"/>
      <c r="JXY60" s="137"/>
      <c r="JXZ60" s="137"/>
      <c r="JYA60" s="137"/>
      <c r="JYB60" s="137"/>
      <c r="JYC60" s="137"/>
      <c r="JYD60" s="137"/>
      <c r="JYE60" s="137"/>
      <c r="JYF60" s="137"/>
      <c r="JYG60" s="137"/>
      <c r="JYH60" s="137"/>
      <c r="JYI60" s="137"/>
      <c r="JYJ60" s="137"/>
      <c r="JYK60" s="137"/>
      <c r="JYL60" s="137"/>
      <c r="JYM60" s="137"/>
      <c r="JYN60" s="137"/>
      <c r="JYO60" s="137"/>
      <c r="JYP60" s="137"/>
      <c r="JYQ60" s="137"/>
      <c r="JYR60" s="137"/>
      <c r="JYS60" s="137"/>
      <c r="JYT60" s="137"/>
      <c r="JYU60" s="137"/>
      <c r="JYV60" s="137"/>
      <c r="JYW60" s="137"/>
      <c r="JYX60" s="137"/>
      <c r="JYY60" s="137"/>
      <c r="JYZ60" s="137"/>
      <c r="JZA60" s="137"/>
      <c r="JZB60" s="137"/>
      <c r="JZC60" s="137"/>
      <c r="JZD60" s="137"/>
      <c r="JZE60" s="137"/>
      <c r="JZF60" s="137"/>
      <c r="JZG60" s="137"/>
      <c r="JZH60" s="137"/>
      <c r="JZI60" s="137"/>
      <c r="JZJ60" s="137"/>
      <c r="JZK60" s="137"/>
      <c r="JZL60" s="137"/>
      <c r="JZM60" s="137"/>
      <c r="JZN60" s="137"/>
      <c r="JZO60" s="137"/>
      <c r="JZP60" s="137"/>
      <c r="JZQ60" s="137"/>
      <c r="JZR60" s="137"/>
      <c r="JZS60" s="137"/>
      <c r="JZT60" s="137"/>
      <c r="JZU60" s="137"/>
      <c r="JZV60" s="137"/>
      <c r="JZW60" s="137"/>
      <c r="JZX60" s="137"/>
      <c r="JZY60" s="137"/>
      <c r="JZZ60" s="137"/>
      <c r="KAA60" s="137"/>
      <c r="KAB60" s="137"/>
      <c r="KAC60" s="137"/>
      <c r="KAD60" s="137"/>
      <c r="KAE60" s="137"/>
      <c r="KAF60" s="137"/>
      <c r="KAG60" s="137"/>
      <c r="KAH60" s="137"/>
      <c r="KAI60" s="137"/>
      <c r="KAJ60" s="137"/>
      <c r="KAK60" s="137"/>
      <c r="KAL60" s="137"/>
      <c r="KAM60" s="137"/>
      <c r="KAN60" s="137"/>
      <c r="KAO60" s="137"/>
      <c r="KAP60" s="137"/>
      <c r="KAQ60" s="137"/>
      <c r="KAR60" s="137"/>
      <c r="KAS60" s="137"/>
      <c r="KAT60" s="137"/>
      <c r="KAU60" s="137"/>
      <c r="KAV60" s="137"/>
      <c r="KAW60" s="137"/>
      <c r="KAX60" s="137"/>
      <c r="KAY60" s="137"/>
      <c r="KAZ60" s="137"/>
      <c r="KBA60" s="137"/>
      <c r="KBB60" s="137"/>
      <c r="KBC60" s="137"/>
      <c r="KBD60" s="137"/>
      <c r="KBE60" s="137"/>
      <c r="KBF60" s="137"/>
      <c r="KBG60" s="137"/>
      <c r="KBH60" s="137"/>
      <c r="KBI60" s="137"/>
      <c r="KBJ60" s="137"/>
      <c r="KBK60" s="137"/>
      <c r="KBL60" s="137"/>
      <c r="KBM60" s="137"/>
      <c r="KBN60" s="137"/>
      <c r="KBO60" s="137"/>
      <c r="KBP60" s="137"/>
      <c r="KBQ60" s="137"/>
      <c r="KBR60" s="137"/>
      <c r="KBS60" s="137"/>
      <c r="KBT60" s="137"/>
      <c r="KBU60" s="137"/>
      <c r="KBV60" s="137"/>
      <c r="KBW60" s="137"/>
      <c r="KBX60" s="137"/>
      <c r="KBY60" s="137"/>
      <c r="KBZ60" s="137"/>
      <c r="KCA60" s="137"/>
      <c r="KCB60" s="137"/>
      <c r="KCC60" s="137"/>
      <c r="KCD60" s="137"/>
      <c r="KCE60" s="137"/>
      <c r="KCF60" s="137"/>
      <c r="KCG60" s="137"/>
      <c r="KCH60" s="137"/>
      <c r="KCI60" s="137"/>
      <c r="KCJ60" s="137"/>
      <c r="KCK60" s="137"/>
      <c r="KCL60" s="137"/>
      <c r="KCM60" s="137"/>
      <c r="KCN60" s="137"/>
      <c r="KCO60" s="137"/>
      <c r="KCP60" s="137"/>
      <c r="KCQ60" s="137"/>
      <c r="KCR60" s="137"/>
      <c r="KCS60" s="137"/>
      <c r="KCT60" s="137"/>
      <c r="KCU60" s="137"/>
      <c r="KCV60" s="137"/>
      <c r="KCW60" s="137"/>
      <c r="KCX60" s="137"/>
      <c r="KCY60" s="137"/>
      <c r="KCZ60" s="137"/>
      <c r="KDA60" s="137"/>
      <c r="KDB60" s="137"/>
      <c r="KDC60" s="137"/>
      <c r="KDD60" s="137"/>
      <c r="KDE60" s="137"/>
      <c r="KDF60" s="137"/>
      <c r="KDG60" s="137"/>
      <c r="KDH60" s="137"/>
      <c r="KDI60" s="137"/>
      <c r="KDJ60" s="137"/>
      <c r="KDK60" s="137"/>
      <c r="KDL60" s="137"/>
      <c r="KDM60" s="137"/>
      <c r="KDN60" s="137"/>
      <c r="KDO60" s="137"/>
      <c r="KDP60" s="137"/>
      <c r="KDQ60" s="137"/>
      <c r="KDR60" s="137"/>
      <c r="KDS60" s="137"/>
      <c r="KDT60" s="137"/>
      <c r="KDU60" s="137"/>
      <c r="KDV60" s="137"/>
      <c r="KDW60" s="137"/>
      <c r="KDX60" s="137"/>
      <c r="KDY60" s="137"/>
      <c r="KDZ60" s="137"/>
      <c r="KEA60" s="137"/>
      <c r="KEB60" s="137"/>
      <c r="KEC60" s="137"/>
      <c r="KED60" s="137"/>
      <c r="KEE60" s="137"/>
      <c r="KEF60" s="137"/>
      <c r="KEG60" s="137"/>
      <c r="KEH60" s="137"/>
      <c r="KEI60" s="137"/>
      <c r="KEJ60" s="137"/>
      <c r="KEK60" s="137"/>
      <c r="KEL60" s="137"/>
      <c r="KEM60" s="137"/>
      <c r="KEN60" s="137"/>
      <c r="KEO60" s="137"/>
      <c r="KEP60" s="137"/>
      <c r="KEQ60" s="137"/>
      <c r="KER60" s="137"/>
      <c r="KES60" s="137"/>
      <c r="KET60" s="137"/>
      <c r="KEU60" s="137"/>
      <c r="KEV60" s="137"/>
      <c r="KEW60" s="137"/>
      <c r="KEX60" s="137"/>
      <c r="KEY60" s="137"/>
      <c r="KEZ60" s="137"/>
      <c r="KFA60" s="137"/>
      <c r="KFB60" s="137"/>
      <c r="KFC60" s="137"/>
      <c r="KFD60" s="137"/>
      <c r="KFE60" s="137"/>
      <c r="KFF60" s="137"/>
      <c r="KFG60" s="137"/>
      <c r="KFH60" s="137"/>
      <c r="KFI60" s="137"/>
      <c r="KFJ60" s="137"/>
      <c r="KFK60" s="137"/>
      <c r="KFL60" s="137"/>
      <c r="KFM60" s="137"/>
      <c r="KFN60" s="137"/>
      <c r="KFO60" s="137"/>
      <c r="KFP60" s="137"/>
      <c r="KFQ60" s="137"/>
      <c r="KFR60" s="137"/>
      <c r="KFS60" s="137"/>
      <c r="KFT60" s="137"/>
      <c r="KFU60" s="137"/>
      <c r="KFV60" s="137"/>
      <c r="KFW60" s="137"/>
      <c r="KFX60" s="137"/>
      <c r="KFY60" s="137"/>
      <c r="KFZ60" s="137"/>
      <c r="KGA60" s="137"/>
      <c r="KGB60" s="137"/>
      <c r="KGC60" s="137"/>
      <c r="KGD60" s="137"/>
      <c r="KGE60" s="137"/>
      <c r="KGF60" s="137"/>
      <c r="KGG60" s="137"/>
      <c r="KGH60" s="137"/>
      <c r="KGI60" s="137"/>
      <c r="KGJ60" s="137"/>
      <c r="KGK60" s="137"/>
      <c r="KGL60" s="137"/>
      <c r="KGM60" s="137"/>
      <c r="KGN60" s="137"/>
      <c r="KGO60" s="137"/>
      <c r="KGP60" s="137"/>
      <c r="KGQ60" s="137"/>
      <c r="KGR60" s="137"/>
      <c r="KGS60" s="137"/>
      <c r="KGT60" s="137"/>
      <c r="KGU60" s="137"/>
      <c r="KGV60" s="137"/>
      <c r="KGW60" s="137"/>
      <c r="KGX60" s="137"/>
      <c r="KGY60" s="137"/>
      <c r="KGZ60" s="137"/>
      <c r="KHA60" s="137"/>
      <c r="KHB60" s="137"/>
      <c r="KHC60" s="137"/>
      <c r="KHD60" s="137"/>
      <c r="KHE60" s="137"/>
      <c r="KHF60" s="137"/>
      <c r="KHG60" s="137"/>
      <c r="KHH60" s="137"/>
      <c r="KHI60" s="137"/>
      <c r="KHJ60" s="137"/>
      <c r="KHK60" s="137"/>
      <c r="KHL60" s="137"/>
      <c r="KHM60" s="137"/>
      <c r="KHN60" s="137"/>
      <c r="KHO60" s="137"/>
      <c r="KHP60" s="137"/>
      <c r="KHQ60" s="137"/>
      <c r="KHR60" s="137"/>
      <c r="KHS60" s="137"/>
      <c r="KHT60" s="137"/>
      <c r="KHU60" s="137"/>
      <c r="KHV60" s="137"/>
      <c r="KHW60" s="137"/>
      <c r="KHX60" s="137"/>
      <c r="KHY60" s="137"/>
      <c r="KHZ60" s="137"/>
      <c r="KIA60" s="137"/>
      <c r="KIB60" s="137"/>
      <c r="KIC60" s="137"/>
      <c r="KID60" s="137"/>
      <c r="KIE60" s="137"/>
      <c r="KIF60" s="137"/>
      <c r="KIG60" s="137"/>
      <c r="KIH60" s="137"/>
      <c r="KII60" s="137"/>
      <c r="KIJ60" s="137"/>
      <c r="KIK60" s="137"/>
      <c r="KIL60" s="137"/>
      <c r="KIM60" s="137"/>
      <c r="KIN60" s="137"/>
      <c r="KIO60" s="137"/>
      <c r="KIP60" s="137"/>
      <c r="KIQ60" s="137"/>
      <c r="KIR60" s="137"/>
      <c r="KIS60" s="137"/>
      <c r="KIT60" s="137"/>
      <c r="KIU60" s="137"/>
      <c r="KIV60" s="137"/>
      <c r="KIW60" s="137"/>
      <c r="KIX60" s="137"/>
      <c r="KIY60" s="137"/>
      <c r="KIZ60" s="137"/>
      <c r="KJA60" s="137"/>
      <c r="KJB60" s="137"/>
      <c r="KJC60" s="137"/>
      <c r="KJD60" s="137"/>
      <c r="KJE60" s="137"/>
      <c r="KJF60" s="137"/>
      <c r="KJG60" s="137"/>
      <c r="KJH60" s="137"/>
      <c r="KJI60" s="137"/>
      <c r="KJJ60" s="137"/>
      <c r="KJK60" s="137"/>
      <c r="KJL60" s="137"/>
      <c r="KJM60" s="137"/>
      <c r="KJN60" s="137"/>
      <c r="KJO60" s="137"/>
      <c r="KJP60" s="137"/>
      <c r="KJQ60" s="137"/>
      <c r="KJR60" s="137"/>
      <c r="KJS60" s="137"/>
      <c r="KJT60" s="137"/>
      <c r="KJU60" s="137"/>
      <c r="KJV60" s="137"/>
      <c r="KJW60" s="137"/>
      <c r="KJX60" s="137"/>
      <c r="KJY60" s="137"/>
      <c r="KJZ60" s="137"/>
      <c r="KKA60" s="137"/>
      <c r="KKB60" s="137"/>
      <c r="KKC60" s="137"/>
      <c r="KKD60" s="137"/>
      <c r="KKE60" s="137"/>
      <c r="KKF60" s="137"/>
      <c r="KKG60" s="137"/>
      <c r="KKH60" s="137"/>
      <c r="KKI60" s="137"/>
      <c r="KKJ60" s="137"/>
      <c r="KKK60" s="137"/>
      <c r="KKL60" s="137"/>
      <c r="KKM60" s="137"/>
      <c r="KKN60" s="137"/>
      <c r="KKO60" s="137"/>
      <c r="KKP60" s="137"/>
      <c r="KKQ60" s="137"/>
      <c r="KKR60" s="137"/>
      <c r="KKS60" s="137"/>
      <c r="KKT60" s="137"/>
      <c r="KKU60" s="137"/>
      <c r="KKV60" s="137"/>
      <c r="KKW60" s="137"/>
      <c r="KKX60" s="137"/>
      <c r="KKY60" s="137"/>
      <c r="KKZ60" s="137"/>
      <c r="KLA60" s="137"/>
      <c r="KLB60" s="137"/>
      <c r="KLC60" s="137"/>
      <c r="KLD60" s="137"/>
      <c r="KLE60" s="137"/>
      <c r="KLF60" s="137"/>
      <c r="KLG60" s="137"/>
      <c r="KLH60" s="137"/>
      <c r="KLI60" s="137"/>
      <c r="KLJ60" s="137"/>
      <c r="KLK60" s="137"/>
      <c r="KLL60" s="137"/>
      <c r="KLM60" s="137"/>
      <c r="KLN60" s="137"/>
      <c r="KLO60" s="137"/>
      <c r="KLP60" s="137"/>
      <c r="KLQ60" s="137"/>
      <c r="KLR60" s="137"/>
      <c r="KLS60" s="137"/>
      <c r="KLT60" s="137"/>
      <c r="KLU60" s="137"/>
      <c r="KLV60" s="137"/>
      <c r="KLW60" s="137"/>
      <c r="KLX60" s="137"/>
      <c r="KLY60" s="137"/>
      <c r="KLZ60" s="137"/>
      <c r="KMA60" s="137"/>
      <c r="KMB60" s="137"/>
      <c r="KMC60" s="137"/>
      <c r="KMD60" s="137"/>
      <c r="KME60" s="137"/>
      <c r="KMF60" s="137"/>
      <c r="KMG60" s="137"/>
      <c r="KMH60" s="137"/>
      <c r="KMI60" s="137"/>
      <c r="KMJ60" s="137"/>
      <c r="KMK60" s="137"/>
      <c r="KML60" s="137"/>
      <c r="KMM60" s="137"/>
      <c r="KMN60" s="137"/>
      <c r="KMO60" s="137"/>
      <c r="KMP60" s="137"/>
      <c r="KMQ60" s="137"/>
      <c r="KMR60" s="137"/>
      <c r="KMS60" s="137"/>
      <c r="KMT60" s="137"/>
      <c r="KMU60" s="137"/>
      <c r="KMV60" s="137"/>
      <c r="KMW60" s="137"/>
      <c r="KMX60" s="137"/>
      <c r="KMY60" s="137"/>
      <c r="KMZ60" s="137"/>
      <c r="KNA60" s="137"/>
      <c r="KNB60" s="137"/>
      <c r="KNC60" s="137"/>
      <c r="KND60" s="137"/>
      <c r="KNE60" s="137"/>
      <c r="KNF60" s="137"/>
      <c r="KNG60" s="137"/>
      <c r="KNH60" s="137"/>
      <c r="KNI60" s="137"/>
      <c r="KNJ60" s="137"/>
      <c r="KNK60" s="137"/>
      <c r="KNL60" s="137"/>
      <c r="KNM60" s="137"/>
      <c r="KNN60" s="137"/>
      <c r="KNO60" s="137"/>
      <c r="KNP60" s="137"/>
      <c r="KNQ60" s="137"/>
      <c r="KNR60" s="137"/>
      <c r="KNS60" s="137"/>
      <c r="KNT60" s="137"/>
      <c r="KNU60" s="137"/>
      <c r="KNV60" s="137"/>
      <c r="KNW60" s="137"/>
      <c r="KNX60" s="137"/>
      <c r="KNY60" s="137"/>
      <c r="KNZ60" s="137"/>
      <c r="KOA60" s="137"/>
      <c r="KOB60" s="137"/>
      <c r="KOC60" s="137"/>
      <c r="KOD60" s="137"/>
      <c r="KOE60" s="137"/>
      <c r="KOF60" s="137"/>
      <c r="KOG60" s="137"/>
      <c r="KOH60" s="137"/>
      <c r="KOI60" s="137"/>
      <c r="KOJ60" s="137"/>
      <c r="KOK60" s="137"/>
      <c r="KOL60" s="137"/>
      <c r="KOM60" s="137"/>
      <c r="KON60" s="137"/>
      <c r="KOO60" s="137"/>
      <c r="KOP60" s="137"/>
      <c r="KOQ60" s="137"/>
      <c r="KOR60" s="137"/>
      <c r="KOS60" s="137"/>
      <c r="KOT60" s="137"/>
      <c r="KOU60" s="137"/>
      <c r="KOV60" s="137"/>
      <c r="KOW60" s="137"/>
      <c r="KOX60" s="137"/>
      <c r="KOY60" s="137"/>
      <c r="KOZ60" s="137"/>
      <c r="KPA60" s="137"/>
      <c r="KPB60" s="137"/>
      <c r="KPC60" s="137"/>
      <c r="KPD60" s="137"/>
      <c r="KPE60" s="137"/>
      <c r="KPF60" s="137"/>
      <c r="KPG60" s="137"/>
      <c r="KPH60" s="137"/>
      <c r="KPI60" s="137"/>
      <c r="KPJ60" s="137"/>
      <c r="KPK60" s="137"/>
      <c r="KPL60" s="137"/>
      <c r="KPM60" s="137"/>
      <c r="KPN60" s="137"/>
      <c r="KPO60" s="137"/>
      <c r="KPP60" s="137"/>
      <c r="KPQ60" s="137"/>
      <c r="KPR60" s="137"/>
      <c r="KPS60" s="137"/>
      <c r="KPT60" s="137"/>
      <c r="KPU60" s="137"/>
      <c r="KPV60" s="137"/>
      <c r="KPW60" s="137"/>
      <c r="KPX60" s="137"/>
      <c r="KPY60" s="137"/>
      <c r="KPZ60" s="137"/>
      <c r="KQA60" s="137"/>
      <c r="KQB60" s="137"/>
      <c r="KQC60" s="137"/>
      <c r="KQD60" s="137"/>
      <c r="KQE60" s="137"/>
      <c r="KQF60" s="137"/>
      <c r="KQG60" s="137"/>
      <c r="KQH60" s="137"/>
      <c r="KQI60" s="137"/>
      <c r="KQJ60" s="137"/>
      <c r="KQK60" s="137"/>
      <c r="KQL60" s="137"/>
      <c r="KQM60" s="137"/>
      <c r="KQN60" s="137"/>
      <c r="KQO60" s="137"/>
      <c r="KQP60" s="137"/>
      <c r="KQQ60" s="137"/>
      <c r="KQR60" s="137"/>
      <c r="KQS60" s="137"/>
      <c r="KQT60" s="137"/>
      <c r="KQU60" s="137"/>
      <c r="KQV60" s="137"/>
      <c r="KQW60" s="137"/>
      <c r="KQX60" s="137"/>
      <c r="KQY60" s="137"/>
      <c r="KQZ60" s="137"/>
      <c r="KRA60" s="137"/>
      <c r="KRB60" s="137"/>
      <c r="KRC60" s="137"/>
      <c r="KRD60" s="137"/>
      <c r="KRE60" s="137"/>
      <c r="KRF60" s="137"/>
      <c r="KRG60" s="137"/>
      <c r="KRH60" s="137"/>
      <c r="KRI60" s="137"/>
      <c r="KRJ60" s="137"/>
      <c r="KRK60" s="137"/>
      <c r="KRL60" s="137"/>
      <c r="KRM60" s="137"/>
      <c r="KRN60" s="137"/>
      <c r="KRO60" s="137"/>
      <c r="KRP60" s="137"/>
      <c r="KRQ60" s="137"/>
      <c r="KRR60" s="137"/>
      <c r="KRS60" s="137"/>
      <c r="KRT60" s="137"/>
      <c r="KRU60" s="137"/>
      <c r="KRV60" s="137"/>
      <c r="KRW60" s="137"/>
      <c r="KRX60" s="137"/>
      <c r="KRY60" s="137"/>
      <c r="KRZ60" s="137"/>
      <c r="KSA60" s="137"/>
      <c r="KSB60" s="137"/>
      <c r="KSC60" s="137"/>
      <c r="KSD60" s="137"/>
      <c r="KSE60" s="137"/>
      <c r="KSF60" s="137"/>
      <c r="KSG60" s="137"/>
      <c r="KSH60" s="137"/>
      <c r="KSI60" s="137"/>
      <c r="KSJ60" s="137"/>
      <c r="KSK60" s="137"/>
      <c r="KSL60" s="137"/>
      <c r="KSM60" s="137"/>
      <c r="KSN60" s="137"/>
      <c r="KSO60" s="137"/>
      <c r="KSP60" s="137"/>
      <c r="KSQ60" s="137"/>
      <c r="KSR60" s="137"/>
      <c r="KSS60" s="137"/>
      <c r="KST60" s="137"/>
      <c r="KSU60" s="137"/>
      <c r="KSV60" s="137"/>
      <c r="KSW60" s="137"/>
      <c r="KSX60" s="137"/>
      <c r="KSY60" s="137"/>
      <c r="KSZ60" s="137"/>
      <c r="KTA60" s="137"/>
      <c r="KTB60" s="137"/>
      <c r="KTC60" s="137"/>
      <c r="KTD60" s="137"/>
      <c r="KTE60" s="137"/>
      <c r="KTF60" s="137"/>
      <c r="KTG60" s="137"/>
      <c r="KTH60" s="137"/>
      <c r="KTI60" s="137"/>
      <c r="KTJ60" s="137"/>
      <c r="KTK60" s="137"/>
      <c r="KTL60" s="137"/>
      <c r="KTM60" s="137"/>
      <c r="KTN60" s="137"/>
      <c r="KTO60" s="137"/>
      <c r="KTP60" s="137"/>
      <c r="KTQ60" s="137"/>
      <c r="KTR60" s="137"/>
      <c r="KTS60" s="137"/>
      <c r="KTT60" s="137"/>
      <c r="KTU60" s="137"/>
      <c r="KTV60" s="137"/>
      <c r="KTW60" s="137"/>
      <c r="KTX60" s="137"/>
      <c r="KTY60" s="137"/>
      <c r="KTZ60" s="137"/>
      <c r="KUA60" s="137"/>
      <c r="KUB60" s="137"/>
      <c r="KUC60" s="137"/>
      <c r="KUD60" s="137"/>
      <c r="KUE60" s="137"/>
      <c r="KUF60" s="137"/>
      <c r="KUG60" s="137"/>
      <c r="KUH60" s="137"/>
      <c r="KUI60" s="137"/>
      <c r="KUJ60" s="137"/>
      <c r="KUK60" s="137"/>
      <c r="KUL60" s="137"/>
      <c r="KUM60" s="137"/>
      <c r="KUN60" s="137"/>
      <c r="KUO60" s="137"/>
      <c r="KUP60" s="137"/>
      <c r="KUQ60" s="137"/>
      <c r="KUR60" s="137"/>
      <c r="KUS60" s="137"/>
      <c r="KUT60" s="137"/>
      <c r="KUU60" s="137"/>
      <c r="KUV60" s="137"/>
      <c r="KUW60" s="137"/>
      <c r="KUX60" s="137"/>
      <c r="KUY60" s="137"/>
      <c r="KUZ60" s="137"/>
      <c r="KVA60" s="137"/>
      <c r="KVB60" s="137"/>
      <c r="KVC60" s="137"/>
      <c r="KVD60" s="137"/>
      <c r="KVE60" s="137"/>
      <c r="KVF60" s="137"/>
      <c r="KVG60" s="137"/>
      <c r="KVH60" s="137"/>
      <c r="KVI60" s="137"/>
      <c r="KVJ60" s="137"/>
      <c r="KVK60" s="137"/>
      <c r="KVL60" s="137"/>
      <c r="KVM60" s="137"/>
      <c r="KVN60" s="137"/>
      <c r="KVO60" s="137"/>
      <c r="KVP60" s="137"/>
      <c r="KVQ60" s="137"/>
      <c r="KVR60" s="137"/>
      <c r="KVS60" s="137"/>
      <c r="KVT60" s="137"/>
      <c r="KVU60" s="137"/>
      <c r="KVV60" s="137"/>
      <c r="KVW60" s="137"/>
      <c r="KVX60" s="137"/>
      <c r="KVY60" s="137"/>
      <c r="KVZ60" s="137"/>
      <c r="KWA60" s="137"/>
      <c r="KWB60" s="137"/>
      <c r="KWC60" s="137"/>
      <c r="KWD60" s="137"/>
      <c r="KWE60" s="137"/>
      <c r="KWF60" s="137"/>
      <c r="KWG60" s="137"/>
      <c r="KWH60" s="137"/>
      <c r="KWI60" s="137"/>
      <c r="KWJ60" s="137"/>
      <c r="KWK60" s="137"/>
      <c r="KWL60" s="137"/>
      <c r="KWM60" s="137"/>
      <c r="KWN60" s="137"/>
      <c r="KWO60" s="137"/>
      <c r="KWP60" s="137"/>
      <c r="KWQ60" s="137"/>
      <c r="KWR60" s="137"/>
      <c r="KWS60" s="137"/>
      <c r="KWT60" s="137"/>
      <c r="KWU60" s="137"/>
      <c r="KWV60" s="137"/>
      <c r="KWW60" s="137"/>
      <c r="KWX60" s="137"/>
      <c r="KWY60" s="137"/>
      <c r="KWZ60" s="137"/>
      <c r="KXA60" s="137"/>
      <c r="KXB60" s="137"/>
      <c r="KXC60" s="137"/>
      <c r="KXD60" s="137"/>
      <c r="KXE60" s="137"/>
      <c r="KXF60" s="137"/>
      <c r="KXG60" s="137"/>
      <c r="KXH60" s="137"/>
      <c r="KXI60" s="137"/>
      <c r="KXJ60" s="137"/>
      <c r="KXK60" s="137"/>
      <c r="KXL60" s="137"/>
      <c r="KXM60" s="137"/>
      <c r="KXN60" s="137"/>
      <c r="KXO60" s="137"/>
      <c r="KXP60" s="137"/>
      <c r="KXQ60" s="137"/>
      <c r="KXR60" s="137"/>
      <c r="KXS60" s="137"/>
      <c r="KXT60" s="137"/>
      <c r="KXU60" s="137"/>
      <c r="KXV60" s="137"/>
      <c r="KXW60" s="137"/>
      <c r="KXX60" s="137"/>
      <c r="KXY60" s="137"/>
      <c r="KXZ60" s="137"/>
      <c r="KYA60" s="137"/>
      <c r="KYB60" s="137"/>
      <c r="KYC60" s="137"/>
      <c r="KYD60" s="137"/>
      <c r="KYE60" s="137"/>
      <c r="KYF60" s="137"/>
      <c r="KYG60" s="137"/>
      <c r="KYH60" s="137"/>
      <c r="KYI60" s="137"/>
      <c r="KYJ60" s="137"/>
      <c r="KYK60" s="137"/>
      <c r="KYL60" s="137"/>
      <c r="KYM60" s="137"/>
      <c r="KYN60" s="137"/>
      <c r="KYO60" s="137"/>
      <c r="KYP60" s="137"/>
      <c r="KYQ60" s="137"/>
      <c r="KYR60" s="137"/>
      <c r="KYS60" s="137"/>
      <c r="KYT60" s="137"/>
      <c r="KYU60" s="137"/>
      <c r="KYV60" s="137"/>
      <c r="KYW60" s="137"/>
      <c r="KYX60" s="137"/>
      <c r="KYY60" s="137"/>
      <c r="KYZ60" s="137"/>
      <c r="KZA60" s="137"/>
      <c r="KZB60" s="137"/>
      <c r="KZC60" s="137"/>
      <c r="KZD60" s="137"/>
      <c r="KZE60" s="137"/>
      <c r="KZF60" s="137"/>
      <c r="KZG60" s="137"/>
      <c r="KZH60" s="137"/>
      <c r="KZI60" s="137"/>
      <c r="KZJ60" s="137"/>
      <c r="KZK60" s="137"/>
      <c r="KZL60" s="137"/>
      <c r="KZM60" s="137"/>
      <c r="KZN60" s="137"/>
      <c r="KZO60" s="137"/>
      <c r="KZP60" s="137"/>
      <c r="KZQ60" s="137"/>
      <c r="KZR60" s="137"/>
      <c r="KZS60" s="137"/>
      <c r="KZT60" s="137"/>
      <c r="KZU60" s="137"/>
      <c r="KZV60" s="137"/>
      <c r="KZW60" s="137"/>
      <c r="KZX60" s="137"/>
      <c r="KZY60" s="137"/>
      <c r="KZZ60" s="137"/>
      <c r="LAA60" s="137"/>
      <c r="LAB60" s="137"/>
      <c r="LAC60" s="137"/>
      <c r="LAD60" s="137"/>
      <c r="LAE60" s="137"/>
      <c r="LAF60" s="137"/>
      <c r="LAG60" s="137"/>
      <c r="LAH60" s="137"/>
      <c r="LAI60" s="137"/>
      <c r="LAJ60" s="137"/>
      <c r="LAK60" s="137"/>
      <c r="LAL60" s="137"/>
      <c r="LAM60" s="137"/>
      <c r="LAN60" s="137"/>
      <c r="LAO60" s="137"/>
      <c r="LAP60" s="137"/>
      <c r="LAQ60" s="137"/>
      <c r="LAR60" s="137"/>
      <c r="LAS60" s="137"/>
      <c r="LAT60" s="137"/>
      <c r="LAU60" s="137"/>
      <c r="LAV60" s="137"/>
      <c r="LAW60" s="137"/>
      <c r="LAX60" s="137"/>
      <c r="LAY60" s="137"/>
      <c r="LAZ60" s="137"/>
      <c r="LBA60" s="137"/>
      <c r="LBB60" s="137"/>
      <c r="LBC60" s="137"/>
      <c r="LBD60" s="137"/>
      <c r="LBE60" s="137"/>
      <c r="LBF60" s="137"/>
      <c r="LBG60" s="137"/>
      <c r="LBH60" s="137"/>
      <c r="LBI60" s="137"/>
      <c r="LBJ60" s="137"/>
      <c r="LBK60" s="137"/>
      <c r="LBL60" s="137"/>
      <c r="LBM60" s="137"/>
      <c r="LBN60" s="137"/>
      <c r="LBO60" s="137"/>
      <c r="LBP60" s="137"/>
      <c r="LBQ60" s="137"/>
      <c r="LBR60" s="137"/>
      <c r="LBS60" s="137"/>
      <c r="LBT60" s="137"/>
      <c r="LBU60" s="137"/>
      <c r="LBV60" s="137"/>
      <c r="LBW60" s="137"/>
      <c r="LBX60" s="137"/>
      <c r="LBY60" s="137"/>
      <c r="LBZ60" s="137"/>
      <c r="LCA60" s="137"/>
      <c r="LCB60" s="137"/>
      <c r="LCC60" s="137"/>
      <c r="LCD60" s="137"/>
      <c r="LCE60" s="137"/>
      <c r="LCF60" s="137"/>
      <c r="LCG60" s="137"/>
      <c r="LCH60" s="137"/>
      <c r="LCI60" s="137"/>
      <c r="LCJ60" s="137"/>
      <c r="LCK60" s="137"/>
      <c r="LCL60" s="137"/>
      <c r="LCM60" s="137"/>
      <c r="LCN60" s="137"/>
      <c r="LCO60" s="137"/>
      <c r="LCP60" s="137"/>
      <c r="LCQ60" s="137"/>
      <c r="LCR60" s="137"/>
      <c r="LCS60" s="137"/>
      <c r="LCT60" s="137"/>
      <c r="LCU60" s="137"/>
      <c r="LCV60" s="137"/>
      <c r="LCW60" s="137"/>
      <c r="LCX60" s="137"/>
      <c r="LCY60" s="137"/>
      <c r="LCZ60" s="137"/>
      <c r="LDA60" s="137"/>
      <c r="LDB60" s="137"/>
      <c r="LDC60" s="137"/>
      <c r="LDD60" s="137"/>
      <c r="LDE60" s="137"/>
      <c r="LDF60" s="137"/>
      <c r="LDG60" s="137"/>
      <c r="LDH60" s="137"/>
      <c r="LDI60" s="137"/>
      <c r="LDJ60" s="137"/>
      <c r="LDK60" s="137"/>
      <c r="LDL60" s="137"/>
      <c r="LDM60" s="137"/>
      <c r="LDN60" s="137"/>
      <c r="LDO60" s="137"/>
      <c r="LDP60" s="137"/>
      <c r="LDQ60" s="137"/>
      <c r="LDR60" s="137"/>
      <c r="LDS60" s="137"/>
      <c r="LDT60" s="137"/>
      <c r="LDU60" s="137"/>
      <c r="LDV60" s="137"/>
      <c r="LDW60" s="137"/>
      <c r="LDX60" s="137"/>
      <c r="LDY60" s="137"/>
      <c r="LDZ60" s="137"/>
      <c r="LEA60" s="137"/>
      <c r="LEB60" s="137"/>
      <c r="LEC60" s="137"/>
      <c r="LED60" s="137"/>
      <c r="LEE60" s="137"/>
      <c r="LEF60" s="137"/>
      <c r="LEG60" s="137"/>
      <c r="LEH60" s="137"/>
      <c r="LEI60" s="137"/>
      <c r="LEJ60" s="137"/>
      <c r="LEK60" s="137"/>
      <c r="LEL60" s="137"/>
      <c r="LEM60" s="137"/>
      <c r="LEN60" s="137"/>
      <c r="LEO60" s="137"/>
      <c r="LEP60" s="137"/>
      <c r="LEQ60" s="137"/>
      <c r="LER60" s="137"/>
      <c r="LES60" s="137"/>
      <c r="LET60" s="137"/>
      <c r="LEU60" s="137"/>
      <c r="LEV60" s="137"/>
      <c r="LEW60" s="137"/>
      <c r="LEX60" s="137"/>
      <c r="LEY60" s="137"/>
      <c r="LEZ60" s="137"/>
      <c r="LFA60" s="137"/>
      <c r="LFB60" s="137"/>
      <c r="LFC60" s="137"/>
      <c r="LFD60" s="137"/>
      <c r="LFE60" s="137"/>
      <c r="LFF60" s="137"/>
      <c r="LFG60" s="137"/>
      <c r="LFH60" s="137"/>
      <c r="LFI60" s="137"/>
      <c r="LFJ60" s="137"/>
      <c r="LFK60" s="137"/>
      <c r="LFL60" s="137"/>
      <c r="LFM60" s="137"/>
      <c r="LFN60" s="137"/>
      <c r="LFO60" s="137"/>
      <c r="LFP60" s="137"/>
      <c r="LFQ60" s="137"/>
      <c r="LFR60" s="137"/>
      <c r="LFS60" s="137"/>
      <c r="LFT60" s="137"/>
      <c r="LFU60" s="137"/>
      <c r="LFV60" s="137"/>
      <c r="LFW60" s="137"/>
      <c r="LFX60" s="137"/>
      <c r="LFY60" s="137"/>
      <c r="LFZ60" s="137"/>
      <c r="LGA60" s="137"/>
      <c r="LGB60" s="137"/>
      <c r="LGC60" s="137"/>
      <c r="LGD60" s="137"/>
      <c r="LGE60" s="137"/>
      <c r="LGF60" s="137"/>
      <c r="LGG60" s="137"/>
      <c r="LGH60" s="137"/>
      <c r="LGI60" s="137"/>
      <c r="LGJ60" s="137"/>
      <c r="LGK60" s="137"/>
      <c r="LGL60" s="137"/>
      <c r="LGM60" s="137"/>
      <c r="LGN60" s="137"/>
      <c r="LGO60" s="137"/>
      <c r="LGP60" s="137"/>
      <c r="LGQ60" s="137"/>
      <c r="LGR60" s="137"/>
      <c r="LGS60" s="137"/>
      <c r="LGT60" s="137"/>
      <c r="LGU60" s="137"/>
      <c r="LGV60" s="137"/>
      <c r="LGW60" s="137"/>
      <c r="LGX60" s="137"/>
      <c r="LGY60" s="137"/>
      <c r="LGZ60" s="137"/>
      <c r="LHA60" s="137"/>
      <c r="LHB60" s="137"/>
      <c r="LHC60" s="137"/>
      <c r="LHD60" s="137"/>
      <c r="LHE60" s="137"/>
      <c r="LHF60" s="137"/>
      <c r="LHG60" s="137"/>
      <c r="LHH60" s="137"/>
      <c r="LHI60" s="137"/>
      <c r="LHJ60" s="137"/>
      <c r="LHK60" s="137"/>
      <c r="LHL60" s="137"/>
      <c r="LHM60" s="137"/>
      <c r="LHN60" s="137"/>
      <c r="LHO60" s="137"/>
      <c r="LHP60" s="137"/>
      <c r="LHQ60" s="137"/>
      <c r="LHR60" s="137"/>
      <c r="LHS60" s="137"/>
      <c r="LHT60" s="137"/>
      <c r="LHU60" s="137"/>
      <c r="LHV60" s="137"/>
      <c r="LHW60" s="137"/>
      <c r="LHX60" s="137"/>
      <c r="LHY60" s="137"/>
      <c r="LHZ60" s="137"/>
      <c r="LIA60" s="137"/>
      <c r="LIB60" s="137"/>
      <c r="LIC60" s="137"/>
      <c r="LID60" s="137"/>
      <c r="LIE60" s="137"/>
      <c r="LIF60" s="137"/>
      <c r="LIG60" s="137"/>
      <c r="LIH60" s="137"/>
      <c r="LII60" s="137"/>
      <c r="LIJ60" s="137"/>
      <c r="LIK60" s="137"/>
      <c r="LIL60" s="137"/>
      <c r="LIM60" s="137"/>
      <c r="LIN60" s="137"/>
      <c r="LIO60" s="137"/>
      <c r="LIP60" s="137"/>
      <c r="LIQ60" s="137"/>
      <c r="LIR60" s="137"/>
      <c r="LIS60" s="137"/>
      <c r="LIT60" s="137"/>
      <c r="LIU60" s="137"/>
      <c r="LIV60" s="137"/>
      <c r="LIW60" s="137"/>
      <c r="LIX60" s="137"/>
      <c r="LIY60" s="137"/>
      <c r="LIZ60" s="137"/>
      <c r="LJA60" s="137"/>
      <c r="LJB60" s="137"/>
      <c r="LJC60" s="137"/>
      <c r="LJD60" s="137"/>
      <c r="LJE60" s="137"/>
      <c r="LJF60" s="137"/>
      <c r="LJG60" s="137"/>
      <c r="LJH60" s="137"/>
      <c r="LJI60" s="137"/>
      <c r="LJJ60" s="137"/>
      <c r="LJK60" s="137"/>
      <c r="LJL60" s="137"/>
      <c r="LJM60" s="137"/>
      <c r="LJN60" s="137"/>
      <c r="LJO60" s="137"/>
      <c r="LJP60" s="137"/>
      <c r="LJQ60" s="137"/>
      <c r="LJR60" s="137"/>
      <c r="LJS60" s="137"/>
      <c r="LJT60" s="137"/>
      <c r="LJU60" s="137"/>
      <c r="LJV60" s="137"/>
      <c r="LJW60" s="137"/>
      <c r="LJX60" s="137"/>
      <c r="LJY60" s="137"/>
      <c r="LJZ60" s="137"/>
      <c r="LKA60" s="137"/>
      <c r="LKB60" s="137"/>
      <c r="LKC60" s="137"/>
      <c r="LKD60" s="137"/>
      <c r="LKE60" s="137"/>
      <c r="LKF60" s="137"/>
      <c r="LKG60" s="137"/>
      <c r="LKH60" s="137"/>
      <c r="LKI60" s="137"/>
      <c r="LKJ60" s="137"/>
      <c r="LKK60" s="137"/>
      <c r="LKL60" s="137"/>
      <c r="LKM60" s="137"/>
      <c r="LKN60" s="137"/>
      <c r="LKO60" s="137"/>
      <c r="LKP60" s="137"/>
      <c r="LKQ60" s="137"/>
      <c r="LKR60" s="137"/>
      <c r="LKS60" s="137"/>
      <c r="LKT60" s="137"/>
      <c r="LKU60" s="137"/>
      <c r="LKV60" s="137"/>
      <c r="LKW60" s="137"/>
      <c r="LKX60" s="137"/>
      <c r="LKY60" s="137"/>
      <c r="LKZ60" s="137"/>
      <c r="LLA60" s="137"/>
      <c r="LLB60" s="137"/>
      <c r="LLC60" s="137"/>
      <c r="LLD60" s="137"/>
      <c r="LLE60" s="137"/>
      <c r="LLF60" s="137"/>
      <c r="LLG60" s="137"/>
      <c r="LLH60" s="137"/>
      <c r="LLI60" s="137"/>
      <c r="LLJ60" s="137"/>
      <c r="LLK60" s="137"/>
      <c r="LLL60" s="137"/>
      <c r="LLM60" s="137"/>
      <c r="LLN60" s="137"/>
      <c r="LLO60" s="137"/>
      <c r="LLP60" s="137"/>
      <c r="LLQ60" s="137"/>
      <c r="LLR60" s="137"/>
      <c r="LLS60" s="137"/>
      <c r="LLT60" s="137"/>
      <c r="LLU60" s="137"/>
      <c r="LLV60" s="137"/>
      <c r="LLW60" s="137"/>
      <c r="LLX60" s="137"/>
      <c r="LLY60" s="137"/>
      <c r="LLZ60" s="137"/>
      <c r="LMA60" s="137"/>
      <c r="LMB60" s="137"/>
      <c r="LMC60" s="137"/>
      <c r="LMD60" s="137"/>
      <c r="LME60" s="137"/>
      <c r="LMF60" s="137"/>
      <c r="LMG60" s="137"/>
      <c r="LMH60" s="137"/>
      <c r="LMI60" s="137"/>
      <c r="LMJ60" s="137"/>
      <c r="LMK60" s="137"/>
      <c r="LML60" s="137"/>
      <c r="LMM60" s="137"/>
      <c r="LMN60" s="137"/>
      <c r="LMO60" s="137"/>
      <c r="LMP60" s="137"/>
      <c r="LMQ60" s="137"/>
      <c r="LMR60" s="137"/>
      <c r="LMS60" s="137"/>
      <c r="LMT60" s="137"/>
      <c r="LMU60" s="137"/>
      <c r="LMV60" s="137"/>
      <c r="LMW60" s="137"/>
      <c r="LMX60" s="137"/>
      <c r="LMY60" s="137"/>
      <c r="LMZ60" s="137"/>
      <c r="LNA60" s="137"/>
      <c r="LNB60" s="137"/>
      <c r="LNC60" s="137"/>
      <c r="LND60" s="137"/>
      <c r="LNE60" s="137"/>
      <c r="LNF60" s="137"/>
      <c r="LNG60" s="137"/>
      <c r="LNH60" s="137"/>
      <c r="LNI60" s="137"/>
      <c r="LNJ60" s="137"/>
      <c r="LNK60" s="137"/>
      <c r="LNL60" s="137"/>
      <c r="LNM60" s="137"/>
      <c r="LNN60" s="137"/>
      <c r="LNO60" s="137"/>
      <c r="LNP60" s="137"/>
      <c r="LNQ60" s="137"/>
      <c r="LNR60" s="137"/>
      <c r="LNS60" s="137"/>
      <c r="LNT60" s="137"/>
      <c r="LNU60" s="137"/>
      <c r="LNV60" s="137"/>
      <c r="LNW60" s="137"/>
      <c r="LNX60" s="137"/>
      <c r="LNY60" s="137"/>
      <c r="LNZ60" s="137"/>
      <c r="LOA60" s="137"/>
      <c r="LOB60" s="137"/>
      <c r="LOC60" s="137"/>
      <c r="LOD60" s="137"/>
      <c r="LOE60" s="137"/>
      <c r="LOF60" s="137"/>
      <c r="LOG60" s="137"/>
      <c r="LOH60" s="137"/>
      <c r="LOI60" s="137"/>
      <c r="LOJ60" s="137"/>
      <c r="LOK60" s="137"/>
      <c r="LOL60" s="137"/>
      <c r="LOM60" s="137"/>
      <c r="LON60" s="137"/>
      <c r="LOO60" s="137"/>
      <c r="LOP60" s="137"/>
      <c r="LOQ60" s="137"/>
      <c r="LOR60" s="137"/>
      <c r="LOS60" s="137"/>
      <c r="LOT60" s="137"/>
      <c r="LOU60" s="137"/>
      <c r="LOV60" s="137"/>
      <c r="LOW60" s="137"/>
      <c r="LOX60" s="137"/>
      <c r="LOY60" s="137"/>
      <c r="LOZ60" s="137"/>
      <c r="LPA60" s="137"/>
      <c r="LPB60" s="137"/>
      <c r="LPC60" s="137"/>
      <c r="LPD60" s="137"/>
      <c r="LPE60" s="137"/>
      <c r="LPF60" s="137"/>
      <c r="LPG60" s="137"/>
      <c r="LPH60" s="137"/>
      <c r="LPI60" s="137"/>
      <c r="LPJ60" s="137"/>
      <c r="LPK60" s="137"/>
      <c r="LPL60" s="137"/>
      <c r="LPM60" s="137"/>
      <c r="LPN60" s="137"/>
      <c r="LPO60" s="137"/>
      <c r="LPP60" s="137"/>
      <c r="LPQ60" s="137"/>
      <c r="LPR60" s="137"/>
      <c r="LPS60" s="137"/>
      <c r="LPT60" s="137"/>
      <c r="LPU60" s="137"/>
      <c r="LPV60" s="137"/>
      <c r="LPW60" s="137"/>
      <c r="LPX60" s="137"/>
      <c r="LPY60" s="137"/>
      <c r="LPZ60" s="137"/>
      <c r="LQA60" s="137"/>
      <c r="LQB60" s="137"/>
      <c r="LQC60" s="137"/>
      <c r="LQD60" s="137"/>
      <c r="LQE60" s="137"/>
      <c r="LQF60" s="137"/>
      <c r="LQG60" s="137"/>
      <c r="LQH60" s="137"/>
      <c r="LQI60" s="137"/>
      <c r="LQJ60" s="137"/>
      <c r="LQK60" s="137"/>
      <c r="LQL60" s="137"/>
      <c r="LQM60" s="137"/>
      <c r="LQN60" s="137"/>
      <c r="LQO60" s="137"/>
      <c r="LQP60" s="137"/>
      <c r="LQQ60" s="137"/>
      <c r="LQR60" s="137"/>
      <c r="LQS60" s="137"/>
      <c r="LQT60" s="137"/>
      <c r="LQU60" s="137"/>
      <c r="LQV60" s="137"/>
      <c r="LQW60" s="137"/>
      <c r="LQX60" s="137"/>
      <c r="LQY60" s="137"/>
      <c r="LQZ60" s="137"/>
      <c r="LRA60" s="137"/>
      <c r="LRB60" s="137"/>
      <c r="LRC60" s="137"/>
      <c r="LRD60" s="137"/>
      <c r="LRE60" s="137"/>
      <c r="LRF60" s="137"/>
      <c r="LRG60" s="137"/>
      <c r="LRH60" s="137"/>
      <c r="LRI60" s="137"/>
      <c r="LRJ60" s="137"/>
      <c r="LRK60" s="137"/>
      <c r="LRL60" s="137"/>
      <c r="LRM60" s="137"/>
      <c r="LRN60" s="137"/>
      <c r="LRO60" s="137"/>
      <c r="LRP60" s="137"/>
      <c r="LRQ60" s="137"/>
      <c r="LRR60" s="137"/>
      <c r="LRS60" s="137"/>
      <c r="LRT60" s="137"/>
      <c r="LRU60" s="137"/>
      <c r="LRV60" s="137"/>
      <c r="LRW60" s="137"/>
      <c r="LRX60" s="137"/>
      <c r="LRY60" s="137"/>
      <c r="LRZ60" s="137"/>
      <c r="LSA60" s="137"/>
      <c r="LSB60" s="137"/>
      <c r="LSC60" s="137"/>
      <c r="LSD60" s="137"/>
      <c r="LSE60" s="137"/>
      <c r="LSF60" s="137"/>
      <c r="LSG60" s="137"/>
      <c r="LSH60" s="137"/>
      <c r="LSI60" s="137"/>
      <c r="LSJ60" s="137"/>
      <c r="LSK60" s="137"/>
      <c r="LSL60" s="137"/>
      <c r="LSM60" s="137"/>
      <c r="LSN60" s="137"/>
      <c r="LSO60" s="137"/>
      <c r="LSP60" s="137"/>
      <c r="LSQ60" s="137"/>
      <c r="LSR60" s="137"/>
      <c r="LSS60" s="137"/>
      <c r="LST60" s="137"/>
      <c r="LSU60" s="137"/>
      <c r="LSV60" s="137"/>
      <c r="LSW60" s="137"/>
      <c r="LSX60" s="137"/>
      <c r="LSY60" s="137"/>
      <c r="LSZ60" s="137"/>
      <c r="LTA60" s="137"/>
      <c r="LTB60" s="137"/>
      <c r="LTC60" s="137"/>
      <c r="LTD60" s="137"/>
      <c r="LTE60" s="137"/>
      <c r="LTF60" s="137"/>
      <c r="LTG60" s="137"/>
      <c r="LTH60" s="137"/>
      <c r="LTI60" s="137"/>
      <c r="LTJ60" s="137"/>
      <c r="LTK60" s="137"/>
      <c r="LTL60" s="137"/>
      <c r="LTM60" s="137"/>
      <c r="LTN60" s="137"/>
      <c r="LTO60" s="137"/>
      <c r="LTP60" s="137"/>
      <c r="LTQ60" s="137"/>
      <c r="LTR60" s="137"/>
      <c r="LTS60" s="137"/>
      <c r="LTT60" s="137"/>
      <c r="LTU60" s="137"/>
      <c r="LTV60" s="137"/>
      <c r="LTW60" s="137"/>
      <c r="LTX60" s="137"/>
      <c r="LTY60" s="137"/>
      <c r="LTZ60" s="137"/>
      <c r="LUA60" s="137"/>
      <c r="LUB60" s="137"/>
      <c r="LUC60" s="137"/>
      <c r="LUD60" s="137"/>
      <c r="LUE60" s="137"/>
      <c r="LUF60" s="137"/>
      <c r="LUG60" s="137"/>
      <c r="LUH60" s="137"/>
      <c r="LUI60" s="137"/>
      <c r="LUJ60" s="137"/>
      <c r="LUK60" s="137"/>
      <c r="LUL60" s="137"/>
      <c r="LUM60" s="137"/>
      <c r="LUN60" s="137"/>
      <c r="LUO60" s="137"/>
      <c r="LUP60" s="137"/>
      <c r="LUQ60" s="137"/>
      <c r="LUR60" s="137"/>
      <c r="LUS60" s="137"/>
      <c r="LUT60" s="137"/>
      <c r="LUU60" s="137"/>
      <c r="LUV60" s="137"/>
      <c r="LUW60" s="137"/>
      <c r="LUX60" s="137"/>
      <c r="LUY60" s="137"/>
      <c r="LUZ60" s="137"/>
      <c r="LVA60" s="137"/>
      <c r="LVB60" s="137"/>
      <c r="LVC60" s="137"/>
      <c r="LVD60" s="137"/>
      <c r="LVE60" s="137"/>
      <c r="LVF60" s="137"/>
      <c r="LVG60" s="137"/>
      <c r="LVH60" s="137"/>
      <c r="LVI60" s="137"/>
      <c r="LVJ60" s="137"/>
      <c r="LVK60" s="137"/>
      <c r="LVL60" s="137"/>
      <c r="LVM60" s="137"/>
      <c r="LVN60" s="137"/>
      <c r="LVO60" s="137"/>
      <c r="LVP60" s="137"/>
      <c r="LVQ60" s="137"/>
      <c r="LVR60" s="137"/>
      <c r="LVS60" s="137"/>
      <c r="LVT60" s="137"/>
      <c r="LVU60" s="137"/>
      <c r="LVV60" s="137"/>
      <c r="LVW60" s="137"/>
      <c r="LVX60" s="137"/>
      <c r="LVY60" s="137"/>
      <c r="LVZ60" s="137"/>
      <c r="LWA60" s="137"/>
      <c r="LWB60" s="137"/>
      <c r="LWC60" s="137"/>
      <c r="LWD60" s="137"/>
      <c r="LWE60" s="137"/>
      <c r="LWF60" s="137"/>
      <c r="LWG60" s="137"/>
      <c r="LWH60" s="137"/>
      <c r="LWI60" s="137"/>
      <c r="LWJ60" s="137"/>
      <c r="LWK60" s="137"/>
      <c r="LWL60" s="137"/>
      <c r="LWM60" s="137"/>
      <c r="LWN60" s="137"/>
      <c r="LWO60" s="137"/>
      <c r="LWP60" s="137"/>
      <c r="LWQ60" s="137"/>
      <c r="LWR60" s="137"/>
      <c r="LWS60" s="137"/>
      <c r="LWT60" s="137"/>
      <c r="LWU60" s="137"/>
      <c r="LWV60" s="137"/>
      <c r="LWW60" s="137"/>
      <c r="LWX60" s="137"/>
      <c r="LWY60" s="137"/>
      <c r="LWZ60" s="137"/>
      <c r="LXA60" s="137"/>
      <c r="LXB60" s="137"/>
      <c r="LXC60" s="137"/>
      <c r="LXD60" s="137"/>
      <c r="LXE60" s="137"/>
      <c r="LXF60" s="137"/>
      <c r="LXG60" s="137"/>
      <c r="LXH60" s="137"/>
      <c r="LXI60" s="137"/>
      <c r="LXJ60" s="137"/>
      <c r="LXK60" s="137"/>
      <c r="LXL60" s="137"/>
      <c r="LXM60" s="137"/>
      <c r="LXN60" s="137"/>
      <c r="LXO60" s="137"/>
      <c r="LXP60" s="137"/>
      <c r="LXQ60" s="137"/>
      <c r="LXR60" s="137"/>
      <c r="LXS60" s="137"/>
      <c r="LXT60" s="137"/>
      <c r="LXU60" s="137"/>
      <c r="LXV60" s="137"/>
      <c r="LXW60" s="137"/>
      <c r="LXX60" s="137"/>
      <c r="LXY60" s="137"/>
      <c r="LXZ60" s="137"/>
      <c r="LYA60" s="137"/>
      <c r="LYB60" s="137"/>
      <c r="LYC60" s="137"/>
      <c r="LYD60" s="137"/>
      <c r="LYE60" s="137"/>
      <c r="LYF60" s="137"/>
      <c r="LYG60" s="137"/>
      <c r="LYH60" s="137"/>
      <c r="LYI60" s="137"/>
      <c r="LYJ60" s="137"/>
      <c r="LYK60" s="137"/>
      <c r="LYL60" s="137"/>
      <c r="LYM60" s="137"/>
      <c r="LYN60" s="137"/>
      <c r="LYO60" s="137"/>
      <c r="LYP60" s="137"/>
      <c r="LYQ60" s="137"/>
      <c r="LYR60" s="137"/>
      <c r="LYS60" s="137"/>
      <c r="LYT60" s="137"/>
      <c r="LYU60" s="137"/>
      <c r="LYV60" s="137"/>
      <c r="LYW60" s="137"/>
      <c r="LYX60" s="137"/>
      <c r="LYY60" s="137"/>
      <c r="LYZ60" s="137"/>
      <c r="LZA60" s="137"/>
      <c r="LZB60" s="137"/>
      <c r="LZC60" s="137"/>
      <c r="LZD60" s="137"/>
      <c r="LZE60" s="137"/>
      <c r="LZF60" s="137"/>
      <c r="LZG60" s="137"/>
      <c r="LZH60" s="137"/>
      <c r="LZI60" s="137"/>
      <c r="LZJ60" s="137"/>
      <c r="LZK60" s="137"/>
      <c r="LZL60" s="137"/>
      <c r="LZM60" s="137"/>
      <c r="LZN60" s="137"/>
      <c r="LZO60" s="137"/>
      <c r="LZP60" s="137"/>
      <c r="LZQ60" s="137"/>
      <c r="LZR60" s="137"/>
      <c r="LZS60" s="137"/>
      <c r="LZT60" s="137"/>
      <c r="LZU60" s="137"/>
      <c r="LZV60" s="137"/>
      <c r="LZW60" s="137"/>
      <c r="LZX60" s="137"/>
      <c r="LZY60" s="137"/>
      <c r="LZZ60" s="137"/>
      <c r="MAA60" s="137"/>
      <c r="MAB60" s="137"/>
      <c r="MAC60" s="137"/>
      <c r="MAD60" s="137"/>
      <c r="MAE60" s="137"/>
      <c r="MAF60" s="137"/>
      <c r="MAG60" s="137"/>
      <c r="MAH60" s="137"/>
      <c r="MAI60" s="137"/>
      <c r="MAJ60" s="137"/>
      <c r="MAK60" s="137"/>
      <c r="MAL60" s="137"/>
      <c r="MAM60" s="137"/>
      <c r="MAN60" s="137"/>
      <c r="MAO60" s="137"/>
      <c r="MAP60" s="137"/>
      <c r="MAQ60" s="137"/>
      <c r="MAR60" s="137"/>
      <c r="MAS60" s="137"/>
      <c r="MAT60" s="137"/>
      <c r="MAU60" s="137"/>
      <c r="MAV60" s="137"/>
      <c r="MAW60" s="137"/>
      <c r="MAX60" s="137"/>
      <c r="MAY60" s="137"/>
      <c r="MAZ60" s="137"/>
      <c r="MBA60" s="137"/>
      <c r="MBB60" s="137"/>
      <c r="MBC60" s="137"/>
      <c r="MBD60" s="137"/>
      <c r="MBE60" s="137"/>
      <c r="MBF60" s="137"/>
      <c r="MBG60" s="137"/>
      <c r="MBH60" s="137"/>
      <c r="MBI60" s="137"/>
      <c r="MBJ60" s="137"/>
      <c r="MBK60" s="137"/>
      <c r="MBL60" s="137"/>
      <c r="MBM60" s="137"/>
      <c r="MBN60" s="137"/>
      <c r="MBO60" s="137"/>
      <c r="MBP60" s="137"/>
      <c r="MBQ60" s="137"/>
      <c r="MBR60" s="137"/>
      <c r="MBS60" s="137"/>
      <c r="MBT60" s="137"/>
      <c r="MBU60" s="137"/>
      <c r="MBV60" s="137"/>
      <c r="MBW60" s="137"/>
      <c r="MBX60" s="137"/>
      <c r="MBY60" s="137"/>
      <c r="MBZ60" s="137"/>
      <c r="MCA60" s="137"/>
      <c r="MCB60" s="137"/>
      <c r="MCC60" s="137"/>
      <c r="MCD60" s="137"/>
      <c r="MCE60" s="137"/>
      <c r="MCF60" s="137"/>
      <c r="MCG60" s="137"/>
      <c r="MCH60" s="137"/>
      <c r="MCI60" s="137"/>
      <c r="MCJ60" s="137"/>
      <c r="MCK60" s="137"/>
      <c r="MCL60" s="137"/>
      <c r="MCM60" s="137"/>
      <c r="MCN60" s="137"/>
      <c r="MCO60" s="137"/>
      <c r="MCP60" s="137"/>
      <c r="MCQ60" s="137"/>
      <c r="MCR60" s="137"/>
      <c r="MCS60" s="137"/>
      <c r="MCT60" s="137"/>
      <c r="MCU60" s="137"/>
      <c r="MCV60" s="137"/>
      <c r="MCW60" s="137"/>
      <c r="MCX60" s="137"/>
      <c r="MCY60" s="137"/>
      <c r="MCZ60" s="137"/>
      <c r="MDA60" s="137"/>
      <c r="MDB60" s="137"/>
      <c r="MDC60" s="137"/>
      <c r="MDD60" s="137"/>
      <c r="MDE60" s="137"/>
      <c r="MDF60" s="137"/>
      <c r="MDG60" s="137"/>
      <c r="MDH60" s="137"/>
      <c r="MDI60" s="137"/>
      <c r="MDJ60" s="137"/>
      <c r="MDK60" s="137"/>
      <c r="MDL60" s="137"/>
      <c r="MDM60" s="137"/>
      <c r="MDN60" s="137"/>
      <c r="MDO60" s="137"/>
      <c r="MDP60" s="137"/>
      <c r="MDQ60" s="137"/>
      <c r="MDR60" s="137"/>
      <c r="MDS60" s="137"/>
      <c r="MDT60" s="137"/>
      <c r="MDU60" s="137"/>
      <c r="MDV60" s="137"/>
      <c r="MDW60" s="137"/>
      <c r="MDX60" s="137"/>
      <c r="MDY60" s="137"/>
      <c r="MDZ60" s="137"/>
      <c r="MEA60" s="137"/>
      <c r="MEB60" s="137"/>
      <c r="MEC60" s="137"/>
      <c r="MED60" s="137"/>
      <c r="MEE60" s="137"/>
      <c r="MEF60" s="137"/>
      <c r="MEG60" s="137"/>
      <c r="MEH60" s="137"/>
      <c r="MEI60" s="137"/>
      <c r="MEJ60" s="137"/>
      <c r="MEK60" s="137"/>
      <c r="MEL60" s="137"/>
      <c r="MEM60" s="137"/>
      <c r="MEN60" s="137"/>
      <c r="MEO60" s="137"/>
      <c r="MEP60" s="137"/>
      <c r="MEQ60" s="137"/>
      <c r="MER60" s="137"/>
      <c r="MES60" s="137"/>
      <c r="MET60" s="137"/>
      <c r="MEU60" s="137"/>
      <c r="MEV60" s="137"/>
      <c r="MEW60" s="137"/>
      <c r="MEX60" s="137"/>
      <c r="MEY60" s="137"/>
      <c r="MEZ60" s="137"/>
      <c r="MFA60" s="137"/>
      <c r="MFB60" s="137"/>
      <c r="MFC60" s="137"/>
      <c r="MFD60" s="137"/>
      <c r="MFE60" s="137"/>
      <c r="MFF60" s="137"/>
      <c r="MFG60" s="137"/>
      <c r="MFH60" s="137"/>
      <c r="MFI60" s="137"/>
      <c r="MFJ60" s="137"/>
      <c r="MFK60" s="137"/>
      <c r="MFL60" s="137"/>
      <c r="MFM60" s="137"/>
      <c r="MFN60" s="137"/>
      <c r="MFO60" s="137"/>
      <c r="MFP60" s="137"/>
      <c r="MFQ60" s="137"/>
      <c r="MFR60" s="137"/>
      <c r="MFS60" s="137"/>
      <c r="MFT60" s="137"/>
      <c r="MFU60" s="137"/>
      <c r="MFV60" s="137"/>
      <c r="MFW60" s="137"/>
      <c r="MFX60" s="137"/>
      <c r="MFY60" s="137"/>
      <c r="MFZ60" s="137"/>
      <c r="MGA60" s="137"/>
      <c r="MGB60" s="137"/>
      <c r="MGC60" s="137"/>
      <c r="MGD60" s="137"/>
      <c r="MGE60" s="137"/>
      <c r="MGF60" s="137"/>
      <c r="MGG60" s="137"/>
      <c r="MGH60" s="137"/>
      <c r="MGI60" s="137"/>
      <c r="MGJ60" s="137"/>
      <c r="MGK60" s="137"/>
      <c r="MGL60" s="137"/>
      <c r="MGM60" s="137"/>
      <c r="MGN60" s="137"/>
      <c r="MGO60" s="137"/>
      <c r="MGP60" s="137"/>
      <c r="MGQ60" s="137"/>
      <c r="MGR60" s="137"/>
      <c r="MGS60" s="137"/>
      <c r="MGT60" s="137"/>
      <c r="MGU60" s="137"/>
      <c r="MGV60" s="137"/>
      <c r="MGW60" s="137"/>
      <c r="MGX60" s="137"/>
      <c r="MGY60" s="137"/>
      <c r="MGZ60" s="137"/>
      <c r="MHA60" s="137"/>
      <c r="MHB60" s="137"/>
      <c r="MHC60" s="137"/>
      <c r="MHD60" s="137"/>
      <c r="MHE60" s="137"/>
      <c r="MHF60" s="137"/>
      <c r="MHG60" s="137"/>
      <c r="MHH60" s="137"/>
      <c r="MHI60" s="137"/>
      <c r="MHJ60" s="137"/>
      <c r="MHK60" s="137"/>
      <c r="MHL60" s="137"/>
      <c r="MHM60" s="137"/>
      <c r="MHN60" s="137"/>
      <c r="MHO60" s="137"/>
      <c r="MHP60" s="137"/>
      <c r="MHQ60" s="137"/>
      <c r="MHR60" s="137"/>
      <c r="MHS60" s="137"/>
      <c r="MHT60" s="137"/>
      <c r="MHU60" s="137"/>
      <c r="MHV60" s="137"/>
      <c r="MHW60" s="137"/>
      <c r="MHX60" s="137"/>
      <c r="MHY60" s="137"/>
      <c r="MHZ60" s="137"/>
      <c r="MIA60" s="137"/>
      <c r="MIB60" s="137"/>
      <c r="MIC60" s="137"/>
      <c r="MID60" s="137"/>
      <c r="MIE60" s="137"/>
      <c r="MIF60" s="137"/>
      <c r="MIG60" s="137"/>
      <c r="MIH60" s="137"/>
      <c r="MII60" s="137"/>
      <c r="MIJ60" s="137"/>
      <c r="MIK60" s="137"/>
      <c r="MIL60" s="137"/>
      <c r="MIM60" s="137"/>
      <c r="MIN60" s="137"/>
      <c r="MIO60" s="137"/>
      <c r="MIP60" s="137"/>
      <c r="MIQ60" s="137"/>
      <c r="MIR60" s="137"/>
      <c r="MIS60" s="137"/>
      <c r="MIT60" s="137"/>
      <c r="MIU60" s="137"/>
      <c r="MIV60" s="137"/>
      <c r="MIW60" s="137"/>
      <c r="MIX60" s="137"/>
      <c r="MIY60" s="137"/>
      <c r="MIZ60" s="137"/>
      <c r="MJA60" s="137"/>
      <c r="MJB60" s="137"/>
      <c r="MJC60" s="137"/>
      <c r="MJD60" s="137"/>
      <c r="MJE60" s="137"/>
      <c r="MJF60" s="137"/>
      <c r="MJG60" s="137"/>
      <c r="MJH60" s="137"/>
      <c r="MJI60" s="137"/>
      <c r="MJJ60" s="137"/>
      <c r="MJK60" s="137"/>
      <c r="MJL60" s="137"/>
      <c r="MJM60" s="137"/>
      <c r="MJN60" s="137"/>
      <c r="MJO60" s="137"/>
      <c r="MJP60" s="137"/>
      <c r="MJQ60" s="137"/>
      <c r="MJR60" s="137"/>
      <c r="MJS60" s="137"/>
      <c r="MJT60" s="137"/>
      <c r="MJU60" s="137"/>
      <c r="MJV60" s="137"/>
      <c r="MJW60" s="137"/>
      <c r="MJX60" s="137"/>
      <c r="MJY60" s="137"/>
      <c r="MJZ60" s="137"/>
      <c r="MKA60" s="137"/>
      <c r="MKB60" s="137"/>
      <c r="MKC60" s="137"/>
      <c r="MKD60" s="137"/>
      <c r="MKE60" s="137"/>
      <c r="MKF60" s="137"/>
      <c r="MKG60" s="137"/>
      <c r="MKH60" s="137"/>
      <c r="MKI60" s="137"/>
      <c r="MKJ60" s="137"/>
      <c r="MKK60" s="137"/>
      <c r="MKL60" s="137"/>
      <c r="MKM60" s="137"/>
      <c r="MKN60" s="137"/>
      <c r="MKO60" s="137"/>
      <c r="MKP60" s="137"/>
      <c r="MKQ60" s="137"/>
      <c r="MKR60" s="137"/>
      <c r="MKS60" s="137"/>
      <c r="MKT60" s="137"/>
      <c r="MKU60" s="137"/>
      <c r="MKV60" s="137"/>
      <c r="MKW60" s="137"/>
      <c r="MKX60" s="137"/>
      <c r="MKY60" s="137"/>
      <c r="MKZ60" s="137"/>
      <c r="MLA60" s="137"/>
      <c r="MLB60" s="137"/>
      <c r="MLC60" s="137"/>
      <c r="MLD60" s="137"/>
      <c r="MLE60" s="137"/>
      <c r="MLF60" s="137"/>
      <c r="MLG60" s="137"/>
      <c r="MLH60" s="137"/>
      <c r="MLI60" s="137"/>
      <c r="MLJ60" s="137"/>
      <c r="MLK60" s="137"/>
      <c r="MLL60" s="137"/>
      <c r="MLM60" s="137"/>
      <c r="MLN60" s="137"/>
      <c r="MLO60" s="137"/>
      <c r="MLP60" s="137"/>
      <c r="MLQ60" s="137"/>
      <c r="MLR60" s="137"/>
      <c r="MLS60" s="137"/>
      <c r="MLT60" s="137"/>
      <c r="MLU60" s="137"/>
      <c r="MLV60" s="137"/>
      <c r="MLW60" s="137"/>
      <c r="MLX60" s="137"/>
      <c r="MLY60" s="137"/>
      <c r="MLZ60" s="137"/>
      <c r="MMA60" s="137"/>
      <c r="MMB60" s="137"/>
      <c r="MMC60" s="137"/>
      <c r="MMD60" s="137"/>
      <c r="MME60" s="137"/>
      <c r="MMF60" s="137"/>
      <c r="MMG60" s="137"/>
      <c r="MMH60" s="137"/>
      <c r="MMI60" s="137"/>
      <c r="MMJ60" s="137"/>
      <c r="MMK60" s="137"/>
      <c r="MML60" s="137"/>
      <c r="MMM60" s="137"/>
      <c r="MMN60" s="137"/>
      <c r="MMO60" s="137"/>
      <c r="MMP60" s="137"/>
      <c r="MMQ60" s="137"/>
      <c r="MMR60" s="137"/>
      <c r="MMS60" s="137"/>
      <c r="MMT60" s="137"/>
      <c r="MMU60" s="137"/>
      <c r="MMV60" s="137"/>
      <c r="MMW60" s="137"/>
      <c r="MMX60" s="137"/>
      <c r="MMY60" s="137"/>
      <c r="MMZ60" s="137"/>
      <c r="MNA60" s="137"/>
      <c r="MNB60" s="137"/>
      <c r="MNC60" s="137"/>
      <c r="MND60" s="137"/>
      <c r="MNE60" s="137"/>
      <c r="MNF60" s="137"/>
      <c r="MNG60" s="137"/>
      <c r="MNH60" s="137"/>
      <c r="MNI60" s="137"/>
      <c r="MNJ60" s="137"/>
      <c r="MNK60" s="137"/>
      <c r="MNL60" s="137"/>
      <c r="MNM60" s="137"/>
      <c r="MNN60" s="137"/>
      <c r="MNO60" s="137"/>
      <c r="MNP60" s="137"/>
      <c r="MNQ60" s="137"/>
      <c r="MNR60" s="137"/>
      <c r="MNS60" s="137"/>
      <c r="MNT60" s="137"/>
      <c r="MNU60" s="137"/>
      <c r="MNV60" s="137"/>
      <c r="MNW60" s="137"/>
      <c r="MNX60" s="137"/>
      <c r="MNY60" s="137"/>
      <c r="MNZ60" s="137"/>
      <c r="MOA60" s="137"/>
      <c r="MOB60" s="137"/>
      <c r="MOC60" s="137"/>
      <c r="MOD60" s="137"/>
      <c r="MOE60" s="137"/>
      <c r="MOF60" s="137"/>
      <c r="MOG60" s="137"/>
      <c r="MOH60" s="137"/>
      <c r="MOI60" s="137"/>
      <c r="MOJ60" s="137"/>
      <c r="MOK60" s="137"/>
      <c r="MOL60" s="137"/>
      <c r="MOM60" s="137"/>
      <c r="MON60" s="137"/>
      <c r="MOO60" s="137"/>
      <c r="MOP60" s="137"/>
      <c r="MOQ60" s="137"/>
      <c r="MOR60" s="137"/>
      <c r="MOS60" s="137"/>
      <c r="MOT60" s="137"/>
      <c r="MOU60" s="137"/>
      <c r="MOV60" s="137"/>
      <c r="MOW60" s="137"/>
      <c r="MOX60" s="137"/>
      <c r="MOY60" s="137"/>
      <c r="MOZ60" s="137"/>
      <c r="MPA60" s="137"/>
      <c r="MPB60" s="137"/>
      <c r="MPC60" s="137"/>
      <c r="MPD60" s="137"/>
      <c r="MPE60" s="137"/>
      <c r="MPF60" s="137"/>
      <c r="MPG60" s="137"/>
      <c r="MPH60" s="137"/>
      <c r="MPI60" s="137"/>
      <c r="MPJ60" s="137"/>
      <c r="MPK60" s="137"/>
      <c r="MPL60" s="137"/>
      <c r="MPM60" s="137"/>
      <c r="MPN60" s="137"/>
      <c r="MPO60" s="137"/>
      <c r="MPP60" s="137"/>
      <c r="MPQ60" s="137"/>
      <c r="MPR60" s="137"/>
      <c r="MPS60" s="137"/>
      <c r="MPT60" s="137"/>
      <c r="MPU60" s="137"/>
      <c r="MPV60" s="137"/>
      <c r="MPW60" s="137"/>
      <c r="MPX60" s="137"/>
      <c r="MPY60" s="137"/>
      <c r="MPZ60" s="137"/>
      <c r="MQA60" s="137"/>
      <c r="MQB60" s="137"/>
      <c r="MQC60" s="137"/>
      <c r="MQD60" s="137"/>
      <c r="MQE60" s="137"/>
      <c r="MQF60" s="137"/>
      <c r="MQG60" s="137"/>
      <c r="MQH60" s="137"/>
      <c r="MQI60" s="137"/>
      <c r="MQJ60" s="137"/>
      <c r="MQK60" s="137"/>
      <c r="MQL60" s="137"/>
      <c r="MQM60" s="137"/>
      <c r="MQN60" s="137"/>
      <c r="MQO60" s="137"/>
      <c r="MQP60" s="137"/>
      <c r="MQQ60" s="137"/>
      <c r="MQR60" s="137"/>
      <c r="MQS60" s="137"/>
      <c r="MQT60" s="137"/>
      <c r="MQU60" s="137"/>
      <c r="MQV60" s="137"/>
      <c r="MQW60" s="137"/>
      <c r="MQX60" s="137"/>
      <c r="MQY60" s="137"/>
      <c r="MQZ60" s="137"/>
      <c r="MRA60" s="137"/>
      <c r="MRB60" s="137"/>
      <c r="MRC60" s="137"/>
      <c r="MRD60" s="137"/>
      <c r="MRE60" s="137"/>
      <c r="MRF60" s="137"/>
      <c r="MRG60" s="137"/>
      <c r="MRH60" s="137"/>
      <c r="MRI60" s="137"/>
      <c r="MRJ60" s="137"/>
      <c r="MRK60" s="137"/>
      <c r="MRL60" s="137"/>
      <c r="MRM60" s="137"/>
      <c r="MRN60" s="137"/>
      <c r="MRO60" s="137"/>
      <c r="MRP60" s="137"/>
      <c r="MRQ60" s="137"/>
      <c r="MRR60" s="137"/>
      <c r="MRS60" s="137"/>
      <c r="MRT60" s="137"/>
      <c r="MRU60" s="137"/>
      <c r="MRV60" s="137"/>
      <c r="MRW60" s="137"/>
      <c r="MRX60" s="137"/>
      <c r="MRY60" s="137"/>
      <c r="MRZ60" s="137"/>
      <c r="MSA60" s="137"/>
      <c r="MSB60" s="137"/>
      <c r="MSC60" s="137"/>
      <c r="MSD60" s="137"/>
      <c r="MSE60" s="137"/>
      <c r="MSF60" s="137"/>
      <c r="MSG60" s="137"/>
      <c r="MSH60" s="137"/>
      <c r="MSI60" s="137"/>
      <c r="MSJ60" s="137"/>
      <c r="MSK60" s="137"/>
      <c r="MSL60" s="137"/>
      <c r="MSM60" s="137"/>
      <c r="MSN60" s="137"/>
      <c r="MSO60" s="137"/>
      <c r="MSP60" s="137"/>
      <c r="MSQ60" s="137"/>
      <c r="MSR60" s="137"/>
      <c r="MSS60" s="137"/>
      <c r="MST60" s="137"/>
      <c r="MSU60" s="137"/>
      <c r="MSV60" s="137"/>
      <c r="MSW60" s="137"/>
      <c r="MSX60" s="137"/>
      <c r="MSY60" s="137"/>
      <c r="MSZ60" s="137"/>
      <c r="MTA60" s="137"/>
      <c r="MTB60" s="137"/>
      <c r="MTC60" s="137"/>
      <c r="MTD60" s="137"/>
      <c r="MTE60" s="137"/>
      <c r="MTF60" s="137"/>
      <c r="MTG60" s="137"/>
      <c r="MTH60" s="137"/>
      <c r="MTI60" s="137"/>
      <c r="MTJ60" s="137"/>
      <c r="MTK60" s="137"/>
      <c r="MTL60" s="137"/>
      <c r="MTM60" s="137"/>
      <c r="MTN60" s="137"/>
      <c r="MTO60" s="137"/>
      <c r="MTP60" s="137"/>
      <c r="MTQ60" s="137"/>
      <c r="MTR60" s="137"/>
      <c r="MTS60" s="137"/>
      <c r="MTT60" s="137"/>
      <c r="MTU60" s="137"/>
      <c r="MTV60" s="137"/>
      <c r="MTW60" s="137"/>
      <c r="MTX60" s="137"/>
      <c r="MTY60" s="137"/>
      <c r="MTZ60" s="137"/>
      <c r="MUA60" s="137"/>
      <c r="MUB60" s="137"/>
      <c r="MUC60" s="137"/>
      <c r="MUD60" s="137"/>
      <c r="MUE60" s="137"/>
      <c r="MUF60" s="137"/>
      <c r="MUG60" s="137"/>
      <c r="MUH60" s="137"/>
      <c r="MUI60" s="137"/>
      <c r="MUJ60" s="137"/>
      <c r="MUK60" s="137"/>
      <c r="MUL60" s="137"/>
      <c r="MUM60" s="137"/>
      <c r="MUN60" s="137"/>
      <c r="MUO60" s="137"/>
      <c r="MUP60" s="137"/>
      <c r="MUQ60" s="137"/>
      <c r="MUR60" s="137"/>
      <c r="MUS60" s="137"/>
      <c r="MUT60" s="137"/>
      <c r="MUU60" s="137"/>
      <c r="MUV60" s="137"/>
      <c r="MUW60" s="137"/>
      <c r="MUX60" s="137"/>
      <c r="MUY60" s="137"/>
      <c r="MUZ60" s="137"/>
      <c r="MVA60" s="137"/>
      <c r="MVB60" s="137"/>
      <c r="MVC60" s="137"/>
      <c r="MVD60" s="137"/>
      <c r="MVE60" s="137"/>
      <c r="MVF60" s="137"/>
      <c r="MVG60" s="137"/>
      <c r="MVH60" s="137"/>
      <c r="MVI60" s="137"/>
      <c r="MVJ60" s="137"/>
      <c r="MVK60" s="137"/>
      <c r="MVL60" s="137"/>
      <c r="MVM60" s="137"/>
      <c r="MVN60" s="137"/>
      <c r="MVO60" s="137"/>
      <c r="MVP60" s="137"/>
      <c r="MVQ60" s="137"/>
      <c r="MVR60" s="137"/>
      <c r="MVS60" s="137"/>
      <c r="MVT60" s="137"/>
      <c r="MVU60" s="137"/>
      <c r="MVV60" s="137"/>
      <c r="MVW60" s="137"/>
      <c r="MVX60" s="137"/>
      <c r="MVY60" s="137"/>
      <c r="MVZ60" s="137"/>
      <c r="MWA60" s="137"/>
      <c r="MWB60" s="137"/>
      <c r="MWC60" s="137"/>
      <c r="MWD60" s="137"/>
      <c r="MWE60" s="137"/>
      <c r="MWF60" s="137"/>
      <c r="MWG60" s="137"/>
      <c r="MWH60" s="137"/>
      <c r="MWI60" s="137"/>
      <c r="MWJ60" s="137"/>
      <c r="MWK60" s="137"/>
      <c r="MWL60" s="137"/>
      <c r="MWM60" s="137"/>
      <c r="MWN60" s="137"/>
      <c r="MWO60" s="137"/>
      <c r="MWP60" s="137"/>
      <c r="MWQ60" s="137"/>
      <c r="MWR60" s="137"/>
      <c r="MWS60" s="137"/>
      <c r="MWT60" s="137"/>
      <c r="MWU60" s="137"/>
      <c r="MWV60" s="137"/>
      <c r="MWW60" s="137"/>
      <c r="MWX60" s="137"/>
      <c r="MWY60" s="137"/>
      <c r="MWZ60" s="137"/>
      <c r="MXA60" s="137"/>
      <c r="MXB60" s="137"/>
      <c r="MXC60" s="137"/>
      <c r="MXD60" s="137"/>
      <c r="MXE60" s="137"/>
      <c r="MXF60" s="137"/>
      <c r="MXG60" s="137"/>
      <c r="MXH60" s="137"/>
      <c r="MXI60" s="137"/>
      <c r="MXJ60" s="137"/>
      <c r="MXK60" s="137"/>
      <c r="MXL60" s="137"/>
      <c r="MXM60" s="137"/>
      <c r="MXN60" s="137"/>
      <c r="MXO60" s="137"/>
      <c r="MXP60" s="137"/>
      <c r="MXQ60" s="137"/>
      <c r="MXR60" s="137"/>
      <c r="MXS60" s="137"/>
      <c r="MXT60" s="137"/>
      <c r="MXU60" s="137"/>
      <c r="MXV60" s="137"/>
      <c r="MXW60" s="137"/>
      <c r="MXX60" s="137"/>
      <c r="MXY60" s="137"/>
      <c r="MXZ60" s="137"/>
      <c r="MYA60" s="137"/>
      <c r="MYB60" s="137"/>
      <c r="MYC60" s="137"/>
      <c r="MYD60" s="137"/>
      <c r="MYE60" s="137"/>
      <c r="MYF60" s="137"/>
      <c r="MYG60" s="137"/>
      <c r="MYH60" s="137"/>
      <c r="MYI60" s="137"/>
      <c r="MYJ60" s="137"/>
      <c r="MYK60" s="137"/>
      <c r="MYL60" s="137"/>
      <c r="MYM60" s="137"/>
      <c r="MYN60" s="137"/>
      <c r="MYO60" s="137"/>
      <c r="MYP60" s="137"/>
      <c r="MYQ60" s="137"/>
      <c r="MYR60" s="137"/>
      <c r="MYS60" s="137"/>
      <c r="MYT60" s="137"/>
      <c r="MYU60" s="137"/>
      <c r="MYV60" s="137"/>
      <c r="MYW60" s="137"/>
      <c r="MYX60" s="137"/>
      <c r="MYY60" s="137"/>
      <c r="MYZ60" s="137"/>
      <c r="MZA60" s="137"/>
      <c r="MZB60" s="137"/>
      <c r="MZC60" s="137"/>
      <c r="MZD60" s="137"/>
      <c r="MZE60" s="137"/>
      <c r="MZF60" s="137"/>
      <c r="MZG60" s="137"/>
      <c r="MZH60" s="137"/>
      <c r="MZI60" s="137"/>
      <c r="MZJ60" s="137"/>
      <c r="MZK60" s="137"/>
      <c r="MZL60" s="137"/>
      <c r="MZM60" s="137"/>
      <c r="MZN60" s="137"/>
      <c r="MZO60" s="137"/>
      <c r="MZP60" s="137"/>
      <c r="MZQ60" s="137"/>
      <c r="MZR60" s="137"/>
      <c r="MZS60" s="137"/>
      <c r="MZT60" s="137"/>
      <c r="MZU60" s="137"/>
      <c r="MZV60" s="137"/>
      <c r="MZW60" s="137"/>
      <c r="MZX60" s="137"/>
      <c r="MZY60" s="137"/>
      <c r="MZZ60" s="137"/>
      <c r="NAA60" s="137"/>
      <c r="NAB60" s="137"/>
      <c r="NAC60" s="137"/>
      <c r="NAD60" s="137"/>
      <c r="NAE60" s="137"/>
      <c r="NAF60" s="137"/>
      <c r="NAG60" s="137"/>
      <c r="NAH60" s="137"/>
      <c r="NAI60" s="137"/>
      <c r="NAJ60" s="137"/>
      <c r="NAK60" s="137"/>
      <c r="NAL60" s="137"/>
      <c r="NAM60" s="137"/>
      <c r="NAN60" s="137"/>
      <c r="NAO60" s="137"/>
      <c r="NAP60" s="137"/>
      <c r="NAQ60" s="137"/>
      <c r="NAR60" s="137"/>
      <c r="NAS60" s="137"/>
      <c r="NAT60" s="137"/>
      <c r="NAU60" s="137"/>
      <c r="NAV60" s="137"/>
      <c r="NAW60" s="137"/>
      <c r="NAX60" s="137"/>
      <c r="NAY60" s="137"/>
      <c r="NAZ60" s="137"/>
      <c r="NBA60" s="137"/>
      <c r="NBB60" s="137"/>
      <c r="NBC60" s="137"/>
      <c r="NBD60" s="137"/>
      <c r="NBE60" s="137"/>
      <c r="NBF60" s="137"/>
      <c r="NBG60" s="137"/>
      <c r="NBH60" s="137"/>
      <c r="NBI60" s="137"/>
      <c r="NBJ60" s="137"/>
      <c r="NBK60" s="137"/>
      <c r="NBL60" s="137"/>
      <c r="NBM60" s="137"/>
      <c r="NBN60" s="137"/>
      <c r="NBO60" s="137"/>
      <c r="NBP60" s="137"/>
      <c r="NBQ60" s="137"/>
      <c r="NBR60" s="137"/>
      <c r="NBS60" s="137"/>
      <c r="NBT60" s="137"/>
      <c r="NBU60" s="137"/>
      <c r="NBV60" s="137"/>
      <c r="NBW60" s="137"/>
      <c r="NBX60" s="137"/>
      <c r="NBY60" s="137"/>
      <c r="NBZ60" s="137"/>
      <c r="NCA60" s="137"/>
      <c r="NCB60" s="137"/>
      <c r="NCC60" s="137"/>
      <c r="NCD60" s="137"/>
      <c r="NCE60" s="137"/>
      <c r="NCF60" s="137"/>
      <c r="NCG60" s="137"/>
      <c r="NCH60" s="137"/>
      <c r="NCI60" s="137"/>
      <c r="NCJ60" s="137"/>
      <c r="NCK60" s="137"/>
      <c r="NCL60" s="137"/>
      <c r="NCM60" s="137"/>
      <c r="NCN60" s="137"/>
      <c r="NCO60" s="137"/>
      <c r="NCP60" s="137"/>
      <c r="NCQ60" s="137"/>
      <c r="NCR60" s="137"/>
      <c r="NCS60" s="137"/>
      <c r="NCT60" s="137"/>
      <c r="NCU60" s="137"/>
      <c r="NCV60" s="137"/>
      <c r="NCW60" s="137"/>
      <c r="NCX60" s="137"/>
      <c r="NCY60" s="137"/>
      <c r="NCZ60" s="137"/>
      <c r="NDA60" s="137"/>
      <c r="NDB60" s="137"/>
      <c r="NDC60" s="137"/>
      <c r="NDD60" s="137"/>
      <c r="NDE60" s="137"/>
      <c r="NDF60" s="137"/>
      <c r="NDG60" s="137"/>
      <c r="NDH60" s="137"/>
      <c r="NDI60" s="137"/>
      <c r="NDJ60" s="137"/>
      <c r="NDK60" s="137"/>
      <c r="NDL60" s="137"/>
      <c r="NDM60" s="137"/>
      <c r="NDN60" s="137"/>
      <c r="NDO60" s="137"/>
      <c r="NDP60" s="137"/>
      <c r="NDQ60" s="137"/>
      <c r="NDR60" s="137"/>
      <c r="NDS60" s="137"/>
      <c r="NDT60" s="137"/>
      <c r="NDU60" s="137"/>
      <c r="NDV60" s="137"/>
      <c r="NDW60" s="137"/>
      <c r="NDX60" s="137"/>
      <c r="NDY60" s="137"/>
      <c r="NDZ60" s="137"/>
      <c r="NEA60" s="137"/>
      <c r="NEB60" s="137"/>
      <c r="NEC60" s="137"/>
      <c r="NED60" s="137"/>
      <c r="NEE60" s="137"/>
      <c r="NEF60" s="137"/>
      <c r="NEG60" s="137"/>
      <c r="NEH60" s="137"/>
      <c r="NEI60" s="137"/>
      <c r="NEJ60" s="137"/>
      <c r="NEK60" s="137"/>
      <c r="NEL60" s="137"/>
      <c r="NEM60" s="137"/>
      <c r="NEN60" s="137"/>
      <c r="NEO60" s="137"/>
      <c r="NEP60" s="137"/>
      <c r="NEQ60" s="137"/>
      <c r="NER60" s="137"/>
      <c r="NES60" s="137"/>
      <c r="NET60" s="137"/>
      <c r="NEU60" s="137"/>
      <c r="NEV60" s="137"/>
      <c r="NEW60" s="137"/>
      <c r="NEX60" s="137"/>
      <c r="NEY60" s="137"/>
      <c r="NEZ60" s="137"/>
      <c r="NFA60" s="137"/>
      <c r="NFB60" s="137"/>
      <c r="NFC60" s="137"/>
      <c r="NFD60" s="137"/>
      <c r="NFE60" s="137"/>
      <c r="NFF60" s="137"/>
      <c r="NFG60" s="137"/>
      <c r="NFH60" s="137"/>
      <c r="NFI60" s="137"/>
      <c r="NFJ60" s="137"/>
      <c r="NFK60" s="137"/>
      <c r="NFL60" s="137"/>
      <c r="NFM60" s="137"/>
      <c r="NFN60" s="137"/>
      <c r="NFO60" s="137"/>
      <c r="NFP60" s="137"/>
      <c r="NFQ60" s="137"/>
      <c r="NFR60" s="137"/>
      <c r="NFS60" s="137"/>
      <c r="NFT60" s="137"/>
      <c r="NFU60" s="137"/>
      <c r="NFV60" s="137"/>
      <c r="NFW60" s="137"/>
      <c r="NFX60" s="137"/>
      <c r="NFY60" s="137"/>
      <c r="NFZ60" s="137"/>
      <c r="NGA60" s="137"/>
      <c r="NGB60" s="137"/>
      <c r="NGC60" s="137"/>
      <c r="NGD60" s="137"/>
      <c r="NGE60" s="137"/>
      <c r="NGF60" s="137"/>
      <c r="NGG60" s="137"/>
      <c r="NGH60" s="137"/>
      <c r="NGI60" s="137"/>
      <c r="NGJ60" s="137"/>
      <c r="NGK60" s="137"/>
      <c r="NGL60" s="137"/>
      <c r="NGM60" s="137"/>
      <c r="NGN60" s="137"/>
      <c r="NGO60" s="137"/>
      <c r="NGP60" s="137"/>
      <c r="NGQ60" s="137"/>
      <c r="NGR60" s="137"/>
      <c r="NGS60" s="137"/>
      <c r="NGT60" s="137"/>
      <c r="NGU60" s="137"/>
      <c r="NGV60" s="137"/>
      <c r="NGW60" s="137"/>
      <c r="NGX60" s="137"/>
      <c r="NGY60" s="137"/>
      <c r="NGZ60" s="137"/>
      <c r="NHA60" s="137"/>
      <c r="NHB60" s="137"/>
      <c r="NHC60" s="137"/>
      <c r="NHD60" s="137"/>
      <c r="NHE60" s="137"/>
      <c r="NHF60" s="137"/>
      <c r="NHG60" s="137"/>
      <c r="NHH60" s="137"/>
      <c r="NHI60" s="137"/>
      <c r="NHJ60" s="137"/>
      <c r="NHK60" s="137"/>
      <c r="NHL60" s="137"/>
      <c r="NHM60" s="137"/>
      <c r="NHN60" s="137"/>
      <c r="NHO60" s="137"/>
      <c r="NHP60" s="137"/>
      <c r="NHQ60" s="137"/>
      <c r="NHR60" s="137"/>
      <c r="NHS60" s="137"/>
      <c r="NHT60" s="137"/>
      <c r="NHU60" s="137"/>
      <c r="NHV60" s="137"/>
      <c r="NHW60" s="137"/>
      <c r="NHX60" s="137"/>
      <c r="NHY60" s="137"/>
      <c r="NHZ60" s="137"/>
      <c r="NIA60" s="137"/>
      <c r="NIB60" s="137"/>
      <c r="NIC60" s="137"/>
      <c r="NID60" s="137"/>
      <c r="NIE60" s="137"/>
      <c r="NIF60" s="137"/>
      <c r="NIG60" s="137"/>
      <c r="NIH60" s="137"/>
      <c r="NII60" s="137"/>
      <c r="NIJ60" s="137"/>
      <c r="NIK60" s="137"/>
      <c r="NIL60" s="137"/>
      <c r="NIM60" s="137"/>
      <c r="NIN60" s="137"/>
      <c r="NIO60" s="137"/>
      <c r="NIP60" s="137"/>
      <c r="NIQ60" s="137"/>
      <c r="NIR60" s="137"/>
      <c r="NIS60" s="137"/>
      <c r="NIT60" s="137"/>
      <c r="NIU60" s="137"/>
      <c r="NIV60" s="137"/>
      <c r="NIW60" s="137"/>
      <c r="NIX60" s="137"/>
      <c r="NIY60" s="137"/>
      <c r="NIZ60" s="137"/>
      <c r="NJA60" s="137"/>
      <c r="NJB60" s="137"/>
      <c r="NJC60" s="137"/>
      <c r="NJD60" s="137"/>
      <c r="NJE60" s="137"/>
      <c r="NJF60" s="137"/>
      <c r="NJG60" s="137"/>
      <c r="NJH60" s="137"/>
      <c r="NJI60" s="137"/>
      <c r="NJJ60" s="137"/>
      <c r="NJK60" s="137"/>
      <c r="NJL60" s="137"/>
      <c r="NJM60" s="137"/>
      <c r="NJN60" s="137"/>
      <c r="NJO60" s="137"/>
      <c r="NJP60" s="137"/>
      <c r="NJQ60" s="137"/>
      <c r="NJR60" s="137"/>
      <c r="NJS60" s="137"/>
      <c r="NJT60" s="137"/>
      <c r="NJU60" s="137"/>
      <c r="NJV60" s="137"/>
      <c r="NJW60" s="137"/>
      <c r="NJX60" s="137"/>
      <c r="NJY60" s="137"/>
      <c r="NJZ60" s="137"/>
      <c r="NKA60" s="137"/>
      <c r="NKB60" s="137"/>
      <c r="NKC60" s="137"/>
      <c r="NKD60" s="137"/>
      <c r="NKE60" s="137"/>
      <c r="NKF60" s="137"/>
      <c r="NKG60" s="137"/>
      <c r="NKH60" s="137"/>
      <c r="NKI60" s="137"/>
      <c r="NKJ60" s="137"/>
      <c r="NKK60" s="137"/>
      <c r="NKL60" s="137"/>
      <c r="NKM60" s="137"/>
      <c r="NKN60" s="137"/>
      <c r="NKO60" s="137"/>
      <c r="NKP60" s="137"/>
      <c r="NKQ60" s="137"/>
      <c r="NKR60" s="137"/>
      <c r="NKS60" s="137"/>
      <c r="NKT60" s="137"/>
      <c r="NKU60" s="137"/>
      <c r="NKV60" s="137"/>
      <c r="NKW60" s="137"/>
      <c r="NKX60" s="137"/>
      <c r="NKY60" s="137"/>
      <c r="NKZ60" s="137"/>
      <c r="NLA60" s="137"/>
      <c r="NLB60" s="137"/>
      <c r="NLC60" s="137"/>
      <c r="NLD60" s="137"/>
      <c r="NLE60" s="137"/>
      <c r="NLF60" s="137"/>
      <c r="NLG60" s="137"/>
      <c r="NLH60" s="137"/>
      <c r="NLI60" s="137"/>
      <c r="NLJ60" s="137"/>
      <c r="NLK60" s="137"/>
      <c r="NLL60" s="137"/>
      <c r="NLM60" s="137"/>
      <c r="NLN60" s="137"/>
      <c r="NLO60" s="137"/>
      <c r="NLP60" s="137"/>
      <c r="NLQ60" s="137"/>
      <c r="NLR60" s="137"/>
      <c r="NLS60" s="137"/>
      <c r="NLT60" s="137"/>
      <c r="NLU60" s="137"/>
      <c r="NLV60" s="137"/>
      <c r="NLW60" s="137"/>
      <c r="NLX60" s="137"/>
      <c r="NLY60" s="137"/>
      <c r="NLZ60" s="137"/>
      <c r="NMA60" s="137"/>
      <c r="NMB60" s="137"/>
      <c r="NMC60" s="137"/>
      <c r="NMD60" s="137"/>
      <c r="NME60" s="137"/>
      <c r="NMF60" s="137"/>
      <c r="NMG60" s="137"/>
      <c r="NMH60" s="137"/>
      <c r="NMI60" s="137"/>
      <c r="NMJ60" s="137"/>
      <c r="NMK60" s="137"/>
      <c r="NML60" s="137"/>
      <c r="NMM60" s="137"/>
      <c r="NMN60" s="137"/>
      <c r="NMO60" s="137"/>
      <c r="NMP60" s="137"/>
      <c r="NMQ60" s="137"/>
      <c r="NMR60" s="137"/>
      <c r="NMS60" s="137"/>
      <c r="NMT60" s="137"/>
      <c r="NMU60" s="137"/>
      <c r="NMV60" s="137"/>
      <c r="NMW60" s="137"/>
      <c r="NMX60" s="137"/>
      <c r="NMY60" s="137"/>
      <c r="NMZ60" s="137"/>
      <c r="NNA60" s="137"/>
      <c r="NNB60" s="137"/>
      <c r="NNC60" s="137"/>
      <c r="NND60" s="137"/>
      <c r="NNE60" s="137"/>
      <c r="NNF60" s="137"/>
      <c r="NNG60" s="137"/>
      <c r="NNH60" s="137"/>
      <c r="NNI60" s="137"/>
      <c r="NNJ60" s="137"/>
      <c r="NNK60" s="137"/>
      <c r="NNL60" s="137"/>
      <c r="NNM60" s="137"/>
      <c r="NNN60" s="137"/>
      <c r="NNO60" s="137"/>
      <c r="NNP60" s="137"/>
      <c r="NNQ60" s="137"/>
      <c r="NNR60" s="137"/>
      <c r="NNS60" s="137"/>
      <c r="NNT60" s="137"/>
      <c r="NNU60" s="137"/>
      <c r="NNV60" s="137"/>
      <c r="NNW60" s="137"/>
      <c r="NNX60" s="137"/>
      <c r="NNY60" s="137"/>
      <c r="NNZ60" s="137"/>
      <c r="NOA60" s="137"/>
      <c r="NOB60" s="137"/>
      <c r="NOC60" s="137"/>
      <c r="NOD60" s="137"/>
      <c r="NOE60" s="137"/>
      <c r="NOF60" s="137"/>
      <c r="NOG60" s="137"/>
      <c r="NOH60" s="137"/>
      <c r="NOI60" s="137"/>
      <c r="NOJ60" s="137"/>
      <c r="NOK60" s="137"/>
      <c r="NOL60" s="137"/>
      <c r="NOM60" s="137"/>
      <c r="NON60" s="137"/>
      <c r="NOO60" s="137"/>
      <c r="NOP60" s="137"/>
      <c r="NOQ60" s="137"/>
      <c r="NOR60" s="137"/>
      <c r="NOS60" s="137"/>
      <c r="NOT60" s="137"/>
      <c r="NOU60" s="137"/>
      <c r="NOV60" s="137"/>
      <c r="NOW60" s="137"/>
      <c r="NOX60" s="137"/>
      <c r="NOY60" s="137"/>
      <c r="NOZ60" s="137"/>
      <c r="NPA60" s="137"/>
      <c r="NPB60" s="137"/>
      <c r="NPC60" s="137"/>
      <c r="NPD60" s="137"/>
      <c r="NPE60" s="137"/>
      <c r="NPF60" s="137"/>
      <c r="NPG60" s="137"/>
      <c r="NPH60" s="137"/>
      <c r="NPI60" s="137"/>
      <c r="NPJ60" s="137"/>
      <c r="NPK60" s="137"/>
      <c r="NPL60" s="137"/>
      <c r="NPM60" s="137"/>
      <c r="NPN60" s="137"/>
      <c r="NPO60" s="137"/>
      <c r="NPP60" s="137"/>
      <c r="NPQ60" s="137"/>
      <c r="NPR60" s="137"/>
      <c r="NPS60" s="137"/>
      <c r="NPT60" s="137"/>
      <c r="NPU60" s="137"/>
      <c r="NPV60" s="137"/>
      <c r="NPW60" s="137"/>
      <c r="NPX60" s="137"/>
      <c r="NPY60" s="137"/>
      <c r="NPZ60" s="137"/>
      <c r="NQA60" s="137"/>
      <c r="NQB60" s="137"/>
      <c r="NQC60" s="137"/>
      <c r="NQD60" s="137"/>
      <c r="NQE60" s="137"/>
      <c r="NQF60" s="137"/>
      <c r="NQG60" s="137"/>
      <c r="NQH60" s="137"/>
      <c r="NQI60" s="137"/>
      <c r="NQJ60" s="137"/>
      <c r="NQK60" s="137"/>
      <c r="NQL60" s="137"/>
      <c r="NQM60" s="137"/>
      <c r="NQN60" s="137"/>
      <c r="NQO60" s="137"/>
      <c r="NQP60" s="137"/>
      <c r="NQQ60" s="137"/>
      <c r="NQR60" s="137"/>
      <c r="NQS60" s="137"/>
      <c r="NQT60" s="137"/>
      <c r="NQU60" s="137"/>
      <c r="NQV60" s="137"/>
      <c r="NQW60" s="137"/>
      <c r="NQX60" s="137"/>
      <c r="NQY60" s="137"/>
      <c r="NQZ60" s="137"/>
      <c r="NRA60" s="137"/>
      <c r="NRB60" s="137"/>
      <c r="NRC60" s="137"/>
      <c r="NRD60" s="137"/>
      <c r="NRE60" s="137"/>
      <c r="NRF60" s="137"/>
      <c r="NRG60" s="137"/>
      <c r="NRH60" s="137"/>
      <c r="NRI60" s="137"/>
      <c r="NRJ60" s="137"/>
      <c r="NRK60" s="137"/>
      <c r="NRL60" s="137"/>
      <c r="NRM60" s="137"/>
      <c r="NRN60" s="137"/>
      <c r="NRO60" s="137"/>
      <c r="NRP60" s="137"/>
      <c r="NRQ60" s="137"/>
      <c r="NRR60" s="137"/>
      <c r="NRS60" s="137"/>
      <c r="NRT60" s="137"/>
      <c r="NRU60" s="137"/>
      <c r="NRV60" s="137"/>
      <c r="NRW60" s="137"/>
      <c r="NRX60" s="137"/>
      <c r="NRY60" s="137"/>
      <c r="NRZ60" s="137"/>
      <c r="NSA60" s="137"/>
      <c r="NSB60" s="137"/>
      <c r="NSC60" s="137"/>
      <c r="NSD60" s="137"/>
      <c r="NSE60" s="137"/>
      <c r="NSF60" s="137"/>
      <c r="NSG60" s="137"/>
      <c r="NSH60" s="137"/>
      <c r="NSI60" s="137"/>
      <c r="NSJ60" s="137"/>
      <c r="NSK60" s="137"/>
      <c r="NSL60" s="137"/>
      <c r="NSM60" s="137"/>
      <c r="NSN60" s="137"/>
      <c r="NSO60" s="137"/>
      <c r="NSP60" s="137"/>
      <c r="NSQ60" s="137"/>
      <c r="NSR60" s="137"/>
      <c r="NSS60" s="137"/>
      <c r="NST60" s="137"/>
      <c r="NSU60" s="137"/>
      <c r="NSV60" s="137"/>
      <c r="NSW60" s="137"/>
      <c r="NSX60" s="137"/>
      <c r="NSY60" s="137"/>
      <c r="NSZ60" s="137"/>
      <c r="NTA60" s="137"/>
      <c r="NTB60" s="137"/>
      <c r="NTC60" s="137"/>
      <c r="NTD60" s="137"/>
      <c r="NTE60" s="137"/>
      <c r="NTF60" s="137"/>
      <c r="NTG60" s="137"/>
      <c r="NTH60" s="137"/>
      <c r="NTI60" s="137"/>
      <c r="NTJ60" s="137"/>
      <c r="NTK60" s="137"/>
      <c r="NTL60" s="137"/>
      <c r="NTM60" s="137"/>
      <c r="NTN60" s="137"/>
      <c r="NTO60" s="137"/>
      <c r="NTP60" s="137"/>
      <c r="NTQ60" s="137"/>
      <c r="NTR60" s="137"/>
      <c r="NTS60" s="137"/>
      <c r="NTT60" s="137"/>
      <c r="NTU60" s="137"/>
      <c r="NTV60" s="137"/>
      <c r="NTW60" s="137"/>
      <c r="NTX60" s="137"/>
      <c r="NTY60" s="137"/>
      <c r="NTZ60" s="137"/>
      <c r="NUA60" s="137"/>
      <c r="NUB60" s="137"/>
      <c r="NUC60" s="137"/>
      <c r="NUD60" s="137"/>
      <c r="NUE60" s="137"/>
      <c r="NUF60" s="137"/>
      <c r="NUG60" s="137"/>
      <c r="NUH60" s="137"/>
      <c r="NUI60" s="137"/>
      <c r="NUJ60" s="137"/>
      <c r="NUK60" s="137"/>
      <c r="NUL60" s="137"/>
      <c r="NUM60" s="137"/>
      <c r="NUN60" s="137"/>
      <c r="NUO60" s="137"/>
      <c r="NUP60" s="137"/>
      <c r="NUQ60" s="137"/>
      <c r="NUR60" s="137"/>
      <c r="NUS60" s="137"/>
      <c r="NUT60" s="137"/>
      <c r="NUU60" s="137"/>
      <c r="NUV60" s="137"/>
      <c r="NUW60" s="137"/>
      <c r="NUX60" s="137"/>
      <c r="NUY60" s="137"/>
      <c r="NUZ60" s="137"/>
      <c r="NVA60" s="137"/>
      <c r="NVB60" s="137"/>
      <c r="NVC60" s="137"/>
      <c r="NVD60" s="137"/>
      <c r="NVE60" s="137"/>
      <c r="NVF60" s="137"/>
      <c r="NVG60" s="137"/>
      <c r="NVH60" s="137"/>
      <c r="NVI60" s="137"/>
      <c r="NVJ60" s="137"/>
      <c r="NVK60" s="137"/>
      <c r="NVL60" s="137"/>
      <c r="NVM60" s="137"/>
      <c r="NVN60" s="137"/>
      <c r="NVO60" s="137"/>
      <c r="NVP60" s="137"/>
      <c r="NVQ60" s="137"/>
      <c r="NVR60" s="137"/>
      <c r="NVS60" s="137"/>
      <c r="NVT60" s="137"/>
      <c r="NVU60" s="137"/>
      <c r="NVV60" s="137"/>
      <c r="NVW60" s="137"/>
      <c r="NVX60" s="137"/>
      <c r="NVY60" s="137"/>
      <c r="NVZ60" s="137"/>
      <c r="NWA60" s="137"/>
      <c r="NWB60" s="137"/>
      <c r="NWC60" s="137"/>
      <c r="NWD60" s="137"/>
      <c r="NWE60" s="137"/>
      <c r="NWF60" s="137"/>
      <c r="NWG60" s="137"/>
      <c r="NWH60" s="137"/>
      <c r="NWI60" s="137"/>
      <c r="NWJ60" s="137"/>
      <c r="NWK60" s="137"/>
      <c r="NWL60" s="137"/>
      <c r="NWM60" s="137"/>
      <c r="NWN60" s="137"/>
      <c r="NWO60" s="137"/>
      <c r="NWP60" s="137"/>
      <c r="NWQ60" s="137"/>
      <c r="NWR60" s="137"/>
      <c r="NWS60" s="137"/>
      <c r="NWT60" s="137"/>
      <c r="NWU60" s="137"/>
      <c r="NWV60" s="137"/>
      <c r="NWW60" s="137"/>
      <c r="NWX60" s="137"/>
      <c r="NWY60" s="137"/>
      <c r="NWZ60" s="137"/>
      <c r="NXA60" s="137"/>
      <c r="NXB60" s="137"/>
      <c r="NXC60" s="137"/>
      <c r="NXD60" s="137"/>
      <c r="NXE60" s="137"/>
      <c r="NXF60" s="137"/>
      <c r="NXG60" s="137"/>
      <c r="NXH60" s="137"/>
      <c r="NXI60" s="137"/>
      <c r="NXJ60" s="137"/>
      <c r="NXK60" s="137"/>
      <c r="NXL60" s="137"/>
      <c r="NXM60" s="137"/>
      <c r="NXN60" s="137"/>
      <c r="NXO60" s="137"/>
      <c r="NXP60" s="137"/>
      <c r="NXQ60" s="137"/>
      <c r="NXR60" s="137"/>
      <c r="NXS60" s="137"/>
      <c r="NXT60" s="137"/>
      <c r="NXU60" s="137"/>
      <c r="NXV60" s="137"/>
      <c r="NXW60" s="137"/>
      <c r="NXX60" s="137"/>
      <c r="NXY60" s="137"/>
      <c r="NXZ60" s="137"/>
      <c r="NYA60" s="137"/>
      <c r="NYB60" s="137"/>
      <c r="NYC60" s="137"/>
      <c r="NYD60" s="137"/>
      <c r="NYE60" s="137"/>
      <c r="NYF60" s="137"/>
      <c r="NYG60" s="137"/>
      <c r="NYH60" s="137"/>
      <c r="NYI60" s="137"/>
      <c r="NYJ60" s="137"/>
      <c r="NYK60" s="137"/>
      <c r="NYL60" s="137"/>
      <c r="NYM60" s="137"/>
      <c r="NYN60" s="137"/>
      <c r="NYO60" s="137"/>
      <c r="NYP60" s="137"/>
      <c r="NYQ60" s="137"/>
      <c r="NYR60" s="137"/>
      <c r="NYS60" s="137"/>
      <c r="NYT60" s="137"/>
      <c r="NYU60" s="137"/>
      <c r="NYV60" s="137"/>
      <c r="NYW60" s="137"/>
      <c r="NYX60" s="137"/>
      <c r="NYY60" s="137"/>
      <c r="NYZ60" s="137"/>
      <c r="NZA60" s="137"/>
      <c r="NZB60" s="137"/>
      <c r="NZC60" s="137"/>
      <c r="NZD60" s="137"/>
      <c r="NZE60" s="137"/>
      <c r="NZF60" s="137"/>
      <c r="NZG60" s="137"/>
      <c r="NZH60" s="137"/>
      <c r="NZI60" s="137"/>
      <c r="NZJ60" s="137"/>
      <c r="NZK60" s="137"/>
      <c r="NZL60" s="137"/>
      <c r="NZM60" s="137"/>
      <c r="NZN60" s="137"/>
      <c r="NZO60" s="137"/>
      <c r="NZP60" s="137"/>
      <c r="NZQ60" s="137"/>
      <c r="NZR60" s="137"/>
      <c r="NZS60" s="137"/>
      <c r="NZT60" s="137"/>
      <c r="NZU60" s="137"/>
      <c r="NZV60" s="137"/>
      <c r="NZW60" s="137"/>
      <c r="NZX60" s="137"/>
      <c r="NZY60" s="137"/>
      <c r="NZZ60" s="137"/>
      <c r="OAA60" s="137"/>
      <c r="OAB60" s="137"/>
      <c r="OAC60" s="137"/>
      <c r="OAD60" s="137"/>
      <c r="OAE60" s="137"/>
      <c r="OAF60" s="137"/>
      <c r="OAG60" s="137"/>
      <c r="OAH60" s="137"/>
      <c r="OAI60" s="137"/>
      <c r="OAJ60" s="137"/>
      <c r="OAK60" s="137"/>
      <c r="OAL60" s="137"/>
      <c r="OAM60" s="137"/>
      <c r="OAN60" s="137"/>
      <c r="OAO60" s="137"/>
      <c r="OAP60" s="137"/>
      <c r="OAQ60" s="137"/>
      <c r="OAR60" s="137"/>
      <c r="OAS60" s="137"/>
      <c r="OAT60" s="137"/>
      <c r="OAU60" s="137"/>
      <c r="OAV60" s="137"/>
      <c r="OAW60" s="137"/>
      <c r="OAX60" s="137"/>
      <c r="OAY60" s="137"/>
      <c r="OAZ60" s="137"/>
      <c r="OBA60" s="137"/>
      <c r="OBB60" s="137"/>
      <c r="OBC60" s="137"/>
      <c r="OBD60" s="137"/>
      <c r="OBE60" s="137"/>
      <c r="OBF60" s="137"/>
      <c r="OBG60" s="137"/>
      <c r="OBH60" s="137"/>
      <c r="OBI60" s="137"/>
      <c r="OBJ60" s="137"/>
      <c r="OBK60" s="137"/>
      <c r="OBL60" s="137"/>
      <c r="OBM60" s="137"/>
      <c r="OBN60" s="137"/>
      <c r="OBO60" s="137"/>
      <c r="OBP60" s="137"/>
      <c r="OBQ60" s="137"/>
      <c r="OBR60" s="137"/>
      <c r="OBS60" s="137"/>
      <c r="OBT60" s="137"/>
      <c r="OBU60" s="137"/>
      <c r="OBV60" s="137"/>
      <c r="OBW60" s="137"/>
      <c r="OBX60" s="137"/>
      <c r="OBY60" s="137"/>
      <c r="OBZ60" s="137"/>
      <c r="OCA60" s="137"/>
      <c r="OCB60" s="137"/>
      <c r="OCC60" s="137"/>
      <c r="OCD60" s="137"/>
      <c r="OCE60" s="137"/>
      <c r="OCF60" s="137"/>
      <c r="OCG60" s="137"/>
      <c r="OCH60" s="137"/>
      <c r="OCI60" s="137"/>
      <c r="OCJ60" s="137"/>
      <c r="OCK60" s="137"/>
      <c r="OCL60" s="137"/>
      <c r="OCM60" s="137"/>
      <c r="OCN60" s="137"/>
      <c r="OCO60" s="137"/>
      <c r="OCP60" s="137"/>
      <c r="OCQ60" s="137"/>
      <c r="OCR60" s="137"/>
      <c r="OCS60" s="137"/>
      <c r="OCT60" s="137"/>
      <c r="OCU60" s="137"/>
      <c r="OCV60" s="137"/>
      <c r="OCW60" s="137"/>
      <c r="OCX60" s="137"/>
      <c r="OCY60" s="137"/>
      <c r="OCZ60" s="137"/>
      <c r="ODA60" s="137"/>
      <c r="ODB60" s="137"/>
      <c r="ODC60" s="137"/>
      <c r="ODD60" s="137"/>
      <c r="ODE60" s="137"/>
      <c r="ODF60" s="137"/>
      <c r="ODG60" s="137"/>
      <c r="ODH60" s="137"/>
      <c r="ODI60" s="137"/>
      <c r="ODJ60" s="137"/>
      <c r="ODK60" s="137"/>
      <c r="ODL60" s="137"/>
      <c r="ODM60" s="137"/>
      <c r="ODN60" s="137"/>
      <c r="ODO60" s="137"/>
      <c r="ODP60" s="137"/>
      <c r="ODQ60" s="137"/>
      <c r="ODR60" s="137"/>
      <c r="ODS60" s="137"/>
      <c r="ODT60" s="137"/>
      <c r="ODU60" s="137"/>
      <c r="ODV60" s="137"/>
      <c r="ODW60" s="137"/>
      <c r="ODX60" s="137"/>
      <c r="ODY60" s="137"/>
      <c r="ODZ60" s="137"/>
      <c r="OEA60" s="137"/>
      <c r="OEB60" s="137"/>
      <c r="OEC60" s="137"/>
      <c r="OED60" s="137"/>
      <c r="OEE60" s="137"/>
      <c r="OEF60" s="137"/>
      <c r="OEG60" s="137"/>
      <c r="OEH60" s="137"/>
      <c r="OEI60" s="137"/>
      <c r="OEJ60" s="137"/>
      <c r="OEK60" s="137"/>
      <c r="OEL60" s="137"/>
      <c r="OEM60" s="137"/>
      <c r="OEN60" s="137"/>
      <c r="OEO60" s="137"/>
      <c r="OEP60" s="137"/>
      <c r="OEQ60" s="137"/>
      <c r="OER60" s="137"/>
      <c r="OES60" s="137"/>
      <c r="OET60" s="137"/>
      <c r="OEU60" s="137"/>
      <c r="OEV60" s="137"/>
      <c r="OEW60" s="137"/>
      <c r="OEX60" s="137"/>
      <c r="OEY60" s="137"/>
      <c r="OEZ60" s="137"/>
      <c r="OFA60" s="137"/>
      <c r="OFB60" s="137"/>
      <c r="OFC60" s="137"/>
      <c r="OFD60" s="137"/>
      <c r="OFE60" s="137"/>
      <c r="OFF60" s="137"/>
      <c r="OFG60" s="137"/>
      <c r="OFH60" s="137"/>
      <c r="OFI60" s="137"/>
      <c r="OFJ60" s="137"/>
      <c r="OFK60" s="137"/>
      <c r="OFL60" s="137"/>
      <c r="OFM60" s="137"/>
      <c r="OFN60" s="137"/>
      <c r="OFO60" s="137"/>
      <c r="OFP60" s="137"/>
      <c r="OFQ60" s="137"/>
      <c r="OFR60" s="137"/>
      <c r="OFS60" s="137"/>
      <c r="OFT60" s="137"/>
      <c r="OFU60" s="137"/>
      <c r="OFV60" s="137"/>
      <c r="OFW60" s="137"/>
      <c r="OFX60" s="137"/>
      <c r="OFY60" s="137"/>
      <c r="OFZ60" s="137"/>
      <c r="OGA60" s="137"/>
      <c r="OGB60" s="137"/>
      <c r="OGC60" s="137"/>
      <c r="OGD60" s="137"/>
      <c r="OGE60" s="137"/>
      <c r="OGF60" s="137"/>
      <c r="OGG60" s="137"/>
      <c r="OGH60" s="137"/>
      <c r="OGI60" s="137"/>
      <c r="OGJ60" s="137"/>
      <c r="OGK60" s="137"/>
      <c r="OGL60" s="137"/>
      <c r="OGM60" s="137"/>
      <c r="OGN60" s="137"/>
      <c r="OGO60" s="137"/>
      <c r="OGP60" s="137"/>
      <c r="OGQ60" s="137"/>
      <c r="OGR60" s="137"/>
      <c r="OGS60" s="137"/>
      <c r="OGT60" s="137"/>
      <c r="OGU60" s="137"/>
      <c r="OGV60" s="137"/>
      <c r="OGW60" s="137"/>
      <c r="OGX60" s="137"/>
      <c r="OGY60" s="137"/>
      <c r="OGZ60" s="137"/>
      <c r="OHA60" s="137"/>
      <c r="OHB60" s="137"/>
      <c r="OHC60" s="137"/>
      <c r="OHD60" s="137"/>
      <c r="OHE60" s="137"/>
      <c r="OHF60" s="137"/>
      <c r="OHG60" s="137"/>
      <c r="OHH60" s="137"/>
      <c r="OHI60" s="137"/>
      <c r="OHJ60" s="137"/>
      <c r="OHK60" s="137"/>
      <c r="OHL60" s="137"/>
      <c r="OHM60" s="137"/>
      <c r="OHN60" s="137"/>
      <c r="OHO60" s="137"/>
      <c r="OHP60" s="137"/>
      <c r="OHQ60" s="137"/>
      <c r="OHR60" s="137"/>
      <c r="OHS60" s="137"/>
      <c r="OHT60" s="137"/>
      <c r="OHU60" s="137"/>
      <c r="OHV60" s="137"/>
      <c r="OHW60" s="137"/>
      <c r="OHX60" s="137"/>
      <c r="OHY60" s="137"/>
      <c r="OHZ60" s="137"/>
      <c r="OIA60" s="137"/>
      <c r="OIB60" s="137"/>
      <c r="OIC60" s="137"/>
      <c r="OID60" s="137"/>
      <c r="OIE60" s="137"/>
      <c r="OIF60" s="137"/>
      <c r="OIG60" s="137"/>
      <c r="OIH60" s="137"/>
      <c r="OII60" s="137"/>
      <c r="OIJ60" s="137"/>
      <c r="OIK60" s="137"/>
      <c r="OIL60" s="137"/>
      <c r="OIM60" s="137"/>
      <c r="OIN60" s="137"/>
      <c r="OIO60" s="137"/>
      <c r="OIP60" s="137"/>
      <c r="OIQ60" s="137"/>
      <c r="OIR60" s="137"/>
      <c r="OIS60" s="137"/>
      <c r="OIT60" s="137"/>
      <c r="OIU60" s="137"/>
      <c r="OIV60" s="137"/>
      <c r="OIW60" s="137"/>
      <c r="OIX60" s="137"/>
      <c r="OIY60" s="137"/>
      <c r="OIZ60" s="137"/>
      <c r="OJA60" s="137"/>
      <c r="OJB60" s="137"/>
      <c r="OJC60" s="137"/>
      <c r="OJD60" s="137"/>
      <c r="OJE60" s="137"/>
      <c r="OJF60" s="137"/>
      <c r="OJG60" s="137"/>
      <c r="OJH60" s="137"/>
      <c r="OJI60" s="137"/>
      <c r="OJJ60" s="137"/>
      <c r="OJK60" s="137"/>
      <c r="OJL60" s="137"/>
      <c r="OJM60" s="137"/>
      <c r="OJN60" s="137"/>
      <c r="OJO60" s="137"/>
      <c r="OJP60" s="137"/>
      <c r="OJQ60" s="137"/>
      <c r="OJR60" s="137"/>
      <c r="OJS60" s="137"/>
      <c r="OJT60" s="137"/>
      <c r="OJU60" s="137"/>
      <c r="OJV60" s="137"/>
      <c r="OJW60" s="137"/>
      <c r="OJX60" s="137"/>
      <c r="OJY60" s="137"/>
      <c r="OJZ60" s="137"/>
      <c r="OKA60" s="137"/>
      <c r="OKB60" s="137"/>
      <c r="OKC60" s="137"/>
      <c r="OKD60" s="137"/>
      <c r="OKE60" s="137"/>
      <c r="OKF60" s="137"/>
      <c r="OKG60" s="137"/>
      <c r="OKH60" s="137"/>
      <c r="OKI60" s="137"/>
      <c r="OKJ60" s="137"/>
      <c r="OKK60" s="137"/>
      <c r="OKL60" s="137"/>
      <c r="OKM60" s="137"/>
      <c r="OKN60" s="137"/>
      <c r="OKO60" s="137"/>
      <c r="OKP60" s="137"/>
      <c r="OKQ60" s="137"/>
      <c r="OKR60" s="137"/>
      <c r="OKS60" s="137"/>
      <c r="OKT60" s="137"/>
      <c r="OKU60" s="137"/>
      <c r="OKV60" s="137"/>
      <c r="OKW60" s="137"/>
      <c r="OKX60" s="137"/>
      <c r="OKY60" s="137"/>
      <c r="OKZ60" s="137"/>
      <c r="OLA60" s="137"/>
      <c r="OLB60" s="137"/>
      <c r="OLC60" s="137"/>
      <c r="OLD60" s="137"/>
      <c r="OLE60" s="137"/>
      <c r="OLF60" s="137"/>
      <c r="OLG60" s="137"/>
      <c r="OLH60" s="137"/>
      <c r="OLI60" s="137"/>
      <c r="OLJ60" s="137"/>
      <c r="OLK60" s="137"/>
      <c r="OLL60" s="137"/>
      <c r="OLM60" s="137"/>
      <c r="OLN60" s="137"/>
      <c r="OLO60" s="137"/>
      <c r="OLP60" s="137"/>
      <c r="OLQ60" s="137"/>
      <c r="OLR60" s="137"/>
      <c r="OLS60" s="137"/>
      <c r="OLT60" s="137"/>
      <c r="OLU60" s="137"/>
      <c r="OLV60" s="137"/>
      <c r="OLW60" s="137"/>
      <c r="OLX60" s="137"/>
      <c r="OLY60" s="137"/>
      <c r="OLZ60" s="137"/>
      <c r="OMA60" s="137"/>
      <c r="OMB60" s="137"/>
      <c r="OMC60" s="137"/>
      <c r="OMD60" s="137"/>
      <c r="OME60" s="137"/>
      <c r="OMF60" s="137"/>
      <c r="OMG60" s="137"/>
      <c r="OMH60" s="137"/>
      <c r="OMI60" s="137"/>
      <c r="OMJ60" s="137"/>
      <c r="OMK60" s="137"/>
      <c r="OML60" s="137"/>
      <c r="OMM60" s="137"/>
      <c r="OMN60" s="137"/>
      <c r="OMO60" s="137"/>
      <c r="OMP60" s="137"/>
      <c r="OMQ60" s="137"/>
      <c r="OMR60" s="137"/>
      <c r="OMS60" s="137"/>
      <c r="OMT60" s="137"/>
      <c r="OMU60" s="137"/>
      <c r="OMV60" s="137"/>
      <c r="OMW60" s="137"/>
      <c r="OMX60" s="137"/>
      <c r="OMY60" s="137"/>
      <c r="OMZ60" s="137"/>
      <c r="ONA60" s="137"/>
      <c r="ONB60" s="137"/>
      <c r="ONC60" s="137"/>
      <c r="OND60" s="137"/>
      <c r="ONE60" s="137"/>
      <c r="ONF60" s="137"/>
      <c r="ONG60" s="137"/>
      <c r="ONH60" s="137"/>
      <c r="ONI60" s="137"/>
      <c r="ONJ60" s="137"/>
      <c r="ONK60" s="137"/>
      <c r="ONL60" s="137"/>
      <c r="ONM60" s="137"/>
      <c r="ONN60" s="137"/>
      <c r="ONO60" s="137"/>
      <c r="ONP60" s="137"/>
      <c r="ONQ60" s="137"/>
      <c r="ONR60" s="137"/>
      <c r="ONS60" s="137"/>
      <c r="ONT60" s="137"/>
      <c r="ONU60" s="137"/>
      <c r="ONV60" s="137"/>
      <c r="ONW60" s="137"/>
      <c r="ONX60" s="137"/>
      <c r="ONY60" s="137"/>
      <c r="ONZ60" s="137"/>
      <c r="OOA60" s="137"/>
      <c r="OOB60" s="137"/>
      <c r="OOC60" s="137"/>
      <c r="OOD60" s="137"/>
      <c r="OOE60" s="137"/>
      <c r="OOF60" s="137"/>
      <c r="OOG60" s="137"/>
      <c r="OOH60" s="137"/>
      <c r="OOI60" s="137"/>
      <c r="OOJ60" s="137"/>
      <c r="OOK60" s="137"/>
      <c r="OOL60" s="137"/>
      <c r="OOM60" s="137"/>
      <c r="OON60" s="137"/>
      <c r="OOO60" s="137"/>
      <c r="OOP60" s="137"/>
      <c r="OOQ60" s="137"/>
      <c r="OOR60" s="137"/>
      <c r="OOS60" s="137"/>
      <c r="OOT60" s="137"/>
      <c r="OOU60" s="137"/>
      <c r="OOV60" s="137"/>
      <c r="OOW60" s="137"/>
      <c r="OOX60" s="137"/>
      <c r="OOY60" s="137"/>
      <c r="OOZ60" s="137"/>
      <c r="OPA60" s="137"/>
      <c r="OPB60" s="137"/>
      <c r="OPC60" s="137"/>
      <c r="OPD60" s="137"/>
      <c r="OPE60" s="137"/>
      <c r="OPF60" s="137"/>
      <c r="OPG60" s="137"/>
      <c r="OPH60" s="137"/>
      <c r="OPI60" s="137"/>
      <c r="OPJ60" s="137"/>
      <c r="OPK60" s="137"/>
      <c r="OPL60" s="137"/>
      <c r="OPM60" s="137"/>
      <c r="OPN60" s="137"/>
      <c r="OPO60" s="137"/>
      <c r="OPP60" s="137"/>
      <c r="OPQ60" s="137"/>
      <c r="OPR60" s="137"/>
      <c r="OPS60" s="137"/>
      <c r="OPT60" s="137"/>
      <c r="OPU60" s="137"/>
      <c r="OPV60" s="137"/>
      <c r="OPW60" s="137"/>
      <c r="OPX60" s="137"/>
      <c r="OPY60" s="137"/>
      <c r="OPZ60" s="137"/>
      <c r="OQA60" s="137"/>
      <c r="OQB60" s="137"/>
      <c r="OQC60" s="137"/>
      <c r="OQD60" s="137"/>
      <c r="OQE60" s="137"/>
      <c r="OQF60" s="137"/>
      <c r="OQG60" s="137"/>
      <c r="OQH60" s="137"/>
      <c r="OQI60" s="137"/>
      <c r="OQJ60" s="137"/>
      <c r="OQK60" s="137"/>
      <c r="OQL60" s="137"/>
      <c r="OQM60" s="137"/>
      <c r="OQN60" s="137"/>
      <c r="OQO60" s="137"/>
      <c r="OQP60" s="137"/>
      <c r="OQQ60" s="137"/>
      <c r="OQR60" s="137"/>
      <c r="OQS60" s="137"/>
      <c r="OQT60" s="137"/>
      <c r="OQU60" s="137"/>
      <c r="OQV60" s="137"/>
      <c r="OQW60" s="137"/>
      <c r="OQX60" s="137"/>
      <c r="OQY60" s="137"/>
      <c r="OQZ60" s="137"/>
      <c r="ORA60" s="137"/>
      <c r="ORB60" s="137"/>
      <c r="ORC60" s="137"/>
      <c r="ORD60" s="137"/>
      <c r="ORE60" s="137"/>
      <c r="ORF60" s="137"/>
      <c r="ORG60" s="137"/>
      <c r="ORH60" s="137"/>
      <c r="ORI60" s="137"/>
      <c r="ORJ60" s="137"/>
      <c r="ORK60" s="137"/>
      <c r="ORL60" s="137"/>
      <c r="ORM60" s="137"/>
      <c r="ORN60" s="137"/>
      <c r="ORO60" s="137"/>
      <c r="ORP60" s="137"/>
      <c r="ORQ60" s="137"/>
      <c r="ORR60" s="137"/>
      <c r="ORS60" s="137"/>
      <c r="ORT60" s="137"/>
      <c r="ORU60" s="137"/>
      <c r="ORV60" s="137"/>
      <c r="ORW60" s="137"/>
      <c r="ORX60" s="137"/>
      <c r="ORY60" s="137"/>
      <c r="ORZ60" s="137"/>
      <c r="OSA60" s="137"/>
      <c r="OSB60" s="137"/>
      <c r="OSC60" s="137"/>
      <c r="OSD60" s="137"/>
      <c r="OSE60" s="137"/>
      <c r="OSF60" s="137"/>
      <c r="OSG60" s="137"/>
      <c r="OSH60" s="137"/>
      <c r="OSI60" s="137"/>
      <c r="OSJ60" s="137"/>
      <c r="OSK60" s="137"/>
      <c r="OSL60" s="137"/>
      <c r="OSM60" s="137"/>
      <c r="OSN60" s="137"/>
      <c r="OSO60" s="137"/>
      <c r="OSP60" s="137"/>
      <c r="OSQ60" s="137"/>
      <c r="OSR60" s="137"/>
      <c r="OSS60" s="137"/>
      <c r="OST60" s="137"/>
      <c r="OSU60" s="137"/>
      <c r="OSV60" s="137"/>
      <c r="OSW60" s="137"/>
      <c r="OSX60" s="137"/>
      <c r="OSY60" s="137"/>
      <c r="OSZ60" s="137"/>
      <c r="OTA60" s="137"/>
      <c r="OTB60" s="137"/>
      <c r="OTC60" s="137"/>
      <c r="OTD60" s="137"/>
      <c r="OTE60" s="137"/>
      <c r="OTF60" s="137"/>
      <c r="OTG60" s="137"/>
      <c r="OTH60" s="137"/>
      <c r="OTI60" s="137"/>
      <c r="OTJ60" s="137"/>
      <c r="OTK60" s="137"/>
      <c r="OTL60" s="137"/>
      <c r="OTM60" s="137"/>
      <c r="OTN60" s="137"/>
      <c r="OTO60" s="137"/>
      <c r="OTP60" s="137"/>
      <c r="OTQ60" s="137"/>
      <c r="OTR60" s="137"/>
      <c r="OTS60" s="137"/>
      <c r="OTT60" s="137"/>
      <c r="OTU60" s="137"/>
      <c r="OTV60" s="137"/>
      <c r="OTW60" s="137"/>
      <c r="OTX60" s="137"/>
      <c r="OTY60" s="137"/>
      <c r="OTZ60" s="137"/>
      <c r="OUA60" s="137"/>
      <c r="OUB60" s="137"/>
      <c r="OUC60" s="137"/>
      <c r="OUD60" s="137"/>
      <c r="OUE60" s="137"/>
      <c r="OUF60" s="137"/>
      <c r="OUG60" s="137"/>
      <c r="OUH60" s="137"/>
      <c r="OUI60" s="137"/>
      <c r="OUJ60" s="137"/>
      <c r="OUK60" s="137"/>
      <c r="OUL60" s="137"/>
      <c r="OUM60" s="137"/>
      <c r="OUN60" s="137"/>
      <c r="OUO60" s="137"/>
      <c r="OUP60" s="137"/>
      <c r="OUQ60" s="137"/>
      <c r="OUR60" s="137"/>
      <c r="OUS60" s="137"/>
      <c r="OUT60" s="137"/>
      <c r="OUU60" s="137"/>
      <c r="OUV60" s="137"/>
      <c r="OUW60" s="137"/>
      <c r="OUX60" s="137"/>
      <c r="OUY60" s="137"/>
      <c r="OUZ60" s="137"/>
      <c r="OVA60" s="137"/>
      <c r="OVB60" s="137"/>
      <c r="OVC60" s="137"/>
      <c r="OVD60" s="137"/>
      <c r="OVE60" s="137"/>
      <c r="OVF60" s="137"/>
      <c r="OVG60" s="137"/>
      <c r="OVH60" s="137"/>
      <c r="OVI60" s="137"/>
      <c r="OVJ60" s="137"/>
      <c r="OVK60" s="137"/>
      <c r="OVL60" s="137"/>
      <c r="OVM60" s="137"/>
      <c r="OVN60" s="137"/>
      <c r="OVO60" s="137"/>
      <c r="OVP60" s="137"/>
      <c r="OVQ60" s="137"/>
      <c r="OVR60" s="137"/>
      <c r="OVS60" s="137"/>
      <c r="OVT60" s="137"/>
      <c r="OVU60" s="137"/>
      <c r="OVV60" s="137"/>
      <c r="OVW60" s="137"/>
      <c r="OVX60" s="137"/>
      <c r="OVY60" s="137"/>
      <c r="OVZ60" s="137"/>
      <c r="OWA60" s="137"/>
      <c r="OWB60" s="137"/>
      <c r="OWC60" s="137"/>
      <c r="OWD60" s="137"/>
      <c r="OWE60" s="137"/>
      <c r="OWF60" s="137"/>
      <c r="OWG60" s="137"/>
      <c r="OWH60" s="137"/>
      <c r="OWI60" s="137"/>
      <c r="OWJ60" s="137"/>
      <c r="OWK60" s="137"/>
      <c r="OWL60" s="137"/>
      <c r="OWM60" s="137"/>
      <c r="OWN60" s="137"/>
      <c r="OWO60" s="137"/>
      <c r="OWP60" s="137"/>
      <c r="OWQ60" s="137"/>
      <c r="OWR60" s="137"/>
      <c r="OWS60" s="137"/>
      <c r="OWT60" s="137"/>
      <c r="OWU60" s="137"/>
      <c r="OWV60" s="137"/>
      <c r="OWW60" s="137"/>
      <c r="OWX60" s="137"/>
      <c r="OWY60" s="137"/>
      <c r="OWZ60" s="137"/>
      <c r="OXA60" s="137"/>
      <c r="OXB60" s="137"/>
      <c r="OXC60" s="137"/>
      <c r="OXD60" s="137"/>
      <c r="OXE60" s="137"/>
      <c r="OXF60" s="137"/>
      <c r="OXG60" s="137"/>
      <c r="OXH60" s="137"/>
      <c r="OXI60" s="137"/>
      <c r="OXJ60" s="137"/>
      <c r="OXK60" s="137"/>
      <c r="OXL60" s="137"/>
      <c r="OXM60" s="137"/>
      <c r="OXN60" s="137"/>
      <c r="OXO60" s="137"/>
      <c r="OXP60" s="137"/>
      <c r="OXQ60" s="137"/>
      <c r="OXR60" s="137"/>
      <c r="OXS60" s="137"/>
      <c r="OXT60" s="137"/>
      <c r="OXU60" s="137"/>
      <c r="OXV60" s="137"/>
      <c r="OXW60" s="137"/>
      <c r="OXX60" s="137"/>
      <c r="OXY60" s="137"/>
      <c r="OXZ60" s="137"/>
      <c r="OYA60" s="137"/>
      <c r="OYB60" s="137"/>
      <c r="OYC60" s="137"/>
      <c r="OYD60" s="137"/>
      <c r="OYE60" s="137"/>
      <c r="OYF60" s="137"/>
      <c r="OYG60" s="137"/>
      <c r="OYH60" s="137"/>
      <c r="OYI60" s="137"/>
      <c r="OYJ60" s="137"/>
      <c r="OYK60" s="137"/>
      <c r="OYL60" s="137"/>
      <c r="OYM60" s="137"/>
      <c r="OYN60" s="137"/>
      <c r="OYO60" s="137"/>
      <c r="OYP60" s="137"/>
      <c r="OYQ60" s="137"/>
      <c r="OYR60" s="137"/>
      <c r="OYS60" s="137"/>
      <c r="OYT60" s="137"/>
      <c r="OYU60" s="137"/>
      <c r="OYV60" s="137"/>
      <c r="OYW60" s="137"/>
      <c r="OYX60" s="137"/>
      <c r="OYY60" s="137"/>
      <c r="OYZ60" s="137"/>
      <c r="OZA60" s="137"/>
      <c r="OZB60" s="137"/>
      <c r="OZC60" s="137"/>
      <c r="OZD60" s="137"/>
      <c r="OZE60" s="137"/>
      <c r="OZF60" s="137"/>
      <c r="OZG60" s="137"/>
      <c r="OZH60" s="137"/>
      <c r="OZI60" s="137"/>
      <c r="OZJ60" s="137"/>
      <c r="OZK60" s="137"/>
      <c r="OZL60" s="137"/>
      <c r="OZM60" s="137"/>
      <c r="OZN60" s="137"/>
      <c r="OZO60" s="137"/>
      <c r="OZP60" s="137"/>
      <c r="OZQ60" s="137"/>
      <c r="OZR60" s="137"/>
      <c r="OZS60" s="137"/>
      <c r="OZT60" s="137"/>
      <c r="OZU60" s="137"/>
      <c r="OZV60" s="137"/>
      <c r="OZW60" s="137"/>
      <c r="OZX60" s="137"/>
      <c r="OZY60" s="137"/>
      <c r="OZZ60" s="137"/>
      <c r="PAA60" s="137"/>
      <c r="PAB60" s="137"/>
      <c r="PAC60" s="137"/>
      <c r="PAD60" s="137"/>
      <c r="PAE60" s="137"/>
      <c r="PAF60" s="137"/>
      <c r="PAG60" s="137"/>
      <c r="PAH60" s="137"/>
      <c r="PAI60" s="137"/>
      <c r="PAJ60" s="137"/>
      <c r="PAK60" s="137"/>
      <c r="PAL60" s="137"/>
      <c r="PAM60" s="137"/>
      <c r="PAN60" s="137"/>
      <c r="PAO60" s="137"/>
      <c r="PAP60" s="137"/>
      <c r="PAQ60" s="137"/>
      <c r="PAR60" s="137"/>
      <c r="PAS60" s="137"/>
      <c r="PAT60" s="137"/>
      <c r="PAU60" s="137"/>
      <c r="PAV60" s="137"/>
      <c r="PAW60" s="137"/>
      <c r="PAX60" s="137"/>
      <c r="PAY60" s="137"/>
      <c r="PAZ60" s="137"/>
      <c r="PBA60" s="137"/>
      <c r="PBB60" s="137"/>
      <c r="PBC60" s="137"/>
      <c r="PBD60" s="137"/>
      <c r="PBE60" s="137"/>
      <c r="PBF60" s="137"/>
      <c r="PBG60" s="137"/>
      <c r="PBH60" s="137"/>
      <c r="PBI60" s="137"/>
      <c r="PBJ60" s="137"/>
      <c r="PBK60" s="137"/>
      <c r="PBL60" s="137"/>
      <c r="PBM60" s="137"/>
      <c r="PBN60" s="137"/>
      <c r="PBO60" s="137"/>
      <c r="PBP60" s="137"/>
      <c r="PBQ60" s="137"/>
      <c r="PBR60" s="137"/>
      <c r="PBS60" s="137"/>
      <c r="PBT60" s="137"/>
      <c r="PBU60" s="137"/>
      <c r="PBV60" s="137"/>
      <c r="PBW60" s="137"/>
      <c r="PBX60" s="137"/>
      <c r="PBY60" s="137"/>
      <c r="PBZ60" s="137"/>
      <c r="PCA60" s="137"/>
      <c r="PCB60" s="137"/>
      <c r="PCC60" s="137"/>
      <c r="PCD60" s="137"/>
      <c r="PCE60" s="137"/>
      <c r="PCF60" s="137"/>
      <c r="PCG60" s="137"/>
      <c r="PCH60" s="137"/>
      <c r="PCI60" s="137"/>
      <c r="PCJ60" s="137"/>
      <c r="PCK60" s="137"/>
      <c r="PCL60" s="137"/>
      <c r="PCM60" s="137"/>
      <c r="PCN60" s="137"/>
      <c r="PCO60" s="137"/>
      <c r="PCP60" s="137"/>
      <c r="PCQ60" s="137"/>
      <c r="PCR60" s="137"/>
      <c r="PCS60" s="137"/>
      <c r="PCT60" s="137"/>
      <c r="PCU60" s="137"/>
      <c r="PCV60" s="137"/>
      <c r="PCW60" s="137"/>
      <c r="PCX60" s="137"/>
      <c r="PCY60" s="137"/>
      <c r="PCZ60" s="137"/>
      <c r="PDA60" s="137"/>
      <c r="PDB60" s="137"/>
      <c r="PDC60" s="137"/>
      <c r="PDD60" s="137"/>
      <c r="PDE60" s="137"/>
      <c r="PDF60" s="137"/>
      <c r="PDG60" s="137"/>
      <c r="PDH60" s="137"/>
      <c r="PDI60" s="137"/>
      <c r="PDJ60" s="137"/>
      <c r="PDK60" s="137"/>
      <c r="PDL60" s="137"/>
      <c r="PDM60" s="137"/>
      <c r="PDN60" s="137"/>
      <c r="PDO60" s="137"/>
      <c r="PDP60" s="137"/>
      <c r="PDQ60" s="137"/>
      <c r="PDR60" s="137"/>
      <c r="PDS60" s="137"/>
      <c r="PDT60" s="137"/>
      <c r="PDU60" s="137"/>
      <c r="PDV60" s="137"/>
      <c r="PDW60" s="137"/>
      <c r="PDX60" s="137"/>
      <c r="PDY60" s="137"/>
      <c r="PDZ60" s="137"/>
      <c r="PEA60" s="137"/>
      <c r="PEB60" s="137"/>
      <c r="PEC60" s="137"/>
      <c r="PED60" s="137"/>
      <c r="PEE60" s="137"/>
      <c r="PEF60" s="137"/>
      <c r="PEG60" s="137"/>
      <c r="PEH60" s="137"/>
      <c r="PEI60" s="137"/>
      <c r="PEJ60" s="137"/>
      <c r="PEK60" s="137"/>
      <c r="PEL60" s="137"/>
      <c r="PEM60" s="137"/>
      <c r="PEN60" s="137"/>
      <c r="PEO60" s="137"/>
      <c r="PEP60" s="137"/>
      <c r="PEQ60" s="137"/>
      <c r="PER60" s="137"/>
      <c r="PES60" s="137"/>
      <c r="PET60" s="137"/>
      <c r="PEU60" s="137"/>
      <c r="PEV60" s="137"/>
      <c r="PEW60" s="137"/>
      <c r="PEX60" s="137"/>
      <c r="PEY60" s="137"/>
      <c r="PEZ60" s="137"/>
      <c r="PFA60" s="137"/>
      <c r="PFB60" s="137"/>
      <c r="PFC60" s="137"/>
      <c r="PFD60" s="137"/>
      <c r="PFE60" s="137"/>
      <c r="PFF60" s="137"/>
      <c r="PFG60" s="137"/>
      <c r="PFH60" s="137"/>
      <c r="PFI60" s="137"/>
      <c r="PFJ60" s="137"/>
      <c r="PFK60" s="137"/>
      <c r="PFL60" s="137"/>
      <c r="PFM60" s="137"/>
      <c r="PFN60" s="137"/>
      <c r="PFO60" s="137"/>
      <c r="PFP60" s="137"/>
      <c r="PFQ60" s="137"/>
      <c r="PFR60" s="137"/>
      <c r="PFS60" s="137"/>
      <c r="PFT60" s="137"/>
      <c r="PFU60" s="137"/>
      <c r="PFV60" s="137"/>
      <c r="PFW60" s="137"/>
      <c r="PFX60" s="137"/>
      <c r="PFY60" s="137"/>
      <c r="PFZ60" s="137"/>
      <c r="PGA60" s="137"/>
      <c r="PGB60" s="137"/>
      <c r="PGC60" s="137"/>
      <c r="PGD60" s="137"/>
      <c r="PGE60" s="137"/>
      <c r="PGF60" s="137"/>
      <c r="PGG60" s="137"/>
      <c r="PGH60" s="137"/>
      <c r="PGI60" s="137"/>
      <c r="PGJ60" s="137"/>
      <c r="PGK60" s="137"/>
      <c r="PGL60" s="137"/>
      <c r="PGM60" s="137"/>
      <c r="PGN60" s="137"/>
      <c r="PGO60" s="137"/>
      <c r="PGP60" s="137"/>
      <c r="PGQ60" s="137"/>
      <c r="PGR60" s="137"/>
      <c r="PGS60" s="137"/>
      <c r="PGT60" s="137"/>
      <c r="PGU60" s="137"/>
      <c r="PGV60" s="137"/>
      <c r="PGW60" s="137"/>
      <c r="PGX60" s="137"/>
      <c r="PGY60" s="137"/>
      <c r="PGZ60" s="137"/>
      <c r="PHA60" s="137"/>
      <c r="PHB60" s="137"/>
      <c r="PHC60" s="137"/>
      <c r="PHD60" s="137"/>
      <c r="PHE60" s="137"/>
      <c r="PHF60" s="137"/>
      <c r="PHG60" s="137"/>
      <c r="PHH60" s="137"/>
      <c r="PHI60" s="137"/>
      <c r="PHJ60" s="137"/>
      <c r="PHK60" s="137"/>
      <c r="PHL60" s="137"/>
      <c r="PHM60" s="137"/>
      <c r="PHN60" s="137"/>
      <c r="PHO60" s="137"/>
      <c r="PHP60" s="137"/>
      <c r="PHQ60" s="137"/>
      <c r="PHR60" s="137"/>
      <c r="PHS60" s="137"/>
      <c r="PHT60" s="137"/>
      <c r="PHU60" s="137"/>
      <c r="PHV60" s="137"/>
      <c r="PHW60" s="137"/>
      <c r="PHX60" s="137"/>
      <c r="PHY60" s="137"/>
      <c r="PHZ60" s="137"/>
      <c r="PIA60" s="137"/>
      <c r="PIB60" s="137"/>
      <c r="PIC60" s="137"/>
      <c r="PID60" s="137"/>
      <c r="PIE60" s="137"/>
      <c r="PIF60" s="137"/>
      <c r="PIG60" s="137"/>
      <c r="PIH60" s="137"/>
      <c r="PII60" s="137"/>
      <c r="PIJ60" s="137"/>
      <c r="PIK60" s="137"/>
      <c r="PIL60" s="137"/>
      <c r="PIM60" s="137"/>
      <c r="PIN60" s="137"/>
      <c r="PIO60" s="137"/>
      <c r="PIP60" s="137"/>
      <c r="PIQ60" s="137"/>
      <c r="PIR60" s="137"/>
      <c r="PIS60" s="137"/>
      <c r="PIT60" s="137"/>
      <c r="PIU60" s="137"/>
      <c r="PIV60" s="137"/>
      <c r="PIW60" s="137"/>
      <c r="PIX60" s="137"/>
      <c r="PIY60" s="137"/>
      <c r="PIZ60" s="137"/>
      <c r="PJA60" s="137"/>
      <c r="PJB60" s="137"/>
      <c r="PJC60" s="137"/>
      <c r="PJD60" s="137"/>
      <c r="PJE60" s="137"/>
      <c r="PJF60" s="137"/>
      <c r="PJG60" s="137"/>
      <c r="PJH60" s="137"/>
      <c r="PJI60" s="137"/>
      <c r="PJJ60" s="137"/>
      <c r="PJK60" s="137"/>
      <c r="PJL60" s="137"/>
      <c r="PJM60" s="137"/>
      <c r="PJN60" s="137"/>
      <c r="PJO60" s="137"/>
      <c r="PJP60" s="137"/>
      <c r="PJQ60" s="137"/>
      <c r="PJR60" s="137"/>
      <c r="PJS60" s="137"/>
      <c r="PJT60" s="137"/>
      <c r="PJU60" s="137"/>
      <c r="PJV60" s="137"/>
      <c r="PJW60" s="137"/>
      <c r="PJX60" s="137"/>
      <c r="PJY60" s="137"/>
      <c r="PJZ60" s="137"/>
      <c r="PKA60" s="137"/>
      <c r="PKB60" s="137"/>
      <c r="PKC60" s="137"/>
      <c r="PKD60" s="137"/>
      <c r="PKE60" s="137"/>
      <c r="PKF60" s="137"/>
      <c r="PKG60" s="137"/>
      <c r="PKH60" s="137"/>
      <c r="PKI60" s="137"/>
      <c r="PKJ60" s="137"/>
      <c r="PKK60" s="137"/>
      <c r="PKL60" s="137"/>
      <c r="PKM60" s="137"/>
      <c r="PKN60" s="137"/>
      <c r="PKO60" s="137"/>
      <c r="PKP60" s="137"/>
      <c r="PKQ60" s="137"/>
      <c r="PKR60" s="137"/>
      <c r="PKS60" s="137"/>
      <c r="PKT60" s="137"/>
      <c r="PKU60" s="137"/>
      <c r="PKV60" s="137"/>
      <c r="PKW60" s="137"/>
      <c r="PKX60" s="137"/>
      <c r="PKY60" s="137"/>
      <c r="PKZ60" s="137"/>
      <c r="PLA60" s="137"/>
      <c r="PLB60" s="137"/>
      <c r="PLC60" s="137"/>
      <c r="PLD60" s="137"/>
      <c r="PLE60" s="137"/>
      <c r="PLF60" s="137"/>
      <c r="PLG60" s="137"/>
      <c r="PLH60" s="137"/>
      <c r="PLI60" s="137"/>
      <c r="PLJ60" s="137"/>
      <c r="PLK60" s="137"/>
      <c r="PLL60" s="137"/>
      <c r="PLM60" s="137"/>
      <c r="PLN60" s="137"/>
      <c r="PLO60" s="137"/>
      <c r="PLP60" s="137"/>
      <c r="PLQ60" s="137"/>
      <c r="PLR60" s="137"/>
      <c r="PLS60" s="137"/>
      <c r="PLT60" s="137"/>
      <c r="PLU60" s="137"/>
      <c r="PLV60" s="137"/>
      <c r="PLW60" s="137"/>
      <c r="PLX60" s="137"/>
      <c r="PLY60" s="137"/>
      <c r="PLZ60" s="137"/>
      <c r="PMA60" s="137"/>
      <c r="PMB60" s="137"/>
      <c r="PMC60" s="137"/>
      <c r="PMD60" s="137"/>
      <c r="PME60" s="137"/>
      <c r="PMF60" s="137"/>
      <c r="PMG60" s="137"/>
      <c r="PMH60" s="137"/>
      <c r="PMI60" s="137"/>
      <c r="PMJ60" s="137"/>
      <c r="PMK60" s="137"/>
      <c r="PML60" s="137"/>
      <c r="PMM60" s="137"/>
      <c r="PMN60" s="137"/>
      <c r="PMO60" s="137"/>
      <c r="PMP60" s="137"/>
      <c r="PMQ60" s="137"/>
      <c r="PMR60" s="137"/>
      <c r="PMS60" s="137"/>
      <c r="PMT60" s="137"/>
      <c r="PMU60" s="137"/>
      <c r="PMV60" s="137"/>
      <c r="PMW60" s="137"/>
      <c r="PMX60" s="137"/>
      <c r="PMY60" s="137"/>
      <c r="PMZ60" s="137"/>
      <c r="PNA60" s="137"/>
      <c r="PNB60" s="137"/>
      <c r="PNC60" s="137"/>
      <c r="PND60" s="137"/>
      <c r="PNE60" s="137"/>
      <c r="PNF60" s="137"/>
      <c r="PNG60" s="137"/>
      <c r="PNH60" s="137"/>
      <c r="PNI60" s="137"/>
      <c r="PNJ60" s="137"/>
      <c r="PNK60" s="137"/>
      <c r="PNL60" s="137"/>
      <c r="PNM60" s="137"/>
      <c r="PNN60" s="137"/>
      <c r="PNO60" s="137"/>
      <c r="PNP60" s="137"/>
      <c r="PNQ60" s="137"/>
      <c r="PNR60" s="137"/>
      <c r="PNS60" s="137"/>
      <c r="PNT60" s="137"/>
      <c r="PNU60" s="137"/>
      <c r="PNV60" s="137"/>
      <c r="PNW60" s="137"/>
      <c r="PNX60" s="137"/>
      <c r="PNY60" s="137"/>
      <c r="PNZ60" s="137"/>
      <c r="POA60" s="137"/>
      <c r="POB60" s="137"/>
      <c r="POC60" s="137"/>
      <c r="POD60" s="137"/>
      <c r="POE60" s="137"/>
      <c r="POF60" s="137"/>
      <c r="POG60" s="137"/>
      <c r="POH60" s="137"/>
      <c r="POI60" s="137"/>
      <c r="POJ60" s="137"/>
      <c r="POK60" s="137"/>
      <c r="POL60" s="137"/>
      <c r="POM60" s="137"/>
      <c r="PON60" s="137"/>
      <c r="POO60" s="137"/>
      <c r="POP60" s="137"/>
      <c r="POQ60" s="137"/>
      <c r="POR60" s="137"/>
      <c r="POS60" s="137"/>
      <c r="POT60" s="137"/>
      <c r="POU60" s="137"/>
      <c r="POV60" s="137"/>
      <c r="POW60" s="137"/>
      <c r="POX60" s="137"/>
      <c r="POY60" s="137"/>
      <c r="POZ60" s="137"/>
      <c r="PPA60" s="137"/>
      <c r="PPB60" s="137"/>
      <c r="PPC60" s="137"/>
      <c r="PPD60" s="137"/>
      <c r="PPE60" s="137"/>
      <c r="PPF60" s="137"/>
      <c r="PPG60" s="137"/>
      <c r="PPH60" s="137"/>
      <c r="PPI60" s="137"/>
      <c r="PPJ60" s="137"/>
      <c r="PPK60" s="137"/>
      <c r="PPL60" s="137"/>
      <c r="PPM60" s="137"/>
      <c r="PPN60" s="137"/>
      <c r="PPO60" s="137"/>
      <c r="PPP60" s="137"/>
      <c r="PPQ60" s="137"/>
      <c r="PPR60" s="137"/>
      <c r="PPS60" s="137"/>
      <c r="PPT60" s="137"/>
      <c r="PPU60" s="137"/>
      <c r="PPV60" s="137"/>
      <c r="PPW60" s="137"/>
      <c r="PPX60" s="137"/>
      <c r="PPY60" s="137"/>
      <c r="PPZ60" s="137"/>
      <c r="PQA60" s="137"/>
      <c r="PQB60" s="137"/>
      <c r="PQC60" s="137"/>
      <c r="PQD60" s="137"/>
      <c r="PQE60" s="137"/>
      <c r="PQF60" s="137"/>
      <c r="PQG60" s="137"/>
      <c r="PQH60" s="137"/>
      <c r="PQI60" s="137"/>
      <c r="PQJ60" s="137"/>
      <c r="PQK60" s="137"/>
      <c r="PQL60" s="137"/>
      <c r="PQM60" s="137"/>
      <c r="PQN60" s="137"/>
      <c r="PQO60" s="137"/>
      <c r="PQP60" s="137"/>
      <c r="PQQ60" s="137"/>
      <c r="PQR60" s="137"/>
      <c r="PQS60" s="137"/>
      <c r="PQT60" s="137"/>
      <c r="PQU60" s="137"/>
      <c r="PQV60" s="137"/>
      <c r="PQW60" s="137"/>
      <c r="PQX60" s="137"/>
      <c r="PQY60" s="137"/>
      <c r="PQZ60" s="137"/>
      <c r="PRA60" s="137"/>
      <c r="PRB60" s="137"/>
      <c r="PRC60" s="137"/>
      <c r="PRD60" s="137"/>
      <c r="PRE60" s="137"/>
      <c r="PRF60" s="137"/>
      <c r="PRG60" s="137"/>
      <c r="PRH60" s="137"/>
      <c r="PRI60" s="137"/>
      <c r="PRJ60" s="137"/>
      <c r="PRK60" s="137"/>
      <c r="PRL60" s="137"/>
      <c r="PRM60" s="137"/>
      <c r="PRN60" s="137"/>
      <c r="PRO60" s="137"/>
      <c r="PRP60" s="137"/>
      <c r="PRQ60" s="137"/>
      <c r="PRR60" s="137"/>
      <c r="PRS60" s="137"/>
      <c r="PRT60" s="137"/>
      <c r="PRU60" s="137"/>
      <c r="PRV60" s="137"/>
      <c r="PRW60" s="137"/>
      <c r="PRX60" s="137"/>
      <c r="PRY60" s="137"/>
      <c r="PRZ60" s="137"/>
      <c r="PSA60" s="137"/>
      <c r="PSB60" s="137"/>
      <c r="PSC60" s="137"/>
      <c r="PSD60" s="137"/>
      <c r="PSE60" s="137"/>
      <c r="PSF60" s="137"/>
      <c r="PSG60" s="137"/>
      <c r="PSH60" s="137"/>
      <c r="PSI60" s="137"/>
      <c r="PSJ60" s="137"/>
      <c r="PSK60" s="137"/>
      <c r="PSL60" s="137"/>
      <c r="PSM60" s="137"/>
      <c r="PSN60" s="137"/>
      <c r="PSO60" s="137"/>
      <c r="PSP60" s="137"/>
      <c r="PSQ60" s="137"/>
      <c r="PSR60" s="137"/>
      <c r="PSS60" s="137"/>
      <c r="PST60" s="137"/>
      <c r="PSU60" s="137"/>
      <c r="PSV60" s="137"/>
      <c r="PSW60" s="137"/>
      <c r="PSX60" s="137"/>
      <c r="PSY60" s="137"/>
      <c r="PSZ60" s="137"/>
      <c r="PTA60" s="137"/>
      <c r="PTB60" s="137"/>
      <c r="PTC60" s="137"/>
      <c r="PTD60" s="137"/>
      <c r="PTE60" s="137"/>
      <c r="PTF60" s="137"/>
      <c r="PTG60" s="137"/>
      <c r="PTH60" s="137"/>
      <c r="PTI60" s="137"/>
      <c r="PTJ60" s="137"/>
      <c r="PTK60" s="137"/>
      <c r="PTL60" s="137"/>
      <c r="PTM60" s="137"/>
      <c r="PTN60" s="137"/>
      <c r="PTO60" s="137"/>
      <c r="PTP60" s="137"/>
      <c r="PTQ60" s="137"/>
      <c r="PTR60" s="137"/>
      <c r="PTS60" s="137"/>
      <c r="PTT60" s="137"/>
      <c r="PTU60" s="137"/>
      <c r="PTV60" s="137"/>
      <c r="PTW60" s="137"/>
      <c r="PTX60" s="137"/>
      <c r="PTY60" s="137"/>
      <c r="PTZ60" s="137"/>
      <c r="PUA60" s="137"/>
      <c r="PUB60" s="137"/>
      <c r="PUC60" s="137"/>
      <c r="PUD60" s="137"/>
      <c r="PUE60" s="137"/>
      <c r="PUF60" s="137"/>
      <c r="PUG60" s="137"/>
      <c r="PUH60" s="137"/>
      <c r="PUI60" s="137"/>
      <c r="PUJ60" s="137"/>
      <c r="PUK60" s="137"/>
      <c r="PUL60" s="137"/>
      <c r="PUM60" s="137"/>
      <c r="PUN60" s="137"/>
      <c r="PUO60" s="137"/>
      <c r="PUP60" s="137"/>
      <c r="PUQ60" s="137"/>
      <c r="PUR60" s="137"/>
      <c r="PUS60" s="137"/>
      <c r="PUT60" s="137"/>
      <c r="PUU60" s="137"/>
      <c r="PUV60" s="137"/>
      <c r="PUW60" s="137"/>
      <c r="PUX60" s="137"/>
      <c r="PUY60" s="137"/>
      <c r="PUZ60" s="137"/>
      <c r="PVA60" s="137"/>
      <c r="PVB60" s="137"/>
      <c r="PVC60" s="137"/>
      <c r="PVD60" s="137"/>
      <c r="PVE60" s="137"/>
      <c r="PVF60" s="137"/>
      <c r="PVG60" s="137"/>
      <c r="PVH60" s="137"/>
      <c r="PVI60" s="137"/>
      <c r="PVJ60" s="137"/>
      <c r="PVK60" s="137"/>
      <c r="PVL60" s="137"/>
      <c r="PVM60" s="137"/>
      <c r="PVN60" s="137"/>
      <c r="PVO60" s="137"/>
      <c r="PVP60" s="137"/>
      <c r="PVQ60" s="137"/>
      <c r="PVR60" s="137"/>
      <c r="PVS60" s="137"/>
      <c r="PVT60" s="137"/>
      <c r="PVU60" s="137"/>
      <c r="PVV60" s="137"/>
      <c r="PVW60" s="137"/>
      <c r="PVX60" s="137"/>
      <c r="PVY60" s="137"/>
      <c r="PVZ60" s="137"/>
      <c r="PWA60" s="137"/>
      <c r="PWB60" s="137"/>
      <c r="PWC60" s="137"/>
      <c r="PWD60" s="137"/>
      <c r="PWE60" s="137"/>
      <c r="PWF60" s="137"/>
      <c r="PWG60" s="137"/>
      <c r="PWH60" s="137"/>
      <c r="PWI60" s="137"/>
      <c r="PWJ60" s="137"/>
      <c r="PWK60" s="137"/>
      <c r="PWL60" s="137"/>
      <c r="PWM60" s="137"/>
      <c r="PWN60" s="137"/>
      <c r="PWO60" s="137"/>
      <c r="PWP60" s="137"/>
      <c r="PWQ60" s="137"/>
      <c r="PWR60" s="137"/>
      <c r="PWS60" s="137"/>
      <c r="PWT60" s="137"/>
      <c r="PWU60" s="137"/>
      <c r="PWV60" s="137"/>
      <c r="PWW60" s="137"/>
      <c r="PWX60" s="137"/>
      <c r="PWY60" s="137"/>
      <c r="PWZ60" s="137"/>
      <c r="PXA60" s="137"/>
      <c r="PXB60" s="137"/>
      <c r="PXC60" s="137"/>
      <c r="PXD60" s="137"/>
      <c r="PXE60" s="137"/>
      <c r="PXF60" s="137"/>
      <c r="PXG60" s="137"/>
      <c r="PXH60" s="137"/>
      <c r="PXI60" s="137"/>
      <c r="PXJ60" s="137"/>
      <c r="PXK60" s="137"/>
      <c r="PXL60" s="137"/>
      <c r="PXM60" s="137"/>
      <c r="PXN60" s="137"/>
      <c r="PXO60" s="137"/>
      <c r="PXP60" s="137"/>
      <c r="PXQ60" s="137"/>
      <c r="PXR60" s="137"/>
      <c r="PXS60" s="137"/>
      <c r="PXT60" s="137"/>
      <c r="PXU60" s="137"/>
      <c r="PXV60" s="137"/>
      <c r="PXW60" s="137"/>
      <c r="PXX60" s="137"/>
      <c r="PXY60" s="137"/>
      <c r="PXZ60" s="137"/>
      <c r="PYA60" s="137"/>
      <c r="PYB60" s="137"/>
      <c r="PYC60" s="137"/>
      <c r="PYD60" s="137"/>
      <c r="PYE60" s="137"/>
      <c r="PYF60" s="137"/>
      <c r="PYG60" s="137"/>
      <c r="PYH60" s="137"/>
      <c r="PYI60" s="137"/>
      <c r="PYJ60" s="137"/>
      <c r="PYK60" s="137"/>
      <c r="PYL60" s="137"/>
      <c r="PYM60" s="137"/>
      <c r="PYN60" s="137"/>
      <c r="PYO60" s="137"/>
      <c r="PYP60" s="137"/>
      <c r="PYQ60" s="137"/>
      <c r="PYR60" s="137"/>
      <c r="PYS60" s="137"/>
      <c r="PYT60" s="137"/>
      <c r="PYU60" s="137"/>
      <c r="PYV60" s="137"/>
      <c r="PYW60" s="137"/>
      <c r="PYX60" s="137"/>
      <c r="PYY60" s="137"/>
      <c r="PYZ60" s="137"/>
      <c r="PZA60" s="137"/>
      <c r="PZB60" s="137"/>
      <c r="PZC60" s="137"/>
      <c r="PZD60" s="137"/>
      <c r="PZE60" s="137"/>
      <c r="PZF60" s="137"/>
      <c r="PZG60" s="137"/>
      <c r="PZH60" s="137"/>
      <c r="PZI60" s="137"/>
      <c r="PZJ60" s="137"/>
      <c r="PZK60" s="137"/>
      <c r="PZL60" s="137"/>
      <c r="PZM60" s="137"/>
      <c r="PZN60" s="137"/>
      <c r="PZO60" s="137"/>
      <c r="PZP60" s="137"/>
      <c r="PZQ60" s="137"/>
      <c r="PZR60" s="137"/>
      <c r="PZS60" s="137"/>
      <c r="PZT60" s="137"/>
      <c r="PZU60" s="137"/>
      <c r="PZV60" s="137"/>
      <c r="PZW60" s="137"/>
      <c r="PZX60" s="137"/>
      <c r="PZY60" s="137"/>
      <c r="PZZ60" s="137"/>
      <c r="QAA60" s="137"/>
      <c r="QAB60" s="137"/>
      <c r="QAC60" s="137"/>
      <c r="QAD60" s="137"/>
      <c r="QAE60" s="137"/>
      <c r="QAF60" s="137"/>
      <c r="QAG60" s="137"/>
      <c r="QAH60" s="137"/>
      <c r="QAI60" s="137"/>
      <c r="QAJ60" s="137"/>
      <c r="QAK60" s="137"/>
      <c r="QAL60" s="137"/>
      <c r="QAM60" s="137"/>
      <c r="QAN60" s="137"/>
      <c r="QAO60" s="137"/>
      <c r="QAP60" s="137"/>
      <c r="QAQ60" s="137"/>
      <c r="QAR60" s="137"/>
      <c r="QAS60" s="137"/>
      <c r="QAT60" s="137"/>
      <c r="QAU60" s="137"/>
      <c r="QAV60" s="137"/>
      <c r="QAW60" s="137"/>
      <c r="QAX60" s="137"/>
      <c r="QAY60" s="137"/>
      <c r="QAZ60" s="137"/>
      <c r="QBA60" s="137"/>
      <c r="QBB60" s="137"/>
      <c r="QBC60" s="137"/>
      <c r="QBD60" s="137"/>
      <c r="QBE60" s="137"/>
      <c r="QBF60" s="137"/>
      <c r="QBG60" s="137"/>
      <c r="QBH60" s="137"/>
      <c r="QBI60" s="137"/>
      <c r="QBJ60" s="137"/>
      <c r="QBK60" s="137"/>
      <c r="QBL60" s="137"/>
      <c r="QBM60" s="137"/>
      <c r="QBN60" s="137"/>
      <c r="QBO60" s="137"/>
      <c r="QBP60" s="137"/>
      <c r="QBQ60" s="137"/>
      <c r="QBR60" s="137"/>
      <c r="QBS60" s="137"/>
      <c r="QBT60" s="137"/>
      <c r="QBU60" s="137"/>
      <c r="QBV60" s="137"/>
      <c r="QBW60" s="137"/>
      <c r="QBX60" s="137"/>
      <c r="QBY60" s="137"/>
      <c r="QBZ60" s="137"/>
      <c r="QCA60" s="137"/>
      <c r="QCB60" s="137"/>
      <c r="QCC60" s="137"/>
      <c r="QCD60" s="137"/>
      <c r="QCE60" s="137"/>
      <c r="QCF60" s="137"/>
      <c r="QCG60" s="137"/>
      <c r="QCH60" s="137"/>
      <c r="QCI60" s="137"/>
      <c r="QCJ60" s="137"/>
      <c r="QCK60" s="137"/>
      <c r="QCL60" s="137"/>
      <c r="QCM60" s="137"/>
      <c r="QCN60" s="137"/>
      <c r="QCO60" s="137"/>
      <c r="QCP60" s="137"/>
      <c r="QCQ60" s="137"/>
      <c r="QCR60" s="137"/>
      <c r="QCS60" s="137"/>
      <c r="QCT60" s="137"/>
      <c r="QCU60" s="137"/>
      <c r="QCV60" s="137"/>
      <c r="QCW60" s="137"/>
      <c r="QCX60" s="137"/>
      <c r="QCY60" s="137"/>
      <c r="QCZ60" s="137"/>
      <c r="QDA60" s="137"/>
      <c r="QDB60" s="137"/>
      <c r="QDC60" s="137"/>
      <c r="QDD60" s="137"/>
      <c r="QDE60" s="137"/>
      <c r="QDF60" s="137"/>
      <c r="QDG60" s="137"/>
      <c r="QDH60" s="137"/>
      <c r="QDI60" s="137"/>
      <c r="QDJ60" s="137"/>
      <c r="QDK60" s="137"/>
      <c r="QDL60" s="137"/>
      <c r="QDM60" s="137"/>
      <c r="QDN60" s="137"/>
      <c r="QDO60" s="137"/>
      <c r="QDP60" s="137"/>
      <c r="QDQ60" s="137"/>
      <c r="QDR60" s="137"/>
      <c r="QDS60" s="137"/>
      <c r="QDT60" s="137"/>
      <c r="QDU60" s="137"/>
      <c r="QDV60" s="137"/>
      <c r="QDW60" s="137"/>
      <c r="QDX60" s="137"/>
      <c r="QDY60" s="137"/>
      <c r="QDZ60" s="137"/>
      <c r="QEA60" s="137"/>
      <c r="QEB60" s="137"/>
      <c r="QEC60" s="137"/>
      <c r="QED60" s="137"/>
      <c r="QEE60" s="137"/>
      <c r="QEF60" s="137"/>
      <c r="QEG60" s="137"/>
      <c r="QEH60" s="137"/>
      <c r="QEI60" s="137"/>
      <c r="QEJ60" s="137"/>
      <c r="QEK60" s="137"/>
      <c r="QEL60" s="137"/>
      <c r="QEM60" s="137"/>
      <c r="QEN60" s="137"/>
      <c r="QEO60" s="137"/>
      <c r="QEP60" s="137"/>
      <c r="QEQ60" s="137"/>
      <c r="QER60" s="137"/>
      <c r="QES60" s="137"/>
      <c r="QET60" s="137"/>
      <c r="QEU60" s="137"/>
      <c r="QEV60" s="137"/>
      <c r="QEW60" s="137"/>
      <c r="QEX60" s="137"/>
      <c r="QEY60" s="137"/>
      <c r="QEZ60" s="137"/>
      <c r="QFA60" s="137"/>
      <c r="QFB60" s="137"/>
      <c r="QFC60" s="137"/>
      <c r="QFD60" s="137"/>
      <c r="QFE60" s="137"/>
      <c r="QFF60" s="137"/>
      <c r="QFG60" s="137"/>
      <c r="QFH60" s="137"/>
      <c r="QFI60" s="137"/>
      <c r="QFJ60" s="137"/>
      <c r="QFK60" s="137"/>
      <c r="QFL60" s="137"/>
      <c r="QFM60" s="137"/>
      <c r="QFN60" s="137"/>
      <c r="QFO60" s="137"/>
      <c r="QFP60" s="137"/>
      <c r="QFQ60" s="137"/>
      <c r="QFR60" s="137"/>
      <c r="QFS60" s="137"/>
      <c r="QFT60" s="137"/>
      <c r="QFU60" s="137"/>
      <c r="QFV60" s="137"/>
      <c r="QFW60" s="137"/>
      <c r="QFX60" s="137"/>
      <c r="QFY60" s="137"/>
      <c r="QFZ60" s="137"/>
      <c r="QGA60" s="137"/>
      <c r="QGB60" s="137"/>
      <c r="QGC60" s="137"/>
      <c r="QGD60" s="137"/>
      <c r="QGE60" s="137"/>
      <c r="QGF60" s="137"/>
      <c r="QGG60" s="137"/>
      <c r="QGH60" s="137"/>
      <c r="QGI60" s="137"/>
      <c r="QGJ60" s="137"/>
      <c r="QGK60" s="137"/>
      <c r="QGL60" s="137"/>
      <c r="QGM60" s="137"/>
      <c r="QGN60" s="137"/>
      <c r="QGO60" s="137"/>
      <c r="QGP60" s="137"/>
      <c r="QGQ60" s="137"/>
      <c r="QGR60" s="137"/>
      <c r="QGS60" s="137"/>
      <c r="QGT60" s="137"/>
      <c r="QGU60" s="137"/>
      <c r="QGV60" s="137"/>
      <c r="QGW60" s="137"/>
      <c r="QGX60" s="137"/>
      <c r="QGY60" s="137"/>
      <c r="QGZ60" s="137"/>
      <c r="QHA60" s="137"/>
      <c r="QHB60" s="137"/>
      <c r="QHC60" s="137"/>
      <c r="QHD60" s="137"/>
      <c r="QHE60" s="137"/>
      <c r="QHF60" s="137"/>
      <c r="QHG60" s="137"/>
      <c r="QHH60" s="137"/>
      <c r="QHI60" s="137"/>
      <c r="QHJ60" s="137"/>
      <c r="QHK60" s="137"/>
      <c r="QHL60" s="137"/>
      <c r="QHM60" s="137"/>
      <c r="QHN60" s="137"/>
      <c r="QHO60" s="137"/>
      <c r="QHP60" s="137"/>
      <c r="QHQ60" s="137"/>
      <c r="QHR60" s="137"/>
      <c r="QHS60" s="137"/>
      <c r="QHT60" s="137"/>
      <c r="QHU60" s="137"/>
      <c r="QHV60" s="137"/>
      <c r="QHW60" s="137"/>
      <c r="QHX60" s="137"/>
      <c r="QHY60" s="137"/>
      <c r="QHZ60" s="137"/>
      <c r="QIA60" s="137"/>
      <c r="QIB60" s="137"/>
      <c r="QIC60" s="137"/>
      <c r="QID60" s="137"/>
      <c r="QIE60" s="137"/>
      <c r="QIF60" s="137"/>
      <c r="QIG60" s="137"/>
      <c r="QIH60" s="137"/>
      <c r="QII60" s="137"/>
      <c r="QIJ60" s="137"/>
      <c r="QIK60" s="137"/>
      <c r="QIL60" s="137"/>
      <c r="QIM60" s="137"/>
      <c r="QIN60" s="137"/>
      <c r="QIO60" s="137"/>
      <c r="QIP60" s="137"/>
      <c r="QIQ60" s="137"/>
      <c r="QIR60" s="137"/>
      <c r="QIS60" s="137"/>
      <c r="QIT60" s="137"/>
      <c r="QIU60" s="137"/>
      <c r="QIV60" s="137"/>
      <c r="QIW60" s="137"/>
      <c r="QIX60" s="137"/>
      <c r="QIY60" s="137"/>
      <c r="QIZ60" s="137"/>
      <c r="QJA60" s="137"/>
      <c r="QJB60" s="137"/>
      <c r="QJC60" s="137"/>
      <c r="QJD60" s="137"/>
      <c r="QJE60" s="137"/>
      <c r="QJF60" s="137"/>
      <c r="QJG60" s="137"/>
      <c r="QJH60" s="137"/>
      <c r="QJI60" s="137"/>
      <c r="QJJ60" s="137"/>
      <c r="QJK60" s="137"/>
      <c r="QJL60" s="137"/>
      <c r="QJM60" s="137"/>
      <c r="QJN60" s="137"/>
      <c r="QJO60" s="137"/>
      <c r="QJP60" s="137"/>
      <c r="QJQ60" s="137"/>
      <c r="QJR60" s="137"/>
      <c r="QJS60" s="137"/>
      <c r="QJT60" s="137"/>
      <c r="QJU60" s="137"/>
      <c r="QJV60" s="137"/>
      <c r="QJW60" s="137"/>
      <c r="QJX60" s="137"/>
      <c r="QJY60" s="137"/>
      <c r="QJZ60" s="137"/>
      <c r="QKA60" s="137"/>
      <c r="QKB60" s="137"/>
      <c r="QKC60" s="137"/>
      <c r="QKD60" s="137"/>
      <c r="QKE60" s="137"/>
      <c r="QKF60" s="137"/>
      <c r="QKG60" s="137"/>
      <c r="QKH60" s="137"/>
      <c r="QKI60" s="137"/>
      <c r="QKJ60" s="137"/>
      <c r="QKK60" s="137"/>
      <c r="QKL60" s="137"/>
      <c r="QKM60" s="137"/>
      <c r="QKN60" s="137"/>
      <c r="QKO60" s="137"/>
      <c r="QKP60" s="137"/>
      <c r="QKQ60" s="137"/>
      <c r="QKR60" s="137"/>
      <c r="QKS60" s="137"/>
      <c r="QKT60" s="137"/>
      <c r="QKU60" s="137"/>
      <c r="QKV60" s="137"/>
      <c r="QKW60" s="137"/>
      <c r="QKX60" s="137"/>
      <c r="QKY60" s="137"/>
      <c r="QKZ60" s="137"/>
      <c r="QLA60" s="137"/>
      <c r="QLB60" s="137"/>
      <c r="QLC60" s="137"/>
      <c r="QLD60" s="137"/>
      <c r="QLE60" s="137"/>
      <c r="QLF60" s="137"/>
      <c r="QLG60" s="137"/>
      <c r="QLH60" s="137"/>
      <c r="QLI60" s="137"/>
      <c r="QLJ60" s="137"/>
      <c r="QLK60" s="137"/>
      <c r="QLL60" s="137"/>
      <c r="QLM60" s="137"/>
      <c r="QLN60" s="137"/>
      <c r="QLO60" s="137"/>
      <c r="QLP60" s="137"/>
      <c r="QLQ60" s="137"/>
      <c r="QLR60" s="137"/>
      <c r="QLS60" s="137"/>
      <c r="QLT60" s="137"/>
      <c r="QLU60" s="137"/>
      <c r="QLV60" s="137"/>
      <c r="QLW60" s="137"/>
      <c r="QLX60" s="137"/>
      <c r="QLY60" s="137"/>
      <c r="QLZ60" s="137"/>
      <c r="QMA60" s="137"/>
      <c r="QMB60" s="137"/>
      <c r="QMC60" s="137"/>
      <c r="QMD60" s="137"/>
      <c r="QME60" s="137"/>
      <c r="QMF60" s="137"/>
      <c r="QMG60" s="137"/>
      <c r="QMH60" s="137"/>
      <c r="QMI60" s="137"/>
      <c r="QMJ60" s="137"/>
      <c r="QMK60" s="137"/>
      <c r="QML60" s="137"/>
      <c r="QMM60" s="137"/>
      <c r="QMN60" s="137"/>
      <c r="QMO60" s="137"/>
      <c r="QMP60" s="137"/>
      <c r="QMQ60" s="137"/>
      <c r="QMR60" s="137"/>
      <c r="QMS60" s="137"/>
      <c r="QMT60" s="137"/>
      <c r="QMU60" s="137"/>
      <c r="QMV60" s="137"/>
      <c r="QMW60" s="137"/>
      <c r="QMX60" s="137"/>
      <c r="QMY60" s="137"/>
      <c r="QMZ60" s="137"/>
      <c r="QNA60" s="137"/>
      <c r="QNB60" s="137"/>
      <c r="QNC60" s="137"/>
      <c r="QND60" s="137"/>
      <c r="QNE60" s="137"/>
      <c r="QNF60" s="137"/>
      <c r="QNG60" s="137"/>
      <c r="QNH60" s="137"/>
      <c r="QNI60" s="137"/>
      <c r="QNJ60" s="137"/>
      <c r="QNK60" s="137"/>
      <c r="QNL60" s="137"/>
      <c r="QNM60" s="137"/>
      <c r="QNN60" s="137"/>
      <c r="QNO60" s="137"/>
      <c r="QNP60" s="137"/>
      <c r="QNQ60" s="137"/>
      <c r="QNR60" s="137"/>
      <c r="QNS60" s="137"/>
      <c r="QNT60" s="137"/>
      <c r="QNU60" s="137"/>
      <c r="QNV60" s="137"/>
      <c r="QNW60" s="137"/>
      <c r="QNX60" s="137"/>
      <c r="QNY60" s="137"/>
      <c r="QNZ60" s="137"/>
      <c r="QOA60" s="137"/>
      <c r="QOB60" s="137"/>
      <c r="QOC60" s="137"/>
      <c r="QOD60" s="137"/>
      <c r="QOE60" s="137"/>
      <c r="QOF60" s="137"/>
      <c r="QOG60" s="137"/>
      <c r="QOH60" s="137"/>
      <c r="QOI60" s="137"/>
      <c r="QOJ60" s="137"/>
      <c r="QOK60" s="137"/>
      <c r="QOL60" s="137"/>
      <c r="QOM60" s="137"/>
      <c r="QON60" s="137"/>
      <c r="QOO60" s="137"/>
      <c r="QOP60" s="137"/>
      <c r="QOQ60" s="137"/>
      <c r="QOR60" s="137"/>
      <c r="QOS60" s="137"/>
      <c r="QOT60" s="137"/>
      <c r="QOU60" s="137"/>
      <c r="QOV60" s="137"/>
      <c r="QOW60" s="137"/>
      <c r="QOX60" s="137"/>
      <c r="QOY60" s="137"/>
      <c r="QOZ60" s="137"/>
      <c r="QPA60" s="137"/>
      <c r="QPB60" s="137"/>
      <c r="QPC60" s="137"/>
      <c r="QPD60" s="137"/>
      <c r="QPE60" s="137"/>
      <c r="QPF60" s="137"/>
      <c r="QPG60" s="137"/>
      <c r="QPH60" s="137"/>
      <c r="QPI60" s="137"/>
      <c r="QPJ60" s="137"/>
      <c r="QPK60" s="137"/>
      <c r="QPL60" s="137"/>
      <c r="QPM60" s="137"/>
      <c r="QPN60" s="137"/>
      <c r="QPO60" s="137"/>
      <c r="QPP60" s="137"/>
      <c r="QPQ60" s="137"/>
      <c r="QPR60" s="137"/>
      <c r="QPS60" s="137"/>
      <c r="QPT60" s="137"/>
      <c r="QPU60" s="137"/>
      <c r="QPV60" s="137"/>
      <c r="QPW60" s="137"/>
      <c r="QPX60" s="137"/>
      <c r="QPY60" s="137"/>
      <c r="QPZ60" s="137"/>
      <c r="QQA60" s="137"/>
      <c r="QQB60" s="137"/>
      <c r="QQC60" s="137"/>
      <c r="QQD60" s="137"/>
      <c r="QQE60" s="137"/>
      <c r="QQF60" s="137"/>
      <c r="QQG60" s="137"/>
      <c r="QQH60" s="137"/>
      <c r="QQI60" s="137"/>
      <c r="QQJ60" s="137"/>
      <c r="QQK60" s="137"/>
      <c r="QQL60" s="137"/>
      <c r="QQM60" s="137"/>
      <c r="QQN60" s="137"/>
      <c r="QQO60" s="137"/>
      <c r="QQP60" s="137"/>
      <c r="QQQ60" s="137"/>
      <c r="QQR60" s="137"/>
      <c r="QQS60" s="137"/>
      <c r="QQT60" s="137"/>
      <c r="QQU60" s="137"/>
      <c r="QQV60" s="137"/>
      <c r="QQW60" s="137"/>
      <c r="QQX60" s="137"/>
      <c r="QQY60" s="137"/>
      <c r="QQZ60" s="137"/>
      <c r="QRA60" s="137"/>
      <c r="QRB60" s="137"/>
      <c r="QRC60" s="137"/>
      <c r="QRD60" s="137"/>
      <c r="QRE60" s="137"/>
      <c r="QRF60" s="137"/>
      <c r="QRG60" s="137"/>
      <c r="QRH60" s="137"/>
      <c r="QRI60" s="137"/>
      <c r="QRJ60" s="137"/>
      <c r="QRK60" s="137"/>
      <c r="QRL60" s="137"/>
      <c r="QRM60" s="137"/>
      <c r="QRN60" s="137"/>
      <c r="QRO60" s="137"/>
      <c r="QRP60" s="137"/>
      <c r="QRQ60" s="137"/>
      <c r="QRR60" s="137"/>
      <c r="QRS60" s="137"/>
      <c r="QRT60" s="137"/>
      <c r="QRU60" s="137"/>
      <c r="QRV60" s="137"/>
      <c r="QRW60" s="137"/>
      <c r="QRX60" s="137"/>
      <c r="QRY60" s="137"/>
      <c r="QRZ60" s="137"/>
      <c r="QSA60" s="137"/>
      <c r="QSB60" s="137"/>
      <c r="QSC60" s="137"/>
      <c r="QSD60" s="137"/>
      <c r="QSE60" s="137"/>
      <c r="QSF60" s="137"/>
      <c r="QSG60" s="137"/>
      <c r="QSH60" s="137"/>
      <c r="QSI60" s="137"/>
      <c r="QSJ60" s="137"/>
      <c r="QSK60" s="137"/>
      <c r="QSL60" s="137"/>
      <c r="QSM60" s="137"/>
      <c r="QSN60" s="137"/>
      <c r="QSO60" s="137"/>
      <c r="QSP60" s="137"/>
      <c r="QSQ60" s="137"/>
      <c r="QSR60" s="137"/>
      <c r="QSS60" s="137"/>
      <c r="QST60" s="137"/>
      <c r="QSU60" s="137"/>
      <c r="QSV60" s="137"/>
      <c r="QSW60" s="137"/>
      <c r="QSX60" s="137"/>
      <c r="QSY60" s="137"/>
      <c r="QSZ60" s="137"/>
      <c r="QTA60" s="137"/>
      <c r="QTB60" s="137"/>
      <c r="QTC60" s="137"/>
      <c r="QTD60" s="137"/>
      <c r="QTE60" s="137"/>
      <c r="QTF60" s="137"/>
      <c r="QTG60" s="137"/>
      <c r="QTH60" s="137"/>
      <c r="QTI60" s="137"/>
      <c r="QTJ60" s="137"/>
      <c r="QTK60" s="137"/>
      <c r="QTL60" s="137"/>
      <c r="QTM60" s="137"/>
      <c r="QTN60" s="137"/>
      <c r="QTO60" s="137"/>
      <c r="QTP60" s="137"/>
      <c r="QTQ60" s="137"/>
      <c r="QTR60" s="137"/>
      <c r="QTS60" s="137"/>
      <c r="QTT60" s="137"/>
      <c r="QTU60" s="137"/>
      <c r="QTV60" s="137"/>
      <c r="QTW60" s="137"/>
      <c r="QTX60" s="137"/>
      <c r="QTY60" s="137"/>
      <c r="QTZ60" s="137"/>
      <c r="QUA60" s="137"/>
      <c r="QUB60" s="137"/>
      <c r="QUC60" s="137"/>
      <c r="QUD60" s="137"/>
      <c r="QUE60" s="137"/>
      <c r="QUF60" s="137"/>
      <c r="QUG60" s="137"/>
      <c r="QUH60" s="137"/>
      <c r="QUI60" s="137"/>
      <c r="QUJ60" s="137"/>
      <c r="QUK60" s="137"/>
      <c r="QUL60" s="137"/>
      <c r="QUM60" s="137"/>
      <c r="QUN60" s="137"/>
      <c r="QUO60" s="137"/>
      <c r="QUP60" s="137"/>
      <c r="QUQ60" s="137"/>
      <c r="QUR60" s="137"/>
      <c r="QUS60" s="137"/>
      <c r="QUT60" s="137"/>
      <c r="QUU60" s="137"/>
      <c r="QUV60" s="137"/>
      <c r="QUW60" s="137"/>
      <c r="QUX60" s="137"/>
      <c r="QUY60" s="137"/>
      <c r="QUZ60" s="137"/>
      <c r="QVA60" s="137"/>
      <c r="QVB60" s="137"/>
      <c r="QVC60" s="137"/>
      <c r="QVD60" s="137"/>
      <c r="QVE60" s="137"/>
      <c r="QVF60" s="137"/>
      <c r="QVG60" s="137"/>
      <c r="QVH60" s="137"/>
      <c r="QVI60" s="137"/>
      <c r="QVJ60" s="137"/>
      <c r="QVK60" s="137"/>
      <c r="QVL60" s="137"/>
      <c r="QVM60" s="137"/>
      <c r="QVN60" s="137"/>
      <c r="QVO60" s="137"/>
      <c r="QVP60" s="137"/>
      <c r="QVQ60" s="137"/>
      <c r="QVR60" s="137"/>
      <c r="QVS60" s="137"/>
      <c r="QVT60" s="137"/>
      <c r="QVU60" s="137"/>
      <c r="QVV60" s="137"/>
      <c r="QVW60" s="137"/>
      <c r="QVX60" s="137"/>
      <c r="QVY60" s="137"/>
      <c r="QVZ60" s="137"/>
      <c r="QWA60" s="137"/>
      <c r="QWB60" s="137"/>
      <c r="QWC60" s="137"/>
      <c r="QWD60" s="137"/>
      <c r="QWE60" s="137"/>
      <c r="QWF60" s="137"/>
      <c r="QWG60" s="137"/>
      <c r="QWH60" s="137"/>
      <c r="QWI60" s="137"/>
      <c r="QWJ60" s="137"/>
      <c r="QWK60" s="137"/>
      <c r="QWL60" s="137"/>
      <c r="QWM60" s="137"/>
      <c r="QWN60" s="137"/>
      <c r="QWO60" s="137"/>
      <c r="QWP60" s="137"/>
      <c r="QWQ60" s="137"/>
      <c r="QWR60" s="137"/>
      <c r="QWS60" s="137"/>
      <c r="QWT60" s="137"/>
      <c r="QWU60" s="137"/>
      <c r="QWV60" s="137"/>
      <c r="QWW60" s="137"/>
      <c r="QWX60" s="137"/>
      <c r="QWY60" s="137"/>
      <c r="QWZ60" s="137"/>
      <c r="QXA60" s="137"/>
      <c r="QXB60" s="137"/>
      <c r="QXC60" s="137"/>
      <c r="QXD60" s="137"/>
      <c r="QXE60" s="137"/>
      <c r="QXF60" s="137"/>
      <c r="QXG60" s="137"/>
      <c r="QXH60" s="137"/>
      <c r="QXI60" s="137"/>
      <c r="QXJ60" s="137"/>
      <c r="QXK60" s="137"/>
      <c r="QXL60" s="137"/>
      <c r="QXM60" s="137"/>
      <c r="QXN60" s="137"/>
      <c r="QXO60" s="137"/>
      <c r="QXP60" s="137"/>
      <c r="QXQ60" s="137"/>
      <c r="QXR60" s="137"/>
      <c r="QXS60" s="137"/>
      <c r="QXT60" s="137"/>
      <c r="QXU60" s="137"/>
      <c r="QXV60" s="137"/>
      <c r="QXW60" s="137"/>
      <c r="QXX60" s="137"/>
      <c r="QXY60" s="137"/>
      <c r="QXZ60" s="137"/>
      <c r="QYA60" s="137"/>
      <c r="QYB60" s="137"/>
      <c r="QYC60" s="137"/>
      <c r="QYD60" s="137"/>
      <c r="QYE60" s="137"/>
      <c r="QYF60" s="137"/>
      <c r="QYG60" s="137"/>
      <c r="QYH60" s="137"/>
      <c r="QYI60" s="137"/>
      <c r="QYJ60" s="137"/>
      <c r="QYK60" s="137"/>
      <c r="QYL60" s="137"/>
      <c r="QYM60" s="137"/>
      <c r="QYN60" s="137"/>
      <c r="QYO60" s="137"/>
      <c r="QYP60" s="137"/>
      <c r="QYQ60" s="137"/>
      <c r="QYR60" s="137"/>
      <c r="QYS60" s="137"/>
      <c r="QYT60" s="137"/>
      <c r="QYU60" s="137"/>
      <c r="QYV60" s="137"/>
      <c r="QYW60" s="137"/>
      <c r="QYX60" s="137"/>
      <c r="QYY60" s="137"/>
      <c r="QYZ60" s="137"/>
      <c r="QZA60" s="137"/>
      <c r="QZB60" s="137"/>
      <c r="QZC60" s="137"/>
      <c r="QZD60" s="137"/>
      <c r="QZE60" s="137"/>
      <c r="QZF60" s="137"/>
      <c r="QZG60" s="137"/>
      <c r="QZH60" s="137"/>
      <c r="QZI60" s="137"/>
      <c r="QZJ60" s="137"/>
      <c r="QZK60" s="137"/>
      <c r="QZL60" s="137"/>
      <c r="QZM60" s="137"/>
      <c r="QZN60" s="137"/>
      <c r="QZO60" s="137"/>
      <c r="QZP60" s="137"/>
      <c r="QZQ60" s="137"/>
      <c r="QZR60" s="137"/>
      <c r="QZS60" s="137"/>
      <c r="QZT60" s="137"/>
      <c r="QZU60" s="137"/>
      <c r="QZV60" s="137"/>
      <c r="QZW60" s="137"/>
      <c r="QZX60" s="137"/>
      <c r="QZY60" s="137"/>
      <c r="QZZ60" s="137"/>
      <c r="RAA60" s="137"/>
      <c r="RAB60" s="137"/>
      <c r="RAC60" s="137"/>
      <c r="RAD60" s="137"/>
      <c r="RAE60" s="137"/>
      <c r="RAF60" s="137"/>
      <c r="RAG60" s="137"/>
      <c r="RAH60" s="137"/>
      <c r="RAI60" s="137"/>
      <c r="RAJ60" s="137"/>
      <c r="RAK60" s="137"/>
      <c r="RAL60" s="137"/>
      <c r="RAM60" s="137"/>
      <c r="RAN60" s="137"/>
      <c r="RAO60" s="137"/>
      <c r="RAP60" s="137"/>
      <c r="RAQ60" s="137"/>
      <c r="RAR60" s="137"/>
      <c r="RAS60" s="137"/>
      <c r="RAT60" s="137"/>
      <c r="RAU60" s="137"/>
      <c r="RAV60" s="137"/>
      <c r="RAW60" s="137"/>
      <c r="RAX60" s="137"/>
      <c r="RAY60" s="137"/>
      <c r="RAZ60" s="137"/>
      <c r="RBA60" s="137"/>
      <c r="RBB60" s="137"/>
      <c r="RBC60" s="137"/>
      <c r="RBD60" s="137"/>
      <c r="RBE60" s="137"/>
      <c r="RBF60" s="137"/>
      <c r="RBG60" s="137"/>
      <c r="RBH60" s="137"/>
      <c r="RBI60" s="137"/>
      <c r="RBJ60" s="137"/>
      <c r="RBK60" s="137"/>
      <c r="RBL60" s="137"/>
      <c r="RBM60" s="137"/>
      <c r="RBN60" s="137"/>
      <c r="RBO60" s="137"/>
      <c r="RBP60" s="137"/>
      <c r="RBQ60" s="137"/>
      <c r="RBR60" s="137"/>
      <c r="RBS60" s="137"/>
      <c r="RBT60" s="137"/>
      <c r="RBU60" s="137"/>
      <c r="RBV60" s="137"/>
      <c r="RBW60" s="137"/>
      <c r="RBX60" s="137"/>
      <c r="RBY60" s="137"/>
      <c r="RBZ60" s="137"/>
      <c r="RCA60" s="137"/>
      <c r="RCB60" s="137"/>
      <c r="RCC60" s="137"/>
      <c r="RCD60" s="137"/>
      <c r="RCE60" s="137"/>
      <c r="RCF60" s="137"/>
      <c r="RCG60" s="137"/>
      <c r="RCH60" s="137"/>
      <c r="RCI60" s="137"/>
      <c r="RCJ60" s="137"/>
      <c r="RCK60" s="137"/>
      <c r="RCL60" s="137"/>
      <c r="RCM60" s="137"/>
      <c r="RCN60" s="137"/>
      <c r="RCO60" s="137"/>
      <c r="RCP60" s="137"/>
      <c r="RCQ60" s="137"/>
      <c r="RCR60" s="137"/>
      <c r="RCS60" s="137"/>
      <c r="RCT60" s="137"/>
      <c r="RCU60" s="137"/>
      <c r="RCV60" s="137"/>
      <c r="RCW60" s="137"/>
      <c r="RCX60" s="137"/>
      <c r="RCY60" s="137"/>
      <c r="RCZ60" s="137"/>
      <c r="RDA60" s="137"/>
      <c r="RDB60" s="137"/>
      <c r="RDC60" s="137"/>
      <c r="RDD60" s="137"/>
      <c r="RDE60" s="137"/>
      <c r="RDF60" s="137"/>
      <c r="RDG60" s="137"/>
      <c r="RDH60" s="137"/>
      <c r="RDI60" s="137"/>
      <c r="RDJ60" s="137"/>
      <c r="RDK60" s="137"/>
      <c r="RDL60" s="137"/>
      <c r="RDM60" s="137"/>
      <c r="RDN60" s="137"/>
      <c r="RDO60" s="137"/>
      <c r="RDP60" s="137"/>
      <c r="RDQ60" s="137"/>
      <c r="RDR60" s="137"/>
      <c r="RDS60" s="137"/>
      <c r="RDT60" s="137"/>
      <c r="RDU60" s="137"/>
      <c r="RDV60" s="137"/>
      <c r="RDW60" s="137"/>
      <c r="RDX60" s="137"/>
      <c r="RDY60" s="137"/>
      <c r="RDZ60" s="137"/>
      <c r="REA60" s="137"/>
      <c r="REB60" s="137"/>
      <c r="REC60" s="137"/>
      <c r="RED60" s="137"/>
      <c r="REE60" s="137"/>
      <c r="REF60" s="137"/>
      <c r="REG60" s="137"/>
      <c r="REH60" s="137"/>
      <c r="REI60" s="137"/>
      <c r="REJ60" s="137"/>
      <c r="REK60" s="137"/>
      <c r="REL60" s="137"/>
      <c r="REM60" s="137"/>
      <c r="REN60" s="137"/>
      <c r="REO60" s="137"/>
      <c r="REP60" s="137"/>
      <c r="REQ60" s="137"/>
      <c r="RER60" s="137"/>
      <c r="RES60" s="137"/>
      <c r="RET60" s="137"/>
      <c r="REU60" s="137"/>
      <c r="REV60" s="137"/>
      <c r="REW60" s="137"/>
      <c r="REX60" s="137"/>
      <c r="REY60" s="137"/>
      <c r="REZ60" s="137"/>
      <c r="RFA60" s="137"/>
      <c r="RFB60" s="137"/>
      <c r="RFC60" s="137"/>
      <c r="RFD60" s="137"/>
      <c r="RFE60" s="137"/>
      <c r="RFF60" s="137"/>
      <c r="RFG60" s="137"/>
      <c r="RFH60" s="137"/>
      <c r="RFI60" s="137"/>
      <c r="RFJ60" s="137"/>
      <c r="RFK60" s="137"/>
      <c r="RFL60" s="137"/>
      <c r="RFM60" s="137"/>
      <c r="RFN60" s="137"/>
      <c r="RFO60" s="137"/>
      <c r="RFP60" s="137"/>
      <c r="RFQ60" s="137"/>
      <c r="RFR60" s="137"/>
      <c r="RFS60" s="137"/>
      <c r="RFT60" s="137"/>
      <c r="RFU60" s="137"/>
      <c r="RFV60" s="137"/>
      <c r="RFW60" s="137"/>
      <c r="RFX60" s="137"/>
      <c r="RFY60" s="137"/>
      <c r="RFZ60" s="137"/>
      <c r="RGA60" s="137"/>
      <c r="RGB60" s="137"/>
      <c r="RGC60" s="137"/>
      <c r="RGD60" s="137"/>
      <c r="RGE60" s="137"/>
      <c r="RGF60" s="137"/>
      <c r="RGG60" s="137"/>
      <c r="RGH60" s="137"/>
      <c r="RGI60" s="137"/>
      <c r="RGJ60" s="137"/>
      <c r="RGK60" s="137"/>
      <c r="RGL60" s="137"/>
      <c r="RGM60" s="137"/>
      <c r="RGN60" s="137"/>
      <c r="RGO60" s="137"/>
      <c r="RGP60" s="137"/>
      <c r="RGQ60" s="137"/>
      <c r="RGR60" s="137"/>
      <c r="RGS60" s="137"/>
      <c r="RGT60" s="137"/>
      <c r="RGU60" s="137"/>
      <c r="RGV60" s="137"/>
      <c r="RGW60" s="137"/>
      <c r="RGX60" s="137"/>
      <c r="RGY60" s="137"/>
      <c r="RGZ60" s="137"/>
      <c r="RHA60" s="137"/>
      <c r="RHB60" s="137"/>
      <c r="RHC60" s="137"/>
      <c r="RHD60" s="137"/>
      <c r="RHE60" s="137"/>
      <c r="RHF60" s="137"/>
      <c r="RHG60" s="137"/>
      <c r="RHH60" s="137"/>
      <c r="RHI60" s="137"/>
      <c r="RHJ60" s="137"/>
      <c r="RHK60" s="137"/>
      <c r="RHL60" s="137"/>
      <c r="RHM60" s="137"/>
      <c r="RHN60" s="137"/>
      <c r="RHO60" s="137"/>
      <c r="RHP60" s="137"/>
      <c r="RHQ60" s="137"/>
      <c r="RHR60" s="137"/>
      <c r="RHS60" s="137"/>
      <c r="RHT60" s="137"/>
      <c r="RHU60" s="137"/>
      <c r="RHV60" s="137"/>
      <c r="RHW60" s="137"/>
      <c r="RHX60" s="137"/>
      <c r="RHY60" s="137"/>
      <c r="RHZ60" s="137"/>
      <c r="RIA60" s="137"/>
      <c r="RIB60" s="137"/>
      <c r="RIC60" s="137"/>
      <c r="RID60" s="137"/>
      <c r="RIE60" s="137"/>
      <c r="RIF60" s="137"/>
      <c r="RIG60" s="137"/>
      <c r="RIH60" s="137"/>
      <c r="RII60" s="137"/>
      <c r="RIJ60" s="137"/>
      <c r="RIK60" s="137"/>
      <c r="RIL60" s="137"/>
      <c r="RIM60" s="137"/>
      <c r="RIN60" s="137"/>
      <c r="RIO60" s="137"/>
      <c r="RIP60" s="137"/>
      <c r="RIQ60" s="137"/>
      <c r="RIR60" s="137"/>
      <c r="RIS60" s="137"/>
      <c r="RIT60" s="137"/>
      <c r="RIU60" s="137"/>
      <c r="RIV60" s="137"/>
      <c r="RIW60" s="137"/>
      <c r="RIX60" s="137"/>
      <c r="RIY60" s="137"/>
      <c r="RIZ60" s="137"/>
      <c r="RJA60" s="137"/>
      <c r="RJB60" s="137"/>
      <c r="RJC60" s="137"/>
      <c r="RJD60" s="137"/>
      <c r="RJE60" s="137"/>
      <c r="RJF60" s="137"/>
      <c r="RJG60" s="137"/>
      <c r="RJH60" s="137"/>
      <c r="RJI60" s="137"/>
      <c r="RJJ60" s="137"/>
      <c r="RJK60" s="137"/>
      <c r="RJL60" s="137"/>
      <c r="RJM60" s="137"/>
      <c r="RJN60" s="137"/>
      <c r="RJO60" s="137"/>
      <c r="RJP60" s="137"/>
      <c r="RJQ60" s="137"/>
      <c r="RJR60" s="137"/>
      <c r="RJS60" s="137"/>
      <c r="RJT60" s="137"/>
      <c r="RJU60" s="137"/>
      <c r="RJV60" s="137"/>
      <c r="RJW60" s="137"/>
      <c r="RJX60" s="137"/>
      <c r="RJY60" s="137"/>
      <c r="RJZ60" s="137"/>
      <c r="RKA60" s="137"/>
      <c r="RKB60" s="137"/>
      <c r="RKC60" s="137"/>
      <c r="RKD60" s="137"/>
      <c r="RKE60" s="137"/>
      <c r="RKF60" s="137"/>
      <c r="RKG60" s="137"/>
      <c r="RKH60" s="137"/>
      <c r="RKI60" s="137"/>
      <c r="RKJ60" s="137"/>
      <c r="RKK60" s="137"/>
      <c r="RKL60" s="137"/>
      <c r="RKM60" s="137"/>
      <c r="RKN60" s="137"/>
      <c r="RKO60" s="137"/>
      <c r="RKP60" s="137"/>
      <c r="RKQ60" s="137"/>
      <c r="RKR60" s="137"/>
      <c r="RKS60" s="137"/>
      <c r="RKT60" s="137"/>
      <c r="RKU60" s="137"/>
      <c r="RKV60" s="137"/>
      <c r="RKW60" s="137"/>
      <c r="RKX60" s="137"/>
      <c r="RKY60" s="137"/>
      <c r="RKZ60" s="137"/>
      <c r="RLA60" s="137"/>
      <c r="RLB60" s="137"/>
      <c r="RLC60" s="137"/>
      <c r="RLD60" s="137"/>
      <c r="RLE60" s="137"/>
      <c r="RLF60" s="137"/>
      <c r="RLG60" s="137"/>
      <c r="RLH60" s="137"/>
      <c r="RLI60" s="137"/>
      <c r="RLJ60" s="137"/>
      <c r="RLK60" s="137"/>
      <c r="RLL60" s="137"/>
      <c r="RLM60" s="137"/>
      <c r="RLN60" s="137"/>
      <c r="RLO60" s="137"/>
      <c r="RLP60" s="137"/>
      <c r="RLQ60" s="137"/>
      <c r="RLR60" s="137"/>
      <c r="RLS60" s="137"/>
      <c r="RLT60" s="137"/>
      <c r="RLU60" s="137"/>
      <c r="RLV60" s="137"/>
      <c r="RLW60" s="137"/>
      <c r="RLX60" s="137"/>
      <c r="RLY60" s="137"/>
      <c r="RLZ60" s="137"/>
      <c r="RMA60" s="137"/>
      <c r="RMB60" s="137"/>
      <c r="RMC60" s="137"/>
      <c r="RMD60" s="137"/>
      <c r="RME60" s="137"/>
      <c r="RMF60" s="137"/>
      <c r="RMG60" s="137"/>
      <c r="RMH60" s="137"/>
      <c r="RMI60" s="137"/>
      <c r="RMJ60" s="137"/>
      <c r="RMK60" s="137"/>
      <c r="RML60" s="137"/>
      <c r="RMM60" s="137"/>
      <c r="RMN60" s="137"/>
      <c r="RMO60" s="137"/>
      <c r="RMP60" s="137"/>
      <c r="RMQ60" s="137"/>
      <c r="RMR60" s="137"/>
      <c r="RMS60" s="137"/>
      <c r="RMT60" s="137"/>
      <c r="RMU60" s="137"/>
      <c r="RMV60" s="137"/>
      <c r="RMW60" s="137"/>
      <c r="RMX60" s="137"/>
      <c r="RMY60" s="137"/>
      <c r="RMZ60" s="137"/>
      <c r="RNA60" s="137"/>
      <c r="RNB60" s="137"/>
      <c r="RNC60" s="137"/>
      <c r="RND60" s="137"/>
      <c r="RNE60" s="137"/>
      <c r="RNF60" s="137"/>
      <c r="RNG60" s="137"/>
      <c r="RNH60" s="137"/>
      <c r="RNI60" s="137"/>
      <c r="RNJ60" s="137"/>
      <c r="RNK60" s="137"/>
      <c r="RNL60" s="137"/>
      <c r="RNM60" s="137"/>
      <c r="RNN60" s="137"/>
      <c r="RNO60" s="137"/>
      <c r="RNP60" s="137"/>
      <c r="RNQ60" s="137"/>
      <c r="RNR60" s="137"/>
      <c r="RNS60" s="137"/>
      <c r="RNT60" s="137"/>
      <c r="RNU60" s="137"/>
      <c r="RNV60" s="137"/>
      <c r="RNW60" s="137"/>
      <c r="RNX60" s="137"/>
      <c r="RNY60" s="137"/>
      <c r="RNZ60" s="137"/>
      <c r="ROA60" s="137"/>
      <c r="ROB60" s="137"/>
      <c r="ROC60" s="137"/>
      <c r="ROD60" s="137"/>
      <c r="ROE60" s="137"/>
      <c r="ROF60" s="137"/>
      <c r="ROG60" s="137"/>
      <c r="ROH60" s="137"/>
      <c r="ROI60" s="137"/>
      <c r="ROJ60" s="137"/>
      <c r="ROK60" s="137"/>
      <c r="ROL60" s="137"/>
      <c r="ROM60" s="137"/>
      <c r="RON60" s="137"/>
      <c r="ROO60" s="137"/>
      <c r="ROP60" s="137"/>
      <c r="ROQ60" s="137"/>
      <c r="ROR60" s="137"/>
      <c r="ROS60" s="137"/>
      <c r="ROT60" s="137"/>
      <c r="ROU60" s="137"/>
      <c r="ROV60" s="137"/>
      <c r="ROW60" s="137"/>
      <c r="ROX60" s="137"/>
      <c r="ROY60" s="137"/>
      <c r="ROZ60" s="137"/>
      <c r="RPA60" s="137"/>
      <c r="RPB60" s="137"/>
      <c r="RPC60" s="137"/>
      <c r="RPD60" s="137"/>
      <c r="RPE60" s="137"/>
      <c r="RPF60" s="137"/>
      <c r="RPG60" s="137"/>
      <c r="RPH60" s="137"/>
      <c r="RPI60" s="137"/>
      <c r="RPJ60" s="137"/>
      <c r="RPK60" s="137"/>
      <c r="RPL60" s="137"/>
      <c r="RPM60" s="137"/>
      <c r="RPN60" s="137"/>
      <c r="RPO60" s="137"/>
      <c r="RPP60" s="137"/>
      <c r="RPQ60" s="137"/>
      <c r="RPR60" s="137"/>
      <c r="RPS60" s="137"/>
      <c r="RPT60" s="137"/>
      <c r="RPU60" s="137"/>
      <c r="RPV60" s="137"/>
      <c r="RPW60" s="137"/>
      <c r="RPX60" s="137"/>
      <c r="RPY60" s="137"/>
      <c r="RPZ60" s="137"/>
      <c r="RQA60" s="137"/>
      <c r="RQB60" s="137"/>
      <c r="RQC60" s="137"/>
      <c r="RQD60" s="137"/>
      <c r="RQE60" s="137"/>
      <c r="RQF60" s="137"/>
      <c r="RQG60" s="137"/>
      <c r="RQH60" s="137"/>
      <c r="RQI60" s="137"/>
      <c r="RQJ60" s="137"/>
      <c r="RQK60" s="137"/>
      <c r="RQL60" s="137"/>
      <c r="RQM60" s="137"/>
      <c r="RQN60" s="137"/>
      <c r="RQO60" s="137"/>
      <c r="RQP60" s="137"/>
      <c r="RQQ60" s="137"/>
      <c r="RQR60" s="137"/>
      <c r="RQS60" s="137"/>
      <c r="RQT60" s="137"/>
      <c r="RQU60" s="137"/>
      <c r="RQV60" s="137"/>
      <c r="RQW60" s="137"/>
      <c r="RQX60" s="137"/>
      <c r="RQY60" s="137"/>
      <c r="RQZ60" s="137"/>
      <c r="RRA60" s="137"/>
      <c r="RRB60" s="137"/>
      <c r="RRC60" s="137"/>
      <c r="RRD60" s="137"/>
      <c r="RRE60" s="137"/>
      <c r="RRF60" s="137"/>
      <c r="RRG60" s="137"/>
      <c r="RRH60" s="137"/>
      <c r="RRI60" s="137"/>
      <c r="RRJ60" s="137"/>
      <c r="RRK60" s="137"/>
      <c r="RRL60" s="137"/>
      <c r="RRM60" s="137"/>
      <c r="RRN60" s="137"/>
      <c r="RRO60" s="137"/>
      <c r="RRP60" s="137"/>
      <c r="RRQ60" s="137"/>
      <c r="RRR60" s="137"/>
      <c r="RRS60" s="137"/>
      <c r="RRT60" s="137"/>
      <c r="RRU60" s="137"/>
      <c r="RRV60" s="137"/>
      <c r="RRW60" s="137"/>
      <c r="RRX60" s="137"/>
      <c r="RRY60" s="137"/>
      <c r="RRZ60" s="137"/>
      <c r="RSA60" s="137"/>
      <c r="RSB60" s="137"/>
      <c r="RSC60" s="137"/>
      <c r="RSD60" s="137"/>
      <c r="RSE60" s="137"/>
      <c r="RSF60" s="137"/>
      <c r="RSG60" s="137"/>
      <c r="RSH60" s="137"/>
      <c r="RSI60" s="137"/>
      <c r="RSJ60" s="137"/>
      <c r="RSK60" s="137"/>
      <c r="RSL60" s="137"/>
      <c r="RSM60" s="137"/>
      <c r="RSN60" s="137"/>
      <c r="RSO60" s="137"/>
      <c r="RSP60" s="137"/>
      <c r="RSQ60" s="137"/>
      <c r="RSR60" s="137"/>
      <c r="RSS60" s="137"/>
      <c r="RST60" s="137"/>
      <c r="RSU60" s="137"/>
      <c r="RSV60" s="137"/>
      <c r="RSW60" s="137"/>
      <c r="RSX60" s="137"/>
      <c r="RSY60" s="137"/>
      <c r="RSZ60" s="137"/>
      <c r="RTA60" s="137"/>
      <c r="RTB60" s="137"/>
      <c r="RTC60" s="137"/>
      <c r="RTD60" s="137"/>
      <c r="RTE60" s="137"/>
      <c r="RTF60" s="137"/>
      <c r="RTG60" s="137"/>
      <c r="RTH60" s="137"/>
      <c r="RTI60" s="137"/>
      <c r="RTJ60" s="137"/>
      <c r="RTK60" s="137"/>
      <c r="RTL60" s="137"/>
      <c r="RTM60" s="137"/>
      <c r="RTN60" s="137"/>
      <c r="RTO60" s="137"/>
      <c r="RTP60" s="137"/>
      <c r="RTQ60" s="137"/>
      <c r="RTR60" s="137"/>
      <c r="RTS60" s="137"/>
      <c r="RTT60" s="137"/>
      <c r="RTU60" s="137"/>
      <c r="RTV60" s="137"/>
      <c r="RTW60" s="137"/>
      <c r="RTX60" s="137"/>
      <c r="RTY60" s="137"/>
      <c r="RTZ60" s="137"/>
      <c r="RUA60" s="137"/>
      <c r="RUB60" s="137"/>
      <c r="RUC60" s="137"/>
      <c r="RUD60" s="137"/>
      <c r="RUE60" s="137"/>
      <c r="RUF60" s="137"/>
      <c r="RUG60" s="137"/>
      <c r="RUH60" s="137"/>
      <c r="RUI60" s="137"/>
      <c r="RUJ60" s="137"/>
      <c r="RUK60" s="137"/>
      <c r="RUL60" s="137"/>
      <c r="RUM60" s="137"/>
      <c r="RUN60" s="137"/>
      <c r="RUO60" s="137"/>
      <c r="RUP60" s="137"/>
      <c r="RUQ60" s="137"/>
      <c r="RUR60" s="137"/>
      <c r="RUS60" s="137"/>
      <c r="RUT60" s="137"/>
      <c r="RUU60" s="137"/>
      <c r="RUV60" s="137"/>
      <c r="RUW60" s="137"/>
      <c r="RUX60" s="137"/>
      <c r="RUY60" s="137"/>
      <c r="RUZ60" s="137"/>
      <c r="RVA60" s="137"/>
      <c r="RVB60" s="137"/>
      <c r="RVC60" s="137"/>
      <c r="RVD60" s="137"/>
      <c r="RVE60" s="137"/>
      <c r="RVF60" s="137"/>
      <c r="RVG60" s="137"/>
      <c r="RVH60" s="137"/>
      <c r="RVI60" s="137"/>
      <c r="RVJ60" s="137"/>
      <c r="RVK60" s="137"/>
      <c r="RVL60" s="137"/>
      <c r="RVM60" s="137"/>
      <c r="RVN60" s="137"/>
      <c r="RVO60" s="137"/>
      <c r="RVP60" s="137"/>
      <c r="RVQ60" s="137"/>
      <c r="RVR60" s="137"/>
      <c r="RVS60" s="137"/>
      <c r="RVT60" s="137"/>
      <c r="RVU60" s="137"/>
      <c r="RVV60" s="137"/>
      <c r="RVW60" s="137"/>
      <c r="RVX60" s="137"/>
      <c r="RVY60" s="137"/>
      <c r="RVZ60" s="137"/>
      <c r="RWA60" s="137"/>
      <c r="RWB60" s="137"/>
      <c r="RWC60" s="137"/>
      <c r="RWD60" s="137"/>
      <c r="RWE60" s="137"/>
      <c r="RWF60" s="137"/>
      <c r="RWG60" s="137"/>
      <c r="RWH60" s="137"/>
      <c r="RWI60" s="137"/>
      <c r="RWJ60" s="137"/>
      <c r="RWK60" s="137"/>
      <c r="RWL60" s="137"/>
      <c r="RWM60" s="137"/>
      <c r="RWN60" s="137"/>
      <c r="RWO60" s="137"/>
      <c r="RWP60" s="137"/>
      <c r="RWQ60" s="137"/>
      <c r="RWR60" s="137"/>
      <c r="RWS60" s="137"/>
      <c r="RWT60" s="137"/>
      <c r="RWU60" s="137"/>
      <c r="RWV60" s="137"/>
      <c r="RWW60" s="137"/>
      <c r="RWX60" s="137"/>
      <c r="RWY60" s="137"/>
      <c r="RWZ60" s="137"/>
      <c r="RXA60" s="137"/>
      <c r="RXB60" s="137"/>
      <c r="RXC60" s="137"/>
      <c r="RXD60" s="137"/>
      <c r="RXE60" s="137"/>
      <c r="RXF60" s="137"/>
      <c r="RXG60" s="137"/>
      <c r="RXH60" s="137"/>
      <c r="RXI60" s="137"/>
      <c r="RXJ60" s="137"/>
      <c r="RXK60" s="137"/>
      <c r="RXL60" s="137"/>
      <c r="RXM60" s="137"/>
      <c r="RXN60" s="137"/>
      <c r="RXO60" s="137"/>
      <c r="RXP60" s="137"/>
      <c r="RXQ60" s="137"/>
      <c r="RXR60" s="137"/>
      <c r="RXS60" s="137"/>
      <c r="RXT60" s="137"/>
      <c r="RXU60" s="137"/>
      <c r="RXV60" s="137"/>
      <c r="RXW60" s="137"/>
      <c r="RXX60" s="137"/>
      <c r="RXY60" s="137"/>
      <c r="RXZ60" s="137"/>
      <c r="RYA60" s="137"/>
      <c r="RYB60" s="137"/>
      <c r="RYC60" s="137"/>
      <c r="RYD60" s="137"/>
      <c r="RYE60" s="137"/>
      <c r="RYF60" s="137"/>
      <c r="RYG60" s="137"/>
      <c r="RYH60" s="137"/>
      <c r="RYI60" s="137"/>
      <c r="RYJ60" s="137"/>
      <c r="RYK60" s="137"/>
      <c r="RYL60" s="137"/>
      <c r="RYM60" s="137"/>
      <c r="RYN60" s="137"/>
      <c r="RYO60" s="137"/>
      <c r="RYP60" s="137"/>
      <c r="RYQ60" s="137"/>
      <c r="RYR60" s="137"/>
      <c r="RYS60" s="137"/>
      <c r="RYT60" s="137"/>
      <c r="RYU60" s="137"/>
      <c r="RYV60" s="137"/>
      <c r="RYW60" s="137"/>
      <c r="RYX60" s="137"/>
      <c r="RYY60" s="137"/>
      <c r="RYZ60" s="137"/>
      <c r="RZA60" s="137"/>
      <c r="RZB60" s="137"/>
      <c r="RZC60" s="137"/>
      <c r="RZD60" s="137"/>
      <c r="RZE60" s="137"/>
      <c r="RZF60" s="137"/>
      <c r="RZG60" s="137"/>
      <c r="RZH60" s="137"/>
      <c r="RZI60" s="137"/>
      <c r="RZJ60" s="137"/>
      <c r="RZK60" s="137"/>
      <c r="RZL60" s="137"/>
      <c r="RZM60" s="137"/>
      <c r="RZN60" s="137"/>
      <c r="RZO60" s="137"/>
      <c r="RZP60" s="137"/>
      <c r="RZQ60" s="137"/>
      <c r="RZR60" s="137"/>
      <c r="RZS60" s="137"/>
      <c r="RZT60" s="137"/>
      <c r="RZU60" s="137"/>
      <c r="RZV60" s="137"/>
      <c r="RZW60" s="137"/>
      <c r="RZX60" s="137"/>
      <c r="RZY60" s="137"/>
      <c r="RZZ60" s="137"/>
      <c r="SAA60" s="137"/>
      <c r="SAB60" s="137"/>
      <c r="SAC60" s="137"/>
      <c r="SAD60" s="137"/>
      <c r="SAE60" s="137"/>
      <c r="SAF60" s="137"/>
      <c r="SAG60" s="137"/>
      <c r="SAH60" s="137"/>
      <c r="SAI60" s="137"/>
      <c r="SAJ60" s="137"/>
      <c r="SAK60" s="137"/>
      <c r="SAL60" s="137"/>
      <c r="SAM60" s="137"/>
      <c r="SAN60" s="137"/>
      <c r="SAO60" s="137"/>
      <c r="SAP60" s="137"/>
      <c r="SAQ60" s="137"/>
      <c r="SAR60" s="137"/>
      <c r="SAS60" s="137"/>
      <c r="SAT60" s="137"/>
      <c r="SAU60" s="137"/>
      <c r="SAV60" s="137"/>
      <c r="SAW60" s="137"/>
      <c r="SAX60" s="137"/>
      <c r="SAY60" s="137"/>
      <c r="SAZ60" s="137"/>
      <c r="SBA60" s="137"/>
      <c r="SBB60" s="137"/>
      <c r="SBC60" s="137"/>
      <c r="SBD60" s="137"/>
      <c r="SBE60" s="137"/>
      <c r="SBF60" s="137"/>
      <c r="SBG60" s="137"/>
      <c r="SBH60" s="137"/>
      <c r="SBI60" s="137"/>
      <c r="SBJ60" s="137"/>
      <c r="SBK60" s="137"/>
      <c r="SBL60" s="137"/>
      <c r="SBM60" s="137"/>
      <c r="SBN60" s="137"/>
      <c r="SBO60" s="137"/>
      <c r="SBP60" s="137"/>
      <c r="SBQ60" s="137"/>
      <c r="SBR60" s="137"/>
      <c r="SBS60" s="137"/>
      <c r="SBT60" s="137"/>
      <c r="SBU60" s="137"/>
      <c r="SBV60" s="137"/>
      <c r="SBW60" s="137"/>
      <c r="SBX60" s="137"/>
      <c r="SBY60" s="137"/>
      <c r="SBZ60" s="137"/>
      <c r="SCA60" s="137"/>
      <c r="SCB60" s="137"/>
      <c r="SCC60" s="137"/>
      <c r="SCD60" s="137"/>
      <c r="SCE60" s="137"/>
      <c r="SCF60" s="137"/>
      <c r="SCG60" s="137"/>
      <c r="SCH60" s="137"/>
      <c r="SCI60" s="137"/>
      <c r="SCJ60" s="137"/>
      <c r="SCK60" s="137"/>
      <c r="SCL60" s="137"/>
      <c r="SCM60" s="137"/>
      <c r="SCN60" s="137"/>
      <c r="SCO60" s="137"/>
      <c r="SCP60" s="137"/>
      <c r="SCQ60" s="137"/>
      <c r="SCR60" s="137"/>
      <c r="SCS60" s="137"/>
      <c r="SCT60" s="137"/>
      <c r="SCU60" s="137"/>
      <c r="SCV60" s="137"/>
      <c r="SCW60" s="137"/>
      <c r="SCX60" s="137"/>
      <c r="SCY60" s="137"/>
      <c r="SCZ60" s="137"/>
      <c r="SDA60" s="137"/>
      <c r="SDB60" s="137"/>
      <c r="SDC60" s="137"/>
      <c r="SDD60" s="137"/>
      <c r="SDE60" s="137"/>
      <c r="SDF60" s="137"/>
      <c r="SDG60" s="137"/>
      <c r="SDH60" s="137"/>
      <c r="SDI60" s="137"/>
      <c r="SDJ60" s="137"/>
      <c r="SDK60" s="137"/>
      <c r="SDL60" s="137"/>
      <c r="SDM60" s="137"/>
      <c r="SDN60" s="137"/>
      <c r="SDO60" s="137"/>
      <c r="SDP60" s="137"/>
      <c r="SDQ60" s="137"/>
      <c r="SDR60" s="137"/>
      <c r="SDS60" s="137"/>
      <c r="SDT60" s="137"/>
      <c r="SDU60" s="137"/>
      <c r="SDV60" s="137"/>
      <c r="SDW60" s="137"/>
      <c r="SDX60" s="137"/>
      <c r="SDY60" s="137"/>
      <c r="SDZ60" s="137"/>
      <c r="SEA60" s="137"/>
      <c r="SEB60" s="137"/>
      <c r="SEC60" s="137"/>
      <c r="SED60" s="137"/>
      <c r="SEE60" s="137"/>
      <c r="SEF60" s="137"/>
      <c r="SEG60" s="137"/>
      <c r="SEH60" s="137"/>
      <c r="SEI60" s="137"/>
      <c r="SEJ60" s="137"/>
      <c r="SEK60" s="137"/>
      <c r="SEL60" s="137"/>
      <c r="SEM60" s="137"/>
      <c r="SEN60" s="137"/>
      <c r="SEO60" s="137"/>
      <c r="SEP60" s="137"/>
      <c r="SEQ60" s="137"/>
      <c r="SER60" s="137"/>
      <c r="SES60" s="137"/>
      <c r="SET60" s="137"/>
      <c r="SEU60" s="137"/>
      <c r="SEV60" s="137"/>
      <c r="SEW60" s="137"/>
      <c r="SEX60" s="137"/>
      <c r="SEY60" s="137"/>
      <c r="SEZ60" s="137"/>
      <c r="SFA60" s="137"/>
      <c r="SFB60" s="137"/>
      <c r="SFC60" s="137"/>
      <c r="SFD60" s="137"/>
      <c r="SFE60" s="137"/>
      <c r="SFF60" s="137"/>
      <c r="SFG60" s="137"/>
      <c r="SFH60" s="137"/>
      <c r="SFI60" s="137"/>
      <c r="SFJ60" s="137"/>
      <c r="SFK60" s="137"/>
      <c r="SFL60" s="137"/>
      <c r="SFM60" s="137"/>
      <c r="SFN60" s="137"/>
      <c r="SFO60" s="137"/>
      <c r="SFP60" s="137"/>
      <c r="SFQ60" s="137"/>
      <c r="SFR60" s="137"/>
      <c r="SFS60" s="137"/>
      <c r="SFT60" s="137"/>
      <c r="SFU60" s="137"/>
      <c r="SFV60" s="137"/>
      <c r="SFW60" s="137"/>
      <c r="SFX60" s="137"/>
      <c r="SFY60" s="137"/>
      <c r="SFZ60" s="137"/>
      <c r="SGA60" s="137"/>
      <c r="SGB60" s="137"/>
      <c r="SGC60" s="137"/>
      <c r="SGD60" s="137"/>
      <c r="SGE60" s="137"/>
      <c r="SGF60" s="137"/>
      <c r="SGG60" s="137"/>
      <c r="SGH60" s="137"/>
      <c r="SGI60" s="137"/>
      <c r="SGJ60" s="137"/>
      <c r="SGK60" s="137"/>
      <c r="SGL60" s="137"/>
      <c r="SGM60" s="137"/>
      <c r="SGN60" s="137"/>
      <c r="SGO60" s="137"/>
      <c r="SGP60" s="137"/>
      <c r="SGQ60" s="137"/>
      <c r="SGR60" s="137"/>
      <c r="SGS60" s="137"/>
      <c r="SGT60" s="137"/>
      <c r="SGU60" s="137"/>
      <c r="SGV60" s="137"/>
      <c r="SGW60" s="137"/>
      <c r="SGX60" s="137"/>
      <c r="SGY60" s="137"/>
      <c r="SGZ60" s="137"/>
      <c r="SHA60" s="137"/>
      <c r="SHB60" s="137"/>
      <c r="SHC60" s="137"/>
      <c r="SHD60" s="137"/>
      <c r="SHE60" s="137"/>
      <c r="SHF60" s="137"/>
      <c r="SHG60" s="137"/>
      <c r="SHH60" s="137"/>
      <c r="SHI60" s="137"/>
      <c r="SHJ60" s="137"/>
      <c r="SHK60" s="137"/>
      <c r="SHL60" s="137"/>
      <c r="SHM60" s="137"/>
      <c r="SHN60" s="137"/>
      <c r="SHO60" s="137"/>
      <c r="SHP60" s="137"/>
      <c r="SHQ60" s="137"/>
      <c r="SHR60" s="137"/>
      <c r="SHS60" s="137"/>
      <c r="SHT60" s="137"/>
      <c r="SHU60" s="137"/>
      <c r="SHV60" s="137"/>
      <c r="SHW60" s="137"/>
      <c r="SHX60" s="137"/>
      <c r="SHY60" s="137"/>
      <c r="SHZ60" s="137"/>
      <c r="SIA60" s="137"/>
      <c r="SIB60" s="137"/>
      <c r="SIC60" s="137"/>
      <c r="SID60" s="137"/>
      <c r="SIE60" s="137"/>
      <c r="SIF60" s="137"/>
      <c r="SIG60" s="137"/>
      <c r="SIH60" s="137"/>
      <c r="SII60" s="137"/>
      <c r="SIJ60" s="137"/>
      <c r="SIK60" s="137"/>
      <c r="SIL60" s="137"/>
      <c r="SIM60" s="137"/>
      <c r="SIN60" s="137"/>
      <c r="SIO60" s="137"/>
      <c r="SIP60" s="137"/>
      <c r="SIQ60" s="137"/>
      <c r="SIR60" s="137"/>
      <c r="SIS60" s="137"/>
      <c r="SIT60" s="137"/>
      <c r="SIU60" s="137"/>
      <c r="SIV60" s="137"/>
      <c r="SIW60" s="137"/>
      <c r="SIX60" s="137"/>
      <c r="SIY60" s="137"/>
      <c r="SIZ60" s="137"/>
      <c r="SJA60" s="137"/>
      <c r="SJB60" s="137"/>
      <c r="SJC60" s="137"/>
      <c r="SJD60" s="137"/>
      <c r="SJE60" s="137"/>
      <c r="SJF60" s="137"/>
      <c r="SJG60" s="137"/>
      <c r="SJH60" s="137"/>
      <c r="SJI60" s="137"/>
      <c r="SJJ60" s="137"/>
      <c r="SJK60" s="137"/>
      <c r="SJL60" s="137"/>
      <c r="SJM60" s="137"/>
      <c r="SJN60" s="137"/>
      <c r="SJO60" s="137"/>
      <c r="SJP60" s="137"/>
      <c r="SJQ60" s="137"/>
      <c r="SJR60" s="137"/>
      <c r="SJS60" s="137"/>
      <c r="SJT60" s="137"/>
      <c r="SJU60" s="137"/>
      <c r="SJV60" s="137"/>
      <c r="SJW60" s="137"/>
      <c r="SJX60" s="137"/>
      <c r="SJY60" s="137"/>
      <c r="SJZ60" s="137"/>
      <c r="SKA60" s="137"/>
      <c r="SKB60" s="137"/>
      <c r="SKC60" s="137"/>
      <c r="SKD60" s="137"/>
      <c r="SKE60" s="137"/>
      <c r="SKF60" s="137"/>
      <c r="SKG60" s="137"/>
      <c r="SKH60" s="137"/>
      <c r="SKI60" s="137"/>
      <c r="SKJ60" s="137"/>
      <c r="SKK60" s="137"/>
      <c r="SKL60" s="137"/>
      <c r="SKM60" s="137"/>
      <c r="SKN60" s="137"/>
      <c r="SKO60" s="137"/>
      <c r="SKP60" s="137"/>
      <c r="SKQ60" s="137"/>
      <c r="SKR60" s="137"/>
      <c r="SKS60" s="137"/>
      <c r="SKT60" s="137"/>
      <c r="SKU60" s="137"/>
      <c r="SKV60" s="137"/>
      <c r="SKW60" s="137"/>
      <c r="SKX60" s="137"/>
      <c r="SKY60" s="137"/>
      <c r="SKZ60" s="137"/>
      <c r="SLA60" s="137"/>
      <c r="SLB60" s="137"/>
      <c r="SLC60" s="137"/>
      <c r="SLD60" s="137"/>
      <c r="SLE60" s="137"/>
      <c r="SLF60" s="137"/>
      <c r="SLG60" s="137"/>
      <c r="SLH60" s="137"/>
      <c r="SLI60" s="137"/>
      <c r="SLJ60" s="137"/>
      <c r="SLK60" s="137"/>
      <c r="SLL60" s="137"/>
      <c r="SLM60" s="137"/>
      <c r="SLN60" s="137"/>
      <c r="SLO60" s="137"/>
      <c r="SLP60" s="137"/>
      <c r="SLQ60" s="137"/>
      <c r="SLR60" s="137"/>
      <c r="SLS60" s="137"/>
      <c r="SLT60" s="137"/>
      <c r="SLU60" s="137"/>
      <c r="SLV60" s="137"/>
      <c r="SLW60" s="137"/>
      <c r="SLX60" s="137"/>
      <c r="SLY60" s="137"/>
      <c r="SLZ60" s="137"/>
      <c r="SMA60" s="137"/>
      <c r="SMB60" s="137"/>
      <c r="SMC60" s="137"/>
      <c r="SMD60" s="137"/>
      <c r="SME60" s="137"/>
      <c r="SMF60" s="137"/>
      <c r="SMG60" s="137"/>
      <c r="SMH60" s="137"/>
      <c r="SMI60" s="137"/>
      <c r="SMJ60" s="137"/>
      <c r="SMK60" s="137"/>
      <c r="SML60" s="137"/>
      <c r="SMM60" s="137"/>
      <c r="SMN60" s="137"/>
      <c r="SMO60" s="137"/>
      <c r="SMP60" s="137"/>
      <c r="SMQ60" s="137"/>
      <c r="SMR60" s="137"/>
      <c r="SMS60" s="137"/>
      <c r="SMT60" s="137"/>
      <c r="SMU60" s="137"/>
      <c r="SMV60" s="137"/>
      <c r="SMW60" s="137"/>
      <c r="SMX60" s="137"/>
      <c r="SMY60" s="137"/>
      <c r="SMZ60" s="137"/>
      <c r="SNA60" s="137"/>
      <c r="SNB60" s="137"/>
      <c r="SNC60" s="137"/>
      <c r="SND60" s="137"/>
      <c r="SNE60" s="137"/>
      <c r="SNF60" s="137"/>
      <c r="SNG60" s="137"/>
      <c r="SNH60" s="137"/>
      <c r="SNI60" s="137"/>
      <c r="SNJ60" s="137"/>
      <c r="SNK60" s="137"/>
      <c r="SNL60" s="137"/>
      <c r="SNM60" s="137"/>
      <c r="SNN60" s="137"/>
      <c r="SNO60" s="137"/>
      <c r="SNP60" s="137"/>
      <c r="SNQ60" s="137"/>
      <c r="SNR60" s="137"/>
      <c r="SNS60" s="137"/>
      <c r="SNT60" s="137"/>
      <c r="SNU60" s="137"/>
      <c r="SNV60" s="137"/>
      <c r="SNW60" s="137"/>
      <c r="SNX60" s="137"/>
      <c r="SNY60" s="137"/>
      <c r="SNZ60" s="137"/>
      <c r="SOA60" s="137"/>
      <c r="SOB60" s="137"/>
      <c r="SOC60" s="137"/>
      <c r="SOD60" s="137"/>
      <c r="SOE60" s="137"/>
      <c r="SOF60" s="137"/>
      <c r="SOG60" s="137"/>
      <c r="SOH60" s="137"/>
      <c r="SOI60" s="137"/>
      <c r="SOJ60" s="137"/>
      <c r="SOK60" s="137"/>
      <c r="SOL60" s="137"/>
      <c r="SOM60" s="137"/>
      <c r="SON60" s="137"/>
      <c r="SOO60" s="137"/>
      <c r="SOP60" s="137"/>
      <c r="SOQ60" s="137"/>
      <c r="SOR60" s="137"/>
      <c r="SOS60" s="137"/>
      <c r="SOT60" s="137"/>
      <c r="SOU60" s="137"/>
      <c r="SOV60" s="137"/>
      <c r="SOW60" s="137"/>
      <c r="SOX60" s="137"/>
      <c r="SOY60" s="137"/>
      <c r="SOZ60" s="137"/>
      <c r="SPA60" s="137"/>
      <c r="SPB60" s="137"/>
      <c r="SPC60" s="137"/>
      <c r="SPD60" s="137"/>
      <c r="SPE60" s="137"/>
      <c r="SPF60" s="137"/>
      <c r="SPG60" s="137"/>
      <c r="SPH60" s="137"/>
      <c r="SPI60" s="137"/>
      <c r="SPJ60" s="137"/>
      <c r="SPK60" s="137"/>
      <c r="SPL60" s="137"/>
      <c r="SPM60" s="137"/>
      <c r="SPN60" s="137"/>
      <c r="SPO60" s="137"/>
      <c r="SPP60" s="137"/>
      <c r="SPQ60" s="137"/>
      <c r="SPR60" s="137"/>
      <c r="SPS60" s="137"/>
      <c r="SPT60" s="137"/>
      <c r="SPU60" s="137"/>
      <c r="SPV60" s="137"/>
      <c r="SPW60" s="137"/>
      <c r="SPX60" s="137"/>
      <c r="SPY60" s="137"/>
      <c r="SPZ60" s="137"/>
      <c r="SQA60" s="137"/>
      <c r="SQB60" s="137"/>
      <c r="SQC60" s="137"/>
      <c r="SQD60" s="137"/>
      <c r="SQE60" s="137"/>
      <c r="SQF60" s="137"/>
      <c r="SQG60" s="137"/>
      <c r="SQH60" s="137"/>
      <c r="SQI60" s="137"/>
      <c r="SQJ60" s="137"/>
      <c r="SQK60" s="137"/>
      <c r="SQL60" s="137"/>
      <c r="SQM60" s="137"/>
      <c r="SQN60" s="137"/>
      <c r="SQO60" s="137"/>
      <c r="SQP60" s="137"/>
      <c r="SQQ60" s="137"/>
      <c r="SQR60" s="137"/>
      <c r="SQS60" s="137"/>
      <c r="SQT60" s="137"/>
      <c r="SQU60" s="137"/>
      <c r="SQV60" s="137"/>
      <c r="SQW60" s="137"/>
      <c r="SQX60" s="137"/>
      <c r="SQY60" s="137"/>
      <c r="SQZ60" s="137"/>
      <c r="SRA60" s="137"/>
      <c r="SRB60" s="137"/>
      <c r="SRC60" s="137"/>
      <c r="SRD60" s="137"/>
      <c r="SRE60" s="137"/>
      <c r="SRF60" s="137"/>
      <c r="SRG60" s="137"/>
      <c r="SRH60" s="137"/>
      <c r="SRI60" s="137"/>
      <c r="SRJ60" s="137"/>
      <c r="SRK60" s="137"/>
      <c r="SRL60" s="137"/>
      <c r="SRM60" s="137"/>
      <c r="SRN60" s="137"/>
      <c r="SRO60" s="137"/>
      <c r="SRP60" s="137"/>
      <c r="SRQ60" s="137"/>
      <c r="SRR60" s="137"/>
      <c r="SRS60" s="137"/>
      <c r="SRT60" s="137"/>
      <c r="SRU60" s="137"/>
      <c r="SRV60" s="137"/>
      <c r="SRW60" s="137"/>
      <c r="SRX60" s="137"/>
      <c r="SRY60" s="137"/>
      <c r="SRZ60" s="137"/>
      <c r="SSA60" s="137"/>
      <c r="SSB60" s="137"/>
      <c r="SSC60" s="137"/>
      <c r="SSD60" s="137"/>
      <c r="SSE60" s="137"/>
      <c r="SSF60" s="137"/>
      <c r="SSG60" s="137"/>
      <c r="SSH60" s="137"/>
      <c r="SSI60" s="137"/>
      <c r="SSJ60" s="137"/>
      <c r="SSK60" s="137"/>
      <c r="SSL60" s="137"/>
      <c r="SSM60" s="137"/>
      <c r="SSN60" s="137"/>
      <c r="SSO60" s="137"/>
      <c r="SSP60" s="137"/>
      <c r="SSQ60" s="137"/>
      <c r="SSR60" s="137"/>
      <c r="SSS60" s="137"/>
      <c r="SST60" s="137"/>
      <c r="SSU60" s="137"/>
      <c r="SSV60" s="137"/>
      <c r="SSW60" s="137"/>
      <c r="SSX60" s="137"/>
      <c r="SSY60" s="137"/>
      <c r="SSZ60" s="137"/>
      <c r="STA60" s="137"/>
      <c r="STB60" s="137"/>
      <c r="STC60" s="137"/>
      <c r="STD60" s="137"/>
      <c r="STE60" s="137"/>
      <c r="STF60" s="137"/>
      <c r="STG60" s="137"/>
      <c r="STH60" s="137"/>
      <c r="STI60" s="137"/>
      <c r="STJ60" s="137"/>
      <c r="STK60" s="137"/>
      <c r="STL60" s="137"/>
      <c r="STM60" s="137"/>
      <c r="STN60" s="137"/>
      <c r="STO60" s="137"/>
      <c r="STP60" s="137"/>
      <c r="STQ60" s="137"/>
      <c r="STR60" s="137"/>
      <c r="STS60" s="137"/>
      <c r="STT60" s="137"/>
      <c r="STU60" s="137"/>
      <c r="STV60" s="137"/>
      <c r="STW60" s="137"/>
      <c r="STX60" s="137"/>
      <c r="STY60" s="137"/>
      <c r="STZ60" s="137"/>
      <c r="SUA60" s="137"/>
      <c r="SUB60" s="137"/>
      <c r="SUC60" s="137"/>
      <c r="SUD60" s="137"/>
      <c r="SUE60" s="137"/>
      <c r="SUF60" s="137"/>
      <c r="SUG60" s="137"/>
      <c r="SUH60" s="137"/>
      <c r="SUI60" s="137"/>
      <c r="SUJ60" s="137"/>
      <c r="SUK60" s="137"/>
      <c r="SUL60" s="137"/>
      <c r="SUM60" s="137"/>
      <c r="SUN60" s="137"/>
      <c r="SUO60" s="137"/>
      <c r="SUP60" s="137"/>
      <c r="SUQ60" s="137"/>
      <c r="SUR60" s="137"/>
      <c r="SUS60" s="137"/>
      <c r="SUT60" s="137"/>
      <c r="SUU60" s="137"/>
      <c r="SUV60" s="137"/>
      <c r="SUW60" s="137"/>
      <c r="SUX60" s="137"/>
      <c r="SUY60" s="137"/>
      <c r="SUZ60" s="137"/>
      <c r="SVA60" s="137"/>
      <c r="SVB60" s="137"/>
      <c r="SVC60" s="137"/>
      <c r="SVD60" s="137"/>
      <c r="SVE60" s="137"/>
      <c r="SVF60" s="137"/>
      <c r="SVG60" s="137"/>
      <c r="SVH60" s="137"/>
      <c r="SVI60" s="137"/>
      <c r="SVJ60" s="137"/>
      <c r="SVK60" s="137"/>
      <c r="SVL60" s="137"/>
      <c r="SVM60" s="137"/>
      <c r="SVN60" s="137"/>
      <c r="SVO60" s="137"/>
      <c r="SVP60" s="137"/>
      <c r="SVQ60" s="137"/>
      <c r="SVR60" s="137"/>
      <c r="SVS60" s="137"/>
      <c r="SVT60" s="137"/>
      <c r="SVU60" s="137"/>
      <c r="SVV60" s="137"/>
      <c r="SVW60" s="137"/>
      <c r="SVX60" s="137"/>
      <c r="SVY60" s="137"/>
      <c r="SVZ60" s="137"/>
      <c r="SWA60" s="137"/>
      <c r="SWB60" s="137"/>
      <c r="SWC60" s="137"/>
      <c r="SWD60" s="137"/>
      <c r="SWE60" s="137"/>
      <c r="SWF60" s="137"/>
      <c r="SWG60" s="137"/>
      <c r="SWH60" s="137"/>
      <c r="SWI60" s="137"/>
      <c r="SWJ60" s="137"/>
      <c r="SWK60" s="137"/>
      <c r="SWL60" s="137"/>
      <c r="SWM60" s="137"/>
      <c r="SWN60" s="137"/>
      <c r="SWO60" s="137"/>
      <c r="SWP60" s="137"/>
      <c r="SWQ60" s="137"/>
      <c r="SWR60" s="137"/>
      <c r="SWS60" s="137"/>
      <c r="SWT60" s="137"/>
      <c r="SWU60" s="137"/>
      <c r="SWV60" s="137"/>
      <c r="SWW60" s="137"/>
      <c r="SWX60" s="137"/>
      <c r="SWY60" s="137"/>
      <c r="SWZ60" s="137"/>
      <c r="SXA60" s="137"/>
      <c r="SXB60" s="137"/>
      <c r="SXC60" s="137"/>
      <c r="SXD60" s="137"/>
      <c r="SXE60" s="137"/>
      <c r="SXF60" s="137"/>
      <c r="SXG60" s="137"/>
      <c r="SXH60" s="137"/>
      <c r="SXI60" s="137"/>
      <c r="SXJ60" s="137"/>
      <c r="SXK60" s="137"/>
      <c r="SXL60" s="137"/>
      <c r="SXM60" s="137"/>
      <c r="SXN60" s="137"/>
      <c r="SXO60" s="137"/>
      <c r="SXP60" s="137"/>
      <c r="SXQ60" s="137"/>
      <c r="SXR60" s="137"/>
      <c r="SXS60" s="137"/>
      <c r="SXT60" s="137"/>
      <c r="SXU60" s="137"/>
      <c r="SXV60" s="137"/>
      <c r="SXW60" s="137"/>
      <c r="SXX60" s="137"/>
      <c r="SXY60" s="137"/>
      <c r="SXZ60" s="137"/>
      <c r="SYA60" s="137"/>
      <c r="SYB60" s="137"/>
      <c r="SYC60" s="137"/>
      <c r="SYD60" s="137"/>
      <c r="SYE60" s="137"/>
      <c r="SYF60" s="137"/>
      <c r="SYG60" s="137"/>
      <c r="SYH60" s="137"/>
      <c r="SYI60" s="137"/>
      <c r="SYJ60" s="137"/>
      <c r="SYK60" s="137"/>
      <c r="SYL60" s="137"/>
      <c r="SYM60" s="137"/>
      <c r="SYN60" s="137"/>
      <c r="SYO60" s="137"/>
      <c r="SYP60" s="137"/>
      <c r="SYQ60" s="137"/>
      <c r="SYR60" s="137"/>
      <c r="SYS60" s="137"/>
      <c r="SYT60" s="137"/>
      <c r="SYU60" s="137"/>
      <c r="SYV60" s="137"/>
      <c r="SYW60" s="137"/>
      <c r="SYX60" s="137"/>
      <c r="SYY60" s="137"/>
      <c r="SYZ60" s="137"/>
      <c r="SZA60" s="137"/>
      <c r="SZB60" s="137"/>
      <c r="SZC60" s="137"/>
      <c r="SZD60" s="137"/>
      <c r="SZE60" s="137"/>
      <c r="SZF60" s="137"/>
      <c r="SZG60" s="137"/>
      <c r="SZH60" s="137"/>
      <c r="SZI60" s="137"/>
      <c r="SZJ60" s="137"/>
      <c r="SZK60" s="137"/>
      <c r="SZL60" s="137"/>
      <c r="SZM60" s="137"/>
      <c r="SZN60" s="137"/>
      <c r="SZO60" s="137"/>
      <c r="SZP60" s="137"/>
      <c r="SZQ60" s="137"/>
      <c r="SZR60" s="137"/>
      <c r="SZS60" s="137"/>
      <c r="SZT60" s="137"/>
      <c r="SZU60" s="137"/>
      <c r="SZV60" s="137"/>
      <c r="SZW60" s="137"/>
      <c r="SZX60" s="137"/>
      <c r="SZY60" s="137"/>
      <c r="SZZ60" s="137"/>
      <c r="TAA60" s="137"/>
      <c r="TAB60" s="137"/>
      <c r="TAC60" s="137"/>
      <c r="TAD60" s="137"/>
      <c r="TAE60" s="137"/>
      <c r="TAF60" s="137"/>
      <c r="TAG60" s="137"/>
      <c r="TAH60" s="137"/>
      <c r="TAI60" s="137"/>
      <c r="TAJ60" s="137"/>
      <c r="TAK60" s="137"/>
      <c r="TAL60" s="137"/>
      <c r="TAM60" s="137"/>
      <c r="TAN60" s="137"/>
      <c r="TAO60" s="137"/>
      <c r="TAP60" s="137"/>
      <c r="TAQ60" s="137"/>
      <c r="TAR60" s="137"/>
      <c r="TAS60" s="137"/>
      <c r="TAT60" s="137"/>
      <c r="TAU60" s="137"/>
      <c r="TAV60" s="137"/>
      <c r="TAW60" s="137"/>
      <c r="TAX60" s="137"/>
      <c r="TAY60" s="137"/>
      <c r="TAZ60" s="137"/>
      <c r="TBA60" s="137"/>
      <c r="TBB60" s="137"/>
      <c r="TBC60" s="137"/>
      <c r="TBD60" s="137"/>
      <c r="TBE60" s="137"/>
      <c r="TBF60" s="137"/>
      <c r="TBG60" s="137"/>
      <c r="TBH60" s="137"/>
      <c r="TBI60" s="137"/>
      <c r="TBJ60" s="137"/>
      <c r="TBK60" s="137"/>
      <c r="TBL60" s="137"/>
      <c r="TBM60" s="137"/>
      <c r="TBN60" s="137"/>
      <c r="TBO60" s="137"/>
      <c r="TBP60" s="137"/>
      <c r="TBQ60" s="137"/>
      <c r="TBR60" s="137"/>
      <c r="TBS60" s="137"/>
      <c r="TBT60" s="137"/>
      <c r="TBU60" s="137"/>
      <c r="TBV60" s="137"/>
      <c r="TBW60" s="137"/>
      <c r="TBX60" s="137"/>
      <c r="TBY60" s="137"/>
      <c r="TBZ60" s="137"/>
      <c r="TCA60" s="137"/>
      <c r="TCB60" s="137"/>
      <c r="TCC60" s="137"/>
      <c r="TCD60" s="137"/>
      <c r="TCE60" s="137"/>
      <c r="TCF60" s="137"/>
      <c r="TCG60" s="137"/>
      <c r="TCH60" s="137"/>
      <c r="TCI60" s="137"/>
      <c r="TCJ60" s="137"/>
      <c r="TCK60" s="137"/>
      <c r="TCL60" s="137"/>
      <c r="TCM60" s="137"/>
      <c r="TCN60" s="137"/>
      <c r="TCO60" s="137"/>
      <c r="TCP60" s="137"/>
      <c r="TCQ60" s="137"/>
      <c r="TCR60" s="137"/>
      <c r="TCS60" s="137"/>
      <c r="TCT60" s="137"/>
      <c r="TCU60" s="137"/>
      <c r="TCV60" s="137"/>
      <c r="TCW60" s="137"/>
      <c r="TCX60" s="137"/>
      <c r="TCY60" s="137"/>
      <c r="TCZ60" s="137"/>
      <c r="TDA60" s="137"/>
      <c r="TDB60" s="137"/>
      <c r="TDC60" s="137"/>
      <c r="TDD60" s="137"/>
      <c r="TDE60" s="137"/>
      <c r="TDF60" s="137"/>
      <c r="TDG60" s="137"/>
      <c r="TDH60" s="137"/>
      <c r="TDI60" s="137"/>
      <c r="TDJ60" s="137"/>
      <c r="TDK60" s="137"/>
      <c r="TDL60" s="137"/>
      <c r="TDM60" s="137"/>
      <c r="TDN60" s="137"/>
      <c r="TDO60" s="137"/>
      <c r="TDP60" s="137"/>
      <c r="TDQ60" s="137"/>
      <c r="TDR60" s="137"/>
      <c r="TDS60" s="137"/>
      <c r="TDT60" s="137"/>
      <c r="TDU60" s="137"/>
      <c r="TDV60" s="137"/>
      <c r="TDW60" s="137"/>
      <c r="TDX60" s="137"/>
      <c r="TDY60" s="137"/>
      <c r="TDZ60" s="137"/>
      <c r="TEA60" s="137"/>
      <c r="TEB60" s="137"/>
      <c r="TEC60" s="137"/>
      <c r="TED60" s="137"/>
      <c r="TEE60" s="137"/>
      <c r="TEF60" s="137"/>
      <c r="TEG60" s="137"/>
      <c r="TEH60" s="137"/>
      <c r="TEI60" s="137"/>
      <c r="TEJ60" s="137"/>
      <c r="TEK60" s="137"/>
      <c r="TEL60" s="137"/>
      <c r="TEM60" s="137"/>
      <c r="TEN60" s="137"/>
      <c r="TEO60" s="137"/>
      <c r="TEP60" s="137"/>
      <c r="TEQ60" s="137"/>
      <c r="TER60" s="137"/>
      <c r="TES60" s="137"/>
      <c r="TET60" s="137"/>
      <c r="TEU60" s="137"/>
      <c r="TEV60" s="137"/>
      <c r="TEW60" s="137"/>
      <c r="TEX60" s="137"/>
      <c r="TEY60" s="137"/>
      <c r="TEZ60" s="137"/>
      <c r="TFA60" s="137"/>
      <c r="TFB60" s="137"/>
      <c r="TFC60" s="137"/>
      <c r="TFD60" s="137"/>
      <c r="TFE60" s="137"/>
      <c r="TFF60" s="137"/>
      <c r="TFG60" s="137"/>
      <c r="TFH60" s="137"/>
      <c r="TFI60" s="137"/>
      <c r="TFJ60" s="137"/>
      <c r="TFK60" s="137"/>
      <c r="TFL60" s="137"/>
      <c r="TFM60" s="137"/>
      <c r="TFN60" s="137"/>
      <c r="TFO60" s="137"/>
      <c r="TFP60" s="137"/>
      <c r="TFQ60" s="137"/>
      <c r="TFR60" s="137"/>
      <c r="TFS60" s="137"/>
      <c r="TFT60" s="137"/>
      <c r="TFU60" s="137"/>
      <c r="TFV60" s="137"/>
      <c r="TFW60" s="137"/>
      <c r="TFX60" s="137"/>
      <c r="TFY60" s="137"/>
      <c r="TFZ60" s="137"/>
      <c r="TGA60" s="137"/>
      <c r="TGB60" s="137"/>
      <c r="TGC60" s="137"/>
      <c r="TGD60" s="137"/>
      <c r="TGE60" s="137"/>
      <c r="TGF60" s="137"/>
      <c r="TGG60" s="137"/>
      <c r="TGH60" s="137"/>
      <c r="TGI60" s="137"/>
      <c r="TGJ60" s="137"/>
      <c r="TGK60" s="137"/>
      <c r="TGL60" s="137"/>
      <c r="TGM60" s="137"/>
      <c r="TGN60" s="137"/>
      <c r="TGO60" s="137"/>
      <c r="TGP60" s="137"/>
      <c r="TGQ60" s="137"/>
      <c r="TGR60" s="137"/>
      <c r="TGS60" s="137"/>
      <c r="TGT60" s="137"/>
      <c r="TGU60" s="137"/>
      <c r="TGV60" s="137"/>
      <c r="TGW60" s="137"/>
      <c r="TGX60" s="137"/>
      <c r="TGY60" s="137"/>
      <c r="TGZ60" s="137"/>
      <c r="THA60" s="137"/>
      <c r="THB60" s="137"/>
      <c r="THC60" s="137"/>
      <c r="THD60" s="137"/>
      <c r="THE60" s="137"/>
      <c r="THF60" s="137"/>
      <c r="THG60" s="137"/>
      <c r="THH60" s="137"/>
      <c r="THI60" s="137"/>
      <c r="THJ60" s="137"/>
      <c r="THK60" s="137"/>
      <c r="THL60" s="137"/>
      <c r="THM60" s="137"/>
      <c r="THN60" s="137"/>
      <c r="THO60" s="137"/>
      <c r="THP60" s="137"/>
      <c r="THQ60" s="137"/>
      <c r="THR60" s="137"/>
      <c r="THS60" s="137"/>
      <c r="THT60" s="137"/>
      <c r="THU60" s="137"/>
      <c r="THV60" s="137"/>
      <c r="THW60" s="137"/>
      <c r="THX60" s="137"/>
      <c r="THY60" s="137"/>
      <c r="THZ60" s="137"/>
      <c r="TIA60" s="137"/>
      <c r="TIB60" s="137"/>
      <c r="TIC60" s="137"/>
      <c r="TID60" s="137"/>
      <c r="TIE60" s="137"/>
      <c r="TIF60" s="137"/>
      <c r="TIG60" s="137"/>
      <c r="TIH60" s="137"/>
      <c r="TII60" s="137"/>
      <c r="TIJ60" s="137"/>
      <c r="TIK60" s="137"/>
      <c r="TIL60" s="137"/>
      <c r="TIM60" s="137"/>
      <c r="TIN60" s="137"/>
      <c r="TIO60" s="137"/>
      <c r="TIP60" s="137"/>
      <c r="TIQ60" s="137"/>
      <c r="TIR60" s="137"/>
      <c r="TIS60" s="137"/>
      <c r="TIT60" s="137"/>
      <c r="TIU60" s="137"/>
      <c r="TIV60" s="137"/>
      <c r="TIW60" s="137"/>
      <c r="TIX60" s="137"/>
      <c r="TIY60" s="137"/>
      <c r="TIZ60" s="137"/>
      <c r="TJA60" s="137"/>
      <c r="TJB60" s="137"/>
      <c r="TJC60" s="137"/>
      <c r="TJD60" s="137"/>
      <c r="TJE60" s="137"/>
      <c r="TJF60" s="137"/>
      <c r="TJG60" s="137"/>
      <c r="TJH60" s="137"/>
      <c r="TJI60" s="137"/>
      <c r="TJJ60" s="137"/>
      <c r="TJK60" s="137"/>
      <c r="TJL60" s="137"/>
      <c r="TJM60" s="137"/>
      <c r="TJN60" s="137"/>
      <c r="TJO60" s="137"/>
      <c r="TJP60" s="137"/>
      <c r="TJQ60" s="137"/>
      <c r="TJR60" s="137"/>
      <c r="TJS60" s="137"/>
      <c r="TJT60" s="137"/>
      <c r="TJU60" s="137"/>
      <c r="TJV60" s="137"/>
      <c r="TJW60" s="137"/>
      <c r="TJX60" s="137"/>
      <c r="TJY60" s="137"/>
      <c r="TJZ60" s="137"/>
      <c r="TKA60" s="137"/>
      <c r="TKB60" s="137"/>
      <c r="TKC60" s="137"/>
      <c r="TKD60" s="137"/>
      <c r="TKE60" s="137"/>
      <c r="TKF60" s="137"/>
      <c r="TKG60" s="137"/>
      <c r="TKH60" s="137"/>
      <c r="TKI60" s="137"/>
      <c r="TKJ60" s="137"/>
      <c r="TKK60" s="137"/>
      <c r="TKL60" s="137"/>
      <c r="TKM60" s="137"/>
      <c r="TKN60" s="137"/>
      <c r="TKO60" s="137"/>
      <c r="TKP60" s="137"/>
      <c r="TKQ60" s="137"/>
      <c r="TKR60" s="137"/>
      <c r="TKS60" s="137"/>
      <c r="TKT60" s="137"/>
      <c r="TKU60" s="137"/>
      <c r="TKV60" s="137"/>
      <c r="TKW60" s="137"/>
      <c r="TKX60" s="137"/>
      <c r="TKY60" s="137"/>
      <c r="TKZ60" s="137"/>
      <c r="TLA60" s="137"/>
      <c r="TLB60" s="137"/>
      <c r="TLC60" s="137"/>
      <c r="TLD60" s="137"/>
      <c r="TLE60" s="137"/>
      <c r="TLF60" s="137"/>
      <c r="TLG60" s="137"/>
      <c r="TLH60" s="137"/>
      <c r="TLI60" s="137"/>
      <c r="TLJ60" s="137"/>
      <c r="TLK60" s="137"/>
      <c r="TLL60" s="137"/>
      <c r="TLM60" s="137"/>
      <c r="TLN60" s="137"/>
      <c r="TLO60" s="137"/>
      <c r="TLP60" s="137"/>
      <c r="TLQ60" s="137"/>
      <c r="TLR60" s="137"/>
      <c r="TLS60" s="137"/>
      <c r="TLT60" s="137"/>
      <c r="TLU60" s="137"/>
      <c r="TLV60" s="137"/>
      <c r="TLW60" s="137"/>
      <c r="TLX60" s="137"/>
      <c r="TLY60" s="137"/>
      <c r="TLZ60" s="137"/>
      <c r="TMA60" s="137"/>
      <c r="TMB60" s="137"/>
      <c r="TMC60" s="137"/>
      <c r="TMD60" s="137"/>
      <c r="TME60" s="137"/>
      <c r="TMF60" s="137"/>
      <c r="TMG60" s="137"/>
      <c r="TMH60" s="137"/>
      <c r="TMI60" s="137"/>
      <c r="TMJ60" s="137"/>
      <c r="TMK60" s="137"/>
      <c r="TML60" s="137"/>
      <c r="TMM60" s="137"/>
      <c r="TMN60" s="137"/>
      <c r="TMO60" s="137"/>
      <c r="TMP60" s="137"/>
      <c r="TMQ60" s="137"/>
      <c r="TMR60" s="137"/>
      <c r="TMS60" s="137"/>
      <c r="TMT60" s="137"/>
      <c r="TMU60" s="137"/>
      <c r="TMV60" s="137"/>
      <c r="TMW60" s="137"/>
      <c r="TMX60" s="137"/>
      <c r="TMY60" s="137"/>
      <c r="TMZ60" s="137"/>
      <c r="TNA60" s="137"/>
      <c r="TNB60" s="137"/>
      <c r="TNC60" s="137"/>
      <c r="TND60" s="137"/>
      <c r="TNE60" s="137"/>
      <c r="TNF60" s="137"/>
      <c r="TNG60" s="137"/>
      <c r="TNH60" s="137"/>
      <c r="TNI60" s="137"/>
      <c r="TNJ60" s="137"/>
      <c r="TNK60" s="137"/>
      <c r="TNL60" s="137"/>
      <c r="TNM60" s="137"/>
      <c r="TNN60" s="137"/>
      <c r="TNO60" s="137"/>
      <c r="TNP60" s="137"/>
      <c r="TNQ60" s="137"/>
      <c r="TNR60" s="137"/>
      <c r="TNS60" s="137"/>
      <c r="TNT60" s="137"/>
      <c r="TNU60" s="137"/>
      <c r="TNV60" s="137"/>
      <c r="TNW60" s="137"/>
      <c r="TNX60" s="137"/>
      <c r="TNY60" s="137"/>
      <c r="TNZ60" s="137"/>
      <c r="TOA60" s="137"/>
      <c r="TOB60" s="137"/>
      <c r="TOC60" s="137"/>
      <c r="TOD60" s="137"/>
      <c r="TOE60" s="137"/>
      <c r="TOF60" s="137"/>
      <c r="TOG60" s="137"/>
      <c r="TOH60" s="137"/>
      <c r="TOI60" s="137"/>
      <c r="TOJ60" s="137"/>
      <c r="TOK60" s="137"/>
      <c r="TOL60" s="137"/>
      <c r="TOM60" s="137"/>
      <c r="TON60" s="137"/>
      <c r="TOO60" s="137"/>
      <c r="TOP60" s="137"/>
      <c r="TOQ60" s="137"/>
      <c r="TOR60" s="137"/>
      <c r="TOS60" s="137"/>
      <c r="TOT60" s="137"/>
      <c r="TOU60" s="137"/>
      <c r="TOV60" s="137"/>
      <c r="TOW60" s="137"/>
      <c r="TOX60" s="137"/>
      <c r="TOY60" s="137"/>
      <c r="TOZ60" s="137"/>
      <c r="TPA60" s="137"/>
      <c r="TPB60" s="137"/>
      <c r="TPC60" s="137"/>
      <c r="TPD60" s="137"/>
      <c r="TPE60" s="137"/>
      <c r="TPF60" s="137"/>
      <c r="TPG60" s="137"/>
      <c r="TPH60" s="137"/>
      <c r="TPI60" s="137"/>
      <c r="TPJ60" s="137"/>
      <c r="TPK60" s="137"/>
      <c r="TPL60" s="137"/>
      <c r="TPM60" s="137"/>
      <c r="TPN60" s="137"/>
      <c r="TPO60" s="137"/>
      <c r="TPP60" s="137"/>
      <c r="TPQ60" s="137"/>
      <c r="TPR60" s="137"/>
      <c r="TPS60" s="137"/>
      <c r="TPT60" s="137"/>
      <c r="TPU60" s="137"/>
      <c r="TPV60" s="137"/>
      <c r="TPW60" s="137"/>
      <c r="TPX60" s="137"/>
      <c r="TPY60" s="137"/>
      <c r="TPZ60" s="137"/>
      <c r="TQA60" s="137"/>
      <c r="TQB60" s="137"/>
      <c r="TQC60" s="137"/>
      <c r="TQD60" s="137"/>
      <c r="TQE60" s="137"/>
      <c r="TQF60" s="137"/>
      <c r="TQG60" s="137"/>
      <c r="TQH60" s="137"/>
      <c r="TQI60" s="137"/>
      <c r="TQJ60" s="137"/>
      <c r="TQK60" s="137"/>
      <c r="TQL60" s="137"/>
      <c r="TQM60" s="137"/>
      <c r="TQN60" s="137"/>
      <c r="TQO60" s="137"/>
      <c r="TQP60" s="137"/>
      <c r="TQQ60" s="137"/>
      <c r="TQR60" s="137"/>
      <c r="TQS60" s="137"/>
      <c r="TQT60" s="137"/>
      <c r="TQU60" s="137"/>
      <c r="TQV60" s="137"/>
      <c r="TQW60" s="137"/>
      <c r="TQX60" s="137"/>
      <c r="TQY60" s="137"/>
      <c r="TQZ60" s="137"/>
      <c r="TRA60" s="137"/>
      <c r="TRB60" s="137"/>
      <c r="TRC60" s="137"/>
      <c r="TRD60" s="137"/>
      <c r="TRE60" s="137"/>
      <c r="TRF60" s="137"/>
      <c r="TRG60" s="137"/>
      <c r="TRH60" s="137"/>
      <c r="TRI60" s="137"/>
      <c r="TRJ60" s="137"/>
      <c r="TRK60" s="137"/>
      <c r="TRL60" s="137"/>
      <c r="TRM60" s="137"/>
      <c r="TRN60" s="137"/>
      <c r="TRO60" s="137"/>
      <c r="TRP60" s="137"/>
      <c r="TRQ60" s="137"/>
      <c r="TRR60" s="137"/>
      <c r="TRS60" s="137"/>
      <c r="TRT60" s="137"/>
      <c r="TRU60" s="137"/>
      <c r="TRV60" s="137"/>
      <c r="TRW60" s="137"/>
      <c r="TRX60" s="137"/>
      <c r="TRY60" s="137"/>
      <c r="TRZ60" s="137"/>
      <c r="TSA60" s="137"/>
      <c r="TSB60" s="137"/>
      <c r="TSC60" s="137"/>
      <c r="TSD60" s="137"/>
      <c r="TSE60" s="137"/>
      <c r="TSF60" s="137"/>
      <c r="TSG60" s="137"/>
      <c r="TSH60" s="137"/>
      <c r="TSI60" s="137"/>
      <c r="TSJ60" s="137"/>
      <c r="TSK60" s="137"/>
      <c r="TSL60" s="137"/>
      <c r="TSM60" s="137"/>
      <c r="TSN60" s="137"/>
      <c r="TSO60" s="137"/>
      <c r="TSP60" s="137"/>
      <c r="TSQ60" s="137"/>
      <c r="TSR60" s="137"/>
      <c r="TSS60" s="137"/>
      <c r="TST60" s="137"/>
      <c r="TSU60" s="137"/>
      <c r="TSV60" s="137"/>
      <c r="TSW60" s="137"/>
      <c r="TSX60" s="137"/>
      <c r="TSY60" s="137"/>
      <c r="TSZ60" s="137"/>
      <c r="TTA60" s="137"/>
      <c r="TTB60" s="137"/>
      <c r="TTC60" s="137"/>
      <c r="TTD60" s="137"/>
      <c r="TTE60" s="137"/>
      <c r="TTF60" s="137"/>
      <c r="TTG60" s="137"/>
      <c r="TTH60" s="137"/>
      <c r="TTI60" s="137"/>
      <c r="TTJ60" s="137"/>
      <c r="TTK60" s="137"/>
      <c r="TTL60" s="137"/>
      <c r="TTM60" s="137"/>
      <c r="TTN60" s="137"/>
      <c r="TTO60" s="137"/>
      <c r="TTP60" s="137"/>
      <c r="TTQ60" s="137"/>
      <c r="TTR60" s="137"/>
      <c r="TTS60" s="137"/>
      <c r="TTT60" s="137"/>
      <c r="TTU60" s="137"/>
      <c r="TTV60" s="137"/>
      <c r="TTW60" s="137"/>
      <c r="TTX60" s="137"/>
      <c r="TTY60" s="137"/>
      <c r="TTZ60" s="137"/>
      <c r="TUA60" s="137"/>
      <c r="TUB60" s="137"/>
      <c r="TUC60" s="137"/>
      <c r="TUD60" s="137"/>
      <c r="TUE60" s="137"/>
      <c r="TUF60" s="137"/>
      <c r="TUG60" s="137"/>
      <c r="TUH60" s="137"/>
      <c r="TUI60" s="137"/>
      <c r="TUJ60" s="137"/>
      <c r="TUK60" s="137"/>
      <c r="TUL60" s="137"/>
      <c r="TUM60" s="137"/>
      <c r="TUN60" s="137"/>
      <c r="TUO60" s="137"/>
      <c r="TUP60" s="137"/>
      <c r="TUQ60" s="137"/>
      <c r="TUR60" s="137"/>
      <c r="TUS60" s="137"/>
      <c r="TUT60" s="137"/>
      <c r="TUU60" s="137"/>
      <c r="TUV60" s="137"/>
      <c r="TUW60" s="137"/>
      <c r="TUX60" s="137"/>
      <c r="TUY60" s="137"/>
      <c r="TUZ60" s="137"/>
      <c r="TVA60" s="137"/>
      <c r="TVB60" s="137"/>
      <c r="TVC60" s="137"/>
      <c r="TVD60" s="137"/>
      <c r="TVE60" s="137"/>
      <c r="TVF60" s="137"/>
      <c r="TVG60" s="137"/>
      <c r="TVH60" s="137"/>
      <c r="TVI60" s="137"/>
      <c r="TVJ60" s="137"/>
      <c r="TVK60" s="137"/>
      <c r="TVL60" s="137"/>
      <c r="TVM60" s="137"/>
      <c r="TVN60" s="137"/>
      <c r="TVO60" s="137"/>
      <c r="TVP60" s="137"/>
      <c r="TVQ60" s="137"/>
      <c r="TVR60" s="137"/>
      <c r="TVS60" s="137"/>
      <c r="TVT60" s="137"/>
      <c r="TVU60" s="137"/>
      <c r="TVV60" s="137"/>
      <c r="TVW60" s="137"/>
      <c r="TVX60" s="137"/>
      <c r="TVY60" s="137"/>
      <c r="TVZ60" s="137"/>
      <c r="TWA60" s="137"/>
      <c r="TWB60" s="137"/>
      <c r="TWC60" s="137"/>
      <c r="TWD60" s="137"/>
      <c r="TWE60" s="137"/>
      <c r="TWF60" s="137"/>
      <c r="TWG60" s="137"/>
      <c r="TWH60" s="137"/>
      <c r="TWI60" s="137"/>
      <c r="TWJ60" s="137"/>
      <c r="TWK60" s="137"/>
      <c r="TWL60" s="137"/>
      <c r="TWM60" s="137"/>
      <c r="TWN60" s="137"/>
      <c r="TWO60" s="137"/>
      <c r="TWP60" s="137"/>
      <c r="TWQ60" s="137"/>
      <c r="TWR60" s="137"/>
      <c r="TWS60" s="137"/>
      <c r="TWT60" s="137"/>
      <c r="TWU60" s="137"/>
      <c r="TWV60" s="137"/>
      <c r="TWW60" s="137"/>
      <c r="TWX60" s="137"/>
      <c r="TWY60" s="137"/>
      <c r="TWZ60" s="137"/>
      <c r="TXA60" s="137"/>
      <c r="TXB60" s="137"/>
      <c r="TXC60" s="137"/>
      <c r="TXD60" s="137"/>
      <c r="TXE60" s="137"/>
      <c r="TXF60" s="137"/>
      <c r="TXG60" s="137"/>
      <c r="TXH60" s="137"/>
      <c r="TXI60" s="137"/>
      <c r="TXJ60" s="137"/>
      <c r="TXK60" s="137"/>
      <c r="TXL60" s="137"/>
      <c r="TXM60" s="137"/>
      <c r="TXN60" s="137"/>
      <c r="TXO60" s="137"/>
      <c r="TXP60" s="137"/>
      <c r="TXQ60" s="137"/>
      <c r="TXR60" s="137"/>
      <c r="TXS60" s="137"/>
      <c r="TXT60" s="137"/>
      <c r="TXU60" s="137"/>
      <c r="TXV60" s="137"/>
      <c r="TXW60" s="137"/>
      <c r="TXX60" s="137"/>
      <c r="TXY60" s="137"/>
      <c r="TXZ60" s="137"/>
      <c r="TYA60" s="137"/>
      <c r="TYB60" s="137"/>
      <c r="TYC60" s="137"/>
      <c r="TYD60" s="137"/>
      <c r="TYE60" s="137"/>
      <c r="TYF60" s="137"/>
      <c r="TYG60" s="137"/>
      <c r="TYH60" s="137"/>
      <c r="TYI60" s="137"/>
      <c r="TYJ60" s="137"/>
      <c r="TYK60" s="137"/>
      <c r="TYL60" s="137"/>
      <c r="TYM60" s="137"/>
      <c r="TYN60" s="137"/>
      <c r="TYO60" s="137"/>
      <c r="TYP60" s="137"/>
      <c r="TYQ60" s="137"/>
      <c r="TYR60" s="137"/>
      <c r="TYS60" s="137"/>
      <c r="TYT60" s="137"/>
      <c r="TYU60" s="137"/>
      <c r="TYV60" s="137"/>
      <c r="TYW60" s="137"/>
      <c r="TYX60" s="137"/>
      <c r="TYY60" s="137"/>
      <c r="TYZ60" s="137"/>
      <c r="TZA60" s="137"/>
      <c r="TZB60" s="137"/>
      <c r="TZC60" s="137"/>
      <c r="TZD60" s="137"/>
      <c r="TZE60" s="137"/>
      <c r="TZF60" s="137"/>
      <c r="TZG60" s="137"/>
      <c r="TZH60" s="137"/>
      <c r="TZI60" s="137"/>
      <c r="TZJ60" s="137"/>
      <c r="TZK60" s="137"/>
      <c r="TZL60" s="137"/>
      <c r="TZM60" s="137"/>
      <c r="TZN60" s="137"/>
      <c r="TZO60" s="137"/>
      <c r="TZP60" s="137"/>
      <c r="TZQ60" s="137"/>
      <c r="TZR60" s="137"/>
      <c r="TZS60" s="137"/>
      <c r="TZT60" s="137"/>
      <c r="TZU60" s="137"/>
      <c r="TZV60" s="137"/>
      <c r="TZW60" s="137"/>
      <c r="TZX60" s="137"/>
      <c r="TZY60" s="137"/>
      <c r="TZZ60" s="137"/>
      <c r="UAA60" s="137"/>
      <c r="UAB60" s="137"/>
      <c r="UAC60" s="137"/>
      <c r="UAD60" s="137"/>
      <c r="UAE60" s="137"/>
      <c r="UAF60" s="137"/>
      <c r="UAG60" s="137"/>
      <c r="UAH60" s="137"/>
      <c r="UAI60" s="137"/>
      <c r="UAJ60" s="137"/>
      <c r="UAK60" s="137"/>
      <c r="UAL60" s="137"/>
      <c r="UAM60" s="137"/>
      <c r="UAN60" s="137"/>
      <c r="UAO60" s="137"/>
      <c r="UAP60" s="137"/>
      <c r="UAQ60" s="137"/>
      <c r="UAR60" s="137"/>
      <c r="UAS60" s="137"/>
      <c r="UAT60" s="137"/>
      <c r="UAU60" s="137"/>
      <c r="UAV60" s="137"/>
      <c r="UAW60" s="137"/>
      <c r="UAX60" s="137"/>
      <c r="UAY60" s="137"/>
      <c r="UAZ60" s="137"/>
      <c r="UBA60" s="137"/>
      <c r="UBB60" s="137"/>
      <c r="UBC60" s="137"/>
      <c r="UBD60" s="137"/>
      <c r="UBE60" s="137"/>
      <c r="UBF60" s="137"/>
      <c r="UBG60" s="137"/>
      <c r="UBH60" s="137"/>
      <c r="UBI60" s="137"/>
      <c r="UBJ60" s="137"/>
      <c r="UBK60" s="137"/>
      <c r="UBL60" s="137"/>
      <c r="UBM60" s="137"/>
      <c r="UBN60" s="137"/>
      <c r="UBO60" s="137"/>
      <c r="UBP60" s="137"/>
      <c r="UBQ60" s="137"/>
      <c r="UBR60" s="137"/>
      <c r="UBS60" s="137"/>
      <c r="UBT60" s="137"/>
      <c r="UBU60" s="137"/>
      <c r="UBV60" s="137"/>
      <c r="UBW60" s="137"/>
      <c r="UBX60" s="137"/>
      <c r="UBY60" s="137"/>
      <c r="UBZ60" s="137"/>
      <c r="UCA60" s="137"/>
      <c r="UCB60" s="137"/>
      <c r="UCC60" s="137"/>
      <c r="UCD60" s="137"/>
      <c r="UCE60" s="137"/>
      <c r="UCF60" s="137"/>
      <c r="UCG60" s="137"/>
      <c r="UCH60" s="137"/>
      <c r="UCI60" s="137"/>
      <c r="UCJ60" s="137"/>
      <c r="UCK60" s="137"/>
      <c r="UCL60" s="137"/>
      <c r="UCM60" s="137"/>
      <c r="UCN60" s="137"/>
      <c r="UCO60" s="137"/>
      <c r="UCP60" s="137"/>
      <c r="UCQ60" s="137"/>
      <c r="UCR60" s="137"/>
      <c r="UCS60" s="137"/>
      <c r="UCT60" s="137"/>
      <c r="UCU60" s="137"/>
      <c r="UCV60" s="137"/>
      <c r="UCW60" s="137"/>
      <c r="UCX60" s="137"/>
      <c r="UCY60" s="137"/>
      <c r="UCZ60" s="137"/>
      <c r="UDA60" s="137"/>
      <c r="UDB60" s="137"/>
      <c r="UDC60" s="137"/>
      <c r="UDD60" s="137"/>
      <c r="UDE60" s="137"/>
      <c r="UDF60" s="137"/>
      <c r="UDG60" s="137"/>
      <c r="UDH60" s="137"/>
      <c r="UDI60" s="137"/>
      <c r="UDJ60" s="137"/>
      <c r="UDK60" s="137"/>
      <c r="UDL60" s="137"/>
      <c r="UDM60" s="137"/>
      <c r="UDN60" s="137"/>
      <c r="UDO60" s="137"/>
      <c r="UDP60" s="137"/>
      <c r="UDQ60" s="137"/>
      <c r="UDR60" s="137"/>
      <c r="UDS60" s="137"/>
      <c r="UDT60" s="137"/>
      <c r="UDU60" s="137"/>
      <c r="UDV60" s="137"/>
      <c r="UDW60" s="137"/>
      <c r="UDX60" s="137"/>
      <c r="UDY60" s="137"/>
      <c r="UDZ60" s="137"/>
      <c r="UEA60" s="137"/>
      <c r="UEB60" s="137"/>
      <c r="UEC60" s="137"/>
      <c r="UED60" s="137"/>
      <c r="UEE60" s="137"/>
      <c r="UEF60" s="137"/>
      <c r="UEG60" s="137"/>
      <c r="UEH60" s="137"/>
      <c r="UEI60" s="137"/>
      <c r="UEJ60" s="137"/>
      <c r="UEK60" s="137"/>
      <c r="UEL60" s="137"/>
      <c r="UEM60" s="137"/>
      <c r="UEN60" s="137"/>
      <c r="UEO60" s="137"/>
      <c r="UEP60" s="137"/>
      <c r="UEQ60" s="137"/>
      <c r="UER60" s="137"/>
      <c r="UES60" s="137"/>
      <c r="UET60" s="137"/>
      <c r="UEU60" s="137"/>
      <c r="UEV60" s="137"/>
      <c r="UEW60" s="137"/>
      <c r="UEX60" s="137"/>
      <c r="UEY60" s="137"/>
      <c r="UEZ60" s="137"/>
      <c r="UFA60" s="137"/>
      <c r="UFB60" s="137"/>
      <c r="UFC60" s="137"/>
      <c r="UFD60" s="137"/>
      <c r="UFE60" s="137"/>
      <c r="UFF60" s="137"/>
      <c r="UFG60" s="137"/>
      <c r="UFH60" s="137"/>
      <c r="UFI60" s="137"/>
      <c r="UFJ60" s="137"/>
      <c r="UFK60" s="137"/>
      <c r="UFL60" s="137"/>
      <c r="UFM60" s="137"/>
      <c r="UFN60" s="137"/>
      <c r="UFO60" s="137"/>
      <c r="UFP60" s="137"/>
      <c r="UFQ60" s="137"/>
      <c r="UFR60" s="137"/>
      <c r="UFS60" s="137"/>
      <c r="UFT60" s="137"/>
      <c r="UFU60" s="137"/>
      <c r="UFV60" s="137"/>
      <c r="UFW60" s="137"/>
      <c r="UFX60" s="137"/>
      <c r="UFY60" s="137"/>
      <c r="UFZ60" s="137"/>
      <c r="UGA60" s="137"/>
      <c r="UGB60" s="137"/>
      <c r="UGC60" s="137"/>
      <c r="UGD60" s="137"/>
      <c r="UGE60" s="137"/>
      <c r="UGF60" s="137"/>
      <c r="UGG60" s="137"/>
      <c r="UGH60" s="137"/>
      <c r="UGI60" s="137"/>
      <c r="UGJ60" s="137"/>
      <c r="UGK60" s="137"/>
      <c r="UGL60" s="137"/>
      <c r="UGM60" s="137"/>
      <c r="UGN60" s="137"/>
      <c r="UGO60" s="137"/>
      <c r="UGP60" s="137"/>
      <c r="UGQ60" s="137"/>
      <c r="UGR60" s="137"/>
      <c r="UGS60" s="137"/>
      <c r="UGT60" s="137"/>
      <c r="UGU60" s="137"/>
      <c r="UGV60" s="137"/>
      <c r="UGW60" s="137"/>
      <c r="UGX60" s="137"/>
      <c r="UGY60" s="137"/>
      <c r="UGZ60" s="137"/>
      <c r="UHA60" s="137"/>
      <c r="UHB60" s="137"/>
      <c r="UHC60" s="137"/>
      <c r="UHD60" s="137"/>
      <c r="UHE60" s="137"/>
      <c r="UHF60" s="137"/>
      <c r="UHG60" s="137"/>
      <c r="UHH60" s="137"/>
      <c r="UHI60" s="137"/>
      <c r="UHJ60" s="137"/>
      <c r="UHK60" s="137"/>
      <c r="UHL60" s="137"/>
      <c r="UHM60" s="137"/>
      <c r="UHN60" s="137"/>
      <c r="UHO60" s="137"/>
      <c r="UHP60" s="137"/>
      <c r="UHQ60" s="137"/>
      <c r="UHR60" s="137"/>
      <c r="UHS60" s="137"/>
      <c r="UHT60" s="137"/>
      <c r="UHU60" s="137"/>
      <c r="UHV60" s="137"/>
      <c r="UHW60" s="137"/>
      <c r="UHX60" s="137"/>
      <c r="UHY60" s="137"/>
      <c r="UHZ60" s="137"/>
      <c r="UIA60" s="137"/>
      <c r="UIB60" s="137"/>
      <c r="UIC60" s="137"/>
      <c r="UID60" s="137"/>
      <c r="UIE60" s="137"/>
      <c r="UIF60" s="137"/>
      <c r="UIG60" s="137"/>
      <c r="UIH60" s="137"/>
      <c r="UII60" s="137"/>
      <c r="UIJ60" s="137"/>
      <c r="UIK60" s="137"/>
      <c r="UIL60" s="137"/>
      <c r="UIM60" s="137"/>
      <c r="UIN60" s="137"/>
      <c r="UIO60" s="137"/>
      <c r="UIP60" s="137"/>
      <c r="UIQ60" s="137"/>
      <c r="UIR60" s="137"/>
      <c r="UIS60" s="137"/>
      <c r="UIT60" s="137"/>
      <c r="UIU60" s="137"/>
      <c r="UIV60" s="137"/>
      <c r="UIW60" s="137"/>
      <c r="UIX60" s="137"/>
      <c r="UIY60" s="137"/>
      <c r="UIZ60" s="137"/>
      <c r="UJA60" s="137"/>
      <c r="UJB60" s="137"/>
      <c r="UJC60" s="137"/>
      <c r="UJD60" s="137"/>
      <c r="UJE60" s="137"/>
      <c r="UJF60" s="137"/>
      <c r="UJG60" s="137"/>
      <c r="UJH60" s="137"/>
      <c r="UJI60" s="137"/>
      <c r="UJJ60" s="137"/>
      <c r="UJK60" s="137"/>
      <c r="UJL60" s="137"/>
      <c r="UJM60" s="137"/>
      <c r="UJN60" s="137"/>
      <c r="UJO60" s="137"/>
      <c r="UJP60" s="137"/>
      <c r="UJQ60" s="137"/>
      <c r="UJR60" s="137"/>
      <c r="UJS60" s="137"/>
      <c r="UJT60" s="137"/>
      <c r="UJU60" s="137"/>
      <c r="UJV60" s="137"/>
      <c r="UJW60" s="137"/>
      <c r="UJX60" s="137"/>
      <c r="UJY60" s="137"/>
      <c r="UJZ60" s="137"/>
      <c r="UKA60" s="137"/>
      <c r="UKB60" s="137"/>
      <c r="UKC60" s="137"/>
      <c r="UKD60" s="137"/>
      <c r="UKE60" s="137"/>
      <c r="UKF60" s="137"/>
      <c r="UKG60" s="137"/>
      <c r="UKH60" s="137"/>
      <c r="UKI60" s="137"/>
      <c r="UKJ60" s="137"/>
      <c r="UKK60" s="137"/>
      <c r="UKL60" s="137"/>
      <c r="UKM60" s="137"/>
      <c r="UKN60" s="137"/>
      <c r="UKO60" s="137"/>
      <c r="UKP60" s="137"/>
      <c r="UKQ60" s="137"/>
      <c r="UKR60" s="137"/>
      <c r="UKS60" s="137"/>
      <c r="UKT60" s="137"/>
      <c r="UKU60" s="137"/>
      <c r="UKV60" s="137"/>
      <c r="UKW60" s="137"/>
      <c r="UKX60" s="137"/>
      <c r="UKY60" s="137"/>
      <c r="UKZ60" s="137"/>
      <c r="ULA60" s="137"/>
      <c r="ULB60" s="137"/>
      <c r="ULC60" s="137"/>
      <c r="ULD60" s="137"/>
      <c r="ULE60" s="137"/>
      <c r="ULF60" s="137"/>
      <c r="ULG60" s="137"/>
      <c r="ULH60" s="137"/>
      <c r="ULI60" s="137"/>
      <c r="ULJ60" s="137"/>
      <c r="ULK60" s="137"/>
      <c r="ULL60" s="137"/>
      <c r="ULM60" s="137"/>
      <c r="ULN60" s="137"/>
      <c r="ULO60" s="137"/>
      <c r="ULP60" s="137"/>
      <c r="ULQ60" s="137"/>
      <c r="ULR60" s="137"/>
      <c r="ULS60" s="137"/>
      <c r="ULT60" s="137"/>
      <c r="ULU60" s="137"/>
      <c r="ULV60" s="137"/>
      <c r="ULW60" s="137"/>
      <c r="ULX60" s="137"/>
      <c r="ULY60" s="137"/>
      <c r="ULZ60" s="137"/>
      <c r="UMA60" s="137"/>
      <c r="UMB60" s="137"/>
      <c r="UMC60" s="137"/>
      <c r="UMD60" s="137"/>
      <c r="UME60" s="137"/>
      <c r="UMF60" s="137"/>
      <c r="UMG60" s="137"/>
      <c r="UMH60" s="137"/>
      <c r="UMI60" s="137"/>
      <c r="UMJ60" s="137"/>
      <c r="UMK60" s="137"/>
      <c r="UML60" s="137"/>
      <c r="UMM60" s="137"/>
      <c r="UMN60" s="137"/>
      <c r="UMO60" s="137"/>
      <c r="UMP60" s="137"/>
      <c r="UMQ60" s="137"/>
      <c r="UMR60" s="137"/>
      <c r="UMS60" s="137"/>
      <c r="UMT60" s="137"/>
      <c r="UMU60" s="137"/>
      <c r="UMV60" s="137"/>
      <c r="UMW60" s="137"/>
      <c r="UMX60" s="137"/>
      <c r="UMY60" s="137"/>
      <c r="UMZ60" s="137"/>
      <c r="UNA60" s="137"/>
      <c r="UNB60" s="137"/>
      <c r="UNC60" s="137"/>
      <c r="UND60" s="137"/>
      <c r="UNE60" s="137"/>
      <c r="UNF60" s="137"/>
      <c r="UNG60" s="137"/>
      <c r="UNH60" s="137"/>
      <c r="UNI60" s="137"/>
      <c r="UNJ60" s="137"/>
      <c r="UNK60" s="137"/>
      <c r="UNL60" s="137"/>
      <c r="UNM60" s="137"/>
      <c r="UNN60" s="137"/>
      <c r="UNO60" s="137"/>
      <c r="UNP60" s="137"/>
      <c r="UNQ60" s="137"/>
      <c r="UNR60" s="137"/>
      <c r="UNS60" s="137"/>
      <c r="UNT60" s="137"/>
      <c r="UNU60" s="137"/>
      <c r="UNV60" s="137"/>
      <c r="UNW60" s="137"/>
      <c r="UNX60" s="137"/>
      <c r="UNY60" s="137"/>
      <c r="UNZ60" s="137"/>
      <c r="UOA60" s="137"/>
      <c r="UOB60" s="137"/>
      <c r="UOC60" s="137"/>
      <c r="UOD60" s="137"/>
      <c r="UOE60" s="137"/>
      <c r="UOF60" s="137"/>
      <c r="UOG60" s="137"/>
      <c r="UOH60" s="137"/>
      <c r="UOI60" s="137"/>
      <c r="UOJ60" s="137"/>
      <c r="UOK60" s="137"/>
      <c r="UOL60" s="137"/>
      <c r="UOM60" s="137"/>
      <c r="UON60" s="137"/>
      <c r="UOO60" s="137"/>
      <c r="UOP60" s="137"/>
      <c r="UOQ60" s="137"/>
      <c r="UOR60" s="137"/>
      <c r="UOS60" s="137"/>
      <c r="UOT60" s="137"/>
      <c r="UOU60" s="137"/>
      <c r="UOV60" s="137"/>
      <c r="UOW60" s="137"/>
      <c r="UOX60" s="137"/>
      <c r="UOY60" s="137"/>
      <c r="UOZ60" s="137"/>
      <c r="UPA60" s="137"/>
      <c r="UPB60" s="137"/>
      <c r="UPC60" s="137"/>
      <c r="UPD60" s="137"/>
      <c r="UPE60" s="137"/>
      <c r="UPF60" s="137"/>
      <c r="UPG60" s="137"/>
      <c r="UPH60" s="137"/>
      <c r="UPI60" s="137"/>
      <c r="UPJ60" s="137"/>
      <c r="UPK60" s="137"/>
      <c r="UPL60" s="137"/>
      <c r="UPM60" s="137"/>
      <c r="UPN60" s="137"/>
      <c r="UPO60" s="137"/>
      <c r="UPP60" s="137"/>
      <c r="UPQ60" s="137"/>
      <c r="UPR60" s="137"/>
      <c r="UPS60" s="137"/>
      <c r="UPT60" s="137"/>
      <c r="UPU60" s="137"/>
      <c r="UPV60" s="137"/>
      <c r="UPW60" s="137"/>
      <c r="UPX60" s="137"/>
      <c r="UPY60" s="137"/>
      <c r="UPZ60" s="137"/>
      <c r="UQA60" s="137"/>
      <c r="UQB60" s="137"/>
      <c r="UQC60" s="137"/>
      <c r="UQD60" s="137"/>
      <c r="UQE60" s="137"/>
      <c r="UQF60" s="137"/>
      <c r="UQG60" s="137"/>
      <c r="UQH60" s="137"/>
      <c r="UQI60" s="137"/>
      <c r="UQJ60" s="137"/>
      <c r="UQK60" s="137"/>
      <c r="UQL60" s="137"/>
      <c r="UQM60" s="137"/>
      <c r="UQN60" s="137"/>
      <c r="UQO60" s="137"/>
      <c r="UQP60" s="137"/>
      <c r="UQQ60" s="137"/>
      <c r="UQR60" s="137"/>
      <c r="UQS60" s="137"/>
      <c r="UQT60" s="137"/>
      <c r="UQU60" s="137"/>
      <c r="UQV60" s="137"/>
      <c r="UQW60" s="137"/>
      <c r="UQX60" s="137"/>
      <c r="UQY60" s="137"/>
      <c r="UQZ60" s="137"/>
      <c r="URA60" s="137"/>
      <c r="URB60" s="137"/>
      <c r="URC60" s="137"/>
      <c r="URD60" s="137"/>
      <c r="URE60" s="137"/>
      <c r="URF60" s="137"/>
      <c r="URG60" s="137"/>
      <c r="URH60" s="137"/>
      <c r="URI60" s="137"/>
      <c r="URJ60" s="137"/>
      <c r="URK60" s="137"/>
      <c r="URL60" s="137"/>
      <c r="URM60" s="137"/>
      <c r="URN60" s="137"/>
      <c r="URO60" s="137"/>
      <c r="URP60" s="137"/>
      <c r="URQ60" s="137"/>
      <c r="URR60" s="137"/>
      <c r="URS60" s="137"/>
      <c r="URT60" s="137"/>
      <c r="URU60" s="137"/>
      <c r="URV60" s="137"/>
      <c r="URW60" s="137"/>
      <c r="URX60" s="137"/>
      <c r="URY60" s="137"/>
      <c r="URZ60" s="137"/>
      <c r="USA60" s="137"/>
      <c r="USB60" s="137"/>
      <c r="USC60" s="137"/>
      <c r="USD60" s="137"/>
      <c r="USE60" s="137"/>
      <c r="USF60" s="137"/>
      <c r="USG60" s="137"/>
      <c r="USH60" s="137"/>
      <c r="USI60" s="137"/>
      <c r="USJ60" s="137"/>
      <c r="USK60" s="137"/>
      <c r="USL60" s="137"/>
      <c r="USM60" s="137"/>
      <c r="USN60" s="137"/>
      <c r="USO60" s="137"/>
      <c r="USP60" s="137"/>
      <c r="USQ60" s="137"/>
      <c r="USR60" s="137"/>
      <c r="USS60" s="137"/>
      <c r="UST60" s="137"/>
      <c r="USU60" s="137"/>
      <c r="USV60" s="137"/>
      <c r="USW60" s="137"/>
      <c r="USX60" s="137"/>
      <c r="USY60" s="137"/>
      <c r="USZ60" s="137"/>
      <c r="UTA60" s="137"/>
      <c r="UTB60" s="137"/>
      <c r="UTC60" s="137"/>
      <c r="UTD60" s="137"/>
      <c r="UTE60" s="137"/>
      <c r="UTF60" s="137"/>
      <c r="UTG60" s="137"/>
      <c r="UTH60" s="137"/>
      <c r="UTI60" s="137"/>
      <c r="UTJ60" s="137"/>
      <c r="UTK60" s="137"/>
      <c r="UTL60" s="137"/>
      <c r="UTM60" s="137"/>
      <c r="UTN60" s="137"/>
      <c r="UTO60" s="137"/>
      <c r="UTP60" s="137"/>
      <c r="UTQ60" s="137"/>
      <c r="UTR60" s="137"/>
      <c r="UTS60" s="137"/>
      <c r="UTT60" s="137"/>
      <c r="UTU60" s="137"/>
      <c r="UTV60" s="137"/>
      <c r="UTW60" s="137"/>
      <c r="UTX60" s="137"/>
      <c r="UTY60" s="137"/>
      <c r="UTZ60" s="137"/>
      <c r="UUA60" s="137"/>
      <c r="UUB60" s="137"/>
      <c r="UUC60" s="137"/>
      <c r="UUD60" s="137"/>
      <c r="UUE60" s="137"/>
      <c r="UUF60" s="137"/>
      <c r="UUG60" s="137"/>
      <c r="UUH60" s="137"/>
      <c r="UUI60" s="137"/>
      <c r="UUJ60" s="137"/>
      <c r="UUK60" s="137"/>
      <c r="UUL60" s="137"/>
      <c r="UUM60" s="137"/>
      <c r="UUN60" s="137"/>
      <c r="UUO60" s="137"/>
      <c r="UUP60" s="137"/>
      <c r="UUQ60" s="137"/>
      <c r="UUR60" s="137"/>
      <c r="UUS60" s="137"/>
      <c r="UUT60" s="137"/>
      <c r="UUU60" s="137"/>
      <c r="UUV60" s="137"/>
      <c r="UUW60" s="137"/>
      <c r="UUX60" s="137"/>
      <c r="UUY60" s="137"/>
      <c r="UUZ60" s="137"/>
      <c r="UVA60" s="137"/>
      <c r="UVB60" s="137"/>
      <c r="UVC60" s="137"/>
      <c r="UVD60" s="137"/>
      <c r="UVE60" s="137"/>
      <c r="UVF60" s="137"/>
      <c r="UVG60" s="137"/>
      <c r="UVH60" s="137"/>
      <c r="UVI60" s="137"/>
      <c r="UVJ60" s="137"/>
      <c r="UVK60" s="137"/>
      <c r="UVL60" s="137"/>
      <c r="UVM60" s="137"/>
      <c r="UVN60" s="137"/>
      <c r="UVO60" s="137"/>
      <c r="UVP60" s="137"/>
      <c r="UVQ60" s="137"/>
      <c r="UVR60" s="137"/>
      <c r="UVS60" s="137"/>
      <c r="UVT60" s="137"/>
      <c r="UVU60" s="137"/>
      <c r="UVV60" s="137"/>
      <c r="UVW60" s="137"/>
      <c r="UVX60" s="137"/>
      <c r="UVY60" s="137"/>
      <c r="UVZ60" s="137"/>
      <c r="UWA60" s="137"/>
      <c r="UWB60" s="137"/>
      <c r="UWC60" s="137"/>
      <c r="UWD60" s="137"/>
      <c r="UWE60" s="137"/>
      <c r="UWF60" s="137"/>
      <c r="UWG60" s="137"/>
      <c r="UWH60" s="137"/>
      <c r="UWI60" s="137"/>
      <c r="UWJ60" s="137"/>
      <c r="UWK60" s="137"/>
      <c r="UWL60" s="137"/>
      <c r="UWM60" s="137"/>
      <c r="UWN60" s="137"/>
      <c r="UWO60" s="137"/>
      <c r="UWP60" s="137"/>
      <c r="UWQ60" s="137"/>
      <c r="UWR60" s="137"/>
      <c r="UWS60" s="137"/>
      <c r="UWT60" s="137"/>
      <c r="UWU60" s="137"/>
      <c r="UWV60" s="137"/>
      <c r="UWW60" s="137"/>
      <c r="UWX60" s="137"/>
      <c r="UWY60" s="137"/>
      <c r="UWZ60" s="137"/>
      <c r="UXA60" s="137"/>
      <c r="UXB60" s="137"/>
      <c r="UXC60" s="137"/>
      <c r="UXD60" s="137"/>
      <c r="UXE60" s="137"/>
      <c r="UXF60" s="137"/>
      <c r="UXG60" s="137"/>
      <c r="UXH60" s="137"/>
      <c r="UXI60" s="137"/>
      <c r="UXJ60" s="137"/>
      <c r="UXK60" s="137"/>
      <c r="UXL60" s="137"/>
      <c r="UXM60" s="137"/>
      <c r="UXN60" s="137"/>
      <c r="UXO60" s="137"/>
      <c r="UXP60" s="137"/>
      <c r="UXQ60" s="137"/>
      <c r="UXR60" s="137"/>
      <c r="UXS60" s="137"/>
      <c r="UXT60" s="137"/>
      <c r="UXU60" s="137"/>
      <c r="UXV60" s="137"/>
      <c r="UXW60" s="137"/>
      <c r="UXX60" s="137"/>
      <c r="UXY60" s="137"/>
      <c r="UXZ60" s="137"/>
      <c r="UYA60" s="137"/>
      <c r="UYB60" s="137"/>
      <c r="UYC60" s="137"/>
      <c r="UYD60" s="137"/>
      <c r="UYE60" s="137"/>
      <c r="UYF60" s="137"/>
      <c r="UYG60" s="137"/>
      <c r="UYH60" s="137"/>
      <c r="UYI60" s="137"/>
      <c r="UYJ60" s="137"/>
      <c r="UYK60" s="137"/>
      <c r="UYL60" s="137"/>
      <c r="UYM60" s="137"/>
      <c r="UYN60" s="137"/>
      <c r="UYO60" s="137"/>
      <c r="UYP60" s="137"/>
      <c r="UYQ60" s="137"/>
      <c r="UYR60" s="137"/>
      <c r="UYS60" s="137"/>
      <c r="UYT60" s="137"/>
      <c r="UYU60" s="137"/>
      <c r="UYV60" s="137"/>
      <c r="UYW60" s="137"/>
      <c r="UYX60" s="137"/>
      <c r="UYY60" s="137"/>
      <c r="UYZ60" s="137"/>
      <c r="UZA60" s="137"/>
      <c r="UZB60" s="137"/>
      <c r="UZC60" s="137"/>
      <c r="UZD60" s="137"/>
      <c r="UZE60" s="137"/>
      <c r="UZF60" s="137"/>
      <c r="UZG60" s="137"/>
      <c r="UZH60" s="137"/>
      <c r="UZI60" s="137"/>
      <c r="UZJ60" s="137"/>
      <c r="UZK60" s="137"/>
      <c r="UZL60" s="137"/>
      <c r="UZM60" s="137"/>
      <c r="UZN60" s="137"/>
      <c r="UZO60" s="137"/>
      <c r="UZP60" s="137"/>
      <c r="UZQ60" s="137"/>
      <c r="UZR60" s="137"/>
      <c r="UZS60" s="137"/>
      <c r="UZT60" s="137"/>
      <c r="UZU60" s="137"/>
      <c r="UZV60" s="137"/>
      <c r="UZW60" s="137"/>
      <c r="UZX60" s="137"/>
      <c r="UZY60" s="137"/>
      <c r="UZZ60" s="137"/>
      <c r="VAA60" s="137"/>
      <c r="VAB60" s="137"/>
      <c r="VAC60" s="137"/>
      <c r="VAD60" s="137"/>
      <c r="VAE60" s="137"/>
      <c r="VAF60" s="137"/>
      <c r="VAG60" s="137"/>
      <c r="VAH60" s="137"/>
      <c r="VAI60" s="137"/>
      <c r="VAJ60" s="137"/>
      <c r="VAK60" s="137"/>
      <c r="VAL60" s="137"/>
      <c r="VAM60" s="137"/>
      <c r="VAN60" s="137"/>
      <c r="VAO60" s="137"/>
      <c r="VAP60" s="137"/>
      <c r="VAQ60" s="137"/>
      <c r="VAR60" s="137"/>
      <c r="VAS60" s="137"/>
      <c r="VAT60" s="137"/>
      <c r="VAU60" s="137"/>
      <c r="VAV60" s="137"/>
      <c r="VAW60" s="137"/>
      <c r="VAX60" s="137"/>
      <c r="VAY60" s="137"/>
      <c r="VAZ60" s="137"/>
      <c r="VBA60" s="137"/>
      <c r="VBB60" s="137"/>
      <c r="VBC60" s="137"/>
      <c r="VBD60" s="137"/>
      <c r="VBE60" s="137"/>
      <c r="VBF60" s="137"/>
      <c r="VBG60" s="137"/>
      <c r="VBH60" s="137"/>
      <c r="VBI60" s="137"/>
      <c r="VBJ60" s="137"/>
      <c r="VBK60" s="137"/>
      <c r="VBL60" s="137"/>
      <c r="VBM60" s="137"/>
      <c r="VBN60" s="137"/>
      <c r="VBO60" s="137"/>
      <c r="VBP60" s="137"/>
      <c r="VBQ60" s="137"/>
      <c r="VBR60" s="137"/>
      <c r="VBS60" s="137"/>
      <c r="VBT60" s="137"/>
      <c r="VBU60" s="137"/>
      <c r="VBV60" s="137"/>
      <c r="VBW60" s="137"/>
      <c r="VBX60" s="137"/>
      <c r="VBY60" s="137"/>
      <c r="VBZ60" s="137"/>
      <c r="VCA60" s="137"/>
      <c r="VCB60" s="137"/>
      <c r="VCC60" s="137"/>
      <c r="VCD60" s="137"/>
      <c r="VCE60" s="137"/>
      <c r="VCF60" s="137"/>
      <c r="VCG60" s="137"/>
      <c r="VCH60" s="137"/>
      <c r="VCI60" s="137"/>
      <c r="VCJ60" s="137"/>
      <c r="VCK60" s="137"/>
      <c r="VCL60" s="137"/>
      <c r="VCM60" s="137"/>
      <c r="VCN60" s="137"/>
      <c r="VCO60" s="137"/>
      <c r="VCP60" s="137"/>
      <c r="VCQ60" s="137"/>
      <c r="VCR60" s="137"/>
      <c r="VCS60" s="137"/>
      <c r="VCT60" s="137"/>
      <c r="VCU60" s="137"/>
      <c r="VCV60" s="137"/>
      <c r="VCW60" s="137"/>
      <c r="VCX60" s="137"/>
      <c r="VCY60" s="137"/>
      <c r="VCZ60" s="137"/>
      <c r="VDA60" s="137"/>
      <c r="VDB60" s="137"/>
      <c r="VDC60" s="137"/>
      <c r="VDD60" s="137"/>
      <c r="VDE60" s="137"/>
      <c r="VDF60" s="137"/>
      <c r="VDG60" s="137"/>
      <c r="VDH60" s="137"/>
      <c r="VDI60" s="137"/>
      <c r="VDJ60" s="137"/>
      <c r="VDK60" s="137"/>
      <c r="VDL60" s="137"/>
      <c r="VDM60" s="137"/>
      <c r="VDN60" s="137"/>
      <c r="VDO60" s="137"/>
      <c r="VDP60" s="137"/>
      <c r="VDQ60" s="137"/>
      <c r="VDR60" s="137"/>
      <c r="VDS60" s="137"/>
      <c r="VDT60" s="137"/>
      <c r="VDU60" s="137"/>
      <c r="VDV60" s="137"/>
      <c r="VDW60" s="137"/>
      <c r="VDX60" s="137"/>
      <c r="VDY60" s="137"/>
      <c r="VDZ60" s="137"/>
      <c r="VEA60" s="137"/>
      <c r="VEB60" s="137"/>
      <c r="VEC60" s="137"/>
      <c r="VED60" s="137"/>
      <c r="VEE60" s="137"/>
      <c r="VEF60" s="137"/>
      <c r="VEG60" s="137"/>
      <c r="VEH60" s="137"/>
      <c r="VEI60" s="137"/>
      <c r="VEJ60" s="137"/>
      <c r="VEK60" s="137"/>
      <c r="VEL60" s="137"/>
      <c r="VEM60" s="137"/>
      <c r="VEN60" s="137"/>
      <c r="VEO60" s="137"/>
      <c r="VEP60" s="137"/>
      <c r="VEQ60" s="137"/>
      <c r="VER60" s="137"/>
      <c r="VES60" s="137"/>
      <c r="VET60" s="137"/>
      <c r="VEU60" s="137"/>
      <c r="VEV60" s="137"/>
      <c r="VEW60" s="137"/>
      <c r="VEX60" s="137"/>
      <c r="VEY60" s="137"/>
      <c r="VEZ60" s="137"/>
      <c r="VFA60" s="137"/>
      <c r="VFB60" s="137"/>
      <c r="VFC60" s="137"/>
      <c r="VFD60" s="137"/>
      <c r="VFE60" s="137"/>
      <c r="VFF60" s="137"/>
      <c r="VFG60" s="137"/>
      <c r="VFH60" s="137"/>
      <c r="VFI60" s="137"/>
      <c r="VFJ60" s="137"/>
      <c r="VFK60" s="137"/>
      <c r="VFL60" s="137"/>
      <c r="VFM60" s="137"/>
      <c r="VFN60" s="137"/>
      <c r="VFO60" s="137"/>
      <c r="VFP60" s="137"/>
      <c r="VFQ60" s="137"/>
      <c r="VFR60" s="137"/>
      <c r="VFS60" s="137"/>
      <c r="VFT60" s="137"/>
      <c r="VFU60" s="137"/>
      <c r="VFV60" s="137"/>
      <c r="VFW60" s="137"/>
      <c r="VFX60" s="137"/>
      <c r="VFY60" s="137"/>
      <c r="VFZ60" s="137"/>
      <c r="VGA60" s="137"/>
      <c r="VGB60" s="137"/>
      <c r="VGC60" s="137"/>
      <c r="VGD60" s="137"/>
      <c r="VGE60" s="137"/>
      <c r="VGF60" s="137"/>
      <c r="VGG60" s="137"/>
      <c r="VGH60" s="137"/>
      <c r="VGI60" s="137"/>
      <c r="VGJ60" s="137"/>
      <c r="VGK60" s="137"/>
      <c r="VGL60" s="137"/>
      <c r="VGM60" s="137"/>
      <c r="VGN60" s="137"/>
      <c r="VGO60" s="137"/>
      <c r="VGP60" s="137"/>
      <c r="VGQ60" s="137"/>
      <c r="VGR60" s="137"/>
      <c r="VGS60" s="137"/>
      <c r="VGT60" s="137"/>
      <c r="VGU60" s="137"/>
      <c r="VGV60" s="137"/>
      <c r="VGW60" s="137"/>
      <c r="VGX60" s="137"/>
      <c r="VGY60" s="137"/>
      <c r="VGZ60" s="137"/>
      <c r="VHA60" s="137"/>
      <c r="VHB60" s="137"/>
      <c r="VHC60" s="137"/>
      <c r="VHD60" s="137"/>
      <c r="VHE60" s="137"/>
      <c r="VHF60" s="137"/>
      <c r="VHG60" s="137"/>
      <c r="VHH60" s="137"/>
      <c r="VHI60" s="137"/>
      <c r="VHJ60" s="137"/>
      <c r="VHK60" s="137"/>
      <c r="VHL60" s="137"/>
      <c r="VHM60" s="137"/>
      <c r="VHN60" s="137"/>
      <c r="VHO60" s="137"/>
      <c r="VHP60" s="137"/>
      <c r="VHQ60" s="137"/>
      <c r="VHR60" s="137"/>
      <c r="VHS60" s="137"/>
      <c r="VHT60" s="137"/>
      <c r="VHU60" s="137"/>
      <c r="VHV60" s="137"/>
      <c r="VHW60" s="137"/>
      <c r="VHX60" s="137"/>
      <c r="VHY60" s="137"/>
      <c r="VHZ60" s="137"/>
      <c r="VIA60" s="137"/>
      <c r="VIB60" s="137"/>
      <c r="VIC60" s="137"/>
      <c r="VID60" s="137"/>
      <c r="VIE60" s="137"/>
      <c r="VIF60" s="137"/>
      <c r="VIG60" s="137"/>
      <c r="VIH60" s="137"/>
      <c r="VII60" s="137"/>
      <c r="VIJ60" s="137"/>
      <c r="VIK60" s="137"/>
      <c r="VIL60" s="137"/>
      <c r="VIM60" s="137"/>
      <c r="VIN60" s="137"/>
      <c r="VIO60" s="137"/>
      <c r="VIP60" s="137"/>
      <c r="VIQ60" s="137"/>
      <c r="VIR60" s="137"/>
      <c r="VIS60" s="137"/>
      <c r="VIT60" s="137"/>
      <c r="VIU60" s="137"/>
      <c r="VIV60" s="137"/>
      <c r="VIW60" s="137"/>
      <c r="VIX60" s="137"/>
      <c r="VIY60" s="137"/>
      <c r="VIZ60" s="137"/>
      <c r="VJA60" s="137"/>
      <c r="VJB60" s="137"/>
      <c r="VJC60" s="137"/>
      <c r="VJD60" s="137"/>
      <c r="VJE60" s="137"/>
      <c r="VJF60" s="137"/>
      <c r="VJG60" s="137"/>
      <c r="VJH60" s="137"/>
      <c r="VJI60" s="137"/>
      <c r="VJJ60" s="137"/>
      <c r="VJK60" s="137"/>
      <c r="VJL60" s="137"/>
      <c r="VJM60" s="137"/>
      <c r="VJN60" s="137"/>
      <c r="VJO60" s="137"/>
      <c r="VJP60" s="137"/>
      <c r="VJQ60" s="137"/>
      <c r="VJR60" s="137"/>
      <c r="VJS60" s="137"/>
      <c r="VJT60" s="137"/>
      <c r="VJU60" s="137"/>
      <c r="VJV60" s="137"/>
      <c r="VJW60" s="137"/>
      <c r="VJX60" s="137"/>
      <c r="VJY60" s="137"/>
      <c r="VJZ60" s="137"/>
      <c r="VKA60" s="137"/>
      <c r="VKB60" s="137"/>
      <c r="VKC60" s="137"/>
      <c r="VKD60" s="137"/>
      <c r="VKE60" s="137"/>
      <c r="VKF60" s="137"/>
      <c r="VKG60" s="137"/>
      <c r="VKH60" s="137"/>
      <c r="VKI60" s="137"/>
      <c r="VKJ60" s="137"/>
      <c r="VKK60" s="137"/>
      <c r="VKL60" s="137"/>
      <c r="VKM60" s="137"/>
      <c r="VKN60" s="137"/>
      <c r="VKO60" s="137"/>
      <c r="VKP60" s="137"/>
      <c r="VKQ60" s="137"/>
      <c r="VKR60" s="137"/>
      <c r="VKS60" s="137"/>
      <c r="VKT60" s="137"/>
      <c r="VKU60" s="137"/>
      <c r="VKV60" s="137"/>
      <c r="VKW60" s="137"/>
      <c r="VKX60" s="137"/>
      <c r="VKY60" s="137"/>
      <c r="VKZ60" s="137"/>
      <c r="VLA60" s="137"/>
      <c r="VLB60" s="137"/>
      <c r="VLC60" s="137"/>
      <c r="VLD60" s="137"/>
      <c r="VLE60" s="137"/>
      <c r="VLF60" s="137"/>
      <c r="VLG60" s="137"/>
      <c r="VLH60" s="137"/>
      <c r="VLI60" s="137"/>
      <c r="VLJ60" s="137"/>
      <c r="VLK60" s="137"/>
      <c r="VLL60" s="137"/>
      <c r="VLM60" s="137"/>
      <c r="VLN60" s="137"/>
      <c r="VLO60" s="137"/>
      <c r="VLP60" s="137"/>
      <c r="VLQ60" s="137"/>
      <c r="VLR60" s="137"/>
      <c r="VLS60" s="137"/>
      <c r="VLT60" s="137"/>
      <c r="VLU60" s="137"/>
      <c r="VLV60" s="137"/>
      <c r="VLW60" s="137"/>
      <c r="VLX60" s="137"/>
      <c r="VLY60" s="137"/>
      <c r="VLZ60" s="137"/>
      <c r="VMA60" s="137"/>
      <c r="VMB60" s="137"/>
      <c r="VMC60" s="137"/>
      <c r="VMD60" s="137"/>
      <c r="VME60" s="137"/>
      <c r="VMF60" s="137"/>
      <c r="VMG60" s="137"/>
      <c r="VMH60" s="137"/>
      <c r="VMI60" s="137"/>
      <c r="VMJ60" s="137"/>
      <c r="VMK60" s="137"/>
      <c r="VML60" s="137"/>
      <c r="VMM60" s="137"/>
      <c r="VMN60" s="137"/>
      <c r="VMO60" s="137"/>
      <c r="VMP60" s="137"/>
      <c r="VMQ60" s="137"/>
      <c r="VMR60" s="137"/>
      <c r="VMS60" s="137"/>
      <c r="VMT60" s="137"/>
      <c r="VMU60" s="137"/>
      <c r="VMV60" s="137"/>
      <c r="VMW60" s="137"/>
      <c r="VMX60" s="137"/>
      <c r="VMY60" s="137"/>
      <c r="VMZ60" s="137"/>
      <c r="VNA60" s="137"/>
      <c r="VNB60" s="137"/>
      <c r="VNC60" s="137"/>
      <c r="VND60" s="137"/>
      <c r="VNE60" s="137"/>
      <c r="VNF60" s="137"/>
      <c r="VNG60" s="137"/>
      <c r="VNH60" s="137"/>
      <c r="VNI60" s="137"/>
      <c r="VNJ60" s="137"/>
      <c r="VNK60" s="137"/>
      <c r="VNL60" s="137"/>
      <c r="VNM60" s="137"/>
      <c r="VNN60" s="137"/>
      <c r="VNO60" s="137"/>
      <c r="VNP60" s="137"/>
      <c r="VNQ60" s="137"/>
      <c r="VNR60" s="137"/>
      <c r="VNS60" s="137"/>
      <c r="VNT60" s="137"/>
      <c r="VNU60" s="137"/>
      <c r="VNV60" s="137"/>
      <c r="VNW60" s="137"/>
      <c r="VNX60" s="137"/>
      <c r="VNY60" s="137"/>
      <c r="VNZ60" s="137"/>
      <c r="VOA60" s="137"/>
      <c r="VOB60" s="137"/>
      <c r="VOC60" s="137"/>
      <c r="VOD60" s="137"/>
      <c r="VOE60" s="137"/>
      <c r="VOF60" s="137"/>
      <c r="VOG60" s="137"/>
      <c r="VOH60" s="137"/>
      <c r="VOI60" s="137"/>
      <c r="VOJ60" s="137"/>
      <c r="VOK60" s="137"/>
      <c r="VOL60" s="137"/>
      <c r="VOM60" s="137"/>
      <c r="VON60" s="137"/>
      <c r="VOO60" s="137"/>
      <c r="VOP60" s="137"/>
      <c r="VOQ60" s="137"/>
      <c r="VOR60" s="137"/>
      <c r="VOS60" s="137"/>
      <c r="VOT60" s="137"/>
      <c r="VOU60" s="137"/>
      <c r="VOV60" s="137"/>
      <c r="VOW60" s="137"/>
      <c r="VOX60" s="137"/>
      <c r="VOY60" s="137"/>
      <c r="VOZ60" s="137"/>
      <c r="VPA60" s="137"/>
      <c r="VPB60" s="137"/>
      <c r="VPC60" s="137"/>
      <c r="VPD60" s="137"/>
      <c r="VPE60" s="137"/>
      <c r="VPF60" s="137"/>
      <c r="VPG60" s="137"/>
      <c r="VPH60" s="137"/>
      <c r="VPI60" s="137"/>
      <c r="VPJ60" s="137"/>
      <c r="VPK60" s="137"/>
      <c r="VPL60" s="137"/>
      <c r="VPM60" s="137"/>
      <c r="VPN60" s="137"/>
      <c r="VPO60" s="137"/>
      <c r="VPP60" s="137"/>
      <c r="VPQ60" s="137"/>
      <c r="VPR60" s="137"/>
      <c r="VPS60" s="137"/>
      <c r="VPT60" s="137"/>
      <c r="VPU60" s="137"/>
      <c r="VPV60" s="137"/>
      <c r="VPW60" s="137"/>
      <c r="VPX60" s="137"/>
      <c r="VPY60" s="137"/>
      <c r="VPZ60" s="137"/>
      <c r="VQA60" s="137"/>
      <c r="VQB60" s="137"/>
      <c r="VQC60" s="137"/>
      <c r="VQD60" s="137"/>
      <c r="VQE60" s="137"/>
      <c r="VQF60" s="137"/>
      <c r="VQG60" s="137"/>
      <c r="VQH60" s="137"/>
      <c r="VQI60" s="137"/>
      <c r="VQJ60" s="137"/>
      <c r="VQK60" s="137"/>
      <c r="VQL60" s="137"/>
      <c r="VQM60" s="137"/>
      <c r="VQN60" s="137"/>
      <c r="VQO60" s="137"/>
      <c r="VQP60" s="137"/>
      <c r="VQQ60" s="137"/>
      <c r="VQR60" s="137"/>
      <c r="VQS60" s="137"/>
      <c r="VQT60" s="137"/>
      <c r="VQU60" s="137"/>
      <c r="VQV60" s="137"/>
      <c r="VQW60" s="137"/>
      <c r="VQX60" s="137"/>
      <c r="VQY60" s="137"/>
      <c r="VQZ60" s="137"/>
      <c r="VRA60" s="137"/>
      <c r="VRB60" s="137"/>
      <c r="VRC60" s="137"/>
      <c r="VRD60" s="137"/>
      <c r="VRE60" s="137"/>
      <c r="VRF60" s="137"/>
      <c r="VRG60" s="137"/>
      <c r="VRH60" s="137"/>
      <c r="VRI60" s="137"/>
      <c r="VRJ60" s="137"/>
      <c r="VRK60" s="137"/>
      <c r="VRL60" s="137"/>
      <c r="VRM60" s="137"/>
      <c r="VRN60" s="137"/>
      <c r="VRO60" s="137"/>
      <c r="VRP60" s="137"/>
      <c r="VRQ60" s="137"/>
      <c r="VRR60" s="137"/>
      <c r="VRS60" s="137"/>
      <c r="VRT60" s="137"/>
      <c r="VRU60" s="137"/>
      <c r="VRV60" s="137"/>
      <c r="VRW60" s="137"/>
      <c r="VRX60" s="137"/>
      <c r="VRY60" s="137"/>
      <c r="VRZ60" s="137"/>
      <c r="VSA60" s="137"/>
      <c r="VSB60" s="137"/>
      <c r="VSC60" s="137"/>
      <c r="VSD60" s="137"/>
      <c r="VSE60" s="137"/>
      <c r="VSF60" s="137"/>
      <c r="VSG60" s="137"/>
      <c r="VSH60" s="137"/>
      <c r="VSI60" s="137"/>
      <c r="VSJ60" s="137"/>
      <c r="VSK60" s="137"/>
      <c r="VSL60" s="137"/>
      <c r="VSM60" s="137"/>
      <c r="VSN60" s="137"/>
      <c r="VSO60" s="137"/>
      <c r="VSP60" s="137"/>
      <c r="VSQ60" s="137"/>
      <c r="VSR60" s="137"/>
      <c r="VSS60" s="137"/>
      <c r="VST60" s="137"/>
      <c r="VSU60" s="137"/>
      <c r="VSV60" s="137"/>
      <c r="VSW60" s="137"/>
      <c r="VSX60" s="137"/>
      <c r="VSY60" s="137"/>
      <c r="VSZ60" s="137"/>
      <c r="VTA60" s="137"/>
      <c r="VTB60" s="137"/>
      <c r="VTC60" s="137"/>
      <c r="VTD60" s="137"/>
      <c r="VTE60" s="137"/>
      <c r="VTF60" s="137"/>
      <c r="VTG60" s="137"/>
      <c r="VTH60" s="137"/>
      <c r="VTI60" s="137"/>
      <c r="VTJ60" s="137"/>
      <c r="VTK60" s="137"/>
      <c r="VTL60" s="137"/>
      <c r="VTM60" s="137"/>
      <c r="VTN60" s="137"/>
      <c r="VTO60" s="137"/>
      <c r="VTP60" s="137"/>
      <c r="VTQ60" s="137"/>
      <c r="VTR60" s="137"/>
      <c r="VTS60" s="137"/>
      <c r="VTT60" s="137"/>
      <c r="VTU60" s="137"/>
      <c r="VTV60" s="137"/>
      <c r="VTW60" s="137"/>
      <c r="VTX60" s="137"/>
      <c r="VTY60" s="137"/>
      <c r="VTZ60" s="137"/>
      <c r="VUA60" s="137"/>
      <c r="VUB60" s="137"/>
      <c r="VUC60" s="137"/>
      <c r="VUD60" s="137"/>
      <c r="VUE60" s="137"/>
      <c r="VUF60" s="137"/>
      <c r="VUG60" s="137"/>
      <c r="VUH60" s="137"/>
      <c r="VUI60" s="137"/>
      <c r="VUJ60" s="137"/>
      <c r="VUK60" s="137"/>
      <c r="VUL60" s="137"/>
      <c r="VUM60" s="137"/>
      <c r="VUN60" s="137"/>
      <c r="VUO60" s="137"/>
      <c r="VUP60" s="137"/>
      <c r="VUQ60" s="137"/>
      <c r="VUR60" s="137"/>
      <c r="VUS60" s="137"/>
      <c r="VUT60" s="137"/>
      <c r="VUU60" s="137"/>
      <c r="VUV60" s="137"/>
      <c r="VUW60" s="137"/>
      <c r="VUX60" s="137"/>
      <c r="VUY60" s="137"/>
      <c r="VUZ60" s="137"/>
      <c r="VVA60" s="137"/>
      <c r="VVB60" s="137"/>
      <c r="VVC60" s="137"/>
      <c r="VVD60" s="137"/>
      <c r="VVE60" s="137"/>
      <c r="VVF60" s="137"/>
      <c r="VVG60" s="137"/>
      <c r="VVH60" s="137"/>
      <c r="VVI60" s="137"/>
      <c r="VVJ60" s="137"/>
      <c r="VVK60" s="137"/>
      <c r="VVL60" s="137"/>
      <c r="VVM60" s="137"/>
      <c r="VVN60" s="137"/>
      <c r="VVO60" s="137"/>
      <c r="VVP60" s="137"/>
      <c r="VVQ60" s="137"/>
      <c r="VVR60" s="137"/>
      <c r="VVS60" s="137"/>
      <c r="VVT60" s="137"/>
      <c r="VVU60" s="137"/>
      <c r="VVV60" s="137"/>
      <c r="VVW60" s="137"/>
      <c r="VVX60" s="137"/>
      <c r="VVY60" s="137"/>
      <c r="VVZ60" s="137"/>
      <c r="VWA60" s="137"/>
      <c r="VWB60" s="137"/>
      <c r="VWC60" s="137"/>
      <c r="VWD60" s="137"/>
      <c r="VWE60" s="137"/>
      <c r="VWF60" s="137"/>
      <c r="VWG60" s="137"/>
      <c r="VWH60" s="137"/>
      <c r="VWI60" s="137"/>
      <c r="VWJ60" s="137"/>
      <c r="VWK60" s="137"/>
      <c r="VWL60" s="137"/>
      <c r="VWM60" s="137"/>
      <c r="VWN60" s="137"/>
      <c r="VWO60" s="137"/>
      <c r="VWP60" s="137"/>
      <c r="VWQ60" s="137"/>
      <c r="VWR60" s="137"/>
      <c r="VWS60" s="137"/>
      <c r="VWT60" s="137"/>
      <c r="VWU60" s="137"/>
      <c r="VWV60" s="137"/>
      <c r="VWW60" s="137"/>
      <c r="VWX60" s="137"/>
      <c r="VWY60" s="137"/>
      <c r="VWZ60" s="137"/>
      <c r="VXA60" s="137"/>
      <c r="VXB60" s="137"/>
      <c r="VXC60" s="137"/>
      <c r="VXD60" s="137"/>
      <c r="VXE60" s="137"/>
      <c r="VXF60" s="137"/>
      <c r="VXG60" s="137"/>
      <c r="VXH60" s="137"/>
      <c r="VXI60" s="137"/>
      <c r="VXJ60" s="137"/>
      <c r="VXK60" s="137"/>
      <c r="VXL60" s="137"/>
      <c r="VXM60" s="137"/>
      <c r="VXN60" s="137"/>
      <c r="VXO60" s="137"/>
      <c r="VXP60" s="137"/>
      <c r="VXQ60" s="137"/>
      <c r="VXR60" s="137"/>
      <c r="VXS60" s="137"/>
      <c r="VXT60" s="137"/>
      <c r="VXU60" s="137"/>
      <c r="VXV60" s="137"/>
      <c r="VXW60" s="137"/>
      <c r="VXX60" s="137"/>
      <c r="VXY60" s="137"/>
      <c r="VXZ60" s="137"/>
      <c r="VYA60" s="137"/>
      <c r="VYB60" s="137"/>
      <c r="VYC60" s="137"/>
      <c r="VYD60" s="137"/>
      <c r="VYE60" s="137"/>
      <c r="VYF60" s="137"/>
      <c r="VYG60" s="137"/>
      <c r="VYH60" s="137"/>
      <c r="VYI60" s="137"/>
      <c r="VYJ60" s="137"/>
      <c r="VYK60" s="137"/>
      <c r="VYL60" s="137"/>
      <c r="VYM60" s="137"/>
      <c r="VYN60" s="137"/>
      <c r="VYO60" s="137"/>
      <c r="VYP60" s="137"/>
      <c r="VYQ60" s="137"/>
      <c r="VYR60" s="137"/>
      <c r="VYS60" s="137"/>
      <c r="VYT60" s="137"/>
      <c r="VYU60" s="137"/>
      <c r="VYV60" s="137"/>
      <c r="VYW60" s="137"/>
      <c r="VYX60" s="137"/>
      <c r="VYY60" s="137"/>
      <c r="VYZ60" s="137"/>
      <c r="VZA60" s="137"/>
      <c r="VZB60" s="137"/>
      <c r="VZC60" s="137"/>
      <c r="VZD60" s="137"/>
      <c r="VZE60" s="137"/>
      <c r="VZF60" s="137"/>
      <c r="VZG60" s="137"/>
      <c r="VZH60" s="137"/>
      <c r="VZI60" s="137"/>
      <c r="VZJ60" s="137"/>
      <c r="VZK60" s="137"/>
      <c r="VZL60" s="137"/>
      <c r="VZM60" s="137"/>
      <c r="VZN60" s="137"/>
      <c r="VZO60" s="137"/>
      <c r="VZP60" s="137"/>
      <c r="VZQ60" s="137"/>
      <c r="VZR60" s="137"/>
      <c r="VZS60" s="137"/>
      <c r="VZT60" s="137"/>
      <c r="VZU60" s="137"/>
      <c r="VZV60" s="137"/>
      <c r="VZW60" s="137"/>
      <c r="VZX60" s="137"/>
      <c r="VZY60" s="137"/>
      <c r="VZZ60" s="137"/>
      <c r="WAA60" s="137"/>
      <c r="WAB60" s="137"/>
      <c r="WAC60" s="137"/>
      <c r="WAD60" s="137"/>
      <c r="WAE60" s="137"/>
      <c r="WAF60" s="137"/>
      <c r="WAG60" s="137"/>
      <c r="WAH60" s="137"/>
      <c r="WAI60" s="137"/>
      <c r="WAJ60" s="137"/>
      <c r="WAK60" s="137"/>
      <c r="WAL60" s="137"/>
      <c r="WAM60" s="137"/>
      <c r="WAN60" s="137"/>
      <c r="WAO60" s="137"/>
      <c r="WAP60" s="137"/>
      <c r="WAQ60" s="137"/>
      <c r="WAR60" s="137"/>
      <c r="WAS60" s="137"/>
      <c r="WAT60" s="137"/>
      <c r="WAU60" s="137"/>
      <c r="WAV60" s="137"/>
      <c r="WAW60" s="137"/>
      <c r="WAX60" s="137"/>
      <c r="WAY60" s="137"/>
      <c r="WAZ60" s="137"/>
      <c r="WBA60" s="137"/>
      <c r="WBB60" s="137"/>
      <c r="WBC60" s="137"/>
      <c r="WBD60" s="137"/>
      <c r="WBE60" s="137"/>
      <c r="WBF60" s="137"/>
      <c r="WBG60" s="137"/>
      <c r="WBH60" s="137"/>
      <c r="WBI60" s="137"/>
      <c r="WBJ60" s="137"/>
      <c r="WBK60" s="137"/>
      <c r="WBL60" s="137"/>
      <c r="WBM60" s="137"/>
      <c r="WBN60" s="137"/>
      <c r="WBO60" s="137"/>
      <c r="WBP60" s="137"/>
      <c r="WBQ60" s="137"/>
      <c r="WBR60" s="137"/>
      <c r="WBS60" s="137"/>
      <c r="WBT60" s="137"/>
      <c r="WBU60" s="137"/>
      <c r="WBV60" s="137"/>
      <c r="WBW60" s="137"/>
      <c r="WBX60" s="137"/>
      <c r="WBY60" s="137"/>
      <c r="WBZ60" s="137"/>
      <c r="WCA60" s="137"/>
      <c r="WCB60" s="137"/>
      <c r="WCC60" s="137"/>
      <c r="WCD60" s="137"/>
      <c r="WCE60" s="137"/>
      <c r="WCF60" s="137"/>
      <c r="WCG60" s="137"/>
      <c r="WCH60" s="137"/>
      <c r="WCI60" s="137"/>
      <c r="WCJ60" s="137"/>
      <c r="WCK60" s="137"/>
      <c r="WCL60" s="137"/>
      <c r="WCM60" s="137"/>
      <c r="WCN60" s="137"/>
      <c r="WCO60" s="137"/>
      <c r="WCP60" s="137"/>
      <c r="WCQ60" s="137"/>
      <c r="WCR60" s="137"/>
      <c r="WCS60" s="137"/>
      <c r="WCT60" s="137"/>
      <c r="WCU60" s="137"/>
      <c r="WCV60" s="137"/>
      <c r="WCW60" s="137"/>
      <c r="WCX60" s="137"/>
      <c r="WCY60" s="137"/>
      <c r="WCZ60" s="137"/>
      <c r="WDA60" s="137"/>
      <c r="WDB60" s="137"/>
      <c r="WDC60" s="137"/>
      <c r="WDD60" s="137"/>
      <c r="WDE60" s="137"/>
      <c r="WDF60" s="137"/>
      <c r="WDG60" s="137"/>
      <c r="WDH60" s="137"/>
      <c r="WDI60" s="137"/>
      <c r="WDJ60" s="137"/>
      <c r="WDK60" s="137"/>
      <c r="WDL60" s="137"/>
      <c r="WDM60" s="137"/>
      <c r="WDN60" s="137"/>
      <c r="WDO60" s="137"/>
      <c r="WDP60" s="137"/>
      <c r="WDQ60" s="137"/>
      <c r="WDR60" s="137"/>
      <c r="WDS60" s="137"/>
      <c r="WDT60" s="137"/>
      <c r="WDU60" s="137"/>
      <c r="WDV60" s="137"/>
      <c r="WDW60" s="137"/>
      <c r="WDX60" s="137"/>
      <c r="WDY60" s="137"/>
      <c r="WDZ60" s="137"/>
      <c r="WEA60" s="137"/>
      <c r="WEB60" s="137"/>
      <c r="WEC60" s="137"/>
      <c r="WED60" s="137"/>
      <c r="WEE60" s="137"/>
      <c r="WEF60" s="137"/>
      <c r="WEG60" s="137"/>
      <c r="WEH60" s="137"/>
      <c r="WEI60" s="137"/>
      <c r="WEJ60" s="137"/>
      <c r="WEK60" s="137"/>
      <c r="WEL60" s="137"/>
      <c r="WEM60" s="137"/>
      <c r="WEN60" s="137"/>
      <c r="WEO60" s="137"/>
      <c r="WEP60" s="137"/>
      <c r="WEQ60" s="137"/>
      <c r="WER60" s="137"/>
      <c r="WES60" s="137"/>
      <c r="WET60" s="137"/>
      <c r="WEU60" s="137"/>
      <c r="WEV60" s="137"/>
      <c r="WEW60" s="137"/>
      <c r="WEX60" s="137"/>
      <c r="WEY60" s="137"/>
      <c r="WEZ60" s="137"/>
      <c r="WFA60" s="137"/>
      <c r="WFB60" s="137"/>
      <c r="WFC60" s="137"/>
      <c r="WFD60" s="137"/>
      <c r="WFE60" s="137"/>
      <c r="WFF60" s="137"/>
      <c r="WFG60" s="137"/>
      <c r="WFH60" s="137"/>
      <c r="WFI60" s="137"/>
      <c r="WFJ60" s="137"/>
      <c r="WFK60" s="137"/>
      <c r="WFL60" s="137"/>
      <c r="WFM60" s="137"/>
      <c r="WFN60" s="137"/>
      <c r="WFO60" s="137"/>
      <c r="WFP60" s="137"/>
      <c r="WFQ60" s="137"/>
      <c r="WFR60" s="137"/>
      <c r="WFS60" s="137"/>
      <c r="WFT60" s="137"/>
      <c r="WFU60" s="137"/>
      <c r="WFV60" s="137"/>
      <c r="WFW60" s="137"/>
      <c r="WFX60" s="137"/>
      <c r="WFY60" s="137"/>
      <c r="WFZ60" s="137"/>
      <c r="WGA60" s="137"/>
      <c r="WGB60" s="137"/>
      <c r="WGC60" s="137"/>
      <c r="WGD60" s="137"/>
      <c r="WGE60" s="137"/>
      <c r="WGF60" s="137"/>
      <c r="WGG60" s="137"/>
      <c r="WGH60" s="137"/>
      <c r="WGI60" s="137"/>
      <c r="WGJ60" s="137"/>
      <c r="WGK60" s="137"/>
      <c r="WGL60" s="137"/>
      <c r="WGM60" s="137"/>
      <c r="WGN60" s="137"/>
      <c r="WGO60" s="137"/>
      <c r="WGP60" s="137"/>
      <c r="WGQ60" s="137"/>
      <c r="WGR60" s="137"/>
      <c r="WGS60" s="137"/>
      <c r="WGT60" s="137"/>
      <c r="WGU60" s="137"/>
      <c r="WGV60" s="137"/>
      <c r="WGW60" s="137"/>
      <c r="WGX60" s="137"/>
      <c r="WGY60" s="137"/>
      <c r="WGZ60" s="137"/>
      <c r="WHA60" s="137"/>
      <c r="WHB60" s="137"/>
      <c r="WHC60" s="137"/>
      <c r="WHD60" s="137"/>
      <c r="WHE60" s="137"/>
      <c r="WHF60" s="137"/>
      <c r="WHG60" s="137"/>
      <c r="WHH60" s="137"/>
      <c r="WHI60" s="137"/>
      <c r="WHJ60" s="137"/>
      <c r="WHK60" s="137"/>
      <c r="WHL60" s="137"/>
      <c r="WHM60" s="137"/>
      <c r="WHN60" s="137"/>
      <c r="WHO60" s="137"/>
      <c r="WHP60" s="137"/>
      <c r="WHQ60" s="137"/>
      <c r="WHR60" s="137"/>
      <c r="WHS60" s="137"/>
      <c r="WHT60" s="137"/>
      <c r="WHU60" s="137"/>
      <c r="WHV60" s="137"/>
      <c r="WHW60" s="137"/>
      <c r="WHX60" s="137"/>
      <c r="WHY60" s="137"/>
      <c r="WHZ60" s="137"/>
      <c r="WIA60" s="137"/>
      <c r="WIB60" s="137"/>
      <c r="WIC60" s="137"/>
      <c r="WID60" s="137"/>
      <c r="WIE60" s="137"/>
      <c r="WIF60" s="137"/>
      <c r="WIG60" s="137"/>
      <c r="WIH60" s="137"/>
      <c r="WII60" s="137"/>
      <c r="WIJ60" s="137"/>
      <c r="WIK60" s="137"/>
      <c r="WIL60" s="137"/>
      <c r="WIM60" s="137"/>
      <c r="WIN60" s="137"/>
      <c r="WIO60" s="137"/>
      <c r="WIP60" s="137"/>
      <c r="WIQ60" s="137"/>
      <c r="WIR60" s="137"/>
      <c r="WIS60" s="137"/>
      <c r="WIT60" s="137"/>
      <c r="WIU60" s="137"/>
      <c r="WIV60" s="137"/>
      <c r="WIW60" s="137"/>
      <c r="WIX60" s="137"/>
      <c r="WIY60" s="137"/>
      <c r="WIZ60" s="137"/>
      <c r="WJA60" s="137"/>
      <c r="WJB60" s="137"/>
      <c r="WJC60" s="137"/>
      <c r="WJD60" s="137"/>
      <c r="WJE60" s="137"/>
      <c r="WJF60" s="137"/>
      <c r="WJG60" s="137"/>
      <c r="WJH60" s="137"/>
      <c r="WJI60" s="137"/>
      <c r="WJJ60" s="137"/>
      <c r="WJK60" s="137"/>
      <c r="WJL60" s="137"/>
      <c r="WJM60" s="137"/>
      <c r="WJN60" s="137"/>
      <c r="WJO60" s="137"/>
      <c r="WJP60" s="137"/>
      <c r="WJQ60" s="137"/>
      <c r="WJR60" s="137"/>
      <c r="WJS60" s="137"/>
      <c r="WJT60" s="137"/>
      <c r="WJU60" s="137"/>
      <c r="WJV60" s="137"/>
      <c r="WJW60" s="137"/>
      <c r="WJX60" s="137"/>
      <c r="WJY60" s="137"/>
      <c r="WJZ60" s="137"/>
      <c r="WKA60" s="137"/>
      <c r="WKB60" s="137"/>
      <c r="WKC60" s="137"/>
      <c r="WKD60" s="137"/>
      <c r="WKE60" s="137"/>
      <c r="WKF60" s="137"/>
      <c r="WKG60" s="137"/>
      <c r="WKH60" s="137"/>
      <c r="WKI60" s="137"/>
      <c r="WKJ60" s="137"/>
      <c r="WKK60" s="137"/>
      <c r="WKL60" s="137"/>
      <c r="WKM60" s="137"/>
      <c r="WKN60" s="137"/>
      <c r="WKO60" s="137"/>
      <c r="WKP60" s="137"/>
      <c r="WKQ60" s="137"/>
      <c r="WKR60" s="137"/>
      <c r="WKS60" s="137"/>
      <c r="WKT60" s="137"/>
      <c r="WKU60" s="137"/>
      <c r="WKV60" s="137"/>
      <c r="WKW60" s="137"/>
      <c r="WKX60" s="137"/>
      <c r="WKY60" s="137"/>
      <c r="WKZ60" s="137"/>
      <c r="WLA60" s="137"/>
      <c r="WLB60" s="137"/>
      <c r="WLC60" s="137"/>
      <c r="WLD60" s="137"/>
      <c r="WLE60" s="137"/>
      <c r="WLF60" s="137"/>
      <c r="WLG60" s="137"/>
      <c r="WLH60" s="137"/>
      <c r="WLI60" s="137"/>
      <c r="WLJ60" s="137"/>
      <c r="WLK60" s="137"/>
      <c r="WLL60" s="137"/>
      <c r="WLM60" s="137"/>
      <c r="WLN60" s="137"/>
      <c r="WLO60" s="137"/>
      <c r="WLP60" s="137"/>
      <c r="WLQ60" s="137"/>
      <c r="WLR60" s="137"/>
      <c r="WLS60" s="137"/>
      <c r="WLT60" s="137"/>
      <c r="WLU60" s="137"/>
      <c r="WLV60" s="137"/>
      <c r="WLW60" s="137"/>
      <c r="WLX60" s="137"/>
      <c r="WLY60" s="137"/>
      <c r="WLZ60" s="137"/>
      <c r="WMA60" s="137"/>
      <c r="WMB60" s="137"/>
      <c r="WMC60" s="137"/>
      <c r="WMD60" s="137"/>
      <c r="WME60" s="137"/>
      <c r="WMF60" s="137"/>
      <c r="WMG60" s="137"/>
      <c r="WMH60" s="137"/>
      <c r="WMI60" s="137"/>
      <c r="WMJ60" s="137"/>
      <c r="WMK60" s="137"/>
      <c r="WML60" s="137"/>
      <c r="WMM60" s="137"/>
      <c r="WMN60" s="137"/>
      <c r="WMO60" s="137"/>
      <c r="WMP60" s="137"/>
      <c r="WMQ60" s="137"/>
      <c r="WMR60" s="137"/>
      <c r="WMS60" s="137"/>
      <c r="WMT60" s="137"/>
      <c r="WMU60" s="137"/>
      <c r="WMV60" s="137"/>
      <c r="WMW60" s="137"/>
      <c r="WMX60" s="137"/>
      <c r="WMY60" s="137"/>
      <c r="WMZ60" s="137"/>
      <c r="WNA60" s="137"/>
      <c r="WNB60" s="137"/>
      <c r="WNC60" s="137"/>
      <c r="WND60" s="137"/>
      <c r="WNE60" s="137"/>
      <c r="WNF60" s="137"/>
      <c r="WNG60" s="137"/>
      <c r="WNH60" s="137"/>
      <c r="WNI60" s="137"/>
      <c r="WNJ60" s="137"/>
      <c r="WNK60" s="137"/>
      <c r="WNL60" s="137"/>
      <c r="WNM60" s="137"/>
      <c r="WNN60" s="137"/>
      <c r="WNO60" s="137"/>
      <c r="WNP60" s="137"/>
      <c r="WNQ60" s="137"/>
      <c r="WNR60" s="137"/>
      <c r="WNS60" s="137"/>
      <c r="WNT60" s="137"/>
      <c r="WNU60" s="137"/>
      <c r="WNV60" s="137"/>
      <c r="WNW60" s="137"/>
      <c r="WNX60" s="137"/>
      <c r="WNY60" s="137"/>
      <c r="WNZ60" s="137"/>
      <c r="WOA60" s="137"/>
      <c r="WOB60" s="137"/>
      <c r="WOC60" s="137"/>
      <c r="WOD60" s="137"/>
      <c r="WOE60" s="137"/>
      <c r="WOF60" s="137"/>
      <c r="WOG60" s="137"/>
      <c r="WOH60" s="137"/>
      <c r="WOI60" s="137"/>
      <c r="WOJ60" s="137"/>
      <c r="WOK60" s="137"/>
      <c r="WOL60" s="137"/>
      <c r="WOM60" s="137"/>
      <c r="WON60" s="137"/>
      <c r="WOO60" s="137"/>
      <c r="WOP60" s="137"/>
      <c r="WOQ60" s="137"/>
      <c r="WOR60" s="137"/>
      <c r="WOS60" s="137"/>
      <c r="WOT60" s="137"/>
      <c r="WOU60" s="137"/>
      <c r="WOV60" s="137"/>
      <c r="WOW60" s="137"/>
      <c r="WOX60" s="137"/>
      <c r="WOY60" s="137"/>
      <c r="WOZ60" s="137"/>
      <c r="WPA60" s="137"/>
      <c r="WPB60" s="137"/>
      <c r="WPC60" s="137"/>
      <c r="WPD60" s="137"/>
      <c r="WPE60" s="137"/>
      <c r="WPF60" s="137"/>
      <c r="WPG60" s="137"/>
      <c r="WPH60" s="137"/>
      <c r="WPI60" s="137"/>
      <c r="WPJ60" s="137"/>
      <c r="WPK60" s="137"/>
      <c r="WPL60" s="137"/>
      <c r="WPM60" s="137"/>
      <c r="WPN60" s="137"/>
      <c r="WPO60" s="137"/>
      <c r="WPP60" s="137"/>
      <c r="WPQ60" s="137"/>
      <c r="WPR60" s="137"/>
      <c r="WPS60" s="137"/>
      <c r="WPT60" s="137"/>
      <c r="WPU60" s="137"/>
      <c r="WPV60" s="137"/>
      <c r="WPW60" s="137"/>
      <c r="WPX60" s="137"/>
      <c r="WPY60" s="137"/>
      <c r="WPZ60" s="137"/>
      <c r="WQA60" s="137"/>
      <c r="WQB60" s="137"/>
      <c r="WQC60" s="137"/>
      <c r="WQD60" s="137"/>
      <c r="WQE60" s="137"/>
      <c r="WQF60" s="137"/>
      <c r="WQG60" s="137"/>
      <c r="WQH60" s="137"/>
      <c r="WQI60" s="137"/>
      <c r="WQJ60" s="137"/>
      <c r="WQK60" s="137"/>
      <c r="WQL60" s="137"/>
      <c r="WQM60" s="137"/>
      <c r="WQN60" s="137"/>
      <c r="WQO60" s="137"/>
      <c r="WQP60" s="137"/>
      <c r="WQQ60" s="137"/>
      <c r="WQR60" s="137"/>
      <c r="WQS60" s="137"/>
      <c r="WQT60" s="137"/>
      <c r="WQU60" s="137"/>
      <c r="WQV60" s="137"/>
      <c r="WQW60" s="137"/>
      <c r="WQX60" s="137"/>
      <c r="WQY60" s="137"/>
      <c r="WQZ60" s="137"/>
      <c r="WRA60" s="137"/>
      <c r="WRB60" s="137"/>
      <c r="WRC60" s="137"/>
      <c r="WRD60" s="137"/>
      <c r="WRE60" s="137"/>
      <c r="WRF60" s="137"/>
      <c r="WRG60" s="137"/>
      <c r="WRH60" s="137"/>
      <c r="WRI60" s="137"/>
      <c r="WRJ60" s="137"/>
      <c r="WRK60" s="137"/>
      <c r="WRL60" s="137"/>
      <c r="WRM60" s="137"/>
      <c r="WRN60" s="137"/>
      <c r="WRO60" s="137"/>
      <c r="WRP60" s="137"/>
      <c r="WRQ60" s="137"/>
      <c r="WRR60" s="137"/>
      <c r="WRS60" s="137"/>
      <c r="WRT60" s="137"/>
      <c r="WRU60" s="137"/>
      <c r="WRV60" s="137"/>
      <c r="WRW60" s="137"/>
      <c r="WRX60" s="137"/>
      <c r="WRY60" s="137"/>
      <c r="WRZ60" s="137"/>
      <c r="WSA60" s="137"/>
      <c r="WSB60" s="137"/>
      <c r="WSC60" s="137"/>
      <c r="WSD60" s="137"/>
      <c r="WSE60" s="137"/>
      <c r="WSF60" s="137"/>
      <c r="WSG60" s="137"/>
      <c r="WSH60" s="137"/>
      <c r="WSI60" s="137"/>
      <c r="WSJ60" s="137"/>
      <c r="WSK60" s="137"/>
      <c r="WSL60" s="137"/>
      <c r="WSM60" s="137"/>
      <c r="WSN60" s="137"/>
      <c r="WSO60" s="137"/>
      <c r="WSP60" s="137"/>
      <c r="WSQ60" s="137"/>
      <c r="WSR60" s="137"/>
      <c r="WSS60" s="137"/>
      <c r="WST60" s="137"/>
      <c r="WSU60" s="137"/>
      <c r="WSV60" s="137"/>
      <c r="WSW60" s="137"/>
      <c r="WSX60" s="137"/>
      <c r="WSY60" s="137"/>
      <c r="WSZ60" s="137"/>
      <c r="WTA60" s="137"/>
      <c r="WTB60" s="137"/>
      <c r="WTC60" s="137"/>
      <c r="WTD60" s="137"/>
      <c r="WTE60" s="137"/>
      <c r="WTF60" s="137"/>
      <c r="WTG60" s="137"/>
      <c r="WTH60" s="137"/>
      <c r="WTI60" s="137"/>
      <c r="WTJ60" s="137"/>
      <c r="WTK60" s="137"/>
      <c r="WTL60" s="137"/>
      <c r="WTM60" s="137"/>
      <c r="WTN60" s="137"/>
      <c r="WTO60" s="137"/>
      <c r="WTP60" s="137"/>
      <c r="WTQ60" s="137"/>
      <c r="WTR60" s="137"/>
      <c r="WTS60" s="137"/>
      <c r="WTT60" s="137"/>
      <c r="WTU60" s="137"/>
      <c r="WTV60" s="137"/>
      <c r="WTW60" s="137"/>
      <c r="WTX60" s="137"/>
      <c r="WTY60" s="137"/>
      <c r="WTZ60" s="137"/>
      <c r="WUA60" s="137"/>
      <c r="WUB60" s="137"/>
      <c r="WUC60" s="137"/>
      <c r="WUD60" s="137"/>
      <c r="WUE60" s="137"/>
      <c r="WUF60" s="137"/>
      <c r="WUG60" s="137"/>
      <c r="WUH60" s="137"/>
      <c r="WUI60" s="137"/>
      <c r="WUJ60" s="137"/>
      <c r="WUK60" s="137"/>
      <c r="WUL60" s="137"/>
      <c r="WUM60" s="137"/>
      <c r="WUN60" s="137"/>
      <c r="WUO60" s="137"/>
      <c r="WUP60" s="137"/>
      <c r="WUQ60" s="137"/>
      <c r="WUR60" s="137"/>
      <c r="WUS60" s="137"/>
      <c r="WUT60" s="137"/>
      <c r="WUU60" s="137"/>
      <c r="WUV60" s="137"/>
      <c r="WUW60" s="137"/>
      <c r="WUX60" s="137"/>
      <c r="WUY60" s="137"/>
      <c r="WUZ60" s="137"/>
      <c r="WVA60" s="137"/>
      <c r="WVB60" s="137"/>
      <c r="WVC60" s="137"/>
      <c r="WVD60" s="137"/>
      <c r="WVE60" s="137"/>
      <c r="WVF60" s="137"/>
      <c r="WVG60" s="137"/>
      <c r="WVH60" s="137"/>
      <c r="WVI60" s="137"/>
      <c r="WVJ60" s="137"/>
      <c r="WVK60" s="137"/>
      <c r="WVL60" s="137"/>
      <c r="WVM60" s="137"/>
      <c r="WVN60" s="137"/>
      <c r="WVO60" s="137"/>
      <c r="WVP60" s="137"/>
      <c r="WVQ60" s="137"/>
      <c r="WVR60" s="137"/>
      <c r="WVS60" s="137"/>
      <c r="WVT60" s="137"/>
      <c r="WVU60" s="137"/>
      <c r="WVV60" s="137"/>
      <c r="WVW60" s="137"/>
      <c r="WVX60" s="137"/>
      <c r="WVY60" s="137"/>
      <c r="WVZ60" s="137"/>
      <c r="WWA60" s="137"/>
      <c r="WWB60" s="137"/>
      <c r="WWC60" s="137"/>
      <c r="WWD60" s="137"/>
      <c r="WWE60" s="137"/>
      <c r="WWF60" s="137"/>
      <c r="WWG60" s="137"/>
      <c r="WWH60" s="137"/>
      <c r="WWI60" s="137"/>
      <c r="WWJ60" s="137"/>
      <c r="WWK60" s="137"/>
      <c r="WWL60" s="137"/>
      <c r="WWM60" s="137"/>
      <c r="WWN60" s="137"/>
      <c r="WWO60" s="137"/>
      <c r="WWP60" s="137"/>
      <c r="WWQ60" s="137"/>
      <c r="WWR60" s="137"/>
      <c r="WWS60" s="137"/>
      <c r="WWT60" s="137"/>
      <c r="WWU60" s="137"/>
      <c r="WWV60" s="137"/>
      <c r="WWW60" s="137"/>
      <c r="WWX60" s="137"/>
      <c r="WWY60" s="137"/>
      <c r="WWZ60" s="137"/>
      <c r="WXA60" s="137"/>
      <c r="WXB60" s="137"/>
      <c r="WXC60" s="137"/>
      <c r="WXD60" s="137"/>
      <c r="WXE60" s="137"/>
      <c r="WXF60" s="137"/>
      <c r="WXG60" s="137"/>
      <c r="WXH60" s="137"/>
      <c r="WXI60" s="137"/>
      <c r="WXJ60" s="137"/>
      <c r="WXK60" s="137"/>
      <c r="WXL60" s="137"/>
      <c r="WXM60" s="137"/>
      <c r="WXN60" s="137"/>
      <c r="WXO60" s="137"/>
      <c r="WXP60" s="137"/>
      <c r="WXQ60" s="137"/>
      <c r="WXR60" s="137"/>
      <c r="WXS60" s="137"/>
      <c r="WXT60" s="137"/>
      <c r="WXU60" s="137"/>
      <c r="WXV60" s="137"/>
      <c r="WXW60" s="137"/>
      <c r="WXX60" s="137"/>
      <c r="WXY60" s="137"/>
      <c r="WXZ60" s="137"/>
      <c r="WYA60" s="137"/>
      <c r="WYB60" s="137"/>
      <c r="WYC60" s="137"/>
      <c r="WYD60" s="137"/>
      <c r="WYE60" s="137"/>
      <c r="WYF60" s="137"/>
      <c r="WYG60" s="137"/>
      <c r="WYH60" s="137"/>
      <c r="WYI60" s="137"/>
      <c r="WYJ60" s="137"/>
      <c r="WYK60" s="137"/>
      <c r="WYL60" s="137"/>
      <c r="WYM60" s="137"/>
      <c r="WYN60" s="137"/>
      <c r="WYO60" s="137"/>
      <c r="WYP60" s="137"/>
      <c r="WYQ60" s="137"/>
      <c r="WYR60" s="137"/>
      <c r="WYS60" s="137"/>
      <c r="WYT60" s="137"/>
      <c r="WYU60" s="137"/>
      <c r="WYV60" s="137"/>
      <c r="WYW60" s="137"/>
      <c r="WYX60" s="137"/>
      <c r="WYY60" s="137"/>
      <c r="WYZ60" s="137"/>
      <c r="WZA60" s="137"/>
      <c r="WZB60" s="137"/>
      <c r="WZC60" s="137"/>
      <c r="WZD60" s="137"/>
      <c r="WZE60" s="137"/>
      <c r="WZF60" s="137"/>
      <c r="WZG60" s="137"/>
      <c r="WZH60" s="137"/>
      <c r="WZI60" s="137"/>
      <c r="WZJ60" s="137"/>
      <c r="WZK60" s="137"/>
      <c r="WZL60" s="137"/>
      <c r="WZM60" s="137"/>
      <c r="WZN60" s="137"/>
      <c r="WZO60" s="137"/>
      <c r="WZP60" s="137"/>
      <c r="WZQ60" s="137"/>
      <c r="WZR60" s="137"/>
      <c r="WZS60" s="137"/>
      <c r="WZT60" s="137"/>
      <c r="WZU60" s="137"/>
      <c r="WZV60" s="137"/>
      <c r="WZW60" s="137"/>
      <c r="WZX60" s="137"/>
      <c r="WZY60" s="137"/>
      <c r="WZZ60" s="137"/>
      <c r="XAA60" s="137"/>
      <c r="XAB60" s="137"/>
      <c r="XAC60" s="137"/>
      <c r="XAD60" s="137"/>
      <c r="XAE60" s="137"/>
      <c r="XAF60" s="137"/>
      <c r="XAG60" s="137"/>
      <c r="XAH60" s="137"/>
      <c r="XAI60" s="137"/>
      <c r="XAJ60" s="137"/>
      <c r="XAK60" s="137"/>
      <c r="XAL60" s="137"/>
      <c r="XAM60" s="137"/>
      <c r="XAN60" s="137"/>
      <c r="XAO60" s="137"/>
      <c r="XAP60" s="137"/>
      <c r="XAQ60" s="137"/>
      <c r="XAR60" s="137"/>
      <c r="XAS60" s="137"/>
      <c r="XAT60" s="137"/>
      <c r="XAU60" s="137"/>
      <c r="XAV60" s="137"/>
      <c r="XAW60" s="137"/>
      <c r="XAX60" s="137"/>
      <c r="XAY60" s="137"/>
      <c r="XAZ60" s="137"/>
      <c r="XBA60" s="137"/>
      <c r="XBB60" s="137"/>
      <c r="XBC60" s="137"/>
      <c r="XBD60" s="137"/>
      <c r="XBE60" s="137"/>
      <c r="XBF60" s="137"/>
      <c r="XBG60" s="137"/>
      <c r="XBH60" s="137"/>
      <c r="XBI60" s="137"/>
      <c r="XBJ60" s="137"/>
      <c r="XBK60" s="137"/>
      <c r="XBL60" s="137"/>
      <c r="XBM60" s="137"/>
      <c r="XBN60" s="137"/>
      <c r="XBO60" s="137"/>
      <c r="XBP60" s="137"/>
      <c r="XBQ60" s="137"/>
      <c r="XBR60" s="137"/>
      <c r="XBS60" s="137"/>
      <c r="XBT60" s="137"/>
      <c r="XBU60" s="137"/>
      <c r="XBV60" s="137"/>
      <c r="XBW60" s="137"/>
      <c r="XBX60" s="137"/>
      <c r="XBY60" s="137"/>
      <c r="XBZ60" s="137"/>
      <c r="XCA60" s="137"/>
      <c r="XCB60" s="137"/>
      <c r="XCC60" s="137"/>
      <c r="XCD60" s="137"/>
      <c r="XCE60" s="137"/>
      <c r="XCF60" s="137"/>
      <c r="XCG60" s="137"/>
      <c r="XCH60" s="137"/>
      <c r="XCI60" s="137"/>
      <c r="XCJ60" s="137"/>
      <c r="XCK60" s="137"/>
      <c r="XCL60" s="137"/>
      <c r="XCM60" s="137"/>
      <c r="XCN60" s="137"/>
      <c r="XCO60" s="137"/>
      <c r="XCP60" s="137"/>
      <c r="XCQ60" s="137"/>
      <c r="XCR60" s="137"/>
      <c r="XCS60" s="137"/>
      <c r="XCT60" s="137"/>
      <c r="XCU60" s="137"/>
      <c r="XCV60" s="137"/>
      <c r="XCW60" s="137"/>
      <c r="XCX60" s="137"/>
      <c r="XCY60" s="137"/>
      <c r="XCZ60" s="137"/>
      <c r="XDA60" s="137"/>
      <c r="XDB60" s="137"/>
      <c r="XDC60" s="137"/>
      <c r="XDD60" s="137"/>
      <c r="XDE60" s="137"/>
      <c r="XDF60" s="137"/>
      <c r="XDG60" s="137"/>
      <c r="XDH60" s="137"/>
      <c r="XDI60" s="137"/>
      <c r="XDJ60" s="137"/>
      <c r="XDK60" s="137"/>
      <c r="XDL60" s="137"/>
      <c r="XDM60" s="137"/>
      <c r="XDN60" s="137"/>
      <c r="XDO60" s="137"/>
      <c r="XDP60" s="137"/>
      <c r="XDQ60" s="137"/>
      <c r="XDR60" s="137"/>
      <c r="XDS60" s="137"/>
      <c r="XDT60" s="137"/>
      <c r="XDU60" s="137"/>
      <c r="XDV60" s="137"/>
      <c r="XDW60" s="137"/>
      <c r="XDX60" s="137"/>
      <c r="XDY60" s="137"/>
      <c r="XDZ60" s="137"/>
      <c r="XEA60" s="137"/>
      <c r="XEB60" s="137"/>
      <c r="XEC60" s="137"/>
      <c r="XED60" s="137"/>
      <c r="XEE60" s="137"/>
      <c r="XEF60" s="137"/>
      <c r="XEG60" s="137"/>
      <c r="XEH60" s="137"/>
      <c r="XEI60" s="137"/>
      <c r="XEJ60" s="137"/>
      <c r="XEK60" s="137"/>
      <c r="XEL60" s="137"/>
      <c r="XEM60" s="137"/>
      <c r="XEN60" s="137"/>
      <c r="XEO60" s="137"/>
      <c r="XEP60" s="137"/>
      <c r="XEQ60" s="137"/>
      <c r="XER60" s="137"/>
      <c r="XES60" s="137"/>
      <c r="XET60" s="137"/>
      <c r="XEU60" s="137"/>
      <c r="XEV60" s="137"/>
      <c r="XEW60" s="137"/>
      <c r="XEX60" s="137"/>
      <c r="XEY60" s="137"/>
      <c r="XEZ60" s="137"/>
      <c r="XFA60" s="137"/>
      <c r="XFB60" s="137"/>
      <c r="XFC60" s="137"/>
      <c r="XFD60" s="137"/>
    </row>
    <row r="61" customHeight="1" spans="1:16384">
      <c r="A61" s="49" t="str">
        <f t="shared" si="38"/>
        <v>西U10-1</v>
      </c>
      <c r="B61" s="50">
        <f t="shared" si="10"/>
        <v>111.6591</v>
      </c>
      <c r="C61" s="50">
        <f t="shared" si="11"/>
        <v>131.6591</v>
      </c>
      <c r="D61" s="56">
        <f t="shared" si="12"/>
        <v>20</v>
      </c>
      <c r="E61" s="51">
        <f t="shared" si="13"/>
        <v>3.59828</v>
      </c>
      <c r="F61" s="51">
        <f t="shared" si="14"/>
        <v>3.348</v>
      </c>
      <c r="G61" s="51">
        <f t="shared" si="15"/>
        <v>2.29828</v>
      </c>
      <c r="H61" s="51">
        <f t="shared" si="16"/>
        <v>1.73674</v>
      </c>
      <c r="I61" s="51">
        <f t="shared" si="17"/>
        <v>1.3</v>
      </c>
      <c r="J61" s="48">
        <f t="shared" si="18"/>
        <v>1.61126</v>
      </c>
      <c r="K61" s="79">
        <f t="shared" si="19"/>
        <v>0.4</v>
      </c>
      <c r="L61" s="76">
        <f>LOOKUP(MAX(J61,I61),{0,3.5,4,5,6.5,7.5,9,10},{0.3,0.4,0.5,0.6,0.7,0.8,0.9})</f>
        <v>0.3</v>
      </c>
      <c r="M61" s="79">
        <f t="shared" si="20"/>
        <v>22.85</v>
      </c>
      <c r="N61" s="79">
        <f t="shared" si="21"/>
        <v>22.85</v>
      </c>
      <c r="O61" s="80">
        <f t="shared" si="39"/>
        <v>1.3</v>
      </c>
      <c r="P61" s="81">
        <f t="shared" si="40"/>
        <v>1.41637</v>
      </c>
      <c r="Q61" s="81">
        <f t="shared" si="24"/>
        <v>1.75</v>
      </c>
      <c r="R61" s="56">
        <f t="shared" si="25"/>
        <v>1.75</v>
      </c>
      <c r="S61" s="116">
        <f t="shared" si="26"/>
        <v>1</v>
      </c>
      <c r="T61" s="117">
        <f t="shared" si="41"/>
        <v>2.1</v>
      </c>
      <c r="U61" s="80">
        <f t="shared" si="42"/>
        <v>1.21144</v>
      </c>
      <c r="V61" s="80">
        <f t="shared" si="29"/>
        <v>0.45</v>
      </c>
      <c r="W61" s="117">
        <f t="shared" si="30"/>
        <v>0.45</v>
      </c>
      <c r="X61" s="118">
        <f t="shared" si="31"/>
        <v>0</v>
      </c>
      <c r="Y61" s="94">
        <f t="shared" si="32"/>
        <v>2.37682375</v>
      </c>
      <c r="Z61" s="94">
        <f t="shared" si="33"/>
        <v>0</v>
      </c>
      <c r="AA61" s="706">
        <f t="shared" si="34"/>
        <v>3.39828</v>
      </c>
      <c r="AB61" s="707">
        <f t="shared" si="35"/>
        <v>2.95311</v>
      </c>
      <c r="AC61" s="707">
        <f t="shared" si="36"/>
        <v>3.39828</v>
      </c>
      <c r="AD61" s="706">
        <f t="shared" si="37"/>
        <v>2.94818</v>
      </c>
      <c r="XFC61" s="8"/>
      <c r="XFD61" s="8"/>
    </row>
    <row r="62" customHeight="1" spans="1:16384">
      <c r="A62" s="49" t="str">
        <f t="shared" si="38"/>
        <v>西U9-1</v>
      </c>
      <c r="B62" s="50">
        <f t="shared" si="10"/>
        <v>131.6891</v>
      </c>
      <c r="C62" s="50">
        <f t="shared" si="11"/>
        <v>151.6891</v>
      </c>
      <c r="D62" s="56">
        <f t="shared" si="12"/>
        <v>20</v>
      </c>
      <c r="E62" s="51">
        <f t="shared" si="13"/>
        <v>3.348</v>
      </c>
      <c r="F62" s="51">
        <f t="shared" si="14"/>
        <v>3.348</v>
      </c>
      <c r="G62" s="51">
        <f t="shared" si="15"/>
        <v>1.7359</v>
      </c>
      <c r="H62" s="51">
        <f t="shared" si="16"/>
        <v>1.17435</v>
      </c>
      <c r="I62" s="51">
        <f t="shared" si="17"/>
        <v>1.6121</v>
      </c>
      <c r="J62" s="48">
        <f t="shared" si="18"/>
        <v>2.17365</v>
      </c>
      <c r="K62" s="79">
        <f t="shared" si="19"/>
        <v>0.4</v>
      </c>
      <c r="L62" s="76">
        <f>LOOKUP(MAX(J62,I62),{0,3.5,4,5,6.5,7.5,9,10},{0.3,0.4,0.5,0.6,0.7,0.8,0.9})</f>
        <v>0.3</v>
      </c>
      <c r="M62" s="79">
        <f t="shared" si="20"/>
        <v>22.85</v>
      </c>
      <c r="N62" s="79">
        <f t="shared" si="21"/>
        <v>22.85</v>
      </c>
      <c r="O62" s="80">
        <f t="shared" si="39"/>
        <v>1.41646</v>
      </c>
      <c r="P62" s="81">
        <f t="shared" si="40"/>
        <v>1.47801</v>
      </c>
      <c r="Q62" s="81">
        <f t="shared" si="24"/>
        <v>1.75</v>
      </c>
      <c r="R62" s="56">
        <f t="shared" si="25"/>
        <v>1.75</v>
      </c>
      <c r="S62" s="116">
        <f t="shared" si="26"/>
        <v>1</v>
      </c>
      <c r="T62" s="117">
        <f t="shared" si="41"/>
        <v>2.21144</v>
      </c>
      <c r="U62" s="80">
        <f t="shared" si="42"/>
        <v>1.10034</v>
      </c>
      <c r="V62" s="80">
        <f t="shared" si="29"/>
        <v>0.45</v>
      </c>
      <c r="W62" s="117">
        <f t="shared" si="30"/>
        <v>0.45</v>
      </c>
      <c r="X62" s="118">
        <f t="shared" si="31"/>
        <v>0</v>
      </c>
      <c r="Y62" s="94">
        <f t="shared" si="32"/>
        <v>2.53266125</v>
      </c>
      <c r="Z62" s="94">
        <f t="shared" si="33"/>
        <v>0</v>
      </c>
      <c r="AA62" s="706">
        <f t="shared" si="34"/>
        <v>2.95236</v>
      </c>
      <c r="AB62" s="707">
        <f t="shared" si="35"/>
        <v>2.45236</v>
      </c>
      <c r="AC62" s="707">
        <f t="shared" si="36"/>
        <v>2.94734</v>
      </c>
      <c r="AD62" s="706">
        <f t="shared" si="37"/>
        <v>2.27469</v>
      </c>
      <c r="XFC62" s="8"/>
      <c r="XFD62" s="8"/>
    </row>
    <row r="63" customHeight="1" spans="1:16384">
      <c r="A63" s="49" t="str">
        <f t="shared" si="38"/>
        <v>西U6-1</v>
      </c>
      <c r="B63" s="50">
        <f t="shared" si="10"/>
        <v>191.7791</v>
      </c>
      <c r="C63" s="50">
        <f t="shared" si="11"/>
        <v>211.7791</v>
      </c>
      <c r="D63" s="56">
        <f t="shared" si="12"/>
        <v>20</v>
      </c>
      <c r="E63" s="51">
        <f t="shared" si="13"/>
        <v>3.348</v>
      </c>
      <c r="F63" s="51">
        <f t="shared" si="14"/>
        <v>3.348</v>
      </c>
      <c r="G63" s="51">
        <f t="shared" si="15"/>
        <v>-0.40882</v>
      </c>
      <c r="H63" s="51">
        <f t="shared" si="16"/>
        <v>-1.19881</v>
      </c>
      <c r="I63" s="51">
        <f t="shared" si="17"/>
        <v>3.75682</v>
      </c>
      <c r="J63" s="48">
        <f t="shared" si="18"/>
        <v>4.54681</v>
      </c>
      <c r="K63" s="79">
        <f t="shared" si="19"/>
        <v>0.6</v>
      </c>
      <c r="L63" s="76">
        <f>LOOKUP(MAX(J63,I63),{0,3.5,4,5,6.5,7.5,9,10},{0.3,0.4,0.5,0.6,0.7,0.8,0.9})</f>
        <v>0.5</v>
      </c>
      <c r="M63" s="79">
        <f t="shared" si="20"/>
        <v>13.5</v>
      </c>
      <c r="N63" s="79">
        <f t="shared" si="21"/>
        <v>13.5</v>
      </c>
      <c r="O63" s="80">
        <f t="shared" si="39"/>
        <v>2.05893</v>
      </c>
      <c r="P63" s="81">
        <f t="shared" si="40"/>
        <v>2.34892</v>
      </c>
      <c r="Q63" s="81">
        <f t="shared" si="24"/>
        <v>1.75</v>
      </c>
      <c r="R63" s="56">
        <f t="shared" si="25"/>
        <v>1.75</v>
      </c>
      <c r="S63" s="116">
        <f t="shared" si="26"/>
        <v>0</v>
      </c>
      <c r="T63" s="117">
        <f t="shared" si="41"/>
        <v>2.10004</v>
      </c>
      <c r="U63" s="80">
        <f t="shared" si="42"/>
        <v>1.10003</v>
      </c>
      <c r="V63" s="80">
        <f t="shared" si="29"/>
        <v>0.45</v>
      </c>
      <c r="W63" s="117">
        <f t="shared" si="30"/>
        <v>0.45</v>
      </c>
      <c r="X63" s="118">
        <f t="shared" si="31"/>
        <v>0</v>
      </c>
      <c r="Y63" s="94">
        <f t="shared" si="32"/>
        <v>0</v>
      </c>
      <c r="Z63" s="94">
        <f t="shared" si="33"/>
        <v>0</v>
      </c>
      <c r="AA63" s="706">
        <f t="shared" si="34"/>
        <v>1.45011</v>
      </c>
      <c r="AB63" s="707">
        <f t="shared" si="35"/>
        <v>0.95011</v>
      </c>
      <c r="AC63" s="707">
        <f t="shared" si="36"/>
        <v>0.69122</v>
      </c>
      <c r="AD63" s="706">
        <f t="shared" si="37"/>
        <v>-0.09878</v>
      </c>
      <c r="XFC63" s="8"/>
      <c r="XFD63" s="8"/>
    </row>
    <row r="64" customHeight="1" spans="1:16384">
      <c r="A64" s="49" t="str">
        <f t="shared" si="38"/>
        <v>西U5-1</v>
      </c>
      <c r="B64" s="50">
        <f t="shared" si="10"/>
        <v>211.8091</v>
      </c>
      <c r="C64" s="50">
        <f t="shared" si="11"/>
        <v>231.8091</v>
      </c>
      <c r="D64" s="56">
        <f t="shared" si="12"/>
        <v>20</v>
      </c>
      <c r="E64" s="51">
        <f t="shared" si="13"/>
        <v>3.348</v>
      </c>
      <c r="F64" s="51">
        <f t="shared" si="14"/>
        <v>3.348</v>
      </c>
      <c r="G64" s="51">
        <f t="shared" si="15"/>
        <v>-1.19999</v>
      </c>
      <c r="H64" s="51">
        <f t="shared" si="16"/>
        <v>-1.98997</v>
      </c>
      <c r="I64" s="51">
        <f t="shared" si="17"/>
        <v>4.54799</v>
      </c>
      <c r="J64" s="48">
        <f t="shared" si="18"/>
        <v>5.33797</v>
      </c>
      <c r="K64" s="79">
        <f t="shared" si="19"/>
        <v>0.7</v>
      </c>
      <c r="L64" s="76">
        <f>LOOKUP(MAX(J64,I64),{0,3.5,4,5,6.5,7.5,9,10},{0.3,0.4,0.5,0.6,0.7,0.8,0.9})</f>
        <v>0.6</v>
      </c>
      <c r="M64" s="79">
        <f t="shared" si="20"/>
        <v>13.7</v>
      </c>
      <c r="N64" s="79">
        <f t="shared" si="21"/>
        <v>13.7</v>
      </c>
      <c r="O64" s="80">
        <f t="shared" si="39"/>
        <v>2.34935</v>
      </c>
      <c r="P64" s="81">
        <f t="shared" si="40"/>
        <v>2.63933</v>
      </c>
      <c r="Q64" s="81">
        <f t="shared" si="24"/>
        <v>1.75</v>
      </c>
      <c r="R64" s="56">
        <f t="shared" si="25"/>
        <v>1.75</v>
      </c>
      <c r="S64" s="116">
        <f t="shared" si="26"/>
        <v>0</v>
      </c>
      <c r="T64" s="117">
        <f t="shared" si="41"/>
        <v>2.10002</v>
      </c>
      <c r="U64" s="80">
        <f t="shared" si="42"/>
        <v>1.1</v>
      </c>
      <c r="V64" s="80">
        <f t="shared" si="29"/>
        <v>0.45</v>
      </c>
      <c r="W64" s="117">
        <f t="shared" si="30"/>
        <v>0.45</v>
      </c>
      <c r="X64" s="118">
        <f t="shared" si="31"/>
        <v>0</v>
      </c>
      <c r="Y64" s="94">
        <f t="shared" si="32"/>
        <v>0</v>
      </c>
      <c r="Z64" s="94">
        <f t="shared" si="33"/>
        <v>0</v>
      </c>
      <c r="AA64" s="706">
        <f t="shared" si="34"/>
        <v>0.94936</v>
      </c>
      <c r="AB64" s="707">
        <f t="shared" si="35"/>
        <v>0.44936</v>
      </c>
      <c r="AC64" s="707">
        <f t="shared" si="36"/>
        <v>-0.09997</v>
      </c>
      <c r="AD64" s="706">
        <f t="shared" si="37"/>
        <v>-0.88997</v>
      </c>
      <c r="XFC64" s="8"/>
      <c r="XFD64" s="8"/>
    </row>
    <row r="65" customHeight="1" spans="1:16384">
      <c r="A65" s="49" t="str">
        <f t="shared" si="38"/>
        <v>西U4-1</v>
      </c>
      <c r="B65" s="50">
        <f t="shared" si="10"/>
        <v>231.8391</v>
      </c>
      <c r="C65" s="50">
        <f t="shared" si="11"/>
        <v>251.8391</v>
      </c>
      <c r="D65" s="56">
        <f t="shared" si="12"/>
        <v>20</v>
      </c>
      <c r="E65" s="51">
        <f t="shared" si="13"/>
        <v>3.348</v>
      </c>
      <c r="F65" s="51">
        <f t="shared" si="14"/>
        <v>3.348</v>
      </c>
      <c r="G65" s="51">
        <f t="shared" si="15"/>
        <v>-1.99116</v>
      </c>
      <c r="H65" s="51">
        <f t="shared" si="16"/>
        <v>-2.78114</v>
      </c>
      <c r="I65" s="51">
        <f t="shared" si="17"/>
        <v>5.33916</v>
      </c>
      <c r="J65" s="48">
        <f t="shared" si="18"/>
        <v>6.12914</v>
      </c>
      <c r="K65" s="79">
        <f t="shared" si="19"/>
        <v>0.7</v>
      </c>
      <c r="L65" s="76">
        <f>LOOKUP(MAX(J65,I65),{0,3.5,4,5,6.5,7.5,9,10},{0.3,0.4,0.5,0.6,0.7,0.8,0.9})</f>
        <v>0.6</v>
      </c>
      <c r="M65" s="79">
        <f t="shared" si="20"/>
        <v>13.7</v>
      </c>
      <c r="N65" s="79">
        <f t="shared" si="21"/>
        <v>13.7</v>
      </c>
      <c r="O65" s="80">
        <f t="shared" si="39"/>
        <v>2.63977</v>
      </c>
      <c r="P65" s="81">
        <f t="shared" si="40"/>
        <v>2.92975</v>
      </c>
      <c r="Q65" s="81">
        <f t="shared" si="24"/>
        <v>1.75</v>
      </c>
      <c r="R65" s="56">
        <f t="shared" si="25"/>
        <v>1.75</v>
      </c>
      <c r="S65" s="116">
        <f t="shared" si="26"/>
        <v>0</v>
      </c>
      <c r="T65" s="117">
        <f t="shared" si="41"/>
        <v>2.10001</v>
      </c>
      <c r="U65" s="80">
        <f t="shared" si="42"/>
        <v>1.16323</v>
      </c>
      <c r="V65" s="80">
        <f t="shared" si="29"/>
        <v>0.45</v>
      </c>
      <c r="W65" s="117">
        <f t="shared" si="30"/>
        <v>0.45</v>
      </c>
      <c r="X65" s="118">
        <f t="shared" ref="X65:X72" si="43">T29</f>
        <v>0</v>
      </c>
      <c r="Y65" s="94">
        <f t="shared" si="32"/>
        <v>0</v>
      </c>
      <c r="Z65" s="94">
        <f t="shared" si="33"/>
        <v>0</v>
      </c>
      <c r="AA65" s="706">
        <f t="shared" si="34"/>
        <v>0.44861</v>
      </c>
      <c r="AB65" s="707">
        <f t="shared" si="35"/>
        <v>-0.05139</v>
      </c>
      <c r="AC65" s="707">
        <f t="shared" si="36"/>
        <v>-0.89115</v>
      </c>
      <c r="AD65" s="706">
        <f t="shared" si="37"/>
        <v>-1.61791</v>
      </c>
      <c r="XFC65" s="8"/>
      <c r="XFD65" s="8"/>
    </row>
    <row r="66" customHeight="1" spans="1:16384">
      <c r="A66" s="49" t="str">
        <f t="shared" si="38"/>
        <v>西U3-1</v>
      </c>
      <c r="B66" s="50">
        <f t="shared" si="10"/>
        <v>251.8691</v>
      </c>
      <c r="C66" s="50">
        <f t="shared" si="11"/>
        <v>271.8691</v>
      </c>
      <c r="D66" s="56">
        <f t="shared" si="12"/>
        <v>20</v>
      </c>
      <c r="E66" s="51">
        <f t="shared" si="13"/>
        <v>3.348</v>
      </c>
      <c r="F66" s="51">
        <f t="shared" si="14"/>
        <v>3.348</v>
      </c>
      <c r="G66" s="51">
        <f t="shared" si="15"/>
        <v>-2.78233</v>
      </c>
      <c r="H66" s="51">
        <f t="shared" si="16"/>
        <v>-3.34525</v>
      </c>
      <c r="I66" s="51">
        <f t="shared" si="17"/>
        <v>6.13033</v>
      </c>
      <c r="J66" s="48">
        <f t="shared" si="18"/>
        <v>6.69325</v>
      </c>
      <c r="K66" s="79">
        <f t="shared" si="19"/>
        <v>0.8</v>
      </c>
      <c r="L66" s="76">
        <f>LOOKUP(MAX(J66,I66),{0,3.5,4,5,6.5,7.5,9,10},{0.3,0.4,0.5,0.6,0.7,0.8,0.9})</f>
        <v>0.7</v>
      </c>
      <c r="M66" s="79">
        <f t="shared" si="20"/>
        <v>13.9</v>
      </c>
      <c r="N66" s="79">
        <f t="shared" si="21"/>
        <v>13.9</v>
      </c>
      <c r="O66" s="80">
        <f t="shared" si="39"/>
        <v>2.93019</v>
      </c>
      <c r="P66" s="81">
        <f t="shared" si="40"/>
        <v>2.99311</v>
      </c>
      <c r="Q66" s="81">
        <f t="shared" si="24"/>
        <v>1.75</v>
      </c>
      <c r="R66" s="56">
        <f t="shared" si="25"/>
        <v>1.75</v>
      </c>
      <c r="S66" s="116">
        <f t="shared" si="26"/>
        <v>0</v>
      </c>
      <c r="T66" s="117">
        <f t="shared" si="41"/>
        <v>2.16349</v>
      </c>
      <c r="U66" s="80">
        <f t="shared" si="42"/>
        <v>1.21551</v>
      </c>
      <c r="V66" s="80">
        <f t="shared" si="29"/>
        <v>0.45</v>
      </c>
      <c r="W66" s="117">
        <f t="shared" si="30"/>
        <v>0.45</v>
      </c>
      <c r="X66" s="118">
        <f t="shared" si="43"/>
        <v>0</v>
      </c>
      <c r="Y66" s="94">
        <f t="shared" si="32"/>
        <v>0</v>
      </c>
      <c r="Z66" s="94">
        <f t="shared" si="33"/>
        <v>0</v>
      </c>
      <c r="AA66" s="706">
        <f t="shared" si="34"/>
        <v>-0.05214</v>
      </c>
      <c r="AB66" s="707">
        <f t="shared" si="35"/>
        <v>-0.55214</v>
      </c>
      <c r="AC66" s="707">
        <f t="shared" si="36"/>
        <v>-1.61884</v>
      </c>
      <c r="AD66" s="706">
        <f t="shared" si="37"/>
        <v>-2.12974</v>
      </c>
      <c r="XFC66" s="8"/>
      <c r="XFD66" s="8"/>
    </row>
    <row r="67" customHeight="1" spans="1:16384">
      <c r="A67" s="49" t="str">
        <f t="shared" si="38"/>
        <v>西U2-1</v>
      </c>
      <c r="B67" s="50">
        <f t="shared" si="10"/>
        <v>271.8991</v>
      </c>
      <c r="C67" s="50">
        <f t="shared" si="11"/>
        <v>291.8991</v>
      </c>
      <c r="D67" s="56">
        <f t="shared" si="12"/>
        <v>20</v>
      </c>
      <c r="E67" s="51">
        <f t="shared" si="13"/>
        <v>3.348</v>
      </c>
      <c r="F67" s="51">
        <f t="shared" si="14"/>
        <v>3.348</v>
      </c>
      <c r="G67" s="51">
        <f t="shared" si="15"/>
        <v>-3.3461</v>
      </c>
      <c r="H67" s="51">
        <f t="shared" si="16"/>
        <v>-3.90902</v>
      </c>
      <c r="I67" s="51">
        <f t="shared" si="17"/>
        <v>6.6941</v>
      </c>
      <c r="J67" s="48">
        <f t="shared" si="18"/>
        <v>7.25702</v>
      </c>
      <c r="K67" s="79">
        <f t="shared" si="19"/>
        <v>0.8</v>
      </c>
      <c r="L67" s="76">
        <f>LOOKUP(MAX(J67,I67),{0,3.5,4,5,6.5,7.5,9,10},{0.3,0.4,0.5,0.6,0.7,0.8,0.9})</f>
        <v>0.7</v>
      </c>
      <c r="M67" s="79">
        <f t="shared" si="20"/>
        <v>29.69</v>
      </c>
      <c r="N67" s="79">
        <f t="shared" si="21"/>
        <v>23.65</v>
      </c>
      <c r="O67" s="80">
        <f t="shared" si="39"/>
        <v>2.99321</v>
      </c>
      <c r="P67" s="81">
        <f t="shared" si="40"/>
        <v>3.15198</v>
      </c>
      <c r="Q67" s="81">
        <f t="shared" si="24"/>
        <v>1.75</v>
      </c>
      <c r="R67" s="56">
        <f t="shared" si="25"/>
        <v>1.75</v>
      </c>
      <c r="S67" s="116">
        <f t="shared" si="26"/>
        <v>1</v>
      </c>
      <c r="T67" s="117">
        <f t="shared" si="41"/>
        <v>2.21576</v>
      </c>
      <c r="U67" s="80">
        <f t="shared" si="42"/>
        <v>1.49034</v>
      </c>
      <c r="V67" s="80">
        <f t="shared" si="29"/>
        <v>0.45</v>
      </c>
      <c r="W67" s="117">
        <f t="shared" si="30"/>
        <v>0.45</v>
      </c>
      <c r="X67" s="118">
        <f t="shared" si="43"/>
        <v>0</v>
      </c>
      <c r="Y67" s="94">
        <f t="shared" si="32"/>
        <v>5.37704125</v>
      </c>
      <c r="Z67" s="94">
        <f t="shared" si="33"/>
        <v>0</v>
      </c>
      <c r="AA67" s="706">
        <f t="shared" si="34"/>
        <v>-0.55289</v>
      </c>
      <c r="AB67" s="707">
        <f t="shared" si="35"/>
        <v>-0.95704</v>
      </c>
      <c r="AC67" s="707">
        <f t="shared" si="36"/>
        <v>-2.13034</v>
      </c>
      <c r="AD67" s="706">
        <f t="shared" si="37"/>
        <v>-2.41868</v>
      </c>
      <c r="XFC67" s="8"/>
      <c r="XFD67" s="8"/>
    </row>
    <row r="68" customHeight="1" spans="1:16384">
      <c r="A68" s="49" t="str">
        <f t="shared" si="38"/>
        <v>西U6-2</v>
      </c>
      <c r="B68" s="50">
        <f t="shared" si="10"/>
        <v>191.7791</v>
      </c>
      <c r="C68" s="50">
        <f t="shared" si="11"/>
        <v>211.7791</v>
      </c>
      <c r="D68" s="56">
        <f t="shared" si="12"/>
        <v>20</v>
      </c>
      <c r="E68" s="51">
        <f t="shared" si="13"/>
        <v>3.348</v>
      </c>
      <c r="F68" s="51">
        <f t="shared" si="14"/>
        <v>3.348</v>
      </c>
      <c r="G68" s="51">
        <f t="shared" si="15"/>
        <v>-0.40882</v>
      </c>
      <c r="H68" s="51">
        <f t="shared" si="16"/>
        <v>-1.19881</v>
      </c>
      <c r="I68" s="51">
        <f t="shared" si="17"/>
        <v>3.75682</v>
      </c>
      <c r="J68" s="48">
        <f t="shared" si="18"/>
        <v>4.54681</v>
      </c>
      <c r="K68" s="79">
        <f t="shared" si="19"/>
        <v>0.6</v>
      </c>
      <c r="L68" s="76">
        <f>LOOKUP(MAX(J68,I68),{0,3.5,4,5,6.5,7.5,9,10},{0.3,0.4,0.5,0.6,0.7,0.8,0.9})</f>
        <v>0.5</v>
      </c>
      <c r="M68" s="79">
        <f t="shared" si="20"/>
        <v>9</v>
      </c>
      <c r="N68" s="79">
        <f t="shared" si="21"/>
        <v>10.09</v>
      </c>
      <c r="O68" s="80">
        <f t="shared" si="39"/>
        <v>2.05893</v>
      </c>
      <c r="P68" s="81">
        <f t="shared" si="40"/>
        <v>2.34892</v>
      </c>
      <c r="Q68" s="81">
        <f t="shared" si="24"/>
        <v>1.75</v>
      </c>
      <c r="R68" s="56">
        <f t="shared" si="25"/>
        <v>1.75</v>
      </c>
      <c r="S68" s="116">
        <f t="shared" si="26"/>
        <v>0</v>
      </c>
      <c r="T68" s="117">
        <f t="shared" si="41"/>
        <v>2.10004</v>
      </c>
      <c r="U68" s="80">
        <f t="shared" si="42"/>
        <v>1.10003</v>
      </c>
      <c r="V68" s="80">
        <f t="shared" si="29"/>
        <v>0.45</v>
      </c>
      <c r="W68" s="117">
        <f t="shared" si="30"/>
        <v>0.45</v>
      </c>
      <c r="X68" s="118">
        <f t="shared" si="43"/>
        <v>0</v>
      </c>
      <c r="Y68" s="94">
        <f t="shared" si="32"/>
        <v>0</v>
      </c>
      <c r="Z68" s="94">
        <f t="shared" si="33"/>
        <v>0</v>
      </c>
      <c r="AA68" s="706">
        <f t="shared" si="34"/>
        <v>1.45011</v>
      </c>
      <c r="AB68" s="707">
        <f t="shared" si="35"/>
        <v>0.95011</v>
      </c>
      <c r="AC68" s="707">
        <f t="shared" si="36"/>
        <v>0.69122</v>
      </c>
      <c r="AD68" s="706">
        <f t="shared" si="37"/>
        <v>-0.09878</v>
      </c>
      <c r="XFC68" s="8"/>
      <c r="XFD68" s="8"/>
    </row>
    <row r="69" customHeight="1" spans="1:16384">
      <c r="A69" s="49" t="str">
        <f t="shared" si="38"/>
        <v>西U5-2</v>
      </c>
      <c r="B69" s="50">
        <f t="shared" si="10"/>
        <v>211.8091</v>
      </c>
      <c r="C69" s="50">
        <f t="shared" si="11"/>
        <v>231.8091</v>
      </c>
      <c r="D69" s="56">
        <f t="shared" si="12"/>
        <v>20</v>
      </c>
      <c r="E69" s="51">
        <f t="shared" si="13"/>
        <v>3.348</v>
      </c>
      <c r="F69" s="51">
        <f t="shared" si="14"/>
        <v>3.348</v>
      </c>
      <c r="G69" s="51">
        <f t="shared" si="15"/>
        <v>-1.19999</v>
      </c>
      <c r="H69" s="51">
        <f t="shared" si="16"/>
        <v>-1.98997</v>
      </c>
      <c r="I69" s="51">
        <f t="shared" si="17"/>
        <v>4.54799</v>
      </c>
      <c r="J69" s="48">
        <f t="shared" si="18"/>
        <v>5.33797</v>
      </c>
      <c r="K69" s="79">
        <f t="shared" si="19"/>
        <v>0.7</v>
      </c>
      <c r="L69" s="76">
        <f>LOOKUP(MAX(J69,I69),{0,3.5,4,5,6.5,7.5,9,10},{0.3,0.4,0.5,0.6,0.7,0.8,0.9})</f>
        <v>0.6</v>
      </c>
      <c r="M69" s="79">
        <f t="shared" si="20"/>
        <v>10.29</v>
      </c>
      <c r="N69" s="79">
        <f t="shared" si="21"/>
        <v>9.2</v>
      </c>
      <c r="O69" s="80">
        <f t="shared" si="39"/>
        <v>2.34935</v>
      </c>
      <c r="P69" s="81">
        <f t="shared" si="40"/>
        <v>2.63933</v>
      </c>
      <c r="Q69" s="81">
        <f t="shared" si="24"/>
        <v>1.75</v>
      </c>
      <c r="R69" s="56">
        <f t="shared" si="25"/>
        <v>1.75</v>
      </c>
      <c r="S69" s="116">
        <f t="shared" si="26"/>
        <v>0</v>
      </c>
      <c r="T69" s="117">
        <f t="shared" si="41"/>
        <v>2.10002</v>
      </c>
      <c r="U69" s="80">
        <f t="shared" si="42"/>
        <v>1.1</v>
      </c>
      <c r="V69" s="80">
        <f t="shared" si="29"/>
        <v>0.45</v>
      </c>
      <c r="W69" s="117">
        <f t="shared" si="30"/>
        <v>0.45</v>
      </c>
      <c r="X69" s="118">
        <f t="shared" si="43"/>
        <v>0</v>
      </c>
      <c r="Y69" s="94">
        <f t="shared" si="32"/>
        <v>0</v>
      </c>
      <c r="Z69" s="94">
        <f t="shared" si="33"/>
        <v>0</v>
      </c>
      <c r="AA69" s="706">
        <f t="shared" si="34"/>
        <v>0.94936</v>
      </c>
      <c r="AB69" s="707">
        <f t="shared" si="35"/>
        <v>0.44936</v>
      </c>
      <c r="AC69" s="707">
        <f t="shared" si="36"/>
        <v>-0.09997</v>
      </c>
      <c r="AD69" s="706">
        <f t="shared" si="37"/>
        <v>-0.88997</v>
      </c>
      <c r="XFC69" s="8"/>
      <c r="XFD69" s="8"/>
    </row>
    <row r="70" customHeight="1" spans="1:16384">
      <c r="A70" s="49" t="str">
        <f t="shared" si="38"/>
        <v>西U4-2</v>
      </c>
      <c r="B70" s="50">
        <f t="shared" si="10"/>
        <v>231.8391</v>
      </c>
      <c r="C70" s="50">
        <f t="shared" si="11"/>
        <v>251.8391</v>
      </c>
      <c r="D70" s="56">
        <f t="shared" si="12"/>
        <v>20</v>
      </c>
      <c r="E70" s="51">
        <f t="shared" si="13"/>
        <v>3.348</v>
      </c>
      <c r="F70" s="51">
        <f t="shared" si="14"/>
        <v>3.348</v>
      </c>
      <c r="G70" s="51">
        <f t="shared" si="15"/>
        <v>-1.99116</v>
      </c>
      <c r="H70" s="51">
        <f t="shared" si="16"/>
        <v>-2.78114</v>
      </c>
      <c r="I70" s="51">
        <f t="shared" si="17"/>
        <v>5.33916</v>
      </c>
      <c r="J70" s="48">
        <f t="shared" si="18"/>
        <v>6.12914</v>
      </c>
      <c r="K70" s="79">
        <f t="shared" si="19"/>
        <v>0.7</v>
      </c>
      <c r="L70" s="76">
        <f>LOOKUP(MAX(J70,I70),{0,3.5,4,5,6.5,7.5,9,10},{0.3,0.4,0.5,0.6,0.7,0.8,0.9})</f>
        <v>0.6</v>
      </c>
      <c r="M70" s="79">
        <f t="shared" si="20"/>
        <v>9.2</v>
      </c>
      <c r="N70" s="79">
        <f t="shared" si="21"/>
        <v>9.2</v>
      </c>
      <c r="O70" s="80">
        <f t="shared" si="39"/>
        <v>2.63977</v>
      </c>
      <c r="P70" s="81">
        <f t="shared" si="40"/>
        <v>2.92975</v>
      </c>
      <c r="Q70" s="81">
        <f t="shared" si="24"/>
        <v>1.75</v>
      </c>
      <c r="R70" s="56">
        <f t="shared" si="25"/>
        <v>1.75</v>
      </c>
      <c r="S70" s="116">
        <f t="shared" si="26"/>
        <v>0</v>
      </c>
      <c r="T70" s="117">
        <f t="shared" si="41"/>
        <v>2.10001</v>
      </c>
      <c r="U70" s="80">
        <f t="shared" si="42"/>
        <v>1.16323</v>
      </c>
      <c r="V70" s="80">
        <f t="shared" si="29"/>
        <v>0.45</v>
      </c>
      <c r="W70" s="117">
        <f t="shared" si="30"/>
        <v>0.45</v>
      </c>
      <c r="X70" s="118">
        <f t="shared" si="43"/>
        <v>0</v>
      </c>
      <c r="Y70" s="94">
        <f t="shared" si="32"/>
        <v>0</v>
      </c>
      <c r="Z70" s="94">
        <f t="shared" si="33"/>
        <v>0</v>
      </c>
      <c r="AA70" s="706">
        <f t="shared" si="34"/>
        <v>0.44861</v>
      </c>
      <c r="AB70" s="707">
        <f t="shared" si="35"/>
        <v>-0.05139</v>
      </c>
      <c r="AC70" s="707">
        <f t="shared" si="36"/>
        <v>-0.89115</v>
      </c>
      <c r="AD70" s="706">
        <f t="shared" si="37"/>
        <v>-1.61791</v>
      </c>
      <c r="XFC70" s="8"/>
      <c r="XFD70" s="8"/>
    </row>
    <row r="71" customHeight="1" spans="1:16384">
      <c r="A71" s="49" t="str">
        <f t="shared" si="38"/>
        <v>西U3-2</v>
      </c>
      <c r="B71" s="50">
        <f t="shared" si="10"/>
        <v>251.8691</v>
      </c>
      <c r="C71" s="50">
        <f t="shared" si="11"/>
        <v>271.8691</v>
      </c>
      <c r="D71" s="56">
        <f t="shared" si="12"/>
        <v>20</v>
      </c>
      <c r="E71" s="51">
        <f t="shared" si="13"/>
        <v>3.348</v>
      </c>
      <c r="F71" s="51">
        <f t="shared" si="14"/>
        <v>3.348</v>
      </c>
      <c r="G71" s="51">
        <f t="shared" si="15"/>
        <v>-2.78233</v>
      </c>
      <c r="H71" s="51">
        <f t="shared" si="16"/>
        <v>-3.34525</v>
      </c>
      <c r="I71" s="51">
        <f t="shared" si="17"/>
        <v>6.13033</v>
      </c>
      <c r="J71" s="48">
        <f t="shared" si="18"/>
        <v>6.69325</v>
      </c>
      <c r="K71" s="79">
        <f t="shared" si="19"/>
        <v>0.8</v>
      </c>
      <c r="L71" s="76">
        <f>LOOKUP(MAX(J71,I71),{0,3.5,4,5,6.5,7.5,9,10},{0.3,0.4,0.5,0.6,0.7,0.8,0.9})</f>
        <v>0.7</v>
      </c>
      <c r="M71" s="79">
        <f t="shared" si="20"/>
        <v>9.4</v>
      </c>
      <c r="N71" s="79">
        <f t="shared" si="21"/>
        <v>15.46</v>
      </c>
      <c r="O71" s="80">
        <f t="shared" si="39"/>
        <v>2.93019</v>
      </c>
      <c r="P71" s="81">
        <f t="shared" si="40"/>
        <v>2.99311</v>
      </c>
      <c r="Q71" s="81">
        <f t="shared" si="24"/>
        <v>1.75</v>
      </c>
      <c r="R71" s="56">
        <f t="shared" si="25"/>
        <v>1.75</v>
      </c>
      <c r="S71" s="116">
        <f t="shared" si="26"/>
        <v>0</v>
      </c>
      <c r="T71" s="117">
        <f t="shared" si="41"/>
        <v>2.16349</v>
      </c>
      <c r="U71" s="80">
        <f t="shared" si="42"/>
        <v>1.21551</v>
      </c>
      <c r="V71" s="80">
        <f t="shared" si="29"/>
        <v>0.45</v>
      </c>
      <c r="W71" s="117">
        <f t="shared" si="30"/>
        <v>0.45</v>
      </c>
      <c r="X71" s="118">
        <f t="shared" si="43"/>
        <v>0</v>
      </c>
      <c r="Y71" s="94">
        <f t="shared" si="32"/>
        <v>0</v>
      </c>
      <c r="Z71" s="94">
        <f t="shared" si="33"/>
        <v>0</v>
      </c>
      <c r="AA71" s="706">
        <f t="shared" si="34"/>
        <v>-0.05214</v>
      </c>
      <c r="AB71" s="707">
        <f t="shared" si="35"/>
        <v>-0.55214</v>
      </c>
      <c r="AC71" s="707">
        <f t="shared" si="36"/>
        <v>-1.61884</v>
      </c>
      <c r="AD71" s="706">
        <f t="shared" si="37"/>
        <v>-2.12974</v>
      </c>
      <c r="XFC71" s="8"/>
      <c r="XFD71" s="8"/>
    </row>
    <row r="72" customHeight="1" spans="1:16384">
      <c r="A72" s="141">
        <f t="shared" si="38"/>
        <v>0</v>
      </c>
      <c r="B72" s="142">
        <f t="shared" si="10"/>
        <v>0</v>
      </c>
      <c r="C72" s="142">
        <f t="shared" si="11"/>
        <v>0</v>
      </c>
      <c r="D72" s="143">
        <f t="shared" si="12"/>
        <v>0</v>
      </c>
      <c r="E72" s="144">
        <f t="shared" si="13"/>
        <v>0</v>
      </c>
      <c r="F72" s="144">
        <f t="shared" si="14"/>
        <v>0</v>
      </c>
      <c r="G72" s="144">
        <f t="shared" si="15"/>
        <v>0</v>
      </c>
      <c r="H72" s="144">
        <f t="shared" si="16"/>
        <v>0</v>
      </c>
      <c r="I72" s="144">
        <f t="shared" si="17"/>
        <v>0</v>
      </c>
      <c r="J72" s="165">
        <f t="shared" si="18"/>
        <v>0</v>
      </c>
      <c r="K72" s="166">
        <f t="shared" si="19"/>
        <v>0.4</v>
      </c>
      <c r="L72" s="167">
        <f>LOOKUP(MAX(J72,I72),{0,3,4,5,6.5,7.5,9,10},{0.3,0.4,0.5,0.6,0.7,0.8,0.9})</f>
        <v>0.3</v>
      </c>
      <c r="M72" s="166">
        <f t="shared" si="20"/>
        <v>0.6</v>
      </c>
      <c r="N72" s="166">
        <f t="shared" si="21"/>
        <v>0.6</v>
      </c>
      <c r="O72" s="168">
        <f t="shared" si="39"/>
        <v>0.2</v>
      </c>
      <c r="P72" s="169">
        <f t="shared" si="40"/>
        <v>0.2</v>
      </c>
      <c r="Q72" s="169">
        <f t="shared" si="24"/>
        <v>0</v>
      </c>
      <c r="R72" s="171">
        <f t="shared" si="25"/>
        <v>0</v>
      </c>
      <c r="S72" s="172">
        <f t="shared" si="26"/>
        <v>0</v>
      </c>
      <c r="T72" s="173">
        <f t="shared" si="41"/>
        <v>1</v>
      </c>
      <c r="U72" s="168">
        <f t="shared" si="42"/>
        <v>0</v>
      </c>
      <c r="V72" s="168">
        <f t="shared" si="29"/>
        <v>0</v>
      </c>
      <c r="W72" s="173">
        <f t="shared" si="30"/>
        <v>0</v>
      </c>
      <c r="X72" s="174">
        <f t="shared" si="43"/>
        <v>0</v>
      </c>
      <c r="Y72" s="108"/>
      <c r="Z72" s="14"/>
      <c r="AB72" s="14"/>
      <c r="AC72" s="14"/>
      <c r="XFC72" s="8"/>
      <c r="XFD72" s="8"/>
    </row>
    <row r="73" customHeight="1" spans="2:26">
      <c r="B73" s="87"/>
      <c r="C73" s="145"/>
      <c r="K73" s="170"/>
      <c r="S73" s="11"/>
      <c r="X73" s="14"/>
      <c r="Y73" s="8">
        <f>SUM(Y41:Y59)</f>
        <v>39.868650263</v>
      </c>
      <c r="Z73" s="123"/>
    </row>
    <row r="74" ht="24.95" customHeight="1" spans="2:5">
      <c r="B74" s="21" t="s">
        <v>221</v>
      </c>
      <c r="C74" s="21"/>
      <c r="D74" s="21"/>
      <c r="E74" s="21"/>
    </row>
    <row r="75" customHeight="1" spans="2:19">
      <c r="B75" s="22" t="s">
        <v>222</v>
      </c>
      <c r="C75" s="43" t="s">
        <v>223</v>
      </c>
      <c r="D75" s="24" t="s">
        <v>224</v>
      </c>
      <c r="E75" s="146" t="s">
        <v>225</v>
      </c>
      <c r="G75" s="147" t="s">
        <v>226</v>
      </c>
      <c r="H75" s="147"/>
      <c r="S75" s="11"/>
    </row>
    <row r="76" customHeight="1" spans="2:19">
      <c r="B76" s="49" t="s">
        <v>227</v>
      </c>
      <c r="C76" s="148" t="s">
        <v>228</v>
      </c>
      <c r="D76" s="51">
        <v>0.3</v>
      </c>
      <c r="E76" s="149">
        <v>0.3</v>
      </c>
      <c r="F76" s="150"/>
      <c r="S76" s="11"/>
    </row>
    <row r="77" customHeight="1" spans="2:19">
      <c r="B77" s="45" t="s">
        <v>229</v>
      </c>
      <c r="C77" s="151" t="s">
        <v>230</v>
      </c>
      <c r="D77" s="48">
        <v>0.3</v>
      </c>
      <c r="E77" s="152">
        <v>0.3</v>
      </c>
      <c r="F77" s="150"/>
      <c r="S77" s="11"/>
    </row>
    <row r="78" s="11" customFormat="1" customHeight="1" spans="2:23">
      <c r="B78" s="45" t="s">
        <v>231</v>
      </c>
      <c r="C78" s="151" t="s">
        <v>232</v>
      </c>
      <c r="D78" s="48">
        <v>0.4</v>
      </c>
      <c r="E78" s="152">
        <v>0.4</v>
      </c>
      <c r="F78" s="153"/>
      <c r="G78" s="154"/>
      <c r="H78" s="155"/>
      <c r="I78" s="155"/>
      <c r="J78" s="155"/>
      <c r="K78" s="155"/>
      <c r="L78" s="8"/>
      <c r="M78" s="155"/>
      <c r="N78" s="155"/>
      <c r="S78" s="8"/>
      <c r="T78" s="14"/>
      <c r="U78" s="14"/>
      <c r="W78" s="8"/>
    </row>
    <row r="79" customHeight="1" spans="2:6">
      <c r="B79" s="45" t="s">
        <v>233</v>
      </c>
      <c r="C79" s="151" t="s">
        <v>234</v>
      </c>
      <c r="D79" s="48">
        <v>0.4</v>
      </c>
      <c r="E79" s="152">
        <v>0.4</v>
      </c>
      <c r="F79" s="153"/>
    </row>
    <row r="80" s="11" customFormat="1" customHeight="1" spans="2:23">
      <c r="B80" s="45" t="s">
        <v>235</v>
      </c>
      <c r="C80" s="151" t="s">
        <v>236</v>
      </c>
      <c r="D80" s="48">
        <v>0.5</v>
      </c>
      <c r="E80" s="152">
        <v>0.5</v>
      </c>
      <c r="F80" s="150"/>
      <c r="L80" s="8"/>
      <c r="S80" s="8"/>
      <c r="T80" s="14"/>
      <c r="U80" s="14"/>
      <c r="W80" s="8"/>
    </row>
    <row r="81" s="11" customFormat="1" customHeight="1" spans="2:23">
      <c r="B81" s="45" t="s">
        <v>237</v>
      </c>
      <c r="C81" s="151" t="s">
        <v>238</v>
      </c>
      <c r="D81" s="48">
        <v>0.5</v>
      </c>
      <c r="E81" s="152">
        <v>0.5</v>
      </c>
      <c r="F81" s="150"/>
      <c r="L81" s="8"/>
      <c r="S81" s="8"/>
      <c r="T81" s="14"/>
      <c r="U81" s="14"/>
      <c r="W81" s="8"/>
    </row>
    <row r="82" s="11" customFormat="1" customHeight="1" spans="2:23">
      <c r="B82" s="45" t="s">
        <v>239</v>
      </c>
      <c r="C82" s="151" t="s">
        <v>240</v>
      </c>
      <c r="D82" s="48">
        <v>0.6</v>
      </c>
      <c r="E82" s="152">
        <v>0.6</v>
      </c>
      <c r="F82" s="150"/>
      <c r="L82" s="8"/>
      <c r="S82" s="8"/>
      <c r="T82" s="14"/>
      <c r="U82" s="14"/>
      <c r="W82" s="8"/>
    </row>
    <row r="83" customHeight="1" spans="2:10">
      <c r="B83" s="49" t="s">
        <v>241</v>
      </c>
      <c r="C83" s="148" t="s">
        <v>242</v>
      </c>
      <c r="D83" s="51">
        <v>0.6</v>
      </c>
      <c r="E83" s="149">
        <v>0.6</v>
      </c>
      <c r="F83" s="150"/>
      <c r="G83" s="156"/>
      <c r="H83" s="156"/>
      <c r="I83" s="156"/>
      <c r="J83" s="156"/>
    </row>
    <row r="84" customHeight="1" spans="2:10">
      <c r="B84" s="45" t="s">
        <v>243</v>
      </c>
      <c r="C84" s="157" t="s">
        <v>244</v>
      </c>
      <c r="D84" s="75">
        <v>0.6</v>
      </c>
      <c r="E84" s="158">
        <v>0.6</v>
      </c>
      <c r="F84" s="150"/>
      <c r="I84" s="11"/>
      <c r="J84" s="11"/>
    </row>
    <row r="85" customHeight="1" spans="2:10">
      <c r="B85" s="45" t="s">
        <v>245</v>
      </c>
      <c r="C85" s="157" t="s">
        <v>246</v>
      </c>
      <c r="D85" s="159">
        <v>0.7</v>
      </c>
      <c r="E85" s="160">
        <v>0.6</v>
      </c>
      <c r="F85" s="150"/>
      <c r="I85" s="11"/>
      <c r="J85" s="11"/>
    </row>
    <row r="86" customHeight="1" spans="2:10">
      <c r="B86" s="45" t="s">
        <v>247</v>
      </c>
      <c r="C86" s="157" t="s">
        <v>246</v>
      </c>
      <c r="D86" s="75">
        <v>0.7</v>
      </c>
      <c r="E86" s="158">
        <v>0.7</v>
      </c>
      <c r="I86" s="11"/>
      <c r="J86" s="11"/>
    </row>
    <row r="87" customHeight="1" spans="2:10">
      <c r="B87" s="45" t="s">
        <v>248</v>
      </c>
      <c r="C87" s="157" t="s">
        <v>249</v>
      </c>
      <c r="D87" s="75">
        <v>0.8</v>
      </c>
      <c r="E87" s="158">
        <v>0.8</v>
      </c>
      <c r="F87" s="150"/>
      <c r="I87" s="11"/>
      <c r="J87" s="11"/>
    </row>
    <row r="88" customHeight="1" spans="2:10">
      <c r="B88" s="45" t="s">
        <v>250</v>
      </c>
      <c r="C88" s="157" t="s">
        <v>249</v>
      </c>
      <c r="D88" s="75">
        <v>0.8</v>
      </c>
      <c r="E88" s="158">
        <v>0.8</v>
      </c>
      <c r="F88" s="150"/>
      <c r="I88" s="11"/>
      <c r="J88" s="11"/>
    </row>
    <row r="89" customHeight="1" spans="2:10">
      <c r="B89" s="161" t="s">
        <v>251</v>
      </c>
      <c r="C89" s="162"/>
      <c r="D89" s="163">
        <v>0.9</v>
      </c>
      <c r="E89" s="164">
        <v>0.9</v>
      </c>
      <c r="F89" s="150"/>
      <c r="G89" s="156"/>
      <c r="H89" s="156"/>
      <c r="I89" s="11"/>
      <c r="J89" s="11"/>
    </row>
    <row r="90" customHeight="1" spans="5:15">
      <c r="E90" s="155"/>
      <c r="N90" s="11"/>
      <c r="O90" s="11"/>
    </row>
    <row r="91" customHeight="1" spans="5:15">
      <c r="E91" s="155"/>
      <c r="N91" s="11"/>
      <c r="O91" s="11"/>
    </row>
    <row r="92" customHeight="1" spans="5:15">
      <c r="E92" s="155"/>
      <c r="N92" s="11"/>
      <c r="O92" s="11"/>
    </row>
    <row r="93" customHeight="1" spans="5:15">
      <c r="E93" s="155"/>
      <c r="N93" s="11"/>
      <c r="O93" s="11"/>
    </row>
    <row r="94" customHeight="1" spans="5:15">
      <c r="E94" s="155"/>
      <c r="N94" s="11"/>
      <c r="O94" s="11"/>
    </row>
    <row r="95" customHeight="1" spans="5:15">
      <c r="E95" s="155"/>
      <c r="N95" s="11"/>
      <c r="O95" s="11"/>
    </row>
  </sheetData>
  <autoFilter ref="B2:Q89">
    <extLst/>
  </autoFilter>
  <mergeCells count="36">
    <mergeCell ref="K3:O3"/>
    <mergeCell ref="P3:T3"/>
    <mergeCell ref="K4:L4"/>
    <mergeCell ref="M4:N4"/>
    <mergeCell ref="P4:Q4"/>
    <mergeCell ref="R4:S4"/>
    <mergeCell ref="O39:S39"/>
    <mergeCell ref="T39:X39"/>
    <mergeCell ref="O40:P40"/>
    <mergeCell ref="Q40:R40"/>
    <mergeCell ref="T40:U40"/>
    <mergeCell ref="V40:W40"/>
    <mergeCell ref="G75:H75"/>
    <mergeCell ref="A3:A4"/>
    <mergeCell ref="A39:A40"/>
    <mergeCell ref="B3:B4"/>
    <mergeCell ref="D39:D40"/>
    <mergeCell ref="F76:F77"/>
    <mergeCell ref="F78:F79"/>
    <mergeCell ref="F80:F81"/>
    <mergeCell ref="F82:F85"/>
    <mergeCell ref="F87:F89"/>
    <mergeCell ref="K39:K40"/>
    <mergeCell ref="L39:L40"/>
    <mergeCell ref="U3:U4"/>
    <mergeCell ref="Z27:Z28"/>
    <mergeCell ref="C3:D4"/>
    <mergeCell ref="E3:F4"/>
    <mergeCell ref="G3:H4"/>
    <mergeCell ref="I3:J4"/>
    <mergeCell ref="V3:W4"/>
    <mergeCell ref="B39:C40"/>
    <mergeCell ref="E39:F40"/>
    <mergeCell ref="G39:H40"/>
    <mergeCell ref="I39:J40"/>
    <mergeCell ref="M39:N40"/>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AB140"/>
  <sheetViews>
    <sheetView workbookViewId="0">
      <selection activeCell="B13" sqref="B13:C13"/>
    </sheetView>
  </sheetViews>
  <sheetFormatPr defaultColWidth="9" defaultRowHeight="13.5"/>
  <cols>
    <col min="1" max="2" width="9" style="534"/>
    <col min="3" max="3" width="20" style="534" customWidth="1"/>
    <col min="4" max="4" width="9" style="534"/>
    <col min="5" max="5" width="10.25" style="534" customWidth="1"/>
    <col min="6" max="6" width="18.75" style="534" customWidth="1"/>
    <col min="7" max="7" width="9" style="534"/>
    <col min="8" max="8" width="10.25" style="534" customWidth="1"/>
    <col min="9" max="9" width="10.5" style="534" customWidth="1"/>
    <col min="10" max="10" width="9.625" style="534" customWidth="1"/>
    <col min="11" max="11" width="9" style="534" customWidth="1"/>
    <col min="12" max="14" width="9" style="534"/>
    <col min="15" max="15" width="10.5" style="534" customWidth="1"/>
    <col min="16" max="258" width="9" style="534"/>
    <col min="259" max="259" width="20" style="534" customWidth="1"/>
    <col min="260" max="260" width="9" style="534"/>
    <col min="261" max="261" width="10.25" style="534" customWidth="1"/>
    <col min="262" max="262" width="18.75" style="534" customWidth="1"/>
    <col min="263" max="263" width="9" style="534"/>
    <col min="264" max="264" width="10.25" style="534" customWidth="1"/>
    <col min="265" max="265" width="10.5" style="534" customWidth="1"/>
    <col min="266" max="514" width="9" style="534"/>
    <col min="515" max="515" width="20" style="534" customWidth="1"/>
    <col min="516" max="516" width="9" style="534"/>
    <col min="517" max="517" width="10.25" style="534" customWidth="1"/>
    <col min="518" max="518" width="18.75" style="534" customWidth="1"/>
    <col min="519" max="519" width="9" style="534"/>
    <col min="520" max="520" width="10.25" style="534" customWidth="1"/>
    <col min="521" max="521" width="10.5" style="534" customWidth="1"/>
    <col min="522" max="770" width="9" style="534"/>
    <col min="771" max="771" width="20" style="534" customWidth="1"/>
    <col min="772" max="772" width="9" style="534"/>
    <col min="773" max="773" width="10.25" style="534" customWidth="1"/>
    <col min="774" max="774" width="18.75" style="534" customWidth="1"/>
    <col min="775" max="775" width="9" style="534"/>
    <col min="776" max="776" width="10.25" style="534" customWidth="1"/>
    <col min="777" max="777" width="10.5" style="534" customWidth="1"/>
    <col min="778" max="1026" width="9" style="534"/>
    <col min="1027" max="1027" width="20" style="534" customWidth="1"/>
    <col min="1028" max="1028" width="9" style="534"/>
    <col min="1029" max="1029" width="10.25" style="534" customWidth="1"/>
    <col min="1030" max="1030" width="18.75" style="534" customWidth="1"/>
    <col min="1031" max="1031" width="9" style="534"/>
    <col min="1032" max="1032" width="10.25" style="534" customWidth="1"/>
    <col min="1033" max="1033" width="10.5" style="534" customWidth="1"/>
    <col min="1034" max="1282" width="9" style="534"/>
    <col min="1283" max="1283" width="20" style="534" customWidth="1"/>
    <col min="1284" max="1284" width="9" style="534"/>
    <col min="1285" max="1285" width="10.25" style="534" customWidth="1"/>
    <col min="1286" max="1286" width="18.75" style="534" customWidth="1"/>
    <col min="1287" max="1287" width="9" style="534"/>
    <col min="1288" max="1288" width="10.25" style="534" customWidth="1"/>
    <col min="1289" max="1289" width="10.5" style="534" customWidth="1"/>
    <col min="1290" max="1538" width="9" style="534"/>
    <col min="1539" max="1539" width="20" style="534" customWidth="1"/>
    <col min="1540" max="1540" width="9" style="534"/>
    <col min="1541" max="1541" width="10.25" style="534" customWidth="1"/>
    <col min="1542" max="1542" width="18.75" style="534" customWidth="1"/>
    <col min="1543" max="1543" width="9" style="534"/>
    <col min="1544" max="1544" width="10.25" style="534" customWidth="1"/>
    <col min="1545" max="1545" width="10.5" style="534" customWidth="1"/>
    <col min="1546" max="1794" width="9" style="534"/>
    <col min="1795" max="1795" width="20" style="534" customWidth="1"/>
    <col min="1796" max="1796" width="9" style="534"/>
    <col min="1797" max="1797" width="10.25" style="534" customWidth="1"/>
    <col min="1798" max="1798" width="18.75" style="534" customWidth="1"/>
    <col min="1799" max="1799" width="9" style="534"/>
    <col min="1800" max="1800" width="10.25" style="534" customWidth="1"/>
    <col min="1801" max="1801" width="10.5" style="534" customWidth="1"/>
    <col min="1802" max="2050" width="9" style="534"/>
    <col min="2051" max="2051" width="20" style="534" customWidth="1"/>
    <col min="2052" max="2052" width="9" style="534"/>
    <col min="2053" max="2053" width="10.25" style="534" customWidth="1"/>
    <col min="2054" max="2054" width="18.75" style="534" customWidth="1"/>
    <col min="2055" max="2055" width="9" style="534"/>
    <col min="2056" max="2056" width="10.25" style="534" customWidth="1"/>
    <col min="2057" max="2057" width="10.5" style="534" customWidth="1"/>
    <col min="2058" max="2306" width="9" style="534"/>
    <col min="2307" max="2307" width="20" style="534" customWidth="1"/>
    <col min="2308" max="2308" width="9" style="534"/>
    <col min="2309" max="2309" width="10.25" style="534" customWidth="1"/>
    <col min="2310" max="2310" width="18.75" style="534" customWidth="1"/>
    <col min="2311" max="2311" width="9" style="534"/>
    <col min="2312" max="2312" width="10.25" style="534" customWidth="1"/>
    <col min="2313" max="2313" width="10.5" style="534" customWidth="1"/>
    <col min="2314" max="2562" width="9" style="534"/>
    <col min="2563" max="2563" width="20" style="534" customWidth="1"/>
    <col min="2564" max="2564" width="9" style="534"/>
    <col min="2565" max="2565" width="10.25" style="534" customWidth="1"/>
    <col min="2566" max="2566" width="18.75" style="534" customWidth="1"/>
    <col min="2567" max="2567" width="9" style="534"/>
    <col min="2568" max="2568" width="10.25" style="534" customWidth="1"/>
    <col min="2569" max="2569" width="10.5" style="534" customWidth="1"/>
    <col min="2570" max="2818" width="9" style="534"/>
    <col min="2819" max="2819" width="20" style="534" customWidth="1"/>
    <col min="2820" max="2820" width="9" style="534"/>
    <col min="2821" max="2821" width="10.25" style="534" customWidth="1"/>
    <col min="2822" max="2822" width="18.75" style="534" customWidth="1"/>
    <col min="2823" max="2823" width="9" style="534"/>
    <col min="2824" max="2824" width="10.25" style="534" customWidth="1"/>
    <col min="2825" max="2825" width="10.5" style="534" customWidth="1"/>
    <col min="2826" max="3074" width="9" style="534"/>
    <col min="3075" max="3075" width="20" style="534" customWidth="1"/>
    <col min="3076" max="3076" width="9" style="534"/>
    <col min="3077" max="3077" width="10.25" style="534" customWidth="1"/>
    <col min="3078" max="3078" width="18.75" style="534" customWidth="1"/>
    <col min="3079" max="3079" width="9" style="534"/>
    <col min="3080" max="3080" width="10.25" style="534" customWidth="1"/>
    <col min="3081" max="3081" width="10.5" style="534" customWidth="1"/>
    <col min="3082" max="3330" width="9" style="534"/>
    <col min="3331" max="3331" width="20" style="534" customWidth="1"/>
    <col min="3332" max="3332" width="9" style="534"/>
    <col min="3333" max="3333" width="10.25" style="534" customWidth="1"/>
    <col min="3334" max="3334" width="18.75" style="534" customWidth="1"/>
    <col min="3335" max="3335" width="9" style="534"/>
    <col min="3336" max="3336" width="10.25" style="534" customWidth="1"/>
    <col min="3337" max="3337" width="10.5" style="534" customWidth="1"/>
    <col min="3338" max="3586" width="9" style="534"/>
    <col min="3587" max="3587" width="20" style="534" customWidth="1"/>
    <col min="3588" max="3588" width="9" style="534"/>
    <col min="3589" max="3589" width="10.25" style="534" customWidth="1"/>
    <col min="3590" max="3590" width="18.75" style="534" customWidth="1"/>
    <col min="3591" max="3591" width="9" style="534"/>
    <col min="3592" max="3592" width="10.25" style="534" customWidth="1"/>
    <col min="3593" max="3593" width="10.5" style="534" customWidth="1"/>
    <col min="3594" max="3842" width="9" style="534"/>
    <col min="3843" max="3843" width="20" style="534" customWidth="1"/>
    <col min="3844" max="3844" width="9" style="534"/>
    <col min="3845" max="3845" width="10.25" style="534" customWidth="1"/>
    <col min="3846" max="3846" width="18.75" style="534" customWidth="1"/>
    <col min="3847" max="3847" width="9" style="534"/>
    <col min="3848" max="3848" width="10.25" style="534" customWidth="1"/>
    <col min="3849" max="3849" width="10.5" style="534" customWidth="1"/>
    <col min="3850" max="4098" width="9" style="534"/>
    <col min="4099" max="4099" width="20" style="534" customWidth="1"/>
    <col min="4100" max="4100" width="9" style="534"/>
    <col min="4101" max="4101" width="10.25" style="534" customWidth="1"/>
    <col min="4102" max="4102" width="18.75" style="534" customWidth="1"/>
    <col min="4103" max="4103" width="9" style="534"/>
    <col min="4104" max="4104" width="10.25" style="534" customWidth="1"/>
    <col min="4105" max="4105" width="10.5" style="534" customWidth="1"/>
    <col min="4106" max="4354" width="9" style="534"/>
    <col min="4355" max="4355" width="20" style="534" customWidth="1"/>
    <col min="4356" max="4356" width="9" style="534"/>
    <col min="4357" max="4357" width="10.25" style="534" customWidth="1"/>
    <col min="4358" max="4358" width="18.75" style="534" customWidth="1"/>
    <col min="4359" max="4359" width="9" style="534"/>
    <col min="4360" max="4360" width="10.25" style="534" customWidth="1"/>
    <col min="4361" max="4361" width="10.5" style="534" customWidth="1"/>
    <col min="4362" max="4610" width="9" style="534"/>
    <col min="4611" max="4611" width="20" style="534" customWidth="1"/>
    <col min="4612" max="4612" width="9" style="534"/>
    <col min="4613" max="4613" width="10.25" style="534" customWidth="1"/>
    <col min="4614" max="4614" width="18.75" style="534" customWidth="1"/>
    <col min="4615" max="4615" width="9" style="534"/>
    <col min="4616" max="4616" width="10.25" style="534" customWidth="1"/>
    <col min="4617" max="4617" width="10.5" style="534" customWidth="1"/>
    <col min="4618" max="4866" width="9" style="534"/>
    <col min="4867" max="4867" width="20" style="534" customWidth="1"/>
    <col min="4868" max="4868" width="9" style="534"/>
    <col min="4869" max="4869" width="10.25" style="534" customWidth="1"/>
    <col min="4870" max="4870" width="18.75" style="534" customWidth="1"/>
    <col min="4871" max="4871" width="9" style="534"/>
    <col min="4872" max="4872" width="10.25" style="534" customWidth="1"/>
    <col min="4873" max="4873" width="10.5" style="534" customWidth="1"/>
    <col min="4874" max="5122" width="9" style="534"/>
    <col min="5123" max="5123" width="20" style="534" customWidth="1"/>
    <col min="5124" max="5124" width="9" style="534"/>
    <col min="5125" max="5125" width="10.25" style="534" customWidth="1"/>
    <col min="5126" max="5126" width="18.75" style="534" customWidth="1"/>
    <col min="5127" max="5127" width="9" style="534"/>
    <col min="5128" max="5128" width="10.25" style="534" customWidth="1"/>
    <col min="5129" max="5129" width="10.5" style="534" customWidth="1"/>
    <col min="5130" max="5378" width="9" style="534"/>
    <col min="5379" max="5379" width="20" style="534" customWidth="1"/>
    <col min="5380" max="5380" width="9" style="534"/>
    <col min="5381" max="5381" width="10.25" style="534" customWidth="1"/>
    <col min="5382" max="5382" width="18.75" style="534" customWidth="1"/>
    <col min="5383" max="5383" width="9" style="534"/>
    <col min="5384" max="5384" width="10.25" style="534" customWidth="1"/>
    <col min="5385" max="5385" width="10.5" style="534" customWidth="1"/>
    <col min="5386" max="5634" width="9" style="534"/>
    <col min="5635" max="5635" width="20" style="534" customWidth="1"/>
    <col min="5636" max="5636" width="9" style="534"/>
    <col min="5637" max="5637" width="10.25" style="534" customWidth="1"/>
    <col min="5638" max="5638" width="18.75" style="534" customWidth="1"/>
    <col min="5639" max="5639" width="9" style="534"/>
    <col min="5640" max="5640" width="10.25" style="534" customWidth="1"/>
    <col min="5641" max="5641" width="10.5" style="534" customWidth="1"/>
    <col min="5642" max="5890" width="9" style="534"/>
    <col min="5891" max="5891" width="20" style="534" customWidth="1"/>
    <col min="5892" max="5892" width="9" style="534"/>
    <col min="5893" max="5893" width="10.25" style="534" customWidth="1"/>
    <col min="5894" max="5894" width="18.75" style="534" customWidth="1"/>
    <col min="5895" max="5895" width="9" style="534"/>
    <col min="5896" max="5896" width="10.25" style="534" customWidth="1"/>
    <col min="5897" max="5897" width="10.5" style="534" customWidth="1"/>
    <col min="5898" max="6146" width="9" style="534"/>
    <col min="6147" max="6147" width="20" style="534" customWidth="1"/>
    <col min="6148" max="6148" width="9" style="534"/>
    <col min="6149" max="6149" width="10.25" style="534" customWidth="1"/>
    <col min="6150" max="6150" width="18.75" style="534" customWidth="1"/>
    <col min="6151" max="6151" width="9" style="534"/>
    <col min="6152" max="6152" width="10.25" style="534" customWidth="1"/>
    <col min="6153" max="6153" width="10.5" style="534" customWidth="1"/>
    <col min="6154" max="6402" width="9" style="534"/>
    <col min="6403" max="6403" width="20" style="534" customWidth="1"/>
    <col min="6404" max="6404" width="9" style="534"/>
    <col min="6405" max="6405" width="10.25" style="534" customWidth="1"/>
    <col min="6406" max="6406" width="18.75" style="534" customWidth="1"/>
    <col min="6407" max="6407" width="9" style="534"/>
    <col min="6408" max="6408" width="10.25" style="534" customWidth="1"/>
    <col min="6409" max="6409" width="10.5" style="534" customWidth="1"/>
    <col min="6410" max="6658" width="9" style="534"/>
    <col min="6659" max="6659" width="20" style="534" customWidth="1"/>
    <col min="6660" max="6660" width="9" style="534"/>
    <col min="6661" max="6661" width="10.25" style="534" customWidth="1"/>
    <col min="6662" max="6662" width="18.75" style="534" customWidth="1"/>
    <col min="6663" max="6663" width="9" style="534"/>
    <col min="6664" max="6664" width="10.25" style="534" customWidth="1"/>
    <col min="6665" max="6665" width="10.5" style="534" customWidth="1"/>
    <col min="6666" max="6914" width="9" style="534"/>
    <col min="6915" max="6915" width="20" style="534" customWidth="1"/>
    <col min="6916" max="6916" width="9" style="534"/>
    <col min="6917" max="6917" width="10.25" style="534" customWidth="1"/>
    <col min="6918" max="6918" width="18.75" style="534" customWidth="1"/>
    <col min="6919" max="6919" width="9" style="534"/>
    <col min="6920" max="6920" width="10.25" style="534" customWidth="1"/>
    <col min="6921" max="6921" width="10.5" style="534" customWidth="1"/>
    <col min="6922" max="7170" width="9" style="534"/>
    <col min="7171" max="7171" width="20" style="534" customWidth="1"/>
    <col min="7172" max="7172" width="9" style="534"/>
    <col min="7173" max="7173" width="10.25" style="534" customWidth="1"/>
    <col min="7174" max="7174" width="18.75" style="534" customWidth="1"/>
    <col min="7175" max="7175" width="9" style="534"/>
    <col min="7176" max="7176" width="10.25" style="534" customWidth="1"/>
    <col min="7177" max="7177" width="10.5" style="534" customWidth="1"/>
    <col min="7178" max="7426" width="9" style="534"/>
    <col min="7427" max="7427" width="20" style="534" customWidth="1"/>
    <col min="7428" max="7428" width="9" style="534"/>
    <col min="7429" max="7429" width="10.25" style="534" customWidth="1"/>
    <col min="7430" max="7430" width="18.75" style="534" customWidth="1"/>
    <col min="7431" max="7431" width="9" style="534"/>
    <col min="7432" max="7432" width="10.25" style="534" customWidth="1"/>
    <col min="7433" max="7433" width="10.5" style="534" customWidth="1"/>
    <col min="7434" max="7682" width="9" style="534"/>
    <col min="7683" max="7683" width="20" style="534" customWidth="1"/>
    <col min="7684" max="7684" width="9" style="534"/>
    <col min="7685" max="7685" width="10.25" style="534" customWidth="1"/>
    <col min="7686" max="7686" width="18.75" style="534" customWidth="1"/>
    <col min="7687" max="7687" width="9" style="534"/>
    <col min="7688" max="7688" width="10.25" style="534" customWidth="1"/>
    <col min="7689" max="7689" width="10.5" style="534" customWidth="1"/>
    <col min="7690" max="7938" width="9" style="534"/>
    <col min="7939" max="7939" width="20" style="534" customWidth="1"/>
    <col min="7940" max="7940" width="9" style="534"/>
    <col min="7941" max="7941" width="10.25" style="534" customWidth="1"/>
    <col min="7942" max="7942" width="18.75" style="534" customWidth="1"/>
    <col min="7943" max="7943" width="9" style="534"/>
    <col min="7944" max="7944" width="10.25" style="534" customWidth="1"/>
    <col min="7945" max="7945" width="10.5" style="534" customWidth="1"/>
    <col min="7946" max="8194" width="9" style="534"/>
    <col min="8195" max="8195" width="20" style="534" customWidth="1"/>
    <col min="8196" max="8196" width="9" style="534"/>
    <col min="8197" max="8197" width="10.25" style="534" customWidth="1"/>
    <col min="8198" max="8198" width="18.75" style="534" customWidth="1"/>
    <col min="8199" max="8199" width="9" style="534"/>
    <col min="8200" max="8200" width="10.25" style="534" customWidth="1"/>
    <col min="8201" max="8201" width="10.5" style="534" customWidth="1"/>
    <col min="8202" max="8450" width="9" style="534"/>
    <col min="8451" max="8451" width="20" style="534" customWidth="1"/>
    <col min="8452" max="8452" width="9" style="534"/>
    <col min="8453" max="8453" width="10.25" style="534" customWidth="1"/>
    <col min="8454" max="8454" width="18.75" style="534" customWidth="1"/>
    <col min="8455" max="8455" width="9" style="534"/>
    <col min="8456" max="8456" width="10.25" style="534" customWidth="1"/>
    <col min="8457" max="8457" width="10.5" style="534" customWidth="1"/>
    <col min="8458" max="8706" width="9" style="534"/>
    <col min="8707" max="8707" width="20" style="534" customWidth="1"/>
    <col min="8708" max="8708" width="9" style="534"/>
    <col min="8709" max="8709" width="10.25" style="534" customWidth="1"/>
    <col min="8710" max="8710" width="18.75" style="534" customWidth="1"/>
    <col min="8711" max="8711" width="9" style="534"/>
    <col min="8712" max="8712" width="10.25" style="534" customWidth="1"/>
    <col min="8713" max="8713" width="10.5" style="534" customWidth="1"/>
    <col min="8714" max="8962" width="9" style="534"/>
    <col min="8963" max="8963" width="20" style="534" customWidth="1"/>
    <col min="8964" max="8964" width="9" style="534"/>
    <col min="8965" max="8965" width="10.25" style="534" customWidth="1"/>
    <col min="8966" max="8966" width="18.75" style="534" customWidth="1"/>
    <col min="8967" max="8967" width="9" style="534"/>
    <col min="8968" max="8968" width="10.25" style="534" customWidth="1"/>
    <col min="8969" max="8969" width="10.5" style="534" customWidth="1"/>
    <col min="8970" max="9218" width="9" style="534"/>
    <col min="9219" max="9219" width="20" style="534" customWidth="1"/>
    <col min="9220" max="9220" width="9" style="534"/>
    <col min="9221" max="9221" width="10.25" style="534" customWidth="1"/>
    <col min="9222" max="9222" width="18.75" style="534" customWidth="1"/>
    <col min="9223" max="9223" width="9" style="534"/>
    <col min="9224" max="9224" width="10.25" style="534" customWidth="1"/>
    <col min="9225" max="9225" width="10.5" style="534" customWidth="1"/>
    <col min="9226" max="9474" width="9" style="534"/>
    <col min="9475" max="9475" width="20" style="534" customWidth="1"/>
    <col min="9476" max="9476" width="9" style="534"/>
    <col min="9477" max="9477" width="10.25" style="534" customWidth="1"/>
    <col min="9478" max="9478" width="18.75" style="534" customWidth="1"/>
    <col min="9479" max="9479" width="9" style="534"/>
    <col min="9480" max="9480" width="10.25" style="534" customWidth="1"/>
    <col min="9481" max="9481" width="10.5" style="534" customWidth="1"/>
    <col min="9482" max="9730" width="9" style="534"/>
    <col min="9731" max="9731" width="20" style="534" customWidth="1"/>
    <col min="9732" max="9732" width="9" style="534"/>
    <col min="9733" max="9733" width="10.25" style="534" customWidth="1"/>
    <col min="9734" max="9734" width="18.75" style="534" customWidth="1"/>
    <col min="9735" max="9735" width="9" style="534"/>
    <col min="9736" max="9736" width="10.25" style="534" customWidth="1"/>
    <col min="9737" max="9737" width="10.5" style="534" customWidth="1"/>
    <col min="9738" max="9986" width="9" style="534"/>
    <col min="9987" max="9987" width="20" style="534" customWidth="1"/>
    <col min="9988" max="9988" width="9" style="534"/>
    <col min="9989" max="9989" width="10.25" style="534" customWidth="1"/>
    <col min="9990" max="9990" width="18.75" style="534" customWidth="1"/>
    <col min="9991" max="9991" width="9" style="534"/>
    <col min="9992" max="9992" width="10.25" style="534" customWidth="1"/>
    <col min="9993" max="9993" width="10.5" style="534" customWidth="1"/>
    <col min="9994" max="10242" width="9" style="534"/>
    <col min="10243" max="10243" width="20" style="534" customWidth="1"/>
    <col min="10244" max="10244" width="9" style="534"/>
    <col min="10245" max="10245" width="10.25" style="534" customWidth="1"/>
    <col min="10246" max="10246" width="18.75" style="534" customWidth="1"/>
    <col min="10247" max="10247" width="9" style="534"/>
    <col min="10248" max="10248" width="10.25" style="534" customWidth="1"/>
    <col min="10249" max="10249" width="10.5" style="534" customWidth="1"/>
    <col min="10250" max="10498" width="9" style="534"/>
    <col min="10499" max="10499" width="20" style="534" customWidth="1"/>
    <col min="10500" max="10500" width="9" style="534"/>
    <col min="10501" max="10501" width="10.25" style="534" customWidth="1"/>
    <col min="10502" max="10502" width="18.75" style="534" customWidth="1"/>
    <col min="10503" max="10503" width="9" style="534"/>
    <col min="10504" max="10504" width="10.25" style="534" customWidth="1"/>
    <col min="10505" max="10505" width="10.5" style="534" customWidth="1"/>
    <col min="10506" max="10754" width="9" style="534"/>
    <col min="10755" max="10755" width="20" style="534" customWidth="1"/>
    <col min="10756" max="10756" width="9" style="534"/>
    <col min="10757" max="10757" width="10.25" style="534" customWidth="1"/>
    <col min="10758" max="10758" width="18.75" style="534" customWidth="1"/>
    <col min="10759" max="10759" width="9" style="534"/>
    <col min="10760" max="10760" width="10.25" style="534" customWidth="1"/>
    <col min="10761" max="10761" width="10.5" style="534" customWidth="1"/>
    <col min="10762" max="11010" width="9" style="534"/>
    <col min="11011" max="11011" width="20" style="534" customWidth="1"/>
    <col min="11012" max="11012" width="9" style="534"/>
    <col min="11013" max="11013" width="10.25" style="534" customWidth="1"/>
    <col min="11014" max="11014" width="18.75" style="534" customWidth="1"/>
    <col min="11015" max="11015" width="9" style="534"/>
    <col min="11016" max="11016" width="10.25" style="534" customWidth="1"/>
    <col min="11017" max="11017" width="10.5" style="534" customWidth="1"/>
    <col min="11018" max="11266" width="9" style="534"/>
    <col min="11267" max="11267" width="20" style="534" customWidth="1"/>
    <col min="11268" max="11268" width="9" style="534"/>
    <col min="11269" max="11269" width="10.25" style="534" customWidth="1"/>
    <col min="11270" max="11270" width="18.75" style="534" customWidth="1"/>
    <col min="11271" max="11271" width="9" style="534"/>
    <col min="11272" max="11272" width="10.25" style="534" customWidth="1"/>
    <col min="11273" max="11273" width="10.5" style="534" customWidth="1"/>
    <col min="11274" max="11522" width="9" style="534"/>
    <col min="11523" max="11523" width="20" style="534" customWidth="1"/>
    <col min="11524" max="11524" width="9" style="534"/>
    <col min="11525" max="11525" width="10.25" style="534" customWidth="1"/>
    <col min="11526" max="11526" width="18.75" style="534" customWidth="1"/>
    <col min="11527" max="11527" width="9" style="534"/>
    <col min="11528" max="11528" width="10.25" style="534" customWidth="1"/>
    <col min="11529" max="11529" width="10.5" style="534" customWidth="1"/>
    <col min="11530" max="11778" width="9" style="534"/>
    <col min="11779" max="11779" width="20" style="534" customWidth="1"/>
    <col min="11780" max="11780" width="9" style="534"/>
    <col min="11781" max="11781" width="10.25" style="534" customWidth="1"/>
    <col min="11782" max="11782" width="18.75" style="534" customWidth="1"/>
    <col min="11783" max="11783" width="9" style="534"/>
    <col min="11784" max="11784" width="10.25" style="534" customWidth="1"/>
    <col min="11785" max="11785" width="10.5" style="534" customWidth="1"/>
    <col min="11786" max="12034" width="9" style="534"/>
    <col min="12035" max="12035" width="20" style="534" customWidth="1"/>
    <col min="12036" max="12036" width="9" style="534"/>
    <col min="12037" max="12037" width="10.25" style="534" customWidth="1"/>
    <col min="12038" max="12038" width="18.75" style="534" customWidth="1"/>
    <col min="12039" max="12039" width="9" style="534"/>
    <col min="12040" max="12040" width="10.25" style="534" customWidth="1"/>
    <col min="12041" max="12041" width="10.5" style="534" customWidth="1"/>
    <col min="12042" max="12290" width="9" style="534"/>
    <col min="12291" max="12291" width="20" style="534" customWidth="1"/>
    <col min="12292" max="12292" width="9" style="534"/>
    <col min="12293" max="12293" width="10.25" style="534" customWidth="1"/>
    <col min="12294" max="12294" width="18.75" style="534" customWidth="1"/>
    <col min="12295" max="12295" width="9" style="534"/>
    <col min="12296" max="12296" width="10.25" style="534" customWidth="1"/>
    <col min="12297" max="12297" width="10.5" style="534" customWidth="1"/>
    <col min="12298" max="12546" width="9" style="534"/>
    <col min="12547" max="12547" width="20" style="534" customWidth="1"/>
    <col min="12548" max="12548" width="9" style="534"/>
    <col min="12549" max="12549" width="10.25" style="534" customWidth="1"/>
    <col min="12550" max="12550" width="18.75" style="534" customWidth="1"/>
    <col min="12551" max="12551" width="9" style="534"/>
    <col min="12552" max="12552" width="10.25" style="534" customWidth="1"/>
    <col min="12553" max="12553" width="10.5" style="534" customWidth="1"/>
    <col min="12554" max="12802" width="9" style="534"/>
    <col min="12803" max="12803" width="20" style="534" customWidth="1"/>
    <col min="12804" max="12804" width="9" style="534"/>
    <col min="12805" max="12805" width="10.25" style="534" customWidth="1"/>
    <col min="12806" max="12806" width="18.75" style="534" customWidth="1"/>
    <col min="12807" max="12807" width="9" style="534"/>
    <col min="12808" max="12808" width="10.25" style="534" customWidth="1"/>
    <col min="12809" max="12809" width="10.5" style="534" customWidth="1"/>
    <col min="12810" max="13058" width="9" style="534"/>
    <col min="13059" max="13059" width="20" style="534" customWidth="1"/>
    <col min="13060" max="13060" width="9" style="534"/>
    <col min="13061" max="13061" width="10.25" style="534" customWidth="1"/>
    <col min="13062" max="13062" width="18.75" style="534" customWidth="1"/>
    <col min="13063" max="13063" width="9" style="534"/>
    <col min="13064" max="13064" width="10.25" style="534" customWidth="1"/>
    <col min="13065" max="13065" width="10.5" style="534" customWidth="1"/>
    <col min="13066" max="13314" width="9" style="534"/>
    <col min="13315" max="13315" width="20" style="534" customWidth="1"/>
    <col min="13316" max="13316" width="9" style="534"/>
    <col min="13317" max="13317" width="10.25" style="534" customWidth="1"/>
    <col min="13318" max="13318" width="18.75" style="534" customWidth="1"/>
    <col min="13319" max="13319" width="9" style="534"/>
    <col min="13320" max="13320" width="10.25" style="534" customWidth="1"/>
    <col min="13321" max="13321" width="10.5" style="534" customWidth="1"/>
    <col min="13322" max="13570" width="9" style="534"/>
    <col min="13571" max="13571" width="20" style="534" customWidth="1"/>
    <col min="13572" max="13572" width="9" style="534"/>
    <col min="13573" max="13573" width="10.25" style="534" customWidth="1"/>
    <col min="13574" max="13574" width="18.75" style="534" customWidth="1"/>
    <col min="13575" max="13575" width="9" style="534"/>
    <col min="13576" max="13576" width="10.25" style="534" customWidth="1"/>
    <col min="13577" max="13577" width="10.5" style="534" customWidth="1"/>
    <col min="13578" max="13826" width="9" style="534"/>
    <col min="13827" max="13827" width="20" style="534" customWidth="1"/>
    <col min="13828" max="13828" width="9" style="534"/>
    <col min="13829" max="13829" width="10.25" style="534" customWidth="1"/>
    <col min="13830" max="13830" width="18.75" style="534" customWidth="1"/>
    <col min="13831" max="13831" width="9" style="534"/>
    <col min="13832" max="13832" width="10.25" style="534" customWidth="1"/>
    <col min="13833" max="13833" width="10.5" style="534" customWidth="1"/>
    <col min="13834" max="14082" width="9" style="534"/>
    <col min="14083" max="14083" width="20" style="534" customWidth="1"/>
    <col min="14084" max="14084" width="9" style="534"/>
    <col min="14085" max="14085" width="10.25" style="534" customWidth="1"/>
    <col min="14086" max="14086" width="18.75" style="534" customWidth="1"/>
    <col min="14087" max="14087" width="9" style="534"/>
    <col min="14088" max="14088" width="10.25" style="534" customWidth="1"/>
    <col min="14089" max="14089" width="10.5" style="534" customWidth="1"/>
    <col min="14090" max="14338" width="9" style="534"/>
    <col min="14339" max="14339" width="20" style="534" customWidth="1"/>
    <col min="14340" max="14340" width="9" style="534"/>
    <col min="14341" max="14341" width="10.25" style="534" customWidth="1"/>
    <col min="14342" max="14342" width="18.75" style="534" customWidth="1"/>
    <col min="14343" max="14343" width="9" style="534"/>
    <col min="14344" max="14344" width="10.25" style="534" customWidth="1"/>
    <col min="14345" max="14345" width="10.5" style="534" customWidth="1"/>
    <col min="14346" max="14594" width="9" style="534"/>
    <col min="14595" max="14595" width="20" style="534" customWidth="1"/>
    <col min="14596" max="14596" width="9" style="534"/>
    <col min="14597" max="14597" width="10.25" style="534" customWidth="1"/>
    <col min="14598" max="14598" width="18.75" style="534" customWidth="1"/>
    <col min="14599" max="14599" width="9" style="534"/>
    <col min="14600" max="14600" width="10.25" style="534" customWidth="1"/>
    <col min="14601" max="14601" width="10.5" style="534" customWidth="1"/>
    <col min="14602" max="14850" width="9" style="534"/>
    <col min="14851" max="14851" width="20" style="534" customWidth="1"/>
    <col min="14852" max="14852" width="9" style="534"/>
    <col min="14853" max="14853" width="10.25" style="534" customWidth="1"/>
    <col min="14854" max="14854" width="18.75" style="534" customWidth="1"/>
    <col min="14855" max="14855" width="9" style="534"/>
    <col min="14856" max="14856" width="10.25" style="534" customWidth="1"/>
    <col min="14857" max="14857" width="10.5" style="534" customWidth="1"/>
    <col min="14858" max="15106" width="9" style="534"/>
    <col min="15107" max="15107" width="20" style="534" customWidth="1"/>
    <col min="15108" max="15108" width="9" style="534"/>
    <col min="15109" max="15109" width="10.25" style="534" customWidth="1"/>
    <col min="15110" max="15110" width="18.75" style="534" customWidth="1"/>
    <col min="15111" max="15111" width="9" style="534"/>
    <col min="15112" max="15112" width="10.25" style="534" customWidth="1"/>
    <col min="15113" max="15113" width="10.5" style="534" customWidth="1"/>
    <col min="15114" max="15362" width="9" style="534"/>
    <col min="15363" max="15363" width="20" style="534" customWidth="1"/>
    <col min="15364" max="15364" width="9" style="534"/>
    <col min="15365" max="15365" width="10.25" style="534" customWidth="1"/>
    <col min="15366" max="15366" width="18.75" style="534" customWidth="1"/>
    <col min="15367" max="15367" width="9" style="534"/>
    <col min="15368" max="15368" width="10.25" style="534" customWidth="1"/>
    <col min="15369" max="15369" width="10.5" style="534" customWidth="1"/>
    <col min="15370" max="15618" width="9" style="534"/>
    <col min="15619" max="15619" width="20" style="534" customWidth="1"/>
    <col min="15620" max="15620" width="9" style="534"/>
    <col min="15621" max="15621" width="10.25" style="534" customWidth="1"/>
    <col min="15622" max="15622" width="18.75" style="534" customWidth="1"/>
    <col min="15623" max="15623" width="9" style="534"/>
    <col min="15624" max="15624" width="10.25" style="534" customWidth="1"/>
    <col min="15625" max="15625" width="10.5" style="534" customWidth="1"/>
    <col min="15626" max="15874" width="9" style="534"/>
    <col min="15875" max="15875" width="20" style="534" customWidth="1"/>
    <col min="15876" max="15876" width="9" style="534"/>
    <col min="15877" max="15877" width="10.25" style="534" customWidth="1"/>
    <col min="15878" max="15878" width="18.75" style="534" customWidth="1"/>
    <col min="15879" max="15879" width="9" style="534"/>
    <col min="15880" max="15880" width="10.25" style="534" customWidth="1"/>
    <col min="15881" max="15881" width="10.5" style="534" customWidth="1"/>
    <col min="15882" max="16130" width="9" style="534"/>
    <col min="16131" max="16131" width="20" style="534" customWidth="1"/>
    <col min="16132" max="16132" width="9" style="534"/>
    <col min="16133" max="16133" width="10.25" style="534" customWidth="1"/>
    <col min="16134" max="16134" width="18.75" style="534" customWidth="1"/>
    <col min="16135" max="16135" width="9" style="534"/>
    <col min="16136" max="16136" width="10.25" style="534" customWidth="1"/>
    <col min="16137" max="16137" width="10.5" style="534" customWidth="1"/>
    <col min="16138" max="16384" width="9" style="534"/>
  </cols>
  <sheetData>
    <row r="1" spans="7:12">
      <c r="G1" s="652"/>
      <c r="H1" s="653" t="s">
        <v>224</v>
      </c>
      <c r="I1" s="536" t="s">
        <v>222</v>
      </c>
      <c r="J1" s="536" t="s">
        <v>252</v>
      </c>
      <c r="K1" s="573" t="s">
        <v>253</v>
      </c>
      <c r="L1" s="535"/>
    </row>
    <row r="2" spans="7:13">
      <c r="G2" s="654"/>
      <c r="H2" s="655">
        <f>'0.结构参数'!L41</f>
        <v>0.3</v>
      </c>
      <c r="I2" s="574">
        <f>MAX('0.结构参数'!I41,'0.结构参数'!J41)</f>
        <v>2.11515</v>
      </c>
      <c r="J2" s="575">
        <f>3.1-MIN('0.结构参数'!I5,'0.结构参数'!J5)</f>
        <v>1.86715</v>
      </c>
      <c r="K2" s="581">
        <v>14</v>
      </c>
      <c r="L2" s="669" t="s">
        <v>182</v>
      </c>
      <c r="M2" s="576">
        <v>14</v>
      </c>
    </row>
    <row r="3" spans="7:13">
      <c r="G3" s="654"/>
      <c r="H3" s="655">
        <f>'0.结构参数'!L42</f>
        <v>0.3</v>
      </c>
      <c r="I3" s="574">
        <f>MAX('0.结构参数'!I42,'0.结构参数'!J42)</f>
        <v>2.71065</v>
      </c>
      <c r="J3" s="575">
        <f>3.1-MIN('0.结构参数'!I6,'0.结构参数'!J6)</f>
        <v>2.46265</v>
      </c>
      <c r="K3" s="581">
        <v>16</v>
      </c>
      <c r="L3" s="669" t="s">
        <v>183</v>
      </c>
      <c r="M3" s="670">
        <v>18</v>
      </c>
    </row>
    <row r="4" spans="7:13">
      <c r="G4" s="654"/>
      <c r="H4" s="655">
        <f>'0.结构参数'!L43</f>
        <v>0.4</v>
      </c>
      <c r="I4" s="574">
        <f>MAX('0.结构参数'!I43,'0.结构参数'!J43)</f>
        <v>3.30615</v>
      </c>
      <c r="J4" s="575">
        <f>3.1-MIN('0.结构参数'!I7,'0.结构参数'!J7)</f>
        <v>3.05815</v>
      </c>
      <c r="K4" s="581">
        <v>18</v>
      </c>
      <c r="L4" s="669" t="s">
        <v>184</v>
      </c>
      <c r="M4" s="670">
        <v>20</v>
      </c>
    </row>
    <row r="5" spans="7:13">
      <c r="G5" s="654"/>
      <c r="H5" s="655">
        <f>'0.结构参数'!L44</f>
        <v>0.4</v>
      </c>
      <c r="I5" s="574">
        <f>MAX('0.结构参数'!I44,'0.结构参数'!J44)</f>
        <v>3.90165</v>
      </c>
      <c r="J5" s="575">
        <f>3.1-MIN('0.结构参数'!I8,'0.结构参数'!J8)</f>
        <v>3.65365</v>
      </c>
      <c r="K5" s="671">
        <v>22</v>
      </c>
      <c r="L5" s="537" t="s">
        <v>185</v>
      </c>
      <c r="M5" s="576">
        <v>22</v>
      </c>
    </row>
    <row r="6" spans="7:13">
      <c r="G6" s="654"/>
      <c r="H6" s="655">
        <f>'0.结构参数'!L45</f>
        <v>0.5</v>
      </c>
      <c r="I6" s="574">
        <f>MAX('0.结构参数'!I45,'0.结构参数'!J45)</f>
        <v>4.49716</v>
      </c>
      <c r="J6" s="575">
        <f>3.1-MIN('0.结构参数'!I9,'0.结构参数'!J9)</f>
        <v>4.24916</v>
      </c>
      <c r="K6" s="581">
        <v>25</v>
      </c>
      <c r="L6" s="669" t="s">
        <v>186</v>
      </c>
      <c r="M6" s="576">
        <v>25</v>
      </c>
    </row>
    <row r="7" spans="7:13">
      <c r="G7" s="656" t="s">
        <v>254</v>
      </c>
      <c r="H7" s="657">
        <f>'0.结构参数'!L46</f>
        <v>0.6</v>
      </c>
      <c r="I7" s="672">
        <f>MAX('0.结构参数'!I46,'0.结构参数'!J46)</f>
        <v>5.276</v>
      </c>
      <c r="J7" s="673">
        <f>3.1-MIN('0.结构参数'!I10,'0.结构参数'!J10)</f>
        <v>5.028</v>
      </c>
      <c r="K7" s="674">
        <v>20</v>
      </c>
      <c r="L7" s="537" t="s">
        <v>187</v>
      </c>
      <c r="M7" s="576">
        <v>28</v>
      </c>
    </row>
    <row r="8" spans="7:14">
      <c r="G8" s="658" t="s">
        <v>254</v>
      </c>
      <c r="H8" s="659">
        <f>'0.结构参数'!L47</f>
        <v>0.5</v>
      </c>
      <c r="I8" s="675">
        <f>MAX('0.结构参数'!I47,'0.结构参数'!J47)</f>
        <v>6.05484</v>
      </c>
      <c r="J8" s="673">
        <f>3.1-MIN('0.结构参数'!I11,'0.结构参数'!J11)</f>
        <v>5.80684</v>
      </c>
      <c r="K8" s="676">
        <v>25</v>
      </c>
      <c r="L8" s="677" t="s">
        <v>188</v>
      </c>
      <c r="M8" s="678">
        <v>25</v>
      </c>
      <c r="N8" s="679" t="s">
        <v>255</v>
      </c>
    </row>
    <row r="9" spans="7:13">
      <c r="G9" s="654" t="s">
        <v>256</v>
      </c>
      <c r="H9" s="655">
        <f>'0.结构参数'!L48</f>
        <v>0.7</v>
      </c>
      <c r="I9" s="574">
        <f>MAX('0.结构参数'!I48,'0.结构参数'!J48)</f>
        <v>6.65593</v>
      </c>
      <c r="J9" s="575">
        <f>3.1-MIN('0.结构参数'!I12,'0.结构参数'!J12)</f>
        <v>6.40793</v>
      </c>
      <c r="K9" s="674">
        <v>22</v>
      </c>
      <c r="L9" s="537" t="s">
        <v>189</v>
      </c>
      <c r="M9" s="576">
        <v>25</v>
      </c>
    </row>
    <row r="10" spans="7:13">
      <c r="G10" s="654" t="s">
        <v>256</v>
      </c>
      <c r="H10" s="655">
        <f>'0.结构参数'!L49</f>
        <v>0.7</v>
      </c>
      <c r="I10" s="574">
        <f>MAX('0.结构参数'!I49,'0.结构参数'!J49)</f>
        <v>7.25702</v>
      </c>
      <c r="J10" s="575">
        <f>3.1-MIN('0.结构参数'!I13,'0.结构参数'!J13)</f>
        <v>7.00902</v>
      </c>
      <c r="K10" s="674">
        <v>25</v>
      </c>
      <c r="L10" s="537" t="s">
        <v>190</v>
      </c>
      <c r="M10" s="576">
        <v>28</v>
      </c>
    </row>
    <row r="11" spans="2:13">
      <c r="B11" s="660" t="s">
        <v>257</v>
      </c>
      <c r="C11" s="660"/>
      <c r="D11" s="660"/>
      <c r="E11" s="660"/>
      <c r="F11" s="660"/>
      <c r="G11" s="654" t="s">
        <v>256</v>
      </c>
      <c r="H11" s="655">
        <f>'0.结构参数'!L50</f>
        <v>0.7</v>
      </c>
      <c r="I11" s="574">
        <f>MAX('0.结构参数'!I50,'0.结构参数'!J50)</f>
        <v>7.25702</v>
      </c>
      <c r="J11" s="575">
        <f>3.1-MIN('0.结构参数'!I14,'0.结构参数'!J14)</f>
        <v>7.00902</v>
      </c>
      <c r="K11" s="674">
        <v>25</v>
      </c>
      <c r="L11" s="537" t="s">
        <v>191</v>
      </c>
      <c r="M11" s="576">
        <v>28</v>
      </c>
    </row>
    <row r="12" customHeight="1" spans="2:13">
      <c r="B12" s="660"/>
      <c r="C12" s="660"/>
      <c r="D12" s="660"/>
      <c r="E12" s="660"/>
      <c r="F12" s="660"/>
      <c r="G12" s="654" t="s">
        <v>256</v>
      </c>
      <c r="H12" s="655">
        <f>'0.结构参数'!L51</f>
        <v>0.8</v>
      </c>
      <c r="I12" s="574">
        <f>MAX('0.结构参数'!I51,'0.结构参数'!J51)</f>
        <v>7.6</v>
      </c>
      <c r="J12" s="575">
        <f>3.1-MIN('0.结构参数'!I15,'0.结构参数'!J15)</f>
        <v>7.352</v>
      </c>
      <c r="K12" s="674">
        <v>25</v>
      </c>
      <c r="L12" s="680" t="s">
        <v>192</v>
      </c>
      <c r="M12" s="670">
        <v>28</v>
      </c>
    </row>
    <row r="13" spans="2:21">
      <c r="B13" s="540" t="s">
        <v>258</v>
      </c>
      <c r="C13" s="540" t="s">
        <v>259</v>
      </c>
      <c r="G13" s="661" t="s">
        <v>256</v>
      </c>
      <c r="H13" s="662">
        <f>'0.结构参数'!L52</f>
        <v>0.6</v>
      </c>
      <c r="I13" s="681">
        <f>MAX('0.结构参数'!I52,'0.结构参数'!J52)</f>
        <v>6.97049</v>
      </c>
      <c r="J13" s="575">
        <f>3.1-MIN('0.结构参数'!I16,'0.结构参数'!J16)</f>
        <v>6.72249</v>
      </c>
      <c r="K13" s="676">
        <v>22</v>
      </c>
      <c r="L13" s="677" t="s">
        <v>193</v>
      </c>
      <c r="M13" s="678">
        <v>28</v>
      </c>
      <c r="N13" s="534" t="s">
        <v>260</v>
      </c>
      <c r="O13" s="606"/>
      <c r="P13" s="607"/>
      <c r="Q13" s="607"/>
      <c r="R13" s="609"/>
      <c r="S13" s="610"/>
      <c r="T13" s="610"/>
      <c r="U13" s="610"/>
    </row>
    <row r="14" ht="27" customHeight="1" spans="7:17">
      <c r="G14" s="654" t="s">
        <v>256</v>
      </c>
      <c r="H14" s="655">
        <f>'0.结构参数'!L53</f>
        <v>0.6</v>
      </c>
      <c r="I14" s="574">
        <f>MAX('0.结构参数'!I53,'0.结构参数'!J53)</f>
        <v>6.34098</v>
      </c>
      <c r="J14" s="575">
        <f>3.1-MIN('0.结构参数'!I17,'0.结构参数'!J17)</f>
        <v>6.09298</v>
      </c>
      <c r="K14" s="682">
        <v>20</v>
      </c>
      <c r="L14" s="537" t="s">
        <v>194</v>
      </c>
      <c r="M14" s="576">
        <v>25</v>
      </c>
      <c r="O14" s="610"/>
      <c r="P14" s="610"/>
      <c r="Q14" s="610"/>
    </row>
    <row r="15" spans="7:17">
      <c r="G15" s="656" t="s">
        <v>254</v>
      </c>
      <c r="H15" s="657">
        <f>'0.结构参数'!L54</f>
        <v>0.6</v>
      </c>
      <c r="I15" s="672">
        <f>MAX('0.结构参数'!I54,'0.结构参数'!J54)</f>
        <v>5.71147</v>
      </c>
      <c r="J15" s="673">
        <f>3.1-MIN('0.结构参数'!I18,'0.结构参数'!J18)</f>
        <v>5.46347</v>
      </c>
      <c r="K15" s="674">
        <v>22</v>
      </c>
      <c r="L15" s="683" t="s">
        <v>195</v>
      </c>
      <c r="M15" s="576">
        <v>22</v>
      </c>
      <c r="O15" s="610"/>
      <c r="P15" s="610"/>
      <c r="Q15" s="610"/>
    </row>
    <row r="16" spans="7:17">
      <c r="G16" s="656" t="s">
        <v>254</v>
      </c>
      <c r="H16" s="657">
        <f>'0.结构参数'!L55</f>
        <v>0.6</v>
      </c>
      <c r="I16" s="672">
        <f>MAX('0.结构参数'!I55,'0.结构参数'!J55)</f>
        <v>5.1533</v>
      </c>
      <c r="J16" s="673">
        <f>3.1-MIN('0.结构参数'!I19,'0.结构参数'!J19)</f>
        <v>4.9053</v>
      </c>
      <c r="K16" s="674">
        <v>20</v>
      </c>
      <c r="L16" s="537" t="s">
        <v>196</v>
      </c>
      <c r="M16" s="576">
        <v>28</v>
      </c>
      <c r="O16" s="610"/>
      <c r="P16" s="610"/>
      <c r="Q16" s="610"/>
    </row>
    <row r="17" spans="7:17">
      <c r="G17" s="656" t="s">
        <v>254</v>
      </c>
      <c r="H17" s="657">
        <f>'0.结构参数'!L56</f>
        <v>0.5</v>
      </c>
      <c r="I17" s="672">
        <f>MAX('0.结构参数'!I56,'0.结构参数'!J56)</f>
        <v>4.59514</v>
      </c>
      <c r="J17" s="673">
        <f>3.1-MIN('0.结构参数'!I20,'0.结构参数'!J20)</f>
        <v>4.34714</v>
      </c>
      <c r="K17" s="674">
        <v>18</v>
      </c>
      <c r="L17" s="537" t="s">
        <v>197</v>
      </c>
      <c r="M17" s="576">
        <v>25</v>
      </c>
      <c r="O17" s="610"/>
      <c r="P17" s="610"/>
      <c r="Q17" s="610"/>
    </row>
    <row r="18" spans="7:17">
      <c r="G18" s="654"/>
      <c r="H18" s="663">
        <f>'0.结构参数'!L57</f>
        <v>0.5</v>
      </c>
      <c r="I18" s="684">
        <f>MAX('0.结构参数'!I57,'0.结构参数'!J57)</f>
        <v>4.03698</v>
      </c>
      <c r="J18" s="685">
        <f>3.1-MIN('0.结构参数'!I21,'0.结构参数'!J21)</f>
        <v>3.78898</v>
      </c>
      <c r="K18" s="581">
        <v>22</v>
      </c>
      <c r="L18" s="669" t="s">
        <v>198</v>
      </c>
      <c r="M18" s="670">
        <v>22</v>
      </c>
      <c r="O18" s="610"/>
      <c r="P18" s="610"/>
      <c r="Q18" s="610"/>
    </row>
    <row r="19" spans="7:17">
      <c r="G19" s="654"/>
      <c r="H19" s="655">
        <f>'0.结构参数'!L58</f>
        <v>0.4</v>
      </c>
      <c r="I19" s="574">
        <f>MAX('0.结构参数'!I58,'0.结构参数'!J58)</f>
        <v>3.47881</v>
      </c>
      <c r="J19" s="575">
        <f>3.1-MIN('0.结构参数'!I22,'0.结构参数'!J22)</f>
        <v>3.23081</v>
      </c>
      <c r="K19" s="581">
        <v>20</v>
      </c>
      <c r="L19" s="669" t="s">
        <v>199</v>
      </c>
      <c r="M19" s="670">
        <v>20</v>
      </c>
      <c r="O19" s="610"/>
      <c r="P19" s="610"/>
      <c r="Q19" s="612"/>
    </row>
    <row r="20" spans="7:17">
      <c r="G20" s="654"/>
      <c r="H20" s="655">
        <f>'0.结构参数'!L59</f>
        <v>0.3</v>
      </c>
      <c r="I20" s="574">
        <f>MAX('0.结构参数'!I59,'0.结构参数'!J59)</f>
        <v>2.92065</v>
      </c>
      <c r="J20" s="575">
        <f>3.1-MIN('0.结构参数'!I23,'0.结构参数'!J23)</f>
        <v>2.67265</v>
      </c>
      <c r="K20" s="581">
        <v>18</v>
      </c>
      <c r="L20" s="669" t="s">
        <v>200</v>
      </c>
      <c r="M20" s="670">
        <v>18</v>
      </c>
      <c r="O20" s="610"/>
      <c r="P20" s="610"/>
      <c r="Q20" s="612"/>
    </row>
    <row r="21" spans="7:24">
      <c r="G21" s="654"/>
      <c r="H21" s="664">
        <f>'0.结构参数'!L60</f>
        <v>0.3</v>
      </c>
      <c r="I21" s="585">
        <f>MAX('0.结构参数'!I60,'0.结构参数'!J60)</f>
        <v>1.63657</v>
      </c>
      <c r="J21" s="586">
        <f>3.15-MIN('0.结构参数'!I24,'0.结构参数'!J24)</f>
        <v>0.87257</v>
      </c>
      <c r="K21" s="587">
        <v>14</v>
      </c>
      <c r="L21" s="541" t="s">
        <v>201</v>
      </c>
      <c r="P21" s="582"/>
      <c r="Q21" s="605"/>
      <c r="R21" s="611"/>
      <c r="S21" s="607"/>
      <c r="T21" s="607"/>
      <c r="U21" s="609"/>
      <c r="V21" s="610"/>
      <c r="W21" s="610"/>
      <c r="X21" s="612"/>
    </row>
    <row r="22" spans="7:24">
      <c r="G22" s="654"/>
      <c r="H22" s="664">
        <f>'0.结构参数'!L61</f>
        <v>0.3</v>
      </c>
      <c r="I22" s="585">
        <f>MAX('0.结构参数'!I61,'0.结构参数'!J61)</f>
        <v>1.61126</v>
      </c>
      <c r="J22" s="586">
        <f>3.15-MIN('0.结构参数'!I25,'0.结构参数'!J25)</f>
        <v>1.41326</v>
      </c>
      <c r="K22" s="587">
        <v>14</v>
      </c>
      <c r="L22" s="541" t="s">
        <v>202</v>
      </c>
      <c r="P22" s="582"/>
      <c r="Q22" s="605"/>
      <c r="R22" s="608"/>
      <c r="S22" s="607"/>
      <c r="T22" s="607"/>
      <c r="U22" s="609"/>
      <c r="V22" s="610"/>
      <c r="W22" s="610"/>
      <c r="X22" s="612"/>
    </row>
    <row r="23" spans="7:24">
      <c r="G23" s="654"/>
      <c r="H23" s="664">
        <f>'0.结构参数'!L62</f>
        <v>0.3</v>
      </c>
      <c r="I23" s="585">
        <f>MAX('0.结构参数'!I62,'0.结构参数'!J62)</f>
        <v>2.17365</v>
      </c>
      <c r="J23" s="586">
        <f>3.15-MIN('0.结构参数'!I26,'0.结构参数'!J26)</f>
        <v>1.97565</v>
      </c>
      <c r="K23" s="587">
        <v>14</v>
      </c>
      <c r="L23" s="541" t="s">
        <v>203</v>
      </c>
      <c r="P23" s="582"/>
      <c r="Q23" s="605"/>
      <c r="R23" s="611"/>
      <c r="S23" s="607"/>
      <c r="T23" s="607"/>
      <c r="U23" s="609"/>
      <c r="V23" s="610"/>
      <c r="W23" s="610"/>
      <c r="X23" s="612"/>
    </row>
    <row r="24" spans="7:24">
      <c r="G24" s="654"/>
      <c r="H24" s="664">
        <f>'0.结构参数'!L63</f>
        <v>0.5</v>
      </c>
      <c r="I24" s="585">
        <f>MAX('0.结构参数'!I63,'0.结构参数'!J63)</f>
        <v>4.54681</v>
      </c>
      <c r="J24" s="586">
        <f>3.15-MIN('0.结构参数'!I27,'0.结构参数'!J27)</f>
        <v>4.34881</v>
      </c>
      <c r="K24" s="587">
        <v>22</v>
      </c>
      <c r="L24" s="541" t="s">
        <v>204</v>
      </c>
      <c r="P24" s="582"/>
      <c r="Q24" s="605"/>
      <c r="R24" s="608"/>
      <c r="S24" s="607"/>
      <c r="T24" s="607"/>
      <c r="U24" s="609"/>
      <c r="V24" s="610"/>
      <c r="W24" s="610"/>
      <c r="X24" s="612"/>
    </row>
    <row r="25" spans="7:24">
      <c r="G25" s="654"/>
      <c r="H25" s="664">
        <f>'0.结构参数'!L64</f>
        <v>0.6</v>
      </c>
      <c r="I25" s="585">
        <f>MAX('0.结构参数'!I64,'0.结构参数'!J64)</f>
        <v>5.33797</v>
      </c>
      <c r="J25" s="586">
        <f>3.15-MIN('0.结构参数'!I28,'0.结构参数'!J28)</f>
        <v>5.13997</v>
      </c>
      <c r="K25" s="587">
        <v>25</v>
      </c>
      <c r="L25" s="541" t="s">
        <v>205</v>
      </c>
      <c r="P25" s="582"/>
      <c r="Q25" s="605"/>
      <c r="R25" s="606"/>
      <c r="S25" s="607"/>
      <c r="T25" s="607"/>
      <c r="U25" s="609"/>
      <c r="V25" s="610"/>
      <c r="W25" s="610"/>
      <c r="X25" s="612"/>
    </row>
    <row r="26" spans="7:24">
      <c r="G26" s="654"/>
      <c r="H26" s="664">
        <f>'0.结构参数'!L65</f>
        <v>0.6</v>
      </c>
      <c r="I26" s="585">
        <f>MAX('0.结构参数'!I65,'0.结构参数'!J65)</f>
        <v>6.12914</v>
      </c>
      <c r="J26" s="586">
        <f>3.15-MIN('0.结构参数'!I29,'0.结构参数'!J29)</f>
        <v>5.93114</v>
      </c>
      <c r="K26" s="587">
        <v>20</v>
      </c>
      <c r="L26" s="541" t="s">
        <v>206</v>
      </c>
      <c r="P26" s="582"/>
      <c r="Q26" s="605"/>
      <c r="R26" s="608"/>
      <c r="S26" s="607"/>
      <c r="T26" s="607"/>
      <c r="U26" s="609"/>
      <c r="V26" s="610"/>
      <c r="W26" s="610"/>
      <c r="X26" s="612"/>
    </row>
    <row r="27" spans="7:24">
      <c r="G27" s="654"/>
      <c r="H27" s="664">
        <f>'0.结构参数'!L66</f>
        <v>0.7</v>
      </c>
      <c r="I27" s="585">
        <f>MAX('0.结构参数'!I66,'0.结构参数'!J66)</f>
        <v>6.69325</v>
      </c>
      <c r="J27" s="586">
        <f>3.15-MIN('0.结构参数'!I30,'0.结构参数'!J30)</f>
        <v>6.49525</v>
      </c>
      <c r="K27" s="587">
        <v>22</v>
      </c>
      <c r="L27" s="541" t="s">
        <v>207</v>
      </c>
      <c r="P27" s="582"/>
      <c r="Q27" s="613"/>
      <c r="R27" s="614"/>
      <c r="S27" s="607"/>
      <c r="T27" s="607"/>
      <c r="U27" s="609"/>
      <c r="V27" s="610"/>
      <c r="W27" s="610"/>
      <c r="X27" s="612"/>
    </row>
    <row r="28" spans="7:24">
      <c r="G28" s="654"/>
      <c r="H28" s="664">
        <f>'0.结构参数'!L67</f>
        <v>0.7</v>
      </c>
      <c r="I28" s="585">
        <f>MAX('0.结构参数'!I67,'0.结构参数'!J67)</f>
        <v>7.25702</v>
      </c>
      <c r="J28" s="586">
        <f>3.15-MIN('0.结构参数'!I31,'0.结构参数'!J31)</f>
        <v>7.05902</v>
      </c>
      <c r="K28" s="587">
        <v>25</v>
      </c>
      <c r="L28" s="541" t="s">
        <v>208</v>
      </c>
      <c r="P28" s="582"/>
      <c r="Q28" s="605"/>
      <c r="R28" s="608"/>
      <c r="S28" s="607"/>
      <c r="T28" s="607"/>
      <c r="U28" s="609"/>
      <c r="V28" s="610"/>
      <c r="W28" s="610"/>
      <c r="X28" s="612"/>
    </row>
    <row r="29" spans="7:24">
      <c r="G29" s="654"/>
      <c r="H29" s="664">
        <f>'0.结构参数'!L68</f>
        <v>0.5</v>
      </c>
      <c r="I29" s="585">
        <f>MAX('0.结构参数'!I68,'0.结构参数'!J68)</f>
        <v>4.54681</v>
      </c>
      <c r="J29" s="586">
        <f>3.15-MIN('0.结构参数'!I32,'0.结构参数'!J32)</f>
        <v>4.34881</v>
      </c>
      <c r="K29" s="587">
        <v>22</v>
      </c>
      <c r="L29" s="541" t="s">
        <v>209</v>
      </c>
      <c r="P29" s="582"/>
      <c r="Q29" s="605"/>
      <c r="R29" s="611"/>
      <c r="S29" s="607"/>
      <c r="T29" s="607"/>
      <c r="U29" s="609"/>
      <c r="V29" s="610"/>
      <c r="W29" s="610"/>
      <c r="X29" s="612"/>
    </row>
    <row r="30" spans="2:24">
      <c r="B30" s="543" t="s">
        <v>261</v>
      </c>
      <c r="C30" s="544" t="s">
        <v>262</v>
      </c>
      <c r="D30" s="544" t="s">
        <v>263</v>
      </c>
      <c r="E30" s="665">
        <v>0.5</v>
      </c>
      <c r="G30" s="654"/>
      <c r="H30" s="664">
        <f>'0.结构参数'!L69</f>
        <v>0.6</v>
      </c>
      <c r="I30" s="585">
        <f>MAX('0.结构参数'!I69,'0.结构参数'!J69)</f>
        <v>5.33797</v>
      </c>
      <c r="J30" s="586">
        <f>3.15-MIN('0.结构参数'!I33,'0.结构参数'!J33)</f>
        <v>5.13997</v>
      </c>
      <c r="K30" s="587">
        <v>25</v>
      </c>
      <c r="L30" s="541" t="s">
        <v>210</v>
      </c>
      <c r="P30" s="582"/>
      <c r="Q30" s="605"/>
      <c r="R30" s="608"/>
      <c r="S30" s="607"/>
      <c r="T30" s="607"/>
      <c r="U30" s="609"/>
      <c r="V30" s="610"/>
      <c r="W30" s="610"/>
      <c r="X30" s="612"/>
    </row>
    <row r="31" spans="2:28">
      <c r="B31" s="543"/>
      <c r="C31" s="544" t="s">
        <v>264</v>
      </c>
      <c r="D31" s="544" t="s">
        <v>265</v>
      </c>
      <c r="E31" s="546">
        <f>E30</f>
        <v>0.5</v>
      </c>
      <c r="F31" s="547"/>
      <c r="G31" s="654"/>
      <c r="H31" s="664">
        <f>'0.结构参数'!L70</f>
        <v>0.6</v>
      </c>
      <c r="I31" s="585">
        <f>MAX('0.结构参数'!I70,'0.结构参数'!J70)</f>
        <v>6.12914</v>
      </c>
      <c r="J31" s="586">
        <f>3.15-MIN('0.结构参数'!I34,'0.结构参数'!J34)</f>
        <v>5.93114</v>
      </c>
      <c r="K31" s="587">
        <v>20</v>
      </c>
      <c r="L31" s="541" t="s">
        <v>211</v>
      </c>
      <c r="T31" s="604"/>
      <c r="U31" s="605"/>
      <c r="V31" s="611"/>
      <c r="W31" s="607"/>
      <c r="X31" s="607"/>
      <c r="Y31" s="609"/>
      <c r="Z31" s="610"/>
      <c r="AA31" s="610"/>
      <c r="AB31" s="612"/>
    </row>
    <row r="32" spans="2:28">
      <c r="B32" s="543"/>
      <c r="C32" s="544" t="s">
        <v>266</v>
      </c>
      <c r="D32" s="544" t="s">
        <v>267</v>
      </c>
      <c r="E32" s="665">
        <v>7</v>
      </c>
      <c r="F32" s="547"/>
      <c r="G32" s="654"/>
      <c r="H32" s="664">
        <f>'0.结构参数'!L71</f>
        <v>0.7</v>
      </c>
      <c r="I32" s="585">
        <f>MAX('0.结构参数'!I71,'0.结构参数'!J71)</f>
        <v>6.69325</v>
      </c>
      <c r="J32" s="586">
        <f>3.15-MIN('0.结构参数'!I35,'0.结构参数'!J35)</f>
        <v>6.49525</v>
      </c>
      <c r="K32" s="587">
        <v>22</v>
      </c>
      <c r="L32" s="541" t="s">
        <v>212</v>
      </c>
      <c r="T32" s="604"/>
      <c r="U32" s="605"/>
      <c r="V32" s="608"/>
      <c r="W32" s="607"/>
      <c r="X32" s="607"/>
      <c r="Y32" s="609"/>
      <c r="Z32" s="610"/>
      <c r="AA32" s="610"/>
      <c r="AB32" s="612"/>
    </row>
    <row r="33" ht="14.25" spans="2:28">
      <c r="B33" s="543"/>
      <c r="C33" s="544" t="s">
        <v>268</v>
      </c>
      <c r="D33" s="544" t="s">
        <v>269</v>
      </c>
      <c r="E33" s="665">
        <v>6.7</v>
      </c>
      <c r="F33" s="547"/>
      <c r="G33" s="654"/>
      <c r="H33" s="666"/>
      <c r="I33" s="589"/>
      <c r="J33" s="590"/>
      <c r="K33" s="591"/>
      <c r="L33" s="548"/>
      <c r="T33" s="604"/>
      <c r="U33" s="605"/>
      <c r="V33" s="611"/>
      <c r="W33" s="607"/>
      <c r="X33" s="607"/>
      <c r="Y33" s="609"/>
      <c r="Z33" s="610"/>
      <c r="AA33" s="610"/>
      <c r="AB33" s="610"/>
    </row>
    <row r="34" ht="12.75" customHeight="1" spans="5:28">
      <c r="E34" s="534">
        <v>0.7</v>
      </c>
      <c r="T34" s="604"/>
      <c r="U34" s="605"/>
      <c r="V34" s="608"/>
      <c r="W34" s="607"/>
      <c r="X34" s="607"/>
      <c r="Y34" s="609"/>
      <c r="Z34" s="610"/>
      <c r="AA34" s="610"/>
      <c r="AB34" s="610"/>
    </row>
    <row r="35" spans="2:3">
      <c r="B35" s="540" t="s">
        <v>270</v>
      </c>
      <c r="C35" s="540" t="s">
        <v>271</v>
      </c>
    </row>
    <row r="37" ht="14.25" spans="2:11">
      <c r="B37" s="550"/>
      <c r="C37" s="544" t="s">
        <v>272</v>
      </c>
      <c r="D37" s="544" t="s">
        <v>273</v>
      </c>
      <c r="E37" s="544">
        <f>IF(E32&gt;5,IF(F37="二级及以下公路",1,1.05),IF(F37="二级及以下公路",0.95,1))</f>
        <v>1.05</v>
      </c>
      <c r="F37" s="667" t="s">
        <v>274</v>
      </c>
      <c r="G37" s="552" t="s">
        <v>275</v>
      </c>
      <c r="H37" s="552"/>
      <c r="I37" s="552"/>
      <c r="J37" s="547"/>
      <c r="K37" s="547"/>
    </row>
    <row r="38" spans="2:11">
      <c r="B38" s="550"/>
      <c r="C38" s="544" t="s">
        <v>276</v>
      </c>
      <c r="D38" s="544" t="s">
        <v>277</v>
      </c>
      <c r="E38" s="544">
        <v>1.4</v>
      </c>
      <c r="F38" s="640"/>
      <c r="G38" s="553" t="s">
        <v>278</v>
      </c>
      <c r="H38" s="554" t="s">
        <v>274</v>
      </c>
      <c r="I38" s="592" t="s">
        <v>279</v>
      </c>
      <c r="J38" s="547"/>
      <c r="K38" s="547"/>
    </row>
    <row r="39" spans="2:11">
      <c r="B39" s="550"/>
      <c r="C39" s="544" t="s">
        <v>280</v>
      </c>
      <c r="D39" s="544" t="s">
        <v>281</v>
      </c>
      <c r="E39" s="544">
        <v>1</v>
      </c>
      <c r="F39" s="640"/>
      <c r="G39" s="555" t="s">
        <v>282</v>
      </c>
      <c r="H39" s="556">
        <v>1</v>
      </c>
      <c r="I39" s="593">
        <v>0.95</v>
      </c>
      <c r="J39" s="547"/>
      <c r="K39" s="547"/>
    </row>
    <row r="40" ht="14.25" spans="2:11">
      <c r="B40" s="550"/>
      <c r="C40" s="544" t="s">
        <v>283</v>
      </c>
      <c r="D40" s="544" t="s">
        <v>284</v>
      </c>
      <c r="E40" s="544">
        <v>1.4</v>
      </c>
      <c r="F40" s="640"/>
      <c r="G40" s="557" t="s">
        <v>285</v>
      </c>
      <c r="H40" s="558">
        <v>1.05</v>
      </c>
      <c r="I40" s="594">
        <v>1</v>
      </c>
      <c r="J40" s="547"/>
      <c r="K40" s="547"/>
    </row>
    <row r="41" ht="14.25" spans="10:11">
      <c r="J41" s="547"/>
      <c r="K41" s="547"/>
    </row>
    <row r="42" hidden="1" spans="2:11">
      <c r="B42" s="559">
        <v>2.1</v>
      </c>
      <c r="C42" s="540" t="s">
        <v>286</v>
      </c>
      <c r="H42" s="547"/>
      <c r="I42" s="547"/>
      <c r="J42" s="547"/>
      <c r="K42" s="547"/>
    </row>
    <row r="43" hidden="1" spans="8:11">
      <c r="H43" s="547"/>
      <c r="I43" s="547"/>
      <c r="J43" s="547"/>
      <c r="K43" s="547"/>
    </row>
    <row r="44" hidden="1" spans="2:6">
      <c r="B44" s="560" t="s">
        <v>287</v>
      </c>
      <c r="C44" s="561" t="s">
        <v>288</v>
      </c>
      <c r="D44" s="544" t="s">
        <v>289</v>
      </c>
      <c r="E44" s="668">
        <v>0</v>
      </c>
      <c r="F44" s="563"/>
    </row>
    <row r="45" hidden="1" spans="2:6">
      <c r="B45" s="543"/>
      <c r="C45" s="561" t="s">
        <v>290</v>
      </c>
      <c r="D45" s="544" t="s">
        <v>291</v>
      </c>
      <c r="E45" s="668">
        <v>23</v>
      </c>
      <c r="F45" s="563"/>
    </row>
    <row r="46" hidden="1" spans="2:6">
      <c r="B46" s="543"/>
      <c r="C46" s="561" t="s">
        <v>292</v>
      </c>
      <c r="D46" s="544" t="s">
        <v>293</v>
      </c>
      <c r="E46" s="668">
        <v>11.5</v>
      </c>
      <c r="F46" s="563"/>
    </row>
    <row r="47" hidden="1" spans="2:6">
      <c r="B47" s="543"/>
      <c r="C47" s="561" t="s">
        <v>294</v>
      </c>
      <c r="D47" s="544" t="s">
        <v>295</v>
      </c>
      <c r="E47" s="668">
        <v>0</v>
      </c>
      <c r="F47" s="563"/>
    </row>
    <row r="48" hidden="1" spans="2:6">
      <c r="B48" s="543"/>
      <c r="C48" s="561" t="s">
        <v>296</v>
      </c>
      <c r="D48" s="544" t="s">
        <v>297</v>
      </c>
      <c r="E48" s="668">
        <v>18</v>
      </c>
      <c r="F48" s="563"/>
    </row>
    <row r="49" hidden="1" spans="2:6">
      <c r="B49" s="543"/>
      <c r="C49" s="561" t="s">
        <v>298</v>
      </c>
      <c r="D49" s="544" t="s">
        <v>299</v>
      </c>
      <c r="E49" s="668">
        <v>20</v>
      </c>
      <c r="F49" s="563"/>
    </row>
    <row r="50" hidden="1" spans="2:6">
      <c r="B50" s="543"/>
      <c r="C50" s="561" t="s">
        <v>300</v>
      </c>
      <c r="D50" s="544" t="s">
        <v>301</v>
      </c>
      <c r="E50" s="668">
        <v>10</v>
      </c>
      <c r="F50" s="563"/>
    </row>
    <row r="51" hidden="1" spans="2:5">
      <c r="B51" s="547"/>
      <c r="C51" s="547"/>
      <c r="D51" s="547"/>
      <c r="E51" s="547"/>
    </row>
    <row r="52" hidden="1" customHeight="1" spans="2:5">
      <c r="B52" s="560" t="s">
        <v>302</v>
      </c>
      <c r="C52" s="564" t="s">
        <v>303</v>
      </c>
      <c r="D52" s="565"/>
      <c r="E52" s="566">
        <f>COS(RADIANS(E45-E47))</f>
        <v>0.92050485345244</v>
      </c>
    </row>
    <row r="53" hidden="1" spans="2:5">
      <c r="B53" s="560"/>
      <c r="C53" s="564" t="s">
        <v>304</v>
      </c>
      <c r="D53" s="565"/>
      <c r="E53" s="544">
        <f>COS(RADIANS(E47))</f>
        <v>1</v>
      </c>
    </row>
    <row r="54" hidden="1" spans="2:5">
      <c r="B54" s="560"/>
      <c r="C54" s="564" t="s">
        <v>305</v>
      </c>
      <c r="D54" s="565"/>
      <c r="E54" s="566">
        <f>COS(RADIANS(E47+E46))</f>
        <v>0.97992470462083</v>
      </c>
    </row>
    <row r="55" hidden="1" spans="2:5">
      <c r="B55" s="560"/>
      <c r="C55" s="564" t="s">
        <v>306</v>
      </c>
      <c r="D55" s="565"/>
      <c r="E55" s="566">
        <f>SIN(RADIANS(E45+E46))</f>
        <v>0.566406236924833</v>
      </c>
    </row>
    <row r="56" hidden="1" spans="2:5">
      <c r="B56" s="560"/>
      <c r="C56" s="564" t="s">
        <v>307</v>
      </c>
      <c r="D56" s="565"/>
      <c r="E56" s="566">
        <f>SIN(RADIANS(E45-E44))</f>
        <v>0.390731128489274</v>
      </c>
    </row>
    <row r="57" hidden="1" spans="2:5">
      <c r="B57" s="560"/>
      <c r="C57" s="564" t="s">
        <v>308</v>
      </c>
      <c r="D57" s="565"/>
      <c r="E57" s="544">
        <f>COS(RADIANS(E47-E44))</f>
        <v>1</v>
      </c>
    </row>
    <row r="58" hidden="1" spans="2:5">
      <c r="B58" s="560"/>
      <c r="C58" s="564" t="s">
        <v>309</v>
      </c>
      <c r="D58" s="565"/>
      <c r="E58" s="566">
        <f>E52^2/(E53^2*E54*(1+SQRT(E55*E56/(E54*E57)))^2)</f>
        <v>0.397317937689011</v>
      </c>
    </row>
    <row r="59" hidden="1" spans="2:5">
      <c r="B59" s="567" t="s">
        <v>310</v>
      </c>
      <c r="C59" s="568"/>
      <c r="D59" s="569"/>
      <c r="E59" s="544">
        <v>1.3</v>
      </c>
    </row>
    <row r="60" hidden="1" spans="2:5">
      <c r="B60" s="547"/>
      <c r="C60" s="547"/>
      <c r="D60" s="547"/>
      <c r="E60" s="547"/>
    </row>
    <row r="61" hidden="1" spans="2:5">
      <c r="B61" s="543" t="s">
        <v>311</v>
      </c>
      <c r="C61" s="570" t="s">
        <v>312</v>
      </c>
      <c r="D61" s="571"/>
      <c r="E61" s="544">
        <v>0</v>
      </c>
    </row>
    <row r="62" hidden="1" spans="2:5">
      <c r="B62" s="543"/>
      <c r="C62" s="570" t="s">
        <v>313</v>
      </c>
      <c r="D62" s="571"/>
      <c r="E62" s="572">
        <f>E59*E58*E48*(E32-E33)</f>
        <v>2.78917192257686</v>
      </c>
    </row>
    <row r="63" hidden="1" spans="2:5">
      <c r="B63" s="543"/>
      <c r="C63" s="570" t="s">
        <v>314</v>
      </c>
      <c r="D63" s="571"/>
      <c r="E63" s="572">
        <f>E59*E58*E50*E33+E62</f>
        <v>37.3955642952897</v>
      </c>
    </row>
    <row r="64" hidden="1" spans="2:5">
      <c r="B64" s="543"/>
      <c r="C64" s="570" t="s">
        <v>315</v>
      </c>
      <c r="D64" s="571"/>
      <c r="E64" s="572">
        <f>1/2*1*E62*(E32-E33)</f>
        <v>0.418375788386528</v>
      </c>
    </row>
    <row r="65" hidden="1" spans="2:5">
      <c r="B65" s="543"/>
      <c r="C65" s="570" t="s">
        <v>316</v>
      </c>
      <c r="D65" s="571"/>
      <c r="E65" s="572">
        <f>1/2*1*(E62+E63)*E33</f>
        <v>134.618866329853</v>
      </c>
    </row>
    <row r="66" hidden="1" spans="2:5">
      <c r="B66" s="543"/>
      <c r="C66" s="570" t="s">
        <v>317</v>
      </c>
      <c r="D66" s="571"/>
      <c r="E66" s="572">
        <f>E33+1/3*(E32-E33)</f>
        <v>6.8</v>
      </c>
    </row>
    <row r="67" hidden="1" spans="2:5">
      <c r="B67" s="543"/>
      <c r="C67" s="570" t="s">
        <v>318</v>
      </c>
      <c r="D67" s="571"/>
      <c r="E67" s="572">
        <f>1/3*E33*(2*E62+E63)/(E62+E63)</f>
        <v>2.38834618680377</v>
      </c>
    </row>
    <row r="68" hidden="1" spans="2:5">
      <c r="B68" s="543"/>
      <c r="C68" s="570" t="s">
        <v>319</v>
      </c>
      <c r="D68" s="571"/>
      <c r="E68" s="615">
        <f>E64+E65</f>
        <v>135.03724211824</v>
      </c>
    </row>
    <row r="69" hidden="1" spans="2:5">
      <c r="B69" s="543"/>
      <c r="C69" s="570" t="s">
        <v>320</v>
      </c>
      <c r="D69" s="571"/>
      <c r="E69" s="615">
        <f>E64*E66+E65*E67</f>
        <v>324.361411431779</v>
      </c>
    </row>
    <row r="70" hidden="1"/>
    <row r="71" hidden="1" spans="2:3">
      <c r="B71" s="559">
        <v>2.2</v>
      </c>
      <c r="C71" s="540" t="s">
        <v>321</v>
      </c>
    </row>
    <row r="72" hidden="1" spans="3:5">
      <c r="C72" s="547"/>
      <c r="D72" s="547"/>
      <c r="E72" s="547"/>
    </row>
    <row r="73" hidden="1" spans="2:5">
      <c r="B73" s="616" t="s">
        <v>322</v>
      </c>
      <c r="C73" s="570" t="s">
        <v>323</v>
      </c>
      <c r="D73" s="571"/>
      <c r="E73" s="544">
        <v>0</v>
      </c>
    </row>
    <row r="74" hidden="1" spans="2:5">
      <c r="B74" s="616"/>
      <c r="C74" s="570" t="s">
        <v>324</v>
      </c>
      <c r="D74" s="571"/>
      <c r="E74" s="544">
        <f>10*E33</f>
        <v>67</v>
      </c>
    </row>
    <row r="75" hidden="1" spans="2:5">
      <c r="B75" s="616"/>
      <c r="C75" s="617" t="s">
        <v>325</v>
      </c>
      <c r="D75" s="618"/>
      <c r="E75" s="544">
        <f>1/2*E74*E33</f>
        <v>224.45</v>
      </c>
    </row>
    <row r="76" hidden="1" spans="2:5">
      <c r="B76" s="616"/>
      <c r="C76" s="570" t="s">
        <v>326</v>
      </c>
      <c r="D76" s="571"/>
      <c r="E76" s="566">
        <f>E33/3</f>
        <v>2.23333333333333</v>
      </c>
    </row>
    <row r="77" hidden="1" spans="2:5">
      <c r="B77" s="616"/>
      <c r="C77" s="570" t="s">
        <v>327</v>
      </c>
      <c r="D77" s="571"/>
      <c r="E77" s="619">
        <f>E75</f>
        <v>224.45</v>
      </c>
    </row>
    <row r="78" hidden="1" spans="2:5">
      <c r="B78" s="616"/>
      <c r="C78" s="570" t="s">
        <v>328</v>
      </c>
      <c r="D78" s="571"/>
      <c r="E78" s="620">
        <f>E75*E76</f>
        <v>501.271666666667</v>
      </c>
    </row>
    <row r="79" hidden="1"/>
    <row r="80" hidden="1"/>
    <row r="81" hidden="1" spans="2:3">
      <c r="B81" s="559">
        <v>2.3</v>
      </c>
      <c r="C81" s="540" t="s">
        <v>329</v>
      </c>
    </row>
    <row r="82" hidden="1"/>
    <row r="83" hidden="1" spans="2:5">
      <c r="B83" s="543" t="s">
        <v>329</v>
      </c>
      <c r="C83" s="617" t="s">
        <v>330</v>
      </c>
      <c r="D83" s="618"/>
      <c r="E83" s="551">
        <f>IF(E32&lt;2,20,(IF(E32&gt;10,10,(20-(E32-2)/(10-2)*(20-10)))))</f>
        <v>13.75</v>
      </c>
    </row>
    <row r="84" hidden="1" spans="2:5">
      <c r="B84" s="543"/>
      <c r="C84" s="617" t="s">
        <v>331</v>
      </c>
      <c r="D84" s="618"/>
      <c r="E84" s="566">
        <f>E83/E48</f>
        <v>0.763888888888889</v>
      </c>
    </row>
    <row r="85" hidden="1" spans="2:5">
      <c r="B85" s="543"/>
      <c r="C85" s="622" t="s">
        <v>332</v>
      </c>
      <c r="D85" s="623"/>
      <c r="E85" s="620">
        <f>1/2*1*E59*E58*E48*(E32+2*E84)</f>
        <v>39.6423972329211</v>
      </c>
    </row>
    <row r="86" hidden="1" spans="2:5">
      <c r="B86" s="543"/>
      <c r="C86" s="622" t="s">
        <v>333</v>
      </c>
      <c r="D86" s="623"/>
      <c r="E86" s="620">
        <f>E32/3*((E32+E84/3)/(E32+E84/2))</f>
        <v>2.29309083307202</v>
      </c>
    </row>
    <row r="87" hidden="1" spans="2:5">
      <c r="B87" s="543"/>
      <c r="C87" s="622" t="s">
        <v>334</v>
      </c>
      <c r="D87" s="623"/>
      <c r="E87" s="620">
        <f>E85*E86</f>
        <v>90.9036176958109</v>
      </c>
    </row>
    <row r="88" hidden="1" spans="3:5">
      <c r="C88" s="625"/>
      <c r="D88" s="625"/>
      <c r="E88" s="625"/>
    </row>
    <row r="89" hidden="1" spans="2:3">
      <c r="B89" s="559">
        <v>2.4</v>
      </c>
      <c r="C89" s="540" t="s">
        <v>335</v>
      </c>
    </row>
    <row r="90" hidden="1"/>
    <row r="91" hidden="1" spans="2:5">
      <c r="B91" s="547"/>
      <c r="C91" s="626" t="s">
        <v>336</v>
      </c>
      <c r="D91" s="627"/>
      <c r="E91" s="628"/>
    </row>
    <row r="92" hidden="1" spans="2:5">
      <c r="B92" s="547"/>
      <c r="C92" s="617" t="s">
        <v>337</v>
      </c>
      <c r="D92" s="618"/>
      <c r="E92" s="566">
        <f>E37*(E38*E69+E39*E78+E40*E87)</f>
        <v>1136.77484281756</v>
      </c>
    </row>
    <row r="93" hidden="1" spans="2:5">
      <c r="B93" s="547"/>
      <c r="C93" s="617" t="s">
        <v>338</v>
      </c>
      <c r="D93" s="618"/>
      <c r="E93" s="566">
        <f>E37*(E38*E68+E39*E77+E40*E85)</f>
        <v>492.451569846206</v>
      </c>
    </row>
    <row r="94" hidden="1" spans="2:5">
      <c r="B94" s="547"/>
      <c r="C94" s="547"/>
      <c r="D94" s="547"/>
      <c r="E94" s="629"/>
    </row>
    <row r="95" hidden="1" spans="2:5">
      <c r="B95" s="547"/>
      <c r="C95" s="626" t="s">
        <v>339</v>
      </c>
      <c r="D95" s="627"/>
      <c r="E95" s="628"/>
    </row>
    <row r="96" hidden="1" spans="2:5">
      <c r="B96" s="547"/>
      <c r="C96" s="617" t="s">
        <v>340</v>
      </c>
      <c r="D96" s="618"/>
      <c r="E96" s="566">
        <f>E69+E78+0.4*E87</f>
        <v>861.99452517677</v>
      </c>
    </row>
    <row r="97" hidden="1" spans="2:5">
      <c r="B97" s="547"/>
      <c r="C97" s="617" t="s">
        <v>341</v>
      </c>
      <c r="D97" s="618"/>
      <c r="E97" s="566">
        <f>E68+E77+0.4*E85</f>
        <v>375.344201011408</v>
      </c>
    </row>
    <row r="98" hidden="1" spans="2:5">
      <c r="B98" s="547"/>
      <c r="C98" s="547"/>
      <c r="D98" s="547"/>
      <c r="E98" s="629"/>
    </row>
    <row r="99" hidden="1" spans="2:5">
      <c r="B99" s="547"/>
      <c r="C99" s="626" t="s">
        <v>342</v>
      </c>
      <c r="D99" s="627"/>
      <c r="E99" s="628"/>
    </row>
    <row r="100" hidden="1" spans="2:5">
      <c r="B100" s="547"/>
      <c r="C100" s="617" t="s">
        <v>340</v>
      </c>
      <c r="D100" s="618"/>
      <c r="E100" s="566">
        <f>E69+E78+0.7*E87</f>
        <v>889.265610485514</v>
      </c>
    </row>
    <row r="101" hidden="1" spans="2:5">
      <c r="B101" s="547"/>
      <c r="C101" s="617" t="s">
        <v>341</v>
      </c>
      <c r="D101" s="618"/>
      <c r="E101" s="566">
        <f>E68+E77+0.7*E85</f>
        <v>387.236920181284</v>
      </c>
    </row>
    <row r="102" hidden="1"/>
    <row r="103" hidden="1"/>
    <row r="104" ht="14.25" hidden="1" spans="2:3">
      <c r="B104" s="559">
        <v>2.5</v>
      </c>
      <c r="C104" s="540" t="s">
        <v>343</v>
      </c>
    </row>
    <row r="105" spans="7:10">
      <c r="G105" s="630"/>
      <c r="H105" s="536" t="s">
        <v>344</v>
      </c>
      <c r="I105" s="536" t="s">
        <v>345</v>
      </c>
      <c r="J105" s="643" t="s">
        <v>346</v>
      </c>
    </row>
    <row r="106" spans="2:10">
      <c r="B106" s="616" t="s">
        <v>347</v>
      </c>
      <c r="C106" s="561" t="s">
        <v>348</v>
      </c>
      <c r="D106" s="631" t="s">
        <v>141</v>
      </c>
      <c r="E106" s="544">
        <f>VLOOKUP(D106,G106:I109,2,1)</f>
        <v>16.1</v>
      </c>
      <c r="F106" s="547" t="s">
        <v>349</v>
      </c>
      <c r="G106" s="632" t="s">
        <v>350</v>
      </c>
      <c r="H106" s="633">
        <v>16.1</v>
      </c>
      <c r="I106" s="633">
        <v>1.52</v>
      </c>
      <c r="J106" s="644">
        <v>3.15</v>
      </c>
    </row>
    <row r="107" spans="2:10">
      <c r="B107" s="616"/>
      <c r="C107" s="561" t="s">
        <v>351</v>
      </c>
      <c r="D107" s="631" t="s">
        <v>141</v>
      </c>
      <c r="E107" s="544">
        <f>VLOOKUP(D107,G106:I109,3,1)</f>
        <v>1.52</v>
      </c>
      <c r="F107" s="547" t="s">
        <v>349</v>
      </c>
      <c r="G107" s="632" t="s">
        <v>352</v>
      </c>
      <c r="H107" s="633">
        <v>18.1</v>
      </c>
      <c r="I107" s="633">
        <v>1.65</v>
      </c>
      <c r="J107" s="644">
        <v>3.25</v>
      </c>
    </row>
    <row r="108" spans="2:10">
      <c r="B108" s="616"/>
      <c r="C108" s="570" t="s">
        <v>353</v>
      </c>
      <c r="D108" s="571"/>
      <c r="E108" s="544">
        <v>330</v>
      </c>
      <c r="F108" s="547" t="s">
        <v>349</v>
      </c>
      <c r="G108" s="632" t="s">
        <v>354</v>
      </c>
      <c r="H108" s="633">
        <v>20.5</v>
      </c>
      <c r="I108" s="633">
        <v>1.74</v>
      </c>
      <c r="J108" s="644">
        <v>3.35</v>
      </c>
    </row>
    <row r="109" ht="14.25" spans="2:10">
      <c r="B109" s="616"/>
      <c r="C109" s="570" t="s">
        <v>355</v>
      </c>
      <c r="D109" s="571"/>
      <c r="E109" s="544">
        <v>330</v>
      </c>
      <c r="F109" s="547" t="s">
        <v>349</v>
      </c>
      <c r="G109" s="634" t="s">
        <v>356</v>
      </c>
      <c r="H109" s="635">
        <v>22.4</v>
      </c>
      <c r="I109" s="635">
        <v>1.83</v>
      </c>
      <c r="J109" s="645">
        <v>3.45</v>
      </c>
    </row>
    <row r="110" spans="2:6">
      <c r="B110" s="616"/>
      <c r="C110" s="570" t="s">
        <v>357</v>
      </c>
      <c r="D110" s="571"/>
      <c r="E110" s="686">
        <v>24</v>
      </c>
      <c r="F110" s="547"/>
    </row>
    <row r="111" spans="2:6">
      <c r="B111" s="616"/>
      <c r="C111" s="617" t="s">
        <v>358</v>
      </c>
      <c r="D111" s="618"/>
      <c r="E111" s="686">
        <v>25</v>
      </c>
      <c r="F111" s="547" t="s">
        <v>359</v>
      </c>
    </row>
    <row r="112" spans="2:6">
      <c r="B112" s="616"/>
      <c r="C112" s="570" t="s">
        <v>360</v>
      </c>
      <c r="D112" s="571"/>
      <c r="E112" s="566">
        <f>E110*PI()*E111^2/4</f>
        <v>11780.9724509617</v>
      </c>
      <c r="F112" s="547" t="s">
        <v>361</v>
      </c>
    </row>
    <row r="113" spans="2:6">
      <c r="B113" s="616"/>
      <c r="C113" s="570" t="s">
        <v>362</v>
      </c>
      <c r="D113" s="571"/>
      <c r="E113" s="686">
        <v>8</v>
      </c>
      <c r="F113" s="547"/>
    </row>
    <row r="114" spans="2:6">
      <c r="B114" s="616"/>
      <c r="C114" s="617" t="s">
        <v>363</v>
      </c>
      <c r="D114" s="618"/>
      <c r="E114" s="686">
        <v>12</v>
      </c>
      <c r="F114" s="547" t="s">
        <v>359</v>
      </c>
    </row>
    <row r="115" spans="2:11">
      <c r="B115" s="616"/>
      <c r="C115" s="570" t="s">
        <v>364</v>
      </c>
      <c r="D115" s="571"/>
      <c r="E115" s="566">
        <f>E113*PI()*E114^2/4</f>
        <v>904.77868423386</v>
      </c>
      <c r="F115" s="547" t="s">
        <v>361</v>
      </c>
      <c r="K115" s="534" t="s">
        <v>365</v>
      </c>
    </row>
    <row r="116" spans="2:6">
      <c r="B116" s="616"/>
      <c r="C116" s="617" t="s">
        <v>36</v>
      </c>
      <c r="D116" s="618"/>
      <c r="E116" s="544">
        <v>65</v>
      </c>
      <c r="F116" s="547" t="s">
        <v>359</v>
      </c>
    </row>
    <row r="117" spans="2:6">
      <c r="B117" s="616"/>
      <c r="C117" s="617" t="s">
        <v>366</v>
      </c>
      <c r="D117" s="618"/>
      <c r="E117" s="544">
        <f>E31*1000-E116</f>
        <v>435</v>
      </c>
      <c r="F117" s="547" t="s">
        <v>359</v>
      </c>
    </row>
    <row r="118" spans="2:6">
      <c r="B118" s="616"/>
      <c r="C118" s="637" t="s">
        <v>367</v>
      </c>
      <c r="D118" s="638"/>
      <c r="E118" s="566">
        <f>45*E107/E108</f>
        <v>0.207272727272727</v>
      </c>
      <c r="F118" s="547" t="s">
        <v>368</v>
      </c>
    </row>
    <row r="119" spans="2:6">
      <c r="B119" s="616"/>
      <c r="C119" s="570" t="s">
        <v>369</v>
      </c>
      <c r="D119" s="571"/>
      <c r="E119" s="544">
        <v>0.56</v>
      </c>
      <c r="F119" s="547"/>
    </row>
    <row r="121" spans="2:6">
      <c r="B121" s="639" t="s">
        <v>370</v>
      </c>
      <c r="C121" s="617" t="s">
        <v>371</v>
      </c>
      <c r="D121" s="618"/>
      <c r="E121" s="566">
        <f>(E108*E112-E109*E115)/(E106*1000)</f>
        <v>222.928195218646</v>
      </c>
      <c r="F121" s="640" t="s">
        <v>359</v>
      </c>
    </row>
    <row r="122" spans="2:6">
      <c r="B122" s="639"/>
      <c r="C122" s="617" t="s">
        <v>372</v>
      </c>
      <c r="D122" s="618"/>
      <c r="E122" s="566">
        <f>E121/E117</f>
        <v>0.512478609698036</v>
      </c>
      <c r="F122" s="640"/>
    </row>
    <row r="123" spans="2:6">
      <c r="B123" s="616"/>
      <c r="C123" s="617" t="s">
        <v>373</v>
      </c>
      <c r="D123" s="618"/>
      <c r="E123" s="687" t="str">
        <f>IF(E121&gt;E119*E117,"NO","YES")</f>
        <v>YES</v>
      </c>
      <c r="F123" s="547"/>
    </row>
    <row r="124" spans="2:6">
      <c r="B124" s="616"/>
      <c r="C124" s="617" t="s">
        <v>374</v>
      </c>
      <c r="D124" s="618"/>
      <c r="E124" s="620">
        <f>(E106*1000*E121*(E117-E121/2)+E109*E115*(E117-E116))/1000000</f>
        <v>1271.69040176003</v>
      </c>
      <c r="F124" s="547" t="s">
        <v>375</v>
      </c>
    </row>
    <row r="125" spans="2:6">
      <c r="B125" s="616"/>
      <c r="C125" s="617" t="s">
        <v>376</v>
      </c>
      <c r="D125" s="618"/>
      <c r="E125" s="688" t="str">
        <f>IF(E124&gt;E92,"YES","NO")</f>
        <v>YES</v>
      </c>
      <c r="F125" s="547"/>
    </row>
    <row r="126" spans="2:6">
      <c r="B126" s="616"/>
      <c r="C126" s="617" t="s">
        <v>377</v>
      </c>
      <c r="D126" s="618"/>
      <c r="E126" s="566">
        <f>E112/1000/E117*100</f>
        <v>2.70826952895672</v>
      </c>
      <c r="F126" s="547" t="s">
        <v>368</v>
      </c>
    </row>
    <row r="127" spans="2:6">
      <c r="B127" s="616"/>
      <c r="C127" s="617" t="s">
        <v>378</v>
      </c>
      <c r="D127" s="618"/>
      <c r="E127" s="688" t="str">
        <f>IF(E126&gt;E118,"YES","NO")</f>
        <v>YES</v>
      </c>
      <c r="F127" s="547"/>
    </row>
    <row r="129" spans="2:5">
      <c r="B129" s="540" t="s">
        <v>379</v>
      </c>
      <c r="C129" s="540" t="s">
        <v>380</v>
      </c>
      <c r="D129" s="547"/>
      <c r="E129" s="547"/>
    </row>
    <row r="130" spans="2:5">
      <c r="B130" s="540"/>
      <c r="C130" s="540"/>
      <c r="D130" s="547"/>
      <c r="E130" s="547"/>
    </row>
    <row r="131" spans="2:6">
      <c r="B131" s="646" t="s">
        <v>380</v>
      </c>
      <c r="C131" s="617" t="s">
        <v>381</v>
      </c>
      <c r="D131" s="618"/>
      <c r="E131" s="544">
        <v>1</v>
      </c>
      <c r="F131" s="547" t="s">
        <v>382</v>
      </c>
    </row>
    <row r="132" spans="2:6">
      <c r="B132" s="647"/>
      <c r="C132" s="648" t="s">
        <v>383</v>
      </c>
      <c r="D132" s="648"/>
      <c r="E132" s="621">
        <f>1+0.5*E96/E100</f>
        <v>1.48466651302649</v>
      </c>
      <c r="F132" s="547"/>
    </row>
    <row r="133" spans="2:6">
      <c r="B133" s="647"/>
      <c r="C133" s="648" t="s">
        <v>384</v>
      </c>
      <c r="D133" s="648"/>
      <c r="E133" s="544">
        <v>1</v>
      </c>
      <c r="F133" s="547"/>
    </row>
    <row r="134" spans="2:6">
      <c r="B134" s="647"/>
      <c r="C134" s="617" t="s">
        <v>385</v>
      </c>
      <c r="D134" s="618"/>
      <c r="E134" s="566">
        <f>10^6*E100/(0.87*E112*E117)</f>
        <v>199.453585421802</v>
      </c>
      <c r="F134" s="547" t="s">
        <v>349</v>
      </c>
    </row>
    <row r="135" spans="2:6">
      <c r="B135" s="647"/>
      <c r="C135" s="617" t="s">
        <v>386</v>
      </c>
      <c r="D135" s="618"/>
      <c r="E135" s="689">
        <f>E111</f>
        <v>25</v>
      </c>
      <c r="F135" s="547" t="s">
        <v>359</v>
      </c>
    </row>
    <row r="136" spans="2:6">
      <c r="B136" s="647"/>
      <c r="C136" s="617" t="s">
        <v>387</v>
      </c>
      <c r="D136" s="618"/>
      <c r="E136" s="566">
        <f>IF(E112/(E117*E31*1000)&gt;0.02,0.02,IF(E112/(E117*E31*1000)&lt;0.006,0.006,E112/(E117*E31*1000)))</f>
        <v>0.02</v>
      </c>
      <c r="F136" s="547"/>
    </row>
    <row r="137" spans="2:6">
      <c r="B137" s="647"/>
      <c r="C137" s="617" t="s">
        <v>388</v>
      </c>
      <c r="D137" s="618"/>
      <c r="E137" s="544">
        <f>2*10^5</f>
        <v>200000</v>
      </c>
      <c r="F137" s="547" t="s">
        <v>349</v>
      </c>
    </row>
    <row r="138" spans="2:6">
      <c r="B138" s="647"/>
      <c r="C138" s="617" t="s">
        <v>389</v>
      </c>
      <c r="D138" s="618"/>
      <c r="E138" s="566">
        <f>E131*E132*E133*E134/E137*((30+E135)/(0.28+10*E136))</f>
        <v>0.169653263071197</v>
      </c>
      <c r="F138" s="547"/>
    </row>
    <row r="139" spans="2:5">
      <c r="B139" s="647"/>
      <c r="C139" s="649" t="s">
        <v>390</v>
      </c>
      <c r="D139" s="650"/>
      <c r="E139" s="551">
        <v>0.15</v>
      </c>
    </row>
    <row r="140" spans="2:5">
      <c r="B140" s="651"/>
      <c r="C140" s="617" t="s">
        <v>391</v>
      </c>
      <c r="D140" s="618"/>
      <c r="E140" s="688" t="str">
        <f>IF(E138&lt;E139,"YES","NO")</f>
        <v>NO</v>
      </c>
    </row>
  </sheetData>
  <mergeCells count="78">
    <mergeCell ref="G37:I37"/>
    <mergeCell ref="C52:D52"/>
    <mergeCell ref="C53:D53"/>
    <mergeCell ref="C54:D54"/>
    <mergeCell ref="C55:D55"/>
    <mergeCell ref="C56:D56"/>
    <mergeCell ref="C57:D57"/>
    <mergeCell ref="C58:D58"/>
    <mergeCell ref="B59:D59"/>
    <mergeCell ref="C61:D61"/>
    <mergeCell ref="C62:D62"/>
    <mergeCell ref="C63:D63"/>
    <mergeCell ref="C64:D64"/>
    <mergeCell ref="C65:D65"/>
    <mergeCell ref="C66:D66"/>
    <mergeCell ref="C67:D67"/>
    <mergeCell ref="C68:D68"/>
    <mergeCell ref="C69:D69"/>
    <mergeCell ref="C73:D73"/>
    <mergeCell ref="C74:D74"/>
    <mergeCell ref="C75:D75"/>
    <mergeCell ref="C76:D76"/>
    <mergeCell ref="C77:D77"/>
    <mergeCell ref="C78:D78"/>
    <mergeCell ref="C83:D83"/>
    <mergeCell ref="C84:D84"/>
    <mergeCell ref="C85:D85"/>
    <mergeCell ref="C86:D86"/>
    <mergeCell ref="C87:D87"/>
    <mergeCell ref="C91:E91"/>
    <mergeCell ref="C92:D92"/>
    <mergeCell ref="C93:D93"/>
    <mergeCell ref="C95:E95"/>
    <mergeCell ref="C96:D96"/>
    <mergeCell ref="C97:D97"/>
    <mergeCell ref="C99:E99"/>
    <mergeCell ref="C100:D100"/>
    <mergeCell ref="C101:D101"/>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1:D121"/>
    <mergeCell ref="C122:D122"/>
    <mergeCell ref="C123:D123"/>
    <mergeCell ref="C124:D124"/>
    <mergeCell ref="C125:D125"/>
    <mergeCell ref="C126:D126"/>
    <mergeCell ref="C127:D127"/>
    <mergeCell ref="C131:D131"/>
    <mergeCell ref="C134:D134"/>
    <mergeCell ref="C135:D135"/>
    <mergeCell ref="C136:D136"/>
    <mergeCell ref="C137:D137"/>
    <mergeCell ref="C138:D138"/>
    <mergeCell ref="C139:D139"/>
    <mergeCell ref="C140:D140"/>
    <mergeCell ref="B30:B33"/>
    <mergeCell ref="B37:B40"/>
    <mergeCell ref="B44:B50"/>
    <mergeCell ref="B52:B58"/>
    <mergeCell ref="B61:B69"/>
    <mergeCell ref="B73:B78"/>
    <mergeCell ref="B83:B87"/>
    <mergeCell ref="B106:B119"/>
    <mergeCell ref="B121:B127"/>
    <mergeCell ref="B131:B140"/>
    <mergeCell ref="T31:T32"/>
    <mergeCell ref="T33:T34"/>
    <mergeCell ref="B11:F12"/>
  </mergeCells>
  <dataValidations count="6">
    <dataValidation allowBlank="1" showInputMessage="1" showErrorMessage="1" prompt="底板顶高程E2-水位高程" sqref="E33"/>
    <dataValidation allowBlank="1" showInputMessage="1" showErrorMessage="1" prompt="边墙厚度B" sqref="E30"/>
    <dataValidation allowBlank="1" showInputMessage="1" showErrorMessage="1" prompt="结构净高H" sqref="E32"/>
    <dataValidation allowBlank="1" showInputMessage="1" showErrorMessage="1" prompt="详见右表" sqref="E37 IQ37 SM37 ACI37 AME37 AWA37 BFW37 BPS37 BZO37 CJK37 CTG37 DDC37 DMY37 DWU37 EGQ37 EQM37 FAI37 FKE37 FUA37 GDW37 GNS37 GXO37 HHK37 HRG37 IBC37 IKY37 IUU37 JEQ37 JOM37 JYI37 KIE37 KSA37 LBW37 LLS37 LVO37 MFK37 MPG37 MZC37 NIY37 NSU37 OCQ37 OMM37 OWI37 PGE37 PQA37 PZW37 QJS37 QTO37 RDK37 RNG37 RXC37 SGY37 SQU37 TAQ37 TKM37 TUI37 UEE37 UOA37 UXW37 VHS37 VRO37 WBK37 WLG37 WVC37 E65573 JA65573 SW65573 ACS65573 AMO65573 AWK65573 BGG65573 BQC65573 BZY65573 CJU65573 CTQ65573 DDM65573 DNI65573 DXE65573 EHA65573 EQW65573 FAS65573 FKO65573 FUK65573 GEG65573 GOC65573 GXY65573 HHU65573 HRQ65573 IBM65573 ILI65573 IVE65573 JFA65573 JOW65573 JYS65573 KIO65573 KSK65573 LCG65573 LMC65573 LVY65573 MFU65573 MPQ65573 MZM65573 NJI65573 NTE65573 ODA65573 OMW65573 OWS65573 PGO65573 PQK65573 QAG65573 QKC65573 QTY65573 RDU65573 RNQ65573 RXM65573 SHI65573 SRE65573 TBA65573 TKW65573 TUS65573 UEO65573 UOK65573 UYG65573 VIC65573 VRY65573 WBU65573 WLQ65573 WVM65573 E131109 JA131109 SW131109 ACS131109 AMO131109 AWK131109 BGG131109 BQC131109 BZY131109 CJU131109 CTQ131109 DDM131109 DNI131109 DXE131109 EHA131109 EQW131109 FAS131109 FKO131109 FUK131109 GEG131109 GOC131109 GXY131109 HHU131109 HRQ131109 IBM131109 ILI131109 IVE131109 JFA131109 JOW131109 JYS131109 KIO131109 KSK131109 LCG131109 LMC131109 LVY131109 MFU131109 MPQ131109 MZM131109 NJI131109 NTE131109 ODA131109 OMW131109 OWS131109 PGO131109 PQK131109 QAG131109 QKC131109 QTY131109 RDU131109 RNQ131109 RXM131109 SHI131109 SRE131109 TBA131109 TKW131109 TUS131109 UEO131109 UOK131109 UYG131109 VIC131109 VRY131109 WBU131109 WLQ131109 WVM131109 E196645 JA196645 SW196645 ACS196645 AMO196645 AWK196645 BGG196645 BQC196645 BZY196645 CJU196645 CTQ196645 DDM196645 DNI196645 DXE196645 EHA196645 EQW196645 FAS196645 FKO196645 FUK196645 GEG196645 GOC196645 GXY196645 HHU196645 HRQ196645 IBM196645 ILI196645 IVE196645 JFA196645 JOW196645 JYS196645 KIO196645 KSK196645 LCG196645 LMC196645 LVY196645 MFU196645 MPQ196645 MZM196645 NJI196645 NTE196645 ODA196645 OMW196645 OWS196645 PGO196645 PQK196645 QAG196645 QKC196645 QTY196645 RDU196645 RNQ196645 RXM196645 SHI196645 SRE196645 TBA196645 TKW196645 TUS196645 UEO196645 UOK196645 UYG196645 VIC196645 VRY196645 WBU196645 WLQ196645 WVM196645 E262181 JA262181 SW262181 ACS262181 AMO262181 AWK262181 BGG262181 BQC262181 BZY262181 CJU262181 CTQ262181 DDM262181 DNI262181 DXE262181 EHA262181 EQW262181 FAS262181 FKO262181 FUK262181 GEG262181 GOC262181 GXY262181 HHU262181 HRQ262181 IBM262181 ILI262181 IVE262181 JFA262181 JOW262181 JYS262181 KIO262181 KSK262181 LCG262181 LMC262181 LVY262181 MFU262181 MPQ262181 MZM262181 NJI262181 NTE262181 ODA262181 OMW262181 OWS262181 PGO262181 PQK262181 QAG262181 QKC262181 QTY262181 RDU262181 RNQ262181 RXM262181 SHI262181 SRE262181 TBA262181 TKW262181 TUS262181 UEO262181 UOK262181 UYG262181 VIC262181 VRY262181 WBU262181 WLQ262181 WVM262181 E327717 JA327717 SW327717 ACS327717 AMO327717 AWK327717 BGG327717 BQC327717 BZY327717 CJU327717 CTQ327717 DDM327717 DNI327717 DXE327717 EHA327717 EQW327717 FAS327717 FKO327717 FUK327717 GEG327717 GOC327717 GXY327717 HHU327717 HRQ327717 IBM327717 ILI327717 IVE327717 JFA327717 JOW327717 JYS327717 KIO327717 KSK327717 LCG327717 LMC327717 LVY327717 MFU327717 MPQ327717 MZM327717 NJI327717 NTE327717 ODA327717 OMW327717 OWS327717 PGO327717 PQK327717 QAG327717 QKC327717 QTY327717 RDU327717 RNQ327717 RXM327717 SHI327717 SRE327717 TBA327717 TKW327717 TUS327717 UEO327717 UOK327717 UYG327717 VIC327717 VRY327717 WBU327717 WLQ327717 WVM327717 E393253 JA393253 SW393253 ACS393253 AMO393253 AWK393253 BGG393253 BQC393253 BZY393253 CJU393253 CTQ393253 DDM393253 DNI393253 DXE393253 EHA393253 EQW393253 FAS393253 FKO393253 FUK393253 GEG393253 GOC393253 GXY393253 HHU393253 HRQ393253 IBM393253 ILI393253 IVE393253 JFA393253 JOW393253 JYS393253 KIO393253 KSK393253 LCG393253 LMC393253 LVY393253 MFU393253 MPQ393253 MZM393253 NJI393253 NTE393253 ODA393253 OMW393253 OWS393253 PGO393253 PQK393253 QAG393253 QKC393253 QTY393253 RDU393253 RNQ393253 RXM393253 SHI393253 SRE393253 TBA393253 TKW393253 TUS393253 UEO393253 UOK393253 UYG393253 VIC393253 VRY393253 WBU393253 WLQ393253 WVM393253 E458789 JA458789 SW458789 ACS458789 AMO458789 AWK458789 BGG458789 BQC458789 BZY458789 CJU458789 CTQ458789 DDM458789 DNI458789 DXE458789 EHA458789 EQW458789 FAS458789 FKO458789 FUK458789 GEG458789 GOC458789 GXY458789 HHU458789 HRQ458789 IBM458789 ILI458789 IVE458789 JFA458789 JOW458789 JYS458789 KIO458789 KSK458789 LCG458789 LMC458789 LVY458789 MFU458789 MPQ458789 MZM458789 NJI458789 NTE458789 ODA458789 OMW458789 OWS458789 PGO458789 PQK458789 QAG458789 QKC458789 QTY458789 RDU458789 RNQ458789 RXM458789 SHI458789 SRE458789 TBA458789 TKW458789 TUS458789 UEO458789 UOK458789 UYG458789 VIC458789 VRY458789 WBU458789 WLQ458789 WVM458789 E524325 JA524325 SW524325 ACS524325 AMO524325 AWK524325 BGG524325 BQC524325 BZY524325 CJU524325 CTQ524325 DDM524325 DNI524325 DXE524325 EHA524325 EQW524325 FAS524325 FKO524325 FUK524325 GEG524325 GOC524325 GXY524325 HHU524325 HRQ524325 IBM524325 ILI524325 IVE524325 JFA524325 JOW524325 JYS524325 KIO524325 KSK524325 LCG524325 LMC524325 LVY524325 MFU524325 MPQ524325 MZM524325 NJI524325 NTE524325 ODA524325 OMW524325 OWS524325 PGO524325 PQK524325 QAG524325 QKC524325 QTY524325 RDU524325 RNQ524325 RXM524325 SHI524325 SRE524325 TBA524325 TKW524325 TUS524325 UEO524325 UOK524325 UYG524325 VIC524325 VRY524325 WBU524325 WLQ524325 WVM524325 E589861 JA589861 SW589861 ACS589861 AMO589861 AWK589861 BGG589861 BQC589861 BZY589861 CJU589861 CTQ589861 DDM589861 DNI589861 DXE589861 EHA589861 EQW589861 FAS589861 FKO589861 FUK589861 GEG589861 GOC589861 GXY589861 HHU589861 HRQ589861 IBM589861 ILI589861 IVE589861 JFA589861 JOW589861 JYS589861 KIO589861 KSK589861 LCG589861 LMC589861 LVY589861 MFU589861 MPQ589861 MZM589861 NJI589861 NTE589861 ODA589861 OMW589861 OWS589861 PGO589861 PQK589861 QAG589861 QKC589861 QTY589861 RDU589861 RNQ589861 RXM589861 SHI589861 SRE589861 TBA589861 TKW589861 TUS589861 UEO589861 UOK589861 UYG589861 VIC589861 VRY589861 WBU589861 WLQ589861 WVM589861 E655397 JA655397 SW655397 ACS655397 AMO655397 AWK655397 BGG655397 BQC655397 BZY655397 CJU655397 CTQ655397 DDM655397 DNI655397 DXE655397 EHA655397 EQW655397 FAS655397 FKO655397 FUK655397 GEG655397 GOC655397 GXY655397 HHU655397 HRQ655397 IBM655397 ILI655397 IVE655397 JFA655397 JOW655397 JYS655397 KIO655397 KSK655397 LCG655397 LMC655397 LVY655397 MFU655397 MPQ655397 MZM655397 NJI655397 NTE655397 ODA655397 OMW655397 OWS655397 PGO655397 PQK655397 QAG655397 QKC655397 QTY655397 RDU655397 RNQ655397 RXM655397 SHI655397 SRE655397 TBA655397 TKW655397 TUS655397 UEO655397 UOK655397 UYG655397 VIC655397 VRY655397 WBU655397 WLQ655397 WVM655397 E720933 JA720933 SW720933 ACS720933 AMO720933 AWK720933 BGG720933 BQC720933 BZY720933 CJU720933 CTQ720933 DDM720933 DNI720933 DXE720933 EHA720933 EQW720933 FAS720933 FKO720933 FUK720933 GEG720933 GOC720933 GXY720933 HHU720933 HRQ720933 IBM720933 ILI720933 IVE720933 JFA720933 JOW720933 JYS720933 KIO720933 KSK720933 LCG720933 LMC720933 LVY720933 MFU720933 MPQ720933 MZM720933 NJI720933 NTE720933 ODA720933 OMW720933 OWS720933 PGO720933 PQK720933 QAG720933 QKC720933 QTY720933 RDU720933 RNQ720933 RXM720933 SHI720933 SRE720933 TBA720933 TKW720933 TUS720933 UEO720933 UOK720933 UYG720933 VIC720933 VRY720933 WBU720933 WLQ720933 WVM720933 E786469 JA786469 SW786469 ACS786469 AMO786469 AWK786469 BGG786469 BQC786469 BZY786469 CJU786469 CTQ786469 DDM786469 DNI786469 DXE786469 EHA786469 EQW786469 FAS786469 FKO786469 FUK786469 GEG786469 GOC786469 GXY786469 HHU786469 HRQ786469 IBM786469 ILI786469 IVE786469 JFA786469 JOW786469 JYS786469 KIO786469 KSK786469 LCG786469 LMC786469 LVY786469 MFU786469 MPQ786469 MZM786469 NJI786469 NTE786469 ODA786469 OMW786469 OWS786469 PGO786469 PQK786469 QAG786469 QKC786469 QTY786469 RDU786469 RNQ786469 RXM786469 SHI786469 SRE786469 TBA786469 TKW786469 TUS786469 UEO786469 UOK786469 UYG786469 VIC786469 VRY786469 WBU786469 WLQ786469 WVM786469 E852005 JA852005 SW852005 ACS852005 AMO852005 AWK852005 BGG852005 BQC852005 BZY852005 CJU852005 CTQ852005 DDM852005 DNI852005 DXE852005 EHA852005 EQW852005 FAS852005 FKO852005 FUK852005 GEG852005 GOC852005 GXY852005 HHU852005 HRQ852005 IBM852005 ILI852005 IVE852005 JFA852005 JOW852005 JYS852005 KIO852005 KSK852005 LCG852005 LMC852005 LVY852005 MFU852005 MPQ852005 MZM852005 NJI852005 NTE852005 ODA852005 OMW852005 OWS852005 PGO852005 PQK852005 QAG852005 QKC852005 QTY852005 RDU852005 RNQ852005 RXM852005 SHI852005 SRE852005 TBA852005 TKW852005 TUS852005 UEO852005 UOK852005 UYG852005 VIC852005 VRY852005 WBU852005 WLQ852005 WVM852005 E917541 JA917541 SW917541 ACS917541 AMO917541 AWK917541 BGG917541 BQC917541 BZY917541 CJU917541 CTQ917541 DDM917541 DNI917541 DXE917541 EHA917541 EQW917541 FAS917541 FKO917541 FUK917541 GEG917541 GOC917541 GXY917541 HHU917541 HRQ917541 IBM917541 ILI917541 IVE917541 JFA917541 JOW917541 JYS917541 KIO917541 KSK917541 LCG917541 LMC917541 LVY917541 MFU917541 MPQ917541 MZM917541 NJI917541 NTE917541 ODA917541 OMW917541 OWS917541 PGO917541 PQK917541 QAG917541 QKC917541 QTY917541 RDU917541 RNQ917541 RXM917541 SHI917541 SRE917541 TBA917541 TKW917541 TUS917541 UEO917541 UOK917541 UYG917541 VIC917541 VRY917541 WBU917541 WLQ917541 WVM917541 E983077 JA983077 SW983077 ACS983077 AMO983077 AWK983077 BGG983077 BQC983077 BZY983077 CJU983077 CTQ983077 DDM983077 DNI983077 DXE983077 EHA983077 EQW983077 FAS983077 FKO983077 FUK983077 GEG983077 GOC983077 GXY983077 HHU983077 HRQ983077 IBM983077 ILI983077 IVE983077 JFA983077 JOW983077 JYS983077 KIO983077 KSK983077 LCG983077 LMC983077 LVY983077 MFU983077 MPQ983077 MZM983077 NJI983077 NTE983077 ODA983077 OMW983077 OWS983077 PGO983077 PQK983077 QAG983077 QKC983077 QTY983077 RDU983077 RNQ983077 RXM983077 SHI983077 SRE983077 TBA983077 TKW983077 TUS983077 UEO983077 UOK983077 UYG983077 VIC983077 VRY983077 WBU983077 WLQ983077 WVM983077"/>
    <dataValidation type="list" allowBlank="1" showInputMessage="1" showErrorMessage="1" sqref="F37 IR37 SN37 ACJ37 AMF37 AWB37 BFX37 BPT37 BZP37 CJL37 CTH37 DDD37 DMZ37 DWV37 EGR37 EQN37 FAJ37 FKF37 FUB37 GDX37 GNT37 GXP37 HHL37 HRH37 IBD37 IKZ37 IUV37 JER37 JON37 JYJ37 KIF37 KSB37 LBX37 LLT37 LVP37 MFL37 MPH37 MZD37 NIZ37 NSV37 OCR37 OMN37 OWJ37 PGF37 PQB37 PZX37 QJT37 QTP37 RDL37 RNH37 RXD37 SGZ37 SQV37 TAR37 TKN37 TUJ37 UEF37 UOB37 UXX37 VHT37 VRP37 WBL37 WLH37 WVD37 F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F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F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F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F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F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F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F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F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F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F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F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F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F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F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WVN983077">
      <formula1>$H$38:$I$38</formula1>
    </dataValidation>
    <dataValidation type="list" allowBlank="1" showInputMessage="1" showErrorMessage="1" sqref="D106:D107 D65642:D65643 D131178:D131179 D196714:D196715 D262250:D262251 D327786:D327787 D393322:D393323 D458858:D458859 D524394:D524395 D589930:D589931 D655466:D655467 D721002:D721003 D786538:D786539 D852074:D852075 D917610:D917611 D983146:D983147 IZ106:IZ107 IZ65642:IZ65643 IZ131178:IZ131179 IZ196714:IZ196715 IZ262250:IZ262251 IZ327786:IZ327787 IZ393322:IZ393323 IZ458858:IZ458859 IZ524394:IZ524395 IZ589930:IZ589931 IZ655466:IZ655467 IZ721002:IZ721003 IZ786538:IZ786539 IZ852074:IZ852075 IZ917610:IZ917611 IZ983146:IZ983147 SV106:SV107 SV65642:SV65643 SV131178:SV131179 SV196714:SV196715 SV262250:SV262251 SV327786:SV327787 SV393322:SV393323 SV458858:SV458859 SV524394:SV524395 SV589930:SV589931 SV655466:SV655467 SV721002:SV721003 SV786538:SV786539 SV852074:SV852075 SV917610:SV917611 SV983146:SV983147 ACR106:ACR107 ACR65642:ACR65643 ACR131178:ACR131179 ACR196714:ACR196715 ACR262250:ACR262251 ACR327786:ACR327787 ACR393322:ACR393323 ACR458858:ACR458859 ACR524394:ACR524395 ACR589930:ACR589931 ACR655466:ACR655467 ACR721002:ACR721003 ACR786538:ACR786539 ACR852074:ACR852075 ACR917610:ACR917611 ACR983146:ACR983147 AMN106:AMN107 AMN65642:AMN65643 AMN131178:AMN131179 AMN196714:AMN196715 AMN262250:AMN262251 AMN327786:AMN327787 AMN393322:AMN393323 AMN458858:AMN458859 AMN524394:AMN524395 AMN589930:AMN589931 AMN655466:AMN655467 AMN721002:AMN721003 AMN786538:AMN786539 AMN852074:AMN852075 AMN917610:AMN917611 AMN983146:AMN983147 AWJ106:AWJ107 AWJ65642:AWJ65643 AWJ131178:AWJ131179 AWJ196714:AWJ196715 AWJ262250:AWJ262251 AWJ327786:AWJ327787 AWJ393322:AWJ393323 AWJ458858:AWJ458859 AWJ524394:AWJ524395 AWJ589930:AWJ589931 AWJ655466:AWJ655467 AWJ721002:AWJ721003 AWJ786538:AWJ786539 AWJ852074:AWJ852075 AWJ917610:AWJ917611 AWJ983146:AWJ983147 BGF106:BGF107 BGF65642:BGF65643 BGF131178:BGF131179 BGF196714:BGF196715 BGF262250:BGF262251 BGF327786:BGF327787 BGF393322:BGF393323 BGF458858:BGF458859 BGF524394:BGF524395 BGF589930:BGF589931 BGF655466:BGF655467 BGF721002:BGF721003 BGF786538:BGF786539 BGF852074:BGF852075 BGF917610:BGF917611 BGF983146:BGF983147 BQB106:BQB107 BQB65642:BQB65643 BQB131178:BQB131179 BQB196714:BQB196715 BQB262250:BQB262251 BQB327786:BQB327787 BQB393322:BQB393323 BQB458858:BQB458859 BQB524394:BQB524395 BQB589930:BQB589931 BQB655466:BQB655467 BQB721002:BQB721003 BQB786538:BQB786539 BQB852074:BQB852075 BQB917610:BQB917611 BQB983146:BQB983147 BZX106:BZX107 BZX65642:BZX65643 BZX131178:BZX131179 BZX196714:BZX196715 BZX262250:BZX262251 BZX327786:BZX327787 BZX393322:BZX393323 BZX458858:BZX458859 BZX524394:BZX524395 BZX589930:BZX589931 BZX655466:BZX655467 BZX721002:BZX721003 BZX786538:BZX786539 BZX852074:BZX852075 BZX917610:BZX917611 BZX983146:BZX983147 CJT106:CJT107 CJT65642:CJT65643 CJT131178:CJT131179 CJT196714:CJT196715 CJT262250:CJT262251 CJT327786:CJT327787 CJT393322:CJT393323 CJT458858:CJT458859 CJT524394:CJT524395 CJT589930:CJT589931 CJT655466:CJT655467 CJT721002:CJT721003 CJT786538:CJT786539 CJT852074:CJT852075 CJT917610:CJT917611 CJT983146:CJT983147 CTP106:CTP107 CTP65642:CTP65643 CTP131178:CTP131179 CTP196714:CTP196715 CTP262250:CTP262251 CTP327786:CTP327787 CTP393322:CTP393323 CTP458858:CTP458859 CTP524394:CTP524395 CTP589930:CTP589931 CTP655466:CTP655467 CTP721002:CTP721003 CTP786538:CTP786539 CTP852074:CTP852075 CTP917610:CTP917611 CTP983146:CTP983147 DDL106:DDL107 DDL65642:DDL65643 DDL131178:DDL131179 DDL196714:DDL196715 DDL262250:DDL262251 DDL327786:DDL327787 DDL393322:DDL393323 DDL458858:DDL458859 DDL524394:DDL524395 DDL589930:DDL589931 DDL655466:DDL655467 DDL721002:DDL721003 DDL786538:DDL786539 DDL852074:DDL852075 DDL917610:DDL917611 DDL983146:DDL983147 DNH106:DNH107 DNH65642:DNH65643 DNH131178:DNH131179 DNH196714:DNH196715 DNH262250:DNH262251 DNH327786:DNH327787 DNH393322:DNH393323 DNH458858:DNH458859 DNH524394:DNH524395 DNH589930:DNH589931 DNH655466:DNH655467 DNH721002:DNH721003 DNH786538:DNH786539 DNH852074:DNH852075 DNH917610:DNH917611 DNH983146:DNH983147 DXD106:DXD107 DXD65642:DXD65643 DXD131178:DXD131179 DXD196714:DXD196715 DXD262250:DXD262251 DXD327786:DXD327787 DXD393322:DXD393323 DXD458858:DXD458859 DXD524394:DXD524395 DXD589930:DXD589931 DXD655466:DXD655467 DXD721002:DXD721003 DXD786538:DXD786539 DXD852074:DXD852075 DXD917610:DXD917611 DXD983146:DXD983147 EGZ106:EGZ107 EGZ65642:EGZ65643 EGZ131178:EGZ131179 EGZ196714:EGZ196715 EGZ262250:EGZ262251 EGZ327786:EGZ327787 EGZ393322:EGZ393323 EGZ458858:EGZ458859 EGZ524394:EGZ524395 EGZ589930:EGZ589931 EGZ655466:EGZ655467 EGZ721002:EGZ721003 EGZ786538:EGZ786539 EGZ852074:EGZ852075 EGZ917610:EGZ917611 EGZ983146:EGZ983147 EQV106:EQV107 EQV65642:EQV65643 EQV131178:EQV131179 EQV196714:EQV196715 EQV262250:EQV262251 EQV327786:EQV327787 EQV393322:EQV393323 EQV458858:EQV458859 EQV524394:EQV524395 EQV589930:EQV589931 EQV655466:EQV655467 EQV721002:EQV721003 EQV786538:EQV786539 EQV852074:EQV852075 EQV917610:EQV917611 EQV983146:EQV983147 FAR106:FAR107 FAR65642:FAR65643 FAR131178:FAR131179 FAR196714:FAR196715 FAR262250:FAR262251 FAR327786:FAR327787 FAR393322:FAR393323 FAR458858:FAR458859 FAR524394:FAR524395 FAR589930:FAR589931 FAR655466:FAR655467 FAR721002:FAR721003 FAR786538:FAR786539 FAR852074:FAR852075 FAR917610:FAR917611 FAR983146:FAR983147 FKN106:FKN107 FKN65642:FKN65643 FKN131178:FKN131179 FKN196714:FKN196715 FKN262250:FKN262251 FKN327786:FKN327787 FKN393322:FKN393323 FKN458858:FKN458859 FKN524394:FKN524395 FKN589930:FKN589931 FKN655466:FKN655467 FKN721002:FKN721003 FKN786538:FKN786539 FKN852074:FKN852075 FKN917610:FKN917611 FKN983146:FKN983147 FUJ106:FUJ107 FUJ65642:FUJ65643 FUJ131178:FUJ131179 FUJ196714:FUJ196715 FUJ262250:FUJ262251 FUJ327786:FUJ327787 FUJ393322:FUJ393323 FUJ458858:FUJ458859 FUJ524394:FUJ524395 FUJ589930:FUJ589931 FUJ655466:FUJ655467 FUJ721002:FUJ721003 FUJ786538:FUJ786539 FUJ852074:FUJ852075 FUJ917610:FUJ917611 FUJ983146:FUJ983147 GEF106:GEF107 GEF65642:GEF65643 GEF131178:GEF131179 GEF196714:GEF196715 GEF262250:GEF262251 GEF327786:GEF327787 GEF393322:GEF393323 GEF458858:GEF458859 GEF524394:GEF524395 GEF589930:GEF589931 GEF655466:GEF655467 GEF721002:GEF721003 GEF786538:GEF786539 GEF852074:GEF852075 GEF917610:GEF917611 GEF983146:GEF983147 GOB106:GOB107 GOB65642:GOB65643 GOB131178:GOB131179 GOB196714:GOB196715 GOB262250:GOB262251 GOB327786:GOB327787 GOB393322:GOB393323 GOB458858:GOB458859 GOB524394:GOB524395 GOB589930:GOB589931 GOB655466:GOB655467 GOB721002:GOB721003 GOB786538:GOB786539 GOB852074:GOB852075 GOB917610:GOB917611 GOB983146:GOB983147 GXX106:GXX107 GXX65642:GXX65643 GXX131178:GXX131179 GXX196714:GXX196715 GXX262250:GXX262251 GXX327786:GXX327787 GXX393322:GXX393323 GXX458858:GXX458859 GXX524394:GXX524395 GXX589930:GXX589931 GXX655466:GXX655467 GXX721002:GXX721003 GXX786538:GXX786539 GXX852074:GXX852075 GXX917610:GXX917611 GXX983146:GXX983147 HHT106:HHT107 HHT65642:HHT65643 HHT131178:HHT131179 HHT196714:HHT196715 HHT262250:HHT262251 HHT327786:HHT327787 HHT393322:HHT393323 HHT458858:HHT458859 HHT524394:HHT524395 HHT589930:HHT589931 HHT655466:HHT655467 HHT721002:HHT721003 HHT786538:HHT786539 HHT852074:HHT852075 HHT917610:HHT917611 HHT983146:HHT983147 HRP106:HRP107 HRP65642:HRP65643 HRP131178:HRP131179 HRP196714:HRP196715 HRP262250:HRP262251 HRP327786:HRP327787 HRP393322:HRP393323 HRP458858:HRP458859 HRP524394:HRP524395 HRP589930:HRP589931 HRP655466:HRP655467 HRP721002:HRP721003 HRP786538:HRP786539 HRP852074:HRP852075 HRP917610:HRP917611 HRP983146:HRP983147 IBL106:IBL107 IBL65642:IBL65643 IBL131178:IBL131179 IBL196714:IBL196715 IBL262250:IBL262251 IBL327786:IBL327787 IBL393322:IBL393323 IBL458858:IBL458859 IBL524394:IBL524395 IBL589930:IBL589931 IBL655466:IBL655467 IBL721002:IBL721003 IBL786538:IBL786539 IBL852074:IBL852075 IBL917610:IBL917611 IBL983146:IBL983147 ILH106:ILH107 ILH65642:ILH65643 ILH131178:ILH131179 ILH196714:ILH196715 ILH262250:ILH262251 ILH327786:ILH327787 ILH393322:ILH393323 ILH458858:ILH458859 ILH524394:ILH524395 ILH589930:ILH589931 ILH655466:ILH655467 ILH721002:ILH721003 ILH786538:ILH786539 ILH852074:ILH852075 ILH917610:ILH917611 ILH983146:ILH983147 IVD106:IVD107 IVD65642:IVD65643 IVD131178:IVD131179 IVD196714:IVD196715 IVD262250:IVD262251 IVD327786:IVD327787 IVD393322:IVD393323 IVD458858:IVD458859 IVD524394:IVD524395 IVD589930:IVD589931 IVD655466:IVD655467 IVD721002:IVD721003 IVD786538:IVD786539 IVD852074:IVD852075 IVD917610:IVD917611 IVD983146:IVD983147 JEZ106:JEZ107 JEZ65642:JEZ65643 JEZ131178:JEZ131179 JEZ196714:JEZ196715 JEZ262250:JEZ262251 JEZ327786:JEZ327787 JEZ393322:JEZ393323 JEZ458858:JEZ458859 JEZ524394:JEZ524395 JEZ589930:JEZ589931 JEZ655466:JEZ655467 JEZ721002:JEZ721003 JEZ786538:JEZ786539 JEZ852074:JEZ852075 JEZ917610:JEZ917611 JEZ983146:JEZ983147 JOV106:JOV107 JOV65642:JOV65643 JOV131178:JOV131179 JOV196714:JOV196715 JOV262250:JOV262251 JOV327786:JOV327787 JOV393322:JOV393323 JOV458858:JOV458859 JOV524394:JOV524395 JOV589930:JOV589931 JOV655466:JOV655467 JOV721002:JOV721003 JOV786538:JOV786539 JOV852074:JOV852075 JOV917610:JOV917611 JOV983146:JOV983147 JYR106:JYR107 JYR65642:JYR65643 JYR131178:JYR131179 JYR196714:JYR196715 JYR262250:JYR262251 JYR327786:JYR327787 JYR393322:JYR393323 JYR458858:JYR458859 JYR524394:JYR524395 JYR589930:JYR589931 JYR655466:JYR655467 JYR721002:JYR721003 JYR786538:JYR786539 JYR852074:JYR852075 JYR917610:JYR917611 JYR983146:JYR983147 KIN106:KIN107 KIN65642:KIN65643 KIN131178:KIN131179 KIN196714:KIN196715 KIN262250:KIN262251 KIN327786:KIN327787 KIN393322:KIN393323 KIN458858:KIN458859 KIN524394:KIN524395 KIN589930:KIN589931 KIN655466:KIN655467 KIN721002:KIN721003 KIN786538:KIN786539 KIN852074:KIN852075 KIN917610:KIN917611 KIN983146:KIN983147 KSJ106:KSJ107 KSJ65642:KSJ65643 KSJ131178:KSJ131179 KSJ196714:KSJ196715 KSJ262250:KSJ262251 KSJ327786:KSJ327787 KSJ393322:KSJ393323 KSJ458858:KSJ458859 KSJ524394:KSJ524395 KSJ589930:KSJ589931 KSJ655466:KSJ655467 KSJ721002:KSJ721003 KSJ786538:KSJ786539 KSJ852074:KSJ852075 KSJ917610:KSJ917611 KSJ983146:KSJ983147 LCF106:LCF107 LCF65642:LCF65643 LCF131178:LCF131179 LCF196714:LCF196715 LCF262250:LCF262251 LCF327786:LCF327787 LCF393322:LCF393323 LCF458858:LCF458859 LCF524394:LCF524395 LCF589930:LCF589931 LCF655466:LCF655467 LCF721002:LCF721003 LCF786538:LCF786539 LCF852074:LCF852075 LCF917610:LCF917611 LCF983146:LCF983147 LMB106:LMB107 LMB65642:LMB65643 LMB131178:LMB131179 LMB196714:LMB196715 LMB262250:LMB262251 LMB327786:LMB327787 LMB393322:LMB393323 LMB458858:LMB458859 LMB524394:LMB524395 LMB589930:LMB589931 LMB655466:LMB655467 LMB721002:LMB721003 LMB786538:LMB786539 LMB852074:LMB852075 LMB917610:LMB917611 LMB983146:LMB983147 LVX106:LVX107 LVX65642:LVX65643 LVX131178:LVX131179 LVX196714:LVX196715 LVX262250:LVX262251 LVX327786:LVX327787 LVX393322:LVX393323 LVX458858:LVX458859 LVX524394:LVX524395 LVX589930:LVX589931 LVX655466:LVX655467 LVX721002:LVX721003 LVX786538:LVX786539 LVX852074:LVX852075 LVX917610:LVX917611 LVX983146:LVX983147 MFT106:MFT107 MFT65642:MFT65643 MFT131178:MFT131179 MFT196714:MFT196715 MFT262250:MFT262251 MFT327786:MFT327787 MFT393322:MFT393323 MFT458858:MFT458859 MFT524394:MFT524395 MFT589930:MFT589931 MFT655466:MFT655467 MFT721002:MFT721003 MFT786538:MFT786539 MFT852074:MFT852075 MFT917610:MFT917611 MFT983146:MFT983147 MPP106:MPP107 MPP65642:MPP65643 MPP131178:MPP131179 MPP196714:MPP196715 MPP262250:MPP262251 MPP327786:MPP327787 MPP393322:MPP393323 MPP458858:MPP458859 MPP524394:MPP524395 MPP589930:MPP589931 MPP655466:MPP655467 MPP721002:MPP721003 MPP786538:MPP786539 MPP852074:MPP852075 MPP917610:MPP917611 MPP983146:MPP983147 MZL106:MZL107 MZL65642:MZL65643 MZL131178:MZL131179 MZL196714:MZL196715 MZL262250:MZL262251 MZL327786:MZL327787 MZL393322:MZL393323 MZL458858:MZL458859 MZL524394:MZL524395 MZL589930:MZL589931 MZL655466:MZL655467 MZL721002:MZL721003 MZL786538:MZL786539 MZL852074:MZL852075 MZL917610:MZL917611 MZL983146:MZL983147 NJH106:NJH107 NJH65642:NJH65643 NJH131178:NJH131179 NJH196714:NJH196715 NJH262250:NJH262251 NJH327786:NJH327787 NJH393322:NJH393323 NJH458858:NJH458859 NJH524394:NJH524395 NJH589930:NJH589931 NJH655466:NJH655467 NJH721002:NJH721003 NJH786538:NJH786539 NJH852074:NJH852075 NJH917610:NJH917611 NJH983146:NJH983147 NTD106:NTD107 NTD65642:NTD65643 NTD131178:NTD131179 NTD196714:NTD196715 NTD262250:NTD262251 NTD327786:NTD327787 NTD393322:NTD393323 NTD458858:NTD458859 NTD524394:NTD524395 NTD589930:NTD589931 NTD655466:NTD655467 NTD721002:NTD721003 NTD786538:NTD786539 NTD852074:NTD852075 NTD917610:NTD917611 NTD983146:NTD983147 OCZ106:OCZ107 OCZ65642:OCZ65643 OCZ131178:OCZ131179 OCZ196714:OCZ196715 OCZ262250:OCZ262251 OCZ327786:OCZ327787 OCZ393322:OCZ393323 OCZ458858:OCZ458859 OCZ524394:OCZ524395 OCZ589930:OCZ589931 OCZ655466:OCZ655467 OCZ721002:OCZ721003 OCZ786538:OCZ786539 OCZ852074:OCZ852075 OCZ917610:OCZ917611 OCZ983146:OCZ983147 OMV106:OMV107 OMV65642:OMV65643 OMV131178:OMV131179 OMV196714:OMV196715 OMV262250:OMV262251 OMV327786:OMV327787 OMV393322:OMV393323 OMV458858:OMV458859 OMV524394:OMV524395 OMV589930:OMV589931 OMV655466:OMV655467 OMV721002:OMV721003 OMV786538:OMV786539 OMV852074:OMV852075 OMV917610:OMV917611 OMV983146:OMV983147 OWR106:OWR107 OWR65642:OWR65643 OWR131178:OWR131179 OWR196714:OWR196715 OWR262250:OWR262251 OWR327786:OWR327787 OWR393322:OWR393323 OWR458858:OWR458859 OWR524394:OWR524395 OWR589930:OWR589931 OWR655466:OWR655467 OWR721002:OWR721003 OWR786538:OWR786539 OWR852074:OWR852075 OWR917610:OWR917611 OWR983146:OWR983147 PGN106:PGN107 PGN65642:PGN65643 PGN131178:PGN131179 PGN196714:PGN196715 PGN262250:PGN262251 PGN327786:PGN327787 PGN393322:PGN393323 PGN458858:PGN458859 PGN524394:PGN524395 PGN589930:PGN589931 PGN655466:PGN655467 PGN721002:PGN721003 PGN786538:PGN786539 PGN852074:PGN852075 PGN917610:PGN917611 PGN983146:PGN983147 PQJ106:PQJ107 PQJ65642:PQJ65643 PQJ131178:PQJ131179 PQJ196714:PQJ196715 PQJ262250:PQJ262251 PQJ327786:PQJ327787 PQJ393322:PQJ393323 PQJ458858:PQJ458859 PQJ524394:PQJ524395 PQJ589930:PQJ589931 PQJ655466:PQJ655467 PQJ721002:PQJ721003 PQJ786538:PQJ786539 PQJ852074:PQJ852075 PQJ917610:PQJ917611 PQJ983146:PQJ983147 QAF106:QAF107 QAF65642:QAF65643 QAF131178:QAF131179 QAF196714:QAF196715 QAF262250:QAF262251 QAF327786:QAF327787 QAF393322:QAF393323 QAF458858:QAF458859 QAF524394:QAF524395 QAF589930:QAF589931 QAF655466:QAF655467 QAF721002:QAF721003 QAF786538:QAF786539 QAF852074:QAF852075 QAF917610:QAF917611 QAF983146:QAF983147 QKB106:QKB107 QKB65642:QKB65643 QKB131178:QKB131179 QKB196714:QKB196715 QKB262250:QKB262251 QKB327786:QKB327787 QKB393322:QKB393323 QKB458858:QKB458859 QKB524394:QKB524395 QKB589930:QKB589931 QKB655466:QKB655467 QKB721002:QKB721003 QKB786538:QKB786539 QKB852074:QKB852075 QKB917610:QKB917611 QKB983146:QKB983147 QTX106:QTX107 QTX65642:QTX65643 QTX131178:QTX131179 QTX196714:QTX196715 QTX262250:QTX262251 QTX327786:QTX327787 QTX393322:QTX393323 QTX458858:QTX458859 QTX524394:QTX524395 QTX589930:QTX589931 QTX655466:QTX655467 QTX721002:QTX721003 QTX786538:QTX786539 QTX852074:QTX852075 QTX917610:QTX917611 QTX983146:QTX983147 RDT106:RDT107 RDT65642:RDT65643 RDT131178:RDT131179 RDT196714:RDT196715 RDT262250:RDT262251 RDT327786:RDT327787 RDT393322:RDT393323 RDT458858:RDT458859 RDT524394:RDT524395 RDT589930:RDT589931 RDT655466:RDT655467 RDT721002:RDT721003 RDT786538:RDT786539 RDT852074:RDT852075 RDT917610:RDT917611 RDT983146:RDT983147 RNP106:RNP107 RNP65642:RNP65643 RNP131178:RNP131179 RNP196714:RNP196715 RNP262250:RNP262251 RNP327786:RNP327787 RNP393322:RNP393323 RNP458858:RNP458859 RNP524394:RNP524395 RNP589930:RNP589931 RNP655466:RNP655467 RNP721002:RNP721003 RNP786538:RNP786539 RNP852074:RNP852075 RNP917610:RNP917611 RNP983146:RNP983147 RXL106:RXL107 RXL65642:RXL65643 RXL131178:RXL131179 RXL196714:RXL196715 RXL262250:RXL262251 RXL327786:RXL327787 RXL393322:RXL393323 RXL458858:RXL458859 RXL524394:RXL524395 RXL589930:RXL589931 RXL655466:RXL655467 RXL721002:RXL721003 RXL786538:RXL786539 RXL852074:RXL852075 RXL917610:RXL917611 RXL983146:RXL983147 SHH106:SHH107 SHH65642:SHH65643 SHH131178:SHH131179 SHH196714:SHH196715 SHH262250:SHH262251 SHH327786:SHH327787 SHH393322:SHH393323 SHH458858:SHH458859 SHH524394:SHH524395 SHH589930:SHH589931 SHH655466:SHH655467 SHH721002:SHH721003 SHH786538:SHH786539 SHH852074:SHH852075 SHH917610:SHH917611 SHH983146:SHH983147 SRD106:SRD107 SRD65642:SRD65643 SRD131178:SRD131179 SRD196714:SRD196715 SRD262250:SRD262251 SRD327786:SRD327787 SRD393322:SRD393323 SRD458858:SRD458859 SRD524394:SRD524395 SRD589930:SRD589931 SRD655466:SRD655467 SRD721002:SRD721003 SRD786538:SRD786539 SRD852074:SRD852075 SRD917610:SRD917611 SRD983146:SRD983147 TAZ106:TAZ107 TAZ65642:TAZ65643 TAZ131178:TAZ131179 TAZ196714:TAZ196715 TAZ262250:TAZ262251 TAZ327786:TAZ327787 TAZ393322:TAZ393323 TAZ458858:TAZ458859 TAZ524394:TAZ524395 TAZ589930:TAZ589931 TAZ655466:TAZ655467 TAZ721002:TAZ721003 TAZ786538:TAZ786539 TAZ852074:TAZ852075 TAZ917610:TAZ917611 TAZ983146:TAZ983147 TKV106:TKV107 TKV65642:TKV65643 TKV131178:TKV131179 TKV196714:TKV196715 TKV262250:TKV262251 TKV327786:TKV327787 TKV393322:TKV393323 TKV458858:TKV458859 TKV524394:TKV524395 TKV589930:TKV589931 TKV655466:TKV655467 TKV721002:TKV721003 TKV786538:TKV786539 TKV852074:TKV852075 TKV917610:TKV917611 TKV983146:TKV983147 TUR106:TUR107 TUR65642:TUR65643 TUR131178:TUR131179 TUR196714:TUR196715 TUR262250:TUR262251 TUR327786:TUR327787 TUR393322:TUR393323 TUR458858:TUR458859 TUR524394:TUR524395 TUR589930:TUR589931 TUR655466:TUR655467 TUR721002:TUR721003 TUR786538:TUR786539 TUR852074:TUR852075 TUR917610:TUR917611 TUR983146:TUR983147 UEN106:UEN107 UEN65642:UEN65643 UEN131178:UEN131179 UEN196714:UEN196715 UEN262250:UEN262251 UEN327786:UEN327787 UEN393322:UEN393323 UEN458858:UEN458859 UEN524394:UEN524395 UEN589930:UEN589931 UEN655466:UEN655467 UEN721002:UEN721003 UEN786538:UEN786539 UEN852074:UEN852075 UEN917610:UEN917611 UEN983146:UEN983147 UOJ106:UOJ107 UOJ65642:UOJ65643 UOJ131178:UOJ131179 UOJ196714:UOJ196715 UOJ262250:UOJ262251 UOJ327786:UOJ327787 UOJ393322:UOJ393323 UOJ458858:UOJ458859 UOJ524394:UOJ524395 UOJ589930:UOJ589931 UOJ655466:UOJ655467 UOJ721002:UOJ721003 UOJ786538:UOJ786539 UOJ852074:UOJ852075 UOJ917610:UOJ917611 UOJ983146:UOJ983147 UYF106:UYF107 UYF65642:UYF65643 UYF131178:UYF131179 UYF196714:UYF196715 UYF262250:UYF262251 UYF327786:UYF327787 UYF393322:UYF393323 UYF458858:UYF458859 UYF524394:UYF524395 UYF589930:UYF589931 UYF655466:UYF655467 UYF721002:UYF721003 UYF786538:UYF786539 UYF852074:UYF852075 UYF917610:UYF917611 UYF983146:UYF983147 VIB106:VIB107 VIB65642:VIB65643 VIB131178:VIB131179 VIB196714:VIB196715 VIB262250:VIB262251 VIB327786:VIB327787 VIB393322:VIB393323 VIB458858:VIB458859 VIB524394:VIB524395 VIB589930:VIB589931 VIB655466:VIB655467 VIB721002:VIB721003 VIB786538:VIB786539 VIB852074:VIB852075 VIB917610:VIB917611 VIB983146:VIB983147 VRX106:VRX107 VRX65642:VRX65643 VRX131178:VRX131179 VRX196714:VRX196715 VRX262250:VRX262251 VRX327786:VRX327787 VRX393322:VRX393323 VRX458858:VRX458859 VRX524394:VRX524395 VRX589930:VRX589931 VRX655466:VRX655467 VRX721002:VRX721003 VRX786538:VRX786539 VRX852074:VRX852075 VRX917610:VRX917611 VRX983146:VRX983147 WBT106:WBT107 WBT65642:WBT65643 WBT131178:WBT131179 WBT196714:WBT196715 WBT262250:WBT262251 WBT327786:WBT327787 WBT393322:WBT393323 WBT458858:WBT458859 WBT524394:WBT524395 WBT589930:WBT589931 WBT655466:WBT655467 WBT721002:WBT721003 WBT786538:WBT786539 WBT852074:WBT852075 WBT917610:WBT917611 WBT983146:WBT983147 WLP106:WLP107 WLP65642:WLP65643 WLP131178:WLP131179 WLP196714:WLP196715 WLP262250:WLP262251 WLP327786:WLP327787 WLP393322:WLP393323 WLP458858:WLP458859 WLP524394:WLP524395 WLP589930:WLP589931 WLP655466:WLP655467 WLP721002:WLP721003 WLP786538:WLP786539 WLP852074:WLP852075 WLP917610:WLP917611 WLP983146:WLP983147 WVL106:WVL107 WVL65642:WVL65643 WVL131178:WVL131179 WVL196714:WVL196715 WVL262250:WVL262251 WVL327786:WVL327787 WVL393322:WVL393323 WVL458858:WVL458859 WVL524394:WVL524395 WVL589930:WVL589931 WVL655466:WVL655467 WVL721002:WVL721003 WVL786538:WVL786539 WVL852074:WVL852075 WVL917610:WVL917611 WVL983146:WVL983147">
      <formula1>$G$106:$G$109</formula1>
    </dataValidation>
  </dataValidations>
  <printOptions horizontalCentered="1"/>
  <pageMargins left="0.700694444444445" right="0.700694444444445" top="0.751388888888889" bottom="0.751388888888889" header="0.298611111111111" footer="0.298611111111111"/>
  <pageSetup paperSize="9" orientation="portrait" horizontalDpi="600" verticalDpi="300"/>
  <headerFooter alignWithMargins="0"/>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B1:AB140"/>
  <sheetViews>
    <sheetView topLeftCell="D1" workbookViewId="0">
      <selection activeCell="R22" sqref="R22"/>
    </sheetView>
  </sheetViews>
  <sheetFormatPr defaultColWidth="9" defaultRowHeight="13.5"/>
  <cols>
    <col min="1" max="2" width="9" style="534"/>
    <col min="3" max="3" width="20" style="534" customWidth="1"/>
    <col min="4" max="4" width="9" style="534"/>
    <col min="5" max="5" width="10.25" style="534" customWidth="1"/>
    <col min="6" max="6" width="18.75" style="534" customWidth="1"/>
    <col min="7" max="7" width="9" style="534"/>
    <col min="8" max="8" width="10.25" style="534" customWidth="1"/>
    <col min="9" max="9" width="10.5" style="534" customWidth="1"/>
    <col min="10" max="10" width="9.625" style="534" customWidth="1"/>
    <col min="11" max="11" width="9" style="534" customWidth="1"/>
    <col min="12" max="258" width="9" style="534"/>
    <col min="259" max="259" width="20" style="534" customWidth="1"/>
    <col min="260" max="260" width="9" style="534"/>
    <col min="261" max="261" width="10.25" style="534" customWidth="1"/>
    <col min="262" max="262" width="18.75" style="534" customWidth="1"/>
    <col min="263" max="263" width="9" style="534"/>
    <col min="264" max="264" width="10.25" style="534" customWidth="1"/>
    <col min="265" max="265" width="10.5" style="534" customWidth="1"/>
    <col min="266" max="514" width="9" style="534"/>
    <col min="515" max="515" width="20" style="534" customWidth="1"/>
    <col min="516" max="516" width="9" style="534"/>
    <col min="517" max="517" width="10.25" style="534" customWidth="1"/>
    <col min="518" max="518" width="18.75" style="534" customWidth="1"/>
    <col min="519" max="519" width="9" style="534"/>
    <col min="520" max="520" width="10.25" style="534" customWidth="1"/>
    <col min="521" max="521" width="10.5" style="534" customWidth="1"/>
    <col min="522" max="770" width="9" style="534"/>
    <col min="771" max="771" width="20" style="534" customWidth="1"/>
    <col min="772" max="772" width="9" style="534"/>
    <col min="773" max="773" width="10.25" style="534" customWidth="1"/>
    <col min="774" max="774" width="18.75" style="534" customWidth="1"/>
    <col min="775" max="775" width="9" style="534"/>
    <col min="776" max="776" width="10.25" style="534" customWidth="1"/>
    <col min="777" max="777" width="10.5" style="534" customWidth="1"/>
    <col min="778" max="1026" width="9" style="534"/>
    <col min="1027" max="1027" width="20" style="534" customWidth="1"/>
    <col min="1028" max="1028" width="9" style="534"/>
    <col min="1029" max="1029" width="10.25" style="534" customWidth="1"/>
    <col min="1030" max="1030" width="18.75" style="534" customWidth="1"/>
    <col min="1031" max="1031" width="9" style="534"/>
    <col min="1032" max="1032" width="10.25" style="534" customWidth="1"/>
    <col min="1033" max="1033" width="10.5" style="534" customWidth="1"/>
    <col min="1034" max="1282" width="9" style="534"/>
    <col min="1283" max="1283" width="20" style="534" customWidth="1"/>
    <col min="1284" max="1284" width="9" style="534"/>
    <col min="1285" max="1285" width="10.25" style="534" customWidth="1"/>
    <col min="1286" max="1286" width="18.75" style="534" customWidth="1"/>
    <col min="1287" max="1287" width="9" style="534"/>
    <col min="1288" max="1288" width="10.25" style="534" customWidth="1"/>
    <col min="1289" max="1289" width="10.5" style="534" customWidth="1"/>
    <col min="1290" max="1538" width="9" style="534"/>
    <col min="1539" max="1539" width="20" style="534" customWidth="1"/>
    <col min="1540" max="1540" width="9" style="534"/>
    <col min="1541" max="1541" width="10.25" style="534" customWidth="1"/>
    <col min="1542" max="1542" width="18.75" style="534" customWidth="1"/>
    <col min="1543" max="1543" width="9" style="534"/>
    <col min="1544" max="1544" width="10.25" style="534" customWidth="1"/>
    <col min="1545" max="1545" width="10.5" style="534" customWidth="1"/>
    <col min="1546" max="1794" width="9" style="534"/>
    <col min="1795" max="1795" width="20" style="534" customWidth="1"/>
    <col min="1796" max="1796" width="9" style="534"/>
    <col min="1797" max="1797" width="10.25" style="534" customWidth="1"/>
    <col min="1798" max="1798" width="18.75" style="534" customWidth="1"/>
    <col min="1799" max="1799" width="9" style="534"/>
    <col min="1800" max="1800" width="10.25" style="534" customWidth="1"/>
    <col min="1801" max="1801" width="10.5" style="534" customWidth="1"/>
    <col min="1802" max="2050" width="9" style="534"/>
    <col min="2051" max="2051" width="20" style="534" customWidth="1"/>
    <col min="2052" max="2052" width="9" style="534"/>
    <col min="2053" max="2053" width="10.25" style="534" customWidth="1"/>
    <col min="2054" max="2054" width="18.75" style="534" customWidth="1"/>
    <col min="2055" max="2055" width="9" style="534"/>
    <col min="2056" max="2056" width="10.25" style="534" customWidth="1"/>
    <col min="2057" max="2057" width="10.5" style="534" customWidth="1"/>
    <col min="2058" max="2306" width="9" style="534"/>
    <col min="2307" max="2307" width="20" style="534" customWidth="1"/>
    <col min="2308" max="2308" width="9" style="534"/>
    <col min="2309" max="2309" width="10.25" style="534" customWidth="1"/>
    <col min="2310" max="2310" width="18.75" style="534" customWidth="1"/>
    <col min="2311" max="2311" width="9" style="534"/>
    <col min="2312" max="2312" width="10.25" style="534" customWidth="1"/>
    <col min="2313" max="2313" width="10.5" style="534" customWidth="1"/>
    <col min="2314" max="2562" width="9" style="534"/>
    <col min="2563" max="2563" width="20" style="534" customWidth="1"/>
    <col min="2564" max="2564" width="9" style="534"/>
    <col min="2565" max="2565" width="10.25" style="534" customWidth="1"/>
    <col min="2566" max="2566" width="18.75" style="534" customWidth="1"/>
    <col min="2567" max="2567" width="9" style="534"/>
    <col min="2568" max="2568" width="10.25" style="534" customWidth="1"/>
    <col min="2569" max="2569" width="10.5" style="534" customWidth="1"/>
    <col min="2570" max="2818" width="9" style="534"/>
    <col min="2819" max="2819" width="20" style="534" customWidth="1"/>
    <col min="2820" max="2820" width="9" style="534"/>
    <col min="2821" max="2821" width="10.25" style="534" customWidth="1"/>
    <col min="2822" max="2822" width="18.75" style="534" customWidth="1"/>
    <col min="2823" max="2823" width="9" style="534"/>
    <col min="2824" max="2824" width="10.25" style="534" customWidth="1"/>
    <col min="2825" max="2825" width="10.5" style="534" customWidth="1"/>
    <col min="2826" max="3074" width="9" style="534"/>
    <col min="3075" max="3075" width="20" style="534" customWidth="1"/>
    <col min="3076" max="3076" width="9" style="534"/>
    <col min="3077" max="3077" width="10.25" style="534" customWidth="1"/>
    <col min="3078" max="3078" width="18.75" style="534" customWidth="1"/>
    <col min="3079" max="3079" width="9" style="534"/>
    <col min="3080" max="3080" width="10.25" style="534" customWidth="1"/>
    <col min="3081" max="3081" width="10.5" style="534" customWidth="1"/>
    <col min="3082" max="3330" width="9" style="534"/>
    <col min="3331" max="3331" width="20" style="534" customWidth="1"/>
    <col min="3332" max="3332" width="9" style="534"/>
    <col min="3333" max="3333" width="10.25" style="534" customWidth="1"/>
    <col min="3334" max="3334" width="18.75" style="534" customWidth="1"/>
    <col min="3335" max="3335" width="9" style="534"/>
    <col min="3336" max="3336" width="10.25" style="534" customWidth="1"/>
    <col min="3337" max="3337" width="10.5" style="534" customWidth="1"/>
    <col min="3338" max="3586" width="9" style="534"/>
    <col min="3587" max="3587" width="20" style="534" customWidth="1"/>
    <col min="3588" max="3588" width="9" style="534"/>
    <col min="3589" max="3589" width="10.25" style="534" customWidth="1"/>
    <col min="3590" max="3590" width="18.75" style="534" customWidth="1"/>
    <col min="3591" max="3591" width="9" style="534"/>
    <col min="3592" max="3592" width="10.25" style="534" customWidth="1"/>
    <col min="3593" max="3593" width="10.5" style="534" customWidth="1"/>
    <col min="3594" max="3842" width="9" style="534"/>
    <col min="3843" max="3843" width="20" style="534" customWidth="1"/>
    <col min="3844" max="3844" width="9" style="534"/>
    <col min="3845" max="3845" width="10.25" style="534" customWidth="1"/>
    <col min="3846" max="3846" width="18.75" style="534" customWidth="1"/>
    <col min="3847" max="3847" width="9" style="534"/>
    <col min="3848" max="3848" width="10.25" style="534" customWidth="1"/>
    <col min="3849" max="3849" width="10.5" style="534" customWidth="1"/>
    <col min="3850" max="4098" width="9" style="534"/>
    <col min="4099" max="4099" width="20" style="534" customWidth="1"/>
    <col min="4100" max="4100" width="9" style="534"/>
    <col min="4101" max="4101" width="10.25" style="534" customWidth="1"/>
    <col min="4102" max="4102" width="18.75" style="534" customWidth="1"/>
    <col min="4103" max="4103" width="9" style="534"/>
    <col min="4104" max="4104" width="10.25" style="534" customWidth="1"/>
    <col min="4105" max="4105" width="10.5" style="534" customWidth="1"/>
    <col min="4106" max="4354" width="9" style="534"/>
    <col min="4355" max="4355" width="20" style="534" customWidth="1"/>
    <col min="4356" max="4356" width="9" style="534"/>
    <col min="4357" max="4357" width="10.25" style="534" customWidth="1"/>
    <col min="4358" max="4358" width="18.75" style="534" customWidth="1"/>
    <col min="4359" max="4359" width="9" style="534"/>
    <col min="4360" max="4360" width="10.25" style="534" customWidth="1"/>
    <col min="4361" max="4361" width="10.5" style="534" customWidth="1"/>
    <col min="4362" max="4610" width="9" style="534"/>
    <col min="4611" max="4611" width="20" style="534" customWidth="1"/>
    <col min="4612" max="4612" width="9" style="534"/>
    <col min="4613" max="4613" width="10.25" style="534" customWidth="1"/>
    <col min="4614" max="4614" width="18.75" style="534" customWidth="1"/>
    <col min="4615" max="4615" width="9" style="534"/>
    <col min="4616" max="4616" width="10.25" style="534" customWidth="1"/>
    <col min="4617" max="4617" width="10.5" style="534" customWidth="1"/>
    <col min="4618" max="4866" width="9" style="534"/>
    <col min="4867" max="4867" width="20" style="534" customWidth="1"/>
    <col min="4868" max="4868" width="9" style="534"/>
    <col min="4869" max="4869" width="10.25" style="534" customWidth="1"/>
    <col min="4870" max="4870" width="18.75" style="534" customWidth="1"/>
    <col min="4871" max="4871" width="9" style="534"/>
    <col min="4872" max="4872" width="10.25" style="534" customWidth="1"/>
    <col min="4873" max="4873" width="10.5" style="534" customWidth="1"/>
    <col min="4874" max="5122" width="9" style="534"/>
    <col min="5123" max="5123" width="20" style="534" customWidth="1"/>
    <col min="5124" max="5124" width="9" style="534"/>
    <col min="5125" max="5125" width="10.25" style="534" customWidth="1"/>
    <col min="5126" max="5126" width="18.75" style="534" customWidth="1"/>
    <col min="5127" max="5127" width="9" style="534"/>
    <col min="5128" max="5128" width="10.25" style="534" customWidth="1"/>
    <col min="5129" max="5129" width="10.5" style="534" customWidth="1"/>
    <col min="5130" max="5378" width="9" style="534"/>
    <col min="5379" max="5379" width="20" style="534" customWidth="1"/>
    <col min="5380" max="5380" width="9" style="534"/>
    <col min="5381" max="5381" width="10.25" style="534" customWidth="1"/>
    <col min="5382" max="5382" width="18.75" style="534" customWidth="1"/>
    <col min="5383" max="5383" width="9" style="534"/>
    <col min="5384" max="5384" width="10.25" style="534" customWidth="1"/>
    <col min="5385" max="5385" width="10.5" style="534" customWidth="1"/>
    <col min="5386" max="5634" width="9" style="534"/>
    <col min="5635" max="5635" width="20" style="534" customWidth="1"/>
    <col min="5636" max="5636" width="9" style="534"/>
    <col min="5637" max="5637" width="10.25" style="534" customWidth="1"/>
    <col min="5638" max="5638" width="18.75" style="534" customWidth="1"/>
    <col min="5639" max="5639" width="9" style="534"/>
    <col min="5640" max="5640" width="10.25" style="534" customWidth="1"/>
    <col min="5641" max="5641" width="10.5" style="534" customWidth="1"/>
    <col min="5642" max="5890" width="9" style="534"/>
    <col min="5891" max="5891" width="20" style="534" customWidth="1"/>
    <col min="5892" max="5892" width="9" style="534"/>
    <col min="5893" max="5893" width="10.25" style="534" customWidth="1"/>
    <col min="5894" max="5894" width="18.75" style="534" customWidth="1"/>
    <col min="5895" max="5895" width="9" style="534"/>
    <col min="5896" max="5896" width="10.25" style="534" customWidth="1"/>
    <col min="5897" max="5897" width="10.5" style="534" customWidth="1"/>
    <col min="5898" max="6146" width="9" style="534"/>
    <col min="6147" max="6147" width="20" style="534" customWidth="1"/>
    <col min="6148" max="6148" width="9" style="534"/>
    <col min="6149" max="6149" width="10.25" style="534" customWidth="1"/>
    <col min="6150" max="6150" width="18.75" style="534" customWidth="1"/>
    <col min="6151" max="6151" width="9" style="534"/>
    <col min="6152" max="6152" width="10.25" style="534" customWidth="1"/>
    <col min="6153" max="6153" width="10.5" style="534" customWidth="1"/>
    <col min="6154" max="6402" width="9" style="534"/>
    <col min="6403" max="6403" width="20" style="534" customWidth="1"/>
    <col min="6404" max="6404" width="9" style="534"/>
    <col min="6405" max="6405" width="10.25" style="534" customWidth="1"/>
    <col min="6406" max="6406" width="18.75" style="534" customWidth="1"/>
    <col min="6407" max="6407" width="9" style="534"/>
    <col min="6408" max="6408" width="10.25" style="534" customWidth="1"/>
    <col min="6409" max="6409" width="10.5" style="534" customWidth="1"/>
    <col min="6410" max="6658" width="9" style="534"/>
    <col min="6659" max="6659" width="20" style="534" customWidth="1"/>
    <col min="6660" max="6660" width="9" style="534"/>
    <col min="6661" max="6661" width="10.25" style="534" customWidth="1"/>
    <col min="6662" max="6662" width="18.75" style="534" customWidth="1"/>
    <col min="6663" max="6663" width="9" style="534"/>
    <col min="6664" max="6664" width="10.25" style="534" customWidth="1"/>
    <col min="6665" max="6665" width="10.5" style="534" customWidth="1"/>
    <col min="6666" max="6914" width="9" style="534"/>
    <col min="6915" max="6915" width="20" style="534" customWidth="1"/>
    <col min="6916" max="6916" width="9" style="534"/>
    <col min="6917" max="6917" width="10.25" style="534" customWidth="1"/>
    <col min="6918" max="6918" width="18.75" style="534" customWidth="1"/>
    <col min="6919" max="6919" width="9" style="534"/>
    <col min="6920" max="6920" width="10.25" style="534" customWidth="1"/>
    <col min="6921" max="6921" width="10.5" style="534" customWidth="1"/>
    <col min="6922" max="7170" width="9" style="534"/>
    <col min="7171" max="7171" width="20" style="534" customWidth="1"/>
    <col min="7172" max="7172" width="9" style="534"/>
    <col min="7173" max="7173" width="10.25" style="534" customWidth="1"/>
    <col min="7174" max="7174" width="18.75" style="534" customWidth="1"/>
    <col min="7175" max="7175" width="9" style="534"/>
    <col min="7176" max="7176" width="10.25" style="534" customWidth="1"/>
    <col min="7177" max="7177" width="10.5" style="534" customWidth="1"/>
    <col min="7178" max="7426" width="9" style="534"/>
    <col min="7427" max="7427" width="20" style="534" customWidth="1"/>
    <col min="7428" max="7428" width="9" style="534"/>
    <col min="7429" max="7429" width="10.25" style="534" customWidth="1"/>
    <col min="7430" max="7430" width="18.75" style="534" customWidth="1"/>
    <col min="7431" max="7431" width="9" style="534"/>
    <col min="7432" max="7432" width="10.25" style="534" customWidth="1"/>
    <col min="7433" max="7433" width="10.5" style="534" customWidth="1"/>
    <col min="7434" max="7682" width="9" style="534"/>
    <col min="7683" max="7683" width="20" style="534" customWidth="1"/>
    <col min="7684" max="7684" width="9" style="534"/>
    <col min="7685" max="7685" width="10.25" style="534" customWidth="1"/>
    <col min="7686" max="7686" width="18.75" style="534" customWidth="1"/>
    <col min="7687" max="7687" width="9" style="534"/>
    <col min="7688" max="7688" width="10.25" style="534" customWidth="1"/>
    <col min="7689" max="7689" width="10.5" style="534" customWidth="1"/>
    <col min="7690" max="7938" width="9" style="534"/>
    <col min="7939" max="7939" width="20" style="534" customWidth="1"/>
    <col min="7940" max="7940" width="9" style="534"/>
    <col min="7941" max="7941" width="10.25" style="534" customWidth="1"/>
    <col min="7942" max="7942" width="18.75" style="534" customWidth="1"/>
    <col min="7943" max="7943" width="9" style="534"/>
    <col min="7944" max="7944" width="10.25" style="534" customWidth="1"/>
    <col min="7945" max="7945" width="10.5" style="534" customWidth="1"/>
    <col min="7946" max="8194" width="9" style="534"/>
    <col min="8195" max="8195" width="20" style="534" customWidth="1"/>
    <col min="8196" max="8196" width="9" style="534"/>
    <col min="8197" max="8197" width="10.25" style="534" customWidth="1"/>
    <col min="8198" max="8198" width="18.75" style="534" customWidth="1"/>
    <col min="8199" max="8199" width="9" style="534"/>
    <col min="8200" max="8200" width="10.25" style="534" customWidth="1"/>
    <col min="8201" max="8201" width="10.5" style="534" customWidth="1"/>
    <col min="8202" max="8450" width="9" style="534"/>
    <col min="8451" max="8451" width="20" style="534" customWidth="1"/>
    <col min="8452" max="8452" width="9" style="534"/>
    <col min="8453" max="8453" width="10.25" style="534" customWidth="1"/>
    <col min="8454" max="8454" width="18.75" style="534" customWidth="1"/>
    <col min="8455" max="8455" width="9" style="534"/>
    <col min="8456" max="8456" width="10.25" style="534" customWidth="1"/>
    <col min="8457" max="8457" width="10.5" style="534" customWidth="1"/>
    <col min="8458" max="8706" width="9" style="534"/>
    <col min="8707" max="8707" width="20" style="534" customWidth="1"/>
    <col min="8708" max="8708" width="9" style="534"/>
    <col min="8709" max="8709" width="10.25" style="534" customWidth="1"/>
    <col min="8710" max="8710" width="18.75" style="534" customWidth="1"/>
    <col min="8711" max="8711" width="9" style="534"/>
    <col min="8712" max="8712" width="10.25" style="534" customWidth="1"/>
    <col min="8713" max="8713" width="10.5" style="534" customWidth="1"/>
    <col min="8714" max="8962" width="9" style="534"/>
    <col min="8963" max="8963" width="20" style="534" customWidth="1"/>
    <col min="8964" max="8964" width="9" style="534"/>
    <col min="8965" max="8965" width="10.25" style="534" customWidth="1"/>
    <col min="8966" max="8966" width="18.75" style="534" customWidth="1"/>
    <col min="8967" max="8967" width="9" style="534"/>
    <col min="8968" max="8968" width="10.25" style="534" customWidth="1"/>
    <col min="8969" max="8969" width="10.5" style="534" customWidth="1"/>
    <col min="8970" max="9218" width="9" style="534"/>
    <col min="9219" max="9219" width="20" style="534" customWidth="1"/>
    <col min="9220" max="9220" width="9" style="534"/>
    <col min="9221" max="9221" width="10.25" style="534" customWidth="1"/>
    <col min="9222" max="9222" width="18.75" style="534" customWidth="1"/>
    <col min="9223" max="9223" width="9" style="534"/>
    <col min="9224" max="9224" width="10.25" style="534" customWidth="1"/>
    <col min="9225" max="9225" width="10.5" style="534" customWidth="1"/>
    <col min="9226" max="9474" width="9" style="534"/>
    <col min="9475" max="9475" width="20" style="534" customWidth="1"/>
    <col min="9476" max="9476" width="9" style="534"/>
    <col min="9477" max="9477" width="10.25" style="534" customWidth="1"/>
    <col min="9478" max="9478" width="18.75" style="534" customWidth="1"/>
    <col min="9479" max="9479" width="9" style="534"/>
    <col min="9480" max="9480" width="10.25" style="534" customWidth="1"/>
    <col min="9481" max="9481" width="10.5" style="534" customWidth="1"/>
    <col min="9482" max="9730" width="9" style="534"/>
    <col min="9731" max="9731" width="20" style="534" customWidth="1"/>
    <col min="9732" max="9732" width="9" style="534"/>
    <col min="9733" max="9733" width="10.25" style="534" customWidth="1"/>
    <col min="9734" max="9734" width="18.75" style="534" customWidth="1"/>
    <col min="9735" max="9735" width="9" style="534"/>
    <col min="9736" max="9736" width="10.25" style="534" customWidth="1"/>
    <col min="9737" max="9737" width="10.5" style="534" customWidth="1"/>
    <col min="9738" max="9986" width="9" style="534"/>
    <col min="9987" max="9987" width="20" style="534" customWidth="1"/>
    <col min="9988" max="9988" width="9" style="534"/>
    <col min="9989" max="9989" width="10.25" style="534" customWidth="1"/>
    <col min="9990" max="9990" width="18.75" style="534" customWidth="1"/>
    <col min="9991" max="9991" width="9" style="534"/>
    <col min="9992" max="9992" width="10.25" style="534" customWidth="1"/>
    <col min="9993" max="9993" width="10.5" style="534" customWidth="1"/>
    <col min="9994" max="10242" width="9" style="534"/>
    <col min="10243" max="10243" width="20" style="534" customWidth="1"/>
    <col min="10244" max="10244" width="9" style="534"/>
    <col min="10245" max="10245" width="10.25" style="534" customWidth="1"/>
    <col min="10246" max="10246" width="18.75" style="534" customWidth="1"/>
    <col min="10247" max="10247" width="9" style="534"/>
    <col min="10248" max="10248" width="10.25" style="534" customWidth="1"/>
    <col min="10249" max="10249" width="10.5" style="534" customWidth="1"/>
    <col min="10250" max="10498" width="9" style="534"/>
    <col min="10499" max="10499" width="20" style="534" customWidth="1"/>
    <col min="10500" max="10500" width="9" style="534"/>
    <col min="10501" max="10501" width="10.25" style="534" customWidth="1"/>
    <col min="10502" max="10502" width="18.75" style="534" customWidth="1"/>
    <col min="10503" max="10503" width="9" style="534"/>
    <col min="10504" max="10504" width="10.25" style="534" customWidth="1"/>
    <col min="10505" max="10505" width="10.5" style="534" customWidth="1"/>
    <col min="10506" max="10754" width="9" style="534"/>
    <col min="10755" max="10755" width="20" style="534" customWidth="1"/>
    <col min="10756" max="10756" width="9" style="534"/>
    <col min="10757" max="10757" width="10.25" style="534" customWidth="1"/>
    <col min="10758" max="10758" width="18.75" style="534" customWidth="1"/>
    <col min="10759" max="10759" width="9" style="534"/>
    <col min="10760" max="10760" width="10.25" style="534" customWidth="1"/>
    <col min="10761" max="10761" width="10.5" style="534" customWidth="1"/>
    <col min="10762" max="11010" width="9" style="534"/>
    <col min="11011" max="11011" width="20" style="534" customWidth="1"/>
    <col min="11012" max="11012" width="9" style="534"/>
    <col min="11013" max="11013" width="10.25" style="534" customWidth="1"/>
    <col min="11014" max="11014" width="18.75" style="534" customWidth="1"/>
    <col min="11015" max="11015" width="9" style="534"/>
    <col min="11016" max="11016" width="10.25" style="534" customWidth="1"/>
    <col min="11017" max="11017" width="10.5" style="534" customWidth="1"/>
    <col min="11018" max="11266" width="9" style="534"/>
    <col min="11267" max="11267" width="20" style="534" customWidth="1"/>
    <col min="11268" max="11268" width="9" style="534"/>
    <col min="11269" max="11269" width="10.25" style="534" customWidth="1"/>
    <col min="11270" max="11270" width="18.75" style="534" customWidth="1"/>
    <col min="11271" max="11271" width="9" style="534"/>
    <col min="11272" max="11272" width="10.25" style="534" customWidth="1"/>
    <col min="11273" max="11273" width="10.5" style="534" customWidth="1"/>
    <col min="11274" max="11522" width="9" style="534"/>
    <col min="11523" max="11523" width="20" style="534" customWidth="1"/>
    <col min="11524" max="11524" width="9" style="534"/>
    <col min="11525" max="11525" width="10.25" style="534" customWidth="1"/>
    <col min="11526" max="11526" width="18.75" style="534" customWidth="1"/>
    <col min="11527" max="11527" width="9" style="534"/>
    <col min="11528" max="11528" width="10.25" style="534" customWidth="1"/>
    <col min="11529" max="11529" width="10.5" style="534" customWidth="1"/>
    <col min="11530" max="11778" width="9" style="534"/>
    <col min="11779" max="11779" width="20" style="534" customWidth="1"/>
    <col min="11780" max="11780" width="9" style="534"/>
    <col min="11781" max="11781" width="10.25" style="534" customWidth="1"/>
    <col min="11782" max="11782" width="18.75" style="534" customWidth="1"/>
    <col min="11783" max="11783" width="9" style="534"/>
    <col min="11784" max="11784" width="10.25" style="534" customWidth="1"/>
    <col min="11785" max="11785" width="10.5" style="534" customWidth="1"/>
    <col min="11786" max="12034" width="9" style="534"/>
    <col min="12035" max="12035" width="20" style="534" customWidth="1"/>
    <col min="12036" max="12036" width="9" style="534"/>
    <col min="12037" max="12037" width="10.25" style="534" customWidth="1"/>
    <col min="12038" max="12038" width="18.75" style="534" customWidth="1"/>
    <col min="12039" max="12039" width="9" style="534"/>
    <col min="12040" max="12040" width="10.25" style="534" customWidth="1"/>
    <col min="12041" max="12041" width="10.5" style="534" customWidth="1"/>
    <col min="12042" max="12290" width="9" style="534"/>
    <col min="12291" max="12291" width="20" style="534" customWidth="1"/>
    <col min="12292" max="12292" width="9" style="534"/>
    <col min="12293" max="12293" width="10.25" style="534" customWidth="1"/>
    <col min="12294" max="12294" width="18.75" style="534" customWidth="1"/>
    <col min="12295" max="12295" width="9" style="534"/>
    <col min="12296" max="12296" width="10.25" style="534" customWidth="1"/>
    <col min="12297" max="12297" width="10.5" style="534" customWidth="1"/>
    <col min="12298" max="12546" width="9" style="534"/>
    <col min="12547" max="12547" width="20" style="534" customWidth="1"/>
    <col min="12548" max="12548" width="9" style="534"/>
    <col min="12549" max="12549" width="10.25" style="534" customWidth="1"/>
    <col min="12550" max="12550" width="18.75" style="534" customWidth="1"/>
    <col min="12551" max="12551" width="9" style="534"/>
    <col min="12552" max="12552" width="10.25" style="534" customWidth="1"/>
    <col min="12553" max="12553" width="10.5" style="534" customWidth="1"/>
    <col min="12554" max="12802" width="9" style="534"/>
    <col min="12803" max="12803" width="20" style="534" customWidth="1"/>
    <col min="12804" max="12804" width="9" style="534"/>
    <col min="12805" max="12805" width="10.25" style="534" customWidth="1"/>
    <col min="12806" max="12806" width="18.75" style="534" customWidth="1"/>
    <col min="12807" max="12807" width="9" style="534"/>
    <col min="12808" max="12808" width="10.25" style="534" customWidth="1"/>
    <col min="12809" max="12809" width="10.5" style="534" customWidth="1"/>
    <col min="12810" max="13058" width="9" style="534"/>
    <col min="13059" max="13059" width="20" style="534" customWidth="1"/>
    <col min="13060" max="13060" width="9" style="534"/>
    <col min="13061" max="13061" width="10.25" style="534" customWidth="1"/>
    <col min="13062" max="13062" width="18.75" style="534" customWidth="1"/>
    <col min="13063" max="13063" width="9" style="534"/>
    <col min="13064" max="13064" width="10.25" style="534" customWidth="1"/>
    <col min="13065" max="13065" width="10.5" style="534" customWidth="1"/>
    <col min="13066" max="13314" width="9" style="534"/>
    <col min="13315" max="13315" width="20" style="534" customWidth="1"/>
    <col min="13316" max="13316" width="9" style="534"/>
    <col min="13317" max="13317" width="10.25" style="534" customWidth="1"/>
    <col min="13318" max="13318" width="18.75" style="534" customWidth="1"/>
    <col min="13319" max="13319" width="9" style="534"/>
    <col min="13320" max="13320" width="10.25" style="534" customWidth="1"/>
    <col min="13321" max="13321" width="10.5" style="534" customWidth="1"/>
    <col min="13322" max="13570" width="9" style="534"/>
    <col min="13571" max="13571" width="20" style="534" customWidth="1"/>
    <col min="13572" max="13572" width="9" style="534"/>
    <col min="13573" max="13573" width="10.25" style="534" customWidth="1"/>
    <col min="13574" max="13574" width="18.75" style="534" customWidth="1"/>
    <col min="13575" max="13575" width="9" style="534"/>
    <col min="13576" max="13576" width="10.25" style="534" customWidth="1"/>
    <col min="13577" max="13577" width="10.5" style="534" customWidth="1"/>
    <col min="13578" max="13826" width="9" style="534"/>
    <col min="13827" max="13827" width="20" style="534" customWidth="1"/>
    <col min="13828" max="13828" width="9" style="534"/>
    <col min="13829" max="13829" width="10.25" style="534" customWidth="1"/>
    <col min="13830" max="13830" width="18.75" style="534" customWidth="1"/>
    <col min="13831" max="13831" width="9" style="534"/>
    <col min="13832" max="13832" width="10.25" style="534" customWidth="1"/>
    <col min="13833" max="13833" width="10.5" style="534" customWidth="1"/>
    <col min="13834" max="14082" width="9" style="534"/>
    <col min="14083" max="14083" width="20" style="534" customWidth="1"/>
    <col min="14084" max="14084" width="9" style="534"/>
    <col min="14085" max="14085" width="10.25" style="534" customWidth="1"/>
    <col min="14086" max="14086" width="18.75" style="534" customWidth="1"/>
    <col min="14087" max="14087" width="9" style="534"/>
    <col min="14088" max="14088" width="10.25" style="534" customWidth="1"/>
    <col min="14089" max="14089" width="10.5" style="534" customWidth="1"/>
    <col min="14090" max="14338" width="9" style="534"/>
    <col min="14339" max="14339" width="20" style="534" customWidth="1"/>
    <col min="14340" max="14340" width="9" style="534"/>
    <col min="14341" max="14341" width="10.25" style="534" customWidth="1"/>
    <col min="14342" max="14342" width="18.75" style="534" customWidth="1"/>
    <col min="14343" max="14343" width="9" style="534"/>
    <col min="14344" max="14344" width="10.25" style="534" customWidth="1"/>
    <col min="14345" max="14345" width="10.5" style="534" customWidth="1"/>
    <col min="14346" max="14594" width="9" style="534"/>
    <col min="14595" max="14595" width="20" style="534" customWidth="1"/>
    <col min="14596" max="14596" width="9" style="534"/>
    <col min="14597" max="14597" width="10.25" style="534" customWidth="1"/>
    <col min="14598" max="14598" width="18.75" style="534" customWidth="1"/>
    <col min="14599" max="14599" width="9" style="534"/>
    <col min="14600" max="14600" width="10.25" style="534" customWidth="1"/>
    <col min="14601" max="14601" width="10.5" style="534" customWidth="1"/>
    <col min="14602" max="14850" width="9" style="534"/>
    <col min="14851" max="14851" width="20" style="534" customWidth="1"/>
    <col min="14852" max="14852" width="9" style="534"/>
    <col min="14853" max="14853" width="10.25" style="534" customWidth="1"/>
    <col min="14854" max="14854" width="18.75" style="534" customWidth="1"/>
    <col min="14855" max="14855" width="9" style="534"/>
    <col min="14856" max="14856" width="10.25" style="534" customWidth="1"/>
    <col min="14857" max="14857" width="10.5" style="534" customWidth="1"/>
    <col min="14858" max="15106" width="9" style="534"/>
    <col min="15107" max="15107" width="20" style="534" customWidth="1"/>
    <col min="15108" max="15108" width="9" style="534"/>
    <col min="15109" max="15109" width="10.25" style="534" customWidth="1"/>
    <col min="15110" max="15110" width="18.75" style="534" customWidth="1"/>
    <col min="15111" max="15111" width="9" style="534"/>
    <col min="15112" max="15112" width="10.25" style="534" customWidth="1"/>
    <col min="15113" max="15113" width="10.5" style="534" customWidth="1"/>
    <col min="15114" max="15362" width="9" style="534"/>
    <col min="15363" max="15363" width="20" style="534" customWidth="1"/>
    <col min="15364" max="15364" width="9" style="534"/>
    <col min="15365" max="15365" width="10.25" style="534" customWidth="1"/>
    <col min="15366" max="15366" width="18.75" style="534" customWidth="1"/>
    <col min="15367" max="15367" width="9" style="534"/>
    <col min="15368" max="15368" width="10.25" style="534" customWidth="1"/>
    <col min="15369" max="15369" width="10.5" style="534" customWidth="1"/>
    <col min="15370" max="15618" width="9" style="534"/>
    <col min="15619" max="15619" width="20" style="534" customWidth="1"/>
    <col min="15620" max="15620" width="9" style="534"/>
    <col min="15621" max="15621" width="10.25" style="534" customWidth="1"/>
    <col min="15622" max="15622" width="18.75" style="534" customWidth="1"/>
    <col min="15623" max="15623" width="9" style="534"/>
    <col min="15624" max="15624" width="10.25" style="534" customWidth="1"/>
    <col min="15625" max="15625" width="10.5" style="534" customWidth="1"/>
    <col min="15626" max="15874" width="9" style="534"/>
    <col min="15875" max="15875" width="20" style="534" customWidth="1"/>
    <col min="15876" max="15876" width="9" style="534"/>
    <col min="15877" max="15877" width="10.25" style="534" customWidth="1"/>
    <col min="15878" max="15878" width="18.75" style="534" customWidth="1"/>
    <col min="15879" max="15879" width="9" style="534"/>
    <col min="15880" max="15880" width="10.25" style="534" customWidth="1"/>
    <col min="15881" max="15881" width="10.5" style="534" customWidth="1"/>
    <col min="15882" max="16130" width="9" style="534"/>
    <col min="16131" max="16131" width="20" style="534" customWidth="1"/>
    <col min="16132" max="16132" width="9" style="534"/>
    <col min="16133" max="16133" width="10.25" style="534" customWidth="1"/>
    <col min="16134" max="16134" width="18.75" style="534" customWidth="1"/>
    <col min="16135" max="16135" width="9" style="534"/>
    <col min="16136" max="16136" width="10.25" style="534" customWidth="1"/>
    <col min="16137" max="16137" width="10.5" style="534" customWidth="1"/>
    <col min="16138" max="16384" width="9" style="534"/>
  </cols>
  <sheetData>
    <row r="1" spans="7:11">
      <c r="G1" s="535"/>
      <c r="H1" s="536" t="s">
        <v>224</v>
      </c>
      <c r="I1" s="536" t="s">
        <v>222</v>
      </c>
      <c r="J1" s="536" t="s">
        <v>252</v>
      </c>
      <c r="K1" s="573" t="s">
        <v>253</v>
      </c>
    </row>
    <row r="2" spans="7:24">
      <c r="G2" s="537" t="str">
        <f>'0.结构参数'!A41</f>
        <v>YU1</v>
      </c>
      <c r="H2" s="538">
        <f>'0.结构参数'!L41</f>
        <v>0.3</v>
      </c>
      <c r="I2" s="574">
        <f>MAX('0.结构参数'!I41,'0.结构参数'!J41)</f>
        <v>2.11515</v>
      </c>
      <c r="J2" s="575">
        <f>3.1-MIN('0.结构参数'!I5,'0.结构参数'!J5)</f>
        <v>1.86715</v>
      </c>
      <c r="K2" s="576">
        <v>14</v>
      </c>
      <c r="L2" s="534">
        <v>14</v>
      </c>
      <c r="M2" s="534" t="s">
        <v>182</v>
      </c>
      <c r="N2" s="534" t="s">
        <v>392</v>
      </c>
      <c r="O2" s="534">
        <v>0.3</v>
      </c>
      <c r="P2" s="534">
        <v>2.62632</v>
      </c>
      <c r="Q2" s="534">
        <v>1.81787</v>
      </c>
      <c r="R2" s="537">
        <f>'[6]0.结构参数'!L41</f>
        <v>0.3</v>
      </c>
      <c r="S2" s="538">
        <f>'[6]0.结构参数'!W41</f>
        <v>0.45</v>
      </c>
      <c r="T2" s="595">
        <f>MAX('[6]0.结构参数'!T41,'[6]0.结构参数'!U41)</f>
        <v>2.14301</v>
      </c>
      <c r="U2" s="596">
        <f>3.5-MIN('[6]0.结构参数'!T5,'[6]0.结构参数'!U5)</f>
        <v>1.5</v>
      </c>
      <c r="V2" s="576">
        <v>14</v>
      </c>
      <c r="W2" s="534">
        <v>14</v>
      </c>
      <c r="X2" s="597">
        <v>14</v>
      </c>
    </row>
    <row r="3" spans="7:24">
      <c r="G3" s="537" t="str">
        <f>'0.结构参数'!A42</f>
        <v>YU2</v>
      </c>
      <c r="H3" s="538">
        <f>'0.结构参数'!L42</f>
        <v>0.3</v>
      </c>
      <c r="I3" s="574">
        <f>MAX('0.结构参数'!I42,'0.结构参数'!J42)</f>
        <v>2.71065</v>
      </c>
      <c r="J3" s="575">
        <f>3.1-MIN('0.结构参数'!I6,'0.结构参数'!J6)</f>
        <v>2.46265</v>
      </c>
      <c r="K3" s="576">
        <v>14</v>
      </c>
      <c r="L3" s="534">
        <v>14</v>
      </c>
      <c r="M3" s="534" t="s">
        <v>183</v>
      </c>
      <c r="N3" s="534" t="s">
        <v>393</v>
      </c>
      <c r="O3" s="534">
        <v>0.4</v>
      </c>
      <c r="P3" s="534">
        <v>3.3273</v>
      </c>
      <c r="Q3" s="534">
        <v>2.51885</v>
      </c>
      <c r="R3" s="537">
        <f>'[6]0.结构参数'!L42</f>
        <v>0.4</v>
      </c>
      <c r="S3" s="538">
        <f>'[6]0.结构参数'!W42</f>
        <v>0.45</v>
      </c>
      <c r="T3" s="595">
        <f>MAX('[6]0.结构参数'!T42,'[6]0.结构参数'!U42)</f>
        <v>2.1</v>
      </c>
      <c r="U3" s="596">
        <f>3.5-MIN('[6]0.结构参数'!T6,'[6]0.结构参数'!U6)</f>
        <v>1.5</v>
      </c>
      <c r="V3" s="576">
        <v>14</v>
      </c>
      <c r="W3" s="598">
        <v>16</v>
      </c>
      <c r="X3" s="599">
        <v>16</v>
      </c>
    </row>
    <row r="4" spans="7:24">
      <c r="G4" s="537" t="str">
        <f>'0.结构参数'!A43</f>
        <v>YU3</v>
      </c>
      <c r="H4" s="538">
        <f>'0.结构参数'!L43</f>
        <v>0.4</v>
      </c>
      <c r="I4" s="574">
        <f>MAX('0.结构参数'!I43,'0.结构参数'!J43)</f>
        <v>3.30615</v>
      </c>
      <c r="J4" s="575">
        <f>3.1-MIN('0.结构参数'!I7,'0.结构参数'!J7)</f>
        <v>3.05815</v>
      </c>
      <c r="K4" s="576">
        <v>14</v>
      </c>
      <c r="L4" s="577">
        <v>16</v>
      </c>
      <c r="M4" s="578" t="s">
        <v>184</v>
      </c>
      <c r="N4" s="534" t="s">
        <v>394</v>
      </c>
      <c r="O4" s="534">
        <v>0.5</v>
      </c>
      <c r="P4" s="534">
        <v>4.02835</v>
      </c>
      <c r="Q4" s="534">
        <v>3.2199</v>
      </c>
      <c r="R4" s="537">
        <f>'[6]0.结构参数'!L43</f>
        <v>0.5</v>
      </c>
      <c r="S4" s="538">
        <f>'[6]0.结构参数'!W43</f>
        <v>0.45</v>
      </c>
      <c r="T4" s="595">
        <f>MAX('[6]0.结构参数'!T43,'[6]0.结构参数'!U43)</f>
        <v>2.1</v>
      </c>
      <c r="U4" s="596">
        <f>3.5-MIN('[6]0.结构参数'!T7,'[6]0.结构参数'!U7)</f>
        <v>1.5</v>
      </c>
      <c r="V4" s="576">
        <v>18</v>
      </c>
      <c r="W4" s="598">
        <v>20</v>
      </c>
      <c r="X4" s="600">
        <v>18</v>
      </c>
    </row>
    <row r="5" spans="7:24">
      <c r="G5" s="537" t="str">
        <f>'0.结构参数'!A44</f>
        <v>YU4</v>
      </c>
      <c r="H5" s="538">
        <f>'0.结构参数'!L44</f>
        <v>0.4</v>
      </c>
      <c r="I5" s="574">
        <f>MAX('0.结构参数'!I44,'0.结构参数'!J44)</f>
        <v>3.90165</v>
      </c>
      <c r="J5" s="575">
        <f>3.1-MIN('0.结构参数'!I8,'0.结构参数'!J8)</f>
        <v>3.65365</v>
      </c>
      <c r="K5" s="576">
        <v>18</v>
      </c>
      <c r="L5" s="534">
        <v>18</v>
      </c>
      <c r="M5" s="534" t="s">
        <v>185</v>
      </c>
      <c r="N5" s="534" t="s">
        <v>395</v>
      </c>
      <c r="O5" s="534">
        <v>0.5</v>
      </c>
      <c r="P5" s="534">
        <v>4.7294</v>
      </c>
      <c r="Q5" s="534">
        <v>3.92095</v>
      </c>
      <c r="R5" s="537">
        <f>'[6]0.结构参数'!L44</f>
        <v>0.5</v>
      </c>
      <c r="S5" s="538">
        <f>'[6]0.结构参数'!W44</f>
        <v>0.45</v>
      </c>
      <c r="T5" s="595">
        <f>MAX('[6]0.结构参数'!T44,'[6]0.结构参数'!U44)</f>
        <v>2.15679</v>
      </c>
      <c r="U5" s="596">
        <f>3.5-MIN('[6]0.结构参数'!T8,'[6]0.结构参数'!U8)</f>
        <v>1.5</v>
      </c>
      <c r="V5" s="576">
        <v>22</v>
      </c>
      <c r="W5" s="534">
        <v>22</v>
      </c>
      <c r="X5" s="597">
        <v>22</v>
      </c>
    </row>
    <row r="6" spans="7:24">
      <c r="G6" s="537" t="str">
        <f>'0.结构参数'!A45</f>
        <v>YU5</v>
      </c>
      <c r="H6" s="538">
        <f>'0.结构参数'!L45</f>
        <v>0.5</v>
      </c>
      <c r="I6" s="574">
        <f>MAX('0.结构参数'!I45,'0.结构参数'!J45)</f>
        <v>4.49716</v>
      </c>
      <c r="J6" s="575">
        <f>3.1-MIN('0.结构参数'!I9,'0.结构参数'!J9)</f>
        <v>4.24916</v>
      </c>
      <c r="K6" s="576">
        <v>22</v>
      </c>
      <c r="L6" s="534">
        <v>22</v>
      </c>
      <c r="M6" s="534" t="s">
        <v>186</v>
      </c>
      <c r="N6" s="534" t="s">
        <v>396</v>
      </c>
      <c r="O6" s="534">
        <v>0.6</v>
      </c>
      <c r="P6" s="534">
        <v>5.44638</v>
      </c>
      <c r="Q6" s="534">
        <v>4.63793</v>
      </c>
      <c r="R6" s="537">
        <f>'[6]0.结构参数'!L45</f>
        <v>0.6</v>
      </c>
      <c r="S6" s="538">
        <f>'[6]0.结构参数'!W45</f>
        <v>0.45</v>
      </c>
      <c r="T6" s="595">
        <f>MAX('[6]0.结构参数'!T45,'[6]0.结构参数'!U45)</f>
        <v>2.42398</v>
      </c>
      <c r="U6" s="596">
        <f>3.5-MIN('[6]0.结构参数'!T9,'[6]0.结构参数'!U9)</f>
        <v>1.5</v>
      </c>
      <c r="V6" s="576">
        <v>25</v>
      </c>
      <c r="W6" s="534">
        <v>25</v>
      </c>
      <c r="X6" s="597">
        <v>25</v>
      </c>
    </row>
    <row r="7" spans="7:24">
      <c r="G7" s="537" t="str">
        <f>'0.结构参数'!A46</f>
        <v>YU6</v>
      </c>
      <c r="H7" s="538">
        <f>'0.结构参数'!L46</f>
        <v>0.6</v>
      </c>
      <c r="I7" s="574">
        <f>MAX('0.结构参数'!I46,'0.结构参数'!J46)</f>
        <v>5.276</v>
      </c>
      <c r="J7" s="575">
        <f>3.1-MIN('0.结构参数'!I10,'0.结构参数'!J10)</f>
        <v>5.028</v>
      </c>
      <c r="K7" s="576">
        <v>25</v>
      </c>
      <c r="L7" s="534">
        <v>25</v>
      </c>
      <c r="M7" s="534" t="s">
        <v>187</v>
      </c>
      <c r="N7" s="534" t="s">
        <v>397</v>
      </c>
      <c r="O7" s="534">
        <v>0.7</v>
      </c>
      <c r="P7" s="534">
        <v>7.19893</v>
      </c>
      <c r="Q7" s="534">
        <v>5.35493</v>
      </c>
      <c r="R7" s="537">
        <f>'[6]0.结构参数'!L46</f>
        <v>0.7</v>
      </c>
      <c r="S7" s="538">
        <f>'[6]0.结构参数'!W46</f>
        <v>0.45</v>
      </c>
      <c r="T7" s="574">
        <f>MAX('[6]0.结构参数'!T46,'[6]0.结构参数'!U46)</f>
        <v>2.89179</v>
      </c>
      <c r="U7" s="575">
        <f>3.5-MIN('[6]0.结构参数'!T10,'[6]0.结构参数'!U10)</f>
        <v>1.5</v>
      </c>
      <c r="V7" s="576">
        <v>22</v>
      </c>
      <c r="W7" s="577">
        <v>25</v>
      </c>
      <c r="X7" s="599">
        <v>25</v>
      </c>
    </row>
    <row r="8" spans="7:24">
      <c r="G8" s="537" t="str">
        <f>'0.结构参数'!A47</f>
        <v>YU7</v>
      </c>
      <c r="H8" s="538">
        <f>'0.结构参数'!L47</f>
        <v>0.5</v>
      </c>
      <c r="I8" s="574">
        <f>MAX('0.结构参数'!I47,'0.结构参数'!J47)</f>
        <v>6.05484</v>
      </c>
      <c r="J8" s="575">
        <f>3.1-MIN('0.结构参数'!I11,'0.结构参数'!J11)</f>
        <v>5.80684</v>
      </c>
      <c r="K8" s="576">
        <v>20</v>
      </c>
      <c r="L8" s="577">
        <v>22</v>
      </c>
      <c r="M8" s="578" t="s">
        <v>188</v>
      </c>
      <c r="N8" s="534" t="s">
        <v>398</v>
      </c>
      <c r="O8" s="534">
        <v>0.7</v>
      </c>
      <c r="P8" s="534">
        <v>5.95</v>
      </c>
      <c r="Q8" s="534">
        <v>5.31</v>
      </c>
      <c r="R8" s="537">
        <f>'[6]0.结构参数'!L47</f>
        <v>0.7</v>
      </c>
      <c r="S8" s="601">
        <f>'[6]0.结构参数'!W47</f>
        <v>0.45</v>
      </c>
      <c r="T8" s="602">
        <f>MAX('[6]0.结构参数'!T47,'[6]0.结构参数'!U47)</f>
        <v>3.33064</v>
      </c>
      <c r="U8" s="603">
        <f>3.5-MIN('[6]0.结构参数'!T11,'[6]0.结构参数'!U11)</f>
        <v>1.5</v>
      </c>
      <c r="V8" s="576">
        <v>28</v>
      </c>
      <c r="W8" s="534">
        <v>28</v>
      </c>
      <c r="X8" s="597">
        <v>28</v>
      </c>
    </row>
    <row r="9" spans="7:24">
      <c r="G9" s="537" t="str">
        <f>'0.结构参数'!A48</f>
        <v>YU8</v>
      </c>
      <c r="H9" s="538">
        <f>'0.结构参数'!L48</f>
        <v>0.7</v>
      </c>
      <c r="I9" s="574">
        <f>MAX('0.结构参数'!I48,'0.结构参数'!J48)</f>
        <v>6.65593</v>
      </c>
      <c r="J9" s="575">
        <f>3.1-MIN('0.结构参数'!I12,'0.结构参数'!J12)</f>
        <v>6.40793</v>
      </c>
      <c r="K9" s="576">
        <v>22</v>
      </c>
      <c r="L9" s="534">
        <v>22</v>
      </c>
      <c r="M9" s="534" t="s">
        <v>189</v>
      </c>
      <c r="N9" s="534" t="s">
        <v>399</v>
      </c>
      <c r="O9" s="534">
        <v>0.5</v>
      </c>
      <c r="P9" s="534">
        <v>4.94664</v>
      </c>
      <c r="Q9" s="534">
        <v>4.30664</v>
      </c>
      <c r="R9" s="537">
        <f>'[6]0.结构参数'!L48</f>
        <v>0.5</v>
      </c>
      <c r="S9" s="538">
        <f>'[6]0.结构参数'!W48</f>
        <v>0.45</v>
      </c>
      <c r="T9" s="595">
        <f>MAX('[6]0.结构参数'!T48,'[6]0.结构参数'!U48)</f>
        <v>2.92818</v>
      </c>
      <c r="U9" s="596">
        <f>3.5-MIN('[6]0.结构参数'!T12,'[6]0.结构参数'!U12)</f>
        <v>1.5</v>
      </c>
      <c r="V9" s="576">
        <v>22</v>
      </c>
      <c r="W9" s="577">
        <v>25</v>
      </c>
      <c r="X9" s="599">
        <v>25</v>
      </c>
    </row>
    <row r="10" spans="7:24">
      <c r="G10" s="537" t="str">
        <f>'0.结构参数'!A49</f>
        <v>YU9</v>
      </c>
      <c r="H10" s="538">
        <f>'0.结构参数'!L49</f>
        <v>0.7</v>
      </c>
      <c r="I10" s="574">
        <f>MAX('0.结构参数'!I49,'0.结构参数'!J49)</f>
        <v>7.25702</v>
      </c>
      <c r="J10" s="575">
        <f>3.1-MIN('0.结构参数'!I13,'0.结构参数'!J13)</f>
        <v>7.00902</v>
      </c>
      <c r="K10" s="576">
        <v>25</v>
      </c>
      <c r="L10" s="534">
        <v>25</v>
      </c>
      <c r="M10" s="534" t="s">
        <v>190</v>
      </c>
      <c r="N10" s="534" t="s">
        <v>400</v>
      </c>
      <c r="O10" s="534">
        <v>0.4</v>
      </c>
      <c r="P10" s="534">
        <v>3.94328</v>
      </c>
      <c r="Q10" s="534">
        <v>3.30328</v>
      </c>
      <c r="R10" s="537">
        <f>'[6]0.结构参数'!L49</f>
        <v>0.4</v>
      </c>
      <c r="S10" s="538">
        <f>'[6]0.结构参数'!W49</f>
        <v>0.45</v>
      </c>
      <c r="T10" s="595">
        <f>MAX('[6]0.结构参数'!T49,'[6]0.结构参数'!U49)</f>
        <v>2.52572</v>
      </c>
      <c r="U10" s="596">
        <f>3.5-MIN('[6]0.结构参数'!T13,'[6]0.结构参数'!U13)</f>
        <v>1.5</v>
      </c>
      <c r="V10" s="576">
        <v>18</v>
      </c>
      <c r="W10" s="577">
        <v>20</v>
      </c>
      <c r="X10" s="599">
        <v>20</v>
      </c>
    </row>
    <row r="11" spans="7:24">
      <c r="G11" s="537" t="str">
        <f>'0.结构参数'!A50</f>
        <v>YU10</v>
      </c>
      <c r="H11" s="538">
        <f>'0.结构参数'!L50</f>
        <v>0.7</v>
      </c>
      <c r="I11" s="574">
        <f>MAX('0.结构参数'!I50,'0.结构参数'!J50)</f>
        <v>7.25702</v>
      </c>
      <c r="J11" s="575">
        <f>3.1-MIN('0.结构参数'!I14,'0.结构参数'!J14)</f>
        <v>7.00902</v>
      </c>
      <c r="K11" s="576">
        <v>25</v>
      </c>
      <c r="L11" s="534">
        <v>25</v>
      </c>
      <c r="M11" s="534" t="s">
        <v>191</v>
      </c>
      <c r="N11" s="534" t="s">
        <v>401</v>
      </c>
      <c r="O11" s="534">
        <v>0.3</v>
      </c>
      <c r="P11" s="534">
        <v>2.94077</v>
      </c>
      <c r="Q11" s="534">
        <v>2.30077</v>
      </c>
      <c r="R11" s="537">
        <f>'[6]0.结构参数'!L50</f>
        <v>0.3</v>
      </c>
      <c r="S11" s="538">
        <f>'[6]0.结构参数'!W50</f>
        <v>0.45</v>
      </c>
      <c r="T11" s="595">
        <f>MAX('[6]0.结构参数'!T50,'[6]0.结构参数'!U50)</f>
        <v>2.26988</v>
      </c>
      <c r="U11" s="596">
        <f>3.5-MIN('[6]0.结构参数'!T14,'[6]0.结构参数'!U14)</f>
        <v>1.5</v>
      </c>
      <c r="V11" s="576">
        <v>14</v>
      </c>
      <c r="W11" s="577">
        <v>16</v>
      </c>
      <c r="X11" s="599">
        <v>16</v>
      </c>
    </row>
    <row r="12" customHeight="1" spans="7:24">
      <c r="G12" s="537" t="str">
        <f>'0.结构参数'!A51</f>
        <v>YU11</v>
      </c>
      <c r="H12" s="539">
        <f>'0.结构参数'!L51</f>
        <v>0.8</v>
      </c>
      <c r="I12" s="579">
        <f>MAX('0.结构参数'!I51,'0.结构参数'!J51)</f>
        <v>7.6</v>
      </c>
      <c r="J12" s="580">
        <f>3.1-MIN('0.结构参数'!I15,'0.结构参数'!J15)</f>
        <v>7.352</v>
      </c>
      <c r="K12" s="581">
        <v>25</v>
      </c>
      <c r="L12" s="534">
        <v>25</v>
      </c>
      <c r="M12" s="534" t="s">
        <v>192</v>
      </c>
      <c r="N12" s="534" t="s">
        <v>402</v>
      </c>
      <c r="O12" s="534">
        <v>0.3</v>
      </c>
      <c r="P12" s="534">
        <v>2.51013</v>
      </c>
      <c r="Q12" s="534">
        <v>1.87013</v>
      </c>
      <c r="R12" s="537">
        <f>'[6]0.结构参数'!L51</f>
        <v>0.3</v>
      </c>
      <c r="S12" s="538">
        <f>'[6]0.结构参数'!W51</f>
        <v>0.45</v>
      </c>
      <c r="T12" s="595">
        <f>MAX('[6]0.结构参数'!T51,'[6]0.结构参数'!U51)</f>
        <v>2.29948</v>
      </c>
      <c r="U12" s="596">
        <f>3.5-MIN('[6]0.结构参数'!T15,'[6]0.结构参数'!U15)</f>
        <v>1.5</v>
      </c>
      <c r="V12" s="576">
        <v>14</v>
      </c>
      <c r="W12" s="534">
        <v>14</v>
      </c>
      <c r="X12" s="597">
        <v>14</v>
      </c>
    </row>
    <row r="13" spans="2:28">
      <c r="B13" s="540" t="s">
        <v>258</v>
      </c>
      <c r="C13" s="540" t="s">
        <v>259</v>
      </c>
      <c r="G13" s="537" t="str">
        <f>'0.结构参数'!A52</f>
        <v>YU12</v>
      </c>
      <c r="H13" s="538">
        <f>'0.结构参数'!L52</f>
        <v>0.6</v>
      </c>
      <c r="I13" s="574">
        <f>MAX('0.结构参数'!I52,'0.结构参数'!J52)</f>
        <v>6.97049</v>
      </c>
      <c r="J13" s="575">
        <f>3.1-MIN('0.结构参数'!I16,'0.结构参数'!J16)</f>
        <v>6.72249</v>
      </c>
      <c r="K13" s="576">
        <v>22</v>
      </c>
      <c r="L13" s="577">
        <v>25</v>
      </c>
      <c r="M13" s="578" t="s">
        <v>193</v>
      </c>
      <c r="T13" s="604"/>
      <c r="U13" s="605"/>
      <c r="V13" s="606"/>
      <c r="W13" s="607"/>
      <c r="X13" s="607"/>
      <c r="Y13" s="609"/>
      <c r="Z13" s="610"/>
      <c r="AA13" s="610"/>
      <c r="AB13" s="610"/>
    </row>
    <row r="14" ht="27" customHeight="1" spans="7:24">
      <c r="G14" s="537" t="str">
        <f>'0.结构参数'!A53</f>
        <v>YU13</v>
      </c>
      <c r="H14" s="538">
        <f>'0.结构参数'!L53</f>
        <v>0.6</v>
      </c>
      <c r="I14" s="574">
        <f>MAX('0.结构参数'!I53,'0.结构参数'!J53)</f>
        <v>6.34098</v>
      </c>
      <c r="J14" s="575">
        <f>3.1-MIN('0.结构参数'!I17,'0.结构参数'!J17)</f>
        <v>6.09298</v>
      </c>
      <c r="K14" s="576">
        <v>22</v>
      </c>
      <c r="L14" s="534">
        <v>22</v>
      </c>
      <c r="M14" s="534" t="s">
        <v>194</v>
      </c>
      <c r="P14" s="582"/>
      <c r="Q14" s="605"/>
      <c r="R14" s="608"/>
      <c r="S14" s="607"/>
      <c r="T14" s="607"/>
      <c r="U14" s="609"/>
      <c r="V14" s="610"/>
      <c r="W14" s="610"/>
      <c r="X14" s="610"/>
    </row>
    <row r="15" spans="7:24">
      <c r="G15" s="537" t="str">
        <f>'0.结构参数'!A54</f>
        <v>YU14</v>
      </c>
      <c r="H15" s="538">
        <f>'0.结构参数'!L54</f>
        <v>0.6</v>
      </c>
      <c r="I15" s="574">
        <f>MAX('0.结构参数'!I54,'0.结构参数'!J54)</f>
        <v>5.71147</v>
      </c>
      <c r="J15" s="575">
        <f>3.1-MIN('0.结构参数'!I18,'0.结构参数'!J18)</f>
        <v>5.46347</v>
      </c>
      <c r="K15" s="576">
        <v>28</v>
      </c>
      <c r="L15" s="534">
        <v>28</v>
      </c>
      <c r="M15" s="583" t="s">
        <v>195</v>
      </c>
      <c r="P15" s="582"/>
      <c r="Q15" s="605"/>
      <c r="R15" s="611"/>
      <c r="S15" s="607"/>
      <c r="T15" s="607"/>
      <c r="U15" s="609"/>
      <c r="V15" s="610"/>
      <c r="W15" s="610"/>
      <c r="X15" s="610"/>
    </row>
    <row r="16" spans="7:24">
      <c r="G16" s="537" t="str">
        <f>'0.结构参数'!A55</f>
        <v>YU15</v>
      </c>
      <c r="H16" s="538">
        <f>'0.结构参数'!L55</f>
        <v>0.6</v>
      </c>
      <c r="I16" s="574">
        <f>MAX('0.结构参数'!I55,'0.结构参数'!J55)</f>
        <v>5.1533</v>
      </c>
      <c r="J16" s="575">
        <f>3.1-MIN('0.结构参数'!I19,'0.结构参数'!J19)</f>
        <v>4.9053</v>
      </c>
      <c r="K16" s="576">
        <v>25</v>
      </c>
      <c r="L16" s="534">
        <v>25</v>
      </c>
      <c r="M16" s="534" t="s">
        <v>196</v>
      </c>
      <c r="P16" s="582"/>
      <c r="Q16" s="605"/>
      <c r="R16" s="608"/>
      <c r="S16" s="607"/>
      <c r="T16" s="607"/>
      <c r="U16" s="609"/>
      <c r="V16" s="610"/>
      <c r="W16" s="610"/>
      <c r="X16" s="610"/>
    </row>
    <row r="17" spans="7:24">
      <c r="G17" s="537" t="str">
        <f>'0.结构参数'!A56</f>
        <v>YU16</v>
      </c>
      <c r="H17" s="538">
        <f>'0.结构参数'!L56</f>
        <v>0.5</v>
      </c>
      <c r="I17" s="574">
        <f>MAX('0.结构参数'!I56,'0.结构参数'!J56)</f>
        <v>4.59514</v>
      </c>
      <c r="J17" s="575">
        <f>3.1-MIN('0.结构参数'!I20,'0.结构参数'!J20)</f>
        <v>4.34714</v>
      </c>
      <c r="K17" s="576">
        <v>20</v>
      </c>
      <c r="L17" s="534">
        <v>20</v>
      </c>
      <c r="M17" s="534" t="s">
        <v>197</v>
      </c>
      <c r="P17" s="582"/>
      <c r="Q17" s="605"/>
      <c r="R17" s="611"/>
      <c r="S17" s="607"/>
      <c r="T17" s="607"/>
      <c r="U17" s="609"/>
      <c r="V17" s="610"/>
      <c r="W17" s="610"/>
      <c r="X17" s="610"/>
    </row>
    <row r="18" spans="7:24">
      <c r="G18" s="537" t="str">
        <f>'0.结构参数'!A57</f>
        <v>YU17</v>
      </c>
      <c r="H18" s="538">
        <f>'0.结构参数'!L57</f>
        <v>0.5</v>
      </c>
      <c r="I18" s="574">
        <f>MAX('0.结构参数'!I57,'0.结构参数'!J57)</f>
        <v>4.03698</v>
      </c>
      <c r="J18" s="575">
        <f>3.1-MIN('0.结构参数'!I21,'0.结构参数'!J21)</f>
        <v>3.78898</v>
      </c>
      <c r="K18" s="584">
        <v>16</v>
      </c>
      <c r="L18" s="577">
        <v>18</v>
      </c>
      <c r="M18" s="534" t="s">
        <v>198</v>
      </c>
      <c r="P18" s="582"/>
      <c r="Q18" s="605"/>
      <c r="R18" s="608"/>
      <c r="S18" s="607"/>
      <c r="T18" s="607"/>
      <c r="U18" s="609"/>
      <c r="V18" s="610"/>
      <c r="W18" s="610"/>
      <c r="X18" s="610"/>
    </row>
    <row r="19" spans="7:24">
      <c r="G19" s="537" t="str">
        <f>'0.结构参数'!A58</f>
        <v>YU18</v>
      </c>
      <c r="H19" s="538">
        <f>'0.结构参数'!L58</f>
        <v>0.4</v>
      </c>
      <c r="I19" s="574">
        <f>MAX('0.结构参数'!I58,'0.结构参数'!J58)</f>
        <v>3.47881</v>
      </c>
      <c r="J19" s="575">
        <f>3.1-MIN('0.结构参数'!I22,'0.结构参数'!J22)</f>
        <v>3.23081</v>
      </c>
      <c r="K19" s="584">
        <v>14</v>
      </c>
      <c r="L19" s="577">
        <v>16</v>
      </c>
      <c r="M19" s="534" t="s">
        <v>199</v>
      </c>
      <c r="P19" s="582"/>
      <c r="Q19" s="605"/>
      <c r="R19" s="611"/>
      <c r="S19" s="607"/>
      <c r="T19" s="607"/>
      <c r="U19" s="609"/>
      <c r="V19" s="610"/>
      <c r="W19" s="610"/>
      <c r="X19" s="612"/>
    </row>
    <row r="20" spans="7:24">
      <c r="G20" s="537" t="str">
        <f>'0.结构参数'!A59</f>
        <v>YU19</v>
      </c>
      <c r="H20" s="538">
        <f>'0.结构参数'!L59</f>
        <v>0.3</v>
      </c>
      <c r="I20" s="574">
        <f>MAX('0.结构参数'!I59,'0.结构参数'!J59)</f>
        <v>2.92065</v>
      </c>
      <c r="J20" s="575">
        <f>3.1-MIN('0.结构参数'!I23,'0.结构参数'!J23)</f>
        <v>2.67265</v>
      </c>
      <c r="K20" s="584">
        <v>14</v>
      </c>
      <c r="L20" s="534">
        <v>14</v>
      </c>
      <c r="M20" s="534" t="s">
        <v>200</v>
      </c>
      <c r="P20" s="582"/>
      <c r="Q20" s="605"/>
      <c r="R20" s="608"/>
      <c r="S20" s="607"/>
      <c r="T20" s="607"/>
      <c r="U20" s="609"/>
      <c r="V20" s="610"/>
      <c r="W20" s="610"/>
      <c r="X20" s="612"/>
    </row>
    <row r="21" spans="7:24">
      <c r="G21" s="541" t="str">
        <f>'0.结构参数'!A60</f>
        <v>东U10</v>
      </c>
      <c r="H21" s="542">
        <f>'0.结构参数'!L60</f>
        <v>0.3</v>
      </c>
      <c r="I21" s="585">
        <f>MAX('0.结构参数'!I60,'0.结构参数'!J60)</f>
        <v>1.63657</v>
      </c>
      <c r="J21" s="586">
        <f>3.15-MIN('0.结构参数'!I24,'0.结构参数'!J24)</f>
        <v>0.87257</v>
      </c>
      <c r="K21" s="587">
        <v>14</v>
      </c>
      <c r="L21" s="583"/>
      <c r="P21" s="582"/>
      <c r="Q21" s="605"/>
      <c r="R21" s="611"/>
      <c r="S21" s="607"/>
      <c r="T21" s="607"/>
      <c r="U21" s="609"/>
      <c r="V21" s="610"/>
      <c r="W21" s="610"/>
      <c r="X21" s="612"/>
    </row>
    <row r="22" spans="7:24">
      <c r="G22" s="541" t="str">
        <f>'0.结构参数'!A61</f>
        <v>西U10-1</v>
      </c>
      <c r="H22" s="542">
        <f>'0.结构参数'!L61</f>
        <v>0.3</v>
      </c>
      <c r="I22" s="585">
        <f>MAX('0.结构参数'!I61,'0.结构参数'!J61)</f>
        <v>1.61126</v>
      </c>
      <c r="J22" s="586">
        <f>3.15-MIN('0.结构参数'!I25,'0.结构参数'!J25)</f>
        <v>1.41326</v>
      </c>
      <c r="K22" s="587">
        <v>14</v>
      </c>
      <c r="L22" s="588"/>
      <c r="P22" s="582"/>
      <c r="Q22" s="605"/>
      <c r="R22" s="608"/>
      <c r="S22" s="607"/>
      <c r="T22" s="607"/>
      <c r="U22" s="609"/>
      <c r="V22" s="610"/>
      <c r="W22" s="610"/>
      <c r="X22" s="612"/>
    </row>
    <row r="23" spans="7:24">
      <c r="G23" s="541" t="str">
        <f>'0.结构参数'!A62</f>
        <v>西U9-1</v>
      </c>
      <c r="H23" s="542">
        <f>'0.结构参数'!L62</f>
        <v>0.3</v>
      </c>
      <c r="I23" s="585">
        <f>MAX('0.结构参数'!I62,'0.结构参数'!J62)</f>
        <v>2.17365</v>
      </c>
      <c r="J23" s="586">
        <f>3.15-MIN('0.结构参数'!I26,'0.结构参数'!J26)</f>
        <v>1.97565</v>
      </c>
      <c r="K23" s="587">
        <v>14</v>
      </c>
      <c r="L23" s="583"/>
      <c r="P23" s="582"/>
      <c r="Q23" s="605"/>
      <c r="R23" s="611"/>
      <c r="S23" s="607"/>
      <c r="T23" s="607"/>
      <c r="U23" s="609"/>
      <c r="V23" s="610"/>
      <c r="W23" s="610"/>
      <c r="X23" s="612"/>
    </row>
    <row r="24" spans="7:24">
      <c r="G24" s="541" t="str">
        <f>'0.结构参数'!A63</f>
        <v>西U6-1</v>
      </c>
      <c r="H24" s="542">
        <f>'0.结构参数'!L63</f>
        <v>0.5</v>
      </c>
      <c r="I24" s="585">
        <f>MAX('0.结构参数'!I63,'0.结构参数'!J63)</f>
        <v>4.54681</v>
      </c>
      <c r="J24" s="586">
        <f>3.15-MIN('0.结构参数'!I27,'0.结构参数'!J27)</f>
        <v>4.34881</v>
      </c>
      <c r="K24" s="587">
        <v>22</v>
      </c>
      <c r="L24" s="588"/>
      <c r="P24" s="582"/>
      <c r="Q24" s="605"/>
      <c r="R24" s="608"/>
      <c r="S24" s="607"/>
      <c r="T24" s="607"/>
      <c r="U24" s="609"/>
      <c r="V24" s="610"/>
      <c r="W24" s="610"/>
      <c r="X24" s="612"/>
    </row>
    <row r="25" spans="7:24">
      <c r="G25" s="541" t="str">
        <f>'0.结构参数'!A64</f>
        <v>西U5-1</v>
      </c>
      <c r="H25" s="542">
        <f>'0.结构参数'!L64</f>
        <v>0.6</v>
      </c>
      <c r="I25" s="585">
        <f>MAX('0.结构参数'!I64,'0.结构参数'!J64)</f>
        <v>5.33797</v>
      </c>
      <c r="J25" s="586">
        <f>3.15-MIN('0.结构参数'!I28,'0.结构参数'!J28)</f>
        <v>5.13997</v>
      </c>
      <c r="K25" s="587">
        <v>25</v>
      </c>
      <c r="L25" s="583"/>
      <c r="P25" s="582"/>
      <c r="Q25" s="605"/>
      <c r="R25" s="606"/>
      <c r="S25" s="607"/>
      <c r="T25" s="607"/>
      <c r="U25" s="609"/>
      <c r="V25" s="610"/>
      <c r="W25" s="610"/>
      <c r="X25" s="612"/>
    </row>
    <row r="26" spans="7:24">
      <c r="G26" s="541" t="str">
        <f>'0.结构参数'!A65</f>
        <v>西U4-1</v>
      </c>
      <c r="H26" s="542">
        <f>'0.结构参数'!L65</f>
        <v>0.6</v>
      </c>
      <c r="I26" s="585">
        <f>MAX('0.结构参数'!I65,'0.结构参数'!J65)</f>
        <v>6.12914</v>
      </c>
      <c r="J26" s="586">
        <f>3.15-MIN('0.结构参数'!I29,'0.结构参数'!J29)</f>
        <v>5.93114</v>
      </c>
      <c r="K26" s="587">
        <v>20</v>
      </c>
      <c r="L26" s="588"/>
      <c r="P26" s="582"/>
      <c r="Q26" s="605"/>
      <c r="R26" s="608"/>
      <c r="S26" s="607"/>
      <c r="T26" s="607"/>
      <c r="U26" s="609"/>
      <c r="V26" s="610"/>
      <c r="W26" s="610"/>
      <c r="X26" s="612"/>
    </row>
    <row r="27" spans="7:24">
      <c r="G27" s="541" t="str">
        <f>'0.结构参数'!A66</f>
        <v>西U3-1</v>
      </c>
      <c r="H27" s="542">
        <f>'0.结构参数'!L66</f>
        <v>0.7</v>
      </c>
      <c r="I27" s="585">
        <f>MAX('0.结构参数'!I66,'0.结构参数'!J66)</f>
        <v>6.69325</v>
      </c>
      <c r="J27" s="586">
        <f>3.15-MIN('0.结构参数'!I30,'0.结构参数'!J30)</f>
        <v>6.49525</v>
      </c>
      <c r="K27" s="587">
        <v>22</v>
      </c>
      <c r="L27" s="583"/>
      <c r="P27" s="582"/>
      <c r="Q27" s="613"/>
      <c r="R27" s="614"/>
      <c r="S27" s="607"/>
      <c r="T27" s="607"/>
      <c r="U27" s="609"/>
      <c r="V27" s="610"/>
      <c r="W27" s="610"/>
      <c r="X27" s="612"/>
    </row>
    <row r="28" spans="7:24">
      <c r="G28" s="541" t="str">
        <f>'0.结构参数'!A67</f>
        <v>西U2-1</v>
      </c>
      <c r="H28" s="542">
        <f>'0.结构参数'!L67</f>
        <v>0.7</v>
      </c>
      <c r="I28" s="585">
        <f>MAX('0.结构参数'!I67,'0.结构参数'!J67)</f>
        <v>7.25702</v>
      </c>
      <c r="J28" s="586">
        <f>3.15-MIN('0.结构参数'!I31,'0.结构参数'!J31)</f>
        <v>7.05902</v>
      </c>
      <c r="K28" s="587">
        <v>25</v>
      </c>
      <c r="L28" s="588"/>
      <c r="P28" s="582"/>
      <c r="Q28" s="605"/>
      <c r="R28" s="608"/>
      <c r="S28" s="607"/>
      <c r="T28" s="607"/>
      <c r="U28" s="609"/>
      <c r="V28" s="610"/>
      <c r="W28" s="610"/>
      <c r="X28" s="612"/>
    </row>
    <row r="29" spans="7:24">
      <c r="G29" s="541" t="str">
        <f>'0.结构参数'!A68</f>
        <v>西U6-2</v>
      </c>
      <c r="H29" s="542">
        <f>'0.结构参数'!L68</f>
        <v>0.5</v>
      </c>
      <c r="I29" s="585">
        <f>MAX('0.结构参数'!I68,'0.结构参数'!J68)</f>
        <v>4.54681</v>
      </c>
      <c r="J29" s="586">
        <f>3.15-MIN('0.结构参数'!I32,'0.结构参数'!J32)</f>
        <v>4.34881</v>
      </c>
      <c r="K29" s="587">
        <v>22</v>
      </c>
      <c r="L29" s="583"/>
      <c r="P29" s="582"/>
      <c r="Q29" s="605"/>
      <c r="R29" s="611"/>
      <c r="S29" s="607"/>
      <c r="T29" s="607"/>
      <c r="U29" s="609"/>
      <c r="V29" s="610"/>
      <c r="W29" s="610"/>
      <c r="X29" s="612"/>
    </row>
    <row r="30" spans="2:24">
      <c r="B30" s="543" t="s">
        <v>261</v>
      </c>
      <c r="C30" s="544" t="s">
        <v>262</v>
      </c>
      <c r="D30" s="544" t="s">
        <v>263</v>
      </c>
      <c r="E30" s="545">
        <v>0.8</v>
      </c>
      <c r="G30" s="541" t="str">
        <f>'0.结构参数'!A69</f>
        <v>西U5-2</v>
      </c>
      <c r="H30" s="542">
        <f>'0.结构参数'!L69</f>
        <v>0.6</v>
      </c>
      <c r="I30" s="585">
        <f>MAX('0.结构参数'!I69,'0.结构参数'!J69)</f>
        <v>5.33797</v>
      </c>
      <c r="J30" s="586">
        <f>3.15-MIN('0.结构参数'!I33,'0.结构参数'!J33)</f>
        <v>5.13997</v>
      </c>
      <c r="K30" s="587">
        <v>25</v>
      </c>
      <c r="L30" s="588"/>
      <c r="P30" s="582"/>
      <c r="Q30" s="605"/>
      <c r="R30" s="608"/>
      <c r="S30" s="607"/>
      <c r="T30" s="607"/>
      <c r="U30" s="609"/>
      <c r="V30" s="610"/>
      <c r="W30" s="610"/>
      <c r="X30" s="612"/>
    </row>
    <row r="31" spans="2:28">
      <c r="B31" s="543"/>
      <c r="C31" s="544" t="s">
        <v>264</v>
      </c>
      <c r="D31" s="544" t="s">
        <v>265</v>
      </c>
      <c r="E31" s="546">
        <f>E30</f>
        <v>0.8</v>
      </c>
      <c r="F31" s="547"/>
      <c r="G31" s="541" t="str">
        <f>'0.结构参数'!A70</f>
        <v>西U4-2</v>
      </c>
      <c r="H31" s="542">
        <f>'0.结构参数'!L70</f>
        <v>0.6</v>
      </c>
      <c r="I31" s="585">
        <f>MAX('0.结构参数'!I70,'0.结构参数'!J70)</f>
        <v>6.12914</v>
      </c>
      <c r="J31" s="586">
        <f>3.15-MIN('0.结构参数'!I34,'0.结构参数'!J34)</f>
        <v>5.93114</v>
      </c>
      <c r="K31" s="587">
        <v>20</v>
      </c>
      <c r="T31" s="604"/>
      <c r="U31" s="605"/>
      <c r="V31" s="611"/>
      <c r="W31" s="607"/>
      <c r="X31" s="607"/>
      <c r="Y31" s="609"/>
      <c r="Z31" s="610"/>
      <c r="AA31" s="610"/>
      <c r="AB31" s="612"/>
    </row>
    <row r="32" spans="2:28">
      <c r="B32" s="543"/>
      <c r="C32" s="544" t="s">
        <v>266</v>
      </c>
      <c r="D32" s="544" t="s">
        <v>267</v>
      </c>
      <c r="E32" s="545">
        <v>7.6</v>
      </c>
      <c r="F32" s="547"/>
      <c r="G32" s="541" t="str">
        <f>'0.结构参数'!A71</f>
        <v>西U3-2</v>
      </c>
      <c r="H32" s="542">
        <f>'0.结构参数'!L71</f>
        <v>0.7</v>
      </c>
      <c r="I32" s="585">
        <f>MAX('0.结构参数'!I71,'0.结构参数'!J71)</f>
        <v>6.69325</v>
      </c>
      <c r="J32" s="586">
        <f>3.15-MIN('0.结构参数'!I35,'0.结构参数'!J35)</f>
        <v>6.49525</v>
      </c>
      <c r="K32" s="587">
        <v>22</v>
      </c>
      <c r="T32" s="604"/>
      <c r="U32" s="605"/>
      <c r="V32" s="608"/>
      <c r="W32" s="607"/>
      <c r="X32" s="607"/>
      <c r="Y32" s="609"/>
      <c r="Z32" s="610"/>
      <c r="AA32" s="610"/>
      <c r="AB32" s="612"/>
    </row>
    <row r="33" ht="14.25" spans="2:28">
      <c r="B33" s="543"/>
      <c r="C33" s="544" t="s">
        <v>268</v>
      </c>
      <c r="D33" s="544" t="s">
        <v>269</v>
      </c>
      <c r="E33" s="545">
        <v>7.4</v>
      </c>
      <c r="F33" s="547"/>
      <c r="G33" s="548"/>
      <c r="H33" s="549"/>
      <c r="I33" s="589"/>
      <c r="J33" s="590"/>
      <c r="K33" s="591"/>
      <c r="T33" s="604"/>
      <c r="U33" s="605"/>
      <c r="V33" s="611"/>
      <c r="W33" s="607"/>
      <c r="X33" s="607"/>
      <c r="Y33" s="609"/>
      <c r="Z33" s="610"/>
      <c r="AA33" s="610"/>
      <c r="AB33" s="610"/>
    </row>
    <row r="34" ht="12.75" customHeight="1" spans="20:28">
      <c r="T34" s="604"/>
      <c r="U34" s="605"/>
      <c r="V34" s="608"/>
      <c r="W34" s="607"/>
      <c r="X34" s="607"/>
      <c r="Y34" s="609"/>
      <c r="Z34" s="610"/>
      <c r="AA34" s="610"/>
      <c r="AB34" s="610"/>
    </row>
    <row r="35" spans="2:3">
      <c r="B35" s="540" t="s">
        <v>270</v>
      </c>
      <c r="C35" s="540" t="s">
        <v>271</v>
      </c>
    </row>
    <row r="37" ht="14.25" spans="2:11">
      <c r="B37" s="550"/>
      <c r="C37" s="544" t="s">
        <v>272</v>
      </c>
      <c r="D37" s="544" t="s">
        <v>273</v>
      </c>
      <c r="E37" s="544">
        <f>IF(E32&gt;5,IF(F37="二级及以下公路",1,1.05),IF(F37="二级及以下公路",0.95,1))</f>
        <v>1</v>
      </c>
      <c r="F37" s="551" t="s">
        <v>279</v>
      </c>
      <c r="G37" s="552" t="s">
        <v>275</v>
      </c>
      <c r="H37" s="552"/>
      <c r="I37" s="552"/>
      <c r="J37" s="547"/>
      <c r="K37" s="547"/>
    </row>
    <row r="38" spans="2:11">
      <c r="B38" s="550"/>
      <c r="C38" s="544" t="s">
        <v>276</v>
      </c>
      <c r="D38" s="544" t="s">
        <v>277</v>
      </c>
      <c r="E38" s="544">
        <v>1.4</v>
      </c>
      <c r="F38" s="544"/>
      <c r="G38" s="553" t="s">
        <v>278</v>
      </c>
      <c r="H38" s="554" t="s">
        <v>274</v>
      </c>
      <c r="I38" s="592" t="s">
        <v>279</v>
      </c>
      <c r="J38" s="547"/>
      <c r="K38" s="547"/>
    </row>
    <row r="39" spans="2:11">
      <c r="B39" s="550"/>
      <c r="C39" s="544" t="s">
        <v>280</v>
      </c>
      <c r="D39" s="544" t="s">
        <v>281</v>
      </c>
      <c r="E39" s="544">
        <v>1</v>
      </c>
      <c r="F39" s="544"/>
      <c r="G39" s="555" t="s">
        <v>282</v>
      </c>
      <c r="H39" s="556">
        <v>1</v>
      </c>
      <c r="I39" s="593">
        <v>0.95</v>
      </c>
      <c r="J39" s="547"/>
      <c r="K39" s="547"/>
    </row>
    <row r="40" ht="14.25" spans="2:11">
      <c r="B40" s="550"/>
      <c r="C40" s="544" t="s">
        <v>283</v>
      </c>
      <c r="D40" s="544" t="s">
        <v>284</v>
      </c>
      <c r="E40" s="544">
        <v>1.4</v>
      </c>
      <c r="F40" s="544"/>
      <c r="G40" s="557" t="s">
        <v>285</v>
      </c>
      <c r="H40" s="558">
        <v>1.05</v>
      </c>
      <c r="I40" s="594">
        <v>1</v>
      </c>
      <c r="J40" s="547"/>
      <c r="K40" s="547"/>
    </row>
    <row r="41" spans="10:11">
      <c r="J41" s="547"/>
      <c r="K41" s="547"/>
    </row>
    <row r="42" spans="2:11">
      <c r="B42" s="559">
        <v>2.1</v>
      </c>
      <c r="C42" s="540" t="s">
        <v>286</v>
      </c>
      <c r="H42" s="547"/>
      <c r="I42" s="547"/>
      <c r="J42" s="547"/>
      <c r="K42" s="547"/>
    </row>
    <row r="43" spans="8:11">
      <c r="H43" s="547"/>
      <c r="I43" s="547"/>
      <c r="J43" s="547"/>
      <c r="K43" s="547"/>
    </row>
    <row r="44" spans="2:6">
      <c r="B44" s="560" t="s">
        <v>287</v>
      </c>
      <c r="C44" s="561" t="s">
        <v>288</v>
      </c>
      <c r="D44" s="544" t="s">
        <v>289</v>
      </c>
      <c r="E44" s="562">
        <v>0</v>
      </c>
      <c r="F44" s="563"/>
    </row>
    <row r="45" spans="2:6">
      <c r="B45" s="543"/>
      <c r="C45" s="561" t="s">
        <v>290</v>
      </c>
      <c r="D45" s="544" t="s">
        <v>291</v>
      </c>
      <c r="E45" s="562">
        <v>23</v>
      </c>
      <c r="F45" s="563"/>
    </row>
    <row r="46" spans="2:6">
      <c r="B46" s="543"/>
      <c r="C46" s="561" t="s">
        <v>292</v>
      </c>
      <c r="D46" s="544" t="s">
        <v>293</v>
      </c>
      <c r="E46" s="562">
        <v>11.5</v>
      </c>
      <c r="F46" s="563"/>
    </row>
    <row r="47" spans="2:6">
      <c r="B47" s="543"/>
      <c r="C47" s="561" t="s">
        <v>294</v>
      </c>
      <c r="D47" s="544" t="s">
        <v>295</v>
      </c>
      <c r="E47" s="562">
        <v>0</v>
      </c>
      <c r="F47" s="563"/>
    </row>
    <row r="48" spans="2:6">
      <c r="B48" s="543"/>
      <c r="C48" s="561" t="s">
        <v>296</v>
      </c>
      <c r="D48" s="544" t="s">
        <v>297</v>
      </c>
      <c r="E48" s="562">
        <v>18</v>
      </c>
      <c r="F48" s="563"/>
    </row>
    <row r="49" spans="2:6">
      <c r="B49" s="543"/>
      <c r="C49" s="561" t="s">
        <v>298</v>
      </c>
      <c r="D49" s="544" t="s">
        <v>299</v>
      </c>
      <c r="E49" s="562">
        <v>20</v>
      </c>
      <c r="F49" s="563"/>
    </row>
    <row r="50" spans="2:6">
      <c r="B50" s="543"/>
      <c r="C50" s="561" t="s">
        <v>300</v>
      </c>
      <c r="D50" s="544" t="s">
        <v>301</v>
      </c>
      <c r="E50" s="562">
        <v>10</v>
      </c>
      <c r="F50" s="563"/>
    </row>
    <row r="51" spans="2:5">
      <c r="B51" s="547"/>
      <c r="C51" s="547"/>
      <c r="D51" s="547"/>
      <c r="E51" s="547"/>
    </row>
    <row r="52" customHeight="1" spans="2:5">
      <c r="B52" s="560" t="s">
        <v>302</v>
      </c>
      <c r="C52" s="564" t="s">
        <v>303</v>
      </c>
      <c r="D52" s="565"/>
      <c r="E52" s="566">
        <f>COS(RADIANS(E45-E47))</f>
        <v>0.92050485345244</v>
      </c>
    </row>
    <row r="53" spans="2:5">
      <c r="B53" s="560"/>
      <c r="C53" s="564" t="s">
        <v>304</v>
      </c>
      <c r="D53" s="565"/>
      <c r="E53" s="544">
        <f>COS(RADIANS(E47))</f>
        <v>1</v>
      </c>
    </row>
    <row r="54" spans="2:5">
      <c r="B54" s="560"/>
      <c r="C54" s="564" t="s">
        <v>305</v>
      </c>
      <c r="D54" s="565"/>
      <c r="E54" s="566">
        <f>COS(RADIANS(E47+E46))</f>
        <v>0.97992470462083</v>
      </c>
    </row>
    <row r="55" spans="2:5">
      <c r="B55" s="560"/>
      <c r="C55" s="564" t="s">
        <v>306</v>
      </c>
      <c r="D55" s="565"/>
      <c r="E55" s="566">
        <f>SIN(RADIANS(E45+E46))</f>
        <v>0.566406236924833</v>
      </c>
    </row>
    <row r="56" spans="2:5">
      <c r="B56" s="560"/>
      <c r="C56" s="564" t="s">
        <v>307</v>
      </c>
      <c r="D56" s="565"/>
      <c r="E56" s="566">
        <f>SIN(RADIANS(E45-E44))</f>
        <v>0.390731128489274</v>
      </c>
    </row>
    <row r="57" spans="2:5">
      <c r="B57" s="560"/>
      <c r="C57" s="564" t="s">
        <v>308</v>
      </c>
      <c r="D57" s="565"/>
      <c r="E57" s="544">
        <f>COS(RADIANS(E47-E44))</f>
        <v>1</v>
      </c>
    </row>
    <row r="58" spans="2:5">
      <c r="B58" s="560"/>
      <c r="C58" s="564" t="s">
        <v>309</v>
      </c>
      <c r="D58" s="565"/>
      <c r="E58" s="566">
        <f>E52^2/(E53^2*E54*(1+SQRT(E55*E56/(E54*E57)))^2)</f>
        <v>0.397317937689011</v>
      </c>
    </row>
    <row r="59" spans="2:5">
      <c r="B59" s="567" t="s">
        <v>310</v>
      </c>
      <c r="C59" s="568"/>
      <c r="D59" s="569"/>
      <c r="E59" s="544">
        <v>1.3</v>
      </c>
    </row>
    <row r="60" spans="2:5">
      <c r="B60" s="547"/>
      <c r="C60" s="547"/>
      <c r="D60" s="547"/>
      <c r="E60" s="547"/>
    </row>
    <row r="61" spans="2:5">
      <c r="B61" s="543" t="s">
        <v>311</v>
      </c>
      <c r="C61" s="570" t="s">
        <v>312</v>
      </c>
      <c r="D61" s="571"/>
      <c r="E61" s="544">
        <v>0</v>
      </c>
    </row>
    <row r="62" spans="2:5">
      <c r="B62" s="543"/>
      <c r="C62" s="570" t="s">
        <v>313</v>
      </c>
      <c r="D62" s="571"/>
      <c r="E62" s="572">
        <f>E59*E58*E48*(E32-E33)</f>
        <v>1.85944794838456</v>
      </c>
    </row>
    <row r="63" spans="2:5">
      <c r="B63" s="543"/>
      <c r="C63" s="570" t="s">
        <v>314</v>
      </c>
      <c r="D63" s="571"/>
      <c r="E63" s="572">
        <f>E59*E58*E50*E33+E62</f>
        <v>40.0814335540674</v>
      </c>
    </row>
    <row r="64" spans="2:5">
      <c r="B64" s="543"/>
      <c r="C64" s="570" t="s">
        <v>315</v>
      </c>
      <c r="D64" s="571"/>
      <c r="E64" s="572">
        <f>1/2*1*E62*(E32-E33)</f>
        <v>0.185944794838456</v>
      </c>
    </row>
    <row r="65" spans="2:5">
      <c r="B65" s="543"/>
      <c r="C65" s="570" t="s">
        <v>316</v>
      </c>
      <c r="D65" s="571"/>
      <c r="E65" s="572">
        <f>1/2*1*(E62+E63)*E33</f>
        <v>155.181261559072</v>
      </c>
    </row>
    <row r="66" spans="2:5">
      <c r="B66" s="543"/>
      <c r="C66" s="570" t="s">
        <v>317</v>
      </c>
      <c r="D66" s="571"/>
      <c r="E66" s="572">
        <f>E33+1/3*(E32-E33)</f>
        <v>7.46666666666667</v>
      </c>
    </row>
    <row r="67" spans="2:5">
      <c r="B67" s="543"/>
      <c r="C67" s="570" t="s">
        <v>318</v>
      </c>
      <c r="D67" s="571"/>
      <c r="E67" s="572">
        <f>1/3*E33*(2*E62+E63)/(E62+E63)</f>
        <v>2.576026272578</v>
      </c>
    </row>
    <row r="68" spans="2:5">
      <c r="B68" s="543"/>
      <c r="C68" s="570" t="s">
        <v>319</v>
      </c>
      <c r="D68" s="571"/>
      <c r="E68" s="615">
        <f>E64+E65</f>
        <v>155.367206353911</v>
      </c>
    </row>
    <row r="69" spans="2:5">
      <c r="B69" s="543"/>
      <c r="C69" s="570" t="s">
        <v>320</v>
      </c>
      <c r="D69" s="571"/>
      <c r="E69" s="615">
        <f>E64*E66+E65*E67</f>
        <v>401.139394589429</v>
      </c>
    </row>
    <row r="71" spans="2:3">
      <c r="B71" s="559">
        <v>2.2</v>
      </c>
      <c r="C71" s="540" t="s">
        <v>321</v>
      </c>
    </row>
    <row r="72" spans="3:5">
      <c r="C72" s="547"/>
      <c r="D72" s="547"/>
      <c r="E72" s="547"/>
    </row>
    <row r="73" spans="2:5">
      <c r="B73" s="616" t="s">
        <v>322</v>
      </c>
      <c r="C73" s="570" t="s">
        <v>323</v>
      </c>
      <c r="D73" s="571"/>
      <c r="E73" s="544">
        <v>0</v>
      </c>
    </row>
    <row r="74" spans="2:5">
      <c r="B74" s="616"/>
      <c r="C74" s="570" t="s">
        <v>324</v>
      </c>
      <c r="D74" s="571"/>
      <c r="E74" s="544">
        <f>10*E33</f>
        <v>74</v>
      </c>
    </row>
    <row r="75" spans="2:5">
      <c r="B75" s="616"/>
      <c r="C75" s="617" t="s">
        <v>325</v>
      </c>
      <c r="D75" s="618"/>
      <c r="E75" s="544">
        <f>1/2*E74*E33</f>
        <v>273.8</v>
      </c>
    </row>
    <row r="76" spans="2:5">
      <c r="B76" s="616"/>
      <c r="C76" s="570" t="s">
        <v>326</v>
      </c>
      <c r="D76" s="571"/>
      <c r="E76" s="566">
        <f>E33/3</f>
        <v>2.46666666666667</v>
      </c>
    </row>
    <row r="77" spans="2:5">
      <c r="B77" s="616"/>
      <c r="C77" s="570" t="s">
        <v>327</v>
      </c>
      <c r="D77" s="571"/>
      <c r="E77" s="619">
        <f>E75</f>
        <v>273.8</v>
      </c>
    </row>
    <row r="78" spans="2:5">
      <c r="B78" s="616"/>
      <c r="C78" s="570" t="s">
        <v>328</v>
      </c>
      <c r="D78" s="571"/>
      <c r="E78" s="620">
        <f>E75*E76</f>
        <v>675.373333333333</v>
      </c>
    </row>
    <row r="81" spans="2:3">
      <c r="B81" s="559">
        <v>2.3</v>
      </c>
      <c r="C81" s="540" t="s">
        <v>329</v>
      </c>
    </row>
    <row r="83" spans="2:5">
      <c r="B83" s="543" t="s">
        <v>329</v>
      </c>
      <c r="C83" s="617" t="s">
        <v>330</v>
      </c>
      <c r="D83" s="618"/>
      <c r="E83" s="551">
        <f>IF(E32&lt;2,20,(IF(E32&gt;10,10,(20-(E32-2)/(10-2)*(20-10)))))</f>
        <v>13</v>
      </c>
    </row>
    <row r="84" spans="2:5">
      <c r="B84" s="543"/>
      <c r="C84" s="617" t="s">
        <v>331</v>
      </c>
      <c r="D84" s="618"/>
      <c r="E84" s="621">
        <f>E83/E48</f>
        <v>0.722222222222222</v>
      </c>
    </row>
    <row r="85" spans="2:5">
      <c r="B85" s="543"/>
      <c r="C85" s="622" t="s">
        <v>332</v>
      </c>
      <c r="D85" s="623"/>
      <c r="E85" s="624">
        <f>1/2*1*E59*E58*E48*(E32+2*E84)</f>
        <v>42.0441841662511</v>
      </c>
    </row>
    <row r="86" spans="2:5">
      <c r="B86" s="543"/>
      <c r="C86" s="622" t="s">
        <v>333</v>
      </c>
      <c r="D86" s="623"/>
      <c r="E86" s="624">
        <f>E32/3*((E32+E84/3)/(E32+E84/2))</f>
        <v>2.49502985190354</v>
      </c>
    </row>
    <row r="87" spans="2:5">
      <c r="B87" s="543"/>
      <c r="C87" s="622" t="s">
        <v>334</v>
      </c>
      <c r="D87" s="623"/>
      <c r="E87" s="624">
        <f>E85*E86</f>
        <v>104.901494593727</v>
      </c>
    </row>
    <row r="88" spans="3:5">
      <c r="C88" s="625"/>
      <c r="D88" s="625"/>
      <c r="E88" s="625"/>
    </row>
    <row r="89" spans="2:3">
      <c r="B89" s="559">
        <v>2.4</v>
      </c>
      <c r="C89" s="540" t="s">
        <v>335</v>
      </c>
    </row>
    <row r="91" spans="2:5">
      <c r="B91" s="547"/>
      <c r="C91" s="626" t="s">
        <v>336</v>
      </c>
      <c r="D91" s="627"/>
      <c r="E91" s="628"/>
    </row>
    <row r="92" spans="2:5">
      <c r="B92" s="547"/>
      <c r="C92" s="617" t="s">
        <v>337</v>
      </c>
      <c r="D92" s="618"/>
      <c r="E92" s="566">
        <f>E37*(E38*E69+E39*E78+E40*E87)</f>
        <v>1383.83057818975</v>
      </c>
    </row>
    <row r="93" spans="2:5">
      <c r="B93" s="547"/>
      <c r="C93" s="617" t="s">
        <v>338</v>
      </c>
      <c r="D93" s="618"/>
      <c r="E93" s="566">
        <f>E37*(E38*E68+E39*E77+E40*E85)</f>
        <v>550.175946728227</v>
      </c>
    </row>
    <row r="94" spans="2:5">
      <c r="B94" s="547"/>
      <c r="C94" s="547"/>
      <c r="D94" s="547"/>
      <c r="E94" s="629"/>
    </row>
    <row r="95" spans="2:5">
      <c r="B95" s="547"/>
      <c r="C95" s="626" t="s">
        <v>339</v>
      </c>
      <c r="D95" s="627"/>
      <c r="E95" s="628"/>
    </row>
    <row r="96" spans="2:5">
      <c r="B96" s="547"/>
      <c r="C96" s="617" t="s">
        <v>340</v>
      </c>
      <c r="D96" s="618"/>
      <c r="E96" s="566">
        <f>E69+E78+0.4*E87</f>
        <v>1118.47332576025</v>
      </c>
    </row>
    <row r="97" spans="2:5">
      <c r="B97" s="547"/>
      <c r="C97" s="617" t="s">
        <v>341</v>
      </c>
      <c r="D97" s="618"/>
      <c r="E97" s="566">
        <f>E68+E77+0.4*E85</f>
        <v>445.984880020411</v>
      </c>
    </row>
    <row r="98" spans="2:5">
      <c r="B98" s="547"/>
      <c r="C98" s="547"/>
      <c r="D98" s="547"/>
      <c r="E98" s="629"/>
    </row>
    <row r="99" spans="2:5">
      <c r="B99" s="547"/>
      <c r="C99" s="626" t="s">
        <v>342</v>
      </c>
      <c r="D99" s="627"/>
      <c r="E99" s="628"/>
    </row>
    <row r="100" spans="2:5">
      <c r="B100" s="547"/>
      <c r="C100" s="617" t="s">
        <v>340</v>
      </c>
      <c r="D100" s="618"/>
      <c r="E100" s="566">
        <f>E69+E78+0.7*E87</f>
        <v>1149.94377413837</v>
      </c>
    </row>
    <row r="101" spans="2:5">
      <c r="B101" s="547"/>
      <c r="C101" s="617" t="s">
        <v>341</v>
      </c>
      <c r="D101" s="618"/>
      <c r="E101" s="566">
        <f>E68+E77+0.7*E85</f>
        <v>458.598135270287</v>
      </c>
    </row>
    <row r="104" ht="14.25" spans="2:3">
      <c r="B104" s="559">
        <v>2.5</v>
      </c>
      <c r="C104" s="540" t="s">
        <v>343</v>
      </c>
    </row>
    <row r="105" spans="7:10">
      <c r="G105" s="630"/>
      <c r="H105" s="536" t="s">
        <v>344</v>
      </c>
      <c r="I105" s="536" t="s">
        <v>345</v>
      </c>
      <c r="J105" s="643" t="s">
        <v>346</v>
      </c>
    </row>
    <row r="106" spans="2:10">
      <c r="B106" s="616" t="s">
        <v>347</v>
      </c>
      <c r="C106" s="561" t="s">
        <v>348</v>
      </c>
      <c r="D106" s="631" t="s">
        <v>403</v>
      </c>
      <c r="E106" s="544">
        <f>VLOOKUP(D106,G106:I109,2,1)</f>
        <v>18.1</v>
      </c>
      <c r="F106" s="547" t="s">
        <v>349</v>
      </c>
      <c r="G106" s="632" t="s">
        <v>350</v>
      </c>
      <c r="H106" s="633">
        <v>16.1</v>
      </c>
      <c r="I106" s="633">
        <v>1.52</v>
      </c>
      <c r="J106" s="644">
        <v>3.15</v>
      </c>
    </row>
    <row r="107" spans="2:10">
      <c r="B107" s="616"/>
      <c r="C107" s="561" t="s">
        <v>351</v>
      </c>
      <c r="D107" s="631" t="s">
        <v>403</v>
      </c>
      <c r="E107" s="544">
        <f>VLOOKUP(D107,G106:I109,3,1)</f>
        <v>1.65</v>
      </c>
      <c r="F107" s="547" t="s">
        <v>349</v>
      </c>
      <c r="G107" s="632" t="s">
        <v>352</v>
      </c>
      <c r="H107" s="633">
        <v>18.1</v>
      </c>
      <c r="I107" s="633">
        <v>1.65</v>
      </c>
      <c r="J107" s="644">
        <v>3.25</v>
      </c>
    </row>
    <row r="108" spans="2:10">
      <c r="B108" s="616"/>
      <c r="C108" s="570" t="s">
        <v>353</v>
      </c>
      <c r="D108" s="571"/>
      <c r="E108" s="544">
        <v>330</v>
      </c>
      <c r="F108" s="547" t="s">
        <v>349</v>
      </c>
      <c r="G108" s="632" t="s">
        <v>354</v>
      </c>
      <c r="H108" s="633">
        <v>20.5</v>
      </c>
      <c r="I108" s="633">
        <v>1.74</v>
      </c>
      <c r="J108" s="644">
        <v>3.35</v>
      </c>
    </row>
    <row r="109" ht="14.25" spans="2:10">
      <c r="B109" s="616"/>
      <c r="C109" s="570" t="s">
        <v>355</v>
      </c>
      <c r="D109" s="571"/>
      <c r="E109" s="544">
        <v>330</v>
      </c>
      <c r="F109" s="547" t="s">
        <v>349</v>
      </c>
      <c r="G109" s="634" t="s">
        <v>356</v>
      </c>
      <c r="H109" s="635">
        <v>22.4</v>
      </c>
      <c r="I109" s="635">
        <v>1.83</v>
      </c>
      <c r="J109" s="645">
        <v>3.45</v>
      </c>
    </row>
    <row r="110" spans="2:6">
      <c r="B110" s="616"/>
      <c r="C110" s="570" t="s">
        <v>357</v>
      </c>
      <c r="D110" s="571"/>
      <c r="E110" s="551">
        <v>16</v>
      </c>
      <c r="F110" s="547"/>
    </row>
    <row r="111" spans="2:6">
      <c r="B111" s="616"/>
      <c r="C111" s="617" t="s">
        <v>358</v>
      </c>
      <c r="D111" s="618"/>
      <c r="E111" s="636">
        <v>25</v>
      </c>
      <c r="F111" s="547" t="s">
        <v>359</v>
      </c>
    </row>
    <row r="112" spans="2:6">
      <c r="B112" s="616"/>
      <c r="C112" s="570" t="s">
        <v>360</v>
      </c>
      <c r="D112" s="571"/>
      <c r="E112" s="566">
        <f>E110*PI()*E111^2/4</f>
        <v>7853.98163397448</v>
      </c>
      <c r="F112" s="547" t="s">
        <v>361</v>
      </c>
    </row>
    <row r="113" spans="2:6">
      <c r="B113" s="616"/>
      <c r="C113" s="570" t="s">
        <v>362</v>
      </c>
      <c r="D113" s="571"/>
      <c r="E113" s="551">
        <v>8</v>
      </c>
      <c r="F113" s="547"/>
    </row>
    <row r="114" spans="2:6">
      <c r="B114" s="616"/>
      <c r="C114" s="617" t="s">
        <v>363</v>
      </c>
      <c r="D114" s="618"/>
      <c r="E114" s="551">
        <v>12</v>
      </c>
      <c r="F114" s="547" t="s">
        <v>359</v>
      </c>
    </row>
    <row r="115" spans="2:6">
      <c r="B115" s="616"/>
      <c r="C115" s="570" t="s">
        <v>364</v>
      </c>
      <c r="D115" s="571"/>
      <c r="E115" s="566">
        <f>E113*PI()*E114^2/4</f>
        <v>904.77868423386</v>
      </c>
      <c r="F115" s="547" t="s">
        <v>361</v>
      </c>
    </row>
    <row r="116" spans="2:6">
      <c r="B116" s="616"/>
      <c r="C116" s="617" t="s">
        <v>36</v>
      </c>
      <c r="D116" s="618"/>
      <c r="E116" s="544">
        <v>65</v>
      </c>
      <c r="F116" s="547" t="s">
        <v>359</v>
      </c>
    </row>
    <row r="117" spans="2:6">
      <c r="B117" s="616"/>
      <c r="C117" s="617" t="s">
        <v>366</v>
      </c>
      <c r="D117" s="618"/>
      <c r="E117" s="544">
        <f>E31*1000-E116</f>
        <v>735</v>
      </c>
      <c r="F117" s="547" t="s">
        <v>359</v>
      </c>
    </row>
    <row r="118" spans="2:6">
      <c r="B118" s="616"/>
      <c r="C118" s="637" t="s">
        <v>367</v>
      </c>
      <c r="D118" s="638"/>
      <c r="E118" s="566">
        <f>45*E107/E108</f>
        <v>0.225</v>
      </c>
      <c r="F118" s="547" t="s">
        <v>368</v>
      </c>
    </row>
    <row r="119" spans="2:6">
      <c r="B119" s="616"/>
      <c r="C119" s="570" t="s">
        <v>369</v>
      </c>
      <c r="D119" s="571"/>
      <c r="E119" s="544">
        <v>0.56</v>
      </c>
      <c r="F119" s="547"/>
    </row>
    <row r="121" spans="2:6">
      <c r="B121" s="639" t="s">
        <v>370</v>
      </c>
      <c r="C121" s="617" t="s">
        <v>371</v>
      </c>
      <c r="D121" s="618"/>
      <c r="E121" s="566">
        <f>(E108*E112-E109*E115)/(E106*1000)</f>
        <v>126.698175326763</v>
      </c>
      <c r="F121" s="640" t="s">
        <v>359</v>
      </c>
    </row>
    <row r="122" spans="2:6">
      <c r="B122" s="639"/>
      <c r="C122" s="617" t="s">
        <v>372</v>
      </c>
      <c r="D122" s="618"/>
      <c r="E122" s="566">
        <f>E121/E117</f>
        <v>0.17237846983233</v>
      </c>
      <c r="F122" s="640"/>
    </row>
    <row r="123" spans="2:6">
      <c r="B123" s="616"/>
      <c r="C123" s="617" t="s">
        <v>373</v>
      </c>
      <c r="D123" s="618"/>
      <c r="E123" s="641" t="str">
        <f>IF(E121&gt;E119*E117,"NO","YES")</f>
        <v>YES</v>
      </c>
      <c r="F123" s="547"/>
    </row>
    <row r="124" spans="2:6">
      <c r="B124" s="616"/>
      <c r="C124" s="617" t="s">
        <v>374</v>
      </c>
      <c r="D124" s="618"/>
      <c r="E124" s="620">
        <f>(E106*1000*E121*(E117-E121/2)+E109*E115*(E117-E116))/1000000</f>
        <v>1740.30127248196</v>
      </c>
      <c r="F124" s="547" t="s">
        <v>375</v>
      </c>
    </row>
    <row r="125" spans="2:6">
      <c r="B125" s="616"/>
      <c r="C125" s="617" t="s">
        <v>376</v>
      </c>
      <c r="D125" s="618"/>
      <c r="E125" s="642" t="str">
        <f>IF(E124&gt;E92,"YES","NO")</f>
        <v>YES</v>
      </c>
      <c r="F125" s="547"/>
    </row>
    <row r="126" spans="2:6">
      <c r="B126" s="616"/>
      <c r="C126" s="617" t="s">
        <v>377</v>
      </c>
      <c r="D126" s="618"/>
      <c r="E126" s="566">
        <f>E112/1000/E117*100</f>
        <v>1.06856892979245</v>
      </c>
      <c r="F126" s="547" t="s">
        <v>368</v>
      </c>
    </row>
    <row r="127" spans="2:6">
      <c r="B127" s="616"/>
      <c r="C127" s="617" t="s">
        <v>378</v>
      </c>
      <c r="D127" s="618"/>
      <c r="E127" s="642" t="str">
        <f>IF(E126&gt;E118,"YES","NO")</f>
        <v>YES</v>
      </c>
      <c r="F127" s="547"/>
    </row>
    <row r="129" spans="2:5">
      <c r="B129" s="540" t="s">
        <v>379</v>
      </c>
      <c r="C129" s="540" t="s">
        <v>380</v>
      </c>
      <c r="D129" s="547"/>
      <c r="E129" s="547"/>
    </row>
    <row r="130" spans="2:5">
      <c r="B130" s="540"/>
      <c r="C130" s="540"/>
      <c r="D130" s="547"/>
      <c r="E130" s="547"/>
    </row>
    <row r="131" spans="2:6">
      <c r="B131" s="646" t="s">
        <v>380</v>
      </c>
      <c r="C131" s="617" t="s">
        <v>381</v>
      </c>
      <c r="D131" s="618"/>
      <c r="E131" s="544">
        <v>1</v>
      </c>
      <c r="F131" s="547" t="s">
        <v>382</v>
      </c>
    </row>
    <row r="132" spans="2:6">
      <c r="B132" s="647"/>
      <c r="C132" s="648" t="s">
        <v>383</v>
      </c>
      <c r="D132" s="648"/>
      <c r="E132" s="544">
        <f>1+0.5*E96/E100</f>
        <v>1.48631652734426</v>
      </c>
      <c r="F132" s="547"/>
    </row>
    <row r="133" spans="2:6">
      <c r="B133" s="647"/>
      <c r="C133" s="648" t="s">
        <v>384</v>
      </c>
      <c r="D133" s="648"/>
      <c r="E133" s="544">
        <v>1</v>
      </c>
      <c r="F133" s="547"/>
    </row>
    <row r="134" spans="2:6">
      <c r="B134" s="647"/>
      <c r="C134" s="617" t="s">
        <v>385</v>
      </c>
      <c r="D134" s="618"/>
      <c r="E134" s="566">
        <f>10^6*E100/(0.87*E112*E117)</f>
        <v>228.97081671045</v>
      </c>
      <c r="F134" s="547" t="s">
        <v>349</v>
      </c>
    </row>
    <row r="135" spans="2:6">
      <c r="B135" s="647"/>
      <c r="C135" s="617" t="s">
        <v>386</v>
      </c>
      <c r="D135" s="618"/>
      <c r="E135" s="544">
        <v>18</v>
      </c>
      <c r="F135" s="547" t="s">
        <v>359</v>
      </c>
    </row>
    <row r="136" spans="2:6">
      <c r="B136" s="647"/>
      <c r="C136" s="617" t="s">
        <v>387</v>
      </c>
      <c r="D136" s="618"/>
      <c r="E136" s="566">
        <f>IF(E112/(E117*E31*1000)&gt;0.02,0.02,IF(E112/(E117*E31*1000)&lt;0.006,0.006,E112/(E117*E31*1000)))</f>
        <v>0.0133571116224056</v>
      </c>
      <c r="F136" s="547"/>
    </row>
    <row r="137" spans="2:6">
      <c r="B137" s="647"/>
      <c r="C137" s="617" t="s">
        <v>388</v>
      </c>
      <c r="D137" s="618"/>
      <c r="E137" s="544">
        <f>2*10^5</f>
        <v>200000</v>
      </c>
      <c r="F137" s="547" t="s">
        <v>349</v>
      </c>
    </row>
    <row r="138" spans="2:6">
      <c r="B138" s="647"/>
      <c r="C138" s="617" t="s">
        <v>389</v>
      </c>
      <c r="D138" s="618"/>
      <c r="E138" s="566">
        <f>E131*E132*E133*E134/E137*((30+E135)/(0.28+10*E136))</f>
        <v>0.197493352396621</v>
      </c>
      <c r="F138" s="547"/>
    </row>
    <row r="139" spans="2:5">
      <c r="B139" s="647"/>
      <c r="C139" s="649" t="s">
        <v>390</v>
      </c>
      <c r="D139" s="650"/>
      <c r="E139" s="551">
        <v>0.2</v>
      </c>
    </row>
    <row r="140" spans="2:5">
      <c r="B140" s="651"/>
      <c r="C140" s="617" t="s">
        <v>391</v>
      </c>
      <c r="D140" s="618"/>
      <c r="E140" s="642" t="str">
        <f>IF(E138&lt;E139,"YES","NO")</f>
        <v>YES</v>
      </c>
    </row>
  </sheetData>
  <mergeCells count="77">
    <mergeCell ref="G37:I37"/>
    <mergeCell ref="C52:D52"/>
    <mergeCell ref="C53:D53"/>
    <mergeCell ref="C54:D54"/>
    <mergeCell ref="C55:D55"/>
    <mergeCell ref="C56:D56"/>
    <mergeCell ref="C57:D57"/>
    <mergeCell ref="C58:D58"/>
    <mergeCell ref="B59:D59"/>
    <mergeCell ref="C61:D61"/>
    <mergeCell ref="C62:D62"/>
    <mergeCell ref="C63:D63"/>
    <mergeCell ref="C64:D64"/>
    <mergeCell ref="C65:D65"/>
    <mergeCell ref="C66:D66"/>
    <mergeCell ref="C67:D67"/>
    <mergeCell ref="C68:D68"/>
    <mergeCell ref="C69:D69"/>
    <mergeCell ref="C73:D73"/>
    <mergeCell ref="C74:D74"/>
    <mergeCell ref="C75:D75"/>
    <mergeCell ref="C76:D76"/>
    <mergeCell ref="C77:D77"/>
    <mergeCell ref="C78:D78"/>
    <mergeCell ref="C83:D83"/>
    <mergeCell ref="C84:D84"/>
    <mergeCell ref="C85:D85"/>
    <mergeCell ref="C86:D86"/>
    <mergeCell ref="C87:D87"/>
    <mergeCell ref="C91:E91"/>
    <mergeCell ref="C92:D92"/>
    <mergeCell ref="C93:D93"/>
    <mergeCell ref="C95:E95"/>
    <mergeCell ref="C96:D96"/>
    <mergeCell ref="C97:D97"/>
    <mergeCell ref="C99:E99"/>
    <mergeCell ref="C100:D100"/>
    <mergeCell ref="C101:D101"/>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1:D121"/>
    <mergeCell ref="C122:D122"/>
    <mergeCell ref="C123:D123"/>
    <mergeCell ref="C124:D124"/>
    <mergeCell ref="C125:D125"/>
    <mergeCell ref="C126:D126"/>
    <mergeCell ref="C127:D127"/>
    <mergeCell ref="C131:D131"/>
    <mergeCell ref="C134:D134"/>
    <mergeCell ref="C135:D135"/>
    <mergeCell ref="C136:D136"/>
    <mergeCell ref="C137:D137"/>
    <mergeCell ref="C138:D138"/>
    <mergeCell ref="C139:D139"/>
    <mergeCell ref="C140:D140"/>
    <mergeCell ref="B30:B33"/>
    <mergeCell ref="B37:B40"/>
    <mergeCell ref="B44:B50"/>
    <mergeCell ref="B52:B58"/>
    <mergeCell ref="B61:B69"/>
    <mergeCell ref="B73:B78"/>
    <mergeCell ref="B83:B87"/>
    <mergeCell ref="B106:B119"/>
    <mergeCell ref="B121:B127"/>
    <mergeCell ref="B131:B140"/>
    <mergeCell ref="T31:T32"/>
    <mergeCell ref="T33:T34"/>
  </mergeCells>
  <dataValidations count="6">
    <dataValidation allowBlank="1" showInputMessage="1" showErrorMessage="1" prompt="底板顶高程E2-水位高程" sqref="E33"/>
    <dataValidation allowBlank="1" showInputMessage="1" showErrorMessage="1" prompt="边墙厚度B" sqref="E30"/>
    <dataValidation allowBlank="1" showInputMessage="1" showErrorMessage="1" prompt="结构净高H" sqref="E32"/>
    <dataValidation allowBlank="1" showInputMessage="1" showErrorMessage="1" prompt="详见右表" sqref="E37 IQ37 SM37 ACI37 AME37 AWA37 BFW37 BPS37 BZO37 CJK37 CTG37 DDC37 DMY37 DWU37 EGQ37 EQM37 FAI37 FKE37 FUA37 GDW37 GNS37 GXO37 HHK37 HRG37 IBC37 IKY37 IUU37 JEQ37 JOM37 JYI37 KIE37 KSA37 LBW37 LLS37 LVO37 MFK37 MPG37 MZC37 NIY37 NSU37 OCQ37 OMM37 OWI37 PGE37 PQA37 PZW37 QJS37 QTO37 RDK37 RNG37 RXC37 SGY37 SQU37 TAQ37 TKM37 TUI37 UEE37 UOA37 UXW37 VHS37 VRO37 WBK37 WLG37 WVC37 E65573 JA65573 SW65573 ACS65573 AMO65573 AWK65573 BGG65573 BQC65573 BZY65573 CJU65573 CTQ65573 DDM65573 DNI65573 DXE65573 EHA65573 EQW65573 FAS65573 FKO65573 FUK65573 GEG65573 GOC65573 GXY65573 HHU65573 HRQ65573 IBM65573 ILI65573 IVE65573 JFA65573 JOW65573 JYS65573 KIO65573 KSK65573 LCG65573 LMC65573 LVY65573 MFU65573 MPQ65573 MZM65573 NJI65573 NTE65573 ODA65573 OMW65573 OWS65573 PGO65573 PQK65573 QAG65573 QKC65573 QTY65573 RDU65573 RNQ65573 RXM65573 SHI65573 SRE65573 TBA65573 TKW65573 TUS65573 UEO65573 UOK65573 UYG65573 VIC65573 VRY65573 WBU65573 WLQ65573 WVM65573 E131109 JA131109 SW131109 ACS131109 AMO131109 AWK131109 BGG131109 BQC131109 BZY131109 CJU131109 CTQ131109 DDM131109 DNI131109 DXE131109 EHA131109 EQW131109 FAS131109 FKO131109 FUK131109 GEG131109 GOC131109 GXY131109 HHU131109 HRQ131109 IBM131109 ILI131109 IVE131109 JFA131109 JOW131109 JYS131109 KIO131109 KSK131109 LCG131109 LMC131109 LVY131109 MFU131109 MPQ131109 MZM131109 NJI131109 NTE131109 ODA131109 OMW131109 OWS131109 PGO131109 PQK131109 QAG131109 QKC131109 QTY131109 RDU131109 RNQ131109 RXM131109 SHI131109 SRE131109 TBA131109 TKW131109 TUS131109 UEO131109 UOK131109 UYG131109 VIC131109 VRY131109 WBU131109 WLQ131109 WVM131109 E196645 JA196645 SW196645 ACS196645 AMO196645 AWK196645 BGG196645 BQC196645 BZY196645 CJU196645 CTQ196645 DDM196645 DNI196645 DXE196645 EHA196645 EQW196645 FAS196645 FKO196645 FUK196645 GEG196645 GOC196645 GXY196645 HHU196645 HRQ196645 IBM196645 ILI196645 IVE196645 JFA196645 JOW196645 JYS196645 KIO196645 KSK196645 LCG196645 LMC196645 LVY196645 MFU196645 MPQ196645 MZM196645 NJI196645 NTE196645 ODA196645 OMW196645 OWS196645 PGO196645 PQK196645 QAG196645 QKC196645 QTY196645 RDU196645 RNQ196645 RXM196645 SHI196645 SRE196645 TBA196645 TKW196645 TUS196645 UEO196645 UOK196645 UYG196645 VIC196645 VRY196645 WBU196645 WLQ196645 WVM196645 E262181 JA262181 SW262181 ACS262181 AMO262181 AWK262181 BGG262181 BQC262181 BZY262181 CJU262181 CTQ262181 DDM262181 DNI262181 DXE262181 EHA262181 EQW262181 FAS262181 FKO262181 FUK262181 GEG262181 GOC262181 GXY262181 HHU262181 HRQ262181 IBM262181 ILI262181 IVE262181 JFA262181 JOW262181 JYS262181 KIO262181 KSK262181 LCG262181 LMC262181 LVY262181 MFU262181 MPQ262181 MZM262181 NJI262181 NTE262181 ODA262181 OMW262181 OWS262181 PGO262181 PQK262181 QAG262181 QKC262181 QTY262181 RDU262181 RNQ262181 RXM262181 SHI262181 SRE262181 TBA262181 TKW262181 TUS262181 UEO262181 UOK262181 UYG262181 VIC262181 VRY262181 WBU262181 WLQ262181 WVM262181 E327717 JA327717 SW327717 ACS327717 AMO327717 AWK327717 BGG327717 BQC327717 BZY327717 CJU327717 CTQ327717 DDM327717 DNI327717 DXE327717 EHA327717 EQW327717 FAS327717 FKO327717 FUK327717 GEG327717 GOC327717 GXY327717 HHU327717 HRQ327717 IBM327717 ILI327717 IVE327717 JFA327717 JOW327717 JYS327717 KIO327717 KSK327717 LCG327717 LMC327717 LVY327717 MFU327717 MPQ327717 MZM327717 NJI327717 NTE327717 ODA327717 OMW327717 OWS327717 PGO327717 PQK327717 QAG327717 QKC327717 QTY327717 RDU327717 RNQ327717 RXM327717 SHI327717 SRE327717 TBA327717 TKW327717 TUS327717 UEO327717 UOK327717 UYG327717 VIC327717 VRY327717 WBU327717 WLQ327717 WVM327717 E393253 JA393253 SW393253 ACS393253 AMO393253 AWK393253 BGG393253 BQC393253 BZY393253 CJU393253 CTQ393253 DDM393253 DNI393253 DXE393253 EHA393253 EQW393253 FAS393253 FKO393253 FUK393253 GEG393253 GOC393253 GXY393253 HHU393253 HRQ393253 IBM393253 ILI393253 IVE393253 JFA393253 JOW393253 JYS393253 KIO393253 KSK393253 LCG393253 LMC393253 LVY393253 MFU393253 MPQ393253 MZM393253 NJI393253 NTE393253 ODA393253 OMW393253 OWS393253 PGO393253 PQK393253 QAG393253 QKC393253 QTY393253 RDU393253 RNQ393253 RXM393253 SHI393253 SRE393253 TBA393253 TKW393253 TUS393253 UEO393253 UOK393253 UYG393253 VIC393253 VRY393253 WBU393253 WLQ393253 WVM393253 E458789 JA458789 SW458789 ACS458789 AMO458789 AWK458789 BGG458789 BQC458789 BZY458789 CJU458789 CTQ458789 DDM458789 DNI458789 DXE458789 EHA458789 EQW458789 FAS458789 FKO458789 FUK458789 GEG458789 GOC458789 GXY458789 HHU458789 HRQ458789 IBM458789 ILI458789 IVE458789 JFA458789 JOW458789 JYS458789 KIO458789 KSK458789 LCG458789 LMC458789 LVY458789 MFU458789 MPQ458789 MZM458789 NJI458789 NTE458789 ODA458789 OMW458789 OWS458789 PGO458789 PQK458789 QAG458789 QKC458789 QTY458789 RDU458789 RNQ458789 RXM458789 SHI458789 SRE458789 TBA458789 TKW458789 TUS458789 UEO458789 UOK458789 UYG458789 VIC458789 VRY458789 WBU458789 WLQ458789 WVM458789 E524325 JA524325 SW524325 ACS524325 AMO524325 AWK524325 BGG524325 BQC524325 BZY524325 CJU524325 CTQ524325 DDM524325 DNI524325 DXE524325 EHA524325 EQW524325 FAS524325 FKO524325 FUK524325 GEG524325 GOC524325 GXY524325 HHU524325 HRQ524325 IBM524325 ILI524325 IVE524325 JFA524325 JOW524325 JYS524325 KIO524325 KSK524325 LCG524325 LMC524325 LVY524325 MFU524325 MPQ524325 MZM524325 NJI524325 NTE524325 ODA524325 OMW524325 OWS524325 PGO524325 PQK524325 QAG524325 QKC524325 QTY524325 RDU524325 RNQ524325 RXM524325 SHI524325 SRE524325 TBA524325 TKW524325 TUS524325 UEO524325 UOK524325 UYG524325 VIC524325 VRY524325 WBU524325 WLQ524325 WVM524325 E589861 JA589861 SW589861 ACS589861 AMO589861 AWK589861 BGG589861 BQC589861 BZY589861 CJU589861 CTQ589861 DDM589861 DNI589861 DXE589861 EHA589861 EQW589861 FAS589861 FKO589861 FUK589861 GEG589861 GOC589861 GXY589861 HHU589861 HRQ589861 IBM589861 ILI589861 IVE589861 JFA589861 JOW589861 JYS589861 KIO589861 KSK589861 LCG589861 LMC589861 LVY589861 MFU589861 MPQ589861 MZM589861 NJI589861 NTE589861 ODA589861 OMW589861 OWS589861 PGO589861 PQK589861 QAG589861 QKC589861 QTY589861 RDU589861 RNQ589861 RXM589861 SHI589861 SRE589861 TBA589861 TKW589861 TUS589861 UEO589861 UOK589861 UYG589861 VIC589861 VRY589861 WBU589861 WLQ589861 WVM589861 E655397 JA655397 SW655397 ACS655397 AMO655397 AWK655397 BGG655397 BQC655397 BZY655397 CJU655397 CTQ655397 DDM655397 DNI655397 DXE655397 EHA655397 EQW655397 FAS655397 FKO655397 FUK655397 GEG655397 GOC655397 GXY655397 HHU655397 HRQ655397 IBM655397 ILI655397 IVE655397 JFA655397 JOW655397 JYS655397 KIO655397 KSK655397 LCG655397 LMC655397 LVY655397 MFU655397 MPQ655397 MZM655397 NJI655397 NTE655397 ODA655397 OMW655397 OWS655397 PGO655397 PQK655397 QAG655397 QKC655397 QTY655397 RDU655397 RNQ655397 RXM655397 SHI655397 SRE655397 TBA655397 TKW655397 TUS655397 UEO655397 UOK655397 UYG655397 VIC655397 VRY655397 WBU655397 WLQ655397 WVM655397 E720933 JA720933 SW720933 ACS720933 AMO720933 AWK720933 BGG720933 BQC720933 BZY720933 CJU720933 CTQ720933 DDM720933 DNI720933 DXE720933 EHA720933 EQW720933 FAS720933 FKO720933 FUK720933 GEG720933 GOC720933 GXY720933 HHU720933 HRQ720933 IBM720933 ILI720933 IVE720933 JFA720933 JOW720933 JYS720933 KIO720933 KSK720933 LCG720933 LMC720933 LVY720933 MFU720933 MPQ720933 MZM720933 NJI720933 NTE720933 ODA720933 OMW720933 OWS720933 PGO720933 PQK720933 QAG720933 QKC720933 QTY720933 RDU720933 RNQ720933 RXM720933 SHI720933 SRE720933 TBA720933 TKW720933 TUS720933 UEO720933 UOK720933 UYG720933 VIC720933 VRY720933 WBU720933 WLQ720933 WVM720933 E786469 JA786469 SW786469 ACS786469 AMO786469 AWK786469 BGG786469 BQC786469 BZY786469 CJU786469 CTQ786469 DDM786469 DNI786469 DXE786469 EHA786469 EQW786469 FAS786469 FKO786469 FUK786469 GEG786469 GOC786469 GXY786469 HHU786469 HRQ786469 IBM786469 ILI786469 IVE786469 JFA786469 JOW786469 JYS786469 KIO786469 KSK786469 LCG786469 LMC786469 LVY786469 MFU786469 MPQ786469 MZM786469 NJI786469 NTE786469 ODA786469 OMW786469 OWS786469 PGO786469 PQK786469 QAG786469 QKC786469 QTY786469 RDU786469 RNQ786469 RXM786469 SHI786469 SRE786469 TBA786469 TKW786469 TUS786469 UEO786469 UOK786469 UYG786469 VIC786469 VRY786469 WBU786469 WLQ786469 WVM786469 E852005 JA852005 SW852005 ACS852005 AMO852005 AWK852005 BGG852005 BQC852005 BZY852005 CJU852005 CTQ852005 DDM852005 DNI852005 DXE852005 EHA852005 EQW852005 FAS852005 FKO852005 FUK852005 GEG852005 GOC852005 GXY852005 HHU852005 HRQ852005 IBM852005 ILI852005 IVE852005 JFA852005 JOW852005 JYS852005 KIO852005 KSK852005 LCG852005 LMC852005 LVY852005 MFU852005 MPQ852005 MZM852005 NJI852005 NTE852005 ODA852005 OMW852005 OWS852005 PGO852005 PQK852005 QAG852005 QKC852005 QTY852005 RDU852005 RNQ852005 RXM852005 SHI852005 SRE852005 TBA852005 TKW852005 TUS852005 UEO852005 UOK852005 UYG852005 VIC852005 VRY852005 WBU852005 WLQ852005 WVM852005 E917541 JA917541 SW917541 ACS917541 AMO917541 AWK917541 BGG917541 BQC917541 BZY917541 CJU917541 CTQ917541 DDM917541 DNI917541 DXE917541 EHA917541 EQW917541 FAS917541 FKO917541 FUK917541 GEG917541 GOC917541 GXY917541 HHU917541 HRQ917541 IBM917541 ILI917541 IVE917541 JFA917541 JOW917541 JYS917541 KIO917541 KSK917541 LCG917541 LMC917541 LVY917541 MFU917541 MPQ917541 MZM917541 NJI917541 NTE917541 ODA917541 OMW917541 OWS917541 PGO917541 PQK917541 QAG917541 QKC917541 QTY917541 RDU917541 RNQ917541 RXM917541 SHI917541 SRE917541 TBA917541 TKW917541 TUS917541 UEO917541 UOK917541 UYG917541 VIC917541 VRY917541 WBU917541 WLQ917541 WVM917541 E983077 JA983077 SW983077 ACS983077 AMO983077 AWK983077 BGG983077 BQC983077 BZY983077 CJU983077 CTQ983077 DDM983077 DNI983077 DXE983077 EHA983077 EQW983077 FAS983077 FKO983077 FUK983077 GEG983077 GOC983077 GXY983077 HHU983077 HRQ983077 IBM983077 ILI983077 IVE983077 JFA983077 JOW983077 JYS983077 KIO983077 KSK983077 LCG983077 LMC983077 LVY983077 MFU983077 MPQ983077 MZM983077 NJI983077 NTE983077 ODA983077 OMW983077 OWS983077 PGO983077 PQK983077 QAG983077 QKC983077 QTY983077 RDU983077 RNQ983077 RXM983077 SHI983077 SRE983077 TBA983077 TKW983077 TUS983077 UEO983077 UOK983077 UYG983077 VIC983077 VRY983077 WBU983077 WLQ983077 WVM983077"/>
    <dataValidation type="list" allowBlank="1" showInputMessage="1" showErrorMessage="1" sqref="F37 IR37 SN37 ACJ37 AMF37 AWB37 BFX37 BPT37 BZP37 CJL37 CTH37 DDD37 DMZ37 DWV37 EGR37 EQN37 FAJ37 FKF37 FUB37 GDX37 GNT37 GXP37 HHL37 HRH37 IBD37 IKZ37 IUV37 JER37 JON37 JYJ37 KIF37 KSB37 LBX37 LLT37 LVP37 MFL37 MPH37 MZD37 NIZ37 NSV37 OCR37 OMN37 OWJ37 PGF37 PQB37 PZX37 QJT37 QTP37 RDL37 RNH37 RXD37 SGZ37 SQV37 TAR37 TKN37 TUJ37 UEF37 UOB37 UXX37 VHT37 VRP37 WBL37 WLH37 WVD37 F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F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F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F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F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F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F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F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F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F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F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F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F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F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F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WVN983077">
      <formula1>$H$38:$I$38</formula1>
    </dataValidation>
    <dataValidation type="list" allowBlank="1" showInputMessage="1" showErrorMessage="1" sqref="D106:D107 D65642:D65643 D131178:D131179 D196714:D196715 D262250:D262251 D327786:D327787 D393322:D393323 D458858:D458859 D524394:D524395 D589930:D589931 D655466:D655467 D721002:D721003 D786538:D786539 D852074:D852075 D917610:D917611 D983146:D983147 IZ106:IZ107 IZ65642:IZ65643 IZ131178:IZ131179 IZ196714:IZ196715 IZ262250:IZ262251 IZ327786:IZ327787 IZ393322:IZ393323 IZ458858:IZ458859 IZ524394:IZ524395 IZ589930:IZ589931 IZ655466:IZ655467 IZ721002:IZ721003 IZ786538:IZ786539 IZ852074:IZ852075 IZ917610:IZ917611 IZ983146:IZ983147 SV106:SV107 SV65642:SV65643 SV131178:SV131179 SV196714:SV196715 SV262250:SV262251 SV327786:SV327787 SV393322:SV393323 SV458858:SV458859 SV524394:SV524395 SV589930:SV589931 SV655466:SV655467 SV721002:SV721003 SV786538:SV786539 SV852074:SV852075 SV917610:SV917611 SV983146:SV983147 ACR106:ACR107 ACR65642:ACR65643 ACR131178:ACR131179 ACR196714:ACR196715 ACR262250:ACR262251 ACR327786:ACR327787 ACR393322:ACR393323 ACR458858:ACR458859 ACR524394:ACR524395 ACR589930:ACR589931 ACR655466:ACR655467 ACR721002:ACR721003 ACR786538:ACR786539 ACR852074:ACR852075 ACR917610:ACR917611 ACR983146:ACR983147 AMN106:AMN107 AMN65642:AMN65643 AMN131178:AMN131179 AMN196714:AMN196715 AMN262250:AMN262251 AMN327786:AMN327787 AMN393322:AMN393323 AMN458858:AMN458859 AMN524394:AMN524395 AMN589930:AMN589931 AMN655466:AMN655467 AMN721002:AMN721003 AMN786538:AMN786539 AMN852074:AMN852075 AMN917610:AMN917611 AMN983146:AMN983147 AWJ106:AWJ107 AWJ65642:AWJ65643 AWJ131178:AWJ131179 AWJ196714:AWJ196715 AWJ262250:AWJ262251 AWJ327786:AWJ327787 AWJ393322:AWJ393323 AWJ458858:AWJ458859 AWJ524394:AWJ524395 AWJ589930:AWJ589931 AWJ655466:AWJ655467 AWJ721002:AWJ721003 AWJ786538:AWJ786539 AWJ852074:AWJ852075 AWJ917610:AWJ917611 AWJ983146:AWJ983147 BGF106:BGF107 BGF65642:BGF65643 BGF131178:BGF131179 BGF196714:BGF196715 BGF262250:BGF262251 BGF327786:BGF327787 BGF393322:BGF393323 BGF458858:BGF458859 BGF524394:BGF524395 BGF589930:BGF589931 BGF655466:BGF655467 BGF721002:BGF721003 BGF786538:BGF786539 BGF852074:BGF852075 BGF917610:BGF917611 BGF983146:BGF983147 BQB106:BQB107 BQB65642:BQB65643 BQB131178:BQB131179 BQB196714:BQB196715 BQB262250:BQB262251 BQB327786:BQB327787 BQB393322:BQB393323 BQB458858:BQB458859 BQB524394:BQB524395 BQB589930:BQB589931 BQB655466:BQB655467 BQB721002:BQB721003 BQB786538:BQB786539 BQB852074:BQB852075 BQB917610:BQB917611 BQB983146:BQB983147 BZX106:BZX107 BZX65642:BZX65643 BZX131178:BZX131179 BZX196714:BZX196715 BZX262250:BZX262251 BZX327786:BZX327787 BZX393322:BZX393323 BZX458858:BZX458859 BZX524394:BZX524395 BZX589930:BZX589931 BZX655466:BZX655467 BZX721002:BZX721003 BZX786538:BZX786539 BZX852074:BZX852075 BZX917610:BZX917611 BZX983146:BZX983147 CJT106:CJT107 CJT65642:CJT65643 CJT131178:CJT131179 CJT196714:CJT196715 CJT262250:CJT262251 CJT327786:CJT327787 CJT393322:CJT393323 CJT458858:CJT458859 CJT524394:CJT524395 CJT589930:CJT589931 CJT655466:CJT655467 CJT721002:CJT721003 CJT786538:CJT786539 CJT852074:CJT852075 CJT917610:CJT917611 CJT983146:CJT983147 CTP106:CTP107 CTP65642:CTP65643 CTP131178:CTP131179 CTP196714:CTP196715 CTP262250:CTP262251 CTP327786:CTP327787 CTP393322:CTP393323 CTP458858:CTP458859 CTP524394:CTP524395 CTP589930:CTP589931 CTP655466:CTP655467 CTP721002:CTP721003 CTP786538:CTP786539 CTP852074:CTP852075 CTP917610:CTP917611 CTP983146:CTP983147 DDL106:DDL107 DDL65642:DDL65643 DDL131178:DDL131179 DDL196714:DDL196715 DDL262250:DDL262251 DDL327786:DDL327787 DDL393322:DDL393323 DDL458858:DDL458859 DDL524394:DDL524395 DDL589930:DDL589931 DDL655466:DDL655467 DDL721002:DDL721003 DDL786538:DDL786539 DDL852074:DDL852075 DDL917610:DDL917611 DDL983146:DDL983147 DNH106:DNH107 DNH65642:DNH65643 DNH131178:DNH131179 DNH196714:DNH196715 DNH262250:DNH262251 DNH327786:DNH327787 DNH393322:DNH393323 DNH458858:DNH458859 DNH524394:DNH524395 DNH589930:DNH589931 DNH655466:DNH655467 DNH721002:DNH721003 DNH786538:DNH786539 DNH852074:DNH852075 DNH917610:DNH917611 DNH983146:DNH983147 DXD106:DXD107 DXD65642:DXD65643 DXD131178:DXD131179 DXD196714:DXD196715 DXD262250:DXD262251 DXD327786:DXD327787 DXD393322:DXD393323 DXD458858:DXD458859 DXD524394:DXD524395 DXD589930:DXD589931 DXD655466:DXD655467 DXD721002:DXD721003 DXD786538:DXD786539 DXD852074:DXD852075 DXD917610:DXD917611 DXD983146:DXD983147 EGZ106:EGZ107 EGZ65642:EGZ65643 EGZ131178:EGZ131179 EGZ196714:EGZ196715 EGZ262250:EGZ262251 EGZ327786:EGZ327787 EGZ393322:EGZ393323 EGZ458858:EGZ458859 EGZ524394:EGZ524395 EGZ589930:EGZ589931 EGZ655466:EGZ655467 EGZ721002:EGZ721003 EGZ786538:EGZ786539 EGZ852074:EGZ852075 EGZ917610:EGZ917611 EGZ983146:EGZ983147 EQV106:EQV107 EQV65642:EQV65643 EQV131178:EQV131179 EQV196714:EQV196715 EQV262250:EQV262251 EQV327786:EQV327787 EQV393322:EQV393323 EQV458858:EQV458859 EQV524394:EQV524395 EQV589930:EQV589931 EQV655466:EQV655467 EQV721002:EQV721003 EQV786538:EQV786539 EQV852074:EQV852075 EQV917610:EQV917611 EQV983146:EQV983147 FAR106:FAR107 FAR65642:FAR65643 FAR131178:FAR131179 FAR196714:FAR196715 FAR262250:FAR262251 FAR327786:FAR327787 FAR393322:FAR393323 FAR458858:FAR458859 FAR524394:FAR524395 FAR589930:FAR589931 FAR655466:FAR655467 FAR721002:FAR721003 FAR786538:FAR786539 FAR852074:FAR852075 FAR917610:FAR917611 FAR983146:FAR983147 FKN106:FKN107 FKN65642:FKN65643 FKN131178:FKN131179 FKN196714:FKN196715 FKN262250:FKN262251 FKN327786:FKN327787 FKN393322:FKN393323 FKN458858:FKN458859 FKN524394:FKN524395 FKN589930:FKN589931 FKN655466:FKN655467 FKN721002:FKN721003 FKN786538:FKN786539 FKN852074:FKN852075 FKN917610:FKN917611 FKN983146:FKN983147 FUJ106:FUJ107 FUJ65642:FUJ65643 FUJ131178:FUJ131179 FUJ196714:FUJ196715 FUJ262250:FUJ262251 FUJ327786:FUJ327787 FUJ393322:FUJ393323 FUJ458858:FUJ458859 FUJ524394:FUJ524395 FUJ589930:FUJ589931 FUJ655466:FUJ655467 FUJ721002:FUJ721003 FUJ786538:FUJ786539 FUJ852074:FUJ852075 FUJ917610:FUJ917611 FUJ983146:FUJ983147 GEF106:GEF107 GEF65642:GEF65643 GEF131178:GEF131179 GEF196714:GEF196715 GEF262250:GEF262251 GEF327786:GEF327787 GEF393322:GEF393323 GEF458858:GEF458859 GEF524394:GEF524395 GEF589930:GEF589931 GEF655466:GEF655467 GEF721002:GEF721003 GEF786538:GEF786539 GEF852074:GEF852075 GEF917610:GEF917611 GEF983146:GEF983147 GOB106:GOB107 GOB65642:GOB65643 GOB131178:GOB131179 GOB196714:GOB196715 GOB262250:GOB262251 GOB327786:GOB327787 GOB393322:GOB393323 GOB458858:GOB458859 GOB524394:GOB524395 GOB589930:GOB589931 GOB655466:GOB655467 GOB721002:GOB721003 GOB786538:GOB786539 GOB852074:GOB852075 GOB917610:GOB917611 GOB983146:GOB983147 GXX106:GXX107 GXX65642:GXX65643 GXX131178:GXX131179 GXX196714:GXX196715 GXX262250:GXX262251 GXX327786:GXX327787 GXX393322:GXX393323 GXX458858:GXX458859 GXX524394:GXX524395 GXX589930:GXX589931 GXX655466:GXX655467 GXX721002:GXX721003 GXX786538:GXX786539 GXX852074:GXX852075 GXX917610:GXX917611 GXX983146:GXX983147 HHT106:HHT107 HHT65642:HHT65643 HHT131178:HHT131179 HHT196714:HHT196715 HHT262250:HHT262251 HHT327786:HHT327787 HHT393322:HHT393323 HHT458858:HHT458859 HHT524394:HHT524395 HHT589930:HHT589931 HHT655466:HHT655467 HHT721002:HHT721003 HHT786538:HHT786539 HHT852074:HHT852075 HHT917610:HHT917611 HHT983146:HHT983147 HRP106:HRP107 HRP65642:HRP65643 HRP131178:HRP131179 HRP196714:HRP196715 HRP262250:HRP262251 HRP327786:HRP327787 HRP393322:HRP393323 HRP458858:HRP458859 HRP524394:HRP524395 HRP589930:HRP589931 HRP655466:HRP655467 HRP721002:HRP721003 HRP786538:HRP786539 HRP852074:HRP852075 HRP917610:HRP917611 HRP983146:HRP983147 IBL106:IBL107 IBL65642:IBL65643 IBL131178:IBL131179 IBL196714:IBL196715 IBL262250:IBL262251 IBL327786:IBL327787 IBL393322:IBL393323 IBL458858:IBL458859 IBL524394:IBL524395 IBL589930:IBL589931 IBL655466:IBL655467 IBL721002:IBL721003 IBL786538:IBL786539 IBL852074:IBL852075 IBL917610:IBL917611 IBL983146:IBL983147 ILH106:ILH107 ILH65642:ILH65643 ILH131178:ILH131179 ILH196714:ILH196715 ILH262250:ILH262251 ILH327786:ILH327787 ILH393322:ILH393323 ILH458858:ILH458859 ILH524394:ILH524395 ILH589930:ILH589931 ILH655466:ILH655467 ILH721002:ILH721003 ILH786538:ILH786539 ILH852074:ILH852075 ILH917610:ILH917611 ILH983146:ILH983147 IVD106:IVD107 IVD65642:IVD65643 IVD131178:IVD131179 IVD196714:IVD196715 IVD262250:IVD262251 IVD327786:IVD327787 IVD393322:IVD393323 IVD458858:IVD458859 IVD524394:IVD524395 IVD589930:IVD589931 IVD655466:IVD655467 IVD721002:IVD721003 IVD786538:IVD786539 IVD852074:IVD852075 IVD917610:IVD917611 IVD983146:IVD983147 JEZ106:JEZ107 JEZ65642:JEZ65643 JEZ131178:JEZ131179 JEZ196714:JEZ196715 JEZ262250:JEZ262251 JEZ327786:JEZ327787 JEZ393322:JEZ393323 JEZ458858:JEZ458859 JEZ524394:JEZ524395 JEZ589930:JEZ589931 JEZ655466:JEZ655467 JEZ721002:JEZ721003 JEZ786538:JEZ786539 JEZ852074:JEZ852075 JEZ917610:JEZ917611 JEZ983146:JEZ983147 JOV106:JOV107 JOV65642:JOV65643 JOV131178:JOV131179 JOV196714:JOV196715 JOV262250:JOV262251 JOV327786:JOV327787 JOV393322:JOV393323 JOV458858:JOV458859 JOV524394:JOV524395 JOV589930:JOV589931 JOV655466:JOV655467 JOV721002:JOV721003 JOV786538:JOV786539 JOV852074:JOV852075 JOV917610:JOV917611 JOV983146:JOV983147 JYR106:JYR107 JYR65642:JYR65643 JYR131178:JYR131179 JYR196714:JYR196715 JYR262250:JYR262251 JYR327786:JYR327787 JYR393322:JYR393323 JYR458858:JYR458859 JYR524394:JYR524395 JYR589930:JYR589931 JYR655466:JYR655467 JYR721002:JYR721003 JYR786538:JYR786539 JYR852074:JYR852075 JYR917610:JYR917611 JYR983146:JYR983147 KIN106:KIN107 KIN65642:KIN65643 KIN131178:KIN131179 KIN196714:KIN196715 KIN262250:KIN262251 KIN327786:KIN327787 KIN393322:KIN393323 KIN458858:KIN458859 KIN524394:KIN524395 KIN589930:KIN589931 KIN655466:KIN655467 KIN721002:KIN721003 KIN786538:KIN786539 KIN852074:KIN852075 KIN917610:KIN917611 KIN983146:KIN983147 KSJ106:KSJ107 KSJ65642:KSJ65643 KSJ131178:KSJ131179 KSJ196714:KSJ196715 KSJ262250:KSJ262251 KSJ327786:KSJ327787 KSJ393322:KSJ393323 KSJ458858:KSJ458859 KSJ524394:KSJ524395 KSJ589930:KSJ589931 KSJ655466:KSJ655467 KSJ721002:KSJ721003 KSJ786538:KSJ786539 KSJ852074:KSJ852075 KSJ917610:KSJ917611 KSJ983146:KSJ983147 LCF106:LCF107 LCF65642:LCF65643 LCF131178:LCF131179 LCF196714:LCF196715 LCF262250:LCF262251 LCF327786:LCF327787 LCF393322:LCF393323 LCF458858:LCF458859 LCF524394:LCF524395 LCF589930:LCF589931 LCF655466:LCF655467 LCF721002:LCF721003 LCF786538:LCF786539 LCF852074:LCF852075 LCF917610:LCF917611 LCF983146:LCF983147 LMB106:LMB107 LMB65642:LMB65643 LMB131178:LMB131179 LMB196714:LMB196715 LMB262250:LMB262251 LMB327786:LMB327787 LMB393322:LMB393323 LMB458858:LMB458859 LMB524394:LMB524395 LMB589930:LMB589931 LMB655466:LMB655467 LMB721002:LMB721003 LMB786538:LMB786539 LMB852074:LMB852075 LMB917610:LMB917611 LMB983146:LMB983147 LVX106:LVX107 LVX65642:LVX65643 LVX131178:LVX131179 LVX196714:LVX196715 LVX262250:LVX262251 LVX327786:LVX327787 LVX393322:LVX393323 LVX458858:LVX458859 LVX524394:LVX524395 LVX589930:LVX589931 LVX655466:LVX655467 LVX721002:LVX721003 LVX786538:LVX786539 LVX852074:LVX852075 LVX917610:LVX917611 LVX983146:LVX983147 MFT106:MFT107 MFT65642:MFT65643 MFT131178:MFT131179 MFT196714:MFT196715 MFT262250:MFT262251 MFT327786:MFT327787 MFT393322:MFT393323 MFT458858:MFT458859 MFT524394:MFT524395 MFT589930:MFT589931 MFT655466:MFT655467 MFT721002:MFT721003 MFT786538:MFT786539 MFT852074:MFT852075 MFT917610:MFT917611 MFT983146:MFT983147 MPP106:MPP107 MPP65642:MPP65643 MPP131178:MPP131179 MPP196714:MPP196715 MPP262250:MPP262251 MPP327786:MPP327787 MPP393322:MPP393323 MPP458858:MPP458859 MPP524394:MPP524395 MPP589930:MPP589931 MPP655466:MPP655467 MPP721002:MPP721003 MPP786538:MPP786539 MPP852074:MPP852075 MPP917610:MPP917611 MPP983146:MPP983147 MZL106:MZL107 MZL65642:MZL65643 MZL131178:MZL131179 MZL196714:MZL196715 MZL262250:MZL262251 MZL327786:MZL327787 MZL393322:MZL393323 MZL458858:MZL458859 MZL524394:MZL524395 MZL589930:MZL589931 MZL655466:MZL655467 MZL721002:MZL721003 MZL786538:MZL786539 MZL852074:MZL852075 MZL917610:MZL917611 MZL983146:MZL983147 NJH106:NJH107 NJH65642:NJH65643 NJH131178:NJH131179 NJH196714:NJH196715 NJH262250:NJH262251 NJH327786:NJH327787 NJH393322:NJH393323 NJH458858:NJH458859 NJH524394:NJH524395 NJH589930:NJH589931 NJH655466:NJH655467 NJH721002:NJH721003 NJH786538:NJH786539 NJH852074:NJH852075 NJH917610:NJH917611 NJH983146:NJH983147 NTD106:NTD107 NTD65642:NTD65643 NTD131178:NTD131179 NTD196714:NTD196715 NTD262250:NTD262251 NTD327786:NTD327787 NTD393322:NTD393323 NTD458858:NTD458859 NTD524394:NTD524395 NTD589930:NTD589931 NTD655466:NTD655467 NTD721002:NTD721003 NTD786538:NTD786539 NTD852074:NTD852075 NTD917610:NTD917611 NTD983146:NTD983147 OCZ106:OCZ107 OCZ65642:OCZ65643 OCZ131178:OCZ131179 OCZ196714:OCZ196715 OCZ262250:OCZ262251 OCZ327786:OCZ327787 OCZ393322:OCZ393323 OCZ458858:OCZ458859 OCZ524394:OCZ524395 OCZ589930:OCZ589931 OCZ655466:OCZ655467 OCZ721002:OCZ721003 OCZ786538:OCZ786539 OCZ852074:OCZ852075 OCZ917610:OCZ917611 OCZ983146:OCZ983147 OMV106:OMV107 OMV65642:OMV65643 OMV131178:OMV131179 OMV196714:OMV196715 OMV262250:OMV262251 OMV327786:OMV327787 OMV393322:OMV393323 OMV458858:OMV458859 OMV524394:OMV524395 OMV589930:OMV589931 OMV655466:OMV655467 OMV721002:OMV721003 OMV786538:OMV786539 OMV852074:OMV852075 OMV917610:OMV917611 OMV983146:OMV983147 OWR106:OWR107 OWR65642:OWR65643 OWR131178:OWR131179 OWR196714:OWR196715 OWR262250:OWR262251 OWR327786:OWR327787 OWR393322:OWR393323 OWR458858:OWR458859 OWR524394:OWR524395 OWR589930:OWR589931 OWR655466:OWR655467 OWR721002:OWR721003 OWR786538:OWR786539 OWR852074:OWR852075 OWR917610:OWR917611 OWR983146:OWR983147 PGN106:PGN107 PGN65642:PGN65643 PGN131178:PGN131179 PGN196714:PGN196715 PGN262250:PGN262251 PGN327786:PGN327787 PGN393322:PGN393323 PGN458858:PGN458859 PGN524394:PGN524395 PGN589930:PGN589931 PGN655466:PGN655467 PGN721002:PGN721003 PGN786538:PGN786539 PGN852074:PGN852075 PGN917610:PGN917611 PGN983146:PGN983147 PQJ106:PQJ107 PQJ65642:PQJ65643 PQJ131178:PQJ131179 PQJ196714:PQJ196715 PQJ262250:PQJ262251 PQJ327786:PQJ327787 PQJ393322:PQJ393323 PQJ458858:PQJ458859 PQJ524394:PQJ524395 PQJ589930:PQJ589931 PQJ655466:PQJ655467 PQJ721002:PQJ721003 PQJ786538:PQJ786539 PQJ852074:PQJ852075 PQJ917610:PQJ917611 PQJ983146:PQJ983147 QAF106:QAF107 QAF65642:QAF65643 QAF131178:QAF131179 QAF196714:QAF196715 QAF262250:QAF262251 QAF327786:QAF327787 QAF393322:QAF393323 QAF458858:QAF458859 QAF524394:QAF524395 QAF589930:QAF589931 QAF655466:QAF655467 QAF721002:QAF721003 QAF786538:QAF786539 QAF852074:QAF852075 QAF917610:QAF917611 QAF983146:QAF983147 QKB106:QKB107 QKB65642:QKB65643 QKB131178:QKB131179 QKB196714:QKB196715 QKB262250:QKB262251 QKB327786:QKB327787 QKB393322:QKB393323 QKB458858:QKB458859 QKB524394:QKB524395 QKB589930:QKB589931 QKB655466:QKB655467 QKB721002:QKB721003 QKB786538:QKB786539 QKB852074:QKB852075 QKB917610:QKB917611 QKB983146:QKB983147 QTX106:QTX107 QTX65642:QTX65643 QTX131178:QTX131179 QTX196714:QTX196715 QTX262250:QTX262251 QTX327786:QTX327787 QTX393322:QTX393323 QTX458858:QTX458859 QTX524394:QTX524395 QTX589930:QTX589931 QTX655466:QTX655467 QTX721002:QTX721003 QTX786538:QTX786539 QTX852074:QTX852075 QTX917610:QTX917611 QTX983146:QTX983147 RDT106:RDT107 RDT65642:RDT65643 RDT131178:RDT131179 RDT196714:RDT196715 RDT262250:RDT262251 RDT327786:RDT327787 RDT393322:RDT393323 RDT458858:RDT458859 RDT524394:RDT524395 RDT589930:RDT589931 RDT655466:RDT655467 RDT721002:RDT721003 RDT786538:RDT786539 RDT852074:RDT852075 RDT917610:RDT917611 RDT983146:RDT983147 RNP106:RNP107 RNP65642:RNP65643 RNP131178:RNP131179 RNP196714:RNP196715 RNP262250:RNP262251 RNP327786:RNP327787 RNP393322:RNP393323 RNP458858:RNP458859 RNP524394:RNP524395 RNP589930:RNP589931 RNP655466:RNP655467 RNP721002:RNP721003 RNP786538:RNP786539 RNP852074:RNP852075 RNP917610:RNP917611 RNP983146:RNP983147 RXL106:RXL107 RXL65642:RXL65643 RXL131178:RXL131179 RXL196714:RXL196715 RXL262250:RXL262251 RXL327786:RXL327787 RXL393322:RXL393323 RXL458858:RXL458859 RXL524394:RXL524395 RXL589930:RXL589931 RXL655466:RXL655467 RXL721002:RXL721003 RXL786538:RXL786539 RXL852074:RXL852075 RXL917610:RXL917611 RXL983146:RXL983147 SHH106:SHH107 SHH65642:SHH65643 SHH131178:SHH131179 SHH196714:SHH196715 SHH262250:SHH262251 SHH327786:SHH327787 SHH393322:SHH393323 SHH458858:SHH458859 SHH524394:SHH524395 SHH589930:SHH589931 SHH655466:SHH655467 SHH721002:SHH721003 SHH786538:SHH786539 SHH852074:SHH852075 SHH917610:SHH917611 SHH983146:SHH983147 SRD106:SRD107 SRD65642:SRD65643 SRD131178:SRD131179 SRD196714:SRD196715 SRD262250:SRD262251 SRD327786:SRD327787 SRD393322:SRD393323 SRD458858:SRD458859 SRD524394:SRD524395 SRD589930:SRD589931 SRD655466:SRD655467 SRD721002:SRD721003 SRD786538:SRD786539 SRD852074:SRD852075 SRD917610:SRD917611 SRD983146:SRD983147 TAZ106:TAZ107 TAZ65642:TAZ65643 TAZ131178:TAZ131179 TAZ196714:TAZ196715 TAZ262250:TAZ262251 TAZ327786:TAZ327787 TAZ393322:TAZ393323 TAZ458858:TAZ458859 TAZ524394:TAZ524395 TAZ589930:TAZ589931 TAZ655466:TAZ655467 TAZ721002:TAZ721003 TAZ786538:TAZ786539 TAZ852074:TAZ852075 TAZ917610:TAZ917611 TAZ983146:TAZ983147 TKV106:TKV107 TKV65642:TKV65643 TKV131178:TKV131179 TKV196714:TKV196715 TKV262250:TKV262251 TKV327786:TKV327787 TKV393322:TKV393323 TKV458858:TKV458859 TKV524394:TKV524395 TKV589930:TKV589931 TKV655466:TKV655467 TKV721002:TKV721003 TKV786538:TKV786539 TKV852074:TKV852075 TKV917610:TKV917611 TKV983146:TKV983147 TUR106:TUR107 TUR65642:TUR65643 TUR131178:TUR131179 TUR196714:TUR196715 TUR262250:TUR262251 TUR327786:TUR327787 TUR393322:TUR393323 TUR458858:TUR458859 TUR524394:TUR524395 TUR589930:TUR589931 TUR655466:TUR655467 TUR721002:TUR721003 TUR786538:TUR786539 TUR852074:TUR852075 TUR917610:TUR917611 TUR983146:TUR983147 UEN106:UEN107 UEN65642:UEN65643 UEN131178:UEN131179 UEN196714:UEN196715 UEN262250:UEN262251 UEN327786:UEN327787 UEN393322:UEN393323 UEN458858:UEN458859 UEN524394:UEN524395 UEN589930:UEN589931 UEN655466:UEN655467 UEN721002:UEN721003 UEN786538:UEN786539 UEN852074:UEN852075 UEN917610:UEN917611 UEN983146:UEN983147 UOJ106:UOJ107 UOJ65642:UOJ65643 UOJ131178:UOJ131179 UOJ196714:UOJ196715 UOJ262250:UOJ262251 UOJ327786:UOJ327787 UOJ393322:UOJ393323 UOJ458858:UOJ458859 UOJ524394:UOJ524395 UOJ589930:UOJ589931 UOJ655466:UOJ655467 UOJ721002:UOJ721003 UOJ786538:UOJ786539 UOJ852074:UOJ852075 UOJ917610:UOJ917611 UOJ983146:UOJ983147 UYF106:UYF107 UYF65642:UYF65643 UYF131178:UYF131179 UYF196714:UYF196715 UYF262250:UYF262251 UYF327786:UYF327787 UYF393322:UYF393323 UYF458858:UYF458859 UYF524394:UYF524395 UYF589930:UYF589931 UYF655466:UYF655467 UYF721002:UYF721003 UYF786538:UYF786539 UYF852074:UYF852075 UYF917610:UYF917611 UYF983146:UYF983147 VIB106:VIB107 VIB65642:VIB65643 VIB131178:VIB131179 VIB196714:VIB196715 VIB262250:VIB262251 VIB327786:VIB327787 VIB393322:VIB393323 VIB458858:VIB458859 VIB524394:VIB524395 VIB589930:VIB589931 VIB655466:VIB655467 VIB721002:VIB721003 VIB786538:VIB786539 VIB852074:VIB852075 VIB917610:VIB917611 VIB983146:VIB983147 VRX106:VRX107 VRX65642:VRX65643 VRX131178:VRX131179 VRX196714:VRX196715 VRX262250:VRX262251 VRX327786:VRX327787 VRX393322:VRX393323 VRX458858:VRX458859 VRX524394:VRX524395 VRX589930:VRX589931 VRX655466:VRX655467 VRX721002:VRX721003 VRX786538:VRX786539 VRX852074:VRX852075 VRX917610:VRX917611 VRX983146:VRX983147 WBT106:WBT107 WBT65642:WBT65643 WBT131178:WBT131179 WBT196714:WBT196715 WBT262250:WBT262251 WBT327786:WBT327787 WBT393322:WBT393323 WBT458858:WBT458859 WBT524394:WBT524395 WBT589930:WBT589931 WBT655466:WBT655467 WBT721002:WBT721003 WBT786538:WBT786539 WBT852074:WBT852075 WBT917610:WBT917611 WBT983146:WBT983147 WLP106:WLP107 WLP65642:WLP65643 WLP131178:WLP131179 WLP196714:WLP196715 WLP262250:WLP262251 WLP327786:WLP327787 WLP393322:WLP393323 WLP458858:WLP458859 WLP524394:WLP524395 WLP589930:WLP589931 WLP655466:WLP655467 WLP721002:WLP721003 WLP786538:WLP786539 WLP852074:WLP852075 WLP917610:WLP917611 WLP983146:WLP983147 WVL106:WVL107 WVL65642:WVL65643 WVL131178:WVL131179 WVL196714:WVL196715 WVL262250:WVL262251 WVL327786:WVL327787 WVL393322:WVL393323 WVL458858:WVL458859 WVL524394:WVL524395 WVL589930:WVL589931 WVL655466:WVL655467 WVL721002:WVL721003 WVL786538:WVL786539 WVL852074:WVL852075 WVL917610:WVL917611 WVL983146:WVL983147">
      <formula1>$G$106:$G$109</formula1>
    </dataValidation>
  </dataValidations>
  <pageMargins left="0.7" right="0.7" top="0.75" bottom="0.75" header="0.3" footer="0.3"/>
  <pageSetup paperSize="9" orientation="portrait" horizontalDpi="200" verticalDpi="300"/>
  <headerFooter alignWithMargins="0"/>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4"/>
  <dimension ref="A2:IL536"/>
  <sheetViews>
    <sheetView zoomScale="75" zoomScaleNormal="75" topLeftCell="A19" workbookViewId="0">
      <selection activeCell="N33" sqref="N33"/>
    </sheetView>
  </sheetViews>
  <sheetFormatPr defaultColWidth="6.625" defaultRowHeight="14.25"/>
  <cols>
    <col min="1" max="1" width="9.625" style="261" customWidth="1"/>
    <col min="2" max="2" width="9.625" style="259" customWidth="1"/>
    <col min="3" max="3" width="9.625" style="253" customWidth="1"/>
    <col min="4" max="8" width="9.625" style="259" customWidth="1"/>
    <col min="9" max="9" width="9.625" style="256" customWidth="1"/>
    <col min="10" max="10" width="9.625" style="259" customWidth="1"/>
    <col min="11" max="11" width="12" style="262" customWidth="1"/>
    <col min="12" max="12" width="9.5" style="259" customWidth="1"/>
    <col min="13" max="13" width="12.875" style="259" customWidth="1"/>
    <col min="14" max="14" width="10.625" style="259" customWidth="1"/>
    <col min="15" max="15" width="10.625" style="262" customWidth="1"/>
    <col min="16" max="17" width="10.625" style="259" customWidth="1"/>
    <col min="18" max="19" width="8.375" style="259" customWidth="1"/>
    <col min="20" max="20" width="17.375" style="259" customWidth="1"/>
    <col min="21" max="21" width="5.625" style="259" customWidth="1"/>
    <col min="22" max="22" width="7.5" style="259" customWidth="1"/>
    <col min="23" max="23" width="5.625" style="259" customWidth="1"/>
    <col min="24" max="24" width="9" style="259" customWidth="1"/>
    <col min="25" max="25" width="9.375" style="259" customWidth="1"/>
    <col min="26" max="26" width="9.625" style="259" customWidth="1"/>
    <col min="27" max="27" width="7.625" style="259" customWidth="1"/>
    <col min="28" max="28" width="9.375" style="259" customWidth="1"/>
    <col min="29" max="245" width="6.625" style="259"/>
    <col min="246" max="256" width="6.625" style="261"/>
    <col min="257" max="257" width="9" style="261" customWidth="1"/>
    <col min="258" max="258" width="7.5" style="261" customWidth="1"/>
    <col min="259" max="259" width="9.375" style="261" customWidth="1"/>
    <col min="260" max="261" width="7.5" style="261" customWidth="1"/>
    <col min="262" max="262" width="10.125" style="261" customWidth="1"/>
    <col min="263" max="263" width="13.625" style="261" customWidth="1"/>
    <col min="264" max="264" width="10.5" style="261" customWidth="1"/>
    <col min="265" max="265" width="7.5" style="261" customWidth="1"/>
    <col min="266" max="267" width="10.625" style="261" customWidth="1"/>
    <col min="268" max="268" width="9.5" style="261" customWidth="1"/>
    <col min="269" max="269" width="12.875" style="261" customWidth="1"/>
    <col min="270" max="273" width="10.625" style="261" customWidth="1"/>
    <col min="274" max="275" width="8.375" style="261" customWidth="1"/>
    <col min="276" max="276" width="17.375" style="261" customWidth="1"/>
    <col min="277" max="277" width="5.625" style="261" customWidth="1"/>
    <col min="278" max="278" width="7.5" style="261" customWidth="1"/>
    <col min="279" max="279" width="5.625" style="261" customWidth="1"/>
    <col min="280" max="280" width="9" style="261" customWidth="1"/>
    <col min="281" max="281" width="9.375" style="261" customWidth="1"/>
    <col min="282" max="282" width="9.625" style="261" customWidth="1"/>
    <col min="283" max="283" width="7.625" style="261" customWidth="1"/>
    <col min="284" max="284" width="9.375" style="261" customWidth="1"/>
    <col min="285" max="512" width="6.625" style="261"/>
    <col min="513" max="513" width="9" style="261" customWidth="1"/>
    <col min="514" max="514" width="7.5" style="261" customWidth="1"/>
    <col min="515" max="515" width="9.375" style="261" customWidth="1"/>
    <col min="516" max="517" width="7.5" style="261" customWidth="1"/>
    <col min="518" max="518" width="10.125" style="261" customWidth="1"/>
    <col min="519" max="519" width="13.625" style="261" customWidth="1"/>
    <col min="520" max="520" width="10.5" style="261" customWidth="1"/>
    <col min="521" max="521" width="7.5" style="261" customWidth="1"/>
    <col min="522" max="523" width="10.625" style="261" customWidth="1"/>
    <col min="524" max="524" width="9.5" style="261" customWidth="1"/>
    <col min="525" max="525" width="12.875" style="261" customWidth="1"/>
    <col min="526" max="529" width="10.625" style="261" customWidth="1"/>
    <col min="530" max="531" width="8.375" style="261" customWidth="1"/>
    <col min="532" max="532" width="17.375" style="261" customWidth="1"/>
    <col min="533" max="533" width="5.625" style="261" customWidth="1"/>
    <col min="534" max="534" width="7.5" style="261" customWidth="1"/>
    <col min="535" max="535" width="5.625" style="261" customWidth="1"/>
    <col min="536" max="536" width="9" style="261" customWidth="1"/>
    <col min="537" max="537" width="9.375" style="261" customWidth="1"/>
    <col min="538" max="538" width="9.625" style="261" customWidth="1"/>
    <col min="539" max="539" width="7.625" style="261" customWidth="1"/>
    <col min="540" max="540" width="9.375" style="261" customWidth="1"/>
    <col min="541" max="768" width="6.625" style="261"/>
    <col min="769" max="769" width="9" style="261" customWidth="1"/>
    <col min="770" max="770" width="7.5" style="261" customWidth="1"/>
    <col min="771" max="771" width="9.375" style="261" customWidth="1"/>
    <col min="772" max="773" width="7.5" style="261" customWidth="1"/>
    <col min="774" max="774" width="10.125" style="261" customWidth="1"/>
    <col min="775" max="775" width="13.625" style="261" customWidth="1"/>
    <col min="776" max="776" width="10.5" style="261" customWidth="1"/>
    <col min="777" max="777" width="7.5" style="261" customWidth="1"/>
    <col min="778" max="779" width="10.625" style="261" customWidth="1"/>
    <col min="780" max="780" width="9.5" style="261" customWidth="1"/>
    <col min="781" max="781" width="12.875" style="261" customWidth="1"/>
    <col min="782" max="785" width="10.625" style="261" customWidth="1"/>
    <col min="786" max="787" width="8.375" style="261" customWidth="1"/>
    <col min="788" max="788" width="17.375" style="261" customWidth="1"/>
    <col min="789" max="789" width="5.625" style="261" customWidth="1"/>
    <col min="790" max="790" width="7.5" style="261" customWidth="1"/>
    <col min="791" max="791" width="5.625" style="261" customWidth="1"/>
    <col min="792" max="792" width="9" style="261" customWidth="1"/>
    <col min="793" max="793" width="9.375" style="261" customWidth="1"/>
    <col min="794" max="794" width="9.625" style="261" customWidth="1"/>
    <col min="795" max="795" width="7.625" style="261" customWidth="1"/>
    <col min="796" max="796" width="9.375" style="261" customWidth="1"/>
    <col min="797" max="1024" width="6.625" style="261"/>
    <col min="1025" max="1025" width="9" style="261" customWidth="1"/>
    <col min="1026" max="1026" width="7.5" style="261" customWidth="1"/>
    <col min="1027" max="1027" width="9.375" style="261" customWidth="1"/>
    <col min="1028" max="1029" width="7.5" style="261" customWidth="1"/>
    <col min="1030" max="1030" width="10.125" style="261" customWidth="1"/>
    <col min="1031" max="1031" width="13.625" style="261" customWidth="1"/>
    <col min="1032" max="1032" width="10.5" style="261" customWidth="1"/>
    <col min="1033" max="1033" width="7.5" style="261" customWidth="1"/>
    <col min="1034" max="1035" width="10.625" style="261" customWidth="1"/>
    <col min="1036" max="1036" width="9.5" style="261" customWidth="1"/>
    <col min="1037" max="1037" width="12.875" style="261" customWidth="1"/>
    <col min="1038" max="1041" width="10.625" style="261" customWidth="1"/>
    <col min="1042" max="1043" width="8.375" style="261" customWidth="1"/>
    <col min="1044" max="1044" width="17.375" style="261" customWidth="1"/>
    <col min="1045" max="1045" width="5.625" style="261" customWidth="1"/>
    <col min="1046" max="1046" width="7.5" style="261" customWidth="1"/>
    <col min="1047" max="1047" width="5.625" style="261" customWidth="1"/>
    <col min="1048" max="1048" width="9" style="261" customWidth="1"/>
    <col min="1049" max="1049" width="9.375" style="261" customWidth="1"/>
    <col min="1050" max="1050" width="9.625" style="261" customWidth="1"/>
    <col min="1051" max="1051" width="7.625" style="261" customWidth="1"/>
    <col min="1052" max="1052" width="9.375" style="261" customWidth="1"/>
    <col min="1053" max="1280" width="6.625" style="261"/>
    <col min="1281" max="1281" width="9" style="261" customWidth="1"/>
    <col min="1282" max="1282" width="7.5" style="261" customWidth="1"/>
    <col min="1283" max="1283" width="9.375" style="261" customWidth="1"/>
    <col min="1284" max="1285" width="7.5" style="261" customWidth="1"/>
    <col min="1286" max="1286" width="10.125" style="261" customWidth="1"/>
    <col min="1287" max="1287" width="13.625" style="261" customWidth="1"/>
    <col min="1288" max="1288" width="10.5" style="261" customWidth="1"/>
    <col min="1289" max="1289" width="7.5" style="261" customWidth="1"/>
    <col min="1290" max="1291" width="10.625" style="261" customWidth="1"/>
    <col min="1292" max="1292" width="9.5" style="261" customWidth="1"/>
    <col min="1293" max="1293" width="12.875" style="261" customWidth="1"/>
    <col min="1294" max="1297" width="10.625" style="261" customWidth="1"/>
    <col min="1298" max="1299" width="8.375" style="261" customWidth="1"/>
    <col min="1300" max="1300" width="17.375" style="261" customWidth="1"/>
    <col min="1301" max="1301" width="5.625" style="261" customWidth="1"/>
    <col min="1302" max="1302" width="7.5" style="261" customWidth="1"/>
    <col min="1303" max="1303" width="5.625" style="261" customWidth="1"/>
    <col min="1304" max="1304" width="9" style="261" customWidth="1"/>
    <col min="1305" max="1305" width="9.375" style="261" customWidth="1"/>
    <col min="1306" max="1306" width="9.625" style="261" customWidth="1"/>
    <col min="1307" max="1307" width="7.625" style="261" customWidth="1"/>
    <col min="1308" max="1308" width="9.375" style="261" customWidth="1"/>
    <col min="1309" max="1536" width="6.625" style="261"/>
    <col min="1537" max="1537" width="9" style="261" customWidth="1"/>
    <col min="1538" max="1538" width="7.5" style="261" customWidth="1"/>
    <col min="1539" max="1539" width="9.375" style="261" customWidth="1"/>
    <col min="1540" max="1541" width="7.5" style="261" customWidth="1"/>
    <col min="1542" max="1542" width="10.125" style="261" customWidth="1"/>
    <col min="1543" max="1543" width="13.625" style="261" customWidth="1"/>
    <col min="1544" max="1544" width="10.5" style="261" customWidth="1"/>
    <col min="1545" max="1545" width="7.5" style="261" customWidth="1"/>
    <col min="1546" max="1547" width="10.625" style="261" customWidth="1"/>
    <col min="1548" max="1548" width="9.5" style="261" customWidth="1"/>
    <col min="1549" max="1549" width="12.875" style="261" customWidth="1"/>
    <col min="1550" max="1553" width="10.625" style="261" customWidth="1"/>
    <col min="1554" max="1555" width="8.375" style="261" customWidth="1"/>
    <col min="1556" max="1556" width="17.375" style="261" customWidth="1"/>
    <col min="1557" max="1557" width="5.625" style="261" customWidth="1"/>
    <col min="1558" max="1558" width="7.5" style="261" customWidth="1"/>
    <col min="1559" max="1559" width="5.625" style="261" customWidth="1"/>
    <col min="1560" max="1560" width="9" style="261" customWidth="1"/>
    <col min="1561" max="1561" width="9.375" style="261" customWidth="1"/>
    <col min="1562" max="1562" width="9.625" style="261" customWidth="1"/>
    <col min="1563" max="1563" width="7.625" style="261" customWidth="1"/>
    <col min="1564" max="1564" width="9.375" style="261" customWidth="1"/>
    <col min="1565" max="1792" width="6.625" style="261"/>
    <col min="1793" max="1793" width="9" style="261" customWidth="1"/>
    <col min="1794" max="1794" width="7.5" style="261" customWidth="1"/>
    <col min="1795" max="1795" width="9.375" style="261" customWidth="1"/>
    <col min="1796" max="1797" width="7.5" style="261" customWidth="1"/>
    <col min="1798" max="1798" width="10.125" style="261" customWidth="1"/>
    <col min="1799" max="1799" width="13.625" style="261" customWidth="1"/>
    <col min="1800" max="1800" width="10.5" style="261" customWidth="1"/>
    <col min="1801" max="1801" width="7.5" style="261" customWidth="1"/>
    <col min="1802" max="1803" width="10.625" style="261" customWidth="1"/>
    <col min="1804" max="1804" width="9.5" style="261" customWidth="1"/>
    <col min="1805" max="1805" width="12.875" style="261" customWidth="1"/>
    <col min="1806" max="1809" width="10.625" style="261" customWidth="1"/>
    <col min="1810" max="1811" width="8.375" style="261" customWidth="1"/>
    <col min="1812" max="1812" width="17.375" style="261" customWidth="1"/>
    <col min="1813" max="1813" width="5.625" style="261" customWidth="1"/>
    <col min="1814" max="1814" width="7.5" style="261" customWidth="1"/>
    <col min="1815" max="1815" width="5.625" style="261" customWidth="1"/>
    <col min="1816" max="1816" width="9" style="261" customWidth="1"/>
    <col min="1817" max="1817" width="9.375" style="261" customWidth="1"/>
    <col min="1818" max="1818" width="9.625" style="261" customWidth="1"/>
    <col min="1819" max="1819" width="7.625" style="261" customWidth="1"/>
    <col min="1820" max="1820" width="9.375" style="261" customWidth="1"/>
    <col min="1821" max="2048" width="6.625" style="261"/>
    <col min="2049" max="2049" width="9" style="261" customWidth="1"/>
    <col min="2050" max="2050" width="7.5" style="261" customWidth="1"/>
    <col min="2051" max="2051" width="9.375" style="261" customWidth="1"/>
    <col min="2052" max="2053" width="7.5" style="261" customWidth="1"/>
    <col min="2054" max="2054" width="10.125" style="261" customWidth="1"/>
    <col min="2055" max="2055" width="13.625" style="261" customWidth="1"/>
    <col min="2056" max="2056" width="10.5" style="261" customWidth="1"/>
    <col min="2057" max="2057" width="7.5" style="261" customWidth="1"/>
    <col min="2058" max="2059" width="10.625" style="261" customWidth="1"/>
    <col min="2060" max="2060" width="9.5" style="261" customWidth="1"/>
    <col min="2061" max="2061" width="12.875" style="261" customWidth="1"/>
    <col min="2062" max="2065" width="10.625" style="261" customWidth="1"/>
    <col min="2066" max="2067" width="8.375" style="261" customWidth="1"/>
    <col min="2068" max="2068" width="17.375" style="261" customWidth="1"/>
    <col min="2069" max="2069" width="5.625" style="261" customWidth="1"/>
    <col min="2070" max="2070" width="7.5" style="261" customWidth="1"/>
    <col min="2071" max="2071" width="5.625" style="261" customWidth="1"/>
    <col min="2072" max="2072" width="9" style="261" customWidth="1"/>
    <col min="2073" max="2073" width="9.375" style="261" customWidth="1"/>
    <col min="2074" max="2074" width="9.625" style="261" customWidth="1"/>
    <col min="2075" max="2075" width="7.625" style="261" customWidth="1"/>
    <col min="2076" max="2076" width="9.375" style="261" customWidth="1"/>
    <col min="2077" max="2304" width="6.625" style="261"/>
    <col min="2305" max="2305" width="9" style="261" customWidth="1"/>
    <col min="2306" max="2306" width="7.5" style="261" customWidth="1"/>
    <col min="2307" max="2307" width="9.375" style="261" customWidth="1"/>
    <col min="2308" max="2309" width="7.5" style="261" customWidth="1"/>
    <col min="2310" max="2310" width="10.125" style="261" customWidth="1"/>
    <col min="2311" max="2311" width="13.625" style="261" customWidth="1"/>
    <col min="2312" max="2312" width="10.5" style="261" customWidth="1"/>
    <col min="2313" max="2313" width="7.5" style="261" customWidth="1"/>
    <col min="2314" max="2315" width="10.625" style="261" customWidth="1"/>
    <col min="2316" max="2316" width="9.5" style="261" customWidth="1"/>
    <col min="2317" max="2317" width="12.875" style="261" customWidth="1"/>
    <col min="2318" max="2321" width="10.625" style="261" customWidth="1"/>
    <col min="2322" max="2323" width="8.375" style="261" customWidth="1"/>
    <col min="2324" max="2324" width="17.375" style="261" customWidth="1"/>
    <col min="2325" max="2325" width="5.625" style="261" customWidth="1"/>
    <col min="2326" max="2326" width="7.5" style="261" customWidth="1"/>
    <col min="2327" max="2327" width="5.625" style="261" customWidth="1"/>
    <col min="2328" max="2328" width="9" style="261" customWidth="1"/>
    <col min="2329" max="2329" width="9.375" style="261" customWidth="1"/>
    <col min="2330" max="2330" width="9.625" style="261" customWidth="1"/>
    <col min="2331" max="2331" width="7.625" style="261" customWidth="1"/>
    <col min="2332" max="2332" width="9.375" style="261" customWidth="1"/>
    <col min="2333" max="2560" width="6.625" style="261"/>
    <col min="2561" max="2561" width="9" style="261" customWidth="1"/>
    <col min="2562" max="2562" width="7.5" style="261" customWidth="1"/>
    <col min="2563" max="2563" width="9.375" style="261" customWidth="1"/>
    <col min="2564" max="2565" width="7.5" style="261" customWidth="1"/>
    <col min="2566" max="2566" width="10.125" style="261" customWidth="1"/>
    <col min="2567" max="2567" width="13.625" style="261" customWidth="1"/>
    <col min="2568" max="2568" width="10.5" style="261" customWidth="1"/>
    <col min="2569" max="2569" width="7.5" style="261" customWidth="1"/>
    <col min="2570" max="2571" width="10.625" style="261" customWidth="1"/>
    <col min="2572" max="2572" width="9.5" style="261" customWidth="1"/>
    <col min="2573" max="2573" width="12.875" style="261" customWidth="1"/>
    <col min="2574" max="2577" width="10.625" style="261" customWidth="1"/>
    <col min="2578" max="2579" width="8.375" style="261" customWidth="1"/>
    <col min="2580" max="2580" width="17.375" style="261" customWidth="1"/>
    <col min="2581" max="2581" width="5.625" style="261" customWidth="1"/>
    <col min="2582" max="2582" width="7.5" style="261" customWidth="1"/>
    <col min="2583" max="2583" width="5.625" style="261" customWidth="1"/>
    <col min="2584" max="2584" width="9" style="261" customWidth="1"/>
    <col min="2585" max="2585" width="9.375" style="261" customWidth="1"/>
    <col min="2586" max="2586" width="9.625" style="261" customWidth="1"/>
    <col min="2587" max="2587" width="7.625" style="261" customWidth="1"/>
    <col min="2588" max="2588" width="9.375" style="261" customWidth="1"/>
    <col min="2589" max="2816" width="6.625" style="261"/>
    <col min="2817" max="2817" width="9" style="261" customWidth="1"/>
    <col min="2818" max="2818" width="7.5" style="261" customWidth="1"/>
    <col min="2819" max="2819" width="9.375" style="261" customWidth="1"/>
    <col min="2820" max="2821" width="7.5" style="261" customWidth="1"/>
    <col min="2822" max="2822" width="10.125" style="261" customWidth="1"/>
    <col min="2823" max="2823" width="13.625" style="261" customWidth="1"/>
    <col min="2824" max="2824" width="10.5" style="261" customWidth="1"/>
    <col min="2825" max="2825" width="7.5" style="261" customWidth="1"/>
    <col min="2826" max="2827" width="10.625" style="261" customWidth="1"/>
    <col min="2828" max="2828" width="9.5" style="261" customWidth="1"/>
    <col min="2829" max="2829" width="12.875" style="261" customWidth="1"/>
    <col min="2830" max="2833" width="10.625" style="261" customWidth="1"/>
    <col min="2834" max="2835" width="8.375" style="261" customWidth="1"/>
    <col min="2836" max="2836" width="17.375" style="261" customWidth="1"/>
    <col min="2837" max="2837" width="5.625" style="261" customWidth="1"/>
    <col min="2838" max="2838" width="7.5" style="261" customWidth="1"/>
    <col min="2839" max="2839" width="5.625" style="261" customWidth="1"/>
    <col min="2840" max="2840" width="9" style="261" customWidth="1"/>
    <col min="2841" max="2841" width="9.375" style="261" customWidth="1"/>
    <col min="2842" max="2842" width="9.625" style="261" customWidth="1"/>
    <col min="2843" max="2843" width="7.625" style="261" customWidth="1"/>
    <col min="2844" max="2844" width="9.375" style="261" customWidth="1"/>
    <col min="2845" max="3072" width="6.625" style="261"/>
    <col min="3073" max="3073" width="9" style="261" customWidth="1"/>
    <col min="3074" max="3074" width="7.5" style="261" customWidth="1"/>
    <col min="3075" max="3075" width="9.375" style="261" customWidth="1"/>
    <col min="3076" max="3077" width="7.5" style="261" customWidth="1"/>
    <col min="3078" max="3078" width="10.125" style="261" customWidth="1"/>
    <col min="3079" max="3079" width="13.625" style="261" customWidth="1"/>
    <col min="3080" max="3080" width="10.5" style="261" customWidth="1"/>
    <col min="3081" max="3081" width="7.5" style="261" customWidth="1"/>
    <col min="3082" max="3083" width="10.625" style="261" customWidth="1"/>
    <col min="3084" max="3084" width="9.5" style="261" customWidth="1"/>
    <col min="3085" max="3085" width="12.875" style="261" customWidth="1"/>
    <col min="3086" max="3089" width="10.625" style="261" customWidth="1"/>
    <col min="3090" max="3091" width="8.375" style="261" customWidth="1"/>
    <col min="3092" max="3092" width="17.375" style="261" customWidth="1"/>
    <col min="3093" max="3093" width="5.625" style="261" customWidth="1"/>
    <col min="3094" max="3094" width="7.5" style="261" customWidth="1"/>
    <col min="3095" max="3095" width="5.625" style="261" customWidth="1"/>
    <col min="3096" max="3096" width="9" style="261" customWidth="1"/>
    <col min="3097" max="3097" width="9.375" style="261" customWidth="1"/>
    <col min="3098" max="3098" width="9.625" style="261" customWidth="1"/>
    <col min="3099" max="3099" width="7.625" style="261" customWidth="1"/>
    <col min="3100" max="3100" width="9.375" style="261" customWidth="1"/>
    <col min="3101" max="3328" width="6.625" style="261"/>
    <col min="3329" max="3329" width="9" style="261" customWidth="1"/>
    <col min="3330" max="3330" width="7.5" style="261" customWidth="1"/>
    <col min="3331" max="3331" width="9.375" style="261" customWidth="1"/>
    <col min="3332" max="3333" width="7.5" style="261" customWidth="1"/>
    <col min="3334" max="3334" width="10.125" style="261" customWidth="1"/>
    <col min="3335" max="3335" width="13.625" style="261" customWidth="1"/>
    <col min="3336" max="3336" width="10.5" style="261" customWidth="1"/>
    <col min="3337" max="3337" width="7.5" style="261" customWidth="1"/>
    <col min="3338" max="3339" width="10.625" style="261" customWidth="1"/>
    <col min="3340" max="3340" width="9.5" style="261" customWidth="1"/>
    <col min="3341" max="3341" width="12.875" style="261" customWidth="1"/>
    <col min="3342" max="3345" width="10.625" style="261" customWidth="1"/>
    <col min="3346" max="3347" width="8.375" style="261" customWidth="1"/>
    <col min="3348" max="3348" width="17.375" style="261" customWidth="1"/>
    <col min="3349" max="3349" width="5.625" style="261" customWidth="1"/>
    <col min="3350" max="3350" width="7.5" style="261" customWidth="1"/>
    <col min="3351" max="3351" width="5.625" style="261" customWidth="1"/>
    <col min="3352" max="3352" width="9" style="261" customWidth="1"/>
    <col min="3353" max="3353" width="9.375" style="261" customWidth="1"/>
    <col min="3354" max="3354" width="9.625" style="261" customWidth="1"/>
    <col min="3355" max="3355" width="7.625" style="261" customWidth="1"/>
    <col min="3356" max="3356" width="9.375" style="261" customWidth="1"/>
    <col min="3357" max="3584" width="6.625" style="261"/>
    <col min="3585" max="3585" width="9" style="261" customWidth="1"/>
    <col min="3586" max="3586" width="7.5" style="261" customWidth="1"/>
    <col min="3587" max="3587" width="9.375" style="261" customWidth="1"/>
    <col min="3588" max="3589" width="7.5" style="261" customWidth="1"/>
    <col min="3590" max="3590" width="10.125" style="261" customWidth="1"/>
    <col min="3591" max="3591" width="13.625" style="261" customWidth="1"/>
    <col min="3592" max="3592" width="10.5" style="261" customWidth="1"/>
    <col min="3593" max="3593" width="7.5" style="261" customWidth="1"/>
    <col min="3594" max="3595" width="10.625" style="261" customWidth="1"/>
    <col min="3596" max="3596" width="9.5" style="261" customWidth="1"/>
    <col min="3597" max="3597" width="12.875" style="261" customWidth="1"/>
    <col min="3598" max="3601" width="10.625" style="261" customWidth="1"/>
    <col min="3602" max="3603" width="8.375" style="261" customWidth="1"/>
    <col min="3604" max="3604" width="17.375" style="261" customWidth="1"/>
    <col min="3605" max="3605" width="5.625" style="261" customWidth="1"/>
    <col min="3606" max="3606" width="7.5" style="261" customWidth="1"/>
    <col min="3607" max="3607" width="5.625" style="261" customWidth="1"/>
    <col min="3608" max="3608" width="9" style="261" customWidth="1"/>
    <col min="3609" max="3609" width="9.375" style="261" customWidth="1"/>
    <col min="3610" max="3610" width="9.625" style="261" customWidth="1"/>
    <col min="3611" max="3611" width="7.625" style="261" customWidth="1"/>
    <col min="3612" max="3612" width="9.375" style="261" customWidth="1"/>
    <col min="3613" max="3840" width="6.625" style="261"/>
    <col min="3841" max="3841" width="9" style="261" customWidth="1"/>
    <col min="3842" max="3842" width="7.5" style="261" customWidth="1"/>
    <col min="3843" max="3843" width="9.375" style="261" customWidth="1"/>
    <col min="3844" max="3845" width="7.5" style="261" customWidth="1"/>
    <col min="3846" max="3846" width="10.125" style="261" customWidth="1"/>
    <col min="3847" max="3847" width="13.625" style="261" customWidth="1"/>
    <col min="3848" max="3848" width="10.5" style="261" customWidth="1"/>
    <col min="3849" max="3849" width="7.5" style="261" customWidth="1"/>
    <col min="3850" max="3851" width="10.625" style="261" customWidth="1"/>
    <col min="3852" max="3852" width="9.5" style="261" customWidth="1"/>
    <col min="3853" max="3853" width="12.875" style="261" customWidth="1"/>
    <col min="3854" max="3857" width="10.625" style="261" customWidth="1"/>
    <col min="3858" max="3859" width="8.375" style="261" customWidth="1"/>
    <col min="3860" max="3860" width="17.375" style="261" customWidth="1"/>
    <col min="3861" max="3861" width="5.625" style="261" customWidth="1"/>
    <col min="3862" max="3862" width="7.5" style="261" customWidth="1"/>
    <col min="3863" max="3863" width="5.625" style="261" customWidth="1"/>
    <col min="3864" max="3864" width="9" style="261" customWidth="1"/>
    <col min="3865" max="3865" width="9.375" style="261" customWidth="1"/>
    <col min="3866" max="3866" width="9.625" style="261" customWidth="1"/>
    <col min="3867" max="3867" width="7.625" style="261" customWidth="1"/>
    <col min="3868" max="3868" width="9.375" style="261" customWidth="1"/>
    <col min="3869" max="4096" width="6.625" style="261"/>
    <col min="4097" max="4097" width="9" style="261" customWidth="1"/>
    <col min="4098" max="4098" width="7.5" style="261" customWidth="1"/>
    <col min="4099" max="4099" width="9.375" style="261" customWidth="1"/>
    <col min="4100" max="4101" width="7.5" style="261" customWidth="1"/>
    <col min="4102" max="4102" width="10.125" style="261" customWidth="1"/>
    <col min="4103" max="4103" width="13.625" style="261" customWidth="1"/>
    <col min="4104" max="4104" width="10.5" style="261" customWidth="1"/>
    <col min="4105" max="4105" width="7.5" style="261" customWidth="1"/>
    <col min="4106" max="4107" width="10.625" style="261" customWidth="1"/>
    <col min="4108" max="4108" width="9.5" style="261" customWidth="1"/>
    <col min="4109" max="4109" width="12.875" style="261" customWidth="1"/>
    <col min="4110" max="4113" width="10.625" style="261" customWidth="1"/>
    <col min="4114" max="4115" width="8.375" style="261" customWidth="1"/>
    <col min="4116" max="4116" width="17.375" style="261" customWidth="1"/>
    <col min="4117" max="4117" width="5.625" style="261" customWidth="1"/>
    <col min="4118" max="4118" width="7.5" style="261" customWidth="1"/>
    <col min="4119" max="4119" width="5.625" style="261" customWidth="1"/>
    <col min="4120" max="4120" width="9" style="261" customWidth="1"/>
    <col min="4121" max="4121" width="9.375" style="261" customWidth="1"/>
    <col min="4122" max="4122" width="9.625" style="261" customWidth="1"/>
    <col min="4123" max="4123" width="7.625" style="261" customWidth="1"/>
    <col min="4124" max="4124" width="9.375" style="261" customWidth="1"/>
    <col min="4125" max="4352" width="6.625" style="261"/>
    <col min="4353" max="4353" width="9" style="261" customWidth="1"/>
    <col min="4354" max="4354" width="7.5" style="261" customWidth="1"/>
    <col min="4355" max="4355" width="9.375" style="261" customWidth="1"/>
    <col min="4356" max="4357" width="7.5" style="261" customWidth="1"/>
    <col min="4358" max="4358" width="10.125" style="261" customWidth="1"/>
    <col min="4359" max="4359" width="13.625" style="261" customWidth="1"/>
    <col min="4360" max="4360" width="10.5" style="261" customWidth="1"/>
    <col min="4361" max="4361" width="7.5" style="261" customWidth="1"/>
    <col min="4362" max="4363" width="10.625" style="261" customWidth="1"/>
    <col min="4364" max="4364" width="9.5" style="261" customWidth="1"/>
    <col min="4365" max="4365" width="12.875" style="261" customWidth="1"/>
    <col min="4366" max="4369" width="10.625" style="261" customWidth="1"/>
    <col min="4370" max="4371" width="8.375" style="261" customWidth="1"/>
    <col min="4372" max="4372" width="17.375" style="261" customWidth="1"/>
    <col min="4373" max="4373" width="5.625" style="261" customWidth="1"/>
    <col min="4374" max="4374" width="7.5" style="261" customWidth="1"/>
    <col min="4375" max="4375" width="5.625" style="261" customWidth="1"/>
    <col min="4376" max="4376" width="9" style="261" customWidth="1"/>
    <col min="4377" max="4377" width="9.375" style="261" customWidth="1"/>
    <col min="4378" max="4378" width="9.625" style="261" customWidth="1"/>
    <col min="4379" max="4379" width="7.625" style="261" customWidth="1"/>
    <col min="4380" max="4380" width="9.375" style="261" customWidth="1"/>
    <col min="4381" max="4608" width="6.625" style="261"/>
    <col min="4609" max="4609" width="9" style="261" customWidth="1"/>
    <col min="4610" max="4610" width="7.5" style="261" customWidth="1"/>
    <col min="4611" max="4611" width="9.375" style="261" customWidth="1"/>
    <col min="4612" max="4613" width="7.5" style="261" customWidth="1"/>
    <col min="4614" max="4614" width="10.125" style="261" customWidth="1"/>
    <col min="4615" max="4615" width="13.625" style="261" customWidth="1"/>
    <col min="4616" max="4616" width="10.5" style="261" customWidth="1"/>
    <col min="4617" max="4617" width="7.5" style="261" customWidth="1"/>
    <col min="4618" max="4619" width="10.625" style="261" customWidth="1"/>
    <col min="4620" max="4620" width="9.5" style="261" customWidth="1"/>
    <col min="4621" max="4621" width="12.875" style="261" customWidth="1"/>
    <col min="4622" max="4625" width="10.625" style="261" customWidth="1"/>
    <col min="4626" max="4627" width="8.375" style="261" customWidth="1"/>
    <col min="4628" max="4628" width="17.375" style="261" customWidth="1"/>
    <col min="4629" max="4629" width="5.625" style="261" customWidth="1"/>
    <col min="4630" max="4630" width="7.5" style="261" customWidth="1"/>
    <col min="4631" max="4631" width="5.625" style="261" customWidth="1"/>
    <col min="4632" max="4632" width="9" style="261" customWidth="1"/>
    <col min="4633" max="4633" width="9.375" style="261" customWidth="1"/>
    <col min="4634" max="4634" width="9.625" style="261" customWidth="1"/>
    <col min="4635" max="4635" width="7.625" style="261" customWidth="1"/>
    <col min="4636" max="4636" width="9.375" style="261" customWidth="1"/>
    <col min="4637" max="4864" width="6.625" style="261"/>
    <col min="4865" max="4865" width="9" style="261" customWidth="1"/>
    <col min="4866" max="4866" width="7.5" style="261" customWidth="1"/>
    <col min="4867" max="4867" width="9.375" style="261" customWidth="1"/>
    <col min="4868" max="4869" width="7.5" style="261" customWidth="1"/>
    <col min="4870" max="4870" width="10.125" style="261" customWidth="1"/>
    <col min="4871" max="4871" width="13.625" style="261" customWidth="1"/>
    <col min="4872" max="4872" width="10.5" style="261" customWidth="1"/>
    <col min="4873" max="4873" width="7.5" style="261" customWidth="1"/>
    <col min="4874" max="4875" width="10.625" style="261" customWidth="1"/>
    <col min="4876" max="4876" width="9.5" style="261" customWidth="1"/>
    <col min="4877" max="4877" width="12.875" style="261" customWidth="1"/>
    <col min="4878" max="4881" width="10.625" style="261" customWidth="1"/>
    <col min="4882" max="4883" width="8.375" style="261" customWidth="1"/>
    <col min="4884" max="4884" width="17.375" style="261" customWidth="1"/>
    <col min="4885" max="4885" width="5.625" style="261" customWidth="1"/>
    <col min="4886" max="4886" width="7.5" style="261" customWidth="1"/>
    <col min="4887" max="4887" width="5.625" style="261" customWidth="1"/>
    <col min="4888" max="4888" width="9" style="261" customWidth="1"/>
    <col min="4889" max="4889" width="9.375" style="261" customWidth="1"/>
    <col min="4890" max="4890" width="9.625" style="261" customWidth="1"/>
    <col min="4891" max="4891" width="7.625" style="261" customWidth="1"/>
    <col min="4892" max="4892" width="9.375" style="261" customWidth="1"/>
    <col min="4893" max="5120" width="6.625" style="261"/>
    <col min="5121" max="5121" width="9" style="261" customWidth="1"/>
    <col min="5122" max="5122" width="7.5" style="261" customWidth="1"/>
    <col min="5123" max="5123" width="9.375" style="261" customWidth="1"/>
    <col min="5124" max="5125" width="7.5" style="261" customWidth="1"/>
    <col min="5126" max="5126" width="10.125" style="261" customWidth="1"/>
    <col min="5127" max="5127" width="13.625" style="261" customWidth="1"/>
    <col min="5128" max="5128" width="10.5" style="261" customWidth="1"/>
    <col min="5129" max="5129" width="7.5" style="261" customWidth="1"/>
    <col min="5130" max="5131" width="10.625" style="261" customWidth="1"/>
    <col min="5132" max="5132" width="9.5" style="261" customWidth="1"/>
    <col min="5133" max="5133" width="12.875" style="261" customWidth="1"/>
    <col min="5134" max="5137" width="10.625" style="261" customWidth="1"/>
    <col min="5138" max="5139" width="8.375" style="261" customWidth="1"/>
    <col min="5140" max="5140" width="17.375" style="261" customWidth="1"/>
    <col min="5141" max="5141" width="5.625" style="261" customWidth="1"/>
    <col min="5142" max="5142" width="7.5" style="261" customWidth="1"/>
    <col min="5143" max="5143" width="5.625" style="261" customWidth="1"/>
    <col min="5144" max="5144" width="9" style="261" customWidth="1"/>
    <col min="5145" max="5145" width="9.375" style="261" customWidth="1"/>
    <col min="5146" max="5146" width="9.625" style="261" customWidth="1"/>
    <col min="5147" max="5147" width="7.625" style="261" customWidth="1"/>
    <col min="5148" max="5148" width="9.375" style="261" customWidth="1"/>
    <col min="5149" max="5376" width="6.625" style="261"/>
    <col min="5377" max="5377" width="9" style="261" customWidth="1"/>
    <col min="5378" max="5378" width="7.5" style="261" customWidth="1"/>
    <col min="5379" max="5379" width="9.375" style="261" customWidth="1"/>
    <col min="5380" max="5381" width="7.5" style="261" customWidth="1"/>
    <col min="5382" max="5382" width="10.125" style="261" customWidth="1"/>
    <col min="5383" max="5383" width="13.625" style="261" customWidth="1"/>
    <col min="5384" max="5384" width="10.5" style="261" customWidth="1"/>
    <col min="5385" max="5385" width="7.5" style="261" customWidth="1"/>
    <col min="5386" max="5387" width="10.625" style="261" customWidth="1"/>
    <col min="5388" max="5388" width="9.5" style="261" customWidth="1"/>
    <col min="5389" max="5389" width="12.875" style="261" customWidth="1"/>
    <col min="5390" max="5393" width="10.625" style="261" customWidth="1"/>
    <col min="5394" max="5395" width="8.375" style="261" customWidth="1"/>
    <col min="5396" max="5396" width="17.375" style="261" customWidth="1"/>
    <col min="5397" max="5397" width="5.625" style="261" customWidth="1"/>
    <col min="5398" max="5398" width="7.5" style="261" customWidth="1"/>
    <col min="5399" max="5399" width="5.625" style="261" customWidth="1"/>
    <col min="5400" max="5400" width="9" style="261" customWidth="1"/>
    <col min="5401" max="5401" width="9.375" style="261" customWidth="1"/>
    <col min="5402" max="5402" width="9.625" style="261" customWidth="1"/>
    <col min="5403" max="5403" width="7.625" style="261" customWidth="1"/>
    <col min="5404" max="5404" width="9.375" style="261" customWidth="1"/>
    <col min="5405" max="5632" width="6.625" style="261"/>
    <col min="5633" max="5633" width="9" style="261" customWidth="1"/>
    <col min="5634" max="5634" width="7.5" style="261" customWidth="1"/>
    <col min="5635" max="5635" width="9.375" style="261" customWidth="1"/>
    <col min="5636" max="5637" width="7.5" style="261" customWidth="1"/>
    <col min="5638" max="5638" width="10.125" style="261" customWidth="1"/>
    <col min="5639" max="5639" width="13.625" style="261" customWidth="1"/>
    <col min="5640" max="5640" width="10.5" style="261" customWidth="1"/>
    <col min="5641" max="5641" width="7.5" style="261" customWidth="1"/>
    <col min="5642" max="5643" width="10.625" style="261" customWidth="1"/>
    <col min="5644" max="5644" width="9.5" style="261" customWidth="1"/>
    <col min="5645" max="5645" width="12.875" style="261" customWidth="1"/>
    <col min="5646" max="5649" width="10.625" style="261" customWidth="1"/>
    <col min="5650" max="5651" width="8.375" style="261" customWidth="1"/>
    <col min="5652" max="5652" width="17.375" style="261" customWidth="1"/>
    <col min="5653" max="5653" width="5.625" style="261" customWidth="1"/>
    <col min="5654" max="5654" width="7.5" style="261" customWidth="1"/>
    <col min="5655" max="5655" width="5.625" style="261" customWidth="1"/>
    <col min="5656" max="5656" width="9" style="261" customWidth="1"/>
    <col min="5657" max="5657" width="9.375" style="261" customWidth="1"/>
    <col min="5658" max="5658" width="9.625" style="261" customWidth="1"/>
    <col min="5659" max="5659" width="7.625" style="261" customWidth="1"/>
    <col min="5660" max="5660" width="9.375" style="261" customWidth="1"/>
    <col min="5661" max="5888" width="6.625" style="261"/>
    <col min="5889" max="5889" width="9" style="261" customWidth="1"/>
    <col min="5890" max="5890" width="7.5" style="261" customWidth="1"/>
    <col min="5891" max="5891" width="9.375" style="261" customWidth="1"/>
    <col min="5892" max="5893" width="7.5" style="261" customWidth="1"/>
    <col min="5894" max="5894" width="10.125" style="261" customWidth="1"/>
    <col min="5895" max="5895" width="13.625" style="261" customWidth="1"/>
    <col min="5896" max="5896" width="10.5" style="261" customWidth="1"/>
    <col min="5897" max="5897" width="7.5" style="261" customWidth="1"/>
    <col min="5898" max="5899" width="10.625" style="261" customWidth="1"/>
    <col min="5900" max="5900" width="9.5" style="261" customWidth="1"/>
    <col min="5901" max="5901" width="12.875" style="261" customWidth="1"/>
    <col min="5902" max="5905" width="10.625" style="261" customWidth="1"/>
    <col min="5906" max="5907" width="8.375" style="261" customWidth="1"/>
    <col min="5908" max="5908" width="17.375" style="261" customWidth="1"/>
    <col min="5909" max="5909" width="5.625" style="261" customWidth="1"/>
    <col min="5910" max="5910" width="7.5" style="261" customWidth="1"/>
    <col min="5911" max="5911" width="5.625" style="261" customWidth="1"/>
    <col min="5912" max="5912" width="9" style="261" customWidth="1"/>
    <col min="5913" max="5913" width="9.375" style="261" customWidth="1"/>
    <col min="5914" max="5914" width="9.625" style="261" customWidth="1"/>
    <col min="5915" max="5915" width="7.625" style="261" customWidth="1"/>
    <col min="5916" max="5916" width="9.375" style="261" customWidth="1"/>
    <col min="5917" max="6144" width="6.625" style="261"/>
    <col min="6145" max="6145" width="9" style="261" customWidth="1"/>
    <col min="6146" max="6146" width="7.5" style="261" customWidth="1"/>
    <col min="6147" max="6147" width="9.375" style="261" customWidth="1"/>
    <col min="6148" max="6149" width="7.5" style="261" customWidth="1"/>
    <col min="6150" max="6150" width="10.125" style="261" customWidth="1"/>
    <col min="6151" max="6151" width="13.625" style="261" customWidth="1"/>
    <col min="6152" max="6152" width="10.5" style="261" customWidth="1"/>
    <col min="6153" max="6153" width="7.5" style="261" customWidth="1"/>
    <col min="6154" max="6155" width="10.625" style="261" customWidth="1"/>
    <col min="6156" max="6156" width="9.5" style="261" customWidth="1"/>
    <col min="6157" max="6157" width="12.875" style="261" customWidth="1"/>
    <col min="6158" max="6161" width="10.625" style="261" customWidth="1"/>
    <col min="6162" max="6163" width="8.375" style="261" customWidth="1"/>
    <col min="6164" max="6164" width="17.375" style="261" customWidth="1"/>
    <col min="6165" max="6165" width="5.625" style="261" customWidth="1"/>
    <col min="6166" max="6166" width="7.5" style="261" customWidth="1"/>
    <col min="6167" max="6167" width="5.625" style="261" customWidth="1"/>
    <col min="6168" max="6168" width="9" style="261" customWidth="1"/>
    <col min="6169" max="6169" width="9.375" style="261" customWidth="1"/>
    <col min="6170" max="6170" width="9.625" style="261" customWidth="1"/>
    <col min="6171" max="6171" width="7.625" style="261" customWidth="1"/>
    <col min="6172" max="6172" width="9.375" style="261" customWidth="1"/>
    <col min="6173" max="6400" width="6.625" style="261"/>
    <col min="6401" max="6401" width="9" style="261" customWidth="1"/>
    <col min="6402" max="6402" width="7.5" style="261" customWidth="1"/>
    <col min="6403" max="6403" width="9.375" style="261" customWidth="1"/>
    <col min="6404" max="6405" width="7.5" style="261" customWidth="1"/>
    <col min="6406" max="6406" width="10.125" style="261" customWidth="1"/>
    <col min="6407" max="6407" width="13.625" style="261" customWidth="1"/>
    <col min="6408" max="6408" width="10.5" style="261" customWidth="1"/>
    <col min="6409" max="6409" width="7.5" style="261" customWidth="1"/>
    <col min="6410" max="6411" width="10.625" style="261" customWidth="1"/>
    <col min="6412" max="6412" width="9.5" style="261" customWidth="1"/>
    <col min="6413" max="6413" width="12.875" style="261" customWidth="1"/>
    <col min="6414" max="6417" width="10.625" style="261" customWidth="1"/>
    <col min="6418" max="6419" width="8.375" style="261" customWidth="1"/>
    <col min="6420" max="6420" width="17.375" style="261" customWidth="1"/>
    <col min="6421" max="6421" width="5.625" style="261" customWidth="1"/>
    <col min="6422" max="6422" width="7.5" style="261" customWidth="1"/>
    <col min="6423" max="6423" width="5.625" style="261" customWidth="1"/>
    <col min="6424" max="6424" width="9" style="261" customWidth="1"/>
    <col min="6425" max="6425" width="9.375" style="261" customWidth="1"/>
    <col min="6426" max="6426" width="9.625" style="261" customWidth="1"/>
    <col min="6427" max="6427" width="7.625" style="261" customWidth="1"/>
    <col min="6428" max="6428" width="9.375" style="261" customWidth="1"/>
    <col min="6429" max="6656" width="6.625" style="261"/>
    <col min="6657" max="6657" width="9" style="261" customWidth="1"/>
    <col min="6658" max="6658" width="7.5" style="261" customWidth="1"/>
    <col min="6659" max="6659" width="9.375" style="261" customWidth="1"/>
    <col min="6660" max="6661" width="7.5" style="261" customWidth="1"/>
    <col min="6662" max="6662" width="10.125" style="261" customWidth="1"/>
    <col min="6663" max="6663" width="13.625" style="261" customWidth="1"/>
    <col min="6664" max="6664" width="10.5" style="261" customWidth="1"/>
    <col min="6665" max="6665" width="7.5" style="261" customWidth="1"/>
    <col min="6666" max="6667" width="10.625" style="261" customWidth="1"/>
    <col min="6668" max="6668" width="9.5" style="261" customWidth="1"/>
    <col min="6669" max="6669" width="12.875" style="261" customWidth="1"/>
    <col min="6670" max="6673" width="10.625" style="261" customWidth="1"/>
    <col min="6674" max="6675" width="8.375" style="261" customWidth="1"/>
    <col min="6676" max="6676" width="17.375" style="261" customWidth="1"/>
    <col min="6677" max="6677" width="5.625" style="261" customWidth="1"/>
    <col min="6678" max="6678" width="7.5" style="261" customWidth="1"/>
    <col min="6679" max="6679" width="5.625" style="261" customWidth="1"/>
    <col min="6680" max="6680" width="9" style="261" customWidth="1"/>
    <col min="6681" max="6681" width="9.375" style="261" customWidth="1"/>
    <col min="6682" max="6682" width="9.625" style="261" customWidth="1"/>
    <col min="6683" max="6683" width="7.625" style="261" customWidth="1"/>
    <col min="6684" max="6684" width="9.375" style="261" customWidth="1"/>
    <col min="6685" max="6912" width="6.625" style="261"/>
    <col min="6913" max="6913" width="9" style="261" customWidth="1"/>
    <col min="6914" max="6914" width="7.5" style="261" customWidth="1"/>
    <col min="6915" max="6915" width="9.375" style="261" customWidth="1"/>
    <col min="6916" max="6917" width="7.5" style="261" customWidth="1"/>
    <col min="6918" max="6918" width="10.125" style="261" customWidth="1"/>
    <col min="6919" max="6919" width="13.625" style="261" customWidth="1"/>
    <col min="6920" max="6920" width="10.5" style="261" customWidth="1"/>
    <col min="6921" max="6921" width="7.5" style="261" customWidth="1"/>
    <col min="6922" max="6923" width="10.625" style="261" customWidth="1"/>
    <col min="6924" max="6924" width="9.5" style="261" customWidth="1"/>
    <col min="6925" max="6925" width="12.875" style="261" customWidth="1"/>
    <col min="6926" max="6929" width="10.625" style="261" customWidth="1"/>
    <col min="6930" max="6931" width="8.375" style="261" customWidth="1"/>
    <col min="6932" max="6932" width="17.375" style="261" customWidth="1"/>
    <col min="6933" max="6933" width="5.625" style="261" customWidth="1"/>
    <col min="6934" max="6934" width="7.5" style="261" customWidth="1"/>
    <col min="6935" max="6935" width="5.625" style="261" customWidth="1"/>
    <col min="6936" max="6936" width="9" style="261" customWidth="1"/>
    <col min="6937" max="6937" width="9.375" style="261" customWidth="1"/>
    <col min="6938" max="6938" width="9.625" style="261" customWidth="1"/>
    <col min="6939" max="6939" width="7.625" style="261" customWidth="1"/>
    <col min="6940" max="6940" width="9.375" style="261" customWidth="1"/>
    <col min="6941" max="7168" width="6.625" style="261"/>
    <col min="7169" max="7169" width="9" style="261" customWidth="1"/>
    <col min="7170" max="7170" width="7.5" style="261" customWidth="1"/>
    <col min="7171" max="7171" width="9.375" style="261" customWidth="1"/>
    <col min="7172" max="7173" width="7.5" style="261" customWidth="1"/>
    <col min="7174" max="7174" width="10.125" style="261" customWidth="1"/>
    <col min="7175" max="7175" width="13.625" style="261" customWidth="1"/>
    <col min="7176" max="7176" width="10.5" style="261" customWidth="1"/>
    <col min="7177" max="7177" width="7.5" style="261" customWidth="1"/>
    <col min="7178" max="7179" width="10.625" style="261" customWidth="1"/>
    <col min="7180" max="7180" width="9.5" style="261" customWidth="1"/>
    <col min="7181" max="7181" width="12.875" style="261" customWidth="1"/>
    <col min="7182" max="7185" width="10.625" style="261" customWidth="1"/>
    <col min="7186" max="7187" width="8.375" style="261" customWidth="1"/>
    <col min="7188" max="7188" width="17.375" style="261" customWidth="1"/>
    <col min="7189" max="7189" width="5.625" style="261" customWidth="1"/>
    <col min="7190" max="7190" width="7.5" style="261" customWidth="1"/>
    <col min="7191" max="7191" width="5.625" style="261" customWidth="1"/>
    <col min="7192" max="7192" width="9" style="261" customWidth="1"/>
    <col min="7193" max="7193" width="9.375" style="261" customWidth="1"/>
    <col min="7194" max="7194" width="9.625" style="261" customWidth="1"/>
    <col min="7195" max="7195" width="7.625" style="261" customWidth="1"/>
    <col min="7196" max="7196" width="9.375" style="261" customWidth="1"/>
    <col min="7197" max="7424" width="6.625" style="261"/>
    <col min="7425" max="7425" width="9" style="261" customWidth="1"/>
    <col min="7426" max="7426" width="7.5" style="261" customWidth="1"/>
    <col min="7427" max="7427" width="9.375" style="261" customWidth="1"/>
    <col min="7428" max="7429" width="7.5" style="261" customWidth="1"/>
    <col min="7430" max="7430" width="10.125" style="261" customWidth="1"/>
    <col min="7431" max="7431" width="13.625" style="261" customWidth="1"/>
    <col min="7432" max="7432" width="10.5" style="261" customWidth="1"/>
    <col min="7433" max="7433" width="7.5" style="261" customWidth="1"/>
    <col min="7434" max="7435" width="10.625" style="261" customWidth="1"/>
    <col min="7436" max="7436" width="9.5" style="261" customWidth="1"/>
    <col min="7437" max="7437" width="12.875" style="261" customWidth="1"/>
    <col min="7438" max="7441" width="10.625" style="261" customWidth="1"/>
    <col min="7442" max="7443" width="8.375" style="261" customWidth="1"/>
    <col min="7444" max="7444" width="17.375" style="261" customWidth="1"/>
    <col min="7445" max="7445" width="5.625" style="261" customWidth="1"/>
    <col min="7446" max="7446" width="7.5" style="261" customWidth="1"/>
    <col min="7447" max="7447" width="5.625" style="261" customWidth="1"/>
    <col min="7448" max="7448" width="9" style="261" customWidth="1"/>
    <col min="7449" max="7449" width="9.375" style="261" customWidth="1"/>
    <col min="7450" max="7450" width="9.625" style="261" customWidth="1"/>
    <col min="7451" max="7451" width="7.625" style="261" customWidth="1"/>
    <col min="7452" max="7452" width="9.375" style="261" customWidth="1"/>
    <col min="7453" max="7680" width="6.625" style="261"/>
    <col min="7681" max="7681" width="9" style="261" customWidth="1"/>
    <col min="7682" max="7682" width="7.5" style="261" customWidth="1"/>
    <col min="7683" max="7683" width="9.375" style="261" customWidth="1"/>
    <col min="7684" max="7685" width="7.5" style="261" customWidth="1"/>
    <col min="7686" max="7686" width="10.125" style="261" customWidth="1"/>
    <col min="7687" max="7687" width="13.625" style="261" customWidth="1"/>
    <col min="7688" max="7688" width="10.5" style="261" customWidth="1"/>
    <col min="7689" max="7689" width="7.5" style="261" customWidth="1"/>
    <col min="7690" max="7691" width="10.625" style="261" customWidth="1"/>
    <col min="7692" max="7692" width="9.5" style="261" customWidth="1"/>
    <col min="7693" max="7693" width="12.875" style="261" customWidth="1"/>
    <col min="7694" max="7697" width="10.625" style="261" customWidth="1"/>
    <col min="7698" max="7699" width="8.375" style="261" customWidth="1"/>
    <col min="7700" max="7700" width="17.375" style="261" customWidth="1"/>
    <col min="7701" max="7701" width="5.625" style="261" customWidth="1"/>
    <col min="7702" max="7702" width="7.5" style="261" customWidth="1"/>
    <col min="7703" max="7703" width="5.625" style="261" customWidth="1"/>
    <col min="7704" max="7704" width="9" style="261" customWidth="1"/>
    <col min="7705" max="7705" width="9.375" style="261" customWidth="1"/>
    <col min="7706" max="7706" width="9.625" style="261" customWidth="1"/>
    <col min="7707" max="7707" width="7.625" style="261" customWidth="1"/>
    <col min="7708" max="7708" width="9.375" style="261" customWidth="1"/>
    <col min="7709" max="7936" width="6.625" style="261"/>
    <col min="7937" max="7937" width="9" style="261" customWidth="1"/>
    <col min="7938" max="7938" width="7.5" style="261" customWidth="1"/>
    <col min="7939" max="7939" width="9.375" style="261" customWidth="1"/>
    <col min="7940" max="7941" width="7.5" style="261" customWidth="1"/>
    <col min="7942" max="7942" width="10.125" style="261" customWidth="1"/>
    <col min="7943" max="7943" width="13.625" style="261" customWidth="1"/>
    <col min="7944" max="7944" width="10.5" style="261" customWidth="1"/>
    <col min="7945" max="7945" width="7.5" style="261" customWidth="1"/>
    <col min="7946" max="7947" width="10.625" style="261" customWidth="1"/>
    <col min="7948" max="7948" width="9.5" style="261" customWidth="1"/>
    <col min="7949" max="7949" width="12.875" style="261" customWidth="1"/>
    <col min="7950" max="7953" width="10.625" style="261" customWidth="1"/>
    <col min="7954" max="7955" width="8.375" style="261" customWidth="1"/>
    <col min="7956" max="7956" width="17.375" style="261" customWidth="1"/>
    <col min="7957" max="7957" width="5.625" style="261" customWidth="1"/>
    <col min="7958" max="7958" width="7.5" style="261" customWidth="1"/>
    <col min="7959" max="7959" width="5.625" style="261" customWidth="1"/>
    <col min="7960" max="7960" width="9" style="261" customWidth="1"/>
    <col min="7961" max="7961" width="9.375" style="261" customWidth="1"/>
    <col min="7962" max="7962" width="9.625" style="261" customWidth="1"/>
    <col min="7963" max="7963" width="7.625" style="261" customWidth="1"/>
    <col min="7964" max="7964" width="9.375" style="261" customWidth="1"/>
    <col min="7965" max="8192" width="6.625" style="261"/>
    <col min="8193" max="8193" width="9" style="261" customWidth="1"/>
    <col min="8194" max="8194" width="7.5" style="261" customWidth="1"/>
    <col min="8195" max="8195" width="9.375" style="261" customWidth="1"/>
    <col min="8196" max="8197" width="7.5" style="261" customWidth="1"/>
    <col min="8198" max="8198" width="10.125" style="261" customWidth="1"/>
    <col min="8199" max="8199" width="13.625" style="261" customWidth="1"/>
    <col min="8200" max="8200" width="10.5" style="261" customWidth="1"/>
    <col min="8201" max="8201" width="7.5" style="261" customWidth="1"/>
    <col min="8202" max="8203" width="10.625" style="261" customWidth="1"/>
    <col min="8204" max="8204" width="9.5" style="261" customWidth="1"/>
    <col min="8205" max="8205" width="12.875" style="261" customWidth="1"/>
    <col min="8206" max="8209" width="10.625" style="261" customWidth="1"/>
    <col min="8210" max="8211" width="8.375" style="261" customWidth="1"/>
    <col min="8212" max="8212" width="17.375" style="261" customWidth="1"/>
    <col min="8213" max="8213" width="5.625" style="261" customWidth="1"/>
    <col min="8214" max="8214" width="7.5" style="261" customWidth="1"/>
    <col min="8215" max="8215" width="5.625" style="261" customWidth="1"/>
    <col min="8216" max="8216" width="9" style="261" customWidth="1"/>
    <col min="8217" max="8217" width="9.375" style="261" customWidth="1"/>
    <col min="8218" max="8218" width="9.625" style="261" customWidth="1"/>
    <col min="8219" max="8219" width="7.625" style="261" customWidth="1"/>
    <col min="8220" max="8220" width="9.375" style="261" customWidth="1"/>
    <col min="8221" max="8448" width="6.625" style="261"/>
    <col min="8449" max="8449" width="9" style="261" customWidth="1"/>
    <col min="8450" max="8450" width="7.5" style="261" customWidth="1"/>
    <col min="8451" max="8451" width="9.375" style="261" customWidth="1"/>
    <col min="8452" max="8453" width="7.5" style="261" customWidth="1"/>
    <col min="8454" max="8454" width="10.125" style="261" customWidth="1"/>
    <col min="8455" max="8455" width="13.625" style="261" customWidth="1"/>
    <col min="8456" max="8456" width="10.5" style="261" customWidth="1"/>
    <col min="8457" max="8457" width="7.5" style="261" customWidth="1"/>
    <col min="8458" max="8459" width="10.625" style="261" customWidth="1"/>
    <col min="8460" max="8460" width="9.5" style="261" customWidth="1"/>
    <col min="8461" max="8461" width="12.875" style="261" customWidth="1"/>
    <col min="8462" max="8465" width="10.625" style="261" customWidth="1"/>
    <col min="8466" max="8467" width="8.375" style="261" customWidth="1"/>
    <col min="8468" max="8468" width="17.375" style="261" customWidth="1"/>
    <col min="8469" max="8469" width="5.625" style="261" customWidth="1"/>
    <col min="8470" max="8470" width="7.5" style="261" customWidth="1"/>
    <col min="8471" max="8471" width="5.625" style="261" customWidth="1"/>
    <col min="8472" max="8472" width="9" style="261" customWidth="1"/>
    <col min="8473" max="8473" width="9.375" style="261" customWidth="1"/>
    <col min="8474" max="8474" width="9.625" style="261" customWidth="1"/>
    <col min="8475" max="8475" width="7.625" style="261" customWidth="1"/>
    <col min="8476" max="8476" width="9.375" style="261" customWidth="1"/>
    <col min="8477" max="8704" width="6.625" style="261"/>
    <col min="8705" max="8705" width="9" style="261" customWidth="1"/>
    <col min="8706" max="8706" width="7.5" style="261" customWidth="1"/>
    <col min="8707" max="8707" width="9.375" style="261" customWidth="1"/>
    <col min="8708" max="8709" width="7.5" style="261" customWidth="1"/>
    <col min="8710" max="8710" width="10.125" style="261" customWidth="1"/>
    <col min="8711" max="8711" width="13.625" style="261" customWidth="1"/>
    <col min="8712" max="8712" width="10.5" style="261" customWidth="1"/>
    <col min="8713" max="8713" width="7.5" style="261" customWidth="1"/>
    <col min="8714" max="8715" width="10.625" style="261" customWidth="1"/>
    <col min="8716" max="8716" width="9.5" style="261" customWidth="1"/>
    <col min="8717" max="8717" width="12.875" style="261" customWidth="1"/>
    <col min="8718" max="8721" width="10.625" style="261" customWidth="1"/>
    <col min="8722" max="8723" width="8.375" style="261" customWidth="1"/>
    <col min="8724" max="8724" width="17.375" style="261" customWidth="1"/>
    <col min="8725" max="8725" width="5.625" style="261" customWidth="1"/>
    <col min="8726" max="8726" width="7.5" style="261" customWidth="1"/>
    <col min="8727" max="8727" width="5.625" style="261" customWidth="1"/>
    <col min="8728" max="8728" width="9" style="261" customWidth="1"/>
    <col min="8729" max="8729" width="9.375" style="261" customWidth="1"/>
    <col min="8730" max="8730" width="9.625" style="261" customWidth="1"/>
    <col min="8731" max="8731" width="7.625" style="261" customWidth="1"/>
    <col min="8732" max="8732" width="9.375" style="261" customWidth="1"/>
    <col min="8733" max="8960" width="6.625" style="261"/>
    <col min="8961" max="8961" width="9" style="261" customWidth="1"/>
    <col min="8962" max="8962" width="7.5" style="261" customWidth="1"/>
    <col min="8963" max="8963" width="9.375" style="261" customWidth="1"/>
    <col min="8964" max="8965" width="7.5" style="261" customWidth="1"/>
    <col min="8966" max="8966" width="10.125" style="261" customWidth="1"/>
    <col min="8967" max="8967" width="13.625" style="261" customWidth="1"/>
    <col min="8968" max="8968" width="10.5" style="261" customWidth="1"/>
    <col min="8969" max="8969" width="7.5" style="261" customWidth="1"/>
    <col min="8970" max="8971" width="10.625" style="261" customWidth="1"/>
    <col min="8972" max="8972" width="9.5" style="261" customWidth="1"/>
    <col min="8973" max="8973" width="12.875" style="261" customWidth="1"/>
    <col min="8974" max="8977" width="10.625" style="261" customWidth="1"/>
    <col min="8978" max="8979" width="8.375" style="261" customWidth="1"/>
    <col min="8980" max="8980" width="17.375" style="261" customWidth="1"/>
    <col min="8981" max="8981" width="5.625" style="261" customWidth="1"/>
    <col min="8982" max="8982" width="7.5" style="261" customWidth="1"/>
    <col min="8983" max="8983" width="5.625" style="261" customWidth="1"/>
    <col min="8984" max="8984" width="9" style="261" customWidth="1"/>
    <col min="8985" max="8985" width="9.375" style="261" customWidth="1"/>
    <col min="8986" max="8986" width="9.625" style="261" customWidth="1"/>
    <col min="8987" max="8987" width="7.625" style="261" customWidth="1"/>
    <col min="8988" max="8988" width="9.375" style="261" customWidth="1"/>
    <col min="8989" max="9216" width="6.625" style="261"/>
    <col min="9217" max="9217" width="9" style="261" customWidth="1"/>
    <col min="9218" max="9218" width="7.5" style="261" customWidth="1"/>
    <col min="9219" max="9219" width="9.375" style="261" customWidth="1"/>
    <col min="9220" max="9221" width="7.5" style="261" customWidth="1"/>
    <col min="9222" max="9222" width="10.125" style="261" customWidth="1"/>
    <col min="9223" max="9223" width="13.625" style="261" customWidth="1"/>
    <col min="9224" max="9224" width="10.5" style="261" customWidth="1"/>
    <col min="9225" max="9225" width="7.5" style="261" customWidth="1"/>
    <col min="9226" max="9227" width="10.625" style="261" customWidth="1"/>
    <col min="9228" max="9228" width="9.5" style="261" customWidth="1"/>
    <col min="9229" max="9229" width="12.875" style="261" customWidth="1"/>
    <col min="9230" max="9233" width="10.625" style="261" customWidth="1"/>
    <col min="9234" max="9235" width="8.375" style="261" customWidth="1"/>
    <col min="9236" max="9236" width="17.375" style="261" customWidth="1"/>
    <col min="9237" max="9237" width="5.625" style="261" customWidth="1"/>
    <col min="9238" max="9238" width="7.5" style="261" customWidth="1"/>
    <col min="9239" max="9239" width="5.625" style="261" customWidth="1"/>
    <col min="9240" max="9240" width="9" style="261" customWidth="1"/>
    <col min="9241" max="9241" width="9.375" style="261" customWidth="1"/>
    <col min="9242" max="9242" width="9.625" style="261" customWidth="1"/>
    <col min="9243" max="9243" width="7.625" style="261" customWidth="1"/>
    <col min="9244" max="9244" width="9.375" style="261" customWidth="1"/>
    <col min="9245" max="9472" width="6.625" style="261"/>
    <col min="9473" max="9473" width="9" style="261" customWidth="1"/>
    <col min="9474" max="9474" width="7.5" style="261" customWidth="1"/>
    <col min="9475" max="9475" width="9.375" style="261" customWidth="1"/>
    <col min="9476" max="9477" width="7.5" style="261" customWidth="1"/>
    <col min="9478" max="9478" width="10.125" style="261" customWidth="1"/>
    <col min="9479" max="9479" width="13.625" style="261" customWidth="1"/>
    <col min="9480" max="9480" width="10.5" style="261" customWidth="1"/>
    <col min="9481" max="9481" width="7.5" style="261" customWidth="1"/>
    <col min="9482" max="9483" width="10.625" style="261" customWidth="1"/>
    <col min="9484" max="9484" width="9.5" style="261" customWidth="1"/>
    <col min="9485" max="9485" width="12.875" style="261" customWidth="1"/>
    <col min="9486" max="9489" width="10.625" style="261" customWidth="1"/>
    <col min="9490" max="9491" width="8.375" style="261" customWidth="1"/>
    <col min="9492" max="9492" width="17.375" style="261" customWidth="1"/>
    <col min="9493" max="9493" width="5.625" style="261" customWidth="1"/>
    <col min="9494" max="9494" width="7.5" style="261" customWidth="1"/>
    <col min="9495" max="9495" width="5.625" style="261" customWidth="1"/>
    <col min="9496" max="9496" width="9" style="261" customWidth="1"/>
    <col min="9497" max="9497" width="9.375" style="261" customWidth="1"/>
    <col min="9498" max="9498" width="9.625" style="261" customWidth="1"/>
    <col min="9499" max="9499" width="7.625" style="261" customWidth="1"/>
    <col min="9500" max="9500" width="9.375" style="261" customWidth="1"/>
    <col min="9501" max="9728" width="6.625" style="261"/>
    <col min="9729" max="9729" width="9" style="261" customWidth="1"/>
    <col min="9730" max="9730" width="7.5" style="261" customWidth="1"/>
    <col min="9731" max="9731" width="9.375" style="261" customWidth="1"/>
    <col min="9732" max="9733" width="7.5" style="261" customWidth="1"/>
    <col min="9734" max="9734" width="10.125" style="261" customWidth="1"/>
    <col min="9735" max="9735" width="13.625" style="261" customWidth="1"/>
    <col min="9736" max="9736" width="10.5" style="261" customWidth="1"/>
    <col min="9737" max="9737" width="7.5" style="261" customWidth="1"/>
    <col min="9738" max="9739" width="10.625" style="261" customWidth="1"/>
    <col min="9740" max="9740" width="9.5" style="261" customWidth="1"/>
    <col min="9741" max="9741" width="12.875" style="261" customWidth="1"/>
    <col min="9742" max="9745" width="10.625" style="261" customWidth="1"/>
    <col min="9746" max="9747" width="8.375" style="261" customWidth="1"/>
    <col min="9748" max="9748" width="17.375" style="261" customWidth="1"/>
    <col min="9749" max="9749" width="5.625" style="261" customWidth="1"/>
    <col min="9750" max="9750" width="7.5" style="261" customWidth="1"/>
    <col min="9751" max="9751" width="5.625" style="261" customWidth="1"/>
    <col min="9752" max="9752" width="9" style="261" customWidth="1"/>
    <col min="9753" max="9753" width="9.375" style="261" customWidth="1"/>
    <col min="9754" max="9754" width="9.625" style="261" customWidth="1"/>
    <col min="9755" max="9755" width="7.625" style="261" customWidth="1"/>
    <col min="9756" max="9756" width="9.375" style="261" customWidth="1"/>
    <col min="9757" max="9984" width="6.625" style="261"/>
    <col min="9985" max="9985" width="9" style="261" customWidth="1"/>
    <col min="9986" max="9986" width="7.5" style="261" customWidth="1"/>
    <col min="9987" max="9987" width="9.375" style="261" customWidth="1"/>
    <col min="9988" max="9989" width="7.5" style="261" customWidth="1"/>
    <col min="9990" max="9990" width="10.125" style="261" customWidth="1"/>
    <col min="9991" max="9991" width="13.625" style="261" customWidth="1"/>
    <col min="9992" max="9992" width="10.5" style="261" customWidth="1"/>
    <col min="9993" max="9993" width="7.5" style="261" customWidth="1"/>
    <col min="9994" max="9995" width="10.625" style="261" customWidth="1"/>
    <col min="9996" max="9996" width="9.5" style="261" customWidth="1"/>
    <col min="9997" max="9997" width="12.875" style="261" customWidth="1"/>
    <col min="9998" max="10001" width="10.625" style="261" customWidth="1"/>
    <col min="10002" max="10003" width="8.375" style="261" customWidth="1"/>
    <col min="10004" max="10004" width="17.375" style="261" customWidth="1"/>
    <col min="10005" max="10005" width="5.625" style="261" customWidth="1"/>
    <col min="10006" max="10006" width="7.5" style="261" customWidth="1"/>
    <col min="10007" max="10007" width="5.625" style="261" customWidth="1"/>
    <col min="10008" max="10008" width="9" style="261" customWidth="1"/>
    <col min="10009" max="10009" width="9.375" style="261" customWidth="1"/>
    <col min="10010" max="10010" width="9.625" style="261" customWidth="1"/>
    <col min="10011" max="10011" width="7.625" style="261" customWidth="1"/>
    <col min="10012" max="10012" width="9.375" style="261" customWidth="1"/>
    <col min="10013" max="10240" width="6.625" style="261"/>
    <col min="10241" max="10241" width="9" style="261" customWidth="1"/>
    <col min="10242" max="10242" width="7.5" style="261" customWidth="1"/>
    <col min="10243" max="10243" width="9.375" style="261" customWidth="1"/>
    <col min="10244" max="10245" width="7.5" style="261" customWidth="1"/>
    <col min="10246" max="10246" width="10.125" style="261" customWidth="1"/>
    <col min="10247" max="10247" width="13.625" style="261" customWidth="1"/>
    <col min="10248" max="10248" width="10.5" style="261" customWidth="1"/>
    <col min="10249" max="10249" width="7.5" style="261" customWidth="1"/>
    <col min="10250" max="10251" width="10.625" style="261" customWidth="1"/>
    <col min="10252" max="10252" width="9.5" style="261" customWidth="1"/>
    <col min="10253" max="10253" width="12.875" style="261" customWidth="1"/>
    <col min="10254" max="10257" width="10.625" style="261" customWidth="1"/>
    <col min="10258" max="10259" width="8.375" style="261" customWidth="1"/>
    <col min="10260" max="10260" width="17.375" style="261" customWidth="1"/>
    <col min="10261" max="10261" width="5.625" style="261" customWidth="1"/>
    <col min="10262" max="10262" width="7.5" style="261" customWidth="1"/>
    <col min="10263" max="10263" width="5.625" style="261" customWidth="1"/>
    <col min="10264" max="10264" width="9" style="261" customWidth="1"/>
    <col min="10265" max="10265" width="9.375" style="261" customWidth="1"/>
    <col min="10266" max="10266" width="9.625" style="261" customWidth="1"/>
    <col min="10267" max="10267" width="7.625" style="261" customWidth="1"/>
    <col min="10268" max="10268" width="9.375" style="261" customWidth="1"/>
    <col min="10269" max="10496" width="6.625" style="261"/>
    <col min="10497" max="10497" width="9" style="261" customWidth="1"/>
    <col min="10498" max="10498" width="7.5" style="261" customWidth="1"/>
    <col min="10499" max="10499" width="9.375" style="261" customWidth="1"/>
    <col min="10500" max="10501" width="7.5" style="261" customWidth="1"/>
    <col min="10502" max="10502" width="10.125" style="261" customWidth="1"/>
    <col min="10503" max="10503" width="13.625" style="261" customWidth="1"/>
    <col min="10504" max="10504" width="10.5" style="261" customWidth="1"/>
    <col min="10505" max="10505" width="7.5" style="261" customWidth="1"/>
    <col min="10506" max="10507" width="10.625" style="261" customWidth="1"/>
    <col min="10508" max="10508" width="9.5" style="261" customWidth="1"/>
    <col min="10509" max="10509" width="12.875" style="261" customWidth="1"/>
    <col min="10510" max="10513" width="10.625" style="261" customWidth="1"/>
    <col min="10514" max="10515" width="8.375" style="261" customWidth="1"/>
    <col min="10516" max="10516" width="17.375" style="261" customWidth="1"/>
    <col min="10517" max="10517" width="5.625" style="261" customWidth="1"/>
    <col min="10518" max="10518" width="7.5" style="261" customWidth="1"/>
    <col min="10519" max="10519" width="5.625" style="261" customWidth="1"/>
    <col min="10520" max="10520" width="9" style="261" customWidth="1"/>
    <col min="10521" max="10521" width="9.375" style="261" customWidth="1"/>
    <col min="10522" max="10522" width="9.625" style="261" customWidth="1"/>
    <col min="10523" max="10523" width="7.625" style="261" customWidth="1"/>
    <col min="10524" max="10524" width="9.375" style="261" customWidth="1"/>
    <col min="10525" max="10752" width="6.625" style="261"/>
    <col min="10753" max="10753" width="9" style="261" customWidth="1"/>
    <col min="10754" max="10754" width="7.5" style="261" customWidth="1"/>
    <col min="10755" max="10755" width="9.375" style="261" customWidth="1"/>
    <col min="10756" max="10757" width="7.5" style="261" customWidth="1"/>
    <col min="10758" max="10758" width="10.125" style="261" customWidth="1"/>
    <col min="10759" max="10759" width="13.625" style="261" customWidth="1"/>
    <col min="10760" max="10760" width="10.5" style="261" customWidth="1"/>
    <col min="10761" max="10761" width="7.5" style="261" customWidth="1"/>
    <col min="10762" max="10763" width="10.625" style="261" customWidth="1"/>
    <col min="10764" max="10764" width="9.5" style="261" customWidth="1"/>
    <col min="10765" max="10765" width="12.875" style="261" customWidth="1"/>
    <col min="10766" max="10769" width="10.625" style="261" customWidth="1"/>
    <col min="10770" max="10771" width="8.375" style="261" customWidth="1"/>
    <col min="10772" max="10772" width="17.375" style="261" customWidth="1"/>
    <col min="10773" max="10773" width="5.625" style="261" customWidth="1"/>
    <col min="10774" max="10774" width="7.5" style="261" customWidth="1"/>
    <col min="10775" max="10775" width="5.625" style="261" customWidth="1"/>
    <col min="10776" max="10776" width="9" style="261" customWidth="1"/>
    <col min="10777" max="10777" width="9.375" style="261" customWidth="1"/>
    <col min="10778" max="10778" width="9.625" style="261" customWidth="1"/>
    <col min="10779" max="10779" width="7.625" style="261" customWidth="1"/>
    <col min="10780" max="10780" width="9.375" style="261" customWidth="1"/>
    <col min="10781" max="11008" width="6.625" style="261"/>
    <col min="11009" max="11009" width="9" style="261" customWidth="1"/>
    <col min="11010" max="11010" width="7.5" style="261" customWidth="1"/>
    <col min="11011" max="11011" width="9.375" style="261" customWidth="1"/>
    <col min="11012" max="11013" width="7.5" style="261" customWidth="1"/>
    <col min="11014" max="11014" width="10.125" style="261" customWidth="1"/>
    <col min="11015" max="11015" width="13.625" style="261" customWidth="1"/>
    <col min="11016" max="11016" width="10.5" style="261" customWidth="1"/>
    <col min="11017" max="11017" width="7.5" style="261" customWidth="1"/>
    <col min="11018" max="11019" width="10.625" style="261" customWidth="1"/>
    <col min="11020" max="11020" width="9.5" style="261" customWidth="1"/>
    <col min="11021" max="11021" width="12.875" style="261" customWidth="1"/>
    <col min="11022" max="11025" width="10.625" style="261" customWidth="1"/>
    <col min="11026" max="11027" width="8.375" style="261" customWidth="1"/>
    <col min="11028" max="11028" width="17.375" style="261" customWidth="1"/>
    <col min="11029" max="11029" width="5.625" style="261" customWidth="1"/>
    <col min="11030" max="11030" width="7.5" style="261" customWidth="1"/>
    <col min="11031" max="11031" width="5.625" style="261" customWidth="1"/>
    <col min="11032" max="11032" width="9" style="261" customWidth="1"/>
    <col min="11033" max="11033" width="9.375" style="261" customWidth="1"/>
    <col min="11034" max="11034" width="9.625" style="261" customWidth="1"/>
    <col min="11035" max="11035" width="7.625" style="261" customWidth="1"/>
    <col min="11036" max="11036" width="9.375" style="261" customWidth="1"/>
    <col min="11037" max="11264" width="6.625" style="261"/>
    <col min="11265" max="11265" width="9" style="261" customWidth="1"/>
    <col min="11266" max="11266" width="7.5" style="261" customWidth="1"/>
    <col min="11267" max="11267" width="9.375" style="261" customWidth="1"/>
    <col min="11268" max="11269" width="7.5" style="261" customWidth="1"/>
    <col min="11270" max="11270" width="10.125" style="261" customWidth="1"/>
    <col min="11271" max="11271" width="13.625" style="261" customWidth="1"/>
    <col min="11272" max="11272" width="10.5" style="261" customWidth="1"/>
    <col min="11273" max="11273" width="7.5" style="261" customWidth="1"/>
    <col min="11274" max="11275" width="10.625" style="261" customWidth="1"/>
    <col min="11276" max="11276" width="9.5" style="261" customWidth="1"/>
    <col min="11277" max="11277" width="12.875" style="261" customWidth="1"/>
    <col min="11278" max="11281" width="10.625" style="261" customWidth="1"/>
    <col min="11282" max="11283" width="8.375" style="261" customWidth="1"/>
    <col min="11284" max="11284" width="17.375" style="261" customWidth="1"/>
    <col min="11285" max="11285" width="5.625" style="261" customWidth="1"/>
    <col min="11286" max="11286" width="7.5" style="261" customWidth="1"/>
    <col min="11287" max="11287" width="5.625" style="261" customWidth="1"/>
    <col min="11288" max="11288" width="9" style="261" customWidth="1"/>
    <col min="11289" max="11289" width="9.375" style="261" customWidth="1"/>
    <col min="11290" max="11290" width="9.625" style="261" customWidth="1"/>
    <col min="11291" max="11291" width="7.625" style="261" customWidth="1"/>
    <col min="11292" max="11292" width="9.375" style="261" customWidth="1"/>
    <col min="11293" max="11520" width="6.625" style="261"/>
    <col min="11521" max="11521" width="9" style="261" customWidth="1"/>
    <col min="11522" max="11522" width="7.5" style="261" customWidth="1"/>
    <col min="11523" max="11523" width="9.375" style="261" customWidth="1"/>
    <col min="11524" max="11525" width="7.5" style="261" customWidth="1"/>
    <col min="11526" max="11526" width="10.125" style="261" customWidth="1"/>
    <col min="11527" max="11527" width="13.625" style="261" customWidth="1"/>
    <col min="11528" max="11528" width="10.5" style="261" customWidth="1"/>
    <col min="11529" max="11529" width="7.5" style="261" customWidth="1"/>
    <col min="11530" max="11531" width="10.625" style="261" customWidth="1"/>
    <col min="11532" max="11532" width="9.5" style="261" customWidth="1"/>
    <col min="11533" max="11533" width="12.875" style="261" customWidth="1"/>
    <col min="11534" max="11537" width="10.625" style="261" customWidth="1"/>
    <col min="11538" max="11539" width="8.375" style="261" customWidth="1"/>
    <col min="11540" max="11540" width="17.375" style="261" customWidth="1"/>
    <col min="11541" max="11541" width="5.625" style="261" customWidth="1"/>
    <col min="11542" max="11542" width="7.5" style="261" customWidth="1"/>
    <col min="11543" max="11543" width="5.625" style="261" customWidth="1"/>
    <col min="11544" max="11544" width="9" style="261" customWidth="1"/>
    <col min="11545" max="11545" width="9.375" style="261" customWidth="1"/>
    <col min="11546" max="11546" width="9.625" style="261" customWidth="1"/>
    <col min="11547" max="11547" width="7.625" style="261" customWidth="1"/>
    <col min="11548" max="11548" width="9.375" style="261" customWidth="1"/>
    <col min="11549" max="11776" width="6.625" style="261"/>
    <col min="11777" max="11777" width="9" style="261" customWidth="1"/>
    <col min="11778" max="11778" width="7.5" style="261" customWidth="1"/>
    <col min="11779" max="11779" width="9.375" style="261" customWidth="1"/>
    <col min="11780" max="11781" width="7.5" style="261" customWidth="1"/>
    <col min="11782" max="11782" width="10.125" style="261" customWidth="1"/>
    <col min="11783" max="11783" width="13.625" style="261" customWidth="1"/>
    <col min="11784" max="11784" width="10.5" style="261" customWidth="1"/>
    <col min="11785" max="11785" width="7.5" style="261" customWidth="1"/>
    <col min="11786" max="11787" width="10.625" style="261" customWidth="1"/>
    <col min="11788" max="11788" width="9.5" style="261" customWidth="1"/>
    <col min="11789" max="11789" width="12.875" style="261" customWidth="1"/>
    <col min="11790" max="11793" width="10.625" style="261" customWidth="1"/>
    <col min="11794" max="11795" width="8.375" style="261" customWidth="1"/>
    <col min="11796" max="11796" width="17.375" style="261" customWidth="1"/>
    <col min="11797" max="11797" width="5.625" style="261" customWidth="1"/>
    <col min="11798" max="11798" width="7.5" style="261" customWidth="1"/>
    <col min="11799" max="11799" width="5.625" style="261" customWidth="1"/>
    <col min="11800" max="11800" width="9" style="261" customWidth="1"/>
    <col min="11801" max="11801" width="9.375" style="261" customWidth="1"/>
    <col min="11802" max="11802" width="9.625" style="261" customWidth="1"/>
    <col min="11803" max="11803" width="7.625" style="261" customWidth="1"/>
    <col min="11804" max="11804" width="9.375" style="261" customWidth="1"/>
    <col min="11805" max="12032" width="6.625" style="261"/>
    <col min="12033" max="12033" width="9" style="261" customWidth="1"/>
    <col min="12034" max="12034" width="7.5" style="261" customWidth="1"/>
    <col min="12035" max="12035" width="9.375" style="261" customWidth="1"/>
    <col min="12036" max="12037" width="7.5" style="261" customWidth="1"/>
    <col min="12038" max="12038" width="10.125" style="261" customWidth="1"/>
    <col min="12039" max="12039" width="13.625" style="261" customWidth="1"/>
    <col min="12040" max="12040" width="10.5" style="261" customWidth="1"/>
    <col min="12041" max="12041" width="7.5" style="261" customWidth="1"/>
    <col min="12042" max="12043" width="10.625" style="261" customWidth="1"/>
    <col min="12044" max="12044" width="9.5" style="261" customWidth="1"/>
    <col min="12045" max="12045" width="12.875" style="261" customWidth="1"/>
    <col min="12046" max="12049" width="10.625" style="261" customWidth="1"/>
    <col min="12050" max="12051" width="8.375" style="261" customWidth="1"/>
    <col min="12052" max="12052" width="17.375" style="261" customWidth="1"/>
    <col min="12053" max="12053" width="5.625" style="261" customWidth="1"/>
    <col min="12054" max="12054" width="7.5" style="261" customWidth="1"/>
    <col min="12055" max="12055" width="5.625" style="261" customWidth="1"/>
    <col min="12056" max="12056" width="9" style="261" customWidth="1"/>
    <col min="12057" max="12057" width="9.375" style="261" customWidth="1"/>
    <col min="12058" max="12058" width="9.625" style="261" customWidth="1"/>
    <col min="12059" max="12059" width="7.625" style="261" customWidth="1"/>
    <col min="12060" max="12060" width="9.375" style="261" customWidth="1"/>
    <col min="12061" max="12288" width="6.625" style="261"/>
    <col min="12289" max="12289" width="9" style="261" customWidth="1"/>
    <col min="12290" max="12290" width="7.5" style="261" customWidth="1"/>
    <col min="12291" max="12291" width="9.375" style="261" customWidth="1"/>
    <col min="12292" max="12293" width="7.5" style="261" customWidth="1"/>
    <col min="12294" max="12294" width="10.125" style="261" customWidth="1"/>
    <col min="12295" max="12295" width="13.625" style="261" customWidth="1"/>
    <col min="12296" max="12296" width="10.5" style="261" customWidth="1"/>
    <col min="12297" max="12297" width="7.5" style="261" customWidth="1"/>
    <col min="12298" max="12299" width="10.625" style="261" customWidth="1"/>
    <col min="12300" max="12300" width="9.5" style="261" customWidth="1"/>
    <col min="12301" max="12301" width="12.875" style="261" customWidth="1"/>
    <col min="12302" max="12305" width="10.625" style="261" customWidth="1"/>
    <col min="12306" max="12307" width="8.375" style="261" customWidth="1"/>
    <col min="12308" max="12308" width="17.375" style="261" customWidth="1"/>
    <col min="12309" max="12309" width="5.625" style="261" customWidth="1"/>
    <col min="12310" max="12310" width="7.5" style="261" customWidth="1"/>
    <col min="12311" max="12311" width="5.625" style="261" customWidth="1"/>
    <col min="12312" max="12312" width="9" style="261" customWidth="1"/>
    <col min="12313" max="12313" width="9.375" style="261" customWidth="1"/>
    <col min="12314" max="12314" width="9.625" style="261" customWidth="1"/>
    <col min="12315" max="12315" width="7.625" style="261" customWidth="1"/>
    <col min="12316" max="12316" width="9.375" style="261" customWidth="1"/>
    <col min="12317" max="12544" width="6.625" style="261"/>
    <col min="12545" max="12545" width="9" style="261" customWidth="1"/>
    <col min="12546" max="12546" width="7.5" style="261" customWidth="1"/>
    <col min="12547" max="12547" width="9.375" style="261" customWidth="1"/>
    <col min="12548" max="12549" width="7.5" style="261" customWidth="1"/>
    <col min="12550" max="12550" width="10.125" style="261" customWidth="1"/>
    <col min="12551" max="12551" width="13.625" style="261" customWidth="1"/>
    <col min="12552" max="12552" width="10.5" style="261" customWidth="1"/>
    <col min="12553" max="12553" width="7.5" style="261" customWidth="1"/>
    <col min="12554" max="12555" width="10.625" style="261" customWidth="1"/>
    <col min="12556" max="12556" width="9.5" style="261" customWidth="1"/>
    <col min="12557" max="12557" width="12.875" style="261" customWidth="1"/>
    <col min="12558" max="12561" width="10.625" style="261" customWidth="1"/>
    <col min="12562" max="12563" width="8.375" style="261" customWidth="1"/>
    <col min="12564" max="12564" width="17.375" style="261" customWidth="1"/>
    <col min="12565" max="12565" width="5.625" style="261" customWidth="1"/>
    <col min="12566" max="12566" width="7.5" style="261" customWidth="1"/>
    <col min="12567" max="12567" width="5.625" style="261" customWidth="1"/>
    <col min="12568" max="12568" width="9" style="261" customWidth="1"/>
    <col min="12569" max="12569" width="9.375" style="261" customWidth="1"/>
    <col min="12570" max="12570" width="9.625" style="261" customWidth="1"/>
    <col min="12571" max="12571" width="7.625" style="261" customWidth="1"/>
    <col min="12572" max="12572" width="9.375" style="261" customWidth="1"/>
    <col min="12573" max="12800" width="6.625" style="261"/>
    <col min="12801" max="12801" width="9" style="261" customWidth="1"/>
    <col min="12802" max="12802" width="7.5" style="261" customWidth="1"/>
    <col min="12803" max="12803" width="9.375" style="261" customWidth="1"/>
    <col min="12804" max="12805" width="7.5" style="261" customWidth="1"/>
    <col min="12806" max="12806" width="10.125" style="261" customWidth="1"/>
    <col min="12807" max="12807" width="13.625" style="261" customWidth="1"/>
    <col min="12808" max="12808" width="10.5" style="261" customWidth="1"/>
    <col min="12809" max="12809" width="7.5" style="261" customWidth="1"/>
    <col min="12810" max="12811" width="10.625" style="261" customWidth="1"/>
    <col min="12812" max="12812" width="9.5" style="261" customWidth="1"/>
    <col min="12813" max="12813" width="12.875" style="261" customWidth="1"/>
    <col min="12814" max="12817" width="10.625" style="261" customWidth="1"/>
    <col min="12818" max="12819" width="8.375" style="261" customWidth="1"/>
    <col min="12820" max="12820" width="17.375" style="261" customWidth="1"/>
    <col min="12821" max="12821" width="5.625" style="261" customWidth="1"/>
    <col min="12822" max="12822" width="7.5" style="261" customWidth="1"/>
    <col min="12823" max="12823" width="5.625" style="261" customWidth="1"/>
    <col min="12824" max="12824" width="9" style="261" customWidth="1"/>
    <col min="12825" max="12825" width="9.375" style="261" customWidth="1"/>
    <col min="12826" max="12826" width="9.625" style="261" customWidth="1"/>
    <col min="12827" max="12827" width="7.625" style="261" customWidth="1"/>
    <col min="12828" max="12828" width="9.375" style="261" customWidth="1"/>
    <col min="12829" max="13056" width="6.625" style="261"/>
    <col min="13057" max="13057" width="9" style="261" customWidth="1"/>
    <col min="13058" max="13058" width="7.5" style="261" customWidth="1"/>
    <col min="13059" max="13059" width="9.375" style="261" customWidth="1"/>
    <col min="13060" max="13061" width="7.5" style="261" customWidth="1"/>
    <col min="13062" max="13062" width="10.125" style="261" customWidth="1"/>
    <col min="13063" max="13063" width="13.625" style="261" customWidth="1"/>
    <col min="13064" max="13064" width="10.5" style="261" customWidth="1"/>
    <col min="13065" max="13065" width="7.5" style="261" customWidth="1"/>
    <col min="13066" max="13067" width="10.625" style="261" customWidth="1"/>
    <col min="13068" max="13068" width="9.5" style="261" customWidth="1"/>
    <col min="13069" max="13069" width="12.875" style="261" customWidth="1"/>
    <col min="13070" max="13073" width="10.625" style="261" customWidth="1"/>
    <col min="13074" max="13075" width="8.375" style="261" customWidth="1"/>
    <col min="13076" max="13076" width="17.375" style="261" customWidth="1"/>
    <col min="13077" max="13077" width="5.625" style="261" customWidth="1"/>
    <col min="13078" max="13078" width="7.5" style="261" customWidth="1"/>
    <col min="13079" max="13079" width="5.625" style="261" customWidth="1"/>
    <col min="13080" max="13080" width="9" style="261" customWidth="1"/>
    <col min="13081" max="13081" width="9.375" style="261" customWidth="1"/>
    <col min="13082" max="13082" width="9.625" style="261" customWidth="1"/>
    <col min="13083" max="13083" width="7.625" style="261" customWidth="1"/>
    <col min="13084" max="13084" width="9.375" style="261" customWidth="1"/>
    <col min="13085" max="13312" width="6.625" style="261"/>
    <col min="13313" max="13313" width="9" style="261" customWidth="1"/>
    <col min="13314" max="13314" width="7.5" style="261" customWidth="1"/>
    <col min="13315" max="13315" width="9.375" style="261" customWidth="1"/>
    <col min="13316" max="13317" width="7.5" style="261" customWidth="1"/>
    <col min="13318" max="13318" width="10.125" style="261" customWidth="1"/>
    <col min="13319" max="13319" width="13.625" style="261" customWidth="1"/>
    <col min="13320" max="13320" width="10.5" style="261" customWidth="1"/>
    <col min="13321" max="13321" width="7.5" style="261" customWidth="1"/>
    <col min="13322" max="13323" width="10.625" style="261" customWidth="1"/>
    <col min="13324" max="13324" width="9.5" style="261" customWidth="1"/>
    <col min="13325" max="13325" width="12.875" style="261" customWidth="1"/>
    <col min="13326" max="13329" width="10.625" style="261" customWidth="1"/>
    <col min="13330" max="13331" width="8.375" style="261" customWidth="1"/>
    <col min="13332" max="13332" width="17.375" style="261" customWidth="1"/>
    <col min="13333" max="13333" width="5.625" style="261" customWidth="1"/>
    <col min="13334" max="13334" width="7.5" style="261" customWidth="1"/>
    <col min="13335" max="13335" width="5.625" style="261" customWidth="1"/>
    <col min="13336" max="13336" width="9" style="261" customWidth="1"/>
    <col min="13337" max="13337" width="9.375" style="261" customWidth="1"/>
    <col min="13338" max="13338" width="9.625" style="261" customWidth="1"/>
    <col min="13339" max="13339" width="7.625" style="261" customWidth="1"/>
    <col min="13340" max="13340" width="9.375" style="261" customWidth="1"/>
    <col min="13341" max="13568" width="6.625" style="261"/>
    <col min="13569" max="13569" width="9" style="261" customWidth="1"/>
    <col min="13570" max="13570" width="7.5" style="261" customWidth="1"/>
    <col min="13571" max="13571" width="9.375" style="261" customWidth="1"/>
    <col min="13572" max="13573" width="7.5" style="261" customWidth="1"/>
    <col min="13574" max="13574" width="10.125" style="261" customWidth="1"/>
    <col min="13575" max="13575" width="13.625" style="261" customWidth="1"/>
    <col min="13576" max="13576" width="10.5" style="261" customWidth="1"/>
    <col min="13577" max="13577" width="7.5" style="261" customWidth="1"/>
    <col min="13578" max="13579" width="10.625" style="261" customWidth="1"/>
    <col min="13580" max="13580" width="9.5" style="261" customWidth="1"/>
    <col min="13581" max="13581" width="12.875" style="261" customWidth="1"/>
    <col min="13582" max="13585" width="10.625" style="261" customWidth="1"/>
    <col min="13586" max="13587" width="8.375" style="261" customWidth="1"/>
    <col min="13588" max="13588" width="17.375" style="261" customWidth="1"/>
    <col min="13589" max="13589" width="5.625" style="261" customWidth="1"/>
    <col min="13590" max="13590" width="7.5" style="261" customWidth="1"/>
    <col min="13591" max="13591" width="5.625" style="261" customWidth="1"/>
    <col min="13592" max="13592" width="9" style="261" customWidth="1"/>
    <col min="13593" max="13593" width="9.375" style="261" customWidth="1"/>
    <col min="13594" max="13594" width="9.625" style="261" customWidth="1"/>
    <col min="13595" max="13595" width="7.625" style="261" customWidth="1"/>
    <col min="13596" max="13596" width="9.375" style="261" customWidth="1"/>
    <col min="13597" max="13824" width="6.625" style="261"/>
    <col min="13825" max="13825" width="9" style="261" customWidth="1"/>
    <col min="13826" max="13826" width="7.5" style="261" customWidth="1"/>
    <col min="13827" max="13827" width="9.375" style="261" customWidth="1"/>
    <col min="13828" max="13829" width="7.5" style="261" customWidth="1"/>
    <col min="13830" max="13830" width="10.125" style="261" customWidth="1"/>
    <col min="13831" max="13831" width="13.625" style="261" customWidth="1"/>
    <col min="13832" max="13832" width="10.5" style="261" customWidth="1"/>
    <col min="13833" max="13833" width="7.5" style="261" customWidth="1"/>
    <col min="13834" max="13835" width="10.625" style="261" customWidth="1"/>
    <col min="13836" max="13836" width="9.5" style="261" customWidth="1"/>
    <col min="13837" max="13837" width="12.875" style="261" customWidth="1"/>
    <col min="13838" max="13841" width="10.625" style="261" customWidth="1"/>
    <col min="13842" max="13843" width="8.375" style="261" customWidth="1"/>
    <col min="13844" max="13844" width="17.375" style="261" customWidth="1"/>
    <col min="13845" max="13845" width="5.625" style="261" customWidth="1"/>
    <col min="13846" max="13846" width="7.5" style="261" customWidth="1"/>
    <col min="13847" max="13847" width="5.625" style="261" customWidth="1"/>
    <col min="13848" max="13848" width="9" style="261" customWidth="1"/>
    <col min="13849" max="13849" width="9.375" style="261" customWidth="1"/>
    <col min="13850" max="13850" width="9.625" style="261" customWidth="1"/>
    <col min="13851" max="13851" width="7.625" style="261" customWidth="1"/>
    <col min="13852" max="13852" width="9.375" style="261" customWidth="1"/>
    <col min="13853" max="14080" width="6.625" style="261"/>
    <col min="14081" max="14081" width="9" style="261" customWidth="1"/>
    <col min="14082" max="14082" width="7.5" style="261" customWidth="1"/>
    <col min="14083" max="14083" width="9.375" style="261" customWidth="1"/>
    <col min="14084" max="14085" width="7.5" style="261" customWidth="1"/>
    <col min="14086" max="14086" width="10.125" style="261" customWidth="1"/>
    <col min="14087" max="14087" width="13.625" style="261" customWidth="1"/>
    <col min="14088" max="14088" width="10.5" style="261" customWidth="1"/>
    <col min="14089" max="14089" width="7.5" style="261" customWidth="1"/>
    <col min="14090" max="14091" width="10.625" style="261" customWidth="1"/>
    <col min="14092" max="14092" width="9.5" style="261" customWidth="1"/>
    <col min="14093" max="14093" width="12.875" style="261" customWidth="1"/>
    <col min="14094" max="14097" width="10.625" style="261" customWidth="1"/>
    <col min="14098" max="14099" width="8.375" style="261" customWidth="1"/>
    <col min="14100" max="14100" width="17.375" style="261" customWidth="1"/>
    <col min="14101" max="14101" width="5.625" style="261" customWidth="1"/>
    <col min="14102" max="14102" width="7.5" style="261" customWidth="1"/>
    <col min="14103" max="14103" width="5.625" style="261" customWidth="1"/>
    <col min="14104" max="14104" width="9" style="261" customWidth="1"/>
    <col min="14105" max="14105" width="9.375" style="261" customWidth="1"/>
    <col min="14106" max="14106" width="9.625" style="261" customWidth="1"/>
    <col min="14107" max="14107" width="7.625" style="261" customWidth="1"/>
    <col min="14108" max="14108" width="9.375" style="261" customWidth="1"/>
    <col min="14109" max="14336" width="6.625" style="261"/>
    <col min="14337" max="14337" width="9" style="261" customWidth="1"/>
    <col min="14338" max="14338" width="7.5" style="261" customWidth="1"/>
    <col min="14339" max="14339" width="9.375" style="261" customWidth="1"/>
    <col min="14340" max="14341" width="7.5" style="261" customWidth="1"/>
    <col min="14342" max="14342" width="10.125" style="261" customWidth="1"/>
    <col min="14343" max="14343" width="13.625" style="261" customWidth="1"/>
    <col min="14344" max="14344" width="10.5" style="261" customWidth="1"/>
    <col min="14345" max="14345" width="7.5" style="261" customWidth="1"/>
    <col min="14346" max="14347" width="10.625" style="261" customWidth="1"/>
    <col min="14348" max="14348" width="9.5" style="261" customWidth="1"/>
    <col min="14349" max="14349" width="12.875" style="261" customWidth="1"/>
    <col min="14350" max="14353" width="10.625" style="261" customWidth="1"/>
    <col min="14354" max="14355" width="8.375" style="261" customWidth="1"/>
    <col min="14356" max="14356" width="17.375" style="261" customWidth="1"/>
    <col min="14357" max="14357" width="5.625" style="261" customWidth="1"/>
    <col min="14358" max="14358" width="7.5" style="261" customWidth="1"/>
    <col min="14359" max="14359" width="5.625" style="261" customWidth="1"/>
    <col min="14360" max="14360" width="9" style="261" customWidth="1"/>
    <col min="14361" max="14361" width="9.375" style="261" customWidth="1"/>
    <col min="14362" max="14362" width="9.625" style="261" customWidth="1"/>
    <col min="14363" max="14363" width="7.625" style="261" customWidth="1"/>
    <col min="14364" max="14364" width="9.375" style="261" customWidth="1"/>
    <col min="14365" max="14592" width="6.625" style="261"/>
    <col min="14593" max="14593" width="9" style="261" customWidth="1"/>
    <col min="14594" max="14594" width="7.5" style="261" customWidth="1"/>
    <col min="14595" max="14595" width="9.375" style="261" customWidth="1"/>
    <col min="14596" max="14597" width="7.5" style="261" customWidth="1"/>
    <col min="14598" max="14598" width="10.125" style="261" customWidth="1"/>
    <col min="14599" max="14599" width="13.625" style="261" customWidth="1"/>
    <col min="14600" max="14600" width="10.5" style="261" customWidth="1"/>
    <col min="14601" max="14601" width="7.5" style="261" customWidth="1"/>
    <col min="14602" max="14603" width="10.625" style="261" customWidth="1"/>
    <col min="14604" max="14604" width="9.5" style="261" customWidth="1"/>
    <col min="14605" max="14605" width="12.875" style="261" customWidth="1"/>
    <col min="14606" max="14609" width="10.625" style="261" customWidth="1"/>
    <col min="14610" max="14611" width="8.375" style="261" customWidth="1"/>
    <col min="14612" max="14612" width="17.375" style="261" customWidth="1"/>
    <col min="14613" max="14613" width="5.625" style="261" customWidth="1"/>
    <col min="14614" max="14614" width="7.5" style="261" customWidth="1"/>
    <col min="14615" max="14615" width="5.625" style="261" customWidth="1"/>
    <col min="14616" max="14616" width="9" style="261" customWidth="1"/>
    <col min="14617" max="14617" width="9.375" style="261" customWidth="1"/>
    <col min="14618" max="14618" width="9.625" style="261" customWidth="1"/>
    <col min="14619" max="14619" width="7.625" style="261" customWidth="1"/>
    <col min="14620" max="14620" width="9.375" style="261" customWidth="1"/>
    <col min="14621" max="14848" width="6.625" style="261"/>
    <col min="14849" max="14849" width="9" style="261" customWidth="1"/>
    <col min="14850" max="14850" width="7.5" style="261" customWidth="1"/>
    <col min="14851" max="14851" width="9.375" style="261" customWidth="1"/>
    <col min="14852" max="14853" width="7.5" style="261" customWidth="1"/>
    <col min="14854" max="14854" width="10.125" style="261" customWidth="1"/>
    <col min="14855" max="14855" width="13.625" style="261" customWidth="1"/>
    <col min="14856" max="14856" width="10.5" style="261" customWidth="1"/>
    <col min="14857" max="14857" width="7.5" style="261" customWidth="1"/>
    <col min="14858" max="14859" width="10.625" style="261" customWidth="1"/>
    <col min="14860" max="14860" width="9.5" style="261" customWidth="1"/>
    <col min="14861" max="14861" width="12.875" style="261" customWidth="1"/>
    <col min="14862" max="14865" width="10.625" style="261" customWidth="1"/>
    <col min="14866" max="14867" width="8.375" style="261" customWidth="1"/>
    <col min="14868" max="14868" width="17.375" style="261" customWidth="1"/>
    <col min="14869" max="14869" width="5.625" style="261" customWidth="1"/>
    <col min="14870" max="14870" width="7.5" style="261" customWidth="1"/>
    <col min="14871" max="14871" width="5.625" style="261" customWidth="1"/>
    <col min="14872" max="14872" width="9" style="261" customWidth="1"/>
    <col min="14873" max="14873" width="9.375" style="261" customWidth="1"/>
    <col min="14874" max="14874" width="9.625" style="261" customWidth="1"/>
    <col min="14875" max="14875" width="7.625" style="261" customWidth="1"/>
    <col min="14876" max="14876" width="9.375" style="261" customWidth="1"/>
    <col min="14877" max="15104" width="6.625" style="261"/>
    <col min="15105" max="15105" width="9" style="261" customWidth="1"/>
    <col min="15106" max="15106" width="7.5" style="261" customWidth="1"/>
    <col min="15107" max="15107" width="9.375" style="261" customWidth="1"/>
    <col min="15108" max="15109" width="7.5" style="261" customWidth="1"/>
    <col min="15110" max="15110" width="10.125" style="261" customWidth="1"/>
    <col min="15111" max="15111" width="13.625" style="261" customWidth="1"/>
    <col min="15112" max="15112" width="10.5" style="261" customWidth="1"/>
    <col min="15113" max="15113" width="7.5" style="261" customWidth="1"/>
    <col min="15114" max="15115" width="10.625" style="261" customWidth="1"/>
    <col min="15116" max="15116" width="9.5" style="261" customWidth="1"/>
    <col min="15117" max="15117" width="12.875" style="261" customWidth="1"/>
    <col min="15118" max="15121" width="10.625" style="261" customWidth="1"/>
    <col min="15122" max="15123" width="8.375" style="261" customWidth="1"/>
    <col min="15124" max="15124" width="17.375" style="261" customWidth="1"/>
    <col min="15125" max="15125" width="5.625" style="261" customWidth="1"/>
    <col min="15126" max="15126" width="7.5" style="261" customWidth="1"/>
    <col min="15127" max="15127" width="5.625" style="261" customWidth="1"/>
    <col min="15128" max="15128" width="9" style="261" customWidth="1"/>
    <col min="15129" max="15129" width="9.375" style="261" customWidth="1"/>
    <col min="15130" max="15130" width="9.625" style="261" customWidth="1"/>
    <col min="15131" max="15131" width="7.625" style="261" customWidth="1"/>
    <col min="15132" max="15132" width="9.375" style="261" customWidth="1"/>
    <col min="15133" max="15360" width="6.625" style="261"/>
    <col min="15361" max="15361" width="9" style="261" customWidth="1"/>
    <col min="15362" max="15362" width="7.5" style="261" customWidth="1"/>
    <col min="15363" max="15363" width="9.375" style="261" customWidth="1"/>
    <col min="15364" max="15365" width="7.5" style="261" customWidth="1"/>
    <col min="15366" max="15366" width="10.125" style="261" customWidth="1"/>
    <col min="15367" max="15367" width="13.625" style="261" customWidth="1"/>
    <col min="15368" max="15368" width="10.5" style="261" customWidth="1"/>
    <col min="15369" max="15369" width="7.5" style="261" customWidth="1"/>
    <col min="15370" max="15371" width="10.625" style="261" customWidth="1"/>
    <col min="15372" max="15372" width="9.5" style="261" customWidth="1"/>
    <col min="15373" max="15373" width="12.875" style="261" customWidth="1"/>
    <col min="15374" max="15377" width="10.625" style="261" customWidth="1"/>
    <col min="15378" max="15379" width="8.375" style="261" customWidth="1"/>
    <col min="15380" max="15380" width="17.375" style="261" customWidth="1"/>
    <col min="15381" max="15381" width="5.625" style="261" customWidth="1"/>
    <col min="15382" max="15382" width="7.5" style="261" customWidth="1"/>
    <col min="15383" max="15383" width="5.625" style="261" customWidth="1"/>
    <col min="15384" max="15384" width="9" style="261" customWidth="1"/>
    <col min="15385" max="15385" width="9.375" style="261" customWidth="1"/>
    <col min="15386" max="15386" width="9.625" style="261" customWidth="1"/>
    <col min="15387" max="15387" width="7.625" style="261" customWidth="1"/>
    <col min="15388" max="15388" width="9.375" style="261" customWidth="1"/>
    <col min="15389" max="15616" width="6.625" style="261"/>
    <col min="15617" max="15617" width="9" style="261" customWidth="1"/>
    <col min="15618" max="15618" width="7.5" style="261" customWidth="1"/>
    <col min="15619" max="15619" width="9.375" style="261" customWidth="1"/>
    <col min="15620" max="15621" width="7.5" style="261" customWidth="1"/>
    <col min="15622" max="15622" width="10.125" style="261" customWidth="1"/>
    <col min="15623" max="15623" width="13.625" style="261" customWidth="1"/>
    <col min="15624" max="15624" width="10.5" style="261" customWidth="1"/>
    <col min="15625" max="15625" width="7.5" style="261" customWidth="1"/>
    <col min="15626" max="15627" width="10.625" style="261" customWidth="1"/>
    <col min="15628" max="15628" width="9.5" style="261" customWidth="1"/>
    <col min="15629" max="15629" width="12.875" style="261" customWidth="1"/>
    <col min="15630" max="15633" width="10.625" style="261" customWidth="1"/>
    <col min="15634" max="15635" width="8.375" style="261" customWidth="1"/>
    <col min="15636" max="15636" width="17.375" style="261" customWidth="1"/>
    <col min="15637" max="15637" width="5.625" style="261" customWidth="1"/>
    <col min="15638" max="15638" width="7.5" style="261" customWidth="1"/>
    <col min="15639" max="15639" width="5.625" style="261" customWidth="1"/>
    <col min="15640" max="15640" width="9" style="261" customWidth="1"/>
    <col min="15641" max="15641" width="9.375" style="261" customWidth="1"/>
    <col min="15642" max="15642" width="9.625" style="261" customWidth="1"/>
    <col min="15643" max="15643" width="7.625" style="261" customWidth="1"/>
    <col min="15644" max="15644" width="9.375" style="261" customWidth="1"/>
    <col min="15645" max="15872" width="6.625" style="261"/>
    <col min="15873" max="15873" width="9" style="261" customWidth="1"/>
    <col min="15874" max="15874" width="7.5" style="261" customWidth="1"/>
    <col min="15875" max="15875" width="9.375" style="261" customWidth="1"/>
    <col min="15876" max="15877" width="7.5" style="261" customWidth="1"/>
    <col min="15878" max="15878" width="10.125" style="261" customWidth="1"/>
    <col min="15879" max="15879" width="13.625" style="261" customWidth="1"/>
    <col min="15880" max="15880" width="10.5" style="261" customWidth="1"/>
    <col min="15881" max="15881" width="7.5" style="261" customWidth="1"/>
    <col min="15882" max="15883" width="10.625" style="261" customWidth="1"/>
    <col min="15884" max="15884" width="9.5" style="261" customWidth="1"/>
    <col min="15885" max="15885" width="12.875" style="261" customWidth="1"/>
    <col min="15886" max="15889" width="10.625" style="261" customWidth="1"/>
    <col min="15890" max="15891" width="8.375" style="261" customWidth="1"/>
    <col min="15892" max="15892" width="17.375" style="261" customWidth="1"/>
    <col min="15893" max="15893" width="5.625" style="261" customWidth="1"/>
    <col min="15894" max="15894" width="7.5" style="261" customWidth="1"/>
    <col min="15895" max="15895" width="5.625" style="261" customWidth="1"/>
    <col min="15896" max="15896" width="9" style="261" customWidth="1"/>
    <col min="15897" max="15897" width="9.375" style="261" customWidth="1"/>
    <col min="15898" max="15898" width="9.625" style="261" customWidth="1"/>
    <col min="15899" max="15899" width="7.625" style="261" customWidth="1"/>
    <col min="15900" max="15900" width="9.375" style="261" customWidth="1"/>
    <col min="15901" max="16128" width="6.625" style="261"/>
    <col min="16129" max="16129" width="9" style="261" customWidth="1"/>
    <col min="16130" max="16130" width="7.5" style="261" customWidth="1"/>
    <col min="16131" max="16131" width="9.375" style="261" customWidth="1"/>
    <col min="16132" max="16133" width="7.5" style="261" customWidth="1"/>
    <col min="16134" max="16134" width="10.125" style="261" customWidth="1"/>
    <col min="16135" max="16135" width="13.625" style="261" customWidth="1"/>
    <col min="16136" max="16136" width="10.5" style="261" customWidth="1"/>
    <col min="16137" max="16137" width="7.5" style="261" customWidth="1"/>
    <col min="16138" max="16139" width="10.625" style="261" customWidth="1"/>
    <col min="16140" max="16140" width="9.5" style="261" customWidth="1"/>
    <col min="16141" max="16141" width="12.875" style="261" customWidth="1"/>
    <col min="16142" max="16145" width="10.625" style="261" customWidth="1"/>
    <col min="16146" max="16147" width="8.375" style="261" customWidth="1"/>
    <col min="16148" max="16148" width="17.375" style="261" customWidth="1"/>
    <col min="16149" max="16149" width="5.625" style="261" customWidth="1"/>
    <col min="16150" max="16150" width="7.5" style="261" customWidth="1"/>
    <col min="16151" max="16151" width="5.625" style="261" customWidth="1"/>
    <col min="16152" max="16152" width="9" style="261" customWidth="1"/>
    <col min="16153" max="16153" width="9.375" style="261" customWidth="1"/>
    <col min="16154" max="16154" width="9.625" style="261" customWidth="1"/>
    <col min="16155" max="16155" width="7.625" style="261" customWidth="1"/>
    <col min="16156" max="16156" width="9.375" style="261" customWidth="1"/>
    <col min="16157" max="16384" width="6.625" style="261"/>
  </cols>
  <sheetData>
    <row r="2" s="253" customFormat="1" ht="30" customHeight="1" spans="1:16">
      <c r="A2" s="263" t="s">
        <v>57</v>
      </c>
      <c r="B2" s="264" t="s">
        <v>58</v>
      </c>
      <c r="C2" s="265" t="s">
        <v>59</v>
      </c>
      <c r="D2" s="265"/>
      <c r="E2" s="265" t="s">
        <v>60</v>
      </c>
      <c r="F2" s="265"/>
      <c r="G2" s="265" t="s">
        <v>61</v>
      </c>
      <c r="H2" s="266" t="s">
        <v>62</v>
      </c>
      <c r="I2" s="329" t="s">
        <v>63</v>
      </c>
      <c r="J2" s="265" t="s">
        <v>64</v>
      </c>
      <c r="K2" s="330" t="s">
        <v>65</v>
      </c>
      <c r="L2" s="331"/>
      <c r="M2" s="331"/>
      <c r="N2" s="332" t="s">
        <v>66</v>
      </c>
      <c r="O2" s="333" t="s">
        <v>27</v>
      </c>
      <c r="P2" s="334"/>
    </row>
    <row r="3" ht="15" spans="1:245">
      <c r="A3" s="263"/>
      <c r="B3" s="267"/>
      <c r="C3" s="268" t="s">
        <v>67</v>
      </c>
      <c r="D3" s="268" t="s">
        <v>68</v>
      </c>
      <c r="E3" s="269" t="s">
        <v>69</v>
      </c>
      <c r="F3" s="269" t="s">
        <v>70</v>
      </c>
      <c r="G3" s="269"/>
      <c r="H3" s="270"/>
      <c r="I3" s="335"/>
      <c r="J3" s="269"/>
      <c r="K3" s="336"/>
      <c r="L3" s="337"/>
      <c r="M3" s="338"/>
      <c r="N3" s="339">
        <v>90</v>
      </c>
      <c r="O3" s="340">
        <v>4</v>
      </c>
      <c r="P3" s="341">
        <v>4</v>
      </c>
      <c r="T3" s="368"/>
      <c r="U3" s="368"/>
      <c r="Y3" s="389"/>
      <c r="AA3" s="370"/>
      <c r="AB3" s="370"/>
      <c r="II3" s="261"/>
      <c r="IJ3" s="261"/>
      <c r="IK3" s="261"/>
    </row>
    <row r="4" spans="1:245">
      <c r="A4" s="263"/>
      <c r="B4" s="271" t="str">
        <f>'0.结构参数'!A41</f>
        <v>YU1</v>
      </c>
      <c r="C4" s="272">
        <f>MIN('0.结构参数'!I41,'0.结构参数'!J41)*100</f>
        <v>179.116</v>
      </c>
      <c r="D4" s="272">
        <f>MAX('0.结构参数'!I41,'0.结构参数'!J41)*100</f>
        <v>211.515</v>
      </c>
      <c r="E4" s="272">
        <f>MAX('0.结构参数'!E5,'0.结构参数'!F5)*100</f>
        <v>2000</v>
      </c>
      <c r="F4" s="272">
        <f>MIN('0.结构参数'!E5,'0.结构参数'!F5)*100</f>
        <v>2000</v>
      </c>
      <c r="G4" s="273">
        <f>'0.结构参数'!L41*100</f>
        <v>30</v>
      </c>
      <c r="H4" s="273">
        <f>'0.结构参数'!K41*100</f>
        <v>40</v>
      </c>
      <c r="I4" s="342">
        <f>('0.结构参数'!M41+'0.结构参数'!N41)/2*100</f>
        <v>2170</v>
      </c>
      <c r="J4" s="342">
        <f>(C4+$H4)</f>
        <v>219.116</v>
      </c>
      <c r="K4" s="343">
        <f>(D4+$H4)</f>
        <v>251.515</v>
      </c>
      <c r="L4" s="331"/>
      <c r="M4" s="344"/>
      <c r="O4" s="259"/>
      <c r="Q4" s="368"/>
      <c r="R4" s="368"/>
      <c r="V4" s="369"/>
      <c r="X4" s="370"/>
      <c r="Y4" s="370"/>
      <c r="IF4" s="261"/>
      <c r="IG4" s="261"/>
      <c r="IH4" s="261"/>
      <c r="II4" s="261"/>
      <c r="IJ4" s="261"/>
      <c r="IK4" s="261"/>
    </row>
    <row r="5" spans="1:245">
      <c r="A5" s="263"/>
      <c r="B5" s="271" t="str">
        <f>'0.结构参数'!A42</f>
        <v>YU2</v>
      </c>
      <c r="C5" s="272">
        <f>MIN('0.结构参数'!I42,'0.结构参数'!J42)*100</f>
        <v>211.604</v>
      </c>
      <c r="D5" s="272">
        <f>MAX('0.结构参数'!I42,'0.结构参数'!J42)*100</f>
        <v>271.065</v>
      </c>
      <c r="E5" s="272">
        <f>MAX('0.结构参数'!E6,'0.结构参数'!F6)*100</f>
        <v>2000</v>
      </c>
      <c r="F5" s="272">
        <f>MIN('0.结构参数'!E6,'0.结构参数'!F6)*100</f>
        <v>2000</v>
      </c>
      <c r="G5" s="273">
        <f>'0.结构参数'!L42*100</f>
        <v>30</v>
      </c>
      <c r="H5" s="273">
        <f>'0.结构参数'!K42*100</f>
        <v>40</v>
      </c>
      <c r="I5" s="342">
        <f>('0.结构参数'!M42+'0.结构参数'!N42)/2*100</f>
        <v>2170</v>
      </c>
      <c r="J5" s="342">
        <f t="shared" ref="J5:J35" si="0">(C5+$H5)</f>
        <v>251.604</v>
      </c>
      <c r="K5" s="343">
        <f t="shared" ref="K5:K35" si="1">(D5+$H5)</f>
        <v>311.065</v>
      </c>
      <c r="L5" s="331"/>
      <c r="M5" s="338"/>
      <c r="N5" s="338"/>
      <c r="O5" s="331"/>
      <c r="T5" s="368"/>
      <c r="U5" s="368"/>
      <c r="Y5" s="369"/>
      <c r="AA5" s="370"/>
      <c r="AB5" s="370"/>
      <c r="II5" s="261"/>
      <c r="IJ5" s="261"/>
      <c r="IK5" s="261"/>
    </row>
    <row r="6" spans="1:245">
      <c r="A6" s="263"/>
      <c r="B6" s="271" t="str">
        <f>'0.结构参数'!A43</f>
        <v>YU3</v>
      </c>
      <c r="C6" s="272">
        <f>MIN('0.结构参数'!I43,'0.结构参数'!J43)*100</f>
        <v>271.154</v>
      </c>
      <c r="D6" s="272">
        <f>MAX('0.结构参数'!I43,'0.结构参数'!J43)*100</f>
        <v>330.615</v>
      </c>
      <c r="E6" s="272">
        <f>MAX('0.结构参数'!E7,'0.结构参数'!F7)*100</f>
        <v>2000</v>
      </c>
      <c r="F6" s="272">
        <f>MIN('0.结构参数'!E7,'0.结构参数'!F7)*100</f>
        <v>2000</v>
      </c>
      <c r="G6" s="273">
        <f>'0.结构参数'!L43*100</f>
        <v>40</v>
      </c>
      <c r="H6" s="273">
        <f>'0.结构参数'!K43*100</f>
        <v>50</v>
      </c>
      <c r="I6" s="342">
        <f>('0.结构参数'!M43+'0.结构参数'!N43)/2*100</f>
        <v>2190</v>
      </c>
      <c r="J6" s="342">
        <f t="shared" si="0"/>
        <v>321.154</v>
      </c>
      <c r="K6" s="343">
        <f t="shared" si="1"/>
        <v>380.615</v>
      </c>
      <c r="L6" s="331"/>
      <c r="M6" s="345"/>
      <c r="N6" s="345"/>
      <c r="O6" s="345"/>
      <c r="P6" s="345"/>
      <c r="Q6" s="345"/>
      <c r="T6" s="368"/>
      <c r="U6" s="368"/>
      <c r="Y6" s="369"/>
      <c r="AA6" s="370"/>
      <c r="AB6" s="370"/>
      <c r="II6" s="261"/>
      <c r="IJ6" s="261"/>
      <c r="IK6" s="261"/>
    </row>
    <row r="7" s="254" customFormat="1" customHeight="1" spans="1:242">
      <c r="A7" s="274"/>
      <c r="B7" s="271" t="str">
        <f>'0.结构参数'!A44</f>
        <v>YU4</v>
      </c>
      <c r="C7" s="275">
        <f>MIN('0.结构参数'!I44,'0.结构参数'!J44)*100</f>
        <v>330.704</v>
      </c>
      <c r="D7" s="275">
        <f>MAX('0.结构参数'!I44,'0.结构参数'!J44)*100</f>
        <v>390.165</v>
      </c>
      <c r="E7" s="275">
        <f>MAX('0.结构参数'!E8,'0.结构参数'!F8)*100</f>
        <v>2000</v>
      </c>
      <c r="F7" s="275">
        <f>MIN('0.结构参数'!E8,'0.结构参数'!F8)*100</f>
        <v>2000</v>
      </c>
      <c r="G7" s="273">
        <f>'0.结构参数'!L44*100</f>
        <v>40</v>
      </c>
      <c r="H7" s="273">
        <f>'0.结构参数'!K44*100</f>
        <v>50</v>
      </c>
      <c r="I7" s="342">
        <f>('0.结构参数'!M44+'0.结构参数'!N44)/2*100</f>
        <v>2190</v>
      </c>
      <c r="J7" s="342">
        <f t="shared" si="0"/>
        <v>380.704</v>
      </c>
      <c r="K7" s="343">
        <f t="shared" si="1"/>
        <v>440.165</v>
      </c>
      <c r="L7" s="331"/>
      <c r="M7" s="346"/>
      <c r="N7" s="346"/>
      <c r="O7" s="346"/>
      <c r="P7" s="346"/>
      <c r="Q7" s="346"/>
      <c r="R7" s="256"/>
      <c r="S7" s="371"/>
      <c r="T7" s="256"/>
      <c r="U7" s="256"/>
      <c r="V7" s="256"/>
      <c r="W7" s="256"/>
      <c r="X7" s="256"/>
      <c r="Y7" s="390"/>
      <c r="Z7" s="256"/>
      <c r="AA7" s="391"/>
      <c r="AB7" s="391"/>
      <c r="AC7" s="256"/>
      <c r="AD7" s="256"/>
      <c r="AE7" s="256"/>
      <c r="AF7" s="256"/>
      <c r="AG7" s="256"/>
      <c r="AH7" s="256"/>
      <c r="AI7" s="256"/>
      <c r="AJ7" s="256"/>
      <c r="AK7" s="256"/>
      <c r="AL7" s="256"/>
      <c r="AM7" s="256"/>
      <c r="AN7" s="256"/>
      <c r="AO7" s="256"/>
      <c r="AP7" s="256"/>
      <c r="AQ7" s="256"/>
      <c r="AR7" s="256"/>
      <c r="AS7" s="256"/>
      <c r="AT7" s="256"/>
      <c r="AU7" s="256"/>
      <c r="AV7" s="256"/>
      <c r="AW7" s="256"/>
      <c r="AX7" s="256"/>
      <c r="AY7" s="256"/>
      <c r="AZ7" s="256"/>
      <c r="BA7" s="256"/>
      <c r="BB7" s="256"/>
      <c r="BC7" s="256"/>
      <c r="BD7" s="256"/>
      <c r="BE7" s="256"/>
      <c r="BF7" s="256"/>
      <c r="BG7" s="256"/>
      <c r="BH7" s="256"/>
      <c r="BI7" s="256"/>
      <c r="BJ7" s="256"/>
      <c r="BK7" s="256"/>
      <c r="BL7" s="256"/>
      <c r="BM7" s="256"/>
      <c r="BN7" s="256"/>
      <c r="BO7" s="256"/>
      <c r="BP7" s="256"/>
      <c r="BQ7" s="256"/>
      <c r="BR7" s="256"/>
      <c r="BS7" s="256"/>
      <c r="BT7" s="256"/>
      <c r="BU7" s="256"/>
      <c r="BV7" s="256"/>
      <c r="BW7" s="256"/>
      <c r="BX7" s="256"/>
      <c r="BY7" s="256"/>
      <c r="BZ7" s="256"/>
      <c r="CA7" s="256"/>
      <c r="CB7" s="256"/>
      <c r="CC7" s="256"/>
      <c r="CD7" s="256"/>
      <c r="CE7" s="256"/>
      <c r="CF7" s="256"/>
      <c r="CG7" s="256"/>
      <c r="CH7" s="256"/>
      <c r="CI7" s="256"/>
      <c r="CJ7" s="256"/>
      <c r="CK7" s="256"/>
      <c r="CL7" s="256"/>
      <c r="CM7" s="256"/>
      <c r="CN7" s="256"/>
      <c r="CO7" s="256"/>
      <c r="CP7" s="256"/>
      <c r="CQ7" s="256"/>
      <c r="CR7" s="256"/>
      <c r="CS7" s="256"/>
      <c r="CT7" s="256"/>
      <c r="CU7" s="256"/>
      <c r="CV7" s="256"/>
      <c r="CW7" s="256"/>
      <c r="CX7" s="256"/>
      <c r="CY7" s="256"/>
      <c r="CZ7" s="256"/>
      <c r="DA7" s="256"/>
      <c r="DB7" s="256"/>
      <c r="DC7" s="256"/>
      <c r="DD7" s="256"/>
      <c r="DE7" s="256"/>
      <c r="DF7" s="256"/>
      <c r="DG7" s="256"/>
      <c r="DH7" s="256"/>
      <c r="DI7" s="256"/>
      <c r="DJ7" s="256"/>
      <c r="DK7" s="256"/>
      <c r="DL7" s="256"/>
      <c r="DM7" s="256"/>
      <c r="DN7" s="256"/>
      <c r="DO7" s="256"/>
      <c r="DP7" s="256"/>
      <c r="DQ7" s="256"/>
      <c r="DR7" s="256"/>
      <c r="DS7" s="256"/>
      <c r="DT7" s="256"/>
      <c r="DU7" s="256"/>
      <c r="DV7" s="256"/>
      <c r="DW7" s="256"/>
      <c r="DX7" s="256"/>
      <c r="DY7" s="256"/>
      <c r="DZ7" s="256"/>
      <c r="EA7" s="256"/>
      <c r="EB7" s="256"/>
      <c r="EC7" s="256"/>
      <c r="ED7" s="256"/>
      <c r="EE7" s="256"/>
      <c r="EF7" s="256"/>
      <c r="EG7" s="256"/>
      <c r="EH7" s="256"/>
      <c r="EI7" s="256"/>
      <c r="EJ7" s="256"/>
      <c r="EK7" s="256"/>
      <c r="EL7" s="256"/>
      <c r="EM7" s="256"/>
      <c r="EN7" s="256"/>
      <c r="EO7" s="256"/>
      <c r="EP7" s="256"/>
      <c r="EQ7" s="256"/>
      <c r="ER7" s="256"/>
      <c r="ES7" s="256"/>
      <c r="ET7" s="256"/>
      <c r="EU7" s="256"/>
      <c r="EV7" s="256"/>
      <c r="EW7" s="256"/>
      <c r="EX7" s="256"/>
      <c r="EY7" s="256"/>
      <c r="EZ7" s="256"/>
      <c r="FA7" s="256"/>
      <c r="FB7" s="256"/>
      <c r="FC7" s="256"/>
      <c r="FD7" s="256"/>
      <c r="FE7" s="256"/>
      <c r="FF7" s="256"/>
      <c r="FG7" s="256"/>
      <c r="FH7" s="256"/>
      <c r="FI7" s="256"/>
      <c r="FJ7" s="256"/>
      <c r="FK7" s="256"/>
      <c r="FL7" s="256"/>
      <c r="FM7" s="256"/>
      <c r="FN7" s="256"/>
      <c r="FO7" s="256"/>
      <c r="FP7" s="256"/>
      <c r="FQ7" s="256"/>
      <c r="FR7" s="256"/>
      <c r="FS7" s="256"/>
      <c r="FT7" s="256"/>
      <c r="FU7" s="256"/>
      <c r="FV7" s="256"/>
      <c r="FW7" s="256"/>
      <c r="FX7" s="256"/>
      <c r="FY7" s="256"/>
      <c r="FZ7" s="256"/>
      <c r="GA7" s="256"/>
      <c r="GB7" s="256"/>
      <c r="GC7" s="256"/>
      <c r="GD7" s="256"/>
      <c r="GE7" s="256"/>
      <c r="GF7" s="256"/>
      <c r="GG7" s="256"/>
      <c r="GH7" s="256"/>
      <c r="GI7" s="256"/>
      <c r="GJ7" s="256"/>
      <c r="GK7" s="256"/>
      <c r="GL7" s="256"/>
      <c r="GM7" s="256"/>
      <c r="GN7" s="256"/>
      <c r="GO7" s="256"/>
      <c r="GP7" s="256"/>
      <c r="GQ7" s="256"/>
      <c r="GR7" s="256"/>
      <c r="GS7" s="256"/>
      <c r="GT7" s="256"/>
      <c r="GU7" s="256"/>
      <c r="GV7" s="256"/>
      <c r="GW7" s="256"/>
      <c r="GX7" s="256"/>
      <c r="GY7" s="256"/>
      <c r="GZ7" s="256"/>
      <c r="HA7" s="256"/>
      <c r="HB7" s="256"/>
      <c r="HC7" s="256"/>
      <c r="HD7" s="256"/>
      <c r="HE7" s="256"/>
      <c r="HF7" s="256"/>
      <c r="HG7" s="256"/>
      <c r="HH7" s="256"/>
      <c r="HI7" s="256"/>
      <c r="HJ7" s="256"/>
      <c r="HK7" s="256"/>
      <c r="HL7" s="256"/>
      <c r="HM7" s="256"/>
      <c r="HN7" s="256"/>
      <c r="HO7" s="256"/>
      <c r="HP7" s="256"/>
      <c r="HQ7" s="256"/>
      <c r="HR7" s="256"/>
      <c r="HS7" s="256"/>
      <c r="HT7" s="256"/>
      <c r="HU7" s="256"/>
      <c r="HV7" s="256"/>
      <c r="HW7" s="256"/>
      <c r="HX7" s="256"/>
      <c r="HY7" s="256"/>
      <c r="HZ7" s="256"/>
      <c r="IA7" s="256"/>
      <c r="IB7" s="256"/>
      <c r="IC7" s="256"/>
      <c r="ID7" s="256"/>
      <c r="IE7" s="256"/>
      <c r="IF7" s="256"/>
      <c r="IG7" s="256"/>
      <c r="IH7" s="256"/>
    </row>
    <row r="8" spans="1:245">
      <c r="A8" s="263"/>
      <c r="B8" s="271" t="str">
        <f>'0.结构参数'!A45</f>
        <v>YU5</v>
      </c>
      <c r="C8" s="272">
        <f>MIN('0.结构参数'!I45,'0.结构参数'!J45)*100</f>
        <v>390.255</v>
      </c>
      <c r="D8" s="272">
        <f>MAX('0.结构参数'!I45,'0.结构参数'!J45)*100</f>
        <v>449.716</v>
      </c>
      <c r="E8" s="272">
        <f>MAX('0.结构参数'!E9,'0.结构参数'!F9)*100</f>
        <v>2000</v>
      </c>
      <c r="F8" s="272">
        <f>MIN('0.结构参数'!E9,'0.结构参数'!F9)*100</f>
        <v>2000</v>
      </c>
      <c r="G8" s="273">
        <f>'0.结构参数'!L45*100</f>
        <v>50</v>
      </c>
      <c r="H8" s="273">
        <f>'0.结构参数'!K45*100</f>
        <v>60</v>
      </c>
      <c r="I8" s="342">
        <f>('0.结构参数'!M45+'0.结构参数'!N45)/2*100</f>
        <v>2210</v>
      </c>
      <c r="J8" s="342">
        <f t="shared" si="0"/>
        <v>450.255</v>
      </c>
      <c r="K8" s="343">
        <f t="shared" si="1"/>
        <v>509.716</v>
      </c>
      <c r="L8" s="331"/>
      <c r="M8" s="347"/>
      <c r="N8" s="259" t="s">
        <v>71</v>
      </c>
      <c r="O8" s="347"/>
      <c r="P8" s="347"/>
      <c r="Q8" s="347"/>
      <c r="S8" s="372"/>
      <c r="Y8" s="369"/>
      <c r="AA8" s="370"/>
      <c r="AB8" s="370"/>
      <c r="II8" s="261"/>
      <c r="IJ8" s="261"/>
      <c r="IK8" s="261"/>
    </row>
    <row r="9" spans="1:245">
      <c r="A9" s="263"/>
      <c r="B9" s="271" t="str">
        <f>'0.结构参数'!A46</f>
        <v>YU6</v>
      </c>
      <c r="C9" s="272">
        <f>MIN('0.结构参数'!I46,'0.结构参数'!J46)*100</f>
        <v>449.832</v>
      </c>
      <c r="D9" s="272">
        <f>MAX('0.结构参数'!I46,'0.结构参数'!J46)*100</f>
        <v>527.6</v>
      </c>
      <c r="E9" s="272">
        <f>MAX('0.结构参数'!E10,'0.结构参数'!F10)*100</f>
        <v>2000</v>
      </c>
      <c r="F9" s="272">
        <f>MIN('0.结构参数'!E10,'0.结构参数'!F10)*100</f>
        <v>2000</v>
      </c>
      <c r="G9" s="273">
        <f>'0.结构参数'!L46*100</f>
        <v>60</v>
      </c>
      <c r="H9" s="273">
        <f>'0.结构参数'!K46*100</f>
        <v>70</v>
      </c>
      <c r="I9" s="342">
        <f>('0.结构参数'!M46+'0.结构参数'!N46)/2*100</f>
        <v>2230</v>
      </c>
      <c r="J9" s="342">
        <f t="shared" si="0"/>
        <v>519.832</v>
      </c>
      <c r="K9" s="343">
        <f t="shared" si="1"/>
        <v>597.6</v>
      </c>
      <c r="L9" s="331"/>
      <c r="M9" s="348"/>
      <c r="N9" s="348"/>
      <c r="O9" s="348"/>
      <c r="P9" s="348"/>
      <c r="Q9" s="348"/>
      <c r="Y9" s="389"/>
      <c r="AA9" s="370"/>
      <c r="AB9" s="370"/>
      <c r="II9" s="261"/>
      <c r="IJ9" s="261"/>
      <c r="IK9" s="261"/>
    </row>
    <row r="10" spans="1:245">
      <c r="A10" s="263"/>
      <c r="B10" s="271" t="str">
        <f>'0.结构参数'!A47</f>
        <v>YU7</v>
      </c>
      <c r="C10" s="276">
        <f>MIN('0.结构参数'!I47,'0.结构参数'!J47)*100</f>
        <v>527.717</v>
      </c>
      <c r="D10" s="276">
        <f>MAX('0.结构参数'!I47,'0.结构参数'!J47)*100</f>
        <v>605.484</v>
      </c>
      <c r="E10" s="276">
        <f>MAX('0.结构参数'!E11,'0.结构参数'!F11)*100</f>
        <v>2000</v>
      </c>
      <c r="F10" s="276">
        <f>MIN('0.结构参数'!E11,'0.结构参数'!F11)*100</f>
        <v>2000</v>
      </c>
      <c r="G10" s="277">
        <f>'0.结构参数'!L47*100</f>
        <v>50</v>
      </c>
      <c r="H10" s="277">
        <f>'0.结构参数'!K47*100</f>
        <v>60</v>
      </c>
      <c r="I10" s="349">
        <f>('0.结构参数'!M47+'0.结构参数'!N47)/2*100</f>
        <v>1660</v>
      </c>
      <c r="J10" s="349">
        <f t="shared" si="0"/>
        <v>587.717</v>
      </c>
      <c r="K10" s="350">
        <f t="shared" si="1"/>
        <v>665.484</v>
      </c>
      <c r="L10" s="331"/>
      <c r="M10" s="348"/>
      <c r="N10" s="348"/>
      <c r="O10" s="348"/>
      <c r="P10" s="348"/>
      <c r="Q10" s="348"/>
      <c r="Y10" s="392"/>
      <c r="AA10" s="370"/>
      <c r="AB10" s="370"/>
      <c r="II10" s="261"/>
      <c r="IJ10" s="261"/>
      <c r="IK10" s="261"/>
    </row>
    <row r="11" spans="1:245">
      <c r="A11" s="263"/>
      <c r="B11" s="271" t="str">
        <f>'0.结构参数'!A48</f>
        <v>YU8</v>
      </c>
      <c r="C11" s="272">
        <f>MIN('0.结构参数'!I48,'0.结构参数'!J48)*100</f>
        <v>605.574</v>
      </c>
      <c r="D11" s="272">
        <f>MAX('0.结构参数'!I48,'0.结构参数'!J48)*100</f>
        <v>665.593</v>
      </c>
      <c r="E11" s="272">
        <f>MAX('0.结构参数'!E12,'0.结构参数'!F12)*100</f>
        <v>2000</v>
      </c>
      <c r="F11" s="272">
        <f>MIN('0.结构参数'!E12,'0.结构参数'!F12)*100</f>
        <v>2000</v>
      </c>
      <c r="G11" s="273">
        <f>'0.结构参数'!L48*100</f>
        <v>70</v>
      </c>
      <c r="H11" s="273">
        <f>'0.结构参数'!K48*100</f>
        <v>80</v>
      </c>
      <c r="I11" s="342">
        <f>('0.结构参数'!M48+'0.结构参数'!N48)/2*100</f>
        <v>2269.15</v>
      </c>
      <c r="J11" s="342">
        <f t="shared" si="0"/>
        <v>685.574</v>
      </c>
      <c r="K11" s="343">
        <f t="shared" si="1"/>
        <v>745.593</v>
      </c>
      <c r="L11" s="331"/>
      <c r="M11" s="348"/>
      <c r="N11" s="348"/>
      <c r="O11" s="348"/>
      <c r="P11" s="348"/>
      <c r="Q11" s="348"/>
      <c r="T11" s="373"/>
      <c r="U11" s="373"/>
      <c r="V11" s="373"/>
      <c r="W11" s="373"/>
      <c r="Y11" s="369"/>
      <c r="AA11" s="370"/>
      <c r="AB11" s="370"/>
      <c r="II11" s="261"/>
      <c r="IJ11" s="261"/>
      <c r="IK11" s="261"/>
    </row>
    <row r="12" spans="1:245">
      <c r="A12" s="263"/>
      <c r="B12" s="271" t="str">
        <f>'0.结构参数'!A49</f>
        <v>YU9</v>
      </c>
      <c r="C12" s="272">
        <f>MIN('0.结构参数'!I49,'0.结构参数'!J49)*100</f>
        <v>665.683</v>
      </c>
      <c r="D12" s="272">
        <f>MAX('0.结构参数'!I49,'0.结构参数'!J49)*100</f>
        <v>725.702</v>
      </c>
      <c r="E12" s="272">
        <f>MAX('0.结构参数'!E13,'0.结构参数'!F13)*100</f>
        <v>2000</v>
      </c>
      <c r="F12" s="272">
        <f>MIN('0.结构参数'!E13,'0.结构参数'!F13)*100</f>
        <v>2000</v>
      </c>
      <c r="G12" s="273">
        <f>'0.结构参数'!L49*100</f>
        <v>70</v>
      </c>
      <c r="H12" s="273">
        <f>'0.结构参数'!K49*100</f>
        <v>80</v>
      </c>
      <c r="I12" s="342">
        <f>('0.结构参数'!M49+'0.结构参数'!N49)/2*100</f>
        <v>2307.55</v>
      </c>
      <c r="J12" s="342">
        <f t="shared" si="0"/>
        <v>745.683</v>
      </c>
      <c r="K12" s="343">
        <f t="shared" si="1"/>
        <v>805.702</v>
      </c>
      <c r="L12" s="331"/>
      <c r="N12" s="348"/>
      <c r="O12" s="348"/>
      <c r="P12" s="348"/>
      <c r="Q12" s="348"/>
      <c r="Y12" s="369"/>
      <c r="AA12" s="370"/>
      <c r="AB12" s="370"/>
      <c r="II12" s="261"/>
      <c r="IJ12" s="261"/>
      <c r="IK12" s="261"/>
    </row>
    <row r="13" ht="13.5" customHeight="1" spans="1:246">
      <c r="A13" s="263"/>
      <c r="B13" s="271" t="str">
        <f>'0.结构参数'!A50</f>
        <v>YU10</v>
      </c>
      <c r="C13" s="272">
        <f>MIN('0.结构参数'!I50,'0.结构参数'!J50)*100</f>
        <v>725.702</v>
      </c>
      <c r="D13" s="272">
        <f>MAX('0.结构参数'!I50,'0.结构参数'!J50)*100</f>
        <v>725.702</v>
      </c>
      <c r="E13" s="272">
        <f>MAX('0.结构参数'!E14,'0.结构参数'!F14)*100</f>
        <v>2000</v>
      </c>
      <c r="F13" s="272">
        <f>MIN('0.结构参数'!E14,'0.结构参数'!F14)*100</f>
        <v>2000</v>
      </c>
      <c r="G13" s="273">
        <f>'0.结构参数'!L50*100</f>
        <v>70</v>
      </c>
      <c r="H13" s="273">
        <f>'0.结构参数'!K50*100</f>
        <v>80</v>
      </c>
      <c r="I13" s="342">
        <f>('0.结构参数'!M50+'0.结构参数'!N50)/2*100</f>
        <v>2345.85</v>
      </c>
      <c r="J13" s="342">
        <f t="shared" si="0"/>
        <v>805.702</v>
      </c>
      <c r="K13" s="343">
        <f t="shared" si="1"/>
        <v>805.702</v>
      </c>
      <c r="L13" s="331"/>
      <c r="M13" s="348"/>
      <c r="N13" s="348"/>
      <c r="O13" s="348"/>
      <c r="P13" s="348"/>
      <c r="Q13" s="348"/>
      <c r="Y13" s="369"/>
      <c r="AA13" s="370"/>
      <c r="AB13" s="370"/>
      <c r="IL13" s="259"/>
    </row>
    <row r="14" ht="13.5" customHeight="1" spans="1:246">
      <c r="A14" s="263"/>
      <c r="B14" s="271" t="str">
        <f>'0.结构参数'!A51</f>
        <v>YU11</v>
      </c>
      <c r="C14" s="272">
        <f>MIN('0.结构参数'!I51,'0.结构参数'!J51)*100</f>
        <v>697.143</v>
      </c>
      <c r="D14" s="272">
        <f>MAX('0.结构参数'!I51,'0.结构参数'!J51)*100</f>
        <v>760</v>
      </c>
      <c r="E14" s="272">
        <f>MAX('0.结构参数'!E15,'0.结构参数'!F15)*100</f>
        <v>2000</v>
      </c>
      <c r="F14" s="272">
        <f>MIN('0.结构参数'!E15,'0.结构参数'!F15)*100</f>
        <v>2000</v>
      </c>
      <c r="G14" s="273">
        <f>'0.结构参数'!L51*100</f>
        <v>80</v>
      </c>
      <c r="H14" s="273">
        <f>'0.结构参数'!K51*100</f>
        <v>90</v>
      </c>
      <c r="I14" s="342">
        <f>('0.结构参数'!M51+'0.结构参数'!N51)/2*100</f>
        <v>2297.505</v>
      </c>
      <c r="J14" s="342">
        <f t="shared" si="0"/>
        <v>787.143</v>
      </c>
      <c r="K14" s="343">
        <f t="shared" si="1"/>
        <v>850</v>
      </c>
      <c r="L14" s="331"/>
      <c r="M14" s="351"/>
      <c r="N14" s="348"/>
      <c r="O14" s="348"/>
      <c r="P14" s="348"/>
      <c r="Q14" s="348"/>
      <c r="R14" s="374"/>
      <c r="T14" s="375"/>
      <c r="U14" s="374"/>
      <c r="V14" s="374"/>
      <c r="W14" s="374"/>
      <c r="Y14" s="369"/>
      <c r="AA14" s="370"/>
      <c r="AB14" s="370"/>
      <c r="IL14" s="259"/>
    </row>
    <row r="15" ht="13.5" customHeight="1" spans="1:246">
      <c r="A15" s="263"/>
      <c r="B15" s="271" t="str">
        <f>'0.结构参数'!A52</f>
        <v>YU12</v>
      </c>
      <c r="C15" s="275">
        <f>MIN('0.结构参数'!I52,'0.结构参数'!J52)*100</f>
        <v>634.192</v>
      </c>
      <c r="D15" s="275">
        <f>MAX('0.结构参数'!I52,'0.结构参数'!J52)*100</f>
        <v>697.049</v>
      </c>
      <c r="E15" s="275">
        <f>MAX('0.结构参数'!E16,'0.结构参数'!F16)*100</f>
        <v>2000</v>
      </c>
      <c r="F15" s="275">
        <f>MIN('0.结构参数'!E16,'0.结构参数'!F16)*100</f>
        <v>2000</v>
      </c>
      <c r="G15" s="273">
        <f>'0.结构参数'!L52*100</f>
        <v>60</v>
      </c>
      <c r="H15" s="273">
        <f>'0.结构参数'!K52*100</f>
        <v>70</v>
      </c>
      <c r="I15" s="342">
        <f>('0.结构参数'!M52+'0.结构参数'!N52)/2*100</f>
        <v>2235.25</v>
      </c>
      <c r="J15" s="342">
        <f t="shared" si="0"/>
        <v>704.192</v>
      </c>
      <c r="K15" s="343">
        <f t="shared" si="1"/>
        <v>767.049</v>
      </c>
      <c r="L15" s="331"/>
      <c r="M15" s="348"/>
      <c r="N15" s="352"/>
      <c r="O15" s="352"/>
      <c r="P15" s="352"/>
      <c r="Q15" s="352"/>
      <c r="R15" s="374"/>
      <c r="T15" s="375"/>
      <c r="U15" s="374"/>
      <c r="V15" s="374"/>
      <c r="W15" s="374"/>
      <c r="Y15" s="369"/>
      <c r="AA15" s="370"/>
      <c r="AB15" s="370"/>
      <c r="IL15" s="259"/>
    </row>
    <row r="16" ht="13.5" customHeight="1" spans="1:246">
      <c r="A16" s="263"/>
      <c r="B16" s="271" t="str">
        <f>'0.结构参数'!A53</f>
        <v>YU13</v>
      </c>
      <c r="C16" s="275">
        <f>MIN('0.结构参数'!I53,'0.结构参数'!J53)*100</f>
        <v>571.241</v>
      </c>
      <c r="D16" s="275">
        <f>MAX('0.结构参数'!I53,'0.结构参数'!J53)*100</f>
        <v>634.098</v>
      </c>
      <c r="E16" s="275">
        <f>MAX('0.结构参数'!E17,'0.结构参数'!F17)*100</f>
        <v>2000</v>
      </c>
      <c r="F16" s="275">
        <f>MIN('0.结构参数'!E17,'0.结构参数'!F17)*100</f>
        <v>2000</v>
      </c>
      <c r="G16" s="273">
        <f>'0.结构参数'!L53*100</f>
        <v>60</v>
      </c>
      <c r="H16" s="273">
        <f>'0.结构参数'!K53*100</f>
        <v>70</v>
      </c>
      <c r="I16" s="342">
        <f>('0.结构参数'!M53+'0.结构参数'!N53)/2*100</f>
        <v>2230</v>
      </c>
      <c r="J16" s="342">
        <f t="shared" si="0"/>
        <v>641.241</v>
      </c>
      <c r="K16" s="343">
        <f t="shared" si="1"/>
        <v>704.098</v>
      </c>
      <c r="L16" s="331"/>
      <c r="M16" s="352"/>
      <c r="N16" s="352"/>
      <c r="O16" s="352"/>
      <c r="P16" s="352"/>
      <c r="Q16" s="352"/>
      <c r="R16" s="374"/>
      <c r="T16" s="375"/>
      <c r="U16" s="374"/>
      <c r="V16" s="374"/>
      <c r="W16" s="374"/>
      <c r="Y16" s="369"/>
      <c r="AA16" s="370"/>
      <c r="AB16" s="370"/>
      <c r="IL16" s="259"/>
    </row>
    <row r="17" ht="13.5" customHeight="1" spans="1:246">
      <c r="A17" s="263"/>
      <c r="B17" s="271" t="str">
        <f>'0.结构参数'!A54</f>
        <v>YU14</v>
      </c>
      <c r="C17" s="275">
        <f>MIN('0.结构参数'!I54,'0.结构参数'!J54)*100</f>
        <v>515.414</v>
      </c>
      <c r="D17" s="275">
        <f>MAX('0.结构参数'!I54,'0.结构参数'!J54)*100</f>
        <v>571.147</v>
      </c>
      <c r="E17" s="275">
        <f>MAX('0.结构参数'!E18,'0.结构参数'!F18)*100</f>
        <v>2000</v>
      </c>
      <c r="F17" s="275">
        <f>MIN('0.结构参数'!E18,'0.结构参数'!F18)*100</f>
        <v>2000</v>
      </c>
      <c r="G17" s="273">
        <f>'0.结构参数'!L54*100</f>
        <v>60</v>
      </c>
      <c r="H17" s="273">
        <f>'0.结构参数'!K54*100</f>
        <v>70</v>
      </c>
      <c r="I17" s="342">
        <f>('0.结构参数'!M54+'0.结构参数'!N54)/2*100</f>
        <v>2230</v>
      </c>
      <c r="J17" s="342">
        <f t="shared" si="0"/>
        <v>585.414</v>
      </c>
      <c r="K17" s="343">
        <f t="shared" si="1"/>
        <v>641.147</v>
      </c>
      <c r="L17" s="331"/>
      <c r="M17" s="352"/>
      <c r="N17" s="352"/>
      <c r="O17" s="352"/>
      <c r="P17" s="352"/>
      <c r="Q17" s="352"/>
      <c r="R17" s="374"/>
      <c r="T17" s="375"/>
      <c r="U17" s="374"/>
      <c r="V17" s="374"/>
      <c r="W17" s="374"/>
      <c r="Y17" s="369"/>
      <c r="AA17" s="370"/>
      <c r="AB17" s="370"/>
      <c r="IL17" s="259"/>
    </row>
    <row r="18" ht="13.5" customHeight="1" spans="1:246">
      <c r="A18" s="263"/>
      <c r="B18" s="271" t="str">
        <f>'0.结构参数'!A55</f>
        <v>YU15</v>
      </c>
      <c r="C18" s="275">
        <f>MIN('0.结构参数'!I55,'0.结构参数'!J55)*100</f>
        <v>459.598</v>
      </c>
      <c r="D18" s="275">
        <f>MAX('0.结构参数'!I55,'0.结构参数'!J55)*100</f>
        <v>515.33</v>
      </c>
      <c r="E18" s="275">
        <f>MAX('0.结构参数'!E19,'0.结构参数'!F19)*100</f>
        <v>1999.99999999999</v>
      </c>
      <c r="F18" s="275">
        <f>MIN('0.结构参数'!E19,'0.结构参数'!F19)*100</f>
        <v>1999.99999999999</v>
      </c>
      <c r="G18" s="273">
        <f>'0.结构参数'!L55*100</f>
        <v>60</v>
      </c>
      <c r="H18" s="273">
        <f>'0.结构参数'!K55*100</f>
        <v>70</v>
      </c>
      <c r="I18" s="342">
        <f>('0.结构参数'!M55+'0.结构参数'!N55)/2*100</f>
        <v>2230.97</v>
      </c>
      <c r="J18" s="342">
        <f t="shared" si="0"/>
        <v>529.598</v>
      </c>
      <c r="K18" s="343">
        <f t="shared" si="1"/>
        <v>585.33</v>
      </c>
      <c r="L18" s="331"/>
      <c r="M18" s="352"/>
      <c r="N18" s="352"/>
      <c r="O18" s="352"/>
      <c r="P18" s="352"/>
      <c r="Q18" s="352"/>
      <c r="R18" s="374"/>
      <c r="T18" s="375"/>
      <c r="U18" s="374"/>
      <c r="V18" s="374"/>
      <c r="W18" s="374"/>
      <c r="Y18" s="369"/>
      <c r="AA18" s="370"/>
      <c r="AB18" s="370"/>
      <c r="IL18" s="259"/>
    </row>
    <row r="19" ht="13.5" customHeight="1" spans="1:246">
      <c r="A19" s="263"/>
      <c r="B19" s="271" t="str">
        <f>'0.结构参数'!A56</f>
        <v>YU16</v>
      </c>
      <c r="C19" s="275">
        <f>MIN('0.结构参数'!I56,'0.结构参数'!J56)*100</f>
        <v>403.781</v>
      </c>
      <c r="D19" s="275">
        <f>MAX('0.结构参数'!I56,'0.结构参数'!J56)*100</f>
        <v>459.514</v>
      </c>
      <c r="E19" s="275">
        <f>MAX('0.结构参数'!E20,'0.结构参数'!F20)*100</f>
        <v>2000</v>
      </c>
      <c r="F19" s="275">
        <f>MIN('0.结构参数'!E20,'0.结构参数'!F20)*100</f>
        <v>2000</v>
      </c>
      <c r="G19" s="273">
        <f>'0.结构参数'!L56*100</f>
        <v>50</v>
      </c>
      <c r="H19" s="273">
        <f>'0.结构参数'!K56*100</f>
        <v>60</v>
      </c>
      <c r="I19" s="342">
        <f>('0.结构参数'!M56+'0.结构参数'!N56)/2*100</f>
        <v>2218.565</v>
      </c>
      <c r="J19" s="342">
        <f t="shared" si="0"/>
        <v>463.781</v>
      </c>
      <c r="K19" s="343">
        <f t="shared" si="1"/>
        <v>519.514</v>
      </c>
      <c r="L19" s="331"/>
      <c r="M19" s="352"/>
      <c r="N19" s="352"/>
      <c r="O19" s="352"/>
      <c r="P19" s="352"/>
      <c r="Q19" s="352"/>
      <c r="R19" s="374"/>
      <c r="T19" s="375"/>
      <c r="U19" s="374"/>
      <c r="V19" s="374"/>
      <c r="W19" s="374"/>
      <c r="Y19" s="369"/>
      <c r="AA19" s="370"/>
      <c r="AB19" s="370"/>
      <c r="IL19" s="259"/>
    </row>
    <row r="20" ht="13.5" customHeight="1" spans="1:246">
      <c r="A20" s="263"/>
      <c r="B20" s="271" t="str">
        <f>'0.结构参数'!A57</f>
        <v>YU17</v>
      </c>
      <c r="C20" s="275">
        <f>MIN('0.结构参数'!I57,'0.结构参数'!J57)*100</f>
        <v>347.965</v>
      </c>
      <c r="D20" s="275">
        <f>MAX('0.结构参数'!I57,'0.结构参数'!J57)*100</f>
        <v>403.698</v>
      </c>
      <c r="E20" s="275">
        <f>MAX('0.结构参数'!E21,'0.结构参数'!F21)*100</f>
        <v>2000</v>
      </c>
      <c r="F20" s="275">
        <f>MIN('0.结构参数'!E21,'0.结构参数'!F21)*100</f>
        <v>2000</v>
      </c>
      <c r="G20" s="273">
        <f>'0.结构参数'!L57*100</f>
        <v>50</v>
      </c>
      <c r="H20" s="273">
        <f>'0.结构参数'!K57*100</f>
        <v>60</v>
      </c>
      <c r="I20" s="342">
        <f>('0.结构参数'!M57+'0.结构参数'!N57)/2*100</f>
        <v>2238.06</v>
      </c>
      <c r="J20" s="342">
        <f t="shared" si="0"/>
        <v>407.965</v>
      </c>
      <c r="K20" s="343">
        <f t="shared" si="1"/>
        <v>463.698</v>
      </c>
      <c r="L20" s="331"/>
      <c r="M20" s="352"/>
      <c r="N20" s="352"/>
      <c r="O20" s="352"/>
      <c r="P20" s="352"/>
      <c r="Q20" s="352"/>
      <c r="R20" s="374"/>
      <c r="T20" s="375"/>
      <c r="U20" s="374"/>
      <c r="V20" s="374"/>
      <c r="W20" s="374"/>
      <c r="Y20" s="369"/>
      <c r="AA20" s="370"/>
      <c r="AB20" s="370"/>
      <c r="IL20" s="259"/>
    </row>
    <row r="21" ht="13.5" customHeight="1" spans="1:246">
      <c r="A21" s="263"/>
      <c r="B21" s="271" t="str">
        <f>'0.结构参数'!A58</f>
        <v>YU18</v>
      </c>
      <c r="C21" s="275">
        <f>MIN('0.结构参数'!I58,'0.结构参数'!J58)*100</f>
        <v>292.149</v>
      </c>
      <c r="D21" s="275">
        <f>MAX('0.结构参数'!I58,'0.结构参数'!J58)*100</f>
        <v>347.881</v>
      </c>
      <c r="E21" s="275">
        <f>MAX('0.结构参数'!E22,'0.结构参数'!F22)*100</f>
        <v>2000</v>
      </c>
      <c r="F21" s="275">
        <f>MIN('0.结构参数'!E22,'0.结构参数'!F22)*100</f>
        <v>2000</v>
      </c>
      <c r="G21" s="273">
        <f>'0.结构参数'!L58*100</f>
        <v>40</v>
      </c>
      <c r="H21" s="273">
        <f>'0.结构参数'!K58*100</f>
        <v>50</v>
      </c>
      <c r="I21" s="342">
        <f>('0.结构参数'!M58+'0.结构参数'!N58)/2*100</f>
        <v>2248.36</v>
      </c>
      <c r="J21" s="342">
        <f t="shared" si="0"/>
        <v>342.149</v>
      </c>
      <c r="K21" s="343">
        <f t="shared" si="1"/>
        <v>397.881</v>
      </c>
      <c r="L21" s="331"/>
      <c r="M21" s="352"/>
      <c r="N21" s="352"/>
      <c r="O21" s="352"/>
      <c r="P21" s="352"/>
      <c r="Q21" s="352"/>
      <c r="R21" s="374"/>
      <c r="T21" s="375"/>
      <c r="U21" s="374"/>
      <c r="V21" s="374"/>
      <c r="W21" s="374"/>
      <c r="Y21" s="369"/>
      <c r="AA21" s="370"/>
      <c r="AB21" s="370"/>
      <c r="IL21" s="259"/>
    </row>
    <row r="22" ht="13.5" customHeight="1" spans="1:246">
      <c r="A22" s="263"/>
      <c r="B22" s="271" t="str">
        <f>'0.结构参数'!A59</f>
        <v>YU19</v>
      </c>
      <c r="C22" s="275">
        <f>MIN('0.结构参数'!I59,'0.结构参数'!J59)*100</f>
        <v>248.954</v>
      </c>
      <c r="D22" s="275">
        <f>MAX('0.结构参数'!I59,'0.结构参数'!J59)*100</f>
        <v>292.065</v>
      </c>
      <c r="E22" s="275">
        <f>MAX('0.结构参数'!E23,'0.结构参数'!F23)*100</f>
        <v>1547.05</v>
      </c>
      <c r="F22" s="275">
        <f>MIN('0.结构参数'!E23,'0.结构参数'!F23)*100</f>
        <v>1547.05</v>
      </c>
      <c r="G22" s="273">
        <f>'0.结构参数'!L59*100</f>
        <v>30</v>
      </c>
      <c r="H22" s="273">
        <f>'0.结构参数'!K59*100</f>
        <v>40</v>
      </c>
      <c r="I22" s="342">
        <f>('0.结构参数'!M59+'0.结构参数'!N59)/2*100</f>
        <v>2256.045</v>
      </c>
      <c r="J22" s="342">
        <f t="shared" si="0"/>
        <v>288.954</v>
      </c>
      <c r="K22" s="343">
        <f t="shared" si="1"/>
        <v>332.065</v>
      </c>
      <c r="L22" s="331"/>
      <c r="M22" s="352"/>
      <c r="N22" s="352"/>
      <c r="O22" s="352"/>
      <c r="P22" s="352"/>
      <c r="Q22" s="352"/>
      <c r="R22" s="374"/>
      <c r="T22" s="375"/>
      <c r="U22" s="374"/>
      <c r="V22" s="374"/>
      <c r="W22" s="374"/>
      <c r="Y22" s="369"/>
      <c r="AA22" s="370"/>
      <c r="AB22" s="370"/>
      <c r="IL22" s="259"/>
    </row>
    <row r="23" ht="13.5" customHeight="1" spans="1:246">
      <c r="A23" s="263"/>
      <c r="B23" s="278" t="str">
        <f>'0.结构参数'!A60</f>
        <v>东U10</v>
      </c>
      <c r="C23" s="279">
        <f>MIN('0.结构参数'!I60,'0.结构参数'!J60)*100</f>
        <v>125.466</v>
      </c>
      <c r="D23" s="279">
        <f>MAX('0.结构参数'!I60,'0.结构参数'!J60)*100</f>
        <v>163.657</v>
      </c>
      <c r="E23" s="279">
        <f>MAX('0.结构参数'!E24,'0.结构参数'!F24)*100</f>
        <v>2000</v>
      </c>
      <c r="F23" s="279">
        <f>MIN('0.结构参数'!E24,'0.结构参数'!F24)*100</f>
        <v>2000</v>
      </c>
      <c r="G23" s="280">
        <f>'0.结构参数'!L60*100</f>
        <v>30</v>
      </c>
      <c r="H23" s="280">
        <f>'0.结构参数'!K60*100</f>
        <v>40</v>
      </c>
      <c r="I23" s="280">
        <f>('0.结构参数'!M60+'0.结构参数'!N60)/2*100</f>
        <v>860</v>
      </c>
      <c r="J23" s="353">
        <f t="shared" si="0"/>
        <v>165.466</v>
      </c>
      <c r="K23" s="354">
        <f t="shared" si="1"/>
        <v>203.657</v>
      </c>
      <c r="L23" s="331"/>
      <c r="M23" s="352"/>
      <c r="N23" s="352"/>
      <c r="O23" s="352"/>
      <c r="P23" s="352"/>
      <c r="Q23" s="352"/>
      <c r="R23" s="374"/>
      <c r="T23" s="375"/>
      <c r="U23" s="374"/>
      <c r="V23" s="374"/>
      <c r="W23" s="374"/>
      <c r="Y23" s="369"/>
      <c r="AA23" s="370"/>
      <c r="AB23" s="370"/>
      <c r="IL23" s="259"/>
    </row>
    <row r="24" ht="13.5" customHeight="1" spans="1:246">
      <c r="A24" s="263"/>
      <c r="B24" s="281" t="str">
        <f>'0.结构参数'!A61</f>
        <v>西U10-1</v>
      </c>
      <c r="C24" s="282">
        <f>MIN('0.结构参数'!I61,'0.结构参数'!J61)*100</f>
        <v>130</v>
      </c>
      <c r="D24" s="282">
        <f>MAX('0.结构参数'!I61,'0.结构参数'!J61)*100</f>
        <v>161.126</v>
      </c>
      <c r="E24" s="282">
        <f>MAX('0.结构参数'!E25,'0.结构参数'!F25)*100</f>
        <v>2000</v>
      </c>
      <c r="F24" s="282">
        <f>MIN('0.结构参数'!E25,'0.结构参数'!F25)*100</f>
        <v>2000</v>
      </c>
      <c r="G24" s="283">
        <f>'0.结构参数'!L61*100</f>
        <v>30</v>
      </c>
      <c r="H24" s="283">
        <f>'0.结构参数'!K61*100</f>
        <v>40</v>
      </c>
      <c r="I24" s="283">
        <f>('0.结构参数'!M61+'0.结构参数'!N61)/2*100</f>
        <v>2285</v>
      </c>
      <c r="J24" s="355">
        <f t="shared" si="0"/>
        <v>170</v>
      </c>
      <c r="K24" s="356">
        <f t="shared" si="1"/>
        <v>201.126</v>
      </c>
      <c r="L24" s="331"/>
      <c r="M24" s="352"/>
      <c r="N24" s="352"/>
      <c r="O24" s="352"/>
      <c r="P24" s="352"/>
      <c r="Q24" s="352"/>
      <c r="R24" s="374"/>
      <c r="T24" s="375"/>
      <c r="U24" s="374"/>
      <c r="V24" s="374"/>
      <c r="W24" s="374"/>
      <c r="Y24" s="369"/>
      <c r="AA24" s="370"/>
      <c r="AB24" s="370"/>
      <c r="IL24" s="259"/>
    </row>
    <row r="25" ht="13.5" customHeight="1" spans="1:246">
      <c r="A25" s="263"/>
      <c r="B25" s="281" t="str">
        <f>'0.结构参数'!A62</f>
        <v>西U9-1</v>
      </c>
      <c r="C25" s="282">
        <f>MIN('0.结构参数'!I62,'0.结构参数'!J62)*100</f>
        <v>161.21</v>
      </c>
      <c r="D25" s="282">
        <f>MAX('0.结构参数'!I62,'0.结构参数'!J62)*100</f>
        <v>217.365</v>
      </c>
      <c r="E25" s="282">
        <f>MAX('0.结构参数'!E26,'0.结构参数'!F26)*100</f>
        <v>2000</v>
      </c>
      <c r="F25" s="282">
        <f>MIN('0.结构参数'!E26,'0.结构参数'!F26)*100</f>
        <v>2000</v>
      </c>
      <c r="G25" s="283">
        <f>'0.结构参数'!L62*100</f>
        <v>30</v>
      </c>
      <c r="H25" s="283">
        <f>'0.结构参数'!K62*100</f>
        <v>40</v>
      </c>
      <c r="I25" s="283">
        <f>('0.结构参数'!M62+'0.结构参数'!N62)/2*100</f>
        <v>2285</v>
      </c>
      <c r="J25" s="355">
        <f t="shared" si="0"/>
        <v>201.21</v>
      </c>
      <c r="K25" s="356">
        <f t="shared" si="1"/>
        <v>257.365</v>
      </c>
      <c r="L25" s="331"/>
      <c r="M25" s="352"/>
      <c r="N25" s="352"/>
      <c r="O25" s="352"/>
      <c r="P25" s="352"/>
      <c r="Q25" s="352"/>
      <c r="R25" s="374"/>
      <c r="T25" s="375"/>
      <c r="U25" s="374"/>
      <c r="V25" s="374"/>
      <c r="W25" s="374"/>
      <c r="Y25" s="369"/>
      <c r="AA25" s="370"/>
      <c r="AB25" s="370"/>
      <c r="IL25" s="259"/>
    </row>
    <row r="26" ht="13.5" customHeight="1" spans="1:246">
      <c r="A26" s="263"/>
      <c r="B26" s="281" t="str">
        <f>'0.结构参数'!A63</f>
        <v>西U6-1</v>
      </c>
      <c r="C26" s="282">
        <f>MIN('0.结构参数'!I63,'0.结构参数'!J63)*100</f>
        <v>375.682</v>
      </c>
      <c r="D26" s="282">
        <f>MAX('0.结构参数'!I63,'0.结构参数'!J63)*100</f>
        <v>454.681</v>
      </c>
      <c r="E26" s="282">
        <f>MAX('0.结构参数'!E27,'0.结构参数'!F27)*100</f>
        <v>2000</v>
      </c>
      <c r="F26" s="282">
        <f>MIN('0.结构参数'!E27,'0.结构参数'!F27)*100</f>
        <v>2000</v>
      </c>
      <c r="G26" s="283">
        <f>'0.结构参数'!L63*100</f>
        <v>50</v>
      </c>
      <c r="H26" s="283">
        <f>'0.结构参数'!K63*100</f>
        <v>60</v>
      </c>
      <c r="I26" s="283">
        <f>('0.结构参数'!M63+'0.结构参数'!N63)/2*100</f>
        <v>1350</v>
      </c>
      <c r="J26" s="355">
        <f t="shared" si="0"/>
        <v>435.682</v>
      </c>
      <c r="K26" s="356">
        <f t="shared" si="1"/>
        <v>514.681</v>
      </c>
      <c r="L26" s="331"/>
      <c r="M26" s="352"/>
      <c r="N26" s="352"/>
      <c r="O26" s="352"/>
      <c r="P26" s="352"/>
      <c r="Q26" s="352"/>
      <c r="R26" s="374"/>
      <c r="T26" s="375"/>
      <c r="U26" s="374"/>
      <c r="V26" s="374"/>
      <c r="W26" s="374"/>
      <c r="Y26" s="369"/>
      <c r="AA26" s="370"/>
      <c r="AB26" s="370"/>
      <c r="IL26" s="259"/>
    </row>
    <row r="27" ht="13.5" customHeight="1" spans="1:246">
      <c r="A27" s="263"/>
      <c r="B27" s="281" t="str">
        <f>'0.结构参数'!A64</f>
        <v>西U5-1</v>
      </c>
      <c r="C27" s="282">
        <f>MIN('0.结构参数'!I64,'0.结构参数'!J64)*100</f>
        <v>454.799</v>
      </c>
      <c r="D27" s="282">
        <f>MAX('0.结构参数'!I64,'0.结构参数'!J64)*100</f>
        <v>533.797</v>
      </c>
      <c r="E27" s="282">
        <f>MAX('0.结构参数'!E28,'0.结构参数'!F28)*100</f>
        <v>2000</v>
      </c>
      <c r="F27" s="282">
        <f>MIN('0.结构参数'!E28,'0.结构参数'!F28)*100</f>
        <v>2000</v>
      </c>
      <c r="G27" s="283">
        <f>'0.结构参数'!L64*100</f>
        <v>60</v>
      </c>
      <c r="H27" s="283">
        <f>'0.结构参数'!K64*100</f>
        <v>70</v>
      </c>
      <c r="I27" s="283">
        <f>('0.结构参数'!M64+'0.结构参数'!N64)/2*100</f>
        <v>1370</v>
      </c>
      <c r="J27" s="355">
        <f t="shared" si="0"/>
        <v>524.799</v>
      </c>
      <c r="K27" s="356">
        <f t="shared" si="1"/>
        <v>603.797</v>
      </c>
      <c r="L27" s="331"/>
      <c r="M27" s="352"/>
      <c r="N27" s="352"/>
      <c r="O27" s="352"/>
      <c r="P27" s="352"/>
      <c r="Q27" s="352"/>
      <c r="R27" s="374"/>
      <c r="T27" s="375"/>
      <c r="U27" s="374"/>
      <c r="V27" s="374"/>
      <c r="W27" s="374"/>
      <c r="Y27" s="369"/>
      <c r="AA27" s="370"/>
      <c r="AB27" s="370"/>
      <c r="IL27" s="259"/>
    </row>
    <row r="28" ht="13.5" customHeight="1" spans="1:246">
      <c r="A28" s="263"/>
      <c r="B28" s="281" t="str">
        <f>'0.结构参数'!A65</f>
        <v>西U4-1</v>
      </c>
      <c r="C28" s="282">
        <f>MIN('0.结构参数'!I65,'0.结构参数'!J65)*100</f>
        <v>533.916</v>
      </c>
      <c r="D28" s="282">
        <f>MAX('0.结构参数'!I65,'0.结构参数'!J65)*100</f>
        <v>612.914</v>
      </c>
      <c r="E28" s="282">
        <f>MAX('0.结构参数'!E29,'0.结构参数'!F29)*100</f>
        <v>2000</v>
      </c>
      <c r="F28" s="282">
        <f>MIN('0.结构参数'!E29,'0.结构参数'!F29)*100</f>
        <v>2000</v>
      </c>
      <c r="G28" s="283">
        <f>'0.结构参数'!L65*100</f>
        <v>60</v>
      </c>
      <c r="H28" s="283">
        <f>'0.结构参数'!K65*100</f>
        <v>70</v>
      </c>
      <c r="I28" s="283">
        <f>('0.结构参数'!M65+'0.结构参数'!N65)/2*100</f>
        <v>1370</v>
      </c>
      <c r="J28" s="355">
        <f t="shared" si="0"/>
        <v>603.916</v>
      </c>
      <c r="K28" s="356">
        <f t="shared" si="1"/>
        <v>682.914</v>
      </c>
      <c r="L28" s="331"/>
      <c r="M28" s="352"/>
      <c r="N28" s="352"/>
      <c r="O28" s="352"/>
      <c r="P28" s="352"/>
      <c r="Q28" s="352"/>
      <c r="R28" s="374"/>
      <c r="T28" s="375"/>
      <c r="U28" s="374"/>
      <c r="V28" s="374"/>
      <c r="W28" s="374"/>
      <c r="Y28" s="369"/>
      <c r="AA28" s="370"/>
      <c r="AB28" s="370"/>
      <c r="IL28" s="259"/>
    </row>
    <row r="29" ht="13.5" customHeight="1" spans="1:246">
      <c r="A29" s="263"/>
      <c r="B29" s="281" t="str">
        <f>'0.结构参数'!A66</f>
        <v>西U3-1</v>
      </c>
      <c r="C29" s="282">
        <f>MIN('0.结构参数'!I66,'0.结构参数'!J66)*100</f>
        <v>613.033</v>
      </c>
      <c r="D29" s="282">
        <f>MAX('0.结构参数'!I66,'0.结构参数'!J66)*100</f>
        <v>669.325</v>
      </c>
      <c r="E29" s="282">
        <f>MAX('0.结构参数'!E30,'0.结构参数'!F30)*100</f>
        <v>2000</v>
      </c>
      <c r="F29" s="282">
        <f>MIN('0.结构参数'!E30,'0.结构参数'!F30)*100</f>
        <v>2000</v>
      </c>
      <c r="G29" s="283">
        <f>'0.结构参数'!L66*100</f>
        <v>70</v>
      </c>
      <c r="H29" s="283">
        <f>'0.结构参数'!K66*100</f>
        <v>80</v>
      </c>
      <c r="I29" s="283">
        <f>('0.结构参数'!M66+'0.结构参数'!N66)/2*100</f>
        <v>1390</v>
      </c>
      <c r="J29" s="355">
        <f t="shared" si="0"/>
        <v>693.033</v>
      </c>
      <c r="K29" s="356">
        <f t="shared" si="1"/>
        <v>749.325</v>
      </c>
      <c r="L29" s="331"/>
      <c r="M29" s="352"/>
      <c r="N29" s="352"/>
      <c r="O29" s="352"/>
      <c r="P29" s="352"/>
      <c r="Q29" s="352"/>
      <c r="R29" s="374"/>
      <c r="T29" s="375"/>
      <c r="U29" s="374"/>
      <c r="V29" s="374"/>
      <c r="W29" s="374"/>
      <c r="Y29" s="369"/>
      <c r="AA29" s="370"/>
      <c r="AB29" s="370"/>
      <c r="IL29" s="259"/>
    </row>
    <row r="30" ht="13.5" customHeight="1" spans="1:246">
      <c r="A30" s="263"/>
      <c r="B30" s="281" t="str">
        <f>'0.结构参数'!A67</f>
        <v>西U2-1</v>
      </c>
      <c r="C30" s="282">
        <f>MIN('0.结构参数'!I67,'0.结构参数'!J67)*100</f>
        <v>669.41</v>
      </c>
      <c r="D30" s="282">
        <f>MAX('0.结构参数'!I67,'0.结构参数'!J67)*100</f>
        <v>725.702</v>
      </c>
      <c r="E30" s="282">
        <f>MAX('0.结构参数'!E31,'0.结构参数'!F31)*100</f>
        <v>2000</v>
      </c>
      <c r="F30" s="282">
        <f>MIN('0.结构参数'!E31,'0.结构参数'!F31)*100</f>
        <v>2000</v>
      </c>
      <c r="G30" s="283">
        <f>'0.结构参数'!L67*100</f>
        <v>70</v>
      </c>
      <c r="H30" s="283">
        <f>'0.结构参数'!K67*100</f>
        <v>80</v>
      </c>
      <c r="I30" s="283">
        <f>('0.结构参数'!M67+'0.结构参数'!N67)/2*100</f>
        <v>2667</v>
      </c>
      <c r="J30" s="355">
        <f t="shared" si="0"/>
        <v>749.41</v>
      </c>
      <c r="K30" s="356">
        <f t="shared" si="1"/>
        <v>805.702</v>
      </c>
      <c r="L30" s="331"/>
      <c r="M30" s="352"/>
      <c r="N30" s="352"/>
      <c r="O30" s="352"/>
      <c r="P30" s="352"/>
      <c r="Q30" s="352"/>
      <c r="R30" s="374"/>
      <c r="T30" s="375"/>
      <c r="U30" s="374"/>
      <c r="V30" s="374"/>
      <c r="W30" s="374"/>
      <c r="Y30" s="369"/>
      <c r="AA30" s="370"/>
      <c r="AB30" s="370"/>
      <c r="IL30" s="259"/>
    </row>
    <row r="31" ht="13.5" customHeight="1" spans="1:246">
      <c r="A31" s="263"/>
      <c r="B31" s="281" t="str">
        <f>'0.结构参数'!A68</f>
        <v>西U6-2</v>
      </c>
      <c r="C31" s="282">
        <f>MIN('0.结构参数'!I68,'0.结构参数'!J68)*100</f>
        <v>375.682</v>
      </c>
      <c r="D31" s="282">
        <f>MAX('0.结构参数'!I68,'0.结构参数'!J68)*100</f>
        <v>454.681</v>
      </c>
      <c r="E31" s="282">
        <f>MAX('0.结构参数'!E32,'0.结构参数'!F32)*100</f>
        <v>2000</v>
      </c>
      <c r="F31" s="282">
        <f>MIN('0.结构参数'!E32,'0.结构参数'!F32)*100</f>
        <v>2000</v>
      </c>
      <c r="G31" s="283">
        <f>'0.结构参数'!L68*100</f>
        <v>50</v>
      </c>
      <c r="H31" s="283">
        <f>'0.结构参数'!K68*100</f>
        <v>60</v>
      </c>
      <c r="I31" s="283">
        <f>('0.结构参数'!M68+'0.结构参数'!N68)/2*100</f>
        <v>954.5</v>
      </c>
      <c r="J31" s="355">
        <f t="shared" si="0"/>
        <v>435.682</v>
      </c>
      <c r="K31" s="356">
        <f t="shared" si="1"/>
        <v>514.681</v>
      </c>
      <c r="L31" s="331"/>
      <c r="M31" s="352"/>
      <c r="N31" s="352"/>
      <c r="O31" s="352"/>
      <c r="P31" s="352"/>
      <c r="Q31" s="352"/>
      <c r="R31" s="374"/>
      <c r="T31" s="375"/>
      <c r="U31" s="374"/>
      <c r="V31" s="374"/>
      <c r="W31" s="374"/>
      <c r="Y31" s="369"/>
      <c r="AA31" s="370"/>
      <c r="AB31" s="370"/>
      <c r="IL31" s="259"/>
    </row>
    <row r="32" ht="13.5" customHeight="1" spans="1:246">
      <c r="A32" s="263"/>
      <c r="B32" s="281" t="str">
        <f>'0.结构参数'!A69</f>
        <v>西U5-2</v>
      </c>
      <c r="C32" s="282">
        <f>MIN('0.结构参数'!I69,'0.结构参数'!J69)*100</f>
        <v>454.799</v>
      </c>
      <c r="D32" s="282">
        <f>MAX('0.结构参数'!I69,'0.结构参数'!J69)*100</f>
        <v>533.797</v>
      </c>
      <c r="E32" s="282">
        <f>MAX('0.结构参数'!E33,'0.结构参数'!F33)*100</f>
        <v>2000</v>
      </c>
      <c r="F32" s="282">
        <f>MIN('0.结构参数'!E33,'0.结构参数'!F33)*100</f>
        <v>2000</v>
      </c>
      <c r="G32" s="283">
        <f>'0.结构参数'!L69*100</f>
        <v>60</v>
      </c>
      <c r="H32" s="283">
        <f>'0.结构参数'!K69*100</f>
        <v>70</v>
      </c>
      <c r="I32" s="283">
        <f>('0.结构参数'!M69+'0.结构参数'!N69)/2*100</f>
        <v>974.5</v>
      </c>
      <c r="J32" s="355">
        <f t="shared" si="0"/>
        <v>524.799</v>
      </c>
      <c r="K32" s="356">
        <f t="shared" si="1"/>
        <v>603.797</v>
      </c>
      <c r="L32" s="331"/>
      <c r="M32" s="352"/>
      <c r="N32" s="352"/>
      <c r="O32" s="352"/>
      <c r="P32" s="352"/>
      <c r="Q32" s="352"/>
      <c r="R32" s="374"/>
      <c r="T32" s="375"/>
      <c r="U32" s="374"/>
      <c r="V32" s="374"/>
      <c r="W32" s="374"/>
      <c r="Y32" s="369"/>
      <c r="AA32" s="370"/>
      <c r="AB32" s="370"/>
      <c r="IL32" s="259"/>
    </row>
    <row r="33" ht="13.5" customHeight="1" spans="1:246">
      <c r="A33" s="263"/>
      <c r="B33" s="281" t="str">
        <f>'0.结构参数'!A70</f>
        <v>西U4-2</v>
      </c>
      <c r="C33" s="282">
        <f>MIN('0.结构参数'!I70,'0.结构参数'!J70)*100</f>
        <v>533.916</v>
      </c>
      <c r="D33" s="282">
        <f>MAX('0.结构参数'!I70,'0.结构参数'!J70)*100</f>
        <v>612.914</v>
      </c>
      <c r="E33" s="282">
        <f>MAX('0.结构参数'!E34,'0.结构参数'!F34)*100</f>
        <v>2000</v>
      </c>
      <c r="F33" s="282">
        <f>MIN('0.结构参数'!E34,'0.结构参数'!F34)*100</f>
        <v>2000</v>
      </c>
      <c r="G33" s="283">
        <f>'0.结构参数'!L70*100</f>
        <v>60</v>
      </c>
      <c r="H33" s="283">
        <f>'0.结构参数'!K70*100</f>
        <v>70</v>
      </c>
      <c r="I33" s="283">
        <f>('0.结构参数'!M70+'0.结构参数'!N70)/2*100</f>
        <v>920</v>
      </c>
      <c r="J33" s="355">
        <f t="shared" si="0"/>
        <v>603.916</v>
      </c>
      <c r="K33" s="356">
        <f t="shared" si="1"/>
        <v>682.914</v>
      </c>
      <c r="L33" s="331"/>
      <c r="M33" s="352"/>
      <c r="N33" s="352"/>
      <c r="O33" s="352"/>
      <c r="P33" s="352"/>
      <c r="Q33" s="352"/>
      <c r="R33" s="374"/>
      <c r="T33" s="375"/>
      <c r="U33" s="374"/>
      <c r="V33" s="374"/>
      <c r="W33" s="374"/>
      <c r="Y33" s="369"/>
      <c r="AA33" s="370"/>
      <c r="AB33" s="370"/>
      <c r="IL33" s="259"/>
    </row>
    <row r="34" ht="13.5" customHeight="1" spans="1:246">
      <c r="A34" s="263"/>
      <c r="B34" s="281" t="str">
        <f>'0.结构参数'!A71</f>
        <v>西U3-2</v>
      </c>
      <c r="C34" s="282">
        <f>MIN('0.结构参数'!I71,'0.结构参数'!J71)*100</f>
        <v>613.033</v>
      </c>
      <c r="D34" s="282">
        <f>MAX('0.结构参数'!I71,'0.结构参数'!J71)*100</f>
        <v>669.325</v>
      </c>
      <c r="E34" s="282">
        <f>MAX('0.结构参数'!E35,'0.结构参数'!F35)*100</f>
        <v>2000</v>
      </c>
      <c r="F34" s="282">
        <f>MIN('0.结构参数'!E35,'0.结构参数'!F35)*100</f>
        <v>2000</v>
      </c>
      <c r="G34" s="283">
        <f>'0.结构参数'!L71*100</f>
        <v>70</v>
      </c>
      <c r="H34" s="283">
        <f>'0.结构参数'!K71*100</f>
        <v>80</v>
      </c>
      <c r="I34" s="283">
        <f>('0.结构参数'!M71+'0.结构参数'!N71)/2*100</f>
        <v>1243</v>
      </c>
      <c r="J34" s="355">
        <f t="shared" si="0"/>
        <v>693.033</v>
      </c>
      <c r="K34" s="356">
        <f t="shared" si="1"/>
        <v>749.325</v>
      </c>
      <c r="L34" s="331"/>
      <c r="M34" s="352"/>
      <c r="N34" s="352"/>
      <c r="O34" s="352"/>
      <c r="P34" s="352"/>
      <c r="Q34" s="352"/>
      <c r="R34" s="374"/>
      <c r="T34" s="375"/>
      <c r="U34" s="374"/>
      <c r="V34" s="374"/>
      <c r="W34" s="374"/>
      <c r="Y34" s="369"/>
      <c r="AA34" s="370"/>
      <c r="AB34" s="370"/>
      <c r="IL34" s="259"/>
    </row>
    <row r="35" ht="13.5" customHeight="1" spans="1:246">
      <c r="A35" s="263"/>
      <c r="B35" s="284">
        <f>'0.结构参数'!A72</f>
        <v>0</v>
      </c>
      <c r="C35" s="285">
        <f>MIN('0.结构参数'!I72,'0.结构参数'!J72)*100</f>
        <v>0</v>
      </c>
      <c r="D35" s="285">
        <f>MAX('0.结构参数'!I72,'0.结构参数'!J72)*100</f>
        <v>0</v>
      </c>
      <c r="E35" s="285">
        <f>MAX('0.结构参数'!E36,'0.结构参数'!F36)*100</f>
        <v>0</v>
      </c>
      <c r="F35" s="285">
        <f>MIN('0.结构参数'!E36,'0.结构参数'!F36)*100</f>
        <v>0</v>
      </c>
      <c r="G35" s="286">
        <f>'0.结构参数'!L72*100</f>
        <v>30</v>
      </c>
      <c r="H35" s="286">
        <f>'0.结构参数'!K72*100</f>
        <v>40</v>
      </c>
      <c r="I35" s="273">
        <f>('0.结构参数'!M72+'0.结构参数'!N72)/2*100</f>
        <v>60</v>
      </c>
      <c r="J35" s="357">
        <f t="shared" si="0"/>
        <v>40</v>
      </c>
      <c r="K35" s="358">
        <f t="shared" si="1"/>
        <v>40</v>
      </c>
      <c r="L35" s="331"/>
      <c r="M35" s="347"/>
      <c r="N35" s="347"/>
      <c r="O35" s="347"/>
      <c r="P35" s="347"/>
      <c r="Q35" s="347"/>
      <c r="R35" s="374"/>
      <c r="T35" s="375"/>
      <c r="U35" s="374"/>
      <c r="V35" s="374"/>
      <c r="W35" s="374"/>
      <c r="IL35" s="259"/>
    </row>
    <row r="36" ht="13.5" customHeight="1" spans="1:245">
      <c r="A36" s="263"/>
      <c r="B36" s="287"/>
      <c r="C36" s="288"/>
      <c r="D36" s="288"/>
      <c r="E36" s="289"/>
      <c r="F36" s="289"/>
      <c r="G36" s="290"/>
      <c r="H36" s="290"/>
      <c r="I36" s="359"/>
      <c r="J36" s="360"/>
      <c r="K36" s="361"/>
      <c r="L36" s="331"/>
      <c r="M36" s="261"/>
      <c r="N36" s="261"/>
      <c r="O36" s="261"/>
      <c r="P36" s="261"/>
      <c r="Q36" s="261"/>
      <c r="R36" s="374"/>
      <c r="T36" s="375"/>
      <c r="U36" s="374"/>
      <c r="V36" s="374"/>
      <c r="W36" s="374"/>
      <c r="IJ36" s="261"/>
      <c r="IK36" s="261"/>
    </row>
    <row r="37" s="255" customFormat="1" ht="39.95" customHeight="1" spans="1:242">
      <c r="A37" s="291"/>
      <c r="B37" s="292"/>
      <c r="C37" s="293"/>
      <c r="D37" s="293"/>
      <c r="E37" s="294"/>
      <c r="F37" s="295" t="s">
        <v>72</v>
      </c>
      <c r="G37" s="296"/>
      <c r="H37" s="296"/>
      <c r="I37" s="362"/>
      <c r="J37" s="296"/>
      <c r="K37" s="295"/>
      <c r="L37" s="295"/>
      <c r="M37" s="295"/>
      <c r="N37" s="295"/>
      <c r="O37" s="295"/>
      <c r="P37" s="295" t="s">
        <v>73</v>
      </c>
      <c r="Q37" s="295"/>
      <c r="R37" s="295"/>
      <c r="S37" s="295"/>
      <c r="T37" s="295"/>
      <c r="U37" s="295"/>
      <c r="V37" s="295"/>
      <c r="W37" s="295"/>
      <c r="X37" s="295"/>
      <c r="Y37" s="295"/>
      <c r="Z37" s="295"/>
      <c r="AA37" s="295"/>
      <c r="AB37" s="295"/>
      <c r="AC37" s="295"/>
      <c r="AD37" s="295"/>
      <c r="AE37" s="295"/>
      <c r="AF37" s="295"/>
      <c r="AG37" s="295"/>
      <c r="AH37" s="295"/>
      <c r="AI37" s="295"/>
      <c r="AJ37" s="295"/>
      <c r="AK37" s="295"/>
      <c r="AL37" s="295"/>
      <c r="AM37" s="295"/>
      <c r="AN37" s="295"/>
      <c r="AO37" s="295"/>
      <c r="AP37" s="295"/>
      <c r="AQ37" s="295"/>
      <c r="AR37" s="295"/>
      <c r="AS37" s="295"/>
      <c r="AT37" s="295"/>
      <c r="AU37" s="295"/>
      <c r="AV37" s="295"/>
      <c r="AW37" s="295"/>
      <c r="AX37" s="295"/>
      <c r="AY37" s="295"/>
      <c r="AZ37" s="295"/>
      <c r="BA37" s="295"/>
      <c r="BB37" s="295"/>
      <c r="BC37" s="295"/>
      <c r="BD37" s="295"/>
      <c r="BE37" s="295"/>
      <c r="BF37" s="295"/>
      <c r="BG37" s="295"/>
      <c r="BH37" s="295"/>
      <c r="BI37" s="295"/>
      <c r="BJ37" s="295"/>
      <c r="BK37" s="295"/>
      <c r="BL37" s="295"/>
      <c r="BM37" s="295"/>
      <c r="BN37" s="295"/>
      <c r="BO37" s="295"/>
      <c r="BP37" s="295"/>
      <c r="BQ37" s="295"/>
      <c r="BR37" s="295"/>
      <c r="BS37" s="295"/>
      <c r="BT37" s="295"/>
      <c r="BU37" s="295"/>
      <c r="BV37" s="295"/>
      <c r="BW37" s="295"/>
      <c r="BX37" s="295"/>
      <c r="BY37" s="295"/>
      <c r="BZ37" s="295"/>
      <c r="CA37" s="295"/>
      <c r="CB37" s="295"/>
      <c r="CC37" s="295"/>
      <c r="CD37" s="295"/>
      <c r="CE37" s="295"/>
      <c r="CF37" s="295"/>
      <c r="CG37" s="295"/>
      <c r="CH37" s="295"/>
      <c r="CI37" s="295"/>
      <c r="CJ37" s="295"/>
      <c r="CK37" s="295"/>
      <c r="CL37" s="295"/>
      <c r="CM37" s="295"/>
      <c r="CN37" s="295"/>
      <c r="CO37" s="295"/>
      <c r="CP37" s="295"/>
      <c r="CQ37" s="295"/>
      <c r="CR37" s="295"/>
      <c r="CS37" s="295"/>
      <c r="CT37" s="295"/>
      <c r="CU37" s="295"/>
      <c r="CV37" s="295"/>
      <c r="CW37" s="295"/>
      <c r="CX37" s="295"/>
      <c r="CY37" s="295"/>
      <c r="CZ37" s="295"/>
      <c r="DA37" s="295"/>
      <c r="DB37" s="295"/>
      <c r="DC37" s="295"/>
      <c r="DD37" s="295"/>
      <c r="DE37" s="295"/>
      <c r="DF37" s="295"/>
      <c r="DG37" s="295"/>
      <c r="DH37" s="295"/>
      <c r="DI37" s="295"/>
      <c r="DJ37" s="295"/>
      <c r="DK37" s="295"/>
      <c r="DL37" s="295"/>
      <c r="DM37" s="295"/>
      <c r="DN37" s="295"/>
      <c r="DO37" s="295"/>
      <c r="DP37" s="295"/>
      <c r="DQ37" s="295"/>
      <c r="DR37" s="295"/>
      <c r="DS37" s="295"/>
      <c r="DT37" s="295"/>
      <c r="DU37" s="295"/>
      <c r="DV37" s="295"/>
      <c r="DW37" s="295"/>
      <c r="DX37" s="295"/>
      <c r="DY37" s="295"/>
      <c r="DZ37" s="295"/>
      <c r="EA37" s="295"/>
      <c r="EB37" s="295"/>
      <c r="EC37" s="295"/>
      <c r="ED37" s="295"/>
      <c r="EE37" s="295"/>
      <c r="EF37" s="295"/>
      <c r="EG37" s="295"/>
      <c r="EH37" s="295"/>
      <c r="EI37" s="295"/>
      <c r="EJ37" s="295"/>
      <c r="EK37" s="295"/>
      <c r="EL37" s="295"/>
      <c r="EM37" s="295"/>
      <c r="EN37" s="295"/>
      <c r="EO37" s="295"/>
      <c r="EP37" s="295"/>
      <c r="EQ37" s="295"/>
      <c r="ER37" s="295"/>
      <c r="ES37" s="295"/>
      <c r="ET37" s="295"/>
      <c r="EU37" s="295"/>
      <c r="EV37" s="295"/>
      <c r="EW37" s="295"/>
      <c r="EX37" s="295"/>
      <c r="EY37" s="295"/>
      <c r="EZ37" s="295"/>
      <c r="FA37" s="295"/>
      <c r="FB37" s="295"/>
      <c r="FC37" s="295"/>
      <c r="FD37" s="295"/>
      <c r="FE37" s="295"/>
      <c r="FF37" s="295"/>
      <c r="FG37" s="295"/>
      <c r="FH37" s="295"/>
      <c r="FI37" s="295"/>
      <c r="FJ37" s="295"/>
      <c r="FK37" s="295"/>
      <c r="FL37" s="295"/>
      <c r="FM37" s="295"/>
      <c r="FN37" s="295"/>
      <c r="FO37" s="295"/>
      <c r="FP37" s="295"/>
      <c r="FQ37" s="295"/>
      <c r="FR37" s="295"/>
      <c r="FS37" s="295"/>
      <c r="FT37" s="295"/>
      <c r="FU37" s="295"/>
      <c r="FV37" s="295"/>
      <c r="FW37" s="295"/>
      <c r="FX37" s="295"/>
      <c r="FY37" s="295"/>
      <c r="FZ37" s="295"/>
      <c r="GA37" s="295"/>
      <c r="GB37" s="295"/>
      <c r="GC37" s="295"/>
      <c r="GD37" s="295"/>
      <c r="GE37" s="295"/>
      <c r="GF37" s="295"/>
      <c r="GG37" s="295"/>
      <c r="GH37" s="295"/>
      <c r="GI37" s="295"/>
      <c r="GJ37" s="295"/>
      <c r="GK37" s="295"/>
      <c r="GL37" s="295"/>
      <c r="GM37" s="295"/>
      <c r="GN37" s="295"/>
      <c r="GO37" s="295"/>
      <c r="GP37" s="295"/>
      <c r="GQ37" s="295"/>
      <c r="GR37" s="295"/>
      <c r="GS37" s="295"/>
      <c r="GT37" s="295"/>
      <c r="GU37" s="295"/>
      <c r="GV37" s="295"/>
      <c r="GW37" s="295"/>
      <c r="GX37" s="295"/>
      <c r="GY37" s="295"/>
      <c r="GZ37" s="295"/>
      <c r="HA37" s="295"/>
      <c r="HB37" s="295"/>
      <c r="HC37" s="295"/>
      <c r="HD37" s="295"/>
      <c r="HE37" s="295"/>
      <c r="HF37" s="295"/>
      <c r="HG37" s="295"/>
      <c r="HH37" s="295"/>
      <c r="HI37" s="295"/>
      <c r="HJ37" s="295"/>
      <c r="HK37" s="295"/>
      <c r="HL37" s="295"/>
      <c r="HM37" s="295"/>
      <c r="HN37" s="295"/>
      <c r="HO37" s="295"/>
      <c r="HP37" s="295"/>
      <c r="HQ37" s="295"/>
      <c r="HR37" s="295"/>
      <c r="HS37" s="295"/>
      <c r="HT37" s="295"/>
      <c r="HU37" s="295"/>
      <c r="HV37" s="295"/>
      <c r="HW37" s="295"/>
      <c r="HX37" s="295"/>
      <c r="HY37" s="295"/>
      <c r="HZ37" s="295"/>
      <c r="IA37" s="295"/>
      <c r="IB37" s="295"/>
      <c r="IC37" s="295"/>
      <c r="ID37" s="295"/>
      <c r="IE37" s="295"/>
      <c r="IF37" s="295"/>
      <c r="IG37" s="295"/>
      <c r="IH37" s="295"/>
    </row>
    <row r="38" ht="27" spans="1:27">
      <c r="A38" s="263" t="s">
        <v>74</v>
      </c>
      <c r="B38" s="297" t="s">
        <v>0</v>
      </c>
      <c r="C38" s="298" t="s">
        <v>75</v>
      </c>
      <c r="D38" s="299" t="s">
        <v>6</v>
      </c>
      <c r="E38" s="298" t="s">
        <v>76</v>
      </c>
      <c r="F38" s="300" t="s">
        <v>77</v>
      </c>
      <c r="G38" s="300" t="s">
        <v>4</v>
      </c>
      <c r="H38" s="301" t="s">
        <v>78</v>
      </c>
      <c r="I38" s="363" t="s">
        <v>14</v>
      </c>
      <c r="J38" s="300" t="s">
        <v>7</v>
      </c>
      <c r="K38" s="298" t="s">
        <v>79</v>
      </c>
      <c r="L38" s="298" t="s">
        <v>80</v>
      </c>
      <c r="M38" s="299" t="s">
        <v>81</v>
      </c>
      <c r="N38" s="298" t="s">
        <v>9</v>
      </c>
      <c r="O38" s="300" t="s">
        <v>11</v>
      </c>
      <c r="P38" s="300" t="s">
        <v>82</v>
      </c>
      <c r="Q38" s="298" t="s">
        <v>83</v>
      </c>
      <c r="R38" s="300" t="s">
        <v>84</v>
      </c>
      <c r="S38" s="376" t="s">
        <v>85</v>
      </c>
      <c r="T38" s="300" t="s">
        <v>86</v>
      </c>
      <c r="U38" s="301" t="s">
        <v>87</v>
      </c>
      <c r="V38" s="300" t="s">
        <v>88</v>
      </c>
      <c r="W38" s="300" t="s">
        <v>89</v>
      </c>
      <c r="X38" s="300" t="s">
        <v>90</v>
      </c>
      <c r="Y38" s="300" t="s">
        <v>91</v>
      </c>
      <c r="Z38" s="393" t="s">
        <v>92</v>
      </c>
      <c r="AA38" s="394" t="s">
        <v>93</v>
      </c>
    </row>
    <row r="39" s="254" customFormat="1" ht="20.1" customHeight="1" spans="1:245">
      <c r="A39" s="274"/>
      <c r="B39" s="302" t="str">
        <f>B4</f>
        <v>YU1</v>
      </c>
      <c r="C39" s="303">
        <f>VLOOKUP(B39,$B$4:$K$36,8,0)</f>
        <v>2170</v>
      </c>
      <c r="D39" s="304">
        <f>ROUNDDOWN((C39/E39-1),0)</f>
        <v>172</v>
      </c>
      <c r="E39" s="305">
        <f>12.5</f>
        <v>12.5</v>
      </c>
      <c r="F39" s="306">
        <f>C39-D39*E39-2*J39</f>
        <v>4</v>
      </c>
      <c r="G39" s="303">
        <f>VLOOKUP(B39,$B$4:$J$72,6,0)</f>
        <v>30</v>
      </c>
      <c r="H39" s="307">
        <v>2</v>
      </c>
      <c r="I39" s="303">
        <f>(G39-J39*2)/H39</f>
        <v>7</v>
      </c>
      <c r="J39" s="305">
        <v>8</v>
      </c>
      <c r="K39" s="303">
        <f>VLOOKUP(B39,$B$4:$K$36,2,0)</f>
        <v>179.116</v>
      </c>
      <c r="L39" s="303">
        <f>VLOOKUP(B39,$B$4:$K$36,3,0)</f>
        <v>211.515</v>
      </c>
      <c r="M39" s="364">
        <f>ROUND((L39-5)/12.5,0)-1</f>
        <v>16</v>
      </c>
      <c r="N39" s="303">
        <f>(L39-5-P39)/M39</f>
        <v>12.4071875</v>
      </c>
      <c r="O39" s="303">
        <f>(K39-P39-5)/M39</f>
        <v>10.38225</v>
      </c>
      <c r="P39" s="305">
        <v>8</v>
      </c>
      <c r="Q39" s="303">
        <f>VLOOKUP($B39,$B$4:$K$36,7,0)</f>
        <v>40</v>
      </c>
      <c r="R39" s="307">
        <v>3</v>
      </c>
      <c r="S39" s="303">
        <f>(Q39-2*J39)/R39</f>
        <v>8</v>
      </c>
      <c r="T39" s="377">
        <f>VLOOKUP($B39,$B$4:$K$36,4,0)</f>
        <v>2000</v>
      </c>
      <c r="U39" s="377">
        <f>ROUNDDOWN(T39/V39,0)-1</f>
        <v>159</v>
      </c>
      <c r="V39" s="378">
        <v>12.5</v>
      </c>
      <c r="W39" s="377">
        <f>VLOOKUP($B39,$B$4:$K$36,5,0)</f>
        <v>2000</v>
      </c>
      <c r="X39" s="379">
        <f>U39</f>
        <v>159</v>
      </c>
      <c r="Y39" s="303">
        <f>(W39-Z39*2)/X39</f>
        <v>12.5</v>
      </c>
      <c r="Z39" s="395">
        <f>(T39-U39*V39)/2</f>
        <v>6.25</v>
      </c>
      <c r="AA39" s="396">
        <f>L39-M39*12.5-5</f>
        <v>6.51499999999999</v>
      </c>
      <c r="AB39" s="256"/>
      <c r="AC39" s="256"/>
      <c r="AD39" s="256"/>
      <c r="AE39" s="256"/>
      <c r="AF39" s="256"/>
      <c r="AG39" s="256"/>
      <c r="AH39" s="256"/>
      <c r="AI39" s="256"/>
      <c r="AJ39" s="256"/>
      <c r="AK39" s="256"/>
      <c r="AL39" s="256"/>
      <c r="AM39" s="256"/>
      <c r="AN39" s="256"/>
      <c r="AO39" s="256"/>
      <c r="AP39" s="256"/>
      <c r="AQ39" s="256"/>
      <c r="AR39" s="256"/>
      <c r="AS39" s="256"/>
      <c r="AT39" s="256"/>
      <c r="AU39" s="256"/>
      <c r="AV39" s="256"/>
      <c r="AW39" s="256"/>
      <c r="AX39" s="256"/>
      <c r="AY39" s="256"/>
      <c r="AZ39" s="256"/>
      <c r="BA39" s="256"/>
      <c r="BB39" s="256"/>
      <c r="BC39" s="256"/>
      <c r="BD39" s="256"/>
      <c r="BE39" s="256"/>
      <c r="BF39" s="256"/>
      <c r="BG39" s="256"/>
      <c r="BH39" s="256"/>
      <c r="BI39" s="256"/>
      <c r="BJ39" s="256"/>
      <c r="BK39" s="256"/>
      <c r="BL39" s="256"/>
      <c r="BM39" s="256"/>
      <c r="BN39" s="256"/>
      <c r="BO39" s="256"/>
      <c r="BP39" s="256"/>
      <c r="BQ39" s="256"/>
      <c r="BR39" s="256"/>
      <c r="BS39" s="256"/>
      <c r="BT39" s="256"/>
      <c r="BU39" s="256"/>
      <c r="BV39" s="256"/>
      <c r="BW39" s="256"/>
      <c r="BX39" s="256"/>
      <c r="BY39" s="256"/>
      <c r="BZ39" s="256"/>
      <c r="CA39" s="256"/>
      <c r="CB39" s="256"/>
      <c r="CC39" s="256"/>
      <c r="CD39" s="256"/>
      <c r="CE39" s="256"/>
      <c r="CF39" s="256"/>
      <c r="CG39" s="256"/>
      <c r="CH39" s="256"/>
      <c r="CI39" s="256"/>
      <c r="CJ39" s="256"/>
      <c r="CK39" s="256"/>
      <c r="CL39" s="256"/>
      <c r="CM39" s="256"/>
      <c r="CN39" s="256"/>
      <c r="CO39" s="256"/>
      <c r="CP39" s="256"/>
      <c r="CQ39" s="256"/>
      <c r="CR39" s="256"/>
      <c r="CS39" s="256"/>
      <c r="CT39" s="256"/>
      <c r="CU39" s="256"/>
      <c r="CV39" s="256"/>
      <c r="CW39" s="256"/>
      <c r="CX39" s="256"/>
      <c r="CY39" s="256"/>
      <c r="CZ39" s="256"/>
      <c r="DA39" s="256"/>
      <c r="DB39" s="256"/>
      <c r="DC39" s="256"/>
      <c r="DD39" s="256"/>
      <c r="DE39" s="256"/>
      <c r="DF39" s="256"/>
      <c r="DG39" s="256"/>
      <c r="DH39" s="256"/>
      <c r="DI39" s="256"/>
      <c r="DJ39" s="256"/>
      <c r="DK39" s="256"/>
      <c r="DL39" s="256"/>
      <c r="DM39" s="256"/>
      <c r="DN39" s="256"/>
      <c r="DO39" s="256"/>
      <c r="DP39" s="256"/>
      <c r="DQ39" s="256"/>
      <c r="DR39" s="256"/>
      <c r="DS39" s="256"/>
      <c r="DT39" s="256"/>
      <c r="DU39" s="256"/>
      <c r="DV39" s="256"/>
      <c r="DW39" s="256"/>
      <c r="DX39" s="256"/>
      <c r="DY39" s="256"/>
      <c r="DZ39" s="256"/>
      <c r="EA39" s="256"/>
      <c r="EB39" s="256"/>
      <c r="EC39" s="256"/>
      <c r="ED39" s="256"/>
      <c r="EE39" s="256"/>
      <c r="EF39" s="256"/>
      <c r="EG39" s="256"/>
      <c r="EH39" s="256"/>
      <c r="EI39" s="256"/>
      <c r="EJ39" s="256"/>
      <c r="EK39" s="256"/>
      <c r="EL39" s="256"/>
      <c r="EM39" s="256"/>
      <c r="EN39" s="256"/>
      <c r="EO39" s="256"/>
      <c r="EP39" s="256"/>
      <c r="EQ39" s="256"/>
      <c r="ER39" s="256"/>
      <c r="ES39" s="256"/>
      <c r="ET39" s="256"/>
      <c r="EU39" s="256"/>
      <c r="EV39" s="256"/>
      <c r="EW39" s="256"/>
      <c r="EX39" s="256"/>
      <c r="EY39" s="256"/>
      <c r="EZ39" s="256"/>
      <c r="FA39" s="256"/>
      <c r="FB39" s="256"/>
      <c r="FC39" s="256"/>
      <c r="FD39" s="256"/>
      <c r="FE39" s="256"/>
      <c r="FF39" s="256"/>
      <c r="FG39" s="256"/>
      <c r="FH39" s="256"/>
      <c r="FI39" s="256"/>
      <c r="FJ39" s="256"/>
      <c r="FK39" s="256"/>
      <c r="FL39" s="256"/>
      <c r="FM39" s="256"/>
      <c r="FN39" s="256"/>
      <c r="FO39" s="256"/>
      <c r="FP39" s="256"/>
      <c r="FQ39" s="256"/>
      <c r="FR39" s="256"/>
      <c r="FS39" s="256"/>
      <c r="FT39" s="256"/>
      <c r="FU39" s="256"/>
      <c r="FV39" s="256"/>
      <c r="FW39" s="256"/>
      <c r="FX39" s="256"/>
      <c r="FY39" s="256"/>
      <c r="FZ39" s="256"/>
      <c r="GA39" s="256"/>
      <c r="GB39" s="256"/>
      <c r="GC39" s="256"/>
      <c r="GD39" s="256"/>
      <c r="GE39" s="256"/>
      <c r="GF39" s="256"/>
      <c r="GG39" s="256"/>
      <c r="GH39" s="256"/>
      <c r="GI39" s="256"/>
      <c r="GJ39" s="256"/>
      <c r="GK39" s="256"/>
      <c r="GL39" s="256"/>
      <c r="GM39" s="256"/>
      <c r="GN39" s="256"/>
      <c r="GO39" s="256"/>
      <c r="GP39" s="256"/>
      <c r="GQ39" s="256"/>
      <c r="GR39" s="256"/>
      <c r="GS39" s="256"/>
      <c r="GT39" s="256"/>
      <c r="GU39" s="256"/>
      <c r="GV39" s="256"/>
      <c r="GW39" s="256"/>
      <c r="GX39" s="256"/>
      <c r="GY39" s="256"/>
      <c r="GZ39" s="256"/>
      <c r="HA39" s="256"/>
      <c r="HB39" s="256"/>
      <c r="HC39" s="256"/>
      <c r="HD39" s="256"/>
      <c r="HE39" s="256"/>
      <c r="HF39" s="256"/>
      <c r="HG39" s="256"/>
      <c r="HH39" s="256"/>
      <c r="HI39" s="256"/>
      <c r="HJ39" s="256"/>
      <c r="HK39" s="256"/>
      <c r="HL39" s="256"/>
      <c r="HM39" s="256"/>
      <c r="HN39" s="256"/>
      <c r="HO39" s="256"/>
      <c r="HP39" s="256"/>
      <c r="HQ39" s="256"/>
      <c r="HR39" s="256"/>
      <c r="HS39" s="256"/>
      <c r="HT39" s="256"/>
      <c r="HU39" s="256"/>
      <c r="HV39" s="256"/>
      <c r="HW39" s="256"/>
      <c r="HX39" s="256"/>
      <c r="HY39" s="256"/>
      <c r="HZ39" s="256"/>
      <c r="IA39" s="256"/>
      <c r="IB39" s="256"/>
      <c r="IC39" s="256"/>
      <c r="ID39" s="256"/>
      <c r="IE39" s="256"/>
      <c r="IF39" s="256"/>
      <c r="IG39" s="256"/>
      <c r="IH39" s="256"/>
      <c r="II39" s="256"/>
      <c r="IJ39" s="256"/>
      <c r="IK39" s="256"/>
    </row>
    <row r="40" s="254" customFormat="1" ht="19.5" customHeight="1" spans="1:245">
      <c r="A40" s="274"/>
      <c r="B40" s="302" t="str">
        <f t="shared" ref="B40:B62" si="2">B5</f>
        <v>YU2</v>
      </c>
      <c r="C40" s="303">
        <f t="shared" ref="C40:C62" si="3">VLOOKUP(B40,$B$4:$K$36,8,0)</f>
        <v>2170</v>
      </c>
      <c r="D40" s="304">
        <f t="shared" ref="D40:D62" si="4">ROUNDDOWN((C40/E40-1),0)</f>
        <v>172</v>
      </c>
      <c r="E40" s="305">
        <f t="shared" ref="E40:E49" si="5">12.5</f>
        <v>12.5</v>
      </c>
      <c r="F40" s="306">
        <f t="shared" ref="F40:F62" si="6">C40-D40*E40-2*J40</f>
        <v>4.00000000000045</v>
      </c>
      <c r="G40" s="303">
        <f t="shared" ref="G40:G62" si="7">VLOOKUP(B40,$B$4:$J$72,6,0)</f>
        <v>30</v>
      </c>
      <c r="H40" s="307">
        <v>2</v>
      </c>
      <c r="I40" s="303">
        <f t="shared" ref="I40:I62" si="8">(G40-J40*2)/H40</f>
        <v>7</v>
      </c>
      <c r="J40" s="305">
        <v>8</v>
      </c>
      <c r="K40" s="303">
        <f t="shared" ref="K40:K62" si="9">VLOOKUP(B40,$B$4:$K$36,2,0)</f>
        <v>211.604</v>
      </c>
      <c r="L40" s="303">
        <f t="shared" ref="L40:L62" si="10">VLOOKUP(B40,$B$4:$K$36,3,0)</f>
        <v>271.065</v>
      </c>
      <c r="M40" s="364">
        <f t="shared" ref="M40:M62" si="11">ROUND((L40-5)/12.5,0)-1</f>
        <v>20</v>
      </c>
      <c r="N40" s="303">
        <f t="shared" ref="N40:N62" si="12">(L40-5-P40)/M40</f>
        <v>12.90325</v>
      </c>
      <c r="O40" s="303">
        <f t="shared" ref="O40:O62" si="13">(K40-P40-5)/M40</f>
        <v>9.9302</v>
      </c>
      <c r="P40" s="305">
        <v>8</v>
      </c>
      <c r="Q40" s="303">
        <f t="shared" ref="Q40:Q62" si="14">VLOOKUP($B40,$B$4:$K$36,7,0)</f>
        <v>40</v>
      </c>
      <c r="R40" s="307">
        <v>3</v>
      </c>
      <c r="S40" s="303">
        <f t="shared" ref="S40:S62" si="15">(Q40-2*J40)/R40</f>
        <v>8</v>
      </c>
      <c r="T40" s="377">
        <f t="shared" ref="T40:T62" si="16">VLOOKUP($B40,$B$4:$K$36,4,0)</f>
        <v>2000</v>
      </c>
      <c r="U40" s="377">
        <f t="shared" ref="U40:U62" si="17">ROUNDDOWN(T40/V40,0)-1</f>
        <v>159</v>
      </c>
      <c r="V40" s="378">
        <v>12.5</v>
      </c>
      <c r="W40" s="377">
        <f t="shared" ref="W40:W62" si="18">VLOOKUP($B40,$B$4:$K$36,5,0)</f>
        <v>2000</v>
      </c>
      <c r="X40" s="379">
        <f t="shared" ref="X40:X62" si="19">U40</f>
        <v>159</v>
      </c>
      <c r="Y40" s="303">
        <f t="shared" ref="Y40:Y62" si="20">(W40-Z40*2)/X40</f>
        <v>12.5</v>
      </c>
      <c r="Z40" s="395">
        <f t="shared" ref="Z40:Z62" si="21">(T40-U40*V40)/2</f>
        <v>6.25</v>
      </c>
      <c r="AA40" s="396">
        <f t="shared" ref="AA40:AA62" si="22">L40-M40*12.5-5</f>
        <v>16.065</v>
      </c>
      <c r="AB40" s="256"/>
      <c r="AC40" s="256"/>
      <c r="AD40" s="256"/>
      <c r="AE40" s="256"/>
      <c r="AF40" s="256"/>
      <c r="AG40" s="256"/>
      <c r="AH40" s="256"/>
      <c r="AI40" s="256"/>
      <c r="AJ40" s="256"/>
      <c r="AK40" s="256"/>
      <c r="AL40" s="256"/>
      <c r="AM40" s="256"/>
      <c r="AN40" s="256"/>
      <c r="AO40" s="256"/>
      <c r="AP40" s="256"/>
      <c r="AQ40" s="256"/>
      <c r="AR40" s="256"/>
      <c r="AS40" s="256"/>
      <c r="AT40" s="256"/>
      <c r="AU40" s="256"/>
      <c r="AV40" s="256"/>
      <c r="AW40" s="256"/>
      <c r="AX40" s="256"/>
      <c r="AY40" s="256"/>
      <c r="AZ40" s="256"/>
      <c r="BA40" s="256"/>
      <c r="BB40" s="256"/>
      <c r="BC40" s="256"/>
      <c r="BD40" s="256"/>
      <c r="BE40" s="256"/>
      <c r="BF40" s="256"/>
      <c r="BG40" s="256"/>
      <c r="BH40" s="256"/>
      <c r="BI40" s="256"/>
      <c r="BJ40" s="256"/>
      <c r="BK40" s="256"/>
      <c r="BL40" s="256"/>
      <c r="BM40" s="256"/>
      <c r="BN40" s="256"/>
      <c r="BO40" s="256"/>
      <c r="BP40" s="256"/>
      <c r="BQ40" s="256"/>
      <c r="BR40" s="256"/>
      <c r="BS40" s="256"/>
      <c r="BT40" s="256"/>
      <c r="BU40" s="256"/>
      <c r="BV40" s="256"/>
      <c r="BW40" s="256"/>
      <c r="BX40" s="256"/>
      <c r="BY40" s="256"/>
      <c r="BZ40" s="256"/>
      <c r="CA40" s="256"/>
      <c r="CB40" s="256"/>
      <c r="CC40" s="256"/>
      <c r="CD40" s="256"/>
      <c r="CE40" s="256"/>
      <c r="CF40" s="256"/>
      <c r="CG40" s="256"/>
      <c r="CH40" s="256"/>
      <c r="CI40" s="256"/>
      <c r="CJ40" s="256"/>
      <c r="CK40" s="256"/>
      <c r="CL40" s="256"/>
      <c r="CM40" s="256"/>
      <c r="CN40" s="256"/>
      <c r="CO40" s="256"/>
      <c r="CP40" s="256"/>
      <c r="CQ40" s="256"/>
      <c r="CR40" s="256"/>
      <c r="CS40" s="256"/>
      <c r="CT40" s="256"/>
      <c r="CU40" s="256"/>
      <c r="CV40" s="256"/>
      <c r="CW40" s="256"/>
      <c r="CX40" s="256"/>
      <c r="CY40" s="256"/>
      <c r="CZ40" s="256"/>
      <c r="DA40" s="256"/>
      <c r="DB40" s="256"/>
      <c r="DC40" s="256"/>
      <c r="DD40" s="256"/>
      <c r="DE40" s="256"/>
      <c r="DF40" s="256"/>
      <c r="DG40" s="256"/>
      <c r="DH40" s="256"/>
      <c r="DI40" s="256"/>
      <c r="DJ40" s="256"/>
      <c r="DK40" s="256"/>
      <c r="DL40" s="256"/>
      <c r="DM40" s="256"/>
      <c r="DN40" s="256"/>
      <c r="DO40" s="256"/>
      <c r="DP40" s="256"/>
      <c r="DQ40" s="256"/>
      <c r="DR40" s="256"/>
      <c r="DS40" s="256"/>
      <c r="DT40" s="256"/>
      <c r="DU40" s="256"/>
      <c r="DV40" s="256"/>
      <c r="DW40" s="256"/>
      <c r="DX40" s="256"/>
      <c r="DY40" s="256"/>
      <c r="DZ40" s="256"/>
      <c r="EA40" s="256"/>
      <c r="EB40" s="256"/>
      <c r="EC40" s="256"/>
      <c r="ED40" s="256"/>
      <c r="EE40" s="256"/>
      <c r="EF40" s="256"/>
      <c r="EG40" s="256"/>
      <c r="EH40" s="256"/>
      <c r="EI40" s="256"/>
      <c r="EJ40" s="256"/>
      <c r="EK40" s="256"/>
      <c r="EL40" s="256"/>
      <c r="EM40" s="256"/>
      <c r="EN40" s="256"/>
      <c r="EO40" s="256"/>
      <c r="EP40" s="256"/>
      <c r="EQ40" s="256"/>
      <c r="ER40" s="256"/>
      <c r="ES40" s="256"/>
      <c r="ET40" s="256"/>
      <c r="EU40" s="256"/>
      <c r="EV40" s="256"/>
      <c r="EW40" s="256"/>
      <c r="EX40" s="256"/>
      <c r="EY40" s="256"/>
      <c r="EZ40" s="256"/>
      <c r="FA40" s="256"/>
      <c r="FB40" s="256"/>
      <c r="FC40" s="256"/>
      <c r="FD40" s="256"/>
      <c r="FE40" s="256"/>
      <c r="FF40" s="256"/>
      <c r="FG40" s="256"/>
      <c r="FH40" s="256"/>
      <c r="FI40" s="256"/>
      <c r="FJ40" s="256"/>
      <c r="FK40" s="256"/>
      <c r="FL40" s="256"/>
      <c r="FM40" s="256"/>
      <c r="FN40" s="256"/>
      <c r="FO40" s="256"/>
      <c r="FP40" s="256"/>
      <c r="FQ40" s="256"/>
      <c r="FR40" s="256"/>
      <c r="FS40" s="256"/>
      <c r="FT40" s="256"/>
      <c r="FU40" s="256"/>
      <c r="FV40" s="256"/>
      <c r="FW40" s="256"/>
      <c r="FX40" s="256"/>
      <c r="FY40" s="256"/>
      <c r="FZ40" s="256"/>
      <c r="GA40" s="256"/>
      <c r="GB40" s="256"/>
      <c r="GC40" s="256"/>
      <c r="GD40" s="256"/>
      <c r="GE40" s="256"/>
      <c r="GF40" s="256"/>
      <c r="GG40" s="256"/>
      <c r="GH40" s="256"/>
      <c r="GI40" s="256"/>
      <c r="GJ40" s="256"/>
      <c r="GK40" s="256"/>
      <c r="GL40" s="256"/>
      <c r="GM40" s="256"/>
      <c r="GN40" s="256"/>
      <c r="GO40" s="256"/>
      <c r="GP40" s="256"/>
      <c r="GQ40" s="256"/>
      <c r="GR40" s="256"/>
      <c r="GS40" s="256"/>
      <c r="GT40" s="256"/>
      <c r="GU40" s="256"/>
      <c r="GV40" s="256"/>
      <c r="GW40" s="256"/>
      <c r="GX40" s="256"/>
      <c r="GY40" s="256"/>
      <c r="GZ40" s="256"/>
      <c r="HA40" s="256"/>
      <c r="HB40" s="256"/>
      <c r="HC40" s="256"/>
      <c r="HD40" s="256"/>
      <c r="HE40" s="256"/>
      <c r="HF40" s="256"/>
      <c r="HG40" s="256"/>
      <c r="HH40" s="256"/>
      <c r="HI40" s="256"/>
      <c r="HJ40" s="256"/>
      <c r="HK40" s="256"/>
      <c r="HL40" s="256"/>
      <c r="HM40" s="256"/>
      <c r="HN40" s="256"/>
      <c r="HO40" s="256"/>
      <c r="HP40" s="256"/>
      <c r="HQ40" s="256"/>
      <c r="HR40" s="256"/>
      <c r="HS40" s="256"/>
      <c r="HT40" s="256"/>
      <c r="HU40" s="256"/>
      <c r="HV40" s="256"/>
      <c r="HW40" s="256"/>
      <c r="HX40" s="256"/>
      <c r="HY40" s="256"/>
      <c r="HZ40" s="256"/>
      <c r="IA40" s="256"/>
      <c r="IB40" s="256"/>
      <c r="IC40" s="256"/>
      <c r="ID40" s="256"/>
      <c r="IE40" s="256"/>
      <c r="IF40" s="256"/>
      <c r="IG40" s="256"/>
      <c r="IH40" s="256"/>
      <c r="II40" s="256"/>
      <c r="IJ40" s="256"/>
      <c r="IK40" s="256"/>
    </row>
    <row r="41" s="254" customFormat="1" ht="20.1" customHeight="1" spans="1:245">
      <c r="A41" s="308"/>
      <c r="B41" s="302" t="str">
        <f t="shared" si="2"/>
        <v>YU3</v>
      </c>
      <c r="C41" s="303">
        <f t="shared" si="3"/>
        <v>2190</v>
      </c>
      <c r="D41" s="304">
        <f>ROUNDDOWN((C41/E41-2),0)</f>
        <v>173</v>
      </c>
      <c r="E41" s="305">
        <f t="shared" si="5"/>
        <v>12.5</v>
      </c>
      <c r="F41" s="306">
        <f t="shared" si="6"/>
        <v>11.5</v>
      </c>
      <c r="G41" s="303">
        <f t="shared" si="7"/>
        <v>40</v>
      </c>
      <c r="H41" s="307">
        <v>3</v>
      </c>
      <c r="I41" s="303">
        <f t="shared" si="8"/>
        <v>8</v>
      </c>
      <c r="J41" s="305">
        <v>8</v>
      </c>
      <c r="K41" s="303">
        <f t="shared" si="9"/>
        <v>271.154</v>
      </c>
      <c r="L41" s="303">
        <f t="shared" si="10"/>
        <v>330.615</v>
      </c>
      <c r="M41" s="364">
        <f t="shared" si="11"/>
        <v>25</v>
      </c>
      <c r="N41" s="303">
        <f t="shared" si="12"/>
        <v>12.7046</v>
      </c>
      <c r="O41" s="303">
        <f t="shared" si="13"/>
        <v>10.32616</v>
      </c>
      <c r="P41" s="305">
        <v>8</v>
      </c>
      <c r="Q41" s="303">
        <f t="shared" si="14"/>
        <v>50</v>
      </c>
      <c r="R41" s="307">
        <v>4</v>
      </c>
      <c r="S41" s="303">
        <f t="shared" si="15"/>
        <v>8.5</v>
      </c>
      <c r="T41" s="377">
        <f t="shared" si="16"/>
        <v>2000</v>
      </c>
      <c r="U41" s="377">
        <f t="shared" si="17"/>
        <v>159</v>
      </c>
      <c r="V41" s="378">
        <v>12.5</v>
      </c>
      <c r="W41" s="377">
        <f t="shared" si="18"/>
        <v>2000</v>
      </c>
      <c r="X41" s="379">
        <f t="shared" si="19"/>
        <v>159</v>
      </c>
      <c r="Y41" s="303">
        <f t="shared" si="20"/>
        <v>12.5</v>
      </c>
      <c r="Z41" s="395">
        <f t="shared" si="21"/>
        <v>6.25</v>
      </c>
      <c r="AA41" s="396">
        <f t="shared" si="22"/>
        <v>13.115</v>
      </c>
      <c r="AB41" s="256"/>
      <c r="AC41" s="256"/>
      <c r="AD41" s="256"/>
      <c r="AE41" s="256"/>
      <c r="AF41" s="256"/>
      <c r="AG41" s="256"/>
      <c r="AH41" s="256"/>
      <c r="AI41" s="256"/>
      <c r="AJ41" s="256"/>
      <c r="AK41" s="256"/>
      <c r="AL41" s="256"/>
      <c r="AM41" s="256"/>
      <c r="AN41" s="256"/>
      <c r="AO41" s="256"/>
      <c r="AP41" s="256"/>
      <c r="AQ41" s="256"/>
      <c r="AR41" s="256"/>
      <c r="AS41" s="256"/>
      <c r="AT41" s="256"/>
      <c r="AU41" s="256"/>
      <c r="AV41" s="256"/>
      <c r="AW41" s="256"/>
      <c r="AX41" s="256"/>
      <c r="AY41" s="256"/>
      <c r="AZ41" s="256"/>
      <c r="BA41" s="256"/>
      <c r="BB41" s="256"/>
      <c r="BC41" s="256"/>
      <c r="BD41" s="256"/>
      <c r="BE41" s="256"/>
      <c r="BF41" s="256"/>
      <c r="BG41" s="256"/>
      <c r="BH41" s="256"/>
      <c r="BI41" s="256"/>
      <c r="BJ41" s="256"/>
      <c r="BK41" s="256"/>
      <c r="BL41" s="256"/>
      <c r="BM41" s="256"/>
      <c r="BN41" s="256"/>
      <c r="BO41" s="256"/>
      <c r="BP41" s="256"/>
      <c r="BQ41" s="256"/>
      <c r="BR41" s="256"/>
      <c r="BS41" s="256"/>
      <c r="BT41" s="256"/>
      <c r="BU41" s="256"/>
      <c r="BV41" s="256"/>
      <c r="BW41" s="256"/>
      <c r="BX41" s="256"/>
      <c r="BY41" s="256"/>
      <c r="BZ41" s="256"/>
      <c r="CA41" s="256"/>
      <c r="CB41" s="256"/>
      <c r="CC41" s="256"/>
      <c r="CD41" s="256"/>
      <c r="CE41" s="256"/>
      <c r="CF41" s="256"/>
      <c r="CG41" s="256"/>
      <c r="CH41" s="256"/>
      <c r="CI41" s="256"/>
      <c r="CJ41" s="256"/>
      <c r="CK41" s="256"/>
      <c r="CL41" s="256"/>
      <c r="CM41" s="256"/>
      <c r="CN41" s="256"/>
      <c r="CO41" s="256"/>
      <c r="CP41" s="256"/>
      <c r="CQ41" s="256"/>
      <c r="CR41" s="256"/>
      <c r="CS41" s="256"/>
      <c r="CT41" s="256"/>
      <c r="CU41" s="256"/>
      <c r="CV41" s="256"/>
      <c r="CW41" s="256"/>
      <c r="CX41" s="256"/>
      <c r="CY41" s="256"/>
      <c r="CZ41" s="256"/>
      <c r="DA41" s="256"/>
      <c r="DB41" s="256"/>
      <c r="DC41" s="256"/>
      <c r="DD41" s="256"/>
      <c r="DE41" s="256"/>
      <c r="DF41" s="256"/>
      <c r="DG41" s="256"/>
      <c r="DH41" s="256"/>
      <c r="DI41" s="256"/>
      <c r="DJ41" s="256"/>
      <c r="DK41" s="256"/>
      <c r="DL41" s="256"/>
      <c r="DM41" s="256"/>
      <c r="DN41" s="256"/>
      <c r="DO41" s="256"/>
      <c r="DP41" s="256"/>
      <c r="DQ41" s="256"/>
      <c r="DR41" s="256"/>
      <c r="DS41" s="256"/>
      <c r="DT41" s="256"/>
      <c r="DU41" s="256"/>
      <c r="DV41" s="256"/>
      <c r="DW41" s="256"/>
      <c r="DX41" s="256"/>
      <c r="DY41" s="256"/>
      <c r="DZ41" s="256"/>
      <c r="EA41" s="256"/>
      <c r="EB41" s="256"/>
      <c r="EC41" s="256"/>
      <c r="ED41" s="256"/>
      <c r="EE41" s="256"/>
      <c r="EF41" s="256"/>
      <c r="EG41" s="256"/>
      <c r="EH41" s="256"/>
      <c r="EI41" s="256"/>
      <c r="EJ41" s="256"/>
      <c r="EK41" s="256"/>
      <c r="EL41" s="256"/>
      <c r="EM41" s="256"/>
      <c r="EN41" s="256"/>
      <c r="EO41" s="256"/>
      <c r="EP41" s="256"/>
      <c r="EQ41" s="256"/>
      <c r="ER41" s="256"/>
      <c r="ES41" s="256"/>
      <c r="ET41" s="256"/>
      <c r="EU41" s="256"/>
      <c r="EV41" s="256"/>
      <c r="EW41" s="256"/>
      <c r="EX41" s="256"/>
      <c r="EY41" s="256"/>
      <c r="EZ41" s="256"/>
      <c r="FA41" s="256"/>
      <c r="FB41" s="256"/>
      <c r="FC41" s="256"/>
      <c r="FD41" s="256"/>
      <c r="FE41" s="256"/>
      <c r="FF41" s="256"/>
      <c r="FG41" s="256"/>
      <c r="FH41" s="256"/>
      <c r="FI41" s="256"/>
      <c r="FJ41" s="256"/>
      <c r="FK41" s="256"/>
      <c r="FL41" s="256"/>
      <c r="FM41" s="256"/>
      <c r="FN41" s="256"/>
      <c r="FO41" s="256"/>
      <c r="FP41" s="256"/>
      <c r="FQ41" s="256"/>
      <c r="FR41" s="256"/>
      <c r="FS41" s="256"/>
      <c r="FT41" s="256"/>
      <c r="FU41" s="256"/>
      <c r="FV41" s="256"/>
      <c r="FW41" s="256"/>
      <c r="FX41" s="256"/>
      <c r="FY41" s="256"/>
      <c r="FZ41" s="256"/>
      <c r="GA41" s="256"/>
      <c r="GB41" s="256"/>
      <c r="GC41" s="256"/>
      <c r="GD41" s="256"/>
      <c r="GE41" s="256"/>
      <c r="GF41" s="256"/>
      <c r="GG41" s="256"/>
      <c r="GH41" s="256"/>
      <c r="GI41" s="256"/>
      <c r="GJ41" s="256"/>
      <c r="GK41" s="256"/>
      <c r="GL41" s="256"/>
      <c r="GM41" s="256"/>
      <c r="GN41" s="256"/>
      <c r="GO41" s="256"/>
      <c r="GP41" s="256"/>
      <c r="GQ41" s="256"/>
      <c r="GR41" s="256"/>
      <c r="GS41" s="256"/>
      <c r="GT41" s="256"/>
      <c r="GU41" s="256"/>
      <c r="GV41" s="256"/>
      <c r="GW41" s="256"/>
      <c r="GX41" s="256"/>
      <c r="GY41" s="256"/>
      <c r="GZ41" s="256"/>
      <c r="HA41" s="256"/>
      <c r="HB41" s="256"/>
      <c r="HC41" s="256"/>
      <c r="HD41" s="256"/>
      <c r="HE41" s="256"/>
      <c r="HF41" s="256"/>
      <c r="HG41" s="256"/>
      <c r="HH41" s="256"/>
      <c r="HI41" s="256"/>
      <c r="HJ41" s="256"/>
      <c r="HK41" s="256"/>
      <c r="HL41" s="256"/>
      <c r="HM41" s="256"/>
      <c r="HN41" s="256"/>
      <c r="HO41" s="256"/>
      <c r="HP41" s="256"/>
      <c r="HQ41" s="256"/>
      <c r="HR41" s="256"/>
      <c r="HS41" s="256"/>
      <c r="HT41" s="256"/>
      <c r="HU41" s="256"/>
      <c r="HV41" s="256"/>
      <c r="HW41" s="256"/>
      <c r="HX41" s="256"/>
      <c r="HY41" s="256"/>
      <c r="HZ41" s="256"/>
      <c r="IA41" s="256"/>
      <c r="IB41" s="256"/>
      <c r="IC41" s="256"/>
      <c r="ID41" s="256"/>
      <c r="IE41" s="256"/>
      <c r="IF41" s="256"/>
      <c r="IG41" s="256"/>
      <c r="IH41" s="256"/>
      <c r="II41" s="256"/>
      <c r="IJ41" s="256"/>
      <c r="IK41" s="256"/>
    </row>
    <row r="42" ht="19.5" customHeight="1" spans="1:28">
      <c r="A42" s="263"/>
      <c r="B42" s="302" t="str">
        <f t="shared" si="2"/>
        <v>YU4</v>
      </c>
      <c r="C42" s="303">
        <f t="shared" si="3"/>
        <v>2190</v>
      </c>
      <c r="D42" s="304">
        <f>ROUNDDOWN((C42/E42-2),0)</f>
        <v>173</v>
      </c>
      <c r="E42" s="305">
        <f t="shared" si="5"/>
        <v>12.5</v>
      </c>
      <c r="F42" s="306">
        <f t="shared" si="6"/>
        <v>11.5</v>
      </c>
      <c r="G42" s="303">
        <f t="shared" si="7"/>
        <v>40</v>
      </c>
      <c r="H42" s="307">
        <v>3</v>
      </c>
      <c r="I42" s="303">
        <f t="shared" si="8"/>
        <v>8</v>
      </c>
      <c r="J42" s="305">
        <v>8</v>
      </c>
      <c r="K42" s="303">
        <f t="shared" si="9"/>
        <v>330.704</v>
      </c>
      <c r="L42" s="303">
        <f t="shared" si="10"/>
        <v>390.165</v>
      </c>
      <c r="M42" s="364">
        <f t="shared" si="11"/>
        <v>30</v>
      </c>
      <c r="N42" s="303">
        <f t="shared" si="12"/>
        <v>12.5721666666667</v>
      </c>
      <c r="O42" s="303">
        <f t="shared" si="13"/>
        <v>10.5901333333333</v>
      </c>
      <c r="P42" s="305">
        <v>8</v>
      </c>
      <c r="Q42" s="303">
        <f t="shared" si="14"/>
        <v>50</v>
      </c>
      <c r="R42" s="307">
        <v>4</v>
      </c>
      <c r="S42" s="303">
        <f t="shared" si="15"/>
        <v>8.5</v>
      </c>
      <c r="T42" s="377">
        <f t="shared" si="16"/>
        <v>2000</v>
      </c>
      <c r="U42" s="377">
        <f t="shared" si="17"/>
        <v>159</v>
      </c>
      <c r="V42" s="378">
        <v>12.5</v>
      </c>
      <c r="W42" s="377">
        <f t="shared" si="18"/>
        <v>2000</v>
      </c>
      <c r="X42" s="379">
        <f t="shared" si="19"/>
        <v>159</v>
      </c>
      <c r="Y42" s="303">
        <f t="shared" si="20"/>
        <v>12.5</v>
      </c>
      <c r="Z42" s="395">
        <f t="shared" si="21"/>
        <v>6.25</v>
      </c>
      <c r="AA42" s="396">
        <f t="shared" si="22"/>
        <v>10.165</v>
      </c>
      <c r="AB42" s="256"/>
    </row>
    <row r="43" s="256" customFormat="1" ht="20.1" customHeight="1" spans="1:27">
      <c r="A43" s="308"/>
      <c r="B43" s="302" t="str">
        <f t="shared" si="2"/>
        <v>YU5</v>
      </c>
      <c r="C43" s="303">
        <f t="shared" si="3"/>
        <v>2210</v>
      </c>
      <c r="D43" s="304">
        <f>ROUNDDOWN((C43/E43-1),0)</f>
        <v>175</v>
      </c>
      <c r="E43" s="305">
        <f t="shared" si="5"/>
        <v>12.5</v>
      </c>
      <c r="F43" s="306">
        <f t="shared" si="6"/>
        <v>6.5</v>
      </c>
      <c r="G43" s="303">
        <f t="shared" si="7"/>
        <v>50</v>
      </c>
      <c r="H43" s="307">
        <v>4</v>
      </c>
      <c r="I43" s="303">
        <f t="shared" si="8"/>
        <v>8.5</v>
      </c>
      <c r="J43" s="305">
        <v>8</v>
      </c>
      <c r="K43" s="303">
        <f t="shared" si="9"/>
        <v>390.255</v>
      </c>
      <c r="L43" s="303">
        <f t="shared" si="10"/>
        <v>449.716</v>
      </c>
      <c r="M43" s="364">
        <f t="shared" si="11"/>
        <v>35</v>
      </c>
      <c r="N43" s="303">
        <f t="shared" si="12"/>
        <v>12.4776</v>
      </c>
      <c r="O43" s="303">
        <f t="shared" si="13"/>
        <v>10.7787142857143</v>
      </c>
      <c r="P43" s="305">
        <v>8</v>
      </c>
      <c r="Q43" s="303">
        <f t="shared" si="14"/>
        <v>60</v>
      </c>
      <c r="R43" s="307">
        <v>4</v>
      </c>
      <c r="S43" s="303">
        <f t="shared" si="15"/>
        <v>11</v>
      </c>
      <c r="T43" s="377">
        <f t="shared" si="16"/>
        <v>2000</v>
      </c>
      <c r="U43" s="377">
        <f t="shared" si="17"/>
        <v>159</v>
      </c>
      <c r="V43" s="378">
        <v>12.5</v>
      </c>
      <c r="W43" s="377">
        <f t="shared" si="18"/>
        <v>2000</v>
      </c>
      <c r="X43" s="379">
        <f t="shared" si="19"/>
        <v>159</v>
      </c>
      <c r="Y43" s="303">
        <f t="shared" si="20"/>
        <v>12.5</v>
      </c>
      <c r="Z43" s="395">
        <f t="shared" si="21"/>
        <v>6.25</v>
      </c>
      <c r="AA43" s="396">
        <f t="shared" si="22"/>
        <v>7.21600000000001</v>
      </c>
    </row>
    <row r="44" s="256" customFormat="1" ht="19.5" customHeight="1" spans="1:27">
      <c r="A44" s="308"/>
      <c r="B44" s="302" t="str">
        <f t="shared" si="2"/>
        <v>YU6</v>
      </c>
      <c r="C44" s="303">
        <f t="shared" si="3"/>
        <v>2230</v>
      </c>
      <c r="D44" s="304">
        <f t="shared" si="4"/>
        <v>177</v>
      </c>
      <c r="E44" s="305">
        <f t="shared" si="5"/>
        <v>12.5</v>
      </c>
      <c r="F44" s="306">
        <f t="shared" si="6"/>
        <v>1.5</v>
      </c>
      <c r="G44" s="303">
        <f t="shared" si="7"/>
        <v>60</v>
      </c>
      <c r="H44" s="307">
        <v>4</v>
      </c>
      <c r="I44" s="303">
        <f t="shared" si="8"/>
        <v>11</v>
      </c>
      <c r="J44" s="305">
        <v>8</v>
      </c>
      <c r="K44" s="303">
        <f t="shared" si="9"/>
        <v>449.832</v>
      </c>
      <c r="L44" s="303">
        <f t="shared" si="10"/>
        <v>527.6</v>
      </c>
      <c r="M44" s="364">
        <f t="shared" si="11"/>
        <v>41</v>
      </c>
      <c r="N44" s="303">
        <f t="shared" si="12"/>
        <v>12.5512195121951</v>
      </c>
      <c r="O44" s="303">
        <f t="shared" si="13"/>
        <v>10.6544390243902</v>
      </c>
      <c r="P44" s="305">
        <v>8</v>
      </c>
      <c r="Q44" s="303">
        <f t="shared" si="14"/>
        <v>70</v>
      </c>
      <c r="R44" s="307">
        <v>6</v>
      </c>
      <c r="S44" s="303">
        <f t="shared" si="15"/>
        <v>9</v>
      </c>
      <c r="T44" s="377">
        <f t="shared" si="16"/>
        <v>2000</v>
      </c>
      <c r="U44" s="377">
        <f t="shared" si="17"/>
        <v>159</v>
      </c>
      <c r="V44" s="378">
        <v>12.5</v>
      </c>
      <c r="W44" s="377">
        <f t="shared" si="18"/>
        <v>2000</v>
      </c>
      <c r="X44" s="379">
        <f t="shared" si="19"/>
        <v>159</v>
      </c>
      <c r="Y44" s="303">
        <f t="shared" si="20"/>
        <v>12.5</v>
      </c>
      <c r="Z44" s="395">
        <f t="shared" si="21"/>
        <v>6.25</v>
      </c>
      <c r="AA44" s="396">
        <f t="shared" si="22"/>
        <v>10.1</v>
      </c>
    </row>
    <row r="45" s="257" customFormat="1" ht="20.1" customHeight="1" spans="1:245">
      <c r="A45" s="309"/>
      <c r="B45" s="310" t="str">
        <f t="shared" si="2"/>
        <v>YU7</v>
      </c>
      <c r="C45" s="311">
        <f t="shared" si="3"/>
        <v>1660</v>
      </c>
      <c r="D45" s="312">
        <f t="shared" si="4"/>
        <v>131</v>
      </c>
      <c r="E45" s="313">
        <f t="shared" si="5"/>
        <v>12.5</v>
      </c>
      <c r="F45" s="314">
        <f t="shared" si="6"/>
        <v>6.50000000000023</v>
      </c>
      <c r="G45" s="311">
        <f t="shared" si="7"/>
        <v>50</v>
      </c>
      <c r="H45" s="315">
        <v>4</v>
      </c>
      <c r="I45" s="311">
        <f t="shared" si="8"/>
        <v>8.5</v>
      </c>
      <c r="J45" s="313">
        <v>8</v>
      </c>
      <c r="K45" s="311">
        <f t="shared" si="9"/>
        <v>527.717</v>
      </c>
      <c r="L45" s="311">
        <f t="shared" si="10"/>
        <v>605.484</v>
      </c>
      <c r="M45" s="365">
        <f t="shared" si="11"/>
        <v>47</v>
      </c>
      <c r="N45" s="311">
        <f t="shared" si="12"/>
        <v>12.6060425531915</v>
      </c>
      <c r="O45" s="311">
        <f t="shared" si="13"/>
        <v>10.9514255319149</v>
      </c>
      <c r="P45" s="313">
        <v>8</v>
      </c>
      <c r="Q45" s="311">
        <f t="shared" si="14"/>
        <v>60</v>
      </c>
      <c r="R45" s="315">
        <v>6</v>
      </c>
      <c r="S45" s="311">
        <f t="shared" si="15"/>
        <v>7.33333333333333</v>
      </c>
      <c r="T45" s="380">
        <f t="shared" si="16"/>
        <v>2000</v>
      </c>
      <c r="U45" s="380">
        <f t="shared" si="17"/>
        <v>159</v>
      </c>
      <c r="V45" s="381">
        <v>12.5</v>
      </c>
      <c r="W45" s="380">
        <f t="shared" si="18"/>
        <v>2000</v>
      </c>
      <c r="X45" s="382">
        <f t="shared" si="19"/>
        <v>159</v>
      </c>
      <c r="Y45" s="311">
        <f t="shared" si="20"/>
        <v>12.5</v>
      </c>
      <c r="Z45" s="397">
        <f t="shared" si="21"/>
        <v>6.25</v>
      </c>
      <c r="AA45" s="398">
        <f t="shared" si="22"/>
        <v>12.984</v>
      </c>
      <c r="AB45" s="399"/>
      <c r="AC45" s="399"/>
      <c r="AD45" s="399"/>
      <c r="AE45" s="399"/>
      <c r="AF45" s="399"/>
      <c r="AG45" s="399"/>
      <c r="AH45" s="399"/>
      <c r="AI45" s="399"/>
      <c r="AJ45" s="399"/>
      <c r="AK45" s="399"/>
      <c r="AL45" s="399"/>
      <c r="AM45" s="399"/>
      <c r="AN45" s="399"/>
      <c r="AO45" s="399"/>
      <c r="AP45" s="399"/>
      <c r="AQ45" s="399"/>
      <c r="AR45" s="399"/>
      <c r="AS45" s="399"/>
      <c r="AT45" s="399"/>
      <c r="AU45" s="399"/>
      <c r="AV45" s="399"/>
      <c r="AW45" s="399"/>
      <c r="AX45" s="399"/>
      <c r="AY45" s="399"/>
      <c r="AZ45" s="399"/>
      <c r="BA45" s="399"/>
      <c r="BB45" s="399"/>
      <c r="BC45" s="399"/>
      <c r="BD45" s="399"/>
      <c r="BE45" s="399"/>
      <c r="BF45" s="399"/>
      <c r="BG45" s="399"/>
      <c r="BH45" s="399"/>
      <c r="BI45" s="399"/>
      <c r="BJ45" s="399"/>
      <c r="BK45" s="399"/>
      <c r="BL45" s="399"/>
      <c r="BM45" s="399"/>
      <c r="BN45" s="399"/>
      <c r="BO45" s="399"/>
      <c r="BP45" s="399"/>
      <c r="BQ45" s="399"/>
      <c r="BR45" s="399"/>
      <c r="BS45" s="399"/>
      <c r="BT45" s="399"/>
      <c r="BU45" s="399"/>
      <c r="BV45" s="399"/>
      <c r="BW45" s="399"/>
      <c r="BX45" s="399"/>
      <c r="BY45" s="399"/>
      <c r="BZ45" s="399"/>
      <c r="CA45" s="399"/>
      <c r="CB45" s="399"/>
      <c r="CC45" s="399"/>
      <c r="CD45" s="399"/>
      <c r="CE45" s="399"/>
      <c r="CF45" s="399"/>
      <c r="CG45" s="399"/>
      <c r="CH45" s="399"/>
      <c r="CI45" s="399"/>
      <c r="CJ45" s="399"/>
      <c r="CK45" s="399"/>
      <c r="CL45" s="399"/>
      <c r="CM45" s="399"/>
      <c r="CN45" s="399"/>
      <c r="CO45" s="399"/>
      <c r="CP45" s="399"/>
      <c r="CQ45" s="399"/>
      <c r="CR45" s="399"/>
      <c r="CS45" s="399"/>
      <c r="CT45" s="399"/>
      <c r="CU45" s="399"/>
      <c r="CV45" s="399"/>
      <c r="CW45" s="399"/>
      <c r="CX45" s="399"/>
      <c r="CY45" s="399"/>
      <c r="CZ45" s="399"/>
      <c r="DA45" s="399"/>
      <c r="DB45" s="399"/>
      <c r="DC45" s="399"/>
      <c r="DD45" s="399"/>
      <c r="DE45" s="399"/>
      <c r="DF45" s="399"/>
      <c r="DG45" s="399"/>
      <c r="DH45" s="399"/>
      <c r="DI45" s="399"/>
      <c r="DJ45" s="399"/>
      <c r="DK45" s="399"/>
      <c r="DL45" s="399"/>
      <c r="DM45" s="399"/>
      <c r="DN45" s="399"/>
      <c r="DO45" s="399"/>
      <c r="DP45" s="399"/>
      <c r="DQ45" s="399"/>
      <c r="DR45" s="399"/>
      <c r="DS45" s="399"/>
      <c r="DT45" s="399"/>
      <c r="DU45" s="399"/>
      <c r="DV45" s="399"/>
      <c r="DW45" s="399"/>
      <c r="DX45" s="399"/>
      <c r="DY45" s="399"/>
      <c r="DZ45" s="399"/>
      <c r="EA45" s="399"/>
      <c r="EB45" s="399"/>
      <c r="EC45" s="399"/>
      <c r="ED45" s="399"/>
      <c r="EE45" s="399"/>
      <c r="EF45" s="399"/>
      <c r="EG45" s="399"/>
      <c r="EH45" s="399"/>
      <c r="EI45" s="399"/>
      <c r="EJ45" s="399"/>
      <c r="EK45" s="399"/>
      <c r="EL45" s="399"/>
      <c r="EM45" s="399"/>
      <c r="EN45" s="399"/>
      <c r="EO45" s="399"/>
      <c r="EP45" s="399"/>
      <c r="EQ45" s="399"/>
      <c r="ER45" s="399"/>
      <c r="ES45" s="399"/>
      <c r="ET45" s="399"/>
      <c r="EU45" s="399"/>
      <c r="EV45" s="399"/>
      <c r="EW45" s="399"/>
      <c r="EX45" s="399"/>
      <c r="EY45" s="399"/>
      <c r="EZ45" s="399"/>
      <c r="FA45" s="399"/>
      <c r="FB45" s="399"/>
      <c r="FC45" s="399"/>
      <c r="FD45" s="399"/>
      <c r="FE45" s="399"/>
      <c r="FF45" s="399"/>
      <c r="FG45" s="399"/>
      <c r="FH45" s="399"/>
      <c r="FI45" s="399"/>
      <c r="FJ45" s="399"/>
      <c r="FK45" s="399"/>
      <c r="FL45" s="399"/>
      <c r="FM45" s="399"/>
      <c r="FN45" s="399"/>
      <c r="FO45" s="399"/>
      <c r="FP45" s="399"/>
      <c r="FQ45" s="399"/>
      <c r="FR45" s="399"/>
      <c r="FS45" s="399"/>
      <c r="FT45" s="399"/>
      <c r="FU45" s="399"/>
      <c r="FV45" s="399"/>
      <c r="FW45" s="399"/>
      <c r="FX45" s="399"/>
      <c r="FY45" s="399"/>
      <c r="FZ45" s="399"/>
      <c r="GA45" s="399"/>
      <c r="GB45" s="399"/>
      <c r="GC45" s="399"/>
      <c r="GD45" s="399"/>
      <c r="GE45" s="399"/>
      <c r="GF45" s="399"/>
      <c r="GG45" s="399"/>
      <c r="GH45" s="399"/>
      <c r="GI45" s="399"/>
      <c r="GJ45" s="399"/>
      <c r="GK45" s="399"/>
      <c r="GL45" s="399"/>
      <c r="GM45" s="399"/>
      <c r="GN45" s="399"/>
      <c r="GO45" s="399"/>
      <c r="GP45" s="399"/>
      <c r="GQ45" s="399"/>
      <c r="GR45" s="399"/>
      <c r="GS45" s="399"/>
      <c r="GT45" s="399"/>
      <c r="GU45" s="399"/>
      <c r="GV45" s="399"/>
      <c r="GW45" s="399"/>
      <c r="GX45" s="399"/>
      <c r="GY45" s="399"/>
      <c r="GZ45" s="399"/>
      <c r="HA45" s="399"/>
      <c r="HB45" s="399"/>
      <c r="HC45" s="399"/>
      <c r="HD45" s="399"/>
      <c r="HE45" s="399"/>
      <c r="HF45" s="399"/>
      <c r="HG45" s="399"/>
      <c r="HH45" s="399"/>
      <c r="HI45" s="399"/>
      <c r="HJ45" s="399"/>
      <c r="HK45" s="399"/>
      <c r="HL45" s="399"/>
      <c r="HM45" s="399"/>
      <c r="HN45" s="399"/>
      <c r="HO45" s="399"/>
      <c r="HP45" s="399"/>
      <c r="HQ45" s="399"/>
      <c r="HR45" s="399"/>
      <c r="HS45" s="399"/>
      <c r="HT45" s="399"/>
      <c r="HU45" s="399"/>
      <c r="HV45" s="399"/>
      <c r="HW45" s="399"/>
      <c r="HX45" s="399"/>
      <c r="HY45" s="399"/>
      <c r="HZ45" s="399"/>
      <c r="IA45" s="399"/>
      <c r="IB45" s="399"/>
      <c r="IC45" s="399"/>
      <c r="ID45" s="399"/>
      <c r="IE45" s="399"/>
      <c r="IF45" s="399"/>
      <c r="IG45" s="399"/>
      <c r="IH45" s="399"/>
      <c r="II45" s="399"/>
      <c r="IJ45" s="399"/>
      <c r="IK45" s="399"/>
    </row>
    <row r="46" s="258" customFormat="1" ht="20.1" customHeight="1" spans="1:245">
      <c r="A46" s="316"/>
      <c r="B46" s="317" t="str">
        <f t="shared" si="2"/>
        <v>YU8</v>
      </c>
      <c r="C46" s="318">
        <f t="shared" si="3"/>
        <v>2269.15</v>
      </c>
      <c r="D46" s="319">
        <f t="shared" si="4"/>
        <v>180</v>
      </c>
      <c r="E46" s="320">
        <f t="shared" si="5"/>
        <v>12.5</v>
      </c>
      <c r="F46" s="321">
        <f t="shared" si="6"/>
        <v>3.14999999999964</v>
      </c>
      <c r="G46" s="318">
        <f t="shared" si="7"/>
        <v>70</v>
      </c>
      <c r="H46" s="322">
        <v>6</v>
      </c>
      <c r="I46" s="318">
        <f t="shared" si="8"/>
        <v>9</v>
      </c>
      <c r="J46" s="320">
        <v>8</v>
      </c>
      <c r="K46" s="318">
        <f t="shared" si="9"/>
        <v>605.574</v>
      </c>
      <c r="L46" s="318">
        <f t="shared" si="10"/>
        <v>665.593</v>
      </c>
      <c r="M46" s="366">
        <f t="shared" si="11"/>
        <v>52</v>
      </c>
      <c r="N46" s="318">
        <f t="shared" si="12"/>
        <v>12.5498653846154</v>
      </c>
      <c r="O46" s="318">
        <f t="shared" si="13"/>
        <v>11.3956538461538</v>
      </c>
      <c r="P46" s="320">
        <v>8</v>
      </c>
      <c r="Q46" s="318">
        <f t="shared" si="14"/>
        <v>80</v>
      </c>
      <c r="R46" s="322">
        <v>8</v>
      </c>
      <c r="S46" s="318">
        <f t="shared" si="15"/>
        <v>8</v>
      </c>
      <c r="T46" s="383">
        <f t="shared" si="16"/>
        <v>2000</v>
      </c>
      <c r="U46" s="383">
        <f t="shared" si="17"/>
        <v>159</v>
      </c>
      <c r="V46" s="384">
        <v>12.5</v>
      </c>
      <c r="W46" s="383">
        <f t="shared" si="18"/>
        <v>2000</v>
      </c>
      <c r="X46" s="385">
        <f t="shared" si="19"/>
        <v>159</v>
      </c>
      <c r="Y46" s="318">
        <f t="shared" si="20"/>
        <v>12.5</v>
      </c>
      <c r="Z46" s="400">
        <f t="shared" si="21"/>
        <v>6.25</v>
      </c>
      <c r="AA46" s="401">
        <f t="shared" si="22"/>
        <v>10.593</v>
      </c>
      <c r="AB46" s="402"/>
      <c r="AC46" s="402"/>
      <c r="AD46" s="402"/>
      <c r="AE46" s="402"/>
      <c r="AF46" s="402"/>
      <c r="AG46" s="402"/>
      <c r="AH46" s="402"/>
      <c r="AI46" s="402"/>
      <c r="AJ46" s="402"/>
      <c r="AK46" s="402"/>
      <c r="AL46" s="402"/>
      <c r="AM46" s="402"/>
      <c r="AN46" s="402"/>
      <c r="AO46" s="402"/>
      <c r="AP46" s="402"/>
      <c r="AQ46" s="402"/>
      <c r="AR46" s="402"/>
      <c r="AS46" s="402"/>
      <c r="AT46" s="402"/>
      <c r="AU46" s="402"/>
      <c r="AV46" s="402"/>
      <c r="AW46" s="402"/>
      <c r="AX46" s="402"/>
      <c r="AY46" s="402"/>
      <c r="AZ46" s="402"/>
      <c r="BA46" s="402"/>
      <c r="BB46" s="402"/>
      <c r="BC46" s="402"/>
      <c r="BD46" s="402"/>
      <c r="BE46" s="402"/>
      <c r="BF46" s="402"/>
      <c r="BG46" s="402"/>
      <c r="BH46" s="402"/>
      <c r="BI46" s="402"/>
      <c r="BJ46" s="402"/>
      <c r="BK46" s="402"/>
      <c r="BL46" s="402"/>
      <c r="BM46" s="402"/>
      <c r="BN46" s="402"/>
      <c r="BO46" s="402"/>
      <c r="BP46" s="402"/>
      <c r="BQ46" s="402"/>
      <c r="BR46" s="402"/>
      <c r="BS46" s="402"/>
      <c r="BT46" s="402"/>
      <c r="BU46" s="402"/>
      <c r="BV46" s="402"/>
      <c r="BW46" s="402"/>
      <c r="BX46" s="402"/>
      <c r="BY46" s="402"/>
      <c r="BZ46" s="402"/>
      <c r="CA46" s="402"/>
      <c r="CB46" s="402"/>
      <c r="CC46" s="402"/>
      <c r="CD46" s="402"/>
      <c r="CE46" s="402"/>
      <c r="CF46" s="402"/>
      <c r="CG46" s="402"/>
      <c r="CH46" s="402"/>
      <c r="CI46" s="402"/>
      <c r="CJ46" s="402"/>
      <c r="CK46" s="402"/>
      <c r="CL46" s="402"/>
      <c r="CM46" s="402"/>
      <c r="CN46" s="402"/>
      <c r="CO46" s="402"/>
      <c r="CP46" s="402"/>
      <c r="CQ46" s="402"/>
      <c r="CR46" s="402"/>
      <c r="CS46" s="402"/>
      <c r="CT46" s="402"/>
      <c r="CU46" s="402"/>
      <c r="CV46" s="402"/>
      <c r="CW46" s="402"/>
      <c r="CX46" s="402"/>
      <c r="CY46" s="402"/>
      <c r="CZ46" s="402"/>
      <c r="DA46" s="402"/>
      <c r="DB46" s="402"/>
      <c r="DC46" s="402"/>
      <c r="DD46" s="402"/>
      <c r="DE46" s="402"/>
      <c r="DF46" s="402"/>
      <c r="DG46" s="402"/>
      <c r="DH46" s="402"/>
      <c r="DI46" s="402"/>
      <c r="DJ46" s="402"/>
      <c r="DK46" s="402"/>
      <c r="DL46" s="402"/>
      <c r="DM46" s="402"/>
      <c r="DN46" s="402"/>
      <c r="DO46" s="402"/>
      <c r="DP46" s="402"/>
      <c r="DQ46" s="402"/>
      <c r="DR46" s="402"/>
      <c r="DS46" s="402"/>
      <c r="DT46" s="402"/>
      <c r="DU46" s="402"/>
      <c r="DV46" s="402"/>
      <c r="DW46" s="402"/>
      <c r="DX46" s="402"/>
      <c r="DY46" s="402"/>
      <c r="DZ46" s="402"/>
      <c r="EA46" s="402"/>
      <c r="EB46" s="402"/>
      <c r="EC46" s="402"/>
      <c r="ED46" s="402"/>
      <c r="EE46" s="402"/>
      <c r="EF46" s="402"/>
      <c r="EG46" s="402"/>
      <c r="EH46" s="402"/>
      <c r="EI46" s="402"/>
      <c r="EJ46" s="402"/>
      <c r="EK46" s="402"/>
      <c r="EL46" s="402"/>
      <c r="EM46" s="402"/>
      <c r="EN46" s="402"/>
      <c r="EO46" s="402"/>
      <c r="EP46" s="402"/>
      <c r="EQ46" s="402"/>
      <c r="ER46" s="402"/>
      <c r="ES46" s="402"/>
      <c r="ET46" s="402"/>
      <c r="EU46" s="402"/>
      <c r="EV46" s="402"/>
      <c r="EW46" s="402"/>
      <c r="EX46" s="402"/>
      <c r="EY46" s="402"/>
      <c r="EZ46" s="402"/>
      <c r="FA46" s="402"/>
      <c r="FB46" s="402"/>
      <c r="FC46" s="402"/>
      <c r="FD46" s="402"/>
      <c r="FE46" s="402"/>
      <c r="FF46" s="402"/>
      <c r="FG46" s="402"/>
      <c r="FH46" s="402"/>
      <c r="FI46" s="402"/>
      <c r="FJ46" s="402"/>
      <c r="FK46" s="402"/>
      <c r="FL46" s="402"/>
      <c r="FM46" s="402"/>
      <c r="FN46" s="402"/>
      <c r="FO46" s="402"/>
      <c r="FP46" s="402"/>
      <c r="FQ46" s="402"/>
      <c r="FR46" s="402"/>
      <c r="FS46" s="402"/>
      <c r="FT46" s="402"/>
      <c r="FU46" s="402"/>
      <c r="FV46" s="402"/>
      <c r="FW46" s="402"/>
      <c r="FX46" s="402"/>
      <c r="FY46" s="402"/>
      <c r="FZ46" s="402"/>
      <c r="GA46" s="402"/>
      <c r="GB46" s="402"/>
      <c r="GC46" s="402"/>
      <c r="GD46" s="402"/>
      <c r="GE46" s="402"/>
      <c r="GF46" s="402"/>
      <c r="GG46" s="402"/>
      <c r="GH46" s="402"/>
      <c r="GI46" s="402"/>
      <c r="GJ46" s="402"/>
      <c r="GK46" s="402"/>
      <c r="GL46" s="402"/>
      <c r="GM46" s="402"/>
      <c r="GN46" s="402"/>
      <c r="GO46" s="402"/>
      <c r="GP46" s="402"/>
      <c r="GQ46" s="402"/>
      <c r="GR46" s="402"/>
      <c r="GS46" s="402"/>
      <c r="GT46" s="402"/>
      <c r="GU46" s="402"/>
      <c r="GV46" s="402"/>
      <c r="GW46" s="402"/>
      <c r="GX46" s="402"/>
      <c r="GY46" s="402"/>
      <c r="GZ46" s="402"/>
      <c r="HA46" s="402"/>
      <c r="HB46" s="402"/>
      <c r="HC46" s="402"/>
      <c r="HD46" s="402"/>
      <c r="HE46" s="402"/>
      <c r="HF46" s="402"/>
      <c r="HG46" s="402"/>
      <c r="HH46" s="402"/>
      <c r="HI46" s="402"/>
      <c r="HJ46" s="402"/>
      <c r="HK46" s="402"/>
      <c r="HL46" s="402"/>
      <c r="HM46" s="402"/>
      <c r="HN46" s="402"/>
      <c r="HO46" s="402"/>
      <c r="HP46" s="402"/>
      <c r="HQ46" s="402"/>
      <c r="HR46" s="402"/>
      <c r="HS46" s="402"/>
      <c r="HT46" s="402"/>
      <c r="HU46" s="402"/>
      <c r="HV46" s="402"/>
      <c r="HW46" s="402"/>
      <c r="HX46" s="402"/>
      <c r="HY46" s="402"/>
      <c r="HZ46" s="402"/>
      <c r="IA46" s="402"/>
      <c r="IB46" s="402"/>
      <c r="IC46" s="402"/>
      <c r="ID46" s="402"/>
      <c r="IE46" s="402"/>
      <c r="IF46" s="402"/>
      <c r="IG46" s="402"/>
      <c r="IH46" s="402"/>
      <c r="II46" s="402"/>
      <c r="IJ46" s="402"/>
      <c r="IK46" s="402"/>
    </row>
    <row r="47" s="258" customFormat="1" ht="20.1" customHeight="1" spans="1:245">
      <c r="A47" s="316"/>
      <c r="B47" s="317" t="str">
        <f t="shared" si="2"/>
        <v>YU9</v>
      </c>
      <c r="C47" s="318">
        <f t="shared" si="3"/>
        <v>2307.55</v>
      </c>
      <c r="D47" s="319">
        <f t="shared" si="4"/>
        <v>183</v>
      </c>
      <c r="E47" s="320">
        <f t="shared" si="5"/>
        <v>12.5</v>
      </c>
      <c r="F47" s="321">
        <f t="shared" si="6"/>
        <v>4.04999999999973</v>
      </c>
      <c r="G47" s="318">
        <f t="shared" si="7"/>
        <v>70</v>
      </c>
      <c r="H47" s="322">
        <v>6</v>
      </c>
      <c r="I47" s="318">
        <f t="shared" si="8"/>
        <v>9</v>
      </c>
      <c r="J47" s="320">
        <v>8</v>
      </c>
      <c r="K47" s="318">
        <f t="shared" si="9"/>
        <v>665.683</v>
      </c>
      <c r="L47" s="318">
        <f t="shared" si="10"/>
        <v>725.702</v>
      </c>
      <c r="M47" s="366">
        <f t="shared" si="11"/>
        <v>57</v>
      </c>
      <c r="N47" s="318">
        <f t="shared" si="12"/>
        <v>12.5035438596491</v>
      </c>
      <c r="O47" s="318">
        <f t="shared" si="13"/>
        <v>11.4505789473684</v>
      </c>
      <c r="P47" s="320">
        <v>8</v>
      </c>
      <c r="Q47" s="318">
        <f t="shared" si="14"/>
        <v>80</v>
      </c>
      <c r="R47" s="322">
        <v>8</v>
      </c>
      <c r="S47" s="318">
        <f t="shared" si="15"/>
        <v>8</v>
      </c>
      <c r="T47" s="383">
        <f t="shared" si="16"/>
        <v>2000</v>
      </c>
      <c r="U47" s="383">
        <f t="shared" si="17"/>
        <v>159</v>
      </c>
      <c r="V47" s="384">
        <v>12.5</v>
      </c>
      <c r="W47" s="383">
        <f t="shared" si="18"/>
        <v>2000</v>
      </c>
      <c r="X47" s="385">
        <f t="shared" si="19"/>
        <v>159</v>
      </c>
      <c r="Y47" s="318">
        <f t="shared" si="20"/>
        <v>12.5</v>
      </c>
      <c r="Z47" s="400">
        <f t="shared" si="21"/>
        <v>6.25</v>
      </c>
      <c r="AA47" s="401">
        <f t="shared" si="22"/>
        <v>8.202</v>
      </c>
      <c r="AB47" s="402"/>
      <c r="AC47" s="402"/>
      <c r="AD47" s="402"/>
      <c r="AE47" s="402"/>
      <c r="AF47" s="402"/>
      <c r="AG47" s="402"/>
      <c r="AH47" s="402"/>
      <c r="AI47" s="402"/>
      <c r="AJ47" s="402"/>
      <c r="AK47" s="402"/>
      <c r="AL47" s="402"/>
      <c r="AM47" s="402"/>
      <c r="AN47" s="402"/>
      <c r="AO47" s="402"/>
      <c r="AP47" s="402"/>
      <c r="AQ47" s="402"/>
      <c r="AR47" s="402"/>
      <c r="AS47" s="402"/>
      <c r="AT47" s="402"/>
      <c r="AU47" s="402"/>
      <c r="AV47" s="402"/>
      <c r="AW47" s="402"/>
      <c r="AX47" s="402"/>
      <c r="AY47" s="402"/>
      <c r="AZ47" s="402"/>
      <c r="BA47" s="402"/>
      <c r="BB47" s="402"/>
      <c r="BC47" s="402"/>
      <c r="BD47" s="402"/>
      <c r="BE47" s="402"/>
      <c r="BF47" s="402"/>
      <c r="BG47" s="402"/>
      <c r="BH47" s="402"/>
      <c r="BI47" s="402"/>
      <c r="BJ47" s="402"/>
      <c r="BK47" s="402"/>
      <c r="BL47" s="402"/>
      <c r="BM47" s="402"/>
      <c r="BN47" s="402"/>
      <c r="BO47" s="402"/>
      <c r="BP47" s="402"/>
      <c r="BQ47" s="402"/>
      <c r="BR47" s="402"/>
      <c r="BS47" s="402"/>
      <c r="BT47" s="402"/>
      <c r="BU47" s="402"/>
      <c r="BV47" s="402"/>
      <c r="BW47" s="402"/>
      <c r="BX47" s="402"/>
      <c r="BY47" s="402"/>
      <c r="BZ47" s="402"/>
      <c r="CA47" s="402"/>
      <c r="CB47" s="402"/>
      <c r="CC47" s="402"/>
      <c r="CD47" s="402"/>
      <c r="CE47" s="402"/>
      <c r="CF47" s="402"/>
      <c r="CG47" s="402"/>
      <c r="CH47" s="402"/>
      <c r="CI47" s="402"/>
      <c r="CJ47" s="402"/>
      <c r="CK47" s="402"/>
      <c r="CL47" s="402"/>
      <c r="CM47" s="402"/>
      <c r="CN47" s="402"/>
      <c r="CO47" s="402"/>
      <c r="CP47" s="402"/>
      <c r="CQ47" s="402"/>
      <c r="CR47" s="402"/>
      <c r="CS47" s="402"/>
      <c r="CT47" s="402"/>
      <c r="CU47" s="402"/>
      <c r="CV47" s="402"/>
      <c r="CW47" s="402"/>
      <c r="CX47" s="402"/>
      <c r="CY47" s="402"/>
      <c r="CZ47" s="402"/>
      <c r="DA47" s="402"/>
      <c r="DB47" s="402"/>
      <c r="DC47" s="402"/>
      <c r="DD47" s="402"/>
      <c r="DE47" s="402"/>
      <c r="DF47" s="402"/>
      <c r="DG47" s="402"/>
      <c r="DH47" s="402"/>
      <c r="DI47" s="402"/>
      <c r="DJ47" s="402"/>
      <c r="DK47" s="402"/>
      <c r="DL47" s="402"/>
      <c r="DM47" s="402"/>
      <c r="DN47" s="402"/>
      <c r="DO47" s="402"/>
      <c r="DP47" s="402"/>
      <c r="DQ47" s="402"/>
      <c r="DR47" s="402"/>
      <c r="DS47" s="402"/>
      <c r="DT47" s="402"/>
      <c r="DU47" s="402"/>
      <c r="DV47" s="402"/>
      <c r="DW47" s="402"/>
      <c r="DX47" s="402"/>
      <c r="DY47" s="402"/>
      <c r="DZ47" s="402"/>
      <c r="EA47" s="402"/>
      <c r="EB47" s="402"/>
      <c r="EC47" s="402"/>
      <c r="ED47" s="402"/>
      <c r="EE47" s="402"/>
      <c r="EF47" s="402"/>
      <c r="EG47" s="402"/>
      <c r="EH47" s="402"/>
      <c r="EI47" s="402"/>
      <c r="EJ47" s="402"/>
      <c r="EK47" s="402"/>
      <c r="EL47" s="402"/>
      <c r="EM47" s="402"/>
      <c r="EN47" s="402"/>
      <c r="EO47" s="402"/>
      <c r="EP47" s="402"/>
      <c r="EQ47" s="402"/>
      <c r="ER47" s="402"/>
      <c r="ES47" s="402"/>
      <c r="ET47" s="402"/>
      <c r="EU47" s="402"/>
      <c r="EV47" s="402"/>
      <c r="EW47" s="402"/>
      <c r="EX47" s="402"/>
      <c r="EY47" s="402"/>
      <c r="EZ47" s="402"/>
      <c r="FA47" s="402"/>
      <c r="FB47" s="402"/>
      <c r="FC47" s="402"/>
      <c r="FD47" s="402"/>
      <c r="FE47" s="402"/>
      <c r="FF47" s="402"/>
      <c r="FG47" s="402"/>
      <c r="FH47" s="402"/>
      <c r="FI47" s="402"/>
      <c r="FJ47" s="402"/>
      <c r="FK47" s="402"/>
      <c r="FL47" s="402"/>
      <c r="FM47" s="402"/>
      <c r="FN47" s="402"/>
      <c r="FO47" s="402"/>
      <c r="FP47" s="402"/>
      <c r="FQ47" s="402"/>
      <c r="FR47" s="402"/>
      <c r="FS47" s="402"/>
      <c r="FT47" s="402"/>
      <c r="FU47" s="402"/>
      <c r="FV47" s="402"/>
      <c r="FW47" s="402"/>
      <c r="FX47" s="402"/>
      <c r="FY47" s="402"/>
      <c r="FZ47" s="402"/>
      <c r="GA47" s="402"/>
      <c r="GB47" s="402"/>
      <c r="GC47" s="402"/>
      <c r="GD47" s="402"/>
      <c r="GE47" s="402"/>
      <c r="GF47" s="402"/>
      <c r="GG47" s="402"/>
      <c r="GH47" s="402"/>
      <c r="GI47" s="402"/>
      <c r="GJ47" s="402"/>
      <c r="GK47" s="402"/>
      <c r="GL47" s="402"/>
      <c r="GM47" s="402"/>
      <c r="GN47" s="402"/>
      <c r="GO47" s="402"/>
      <c r="GP47" s="402"/>
      <c r="GQ47" s="402"/>
      <c r="GR47" s="402"/>
      <c r="GS47" s="402"/>
      <c r="GT47" s="402"/>
      <c r="GU47" s="402"/>
      <c r="GV47" s="402"/>
      <c r="GW47" s="402"/>
      <c r="GX47" s="402"/>
      <c r="GY47" s="402"/>
      <c r="GZ47" s="402"/>
      <c r="HA47" s="402"/>
      <c r="HB47" s="402"/>
      <c r="HC47" s="402"/>
      <c r="HD47" s="402"/>
      <c r="HE47" s="402"/>
      <c r="HF47" s="402"/>
      <c r="HG47" s="402"/>
      <c r="HH47" s="402"/>
      <c r="HI47" s="402"/>
      <c r="HJ47" s="402"/>
      <c r="HK47" s="402"/>
      <c r="HL47" s="402"/>
      <c r="HM47" s="402"/>
      <c r="HN47" s="402"/>
      <c r="HO47" s="402"/>
      <c r="HP47" s="402"/>
      <c r="HQ47" s="402"/>
      <c r="HR47" s="402"/>
      <c r="HS47" s="402"/>
      <c r="HT47" s="402"/>
      <c r="HU47" s="402"/>
      <c r="HV47" s="402"/>
      <c r="HW47" s="402"/>
      <c r="HX47" s="402"/>
      <c r="HY47" s="402"/>
      <c r="HZ47" s="402"/>
      <c r="IA47" s="402"/>
      <c r="IB47" s="402"/>
      <c r="IC47" s="402"/>
      <c r="ID47" s="402"/>
      <c r="IE47" s="402"/>
      <c r="IF47" s="402"/>
      <c r="IG47" s="402"/>
      <c r="IH47" s="402"/>
      <c r="II47" s="402"/>
      <c r="IJ47" s="402"/>
      <c r="IK47" s="402"/>
    </row>
    <row r="48" s="258" customFormat="1" ht="20.1" customHeight="1" spans="1:245">
      <c r="A48" s="316"/>
      <c r="B48" s="317" t="str">
        <f t="shared" si="2"/>
        <v>YU10</v>
      </c>
      <c r="C48" s="318">
        <f t="shared" si="3"/>
        <v>2345.85</v>
      </c>
      <c r="D48" s="319">
        <f t="shared" si="4"/>
        <v>186</v>
      </c>
      <c r="E48" s="320">
        <f t="shared" si="5"/>
        <v>12.5</v>
      </c>
      <c r="F48" s="321">
        <f t="shared" si="6"/>
        <v>4.84999999999991</v>
      </c>
      <c r="G48" s="318">
        <f t="shared" si="7"/>
        <v>70</v>
      </c>
      <c r="H48" s="322">
        <v>6</v>
      </c>
      <c r="I48" s="318">
        <f t="shared" si="8"/>
        <v>9</v>
      </c>
      <c r="J48" s="320">
        <v>8</v>
      </c>
      <c r="K48" s="318">
        <f t="shared" si="9"/>
        <v>725.702</v>
      </c>
      <c r="L48" s="318">
        <f t="shared" si="10"/>
        <v>725.702</v>
      </c>
      <c r="M48" s="366">
        <f t="shared" si="11"/>
        <v>57</v>
      </c>
      <c r="N48" s="318">
        <f t="shared" si="12"/>
        <v>12.5035438596491</v>
      </c>
      <c r="O48" s="318">
        <f t="shared" si="13"/>
        <v>12.5035438596491</v>
      </c>
      <c r="P48" s="320">
        <v>8</v>
      </c>
      <c r="Q48" s="318">
        <f t="shared" si="14"/>
        <v>80</v>
      </c>
      <c r="R48" s="322">
        <v>8</v>
      </c>
      <c r="S48" s="318">
        <f t="shared" si="15"/>
        <v>8</v>
      </c>
      <c r="T48" s="383">
        <f t="shared" si="16"/>
        <v>2000</v>
      </c>
      <c r="U48" s="383">
        <f t="shared" si="17"/>
        <v>159</v>
      </c>
      <c r="V48" s="384">
        <v>12.5</v>
      </c>
      <c r="W48" s="383">
        <f t="shared" si="18"/>
        <v>2000</v>
      </c>
      <c r="X48" s="385">
        <f t="shared" si="19"/>
        <v>159</v>
      </c>
      <c r="Y48" s="318">
        <f t="shared" si="20"/>
        <v>12.5</v>
      </c>
      <c r="Z48" s="400">
        <f t="shared" si="21"/>
        <v>6.25</v>
      </c>
      <c r="AA48" s="401">
        <f t="shared" si="22"/>
        <v>8.202</v>
      </c>
      <c r="AB48" s="402"/>
      <c r="AC48" s="402"/>
      <c r="AD48" s="402"/>
      <c r="AE48" s="402"/>
      <c r="AF48" s="402"/>
      <c r="AG48" s="402"/>
      <c r="AH48" s="402"/>
      <c r="AI48" s="402"/>
      <c r="AJ48" s="402"/>
      <c r="AK48" s="402"/>
      <c r="AL48" s="402"/>
      <c r="AM48" s="402"/>
      <c r="AN48" s="402"/>
      <c r="AO48" s="402"/>
      <c r="AP48" s="402"/>
      <c r="AQ48" s="402"/>
      <c r="AR48" s="402"/>
      <c r="AS48" s="402"/>
      <c r="AT48" s="402"/>
      <c r="AU48" s="402"/>
      <c r="AV48" s="402"/>
      <c r="AW48" s="402"/>
      <c r="AX48" s="402"/>
      <c r="AY48" s="402"/>
      <c r="AZ48" s="402"/>
      <c r="BA48" s="402"/>
      <c r="BB48" s="402"/>
      <c r="BC48" s="402"/>
      <c r="BD48" s="402"/>
      <c r="BE48" s="402"/>
      <c r="BF48" s="402"/>
      <c r="BG48" s="402"/>
      <c r="BH48" s="402"/>
      <c r="BI48" s="402"/>
      <c r="BJ48" s="402"/>
      <c r="BK48" s="402"/>
      <c r="BL48" s="402"/>
      <c r="BM48" s="402"/>
      <c r="BN48" s="402"/>
      <c r="BO48" s="402"/>
      <c r="BP48" s="402"/>
      <c r="BQ48" s="402"/>
      <c r="BR48" s="402"/>
      <c r="BS48" s="402"/>
      <c r="BT48" s="402"/>
      <c r="BU48" s="402"/>
      <c r="BV48" s="402"/>
      <c r="BW48" s="402"/>
      <c r="BX48" s="402"/>
      <c r="BY48" s="402"/>
      <c r="BZ48" s="402"/>
      <c r="CA48" s="402"/>
      <c r="CB48" s="402"/>
      <c r="CC48" s="402"/>
      <c r="CD48" s="402"/>
      <c r="CE48" s="402"/>
      <c r="CF48" s="402"/>
      <c r="CG48" s="402"/>
      <c r="CH48" s="402"/>
      <c r="CI48" s="402"/>
      <c r="CJ48" s="402"/>
      <c r="CK48" s="402"/>
      <c r="CL48" s="402"/>
      <c r="CM48" s="402"/>
      <c r="CN48" s="402"/>
      <c r="CO48" s="402"/>
      <c r="CP48" s="402"/>
      <c r="CQ48" s="402"/>
      <c r="CR48" s="402"/>
      <c r="CS48" s="402"/>
      <c r="CT48" s="402"/>
      <c r="CU48" s="402"/>
      <c r="CV48" s="402"/>
      <c r="CW48" s="402"/>
      <c r="CX48" s="402"/>
      <c r="CY48" s="402"/>
      <c r="CZ48" s="402"/>
      <c r="DA48" s="402"/>
      <c r="DB48" s="402"/>
      <c r="DC48" s="402"/>
      <c r="DD48" s="402"/>
      <c r="DE48" s="402"/>
      <c r="DF48" s="402"/>
      <c r="DG48" s="402"/>
      <c r="DH48" s="402"/>
      <c r="DI48" s="402"/>
      <c r="DJ48" s="402"/>
      <c r="DK48" s="402"/>
      <c r="DL48" s="402"/>
      <c r="DM48" s="402"/>
      <c r="DN48" s="402"/>
      <c r="DO48" s="402"/>
      <c r="DP48" s="402"/>
      <c r="DQ48" s="402"/>
      <c r="DR48" s="402"/>
      <c r="DS48" s="402"/>
      <c r="DT48" s="402"/>
      <c r="DU48" s="402"/>
      <c r="DV48" s="402"/>
      <c r="DW48" s="402"/>
      <c r="DX48" s="402"/>
      <c r="DY48" s="402"/>
      <c r="DZ48" s="402"/>
      <c r="EA48" s="402"/>
      <c r="EB48" s="402"/>
      <c r="EC48" s="402"/>
      <c r="ED48" s="402"/>
      <c r="EE48" s="402"/>
      <c r="EF48" s="402"/>
      <c r="EG48" s="402"/>
      <c r="EH48" s="402"/>
      <c r="EI48" s="402"/>
      <c r="EJ48" s="402"/>
      <c r="EK48" s="402"/>
      <c r="EL48" s="402"/>
      <c r="EM48" s="402"/>
      <c r="EN48" s="402"/>
      <c r="EO48" s="402"/>
      <c r="EP48" s="402"/>
      <c r="EQ48" s="402"/>
      <c r="ER48" s="402"/>
      <c r="ES48" s="402"/>
      <c r="ET48" s="402"/>
      <c r="EU48" s="402"/>
      <c r="EV48" s="402"/>
      <c r="EW48" s="402"/>
      <c r="EX48" s="402"/>
      <c r="EY48" s="402"/>
      <c r="EZ48" s="402"/>
      <c r="FA48" s="402"/>
      <c r="FB48" s="402"/>
      <c r="FC48" s="402"/>
      <c r="FD48" s="402"/>
      <c r="FE48" s="402"/>
      <c r="FF48" s="402"/>
      <c r="FG48" s="402"/>
      <c r="FH48" s="402"/>
      <c r="FI48" s="402"/>
      <c r="FJ48" s="402"/>
      <c r="FK48" s="402"/>
      <c r="FL48" s="402"/>
      <c r="FM48" s="402"/>
      <c r="FN48" s="402"/>
      <c r="FO48" s="402"/>
      <c r="FP48" s="402"/>
      <c r="FQ48" s="402"/>
      <c r="FR48" s="402"/>
      <c r="FS48" s="402"/>
      <c r="FT48" s="402"/>
      <c r="FU48" s="402"/>
      <c r="FV48" s="402"/>
      <c r="FW48" s="402"/>
      <c r="FX48" s="402"/>
      <c r="FY48" s="402"/>
      <c r="FZ48" s="402"/>
      <c r="GA48" s="402"/>
      <c r="GB48" s="402"/>
      <c r="GC48" s="402"/>
      <c r="GD48" s="402"/>
      <c r="GE48" s="402"/>
      <c r="GF48" s="402"/>
      <c r="GG48" s="402"/>
      <c r="GH48" s="402"/>
      <c r="GI48" s="402"/>
      <c r="GJ48" s="402"/>
      <c r="GK48" s="402"/>
      <c r="GL48" s="402"/>
      <c r="GM48" s="402"/>
      <c r="GN48" s="402"/>
      <c r="GO48" s="402"/>
      <c r="GP48" s="402"/>
      <c r="GQ48" s="402"/>
      <c r="GR48" s="402"/>
      <c r="GS48" s="402"/>
      <c r="GT48" s="402"/>
      <c r="GU48" s="402"/>
      <c r="GV48" s="402"/>
      <c r="GW48" s="402"/>
      <c r="GX48" s="402"/>
      <c r="GY48" s="402"/>
      <c r="GZ48" s="402"/>
      <c r="HA48" s="402"/>
      <c r="HB48" s="402"/>
      <c r="HC48" s="402"/>
      <c r="HD48" s="402"/>
      <c r="HE48" s="402"/>
      <c r="HF48" s="402"/>
      <c r="HG48" s="402"/>
      <c r="HH48" s="402"/>
      <c r="HI48" s="402"/>
      <c r="HJ48" s="402"/>
      <c r="HK48" s="402"/>
      <c r="HL48" s="402"/>
      <c r="HM48" s="402"/>
      <c r="HN48" s="402"/>
      <c r="HO48" s="402"/>
      <c r="HP48" s="402"/>
      <c r="HQ48" s="402"/>
      <c r="HR48" s="402"/>
      <c r="HS48" s="402"/>
      <c r="HT48" s="402"/>
      <c r="HU48" s="402"/>
      <c r="HV48" s="402"/>
      <c r="HW48" s="402"/>
      <c r="HX48" s="402"/>
      <c r="HY48" s="402"/>
      <c r="HZ48" s="402"/>
      <c r="IA48" s="402"/>
      <c r="IB48" s="402"/>
      <c r="IC48" s="402"/>
      <c r="ID48" s="402"/>
      <c r="IE48" s="402"/>
      <c r="IF48" s="402"/>
      <c r="IG48" s="402"/>
      <c r="IH48" s="402"/>
      <c r="II48" s="402"/>
      <c r="IJ48" s="402"/>
      <c r="IK48" s="402"/>
    </row>
    <row r="49" s="256" customFormat="1" ht="20.1" customHeight="1" spans="1:27">
      <c r="A49" s="274"/>
      <c r="B49" s="302" t="str">
        <f t="shared" si="2"/>
        <v>YU11</v>
      </c>
      <c r="C49" s="303">
        <f t="shared" si="3"/>
        <v>2297.505</v>
      </c>
      <c r="D49" s="304">
        <f t="shared" si="4"/>
        <v>182</v>
      </c>
      <c r="E49" s="305">
        <f t="shared" si="5"/>
        <v>12.5</v>
      </c>
      <c r="F49" s="306">
        <f t="shared" si="6"/>
        <v>6.50500000000011</v>
      </c>
      <c r="G49" s="303">
        <f t="shared" si="7"/>
        <v>80</v>
      </c>
      <c r="H49" s="307">
        <v>8</v>
      </c>
      <c r="I49" s="303">
        <f t="shared" si="8"/>
        <v>8</v>
      </c>
      <c r="J49" s="305">
        <v>8</v>
      </c>
      <c r="K49" s="303">
        <f t="shared" si="9"/>
        <v>697.143</v>
      </c>
      <c r="L49" s="303">
        <f t="shared" si="10"/>
        <v>760</v>
      </c>
      <c r="M49" s="364">
        <f t="shared" si="11"/>
        <v>59</v>
      </c>
      <c r="N49" s="303">
        <f t="shared" si="12"/>
        <v>12.6610169491525</v>
      </c>
      <c r="O49" s="303">
        <f t="shared" si="13"/>
        <v>11.5956440677966</v>
      </c>
      <c r="P49" s="305">
        <v>8</v>
      </c>
      <c r="Q49" s="303">
        <f t="shared" si="14"/>
        <v>90</v>
      </c>
      <c r="R49" s="307">
        <v>8</v>
      </c>
      <c r="S49" s="303">
        <f t="shared" si="15"/>
        <v>9.25</v>
      </c>
      <c r="T49" s="377">
        <f t="shared" si="16"/>
        <v>2000</v>
      </c>
      <c r="U49" s="377">
        <f t="shared" si="17"/>
        <v>159</v>
      </c>
      <c r="V49" s="378">
        <v>12.5</v>
      </c>
      <c r="W49" s="377">
        <f t="shared" si="18"/>
        <v>2000</v>
      </c>
      <c r="X49" s="379">
        <f t="shared" si="19"/>
        <v>159</v>
      </c>
      <c r="Y49" s="303">
        <f t="shared" si="20"/>
        <v>12.5</v>
      </c>
      <c r="Z49" s="395">
        <f t="shared" si="21"/>
        <v>6.25</v>
      </c>
      <c r="AA49" s="396">
        <f t="shared" si="22"/>
        <v>17.5</v>
      </c>
    </row>
    <row r="50" ht="20.1" customHeight="1" spans="1:28">
      <c r="A50" s="263"/>
      <c r="B50" s="302" t="str">
        <f t="shared" si="2"/>
        <v>YU12</v>
      </c>
      <c r="C50" s="303">
        <f t="shared" si="3"/>
        <v>2235.25</v>
      </c>
      <c r="D50" s="304">
        <f t="shared" si="4"/>
        <v>177</v>
      </c>
      <c r="E50" s="305">
        <f t="shared" ref="E50:E62" si="23">12.5</f>
        <v>12.5</v>
      </c>
      <c r="F50" s="306">
        <f t="shared" si="6"/>
        <v>6.75</v>
      </c>
      <c r="G50" s="303">
        <f t="shared" si="7"/>
        <v>60</v>
      </c>
      <c r="H50" s="307">
        <v>6</v>
      </c>
      <c r="I50" s="303">
        <f t="shared" si="8"/>
        <v>7.33333333333333</v>
      </c>
      <c r="J50" s="305">
        <v>8</v>
      </c>
      <c r="K50" s="303">
        <f t="shared" si="9"/>
        <v>634.192</v>
      </c>
      <c r="L50" s="303">
        <f t="shared" si="10"/>
        <v>697.049</v>
      </c>
      <c r="M50" s="364">
        <f t="shared" si="11"/>
        <v>54</v>
      </c>
      <c r="N50" s="303">
        <f t="shared" si="12"/>
        <v>12.6675740740741</v>
      </c>
      <c r="O50" s="303">
        <f t="shared" si="13"/>
        <v>11.5035555555556</v>
      </c>
      <c r="P50" s="305">
        <v>8</v>
      </c>
      <c r="Q50" s="303">
        <f t="shared" si="14"/>
        <v>70</v>
      </c>
      <c r="R50" s="307">
        <v>8</v>
      </c>
      <c r="S50" s="303">
        <f t="shared" si="15"/>
        <v>6.75</v>
      </c>
      <c r="T50" s="377">
        <f t="shared" si="16"/>
        <v>2000</v>
      </c>
      <c r="U50" s="377">
        <f t="shared" si="17"/>
        <v>159</v>
      </c>
      <c r="V50" s="378">
        <v>12.5</v>
      </c>
      <c r="W50" s="377">
        <f t="shared" si="18"/>
        <v>2000</v>
      </c>
      <c r="X50" s="379">
        <f t="shared" si="19"/>
        <v>159</v>
      </c>
      <c r="Y50" s="303">
        <f t="shared" si="20"/>
        <v>12.5</v>
      </c>
      <c r="Z50" s="395">
        <f t="shared" si="21"/>
        <v>6.25</v>
      </c>
      <c r="AA50" s="396">
        <f t="shared" si="22"/>
        <v>17.049</v>
      </c>
      <c r="AB50" s="256"/>
    </row>
    <row r="51" ht="20.1" customHeight="1" spans="1:28">
      <c r="A51" s="263"/>
      <c r="B51" s="302" t="str">
        <f t="shared" si="2"/>
        <v>YU13</v>
      </c>
      <c r="C51" s="303">
        <f t="shared" si="3"/>
        <v>2230</v>
      </c>
      <c r="D51" s="304">
        <f t="shared" si="4"/>
        <v>177</v>
      </c>
      <c r="E51" s="305">
        <f t="shared" si="23"/>
        <v>12.5</v>
      </c>
      <c r="F51" s="306">
        <f t="shared" si="6"/>
        <v>1.5</v>
      </c>
      <c r="G51" s="303">
        <f t="shared" si="7"/>
        <v>60</v>
      </c>
      <c r="H51" s="307">
        <v>4</v>
      </c>
      <c r="I51" s="303">
        <f t="shared" si="8"/>
        <v>11</v>
      </c>
      <c r="J51" s="305">
        <v>8</v>
      </c>
      <c r="K51" s="303">
        <f t="shared" si="9"/>
        <v>571.241</v>
      </c>
      <c r="L51" s="303">
        <f t="shared" si="10"/>
        <v>634.098</v>
      </c>
      <c r="M51" s="364">
        <f t="shared" si="11"/>
        <v>49</v>
      </c>
      <c r="N51" s="303">
        <f t="shared" si="12"/>
        <v>12.6754693877551</v>
      </c>
      <c r="O51" s="303">
        <f t="shared" si="13"/>
        <v>11.3926734693878</v>
      </c>
      <c r="P51" s="305">
        <v>8</v>
      </c>
      <c r="Q51" s="303">
        <f t="shared" si="14"/>
        <v>70</v>
      </c>
      <c r="R51" s="307">
        <v>8</v>
      </c>
      <c r="S51" s="303">
        <f t="shared" si="15"/>
        <v>6.75</v>
      </c>
      <c r="T51" s="377">
        <f t="shared" si="16"/>
        <v>2000</v>
      </c>
      <c r="U51" s="377">
        <f t="shared" si="17"/>
        <v>159</v>
      </c>
      <c r="V51" s="378">
        <v>12.5</v>
      </c>
      <c r="W51" s="377">
        <f t="shared" si="18"/>
        <v>2000</v>
      </c>
      <c r="X51" s="379">
        <f t="shared" si="19"/>
        <v>159</v>
      </c>
      <c r="Y51" s="303">
        <f t="shared" si="20"/>
        <v>12.5</v>
      </c>
      <c r="Z51" s="395">
        <f t="shared" si="21"/>
        <v>6.25</v>
      </c>
      <c r="AA51" s="396">
        <f t="shared" si="22"/>
        <v>16.598</v>
      </c>
      <c r="AB51" s="256"/>
    </row>
    <row r="52" ht="20.1" customHeight="1" spans="1:28">
      <c r="A52" s="263"/>
      <c r="B52" s="302" t="str">
        <f t="shared" si="2"/>
        <v>YU14</v>
      </c>
      <c r="C52" s="303">
        <f t="shared" si="3"/>
        <v>2230</v>
      </c>
      <c r="D52" s="304">
        <f t="shared" si="4"/>
        <v>177</v>
      </c>
      <c r="E52" s="305">
        <f t="shared" si="23"/>
        <v>12.5</v>
      </c>
      <c r="F52" s="306">
        <f t="shared" si="6"/>
        <v>1.5</v>
      </c>
      <c r="G52" s="303">
        <f t="shared" si="7"/>
        <v>60</v>
      </c>
      <c r="H52" s="307">
        <v>4</v>
      </c>
      <c r="I52" s="303">
        <f t="shared" si="8"/>
        <v>11</v>
      </c>
      <c r="J52" s="305">
        <v>8</v>
      </c>
      <c r="K52" s="303">
        <f t="shared" si="9"/>
        <v>515.414</v>
      </c>
      <c r="L52" s="303">
        <f t="shared" si="10"/>
        <v>571.147</v>
      </c>
      <c r="M52" s="364">
        <f t="shared" si="11"/>
        <v>44</v>
      </c>
      <c r="N52" s="303">
        <f t="shared" si="12"/>
        <v>12.6851590909091</v>
      </c>
      <c r="O52" s="303">
        <f t="shared" si="13"/>
        <v>11.4185</v>
      </c>
      <c r="P52" s="305">
        <v>8</v>
      </c>
      <c r="Q52" s="303">
        <f t="shared" si="14"/>
        <v>70</v>
      </c>
      <c r="R52" s="307">
        <v>6</v>
      </c>
      <c r="S52" s="303">
        <f t="shared" si="15"/>
        <v>9</v>
      </c>
      <c r="T52" s="377">
        <f t="shared" si="16"/>
        <v>2000</v>
      </c>
      <c r="U52" s="377">
        <f t="shared" si="17"/>
        <v>159</v>
      </c>
      <c r="V52" s="378">
        <v>12.5</v>
      </c>
      <c r="W52" s="377">
        <f t="shared" si="18"/>
        <v>2000</v>
      </c>
      <c r="X52" s="379">
        <f t="shared" si="19"/>
        <v>159</v>
      </c>
      <c r="Y52" s="303">
        <f t="shared" si="20"/>
        <v>12.5</v>
      </c>
      <c r="Z52" s="395">
        <f t="shared" si="21"/>
        <v>6.25</v>
      </c>
      <c r="AA52" s="396">
        <f t="shared" si="22"/>
        <v>16.147</v>
      </c>
      <c r="AB52" s="256"/>
    </row>
    <row r="53" ht="20.1" customHeight="1" spans="1:28">
      <c r="A53" s="263"/>
      <c r="B53" s="302" t="str">
        <f t="shared" si="2"/>
        <v>YU15</v>
      </c>
      <c r="C53" s="303">
        <f t="shared" si="3"/>
        <v>2230.97</v>
      </c>
      <c r="D53" s="304">
        <f t="shared" si="4"/>
        <v>177</v>
      </c>
      <c r="E53" s="305">
        <f t="shared" si="23"/>
        <v>12.5</v>
      </c>
      <c r="F53" s="306">
        <f t="shared" si="6"/>
        <v>2.4699999999998</v>
      </c>
      <c r="G53" s="303">
        <f t="shared" si="7"/>
        <v>60</v>
      </c>
      <c r="H53" s="307">
        <v>4</v>
      </c>
      <c r="I53" s="303">
        <f t="shared" si="8"/>
        <v>11</v>
      </c>
      <c r="J53" s="305">
        <v>8</v>
      </c>
      <c r="K53" s="303">
        <f t="shared" si="9"/>
        <v>459.598</v>
      </c>
      <c r="L53" s="303">
        <f t="shared" si="10"/>
        <v>515.33</v>
      </c>
      <c r="M53" s="364">
        <f t="shared" si="11"/>
        <v>40</v>
      </c>
      <c r="N53" s="303">
        <f t="shared" si="12"/>
        <v>12.55825</v>
      </c>
      <c r="O53" s="303">
        <f t="shared" si="13"/>
        <v>11.16495</v>
      </c>
      <c r="P53" s="305">
        <v>8</v>
      </c>
      <c r="Q53" s="303">
        <f t="shared" si="14"/>
        <v>70</v>
      </c>
      <c r="R53" s="307">
        <v>6</v>
      </c>
      <c r="S53" s="303">
        <f t="shared" si="15"/>
        <v>9</v>
      </c>
      <c r="T53" s="377">
        <f t="shared" si="16"/>
        <v>1999.99999999999</v>
      </c>
      <c r="U53" s="380">
        <v>159</v>
      </c>
      <c r="V53" s="378">
        <v>12.5</v>
      </c>
      <c r="W53" s="377">
        <f t="shared" si="18"/>
        <v>1999.99999999999</v>
      </c>
      <c r="X53" s="379">
        <f t="shared" si="19"/>
        <v>159</v>
      </c>
      <c r="Y53" s="303">
        <f t="shared" si="20"/>
        <v>12.5</v>
      </c>
      <c r="Z53" s="395">
        <f t="shared" si="21"/>
        <v>6.249999999995</v>
      </c>
      <c r="AA53" s="396">
        <f t="shared" si="22"/>
        <v>10.33</v>
      </c>
      <c r="AB53" s="256"/>
    </row>
    <row r="54" customFormat="1" ht="20.1" customHeight="1" spans="1:28">
      <c r="A54" s="263"/>
      <c r="B54" s="302" t="str">
        <f t="shared" si="2"/>
        <v>YU16</v>
      </c>
      <c r="C54" s="303">
        <f t="shared" si="3"/>
        <v>2218.565</v>
      </c>
      <c r="D54" s="304">
        <f t="shared" si="4"/>
        <v>176</v>
      </c>
      <c r="E54" s="305">
        <f t="shared" si="23"/>
        <v>12.5</v>
      </c>
      <c r="F54" s="306">
        <f t="shared" si="6"/>
        <v>2.56500000000005</v>
      </c>
      <c r="G54" s="303">
        <f t="shared" si="7"/>
        <v>50</v>
      </c>
      <c r="H54" s="307">
        <v>4</v>
      </c>
      <c r="I54" s="303">
        <f t="shared" si="8"/>
        <v>8.5</v>
      </c>
      <c r="J54" s="305">
        <v>8</v>
      </c>
      <c r="K54" s="303">
        <f t="shared" si="9"/>
        <v>403.781</v>
      </c>
      <c r="L54" s="303">
        <f t="shared" si="10"/>
        <v>459.514</v>
      </c>
      <c r="M54" s="364">
        <f t="shared" si="11"/>
        <v>35</v>
      </c>
      <c r="N54" s="303">
        <f t="shared" si="12"/>
        <v>12.7575428571429</v>
      </c>
      <c r="O54" s="303">
        <f t="shared" si="13"/>
        <v>11.1651714285714</v>
      </c>
      <c r="P54" s="305">
        <v>8</v>
      </c>
      <c r="Q54" s="303">
        <f t="shared" si="14"/>
        <v>60</v>
      </c>
      <c r="R54" s="307">
        <v>4</v>
      </c>
      <c r="S54" s="303">
        <f t="shared" si="15"/>
        <v>11</v>
      </c>
      <c r="T54" s="377">
        <f t="shared" si="16"/>
        <v>2000</v>
      </c>
      <c r="U54" s="377">
        <f>ROUNDDOWN(T54/V54,0)-1</f>
        <v>159</v>
      </c>
      <c r="V54" s="378">
        <v>12.5</v>
      </c>
      <c r="W54" s="377">
        <f t="shared" si="18"/>
        <v>2000</v>
      </c>
      <c r="X54" s="379">
        <f t="shared" si="19"/>
        <v>159</v>
      </c>
      <c r="Y54" s="303">
        <f t="shared" si="20"/>
        <v>12.5</v>
      </c>
      <c r="Z54" s="395">
        <f t="shared" si="21"/>
        <v>6.25</v>
      </c>
      <c r="AA54" s="396">
        <f t="shared" si="22"/>
        <v>17.014</v>
      </c>
      <c r="AB54" s="256"/>
    </row>
    <row r="55" customFormat="1" ht="20.1" customHeight="1" spans="1:28">
      <c r="A55" s="263"/>
      <c r="B55" s="302" t="str">
        <f t="shared" si="2"/>
        <v>YU17</v>
      </c>
      <c r="C55" s="303">
        <f t="shared" si="3"/>
        <v>2238.06</v>
      </c>
      <c r="D55" s="304">
        <f>ROUNDDOWN((C55/E55-2),0)</f>
        <v>177</v>
      </c>
      <c r="E55" s="305">
        <f t="shared" si="23"/>
        <v>12.5</v>
      </c>
      <c r="F55" s="306">
        <f t="shared" si="6"/>
        <v>9.55999999999995</v>
      </c>
      <c r="G55" s="303">
        <f t="shared" si="7"/>
        <v>50</v>
      </c>
      <c r="H55" s="307">
        <v>4</v>
      </c>
      <c r="I55" s="303">
        <f t="shared" si="8"/>
        <v>8.5</v>
      </c>
      <c r="J55" s="305">
        <v>8</v>
      </c>
      <c r="K55" s="303">
        <f t="shared" si="9"/>
        <v>347.965</v>
      </c>
      <c r="L55" s="303">
        <f t="shared" si="10"/>
        <v>403.698</v>
      </c>
      <c r="M55" s="364">
        <f t="shared" si="11"/>
        <v>31</v>
      </c>
      <c r="N55" s="303">
        <f t="shared" si="12"/>
        <v>12.6031612903226</v>
      </c>
      <c r="O55" s="303">
        <f t="shared" si="13"/>
        <v>10.8053225806452</v>
      </c>
      <c r="P55" s="305">
        <v>8</v>
      </c>
      <c r="Q55" s="303">
        <f t="shared" si="14"/>
        <v>60</v>
      </c>
      <c r="R55" s="307">
        <v>4</v>
      </c>
      <c r="S55" s="303">
        <f t="shared" si="15"/>
        <v>11</v>
      </c>
      <c r="T55" s="377">
        <f t="shared" si="16"/>
        <v>2000</v>
      </c>
      <c r="U55" s="377">
        <f t="shared" si="17"/>
        <v>159</v>
      </c>
      <c r="V55" s="378">
        <v>12.5</v>
      </c>
      <c r="W55" s="377">
        <f t="shared" si="18"/>
        <v>2000</v>
      </c>
      <c r="X55" s="379">
        <f t="shared" si="19"/>
        <v>159</v>
      </c>
      <c r="Y55" s="303">
        <f t="shared" si="20"/>
        <v>12.5</v>
      </c>
      <c r="Z55" s="395">
        <f t="shared" si="21"/>
        <v>6.25</v>
      </c>
      <c r="AA55" s="396">
        <f t="shared" si="22"/>
        <v>11.198</v>
      </c>
      <c r="AB55" s="256"/>
    </row>
    <row r="56" customFormat="1" ht="20.1" customHeight="1" spans="1:28">
      <c r="A56" s="263"/>
      <c r="B56" s="302" t="str">
        <f t="shared" si="2"/>
        <v>YU18</v>
      </c>
      <c r="C56" s="303">
        <f t="shared" si="3"/>
        <v>2248.36</v>
      </c>
      <c r="D56" s="304">
        <f t="shared" si="4"/>
        <v>178</v>
      </c>
      <c r="E56" s="305">
        <f t="shared" si="23"/>
        <v>12.5</v>
      </c>
      <c r="F56" s="306">
        <f t="shared" si="6"/>
        <v>7.36000000000013</v>
      </c>
      <c r="G56" s="303">
        <f t="shared" si="7"/>
        <v>40</v>
      </c>
      <c r="H56" s="307">
        <v>3</v>
      </c>
      <c r="I56" s="303">
        <f t="shared" si="8"/>
        <v>8</v>
      </c>
      <c r="J56" s="305">
        <v>8</v>
      </c>
      <c r="K56" s="303">
        <f t="shared" si="9"/>
        <v>292.149</v>
      </c>
      <c r="L56" s="303">
        <f t="shared" si="10"/>
        <v>347.881</v>
      </c>
      <c r="M56" s="364">
        <f t="shared" si="11"/>
        <v>26</v>
      </c>
      <c r="N56" s="303">
        <f t="shared" si="12"/>
        <v>12.8800384615385</v>
      </c>
      <c r="O56" s="303">
        <f t="shared" si="13"/>
        <v>10.7365</v>
      </c>
      <c r="P56" s="305">
        <v>8</v>
      </c>
      <c r="Q56" s="303">
        <f t="shared" si="14"/>
        <v>50</v>
      </c>
      <c r="R56" s="307">
        <v>4</v>
      </c>
      <c r="S56" s="303">
        <f t="shared" si="15"/>
        <v>8.5</v>
      </c>
      <c r="T56" s="377">
        <f t="shared" si="16"/>
        <v>2000</v>
      </c>
      <c r="U56" s="377">
        <f t="shared" si="17"/>
        <v>159</v>
      </c>
      <c r="V56" s="378">
        <v>12.5</v>
      </c>
      <c r="W56" s="377">
        <f t="shared" si="18"/>
        <v>2000</v>
      </c>
      <c r="X56" s="379">
        <f t="shared" si="19"/>
        <v>159</v>
      </c>
      <c r="Y56" s="303">
        <f t="shared" si="20"/>
        <v>12.5</v>
      </c>
      <c r="Z56" s="395">
        <f t="shared" si="21"/>
        <v>6.25</v>
      </c>
      <c r="AA56" s="396">
        <f t="shared" si="22"/>
        <v>17.881</v>
      </c>
      <c r="AB56" s="256"/>
    </row>
    <row r="57" customFormat="1" ht="20.1" customHeight="1" spans="1:28">
      <c r="A57" s="263"/>
      <c r="B57" s="302" t="str">
        <f t="shared" si="2"/>
        <v>YU19</v>
      </c>
      <c r="C57" s="303">
        <f t="shared" si="3"/>
        <v>2256.045</v>
      </c>
      <c r="D57" s="304">
        <f t="shared" si="4"/>
        <v>179</v>
      </c>
      <c r="E57" s="305">
        <f t="shared" si="23"/>
        <v>12.5</v>
      </c>
      <c r="F57" s="306">
        <f t="shared" si="6"/>
        <v>2.54500000000007</v>
      </c>
      <c r="G57" s="303">
        <f t="shared" si="7"/>
        <v>30</v>
      </c>
      <c r="H57" s="307">
        <v>2</v>
      </c>
      <c r="I57" s="303">
        <f t="shared" si="8"/>
        <v>7</v>
      </c>
      <c r="J57" s="305">
        <v>8</v>
      </c>
      <c r="K57" s="303">
        <f t="shared" si="9"/>
        <v>248.954</v>
      </c>
      <c r="L57" s="303">
        <f t="shared" si="10"/>
        <v>292.065</v>
      </c>
      <c r="M57" s="364">
        <f t="shared" si="11"/>
        <v>22</v>
      </c>
      <c r="N57" s="303">
        <f t="shared" si="12"/>
        <v>12.6847727272727</v>
      </c>
      <c r="O57" s="303">
        <f t="shared" si="13"/>
        <v>10.7251818181818</v>
      </c>
      <c r="P57" s="305">
        <v>8</v>
      </c>
      <c r="Q57" s="303">
        <f t="shared" si="14"/>
        <v>40</v>
      </c>
      <c r="R57" s="307">
        <v>3</v>
      </c>
      <c r="S57" s="303">
        <f t="shared" si="15"/>
        <v>8</v>
      </c>
      <c r="T57" s="303">
        <f t="shared" si="16"/>
        <v>1547.05</v>
      </c>
      <c r="U57" s="377">
        <f t="shared" si="17"/>
        <v>122</v>
      </c>
      <c r="V57" s="378">
        <v>12.5</v>
      </c>
      <c r="W57" s="377">
        <f t="shared" si="18"/>
        <v>1547.05</v>
      </c>
      <c r="X57" s="379">
        <f t="shared" si="19"/>
        <v>122</v>
      </c>
      <c r="Y57" s="303">
        <f t="shared" si="20"/>
        <v>12.5</v>
      </c>
      <c r="Z57" s="395">
        <f t="shared" si="21"/>
        <v>11.025</v>
      </c>
      <c r="AA57" s="396">
        <f t="shared" si="22"/>
        <v>12.065</v>
      </c>
      <c r="AB57" s="256"/>
    </row>
    <row r="58" customFormat="1" ht="20.1" customHeight="1" spans="1:28">
      <c r="A58" s="263"/>
      <c r="B58" s="323" t="str">
        <f t="shared" si="2"/>
        <v>东U10</v>
      </c>
      <c r="C58" s="324">
        <f t="shared" si="3"/>
        <v>860</v>
      </c>
      <c r="D58" s="325">
        <f t="shared" si="4"/>
        <v>67</v>
      </c>
      <c r="E58" s="326">
        <f t="shared" si="23"/>
        <v>12.5</v>
      </c>
      <c r="F58" s="327">
        <f t="shared" si="6"/>
        <v>6.5</v>
      </c>
      <c r="G58" s="324">
        <f t="shared" si="7"/>
        <v>30</v>
      </c>
      <c r="H58" s="328">
        <v>2</v>
      </c>
      <c r="I58" s="324">
        <f t="shared" si="8"/>
        <v>7</v>
      </c>
      <c r="J58" s="326">
        <v>8</v>
      </c>
      <c r="K58" s="324">
        <f t="shared" si="9"/>
        <v>125.466</v>
      </c>
      <c r="L58" s="324">
        <f t="shared" si="10"/>
        <v>163.657</v>
      </c>
      <c r="M58" s="367">
        <f t="shared" si="11"/>
        <v>12</v>
      </c>
      <c r="N58" s="324">
        <f t="shared" si="12"/>
        <v>12.55475</v>
      </c>
      <c r="O58" s="324">
        <f t="shared" si="13"/>
        <v>9.37216666666667</v>
      </c>
      <c r="P58" s="326">
        <v>8</v>
      </c>
      <c r="Q58" s="324">
        <f t="shared" si="14"/>
        <v>40</v>
      </c>
      <c r="R58" s="328">
        <v>4</v>
      </c>
      <c r="S58" s="324">
        <f t="shared" si="15"/>
        <v>6</v>
      </c>
      <c r="T58" s="386">
        <f t="shared" si="16"/>
        <v>2000</v>
      </c>
      <c r="U58" s="386">
        <f t="shared" si="17"/>
        <v>62</v>
      </c>
      <c r="V58" s="387">
        <v>31.5</v>
      </c>
      <c r="W58" s="386">
        <f t="shared" si="18"/>
        <v>2000</v>
      </c>
      <c r="X58" s="388">
        <f t="shared" si="19"/>
        <v>62</v>
      </c>
      <c r="Y58" s="324">
        <f t="shared" si="20"/>
        <v>31.5</v>
      </c>
      <c r="Z58" s="403">
        <f t="shared" si="21"/>
        <v>23.5</v>
      </c>
      <c r="AA58" s="404">
        <f t="shared" si="22"/>
        <v>8.65700000000001</v>
      </c>
      <c r="AB58" s="256"/>
    </row>
    <row r="59" customFormat="1" ht="20.1" customHeight="1" spans="1:28">
      <c r="A59" s="263"/>
      <c r="B59" s="323" t="str">
        <f t="shared" si="2"/>
        <v>西U10-1</v>
      </c>
      <c r="C59" s="324">
        <f t="shared" si="3"/>
        <v>2285</v>
      </c>
      <c r="D59" s="325">
        <f t="shared" si="4"/>
        <v>181</v>
      </c>
      <c r="E59" s="326">
        <f t="shared" si="23"/>
        <v>12.5</v>
      </c>
      <c r="F59" s="327">
        <f t="shared" si="6"/>
        <v>6.5</v>
      </c>
      <c r="G59" s="324">
        <f t="shared" si="7"/>
        <v>30</v>
      </c>
      <c r="H59" s="328">
        <v>2</v>
      </c>
      <c r="I59" s="324">
        <f t="shared" si="8"/>
        <v>7</v>
      </c>
      <c r="J59" s="326">
        <v>8</v>
      </c>
      <c r="K59" s="324">
        <f t="shared" si="9"/>
        <v>130</v>
      </c>
      <c r="L59" s="324">
        <f t="shared" si="10"/>
        <v>161.126</v>
      </c>
      <c r="M59" s="367">
        <f t="shared" si="11"/>
        <v>11</v>
      </c>
      <c r="N59" s="324">
        <f t="shared" si="12"/>
        <v>13.466</v>
      </c>
      <c r="O59" s="324">
        <f t="shared" si="13"/>
        <v>10.6363636363636</v>
      </c>
      <c r="P59" s="326">
        <v>8</v>
      </c>
      <c r="Q59" s="324">
        <f t="shared" si="14"/>
        <v>40</v>
      </c>
      <c r="R59" s="328">
        <v>4</v>
      </c>
      <c r="S59" s="324">
        <f t="shared" si="15"/>
        <v>6</v>
      </c>
      <c r="T59" s="386">
        <f t="shared" si="16"/>
        <v>2000</v>
      </c>
      <c r="U59" s="386">
        <f t="shared" si="17"/>
        <v>60</v>
      </c>
      <c r="V59" s="387">
        <v>32.5</v>
      </c>
      <c r="W59" s="386">
        <f t="shared" si="18"/>
        <v>2000</v>
      </c>
      <c r="X59" s="388">
        <f t="shared" si="19"/>
        <v>60</v>
      </c>
      <c r="Y59" s="324">
        <f t="shared" si="20"/>
        <v>32.5</v>
      </c>
      <c r="Z59" s="403">
        <f t="shared" si="21"/>
        <v>25</v>
      </c>
      <c r="AA59" s="404">
        <f t="shared" si="22"/>
        <v>18.626</v>
      </c>
      <c r="AB59" s="256"/>
    </row>
    <row r="60" customFormat="1" ht="20.1" customHeight="1" spans="1:28">
      <c r="A60" s="263"/>
      <c r="B60" s="323" t="str">
        <f t="shared" si="2"/>
        <v>西U9-1</v>
      </c>
      <c r="C60" s="324">
        <f t="shared" si="3"/>
        <v>2285</v>
      </c>
      <c r="D60" s="325">
        <f t="shared" si="4"/>
        <v>181</v>
      </c>
      <c r="E60" s="326">
        <f t="shared" si="23"/>
        <v>12.5</v>
      </c>
      <c r="F60" s="327">
        <f t="shared" si="6"/>
        <v>6.5</v>
      </c>
      <c r="G60" s="324">
        <f t="shared" si="7"/>
        <v>30</v>
      </c>
      <c r="H60" s="328">
        <v>2</v>
      </c>
      <c r="I60" s="324">
        <f t="shared" si="8"/>
        <v>7</v>
      </c>
      <c r="J60" s="326">
        <v>8</v>
      </c>
      <c r="K60" s="324">
        <f t="shared" si="9"/>
        <v>161.21</v>
      </c>
      <c r="L60" s="324">
        <f t="shared" si="10"/>
        <v>217.365</v>
      </c>
      <c r="M60" s="367">
        <f t="shared" si="11"/>
        <v>16</v>
      </c>
      <c r="N60" s="324">
        <f t="shared" si="12"/>
        <v>12.7728125</v>
      </c>
      <c r="O60" s="324">
        <f t="shared" si="13"/>
        <v>9.263125</v>
      </c>
      <c r="P60" s="326">
        <v>8</v>
      </c>
      <c r="Q60" s="324">
        <f t="shared" si="14"/>
        <v>40</v>
      </c>
      <c r="R60" s="328">
        <v>4</v>
      </c>
      <c r="S60" s="324">
        <f t="shared" si="15"/>
        <v>6</v>
      </c>
      <c r="T60" s="386">
        <f t="shared" si="16"/>
        <v>2000</v>
      </c>
      <c r="U60" s="386">
        <f t="shared" si="17"/>
        <v>58</v>
      </c>
      <c r="V60" s="387">
        <v>33.5</v>
      </c>
      <c r="W60" s="386">
        <f t="shared" si="18"/>
        <v>2000</v>
      </c>
      <c r="X60" s="388">
        <f t="shared" si="19"/>
        <v>58</v>
      </c>
      <c r="Y60" s="324">
        <f t="shared" si="20"/>
        <v>33.5</v>
      </c>
      <c r="Z60" s="403">
        <f t="shared" si="21"/>
        <v>28.5</v>
      </c>
      <c r="AA60" s="404">
        <f t="shared" si="22"/>
        <v>12.365</v>
      </c>
      <c r="AB60" s="256"/>
    </row>
    <row r="61" customFormat="1" ht="20.1" customHeight="1" spans="1:28">
      <c r="A61" s="263"/>
      <c r="B61" s="323" t="str">
        <f t="shared" si="2"/>
        <v>西U6-1</v>
      </c>
      <c r="C61" s="324">
        <f t="shared" si="3"/>
        <v>1350</v>
      </c>
      <c r="D61" s="325">
        <f>ROUNDDOWN((C61/E61-2),0)</f>
        <v>106</v>
      </c>
      <c r="E61" s="326">
        <f t="shared" si="23"/>
        <v>12.5</v>
      </c>
      <c r="F61" s="327">
        <f t="shared" si="6"/>
        <v>9</v>
      </c>
      <c r="G61" s="324">
        <f t="shared" si="7"/>
        <v>50</v>
      </c>
      <c r="H61" s="328">
        <v>4</v>
      </c>
      <c r="I61" s="324">
        <f t="shared" si="8"/>
        <v>8.5</v>
      </c>
      <c r="J61" s="326">
        <v>8</v>
      </c>
      <c r="K61" s="324">
        <f t="shared" si="9"/>
        <v>375.682</v>
      </c>
      <c r="L61" s="324">
        <f t="shared" si="10"/>
        <v>454.681</v>
      </c>
      <c r="M61" s="367">
        <f t="shared" si="11"/>
        <v>35</v>
      </c>
      <c r="N61" s="324">
        <f t="shared" si="12"/>
        <v>12.6194571428571</v>
      </c>
      <c r="O61" s="324">
        <f t="shared" si="13"/>
        <v>10.3623428571429</v>
      </c>
      <c r="P61" s="326">
        <v>8</v>
      </c>
      <c r="Q61" s="324">
        <f t="shared" si="14"/>
        <v>60</v>
      </c>
      <c r="R61" s="328">
        <v>4</v>
      </c>
      <c r="S61" s="324">
        <f t="shared" si="15"/>
        <v>11</v>
      </c>
      <c r="T61" s="386">
        <f t="shared" si="16"/>
        <v>2000</v>
      </c>
      <c r="U61" s="386">
        <f t="shared" si="17"/>
        <v>56</v>
      </c>
      <c r="V61" s="387">
        <v>34.5</v>
      </c>
      <c r="W61" s="386">
        <f t="shared" si="18"/>
        <v>2000</v>
      </c>
      <c r="X61" s="388">
        <f t="shared" si="19"/>
        <v>56</v>
      </c>
      <c r="Y61" s="324">
        <f t="shared" si="20"/>
        <v>34.5</v>
      </c>
      <c r="Z61" s="403">
        <f t="shared" si="21"/>
        <v>34</v>
      </c>
      <c r="AA61" s="404">
        <f t="shared" si="22"/>
        <v>12.181</v>
      </c>
      <c r="AB61" s="256"/>
    </row>
    <row r="62" customFormat="1" ht="20.1" customHeight="1" spans="1:28">
      <c r="A62" s="263"/>
      <c r="B62" s="323" t="str">
        <f t="shared" si="2"/>
        <v>西U5-1</v>
      </c>
      <c r="C62" s="324">
        <f t="shared" si="3"/>
        <v>1370</v>
      </c>
      <c r="D62" s="325">
        <f t="shared" si="4"/>
        <v>108</v>
      </c>
      <c r="E62" s="326">
        <f t="shared" si="23"/>
        <v>12.5</v>
      </c>
      <c r="F62" s="327">
        <f t="shared" si="6"/>
        <v>4</v>
      </c>
      <c r="G62" s="324">
        <f t="shared" si="7"/>
        <v>60</v>
      </c>
      <c r="H62" s="328">
        <v>4</v>
      </c>
      <c r="I62" s="324">
        <f t="shared" si="8"/>
        <v>11</v>
      </c>
      <c r="J62" s="326">
        <v>8</v>
      </c>
      <c r="K62" s="324">
        <f t="shared" si="9"/>
        <v>454.799</v>
      </c>
      <c r="L62" s="324">
        <f t="shared" si="10"/>
        <v>533.797</v>
      </c>
      <c r="M62" s="367">
        <f t="shared" si="11"/>
        <v>41</v>
      </c>
      <c r="N62" s="324">
        <f t="shared" si="12"/>
        <v>12.7023658536585</v>
      </c>
      <c r="O62" s="324">
        <f t="shared" si="13"/>
        <v>10.7755853658537</v>
      </c>
      <c r="P62" s="326">
        <v>8</v>
      </c>
      <c r="Q62" s="324">
        <f t="shared" si="14"/>
        <v>70</v>
      </c>
      <c r="R62" s="328">
        <v>6</v>
      </c>
      <c r="S62" s="324">
        <f t="shared" si="15"/>
        <v>9</v>
      </c>
      <c r="T62" s="386">
        <f t="shared" si="16"/>
        <v>2000</v>
      </c>
      <c r="U62" s="386">
        <f t="shared" si="17"/>
        <v>55</v>
      </c>
      <c r="V62" s="387">
        <v>35.5</v>
      </c>
      <c r="W62" s="386">
        <f t="shared" si="18"/>
        <v>2000</v>
      </c>
      <c r="X62" s="388">
        <f t="shared" si="19"/>
        <v>55</v>
      </c>
      <c r="Y62" s="324">
        <f t="shared" si="20"/>
        <v>35.5</v>
      </c>
      <c r="Z62" s="403">
        <f t="shared" si="21"/>
        <v>23.75</v>
      </c>
      <c r="AA62" s="404">
        <f t="shared" si="22"/>
        <v>16.297</v>
      </c>
      <c r="AB62" s="256"/>
    </row>
    <row r="63" customFormat="1" ht="20.1" customHeight="1" spans="1:28">
      <c r="A63" s="263"/>
      <c r="B63" s="323" t="str">
        <f t="shared" ref="B63:B72" si="24">B28</f>
        <v>西U4-1</v>
      </c>
      <c r="C63" s="324">
        <f t="shared" ref="C63:C72" si="25">VLOOKUP(B63,$B$4:$K$36,8,0)</f>
        <v>1370</v>
      </c>
      <c r="D63" s="325">
        <f t="shared" ref="D63:D72" si="26">ROUNDDOWN((C63/E63-1),0)</f>
        <v>108</v>
      </c>
      <c r="E63" s="326">
        <f t="shared" ref="E63:E72" si="27">12.5</f>
        <v>12.5</v>
      </c>
      <c r="F63" s="327">
        <f t="shared" ref="F63:F72" si="28">C63-D63*E63-2*J63</f>
        <v>4</v>
      </c>
      <c r="G63" s="324">
        <f t="shared" ref="G63:G72" si="29">VLOOKUP(B63,$B$4:$J$72,6,0)</f>
        <v>60</v>
      </c>
      <c r="H63" s="328">
        <v>4</v>
      </c>
      <c r="I63" s="324">
        <f t="shared" ref="I63:I72" si="30">(G63-J63*2)/H63</f>
        <v>11</v>
      </c>
      <c r="J63" s="326">
        <v>8</v>
      </c>
      <c r="K63" s="324">
        <f t="shared" ref="K63:K72" si="31">VLOOKUP(B63,$B$4:$K$36,2,0)</f>
        <v>533.916</v>
      </c>
      <c r="L63" s="324">
        <f t="shared" ref="L63:L72" si="32">VLOOKUP(B63,$B$4:$K$36,3,0)</f>
        <v>612.914</v>
      </c>
      <c r="M63" s="367">
        <f t="shared" ref="M63:M72" si="33">ROUND((L63-5)/12.5,0)-1</f>
        <v>48</v>
      </c>
      <c r="N63" s="324">
        <f t="shared" ref="N63:N72" si="34">(L63-5-P63)/M63</f>
        <v>12.4982083333333</v>
      </c>
      <c r="O63" s="324">
        <f t="shared" ref="O63:O72" si="35">(K63-P63-5)/M63</f>
        <v>10.8524166666667</v>
      </c>
      <c r="P63" s="326">
        <v>8</v>
      </c>
      <c r="Q63" s="324">
        <f t="shared" ref="Q63:Q72" si="36">VLOOKUP($B63,$B$4:$K$36,7,0)</f>
        <v>70</v>
      </c>
      <c r="R63" s="328">
        <v>6</v>
      </c>
      <c r="S63" s="324">
        <f t="shared" ref="S63:S72" si="37">(Q63-2*J63)/R63</f>
        <v>9</v>
      </c>
      <c r="T63" s="386">
        <f t="shared" ref="T63:T72" si="38">VLOOKUP($B63,$B$4:$K$36,4,0)</f>
        <v>2000</v>
      </c>
      <c r="U63" s="386">
        <f t="shared" ref="U63:U72" si="39">ROUNDDOWN(T63/V63,0)-1</f>
        <v>53</v>
      </c>
      <c r="V63" s="387">
        <v>36.5</v>
      </c>
      <c r="W63" s="386">
        <f t="shared" ref="W63:W72" si="40">VLOOKUP($B63,$B$4:$K$36,5,0)</f>
        <v>2000</v>
      </c>
      <c r="X63" s="388">
        <f t="shared" ref="X63:X72" si="41">U63</f>
        <v>53</v>
      </c>
      <c r="Y63" s="324">
        <f t="shared" ref="Y63:Y72" si="42">(W63-Z63*2)/X63</f>
        <v>36.5</v>
      </c>
      <c r="Z63" s="403">
        <f t="shared" ref="Z63:Z72" si="43">(T63-U63*V63)/2</f>
        <v>32.75</v>
      </c>
      <c r="AA63" s="404">
        <f t="shared" ref="AA63:AA72" si="44">L63-M63*12.5-5</f>
        <v>7.91399999999999</v>
      </c>
      <c r="AB63" s="256"/>
    </row>
    <row r="64" customFormat="1" ht="20.1" customHeight="1" spans="1:28">
      <c r="A64" s="263"/>
      <c r="B64" s="323" t="str">
        <f t="shared" si="24"/>
        <v>西U3-1</v>
      </c>
      <c r="C64" s="324">
        <f t="shared" si="25"/>
        <v>1390</v>
      </c>
      <c r="D64" s="325">
        <f>ROUNDDOWN((C64/E64-2),0)</f>
        <v>109</v>
      </c>
      <c r="E64" s="326">
        <f t="shared" si="27"/>
        <v>12.5</v>
      </c>
      <c r="F64" s="327">
        <f t="shared" si="28"/>
        <v>11.5</v>
      </c>
      <c r="G64" s="324">
        <f t="shared" si="29"/>
        <v>70</v>
      </c>
      <c r="H64" s="328">
        <v>6</v>
      </c>
      <c r="I64" s="324">
        <f t="shared" si="30"/>
        <v>9</v>
      </c>
      <c r="J64" s="326">
        <v>8</v>
      </c>
      <c r="K64" s="324">
        <f t="shared" si="31"/>
        <v>613.033</v>
      </c>
      <c r="L64" s="324">
        <f t="shared" si="32"/>
        <v>669.325</v>
      </c>
      <c r="M64" s="367">
        <f t="shared" si="33"/>
        <v>52</v>
      </c>
      <c r="N64" s="324">
        <f t="shared" si="34"/>
        <v>12.6216346153846</v>
      </c>
      <c r="O64" s="324">
        <f t="shared" si="35"/>
        <v>11.5390961538462</v>
      </c>
      <c r="P64" s="326">
        <v>8</v>
      </c>
      <c r="Q64" s="324">
        <f t="shared" si="36"/>
        <v>80</v>
      </c>
      <c r="R64" s="328">
        <v>8</v>
      </c>
      <c r="S64" s="324">
        <f t="shared" si="37"/>
        <v>8</v>
      </c>
      <c r="T64" s="386">
        <f t="shared" si="38"/>
        <v>2000</v>
      </c>
      <c r="U64" s="386">
        <f t="shared" si="39"/>
        <v>52</v>
      </c>
      <c r="V64" s="387">
        <v>37.5</v>
      </c>
      <c r="W64" s="386">
        <f t="shared" si="40"/>
        <v>2000</v>
      </c>
      <c r="X64" s="388">
        <f t="shared" si="41"/>
        <v>52</v>
      </c>
      <c r="Y64" s="324">
        <f t="shared" si="42"/>
        <v>37.5</v>
      </c>
      <c r="Z64" s="403">
        <f t="shared" si="43"/>
        <v>25</v>
      </c>
      <c r="AA64" s="404">
        <f t="shared" si="44"/>
        <v>14.325</v>
      </c>
      <c r="AB64" s="256"/>
    </row>
    <row r="65" customFormat="1" ht="20.1" customHeight="1" spans="1:28">
      <c r="A65" s="263"/>
      <c r="B65" s="323" t="str">
        <f t="shared" si="24"/>
        <v>西U2-1</v>
      </c>
      <c r="C65" s="324">
        <f t="shared" si="25"/>
        <v>2667</v>
      </c>
      <c r="D65" s="325">
        <f t="shared" si="26"/>
        <v>212</v>
      </c>
      <c r="E65" s="326">
        <f t="shared" si="27"/>
        <v>12.5</v>
      </c>
      <c r="F65" s="327">
        <f t="shared" si="28"/>
        <v>1</v>
      </c>
      <c r="G65" s="324">
        <f t="shared" si="29"/>
        <v>70</v>
      </c>
      <c r="H65" s="328">
        <v>6</v>
      </c>
      <c r="I65" s="324">
        <f t="shared" si="30"/>
        <v>9</v>
      </c>
      <c r="J65" s="326">
        <v>8</v>
      </c>
      <c r="K65" s="324">
        <f t="shared" si="31"/>
        <v>669.41</v>
      </c>
      <c r="L65" s="324">
        <f t="shared" si="32"/>
        <v>725.702</v>
      </c>
      <c r="M65" s="367">
        <f t="shared" si="33"/>
        <v>57</v>
      </c>
      <c r="N65" s="324">
        <f t="shared" si="34"/>
        <v>12.5035438596491</v>
      </c>
      <c r="O65" s="324">
        <f t="shared" si="35"/>
        <v>11.5159649122807</v>
      </c>
      <c r="P65" s="326">
        <v>8</v>
      </c>
      <c r="Q65" s="324">
        <f t="shared" si="36"/>
        <v>80</v>
      </c>
      <c r="R65" s="328">
        <v>8</v>
      </c>
      <c r="S65" s="324">
        <f t="shared" si="37"/>
        <v>8</v>
      </c>
      <c r="T65" s="386">
        <f t="shared" si="38"/>
        <v>2000</v>
      </c>
      <c r="U65" s="386">
        <f t="shared" si="39"/>
        <v>50</v>
      </c>
      <c r="V65" s="387">
        <v>38.5</v>
      </c>
      <c r="W65" s="386">
        <f t="shared" si="40"/>
        <v>2000</v>
      </c>
      <c r="X65" s="388">
        <f t="shared" si="41"/>
        <v>50</v>
      </c>
      <c r="Y65" s="324">
        <f t="shared" si="42"/>
        <v>38.5</v>
      </c>
      <c r="Z65" s="403">
        <f t="shared" si="43"/>
        <v>37.5</v>
      </c>
      <c r="AA65" s="404">
        <f t="shared" si="44"/>
        <v>8.202</v>
      </c>
      <c r="AB65" s="256"/>
    </row>
    <row r="66" customFormat="1" ht="20.1" customHeight="1" spans="1:28">
      <c r="A66" s="263"/>
      <c r="B66" s="323" t="str">
        <f t="shared" si="24"/>
        <v>西U6-2</v>
      </c>
      <c r="C66" s="324">
        <f t="shared" si="25"/>
        <v>954.5</v>
      </c>
      <c r="D66" s="325">
        <f t="shared" si="26"/>
        <v>75</v>
      </c>
      <c r="E66" s="326">
        <f t="shared" si="27"/>
        <v>12.5</v>
      </c>
      <c r="F66" s="327">
        <f t="shared" si="28"/>
        <v>1</v>
      </c>
      <c r="G66" s="324">
        <f t="shared" si="29"/>
        <v>50</v>
      </c>
      <c r="H66" s="328">
        <v>4</v>
      </c>
      <c r="I66" s="324">
        <f t="shared" si="30"/>
        <v>8.5</v>
      </c>
      <c r="J66" s="326">
        <v>8</v>
      </c>
      <c r="K66" s="324">
        <f t="shared" si="31"/>
        <v>375.682</v>
      </c>
      <c r="L66" s="324">
        <f t="shared" si="32"/>
        <v>454.681</v>
      </c>
      <c r="M66" s="367">
        <f t="shared" si="33"/>
        <v>35</v>
      </c>
      <c r="N66" s="324">
        <f t="shared" si="34"/>
        <v>12.6194571428571</v>
      </c>
      <c r="O66" s="324">
        <f t="shared" si="35"/>
        <v>10.3623428571429</v>
      </c>
      <c r="P66" s="326">
        <v>8</v>
      </c>
      <c r="Q66" s="324">
        <f t="shared" si="36"/>
        <v>60</v>
      </c>
      <c r="R66" s="328">
        <v>4</v>
      </c>
      <c r="S66" s="324">
        <f t="shared" si="37"/>
        <v>11</v>
      </c>
      <c r="T66" s="386">
        <f t="shared" si="38"/>
        <v>2000</v>
      </c>
      <c r="U66" s="386">
        <f t="shared" si="39"/>
        <v>49</v>
      </c>
      <c r="V66" s="387">
        <v>39.5</v>
      </c>
      <c r="W66" s="386">
        <f t="shared" si="40"/>
        <v>2000</v>
      </c>
      <c r="X66" s="388">
        <f t="shared" si="41"/>
        <v>49</v>
      </c>
      <c r="Y66" s="324">
        <f t="shared" si="42"/>
        <v>39.5</v>
      </c>
      <c r="Z66" s="403">
        <f t="shared" si="43"/>
        <v>32.25</v>
      </c>
      <c r="AA66" s="404">
        <f t="shared" si="44"/>
        <v>12.181</v>
      </c>
      <c r="AB66" s="256"/>
    </row>
    <row r="67" customFormat="1" ht="20.1" customHeight="1" spans="1:28">
      <c r="A67" s="263"/>
      <c r="B67" s="323" t="str">
        <f t="shared" si="24"/>
        <v>西U5-2</v>
      </c>
      <c r="C67" s="324">
        <f t="shared" si="25"/>
        <v>974.5</v>
      </c>
      <c r="D67" s="325">
        <f t="shared" si="26"/>
        <v>76</v>
      </c>
      <c r="E67" s="326">
        <f t="shared" si="27"/>
        <v>12.5</v>
      </c>
      <c r="F67" s="327">
        <f t="shared" si="28"/>
        <v>8.49999999999989</v>
      </c>
      <c r="G67" s="324">
        <f t="shared" si="29"/>
        <v>60</v>
      </c>
      <c r="H67" s="328">
        <v>4</v>
      </c>
      <c r="I67" s="324">
        <f t="shared" si="30"/>
        <v>11</v>
      </c>
      <c r="J67" s="326">
        <v>8</v>
      </c>
      <c r="K67" s="324">
        <f t="shared" si="31"/>
        <v>454.799</v>
      </c>
      <c r="L67" s="324">
        <f t="shared" si="32"/>
        <v>533.797</v>
      </c>
      <c r="M67" s="367">
        <f t="shared" si="33"/>
        <v>41</v>
      </c>
      <c r="N67" s="324">
        <f t="shared" si="34"/>
        <v>12.7023658536585</v>
      </c>
      <c r="O67" s="324">
        <f t="shared" si="35"/>
        <v>10.7755853658537</v>
      </c>
      <c r="P67" s="326">
        <v>8</v>
      </c>
      <c r="Q67" s="324">
        <f t="shared" si="36"/>
        <v>70</v>
      </c>
      <c r="R67" s="328">
        <v>6</v>
      </c>
      <c r="S67" s="324">
        <f t="shared" si="37"/>
        <v>9</v>
      </c>
      <c r="T67" s="386">
        <f t="shared" si="38"/>
        <v>2000</v>
      </c>
      <c r="U67" s="386">
        <f t="shared" si="39"/>
        <v>48</v>
      </c>
      <c r="V67" s="387">
        <v>40.5</v>
      </c>
      <c r="W67" s="386">
        <f t="shared" si="40"/>
        <v>2000</v>
      </c>
      <c r="X67" s="388">
        <f t="shared" si="41"/>
        <v>48</v>
      </c>
      <c r="Y67" s="324">
        <f t="shared" si="42"/>
        <v>40.5</v>
      </c>
      <c r="Z67" s="403">
        <f t="shared" si="43"/>
        <v>28</v>
      </c>
      <c r="AA67" s="404">
        <f t="shared" si="44"/>
        <v>16.297</v>
      </c>
      <c r="AB67" s="256"/>
    </row>
    <row r="68" customFormat="1" ht="20.1" customHeight="1" spans="1:28">
      <c r="A68" s="263"/>
      <c r="B68" s="323" t="str">
        <f t="shared" si="24"/>
        <v>西U4-2</v>
      </c>
      <c r="C68" s="324">
        <f t="shared" si="25"/>
        <v>920</v>
      </c>
      <c r="D68" s="325">
        <f t="shared" si="26"/>
        <v>72</v>
      </c>
      <c r="E68" s="326">
        <f t="shared" si="27"/>
        <v>12.5</v>
      </c>
      <c r="F68" s="327">
        <f t="shared" si="28"/>
        <v>3.99999999999989</v>
      </c>
      <c r="G68" s="324">
        <f t="shared" si="29"/>
        <v>60</v>
      </c>
      <c r="H68" s="328">
        <v>4</v>
      </c>
      <c r="I68" s="324">
        <f t="shared" si="30"/>
        <v>11</v>
      </c>
      <c r="J68" s="326">
        <v>8</v>
      </c>
      <c r="K68" s="324">
        <f t="shared" si="31"/>
        <v>533.916</v>
      </c>
      <c r="L68" s="324">
        <f t="shared" si="32"/>
        <v>612.914</v>
      </c>
      <c r="M68" s="367">
        <f t="shared" si="33"/>
        <v>48</v>
      </c>
      <c r="N68" s="324">
        <f t="shared" si="34"/>
        <v>12.4982083333333</v>
      </c>
      <c r="O68" s="324">
        <f t="shared" si="35"/>
        <v>10.8524166666667</v>
      </c>
      <c r="P68" s="326">
        <v>8</v>
      </c>
      <c r="Q68" s="324">
        <f t="shared" si="36"/>
        <v>70</v>
      </c>
      <c r="R68" s="328">
        <v>6</v>
      </c>
      <c r="S68" s="324">
        <f t="shared" si="37"/>
        <v>9</v>
      </c>
      <c r="T68" s="386">
        <f t="shared" si="38"/>
        <v>2000</v>
      </c>
      <c r="U68" s="386">
        <f t="shared" si="39"/>
        <v>47</v>
      </c>
      <c r="V68" s="387">
        <v>41.5</v>
      </c>
      <c r="W68" s="386">
        <f t="shared" si="40"/>
        <v>2000</v>
      </c>
      <c r="X68" s="388">
        <f t="shared" si="41"/>
        <v>47</v>
      </c>
      <c r="Y68" s="324">
        <f t="shared" si="42"/>
        <v>41.5</v>
      </c>
      <c r="Z68" s="403">
        <f t="shared" si="43"/>
        <v>24.75</v>
      </c>
      <c r="AA68" s="404">
        <f t="shared" si="44"/>
        <v>7.91399999999999</v>
      </c>
      <c r="AB68" s="256"/>
    </row>
    <row r="69" customFormat="1" ht="20.1" customHeight="1" spans="1:28">
      <c r="A69" s="263"/>
      <c r="B69" s="323" t="str">
        <f t="shared" si="24"/>
        <v>西U3-2</v>
      </c>
      <c r="C69" s="324">
        <f t="shared" si="25"/>
        <v>1243</v>
      </c>
      <c r="D69" s="325">
        <f t="shared" si="26"/>
        <v>98</v>
      </c>
      <c r="E69" s="326">
        <f t="shared" si="27"/>
        <v>12.5</v>
      </c>
      <c r="F69" s="327">
        <f t="shared" si="28"/>
        <v>2</v>
      </c>
      <c r="G69" s="324">
        <f t="shared" si="29"/>
        <v>70</v>
      </c>
      <c r="H69" s="328">
        <v>6</v>
      </c>
      <c r="I69" s="324">
        <f t="shared" si="30"/>
        <v>9</v>
      </c>
      <c r="J69" s="326">
        <v>8</v>
      </c>
      <c r="K69" s="324">
        <f t="shared" si="31"/>
        <v>613.033</v>
      </c>
      <c r="L69" s="324">
        <f t="shared" si="32"/>
        <v>669.325</v>
      </c>
      <c r="M69" s="367">
        <f t="shared" si="33"/>
        <v>52</v>
      </c>
      <c r="N69" s="324">
        <f t="shared" si="34"/>
        <v>12.6216346153846</v>
      </c>
      <c r="O69" s="324">
        <f t="shared" si="35"/>
        <v>11.5390961538462</v>
      </c>
      <c r="P69" s="326">
        <v>8</v>
      </c>
      <c r="Q69" s="324">
        <f t="shared" si="36"/>
        <v>80</v>
      </c>
      <c r="R69" s="328">
        <v>8</v>
      </c>
      <c r="S69" s="324">
        <f t="shared" si="37"/>
        <v>8</v>
      </c>
      <c r="T69" s="386">
        <f t="shared" si="38"/>
        <v>2000</v>
      </c>
      <c r="U69" s="386">
        <f t="shared" si="39"/>
        <v>46</v>
      </c>
      <c r="V69" s="387">
        <v>42.5</v>
      </c>
      <c r="W69" s="386">
        <f t="shared" si="40"/>
        <v>2000</v>
      </c>
      <c r="X69" s="388">
        <f t="shared" si="41"/>
        <v>46</v>
      </c>
      <c r="Y69" s="324">
        <f t="shared" si="42"/>
        <v>42.5</v>
      </c>
      <c r="Z69" s="403">
        <f t="shared" si="43"/>
        <v>22.5</v>
      </c>
      <c r="AA69" s="404">
        <f t="shared" si="44"/>
        <v>14.325</v>
      </c>
      <c r="AB69" s="256"/>
    </row>
    <row r="70" customFormat="1" ht="20.1" customHeight="1" spans="1:28">
      <c r="A70" s="263"/>
      <c r="B70" s="405">
        <f t="shared" si="24"/>
        <v>0</v>
      </c>
      <c r="C70" s="406">
        <f t="shared" si="25"/>
        <v>60</v>
      </c>
      <c r="D70" s="407">
        <f t="shared" si="26"/>
        <v>3</v>
      </c>
      <c r="E70" s="408">
        <f t="shared" si="27"/>
        <v>12.5</v>
      </c>
      <c r="F70" s="409">
        <f t="shared" si="28"/>
        <v>6.5</v>
      </c>
      <c r="G70" s="406">
        <f t="shared" si="29"/>
        <v>30</v>
      </c>
      <c r="H70" s="410">
        <v>34</v>
      </c>
      <c r="I70" s="406">
        <f t="shared" si="30"/>
        <v>0.411764705882353</v>
      </c>
      <c r="J70" s="408">
        <v>8</v>
      </c>
      <c r="K70" s="406">
        <f t="shared" si="31"/>
        <v>0</v>
      </c>
      <c r="L70" s="406">
        <f t="shared" si="32"/>
        <v>0</v>
      </c>
      <c r="M70" s="442">
        <f t="shared" si="33"/>
        <v>-1</v>
      </c>
      <c r="N70" s="406">
        <f t="shared" si="34"/>
        <v>13</v>
      </c>
      <c r="O70" s="406">
        <f t="shared" si="35"/>
        <v>13</v>
      </c>
      <c r="P70" s="408">
        <v>8</v>
      </c>
      <c r="Q70" s="406">
        <f t="shared" si="36"/>
        <v>40</v>
      </c>
      <c r="R70" s="410">
        <v>35</v>
      </c>
      <c r="S70" s="406">
        <f t="shared" si="37"/>
        <v>0.685714285714286</v>
      </c>
      <c r="T70" s="469">
        <f t="shared" si="38"/>
        <v>0</v>
      </c>
      <c r="U70" s="469">
        <f t="shared" si="39"/>
        <v>-1</v>
      </c>
      <c r="V70" s="470">
        <v>43.5</v>
      </c>
      <c r="W70" s="469">
        <f t="shared" si="40"/>
        <v>0</v>
      </c>
      <c r="X70" s="471">
        <f t="shared" si="41"/>
        <v>-1</v>
      </c>
      <c r="Y70" s="406">
        <f t="shared" si="42"/>
        <v>43.5</v>
      </c>
      <c r="Z70" s="496">
        <f t="shared" si="43"/>
        <v>21.75</v>
      </c>
      <c r="AA70" s="404">
        <f t="shared" si="44"/>
        <v>7.5</v>
      </c>
      <c r="AB70" s="256"/>
    </row>
    <row r="71" s="259" customFormat="1" spans="1:22">
      <c r="A71" s="261"/>
      <c r="B71" s="411"/>
      <c r="C71" s="412"/>
      <c r="D71" s="413"/>
      <c r="E71" s="414"/>
      <c r="F71" s="415"/>
      <c r="H71" s="416"/>
      <c r="I71" s="256"/>
      <c r="R71" s="416"/>
      <c r="V71" s="472"/>
    </row>
    <row r="72" s="259" customFormat="1" spans="1:22">
      <c r="A72" s="261"/>
      <c r="B72" s="411"/>
      <c r="C72" s="412"/>
      <c r="D72" s="413"/>
      <c r="E72" s="414"/>
      <c r="F72" s="415"/>
      <c r="H72" s="416"/>
      <c r="I72" s="256"/>
      <c r="R72" s="416"/>
      <c r="V72" s="472"/>
    </row>
    <row r="73" s="253" customFormat="1" ht="15" spans="1:242">
      <c r="A73" s="417"/>
      <c r="B73" s="417"/>
      <c r="C73" s="417"/>
      <c r="D73" s="417"/>
      <c r="E73" s="417"/>
      <c r="F73" s="417"/>
      <c r="G73" s="417"/>
      <c r="H73" s="417"/>
      <c r="I73" s="443"/>
      <c r="J73" s="417"/>
      <c r="K73" s="417"/>
      <c r="L73" s="417"/>
      <c r="M73" s="417"/>
      <c r="N73" s="417"/>
      <c r="O73" s="417"/>
      <c r="P73" s="417"/>
      <c r="Q73" s="417"/>
      <c r="R73" s="417"/>
      <c r="S73" s="417"/>
      <c r="T73" s="417"/>
      <c r="U73" s="417"/>
      <c r="V73" s="417"/>
      <c r="W73" s="417"/>
      <c r="X73" s="417"/>
      <c r="Y73" s="417"/>
      <c r="Z73" s="417"/>
      <c r="AA73" s="417"/>
      <c r="AB73" s="417"/>
      <c r="AC73" s="417"/>
      <c r="AD73" s="497"/>
      <c r="AE73" s="497"/>
      <c r="AF73" s="497"/>
      <c r="AG73" s="497"/>
      <c r="AH73" s="497"/>
      <c r="AI73" s="497"/>
      <c r="AJ73" s="497"/>
      <c r="AK73" s="497"/>
      <c r="AL73" s="497"/>
      <c r="AM73" s="497"/>
      <c r="AN73" s="497"/>
      <c r="AO73" s="497"/>
      <c r="AP73" s="497"/>
      <c r="AQ73" s="497"/>
      <c r="AR73" s="497"/>
      <c r="AS73" s="497"/>
      <c r="AT73" s="497"/>
      <c r="AU73" s="497"/>
      <c r="AV73" s="497"/>
      <c r="AW73" s="497"/>
      <c r="AX73" s="497"/>
      <c r="AY73" s="497"/>
      <c r="AZ73" s="497"/>
      <c r="BA73" s="497"/>
      <c r="BB73" s="497"/>
      <c r="BC73" s="497"/>
      <c r="BD73" s="497"/>
      <c r="BE73" s="497"/>
      <c r="BF73" s="497"/>
      <c r="BG73" s="497"/>
      <c r="BH73" s="497"/>
      <c r="BI73" s="497"/>
      <c r="BJ73" s="497"/>
      <c r="BK73" s="497"/>
      <c r="BL73" s="497"/>
      <c r="BM73" s="497"/>
      <c r="BN73" s="497"/>
      <c r="BO73" s="497"/>
      <c r="BP73" s="497"/>
      <c r="BQ73" s="497"/>
      <c r="BR73" s="497"/>
      <c r="BS73" s="497"/>
      <c r="BT73" s="497"/>
      <c r="BU73" s="497"/>
      <c r="BV73" s="497"/>
      <c r="BW73" s="497"/>
      <c r="BX73" s="497"/>
      <c r="BY73" s="497"/>
      <c r="BZ73" s="497"/>
      <c r="CA73" s="497"/>
      <c r="CB73" s="497"/>
      <c r="CC73" s="497"/>
      <c r="CD73" s="497"/>
      <c r="CE73" s="497"/>
      <c r="CF73" s="497"/>
      <c r="CG73" s="497"/>
      <c r="CH73" s="497"/>
      <c r="CI73" s="497"/>
      <c r="CJ73" s="497"/>
      <c r="CK73" s="497"/>
      <c r="CL73" s="497"/>
      <c r="CM73" s="497"/>
      <c r="CN73" s="497"/>
      <c r="CO73" s="497"/>
      <c r="CP73" s="497"/>
      <c r="CQ73" s="497"/>
      <c r="CR73" s="497"/>
      <c r="CS73" s="497"/>
      <c r="CT73" s="497"/>
      <c r="CU73" s="497"/>
      <c r="CV73" s="497"/>
      <c r="CW73" s="497"/>
      <c r="CX73" s="497"/>
      <c r="CY73" s="497"/>
      <c r="CZ73" s="497"/>
      <c r="DA73" s="497"/>
      <c r="DB73" s="497"/>
      <c r="DC73" s="497"/>
      <c r="DD73" s="497"/>
      <c r="DE73" s="497"/>
      <c r="DF73" s="497"/>
      <c r="DG73" s="497"/>
      <c r="DH73" s="497"/>
      <c r="DI73" s="497"/>
      <c r="DJ73" s="497"/>
      <c r="DK73" s="497"/>
      <c r="DL73" s="497"/>
      <c r="DM73" s="497"/>
      <c r="DN73" s="497"/>
      <c r="DO73" s="497"/>
      <c r="DP73" s="497"/>
      <c r="DQ73" s="497"/>
      <c r="DR73" s="497"/>
      <c r="DS73" s="497"/>
      <c r="DT73" s="497"/>
      <c r="DU73" s="497"/>
      <c r="DV73" s="497"/>
      <c r="DW73" s="497"/>
      <c r="DX73" s="497"/>
      <c r="DY73" s="497"/>
      <c r="DZ73" s="497"/>
      <c r="EA73" s="497"/>
      <c r="EB73" s="497"/>
      <c r="EC73" s="497"/>
      <c r="ED73" s="497"/>
      <c r="EE73" s="497"/>
      <c r="EF73" s="497"/>
      <c r="EG73" s="497"/>
      <c r="EH73" s="497"/>
      <c r="EI73" s="497"/>
      <c r="EJ73" s="497"/>
      <c r="EK73" s="497"/>
      <c r="EL73" s="497"/>
      <c r="EM73" s="497"/>
      <c r="EN73" s="497"/>
      <c r="EO73" s="497"/>
      <c r="EP73" s="497"/>
      <c r="EQ73" s="497"/>
      <c r="ER73" s="497"/>
      <c r="ES73" s="497"/>
      <c r="ET73" s="497"/>
      <c r="EU73" s="497"/>
      <c r="EV73" s="497"/>
      <c r="EW73" s="497"/>
      <c r="EX73" s="497"/>
      <c r="EY73" s="497"/>
      <c r="EZ73" s="497"/>
      <c r="FA73" s="497"/>
      <c r="FB73" s="497"/>
      <c r="FC73" s="497"/>
      <c r="FD73" s="497"/>
      <c r="FE73" s="497"/>
      <c r="FF73" s="497"/>
      <c r="FG73" s="497"/>
      <c r="FH73" s="497"/>
      <c r="FI73" s="497"/>
      <c r="FJ73" s="497"/>
      <c r="FK73" s="497"/>
      <c r="FL73" s="497"/>
      <c r="FM73" s="497"/>
      <c r="FN73" s="497"/>
      <c r="FO73" s="497"/>
      <c r="FP73" s="497"/>
      <c r="FQ73" s="497"/>
      <c r="FR73" s="497"/>
      <c r="FS73" s="497"/>
      <c r="FT73" s="497"/>
      <c r="FU73" s="497"/>
      <c r="FV73" s="497"/>
      <c r="FW73" s="497"/>
      <c r="FX73" s="497"/>
      <c r="FY73" s="497"/>
      <c r="FZ73" s="497"/>
      <c r="GA73" s="497"/>
      <c r="GB73" s="497"/>
      <c r="GC73" s="497"/>
      <c r="GD73" s="497"/>
      <c r="GE73" s="497"/>
      <c r="GF73" s="497"/>
      <c r="GG73" s="497"/>
      <c r="GH73" s="497"/>
      <c r="GI73" s="497"/>
      <c r="GJ73" s="497"/>
      <c r="GK73" s="497"/>
      <c r="GL73" s="497"/>
      <c r="GM73" s="497"/>
      <c r="GN73" s="497"/>
      <c r="GO73" s="497"/>
      <c r="GP73" s="497"/>
      <c r="GQ73" s="497"/>
      <c r="GR73" s="497"/>
      <c r="GS73" s="497"/>
      <c r="GT73" s="497"/>
      <c r="GU73" s="497"/>
      <c r="GV73" s="497"/>
      <c r="GW73" s="497"/>
      <c r="GX73" s="497"/>
      <c r="GY73" s="497"/>
      <c r="GZ73" s="497"/>
      <c r="HA73" s="497"/>
      <c r="HB73" s="497"/>
      <c r="HC73" s="497"/>
      <c r="HD73" s="497"/>
      <c r="HE73" s="497"/>
      <c r="HF73" s="497"/>
      <c r="HG73" s="497"/>
      <c r="HH73" s="497"/>
      <c r="HI73" s="497"/>
      <c r="HJ73" s="497"/>
      <c r="HK73" s="497"/>
      <c r="HL73" s="497"/>
      <c r="HM73" s="497"/>
      <c r="HN73" s="497"/>
      <c r="HO73" s="497"/>
      <c r="HP73" s="497"/>
      <c r="HQ73" s="497"/>
      <c r="HR73" s="497"/>
      <c r="HS73" s="497"/>
      <c r="HT73" s="497"/>
      <c r="HU73" s="497"/>
      <c r="HV73" s="497"/>
      <c r="HW73" s="497"/>
      <c r="HX73" s="497"/>
      <c r="HY73" s="497"/>
      <c r="HZ73" s="497"/>
      <c r="IA73" s="497"/>
      <c r="IB73" s="497"/>
      <c r="IC73" s="497"/>
      <c r="ID73" s="497"/>
      <c r="IE73" s="497"/>
      <c r="IF73" s="497"/>
      <c r="IG73" s="497"/>
      <c r="IH73" s="497"/>
    </row>
    <row r="74" s="259" customFormat="1" ht="9.95" customHeight="1" spans="1:22">
      <c r="A74" s="261"/>
      <c r="B74" s="253" t="str">
        <f>B4</f>
        <v>YU1</v>
      </c>
      <c r="C74" s="253"/>
      <c r="D74" s="253"/>
      <c r="E74" s="264" t="s">
        <v>94</v>
      </c>
      <c r="F74" s="265"/>
      <c r="G74" s="265"/>
      <c r="H74" s="418" t="s">
        <v>95</v>
      </c>
      <c r="I74" s="444" t="str">
        <f>B74</f>
        <v>YU1</v>
      </c>
      <c r="J74" s="445" t="s">
        <v>28</v>
      </c>
      <c r="K74" s="265" t="s">
        <v>29</v>
      </c>
      <c r="L74" s="265" t="s">
        <v>96</v>
      </c>
      <c r="M74" s="446" t="s">
        <v>97</v>
      </c>
      <c r="N74" s="265" t="s">
        <v>32</v>
      </c>
      <c r="O74" s="446" t="s">
        <v>98</v>
      </c>
      <c r="P74" s="446" t="s">
        <v>99</v>
      </c>
      <c r="Q74" s="473" t="s">
        <v>100</v>
      </c>
      <c r="R74" s="474" t="s">
        <v>101</v>
      </c>
      <c r="S74" s="475"/>
      <c r="T74" s="476"/>
      <c r="V74" s="253" t="s">
        <v>102</v>
      </c>
    </row>
    <row r="75" s="253" customFormat="1" ht="9.95" customHeight="1" spans="5:20">
      <c r="E75" s="267"/>
      <c r="F75" s="269"/>
      <c r="G75" s="269"/>
      <c r="H75" s="419"/>
      <c r="I75" s="447"/>
      <c r="J75" s="448"/>
      <c r="K75" s="269"/>
      <c r="L75" s="269"/>
      <c r="M75" s="449"/>
      <c r="N75" s="269"/>
      <c r="O75" s="449"/>
      <c r="P75" s="449"/>
      <c r="Q75" s="477"/>
      <c r="R75" s="478"/>
      <c r="S75" s="479"/>
      <c r="T75" s="480"/>
    </row>
    <row r="76" s="259" customFormat="1" ht="36" customHeight="1" spans="1:26">
      <c r="A76" s="261"/>
      <c r="B76" s="253"/>
      <c r="C76" s="253"/>
      <c r="D76" s="253"/>
      <c r="E76" s="267"/>
      <c r="F76" s="269"/>
      <c r="G76" s="269"/>
      <c r="H76" s="269" t="s">
        <v>103</v>
      </c>
      <c r="I76" s="450"/>
      <c r="J76" s="448" t="s">
        <v>41</v>
      </c>
      <c r="K76" s="451">
        <f>'1.U型槽主筋验算'!K2</f>
        <v>14</v>
      </c>
      <c r="L76" s="452"/>
      <c r="M76" s="453">
        <f>(R76+S76)/2+ROUNDUP((IF(K76&lt;26,10.927,11.212))*K76/10,0)*2</f>
        <v>2692.631</v>
      </c>
      <c r="N76" s="454">
        <f>ROUNDUP((H79/12.5),0)*IF(I77&gt;600,2,1)</f>
        <v>160</v>
      </c>
      <c r="O76" s="455">
        <f t="shared" ref="O76:O83" si="45">M76*N76/100</f>
        <v>4308.2096</v>
      </c>
      <c r="P76" s="269">
        <f t="shared" ref="P76:P83" si="46">ROUND(K76^2*PI()/4/1000000*7850,3)</f>
        <v>1.208</v>
      </c>
      <c r="Q76" s="481">
        <f t="shared" ref="Q76:Q83" si="47">O76*P76</f>
        <v>5204.3171968</v>
      </c>
      <c r="R76" s="482">
        <f>(H77+I81-I84*2)*2+(H83-I84*2)+(H81-I84*2)*2</f>
        <v>2628.232</v>
      </c>
      <c r="S76" s="455">
        <f>(I77+I81-I84*2)*2+(H83-I84*2)+(H81-I84*2)*2</f>
        <v>2693.03</v>
      </c>
      <c r="T76" s="483">
        <f>R78</f>
        <v>2159</v>
      </c>
      <c r="V76" s="484">
        <f t="shared" ref="V76:V81" si="48">ROUNDUP((IF(K76&lt;26,10.927,11.212))*K76/10,0)</f>
        <v>16</v>
      </c>
      <c r="X76" s="485"/>
      <c r="Y76" s="485"/>
      <c r="Z76" s="485"/>
    </row>
    <row r="77" s="259" customFormat="1" ht="18" customHeight="1" spans="1:26">
      <c r="A77" s="261"/>
      <c r="B77" s="253"/>
      <c r="C77" s="253"/>
      <c r="D77" s="253"/>
      <c r="E77" s="420" t="s">
        <v>6</v>
      </c>
      <c r="F77" s="421" t="s">
        <v>104</v>
      </c>
      <c r="G77" s="421" t="s">
        <v>105</v>
      </c>
      <c r="H77" s="422">
        <f>MIN(VLOOKUP(I74,$B$4:$J$70,2,0),VLOOKUP(I74,$B$4:$J$70,3,0))</f>
        <v>179.116</v>
      </c>
      <c r="I77" s="456">
        <f>MAX(VLOOKUP(I74,$B$4:$J$70,2,0),VLOOKUP(I74,$B$4:$J$70,3,0))</f>
        <v>211.515</v>
      </c>
      <c r="J77" s="448" t="s">
        <v>42</v>
      </c>
      <c r="K77" s="457">
        <f>IF(H81&gt;=70,14,12)</f>
        <v>12</v>
      </c>
      <c r="L77" s="452"/>
      <c r="M77" s="453">
        <f>(R77+S77)/2+ROUNDUP((IF(K77&lt;26,10.927,11.212))*K77/10,0)*2</f>
        <v>255.3155</v>
      </c>
      <c r="N77" s="458">
        <f>ROUNDUP((H79/12.5*1),0)*2</f>
        <v>320</v>
      </c>
      <c r="O77" s="455">
        <f t="shared" si="45"/>
        <v>817.0096</v>
      </c>
      <c r="P77" s="269">
        <f t="shared" si="46"/>
        <v>0.888</v>
      </c>
      <c r="Q77" s="481">
        <f t="shared" si="47"/>
        <v>725.5045248</v>
      </c>
      <c r="R77" s="486">
        <f>H77+I81-I84*2</f>
        <v>211.116</v>
      </c>
      <c r="S77" s="487">
        <f>I77+I81-I84*2</f>
        <v>243.515</v>
      </c>
      <c r="T77" s="488" t="str">
        <f>ROUND(R77,1)&amp;"~"&amp;ROUND(S77,1)</f>
        <v>211.1~243.5</v>
      </c>
      <c r="V77" s="484">
        <f t="shared" si="48"/>
        <v>14</v>
      </c>
      <c r="X77" s="485"/>
      <c r="Y77" s="485"/>
      <c r="Z77" s="485"/>
    </row>
    <row r="78" s="259" customFormat="1" ht="18" customHeight="1" spans="1:26">
      <c r="A78" s="261"/>
      <c r="B78" s="253"/>
      <c r="C78" s="253"/>
      <c r="D78" s="253"/>
      <c r="E78" s="420">
        <f>VLOOKUP(I74,$B$39:$Z$70,3,0)</f>
        <v>172</v>
      </c>
      <c r="F78" s="423">
        <f>VLOOKUP(I74,$B$39:$Z$70,17,0)</f>
        <v>3</v>
      </c>
      <c r="G78" s="421">
        <f>VLOOKUP(I74,$B$39:$Z$70,12,0)</f>
        <v>16</v>
      </c>
      <c r="H78" s="421" t="s">
        <v>60</v>
      </c>
      <c r="I78" s="450"/>
      <c r="J78" s="448" t="s">
        <v>43</v>
      </c>
      <c r="K78" s="451">
        <v>20</v>
      </c>
      <c r="L78" s="452"/>
      <c r="M78" s="459">
        <f>R78+2*ROUNDUP((IF(K78&lt;26,10.927,11.212))*K78/10,0)</f>
        <v>2203</v>
      </c>
      <c r="N78" s="454">
        <f>ROUNDUP(H79/12.5,0)</f>
        <v>160</v>
      </c>
      <c r="O78" s="455">
        <f t="shared" si="45"/>
        <v>3524.8</v>
      </c>
      <c r="P78" s="269">
        <f t="shared" si="46"/>
        <v>2.466</v>
      </c>
      <c r="Q78" s="481">
        <f t="shared" si="47"/>
        <v>8692.1568</v>
      </c>
      <c r="R78" s="489">
        <f>H83-I84*2-(K76+K83*2)/10</f>
        <v>2159</v>
      </c>
      <c r="S78" s="455" t="s">
        <v>106</v>
      </c>
      <c r="T78" s="490"/>
      <c r="V78" s="484">
        <f t="shared" si="48"/>
        <v>22</v>
      </c>
      <c r="X78" s="485"/>
      <c r="Y78" s="485"/>
      <c r="Z78" s="485"/>
    </row>
    <row r="79" s="259" customFormat="1" ht="18" customHeight="1" spans="1:26">
      <c r="A79" s="261"/>
      <c r="B79" s="253"/>
      <c r="C79" s="253"/>
      <c r="D79" s="253"/>
      <c r="E79" s="424" t="s">
        <v>107</v>
      </c>
      <c r="F79" s="421" t="s">
        <v>108</v>
      </c>
      <c r="G79" s="421" t="s">
        <v>13</v>
      </c>
      <c r="H79" s="425">
        <f>MAX(VLOOKUP(I74,$B$4:$J$70,4,0),VLOOKUP(I74,$B$4:$J$70,5,0))</f>
        <v>2000</v>
      </c>
      <c r="I79" s="460">
        <f>MIN(VLOOKUP(I74,$B$4:$J$70,4,0),VLOOKUP(I74,$B$4:$J$70,5,0))</f>
        <v>2000</v>
      </c>
      <c r="J79" s="448" t="s">
        <v>44</v>
      </c>
      <c r="K79" s="461">
        <v>14</v>
      </c>
      <c r="L79" s="452"/>
      <c r="M79" s="459">
        <f>R79+2*ROUNDUP((IF(K79&lt;26,10.927,11.212))*K79/10,0)</f>
        <v>139.965512114594</v>
      </c>
      <c r="N79" s="458">
        <f>ROUNDUP(H79/12.5,0)*2</f>
        <v>320</v>
      </c>
      <c r="O79" s="455">
        <f t="shared" si="45"/>
        <v>447.8896387667</v>
      </c>
      <c r="P79" s="269">
        <f t="shared" si="46"/>
        <v>1.208</v>
      </c>
      <c r="Q79" s="481">
        <f t="shared" si="47"/>
        <v>541.050683630174</v>
      </c>
      <c r="R79" s="491">
        <f>((H81+I81-I84*2)+(20-I84*2^0.5))*(2^0.5)</f>
        <v>107.965512114594</v>
      </c>
      <c r="S79" s="455" t="s">
        <v>106</v>
      </c>
      <c r="T79" s="490"/>
      <c r="V79" s="484">
        <f t="shared" si="48"/>
        <v>16</v>
      </c>
      <c r="X79" s="485"/>
      <c r="Y79" s="485"/>
      <c r="Z79" s="485"/>
    </row>
    <row r="80" s="259" customFormat="1" ht="18" customHeight="1" spans="1:26">
      <c r="A80" s="261"/>
      <c r="B80" s="253"/>
      <c r="C80" s="253"/>
      <c r="D80" s="253"/>
      <c r="E80" s="426">
        <f>VLOOKUP(I74,$B$39:$Z$70,20,0)</f>
        <v>159</v>
      </c>
      <c r="F80" s="421">
        <f>VLOOKUP(I74,$B$39:$Z$70,23,0)</f>
        <v>159</v>
      </c>
      <c r="G80" s="421">
        <f>VLOOKUP(I74,$B$39:$Z$70,7,0)</f>
        <v>2</v>
      </c>
      <c r="H80" s="427" t="s">
        <v>109</v>
      </c>
      <c r="I80" s="450" t="s">
        <v>110</v>
      </c>
      <c r="J80" s="448" t="s">
        <v>45</v>
      </c>
      <c r="K80" s="451">
        <v>12</v>
      </c>
      <c r="L80" s="452"/>
      <c r="M80" s="459">
        <f>(R80+S80)/2+2*ROUNDUP((IF(K80&lt;26,10.927,11.212))*K80/10,0)</f>
        <v>2020</v>
      </c>
      <c r="N80" s="462">
        <f>4*(G78+1)+(G80-1)*2</f>
        <v>70</v>
      </c>
      <c r="O80" s="455">
        <f t="shared" si="45"/>
        <v>1414</v>
      </c>
      <c r="P80" s="269">
        <f t="shared" si="46"/>
        <v>0.888</v>
      </c>
      <c r="Q80" s="481">
        <f t="shared" si="47"/>
        <v>1255.632</v>
      </c>
      <c r="R80" s="482">
        <f>H79-I84*2</f>
        <v>1992</v>
      </c>
      <c r="S80" s="455">
        <f>I79-I84*2</f>
        <v>1992</v>
      </c>
      <c r="T80" s="488" t="str">
        <f>ROUND(S80,1)&amp;"~"&amp;ROUND(R80,1)</f>
        <v>1992~1992</v>
      </c>
      <c r="V80" s="484">
        <f t="shared" si="48"/>
        <v>14</v>
      </c>
      <c r="X80" s="485"/>
      <c r="Y80" s="485"/>
      <c r="Z80" s="485"/>
    </row>
    <row r="81" s="259" customFormat="1" ht="18" customHeight="1" spans="1:26">
      <c r="A81" s="261"/>
      <c r="B81" s="253"/>
      <c r="C81" s="253"/>
      <c r="D81" s="253"/>
      <c r="E81" s="428"/>
      <c r="F81" s="429"/>
      <c r="G81" s="429"/>
      <c r="H81" s="430">
        <f>VLOOKUP(I74,$B$4:$J$70,6,0)</f>
        <v>30</v>
      </c>
      <c r="I81" s="460">
        <f>VLOOKUP(I74,$B$4:$J$70,7,0)</f>
        <v>40</v>
      </c>
      <c r="J81" s="448" t="s">
        <v>111</v>
      </c>
      <c r="K81" s="451">
        <v>12</v>
      </c>
      <c r="L81" s="452"/>
      <c r="M81" s="459">
        <f>(R81+S81)/2+2*ROUNDUP((IF(K81&lt;26,10.927,11.212))*K81/10,0)</f>
        <v>2028.26240658595</v>
      </c>
      <c r="N81" s="269">
        <f>2*(E78+1)+F78*2</f>
        <v>352</v>
      </c>
      <c r="O81" s="455">
        <f t="shared" si="45"/>
        <v>7139.48367118253</v>
      </c>
      <c r="P81" s="269">
        <f t="shared" si="46"/>
        <v>0.888</v>
      </c>
      <c r="Q81" s="481">
        <f t="shared" si="47"/>
        <v>6339.86150001009</v>
      </c>
      <c r="R81" s="482">
        <f>((I77-H77)^2+H79^2)^0.5</f>
        <v>2000.26240658595</v>
      </c>
      <c r="S81" s="455">
        <f>((I77-H77)^2+I79^2)^0.5</f>
        <v>2000.26240658595</v>
      </c>
      <c r="T81" s="488" t="str">
        <f>ROUND(S81,1)&amp;"~"&amp;ROUND(R81,1)</f>
        <v>2000.3~2000.3</v>
      </c>
      <c r="V81" s="484">
        <f t="shared" si="48"/>
        <v>14</v>
      </c>
      <c r="X81" s="485"/>
      <c r="Y81" s="485"/>
      <c r="Z81" s="485"/>
    </row>
    <row r="82" s="259" customFormat="1" ht="18" customHeight="1" spans="1:26">
      <c r="A82" s="261"/>
      <c r="B82" s="253"/>
      <c r="C82" s="253"/>
      <c r="D82" s="253"/>
      <c r="E82" s="431" t="s">
        <v>112</v>
      </c>
      <c r="F82" s="432"/>
      <c r="G82" s="433"/>
      <c r="H82" s="434" t="s">
        <v>113</v>
      </c>
      <c r="I82" s="463"/>
      <c r="J82" s="448" t="s">
        <v>114</v>
      </c>
      <c r="K82" s="461">
        <v>8</v>
      </c>
      <c r="L82" s="452"/>
      <c r="M82" s="459">
        <f>R82+11</f>
        <v>43</v>
      </c>
      <c r="N82" s="464">
        <f>ROUNDDOWN(((VLOOKUP(I74,$B$39:$Z$70,2,0))/(VLOOKUP(I74,$B$39:$Z$70,4,0))-1),0)/4*((VLOOKUP(I74,$B$39:$Z$70,20,0))+1)</f>
        <v>6880</v>
      </c>
      <c r="O82" s="455">
        <f t="shared" si="45"/>
        <v>2958.4</v>
      </c>
      <c r="P82" s="269">
        <f t="shared" si="46"/>
        <v>0.395</v>
      </c>
      <c r="Q82" s="481">
        <f t="shared" si="47"/>
        <v>1168.568</v>
      </c>
      <c r="R82" s="491">
        <f>I81-2*I84</f>
        <v>32</v>
      </c>
      <c r="S82" s="455" t="s">
        <v>106</v>
      </c>
      <c r="T82" s="490"/>
      <c r="V82" s="492"/>
      <c r="X82" s="485">
        <f>VLOOKUP(I74,$B$39:$Z$70,4,0)</f>
        <v>12.5</v>
      </c>
      <c r="Y82" s="485"/>
      <c r="Z82" s="485"/>
    </row>
    <row r="83" s="259" customFormat="1" ht="18" customHeight="1" spans="1:26">
      <c r="A83" s="261"/>
      <c r="B83" s="253"/>
      <c r="C83" s="253"/>
      <c r="D83" s="253"/>
      <c r="E83" s="435" t="s">
        <v>115</v>
      </c>
      <c r="F83" s="436" t="s">
        <v>116</v>
      </c>
      <c r="G83" s="437" t="s">
        <v>56</v>
      </c>
      <c r="H83" s="434">
        <f>VLOOKUP(I74,$B$4:$J$70,8,0)</f>
        <v>2170</v>
      </c>
      <c r="I83" s="463"/>
      <c r="J83" s="448" t="s">
        <v>117</v>
      </c>
      <c r="K83" s="461">
        <v>8</v>
      </c>
      <c r="L83" s="452"/>
      <c r="M83" s="459">
        <f>R83+11</f>
        <v>33</v>
      </c>
      <c r="N83" s="465">
        <f>ROUND(E80/4*G78,0)*2</f>
        <v>1272</v>
      </c>
      <c r="O83" s="455">
        <f t="shared" si="45"/>
        <v>419.76</v>
      </c>
      <c r="P83" s="269">
        <f t="shared" si="46"/>
        <v>0.395</v>
      </c>
      <c r="Q83" s="481">
        <f t="shared" si="47"/>
        <v>165.8052</v>
      </c>
      <c r="R83" s="491">
        <f>H81-2*I84</f>
        <v>22</v>
      </c>
      <c r="S83" s="455" t="s">
        <v>106</v>
      </c>
      <c r="T83" s="490"/>
      <c r="V83" s="492"/>
      <c r="X83" s="485"/>
      <c r="Y83" s="485"/>
      <c r="Z83" s="485"/>
    </row>
    <row r="84" s="259" customFormat="1" ht="18" customHeight="1" spans="1:26">
      <c r="A84" s="261"/>
      <c r="B84" s="253"/>
      <c r="C84" s="253"/>
      <c r="D84" s="253"/>
      <c r="E84" s="438">
        <f>IF(I74=0,0,ROUND(((H77+I77)/2*H81*2+H83*I81+0.2*0.2+0.25*0.05*2)*(H79+I79)/2/1000000,1))</f>
        <v>197</v>
      </c>
      <c r="F84" s="439">
        <f>IF(I74=0,0,ROUND(Q82+Q83,1))</f>
        <v>1334.4</v>
      </c>
      <c r="G84" s="440">
        <f>IF(I74=0,0,ROUND(Q76+Q77+Q78+Q79+Q80+Q81,1))</f>
        <v>22758.5</v>
      </c>
      <c r="H84" s="441" t="s">
        <v>118</v>
      </c>
      <c r="I84" s="466">
        <f>$P$3</f>
        <v>4</v>
      </c>
      <c r="J84" s="467" t="s">
        <v>119</v>
      </c>
      <c r="K84" s="468" t="str">
        <f>"C40混凝土:"&amp;ROUND(((H77+I77)/2*H81*2+H83*I81+0.2*0.2+0.25*0.05*2)*(H79+I79)/2/1000000,1)&amp;"m"&amp;"      "&amp;"HPB300:"&amp;ROUND(Q82+Q83,1)&amp;"kg       "&amp;"HRB400:"&amp;ROUND(Q76+Q77+Q78+Q79+Q80+Q81,1)&amp;"kg"</f>
        <v>C40混凝土:197m      HPB300:1334.4kg       HRB400:22758.5kg</v>
      </c>
      <c r="L84" s="468"/>
      <c r="M84" s="468"/>
      <c r="N84" s="468"/>
      <c r="O84" s="468"/>
      <c r="P84" s="468"/>
      <c r="Q84" s="493"/>
      <c r="R84" s="494" t="s">
        <v>120</v>
      </c>
      <c r="S84" s="468">
        <f>ROUND(SUM(Q76:Q83)/ROUND(((H77+I77)/2*H81*2+H83*I81+0.2*0.2+0.25*0.05*2)*(H79+I79)/2/1000000,1),1)</f>
        <v>122.3</v>
      </c>
      <c r="T84" s="495"/>
      <c r="Y84" s="485"/>
      <c r="Z84" s="485"/>
    </row>
    <row r="85" s="259" customFormat="1" ht="15" spans="1:15">
      <c r="A85" s="261"/>
      <c r="C85" s="253"/>
      <c r="I85" s="256"/>
      <c r="K85" s="262"/>
      <c r="O85" s="262"/>
    </row>
    <row r="86" s="259" customFormat="1" ht="9.95" customHeight="1" spans="1:22">
      <c r="A86" s="261"/>
      <c r="B86" s="253" t="str">
        <f>B5</f>
        <v>YU2</v>
      </c>
      <c r="C86" s="253"/>
      <c r="D86" s="253"/>
      <c r="E86" s="264" t="s">
        <v>94</v>
      </c>
      <c r="F86" s="265"/>
      <c r="G86" s="265"/>
      <c r="H86" s="418" t="s">
        <v>95</v>
      </c>
      <c r="I86" s="444" t="str">
        <f>B86</f>
        <v>YU2</v>
      </c>
      <c r="J86" s="445" t="s">
        <v>28</v>
      </c>
      <c r="K86" s="265" t="s">
        <v>29</v>
      </c>
      <c r="L86" s="265" t="s">
        <v>96</v>
      </c>
      <c r="M86" s="446" t="s">
        <v>97</v>
      </c>
      <c r="N86" s="265" t="s">
        <v>32</v>
      </c>
      <c r="O86" s="446" t="s">
        <v>98</v>
      </c>
      <c r="P86" s="446" t="s">
        <v>99</v>
      </c>
      <c r="Q86" s="473" t="s">
        <v>100</v>
      </c>
      <c r="R86" s="474" t="s">
        <v>101</v>
      </c>
      <c r="S86" s="475"/>
      <c r="T86" s="476"/>
      <c r="V86" s="253" t="s">
        <v>102</v>
      </c>
    </row>
    <row r="87" s="253" customFormat="1" ht="9.95" customHeight="1" spans="5:20">
      <c r="E87" s="267"/>
      <c r="F87" s="269"/>
      <c r="G87" s="269"/>
      <c r="H87" s="419"/>
      <c r="I87" s="447"/>
      <c r="J87" s="448"/>
      <c r="K87" s="269"/>
      <c r="L87" s="269"/>
      <c r="M87" s="449"/>
      <c r="N87" s="269"/>
      <c r="O87" s="449"/>
      <c r="P87" s="449"/>
      <c r="Q87" s="477"/>
      <c r="R87" s="478"/>
      <c r="S87" s="479"/>
      <c r="T87" s="480"/>
    </row>
    <row r="88" s="259" customFormat="1" ht="36" customHeight="1" spans="1:26">
      <c r="A88" s="261"/>
      <c r="B88" s="253"/>
      <c r="C88" s="253"/>
      <c r="D88" s="253"/>
      <c r="E88" s="267"/>
      <c r="F88" s="269"/>
      <c r="G88" s="269"/>
      <c r="H88" s="269" t="s">
        <v>103</v>
      </c>
      <c r="I88" s="450"/>
      <c r="J88" s="448" t="s">
        <v>41</v>
      </c>
      <c r="K88" s="451">
        <f>'1.U型槽主筋验算'!K3</f>
        <v>16</v>
      </c>
      <c r="L88" s="452"/>
      <c r="M88" s="453">
        <f>(R88+S88)/2+ROUNDUP((IF(K88&lt;26,10.927,11.212))*K88/10,0)*2</f>
        <v>2788.669</v>
      </c>
      <c r="N88" s="454">
        <f>ROUNDUP((H91/12.5),0)*IF(I89&gt;600,2,1)</f>
        <v>160</v>
      </c>
      <c r="O88" s="455">
        <f t="shared" ref="O88:O95" si="49">M88*N88/100</f>
        <v>4461.8704</v>
      </c>
      <c r="P88" s="269">
        <f t="shared" ref="P88:P95" si="50">ROUND(K88^2*PI()/4/1000000*7850,3)</f>
        <v>1.578</v>
      </c>
      <c r="Q88" s="481">
        <f t="shared" ref="Q88:Q95" si="51">O88*P88</f>
        <v>7040.8314912</v>
      </c>
      <c r="R88" s="482">
        <f>(H89+I93-I96*2)*2+(H95-I96*2)+(H93-I96*2)*2</f>
        <v>2693.208</v>
      </c>
      <c r="S88" s="455">
        <f>(I89+I93-I96*2)*2+(H95-I96*2)+(H93-I96*2)*2</f>
        <v>2812.13</v>
      </c>
      <c r="T88" s="483">
        <f>R90</f>
        <v>2158.8</v>
      </c>
      <c r="V88" s="484">
        <f t="shared" ref="V88:V93" si="52">ROUNDUP((IF(K88&lt;26,10.927,11.212))*K88/10,0)</f>
        <v>18</v>
      </c>
      <c r="X88" s="485"/>
      <c r="Y88" s="485"/>
      <c r="Z88" s="485"/>
    </row>
    <row r="89" s="259" customFormat="1" ht="18" customHeight="1" spans="1:26">
      <c r="A89" s="261"/>
      <c r="B89" s="253"/>
      <c r="C89" s="253"/>
      <c r="D89" s="253"/>
      <c r="E89" s="420" t="s">
        <v>6</v>
      </c>
      <c r="F89" s="421" t="s">
        <v>104</v>
      </c>
      <c r="G89" s="421" t="s">
        <v>105</v>
      </c>
      <c r="H89" s="422">
        <f>MIN(VLOOKUP(I86,$B$4:$J$70,2,0),VLOOKUP(I86,$B$4:$J$70,3,0))</f>
        <v>211.604</v>
      </c>
      <c r="I89" s="456">
        <f>MAX(VLOOKUP(I86,$B$4:$J$70,2,0),VLOOKUP(I86,$B$4:$J$70,3,0))</f>
        <v>271.065</v>
      </c>
      <c r="J89" s="448" t="s">
        <v>42</v>
      </c>
      <c r="K89" s="457">
        <f>IF(H93&gt;=70,14,12)</f>
        <v>12</v>
      </c>
      <c r="L89" s="452"/>
      <c r="M89" s="453">
        <f>(R89+S89)/2+ROUNDUP((IF(K89&lt;26,10.927,11.212))*K89/10,0)*2</f>
        <v>301.3345</v>
      </c>
      <c r="N89" s="458">
        <f>ROUNDUP((H91/12.5*1),0)*2</f>
        <v>320</v>
      </c>
      <c r="O89" s="455">
        <f t="shared" si="49"/>
        <v>964.2704</v>
      </c>
      <c r="P89" s="269">
        <f t="shared" si="50"/>
        <v>0.888</v>
      </c>
      <c r="Q89" s="481">
        <f t="shared" si="51"/>
        <v>856.2721152</v>
      </c>
      <c r="R89" s="486">
        <f>H89+I93-I96*2</f>
        <v>243.604</v>
      </c>
      <c r="S89" s="487">
        <f>I89+I93-I96*2</f>
        <v>303.065</v>
      </c>
      <c r="T89" s="488" t="str">
        <f>ROUND(R89,1)&amp;"~"&amp;ROUND(S89,1)</f>
        <v>243.6~303.1</v>
      </c>
      <c r="V89" s="484">
        <f t="shared" si="52"/>
        <v>14</v>
      </c>
      <c r="X89" s="485"/>
      <c r="Y89" s="485"/>
      <c r="Z89" s="485"/>
    </row>
    <row r="90" s="259" customFormat="1" ht="18" customHeight="1" spans="1:26">
      <c r="A90" s="261"/>
      <c r="B90" s="253"/>
      <c r="C90" s="253"/>
      <c r="D90" s="253"/>
      <c r="E90" s="420">
        <f>VLOOKUP(I86,$B$39:$Z$70,3,0)</f>
        <v>172</v>
      </c>
      <c r="F90" s="423">
        <f>VLOOKUP(I86,$B$39:$Z$70,17,0)</f>
        <v>3</v>
      </c>
      <c r="G90" s="421">
        <f>VLOOKUP(I86,$B$39:$Z$70,12,0)</f>
        <v>20</v>
      </c>
      <c r="H90" s="421" t="s">
        <v>60</v>
      </c>
      <c r="I90" s="450"/>
      <c r="J90" s="448" t="s">
        <v>43</v>
      </c>
      <c r="K90" s="451">
        <v>20</v>
      </c>
      <c r="L90" s="452"/>
      <c r="M90" s="459">
        <f>R90+2*ROUNDUP((IF(K90&lt;26,10.927,11.212))*K90/10,0)</f>
        <v>2202.8</v>
      </c>
      <c r="N90" s="454">
        <f>ROUNDUP(H91/12.5,0)</f>
        <v>160</v>
      </c>
      <c r="O90" s="455">
        <f t="shared" si="49"/>
        <v>3524.48</v>
      </c>
      <c r="P90" s="269">
        <f t="shared" si="50"/>
        <v>2.466</v>
      </c>
      <c r="Q90" s="481">
        <f t="shared" si="51"/>
        <v>8691.36768</v>
      </c>
      <c r="R90" s="489">
        <f>H95-I96*2-(K88+K95*2)/10</f>
        <v>2158.8</v>
      </c>
      <c r="S90" s="455" t="s">
        <v>106</v>
      </c>
      <c r="T90" s="490"/>
      <c r="V90" s="484">
        <f t="shared" si="52"/>
        <v>22</v>
      </c>
      <c r="X90" s="485"/>
      <c r="Y90" s="485"/>
      <c r="Z90" s="485"/>
    </row>
    <row r="91" s="259" customFormat="1" ht="18" customHeight="1" spans="1:26">
      <c r="A91" s="261"/>
      <c r="B91" s="253"/>
      <c r="C91" s="253"/>
      <c r="D91" s="253"/>
      <c r="E91" s="424" t="s">
        <v>107</v>
      </c>
      <c r="F91" s="421" t="s">
        <v>108</v>
      </c>
      <c r="G91" s="421" t="s">
        <v>13</v>
      </c>
      <c r="H91" s="425">
        <f>MAX(VLOOKUP(I86,$B$4:$J$70,4,0),VLOOKUP(I86,$B$4:$J$70,5,0))</f>
        <v>2000</v>
      </c>
      <c r="I91" s="460">
        <f>MIN(VLOOKUP(I86,$B$4:$J$70,4,0),VLOOKUP(I86,$B$4:$J$70,5,0))</f>
        <v>2000</v>
      </c>
      <c r="J91" s="448" t="s">
        <v>44</v>
      </c>
      <c r="K91" s="461">
        <v>14</v>
      </c>
      <c r="L91" s="452"/>
      <c r="M91" s="459">
        <f>R91+2*ROUNDUP((IF(K91&lt;26,10.927,11.212))*K91/10,0)</f>
        <v>139.965512114594</v>
      </c>
      <c r="N91" s="458">
        <f>ROUNDUP(H91/12.5,0)*2</f>
        <v>320</v>
      </c>
      <c r="O91" s="455">
        <f t="shared" si="49"/>
        <v>447.8896387667</v>
      </c>
      <c r="P91" s="269">
        <f t="shared" si="50"/>
        <v>1.208</v>
      </c>
      <c r="Q91" s="481">
        <f t="shared" si="51"/>
        <v>541.050683630174</v>
      </c>
      <c r="R91" s="491">
        <f>((H93+I93-I96*2)+(20-I96*2^0.5))*(2^0.5)</f>
        <v>107.965512114594</v>
      </c>
      <c r="S91" s="455" t="s">
        <v>106</v>
      </c>
      <c r="T91" s="490"/>
      <c r="V91" s="484">
        <f t="shared" si="52"/>
        <v>16</v>
      </c>
      <c r="X91" s="485"/>
      <c r="Y91" s="485"/>
      <c r="Z91" s="485"/>
    </row>
    <row r="92" s="259" customFormat="1" ht="18" customHeight="1" spans="1:26">
      <c r="A92" s="261"/>
      <c r="B92" s="253"/>
      <c r="C92" s="253"/>
      <c r="D92" s="253"/>
      <c r="E92" s="426">
        <f>VLOOKUP(I86,$B$39:$Z$70,20,0)</f>
        <v>159</v>
      </c>
      <c r="F92" s="421">
        <f>VLOOKUP(I86,$B$39:$Z$70,23,0)</f>
        <v>159</v>
      </c>
      <c r="G92" s="421">
        <f>VLOOKUP(I86,$B$39:$Z$70,7,0)</f>
        <v>2</v>
      </c>
      <c r="H92" s="427" t="s">
        <v>109</v>
      </c>
      <c r="I92" s="450" t="s">
        <v>110</v>
      </c>
      <c r="J92" s="448" t="s">
        <v>45</v>
      </c>
      <c r="K92" s="451">
        <v>12</v>
      </c>
      <c r="L92" s="452"/>
      <c r="M92" s="459">
        <f>(R92+S92)/2+2*ROUNDUP((IF(K92&lt;26,10.927,11.212))*K92/10,0)</f>
        <v>2020</v>
      </c>
      <c r="N92" s="462">
        <f>4*(G90+1)+(G92-1)*2</f>
        <v>86</v>
      </c>
      <c r="O92" s="455">
        <f t="shared" si="49"/>
        <v>1737.2</v>
      </c>
      <c r="P92" s="269">
        <f t="shared" si="50"/>
        <v>0.888</v>
      </c>
      <c r="Q92" s="481">
        <f t="shared" si="51"/>
        <v>1542.6336</v>
      </c>
      <c r="R92" s="482">
        <f>H91-I96*2</f>
        <v>1992</v>
      </c>
      <c r="S92" s="455">
        <f>I91-I96*2</f>
        <v>1992</v>
      </c>
      <c r="T92" s="488" t="str">
        <f>ROUND(S92,1)&amp;"~"&amp;ROUND(R92,1)</f>
        <v>1992~1992</v>
      </c>
      <c r="V92" s="484">
        <f t="shared" si="52"/>
        <v>14</v>
      </c>
      <c r="X92" s="485"/>
      <c r="Y92" s="485"/>
      <c r="Z92" s="485"/>
    </row>
    <row r="93" s="259" customFormat="1" ht="18" customHeight="1" spans="1:26">
      <c r="A93" s="261"/>
      <c r="B93" s="253"/>
      <c r="C93" s="253"/>
      <c r="D93" s="253"/>
      <c r="E93" s="428"/>
      <c r="F93" s="429"/>
      <c r="G93" s="429"/>
      <c r="H93" s="430">
        <f>VLOOKUP(I86,$B$4:$J$70,6,0)</f>
        <v>30</v>
      </c>
      <c r="I93" s="460">
        <f>VLOOKUP(I86,$B$4:$J$70,7,0)</f>
        <v>40</v>
      </c>
      <c r="J93" s="448" t="s">
        <v>111</v>
      </c>
      <c r="K93" s="451">
        <v>12</v>
      </c>
      <c r="L93" s="452"/>
      <c r="M93" s="459">
        <f>(R93+S93)/2+2*ROUNDUP((IF(K93&lt;26,10.927,11.212))*K93/10,0)</f>
        <v>2028.88370739556</v>
      </c>
      <c r="N93" s="269">
        <f>2*(E90+1)+F90*2</f>
        <v>352</v>
      </c>
      <c r="O93" s="455">
        <f t="shared" si="49"/>
        <v>7141.67065003237</v>
      </c>
      <c r="P93" s="269">
        <f t="shared" si="50"/>
        <v>0.888</v>
      </c>
      <c r="Q93" s="481">
        <f t="shared" si="51"/>
        <v>6341.80353722874</v>
      </c>
      <c r="R93" s="482">
        <f>((I89-H89)^2+H91^2)^0.5</f>
        <v>2000.88370739556</v>
      </c>
      <c r="S93" s="455">
        <f>((I89-H89)^2+I91^2)^0.5</f>
        <v>2000.88370739556</v>
      </c>
      <c r="T93" s="488" t="str">
        <f>ROUND(S93,1)&amp;"~"&amp;ROUND(R93,1)</f>
        <v>2000.9~2000.9</v>
      </c>
      <c r="V93" s="484">
        <f t="shared" si="52"/>
        <v>14</v>
      </c>
      <c r="X93" s="485"/>
      <c r="Y93" s="485"/>
      <c r="Z93" s="485"/>
    </row>
    <row r="94" s="259" customFormat="1" ht="18" customHeight="1" spans="1:26">
      <c r="A94" s="261"/>
      <c r="B94" s="253"/>
      <c r="C94" s="253"/>
      <c r="D94" s="253"/>
      <c r="E94" s="431" t="s">
        <v>112</v>
      </c>
      <c r="F94" s="432"/>
      <c r="G94" s="433"/>
      <c r="H94" s="434" t="s">
        <v>113</v>
      </c>
      <c r="I94" s="463"/>
      <c r="J94" s="448" t="s">
        <v>114</v>
      </c>
      <c r="K94" s="461">
        <v>8</v>
      </c>
      <c r="L94" s="452"/>
      <c r="M94" s="459">
        <f>R94+11</f>
        <v>43</v>
      </c>
      <c r="N94" s="464">
        <f>ROUNDDOWN(((VLOOKUP(I86,$B$39:$Z$70,2,0))/(VLOOKUP(I86,$B$39:$Z$70,4,0))-1),0)/4*((VLOOKUP(I86,$B$39:$Z$70,20,0))+1)</f>
        <v>6880</v>
      </c>
      <c r="O94" s="455">
        <f t="shared" si="49"/>
        <v>2958.4</v>
      </c>
      <c r="P94" s="269">
        <f t="shared" si="50"/>
        <v>0.395</v>
      </c>
      <c r="Q94" s="481">
        <f t="shared" si="51"/>
        <v>1168.568</v>
      </c>
      <c r="R94" s="491">
        <f>I93-2*I96</f>
        <v>32</v>
      </c>
      <c r="S94" s="455" t="s">
        <v>106</v>
      </c>
      <c r="T94" s="490"/>
      <c r="V94" s="492"/>
      <c r="X94" s="485"/>
      <c r="Y94" s="485"/>
      <c r="Z94" s="485"/>
    </row>
    <row r="95" s="259" customFormat="1" ht="18" customHeight="1" spans="1:26">
      <c r="A95" s="261"/>
      <c r="B95" s="253"/>
      <c r="C95" s="253"/>
      <c r="D95" s="253"/>
      <c r="E95" s="435" t="s">
        <v>115</v>
      </c>
      <c r="F95" s="436" t="s">
        <v>116</v>
      </c>
      <c r="G95" s="437" t="s">
        <v>56</v>
      </c>
      <c r="H95" s="434">
        <f>VLOOKUP(I86,$B$4:$J$70,8,0)</f>
        <v>2170</v>
      </c>
      <c r="I95" s="463"/>
      <c r="J95" s="448" t="s">
        <v>117</v>
      </c>
      <c r="K95" s="461">
        <v>8</v>
      </c>
      <c r="L95" s="452"/>
      <c r="M95" s="459">
        <f>R95+11</f>
        <v>33</v>
      </c>
      <c r="N95" s="465">
        <f>ROUND(E92/4*G90,0)*2</f>
        <v>1590</v>
      </c>
      <c r="O95" s="455">
        <f t="shared" si="49"/>
        <v>524.7</v>
      </c>
      <c r="P95" s="269">
        <f t="shared" si="50"/>
        <v>0.395</v>
      </c>
      <c r="Q95" s="481">
        <f t="shared" si="51"/>
        <v>207.2565</v>
      </c>
      <c r="R95" s="491">
        <f>H93-2*I96</f>
        <v>22</v>
      </c>
      <c r="S95" s="455" t="s">
        <v>106</v>
      </c>
      <c r="T95" s="490"/>
      <c r="V95" s="492"/>
      <c r="X95" s="485"/>
      <c r="Y95" s="485"/>
      <c r="Z95" s="485"/>
    </row>
    <row r="96" s="259" customFormat="1" ht="18" customHeight="1" spans="1:26">
      <c r="A96" s="261"/>
      <c r="B96" s="253"/>
      <c r="C96" s="253"/>
      <c r="D96" s="253"/>
      <c r="E96" s="438">
        <f>IF(I86=0,0,ROUND(((H89+I89)/2*H93*2+H95*I93+0.2*0.2+0.25*0.05*2)*(H91+I91)/2/1000000,1))</f>
        <v>202.6</v>
      </c>
      <c r="F96" s="439">
        <f>IF(I86=0,0,ROUND(Q94+Q95,1))</f>
        <v>1375.8</v>
      </c>
      <c r="G96" s="440">
        <f>IF(I86=0,0,ROUND(Q88+Q89+Q90+Q91+Q92+Q93,1))</f>
        <v>25014</v>
      </c>
      <c r="H96" s="441" t="s">
        <v>118</v>
      </c>
      <c r="I96" s="466">
        <f>$P$3</f>
        <v>4</v>
      </c>
      <c r="J96" s="467" t="s">
        <v>119</v>
      </c>
      <c r="K96" s="468" t="str">
        <f>"C40混凝土:"&amp;ROUND(((H89+I89)/2*H93*2+H95*I93+0.2*0.2+0.25*0.05*2)*(H91+I91)/2/1000000,1)&amp;"m"&amp;"      "&amp;"HPB300:"&amp;ROUND(Q94+Q95,1)&amp;"kg       "&amp;"HRB400:"&amp;ROUND(Q88+Q89+Q90+Q91+Q92+Q93,1)&amp;"kg"</f>
        <v>C40混凝土:202.6m      HPB300:1375.8kg       HRB400:25014kg</v>
      </c>
      <c r="L96" s="468"/>
      <c r="M96" s="468"/>
      <c r="N96" s="468"/>
      <c r="O96" s="468"/>
      <c r="P96" s="468"/>
      <c r="Q96" s="493"/>
      <c r="R96" s="494" t="s">
        <v>120</v>
      </c>
      <c r="S96" s="468">
        <f>ROUND(SUM(Q88:Q95)/ROUND(((H89+I89)/2*H93*2+H95*I93+0.2*0.2+0.25*0.05*2)*(H91+I91)/2/1000000,1),1)</f>
        <v>130.3</v>
      </c>
      <c r="T96" s="495"/>
      <c r="X96" s="485"/>
      <c r="Y96" s="485"/>
      <c r="Z96" s="485"/>
    </row>
    <row r="97" s="259" customFormat="1" ht="15" spans="1:15">
      <c r="A97" s="261"/>
      <c r="C97" s="253"/>
      <c r="I97" s="256"/>
      <c r="K97" s="262"/>
      <c r="O97" s="262"/>
    </row>
    <row r="98" s="259" customFormat="1" ht="9.95" customHeight="1" spans="1:22">
      <c r="A98" s="261"/>
      <c r="B98" s="253" t="str">
        <f>B6</f>
        <v>YU3</v>
      </c>
      <c r="C98" s="253"/>
      <c r="D98" s="253"/>
      <c r="E98" s="264" t="s">
        <v>94</v>
      </c>
      <c r="F98" s="265"/>
      <c r="G98" s="265"/>
      <c r="H98" s="418" t="s">
        <v>95</v>
      </c>
      <c r="I98" s="444" t="str">
        <f>B98</f>
        <v>YU3</v>
      </c>
      <c r="J98" s="445" t="s">
        <v>28</v>
      </c>
      <c r="K98" s="265" t="s">
        <v>29</v>
      </c>
      <c r="L98" s="265" t="s">
        <v>96</v>
      </c>
      <c r="M98" s="446" t="s">
        <v>97</v>
      </c>
      <c r="N98" s="265" t="s">
        <v>32</v>
      </c>
      <c r="O98" s="446" t="s">
        <v>98</v>
      </c>
      <c r="P98" s="446" t="s">
        <v>99</v>
      </c>
      <c r="Q98" s="473" t="s">
        <v>100</v>
      </c>
      <c r="R98" s="474" t="s">
        <v>101</v>
      </c>
      <c r="S98" s="475"/>
      <c r="T98" s="476"/>
      <c r="V98" s="253" t="s">
        <v>102</v>
      </c>
    </row>
    <row r="99" s="253" customFormat="1" ht="9.95" customHeight="1" spans="5:20">
      <c r="E99" s="267"/>
      <c r="F99" s="269"/>
      <c r="G99" s="269"/>
      <c r="H99" s="419"/>
      <c r="I99" s="447"/>
      <c r="J99" s="448"/>
      <c r="K99" s="269"/>
      <c r="L99" s="269"/>
      <c r="M99" s="449"/>
      <c r="N99" s="269"/>
      <c r="O99" s="449"/>
      <c r="P99" s="449"/>
      <c r="Q99" s="477"/>
      <c r="R99" s="478"/>
      <c r="S99" s="479"/>
      <c r="T99" s="480"/>
    </row>
    <row r="100" s="259" customFormat="1" ht="36" customHeight="1" spans="1:26">
      <c r="A100" s="261"/>
      <c r="B100" s="253"/>
      <c r="C100" s="253"/>
      <c r="D100" s="253"/>
      <c r="E100" s="267"/>
      <c r="F100" s="269"/>
      <c r="G100" s="269"/>
      <c r="H100" s="269" t="s">
        <v>103</v>
      </c>
      <c r="I100" s="450"/>
      <c r="J100" s="448" t="s">
        <v>41</v>
      </c>
      <c r="K100" s="451">
        <f>'1.U型槽主筋验算'!K4</f>
        <v>18</v>
      </c>
      <c r="L100" s="452"/>
      <c r="M100" s="453">
        <f>(R100+S100)/2+ROUNDUP((IF(K100&lt;26,10.927,11.212))*K100/10,0)*2</f>
        <v>2971.769</v>
      </c>
      <c r="N100" s="454">
        <f>ROUNDUP((H103/12.5),0)*IF(I101&gt;600,2,1)</f>
        <v>160</v>
      </c>
      <c r="O100" s="455">
        <f t="shared" ref="O100:O107" si="53">M100*N100/100</f>
        <v>4754.8304</v>
      </c>
      <c r="P100" s="269">
        <f t="shared" ref="P100:P107" si="54">ROUND(K100^2*PI()/4/1000000*7850,3)</f>
        <v>1.998</v>
      </c>
      <c r="Q100" s="481">
        <f t="shared" ref="Q100:Q107" si="55">O100*P100</f>
        <v>9500.1511392</v>
      </c>
      <c r="R100" s="482">
        <f>(H101+I105-I108*2)*2+(H107-I108*2)+(H105-I108*2)*2</f>
        <v>2872.308</v>
      </c>
      <c r="S100" s="455">
        <f>(I101+I105-I108*2)*2+(H107-I108*2)+(H105-I108*2)*2</f>
        <v>2991.23</v>
      </c>
      <c r="T100" s="483">
        <f>R102</f>
        <v>2178.6</v>
      </c>
      <c r="V100" s="484">
        <f t="shared" ref="V100:V105" si="56">ROUNDUP((IF(K100&lt;26,10.927,11.212))*K100/10,0)</f>
        <v>20</v>
      </c>
      <c r="X100" s="485"/>
      <c r="Y100" s="485"/>
      <c r="Z100" s="485"/>
    </row>
    <row r="101" s="259" customFormat="1" ht="18" customHeight="1" spans="1:26">
      <c r="A101" s="261"/>
      <c r="B101" s="253"/>
      <c r="C101" s="253"/>
      <c r="D101" s="253"/>
      <c r="E101" s="420" t="s">
        <v>6</v>
      </c>
      <c r="F101" s="421" t="s">
        <v>104</v>
      </c>
      <c r="G101" s="421" t="s">
        <v>105</v>
      </c>
      <c r="H101" s="422">
        <f>MIN(VLOOKUP(I98,$B$4:$J$70,2,0),VLOOKUP(I98,$B$4:$J$70,3,0))</f>
        <v>271.154</v>
      </c>
      <c r="I101" s="456">
        <f>MAX(VLOOKUP(I98,$B$4:$J$70,2,0),VLOOKUP(I98,$B$4:$J$70,3,0))</f>
        <v>330.615</v>
      </c>
      <c r="J101" s="448" t="s">
        <v>42</v>
      </c>
      <c r="K101" s="457">
        <f>IF(H105&gt;=70,14,12)</f>
        <v>12</v>
      </c>
      <c r="L101" s="452"/>
      <c r="M101" s="453">
        <f>(R101+S101)/2+ROUNDUP((IF(K101&lt;26,10.927,11.212))*K101/10,0)*2</f>
        <v>370.8845</v>
      </c>
      <c r="N101" s="458">
        <f>ROUNDUP((H103/12.5*1),0)*2</f>
        <v>320</v>
      </c>
      <c r="O101" s="455">
        <f t="shared" si="53"/>
        <v>1186.8304</v>
      </c>
      <c r="P101" s="269">
        <f t="shared" si="54"/>
        <v>0.888</v>
      </c>
      <c r="Q101" s="481">
        <f t="shared" si="55"/>
        <v>1053.9053952</v>
      </c>
      <c r="R101" s="486">
        <f>H101+I105-I108*2</f>
        <v>313.154</v>
      </c>
      <c r="S101" s="487">
        <f>I101+I105-I108*2</f>
        <v>372.615</v>
      </c>
      <c r="T101" s="488" t="str">
        <f>ROUND(R101,1)&amp;"~"&amp;ROUND(S101,1)</f>
        <v>313.2~372.6</v>
      </c>
      <c r="V101" s="484">
        <f t="shared" si="56"/>
        <v>14</v>
      </c>
      <c r="X101" s="485"/>
      <c r="Y101" s="485"/>
      <c r="Z101" s="485"/>
    </row>
    <row r="102" s="259" customFormat="1" ht="18" customHeight="1" spans="1:26">
      <c r="A102" s="261"/>
      <c r="B102" s="253"/>
      <c r="C102" s="253"/>
      <c r="D102" s="253"/>
      <c r="E102" s="420">
        <f>VLOOKUP(I98,$B$39:$Z$70,3,0)</f>
        <v>173</v>
      </c>
      <c r="F102" s="423">
        <f>VLOOKUP(I98,$B$39:$Z$70,17,0)</f>
        <v>4</v>
      </c>
      <c r="G102" s="421">
        <f>VLOOKUP(I98,$B$39:$Z$70,12,0)</f>
        <v>25</v>
      </c>
      <c r="H102" s="421" t="s">
        <v>60</v>
      </c>
      <c r="I102" s="450"/>
      <c r="J102" s="448" t="s">
        <v>43</v>
      </c>
      <c r="K102" s="451">
        <v>20</v>
      </c>
      <c r="L102" s="452"/>
      <c r="M102" s="459">
        <f>R102+2*ROUNDUP((IF(K102&lt;26,10.927,11.212))*K102/10,0)</f>
        <v>2222.6</v>
      </c>
      <c r="N102" s="454">
        <f>ROUNDUP(H103/12.5,0)</f>
        <v>160</v>
      </c>
      <c r="O102" s="455">
        <f t="shared" si="53"/>
        <v>3556.16</v>
      </c>
      <c r="P102" s="269">
        <f t="shared" si="54"/>
        <v>2.466</v>
      </c>
      <c r="Q102" s="481">
        <f t="shared" si="55"/>
        <v>8769.49056</v>
      </c>
      <c r="R102" s="489">
        <f>H107-I108*2-(K100+K107*2)/10</f>
        <v>2178.6</v>
      </c>
      <c r="S102" s="455" t="s">
        <v>106</v>
      </c>
      <c r="T102" s="490"/>
      <c r="V102" s="484">
        <f t="shared" si="56"/>
        <v>22</v>
      </c>
      <c r="X102" s="485"/>
      <c r="Y102" s="485"/>
      <c r="Z102" s="485"/>
    </row>
    <row r="103" s="259" customFormat="1" ht="18" customHeight="1" spans="1:26">
      <c r="A103" s="261"/>
      <c r="B103" s="253"/>
      <c r="C103" s="253"/>
      <c r="D103" s="253"/>
      <c r="E103" s="424" t="s">
        <v>107</v>
      </c>
      <c r="F103" s="421" t="s">
        <v>108</v>
      </c>
      <c r="G103" s="421" t="s">
        <v>13</v>
      </c>
      <c r="H103" s="425">
        <f>MAX(VLOOKUP(I98,$B$4:$J$70,4,0),VLOOKUP(I98,$B$4:$J$70,5,0))</f>
        <v>2000</v>
      </c>
      <c r="I103" s="460">
        <f>MIN(VLOOKUP(I98,$B$4:$J$70,4,0),VLOOKUP(I98,$B$4:$J$70,5,0))</f>
        <v>2000</v>
      </c>
      <c r="J103" s="448" t="s">
        <v>44</v>
      </c>
      <c r="K103" s="461">
        <v>14</v>
      </c>
      <c r="L103" s="452"/>
      <c r="M103" s="459">
        <f>R103+2*ROUNDUP((IF(K103&lt;26,10.927,11.212))*K103/10,0)</f>
        <v>168.249783362056</v>
      </c>
      <c r="N103" s="458">
        <f>ROUNDUP(H103/12.5,0)*2</f>
        <v>320</v>
      </c>
      <c r="O103" s="455">
        <f t="shared" si="53"/>
        <v>538.399306758578</v>
      </c>
      <c r="P103" s="269">
        <f t="shared" si="54"/>
        <v>1.208</v>
      </c>
      <c r="Q103" s="481">
        <f t="shared" si="55"/>
        <v>650.386362564363</v>
      </c>
      <c r="R103" s="491">
        <f>((H105+I105-I108*2)+(20-I108*2^0.5))*(2^0.5)</f>
        <v>136.249783362056</v>
      </c>
      <c r="S103" s="455" t="s">
        <v>106</v>
      </c>
      <c r="T103" s="490"/>
      <c r="V103" s="484">
        <f t="shared" si="56"/>
        <v>16</v>
      </c>
      <c r="X103" s="485"/>
      <c r="Y103" s="485"/>
      <c r="Z103" s="485"/>
    </row>
    <row r="104" s="259" customFormat="1" ht="18" customHeight="1" spans="1:26">
      <c r="A104" s="261"/>
      <c r="B104" s="253"/>
      <c r="C104" s="253"/>
      <c r="D104" s="253"/>
      <c r="E104" s="426">
        <f>VLOOKUP(I98,$B$39:$Z$70,20,0)</f>
        <v>159</v>
      </c>
      <c r="F104" s="421">
        <f>VLOOKUP(I98,$B$39:$Z$70,23,0)</f>
        <v>159</v>
      </c>
      <c r="G104" s="421">
        <f>VLOOKUP(I98,$B$39:$Z$70,7,0)</f>
        <v>3</v>
      </c>
      <c r="H104" s="427" t="s">
        <v>109</v>
      </c>
      <c r="I104" s="450" t="s">
        <v>110</v>
      </c>
      <c r="J104" s="448" t="s">
        <v>45</v>
      </c>
      <c r="K104" s="451">
        <v>12</v>
      </c>
      <c r="L104" s="452"/>
      <c r="M104" s="459">
        <f>(R104+S104)/2+2*ROUNDUP((IF(K104&lt;26,10.927,11.212))*K104/10,0)</f>
        <v>2020</v>
      </c>
      <c r="N104" s="462">
        <f>4*(G102+1)+(G104-1)*2</f>
        <v>108</v>
      </c>
      <c r="O104" s="455">
        <f t="shared" si="53"/>
        <v>2181.6</v>
      </c>
      <c r="P104" s="269">
        <f t="shared" si="54"/>
        <v>0.888</v>
      </c>
      <c r="Q104" s="481">
        <f t="shared" si="55"/>
        <v>1937.2608</v>
      </c>
      <c r="R104" s="482">
        <f>H103-I108*2</f>
        <v>1992</v>
      </c>
      <c r="S104" s="455">
        <f>I103-I108*2</f>
        <v>1992</v>
      </c>
      <c r="T104" s="488" t="str">
        <f>ROUND(S104,1)&amp;"~"&amp;ROUND(R104,1)</f>
        <v>1992~1992</v>
      </c>
      <c r="V104" s="484">
        <f t="shared" si="56"/>
        <v>14</v>
      </c>
      <c r="X104" s="485"/>
      <c r="Y104" s="485"/>
      <c r="Z104" s="485"/>
    </row>
    <row r="105" s="259" customFormat="1" ht="18" customHeight="1" spans="1:26">
      <c r="A105" s="261"/>
      <c r="B105" s="253"/>
      <c r="C105" s="253"/>
      <c r="D105" s="253"/>
      <c r="E105" s="428"/>
      <c r="F105" s="429"/>
      <c r="G105" s="429"/>
      <c r="H105" s="430">
        <f>VLOOKUP(I98,$B$4:$J$70,6,0)</f>
        <v>40</v>
      </c>
      <c r="I105" s="460">
        <f>VLOOKUP(I98,$B$4:$J$70,7,0)</f>
        <v>50</v>
      </c>
      <c r="J105" s="448" t="s">
        <v>111</v>
      </c>
      <c r="K105" s="451">
        <v>12</v>
      </c>
      <c r="L105" s="452"/>
      <c r="M105" s="459">
        <f>(R105+S105)/2+2*ROUNDUP((IF(K105&lt;26,10.927,11.212))*K105/10,0)</f>
        <v>2028.88370739556</v>
      </c>
      <c r="N105" s="269">
        <f>2*(E102+1)+F102*2</f>
        <v>356</v>
      </c>
      <c r="O105" s="455">
        <f t="shared" si="53"/>
        <v>7222.82599832819</v>
      </c>
      <c r="P105" s="269">
        <f t="shared" si="54"/>
        <v>0.888</v>
      </c>
      <c r="Q105" s="481">
        <f t="shared" si="55"/>
        <v>6413.86948651543</v>
      </c>
      <c r="R105" s="482">
        <f>((I101-H101)^2+H103^2)^0.5</f>
        <v>2000.88370739556</v>
      </c>
      <c r="S105" s="455">
        <f>((I101-H101)^2+I103^2)^0.5</f>
        <v>2000.88370739556</v>
      </c>
      <c r="T105" s="488" t="str">
        <f>ROUND(S105,1)&amp;"~"&amp;ROUND(R105,1)</f>
        <v>2000.9~2000.9</v>
      </c>
      <c r="V105" s="484">
        <f t="shared" si="56"/>
        <v>14</v>
      </c>
      <c r="X105" s="485"/>
      <c r="Y105" s="485"/>
      <c r="Z105" s="485"/>
    </row>
    <row r="106" s="259" customFormat="1" ht="18" customHeight="1" spans="1:26">
      <c r="A106" s="261"/>
      <c r="B106" s="253"/>
      <c r="C106" s="253"/>
      <c r="D106" s="253"/>
      <c r="E106" s="431" t="s">
        <v>112</v>
      </c>
      <c r="F106" s="432"/>
      <c r="G106" s="433"/>
      <c r="H106" s="434" t="s">
        <v>113</v>
      </c>
      <c r="I106" s="463"/>
      <c r="J106" s="448" t="s">
        <v>114</v>
      </c>
      <c r="K106" s="461">
        <v>8</v>
      </c>
      <c r="L106" s="452"/>
      <c r="M106" s="459">
        <f>R106+11</f>
        <v>53</v>
      </c>
      <c r="N106" s="464">
        <f>ROUNDDOWN(((VLOOKUP(I98,$B$39:$Z$70,2,0))/(VLOOKUP(I98,$B$39:$Z$70,4,0))-1),0)/4*((VLOOKUP(I98,$B$39:$Z$70,20,0))+1)</f>
        <v>6960</v>
      </c>
      <c r="O106" s="455">
        <f t="shared" si="53"/>
        <v>3688.8</v>
      </c>
      <c r="P106" s="269">
        <f t="shared" si="54"/>
        <v>0.395</v>
      </c>
      <c r="Q106" s="481">
        <f t="shared" si="55"/>
        <v>1457.076</v>
      </c>
      <c r="R106" s="491">
        <f>I105-2*I108</f>
        <v>42</v>
      </c>
      <c r="S106" s="455" t="s">
        <v>106</v>
      </c>
      <c r="T106" s="490"/>
      <c r="V106" s="492"/>
      <c r="X106" s="485"/>
      <c r="Y106" s="485"/>
      <c r="Z106" s="485"/>
    </row>
    <row r="107" s="259" customFormat="1" ht="18" customHeight="1" spans="1:26">
      <c r="A107" s="261"/>
      <c r="B107" s="253"/>
      <c r="C107" s="253"/>
      <c r="D107" s="253"/>
      <c r="E107" s="435" t="s">
        <v>115</v>
      </c>
      <c r="F107" s="436" t="s">
        <v>116</v>
      </c>
      <c r="G107" s="437" t="s">
        <v>56</v>
      </c>
      <c r="H107" s="434">
        <f>VLOOKUP(I98,$B$4:$J$70,8,0)</f>
        <v>2190</v>
      </c>
      <c r="I107" s="463"/>
      <c r="J107" s="448" t="s">
        <v>117</v>
      </c>
      <c r="K107" s="461">
        <v>8</v>
      </c>
      <c r="L107" s="452"/>
      <c r="M107" s="459">
        <f>R107+11</f>
        <v>43</v>
      </c>
      <c r="N107" s="465">
        <f>ROUND(E104/4*G102,0)*2</f>
        <v>1988</v>
      </c>
      <c r="O107" s="455">
        <f t="shared" si="53"/>
        <v>854.84</v>
      </c>
      <c r="P107" s="269">
        <f t="shared" si="54"/>
        <v>0.395</v>
      </c>
      <c r="Q107" s="481">
        <f t="shared" si="55"/>
        <v>337.6618</v>
      </c>
      <c r="R107" s="491">
        <f>H105-2*I108</f>
        <v>32</v>
      </c>
      <c r="S107" s="455" t="s">
        <v>106</v>
      </c>
      <c r="T107" s="490"/>
      <c r="V107" s="492"/>
      <c r="X107" s="485"/>
      <c r="Y107" s="485"/>
      <c r="Z107" s="485"/>
    </row>
    <row r="108" s="259" customFormat="1" ht="18" customHeight="1" spans="1:26">
      <c r="A108" s="261"/>
      <c r="B108" s="253"/>
      <c r="C108" s="253"/>
      <c r="D108" s="253"/>
      <c r="E108" s="438">
        <f>IF(I98=0,0,ROUND(((H101+I101)/2*H105*2+H107*I105+0.2*0.2+0.25*0.05*2)*(H103+I103)/2/1000000,1))</f>
        <v>267.1</v>
      </c>
      <c r="F108" s="439">
        <f>IF(I98=0,0,ROUND(Q106+Q107,1))</f>
        <v>1794.7</v>
      </c>
      <c r="G108" s="440">
        <f>IF(I98=0,0,ROUND(Q100+Q101+Q102+Q103+Q104+Q105,1))</f>
        <v>28325.1</v>
      </c>
      <c r="H108" s="441" t="s">
        <v>118</v>
      </c>
      <c r="I108" s="466">
        <f>$P$3</f>
        <v>4</v>
      </c>
      <c r="J108" s="467" t="s">
        <v>119</v>
      </c>
      <c r="K108" s="468" t="str">
        <f>"C40混凝土:"&amp;ROUND(((H101+I101)/2*H105*2+H107*I105+0.2*0.2+0.25*0.05*2)*(H103+I103)/2/1000000,1)&amp;"m"&amp;"      "&amp;"HPB300:"&amp;ROUND(Q106+Q107,1)&amp;"kg       "&amp;"HRB400:"&amp;ROUND(Q100+Q101+Q102+Q103+Q104+Q105,1)&amp;"kg"</f>
        <v>C40混凝土:267.1m      HPB300:1794.7kg       HRB400:28325.1kg</v>
      </c>
      <c r="L108" s="468"/>
      <c r="M108" s="468"/>
      <c r="N108" s="468"/>
      <c r="O108" s="468"/>
      <c r="P108" s="468"/>
      <c r="Q108" s="493"/>
      <c r="R108" s="494" t="s">
        <v>120</v>
      </c>
      <c r="S108" s="468">
        <f>ROUND(SUM(Q100:Q107)/ROUND(((H101+I101)/2*H105*2+H107*I105+0.2*0.2+0.25*0.05*2)*(H103+I103)/2/1000000,1),1)</f>
        <v>112.8</v>
      </c>
      <c r="T108" s="495"/>
      <c r="X108" s="485"/>
      <c r="Y108" s="485"/>
      <c r="Z108" s="485"/>
    </row>
    <row r="109" s="259" customFormat="1" ht="15" spans="1:15">
      <c r="A109" s="261"/>
      <c r="C109" s="253"/>
      <c r="I109" s="256"/>
      <c r="K109" s="262"/>
      <c r="O109" s="262"/>
    </row>
    <row r="110" s="259" customFormat="1" ht="9.95" customHeight="1" spans="1:22">
      <c r="A110" s="261"/>
      <c r="B110" s="253" t="str">
        <f>B7</f>
        <v>YU4</v>
      </c>
      <c r="C110" s="253"/>
      <c r="D110" s="253"/>
      <c r="E110" s="264" t="s">
        <v>94</v>
      </c>
      <c r="F110" s="265"/>
      <c r="G110" s="265"/>
      <c r="H110" s="418" t="s">
        <v>95</v>
      </c>
      <c r="I110" s="444" t="str">
        <f>B110</f>
        <v>YU4</v>
      </c>
      <c r="J110" s="445" t="s">
        <v>28</v>
      </c>
      <c r="K110" s="265" t="s">
        <v>29</v>
      </c>
      <c r="L110" s="265" t="s">
        <v>96</v>
      </c>
      <c r="M110" s="446" t="s">
        <v>97</v>
      </c>
      <c r="N110" s="265" t="s">
        <v>32</v>
      </c>
      <c r="O110" s="446" t="s">
        <v>98</v>
      </c>
      <c r="P110" s="446" t="s">
        <v>99</v>
      </c>
      <c r="Q110" s="473" t="s">
        <v>100</v>
      </c>
      <c r="R110" s="474" t="s">
        <v>101</v>
      </c>
      <c r="S110" s="475"/>
      <c r="T110" s="476"/>
      <c r="V110" s="253" t="s">
        <v>102</v>
      </c>
    </row>
    <row r="111" s="253" customFormat="1" ht="9.95" customHeight="1" spans="5:20">
      <c r="E111" s="267"/>
      <c r="F111" s="269"/>
      <c r="G111" s="269"/>
      <c r="H111" s="419"/>
      <c r="I111" s="447"/>
      <c r="J111" s="448"/>
      <c r="K111" s="269"/>
      <c r="L111" s="269"/>
      <c r="M111" s="449"/>
      <c r="N111" s="269"/>
      <c r="O111" s="449"/>
      <c r="P111" s="449"/>
      <c r="Q111" s="477"/>
      <c r="R111" s="478"/>
      <c r="S111" s="479"/>
      <c r="T111" s="480"/>
    </row>
    <row r="112" s="259" customFormat="1" ht="36" customHeight="1" spans="1:26">
      <c r="A112" s="261"/>
      <c r="B112" s="253"/>
      <c r="C112" s="253"/>
      <c r="D112" s="253"/>
      <c r="E112" s="267"/>
      <c r="F112" s="269"/>
      <c r="G112" s="269"/>
      <c r="H112" s="269" t="s">
        <v>103</v>
      </c>
      <c r="I112" s="450"/>
      <c r="J112" s="448" t="s">
        <v>41</v>
      </c>
      <c r="K112" s="451">
        <f>'1.U型槽主筋验算'!K5</f>
        <v>22</v>
      </c>
      <c r="L112" s="452"/>
      <c r="M112" s="453">
        <f>(R112+S112)/2+ROUNDUP((IF(K112&lt;26,10.927,11.212))*K112/10,0)*2</f>
        <v>3100.869</v>
      </c>
      <c r="N112" s="454">
        <f>ROUNDUP((H115/12.5),0)*IF(I113&gt;600,2,1)</f>
        <v>160</v>
      </c>
      <c r="O112" s="455">
        <f t="shared" ref="O112:O119" si="57">M112*N112/100</f>
        <v>4961.3904</v>
      </c>
      <c r="P112" s="269">
        <f t="shared" ref="P112:P119" si="58">ROUND(K112^2*PI()/4/1000000*7850,3)</f>
        <v>2.984</v>
      </c>
      <c r="Q112" s="481">
        <f t="shared" ref="Q112:Q119" si="59">O112*P112</f>
        <v>14804.7889536</v>
      </c>
      <c r="R112" s="482">
        <f>(H113+I117-I120*2)*2+(H119-I120*2)+(H117-I120*2)*2</f>
        <v>2991.408</v>
      </c>
      <c r="S112" s="455">
        <f>(I113+I117-I120*2)*2+(H119-I120*2)+(H117-I120*2)*2</f>
        <v>3110.33</v>
      </c>
      <c r="T112" s="483">
        <f>R114</f>
        <v>2178.2</v>
      </c>
      <c r="V112" s="484">
        <f t="shared" ref="V112:V117" si="60">ROUNDUP((IF(K112&lt;26,10.927,11.212))*K112/10,0)</f>
        <v>25</v>
      </c>
      <c r="X112" s="485"/>
      <c r="Y112" s="485"/>
      <c r="Z112" s="485"/>
    </row>
    <row r="113" s="259" customFormat="1" ht="18" customHeight="1" spans="1:26">
      <c r="A113" s="261"/>
      <c r="B113" s="253"/>
      <c r="C113" s="253"/>
      <c r="D113" s="253"/>
      <c r="E113" s="420" t="s">
        <v>6</v>
      </c>
      <c r="F113" s="421" t="s">
        <v>104</v>
      </c>
      <c r="G113" s="421" t="s">
        <v>105</v>
      </c>
      <c r="H113" s="422">
        <f>MIN(VLOOKUP(I110,$B$4:$J$70,2,0),VLOOKUP(I110,$B$4:$J$70,3,0))</f>
        <v>330.704</v>
      </c>
      <c r="I113" s="456">
        <f>MAX(VLOOKUP(I110,$B$4:$J$70,2,0),VLOOKUP(I110,$B$4:$J$70,3,0))</f>
        <v>390.165</v>
      </c>
      <c r="J113" s="448" t="s">
        <v>42</v>
      </c>
      <c r="K113" s="457">
        <f>IF(H117&gt;=70,14,12)</f>
        <v>12</v>
      </c>
      <c r="L113" s="452"/>
      <c r="M113" s="453">
        <f>(R113+S113)/2+ROUNDUP((IF(K113&lt;26,10.927,11.212))*K113/10,0)*2</f>
        <v>430.4345</v>
      </c>
      <c r="N113" s="458">
        <f>ROUNDUP((H115/12.5*1),0)*2</f>
        <v>320</v>
      </c>
      <c r="O113" s="455">
        <f t="shared" si="57"/>
        <v>1377.3904</v>
      </c>
      <c r="P113" s="269">
        <f t="shared" si="58"/>
        <v>0.888</v>
      </c>
      <c r="Q113" s="481">
        <f t="shared" si="59"/>
        <v>1223.1226752</v>
      </c>
      <c r="R113" s="486">
        <f>H113+I117-I120*2</f>
        <v>372.704</v>
      </c>
      <c r="S113" s="487">
        <f>I113+I117-I120*2</f>
        <v>432.165</v>
      </c>
      <c r="T113" s="488" t="str">
        <f>ROUND(R113,1)&amp;"~"&amp;ROUND(S113,1)</f>
        <v>372.7~432.2</v>
      </c>
      <c r="V113" s="484">
        <f t="shared" si="60"/>
        <v>14</v>
      </c>
      <c r="X113" s="485"/>
      <c r="Y113" s="485"/>
      <c r="Z113" s="485"/>
    </row>
    <row r="114" s="259" customFormat="1" ht="18" customHeight="1" spans="1:26">
      <c r="A114" s="261"/>
      <c r="B114" s="253"/>
      <c r="C114" s="253"/>
      <c r="D114" s="253"/>
      <c r="E114" s="420">
        <f>VLOOKUP(I110,$B$39:$Z$70,3,0)</f>
        <v>173</v>
      </c>
      <c r="F114" s="423">
        <f>VLOOKUP(I110,$B$39:$Z$70,17,0)</f>
        <v>4</v>
      </c>
      <c r="G114" s="421">
        <f>VLOOKUP(I110,$B$39:$Z$70,12,0)</f>
        <v>30</v>
      </c>
      <c r="H114" s="421" t="s">
        <v>60</v>
      </c>
      <c r="I114" s="450"/>
      <c r="J114" s="448" t="s">
        <v>43</v>
      </c>
      <c r="K114" s="451">
        <v>20</v>
      </c>
      <c r="L114" s="452"/>
      <c r="M114" s="459">
        <f>R114+2*ROUNDUP((IF(K114&lt;26,10.927,11.212))*K114/10,0)</f>
        <v>2222.2</v>
      </c>
      <c r="N114" s="454">
        <f>ROUNDUP(H115/12.5,0)</f>
        <v>160</v>
      </c>
      <c r="O114" s="455">
        <f t="shared" si="57"/>
        <v>3555.52</v>
      </c>
      <c r="P114" s="269">
        <f t="shared" si="58"/>
        <v>2.466</v>
      </c>
      <c r="Q114" s="481">
        <f t="shared" si="59"/>
        <v>8767.91232</v>
      </c>
      <c r="R114" s="489">
        <f>H119-I120*2-(K112+K119*2)/10</f>
        <v>2178.2</v>
      </c>
      <c r="S114" s="455" t="s">
        <v>106</v>
      </c>
      <c r="T114" s="490"/>
      <c r="V114" s="484">
        <f t="shared" si="60"/>
        <v>22</v>
      </c>
      <c r="X114" s="485"/>
      <c r="Y114" s="485"/>
      <c r="Z114" s="485"/>
    </row>
    <row r="115" s="259" customFormat="1" ht="18" customHeight="1" spans="1:26">
      <c r="A115" s="261"/>
      <c r="B115" s="253"/>
      <c r="C115" s="253"/>
      <c r="D115" s="253"/>
      <c r="E115" s="424" t="s">
        <v>107</v>
      </c>
      <c r="F115" s="421" t="s">
        <v>108</v>
      </c>
      <c r="G115" s="421" t="s">
        <v>13</v>
      </c>
      <c r="H115" s="425">
        <f>MAX(VLOOKUP(I110,$B$4:$J$70,4,0),VLOOKUP(I110,$B$4:$J$70,5,0))</f>
        <v>2000</v>
      </c>
      <c r="I115" s="460">
        <f>MIN(VLOOKUP(I110,$B$4:$J$70,4,0),VLOOKUP(I110,$B$4:$J$70,5,0))</f>
        <v>2000</v>
      </c>
      <c r="J115" s="448" t="s">
        <v>44</v>
      </c>
      <c r="K115" s="461">
        <v>14</v>
      </c>
      <c r="L115" s="452"/>
      <c r="M115" s="459">
        <f>R115+2*ROUNDUP((IF(K115&lt;26,10.927,11.212))*K115/10,0)</f>
        <v>168.249783362056</v>
      </c>
      <c r="N115" s="458">
        <f>ROUNDUP(H115/12.5,0)*2</f>
        <v>320</v>
      </c>
      <c r="O115" s="455">
        <f t="shared" si="57"/>
        <v>538.399306758578</v>
      </c>
      <c r="P115" s="269">
        <f t="shared" si="58"/>
        <v>1.208</v>
      </c>
      <c r="Q115" s="481">
        <f t="shared" si="59"/>
        <v>650.386362564363</v>
      </c>
      <c r="R115" s="491">
        <f>((H117+I117-I120*2)+(20-I120*2^0.5))*(2^0.5)</f>
        <v>136.249783362056</v>
      </c>
      <c r="S115" s="455" t="s">
        <v>106</v>
      </c>
      <c r="T115" s="490"/>
      <c r="V115" s="484">
        <f t="shared" si="60"/>
        <v>16</v>
      </c>
      <c r="X115" s="485"/>
      <c r="Y115" s="485"/>
      <c r="Z115" s="485"/>
    </row>
    <row r="116" s="259" customFormat="1" ht="18" customHeight="1" spans="1:26">
      <c r="A116" s="261"/>
      <c r="B116" s="253"/>
      <c r="C116" s="253"/>
      <c r="D116" s="253"/>
      <c r="E116" s="426">
        <f>VLOOKUP(I110,$B$39:$Z$70,20,0)</f>
        <v>159</v>
      </c>
      <c r="F116" s="421">
        <f>VLOOKUP(I110,$B$39:$Z$70,23,0)</f>
        <v>159</v>
      </c>
      <c r="G116" s="421">
        <f>VLOOKUP(I110,$B$39:$Z$70,7,0)</f>
        <v>3</v>
      </c>
      <c r="H116" s="427" t="s">
        <v>109</v>
      </c>
      <c r="I116" s="450" t="s">
        <v>110</v>
      </c>
      <c r="J116" s="448" t="s">
        <v>45</v>
      </c>
      <c r="K116" s="451">
        <v>12</v>
      </c>
      <c r="L116" s="452"/>
      <c r="M116" s="459">
        <f>(R116+S116)/2+2*ROUNDUP((IF(K116&lt;26,10.927,11.212))*K116/10,0)</f>
        <v>2020</v>
      </c>
      <c r="N116" s="462">
        <f>4*(G114+1)+(G116-1)*2</f>
        <v>128</v>
      </c>
      <c r="O116" s="455">
        <f t="shared" si="57"/>
        <v>2585.6</v>
      </c>
      <c r="P116" s="269">
        <f t="shared" si="58"/>
        <v>0.888</v>
      </c>
      <c r="Q116" s="481">
        <f t="shared" si="59"/>
        <v>2296.0128</v>
      </c>
      <c r="R116" s="482">
        <f>H115-I120*2</f>
        <v>1992</v>
      </c>
      <c r="S116" s="455">
        <f>I115-I120*2</f>
        <v>1992</v>
      </c>
      <c r="T116" s="488" t="str">
        <f>ROUND(S116,1)&amp;"~"&amp;ROUND(R116,1)</f>
        <v>1992~1992</v>
      </c>
      <c r="V116" s="484">
        <f t="shared" si="60"/>
        <v>14</v>
      </c>
      <c r="X116" s="485"/>
      <c r="Y116" s="485"/>
      <c r="Z116" s="485"/>
    </row>
    <row r="117" s="259" customFormat="1" ht="18" customHeight="1" spans="1:26">
      <c r="A117" s="261"/>
      <c r="B117" s="253"/>
      <c r="C117" s="253"/>
      <c r="D117" s="253"/>
      <c r="E117" s="428"/>
      <c r="F117" s="429"/>
      <c r="G117" s="429"/>
      <c r="H117" s="430">
        <f>VLOOKUP(I110,$B$4:$J$70,6,0)</f>
        <v>40</v>
      </c>
      <c r="I117" s="460">
        <f>VLOOKUP(I110,$B$4:$J$70,7,0)</f>
        <v>50</v>
      </c>
      <c r="J117" s="448" t="s">
        <v>111</v>
      </c>
      <c r="K117" s="451">
        <v>12</v>
      </c>
      <c r="L117" s="452"/>
      <c r="M117" s="459">
        <f>(R117+S117)/2+2*ROUNDUP((IF(K117&lt;26,10.927,11.212))*K117/10,0)</f>
        <v>2028.88370739556</v>
      </c>
      <c r="N117" s="269">
        <f>2*(E114+1)+F114*2</f>
        <v>356</v>
      </c>
      <c r="O117" s="455">
        <f t="shared" si="57"/>
        <v>7222.82599832819</v>
      </c>
      <c r="P117" s="269">
        <f t="shared" si="58"/>
        <v>0.888</v>
      </c>
      <c r="Q117" s="481">
        <f t="shared" si="59"/>
        <v>6413.86948651543</v>
      </c>
      <c r="R117" s="482">
        <f>((I113-H113)^2+H115^2)^0.5</f>
        <v>2000.88370739556</v>
      </c>
      <c r="S117" s="455">
        <f>((I113-H113)^2+I115^2)^0.5</f>
        <v>2000.88370739556</v>
      </c>
      <c r="T117" s="488" t="str">
        <f>ROUND(S117,1)&amp;"~"&amp;ROUND(R117,1)</f>
        <v>2000.9~2000.9</v>
      </c>
      <c r="V117" s="484">
        <f t="shared" si="60"/>
        <v>14</v>
      </c>
      <c r="X117" s="485"/>
      <c r="Y117" s="485"/>
      <c r="Z117" s="485"/>
    </row>
    <row r="118" s="259" customFormat="1" ht="18" customHeight="1" spans="1:26">
      <c r="A118" s="261"/>
      <c r="B118" s="253"/>
      <c r="C118" s="253"/>
      <c r="D118" s="253"/>
      <c r="E118" s="431" t="s">
        <v>112</v>
      </c>
      <c r="F118" s="432"/>
      <c r="G118" s="433"/>
      <c r="H118" s="434" t="s">
        <v>113</v>
      </c>
      <c r="I118" s="463"/>
      <c r="J118" s="448" t="s">
        <v>114</v>
      </c>
      <c r="K118" s="461">
        <v>8</v>
      </c>
      <c r="L118" s="452"/>
      <c r="M118" s="459">
        <f>R118+11</f>
        <v>53</v>
      </c>
      <c r="N118" s="464">
        <f>ROUNDDOWN(((VLOOKUP(I110,$B$39:$Z$70,2,0))/(VLOOKUP(I110,$B$39:$Z$70,4,0))-1),0)/4*((VLOOKUP(I110,$B$39:$Z$70,20,0))+1)</f>
        <v>6960</v>
      </c>
      <c r="O118" s="455">
        <f t="shared" si="57"/>
        <v>3688.8</v>
      </c>
      <c r="P118" s="269">
        <f t="shared" si="58"/>
        <v>0.395</v>
      </c>
      <c r="Q118" s="481">
        <f t="shared" si="59"/>
        <v>1457.076</v>
      </c>
      <c r="R118" s="491">
        <f>I117-2*I120</f>
        <v>42</v>
      </c>
      <c r="S118" s="455" t="s">
        <v>106</v>
      </c>
      <c r="T118" s="490"/>
      <c r="V118" s="492"/>
      <c r="X118" s="485"/>
      <c r="Y118" s="485"/>
      <c r="Z118" s="485"/>
    </row>
    <row r="119" s="259" customFormat="1" ht="18" customHeight="1" spans="1:26">
      <c r="A119" s="261"/>
      <c r="B119" s="253"/>
      <c r="C119" s="253"/>
      <c r="D119" s="253"/>
      <c r="E119" s="435" t="s">
        <v>115</v>
      </c>
      <c r="F119" s="436" t="s">
        <v>116</v>
      </c>
      <c r="G119" s="437" t="s">
        <v>56</v>
      </c>
      <c r="H119" s="434">
        <f>VLOOKUP(I110,$B$4:$J$70,8,0)</f>
        <v>2190</v>
      </c>
      <c r="I119" s="463"/>
      <c r="J119" s="448" t="s">
        <v>117</v>
      </c>
      <c r="K119" s="461">
        <v>8</v>
      </c>
      <c r="L119" s="452"/>
      <c r="M119" s="459">
        <f>R119+11</f>
        <v>43</v>
      </c>
      <c r="N119" s="465">
        <f>ROUND(E116/4*G114,0)*2</f>
        <v>2386</v>
      </c>
      <c r="O119" s="455">
        <f t="shared" si="57"/>
        <v>1025.98</v>
      </c>
      <c r="P119" s="269">
        <f t="shared" si="58"/>
        <v>0.395</v>
      </c>
      <c r="Q119" s="481">
        <f t="shared" si="59"/>
        <v>405.2621</v>
      </c>
      <c r="R119" s="491">
        <f>H117-2*I120</f>
        <v>32</v>
      </c>
      <c r="S119" s="455" t="s">
        <v>106</v>
      </c>
      <c r="T119" s="490"/>
      <c r="V119" s="492"/>
      <c r="X119" s="485"/>
      <c r="Y119" s="485"/>
      <c r="Z119" s="485"/>
    </row>
    <row r="120" s="259" customFormat="1" ht="18" customHeight="1" spans="1:26">
      <c r="A120" s="261"/>
      <c r="B120" s="253"/>
      <c r="C120" s="253"/>
      <c r="D120" s="253"/>
      <c r="E120" s="438">
        <f>IF(I110=0,0,ROUND(((H113+I113)/2*H117*2+H119*I117+0.2*0.2+0.25*0.05*2)*(H115+I115)/2/1000000,1))</f>
        <v>276.7</v>
      </c>
      <c r="F120" s="439">
        <f>IF(I110=0,0,ROUND(Q118+Q119,1))</f>
        <v>1862.3</v>
      </c>
      <c r="G120" s="440">
        <f>IF(I110=0,0,ROUND(Q112+Q113+Q114+Q115+Q116+Q117,1))</f>
        <v>34156.1</v>
      </c>
      <c r="H120" s="441" t="s">
        <v>118</v>
      </c>
      <c r="I120" s="466">
        <f>$P$3</f>
        <v>4</v>
      </c>
      <c r="J120" s="467" t="s">
        <v>119</v>
      </c>
      <c r="K120" s="468" t="str">
        <f>"C40混凝土:"&amp;ROUND(((H113+I113)/2*H117*2+H119*I117+0.2*0.2+0.25*0.05*2)*(H115+I115)/2/1000000,1)&amp;"m"&amp;"      "&amp;"HPB300:"&amp;ROUND(Q118+Q119,1)&amp;"kg       "&amp;"HRB400:"&amp;ROUND(Q112+Q113+Q114+Q115+Q116+Q117,1)&amp;"kg"</f>
        <v>C40混凝土:276.7m      HPB300:1862.3kg       HRB400:34156.1kg</v>
      </c>
      <c r="L120" s="468"/>
      <c r="M120" s="468"/>
      <c r="N120" s="468"/>
      <c r="O120" s="468"/>
      <c r="P120" s="468"/>
      <c r="Q120" s="493"/>
      <c r="R120" s="494" t="s">
        <v>120</v>
      </c>
      <c r="S120" s="468">
        <f>ROUND(SUM(Q112:Q119)/ROUND(((H113+I113)/2*H117*2+H119*I117+0.2*0.2+0.25*0.05*2)*(H115+I115)/2/1000000,1),1)</f>
        <v>130.2</v>
      </c>
      <c r="T120" s="495"/>
      <c r="X120" s="485"/>
      <c r="Y120" s="485"/>
      <c r="Z120" s="485"/>
    </row>
    <row r="121" s="259" customFormat="1" ht="15" spans="1:15">
      <c r="A121" s="261"/>
      <c r="C121" s="253"/>
      <c r="I121" s="256"/>
      <c r="K121" s="262"/>
      <c r="O121" s="262"/>
    </row>
    <row r="122" s="259" customFormat="1" ht="9.95" customHeight="1" spans="1:22">
      <c r="A122" s="261"/>
      <c r="B122" s="253" t="str">
        <f>B8</f>
        <v>YU5</v>
      </c>
      <c r="C122" s="253"/>
      <c r="D122" s="253"/>
      <c r="E122" s="264" t="s">
        <v>94</v>
      </c>
      <c r="F122" s="265"/>
      <c r="G122" s="265"/>
      <c r="H122" s="418" t="s">
        <v>95</v>
      </c>
      <c r="I122" s="444" t="str">
        <f>B122</f>
        <v>YU5</v>
      </c>
      <c r="J122" s="445" t="s">
        <v>28</v>
      </c>
      <c r="K122" s="265" t="s">
        <v>29</v>
      </c>
      <c r="L122" s="265" t="s">
        <v>96</v>
      </c>
      <c r="M122" s="446" t="s">
        <v>97</v>
      </c>
      <c r="N122" s="265" t="s">
        <v>32</v>
      </c>
      <c r="O122" s="446" t="s">
        <v>98</v>
      </c>
      <c r="P122" s="446" t="s">
        <v>99</v>
      </c>
      <c r="Q122" s="473" t="s">
        <v>100</v>
      </c>
      <c r="R122" s="474" t="s">
        <v>101</v>
      </c>
      <c r="S122" s="475"/>
      <c r="T122" s="476"/>
      <c r="V122" s="253" t="s">
        <v>102</v>
      </c>
    </row>
    <row r="123" s="253" customFormat="1" ht="9.95" customHeight="1" spans="5:20">
      <c r="E123" s="267"/>
      <c r="F123" s="269"/>
      <c r="G123" s="269"/>
      <c r="H123" s="419"/>
      <c r="I123" s="447"/>
      <c r="J123" s="448"/>
      <c r="K123" s="269"/>
      <c r="L123" s="269"/>
      <c r="M123" s="449"/>
      <c r="N123" s="269"/>
      <c r="O123" s="449"/>
      <c r="P123" s="449"/>
      <c r="Q123" s="477"/>
      <c r="R123" s="478"/>
      <c r="S123" s="479"/>
      <c r="T123" s="480"/>
    </row>
    <row r="124" s="259" customFormat="1" ht="36" customHeight="1" spans="1:26">
      <c r="A124" s="261"/>
      <c r="B124" s="253"/>
      <c r="C124" s="253"/>
      <c r="D124" s="253"/>
      <c r="E124" s="267"/>
      <c r="F124" s="269"/>
      <c r="G124" s="269"/>
      <c r="H124" s="269" t="s">
        <v>103</v>
      </c>
      <c r="I124" s="450"/>
      <c r="J124" s="448" t="s">
        <v>41</v>
      </c>
      <c r="K124" s="451">
        <f>'1.U型槽主筋验算'!K6</f>
        <v>25</v>
      </c>
      <c r="L124" s="452"/>
      <c r="M124" s="453">
        <f>(R124+S124)/2+ROUNDUP((IF(K124&lt;26,10.927,11.212))*K124/10,0)*2</f>
        <v>3285.971</v>
      </c>
      <c r="N124" s="454">
        <f>ROUNDUP((H127/12.5),0)*IF(I125&gt;600,2,1)</f>
        <v>160</v>
      </c>
      <c r="O124" s="455">
        <f t="shared" ref="O124:O131" si="61">M124*N124/100</f>
        <v>5257.5536</v>
      </c>
      <c r="P124" s="269">
        <f t="shared" ref="P124:P131" si="62">ROUND(K124^2*PI()/4/1000000*7850,3)</f>
        <v>3.853</v>
      </c>
      <c r="Q124" s="481">
        <f t="shared" ref="Q124:Q131" si="63">O124*P124</f>
        <v>20257.3540208</v>
      </c>
      <c r="R124" s="482">
        <f>(H125+I129-I132*2)*2+(H131-I132*2)+(H129-I132*2)*2</f>
        <v>3170.51</v>
      </c>
      <c r="S124" s="455">
        <f>(I125+I129-I132*2)*2+(H131-I132*2)+(H129-I132*2)*2</f>
        <v>3289.432</v>
      </c>
      <c r="T124" s="483">
        <f>R126</f>
        <v>2197.9</v>
      </c>
      <c r="V124" s="484">
        <f t="shared" ref="V124:V129" si="64">ROUNDUP((IF(K124&lt;26,10.927,11.212))*K124/10,0)</f>
        <v>28</v>
      </c>
      <c r="X124" s="485"/>
      <c r="Y124" s="485"/>
      <c r="Z124" s="485"/>
    </row>
    <row r="125" s="259" customFormat="1" ht="18" customHeight="1" spans="1:26">
      <c r="A125" s="261"/>
      <c r="B125" s="253"/>
      <c r="C125" s="253"/>
      <c r="D125" s="253"/>
      <c r="E125" s="420" t="s">
        <v>6</v>
      </c>
      <c r="F125" s="421" t="s">
        <v>104</v>
      </c>
      <c r="G125" s="421" t="s">
        <v>105</v>
      </c>
      <c r="H125" s="422">
        <f>MIN(VLOOKUP(I122,$B$4:$J$70,2,0),VLOOKUP(I122,$B$4:$J$70,3,0))</f>
        <v>390.255</v>
      </c>
      <c r="I125" s="456">
        <f>MAX(VLOOKUP(I122,$B$4:$J$70,2,0),VLOOKUP(I122,$B$4:$J$70,3,0))</f>
        <v>449.716</v>
      </c>
      <c r="J125" s="448" t="s">
        <v>42</v>
      </c>
      <c r="K125" s="457">
        <f>IF(H129&gt;=70,14,12)</f>
        <v>12</v>
      </c>
      <c r="L125" s="452"/>
      <c r="M125" s="453">
        <f>(R125+S125)/2+ROUNDUP((IF(K125&lt;26,10.927,11.212))*K125/10,0)*2</f>
        <v>499.9855</v>
      </c>
      <c r="N125" s="458">
        <f>ROUNDUP((H127/12.5*1),0)*2</f>
        <v>320</v>
      </c>
      <c r="O125" s="455">
        <f t="shared" si="61"/>
        <v>1599.9536</v>
      </c>
      <c r="P125" s="269">
        <f t="shared" si="62"/>
        <v>0.888</v>
      </c>
      <c r="Q125" s="481">
        <f t="shared" si="63"/>
        <v>1420.7587968</v>
      </c>
      <c r="R125" s="486">
        <f>H125+I129-I132*2</f>
        <v>442.255</v>
      </c>
      <c r="S125" s="487">
        <f>I125+I129-I132*2</f>
        <v>501.716</v>
      </c>
      <c r="T125" s="488" t="str">
        <f>ROUND(R125,1)&amp;"~"&amp;ROUND(S125,1)</f>
        <v>442.3~501.7</v>
      </c>
      <c r="V125" s="484">
        <f t="shared" si="64"/>
        <v>14</v>
      </c>
      <c r="X125" s="485"/>
      <c r="Y125" s="485"/>
      <c r="Z125" s="485"/>
    </row>
    <row r="126" s="259" customFormat="1" ht="18" customHeight="1" spans="1:26">
      <c r="A126" s="261"/>
      <c r="B126" s="253"/>
      <c r="C126" s="253"/>
      <c r="D126" s="253"/>
      <c r="E126" s="420">
        <f>VLOOKUP(I122,$B$39:$Z$70,3,0)</f>
        <v>175</v>
      </c>
      <c r="F126" s="423">
        <f>VLOOKUP(I122,$B$39:$Z$70,17,0)</f>
        <v>4</v>
      </c>
      <c r="G126" s="421">
        <f>VLOOKUP(I122,$B$39:$Z$70,12,0)</f>
        <v>35</v>
      </c>
      <c r="H126" s="421" t="s">
        <v>60</v>
      </c>
      <c r="I126" s="450"/>
      <c r="J126" s="448" t="s">
        <v>43</v>
      </c>
      <c r="K126" s="451">
        <v>20</v>
      </c>
      <c r="L126" s="452"/>
      <c r="M126" s="459">
        <f>R126+2*ROUNDUP((IF(K126&lt;26,10.927,11.212))*K126/10,0)</f>
        <v>2241.9</v>
      </c>
      <c r="N126" s="454">
        <f>ROUNDUP(H127/12.5,0)</f>
        <v>160</v>
      </c>
      <c r="O126" s="455">
        <f t="shared" si="61"/>
        <v>3587.04</v>
      </c>
      <c r="P126" s="269">
        <f t="shared" si="62"/>
        <v>2.466</v>
      </c>
      <c r="Q126" s="481">
        <f t="shared" si="63"/>
        <v>8845.64064</v>
      </c>
      <c r="R126" s="489">
        <f>H131-I132*2-(K124+K131*2)/10</f>
        <v>2197.9</v>
      </c>
      <c r="S126" s="455" t="s">
        <v>106</v>
      </c>
      <c r="T126" s="490"/>
      <c r="V126" s="484">
        <f t="shared" si="64"/>
        <v>22</v>
      </c>
      <c r="X126" s="485"/>
      <c r="Y126" s="485"/>
      <c r="Z126" s="485"/>
    </row>
    <row r="127" s="259" customFormat="1" ht="18" customHeight="1" spans="1:26">
      <c r="A127" s="261"/>
      <c r="B127" s="253"/>
      <c r="C127" s="253"/>
      <c r="D127" s="253"/>
      <c r="E127" s="424" t="s">
        <v>107</v>
      </c>
      <c r="F127" s="421" t="s">
        <v>108</v>
      </c>
      <c r="G127" s="421" t="s">
        <v>13</v>
      </c>
      <c r="H127" s="425">
        <f>MAX(VLOOKUP(I122,$B$4:$J$70,4,0),VLOOKUP(I122,$B$4:$J$70,5,0))</f>
        <v>2000</v>
      </c>
      <c r="I127" s="460">
        <f>MIN(VLOOKUP(I122,$B$4:$J$70,4,0),VLOOKUP(I122,$B$4:$J$70,5,0))</f>
        <v>2000</v>
      </c>
      <c r="J127" s="448" t="s">
        <v>44</v>
      </c>
      <c r="K127" s="461">
        <v>14</v>
      </c>
      <c r="L127" s="452"/>
      <c r="M127" s="459">
        <f>R127+2*ROUNDUP((IF(K127&lt;26,10.927,11.212))*K127/10,0)</f>
        <v>196.534054609518</v>
      </c>
      <c r="N127" s="458">
        <f>ROUNDUP(H127/12.5,0)*2</f>
        <v>320</v>
      </c>
      <c r="O127" s="455">
        <f t="shared" si="61"/>
        <v>628.908974750456</v>
      </c>
      <c r="P127" s="269">
        <f t="shared" si="62"/>
        <v>1.208</v>
      </c>
      <c r="Q127" s="481">
        <f t="shared" si="63"/>
        <v>759.722041498551</v>
      </c>
      <c r="R127" s="491">
        <f>((H129+I129-I132*2)+(20-I132*2^0.5))*(2^0.5)</f>
        <v>164.534054609518</v>
      </c>
      <c r="S127" s="455" t="s">
        <v>106</v>
      </c>
      <c r="T127" s="490"/>
      <c r="V127" s="484">
        <f t="shared" si="64"/>
        <v>16</v>
      </c>
      <c r="X127" s="485"/>
      <c r="Y127" s="485"/>
      <c r="Z127" s="485"/>
    </row>
    <row r="128" s="259" customFormat="1" ht="18" customHeight="1" spans="1:26">
      <c r="A128" s="261"/>
      <c r="B128" s="253"/>
      <c r="C128" s="253"/>
      <c r="D128" s="253"/>
      <c r="E128" s="426">
        <f>VLOOKUP(I122,$B$39:$Z$70,20,0)</f>
        <v>159</v>
      </c>
      <c r="F128" s="421">
        <f>VLOOKUP(I122,$B$39:$Z$70,23,0)</f>
        <v>159</v>
      </c>
      <c r="G128" s="421">
        <f>VLOOKUP(I122,$B$39:$Z$70,7,0)</f>
        <v>4</v>
      </c>
      <c r="H128" s="427" t="s">
        <v>109</v>
      </c>
      <c r="I128" s="450" t="s">
        <v>110</v>
      </c>
      <c r="J128" s="448" t="s">
        <v>45</v>
      </c>
      <c r="K128" s="451">
        <v>12</v>
      </c>
      <c r="L128" s="452"/>
      <c r="M128" s="459">
        <f>(R128+S128)/2+2*ROUNDUP((IF(K128&lt;26,10.927,11.212))*K128/10,0)</f>
        <v>2020</v>
      </c>
      <c r="N128" s="462">
        <f>4*(G126+1)+(G128-1)*2</f>
        <v>150</v>
      </c>
      <c r="O128" s="455">
        <f t="shared" si="61"/>
        <v>3030</v>
      </c>
      <c r="P128" s="269">
        <f t="shared" si="62"/>
        <v>0.888</v>
      </c>
      <c r="Q128" s="481">
        <f t="shared" si="63"/>
        <v>2690.64</v>
      </c>
      <c r="R128" s="482">
        <f>H127-I132*2</f>
        <v>1992</v>
      </c>
      <c r="S128" s="455">
        <f>I127-I132*2</f>
        <v>1992</v>
      </c>
      <c r="T128" s="488" t="str">
        <f>ROUND(S128,1)&amp;"~"&amp;ROUND(R128,1)</f>
        <v>1992~1992</v>
      </c>
      <c r="V128" s="484">
        <f t="shared" si="64"/>
        <v>14</v>
      </c>
      <c r="X128" s="485"/>
      <c r="Y128" s="485"/>
      <c r="Z128" s="485"/>
    </row>
    <row r="129" s="259" customFormat="1" ht="18" customHeight="1" spans="1:26">
      <c r="A129" s="261"/>
      <c r="B129" s="253"/>
      <c r="C129" s="253"/>
      <c r="D129" s="253"/>
      <c r="E129" s="428"/>
      <c r="F129" s="429"/>
      <c r="G129" s="429"/>
      <c r="H129" s="430">
        <f>VLOOKUP(I122,$B$4:$J$70,6,0)</f>
        <v>50</v>
      </c>
      <c r="I129" s="460">
        <f>VLOOKUP(I122,$B$4:$J$70,7,0)</f>
        <v>60</v>
      </c>
      <c r="J129" s="448" t="s">
        <v>111</v>
      </c>
      <c r="K129" s="451">
        <v>12</v>
      </c>
      <c r="L129" s="452"/>
      <c r="M129" s="459">
        <f>(R129+S129)/2+2*ROUNDUP((IF(K129&lt;26,10.927,11.212))*K129/10,0)</f>
        <v>2028.88370739556</v>
      </c>
      <c r="N129" s="269">
        <f>2*(E126+1)+F126*2</f>
        <v>360</v>
      </c>
      <c r="O129" s="455">
        <f t="shared" si="61"/>
        <v>7303.98134662401</v>
      </c>
      <c r="P129" s="269">
        <f t="shared" si="62"/>
        <v>0.888</v>
      </c>
      <c r="Q129" s="481">
        <f t="shared" si="63"/>
        <v>6485.93543580213</v>
      </c>
      <c r="R129" s="482">
        <f>((I125-H125)^2+H127^2)^0.5</f>
        <v>2000.88370739556</v>
      </c>
      <c r="S129" s="455">
        <f>((I125-H125)^2+I127^2)^0.5</f>
        <v>2000.88370739556</v>
      </c>
      <c r="T129" s="488" t="str">
        <f>ROUND(S129,1)&amp;"~"&amp;ROUND(R129,1)</f>
        <v>2000.9~2000.9</v>
      </c>
      <c r="V129" s="484">
        <f t="shared" si="64"/>
        <v>14</v>
      </c>
      <c r="X129" s="485"/>
      <c r="Y129" s="485"/>
      <c r="Z129" s="485"/>
    </row>
    <row r="130" s="259" customFormat="1" ht="18" customHeight="1" spans="1:26">
      <c r="A130" s="261"/>
      <c r="B130" s="253"/>
      <c r="C130" s="253"/>
      <c r="D130" s="253"/>
      <c r="E130" s="431" t="s">
        <v>112</v>
      </c>
      <c r="F130" s="432"/>
      <c r="G130" s="433"/>
      <c r="H130" s="434" t="s">
        <v>113</v>
      </c>
      <c r="I130" s="463"/>
      <c r="J130" s="448" t="s">
        <v>114</v>
      </c>
      <c r="K130" s="461">
        <v>8</v>
      </c>
      <c r="L130" s="452"/>
      <c r="M130" s="459">
        <f>R130+11</f>
        <v>63</v>
      </c>
      <c r="N130" s="464">
        <f>ROUNDDOWN(((VLOOKUP(I122,$B$39:$Z$70,2,0))/(VLOOKUP(I122,$B$39:$Z$70,4,0))-1),0)/4*((VLOOKUP(I122,$B$39:$Z$70,20,0))+1)</f>
        <v>7000</v>
      </c>
      <c r="O130" s="455">
        <f t="shared" si="61"/>
        <v>4410</v>
      </c>
      <c r="P130" s="269">
        <f t="shared" si="62"/>
        <v>0.395</v>
      </c>
      <c r="Q130" s="481">
        <f t="shared" si="63"/>
        <v>1741.95</v>
      </c>
      <c r="R130" s="491">
        <f>I129-2*I132</f>
        <v>52</v>
      </c>
      <c r="S130" s="455" t="s">
        <v>106</v>
      </c>
      <c r="T130" s="490"/>
      <c r="V130" s="492"/>
      <c r="X130" s="485"/>
      <c r="Y130" s="485"/>
      <c r="Z130" s="485"/>
    </row>
    <row r="131" s="259" customFormat="1" ht="18" customHeight="1" spans="1:26">
      <c r="A131" s="261"/>
      <c r="B131" s="253"/>
      <c r="C131" s="253"/>
      <c r="D131" s="253"/>
      <c r="E131" s="435" t="s">
        <v>115</v>
      </c>
      <c r="F131" s="436" t="s">
        <v>116</v>
      </c>
      <c r="G131" s="437" t="s">
        <v>56</v>
      </c>
      <c r="H131" s="434">
        <f>VLOOKUP(I122,$B$4:$J$70,8,0)</f>
        <v>2210</v>
      </c>
      <c r="I131" s="463"/>
      <c r="J131" s="448" t="s">
        <v>117</v>
      </c>
      <c r="K131" s="461">
        <v>8</v>
      </c>
      <c r="L131" s="452"/>
      <c r="M131" s="459">
        <f>R131+11</f>
        <v>53</v>
      </c>
      <c r="N131" s="465">
        <f>ROUND(E128/4*G126,0)*2</f>
        <v>2782</v>
      </c>
      <c r="O131" s="455">
        <f t="shared" si="61"/>
        <v>1474.46</v>
      </c>
      <c r="P131" s="269">
        <f t="shared" si="62"/>
        <v>0.395</v>
      </c>
      <c r="Q131" s="481">
        <f t="shared" si="63"/>
        <v>582.4117</v>
      </c>
      <c r="R131" s="491">
        <f>H129-2*I132</f>
        <v>42</v>
      </c>
      <c r="S131" s="455" t="s">
        <v>106</v>
      </c>
      <c r="T131" s="490"/>
      <c r="V131" s="492"/>
      <c r="X131" s="485"/>
      <c r="Y131" s="485"/>
      <c r="Z131" s="485"/>
    </row>
    <row r="132" s="259" customFormat="1" ht="18" customHeight="1" spans="1:26">
      <c r="A132" s="261"/>
      <c r="B132" s="253"/>
      <c r="C132" s="253"/>
      <c r="D132" s="253"/>
      <c r="E132" s="438">
        <f>IF(I122=0,0,ROUND(((H125+I125)/2*H129*2+H131*I129+0.2*0.2+0.25*0.05*2)*(H127+I127)/2/1000000,1))</f>
        <v>349.2</v>
      </c>
      <c r="F132" s="439">
        <f>IF(I122=0,0,ROUND(Q130+Q131,1))</f>
        <v>2324.4</v>
      </c>
      <c r="G132" s="440">
        <f>IF(I122=0,0,ROUND(Q124+Q125+Q126+Q127+Q128+Q129,1))</f>
        <v>40460.1</v>
      </c>
      <c r="H132" s="441" t="s">
        <v>118</v>
      </c>
      <c r="I132" s="466">
        <f>$P$3</f>
        <v>4</v>
      </c>
      <c r="J132" s="467" t="s">
        <v>119</v>
      </c>
      <c r="K132" s="468" t="str">
        <f>"C40混凝土:"&amp;ROUND(((H125+I125)/2*H129*2+H131*I129+0.2*0.2+0.25*0.05*2)*(H127+I127)/2/1000000,1)&amp;"m"&amp;"      "&amp;"HPB300:"&amp;ROUND(Q130+Q131,1)&amp;"kg       "&amp;"HRB400:"&amp;ROUND(Q124+Q125+Q126+Q127+Q128+Q129,1)&amp;"kg"</f>
        <v>C40混凝土:349.2m      HPB300:2324.4kg       HRB400:40460.1kg</v>
      </c>
      <c r="L132" s="468"/>
      <c r="M132" s="468"/>
      <c r="N132" s="468"/>
      <c r="O132" s="468"/>
      <c r="P132" s="468"/>
      <c r="Q132" s="493"/>
      <c r="R132" s="494" t="s">
        <v>120</v>
      </c>
      <c r="S132" s="468">
        <f>ROUND(SUM(Q124:Q131)/ROUND(((H125+I125)/2*H129*2+H131*I129+0.2*0.2+0.25*0.05*2)*(H127+I127)/2/1000000,1),1)</f>
        <v>122.5</v>
      </c>
      <c r="T132" s="495"/>
      <c r="X132" s="485"/>
      <c r="Y132" s="485"/>
      <c r="Z132" s="485"/>
    </row>
    <row r="133" s="259" customFormat="1" ht="15" spans="1:15">
      <c r="A133" s="261"/>
      <c r="C133" s="253"/>
      <c r="I133" s="256"/>
      <c r="K133" s="262"/>
      <c r="O133" s="262"/>
    </row>
    <row r="134" s="259" customFormat="1" ht="9.95" customHeight="1" spans="1:22">
      <c r="A134" s="261"/>
      <c r="B134" s="253" t="str">
        <f>B9</f>
        <v>YU6</v>
      </c>
      <c r="C134" s="253"/>
      <c r="D134" s="253"/>
      <c r="E134" s="264" t="s">
        <v>94</v>
      </c>
      <c r="F134" s="265"/>
      <c r="G134" s="265"/>
      <c r="H134" s="418" t="s">
        <v>95</v>
      </c>
      <c r="I134" s="444" t="str">
        <f>B134</f>
        <v>YU6</v>
      </c>
      <c r="J134" s="445" t="s">
        <v>28</v>
      </c>
      <c r="K134" s="265" t="s">
        <v>29</v>
      </c>
      <c r="L134" s="265" t="s">
        <v>96</v>
      </c>
      <c r="M134" s="446" t="s">
        <v>97</v>
      </c>
      <c r="N134" s="265" t="s">
        <v>32</v>
      </c>
      <c r="O134" s="446" t="s">
        <v>98</v>
      </c>
      <c r="P134" s="446" t="s">
        <v>99</v>
      </c>
      <c r="Q134" s="473" t="s">
        <v>100</v>
      </c>
      <c r="R134" s="474" t="s">
        <v>101</v>
      </c>
      <c r="S134" s="475"/>
      <c r="T134" s="476"/>
      <c r="V134" s="253" t="s">
        <v>102</v>
      </c>
    </row>
    <row r="135" s="253" customFormat="1" ht="9.95" customHeight="1" spans="5:20">
      <c r="E135" s="267"/>
      <c r="F135" s="269"/>
      <c r="G135" s="269"/>
      <c r="H135" s="419"/>
      <c r="I135" s="447"/>
      <c r="J135" s="448"/>
      <c r="K135" s="269"/>
      <c r="L135" s="269"/>
      <c r="M135" s="449"/>
      <c r="N135" s="269"/>
      <c r="O135" s="449"/>
      <c r="P135" s="449"/>
      <c r="Q135" s="477"/>
      <c r="R135" s="478"/>
      <c r="S135" s="479"/>
      <c r="T135" s="480"/>
    </row>
    <row r="136" s="259" customFormat="1" ht="36" customHeight="1" spans="1:26">
      <c r="A136" s="261"/>
      <c r="B136" s="253"/>
      <c r="C136" s="253"/>
      <c r="D136" s="253"/>
      <c r="E136" s="267"/>
      <c r="F136" s="269"/>
      <c r="G136" s="269"/>
      <c r="H136" s="269" t="s">
        <v>103</v>
      </c>
      <c r="I136" s="450"/>
      <c r="J136" s="448" t="s">
        <v>41</v>
      </c>
      <c r="K136" s="451">
        <f>'1.U型槽主筋验算'!K7</f>
        <v>20</v>
      </c>
      <c r="L136" s="452"/>
      <c r="M136" s="453">
        <f>(R136+S136)/2+ROUNDUP((IF(K136&lt;26,10.927,11.212))*K136/10,0)*2</f>
        <v>3471.432</v>
      </c>
      <c r="N136" s="498">
        <f>ROUNDUP((H139/12.5),0)*IF(I137&gt;600,2,1)</f>
        <v>160</v>
      </c>
      <c r="O136" s="455">
        <f t="shared" ref="O136:O143" si="65">M136*N136/100</f>
        <v>5554.2912</v>
      </c>
      <c r="P136" s="269">
        <f t="shared" ref="P136:P143" si="66">ROUND(K136^2*PI()/4/1000000*7850,3)</f>
        <v>2.466</v>
      </c>
      <c r="Q136" s="481">
        <f t="shared" ref="Q136:Q143" si="67">O136*P136</f>
        <v>13696.8820992</v>
      </c>
      <c r="R136" s="482">
        <f>(H137+I141-I144*2)*2+(H143-I144*2)+(H141-I144*2)*2</f>
        <v>3349.664</v>
      </c>
      <c r="S136" s="455">
        <f>(I137+I141-I144*2)*2+(H143-I144*2)+(H141-I144*2)*2</f>
        <v>3505.2</v>
      </c>
      <c r="T136" s="483">
        <f>R138</f>
        <v>2218.4</v>
      </c>
      <c r="V136" s="484">
        <f t="shared" ref="V136:V141" si="68">ROUNDUP((IF(K136&lt;26,10.927,11.212))*K136/10,0)</f>
        <v>22</v>
      </c>
      <c r="X136" s="485"/>
      <c r="Y136" s="485"/>
      <c r="Z136" s="485"/>
    </row>
    <row r="137" s="259" customFormat="1" ht="18" customHeight="1" spans="1:26">
      <c r="A137" s="261"/>
      <c r="B137" s="253"/>
      <c r="C137" s="253"/>
      <c r="D137" s="253"/>
      <c r="E137" s="420" t="s">
        <v>6</v>
      </c>
      <c r="F137" s="421" t="s">
        <v>104</v>
      </c>
      <c r="G137" s="421" t="s">
        <v>105</v>
      </c>
      <c r="H137" s="422">
        <f>MIN(VLOOKUP(I134,$B$4:$J$70,2,0),VLOOKUP(I134,$B$4:$J$70,3,0))</f>
        <v>449.832</v>
      </c>
      <c r="I137" s="456">
        <f>MAX(VLOOKUP(I134,$B$4:$J$70,2,0),VLOOKUP(I134,$B$4:$J$70,3,0))</f>
        <v>527.6</v>
      </c>
      <c r="J137" s="448" t="s">
        <v>42</v>
      </c>
      <c r="K137" s="457">
        <f>IF(H141&gt;=70,14,12)</f>
        <v>12</v>
      </c>
      <c r="L137" s="452"/>
      <c r="M137" s="453">
        <f>(R137+S137)/2+ROUNDUP((IF(K137&lt;26,10.927,11.212))*K137/10,0)*2</f>
        <v>578.716</v>
      </c>
      <c r="N137" s="458">
        <f>ROUNDUP((H139/12.5*1),0)*2</f>
        <v>320</v>
      </c>
      <c r="O137" s="455">
        <f t="shared" si="65"/>
        <v>1851.8912</v>
      </c>
      <c r="P137" s="269">
        <f t="shared" si="66"/>
        <v>0.888</v>
      </c>
      <c r="Q137" s="481">
        <f t="shared" si="67"/>
        <v>1644.4793856</v>
      </c>
      <c r="R137" s="486">
        <f>H137+I141-I144*2</f>
        <v>511.832</v>
      </c>
      <c r="S137" s="487">
        <f>I137+I141-I144*2</f>
        <v>589.6</v>
      </c>
      <c r="T137" s="488" t="str">
        <f>ROUND(R137,1)&amp;"~"&amp;ROUND(S137,1)</f>
        <v>511.8~589.6</v>
      </c>
      <c r="V137" s="484">
        <f t="shared" si="68"/>
        <v>14</v>
      </c>
      <c r="X137" s="485"/>
      <c r="Y137" s="485"/>
      <c r="Z137" s="485"/>
    </row>
    <row r="138" s="259" customFormat="1" ht="18" customHeight="1" spans="1:26">
      <c r="A138" s="261"/>
      <c r="B138" s="253"/>
      <c r="C138" s="253"/>
      <c r="D138" s="253"/>
      <c r="E138" s="420">
        <f>VLOOKUP(I134,$B$39:$Z$70,3,0)</f>
        <v>177</v>
      </c>
      <c r="F138" s="423">
        <f>VLOOKUP(I134,$B$39:$Z$70,17,0)</f>
        <v>6</v>
      </c>
      <c r="G138" s="421">
        <f>VLOOKUP(I134,$B$39:$Z$70,12,0)</f>
        <v>41</v>
      </c>
      <c r="H138" s="421" t="s">
        <v>60</v>
      </c>
      <c r="I138" s="450"/>
      <c r="J138" s="448" t="s">
        <v>43</v>
      </c>
      <c r="K138" s="451">
        <v>20</v>
      </c>
      <c r="L138" s="452"/>
      <c r="M138" s="459">
        <f>R138+2*ROUNDUP((IF(K138&lt;26,10.927,11.212))*K138/10,0)</f>
        <v>2262.4</v>
      </c>
      <c r="N138" s="454">
        <f>ROUNDUP(H139/12.5,0)</f>
        <v>160</v>
      </c>
      <c r="O138" s="455">
        <f t="shared" si="65"/>
        <v>3619.84</v>
      </c>
      <c r="P138" s="269">
        <f t="shared" si="66"/>
        <v>2.466</v>
      </c>
      <c r="Q138" s="481">
        <f t="shared" si="67"/>
        <v>8926.52544</v>
      </c>
      <c r="R138" s="489">
        <f>H143-I144*2-(K136+K143*2)/10</f>
        <v>2218.4</v>
      </c>
      <c r="S138" s="455" t="s">
        <v>106</v>
      </c>
      <c r="T138" s="490"/>
      <c r="V138" s="484">
        <f t="shared" si="68"/>
        <v>22</v>
      </c>
      <c r="X138" s="485"/>
      <c r="Y138" s="485"/>
      <c r="Z138" s="485"/>
    </row>
    <row r="139" s="259" customFormat="1" ht="18" customHeight="1" spans="1:26">
      <c r="A139" s="261"/>
      <c r="B139" s="253"/>
      <c r="C139" s="253"/>
      <c r="D139" s="253"/>
      <c r="E139" s="424" t="s">
        <v>107</v>
      </c>
      <c r="F139" s="421" t="s">
        <v>108</v>
      </c>
      <c r="G139" s="421" t="s">
        <v>13</v>
      </c>
      <c r="H139" s="425">
        <f>MAX(VLOOKUP(I134,$B$4:$J$70,4,0),VLOOKUP(I134,$B$4:$J$70,5,0))</f>
        <v>2000</v>
      </c>
      <c r="I139" s="460">
        <f>MIN(VLOOKUP(I134,$B$4:$J$70,4,0),VLOOKUP(I134,$B$4:$J$70,5,0))</f>
        <v>2000</v>
      </c>
      <c r="J139" s="448" t="s">
        <v>44</v>
      </c>
      <c r="K139" s="461">
        <v>14</v>
      </c>
      <c r="L139" s="452"/>
      <c r="M139" s="459">
        <f>R139+2*ROUNDUP((IF(K139&lt;26,10.927,11.212))*K139/10,0)</f>
        <v>224.81832585698</v>
      </c>
      <c r="N139" s="458">
        <f>ROUNDUP(H139/12.5,0)*2</f>
        <v>320</v>
      </c>
      <c r="O139" s="455">
        <f t="shared" si="65"/>
        <v>719.418642742334</v>
      </c>
      <c r="P139" s="269">
        <f t="shared" si="66"/>
        <v>1.208</v>
      </c>
      <c r="Q139" s="481">
        <f t="shared" si="67"/>
        <v>869.05772043274</v>
      </c>
      <c r="R139" s="491">
        <f>((H141+I141-I144*2)+(20-I144*2^0.5))*(2^0.5)</f>
        <v>192.81832585698</v>
      </c>
      <c r="S139" s="455" t="s">
        <v>106</v>
      </c>
      <c r="T139" s="490"/>
      <c r="V139" s="484">
        <f t="shared" si="68"/>
        <v>16</v>
      </c>
      <c r="X139" s="485"/>
      <c r="Y139" s="485"/>
      <c r="Z139" s="485"/>
    </row>
    <row r="140" s="259" customFormat="1" ht="18" customHeight="1" spans="1:26">
      <c r="A140" s="261"/>
      <c r="B140" s="253"/>
      <c r="C140" s="253"/>
      <c r="D140" s="253"/>
      <c r="E140" s="426">
        <f>VLOOKUP(I134,$B$39:$Z$70,20,0)</f>
        <v>159</v>
      </c>
      <c r="F140" s="421">
        <f>VLOOKUP(I134,$B$39:$Z$70,23,0)</f>
        <v>159</v>
      </c>
      <c r="G140" s="421">
        <f>VLOOKUP(I134,$B$39:$Z$70,7,0)</f>
        <v>4</v>
      </c>
      <c r="H140" s="427" t="s">
        <v>109</v>
      </c>
      <c r="I140" s="450" t="s">
        <v>110</v>
      </c>
      <c r="J140" s="448" t="s">
        <v>45</v>
      </c>
      <c r="K140" s="451">
        <v>12</v>
      </c>
      <c r="L140" s="452"/>
      <c r="M140" s="459">
        <f>(R140+S140)/2+2*ROUNDUP((IF(K140&lt;26,10.927,11.212))*K140/10,0)</f>
        <v>2020</v>
      </c>
      <c r="N140" s="462">
        <f>4*(G138+1)+(G140-1)*2</f>
        <v>174</v>
      </c>
      <c r="O140" s="455">
        <f t="shared" si="65"/>
        <v>3514.8</v>
      </c>
      <c r="P140" s="269">
        <f t="shared" si="66"/>
        <v>0.888</v>
      </c>
      <c r="Q140" s="481">
        <f t="shared" si="67"/>
        <v>3121.1424</v>
      </c>
      <c r="R140" s="482">
        <f>H139-I144*2</f>
        <v>1992</v>
      </c>
      <c r="S140" s="455">
        <f>I139-I144*2</f>
        <v>1992</v>
      </c>
      <c r="T140" s="488" t="str">
        <f>ROUND(S140,1)&amp;"~"&amp;ROUND(R140,1)</f>
        <v>1992~1992</v>
      </c>
      <c r="V140" s="484">
        <f t="shared" si="68"/>
        <v>14</v>
      </c>
      <c r="X140" s="485"/>
      <c r="Y140" s="485"/>
      <c r="Z140" s="485"/>
    </row>
    <row r="141" s="259" customFormat="1" ht="18" customHeight="1" spans="1:26">
      <c r="A141" s="261"/>
      <c r="B141" s="253"/>
      <c r="C141" s="253"/>
      <c r="D141" s="253"/>
      <c r="E141" s="428"/>
      <c r="F141" s="429"/>
      <c r="G141" s="429"/>
      <c r="H141" s="430">
        <f>VLOOKUP(I134,$B$4:$J$70,6,0)</f>
        <v>60</v>
      </c>
      <c r="I141" s="460">
        <f>VLOOKUP(I134,$B$4:$J$70,7,0)</f>
        <v>70</v>
      </c>
      <c r="J141" s="448" t="s">
        <v>111</v>
      </c>
      <c r="K141" s="451">
        <v>12</v>
      </c>
      <c r="L141" s="452"/>
      <c r="M141" s="459">
        <f>(R141+S141)/2+2*ROUNDUP((IF(K141&lt;26,10.927,11.212))*K141/10,0)</f>
        <v>2029.51139437776</v>
      </c>
      <c r="N141" s="269">
        <f>2*(E138+1)+F138*2</f>
        <v>368</v>
      </c>
      <c r="O141" s="455">
        <f t="shared" si="65"/>
        <v>7468.60193131015</v>
      </c>
      <c r="P141" s="269">
        <f t="shared" si="66"/>
        <v>0.888</v>
      </c>
      <c r="Q141" s="481">
        <f t="shared" si="67"/>
        <v>6632.11851500341</v>
      </c>
      <c r="R141" s="482">
        <f>((I137-H137)^2+H139^2)^0.5</f>
        <v>2001.51139437776</v>
      </c>
      <c r="S141" s="455">
        <f>((I137-H137)^2+I139^2)^0.5</f>
        <v>2001.51139437776</v>
      </c>
      <c r="T141" s="488" t="str">
        <f>ROUND(S141,1)&amp;"~"&amp;ROUND(R141,1)</f>
        <v>2001.5~2001.5</v>
      </c>
      <c r="V141" s="484">
        <f t="shared" si="68"/>
        <v>14</v>
      </c>
      <c r="X141" s="485"/>
      <c r="Y141" s="485"/>
      <c r="Z141" s="485"/>
    </row>
    <row r="142" s="259" customFormat="1" ht="18" customHeight="1" spans="1:26">
      <c r="A142" s="261"/>
      <c r="B142" s="253"/>
      <c r="C142" s="253"/>
      <c r="D142" s="253"/>
      <c r="E142" s="431" t="s">
        <v>112</v>
      </c>
      <c r="F142" s="432"/>
      <c r="G142" s="433"/>
      <c r="H142" s="434" t="s">
        <v>113</v>
      </c>
      <c r="I142" s="463"/>
      <c r="J142" s="448" t="s">
        <v>114</v>
      </c>
      <c r="K142" s="461">
        <v>8</v>
      </c>
      <c r="L142" s="452"/>
      <c r="M142" s="459">
        <f>R142+11</f>
        <v>73</v>
      </c>
      <c r="N142" s="464">
        <f>ROUNDDOWN(((VLOOKUP(I134,$B$39:$Z$70,2,0))/(VLOOKUP(I134,$B$39:$Z$70,4,0))-1),0)/4*((VLOOKUP(I134,$B$39:$Z$70,20,0))+1)</f>
        <v>7080</v>
      </c>
      <c r="O142" s="455">
        <f t="shared" si="65"/>
        <v>5168.4</v>
      </c>
      <c r="P142" s="269">
        <f t="shared" si="66"/>
        <v>0.395</v>
      </c>
      <c r="Q142" s="481">
        <f t="shared" si="67"/>
        <v>2041.518</v>
      </c>
      <c r="R142" s="491">
        <f>I141-2*I144</f>
        <v>62</v>
      </c>
      <c r="S142" s="455" t="s">
        <v>106</v>
      </c>
      <c r="T142" s="490"/>
      <c r="V142" s="492"/>
      <c r="X142" s="485"/>
      <c r="Y142" s="485"/>
      <c r="Z142" s="485"/>
    </row>
    <row r="143" s="259" customFormat="1" ht="18" customHeight="1" spans="1:26">
      <c r="A143" s="261"/>
      <c r="B143" s="253"/>
      <c r="C143" s="253"/>
      <c r="D143" s="253"/>
      <c r="E143" s="435" t="s">
        <v>115</v>
      </c>
      <c r="F143" s="436" t="s">
        <v>116</v>
      </c>
      <c r="G143" s="437" t="s">
        <v>56</v>
      </c>
      <c r="H143" s="434">
        <f>VLOOKUP(I134,$B$4:$J$70,8,0)</f>
        <v>2230</v>
      </c>
      <c r="I143" s="463"/>
      <c r="J143" s="448" t="s">
        <v>117</v>
      </c>
      <c r="K143" s="461">
        <v>8</v>
      </c>
      <c r="L143" s="452"/>
      <c r="M143" s="459">
        <f>R143+11</f>
        <v>63</v>
      </c>
      <c r="N143" s="465">
        <f>ROUND(E140/4*G138,0)*2</f>
        <v>3260</v>
      </c>
      <c r="O143" s="455">
        <f t="shared" si="65"/>
        <v>2053.8</v>
      </c>
      <c r="P143" s="269">
        <f t="shared" si="66"/>
        <v>0.395</v>
      </c>
      <c r="Q143" s="481">
        <f t="shared" si="67"/>
        <v>811.251</v>
      </c>
      <c r="R143" s="491">
        <f>H141-2*I144</f>
        <v>52</v>
      </c>
      <c r="S143" s="455" t="s">
        <v>106</v>
      </c>
      <c r="T143" s="490"/>
      <c r="V143" s="492"/>
      <c r="X143" s="485"/>
      <c r="Y143" s="485"/>
      <c r="Z143" s="485"/>
    </row>
    <row r="144" s="259" customFormat="1" ht="18" customHeight="1" spans="1:26">
      <c r="A144" s="261"/>
      <c r="B144" s="253"/>
      <c r="C144" s="253"/>
      <c r="D144" s="253"/>
      <c r="E144" s="438">
        <f>IF(I134=0,0,ROUND(((H137+I137)/2*H141*2+H143*I141+0.2*0.2+0.25*0.05*2)*(H139+I139)/2/1000000,1))</f>
        <v>429.5</v>
      </c>
      <c r="F144" s="439">
        <f>IF(I134=0,0,ROUND(Q142+Q143,1))</f>
        <v>2852.8</v>
      </c>
      <c r="G144" s="440">
        <f>IF(I134=0,0,ROUND(Q136+Q137+Q138+Q139+Q140+Q141,1))</f>
        <v>34890.2</v>
      </c>
      <c r="H144" s="441" t="s">
        <v>118</v>
      </c>
      <c r="I144" s="466">
        <f>$P$3</f>
        <v>4</v>
      </c>
      <c r="J144" s="467" t="s">
        <v>119</v>
      </c>
      <c r="K144" s="468" t="str">
        <f>"C40混凝土:"&amp;ROUND(((H137+I137)/2*H141*2+H143*I141+0.2*0.2+0.25*0.05*2)*(H139+I139)/2/1000000,1)&amp;"m"&amp;"      "&amp;"HPB300:"&amp;ROUND(Q142+Q143,1)&amp;"kg       "&amp;"HRB400:"&amp;ROUND(Q136+Q137+Q138+Q139+Q140+Q141,1)&amp;"kg"</f>
        <v>C40混凝土:429.5m      HPB300:2852.8kg       HRB400:34890.2kg</v>
      </c>
      <c r="L144" s="468"/>
      <c r="M144" s="468"/>
      <c r="N144" s="468"/>
      <c r="O144" s="468"/>
      <c r="P144" s="468"/>
      <c r="Q144" s="493"/>
      <c r="R144" s="494" t="s">
        <v>120</v>
      </c>
      <c r="S144" s="468">
        <f>ROUND(SUM(Q136:Q143)/ROUND(((H137+I137)/2*H141*2+H143*I141+0.2*0.2+0.25*0.05*2)*(H139+I139)/2/1000000,1),1)</f>
        <v>87.9</v>
      </c>
      <c r="T144" s="495"/>
      <c r="X144" s="485"/>
      <c r="Y144" s="485"/>
      <c r="Z144" s="485"/>
    </row>
    <row r="145" s="259" customFormat="1" ht="15" spans="1:15">
      <c r="A145" s="261"/>
      <c r="C145" s="253"/>
      <c r="I145" s="256"/>
      <c r="K145" s="262"/>
      <c r="O145" s="262"/>
    </row>
    <row r="146" s="259" customFormat="1" ht="9.95" customHeight="1" spans="1:22">
      <c r="A146" s="261"/>
      <c r="B146" s="253" t="str">
        <f>B10</f>
        <v>YU7</v>
      </c>
      <c r="C146" s="253"/>
      <c r="D146" s="253"/>
      <c r="E146" s="264" t="s">
        <v>94</v>
      </c>
      <c r="F146" s="265"/>
      <c r="G146" s="265"/>
      <c r="H146" s="418" t="s">
        <v>95</v>
      </c>
      <c r="I146" s="444" t="str">
        <f>B146</f>
        <v>YU7</v>
      </c>
      <c r="J146" s="445" t="s">
        <v>28</v>
      </c>
      <c r="K146" s="265" t="s">
        <v>29</v>
      </c>
      <c r="L146" s="265" t="s">
        <v>96</v>
      </c>
      <c r="M146" s="446" t="s">
        <v>97</v>
      </c>
      <c r="N146" s="265" t="s">
        <v>32</v>
      </c>
      <c r="O146" s="446" t="s">
        <v>98</v>
      </c>
      <c r="P146" s="446" t="s">
        <v>99</v>
      </c>
      <c r="Q146" s="473" t="s">
        <v>100</v>
      </c>
      <c r="R146" s="474" t="s">
        <v>101</v>
      </c>
      <c r="S146" s="475"/>
      <c r="T146" s="476"/>
      <c r="V146" s="253" t="s">
        <v>102</v>
      </c>
    </row>
    <row r="147" s="253" customFormat="1" ht="9.95" customHeight="1" spans="5:20">
      <c r="E147" s="267"/>
      <c r="F147" s="269"/>
      <c r="G147" s="269"/>
      <c r="H147" s="419"/>
      <c r="I147" s="447"/>
      <c r="J147" s="448"/>
      <c r="K147" s="269"/>
      <c r="L147" s="269"/>
      <c r="M147" s="449"/>
      <c r="N147" s="269"/>
      <c r="O147" s="449"/>
      <c r="P147" s="449"/>
      <c r="Q147" s="477"/>
      <c r="R147" s="478"/>
      <c r="S147" s="479"/>
      <c r="T147" s="480"/>
    </row>
    <row r="148" s="259" customFormat="1" ht="36" customHeight="1" spans="1:26">
      <c r="A148" s="261"/>
      <c r="B148" s="253"/>
      <c r="C148" s="253"/>
      <c r="D148" s="253"/>
      <c r="E148" s="267"/>
      <c r="F148" s="269"/>
      <c r="G148" s="269"/>
      <c r="H148" s="269" t="s">
        <v>103</v>
      </c>
      <c r="I148" s="450"/>
      <c r="J148" s="448" t="s">
        <v>41</v>
      </c>
      <c r="K148" s="451">
        <f>'1.U型槽主筋验算'!K8</f>
        <v>25</v>
      </c>
      <c r="L148" s="452"/>
      <c r="M148" s="453">
        <f>(R148+S148)/2+ROUNDUP((IF(K148&lt;26,10.927,11.212))*K148/10,0)*2</f>
        <v>3029.201</v>
      </c>
      <c r="N148" s="498">
        <v>160</v>
      </c>
      <c r="O148" s="455">
        <f t="shared" ref="O148:O155" si="69">M148*N148/100</f>
        <v>4846.7216</v>
      </c>
      <c r="P148" s="269">
        <f t="shared" ref="P148:P155" si="70">ROUND(K148^2*PI()/4/1000000*7850,3)</f>
        <v>3.853</v>
      </c>
      <c r="Q148" s="481">
        <f t="shared" ref="Q148:Q155" si="71">O148*P148</f>
        <v>18674.4183248</v>
      </c>
      <c r="R148" s="482">
        <f>(H149+I153-I156*2)*2+(H155-I156*2)+(H153-I156*2)*2</f>
        <v>2895.434</v>
      </c>
      <c r="S148" s="455">
        <f>(I149+I153-I156*2)*2+(H155-I156*2)+(H153-I156*2)*2</f>
        <v>3050.968</v>
      </c>
      <c r="T148" s="483">
        <f>R150</f>
        <v>1647.9</v>
      </c>
      <c r="V148" s="484">
        <f t="shared" ref="V148:V153" si="72">ROUNDUP((IF(K148&lt;26,10.927,11.212))*K148/10,0)</f>
        <v>28</v>
      </c>
      <c r="X148" s="485"/>
      <c r="Y148" s="485"/>
      <c r="Z148" s="485"/>
    </row>
    <row r="149" s="259" customFormat="1" ht="18" customHeight="1" spans="1:26">
      <c r="A149" s="261"/>
      <c r="B149" s="253"/>
      <c r="C149" s="253"/>
      <c r="D149" s="253"/>
      <c r="E149" s="420" t="s">
        <v>6</v>
      </c>
      <c r="F149" s="421" t="s">
        <v>104</v>
      </c>
      <c r="G149" s="421" t="s">
        <v>105</v>
      </c>
      <c r="H149" s="422">
        <f>MIN(VLOOKUP(I146,$B$4:$J$70,2,0),VLOOKUP(I146,$B$4:$J$70,3,0))</f>
        <v>527.717</v>
      </c>
      <c r="I149" s="456">
        <f>MAX(VLOOKUP(I146,$B$4:$J$70,2,0),VLOOKUP(I146,$B$4:$J$70,3,0))</f>
        <v>605.484</v>
      </c>
      <c r="J149" s="448" t="s">
        <v>42</v>
      </c>
      <c r="K149" s="457">
        <f>IF(H153&gt;=70,14,12)</f>
        <v>12</v>
      </c>
      <c r="L149" s="452"/>
      <c r="M149" s="453">
        <f>(R149+S149)/2+ROUNDUP((IF(K149&lt;26,10.927,11.212))*K149/10,0)*2</f>
        <v>646.6005</v>
      </c>
      <c r="N149" s="458">
        <f>ROUNDUP((H151/12.5*1),0)*2</f>
        <v>320</v>
      </c>
      <c r="O149" s="455">
        <f t="shared" si="69"/>
        <v>2069.1216</v>
      </c>
      <c r="P149" s="269">
        <f t="shared" si="70"/>
        <v>0.888</v>
      </c>
      <c r="Q149" s="481">
        <f t="shared" si="71"/>
        <v>1837.3799808</v>
      </c>
      <c r="R149" s="486">
        <f>H149+I153-I156*2</f>
        <v>579.717</v>
      </c>
      <c r="S149" s="487">
        <f>I149+I153-I156*2</f>
        <v>657.484</v>
      </c>
      <c r="T149" s="488" t="str">
        <f>ROUND(R149,1)&amp;"~"&amp;ROUND(S149,1)</f>
        <v>579.7~657.5</v>
      </c>
      <c r="V149" s="484">
        <f t="shared" si="72"/>
        <v>14</v>
      </c>
      <c r="X149" s="485"/>
      <c r="Y149" s="485"/>
      <c r="Z149" s="485"/>
    </row>
    <row r="150" s="259" customFormat="1" ht="18" customHeight="1" spans="1:26">
      <c r="A150" s="261"/>
      <c r="B150" s="253"/>
      <c r="C150" s="253"/>
      <c r="D150" s="253"/>
      <c r="E150" s="420">
        <f>VLOOKUP(I146,$B$39:$Z$70,3,0)</f>
        <v>131</v>
      </c>
      <c r="F150" s="423">
        <f>VLOOKUP(I146,$B$39:$Z$70,17,0)</f>
        <v>6</v>
      </c>
      <c r="G150" s="421">
        <f>VLOOKUP(I146,$B$39:$Z$70,12,0)</f>
        <v>47</v>
      </c>
      <c r="H150" s="421" t="s">
        <v>60</v>
      </c>
      <c r="I150" s="450"/>
      <c r="J150" s="448" t="s">
        <v>43</v>
      </c>
      <c r="K150" s="451">
        <v>20</v>
      </c>
      <c r="L150" s="452"/>
      <c r="M150" s="459">
        <f>R150+2*ROUNDUP((IF(K150&lt;26,10.927,11.212))*K150/10,0)</f>
        <v>1691.9</v>
      </c>
      <c r="N150" s="454">
        <f>ROUNDUP(H151/12.5,0)</f>
        <v>160</v>
      </c>
      <c r="O150" s="455">
        <f t="shared" si="69"/>
        <v>2707.04</v>
      </c>
      <c r="P150" s="269">
        <f t="shared" si="70"/>
        <v>2.466</v>
      </c>
      <c r="Q150" s="481">
        <f t="shared" si="71"/>
        <v>6675.56064</v>
      </c>
      <c r="R150" s="489">
        <f>H155-I156*2-(K148+K155*2)/10</f>
        <v>1647.9</v>
      </c>
      <c r="S150" s="455" t="s">
        <v>106</v>
      </c>
      <c r="T150" s="490"/>
      <c r="V150" s="484">
        <f t="shared" si="72"/>
        <v>22</v>
      </c>
      <c r="X150" s="485"/>
      <c r="Y150" s="485"/>
      <c r="Z150" s="485"/>
    </row>
    <row r="151" s="259" customFormat="1" ht="18" customHeight="1" spans="1:26">
      <c r="A151" s="261"/>
      <c r="B151" s="253"/>
      <c r="C151" s="253"/>
      <c r="D151" s="253"/>
      <c r="E151" s="424" t="s">
        <v>107</v>
      </c>
      <c r="F151" s="421" t="s">
        <v>108</v>
      </c>
      <c r="G151" s="421" t="s">
        <v>13</v>
      </c>
      <c r="H151" s="425">
        <f>MAX(VLOOKUP(I146,$B$4:$J$70,4,0),VLOOKUP(I146,$B$4:$J$70,5,0))</f>
        <v>2000</v>
      </c>
      <c r="I151" s="460">
        <f>MIN(VLOOKUP(I146,$B$4:$J$70,4,0),VLOOKUP(I146,$B$4:$J$70,5,0))</f>
        <v>2000</v>
      </c>
      <c r="J151" s="448" t="s">
        <v>44</v>
      </c>
      <c r="K151" s="461">
        <v>14</v>
      </c>
      <c r="L151" s="452"/>
      <c r="M151" s="459">
        <f>R151+2*ROUNDUP((IF(K151&lt;26,10.927,11.212))*K151/10,0)</f>
        <v>196.534054609518</v>
      </c>
      <c r="N151" s="458">
        <f>ROUNDUP(H151/12.5,0)*2</f>
        <v>320</v>
      </c>
      <c r="O151" s="455">
        <f t="shared" si="69"/>
        <v>628.908974750456</v>
      </c>
      <c r="P151" s="269">
        <f t="shared" si="70"/>
        <v>1.208</v>
      </c>
      <c r="Q151" s="481">
        <f t="shared" si="71"/>
        <v>759.722041498551</v>
      </c>
      <c r="R151" s="491">
        <f>((H153+I153-I156*2)+(20-I156*2^0.5))*(2^0.5)</f>
        <v>164.534054609518</v>
      </c>
      <c r="S151" s="455" t="s">
        <v>106</v>
      </c>
      <c r="T151" s="490"/>
      <c r="V151" s="484">
        <f t="shared" si="72"/>
        <v>16</v>
      </c>
      <c r="X151" s="485"/>
      <c r="Y151" s="485"/>
      <c r="Z151" s="485"/>
    </row>
    <row r="152" s="259" customFormat="1" ht="18" customHeight="1" spans="1:26">
      <c r="A152" s="261"/>
      <c r="B152" s="253"/>
      <c r="C152" s="253"/>
      <c r="D152" s="253"/>
      <c r="E152" s="426">
        <f>VLOOKUP(I146,$B$39:$Z$70,20,0)</f>
        <v>159</v>
      </c>
      <c r="F152" s="421">
        <f>VLOOKUP(I146,$B$39:$Z$70,23,0)</f>
        <v>159</v>
      </c>
      <c r="G152" s="421">
        <f>VLOOKUP(I146,$B$39:$Z$70,7,0)</f>
        <v>4</v>
      </c>
      <c r="H152" s="427" t="s">
        <v>109</v>
      </c>
      <c r="I152" s="450" t="s">
        <v>110</v>
      </c>
      <c r="J152" s="448" t="s">
        <v>45</v>
      </c>
      <c r="K152" s="451">
        <v>12</v>
      </c>
      <c r="L152" s="452"/>
      <c r="M152" s="459">
        <f>(R152+S152)/2+2*ROUNDUP((IF(K152&lt;26,10.927,11.212))*K152/10,0)</f>
        <v>2020</v>
      </c>
      <c r="N152" s="462">
        <f>4*(G150+1)+(G152-1)*2</f>
        <v>198</v>
      </c>
      <c r="O152" s="455">
        <f t="shared" si="69"/>
        <v>3999.6</v>
      </c>
      <c r="P152" s="269">
        <f t="shared" si="70"/>
        <v>0.888</v>
      </c>
      <c r="Q152" s="481">
        <f t="shared" si="71"/>
        <v>3551.6448</v>
      </c>
      <c r="R152" s="482">
        <f>H151-I156*2</f>
        <v>1992</v>
      </c>
      <c r="S152" s="455">
        <f>I151-I156*2</f>
        <v>1992</v>
      </c>
      <c r="T152" s="488" t="str">
        <f>ROUND(S152,1)&amp;"~"&amp;ROUND(R152,1)</f>
        <v>1992~1992</v>
      </c>
      <c r="V152" s="484">
        <f t="shared" si="72"/>
        <v>14</v>
      </c>
      <c r="X152" s="485"/>
      <c r="Y152" s="485"/>
      <c r="Z152" s="485"/>
    </row>
    <row r="153" s="259" customFormat="1" ht="18" customHeight="1" spans="1:26">
      <c r="A153" s="261"/>
      <c r="B153" s="253"/>
      <c r="C153" s="253"/>
      <c r="D153" s="253"/>
      <c r="E153" s="428"/>
      <c r="F153" s="429"/>
      <c r="G153" s="429"/>
      <c r="H153" s="430">
        <f>VLOOKUP(I146,$B$4:$J$70,6,0)</f>
        <v>50</v>
      </c>
      <c r="I153" s="460">
        <f>VLOOKUP(I146,$B$4:$J$70,7,0)</f>
        <v>60</v>
      </c>
      <c r="J153" s="448" t="s">
        <v>111</v>
      </c>
      <c r="K153" s="451">
        <v>12</v>
      </c>
      <c r="L153" s="452"/>
      <c r="M153" s="459">
        <f>(R153+S153)/2+2*ROUNDUP((IF(K153&lt;26,10.927,11.212))*K153/10,0)</f>
        <v>2029.51135552337</v>
      </c>
      <c r="N153" s="269">
        <f>2*(E150+1)+F150*2</f>
        <v>276</v>
      </c>
      <c r="O153" s="455">
        <f t="shared" si="69"/>
        <v>5601.4513412445</v>
      </c>
      <c r="P153" s="269">
        <f t="shared" si="70"/>
        <v>0.888</v>
      </c>
      <c r="Q153" s="481">
        <f t="shared" si="71"/>
        <v>4974.08879102512</v>
      </c>
      <c r="R153" s="482">
        <f>((I149-H149)^2+H151^2)^0.5</f>
        <v>2001.51135552337</v>
      </c>
      <c r="S153" s="455">
        <f>((I149-H149)^2+I151^2)^0.5</f>
        <v>2001.51135552337</v>
      </c>
      <c r="T153" s="488" t="str">
        <f>ROUND(S153,1)&amp;"~"&amp;ROUND(R153,1)</f>
        <v>2001.5~2001.5</v>
      </c>
      <c r="V153" s="484">
        <f t="shared" si="72"/>
        <v>14</v>
      </c>
      <c r="X153" s="485"/>
      <c r="Y153" s="485"/>
      <c r="Z153" s="485"/>
    </row>
    <row r="154" s="259" customFormat="1" ht="18" customHeight="1" spans="1:26">
      <c r="A154" s="261"/>
      <c r="B154" s="253"/>
      <c r="C154" s="253"/>
      <c r="D154" s="253"/>
      <c r="E154" s="431" t="s">
        <v>112</v>
      </c>
      <c r="F154" s="432"/>
      <c r="G154" s="433"/>
      <c r="H154" s="434" t="s">
        <v>113</v>
      </c>
      <c r="I154" s="463"/>
      <c r="J154" s="448" t="s">
        <v>114</v>
      </c>
      <c r="K154" s="461">
        <v>8</v>
      </c>
      <c r="L154" s="452"/>
      <c r="M154" s="459">
        <f>R154+11</f>
        <v>63</v>
      </c>
      <c r="N154" s="464">
        <f>ROUNDDOWN(((VLOOKUP(I146,$B$39:$Z$70,2,0))/(VLOOKUP(I146,$B$39:$Z$70,4,0))-1),0)/4*((VLOOKUP(I146,$B$39:$Z$70,20,0))+1)</f>
        <v>5240</v>
      </c>
      <c r="O154" s="455">
        <f t="shared" si="69"/>
        <v>3301.2</v>
      </c>
      <c r="P154" s="269">
        <f t="shared" si="70"/>
        <v>0.395</v>
      </c>
      <c r="Q154" s="481">
        <f t="shared" si="71"/>
        <v>1303.974</v>
      </c>
      <c r="R154" s="491">
        <f>I153-2*I156</f>
        <v>52</v>
      </c>
      <c r="S154" s="455" t="s">
        <v>106</v>
      </c>
      <c r="T154" s="490"/>
      <c r="V154" s="492"/>
      <c r="X154" s="485"/>
      <c r="Y154" s="485"/>
      <c r="Z154" s="485"/>
    </row>
    <row r="155" s="259" customFormat="1" ht="18" customHeight="1" spans="1:26">
      <c r="A155" s="261"/>
      <c r="B155" s="253"/>
      <c r="C155" s="253"/>
      <c r="D155" s="253"/>
      <c r="E155" s="435" t="s">
        <v>115</v>
      </c>
      <c r="F155" s="436" t="s">
        <v>116</v>
      </c>
      <c r="G155" s="437" t="s">
        <v>56</v>
      </c>
      <c r="H155" s="434">
        <f>VLOOKUP(I146,$B$4:$J$70,8,0)</f>
        <v>1660</v>
      </c>
      <c r="I155" s="463"/>
      <c r="J155" s="448" t="s">
        <v>117</v>
      </c>
      <c r="K155" s="461">
        <v>8</v>
      </c>
      <c r="L155" s="452"/>
      <c r="M155" s="459">
        <f>R155+11</f>
        <v>53</v>
      </c>
      <c r="N155" s="465">
        <f>ROUND(E152/4*G150,0)*2</f>
        <v>3736</v>
      </c>
      <c r="O155" s="455">
        <f t="shared" si="69"/>
        <v>1980.08</v>
      </c>
      <c r="P155" s="269">
        <f t="shared" si="70"/>
        <v>0.395</v>
      </c>
      <c r="Q155" s="481">
        <f t="shared" si="71"/>
        <v>782.1316</v>
      </c>
      <c r="R155" s="491">
        <f>H153-2*I156</f>
        <v>42</v>
      </c>
      <c r="S155" s="455" t="s">
        <v>106</v>
      </c>
      <c r="T155" s="490"/>
      <c r="V155" s="492"/>
      <c r="X155" s="485"/>
      <c r="Y155" s="485"/>
      <c r="Z155" s="485"/>
    </row>
    <row r="156" s="259" customFormat="1" ht="18" customHeight="1" spans="1:26">
      <c r="A156" s="261"/>
      <c r="B156" s="253"/>
      <c r="C156" s="253"/>
      <c r="D156" s="253"/>
      <c r="E156" s="438">
        <f>IF(I146=0,0,ROUND(((H149+I149)/2*H153*2+H155*I153+0.2*0.2+0.25*0.05*2)*(H151+I151)/2/1000000,1))</f>
        <v>312.5</v>
      </c>
      <c r="F156" s="439">
        <f>IF(I146=0,0,ROUND(Q154+Q155,1))</f>
        <v>2086.1</v>
      </c>
      <c r="G156" s="440">
        <f>IF(I146=0,0,ROUND(Q148+Q149+Q150+Q151+Q152+Q153,1))</f>
        <v>36472.8</v>
      </c>
      <c r="H156" s="441" t="s">
        <v>118</v>
      </c>
      <c r="I156" s="466">
        <f>$P$3</f>
        <v>4</v>
      </c>
      <c r="J156" s="467" t="s">
        <v>119</v>
      </c>
      <c r="K156" s="468" t="str">
        <f>"C40混凝土:"&amp;ROUND(((H149+I149)/2*H153*2+H155*I153+0.2*0.2+0.25*0.05*2)*(H151+I151)/2/1000000,1)&amp;"m"&amp;"      "&amp;"HPB300:"&amp;ROUND(Q154+Q155,1)&amp;"kg       "&amp;"HRB400:"&amp;ROUND(Q148+Q149+Q150+Q151+Q152+Q153,1)&amp;"kg"</f>
        <v>C40混凝土:312.5m      HPB300:2086.1kg       HRB400:36472.8kg</v>
      </c>
      <c r="L156" s="468"/>
      <c r="M156" s="468"/>
      <c r="N156" s="468"/>
      <c r="O156" s="468"/>
      <c r="P156" s="468"/>
      <c r="Q156" s="493"/>
      <c r="R156" s="494" t="s">
        <v>120</v>
      </c>
      <c r="S156" s="468">
        <f>ROUND(SUM(Q148:Q155)/ROUND(((H149+I149)/2*H153*2+H155*I153+0.2*0.2+0.25*0.05*2)*(H151+I151)/2/1000000,1),1)</f>
        <v>123.4</v>
      </c>
      <c r="T156" s="495"/>
      <c r="X156" s="485"/>
      <c r="Y156" s="485"/>
      <c r="Z156" s="485"/>
    </row>
    <row r="157" s="259" customFormat="1" ht="15" spans="1:15">
      <c r="A157" s="261"/>
      <c r="C157" s="253"/>
      <c r="I157" s="256"/>
      <c r="K157" s="262"/>
      <c r="O157" s="262"/>
    </row>
    <row r="158" s="259" customFormat="1" ht="9.95" customHeight="1" spans="1:22">
      <c r="A158" s="261"/>
      <c r="B158" s="253" t="str">
        <f>B11</f>
        <v>YU8</v>
      </c>
      <c r="C158" s="253"/>
      <c r="D158" s="253"/>
      <c r="E158" s="264" t="s">
        <v>94</v>
      </c>
      <c r="F158" s="265"/>
      <c r="G158" s="265"/>
      <c r="H158" s="418" t="s">
        <v>95</v>
      </c>
      <c r="I158" s="444" t="str">
        <f>B158</f>
        <v>YU8</v>
      </c>
      <c r="J158" s="445" t="s">
        <v>28</v>
      </c>
      <c r="K158" s="265" t="s">
        <v>29</v>
      </c>
      <c r="L158" s="265" t="s">
        <v>96</v>
      </c>
      <c r="M158" s="446" t="s">
        <v>97</v>
      </c>
      <c r="N158" s="265" t="s">
        <v>32</v>
      </c>
      <c r="O158" s="446" t="s">
        <v>98</v>
      </c>
      <c r="P158" s="446" t="s">
        <v>99</v>
      </c>
      <c r="Q158" s="473" t="s">
        <v>100</v>
      </c>
      <c r="R158" s="474" t="s">
        <v>101</v>
      </c>
      <c r="S158" s="475"/>
      <c r="T158" s="476"/>
      <c r="V158" s="253" t="s">
        <v>102</v>
      </c>
    </row>
    <row r="159" s="253" customFormat="1" ht="9.95" customHeight="1" spans="5:20">
      <c r="E159" s="267"/>
      <c r="F159" s="269"/>
      <c r="G159" s="269"/>
      <c r="H159" s="419"/>
      <c r="I159" s="447"/>
      <c r="J159" s="448"/>
      <c r="K159" s="269"/>
      <c r="L159" s="269"/>
      <c r="M159" s="449"/>
      <c r="N159" s="269"/>
      <c r="O159" s="449"/>
      <c r="P159" s="449"/>
      <c r="Q159" s="477"/>
      <c r="R159" s="478"/>
      <c r="S159" s="479"/>
      <c r="T159" s="480"/>
    </row>
    <row r="160" s="259" customFormat="1" ht="36" customHeight="1" spans="1:26">
      <c r="A160" s="261"/>
      <c r="B160" s="253"/>
      <c r="C160" s="253"/>
      <c r="D160" s="253"/>
      <c r="E160" s="267"/>
      <c r="F160" s="269"/>
      <c r="G160" s="269"/>
      <c r="H160" s="269" t="s">
        <v>103</v>
      </c>
      <c r="I160" s="450"/>
      <c r="J160" s="448" t="s">
        <v>41</v>
      </c>
      <c r="K160" s="451">
        <f>'1.U型槽主筋验算'!K9</f>
        <v>22</v>
      </c>
      <c r="L160" s="452"/>
      <c r="M160" s="453">
        <f>(R160+S160)/2+ROUNDUP((IF(K160&lt;26,10.927,11.212))*K160/10,0)*2</f>
        <v>3850.317</v>
      </c>
      <c r="N160" s="498">
        <v>160</v>
      </c>
      <c r="O160" s="455">
        <f t="shared" ref="O160:O167" si="73">M160*N160/100</f>
        <v>6160.5072</v>
      </c>
      <c r="P160" s="269">
        <f t="shared" ref="P160:P167" si="74">ROUND(K160^2*PI()/4/1000000*7850,3)</f>
        <v>2.984</v>
      </c>
      <c r="Q160" s="481">
        <f t="shared" ref="Q160:Q167" si="75">O160*P160</f>
        <v>18382.9534848</v>
      </c>
      <c r="R160" s="482">
        <f>(H161+I165-I168*2)*2+(H167-I168*2)+(H165-I168*2)*2</f>
        <v>3740.298</v>
      </c>
      <c r="S160" s="455">
        <f>(I161+I165-I168*2)*2+(H167-I168*2)+(H165-I168*2)*2</f>
        <v>3860.336</v>
      </c>
      <c r="T160" s="483">
        <f>R162</f>
        <v>2257.35</v>
      </c>
      <c r="V160" s="484">
        <f t="shared" ref="V160:V165" si="76">ROUNDUP((IF(K160&lt;26,10.927,11.212))*K160/10,0)</f>
        <v>25</v>
      </c>
      <c r="X160" s="485"/>
      <c r="Y160" s="485"/>
      <c r="Z160" s="485"/>
    </row>
    <row r="161" s="259" customFormat="1" ht="18" customHeight="1" spans="1:26">
      <c r="A161" s="261"/>
      <c r="B161" s="253"/>
      <c r="C161" s="253"/>
      <c r="D161" s="253"/>
      <c r="E161" s="420" t="s">
        <v>6</v>
      </c>
      <c r="F161" s="421" t="s">
        <v>104</v>
      </c>
      <c r="G161" s="421" t="s">
        <v>105</v>
      </c>
      <c r="H161" s="422">
        <f>MIN(VLOOKUP(I158,$B$4:$J$70,2,0),VLOOKUP(I158,$B$4:$J$70,3,0))</f>
        <v>605.574</v>
      </c>
      <c r="I161" s="456">
        <f>MAX(VLOOKUP(I158,$B$4:$J$70,2,0),VLOOKUP(I158,$B$4:$J$70,3,0))</f>
        <v>665.593</v>
      </c>
      <c r="J161" s="448" t="s">
        <v>42</v>
      </c>
      <c r="K161" s="457">
        <f>IF(H165&gt;=70,14,12)</f>
        <v>14</v>
      </c>
      <c r="L161" s="452"/>
      <c r="M161" s="453">
        <f>(R161+S161)/2+ROUNDUP((IF(K161&lt;26,10.927,11.212))*K161/10,0)*2</f>
        <v>739.5835</v>
      </c>
      <c r="N161" s="458">
        <f>ROUNDUP((H163/12.5*1),0)*2</f>
        <v>320</v>
      </c>
      <c r="O161" s="455">
        <f t="shared" si="73"/>
        <v>2366.6672</v>
      </c>
      <c r="P161" s="269">
        <f t="shared" si="74"/>
        <v>1.208</v>
      </c>
      <c r="Q161" s="481">
        <f t="shared" si="75"/>
        <v>2858.9339776</v>
      </c>
      <c r="R161" s="486">
        <f>H161+I165-I168*2</f>
        <v>677.574</v>
      </c>
      <c r="S161" s="487">
        <f>I161+I165-I168*2</f>
        <v>737.593</v>
      </c>
      <c r="T161" s="488" t="str">
        <f>ROUND(R161,1)&amp;"~"&amp;ROUND(S161,1)</f>
        <v>677.6~737.6</v>
      </c>
      <c r="V161" s="484">
        <f t="shared" si="76"/>
        <v>16</v>
      </c>
      <c r="X161" s="485"/>
      <c r="Y161" s="485"/>
      <c r="Z161" s="485"/>
    </row>
    <row r="162" s="259" customFormat="1" ht="18" customHeight="1" spans="1:26">
      <c r="A162" s="261"/>
      <c r="B162" s="253"/>
      <c r="C162" s="253"/>
      <c r="D162" s="253"/>
      <c r="E162" s="420">
        <f>VLOOKUP(I158,$B$39:$Z$70,3,0)</f>
        <v>180</v>
      </c>
      <c r="F162" s="423">
        <f>VLOOKUP(I158,$B$39:$Z$70,17,0)</f>
        <v>8</v>
      </c>
      <c r="G162" s="421">
        <f>VLOOKUP(I158,$B$39:$Z$70,12,0)</f>
        <v>52</v>
      </c>
      <c r="H162" s="421" t="s">
        <v>60</v>
      </c>
      <c r="I162" s="450"/>
      <c r="J162" s="448" t="s">
        <v>43</v>
      </c>
      <c r="K162" s="451">
        <v>20</v>
      </c>
      <c r="L162" s="452"/>
      <c r="M162" s="459">
        <f>R162+2*ROUNDUP((IF(K162&lt;26,10.927,11.212))*K162/10,0)</f>
        <v>2301.35</v>
      </c>
      <c r="N162" s="454">
        <f>ROUNDUP(H163/12.5,0)</f>
        <v>160</v>
      </c>
      <c r="O162" s="455">
        <f t="shared" si="73"/>
        <v>3682.16</v>
      </c>
      <c r="P162" s="269">
        <f t="shared" si="74"/>
        <v>2.466</v>
      </c>
      <c r="Q162" s="481">
        <f t="shared" si="75"/>
        <v>9080.20656</v>
      </c>
      <c r="R162" s="489">
        <f>H167-I168*2-(K160+K167*2)/10</f>
        <v>2257.35</v>
      </c>
      <c r="S162" s="455" t="s">
        <v>106</v>
      </c>
      <c r="T162" s="490"/>
      <c r="V162" s="484">
        <f t="shared" si="76"/>
        <v>22</v>
      </c>
      <c r="X162" s="485"/>
      <c r="Y162" s="485"/>
      <c r="Z162" s="485"/>
    </row>
    <row r="163" s="259" customFormat="1" ht="18" customHeight="1" spans="1:26">
      <c r="A163" s="261"/>
      <c r="B163" s="253"/>
      <c r="C163" s="253"/>
      <c r="D163" s="253"/>
      <c r="E163" s="424" t="s">
        <v>107</v>
      </c>
      <c r="F163" s="421" t="s">
        <v>108</v>
      </c>
      <c r="G163" s="421" t="s">
        <v>13</v>
      </c>
      <c r="H163" s="425">
        <f>MAX(VLOOKUP(I158,$B$4:$J$70,4,0),VLOOKUP(I158,$B$4:$J$70,5,0))</f>
        <v>2000</v>
      </c>
      <c r="I163" s="460">
        <f>MIN(VLOOKUP(I158,$B$4:$J$70,4,0),VLOOKUP(I158,$B$4:$J$70,5,0))</f>
        <v>2000</v>
      </c>
      <c r="J163" s="448" t="s">
        <v>44</v>
      </c>
      <c r="K163" s="461">
        <v>14</v>
      </c>
      <c r="L163" s="452"/>
      <c r="M163" s="459">
        <f>R163+2*ROUNDUP((IF(K163&lt;26,10.927,11.212))*K163/10,0)</f>
        <v>253.102597104441</v>
      </c>
      <c r="N163" s="458">
        <f>ROUNDUP(H163/12.5,0)*2</f>
        <v>320</v>
      </c>
      <c r="O163" s="455">
        <f t="shared" si="73"/>
        <v>809.928310734213</v>
      </c>
      <c r="P163" s="269">
        <f t="shared" si="74"/>
        <v>1.208</v>
      </c>
      <c r="Q163" s="481">
        <f t="shared" si="75"/>
        <v>978.393399366929</v>
      </c>
      <c r="R163" s="491">
        <f>((H165+I165-I168*2)+(20-I168*2^0.5))*(2^0.5)</f>
        <v>221.102597104441</v>
      </c>
      <c r="S163" s="455" t="s">
        <v>106</v>
      </c>
      <c r="T163" s="490"/>
      <c r="V163" s="484">
        <f t="shared" si="76"/>
        <v>16</v>
      </c>
      <c r="X163" s="485"/>
      <c r="Y163" s="485"/>
      <c r="Z163" s="485"/>
    </row>
    <row r="164" s="259" customFormat="1" ht="18" customHeight="1" spans="1:26">
      <c r="A164" s="261"/>
      <c r="B164" s="253"/>
      <c r="C164" s="253"/>
      <c r="D164" s="253"/>
      <c r="E164" s="426">
        <f>VLOOKUP(I158,$B$39:$Z$70,20,0)</f>
        <v>159</v>
      </c>
      <c r="F164" s="421">
        <f>VLOOKUP(I158,$B$39:$Z$70,23,0)</f>
        <v>159</v>
      </c>
      <c r="G164" s="421">
        <f>VLOOKUP(I158,$B$39:$Z$70,7,0)</f>
        <v>6</v>
      </c>
      <c r="H164" s="427" t="s">
        <v>109</v>
      </c>
      <c r="I164" s="450" t="s">
        <v>110</v>
      </c>
      <c r="J164" s="448" t="s">
        <v>45</v>
      </c>
      <c r="K164" s="451">
        <v>12</v>
      </c>
      <c r="L164" s="452"/>
      <c r="M164" s="459">
        <f>(R164+S164)/2+2*ROUNDUP((IF(K164&lt;26,10.927,11.212))*K164/10,0)</f>
        <v>2020</v>
      </c>
      <c r="N164" s="462">
        <f>4*(G162+1)+(G164-1)*2</f>
        <v>222</v>
      </c>
      <c r="O164" s="455">
        <f t="shared" si="73"/>
        <v>4484.4</v>
      </c>
      <c r="P164" s="269">
        <f t="shared" si="74"/>
        <v>0.888</v>
      </c>
      <c r="Q164" s="481">
        <f t="shared" si="75"/>
        <v>3982.1472</v>
      </c>
      <c r="R164" s="482">
        <f>H163-I168*2</f>
        <v>1992</v>
      </c>
      <c r="S164" s="455">
        <f>I163-I168*2</f>
        <v>1992</v>
      </c>
      <c r="T164" s="488" t="str">
        <f>ROUND(S164,1)&amp;"~"&amp;ROUND(R164,1)</f>
        <v>1992~1992</v>
      </c>
      <c r="V164" s="484">
        <f t="shared" si="76"/>
        <v>14</v>
      </c>
      <c r="X164" s="485"/>
      <c r="Y164" s="485"/>
      <c r="Z164" s="485"/>
    </row>
    <row r="165" s="259" customFormat="1" ht="18" customHeight="1" spans="1:26">
      <c r="A165" s="261"/>
      <c r="B165" s="253"/>
      <c r="C165" s="253"/>
      <c r="D165" s="253"/>
      <c r="E165" s="428"/>
      <c r="F165" s="429"/>
      <c r="G165" s="429"/>
      <c r="H165" s="430">
        <f>VLOOKUP(I158,$B$4:$J$70,6,0)</f>
        <v>70</v>
      </c>
      <c r="I165" s="460">
        <f>VLOOKUP(I158,$B$4:$J$70,7,0)</f>
        <v>80</v>
      </c>
      <c r="J165" s="448" t="s">
        <v>111</v>
      </c>
      <c r="K165" s="451">
        <v>12</v>
      </c>
      <c r="L165" s="452"/>
      <c r="M165" s="459">
        <f>(R165+S165)/2+2*ROUNDUP((IF(K165&lt;26,10.927,11.212))*K165/10,0)</f>
        <v>2028.90036742487</v>
      </c>
      <c r="N165" s="269">
        <f>2*(E162+1)+F162*2</f>
        <v>378</v>
      </c>
      <c r="O165" s="455">
        <f t="shared" si="73"/>
        <v>7669.24338886603</v>
      </c>
      <c r="P165" s="269">
        <f t="shared" si="74"/>
        <v>0.888</v>
      </c>
      <c r="Q165" s="481">
        <f t="shared" si="75"/>
        <v>6810.28812931303</v>
      </c>
      <c r="R165" s="482">
        <f>((I161-H161)^2+H163^2)^0.5</f>
        <v>2000.90036742487</v>
      </c>
      <c r="S165" s="455">
        <f>((I161-H161)^2+I163^2)^0.5</f>
        <v>2000.90036742487</v>
      </c>
      <c r="T165" s="488" t="str">
        <f>ROUND(S165,1)&amp;"~"&amp;ROUND(R165,1)</f>
        <v>2000.9~2000.9</v>
      </c>
      <c r="V165" s="484">
        <f t="shared" si="76"/>
        <v>14</v>
      </c>
      <c r="X165" s="485"/>
      <c r="Y165" s="485"/>
      <c r="Z165" s="485"/>
    </row>
    <row r="166" s="259" customFormat="1" ht="18" customHeight="1" spans="1:26">
      <c r="A166" s="261"/>
      <c r="B166" s="253"/>
      <c r="C166" s="253"/>
      <c r="D166" s="253"/>
      <c r="E166" s="431" t="s">
        <v>112</v>
      </c>
      <c r="F166" s="432"/>
      <c r="G166" s="433"/>
      <c r="H166" s="434" t="s">
        <v>113</v>
      </c>
      <c r="I166" s="463"/>
      <c r="J166" s="448" t="s">
        <v>114</v>
      </c>
      <c r="K166" s="461">
        <v>8</v>
      </c>
      <c r="L166" s="452"/>
      <c r="M166" s="459">
        <f>R166+11</f>
        <v>83</v>
      </c>
      <c r="N166" s="464">
        <f>ROUNDDOWN(((VLOOKUP(I158,$B$39:$Z$70,2,0))/(VLOOKUP(I158,$B$39:$Z$70,4,0))-1),0)/4*((VLOOKUP(I158,$B$39:$Z$70,20,0))+1)</f>
        <v>7200</v>
      </c>
      <c r="O166" s="455">
        <f t="shared" si="73"/>
        <v>5976</v>
      </c>
      <c r="P166" s="269">
        <f t="shared" si="74"/>
        <v>0.395</v>
      </c>
      <c r="Q166" s="481">
        <f t="shared" si="75"/>
        <v>2360.52</v>
      </c>
      <c r="R166" s="491">
        <f>I165-2*I168</f>
        <v>72</v>
      </c>
      <c r="S166" s="455" t="s">
        <v>106</v>
      </c>
      <c r="T166" s="490"/>
      <c r="V166" s="492"/>
      <c r="X166" s="485"/>
      <c r="Y166" s="485"/>
      <c r="Z166" s="485"/>
    </row>
    <row r="167" s="259" customFormat="1" ht="18" customHeight="1" spans="1:26">
      <c r="A167" s="261"/>
      <c r="B167" s="253"/>
      <c r="C167" s="253"/>
      <c r="D167" s="253"/>
      <c r="E167" s="435" t="s">
        <v>115</v>
      </c>
      <c r="F167" s="436" t="s">
        <v>116</v>
      </c>
      <c r="G167" s="437" t="s">
        <v>56</v>
      </c>
      <c r="H167" s="434">
        <f>VLOOKUP(I158,$B$4:$J$70,8,0)</f>
        <v>2269.15</v>
      </c>
      <c r="I167" s="463"/>
      <c r="J167" s="448" t="s">
        <v>117</v>
      </c>
      <c r="K167" s="461">
        <v>8</v>
      </c>
      <c r="L167" s="452"/>
      <c r="M167" s="459">
        <f>R167+11</f>
        <v>73</v>
      </c>
      <c r="N167" s="465">
        <f>ROUND(E164/4*G162,0)*2</f>
        <v>4134</v>
      </c>
      <c r="O167" s="455">
        <f t="shared" si="73"/>
        <v>3017.82</v>
      </c>
      <c r="P167" s="269">
        <f t="shared" si="74"/>
        <v>0.395</v>
      </c>
      <c r="Q167" s="481">
        <f t="shared" si="75"/>
        <v>1192.0389</v>
      </c>
      <c r="R167" s="491">
        <f>H165-2*I168</f>
        <v>62</v>
      </c>
      <c r="S167" s="455" t="s">
        <v>106</v>
      </c>
      <c r="T167" s="490"/>
      <c r="V167" s="492"/>
      <c r="X167" s="485"/>
      <c r="Y167" s="485"/>
      <c r="Z167" s="485"/>
    </row>
    <row r="168" s="259" customFormat="1" ht="18" customHeight="1" spans="1:26">
      <c r="A168" s="261"/>
      <c r="B168" s="253"/>
      <c r="C168" s="253"/>
      <c r="D168" s="253"/>
      <c r="E168" s="438">
        <f>IF(I158=0,0,ROUND(((H161+I161)/2*H165*2+H167*I165+0.2*0.2+0.25*0.05*2)*(H163+I163)/2/1000000,1))</f>
        <v>541</v>
      </c>
      <c r="F168" s="439">
        <f>IF(I158=0,0,ROUND(Q166+Q167,1))</f>
        <v>3552.6</v>
      </c>
      <c r="G168" s="440">
        <f>IF(I158=0,0,ROUND(Q160+Q161+Q162+Q163+Q164+Q165,1))</f>
        <v>42092.9</v>
      </c>
      <c r="H168" s="441" t="s">
        <v>118</v>
      </c>
      <c r="I168" s="466">
        <f>$P$3</f>
        <v>4</v>
      </c>
      <c r="J168" s="467" t="s">
        <v>119</v>
      </c>
      <c r="K168" s="468" t="str">
        <f>"C40混凝土:"&amp;ROUND(((H161+I161)/2*H165*2+H167*I165+0.2*0.2+0.25*0.05*2)*(H163+I163)/2/1000000,1)&amp;"m"&amp;"      "&amp;"HPB300:"&amp;ROUND(Q166+Q167,1)&amp;"kg       "&amp;"HRB400:"&amp;ROUND(Q160+Q161+Q162+Q163+Q164+Q165,1)&amp;"kg"</f>
        <v>C40混凝土:541m      HPB300:3552.6kg       HRB400:42092.9kg</v>
      </c>
      <c r="L168" s="468"/>
      <c r="M168" s="468"/>
      <c r="N168" s="468"/>
      <c r="O168" s="468"/>
      <c r="P168" s="468"/>
      <c r="Q168" s="493"/>
      <c r="R168" s="494" t="s">
        <v>120</v>
      </c>
      <c r="S168" s="468">
        <f>ROUND(SUM(Q160:Q167)/ROUND(((H161+I161)/2*H165*2+H167*I165+0.2*0.2+0.25*0.05*2)*(H163+I163)/2/1000000,1),1)</f>
        <v>84.4</v>
      </c>
      <c r="T168" s="495"/>
      <c r="X168" s="485"/>
      <c r="Y168" s="485"/>
      <c r="Z168" s="485"/>
    </row>
    <row r="169" s="259" customFormat="1" ht="15" spans="1:15">
      <c r="A169" s="261"/>
      <c r="C169" s="253"/>
      <c r="I169" s="256"/>
      <c r="K169" s="262"/>
      <c r="O169" s="262"/>
    </row>
    <row r="170" s="259" customFormat="1" ht="9.95" customHeight="1" spans="1:22">
      <c r="A170" s="261"/>
      <c r="B170" s="253" t="str">
        <f>B12</f>
        <v>YU9</v>
      </c>
      <c r="C170" s="253"/>
      <c r="D170" s="253"/>
      <c r="E170" s="264" t="s">
        <v>94</v>
      </c>
      <c r="F170" s="265"/>
      <c r="G170" s="265"/>
      <c r="H170" s="418" t="s">
        <v>95</v>
      </c>
      <c r="I170" s="444" t="str">
        <f>B170</f>
        <v>YU9</v>
      </c>
      <c r="J170" s="445" t="s">
        <v>28</v>
      </c>
      <c r="K170" s="265" t="s">
        <v>29</v>
      </c>
      <c r="L170" s="265" t="s">
        <v>96</v>
      </c>
      <c r="M170" s="446" t="s">
        <v>97</v>
      </c>
      <c r="N170" s="265" t="s">
        <v>32</v>
      </c>
      <c r="O170" s="446" t="s">
        <v>98</v>
      </c>
      <c r="P170" s="446" t="s">
        <v>99</v>
      </c>
      <c r="Q170" s="473" t="s">
        <v>100</v>
      </c>
      <c r="R170" s="474" t="s">
        <v>101</v>
      </c>
      <c r="S170" s="475"/>
      <c r="T170" s="476"/>
      <c r="V170" s="253" t="s">
        <v>102</v>
      </c>
    </row>
    <row r="171" s="253" customFormat="1" ht="9.95" customHeight="1" spans="5:20">
      <c r="E171" s="267"/>
      <c r="F171" s="269"/>
      <c r="G171" s="269"/>
      <c r="H171" s="419"/>
      <c r="I171" s="447"/>
      <c r="J171" s="448"/>
      <c r="K171" s="269"/>
      <c r="L171" s="269"/>
      <c r="M171" s="449"/>
      <c r="N171" s="269"/>
      <c r="O171" s="449"/>
      <c r="P171" s="449"/>
      <c r="Q171" s="477"/>
      <c r="R171" s="478"/>
      <c r="S171" s="479"/>
      <c r="T171" s="480"/>
    </row>
    <row r="172" s="259" customFormat="1" ht="36" customHeight="1" spans="1:26">
      <c r="A172" s="261"/>
      <c r="B172" s="253"/>
      <c r="C172" s="253"/>
      <c r="D172" s="253"/>
      <c r="E172" s="267"/>
      <c r="F172" s="269"/>
      <c r="G172" s="269"/>
      <c r="H172" s="269" t="s">
        <v>103</v>
      </c>
      <c r="I172" s="450"/>
      <c r="J172" s="448" t="s">
        <v>41</v>
      </c>
      <c r="K172" s="451">
        <f>'1.U型槽主筋验算'!K10</f>
        <v>25</v>
      </c>
      <c r="L172" s="452"/>
      <c r="M172" s="453">
        <f>(R172+S172)/2+ROUNDUP((IF(K172&lt;26,10.927,11.212))*K172/10,0)*2</f>
        <v>4014.935</v>
      </c>
      <c r="N172" s="498">
        <v>160</v>
      </c>
      <c r="O172" s="455">
        <f t="shared" ref="O172:O179" si="77">M172*N172/100</f>
        <v>6423.896</v>
      </c>
      <c r="P172" s="269">
        <f t="shared" ref="P172:P179" si="78">ROUND(K172^2*PI()/4/1000000*7850,3)</f>
        <v>3.853</v>
      </c>
      <c r="Q172" s="481">
        <f t="shared" ref="Q172:Q179" si="79">O172*P172</f>
        <v>24751.271288</v>
      </c>
      <c r="R172" s="482">
        <f>(H173+I177-I180*2)*2+(H179-I180*2)+(H177-I180*2)*2</f>
        <v>3898.916</v>
      </c>
      <c r="S172" s="455">
        <f>(I173+I177-I180*2)*2+(H179-I180*2)+(H177-I180*2)*2</f>
        <v>4018.954</v>
      </c>
      <c r="T172" s="483">
        <f>R174</f>
        <v>2295.45</v>
      </c>
      <c r="V172" s="484">
        <f t="shared" ref="V172:V177" si="80">ROUNDUP((IF(K172&lt;26,10.927,11.212))*K172/10,0)</f>
        <v>28</v>
      </c>
      <c r="X172" s="485"/>
      <c r="Y172" s="485"/>
      <c r="Z172" s="485"/>
    </row>
    <row r="173" s="259" customFormat="1" ht="18" customHeight="1" spans="1:26">
      <c r="A173" s="261"/>
      <c r="B173" s="253"/>
      <c r="C173" s="253"/>
      <c r="D173" s="253"/>
      <c r="E173" s="420" t="s">
        <v>6</v>
      </c>
      <c r="F173" s="421" t="s">
        <v>104</v>
      </c>
      <c r="G173" s="421" t="s">
        <v>105</v>
      </c>
      <c r="H173" s="422">
        <f>MIN(VLOOKUP(I170,$B$4:$J$70,2,0),VLOOKUP(I170,$B$4:$J$70,3,0))</f>
        <v>665.683</v>
      </c>
      <c r="I173" s="456">
        <f>MAX(VLOOKUP(I170,$B$4:$J$70,2,0),VLOOKUP(I170,$B$4:$J$70,3,0))</f>
        <v>725.702</v>
      </c>
      <c r="J173" s="448" t="s">
        <v>42</v>
      </c>
      <c r="K173" s="457">
        <f>IF(H177&gt;=70,14,12)</f>
        <v>14</v>
      </c>
      <c r="L173" s="452"/>
      <c r="M173" s="453">
        <f>(R173+S173)/2+ROUNDUP((IF(K173&lt;26,10.927,11.212))*K173/10,0)*2</f>
        <v>799.6925</v>
      </c>
      <c r="N173" s="458">
        <f>ROUNDUP((H175/12.5*1),0)*2</f>
        <v>320</v>
      </c>
      <c r="O173" s="455">
        <f t="shared" si="77"/>
        <v>2559.016</v>
      </c>
      <c r="P173" s="269">
        <f t="shared" si="78"/>
        <v>1.208</v>
      </c>
      <c r="Q173" s="481">
        <f t="shared" si="79"/>
        <v>3091.291328</v>
      </c>
      <c r="R173" s="486">
        <f>H173+I177-I180*2</f>
        <v>737.683</v>
      </c>
      <c r="S173" s="487">
        <f>I173+I177-I180*2</f>
        <v>797.702</v>
      </c>
      <c r="T173" s="488" t="str">
        <f>ROUND(R173,1)&amp;"~"&amp;ROUND(S173,1)</f>
        <v>737.7~797.7</v>
      </c>
      <c r="V173" s="484">
        <f t="shared" si="80"/>
        <v>16</v>
      </c>
      <c r="X173" s="485"/>
      <c r="Y173" s="485"/>
      <c r="Z173" s="485"/>
    </row>
    <row r="174" s="259" customFormat="1" ht="18" customHeight="1" spans="1:26">
      <c r="A174" s="261"/>
      <c r="B174" s="253"/>
      <c r="C174" s="253"/>
      <c r="D174" s="253"/>
      <c r="E174" s="420">
        <f>VLOOKUP(I170,$B$39:$Z$70,3,0)</f>
        <v>183</v>
      </c>
      <c r="F174" s="423">
        <f>VLOOKUP(I170,$B$39:$Z$70,17,0)</f>
        <v>8</v>
      </c>
      <c r="G174" s="421">
        <f>VLOOKUP(I170,$B$39:$Z$70,12,0)</f>
        <v>57</v>
      </c>
      <c r="H174" s="421" t="s">
        <v>60</v>
      </c>
      <c r="I174" s="450"/>
      <c r="J174" s="448" t="s">
        <v>43</v>
      </c>
      <c r="K174" s="451">
        <v>20</v>
      </c>
      <c r="L174" s="452"/>
      <c r="M174" s="459">
        <f>R174+2*ROUNDUP((IF(K174&lt;26,10.927,11.212))*K174/10,0)</f>
        <v>2339.45</v>
      </c>
      <c r="N174" s="454">
        <f>ROUNDUP(H175/12.5,0)</f>
        <v>160</v>
      </c>
      <c r="O174" s="455">
        <f t="shared" si="77"/>
        <v>3743.12</v>
      </c>
      <c r="P174" s="269">
        <f t="shared" si="78"/>
        <v>2.466</v>
      </c>
      <c r="Q174" s="481">
        <f t="shared" si="79"/>
        <v>9230.53392</v>
      </c>
      <c r="R174" s="489">
        <f>H179-I180*2-(K172+K179*2)/10</f>
        <v>2295.45</v>
      </c>
      <c r="S174" s="455" t="s">
        <v>106</v>
      </c>
      <c r="T174" s="490"/>
      <c r="V174" s="484">
        <f t="shared" si="80"/>
        <v>22</v>
      </c>
      <c r="X174" s="485"/>
      <c r="Y174" s="485"/>
      <c r="Z174" s="485"/>
    </row>
    <row r="175" s="259" customFormat="1" ht="18" customHeight="1" spans="1:26">
      <c r="A175" s="261"/>
      <c r="B175" s="253"/>
      <c r="C175" s="253"/>
      <c r="D175" s="253"/>
      <c r="E175" s="424" t="s">
        <v>107</v>
      </c>
      <c r="F175" s="421" t="s">
        <v>108</v>
      </c>
      <c r="G175" s="421" t="s">
        <v>13</v>
      </c>
      <c r="H175" s="425">
        <f>MAX(VLOOKUP(I170,$B$4:$J$70,4,0),VLOOKUP(I170,$B$4:$J$70,5,0))</f>
        <v>2000</v>
      </c>
      <c r="I175" s="460">
        <f>MIN(VLOOKUP(I170,$B$4:$J$70,4,0),VLOOKUP(I170,$B$4:$J$70,5,0))</f>
        <v>2000</v>
      </c>
      <c r="J175" s="448" t="s">
        <v>44</v>
      </c>
      <c r="K175" s="461">
        <v>14</v>
      </c>
      <c r="L175" s="452"/>
      <c r="M175" s="459">
        <f>R175+2*ROUNDUP((IF(K175&lt;26,10.927,11.212))*K175/10,0)</f>
        <v>253.102597104441</v>
      </c>
      <c r="N175" s="458">
        <f>ROUNDUP(H175/12.5,0)*2</f>
        <v>320</v>
      </c>
      <c r="O175" s="455">
        <f t="shared" si="77"/>
        <v>809.928310734213</v>
      </c>
      <c r="P175" s="269">
        <f t="shared" si="78"/>
        <v>1.208</v>
      </c>
      <c r="Q175" s="481">
        <f t="shared" si="79"/>
        <v>978.393399366929</v>
      </c>
      <c r="R175" s="491">
        <f>((H177+I177-I180*2)+(20-I180*2^0.5))*(2^0.5)</f>
        <v>221.102597104441</v>
      </c>
      <c r="S175" s="455" t="s">
        <v>106</v>
      </c>
      <c r="T175" s="490"/>
      <c r="V175" s="484">
        <f t="shared" si="80"/>
        <v>16</v>
      </c>
      <c r="X175" s="485"/>
      <c r="Y175" s="485"/>
      <c r="Z175" s="485"/>
    </row>
    <row r="176" s="259" customFormat="1" ht="18" customHeight="1" spans="1:26">
      <c r="A176" s="261"/>
      <c r="B176" s="253"/>
      <c r="C176" s="253"/>
      <c r="D176" s="253"/>
      <c r="E176" s="426">
        <f>VLOOKUP(I170,$B$39:$Z$70,20,0)</f>
        <v>159</v>
      </c>
      <c r="F176" s="421">
        <f>VLOOKUP(I170,$B$39:$Z$70,23,0)</f>
        <v>159</v>
      </c>
      <c r="G176" s="421">
        <f>VLOOKUP(I170,$B$39:$Z$70,7,0)</f>
        <v>6</v>
      </c>
      <c r="H176" s="427" t="s">
        <v>109</v>
      </c>
      <c r="I176" s="450" t="s">
        <v>110</v>
      </c>
      <c r="J176" s="448" t="s">
        <v>45</v>
      </c>
      <c r="K176" s="451">
        <v>12</v>
      </c>
      <c r="L176" s="452"/>
      <c r="M176" s="459">
        <f>(R176+S176)/2+2*ROUNDUP((IF(K176&lt;26,10.927,11.212))*K176/10,0)</f>
        <v>2020</v>
      </c>
      <c r="N176" s="462">
        <f>4*(G174+1)+(G176-1)*2</f>
        <v>242</v>
      </c>
      <c r="O176" s="455">
        <f t="shared" si="77"/>
        <v>4888.4</v>
      </c>
      <c r="P176" s="269">
        <f t="shared" si="78"/>
        <v>0.888</v>
      </c>
      <c r="Q176" s="481">
        <f t="shared" si="79"/>
        <v>4340.8992</v>
      </c>
      <c r="R176" s="482">
        <f>H175-I180*2</f>
        <v>1992</v>
      </c>
      <c r="S176" s="455">
        <f>I175-I180*2</f>
        <v>1992</v>
      </c>
      <c r="T176" s="488" t="str">
        <f>ROUND(S176,1)&amp;"~"&amp;ROUND(R176,1)</f>
        <v>1992~1992</v>
      </c>
      <c r="V176" s="484">
        <f t="shared" si="80"/>
        <v>14</v>
      </c>
      <c r="X176" s="485"/>
      <c r="Y176" s="485"/>
      <c r="Z176" s="485"/>
    </row>
    <row r="177" s="259" customFormat="1" ht="18" customHeight="1" spans="1:26">
      <c r="A177" s="261"/>
      <c r="B177" s="253"/>
      <c r="C177" s="253"/>
      <c r="D177" s="253"/>
      <c r="E177" s="428"/>
      <c r="F177" s="429"/>
      <c r="G177" s="429"/>
      <c r="H177" s="430">
        <f>VLOOKUP(I170,$B$4:$J$70,6,0)</f>
        <v>70</v>
      </c>
      <c r="I177" s="460">
        <f>VLOOKUP(I170,$B$4:$J$70,7,0)</f>
        <v>80</v>
      </c>
      <c r="J177" s="448" t="s">
        <v>111</v>
      </c>
      <c r="K177" s="451">
        <v>12</v>
      </c>
      <c r="L177" s="452"/>
      <c r="M177" s="459">
        <f>(R177+S177)/2+2*ROUNDUP((IF(K177&lt;26,10.927,11.212))*K177/10,0)</f>
        <v>2028.90036742487</v>
      </c>
      <c r="N177" s="269">
        <f>2*(E174+1)+F174*2</f>
        <v>384</v>
      </c>
      <c r="O177" s="455">
        <f t="shared" si="77"/>
        <v>7790.97741091152</v>
      </c>
      <c r="P177" s="269">
        <f t="shared" si="78"/>
        <v>0.888</v>
      </c>
      <c r="Q177" s="481">
        <f t="shared" si="79"/>
        <v>6918.38794088943</v>
      </c>
      <c r="R177" s="482">
        <f>((I173-H173)^2+H175^2)^0.5</f>
        <v>2000.90036742487</v>
      </c>
      <c r="S177" s="455">
        <f>((I173-H173)^2+I175^2)^0.5</f>
        <v>2000.90036742487</v>
      </c>
      <c r="T177" s="488" t="str">
        <f>ROUND(S177,1)&amp;"~"&amp;ROUND(R177,1)</f>
        <v>2000.9~2000.9</v>
      </c>
      <c r="V177" s="484">
        <f t="shared" si="80"/>
        <v>14</v>
      </c>
      <c r="X177" s="485"/>
      <c r="Y177" s="485"/>
      <c r="Z177" s="485"/>
    </row>
    <row r="178" s="259" customFormat="1" ht="18" customHeight="1" spans="1:26">
      <c r="A178" s="261"/>
      <c r="B178" s="253"/>
      <c r="C178" s="253"/>
      <c r="D178" s="253"/>
      <c r="E178" s="431" t="s">
        <v>112</v>
      </c>
      <c r="F178" s="432"/>
      <c r="G178" s="433"/>
      <c r="H178" s="434" t="s">
        <v>113</v>
      </c>
      <c r="I178" s="463"/>
      <c r="J178" s="448" t="s">
        <v>114</v>
      </c>
      <c r="K178" s="461">
        <v>8</v>
      </c>
      <c r="L178" s="452"/>
      <c r="M178" s="459">
        <f>R178+11</f>
        <v>83</v>
      </c>
      <c r="N178" s="464">
        <f>ROUNDDOWN(((VLOOKUP(I170,$B$39:$Z$70,2,0))/(VLOOKUP(I170,$B$39:$Z$70,4,0))-1),0)/4*((VLOOKUP(I170,$B$39:$Z$70,20,0))+1)</f>
        <v>7320</v>
      </c>
      <c r="O178" s="455">
        <f t="shared" si="77"/>
        <v>6075.6</v>
      </c>
      <c r="P178" s="269">
        <f t="shared" si="78"/>
        <v>0.395</v>
      </c>
      <c r="Q178" s="481">
        <f t="shared" si="79"/>
        <v>2399.862</v>
      </c>
      <c r="R178" s="491">
        <f>I177-2*I180</f>
        <v>72</v>
      </c>
      <c r="S178" s="455" t="s">
        <v>106</v>
      </c>
      <c r="T178" s="490"/>
      <c r="V178" s="492"/>
      <c r="X178" s="485"/>
      <c r="Y178" s="485"/>
      <c r="Z178" s="485"/>
    </row>
    <row r="179" s="259" customFormat="1" ht="18" customHeight="1" spans="1:26">
      <c r="A179" s="261"/>
      <c r="B179" s="253"/>
      <c r="C179" s="253"/>
      <c r="D179" s="253"/>
      <c r="E179" s="435" t="s">
        <v>115</v>
      </c>
      <c r="F179" s="436" t="s">
        <v>116</v>
      </c>
      <c r="G179" s="437" t="s">
        <v>56</v>
      </c>
      <c r="H179" s="434">
        <f>VLOOKUP(I170,$B$4:$J$70,8,0)</f>
        <v>2307.55</v>
      </c>
      <c r="I179" s="463"/>
      <c r="J179" s="448" t="s">
        <v>117</v>
      </c>
      <c r="K179" s="461">
        <v>8</v>
      </c>
      <c r="L179" s="452"/>
      <c r="M179" s="459">
        <f>R179+11</f>
        <v>73</v>
      </c>
      <c r="N179" s="465">
        <f>ROUND(E176/4*G174,0)*2</f>
        <v>4532</v>
      </c>
      <c r="O179" s="455">
        <f t="shared" si="77"/>
        <v>3308.36</v>
      </c>
      <c r="P179" s="269">
        <f t="shared" si="78"/>
        <v>0.395</v>
      </c>
      <c r="Q179" s="481">
        <f t="shared" si="79"/>
        <v>1306.8022</v>
      </c>
      <c r="R179" s="491">
        <f>H177-2*I180</f>
        <v>62</v>
      </c>
      <c r="S179" s="455" t="s">
        <v>106</v>
      </c>
      <c r="T179" s="490"/>
      <c r="V179" s="492"/>
      <c r="X179" s="485"/>
      <c r="Y179" s="485"/>
      <c r="Z179" s="485"/>
    </row>
    <row r="180" s="259" customFormat="1" ht="18" customHeight="1" spans="1:26">
      <c r="A180" s="261"/>
      <c r="B180" s="253"/>
      <c r="C180" s="253"/>
      <c r="D180" s="253"/>
      <c r="E180" s="438">
        <f>IF(I170=0,0,ROUND(((H173+I173)/2*H177*2+H179*I177+0.2*0.2+0.25*0.05*2)*(H175+I175)/2/1000000,1))</f>
        <v>564</v>
      </c>
      <c r="F180" s="439">
        <f>IF(I170=0,0,ROUND(Q178+Q179,1))</f>
        <v>3706.7</v>
      </c>
      <c r="G180" s="440">
        <f>IF(I170=0,0,ROUND(Q172+Q173+Q174+Q175+Q176+Q177,1))</f>
        <v>49310.8</v>
      </c>
      <c r="H180" s="441" t="s">
        <v>118</v>
      </c>
      <c r="I180" s="466">
        <f>$P$3</f>
        <v>4</v>
      </c>
      <c r="J180" s="467" t="s">
        <v>119</v>
      </c>
      <c r="K180" s="468" t="str">
        <f>"C40混凝土:"&amp;ROUND(((H173+I173)/2*H177*2+H179*I177+0.2*0.2+0.25*0.05*2)*(H175+I175)/2/1000000,1)&amp;"m"&amp;"      "&amp;"HPB300:"&amp;ROUND(Q178+Q179,1)&amp;"kg       "&amp;"HRB400:"&amp;ROUND(Q172+Q173+Q174+Q175+Q176+Q177,1)&amp;"kg"</f>
        <v>C40混凝土:564m      HPB300:3706.7kg       HRB400:49310.8kg</v>
      </c>
      <c r="L180" s="468"/>
      <c r="M180" s="468"/>
      <c r="N180" s="468"/>
      <c r="O180" s="468"/>
      <c r="P180" s="468"/>
      <c r="Q180" s="493"/>
      <c r="R180" s="494" t="s">
        <v>120</v>
      </c>
      <c r="S180" s="468">
        <f>ROUND(SUM(Q172:Q179)/ROUND(((H173+I173)/2*H177*2+H179*I177+0.2*0.2+0.25*0.05*2)*(H175+I175)/2/1000000,1),1)</f>
        <v>94</v>
      </c>
      <c r="T180" s="495"/>
      <c r="X180" s="485"/>
      <c r="Y180" s="485"/>
      <c r="Z180" s="485"/>
    </row>
    <row r="181" s="259" customFormat="1" ht="15" spans="1:15">
      <c r="A181" s="261"/>
      <c r="C181" s="253"/>
      <c r="I181" s="256"/>
      <c r="K181" s="262"/>
      <c r="O181" s="262"/>
    </row>
    <row r="182" s="259" customFormat="1" ht="9.95" customHeight="1" spans="1:22">
      <c r="A182" s="261"/>
      <c r="B182" s="253" t="str">
        <f>B13</f>
        <v>YU10</v>
      </c>
      <c r="C182" s="253"/>
      <c r="D182" s="253"/>
      <c r="E182" s="264" t="s">
        <v>94</v>
      </c>
      <c r="F182" s="265"/>
      <c r="G182" s="265"/>
      <c r="H182" s="418" t="s">
        <v>95</v>
      </c>
      <c r="I182" s="444" t="str">
        <f>B182</f>
        <v>YU10</v>
      </c>
      <c r="J182" s="445" t="s">
        <v>28</v>
      </c>
      <c r="K182" s="265" t="s">
        <v>29</v>
      </c>
      <c r="L182" s="265" t="s">
        <v>96</v>
      </c>
      <c r="M182" s="446" t="s">
        <v>97</v>
      </c>
      <c r="N182" s="265" t="s">
        <v>32</v>
      </c>
      <c r="O182" s="446" t="s">
        <v>98</v>
      </c>
      <c r="P182" s="446" t="s">
        <v>99</v>
      </c>
      <c r="Q182" s="473" t="s">
        <v>100</v>
      </c>
      <c r="R182" s="474" t="s">
        <v>101</v>
      </c>
      <c r="S182" s="475"/>
      <c r="T182" s="476"/>
      <c r="V182" s="253" t="s">
        <v>102</v>
      </c>
    </row>
    <row r="183" s="253" customFormat="1" ht="9.95" customHeight="1" spans="5:20">
      <c r="E183" s="267"/>
      <c r="F183" s="269"/>
      <c r="G183" s="269"/>
      <c r="H183" s="419"/>
      <c r="I183" s="447"/>
      <c r="J183" s="448"/>
      <c r="K183" s="269"/>
      <c r="L183" s="269"/>
      <c r="M183" s="449"/>
      <c r="N183" s="269"/>
      <c r="O183" s="449"/>
      <c r="P183" s="449"/>
      <c r="Q183" s="477"/>
      <c r="R183" s="478"/>
      <c r="S183" s="479"/>
      <c r="T183" s="480"/>
    </row>
    <row r="184" s="259" customFormat="1" ht="36" customHeight="1" spans="1:26">
      <c r="A184" s="261"/>
      <c r="B184" s="253"/>
      <c r="C184" s="253"/>
      <c r="D184" s="253"/>
      <c r="E184" s="267"/>
      <c r="F184" s="269"/>
      <c r="G184" s="269"/>
      <c r="H184" s="269" t="s">
        <v>103</v>
      </c>
      <c r="I184" s="450"/>
      <c r="J184" s="448" t="s">
        <v>41</v>
      </c>
      <c r="K184" s="451">
        <f>'1.U型槽主筋验算'!K11</f>
        <v>25</v>
      </c>
      <c r="L184" s="452"/>
      <c r="M184" s="453">
        <f>(R184+S184)/2+ROUNDUP((IF(K184&lt;26,10.927,11.212))*K184/10,0)*2</f>
        <v>4113.254</v>
      </c>
      <c r="N184" s="499">
        <v>160</v>
      </c>
      <c r="O184" s="455">
        <f t="shared" ref="O184:O191" si="81">M184*N184/100</f>
        <v>6581.2064</v>
      </c>
      <c r="P184" s="269">
        <f t="shared" ref="P184:P191" si="82">ROUND(K184^2*PI()/4/1000000*7850,3)</f>
        <v>3.853</v>
      </c>
      <c r="Q184" s="481">
        <f t="shared" ref="Q184:Q191" si="83">O184*P184</f>
        <v>25357.3882592</v>
      </c>
      <c r="R184" s="482">
        <f>(H185+I189-I192*2)*2+(H191-I192*2)+(H189-I192*2)*2</f>
        <v>4057.254</v>
      </c>
      <c r="S184" s="455">
        <f>(I185+I189-I192*2)*2+(H191-I192*2)+(H189-I192*2)*2</f>
        <v>4057.254</v>
      </c>
      <c r="T184" s="483">
        <f>R186</f>
        <v>2333.75</v>
      </c>
      <c r="V184" s="484">
        <f t="shared" ref="V184:V189" si="84">ROUNDUP((IF(K184&lt;26,10.927,11.212))*K184/10,0)</f>
        <v>28</v>
      </c>
      <c r="X184" s="485"/>
      <c r="Y184" s="485"/>
      <c r="Z184" s="485"/>
    </row>
    <row r="185" s="259" customFormat="1" ht="18" customHeight="1" spans="1:26">
      <c r="A185" s="261"/>
      <c r="B185" s="253"/>
      <c r="C185" s="253"/>
      <c r="D185" s="253"/>
      <c r="E185" s="420" t="s">
        <v>6</v>
      </c>
      <c r="F185" s="421" t="s">
        <v>104</v>
      </c>
      <c r="G185" s="421" t="s">
        <v>105</v>
      </c>
      <c r="H185" s="422">
        <f>MIN(VLOOKUP(I182,$B$4:$J$70,2,0),VLOOKUP(I182,$B$4:$J$70,3,0))</f>
        <v>725.702</v>
      </c>
      <c r="I185" s="456">
        <f>MAX(VLOOKUP(I182,$B$4:$J$70,2,0),VLOOKUP(I182,$B$4:$J$70,3,0))</f>
        <v>725.702</v>
      </c>
      <c r="J185" s="448" t="s">
        <v>42</v>
      </c>
      <c r="K185" s="457">
        <f>IF(H189&gt;=70,14,12)</f>
        <v>14</v>
      </c>
      <c r="L185" s="452"/>
      <c r="M185" s="453">
        <f>(R185+S185)/2+ROUNDUP((IF(K185&lt;26,10.927,11.212))*K185/10,0)*2</f>
        <v>829.702</v>
      </c>
      <c r="N185" s="458">
        <f>ROUNDUP((H187/12.5*1),0)*2</f>
        <v>320</v>
      </c>
      <c r="O185" s="455">
        <f t="shared" si="81"/>
        <v>2655.0464</v>
      </c>
      <c r="P185" s="269">
        <f t="shared" si="82"/>
        <v>1.208</v>
      </c>
      <c r="Q185" s="481">
        <f t="shared" si="83"/>
        <v>3207.2960512</v>
      </c>
      <c r="R185" s="486">
        <f>H185+I189-I192*2</f>
        <v>797.702</v>
      </c>
      <c r="S185" s="487">
        <f>I185+I189-I192*2</f>
        <v>797.702</v>
      </c>
      <c r="T185" s="488" t="str">
        <f>ROUND(R185,1)&amp;"~"&amp;ROUND(S185,1)</f>
        <v>797.7~797.7</v>
      </c>
      <c r="V185" s="484">
        <f t="shared" si="84"/>
        <v>16</v>
      </c>
      <c r="X185" s="485"/>
      <c r="Y185" s="485"/>
      <c r="Z185" s="485"/>
    </row>
    <row r="186" s="259" customFormat="1" ht="18" customHeight="1" spans="1:26">
      <c r="A186" s="261"/>
      <c r="B186" s="253"/>
      <c r="C186" s="253"/>
      <c r="D186" s="253"/>
      <c r="E186" s="420">
        <f>VLOOKUP(I182,$B$39:$Z$70,3,0)</f>
        <v>186</v>
      </c>
      <c r="F186" s="423">
        <f>VLOOKUP(I182,$B$39:$Z$70,17,0)</f>
        <v>8</v>
      </c>
      <c r="G186" s="421">
        <f>VLOOKUP(I182,$B$39:$Z$70,12,0)</f>
        <v>57</v>
      </c>
      <c r="H186" s="421" t="s">
        <v>60</v>
      </c>
      <c r="I186" s="450"/>
      <c r="J186" s="448" t="s">
        <v>43</v>
      </c>
      <c r="K186" s="451">
        <v>20</v>
      </c>
      <c r="L186" s="452"/>
      <c r="M186" s="459">
        <f>R186+2*ROUNDUP((IF(K186&lt;26,10.927,11.212))*K186/10,0)</f>
        <v>2377.75</v>
      </c>
      <c r="N186" s="454">
        <f>ROUNDUP(H187/12.5,0)</f>
        <v>160</v>
      </c>
      <c r="O186" s="455">
        <f t="shared" si="81"/>
        <v>3804.4</v>
      </c>
      <c r="P186" s="269">
        <f t="shared" si="82"/>
        <v>2.466</v>
      </c>
      <c r="Q186" s="481">
        <f t="shared" si="83"/>
        <v>9381.6504</v>
      </c>
      <c r="R186" s="489">
        <f>H191-I192*2-(K184+K191*2)/10</f>
        <v>2333.75</v>
      </c>
      <c r="S186" s="455" t="s">
        <v>106</v>
      </c>
      <c r="T186" s="490"/>
      <c r="V186" s="484">
        <f t="shared" si="84"/>
        <v>22</v>
      </c>
      <c r="X186" s="485"/>
      <c r="Y186" s="485"/>
      <c r="Z186" s="485"/>
    </row>
    <row r="187" s="259" customFormat="1" ht="18" customHeight="1" spans="1:26">
      <c r="A187" s="261"/>
      <c r="B187" s="253"/>
      <c r="C187" s="253"/>
      <c r="D187" s="253"/>
      <c r="E187" s="424" t="s">
        <v>107</v>
      </c>
      <c r="F187" s="421" t="s">
        <v>108</v>
      </c>
      <c r="G187" s="421" t="s">
        <v>13</v>
      </c>
      <c r="H187" s="425">
        <f>MAX(VLOOKUP(I182,$B$4:$J$70,4,0),VLOOKUP(I182,$B$4:$J$70,5,0))</f>
        <v>2000</v>
      </c>
      <c r="I187" s="460">
        <f>MIN(VLOOKUP(I182,$B$4:$J$70,4,0),VLOOKUP(I182,$B$4:$J$70,5,0))</f>
        <v>2000</v>
      </c>
      <c r="J187" s="448" t="s">
        <v>44</v>
      </c>
      <c r="K187" s="461">
        <v>14</v>
      </c>
      <c r="L187" s="452"/>
      <c r="M187" s="459">
        <f>R187+2*ROUNDUP((IF(K187&lt;26,10.927,11.212))*K187/10,0)</f>
        <v>253.102597104441</v>
      </c>
      <c r="N187" s="458">
        <f>ROUNDUP(H187/12.5,0)*2</f>
        <v>320</v>
      </c>
      <c r="O187" s="455">
        <f t="shared" si="81"/>
        <v>809.928310734213</v>
      </c>
      <c r="P187" s="269">
        <f t="shared" si="82"/>
        <v>1.208</v>
      </c>
      <c r="Q187" s="481">
        <f t="shared" si="83"/>
        <v>978.393399366929</v>
      </c>
      <c r="R187" s="491">
        <f>((H189+I189-I192*2)+(20-I192*2^0.5))*(2^0.5)</f>
        <v>221.102597104441</v>
      </c>
      <c r="S187" s="455" t="s">
        <v>106</v>
      </c>
      <c r="T187" s="490"/>
      <c r="V187" s="484">
        <f t="shared" si="84"/>
        <v>16</v>
      </c>
      <c r="X187" s="485"/>
      <c r="Y187" s="485"/>
      <c r="Z187" s="485"/>
    </row>
    <row r="188" s="259" customFormat="1" ht="18" customHeight="1" spans="1:26">
      <c r="A188" s="261"/>
      <c r="B188" s="253"/>
      <c r="C188" s="253"/>
      <c r="D188" s="253"/>
      <c r="E188" s="426">
        <f>VLOOKUP(I182,$B$39:$Z$70,20,0)</f>
        <v>159</v>
      </c>
      <c r="F188" s="421">
        <f>VLOOKUP(I182,$B$39:$Z$70,23,0)</f>
        <v>159</v>
      </c>
      <c r="G188" s="421">
        <f>VLOOKUP(I182,$B$39:$Z$70,7,0)</f>
        <v>6</v>
      </c>
      <c r="H188" s="427" t="s">
        <v>109</v>
      </c>
      <c r="I188" s="450" t="s">
        <v>110</v>
      </c>
      <c r="J188" s="448" t="s">
        <v>45</v>
      </c>
      <c r="K188" s="451">
        <v>12</v>
      </c>
      <c r="L188" s="452"/>
      <c r="M188" s="459">
        <f>(R188+S188)/2+2*ROUNDUP((IF(K188&lt;26,10.927,11.212))*K188/10,0)</f>
        <v>2020</v>
      </c>
      <c r="N188" s="462">
        <f>4*(G186+1)+(G188-1)*2</f>
        <v>242</v>
      </c>
      <c r="O188" s="455">
        <f t="shared" si="81"/>
        <v>4888.4</v>
      </c>
      <c r="P188" s="269">
        <f t="shared" si="82"/>
        <v>0.888</v>
      </c>
      <c r="Q188" s="481">
        <f t="shared" si="83"/>
        <v>4340.8992</v>
      </c>
      <c r="R188" s="482">
        <f>H187-I192*2</f>
        <v>1992</v>
      </c>
      <c r="S188" s="455">
        <f>I187-I192*2</f>
        <v>1992</v>
      </c>
      <c r="T188" s="488" t="str">
        <f>ROUND(S188,1)&amp;"~"&amp;ROUND(R188,1)</f>
        <v>1992~1992</v>
      </c>
      <c r="V188" s="484">
        <f t="shared" si="84"/>
        <v>14</v>
      </c>
      <c r="X188" s="485"/>
      <c r="Y188" s="485"/>
      <c r="Z188" s="485"/>
    </row>
    <row r="189" s="259" customFormat="1" ht="18" customHeight="1" spans="1:26">
      <c r="A189" s="261"/>
      <c r="B189" s="253"/>
      <c r="C189" s="253"/>
      <c r="D189" s="253"/>
      <c r="E189" s="428"/>
      <c r="F189" s="429"/>
      <c r="G189" s="429"/>
      <c r="H189" s="430">
        <f>VLOOKUP(I182,$B$4:$J$70,6,0)</f>
        <v>70</v>
      </c>
      <c r="I189" s="460">
        <f>VLOOKUP(I182,$B$4:$J$70,7,0)</f>
        <v>80</v>
      </c>
      <c r="J189" s="448" t="s">
        <v>111</v>
      </c>
      <c r="K189" s="451">
        <v>12</v>
      </c>
      <c r="L189" s="452"/>
      <c r="M189" s="459">
        <f>(R189+S189)/2+2*ROUNDUP((IF(K189&lt;26,10.927,11.212))*K189/10,0)</f>
        <v>2028</v>
      </c>
      <c r="N189" s="269">
        <f>2*(E186+1)+F186*2</f>
        <v>390</v>
      </c>
      <c r="O189" s="455">
        <f t="shared" si="81"/>
        <v>7909.2</v>
      </c>
      <c r="P189" s="269">
        <f t="shared" si="82"/>
        <v>0.888</v>
      </c>
      <c r="Q189" s="481">
        <f t="shared" si="83"/>
        <v>7023.3696</v>
      </c>
      <c r="R189" s="482">
        <f>((I185-H185)^2+H187^2)^0.5</f>
        <v>2000</v>
      </c>
      <c r="S189" s="455">
        <f>((I185-H185)^2+I187^2)^0.5</f>
        <v>2000</v>
      </c>
      <c r="T189" s="488" t="str">
        <f>ROUND(S189,1)&amp;"~"&amp;ROUND(R189,1)</f>
        <v>2000~2000</v>
      </c>
      <c r="V189" s="484">
        <f t="shared" si="84"/>
        <v>14</v>
      </c>
      <c r="X189" s="485"/>
      <c r="Y189" s="485"/>
      <c r="Z189" s="485"/>
    </row>
    <row r="190" s="259" customFormat="1" ht="18" customHeight="1" spans="1:26">
      <c r="A190" s="261"/>
      <c r="B190" s="253"/>
      <c r="C190" s="253"/>
      <c r="D190" s="253"/>
      <c r="E190" s="431" t="s">
        <v>112</v>
      </c>
      <c r="F190" s="432"/>
      <c r="G190" s="433"/>
      <c r="H190" s="434" t="s">
        <v>113</v>
      </c>
      <c r="I190" s="463"/>
      <c r="J190" s="448" t="s">
        <v>114</v>
      </c>
      <c r="K190" s="461">
        <v>8</v>
      </c>
      <c r="L190" s="452"/>
      <c r="M190" s="459">
        <f>R190+11</f>
        <v>83</v>
      </c>
      <c r="N190" s="464">
        <f>ROUNDDOWN(((VLOOKUP(I182,$B$39:$Z$70,2,0))/(VLOOKUP(I182,$B$39:$Z$70,4,0))-1),0)/4*((VLOOKUP(I182,$B$39:$Z$70,20,0))+1)</f>
        <v>7440</v>
      </c>
      <c r="O190" s="455">
        <f t="shared" si="81"/>
        <v>6175.2</v>
      </c>
      <c r="P190" s="269">
        <f t="shared" si="82"/>
        <v>0.395</v>
      </c>
      <c r="Q190" s="481">
        <f t="shared" si="83"/>
        <v>2439.204</v>
      </c>
      <c r="R190" s="491">
        <f>I189-2*I192</f>
        <v>72</v>
      </c>
      <c r="S190" s="455" t="s">
        <v>106</v>
      </c>
      <c r="T190" s="490"/>
      <c r="V190" s="492"/>
      <c r="X190" s="485"/>
      <c r="Y190" s="485"/>
      <c r="Z190" s="485"/>
    </row>
    <row r="191" s="259" customFormat="1" ht="18" customHeight="1" spans="1:26">
      <c r="A191" s="261"/>
      <c r="B191" s="253"/>
      <c r="C191" s="253"/>
      <c r="D191" s="253"/>
      <c r="E191" s="435" t="s">
        <v>115</v>
      </c>
      <c r="F191" s="436" t="s">
        <v>116</v>
      </c>
      <c r="G191" s="437" t="s">
        <v>56</v>
      </c>
      <c r="H191" s="434">
        <f>VLOOKUP(I182,$B$4:$J$70,8,0)</f>
        <v>2345.85</v>
      </c>
      <c r="I191" s="463"/>
      <c r="J191" s="448" t="s">
        <v>117</v>
      </c>
      <c r="K191" s="461">
        <v>8</v>
      </c>
      <c r="L191" s="452"/>
      <c r="M191" s="459">
        <f>R191+11</f>
        <v>73</v>
      </c>
      <c r="N191" s="465">
        <f>ROUND(E188/4*G186,0)*2</f>
        <v>4532</v>
      </c>
      <c r="O191" s="455">
        <f t="shared" si="81"/>
        <v>3308.36</v>
      </c>
      <c r="P191" s="269">
        <f t="shared" si="82"/>
        <v>0.395</v>
      </c>
      <c r="Q191" s="481">
        <f t="shared" si="83"/>
        <v>1306.8022</v>
      </c>
      <c r="R191" s="491">
        <f>H189-2*I192</f>
        <v>62</v>
      </c>
      <c r="S191" s="455" t="s">
        <v>106</v>
      </c>
      <c r="T191" s="490"/>
      <c r="V191" s="492"/>
      <c r="X191" s="485"/>
      <c r="Y191" s="485"/>
      <c r="Z191" s="485"/>
    </row>
    <row r="192" s="259" customFormat="1" ht="18" customHeight="1" spans="1:26">
      <c r="A192" s="261"/>
      <c r="B192" s="253"/>
      <c r="C192" s="253"/>
      <c r="D192" s="253"/>
      <c r="E192" s="438">
        <f>IF(I182=0,0,ROUND(((H185+I185)/2*H189*2+H191*I189+0.2*0.2+0.25*0.05*2)*(H187+I187)/2/1000000,1))</f>
        <v>578.5</v>
      </c>
      <c r="F192" s="439">
        <f>IF(I182=0,0,ROUND(Q190+Q191,1))</f>
        <v>3746</v>
      </c>
      <c r="G192" s="440">
        <f>IF(I182=0,0,ROUND(Q184+Q185+Q186+Q187+Q188+Q189,1))</f>
        <v>50289</v>
      </c>
      <c r="H192" s="441" t="s">
        <v>118</v>
      </c>
      <c r="I192" s="466">
        <f>$P$3</f>
        <v>4</v>
      </c>
      <c r="J192" s="467" t="s">
        <v>119</v>
      </c>
      <c r="K192" s="468" t="str">
        <f>"C40混凝土:"&amp;ROUND(((H185+I185)/2*H189*2+H191*I189+0.2*0.2+0.25*0.05*2)*(H187+I187)/2/1000000,1)&amp;"m"&amp;"      "&amp;"HPB300:"&amp;ROUND(Q190+Q191,1)&amp;"kg       "&amp;"HRB400:"&amp;ROUND(Q184+Q185+Q186+Q187+Q188+Q189,1)&amp;"kg"</f>
        <v>C40混凝土:578.5m      HPB300:3746kg       HRB400:50289kg</v>
      </c>
      <c r="L192" s="468"/>
      <c r="M192" s="468"/>
      <c r="N192" s="468"/>
      <c r="O192" s="468"/>
      <c r="P192" s="468"/>
      <c r="Q192" s="493"/>
      <c r="R192" s="494" t="s">
        <v>120</v>
      </c>
      <c r="S192" s="468">
        <f>ROUND(SUM(Q184:Q191)/ROUND(((H185+I185)/2*H189*2+H191*I189+0.2*0.2+0.25*0.05*2)*(H187+I187)/2/1000000,1),1)</f>
        <v>93.4</v>
      </c>
      <c r="T192" s="495"/>
      <c r="X192" s="485"/>
      <c r="Y192" s="485"/>
      <c r="Z192" s="485"/>
    </row>
    <row r="193" s="259" customFormat="1" ht="15" spans="1:15">
      <c r="A193" s="261"/>
      <c r="C193" s="253"/>
      <c r="I193" s="256"/>
      <c r="K193" s="262"/>
      <c r="O193" s="262"/>
    </row>
    <row r="194" s="259" customFormat="1" ht="9.95" customHeight="1" spans="1:22">
      <c r="A194" s="261"/>
      <c r="B194" s="253" t="str">
        <f>B14</f>
        <v>YU11</v>
      </c>
      <c r="C194" s="253"/>
      <c r="D194" s="253"/>
      <c r="E194" s="264" t="s">
        <v>94</v>
      </c>
      <c r="F194" s="265"/>
      <c r="G194" s="265"/>
      <c r="H194" s="418" t="s">
        <v>95</v>
      </c>
      <c r="I194" s="444" t="str">
        <f>B194</f>
        <v>YU11</v>
      </c>
      <c r="J194" s="445" t="s">
        <v>28</v>
      </c>
      <c r="K194" s="265" t="s">
        <v>29</v>
      </c>
      <c r="L194" s="265" t="s">
        <v>96</v>
      </c>
      <c r="M194" s="446" t="s">
        <v>97</v>
      </c>
      <c r="N194" s="265" t="s">
        <v>32</v>
      </c>
      <c r="O194" s="446" t="s">
        <v>98</v>
      </c>
      <c r="P194" s="446" t="s">
        <v>99</v>
      </c>
      <c r="Q194" s="473" t="s">
        <v>100</v>
      </c>
      <c r="R194" s="474" t="s">
        <v>101</v>
      </c>
      <c r="S194" s="475"/>
      <c r="T194" s="476"/>
      <c r="V194" s="253" t="s">
        <v>102</v>
      </c>
    </row>
    <row r="195" s="253" customFormat="1" ht="9.95" customHeight="1" spans="5:20">
      <c r="E195" s="267"/>
      <c r="F195" s="269"/>
      <c r="G195" s="269"/>
      <c r="H195" s="419"/>
      <c r="I195" s="447"/>
      <c r="J195" s="448"/>
      <c r="K195" s="269"/>
      <c r="L195" s="269"/>
      <c r="M195" s="449"/>
      <c r="N195" s="269"/>
      <c r="O195" s="449"/>
      <c r="P195" s="449"/>
      <c r="Q195" s="477"/>
      <c r="R195" s="478"/>
      <c r="S195" s="479"/>
      <c r="T195" s="480"/>
    </row>
    <row r="196" s="259" customFormat="1" ht="36" customHeight="1" spans="1:26">
      <c r="A196" s="261"/>
      <c r="B196" s="253"/>
      <c r="C196" s="253"/>
      <c r="D196" s="253"/>
      <c r="E196" s="267"/>
      <c r="F196" s="269"/>
      <c r="G196" s="269"/>
      <c r="H196" s="269" t="s">
        <v>103</v>
      </c>
      <c r="I196" s="450"/>
      <c r="J196" s="448" t="s">
        <v>41</v>
      </c>
      <c r="K196" s="451">
        <f>'1.U型槽主筋验算'!K12</f>
        <v>25</v>
      </c>
      <c r="L196" s="452"/>
      <c r="M196" s="453">
        <f>(R196+S196)/2+ROUNDUP((IF(K196&lt;26,10.927,11.212))*K196/10,0)*2</f>
        <v>4110.648</v>
      </c>
      <c r="N196" s="498">
        <v>160</v>
      </c>
      <c r="O196" s="455">
        <f t="shared" ref="O196:O203" si="85">M196*N196/100</f>
        <v>6577.0368</v>
      </c>
      <c r="P196" s="269">
        <f t="shared" ref="P196:P203" si="86">ROUND(K196^2*PI()/4/1000000*7850,3)</f>
        <v>3.853</v>
      </c>
      <c r="Q196" s="481">
        <f t="shared" ref="Q196:Q203" si="87">O196*P196</f>
        <v>25341.3227904</v>
      </c>
      <c r="R196" s="482">
        <f>(H197+I201-I204*2)*2+(H203-I204*2)+(H201-I204*2)*2</f>
        <v>3991.791</v>
      </c>
      <c r="S196" s="455">
        <f>(I197+I201-I204*2)*2+(H203-I204*2)+(H201-I204*2)*2</f>
        <v>4117.505</v>
      </c>
      <c r="T196" s="483">
        <f>R198</f>
        <v>2285.405</v>
      </c>
      <c r="V196" s="484">
        <f t="shared" ref="V196:V201" si="88">ROUNDUP((IF(K196&lt;26,10.927,11.212))*K196/10,0)</f>
        <v>28</v>
      </c>
      <c r="X196" s="485"/>
      <c r="Y196" s="485"/>
      <c r="Z196" s="485"/>
    </row>
    <row r="197" s="259" customFormat="1" ht="18" customHeight="1" spans="1:26">
      <c r="A197" s="261"/>
      <c r="B197" s="253"/>
      <c r="C197" s="253"/>
      <c r="D197" s="253"/>
      <c r="E197" s="420" t="s">
        <v>6</v>
      </c>
      <c r="F197" s="421" t="s">
        <v>104</v>
      </c>
      <c r="G197" s="421" t="s">
        <v>105</v>
      </c>
      <c r="H197" s="422">
        <f>MIN(VLOOKUP(I194,$B$4:$J$70,2,0),VLOOKUP(I194,$B$4:$J$70,3,0))</f>
        <v>697.143</v>
      </c>
      <c r="I197" s="456">
        <f>MAX(VLOOKUP(I194,$B$4:$J$70,2,0),VLOOKUP(I194,$B$4:$J$70,3,0))</f>
        <v>760</v>
      </c>
      <c r="J197" s="448" t="s">
        <v>42</v>
      </c>
      <c r="K197" s="457">
        <f>IF(H201&gt;=70,14,12)</f>
        <v>14</v>
      </c>
      <c r="L197" s="452"/>
      <c r="M197" s="453">
        <f>(R197+S197)/2+ROUNDUP((IF(K197&lt;26,10.927,11.212))*K197/10,0)*2</f>
        <v>842.5715</v>
      </c>
      <c r="N197" s="458">
        <f>ROUNDUP((H199/12.5*1),0)*2</f>
        <v>320</v>
      </c>
      <c r="O197" s="455">
        <f t="shared" si="85"/>
        <v>2696.2288</v>
      </c>
      <c r="P197" s="269">
        <f t="shared" si="86"/>
        <v>1.208</v>
      </c>
      <c r="Q197" s="481">
        <f t="shared" si="87"/>
        <v>3257.0443904</v>
      </c>
      <c r="R197" s="486">
        <f>H197+I201-I204*2</f>
        <v>779.143</v>
      </c>
      <c r="S197" s="487">
        <f>I197+I201-I204*2</f>
        <v>842</v>
      </c>
      <c r="T197" s="488" t="str">
        <f>ROUND(R197,1)&amp;"~"&amp;ROUND(S197,1)</f>
        <v>779.1~842</v>
      </c>
      <c r="V197" s="484">
        <f t="shared" si="88"/>
        <v>16</v>
      </c>
      <c r="X197" s="485"/>
      <c r="Y197" s="485"/>
      <c r="Z197" s="485"/>
    </row>
    <row r="198" s="259" customFormat="1" ht="18" customHeight="1" spans="1:26">
      <c r="A198" s="261"/>
      <c r="B198" s="253"/>
      <c r="C198" s="253"/>
      <c r="D198" s="253"/>
      <c r="E198" s="420">
        <f>VLOOKUP(I194,$B$39:$Z$70,3,0)</f>
        <v>182</v>
      </c>
      <c r="F198" s="423">
        <f>VLOOKUP(I194,$B$39:$Z$70,17,0)</f>
        <v>8</v>
      </c>
      <c r="G198" s="421">
        <f>VLOOKUP(I194,$B$39:$Z$70,12,0)</f>
        <v>59</v>
      </c>
      <c r="H198" s="421" t="s">
        <v>60</v>
      </c>
      <c r="I198" s="450"/>
      <c r="J198" s="448" t="s">
        <v>43</v>
      </c>
      <c r="K198" s="451">
        <v>20</v>
      </c>
      <c r="L198" s="452"/>
      <c r="M198" s="459">
        <f>R198+2*ROUNDUP((IF(K198&lt;26,10.927,11.212))*K198/10,0)</f>
        <v>2329.405</v>
      </c>
      <c r="N198" s="454">
        <f>ROUNDUP(H199/12.5,0)</f>
        <v>160</v>
      </c>
      <c r="O198" s="455">
        <f t="shared" si="85"/>
        <v>3727.048</v>
      </c>
      <c r="P198" s="269">
        <f t="shared" si="86"/>
        <v>2.466</v>
      </c>
      <c r="Q198" s="481">
        <f t="shared" si="87"/>
        <v>9190.900368</v>
      </c>
      <c r="R198" s="489">
        <f>H203-I204*2-(K196+K203*2)/10</f>
        <v>2285.405</v>
      </c>
      <c r="S198" s="455" t="s">
        <v>106</v>
      </c>
      <c r="T198" s="490"/>
      <c r="V198" s="484">
        <f t="shared" si="88"/>
        <v>22</v>
      </c>
      <c r="X198" s="485"/>
      <c r="Y198" s="485"/>
      <c r="Z198" s="485"/>
    </row>
    <row r="199" s="259" customFormat="1" ht="18" customHeight="1" spans="1:26">
      <c r="A199" s="261"/>
      <c r="B199" s="253"/>
      <c r="C199" s="253"/>
      <c r="D199" s="253"/>
      <c r="E199" s="424" t="s">
        <v>107</v>
      </c>
      <c r="F199" s="421" t="s">
        <v>108</v>
      </c>
      <c r="G199" s="421" t="s">
        <v>13</v>
      </c>
      <c r="H199" s="425">
        <f>MAX(VLOOKUP(I194,$B$4:$J$70,4,0),VLOOKUP(I194,$B$4:$J$70,5,0))</f>
        <v>2000</v>
      </c>
      <c r="I199" s="460">
        <f>MIN(VLOOKUP(I194,$B$4:$J$70,4,0),VLOOKUP(I194,$B$4:$J$70,5,0))</f>
        <v>2000</v>
      </c>
      <c r="J199" s="448" t="s">
        <v>44</v>
      </c>
      <c r="K199" s="461">
        <v>14</v>
      </c>
      <c r="L199" s="452"/>
      <c r="M199" s="459">
        <f>R199+2*ROUNDUP((IF(K199&lt;26,10.927,11.212))*K199/10,0)</f>
        <v>281.386868351903</v>
      </c>
      <c r="N199" s="458">
        <f>ROUNDUP(H199/12.5,0)*2</f>
        <v>320</v>
      </c>
      <c r="O199" s="455">
        <f t="shared" si="85"/>
        <v>900.437978726091</v>
      </c>
      <c r="P199" s="269">
        <f t="shared" si="86"/>
        <v>1.208</v>
      </c>
      <c r="Q199" s="481">
        <f t="shared" si="87"/>
        <v>1087.72907830112</v>
      </c>
      <c r="R199" s="491">
        <f>((H201+I201-I204*2)+(20-I204*2^0.5))*(2^0.5)</f>
        <v>249.386868351903</v>
      </c>
      <c r="S199" s="455" t="s">
        <v>106</v>
      </c>
      <c r="T199" s="490"/>
      <c r="V199" s="484">
        <f t="shared" si="88"/>
        <v>16</v>
      </c>
      <c r="X199" s="485"/>
      <c r="Y199" s="485"/>
      <c r="Z199" s="485"/>
    </row>
    <row r="200" s="259" customFormat="1" ht="18" customHeight="1" spans="1:26">
      <c r="A200" s="261"/>
      <c r="B200" s="253"/>
      <c r="C200" s="253"/>
      <c r="D200" s="253"/>
      <c r="E200" s="426">
        <f>VLOOKUP(I194,$B$39:$Z$70,20,0)</f>
        <v>159</v>
      </c>
      <c r="F200" s="421">
        <f>VLOOKUP(I194,$B$39:$Z$70,23,0)</f>
        <v>159</v>
      </c>
      <c r="G200" s="421">
        <f>VLOOKUP(I194,$B$39:$Z$70,7,0)</f>
        <v>8</v>
      </c>
      <c r="H200" s="427" t="s">
        <v>109</v>
      </c>
      <c r="I200" s="450" t="s">
        <v>110</v>
      </c>
      <c r="J200" s="448" t="s">
        <v>45</v>
      </c>
      <c r="K200" s="451">
        <v>12</v>
      </c>
      <c r="L200" s="452"/>
      <c r="M200" s="459">
        <f>(R200+S200)/2+2*ROUNDUP((IF(K200&lt;26,10.927,11.212))*K200/10,0)</f>
        <v>2020</v>
      </c>
      <c r="N200" s="462">
        <f>4*(G198+1)+(G200-1)*2</f>
        <v>254</v>
      </c>
      <c r="O200" s="455">
        <f t="shared" si="85"/>
        <v>5130.8</v>
      </c>
      <c r="P200" s="269">
        <f t="shared" si="86"/>
        <v>0.888</v>
      </c>
      <c r="Q200" s="481">
        <f t="shared" si="87"/>
        <v>4556.1504</v>
      </c>
      <c r="R200" s="482">
        <f>H199-I204*2</f>
        <v>1992</v>
      </c>
      <c r="S200" s="455">
        <f>I199-I204*2</f>
        <v>1992</v>
      </c>
      <c r="T200" s="488" t="str">
        <f>ROUND(S200,1)&amp;"~"&amp;ROUND(R200,1)</f>
        <v>1992~1992</v>
      </c>
      <c r="V200" s="484">
        <f t="shared" si="88"/>
        <v>14</v>
      </c>
      <c r="X200" s="485"/>
      <c r="Y200" s="485"/>
      <c r="Z200" s="485"/>
    </row>
    <row r="201" s="259" customFormat="1" ht="18" customHeight="1" spans="1:26">
      <c r="A201" s="261"/>
      <c r="B201" s="253"/>
      <c r="C201" s="253"/>
      <c r="D201" s="253"/>
      <c r="E201" s="428"/>
      <c r="F201" s="429"/>
      <c r="G201" s="429"/>
      <c r="H201" s="430">
        <f>VLOOKUP(I194,$B$4:$J$70,6,0)</f>
        <v>80</v>
      </c>
      <c r="I201" s="460">
        <f>VLOOKUP(I194,$B$4:$J$70,7,0)</f>
        <v>90</v>
      </c>
      <c r="J201" s="448" t="s">
        <v>111</v>
      </c>
      <c r="K201" s="451">
        <v>12</v>
      </c>
      <c r="L201" s="452"/>
      <c r="M201" s="459">
        <f>(R201+S201)/2+2*ROUNDUP((IF(K201&lt;26,10.927,11.212))*K201/10,0)</f>
        <v>2028.98750681982</v>
      </c>
      <c r="N201" s="269">
        <f>2*(E198+1)+F198*2</f>
        <v>382</v>
      </c>
      <c r="O201" s="455">
        <f t="shared" si="85"/>
        <v>7750.73227605171</v>
      </c>
      <c r="P201" s="269">
        <f t="shared" si="86"/>
        <v>0.888</v>
      </c>
      <c r="Q201" s="481">
        <f t="shared" si="87"/>
        <v>6882.65026113392</v>
      </c>
      <c r="R201" s="482">
        <f>((I197-H197)^2+H199^2)^0.5</f>
        <v>2000.98750681982</v>
      </c>
      <c r="S201" s="455">
        <f>((I197-H197)^2+I199^2)^0.5</f>
        <v>2000.98750681982</v>
      </c>
      <c r="T201" s="488" t="str">
        <f>ROUND(S201,1)&amp;"~"&amp;ROUND(R201,1)</f>
        <v>2001~2001</v>
      </c>
      <c r="V201" s="484">
        <f t="shared" si="88"/>
        <v>14</v>
      </c>
      <c r="X201" s="485"/>
      <c r="Y201" s="485"/>
      <c r="Z201" s="485"/>
    </row>
    <row r="202" s="259" customFormat="1" ht="18" customHeight="1" spans="1:26">
      <c r="A202" s="261"/>
      <c r="B202" s="253"/>
      <c r="C202" s="253"/>
      <c r="D202" s="253"/>
      <c r="E202" s="431" t="s">
        <v>112</v>
      </c>
      <c r="F202" s="432"/>
      <c r="G202" s="433"/>
      <c r="H202" s="434" t="s">
        <v>113</v>
      </c>
      <c r="I202" s="463"/>
      <c r="J202" s="448" t="s">
        <v>114</v>
      </c>
      <c r="K202" s="461">
        <v>8</v>
      </c>
      <c r="L202" s="452"/>
      <c r="M202" s="459">
        <f>R202+11</f>
        <v>93</v>
      </c>
      <c r="N202" s="464">
        <f>ROUNDDOWN(((VLOOKUP(I194,$B$39:$Z$70,2,0))/(VLOOKUP(I194,$B$39:$Z$70,4,0))-1),0)/4*((VLOOKUP(I194,$B$39:$Z$70,20,0))+1)</f>
        <v>7280</v>
      </c>
      <c r="O202" s="455">
        <f t="shared" si="85"/>
        <v>6770.4</v>
      </c>
      <c r="P202" s="269">
        <f t="shared" si="86"/>
        <v>0.395</v>
      </c>
      <c r="Q202" s="481">
        <f t="shared" si="87"/>
        <v>2674.308</v>
      </c>
      <c r="R202" s="491">
        <f>I201-2*I204</f>
        <v>82</v>
      </c>
      <c r="S202" s="455" t="s">
        <v>106</v>
      </c>
      <c r="T202" s="490"/>
      <c r="V202" s="492"/>
      <c r="X202" s="485"/>
      <c r="Y202" s="485"/>
      <c r="Z202" s="485"/>
    </row>
    <row r="203" s="259" customFormat="1" ht="18" customHeight="1" spans="1:26">
      <c r="A203" s="261"/>
      <c r="B203" s="253"/>
      <c r="C203" s="253"/>
      <c r="D203" s="253"/>
      <c r="E203" s="435" t="s">
        <v>115</v>
      </c>
      <c r="F203" s="436" t="s">
        <v>116</v>
      </c>
      <c r="G203" s="437" t="s">
        <v>56</v>
      </c>
      <c r="H203" s="434">
        <f>VLOOKUP(I194,$B$4:$J$70,8,0)</f>
        <v>2297.505</v>
      </c>
      <c r="I203" s="463"/>
      <c r="J203" s="448" t="s">
        <v>117</v>
      </c>
      <c r="K203" s="461">
        <v>8</v>
      </c>
      <c r="L203" s="452"/>
      <c r="M203" s="459">
        <f>R203+11</f>
        <v>83</v>
      </c>
      <c r="N203" s="465">
        <f>ROUND(E200/4*G198,0)*2</f>
        <v>4690</v>
      </c>
      <c r="O203" s="455">
        <f t="shared" si="85"/>
        <v>3892.7</v>
      </c>
      <c r="P203" s="269">
        <f t="shared" si="86"/>
        <v>0.395</v>
      </c>
      <c r="Q203" s="481">
        <f t="shared" si="87"/>
        <v>1537.6165</v>
      </c>
      <c r="R203" s="491">
        <f>H201-2*I204</f>
        <v>72</v>
      </c>
      <c r="S203" s="455" t="s">
        <v>106</v>
      </c>
      <c r="T203" s="490"/>
      <c r="V203" s="492"/>
      <c r="X203" s="485"/>
      <c r="Y203" s="485"/>
      <c r="Z203" s="485"/>
    </row>
    <row r="204" s="259" customFormat="1" ht="18" customHeight="1" spans="1:26">
      <c r="A204" s="261"/>
      <c r="B204" s="253"/>
      <c r="C204" s="253"/>
      <c r="D204" s="253"/>
      <c r="E204" s="438">
        <f>IF(I194=0,0,ROUND(((H197+I197)/2*H201*2+H203*I201+0.2*0.2+0.25*0.05*2)*(H199+I199)/2/1000000,1))</f>
        <v>646.7</v>
      </c>
      <c r="F204" s="439">
        <f>IF(I194=0,0,ROUND(Q202+Q203,1))</f>
        <v>4211.9</v>
      </c>
      <c r="G204" s="440">
        <f>IF(I194=0,0,ROUND(Q196+Q197+Q198+Q199+Q200+Q201,1))</f>
        <v>50315.8</v>
      </c>
      <c r="H204" s="441" t="s">
        <v>118</v>
      </c>
      <c r="I204" s="466">
        <f>$P$3</f>
        <v>4</v>
      </c>
      <c r="J204" s="467" t="s">
        <v>119</v>
      </c>
      <c r="K204" s="468" t="str">
        <f>"C40混凝土:"&amp;ROUND(((H197+I197)/2*H201*2+H203*I201+0.2*0.2+0.25*0.05*2)*(H199+I199)/2/1000000,1)&amp;"m"&amp;"      "&amp;"HPB300:"&amp;ROUND(Q202+Q203,1)&amp;"kg       "&amp;"HRB400:"&amp;ROUND(Q196+Q197+Q198+Q199+Q200+Q201,1)&amp;"kg"</f>
        <v>C40混凝土:646.7m      HPB300:4211.9kg       HRB400:50315.8kg</v>
      </c>
      <c r="L204" s="468"/>
      <c r="M204" s="468"/>
      <c r="N204" s="468"/>
      <c r="O204" s="468"/>
      <c r="P204" s="468"/>
      <c r="Q204" s="493"/>
      <c r="R204" s="494" t="s">
        <v>120</v>
      </c>
      <c r="S204" s="468">
        <f>ROUND(SUM(Q196:Q203)/ROUND(((H197+I197)/2*H201*2+H203*I201+0.2*0.2+0.25*0.05*2)*(H199+I199)/2/1000000,1),1)</f>
        <v>84.3</v>
      </c>
      <c r="T204" s="495"/>
      <c r="X204" s="485"/>
      <c r="Y204" s="485"/>
      <c r="Z204" s="485"/>
    </row>
    <row r="205" s="259" customFormat="1" ht="15" spans="1:15">
      <c r="A205" s="261"/>
      <c r="C205" s="253"/>
      <c r="I205" s="256"/>
      <c r="K205" s="262"/>
      <c r="O205" s="262"/>
    </row>
    <row r="206" s="259" customFormat="1" ht="9.95" customHeight="1" spans="1:22">
      <c r="A206" s="261"/>
      <c r="B206" s="500" t="str">
        <f>B15</f>
        <v>YU12</v>
      </c>
      <c r="C206" s="500"/>
      <c r="D206" s="500"/>
      <c r="E206" s="264" t="s">
        <v>94</v>
      </c>
      <c r="F206" s="265"/>
      <c r="G206" s="265"/>
      <c r="H206" s="418" t="s">
        <v>95</v>
      </c>
      <c r="I206" s="444" t="str">
        <f>B206</f>
        <v>YU12</v>
      </c>
      <c r="J206" s="445" t="s">
        <v>28</v>
      </c>
      <c r="K206" s="265" t="s">
        <v>29</v>
      </c>
      <c r="L206" s="265" t="s">
        <v>96</v>
      </c>
      <c r="M206" s="446" t="s">
        <v>97</v>
      </c>
      <c r="N206" s="265" t="s">
        <v>32</v>
      </c>
      <c r="O206" s="446" t="s">
        <v>98</v>
      </c>
      <c r="P206" s="446" t="s">
        <v>99</v>
      </c>
      <c r="Q206" s="473" t="s">
        <v>100</v>
      </c>
      <c r="R206" s="474" t="s">
        <v>101</v>
      </c>
      <c r="S206" s="475"/>
      <c r="T206" s="476"/>
      <c r="V206" s="253" t="s">
        <v>102</v>
      </c>
    </row>
    <row r="207" s="253" customFormat="1" ht="9.95" customHeight="1" spans="2:20">
      <c r="B207" s="500"/>
      <c r="C207" s="500"/>
      <c r="D207" s="500"/>
      <c r="E207" s="267"/>
      <c r="F207" s="269"/>
      <c r="G207" s="269"/>
      <c r="H207" s="419"/>
      <c r="I207" s="447"/>
      <c r="J207" s="448"/>
      <c r="K207" s="269"/>
      <c r="L207" s="269"/>
      <c r="M207" s="449"/>
      <c r="N207" s="269"/>
      <c r="O207" s="449"/>
      <c r="P207" s="449"/>
      <c r="Q207" s="477"/>
      <c r="R207" s="478"/>
      <c r="S207" s="479"/>
      <c r="T207" s="480"/>
    </row>
    <row r="208" s="259" customFormat="1" ht="36" customHeight="1" spans="1:26">
      <c r="A208" s="261"/>
      <c r="B208" s="500"/>
      <c r="C208" s="500"/>
      <c r="D208" s="500"/>
      <c r="E208" s="267"/>
      <c r="F208" s="269"/>
      <c r="G208" s="269"/>
      <c r="H208" s="269" t="s">
        <v>103</v>
      </c>
      <c r="I208" s="450"/>
      <c r="J208" s="448" t="s">
        <v>41</v>
      </c>
      <c r="K208" s="451">
        <f>'1.U型槽主筋验算'!K13</f>
        <v>22</v>
      </c>
      <c r="L208" s="452"/>
      <c r="M208" s="453">
        <f>(R208+S208)/2+ROUNDUP((IF(K208&lt;26,10.927,11.212))*K208/10,0)*2</f>
        <v>3836.491</v>
      </c>
      <c r="N208" s="498">
        <v>160</v>
      </c>
      <c r="O208" s="455">
        <f t="shared" ref="O208:O215" si="89">M208*N208/100</f>
        <v>6138.3856</v>
      </c>
      <c r="P208" s="269">
        <f t="shared" ref="P208:P215" si="90">ROUND(K208^2*PI()/4/1000000*7850,3)</f>
        <v>2.984</v>
      </c>
      <c r="Q208" s="481">
        <f t="shared" ref="Q208:Q215" si="91">O208*P208</f>
        <v>18316.9426304</v>
      </c>
      <c r="R208" s="482">
        <f>(H209+I213-I216*2)*2+(H215-I216*2)+(H213-I216*2)*2</f>
        <v>3723.634</v>
      </c>
      <c r="S208" s="455">
        <f>(I209+I213-I216*2)*2+(H215-I216*2)+(H213-I216*2)*2</f>
        <v>3849.348</v>
      </c>
      <c r="T208" s="483">
        <f>R210</f>
        <v>2223.45</v>
      </c>
      <c r="V208" s="484">
        <f t="shared" ref="V208:V213" si="92">ROUNDUP((IF(K208&lt;26,10.927,11.212))*K208/10,0)</f>
        <v>25</v>
      </c>
      <c r="X208" s="485"/>
      <c r="Y208" s="485"/>
      <c r="Z208" s="485"/>
    </row>
    <row r="209" s="259" customFormat="1" ht="18" customHeight="1" spans="1:26">
      <c r="A209" s="261"/>
      <c r="B209" s="500"/>
      <c r="C209" s="500"/>
      <c r="D209" s="500"/>
      <c r="E209" s="420" t="s">
        <v>6</v>
      </c>
      <c r="F209" s="421" t="s">
        <v>104</v>
      </c>
      <c r="G209" s="421" t="s">
        <v>105</v>
      </c>
      <c r="H209" s="422">
        <f>MIN(VLOOKUP(I206,$B$4:$J$70,2,0),VLOOKUP(I206,$B$4:$J$70,3,0))</f>
        <v>634.192</v>
      </c>
      <c r="I209" s="456">
        <f>MAX(VLOOKUP(I206,$B$4:$J$70,2,0),VLOOKUP(I206,$B$4:$J$70,3,0))</f>
        <v>697.049</v>
      </c>
      <c r="J209" s="448" t="s">
        <v>42</v>
      </c>
      <c r="K209" s="457">
        <f>IF(H213&gt;=70,14,12)</f>
        <v>12</v>
      </c>
      <c r="L209" s="452"/>
      <c r="M209" s="453">
        <f>(R209+S209)/2+ROUNDUP((IF(K209&lt;26,10.927,11.212))*K209/10,0)*2</f>
        <v>755.6205</v>
      </c>
      <c r="N209" s="458">
        <f>ROUNDUP((H211/12.5*1),0)*2</f>
        <v>320</v>
      </c>
      <c r="O209" s="455">
        <f t="shared" si="89"/>
        <v>2417.9856</v>
      </c>
      <c r="P209" s="269">
        <f t="shared" si="90"/>
        <v>0.888</v>
      </c>
      <c r="Q209" s="481">
        <f t="shared" si="91"/>
        <v>2147.1712128</v>
      </c>
      <c r="R209" s="486">
        <f>H209+I213-I216*2</f>
        <v>696.192</v>
      </c>
      <c r="S209" s="487">
        <f>I209+I213-I216*2</f>
        <v>759.049</v>
      </c>
      <c r="T209" s="488" t="str">
        <f>ROUND(R209,1)&amp;"~"&amp;ROUND(S209,1)</f>
        <v>696.2~759</v>
      </c>
      <c r="V209" s="484">
        <f t="shared" si="92"/>
        <v>14</v>
      </c>
      <c r="X209" s="485"/>
      <c r="Y209" s="485"/>
      <c r="Z209" s="485"/>
    </row>
    <row r="210" s="259" customFormat="1" ht="18" customHeight="1" spans="1:26">
      <c r="A210" s="261"/>
      <c r="B210" s="500"/>
      <c r="C210" s="500"/>
      <c r="D210" s="500"/>
      <c r="E210" s="420">
        <f>VLOOKUP(I206,$B$39:$Z$70,3,0)</f>
        <v>177</v>
      </c>
      <c r="F210" s="423">
        <f>VLOOKUP(I206,$B$39:$Z$70,17,0)</f>
        <v>8</v>
      </c>
      <c r="G210" s="421">
        <f>VLOOKUP(I206,$B$39:$Z$70,12,0)</f>
        <v>54</v>
      </c>
      <c r="H210" s="421" t="s">
        <v>60</v>
      </c>
      <c r="I210" s="450"/>
      <c r="J210" s="448" t="s">
        <v>43</v>
      </c>
      <c r="K210" s="451">
        <v>20</v>
      </c>
      <c r="L210" s="452"/>
      <c r="M210" s="459">
        <f>R210+2*ROUNDUP((IF(K210&lt;26,10.927,11.212))*K210/10,0)</f>
        <v>2267.45</v>
      </c>
      <c r="N210" s="454">
        <f>ROUNDUP(H211/12.5,0)</f>
        <v>160</v>
      </c>
      <c r="O210" s="455">
        <f t="shared" si="89"/>
        <v>3627.92</v>
      </c>
      <c r="P210" s="269">
        <f t="shared" si="90"/>
        <v>2.466</v>
      </c>
      <c r="Q210" s="481">
        <f t="shared" si="91"/>
        <v>8946.45072</v>
      </c>
      <c r="R210" s="489">
        <f>H215-I216*2-(K208+K215*2)/10</f>
        <v>2223.45</v>
      </c>
      <c r="S210" s="455" t="s">
        <v>106</v>
      </c>
      <c r="T210" s="490"/>
      <c r="V210" s="484">
        <f t="shared" si="92"/>
        <v>22</v>
      </c>
      <c r="X210" s="485"/>
      <c r="Y210" s="485"/>
      <c r="Z210" s="485"/>
    </row>
    <row r="211" s="259" customFormat="1" ht="18" customHeight="1" spans="1:26">
      <c r="A211" s="261"/>
      <c r="B211" s="500"/>
      <c r="C211" s="500"/>
      <c r="D211" s="500"/>
      <c r="E211" s="424" t="s">
        <v>107</v>
      </c>
      <c r="F211" s="421" t="s">
        <v>108</v>
      </c>
      <c r="G211" s="421" t="s">
        <v>13</v>
      </c>
      <c r="H211" s="425">
        <f>MAX(VLOOKUP(I206,$B$4:$J$70,4,0),VLOOKUP(I206,$B$4:$J$70,5,0))</f>
        <v>2000</v>
      </c>
      <c r="I211" s="460">
        <f>MIN(VLOOKUP(I206,$B$4:$J$70,4,0),VLOOKUP(I206,$B$4:$J$70,5,0))</f>
        <v>2000</v>
      </c>
      <c r="J211" s="448" t="s">
        <v>44</v>
      </c>
      <c r="K211" s="461">
        <v>14</v>
      </c>
      <c r="L211" s="452"/>
      <c r="M211" s="459">
        <f>R211+2*ROUNDUP((IF(K211&lt;26,10.927,11.212))*K211/10,0)</f>
        <v>224.81832585698</v>
      </c>
      <c r="N211" s="458">
        <f>ROUNDUP(H211/12.5,0)*2</f>
        <v>320</v>
      </c>
      <c r="O211" s="455">
        <f t="shared" si="89"/>
        <v>719.418642742334</v>
      </c>
      <c r="P211" s="269">
        <f t="shared" si="90"/>
        <v>1.208</v>
      </c>
      <c r="Q211" s="481">
        <f t="shared" si="91"/>
        <v>869.05772043274</v>
      </c>
      <c r="R211" s="491">
        <f>((H213+I213-I216*2)+(20-I216*2^0.5))*(2^0.5)</f>
        <v>192.81832585698</v>
      </c>
      <c r="S211" s="455" t="s">
        <v>106</v>
      </c>
      <c r="T211" s="490"/>
      <c r="V211" s="484">
        <f t="shared" si="92"/>
        <v>16</v>
      </c>
      <c r="X211" s="485"/>
      <c r="Y211" s="485"/>
      <c r="Z211" s="485"/>
    </row>
    <row r="212" s="259" customFormat="1" ht="18" customHeight="1" spans="1:26">
      <c r="A212" s="261"/>
      <c r="B212" s="500"/>
      <c r="C212" s="500"/>
      <c r="D212" s="500"/>
      <c r="E212" s="426">
        <f>VLOOKUP(I206,$B$39:$Z$70,20,0)</f>
        <v>159</v>
      </c>
      <c r="F212" s="421">
        <f>VLOOKUP(I206,$B$39:$Z$70,23,0)</f>
        <v>159</v>
      </c>
      <c r="G212" s="421">
        <f>VLOOKUP(I206,$B$39:$Z$70,7,0)</f>
        <v>6</v>
      </c>
      <c r="H212" s="427" t="s">
        <v>109</v>
      </c>
      <c r="I212" s="450" t="s">
        <v>110</v>
      </c>
      <c r="J212" s="448" t="s">
        <v>45</v>
      </c>
      <c r="K212" s="451">
        <v>12</v>
      </c>
      <c r="L212" s="452"/>
      <c r="M212" s="459">
        <f>(R212+S212)/2+2*ROUNDUP((IF(K212&lt;26,10.927,11.212))*K212/10,0)</f>
        <v>2020</v>
      </c>
      <c r="N212" s="462">
        <f>4*(G210+1)+(G212-1)*2</f>
        <v>230</v>
      </c>
      <c r="O212" s="455">
        <f t="shared" si="89"/>
        <v>4646</v>
      </c>
      <c r="P212" s="269">
        <f t="shared" si="90"/>
        <v>0.888</v>
      </c>
      <c r="Q212" s="481">
        <f t="shared" si="91"/>
        <v>4125.648</v>
      </c>
      <c r="R212" s="482">
        <f>H211-I216*2</f>
        <v>1992</v>
      </c>
      <c r="S212" s="455">
        <f>I211-I216*2</f>
        <v>1992</v>
      </c>
      <c r="T212" s="488" t="str">
        <f>ROUND(S212,1)&amp;"~"&amp;ROUND(R212,1)</f>
        <v>1992~1992</v>
      </c>
      <c r="V212" s="484">
        <f t="shared" si="92"/>
        <v>14</v>
      </c>
      <c r="X212" s="485"/>
      <c r="Y212" s="485"/>
      <c r="Z212" s="485"/>
    </row>
    <row r="213" s="259" customFormat="1" ht="18" customHeight="1" spans="1:26">
      <c r="A213" s="261"/>
      <c r="B213" s="500"/>
      <c r="C213" s="500"/>
      <c r="D213" s="500"/>
      <c r="E213" s="428"/>
      <c r="F213" s="429"/>
      <c r="G213" s="429"/>
      <c r="H213" s="430">
        <f>VLOOKUP(I206,$B$4:$J$70,6,0)</f>
        <v>60</v>
      </c>
      <c r="I213" s="460">
        <f>VLOOKUP(I206,$B$4:$J$70,7,0)</f>
        <v>70</v>
      </c>
      <c r="J213" s="448" t="s">
        <v>111</v>
      </c>
      <c r="K213" s="451">
        <v>12</v>
      </c>
      <c r="L213" s="452"/>
      <c r="M213" s="459">
        <f>(R213+S213)/2+2*ROUNDUP((IF(K213&lt;26,10.927,11.212))*K213/10,0)</f>
        <v>2028.98750681982</v>
      </c>
      <c r="N213" s="269">
        <f>2*(E210+1)+F210*2</f>
        <v>372</v>
      </c>
      <c r="O213" s="455">
        <f t="shared" si="89"/>
        <v>7547.83352536973</v>
      </c>
      <c r="P213" s="269">
        <f t="shared" si="90"/>
        <v>0.888</v>
      </c>
      <c r="Q213" s="481">
        <f t="shared" si="91"/>
        <v>6702.47617052832</v>
      </c>
      <c r="R213" s="482">
        <f>((I209-H209)^2+H211^2)^0.5</f>
        <v>2000.98750681982</v>
      </c>
      <c r="S213" s="455">
        <f>((I209-H209)^2+I211^2)^0.5</f>
        <v>2000.98750681982</v>
      </c>
      <c r="T213" s="488" t="str">
        <f>ROUND(S213,1)&amp;"~"&amp;ROUND(R213,1)</f>
        <v>2001~2001</v>
      </c>
      <c r="V213" s="484">
        <f t="shared" si="92"/>
        <v>14</v>
      </c>
      <c r="X213" s="485"/>
      <c r="Y213" s="485"/>
      <c r="Z213" s="485"/>
    </row>
    <row r="214" s="259" customFormat="1" ht="18" customHeight="1" spans="1:26">
      <c r="A214" s="261"/>
      <c r="B214" s="500"/>
      <c r="C214" s="500"/>
      <c r="D214" s="500"/>
      <c r="E214" s="431" t="s">
        <v>112</v>
      </c>
      <c r="F214" s="432"/>
      <c r="G214" s="433"/>
      <c r="H214" s="434" t="s">
        <v>113</v>
      </c>
      <c r="I214" s="463"/>
      <c r="J214" s="448" t="s">
        <v>114</v>
      </c>
      <c r="K214" s="461">
        <v>8</v>
      </c>
      <c r="L214" s="452"/>
      <c r="M214" s="459">
        <f>R214+11</f>
        <v>73</v>
      </c>
      <c r="N214" s="464">
        <f>ROUNDDOWN(((VLOOKUP(I206,$B$39:$Z$70,2,0))/(VLOOKUP(I206,$B$39:$Z$70,4,0))-1),0)/4*((VLOOKUP(I206,$B$39:$Z$70,20,0))+1)</f>
        <v>7080</v>
      </c>
      <c r="O214" s="455">
        <f t="shared" si="89"/>
        <v>5168.4</v>
      </c>
      <c r="P214" s="269">
        <f t="shared" si="90"/>
        <v>0.395</v>
      </c>
      <c r="Q214" s="481">
        <f t="shared" si="91"/>
        <v>2041.518</v>
      </c>
      <c r="R214" s="491">
        <f>I213-2*I216</f>
        <v>62</v>
      </c>
      <c r="S214" s="455" t="s">
        <v>106</v>
      </c>
      <c r="T214" s="490"/>
      <c r="V214" s="492"/>
      <c r="X214" s="485"/>
      <c r="Y214" s="485"/>
      <c r="Z214" s="485"/>
    </row>
    <row r="215" s="259" customFormat="1" ht="18" customHeight="1" spans="1:26">
      <c r="A215" s="261"/>
      <c r="B215" s="500"/>
      <c r="C215" s="500"/>
      <c r="D215" s="500"/>
      <c r="E215" s="435" t="s">
        <v>115</v>
      </c>
      <c r="F215" s="436" t="s">
        <v>116</v>
      </c>
      <c r="G215" s="437" t="s">
        <v>56</v>
      </c>
      <c r="H215" s="434">
        <f>VLOOKUP(I206,$B$4:$J$70,8,0)</f>
        <v>2235.25</v>
      </c>
      <c r="I215" s="463"/>
      <c r="J215" s="448" t="s">
        <v>117</v>
      </c>
      <c r="K215" s="461">
        <v>8</v>
      </c>
      <c r="L215" s="452"/>
      <c r="M215" s="459">
        <f>R215+11</f>
        <v>63</v>
      </c>
      <c r="N215" s="465">
        <f>ROUND(E212/4*G210,0)*2</f>
        <v>4294</v>
      </c>
      <c r="O215" s="455">
        <f t="shared" si="89"/>
        <v>2705.22</v>
      </c>
      <c r="P215" s="269">
        <f t="shared" si="90"/>
        <v>0.395</v>
      </c>
      <c r="Q215" s="481">
        <f t="shared" si="91"/>
        <v>1068.5619</v>
      </c>
      <c r="R215" s="491">
        <f>H213-2*I216</f>
        <v>52</v>
      </c>
      <c r="S215" s="455" t="s">
        <v>106</v>
      </c>
      <c r="T215" s="490"/>
      <c r="V215" s="492"/>
      <c r="X215" s="485"/>
      <c r="Y215" s="485"/>
      <c r="Z215" s="485"/>
    </row>
    <row r="216" s="259" customFormat="1" ht="18" customHeight="1" spans="1:26">
      <c r="A216" s="261"/>
      <c r="B216" s="500"/>
      <c r="C216" s="500"/>
      <c r="D216" s="500"/>
      <c r="E216" s="438">
        <f>IF(I206=0,0,ROUND(((H209+I209)/2*H213*2+H215*I213+0.2*0.2+0.25*0.05*2)*(H211+I211)/2/1000000,1))</f>
        <v>472.7</v>
      </c>
      <c r="F216" s="439">
        <f>IF(I206=0,0,ROUND(Q214+Q215,1))</f>
        <v>3110.1</v>
      </c>
      <c r="G216" s="440">
        <f>IF(I206=0,0,ROUND(Q208+Q209+Q210+Q211+Q212+Q213,1))</f>
        <v>41107.7</v>
      </c>
      <c r="H216" s="441" t="s">
        <v>118</v>
      </c>
      <c r="I216" s="466">
        <f>$P$3</f>
        <v>4</v>
      </c>
      <c r="J216" s="467" t="s">
        <v>119</v>
      </c>
      <c r="K216" s="468" t="str">
        <f>"C40混凝土:"&amp;ROUND(((H209+I209)/2*H213*2+H215*I213+0.2*0.2+0.25*0.05*2)*(H211+I211)/2/1000000,1)&amp;"m"&amp;"      "&amp;"HPB300:"&amp;ROUND(Q214+Q215,1)&amp;"kg       "&amp;"HRB400:"&amp;ROUND(Q208+Q209+Q210+Q211+Q212+Q213,1)&amp;"kg"</f>
        <v>C40混凝土:472.7m      HPB300:3110.1kg       HRB400:41107.7kg</v>
      </c>
      <c r="L216" s="468"/>
      <c r="M216" s="468"/>
      <c r="N216" s="468"/>
      <c r="O216" s="468"/>
      <c r="P216" s="468"/>
      <c r="Q216" s="493"/>
      <c r="R216" s="494" t="s">
        <v>120</v>
      </c>
      <c r="S216" s="468">
        <f>ROUND(SUM(Q208:Q215)/ROUND(((H209+I209)/2*H213*2+H215*I213+0.2*0.2+0.25*0.05*2)*(H211+I211)/2/1000000,1),1)</f>
        <v>93.5</v>
      </c>
      <c r="T216" s="495"/>
      <c r="X216" s="485"/>
      <c r="Y216" s="485"/>
      <c r="Z216" s="485"/>
    </row>
    <row r="217" s="259" customFormat="1" ht="15" spans="1:15">
      <c r="A217" s="261"/>
      <c r="C217" s="253"/>
      <c r="I217" s="256"/>
      <c r="K217" s="262"/>
      <c r="O217" s="262"/>
    </row>
    <row r="218" s="259" customFormat="1" ht="9.95" customHeight="1" spans="1:22">
      <c r="A218" s="261"/>
      <c r="B218" s="253" t="str">
        <f>B16</f>
        <v>YU13</v>
      </c>
      <c r="C218" s="253"/>
      <c r="D218" s="253"/>
      <c r="E218" s="264" t="s">
        <v>94</v>
      </c>
      <c r="F218" s="265"/>
      <c r="G218" s="265"/>
      <c r="H218" s="418" t="s">
        <v>95</v>
      </c>
      <c r="I218" s="444" t="str">
        <f>B218</f>
        <v>YU13</v>
      </c>
      <c r="J218" s="445" t="s">
        <v>28</v>
      </c>
      <c r="K218" s="265" t="s">
        <v>29</v>
      </c>
      <c r="L218" s="265" t="s">
        <v>96</v>
      </c>
      <c r="M218" s="446" t="s">
        <v>97</v>
      </c>
      <c r="N218" s="265" t="s">
        <v>32</v>
      </c>
      <c r="O218" s="446" t="s">
        <v>98</v>
      </c>
      <c r="P218" s="446" t="s">
        <v>99</v>
      </c>
      <c r="Q218" s="473" t="s">
        <v>100</v>
      </c>
      <c r="R218" s="474" t="s">
        <v>101</v>
      </c>
      <c r="S218" s="475"/>
      <c r="T218" s="476"/>
      <c r="V218" s="253" t="s">
        <v>102</v>
      </c>
    </row>
    <row r="219" s="253" customFormat="1" ht="9.95" customHeight="1" spans="5:20">
      <c r="E219" s="267"/>
      <c r="F219" s="269"/>
      <c r="G219" s="269"/>
      <c r="H219" s="419"/>
      <c r="I219" s="447"/>
      <c r="J219" s="448"/>
      <c r="K219" s="269"/>
      <c r="L219" s="269"/>
      <c r="M219" s="449"/>
      <c r="N219" s="269"/>
      <c r="O219" s="449"/>
      <c r="P219" s="449"/>
      <c r="Q219" s="477"/>
      <c r="R219" s="478"/>
      <c r="S219" s="479"/>
      <c r="T219" s="480"/>
    </row>
    <row r="220" s="259" customFormat="1" ht="36" customHeight="1" spans="1:26">
      <c r="A220" s="261"/>
      <c r="B220" s="253"/>
      <c r="C220" s="253"/>
      <c r="D220" s="253"/>
      <c r="E220" s="267"/>
      <c r="F220" s="269"/>
      <c r="G220" s="269"/>
      <c r="H220" s="269" t="s">
        <v>103</v>
      </c>
      <c r="I220" s="450"/>
      <c r="J220" s="448" t="s">
        <v>41</v>
      </c>
      <c r="K220" s="451">
        <f>'1.U型槽主筋验算'!K14</f>
        <v>20</v>
      </c>
      <c r="L220" s="452"/>
      <c r="M220" s="453">
        <f>(R220+S220)/2+ROUNDUP((IF(K220&lt;26,10.927,11.212))*K220/10,0)*2</f>
        <v>3699.339</v>
      </c>
      <c r="N220" s="498">
        <v>160</v>
      </c>
      <c r="O220" s="455">
        <f t="shared" ref="O220:O227" si="93">M220*N220/100</f>
        <v>5918.9424</v>
      </c>
      <c r="P220" s="269">
        <f t="shared" ref="P220:P227" si="94">ROUND(K220^2*PI()/4/1000000*7850,3)</f>
        <v>2.466</v>
      </c>
      <c r="Q220" s="481">
        <f t="shared" ref="Q220:Q227" si="95">O220*P220</f>
        <v>14596.1119584</v>
      </c>
      <c r="R220" s="482">
        <f>(H221+I225-I228*2)*2+(H227-I228*2)+(H225-I228*2)*2</f>
        <v>3592.482</v>
      </c>
      <c r="S220" s="455">
        <f>(I221+I225-I228*2)*2+(H227-I228*2)+(H225-I228*2)*2</f>
        <v>3718.196</v>
      </c>
      <c r="T220" s="483">
        <f>R222</f>
        <v>2218.4</v>
      </c>
      <c r="V220" s="484">
        <f t="shared" ref="V220:V225" si="96">ROUNDUP((IF(K220&lt;26,10.927,11.212))*K220/10,0)</f>
        <v>22</v>
      </c>
      <c r="X220" s="485"/>
      <c r="Y220" s="485"/>
      <c r="Z220" s="485"/>
    </row>
    <row r="221" s="259" customFormat="1" ht="18" customHeight="1" spans="1:26">
      <c r="A221" s="261"/>
      <c r="B221" s="253"/>
      <c r="C221" s="253"/>
      <c r="D221" s="253"/>
      <c r="E221" s="420" t="s">
        <v>6</v>
      </c>
      <c r="F221" s="421" t="s">
        <v>104</v>
      </c>
      <c r="G221" s="421" t="s">
        <v>105</v>
      </c>
      <c r="H221" s="422">
        <f>MIN(VLOOKUP(I218,$B$4:$J$70,2,0),VLOOKUP(I218,$B$4:$J$70,3,0))</f>
        <v>571.241</v>
      </c>
      <c r="I221" s="456">
        <f>MAX(VLOOKUP(I218,$B$4:$J$70,2,0),VLOOKUP(I218,$B$4:$J$70,3,0))</f>
        <v>634.098</v>
      </c>
      <c r="J221" s="448" t="s">
        <v>42</v>
      </c>
      <c r="K221" s="457">
        <f>IF(H225&gt;=70,14,12)</f>
        <v>12</v>
      </c>
      <c r="L221" s="452"/>
      <c r="M221" s="453">
        <f>(R221+S221)/2+ROUNDUP((IF(K221&lt;26,10.927,11.212))*K221/10,0)*2</f>
        <v>692.6695</v>
      </c>
      <c r="N221" s="458">
        <f>ROUNDUP((H223/12.5*1),0)*2</f>
        <v>320</v>
      </c>
      <c r="O221" s="455">
        <f t="shared" si="93"/>
        <v>2216.5424</v>
      </c>
      <c r="P221" s="269">
        <f t="shared" si="94"/>
        <v>0.888</v>
      </c>
      <c r="Q221" s="481">
        <f t="shared" si="95"/>
        <v>1968.2896512</v>
      </c>
      <c r="R221" s="486">
        <f>H221+I225-I228*2</f>
        <v>633.241</v>
      </c>
      <c r="S221" s="487">
        <f>I221+I225-I228*2</f>
        <v>696.098</v>
      </c>
      <c r="T221" s="488" t="str">
        <f>ROUND(R221,1)&amp;"~"&amp;ROUND(S221,1)</f>
        <v>633.2~696.1</v>
      </c>
      <c r="V221" s="484">
        <f t="shared" si="96"/>
        <v>14</v>
      </c>
      <c r="X221" s="485"/>
      <c r="Y221" s="485"/>
      <c r="Z221" s="485"/>
    </row>
    <row r="222" s="259" customFormat="1" ht="18" customHeight="1" spans="1:26">
      <c r="A222" s="261"/>
      <c r="B222" s="253"/>
      <c r="C222" s="253"/>
      <c r="D222" s="253"/>
      <c r="E222" s="420">
        <f>VLOOKUP(I218,$B$39:$Z$70,3,0)</f>
        <v>177</v>
      </c>
      <c r="F222" s="423">
        <f>VLOOKUP(I218,$B$39:$Z$70,17,0)</f>
        <v>8</v>
      </c>
      <c r="G222" s="421">
        <f>VLOOKUP(I218,$B$39:$Z$70,12,0)</f>
        <v>49</v>
      </c>
      <c r="H222" s="421" t="s">
        <v>60</v>
      </c>
      <c r="I222" s="450"/>
      <c r="J222" s="448" t="s">
        <v>43</v>
      </c>
      <c r="K222" s="451">
        <v>20</v>
      </c>
      <c r="L222" s="452"/>
      <c r="M222" s="459">
        <f>R222+2*ROUNDUP((IF(K222&lt;26,10.927,11.212))*K222/10,0)</f>
        <v>2262.4</v>
      </c>
      <c r="N222" s="454">
        <f>ROUNDUP(H223/12.5,0)</f>
        <v>160</v>
      </c>
      <c r="O222" s="455">
        <f t="shared" si="93"/>
        <v>3619.84</v>
      </c>
      <c r="P222" s="269">
        <f t="shared" si="94"/>
        <v>2.466</v>
      </c>
      <c r="Q222" s="481">
        <f t="shared" si="95"/>
        <v>8926.52544</v>
      </c>
      <c r="R222" s="489">
        <f>H227-I228*2-(K220+K227*2)/10</f>
        <v>2218.4</v>
      </c>
      <c r="S222" s="455" t="s">
        <v>106</v>
      </c>
      <c r="T222" s="490"/>
      <c r="V222" s="484">
        <f t="shared" si="96"/>
        <v>22</v>
      </c>
      <c r="X222" s="485"/>
      <c r="Y222" s="485"/>
      <c r="Z222" s="485"/>
    </row>
    <row r="223" s="259" customFormat="1" ht="18" customHeight="1" spans="1:26">
      <c r="A223" s="261"/>
      <c r="B223" s="253"/>
      <c r="C223" s="253"/>
      <c r="D223" s="253"/>
      <c r="E223" s="424" t="s">
        <v>107</v>
      </c>
      <c r="F223" s="421" t="s">
        <v>108</v>
      </c>
      <c r="G223" s="421" t="s">
        <v>13</v>
      </c>
      <c r="H223" s="425">
        <f>MAX(VLOOKUP(I218,$B$4:$J$70,4,0),VLOOKUP(I218,$B$4:$J$70,5,0))</f>
        <v>2000</v>
      </c>
      <c r="I223" s="460">
        <f>MIN(VLOOKUP(I218,$B$4:$J$70,4,0),VLOOKUP(I218,$B$4:$J$70,5,0))</f>
        <v>2000</v>
      </c>
      <c r="J223" s="448" t="s">
        <v>44</v>
      </c>
      <c r="K223" s="461">
        <v>14</v>
      </c>
      <c r="L223" s="452"/>
      <c r="M223" s="459">
        <f>R223+2*ROUNDUP((IF(K223&lt;26,10.927,11.212))*K223/10,0)</f>
        <v>224.81832585698</v>
      </c>
      <c r="N223" s="458">
        <f>ROUNDUP(H223/12.5,0)*2</f>
        <v>320</v>
      </c>
      <c r="O223" s="455">
        <f t="shared" si="93"/>
        <v>719.418642742334</v>
      </c>
      <c r="P223" s="269">
        <f t="shared" si="94"/>
        <v>1.208</v>
      </c>
      <c r="Q223" s="481">
        <f t="shared" si="95"/>
        <v>869.05772043274</v>
      </c>
      <c r="R223" s="491">
        <f>((H225+I225-I228*2)+(20-I228*2^0.5))*(2^0.5)</f>
        <v>192.81832585698</v>
      </c>
      <c r="S223" s="455" t="s">
        <v>106</v>
      </c>
      <c r="T223" s="490"/>
      <c r="V223" s="484">
        <f t="shared" si="96"/>
        <v>16</v>
      </c>
      <c r="X223" s="485"/>
      <c r="Y223" s="485"/>
      <c r="Z223" s="485"/>
    </row>
    <row r="224" s="259" customFormat="1" ht="18" customHeight="1" spans="1:26">
      <c r="A224" s="261"/>
      <c r="B224" s="253"/>
      <c r="C224" s="253"/>
      <c r="D224" s="253"/>
      <c r="E224" s="426">
        <f>VLOOKUP(I218,$B$39:$Z$70,20,0)</f>
        <v>159</v>
      </c>
      <c r="F224" s="421">
        <f>VLOOKUP(I218,$B$39:$Z$70,23,0)</f>
        <v>159</v>
      </c>
      <c r="G224" s="421">
        <f>VLOOKUP(I218,$B$39:$Z$70,7,0)</f>
        <v>4</v>
      </c>
      <c r="H224" s="427" t="s">
        <v>109</v>
      </c>
      <c r="I224" s="450" t="s">
        <v>110</v>
      </c>
      <c r="J224" s="448" t="s">
        <v>45</v>
      </c>
      <c r="K224" s="451">
        <v>12</v>
      </c>
      <c r="L224" s="452"/>
      <c r="M224" s="459">
        <f>(R224+S224)/2+2*ROUNDUP((IF(K224&lt;26,10.927,11.212))*K224/10,0)</f>
        <v>2020</v>
      </c>
      <c r="N224" s="462">
        <f>4*(G222+1)+(G224-1)*2</f>
        <v>206</v>
      </c>
      <c r="O224" s="455">
        <f t="shared" si="93"/>
        <v>4161.2</v>
      </c>
      <c r="P224" s="269">
        <f t="shared" si="94"/>
        <v>0.888</v>
      </c>
      <c r="Q224" s="481">
        <f t="shared" si="95"/>
        <v>3695.1456</v>
      </c>
      <c r="R224" s="482">
        <f>H223-I228*2</f>
        <v>1992</v>
      </c>
      <c r="S224" s="455">
        <f>I223-I228*2</f>
        <v>1992</v>
      </c>
      <c r="T224" s="488" t="str">
        <f>ROUND(S224,1)&amp;"~"&amp;ROUND(R224,1)</f>
        <v>1992~1992</v>
      </c>
      <c r="V224" s="484">
        <f t="shared" si="96"/>
        <v>14</v>
      </c>
      <c r="X224" s="485"/>
      <c r="Y224" s="485"/>
      <c r="Z224" s="485"/>
    </row>
    <row r="225" s="259" customFormat="1" ht="18" customHeight="1" spans="1:26">
      <c r="A225" s="261"/>
      <c r="B225" s="253"/>
      <c r="C225" s="253"/>
      <c r="D225" s="253"/>
      <c r="E225" s="428"/>
      <c r="F225" s="429"/>
      <c r="G225" s="429"/>
      <c r="H225" s="430">
        <f>VLOOKUP(I218,$B$4:$J$70,6,0)</f>
        <v>60</v>
      </c>
      <c r="I225" s="460">
        <f>VLOOKUP(I218,$B$4:$J$70,7,0)</f>
        <v>70</v>
      </c>
      <c r="J225" s="448" t="s">
        <v>111</v>
      </c>
      <c r="K225" s="451">
        <v>12</v>
      </c>
      <c r="L225" s="452"/>
      <c r="M225" s="459">
        <f>(R225+S225)/2+2*ROUNDUP((IF(K225&lt;26,10.927,11.212))*K225/10,0)</f>
        <v>2028.98750681982</v>
      </c>
      <c r="N225" s="269">
        <f>2*(E222+1)+F222*2</f>
        <v>372</v>
      </c>
      <c r="O225" s="455">
        <f t="shared" si="93"/>
        <v>7547.83352536973</v>
      </c>
      <c r="P225" s="269">
        <f t="shared" si="94"/>
        <v>0.888</v>
      </c>
      <c r="Q225" s="481">
        <f t="shared" si="95"/>
        <v>6702.47617052832</v>
      </c>
      <c r="R225" s="482">
        <f>((I221-H221)^2+H223^2)^0.5</f>
        <v>2000.98750681982</v>
      </c>
      <c r="S225" s="455">
        <f>((I221-H221)^2+I223^2)^0.5</f>
        <v>2000.98750681982</v>
      </c>
      <c r="T225" s="488" t="str">
        <f>ROUND(S225,1)&amp;"~"&amp;ROUND(R225,1)</f>
        <v>2001~2001</v>
      </c>
      <c r="V225" s="484">
        <f t="shared" si="96"/>
        <v>14</v>
      </c>
      <c r="X225" s="485"/>
      <c r="Y225" s="485"/>
      <c r="Z225" s="485"/>
    </row>
    <row r="226" s="259" customFormat="1" ht="18" customHeight="1" spans="1:26">
      <c r="A226" s="261"/>
      <c r="B226" s="253"/>
      <c r="C226" s="253"/>
      <c r="D226" s="253"/>
      <c r="E226" s="431" t="s">
        <v>112</v>
      </c>
      <c r="F226" s="432"/>
      <c r="G226" s="433"/>
      <c r="H226" s="434" t="s">
        <v>113</v>
      </c>
      <c r="I226" s="463"/>
      <c r="J226" s="448" t="s">
        <v>114</v>
      </c>
      <c r="K226" s="461">
        <v>8</v>
      </c>
      <c r="L226" s="452"/>
      <c r="M226" s="459">
        <f>R226+11</f>
        <v>73</v>
      </c>
      <c r="N226" s="464">
        <f>ROUNDDOWN(((VLOOKUP(I218,$B$39:$Z$70,2,0))/(VLOOKUP(I218,$B$39:$Z$70,4,0))-1),0)/4*((VLOOKUP(I218,$B$39:$Z$70,20,0))+1)</f>
        <v>7080</v>
      </c>
      <c r="O226" s="455">
        <f t="shared" si="93"/>
        <v>5168.4</v>
      </c>
      <c r="P226" s="269">
        <f t="shared" si="94"/>
        <v>0.395</v>
      </c>
      <c r="Q226" s="481">
        <f t="shared" si="95"/>
        <v>2041.518</v>
      </c>
      <c r="R226" s="491">
        <f>I225-2*I228</f>
        <v>62</v>
      </c>
      <c r="S226" s="455" t="s">
        <v>106</v>
      </c>
      <c r="T226" s="490"/>
      <c r="V226" s="492"/>
      <c r="X226" s="485"/>
      <c r="Y226" s="485"/>
      <c r="Z226" s="485"/>
    </row>
    <row r="227" s="259" customFormat="1" ht="18" customHeight="1" spans="1:26">
      <c r="A227" s="261"/>
      <c r="B227" s="253"/>
      <c r="C227" s="253"/>
      <c r="D227" s="253"/>
      <c r="E227" s="435" t="s">
        <v>115</v>
      </c>
      <c r="F227" s="436" t="s">
        <v>116</v>
      </c>
      <c r="G227" s="437" t="s">
        <v>56</v>
      </c>
      <c r="H227" s="434">
        <f>VLOOKUP(I218,$B$4:$J$70,8,0)</f>
        <v>2230</v>
      </c>
      <c r="I227" s="463"/>
      <c r="J227" s="448" t="s">
        <v>117</v>
      </c>
      <c r="K227" s="461">
        <v>8</v>
      </c>
      <c r="L227" s="452"/>
      <c r="M227" s="459">
        <f>R227+11</f>
        <v>63</v>
      </c>
      <c r="N227" s="465">
        <f>ROUND(E224/4*G222,0)*2</f>
        <v>3896</v>
      </c>
      <c r="O227" s="455">
        <f t="shared" si="93"/>
        <v>2454.48</v>
      </c>
      <c r="P227" s="269">
        <f t="shared" si="94"/>
        <v>0.395</v>
      </c>
      <c r="Q227" s="481">
        <f t="shared" si="95"/>
        <v>969.5196</v>
      </c>
      <c r="R227" s="491">
        <f>H225-2*I228</f>
        <v>52</v>
      </c>
      <c r="S227" s="455" t="s">
        <v>106</v>
      </c>
      <c r="T227" s="490"/>
      <c r="V227" s="492"/>
      <c r="X227" s="485"/>
      <c r="Y227" s="485"/>
      <c r="Z227" s="485"/>
    </row>
    <row r="228" s="259" customFormat="1" ht="18" customHeight="1" spans="1:26">
      <c r="A228" s="261"/>
      <c r="B228" s="253"/>
      <c r="C228" s="253"/>
      <c r="D228" s="253"/>
      <c r="E228" s="438">
        <f>IF(I218=0,0,ROUND(((H221+I221)/2*H225*2+H227*I225+0.2*0.2+0.25*0.05*2)*(H223+I223)/2/1000000,1))</f>
        <v>456.8</v>
      </c>
      <c r="F228" s="439">
        <f>IF(I218=0,0,ROUND(Q226+Q227,1))</f>
        <v>3011</v>
      </c>
      <c r="G228" s="440">
        <f>IF(I218=0,0,ROUND(Q220+Q221+Q222+Q223+Q224+Q225,1))</f>
        <v>36757.6</v>
      </c>
      <c r="H228" s="441" t="s">
        <v>118</v>
      </c>
      <c r="I228" s="466">
        <f>$P$3</f>
        <v>4</v>
      </c>
      <c r="J228" s="467" t="s">
        <v>119</v>
      </c>
      <c r="K228" s="468" t="str">
        <f>"C40混凝土:"&amp;ROUND(((H221+I221)/2*H225*2+H227*I225+0.2*0.2+0.25*0.05*2)*(H223+I223)/2/1000000,1)&amp;"m"&amp;"      "&amp;"HPB300:"&amp;ROUND(Q226+Q227,1)&amp;"kg       "&amp;"HRB400:"&amp;ROUND(Q220+Q221+Q222+Q223+Q224+Q225,1)&amp;"kg"</f>
        <v>C40混凝土:456.8m      HPB300:3011kg       HRB400:36757.6kg</v>
      </c>
      <c r="L228" s="468"/>
      <c r="M228" s="468"/>
      <c r="N228" s="468"/>
      <c r="O228" s="468"/>
      <c r="P228" s="468"/>
      <c r="Q228" s="493"/>
      <c r="R228" s="494" t="s">
        <v>120</v>
      </c>
      <c r="S228" s="468">
        <f>ROUND(SUM(Q220:Q227)/ROUND(((H221+I221)/2*H225*2+H227*I225+0.2*0.2+0.25*0.05*2)*(H223+I223)/2/1000000,1),1)</f>
        <v>87.1</v>
      </c>
      <c r="T228" s="495"/>
      <c r="X228" s="485"/>
      <c r="Y228" s="485"/>
      <c r="Z228" s="485"/>
    </row>
    <row r="229" s="259" customFormat="1" ht="15" spans="1:15">
      <c r="A229" s="261"/>
      <c r="C229" s="253"/>
      <c r="I229" s="256"/>
      <c r="K229" s="262"/>
      <c r="O229" s="262"/>
    </row>
    <row r="230" s="259" customFormat="1" ht="9.95" customHeight="1" spans="1:22">
      <c r="A230" s="261"/>
      <c r="B230" s="253" t="str">
        <f>B17</f>
        <v>YU14</v>
      </c>
      <c r="C230" s="253"/>
      <c r="D230" s="253"/>
      <c r="E230" s="264" t="s">
        <v>94</v>
      </c>
      <c r="F230" s="265"/>
      <c r="G230" s="265"/>
      <c r="H230" s="418" t="s">
        <v>95</v>
      </c>
      <c r="I230" s="444" t="str">
        <f>B230</f>
        <v>YU14</v>
      </c>
      <c r="J230" s="445" t="s">
        <v>28</v>
      </c>
      <c r="K230" s="265" t="s">
        <v>29</v>
      </c>
      <c r="L230" s="265" t="s">
        <v>96</v>
      </c>
      <c r="M230" s="446" t="s">
        <v>97</v>
      </c>
      <c r="N230" s="265" t="s">
        <v>32</v>
      </c>
      <c r="O230" s="446" t="s">
        <v>98</v>
      </c>
      <c r="P230" s="446" t="s">
        <v>99</v>
      </c>
      <c r="Q230" s="473" t="s">
        <v>100</v>
      </c>
      <c r="R230" s="474" t="s">
        <v>101</v>
      </c>
      <c r="S230" s="475"/>
      <c r="T230" s="476"/>
      <c r="V230" s="253" t="s">
        <v>102</v>
      </c>
    </row>
    <row r="231" s="253" customFormat="1" ht="9.95" customHeight="1" spans="5:20">
      <c r="E231" s="267"/>
      <c r="F231" s="269"/>
      <c r="G231" s="269"/>
      <c r="H231" s="419"/>
      <c r="I231" s="447"/>
      <c r="J231" s="448"/>
      <c r="K231" s="269"/>
      <c r="L231" s="269"/>
      <c r="M231" s="449"/>
      <c r="N231" s="269"/>
      <c r="O231" s="449"/>
      <c r="P231" s="449"/>
      <c r="Q231" s="477"/>
      <c r="R231" s="478"/>
      <c r="S231" s="479"/>
      <c r="T231" s="480"/>
    </row>
    <row r="232" s="259" customFormat="1" ht="36" customHeight="1" spans="1:26">
      <c r="A232" s="261"/>
      <c r="B232" s="253"/>
      <c r="C232" s="253"/>
      <c r="D232" s="253"/>
      <c r="E232" s="267"/>
      <c r="F232" s="269"/>
      <c r="G232" s="269"/>
      <c r="H232" s="269" t="s">
        <v>103</v>
      </c>
      <c r="I232" s="450"/>
      <c r="J232" s="448" t="s">
        <v>41</v>
      </c>
      <c r="K232" s="451">
        <f>'1.U型槽主筋验算'!K15</f>
        <v>22</v>
      </c>
      <c r="L232" s="452"/>
      <c r="M232" s="453">
        <f>(R232+S232)/2+ROUNDUP((IF(K232&lt;26,10.927,11.212))*K232/10,0)*2</f>
        <v>3586.561</v>
      </c>
      <c r="N232" s="498">
        <f>ROUNDUP((H235/12.5),0)*IF(I233&gt;600,2,1)</f>
        <v>160</v>
      </c>
      <c r="O232" s="455">
        <f t="shared" ref="O232:O239" si="97">M232*N232/100</f>
        <v>5738.4976</v>
      </c>
      <c r="P232" s="269">
        <f t="shared" ref="P232:P239" si="98">ROUND(K232^2*PI()/4/1000000*7850,3)</f>
        <v>2.984</v>
      </c>
      <c r="Q232" s="481">
        <f t="shared" ref="Q232:Q239" si="99">O232*P232</f>
        <v>17123.6768384</v>
      </c>
      <c r="R232" s="482">
        <f>(H233+I237-I240*2)*2+(H239-I240*2)+(H237-I240*2)*2</f>
        <v>3480.828</v>
      </c>
      <c r="S232" s="455">
        <f>(I233+I237-I240*2)*2+(H239-I240*2)+(H237-I240*2)*2</f>
        <v>3592.294</v>
      </c>
      <c r="T232" s="483">
        <f>R234</f>
        <v>2218.2</v>
      </c>
      <c r="V232" s="484">
        <f t="shared" ref="V232:V237" si="100">ROUNDUP((IF(K232&lt;26,10.927,11.212))*K232/10,0)</f>
        <v>25</v>
      </c>
      <c r="X232" s="485"/>
      <c r="Y232" s="485"/>
      <c r="Z232" s="485"/>
    </row>
    <row r="233" s="259" customFormat="1" ht="18" customHeight="1" spans="1:26">
      <c r="A233" s="261"/>
      <c r="B233" s="253"/>
      <c r="C233" s="253"/>
      <c r="D233" s="253"/>
      <c r="E233" s="420" t="s">
        <v>6</v>
      </c>
      <c r="F233" s="421" t="s">
        <v>104</v>
      </c>
      <c r="G233" s="421" t="s">
        <v>105</v>
      </c>
      <c r="H233" s="422">
        <f>MIN(VLOOKUP(I230,$B$4:$J$70,2,0),VLOOKUP(I230,$B$4:$J$70,3,0))</f>
        <v>515.414</v>
      </c>
      <c r="I233" s="456">
        <f>MAX(VLOOKUP(I230,$B$4:$J$70,2,0),VLOOKUP(I230,$B$4:$J$70,3,0))</f>
        <v>571.147</v>
      </c>
      <c r="J233" s="448" t="s">
        <v>42</v>
      </c>
      <c r="K233" s="457">
        <f>IF(H237&gt;=70,14,12)</f>
        <v>12</v>
      </c>
      <c r="L233" s="452"/>
      <c r="M233" s="453">
        <f>(R233+S233)/2+ROUNDUP((IF(K233&lt;26,10.927,11.212))*K233/10,0)*2</f>
        <v>633.2805</v>
      </c>
      <c r="N233" s="458">
        <f>ROUNDUP((H235/12.5*1),0)*2</f>
        <v>320</v>
      </c>
      <c r="O233" s="455">
        <f t="shared" si="97"/>
        <v>2026.4976</v>
      </c>
      <c r="P233" s="269">
        <f t="shared" si="98"/>
        <v>0.888</v>
      </c>
      <c r="Q233" s="481">
        <f t="shared" si="99"/>
        <v>1799.5298688</v>
      </c>
      <c r="R233" s="486">
        <f>H233+I237-I240*2</f>
        <v>577.414</v>
      </c>
      <c r="S233" s="487">
        <f>I233+I237-I240*2</f>
        <v>633.147</v>
      </c>
      <c r="T233" s="488" t="str">
        <f>ROUND(R233,1)&amp;"~"&amp;ROUND(S233,1)</f>
        <v>577.4~633.1</v>
      </c>
      <c r="V233" s="484">
        <f t="shared" si="100"/>
        <v>14</v>
      </c>
      <c r="X233" s="485"/>
      <c r="Y233" s="485"/>
      <c r="Z233" s="485"/>
    </row>
    <row r="234" s="259" customFormat="1" ht="18" customHeight="1" spans="1:26">
      <c r="A234" s="261"/>
      <c r="B234" s="253"/>
      <c r="C234" s="253"/>
      <c r="D234" s="253"/>
      <c r="E234" s="420">
        <f>VLOOKUP(I230,$B$39:$Z$70,3,0)</f>
        <v>177</v>
      </c>
      <c r="F234" s="423">
        <f>VLOOKUP(I230,$B$39:$Z$70,17,0)</f>
        <v>6</v>
      </c>
      <c r="G234" s="421">
        <f>VLOOKUP(I230,$B$39:$Z$70,12,0)</f>
        <v>44</v>
      </c>
      <c r="H234" s="421" t="s">
        <v>60</v>
      </c>
      <c r="I234" s="450"/>
      <c r="J234" s="448" t="s">
        <v>43</v>
      </c>
      <c r="K234" s="451">
        <v>20</v>
      </c>
      <c r="L234" s="452"/>
      <c r="M234" s="459">
        <f>R234+2*ROUNDUP((IF(K234&lt;26,10.927,11.212))*K234/10,0)</f>
        <v>2262.2</v>
      </c>
      <c r="N234" s="454">
        <f>ROUNDUP(H235/12.5,0)</f>
        <v>160</v>
      </c>
      <c r="O234" s="455">
        <f t="shared" si="97"/>
        <v>3619.52</v>
      </c>
      <c r="P234" s="269">
        <f t="shared" si="98"/>
        <v>2.466</v>
      </c>
      <c r="Q234" s="481">
        <f t="shared" si="99"/>
        <v>8925.73632</v>
      </c>
      <c r="R234" s="489">
        <f>H239-I240*2-(K232+K239*2)/10</f>
        <v>2218.2</v>
      </c>
      <c r="S234" s="455" t="s">
        <v>106</v>
      </c>
      <c r="T234" s="490"/>
      <c r="V234" s="484">
        <f t="shared" si="100"/>
        <v>22</v>
      </c>
      <c r="X234" s="485"/>
      <c r="Y234" s="485"/>
      <c r="Z234" s="485"/>
    </row>
    <row r="235" s="259" customFormat="1" ht="18" customHeight="1" spans="1:26">
      <c r="A235" s="261"/>
      <c r="B235" s="253"/>
      <c r="C235" s="253"/>
      <c r="D235" s="253"/>
      <c r="E235" s="424" t="s">
        <v>107</v>
      </c>
      <c r="F235" s="421" t="s">
        <v>108</v>
      </c>
      <c r="G235" s="421" t="s">
        <v>13</v>
      </c>
      <c r="H235" s="425">
        <f>MAX(VLOOKUP(I230,$B$4:$J$70,4,0),VLOOKUP(I230,$B$4:$J$70,5,0))</f>
        <v>2000</v>
      </c>
      <c r="I235" s="460">
        <f>MIN(VLOOKUP(I230,$B$4:$J$70,4,0),VLOOKUP(I230,$B$4:$J$70,5,0))</f>
        <v>2000</v>
      </c>
      <c r="J235" s="448" t="s">
        <v>44</v>
      </c>
      <c r="K235" s="461">
        <v>14</v>
      </c>
      <c r="L235" s="452"/>
      <c r="M235" s="459">
        <f>R235+2*ROUNDUP((IF(K235&lt;26,10.927,11.212))*K235/10,0)</f>
        <v>224.81832585698</v>
      </c>
      <c r="N235" s="458">
        <f>ROUNDUP(H235/12.5,0)*2</f>
        <v>320</v>
      </c>
      <c r="O235" s="455">
        <f t="shared" si="97"/>
        <v>719.418642742334</v>
      </c>
      <c r="P235" s="269">
        <f t="shared" si="98"/>
        <v>1.208</v>
      </c>
      <c r="Q235" s="481">
        <f t="shared" si="99"/>
        <v>869.05772043274</v>
      </c>
      <c r="R235" s="491">
        <f>((H237+I237-I240*2)+(20-I240*2^0.5))*(2^0.5)</f>
        <v>192.81832585698</v>
      </c>
      <c r="S235" s="455" t="s">
        <v>106</v>
      </c>
      <c r="T235" s="490"/>
      <c r="V235" s="484">
        <f t="shared" si="100"/>
        <v>16</v>
      </c>
      <c r="X235" s="485"/>
      <c r="Y235" s="485"/>
      <c r="Z235" s="485"/>
    </row>
    <row r="236" s="259" customFormat="1" ht="18" customHeight="1" spans="1:26">
      <c r="A236" s="261"/>
      <c r="B236" s="253"/>
      <c r="C236" s="253"/>
      <c r="D236" s="253"/>
      <c r="E236" s="426">
        <f>VLOOKUP(I230,$B$39:$Z$70,20,0)</f>
        <v>159</v>
      </c>
      <c r="F236" s="421">
        <f>VLOOKUP(I230,$B$39:$Z$70,23,0)</f>
        <v>159</v>
      </c>
      <c r="G236" s="421">
        <f>VLOOKUP(I230,$B$39:$Z$70,7,0)</f>
        <v>4</v>
      </c>
      <c r="H236" s="427" t="s">
        <v>109</v>
      </c>
      <c r="I236" s="450" t="s">
        <v>110</v>
      </c>
      <c r="J236" s="448" t="s">
        <v>45</v>
      </c>
      <c r="K236" s="451">
        <v>12</v>
      </c>
      <c r="L236" s="452"/>
      <c r="M236" s="459">
        <f>(R236+S236)/2+2*ROUNDUP((IF(K236&lt;26,10.927,11.212))*K236/10,0)</f>
        <v>2020</v>
      </c>
      <c r="N236" s="462">
        <f>4*(G234+1)+(G236-1)*2</f>
        <v>186</v>
      </c>
      <c r="O236" s="455">
        <f t="shared" si="97"/>
        <v>3757.2</v>
      </c>
      <c r="P236" s="269">
        <f t="shared" si="98"/>
        <v>0.888</v>
      </c>
      <c r="Q236" s="481">
        <f t="shared" si="99"/>
        <v>3336.3936</v>
      </c>
      <c r="R236" s="482">
        <f>H235-I240*2</f>
        <v>1992</v>
      </c>
      <c r="S236" s="455">
        <f>I235-I240*2</f>
        <v>1992</v>
      </c>
      <c r="T236" s="488" t="str">
        <f>ROUND(S236,1)&amp;"~"&amp;ROUND(R236,1)</f>
        <v>1992~1992</v>
      </c>
      <c r="V236" s="484">
        <f t="shared" si="100"/>
        <v>14</v>
      </c>
      <c r="X236" s="485"/>
      <c r="Y236" s="485"/>
      <c r="Z236" s="485"/>
    </row>
    <row r="237" s="259" customFormat="1" ht="18" customHeight="1" spans="1:26">
      <c r="A237" s="261"/>
      <c r="B237" s="253"/>
      <c r="C237" s="253"/>
      <c r="D237" s="253"/>
      <c r="E237" s="428"/>
      <c r="F237" s="429"/>
      <c r="G237" s="429"/>
      <c r="H237" s="430">
        <f>VLOOKUP(I230,$B$4:$J$70,6,0)</f>
        <v>60</v>
      </c>
      <c r="I237" s="460">
        <f>VLOOKUP(I230,$B$4:$J$70,7,0)</f>
        <v>70</v>
      </c>
      <c r="J237" s="448" t="s">
        <v>111</v>
      </c>
      <c r="K237" s="451">
        <v>12</v>
      </c>
      <c r="L237" s="452"/>
      <c r="M237" s="459">
        <f>(R237+S237)/2+2*ROUNDUP((IF(K237&lt;26,10.927,11.212))*K237/10,0)</f>
        <v>2028.77639112645</v>
      </c>
      <c r="N237" s="269">
        <f>2*(E234+1)+F234*2</f>
        <v>368</v>
      </c>
      <c r="O237" s="455">
        <f t="shared" si="97"/>
        <v>7465.89711934535</v>
      </c>
      <c r="P237" s="269">
        <f t="shared" si="98"/>
        <v>0.888</v>
      </c>
      <c r="Q237" s="481">
        <f t="shared" si="99"/>
        <v>6629.71664197867</v>
      </c>
      <c r="R237" s="482">
        <f>((I233-H233)^2+H235^2)^0.5</f>
        <v>2000.77639112645</v>
      </c>
      <c r="S237" s="455">
        <f>((I233-H233)^2+I235^2)^0.5</f>
        <v>2000.77639112645</v>
      </c>
      <c r="T237" s="488" t="str">
        <f>ROUND(S237,1)&amp;"~"&amp;ROUND(R237,1)</f>
        <v>2000.8~2000.8</v>
      </c>
      <c r="V237" s="484">
        <f t="shared" si="100"/>
        <v>14</v>
      </c>
      <c r="X237" s="485"/>
      <c r="Y237" s="485"/>
      <c r="Z237" s="485"/>
    </row>
    <row r="238" s="259" customFormat="1" ht="18" customHeight="1" spans="1:26">
      <c r="A238" s="261"/>
      <c r="B238" s="253"/>
      <c r="C238" s="253"/>
      <c r="D238" s="253"/>
      <c r="E238" s="431" t="s">
        <v>112</v>
      </c>
      <c r="F238" s="432"/>
      <c r="G238" s="433"/>
      <c r="H238" s="434" t="s">
        <v>113</v>
      </c>
      <c r="I238" s="463"/>
      <c r="J238" s="448" t="s">
        <v>114</v>
      </c>
      <c r="K238" s="461">
        <v>8</v>
      </c>
      <c r="L238" s="452"/>
      <c r="M238" s="459">
        <f>R238+11</f>
        <v>73</v>
      </c>
      <c r="N238" s="464">
        <f>ROUNDDOWN(((VLOOKUP(I230,$B$39:$Z$70,2,0))/(VLOOKUP(I230,$B$39:$Z$70,4,0))-1),0)/4*((VLOOKUP(I230,$B$39:$Z$70,20,0))+1)</f>
        <v>7080</v>
      </c>
      <c r="O238" s="455">
        <f t="shared" si="97"/>
        <v>5168.4</v>
      </c>
      <c r="P238" s="269">
        <f t="shared" si="98"/>
        <v>0.395</v>
      </c>
      <c r="Q238" s="481">
        <f t="shared" si="99"/>
        <v>2041.518</v>
      </c>
      <c r="R238" s="491">
        <f>I237-2*I240</f>
        <v>62</v>
      </c>
      <c r="S238" s="455" t="s">
        <v>106</v>
      </c>
      <c r="T238" s="490"/>
      <c r="V238" s="492"/>
      <c r="X238" s="485"/>
      <c r="Y238" s="485"/>
      <c r="Z238" s="485"/>
    </row>
    <row r="239" s="259" customFormat="1" ht="18" customHeight="1" spans="1:26">
      <c r="A239" s="261"/>
      <c r="B239" s="253"/>
      <c r="C239" s="253"/>
      <c r="D239" s="253"/>
      <c r="E239" s="435" t="s">
        <v>115</v>
      </c>
      <c r="F239" s="436" t="s">
        <v>116</v>
      </c>
      <c r="G239" s="437" t="s">
        <v>56</v>
      </c>
      <c r="H239" s="434">
        <f>VLOOKUP(I230,$B$4:$J$70,8,0)</f>
        <v>2230</v>
      </c>
      <c r="I239" s="463"/>
      <c r="J239" s="448" t="s">
        <v>117</v>
      </c>
      <c r="K239" s="461">
        <v>8</v>
      </c>
      <c r="L239" s="452"/>
      <c r="M239" s="459">
        <f>R239+11</f>
        <v>63</v>
      </c>
      <c r="N239" s="465">
        <f>ROUND(E236/4*G234,0)*2</f>
        <v>3498</v>
      </c>
      <c r="O239" s="455">
        <f t="shared" si="97"/>
        <v>2203.74</v>
      </c>
      <c r="P239" s="269">
        <f t="shared" si="98"/>
        <v>0.395</v>
      </c>
      <c r="Q239" s="481">
        <f t="shared" si="99"/>
        <v>870.4773</v>
      </c>
      <c r="R239" s="491">
        <f>H237-2*I240</f>
        <v>52</v>
      </c>
      <c r="S239" s="455" t="s">
        <v>106</v>
      </c>
      <c r="T239" s="490"/>
      <c r="V239" s="492"/>
      <c r="X239" s="485"/>
      <c r="Y239" s="485"/>
      <c r="Z239" s="485"/>
    </row>
    <row r="240" s="259" customFormat="1" ht="18" customHeight="1" spans="1:26">
      <c r="A240" s="261"/>
      <c r="B240" s="253"/>
      <c r="C240" s="253"/>
      <c r="D240" s="253"/>
      <c r="E240" s="438">
        <f>IF(I230=0,0,ROUND(((H233+I233)/2*H237*2+H239*I237+0.2*0.2+0.25*0.05*2)*(H235+I235)/2/1000000,1))</f>
        <v>442.6</v>
      </c>
      <c r="F240" s="439">
        <f>IF(I230=0,0,ROUND(Q238+Q239,1))</f>
        <v>2912</v>
      </c>
      <c r="G240" s="440">
        <f>IF(I230=0,0,ROUND(Q232+Q233+Q234+Q235+Q236+Q237,1))</f>
        <v>38684.1</v>
      </c>
      <c r="H240" s="441" t="s">
        <v>118</v>
      </c>
      <c r="I240" s="466">
        <f>$P$3</f>
        <v>4</v>
      </c>
      <c r="J240" s="467" t="s">
        <v>119</v>
      </c>
      <c r="K240" s="468" t="str">
        <f>"C40混凝土:"&amp;ROUND(((H233+I233)/2*H237*2+H239*I237+0.2*0.2+0.25*0.05*2)*(H235+I235)/2/1000000,1)&amp;"m"&amp;"      "&amp;"HPB300:"&amp;ROUND(Q238+Q239,1)&amp;"kg       "&amp;"HRB400:"&amp;ROUND(Q232+Q233+Q234+Q235+Q236+Q237,1)&amp;"kg"</f>
        <v>C40混凝土:442.6m      HPB300:2912kg       HRB400:38684.1kg</v>
      </c>
      <c r="L240" s="468"/>
      <c r="M240" s="468"/>
      <c r="N240" s="468"/>
      <c r="O240" s="468"/>
      <c r="P240" s="468"/>
      <c r="Q240" s="493"/>
      <c r="R240" s="494" t="s">
        <v>120</v>
      </c>
      <c r="S240" s="468">
        <f>ROUND(SUM(Q232:Q239)/ROUND(((H233+I233)/2*H237*2+H239*I237+0.2*0.2+0.25*0.05*2)*(H235+I235)/2/1000000,1),1)</f>
        <v>94</v>
      </c>
      <c r="T240" s="495"/>
      <c r="X240" s="485"/>
      <c r="Y240" s="485"/>
      <c r="Z240" s="485"/>
    </row>
    <row r="242" spans="2:22">
      <c r="B242" s="253" t="str">
        <f>B18</f>
        <v>YU15</v>
      </c>
      <c r="D242" s="253"/>
      <c r="E242" s="264" t="s">
        <v>94</v>
      </c>
      <c r="F242" s="265"/>
      <c r="G242" s="265"/>
      <c r="H242" s="418" t="s">
        <v>95</v>
      </c>
      <c r="I242" s="444" t="str">
        <f>B242</f>
        <v>YU15</v>
      </c>
      <c r="J242" s="445" t="s">
        <v>28</v>
      </c>
      <c r="K242" s="265" t="s">
        <v>29</v>
      </c>
      <c r="L242" s="265" t="s">
        <v>96</v>
      </c>
      <c r="M242" s="446" t="s">
        <v>97</v>
      </c>
      <c r="N242" s="265" t="s">
        <v>32</v>
      </c>
      <c r="O242" s="446" t="s">
        <v>98</v>
      </c>
      <c r="P242" s="446" t="s">
        <v>99</v>
      </c>
      <c r="Q242" s="473" t="s">
        <v>100</v>
      </c>
      <c r="R242" s="474" t="s">
        <v>101</v>
      </c>
      <c r="S242" s="475"/>
      <c r="T242" s="476"/>
      <c r="V242" s="253" t="s">
        <v>102</v>
      </c>
    </row>
    <row r="243" spans="2:22">
      <c r="B243" s="253"/>
      <c r="D243" s="253"/>
      <c r="E243" s="267"/>
      <c r="F243" s="269"/>
      <c r="G243" s="269"/>
      <c r="H243" s="419"/>
      <c r="I243" s="447"/>
      <c r="J243" s="448"/>
      <c r="K243" s="269"/>
      <c r="L243" s="269"/>
      <c r="M243" s="449"/>
      <c r="N243" s="269"/>
      <c r="O243" s="449"/>
      <c r="P243" s="449"/>
      <c r="Q243" s="477"/>
      <c r="R243" s="478"/>
      <c r="S243" s="479"/>
      <c r="T243" s="480"/>
      <c r="U243" s="253"/>
      <c r="V243" s="253"/>
    </row>
    <row r="244" spans="2:22">
      <c r="B244" s="253"/>
      <c r="D244" s="253"/>
      <c r="E244" s="267"/>
      <c r="F244" s="269"/>
      <c r="G244" s="269"/>
      <c r="H244" s="269" t="s">
        <v>103</v>
      </c>
      <c r="I244" s="450"/>
      <c r="J244" s="448" t="s">
        <v>41</v>
      </c>
      <c r="K244" s="451">
        <f>'1.U型槽主筋验算'!K16</f>
        <v>20</v>
      </c>
      <c r="L244" s="452"/>
      <c r="M244" s="453">
        <f>(R244+S244)/2+ROUNDUP((IF(K244&lt;26,10.927,11.212))*K244/10,0)*2</f>
        <v>3469.898</v>
      </c>
      <c r="N244" s="498">
        <f>ROUNDUP((H247/12.5),0)*IF(I245&gt;600,2,1)</f>
        <v>160</v>
      </c>
      <c r="O244" s="455">
        <f t="shared" ref="O244:O251" si="101">M244*N244/100</f>
        <v>5551.8368</v>
      </c>
      <c r="P244" s="269">
        <f t="shared" ref="P244:P251" si="102">ROUND(K244^2*PI()/4/1000000*7850,3)</f>
        <v>2.466</v>
      </c>
      <c r="Q244" s="481">
        <f t="shared" ref="Q244:Q251" si="103">O244*P244</f>
        <v>13690.8295488</v>
      </c>
      <c r="R244" s="482">
        <f>(H245+I249-I252*2)*2+(H251-I252*2)+(H249-I252*2)*2</f>
        <v>3370.166</v>
      </c>
      <c r="S244" s="455">
        <f>(I245+I249-I252*2)*2+(H251-I252*2)+(H249-I252*2)*2</f>
        <v>3481.63</v>
      </c>
      <c r="T244" s="483">
        <f>R246</f>
        <v>2219.37</v>
      </c>
      <c r="V244" s="484">
        <f t="shared" ref="V244:V249" si="104">ROUNDUP((IF(K244&lt;26,10.927,11.212))*K244/10,0)</f>
        <v>22</v>
      </c>
    </row>
    <row r="245" spans="2:22">
      <c r="B245" s="253"/>
      <c r="D245" s="253"/>
      <c r="E245" s="420" t="s">
        <v>6</v>
      </c>
      <c r="F245" s="421" t="s">
        <v>104</v>
      </c>
      <c r="G245" s="421" t="s">
        <v>105</v>
      </c>
      <c r="H245" s="422">
        <f>MIN(VLOOKUP(I242,$B$4:$J$70,2,0),VLOOKUP(I242,$B$4:$J$70,3,0))</f>
        <v>459.598</v>
      </c>
      <c r="I245" s="456">
        <f>MAX(VLOOKUP(I242,$B$4:$J$70,2,0),VLOOKUP(I242,$B$4:$J$70,3,0))</f>
        <v>515.33</v>
      </c>
      <c r="J245" s="448" t="s">
        <v>42</v>
      </c>
      <c r="K245" s="457">
        <f>IF(H249&gt;=70,14,12)</f>
        <v>12</v>
      </c>
      <c r="L245" s="452"/>
      <c r="M245" s="453">
        <f>(R245+S245)/2+ROUNDUP((IF(K245&lt;26,10.927,11.212))*K245/10,0)*2</f>
        <v>577.464</v>
      </c>
      <c r="N245" s="458">
        <f>ROUNDUP((H247/12.5*1),0)*2</f>
        <v>320</v>
      </c>
      <c r="O245" s="455">
        <f t="shared" si="101"/>
        <v>1847.8848</v>
      </c>
      <c r="P245" s="269">
        <f t="shared" si="102"/>
        <v>0.888</v>
      </c>
      <c r="Q245" s="481">
        <f t="shared" si="103"/>
        <v>1640.9217024</v>
      </c>
      <c r="R245" s="486">
        <f>H245+I249-I252*2</f>
        <v>521.598</v>
      </c>
      <c r="S245" s="487">
        <f>I245+I249-I252*2</f>
        <v>577.33</v>
      </c>
      <c r="T245" s="488" t="str">
        <f>ROUND(R245,1)&amp;"~"&amp;ROUND(S245,1)</f>
        <v>521.6~577.3</v>
      </c>
      <c r="V245" s="484">
        <f t="shared" si="104"/>
        <v>14</v>
      </c>
    </row>
    <row r="246" spans="2:22">
      <c r="B246" s="253"/>
      <c r="D246" s="253"/>
      <c r="E246" s="420">
        <f>VLOOKUP(I242,$B$39:$Z$70,3,0)</f>
        <v>177</v>
      </c>
      <c r="F246" s="423">
        <f>VLOOKUP(I242,$B$39:$Z$70,17,0)</f>
        <v>6</v>
      </c>
      <c r="G246" s="421">
        <f>VLOOKUP(I242,$B$39:$Z$70,12,0)</f>
        <v>40</v>
      </c>
      <c r="H246" s="421" t="s">
        <v>60</v>
      </c>
      <c r="I246" s="450"/>
      <c r="J246" s="448" t="s">
        <v>43</v>
      </c>
      <c r="K246" s="451">
        <v>20</v>
      </c>
      <c r="L246" s="452"/>
      <c r="M246" s="459">
        <f>R246+2*ROUNDUP((IF(K246&lt;26,10.927,11.212))*K246/10,0)</f>
        <v>2263.37</v>
      </c>
      <c r="N246" s="454">
        <f>ROUNDUP(H247/12.5,0)</f>
        <v>160</v>
      </c>
      <c r="O246" s="455">
        <f t="shared" si="101"/>
        <v>3621.392</v>
      </c>
      <c r="P246" s="269">
        <f t="shared" si="102"/>
        <v>2.466</v>
      </c>
      <c r="Q246" s="481">
        <f t="shared" si="103"/>
        <v>8930.352672</v>
      </c>
      <c r="R246" s="489">
        <f>H251-I252*2-(K244+K251*2)/10</f>
        <v>2219.37</v>
      </c>
      <c r="S246" s="455" t="s">
        <v>106</v>
      </c>
      <c r="T246" s="490"/>
      <c r="V246" s="484">
        <f t="shared" si="104"/>
        <v>22</v>
      </c>
    </row>
    <row r="247" spans="2:22">
      <c r="B247" s="253"/>
      <c r="D247" s="253"/>
      <c r="E247" s="424" t="s">
        <v>107</v>
      </c>
      <c r="F247" s="421" t="s">
        <v>108</v>
      </c>
      <c r="G247" s="421" t="s">
        <v>13</v>
      </c>
      <c r="H247" s="425">
        <f>MAX(VLOOKUP(I242,$B$4:$J$70,4,0),VLOOKUP(I242,$B$4:$J$70,5,0))</f>
        <v>1999.99999999999</v>
      </c>
      <c r="I247" s="460">
        <f>MIN(VLOOKUP(I242,$B$4:$J$70,4,0),VLOOKUP(I242,$B$4:$J$70,5,0))</f>
        <v>1999.99999999999</v>
      </c>
      <c r="J247" s="448" t="s">
        <v>44</v>
      </c>
      <c r="K247" s="461">
        <v>14</v>
      </c>
      <c r="L247" s="452"/>
      <c r="M247" s="459">
        <f>R247+2*ROUNDUP((IF(K247&lt;26,10.927,11.212))*K247/10,0)</f>
        <v>224.81832585698</v>
      </c>
      <c r="N247" s="458">
        <f>ROUNDUP(H247/12.5,0)*2</f>
        <v>320</v>
      </c>
      <c r="O247" s="455">
        <f t="shared" si="101"/>
        <v>719.418642742334</v>
      </c>
      <c r="P247" s="269">
        <f t="shared" si="102"/>
        <v>1.208</v>
      </c>
      <c r="Q247" s="481">
        <f t="shared" si="103"/>
        <v>869.05772043274</v>
      </c>
      <c r="R247" s="491">
        <f>((H249+I249-I252*2)+(20-I252*2^0.5))*(2^0.5)</f>
        <v>192.81832585698</v>
      </c>
      <c r="S247" s="455" t="s">
        <v>106</v>
      </c>
      <c r="T247" s="490"/>
      <c r="V247" s="484">
        <f t="shared" si="104"/>
        <v>16</v>
      </c>
    </row>
    <row r="248" spans="2:22">
      <c r="B248" s="253"/>
      <c r="D248" s="253"/>
      <c r="E248" s="426">
        <f>VLOOKUP(I242,$B$39:$Z$70,20,0)</f>
        <v>159</v>
      </c>
      <c r="F248" s="421">
        <f>VLOOKUP(I242,$B$39:$Z$70,23,0)</f>
        <v>159</v>
      </c>
      <c r="G248" s="421">
        <f>VLOOKUP(I242,$B$39:$Z$70,7,0)</f>
        <v>4</v>
      </c>
      <c r="H248" s="427" t="s">
        <v>109</v>
      </c>
      <c r="I248" s="450" t="s">
        <v>110</v>
      </c>
      <c r="J248" s="448" t="s">
        <v>45</v>
      </c>
      <c r="K248" s="451">
        <v>12</v>
      </c>
      <c r="L248" s="452"/>
      <c r="M248" s="459">
        <f>(R248+S248)/2+2*ROUNDUP((IF(K248&lt;26,10.927,11.212))*K248/10,0)</f>
        <v>2019.99999999999</v>
      </c>
      <c r="N248" s="462">
        <f>4*(G246+1)+(G248-1)*2</f>
        <v>170</v>
      </c>
      <c r="O248" s="455">
        <f t="shared" si="101"/>
        <v>3433.99999999998</v>
      </c>
      <c r="P248" s="269">
        <f t="shared" si="102"/>
        <v>0.888</v>
      </c>
      <c r="Q248" s="481">
        <f t="shared" si="103"/>
        <v>3049.39199999999</v>
      </c>
      <c r="R248" s="482">
        <f>H247-I252*2</f>
        <v>1991.99999999999</v>
      </c>
      <c r="S248" s="455">
        <f>I247-I252*2</f>
        <v>1991.99999999999</v>
      </c>
      <c r="T248" s="488" t="str">
        <f>ROUND(S248,1)&amp;"~"&amp;ROUND(R248,1)</f>
        <v>1992~1992</v>
      </c>
      <c r="V248" s="484">
        <f t="shared" si="104"/>
        <v>14</v>
      </c>
    </row>
    <row r="249" ht="15" spans="2:22">
      <c r="B249" s="253"/>
      <c r="D249" s="253"/>
      <c r="E249" s="428"/>
      <c r="F249" s="429"/>
      <c r="G249" s="429"/>
      <c r="H249" s="430">
        <f>VLOOKUP(I242,$B$4:$J$70,6,0)</f>
        <v>60</v>
      </c>
      <c r="I249" s="460">
        <f>VLOOKUP(I242,$B$4:$J$70,7,0)</f>
        <v>70</v>
      </c>
      <c r="J249" s="448" t="s">
        <v>111</v>
      </c>
      <c r="K249" s="451">
        <v>12</v>
      </c>
      <c r="L249" s="452"/>
      <c r="M249" s="459">
        <f>(R249+S249)/2+2*ROUNDUP((IF(K249&lt;26,10.927,11.212))*K249/10,0)</f>
        <v>2028.77636327101</v>
      </c>
      <c r="N249" s="269">
        <f>2*(E246+1)+F246*2</f>
        <v>368</v>
      </c>
      <c r="O249" s="455">
        <f t="shared" si="101"/>
        <v>7465.89701683731</v>
      </c>
      <c r="P249" s="269">
        <f t="shared" si="102"/>
        <v>0.888</v>
      </c>
      <c r="Q249" s="481">
        <f t="shared" si="103"/>
        <v>6629.71655095153</v>
      </c>
      <c r="R249" s="482">
        <f>((I245-H245)^2+H247^2)^0.5</f>
        <v>2000.77636327101</v>
      </c>
      <c r="S249" s="455">
        <f>((I245-H245)^2+I247^2)^0.5</f>
        <v>2000.77636327101</v>
      </c>
      <c r="T249" s="488" t="str">
        <f>ROUND(S249,1)&amp;"~"&amp;ROUND(R249,1)</f>
        <v>2000.8~2000.8</v>
      </c>
      <c r="V249" s="484">
        <f t="shared" si="104"/>
        <v>14</v>
      </c>
    </row>
    <row r="250" spans="2:22">
      <c r="B250" s="253"/>
      <c r="D250" s="253"/>
      <c r="E250" s="431" t="s">
        <v>112</v>
      </c>
      <c r="F250" s="432"/>
      <c r="G250" s="433"/>
      <c r="H250" s="434" t="s">
        <v>113</v>
      </c>
      <c r="I250" s="463"/>
      <c r="J250" s="448" t="s">
        <v>114</v>
      </c>
      <c r="K250" s="461">
        <v>8</v>
      </c>
      <c r="L250" s="452"/>
      <c r="M250" s="459">
        <f>R250+11</f>
        <v>73</v>
      </c>
      <c r="N250" s="464">
        <f>ROUNDDOWN(((VLOOKUP(I242,$B$39:$Z$70,2,0))/(VLOOKUP(I242,$B$39:$Z$70,4,0))-1),0)/4*((VLOOKUP(I242,$B$39:$Z$70,20,0))+1)</f>
        <v>7080</v>
      </c>
      <c r="O250" s="455">
        <f t="shared" si="101"/>
        <v>5168.4</v>
      </c>
      <c r="P250" s="269">
        <f t="shared" si="102"/>
        <v>0.395</v>
      </c>
      <c r="Q250" s="481">
        <f t="shared" si="103"/>
        <v>2041.518</v>
      </c>
      <c r="R250" s="491">
        <f>I249-2*I252</f>
        <v>62</v>
      </c>
      <c r="S250" s="455" t="s">
        <v>106</v>
      </c>
      <c r="T250" s="490"/>
      <c r="V250" s="492"/>
    </row>
    <row r="251" spans="2:22">
      <c r="B251" s="253"/>
      <c r="D251" s="253"/>
      <c r="E251" s="435" t="s">
        <v>115</v>
      </c>
      <c r="F251" s="436" t="s">
        <v>116</v>
      </c>
      <c r="G251" s="437" t="s">
        <v>56</v>
      </c>
      <c r="H251" s="434">
        <f>VLOOKUP(I242,$B$4:$J$70,8,0)</f>
        <v>2230.97</v>
      </c>
      <c r="I251" s="463"/>
      <c r="J251" s="448" t="s">
        <v>117</v>
      </c>
      <c r="K251" s="461">
        <v>8</v>
      </c>
      <c r="L251" s="452"/>
      <c r="M251" s="459">
        <f>R251+11</f>
        <v>63</v>
      </c>
      <c r="N251" s="465">
        <f>ROUND(E248/4*G246,0)*2</f>
        <v>3180</v>
      </c>
      <c r="O251" s="455">
        <f t="shared" si="101"/>
        <v>2003.4</v>
      </c>
      <c r="P251" s="269">
        <f t="shared" si="102"/>
        <v>0.395</v>
      </c>
      <c r="Q251" s="481">
        <f t="shared" si="103"/>
        <v>791.343</v>
      </c>
      <c r="R251" s="491">
        <f>H249-2*I252</f>
        <v>52</v>
      </c>
      <c r="S251" s="455" t="s">
        <v>106</v>
      </c>
      <c r="T251" s="490"/>
      <c r="V251" s="492"/>
    </row>
    <row r="252" ht="15" spans="2:20">
      <c r="B252" s="253"/>
      <c r="D252" s="253"/>
      <c r="E252" s="438">
        <f>IF(I242=0,0,ROUND(((H245+I245)/2*H249*2+H251*I249+0.2*0.2+0.25*0.05*2)*(H247+I247)/2/1000000,1))</f>
        <v>429.3</v>
      </c>
      <c r="F252" s="439">
        <f>IF(I242=0,0,ROUND(Q250+Q251,1))</f>
        <v>2832.9</v>
      </c>
      <c r="G252" s="440">
        <f>IF(I242=0,0,ROUND(Q244+Q245+Q246+Q247+Q248+Q249,1))</f>
        <v>34810.3</v>
      </c>
      <c r="H252" s="441" t="s">
        <v>118</v>
      </c>
      <c r="I252" s="466">
        <f>$P$3</f>
        <v>4</v>
      </c>
      <c r="J252" s="467" t="s">
        <v>119</v>
      </c>
      <c r="K252" s="468" t="str">
        <f>"C40混凝土:"&amp;ROUND(((H245+I245)/2*H249*2+H251*I249+0.2*0.2+0.25*0.05*2)*(H247+I247)/2/1000000,1)&amp;"m"&amp;"      "&amp;"HPB300:"&amp;ROUND(Q250+Q251,1)&amp;"kg       "&amp;"HRB400:"&amp;ROUND(Q244+Q245+Q246+Q247+Q248+Q249,1)&amp;"kg"</f>
        <v>C40混凝土:429.3m      HPB300:2832.9kg       HRB400:34810.3kg</v>
      </c>
      <c r="L252" s="468"/>
      <c r="M252" s="468"/>
      <c r="N252" s="468"/>
      <c r="O252" s="468"/>
      <c r="P252" s="468"/>
      <c r="Q252" s="493"/>
      <c r="R252" s="494" t="s">
        <v>120</v>
      </c>
      <c r="S252" s="468">
        <f>ROUND(SUM(Q244:Q251)/ROUND(((H245+I245)/2*H249*2+H251*I249+0.2*0.2+0.25*0.05*2)*(H247+I247)/2/1000000,1),1)</f>
        <v>87.7</v>
      </c>
      <c r="T252" s="495"/>
    </row>
    <row r="254" spans="2:22">
      <c r="B254" s="253" t="str">
        <f>B19</f>
        <v>YU16</v>
      </c>
      <c r="D254" s="253"/>
      <c r="E254" s="264" t="s">
        <v>94</v>
      </c>
      <c r="F254" s="265"/>
      <c r="G254" s="265"/>
      <c r="H254" s="418" t="s">
        <v>95</v>
      </c>
      <c r="I254" s="444" t="str">
        <f>B254</f>
        <v>YU16</v>
      </c>
      <c r="J254" s="445" t="s">
        <v>28</v>
      </c>
      <c r="K254" s="265" t="s">
        <v>29</v>
      </c>
      <c r="L254" s="265" t="s">
        <v>96</v>
      </c>
      <c r="M254" s="446" t="s">
        <v>97</v>
      </c>
      <c r="N254" s="265" t="s">
        <v>32</v>
      </c>
      <c r="O254" s="446" t="s">
        <v>98</v>
      </c>
      <c r="P254" s="446" t="s">
        <v>99</v>
      </c>
      <c r="Q254" s="473" t="s">
        <v>100</v>
      </c>
      <c r="R254" s="474" t="s">
        <v>101</v>
      </c>
      <c r="S254" s="475"/>
      <c r="T254" s="476"/>
      <c r="V254" s="253" t="s">
        <v>102</v>
      </c>
    </row>
    <row r="255" spans="2:22">
      <c r="B255" s="253"/>
      <c r="D255" s="253"/>
      <c r="E255" s="267"/>
      <c r="F255" s="269"/>
      <c r="G255" s="269"/>
      <c r="H255" s="419"/>
      <c r="I255" s="447"/>
      <c r="J255" s="448"/>
      <c r="K255" s="269"/>
      <c r="L255" s="269"/>
      <c r="M255" s="449"/>
      <c r="N255" s="269"/>
      <c r="O255" s="449"/>
      <c r="P255" s="449"/>
      <c r="Q255" s="477"/>
      <c r="R255" s="478"/>
      <c r="S255" s="479"/>
      <c r="T255" s="480"/>
      <c r="U255" s="253"/>
      <c r="V255" s="253"/>
    </row>
    <row r="256" spans="2:22">
      <c r="B256" s="253"/>
      <c r="D256" s="253"/>
      <c r="E256" s="267"/>
      <c r="F256" s="269"/>
      <c r="G256" s="269"/>
      <c r="H256" s="269" t="s">
        <v>103</v>
      </c>
      <c r="I256" s="450"/>
      <c r="J256" s="448" t="s">
        <v>41</v>
      </c>
      <c r="K256" s="451">
        <f>'1.U型槽主筋验算'!K17</f>
        <v>18</v>
      </c>
      <c r="L256" s="452"/>
      <c r="M256" s="453">
        <f>(R256+S256)/2+ROUNDUP((IF(K256&lt;26,10.927,11.212))*K256/10,0)*2</f>
        <v>3301.86</v>
      </c>
      <c r="N256" s="498">
        <f>ROUNDUP((H259/12.5),0)*IF(I257&gt;600,2,1)</f>
        <v>160</v>
      </c>
      <c r="O256" s="455">
        <f t="shared" ref="O256:O263" si="105">M256*N256/100</f>
        <v>5282.976</v>
      </c>
      <c r="P256" s="269">
        <f t="shared" ref="P256:P263" si="106">ROUND(K256^2*PI()/4/1000000*7850,3)</f>
        <v>1.998</v>
      </c>
      <c r="Q256" s="481">
        <f t="shared" ref="Q256:Q263" si="107">O256*P256</f>
        <v>10555.386048</v>
      </c>
      <c r="R256" s="482">
        <f>(H257+I261-I264*2)*2+(H263-I264*2)+(H261-I264*2)*2</f>
        <v>3206.127</v>
      </c>
      <c r="S256" s="455">
        <f>(I257+I261-I264*2)*2+(H263-I264*2)+(H261-I264*2)*2</f>
        <v>3317.593</v>
      </c>
      <c r="T256" s="483">
        <f>R258</f>
        <v>2207.165</v>
      </c>
      <c r="V256" s="484">
        <f t="shared" ref="V256:V261" si="108">ROUNDUP((IF(K256&lt;26,10.927,11.212))*K256/10,0)</f>
        <v>20</v>
      </c>
    </row>
    <row r="257" spans="2:22">
      <c r="B257" s="253"/>
      <c r="D257" s="253"/>
      <c r="E257" s="420" t="s">
        <v>6</v>
      </c>
      <c r="F257" s="421" t="s">
        <v>104</v>
      </c>
      <c r="G257" s="421" t="s">
        <v>105</v>
      </c>
      <c r="H257" s="422">
        <f>MIN(VLOOKUP(I254,$B$4:$J$70,2,0),VLOOKUP(I254,$B$4:$J$70,3,0))</f>
        <v>403.781</v>
      </c>
      <c r="I257" s="456">
        <f>MAX(VLOOKUP(I254,$B$4:$J$70,2,0),VLOOKUP(I254,$B$4:$J$70,3,0))</f>
        <v>459.514</v>
      </c>
      <c r="J257" s="448" t="s">
        <v>42</v>
      </c>
      <c r="K257" s="457">
        <f>IF(H261&gt;=70,14,12)</f>
        <v>12</v>
      </c>
      <c r="L257" s="452"/>
      <c r="M257" s="453">
        <f>(R257+S257)/2+ROUNDUP((IF(K257&lt;26,10.927,11.212))*K257/10,0)*2</f>
        <v>511.6475</v>
      </c>
      <c r="N257" s="458">
        <f>ROUNDUP((H259/12.5*1),0)*2</f>
        <v>320</v>
      </c>
      <c r="O257" s="455">
        <f t="shared" si="105"/>
        <v>1637.272</v>
      </c>
      <c r="P257" s="269">
        <f t="shared" si="106"/>
        <v>0.888</v>
      </c>
      <c r="Q257" s="481">
        <f t="shared" si="107"/>
        <v>1453.897536</v>
      </c>
      <c r="R257" s="486">
        <f>H257+I261-I264*2</f>
        <v>455.781</v>
      </c>
      <c r="S257" s="487">
        <f>I257+I261-I264*2</f>
        <v>511.514</v>
      </c>
      <c r="T257" s="488" t="str">
        <f>ROUND(R257,1)&amp;"~"&amp;ROUND(S257,1)</f>
        <v>455.8~511.5</v>
      </c>
      <c r="V257" s="484">
        <f t="shared" si="108"/>
        <v>14</v>
      </c>
    </row>
    <row r="258" spans="2:22">
      <c r="B258" s="253"/>
      <c r="D258" s="253"/>
      <c r="E258" s="420">
        <f>VLOOKUP(I254,$B$39:$Z$70,3,0)</f>
        <v>176</v>
      </c>
      <c r="F258" s="423">
        <f>VLOOKUP(I254,$B$39:$Z$70,17,0)</f>
        <v>4</v>
      </c>
      <c r="G258" s="421">
        <f>VLOOKUP(I254,$B$39:$Z$70,12,0)</f>
        <v>35</v>
      </c>
      <c r="H258" s="421" t="s">
        <v>60</v>
      </c>
      <c r="I258" s="450"/>
      <c r="J258" s="448" t="s">
        <v>43</v>
      </c>
      <c r="K258" s="451">
        <v>20</v>
      </c>
      <c r="L258" s="452"/>
      <c r="M258" s="459">
        <f>R258+2*ROUNDUP((IF(K258&lt;26,10.927,11.212))*K258/10,0)</f>
        <v>2251.165</v>
      </c>
      <c r="N258" s="454">
        <f>ROUNDUP(H259/12.5,0)</f>
        <v>160</v>
      </c>
      <c r="O258" s="455">
        <f t="shared" si="105"/>
        <v>3601.864</v>
      </c>
      <c r="P258" s="269">
        <f t="shared" si="106"/>
        <v>2.466</v>
      </c>
      <c r="Q258" s="481">
        <f t="shared" si="107"/>
        <v>8882.196624</v>
      </c>
      <c r="R258" s="489">
        <f>H263-I264*2-(K256+K263*2)/10</f>
        <v>2207.165</v>
      </c>
      <c r="S258" s="455" t="s">
        <v>106</v>
      </c>
      <c r="T258" s="490"/>
      <c r="V258" s="484">
        <f t="shared" si="108"/>
        <v>22</v>
      </c>
    </row>
    <row r="259" spans="2:22">
      <c r="B259" s="253"/>
      <c r="D259" s="253"/>
      <c r="E259" s="424" t="s">
        <v>107</v>
      </c>
      <c r="F259" s="421" t="s">
        <v>108</v>
      </c>
      <c r="G259" s="421" t="s">
        <v>13</v>
      </c>
      <c r="H259" s="425">
        <f>MAX(VLOOKUP(I254,$B$4:$J$70,4,0),VLOOKUP(I254,$B$4:$J$70,5,0))</f>
        <v>2000</v>
      </c>
      <c r="I259" s="460">
        <f>MIN(VLOOKUP(I254,$B$4:$J$70,4,0),VLOOKUP(I254,$B$4:$J$70,5,0))</f>
        <v>2000</v>
      </c>
      <c r="J259" s="448" t="s">
        <v>44</v>
      </c>
      <c r="K259" s="461">
        <v>14</v>
      </c>
      <c r="L259" s="452"/>
      <c r="M259" s="459">
        <f>R259+2*ROUNDUP((IF(K259&lt;26,10.927,11.212))*K259/10,0)</f>
        <v>196.534054609518</v>
      </c>
      <c r="N259" s="458">
        <f>ROUNDUP(H259/12.5,0)*2</f>
        <v>320</v>
      </c>
      <c r="O259" s="455">
        <f t="shared" si="105"/>
        <v>628.908974750456</v>
      </c>
      <c r="P259" s="269">
        <f t="shared" si="106"/>
        <v>1.208</v>
      </c>
      <c r="Q259" s="481">
        <f t="shared" si="107"/>
        <v>759.722041498551</v>
      </c>
      <c r="R259" s="491">
        <f>((H261+I261-I264*2)+(20-I264*2^0.5))*(2^0.5)</f>
        <v>164.534054609518</v>
      </c>
      <c r="S259" s="455" t="s">
        <v>106</v>
      </c>
      <c r="T259" s="490"/>
      <c r="V259" s="484">
        <f t="shared" si="108"/>
        <v>16</v>
      </c>
    </row>
    <row r="260" spans="2:22">
      <c r="B260" s="253"/>
      <c r="D260" s="253"/>
      <c r="E260" s="426">
        <f>VLOOKUP(I254,$B$39:$Z$70,20,0)</f>
        <v>159</v>
      </c>
      <c r="F260" s="421">
        <f>VLOOKUP(I254,$B$39:$Z$70,23,0)</f>
        <v>159</v>
      </c>
      <c r="G260" s="421">
        <f>VLOOKUP(I254,$B$39:$Z$70,7,0)</f>
        <v>4</v>
      </c>
      <c r="H260" s="427" t="s">
        <v>109</v>
      </c>
      <c r="I260" s="450" t="s">
        <v>110</v>
      </c>
      <c r="J260" s="448" t="s">
        <v>45</v>
      </c>
      <c r="K260" s="451">
        <v>12</v>
      </c>
      <c r="L260" s="452"/>
      <c r="M260" s="459">
        <f>(R260+S260)/2+2*ROUNDUP((IF(K260&lt;26,10.927,11.212))*K260/10,0)</f>
        <v>2020</v>
      </c>
      <c r="N260" s="462">
        <f>4*(G258+1)+(G260-1)*2</f>
        <v>150</v>
      </c>
      <c r="O260" s="455">
        <f t="shared" si="105"/>
        <v>3030</v>
      </c>
      <c r="P260" s="269">
        <f t="shared" si="106"/>
        <v>0.888</v>
      </c>
      <c r="Q260" s="481">
        <f t="shared" si="107"/>
        <v>2690.64</v>
      </c>
      <c r="R260" s="482">
        <f>H259-I264*2</f>
        <v>1992</v>
      </c>
      <c r="S260" s="455">
        <f>I259-I264*2</f>
        <v>1992</v>
      </c>
      <c r="T260" s="488" t="str">
        <f>ROUND(S260,1)&amp;"~"&amp;ROUND(R260,1)</f>
        <v>1992~1992</v>
      </c>
      <c r="V260" s="484">
        <f t="shared" si="108"/>
        <v>14</v>
      </c>
    </row>
    <row r="261" ht="15" spans="2:22">
      <c r="B261" s="253"/>
      <c r="D261" s="253"/>
      <c r="E261" s="428"/>
      <c r="F261" s="429"/>
      <c r="G261" s="429"/>
      <c r="H261" s="430">
        <f>VLOOKUP(I254,$B$4:$J$70,6,0)</f>
        <v>50</v>
      </c>
      <c r="I261" s="460">
        <f>VLOOKUP(I254,$B$4:$J$70,7,0)</f>
        <v>60</v>
      </c>
      <c r="J261" s="448" t="s">
        <v>111</v>
      </c>
      <c r="K261" s="451">
        <v>12</v>
      </c>
      <c r="L261" s="452"/>
      <c r="M261" s="459">
        <f>(R261+S261)/2+2*ROUNDUP((IF(K261&lt;26,10.927,11.212))*K261/10,0)</f>
        <v>2028.77639112645</v>
      </c>
      <c r="N261" s="269">
        <f>2*(E258+1)+F258*2</f>
        <v>362</v>
      </c>
      <c r="O261" s="455">
        <f t="shared" si="105"/>
        <v>7344.17053587777</v>
      </c>
      <c r="P261" s="269">
        <f t="shared" si="106"/>
        <v>0.888</v>
      </c>
      <c r="Q261" s="481">
        <f t="shared" si="107"/>
        <v>6521.62343585946</v>
      </c>
      <c r="R261" s="482">
        <f>((I257-H257)^2+H259^2)^0.5</f>
        <v>2000.77639112645</v>
      </c>
      <c r="S261" s="455">
        <f>((I257-H257)^2+I259^2)^0.5</f>
        <v>2000.77639112645</v>
      </c>
      <c r="T261" s="488" t="str">
        <f>ROUND(S261,1)&amp;"~"&amp;ROUND(R261,1)</f>
        <v>2000.8~2000.8</v>
      </c>
      <c r="V261" s="484">
        <f t="shared" si="108"/>
        <v>14</v>
      </c>
    </row>
    <row r="262" spans="2:22">
      <c r="B262" s="253"/>
      <c r="D262" s="253"/>
      <c r="E262" s="431" t="s">
        <v>112</v>
      </c>
      <c r="F262" s="432"/>
      <c r="G262" s="433"/>
      <c r="H262" s="434" t="s">
        <v>113</v>
      </c>
      <c r="I262" s="463"/>
      <c r="J262" s="448" t="s">
        <v>114</v>
      </c>
      <c r="K262" s="461">
        <v>8</v>
      </c>
      <c r="L262" s="452"/>
      <c r="M262" s="459">
        <f>R262+11</f>
        <v>63</v>
      </c>
      <c r="N262" s="464">
        <f>ROUNDDOWN(((VLOOKUP(I254,$B$39:$Z$70,2,0))/(VLOOKUP(I254,$B$39:$Z$70,4,0))-1),0)/4*((VLOOKUP(I254,$B$39:$Z$70,20,0))+1)</f>
        <v>7040</v>
      </c>
      <c r="O262" s="455">
        <f t="shared" si="105"/>
        <v>4435.2</v>
      </c>
      <c r="P262" s="269">
        <f t="shared" si="106"/>
        <v>0.395</v>
      </c>
      <c r="Q262" s="481">
        <f t="shared" si="107"/>
        <v>1751.904</v>
      </c>
      <c r="R262" s="491">
        <f>I261-2*I264</f>
        <v>52</v>
      </c>
      <c r="S262" s="455" t="s">
        <v>106</v>
      </c>
      <c r="T262" s="490"/>
      <c r="V262" s="492"/>
    </row>
    <row r="263" spans="2:22">
      <c r="B263" s="253"/>
      <c r="D263" s="253"/>
      <c r="E263" s="435" t="s">
        <v>115</v>
      </c>
      <c r="F263" s="436" t="s">
        <v>116</v>
      </c>
      <c r="G263" s="437" t="s">
        <v>56</v>
      </c>
      <c r="H263" s="434">
        <f>VLOOKUP(I254,$B$4:$J$70,8,0)</f>
        <v>2218.565</v>
      </c>
      <c r="I263" s="463"/>
      <c r="J263" s="448" t="s">
        <v>117</v>
      </c>
      <c r="K263" s="461">
        <v>8</v>
      </c>
      <c r="L263" s="452"/>
      <c r="M263" s="459">
        <f>R263+11</f>
        <v>53</v>
      </c>
      <c r="N263" s="465">
        <f>ROUND(E260/4*G258,0)*2</f>
        <v>2782</v>
      </c>
      <c r="O263" s="455">
        <f t="shared" si="105"/>
        <v>1474.46</v>
      </c>
      <c r="P263" s="269">
        <f t="shared" si="106"/>
        <v>0.395</v>
      </c>
      <c r="Q263" s="481">
        <f t="shared" si="107"/>
        <v>582.4117</v>
      </c>
      <c r="R263" s="491">
        <f>H261-2*I264</f>
        <v>42</v>
      </c>
      <c r="S263" s="455" t="s">
        <v>106</v>
      </c>
      <c r="T263" s="490"/>
      <c r="V263" s="492"/>
    </row>
    <row r="264" ht="15" spans="2:20">
      <c r="B264" s="253"/>
      <c r="D264" s="253"/>
      <c r="E264" s="438">
        <f>IF(I254=0,0,ROUND(((H257+I257)/2*H261*2+H263*I261+0.2*0.2+0.25*0.05*2)*(H259+I259)/2/1000000,1))</f>
        <v>352.6</v>
      </c>
      <c r="F264" s="439">
        <f>IF(I254=0,0,ROUND(Q262+Q263,1))</f>
        <v>2334.3</v>
      </c>
      <c r="G264" s="440">
        <f>IF(I254=0,0,ROUND(Q256+Q257+Q258+Q259+Q260+Q261,1))</f>
        <v>30863.5</v>
      </c>
      <c r="H264" s="441" t="s">
        <v>118</v>
      </c>
      <c r="I264" s="466">
        <f>$P$3</f>
        <v>4</v>
      </c>
      <c r="J264" s="467" t="s">
        <v>119</v>
      </c>
      <c r="K264" s="468" t="str">
        <f>"C40混凝土:"&amp;ROUND(((H257+I257)/2*H261*2+H263*I261+0.2*0.2+0.25*0.05*2)*(H259+I259)/2/1000000,1)&amp;"m"&amp;"      "&amp;"HPB300:"&amp;ROUND(Q262+Q263,1)&amp;"kg       "&amp;"HRB400:"&amp;ROUND(Q256+Q257+Q258+Q259+Q260+Q261,1)&amp;"kg"</f>
        <v>C40混凝土:352.6m      HPB300:2334.3kg       HRB400:30863.5kg</v>
      </c>
      <c r="L264" s="468"/>
      <c r="M264" s="468"/>
      <c r="N264" s="468"/>
      <c r="O264" s="468"/>
      <c r="P264" s="468"/>
      <c r="Q264" s="493"/>
      <c r="R264" s="494" t="s">
        <v>120</v>
      </c>
      <c r="S264" s="468">
        <f>ROUND(SUM(Q256:Q263)/ROUND(((H257+I257)/2*H261*2+H263*I261+0.2*0.2+0.25*0.05*2)*(H259+I259)/2/1000000,1),1)</f>
        <v>94.2</v>
      </c>
      <c r="T264" s="495"/>
    </row>
    <row r="266" spans="2:22">
      <c r="B266" s="253" t="str">
        <f>B20</f>
        <v>YU17</v>
      </c>
      <c r="D266" s="253"/>
      <c r="E266" s="264" t="s">
        <v>94</v>
      </c>
      <c r="F266" s="265"/>
      <c r="G266" s="265"/>
      <c r="H266" s="418" t="s">
        <v>95</v>
      </c>
      <c r="I266" s="444" t="str">
        <f>B266</f>
        <v>YU17</v>
      </c>
      <c r="J266" s="445" t="s">
        <v>28</v>
      </c>
      <c r="K266" s="265" t="s">
        <v>29</v>
      </c>
      <c r="L266" s="265" t="s">
        <v>96</v>
      </c>
      <c r="M266" s="446" t="s">
        <v>97</v>
      </c>
      <c r="N266" s="265" t="s">
        <v>32</v>
      </c>
      <c r="O266" s="446" t="s">
        <v>98</v>
      </c>
      <c r="P266" s="446" t="s">
        <v>99</v>
      </c>
      <c r="Q266" s="473" t="s">
        <v>100</v>
      </c>
      <c r="R266" s="474" t="s">
        <v>101</v>
      </c>
      <c r="S266" s="475"/>
      <c r="T266" s="476"/>
      <c r="V266" s="253" t="s">
        <v>102</v>
      </c>
    </row>
    <row r="267" spans="2:22">
      <c r="B267" s="253"/>
      <c r="D267" s="253"/>
      <c r="E267" s="267"/>
      <c r="F267" s="269"/>
      <c r="G267" s="269"/>
      <c r="H267" s="419"/>
      <c r="I267" s="447"/>
      <c r="J267" s="448"/>
      <c r="K267" s="269"/>
      <c r="L267" s="269"/>
      <c r="M267" s="449"/>
      <c r="N267" s="269"/>
      <c r="O267" s="449"/>
      <c r="P267" s="449"/>
      <c r="Q267" s="477"/>
      <c r="R267" s="478"/>
      <c r="S267" s="479"/>
      <c r="T267" s="480"/>
      <c r="U267" s="253"/>
      <c r="V267" s="253"/>
    </row>
    <row r="268" spans="2:22">
      <c r="B268" s="253"/>
      <c r="D268" s="253"/>
      <c r="E268" s="267"/>
      <c r="F268" s="269"/>
      <c r="G268" s="269"/>
      <c r="H268" s="269" t="s">
        <v>103</v>
      </c>
      <c r="I268" s="450"/>
      <c r="J268" s="448" t="s">
        <v>41</v>
      </c>
      <c r="K268" s="451">
        <f>'1.U型槽主筋验算'!K18</f>
        <v>22</v>
      </c>
      <c r="L268" s="452"/>
      <c r="M268" s="453">
        <f>(R268+S268)/2+ROUNDUP((IF(K268&lt;26,10.927,11.212))*K268/10,0)*2</f>
        <v>3219.723</v>
      </c>
      <c r="N268" s="454">
        <f>ROUNDUP((H271/12.5),0)*IF(I269&gt;600,2,1)</f>
        <v>160</v>
      </c>
      <c r="O268" s="455">
        <f t="shared" ref="O268:O275" si="109">M268*N268/100</f>
        <v>5151.5568</v>
      </c>
      <c r="P268" s="269">
        <f t="shared" ref="P268:P275" si="110">ROUND(K268^2*PI()/4/1000000*7850,3)</f>
        <v>2.984</v>
      </c>
      <c r="Q268" s="481">
        <f t="shared" ref="Q268:Q275" si="111">O268*P268</f>
        <v>15372.2454912</v>
      </c>
      <c r="R268" s="482">
        <f>(H269+I273-I276*2)*2+(H275-I276*2)+(H273-I276*2)*2</f>
        <v>3113.99</v>
      </c>
      <c r="S268" s="455">
        <f>(I269+I273-I276*2)*2+(H275-I276*2)+(H273-I276*2)*2</f>
        <v>3225.456</v>
      </c>
      <c r="T268" s="483">
        <f>R270</f>
        <v>2226.26</v>
      </c>
      <c r="V268" s="484">
        <f t="shared" ref="V268:V273" si="112">ROUNDUP((IF(K268&lt;26,10.927,11.212))*K268/10,0)</f>
        <v>25</v>
      </c>
    </row>
    <row r="269" spans="2:22">
      <c r="B269" s="253"/>
      <c r="D269" s="253"/>
      <c r="E269" s="420" t="s">
        <v>6</v>
      </c>
      <c r="F269" s="421" t="s">
        <v>104</v>
      </c>
      <c r="G269" s="421" t="s">
        <v>105</v>
      </c>
      <c r="H269" s="422">
        <f>MIN(VLOOKUP(I266,$B$4:$J$70,2,0),VLOOKUP(I266,$B$4:$J$70,3,0))</f>
        <v>347.965</v>
      </c>
      <c r="I269" s="456">
        <f>MAX(VLOOKUP(I266,$B$4:$J$70,2,0),VLOOKUP(I266,$B$4:$J$70,3,0))</f>
        <v>403.698</v>
      </c>
      <c r="J269" s="448" t="s">
        <v>42</v>
      </c>
      <c r="K269" s="457">
        <f>IF(H273&gt;=70,14,12)</f>
        <v>12</v>
      </c>
      <c r="L269" s="452"/>
      <c r="M269" s="453">
        <f>(R269+S269)/2+ROUNDUP((IF(K269&lt;26,10.927,11.212))*K269/10,0)*2</f>
        <v>455.8315</v>
      </c>
      <c r="N269" s="458">
        <f>ROUNDUP((H271/12.5*1),0)*2</f>
        <v>320</v>
      </c>
      <c r="O269" s="455">
        <f t="shared" si="109"/>
        <v>1458.6608</v>
      </c>
      <c r="P269" s="269">
        <f t="shared" si="110"/>
        <v>0.888</v>
      </c>
      <c r="Q269" s="481">
        <f t="shared" si="111"/>
        <v>1295.2907904</v>
      </c>
      <c r="R269" s="486">
        <f>H269+I273-I276*2</f>
        <v>399.965</v>
      </c>
      <c r="S269" s="487">
        <f>I269+I273-I276*2</f>
        <v>455.698</v>
      </c>
      <c r="T269" s="488" t="str">
        <f>ROUND(R269,1)&amp;"~"&amp;ROUND(S269,1)</f>
        <v>400~455.7</v>
      </c>
      <c r="V269" s="484">
        <f t="shared" si="112"/>
        <v>14</v>
      </c>
    </row>
    <row r="270" spans="2:22">
      <c r="B270" s="253"/>
      <c r="D270" s="253"/>
      <c r="E270" s="420">
        <f>VLOOKUP(I266,$B$39:$Z$70,3,0)</f>
        <v>177</v>
      </c>
      <c r="F270" s="423">
        <f>VLOOKUP(I266,$B$39:$Z$70,17,0)</f>
        <v>4</v>
      </c>
      <c r="G270" s="421">
        <f>VLOOKUP(I266,$B$39:$Z$70,12,0)</f>
        <v>31</v>
      </c>
      <c r="H270" s="421" t="s">
        <v>60</v>
      </c>
      <c r="I270" s="450"/>
      <c r="J270" s="448" t="s">
        <v>43</v>
      </c>
      <c r="K270" s="451">
        <v>20</v>
      </c>
      <c r="L270" s="452"/>
      <c r="M270" s="459">
        <f>R270+2*ROUNDUP((IF(K270&lt;26,10.927,11.212))*K270/10,0)</f>
        <v>2270.26</v>
      </c>
      <c r="N270" s="454">
        <f>ROUNDUP(H271/12.5,0)</f>
        <v>160</v>
      </c>
      <c r="O270" s="455">
        <f t="shared" si="109"/>
        <v>3632.416</v>
      </c>
      <c r="P270" s="269">
        <f t="shared" si="110"/>
        <v>2.466</v>
      </c>
      <c r="Q270" s="481">
        <f t="shared" si="111"/>
        <v>8957.537856</v>
      </c>
      <c r="R270" s="489">
        <f>H275-I276*2-(K268+K275*2)/10</f>
        <v>2226.26</v>
      </c>
      <c r="S270" s="455" t="s">
        <v>106</v>
      </c>
      <c r="T270" s="490"/>
      <c r="V270" s="484">
        <f t="shared" si="112"/>
        <v>22</v>
      </c>
    </row>
    <row r="271" spans="2:22">
      <c r="B271" s="253"/>
      <c r="D271" s="253"/>
      <c r="E271" s="424" t="s">
        <v>107</v>
      </c>
      <c r="F271" s="421" t="s">
        <v>108</v>
      </c>
      <c r="G271" s="421" t="s">
        <v>13</v>
      </c>
      <c r="H271" s="425">
        <f>MAX(VLOOKUP(I266,$B$4:$J$70,4,0),VLOOKUP(I266,$B$4:$J$70,5,0))</f>
        <v>2000</v>
      </c>
      <c r="I271" s="460">
        <f>MIN(VLOOKUP(I266,$B$4:$J$70,4,0),VLOOKUP(I266,$B$4:$J$70,5,0))</f>
        <v>2000</v>
      </c>
      <c r="J271" s="448" t="s">
        <v>44</v>
      </c>
      <c r="K271" s="461">
        <v>14</v>
      </c>
      <c r="L271" s="452"/>
      <c r="M271" s="459">
        <f>R271+2*ROUNDUP((IF(K271&lt;26,10.927,11.212))*K271/10,0)</f>
        <v>196.534054609518</v>
      </c>
      <c r="N271" s="458">
        <f>ROUNDUP(H271/12.5,0)*2</f>
        <v>320</v>
      </c>
      <c r="O271" s="455">
        <f t="shared" si="109"/>
        <v>628.908974750456</v>
      </c>
      <c r="P271" s="269">
        <f t="shared" si="110"/>
        <v>1.208</v>
      </c>
      <c r="Q271" s="481">
        <f t="shared" si="111"/>
        <v>759.722041498551</v>
      </c>
      <c r="R271" s="491">
        <f>((H273+I273-I276*2)+(20-I276*2^0.5))*(2^0.5)</f>
        <v>164.534054609518</v>
      </c>
      <c r="S271" s="455" t="s">
        <v>106</v>
      </c>
      <c r="T271" s="490"/>
      <c r="V271" s="484">
        <f t="shared" si="112"/>
        <v>16</v>
      </c>
    </row>
    <row r="272" spans="2:22">
      <c r="B272" s="253"/>
      <c r="D272" s="253"/>
      <c r="E272" s="426">
        <f>VLOOKUP(I266,$B$39:$Z$70,20,0)</f>
        <v>159</v>
      </c>
      <c r="F272" s="421">
        <f>VLOOKUP(I266,$B$39:$Z$70,23,0)</f>
        <v>159</v>
      </c>
      <c r="G272" s="421">
        <f>VLOOKUP(I266,$B$39:$Z$70,7,0)</f>
        <v>4</v>
      </c>
      <c r="H272" s="427" t="s">
        <v>109</v>
      </c>
      <c r="I272" s="450" t="s">
        <v>110</v>
      </c>
      <c r="J272" s="448" t="s">
        <v>45</v>
      </c>
      <c r="K272" s="451">
        <v>12</v>
      </c>
      <c r="L272" s="452"/>
      <c r="M272" s="459">
        <f>(R272+S272)/2+2*ROUNDUP((IF(K272&lt;26,10.927,11.212))*K272/10,0)</f>
        <v>2020</v>
      </c>
      <c r="N272" s="462">
        <f>4*(G270+1)+(G272-1)*2</f>
        <v>134</v>
      </c>
      <c r="O272" s="455">
        <f t="shared" si="109"/>
        <v>2706.8</v>
      </c>
      <c r="P272" s="269">
        <f t="shared" si="110"/>
        <v>0.888</v>
      </c>
      <c r="Q272" s="481">
        <f t="shared" si="111"/>
        <v>2403.6384</v>
      </c>
      <c r="R272" s="482">
        <f>H271-I276*2</f>
        <v>1992</v>
      </c>
      <c r="S272" s="455">
        <f>I271-I276*2</f>
        <v>1992</v>
      </c>
      <c r="T272" s="488" t="str">
        <f>ROUND(S272,1)&amp;"~"&amp;ROUND(R272,1)</f>
        <v>1992~1992</v>
      </c>
      <c r="V272" s="484">
        <f t="shared" si="112"/>
        <v>14</v>
      </c>
    </row>
    <row r="273" ht="15" spans="2:22">
      <c r="B273" s="253"/>
      <c r="D273" s="253"/>
      <c r="E273" s="428"/>
      <c r="F273" s="429"/>
      <c r="G273" s="429"/>
      <c r="H273" s="430">
        <f>VLOOKUP(I266,$B$4:$J$70,6,0)</f>
        <v>50</v>
      </c>
      <c r="I273" s="460">
        <f>VLOOKUP(I266,$B$4:$J$70,7,0)</f>
        <v>60</v>
      </c>
      <c r="J273" s="448" t="s">
        <v>111</v>
      </c>
      <c r="K273" s="451">
        <v>12</v>
      </c>
      <c r="L273" s="452"/>
      <c r="M273" s="459">
        <f>(R273+S273)/2+2*ROUNDUP((IF(K273&lt;26,10.927,11.212))*K273/10,0)</f>
        <v>2028.77639112645</v>
      </c>
      <c r="N273" s="269">
        <f>2*(E270+1)+F270*2</f>
        <v>364</v>
      </c>
      <c r="O273" s="455">
        <f t="shared" si="109"/>
        <v>7384.7460637003</v>
      </c>
      <c r="P273" s="269">
        <f t="shared" si="110"/>
        <v>0.888</v>
      </c>
      <c r="Q273" s="481">
        <f t="shared" si="111"/>
        <v>6557.65450456586</v>
      </c>
      <c r="R273" s="482">
        <f>((I269-H269)^2+H271^2)^0.5</f>
        <v>2000.77639112645</v>
      </c>
      <c r="S273" s="455">
        <f>((I269-H269)^2+I271^2)^0.5</f>
        <v>2000.77639112645</v>
      </c>
      <c r="T273" s="488" t="str">
        <f>ROUND(S273,1)&amp;"~"&amp;ROUND(R273,1)</f>
        <v>2000.8~2000.8</v>
      </c>
      <c r="V273" s="484">
        <f t="shared" si="112"/>
        <v>14</v>
      </c>
    </row>
    <row r="274" spans="2:22">
      <c r="B274" s="253"/>
      <c r="D274" s="253"/>
      <c r="E274" s="431" t="s">
        <v>112</v>
      </c>
      <c r="F274" s="432"/>
      <c r="G274" s="433"/>
      <c r="H274" s="434" t="s">
        <v>113</v>
      </c>
      <c r="I274" s="463"/>
      <c r="J274" s="448" t="s">
        <v>114</v>
      </c>
      <c r="K274" s="461">
        <v>8</v>
      </c>
      <c r="L274" s="452"/>
      <c r="M274" s="459">
        <f>R274+11</f>
        <v>63</v>
      </c>
      <c r="N274" s="464">
        <f>ROUNDDOWN(((VLOOKUP(I266,$B$39:$Z$70,2,0))/(VLOOKUP(I266,$B$39:$Z$70,4,0))-1),0)/4*((VLOOKUP(I266,$B$39:$Z$70,20,0))+1)</f>
        <v>7120</v>
      </c>
      <c r="O274" s="455">
        <f t="shared" si="109"/>
        <v>4485.6</v>
      </c>
      <c r="P274" s="269">
        <f t="shared" si="110"/>
        <v>0.395</v>
      </c>
      <c r="Q274" s="481">
        <f t="shared" si="111"/>
        <v>1771.812</v>
      </c>
      <c r="R274" s="491">
        <f>I273-2*I276</f>
        <v>52</v>
      </c>
      <c r="S274" s="455" t="s">
        <v>106</v>
      </c>
      <c r="T274" s="490"/>
      <c r="V274" s="492"/>
    </row>
    <row r="275" spans="2:22">
      <c r="B275" s="253"/>
      <c r="D275" s="253"/>
      <c r="E275" s="435" t="s">
        <v>115</v>
      </c>
      <c r="F275" s="436" t="s">
        <v>116</v>
      </c>
      <c r="G275" s="437" t="s">
        <v>56</v>
      </c>
      <c r="H275" s="434">
        <f>VLOOKUP(I266,$B$4:$J$70,8,0)</f>
        <v>2238.06</v>
      </c>
      <c r="I275" s="463"/>
      <c r="J275" s="448" t="s">
        <v>117</v>
      </c>
      <c r="K275" s="461">
        <v>8</v>
      </c>
      <c r="L275" s="452"/>
      <c r="M275" s="459">
        <f>R275+11</f>
        <v>53</v>
      </c>
      <c r="N275" s="465">
        <f>ROUND(E272/4*G270,0)*2</f>
        <v>2464</v>
      </c>
      <c r="O275" s="455">
        <f t="shared" si="109"/>
        <v>1305.92</v>
      </c>
      <c r="P275" s="269">
        <f t="shared" si="110"/>
        <v>0.395</v>
      </c>
      <c r="Q275" s="481">
        <f t="shared" si="111"/>
        <v>515.8384</v>
      </c>
      <c r="R275" s="491">
        <f>H273-2*I276</f>
        <v>42</v>
      </c>
      <c r="S275" s="455" t="s">
        <v>106</v>
      </c>
      <c r="T275" s="490"/>
      <c r="V275" s="492"/>
    </row>
    <row r="276" ht="15" spans="2:20">
      <c r="B276" s="253"/>
      <c r="D276" s="253"/>
      <c r="E276" s="438">
        <f>IF(I266=0,0,ROUND(((H269+I269)/2*H273*2+H275*I273+0.2*0.2+0.25*0.05*2)*(H271+I271)/2/1000000,1))</f>
        <v>343.7</v>
      </c>
      <c r="F276" s="439">
        <f>IF(I266=0,0,ROUND(Q274+Q275,1))</f>
        <v>2287.7</v>
      </c>
      <c r="G276" s="440">
        <f>IF(I266=0,0,ROUND(Q268+Q269+Q270+Q271+Q272+Q273,1))</f>
        <v>35346.1</v>
      </c>
      <c r="H276" s="441" t="s">
        <v>118</v>
      </c>
      <c r="I276" s="466">
        <f>$P$3</f>
        <v>4</v>
      </c>
      <c r="J276" s="467" t="s">
        <v>119</v>
      </c>
      <c r="K276" s="468" t="str">
        <f>"C40混凝土:"&amp;ROUND(((H269+I269)/2*H273*2+H275*I273+0.2*0.2+0.25*0.05*2)*(H271+I271)/2/1000000,1)&amp;"m"&amp;"      "&amp;"HPB300:"&amp;ROUND(Q274+Q275,1)&amp;"kg       "&amp;"HRB400:"&amp;ROUND(Q268+Q269+Q270+Q271+Q272+Q273,1)&amp;"kg"</f>
        <v>C40混凝土:343.7m      HPB300:2287.7kg       HRB400:35346.1kg</v>
      </c>
      <c r="L276" s="468"/>
      <c r="M276" s="468"/>
      <c r="N276" s="468"/>
      <c r="O276" s="468"/>
      <c r="P276" s="468"/>
      <c r="Q276" s="493"/>
      <c r="R276" s="494" t="s">
        <v>120</v>
      </c>
      <c r="S276" s="468">
        <f>ROUND(SUM(Q268:Q275)/ROUND(((H269+I269)/2*H273*2+H275*I273+0.2*0.2+0.25*0.05*2)*(H271+I271)/2/1000000,1),1)</f>
        <v>109.5</v>
      </c>
      <c r="T276" s="495"/>
    </row>
    <row r="278" spans="2:22">
      <c r="B278" s="253" t="str">
        <f>B21</f>
        <v>YU18</v>
      </c>
      <c r="D278" s="253"/>
      <c r="E278" s="264" t="s">
        <v>94</v>
      </c>
      <c r="F278" s="265"/>
      <c r="G278" s="265"/>
      <c r="H278" s="418" t="s">
        <v>95</v>
      </c>
      <c r="I278" s="444" t="str">
        <f>B278</f>
        <v>YU18</v>
      </c>
      <c r="J278" s="445" t="s">
        <v>28</v>
      </c>
      <c r="K278" s="265" t="s">
        <v>29</v>
      </c>
      <c r="L278" s="265" t="s">
        <v>96</v>
      </c>
      <c r="M278" s="446" t="s">
        <v>97</v>
      </c>
      <c r="N278" s="265" t="s">
        <v>32</v>
      </c>
      <c r="O278" s="446" t="s">
        <v>98</v>
      </c>
      <c r="P278" s="446" t="s">
        <v>99</v>
      </c>
      <c r="Q278" s="473" t="s">
        <v>100</v>
      </c>
      <c r="R278" s="474" t="s">
        <v>101</v>
      </c>
      <c r="S278" s="475"/>
      <c r="T278" s="476"/>
      <c r="V278" s="253" t="s">
        <v>102</v>
      </c>
    </row>
    <row r="279" spans="2:22">
      <c r="B279" s="253"/>
      <c r="D279" s="253"/>
      <c r="E279" s="267"/>
      <c r="F279" s="269"/>
      <c r="G279" s="269"/>
      <c r="H279" s="419"/>
      <c r="I279" s="447"/>
      <c r="J279" s="448"/>
      <c r="K279" s="269"/>
      <c r="L279" s="269"/>
      <c r="M279" s="449"/>
      <c r="N279" s="269"/>
      <c r="O279" s="449"/>
      <c r="P279" s="449"/>
      <c r="Q279" s="477"/>
      <c r="R279" s="478"/>
      <c r="S279" s="479"/>
      <c r="T279" s="480"/>
      <c r="U279" s="253"/>
      <c r="V279" s="253"/>
    </row>
    <row r="280" spans="2:22">
      <c r="B280" s="253"/>
      <c r="D280" s="253"/>
      <c r="E280" s="267"/>
      <c r="F280" s="269"/>
      <c r="G280" s="269"/>
      <c r="H280" s="269" t="s">
        <v>103</v>
      </c>
      <c r="I280" s="450"/>
      <c r="J280" s="448" t="s">
        <v>41</v>
      </c>
      <c r="K280" s="451">
        <f>'1.U型槽主筋验算'!K19</f>
        <v>20</v>
      </c>
      <c r="L280" s="452"/>
      <c r="M280" s="453">
        <f>(R280+S280)/2+ROUNDUP((IF(K280&lt;26,10.927,11.212))*K280/10,0)*2</f>
        <v>3072.39</v>
      </c>
      <c r="N280" s="454">
        <f>ROUNDUP((H283/12.5),0)*IF(I281&gt;600,2,1)</f>
        <v>160</v>
      </c>
      <c r="O280" s="455">
        <f t="shared" ref="O280:O287" si="113">M280*N280/100</f>
        <v>4915.824</v>
      </c>
      <c r="P280" s="269">
        <f t="shared" ref="P280:P287" si="114">ROUND(K280^2*PI()/4/1000000*7850,3)</f>
        <v>2.466</v>
      </c>
      <c r="Q280" s="481">
        <f t="shared" ref="Q280:Q287" si="115">O280*P280</f>
        <v>12122.421984</v>
      </c>
      <c r="R280" s="482">
        <f>(H281+I285-I288*2)*2+(H287-I288*2)+(H285-I288*2)*2</f>
        <v>2972.658</v>
      </c>
      <c r="S280" s="455">
        <f>(I281+I285-I288*2)*2+(H287-I288*2)+(H285-I288*2)*2</f>
        <v>3084.122</v>
      </c>
      <c r="T280" s="483">
        <f>R282</f>
        <v>2236.76</v>
      </c>
      <c r="V280" s="484">
        <f t="shared" ref="V280:V285" si="116">ROUNDUP((IF(K280&lt;26,10.927,11.212))*K280/10,0)</f>
        <v>22</v>
      </c>
    </row>
    <row r="281" spans="2:22">
      <c r="B281" s="253"/>
      <c r="D281" s="253"/>
      <c r="E281" s="420" t="s">
        <v>6</v>
      </c>
      <c r="F281" s="421" t="s">
        <v>104</v>
      </c>
      <c r="G281" s="421" t="s">
        <v>105</v>
      </c>
      <c r="H281" s="422">
        <f>MIN(VLOOKUP(I278,$B$4:$J$70,2,0),VLOOKUP(I278,$B$4:$J$70,3,0))</f>
        <v>292.149</v>
      </c>
      <c r="I281" s="456">
        <f>MAX(VLOOKUP(I278,$B$4:$J$70,2,0),VLOOKUP(I278,$B$4:$J$70,3,0))</f>
        <v>347.881</v>
      </c>
      <c r="J281" s="448" t="s">
        <v>42</v>
      </c>
      <c r="K281" s="457">
        <f>IF(H285&gt;=70,14,12)</f>
        <v>12</v>
      </c>
      <c r="L281" s="452"/>
      <c r="M281" s="453">
        <f>(R281+S281)/2+ROUNDUP((IF(K281&lt;26,10.927,11.212))*K281/10,0)*2</f>
        <v>390.015</v>
      </c>
      <c r="N281" s="458">
        <f>ROUNDUP((H283/12.5*1),0)*2</f>
        <v>320</v>
      </c>
      <c r="O281" s="455">
        <f t="shared" si="113"/>
        <v>1248.048</v>
      </c>
      <c r="P281" s="269">
        <f t="shared" si="114"/>
        <v>0.888</v>
      </c>
      <c r="Q281" s="481">
        <f t="shared" si="115"/>
        <v>1108.266624</v>
      </c>
      <c r="R281" s="486">
        <f>H281+I285-I288*2</f>
        <v>334.149</v>
      </c>
      <c r="S281" s="487">
        <f>I281+I285-I288*2</f>
        <v>389.881</v>
      </c>
      <c r="T281" s="488" t="str">
        <f>ROUND(R281,1)&amp;"~"&amp;ROUND(S281,1)</f>
        <v>334.1~389.9</v>
      </c>
      <c r="V281" s="484">
        <f t="shared" si="116"/>
        <v>14</v>
      </c>
    </row>
    <row r="282" spans="2:22">
      <c r="B282" s="253"/>
      <c r="D282" s="253"/>
      <c r="E282" s="420">
        <f>VLOOKUP(I278,$B$39:$Z$70,3,0)</f>
        <v>178</v>
      </c>
      <c r="F282" s="423">
        <f>VLOOKUP(I278,$B$39:$Z$70,17,0)</f>
        <v>4</v>
      </c>
      <c r="G282" s="421">
        <f>VLOOKUP(I278,$B$39:$Z$70,12,0)</f>
        <v>26</v>
      </c>
      <c r="H282" s="421" t="s">
        <v>60</v>
      </c>
      <c r="I282" s="450"/>
      <c r="J282" s="448" t="s">
        <v>43</v>
      </c>
      <c r="K282" s="451">
        <v>20</v>
      </c>
      <c r="L282" s="452"/>
      <c r="M282" s="459">
        <f>R282+2*ROUNDUP((IF(K282&lt;26,10.927,11.212))*K282/10,0)</f>
        <v>2280.76</v>
      </c>
      <c r="N282" s="454">
        <f>ROUNDUP(H283/12.5,0)</f>
        <v>160</v>
      </c>
      <c r="O282" s="455">
        <f t="shared" si="113"/>
        <v>3649.216</v>
      </c>
      <c r="P282" s="269">
        <f t="shared" si="114"/>
        <v>2.466</v>
      </c>
      <c r="Q282" s="481">
        <f t="shared" si="115"/>
        <v>8998.966656</v>
      </c>
      <c r="R282" s="489">
        <f>H287-I288*2-(K280+K287*2)/10</f>
        <v>2236.76</v>
      </c>
      <c r="S282" s="455" t="s">
        <v>106</v>
      </c>
      <c r="T282" s="490"/>
      <c r="V282" s="484">
        <f t="shared" si="116"/>
        <v>22</v>
      </c>
    </row>
    <row r="283" spans="2:22">
      <c r="B283" s="253"/>
      <c r="D283" s="253"/>
      <c r="E283" s="424" t="s">
        <v>107</v>
      </c>
      <c r="F283" s="421" t="s">
        <v>108</v>
      </c>
      <c r="G283" s="421" t="s">
        <v>13</v>
      </c>
      <c r="H283" s="425">
        <f>MAX(VLOOKUP(I278,$B$4:$J$70,4,0),VLOOKUP(I278,$B$4:$J$70,5,0))</f>
        <v>2000</v>
      </c>
      <c r="I283" s="460">
        <f>MIN(VLOOKUP(I278,$B$4:$J$70,4,0),VLOOKUP(I278,$B$4:$J$70,5,0))</f>
        <v>2000</v>
      </c>
      <c r="J283" s="448" t="s">
        <v>44</v>
      </c>
      <c r="K283" s="461">
        <v>14</v>
      </c>
      <c r="L283" s="452"/>
      <c r="M283" s="459">
        <f>R283+2*ROUNDUP((IF(K283&lt;26,10.927,11.212))*K283/10,0)</f>
        <v>168.249783362056</v>
      </c>
      <c r="N283" s="458">
        <f>ROUNDUP(H283/12.5,0)*2</f>
        <v>320</v>
      </c>
      <c r="O283" s="455">
        <f t="shared" si="113"/>
        <v>538.399306758578</v>
      </c>
      <c r="P283" s="269">
        <f t="shared" si="114"/>
        <v>1.208</v>
      </c>
      <c r="Q283" s="481">
        <f t="shared" si="115"/>
        <v>650.386362564363</v>
      </c>
      <c r="R283" s="491">
        <f>((H285+I285-I288*2)+(20-I288*2^0.5))*(2^0.5)</f>
        <v>136.249783362056</v>
      </c>
      <c r="S283" s="455" t="s">
        <v>106</v>
      </c>
      <c r="T283" s="490"/>
      <c r="V283" s="484">
        <f t="shared" si="116"/>
        <v>16</v>
      </c>
    </row>
    <row r="284" spans="2:22">
      <c r="B284" s="253"/>
      <c r="D284" s="253"/>
      <c r="E284" s="426">
        <f>VLOOKUP(I278,$B$39:$Z$70,20,0)</f>
        <v>159</v>
      </c>
      <c r="F284" s="421">
        <f>VLOOKUP(I278,$B$39:$Z$70,23,0)</f>
        <v>159</v>
      </c>
      <c r="G284" s="421">
        <f>VLOOKUP(I278,$B$39:$Z$70,7,0)</f>
        <v>3</v>
      </c>
      <c r="H284" s="427" t="s">
        <v>109</v>
      </c>
      <c r="I284" s="450" t="s">
        <v>110</v>
      </c>
      <c r="J284" s="448" t="s">
        <v>45</v>
      </c>
      <c r="K284" s="451">
        <v>12</v>
      </c>
      <c r="L284" s="452"/>
      <c r="M284" s="459">
        <f>(R284+S284)/2+2*ROUNDUP((IF(K284&lt;26,10.927,11.212))*K284/10,0)</f>
        <v>2020</v>
      </c>
      <c r="N284" s="462">
        <f>4*(G282+1)+(G284-1)*2</f>
        <v>112</v>
      </c>
      <c r="O284" s="455">
        <f t="shared" si="113"/>
        <v>2262.4</v>
      </c>
      <c r="P284" s="269">
        <f t="shared" si="114"/>
        <v>0.888</v>
      </c>
      <c r="Q284" s="481">
        <f t="shared" si="115"/>
        <v>2009.0112</v>
      </c>
      <c r="R284" s="482">
        <f>H283-I288*2</f>
        <v>1992</v>
      </c>
      <c r="S284" s="455">
        <f>I283-I288*2</f>
        <v>1992</v>
      </c>
      <c r="T284" s="488" t="str">
        <f>ROUND(S284,1)&amp;"~"&amp;ROUND(R284,1)</f>
        <v>1992~1992</v>
      </c>
      <c r="V284" s="484">
        <f t="shared" si="116"/>
        <v>14</v>
      </c>
    </row>
    <row r="285" ht="15" spans="2:22">
      <c r="B285" s="253"/>
      <c r="D285" s="253"/>
      <c r="E285" s="428"/>
      <c r="F285" s="429"/>
      <c r="G285" s="429"/>
      <c r="H285" s="430">
        <f>VLOOKUP(I278,$B$4:$J$70,6,0)</f>
        <v>40</v>
      </c>
      <c r="I285" s="460">
        <f>VLOOKUP(I278,$B$4:$J$70,7,0)</f>
        <v>50</v>
      </c>
      <c r="J285" s="448" t="s">
        <v>111</v>
      </c>
      <c r="K285" s="451">
        <v>12</v>
      </c>
      <c r="L285" s="452"/>
      <c r="M285" s="459">
        <f>(R285+S285)/2+2*ROUNDUP((IF(K285&lt;26,10.927,11.212))*K285/10,0)</f>
        <v>2028.77636327102</v>
      </c>
      <c r="N285" s="269">
        <f>2*(E282+1)+F282*2</f>
        <v>366</v>
      </c>
      <c r="O285" s="455">
        <f t="shared" si="113"/>
        <v>7425.32148957193</v>
      </c>
      <c r="P285" s="269">
        <f t="shared" si="114"/>
        <v>0.888</v>
      </c>
      <c r="Q285" s="481">
        <f t="shared" si="115"/>
        <v>6593.68548273987</v>
      </c>
      <c r="R285" s="482">
        <f>((I281-H281)^2+H283^2)^0.5</f>
        <v>2000.77636327102</v>
      </c>
      <c r="S285" s="455">
        <f>((I281-H281)^2+I283^2)^0.5</f>
        <v>2000.77636327102</v>
      </c>
      <c r="T285" s="488" t="str">
        <f>ROUND(S285,1)&amp;"~"&amp;ROUND(R285,1)</f>
        <v>2000.8~2000.8</v>
      </c>
      <c r="V285" s="484">
        <f t="shared" si="116"/>
        <v>14</v>
      </c>
    </row>
    <row r="286" spans="2:22">
      <c r="B286" s="253"/>
      <c r="D286" s="253"/>
      <c r="E286" s="431" t="s">
        <v>112</v>
      </c>
      <c r="F286" s="432"/>
      <c r="G286" s="433"/>
      <c r="H286" s="434" t="s">
        <v>113</v>
      </c>
      <c r="I286" s="463"/>
      <c r="J286" s="448" t="s">
        <v>114</v>
      </c>
      <c r="K286" s="461">
        <v>8</v>
      </c>
      <c r="L286" s="452"/>
      <c r="M286" s="459">
        <f>R286+11</f>
        <v>53</v>
      </c>
      <c r="N286" s="464">
        <f>ROUNDDOWN(((VLOOKUP(I278,$B$39:$Z$70,2,0))/(VLOOKUP(I278,$B$39:$Z$70,4,0))-1),0)/4*((VLOOKUP(I278,$B$39:$Z$70,20,0))+1)</f>
        <v>7120</v>
      </c>
      <c r="O286" s="455">
        <f t="shared" si="113"/>
        <v>3773.6</v>
      </c>
      <c r="P286" s="269">
        <f t="shared" si="114"/>
        <v>0.395</v>
      </c>
      <c r="Q286" s="481">
        <f t="shared" si="115"/>
        <v>1490.572</v>
      </c>
      <c r="R286" s="491">
        <f>I285-2*I288</f>
        <v>42</v>
      </c>
      <c r="S286" s="455" t="s">
        <v>106</v>
      </c>
      <c r="T286" s="490"/>
      <c r="V286" s="492"/>
    </row>
    <row r="287" spans="2:22">
      <c r="B287" s="253"/>
      <c r="D287" s="253"/>
      <c r="E287" s="435" t="s">
        <v>115</v>
      </c>
      <c r="F287" s="436" t="s">
        <v>116</v>
      </c>
      <c r="G287" s="437" t="s">
        <v>56</v>
      </c>
      <c r="H287" s="434">
        <f>VLOOKUP(I278,$B$4:$J$70,8,0)</f>
        <v>2248.36</v>
      </c>
      <c r="I287" s="463"/>
      <c r="J287" s="448" t="s">
        <v>117</v>
      </c>
      <c r="K287" s="461">
        <v>8</v>
      </c>
      <c r="L287" s="452"/>
      <c r="M287" s="459">
        <f>R287+11</f>
        <v>43</v>
      </c>
      <c r="N287" s="465">
        <f>ROUND(E284/4*G282,0)*2</f>
        <v>2068</v>
      </c>
      <c r="O287" s="455">
        <f t="shared" si="113"/>
        <v>889.24</v>
      </c>
      <c r="P287" s="269">
        <f t="shared" si="114"/>
        <v>0.395</v>
      </c>
      <c r="Q287" s="481">
        <f t="shared" si="115"/>
        <v>351.2498</v>
      </c>
      <c r="R287" s="491">
        <f>H285-2*I288</f>
        <v>32</v>
      </c>
      <c r="S287" s="455" t="s">
        <v>106</v>
      </c>
      <c r="T287" s="490"/>
      <c r="V287" s="492"/>
    </row>
    <row r="288" ht="15" spans="2:20">
      <c r="B288" s="253"/>
      <c r="D288" s="253"/>
      <c r="E288" s="438">
        <f>IF(I278=0,0,ROUND(((H281+I281)/2*H285*2+H287*I285+0.2*0.2+0.25*0.05*2)*(H283+I283)/2/1000000,1))</f>
        <v>276</v>
      </c>
      <c r="F288" s="439">
        <f>IF(I278=0,0,ROUND(Q286+Q287,1))</f>
        <v>1841.8</v>
      </c>
      <c r="G288" s="440">
        <f>IF(I278=0,0,ROUND(Q280+Q281+Q282+Q283+Q284+Q285,1))</f>
        <v>31482.7</v>
      </c>
      <c r="H288" s="441" t="s">
        <v>118</v>
      </c>
      <c r="I288" s="466">
        <f>$P$3</f>
        <v>4</v>
      </c>
      <c r="J288" s="467" t="s">
        <v>119</v>
      </c>
      <c r="K288" s="468" t="str">
        <f>"C40混凝土:"&amp;ROUND(((H281+I281)/2*H285*2+H287*I285+0.2*0.2+0.25*0.05*2)*(H283+I283)/2/1000000,1)&amp;"m"&amp;"      "&amp;"HPB300:"&amp;ROUND(Q286+Q287,1)&amp;"kg       "&amp;"HRB400:"&amp;ROUND(Q280+Q281+Q282+Q283+Q284+Q285,1)&amp;"kg"</f>
        <v>C40混凝土:276m      HPB300:1841.8kg       HRB400:31482.7kg</v>
      </c>
      <c r="L288" s="468"/>
      <c r="M288" s="468"/>
      <c r="N288" s="468"/>
      <c r="O288" s="468"/>
      <c r="P288" s="468"/>
      <c r="Q288" s="493"/>
      <c r="R288" s="494" t="s">
        <v>120</v>
      </c>
      <c r="S288" s="468">
        <f>ROUND(SUM(Q280:Q287)/ROUND(((H281+I281)/2*H285*2+H287*I285+0.2*0.2+0.25*0.05*2)*(H283+I283)/2/1000000,1),1)</f>
        <v>120.7</v>
      </c>
      <c r="T288" s="495"/>
    </row>
    <row r="290" spans="2:22">
      <c r="B290" s="253" t="str">
        <f>B22</f>
        <v>YU19</v>
      </c>
      <c r="D290" s="253"/>
      <c r="E290" s="264" t="s">
        <v>94</v>
      </c>
      <c r="F290" s="265"/>
      <c r="G290" s="265"/>
      <c r="H290" s="418" t="s">
        <v>95</v>
      </c>
      <c r="I290" s="444" t="str">
        <f>B290</f>
        <v>YU19</v>
      </c>
      <c r="J290" s="445" t="s">
        <v>28</v>
      </c>
      <c r="K290" s="265" t="s">
        <v>29</v>
      </c>
      <c r="L290" s="265" t="s">
        <v>96</v>
      </c>
      <c r="M290" s="446" t="s">
        <v>97</v>
      </c>
      <c r="N290" s="265" t="s">
        <v>32</v>
      </c>
      <c r="O290" s="446" t="s">
        <v>98</v>
      </c>
      <c r="P290" s="446" t="s">
        <v>99</v>
      </c>
      <c r="Q290" s="473" t="s">
        <v>100</v>
      </c>
      <c r="R290" s="474" t="s">
        <v>101</v>
      </c>
      <c r="S290" s="475"/>
      <c r="T290" s="476"/>
      <c r="V290" s="253" t="s">
        <v>102</v>
      </c>
    </row>
    <row r="291" spans="2:22">
      <c r="B291" s="253"/>
      <c r="D291" s="253"/>
      <c r="E291" s="267"/>
      <c r="F291" s="269"/>
      <c r="G291" s="269"/>
      <c r="H291" s="419"/>
      <c r="I291" s="447"/>
      <c r="J291" s="448"/>
      <c r="K291" s="269"/>
      <c r="L291" s="269"/>
      <c r="M291" s="449"/>
      <c r="N291" s="269"/>
      <c r="O291" s="449"/>
      <c r="P291" s="449"/>
      <c r="Q291" s="477"/>
      <c r="R291" s="478"/>
      <c r="S291" s="479"/>
      <c r="T291" s="480"/>
      <c r="U291" s="253"/>
      <c r="V291" s="253"/>
    </row>
    <row r="292" spans="2:22">
      <c r="B292" s="253"/>
      <c r="D292" s="253"/>
      <c r="E292" s="267"/>
      <c r="F292" s="269"/>
      <c r="G292" s="269"/>
      <c r="H292" s="269" t="s">
        <v>103</v>
      </c>
      <c r="I292" s="450"/>
      <c r="J292" s="448" t="s">
        <v>41</v>
      </c>
      <c r="K292" s="451">
        <f>'1.U型槽主筋验算'!K20</f>
        <v>18</v>
      </c>
      <c r="L292" s="452"/>
      <c r="M292" s="453">
        <f>(R292+S292)/2+ROUNDUP((IF(K292&lt;26,10.927,11.212))*K292/10,0)*2</f>
        <v>2937.064</v>
      </c>
      <c r="N292" s="454">
        <f>ROUNDUP((H295/12.5),0)*IF(I293&gt;600,2,1)</f>
        <v>124</v>
      </c>
      <c r="O292" s="455">
        <f t="shared" ref="O292:O299" si="117">M292*N292/100</f>
        <v>3641.95936</v>
      </c>
      <c r="P292" s="269">
        <f t="shared" ref="P292:P299" si="118">ROUND(K292^2*PI()/4/1000000*7850,3)</f>
        <v>1.998</v>
      </c>
      <c r="Q292" s="481">
        <f t="shared" ref="Q292:Q299" si="119">O292*P292</f>
        <v>7276.63480128</v>
      </c>
      <c r="R292" s="482">
        <f>(H293+I297-I300*2)*2+(H299-I300*2)+(H297-I300*2)*2</f>
        <v>2853.953</v>
      </c>
      <c r="S292" s="455">
        <f>(I293+I297-I300*2)*2+(H299-I300*2)+(H297-I300*2)*2</f>
        <v>2940.175</v>
      </c>
      <c r="T292" s="483">
        <f>R294</f>
        <v>2244.645</v>
      </c>
      <c r="V292" s="484">
        <f t="shared" ref="V292:V297" si="120">ROUNDUP((IF(K292&lt;26,10.927,11.212))*K292/10,0)</f>
        <v>20</v>
      </c>
    </row>
    <row r="293" spans="2:22">
      <c r="B293" s="253"/>
      <c r="D293" s="253"/>
      <c r="E293" s="420" t="s">
        <v>6</v>
      </c>
      <c r="F293" s="421" t="s">
        <v>104</v>
      </c>
      <c r="G293" s="421" t="s">
        <v>105</v>
      </c>
      <c r="H293" s="422">
        <f>MIN(VLOOKUP(I290,$B$4:$J$70,2,0),VLOOKUP(I290,$B$4:$J$70,3,0))</f>
        <v>248.954</v>
      </c>
      <c r="I293" s="456">
        <f>MAX(VLOOKUP(I290,$B$4:$J$70,2,0),VLOOKUP(I290,$B$4:$J$70,3,0))</f>
        <v>292.065</v>
      </c>
      <c r="J293" s="448" t="s">
        <v>42</v>
      </c>
      <c r="K293" s="457">
        <f>IF(H297&gt;=70,14,12)</f>
        <v>12</v>
      </c>
      <c r="L293" s="452"/>
      <c r="M293" s="453">
        <f>(R293+S293)/2+ROUNDUP((IF(K293&lt;26,10.927,11.212))*K293/10,0)*2</f>
        <v>330.5095</v>
      </c>
      <c r="N293" s="458">
        <f>ROUNDUP((H295/12.5*1),0)*2</f>
        <v>248</v>
      </c>
      <c r="O293" s="455">
        <f t="shared" si="117"/>
        <v>819.66356</v>
      </c>
      <c r="P293" s="269">
        <f t="shared" si="118"/>
        <v>0.888</v>
      </c>
      <c r="Q293" s="481">
        <f t="shared" si="119"/>
        <v>727.86124128</v>
      </c>
      <c r="R293" s="486">
        <f>H293+I297-I300*2</f>
        <v>280.954</v>
      </c>
      <c r="S293" s="487">
        <f>I293+I297-I300*2</f>
        <v>324.065</v>
      </c>
      <c r="T293" s="488" t="str">
        <f>ROUND(R293,1)&amp;"~"&amp;ROUND(S293,1)</f>
        <v>281~324.1</v>
      </c>
      <c r="V293" s="484">
        <f t="shared" si="120"/>
        <v>14</v>
      </c>
    </row>
    <row r="294" spans="2:22">
      <c r="B294" s="253"/>
      <c r="D294" s="253"/>
      <c r="E294" s="420">
        <f>VLOOKUP(I290,$B$39:$Z$70,3,0)</f>
        <v>179</v>
      </c>
      <c r="F294" s="423">
        <f>VLOOKUP(I290,$B$39:$Z$70,17,0)</f>
        <v>3</v>
      </c>
      <c r="G294" s="421">
        <f>VLOOKUP(I290,$B$39:$Z$70,12,0)</f>
        <v>22</v>
      </c>
      <c r="H294" s="421" t="s">
        <v>60</v>
      </c>
      <c r="I294" s="450"/>
      <c r="J294" s="448" t="s">
        <v>43</v>
      </c>
      <c r="K294" s="451">
        <v>20</v>
      </c>
      <c r="L294" s="452"/>
      <c r="M294" s="459">
        <f>R294+2*ROUNDUP((IF(K294&lt;26,10.927,11.212))*K294/10,0)</f>
        <v>2288.645</v>
      </c>
      <c r="N294" s="454">
        <f>ROUNDUP(H295/12.5,0)</f>
        <v>124</v>
      </c>
      <c r="O294" s="455">
        <f t="shared" si="117"/>
        <v>2837.9198</v>
      </c>
      <c r="P294" s="269">
        <f t="shared" si="118"/>
        <v>2.466</v>
      </c>
      <c r="Q294" s="481">
        <f t="shared" si="119"/>
        <v>6998.3102268</v>
      </c>
      <c r="R294" s="489">
        <f>H299-I300*2-(K292+K299*2)/10</f>
        <v>2244.645</v>
      </c>
      <c r="S294" s="455" t="s">
        <v>106</v>
      </c>
      <c r="T294" s="490"/>
      <c r="V294" s="484">
        <f t="shared" si="120"/>
        <v>22</v>
      </c>
    </row>
    <row r="295" spans="2:22">
      <c r="B295" s="253"/>
      <c r="D295" s="253"/>
      <c r="E295" s="424" t="s">
        <v>107</v>
      </c>
      <c r="F295" s="421" t="s">
        <v>108</v>
      </c>
      <c r="G295" s="421" t="s">
        <v>13</v>
      </c>
      <c r="H295" s="425">
        <f>MAX(VLOOKUP(I290,$B$4:$J$70,4,0),VLOOKUP(I290,$B$4:$J$70,5,0))</f>
        <v>1547.05</v>
      </c>
      <c r="I295" s="460">
        <f>MIN(VLOOKUP(I290,$B$4:$J$70,4,0),VLOOKUP(I290,$B$4:$J$70,5,0))</f>
        <v>1547.05</v>
      </c>
      <c r="J295" s="448" t="s">
        <v>44</v>
      </c>
      <c r="K295" s="461">
        <v>14</v>
      </c>
      <c r="L295" s="452"/>
      <c r="M295" s="459">
        <f>R295+2*ROUNDUP((IF(K295&lt;26,10.927,11.212))*K295/10,0)</f>
        <v>139.965512114594</v>
      </c>
      <c r="N295" s="458">
        <f>ROUNDUP(H295/12.5,0)*2</f>
        <v>248</v>
      </c>
      <c r="O295" s="455">
        <f t="shared" si="117"/>
        <v>347.114470044193</v>
      </c>
      <c r="P295" s="269">
        <f t="shared" si="118"/>
        <v>1.208</v>
      </c>
      <c r="Q295" s="481">
        <f t="shared" si="119"/>
        <v>419.314279813385</v>
      </c>
      <c r="R295" s="491">
        <f>((H297+I297-I300*2)+(20-I300*2^0.5))*(2^0.5)</f>
        <v>107.965512114594</v>
      </c>
      <c r="S295" s="455" t="s">
        <v>106</v>
      </c>
      <c r="T295" s="490"/>
      <c r="V295" s="484">
        <f t="shared" si="120"/>
        <v>16</v>
      </c>
    </row>
    <row r="296" spans="2:22">
      <c r="B296" s="253"/>
      <c r="D296" s="253"/>
      <c r="E296" s="426">
        <f>VLOOKUP(I290,$B$39:$Z$70,20,0)</f>
        <v>122</v>
      </c>
      <c r="F296" s="421">
        <f>VLOOKUP(I290,$B$39:$Z$70,23,0)</f>
        <v>122</v>
      </c>
      <c r="G296" s="421">
        <f>VLOOKUP(I290,$B$39:$Z$70,7,0)</f>
        <v>2</v>
      </c>
      <c r="H296" s="427" t="s">
        <v>109</v>
      </c>
      <c r="I296" s="450" t="s">
        <v>110</v>
      </c>
      <c r="J296" s="448" t="s">
        <v>45</v>
      </c>
      <c r="K296" s="451">
        <v>12</v>
      </c>
      <c r="L296" s="452"/>
      <c r="M296" s="459">
        <f>(R296+S296)/2+2*ROUNDUP((IF(K296&lt;26,10.927,11.212))*K296/10,0)</f>
        <v>1567.05</v>
      </c>
      <c r="N296" s="462">
        <f>4*(G294+1)+(G296-1)*2</f>
        <v>94</v>
      </c>
      <c r="O296" s="455">
        <f t="shared" si="117"/>
        <v>1473.027</v>
      </c>
      <c r="P296" s="269">
        <f t="shared" si="118"/>
        <v>0.888</v>
      </c>
      <c r="Q296" s="481">
        <f t="shared" si="119"/>
        <v>1308.047976</v>
      </c>
      <c r="R296" s="482">
        <f>H295-I300*2</f>
        <v>1539.05</v>
      </c>
      <c r="S296" s="455">
        <f>I295-I300*2</f>
        <v>1539.05</v>
      </c>
      <c r="T296" s="488" t="str">
        <f>ROUND(S296,1)&amp;"~"&amp;ROUND(R296,1)</f>
        <v>1539.1~1539.1</v>
      </c>
      <c r="V296" s="484">
        <f t="shared" si="120"/>
        <v>14</v>
      </c>
    </row>
    <row r="297" ht="15" spans="2:22">
      <c r="B297" s="253"/>
      <c r="D297" s="253"/>
      <c r="E297" s="428"/>
      <c r="F297" s="429"/>
      <c r="G297" s="429"/>
      <c r="H297" s="430">
        <f>VLOOKUP(I290,$B$4:$J$70,6,0)</f>
        <v>30</v>
      </c>
      <c r="I297" s="460">
        <f>VLOOKUP(I290,$B$4:$J$70,7,0)</f>
        <v>40</v>
      </c>
      <c r="J297" s="448" t="s">
        <v>111</v>
      </c>
      <c r="K297" s="451">
        <v>12</v>
      </c>
      <c r="L297" s="452"/>
      <c r="M297" s="459">
        <f>(R297+S297)/2+2*ROUNDUP((IF(K297&lt;26,10.927,11.212))*K297/10,0)</f>
        <v>1575.65056160007</v>
      </c>
      <c r="N297" s="269">
        <f>2*(E294+1)+F294*2</f>
        <v>366</v>
      </c>
      <c r="O297" s="455">
        <f t="shared" si="117"/>
        <v>5766.88105545624</v>
      </c>
      <c r="P297" s="269">
        <f t="shared" si="118"/>
        <v>0.888</v>
      </c>
      <c r="Q297" s="481">
        <f t="shared" si="119"/>
        <v>5120.99037724514</v>
      </c>
      <c r="R297" s="482">
        <f>((I293-H293)^2+H295^2)^0.5</f>
        <v>1547.65056160007</v>
      </c>
      <c r="S297" s="455">
        <f>((I293-H293)^2+I295^2)^0.5</f>
        <v>1547.65056160007</v>
      </c>
      <c r="T297" s="488" t="str">
        <f>ROUND(S297,1)&amp;"~"&amp;ROUND(R297,1)</f>
        <v>1547.7~1547.7</v>
      </c>
      <c r="V297" s="484">
        <f t="shared" si="120"/>
        <v>14</v>
      </c>
    </row>
    <row r="298" spans="2:22">
      <c r="B298" s="253"/>
      <c r="D298" s="253"/>
      <c r="E298" s="431" t="s">
        <v>112</v>
      </c>
      <c r="F298" s="432"/>
      <c r="G298" s="433"/>
      <c r="H298" s="434" t="s">
        <v>113</v>
      </c>
      <c r="I298" s="463"/>
      <c r="J298" s="448" t="s">
        <v>114</v>
      </c>
      <c r="K298" s="461">
        <v>8</v>
      </c>
      <c r="L298" s="452"/>
      <c r="M298" s="459">
        <f>R298+11</f>
        <v>43</v>
      </c>
      <c r="N298" s="464">
        <f>ROUNDDOWN(((VLOOKUP(I290,$B$39:$Z$70,2,0))/(VLOOKUP(I290,$B$39:$Z$70,4,0))-1),0)/4*((VLOOKUP(I290,$B$39:$Z$70,20,0))+1)</f>
        <v>5504.25</v>
      </c>
      <c r="O298" s="455">
        <f t="shared" si="117"/>
        <v>2366.8275</v>
      </c>
      <c r="P298" s="269">
        <f t="shared" si="118"/>
        <v>0.395</v>
      </c>
      <c r="Q298" s="481">
        <f t="shared" si="119"/>
        <v>934.8968625</v>
      </c>
      <c r="R298" s="491">
        <f>I297-2*I300</f>
        <v>32</v>
      </c>
      <c r="S298" s="455" t="s">
        <v>106</v>
      </c>
      <c r="T298" s="490"/>
      <c r="V298" s="492"/>
    </row>
    <row r="299" spans="2:22">
      <c r="B299" s="253"/>
      <c r="D299" s="253"/>
      <c r="E299" s="435" t="s">
        <v>115</v>
      </c>
      <c r="F299" s="436" t="s">
        <v>116</v>
      </c>
      <c r="G299" s="437" t="s">
        <v>56</v>
      </c>
      <c r="H299" s="434">
        <f>VLOOKUP(I290,$B$4:$J$70,8,0)</f>
        <v>2256.045</v>
      </c>
      <c r="I299" s="463"/>
      <c r="J299" s="448" t="s">
        <v>117</v>
      </c>
      <c r="K299" s="461">
        <v>8</v>
      </c>
      <c r="L299" s="452"/>
      <c r="M299" s="459">
        <f>R299+11</f>
        <v>33</v>
      </c>
      <c r="N299" s="465">
        <f>ROUND(E296/4*G294,0)*2</f>
        <v>1342</v>
      </c>
      <c r="O299" s="455">
        <f t="shared" si="117"/>
        <v>442.86</v>
      </c>
      <c r="P299" s="269">
        <f t="shared" si="118"/>
        <v>0.395</v>
      </c>
      <c r="Q299" s="481">
        <f t="shared" si="119"/>
        <v>174.9297</v>
      </c>
      <c r="R299" s="491">
        <f>H297-2*I300</f>
        <v>22</v>
      </c>
      <c r="S299" s="455" t="s">
        <v>106</v>
      </c>
      <c r="T299" s="490"/>
      <c r="V299" s="492"/>
    </row>
    <row r="300" ht="15" spans="2:20">
      <c r="B300" s="253"/>
      <c r="D300" s="253"/>
      <c r="E300" s="438">
        <f>IF(I290=0,0,ROUND(((H293+I293)/2*H297*2+H299*I297+0.2*0.2+0.25*0.05*2)*(H295+I295)/2/1000000,1))</f>
        <v>164.7</v>
      </c>
      <c r="F300" s="439">
        <f>IF(I290=0,0,ROUND(Q298+Q299,1))</f>
        <v>1109.8</v>
      </c>
      <c r="G300" s="440">
        <f>IF(I290=0,0,ROUND(Q292+Q293+Q294+Q295+Q296+Q297,1))</f>
        <v>21851.2</v>
      </c>
      <c r="H300" s="441" t="s">
        <v>118</v>
      </c>
      <c r="I300" s="466">
        <f>$P$3</f>
        <v>4</v>
      </c>
      <c r="J300" s="467" t="s">
        <v>119</v>
      </c>
      <c r="K300" s="468" t="str">
        <f>"C40混凝土:"&amp;ROUND(((H293+I293)/2*H297*2+H299*I297+0.2*0.2+0.25*0.05*2)*(H295+I295)/2/1000000,1)&amp;"m"&amp;"      "&amp;"HPB300:"&amp;ROUND(Q298+Q299,1)&amp;"kg       "&amp;"HRB400:"&amp;ROUND(Q292+Q293+Q294+Q295+Q296+Q297,1)&amp;"kg"</f>
        <v>C40混凝土:164.7m      HPB300:1109.8kg       HRB400:21851.2kg</v>
      </c>
      <c r="L300" s="468"/>
      <c r="M300" s="468"/>
      <c r="N300" s="468"/>
      <c r="O300" s="468"/>
      <c r="P300" s="468"/>
      <c r="Q300" s="493"/>
      <c r="R300" s="494" t="s">
        <v>120</v>
      </c>
      <c r="S300" s="468">
        <f>ROUND(SUM(Q292:Q299)/ROUND(((H293+I293)/2*H297*2+H299*I297+0.2*0.2+0.25*0.05*2)*(H295+I295)/2/1000000,1),1)</f>
        <v>139.4</v>
      </c>
      <c r="T300" s="495"/>
    </row>
    <row r="302" hidden="1" spans="2:22">
      <c r="B302" s="253"/>
      <c r="D302" s="253"/>
      <c r="E302" s="264" t="s">
        <v>94</v>
      </c>
      <c r="F302" s="265"/>
      <c r="G302" s="265"/>
      <c r="H302" s="418" t="s">
        <v>95</v>
      </c>
      <c r="I302" s="444">
        <f>B302</f>
        <v>0</v>
      </c>
      <c r="J302" s="445" t="s">
        <v>28</v>
      </c>
      <c r="K302" s="265" t="s">
        <v>29</v>
      </c>
      <c r="L302" s="265" t="s">
        <v>96</v>
      </c>
      <c r="M302" s="446" t="s">
        <v>97</v>
      </c>
      <c r="N302" s="265" t="s">
        <v>32</v>
      </c>
      <c r="O302" s="446" t="s">
        <v>98</v>
      </c>
      <c r="P302" s="446" t="s">
        <v>99</v>
      </c>
      <c r="Q302" s="473" t="s">
        <v>100</v>
      </c>
      <c r="R302" s="474" t="s">
        <v>101</v>
      </c>
      <c r="S302" s="475"/>
      <c r="T302" s="476"/>
      <c r="V302" s="253" t="s">
        <v>102</v>
      </c>
    </row>
    <row r="303" hidden="1" spans="2:22">
      <c r="B303" s="253"/>
      <c r="D303" s="253"/>
      <c r="E303" s="267"/>
      <c r="F303" s="269"/>
      <c r="G303" s="269"/>
      <c r="H303" s="419"/>
      <c r="I303" s="447"/>
      <c r="J303" s="448"/>
      <c r="K303" s="269"/>
      <c r="L303" s="269"/>
      <c r="M303" s="449"/>
      <c r="N303" s="269"/>
      <c r="O303" s="449"/>
      <c r="P303" s="449"/>
      <c r="Q303" s="477"/>
      <c r="R303" s="478"/>
      <c r="S303" s="479"/>
      <c r="T303" s="480"/>
      <c r="U303" s="253"/>
      <c r="V303" s="253"/>
    </row>
    <row r="304" hidden="1" spans="2:22">
      <c r="B304" s="253"/>
      <c r="D304" s="253"/>
      <c r="E304" s="267"/>
      <c r="F304" s="269"/>
      <c r="G304" s="269"/>
      <c r="H304" s="269" t="s">
        <v>103</v>
      </c>
      <c r="I304" s="450"/>
      <c r="J304" s="448" t="s">
        <v>41</v>
      </c>
      <c r="K304" s="451">
        <f>'1.U型槽主筋验算'!K21</f>
        <v>14</v>
      </c>
      <c r="L304" s="452"/>
      <c r="M304" s="453">
        <f>(R304+S304)/2+ROUNDUP((IF(K304&lt;26,10.927,11.212))*K304/10,0)*2</f>
        <v>192</v>
      </c>
      <c r="N304" s="454">
        <f>ROUNDUP((H307/12.5),0)*IF(I305&gt;600,2,1)</f>
        <v>0</v>
      </c>
      <c r="O304" s="455">
        <f t="shared" ref="O304:O311" si="121">M304*N304/100</f>
        <v>0</v>
      </c>
      <c r="P304" s="269">
        <f t="shared" ref="P304:P311" si="122">ROUND(K304^2*PI()/4/1000000*7850,3)</f>
        <v>1.208</v>
      </c>
      <c r="Q304" s="481">
        <f t="shared" ref="Q304:Q311" si="123">O304*P304</f>
        <v>0</v>
      </c>
      <c r="R304" s="482">
        <f>(H305+I309-I312*2)*2+(H311-I312*2)+(H309-I312*2)*2</f>
        <v>160</v>
      </c>
      <c r="S304" s="455">
        <f>(I305+I309-I312*2)*2+(H311-I312*2)+(H309-I312*2)*2</f>
        <v>160</v>
      </c>
      <c r="T304" s="483">
        <f>R306</f>
        <v>52</v>
      </c>
      <c r="V304" s="484">
        <f t="shared" ref="V304:V309" si="124">ROUNDUP((IF(K304&lt;26,10.927,11.212))*K304/10,0)</f>
        <v>16</v>
      </c>
    </row>
    <row r="305" hidden="1" spans="2:22">
      <c r="B305" s="253"/>
      <c r="D305" s="253"/>
      <c r="E305" s="420" t="s">
        <v>6</v>
      </c>
      <c r="F305" s="421" t="s">
        <v>104</v>
      </c>
      <c r="G305" s="421" t="s">
        <v>105</v>
      </c>
      <c r="H305" s="422">
        <f>MIN(VLOOKUP(I302,$B$4:$J$70,2,0),VLOOKUP(I302,$B$4:$J$70,3,0))</f>
        <v>0</v>
      </c>
      <c r="I305" s="456">
        <f>MAX(VLOOKUP(I302,$B$4:$J$70,2,0),VLOOKUP(I302,$B$4:$J$70,3,0))</f>
        <v>0</v>
      </c>
      <c r="J305" s="448" t="s">
        <v>42</v>
      </c>
      <c r="K305" s="461">
        <v>12</v>
      </c>
      <c r="L305" s="452"/>
      <c r="M305" s="453">
        <f>(R305+S305)/2+ROUNDUP((IF(K305&lt;26,10.927,11.212))*K305/10,0)*2</f>
        <v>60</v>
      </c>
      <c r="N305" s="458">
        <f>ROUNDUP((H307/12.5*1),0)*2</f>
        <v>0</v>
      </c>
      <c r="O305" s="455">
        <f t="shared" si="121"/>
        <v>0</v>
      </c>
      <c r="P305" s="269">
        <f t="shared" si="122"/>
        <v>0.888</v>
      </c>
      <c r="Q305" s="481">
        <f t="shared" si="123"/>
        <v>0</v>
      </c>
      <c r="R305" s="486">
        <f>H305+I309-I312*2</f>
        <v>32</v>
      </c>
      <c r="S305" s="487">
        <f>I305+I309-I312*2</f>
        <v>32</v>
      </c>
      <c r="T305" s="488" t="str">
        <f>ROUND(R305,1)&amp;"~"&amp;ROUND(S305,1)</f>
        <v>32~32</v>
      </c>
      <c r="V305" s="484">
        <f t="shared" si="124"/>
        <v>14</v>
      </c>
    </row>
    <row r="306" hidden="1" spans="2:22">
      <c r="B306" s="253"/>
      <c r="D306" s="253"/>
      <c r="E306" s="420">
        <f>VLOOKUP(I302,$B$39:$Z$70,3,0)</f>
        <v>3</v>
      </c>
      <c r="F306" s="423">
        <f>VLOOKUP(I302,$B$39:$Z$70,17,0)</f>
        <v>35</v>
      </c>
      <c r="G306" s="421">
        <f>VLOOKUP(I302,$B$39:$Z$70,12,0)</f>
        <v>-1</v>
      </c>
      <c r="H306" s="421" t="s">
        <v>60</v>
      </c>
      <c r="I306" s="450"/>
      <c r="J306" s="448" t="s">
        <v>43</v>
      </c>
      <c r="K306" s="451">
        <v>14</v>
      </c>
      <c r="L306" s="452"/>
      <c r="M306" s="459">
        <f>R306+2*ROUNDUP((IF(K306&lt;26,10.927,11.212))*K306/10,0)</f>
        <v>84</v>
      </c>
      <c r="N306" s="454">
        <f>ROUNDUP(H307/12.5,0)</f>
        <v>0</v>
      </c>
      <c r="O306" s="455">
        <f t="shared" si="121"/>
        <v>0</v>
      </c>
      <c r="P306" s="269">
        <f t="shared" si="122"/>
        <v>1.208</v>
      </c>
      <c r="Q306" s="481">
        <f t="shared" si="123"/>
        <v>0</v>
      </c>
      <c r="R306" s="491">
        <f>H311-I312*2</f>
        <v>52</v>
      </c>
      <c r="S306" s="455" t="s">
        <v>106</v>
      </c>
      <c r="T306" s="490"/>
      <c r="V306" s="484">
        <f t="shared" si="124"/>
        <v>16</v>
      </c>
    </row>
    <row r="307" hidden="1" spans="2:22">
      <c r="B307" s="253"/>
      <c r="D307" s="253"/>
      <c r="E307" s="424" t="s">
        <v>107</v>
      </c>
      <c r="F307" s="421" t="s">
        <v>108</v>
      </c>
      <c r="G307" s="421" t="s">
        <v>13</v>
      </c>
      <c r="H307" s="425">
        <f>MAX(VLOOKUP(I302,$B$4:$J$70,4,0),VLOOKUP(I302,$B$4:$J$70,5,0))</f>
        <v>0</v>
      </c>
      <c r="I307" s="460">
        <f>MIN(VLOOKUP(I302,$B$4:$J$70,4,0),VLOOKUP(I302,$B$4:$J$70,5,0))</f>
        <v>0</v>
      </c>
      <c r="J307" s="448" t="s">
        <v>44</v>
      </c>
      <c r="K307" s="461">
        <v>14</v>
      </c>
      <c r="L307" s="452"/>
      <c r="M307" s="459">
        <f>R307+2*ROUNDUP((IF(K307&lt;26,10.927,11.212))*K307/10,0)</f>
        <v>139.965512114594</v>
      </c>
      <c r="N307" s="458">
        <f>ROUNDUP(H307/12.5,0)*2</f>
        <v>0</v>
      </c>
      <c r="O307" s="455">
        <f t="shared" si="121"/>
        <v>0</v>
      </c>
      <c r="P307" s="269">
        <f t="shared" si="122"/>
        <v>1.208</v>
      </c>
      <c r="Q307" s="481">
        <f t="shared" si="123"/>
        <v>0</v>
      </c>
      <c r="R307" s="491">
        <f>((H309+I309-I312*2)+(20-I312*2^0.5))*(2^0.5)</f>
        <v>107.965512114594</v>
      </c>
      <c r="S307" s="455" t="s">
        <v>106</v>
      </c>
      <c r="T307" s="490"/>
      <c r="V307" s="484">
        <f t="shared" si="124"/>
        <v>16</v>
      </c>
    </row>
    <row r="308" hidden="1" spans="2:22">
      <c r="B308" s="253"/>
      <c r="D308" s="253"/>
      <c r="E308" s="426">
        <f>VLOOKUP(I302,$B$39:$Z$70,20,0)</f>
        <v>-1</v>
      </c>
      <c r="F308" s="421">
        <f>VLOOKUP(I302,$B$39:$Z$70,23,0)</f>
        <v>-1</v>
      </c>
      <c r="G308" s="421">
        <f>VLOOKUP(I302,$B$39:$Z$70,7,0)</f>
        <v>34</v>
      </c>
      <c r="H308" s="427" t="s">
        <v>109</v>
      </c>
      <c r="I308" s="450" t="s">
        <v>110</v>
      </c>
      <c r="J308" s="448" t="s">
        <v>45</v>
      </c>
      <c r="K308" s="451">
        <v>12</v>
      </c>
      <c r="L308" s="452"/>
      <c r="M308" s="459">
        <f>(R308+S308)/2+2*ROUNDUP((IF(K308&lt;26,10.927,11.212))*K308/10,0)</f>
        <v>20</v>
      </c>
      <c r="N308" s="462">
        <f>4*(G306+1)+(G308-1)*2</f>
        <v>66</v>
      </c>
      <c r="O308" s="455">
        <f t="shared" si="121"/>
        <v>13.2</v>
      </c>
      <c r="P308" s="269">
        <f t="shared" si="122"/>
        <v>0.888</v>
      </c>
      <c r="Q308" s="481">
        <f t="shared" si="123"/>
        <v>11.7216</v>
      </c>
      <c r="R308" s="482">
        <f>H307-I312*2</f>
        <v>-8</v>
      </c>
      <c r="S308" s="455">
        <f>I307-I312*2</f>
        <v>-8</v>
      </c>
      <c r="T308" s="488" t="str">
        <f>ROUND(S308,1)&amp;"~"&amp;ROUND(R308,1)</f>
        <v>-8~-8</v>
      </c>
      <c r="V308" s="484">
        <f t="shared" si="124"/>
        <v>14</v>
      </c>
    </row>
    <row r="309" ht="15" hidden="1" spans="2:22">
      <c r="B309" s="253"/>
      <c r="D309" s="253"/>
      <c r="E309" s="428"/>
      <c r="F309" s="429"/>
      <c r="G309" s="429"/>
      <c r="H309" s="430">
        <f>VLOOKUP(I302,$B$4:$J$70,6,0)</f>
        <v>30</v>
      </c>
      <c r="I309" s="460">
        <f>VLOOKUP(I302,$B$4:$J$70,7,0)</f>
        <v>40</v>
      </c>
      <c r="J309" s="448" t="s">
        <v>111</v>
      </c>
      <c r="K309" s="451">
        <v>12</v>
      </c>
      <c r="L309" s="452"/>
      <c r="M309" s="459">
        <f>(R309+S309)/2+2*ROUNDUP((IF(K309&lt;26,10.927,11.212))*K309/10,0)</f>
        <v>28</v>
      </c>
      <c r="N309" s="269">
        <f>2*(E306+1)+F306*2</f>
        <v>78</v>
      </c>
      <c r="O309" s="455">
        <f t="shared" si="121"/>
        <v>21.84</v>
      </c>
      <c r="P309" s="269">
        <f t="shared" si="122"/>
        <v>0.888</v>
      </c>
      <c r="Q309" s="481">
        <f t="shared" si="123"/>
        <v>19.39392</v>
      </c>
      <c r="R309" s="482">
        <f>((I305-H305)^2+H307^2)^0.5</f>
        <v>0</v>
      </c>
      <c r="S309" s="455">
        <f>((I305-H305)^2+I307^2)^0.5</f>
        <v>0</v>
      </c>
      <c r="T309" s="488" t="str">
        <f>ROUND(S309,1)&amp;"~"&amp;ROUND(R309,1)</f>
        <v>0~0</v>
      </c>
      <c r="V309" s="484">
        <f t="shared" si="124"/>
        <v>14</v>
      </c>
    </row>
    <row r="310" hidden="1" spans="2:22">
      <c r="B310" s="253"/>
      <c r="D310" s="253"/>
      <c r="E310" s="431" t="s">
        <v>112</v>
      </c>
      <c r="F310" s="432"/>
      <c r="G310" s="433"/>
      <c r="H310" s="434" t="s">
        <v>113</v>
      </c>
      <c r="I310" s="463"/>
      <c r="J310" s="448" t="s">
        <v>114</v>
      </c>
      <c r="K310" s="461">
        <v>8</v>
      </c>
      <c r="L310" s="452"/>
      <c r="M310" s="459">
        <f>R310+11</f>
        <v>43</v>
      </c>
      <c r="N310" s="464">
        <f>ROUNDDOWN(((VLOOKUP(I302,$B$39:$Z$70,2,0))/(VLOOKUP(I302,$B$39:$Z$70,4,0))-1),0)/4*((VLOOKUP(I302,$B$39:$Z$70,20,0))+1)</f>
        <v>0</v>
      </c>
      <c r="O310" s="455">
        <f t="shared" si="121"/>
        <v>0</v>
      </c>
      <c r="P310" s="269">
        <f t="shared" si="122"/>
        <v>0.395</v>
      </c>
      <c r="Q310" s="481">
        <f t="shared" si="123"/>
        <v>0</v>
      </c>
      <c r="R310" s="491">
        <f>I309-2*I312</f>
        <v>32</v>
      </c>
      <c r="S310" s="455" t="s">
        <v>106</v>
      </c>
      <c r="T310" s="490"/>
      <c r="V310" s="492"/>
    </row>
    <row r="311" hidden="1" spans="2:22">
      <c r="B311" s="253"/>
      <c r="D311" s="253"/>
      <c r="E311" s="435" t="s">
        <v>115</v>
      </c>
      <c r="F311" s="436" t="s">
        <v>116</v>
      </c>
      <c r="G311" s="437" t="s">
        <v>56</v>
      </c>
      <c r="H311" s="434">
        <f>VLOOKUP(I302,$B$4:$J$70,8,0)</f>
        <v>60</v>
      </c>
      <c r="I311" s="463"/>
      <c r="J311" s="448" t="s">
        <v>117</v>
      </c>
      <c r="K311" s="461">
        <v>8</v>
      </c>
      <c r="L311" s="452"/>
      <c r="M311" s="459">
        <f>R311+11</f>
        <v>33</v>
      </c>
      <c r="N311" s="465">
        <f>ROUND(E308/4*G306,0)*2</f>
        <v>0</v>
      </c>
      <c r="O311" s="455">
        <f t="shared" si="121"/>
        <v>0</v>
      </c>
      <c r="P311" s="269">
        <f t="shared" si="122"/>
        <v>0.395</v>
      </c>
      <c r="Q311" s="481">
        <f t="shared" si="123"/>
        <v>0</v>
      </c>
      <c r="R311" s="491">
        <f>H309-2*I312</f>
        <v>22</v>
      </c>
      <c r="S311" s="455" t="s">
        <v>106</v>
      </c>
      <c r="T311" s="490"/>
      <c r="V311" s="492"/>
    </row>
    <row r="312" s="260" customFormat="1" ht="15" hidden="1" spans="2:245">
      <c r="B312" s="253"/>
      <c r="C312" s="253"/>
      <c r="D312" s="253"/>
      <c r="E312" s="438">
        <f>IF(I302=0,0,ROUND(((H305+I305)/2*H309*2+H311*I309+0.2*0.2+0.25*0.05*2)*(H307+I307)/2/1000000,1))</f>
        <v>0</v>
      </c>
      <c r="F312" s="439">
        <f>IF(I302=0,0,ROUND(Q310+Q311,1))</f>
        <v>0</v>
      </c>
      <c r="G312" s="440">
        <f>IF(I302=0,0,ROUND(Q304+Q305+Q306+Q307+Q308+Q309,1))</f>
        <v>0</v>
      </c>
      <c r="H312" s="441" t="s">
        <v>118</v>
      </c>
      <c r="I312" s="466">
        <f>$P$3</f>
        <v>4</v>
      </c>
      <c r="J312" s="467" t="s">
        <v>119</v>
      </c>
      <c r="K312" s="468" t="str">
        <f>"C40混凝土:"&amp;ROUND(((H305+I305)/2*H309*2+H311*I309+0.2*0.2+0.25*0.05*2)*(H307+I307)/2/1000000,1)&amp;"m"&amp;"      "&amp;"HPB300:"&amp;ROUND(Q310+Q311,1)&amp;"kg       "&amp;"HRB400:"&amp;ROUND(Q304+Q305+Q306+Q307+Q308+Q309,1)&amp;"kg"</f>
        <v>C40混凝土:0m      HPB300:0kg       HRB400:31.1kg</v>
      </c>
      <c r="L312" s="468"/>
      <c r="M312" s="468"/>
      <c r="N312" s="468"/>
      <c r="O312" s="468"/>
      <c r="P312" s="468"/>
      <c r="Q312" s="493"/>
      <c r="R312" s="494" t="s">
        <v>120</v>
      </c>
      <c r="S312" s="468" t="e">
        <f>ROUND(SUM(Q304:Q311)/ROUND(((H305+I305)/2*H309*2+H311*I309+0.2*0.2+0.25*0.05*2)*(H307+I307)/2/1000000,1),1)</f>
        <v>#DIV/0!</v>
      </c>
      <c r="T312" s="495"/>
      <c r="U312" s="259"/>
      <c r="V312" s="259"/>
      <c r="W312" s="501"/>
      <c r="X312" s="501"/>
      <c r="Y312" s="501"/>
      <c r="Z312" s="501"/>
      <c r="AA312" s="501"/>
      <c r="AB312" s="501"/>
      <c r="AC312" s="501"/>
      <c r="AD312" s="501"/>
      <c r="AE312" s="501"/>
      <c r="AF312" s="501"/>
      <c r="AG312" s="501"/>
      <c r="AH312" s="501"/>
      <c r="AI312" s="501"/>
      <c r="AJ312" s="501"/>
      <c r="AK312" s="501"/>
      <c r="AL312" s="501"/>
      <c r="AM312" s="501"/>
      <c r="AN312" s="501"/>
      <c r="AO312" s="501"/>
      <c r="AP312" s="501"/>
      <c r="AQ312" s="501"/>
      <c r="AR312" s="501"/>
      <c r="AS312" s="501"/>
      <c r="AT312" s="501"/>
      <c r="AU312" s="501"/>
      <c r="AV312" s="501"/>
      <c r="AW312" s="501"/>
      <c r="AX312" s="501"/>
      <c r="AY312" s="501"/>
      <c r="AZ312" s="501"/>
      <c r="BA312" s="501"/>
      <c r="BB312" s="501"/>
      <c r="BC312" s="501"/>
      <c r="BD312" s="501"/>
      <c r="BE312" s="501"/>
      <c r="BF312" s="501"/>
      <c r="BG312" s="501"/>
      <c r="BH312" s="501"/>
      <c r="BI312" s="501"/>
      <c r="BJ312" s="501"/>
      <c r="BK312" s="501"/>
      <c r="BL312" s="501"/>
      <c r="BM312" s="501"/>
      <c r="BN312" s="501"/>
      <c r="BO312" s="501"/>
      <c r="BP312" s="501"/>
      <c r="BQ312" s="501"/>
      <c r="BR312" s="501"/>
      <c r="BS312" s="501"/>
      <c r="BT312" s="501"/>
      <c r="BU312" s="501"/>
      <c r="BV312" s="501"/>
      <c r="BW312" s="501"/>
      <c r="BX312" s="501"/>
      <c r="BY312" s="501"/>
      <c r="BZ312" s="501"/>
      <c r="CA312" s="501"/>
      <c r="CB312" s="501"/>
      <c r="CC312" s="501"/>
      <c r="CD312" s="501"/>
      <c r="CE312" s="501"/>
      <c r="CF312" s="501"/>
      <c r="CG312" s="501"/>
      <c r="CH312" s="501"/>
      <c r="CI312" s="501"/>
      <c r="CJ312" s="501"/>
      <c r="CK312" s="501"/>
      <c r="CL312" s="501"/>
      <c r="CM312" s="501"/>
      <c r="CN312" s="501"/>
      <c r="CO312" s="501"/>
      <c r="CP312" s="501"/>
      <c r="CQ312" s="501"/>
      <c r="CR312" s="501"/>
      <c r="CS312" s="501"/>
      <c r="CT312" s="501"/>
      <c r="CU312" s="501"/>
      <c r="CV312" s="501"/>
      <c r="CW312" s="501"/>
      <c r="CX312" s="501"/>
      <c r="CY312" s="501"/>
      <c r="CZ312" s="501"/>
      <c r="DA312" s="501"/>
      <c r="DB312" s="501"/>
      <c r="DC312" s="501"/>
      <c r="DD312" s="501"/>
      <c r="DE312" s="501"/>
      <c r="DF312" s="501"/>
      <c r="DG312" s="501"/>
      <c r="DH312" s="501"/>
      <c r="DI312" s="501"/>
      <c r="DJ312" s="501"/>
      <c r="DK312" s="501"/>
      <c r="DL312" s="501"/>
      <c r="DM312" s="501"/>
      <c r="DN312" s="501"/>
      <c r="DO312" s="501"/>
      <c r="DP312" s="501"/>
      <c r="DQ312" s="501"/>
      <c r="DR312" s="501"/>
      <c r="DS312" s="501"/>
      <c r="DT312" s="501"/>
      <c r="DU312" s="501"/>
      <c r="DV312" s="501"/>
      <c r="DW312" s="501"/>
      <c r="DX312" s="501"/>
      <c r="DY312" s="501"/>
      <c r="DZ312" s="501"/>
      <c r="EA312" s="501"/>
      <c r="EB312" s="501"/>
      <c r="EC312" s="501"/>
      <c r="ED312" s="501"/>
      <c r="EE312" s="501"/>
      <c r="EF312" s="501"/>
      <c r="EG312" s="501"/>
      <c r="EH312" s="501"/>
      <c r="EI312" s="501"/>
      <c r="EJ312" s="501"/>
      <c r="EK312" s="501"/>
      <c r="EL312" s="501"/>
      <c r="EM312" s="501"/>
      <c r="EN312" s="501"/>
      <c r="EO312" s="501"/>
      <c r="EP312" s="501"/>
      <c r="EQ312" s="501"/>
      <c r="ER312" s="501"/>
      <c r="ES312" s="501"/>
      <c r="ET312" s="501"/>
      <c r="EU312" s="501"/>
      <c r="EV312" s="501"/>
      <c r="EW312" s="501"/>
      <c r="EX312" s="501"/>
      <c r="EY312" s="501"/>
      <c r="EZ312" s="501"/>
      <c r="FA312" s="501"/>
      <c r="FB312" s="501"/>
      <c r="FC312" s="501"/>
      <c r="FD312" s="501"/>
      <c r="FE312" s="501"/>
      <c r="FF312" s="501"/>
      <c r="FG312" s="501"/>
      <c r="FH312" s="501"/>
      <c r="FI312" s="501"/>
      <c r="FJ312" s="501"/>
      <c r="FK312" s="501"/>
      <c r="FL312" s="501"/>
      <c r="FM312" s="501"/>
      <c r="FN312" s="501"/>
      <c r="FO312" s="501"/>
      <c r="FP312" s="501"/>
      <c r="FQ312" s="501"/>
      <c r="FR312" s="501"/>
      <c r="FS312" s="501"/>
      <c r="FT312" s="501"/>
      <c r="FU312" s="501"/>
      <c r="FV312" s="501"/>
      <c r="FW312" s="501"/>
      <c r="FX312" s="501"/>
      <c r="FY312" s="501"/>
      <c r="FZ312" s="501"/>
      <c r="GA312" s="501"/>
      <c r="GB312" s="501"/>
      <c r="GC312" s="501"/>
      <c r="GD312" s="501"/>
      <c r="GE312" s="501"/>
      <c r="GF312" s="501"/>
      <c r="GG312" s="501"/>
      <c r="GH312" s="501"/>
      <c r="GI312" s="501"/>
      <c r="GJ312" s="501"/>
      <c r="GK312" s="501"/>
      <c r="GL312" s="501"/>
      <c r="GM312" s="501"/>
      <c r="GN312" s="501"/>
      <c r="GO312" s="501"/>
      <c r="GP312" s="501"/>
      <c r="GQ312" s="501"/>
      <c r="GR312" s="501"/>
      <c r="GS312" s="501"/>
      <c r="GT312" s="501"/>
      <c r="GU312" s="501"/>
      <c r="GV312" s="501"/>
      <c r="GW312" s="501"/>
      <c r="GX312" s="501"/>
      <c r="GY312" s="501"/>
      <c r="GZ312" s="501"/>
      <c r="HA312" s="501"/>
      <c r="HB312" s="501"/>
      <c r="HC312" s="501"/>
      <c r="HD312" s="501"/>
      <c r="HE312" s="501"/>
      <c r="HF312" s="501"/>
      <c r="HG312" s="501"/>
      <c r="HH312" s="501"/>
      <c r="HI312" s="501"/>
      <c r="HJ312" s="501"/>
      <c r="HK312" s="501"/>
      <c r="HL312" s="501"/>
      <c r="HM312" s="501"/>
      <c r="HN312" s="501"/>
      <c r="HO312" s="501"/>
      <c r="HP312" s="501"/>
      <c r="HQ312" s="501"/>
      <c r="HR312" s="501"/>
      <c r="HS312" s="501"/>
      <c r="HT312" s="501"/>
      <c r="HU312" s="501"/>
      <c r="HV312" s="501"/>
      <c r="HW312" s="501"/>
      <c r="HX312" s="501"/>
      <c r="HY312" s="501"/>
      <c r="HZ312" s="501"/>
      <c r="IA312" s="501"/>
      <c r="IB312" s="501"/>
      <c r="IC312" s="501"/>
      <c r="ID312" s="501"/>
      <c r="IE312" s="501"/>
      <c r="IF312" s="501"/>
      <c r="IG312" s="501"/>
      <c r="IH312" s="501"/>
      <c r="II312" s="501"/>
      <c r="IJ312" s="501"/>
      <c r="IK312" s="501"/>
    </row>
    <row r="313" hidden="1"/>
    <row r="314" hidden="1" spans="2:22">
      <c r="B314" s="253"/>
      <c r="D314" s="253"/>
      <c r="E314" s="264" t="s">
        <v>94</v>
      </c>
      <c r="F314" s="265"/>
      <c r="G314" s="265"/>
      <c r="H314" s="418" t="s">
        <v>95</v>
      </c>
      <c r="I314" s="444">
        <f>B314</f>
        <v>0</v>
      </c>
      <c r="J314" s="445" t="s">
        <v>28</v>
      </c>
      <c r="K314" s="265" t="s">
        <v>29</v>
      </c>
      <c r="L314" s="265" t="s">
        <v>96</v>
      </c>
      <c r="M314" s="446" t="s">
        <v>97</v>
      </c>
      <c r="N314" s="265" t="s">
        <v>32</v>
      </c>
      <c r="O314" s="446" t="s">
        <v>98</v>
      </c>
      <c r="P314" s="446" t="s">
        <v>99</v>
      </c>
      <c r="Q314" s="473" t="s">
        <v>100</v>
      </c>
      <c r="R314" s="474" t="s">
        <v>101</v>
      </c>
      <c r="S314" s="475"/>
      <c r="T314" s="476"/>
      <c r="V314" s="253" t="s">
        <v>102</v>
      </c>
    </row>
    <row r="315" hidden="1" spans="2:22">
      <c r="B315" s="253"/>
      <c r="D315" s="253"/>
      <c r="E315" s="267"/>
      <c r="F315" s="269"/>
      <c r="G315" s="269"/>
      <c r="H315" s="419"/>
      <c r="I315" s="447"/>
      <c r="J315" s="448"/>
      <c r="K315" s="269"/>
      <c r="L315" s="269"/>
      <c r="M315" s="449"/>
      <c r="N315" s="269"/>
      <c r="O315" s="449"/>
      <c r="P315" s="449"/>
      <c r="Q315" s="477"/>
      <c r="R315" s="478"/>
      <c r="S315" s="479"/>
      <c r="T315" s="480"/>
      <c r="U315" s="253"/>
      <c r="V315" s="253"/>
    </row>
    <row r="316" hidden="1" spans="2:22">
      <c r="B316" s="253"/>
      <c r="D316" s="253"/>
      <c r="E316" s="267"/>
      <c r="F316" s="269"/>
      <c r="G316" s="269"/>
      <c r="H316" s="269" t="s">
        <v>103</v>
      </c>
      <c r="I316" s="450"/>
      <c r="J316" s="448" t="s">
        <v>41</v>
      </c>
      <c r="K316" s="451">
        <f>'1.U型槽主筋验算'!K22</f>
        <v>14</v>
      </c>
      <c r="L316" s="452"/>
      <c r="M316" s="453">
        <f>(R316+S316)/2+ROUNDUP((IF(K316&lt;26,10.927,11.212))*K316/10,0)*2</f>
        <v>192</v>
      </c>
      <c r="N316" s="454">
        <f>ROUNDUP((H319/12.5),0)*IF(I317&gt;600,2,1)</f>
        <v>0</v>
      </c>
      <c r="O316" s="455">
        <f t="shared" ref="O316:O323" si="125">M316*N316/100</f>
        <v>0</v>
      </c>
      <c r="P316" s="269">
        <f t="shared" ref="P316:P323" si="126">ROUND(K316^2*PI()/4/1000000*7850,3)</f>
        <v>1.208</v>
      </c>
      <c r="Q316" s="481">
        <f t="shared" ref="Q316:Q323" si="127">O316*P316</f>
        <v>0</v>
      </c>
      <c r="R316" s="482">
        <f>(H317+I321-I324*2)*2+(H323-I324*2)+(H321-I324*2)*2</f>
        <v>160</v>
      </c>
      <c r="S316" s="455">
        <f>(I317+I321-I324*2)*2+(H323-I324*2)+(H321-I324*2)*2</f>
        <v>160</v>
      </c>
      <c r="T316" s="483">
        <f>R318</f>
        <v>52</v>
      </c>
      <c r="V316" s="484">
        <f t="shared" ref="V316:V321" si="128">ROUNDUP((IF(K316&lt;26,10.927,11.212))*K316/10,0)</f>
        <v>16</v>
      </c>
    </row>
    <row r="317" hidden="1" spans="2:22">
      <c r="B317" s="253"/>
      <c r="D317" s="253"/>
      <c r="E317" s="420" t="s">
        <v>6</v>
      </c>
      <c r="F317" s="421" t="s">
        <v>104</v>
      </c>
      <c r="G317" s="421" t="s">
        <v>105</v>
      </c>
      <c r="H317" s="422">
        <f>MIN(VLOOKUP(I314,$B$4:$J$70,2,0),VLOOKUP(I314,$B$4:$J$70,3,0))</f>
        <v>0</v>
      </c>
      <c r="I317" s="456">
        <f>MAX(VLOOKUP(I314,$B$4:$J$70,2,0),VLOOKUP(I314,$B$4:$J$70,3,0))</f>
        <v>0</v>
      </c>
      <c r="J317" s="448" t="s">
        <v>42</v>
      </c>
      <c r="K317" s="461">
        <v>12</v>
      </c>
      <c r="L317" s="452"/>
      <c r="M317" s="453">
        <f>(R317+S317)/2+ROUNDUP((IF(K317&lt;26,10.927,11.212))*K317/10,0)*2</f>
        <v>60</v>
      </c>
      <c r="N317" s="458">
        <f>ROUNDUP((H319/12.5*1),0)*2</f>
        <v>0</v>
      </c>
      <c r="O317" s="455">
        <f t="shared" si="125"/>
        <v>0</v>
      </c>
      <c r="P317" s="269">
        <f t="shared" si="126"/>
        <v>0.888</v>
      </c>
      <c r="Q317" s="481">
        <f t="shared" si="127"/>
        <v>0</v>
      </c>
      <c r="R317" s="486">
        <f>H317+I321-I324*2</f>
        <v>32</v>
      </c>
      <c r="S317" s="487">
        <f>I317+I321-I324*2</f>
        <v>32</v>
      </c>
      <c r="T317" s="488" t="str">
        <f>ROUND(R317,1)&amp;"~"&amp;ROUND(S317,1)</f>
        <v>32~32</v>
      </c>
      <c r="V317" s="484">
        <f t="shared" si="128"/>
        <v>14</v>
      </c>
    </row>
    <row r="318" hidden="1" spans="2:22">
      <c r="B318" s="253"/>
      <c r="D318" s="253"/>
      <c r="E318" s="420">
        <f>VLOOKUP(I314,$B$39:$Z$70,3,0)</f>
        <v>3</v>
      </c>
      <c r="F318" s="423">
        <f>VLOOKUP(I314,$B$39:$Z$70,17,0)</f>
        <v>35</v>
      </c>
      <c r="G318" s="421">
        <f>VLOOKUP(I314,$B$39:$Z$70,12,0)</f>
        <v>-1</v>
      </c>
      <c r="H318" s="421" t="s">
        <v>60</v>
      </c>
      <c r="I318" s="450"/>
      <c r="J318" s="448" t="s">
        <v>43</v>
      </c>
      <c r="K318" s="451">
        <v>14</v>
      </c>
      <c r="L318" s="452"/>
      <c r="M318" s="459">
        <f>R318+2*ROUNDUP((IF(K318&lt;26,10.927,11.212))*K318/10,0)</f>
        <v>84</v>
      </c>
      <c r="N318" s="454">
        <f>ROUNDUP(H319/12.5,0)</f>
        <v>0</v>
      </c>
      <c r="O318" s="455">
        <f t="shared" si="125"/>
        <v>0</v>
      </c>
      <c r="P318" s="269">
        <f t="shared" si="126"/>
        <v>1.208</v>
      </c>
      <c r="Q318" s="481">
        <f t="shared" si="127"/>
        <v>0</v>
      </c>
      <c r="R318" s="491">
        <f>H323-I324*2</f>
        <v>52</v>
      </c>
      <c r="S318" s="455" t="s">
        <v>106</v>
      </c>
      <c r="T318" s="490"/>
      <c r="V318" s="484">
        <f t="shared" si="128"/>
        <v>16</v>
      </c>
    </row>
    <row r="319" hidden="1" spans="2:22">
      <c r="B319" s="253"/>
      <c r="D319" s="253"/>
      <c r="E319" s="424" t="s">
        <v>107</v>
      </c>
      <c r="F319" s="421" t="s">
        <v>108</v>
      </c>
      <c r="G319" s="421" t="s">
        <v>13</v>
      </c>
      <c r="H319" s="425">
        <f>MAX(VLOOKUP(I314,$B$4:$J$70,4,0),VLOOKUP(I314,$B$4:$J$70,5,0))</f>
        <v>0</v>
      </c>
      <c r="I319" s="460">
        <f>MIN(VLOOKUP(I314,$B$4:$J$70,4,0),VLOOKUP(I314,$B$4:$J$70,5,0))</f>
        <v>0</v>
      </c>
      <c r="J319" s="448" t="s">
        <v>44</v>
      </c>
      <c r="K319" s="461">
        <v>14</v>
      </c>
      <c r="L319" s="452"/>
      <c r="M319" s="459">
        <f>R319+2*ROUNDUP((IF(K319&lt;26,10.927,11.212))*K319/10,0)</f>
        <v>139.965512114594</v>
      </c>
      <c r="N319" s="458">
        <f>ROUNDUP(H319/12.5,0)*2</f>
        <v>0</v>
      </c>
      <c r="O319" s="455">
        <f t="shared" si="125"/>
        <v>0</v>
      </c>
      <c r="P319" s="269">
        <f t="shared" si="126"/>
        <v>1.208</v>
      </c>
      <c r="Q319" s="481">
        <f t="shared" si="127"/>
        <v>0</v>
      </c>
      <c r="R319" s="491">
        <f>((H321+I321-I324*2)+(20-I324*2^0.5))*(2^0.5)</f>
        <v>107.965512114594</v>
      </c>
      <c r="S319" s="455" t="s">
        <v>106</v>
      </c>
      <c r="T319" s="490"/>
      <c r="V319" s="484">
        <f t="shared" si="128"/>
        <v>16</v>
      </c>
    </row>
    <row r="320" hidden="1" spans="2:22">
      <c r="B320" s="253"/>
      <c r="D320" s="253"/>
      <c r="E320" s="426">
        <f>VLOOKUP(I314,$B$39:$Z$70,20,0)</f>
        <v>-1</v>
      </c>
      <c r="F320" s="421">
        <f>VLOOKUP(I314,$B$39:$Z$70,23,0)</f>
        <v>-1</v>
      </c>
      <c r="G320" s="421">
        <f>VLOOKUP(I314,$B$39:$Z$70,7,0)</f>
        <v>34</v>
      </c>
      <c r="H320" s="427" t="s">
        <v>109</v>
      </c>
      <c r="I320" s="450" t="s">
        <v>110</v>
      </c>
      <c r="J320" s="448" t="s">
        <v>45</v>
      </c>
      <c r="K320" s="451">
        <v>12</v>
      </c>
      <c r="L320" s="452"/>
      <c r="M320" s="459">
        <f>(R320+S320)/2+2*ROUNDUP((IF(K320&lt;26,10.927,11.212))*K320/10,0)</f>
        <v>20</v>
      </c>
      <c r="N320" s="462">
        <f>4*(G318+1)+(G320-1)*2</f>
        <v>66</v>
      </c>
      <c r="O320" s="455">
        <f t="shared" si="125"/>
        <v>13.2</v>
      </c>
      <c r="P320" s="269">
        <f t="shared" si="126"/>
        <v>0.888</v>
      </c>
      <c r="Q320" s="481">
        <f t="shared" si="127"/>
        <v>11.7216</v>
      </c>
      <c r="R320" s="482">
        <f>H319-I324*2</f>
        <v>-8</v>
      </c>
      <c r="S320" s="455">
        <f>I319-I324*2</f>
        <v>-8</v>
      </c>
      <c r="T320" s="488" t="str">
        <f>ROUND(S320,1)&amp;"~"&amp;ROUND(R320,1)</f>
        <v>-8~-8</v>
      </c>
      <c r="V320" s="484">
        <f t="shared" si="128"/>
        <v>14</v>
      </c>
    </row>
    <row r="321" ht="15" hidden="1" spans="2:22">
      <c r="B321" s="253"/>
      <c r="D321" s="253"/>
      <c r="E321" s="428"/>
      <c r="F321" s="429"/>
      <c r="G321" s="429"/>
      <c r="H321" s="430">
        <f>VLOOKUP(I314,$B$4:$J$70,6,0)</f>
        <v>30</v>
      </c>
      <c r="I321" s="460">
        <f>VLOOKUP(I314,$B$4:$J$70,7,0)</f>
        <v>40</v>
      </c>
      <c r="J321" s="448" t="s">
        <v>111</v>
      </c>
      <c r="K321" s="451">
        <v>12</v>
      </c>
      <c r="L321" s="452"/>
      <c r="M321" s="459">
        <f>(R321+S321)/2+2*ROUNDUP((IF(K321&lt;26,10.927,11.212))*K321/10,0)</f>
        <v>28</v>
      </c>
      <c r="N321" s="269">
        <f>2*(E318+1)+F318*2</f>
        <v>78</v>
      </c>
      <c r="O321" s="455">
        <f t="shared" si="125"/>
        <v>21.84</v>
      </c>
      <c r="P321" s="269">
        <f t="shared" si="126"/>
        <v>0.888</v>
      </c>
      <c r="Q321" s="481">
        <f t="shared" si="127"/>
        <v>19.39392</v>
      </c>
      <c r="R321" s="482">
        <f>((I317-H317)^2+H319^2)^0.5</f>
        <v>0</v>
      </c>
      <c r="S321" s="455">
        <f>((I317-H317)^2+I319^2)^0.5</f>
        <v>0</v>
      </c>
      <c r="T321" s="488" t="str">
        <f>ROUND(S321,1)&amp;"~"&amp;ROUND(R321,1)</f>
        <v>0~0</v>
      </c>
      <c r="V321" s="484">
        <f t="shared" si="128"/>
        <v>14</v>
      </c>
    </row>
    <row r="322" hidden="1" spans="2:22">
      <c r="B322" s="253"/>
      <c r="D322" s="253"/>
      <c r="E322" s="431" t="s">
        <v>112</v>
      </c>
      <c r="F322" s="432"/>
      <c r="G322" s="433"/>
      <c r="H322" s="434" t="s">
        <v>113</v>
      </c>
      <c r="I322" s="463"/>
      <c r="J322" s="448" t="s">
        <v>114</v>
      </c>
      <c r="K322" s="461">
        <v>8</v>
      </c>
      <c r="L322" s="452"/>
      <c r="M322" s="459">
        <f>R322+11</f>
        <v>43</v>
      </c>
      <c r="N322" s="464">
        <f>ROUNDDOWN(((VLOOKUP(I314,$B$39:$Z$70,2,0))/(VLOOKUP(I314,$B$39:$Z$70,4,0))-1),0)/4*((VLOOKUP(I314,$B$39:$Z$70,20,0))+1)</f>
        <v>0</v>
      </c>
      <c r="O322" s="455">
        <f t="shared" si="125"/>
        <v>0</v>
      </c>
      <c r="P322" s="269">
        <f t="shared" si="126"/>
        <v>0.395</v>
      </c>
      <c r="Q322" s="481">
        <f t="shared" si="127"/>
        <v>0</v>
      </c>
      <c r="R322" s="491">
        <f>I321-2*I324</f>
        <v>32</v>
      </c>
      <c r="S322" s="455" t="s">
        <v>106</v>
      </c>
      <c r="T322" s="490"/>
      <c r="V322" s="492"/>
    </row>
    <row r="323" hidden="1" spans="2:22">
      <c r="B323" s="253"/>
      <c r="D323" s="253"/>
      <c r="E323" s="435" t="s">
        <v>115</v>
      </c>
      <c r="F323" s="436" t="s">
        <v>116</v>
      </c>
      <c r="G323" s="437" t="s">
        <v>56</v>
      </c>
      <c r="H323" s="434">
        <f>VLOOKUP(I314,$B$4:$J$70,8,0)</f>
        <v>60</v>
      </c>
      <c r="I323" s="463"/>
      <c r="J323" s="448" t="s">
        <v>117</v>
      </c>
      <c r="K323" s="461">
        <v>8</v>
      </c>
      <c r="L323" s="452"/>
      <c r="M323" s="459">
        <f>R323+11</f>
        <v>33</v>
      </c>
      <c r="N323" s="465">
        <f>ROUND(E320/4*G318,0)*2</f>
        <v>0</v>
      </c>
      <c r="O323" s="455">
        <f t="shared" si="125"/>
        <v>0</v>
      </c>
      <c r="P323" s="269">
        <f t="shared" si="126"/>
        <v>0.395</v>
      </c>
      <c r="Q323" s="481">
        <f t="shared" si="127"/>
        <v>0</v>
      </c>
      <c r="R323" s="491">
        <f>H321-2*I324</f>
        <v>22</v>
      </c>
      <c r="S323" s="455" t="s">
        <v>106</v>
      </c>
      <c r="T323" s="490"/>
      <c r="V323" s="492"/>
    </row>
    <row r="324" ht="15" hidden="1" spans="2:20">
      <c r="B324" s="253"/>
      <c r="D324" s="253"/>
      <c r="E324" s="438">
        <f>IF(I314=0,0,ROUND(((H317+I317)/2*H321*2+H323*I321+0.2*0.2+0.25*0.05*2)*(H319+I319)/2/1000000,1))</f>
        <v>0</v>
      </c>
      <c r="F324" s="439">
        <f>IF(I314=0,0,ROUND(Q322+Q323,1))</f>
        <v>0</v>
      </c>
      <c r="G324" s="440">
        <f>IF(I314=0,0,ROUND(Q316+Q317+Q318+Q319+Q320+Q321,1))</f>
        <v>0</v>
      </c>
      <c r="H324" s="441" t="s">
        <v>118</v>
      </c>
      <c r="I324" s="466">
        <f>$P$3</f>
        <v>4</v>
      </c>
      <c r="J324" s="467" t="s">
        <v>119</v>
      </c>
      <c r="K324" s="468" t="str">
        <f>"C40混凝土:"&amp;ROUND(((H317+I317)/2*H321*2+H323*I321+0.2*0.2+0.25*0.05*2)*(H319+I319)/2/1000000,1)&amp;"m"&amp;"      "&amp;"HPB300:"&amp;ROUND(Q322+Q323,1)&amp;"kg       "&amp;"HRB400:"&amp;ROUND(Q316+Q317+Q318+Q319+Q320+Q321,1)&amp;"kg"</f>
        <v>C40混凝土:0m      HPB300:0kg       HRB400:31.1kg</v>
      </c>
      <c r="L324" s="468"/>
      <c r="M324" s="468"/>
      <c r="N324" s="468"/>
      <c r="O324" s="468"/>
      <c r="P324" s="468"/>
      <c r="Q324" s="493"/>
      <c r="R324" s="494" t="s">
        <v>120</v>
      </c>
      <c r="S324" s="468" t="e">
        <f>ROUND(SUM(Q316:Q323)/ROUND(((H317+I317)/2*H321*2+H323*I321+0.2*0.2+0.25*0.05*2)*(H319+I319)/2/1000000,1),1)</f>
        <v>#DIV/0!</v>
      </c>
      <c r="T324" s="495"/>
    </row>
    <row r="325" hidden="1"/>
    <row r="326" hidden="1" spans="2:22">
      <c r="B326" s="253"/>
      <c r="D326" s="253"/>
      <c r="E326" s="264" t="s">
        <v>94</v>
      </c>
      <c r="F326" s="265"/>
      <c r="G326" s="265"/>
      <c r="H326" s="418" t="s">
        <v>95</v>
      </c>
      <c r="I326" s="444">
        <f>B326</f>
        <v>0</v>
      </c>
      <c r="J326" s="445" t="s">
        <v>28</v>
      </c>
      <c r="K326" s="265" t="s">
        <v>29</v>
      </c>
      <c r="L326" s="265" t="s">
        <v>96</v>
      </c>
      <c r="M326" s="446" t="s">
        <v>97</v>
      </c>
      <c r="N326" s="265" t="s">
        <v>32</v>
      </c>
      <c r="O326" s="446" t="s">
        <v>98</v>
      </c>
      <c r="P326" s="446" t="s">
        <v>99</v>
      </c>
      <c r="Q326" s="473" t="s">
        <v>100</v>
      </c>
      <c r="R326" s="474" t="s">
        <v>101</v>
      </c>
      <c r="S326" s="475"/>
      <c r="T326" s="476"/>
      <c r="V326" s="253" t="s">
        <v>102</v>
      </c>
    </row>
    <row r="327" hidden="1" spans="2:22">
      <c r="B327" s="253"/>
      <c r="D327" s="253"/>
      <c r="E327" s="267"/>
      <c r="F327" s="269"/>
      <c r="G327" s="269"/>
      <c r="H327" s="419"/>
      <c r="I327" s="447"/>
      <c r="J327" s="448"/>
      <c r="K327" s="269"/>
      <c r="L327" s="269"/>
      <c r="M327" s="449"/>
      <c r="N327" s="269"/>
      <c r="O327" s="449"/>
      <c r="P327" s="449"/>
      <c r="Q327" s="477"/>
      <c r="R327" s="478"/>
      <c r="S327" s="479"/>
      <c r="T327" s="480"/>
      <c r="U327" s="253"/>
      <c r="V327" s="253"/>
    </row>
    <row r="328" hidden="1" spans="2:22">
      <c r="B328" s="253"/>
      <c r="D328" s="253"/>
      <c r="E328" s="267"/>
      <c r="F328" s="269"/>
      <c r="G328" s="269"/>
      <c r="H328" s="269" t="s">
        <v>103</v>
      </c>
      <c r="I328" s="450"/>
      <c r="J328" s="448" t="s">
        <v>41</v>
      </c>
      <c r="K328" s="451">
        <f>'1.U型槽主筋验算'!K23</f>
        <v>14</v>
      </c>
      <c r="L328" s="452"/>
      <c r="M328" s="453">
        <f>(R328+S328)/2+ROUNDUP((IF(K328&lt;26,10.927,11.212))*K328/10,0)*2</f>
        <v>192</v>
      </c>
      <c r="N328" s="454">
        <f>ROUNDUP((H331/12.5),0)*IF(I329&gt;600,2,1)</f>
        <v>0</v>
      </c>
      <c r="O328" s="455">
        <f t="shared" ref="O328:O335" si="129">M328*N328/100</f>
        <v>0</v>
      </c>
      <c r="P328" s="269">
        <f t="shared" ref="P328:P335" si="130">ROUND(K328^2*PI()/4/1000000*7850,3)</f>
        <v>1.208</v>
      </c>
      <c r="Q328" s="481">
        <f t="shared" ref="Q328:Q335" si="131">O328*P328</f>
        <v>0</v>
      </c>
      <c r="R328" s="482">
        <f>(H329+I333-I336*2)*2+(H335-I336*2)+(H333-I336*2)*2</f>
        <v>160</v>
      </c>
      <c r="S328" s="455">
        <f>(I329+I333-I336*2)*2+(H335-I336*2)+(H333-I336*2)*2</f>
        <v>160</v>
      </c>
      <c r="T328" s="483">
        <f>R330</f>
        <v>52</v>
      </c>
      <c r="V328" s="484">
        <f t="shared" ref="V328:V333" si="132">ROUNDUP((IF(K328&lt;26,10.927,11.212))*K328/10,0)</f>
        <v>16</v>
      </c>
    </row>
    <row r="329" hidden="1" spans="2:22">
      <c r="B329" s="253"/>
      <c r="D329" s="253"/>
      <c r="E329" s="420" t="s">
        <v>6</v>
      </c>
      <c r="F329" s="421" t="s">
        <v>104</v>
      </c>
      <c r="G329" s="421" t="s">
        <v>105</v>
      </c>
      <c r="H329" s="422">
        <f>MIN(VLOOKUP(I326,$B$4:$J$70,2,0),VLOOKUP(I326,$B$4:$J$70,3,0))</f>
        <v>0</v>
      </c>
      <c r="I329" s="456">
        <f>MAX(VLOOKUP(I326,$B$4:$J$70,2,0),VLOOKUP(I326,$B$4:$J$70,3,0))</f>
        <v>0</v>
      </c>
      <c r="J329" s="448" t="s">
        <v>42</v>
      </c>
      <c r="K329" s="461">
        <v>12</v>
      </c>
      <c r="L329" s="452"/>
      <c r="M329" s="453">
        <f>(R329+S329)/2+ROUNDUP((IF(K329&lt;26,10.927,11.212))*K329/10,0)*2</f>
        <v>60</v>
      </c>
      <c r="N329" s="458">
        <f>ROUNDUP((H331/12.5*1),0)*2</f>
        <v>0</v>
      </c>
      <c r="O329" s="455">
        <f t="shared" si="129"/>
        <v>0</v>
      </c>
      <c r="P329" s="269">
        <f t="shared" si="130"/>
        <v>0.888</v>
      </c>
      <c r="Q329" s="481">
        <f t="shared" si="131"/>
        <v>0</v>
      </c>
      <c r="R329" s="486">
        <f>H329+I333-I336*2</f>
        <v>32</v>
      </c>
      <c r="S329" s="487">
        <f>I329+I333-I336*2</f>
        <v>32</v>
      </c>
      <c r="T329" s="488" t="str">
        <f>ROUND(R329,1)&amp;"~"&amp;ROUND(S329,1)</f>
        <v>32~32</v>
      </c>
      <c r="V329" s="484">
        <f t="shared" si="132"/>
        <v>14</v>
      </c>
    </row>
    <row r="330" hidden="1" spans="2:22">
      <c r="B330" s="253"/>
      <c r="D330" s="253"/>
      <c r="E330" s="420">
        <f>VLOOKUP(I326,$B$39:$Z$70,3,0)</f>
        <v>3</v>
      </c>
      <c r="F330" s="423">
        <f>VLOOKUP(I326,$B$39:$Z$70,17,0)</f>
        <v>35</v>
      </c>
      <c r="G330" s="421">
        <f>VLOOKUP(I326,$B$39:$Z$70,12,0)</f>
        <v>-1</v>
      </c>
      <c r="H330" s="421" t="s">
        <v>60</v>
      </c>
      <c r="I330" s="450"/>
      <c r="J330" s="448" t="s">
        <v>43</v>
      </c>
      <c r="K330" s="451">
        <v>14</v>
      </c>
      <c r="L330" s="452"/>
      <c r="M330" s="459">
        <f>R330+2*ROUNDUP((IF(K330&lt;26,10.927,11.212))*K330/10,0)</f>
        <v>84</v>
      </c>
      <c r="N330" s="454">
        <f>ROUNDUP(H331/12.5,0)</f>
        <v>0</v>
      </c>
      <c r="O330" s="455">
        <f t="shared" si="129"/>
        <v>0</v>
      </c>
      <c r="P330" s="269">
        <f t="shared" si="130"/>
        <v>1.208</v>
      </c>
      <c r="Q330" s="481">
        <f t="shared" si="131"/>
        <v>0</v>
      </c>
      <c r="R330" s="491">
        <f>H335-I336*2</f>
        <v>52</v>
      </c>
      <c r="S330" s="455" t="s">
        <v>106</v>
      </c>
      <c r="T330" s="490"/>
      <c r="V330" s="484">
        <f t="shared" si="132"/>
        <v>16</v>
      </c>
    </row>
    <row r="331" hidden="1" spans="2:22">
      <c r="B331" s="253"/>
      <c r="D331" s="253"/>
      <c r="E331" s="424" t="s">
        <v>107</v>
      </c>
      <c r="F331" s="421" t="s">
        <v>108</v>
      </c>
      <c r="G331" s="421" t="s">
        <v>13</v>
      </c>
      <c r="H331" s="425">
        <f>MAX(VLOOKUP(I326,$B$4:$J$70,4,0),VLOOKUP(I326,$B$4:$J$70,5,0))</f>
        <v>0</v>
      </c>
      <c r="I331" s="460">
        <f>MIN(VLOOKUP(I326,$B$4:$J$70,4,0),VLOOKUP(I326,$B$4:$J$70,5,0))</f>
        <v>0</v>
      </c>
      <c r="J331" s="448" t="s">
        <v>44</v>
      </c>
      <c r="K331" s="461">
        <v>14</v>
      </c>
      <c r="L331" s="452"/>
      <c r="M331" s="459">
        <f>R331+2*ROUNDUP((IF(K331&lt;26,10.927,11.212))*K331/10,0)</f>
        <v>139.965512114594</v>
      </c>
      <c r="N331" s="458">
        <f>ROUNDUP(H331/12.5,0)*2</f>
        <v>0</v>
      </c>
      <c r="O331" s="455">
        <f t="shared" si="129"/>
        <v>0</v>
      </c>
      <c r="P331" s="269">
        <f t="shared" si="130"/>
        <v>1.208</v>
      </c>
      <c r="Q331" s="481">
        <f t="shared" si="131"/>
        <v>0</v>
      </c>
      <c r="R331" s="491">
        <f>((H333+I333-I336*2)+(20-I336*2^0.5))*(2^0.5)</f>
        <v>107.965512114594</v>
      </c>
      <c r="S331" s="455" t="s">
        <v>106</v>
      </c>
      <c r="T331" s="490"/>
      <c r="V331" s="484">
        <f t="shared" si="132"/>
        <v>16</v>
      </c>
    </row>
    <row r="332" hidden="1" spans="2:22">
      <c r="B332" s="253"/>
      <c r="D332" s="253"/>
      <c r="E332" s="426">
        <f>VLOOKUP(I326,$B$39:$Z$70,20,0)</f>
        <v>-1</v>
      </c>
      <c r="F332" s="421">
        <f>VLOOKUP(I326,$B$39:$Z$70,23,0)</f>
        <v>-1</v>
      </c>
      <c r="G332" s="421">
        <f>VLOOKUP(I326,$B$39:$Z$70,7,0)</f>
        <v>34</v>
      </c>
      <c r="H332" s="427" t="s">
        <v>109</v>
      </c>
      <c r="I332" s="450" t="s">
        <v>110</v>
      </c>
      <c r="J332" s="448" t="s">
        <v>45</v>
      </c>
      <c r="K332" s="451">
        <v>12</v>
      </c>
      <c r="L332" s="452"/>
      <c r="M332" s="459">
        <f>(R332+S332)/2+2*ROUNDUP((IF(K332&lt;26,10.927,11.212))*K332/10,0)</f>
        <v>20</v>
      </c>
      <c r="N332" s="462">
        <f>4*(G330+1)+(G332-1)*2</f>
        <v>66</v>
      </c>
      <c r="O332" s="455">
        <f t="shared" si="129"/>
        <v>13.2</v>
      </c>
      <c r="P332" s="269">
        <f t="shared" si="130"/>
        <v>0.888</v>
      </c>
      <c r="Q332" s="481">
        <f t="shared" si="131"/>
        <v>11.7216</v>
      </c>
      <c r="R332" s="482">
        <f>H331-I336*2</f>
        <v>-8</v>
      </c>
      <c r="S332" s="455">
        <f>I331-I336*2</f>
        <v>-8</v>
      </c>
      <c r="T332" s="488" t="str">
        <f>ROUND(S332,1)&amp;"~"&amp;ROUND(R332,1)</f>
        <v>-8~-8</v>
      </c>
      <c r="V332" s="484">
        <f t="shared" si="132"/>
        <v>14</v>
      </c>
    </row>
    <row r="333" ht="15" hidden="1" spans="2:22">
      <c r="B333" s="253"/>
      <c r="D333" s="253"/>
      <c r="E333" s="428"/>
      <c r="F333" s="429"/>
      <c r="G333" s="429"/>
      <c r="H333" s="430">
        <f>VLOOKUP(I326,$B$4:$J$70,6,0)</f>
        <v>30</v>
      </c>
      <c r="I333" s="460">
        <f>VLOOKUP(I326,$B$4:$J$70,7,0)</f>
        <v>40</v>
      </c>
      <c r="J333" s="448" t="s">
        <v>111</v>
      </c>
      <c r="K333" s="451">
        <v>12</v>
      </c>
      <c r="L333" s="452"/>
      <c r="M333" s="459">
        <f>(R333+S333)/2+2*ROUNDUP((IF(K333&lt;26,10.927,11.212))*K333/10,0)</f>
        <v>28</v>
      </c>
      <c r="N333" s="269">
        <f>2*(E330+1)+F330*2</f>
        <v>78</v>
      </c>
      <c r="O333" s="455">
        <f t="shared" si="129"/>
        <v>21.84</v>
      </c>
      <c r="P333" s="269">
        <f t="shared" si="130"/>
        <v>0.888</v>
      </c>
      <c r="Q333" s="481">
        <f t="shared" si="131"/>
        <v>19.39392</v>
      </c>
      <c r="R333" s="482">
        <f>((I329-H329)^2+H331^2)^0.5</f>
        <v>0</v>
      </c>
      <c r="S333" s="455">
        <f>((I329-H329)^2+I331^2)^0.5</f>
        <v>0</v>
      </c>
      <c r="T333" s="488" t="str">
        <f>ROUND(S333,1)&amp;"~"&amp;ROUND(R333,1)</f>
        <v>0~0</v>
      </c>
      <c r="V333" s="484">
        <f t="shared" si="132"/>
        <v>14</v>
      </c>
    </row>
    <row r="334" hidden="1" spans="2:22">
      <c r="B334" s="253"/>
      <c r="D334" s="253"/>
      <c r="E334" s="431" t="s">
        <v>112</v>
      </c>
      <c r="F334" s="432"/>
      <c r="G334" s="433"/>
      <c r="H334" s="434" t="s">
        <v>113</v>
      </c>
      <c r="I334" s="463"/>
      <c r="J334" s="448" t="s">
        <v>114</v>
      </c>
      <c r="K334" s="461">
        <v>8</v>
      </c>
      <c r="L334" s="452"/>
      <c r="M334" s="459">
        <f>R334+11</f>
        <v>43</v>
      </c>
      <c r="N334" s="464">
        <f>ROUNDDOWN(((VLOOKUP(I326,$B$39:$Z$70,2,0))/(VLOOKUP(I326,$B$39:$Z$70,4,0))-1),0)/4*((VLOOKUP(I326,$B$39:$Z$70,20,0))+1)</f>
        <v>0</v>
      </c>
      <c r="O334" s="455">
        <f t="shared" si="129"/>
        <v>0</v>
      </c>
      <c r="P334" s="269">
        <f t="shared" si="130"/>
        <v>0.395</v>
      </c>
      <c r="Q334" s="481">
        <f t="shared" si="131"/>
        <v>0</v>
      </c>
      <c r="R334" s="491">
        <f>I333-2*I336</f>
        <v>32</v>
      </c>
      <c r="S334" s="455" t="s">
        <v>106</v>
      </c>
      <c r="T334" s="490"/>
      <c r="V334" s="492"/>
    </row>
    <row r="335" hidden="1" spans="2:22">
      <c r="B335" s="253"/>
      <c r="D335" s="253"/>
      <c r="E335" s="435" t="s">
        <v>115</v>
      </c>
      <c r="F335" s="436" t="s">
        <v>116</v>
      </c>
      <c r="G335" s="437" t="s">
        <v>56</v>
      </c>
      <c r="H335" s="434">
        <f>VLOOKUP(I326,$B$4:$J$70,8,0)</f>
        <v>60</v>
      </c>
      <c r="I335" s="463"/>
      <c r="J335" s="448" t="s">
        <v>117</v>
      </c>
      <c r="K335" s="461">
        <v>8</v>
      </c>
      <c r="L335" s="452"/>
      <c r="M335" s="459">
        <f>R335+11</f>
        <v>33</v>
      </c>
      <c r="N335" s="465">
        <f>ROUND(E332/4*G330,0)*2</f>
        <v>0</v>
      </c>
      <c r="O335" s="455">
        <f t="shared" si="129"/>
        <v>0</v>
      </c>
      <c r="P335" s="269">
        <f t="shared" si="130"/>
        <v>0.395</v>
      </c>
      <c r="Q335" s="481">
        <f t="shared" si="131"/>
        <v>0</v>
      </c>
      <c r="R335" s="491">
        <f>H333-2*I336</f>
        <v>22</v>
      </c>
      <c r="S335" s="455" t="s">
        <v>106</v>
      </c>
      <c r="T335" s="490"/>
      <c r="V335" s="492"/>
    </row>
    <row r="336" ht="15" hidden="1" spans="2:20">
      <c r="B336" s="253"/>
      <c r="D336" s="253"/>
      <c r="E336" s="438">
        <f>IF(I326=0,0,ROUND(((H329+I329)/2*H333*2+H335*I333+0.2*0.2+0.25*0.05*2)*(H331+I331)/2/1000000,1))</f>
        <v>0</v>
      </c>
      <c r="F336" s="439">
        <f>IF(I326=0,0,ROUND(Q334+Q335,1))</f>
        <v>0</v>
      </c>
      <c r="G336" s="440">
        <f>IF(I326=0,0,ROUND(Q328+Q329+Q330+Q331+Q332+Q333,1))</f>
        <v>0</v>
      </c>
      <c r="H336" s="441" t="s">
        <v>118</v>
      </c>
      <c r="I336" s="466">
        <f>$P$3</f>
        <v>4</v>
      </c>
      <c r="J336" s="467" t="s">
        <v>119</v>
      </c>
      <c r="K336" s="468" t="str">
        <f>"C40混凝土:"&amp;ROUND(((H329+I329)/2*H333*2+H335*I333+0.2*0.2+0.25*0.05*2)*(H331+I331)/2/1000000,1)&amp;"m"&amp;"      "&amp;"HPB300:"&amp;ROUND(Q334+Q335,1)&amp;"kg       "&amp;"HRB400:"&amp;ROUND(Q328+Q329+Q330+Q331+Q332+Q333,1)&amp;"kg"</f>
        <v>C40混凝土:0m      HPB300:0kg       HRB400:31.1kg</v>
      </c>
      <c r="L336" s="468"/>
      <c r="M336" s="468"/>
      <c r="N336" s="468"/>
      <c r="O336" s="468"/>
      <c r="P336" s="468"/>
      <c r="Q336" s="493"/>
      <c r="R336" s="494" t="s">
        <v>120</v>
      </c>
      <c r="S336" s="468" t="e">
        <f>ROUND(SUM(Q328:Q335)/ROUND(((H329+I329)/2*H333*2+H335*I333+0.2*0.2+0.25*0.05*2)*(H331+I331)/2/1000000,1),1)</f>
        <v>#DIV/0!</v>
      </c>
      <c r="T336" s="495"/>
    </row>
    <row r="337" hidden="1"/>
    <row r="338" hidden="1" spans="2:22">
      <c r="B338" s="253"/>
      <c r="D338" s="253"/>
      <c r="E338" s="264" t="s">
        <v>94</v>
      </c>
      <c r="F338" s="265"/>
      <c r="G338" s="265"/>
      <c r="H338" s="418" t="s">
        <v>95</v>
      </c>
      <c r="I338" s="444">
        <f>B338</f>
        <v>0</v>
      </c>
      <c r="J338" s="445" t="s">
        <v>28</v>
      </c>
      <c r="K338" s="265" t="s">
        <v>29</v>
      </c>
      <c r="L338" s="265" t="s">
        <v>96</v>
      </c>
      <c r="M338" s="446" t="s">
        <v>97</v>
      </c>
      <c r="N338" s="265" t="s">
        <v>32</v>
      </c>
      <c r="O338" s="446" t="s">
        <v>98</v>
      </c>
      <c r="P338" s="446" t="s">
        <v>99</v>
      </c>
      <c r="Q338" s="473" t="s">
        <v>100</v>
      </c>
      <c r="R338" s="474" t="s">
        <v>101</v>
      </c>
      <c r="S338" s="475"/>
      <c r="T338" s="476"/>
      <c r="V338" s="253" t="s">
        <v>102</v>
      </c>
    </row>
    <row r="339" hidden="1" spans="2:22">
      <c r="B339" s="253"/>
      <c r="D339" s="253"/>
      <c r="E339" s="267"/>
      <c r="F339" s="269"/>
      <c r="G339" s="269"/>
      <c r="H339" s="419"/>
      <c r="I339" s="447"/>
      <c r="J339" s="448"/>
      <c r="K339" s="269"/>
      <c r="L339" s="269"/>
      <c r="M339" s="449"/>
      <c r="N339" s="269"/>
      <c r="O339" s="449"/>
      <c r="P339" s="449"/>
      <c r="Q339" s="477"/>
      <c r="R339" s="478"/>
      <c r="S339" s="479"/>
      <c r="T339" s="480"/>
      <c r="U339" s="253"/>
      <c r="V339" s="253"/>
    </row>
    <row r="340" hidden="1" spans="2:22">
      <c r="B340" s="253"/>
      <c r="D340" s="253"/>
      <c r="E340" s="267"/>
      <c r="F340" s="269"/>
      <c r="G340" s="269"/>
      <c r="H340" s="269" t="s">
        <v>103</v>
      </c>
      <c r="I340" s="450"/>
      <c r="J340" s="448" t="s">
        <v>41</v>
      </c>
      <c r="K340" s="451">
        <f>'1.U型槽主筋验算'!K24</f>
        <v>22</v>
      </c>
      <c r="L340" s="452"/>
      <c r="M340" s="453">
        <f>(R340+S340)/2+ROUNDUP((IF(K340&lt;26,10.927,11.212))*K340/10,0)*2</f>
        <v>210</v>
      </c>
      <c r="N340" s="454">
        <f>ROUNDUP((H343/12.5),0)*IF(I341&gt;600,2,1)</f>
        <v>0</v>
      </c>
      <c r="O340" s="455">
        <f t="shared" ref="O340:O347" si="133">M340*N340/100</f>
        <v>0</v>
      </c>
      <c r="P340" s="269">
        <f t="shared" ref="P340:P347" si="134">ROUND(K340^2*PI()/4/1000000*7850,3)</f>
        <v>2.984</v>
      </c>
      <c r="Q340" s="481">
        <f t="shared" ref="Q340:Q347" si="135">O340*P340</f>
        <v>0</v>
      </c>
      <c r="R340" s="482">
        <f>(H341+I345-I348*2)*2+(H347-I348*2)+(H345-I348*2)*2</f>
        <v>160</v>
      </c>
      <c r="S340" s="455">
        <f>(I341+I345-I348*2)*2+(H347-I348*2)+(H345-I348*2)*2</f>
        <v>160</v>
      </c>
      <c r="T340" s="483">
        <f>R342</f>
        <v>52</v>
      </c>
      <c r="V340" s="484">
        <f t="shared" ref="V340:V345" si="136">ROUNDUP((IF(K340&lt;26,10.927,11.212))*K340/10,0)</f>
        <v>25</v>
      </c>
    </row>
    <row r="341" hidden="1" spans="2:22">
      <c r="B341" s="253"/>
      <c r="D341" s="253"/>
      <c r="E341" s="420" t="s">
        <v>6</v>
      </c>
      <c r="F341" s="421" t="s">
        <v>104</v>
      </c>
      <c r="G341" s="421" t="s">
        <v>105</v>
      </c>
      <c r="H341" s="422">
        <f>MIN(VLOOKUP(I338,$B$4:$J$70,2,0),VLOOKUP(I338,$B$4:$J$70,3,0))</f>
        <v>0</v>
      </c>
      <c r="I341" s="456">
        <f>MAX(VLOOKUP(I338,$B$4:$J$70,2,0),VLOOKUP(I338,$B$4:$J$70,3,0))</f>
        <v>0</v>
      </c>
      <c r="J341" s="448" t="s">
        <v>42</v>
      </c>
      <c r="K341" s="461">
        <v>12</v>
      </c>
      <c r="L341" s="452"/>
      <c r="M341" s="453">
        <f>(R341+S341)/2+ROUNDUP((IF(K341&lt;26,10.927,11.212))*K341/10,0)*2</f>
        <v>60</v>
      </c>
      <c r="N341" s="458">
        <f>ROUNDUP((H343/12.5*1),0)*2</f>
        <v>0</v>
      </c>
      <c r="O341" s="455">
        <f t="shared" si="133"/>
        <v>0</v>
      </c>
      <c r="P341" s="269">
        <f t="shared" si="134"/>
        <v>0.888</v>
      </c>
      <c r="Q341" s="481">
        <f t="shared" si="135"/>
        <v>0</v>
      </c>
      <c r="R341" s="486">
        <f>H341+I345-I348*2</f>
        <v>32</v>
      </c>
      <c r="S341" s="487">
        <f>I341+I345-I348*2</f>
        <v>32</v>
      </c>
      <c r="T341" s="488" t="str">
        <f>ROUND(R341,1)&amp;"~"&amp;ROUND(S341,1)</f>
        <v>32~32</v>
      </c>
      <c r="V341" s="484">
        <f t="shared" si="136"/>
        <v>14</v>
      </c>
    </row>
    <row r="342" hidden="1" spans="2:22">
      <c r="B342" s="253"/>
      <c r="D342" s="253"/>
      <c r="E342" s="420">
        <f>VLOOKUP(I338,$B$39:$Z$70,3,0)</f>
        <v>3</v>
      </c>
      <c r="F342" s="423">
        <f>VLOOKUP(I338,$B$39:$Z$70,17,0)</f>
        <v>35</v>
      </c>
      <c r="G342" s="421">
        <f>VLOOKUP(I338,$B$39:$Z$70,12,0)</f>
        <v>-1</v>
      </c>
      <c r="H342" s="421" t="s">
        <v>60</v>
      </c>
      <c r="I342" s="450"/>
      <c r="J342" s="448" t="s">
        <v>43</v>
      </c>
      <c r="K342" s="451">
        <v>14</v>
      </c>
      <c r="L342" s="452"/>
      <c r="M342" s="459">
        <f>R342+2*ROUNDUP((IF(K342&lt;26,10.927,11.212))*K342/10,0)</f>
        <v>84</v>
      </c>
      <c r="N342" s="454">
        <f>ROUNDUP(H343/12.5,0)</f>
        <v>0</v>
      </c>
      <c r="O342" s="455">
        <f t="shared" si="133"/>
        <v>0</v>
      </c>
      <c r="P342" s="269">
        <f t="shared" si="134"/>
        <v>1.208</v>
      </c>
      <c r="Q342" s="481">
        <f t="shared" si="135"/>
        <v>0</v>
      </c>
      <c r="R342" s="491">
        <f>H347-I348*2</f>
        <v>52</v>
      </c>
      <c r="S342" s="455" t="s">
        <v>106</v>
      </c>
      <c r="T342" s="490"/>
      <c r="V342" s="484">
        <f t="shared" si="136"/>
        <v>16</v>
      </c>
    </row>
    <row r="343" hidden="1" spans="2:22">
      <c r="B343" s="253"/>
      <c r="D343" s="253"/>
      <c r="E343" s="424" t="s">
        <v>107</v>
      </c>
      <c r="F343" s="421" t="s">
        <v>108</v>
      </c>
      <c r="G343" s="421" t="s">
        <v>13</v>
      </c>
      <c r="H343" s="425">
        <f>MAX(VLOOKUP(I338,$B$4:$J$70,4,0),VLOOKUP(I338,$B$4:$J$70,5,0))</f>
        <v>0</v>
      </c>
      <c r="I343" s="460">
        <f>MIN(VLOOKUP(I338,$B$4:$J$70,4,0),VLOOKUP(I338,$B$4:$J$70,5,0))</f>
        <v>0</v>
      </c>
      <c r="J343" s="448" t="s">
        <v>44</v>
      </c>
      <c r="K343" s="461">
        <v>14</v>
      </c>
      <c r="L343" s="452"/>
      <c r="M343" s="459">
        <f>R343+2*ROUNDUP((IF(K343&lt;26,10.927,11.212))*K343/10,0)</f>
        <v>139.965512114594</v>
      </c>
      <c r="N343" s="458">
        <f>ROUNDUP(H343/12.5,0)*2</f>
        <v>0</v>
      </c>
      <c r="O343" s="455">
        <f t="shared" si="133"/>
        <v>0</v>
      </c>
      <c r="P343" s="269">
        <f t="shared" si="134"/>
        <v>1.208</v>
      </c>
      <c r="Q343" s="481">
        <f t="shared" si="135"/>
        <v>0</v>
      </c>
      <c r="R343" s="491">
        <f>((H345+I345-I348*2)+(20-I348*2^0.5))*(2^0.5)</f>
        <v>107.965512114594</v>
      </c>
      <c r="S343" s="455" t="s">
        <v>106</v>
      </c>
      <c r="T343" s="490"/>
      <c r="V343" s="484">
        <f t="shared" si="136"/>
        <v>16</v>
      </c>
    </row>
    <row r="344" hidden="1" spans="2:22">
      <c r="B344" s="253"/>
      <c r="D344" s="253"/>
      <c r="E344" s="426">
        <f>VLOOKUP(I338,$B$39:$Z$70,20,0)</f>
        <v>-1</v>
      </c>
      <c r="F344" s="421">
        <f>VLOOKUP(I338,$B$39:$Z$70,23,0)</f>
        <v>-1</v>
      </c>
      <c r="G344" s="421">
        <f>VLOOKUP(I338,$B$39:$Z$70,7,0)</f>
        <v>34</v>
      </c>
      <c r="H344" s="427" t="s">
        <v>109</v>
      </c>
      <c r="I344" s="450" t="s">
        <v>110</v>
      </c>
      <c r="J344" s="448" t="s">
        <v>45</v>
      </c>
      <c r="K344" s="451">
        <v>12</v>
      </c>
      <c r="L344" s="452"/>
      <c r="M344" s="459">
        <f>(R344+S344)/2+2*ROUNDUP((IF(K344&lt;26,10.927,11.212))*K344/10,0)</f>
        <v>20</v>
      </c>
      <c r="N344" s="462">
        <f>4*(G342+1)+(G344-1)*2</f>
        <v>66</v>
      </c>
      <c r="O344" s="455">
        <f t="shared" si="133"/>
        <v>13.2</v>
      </c>
      <c r="P344" s="269">
        <f t="shared" si="134"/>
        <v>0.888</v>
      </c>
      <c r="Q344" s="481">
        <f t="shared" si="135"/>
        <v>11.7216</v>
      </c>
      <c r="R344" s="482">
        <f>H343-I348*2</f>
        <v>-8</v>
      </c>
      <c r="S344" s="455">
        <f>I343-I348*2</f>
        <v>-8</v>
      </c>
      <c r="T344" s="488" t="str">
        <f>ROUND(S344,1)&amp;"~"&amp;ROUND(R344,1)</f>
        <v>-8~-8</v>
      </c>
      <c r="V344" s="484">
        <f t="shared" si="136"/>
        <v>14</v>
      </c>
    </row>
    <row r="345" ht="15" hidden="1" spans="2:22">
      <c r="B345" s="253"/>
      <c r="D345" s="253"/>
      <c r="E345" s="428"/>
      <c r="F345" s="429"/>
      <c r="G345" s="429"/>
      <c r="H345" s="430">
        <f>VLOOKUP(I338,$B$4:$J$70,6,0)</f>
        <v>30</v>
      </c>
      <c r="I345" s="460">
        <f>VLOOKUP(I338,$B$4:$J$70,7,0)</f>
        <v>40</v>
      </c>
      <c r="J345" s="448" t="s">
        <v>111</v>
      </c>
      <c r="K345" s="451">
        <v>12</v>
      </c>
      <c r="L345" s="452"/>
      <c r="M345" s="459">
        <f>(R345+S345)/2+2*ROUNDUP((IF(K345&lt;26,10.927,11.212))*K345/10,0)</f>
        <v>28</v>
      </c>
      <c r="N345" s="269">
        <f>2*(E342+1)+F342*2</f>
        <v>78</v>
      </c>
      <c r="O345" s="455">
        <f t="shared" si="133"/>
        <v>21.84</v>
      </c>
      <c r="P345" s="269">
        <f t="shared" si="134"/>
        <v>0.888</v>
      </c>
      <c r="Q345" s="481">
        <f t="shared" si="135"/>
        <v>19.39392</v>
      </c>
      <c r="R345" s="482">
        <f>((I341-H341)^2+H343^2)^0.5</f>
        <v>0</v>
      </c>
      <c r="S345" s="455">
        <f>((I341-H341)^2+I343^2)^0.5</f>
        <v>0</v>
      </c>
      <c r="T345" s="488" t="str">
        <f>ROUND(S345,1)&amp;"~"&amp;ROUND(R345,1)</f>
        <v>0~0</v>
      </c>
      <c r="V345" s="484">
        <f t="shared" si="136"/>
        <v>14</v>
      </c>
    </row>
    <row r="346" hidden="1" spans="2:22">
      <c r="B346" s="253"/>
      <c r="D346" s="253"/>
      <c r="E346" s="431" t="s">
        <v>112</v>
      </c>
      <c r="F346" s="432"/>
      <c r="G346" s="433"/>
      <c r="H346" s="434" t="s">
        <v>113</v>
      </c>
      <c r="I346" s="463"/>
      <c r="J346" s="448" t="s">
        <v>114</v>
      </c>
      <c r="K346" s="461">
        <v>8</v>
      </c>
      <c r="L346" s="452"/>
      <c r="M346" s="459">
        <f>R346+11</f>
        <v>43</v>
      </c>
      <c r="N346" s="464">
        <f>ROUNDDOWN(((VLOOKUP(I338,$B$39:$Z$70,2,0))/(VLOOKUP(I338,$B$39:$Z$70,4,0))-1),0)/4*((VLOOKUP(I338,$B$39:$Z$70,20,0))+1)</f>
        <v>0</v>
      </c>
      <c r="O346" s="455">
        <f t="shared" si="133"/>
        <v>0</v>
      </c>
      <c r="P346" s="269">
        <f t="shared" si="134"/>
        <v>0.395</v>
      </c>
      <c r="Q346" s="481">
        <f t="shared" si="135"/>
        <v>0</v>
      </c>
      <c r="R346" s="491">
        <f>I345-2*I348</f>
        <v>32</v>
      </c>
      <c r="S346" s="455" t="s">
        <v>106</v>
      </c>
      <c r="T346" s="490"/>
      <c r="V346" s="492"/>
    </row>
    <row r="347" hidden="1" spans="2:22">
      <c r="B347" s="253"/>
      <c r="D347" s="253"/>
      <c r="E347" s="435" t="s">
        <v>115</v>
      </c>
      <c r="F347" s="436" t="s">
        <v>116</v>
      </c>
      <c r="G347" s="437" t="s">
        <v>56</v>
      </c>
      <c r="H347" s="434">
        <f>VLOOKUP(I338,$B$4:$J$70,8,0)</f>
        <v>60</v>
      </c>
      <c r="I347" s="463"/>
      <c r="J347" s="448" t="s">
        <v>117</v>
      </c>
      <c r="K347" s="461">
        <v>8</v>
      </c>
      <c r="L347" s="452"/>
      <c r="M347" s="459">
        <f>R347+11</f>
        <v>33</v>
      </c>
      <c r="N347" s="465">
        <f>ROUND(E344/4*G342,0)*2</f>
        <v>0</v>
      </c>
      <c r="O347" s="455">
        <f t="shared" si="133"/>
        <v>0</v>
      </c>
      <c r="P347" s="269">
        <f t="shared" si="134"/>
        <v>0.395</v>
      </c>
      <c r="Q347" s="481">
        <f t="shared" si="135"/>
        <v>0</v>
      </c>
      <c r="R347" s="491">
        <f>H345-2*I348</f>
        <v>22</v>
      </c>
      <c r="S347" s="455" t="s">
        <v>106</v>
      </c>
      <c r="T347" s="490"/>
      <c r="V347" s="492"/>
    </row>
    <row r="348" ht="15" hidden="1" spans="2:20">
      <c r="B348" s="253"/>
      <c r="D348" s="253"/>
      <c r="E348" s="438">
        <f>IF(I338=0,0,ROUND(((H341+I341)/2*H345*2+H347*I345+0.2*0.2+0.25*0.05*2)*(H343+I343)/2/1000000,1))</f>
        <v>0</v>
      </c>
      <c r="F348" s="439">
        <f>IF(I338=0,0,ROUND(Q346+Q347,1))</f>
        <v>0</v>
      </c>
      <c r="G348" s="440">
        <f>IF(I338=0,0,ROUND(Q340+Q341+Q342+Q343+Q344+Q345,1))</f>
        <v>0</v>
      </c>
      <c r="H348" s="441" t="s">
        <v>118</v>
      </c>
      <c r="I348" s="466">
        <f>$P$3</f>
        <v>4</v>
      </c>
      <c r="J348" s="467" t="s">
        <v>119</v>
      </c>
      <c r="K348" s="468" t="str">
        <f>"C40混凝土:"&amp;ROUND(((H341+I341)/2*H345*2+H347*I345+0.2*0.2+0.25*0.05*2)*(H343+I343)/2/1000000,1)&amp;"m"&amp;"      "&amp;"HPB300:"&amp;ROUND(Q346+Q347,1)&amp;"kg       "&amp;"HRB400:"&amp;ROUND(Q340+Q341+Q342+Q343+Q344+Q345,1)&amp;"kg"</f>
        <v>C40混凝土:0m      HPB300:0kg       HRB400:31.1kg</v>
      </c>
      <c r="L348" s="468"/>
      <c r="M348" s="468"/>
      <c r="N348" s="468"/>
      <c r="O348" s="468"/>
      <c r="P348" s="468"/>
      <c r="Q348" s="493"/>
      <c r="R348" s="494" t="s">
        <v>120</v>
      </c>
      <c r="S348" s="468" t="e">
        <f>ROUND(SUM(Q340:Q347)/ROUND(((H341+I341)/2*H345*2+H347*I345+0.2*0.2+0.25*0.05*2)*(H343+I343)/2/1000000,1),1)</f>
        <v>#DIV/0!</v>
      </c>
      <c r="T348" s="495"/>
    </row>
    <row r="349" hidden="1"/>
    <row r="350" hidden="1" spans="2:22">
      <c r="B350" s="253"/>
      <c r="D350" s="253"/>
      <c r="E350" s="264" t="s">
        <v>94</v>
      </c>
      <c r="F350" s="265"/>
      <c r="G350" s="265"/>
      <c r="H350" s="418" t="s">
        <v>95</v>
      </c>
      <c r="I350" s="444">
        <f>B350</f>
        <v>0</v>
      </c>
      <c r="J350" s="445" t="s">
        <v>28</v>
      </c>
      <c r="K350" s="265" t="s">
        <v>29</v>
      </c>
      <c r="L350" s="265" t="s">
        <v>96</v>
      </c>
      <c r="M350" s="446" t="s">
        <v>97</v>
      </c>
      <c r="N350" s="265" t="s">
        <v>32</v>
      </c>
      <c r="O350" s="446" t="s">
        <v>98</v>
      </c>
      <c r="P350" s="446" t="s">
        <v>99</v>
      </c>
      <c r="Q350" s="473" t="s">
        <v>100</v>
      </c>
      <c r="R350" s="474" t="s">
        <v>101</v>
      </c>
      <c r="S350" s="475"/>
      <c r="T350" s="476"/>
      <c r="V350" s="253" t="s">
        <v>102</v>
      </c>
    </row>
    <row r="351" hidden="1" spans="2:22">
      <c r="B351" s="253"/>
      <c r="D351" s="253"/>
      <c r="E351" s="267"/>
      <c r="F351" s="269"/>
      <c r="G351" s="269"/>
      <c r="H351" s="419"/>
      <c r="I351" s="447"/>
      <c r="J351" s="448"/>
      <c r="K351" s="269"/>
      <c r="L351" s="269"/>
      <c r="M351" s="449"/>
      <c r="N351" s="269"/>
      <c r="O351" s="449"/>
      <c r="P351" s="449"/>
      <c r="Q351" s="477"/>
      <c r="R351" s="478"/>
      <c r="S351" s="479"/>
      <c r="T351" s="480"/>
      <c r="U351" s="253"/>
      <c r="V351" s="253"/>
    </row>
    <row r="352" hidden="1" spans="2:22">
      <c r="B352" s="253"/>
      <c r="D352" s="253"/>
      <c r="E352" s="267"/>
      <c r="F352" s="269"/>
      <c r="G352" s="269"/>
      <c r="H352" s="269" t="s">
        <v>103</v>
      </c>
      <c r="I352" s="450"/>
      <c r="J352" s="448" t="s">
        <v>41</v>
      </c>
      <c r="K352" s="451">
        <f>'1.U型槽主筋验算'!K25</f>
        <v>25</v>
      </c>
      <c r="L352" s="452"/>
      <c r="M352" s="453">
        <f>(R352+S352)/2+ROUNDUP((IF(K352&lt;26,10.927,11.212))*K352/10,0)*2</f>
        <v>216</v>
      </c>
      <c r="N352" s="454">
        <f>ROUNDUP((H355/12.5),0)*IF(I353&gt;600,2,1)</f>
        <v>0</v>
      </c>
      <c r="O352" s="455">
        <f t="shared" ref="O352:O359" si="137">M352*N352/100</f>
        <v>0</v>
      </c>
      <c r="P352" s="269">
        <f t="shared" ref="P352:P359" si="138">ROUND(K352^2*PI()/4/1000000*7850,3)</f>
        <v>3.853</v>
      </c>
      <c r="Q352" s="481">
        <f t="shared" ref="Q352:Q359" si="139">O352*P352</f>
        <v>0</v>
      </c>
      <c r="R352" s="482">
        <f>(H353+I357-I360*2)*2+(H359-I360*2)+(H357-I360*2)*2</f>
        <v>160</v>
      </c>
      <c r="S352" s="455">
        <f>(I353+I357-I360*2)*2+(H359-I360*2)+(H357-I360*2)*2</f>
        <v>160</v>
      </c>
      <c r="T352" s="483">
        <f>R354</f>
        <v>52</v>
      </c>
      <c r="V352" s="484">
        <f t="shared" ref="V352:V357" si="140">ROUNDUP((IF(K352&lt;26,10.927,11.212))*K352/10,0)</f>
        <v>28</v>
      </c>
    </row>
    <row r="353" hidden="1" spans="2:22">
      <c r="B353" s="253"/>
      <c r="D353" s="253"/>
      <c r="E353" s="420" t="s">
        <v>6</v>
      </c>
      <c r="F353" s="421" t="s">
        <v>104</v>
      </c>
      <c r="G353" s="421" t="s">
        <v>105</v>
      </c>
      <c r="H353" s="422">
        <f>MIN(VLOOKUP(I350,$B$4:$J$70,2,0),VLOOKUP(I350,$B$4:$J$70,3,0))</f>
        <v>0</v>
      </c>
      <c r="I353" s="456">
        <f>MAX(VLOOKUP(I350,$B$4:$J$70,2,0),VLOOKUP(I350,$B$4:$J$70,3,0))</f>
        <v>0</v>
      </c>
      <c r="J353" s="448" t="s">
        <v>42</v>
      </c>
      <c r="K353" s="461">
        <v>12</v>
      </c>
      <c r="L353" s="452"/>
      <c r="M353" s="453">
        <f>(R353+S353)/2+ROUNDUP((IF(K353&lt;26,10.927,11.212))*K353/10,0)*2</f>
        <v>60</v>
      </c>
      <c r="N353" s="458">
        <f>ROUNDUP((H355/12.5*1),0)*2</f>
        <v>0</v>
      </c>
      <c r="O353" s="455">
        <f t="shared" si="137"/>
        <v>0</v>
      </c>
      <c r="P353" s="269">
        <f t="shared" si="138"/>
        <v>0.888</v>
      </c>
      <c r="Q353" s="481">
        <f t="shared" si="139"/>
        <v>0</v>
      </c>
      <c r="R353" s="486">
        <f>H353+I357-I360*2</f>
        <v>32</v>
      </c>
      <c r="S353" s="487">
        <f>I353+I357-I360*2</f>
        <v>32</v>
      </c>
      <c r="T353" s="488" t="str">
        <f>ROUND(R353,1)&amp;"~"&amp;ROUND(S353,1)</f>
        <v>32~32</v>
      </c>
      <c r="V353" s="484">
        <f t="shared" si="140"/>
        <v>14</v>
      </c>
    </row>
    <row r="354" hidden="1" spans="2:22">
      <c r="B354" s="253"/>
      <c r="D354" s="253"/>
      <c r="E354" s="420">
        <f>VLOOKUP(I350,$B$39:$Z$70,3,0)</f>
        <v>3</v>
      </c>
      <c r="F354" s="423">
        <f>VLOOKUP(I350,$B$39:$Z$70,17,0)</f>
        <v>35</v>
      </c>
      <c r="G354" s="421">
        <f>VLOOKUP(I350,$B$39:$Z$70,12,0)</f>
        <v>-1</v>
      </c>
      <c r="H354" s="421" t="s">
        <v>60</v>
      </c>
      <c r="I354" s="450"/>
      <c r="J354" s="448" t="s">
        <v>43</v>
      </c>
      <c r="K354" s="451">
        <v>14</v>
      </c>
      <c r="L354" s="452"/>
      <c r="M354" s="459">
        <f>R354+2*ROUNDUP((IF(K354&lt;26,10.927,11.212))*K354/10,0)</f>
        <v>84</v>
      </c>
      <c r="N354" s="454">
        <f>ROUNDUP(H355/12.5,0)</f>
        <v>0</v>
      </c>
      <c r="O354" s="455">
        <f t="shared" si="137"/>
        <v>0</v>
      </c>
      <c r="P354" s="269">
        <f t="shared" si="138"/>
        <v>1.208</v>
      </c>
      <c r="Q354" s="481">
        <f t="shared" si="139"/>
        <v>0</v>
      </c>
      <c r="R354" s="491">
        <f>H359-I360*2</f>
        <v>52</v>
      </c>
      <c r="S354" s="455" t="s">
        <v>106</v>
      </c>
      <c r="T354" s="490"/>
      <c r="V354" s="484">
        <f t="shared" si="140"/>
        <v>16</v>
      </c>
    </row>
    <row r="355" hidden="1" spans="2:22">
      <c r="B355" s="253"/>
      <c r="D355" s="253"/>
      <c r="E355" s="424" t="s">
        <v>107</v>
      </c>
      <c r="F355" s="421" t="s">
        <v>108</v>
      </c>
      <c r="G355" s="421" t="s">
        <v>13</v>
      </c>
      <c r="H355" s="425">
        <f>MAX(VLOOKUP(I350,$B$4:$J$70,4,0),VLOOKUP(I350,$B$4:$J$70,5,0))</f>
        <v>0</v>
      </c>
      <c r="I355" s="460">
        <f>MIN(VLOOKUP(I350,$B$4:$J$70,4,0),VLOOKUP(I350,$B$4:$J$70,5,0))</f>
        <v>0</v>
      </c>
      <c r="J355" s="448" t="s">
        <v>44</v>
      </c>
      <c r="K355" s="461">
        <v>14</v>
      </c>
      <c r="L355" s="452"/>
      <c r="M355" s="459">
        <f>R355+2*ROUNDUP((IF(K355&lt;26,10.927,11.212))*K355/10,0)</f>
        <v>139.965512114594</v>
      </c>
      <c r="N355" s="458">
        <f>ROUNDUP(H355/12.5,0)*2</f>
        <v>0</v>
      </c>
      <c r="O355" s="455">
        <f t="shared" si="137"/>
        <v>0</v>
      </c>
      <c r="P355" s="269">
        <f t="shared" si="138"/>
        <v>1.208</v>
      </c>
      <c r="Q355" s="481">
        <f t="shared" si="139"/>
        <v>0</v>
      </c>
      <c r="R355" s="491">
        <f>((H357+I357-I360*2)+(20-I360*2^0.5))*(2^0.5)</f>
        <v>107.965512114594</v>
      </c>
      <c r="S355" s="455" t="s">
        <v>106</v>
      </c>
      <c r="T355" s="490"/>
      <c r="V355" s="484">
        <f t="shared" si="140"/>
        <v>16</v>
      </c>
    </row>
    <row r="356" hidden="1" spans="2:22">
      <c r="B356" s="253"/>
      <c r="D356" s="253"/>
      <c r="E356" s="426">
        <f>VLOOKUP(I350,$B$39:$Z$70,20,0)</f>
        <v>-1</v>
      </c>
      <c r="F356" s="421">
        <f>VLOOKUP(I350,$B$39:$Z$70,23,0)</f>
        <v>-1</v>
      </c>
      <c r="G356" s="421">
        <f>VLOOKUP(I350,$B$39:$Z$70,7,0)</f>
        <v>34</v>
      </c>
      <c r="H356" s="427" t="s">
        <v>109</v>
      </c>
      <c r="I356" s="450" t="s">
        <v>110</v>
      </c>
      <c r="J356" s="448" t="s">
        <v>45</v>
      </c>
      <c r="K356" s="451">
        <v>12</v>
      </c>
      <c r="L356" s="452"/>
      <c r="M356" s="459">
        <f>(R356+S356)/2+2*ROUNDUP((IF(K356&lt;26,10.927,11.212))*K356/10,0)</f>
        <v>20</v>
      </c>
      <c r="N356" s="462">
        <f>4*(G354+1)+(G356-1)*2</f>
        <v>66</v>
      </c>
      <c r="O356" s="455">
        <f t="shared" si="137"/>
        <v>13.2</v>
      </c>
      <c r="P356" s="269">
        <f t="shared" si="138"/>
        <v>0.888</v>
      </c>
      <c r="Q356" s="481">
        <f t="shared" si="139"/>
        <v>11.7216</v>
      </c>
      <c r="R356" s="482">
        <f>H355-I360*2</f>
        <v>-8</v>
      </c>
      <c r="S356" s="455">
        <f>I355-I360*2</f>
        <v>-8</v>
      </c>
      <c r="T356" s="488" t="str">
        <f>ROUND(S356,1)&amp;"~"&amp;ROUND(R356,1)</f>
        <v>-8~-8</v>
      </c>
      <c r="V356" s="484">
        <f t="shared" si="140"/>
        <v>14</v>
      </c>
    </row>
    <row r="357" ht="15" hidden="1" spans="2:22">
      <c r="B357" s="253"/>
      <c r="D357" s="253"/>
      <c r="E357" s="428"/>
      <c r="F357" s="429"/>
      <c r="G357" s="429"/>
      <c r="H357" s="430">
        <f>VLOOKUP(I350,$B$4:$J$70,6,0)</f>
        <v>30</v>
      </c>
      <c r="I357" s="460">
        <f>VLOOKUP(I350,$B$4:$J$70,7,0)</f>
        <v>40</v>
      </c>
      <c r="J357" s="448" t="s">
        <v>111</v>
      </c>
      <c r="K357" s="451">
        <v>12</v>
      </c>
      <c r="L357" s="452"/>
      <c r="M357" s="459">
        <f>(R357+S357)/2+2*ROUNDUP((IF(K357&lt;26,10.927,11.212))*K357/10,0)</f>
        <v>28</v>
      </c>
      <c r="N357" s="269">
        <f>2*(E354+1)+F354*2</f>
        <v>78</v>
      </c>
      <c r="O357" s="455">
        <f t="shared" si="137"/>
        <v>21.84</v>
      </c>
      <c r="P357" s="269">
        <f t="shared" si="138"/>
        <v>0.888</v>
      </c>
      <c r="Q357" s="481">
        <f t="shared" si="139"/>
        <v>19.39392</v>
      </c>
      <c r="R357" s="482">
        <f>((I353-H353)^2+H355^2)^0.5</f>
        <v>0</v>
      </c>
      <c r="S357" s="455">
        <f>((I353-H353)^2+I355^2)^0.5</f>
        <v>0</v>
      </c>
      <c r="T357" s="488" t="str">
        <f>ROUND(S357,1)&amp;"~"&amp;ROUND(R357,1)</f>
        <v>0~0</v>
      </c>
      <c r="V357" s="484">
        <f t="shared" si="140"/>
        <v>14</v>
      </c>
    </row>
    <row r="358" hidden="1" spans="2:22">
      <c r="B358" s="253"/>
      <c r="D358" s="253"/>
      <c r="E358" s="431" t="s">
        <v>112</v>
      </c>
      <c r="F358" s="432"/>
      <c r="G358" s="433"/>
      <c r="H358" s="434" t="s">
        <v>113</v>
      </c>
      <c r="I358" s="463"/>
      <c r="J358" s="448" t="s">
        <v>114</v>
      </c>
      <c r="K358" s="461">
        <v>8</v>
      </c>
      <c r="L358" s="452"/>
      <c r="M358" s="459">
        <f>R358+11</f>
        <v>43</v>
      </c>
      <c r="N358" s="464">
        <f>ROUNDDOWN(((VLOOKUP(I350,$B$39:$Z$70,2,0))/(VLOOKUP(I350,$B$39:$Z$70,4,0))-1),0)/4*((VLOOKUP(I350,$B$39:$Z$70,20,0))+1)</f>
        <v>0</v>
      </c>
      <c r="O358" s="455">
        <f t="shared" si="137"/>
        <v>0</v>
      </c>
      <c r="P358" s="269">
        <f t="shared" si="138"/>
        <v>0.395</v>
      </c>
      <c r="Q358" s="481">
        <f t="shared" si="139"/>
        <v>0</v>
      </c>
      <c r="R358" s="491">
        <f>I357-2*I360</f>
        <v>32</v>
      </c>
      <c r="S358" s="455" t="s">
        <v>106</v>
      </c>
      <c r="T358" s="490"/>
      <c r="V358" s="492"/>
    </row>
    <row r="359" hidden="1" spans="2:22">
      <c r="B359" s="253"/>
      <c r="D359" s="253"/>
      <c r="E359" s="435" t="s">
        <v>115</v>
      </c>
      <c r="F359" s="436" t="s">
        <v>116</v>
      </c>
      <c r="G359" s="437" t="s">
        <v>56</v>
      </c>
      <c r="H359" s="434">
        <f>VLOOKUP(I350,$B$4:$J$70,8,0)</f>
        <v>60</v>
      </c>
      <c r="I359" s="463"/>
      <c r="J359" s="448" t="s">
        <v>117</v>
      </c>
      <c r="K359" s="461">
        <v>8</v>
      </c>
      <c r="L359" s="452"/>
      <c r="M359" s="459">
        <f>R359+11</f>
        <v>33</v>
      </c>
      <c r="N359" s="465">
        <f>ROUND(E356/4*G354,0)*2</f>
        <v>0</v>
      </c>
      <c r="O359" s="455">
        <f t="shared" si="137"/>
        <v>0</v>
      </c>
      <c r="P359" s="269">
        <f t="shared" si="138"/>
        <v>0.395</v>
      </c>
      <c r="Q359" s="481">
        <f t="shared" si="139"/>
        <v>0</v>
      </c>
      <c r="R359" s="491">
        <f>H357-2*I360</f>
        <v>22</v>
      </c>
      <c r="S359" s="455" t="s">
        <v>106</v>
      </c>
      <c r="T359" s="490"/>
      <c r="V359" s="492"/>
    </row>
    <row r="360" ht="15" hidden="1" spans="2:20">
      <c r="B360" s="253"/>
      <c r="D360" s="253"/>
      <c r="E360" s="438">
        <f>IF(I350=0,0,ROUND(((H353+I353)/2*H357*2+H359*I357+0.2*0.2+0.25*0.05*2)*(H355+I355)/2/1000000,1))</f>
        <v>0</v>
      </c>
      <c r="F360" s="439">
        <f>IF(I350=0,0,ROUND(Q358+Q359,1))</f>
        <v>0</v>
      </c>
      <c r="G360" s="440">
        <f>IF(I350=0,0,ROUND(Q352+Q353+Q354+Q355+Q356+Q357,1))</f>
        <v>0</v>
      </c>
      <c r="H360" s="441" t="s">
        <v>118</v>
      </c>
      <c r="I360" s="466">
        <f>$P$3</f>
        <v>4</v>
      </c>
      <c r="J360" s="467" t="s">
        <v>119</v>
      </c>
      <c r="K360" s="468" t="str">
        <f>"C40混凝土:"&amp;ROUND(((H353+I353)/2*H357*2+H359*I357+0.2*0.2+0.25*0.05*2)*(H355+I355)/2/1000000,1)&amp;"m"&amp;"      "&amp;"HPB300:"&amp;ROUND(Q358+Q359,1)&amp;"kg       "&amp;"HRB400:"&amp;ROUND(Q352+Q353+Q354+Q355+Q356+Q357,1)&amp;"kg"</f>
        <v>C40混凝土:0m      HPB300:0kg       HRB400:31.1kg</v>
      </c>
      <c r="L360" s="468"/>
      <c r="M360" s="468"/>
      <c r="N360" s="468"/>
      <c r="O360" s="468"/>
      <c r="P360" s="468"/>
      <c r="Q360" s="493"/>
      <c r="R360" s="494" t="s">
        <v>120</v>
      </c>
      <c r="S360" s="468" t="e">
        <f>ROUND(SUM(Q352:Q359)/ROUND(((H353+I353)/2*H357*2+H359*I357+0.2*0.2+0.25*0.05*2)*(H355+I355)/2/1000000,1),1)</f>
        <v>#DIV/0!</v>
      </c>
      <c r="T360" s="495"/>
    </row>
    <row r="361" hidden="1"/>
    <row r="362" hidden="1" spans="2:22">
      <c r="B362" s="253"/>
      <c r="D362" s="253"/>
      <c r="E362" s="264" t="s">
        <v>94</v>
      </c>
      <c r="F362" s="265"/>
      <c r="G362" s="265"/>
      <c r="H362" s="418" t="s">
        <v>95</v>
      </c>
      <c r="I362" s="444">
        <f>B362</f>
        <v>0</v>
      </c>
      <c r="J362" s="445" t="s">
        <v>28</v>
      </c>
      <c r="K362" s="265" t="s">
        <v>29</v>
      </c>
      <c r="L362" s="265" t="s">
        <v>96</v>
      </c>
      <c r="M362" s="446" t="s">
        <v>97</v>
      </c>
      <c r="N362" s="265" t="s">
        <v>32</v>
      </c>
      <c r="O362" s="446" t="s">
        <v>98</v>
      </c>
      <c r="P362" s="446" t="s">
        <v>99</v>
      </c>
      <c r="Q362" s="473" t="s">
        <v>100</v>
      </c>
      <c r="R362" s="474" t="s">
        <v>101</v>
      </c>
      <c r="S362" s="475"/>
      <c r="T362" s="476"/>
      <c r="V362" s="253" t="s">
        <v>102</v>
      </c>
    </row>
    <row r="363" hidden="1" spans="2:22">
      <c r="B363" s="253"/>
      <c r="D363" s="253"/>
      <c r="E363" s="267"/>
      <c r="F363" s="269"/>
      <c r="G363" s="269"/>
      <c r="H363" s="419"/>
      <c r="I363" s="447"/>
      <c r="J363" s="448"/>
      <c r="K363" s="269"/>
      <c r="L363" s="269"/>
      <c r="M363" s="449"/>
      <c r="N363" s="269"/>
      <c r="O363" s="449"/>
      <c r="P363" s="449"/>
      <c r="Q363" s="477"/>
      <c r="R363" s="478"/>
      <c r="S363" s="479"/>
      <c r="T363" s="480"/>
      <c r="U363" s="253"/>
      <c r="V363" s="253"/>
    </row>
    <row r="364" hidden="1" spans="2:22">
      <c r="B364" s="253"/>
      <c r="D364" s="253"/>
      <c r="E364" s="267"/>
      <c r="F364" s="269"/>
      <c r="G364" s="269"/>
      <c r="H364" s="269" t="s">
        <v>103</v>
      </c>
      <c r="I364" s="450"/>
      <c r="J364" s="448" t="s">
        <v>41</v>
      </c>
      <c r="K364" s="451">
        <f>'1.U型槽主筋验算'!K26</f>
        <v>20</v>
      </c>
      <c r="L364" s="452"/>
      <c r="M364" s="453">
        <f>(R364+S364)/2+ROUNDUP((IF(K364&lt;26,10.927,11.212))*K364/10,0)*2</f>
        <v>204</v>
      </c>
      <c r="N364" s="454">
        <f>ROUNDUP((H367/12.5),0)*IF(I365&gt;600,2,1)</f>
        <v>0</v>
      </c>
      <c r="O364" s="455">
        <f t="shared" ref="O364:O371" si="141">M364*N364/100</f>
        <v>0</v>
      </c>
      <c r="P364" s="269">
        <f t="shared" ref="P364:P371" si="142">ROUND(K364^2*PI()/4/1000000*7850,3)</f>
        <v>2.466</v>
      </c>
      <c r="Q364" s="481">
        <f t="shared" ref="Q364:Q371" si="143">O364*P364</f>
        <v>0</v>
      </c>
      <c r="R364" s="482">
        <f>(H365+I369-I372*2)*2+(H371-I372*2)+(H369-I372*2)*2</f>
        <v>160</v>
      </c>
      <c r="S364" s="455">
        <f>(I365+I369-I372*2)*2+(H371-I372*2)+(H369-I372*2)*2</f>
        <v>160</v>
      </c>
      <c r="T364" s="483">
        <f>R366</f>
        <v>52</v>
      </c>
      <c r="V364" s="484">
        <f t="shared" ref="V364:V369" si="144">ROUNDUP((IF(K364&lt;26,10.927,11.212))*K364/10,0)</f>
        <v>22</v>
      </c>
    </row>
    <row r="365" hidden="1" spans="2:22">
      <c r="B365" s="253"/>
      <c r="D365" s="253"/>
      <c r="E365" s="420" t="s">
        <v>6</v>
      </c>
      <c r="F365" s="421" t="s">
        <v>104</v>
      </c>
      <c r="G365" s="421" t="s">
        <v>105</v>
      </c>
      <c r="H365" s="422">
        <f>MIN(VLOOKUP(I362,$B$4:$J$70,2,0),VLOOKUP(I362,$B$4:$J$70,3,0))</f>
        <v>0</v>
      </c>
      <c r="I365" s="456">
        <f>MAX(VLOOKUP(I362,$B$4:$J$70,2,0),VLOOKUP(I362,$B$4:$J$70,3,0))</f>
        <v>0</v>
      </c>
      <c r="J365" s="448" t="s">
        <v>42</v>
      </c>
      <c r="K365" s="461">
        <v>12</v>
      </c>
      <c r="L365" s="452"/>
      <c r="M365" s="453">
        <f>(R365+S365)/2+ROUNDUP((IF(K365&lt;26,10.927,11.212))*K365/10,0)*2</f>
        <v>60</v>
      </c>
      <c r="N365" s="458">
        <f>ROUNDUP((H367/12.5*1),0)*2</f>
        <v>0</v>
      </c>
      <c r="O365" s="455">
        <f t="shared" si="141"/>
        <v>0</v>
      </c>
      <c r="P365" s="269">
        <f t="shared" si="142"/>
        <v>0.888</v>
      </c>
      <c r="Q365" s="481">
        <f t="shared" si="143"/>
        <v>0</v>
      </c>
      <c r="R365" s="486">
        <f>H365+I369-I372*2</f>
        <v>32</v>
      </c>
      <c r="S365" s="487">
        <f>I365+I369-I372*2</f>
        <v>32</v>
      </c>
      <c r="T365" s="488" t="str">
        <f>ROUND(R365,1)&amp;"~"&amp;ROUND(S365,1)</f>
        <v>32~32</v>
      </c>
      <c r="V365" s="484">
        <f t="shared" si="144"/>
        <v>14</v>
      </c>
    </row>
    <row r="366" hidden="1" spans="2:22">
      <c r="B366" s="253"/>
      <c r="D366" s="253"/>
      <c r="E366" s="420">
        <f>VLOOKUP(I362,$B$39:$Z$70,3,0)</f>
        <v>3</v>
      </c>
      <c r="F366" s="423">
        <f>VLOOKUP(I362,$B$39:$Z$70,17,0)</f>
        <v>35</v>
      </c>
      <c r="G366" s="421">
        <f>VLOOKUP(I362,$B$39:$Z$70,12,0)</f>
        <v>-1</v>
      </c>
      <c r="H366" s="421" t="s">
        <v>60</v>
      </c>
      <c r="I366" s="450"/>
      <c r="J366" s="448" t="s">
        <v>43</v>
      </c>
      <c r="K366" s="451">
        <v>14</v>
      </c>
      <c r="L366" s="452"/>
      <c r="M366" s="459">
        <f>R366+2*ROUNDUP((IF(K366&lt;26,10.927,11.212))*K366/10,0)</f>
        <v>84</v>
      </c>
      <c r="N366" s="454">
        <f>ROUNDUP(H367/12.5,0)</f>
        <v>0</v>
      </c>
      <c r="O366" s="455">
        <f t="shared" si="141"/>
        <v>0</v>
      </c>
      <c r="P366" s="269">
        <f t="shared" si="142"/>
        <v>1.208</v>
      </c>
      <c r="Q366" s="481">
        <f t="shared" si="143"/>
        <v>0</v>
      </c>
      <c r="R366" s="491">
        <f>H371-I372*2</f>
        <v>52</v>
      </c>
      <c r="S366" s="455" t="s">
        <v>106</v>
      </c>
      <c r="T366" s="490"/>
      <c r="V366" s="484">
        <f t="shared" si="144"/>
        <v>16</v>
      </c>
    </row>
    <row r="367" hidden="1" spans="2:22">
      <c r="B367" s="253"/>
      <c r="D367" s="253"/>
      <c r="E367" s="424" t="s">
        <v>107</v>
      </c>
      <c r="F367" s="421" t="s">
        <v>108</v>
      </c>
      <c r="G367" s="421" t="s">
        <v>13</v>
      </c>
      <c r="H367" s="425">
        <f>MAX(VLOOKUP(I362,$B$4:$J$70,4,0),VLOOKUP(I362,$B$4:$J$70,5,0))</f>
        <v>0</v>
      </c>
      <c r="I367" s="460">
        <f>MIN(VLOOKUP(I362,$B$4:$J$70,4,0),VLOOKUP(I362,$B$4:$J$70,5,0))</f>
        <v>0</v>
      </c>
      <c r="J367" s="448" t="s">
        <v>44</v>
      </c>
      <c r="K367" s="461">
        <v>14</v>
      </c>
      <c r="L367" s="452"/>
      <c r="M367" s="459">
        <f>R367+2*ROUNDUP((IF(K367&lt;26,10.927,11.212))*K367/10,0)</f>
        <v>139.965512114594</v>
      </c>
      <c r="N367" s="458">
        <f>ROUNDUP(H367/12.5,0)*2</f>
        <v>0</v>
      </c>
      <c r="O367" s="455">
        <f t="shared" si="141"/>
        <v>0</v>
      </c>
      <c r="P367" s="269">
        <f t="shared" si="142"/>
        <v>1.208</v>
      </c>
      <c r="Q367" s="481">
        <f t="shared" si="143"/>
        <v>0</v>
      </c>
      <c r="R367" s="491">
        <f>((H369+I369-I372*2)+(20-I372*2^0.5))*(2^0.5)</f>
        <v>107.965512114594</v>
      </c>
      <c r="S367" s="455" t="s">
        <v>106</v>
      </c>
      <c r="T367" s="490"/>
      <c r="V367" s="484">
        <f t="shared" si="144"/>
        <v>16</v>
      </c>
    </row>
    <row r="368" hidden="1" spans="2:22">
      <c r="B368" s="253"/>
      <c r="D368" s="253"/>
      <c r="E368" s="426">
        <f>VLOOKUP(I362,$B$39:$Z$70,20,0)</f>
        <v>-1</v>
      </c>
      <c r="F368" s="421">
        <f>VLOOKUP(I362,$B$39:$Z$70,23,0)</f>
        <v>-1</v>
      </c>
      <c r="G368" s="421">
        <f>VLOOKUP(I362,$B$39:$Z$70,7,0)</f>
        <v>34</v>
      </c>
      <c r="H368" s="427" t="s">
        <v>109</v>
      </c>
      <c r="I368" s="450" t="s">
        <v>110</v>
      </c>
      <c r="J368" s="448" t="s">
        <v>45</v>
      </c>
      <c r="K368" s="451">
        <v>12</v>
      </c>
      <c r="L368" s="452"/>
      <c r="M368" s="459">
        <f>(R368+S368)/2+2*ROUNDUP((IF(K368&lt;26,10.927,11.212))*K368/10,0)</f>
        <v>20</v>
      </c>
      <c r="N368" s="462">
        <f>4*(G366+1)+(G368-1)*2</f>
        <v>66</v>
      </c>
      <c r="O368" s="455">
        <f t="shared" si="141"/>
        <v>13.2</v>
      </c>
      <c r="P368" s="269">
        <f t="shared" si="142"/>
        <v>0.888</v>
      </c>
      <c r="Q368" s="481">
        <f t="shared" si="143"/>
        <v>11.7216</v>
      </c>
      <c r="R368" s="482">
        <f>H367-I372*2</f>
        <v>-8</v>
      </c>
      <c r="S368" s="455">
        <f>I367-I372*2</f>
        <v>-8</v>
      </c>
      <c r="T368" s="488" t="str">
        <f>ROUND(S368,1)&amp;"~"&amp;ROUND(R368,1)</f>
        <v>-8~-8</v>
      </c>
      <c r="V368" s="484">
        <f t="shared" si="144"/>
        <v>14</v>
      </c>
    </row>
    <row r="369" ht="15" hidden="1" spans="2:22">
      <c r="B369" s="253"/>
      <c r="D369" s="253"/>
      <c r="E369" s="428"/>
      <c r="F369" s="429"/>
      <c r="G369" s="429"/>
      <c r="H369" s="430">
        <f>VLOOKUP(I362,$B$4:$J$70,6,0)</f>
        <v>30</v>
      </c>
      <c r="I369" s="460">
        <f>VLOOKUP(I362,$B$4:$J$70,7,0)</f>
        <v>40</v>
      </c>
      <c r="J369" s="448" t="s">
        <v>111</v>
      </c>
      <c r="K369" s="451">
        <v>12</v>
      </c>
      <c r="L369" s="452"/>
      <c r="M369" s="459">
        <f>(R369+S369)/2+2*ROUNDUP((IF(K369&lt;26,10.927,11.212))*K369/10,0)</f>
        <v>28</v>
      </c>
      <c r="N369" s="269">
        <f>2*(E366+1)+F366*2</f>
        <v>78</v>
      </c>
      <c r="O369" s="455">
        <f t="shared" si="141"/>
        <v>21.84</v>
      </c>
      <c r="P369" s="269">
        <f t="shared" si="142"/>
        <v>0.888</v>
      </c>
      <c r="Q369" s="481">
        <f t="shared" si="143"/>
        <v>19.39392</v>
      </c>
      <c r="R369" s="482">
        <f>((I365-H365)^2+H367^2)^0.5</f>
        <v>0</v>
      </c>
      <c r="S369" s="455">
        <f>((I365-H365)^2+I367^2)^0.5</f>
        <v>0</v>
      </c>
      <c r="T369" s="488" t="str">
        <f>ROUND(S369,1)&amp;"~"&amp;ROUND(R369,1)</f>
        <v>0~0</v>
      </c>
      <c r="V369" s="484">
        <f t="shared" si="144"/>
        <v>14</v>
      </c>
    </row>
    <row r="370" hidden="1" spans="2:22">
      <c r="B370" s="253"/>
      <c r="D370" s="253"/>
      <c r="E370" s="431" t="s">
        <v>112</v>
      </c>
      <c r="F370" s="432"/>
      <c r="G370" s="433"/>
      <c r="H370" s="434" t="s">
        <v>113</v>
      </c>
      <c r="I370" s="463"/>
      <c r="J370" s="448" t="s">
        <v>114</v>
      </c>
      <c r="K370" s="461">
        <v>8</v>
      </c>
      <c r="L370" s="452"/>
      <c r="M370" s="459">
        <f>R370+11</f>
        <v>43</v>
      </c>
      <c r="N370" s="464">
        <f>ROUNDDOWN(((VLOOKUP(I362,$B$39:$Z$70,2,0))/(VLOOKUP(I362,$B$39:$Z$70,4,0))-1),0)/4*((VLOOKUP(I362,$B$39:$Z$70,20,0))+1)</f>
        <v>0</v>
      </c>
      <c r="O370" s="455">
        <f t="shared" si="141"/>
        <v>0</v>
      </c>
      <c r="P370" s="269">
        <f t="shared" si="142"/>
        <v>0.395</v>
      </c>
      <c r="Q370" s="481">
        <f t="shared" si="143"/>
        <v>0</v>
      </c>
      <c r="R370" s="491">
        <f>I369-2*I372</f>
        <v>32</v>
      </c>
      <c r="S370" s="455" t="s">
        <v>106</v>
      </c>
      <c r="T370" s="490"/>
      <c r="V370" s="492"/>
    </row>
    <row r="371" hidden="1" spans="2:22">
      <c r="B371" s="253"/>
      <c r="D371" s="253"/>
      <c r="E371" s="435" t="s">
        <v>115</v>
      </c>
      <c r="F371" s="436" t="s">
        <v>116</v>
      </c>
      <c r="G371" s="437" t="s">
        <v>56</v>
      </c>
      <c r="H371" s="434">
        <f>VLOOKUP(I362,$B$4:$J$70,8,0)</f>
        <v>60</v>
      </c>
      <c r="I371" s="463"/>
      <c r="J371" s="448" t="s">
        <v>117</v>
      </c>
      <c r="K371" s="461">
        <v>8</v>
      </c>
      <c r="L371" s="452"/>
      <c r="M371" s="459">
        <f>R371+11</f>
        <v>33</v>
      </c>
      <c r="N371" s="465">
        <f>ROUND(E368/4*G366,0)*2</f>
        <v>0</v>
      </c>
      <c r="O371" s="455">
        <f t="shared" si="141"/>
        <v>0</v>
      </c>
      <c r="P371" s="269">
        <f t="shared" si="142"/>
        <v>0.395</v>
      </c>
      <c r="Q371" s="481">
        <f t="shared" si="143"/>
        <v>0</v>
      </c>
      <c r="R371" s="491">
        <f>H369-2*I372</f>
        <v>22</v>
      </c>
      <c r="S371" s="455" t="s">
        <v>106</v>
      </c>
      <c r="T371" s="490"/>
      <c r="V371" s="492"/>
    </row>
    <row r="372" ht="15" hidden="1" spans="2:20">
      <c r="B372" s="253"/>
      <c r="D372" s="253"/>
      <c r="E372" s="438">
        <f>IF(I362=0,0,ROUND(((H365+I365)/2*H369*2+H371*I369+0.2*0.2+0.25*0.05*2)*(H367+I367)/2/1000000,1))</f>
        <v>0</v>
      </c>
      <c r="F372" s="439">
        <f>IF(I362=0,0,ROUND(Q370+Q371,1))</f>
        <v>0</v>
      </c>
      <c r="G372" s="440">
        <f>IF(I362=0,0,ROUND(Q364+Q365+Q366+Q367+Q368+Q369,1))</f>
        <v>0</v>
      </c>
      <c r="H372" s="441" t="s">
        <v>118</v>
      </c>
      <c r="I372" s="466">
        <f>$P$3</f>
        <v>4</v>
      </c>
      <c r="J372" s="467" t="s">
        <v>119</v>
      </c>
      <c r="K372" s="468" t="str">
        <f>"C40混凝土:"&amp;ROUND(((H365+I365)/2*H369*2+H371*I369+0.2*0.2+0.25*0.05*2)*(H367+I367)/2/1000000,1)&amp;"m"&amp;"      "&amp;"HPB300:"&amp;ROUND(Q370+Q371,1)&amp;"kg       "&amp;"HRB400:"&amp;ROUND(Q364+Q365+Q366+Q367+Q368+Q369,1)&amp;"kg"</f>
        <v>C40混凝土:0m      HPB300:0kg       HRB400:31.1kg</v>
      </c>
      <c r="L372" s="468"/>
      <c r="M372" s="468"/>
      <c r="N372" s="468"/>
      <c r="O372" s="468"/>
      <c r="P372" s="468"/>
      <c r="Q372" s="493"/>
      <c r="R372" s="494" t="s">
        <v>120</v>
      </c>
      <c r="S372" s="468" t="e">
        <f>ROUND(SUM(Q364:Q371)/ROUND(((H365+I365)/2*H369*2+H371*I369+0.2*0.2+0.25*0.05*2)*(H367+I367)/2/1000000,1),1)</f>
        <v>#DIV/0!</v>
      </c>
      <c r="T372" s="495"/>
    </row>
    <row r="373" hidden="1"/>
    <row r="374" hidden="1" spans="2:22">
      <c r="B374" s="253"/>
      <c r="D374" s="253"/>
      <c r="E374" s="264" t="s">
        <v>94</v>
      </c>
      <c r="F374" s="265"/>
      <c r="G374" s="265"/>
      <c r="H374" s="418" t="s">
        <v>95</v>
      </c>
      <c r="I374" s="444">
        <f>B374</f>
        <v>0</v>
      </c>
      <c r="J374" s="445" t="s">
        <v>28</v>
      </c>
      <c r="K374" s="265" t="s">
        <v>29</v>
      </c>
      <c r="L374" s="265" t="s">
        <v>96</v>
      </c>
      <c r="M374" s="446" t="s">
        <v>97</v>
      </c>
      <c r="N374" s="265" t="s">
        <v>32</v>
      </c>
      <c r="O374" s="446" t="s">
        <v>98</v>
      </c>
      <c r="P374" s="446" t="s">
        <v>99</v>
      </c>
      <c r="Q374" s="473" t="s">
        <v>100</v>
      </c>
      <c r="R374" s="474" t="s">
        <v>101</v>
      </c>
      <c r="S374" s="475"/>
      <c r="T374" s="476"/>
      <c r="V374" s="253" t="s">
        <v>102</v>
      </c>
    </row>
    <row r="375" hidden="1" spans="2:22">
      <c r="B375" s="253"/>
      <c r="D375" s="253"/>
      <c r="E375" s="267"/>
      <c r="F375" s="269"/>
      <c r="G375" s="269"/>
      <c r="H375" s="419"/>
      <c r="I375" s="447"/>
      <c r="J375" s="448"/>
      <c r="K375" s="269"/>
      <c r="L375" s="269"/>
      <c r="M375" s="449"/>
      <c r="N375" s="269"/>
      <c r="O375" s="449"/>
      <c r="P375" s="449"/>
      <c r="Q375" s="477"/>
      <c r="R375" s="478"/>
      <c r="S375" s="479"/>
      <c r="T375" s="480"/>
      <c r="U375" s="253"/>
      <c r="V375" s="253"/>
    </row>
    <row r="376" hidden="1" spans="2:22">
      <c r="B376" s="253"/>
      <c r="D376" s="253"/>
      <c r="E376" s="267"/>
      <c r="F376" s="269"/>
      <c r="G376" s="269"/>
      <c r="H376" s="269" t="s">
        <v>103</v>
      </c>
      <c r="I376" s="450"/>
      <c r="J376" s="448" t="s">
        <v>41</v>
      </c>
      <c r="K376" s="451">
        <f>'1.U型槽主筋验算'!K27</f>
        <v>22</v>
      </c>
      <c r="L376" s="452"/>
      <c r="M376" s="453">
        <f>(R376+S376)/2+ROUNDUP((IF(K376&lt;26,10.927,11.212))*K376/10,0)*2</f>
        <v>210</v>
      </c>
      <c r="N376" s="454">
        <f>ROUNDUP((H379/12.5),0)*IF(I377&gt;600,2,1)</f>
        <v>0</v>
      </c>
      <c r="O376" s="455">
        <f t="shared" ref="O376:O383" si="145">M376*N376/100</f>
        <v>0</v>
      </c>
      <c r="P376" s="269">
        <f t="shared" ref="P376:P383" si="146">ROUND(K376^2*PI()/4/1000000*7850,3)</f>
        <v>2.984</v>
      </c>
      <c r="Q376" s="481">
        <f t="shared" ref="Q376:Q383" si="147">O376*P376</f>
        <v>0</v>
      </c>
      <c r="R376" s="482">
        <f>(H377+I381-I384*2)*2+(H383-I384*2)+(H381-I384*2)*2</f>
        <v>160</v>
      </c>
      <c r="S376" s="455">
        <f>(I377+I381-I384*2)*2+(H383-I384*2)+(H381-I384*2)*2</f>
        <v>160</v>
      </c>
      <c r="T376" s="483">
        <f>R378</f>
        <v>52</v>
      </c>
      <c r="V376" s="484">
        <f t="shared" ref="V376:V381" si="148">ROUNDUP((IF(K376&lt;26,10.927,11.212))*K376/10,0)</f>
        <v>25</v>
      </c>
    </row>
    <row r="377" hidden="1" spans="2:22">
      <c r="B377" s="253"/>
      <c r="D377" s="253"/>
      <c r="E377" s="420" t="s">
        <v>6</v>
      </c>
      <c r="F377" s="421" t="s">
        <v>104</v>
      </c>
      <c r="G377" s="421" t="s">
        <v>105</v>
      </c>
      <c r="H377" s="422">
        <f>MIN(VLOOKUP(I374,$B$4:$J$70,2,0),VLOOKUP(I374,$B$4:$J$70,3,0))</f>
        <v>0</v>
      </c>
      <c r="I377" s="456">
        <f>MAX(VLOOKUP(I374,$B$4:$J$70,2,0),VLOOKUP(I374,$B$4:$J$70,3,0))</f>
        <v>0</v>
      </c>
      <c r="J377" s="448" t="s">
        <v>42</v>
      </c>
      <c r="K377" s="461">
        <v>12</v>
      </c>
      <c r="L377" s="452"/>
      <c r="M377" s="453">
        <f>(R377+S377)/2+ROUNDUP((IF(K377&lt;26,10.927,11.212))*K377/10,0)*2</f>
        <v>60</v>
      </c>
      <c r="N377" s="458">
        <f>ROUNDUP((H379/12.5*1),0)*2</f>
        <v>0</v>
      </c>
      <c r="O377" s="455">
        <f t="shared" si="145"/>
        <v>0</v>
      </c>
      <c r="P377" s="269">
        <f t="shared" si="146"/>
        <v>0.888</v>
      </c>
      <c r="Q377" s="481">
        <f t="shared" si="147"/>
        <v>0</v>
      </c>
      <c r="R377" s="486">
        <f>H377+I381-I384*2</f>
        <v>32</v>
      </c>
      <c r="S377" s="487">
        <f>I377+I381-I384*2</f>
        <v>32</v>
      </c>
      <c r="T377" s="488" t="str">
        <f>ROUND(R377,1)&amp;"~"&amp;ROUND(S377,1)</f>
        <v>32~32</v>
      </c>
      <c r="V377" s="484">
        <f t="shared" si="148"/>
        <v>14</v>
      </c>
    </row>
    <row r="378" hidden="1" spans="2:22">
      <c r="B378" s="253"/>
      <c r="D378" s="253"/>
      <c r="E378" s="420">
        <f>VLOOKUP(I374,$B$39:$Z$70,3,0)</f>
        <v>3</v>
      </c>
      <c r="F378" s="423">
        <f>VLOOKUP(I374,$B$39:$Z$70,17,0)</f>
        <v>35</v>
      </c>
      <c r="G378" s="421">
        <f>VLOOKUP(I374,$B$39:$Z$70,12,0)</f>
        <v>-1</v>
      </c>
      <c r="H378" s="421" t="s">
        <v>60</v>
      </c>
      <c r="I378" s="450"/>
      <c r="J378" s="448" t="s">
        <v>43</v>
      </c>
      <c r="K378" s="451">
        <v>14</v>
      </c>
      <c r="L378" s="452"/>
      <c r="M378" s="459">
        <f>R378+2*ROUNDUP((IF(K378&lt;26,10.927,11.212))*K378/10,0)</f>
        <v>84</v>
      </c>
      <c r="N378" s="454">
        <f>ROUNDUP(H379/12.5,0)</f>
        <v>0</v>
      </c>
      <c r="O378" s="455">
        <f t="shared" si="145"/>
        <v>0</v>
      </c>
      <c r="P378" s="269">
        <f t="shared" si="146"/>
        <v>1.208</v>
      </c>
      <c r="Q378" s="481">
        <f t="shared" si="147"/>
        <v>0</v>
      </c>
      <c r="R378" s="491">
        <f>H383-I384*2</f>
        <v>52</v>
      </c>
      <c r="S378" s="455" t="s">
        <v>106</v>
      </c>
      <c r="T378" s="490"/>
      <c r="V378" s="484">
        <f t="shared" si="148"/>
        <v>16</v>
      </c>
    </row>
    <row r="379" hidden="1" spans="2:22">
      <c r="B379" s="253"/>
      <c r="D379" s="253"/>
      <c r="E379" s="424" t="s">
        <v>107</v>
      </c>
      <c r="F379" s="421" t="s">
        <v>108</v>
      </c>
      <c r="G379" s="421" t="s">
        <v>13</v>
      </c>
      <c r="H379" s="425">
        <f>MAX(VLOOKUP(I374,$B$4:$J$70,4,0),VLOOKUP(I374,$B$4:$J$70,5,0))</f>
        <v>0</v>
      </c>
      <c r="I379" s="460">
        <f>MIN(VLOOKUP(I374,$B$4:$J$70,4,0),VLOOKUP(I374,$B$4:$J$70,5,0))</f>
        <v>0</v>
      </c>
      <c r="J379" s="448" t="s">
        <v>44</v>
      </c>
      <c r="K379" s="461">
        <v>14</v>
      </c>
      <c r="L379" s="452"/>
      <c r="M379" s="459">
        <f>R379+2*ROUNDUP((IF(K379&lt;26,10.927,11.212))*K379/10,0)</f>
        <v>139.965512114594</v>
      </c>
      <c r="N379" s="458">
        <f>ROUNDUP(H379/12.5,0)*2</f>
        <v>0</v>
      </c>
      <c r="O379" s="455">
        <f t="shared" si="145"/>
        <v>0</v>
      </c>
      <c r="P379" s="269">
        <f t="shared" si="146"/>
        <v>1.208</v>
      </c>
      <c r="Q379" s="481">
        <f t="shared" si="147"/>
        <v>0</v>
      </c>
      <c r="R379" s="491">
        <f>((H381+I381-I384*2)+(20-I384*2^0.5))*(2^0.5)</f>
        <v>107.965512114594</v>
      </c>
      <c r="S379" s="455" t="s">
        <v>106</v>
      </c>
      <c r="T379" s="490"/>
      <c r="V379" s="484">
        <f t="shared" si="148"/>
        <v>16</v>
      </c>
    </row>
    <row r="380" hidden="1" spans="2:22">
      <c r="B380" s="253"/>
      <c r="D380" s="253"/>
      <c r="E380" s="426">
        <f>VLOOKUP(I374,$B$39:$Z$70,20,0)</f>
        <v>-1</v>
      </c>
      <c r="F380" s="421">
        <f>VLOOKUP(I374,$B$39:$Z$70,23,0)</f>
        <v>-1</v>
      </c>
      <c r="G380" s="421">
        <f>VLOOKUP(I374,$B$39:$Z$70,7,0)</f>
        <v>34</v>
      </c>
      <c r="H380" s="427" t="s">
        <v>109</v>
      </c>
      <c r="I380" s="450" t="s">
        <v>110</v>
      </c>
      <c r="J380" s="448" t="s">
        <v>45</v>
      </c>
      <c r="K380" s="451">
        <v>12</v>
      </c>
      <c r="L380" s="452"/>
      <c r="M380" s="459">
        <f>(R380+S380)/2+2*ROUNDUP((IF(K380&lt;26,10.927,11.212))*K380/10,0)</f>
        <v>20</v>
      </c>
      <c r="N380" s="462">
        <f>4*(G378+1)+(G380-1)*2</f>
        <v>66</v>
      </c>
      <c r="O380" s="455">
        <f t="shared" si="145"/>
        <v>13.2</v>
      </c>
      <c r="P380" s="269">
        <f t="shared" si="146"/>
        <v>0.888</v>
      </c>
      <c r="Q380" s="481">
        <f t="shared" si="147"/>
        <v>11.7216</v>
      </c>
      <c r="R380" s="482">
        <f>H379-I384*2</f>
        <v>-8</v>
      </c>
      <c r="S380" s="455">
        <f>I379-I384*2</f>
        <v>-8</v>
      </c>
      <c r="T380" s="488" t="str">
        <f>ROUND(S380,1)&amp;"~"&amp;ROUND(R380,1)</f>
        <v>-8~-8</v>
      </c>
      <c r="V380" s="484">
        <f t="shared" si="148"/>
        <v>14</v>
      </c>
    </row>
    <row r="381" ht="15" hidden="1" spans="2:22">
      <c r="B381" s="253"/>
      <c r="D381" s="253"/>
      <c r="E381" s="428"/>
      <c r="F381" s="429"/>
      <c r="G381" s="429"/>
      <c r="H381" s="430">
        <f>VLOOKUP(I374,$B$4:$J$70,6,0)</f>
        <v>30</v>
      </c>
      <c r="I381" s="460">
        <f>VLOOKUP(I374,$B$4:$J$70,7,0)</f>
        <v>40</v>
      </c>
      <c r="J381" s="448" t="s">
        <v>111</v>
      </c>
      <c r="K381" s="451">
        <v>12</v>
      </c>
      <c r="L381" s="452"/>
      <c r="M381" s="459">
        <f>(R381+S381)/2+2*ROUNDUP((IF(K381&lt;26,10.927,11.212))*K381/10,0)</f>
        <v>28</v>
      </c>
      <c r="N381" s="269">
        <f>2*(E378+1)+F378*2</f>
        <v>78</v>
      </c>
      <c r="O381" s="455">
        <f t="shared" si="145"/>
        <v>21.84</v>
      </c>
      <c r="P381" s="269">
        <f t="shared" si="146"/>
        <v>0.888</v>
      </c>
      <c r="Q381" s="481">
        <f t="shared" si="147"/>
        <v>19.39392</v>
      </c>
      <c r="R381" s="482">
        <f>((I377-H377)^2+H379^2)^0.5</f>
        <v>0</v>
      </c>
      <c r="S381" s="455">
        <f>((I377-H377)^2+I379^2)^0.5</f>
        <v>0</v>
      </c>
      <c r="T381" s="488" t="str">
        <f>ROUND(S381,1)&amp;"~"&amp;ROUND(R381,1)</f>
        <v>0~0</v>
      </c>
      <c r="V381" s="484">
        <f t="shared" si="148"/>
        <v>14</v>
      </c>
    </row>
    <row r="382" hidden="1" spans="2:22">
      <c r="B382" s="253"/>
      <c r="D382" s="253"/>
      <c r="E382" s="431" t="s">
        <v>112</v>
      </c>
      <c r="F382" s="432"/>
      <c r="G382" s="433"/>
      <c r="H382" s="434" t="s">
        <v>113</v>
      </c>
      <c r="I382" s="463"/>
      <c r="J382" s="448" t="s">
        <v>114</v>
      </c>
      <c r="K382" s="461">
        <v>8</v>
      </c>
      <c r="L382" s="452"/>
      <c r="M382" s="459">
        <f>R382+11</f>
        <v>43</v>
      </c>
      <c r="N382" s="464">
        <f>ROUNDDOWN(((VLOOKUP(I374,$B$39:$Z$70,2,0))/(VLOOKUP(I374,$B$39:$Z$70,4,0))-1),0)/4*((VLOOKUP(I374,$B$39:$Z$70,20,0))+1)</f>
        <v>0</v>
      </c>
      <c r="O382" s="455">
        <f t="shared" si="145"/>
        <v>0</v>
      </c>
      <c r="P382" s="269">
        <f t="shared" si="146"/>
        <v>0.395</v>
      </c>
      <c r="Q382" s="481">
        <f t="shared" si="147"/>
        <v>0</v>
      </c>
      <c r="R382" s="491">
        <f>I381-2*I384</f>
        <v>32</v>
      </c>
      <c r="S382" s="455" t="s">
        <v>106</v>
      </c>
      <c r="T382" s="490"/>
      <c r="V382" s="492"/>
    </row>
    <row r="383" hidden="1" spans="2:22">
      <c r="B383" s="253"/>
      <c r="D383" s="253"/>
      <c r="E383" s="435" t="s">
        <v>115</v>
      </c>
      <c r="F383" s="436" t="s">
        <v>116</v>
      </c>
      <c r="G383" s="437" t="s">
        <v>56</v>
      </c>
      <c r="H383" s="434">
        <f>VLOOKUP(I374,$B$4:$J$70,8,0)</f>
        <v>60</v>
      </c>
      <c r="I383" s="463"/>
      <c r="J383" s="448" t="s">
        <v>117</v>
      </c>
      <c r="K383" s="461">
        <v>8</v>
      </c>
      <c r="L383" s="452"/>
      <c r="M383" s="459">
        <f>R383+11</f>
        <v>33</v>
      </c>
      <c r="N383" s="465">
        <f>ROUND(E380/4*G378,0)*2</f>
        <v>0</v>
      </c>
      <c r="O383" s="455">
        <f t="shared" si="145"/>
        <v>0</v>
      </c>
      <c r="P383" s="269">
        <f t="shared" si="146"/>
        <v>0.395</v>
      </c>
      <c r="Q383" s="481">
        <f t="shared" si="147"/>
        <v>0</v>
      </c>
      <c r="R383" s="491">
        <f>H381-2*I384</f>
        <v>22</v>
      </c>
      <c r="S383" s="455" t="s">
        <v>106</v>
      </c>
      <c r="T383" s="490"/>
      <c r="V383" s="492"/>
    </row>
    <row r="384" ht="15" hidden="1" spans="2:20">
      <c r="B384" s="253"/>
      <c r="D384" s="253"/>
      <c r="E384" s="438">
        <f>IF(I374=0,0,ROUND(((H377+I377)/2*H381*2+H383*I381+0.2*0.2+0.25*0.05*2)*(H379+I379)/2/1000000,1))</f>
        <v>0</v>
      </c>
      <c r="F384" s="439">
        <f>IF(I374=0,0,ROUND(Q382+Q383,1))</f>
        <v>0</v>
      </c>
      <c r="G384" s="440">
        <f>IF(I374=0,0,ROUND(Q376+Q377+Q378+Q379+Q380+Q381,1))</f>
        <v>0</v>
      </c>
      <c r="H384" s="441" t="s">
        <v>118</v>
      </c>
      <c r="I384" s="466">
        <f>$P$3</f>
        <v>4</v>
      </c>
      <c r="J384" s="467" t="s">
        <v>119</v>
      </c>
      <c r="K384" s="468" t="str">
        <f>"C40混凝土:"&amp;ROUND(((H377+I377)/2*H381*2+H383*I381+0.2*0.2+0.25*0.05*2)*(H379+I379)/2/1000000,1)&amp;"m"&amp;"      "&amp;"HPB300:"&amp;ROUND(Q382+Q383,1)&amp;"kg       "&amp;"HRB400:"&amp;ROUND(Q376+Q377+Q378+Q379+Q380+Q381,1)&amp;"kg"</f>
        <v>C40混凝土:0m      HPB300:0kg       HRB400:31.1kg</v>
      </c>
      <c r="L384" s="468"/>
      <c r="M384" s="468"/>
      <c r="N384" s="468"/>
      <c r="O384" s="468"/>
      <c r="P384" s="468"/>
      <c r="Q384" s="493"/>
      <c r="R384" s="494" t="s">
        <v>120</v>
      </c>
      <c r="S384" s="468" t="e">
        <f>ROUND(SUM(Q376:Q383)/ROUND(((H377+I377)/2*H381*2+H383*I381+0.2*0.2+0.25*0.05*2)*(H379+I379)/2/1000000,1),1)</f>
        <v>#DIV/0!</v>
      </c>
      <c r="T384" s="495"/>
    </row>
    <row r="385" ht="15" hidden="1" spans="2:19">
      <c r="B385" s="253"/>
      <c r="D385" s="253"/>
      <c r="E385" s="502"/>
      <c r="F385" s="503"/>
      <c r="G385" s="503"/>
      <c r="H385" s="504"/>
      <c r="I385" s="492"/>
      <c r="J385" s="505"/>
      <c r="K385" s="253"/>
      <c r="L385" s="253"/>
      <c r="M385" s="253"/>
      <c r="N385" s="253"/>
      <c r="O385" s="253"/>
      <c r="P385" s="253"/>
      <c r="Q385" s="253"/>
      <c r="R385" s="253"/>
      <c r="S385" s="253"/>
    </row>
    <row r="386" hidden="1" spans="2:22">
      <c r="B386" s="253"/>
      <c r="D386" s="253"/>
      <c r="E386" s="264" t="s">
        <v>94</v>
      </c>
      <c r="F386" s="265"/>
      <c r="G386" s="265"/>
      <c r="H386" s="418" t="s">
        <v>95</v>
      </c>
      <c r="I386" s="444">
        <f>B386</f>
        <v>0</v>
      </c>
      <c r="J386" s="445" t="s">
        <v>28</v>
      </c>
      <c r="K386" s="265" t="s">
        <v>29</v>
      </c>
      <c r="L386" s="265" t="s">
        <v>96</v>
      </c>
      <c r="M386" s="446" t="s">
        <v>97</v>
      </c>
      <c r="N386" s="265" t="s">
        <v>32</v>
      </c>
      <c r="O386" s="446" t="s">
        <v>98</v>
      </c>
      <c r="P386" s="446" t="s">
        <v>99</v>
      </c>
      <c r="Q386" s="473" t="s">
        <v>100</v>
      </c>
      <c r="R386" s="474" t="s">
        <v>101</v>
      </c>
      <c r="S386" s="475"/>
      <c r="T386" s="476"/>
      <c r="V386" s="253" t="s">
        <v>102</v>
      </c>
    </row>
    <row r="387" hidden="1" spans="2:22">
      <c r="B387" s="253"/>
      <c r="D387" s="253"/>
      <c r="E387" s="267"/>
      <c r="F387" s="269"/>
      <c r="G387" s="269"/>
      <c r="H387" s="419"/>
      <c r="I387" s="447"/>
      <c r="J387" s="448"/>
      <c r="K387" s="269"/>
      <c r="L387" s="269"/>
      <c r="M387" s="449"/>
      <c r="N387" s="269"/>
      <c r="O387" s="449"/>
      <c r="P387" s="449"/>
      <c r="Q387" s="477"/>
      <c r="R387" s="478"/>
      <c r="S387" s="479"/>
      <c r="T387" s="480"/>
      <c r="U387" s="253"/>
      <c r="V387" s="253"/>
    </row>
    <row r="388" hidden="1" spans="2:22">
      <c r="B388" s="253"/>
      <c r="D388" s="253"/>
      <c r="E388" s="267"/>
      <c r="F388" s="269"/>
      <c r="G388" s="269"/>
      <c r="H388" s="269" t="s">
        <v>103</v>
      </c>
      <c r="I388" s="450"/>
      <c r="J388" s="448" t="s">
        <v>41</v>
      </c>
      <c r="K388" s="451">
        <f>'1.U型槽主筋验算'!K28</f>
        <v>25</v>
      </c>
      <c r="L388" s="452"/>
      <c r="M388" s="453">
        <f>(R388+S388)/2+ROUNDUP((IF(K388&lt;26,10.927,11.212))*K388/10,0)*2</f>
        <v>216</v>
      </c>
      <c r="N388" s="454">
        <f>ROUNDUP((H391/12.5),0)*IF(I389&gt;600,2,1)</f>
        <v>0</v>
      </c>
      <c r="O388" s="455">
        <f t="shared" ref="O388:O395" si="149">M388*N388/100</f>
        <v>0</v>
      </c>
      <c r="P388" s="269">
        <f t="shared" ref="P388:P395" si="150">ROUND(K388^2*PI()/4/1000000*7850,3)</f>
        <v>3.853</v>
      </c>
      <c r="Q388" s="481">
        <f t="shared" ref="Q388:Q395" si="151">O388*P388</f>
        <v>0</v>
      </c>
      <c r="R388" s="482">
        <f>(H389+I393-I396*2)*2+(H395-I396*2)+(H393-I396*2)*2</f>
        <v>160</v>
      </c>
      <c r="S388" s="455">
        <f>(I389+I393-I396*2)*2+(H395-I396*2)+(H393-I396*2)*2</f>
        <v>160</v>
      </c>
      <c r="T388" s="483">
        <f>R390</f>
        <v>52</v>
      </c>
      <c r="V388" s="484">
        <f t="shared" ref="V388:V393" si="152">ROUNDUP((IF(K388&lt;26,10.927,11.212))*K388/10,0)</f>
        <v>28</v>
      </c>
    </row>
    <row r="389" hidden="1" spans="2:22">
      <c r="B389" s="253"/>
      <c r="D389" s="253"/>
      <c r="E389" s="420" t="s">
        <v>6</v>
      </c>
      <c r="F389" s="421" t="s">
        <v>104</v>
      </c>
      <c r="G389" s="421" t="s">
        <v>105</v>
      </c>
      <c r="H389" s="422">
        <f>MIN(VLOOKUP(I386,$B$4:$J$70,2,0),VLOOKUP(I386,$B$4:$J$70,3,0))</f>
        <v>0</v>
      </c>
      <c r="I389" s="456">
        <f>MAX(VLOOKUP(I386,$B$4:$J$70,2,0),VLOOKUP(I386,$B$4:$J$70,3,0))</f>
        <v>0</v>
      </c>
      <c r="J389" s="448" t="s">
        <v>42</v>
      </c>
      <c r="K389" s="461">
        <v>12</v>
      </c>
      <c r="L389" s="452"/>
      <c r="M389" s="453">
        <f>(R389+S389)/2+ROUNDUP((IF(K389&lt;26,10.927,11.212))*K389/10,0)*2</f>
        <v>60</v>
      </c>
      <c r="N389" s="458">
        <f>ROUNDUP((H391/12.5*1),0)*2</f>
        <v>0</v>
      </c>
      <c r="O389" s="455">
        <f t="shared" si="149"/>
        <v>0</v>
      </c>
      <c r="P389" s="269">
        <f t="shared" si="150"/>
        <v>0.888</v>
      </c>
      <c r="Q389" s="481">
        <f t="shared" si="151"/>
        <v>0</v>
      </c>
      <c r="R389" s="486">
        <f>H389+I393-I396*2</f>
        <v>32</v>
      </c>
      <c r="S389" s="487">
        <f>I389+I393-I396*2</f>
        <v>32</v>
      </c>
      <c r="T389" s="488" t="str">
        <f>ROUND(R389,1)&amp;"~"&amp;ROUND(S389,1)</f>
        <v>32~32</v>
      </c>
      <c r="V389" s="484">
        <f t="shared" si="152"/>
        <v>14</v>
      </c>
    </row>
    <row r="390" hidden="1" spans="2:22">
      <c r="B390" s="253"/>
      <c r="D390" s="253"/>
      <c r="E390" s="420">
        <f>VLOOKUP(I386,$B$39:$Z$70,3,0)</f>
        <v>3</v>
      </c>
      <c r="F390" s="423">
        <f>VLOOKUP(I386,$B$39:$Z$70,17,0)</f>
        <v>35</v>
      </c>
      <c r="G390" s="421">
        <f>VLOOKUP(I386,$B$39:$Z$70,12,0)</f>
        <v>-1</v>
      </c>
      <c r="H390" s="421" t="s">
        <v>60</v>
      </c>
      <c r="I390" s="450"/>
      <c r="J390" s="448" t="s">
        <v>43</v>
      </c>
      <c r="K390" s="451">
        <v>14</v>
      </c>
      <c r="L390" s="452"/>
      <c r="M390" s="459">
        <f>R390+2*ROUNDUP((IF(K390&lt;26,10.927,11.212))*K390/10,0)</f>
        <v>84</v>
      </c>
      <c r="N390" s="454">
        <f>ROUNDUP(H391/12.5,0)</f>
        <v>0</v>
      </c>
      <c r="O390" s="455">
        <f t="shared" si="149"/>
        <v>0</v>
      </c>
      <c r="P390" s="269">
        <f t="shared" si="150"/>
        <v>1.208</v>
      </c>
      <c r="Q390" s="481">
        <f t="shared" si="151"/>
        <v>0</v>
      </c>
      <c r="R390" s="491">
        <f>H395-I396*2</f>
        <v>52</v>
      </c>
      <c r="S390" s="455" t="s">
        <v>106</v>
      </c>
      <c r="T390" s="490"/>
      <c r="V390" s="484">
        <f t="shared" si="152"/>
        <v>16</v>
      </c>
    </row>
    <row r="391" hidden="1" spans="2:22">
      <c r="B391" s="253"/>
      <c r="D391" s="253"/>
      <c r="E391" s="424" t="s">
        <v>107</v>
      </c>
      <c r="F391" s="421" t="s">
        <v>108</v>
      </c>
      <c r="G391" s="421" t="s">
        <v>13</v>
      </c>
      <c r="H391" s="425">
        <f>MAX(VLOOKUP(I386,$B$4:$J$70,4,0),VLOOKUP(I386,$B$4:$J$70,5,0))</f>
        <v>0</v>
      </c>
      <c r="I391" s="460">
        <f>MIN(VLOOKUP(I386,$B$4:$J$70,4,0),VLOOKUP(I386,$B$4:$J$70,5,0))</f>
        <v>0</v>
      </c>
      <c r="J391" s="448" t="s">
        <v>44</v>
      </c>
      <c r="K391" s="461">
        <v>14</v>
      </c>
      <c r="L391" s="452"/>
      <c r="M391" s="459">
        <f>R391+2*ROUNDUP((IF(K391&lt;26,10.927,11.212))*K391/10,0)</f>
        <v>139.965512114594</v>
      </c>
      <c r="N391" s="458">
        <f>ROUNDUP(H391/12.5,0)*2</f>
        <v>0</v>
      </c>
      <c r="O391" s="455">
        <f t="shared" si="149"/>
        <v>0</v>
      </c>
      <c r="P391" s="269">
        <f t="shared" si="150"/>
        <v>1.208</v>
      </c>
      <c r="Q391" s="481">
        <f t="shared" si="151"/>
        <v>0</v>
      </c>
      <c r="R391" s="491">
        <f>((H393+I393-I396*2)+(20-I396*2^0.5))*(2^0.5)</f>
        <v>107.965512114594</v>
      </c>
      <c r="S391" s="455" t="s">
        <v>106</v>
      </c>
      <c r="T391" s="490"/>
      <c r="V391" s="484">
        <f t="shared" si="152"/>
        <v>16</v>
      </c>
    </row>
    <row r="392" hidden="1" spans="2:22">
      <c r="B392" s="253"/>
      <c r="D392" s="253"/>
      <c r="E392" s="426">
        <f>VLOOKUP(I386,$B$39:$Z$70,20,0)</f>
        <v>-1</v>
      </c>
      <c r="F392" s="421">
        <f>VLOOKUP(I386,$B$39:$Z$70,23,0)</f>
        <v>-1</v>
      </c>
      <c r="G392" s="421">
        <f>VLOOKUP(I386,$B$39:$Z$70,7,0)</f>
        <v>34</v>
      </c>
      <c r="H392" s="427" t="s">
        <v>109</v>
      </c>
      <c r="I392" s="450" t="s">
        <v>110</v>
      </c>
      <c r="J392" s="448" t="s">
        <v>45</v>
      </c>
      <c r="K392" s="451">
        <v>12</v>
      </c>
      <c r="L392" s="452"/>
      <c r="M392" s="459">
        <f>(R392+S392)/2+2*ROUNDUP((IF(K392&lt;26,10.927,11.212))*K392/10,0)</f>
        <v>20</v>
      </c>
      <c r="N392" s="462">
        <f>4*(G390+1)+(G392-1)*2</f>
        <v>66</v>
      </c>
      <c r="O392" s="455">
        <f t="shared" si="149"/>
        <v>13.2</v>
      </c>
      <c r="P392" s="269">
        <f t="shared" si="150"/>
        <v>0.888</v>
      </c>
      <c r="Q392" s="481">
        <f t="shared" si="151"/>
        <v>11.7216</v>
      </c>
      <c r="R392" s="482">
        <f>H391-I396*2</f>
        <v>-8</v>
      </c>
      <c r="S392" s="455">
        <f>I391-I396*2</f>
        <v>-8</v>
      </c>
      <c r="T392" s="488" t="str">
        <f>ROUND(S392,1)&amp;"~"&amp;ROUND(R392,1)</f>
        <v>-8~-8</v>
      </c>
      <c r="V392" s="484">
        <f t="shared" si="152"/>
        <v>14</v>
      </c>
    </row>
    <row r="393" ht="15" hidden="1" spans="2:22">
      <c r="B393" s="253"/>
      <c r="D393" s="253"/>
      <c r="E393" s="428"/>
      <c r="F393" s="429"/>
      <c r="G393" s="429"/>
      <c r="H393" s="430">
        <f>VLOOKUP(I386,$B$4:$J$70,6,0)</f>
        <v>30</v>
      </c>
      <c r="I393" s="460">
        <f>VLOOKUP(I386,$B$4:$J$70,7,0)</f>
        <v>40</v>
      </c>
      <c r="J393" s="448" t="s">
        <v>111</v>
      </c>
      <c r="K393" s="451">
        <v>12</v>
      </c>
      <c r="L393" s="452"/>
      <c r="M393" s="459">
        <f>(R393+S393)/2+2*ROUNDUP((IF(K393&lt;26,10.927,11.212))*K393/10,0)</f>
        <v>28</v>
      </c>
      <c r="N393" s="269">
        <f>2*(E390+1)+F390*2</f>
        <v>78</v>
      </c>
      <c r="O393" s="455">
        <f t="shared" si="149"/>
        <v>21.84</v>
      </c>
      <c r="P393" s="269">
        <f t="shared" si="150"/>
        <v>0.888</v>
      </c>
      <c r="Q393" s="481">
        <f t="shared" si="151"/>
        <v>19.39392</v>
      </c>
      <c r="R393" s="482">
        <f>((I389-H389)^2+H391^2)^0.5</f>
        <v>0</v>
      </c>
      <c r="S393" s="455">
        <f>((I389-H389)^2+I391^2)^0.5</f>
        <v>0</v>
      </c>
      <c r="T393" s="488" t="str">
        <f>ROUND(S393,1)&amp;"~"&amp;ROUND(R393,1)</f>
        <v>0~0</v>
      </c>
      <c r="V393" s="484">
        <f t="shared" si="152"/>
        <v>14</v>
      </c>
    </row>
    <row r="394" hidden="1" spans="2:22">
      <c r="B394" s="253"/>
      <c r="D394" s="253"/>
      <c r="E394" s="431" t="s">
        <v>112</v>
      </c>
      <c r="F394" s="432"/>
      <c r="G394" s="433"/>
      <c r="H394" s="434" t="s">
        <v>113</v>
      </c>
      <c r="I394" s="463"/>
      <c r="J394" s="448" t="s">
        <v>114</v>
      </c>
      <c r="K394" s="461">
        <v>8</v>
      </c>
      <c r="L394" s="452"/>
      <c r="M394" s="459">
        <f>R394+11</f>
        <v>43</v>
      </c>
      <c r="N394" s="464">
        <f>ROUNDDOWN(((VLOOKUP(I386,$B$39:$Z$70,2,0))/(VLOOKUP(I386,$B$39:$Z$70,4,0))-1),0)/4*((VLOOKUP(I386,$B$39:$Z$70,20,0))+1)</f>
        <v>0</v>
      </c>
      <c r="O394" s="455">
        <f t="shared" si="149"/>
        <v>0</v>
      </c>
      <c r="P394" s="269">
        <f t="shared" si="150"/>
        <v>0.395</v>
      </c>
      <c r="Q394" s="481">
        <f t="shared" si="151"/>
        <v>0</v>
      </c>
      <c r="R394" s="491">
        <f>I393-2*I396</f>
        <v>32</v>
      </c>
      <c r="S394" s="455" t="s">
        <v>106</v>
      </c>
      <c r="T394" s="490"/>
      <c r="V394" s="492"/>
    </row>
    <row r="395" hidden="1" spans="2:22">
      <c r="B395" s="253"/>
      <c r="D395" s="253"/>
      <c r="E395" s="435" t="s">
        <v>115</v>
      </c>
      <c r="F395" s="436" t="s">
        <v>116</v>
      </c>
      <c r="G395" s="437" t="s">
        <v>56</v>
      </c>
      <c r="H395" s="434">
        <f>VLOOKUP(I386,$B$4:$J$70,8,0)</f>
        <v>60</v>
      </c>
      <c r="I395" s="463"/>
      <c r="J395" s="448" t="s">
        <v>117</v>
      </c>
      <c r="K395" s="461">
        <v>8</v>
      </c>
      <c r="L395" s="452"/>
      <c r="M395" s="459">
        <f>R395+11</f>
        <v>33</v>
      </c>
      <c r="N395" s="465">
        <f>ROUND(E392/4*G390,0)*2</f>
        <v>0</v>
      </c>
      <c r="O395" s="455">
        <f t="shared" si="149"/>
        <v>0</v>
      </c>
      <c r="P395" s="269">
        <f t="shared" si="150"/>
        <v>0.395</v>
      </c>
      <c r="Q395" s="481">
        <f t="shared" si="151"/>
        <v>0</v>
      </c>
      <c r="R395" s="491">
        <f>H393-2*I396</f>
        <v>22</v>
      </c>
      <c r="S395" s="455" t="s">
        <v>106</v>
      </c>
      <c r="T395" s="490"/>
      <c r="V395" s="492"/>
    </row>
    <row r="396" ht="15" hidden="1" spans="2:20">
      <c r="B396" s="253"/>
      <c r="D396" s="253"/>
      <c r="E396" s="438">
        <f>IF(I386=0,0,ROUND(((H389+I389)/2*H393*2+H395*I393+0.2*0.2+0.25*0.05*2)*(H391+I391)/2/1000000,1))</f>
        <v>0</v>
      </c>
      <c r="F396" s="439">
        <f>IF(I386=0,0,ROUND(Q394+Q395,1))</f>
        <v>0</v>
      </c>
      <c r="G396" s="440">
        <f>IF(I386=0,0,ROUND(Q388+Q389+Q390+Q391+Q392+Q393,1))</f>
        <v>0</v>
      </c>
      <c r="H396" s="441" t="s">
        <v>118</v>
      </c>
      <c r="I396" s="466">
        <f>$P$3</f>
        <v>4</v>
      </c>
      <c r="J396" s="467" t="s">
        <v>119</v>
      </c>
      <c r="K396" s="468" t="str">
        <f>"C40混凝土:"&amp;ROUND(((H389+I389)/2*H393*2+H395*I393+0.2*0.2+0.25*0.05*2)*(H391+I391)/2/1000000,1)&amp;"m"&amp;"      "&amp;"HPB300:"&amp;ROUND(Q394+Q395,1)&amp;"kg       "&amp;"HRB400:"&amp;ROUND(Q388+Q389+Q390+Q391+Q392+Q393,1)&amp;"kg"</f>
        <v>C40混凝土:0m      HPB300:0kg       HRB400:31.1kg</v>
      </c>
      <c r="L396" s="468"/>
      <c r="M396" s="468"/>
      <c r="N396" s="468"/>
      <c r="O396" s="468"/>
      <c r="P396" s="468"/>
      <c r="Q396" s="493"/>
      <c r="R396" s="494" t="s">
        <v>120</v>
      </c>
      <c r="S396" s="468" t="e">
        <f>ROUND(SUM(Q388:Q395)/ROUND(((H389+I389)/2*H393*2+H395*I393+0.2*0.2+0.25*0.05*2)*(H391+I391)/2/1000000,1),1)</f>
        <v>#DIV/0!</v>
      </c>
      <c r="T396" s="495"/>
    </row>
    <row r="397" hidden="1"/>
    <row r="398" hidden="1" spans="2:22">
      <c r="B398" s="253"/>
      <c r="D398" s="253"/>
      <c r="E398" s="264" t="s">
        <v>94</v>
      </c>
      <c r="F398" s="265"/>
      <c r="G398" s="265"/>
      <c r="H398" s="418" t="s">
        <v>95</v>
      </c>
      <c r="I398" s="444">
        <f>B398</f>
        <v>0</v>
      </c>
      <c r="J398" s="445" t="s">
        <v>28</v>
      </c>
      <c r="K398" s="265" t="s">
        <v>29</v>
      </c>
      <c r="L398" s="265" t="s">
        <v>96</v>
      </c>
      <c r="M398" s="446" t="s">
        <v>97</v>
      </c>
      <c r="N398" s="265" t="s">
        <v>32</v>
      </c>
      <c r="O398" s="446" t="s">
        <v>98</v>
      </c>
      <c r="P398" s="446" t="s">
        <v>99</v>
      </c>
      <c r="Q398" s="473" t="s">
        <v>100</v>
      </c>
      <c r="R398" s="474" t="s">
        <v>101</v>
      </c>
      <c r="S398" s="475"/>
      <c r="T398" s="476"/>
      <c r="V398" s="253" t="s">
        <v>102</v>
      </c>
    </row>
    <row r="399" hidden="1" spans="2:22">
      <c r="B399" s="253"/>
      <c r="D399" s="253"/>
      <c r="E399" s="267"/>
      <c r="F399" s="269"/>
      <c r="G399" s="269"/>
      <c r="H399" s="419"/>
      <c r="I399" s="447"/>
      <c r="J399" s="448"/>
      <c r="K399" s="269"/>
      <c r="L399" s="269"/>
      <c r="M399" s="449"/>
      <c r="N399" s="269"/>
      <c r="O399" s="449"/>
      <c r="P399" s="449"/>
      <c r="Q399" s="477"/>
      <c r="R399" s="478"/>
      <c r="S399" s="479"/>
      <c r="T399" s="480"/>
      <c r="U399" s="253"/>
      <c r="V399" s="253"/>
    </row>
    <row r="400" hidden="1" spans="2:22">
      <c r="B400" s="253"/>
      <c r="D400" s="253"/>
      <c r="E400" s="267"/>
      <c r="F400" s="269"/>
      <c r="G400" s="269"/>
      <c r="H400" s="269" t="s">
        <v>103</v>
      </c>
      <c r="I400" s="450"/>
      <c r="J400" s="448" t="s">
        <v>41</v>
      </c>
      <c r="K400" s="451">
        <f>'1.U型槽主筋验算'!K29</f>
        <v>22</v>
      </c>
      <c r="L400" s="452"/>
      <c r="M400" s="453">
        <f>(R400+S400)/2+ROUNDUP((IF(K400&lt;26,10.927,11.212))*K400/10,0)*2</f>
        <v>210</v>
      </c>
      <c r="N400" s="454">
        <f>ROUNDUP((H403/12.5),0)*IF(I401&gt;600,2,1)</f>
        <v>0</v>
      </c>
      <c r="O400" s="455">
        <f t="shared" ref="O400:O407" si="153">M400*N400/100</f>
        <v>0</v>
      </c>
      <c r="P400" s="269">
        <f t="shared" ref="P400:P407" si="154">ROUND(K400^2*PI()/4/1000000*7850,3)</f>
        <v>2.984</v>
      </c>
      <c r="Q400" s="481">
        <f t="shared" ref="Q400:Q407" si="155">O400*P400</f>
        <v>0</v>
      </c>
      <c r="R400" s="482">
        <f>(H401+I405-I408*2)*2+(H407-I408*2)+(H405-I408*2)*2</f>
        <v>160</v>
      </c>
      <c r="S400" s="455">
        <f>(I401+I405-I408*2)*2+(H407-I408*2)+(H405-I408*2)*2</f>
        <v>160</v>
      </c>
      <c r="T400" s="483">
        <f>R402</f>
        <v>52</v>
      </c>
      <c r="V400" s="484">
        <f t="shared" ref="V400:V405" si="156">ROUNDUP((IF(K400&lt;26,10.927,11.212))*K400/10,0)</f>
        <v>25</v>
      </c>
    </row>
    <row r="401" hidden="1" spans="2:22">
      <c r="B401" s="253"/>
      <c r="D401" s="253"/>
      <c r="E401" s="420" t="s">
        <v>6</v>
      </c>
      <c r="F401" s="421" t="s">
        <v>104</v>
      </c>
      <c r="G401" s="421" t="s">
        <v>105</v>
      </c>
      <c r="H401" s="422">
        <f>MIN(VLOOKUP(I398,$B$4:$J$70,2,0),VLOOKUP(I398,$B$4:$J$70,3,0))</f>
        <v>0</v>
      </c>
      <c r="I401" s="456">
        <f>MAX(VLOOKUP(I398,$B$4:$J$70,2,0),VLOOKUP(I398,$B$4:$J$70,3,0))</f>
        <v>0</v>
      </c>
      <c r="J401" s="448" t="s">
        <v>42</v>
      </c>
      <c r="K401" s="461">
        <v>12</v>
      </c>
      <c r="L401" s="452"/>
      <c r="M401" s="453">
        <f>(R401+S401)/2+ROUNDUP((IF(K401&lt;26,10.927,11.212))*K401/10,0)*2</f>
        <v>60</v>
      </c>
      <c r="N401" s="458">
        <f>ROUNDUP((H403/12.5*1),0)*2</f>
        <v>0</v>
      </c>
      <c r="O401" s="455">
        <f t="shared" si="153"/>
        <v>0</v>
      </c>
      <c r="P401" s="269">
        <f t="shared" si="154"/>
        <v>0.888</v>
      </c>
      <c r="Q401" s="481">
        <f t="shared" si="155"/>
        <v>0</v>
      </c>
      <c r="R401" s="486">
        <f>H401+I405-I408*2</f>
        <v>32</v>
      </c>
      <c r="S401" s="487">
        <f>I401+I405-I408*2</f>
        <v>32</v>
      </c>
      <c r="T401" s="488" t="str">
        <f>ROUND(R401,1)&amp;"~"&amp;ROUND(S401,1)</f>
        <v>32~32</v>
      </c>
      <c r="V401" s="484">
        <f t="shared" si="156"/>
        <v>14</v>
      </c>
    </row>
    <row r="402" hidden="1" spans="2:22">
      <c r="B402" s="253"/>
      <c r="D402" s="253"/>
      <c r="E402" s="420">
        <f>VLOOKUP(I398,$B$39:$Z$70,3,0)</f>
        <v>3</v>
      </c>
      <c r="F402" s="423">
        <f>VLOOKUP(I398,$B$39:$Z$70,17,0)</f>
        <v>35</v>
      </c>
      <c r="G402" s="421">
        <f>VLOOKUP(I398,$B$39:$Z$70,12,0)</f>
        <v>-1</v>
      </c>
      <c r="H402" s="421" t="s">
        <v>60</v>
      </c>
      <c r="I402" s="450"/>
      <c r="J402" s="448" t="s">
        <v>43</v>
      </c>
      <c r="K402" s="451">
        <v>14</v>
      </c>
      <c r="L402" s="452"/>
      <c r="M402" s="459">
        <f>R402+2*ROUNDUP((IF(K402&lt;26,10.927,11.212))*K402/10,0)</f>
        <v>84</v>
      </c>
      <c r="N402" s="454">
        <f>ROUNDUP(H403/12.5,0)</f>
        <v>0</v>
      </c>
      <c r="O402" s="455">
        <f t="shared" si="153"/>
        <v>0</v>
      </c>
      <c r="P402" s="269">
        <f t="shared" si="154"/>
        <v>1.208</v>
      </c>
      <c r="Q402" s="481">
        <f t="shared" si="155"/>
        <v>0</v>
      </c>
      <c r="R402" s="491">
        <f>H407-I408*2</f>
        <v>52</v>
      </c>
      <c r="S402" s="455" t="s">
        <v>106</v>
      </c>
      <c r="T402" s="490"/>
      <c r="V402" s="484">
        <f t="shared" si="156"/>
        <v>16</v>
      </c>
    </row>
    <row r="403" hidden="1" spans="2:22">
      <c r="B403" s="253"/>
      <c r="D403" s="253"/>
      <c r="E403" s="424" t="s">
        <v>107</v>
      </c>
      <c r="F403" s="421" t="s">
        <v>108</v>
      </c>
      <c r="G403" s="421" t="s">
        <v>13</v>
      </c>
      <c r="H403" s="425">
        <f>MAX(VLOOKUP(I398,$B$4:$J$70,4,0),VLOOKUP(I398,$B$4:$J$70,5,0))</f>
        <v>0</v>
      </c>
      <c r="I403" s="460">
        <f>MIN(VLOOKUP(I398,$B$4:$J$70,4,0),VLOOKUP(I398,$B$4:$J$70,5,0))</f>
        <v>0</v>
      </c>
      <c r="J403" s="448" t="s">
        <v>44</v>
      </c>
      <c r="K403" s="461">
        <v>14</v>
      </c>
      <c r="L403" s="452"/>
      <c r="M403" s="459">
        <f>R403+2*ROUNDUP((IF(K403&lt;26,10.927,11.212))*K403/10,0)</f>
        <v>139.965512114594</v>
      </c>
      <c r="N403" s="458">
        <f>ROUNDUP(H403/12.5,0)*2</f>
        <v>0</v>
      </c>
      <c r="O403" s="455">
        <f t="shared" si="153"/>
        <v>0</v>
      </c>
      <c r="P403" s="269">
        <f t="shared" si="154"/>
        <v>1.208</v>
      </c>
      <c r="Q403" s="481">
        <f t="shared" si="155"/>
        <v>0</v>
      </c>
      <c r="R403" s="491">
        <f>((H405+I405-I408*2)+(20-I408*2^0.5))*(2^0.5)</f>
        <v>107.965512114594</v>
      </c>
      <c r="S403" s="455" t="s">
        <v>106</v>
      </c>
      <c r="T403" s="490"/>
      <c r="V403" s="484">
        <f t="shared" si="156"/>
        <v>16</v>
      </c>
    </row>
    <row r="404" hidden="1" spans="2:22">
      <c r="B404" s="253"/>
      <c r="D404" s="253"/>
      <c r="E404" s="426">
        <f>VLOOKUP(I398,$B$39:$Z$70,20,0)</f>
        <v>-1</v>
      </c>
      <c r="F404" s="421">
        <f>VLOOKUP(I398,$B$39:$Z$70,23,0)</f>
        <v>-1</v>
      </c>
      <c r="G404" s="421">
        <f>VLOOKUP(I398,$B$39:$Z$70,7,0)</f>
        <v>34</v>
      </c>
      <c r="H404" s="427" t="s">
        <v>109</v>
      </c>
      <c r="I404" s="450" t="s">
        <v>110</v>
      </c>
      <c r="J404" s="448" t="s">
        <v>45</v>
      </c>
      <c r="K404" s="451">
        <v>12</v>
      </c>
      <c r="L404" s="452"/>
      <c r="M404" s="459">
        <f>(R404+S404)/2+2*ROUNDUP((IF(K404&lt;26,10.927,11.212))*K404/10,0)</f>
        <v>20</v>
      </c>
      <c r="N404" s="462">
        <f>4*(G402+1)+(G404-1)*2</f>
        <v>66</v>
      </c>
      <c r="O404" s="455">
        <f t="shared" si="153"/>
        <v>13.2</v>
      </c>
      <c r="P404" s="269">
        <f t="shared" si="154"/>
        <v>0.888</v>
      </c>
      <c r="Q404" s="481">
        <f t="shared" si="155"/>
        <v>11.7216</v>
      </c>
      <c r="R404" s="482">
        <f>H403-I408*2</f>
        <v>-8</v>
      </c>
      <c r="S404" s="455">
        <f>I403-I408*2</f>
        <v>-8</v>
      </c>
      <c r="T404" s="488" t="str">
        <f>ROUND(S404,1)&amp;"~"&amp;ROUND(R404,1)</f>
        <v>-8~-8</v>
      </c>
      <c r="V404" s="484">
        <f t="shared" si="156"/>
        <v>14</v>
      </c>
    </row>
    <row r="405" ht="15" hidden="1" spans="2:22">
      <c r="B405" s="253"/>
      <c r="D405" s="253"/>
      <c r="E405" s="428"/>
      <c r="F405" s="429"/>
      <c r="G405" s="429"/>
      <c r="H405" s="430">
        <f>VLOOKUP(I398,$B$4:$J$70,6,0)</f>
        <v>30</v>
      </c>
      <c r="I405" s="460">
        <f>VLOOKUP(I398,$B$4:$J$70,7,0)</f>
        <v>40</v>
      </c>
      <c r="J405" s="448" t="s">
        <v>111</v>
      </c>
      <c r="K405" s="451">
        <v>12</v>
      </c>
      <c r="L405" s="452"/>
      <c r="M405" s="459">
        <f>(R405+S405)/2+2*ROUNDUP((IF(K405&lt;26,10.927,11.212))*K405/10,0)</f>
        <v>28</v>
      </c>
      <c r="N405" s="269">
        <f>2*(E402+1)+F402*2</f>
        <v>78</v>
      </c>
      <c r="O405" s="455">
        <f t="shared" si="153"/>
        <v>21.84</v>
      </c>
      <c r="P405" s="269">
        <f t="shared" si="154"/>
        <v>0.888</v>
      </c>
      <c r="Q405" s="481">
        <f t="shared" si="155"/>
        <v>19.39392</v>
      </c>
      <c r="R405" s="482">
        <f>((I401-H401)^2+H403^2)^0.5</f>
        <v>0</v>
      </c>
      <c r="S405" s="455">
        <f>((I401-H401)^2+I403^2)^0.5</f>
        <v>0</v>
      </c>
      <c r="T405" s="488" t="str">
        <f>ROUND(S405,1)&amp;"~"&amp;ROUND(R405,1)</f>
        <v>0~0</v>
      </c>
      <c r="V405" s="484">
        <f t="shared" si="156"/>
        <v>14</v>
      </c>
    </row>
    <row r="406" hidden="1" spans="2:22">
      <c r="B406" s="253"/>
      <c r="D406" s="253"/>
      <c r="E406" s="431" t="s">
        <v>112</v>
      </c>
      <c r="F406" s="432"/>
      <c r="G406" s="433"/>
      <c r="H406" s="434" t="s">
        <v>113</v>
      </c>
      <c r="I406" s="463"/>
      <c r="J406" s="448" t="s">
        <v>114</v>
      </c>
      <c r="K406" s="461">
        <v>8</v>
      </c>
      <c r="L406" s="452"/>
      <c r="M406" s="459">
        <f>R406+11</f>
        <v>43</v>
      </c>
      <c r="N406" s="464">
        <f>ROUNDDOWN(((VLOOKUP(I398,$B$39:$Z$70,2,0))/(VLOOKUP(I398,$B$39:$Z$70,4,0))-1),0)/4*((VLOOKUP(I398,$B$39:$Z$70,20,0))+1)</f>
        <v>0</v>
      </c>
      <c r="O406" s="455">
        <f t="shared" si="153"/>
        <v>0</v>
      </c>
      <c r="P406" s="269">
        <f t="shared" si="154"/>
        <v>0.395</v>
      </c>
      <c r="Q406" s="481">
        <f t="shared" si="155"/>
        <v>0</v>
      </c>
      <c r="R406" s="491">
        <f>I405-2*I408</f>
        <v>32</v>
      </c>
      <c r="S406" s="455" t="s">
        <v>106</v>
      </c>
      <c r="T406" s="490"/>
      <c r="V406" s="492"/>
    </row>
    <row r="407" hidden="1" spans="2:22">
      <c r="B407" s="253"/>
      <c r="D407" s="253"/>
      <c r="E407" s="435" t="s">
        <v>115</v>
      </c>
      <c r="F407" s="436" t="s">
        <v>116</v>
      </c>
      <c r="G407" s="437" t="s">
        <v>56</v>
      </c>
      <c r="H407" s="434">
        <f>VLOOKUP(I398,$B$4:$J$70,8,0)</f>
        <v>60</v>
      </c>
      <c r="I407" s="463"/>
      <c r="J407" s="448" t="s">
        <v>117</v>
      </c>
      <c r="K407" s="461">
        <v>8</v>
      </c>
      <c r="L407" s="452"/>
      <c r="M407" s="459">
        <f>R407+11</f>
        <v>33</v>
      </c>
      <c r="N407" s="465">
        <f>ROUND(E404/4*G402,0)*2</f>
        <v>0</v>
      </c>
      <c r="O407" s="455">
        <f t="shared" si="153"/>
        <v>0</v>
      </c>
      <c r="P407" s="269">
        <f t="shared" si="154"/>
        <v>0.395</v>
      </c>
      <c r="Q407" s="481">
        <f t="shared" si="155"/>
        <v>0</v>
      </c>
      <c r="R407" s="491">
        <f>H405-2*I408</f>
        <v>22</v>
      </c>
      <c r="S407" s="455" t="s">
        <v>106</v>
      </c>
      <c r="T407" s="490"/>
      <c r="V407" s="492"/>
    </row>
    <row r="408" ht="15" hidden="1" spans="2:20">
      <c r="B408" s="253"/>
      <c r="D408" s="253"/>
      <c r="E408" s="438">
        <f>IF(I398=0,0,ROUND(((H401+I401)/2*H405*2+H407*I405+0.2*0.2+0.25*0.05*2)*(H403+I403)/2/1000000,1))</f>
        <v>0</v>
      </c>
      <c r="F408" s="439">
        <f>IF(I398=0,0,ROUND(Q406+Q407,1))</f>
        <v>0</v>
      </c>
      <c r="G408" s="440">
        <f>IF(I398=0,0,ROUND(Q400+Q401+Q402+Q403+Q404+Q405,1))</f>
        <v>0</v>
      </c>
      <c r="H408" s="441" t="s">
        <v>118</v>
      </c>
      <c r="I408" s="466">
        <f>$P$3</f>
        <v>4</v>
      </c>
      <c r="J408" s="467" t="s">
        <v>119</v>
      </c>
      <c r="K408" s="468" t="str">
        <f>"C40混凝土:"&amp;ROUND(((H401+I401)/2*H405*2+H407*I405+0.2*0.2+0.25*0.05*2)*(H403+I403)/2/1000000,1)&amp;"m"&amp;"      "&amp;"HPB300:"&amp;ROUND(Q406+Q407,1)&amp;"kg       "&amp;"HRB400:"&amp;ROUND(Q400+Q401+Q402+Q403+Q404+Q405,1)&amp;"kg"</f>
        <v>C40混凝土:0m      HPB300:0kg       HRB400:31.1kg</v>
      </c>
      <c r="L408" s="468"/>
      <c r="M408" s="468"/>
      <c r="N408" s="468"/>
      <c r="O408" s="468"/>
      <c r="P408" s="468"/>
      <c r="Q408" s="493"/>
      <c r="R408" s="494" t="s">
        <v>120</v>
      </c>
      <c r="S408" s="468" t="e">
        <f>ROUND(SUM(Q400:Q407)/ROUND(((H401+I401)/2*H405*2+H407*I405+0.2*0.2+0.25*0.05*2)*(H403+I403)/2/1000000,1),1)</f>
        <v>#DIV/0!</v>
      </c>
      <c r="T408" s="495"/>
    </row>
    <row r="409" hidden="1"/>
    <row r="410" hidden="1" spans="2:22">
      <c r="B410" s="253"/>
      <c r="D410" s="253"/>
      <c r="E410" s="264" t="s">
        <v>94</v>
      </c>
      <c r="F410" s="265"/>
      <c r="G410" s="265"/>
      <c r="H410" s="418" t="s">
        <v>95</v>
      </c>
      <c r="I410" s="444">
        <f>B410</f>
        <v>0</v>
      </c>
      <c r="J410" s="445" t="s">
        <v>28</v>
      </c>
      <c r="K410" s="265" t="s">
        <v>29</v>
      </c>
      <c r="L410" s="265" t="s">
        <v>96</v>
      </c>
      <c r="M410" s="446" t="s">
        <v>97</v>
      </c>
      <c r="N410" s="265" t="s">
        <v>32</v>
      </c>
      <c r="O410" s="446" t="s">
        <v>98</v>
      </c>
      <c r="P410" s="446" t="s">
        <v>99</v>
      </c>
      <c r="Q410" s="473" t="s">
        <v>100</v>
      </c>
      <c r="R410" s="474" t="s">
        <v>101</v>
      </c>
      <c r="S410" s="475"/>
      <c r="T410" s="476"/>
      <c r="V410" s="253" t="s">
        <v>102</v>
      </c>
    </row>
    <row r="411" hidden="1" spans="2:22">
      <c r="B411" s="253"/>
      <c r="D411" s="253"/>
      <c r="E411" s="267"/>
      <c r="F411" s="269"/>
      <c r="G411" s="269"/>
      <c r="H411" s="419"/>
      <c r="I411" s="447"/>
      <c r="J411" s="448"/>
      <c r="K411" s="269"/>
      <c r="L411" s="269"/>
      <c r="M411" s="449"/>
      <c r="N411" s="269"/>
      <c r="O411" s="449"/>
      <c r="P411" s="449"/>
      <c r="Q411" s="477"/>
      <c r="R411" s="478"/>
      <c r="S411" s="479"/>
      <c r="T411" s="480"/>
      <c r="U411" s="253"/>
      <c r="V411" s="253"/>
    </row>
    <row r="412" hidden="1" spans="2:22">
      <c r="B412" s="253"/>
      <c r="D412" s="253"/>
      <c r="E412" s="267"/>
      <c r="F412" s="269"/>
      <c r="G412" s="269"/>
      <c r="H412" s="269" t="s">
        <v>103</v>
      </c>
      <c r="I412" s="450"/>
      <c r="J412" s="448" t="s">
        <v>41</v>
      </c>
      <c r="K412" s="451">
        <f>'1.U型槽主筋验算'!K30</f>
        <v>25</v>
      </c>
      <c r="L412" s="452"/>
      <c r="M412" s="453">
        <f>(R412+S412)/2+ROUNDUP((IF(K412&lt;26,10.927,11.212))*K412/10,0)*2</f>
        <v>216</v>
      </c>
      <c r="N412" s="454">
        <f>ROUNDUP((H415/12.5),0)*IF(I413&gt;600,2,1)</f>
        <v>0</v>
      </c>
      <c r="O412" s="455">
        <f t="shared" ref="O412:O419" si="157">M412*N412/100</f>
        <v>0</v>
      </c>
      <c r="P412" s="269">
        <f t="shared" ref="P412:P419" si="158">ROUND(K412^2*PI()/4/1000000*7850,3)</f>
        <v>3.853</v>
      </c>
      <c r="Q412" s="481">
        <f t="shared" ref="Q412:Q419" si="159">O412*P412</f>
        <v>0</v>
      </c>
      <c r="R412" s="482">
        <f>(H413+I417-I420*2)*2+(H419-I420*2)+(H417-I420*2)*2</f>
        <v>160</v>
      </c>
      <c r="S412" s="455">
        <f>(I413+I417-I420*2)*2+(H419-I420*2)+(H417-I420*2)*2</f>
        <v>160</v>
      </c>
      <c r="T412" s="483">
        <f>R414</f>
        <v>52</v>
      </c>
      <c r="V412" s="484">
        <f t="shared" ref="V412:V417" si="160">ROUNDUP((IF(K412&lt;26,10.927,11.212))*K412/10,0)</f>
        <v>28</v>
      </c>
    </row>
    <row r="413" hidden="1" spans="2:22">
      <c r="B413" s="253"/>
      <c r="D413" s="253"/>
      <c r="E413" s="420" t="s">
        <v>6</v>
      </c>
      <c r="F413" s="421" t="s">
        <v>104</v>
      </c>
      <c r="G413" s="421" t="s">
        <v>105</v>
      </c>
      <c r="H413" s="422">
        <f>MIN(VLOOKUP(I410,$B$4:$J$70,2,0),VLOOKUP(I410,$B$4:$J$70,3,0))</f>
        <v>0</v>
      </c>
      <c r="I413" s="456">
        <f>MAX(VLOOKUP(I410,$B$4:$J$70,2,0),VLOOKUP(I410,$B$4:$J$70,3,0))</f>
        <v>0</v>
      </c>
      <c r="J413" s="448" t="s">
        <v>42</v>
      </c>
      <c r="K413" s="461">
        <v>12</v>
      </c>
      <c r="L413" s="452"/>
      <c r="M413" s="453">
        <f>(R413+S413)/2+ROUNDUP((IF(K413&lt;26,10.927,11.212))*K413/10,0)*2</f>
        <v>60</v>
      </c>
      <c r="N413" s="458">
        <f>ROUNDUP((H415/12.5*1),0)*2</f>
        <v>0</v>
      </c>
      <c r="O413" s="455">
        <f t="shared" si="157"/>
        <v>0</v>
      </c>
      <c r="P413" s="269">
        <f t="shared" si="158"/>
        <v>0.888</v>
      </c>
      <c r="Q413" s="481">
        <f t="shared" si="159"/>
        <v>0</v>
      </c>
      <c r="R413" s="486">
        <f>H413+I417-I420*2</f>
        <v>32</v>
      </c>
      <c r="S413" s="487">
        <f>I413+I417-I420*2</f>
        <v>32</v>
      </c>
      <c r="T413" s="488" t="str">
        <f>ROUND(R413,1)&amp;"~"&amp;ROUND(S413,1)</f>
        <v>32~32</v>
      </c>
      <c r="V413" s="484">
        <f t="shared" si="160"/>
        <v>14</v>
      </c>
    </row>
    <row r="414" hidden="1" spans="2:22">
      <c r="B414" s="253"/>
      <c r="D414" s="253"/>
      <c r="E414" s="420">
        <f>VLOOKUP(I410,$B$39:$Z$70,3,0)</f>
        <v>3</v>
      </c>
      <c r="F414" s="423">
        <f>VLOOKUP(I410,$B$39:$Z$70,17,0)</f>
        <v>35</v>
      </c>
      <c r="G414" s="421">
        <f>VLOOKUP(I410,$B$39:$Z$70,12,0)</f>
        <v>-1</v>
      </c>
      <c r="H414" s="421" t="s">
        <v>60</v>
      </c>
      <c r="I414" s="450"/>
      <c r="J414" s="448" t="s">
        <v>43</v>
      </c>
      <c r="K414" s="451">
        <v>14</v>
      </c>
      <c r="L414" s="452"/>
      <c r="M414" s="459">
        <f>R414+2*ROUNDUP((IF(K414&lt;26,10.927,11.212))*K414/10,0)</f>
        <v>84</v>
      </c>
      <c r="N414" s="454">
        <f>ROUNDUP(H415/12.5,0)</f>
        <v>0</v>
      </c>
      <c r="O414" s="455">
        <f t="shared" si="157"/>
        <v>0</v>
      </c>
      <c r="P414" s="269">
        <f t="shared" si="158"/>
        <v>1.208</v>
      </c>
      <c r="Q414" s="481">
        <f t="shared" si="159"/>
        <v>0</v>
      </c>
      <c r="R414" s="491">
        <f>H419-I420*2</f>
        <v>52</v>
      </c>
      <c r="S414" s="455" t="s">
        <v>106</v>
      </c>
      <c r="T414" s="490"/>
      <c r="V414" s="484">
        <f t="shared" si="160"/>
        <v>16</v>
      </c>
    </row>
    <row r="415" hidden="1" spans="2:22">
      <c r="B415" s="253"/>
      <c r="D415" s="253"/>
      <c r="E415" s="424" t="s">
        <v>107</v>
      </c>
      <c r="F415" s="421" t="s">
        <v>108</v>
      </c>
      <c r="G415" s="421" t="s">
        <v>13</v>
      </c>
      <c r="H415" s="425">
        <f>MAX(VLOOKUP(I410,$B$4:$J$70,4,0),VLOOKUP(I410,$B$4:$J$70,5,0))</f>
        <v>0</v>
      </c>
      <c r="I415" s="460">
        <f>MIN(VLOOKUP(I410,$B$4:$J$70,4,0),VLOOKUP(I410,$B$4:$J$70,5,0))</f>
        <v>0</v>
      </c>
      <c r="J415" s="448" t="s">
        <v>44</v>
      </c>
      <c r="K415" s="461">
        <v>14</v>
      </c>
      <c r="L415" s="452"/>
      <c r="M415" s="459">
        <f>R415+2*ROUNDUP((IF(K415&lt;26,10.927,11.212))*K415/10,0)</f>
        <v>139.965512114594</v>
      </c>
      <c r="N415" s="458">
        <f>ROUNDUP(H415/12.5,0)*2</f>
        <v>0</v>
      </c>
      <c r="O415" s="455">
        <f t="shared" si="157"/>
        <v>0</v>
      </c>
      <c r="P415" s="269">
        <f t="shared" si="158"/>
        <v>1.208</v>
      </c>
      <c r="Q415" s="481">
        <f t="shared" si="159"/>
        <v>0</v>
      </c>
      <c r="R415" s="491">
        <f>((H417+I417-I420*2)+(20-I420*2^0.5))*(2^0.5)</f>
        <v>107.965512114594</v>
      </c>
      <c r="S415" s="455" t="s">
        <v>106</v>
      </c>
      <c r="T415" s="490"/>
      <c r="V415" s="484">
        <f t="shared" si="160"/>
        <v>16</v>
      </c>
    </row>
    <row r="416" hidden="1" spans="2:22">
      <c r="B416" s="253"/>
      <c r="D416" s="253"/>
      <c r="E416" s="426">
        <f>VLOOKUP(I410,$B$39:$Z$70,20,0)</f>
        <v>-1</v>
      </c>
      <c r="F416" s="421">
        <f>VLOOKUP(I410,$B$39:$Z$70,23,0)</f>
        <v>-1</v>
      </c>
      <c r="G416" s="421">
        <f>VLOOKUP(I410,$B$39:$Z$70,7,0)</f>
        <v>34</v>
      </c>
      <c r="H416" s="427" t="s">
        <v>109</v>
      </c>
      <c r="I416" s="450" t="s">
        <v>110</v>
      </c>
      <c r="J416" s="448" t="s">
        <v>45</v>
      </c>
      <c r="K416" s="451">
        <v>12</v>
      </c>
      <c r="L416" s="452"/>
      <c r="M416" s="459">
        <f>(R416+S416)/2+2*ROUNDUP((IF(K416&lt;26,10.927,11.212))*K416/10,0)</f>
        <v>20</v>
      </c>
      <c r="N416" s="462">
        <f>4*(G414+1)+(G416-1)*2</f>
        <v>66</v>
      </c>
      <c r="O416" s="455">
        <f t="shared" si="157"/>
        <v>13.2</v>
      </c>
      <c r="P416" s="269">
        <f t="shared" si="158"/>
        <v>0.888</v>
      </c>
      <c r="Q416" s="481">
        <f t="shared" si="159"/>
        <v>11.7216</v>
      </c>
      <c r="R416" s="482">
        <f>H415-I420*2</f>
        <v>-8</v>
      </c>
      <c r="S416" s="455">
        <f>I415-I420*2</f>
        <v>-8</v>
      </c>
      <c r="T416" s="488" t="str">
        <f>ROUND(S416,1)&amp;"~"&amp;ROUND(R416,1)</f>
        <v>-8~-8</v>
      </c>
      <c r="V416" s="484">
        <f t="shared" si="160"/>
        <v>14</v>
      </c>
    </row>
    <row r="417" ht="15" hidden="1" spans="2:22">
      <c r="B417" s="253"/>
      <c r="D417" s="253"/>
      <c r="E417" s="428"/>
      <c r="F417" s="429"/>
      <c r="G417" s="429"/>
      <c r="H417" s="430">
        <f>VLOOKUP(I410,$B$4:$J$70,6,0)</f>
        <v>30</v>
      </c>
      <c r="I417" s="460">
        <f>VLOOKUP(I410,$B$4:$J$70,7,0)</f>
        <v>40</v>
      </c>
      <c r="J417" s="448" t="s">
        <v>111</v>
      </c>
      <c r="K417" s="451">
        <v>12</v>
      </c>
      <c r="L417" s="452"/>
      <c r="M417" s="459">
        <f>(R417+S417)/2+2*ROUNDUP((IF(K417&lt;26,10.927,11.212))*K417/10,0)</f>
        <v>28</v>
      </c>
      <c r="N417" s="269">
        <f>2*(E414+1)+F414*2</f>
        <v>78</v>
      </c>
      <c r="O417" s="455">
        <f t="shared" si="157"/>
        <v>21.84</v>
      </c>
      <c r="P417" s="269">
        <f t="shared" si="158"/>
        <v>0.888</v>
      </c>
      <c r="Q417" s="481">
        <f t="shared" si="159"/>
        <v>19.39392</v>
      </c>
      <c r="R417" s="482">
        <f>((I413-H413)^2+H415^2)^0.5</f>
        <v>0</v>
      </c>
      <c r="S417" s="455">
        <f>((I413-H413)^2+I415^2)^0.5</f>
        <v>0</v>
      </c>
      <c r="T417" s="488" t="str">
        <f>ROUND(S417,1)&amp;"~"&amp;ROUND(R417,1)</f>
        <v>0~0</v>
      </c>
      <c r="V417" s="484">
        <f t="shared" si="160"/>
        <v>14</v>
      </c>
    </row>
    <row r="418" hidden="1" spans="2:22">
      <c r="B418" s="253"/>
      <c r="D418" s="253"/>
      <c r="E418" s="431" t="s">
        <v>112</v>
      </c>
      <c r="F418" s="432"/>
      <c r="G418" s="433"/>
      <c r="H418" s="434" t="s">
        <v>113</v>
      </c>
      <c r="I418" s="463"/>
      <c r="J418" s="448" t="s">
        <v>114</v>
      </c>
      <c r="K418" s="461">
        <v>8</v>
      </c>
      <c r="L418" s="452"/>
      <c r="M418" s="459">
        <f>R418+11</f>
        <v>43</v>
      </c>
      <c r="N418" s="464">
        <f>ROUNDDOWN(((VLOOKUP(I410,$B$39:$Z$70,2,0))/(VLOOKUP(I410,$B$39:$Z$70,4,0))-1),0)/4*((VLOOKUP(I410,$B$39:$Z$70,20,0))+1)</f>
        <v>0</v>
      </c>
      <c r="O418" s="455">
        <f t="shared" si="157"/>
        <v>0</v>
      </c>
      <c r="P418" s="269">
        <f t="shared" si="158"/>
        <v>0.395</v>
      </c>
      <c r="Q418" s="481">
        <f t="shared" si="159"/>
        <v>0</v>
      </c>
      <c r="R418" s="491">
        <f>I417-2*I420</f>
        <v>32</v>
      </c>
      <c r="S418" s="455" t="s">
        <v>106</v>
      </c>
      <c r="T418" s="490"/>
      <c r="V418" s="492"/>
    </row>
    <row r="419" hidden="1" spans="2:22">
      <c r="B419" s="253"/>
      <c r="D419" s="253"/>
      <c r="E419" s="435" t="s">
        <v>115</v>
      </c>
      <c r="F419" s="436" t="s">
        <v>116</v>
      </c>
      <c r="G419" s="437" t="s">
        <v>56</v>
      </c>
      <c r="H419" s="434">
        <f>VLOOKUP(I410,$B$4:$J$70,8,0)</f>
        <v>60</v>
      </c>
      <c r="I419" s="463"/>
      <c r="J419" s="448" t="s">
        <v>117</v>
      </c>
      <c r="K419" s="461">
        <v>8</v>
      </c>
      <c r="L419" s="452"/>
      <c r="M419" s="459">
        <f>R419+11</f>
        <v>33</v>
      </c>
      <c r="N419" s="465">
        <f>ROUND(E416/4*G414,0)*2</f>
        <v>0</v>
      </c>
      <c r="O419" s="455">
        <f t="shared" si="157"/>
        <v>0</v>
      </c>
      <c r="P419" s="269">
        <f t="shared" si="158"/>
        <v>0.395</v>
      </c>
      <c r="Q419" s="481">
        <f t="shared" si="159"/>
        <v>0</v>
      </c>
      <c r="R419" s="491">
        <f>H417-2*I420</f>
        <v>22</v>
      </c>
      <c r="S419" s="455" t="s">
        <v>106</v>
      </c>
      <c r="T419" s="490"/>
      <c r="V419" s="492"/>
    </row>
    <row r="420" ht="15" hidden="1" spans="2:20">
      <c r="B420" s="253"/>
      <c r="D420" s="253"/>
      <c r="E420" s="438">
        <f>IF(I410=0,0,ROUND(((H413+I413)/2*H417*2+H419*I417+0.2*0.2+0.25*0.05*2)*(H415+I415)/2/1000000,1))</f>
        <v>0</v>
      </c>
      <c r="F420" s="439">
        <f>IF(I410=0,0,ROUND(Q418+Q419,1))</f>
        <v>0</v>
      </c>
      <c r="G420" s="440">
        <f>IF(I410=0,0,ROUND(Q412+Q413+Q414+Q415+Q416+Q417,1))</f>
        <v>0</v>
      </c>
      <c r="H420" s="441" t="s">
        <v>118</v>
      </c>
      <c r="I420" s="466">
        <f>$P$3</f>
        <v>4</v>
      </c>
      <c r="J420" s="467" t="s">
        <v>119</v>
      </c>
      <c r="K420" s="468" t="str">
        <f>"C40混凝土:"&amp;ROUND(((H413+I413)/2*H417*2+H419*I417+0.2*0.2+0.25*0.05*2)*(H415+I415)/2/1000000,1)&amp;"m"&amp;"      "&amp;"HPB300:"&amp;ROUND(Q418+Q419,1)&amp;"kg       "&amp;"HRB400:"&amp;ROUND(Q412+Q413+Q414+Q415+Q416+Q417,1)&amp;"kg"</f>
        <v>C40混凝土:0m      HPB300:0kg       HRB400:31.1kg</v>
      </c>
      <c r="L420" s="468"/>
      <c r="M420" s="468"/>
      <c r="N420" s="468"/>
      <c r="O420" s="468"/>
      <c r="P420" s="468"/>
      <c r="Q420" s="493"/>
      <c r="R420" s="494" t="s">
        <v>120</v>
      </c>
      <c r="S420" s="468" t="e">
        <f>ROUND(SUM(Q412:Q419)/ROUND(((H413+I413)/2*H417*2+H419*I417+0.2*0.2+0.25*0.05*2)*(H415+I415)/2/1000000,1),1)</f>
        <v>#DIV/0!</v>
      </c>
      <c r="T420" s="495"/>
    </row>
    <row r="421" hidden="1"/>
    <row r="422" hidden="1" spans="2:22">
      <c r="B422" s="253"/>
      <c r="D422" s="253"/>
      <c r="E422" s="264" t="s">
        <v>94</v>
      </c>
      <c r="F422" s="265"/>
      <c r="G422" s="265"/>
      <c r="H422" s="418" t="s">
        <v>95</v>
      </c>
      <c r="I422" s="444">
        <f>B422</f>
        <v>0</v>
      </c>
      <c r="J422" s="445" t="s">
        <v>28</v>
      </c>
      <c r="K422" s="265" t="s">
        <v>29</v>
      </c>
      <c r="L422" s="265" t="s">
        <v>96</v>
      </c>
      <c r="M422" s="446" t="s">
        <v>97</v>
      </c>
      <c r="N422" s="265" t="s">
        <v>32</v>
      </c>
      <c r="O422" s="446" t="s">
        <v>98</v>
      </c>
      <c r="P422" s="446" t="s">
        <v>99</v>
      </c>
      <c r="Q422" s="473" t="s">
        <v>100</v>
      </c>
      <c r="R422" s="474" t="s">
        <v>101</v>
      </c>
      <c r="S422" s="475"/>
      <c r="T422" s="476"/>
      <c r="V422" s="253" t="s">
        <v>102</v>
      </c>
    </row>
    <row r="423" hidden="1" spans="2:22">
      <c r="B423" s="253"/>
      <c r="D423" s="253"/>
      <c r="E423" s="267"/>
      <c r="F423" s="269"/>
      <c r="G423" s="269"/>
      <c r="H423" s="419"/>
      <c r="I423" s="447"/>
      <c r="J423" s="448"/>
      <c r="K423" s="269"/>
      <c r="L423" s="269"/>
      <c r="M423" s="449"/>
      <c r="N423" s="269"/>
      <c r="O423" s="449"/>
      <c r="P423" s="449"/>
      <c r="Q423" s="477"/>
      <c r="R423" s="478"/>
      <c r="S423" s="479"/>
      <c r="T423" s="480"/>
      <c r="U423" s="253"/>
      <c r="V423" s="253"/>
    </row>
    <row r="424" hidden="1" spans="2:22">
      <c r="B424" s="253"/>
      <c r="D424" s="253"/>
      <c r="E424" s="267"/>
      <c r="F424" s="269"/>
      <c r="G424" s="269"/>
      <c r="H424" s="269" t="s">
        <v>103</v>
      </c>
      <c r="I424" s="450"/>
      <c r="J424" s="448" t="s">
        <v>41</v>
      </c>
      <c r="K424" s="451">
        <f>'1.U型槽主筋验算'!K31</f>
        <v>20</v>
      </c>
      <c r="L424" s="452"/>
      <c r="M424" s="453">
        <f>(R424+S424)/2+ROUNDUP((IF(K424&lt;26,10.927,11.212))*K424/10,0)*2</f>
        <v>204</v>
      </c>
      <c r="N424" s="454">
        <f>ROUNDUP((H427/12.5),0)*IF(I425&gt;600,2,1)</f>
        <v>0</v>
      </c>
      <c r="O424" s="455">
        <f t="shared" ref="O424:O431" si="161">M424*N424/100</f>
        <v>0</v>
      </c>
      <c r="P424" s="269">
        <f t="shared" ref="P424:P431" si="162">ROUND(K424^2*PI()/4/1000000*7850,3)</f>
        <v>2.466</v>
      </c>
      <c r="Q424" s="481">
        <f t="shared" ref="Q424:Q431" si="163">O424*P424</f>
        <v>0</v>
      </c>
      <c r="R424" s="482">
        <f>(H425+I429-I432*2)*2+(H431-I432*2)+(H429-I432*2)*2</f>
        <v>160</v>
      </c>
      <c r="S424" s="455">
        <f>(I425+I429-I432*2)*2+(H431-I432*2)+(H429-I432*2)*2</f>
        <v>160</v>
      </c>
      <c r="T424" s="483">
        <f>R426</f>
        <v>52</v>
      </c>
      <c r="V424" s="484">
        <f t="shared" ref="V424:V429" si="164">ROUNDUP((IF(K424&lt;26,10.927,11.212))*K424/10,0)</f>
        <v>22</v>
      </c>
    </row>
    <row r="425" hidden="1" spans="2:22">
      <c r="B425" s="253"/>
      <c r="D425" s="253"/>
      <c r="E425" s="420" t="s">
        <v>6</v>
      </c>
      <c r="F425" s="421" t="s">
        <v>104</v>
      </c>
      <c r="G425" s="421" t="s">
        <v>105</v>
      </c>
      <c r="H425" s="422">
        <f>MIN(VLOOKUP(I422,$B$4:$J$70,2,0),VLOOKUP(I422,$B$4:$J$70,3,0))</f>
        <v>0</v>
      </c>
      <c r="I425" s="456">
        <f>MAX(VLOOKUP(I422,$B$4:$J$70,2,0),VLOOKUP(I422,$B$4:$J$70,3,0))</f>
        <v>0</v>
      </c>
      <c r="J425" s="448" t="s">
        <v>42</v>
      </c>
      <c r="K425" s="461">
        <v>12</v>
      </c>
      <c r="L425" s="452"/>
      <c r="M425" s="453">
        <f>(R425+S425)/2+ROUNDUP((IF(K425&lt;26,10.927,11.212))*K425/10,0)*2</f>
        <v>60</v>
      </c>
      <c r="N425" s="458">
        <f>ROUNDUP((H427/12.5*1),0)*2</f>
        <v>0</v>
      </c>
      <c r="O425" s="455">
        <f t="shared" si="161"/>
        <v>0</v>
      </c>
      <c r="P425" s="269">
        <f t="shared" si="162"/>
        <v>0.888</v>
      </c>
      <c r="Q425" s="481">
        <f t="shared" si="163"/>
        <v>0</v>
      </c>
      <c r="R425" s="486">
        <f>H425+I429-I432*2</f>
        <v>32</v>
      </c>
      <c r="S425" s="487">
        <f>I425+I429-I432*2</f>
        <v>32</v>
      </c>
      <c r="T425" s="488" t="str">
        <f>ROUND(R425,1)&amp;"~"&amp;ROUND(S425,1)</f>
        <v>32~32</v>
      </c>
      <c r="V425" s="484">
        <f t="shared" si="164"/>
        <v>14</v>
      </c>
    </row>
    <row r="426" hidden="1" spans="2:22">
      <c r="B426" s="253"/>
      <c r="D426" s="253"/>
      <c r="E426" s="420">
        <f>VLOOKUP(I422,$B$39:$Z$70,3,0)</f>
        <v>3</v>
      </c>
      <c r="F426" s="423">
        <f>VLOOKUP(I422,$B$39:$Z$70,17,0)</f>
        <v>35</v>
      </c>
      <c r="G426" s="421">
        <f>VLOOKUP(I422,$B$39:$Z$70,12,0)</f>
        <v>-1</v>
      </c>
      <c r="H426" s="421" t="s">
        <v>60</v>
      </c>
      <c r="I426" s="450"/>
      <c r="J426" s="448" t="s">
        <v>43</v>
      </c>
      <c r="K426" s="451">
        <v>14</v>
      </c>
      <c r="L426" s="452"/>
      <c r="M426" s="459">
        <f>R426+2*ROUNDUP((IF(K426&lt;26,10.927,11.212))*K426/10,0)</f>
        <v>84</v>
      </c>
      <c r="N426" s="454">
        <f>ROUNDUP(H427/12.5,0)</f>
        <v>0</v>
      </c>
      <c r="O426" s="455">
        <f t="shared" si="161"/>
        <v>0</v>
      </c>
      <c r="P426" s="269">
        <f t="shared" si="162"/>
        <v>1.208</v>
      </c>
      <c r="Q426" s="481">
        <f t="shared" si="163"/>
        <v>0</v>
      </c>
      <c r="R426" s="491">
        <f>H431-I432*2</f>
        <v>52</v>
      </c>
      <c r="S426" s="455" t="s">
        <v>106</v>
      </c>
      <c r="T426" s="490"/>
      <c r="V426" s="484">
        <f t="shared" si="164"/>
        <v>16</v>
      </c>
    </row>
    <row r="427" hidden="1" spans="2:22">
      <c r="B427" s="253"/>
      <c r="D427" s="253"/>
      <c r="E427" s="424" t="s">
        <v>107</v>
      </c>
      <c r="F427" s="421" t="s">
        <v>108</v>
      </c>
      <c r="G427" s="421" t="s">
        <v>13</v>
      </c>
      <c r="H427" s="425">
        <f>MAX(VLOOKUP(I422,$B$4:$J$70,4,0),VLOOKUP(I422,$B$4:$J$70,5,0))</f>
        <v>0</v>
      </c>
      <c r="I427" s="460">
        <f>MIN(VLOOKUP(I422,$B$4:$J$70,4,0),VLOOKUP(I422,$B$4:$J$70,5,0))</f>
        <v>0</v>
      </c>
      <c r="J427" s="448" t="s">
        <v>44</v>
      </c>
      <c r="K427" s="461">
        <v>14</v>
      </c>
      <c r="L427" s="452"/>
      <c r="M427" s="459">
        <f>R427+2*ROUNDUP((IF(K427&lt;26,10.927,11.212))*K427/10,0)</f>
        <v>139.965512114594</v>
      </c>
      <c r="N427" s="458">
        <f>ROUNDUP(H427/12.5,0)*2</f>
        <v>0</v>
      </c>
      <c r="O427" s="455">
        <f t="shared" si="161"/>
        <v>0</v>
      </c>
      <c r="P427" s="269">
        <f t="shared" si="162"/>
        <v>1.208</v>
      </c>
      <c r="Q427" s="481">
        <f t="shared" si="163"/>
        <v>0</v>
      </c>
      <c r="R427" s="491">
        <f>((H429+I429-I432*2)+(20-I432*2^0.5))*(2^0.5)</f>
        <v>107.965512114594</v>
      </c>
      <c r="S427" s="455" t="s">
        <v>106</v>
      </c>
      <c r="T427" s="490"/>
      <c r="V427" s="484">
        <f t="shared" si="164"/>
        <v>16</v>
      </c>
    </row>
    <row r="428" hidden="1" spans="2:22">
      <c r="B428" s="253"/>
      <c r="D428" s="253"/>
      <c r="E428" s="426">
        <f>VLOOKUP(I422,$B$39:$Z$70,20,0)</f>
        <v>-1</v>
      </c>
      <c r="F428" s="421">
        <f>VLOOKUP(I422,$B$39:$Z$70,23,0)</f>
        <v>-1</v>
      </c>
      <c r="G428" s="421">
        <f>VLOOKUP(I422,$B$39:$Z$70,7,0)</f>
        <v>34</v>
      </c>
      <c r="H428" s="427" t="s">
        <v>109</v>
      </c>
      <c r="I428" s="450" t="s">
        <v>110</v>
      </c>
      <c r="J428" s="448" t="s">
        <v>45</v>
      </c>
      <c r="K428" s="451">
        <v>12</v>
      </c>
      <c r="L428" s="452"/>
      <c r="M428" s="459">
        <f>(R428+S428)/2+2*ROUNDUP((IF(K428&lt;26,10.927,11.212))*K428/10,0)</f>
        <v>20</v>
      </c>
      <c r="N428" s="462">
        <f>4*(G426+1)+(G428-1)*2</f>
        <v>66</v>
      </c>
      <c r="O428" s="455">
        <f t="shared" si="161"/>
        <v>13.2</v>
      </c>
      <c r="P428" s="269">
        <f t="shared" si="162"/>
        <v>0.888</v>
      </c>
      <c r="Q428" s="481">
        <f t="shared" si="163"/>
        <v>11.7216</v>
      </c>
      <c r="R428" s="482">
        <f>H427-I432*2</f>
        <v>-8</v>
      </c>
      <c r="S428" s="455">
        <f>I427-I432*2</f>
        <v>-8</v>
      </c>
      <c r="T428" s="488" t="str">
        <f>ROUND(S428,1)&amp;"~"&amp;ROUND(R428,1)</f>
        <v>-8~-8</v>
      </c>
      <c r="V428" s="484">
        <f t="shared" si="164"/>
        <v>14</v>
      </c>
    </row>
    <row r="429" ht="15" hidden="1" spans="2:22">
      <c r="B429" s="253"/>
      <c r="D429" s="253"/>
      <c r="E429" s="428"/>
      <c r="F429" s="429"/>
      <c r="G429" s="429"/>
      <c r="H429" s="430">
        <f>VLOOKUP(I422,$B$4:$J$70,6,0)</f>
        <v>30</v>
      </c>
      <c r="I429" s="460">
        <f>VLOOKUP(I422,$B$4:$J$70,7,0)</f>
        <v>40</v>
      </c>
      <c r="J429" s="448" t="s">
        <v>111</v>
      </c>
      <c r="K429" s="451">
        <v>12</v>
      </c>
      <c r="L429" s="452"/>
      <c r="M429" s="459">
        <f>(R429+S429)/2+2*ROUNDUP((IF(K429&lt;26,10.927,11.212))*K429/10,0)</f>
        <v>28</v>
      </c>
      <c r="N429" s="269">
        <f>2*(E426+1)+F426*2</f>
        <v>78</v>
      </c>
      <c r="O429" s="455">
        <f t="shared" si="161"/>
        <v>21.84</v>
      </c>
      <c r="P429" s="269">
        <f t="shared" si="162"/>
        <v>0.888</v>
      </c>
      <c r="Q429" s="481">
        <f t="shared" si="163"/>
        <v>19.39392</v>
      </c>
      <c r="R429" s="482">
        <f>((I425-H425)^2+H427^2)^0.5</f>
        <v>0</v>
      </c>
      <c r="S429" s="455">
        <f>((I425-H425)^2+I427^2)^0.5</f>
        <v>0</v>
      </c>
      <c r="T429" s="488" t="str">
        <f>ROUND(S429,1)&amp;"~"&amp;ROUND(R429,1)</f>
        <v>0~0</v>
      </c>
      <c r="V429" s="484">
        <f t="shared" si="164"/>
        <v>14</v>
      </c>
    </row>
    <row r="430" hidden="1" spans="2:22">
      <c r="B430" s="253"/>
      <c r="D430" s="253"/>
      <c r="E430" s="431" t="s">
        <v>112</v>
      </c>
      <c r="F430" s="432"/>
      <c r="G430" s="433"/>
      <c r="H430" s="434" t="s">
        <v>113</v>
      </c>
      <c r="I430" s="463"/>
      <c r="J430" s="448" t="s">
        <v>114</v>
      </c>
      <c r="K430" s="461">
        <v>8</v>
      </c>
      <c r="L430" s="452"/>
      <c r="M430" s="459">
        <f>R430+11</f>
        <v>43</v>
      </c>
      <c r="N430" s="464">
        <f>ROUNDDOWN(((VLOOKUP(I422,$B$39:$Z$70,2,0))/(VLOOKUP(I422,$B$39:$Z$70,4,0))-1),0)/4*((VLOOKUP(I422,$B$39:$Z$70,20,0))+1)</f>
        <v>0</v>
      </c>
      <c r="O430" s="455">
        <f t="shared" si="161"/>
        <v>0</v>
      </c>
      <c r="P430" s="269">
        <f t="shared" si="162"/>
        <v>0.395</v>
      </c>
      <c r="Q430" s="481">
        <f t="shared" si="163"/>
        <v>0</v>
      </c>
      <c r="R430" s="491">
        <f>I429-2*I432</f>
        <v>32</v>
      </c>
      <c r="S430" s="455" t="s">
        <v>106</v>
      </c>
      <c r="T430" s="490"/>
      <c r="V430" s="492"/>
    </row>
    <row r="431" hidden="1" spans="2:22">
      <c r="B431" s="253"/>
      <c r="D431" s="253"/>
      <c r="E431" s="435" t="s">
        <v>115</v>
      </c>
      <c r="F431" s="436" t="s">
        <v>116</v>
      </c>
      <c r="G431" s="437" t="s">
        <v>56</v>
      </c>
      <c r="H431" s="434">
        <f>VLOOKUP(I422,$B$4:$J$70,8,0)</f>
        <v>60</v>
      </c>
      <c r="I431" s="463"/>
      <c r="J431" s="448" t="s">
        <v>117</v>
      </c>
      <c r="K431" s="461">
        <v>8</v>
      </c>
      <c r="L431" s="452"/>
      <c r="M431" s="459">
        <f>R431+11</f>
        <v>33</v>
      </c>
      <c r="N431" s="465">
        <f>ROUND(E428/4*G426,0)*2</f>
        <v>0</v>
      </c>
      <c r="O431" s="455">
        <f t="shared" si="161"/>
        <v>0</v>
      </c>
      <c r="P431" s="269">
        <f t="shared" si="162"/>
        <v>0.395</v>
      </c>
      <c r="Q431" s="481">
        <f t="shared" si="163"/>
        <v>0</v>
      </c>
      <c r="R431" s="491">
        <f>H429-2*I432</f>
        <v>22</v>
      </c>
      <c r="S431" s="455" t="s">
        <v>106</v>
      </c>
      <c r="T431" s="490"/>
      <c r="V431" s="492"/>
    </row>
    <row r="432" ht="15" hidden="1" spans="2:20">
      <c r="B432" s="253"/>
      <c r="D432" s="253"/>
      <c r="E432" s="438">
        <f>IF(I422=0,0,ROUND(((H425+I425)/2*H429*2+H431*I429+0.2*0.2+0.25*0.05*2)*(H427+I427)/2/1000000,1))</f>
        <v>0</v>
      </c>
      <c r="F432" s="439">
        <f>IF(I422=0,0,ROUND(Q430+Q431,1))</f>
        <v>0</v>
      </c>
      <c r="G432" s="440">
        <f>IF(I422=0,0,ROUND(Q424+Q425+Q426+Q427+Q428+Q429,1))</f>
        <v>0</v>
      </c>
      <c r="H432" s="441" t="s">
        <v>118</v>
      </c>
      <c r="I432" s="466">
        <f>$P$3</f>
        <v>4</v>
      </c>
      <c r="J432" s="467" t="s">
        <v>119</v>
      </c>
      <c r="K432" s="468" t="str">
        <f>"C40混凝土:"&amp;ROUND(((H425+I425)/2*H429*2+H431*I429+0.2*0.2+0.25*0.05*2)*(H427+I427)/2/1000000,1)&amp;"m"&amp;"      "&amp;"HPB300:"&amp;ROUND(Q430+Q431,1)&amp;"kg       "&amp;"HRB400:"&amp;ROUND(Q424+Q425+Q426+Q427+Q428+Q429,1)&amp;"kg"</f>
        <v>C40混凝土:0m      HPB300:0kg       HRB400:31.1kg</v>
      </c>
      <c r="L432" s="468"/>
      <c r="M432" s="468"/>
      <c r="N432" s="468"/>
      <c r="O432" s="468"/>
      <c r="P432" s="468"/>
      <c r="Q432" s="493"/>
      <c r="R432" s="494" t="s">
        <v>120</v>
      </c>
      <c r="S432" s="468" t="e">
        <f>ROUND(SUM(Q424:Q431)/ROUND(((H425+I425)/2*H429*2+H431*I429+0.2*0.2+0.25*0.05*2)*(H427+I427)/2/1000000,1),1)</f>
        <v>#DIV/0!</v>
      </c>
      <c r="T432" s="495"/>
    </row>
    <row r="433" hidden="1"/>
    <row r="434" hidden="1" spans="2:22">
      <c r="B434" s="253"/>
      <c r="D434" s="253"/>
      <c r="E434" s="264" t="s">
        <v>94</v>
      </c>
      <c r="F434" s="265"/>
      <c r="G434" s="265"/>
      <c r="H434" s="418" t="s">
        <v>95</v>
      </c>
      <c r="I434" s="444">
        <f>B434</f>
        <v>0</v>
      </c>
      <c r="J434" s="445" t="s">
        <v>28</v>
      </c>
      <c r="K434" s="265" t="s">
        <v>29</v>
      </c>
      <c r="L434" s="265" t="s">
        <v>96</v>
      </c>
      <c r="M434" s="446" t="s">
        <v>97</v>
      </c>
      <c r="N434" s="265" t="s">
        <v>32</v>
      </c>
      <c r="O434" s="446" t="s">
        <v>98</v>
      </c>
      <c r="P434" s="446" t="s">
        <v>99</v>
      </c>
      <c r="Q434" s="473" t="s">
        <v>100</v>
      </c>
      <c r="R434" s="474" t="s">
        <v>101</v>
      </c>
      <c r="S434" s="475"/>
      <c r="T434" s="476"/>
      <c r="V434" s="253" t="s">
        <v>102</v>
      </c>
    </row>
    <row r="435" hidden="1" spans="2:22">
      <c r="B435" s="253"/>
      <c r="D435" s="253"/>
      <c r="E435" s="267"/>
      <c r="F435" s="269"/>
      <c r="G435" s="269"/>
      <c r="H435" s="419"/>
      <c r="I435" s="447"/>
      <c r="J435" s="448"/>
      <c r="K435" s="269"/>
      <c r="L435" s="269"/>
      <c r="M435" s="449"/>
      <c r="N435" s="269"/>
      <c r="O435" s="449"/>
      <c r="P435" s="449"/>
      <c r="Q435" s="477"/>
      <c r="R435" s="478"/>
      <c r="S435" s="479"/>
      <c r="T435" s="480"/>
      <c r="U435" s="253"/>
      <c r="V435" s="253"/>
    </row>
    <row r="436" hidden="1" spans="2:22">
      <c r="B436" s="253"/>
      <c r="D436" s="253"/>
      <c r="E436" s="267"/>
      <c r="F436" s="269"/>
      <c r="G436" s="269"/>
      <c r="H436" s="269" t="s">
        <v>103</v>
      </c>
      <c r="I436" s="450"/>
      <c r="J436" s="448" t="s">
        <v>41</v>
      </c>
      <c r="K436" s="451">
        <f>'1.U型槽主筋验算'!K32</f>
        <v>22</v>
      </c>
      <c r="L436" s="452"/>
      <c r="M436" s="453">
        <f>(R436+S436)/2+ROUNDUP((IF(K436&lt;26,10.927,11.212))*K436/10,0)*2</f>
        <v>210</v>
      </c>
      <c r="N436" s="454">
        <f>ROUNDUP((H439/12.5),0)*IF(I437&gt;600,2,1)</f>
        <v>0</v>
      </c>
      <c r="O436" s="455">
        <f t="shared" ref="O436:O443" si="165">M436*N436/100</f>
        <v>0</v>
      </c>
      <c r="P436" s="269">
        <f t="shared" ref="P436:P443" si="166">ROUND(K436^2*PI()/4/1000000*7850,3)</f>
        <v>2.984</v>
      </c>
      <c r="Q436" s="481">
        <f t="shared" ref="Q436:Q443" si="167">O436*P436</f>
        <v>0</v>
      </c>
      <c r="R436" s="482">
        <f>(H437+I441-I444*2)*2+(H443-I444*2)+(H441-I444*2)*2</f>
        <v>160</v>
      </c>
      <c r="S436" s="455">
        <f>(I437+I441-I444*2)*2+(H443-I444*2)+(H441-I444*2)*2</f>
        <v>160</v>
      </c>
      <c r="T436" s="483">
        <f>R438</f>
        <v>52</v>
      </c>
      <c r="V436" s="484">
        <f t="shared" ref="V436:V441" si="168">ROUNDUP((IF(K436&lt;26,10.927,11.212))*K436/10,0)</f>
        <v>25</v>
      </c>
    </row>
    <row r="437" hidden="1" spans="2:22">
      <c r="B437" s="253"/>
      <c r="D437" s="253"/>
      <c r="E437" s="420" t="s">
        <v>6</v>
      </c>
      <c r="F437" s="421" t="s">
        <v>104</v>
      </c>
      <c r="G437" s="421" t="s">
        <v>105</v>
      </c>
      <c r="H437" s="422">
        <f>MIN(VLOOKUP(I434,$B$4:$J$70,2,0),VLOOKUP(I434,$B$4:$J$70,3,0))</f>
        <v>0</v>
      </c>
      <c r="I437" s="456">
        <f>MAX(VLOOKUP(I434,$B$4:$J$70,2,0),VLOOKUP(I434,$B$4:$J$70,3,0))</f>
        <v>0</v>
      </c>
      <c r="J437" s="448" t="s">
        <v>42</v>
      </c>
      <c r="K437" s="461">
        <v>12</v>
      </c>
      <c r="L437" s="452"/>
      <c r="M437" s="453">
        <f>(R437+S437)/2+ROUNDUP((IF(K437&lt;26,10.927,11.212))*K437/10,0)*2</f>
        <v>60</v>
      </c>
      <c r="N437" s="458">
        <f>ROUNDUP((H439/12.5*1),0)*2</f>
        <v>0</v>
      </c>
      <c r="O437" s="455">
        <f t="shared" si="165"/>
        <v>0</v>
      </c>
      <c r="P437" s="269">
        <f t="shared" si="166"/>
        <v>0.888</v>
      </c>
      <c r="Q437" s="481">
        <f t="shared" si="167"/>
        <v>0</v>
      </c>
      <c r="R437" s="486">
        <f>H437+I441-I444*2</f>
        <v>32</v>
      </c>
      <c r="S437" s="487">
        <f>I437+I441-I444*2</f>
        <v>32</v>
      </c>
      <c r="T437" s="488" t="str">
        <f>ROUND(R437,1)&amp;"~"&amp;ROUND(S437,1)</f>
        <v>32~32</v>
      </c>
      <c r="V437" s="484">
        <f t="shared" si="168"/>
        <v>14</v>
      </c>
    </row>
    <row r="438" hidden="1" spans="2:22">
      <c r="B438" s="253"/>
      <c r="D438" s="253"/>
      <c r="E438" s="420">
        <f>VLOOKUP(I434,$B$39:$Z$70,3,0)</f>
        <v>3</v>
      </c>
      <c r="F438" s="423">
        <f>VLOOKUP(I434,$B$39:$Z$70,17,0)</f>
        <v>35</v>
      </c>
      <c r="G438" s="421">
        <f>VLOOKUP(I434,$B$39:$Z$70,12,0)</f>
        <v>-1</v>
      </c>
      <c r="H438" s="421" t="s">
        <v>60</v>
      </c>
      <c r="I438" s="450"/>
      <c r="J438" s="448" t="s">
        <v>43</v>
      </c>
      <c r="K438" s="451">
        <v>14</v>
      </c>
      <c r="L438" s="452"/>
      <c r="M438" s="459">
        <f>R438+2*ROUNDUP((IF(K438&lt;26,10.927,11.212))*K438/10,0)</f>
        <v>84</v>
      </c>
      <c r="N438" s="454">
        <f>ROUNDUP(H439/12.5,0)</f>
        <v>0</v>
      </c>
      <c r="O438" s="455">
        <f t="shared" si="165"/>
        <v>0</v>
      </c>
      <c r="P438" s="269">
        <f t="shared" si="166"/>
        <v>1.208</v>
      </c>
      <c r="Q438" s="481">
        <f t="shared" si="167"/>
        <v>0</v>
      </c>
      <c r="R438" s="491">
        <f>H443-I444*2</f>
        <v>52</v>
      </c>
      <c r="S438" s="455" t="s">
        <v>106</v>
      </c>
      <c r="T438" s="490"/>
      <c r="V438" s="484">
        <f t="shared" si="168"/>
        <v>16</v>
      </c>
    </row>
    <row r="439" hidden="1" spans="2:22">
      <c r="B439" s="253"/>
      <c r="D439" s="253"/>
      <c r="E439" s="424" t="s">
        <v>107</v>
      </c>
      <c r="F439" s="421" t="s">
        <v>108</v>
      </c>
      <c r="G439" s="421" t="s">
        <v>13</v>
      </c>
      <c r="H439" s="425">
        <f>MAX(VLOOKUP(I434,$B$4:$J$70,4,0),VLOOKUP(I434,$B$4:$J$70,5,0))</f>
        <v>0</v>
      </c>
      <c r="I439" s="460">
        <f>MIN(VLOOKUP(I434,$B$4:$J$70,4,0),VLOOKUP(I434,$B$4:$J$70,5,0))</f>
        <v>0</v>
      </c>
      <c r="J439" s="448" t="s">
        <v>44</v>
      </c>
      <c r="K439" s="461">
        <v>14</v>
      </c>
      <c r="L439" s="452"/>
      <c r="M439" s="459">
        <f>R439+2*ROUNDUP((IF(K439&lt;26,10.927,11.212))*K439/10,0)</f>
        <v>139.965512114594</v>
      </c>
      <c r="N439" s="458">
        <f>ROUNDUP(H439/12.5,0)*2</f>
        <v>0</v>
      </c>
      <c r="O439" s="455">
        <f t="shared" si="165"/>
        <v>0</v>
      </c>
      <c r="P439" s="269">
        <f t="shared" si="166"/>
        <v>1.208</v>
      </c>
      <c r="Q439" s="481">
        <f t="shared" si="167"/>
        <v>0</v>
      </c>
      <c r="R439" s="491">
        <f>((H441+I441-I444*2)+(20-I444*2^0.5))*(2^0.5)</f>
        <v>107.965512114594</v>
      </c>
      <c r="S439" s="455" t="s">
        <v>106</v>
      </c>
      <c r="T439" s="490"/>
      <c r="V439" s="484">
        <f t="shared" si="168"/>
        <v>16</v>
      </c>
    </row>
    <row r="440" hidden="1" spans="2:22">
      <c r="B440" s="253"/>
      <c r="D440" s="253"/>
      <c r="E440" s="426">
        <f>VLOOKUP(I434,$B$39:$Z$70,20,0)</f>
        <v>-1</v>
      </c>
      <c r="F440" s="421">
        <f>VLOOKUP(I434,$B$39:$Z$70,23,0)</f>
        <v>-1</v>
      </c>
      <c r="G440" s="421">
        <f>VLOOKUP(I434,$B$39:$Z$70,7,0)</f>
        <v>34</v>
      </c>
      <c r="H440" s="427" t="s">
        <v>109</v>
      </c>
      <c r="I440" s="450" t="s">
        <v>110</v>
      </c>
      <c r="J440" s="448" t="s">
        <v>45</v>
      </c>
      <c r="K440" s="451">
        <v>12</v>
      </c>
      <c r="L440" s="452"/>
      <c r="M440" s="459">
        <f>(R440+S440)/2+2*ROUNDUP((IF(K440&lt;26,10.927,11.212))*K440/10,0)</f>
        <v>20</v>
      </c>
      <c r="N440" s="462">
        <f>4*(G438+1)+(G440-1)*2</f>
        <v>66</v>
      </c>
      <c r="O440" s="455">
        <f t="shared" si="165"/>
        <v>13.2</v>
      </c>
      <c r="P440" s="269">
        <f t="shared" si="166"/>
        <v>0.888</v>
      </c>
      <c r="Q440" s="481">
        <f t="shared" si="167"/>
        <v>11.7216</v>
      </c>
      <c r="R440" s="482">
        <f>H439-I444*2</f>
        <v>-8</v>
      </c>
      <c r="S440" s="455">
        <f>I439-I444*2</f>
        <v>-8</v>
      </c>
      <c r="T440" s="488" t="str">
        <f>ROUND(S440,1)&amp;"~"&amp;ROUND(R440,1)</f>
        <v>-8~-8</v>
      </c>
      <c r="V440" s="484">
        <f t="shared" si="168"/>
        <v>14</v>
      </c>
    </row>
    <row r="441" ht="15" hidden="1" spans="2:22">
      <c r="B441" s="253"/>
      <c r="D441" s="253"/>
      <c r="E441" s="428"/>
      <c r="F441" s="429"/>
      <c r="G441" s="429"/>
      <c r="H441" s="430">
        <f>VLOOKUP(I434,$B$4:$J$70,6,0)</f>
        <v>30</v>
      </c>
      <c r="I441" s="460">
        <f>VLOOKUP(I434,$B$4:$J$70,7,0)</f>
        <v>40</v>
      </c>
      <c r="J441" s="448" t="s">
        <v>111</v>
      </c>
      <c r="K441" s="451">
        <v>12</v>
      </c>
      <c r="L441" s="452"/>
      <c r="M441" s="459">
        <f>(R441+S441)/2+2*ROUNDUP((IF(K441&lt;26,10.927,11.212))*K441/10,0)</f>
        <v>28</v>
      </c>
      <c r="N441" s="269">
        <f>2*(E438+1)+F438*2</f>
        <v>78</v>
      </c>
      <c r="O441" s="455">
        <f t="shared" si="165"/>
        <v>21.84</v>
      </c>
      <c r="P441" s="269">
        <f t="shared" si="166"/>
        <v>0.888</v>
      </c>
      <c r="Q441" s="481">
        <f t="shared" si="167"/>
        <v>19.39392</v>
      </c>
      <c r="R441" s="482">
        <f>((I437-H437)^2+H439^2)^0.5</f>
        <v>0</v>
      </c>
      <c r="S441" s="455">
        <f>((I437-H437)^2+I439^2)^0.5</f>
        <v>0</v>
      </c>
      <c r="T441" s="488" t="str">
        <f>ROUND(S441,1)&amp;"~"&amp;ROUND(R441,1)</f>
        <v>0~0</v>
      </c>
      <c r="V441" s="484">
        <f t="shared" si="168"/>
        <v>14</v>
      </c>
    </row>
    <row r="442" hidden="1" spans="2:22">
      <c r="B442" s="253"/>
      <c r="D442" s="253"/>
      <c r="E442" s="431" t="s">
        <v>112</v>
      </c>
      <c r="F442" s="432"/>
      <c r="G442" s="433"/>
      <c r="H442" s="434" t="s">
        <v>113</v>
      </c>
      <c r="I442" s="463"/>
      <c r="J442" s="448" t="s">
        <v>114</v>
      </c>
      <c r="K442" s="461">
        <v>8</v>
      </c>
      <c r="L442" s="452"/>
      <c r="M442" s="459">
        <f>R442+11</f>
        <v>43</v>
      </c>
      <c r="N442" s="464">
        <f>ROUNDDOWN(((VLOOKUP(I434,$B$39:$Z$70,2,0))/(VLOOKUP(I434,$B$39:$Z$70,4,0))-1),0)/4*((VLOOKUP(I434,$B$39:$Z$70,20,0))+1)</f>
        <v>0</v>
      </c>
      <c r="O442" s="455">
        <f t="shared" si="165"/>
        <v>0</v>
      </c>
      <c r="P442" s="269">
        <f t="shared" si="166"/>
        <v>0.395</v>
      </c>
      <c r="Q442" s="481">
        <f t="shared" si="167"/>
        <v>0</v>
      </c>
      <c r="R442" s="491">
        <f>I441-2*I444</f>
        <v>32</v>
      </c>
      <c r="S442" s="455" t="s">
        <v>106</v>
      </c>
      <c r="T442" s="490"/>
      <c r="V442" s="492"/>
    </row>
    <row r="443" hidden="1" spans="2:22">
      <c r="B443" s="253"/>
      <c r="D443" s="253"/>
      <c r="E443" s="435" t="s">
        <v>115</v>
      </c>
      <c r="F443" s="436" t="s">
        <v>116</v>
      </c>
      <c r="G443" s="437" t="s">
        <v>56</v>
      </c>
      <c r="H443" s="434">
        <f>VLOOKUP(I434,$B$4:$J$70,8,0)</f>
        <v>60</v>
      </c>
      <c r="I443" s="463"/>
      <c r="J443" s="448" t="s">
        <v>117</v>
      </c>
      <c r="K443" s="461">
        <v>8</v>
      </c>
      <c r="L443" s="452"/>
      <c r="M443" s="459">
        <f>R443+11</f>
        <v>33</v>
      </c>
      <c r="N443" s="465">
        <f>ROUND(E440/4*G438,0)*2</f>
        <v>0</v>
      </c>
      <c r="O443" s="455">
        <f t="shared" si="165"/>
        <v>0</v>
      </c>
      <c r="P443" s="269">
        <f t="shared" si="166"/>
        <v>0.395</v>
      </c>
      <c r="Q443" s="481">
        <f t="shared" si="167"/>
        <v>0</v>
      </c>
      <c r="R443" s="491">
        <f>H441-2*I444</f>
        <v>22</v>
      </c>
      <c r="S443" s="455" t="s">
        <v>106</v>
      </c>
      <c r="T443" s="490"/>
      <c r="V443" s="492"/>
    </row>
    <row r="444" ht="15" hidden="1" spans="2:20">
      <c r="B444" s="253"/>
      <c r="D444" s="253"/>
      <c r="E444" s="438">
        <f>IF(I434=0,0,ROUND(((H437+I437)/2*H441*2+H443*I441+0.2*0.2+0.25*0.05*2)*(H439+I439)/2/1000000,1))</f>
        <v>0</v>
      </c>
      <c r="F444" s="439">
        <f>IF(I434=0,0,ROUND(Q442+Q443,1))</f>
        <v>0</v>
      </c>
      <c r="G444" s="440">
        <f>IF(I434=0,0,ROUND(Q436+Q437+Q438+Q439+Q440+Q441,1))</f>
        <v>0</v>
      </c>
      <c r="H444" s="441" t="s">
        <v>118</v>
      </c>
      <c r="I444" s="466">
        <f>$P$3</f>
        <v>4</v>
      </c>
      <c r="J444" s="467" t="s">
        <v>119</v>
      </c>
      <c r="K444" s="468" t="str">
        <f>"C40混凝土:"&amp;ROUND(((H437+I437)/2*H441*2+H443*I441+0.2*0.2+0.25*0.05*2)*(H439+I439)/2/1000000,1)&amp;"m"&amp;"      "&amp;"HPB300:"&amp;ROUND(Q442+Q443,1)&amp;"kg       "&amp;"HRB400:"&amp;ROUND(Q436+Q437+Q438+Q439+Q440+Q441,1)&amp;"kg"</f>
        <v>C40混凝土:0m      HPB300:0kg       HRB400:31.1kg</v>
      </c>
      <c r="L444" s="468"/>
      <c r="M444" s="468"/>
      <c r="N444" s="468"/>
      <c r="O444" s="468"/>
      <c r="P444" s="468"/>
      <c r="Q444" s="493"/>
      <c r="R444" s="494" t="s">
        <v>120</v>
      </c>
      <c r="S444" s="468" t="e">
        <f>ROUND(SUM(Q436:Q443)/ROUND(((H437+I437)/2*H441*2+H443*I441+0.2*0.2+0.25*0.05*2)*(H439+I439)/2/1000000,1),1)</f>
        <v>#DIV/0!</v>
      </c>
      <c r="T444" s="495"/>
    </row>
    <row r="445" hidden="1"/>
    <row r="446" hidden="1" spans="2:22">
      <c r="B446" s="253"/>
      <c r="D446" s="253"/>
      <c r="E446" s="264"/>
      <c r="F446" s="265"/>
      <c r="G446" s="265"/>
      <c r="H446" s="418"/>
      <c r="I446" s="444"/>
      <c r="J446" s="445"/>
      <c r="K446" s="265"/>
      <c r="L446" s="265"/>
      <c r="M446" s="446"/>
      <c r="N446" s="265"/>
      <c r="O446" s="446"/>
      <c r="P446" s="446"/>
      <c r="Q446" s="473"/>
      <c r="R446" s="474"/>
      <c r="S446" s="475"/>
      <c r="T446" s="476"/>
      <c r="V446" s="253"/>
    </row>
    <row r="447" hidden="1" spans="2:22">
      <c r="B447" s="253"/>
      <c r="D447" s="253"/>
      <c r="E447" s="267"/>
      <c r="F447" s="269"/>
      <c r="G447" s="269"/>
      <c r="H447" s="419"/>
      <c r="I447" s="447"/>
      <c r="J447" s="448"/>
      <c r="K447" s="269"/>
      <c r="L447" s="269"/>
      <c r="M447" s="449"/>
      <c r="N447" s="269"/>
      <c r="O447" s="449"/>
      <c r="P447" s="449"/>
      <c r="Q447" s="477"/>
      <c r="R447" s="478"/>
      <c r="S447" s="479"/>
      <c r="T447" s="480"/>
      <c r="U447" s="253"/>
      <c r="V447" s="253"/>
    </row>
    <row r="448" hidden="1" spans="2:22">
      <c r="B448" s="253"/>
      <c r="D448" s="253"/>
      <c r="E448" s="267"/>
      <c r="F448" s="269"/>
      <c r="G448" s="269"/>
      <c r="H448" s="269"/>
      <c r="I448" s="450"/>
      <c r="J448" s="448"/>
      <c r="K448" s="451"/>
      <c r="L448" s="452"/>
      <c r="M448" s="453"/>
      <c r="N448" s="454"/>
      <c r="O448" s="455"/>
      <c r="P448" s="269"/>
      <c r="Q448" s="481"/>
      <c r="R448" s="482"/>
      <c r="S448" s="455"/>
      <c r="T448" s="483"/>
      <c r="V448" s="484"/>
    </row>
    <row r="449" hidden="1" spans="2:22">
      <c r="B449" s="253"/>
      <c r="D449" s="253"/>
      <c r="E449" s="420"/>
      <c r="F449" s="421"/>
      <c r="G449" s="421"/>
      <c r="H449" s="422"/>
      <c r="I449" s="456"/>
      <c r="J449" s="448"/>
      <c r="K449" s="461"/>
      <c r="L449" s="452"/>
      <c r="M449" s="453"/>
      <c r="N449" s="458"/>
      <c r="O449" s="455"/>
      <c r="P449" s="269"/>
      <c r="Q449" s="481"/>
      <c r="R449" s="486"/>
      <c r="S449" s="487"/>
      <c r="T449" s="488"/>
      <c r="V449" s="484"/>
    </row>
    <row r="450" hidden="1" spans="2:22">
      <c r="B450" s="253"/>
      <c r="D450" s="253"/>
      <c r="E450" s="420"/>
      <c r="F450" s="423"/>
      <c r="G450" s="421"/>
      <c r="H450" s="421"/>
      <c r="I450" s="450"/>
      <c r="J450" s="448"/>
      <c r="K450" s="451"/>
      <c r="L450" s="452"/>
      <c r="M450" s="459"/>
      <c r="N450" s="454"/>
      <c r="O450" s="455"/>
      <c r="P450" s="269"/>
      <c r="Q450" s="481"/>
      <c r="R450" s="491"/>
      <c r="S450" s="455"/>
      <c r="T450" s="490"/>
      <c r="V450" s="484"/>
    </row>
    <row r="451" hidden="1" spans="2:22">
      <c r="B451" s="253"/>
      <c r="D451" s="253"/>
      <c r="E451" s="424"/>
      <c r="F451" s="421"/>
      <c r="G451" s="421"/>
      <c r="H451" s="425"/>
      <c r="I451" s="460"/>
      <c r="J451" s="448"/>
      <c r="K451" s="461"/>
      <c r="L451" s="452"/>
      <c r="M451" s="459"/>
      <c r="N451" s="458"/>
      <c r="O451" s="455"/>
      <c r="P451" s="269"/>
      <c r="Q451" s="481"/>
      <c r="R451" s="491"/>
      <c r="S451" s="455"/>
      <c r="T451" s="490"/>
      <c r="V451" s="484"/>
    </row>
    <row r="452" hidden="1" spans="2:22">
      <c r="B452" s="253"/>
      <c r="D452" s="253"/>
      <c r="E452" s="426"/>
      <c r="F452" s="421"/>
      <c r="G452" s="421"/>
      <c r="H452" s="427"/>
      <c r="I452" s="450"/>
      <c r="J452" s="448"/>
      <c r="K452" s="451"/>
      <c r="L452" s="452"/>
      <c r="M452" s="459"/>
      <c r="N452" s="462"/>
      <c r="O452" s="455"/>
      <c r="P452" s="269"/>
      <c r="Q452" s="481"/>
      <c r="R452" s="482"/>
      <c r="S452" s="455"/>
      <c r="T452" s="488"/>
      <c r="V452" s="484"/>
    </row>
    <row r="453" ht="15" hidden="1" spans="2:22">
      <c r="B453" s="253"/>
      <c r="D453" s="253"/>
      <c r="E453" s="428"/>
      <c r="F453" s="429"/>
      <c r="G453" s="429"/>
      <c r="H453" s="430"/>
      <c r="I453" s="460"/>
      <c r="J453" s="448"/>
      <c r="K453" s="451"/>
      <c r="L453" s="452"/>
      <c r="M453" s="459"/>
      <c r="N453" s="269"/>
      <c r="O453" s="455"/>
      <c r="P453" s="269"/>
      <c r="Q453" s="481"/>
      <c r="R453" s="482"/>
      <c r="S453" s="455"/>
      <c r="T453" s="488"/>
      <c r="V453" s="484"/>
    </row>
    <row r="454" hidden="1" spans="2:22">
      <c r="B454" s="253"/>
      <c r="D454" s="253"/>
      <c r="E454" s="431"/>
      <c r="F454" s="432"/>
      <c r="G454" s="433"/>
      <c r="H454" s="434"/>
      <c r="I454" s="463"/>
      <c r="J454" s="448"/>
      <c r="K454" s="461"/>
      <c r="L454" s="452"/>
      <c r="M454" s="459"/>
      <c r="N454" s="464"/>
      <c r="O454" s="455"/>
      <c r="P454" s="269"/>
      <c r="Q454" s="481"/>
      <c r="R454" s="491"/>
      <c r="S454" s="455"/>
      <c r="T454" s="490"/>
      <c r="V454" s="492"/>
    </row>
    <row r="455" hidden="1" spans="2:22">
      <c r="B455" s="253"/>
      <c r="D455" s="253"/>
      <c r="E455" s="435"/>
      <c r="F455" s="436"/>
      <c r="G455" s="437"/>
      <c r="H455" s="434"/>
      <c r="I455" s="463"/>
      <c r="J455" s="448"/>
      <c r="K455" s="461"/>
      <c r="L455" s="452"/>
      <c r="M455" s="459"/>
      <c r="N455" s="465"/>
      <c r="O455" s="455"/>
      <c r="P455" s="269"/>
      <c r="Q455" s="481"/>
      <c r="R455" s="491"/>
      <c r="S455" s="455"/>
      <c r="T455" s="490"/>
      <c r="V455" s="492"/>
    </row>
    <row r="456" ht="15" hidden="1" spans="2:20">
      <c r="B456" s="253"/>
      <c r="D456" s="253"/>
      <c r="E456" s="438"/>
      <c r="F456" s="439"/>
      <c r="G456" s="440"/>
      <c r="H456" s="441"/>
      <c r="I456" s="466"/>
      <c r="J456" s="467"/>
      <c r="K456" s="468"/>
      <c r="L456" s="468"/>
      <c r="M456" s="468"/>
      <c r="N456" s="468"/>
      <c r="O456" s="468"/>
      <c r="P456" s="468"/>
      <c r="Q456" s="493"/>
      <c r="R456" s="494"/>
      <c r="S456" s="468"/>
      <c r="T456" s="495"/>
    </row>
    <row r="457" s="259" customFormat="1" ht="15" spans="1:15">
      <c r="A457" s="261"/>
      <c r="C457" s="253"/>
      <c r="I457" s="256"/>
      <c r="O457" s="262"/>
    </row>
    <row r="458" s="259" customFormat="1" spans="1:15">
      <c r="A458" s="261"/>
      <c r="C458" s="253"/>
      <c r="H458" s="506" t="s">
        <v>121</v>
      </c>
      <c r="I458" s="512"/>
      <c r="J458" s="513"/>
      <c r="K458" s="514"/>
      <c r="O458" s="262"/>
    </row>
    <row r="459" s="259" customFormat="1" spans="1:15">
      <c r="A459" s="261"/>
      <c r="C459" s="253"/>
      <c r="H459" s="507" t="s">
        <v>58</v>
      </c>
      <c r="I459" s="515" t="s">
        <v>115</v>
      </c>
      <c r="J459" s="516" t="s">
        <v>116</v>
      </c>
      <c r="K459" s="517" t="s">
        <v>56</v>
      </c>
      <c r="L459" s="511" t="s">
        <v>120</v>
      </c>
      <c r="O459" s="262"/>
    </row>
    <row r="460" s="259" customFormat="1" spans="1:15">
      <c r="A460" s="261"/>
      <c r="C460" s="253"/>
      <c r="G460" s="259">
        <v>1</v>
      </c>
      <c r="H460" s="508" t="str">
        <f>B4</f>
        <v>YU1</v>
      </c>
      <c r="I460" s="518">
        <f>E84</f>
        <v>197</v>
      </c>
      <c r="J460" s="518">
        <f>F84</f>
        <v>1334.4</v>
      </c>
      <c r="K460" s="519">
        <f>G84</f>
        <v>22758.5</v>
      </c>
      <c r="L460" s="370">
        <f>(K460+J460)/I460</f>
        <v>122.298984771574</v>
      </c>
      <c r="M460" s="259">
        <v>84</v>
      </c>
      <c r="N460" s="259">
        <f>SUM(J460:K478)/SUM(I460:I478)</f>
        <v>128.778836674335</v>
      </c>
      <c r="O460" s="262"/>
    </row>
    <row r="461" s="259" customFormat="1" spans="1:15">
      <c r="A461" s="261"/>
      <c r="C461" s="253"/>
      <c r="G461" s="259">
        <v>2</v>
      </c>
      <c r="H461" s="508" t="str">
        <f t="shared" ref="H461:H491" si="169">B5</f>
        <v>YU2</v>
      </c>
      <c r="I461" s="518">
        <f>E96</f>
        <v>202.6</v>
      </c>
      <c r="J461" s="518">
        <f>F96</f>
        <v>1375.8</v>
      </c>
      <c r="K461" s="519">
        <f>G96</f>
        <v>25014</v>
      </c>
      <c r="L461" s="370">
        <f>S96</f>
        <v>130.3</v>
      </c>
      <c r="M461" s="259">
        <f>M460+12</f>
        <v>96</v>
      </c>
      <c r="O461" s="262"/>
    </row>
    <row r="462" s="259" customFormat="1" spans="1:15">
      <c r="A462" s="261"/>
      <c r="C462" s="253"/>
      <c r="G462" s="259">
        <v>3</v>
      </c>
      <c r="H462" s="508" t="str">
        <f t="shared" si="169"/>
        <v>YU3</v>
      </c>
      <c r="I462" s="518">
        <f>E108</f>
        <v>267.1</v>
      </c>
      <c r="J462" s="518">
        <f>F108</f>
        <v>1794.7</v>
      </c>
      <c r="K462" s="519">
        <f>G108</f>
        <v>28325.1</v>
      </c>
      <c r="L462" s="370">
        <f>S108</f>
        <v>112.8</v>
      </c>
      <c r="M462" s="259">
        <f t="shared" ref="M462:M491" si="170">M461+12</f>
        <v>108</v>
      </c>
      <c r="O462" s="262"/>
    </row>
    <row r="463" s="259" customFormat="1" spans="1:15">
      <c r="A463" s="261"/>
      <c r="C463" s="253"/>
      <c r="G463" s="259">
        <v>4</v>
      </c>
      <c r="H463" s="508" t="str">
        <f t="shared" si="169"/>
        <v>YU4</v>
      </c>
      <c r="I463" s="520">
        <f>E120</f>
        <v>276.7</v>
      </c>
      <c r="J463" s="520">
        <f>F120</f>
        <v>1862.3</v>
      </c>
      <c r="K463" s="521">
        <f>G120</f>
        <v>34156.1</v>
      </c>
      <c r="L463" s="370">
        <f>S120</f>
        <v>130.2</v>
      </c>
      <c r="M463" s="259">
        <f t="shared" si="170"/>
        <v>120</v>
      </c>
      <c r="O463" s="262"/>
    </row>
    <row r="464" s="259" customFormat="1" spans="1:15">
      <c r="A464" s="261"/>
      <c r="C464" s="253"/>
      <c r="G464" s="259">
        <v>5</v>
      </c>
      <c r="H464" s="508" t="str">
        <f t="shared" si="169"/>
        <v>YU5</v>
      </c>
      <c r="I464" s="518">
        <f>E132</f>
        <v>349.2</v>
      </c>
      <c r="J464" s="518">
        <f>F132</f>
        <v>2324.4</v>
      </c>
      <c r="K464" s="519">
        <f>G132</f>
        <v>40460.1</v>
      </c>
      <c r="L464" s="370">
        <f>S132</f>
        <v>122.5</v>
      </c>
      <c r="M464" s="259">
        <f t="shared" si="170"/>
        <v>132</v>
      </c>
      <c r="O464" s="262"/>
    </row>
    <row r="465" s="259" customFormat="1" spans="1:15">
      <c r="A465" s="261"/>
      <c r="C465" s="253"/>
      <c r="G465" s="259">
        <v>6</v>
      </c>
      <c r="H465" s="508" t="str">
        <f t="shared" si="169"/>
        <v>YU6</v>
      </c>
      <c r="I465" s="522">
        <f>E144</f>
        <v>429.5</v>
      </c>
      <c r="J465" s="522">
        <f>F144</f>
        <v>2852.8</v>
      </c>
      <c r="K465" s="523">
        <v>43856.4</v>
      </c>
      <c r="L465" s="370">
        <f>S144</f>
        <v>87.9</v>
      </c>
      <c r="M465" s="259">
        <f t="shared" si="170"/>
        <v>144</v>
      </c>
      <c r="O465" s="262"/>
    </row>
    <row r="466" s="259" customFormat="1" spans="1:15">
      <c r="A466" s="261"/>
      <c r="C466" s="253"/>
      <c r="G466" s="259">
        <v>7</v>
      </c>
      <c r="H466" s="508" t="str">
        <f t="shared" si="169"/>
        <v>YU7</v>
      </c>
      <c r="I466" s="518">
        <f>E156</f>
        <v>312.5</v>
      </c>
      <c r="J466" s="518">
        <f>F156</f>
        <v>2086.1</v>
      </c>
      <c r="K466" s="523">
        <v>50637.3</v>
      </c>
      <c r="L466" s="370">
        <f>S156</f>
        <v>123.4</v>
      </c>
      <c r="M466" s="259">
        <f t="shared" si="170"/>
        <v>156</v>
      </c>
      <c r="O466" s="262"/>
    </row>
    <row r="467" s="259" customFormat="1" spans="1:15">
      <c r="A467" s="261"/>
      <c r="C467" s="253"/>
      <c r="G467" s="259">
        <v>8</v>
      </c>
      <c r="H467" s="508" t="str">
        <f t="shared" si="169"/>
        <v>YU8</v>
      </c>
      <c r="I467" s="518">
        <f>E168</f>
        <v>541</v>
      </c>
      <c r="J467" s="518">
        <f>F168</f>
        <v>3552.6</v>
      </c>
      <c r="K467" s="523">
        <v>64130.4</v>
      </c>
      <c r="L467" s="370">
        <f>S168</f>
        <v>84.4</v>
      </c>
      <c r="M467" s="259">
        <f t="shared" si="170"/>
        <v>168</v>
      </c>
      <c r="O467" s="262"/>
    </row>
    <row r="468" s="259" customFormat="1" spans="1:15">
      <c r="A468" s="261"/>
      <c r="C468" s="253"/>
      <c r="G468" s="259">
        <v>9</v>
      </c>
      <c r="H468" s="508" t="str">
        <f t="shared" si="169"/>
        <v>YU9</v>
      </c>
      <c r="I468" s="518">
        <f>E180</f>
        <v>564</v>
      </c>
      <c r="J468" s="518">
        <f>F180</f>
        <v>3706.7</v>
      </c>
      <c r="K468" s="523">
        <v>80208.4</v>
      </c>
      <c r="L468" s="370">
        <f>S180</f>
        <v>94</v>
      </c>
      <c r="M468" s="259">
        <f t="shared" si="170"/>
        <v>180</v>
      </c>
      <c r="O468" s="262"/>
    </row>
    <row r="469" s="259" customFormat="1" spans="1:15">
      <c r="A469" s="261"/>
      <c r="C469" s="253"/>
      <c r="G469" s="259">
        <v>10</v>
      </c>
      <c r="H469" s="508" t="str">
        <f t="shared" si="169"/>
        <v>YU10</v>
      </c>
      <c r="I469" s="518">
        <f>E192</f>
        <v>578.5</v>
      </c>
      <c r="J469" s="518">
        <f>F192</f>
        <v>3746</v>
      </c>
      <c r="K469" s="523">
        <v>83523.2</v>
      </c>
      <c r="L469" s="370">
        <f>S192</f>
        <v>93.4</v>
      </c>
      <c r="M469" s="259">
        <f t="shared" si="170"/>
        <v>192</v>
      </c>
      <c r="O469" s="262"/>
    </row>
    <row r="470" s="259" customFormat="1" spans="1:15">
      <c r="A470" s="261"/>
      <c r="C470" s="253"/>
      <c r="G470" s="259">
        <v>11</v>
      </c>
      <c r="H470" s="508" t="str">
        <f t="shared" si="169"/>
        <v>YU11</v>
      </c>
      <c r="I470" s="518">
        <f>E204</f>
        <v>646.7</v>
      </c>
      <c r="J470" s="518">
        <f>F204</f>
        <v>4211.9</v>
      </c>
      <c r="K470" s="519">
        <v>82525.9</v>
      </c>
      <c r="L470" s="370">
        <f>S204</f>
        <v>84.3</v>
      </c>
      <c r="M470" s="259">
        <f t="shared" si="170"/>
        <v>204</v>
      </c>
      <c r="O470" s="262" t="s">
        <v>122</v>
      </c>
    </row>
    <row r="471" s="259" customFormat="1" spans="1:15">
      <c r="A471" s="261"/>
      <c r="C471" s="253"/>
      <c r="G471" s="259">
        <v>12</v>
      </c>
      <c r="H471" s="508" t="str">
        <f t="shared" si="169"/>
        <v>YU12</v>
      </c>
      <c r="I471" s="518">
        <f>E216</f>
        <v>472.7</v>
      </c>
      <c r="J471" s="518">
        <f>F216</f>
        <v>3110.1</v>
      </c>
      <c r="K471" s="519">
        <v>65369.4</v>
      </c>
      <c r="L471" s="370">
        <f>(K471+J471)/I471</f>
        <v>144.868838586842</v>
      </c>
      <c r="M471" s="259">
        <f t="shared" si="170"/>
        <v>216</v>
      </c>
      <c r="O471" s="262"/>
    </row>
    <row r="472" s="259" customFormat="1" spans="1:15">
      <c r="A472" s="261"/>
      <c r="C472" s="253"/>
      <c r="G472" s="501">
        <v>13</v>
      </c>
      <c r="H472" s="508" t="str">
        <f t="shared" si="169"/>
        <v>YU13</v>
      </c>
      <c r="I472" s="518">
        <f>E228</f>
        <v>456.8</v>
      </c>
      <c r="J472" s="518">
        <f>F228</f>
        <v>3011</v>
      </c>
      <c r="K472" s="519">
        <v>54669</v>
      </c>
      <c r="L472" s="524">
        <f>(K472+J472)/I472</f>
        <v>126.269702276708</v>
      </c>
      <c r="M472" s="259">
        <f t="shared" si="170"/>
        <v>228</v>
      </c>
      <c r="O472" s="262"/>
    </row>
    <row r="473" s="259" customFormat="1" spans="1:15">
      <c r="A473" s="261"/>
      <c r="C473" s="253"/>
      <c r="G473" s="259">
        <v>14</v>
      </c>
      <c r="H473" s="508" t="str">
        <f t="shared" si="169"/>
        <v>YU14</v>
      </c>
      <c r="I473" s="518">
        <f>E240</f>
        <v>442.6</v>
      </c>
      <c r="J473" s="518">
        <f>F240</f>
        <v>2912</v>
      </c>
      <c r="K473" s="519">
        <v>48820.8</v>
      </c>
      <c r="L473" s="370">
        <f t="shared" ref="L472:L490" si="171">(K473+J473)/I473</f>
        <v>116.883868052418</v>
      </c>
      <c r="M473" s="259">
        <f t="shared" si="170"/>
        <v>240</v>
      </c>
      <c r="O473" s="262" t="s">
        <v>123</v>
      </c>
    </row>
    <row r="474" s="259" customFormat="1" spans="1:15">
      <c r="A474" s="261"/>
      <c r="C474" s="253"/>
      <c r="G474" s="259">
        <v>15</v>
      </c>
      <c r="H474" s="508" t="str">
        <f t="shared" si="169"/>
        <v>YU15</v>
      </c>
      <c r="I474" s="518">
        <f>E252</f>
        <v>429.3</v>
      </c>
      <c r="J474" s="518">
        <f>F252</f>
        <v>2832.9</v>
      </c>
      <c r="K474" s="519">
        <v>42534.2</v>
      </c>
      <c r="L474" s="370">
        <f t="shared" si="171"/>
        <v>105.67691590962</v>
      </c>
      <c r="M474" s="259">
        <f t="shared" si="170"/>
        <v>252</v>
      </c>
      <c r="O474" s="262"/>
    </row>
    <row r="475" s="259" customFormat="1" spans="1:15">
      <c r="A475" s="261"/>
      <c r="C475" s="253"/>
      <c r="G475" s="259">
        <v>16</v>
      </c>
      <c r="H475" s="508" t="str">
        <f t="shared" si="169"/>
        <v>YU16</v>
      </c>
      <c r="I475" s="518">
        <f>E264</f>
        <v>352.6</v>
      </c>
      <c r="J475" s="518">
        <f>F264</f>
        <v>2334.3</v>
      </c>
      <c r="K475" s="519">
        <v>36541.5</v>
      </c>
      <c r="L475" s="370">
        <f t="shared" si="171"/>
        <v>110.254679523539</v>
      </c>
      <c r="M475" s="259">
        <f t="shared" si="170"/>
        <v>264</v>
      </c>
      <c r="O475" s="262"/>
    </row>
    <row r="476" s="259" customFormat="1" spans="1:15">
      <c r="A476" s="261"/>
      <c r="C476" s="253"/>
      <c r="G476" s="259">
        <v>17</v>
      </c>
      <c r="H476" s="508" t="str">
        <f t="shared" si="169"/>
        <v>YU17</v>
      </c>
      <c r="I476" s="518">
        <f>E276</f>
        <v>343.7</v>
      </c>
      <c r="J476" s="518">
        <f>F276</f>
        <v>2287.7</v>
      </c>
      <c r="K476" s="519">
        <f>G276</f>
        <v>35346.1</v>
      </c>
      <c r="L476" s="370">
        <f t="shared" si="171"/>
        <v>109.49607215595</v>
      </c>
      <c r="M476" s="259">
        <f t="shared" si="170"/>
        <v>276</v>
      </c>
      <c r="O476" s="262"/>
    </row>
    <row r="477" s="259" customFormat="1" spans="1:15">
      <c r="A477" s="261"/>
      <c r="C477" s="253"/>
      <c r="G477" s="259">
        <v>18</v>
      </c>
      <c r="H477" s="508" t="str">
        <f t="shared" si="169"/>
        <v>YU18</v>
      </c>
      <c r="I477" s="518">
        <f>E288</f>
        <v>276</v>
      </c>
      <c r="J477" s="518">
        <f>F288</f>
        <v>1841.8</v>
      </c>
      <c r="K477" s="519">
        <f>G288</f>
        <v>31482.7</v>
      </c>
      <c r="L477" s="370">
        <f t="shared" si="171"/>
        <v>120.740942028986</v>
      </c>
      <c r="M477" s="259">
        <f t="shared" si="170"/>
        <v>288</v>
      </c>
      <c r="O477" s="262"/>
    </row>
    <row r="478" s="259" customFormat="1" spans="1:15">
      <c r="A478" s="261"/>
      <c r="C478" s="253"/>
      <c r="G478" s="259">
        <v>19</v>
      </c>
      <c r="H478" s="508" t="str">
        <f t="shared" si="169"/>
        <v>YU19</v>
      </c>
      <c r="I478" s="518">
        <f>E300</f>
        <v>164.7</v>
      </c>
      <c r="J478" s="518">
        <f>F300</f>
        <v>1109.8</v>
      </c>
      <c r="K478" s="519">
        <f>G300</f>
        <v>21851.2</v>
      </c>
      <c r="L478" s="370">
        <f t="shared" si="171"/>
        <v>139.411050394657</v>
      </c>
      <c r="M478" s="259">
        <f t="shared" si="170"/>
        <v>300</v>
      </c>
      <c r="O478" s="262"/>
    </row>
    <row r="479" s="259" customFormat="1" spans="1:15">
      <c r="A479" s="261"/>
      <c r="C479" s="253"/>
      <c r="G479" s="259">
        <v>20</v>
      </c>
      <c r="H479" s="509" t="str">
        <f t="shared" si="169"/>
        <v>东U10</v>
      </c>
      <c r="I479" s="525">
        <f>E312</f>
        <v>0</v>
      </c>
      <c r="J479" s="525">
        <f>F312</f>
        <v>0</v>
      </c>
      <c r="K479" s="526">
        <f>G312</f>
        <v>0</v>
      </c>
      <c r="L479" s="527" t="e">
        <f t="shared" si="171"/>
        <v>#DIV/0!</v>
      </c>
      <c r="M479" s="528">
        <f t="shared" si="170"/>
        <v>312</v>
      </c>
      <c r="O479" s="262"/>
    </row>
    <row r="480" s="259" customFormat="1" spans="1:15">
      <c r="A480" s="261"/>
      <c r="C480" s="253"/>
      <c r="G480" s="259">
        <v>21</v>
      </c>
      <c r="H480" s="509" t="str">
        <f t="shared" si="169"/>
        <v>西U10-1</v>
      </c>
      <c r="I480" s="525">
        <f>E324</f>
        <v>0</v>
      </c>
      <c r="J480" s="525">
        <f>F324</f>
        <v>0</v>
      </c>
      <c r="K480" s="526">
        <f>G324</f>
        <v>0</v>
      </c>
      <c r="L480" s="527" t="e">
        <f t="shared" si="171"/>
        <v>#DIV/0!</v>
      </c>
      <c r="M480" s="528">
        <f t="shared" si="170"/>
        <v>324</v>
      </c>
      <c r="O480" s="262"/>
    </row>
    <row r="481" s="259" customFormat="1" spans="1:15">
      <c r="A481" s="261"/>
      <c r="C481" s="253"/>
      <c r="G481" s="259">
        <v>22</v>
      </c>
      <c r="H481" s="509" t="str">
        <f t="shared" si="169"/>
        <v>西U9-1</v>
      </c>
      <c r="I481" s="525">
        <f>E336</f>
        <v>0</v>
      </c>
      <c r="J481" s="525">
        <f>F336</f>
        <v>0</v>
      </c>
      <c r="K481" s="526">
        <f>G336</f>
        <v>0</v>
      </c>
      <c r="L481" s="527" t="e">
        <f t="shared" si="171"/>
        <v>#DIV/0!</v>
      </c>
      <c r="M481" s="528">
        <f t="shared" si="170"/>
        <v>336</v>
      </c>
      <c r="O481" s="262"/>
    </row>
    <row r="482" s="259" customFormat="1" spans="1:15">
      <c r="A482" s="261"/>
      <c r="C482" s="253"/>
      <c r="G482" s="259">
        <v>23</v>
      </c>
      <c r="H482" s="509" t="str">
        <f t="shared" si="169"/>
        <v>西U6-1</v>
      </c>
      <c r="I482" s="525">
        <f>E348</f>
        <v>0</v>
      </c>
      <c r="J482" s="525">
        <f>F348</f>
        <v>0</v>
      </c>
      <c r="K482" s="526">
        <f>G348</f>
        <v>0</v>
      </c>
      <c r="L482" s="527" t="e">
        <f t="shared" si="171"/>
        <v>#DIV/0!</v>
      </c>
      <c r="M482" s="528">
        <f t="shared" si="170"/>
        <v>348</v>
      </c>
      <c r="O482" s="262"/>
    </row>
    <row r="483" s="259" customFormat="1" spans="1:15">
      <c r="A483" s="261"/>
      <c r="C483" s="253"/>
      <c r="G483" s="259">
        <v>24</v>
      </c>
      <c r="H483" s="509" t="str">
        <f t="shared" si="169"/>
        <v>西U5-1</v>
      </c>
      <c r="I483" s="525">
        <f>E360</f>
        <v>0</v>
      </c>
      <c r="J483" s="525">
        <f>F360</f>
        <v>0</v>
      </c>
      <c r="K483" s="526">
        <f>G360</f>
        <v>0</v>
      </c>
      <c r="L483" s="527" t="e">
        <f t="shared" si="171"/>
        <v>#DIV/0!</v>
      </c>
      <c r="M483" s="528">
        <f t="shared" si="170"/>
        <v>360</v>
      </c>
      <c r="O483" s="262"/>
    </row>
    <row r="484" s="259" customFormat="1" spans="1:15">
      <c r="A484" s="261"/>
      <c r="C484" s="253"/>
      <c r="G484" s="259">
        <v>25</v>
      </c>
      <c r="H484" s="509" t="str">
        <f t="shared" si="169"/>
        <v>西U4-1</v>
      </c>
      <c r="I484" s="525">
        <f>E372</f>
        <v>0</v>
      </c>
      <c r="J484" s="525">
        <f>F372</f>
        <v>0</v>
      </c>
      <c r="K484" s="526">
        <f>G372</f>
        <v>0</v>
      </c>
      <c r="L484" s="527" t="e">
        <f t="shared" si="171"/>
        <v>#DIV/0!</v>
      </c>
      <c r="M484" s="528">
        <f t="shared" si="170"/>
        <v>372</v>
      </c>
      <c r="O484" s="262"/>
    </row>
    <row r="485" s="259" customFormat="1" spans="1:15">
      <c r="A485" s="261"/>
      <c r="C485" s="253"/>
      <c r="G485" s="259">
        <v>26</v>
      </c>
      <c r="H485" s="509" t="str">
        <f t="shared" si="169"/>
        <v>西U3-1</v>
      </c>
      <c r="I485" s="525">
        <f>E384</f>
        <v>0</v>
      </c>
      <c r="J485" s="525">
        <f>F384</f>
        <v>0</v>
      </c>
      <c r="K485" s="526">
        <f>G384</f>
        <v>0</v>
      </c>
      <c r="L485" s="527" t="e">
        <f t="shared" si="171"/>
        <v>#DIV/0!</v>
      </c>
      <c r="M485" s="528">
        <f t="shared" si="170"/>
        <v>384</v>
      </c>
      <c r="O485" s="262"/>
    </row>
    <row r="486" s="259" customFormat="1" spans="1:15">
      <c r="A486" s="261"/>
      <c r="C486" s="253"/>
      <c r="G486" s="259">
        <v>27</v>
      </c>
      <c r="H486" s="509" t="str">
        <f t="shared" si="169"/>
        <v>西U2-1</v>
      </c>
      <c r="I486" s="525">
        <f>E396</f>
        <v>0</v>
      </c>
      <c r="J486" s="525">
        <f>F396</f>
        <v>0</v>
      </c>
      <c r="K486" s="526">
        <f>G396</f>
        <v>0</v>
      </c>
      <c r="L486" s="527" t="e">
        <f t="shared" si="171"/>
        <v>#DIV/0!</v>
      </c>
      <c r="M486" s="528">
        <f t="shared" si="170"/>
        <v>396</v>
      </c>
      <c r="O486" s="262"/>
    </row>
    <row r="487" s="259" customFormat="1" spans="1:15">
      <c r="A487" s="261"/>
      <c r="C487" s="253"/>
      <c r="G487" s="259">
        <v>28</v>
      </c>
      <c r="H487" s="509" t="str">
        <f t="shared" si="169"/>
        <v>西U6-2</v>
      </c>
      <c r="I487" s="525">
        <f>E408</f>
        <v>0</v>
      </c>
      <c r="J487" s="525">
        <f>F408</f>
        <v>0</v>
      </c>
      <c r="K487" s="526">
        <f>G408</f>
        <v>0</v>
      </c>
      <c r="L487" s="527" t="e">
        <f t="shared" si="171"/>
        <v>#DIV/0!</v>
      </c>
      <c r="M487" s="528">
        <f t="shared" si="170"/>
        <v>408</v>
      </c>
      <c r="O487" s="262"/>
    </row>
    <row r="488" s="259" customFormat="1" spans="1:15">
      <c r="A488" s="261"/>
      <c r="C488" s="253"/>
      <c r="G488" s="259">
        <v>29</v>
      </c>
      <c r="H488" s="509" t="str">
        <f t="shared" si="169"/>
        <v>西U5-2</v>
      </c>
      <c r="I488" s="525">
        <f>E420</f>
        <v>0</v>
      </c>
      <c r="J488" s="525">
        <f>F420</f>
        <v>0</v>
      </c>
      <c r="K488" s="526">
        <f>G420</f>
        <v>0</v>
      </c>
      <c r="L488" s="527" t="e">
        <f t="shared" si="171"/>
        <v>#DIV/0!</v>
      </c>
      <c r="M488" s="528">
        <f t="shared" si="170"/>
        <v>420</v>
      </c>
      <c r="O488" s="262"/>
    </row>
    <row r="489" s="259" customFormat="1" spans="1:15">
      <c r="A489" s="261"/>
      <c r="C489" s="253"/>
      <c r="G489" s="259">
        <v>30</v>
      </c>
      <c r="H489" s="509" t="str">
        <f t="shared" si="169"/>
        <v>西U4-2</v>
      </c>
      <c r="I489" s="525">
        <f>E432</f>
        <v>0</v>
      </c>
      <c r="J489" s="525">
        <f>F432</f>
        <v>0</v>
      </c>
      <c r="K489" s="526">
        <f>G432</f>
        <v>0</v>
      </c>
      <c r="L489" s="527" t="e">
        <f t="shared" si="171"/>
        <v>#DIV/0!</v>
      </c>
      <c r="M489" s="528">
        <f t="shared" si="170"/>
        <v>432</v>
      </c>
      <c r="O489" s="262"/>
    </row>
    <row r="490" s="259" customFormat="1" spans="1:15">
      <c r="A490" s="261"/>
      <c r="C490" s="253"/>
      <c r="H490" s="509" t="str">
        <f t="shared" si="169"/>
        <v>西U3-2</v>
      </c>
      <c r="I490" s="525">
        <f>E444</f>
        <v>0</v>
      </c>
      <c r="J490" s="525">
        <f>F444</f>
        <v>0</v>
      </c>
      <c r="K490" s="526">
        <f>G444</f>
        <v>0</v>
      </c>
      <c r="L490" s="527" t="e">
        <f t="shared" si="171"/>
        <v>#DIV/0!</v>
      </c>
      <c r="M490" s="528">
        <f t="shared" si="170"/>
        <v>444</v>
      </c>
      <c r="O490" s="262"/>
    </row>
    <row r="491" s="259" customFormat="1" spans="1:15">
      <c r="A491" s="261"/>
      <c r="C491" s="253"/>
      <c r="G491" s="261"/>
      <c r="H491" s="508">
        <f t="shared" si="169"/>
        <v>0</v>
      </c>
      <c r="I491" s="529"/>
      <c r="J491" s="530"/>
      <c r="K491" s="531"/>
      <c r="L491" s="370"/>
      <c r="M491" s="259">
        <f t="shared" si="170"/>
        <v>456</v>
      </c>
      <c r="O491" s="262"/>
    </row>
    <row r="492" s="259" customFormat="1" ht="15" spans="1:15">
      <c r="A492" s="261"/>
      <c r="C492" s="253"/>
      <c r="G492" s="261"/>
      <c r="H492" s="510" t="s">
        <v>119</v>
      </c>
      <c r="I492" s="532">
        <f>SUM(I460:I478)</f>
        <v>7303.2</v>
      </c>
      <c r="J492" s="532">
        <f>SUM(J460:J478)</f>
        <v>48287.3</v>
      </c>
      <c r="K492" s="532">
        <f>SUM(K460:K478)</f>
        <v>892210.3</v>
      </c>
      <c r="L492" s="370">
        <f>SUM(L460:L478)/19</f>
        <v>113.636897563173</v>
      </c>
      <c r="O492" s="262"/>
    </row>
    <row r="493" s="259" customFormat="1" spans="1:15">
      <c r="A493" s="261"/>
      <c r="C493" s="253"/>
      <c r="H493" s="256" t="s">
        <v>404</v>
      </c>
      <c r="I493" s="399">
        <v>128.2</v>
      </c>
      <c r="J493" s="399">
        <v>865.6</v>
      </c>
      <c r="K493" s="399">
        <v>12497</v>
      </c>
      <c r="O493" s="262"/>
    </row>
    <row r="494" s="259" customFormat="1" spans="1:15">
      <c r="A494" s="261"/>
      <c r="C494" s="253"/>
      <c r="H494" s="256" t="s">
        <v>405</v>
      </c>
      <c r="I494" s="399">
        <v>133.8</v>
      </c>
      <c r="J494" s="399">
        <v>907</v>
      </c>
      <c r="K494" s="399">
        <v>14243.3</v>
      </c>
      <c r="O494" s="262"/>
    </row>
    <row r="495" s="259" customFormat="1" spans="1:15">
      <c r="A495" s="261"/>
      <c r="C495" s="253"/>
      <c r="H495" s="256" t="s">
        <v>406</v>
      </c>
      <c r="I495" s="399">
        <v>181.1</v>
      </c>
      <c r="J495" s="399">
        <v>1216.9</v>
      </c>
      <c r="K495" s="399">
        <v>16937.2</v>
      </c>
      <c r="O495" s="262"/>
    </row>
    <row r="496" s="259" customFormat="1" spans="1:15">
      <c r="A496" s="261"/>
      <c r="C496" s="253"/>
      <c r="H496" s="256" t="s">
        <v>407</v>
      </c>
      <c r="I496" s="399">
        <v>190.7</v>
      </c>
      <c r="J496" s="399">
        <v>1284.5</v>
      </c>
      <c r="K496" s="399">
        <v>21449</v>
      </c>
      <c r="O496" s="262"/>
    </row>
    <row r="497" s="259" customFormat="1" spans="1:15">
      <c r="A497" s="261"/>
      <c r="C497" s="253"/>
      <c r="H497" s="256" t="s">
        <v>408</v>
      </c>
      <c r="I497" s="399">
        <v>246</v>
      </c>
      <c r="J497" s="399">
        <v>1647.5</v>
      </c>
      <c r="K497" s="399">
        <v>26482.1</v>
      </c>
      <c r="O497" s="262"/>
    </row>
    <row r="498" s="259" customFormat="1" spans="1:15">
      <c r="A498" s="261"/>
      <c r="C498" s="253"/>
      <c r="G498" s="261"/>
      <c r="I498" s="256"/>
      <c r="J498" s="370"/>
      <c r="K498" s="370"/>
      <c r="O498" s="262"/>
    </row>
    <row r="499" s="259" customFormat="1" spans="1:15">
      <c r="A499" s="261"/>
      <c r="C499" s="253"/>
      <c r="G499" s="261"/>
      <c r="I499" s="500" t="s">
        <v>115</v>
      </c>
      <c r="J499" s="253" t="s">
        <v>116</v>
      </c>
      <c r="K499" s="505" t="s">
        <v>56</v>
      </c>
      <c r="O499" s="262"/>
    </row>
    <row r="500" s="259" customFormat="1" spans="1:15">
      <c r="A500" s="261"/>
      <c r="C500" s="253"/>
      <c r="G500" s="511"/>
      <c r="I500" s="533">
        <f>SUM(I492:I497)</f>
        <v>8183</v>
      </c>
      <c r="J500" s="533">
        <f>SUM(J492:J497)</f>
        <v>54208.8</v>
      </c>
      <c r="K500" s="533">
        <f>SUM(K492:K497)</f>
        <v>983818.9</v>
      </c>
      <c r="O500" s="262"/>
    </row>
    <row r="501" s="259" customFormat="1" spans="1:15">
      <c r="A501" s="261"/>
      <c r="C501" s="253"/>
      <c r="G501" s="511"/>
      <c r="I501" s="256"/>
      <c r="O501" s="262"/>
    </row>
    <row r="502" s="259" customFormat="1" spans="1:15">
      <c r="A502" s="261"/>
      <c r="C502" s="253"/>
      <c r="I502" s="256">
        <v>573.2</v>
      </c>
      <c r="J502" s="259">
        <v>3772.2</v>
      </c>
      <c r="K502" s="259">
        <v>80933.4</v>
      </c>
      <c r="O502" s="262"/>
    </row>
    <row r="503" spans="9:11">
      <c r="I503" s="256">
        <v>581.6</v>
      </c>
      <c r="J503" s="259">
        <v>3772.2</v>
      </c>
      <c r="K503" s="262">
        <v>83752.7</v>
      </c>
    </row>
    <row r="504" spans="9:11">
      <c r="I504" s="256">
        <v>417.2</v>
      </c>
      <c r="J504" s="259">
        <v>2749.3</v>
      </c>
      <c r="K504" s="262">
        <v>65371.7</v>
      </c>
    </row>
    <row r="505" spans="9:11">
      <c r="I505" s="256">
        <v>425.6</v>
      </c>
      <c r="J505" s="259">
        <v>2749.3</v>
      </c>
      <c r="K505" s="262">
        <v>68192.4</v>
      </c>
    </row>
    <row r="506" spans="9:11">
      <c r="I506" s="256">
        <v>200.3</v>
      </c>
      <c r="J506" s="259">
        <v>1339.4</v>
      </c>
      <c r="K506" s="262">
        <v>25848.1</v>
      </c>
    </row>
    <row r="507" spans="9:11">
      <c r="I507" s="256">
        <v>206.3</v>
      </c>
      <c r="J507" s="259">
        <v>1339.4</v>
      </c>
      <c r="K507" s="262">
        <v>26407.1</v>
      </c>
    </row>
    <row r="508" spans="9:11">
      <c r="I508" s="256">
        <f>SUM(I502:I507)</f>
        <v>2404.2</v>
      </c>
      <c r="J508" s="256">
        <f>SUM(J502:J507)</f>
        <v>15721.8</v>
      </c>
      <c r="K508" s="256">
        <f>SUM(K502:K507)</f>
        <v>350505.4</v>
      </c>
    </row>
    <row r="512" s="259" customFormat="1" spans="1:15">
      <c r="A512" s="261"/>
      <c r="C512" s="253"/>
      <c r="F512" s="253"/>
      <c r="I512" s="256"/>
      <c r="K512" s="262"/>
      <c r="O512" s="262"/>
    </row>
    <row r="513" s="259" customFormat="1" spans="1:15">
      <c r="A513" s="261"/>
      <c r="C513" s="253"/>
      <c r="F513" s="253"/>
      <c r="I513" s="256"/>
      <c r="K513" s="262"/>
      <c r="O513" s="262"/>
    </row>
    <row r="514" s="259" customFormat="1" spans="1:15">
      <c r="A514" s="261"/>
      <c r="C514" s="253"/>
      <c r="F514" s="253"/>
      <c r="I514" s="256"/>
      <c r="K514" s="262"/>
      <c r="O514" s="262"/>
    </row>
    <row r="515" s="259" customFormat="1" spans="1:15">
      <c r="A515" s="261"/>
      <c r="C515" s="253"/>
      <c r="F515" s="253"/>
      <c r="I515" s="256"/>
      <c r="K515" s="262"/>
      <c r="O515" s="262"/>
    </row>
    <row r="516" s="259" customFormat="1" spans="1:15">
      <c r="A516" s="261"/>
      <c r="C516" s="253"/>
      <c r="F516" s="253"/>
      <c r="I516" s="256"/>
      <c r="K516" s="262"/>
      <c r="O516" s="262"/>
    </row>
    <row r="517" s="259" customFormat="1" spans="1:15">
      <c r="A517" s="261"/>
      <c r="C517" s="253"/>
      <c r="F517" s="253"/>
      <c r="I517" s="256"/>
      <c r="K517" s="262"/>
      <c r="O517" s="262"/>
    </row>
    <row r="518" s="259" customFormat="1" spans="1:15">
      <c r="A518" s="261"/>
      <c r="C518" s="253"/>
      <c r="F518" s="253"/>
      <c r="I518" s="256"/>
      <c r="K518" s="262"/>
      <c r="O518" s="262"/>
    </row>
    <row r="519" s="259" customFormat="1" spans="1:15">
      <c r="A519" s="261"/>
      <c r="C519" s="253"/>
      <c r="F519" s="253"/>
      <c r="I519" s="256"/>
      <c r="K519" s="262"/>
      <c r="O519" s="262"/>
    </row>
    <row r="520" s="259" customFormat="1" spans="1:15">
      <c r="A520" s="261"/>
      <c r="C520" s="253"/>
      <c r="F520" s="253"/>
      <c r="I520" s="256"/>
      <c r="K520" s="262"/>
      <c r="O520" s="262"/>
    </row>
    <row r="521" s="259" customFormat="1" spans="1:15">
      <c r="A521" s="261"/>
      <c r="C521" s="253"/>
      <c r="F521" s="253"/>
      <c r="I521" s="256"/>
      <c r="K521" s="262"/>
      <c r="O521" s="262"/>
    </row>
    <row r="522" s="259" customFormat="1" spans="1:15">
      <c r="A522" s="261"/>
      <c r="C522" s="253"/>
      <c r="F522" s="253"/>
      <c r="I522" s="256"/>
      <c r="K522" s="262"/>
      <c r="O522" s="262"/>
    </row>
    <row r="523" s="259" customFormat="1" spans="1:15">
      <c r="A523" s="261"/>
      <c r="C523" s="253"/>
      <c r="F523" s="253"/>
      <c r="I523" s="256"/>
      <c r="K523" s="262"/>
      <c r="O523" s="262"/>
    </row>
    <row r="524" s="259" customFormat="1" spans="1:15">
      <c r="A524" s="261"/>
      <c r="C524" s="253"/>
      <c r="F524" s="253"/>
      <c r="I524" s="256"/>
      <c r="K524" s="262"/>
      <c r="O524" s="262"/>
    </row>
    <row r="525" s="259" customFormat="1" spans="1:15">
      <c r="A525" s="261"/>
      <c r="C525" s="253"/>
      <c r="F525" s="253"/>
      <c r="I525" s="256"/>
      <c r="K525" s="262"/>
      <c r="O525" s="262"/>
    </row>
    <row r="526" s="259" customFormat="1" spans="1:15">
      <c r="A526" s="261"/>
      <c r="C526" s="253"/>
      <c r="F526" s="253"/>
      <c r="I526" s="256"/>
      <c r="K526" s="262"/>
      <c r="O526" s="262"/>
    </row>
    <row r="527" s="259" customFormat="1" spans="1:15">
      <c r="A527" s="261"/>
      <c r="C527" s="253"/>
      <c r="F527" s="253"/>
      <c r="I527" s="256"/>
      <c r="K527" s="262"/>
      <c r="O527" s="262"/>
    </row>
    <row r="528" s="259" customFormat="1" spans="1:15">
      <c r="A528" s="261"/>
      <c r="C528" s="253"/>
      <c r="F528" s="253"/>
      <c r="I528" s="256"/>
      <c r="K528" s="262"/>
      <c r="O528" s="262"/>
    </row>
    <row r="529" s="259" customFormat="1" spans="1:15">
      <c r="A529" s="261"/>
      <c r="C529" s="253"/>
      <c r="F529" s="261"/>
      <c r="I529" s="256"/>
      <c r="K529" s="262"/>
      <c r="O529" s="262"/>
    </row>
    <row r="530" s="259" customFormat="1" spans="1:15">
      <c r="A530" s="261"/>
      <c r="C530" s="253"/>
      <c r="F530" s="261"/>
      <c r="I530" s="256"/>
      <c r="K530" s="262"/>
      <c r="O530" s="262"/>
    </row>
    <row r="531" s="259" customFormat="1" spans="1:15">
      <c r="A531" s="261"/>
      <c r="C531" s="253"/>
      <c r="F531" s="253"/>
      <c r="I531" s="256"/>
      <c r="K531" s="262"/>
      <c r="O531" s="262"/>
    </row>
    <row r="532" s="259" customFormat="1" spans="1:15">
      <c r="A532" s="261"/>
      <c r="C532" s="253"/>
      <c r="F532" s="261"/>
      <c r="I532" s="256"/>
      <c r="K532" s="262"/>
      <c r="O532" s="262"/>
    </row>
    <row r="533" s="259" customFormat="1" spans="1:15">
      <c r="A533" s="261"/>
      <c r="C533" s="253"/>
      <c r="F533" s="261"/>
      <c r="I533" s="256"/>
      <c r="K533" s="262"/>
      <c r="O533" s="262"/>
    </row>
    <row r="534" s="259" customFormat="1" spans="1:15">
      <c r="A534" s="261"/>
      <c r="C534" s="253"/>
      <c r="F534" s="253"/>
      <c r="I534" s="256"/>
      <c r="K534" s="262"/>
      <c r="O534" s="262"/>
    </row>
    <row r="535" s="259" customFormat="1" spans="1:15">
      <c r="A535" s="261"/>
      <c r="C535" s="253"/>
      <c r="F535" s="253"/>
      <c r="I535" s="256"/>
      <c r="K535" s="262"/>
      <c r="O535" s="262"/>
    </row>
    <row r="536" s="259" customFormat="1" spans="1:15">
      <c r="A536" s="261"/>
      <c r="C536" s="253"/>
      <c r="F536" s="253"/>
      <c r="I536" s="256"/>
      <c r="K536" s="262"/>
      <c r="O536" s="262"/>
    </row>
  </sheetData>
  <mergeCells count="655">
    <mergeCell ref="C2:D2"/>
    <mergeCell ref="E2:F2"/>
    <mergeCell ref="O2:P2"/>
    <mergeCell ref="M6:Q6"/>
    <mergeCell ref="M7:Q7"/>
    <mergeCell ref="A73:IH73"/>
    <mergeCell ref="H76:I76"/>
    <mergeCell ref="H78:I78"/>
    <mergeCell ref="E82:G82"/>
    <mergeCell ref="H82:I82"/>
    <mergeCell ref="H83:I83"/>
    <mergeCell ref="K84:Q84"/>
    <mergeCell ref="H88:I88"/>
    <mergeCell ref="H90:I90"/>
    <mergeCell ref="E94:G94"/>
    <mergeCell ref="H94:I94"/>
    <mergeCell ref="H95:I95"/>
    <mergeCell ref="K96:Q96"/>
    <mergeCell ref="H100:I100"/>
    <mergeCell ref="H102:I102"/>
    <mergeCell ref="E106:G106"/>
    <mergeCell ref="H106:I106"/>
    <mergeCell ref="H107:I107"/>
    <mergeCell ref="K108:Q108"/>
    <mergeCell ref="H112:I112"/>
    <mergeCell ref="H114:I114"/>
    <mergeCell ref="E118:G118"/>
    <mergeCell ref="H118:I118"/>
    <mergeCell ref="H119:I119"/>
    <mergeCell ref="K120:Q120"/>
    <mergeCell ref="H124:I124"/>
    <mergeCell ref="H126:I126"/>
    <mergeCell ref="E130:G130"/>
    <mergeCell ref="H130:I130"/>
    <mergeCell ref="H131:I131"/>
    <mergeCell ref="K132:Q132"/>
    <mergeCell ref="H136:I136"/>
    <mergeCell ref="H138:I138"/>
    <mergeCell ref="E142:G142"/>
    <mergeCell ref="H142:I142"/>
    <mergeCell ref="H143:I143"/>
    <mergeCell ref="K144:Q144"/>
    <mergeCell ref="H148:I148"/>
    <mergeCell ref="H150:I150"/>
    <mergeCell ref="E154:G154"/>
    <mergeCell ref="H154:I154"/>
    <mergeCell ref="H155:I155"/>
    <mergeCell ref="K156:Q156"/>
    <mergeCell ref="H160:I160"/>
    <mergeCell ref="H162:I162"/>
    <mergeCell ref="E166:G166"/>
    <mergeCell ref="H166:I166"/>
    <mergeCell ref="H167:I167"/>
    <mergeCell ref="K168:Q168"/>
    <mergeCell ref="H172:I172"/>
    <mergeCell ref="H174:I174"/>
    <mergeCell ref="E178:G178"/>
    <mergeCell ref="H178:I178"/>
    <mergeCell ref="H179:I179"/>
    <mergeCell ref="K180:Q180"/>
    <mergeCell ref="H184:I184"/>
    <mergeCell ref="H186:I186"/>
    <mergeCell ref="E190:G190"/>
    <mergeCell ref="H190:I190"/>
    <mergeCell ref="H191:I191"/>
    <mergeCell ref="K192:Q192"/>
    <mergeCell ref="H196:I196"/>
    <mergeCell ref="H198:I198"/>
    <mergeCell ref="E202:G202"/>
    <mergeCell ref="H202:I202"/>
    <mergeCell ref="H203:I203"/>
    <mergeCell ref="K204:Q204"/>
    <mergeCell ref="H208:I208"/>
    <mergeCell ref="H210:I210"/>
    <mergeCell ref="E214:G214"/>
    <mergeCell ref="H214:I214"/>
    <mergeCell ref="H215:I215"/>
    <mergeCell ref="K216:Q216"/>
    <mergeCell ref="H220:I220"/>
    <mergeCell ref="H222:I222"/>
    <mergeCell ref="E226:G226"/>
    <mergeCell ref="H226:I226"/>
    <mergeCell ref="H227:I227"/>
    <mergeCell ref="K228:Q228"/>
    <mergeCell ref="H232:I232"/>
    <mergeCell ref="H234:I234"/>
    <mergeCell ref="E238:G238"/>
    <mergeCell ref="H238:I238"/>
    <mergeCell ref="H239:I239"/>
    <mergeCell ref="K240:Q240"/>
    <mergeCell ref="H244:I244"/>
    <mergeCell ref="H246:I246"/>
    <mergeCell ref="E250:G250"/>
    <mergeCell ref="H250:I250"/>
    <mergeCell ref="H251:I251"/>
    <mergeCell ref="K252:Q252"/>
    <mergeCell ref="H256:I256"/>
    <mergeCell ref="H258:I258"/>
    <mergeCell ref="E262:G262"/>
    <mergeCell ref="H262:I262"/>
    <mergeCell ref="H263:I263"/>
    <mergeCell ref="K264:Q264"/>
    <mergeCell ref="H268:I268"/>
    <mergeCell ref="H270:I270"/>
    <mergeCell ref="E274:G274"/>
    <mergeCell ref="H274:I274"/>
    <mergeCell ref="H275:I275"/>
    <mergeCell ref="K276:Q276"/>
    <mergeCell ref="H280:I280"/>
    <mergeCell ref="H282:I282"/>
    <mergeCell ref="E286:G286"/>
    <mergeCell ref="H286:I286"/>
    <mergeCell ref="H287:I287"/>
    <mergeCell ref="K288:Q288"/>
    <mergeCell ref="H292:I292"/>
    <mergeCell ref="H294:I294"/>
    <mergeCell ref="E298:G298"/>
    <mergeCell ref="H298:I298"/>
    <mergeCell ref="H299:I299"/>
    <mergeCell ref="K300:Q300"/>
    <mergeCell ref="H304:I304"/>
    <mergeCell ref="H306:I306"/>
    <mergeCell ref="E310:G310"/>
    <mergeCell ref="H310:I310"/>
    <mergeCell ref="H311:I311"/>
    <mergeCell ref="K312:Q312"/>
    <mergeCell ref="H316:I316"/>
    <mergeCell ref="H318:I318"/>
    <mergeCell ref="E322:G322"/>
    <mergeCell ref="H322:I322"/>
    <mergeCell ref="H323:I323"/>
    <mergeCell ref="K324:Q324"/>
    <mergeCell ref="H328:I328"/>
    <mergeCell ref="H330:I330"/>
    <mergeCell ref="E334:G334"/>
    <mergeCell ref="H334:I334"/>
    <mergeCell ref="H335:I335"/>
    <mergeCell ref="K336:Q336"/>
    <mergeCell ref="H340:I340"/>
    <mergeCell ref="H342:I342"/>
    <mergeCell ref="E346:G346"/>
    <mergeCell ref="H346:I346"/>
    <mergeCell ref="H347:I347"/>
    <mergeCell ref="K348:Q348"/>
    <mergeCell ref="H352:I352"/>
    <mergeCell ref="H354:I354"/>
    <mergeCell ref="E358:G358"/>
    <mergeCell ref="H358:I358"/>
    <mergeCell ref="H359:I359"/>
    <mergeCell ref="K360:Q360"/>
    <mergeCell ref="H364:I364"/>
    <mergeCell ref="H366:I366"/>
    <mergeCell ref="E370:G370"/>
    <mergeCell ref="H370:I370"/>
    <mergeCell ref="H371:I371"/>
    <mergeCell ref="K372:Q372"/>
    <mergeCell ref="H376:I376"/>
    <mergeCell ref="H378:I378"/>
    <mergeCell ref="E382:G382"/>
    <mergeCell ref="H382:I382"/>
    <mergeCell ref="H383:I383"/>
    <mergeCell ref="K384:Q384"/>
    <mergeCell ref="H388:I388"/>
    <mergeCell ref="H390:I390"/>
    <mergeCell ref="E394:G394"/>
    <mergeCell ref="H394:I394"/>
    <mergeCell ref="H395:I395"/>
    <mergeCell ref="K396:Q396"/>
    <mergeCell ref="H400:I400"/>
    <mergeCell ref="H402:I402"/>
    <mergeCell ref="E406:G406"/>
    <mergeCell ref="H406:I406"/>
    <mergeCell ref="H407:I407"/>
    <mergeCell ref="K408:Q408"/>
    <mergeCell ref="H412:I412"/>
    <mergeCell ref="H414:I414"/>
    <mergeCell ref="E418:G418"/>
    <mergeCell ref="H418:I418"/>
    <mergeCell ref="H419:I419"/>
    <mergeCell ref="K420:Q420"/>
    <mergeCell ref="H424:I424"/>
    <mergeCell ref="H426:I426"/>
    <mergeCell ref="E430:G430"/>
    <mergeCell ref="H430:I430"/>
    <mergeCell ref="H431:I431"/>
    <mergeCell ref="K432:Q432"/>
    <mergeCell ref="H436:I436"/>
    <mergeCell ref="H438:I438"/>
    <mergeCell ref="E442:G442"/>
    <mergeCell ref="H442:I442"/>
    <mergeCell ref="H443:I443"/>
    <mergeCell ref="K444:Q444"/>
    <mergeCell ref="H448:I448"/>
    <mergeCell ref="H450:I450"/>
    <mergeCell ref="E454:G454"/>
    <mergeCell ref="H454:I454"/>
    <mergeCell ref="H455:I455"/>
    <mergeCell ref="K456:Q456"/>
    <mergeCell ref="H458:K458"/>
    <mergeCell ref="A2:A36"/>
    <mergeCell ref="A38:A70"/>
    <mergeCell ref="B2:B3"/>
    <mergeCell ref="G2:G3"/>
    <mergeCell ref="H2:H3"/>
    <mergeCell ref="H74:H75"/>
    <mergeCell ref="H86:H87"/>
    <mergeCell ref="H98:H99"/>
    <mergeCell ref="H110:H111"/>
    <mergeCell ref="H122:H123"/>
    <mergeCell ref="H134:H135"/>
    <mergeCell ref="H146:H147"/>
    <mergeCell ref="H158:H159"/>
    <mergeCell ref="H170:H171"/>
    <mergeCell ref="H182:H183"/>
    <mergeCell ref="H194:H195"/>
    <mergeCell ref="H206:H207"/>
    <mergeCell ref="H218:H219"/>
    <mergeCell ref="H230:H231"/>
    <mergeCell ref="H242:H243"/>
    <mergeCell ref="H254:H255"/>
    <mergeCell ref="H266:H267"/>
    <mergeCell ref="H278:H279"/>
    <mergeCell ref="H290:H291"/>
    <mergeCell ref="H302:H303"/>
    <mergeCell ref="H314:H315"/>
    <mergeCell ref="H326:H327"/>
    <mergeCell ref="H338:H339"/>
    <mergeCell ref="H350:H351"/>
    <mergeCell ref="H362:H363"/>
    <mergeCell ref="H374:H375"/>
    <mergeCell ref="H386:H387"/>
    <mergeCell ref="H398:H399"/>
    <mergeCell ref="H410:H411"/>
    <mergeCell ref="H422:H423"/>
    <mergeCell ref="H434:H435"/>
    <mergeCell ref="H446:H447"/>
    <mergeCell ref="I2:I3"/>
    <mergeCell ref="I74:I75"/>
    <mergeCell ref="I86:I87"/>
    <mergeCell ref="I98:I99"/>
    <mergeCell ref="I110:I111"/>
    <mergeCell ref="I122:I123"/>
    <mergeCell ref="I134:I135"/>
    <mergeCell ref="I146:I147"/>
    <mergeCell ref="I158:I159"/>
    <mergeCell ref="I170:I171"/>
    <mergeCell ref="I182:I183"/>
    <mergeCell ref="I194:I195"/>
    <mergeCell ref="I206:I207"/>
    <mergeCell ref="I218:I219"/>
    <mergeCell ref="I230:I231"/>
    <mergeCell ref="I242:I243"/>
    <mergeCell ref="I254:I255"/>
    <mergeCell ref="I266:I267"/>
    <mergeCell ref="I278:I279"/>
    <mergeCell ref="I290:I291"/>
    <mergeCell ref="I302:I303"/>
    <mergeCell ref="I314:I315"/>
    <mergeCell ref="I326:I327"/>
    <mergeCell ref="I338:I339"/>
    <mergeCell ref="I350:I351"/>
    <mergeCell ref="I362:I363"/>
    <mergeCell ref="I374:I375"/>
    <mergeCell ref="I386:I387"/>
    <mergeCell ref="I398:I399"/>
    <mergeCell ref="I410:I411"/>
    <mergeCell ref="I422:I423"/>
    <mergeCell ref="I434:I435"/>
    <mergeCell ref="I446:I447"/>
    <mergeCell ref="J2:J3"/>
    <mergeCell ref="J74:J75"/>
    <mergeCell ref="J86:J87"/>
    <mergeCell ref="J98:J99"/>
    <mergeCell ref="J110:J111"/>
    <mergeCell ref="J122:J123"/>
    <mergeCell ref="J134:J135"/>
    <mergeCell ref="J146:J147"/>
    <mergeCell ref="J158:J159"/>
    <mergeCell ref="J170:J171"/>
    <mergeCell ref="J182:J183"/>
    <mergeCell ref="J194:J195"/>
    <mergeCell ref="J206:J207"/>
    <mergeCell ref="J218:J219"/>
    <mergeCell ref="J230:J231"/>
    <mergeCell ref="J242:J243"/>
    <mergeCell ref="J254:J255"/>
    <mergeCell ref="J266:J267"/>
    <mergeCell ref="J278:J279"/>
    <mergeCell ref="J290:J291"/>
    <mergeCell ref="J302:J303"/>
    <mergeCell ref="J314:J315"/>
    <mergeCell ref="J326:J327"/>
    <mergeCell ref="J338:J339"/>
    <mergeCell ref="J350:J351"/>
    <mergeCell ref="J362:J363"/>
    <mergeCell ref="J374:J375"/>
    <mergeCell ref="J386:J387"/>
    <mergeCell ref="J398:J399"/>
    <mergeCell ref="J410:J411"/>
    <mergeCell ref="J422:J423"/>
    <mergeCell ref="J434:J435"/>
    <mergeCell ref="J446:J447"/>
    <mergeCell ref="K2:K3"/>
    <mergeCell ref="K74:K75"/>
    <mergeCell ref="K86:K87"/>
    <mergeCell ref="K98:K99"/>
    <mergeCell ref="K110:K111"/>
    <mergeCell ref="K122:K123"/>
    <mergeCell ref="K134:K135"/>
    <mergeCell ref="K146:K147"/>
    <mergeCell ref="K158:K159"/>
    <mergeCell ref="K170:K171"/>
    <mergeCell ref="K182:K183"/>
    <mergeCell ref="K194:K195"/>
    <mergeCell ref="K206:K207"/>
    <mergeCell ref="K218:K219"/>
    <mergeCell ref="K230:K231"/>
    <mergeCell ref="K242:K243"/>
    <mergeCell ref="K254:K255"/>
    <mergeCell ref="K266:K267"/>
    <mergeCell ref="K278:K279"/>
    <mergeCell ref="K290:K291"/>
    <mergeCell ref="K302:K303"/>
    <mergeCell ref="K314:K315"/>
    <mergeCell ref="K326:K327"/>
    <mergeCell ref="K338:K339"/>
    <mergeCell ref="K350:K351"/>
    <mergeCell ref="K362:K363"/>
    <mergeCell ref="K374:K375"/>
    <mergeCell ref="K386:K387"/>
    <mergeCell ref="K398:K399"/>
    <mergeCell ref="K410:K411"/>
    <mergeCell ref="K422:K423"/>
    <mergeCell ref="K434:K435"/>
    <mergeCell ref="K446:K447"/>
    <mergeCell ref="L74:L75"/>
    <mergeCell ref="L86:L87"/>
    <mergeCell ref="L98:L99"/>
    <mergeCell ref="L110:L111"/>
    <mergeCell ref="L122:L123"/>
    <mergeCell ref="L134:L135"/>
    <mergeCell ref="L146:L147"/>
    <mergeCell ref="L158:L159"/>
    <mergeCell ref="L170:L171"/>
    <mergeCell ref="L182:L183"/>
    <mergeCell ref="L194:L195"/>
    <mergeCell ref="L206:L207"/>
    <mergeCell ref="L218:L219"/>
    <mergeCell ref="L230:L231"/>
    <mergeCell ref="L242:L243"/>
    <mergeCell ref="L254:L255"/>
    <mergeCell ref="L266:L267"/>
    <mergeCell ref="L278:L279"/>
    <mergeCell ref="L290:L291"/>
    <mergeCell ref="L302:L303"/>
    <mergeCell ref="L314:L315"/>
    <mergeCell ref="L326:L327"/>
    <mergeCell ref="L338:L339"/>
    <mergeCell ref="L350:L351"/>
    <mergeCell ref="L362:L363"/>
    <mergeCell ref="L374:L375"/>
    <mergeCell ref="L386:L387"/>
    <mergeCell ref="L398:L399"/>
    <mergeCell ref="L410:L411"/>
    <mergeCell ref="L422:L423"/>
    <mergeCell ref="L434:L435"/>
    <mergeCell ref="L446:L447"/>
    <mergeCell ref="M74:M75"/>
    <mergeCell ref="M86:M87"/>
    <mergeCell ref="M98:M99"/>
    <mergeCell ref="M110:M111"/>
    <mergeCell ref="M122:M123"/>
    <mergeCell ref="M134:M135"/>
    <mergeCell ref="M146:M147"/>
    <mergeCell ref="M158:M159"/>
    <mergeCell ref="M170:M171"/>
    <mergeCell ref="M182:M183"/>
    <mergeCell ref="M194:M195"/>
    <mergeCell ref="M206:M207"/>
    <mergeCell ref="M218:M219"/>
    <mergeCell ref="M230:M231"/>
    <mergeCell ref="M242:M243"/>
    <mergeCell ref="M254:M255"/>
    <mergeCell ref="M266:M267"/>
    <mergeCell ref="M278:M279"/>
    <mergeCell ref="M290:M291"/>
    <mergeCell ref="M302:M303"/>
    <mergeCell ref="M314:M315"/>
    <mergeCell ref="M326:M327"/>
    <mergeCell ref="M338:M339"/>
    <mergeCell ref="M350:M351"/>
    <mergeCell ref="M362:M363"/>
    <mergeCell ref="M374:M375"/>
    <mergeCell ref="M386:M387"/>
    <mergeCell ref="M398:M399"/>
    <mergeCell ref="M410:M411"/>
    <mergeCell ref="M422:M423"/>
    <mergeCell ref="M434:M435"/>
    <mergeCell ref="M446:M447"/>
    <mergeCell ref="N74:N75"/>
    <mergeCell ref="N86:N87"/>
    <mergeCell ref="N98:N99"/>
    <mergeCell ref="N110:N111"/>
    <mergeCell ref="N122:N123"/>
    <mergeCell ref="N134:N135"/>
    <mergeCell ref="N146:N147"/>
    <mergeCell ref="N158:N159"/>
    <mergeCell ref="N170:N171"/>
    <mergeCell ref="N182:N183"/>
    <mergeCell ref="N194:N195"/>
    <mergeCell ref="N206:N207"/>
    <mergeCell ref="N218:N219"/>
    <mergeCell ref="N230:N231"/>
    <mergeCell ref="N242:N243"/>
    <mergeCell ref="N254:N255"/>
    <mergeCell ref="N266:N267"/>
    <mergeCell ref="N278:N279"/>
    <mergeCell ref="N290:N291"/>
    <mergeCell ref="N302:N303"/>
    <mergeCell ref="N314:N315"/>
    <mergeCell ref="N326:N327"/>
    <mergeCell ref="N338:N339"/>
    <mergeCell ref="N350:N351"/>
    <mergeCell ref="N362:N363"/>
    <mergeCell ref="N374:N375"/>
    <mergeCell ref="N386:N387"/>
    <mergeCell ref="N398:N399"/>
    <mergeCell ref="N410:N411"/>
    <mergeCell ref="N422:N423"/>
    <mergeCell ref="N434:N435"/>
    <mergeCell ref="N446:N447"/>
    <mergeCell ref="O74:O75"/>
    <mergeCell ref="O86:O87"/>
    <mergeCell ref="O98:O99"/>
    <mergeCell ref="O110:O111"/>
    <mergeCell ref="O122:O123"/>
    <mergeCell ref="O134:O135"/>
    <mergeCell ref="O146:O147"/>
    <mergeCell ref="O158:O159"/>
    <mergeCell ref="O170:O171"/>
    <mergeCell ref="O182:O183"/>
    <mergeCell ref="O194:O195"/>
    <mergeCell ref="O206:O207"/>
    <mergeCell ref="O218:O219"/>
    <mergeCell ref="O230:O231"/>
    <mergeCell ref="O242:O243"/>
    <mergeCell ref="O254:O255"/>
    <mergeCell ref="O266:O267"/>
    <mergeCell ref="O278:O279"/>
    <mergeCell ref="O290:O291"/>
    <mergeCell ref="O302:O303"/>
    <mergeCell ref="O314:O315"/>
    <mergeCell ref="O326:O327"/>
    <mergeCell ref="O338:O339"/>
    <mergeCell ref="O350:O351"/>
    <mergeCell ref="O362:O363"/>
    <mergeCell ref="O374:O375"/>
    <mergeCell ref="O386:O387"/>
    <mergeCell ref="O398:O399"/>
    <mergeCell ref="O410:O411"/>
    <mergeCell ref="O422:O423"/>
    <mergeCell ref="O434:O435"/>
    <mergeCell ref="O446:O447"/>
    <mergeCell ref="P74:P75"/>
    <mergeCell ref="P86:P87"/>
    <mergeCell ref="P98:P99"/>
    <mergeCell ref="P110:P111"/>
    <mergeCell ref="P122:P123"/>
    <mergeCell ref="P134:P135"/>
    <mergeCell ref="P146:P147"/>
    <mergeCell ref="P158:P159"/>
    <mergeCell ref="P170:P171"/>
    <mergeCell ref="P182:P183"/>
    <mergeCell ref="P194:P195"/>
    <mergeCell ref="P206:P207"/>
    <mergeCell ref="P218:P219"/>
    <mergeCell ref="P230:P231"/>
    <mergeCell ref="P242:P243"/>
    <mergeCell ref="P254:P255"/>
    <mergeCell ref="P266:P267"/>
    <mergeCell ref="P278:P279"/>
    <mergeCell ref="P290:P291"/>
    <mergeCell ref="P302:P303"/>
    <mergeCell ref="P314:P315"/>
    <mergeCell ref="P326:P327"/>
    <mergeCell ref="P338:P339"/>
    <mergeCell ref="P350:P351"/>
    <mergeCell ref="P362:P363"/>
    <mergeCell ref="P374:P375"/>
    <mergeCell ref="P386:P387"/>
    <mergeCell ref="P398:P399"/>
    <mergeCell ref="P410:P411"/>
    <mergeCell ref="P422:P423"/>
    <mergeCell ref="P434:P435"/>
    <mergeCell ref="P446:P447"/>
    <mergeCell ref="Q74:Q75"/>
    <mergeCell ref="Q86:Q87"/>
    <mergeCell ref="Q98:Q99"/>
    <mergeCell ref="Q110:Q111"/>
    <mergeCell ref="Q122:Q123"/>
    <mergeCell ref="Q134:Q135"/>
    <mergeCell ref="Q146:Q147"/>
    <mergeCell ref="Q158:Q159"/>
    <mergeCell ref="Q170:Q171"/>
    <mergeCell ref="Q182:Q183"/>
    <mergeCell ref="Q194:Q195"/>
    <mergeCell ref="Q206:Q207"/>
    <mergeCell ref="Q218:Q219"/>
    <mergeCell ref="Q230:Q231"/>
    <mergeCell ref="Q242:Q243"/>
    <mergeCell ref="Q254:Q255"/>
    <mergeCell ref="Q266:Q267"/>
    <mergeCell ref="Q278:Q279"/>
    <mergeCell ref="Q290:Q291"/>
    <mergeCell ref="Q302:Q303"/>
    <mergeCell ref="Q314:Q315"/>
    <mergeCell ref="Q326:Q327"/>
    <mergeCell ref="Q338:Q339"/>
    <mergeCell ref="Q350:Q351"/>
    <mergeCell ref="Q362:Q363"/>
    <mergeCell ref="Q374:Q375"/>
    <mergeCell ref="Q386:Q387"/>
    <mergeCell ref="Q398:Q399"/>
    <mergeCell ref="Q410:Q411"/>
    <mergeCell ref="Q422:Q423"/>
    <mergeCell ref="Q434:Q435"/>
    <mergeCell ref="Q446:Q447"/>
    <mergeCell ref="V74:V75"/>
    <mergeCell ref="V86:V87"/>
    <mergeCell ref="V98:V99"/>
    <mergeCell ref="V110:V111"/>
    <mergeCell ref="V122:V123"/>
    <mergeCell ref="V134:V135"/>
    <mergeCell ref="V146:V147"/>
    <mergeCell ref="V158:V159"/>
    <mergeCell ref="V170:V171"/>
    <mergeCell ref="V182:V183"/>
    <mergeCell ref="V194:V195"/>
    <mergeCell ref="V206:V207"/>
    <mergeCell ref="V218:V219"/>
    <mergeCell ref="V230:V231"/>
    <mergeCell ref="V242:V243"/>
    <mergeCell ref="V254:V255"/>
    <mergeCell ref="V266:V267"/>
    <mergeCell ref="V278:V279"/>
    <mergeCell ref="V290:V291"/>
    <mergeCell ref="V302:V303"/>
    <mergeCell ref="V314:V315"/>
    <mergeCell ref="V326:V327"/>
    <mergeCell ref="V338:V339"/>
    <mergeCell ref="V350:V351"/>
    <mergeCell ref="V362:V363"/>
    <mergeCell ref="V374:V375"/>
    <mergeCell ref="V386:V387"/>
    <mergeCell ref="V398:V399"/>
    <mergeCell ref="V410:V411"/>
    <mergeCell ref="V422:V423"/>
    <mergeCell ref="V434:V435"/>
    <mergeCell ref="V446:V447"/>
    <mergeCell ref="B206:D216"/>
    <mergeCell ref="B194:D204"/>
    <mergeCell ref="B182:D192"/>
    <mergeCell ref="B170:D180"/>
    <mergeCell ref="B158:D168"/>
    <mergeCell ref="E158:G160"/>
    <mergeCell ref="B146:D156"/>
    <mergeCell ref="E146:G148"/>
    <mergeCell ref="B134:D144"/>
    <mergeCell ref="E134:G136"/>
    <mergeCell ref="B122:D132"/>
    <mergeCell ref="E122:G124"/>
    <mergeCell ref="B110:D120"/>
    <mergeCell ref="E110:G112"/>
    <mergeCell ref="B98:D108"/>
    <mergeCell ref="E98:G100"/>
    <mergeCell ref="B86:D96"/>
    <mergeCell ref="E86:G88"/>
    <mergeCell ref="R74:T75"/>
    <mergeCell ref="B74:D84"/>
    <mergeCell ref="E74:G76"/>
    <mergeCell ref="B230:D240"/>
    <mergeCell ref="B242:D252"/>
    <mergeCell ref="E170:G172"/>
    <mergeCell ref="E182:G184"/>
    <mergeCell ref="E194:G196"/>
    <mergeCell ref="B254:D264"/>
    <mergeCell ref="B218:D228"/>
    <mergeCell ref="E206:G208"/>
    <mergeCell ref="E218:G220"/>
    <mergeCell ref="E230:G232"/>
    <mergeCell ref="E242:G244"/>
    <mergeCell ref="E254:G256"/>
    <mergeCell ref="B266:D276"/>
    <mergeCell ref="E266:G268"/>
    <mergeCell ref="B278:D288"/>
    <mergeCell ref="E278:G280"/>
    <mergeCell ref="B290:D300"/>
    <mergeCell ref="E290:G292"/>
    <mergeCell ref="B302:D312"/>
    <mergeCell ref="E302:G304"/>
    <mergeCell ref="B314:D324"/>
    <mergeCell ref="E314:G316"/>
    <mergeCell ref="B326:D336"/>
    <mergeCell ref="E326:G328"/>
    <mergeCell ref="B338:D348"/>
    <mergeCell ref="E338:G340"/>
    <mergeCell ref="B350:D360"/>
    <mergeCell ref="E350:G352"/>
    <mergeCell ref="B362:D372"/>
    <mergeCell ref="E362:G364"/>
    <mergeCell ref="B374:D384"/>
    <mergeCell ref="E374:G376"/>
    <mergeCell ref="B386:D396"/>
    <mergeCell ref="E386:G388"/>
    <mergeCell ref="B398:D408"/>
    <mergeCell ref="E398:G400"/>
    <mergeCell ref="B422:D432"/>
    <mergeCell ref="E422:G424"/>
    <mergeCell ref="B410:D420"/>
    <mergeCell ref="E410:G412"/>
    <mergeCell ref="B434:D444"/>
    <mergeCell ref="E434:G436"/>
    <mergeCell ref="B446:D456"/>
    <mergeCell ref="E446:G448"/>
    <mergeCell ref="R446:T447"/>
    <mergeCell ref="R86:T87"/>
    <mergeCell ref="R98:T99"/>
    <mergeCell ref="R110:T111"/>
    <mergeCell ref="R122:T123"/>
    <mergeCell ref="R134:T135"/>
    <mergeCell ref="R146:T147"/>
    <mergeCell ref="R158:T159"/>
    <mergeCell ref="R170:T171"/>
    <mergeCell ref="R182:T183"/>
    <mergeCell ref="R194:T195"/>
    <mergeCell ref="R218:T219"/>
    <mergeCell ref="R230:T231"/>
    <mergeCell ref="R242:T243"/>
    <mergeCell ref="R254:T255"/>
    <mergeCell ref="R266:T267"/>
    <mergeCell ref="R278:T279"/>
    <mergeCell ref="R290:T291"/>
    <mergeCell ref="R302:T303"/>
    <mergeCell ref="R314:T315"/>
    <mergeCell ref="R326:T327"/>
    <mergeCell ref="R338:T339"/>
    <mergeCell ref="R350:T351"/>
    <mergeCell ref="R362:T363"/>
    <mergeCell ref="R374:T375"/>
    <mergeCell ref="R386:T387"/>
    <mergeCell ref="R398:T399"/>
    <mergeCell ref="R410:T411"/>
    <mergeCell ref="R422:T423"/>
    <mergeCell ref="R434:T435"/>
    <mergeCell ref="R206:T207"/>
  </mergeCells>
  <dataValidations count="4">
    <dataValidation allowBlank="1" showInputMessage="1" showErrorMessage="1" prompt="输入较大值" sqref="IY4 SU4 ACQ4 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JA37 SW37 ACS37 AMO37 AWK37 BGG37 BQC37 BZY37 CJU37 CTQ37 DDM37 DNI37 DXE37 EHA37 EQW37 FAS37 FKO37 FUK37 GEG37 GOC37 GXY37 HHU37 HRQ37 IBM37 ILI37 IVE37 JFA37 JOW37 JYS37 KIO37 KSK37 LCG37 LMC37 LVY37 MFU37 MPQ37 MZM37 NJI37 NTE37 ODA37 OMW37 OWS37 PGO37 PQK37 QAG37 QKC37 QTY37 RDU37 RNQ37 RXM37 SHI37 SRE37 TBA37 TKW37 TUS37 UEO37 UOK37 UYG37 VIC37 VRY37 WBU37 WLQ37 WVM37 H79 JD79 SZ79 ACV79 AMR79 AWN79 BGJ79 BQF79 CAB79 CJX79 CTT79 DDP79 DNL79 DXH79 EHD79 EQZ79 FAV79 FKR79 FUN79 GEJ79 GOF79 GYB79 HHX79 HRT79 IBP79 ILL79 IVH79 JFD79 JOZ79 JYV79 KIR79 KSN79 LCJ79 LMF79 LWB79 MFX79 MPT79 MZP79 NJL79 NTH79 ODD79 OMZ79 OWV79 PGR79 PQN79 QAJ79 QKF79 QUB79 RDX79 RNT79 RXP79 SHL79 SRH79 TBD79 TKZ79 TUV79 UER79 UON79 UYJ79 VIF79 VSB79 WBX79 WLT79 WVP79 H81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91 JD91 SZ91 ACV91 AMR91 AWN91 BGJ91 BQF91 CAB91 CJX91 CTT91 DDP91 DNL91 DXH91 EHD91 EQZ91 FAV91 FKR91 FUN91 GEJ91 GOF91 GYB91 HHX91 HRT91 IBP91 ILL91 IVH91 JFD91 JOZ91 JYV91 KIR91 KSN91 LCJ91 LMF91 LWB91 MFX91 MPT91 MZP91 NJL91 NTH91 ODD91 OMZ91 OWV91 PGR91 PQN91 QAJ91 QKF91 QUB91 RDX91 RNT91 RXP91 SHL91 SRH91 TBD91 TKZ91 TUV91 UER91 UON91 UYJ91 VIF91 VSB91 WBX91 WLT91 WVP91 H93 JD93 SZ93 ACV93 AMR93 AWN93 BGJ93 BQF93 CAB93 CJX93 CTT93 DDP93 DNL93 DXH93 EHD93 EQZ93 FAV93 FKR93 FUN93 GEJ93 GOF93 GYB93 HHX93 HRT93 IBP93 ILL93 IVH93 JFD93 JOZ93 JYV93 KIR93 KSN93 LCJ93 LMF93 LWB93 MFX93 MPT93 MZP93 NJL93 NTH93 ODD93 OMZ93 OWV93 PGR93 PQN93 QAJ93 QKF93 QUB93 RDX93 RNT93 RXP93 SHL93 SRH93 TBD93 TKZ93 TUV93 UER93 UON93 UYJ93 VIF93 VSB93 WBX93 WLT93 WVP93 H103 JD103 SZ103 ACV103 AMR103 AWN103 BGJ103 BQF103 CAB103 CJX103 CTT103 DDP103 DNL103 DXH103 EHD103 EQZ103 FAV103 FKR103 FUN103 GEJ103 GOF103 GYB103 HHX103 HRT103 IBP103 ILL103 IVH103 JFD103 JOZ103 JYV103 KIR103 KSN103 LCJ103 LMF103 LWB103 MFX103 MPT103 MZP103 NJL103 NTH103 ODD103 OMZ103 OWV103 PGR103 PQN103 QAJ103 QKF103 QUB103 RDX103 RNT103 RXP103 SHL103 SRH103 TBD103 TKZ103 TUV103 UER103 UON103 UYJ103 VIF103 VSB103 WBX103 WLT103 WVP103 H105 JD105 SZ105 ACV105 AMR105 AWN105 BGJ105 BQF105 CAB105 CJX105 CTT105 DDP105 DNL105 DXH105 EHD105 EQZ105 FAV105 FKR105 FUN105 GEJ105 GOF105 GYB105 HHX105 HRT105 IBP105 ILL105 IVH105 JFD105 JOZ105 JYV105 KIR105 KSN105 LCJ105 LMF105 LWB105 MFX105 MPT105 MZP105 NJL105 NTH105 ODD105 OMZ105 OWV105 PGR105 PQN105 QAJ105 QKF105 QUB105 RDX105 RNT105 RXP105 SHL105 SRH105 TBD105 TKZ105 TUV105 UER105 UON105 UYJ105 VIF105 VSB105 WBX105 WLT105 WVP105 H115 JD115 SZ115 ACV115 AMR115 AWN115 BGJ115 BQF115 CAB115 CJX115 CTT115 DDP115 DNL115 DXH115 EHD115 EQZ115 FAV115 FKR115 FUN115 GEJ115 GOF115 GYB115 HHX115 HRT115 IBP115 ILL115 IVH115 JFD115 JOZ115 JYV115 KIR115 KSN115 LCJ115 LMF115 LWB115 MFX115 MPT115 MZP115 NJL115 NTH115 ODD115 OMZ115 OWV115 PGR115 PQN115 QAJ115 QKF115 QUB115 RDX115 RNT115 RXP115 SHL115 SRH115 TBD115 TKZ115 TUV115 UER115 UON115 UYJ115 VIF115 VSB115 WBX115 WLT115 WVP115 H117 JD117 SZ117 ACV117 AMR117 AWN117 BGJ117 BQF117 CAB117 CJX117 CTT117 DDP117 DNL117 DXH117 EHD117 EQZ117 FAV117 FKR117 FUN117 GEJ117 GOF117 GYB117 HHX117 HRT117 IBP117 ILL117 IVH117 JFD117 JOZ117 JYV117 KIR117 KSN117 LCJ117 LMF117 LWB117 MFX117 MPT117 MZP117 NJL117 NTH117 ODD117 OMZ117 OWV117 PGR117 PQN117 QAJ117 QKF117 QUB117 RDX117 RNT117 RXP117 SHL117 SRH117 TBD117 TKZ117 TUV117 UER117 UON117 UYJ117 VIF117 VSB117 WBX117 WLT117 WVP117 H127 JD127 SZ127 ACV127 AMR127 AWN127 BGJ127 BQF127 CAB127 CJX127 CTT127 DDP127 DNL127 DXH127 EHD127 EQZ127 FAV127 FKR127 FUN127 GEJ127 GOF127 GYB127 HHX127 HRT127 IBP127 ILL127 IVH127 JFD127 JOZ127 JYV127 KIR127 KSN127 LCJ127 LMF127 LWB127 MFX127 MPT127 MZP127 NJL127 NTH127 ODD127 OMZ127 OWV127 PGR127 PQN127 QAJ127 QKF127 QUB127 RDX127 RNT127 RXP127 SHL127 SRH127 TBD127 TKZ127 TUV127 UER127 UON127 UYJ127 VIF127 VSB127 WBX127 WLT127 WVP127 H129 JD129 SZ129 ACV129 AMR129 AWN129 BGJ129 BQF129 CAB129 CJX129 CTT129 DDP129 DNL129 DXH129 EHD129 EQZ129 FAV129 FKR129 FUN129 GEJ129 GOF129 GYB129 HHX129 HRT129 IBP129 ILL129 IVH129 JFD129 JOZ129 JYV129 KIR129 KSN129 LCJ129 LMF129 LWB129 MFX129 MPT129 MZP129 NJL129 NTH129 ODD129 OMZ129 OWV129 PGR129 PQN129 QAJ129 QKF129 QUB129 RDX129 RNT129 RXP129 SHL129 SRH129 TBD129 TKZ129 TUV129 UER129 UON129 UYJ129 VIF129 VSB129 WBX129 WLT129 WVP129 H139 JD139 SZ139 ACV139 AMR139 AWN139 BGJ139 BQF139 CAB139 CJX139 CTT139 DDP139 DNL139 DXH139 EHD139 EQZ139 FAV139 FKR139 FUN139 GEJ139 GOF139 GYB139 HHX139 HRT139 IBP139 ILL139 IVH139 JFD139 JOZ139 JYV139 KIR139 KSN139 LCJ139 LMF139 LWB139 MFX139 MPT139 MZP139 NJL139 NTH139 ODD139 OMZ139 OWV139 PGR139 PQN139 QAJ139 QKF139 QUB139 RDX139 RNT139 RXP139 SHL139 SRH139 TBD139 TKZ139 TUV139 UER139 UON139 UYJ139 VIF139 VSB139 WBX139 WLT139 WVP139 H141 JD141 SZ141 ACV141 AMR141 AWN141 BGJ141 BQF141 CAB141 CJX141 CTT141 DDP141 DNL141 DXH141 EHD141 EQZ141 FAV141 FKR141 FUN141 GEJ141 GOF141 GYB141 HHX141 HRT141 IBP141 ILL141 IVH141 JFD141 JOZ141 JYV141 KIR141 KSN141 LCJ141 LMF141 LWB141 MFX141 MPT141 MZP141 NJL141 NTH141 ODD141 OMZ141 OWV141 PGR141 PQN141 QAJ141 QKF141 QUB141 RDX141 RNT141 RXP141 SHL141 SRH141 TBD141 TKZ141 TUV141 UER141 UON141 UYJ141 VIF141 VSB141 WBX141 WLT141 WVP141 H151 JD151 SZ151 ACV151 AMR151 AWN151 BGJ151 BQF151 CAB151 CJX151 CTT151 DDP151 DNL151 DXH151 EHD151 EQZ151 FAV151 FKR151 FUN151 GEJ151 GOF151 GYB151 HHX151 HRT151 IBP151 ILL151 IVH151 JFD151 JOZ151 JYV151 KIR151 KSN151 LCJ151 LMF151 LWB151 MFX151 MPT151 MZP151 NJL151 NTH151 ODD151 OMZ151 OWV151 PGR151 PQN151 QAJ151 QKF151 QUB151 RDX151 RNT151 RXP151 SHL151 SRH151 TBD151 TKZ151 TUV151 UER151 UON151 UYJ151 VIF151 VSB151 WBX151 WLT151 WVP151 H153 JD153 SZ153 ACV153 AMR153 AWN153 BGJ153 BQF153 CAB153 CJX153 CTT153 DDP153 DNL153 DXH153 EHD153 EQZ153 FAV153 FKR153 FUN153 GEJ153 GOF153 GYB153 HHX153 HRT153 IBP153 ILL153 IVH153 JFD153 JOZ153 JYV153 KIR153 KSN153 LCJ153 LMF153 LWB153 MFX153 MPT153 MZP153 NJL153 NTH153 ODD153 OMZ153 OWV153 PGR153 PQN153 QAJ153 QKF153 QUB153 RDX153 RNT153 RXP153 SHL153 SRH153 TBD153 TKZ153 TUV153 UER153 UON153 UYJ153 VIF153 VSB153 WBX153 WLT153 WVP153 H163 JD163 SZ163 ACV163 AMR163 AWN163 BGJ163 BQF163 CAB163 CJX163 CTT163 DDP163 DNL163 DXH163 EHD163 EQZ163 FAV163 FKR163 FUN163 GEJ163 GOF163 GYB163 HHX163 HRT163 IBP163 ILL163 IVH163 JFD163 JOZ163 JYV163 KIR163 KSN163 LCJ163 LMF163 LWB163 MFX163 MPT163 MZP163 NJL163 NTH163 ODD163 OMZ163 OWV163 PGR163 PQN163 QAJ163 QKF163 QUB163 RDX163 RNT163 RXP163 SHL163 SRH163 TBD163 TKZ163 TUV163 UER163 UON163 UYJ163 VIF163 VSB163 WBX163 WLT163 WVP163 H165 JD165 SZ165 ACV165 AMR165 AWN165 BGJ165 BQF165 CAB165 CJX165 CTT165 DDP165 DNL165 DXH165 EHD165 EQZ165 FAV165 FKR165 FUN165 GEJ165 GOF165 GYB165 HHX165 HRT165 IBP165 ILL165 IVH165 JFD165 JOZ165 JYV165 KIR165 KSN165 LCJ165 LMF165 LWB165 MFX165 MPT165 MZP165 NJL165 NTH165 ODD165 OMZ165 OWV165 PGR165 PQN165 QAJ165 QKF165 QUB165 RDX165 RNT165 RXP165 SHL165 SRH165 TBD165 TKZ165 TUV165 UER165 UON165 UYJ165 VIF165 VSB165 WBX165 WLT165 WVP165 H175 JD175 SZ175 ACV175 AMR175 AWN175 BGJ175 BQF175 CAB175 CJX175 CTT175 DDP175 DNL175 DXH175 EHD175 EQZ175 FAV175 FKR175 FUN175 GEJ175 GOF175 GYB175 HHX175 HRT175 IBP175 ILL175 IVH175 JFD175 JOZ175 JYV175 KIR175 KSN175 LCJ175 LMF175 LWB175 MFX175 MPT175 MZP175 NJL175 NTH175 ODD175 OMZ175 OWV175 PGR175 PQN175 QAJ175 QKF175 QUB175 RDX175 RNT175 RXP175 SHL175 SRH175 TBD175 TKZ175 TUV175 UER175 UON175 UYJ175 VIF175 VSB175 WBX175 WLT175 WVP175 H177 JD177 SZ177 ACV177 AMR177 AWN177 BGJ177 BQF177 CAB177 CJX177 CTT177 DDP177 DNL177 DXH177 EHD177 EQZ177 FAV177 FKR177 FUN177 GEJ177 GOF177 GYB177 HHX177 HRT177 IBP177 ILL177 IVH177 JFD177 JOZ177 JYV177 KIR177 KSN177 LCJ177 LMF177 LWB177 MFX177 MPT177 MZP177 NJL177 NTH177 ODD177 OMZ177 OWV177 PGR177 PQN177 QAJ177 QKF177 QUB177 RDX177 RNT177 RXP177 SHL177 SRH177 TBD177 TKZ177 TUV177 UER177 UON177 UYJ177 VIF177 VSB177 WBX177 WLT177 WVP177 H187 JD187 SZ187 ACV187 AMR187 AWN187 BGJ187 BQF187 CAB187 CJX187 CTT187 DDP187 DNL187 DXH187 EHD187 EQZ187 FAV187 FKR187 FUN187 GEJ187 GOF187 GYB187 HHX187 HRT187 IBP187 ILL187 IVH187 JFD187 JOZ187 JYV187 KIR187 KSN187 LCJ187 LMF187 LWB187 MFX187 MPT187 MZP187 NJL187 NTH187 ODD187 OMZ187 OWV187 PGR187 PQN187 QAJ187 QKF187 QUB187 RDX187 RNT187 RXP187 SHL187 SRH187 TBD187 TKZ187 TUV187 UER187 UON187 UYJ187 VIF187 VSB187 WBX187 WLT187 WVP187 H189 JD189 SZ189 ACV189 AMR189 AWN189 BGJ189 BQF189 CAB189 CJX189 CTT189 DDP189 DNL189 DXH189 EHD189 EQZ189 FAV189 FKR189 FUN189 GEJ189 GOF189 GYB189 HHX189 HRT189 IBP189 ILL189 IVH189 JFD189 JOZ189 JYV189 KIR189 KSN189 LCJ189 LMF189 LWB189 MFX189 MPT189 MZP189 NJL189 NTH189 ODD189 OMZ189 OWV189 PGR189 PQN189 QAJ189 QKF189 QUB189 RDX189 RNT189 RXP189 SHL189 SRH189 TBD189 TKZ189 TUV189 UER189 UON189 UYJ189 VIF189 VSB189 WBX189 WLT189 WVP189 H199 JD199 SZ199 ACV199 AMR199 AWN199 BGJ199 BQF199 CAB199 CJX199 CTT199 DDP199 DNL199 DXH199 EHD199 EQZ199 FAV199 FKR199 FUN199 GEJ199 GOF199 GYB199 HHX199 HRT199 IBP199 ILL199 IVH199 JFD199 JOZ199 JYV199 KIR199 KSN199 LCJ199 LMF199 LWB199 MFX199 MPT199 MZP199 NJL199 NTH199 ODD199 OMZ199 OWV199 PGR199 PQN199 QAJ199 QKF199 QUB199 RDX199 RNT199 RXP199 SHL199 SRH199 TBD199 TKZ199 TUV199 UER199 UON199 UYJ199 VIF199 VSB199 WBX199 WLT199 WVP199 H201 JD201 SZ201 ACV201 AMR201 AWN201 BGJ201 BQF201 CAB201 CJX201 CTT201 DDP201 DNL201 DXH201 EHD201 EQZ201 FAV201 FKR201 FUN201 GEJ201 GOF201 GYB201 HHX201 HRT201 IBP201 ILL201 IVH201 JFD201 JOZ201 JYV201 KIR201 KSN201 LCJ201 LMF201 LWB201 MFX201 MPT201 MZP201 NJL201 NTH201 ODD201 OMZ201 OWV201 PGR201 PQN201 QAJ201 QKF201 QUB201 RDX201 RNT201 RXP201 SHL201 SRH201 TBD201 TKZ201 TUV201 UER201 UON201 UYJ201 VIF201 VSB201 WBX201 WLT201 WVP201 H211 JD211 SZ211 ACV211 AMR211 AWN211 BGJ211 BQF211 CAB211 CJX211 CTT211 DDP211 DNL211 DXH211 EHD211 EQZ211 FAV211 FKR211 FUN211 GEJ211 GOF211 GYB211 HHX211 HRT211 IBP211 ILL211 IVH211 JFD211 JOZ211 JYV211 KIR211 KSN211 LCJ211 LMF211 LWB211 MFX211 MPT211 MZP211 NJL211 NTH211 ODD211 OMZ211 OWV211 PGR211 PQN211 QAJ211 QKF211 QUB211 RDX211 RNT211 RXP211 SHL211 SRH211 TBD211 TKZ211 TUV211 UER211 UON211 UYJ211 VIF211 VSB211 WBX211 WLT211 WVP211 H213 JD213 SZ213 ACV213 AMR213 AWN213 BGJ213 BQF213 CAB213 CJX213 CTT213 DDP213 DNL213 DXH213 EHD213 EQZ213 FAV213 FKR213 FUN213 GEJ213 GOF213 GYB213 HHX213 HRT213 IBP213 ILL213 IVH213 JFD213 JOZ213 JYV213 KIR213 KSN213 LCJ213 LMF213 LWB213 MFX213 MPT213 MZP213 NJL213 NTH213 ODD213 OMZ213 OWV213 PGR213 PQN213 QAJ213 QKF213 QUB213 RDX213 RNT213 RXP213 SHL213 SRH213 TBD213 TKZ213 TUV213 UER213 UON213 UYJ213 VIF213 VSB213 WBX213 WLT213 WVP213 H223 JD223 SZ223 ACV223 AMR223 AWN223 BGJ223 BQF223 CAB223 CJX223 CTT223 DDP223 DNL223 DXH223 EHD223 EQZ223 FAV223 FKR223 FUN223 GEJ223 GOF223 GYB223 HHX223 HRT223 IBP223 ILL223 IVH223 JFD223 JOZ223 JYV223 KIR223 KSN223 LCJ223 LMF223 LWB223 MFX223 MPT223 MZP223 NJL223 NTH223 ODD223 OMZ223 OWV223 PGR223 PQN223 QAJ223 QKF223 QUB223 RDX223 RNT223 RXP223 SHL223 SRH223 TBD223 TKZ223 TUV223 UER223 UON223 UYJ223 VIF223 VSB223 WBX223 WLT223 WVP223 H225 JD225 SZ225 ACV225 AMR225 AWN225 BGJ225 BQF225 CAB225 CJX225 CTT225 DDP225 DNL225 DXH225 EHD225 EQZ225 FAV225 FKR225 FUN225 GEJ225 GOF225 GYB225 HHX225 HRT225 IBP225 ILL225 IVH225 JFD225 JOZ225 JYV225 KIR225 KSN225 LCJ225 LMF225 LWB225 MFX225 MPT225 MZP225 NJL225 NTH225 ODD225 OMZ225 OWV225 PGR225 PQN225 QAJ225 QKF225 QUB225 RDX225 RNT225 RXP225 SHL225 SRH225 TBD225 TKZ225 TUV225 UER225 UON225 UYJ225 VIF225 VSB225 WBX225 WLT225 WVP225 H235 JD235 SZ235 ACV235 AMR235 AWN235 BGJ235 BQF235 CAB235 CJX235 CTT235 DDP235 DNL235 DXH235 EHD235 EQZ235 FAV235 FKR235 FUN235 GEJ235 GOF235 GYB235 HHX235 HRT235 IBP235 ILL235 IVH235 JFD235 JOZ235 JYV235 KIR235 KSN235 LCJ235 LMF235 LWB235 MFX235 MPT235 MZP235 NJL235 NTH235 ODD235 OMZ235 OWV235 PGR235 PQN235 QAJ235 QKF235 QUB235 RDX235 RNT235 RXP235 SHL235 SRH235 TBD235 TKZ235 TUV235 UER235 UON235 UYJ235 VIF235 VSB235 WBX235 WLT235 WVP235 H237 JD237 SZ237 ACV237 AMR237 AWN237 BGJ237 BQF237 CAB237 CJX237 CTT237 DDP237 DNL237 DXH237 EHD237 EQZ237 FAV237 FKR237 FUN237 GEJ237 GOF237 GYB237 HHX237 HRT237 IBP237 ILL237 IVH237 JFD237 JOZ237 JYV237 KIR237 KSN237 LCJ237 LMF237 LWB237 MFX237 MPT237 MZP237 NJL237 NTH237 ODD237 OMZ237 OWV237 PGR237 PQN237 QAJ237 QKF237 QUB237 RDX237 RNT237 RXP237 SHL237 SRH237 TBD237 TKZ237 TUV237 UER237 UON237 UYJ237 VIF237 VSB237 WBX237 WLT237 WVP237 H247 H249 H259 H261 H271 H273 H283 H285 H295 H297 H307 H309 H319 H321 H331 H333 H343 H345 H355 H357 H367 H369 H379 H381 H391 H393 H403 H405 H415 H417 H427 H429 H439 H441 H451 H453 H65850 JD65850 SZ65850 ACV65850 AMR65850 AWN65850 BGJ65850 BQF65850 CAB65850 CJX65850 CTT65850 DDP65850 DNL65850 DXH65850 EHD65850 EQZ65850 FAV65850 FKR65850 FUN65850 GEJ65850 GOF65850 GYB65850 HHX65850 HRT65850 IBP65850 ILL65850 IVH65850 JFD65850 JOZ65850 JYV65850 KIR65850 KSN65850 LCJ65850 LMF65850 LWB65850 MFX65850 MPT65850 MZP65850 NJL65850 NTH65850 ODD65850 OMZ65850 OWV65850 PGR65850 PQN65850 QAJ65850 QKF65850 QUB65850 RDX65850 RNT65850 RXP65850 SHL65850 SRH65850 TBD65850 TKZ65850 TUV65850 UER65850 UON65850 UYJ65850 VIF65850 VSB65850 WBX65850 WLT65850 WVP65850 H65852 JD65852 SZ65852 ACV65852 AMR65852 AWN65852 BGJ65852 BQF65852 CAB65852 CJX65852 CTT65852 DDP65852 DNL65852 DXH65852 EHD65852 EQZ65852 FAV65852 FKR65852 FUN65852 GEJ65852 GOF65852 GYB65852 HHX65852 HRT65852 IBP65852 ILL65852 IVH65852 JFD65852 JOZ65852 JYV65852 KIR65852 KSN65852 LCJ65852 LMF65852 LWB65852 MFX65852 MPT65852 MZP65852 NJL65852 NTH65852 ODD65852 OMZ65852 OWV65852 PGR65852 PQN65852 QAJ65852 QKF65852 QUB65852 RDX65852 RNT65852 RXP65852 SHL65852 SRH65852 TBD65852 TKZ65852 TUV65852 UER65852 UON65852 UYJ65852 VIF65852 VSB65852 WBX65852 WLT65852 WVP65852 H65862 JD65862 SZ65862 ACV65862 AMR65862 AWN65862 BGJ65862 BQF65862 CAB65862 CJX65862 CTT65862 DDP65862 DNL65862 DXH65862 EHD65862 EQZ65862 FAV65862 FKR65862 FUN65862 GEJ65862 GOF65862 GYB65862 HHX65862 HRT65862 IBP65862 ILL65862 IVH65862 JFD65862 JOZ65862 JYV65862 KIR65862 KSN65862 LCJ65862 LMF65862 LWB65862 MFX65862 MPT65862 MZP65862 NJL65862 NTH65862 ODD65862 OMZ65862 OWV65862 PGR65862 PQN65862 QAJ65862 QKF65862 QUB65862 RDX65862 RNT65862 RXP65862 SHL65862 SRH65862 TBD65862 TKZ65862 TUV65862 UER65862 UON65862 UYJ65862 VIF65862 VSB65862 WBX65862 WLT65862 WVP65862 H65864 JD65864 SZ65864 ACV65864 AMR65864 AWN65864 BGJ65864 BQF65864 CAB65864 CJX65864 CTT65864 DDP65864 DNL65864 DXH65864 EHD65864 EQZ65864 FAV65864 FKR65864 FUN65864 GEJ65864 GOF65864 GYB65864 HHX65864 HRT65864 IBP65864 ILL65864 IVH65864 JFD65864 JOZ65864 JYV65864 KIR65864 KSN65864 LCJ65864 LMF65864 LWB65864 MFX65864 MPT65864 MZP65864 NJL65864 NTH65864 ODD65864 OMZ65864 OWV65864 PGR65864 PQN65864 QAJ65864 QKF65864 QUB65864 RDX65864 RNT65864 RXP65864 SHL65864 SRH65864 TBD65864 TKZ65864 TUV65864 UER65864 UON65864 UYJ65864 VIF65864 VSB65864 WBX65864 WLT65864 WVP65864 H65874 JD65874 SZ65874 ACV65874 AMR65874 AWN65874 BGJ65874 BQF65874 CAB65874 CJX65874 CTT65874 DDP65874 DNL65874 DXH65874 EHD65874 EQZ65874 FAV65874 FKR65874 FUN65874 GEJ65874 GOF65874 GYB65874 HHX65874 HRT65874 IBP65874 ILL65874 IVH65874 JFD65874 JOZ65874 JYV65874 KIR65874 KSN65874 LCJ65874 LMF65874 LWB65874 MFX65874 MPT65874 MZP65874 NJL65874 NTH65874 ODD65874 OMZ65874 OWV65874 PGR65874 PQN65874 QAJ65874 QKF65874 QUB65874 RDX65874 RNT65874 RXP65874 SHL65874 SRH65874 TBD65874 TKZ65874 TUV65874 UER65874 UON65874 UYJ65874 VIF65874 VSB65874 WBX65874 WLT65874 WVP65874 H65876 JD65876 SZ65876 ACV65876 AMR65876 AWN65876 BGJ65876 BQF65876 CAB65876 CJX65876 CTT65876 DDP65876 DNL65876 DXH65876 EHD65876 EQZ65876 FAV65876 FKR65876 FUN65876 GEJ65876 GOF65876 GYB65876 HHX65876 HRT65876 IBP65876 ILL65876 IVH65876 JFD65876 JOZ65876 JYV65876 KIR65876 KSN65876 LCJ65876 LMF65876 LWB65876 MFX65876 MPT65876 MZP65876 NJL65876 NTH65876 ODD65876 OMZ65876 OWV65876 PGR65876 PQN65876 QAJ65876 QKF65876 QUB65876 RDX65876 RNT65876 RXP65876 SHL65876 SRH65876 TBD65876 TKZ65876 TUV65876 UER65876 UON65876 UYJ65876 VIF65876 VSB65876 WBX65876 WLT65876 WVP65876 H65886 JD65886 SZ65886 ACV65886 AMR65886 AWN65886 BGJ65886 BQF65886 CAB65886 CJX65886 CTT65886 DDP65886 DNL65886 DXH65886 EHD65886 EQZ65886 FAV65886 FKR65886 FUN65886 GEJ65886 GOF65886 GYB65886 HHX65886 HRT65886 IBP65886 ILL65886 IVH65886 JFD65886 JOZ65886 JYV65886 KIR65886 KSN65886 LCJ65886 LMF65886 LWB65886 MFX65886 MPT65886 MZP65886 NJL65886 NTH65886 ODD65886 OMZ65886 OWV65886 PGR65886 PQN65886 QAJ65886 QKF65886 QUB65886 RDX65886 RNT65886 RXP65886 SHL65886 SRH65886 TBD65886 TKZ65886 TUV65886 UER65886 UON65886 UYJ65886 VIF65886 VSB65886 WBX65886 WLT65886 WVP65886 H65888 JD65888 SZ65888 ACV65888 AMR65888 AWN65888 BGJ65888 BQF65888 CAB65888 CJX65888 CTT65888 DDP65888 DNL65888 DXH65888 EHD65888 EQZ65888 FAV65888 FKR65888 FUN65888 GEJ65888 GOF65888 GYB65888 HHX65888 HRT65888 IBP65888 ILL65888 IVH65888 JFD65888 JOZ65888 JYV65888 KIR65888 KSN65888 LCJ65888 LMF65888 LWB65888 MFX65888 MPT65888 MZP65888 NJL65888 NTH65888 ODD65888 OMZ65888 OWV65888 PGR65888 PQN65888 QAJ65888 QKF65888 QUB65888 RDX65888 RNT65888 RXP65888 SHL65888 SRH65888 TBD65888 TKZ65888 TUV65888 UER65888 UON65888 UYJ65888 VIF65888 VSB65888 WBX65888 WLT65888 WVP65888 H65898 JD65898 SZ65898 ACV65898 AMR65898 AWN65898 BGJ65898 BQF65898 CAB65898 CJX65898 CTT65898 DDP65898 DNL65898 DXH65898 EHD65898 EQZ65898 FAV65898 FKR65898 FUN65898 GEJ65898 GOF65898 GYB65898 HHX65898 HRT65898 IBP65898 ILL65898 IVH65898 JFD65898 JOZ65898 JYV65898 KIR65898 KSN65898 LCJ65898 LMF65898 LWB65898 MFX65898 MPT65898 MZP65898 NJL65898 NTH65898 ODD65898 OMZ65898 OWV65898 PGR65898 PQN65898 QAJ65898 QKF65898 QUB65898 RDX65898 RNT65898 RXP65898 SHL65898 SRH65898 TBD65898 TKZ65898 TUV65898 UER65898 UON65898 UYJ65898 VIF65898 VSB65898 WBX65898 WLT65898 WVP65898 H65900 JD65900 SZ65900 ACV65900 AMR65900 AWN65900 BGJ65900 BQF65900 CAB65900 CJX65900 CTT65900 DDP65900 DNL65900 DXH65900 EHD65900 EQZ65900 FAV65900 FKR65900 FUN65900 GEJ65900 GOF65900 GYB65900 HHX65900 HRT65900 IBP65900 ILL65900 IVH65900 JFD65900 JOZ65900 JYV65900 KIR65900 KSN65900 LCJ65900 LMF65900 LWB65900 MFX65900 MPT65900 MZP65900 NJL65900 NTH65900 ODD65900 OMZ65900 OWV65900 PGR65900 PQN65900 QAJ65900 QKF65900 QUB65900 RDX65900 RNT65900 RXP65900 SHL65900 SRH65900 TBD65900 TKZ65900 TUV65900 UER65900 UON65900 UYJ65900 VIF65900 VSB65900 WBX65900 WLT65900 WVP65900 H65910 JD65910 SZ65910 ACV65910 AMR65910 AWN65910 BGJ65910 BQF65910 CAB65910 CJX65910 CTT65910 DDP65910 DNL65910 DXH65910 EHD65910 EQZ65910 FAV65910 FKR65910 FUN65910 GEJ65910 GOF65910 GYB65910 HHX65910 HRT65910 IBP65910 ILL65910 IVH65910 JFD65910 JOZ65910 JYV65910 KIR65910 KSN65910 LCJ65910 LMF65910 LWB65910 MFX65910 MPT65910 MZP65910 NJL65910 NTH65910 ODD65910 OMZ65910 OWV65910 PGR65910 PQN65910 QAJ65910 QKF65910 QUB65910 RDX65910 RNT65910 RXP65910 SHL65910 SRH65910 TBD65910 TKZ65910 TUV65910 UER65910 UON65910 UYJ65910 VIF65910 VSB65910 WBX65910 WLT65910 WVP65910 H65912 JD65912 SZ65912 ACV65912 AMR65912 AWN65912 BGJ65912 BQF65912 CAB65912 CJX65912 CTT65912 DDP65912 DNL65912 DXH65912 EHD65912 EQZ65912 FAV65912 FKR65912 FUN65912 GEJ65912 GOF65912 GYB65912 HHX65912 HRT65912 IBP65912 ILL65912 IVH65912 JFD65912 JOZ65912 JYV65912 KIR65912 KSN65912 LCJ65912 LMF65912 LWB65912 MFX65912 MPT65912 MZP65912 NJL65912 NTH65912 ODD65912 OMZ65912 OWV65912 PGR65912 PQN65912 QAJ65912 QKF65912 QUB65912 RDX65912 RNT65912 RXP65912 SHL65912 SRH65912 TBD65912 TKZ65912 TUV65912 UER65912 UON65912 UYJ65912 VIF65912 VSB65912 WBX65912 WLT65912 WVP65912 H65922 JD65922 SZ65922 ACV65922 AMR65922 AWN65922 BGJ65922 BQF65922 CAB65922 CJX65922 CTT65922 DDP65922 DNL65922 DXH65922 EHD65922 EQZ65922 FAV65922 FKR65922 FUN65922 GEJ65922 GOF65922 GYB65922 HHX65922 HRT65922 IBP65922 ILL65922 IVH65922 JFD65922 JOZ65922 JYV65922 KIR65922 KSN65922 LCJ65922 LMF65922 LWB65922 MFX65922 MPT65922 MZP65922 NJL65922 NTH65922 ODD65922 OMZ65922 OWV65922 PGR65922 PQN65922 QAJ65922 QKF65922 QUB65922 RDX65922 RNT65922 RXP65922 SHL65922 SRH65922 TBD65922 TKZ65922 TUV65922 UER65922 UON65922 UYJ65922 VIF65922 VSB65922 WBX65922 WLT65922 WVP65922 H65924 JD65924 SZ65924 ACV65924 AMR65924 AWN65924 BGJ65924 BQF65924 CAB65924 CJX65924 CTT65924 DDP65924 DNL65924 DXH65924 EHD65924 EQZ65924 FAV65924 FKR65924 FUN65924 GEJ65924 GOF65924 GYB65924 HHX65924 HRT65924 IBP65924 ILL65924 IVH65924 JFD65924 JOZ65924 JYV65924 KIR65924 KSN65924 LCJ65924 LMF65924 LWB65924 MFX65924 MPT65924 MZP65924 NJL65924 NTH65924 ODD65924 OMZ65924 OWV65924 PGR65924 PQN65924 QAJ65924 QKF65924 QUB65924 RDX65924 RNT65924 RXP65924 SHL65924 SRH65924 TBD65924 TKZ65924 TUV65924 UER65924 UON65924 UYJ65924 VIF65924 VSB65924 WBX65924 WLT65924 WVP65924 H65934 JD65934 SZ65934 ACV65934 AMR65934 AWN65934 BGJ65934 BQF65934 CAB65934 CJX65934 CTT65934 DDP65934 DNL65934 DXH65934 EHD65934 EQZ65934 FAV65934 FKR65934 FUN65934 GEJ65934 GOF65934 GYB65934 HHX65934 HRT65934 IBP65934 ILL65934 IVH65934 JFD65934 JOZ65934 JYV65934 KIR65934 KSN65934 LCJ65934 LMF65934 LWB65934 MFX65934 MPT65934 MZP65934 NJL65934 NTH65934 ODD65934 OMZ65934 OWV65934 PGR65934 PQN65934 QAJ65934 QKF65934 QUB65934 RDX65934 RNT65934 RXP65934 SHL65934 SRH65934 TBD65934 TKZ65934 TUV65934 UER65934 UON65934 UYJ65934 VIF65934 VSB65934 WBX65934 WLT65934 WVP65934 H65936 JD65936 SZ65936 ACV65936 AMR65936 AWN65936 BGJ65936 BQF65936 CAB65936 CJX65936 CTT65936 DDP65936 DNL65936 DXH65936 EHD65936 EQZ65936 FAV65936 FKR65936 FUN65936 GEJ65936 GOF65936 GYB65936 HHX65936 HRT65936 IBP65936 ILL65936 IVH65936 JFD65936 JOZ65936 JYV65936 KIR65936 KSN65936 LCJ65936 LMF65936 LWB65936 MFX65936 MPT65936 MZP65936 NJL65936 NTH65936 ODD65936 OMZ65936 OWV65936 PGR65936 PQN65936 QAJ65936 QKF65936 QUB65936 RDX65936 RNT65936 RXP65936 SHL65936 SRH65936 TBD65936 TKZ65936 TUV65936 UER65936 UON65936 UYJ65936 VIF65936 VSB65936 WBX65936 WLT65936 WVP65936 H65946 JD65946 SZ65946 ACV65946 AMR65946 AWN65946 BGJ65946 BQF65946 CAB65946 CJX65946 CTT65946 DDP65946 DNL65946 DXH65946 EHD65946 EQZ65946 FAV65946 FKR65946 FUN65946 GEJ65946 GOF65946 GYB65946 HHX65946 HRT65946 IBP65946 ILL65946 IVH65946 JFD65946 JOZ65946 JYV65946 KIR65946 KSN65946 LCJ65946 LMF65946 LWB65946 MFX65946 MPT65946 MZP65946 NJL65946 NTH65946 ODD65946 OMZ65946 OWV65946 PGR65946 PQN65946 QAJ65946 QKF65946 QUB65946 RDX65946 RNT65946 RXP65946 SHL65946 SRH65946 TBD65946 TKZ65946 TUV65946 UER65946 UON65946 UYJ65946 VIF65946 VSB65946 WBX65946 WLT65946 WVP65946 H65948 JD65948 SZ65948 ACV65948 AMR65948 AWN65948 BGJ65948 BQF65948 CAB65948 CJX65948 CTT65948 DDP65948 DNL65948 DXH65948 EHD65948 EQZ65948 FAV65948 FKR65948 FUN65948 GEJ65948 GOF65948 GYB65948 HHX65948 HRT65948 IBP65948 ILL65948 IVH65948 JFD65948 JOZ65948 JYV65948 KIR65948 KSN65948 LCJ65948 LMF65948 LWB65948 MFX65948 MPT65948 MZP65948 NJL65948 NTH65948 ODD65948 OMZ65948 OWV65948 PGR65948 PQN65948 QAJ65948 QKF65948 QUB65948 RDX65948 RNT65948 RXP65948 SHL65948 SRH65948 TBD65948 TKZ65948 TUV65948 UER65948 UON65948 UYJ65948 VIF65948 VSB65948 WBX65948 WLT65948 WVP65948 H65958 JD65958 SZ65958 ACV65958 AMR65958 AWN65958 BGJ65958 BQF65958 CAB65958 CJX65958 CTT65958 DDP65958 DNL65958 DXH65958 EHD65958 EQZ65958 FAV65958 FKR65958 FUN65958 GEJ65958 GOF65958 GYB65958 HHX65958 HRT65958 IBP65958 ILL65958 IVH65958 JFD65958 JOZ65958 JYV65958 KIR65958 KSN65958 LCJ65958 LMF65958 LWB65958 MFX65958 MPT65958 MZP65958 NJL65958 NTH65958 ODD65958 OMZ65958 OWV65958 PGR65958 PQN65958 QAJ65958 QKF65958 QUB65958 RDX65958 RNT65958 RXP65958 SHL65958 SRH65958 TBD65958 TKZ65958 TUV65958 UER65958 UON65958 UYJ65958 VIF65958 VSB65958 WBX65958 WLT65958 WVP65958 H65960 JD65960 SZ65960 ACV65960 AMR65960 AWN65960 BGJ65960 BQF65960 CAB65960 CJX65960 CTT65960 DDP65960 DNL65960 DXH65960 EHD65960 EQZ65960 FAV65960 FKR65960 FUN65960 GEJ65960 GOF65960 GYB65960 HHX65960 HRT65960 IBP65960 ILL65960 IVH65960 JFD65960 JOZ65960 JYV65960 KIR65960 KSN65960 LCJ65960 LMF65960 LWB65960 MFX65960 MPT65960 MZP65960 NJL65960 NTH65960 ODD65960 OMZ65960 OWV65960 PGR65960 PQN65960 QAJ65960 QKF65960 QUB65960 RDX65960 RNT65960 RXP65960 SHL65960 SRH65960 TBD65960 TKZ65960 TUV65960 UER65960 UON65960 UYJ65960 VIF65960 VSB65960 WBX65960 WLT65960 WVP65960 H65970 JD65970 SZ65970 ACV65970 AMR65970 AWN65970 BGJ65970 BQF65970 CAB65970 CJX65970 CTT65970 DDP65970 DNL65970 DXH65970 EHD65970 EQZ65970 FAV65970 FKR65970 FUN65970 GEJ65970 GOF65970 GYB65970 HHX65970 HRT65970 IBP65970 ILL65970 IVH65970 JFD65970 JOZ65970 JYV65970 KIR65970 KSN65970 LCJ65970 LMF65970 LWB65970 MFX65970 MPT65970 MZP65970 NJL65970 NTH65970 ODD65970 OMZ65970 OWV65970 PGR65970 PQN65970 QAJ65970 QKF65970 QUB65970 RDX65970 RNT65970 RXP65970 SHL65970 SRH65970 TBD65970 TKZ65970 TUV65970 UER65970 UON65970 UYJ65970 VIF65970 VSB65970 WBX65970 WLT65970 WVP65970 H65972 JD65972 SZ65972 ACV65972 AMR65972 AWN65972 BGJ65972 BQF65972 CAB65972 CJX65972 CTT65972 DDP65972 DNL65972 DXH65972 EHD65972 EQZ65972 FAV65972 FKR65972 FUN65972 GEJ65972 GOF65972 GYB65972 HHX65972 HRT65972 IBP65972 ILL65972 IVH65972 JFD65972 JOZ65972 JYV65972 KIR65972 KSN65972 LCJ65972 LMF65972 LWB65972 MFX65972 MPT65972 MZP65972 NJL65972 NTH65972 ODD65972 OMZ65972 OWV65972 PGR65972 PQN65972 QAJ65972 QKF65972 QUB65972 RDX65972 RNT65972 RXP65972 SHL65972 SRH65972 TBD65972 TKZ65972 TUV65972 UER65972 UON65972 UYJ65972 VIF65972 VSB65972 WBX65972 WLT65972 WVP65972 H65982 JD65982 SZ65982 ACV65982 AMR65982 AWN65982 BGJ65982 BQF65982 CAB65982 CJX65982 CTT65982 DDP65982 DNL65982 DXH65982 EHD65982 EQZ65982 FAV65982 FKR65982 FUN65982 GEJ65982 GOF65982 GYB65982 HHX65982 HRT65982 IBP65982 ILL65982 IVH65982 JFD65982 JOZ65982 JYV65982 KIR65982 KSN65982 LCJ65982 LMF65982 LWB65982 MFX65982 MPT65982 MZP65982 NJL65982 NTH65982 ODD65982 OMZ65982 OWV65982 PGR65982 PQN65982 QAJ65982 QKF65982 QUB65982 RDX65982 RNT65982 RXP65982 SHL65982 SRH65982 TBD65982 TKZ65982 TUV65982 UER65982 UON65982 UYJ65982 VIF65982 VSB65982 WBX65982 WLT65982 WVP65982 H65984 JD65984 SZ65984 ACV65984 AMR65984 AWN65984 BGJ65984 BQF65984 CAB65984 CJX65984 CTT65984 DDP65984 DNL65984 DXH65984 EHD65984 EQZ65984 FAV65984 FKR65984 FUN65984 GEJ65984 GOF65984 GYB65984 HHX65984 HRT65984 IBP65984 ILL65984 IVH65984 JFD65984 JOZ65984 JYV65984 KIR65984 KSN65984 LCJ65984 LMF65984 LWB65984 MFX65984 MPT65984 MZP65984 NJL65984 NTH65984 ODD65984 OMZ65984 OWV65984 PGR65984 PQN65984 QAJ65984 QKF65984 QUB65984 RDX65984 RNT65984 RXP65984 SHL65984 SRH65984 TBD65984 TKZ65984 TUV65984 UER65984 UON65984 UYJ65984 VIF65984 VSB65984 WBX65984 WLT65984 WVP65984 H65994 JD65994 SZ65994 ACV65994 AMR65994 AWN65994 BGJ65994 BQF65994 CAB65994 CJX65994 CTT65994 DDP65994 DNL65994 DXH65994 EHD65994 EQZ65994 FAV65994 FKR65994 FUN65994 GEJ65994 GOF65994 GYB65994 HHX65994 HRT65994 IBP65994 ILL65994 IVH65994 JFD65994 JOZ65994 JYV65994 KIR65994 KSN65994 LCJ65994 LMF65994 LWB65994 MFX65994 MPT65994 MZP65994 NJL65994 NTH65994 ODD65994 OMZ65994 OWV65994 PGR65994 PQN65994 QAJ65994 QKF65994 QUB65994 RDX65994 RNT65994 RXP65994 SHL65994 SRH65994 TBD65994 TKZ65994 TUV65994 UER65994 UON65994 UYJ65994 VIF65994 VSB65994 WBX65994 WLT65994 WVP65994 H65996 JD65996 SZ65996 ACV65996 AMR65996 AWN65996 BGJ65996 BQF65996 CAB65996 CJX65996 CTT65996 DDP65996 DNL65996 DXH65996 EHD65996 EQZ65996 FAV65996 FKR65996 FUN65996 GEJ65996 GOF65996 GYB65996 HHX65996 HRT65996 IBP65996 ILL65996 IVH65996 JFD65996 JOZ65996 JYV65996 KIR65996 KSN65996 LCJ65996 LMF65996 LWB65996 MFX65996 MPT65996 MZP65996 NJL65996 NTH65996 ODD65996 OMZ65996 OWV65996 PGR65996 PQN65996 QAJ65996 QKF65996 QUB65996 RDX65996 RNT65996 RXP65996 SHL65996 SRH65996 TBD65996 TKZ65996 TUV65996 UER65996 UON65996 UYJ65996 VIF65996 VSB65996 WBX65996 WLT65996 WVP65996 H66006 JD66006 SZ66006 ACV66006 AMR66006 AWN66006 BGJ66006 BQF66006 CAB66006 CJX66006 CTT66006 DDP66006 DNL66006 DXH66006 EHD66006 EQZ66006 FAV66006 FKR66006 FUN66006 GEJ66006 GOF66006 GYB66006 HHX66006 HRT66006 IBP66006 ILL66006 IVH66006 JFD66006 JOZ66006 JYV66006 KIR66006 KSN66006 LCJ66006 LMF66006 LWB66006 MFX66006 MPT66006 MZP66006 NJL66006 NTH66006 ODD66006 OMZ66006 OWV66006 PGR66006 PQN66006 QAJ66006 QKF66006 QUB66006 RDX66006 RNT66006 RXP66006 SHL66006 SRH66006 TBD66006 TKZ66006 TUV66006 UER66006 UON66006 UYJ66006 VIF66006 VSB66006 WBX66006 WLT66006 WVP66006 H66008 JD66008 SZ66008 ACV66008 AMR66008 AWN66008 BGJ66008 BQF66008 CAB66008 CJX66008 CTT66008 DDP66008 DNL66008 DXH66008 EHD66008 EQZ66008 FAV66008 FKR66008 FUN66008 GEJ66008 GOF66008 GYB66008 HHX66008 HRT66008 IBP66008 ILL66008 IVH66008 JFD66008 JOZ66008 JYV66008 KIR66008 KSN66008 LCJ66008 LMF66008 LWB66008 MFX66008 MPT66008 MZP66008 NJL66008 NTH66008 ODD66008 OMZ66008 OWV66008 PGR66008 PQN66008 QAJ66008 QKF66008 QUB66008 RDX66008 RNT66008 RXP66008 SHL66008 SRH66008 TBD66008 TKZ66008 TUV66008 UER66008 UON66008 UYJ66008 VIF66008 VSB66008 WBX66008 WLT66008 WVP66008 H131386 JD131386 SZ131386 ACV131386 AMR131386 AWN131386 BGJ131386 BQF131386 CAB131386 CJX131386 CTT131386 DDP131386 DNL131386 DXH131386 EHD131386 EQZ131386 FAV131386 FKR131386 FUN131386 GEJ131386 GOF131386 GYB131386 HHX131386 HRT131386 IBP131386 ILL131386 IVH131386 JFD131386 JOZ131386 JYV131386 KIR131386 KSN131386 LCJ131386 LMF131386 LWB131386 MFX131386 MPT131386 MZP131386 NJL131386 NTH131386 ODD131386 OMZ131386 OWV131386 PGR131386 PQN131386 QAJ131386 QKF131386 QUB131386 RDX131386 RNT131386 RXP131386 SHL131386 SRH131386 TBD131386 TKZ131386 TUV131386 UER131386 UON131386 UYJ131386 VIF131386 VSB131386 WBX131386 WLT131386 WVP131386 H131388 JD131388 SZ131388 ACV131388 AMR131388 AWN131388 BGJ131388 BQF131388 CAB131388 CJX131388 CTT131388 DDP131388 DNL131388 DXH131388 EHD131388 EQZ131388 FAV131388 FKR131388 FUN131388 GEJ131388 GOF131388 GYB131388 HHX131388 HRT131388 IBP131388 ILL131388 IVH131388 JFD131388 JOZ131388 JYV131388 KIR131388 KSN131388 LCJ131388 LMF131388 LWB131388 MFX131388 MPT131388 MZP131388 NJL131388 NTH131388 ODD131388 OMZ131388 OWV131388 PGR131388 PQN131388 QAJ131388 QKF131388 QUB131388 RDX131388 RNT131388 RXP131388 SHL131388 SRH131388 TBD131388 TKZ131388 TUV131388 UER131388 UON131388 UYJ131388 VIF131388 VSB131388 WBX131388 WLT131388 WVP131388 H131398 JD131398 SZ131398 ACV131398 AMR131398 AWN131398 BGJ131398 BQF131398 CAB131398 CJX131398 CTT131398 DDP131398 DNL131398 DXH131398 EHD131398 EQZ131398 FAV131398 FKR131398 FUN131398 GEJ131398 GOF131398 GYB131398 HHX131398 HRT131398 IBP131398 ILL131398 IVH131398 JFD131398 JOZ131398 JYV131398 KIR131398 KSN131398 LCJ131398 LMF131398 LWB131398 MFX131398 MPT131398 MZP131398 NJL131398 NTH131398 ODD131398 OMZ131398 OWV131398 PGR131398 PQN131398 QAJ131398 QKF131398 QUB131398 RDX131398 RNT131398 RXP131398 SHL131398 SRH131398 TBD131398 TKZ131398 TUV131398 UER131398 UON131398 UYJ131398 VIF131398 VSB131398 WBX131398 WLT131398 WVP131398 H131400 JD131400 SZ131400 ACV131400 AMR131400 AWN131400 BGJ131400 BQF131400 CAB131400 CJX131400 CTT131400 DDP131400 DNL131400 DXH131400 EHD131400 EQZ131400 FAV131400 FKR131400 FUN131400 GEJ131400 GOF131400 GYB131400 HHX131400 HRT131400 IBP131400 ILL131400 IVH131400 JFD131400 JOZ131400 JYV131400 KIR131400 KSN131400 LCJ131400 LMF131400 LWB131400 MFX131400 MPT131400 MZP131400 NJL131400 NTH131400 ODD131400 OMZ131400 OWV131400 PGR131400 PQN131400 QAJ131400 QKF131400 QUB131400 RDX131400 RNT131400 RXP131400 SHL131400 SRH131400 TBD131400 TKZ131400 TUV131400 UER131400 UON131400 UYJ131400 VIF131400 VSB131400 WBX131400 WLT131400 WVP131400 H131410 JD131410 SZ131410 ACV131410 AMR131410 AWN131410 BGJ131410 BQF131410 CAB131410 CJX131410 CTT131410 DDP131410 DNL131410 DXH131410 EHD131410 EQZ131410 FAV131410 FKR131410 FUN131410 GEJ131410 GOF131410 GYB131410 HHX131410 HRT131410 IBP131410 ILL131410 IVH131410 JFD131410 JOZ131410 JYV131410 KIR131410 KSN131410 LCJ131410 LMF131410 LWB131410 MFX131410 MPT131410 MZP131410 NJL131410 NTH131410 ODD131410 OMZ131410 OWV131410 PGR131410 PQN131410 QAJ131410 QKF131410 QUB131410 RDX131410 RNT131410 RXP131410 SHL131410 SRH131410 TBD131410 TKZ131410 TUV131410 UER131410 UON131410 UYJ131410 VIF131410 VSB131410 WBX131410 WLT131410 WVP131410 H131412 JD131412 SZ131412 ACV131412 AMR131412 AWN131412 BGJ131412 BQF131412 CAB131412 CJX131412 CTT131412 DDP131412 DNL131412 DXH131412 EHD131412 EQZ131412 FAV131412 FKR131412 FUN131412 GEJ131412 GOF131412 GYB131412 HHX131412 HRT131412 IBP131412 ILL131412 IVH131412 JFD131412 JOZ131412 JYV131412 KIR131412 KSN131412 LCJ131412 LMF131412 LWB131412 MFX131412 MPT131412 MZP131412 NJL131412 NTH131412 ODD131412 OMZ131412 OWV131412 PGR131412 PQN131412 QAJ131412 QKF131412 QUB131412 RDX131412 RNT131412 RXP131412 SHL131412 SRH131412 TBD131412 TKZ131412 TUV131412 UER131412 UON131412 UYJ131412 VIF131412 VSB131412 WBX131412 WLT131412 WVP131412 H131422 JD131422 SZ131422 ACV131422 AMR131422 AWN131422 BGJ131422 BQF131422 CAB131422 CJX131422 CTT131422 DDP131422 DNL131422 DXH131422 EHD131422 EQZ131422 FAV131422 FKR131422 FUN131422 GEJ131422 GOF131422 GYB131422 HHX131422 HRT131422 IBP131422 ILL131422 IVH131422 JFD131422 JOZ131422 JYV131422 KIR131422 KSN131422 LCJ131422 LMF131422 LWB131422 MFX131422 MPT131422 MZP131422 NJL131422 NTH131422 ODD131422 OMZ131422 OWV131422 PGR131422 PQN131422 QAJ131422 QKF131422 QUB131422 RDX131422 RNT131422 RXP131422 SHL131422 SRH131422 TBD131422 TKZ131422 TUV131422 UER131422 UON131422 UYJ131422 VIF131422 VSB131422 WBX131422 WLT131422 WVP131422 H131424 JD131424 SZ131424 ACV131424 AMR131424 AWN131424 BGJ131424 BQF131424 CAB131424 CJX131424 CTT131424 DDP131424 DNL131424 DXH131424 EHD131424 EQZ131424 FAV131424 FKR131424 FUN131424 GEJ131424 GOF131424 GYB131424 HHX131424 HRT131424 IBP131424 ILL131424 IVH131424 JFD131424 JOZ131424 JYV131424 KIR131424 KSN131424 LCJ131424 LMF131424 LWB131424 MFX131424 MPT131424 MZP131424 NJL131424 NTH131424 ODD131424 OMZ131424 OWV131424 PGR131424 PQN131424 QAJ131424 QKF131424 QUB131424 RDX131424 RNT131424 RXP131424 SHL131424 SRH131424 TBD131424 TKZ131424 TUV131424 UER131424 UON131424 UYJ131424 VIF131424 VSB131424 WBX131424 WLT131424 WVP131424 H131434 JD131434 SZ131434 ACV131434 AMR131434 AWN131434 BGJ131434 BQF131434 CAB131434 CJX131434 CTT131434 DDP131434 DNL131434 DXH131434 EHD131434 EQZ131434 FAV131434 FKR131434 FUN131434 GEJ131434 GOF131434 GYB131434 HHX131434 HRT131434 IBP131434 ILL131434 IVH131434 JFD131434 JOZ131434 JYV131434 KIR131434 KSN131434 LCJ131434 LMF131434 LWB131434 MFX131434 MPT131434 MZP131434 NJL131434 NTH131434 ODD131434 OMZ131434 OWV131434 PGR131434 PQN131434 QAJ131434 QKF131434 QUB131434 RDX131434 RNT131434 RXP131434 SHL131434 SRH131434 TBD131434 TKZ131434 TUV131434 UER131434 UON131434 UYJ131434 VIF131434 VSB131434 WBX131434 WLT131434 WVP131434 H131436 JD131436 SZ131436 ACV131436 AMR131436 AWN131436 BGJ131436 BQF131436 CAB131436 CJX131436 CTT131436 DDP131436 DNL131436 DXH131436 EHD131436 EQZ131436 FAV131436 FKR131436 FUN131436 GEJ131436 GOF131436 GYB131436 HHX131436 HRT131436 IBP131436 ILL131436 IVH131436 JFD131436 JOZ131436 JYV131436 KIR131436 KSN131436 LCJ131436 LMF131436 LWB131436 MFX131436 MPT131436 MZP131436 NJL131436 NTH131436 ODD131436 OMZ131436 OWV131436 PGR131436 PQN131436 QAJ131436 QKF131436 QUB131436 RDX131436 RNT131436 RXP131436 SHL131436 SRH131436 TBD131436 TKZ131436 TUV131436 UER131436 UON131436 UYJ131436 VIF131436 VSB131436 WBX131436 WLT131436 WVP131436 H131446 JD131446 SZ131446 ACV131446 AMR131446 AWN131446 BGJ131446 BQF131446 CAB131446 CJX131446 CTT131446 DDP131446 DNL131446 DXH131446 EHD131446 EQZ131446 FAV131446 FKR131446 FUN131446 GEJ131446 GOF131446 GYB131446 HHX131446 HRT131446 IBP131446 ILL131446 IVH131446 JFD131446 JOZ131446 JYV131446 KIR131446 KSN131446 LCJ131446 LMF131446 LWB131446 MFX131446 MPT131446 MZP131446 NJL131446 NTH131446 ODD131446 OMZ131446 OWV131446 PGR131446 PQN131446 QAJ131446 QKF131446 QUB131446 RDX131446 RNT131446 RXP131446 SHL131446 SRH131446 TBD131446 TKZ131446 TUV131446 UER131446 UON131446 UYJ131446 VIF131446 VSB131446 WBX131446 WLT131446 WVP131446 H131448 JD131448 SZ131448 ACV131448 AMR131448 AWN131448 BGJ131448 BQF131448 CAB131448 CJX131448 CTT131448 DDP131448 DNL131448 DXH131448 EHD131448 EQZ131448 FAV131448 FKR131448 FUN131448 GEJ131448 GOF131448 GYB131448 HHX131448 HRT131448 IBP131448 ILL131448 IVH131448 JFD131448 JOZ131448 JYV131448 KIR131448 KSN131448 LCJ131448 LMF131448 LWB131448 MFX131448 MPT131448 MZP131448 NJL131448 NTH131448 ODD131448 OMZ131448 OWV131448 PGR131448 PQN131448 QAJ131448 QKF131448 QUB131448 RDX131448 RNT131448 RXP131448 SHL131448 SRH131448 TBD131448 TKZ131448 TUV131448 UER131448 UON131448 UYJ131448 VIF131448 VSB131448 WBX131448 WLT131448 WVP131448 H131458 JD131458 SZ131458 ACV131458 AMR131458 AWN131458 BGJ131458 BQF131458 CAB131458 CJX131458 CTT131458 DDP131458 DNL131458 DXH131458 EHD131458 EQZ131458 FAV131458 FKR131458 FUN131458 GEJ131458 GOF131458 GYB131458 HHX131458 HRT131458 IBP131458 ILL131458 IVH131458 JFD131458 JOZ131458 JYV131458 KIR131458 KSN131458 LCJ131458 LMF131458 LWB131458 MFX131458 MPT131458 MZP131458 NJL131458 NTH131458 ODD131458 OMZ131458 OWV131458 PGR131458 PQN131458 QAJ131458 QKF131458 QUB131458 RDX131458 RNT131458 RXP131458 SHL131458 SRH131458 TBD131458 TKZ131458 TUV131458 UER131458 UON131458 UYJ131458 VIF131458 VSB131458 WBX131458 WLT131458 WVP131458 H131460 JD131460 SZ131460 ACV131460 AMR131460 AWN131460 BGJ131460 BQF131460 CAB131460 CJX131460 CTT131460 DDP131460 DNL131460 DXH131460 EHD131460 EQZ131460 FAV131460 FKR131460 FUN131460 GEJ131460 GOF131460 GYB131460 HHX131460 HRT131460 IBP131460 ILL131460 IVH131460 JFD131460 JOZ131460 JYV131460 KIR131460 KSN131460 LCJ131460 LMF131460 LWB131460 MFX131460 MPT131460 MZP131460 NJL131460 NTH131460 ODD131460 OMZ131460 OWV131460 PGR131460 PQN131460 QAJ131460 QKF131460 QUB131460 RDX131460 RNT131460 RXP131460 SHL131460 SRH131460 TBD131460 TKZ131460 TUV131460 UER131460 UON131460 UYJ131460 VIF131460 VSB131460 WBX131460 WLT131460 WVP131460 H131470 JD131470 SZ131470 ACV131470 AMR131470 AWN131470 BGJ131470 BQF131470 CAB131470 CJX131470 CTT131470 DDP131470 DNL131470 DXH131470 EHD131470 EQZ131470 FAV131470 FKR131470 FUN131470 GEJ131470 GOF131470 GYB131470 HHX131470 HRT131470 IBP131470 ILL131470 IVH131470 JFD131470 JOZ131470 JYV131470 KIR131470 KSN131470 LCJ131470 LMF131470 LWB131470 MFX131470 MPT131470 MZP131470 NJL131470 NTH131470 ODD131470 OMZ131470 OWV131470 PGR131470 PQN131470 QAJ131470 QKF131470 QUB131470 RDX131470 RNT131470 RXP131470 SHL131470 SRH131470 TBD131470 TKZ131470 TUV131470 UER131470 UON131470 UYJ131470 VIF131470 VSB131470 WBX131470 WLT131470 WVP131470 H131472 JD131472 SZ131472 ACV131472 AMR131472 AWN131472 BGJ131472 BQF131472 CAB131472 CJX131472 CTT131472 DDP131472 DNL131472 DXH131472 EHD131472 EQZ131472 FAV131472 FKR131472 FUN131472 GEJ131472 GOF131472 GYB131472 HHX131472 HRT131472 IBP131472 ILL131472 IVH131472 JFD131472 JOZ131472 JYV131472 KIR131472 KSN131472 LCJ131472 LMF131472 LWB131472 MFX131472 MPT131472 MZP131472 NJL131472 NTH131472 ODD131472 OMZ131472 OWV131472 PGR131472 PQN131472 QAJ131472 QKF131472 QUB131472 RDX131472 RNT131472 RXP131472 SHL131472 SRH131472 TBD131472 TKZ131472 TUV131472 UER131472 UON131472 UYJ131472 VIF131472 VSB131472 WBX131472 WLT131472 WVP131472 H131482 JD131482 SZ131482 ACV131482 AMR131482 AWN131482 BGJ131482 BQF131482 CAB131482 CJX131482 CTT131482 DDP131482 DNL131482 DXH131482 EHD131482 EQZ131482 FAV131482 FKR131482 FUN131482 GEJ131482 GOF131482 GYB131482 HHX131482 HRT131482 IBP131482 ILL131482 IVH131482 JFD131482 JOZ131482 JYV131482 KIR131482 KSN131482 LCJ131482 LMF131482 LWB131482 MFX131482 MPT131482 MZP131482 NJL131482 NTH131482 ODD131482 OMZ131482 OWV131482 PGR131482 PQN131482 QAJ131482 QKF131482 QUB131482 RDX131482 RNT131482 RXP131482 SHL131482 SRH131482 TBD131482 TKZ131482 TUV131482 UER131482 UON131482 UYJ131482 VIF131482 VSB131482 WBX131482 WLT131482 WVP131482 H131484 JD131484 SZ131484 ACV131484 AMR131484 AWN131484 BGJ131484 BQF131484 CAB131484 CJX131484 CTT131484 DDP131484 DNL131484 DXH131484 EHD131484 EQZ131484 FAV131484 FKR131484 FUN131484 GEJ131484 GOF131484 GYB131484 HHX131484 HRT131484 IBP131484 ILL131484 IVH131484 JFD131484 JOZ131484 JYV131484 KIR131484 KSN131484 LCJ131484 LMF131484 LWB131484 MFX131484 MPT131484 MZP131484 NJL131484 NTH131484 ODD131484 OMZ131484 OWV131484 PGR131484 PQN131484 QAJ131484 QKF131484 QUB131484 RDX131484 RNT131484 RXP131484 SHL131484 SRH131484 TBD131484 TKZ131484 TUV131484 UER131484 UON131484 UYJ131484 VIF131484 VSB131484 WBX131484 WLT131484 WVP131484 H131494 JD131494 SZ131494 ACV131494 AMR131494 AWN131494 BGJ131494 BQF131494 CAB131494 CJX131494 CTT131494 DDP131494 DNL131494 DXH131494 EHD131494 EQZ131494 FAV131494 FKR131494 FUN131494 GEJ131494 GOF131494 GYB131494 HHX131494 HRT131494 IBP131494 ILL131494 IVH131494 JFD131494 JOZ131494 JYV131494 KIR131494 KSN131494 LCJ131494 LMF131494 LWB131494 MFX131494 MPT131494 MZP131494 NJL131494 NTH131494 ODD131494 OMZ131494 OWV131494 PGR131494 PQN131494 QAJ131494 QKF131494 QUB131494 RDX131494 RNT131494 RXP131494 SHL131494 SRH131494 TBD131494 TKZ131494 TUV131494 UER131494 UON131494 UYJ131494 VIF131494 VSB131494 WBX131494 WLT131494 WVP131494 H131496 JD131496 SZ131496 ACV131496 AMR131496 AWN131496 BGJ131496 BQF131496 CAB131496 CJX131496 CTT131496 DDP131496 DNL131496 DXH131496 EHD131496 EQZ131496 FAV131496 FKR131496 FUN131496 GEJ131496 GOF131496 GYB131496 HHX131496 HRT131496 IBP131496 ILL131496 IVH131496 JFD131496 JOZ131496 JYV131496 KIR131496 KSN131496 LCJ131496 LMF131496 LWB131496 MFX131496 MPT131496 MZP131496 NJL131496 NTH131496 ODD131496 OMZ131496 OWV131496 PGR131496 PQN131496 QAJ131496 QKF131496 QUB131496 RDX131496 RNT131496 RXP131496 SHL131496 SRH131496 TBD131496 TKZ131496 TUV131496 UER131496 UON131496 UYJ131496 VIF131496 VSB131496 WBX131496 WLT131496 WVP131496 H131506 JD131506 SZ131506 ACV131506 AMR131506 AWN131506 BGJ131506 BQF131506 CAB131506 CJX131506 CTT131506 DDP131506 DNL131506 DXH131506 EHD131506 EQZ131506 FAV131506 FKR131506 FUN131506 GEJ131506 GOF131506 GYB131506 HHX131506 HRT131506 IBP131506 ILL131506 IVH131506 JFD131506 JOZ131506 JYV131506 KIR131506 KSN131506 LCJ131506 LMF131506 LWB131506 MFX131506 MPT131506 MZP131506 NJL131506 NTH131506 ODD131506 OMZ131506 OWV131506 PGR131506 PQN131506 QAJ131506 QKF131506 QUB131506 RDX131506 RNT131506 RXP131506 SHL131506 SRH131506 TBD131506 TKZ131506 TUV131506 UER131506 UON131506 UYJ131506 VIF131506 VSB131506 WBX131506 WLT131506 WVP131506 H131508 JD131508 SZ131508 ACV131508 AMR131508 AWN131508 BGJ131508 BQF131508 CAB131508 CJX131508 CTT131508 DDP131508 DNL131508 DXH131508 EHD131508 EQZ131508 FAV131508 FKR131508 FUN131508 GEJ131508 GOF131508 GYB131508 HHX131508 HRT131508 IBP131508 ILL131508 IVH131508 JFD131508 JOZ131508 JYV131508 KIR131508 KSN131508 LCJ131508 LMF131508 LWB131508 MFX131508 MPT131508 MZP131508 NJL131508 NTH131508 ODD131508 OMZ131508 OWV131508 PGR131508 PQN131508 QAJ131508 QKF131508 QUB131508 RDX131508 RNT131508 RXP131508 SHL131508 SRH131508 TBD131508 TKZ131508 TUV131508 UER131508 UON131508 UYJ131508 VIF131508 VSB131508 WBX131508 WLT131508 WVP131508 H131518 JD131518 SZ131518 ACV131518 AMR131518 AWN131518 BGJ131518 BQF131518 CAB131518 CJX131518 CTT131518 DDP131518 DNL131518 DXH131518 EHD131518 EQZ131518 FAV131518 FKR131518 FUN131518 GEJ131518 GOF131518 GYB131518 HHX131518 HRT131518 IBP131518 ILL131518 IVH131518 JFD131518 JOZ131518 JYV131518 KIR131518 KSN131518 LCJ131518 LMF131518 LWB131518 MFX131518 MPT131518 MZP131518 NJL131518 NTH131518 ODD131518 OMZ131518 OWV131518 PGR131518 PQN131518 QAJ131518 QKF131518 QUB131518 RDX131518 RNT131518 RXP131518 SHL131518 SRH131518 TBD131518 TKZ131518 TUV131518 UER131518 UON131518 UYJ131518 VIF131518 VSB131518 WBX131518 WLT131518 WVP131518 H131520 JD131520 SZ131520 ACV131520 AMR131520 AWN131520 BGJ131520 BQF131520 CAB131520 CJX131520 CTT131520 DDP131520 DNL131520 DXH131520 EHD131520 EQZ131520 FAV131520 FKR131520 FUN131520 GEJ131520 GOF131520 GYB131520 HHX131520 HRT131520 IBP131520 ILL131520 IVH131520 JFD131520 JOZ131520 JYV131520 KIR131520 KSN131520 LCJ131520 LMF131520 LWB131520 MFX131520 MPT131520 MZP131520 NJL131520 NTH131520 ODD131520 OMZ131520 OWV131520 PGR131520 PQN131520 QAJ131520 QKF131520 QUB131520 RDX131520 RNT131520 RXP131520 SHL131520 SRH131520 TBD131520 TKZ131520 TUV131520 UER131520 UON131520 UYJ131520 VIF131520 VSB131520 WBX131520 WLT131520 WVP131520 H131530 JD131530 SZ131530 ACV131530 AMR131530 AWN131530 BGJ131530 BQF131530 CAB131530 CJX131530 CTT131530 DDP131530 DNL131530 DXH131530 EHD131530 EQZ131530 FAV131530 FKR131530 FUN131530 GEJ131530 GOF131530 GYB131530 HHX131530 HRT131530 IBP131530 ILL131530 IVH131530 JFD131530 JOZ131530 JYV131530 KIR131530 KSN131530 LCJ131530 LMF131530 LWB131530 MFX131530 MPT131530 MZP131530 NJL131530 NTH131530 ODD131530 OMZ131530 OWV131530 PGR131530 PQN131530 QAJ131530 QKF131530 QUB131530 RDX131530 RNT131530 RXP131530 SHL131530 SRH131530 TBD131530 TKZ131530 TUV131530 UER131530 UON131530 UYJ131530 VIF131530 VSB131530 WBX131530 WLT131530 WVP131530 H131532 JD131532 SZ131532 ACV131532 AMR131532 AWN131532 BGJ131532 BQF131532 CAB131532 CJX131532 CTT131532 DDP131532 DNL131532 DXH131532 EHD131532 EQZ131532 FAV131532 FKR131532 FUN131532 GEJ131532 GOF131532 GYB131532 HHX131532 HRT131532 IBP131532 ILL131532 IVH131532 JFD131532 JOZ131532 JYV131532 KIR131532 KSN131532 LCJ131532 LMF131532 LWB131532 MFX131532 MPT131532 MZP131532 NJL131532 NTH131532 ODD131532 OMZ131532 OWV131532 PGR131532 PQN131532 QAJ131532 QKF131532 QUB131532 RDX131532 RNT131532 RXP131532 SHL131532 SRH131532 TBD131532 TKZ131532 TUV131532 UER131532 UON131532 UYJ131532 VIF131532 VSB131532 WBX131532 WLT131532 WVP131532 H131542 JD131542 SZ131542 ACV131542 AMR131542 AWN131542 BGJ131542 BQF131542 CAB131542 CJX131542 CTT131542 DDP131542 DNL131542 DXH131542 EHD131542 EQZ131542 FAV131542 FKR131542 FUN131542 GEJ131542 GOF131542 GYB131542 HHX131542 HRT131542 IBP131542 ILL131542 IVH131542 JFD131542 JOZ131542 JYV131542 KIR131542 KSN131542 LCJ131542 LMF131542 LWB131542 MFX131542 MPT131542 MZP131542 NJL131542 NTH131542 ODD131542 OMZ131542 OWV131542 PGR131542 PQN131542 QAJ131542 QKF131542 QUB131542 RDX131542 RNT131542 RXP131542 SHL131542 SRH131542 TBD131542 TKZ131542 TUV131542 UER131542 UON131542 UYJ131542 VIF131542 VSB131542 WBX131542 WLT131542 WVP131542 H131544 JD131544 SZ131544 ACV131544 AMR131544 AWN131544 BGJ131544 BQF131544 CAB131544 CJX131544 CTT131544 DDP131544 DNL131544 DXH131544 EHD131544 EQZ131544 FAV131544 FKR131544 FUN131544 GEJ131544 GOF131544 GYB131544 HHX131544 HRT131544 IBP131544 ILL131544 IVH131544 JFD131544 JOZ131544 JYV131544 KIR131544 KSN131544 LCJ131544 LMF131544 LWB131544 MFX131544 MPT131544 MZP131544 NJL131544 NTH131544 ODD131544 OMZ131544 OWV131544 PGR131544 PQN131544 QAJ131544 QKF131544 QUB131544 RDX131544 RNT131544 RXP131544 SHL131544 SRH131544 TBD131544 TKZ131544 TUV131544 UER131544 UON131544 UYJ131544 VIF131544 VSB131544 WBX131544 WLT131544 WVP131544 H196922 JD196922 SZ196922 ACV196922 AMR196922 AWN196922 BGJ196922 BQF196922 CAB196922 CJX196922 CTT196922 DDP196922 DNL196922 DXH196922 EHD196922 EQZ196922 FAV196922 FKR196922 FUN196922 GEJ196922 GOF196922 GYB196922 HHX196922 HRT196922 IBP196922 ILL196922 IVH196922 JFD196922 JOZ196922 JYV196922 KIR196922 KSN196922 LCJ196922 LMF196922 LWB196922 MFX196922 MPT196922 MZP196922 NJL196922 NTH196922 ODD196922 OMZ196922 OWV196922 PGR196922 PQN196922 QAJ196922 QKF196922 QUB196922 RDX196922 RNT196922 RXP196922 SHL196922 SRH196922 TBD196922 TKZ196922 TUV196922 UER196922 UON196922 UYJ196922 VIF196922 VSB196922 WBX196922 WLT196922 WVP196922 H196924 JD196924 SZ196924 ACV196924 AMR196924 AWN196924 BGJ196924 BQF196924 CAB196924 CJX196924 CTT196924 DDP196924 DNL196924 DXH196924 EHD196924 EQZ196924 FAV196924 FKR196924 FUN196924 GEJ196924 GOF196924 GYB196924 HHX196924 HRT196924 IBP196924 ILL196924 IVH196924 JFD196924 JOZ196924 JYV196924 KIR196924 KSN196924 LCJ196924 LMF196924 LWB196924 MFX196924 MPT196924 MZP196924 NJL196924 NTH196924 ODD196924 OMZ196924 OWV196924 PGR196924 PQN196924 QAJ196924 QKF196924 QUB196924 RDX196924 RNT196924 RXP196924 SHL196924 SRH196924 TBD196924 TKZ196924 TUV196924 UER196924 UON196924 UYJ196924 VIF196924 VSB196924 WBX196924 WLT196924 WVP196924 H196934 JD196934 SZ196934 ACV196934 AMR196934 AWN196934 BGJ196934 BQF196934 CAB196934 CJX196934 CTT196934 DDP196934 DNL196934 DXH196934 EHD196934 EQZ196934 FAV196934 FKR196934 FUN196934 GEJ196934 GOF196934 GYB196934 HHX196934 HRT196934 IBP196934 ILL196934 IVH196934 JFD196934 JOZ196934 JYV196934 KIR196934 KSN196934 LCJ196934 LMF196934 LWB196934 MFX196934 MPT196934 MZP196934 NJL196934 NTH196934 ODD196934 OMZ196934 OWV196934 PGR196934 PQN196934 QAJ196934 QKF196934 QUB196934 RDX196934 RNT196934 RXP196934 SHL196934 SRH196934 TBD196934 TKZ196934 TUV196934 UER196934 UON196934 UYJ196934 VIF196934 VSB196934 WBX196934 WLT196934 WVP196934 H196936 JD196936 SZ196936 ACV196936 AMR196936 AWN196936 BGJ196936 BQF196936 CAB196936 CJX196936 CTT196936 DDP196936 DNL196936 DXH196936 EHD196936 EQZ196936 FAV196936 FKR196936 FUN196936 GEJ196936 GOF196936 GYB196936 HHX196936 HRT196936 IBP196936 ILL196936 IVH196936 JFD196936 JOZ196936 JYV196936 KIR196936 KSN196936 LCJ196936 LMF196936 LWB196936 MFX196936 MPT196936 MZP196936 NJL196936 NTH196936 ODD196936 OMZ196936 OWV196936 PGR196936 PQN196936 QAJ196936 QKF196936 QUB196936 RDX196936 RNT196936 RXP196936 SHL196936 SRH196936 TBD196936 TKZ196936 TUV196936 UER196936 UON196936 UYJ196936 VIF196936 VSB196936 WBX196936 WLT196936 WVP196936 H196946 JD196946 SZ196946 ACV196946 AMR196946 AWN196946 BGJ196946 BQF196946 CAB196946 CJX196946 CTT196946 DDP196946 DNL196946 DXH196946 EHD196946 EQZ196946 FAV196946 FKR196946 FUN196946 GEJ196946 GOF196946 GYB196946 HHX196946 HRT196946 IBP196946 ILL196946 IVH196946 JFD196946 JOZ196946 JYV196946 KIR196946 KSN196946 LCJ196946 LMF196946 LWB196946 MFX196946 MPT196946 MZP196946 NJL196946 NTH196946 ODD196946 OMZ196946 OWV196946 PGR196946 PQN196946 QAJ196946 QKF196946 QUB196946 RDX196946 RNT196946 RXP196946 SHL196946 SRH196946 TBD196946 TKZ196946 TUV196946 UER196946 UON196946 UYJ196946 VIF196946 VSB196946 WBX196946 WLT196946 WVP196946 H196948 JD196948 SZ196948 ACV196948 AMR196948 AWN196948 BGJ196948 BQF196948 CAB196948 CJX196948 CTT196948 DDP196948 DNL196948 DXH196948 EHD196948 EQZ196948 FAV196948 FKR196948 FUN196948 GEJ196948 GOF196948 GYB196948 HHX196948 HRT196948 IBP196948 ILL196948 IVH196948 JFD196948 JOZ196948 JYV196948 KIR196948 KSN196948 LCJ196948 LMF196948 LWB196948 MFX196948 MPT196948 MZP196948 NJL196948 NTH196948 ODD196948 OMZ196948 OWV196948 PGR196948 PQN196948 QAJ196948 QKF196948 QUB196948 RDX196948 RNT196948 RXP196948 SHL196948 SRH196948 TBD196948 TKZ196948 TUV196948 UER196948 UON196948 UYJ196948 VIF196948 VSB196948 WBX196948 WLT196948 WVP196948 H196958 JD196958 SZ196958 ACV196958 AMR196958 AWN196958 BGJ196958 BQF196958 CAB196958 CJX196958 CTT196958 DDP196958 DNL196958 DXH196958 EHD196958 EQZ196958 FAV196958 FKR196958 FUN196958 GEJ196958 GOF196958 GYB196958 HHX196958 HRT196958 IBP196958 ILL196958 IVH196958 JFD196958 JOZ196958 JYV196958 KIR196958 KSN196958 LCJ196958 LMF196958 LWB196958 MFX196958 MPT196958 MZP196958 NJL196958 NTH196958 ODD196958 OMZ196958 OWV196958 PGR196958 PQN196958 QAJ196958 QKF196958 QUB196958 RDX196958 RNT196958 RXP196958 SHL196958 SRH196958 TBD196958 TKZ196958 TUV196958 UER196958 UON196958 UYJ196958 VIF196958 VSB196958 WBX196958 WLT196958 WVP196958 H196960 JD196960 SZ196960 ACV196960 AMR196960 AWN196960 BGJ196960 BQF196960 CAB196960 CJX196960 CTT196960 DDP196960 DNL196960 DXH196960 EHD196960 EQZ196960 FAV196960 FKR196960 FUN196960 GEJ196960 GOF196960 GYB196960 HHX196960 HRT196960 IBP196960 ILL196960 IVH196960 JFD196960 JOZ196960 JYV196960 KIR196960 KSN196960 LCJ196960 LMF196960 LWB196960 MFX196960 MPT196960 MZP196960 NJL196960 NTH196960 ODD196960 OMZ196960 OWV196960 PGR196960 PQN196960 QAJ196960 QKF196960 QUB196960 RDX196960 RNT196960 RXP196960 SHL196960 SRH196960 TBD196960 TKZ196960 TUV196960 UER196960 UON196960 UYJ196960 VIF196960 VSB196960 WBX196960 WLT196960 WVP196960 H196970 JD196970 SZ196970 ACV196970 AMR196970 AWN196970 BGJ196970 BQF196970 CAB196970 CJX196970 CTT196970 DDP196970 DNL196970 DXH196970 EHD196970 EQZ196970 FAV196970 FKR196970 FUN196970 GEJ196970 GOF196970 GYB196970 HHX196970 HRT196970 IBP196970 ILL196970 IVH196970 JFD196970 JOZ196970 JYV196970 KIR196970 KSN196970 LCJ196970 LMF196970 LWB196970 MFX196970 MPT196970 MZP196970 NJL196970 NTH196970 ODD196970 OMZ196970 OWV196970 PGR196970 PQN196970 QAJ196970 QKF196970 QUB196970 RDX196970 RNT196970 RXP196970 SHL196970 SRH196970 TBD196970 TKZ196970 TUV196970 UER196970 UON196970 UYJ196970 VIF196970 VSB196970 WBX196970 WLT196970 WVP196970 H196972 JD196972 SZ196972 ACV196972 AMR196972 AWN196972 BGJ196972 BQF196972 CAB196972 CJX196972 CTT196972 DDP196972 DNL196972 DXH196972 EHD196972 EQZ196972 FAV196972 FKR196972 FUN196972 GEJ196972 GOF196972 GYB196972 HHX196972 HRT196972 IBP196972 ILL196972 IVH196972 JFD196972 JOZ196972 JYV196972 KIR196972 KSN196972 LCJ196972 LMF196972 LWB196972 MFX196972 MPT196972 MZP196972 NJL196972 NTH196972 ODD196972 OMZ196972 OWV196972 PGR196972 PQN196972 QAJ196972 QKF196972 QUB196972 RDX196972 RNT196972 RXP196972 SHL196972 SRH196972 TBD196972 TKZ196972 TUV196972 UER196972 UON196972 UYJ196972 VIF196972 VSB196972 WBX196972 WLT196972 WVP196972 H196982 JD196982 SZ196982 ACV196982 AMR196982 AWN196982 BGJ196982 BQF196982 CAB196982 CJX196982 CTT196982 DDP196982 DNL196982 DXH196982 EHD196982 EQZ196982 FAV196982 FKR196982 FUN196982 GEJ196982 GOF196982 GYB196982 HHX196982 HRT196982 IBP196982 ILL196982 IVH196982 JFD196982 JOZ196982 JYV196982 KIR196982 KSN196982 LCJ196982 LMF196982 LWB196982 MFX196982 MPT196982 MZP196982 NJL196982 NTH196982 ODD196982 OMZ196982 OWV196982 PGR196982 PQN196982 QAJ196982 QKF196982 QUB196982 RDX196982 RNT196982 RXP196982 SHL196982 SRH196982 TBD196982 TKZ196982 TUV196982 UER196982 UON196982 UYJ196982 VIF196982 VSB196982 WBX196982 WLT196982 WVP196982 H196984 JD196984 SZ196984 ACV196984 AMR196984 AWN196984 BGJ196984 BQF196984 CAB196984 CJX196984 CTT196984 DDP196984 DNL196984 DXH196984 EHD196984 EQZ196984 FAV196984 FKR196984 FUN196984 GEJ196984 GOF196984 GYB196984 HHX196984 HRT196984 IBP196984 ILL196984 IVH196984 JFD196984 JOZ196984 JYV196984 KIR196984 KSN196984 LCJ196984 LMF196984 LWB196984 MFX196984 MPT196984 MZP196984 NJL196984 NTH196984 ODD196984 OMZ196984 OWV196984 PGR196984 PQN196984 QAJ196984 QKF196984 QUB196984 RDX196984 RNT196984 RXP196984 SHL196984 SRH196984 TBD196984 TKZ196984 TUV196984 UER196984 UON196984 UYJ196984 VIF196984 VSB196984 WBX196984 WLT196984 WVP196984 H196994 JD196994 SZ196994 ACV196994 AMR196994 AWN196994 BGJ196994 BQF196994 CAB196994 CJX196994 CTT196994 DDP196994 DNL196994 DXH196994 EHD196994 EQZ196994 FAV196994 FKR196994 FUN196994 GEJ196994 GOF196994 GYB196994 HHX196994 HRT196994 IBP196994 ILL196994 IVH196994 JFD196994 JOZ196994 JYV196994 KIR196994 KSN196994 LCJ196994 LMF196994 LWB196994 MFX196994 MPT196994 MZP196994 NJL196994 NTH196994 ODD196994 OMZ196994 OWV196994 PGR196994 PQN196994 QAJ196994 QKF196994 QUB196994 RDX196994 RNT196994 RXP196994 SHL196994 SRH196994 TBD196994 TKZ196994 TUV196994 UER196994 UON196994 UYJ196994 VIF196994 VSB196994 WBX196994 WLT196994 WVP196994 H196996 JD196996 SZ196996 ACV196996 AMR196996 AWN196996 BGJ196996 BQF196996 CAB196996 CJX196996 CTT196996 DDP196996 DNL196996 DXH196996 EHD196996 EQZ196996 FAV196996 FKR196996 FUN196996 GEJ196996 GOF196996 GYB196996 HHX196996 HRT196996 IBP196996 ILL196996 IVH196996 JFD196996 JOZ196996 JYV196996 KIR196996 KSN196996 LCJ196996 LMF196996 LWB196996 MFX196996 MPT196996 MZP196996 NJL196996 NTH196996 ODD196996 OMZ196996 OWV196996 PGR196996 PQN196996 QAJ196996 QKF196996 QUB196996 RDX196996 RNT196996 RXP196996 SHL196996 SRH196996 TBD196996 TKZ196996 TUV196996 UER196996 UON196996 UYJ196996 VIF196996 VSB196996 WBX196996 WLT196996 WVP196996 H197006 JD197006 SZ197006 ACV197006 AMR197006 AWN197006 BGJ197006 BQF197006 CAB197006 CJX197006 CTT197006 DDP197006 DNL197006 DXH197006 EHD197006 EQZ197006 FAV197006 FKR197006 FUN197006 GEJ197006 GOF197006 GYB197006 HHX197006 HRT197006 IBP197006 ILL197006 IVH197006 JFD197006 JOZ197006 JYV197006 KIR197006 KSN197006 LCJ197006 LMF197006 LWB197006 MFX197006 MPT197006 MZP197006 NJL197006 NTH197006 ODD197006 OMZ197006 OWV197006 PGR197006 PQN197006 QAJ197006 QKF197006 QUB197006 RDX197006 RNT197006 RXP197006 SHL197006 SRH197006 TBD197006 TKZ197006 TUV197006 UER197006 UON197006 UYJ197006 VIF197006 VSB197006 WBX197006 WLT197006 WVP197006 H197008 JD197008 SZ197008 ACV197008 AMR197008 AWN197008 BGJ197008 BQF197008 CAB197008 CJX197008 CTT197008 DDP197008 DNL197008 DXH197008 EHD197008 EQZ197008 FAV197008 FKR197008 FUN197008 GEJ197008 GOF197008 GYB197008 HHX197008 HRT197008 IBP197008 ILL197008 IVH197008 JFD197008 JOZ197008 JYV197008 KIR197008 KSN197008 LCJ197008 LMF197008 LWB197008 MFX197008 MPT197008 MZP197008 NJL197008 NTH197008 ODD197008 OMZ197008 OWV197008 PGR197008 PQN197008 QAJ197008 QKF197008 QUB197008 RDX197008 RNT197008 RXP197008 SHL197008 SRH197008 TBD197008 TKZ197008 TUV197008 UER197008 UON197008 UYJ197008 VIF197008 VSB197008 WBX197008 WLT197008 WVP197008 H197018 JD197018 SZ197018 ACV197018 AMR197018 AWN197018 BGJ197018 BQF197018 CAB197018 CJX197018 CTT197018 DDP197018 DNL197018 DXH197018 EHD197018 EQZ197018 FAV197018 FKR197018 FUN197018 GEJ197018 GOF197018 GYB197018 HHX197018 HRT197018 IBP197018 ILL197018 IVH197018 JFD197018 JOZ197018 JYV197018 KIR197018 KSN197018 LCJ197018 LMF197018 LWB197018 MFX197018 MPT197018 MZP197018 NJL197018 NTH197018 ODD197018 OMZ197018 OWV197018 PGR197018 PQN197018 QAJ197018 QKF197018 QUB197018 RDX197018 RNT197018 RXP197018 SHL197018 SRH197018 TBD197018 TKZ197018 TUV197018 UER197018 UON197018 UYJ197018 VIF197018 VSB197018 WBX197018 WLT197018 WVP197018 H197020 JD197020 SZ197020 ACV197020 AMR197020 AWN197020 BGJ197020 BQF197020 CAB197020 CJX197020 CTT197020 DDP197020 DNL197020 DXH197020 EHD197020 EQZ197020 FAV197020 FKR197020 FUN197020 GEJ197020 GOF197020 GYB197020 HHX197020 HRT197020 IBP197020 ILL197020 IVH197020 JFD197020 JOZ197020 JYV197020 KIR197020 KSN197020 LCJ197020 LMF197020 LWB197020 MFX197020 MPT197020 MZP197020 NJL197020 NTH197020 ODD197020 OMZ197020 OWV197020 PGR197020 PQN197020 QAJ197020 QKF197020 QUB197020 RDX197020 RNT197020 RXP197020 SHL197020 SRH197020 TBD197020 TKZ197020 TUV197020 UER197020 UON197020 UYJ197020 VIF197020 VSB197020 WBX197020 WLT197020 WVP197020 H197030 JD197030 SZ197030 ACV197030 AMR197030 AWN197030 BGJ197030 BQF197030 CAB197030 CJX197030 CTT197030 DDP197030 DNL197030 DXH197030 EHD197030 EQZ197030 FAV197030 FKR197030 FUN197030 GEJ197030 GOF197030 GYB197030 HHX197030 HRT197030 IBP197030 ILL197030 IVH197030 JFD197030 JOZ197030 JYV197030 KIR197030 KSN197030 LCJ197030 LMF197030 LWB197030 MFX197030 MPT197030 MZP197030 NJL197030 NTH197030 ODD197030 OMZ197030 OWV197030 PGR197030 PQN197030 QAJ197030 QKF197030 QUB197030 RDX197030 RNT197030 RXP197030 SHL197030 SRH197030 TBD197030 TKZ197030 TUV197030 UER197030 UON197030 UYJ197030 VIF197030 VSB197030 WBX197030 WLT197030 WVP197030 H197032 JD197032 SZ197032 ACV197032 AMR197032 AWN197032 BGJ197032 BQF197032 CAB197032 CJX197032 CTT197032 DDP197032 DNL197032 DXH197032 EHD197032 EQZ197032 FAV197032 FKR197032 FUN197032 GEJ197032 GOF197032 GYB197032 HHX197032 HRT197032 IBP197032 ILL197032 IVH197032 JFD197032 JOZ197032 JYV197032 KIR197032 KSN197032 LCJ197032 LMF197032 LWB197032 MFX197032 MPT197032 MZP197032 NJL197032 NTH197032 ODD197032 OMZ197032 OWV197032 PGR197032 PQN197032 QAJ197032 QKF197032 QUB197032 RDX197032 RNT197032 RXP197032 SHL197032 SRH197032 TBD197032 TKZ197032 TUV197032 UER197032 UON197032 UYJ197032 VIF197032 VSB197032 WBX197032 WLT197032 WVP197032 H197042 JD197042 SZ197042 ACV197042 AMR197042 AWN197042 BGJ197042 BQF197042 CAB197042 CJX197042 CTT197042 DDP197042 DNL197042 DXH197042 EHD197042 EQZ197042 FAV197042 FKR197042 FUN197042 GEJ197042 GOF197042 GYB197042 HHX197042 HRT197042 IBP197042 ILL197042 IVH197042 JFD197042 JOZ197042 JYV197042 KIR197042 KSN197042 LCJ197042 LMF197042 LWB197042 MFX197042 MPT197042 MZP197042 NJL197042 NTH197042 ODD197042 OMZ197042 OWV197042 PGR197042 PQN197042 QAJ197042 QKF197042 QUB197042 RDX197042 RNT197042 RXP197042 SHL197042 SRH197042 TBD197042 TKZ197042 TUV197042 UER197042 UON197042 UYJ197042 VIF197042 VSB197042 WBX197042 WLT197042 WVP197042 H197044 JD197044 SZ197044 ACV197044 AMR197044 AWN197044 BGJ197044 BQF197044 CAB197044 CJX197044 CTT197044 DDP197044 DNL197044 DXH197044 EHD197044 EQZ197044 FAV197044 FKR197044 FUN197044 GEJ197044 GOF197044 GYB197044 HHX197044 HRT197044 IBP197044 ILL197044 IVH197044 JFD197044 JOZ197044 JYV197044 KIR197044 KSN197044 LCJ197044 LMF197044 LWB197044 MFX197044 MPT197044 MZP197044 NJL197044 NTH197044 ODD197044 OMZ197044 OWV197044 PGR197044 PQN197044 QAJ197044 QKF197044 QUB197044 RDX197044 RNT197044 RXP197044 SHL197044 SRH197044 TBD197044 TKZ197044 TUV197044 UER197044 UON197044 UYJ197044 VIF197044 VSB197044 WBX197044 WLT197044 WVP197044 H197054 JD197054 SZ197054 ACV197054 AMR197054 AWN197054 BGJ197054 BQF197054 CAB197054 CJX197054 CTT197054 DDP197054 DNL197054 DXH197054 EHD197054 EQZ197054 FAV197054 FKR197054 FUN197054 GEJ197054 GOF197054 GYB197054 HHX197054 HRT197054 IBP197054 ILL197054 IVH197054 JFD197054 JOZ197054 JYV197054 KIR197054 KSN197054 LCJ197054 LMF197054 LWB197054 MFX197054 MPT197054 MZP197054 NJL197054 NTH197054 ODD197054 OMZ197054 OWV197054 PGR197054 PQN197054 QAJ197054 QKF197054 QUB197054 RDX197054 RNT197054 RXP197054 SHL197054 SRH197054 TBD197054 TKZ197054 TUV197054 UER197054 UON197054 UYJ197054 VIF197054 VSB197054 WBX197054 WLT197054 WVP197054 H197056 JD197056 SZ197056 ACV197056 AMR197056 AWN197056 BGJ197056 BQF197056 CAB197056 CJX197056 CTT197056 DDP197056 DNL197056 DXH197056 EHD197056 EQZ197056 FAV197056 FKR197056 FUN197056 GEJ197056 GOF197056 GYB197056 HHX197056 HRT197056 IBP197056 ILL197056 IVH197056 JFD197056 JOZ197056 JYV197056 KIR197056 KSN197056 LCJ197056 LMF197056 LWB197056 MFX197056 MPT197056 MZP197056 NJL197056 NTH197056 ODD197056 OMZ197056 OWV197056 PGR197056 PQN197056 QAJ197056 QKF197056 QUB197056 RDX197056 RNT197056 RXP197056 SHL197056 SRH197056 TBD197056 TKZ197056 TUV197056 UER197056 UON197056 UYJ197056 VIF197056 VSB197056 WBX197056 WLT197056 WVP197056 H197066 JD197066 SZ197066 ACV197066 AMR197066 AWN197066 BGJ197066 BQF197066 CAB197066 CJX197066 CTT197066 DDP197066 DNL197066 DXH197066 EHD197066 EQZ197066 FAV197066 FKR197066 FUN197066 GEJ197066 GOF197066 GYB197066 HHX197066 HRT197066 IBP197066 ILL197066 IVH197066 JFD197066 JOZ197066 JYV197066 KIR197066 KSN197066 LCJ197066 LMF197066 LWB197066 MFX197066 MPT197066 MZP197066 NJL197066 NTH197066 ODD197066 OMZ197066 OWV197066 PGR197066 PQN197066 QAJ197066 QKF197066 QUB197066 RDX197066 RNT197066 RXP197066 SHL197066 SRH197066 TBD197066 TKZ197066 TUV197066 UER197066 UON197066 UYJ197066 VIF197066 VSB197066 WBX197066 WLT197066 WVP197066 H197068 JD197068 SZ197068 ACV197068 AMR197068 AWN197068 BGJ197068 BQF197068 CAB197068 CJX197068 CTT197068 DDP197068 DNL197068 DXH197068 EHD197068 EQZ197068 FAV197068 FKR197068 FUN197068 GEJ197068 GOF197068 GYB197068 HHX197068 HRT197068 IBP197068 ILL197068 IVH197068 JFD197068 JOZ197068 JYV197068 KIR197068 KSN197068 LCJ197068 LMF197068 LWB197068 MFX197068 MPT197068 MZP197068 NJL197068 NTH197068 ODD197068 OMZ197068 OWV197068 PGR197068 PQN197068 QAJ197068 QKF197068 QUB197068 RDX197068 RNT197068 RXP197068 SHL197068 SRH197068 TBD197068 TKZ197068 TUV197068 UER197068 UON197068 UYJ197068 VIF197068 VSB197068 WBX197068 WLT197068 WVP197068 H197078 JD197078 SZ197078 ACV197078 AMR197078 AWN197078 BGJ197078 BQF197078 CAB197078 CJX197078 CTT197078 DDP197078 DNL197078 DXH197078 EHD197078 EQZ197078 FAV197078 FKR197078 FUN197078 GEJ197078 GOF197078 GYB197078 HHX197078 HRT197078 IBP197078 ILL197078 IVH197078 JFD197078 JOZ197078 JYV197078 KIR197078 KSN197078 LCJ197078 LMF197078 LWB197078 MFX197078 MPT197078 MZP197078 NJL197078 NTH197078 ODD197078 OMZ197078 OWV197078 PGR197078 PQN197078 QAJ197078 QKF197078 QUB197078 RDX197078 RNT197078 RXP197078 SHL197078 SRH197078 TBD197078 TKZ197078 TUV197078 UER197078 UON197078 UYJ197078 VIF197078 VSB197078 WBX197078 WLT197078 WVP197078 H197080 JD197080 SZ197080 ACV197080 AMR197080 AWN197080 BGJ197080 BQF197080 CAB197080 CJX197080 CTT197080 DDP197080 DNL197080 DXH197080 EHD197080 EQZ197080 FAV197080 FKR197080 FUN197080 GEJ197080 GOF197080 GYB197080 HHX197080 HRT197080 IBP197080 ILL197080 IVH197080 JFD197080 JOZ197080 JYV197080 KIR197080 KSN197080 LCJ197080 LMF197080 LWB197080 MFX197080 MPT197080 MZP197080 NJL197080 NTH197080 ODD197080 OMZ197080 OWV197080 PGR197080 PQN197080 QAJ197080 QKF197080 QUB197080 RDX197080 RNT197080 RXP197080 SHL197080 SRH197080 TBD197080 TKZ197080 TUV197080 UER197080 UON197080 UYJ197080 VIF197080 VSB197080 WBX197080 WLT197080 WVP197080 H262458 JD262458 SZ262458 ACV262458 AMR262458 AWN262458 BGJ262458 BQF262458 CAB262458 CJX262458 CTT262458 DDP262458 DNL262458 DXH262458 EHD262458 EQZ262458 FAV262458 FKR262458 FUN262458 GEJ262458 GOF262458 GYB262458 HHX262458 HRT262458 IBP262458 ILL262458 IVH262458 JFD262458 JOZ262458 JYV262458 KIR262458 KSN262458 LCJ262458 LMF262458 LWB262458 MFX262458 MPT262458 MZP262458 NJL262458 NTH262458 ODD262458 OMZ262458 OWV262458 PGR262458 PQN262458 QAJ262458 QKF262458 QUB262458 RDX262458 RNT262458 RXP262458 SHL262458 SRH262458 TBD262458 TKZ262458 TUV262458 UER262458 UON262458 UYJ262458 VIF262458 VSB262458 WBX262458 WLT262458 WVP262458 H262460 JD262460 SZ262460 ACV262460 AMR262460 AWN262460 BGJ262460 BQF262460 CAB262460 CJX262460 CTT262460 DDP262460 DNL262460 DXH262460 EHD262460 EQZ262460 FAV262460 FKR262460 FUN262460 GEJ262460 GOF262460 GYB262460 HHX262460 HRT262460 IBP262460 ILL262460 IVH262460 JFD262460 JOZ262460 JYV262460 KIR262460 KSN262460 LCJ262460 LMF262460 LWB262460 MFX262460 MPT262460 MZP262460 NJL262460 NTH262460 ODD262460 OMZ262460 OWV262460 PGR262460 PQN262460 QAJ262460 QKF262460 QUB262460 RDX262460 RNT262460 RXP262460 SHL262460 SRH262460 TBD262460 TKZ262460 TUV262460 UER262460 UON262460 UYJ262460 VIF262460 VSB262460 WBX262460 WLT262460 WVP262460 H262470 JD262470 SZ262470 ACV262470 AMR262470 AWN262470 BGJ262470 BQF262470 CAB262470 CJX262470 CTT262470 DDP262470 DNL262470 DXH262470 EHD262470 EQZ262470 FAV262470 FKR262470 FUN262470 GEJ262470 GOF262470 GYB262470 HHX262470 HRT262470 IBP262470 ILL262470 IVH262470 JFD262470 JOZ262470 JYV262470 KIR262470 KSN262470 LCJ262470 LMF262470 LWB262470 MFX262470 MPT262470 MZP262470 NJL262470 NTH262470 ODD262470 OMZ262470 OWV262470 PGR262470 PQN262470 QAJ262470 QKF262470 QUB262470 RDX262470 RNT262470 RXP262470 SHL262470 SRH262470 TBD262470 TKZ262470 TUV262470 UER262470 UON262470 UYJ262470 VIF262470 VSB262470 WBX262470 WLT262470 WVP262470 H262472 JD262472 SZ262472 ACV262472 AMR262472 AWN262472 BGJ262472 BQF262472 CAB262472 CJX262472 CTT262472 DDP262472 DNL262472 DXH262472 EHD262472 EQZ262472 FAV262472 FKR262472 FUN262472 GEJ262472 GOF262472 GYB262472 HHX262472 HRT262472 IBP262472 ILL262472 IVH262472 JFD262472 JOZ262472 JYV262472 KIR262472 KSN262472 LCJ262472 LMF262472 LWB262472 MFX262472 MPT262472 MZP262472 NJL262472 NTH262472 ODD262472 OMZ262472 OWV262472 PGR262472 PQN262472 QAJ262472 QKF262472 QUB262472 RDX262472 RNT262472 RXP262472 SHL262472 SRH262472 TBD262472 TKZ262472 TUV262472 UER262472 UON262472 UYJ262472 VIF262472 VSB262472 WBX262472 WLT262472 WVP262472 H262482 JD262482 SZ262482 ACV262482 AMR262482 AWN262482 BGJ262482 BQF262482 CAB262482 CJX262482 CTT262482 DDP262482 DNL262482 DXH262482 EHD262482 EQZ262482 FAV262482 FKR262482 FUN262482 GEJ262482 GOF262482 GYB262482 HHX262482 HRT262482 IBP262482 ILL262482 IVH262482 JFD262482 JOZ262482 JYV262482 KIR262482 KSN262482 LCJ262482 LMF262482 LWB262482 MFX262482 MPT262482 MZP262482 NJL262482 NTH262482 ODD262482 OMZ262482 OWV262482 PGR262482 PQN262482 QAJ262482 QKF262482 QUB262482 RDX262482 RNT262482 RXP262482 SHL262482 SRH262482 TBD262482 TKZ262482 TUV262482 UER262482 UON262482 UYJ262482 VIF262482 VSB262482 WBX262482 WLT262482 WVP262482 H262484 JD262484 SZ262484 ACV262484 AMR262484 AWN262484 BGJ262484 BQF262484 CAB262484 CJX262484 CTT262484 DDP262484 DNL262484 DXH262484 EHD262484 EQZ262484 FAV262484 FKR262484 FUN262484 GEJ262484 GOF262484 GYB262484 HHX262484 HRT262484 IBP262484 ILL262484 IVH262484 JFD262484 JOZ262484 JYV262484 KIR262484 KSN262484 LCJ262484 LMF262484 LWB262484 MFX262484 MPT262484 MZP262484 NJL262484 NTH262484 ODD262484 OMZ262484 OWV262484 PGR262484 PQN262484 QAJ262484 QKF262484 QUB262484 RDX262484 RNT262484 RXP262484 SHL262484 SRH262484 TBD262484 TKZ262484 TUV262484 UER262484 UON262484 UYJ262484 VIF262484 VSB262484 WBX262484 WLT262484 WVP262484 H262494 JD262494 SZ262494 ACV262494 AMR262494 AWN262494 BGJ262494 BQF262494 CAB262494 CJX262494 CTT262494 DDP262494 DNL262494 DXH262494 EHD262494 EQZ262494 FAV262494 FKR262494 FUN262494 GEJ262494 GOF262494 GYB262494 HHX262494 HRT262494 IBP262494 ILL262494 IVH262494 JFD262494 JOZ262494 JYV262494 KIR262494 KSN262494 LCJ262494 LMF262494 LWB262494 MFX262494 MPT262494 MZP262494 NJL262494 NTH262494 ODD262494 OMZ262494 OWV262494 PGR262494 PQN262494 QAJ262494 QKF262494 QUB262494 RDX262494 RNT262494 RXP262494 SHL262494 SRH262494 TBD262494 TKZ262494 TUV262494 UER262494 UON262494 UYJ262494 VIF262494 VSB262494 WBX262494 WLT262494 WVP262494 H262496 JD262496 SZ262496 ACV262496 AMR262496 AWN262496 BGJ262496 BQF262496 CAB262496 CJX262496 CTT262496 DDP262496 DNL262496 DXH262496 EHD262496 EQZ262496 FAV262496 FKR262496 FUN262496 GEJ262496 GOF262496 GYB262496 HHX262496 HRT262496 IBP262496 ILL262496 IVH262496 JFD262496 JOZ262496 JYV262496 KIR262496 KSN262496 LCJ262496 LMF262496 LWB262496 MFX262496 MPT262496 MZP262496 NJL262496 NTH262496 ODD262496 OMZ262496 OWV262496 PGR262496 PQN262496 QAJ262496 QKF262496 QUB262496 RDX262496 RNT262496 RXP262496 SHL262496 SRH262496 TBD262496 TKZ262496 TUV262496 UER262496 UON262496 UYJ262496 VIF262496 VSB262496 WBX262496 WLT262496 WVP262496 H262506 JD262506 SZ262506 ACV262506 AMR262506 AWN262506 BGJ262506 BQF262506 CAB262506 CJX262506 CTT262506 DDP262506 DNL262506 DXH262506 EHD262506 EQZ262506 FAV262506 FKR262506 FUN262506 GEJ262506 GOF262506 GYB262506 HHX262506 HRT262506 IBP262506 ILL262506 IVH262506 JFD262506 JOZ262506 JYV262506 KIR262506 KSN262506 LCJ262506 LMF262506 LWB262506 MFX262506 MPT262506 MZP262506 NJL262506 NTH262506 ODD262506 OMZ262506 OWV262506 PGR262506 PQN262506 QAJ262506 QKF262506 QUB262506 RDX262506 RNT262506 RXP262506 SHL262506 SRH262506 TBD262506 TKZ262506 TUV262506 UER262506 UON262506 UYJ262506 VIF262506 VSB262506 WBX262506 WLT262506 WVP262506 H262508 JD262508 SZ262508 ACV262508 AMR262508 AWN262508 BGJ262508 BQF262508 CAB262508 CJX262508 CTT262508 DDP262508 DNL262508 DXH262508 EHD262508 EQZ262508 FAV262508 FKR262508 FUN262508 GEJ262508 GOF262508 GYB262508 HHX262508 HRT262508 IBP262508 ILL262508 IVH262508 JFD262508 JOZ262508 JYV262508 KIR262508 KSN262508 LCJ262508 LMF262508 LWB262508 MFX262508 MPT262508 MZP262508 NJL262508 NTH262508 ODD262508 OMZ262508 OWV262508 PGR262508 PQN262508 QAJ262508 QKF262508 QUB262508 RDX262508 RNT262508 RXP262508 SHL262508 SRH262508 TBD262508 TKZ262508 TUV262508 UER262508 UON262508 UYJ262508 VIF262508 VSB262508 WBX262508 WLT262508 WVP262508 H262518 JD262518 SZ262518 ACV262518 AMR262518 AWN262518 BGJ262518 BQF262518 CAB262518 CJX262518 CTT262518 DDP262518 DNL262518 DXH262518 EHD262518 EQZ262518 FAV262518 FKR262518 FUN262518 GEJ262518 GOF262518 GYB262518 HHX262518 HRT262518 IBP262518 ILL262518 IVH262518 JFD262518 JOZ262518 JYV262518 KIR262518 KSN262518 LCJ262518 LMF262518 LWB262518 MFX262518 MPT262518 MZP262518 NJL262518 NTH262518 ODD262518 OMZ262518 OWV262518 PGR262518 PQN262518 QAJ262518 QKF262518 QUB262518 RDX262518 RNT262518 RXP262518 SHL262518 SRH262518 TBD262518 TKZ262518 TUV262518 UER262518 UON262518 UYJ262518 VIF262518 VSB262518 WBX262518 WLT262518 WVP262518 H262520 JD262520 SZ262520 ACV262520 AMR262520 AWN262520 BGJ262520 BQF262520 CAB262520 CJX262520 CTT262520 DDP262520 DNL262520 DXH262520 EHD262520 EQZ262520 FAV262520 FKR262520 FUN262520 GEJ262520 GOF262520 GYB262520 HHX262520 HRT262520 IBP262520 ILL262520 IVH262520 JFD262520 JOZ262520 JYV262520 KIR262520 KSN262520 LCJ262520 LMF262520 LWB262520 MFX262520 MPT262520 MZP262520 NJL262520 NTH262520 ODD262520 OMZ262520 OWV262520 PGR262520 PQN262520 QAJ262520 QKF262520 QUB262520 RDX262520 RNT262520 RXP262520 SHL262520 SRH262520 TBD262520 TKZ262520 TUV262520 UER262520 UON262520 UYJ262520 VIF262520 VSB262520 WBX262520 WLT262520 WVP262520 H262530 JD262530 SZ262530 ACV262530 AMR262530 AWN262530 BGJ262530 BQF262530 CAB262530 CJX262530 CTT262530 DDP262530 DNL262530 DXH262530 EHD262530 EQZ262530 FAV262530 FKR262530 FUN262530 GEJ262530 GOF262530 GYB262530 HHX262530 HRT262530 IBP262530 ILL262530 IVH262530 JFD262530 JOZ262530 JYV262530 KIR262530 KSN262530 LCJ262530 LMF262530 LWB262530 MFX262530 MPT262530 MZP262530 NJL262530 NTH262530 ODD262530 OMZ262530 OWV262530 PGR262530 PQN262530 QAJ262530 QKF262530 QUB262530 RDX262530 RNT262530 RXP262530 SHL262530 SRH262530 TBD262530 TKZ262530 TUV262530 UER262530 UON262530 UYJ262530 VIF262530 VSB262530 WBX262530 WLT262530 WVP262530 H262532 JD262532 SZ262532 ACV262532 AMR262532 AWN262532 BGJ262532 BQF262532 CAB262532 CJX262532 CTT262532 DDP262532 DNL262532 DXH262532 EHD262532 EQZ262532 FAV262532 FKR262532 FUN262532 GEJ262532 GOF262532 GYB262532 HHX262532 HRT262532 IBP262532 ILL262532 IVH262532 JFD262532 JOZ262532 JYV262532 KIR262532 KSN262532 LCJ262532 LMF262532 LWB262532 MFX262532 MPT262532 MZP262532 NJL262532 NTH262532 ODD262532 OMZ262532 OWV262532 PGR262532 PQN262532 QAJ262532 QKF262532 QUB262532 RDX262532 RNT262532 RXP262532 SHL262532 SRH262532 TBD262532 TKZ262532 TUV262532 UER262532 UON262532 UYJ262532 VIF262532 VSB262532 WBX262532 WLT262532 WVP262532 H262542 JD262542 SZ262542 ACV262542 AMR262542 AWN262542 BGJ262542 BQF262542 CAB262542 CJX262542 CTT262542 DDP262542 DNL262542 DXH262542 EHD262542 EQZ262542 FAV262542 FKR262542 FUN262542 GEJ262542 GOF262542 GYB262542 HHX262542 HRT262542 IBP262542 ILL262542 IVH262542 JFD262542 JOZ262542 JYV262542 KIR262542 KSN262542 LCJ262542 LMF262542 LWB262542 MFX262542 MPT262542 MZP262542 NJL262542 NTH262542 ODD262542 OMZ262542 OWV262542 PGR262542 PQN262542 QAJ262542 QKF262542 QUB262542 RDX262542 RNT262542 RXP262542 SHL262542 SRH262542 TBD262542 TKZ262542 TUV262542 UER262542 UON262542 UYJ262542 VIF262542 VSB262542 WBX262542 WLT262542 WVP262542 H262544 JD262544 SZ262544 ACV262544 AMR262544 AWN262544 BGJ262544 BQF262544 CAB262544 CJX262544 CTT262544 DDP262544 DNL262544 DXH262544 EHD262544 EQZ262544 FAV262544 FKR262544 FUN262544 GEJ262544 GOF262544 GYB262544 HHX262544 HRT262544 IBP262544 ILL262544 IVH262544 JFD262544 JOZ262544 JYV262544 KIR262544 KSN262544 LCJ262544 LMF262544 LWB262544 MFX262544 MPT262544 MZP262544 NJL262544 NTH262544 ODD262544 OMZ262544 OWV262544 PGR262544 PQN262544 QAJ262544 QKF262544 QUB262544 RDX262544 RNT262544 RXP262544 SHL262544 SRH262544 TBD262544 TKZ262544 TUV262544 UER262544 UON262544 UYJ262544 VIF262544 VSB262544 WBX262544 WLT262544 WVP262544 H262554 JD262554 SZ262554 ACV262554 AMR262554 AWN262554 BGJ262554 BQF262554 CAB262554 CJX262554 CTT262554 DDP262554 DNL262554 DXH262554 EHD262554 EQZ262554 FAV262554 FKR262554 FUN262554 GEJ262554 GOF262554 GYB262554 HHX262554 HRT262554 IBP262554 ILL262554 IVH262554 JFD262554 JOZ262554 JYV262554 KIR262554 KSN262554 LCJ262554 LMF262554 LWB262554 MFX262554 MPT262554 MZP262554 NJL262554 NTH262554 ODD262554 OMZ262554 OWV262554 PGR262554 PQN262554 QAJ262554 QKF262554 QUB262554 RDX262554 RNT262554 RXP262554 SHL262554 SRH262554 TBD262554 TKZ262554 TUV262554 UER262554 UON262554 UYJ262554 VIF262554 VSB262554 WBX262554 WLT262554 WVP262554 H262556 JD262556 SZ262556 ACV262556 AMR262556 AWN262556 BGJ262556 BQF262556 CAB262556 CJX262556 CTT262556 DDP262556 DNL262556 DXH262556 EHD262556 EQZ262556 FAV262556 FKR262556 FUN262556 GEJ262556 GOF262556 GYB262556 HHX262556 HRT262556 IBP262556 ILL262556 IVH262556 JFD262556 JOZ262556 JYV262556 KIR262556 KSN262556 LCJ262556 LMF262556 LWB262556 MFX262556 MPT262556 MZP262556 NJL262556 NTH262556 ODD262556 OMZ262556 OWV262556 PGR262556 PQN262556 QAJ262556 QKF262556 QUB262556 RDX262556 RNT262556 RXP262556 SHL262556 SRH262556 TBD262556 TKZ262556 TUV262556 UER262556 UON262556 UYJ262556 VIF262556 VSB262556 WBX262556 WLT262556 WVP262556 H262566 JD262566 SZ262566 ACV262566 AMR262566 AWN262566 BGJ262566 BQF262566 CAB262566 CJX262566 CTT262566 DDP262566 DNL262566 DXH262566 EHD262566 EQZ262566 FAV262566 FKR262566 FUN262566 GEJ262566 GOF262566 GYB262566 HHX262566 HRT262566 IBP262566 ILL262566 IVH262566 JFD262566 JOZ262566 JYV262566 KIR262566 KSN262566 LCJ262566 LMF262566 LWB262566 MFX262566 MPT262566 MZP262566 NJL262566 NTH262566 ODD262566 OMZ262566 OWV262566 PGR262566 PQN262566 QAJ262566 QKF262566 QUB262566 RDX262566 RNT262566 RXP262566 SHL262566 SRH262566 TBD262566 TKZ262566 TUV262566 UER262566 UON262566 UYJ262566 VIF262566 VSB262566 WBX262566 WLT262566 WVP262566 H262568 JD262568 SZ262568 ACV262568 AMR262568 AWN262568 BGJ262568 BQF262568 CAB262568 CJX262568 CTT262568 DDP262568 DNL262568 DXH262568 EHD262568 EQZ262568 FAV262568 FKR262568 FUN262568 GEJ262568 GOF262568 GYB262568 HHX262568 HRT262568 IBP262568 ILL262568 IVH262568 JFD262568 JOZ262568 JYV262568 KIR262568 KSN262568 LCJ262568 LMF262568 LWB262568 MFX262568 MPT262568 MZP262568 NJL262568 NTH262568 ODD262568 OMZ262568 OWV262568 PGR262568 PQN262568 QAJ262568 QKF262568 QUB262568 RDX262568 RNT262568 RXP262568 SHL262568 SRH262568 TBD262568 TKZ262568 TUV262568 UER262568 UON262568 UYJ262568 VIF262568 VSB262568 WBX262568 WLT262568 WVP262568 H262578 JD262578 SZ262578 ACV262578 AMR262578 AWN262578 BGJ262578 BQF262578 CAB262578 CJX262578 CTT262578 DDP262578 DNL262578 DXH262578 EHD262578 EQZ262578 FAV262578 FKR262578 FUN262578 GEJ262578 GOF262578 GYB262578 HHX262578 HRT262578 IBP262578 ILL262578 IVH262578 JFD262578 JOZ262578 JYV262578 KIR262578 KSN262578 LCJ262578 LMF262578 LWB262578 MFX262578 MPT262578 MZP262578 NJL262578 NTH262578 ODD262578 OMZ262578 OWV262578 PGR262578 PQN262578 QAJ262578 QKF262578 QUB262578 RDX262578 RNT262578 RXP262578 SHL262578 SRH262578 TBD262578 TKZ262578 TUV262578 UER262578 UON262578 UYJ262578 VIF262578 VSB262578 WBX262578 WLT262578 WVP262578 H262580 JD262580 SZ262580 ACV262580 AMR262580 AWN262580 BGJ262580 BQF262580 CAB262580 CJX262580 CTT262580 DDP262580 DNL262580 DXH262580 EHD262580 EQZ262580 FAV262580 FKR262580 FUN262580 GEJ262580 GOF262580 GYB262580 HHX262580 HRT262580 IBP262580 ILL262580 IVH262580 JFD262580 JOZ262580 JYV262580 KIR262580 KSN262580 LCJ262580 LMF262580 LWB262580 MFX262580 MPT262580 MZP262580 NJL262580 NTH262580 ODD262580 OMZ262580 OWV262580 PGR262580 PQN262580 QAJ262580 QKF262580 QUB262580 RDX262580 RNT262580 RXP262580 SHL262580 SRH262580 TBD262580 TKZ262580 TUV262580 UER262580 UON262580 UYJ262580 VIF262580 VSB262580 WBX262580 WLT262580 WVP262580 H262590 JD262590 SZ262590 ACV262590 AMR262590 AWN262590 BGJ262590 BQF262590 CAB262590 CJX262590 CTT262590 DDP262590 DNL262590 DXH262590 EHD262590 EQZ262590 FAV262590 FKR262590 FUN262590 GEJ262590 GOF262590 GYB262590 HHX262590 HRT262590 IBP262590 ILL262590 IVH262590 JFD262590 JOZ262590 JYV262590 KIR262590 KSN262590 LCJ262590 LMF262590 LWB262590 MFX262590 MPT262590 MZP262590 NJL262590 NTH262590 ODD262590 OMZ262590 OWV262590 PGR262590 PQN262590 QAJ262590 QKF262590 QUB262590 RDX262590 RNT262590 RXP262590 SHL262590 SRH262590 TBD262590 TKZ262590 TUV262590 UER262590 UON262590 UYJ262590 VIF262590 VSB262590 WBX262590 WLT262590 WVP262590 H262592 JD262592 SZ262592 ACV262592 AMR262592 AWN262592 BGJ262592 BQF262592 CAB262592 CJX262592 CTT262592 DDP262592 DNL262592 DXH262592 EHD262592 EQZ262592 FAV262592 FKR262592 FUN262592 GEJ262592 GOF262592 GYB262592 HHX262592 HRT262592 IBP262592 ILL262592 IVH262592 JFD262592 JOZ262592 JYV262592 KIR262592 KSN262592 LCJ262592 LMF262592 LWB262592 MFX262592 MPT262592 MZP262592 NJL262592 NTH262592 ODD262592 OMZ262592 OWV262592 PGR262592 PQN262592 QAJ262592 QKF262592 QUB262592 RDX262592 RNT262592 RXP262592 SHL262592 SRH262592 TBD262592 TKZ262592 TUV262592 UER262592 UON262592 UYJ262592 VIF262592 VSB262592 WBX262592 WLT262592 WVP262592 H262602 JD262602 SZ262602 ACV262602 AMR262602 AWN262602 BGJ262602 BQF262602 CAB262602 CJX262602 CTT262602 DDP262602 DNL262602 DXH262602 EHD262602 EQZ262602 FAV262602 FKR262602 FUN262602 GEJ262602 GOF262602 GYB262602 HHX262602 HRT262602 IBP262602 ILL262602 IVH262602 JFD262602 JOZ262602 JYV262602 KIR262602 KSN262602 LCJ262602 LMF262602 LWB262602 MFX262602 MPT262602 MZP262602 NJL262602 NTH262602 ODD262602 OMZ262602 OWV262602 PGR262602 PQN262602 QAJ262602 QKF262602 QUB262602 RDX262602 RNT262602 RXP262602 SHL262602 SRH262602 TBD262602 TKZ262602 TUV262602 UER262602 UON262602 UYJ262602 VIF262602 VSB262602 WBX262602 WLT262602 WVP262602 H262604 JD262604 SZ262604 ACV262604 AMR262604 AWN262604 BGJ262604 BQF262604 CAB262604 CJX262604 CTT262604 DDP262604 DNL262604 DXH262604 EHD262604 EQZ262604 FAV262604 FKR262604 FUN262604 GEJ262604 GOF262604 GYB262604 HHX262604 HRT262604 IBP262604 ILL262604 IVH262604 JFD262604 JOZ262604 JYV262604 KIR262604 KSN262604 LCJ262604 LMF262604 LWB262604 MFX262604 MPT262604 MZP262604 NJL262604 NTH262604 ODD262604 OMZ262604 OWV262604 PGR262604 PQN262604 QAJ262604 QKF262604 QUB262604 RDX262604 RNT262604 RXP262604 SHL262604 SRH262604 TBD262604 TKZ262604 TUV262604 UER262604 UON262604 UYJ262604 VIF262604 VSB262604 WBX262604 WLT262604 WVP262604 H262614 JD262614 SZ262614 ACV262614 AMR262614 AWN262614 BGJ262614 BQF262614 CAB262614 CJX262614 CTT262614 DDP262614 DNL262614 DXH262614 EHD262614 EQZ262614 FAV262614 FKR262614 FUN262614 GEJ262614 GOF262614 GYB262614 HHX262614 HRT262614 IBP262614 ILL262614 IVH262614 JFD262614 JOZ262614 JYV262614 KIR262614 KSN262614 LCJ262614 LMF262614 LWB262614 MFX262614 MPT262614 MZP262614 NJL262614 NTH262614 ODD262614 OMZ262614 OWV262614 PGR262614 PQN262614 QAJ262614 QKF262614 QUB262614 RDX262614 RNT262614 RXP262614 SHL262614 SRH262614 TBD262614 TKZ262614 TUV262614 UER262614 UON262614 UYJ262614 VIF262614 VSB262614 WBX262614 WLT262614 WVP262614 H262616 JD262616 SZ262616 ACV262616 AMR262616 AWN262616 BGJ262616 BQF262616 CAB262616 CJX262616 CTT262616 DDP262616 DNL262616 DXH262616 EHD262616 EQZ262616 FAV262616 FKR262616 FUN262616 GEJ262616 GOF262616 GYB262616 HHX262616 HRT262616 IBP262616 ILL262616 IVH262616 JFD262616 JOZ262616 JYV262616 KIR262616 KSN262616 LCJ262616 LMF262616 LWB262616 MFX262616 MPT262616 MZP262616 NJL262616 NTH262616 ODD262616 OMZ262616 OWV262616 PGR262616 PQN262616 QAJ262616 QKF262616 QUB262616 RDX262616 RNT262616 RXP262616 SHL262616 SRH262616 TBD262616 TKZ262616 TUV262616 UER262616 UON262616 UYJ262616 VIF262616 VSB262616 WBX262616 WLT262616 WVP262616 H327994 JD327994 SZ327994 ACV327994 AMR327994 AWN327994 BGJ327994 BQF327994 CAB327994 CJX327994 CTT327994 DDP327994 DNL327994 DXH327994 EHD327994 EQZ327994 FAV327994 FKR327994 FUN327994 GEJ327994 GOF327994 GYB327994 HHX327994 HRT327994 IBP327994 ILL327994 IVH327994 JFD327994 JOZ327994 JYV327994 KIR327994 KSN327994 LCJ327994 LMF327994 LWB327994 MFX327994 MPT327994 MZP327994 NJL327994 NTH327994 ODD327994 OMZ327994 OWV327994 PGR327994 PQN327994 QAJ327994 QKF327994 QUB327994 RDX327994 RNT327994 RXP327994 SHL327994 SRH327994 TBD327994 TKZ327994 TUV327994 UER327994 UON327994 UYJ327994 VIF327994 VSB327994 WBX327994 WLT327994 WVP327994 H327996 JD327996 SZ327996 ACV327996 AMR327996 AWN327996 BGJ327996 BQF327996 CAB327996 CJX327996 CTT327996 DDP327996 DNL327996 DXH327996 EHD327996 EQZ327996 FAV327996 FKR327996 FUN327996 GEJ327996 GOF327996 GYB327996 HHX327996 HRT327996 IBP327996 ILL327996 IVH327996 JFD327996 JOZ327996 JYV327996 KIR327996 KSN327996 LCJ327996 LMF327996 LWB327996 MFX327996 MPT327996 MZP327996 NJL327996 NTH327996 ODD327996 OMZ327996 OWV327996 PGR327996 PQN327996 QAJ327996 QKF327996 QUB327996 RDX327996 RNT327996 RXP327996 SHL327996 SRH327996 TBD327996 TKZ327996 TUV327996 UER327996 UON327996 UYJ327996 VIF327996 VSB327996 WBX327996 WLT327996 WVP327996 H328006 JD328006 SZ328006 ACV328006 AMR328006 AWN328006 BGJ328006 BQF328006 CAB328006 CJX328006 CTT328006 DDP328006 DNL328006 DXH328006 EHD328006 EQZ328006 FAV328006 FKR328006 FUN328006 GEJ328006 GOF328006 GYB328006 HHX328006 HRT328006 IBP328006 ILL328006 IVH328006 JFD328006 JOZ328006 JYV328006 KIR328006 KSN328006 LCJ328006 LMF328006 LWB328006 MFX328006 MPT328006 MZP328006 NJL328006 NTH328006 ODD328006 OMZ328006 OWV328006 PGR328006 PQN328006 QAJ328006 QKF328006 QUB328006 RDX328006 RNT328006 RXP328006 SHL328006 SRH328006 TBD328006 TKZ328006 TUV328006 UER328006 UON328006 UYJ328006 VIF328006 VSB328006 WBX328006 WLT328006 WVP328006 H328008 JD328008 SZ328008 ACV328008 AMR328008 AWN328008 BGJ328008 BQF328008 CAB328008 CJX328008 CTT328008 DDP328008 DNL328008 DXH328008 EHD328008 EQZ328008 FAV328008 FKR328008 FUN328008 GEJ328008 GOF328008 GYB328008 HHX328008 HRT328008 IBP328008 ILL328008 IVH328008 JFD328008 JOZ328008 JYV328008 KIR328008 KSN328008 LCJ328008 LMF328008 LWB328008 MFX328008 MPT328008 MZP328008 NJL328008 NTH328008 ODD328008 OMZ328008 OWV328008 PGR328008 PQN328008 QAJ328008 QKF328008 QUB328008 RDX328008 RNT328008 RXP328008 SHL328008 SRH328008 TBD328008 TKZ328008 TUV328008 UER328008 UON328008 UYJ328008 VIF328008 VSB328008 WBX328008 WLT328008 WVP328008 H328018 JD328018 SZ328018 ACV328018 AMR328018 AWN328018 BGJ328018 BQF328018 CAB328018 CJX328018 CTT328018 DDP328018 DNL328018 DXH328018 EHD328018 EQZ328018 FAV328018 FKR328018 FUN328018 GEJ328018 GOF328018 GYB328018 HHX328018 HRT328018 IBP328018 ILL328018 IVH328018 JFD328018 JOZ328018 JYV328018 KIR328018 KSN328018 LCJ328018 LMF328018 LWB328018 MFX328018 MPT328018 MZP328018 NJL328018 NTH328018 ODD328018 OMZ328018 OWV328018 PGR328018 PQN328018 QAJ328018 QKF328018 QUB328018 RDX328018 RNT328018 RXP328018 SHL328018 SRH328018 TBD328018 TKZ328018 TUV328018 UER328018 UON328018 UYJ328018 VIF328018 VSB328018 WBX328018 WLT328018 WVP328018 H328020 JD328020 SZ328020 ACV328020 AMR328020 AWN328020 BGJ328020 BQF328020 CAB328020 CJX328020 CTT328020 DDP328020 DNL328020 DXH328020 EHD328020 EQZ328020 FAV328020 FKR328020 FUN328020 GEJ328020 GOF328020 GYB328020 HHX328020 HRT328020 IBP328020 ILL328020 IVH328020 JFD328020 JOZ328020 JYV328020 KIR328020 KSN328020 LCJ328020 LMF328020 LWB328020 MFX328020 MPT328020 MZP328020 NJL328020 NTH328020 ODD328020 OMZ328020 OWV328020 PGR328020 PQN328020 QAJ328020 QKF328020 QUB328020 RDX328020 RNT328020 RXP328020 SHL328020 SRH328020 TBD328020 TKZ328020 TUV328020 UER328020 UON328020 UYJ328020 VIF328020 VSB328020 WBX328020 WLT328020 WVP328020 H328030 JD328030 SZ328030 ACV328030 AMR328030 AWN328030 BGJ328030 BQF328030 CAB328030 CJX328030 CTT328030 DDP328030 DNL328030 DXH328030 EHD328030 EQZ328030 FAV328030 FKR328030 FUN328030 GEJ328030 GOF328030 GYB328030 HHX328030 HRT328030 IBP328030 ILL328030 IVH328030 JFD328030 JOZ328030 JYV328030 KIR328030 KSN328030 LCJ328030 LMF328030 LWB328030 MFX328030 MPT328030 MZP328030 NJL328030 NTH328030 ODD328030 OMZ328030 OWV328030 PGR328030 PQN328030 QAJ328030 QKF328030 QUB328030 RDX328030 RNT328030 RXP328030 SHL328030 SRH328030 TBD328030 TKZ328030 TUV328030 UER328030 UON328030 UYJ328030 VIF328030 VSB328030 WBX328030 WLT328030 WVP328030 H328032 JD328032 SZ328032 ACV328032 AMR328032 AWN328032 BGJ328032 BQF328032 CAB328032 CJX328032 CTT328032 DDP328032 DNL328032 DXH328032 EHD328032 EQZ328032 FAV328032 FKR328032 FUN328032 GEJ328032 GOF328032 GYB328032 HHX328032 HRT328032 IBP328032 ILL328032 IVH328032 JFD328032 JOZ328032 JYV328032 KIR328032 KSN328032 LCJ328032 LMF328032 LWB328032 MFX328032 MPT328032 MZP328032 NJL328032 NTH328032 ODD328032 OMZ328032 OWV328032 PGR328032 PQN328032 QAJ328032 QKF328032 QUB328032 RDX328032 RNT328032 RXP328032 SHL328032 SRH328032 TBD328032 TKZ328032 TUV328032 UER328032 UON328032 UYJ328032 VIF328032 VSB328032 WBX328032 WLT328032 WVP328032 H328042 JD328042 SZ328042 ACV328042 AMR328042 AWN328042 BGJ328042 BQF328042 CAB328042 CJX328042 CTT328042 DDP328042 DNL328042 DXH328042 EHD328042 EQZ328042 FAV328042 FKR328042 FUN328042 GEJ328042 GOF328042 GYB328042 HHX328042 HRT328042 IBP328042 ILL328042 IVH328042 JFD328042 JOZ328042 JYV328042 KIR328042 KSN328042 LCJ328042 LMF328042 LWB328042 MFX328042 MPT328042 MZP328042 NJL328042 NTH328042 ODD328042 OMZ328042 OWV328042 PGR328042 PQN328042 QAJ328042 QKF328042 QUB328042 RDX328042 RNT328042 RXP328042 SHL328042 SRH328042 TBD328042 TKZ328042 TUV328042 UER328042 UON328042 UYJ328042 VIF328042 VSB328042 WBX328042 WLT328042 WVP328042 H328044 JD328044 SZ328044 ACV328044 AMR328044 AWN328044 BGJ328044 BQF328044 CAB328044 CJX328044 CTT328044 DDP328044 DNL328044 DXH328044 EHD328044 EQZ328044 FAV328044 FKR328044 FUN328044 GEJ328044 GOF328044 GYB328044 HHX328044 HRT328044 IBP328044 ILL328044 IVH328044 JFD328044 JOZ328044 JYV328044 KIR328044 KSN328044 LCJ328044 LMF328044 LWB328044 MFX328044 MPT328044 MZP328044 NJL328044 NTH328044 ODD328044 OMZ328044 OWV328044 PGR328044 PQN328044 QAJ328044 QKF328044 QUB328044 RDX328044 RNT328044 RXP328044 SHL328044 SRH328044 TBD328044 TKZ328044 TUV328044 UER328044 UON328044 UYJ328044 VIF328044 VSB328044 WBX328044 WLT328044 WVP328044 H328054 JD328054 SZ328054 ACV328054 AMR328054 AWN328054 BGJ328054 BQF328054 CAB328054 CJX328054 CTT328054 DDP328054 DNL328054 DXH328054 EHD328054 EQZ328054 FAV328054 FKR328054 FUN328054 GEJ328054 GOF328054 GYB328054 HHX328054 HRT328054 IBP328054 ILL328054 IVH328054 JFD328054 JOZ328054 JYV328054 KIR328054 KSN328054 LCJ328054 LMF328054 LWB328054 MFX328054 MPT328054 MZP328054 NJL328054 NTH328054 ODD328054 OMZ328054 OWV328054 PGR328054 PQN328054 QAJ328054 QKF328054 QUB328054 RDX328054 RNT328054 RXP328054 SHL328054 SRH328054 TBD328054 TKZ328054 TUV328054 UER328054 UON328054 UYJ328054 VIF328054 VSB328054 WBX328054 WLT328054 WVP328054 H328056 JD328056 SZ328056 ACV328056 AMR328056 AWN328056 BGJ328056 BQF328056 CAB328056 CJX328056 CTT328056 DDP328056 DNL328056 DXH328056 EHD328056 EQZ328056 FAV328056 FKR328056 FUN328056 GEJ328056 GOF328056 GYB328056 HHX328056 HRT328056 IBP328056 ILL328056 IVH328056 JFD328056 JOZ328056 JYV328056 KIR328056 KSN328056 LCJ328056 LMF328056 LWB328056 MFX328056 MPT328056 MZP328056 NJL328056 NTH328056 ODD328056 OMZ328056 OWV328056 PGR328056 PQN328056 QAJ328056 QKF328056 QUB328056 RDX328056 RNT328056 RXP328056 SHL328056 SRH328056 TBD328056 TKZ328056 TUV328056 UER328056 UON328056 UYJ328056 VIF328056 VSB328056 WBX328056 WLT328056 WVP328056 H328066 JD328066 SZ328066 ACV328066 AMR328066 AWN328066 BGJ328066 BQF328066 CAB328066 CJX328066 CTT328066 DDP328066 DNL328066 DXH328066 EHD328066 EQZ328066 FAV328066 FKR328066 FUN328066 GEJ328066 GOF328066 GYB328066 HHX328066 HRT328066 IBP328066 ILL328066 IVH328066 JFD328066 JOZ328066 JYV328066 KIR328066 KSN328066 LCJ328066 LMF328066 LWB328066 MFX328066 MPT328066 MZP328066 NJL328066 NTH328066 ODD328066 OMZ328066 OWV328066 PGR328066 PQN328066 QAJ328066 QKF328066 QUB328066 RDX328066 RNT328066 RXP328066 SHL328066 SRH328066 TBD328066 TKZ328066 TUV328066 UER328066 UON328066 UYJ328066 VIF328066 VSB328066 WBX328066 WLT328066 WVP328066 H328068 JD328068 SZ328068 ACV328068 AMR328068 AWN328068 BGJ328068 BQF328068 CAB328068 CJX328068 CTT328068 DDP328068 DNL328068 DXH328068 EHD328068 EQZ328068 FAV328068 FKR328068 FUN328068 GEJ328068 GOF328068 GYB328068 HHX328068 HRT328068 IBP328068 ILL328068 IVH328068 JFD328068 JOZ328068 JYV328068 KIR328068 KSN328068 LCJ328068 LMF328068 LWB328068 MFX328068 MPT328068 MZP328068 NJL328068 NTH328068 ODD328068 OMZ328068 OWV328068 PGR328068 PQN328068 QAJ328068 QKF328068 QUB328068 RDX328068 RNT328068 RXP328068 SHL328068 SRH328068 TBD328068 TKZ328068 TUV328068 UER328068 UON328068 UYJ328068 VIF328068 VSB328068 WBX328068 WLT328068 WVP328068 H328078 JD328078 SZ328078 ACV328078 AMR328078 AWN328078 BGJ328078 BQF328078 CAB328078 CJX328078 CTT328078 DDP328078 DNL328078 DXH328078 EHD328078 EQZ328078 FAV328078 FKR328078 FUN328078 GEJ328078 GOF328078 GYB328078 HHX328078 HRT328078 IBP328078 ILL328078 IVH328078 JFD328078 JOZ328078 JYV328078 KIR328078 KSN328078 LCJ328078 LMF328078 LWB328078 MFX328078 MPT328078 MZP328078 NJL328078 NTH328078 ODD328078 OMZ328078 OWV328078 PGR328078 PQN328078 QAJ328078 QKF328078 QUB328078 RDX328078 RNT328078 RXP328078 SHL328078 SRH328078 TBD328078 TKZ328078 TUV328078 UER328078 UON328078 UYJ328078 VIF328078 VSB328078 WBX328078 WLT328078 WVP328078 H328080 JD328080 SZ328080 ACV328080 AMR328080 AWN328080 BGJ328080 BQF328080 CAB328080 CJX328080 CTT328080 DDP328080 DNL328080 DXH328080 EHD328080 EQZ328080 FAV328080 FKR328080 FUN328080 GEJ328080 GOF328080 GYB328080 HHX328080 HRT328080 IBP328080 ILL328080 IVH328080 JFD328080 JOZ328080 JYV328080 KIR328080 KSN328080 LCJ328080 LMF328080 LWB328080 MFX328080 MPT328080 MZP328080 NJL328080 NTH328080 ODD328080 OMZ328080 OWV328080 PGR328080 PQN328080 QAJ328080 QKF328080 QUB328080 RDX328080 RNT328080 RXP328080 SHL328080 SRH328080 TBD328080 TKZ328080 TUV328080 UER328080 UON328080 UYJ328080 VIF328080 VSB328080 WBX328080 WLT328080 WVP328080 H328090 JD328090 SZ328090 ACV328090 AMR328090 AWN328090 BGJ328090 BQF328090 CAB328090 CJX328090 CTT328090 DDP328090 DNL328090 DXH328090 EHD328090 EQZ328090 FAV328090 FKR328090 FUN328090 GEJ328090 GOF328090 GYB328090 HHX328090 HRT328090 IBP328090 ILL328090 IVH328090 JFD328090 JOZ328090 JYV328090 KIR328090 KSN328090 LCJ328090 LMF328090 LWB328090 MFX328090 MPT328090 MZP328090 NJL328090 NTH328090 ODD328090 OMZ328090 OWV328090 PGR328090 PQN328090 QAJ328090 QKF328090 QUB328090 RDX328090 RNT328090 RXP328090 SHL328090 SRH328090 TBD328090 TKZ328090 TUV328090 UER328090 UON328090 UYJ328090 VIF328090 VSB328090 WBX328090 WLT328090 WVP328090 H328092 JD328092 SZ328092 ACV328092 AMR328092 AWN328092 BGJ328092 BQF328092 CAB328092 CJX328092 CTT328092 DDP328092 DNL328092 DXH328092 EHD328092 EQZ328092 FAV328092 FKR328092 FUN328092 GEJ328092 GOF328092 GYB328092 HHX328092 HRT328092 IBP328092 ILL328092 IVH328092 JFD328092 JOZ328092 JYV328092 KIR328092 KSN328092 LCJ328092 LMF328092 LWB328092 MFX328092 MPT328092 MZP328092 NJL328092 NTH328092 ODD328092 OMZ328092 OWV328092 PGR328092 PQN328092 QAJ328092 QKF328092 QUB328092 RDX328092 RNT328092 RXP328092 SHL328092 SRH328092 TBD328092 TKZ328092 TUV328092 UER328092 UON328092 UYJ328092 VIF328092 VSB328092 WBX328092 WLT328092 WVP328092 H328102 JD328102 SZ328102 ACV328102 AMR328102 AWN328102 BGJ328102 BQF328102 CAB328102 CJX328102 CTT328102 DDP328102 DNL328102 DXH328102 EHD328102 EQZ328102 FAV328102 FKR328102 FUN328102 GEJ328102 GOF328102 GYB328102 HHX328102 HRT328102 IBP328102 ILL328102 IVH328102 JFD328102 JOZ328102 JYV328102 KIR328102 KSN328102 LCJ328102 LMF328102 LWB328102 MFX328102 MPT328102 MZP328102 NJL328102 NTH328102 ODD328102 OMZ328102 OWV328102 PGR328102 PQN328102 QAJ328102 QKF328102 QUB328102 RDX328102 RNT328102 RXP328102 SHL328102 SRH328102 TBD328102 TKZ328102 TUV328102 UER328102 UON328102 UYJ328102 VIF328102 VSB328102 WBX328102 WLT328102 WVP328102 H328104 JD328104 SZ328104 ACV328104 AMR328104 AWN328104 BGJ328104 BQF328104 CAB328104 CJX328104 CTT328104 DDP328104 DNL328104 DXH328104 EHD328104 EQZ328104 FAV328104 FKR328104 FUN328104 GEJ328104 GOF328104 GYB328104 HHX328104 HRT328104 IBP328104 ILL328104 IVH328104 JFD328104 JOZ328104 JYV328104 KIR328104 KSN328104 LCJ328104 LMF328104 LWB328104 MFX328104 MPT328104 MZP328104 NJL328104 NTH328104 ODD328104 OMZ328104 OWV328104 PGR328104 PQN328104 QAJ328104 QKF328104 QUB328104 RDX328104 RNT328104 RXP328104 SHL328104 SRH328104 TBD328104 TKZ328104 TUV328104 UER328104 UON328104 UYJ328104 VIF328104 VSB328104 WBX328104 WLT328104 WVP328104 H328114 JD328114 SZ328114 ACV328114 AMR328114 AWN328114 BGJ328114 BQF328114 CAB328114 CJX328114 CTT328114 DDP328114 DNL328114 DXH328114 EHD328114 EQZ328114 FAV328114 FKR328114 FUN328114 GEJ328114 GOF328114 GYB328114 HHX328114 HRT328114 IBP328114 ILL328114 IVH328114 JFD328114 JOZ328114 JYV328114 KIR328114 KSN328114 LCJ328114 LMF328114 LWB328114 MFX328114 MPT328114 MZP328114 NJL328114 NTH328114 ODD328114 OMZ328114 OWV328114 PGR328114 PQN328114 QAJ328114 QKF328114 QUB328114 RDX328114 RNT328114 RXP328114 SHL328114 SRH328114 TBD328114 TKZ328114 TUV328114 UER328114 UON328114 UYJ328114 VIF328114 VSB328114 WBX328114 WLT328114 WVP328114 H328116 JD328116 SZ328116 ACV328116 AMR328116 AWN328116 BGJ328116 BQF328116 CAB328116 CJX328116 CTT328116 DDP328116 DNL328116 DXH328116 EHD328116 EQZ328116 FAV328116 FKR328116 FUN328116 GEJ328116 GOF328116 GYB328116 HHX328116 HRT328116 IBP328116 ILL328116 IVH328116 JFD328116 JOZ328116 JYV328116 KIR328116 KSN328116 LCJ328116 LMF328116 LWB328116 MFX328116 MPT328116 MZP328116 NJL328116 NTH328116 ODD328116 OMZ328116 OWV328116 PGR328116 PQN328116 QAJ328116 QKF328116 QUB328116 RDX328116 RNT328116 RXP328116 SHL328116 SRH328116 TBD328116 TKZ328116 TUV328116 UER328116 UON328116 UYJ328116 VIF328116 VSB328116 WBX328116 WLT328116 WVP328116 H328126 JD328126 SZ328126 ACV328126 AMR328126 AWN328126 BGJ328126 BQF328126 CAB328126 CJX328126 CTT328126 DDP328126 DNL328126 DXH328126 EHD328126 EQZ328126 FAV328126 FKR328126 FUN328126 GEJ328126 GOF328126 GYB328126 HHX328126 HRT328126 IBP328126 ILL328126 IVH328126 JFD328126 JOZ328126 JYV328126 KIR328126 KSN328126 LCJ328126 LMF328126 LWB328126 MFX328126 MPT328126 MZP328126 NJL328126 NTH328126 ODD328126 OMZ328126 OWV328126 PGR328126 PQN328126 QAJ328126 QKF328126 QUB328126 RDX328126 RNT328126 RXP328126 SHL328126 SRH328126 TBD328126 TKZ328126 TUV328126 UER328126 UON328126 UYJ328126 VIF328126 VSB328126 WBX328126 WLT328126 WVP328126 H328128 JD328128 SZ328128 ACV328128 AMR328128 AWN328128 BGJ328128 BQF328128 CAB328128 CJX328128 CTT328128 DDP328128 DNL328128 DXH328128 EHD328128 EQZ328128 FAV328128 FKR328128 FUN328128 GEJ328128 GOF328128 GYB328128 HHX328128 HRT328128 IBP328128 ILL328128 IVH328128 JFD328128 JOZ328128 JYV328128 KIR328128 KSN328128 LCJ328128 LMF328128 LWB328128 MFX328128 MPT328128 MZP328128 NJL328128 NTH328128 ODD328128 OMZ328128 OWV328128 PGR328128 PQN328128 QAJ328128 QKF328128 QUB328128 RDX328128 RNT328128 RXP328128 SHL328128 SRH328128 TBD328128 TKZ328128 TUV328128 UER328128 UON328128 UYJ328128 VIF328128 VSB328128 WBX328128 WLT328128 WVP328128 H328138 JD328138 SZ328138 ACV328138 AMR328138 AWN328138 BGJ328138 BQF328138 CAB328138 CJX328138 CTT328138 DDP328138 DNL328138 DXH328138 EHD328138 EQZ328138 FAV328138 FKR328138 FUN328138 GEJ328138 GOF328138 GYB328138 HHX328138 HRT328138 IBP328138 ILL328138 IVH328138 JFD328138 JOZ328138 JYV328138 KIR328138 KSN328138 LCJ328138 LMF328138 LWB328138 MFX328138 MPT328138 MZP328138 NJL328138 NTH328138 ODD328138 OMZ328138 OWV328138 PGR328138 PQN328138 QAJ328138 QKF328138 QUB328138 RDX328138 RNT328138 RXP328138 SHL328138 SRH328138 TBD328138 TKZ328138 TUV328138 UER328138 UON328138 UYJ328138 VIF328138 VSB328138 WBX328138 WLT328138 WVP328138 H328140 JD328140 SZ328140 ACV328140 AMR328140 AWN328140 BGJ328140 BQF328140 CAB328140 CJX328140 CTT328140 DDP328140 DNL328140 DXH328140 EHD328140 EQZ328140 FAV328140 FKR328140 FUN328140 GEJ328140 GOF328140 GYB328140 HHX328140 HRT328140 IBP328140 ILL328140 IVH328140 JFD328140 JOZ328140 JYV328140 KIR328140 KSN328140 LCJ328140 LMF328140 LWB328140 MFX328140 MPT328140 MZP328140 NJL328140 NTH328140 ODD328140 OMZ328140 OWV328140 PGR328140 PQN328140 QAJ328140 QKF328140 QUB328140 RDX328140 RNT328140 RXP328140 SHL328140 SRH328140 TBD328140 TKZ328140 TUV328140 UER328140 UON328140 UYJ328140 VIF328140 VSB328140 WBX328140 WLT328140 WVP328140 H328150 JD328150 SZ328150 ACV328150 AMR328150 AWN328150 BGJ328150 BQF328150 CAB328150 CJX328150 CTT328150 DDP328150 DNL328150 DXH328150 EHD328150 EQZ328150 FAV328150 FKR328150 FUN328150 GEJ328150 GOF328150 GYB328150 HHX328150 HRT328150 IBP328150 ILL328150 IVH328150 JFD328150 JOZ328150 JYV328150 KIR328150 KSN328150 LCJ328150 LMF328150 LWB328150 MFX328150 MPT328150 MZP328150 NJL328150 NTH328150 ODD328150 OMZ328150 OWV328150 PGR328150 PQN328150 QAJ328150 QKF328150 QUB328150 RDX328150 RNT328150 RXP328150 SHL328150 SRH328150 TBD328150 TKZ328150 TUV328150 UER328150 UON328150 UYJ328150 VIF328150 VSB328150 WBX328150 WLT328150 WVP328150 H328152 JD328152 SZ328152 ACV328152 AMR328152 AWN328152 BGJ328152 BQF328152 CAB328152 CJX328152 CTT328152 DDP328152 DNL328152 DXH328152 EHD328152 EQZ328152 FAV328152 FKR328152 FUN328152 GEJ328152 GOF328152 GYB328152 HHX328152 HRT328152 IBP328152 ILL328152 IVH328152 JFD328152 JOZ328152 JYV328152 KIR328152 KSN328152 LCJ328152 LMF328152 LWB328152 MFX328152 MPT328152 MZP328152 NJL328152 NTH328152 ODD328152 OMZ328152 OWV328152 PGR328152 PQN328152 QAJ328152 QKF328152 QUB328152 RDX328152 RNT328152 RXP328152 SHL328152 SRH328152 TBD328152 TKZ328152 TUV328152 UER328152 UON328152 UYJ328152 VIF328152 VSB328152 WBX328152 WLT328152 WVP328152 H393530 JD393530 SZ393530 ACV393530 AMR393530 AWN393530 BGJ393530 BQF393530 CAB393530 CJX393530 CTT393530 DDP393530 DNL393530 DXH393530 EHD393530 EQZ393530 FAV393530 FKR393530 FUN393530 GEJ393530 GOF393530 GYB393530 HHX393530 HRT393530 IBP393530 ILL393530 IVH393530 JFD393530 JOZ393530 JYV393530 KIR393530 KSN393530 LCJ393530 LMF393530 LWB393530 MFX393530 MPT393530 MZP393530 NJL393530 NTH393530 ODD393530 OMZ393530 OWV393530 PGR393530 PQN393530 QAJ393530 QKF393530 QUB393530 RDX393530 RNT393530 RXP393530 SHL393530 SRH393530 TBD393530 TKZ393530 TUV393530 UER393530 UON393530 UYJ393530 VIF393530 VSB393530 WBX393530 WLT393530 WVP393530 H393532 JD393532 SZ393532 ACV393532 AMR393532 AWN393532 BGJ393532 BQF393532 CAB393532 CJX393532 CTT393532 DDP393532 DNL393532 DXH393532 EHD393532 EQZ393532 FAV393532 FKR393532 FUN393532 GEJ393532 GOF393532 GYB393532 HHX393532 HRT393532 IBP393532 ILL393532 IVH393532 JFD393532 JOZ393532 JYV393532 KIR393532 KSN393532 LCJ393532 LMF393532 LWB393532 MFX393532 MPT393532 MZP393532 NJL393532 NTH393532 ODD393532 OMZ393532 OWV393532 PGR393532 PQN393532 QAJ393532 QKF393532 QUB393532 RDX393532 RNT393532 RXP393532 SHL393532 SRH393532 TBD393532 TKZ393532 TUV393532 UER393532 UON393532 UYJ393532 VIF393532 VSB393532 WBX393532 WLT393532 WVP393532 H393542 JD393542 SZ393542 ACV393542 AMR393542 AWN393542 BGJ393542 BQF393542 CAB393542 CJX393542 CTT393542 DDP393542 DNL393542 DXH393542 EHD393542 EQZ393542 FAV393542 FKR393542 FUN393542 GEJ393542 GOF393542 GYB393542 HHX393542 HRT393542 IBP393542 ILL393542 IVH393542 JFD393542 JOZ393542 JYV393542 KIR393542 KSN393542 LCJ393542 LMF393542 LWB393542 MFX393542 MPT393542 MZP393542 NJL393542 NTH393542 ODD393542 OMZ393542 OWV393542 PGR393542 PQN393542 QAJ393542 QKF393542 QUB393542 RDX393542 RNT393542 RXP393542 SHL393542 SRH393542 TBD393542 TKZ393542 TUV393542 UER393542 UON393542 UYJ393542 VIF393542 VSB393542 WBX393542 WLT393542 WVP393542 H393544 JD393544 SZ393544 ACV393544 AMR393544 AWN393544 BGJ393544 BQF393544 CAB393544 CJX393544 CTT393544 DDP393544 DNL393544 DXH393544 EHD393544 EQZ393544 FAV393544 FKR393544 FUN393544 GEJ393544 GOF393544 GYB393544 HHX393544 HRT393544 IBP393544 ILL393544 IVH393544 JFD393544 JOZ393544 JYV393544 KIR393544 KSN393544 LCJ393544 LMF393544 LWB393544 MFX393544 MPT393544 MZP393544 NJL393544 NTH393544 ODD393544 OMZ393544 OWV393544 PGR393544 PQN393544 QAJ393544 QKF393544 QUB393544 RDX393544 RNT393544 RXP393544 SHL393544 SRH393544 TBD393544 TKZ393544 TUV393544 UER393544 UON393544 UYJ393544 VIF393544 VSB393544 WBX393544 WLT393544 WVP393544 H393554 JD393554 SZ393554 ACV393554 AMR393554 AWN393554 BGJ393554 BQF393554 CAB393554 CJX393554 CTT393554 DDP393554 DNL393554 DXH393554 EHD393554 EQZ393554 FAV393554 FKR393554 FUN393554 GEJ393554 GOF393554 GYB393554 HHX393554 HRT393554 IBP393554 ILL393554 IVH393554 JFD393554 JOZ393554 JYV393554 KIR393554 KSN393554 LCJ393554 LMF393554 LWB393554 MFX393554 MPT393554 MZP393554 NJL393554 NTH393554 ODD393554 OMZ393554 OWV393554 PGR393554 PQN393554 QAJ393554 QKF393554 QUB393554 RDX393554 RNT393554 RXP393554 SHL393554 SRH393554 TBD393554 TKZ393554 TUV393554 UER393554 UON393554 UYJ393554 VIF393554 VSB393554 WBX393554 WLT393554 WVP393554 H393556 JD393556 SZ393556 ACV393556 AMR393556 AWN393556 BGJ393556 BQF393556 CAB393556 CJX393556 CTT393556 DDP393556 DNL393556 DXH393556 EHD393556 EQZ393556 FAV393556 FKR393556 FUN393556 GEJ393556 GOF393556 GYB393556 HHX393556 HRT393556 IBP393556 ILL393556 IVH393556 JFD393556 JOZ393556 JYV393556 KIR393556 KSN393556 LCJ393556 LMF393556 LWB393556 MFX393556 MPT393556 MZP393556 NJL393556 NTH393556 ODD393556 OMZ393556 OWV393556 PGR393556 PQN393556 QAJ393556 QKF393556 QUB393556 RDX393556 RNT393556 RXP393556 SHL393556 SRH393556 TBD393556 TKZ393556 TUV393556 UER393556 UON393556 UYJ393556 VIF393556 VSB393556 WBX393556 WLT393556 WVP393556 H393566 JD393566 SZ393566 ACV393566 AMR393566 AWN393566 BGJ393566 BQF393566 CAB393566 CJX393566 CTT393566 DDP393566 DNL393566 DXH393566 EHD393566 EQZ393566 FAV393566 FKR393566 FUN393566 GEJ393566 GOF393566 GYB393566 HHX393566 HRT393566 IBP393566 ILL393566 IVH393566 JFD393566 JOZ393566 JYV393566 KIR393566 KSN393566 LCJ393566 LMF393566 LWB393566 MFX393566 MPT393566 MZP393566 NJL393566 NTH393566 ODD393566 OMZ393566 OWV393566 PGR393566 PQN393566 QAJ393566 QKF393566 QUB393566 RDX393566 RNT393566 RXP393566 SHL393566 SRH393566 TBD393566 TKZ393566 TUV393566 UER393566 UON393566 UYJ393566 VIF393566 VSB393566 WBX393566 WLT393566 WVP393566 H393568 JD393568 SZ393568 ACV393568 AMR393568 AWN393568 BGJ393568 BQF393568 CAB393568 CJX393568 CTT393568 DDP393568 DNL393568 DXH393568 EHD393568 EQZ393568 FAV393568 FKR393568 FUN393568 GEJ393568 GOF393568 GYB393568 HHX393568 HRT393568 IBP393568 ILL393568 IVH393568 JFD393568 JOZ393568 JYV393568 KIR393568 KSN393568 LCJ393568 LMF393568 LWB393568 MFX393568 MPT393568 MZP393568 NJL393568 NTH393568 ODD393568 OMZ393568 OWV393568 PGR393568 PQN393568 QAJ393568 QKF393568 QUB393568 RDX393568 RNT393568 RXP393568 SHL393568 SRH393568 TBD393568 TKZ393568 TUV393568 UER393568 UON393568 UYJ393568 VIF393568 VSB393568 WBX393568 WLT393568 WVP393568 H393578 JD393578 SZ393578 ACV393578 AMR393578 AWN393578 BGJ393578 BQF393578 CAB393578 CJX393578 CTT393578 DDP393578 DNL393578 DXH393578 EHD393578 EQZ393578 FAV393578 FKR393578 FUN393578 GEJ393578 GOF393578 GYB393578 HHX393578 HRT393578 IBP393578 ILL393578 IVH393578 JFD393578 JOZ393578 JYV393578 KIR393578 KSN393578 LCJ393578 LMF393578 LWB393578 MFX393578 MPT393578 MZP393578 NJL393578 NTH393578 ODD393578 OMZ393578 OWV393578 PGR393578 PQN393578 QAJ393578 QKF393578 QUB393578 RDX393578 RNT393578 RXP393578 SHL393578 SRH393578 TBD393578 TKZ393578 TUV393578 UER393578 UON393578 UYJ393578 VIF393578 VSB393578 WBX393578 WLT393578 WVP393578 H393580 JD393580 SZ393580 ACV393580 AMR393580 AWN393580 BGJ393580 BQF393580 CAB393580 CJX393580 CTT393580 DDP393580 DNL393580 DXH393580 EHD393580 EQZ393580 FAV393580 FKR393580 FUN393580 GEJ393580 GOF393580 GYB393580 HHX393580 HRT393580 IBP393580 ILL393580 IVH393580 JFD393580 JOZ393580 JYV393580 KIR393580 KSN393580 LCJ393580 LMF393580 LWB393580 MFX393580 MPT393580 MZP393580 NJL393580 NTH393580 ODD393580 OMZ393580 OWV393580 PGR393580 PQN393580 QAJ393580 QKF393580 QUB393580 RDX393580 RNT393580 RXP393580 SHL393580 SRH393580 TBD393580 TKZ393580 TUV393580 UER393580 UON393580 UYJ393580 VIF393580 VSB393580 WBX393580 WLT393580 WVP393580 H393590 JD393590 SZ393590 ACV393590 AMR393590 AWN393590 BGJ393590 BQF393590 CAB393590 CJX393590 CTT393590 DDP393590 DNL393590 DXH393590 EHD393590 EQZ393590 FAV393590 FKR393590 FUN393590 GEJ393590 GOF393590 GYB393590 HHX393590 HRT393590 IBP393590 ILL393590 IVH393590 JFD393590 JOZ393590 JYV393590 KIR393590 KSN393590 LCJ393590 LMF393590 LWB393590 MFX393590 MPT393590 MZP393590 NJL393590 NTH393590 ODD393590 OMZ393590 OWV393590 PGR393590 PQN393590 QAJ393590 QKF393590 QUB393590 RDX393590 RNT393590 RXP393590 SHL393590 SRH393590 TBD393590 TKZ393590 TUV393590 UER393590 UON393590 UYJ393590 VIF393590 VSB393590 WBX393590 WLT393590 WVP393590 H393592 JD393592 SZ393592 ACV393592 AMR393592 AWN393592 BGJ393592 BQF393592 CAB393592 CJX393592 CTT393592 DDP393592 DNL393592 DXH393592 EHD393592 EQZ393592 FAV393592 FKR393592 FUN393592 GEJ393592 GOF393592 GYB393592 HHX393592 HRT393592 IBP393592 ILL393592 IVH393592 JFD393592 JOZ393592 JYV393592 KIR393592 KSN393592 LCJ393592 LMF393592 LWB393592 MFX393592 MPT393592 MZP393592 NJL393592 NTH393592 ODD393592 OMZ393592 OWV393592 PGR393592 PQN393592 QAJ393592 QKF393592 QUB393592 RDX393592 RNT393592 RXP393592 SHL393592 SRH393592 TBD393592 TKZ393592 TUV393592 UER393592 UON393592 UYJ393592 VIF393592 VSB393592 WBX393592 WLT393592 WVP393592 H393602 JD393602 SZ393602 ACV393602 AMR393602 AWN393602 BGJ393602 BQF393602 CAB393602 CJX393602 CTT393602 DDP393602 DNL393602 DXH393602 EHD393602 EQZ393602 FAV393602 FKR393602 FUN393602 GEJ393602 GOF393602 GYB393602 HHX393602 HRT393602 IBP393602 ILL393602 IVH393602 JFD393602 JOZ393602 JYV393602 KIR393602 KSN393602 LCJ393602 LMF393602 LWB393602 MFX393602 MPT393602 MZP393602 NJL393602 NTH393602 ODD393602 OMZ393602 OWV393602 PGR393602 PQN393602 QAJ393602 QKF393602 QUB393602 RDX393602 RNT393602 RXP393602 SHL393602 SRH393602 TBD393602 TKZ393602 TUV393602 UER393602 UON393602 UYJ393602 VIF393602 VSB393602 WBX393602 WLT393602 WVP393602 H393604 JD393604 SZ393604 ACV393604 AMR393604 AWN393604 BGJ393604 BQF393604 CAB393604 CJX393604 CTT393604 DDP393604 DNL393604 DXH393604 EHD393604 EQZ393604 FAV393604 FKR393604 FUN393604 GEJ393604 GOF393604 GYB393604 HHX393604 HRT393604 IBP393604 ILL393604 IVH393604 JFD393604 JOZ393604 JYV393604 KIR393604 KSN393604 LCJ393604 LMF393604 LWB393604 MFX393604 MPT393604 MZP393604 NJL393604 NTH393604 ODD393604 OMZ393604 OWV393604 PGR393604 PQN393604 QAJ393604 QKF393604 QUB393604 RDX393604 RNT393604 RXP393604 SHL393604 SRH393604 TBD393604 TKZ393604 TUV393604 UER393604 UON393604 UYJ393604 VIF393604 VSB393604 WBX393604 WLT393604 WVP393604 H393614 JD393614 SZ393614 ACV393614 AMR393614 AWN393614 BGJ393614 BQF393614 CAB393614 CJX393614 CTT393614 DDP393614 DNL393614 DXH393614 EHD393614 EQZ393614 FAV393614 FKR393614 FUN393614 GEJ393614 GOF393614 GYB393614 HHX393614 HRT393614 IBP393614 ILL393614 IVH393614 JFD393614 JOZ393614 JYV393614 KIR393614 KSN393614 LCJ393614 LMF393614 LWB393614 MFX393614 MPT393614 MZP393614 NJL393614 NTH393614 ODD393614 OMZ393614 OWV393614 PGR393614 PQN393614 QAJ393614 QKF393614 QUB393614 RDX393614 RNT393614 RXP393614 SHL393614 SRH393614 TBD393614 TKZ393614 TUV393614 UER393614 UON393614 UYJ393614 VIF393614 VSB393614 WBX393614 WLT393614 WVP393614 H393616 JD393616 SZ393616 ACV393616 AMR393616 AWN393616 BGJ393616 BQF393616 CAB393616 CJX393616 CTT393616 DDP393616 DNL393616 DXH393616 EHD393616 EQZ393616 FAV393616 FKR393616 FUN393616 GEJ393616 GOF393616 GYB393616 HHX393616 HRT393616 IBP393616 ILL393616 IVH393616 JFD393616 JOZ393616 JYV393616 KIR393616 KSN393616 LCJ393616 LMF393616 LWB393616 MFX393616 MPT393616 MZP393616 NJL393616 NTH393616 ODD393616 OMZ393616 OWV393616 PGR393616 PQN393616 QAJ393616 QKF393616 QUB393616 RDX393616 RNT393616 RXP393616 SHL393616 SRH393616 TBD393616 TKZ393616 TUV393616 UER393616 UON393616 UYJ393616 VIF393616 VSB393616 WBX393616 WLT393616 WVP393616 H393626 JD393626 SZ393626 ACV393626 AMR393626 AWN393626 BGJ393626 BQF393626 CAB393626 CJX393626 CTT393626 DDP393626 DNL393626 DXH393626 EHD393626 EQZ393626 FAV393626 FKR393626 FUN393626 GEJ393626 GOF393626 GYB393626 HHX393626 HRT393626 IBP393626 ILL393626 IVH393626 JFD393626 JOZ393626 JYV393626 KIR393626 KSN393626 LCJ393626 LMF393626 LWB393626 MFX393626 MPT393626 MZP393626 NJL393626 NTH393626 ODD393626 OMZ393626 OWV393626 PGR393626 PQN393626 QAJ393626 QKF393626 QUB393626 RDX393626 RNT393626 RXP393626 SHL393626 SRH393626 TBD393626 TKZ393626 TUV393626 UER393626 UON393626 UYJ393626 VIF393626 VSB393626 WBX393626 WLT393626 WVP393626 H393628 JD393628 SZ393628 ACV393628 AMR393628 AWN393628 BGJ393628 BQF393628 CAB393628 CJX393628 CTT393628 DDP393628 DNL393628 DXH393628 EHD393628 EQZ393628 FAV393628 FKR393628 FUN393628 GEJ393628 GOF393628 GYB393628 HHX393628 HRT393628 IBP393628 ILL393628 IVH393628 JFD393628 JOZ393628 JYV393628 KIR393628 KSN393628 LCJ393628 LMF393628 LWB393628 MFX393628 MPT393628 MZP393628 NJL393628 NTH393628 ODD393628 OMZ393628 OWV393628 PGR393628 PQN393628 QAJ393628 QKF393628 QUB393628 RDX393628 RNT393628 RXP393628 SHL393628 SRH393628 TBD393628 TKZ393628 TUV393628 UER393628 UON393628 UYJ393628 VIF393628 VSB393628 WBX393628 WLT393628 WVP393628 H393638 JD393638 SZ393638 ACV393638 AMR393638 AWN393638 BGJ393638 BQF393638 CAB393638 CJX393638 CTT393638 DDP393638 DNL393638 DXH393638 EHD393638 EQZ393638 FAV393638 FKR393638 FUN393638 GEJ393638 GOF393638 GYB393638 HHX393638 HRT393638 IBP393638 ILL393638 IVH393638 JFD393638 JOZ393638 JYV393638 KIR393638 KSN393638 LCJ393638 LMF393638 LWB393638 MFX393638 MPT393638 MZP393638 NJL393638 NTH393638 ODD393638 OMZ393638 OWV393638 PGR393638 PQN393638 QAJ393638 QKF393638 QUB393638 RDX393638 RNT393638 RXP393638 SHL393638 SRH393638 TBD393638 TKZ393638 TUV393638 UER393638 UON393638 UYJ393638 VIF393638 VSB393638 WBX393638 WLT393638 WVP393638 H393640 JD393640 SZ393640 ACV393640 AMR393640 AWN393640 BGJ393640 BQF393640 CAB393640 CJX393640 CTT393640 DDP393640 DNL393640 DXH393640 EHD393640 EQZ393640 FAV393640 FKR393640 FUN393640 GEJ393640 GOF393640 GYB393640 HHX393640 HRT393640 IBP393640 ILL393640 IVH393640 JFD393640 JOZ393640 JYV393640 KIR393640 KSN393640 LCJ393640 LMF393640 LWB393640 MFX393640 MPT393640 MZP393640 NJL393640 NTH393640 ODD393640 OMZ393640 OWV393640 PGR393640 PQN393640 QAJ393640 QKF393640 QUB393640 RDX393640 RNT393640 RXP393640 SHL393640 SRH393640 TBD393640 TKZ393640 TUV393640 UER393640 UON393640 UYJ393640 VIF393640 VSB393640 WBX393640 WLT393640 WVP393640 H393650 JD393650 SZ393650 ACV393650 AMR393650 AWN393650 BGJ393650 BQF393650 CAB393650 CJX393650 CTT393650 DDP393650 DNL393650 DXH393650 EHD393650 EQZ393650 FAV393650 FKR393650 FUN393650 GEJ393650 GOF393650 GYB393650 HHX393650 HRT393650 IBP393650 ILL393650 IVH393650 JFD393650 JOZ393650 JYV393650 KIR393650 KSN393650 LCJ393650 LMF393650 LWB393650 MFX393650 MPT393650 MZP393650 NJL393650 NTH393650 ODD393650 OMZ393650 OWV393650 PGR393650 PQN393650 QAJ393650 QKF393650 QUB393650 RDX393650 RNT393650 RXP393650 SHL393650 SRH393650 TBD393650 TKZ393650 TUV393650 UER393650 UON393650 UYJ393650 VIF393650 VSB393650 WBX393650 WLT393650 WVP393650 H393652 JD393652 SZ393652 ACV393652 AMR393652 AWN393652 BGJ393652 BQF393652 CAB393652 CJX393652 CTT393652 DDP393652 DNL393652 DXH393652 EHD393652 EQZ393652 FAV393652 FKR393652 FUN393652 GEJ393652 GOF393652 GYB393652 HHX393652 HRT393652 IBP393652 ILL393652 IVH393652 JFD393652 JOZ393652 JYV393652 KIR393652 KSN393652 LCJ393652 LMF393652 LWB393652 MFX393652 MPT393652 MZP393652 NJL393652 NTH393652 ODD393652 OMZ393652 OWV393652 PGR393652 PQN393652 QAJ393652 QKF393652 QUB393652 RDX393652 RNT393652 RXP393652 SHL393652 SRH393652 TBD393652 TKZ393652 TUV393652 UER393652 UON393652 UYJ393652 VIF393652 VSB393652 WBX393652 WLT393652 WVP393652 H393662 JD393662 SZ393662 ACV393662 AMR393662 AWN393662 BGJ393662 BQF393662 CAB393662 CJX393662 CTT393662 DDP393662 DNL393662 DXH393662 EHD393662 EQZ393662 FAV393662 FKR393662 FUN393662 GEJ393662 GOF393662 GYB393662 HHX393662 HRT393662 IBP393662 ILL393662 IVH393662 JFD393662 JOZ393662 JYV393662 KIR393662 KSN393662 LCJ393662 LMF393662 LWB393662 MFX393662 MPT393662 MZP393662 NJL393662 NTH393662 ODD393662 OMZ393662 OWV393662 PGR393662 PQN393662 QAJ393662 QKF393662 QUB393662 RDX393662 RNT393662 RXP393662 SHL393662 SRH393662 TBD393662 TKZ393662 TUV393662 UER393662 UON393662 UYJ393662 VIF393662 VSB393662 WBX393662 WLT393662 WVP393662 H393664 JD393664 SZ393664 ACV393664 AMR393664 AWN393664 BGJ393664 BQF393664 CAB393664 CJX393664 CTT393664 DDP393664 DNL393664 DXH393664 EHD393664 EQZ393664 FAV393664 FKR393664 FUN393664 GEJ393664 GOF393664 GYB393664 HHX393664 HRT393664 IBP393664 ILL393664 IVH393664 JFD393664 JOZ393664 JYV393664 KIR393664 KSN393664 LCJ393664 LMF393664 LWB393664 MFX393664 MPT393664 MZP393664 NJL393664 NTH393664 ODD393664 OMZ393664 OWV393664 PGR393664 PQN393664 QAJ393664 QKF393664 QUB393664 RDX393664 RNT393664 RXP393664 SHL393664 SRH393664 TBD393664 TKZ393664 TUV393664 UER393664 UON393664 UYJ393664 VIF393664 VSB393664 WBX393664 WLT393664 WVP393664 H393674 JD393674 SZ393674 ACV393674 AMR393674 AWN393674 BGJ393674 BQF393674 CAB393674 CJX393674 CTT393674 DDP393674 DNL393674 DXH393674 EHD393674 EQZ393674 FAV393674 FKR393674 FUN393674 GEJ393674 GOF393674 GYB393674 HHX393674 HRT393674 IBP393674 ILL393674 IVH393674 JFD393674 JOZ393674 JYV393674 KIR393674 KSN393674 LCJ393674 LMF393674 LWB393674 MFX393674 MPT393674 MZP393674 NJL393674 NTH393674 ODD393674 OMZ393674 OWV393674 PGR393674 PQN393674 QAJ393674 QKF393674 QUB393674 RDX393674 RNT393674 RXP393674 SHL393674 SRH393674 TBD393674 TKZ393674 TUV393674 UER393674 UON393674 UYJ393674 VIF393674 VSB393674 WBX393674 WLT393674 WVP393674 H393676 JD393676 SZ393676 ACV393676 AMR393676 AWN393676 BGJ393676 BQF393676 CAB393676 CJX393676 CTT393676 DDP393676 DNL393676 DXH393676 EHD393676 EQZ393676 FAV393676 FKR393676 FUN393676 GEJ393676 GOF393676 GYB393676 HHX393676 HRT393676 IBP393676 ILL393676 IVH393676 JFD393676 JOZ393676 JYV393676 KIR393676 KSN393676 LCJ393676 LMF393676 LWB393676 MFX393676 MPT393676 MZP393676 NJL393676 NTH393676 ODD393676 OMZ393676 OWV393676 PGR393676 PQN393676 QAJ393676 QKF393676 QUB393676 RDX393676 RNT393676 RXP393676 SHL393676 SRH393676 TBD393676 TKZ393676 TUV393676 UER393676 UON393676 UYJ393676 VIF393676 VSB393676 WBX393676 WLT393676 WVP393676 H393686 JD393686 SZ393686 ACV393686 AMR393686 AWN393686 BGJ393686 BQF393686 CAB393686 CJX393686 CTT393686 DDP393686 DNL393686 DXH393686 EHD393686 EQZ393686 FAV393686 FKR393686 FUN393686 GEJ393686 GOF393686 GYB393686 HHX393686 HRT393686 IBP393686 ILL393686 IVH393686 JFD393686 JOZ393686 JYV393686 KIR393686 KSN393686 LCJ393686 LMF393686 LWB393686 MFX393686 MPT393686 MZP393686 NJL393686 NTH393686 ODD393686 OMZ393686 OWV393686 PGR393686 PQN393686 QAJ393686 QKF393686 QUB393686 RDX393686 RNT393686 RXP393686 SHL393686 SRH393686 TBD393686 TKZ393686 TUV393686 UER393686 UON393686 UYJ393686 VIF393686 VSB393686 WBX393686 WLT393686 WVP393686 H393688 JD393688 SZ393688 ACV393688 AMR393688 AWN393688 BGJ393688 BQF393688 CAB393688 CJX393688 CTT393688 DDP393688 DNL393688 DXH393688 EHD393688 EQZ393688 FAV393688 FKR393688 FUN393688 GEJ393688 GOF393688 GYB393688 HHX393688 HRT393688 IBP393688 ILL393688 IVH393688 JFD393688 JOZ393688 JYV393688 KIR393688 KSN393688 LCJ393688 LMF393688 LWB393688 MFX393688 MPT393688 MZP393688 NJL393688 NTH393688 ODD393688 OMZ393688 OWV393688 PGR393688 PQN393688 QAJ393688 QKF393688 QUB393688 RDX393688 RNT393688 RXP393688 SHL393688 SRH393688 TBD393688 TKZ393688 TUV393688 UER393688 UON393688 UYJ393688 VIF393688 VSB393688 WBX393688 WLT393688 WVP393688 H459066 JD459066 SZ459066 ACV459066 AMR459066 AWN459066 BGJ459066 BQF459066 CAB459066 CJX459066 CTT459066 DDP459066 DNL459066 DXH459066 EHD459066 EQZ459066 FAV459066 FKR459066 FUN459066 GEJ459066 GOF459066 GYB459066 HHX459066 HRT459066 IBP459066 ILL459066 IVH459066 JFD459066 JOZ459066 JYV459066 KIR459066 KSN459066 LCJ459066 LMF459066 LWB459066 MFX459066 MPT459066 MZP459066 NJL459066 NTH459066 ODD459066 OMZ459066 OWV459066 PGR459066 PQN459066 QAJ459066 QKF459066 QUB459066 RDX459066 RNT459066 RXP459066 SHL459066 SRH459066 TBD459066 TKZ459066 TUV459066 UER459066 UON459066 UYJ459066 VIF459066 VSB459066 WBX459066 WLT459066 WVP459066 H459068 JD459068 SZ459068 ACV459068 AMR459068 AWN459068 BGJ459068 BQF459068 CAB459068 CJX459068 CTT459068 DDP459068 DNL459068 DXH459068 EHD459068 EQZ459068 FAV459068 FKR459068 FUN459068 GEJ459068 GOF459068 GYB459068 HHX459068 HRT459068 IBP459068 ILL459068 IVH459068 JFD459068 JOZ459068 JYV459068 KIR459068 KSN459068 LCJ459068 LMF459068 LWB459068 MFX459068 MPT459068 MZP459068 NJL459068 NTH459068 ODD459068 OMZ459068 OWV459068 PGR459068 PQN459068 QAJ459068 QKF459068 QUB459068 RDX459068 RNT459068 RXP459068 SHL459068 SRH459068 TBD459068 TKZ459068 TUV459068 UER459068 UON459068 UYJ459068 VIF459068 VSB459068 WBX459068 WLT459068 WVP459068 H459078 JD459078 SZ459078 ACV459078 AMR459078 AWN459078 BGJ459078 BQF459078 CAB459078 CJX459078 CTT459078 DDP459078 DNL459078 DXH459078 EHD459078 EQZ459078 FAV459078 FKR459078 FUN459078 GEJ459078 GOF459078 GYB459078 HHX459078 HRT459078 IBP459078 ILL459078 IVH459078 JFD459078 JOZ459078 JYV459078 KIR459078 KSN459078 LCJ459078 LMF459078 LWB459078 MFX459078 MPT459078 MZP459078 NJL459078 NTH459078 ODD459078 OMZ459078 OWV459078 PGR459078 PQN459078 QAJ459078 QKF459078 QUB459078 RDX459078 RNT459078 RXP459078 SHL459078 SRH459078 TBD459078 TKZ459078 TUV459078 UER459078 UON459078 UYJ459078 VIF459078 VSB459078 WBX459078 WLT459078 WVP459078 H459080 JD459080 SZ459080 ACV459080 AMR459080 AWN459080 BGJ459080 BQF459080 CAB459080 CJX459080 CTT459080 DDP459080 DNL459080 DXH459080 EHD459080 EQZ459080 FAV459080 FKR459080 FUN459080 GEJ459080 GOF459080 GYB459080 HHX459080 HRT459080 IBP459080 ILL459080 IVH459080 JFD459080 JOZ459080 JYV459080 KIR459080 KSN459080 LCJ459080 LMF459080 LWB459080 MFX459080 MPT459080 MZP459080 NJL459080 NTH459080 ODD459080 OMZ459080 OWV459080 PGR459080 PQN459080 QAJ459080 QKF459080 QUB459080 RDX459080 RNT459080 RXP459080 SHL459080 SRH459080 TBD459080 TKZ459080 TUV459080 UER459080 UON459080 UYJ459080 VIF459080 VSB459080 WBX459080 WLT459080 WVP459080 H459090 JD459090 SZ459090 ACV459090 AMR459090 AWN459090 BGJ459090 BQF459090 CAB459090 CJX459090 CTT459090 DDP459090 DNL459090 DXH459090 EHD459090 EQZ459090 FAV459090 FKR459090 FUN459090 GEJ459090 GOF459090 GYB459090 HHX459090 HRT459090 IBP459090 ILL459090 IVH459090 JFD459090 JOZ459090 JYV459090 KIR459090 KSN459090 LCJ459090 LMF459090 LWB459090 MFX459090 MPT459090 MZP459090 NJL459090 NTH459090 ODD459090 OMZ459090 OWV459090 PGR459090 PQN459090 QAJ459090 QKF459090 QUB459090 RDX459090 RNT459090 RXP459090 SHL459090 SRH459090 TBD459090 TKZ459090 TUV459090 UER459090 UON459090 UYJ459090 VIF459090 VSB459090 WBX459090 WLT459090 WVP459090 H459092 JD459092 SZ459092 ACV459092 AMR459092 AWN459092 BGJ459092 BQF459092 CAB459092 CJX459092 CTT459092 DDP459092 DNL459092 DXH459092 EHD459092 EQZ459092 FAV459092 FKR459092 FUN459092 GEJ459092 GOF459092 GYB459092 HHX459092 HRT459092 IBP459092 ILL459092 IVH459092 JFD459092 JOZ459092 JYV459092 KIR459092 KSN459092 LCJ459092 LMF459092 LWB459092 MFX459092 MPT459092 MZP459092 NJL459092 NTH459092 ODD459092 OMZ459092 OWV459092 PGR459092 PQN459092 QAJ459092 QKF459092 QUB459092 RDX459092 RNT459092 RXP459092 SHL459092 SRH459092 TBD459092 TKZ459092 TUV459092 UER459092 UON459092 UYJ459092 VIF459092 VSB459092 WBX459092 WLT459092 WVP459092 H459102 JD459102 SZ459102 ACV459102 AMR459102 AWN459102 BGJ459102 BQF459102 CAB459102 CJX459102 CTT459102 DDP459102 DNL459102 DXH459102 EHD459102 EQZ459102 FAV459102 FKR459102 FUN459102 GEJ459102 GOF459102 GYB459102 HHX459102 HRT459102 IBP459102 ILL459102 IVH459102 JFD459102 JOZ459102 JYV459102 KIR459102 KSN459102 LCJ459102 LMF459102 LWB459102 MFX459102 MPT459102 MZP459102 NJL459102 NTH459102 ODD459102 OMZ459102 OWV459102 PGR459102 PQN459102 QAJ459102 QKF459102 QUB459102 RDX459102 RNT459102 RXP459102 SHL459102 SRH459102 TBD459102 TKZ459102 TUV459102 UER459102 UON459102 UYJ459102 VIF459102 VSB459102 WBX459102 WLT459102 WVP459102 H459104 JD459104 SZ459104 ACV459104 AMR459104 AWN459104 BGJ459104 BQF459104 CAB459104 CJX459104 CTT459104 DDP459104 DNL459104 DXH459104 EHD459104 EQZ459104 FAV459104 FKR459104 FUN459104 GEJ459104 GOF459104 GYB459104 HHX459104 HRT459104 IBP459104 ILL459104 IVH459104 JFD459104 JOZ459104 JYV459104 KIR459104 KSN459104 LCJ459104 LMF459104 LWB459104 MFX459104 MPT459104 MZP459104 NJL459104 NTH459104 ODD459104 OMZ459104 OWV459104 PGR459104 PQN459104 QAJ459104 QKF459104 QUB459104 RDX459104 RNT459104 RXP459104 SHL459104 SRH459104 TBD459104 TKZ459104 TUV459104 UER459104 UON459104 UYJ459104 VIF459104 VSB459104 WBX459104 WLT459104 WVP459104 H459114 JD459114 SZ459114 ACV459114 AMR459114 AWN459114 BGJ459114 BQF459114 CAB459114 CJX459114 CTT459114 DDP459114 DNL459114 DXH459114 EHD459114 EQZ459114 FAV459114 FKR459114 FUN459114 GEJ459114 GOF459114 GYB459114 HHX459114 HRT459114 IBP459114 ILL459114 IVH459114 JFD459114 JOZ459114 JYV459114 KIR459114 KSN459114 LCJ459114 LMF459114 LWB459114 MFX459114 MPT459114 MZP459114 NJL459114 NTH459114 ODD459114 OMZ459114 OWV459114 PGR459114 PQN459114 QAJ459114 QKF459114 QUB459114 RDX459114 RNT459114 RXP459114 SHL459114 SRH459114 TBD459114 TKZ459114 TUV459114 UER459114 UON459114 UYJ459114 VIF459114 VSB459114 WBX459114 WLT459114 WVP459114 H459116 JD459116 SZ459116 ACV459116 AMR459116 AWN459116 BGJ459116 BQF459116 CAB459116 CJX459116 CTT459116 DDP459116 DNL459116 DXH459116 EHD459116 EQZ459116 FAV459116 FKR459116 FUN459116 GEJ459116 GOF459116 GYB459116 HHX459116 HRT459116 IBP459116 ILL459116 IVH459116 JFD459116 JOZ459116 JYV459116 KIR459116 KSN459116 LCJ459116 LMF459116 LWB459116 MFX459116 MPT459116 MZP459116 NJL459116 NTH459116 ODD459116 OMZ459116 OWV459116 PGR459116 PQN459116 QAJ459116 QKF459116 QUB459116 RDX459116 RNT459116 RXP459116 SHL459116 SRH459116 TBD459116 TKZ459116 TUV459116 UER459116 UON459116 UYJ459116 VIF459116 VSB459116 WBX459116 WLT459116 WVP459116 H459126 JD459126 SZ459126 ACV459126 AMR459126 AWN459126 BGJ459126 BQF459126 CAB459126 CJX459126 CTT459126 DDP459126 DNL459126 DXH459126 EHD459126 EQZ459126 FAV459126 FKR459126 FUN459126 GEJ459126 GOF459126 GYB459126 HHX459126 HRT459126 IBP459126 ILL459126 IVH459126 JFD459126 JOZ459126 JYV459126 KIR459126 KSN459126 LCJ459126 LMF459126 LWB459126 MFX459126 MPT459126 MZP459126 NJL459126 NTH459126 ODD459126 OMZ459126 OWV459126 PGR459126 PQN459126 QAJ459126 QKF459126 QUB459126 RDX459126 RNT459126 RXP459126 SHL459126 SRH459126 TBD459126 TKZ459126 TUV459126 UER459126 UON459126 UYJ459126 VIF459126 VSB459126 WBX459126 WLT459126 WVP459126 H459128 JD459128 SZ459128 ACV459128 AMR459128 AWN459128 BGJ459128 BQF459128 CAB459128 CJX459128 CTT459128 DDP459128 DNL459128 DXH459128 EHD459128 EQZ459128 FAV459128 FKR459128 FUN459128 GEJ459128 GOF459128 GYB459128 HHX459128 HRT459128 IBP459128 ILL459128 IVH459128 JFD459128 JOZ459128 JYV459128 KIR459128 KSN459128 LCJ459128 LMF459128 LWB459128 MFX459128 MPT459128 MZP459128 NJL459128 NTH459128 ODD459128 OMZ459128 OWV459128 PGR459128 PQN459128 QAJ459128 QKF459128 QUB459128 RDX459128 RNT459128 RXP459128 SHL459128 SRH459128 TBD459128 TKZ459128 TUV459128 UER459128 UON459128 UYJ459128 VIF459128 VSB459128 WBX459128 WLT459128 WVP459128 H459138 JD459138 SZ459138 ACV459138 AMR459138 AWN459138 BGJ459138 BQF459138 CAB459138 CJX459138 CTT459138 DDP459138 DNL459138 DXH459138 EHD459138 EQZ459138 FAV459138 FKR459138 FUN459138 GEJ459138 GOF459138 GYB459138 HHX459138 HRT459138 IBP459138 ILL459138 IVH459138 JFD459138 JOZ459138 JYV459138 KIR459138 KSN459138 LCJ459138 LMF459138 LWB459138 MFX459138 MPT459138 MZP459138 NJL459138 NTH459138 ODD459138 OMZ459138 OWV459138 PGR459138 PQN459138 QAJ459138 QKF459138 QUB459138 RDX459138 RNT459138 RXP459138 SHL459138 SRH459138 TBD459138 TKZ459138 TUV459138 UER459138 UON459138 UYJ459138 VIF459138 VSB459138 WBX459138 WLT459138 WVP459138 H459140 JD459140 SZ459140 ACV459140 AMR459140 AWN459140 BGJ459140 BQF459140 CAB459140 CJX459140 CTT459140 DDP459140 DNL459140 DXH459140 EHD459140 EQZ459140 FAV459140 FKR459140 FUN459140 GEJ459140 GOF459140 GYB459140 HHX459140 HRT459140 IBP459140 ILL459140 IVH459140 JFD459140 JOZ459140 JYV459140 KIR459140 KSN459140 LCJ459140 LMF459140 LWB459140 MFX459140 MPT459140 MZP459140 NJL459140 NTH459140 ODD459140 OMZ459140 OWV459140 PGR459140 PQN459140 QAJ459140 QKF459140 QUB459140 RDX459140 RNT459140 RXP459140 SHL459140 SRH459140 TBD459140 TKZ459140 TUV459140 UER459140 UON459140 UYJ459140 VIF459140 VSB459140 WBX459140 WLT459140 WVP459140 H459150 JD459150 SZ459150 ACV459150 AMR459150 AWN459150 BGJ459150 BQF459150 CAB459150 CJX459150 CTT459150 DDP459150 DNL459150 DXH459150 EHD459150 EQZ459150 FAV459150 FKR459150 FUN459150 GEJ459150 GOF459150 GYB459150 HHX459150 HRT459150 IBP459150 ILL459150 IVH459150 JFD459150 JOZ459150 JYV459150 KIR459150 KSN459150 LCJ459150 LMF459150 LWB459150 MFX459150 MPT459150 MZP459150 NJL459150 NTH459150 ODD459150 OMZ459150 OWV459150 PGR459150 PQN459150 QAJ459150 QKF459150 QUB459150 RDX459150 RNT459150 RXP459150 SHL459150 SRH459150 TBD459150 TKZ459150 TUV459150 UER459150 UON459150 UYJ459150 VIF459150 VSB459150 WBX459150 WLT459150 WVP459150 H459152 JD459152 SZ459152 ACV459152 AMR459152 AWN459152 BGJ459152 BQF459152 CAB459152 CJX459152 CTT459152 DDP459152 DNL459152 DXH459152 EHD459152 EQZ459152 FAV459152 FKR459152 FUN459152 GEJ459152 GOF459152 GYB459152 HHX459152 HRT459152 IBP459152 ILL459152 IVH459152 JFD459152 JOZ459152 JYV459152 KIR459152 KSN459152 LCJ459152 LMF459152 LWB459152 MFX459152 MPT459152 MZP459152 NJL459152 NTH459152 ODD459152 OMZ459152 OWV459152 PGR459152 PQN459152 QAJ459152 QKF459152 QUB459152 RDX459152 RNT459152 RXP459152 SHL459152 SRH459152 TBD459152 TKZ459152 TUV459152 UER459152 UON459152 UYJ459152 VIF459152 VSB459152 WBX459152 WLT459152 WVP459152 H459162 JD459162 SZ459162 ACV459162 AMR459162 AWN459162 BGJ459162 BQF459162 CAB459162 CJX459162 CTT459162 DDP459162 DNL459162 DXH459162 EHD459162 EQZ459162 FAV459162 FKR459162 FUN459162 GEJ459162 GOF459162 GYB459162 HHX459162 HRT459162 IBP459162 ILL459162 IVH459162 JFD459162 JOZ459162 JYV459162 KIR459162 KSN459162 LCJ459162 LMF459162 LWB459162 MFX459162 MPT459162 MZP459162 NJL459162 NTH459162 ODD459162 OMZ459162 OWV459162 PGR459162 PQN459162 QAJ459162 QKF459162 QUB459162 RDX459162 RNT459162 RXP459162 SHL459162 SRH459162 TBD459162 TKZ459162 TUV459162 UER459162 UON459162 UYJ459162 VIF459162 VSB459162 WBX459162 WLT459162 WVP459162 H459164 JD459164 SZ459164 ACV459164 AMR459164 AWN459164 BGJ459164 BQF459164 CAB459164 CJX459164 CTT459164 DDP459164 DNL459164 DXH459164 EHD459164 EQZ459164 FAV459164 FKR459164 FUN459164 GEJ459164 GOF459164 GYB459164 HHX459164 HRT459164 IBP459164 ILL459164 IVH459164 JFD459164 JOZ459164 JYV459164 KIR459164 KSN459164 LCJ459164 LMF459164 LWB459164 MFX459164 MPT459164 MZP459164 NJL459164 NTH459164 ODD459164 OMZ459164 OWV459164 PGR459164 PQN459164 QAJ459164 QKF459164 QUB459164 RDX459164 RNT459164 RXP459164 SHL459164 SRH459164 TBD459164 TKZ459164 TUV459164 UER459164 UON459164 UYJ459164 VIF459164 VSB459164 WBX459164 WLT459164 WVP459164 H459174 JD459174 SZ459174 ACV459174 AMR459174 AWN459174 BGJ459174 BQF459174 CAB459174 CJX459174 CTT459174 DDP459174 DNL459174 DXH459174 EHD459174 EQZ459174 FAV459174 FKR459174 FUN459174 GEJ459174 GOF459174 GYB459174 HHX459174 HRT459174 IBP459174 ILL459174 IVH459174 JFD459174 JOZ459174 JYV459174 KIR459174 KSN459174 LCJ459174 LMF459174 LWB459174 MFX459174 MPT459174 MZP459174 NJL459174 NTH459174 ODD459174 OMZ459174 OWV459174 PGR459174 PQN459174 QAJ459174 QKF459174 QUB459174 RDX459174 RNT459174 RXP459174 SHL459174 SRH459174 TBD459174 TKZ459174 TUV459174 UER459174 UON459174 UYJ459174 VIF459174 VSB459174 WBX459174 WLT459174 WVP459174 H459176 JD459176 SZ459176 ACV459176 AMR459176 AWN459176 BGJ459176 BQF459176 CAB459176 CJX459176 CTT459176 DDP459176 DNL459176 DXH459176 EHD459176 EQZ459176 FAV459176 FKR459176 FUN459176 GEJ459176 GOF459176 GYB459176 HHX459176 HRT459176 IBP459176 ILL459176 IVH459176 JFD459176 JOZ459176 JYV459176 KIR459176 KSN459176 LCJ459176 LMF459176 LWB459176 MFX459176 MPT459176 MZP459176 NJL459176 NTH459176 ODD459176 OMZ459176 OWV459176 PGR459176 PQN459176 QAJ459176 QKF459176 QUB459176 RDX459176 RNT459176 RXP459176 SHL459176 SRH459176 TBD459176 TKZ459176 TUV459176 UER459176 UON459176 UYJ459176 VIF459176 VSB459176 WBX459176 WLT459176 WVP459176 H459186 JD459186 SZ459186 ACV459186 AMR459186 AWN459186 BGJ459186 BQF459186 CAB459186 CJX459186 CTT459186 DDP459186 DNL459186 DXH459186 EHD459186 EQZ459186 FAV459186 FKR459186 FUN459186 GEJ459186 GOF459186 GYB459186 HHX459186 HRT459186 IBP459186 ILL459186 IVH459186 JFD459186 JOZ459186 JYV459186 KIR459186 KSN459186 LCJ459186 LMF459186 LWB459186 MFX459186 MPT459186 MZP459186 NJL459186 NTH459186 ODD459186 OMZ459186 OWV459186 PGR459186 PQN459186 QAJ459186 QKF459186 QUB459186 RDX459186 RNT459186 RXP459186 SHL459186 SRH459186 TBD459186 TKZ459186 TUV459186 UER459186 UON459186 UYJ459186 VIF459186 VSB459186 WBX459186 WLT459186 WVP459186 H459188 JD459188 SZ459188 ACV459188 AMR459188 AWN459188 BGJ459188 BQF459188 CAB459188 CJX459188 CTT459188 DDP459188 DNL459188 DXH459188 EHD459188 EQZ459188 FAV459188 FKR459188 FUN459188 GEJ459188 GOF459188 GYB459188 HHX459188 HRT459188 IBP459188 ILL459188 IVH459188 JFD459188 JOZ459188 JYV459188 KIR459188 KSN459188 LCJ459188 LMF459188 LWB459188 MFX459188 MPT459188 MZP459188 NJL459188 NTH459188 ODD459188 OMZ459188 OWV459188 PGR459188 PQN459188 QAJ459188 QKF459188 QUB459188 RDX459188 RNT459188 RXP459188 SHL459188 SRH459188 TBD459188 TKZ459188 TUV459188 UER459188 UON459188 UYJ459188 VIF459188 VSB459188 WBX459188 WLT459188 WVP459188 H459198 JD459198 SZ459198 ACV459198 AMR459198 AWN459198 BGJ459198 BQF459198 CAB459198 CJX459198 CTT459198 DDP459198 DNL459198 DXH459198 EHD459198 EQZ459198 FAV459198 FKR459198 FUN459198 GEJ459198 GOF459198 GYB459198 HHX459198 HRT459198 IBP459198 ILL459198 IVH459198 JFD459198 JOZ459198 JYV459198 KIR459198 KSN459198 LCJ459198 LMF459198 LWB459198 MFX459198 MPT459198 MZP459198 NJL459198 NTH459198 ODD459198 OMZ459198 OWV459198 PGR459198 PQN459198 QAJ459198 QKF459198 QUB459198 RDX459198 RNT459198 RXP459198 SHL459198 SRH459198 TBD459198 TKZ459198 TUV459198 UER459198 UON459198 UYJ459198 VIF459198 VSB459198 WBX459198 WLT459198 WVP459198 H459200 JD459200 SZ459200 ACV459200 AMR459200 AWN459200 BGJ459200 BQF459200 CAB459200 CJX459200 CTT459200 DDP459200 DNL459200 DXH459200 EHD459200 EQZ459200 FAV459200 FKR459200 FUN459200 GEJ459200 GOF459200 GYB459200 HHX459200 HRT459200 IBP459200 ILL459200 IVH459200 JFD459200 JOZ459200 JYV459200 KIR459200 KSN459200 LCJ459200 LMF459200 LWB459200 MFX459200 MPT459200 MZP459200 NJL459200 NTH459200 ODD459200 OMZ459200 OWV459200 PGR459200 PQN459200 QAJ459200 QKF459200 QUB459200 RDX459200 RNT459200 RXP459200 SHL459200 SRH459200 TBD459200 TKZ459200 TUV459200 UER459200 UON459200 UYJ459200 VIF459200 VSB459200 WBX459200 WLT459200 WVP459200 H459210 JD459210 SZ459210 ACV459210 AMR459210 AWN459210 BGJ459210 BQF459210 CAB459210 CJX459210 CTT459210 DDP459210 DNL459210 DXH459210 EHD459210 EQZ459210 FAV459210 FKR459210 FUN459210 GEJ459210 GOF459210 GYB459210 HHX459210 HRT459210 IBP459210 ILL459210 IVH459210 JFD459210 JOZ459210 JYV459210 KIR459210 KSN459210 LCJ459210 LMF459210 LWB459210 MFX459210 MPT459210 MZP459210 NJL459210 NTH459210 ODD459210 OMZ459210 OWV459210 PGR459210 PQN459210 QAJ459210 QKF459210 QUB459210 RDX459210 RNT459210 RXP459210 SHL459210 SRH459210 TBD459210 TKZ459210 TUV459210 UER459210 UON459210 UYJ459210 VIF459210 VSB459210 WBX459210 WLT459210 WVP459210 H459212 JD459212 SZ459212 ACV459212 AMR459212 AWN459212 BGJ459212 BQF459212 CAB459212 CJX459212 CTT459212 DDP459212 DNL459212 DXH459212 EHD459212 EQZ459212 FAV459212 FKR459212 FUN459212 GEJ459212 GOF459212 GYB459212 HHX459212 HRT459212 IBP459212 ILL459212 IVH459212 JFD459212 JOZ459212 JYV459212 KIR459212 KSN459212 LCJ459212 LMF459212 LWB459212 MFX459212 MPT459212 MZP459212 NJL459212 NTH459212 ODD459212 OMZ459212 OWV459212 PGR459212 PQN459212 QAJ459212 QKF459212 QUB459212 RDX459212 RNT459212 RXP459212 SHL459212 SRH459212 TBD459212 TKZ459212 TUV459212 UER459212 UON459212 UYJ459212 VIF459212 VSB459212 WBX459212 WLT459212 WVP459212 H459222 JD459222 SZ459222 ACV459222 AMR459222 AWN459222 BGJ459222 BQF459222 CAB459222 CJX459222 CTT459222 DDP459222 DNL459222 DXH459222 EHD459222 EQZ459222 FAV459222 FKR459222 FUN459222 GEJ459222 GOF459222 GYB459222 HHX459222 HRT459222 IBP459222 ILL459222 IVH459222 JFD459222 JOZ459222 JYV459222 KIR459222 KSN459222 LCJ459222 LMF459222 LWB459222 MFX459222 MPT459222 MZP459222 NJL459222 NTH459222 ODD459222 OMZ459222 OWV459222 PGR459222 PQN459222 QAJ459222 QKF459222 QUB459222 RDX459222 RNT459222 RXP459222 SHL459222 SRH459222 TBD459222 TKZ459222 TUV459222 UER459222 UON459222 UYJ459222 VIF459222 VSB459222 WBX459222 WLT459222 WVP459222 H459224 JD459224 SZ459224 ACV459224 AMR459224 AWN459224 BGJ459224 BQF459224 CAB459224 CJX459224 CTT459224 DDP459224 DNL459224 DXH459224 EHD459224 EQZ459224 FAV459224 FKR459224 FUN459224 GEJ459224 GOF459224 GYB459224 HHX459224 HRT459224 IBP459224 ILL459224 IVH459224 JFD459224 JOZ459224 JYV459224 KIR459224 KSN459224 LCJ459224 LMF459224 LWB459224 MFX459224 MPT459224 MZP459224 NJL459224 NTH459224 ODD459224 OMZ459224 OWV459224 PGR459224 PQN459224 QAJ459224 QKF459224 QUB459224 RDX459224 RNT459224 RXP459224 SHL459224 SRH459224 TBD459224 TKZ459224 TUV459224 UER459224 UON459224 UYJ459224 VIF459224 VSB459224 WBX459224 WLT459224 WVP459224 H524602 JD524602 SZ524602 ACV524602 AMR524602 AWN524602 BGJ524602 BQF524602 CAB524602 CJX524602 CTT524602 DDP524602 DNL524602 DXH524602 EHD524602 EQZ524602 FAV524602 FKR524602 FUN524602 GEJ524602 GOF524602 GYB524602 HHX524602 HRT524602 IBP524602 ILL524602 IVH524602 JFD524602 JOZ524602 JYV524602 KIR524602 KSN524602 LCJ524602 LMF524602 LWB524602 MFX524602 MPT524602 MZP524602 NJL524602 NTH524602 ODD524602 OMZ524602 OWV524602 PGR524602 PQN524602 QAJ524602 QKF524602 QUB524602 RDX524602 RNT524602 RXP524602 SHL524602 SRH524602 TBD524602 TKZ524602 TUV524602 UER524602 UON524602 UYJ524602 VIF524602 VSB524602 WBX524602 WLT524602 WVP524602 H524604 JD524604 SZ524604 ACV524604 AMR524604 AWN524604 BGJ524604 BQF524604 CAB524604 CJX524604 CTT524604 DDP524604 DNL524604 DXH524604 EHD524604 EQZ524604 FAV524604 FKR524604 FUN524604 GEJ524604 GOF524604 GYB524604 HHX524604 HRT524604 IBP524604 ILL524604 IVH524604 JFD524604 JOZ524604 JYV524604 KIR524604 KSN524604 LCJ524604 LMF524604 LWB524604 MFX524604 MPT524604 MZP524604 NJL524604 NTH524604 ODD524604 OMZ524604 OWV524604 PGR524604 PQN524604 QAJ524604 QKF524604 QUB524604 RDX524604 RNT524604 RXP524604 SHL524604 SRH524604 TBD524604 TKZ524604 TUV524604 UER524604 UON524604 UYJ524604 VIF524604 VSB524604 WBX524604 WLT524604 WVP524604 H524614 JD524614 SZ524614 ACV524614 AMR524614 AWN524614 BGJ524614 BQF524614 CAB524614 CJX524614 CTT524614 DDP524614 DNL524614 DXH524614 EHD524614 EQZ524614 FAV524614 FKR524614 FUN524614 GEJ524614 GOF524614 GYB524614 HHX524614 HRT524614 IBP524614 ILL524614 IVH524614 JFD524614 JOZ524614 JYV524614 KIR524614 KSN524614 LCJ524614 LMF524614 LWB524614 MFX524614 MPT524614 MZP524614 NJL524614 NTH524614 ODD524614 OMZ524614 OWV524614 PGR524614 PQN524614 QAJ524614 QKF524614 QUB524614 RDX524614 RNT524614 RXP524614 SHL524614 SRH524614 TBD524614 TKZ524614 TUV524614 UER524614 UON524614 UYJ524614 VIF524614 VSB524614 WBX524614 WLT524614 WVP524614 H524616 JD524616 SZ524616 ACV524616 AMR524616 AWN524616 BGJ524616 BQF524616 CAB524616 CJX524616 CTT524616 DDP524616 DNL524616 DXH524616 EHD524616 EQZ524616 FAV524616 FKR524616 FUN524616 GEJ524616 GOF524616 GYB524616 HHX524616 HRT524616 IBP524616 ILL524616 IVH524616 JFD524616 JOZ524616 JYV524616 KIR524616 KSN524616 LCJ524616 LMF524616 LWB524616 MFX524616 MPT524616 MZP524616 NJL524616 NTH524616 ODD524616 OMZ524616 OWV524616 PGR524616 PQN524616 QAJ524616 QKF524616 QUB524616 RDX524616 RNT524616 RXP524616 SHL524616 SRH524616 TBD524616 TKZ524616 TUV524616 UER524616 UON524616 UYJ524616 VIF524616 VSB524616 WBX524616 WLT524616 WVP524616 H524626 JD524626 SZ524626 ACV524626 AMR524626 AWN524626 BGJ524626 BQF524626 CAB524626 CJX524626 CTT524626 DDP524626 DNL524626 DXH524626 EHD524626 EQZ524626 FAV524626 FKR524626 FUN524626 GEJ524626 GOF524626 GYB524626 HHX524626 HRT524626 IBP524626 ILL524626 IVH524626 JFD524626 JOZ524626 JYV524626 KIR524626 KSN524626 LCJ524626 LMF524626 LWB524626 MFX524626 MPT524626 MZP524626 NJL524626 NTH524626 ODD524626 OMZ524626 OWV524626 PGR524626 PQN524626 QAJ524626 QKF524626 QUB524626 RDX524626 RNT524626 RXP524626 SHL524626 SRH524626 TBD524626 TKZ524626 TUV524626 UER524626 UON524626 UYJ524626 VIF524626 VSB524626 WBX524626 WLT524626 WVP524626 H524628 JD524628 SZ524628 ACV524628 AMR524628 AWN524628 BGJ524628 BQF524628 CAB524628 CJX524628 CTT524628 DDP524628 DNL524628 DXH524628 EHD524628 EQZ524628 FAV524628 FKR524628 FUN524628 GEJ524628 GOF524628 GYB524628 HHX524628 HRT524628 IBP524628 ILL524628 IVH524628 JFD524628 JOZ524628 JYV524628 KIR524628 KSN524628 LCJ524628 LMF524628 LWB524628 MFX524628 MPT524628 MZP524628 NJL524628 NTH524628 ODD524628 OMZ524628 OWV524628 PGR524628 PQN524628 QAJ524628 QKF524628 QUB524628 RDX524628 RNT524628 RXP524628 SHL524628 SRH524628 TBD524628 TKZ524628 TUV524628 UER524628 UON524628 UYJ524628 VIF524628 VSB524628 WBX524628 WLT524628 WVP524628 H524638 JD524638 SZ524638 ACV524638 AMR524638 AWN524638 BGJ524638 BQF524638 CAB524638 CJX524638 CTT524638 DDP524638 DNL524638 DXH524638 EHD524638 EQZ524638 FAV524638 FKR524638 FUN524638 GEJ524638 GOF524638 GYB524638 HHX524638 HRT524638 IBP524638 ILL524638 IVH524638 JFD524638 JOZ524638 JYV524638 KIR524638 KSN524638 LCJ524638 LMF524638 LWB524638 MFX524638 MPT524638 MZP524638 NJL524638 NTH524638 ODD524638 OMZ524638 OWV524638 PGR524638 PQN524638 QAJ524638 QKF524638 QUB524638 RDX524638 RNT524638 RXP524638 SHL524638 SRH524638 TBD524638 TKZ524638 TUV524638 UER524638 UON524638 UYJ524638 VIF524638 VSB524638 WBX524638 WLT524638 WVP524638 H524640 JD524640 SZ524640 ACV524640 AMR524640 AWN524640 BGJ524640 BQF524640 CAB524640 CJX524640 CTT524640 DDP524640 DNL524640 DXH524640 EHD524640 EQZ524640 FAV524640 FKR524640 FUN524640 GEJ524640 GOF524640 GYB524640 HHX524640 HRT524640 IBP524640 ILL524640 IVH524640 JFD524640 JOZ524640 JYV524640 KIR524640 KSN524640 LCJ524640 LMF524640 LWB524640 MFX524640 MPT524640 MZP524640 NJL524640 NTH524640 ODD524640 OMZ524640 OWV524640 PGR524640 PQN524640 QAJ524640 QKF524640 QUB524640 RDX524640 RNT524640 RXP524640 SHL524640 SRH524640 TBD524640 TKZ524640 TUV524640 UER524640 UON524640 UYJ524640 VIF524640 VSB524640 WBX524640 WLT524640 WVP524640 H524650 JD524650 SZ524650 ACV524650 AMR524650 AWN524650 BGJ524650 BQF524650 CAB524650 CJX524650 CTT524650 DDP524650 DNL524650 DXH524650 EHD524650 EQZ524650 FAV524650 FKR524650 FUN524650 GEJ524650 GOF524650 GYB524650 HHX524650 HRT524650 IBP524650 ILL524650 IVH524650 JFD524650 JOZ524650 JYV524650 KIR524650 KSN524650 LCJ524650 LMF524650 LWB524650 MFX524650 MPT524650 MZP524650 NJL524650 NTH524650 ODD524650 OMZ524650 OWV524650 PGR524650 PQN524650 QAJ524650 QKF524650 QUB524650 RDX524650 RNT524650 RXP524650 SHL524650 SRH524650 TBD524650 TKZ524650 TUV524650 UER524650 UON524650 UYJ524650 VIF524650 VSB524650 WBX524650 WLT524650 WVP524650 H524652 JD524652 SZ524652 ACV524652 AMR524652 AWN524652 BGJ524652 BQF524652 CAB524652 CJX524652 CTT524652 DDP524652 DNL524652 DXH524652 EHD524652 EQZ524652 FAV524652 FKR524652 FUN524652 GEJ524652 GOF524652 GYB524652 HHX524652 HRT524652 IBP524652 ILL524652 IVH524652 JFD524652 JOZ524652 JYV524652 KIR524652 KSN524652 LCJ524652 LMF524652 LWB524652 MFX524652 MPT524652 MZP524652 NJL524652 NTH524652 ODD524652 OMZ524652 OWV524652 PGR524652 PQN524652 QAJ524652 QKF524652 QUB524652 RDX524652 RNT524652 RXP524652 SHL524652 SRH524652 TBD524652 TKZ524652 TUV524652 UER524652 UON524652 UYJ524652 VIF524652 VSB524652 WBX524652 WLT524652 WVP524652 H524662 JD524662 SZ524662 ACV524662 AMR524662 AWN524662 BGJ524662 BQF524662 CAB524662 CJX524662 CTT524662 DDP524662 DNL524662 DXH524662 EHD524662 EQZ524662 FAV524662 FKR524662 FUN524662 GEJ524662 GOF524662 GYB524662 HHX524662 HRT524662 IBP524662 ILL524662 IVH524662 JFD524662 JOZ524662 JYV524662 KIR524662 KSN524662 LCJ524662 LMF524662 LWB524662 MFX524662 MPT524662 MZP524662 NJL524662 NTH524662 ODD524662 OMZ524662 OWV524662 PGR524662 PQN524662 QAJ524662 QKF524662 QUB524662 RDX524662 RNT524662 RXP524662 SHL524662 SRH524662 TBD524662 TKZ524662 TUV524662 UER524662 UON524662 UYJ524662 VIF524662 VSB524662 WBX524662 WLT524662 WVP524662 H524664 JD524664 SZ524664 ACV524664 AMR524664 AWN524664 BGJ524664 BQF524664 CAB524664 CJX524664 CTT524664 DDP524664 DNL524664 DXH524664 EHD524664 EQZ524664 FAV524664 FKR524664 FUN524664 GEJ524664 GOF524664 GYB524664 HHX524664 HRT524664 IBP524664 ILL524664 IVH524664 JFD524664 JOZ524664 JYV524664 KIR524664 KSN524664 LCJ524664 LMF524664 LWB524664 MFX524664 MPT524664 MZP524664 NJL524664 NTH524664 ODD524664 OMZ524664 OWV524664 PGR524664 PQN524664 QAJ524664 QKF524664 QUB524664 RDX524664 RNT524664 RXP524664 SHL524664 SRH524664 TBD524664 TKZ524664 TUV524664 UER524664 UON524664 UYJ524664 VIF524664 VSB524664 WBX524664 WLT524664 WVP524664 H524674 JD524674 SZ524674 ACV524674 AMR524674 AWN524674 BGJ524674 BQF524674 CAB524674 CJX524674 CTT524674 DDP524674 DNL524674 DXH524674 EHD524674 EQZ524674 FAV524674 FKR524674 FUN524674 GEJ524674 GOF524674 GYB524674 HHX524674 HRT524674 IBP524674 ILL524674 IVH524674 JFD524674 JOZ524674 JYV524674 KIR524674 KSN524674 LCJ524674 LMF524674 LWB524674 MFX524674 MPT524674 MZP524674 NJL524674 NTH524674 ODD524674 OMZ524674 OWV524674 PGR524674 PQN524674 QAJ524674 QKF524674 QUB524674 RDX524674 RNT524674 RXP524674 SHL524674 SRH524674 TBD524674 TKZ524674 TUV524674 UER524674 UON524674 UYJ524674 VIF524674 VSB524674 WBX524674 WLT524674 WVP524674 H524676 JD524676 SZ524676 ACV524676 AMR524676 AWN524676 BGJ524676 BQF524676 CAB524676 CJX524676 CTT524676 DDP524676 DNL524676 DXH524676 EHD524676 EQZ524676 FAV524676 FKR524676 FUN524676 GEJ524676 GOF524676 GYB524676 HHX524676 HRT524676 IBP524676 ILL524676 IVH524676 JFD524676 JOZ524676 JYV524676 KIR524676 KSN524676 LCJ524676 LMF524676 LWB524676 MFX524676 MPT524676 MZP524676 NJL524676 NTH524676 ODD524676 OMZ524676 OWV524676 PGR524676 PQN524676 QAJ524676 QKF524676 QUB524676 RDX524676 RNT524676 RXP524676 SHL524676 SRH524676 TBD524676 TKZ524676 TUV524676 UER524676 UON524676 UYJ524676 VIF524676 VSB524676 WBX524676 WLT524676 WVP524676 H524686 JD524686 SZ524686 ACV524686 AMR524686 AWN524686 BGJ524686 BQF524686 CAB524686 CJX524686 CTT524686 DDP524686 DNL524686 DXH524686 EHD524686 EQZ524686 FAV524686 FKR524686 FUN524686 GEJ524686 GOF524686 GYB524686 HHX524686 HRT524686 IBP524686 ILL524686 IVH524686 JFD524686 JOZ524686 JYV524686 KIR524686 KSN524686 LCJ524686 LMF524686 LWB524686 MFX524686 MPT524686 MZP524686 NJL524686 NTH524686 ODD524686 OMZ524686 OWV524686 PGR524686 PQN524686 QAJ524686 QKF524686 QUB524686 RDX524686 RNT524686 RXP524686 SHL524686 SRH524686 TBD524686 TKZ524686 TUV524686 UER524686 UON524686 UYJ524686 VIF524686 VSB524686 WBX524686 WLT524686 WVP524686 H524688 JD524688 SZ524688 ACV524688 AMR524688 AWN524688 BGJ524688 BQF524688 CAB524688 CJX524688 CTT524688 DDP524688 DNL524688 DXH524688 EHD524688 EQZ524688 FAV524688 FKR524688 FUN524688 GEJ524688 GOF524688 GYB524688 HHX524688 HRT524688 IBP524688 ILL524688 IVH524688 JFD524688 JOZ524688 JYV524688 KIR524688 KSN524688 LCJ524688 LMF524688 LWB524688 MFX524688 MPT524688 MZP524688 NJL524688 NTH524688 ODD524688 OMZ524688 OWV524688 PGR524688 PQN524688 QAJ524688 QKF524688 QUB524688 RDX524688 RNT524688 RXP524688 SHL524688 SRH524688 TBD524688 TKZ524688 TUV524688 UER524688 UON524688 UYJ524688 VIF524688 VSB524688 WBX524688 WLT524688 WVP524688 H524698 JD524698 SZ524698 ACV524698 AMR524698 AWN524698 BGJ524698 BQF524698 CAB524698 CJX524698 CTT524698 DDP524698 DNL524698 DXH524698 EHD524698 EQZ524698 FAV524698 FKR524698 FUN524698 GEJ524698 GOF524698 GYB524698 HHX524698 HRT524698 IBP524698 ILL524698 IVH524698 JFD524698 JOZ524698 JYV524698 KIR524698 KSN524698 LCJ524698 LMF524698 LWB524698 MFX524698 MPT524698 MZP524698 NJL524698 NTH524698 ODD524698 OMZ524698 OWV524698 PGR524698 PQN524698 QAJ524698 QKF524698 QUB524698 RDX524698 RNT524698 RXP524698 SHL524698 SRH524698 TBD524698 TKZ524698 TUV524698 UER524698 UON524698 UYJ524698 VIF524698 VSB524698 WBX524698 WLT524698 WVP524698 H524700 JD524700 SZ524700 ACV524700 AMR524700 AWN524700 BGJ524700 BQF524700 CAB524700 CJX524700 CTT524700 DDP524700 DNL524700 DXH524700 EHD524700 EQZ524700 FAV524700 FKR524700 FUN524700 GEJ524700 GOF524700 GYB524700 HHX524700 HRT524700 IBP524700 ILL524700 IVH524700 JFD524700 JOZ524700 JYV524700 KIR524700 KSN524700 LCJ524700 LMF524700 LWB524700 MFX524700 MPT524700 MZP524700 NJL524700 NTH524700 ODD524700 OMZ524700 OWV524700 PGR524700 PQN524700 QAJ524700 QKF524700 QUB524700 RDX524700 RNT524700 RXP524700 SHL524700 SRH524700 TBD524700 TKZ524700 TUV524700 UER524700 UON524700 UYJ524700 VIF524700 VSB524700 WBX524700 WLT524700 WVP524700 H524710 JD524710 SZ524710 ACV524710 AMR524710 AWN524710 BGJ524710 BQF524710 CAB524710 CJX524710 CTT524710 DDP524710 DNL524710 DXH524710 EHD524710 EQZ524710 FAV524710 FKR524710 FUN524710 GEJ524710 GOF524710 GYB524710 HHX524710 HRT524710 IBP524710 ILL524710 IVH524710 JFD524710 JOZ524710 JYV524710 KIR524710 KSN524710 LCJ524710 LMF524710 LWB524710 MFX524710 MPT524710 MZP524710 NJL524710 NTH524710 ODD524710 OMZ524710 OWV524710 PGR524710 PQN524710 QAJ524710 QKF524710 QUB524710 RDX524710 RNT524710 RXP524710 SHL524710 SRH524710 TBD524710 TKZ524710 TUV524710 UER524710 UON524710 UYJ524710 VIF524710 VSB524710 WBX524710 WLT524710 WVP524710 H524712 JD524712 SZ524712 ACV524712 AMR524712 AWN524712 BGJ524712 BQF524712 CAB524712 CJX524712 CTT524712 DDP524712 DNL524712 DXH524712 EHD524712 EQZ524712 FAV524712 FKR524712 FUN524712 GEJ524712 GOF524712 GYB524712 HHX524712 HRT524712 IBP524712 ILL524712 IVH524712 JFD524712 JOZ524712 JYV524712 KIR524712 KSN524712 LCJ524712 LMF524712 LWB524712 MFX524712 MPT524712 MZP524712 NJL524712 NTH524712 ODD524712 OMZ524712 OWV524712 PGR524712 PQN524712 QAJ524712 QKF524712 QUB524712 RDX524712 RNT524712 RXP524712 SHL524712 SRH524712 TBD524712 TKZ524712 TUV524712 UER524712 UON524712 UYJ524712 VIF524712 VSB524712 WBX524712 WLT524712 WVP524712 H524722 JD524722 SZ524722 ACV524722 AMR524722 AWN524722 BGJ524722 BQF524722 CAB524722 CJX524722 CTT524722 DDP524722 DNL524722 DXH524722 EHD524722 EQZ524722 FAV524722 FKR524722 FUN524722 GEJ524722 GOF524722 GYB524722 HHX524722 HRT524722 IBP524722 ILL524722 IVH524722 JFD524722 JOZ524722 JYV524722 KIR524722 KSN524722 LCJ524722 LMF524722 LWB524722 MFX524722 MPT524722 MZP524722 NJL524722 NTH524722 ODD524722 OMZ524722 OWV524722 PGR524722 PQN524722 QAJ524722 QKF524722 QUB524722 RDX524722 RNT524722 RXP524722 SHL524722 SRH524722 TBD524722 TKZ524722 TUV524722 UER524722 UON524722 UYJ524722 VIF524722 VSB524722 WBX524722 WLT524722 WVP524722 H524724 JD524724 SZ524724 ACV524724 AMR524724 AWN524724 BGJ524724 BQF524724 CAB524724 CJX524724 CTT524724 DDP524724 DNL524724 DXH524724 EHD524724 EQZ524724 FAV524724 FKR524724 FUN524724 GEJ524724 GOF524724 GYB524724 HHX524724 HRT524724 IBP524724 ILL524724 IVH524724 JFD524724 JOZ524724 JYV524724 KIR524724 KSN524724 LCJ524724 LMF524724 LWB524724 MFX524724 MPT524724 MZP524724 NJL524724 NTH524724 ODD524724 OMZ524724 OWV524724 PGR524724 PQN524724 QAJ524724 QKF524724 QUB524724 RDX524724 RNT524724 RXP524724 SHL524724 SRH524724 TBD524724 TKZ524724 TUV524724 UER524724 UON524724 UYJ524724 VIF524724 VSB524724 WBX524724 WLT524724 WVP524724 H524734 JD524734 SZ524734 ACV524734 AMR524734 AWN524734 BGJ524734 BQF524734 CAB524734 CJX524734 CTT524734 DDP524734 DNL524734 DXH524734 EHD524734 EQZ524734 FAV524734 FKR524734 FUN524734 GEJ524734 GOF524734 GYB524734 HHX524734 HRT524734 IBP524734 ILL524734 IVH524734 JFD524734 JOZ524734 JYV524734 KIR524734 KSN524734 LCJ524734 LMF524734 LWB524734 MFX524734 MPT524734 MZP524734 NJL524734 NTH524734 ODD524734 OMZ524734 OWV524734 PGR524734 PQN524734 QAJ524734 QKF524734 QUB524734 RDX524734 RNT524734 RXP524734 SHL524734 SRH524734 TBD524734 TKZ524734 TUV524734 UER524734 UON524734 UYJ524734 VIF524734 VSB524734 WBX524734 WLT524734 WVP524734 H524736 JD524736 SZ524736 ACV524736 AMR524736 AWN524736 BGJ524736 BQF524736 CAB524736 CJX524736 CTT524736 DDP524736 DNL524736 DXH524736 EHD524736 EQZ524736 FAV524736 FKR524736 FUN524736 GEJ524736 GOF524736 GYB524736 HHX524736 HRT524736 IBP524736 ILL524736 IVH524736 JFD524736 JOZ524736 JYV524736 KIR524736 KSN524736 LCJ524736 LMF524736 LWB524736 MFX524736 MPT524736 MZP524736 NJL524736 NTH524736 ODD524736 OMZ524736 OWV524736 PGR524736 PQN524736 QAJ524736 QKF524736 QUB524736 RDX524736 RNT524736 RXP524736 SHL524736 SRH524736 TBD524736 TKZ524736 TUV524736 UER524736 UON524736 UYJ524736 VIF524736 VSB524736 WBX524736 WLT524736 WVP524736 H524746 JD524746 SZ524746 ACV524746 AMR524746 AWN524746 BGJ524746 BQF524746 CAB524746 CJX524746 CTT524746 DDP524746 DNL524746 DXH524746 EHD524746 EQZ524746 FAV524746 FKR524746 FUN524746 GEJ524746 GOF524746 GYB524746 HHX524746 HRT524746 IBP524746 ILL524746 IVH524746 JFD524746 JOZ524746 JYV524746 KIR524746 KSN524746 LCJ524746 LMF524746 LWB524746 MFX524746 MPT524746 MZP524746 NJL524746 NTH524746 ODD524746 OMZ524746 OWV524746 PGR524746 PQN524746 QAJ524746 QKF524746 QUB524746 RDX524746 RNT524746 RXP524746 SHL524746 SRH524746 TBD524746 TKZ524746 TUV524746 UER524746 UON524746 UYJ524746 VIF524746 VSB524746 WBX524746 WLT524746 WVP524746 H524748 JD524748 SZ524748 ACV524748 AMR524748 AWN524748 BGJ524748 BQF524748 CAB524748 CJX524748 CTT524748 DDP524748 DNL524748 DXH524748 EHD524748 EQZ524748 FAV524748 FKR524748 FUN524748 GEJ524748 GOF524748 GYB524748 HHX524748 HRT524748 IBP524748 ILL524748 IVH524748 JFD524748 JOZ524748 JYV524748 KIR524748 KSN524748 LCJ524748 LMF524748 LWB524748 MFX524748 MPT524748 MZP524748 NJL524748 NTH524748 ODD524748 OMZ524748 OWV524748 PGR524748 PQN524748 QAJ524748 QKF524748 QUB524748 RDX524748 RNT524748 RXP524748 SHL524748 SRH524748 TBD524748 TKZ524748 TUV524748 UER524748 UON524748 UYJ524748 VIF524748 VSB524748 WBX524748 WLT524748 WVP524748 H524758 JD524758 SZ524758 ACV524758 AMR524758 AWN524758 BGJ524758 BQF524758 CAB524758 CJX524758 CTT524758 DDP524758 DNL524758 DXH524758 EHD524758 EQZ524758 FAV524758 FKR524758 FUN524758 GEJ524758 GOF524758 GYB524758 HHX524758 HRT524758 IBP524758 ILL524758 IVH524758 JFD524758 JOZ524758 JYV524758 KIR524758 KSN524758 LCJ524758 LMF524758 LWB524758 MFX524758 MPT524758 MZP524758 NJL524758 NTH524758 ODD524758 OMZ524758 OWV524758 PGR524758 PQN524758 QAJ524758 QKF524758 QUB524758 RDX524758 RNT524758 RXP524758 SHL524758 SRH524758 TBD524758 TKZ524758 TUV524758 UER524758 UON524758 UYJ524758 VIF524758 VSB524758 WBX524758 WLT524758 WVP524758 H524760 JD524760 SZ524760 ACV524760 AMR524760 AWN524760 BGJ524760 BQF524760 CAB524760 CJX524760 CTT524760 DDP524760 DNL524760 DXH524760 EHD524760 EQZ524760 FAV524760 FKR524760 FUN524760 GEJ524760 GOF524760 GYB524760 HHX524760 HRT524760 IBP524760 ILL524760 IVH524760 JFD524760 JOZ524760 JYV524760 KIR524760 KSN524760 LCJ524760 LMF524760 LWB524760 MFX524760 MPT524760 MZP524760 NJL524760 NTH524760 ODD524760 OMZ524760 OWV524760 PGR524760 PQN524760 QAJ524760 QKF524760 QUB524760 RDX524760 RNT524760 RXP524760 SHL524760 SRH524760 TBD524760 TKZ524760 TUV524760 UER524760 UON524760 UYJ524760 VIF524760 VSB524760 WBX524760 WLT524760 WVP524760 H590138 JD590138 SZ590138 ACV590138 AMR590138 AWN590138 BGJ590138 BQF590138 CAB590138 CJX590138 CTT590138 DDP590138 DNL590138 DXH590138 EHD590138 EQZ590138 FAV590138 FKR590138 FUN590138 GEJ590138 GOF590138 GYB590138 HHX590138 HRT590138 IBP590138 ILL590138 IVH590138 JFD590138 JOZ590138 JYV590138 KIR590138 KSN590138 LCJ590138 LMF590138 LWB590138 MFX590138 MPT590138 MZP590138 NJL590138 NTH590138 ODD590138 OMZ590138 OWV590138 PGR590138 PQN590138 QAJ590138 QKF590138 QUB590138 RDX590138 RNT590138 RXP590138 SHL590138 SRH590138 TBD590138 TKZ590138 TUV590138 UER590138 UON590138 UYJ590138 VIF590138 VSB590138 WBX590138 WLT590138 WVP590138 H590140 JD590140 SZ590140 ACV590140 AMR590140 AWN590140 BGJ590140 BQF590140 CAB590140 CJX590140 CTT590140 DDP590140 DNL590140 DXH590140 EHD590140 EQZ590140 FAV590140 FKR590140 FUN590140 GEJ590140 GOF590140 GYB590140 HHX590140 HRT590140 IBP590140 ILL590140 IVH590140 JFD590140 JOZ590140 JYV590140 KIR590140 KSN590140 LCJ590140 LMF590140 LWB590140 MFX590140 MPT590140 MZP590140 NJL590140 NTH590140 ODD590140 OMZ590140 OWV590140 PGR590140 PQN590140 QAJ590140 QKF590140 QUB590140 RDX590140 RNT590140 RXP590140 SHL590140 SRH590140 TBD590140 TKZ590140 TUV590140 UER590140 UON590140 UYJ590140 VIF590140 VSB590140 WBX590140 WLT590140 WVP590140 H590150 JD590150 SZ590150 ACV590150 AMR590150 AWN590150 BGJ590150 BQF590150 CAB590150 CJX590150 CTT590150 DDP590150 DNL590150 DXH590150 EHD590150 EQZ590150 FAV590150 FKR590150 FUN590150 GEJ590150 GOF590150 GYB590150 HHX590150 HRT590150 IBP590150 ILL590150 IVH590150 JFD590150 JOZ590150 JYV590150 KIR590150 KSN590150 LCJ590150 LMF590150 LWB590150 MFX590150 MPT590150 MZP590150 NJL590150 NTH590150 ODD590150 OMZ590150 OWV590150 PGR590150 PQN590150 QAJ590150 QKF590150 QUB590150 RDX590150 RNT590150 RXP590150 SHL590150 SRH590150 TBD590150 TKZ590150 TUV590150 UER590150 UON590150 UYJ590150 VIF590150 VSB590150 WBX590150 WLT590150 WVP590150 H590152 JD590152 SZ590152 ACV590152 AMR590152 AWN590152 BGJ590152 BQF590152 CAB590152 CJX590152 CTT590152 DDP590152 DNL590152 DXH590152 EHD590152 EQZ590152 FAV590152 FKR590152 FUN590152 GEJ590152 GOF590152 GYB590152 HHX590152 HRT590152 IBP590152 ILL590152 IVH590152 JFD590152 JOZ590152 JYV590152 KIR590152 KSN590152 LCJ590152 LMF590152 LWB590152 MFX590152 MPT590152 MZP590152 NJL590152 NTH590152 ODD590152 OMZ590152 OWV590152 PGR590152 PQN590152 QAJ590152 QKF590152 QUB590152 RDX590152 RNT590152 RXP590152 SHL590152 SRH590152 TBD590152 TKZ590152 TUV590152 UER590152 UON590152 UYJ590152 VIF590152 VSB590152 WBX590152 WLT590152 WVP590152 H590162 JD590162 SZ590162 ACV590162 AMR590162 AWN590162 BGJ590162 BQF590162 CAB590162 CJX590162 CTT590162 DDP590162 DNL590162 DXH590162 EHD590162 EQZ590162 FAV590162 FKR590162 FUN590162 GEJ590162 GOF590162 GYB590162 HHX590162 HRT590162 IBP590162 ILL590162 IVH590162 JFD590162 JOZ590162 JYV590162 KIR590162 KSN590162 LCJ590162 LMF590162 LWB590162 MFX590162 MPT590162 MZP590162 NJL590162 NTH590162 ODD590162 OMZ590162 OWV590162 PGR590162 PQN590162 QAJ590162 QKF590162 QUB590162 RDX590162 RNT590162 RXP590162 SHL590162 SRH590162 TBD590162 TKZ590162 TUV590162 UER590162 UON590162 UYJ590162 VIF590162 VSB590162 WBX590162 WLT590162 WVP590162 H590164 JD590164 SZ590164 ACV590164 AMR590164 AWN590164 BGJ590164 BQF590164 CAB590164 CJX590164 CTT590164 DDP590164 DNL590164 DXH590164 EHD590164 EQZ590164 FAV590164 FKR590164 FUN590164 GEJ590164 GOF590164 GYB590164 HHX590164 HRT590164 IBP590164 ILL590164 IVH590164 JFD590164 JOZ590164 JYV590164 KIR590164 KSN590164 LCJ590164 LMF590164 LWB590164 MFX590164 MPT590164 MZP590164 NJL590164 NTH590164 ODD590164 OMZ590164 OWV590164 PGR590164 PQN590164 QAJ590164 QKF590164 QUB590164 RDX590164 RNT590164 RXP590164 SHL590164 SRH590164 TBD590164 TKZ590164 TUV590164 UER590164 UON590164 UYJ590164 VIF590164 VSB590164 WBX590164 WLT590164 WVP590164 H590174 JD590174 SZ590174 ACV590174 AMR590174 AWN590174 BGJ590174 BQF590174 CAB590174 CJX590174 CTT590174 DDP590174 DNL590174 DXH590174 EHD590174 EQZ590174 FAV590174 FKR590174 FUN590174 GEJ590174 GOF590174 GYB590174 HHX590174 HRT590174 IBP590174 ILL590174 IVH590174 JFD590174 JOZ590174 JYV590174 KIR590174 KSN590174 LCJ590174 LMF590174 LWB590174 MFX590174 MPT590174 MZP590174 NJL590174 NTH590174 ODD590174 OMZ590174 OWV590174 PGR590174 PQN590174 QAJ590174 QKF590174 QUB590174 RDX590174 RNT590174 RXP590174 SHL590174 SRH590174 TBD590174 TKZ590174 TUV590174 UER590174 UON590174 UYJ590174 VIF590174 VSB590174 WBX590174 WLT590174 WVP590174 H590176 JD590176 SZ590176 ACV590176 AMR590176 AWN590176 BGJ590176 BQF590176 CAB590176 CJX590176 CTT590176 DDP590176 DNL590176 DXH590176 EHD590176 EQZ590176 FAV590176 FKR590176 FUN590176 GEJ590176 GOF590176 GYB590176 HHX590176 HRT590176 IBP590176 ILL590176 IVH590176 JFD590176 JOZ590176 JYV590176 KIR590176 KSN590176 LCJ590176 LMF590176 LWB590176 MFX590176 MPT590176 MZP590176 NJL590176 NTH590176 ODD590176 OMZ590176 OWV590176 PGR590176 PQN590176 QAJ590176 QKF590176 QUB590176 RDX590176 RNT590176 RXP590176 SHL590176 SRH590176 TBD590176 TKZ590176 TUV590176 UER590176 UON590176 UYJ590176 VIF590176 VSB590176 WBX590176 WLT590176 WVP590176 H590186 JD590186 SZ590186 ACV590186 AMR590186 AWN590186 BGJ590186 BQF590186 CAB590186 CJX590186 CTT590186 DDP590186 DNL590186 DXH590186 EHD590186 EQZ590186 FAV590186 FKR590186 FUN590186 GEJ590186 GOF590186 GYB590186 HHX590186 HRT590186 IBP590186 ILL590186 IVH590186 JFD590186 JOZ590186 JYV590186 KIR590186 KSN590186 LCJ590186 LMF590186 LWB590186 MFX590186 MPT590186 MZP590186 NJL590186 NTH590186 ODD590186 OMZ590186 OWV590186 PGR590186 PQN590186 QAJ590186 QKF590186 QUB590186 RDX590186 RNT590186 RXP590186 SHL590186 SRH590186 TBD590186 TKZ590186 TUV590186 UER590186 UON590186 UYJ590186 VIF590186 VSB590186 WBX590186 WLT590186 WVP590186 H590188 JD590188 SZ590188 ACV590188 AMR590188 AWN590188 BGJ590188 BQF590188 CAB590188 CJX590188 CTT590188 DDP590188 DNL590188 DXH590188 EHD590188 EQZ590188 FAV590188 FKR590188 FUN590188 GEJ590188 GOF590188 GYB590188 HHX590188 HRT590188 IBP590188 ILL590188 IVH590188 JFD590188 JOZ590188 JYV590188 KIR590188 KSN590188 LCJ590188 LMF590188 LWB590188 MFX590188 MPT590188 MZP590188 NJL590188 NTH590188 ODD590188 OMZ590188 OWV590188 PGR590188 PQN590188 QAJ590188 QKF590188 QUB590188 RDX590188 RNT590188 RXP590188 SHL590188 SRH590188 TBD590188 TKZ590188 TUV590188 UER590188 UON590188 UYJ590188 VIF590188 VSB590188 WBX590188 WLT590188 WVP590188 H590198 JD590198 SZ590198 ACV590198 AMR590198 AWN590198 BGJ590198 BQF590198 CAB590198 CJX590198 CTT590198 DDP590198 DNL590198 DXH590198 EHD590198 EQZ590198 FAV590198 FKR590198 FUN590198 GEJ590198 GOF590198 GYB590198 HHX590198 HRT590198 IBP590198 ILL590198 IVH590198 JFD590198 JOZ590198 JYV590198 KIR590198 KSN590198 LCJ590198 LMF590198 LWB590198 MFX590198 MPT590198 MZP590198 NJL590198 NTH590198 ODD590198 OMZ590198 OWV590198 PGR590198 PQN590198 QAJ590198 QKF590198 QUB590198 RDX590198 RNT590198 RXP590198 SHL590198 SRH590198 TBD590198 TKZ590198 TUV590198 UER590198 UON590198 UYJ590198 VIF590198 VSB590198 WBX590198 WLT590198 WVP590198 H590200 JD590200 SZ590200 ACV590200 AMR590200 AWN590200 BGJ590200 BQF590200 CAB590200 CJX590200 CTT590200 DDP590200 DNL590200 DXH590200 EHD590200 EQZ590200 FAV590200 FKR590200 FUN590200 GEJ590200 GOF590200 GYB590200 HHX590200 HRT590200 IBP590200 ILL590200 IVH590200 JFD590200 JOZ590200 JYV590200 KIR590200 KSN590200 LCJ590200 LMF590200 LWB590200 MFX590200 MPT590200 MZP590200 NJL590200 NTH590200 ODD590200 OMZ590200 OWV590200 PGR590200 PQN590200 QAJ590200 QKF590200 QUB590200 RDX590200 RNT590200 RXP590200 SHL590200 SRH590200 TBD590200 TKZ590200 TUV590200 UER590200 UON590200 UYJ590200 VIF590200 VSB590200 WBX590200 WLT590200 WVP590200 H590210 JD590210 SZ590210 ACV590210 AMR590210 AWN590210 BGJ590210 BQF590210 CAB590210 CJX590210 CTT590210 DDP590210 DNL590210 DXH590210 EHD590210 EQZ590210 FAV590210 FKR590210 FUN590210 GEJ590210 GOF590210 GYB590210 HHX590210 HRT590210 IBP590210 ILL590210 IVH590210 JFD590210 JOZ590210 JYV590210 KIR590210 KSN590210 LCJ590210 LMF590210 LWB590210 MFX590210 MPT590210 MZP590210 NJL590210 NTH590210 ODD590210 OMZ590210 OWV590210 PGR590210 PQN590210 QAJ590210 QKF590210 QUB590210 RDX590210 RNT590210 RXP590210 SHL590210 SRH590210 TBD590210 TKZ590210 TUV590210 UER590210 UON590210 UYJ590210 VIF590210 VSB590210 WBX590210 WLT590210 WVP590210 H590212 JD590212 SZ590212 ACV590212 AMR590212 AWN590212 BGJ590212 BQF590212 CAB590212 CJX590212 CTT590212 DDP590212 DNL590212 DXH590212 EHD590212 EQZ590212 FAV590212 FKR590212 FUN590212 GEJ590212 GOF590212 GYB590212 HHX590212 HRT590212 IBP590212 ILL590212 IVH590212 JFD590212 JOZ590212 JYV590212 KIR590212 KSN590212 LCJ590212 LMF590212 LWB590212 MFX590212 MPT590212 MZP590212 NJL590212 NTH590212 ODD590212 OMZ590212 OWV590212 PGR590212 PQN590212 QAJ590212 QKF590212 QUB590212 RDX590212 RNT590212 RXP590212 SHL590212 SRH590212 TBD590212 TKZ590212 TUV590212 UER590212 UON590212 UYJ590212 VIF590212 VSB590212 WBX590212 WLT590212 WVP590212 H590222 JD590222 SZ590222 ACV590222 AMR590222 AWN590222 BGJ590222 BQF590222 CAB590222 CJX590222 CTT590222 DDP590222 DNL590222 DXH590222 EHD590222 EQZ590222 FAV590222 FKR590222 FUN590222 GEJ590222 GOF590222 GYB590222 HHX590222 HRT590222 IBP590222 ILL590222 IVH590222 JFD590222 JOZ590222 JYV590222 KIR590222 KSN590222 LCJ590222 LMF590222 LWB590222 MFX590222 MPT590222 MZP590222 NJL590222 NTH590222 ODD590222 OMZ590222 OWV590222 PGR590222 PQN590222 QAJ590222 QKF590222 QUB590222 RDX590222 RNT590222 RXP590222 SHL590222 SRH590222 TBD590222 TKZ590222 TUV590222 UER590222 UON590222 UYJ590222 VIF590222 VSB590222 WBX590222 WLT590222 WVP590222 H590224 JD590224 SZ590224 ACV590224 AMR590224 AWN590224 BGJ590224 BQF590224 CAB590224 CJX590224 CTT590224 DDP590224 DNL590224 DXH590224 EHD590224 EQZ590224 FAV590224 FKR590224 FUN590224 GEJ590224 GOF590224 GYB590224 HHX590224 HRT590224 IBP590224 ILL590224 IVH590224 JFD590224 JOZ590224 JYV590224 KIR590224 KSN590224 LCJ590224 LMF590224 LWB590224 MFX590224 MPT590224 MZP590224 NJL590224 NTH590224 ODD590224 OMZ590224 OWV590224 PGR590224 PQN590224 QAJ590224 QKF590224 QUB590224 RDX590224 RNT590224 RXP590224 SHL590224 SRH590224 TBD590224 TKZ590224 TUV590224 UER590224 UON590224 UYJ590224 VIF590224 VSB590224 WBX590224 WLT590224 WVP590224 H590234 JD590234 SZ590234 ACV590234 AMR590234 AWN590234 BGJ590234 BQF590234 CAB590234 CJX590234 CTT590234 DDP590234 DNL590234 DXH590234 EHD590234 EQZ590234 FAV590234 FKR590234 FUN590234 GEJ590234 GOF590234 GYB590234 HHX590234 HRT590234 IBP590234 ILL590234 IVH590234 JFD590234 JOZ590234 JYV590234 KIR590234 KSN590234 LCJ590234 LMF590234 LWB590234 MFX590234 MPT590234 MZP590234 NJL590234 NTH590234 ODD590234 OMZ590234 OWV590234 PGR590234 PQN590234 QAJ590234 QKF590234 QUB590234 RDX590234 RNT590234 RXP590234 SHL590234 SRH590234 TBD590234 TKZ590234 TUV590234 UER590234 UON590234 UYJ590234 VIF590234 VSB590234 WBX590234 WLT590234 WVP590234 H590236 JD590236 SZ590236 ACV590236 AMR590236 AWN590236 BGJ590236 BQF590236 CAB590236 CJX590236 CTT590236 DDP590236 DNL590236 DXH590236 EHD590236 EQZ590236 FAV590236 FKR590236 FUN590236 GEJ590236 GOF590236 GYB590236 HHX590236 HRT590236 IBP590236 ILL590236 IVH590236 JFD590236 JOZ590236 JYV590236 KIR590236 KSN590236 LCJ590236 LMF590236 LWB590236 MFX590236 MPT590236 MZP590236 NJL590236 NTH590236 ODD590236 OMZ590236 OWV590236 PGR590236 PQN590236 QAJ590236 QKF590236 QUB590236 RDX590236 RNT590236 RXP590236 SHL590236 SRH590236 TBD590236 TKZ590236 TUV590236 UER590236 UON590236 UYJ590236 VIF590236 VSB590236 WBX590236 WLT590236 WVP590236 H590246 JD590246 SZ590246 ACV590246 AMR590246 AWN590246 BGJ590246 BQF590246 CAB590246 CJX590246 CTT590246 DDP590246 DNL590246 DXH590246 EHD590246 EQZ590246 FAV590246 FKR590246 FUN590246 GEJ590246 GOF590246 GYB590246 HHX590246 HRT590246 IBP590246 ILL590246 IVH590246 JFD590246 JOZ590246 JYV590246 KIR590246 KSN590246 LCJ590246 LMF590246 LWB590246 MFX590246 MPT590246 MZP590246 NJL590246 NTH590246 ODD590246 OMZ590246 OWV590246 PGR590246 PQN590246 QAJ590246 QKF590246 QUB590246 RDX590246 RNT590246 RXP590246 SHL590246 SRH590246 TBD590246 TKZ590246 TUV590246 UER590246 UON590246 UYJ590246 VIF590246 VSB590246 WBX590246 WLT590246 WVP590246 H590248 JD590248 SZ590248 ACV590248 AMR590248 AWN590248 BGJ590248 BQF590248 CAB590248 CJX590248 CTT590248 DDP590248 DNL590248 DXH590248 EHD590248 EQZ590248 FAV590248 FKR590248 FUN590248 GEJ590248 GOF590248 GYB590248 HHX590248 HRT590248 IBP590248 ILL590248 IVH590248 JFD590248 JOZ590248 JYV590248 KIR590248 KSN590248 LCJ590248 LMF590248 LWB590248 MFX590248 MPT590248 MZP590248 NJL590248 NTH590248 ODD590248 OMZ590248 OWV590248 PGR590248 PQN590248 QAJ590248 QKF590248 QUB590248 RDX590248 RNT590248 RXP590248 SHL590248 SRH590248 TBD590248 TKZ590248 TUV590248 UER590248 UON590248 UYJ590248 VIF590248 VSB590248 WBX590248 WLT590248 WVP590248 H590258 JD590258 SZ590258 ACV590258 AMR590258 AWN590258 BGJ590258 BQF590258 CAB590258 CJX590258 CTT590258 DDP590258 DNL590258 DXH590258 EHD590258 EQZ590258 FAV590258 FKR590258 FUN590258 GEJ590258 GOF590258 GYB590258 HHX590258 HRT590258 IBP590258 ILL590258 IVH590258 JFD590258 JOZ590258 JYV590258 KIR590258 KSN590258 LCJ590258 LMF590258 LWB590258 MFX590258 MPT590258 MZP590258 NJL590258 NTH590258 ODD590258 OMZ590258 OWV590258 PGR590258 PQN590258 QAJ590258 QKF590258 QUB590258 RDX590258 RNT590258 RXP590258 SHL590258 SRH590258 TBD590258 TKZ590258 TUV590258 UER590258 UON590258 UYJ590258 VIF590258 VSB590258 WBX590258 WLT590258 WVP590258 H590260 JD590260 SZ590260 ACV590260 AMR590260 AWN590260 BGJ590260 BQF590260 CAB590260 CJX590260 CTT590260 DDP590260 DNL590260 DXH590260 EHD590260 EQZ590260 FAV590260 FKR590260 FUN590260 GEJ590260 GOF590260 GYB590260 HHX590260 HRT590260 IBP590260 ILL590260 IVH590260 JFD590260 JOZ590260 JYV590260 KIR590260 KSN590260 LCJ590260 LMF590260 LWB590260 MFX590260 MPT590260 MZP590260 NJL590260 NTH590260 ODD590260 OMZ590260 OWV590260 PGR590260 PQN590260 QAJ590260 QKF590260 QUB590260 RDX590260 RNT590260 RXP590260 SHL590260 SRH590260 TBD590260 TKZ590260 TUV590260 UER590260 UON590260 UYJ590260 VIF590260 VSB590260 WBX590260 WLT590260 WVP590260 H590270 JD590270 SZ590270 ACV590270 AMR590270 AWN590270 BGJ590270 BQF590270 CAB590270 CJX590270 CTT590270 DDP590270 DNL590270 DXH590270 EHD590270 EQZ590270 FAV590270 FKR590270 FUN590270 GEJ590270 GOF590270 GYB590270 HHX590270 HRT590270 IBP590270 ILL590270 IVH590270 JFD590270 JOZ590270 JYV590270 KIR590270 KSN590270 LCJ590270 LMF590270 LWB590270 MFX590270 MPT590270 MZP590270 NJL590270 NTH590270 ODD590270 OMZ590270 OWV590270 PGR590270 PQN590270 QAJ590270 QKF590270 QUB590270 RDX590270 RNT590270 RXP590270 SHL590270 SRH590270 TBD590270 TKZ590270 TUV590270 UER590270 UON590270 UYJ590270 VIF590270 VSB590270 WBX590270 WLT590270 WVP590270 H590272 JD590272 SZ590272 ACV590272 AMR590272 AWN590272 BGJ590272 BQF590272 CAB590272 CJX590272 CTT590272 DDP590272 DNL590272 DXH590272 EHD590272 EQZ590272 FAV590272 FKR590272 FUN590272 GEJ590272 GOF590272 GYB590272 HHX590272 HRT590272 IBP590272 ILL590272 IVH590272 JFD590272 JOZ590272 JYV590272 KIR590272 KSN590272 LCJ590272 LMF590272 LWB590272 MFX590272 MPT590272 MZP590272 NJL590272 NTH590272 ODD590272 OMZ590272 OWV590272 PGR590272 PQN590272 QAJ590272 QKF590272 QUB590272 RDX590272 RNT590272 RXP590272 SHL590272 SRH590272 TBD590272 TKZ590272 TUV590272 UER590272 UON590272 UYJ590272 VIF590272 VSB590272 WBX590272 WLT590272 WVP590272 H590282 JD590282 SZ590282 ACV590282 AMR590282 AWN590282 BGJ590282 BQF590282 CAB590282 CJX590282 CTT590282 DDP590282 DNL590282 DXH590282 EHD590282 EQZ590282 FAV590282 FKR590282 FUN590282 GEJ590282 GOF590282 GYB590282 HHX590282 HRT590282 IBP590282 ILL590282 IVH590282 JFD590282 JOZ590282 JYV590282 KIR590282 KSN590282 LCJ590282 LMF590282 LWB590282 MFX590282 MPT590282 MZP590282 NJL590282 NTH590282 ODD590282 OMZ590282 OWV590282 PGR590282 PQN590282 QAJ590282 QKF590282 QUB590282 RDX590282 RNT590282 RXP590282 SHL590282 SRH590282 TBD590282 TKZ590282 TUV590282 UER590282 UON590282 UYJ590282 VIF590282 VSB590282 WBX590282 WLT590282 WVP590282 H590284 JD590284 SZ590284 ACV590284 AMR590284 AWN590284 BGJ590284 BQF590284 CAB590284 CJX590284 CTT590284 DDP590284 DNL590284 DXH590284 EHD590284 EQZ590284 FAV590284 FKR590284 FUN590284 GEJ590284 GOF590284 GYB590284 HHX590284 HRT590284 IBP590284 ILL590284 IVH590284 JFD590284 JOZ590284 JYV590284 KIR590284 KSN590284 LCJ590284 LMF590284 LWB590284 MFX590284 MPT590284 MZP590284 NJL590284 NTH590284 ODD590284 OMZ590284 OWV590284 PGR590284 PQN590284 QAJ590284 QKF590284 QUB590284 RDX590284 RNT590284 RXP590284 SHL590284 SRH590284 TBD590284 TKZ590284 TUV590284 UER590284 UON590284 UYJ590284 VIF590284 VSB590284 WBX590284 WLT590284 WVP590284 H590294 JD590294 SZ590294 ACV590294 AMR590294 AWN590294 BGJ590294 BQF590294 CAB590294 CJX590294 CTT590294 DDP590294 DNL590294 DXH590294 EHD590294 EQZ590294 FAV590294 FKR590294 FUN590294 GEJ590294 GOF590294 GYB590294 HHX590294 HRT590294 IBP590294 ILL590294 IVH590294 JFD590294 JOZ590294 JYV590294 KIR590294 KSN590294 LCJ590294 LMF590294 LWB590294 MFX590294 MPT590294 MZP590294 NJL590294 NTH590294 ODD590294 OMZ590294 OWV590294 PGR590294 PQN590294 QAJ590294 QKF590294 QUB590294 RDX590294 RNT590294 RXP590294 SHL590294 SRH590294 TBD590294 TKZ590294 TUV590294 UER590294 UON590294 UYJ590294 VIF590294 VSB590294 WBX590294 WLT590294 WVP590294 H590296 JD590296 SZ590296 ACV590296 AMR590296 AWN590296 BGJ590296 BQF590296 CAB590296 CJX590296 CTT590296 DDP590296 DNL590296 DXH590296 EHD590296 EQZ590296 FAV590296 FKR590296 FUN590296 GEJ590296 GOF590296 GYB590296 HHX590296 HRT590296 IBP590296 ILL590296 IVH590296 JFD590296 JOZ590296 JYV590296 KIR590296 KSN590296 LCJ590296 LMF590296 LWB590296 MFX590296 MPT590296 MZP590296 NJL590296 NTH590296 ODD590296 OMZ590296 OWV590296 PGR590296 PQN590296 QAJ590296 QKF590296 QUB590296 RDX590296 RNT590296 RXP590296 SHL590296 SRH590296 TBD590296 TKZ590296 TUV590296 UER590296 UON590296 UYJ590296 VIF590296 VSB590296 WBX590296 WLT590296 WVP590296 H655674 JD655674 SZ655674 ACV655674 AMR655674 AWN655674 BGJ655674 BQF655674 CAB655674 CJX655674 CTT655674 DDP655674 DNL655674 DXH655674 EHD655674 EQZ655674 FAV655674 FKR655674 FUN655674 GEJ655674 GOF655674 GYB655674 HHX655674 HRT655674 IBP655674 ILL655674 IVH655674 JFD655674 JOZ655674 JYV655674 KIR655674 KSN655674 LCJ655674 LMF655674 LWB655674 MFX655674 MPT655674 MZP655674 NJL655674 NTH655674 ODD655674 OMZ655674 OWV655674 PGR655674 PQN655674 QAJ655674 QKF655674 QUB655674 RDX655674 RNT655674 RXP655674 SHL655674 SRH655674 TBD655674 TKZ655674 TUV655674 UER655674 UON655674 UYJ655674 VIF655674 VSB655674 WBX655674 WLT655674 WVP655674 H655676 JD655676 SZ655676 ACV655676 AMR655676 AWN655676 BGJ655676 BQF655676 CAB655676 CJX655676 CTT655676 DDP655676 DNL655676 DXH655676 EHD655676 EQZ655676 FAV655676 FKR655676 FUN655676 GEJ655676 GOF655676 GYB655676 HHX655676 HRT655676 IBP655676 ILL655676 IVH655676 JFD655676 JOZ655676 JYV655676 KIR655676 KSN655676 LCJ655676 LMF655676 LWB655676 MFX655676 MPT655676 MZP655676 NJL655676 NTH655676 ODD655676 OMZ655676 OWV655676 PGR655676 PQN655676 QAJ655676 QKF655676 QUB655676 RDX655676 RNT655676 RXP655676 SHL655676 SRH655676 TBD655676 TKZ655676 TUV655676 UER655676 UON655676 UYJ655676 VIF655676 VSB655676 WBX655676 WLT655676 WVP655676 H655686 JD655686 SZ655686 ACV655686 AMR655686 AWN655686 BGJ655686 BQF655686 CAB655686 CJX655686 CTT655686 DDP655686 DNL655686 DXH655686 EHD655686 EQZ655686 FAV655686 FKR655686 FUN655686 GEJ655686 GOF655686 GYB655686 HHX655686 HRT655686 IBP655686 ILL655686 IVH655686 JFD655686 JOZ655686 JYV655686 KIR655686 KSN655686 LCJ655686 LMF655686 LWB655686 MFX655686 MPT655686 MZP655686 NJL655686 NTH655686 ODD655686 OMZ655686 OWV655686 PGR655686 PQN655686 QAJ655686 QKF655686 QUB655686 RDX655686 RNT655686 RXP655686 SHL655686 SRH655686 TBD655686 TKZ655686 TUV655686 UER655686 UON655686 UYJ655686 VIF655686 VSB655686 WBX655686 WLT655686 WVP655686 H655688 JD655688 SZ655688 ACV655688 AMR655688 AWN655688 BGJ655688 BQF655688 CAB655688 CJX655688 CTT655688 DDP655688 DNL655688 DXH655688 EHD655688 EQZ655688 FAV655688 FKR655688 FUN655688 GEJ655688 GOF655688 GYB655688 HHX655688 HRT655688 IBP655688 ILL655688 IVH655688 JFD655688 JOZ655688 JYV655688 KIR655688 KSN655688 LCJ655688 LMF655688 LWB655688 MFX655688 MPT655688 MZP655688 NJL655688 NTH655688 ODD655688 OMZ655688 OWV655688 PGR655688 PQN655688 QAJ655688 QKF655688 QUB655688 RDX655688 RNT655688 RXP655688 SHL655688 SRH655688 TBD655688 TKZ655688 TUV655688 UER655688 UON655688 UYJ655688 VIF655688 VSB655688 WBX655688 WLT655688 WVP655688 H655698 JD655698 SZ655698 ACV655698 AMR655698 AWN655698 BGJ655698 BQF655698 CAB655698 CJX655698 CTT655698 DDP655698 DNL655698 DXH655698 EHD655698 EQZ655698 FAV655698 FKR655698 FUN655698 GEJ655698 GOF655698 GYB655698 HHX655698 HRT655698 IBP655698 ILL655698 IVH655698 JFD655698 JOZ655698 JYV655698 KIR655698 KSN655698 LCJ655698 LMF655698 LWB655698 MFX655698 MPT655698 MZP655698 NJL655698 NTH655698 ODD655698 OMZ655698 OWV655698 PGR655698 PQN655698 QAJ655698 QKF655698 QUB655698 RDX655698 RNT655698 RXP655698 SHL655698 SRH655698 TBD655698 TKZ655698 TUV655698 UER655698 UON655698 UYJ655698 VIF655698 VSB655698 WBX655698 WLT655698 WVP655698 H655700 JD655700 SZ655700 ACV655700 AMR655700 AWN655700 BGJ655700 BQF655700 CAB655700 CJX655700 CTT655700 DDP655700 DNL655700 DXH655700 EHD655700 EQZ655700 FAV655700 FKR655700 FUN655700 GEJ655700 GOF655700 GYB655700 HHX655700 HRT655700 IBP655700 ILL655700 IVH655700 JFD655700 JOZ655700 JYV655700 KIR655700 KSN655700 LCJ655700 LMF655700 LWB655700 MFX655700 MPT655700 MZP655700 NJL655700 NTH655700 ODD655700 OMZ655700 OWV655700 PGR655700 PQN655700 QAJ655700 QKF655700 QUB655700 RDX655700 RNT655700 RXP655700 SHL655700 SRH655700 TBD655700 TKZ655700 TUV655700 UER655700 UON655700 UYJ655700 VIF655700 VSB655700 WBX655700 WLT655700 WVP655700 H655710 JD655710 SZ655710 ACV655710 AMR655710 AWN655710 BGJ655710 BQF655710 CAB655710 CJX655710 CTT655710 DDP655710 DNL655710 DXH655710 EHD655710 EQZ655710 FAV655710 FKR655710 FUN655710 GEJ655710 GOF655710 GYB655710 HHX655710 HRT655710 IBP655710 ILL655710 IVH655710 JFD655710 JOZ655710 JYV655710 KIR655710 KSN655710 LCJ655710 LMF655710 LWB655710 MFX655710 MPT655710 MZP655710 NJL655710 NTH655710 ODD655710 OMZ655710 OWV655710 PGR655710 PQN655710 QAJ655710 QKF655710 QUB655710 RDX655710 RNT655710 RXP655710 SHL655710 SRH655710 TBD655710 TKZ655710 TUV655710 UER655710 UON655710 UYJ655710 VIF655710 VSB655710 WBX655710 WLT655710 WVP655710 H655712 JD655712 SZ655712 ACV655712 AMR655712 AWN655712 BGJ655712 BQF655712 CAB655712 CJX655712 CTT655712 DDP655712 DNL655712 DXH655712 EHD655712 EQZ655712 FAV655712 FKR655712 FUN655712 GEJ655712 GOF655712 GYB655712 HHX655712 HRT655712 IBP655712 ILL655712 IVH655712 JFD655712 JOZ655712 JYV655712 KIR655712 KSN655712 LCJ655712 LMF655712 LWB655712 MFX655712 MPT655712 MZP655712 NJL655712 NTH655712 ODD655712 OMZ655712 OWV655712 PGR655712 PQN655712 QAJ655712 QKF655712 QUB655712 RDX655712 RNT655712 RXP655712 SHL655712 SRH655712 TBD655712 TKZ655712 TUV655712 UER655712 UON655712 UYJ655712 VIF655712 VSB655712 WBX655712 WLT655712 WVP655712 H655722 JD655722 SZ655722 ACV655722 AMR655722 AWN655722 BGJ655722 BQF655722 CAB655722 CJX655722 CTT655722 DDP655722 DNL655722 DXH655722 EHD655722 EQZ655722 FAV655722 FKR655722 FUN655722 GEJ655722 GOF655722 GYB655722 HHX655722 HRT655722 IBP655722 ILL655722 IVH655722 JFD655722 JOZ655722 JYV655722 KIR655722 KSN655722 LCJ655722 LMF655722 LWB655722 MFX655722 MPT655722 MZP655722 NJL655722 NTH655722 ODD655722 OMZ655722 OWV655722 PGR655722 PQN655722 QAJ655722 QKF655722 QUB655722 RDX655722 RNT655722 RXP655722 SHL655722 SRH655722 TBD655722 TKZ655722 TUV655722 UER655722 UON655722 UYJ655722 VIF655722 VSB655722 WBX655722 WLT655722 WVP655722 H655724 JD655724 SZ655724 ACV655724 AMR655724 AWN655724 BGJ655724 BQF655724 CAB655724 CJX655724 CTT655724 DDP655724 DNL655724 DXH655724 EHD655724 EQZ655724 FAV655724 FKR655724 FUN655724 GEJ655724 GOF655724 GYB655724 HHX655724 HRT655724 IBP655724 ILL655724 IVH655724 JFD655724 JOZ655724 JYV655724 KIR655724 KSN655724 LCJ655724 LMF655724 LWB655724 MFX655724 MPT655724 MZP655724 NJL655724 NTH655724 ODD655724 OMZ655724 OWV655724 PGR655724 PQN655724 QAJ655724 QKF655724 QUB655724 RDX655724 RNT655724 RXP655724 SHL655724 SRH655724 TBD655724 TKZ655724 TUV655724 UER655724 UON655724 UYJ655724 VIF655724 VSB655724 WBX655724 WLT655724 WVP655724 H655734 JD655734 SZ655734 ACV655734 AMR655734 AWN655734 BGJ655734 BQF655734 CAB655734 CJX655734 CTT655734 DDP655734 DNL655734 DXH655734 EHD655734 EQZ655734 FAV655734 FKR655734 FUN655734 GEJ655734 GOF655734 GYB655734 HHX655734 HRT655734 IBP655734 ILL655734 IVH655734 JFD655734 JOZ655734 JYV655734 KIR655734 KSN655734 LCJ655734 LMF655734 LWB655734 MFX655734 MPT655734 MZP655734 NJL655734 NTH655734 ODD655734 OMZ655734 OWV655734 PGR655734 PQN655734 QAJ655734 QKF655734 QUB655734 RDX655734 RNT655734 RXP655734 SHL655734 SRH655734 TBD655734 TKZ655734 TUV655734 UER655734 UON655734 UYJ655734 VIF655734 VSB655734 WBX655734 WLT655734 WVP655734 H655736 JD655736 SZ655736 ACV655736 AMR655736 AWN655736 BGJ655736 BQF655736 CAB655736 CJX655736 CTT655736 DDP655736 DNL655736 DXH655736 EHD655736 EQZ655736 FAV655736 FKR655736 FUN655736 GEJ655736 GOF655736 GYB655736 HHX655736 HRT655736 IBP655736 ILL655736 IVH655736 JFD655736 JOZ655736 JYV655736 KIR655736 KSN655736 LCJ655736 LMF655736 LWB655736 MFX655736 MPT655736 MZP655736 NJL655736 NTH655736 ODD655736 OMZ655736 OWV655736 PGR655736 PQN655736 QAJ655736 QKF655736 QUB655736 RDX655736 RNT655736 RXP655736 SHL655736 SRH655736 TBD655736 TKZ655736 TUV655736 UER655736 UON655736 UYJ655736 VIF655736 VSB655736 WBX655736 WLT655736 WVP655736 H655746 JD655746 SZ655746 ACV655746 AMR655746 AWN655746 BGJ655746 BQF655746 CAB655746 CJX655746 CTT655746 DDP655746 DNL655746 DXH655746 EHD655746 EQZ655746 FAV655746 FKR655746 FUN655746 GEJ655746 GOF655746 GYB655746 HHX655746 HRT655746 IBP655746 ILL655746 IVH655746 JFD655746 JOZ655746 JYV655746 KIR655746 KSN655746 LCJ655746 LMF655746 LWB655746 MFX655746 MPT655746 MZP655746 NJL655746 NTH655746 ODD655746 OMZ655746 OWV655746 PGR655746 PQN655746 QAJ655746 QKF655746 QUB655746 RDX655746 RNT655746 RXP655746 SHL655746 SRH655746 TBD655746 TKZ655746 TUV655746 UER655746 UON655746 UYJ655746 VIF655746 VSB655746 WBX655746 WLT655746 WVP655746 H655748 JD655748 SZ655748 ACV655748 AMR655748 AWN655748 BGJ655748 BQF655748 CAB655748 CJX655748 CTT655748 DDP655748 DNL655748 DXH655748 EHD655748 EQZ655748 FAV655748 FKR655748 FUN655748 GEJ655748 GOF655748 GYB655748 HHX655748 HRT655748 IBP655748 ILL655748 IVH655748 JFD655748 JOZ655748 JYV655748 KIR655748 KSN655748 LCJ655748 LMF655748 LWB655748 MFX655748 MPT655748 MZP655748 NJL655748 NTH655748 ODD655748 OMZ655748 OWV655748 PGR655748 PQN655748 QAJ655748 QKF655748 QUB655748 RDX655748 RNT655748 RXP655748 SHL655748 SRH655748 TBD655748 TKZ655748 TUV655748 UER655748 UON655748 UYJ655748 VIF655748 VSB655748 WBX655748 WLT655748 WVP655748 H655758 JD655758 SZ655758 ACV655758 AMR655758 AWN655758 BGJ655758 BQF655758 CAB655758 CJX655758 CTT655758 DDP655758 DNL655758 DXH655758 EHD655758 EQZ655758 FAV655758 FKR655758 FUN655758 GEJ655758 GOF655758 GYB655758 HHX655758 HRT655758 IBP655758 ILL655758 IVH655758 JFD655758 JOZ655758 JYV655758 KIR655758 KSN655758 LCJ655758 LMF655758 LWB655758 MFX655758 MPT655758 MZP655758 NJL655758 NTH655758 ODD655758 OMZ655758 OWV655758 PGR655758 PQN655758 QAJ655758 QKF655758 QUB655758 RDX655758 RNT655758 RXP655758 SHL655758 SRH655758 TBD655758 TKZ655758 TUV655758 UER655758 UON655758 UYJ655758 VIF655758 VSB655758 WBX655758 WLT655758 WVP655758 H655760 JD655760 SZ655760 ACV655760 AMR655760 AWN655760 BGJ655760 BQF655760 CAB655760 CJX655760 CTT655760 DDP655760 DNL655760 DXH655760 EHD655760 EQZ655760 FAV655760 FKR655760 FUN655760 GEJ655760 GOF655760 GYB655760 HHX655760 HRT655760 IBP655760 ILL655760 IVH655760 JFD655760 JOZ655760 JYV655760 KIR655760 KSN655760 LCJ655760 LMF655760 LWB655760 MFX655760 MPT655760 MZP655760 NJL655760 NTH655760 ODD655760 OMZ655760 OWV655760 PGR655760 PQN655760 QAJ655760 QKF655760 QUB655760 RDX655760 RNT655760 RXP655760 SHL655760 SRH655760 TBD655760 TKZ655760 TUV655760 UER655760 UON655760 UYJ655760 VIF655760 VSB655760 WBX655760 WLT655760 WVP655760 H655770 JD655770 SZ655770 ACV655770 AMR655770 AWN655770 BGJ655770 BQF655770 CAB655770 CJX655770 CTT655770 DDP655770 DNL655770 DXH655770 EHD655770 EQZ655770 FAV655770 FKR655770 FUN655770 GEJ655770 GOF655770 GYB655770 HHX655770 HRT655770 IBP655770 ILL655770 IVH655770 JFD655770 JOZ655770 JYV655770 KIR655770 KSN655770 LCJ655770 LMF655770 LWB655770 MFX655770 MPT655770 MZP655770 NJL655770 NTH655770 ODD655770 OMZ655770 OWV655770 PGR655770 PQN655770 QAJ655770 QKF655770 QUB655770 RDX655770 RNT655770 RXP655770 SHL655770 SRH655770 TBD655770 TKZ655770 TUV655770 UER655770 UON655770 UYJ655770 VIF655770 VSB655770 WBX655770 WLT655770 WVP655770 H655772 JD655772 SZ655772 ACV655772 AMR655772 AWN655772 BGJ655772 BQF655772 CAB655772 CJX655772 CTT655772 DDP655772 DNL655772 DXH655772 EHD655772 EQZ655772 FAV655772 FKR655772 FUN655772 GEJ655772 GOF655772 GYB655772 HHX655772 HRT655772 IBP655772 ILL655772 IVH655772 JFD655772 JOZ655772 JYV655772 KIR655772 KSN655772 LCJ655772 LMF655772 LWB655772 MFX655772 MPT655772 MZP655772 NJL655772 NTH655772 ODD655772 OMZ655772 OWV655772 PGR655772 PQN655772 QAJ655772 QKF655772 QUB655772 RDX655772 RNT655772 RXP655772 SHL655772 SRH655772 TBD655772 TKZ655772 TUV655772 UER655772 UON655772 UYJ655772 VIF655772 VSB655772 WBX655772 WLT655772 WVP655772 H655782 JD655782 SZ655782 ACV655782 AMR655782 AWN655782 BGJ655782 BQF655782 CAB655782 CJX655782 CTT655782 DDP655782 DNL655782 DXH655782 EHD655782 EQZ655782 FAV655782 FKR655782 FUN655782 GEJ655782 GOF655782 GYB655782 HHX655782 HRT655782 IBP655782 ILL655782 IVH655782 JFD655782 JOZ655782 JYV655782 KIR655782 KSN655782 LCJ655782 LMF655782 LWB655782 MFX655782 MPT655782 MZP655782 NJL655782 NTH655782 ODD655782 OMZ655782 OWV655782 PGR655782 PQN655782 QAJ655782 QKF655782 QUB655782 RDX655782 RNT655782 RXP655782 SHL655782 SRH655782 TBD655782 TKZ655782 TUV655782 UER655782 UON655782 UYJ655782 VIF655782 VSB655782 WBX655782 WLT655782 WVP655782 H655784 JD655784 SZ655784 ACV655784 AMR655784 AWN655784 BGJ655784 BQF655784 CAB655784 CJX655784 CTT655784 DDP655784 DNL655784 DXH655784 EHD655784 EQZ655784 FAV655784 FKR655784 FUN655784 GEJ655784 GOF655784 GYB655784 HHX655784 HRT655784 IBP655784 ILL655784 IVH655784 JFD655784 JOZ655784 JYV655784 KIR655784 KSN655784 LCJ655784 LMF655784 LWB655784 MFX655784 MPT655784 MZP655784 NJL655784 NTH655784 ODD655784 OMZ655784 OWV655784 PGR655784 PQN655784 QAJ655784 QKF655784 QUB655784 RDX655784 RNT655784 RXP655784 SHL655784 SRH655784 TBD655784 TKZ655784 TUV655784 UER655784 UON655784 UYJ655784 VIF655784 VSB655784 WBX655784 WLT655784 WVP655784 H655794 JD655794 SZ655794 ACV655794 AMR655794 AWN655794 BGJ655794 BQF655794 CAB655794 CJX655794 CTT655794 DDP655794 DNL655794 DXH655794 EHD655794 EQZ655794 FAV655794 FKR655794 FUN655794 GEJ655794 GOF655794 GYB655794 HHX655794 HRT655794 IBP655794 ILL655794 IVH655794 JFD655794 JOZ655794 JYV655794 KIR655794 KSN655794 LCJ655794 LMF655794 LWB655794 MFX655794 MPT655794 MZP655794 NJL655794 NTH655794 ODD655794 OMZ655794 OWV655794 PGR655794 PQN655794 QAJ655794 QKF655794 QUB655794 RDX655794 RNT655794 RXP655794 SHL655794 SRH655794 TBD655794 TKZ655794 TUV655794 UER655794 UON655794 UYJ655794 VIF655794 VSB655794 WBX655794 WLT655794 WVP655794 H655796 JD655796 SZ655796 ACV655796 AMR655796 AWN655796 BGJ655796 BQF655796 CAB655796 CJX655796 CTT655796 DDP655796 DNL655796 DXH655796 EHD655796 EQZ655796 FAV655796 FKR655796 FUN655796 GEJ655796 GOF655796 GYB655796 HHX655796 HRT655796 IBP655796 ILL655796 IVH655796 JFD655796 JOZ655796 JYV655796 KIR655796 KSN655796 LCJ655796 LMF655796 LWB655796 MFX655796 MPT655796 MZP655796 NJL655796 NTH655796 ODD655796 OMZ655796 OWV655796 PGR655796 PQN655796 QAJ655796 QKF655796 QUB655796 RDX655796 RNT655796 RXP655796 SHL655796 SRH655796 TBD655796 TKZ655796 TUV655796 UER655796 UON655796 UYJ655796 VIF655796 VSB655796 WBX655796 WLT655796 WVP655796 H655806 JD655806 SZ655806 ACV655806 AMR655806 AWN655806 BGJ655806 BQF655806 CAB655806 CJX655806 CTT655806 DDP655806 DNL655806 DXH655806 EHD655806 EQZ655806 FAV655806 FKR655806 FUN655806 GEJ655806 GOF655806 GYB655806 HHX655806 HRT655806 IBP655806 ILL655806 IVH655806 JFD655806 JOZ655806 JYV655806 KIR655806 KSN655806 LCJ655806 LMF655806 LWB655806 MFX655806 MPT655806 MZP655806 NJL655806 NTH655806 ODD655806 OMZ655806 OWV655806 PGR655806 PQN655806 QAJ655806 QKF655806 QUB655806 RDX655806 RNT655806 RXP655806 SHL655806 SRH655806 TBD655806 TKZ655806 TUV655806 UER655806 UON655806 UYJ655806 VIF655806 VSB655806 WBX655806 WLT655806 WVP655806 H655808 JD655808 SZ655808 ACV655808 AMR655808 AWN655808 BGJ655808 BQF655808 CAB655808 CJX655808 CTT655808 DDP655808 DNL655808 DXH655808 EHD655808 EQZ655808 FAV655808 FKR655808 FUN655808 GEJ655808 GOF655808 GYB655808 HHX655808 HRT655808 IBP655808 ILL655808 IVH655808 JFD655808 JOZ655808 JYV655808 KIR655808 KSN655808 LCJ655808 LMF655808 LWB655808 MFX655808 MPT655808 MZP655808 NJL655808 NTH655808 ODD655808 OMZ655808 OWV655808 PGR655808 PQN655808 QAJ655808 QKF655808 QUB655808 RDX655808 RNT655808 RXP655808 SHL655808 SRH655808 TBD655808 TKZ655808 TUV655808 UER655808 UON655808 UYJ655808 VIF655808 VSB655808 WBX655808 WLT655808 WVP655808 H655818 JD655818 SZ655818 ACV655818 AMR655818 AWN655818 BGJ655818 BQF655818 CAB655818 CJX655818 CTT655818 DDP655818 DNL655818 DXH655818 EHD655818 EQZ655818 FAV655818 FKR655818 FUN655818 GEJ655818 GOF655818 GYB655818 HHX655818 HRT655818 IBP655818 ILL655818 IVH655818 JFD655818 JOZ655818 JYV655818 KIR655818 KSN655818 LCJ655818 LMF655818 LWB655818 MFX655818 MPT655818 MZP655818 NJL655818 NTH655818 ODD655818 OMZ655818 OWV655818 PGR655818 PQN655818 QAJ655818 QKF655818 QUB655818 RDX655818 RNT655818 RXP655818 SHL655818 SRH655818 TBD655818 TKZ655818 TUV655818 UER655818 UON655818 UYJ655818 VIF655818 VSB655818 WBX655818 WLT655818 WVP655818 H655820 JD655820 SZ655820 ACV655820 AMR655820 AWN655820 BGJ655820 BQF655820 CAB655820 CJX655820 CTT655820 DDP655820 DNL655820 DXH655820 EHD655820 EQZ655820 FAV655820 FKR655820 FUN655820 GEJ655820 GOF655820 GYB655820 HHX655820 HRT655820 IBP655820 ILL655820 IVH655820 JFD655820 JOZ655820 JYV655820 KIR655820 KSN655820 LCJ655820 LMF655820 LWB655820 MFX655820 MPT655820 MZP655820 NJL655820 NTH655820 ODD655820 OMZ655820 OWV655820 PGR655820 PQN655820 QAJ655820 QKF655820 QUB655820 RDX655820 RNT655820 RXP655820 SHL655820 SRH655820 TBD655820 TKZ655820 TUV655820 UER655820 UON655820 UYJ655820 VIF655820 VSB655820 WBX655820 WLT655820 WVP655820 H655830 JD655830 SZ655830 ACV655830 AMR655830 AWN655830 BGJ655830 BQF655830 CAB655830 CJX655830 CTT655830 DDP655830 DNL655830 DXH655830 EHD655830 EQZ655830 FAV655830 FKR655830 FUN655830 GEJ655830 GOF655830 GYB655830 HHX655830 HRT655830 IBP655830 ILL655830 IVH655830 JFD655830 JOZ655830 JYV655830 KIR655830 KSN655830 LCJ655830 LMF655830 LWB655830 MFX655830 MPT655830 MZP655830 NJL655830 NTH655830 ODD655830 OMZ655830 OWV655830 PGR655830 PQN655830 QAJ655830 QKF655830 QUB655830 RDX655830 RNT655830 RXP655830 SHL655830 SRH655830 TBD655830 TKZ655830 TUV655830 UER655830 UON655830 UYJ655830 VIF655830 VSB655830 WBX655830 WLT655830 WVP655830 H655832 JD655832 SZ655832 ACV655832 AMR655832 AWN655832 BGJ655832 BQF655832 CAB655832 CJX655832 CTT655832 DDP655832 DNL655832 DXH655832 EHD655832 EQZ655832 FAV655832 FKR655832 FUN655832 GEJ655832 GOF655832 GYB655832 HHX655832 HRT655832 IBP655832 ILL655832 IVH655832 JFD655832 JOZ655832 JYV655832 KIR655832 KSN655832 LCJ655832 LMF655832 LWB655832 MFX655832 MPT655832 MZP655832 NJL655832 NTH655832 ODD655832 OMZ655832 OWV655832 PGR655832 PQN655832 QAJ655832 QKF655832 QUB655832 RDX655832 RNT655832 RXP655832 SHL655832 SRH655832 TBD655832 TKZ655832 TUV655832 UER655832 UON655832 UYJ655832 VIF655832 VSB655832 WBX655832 WLT655832 WVP655832 H721210 JD721210 SZ721210 ACV721210 AMR721210 AWN721210 BGJ721210 BQF721210 CAB721210 CJX721210 CTT721210 DDP721210 DNL721210 DXH721210 EHD721210 EQZ721210 FAV721210 FKR721210 FUN721210 GEJ721210 GOF721210 GYB721210 HHX721210 HRT721210 IBP721210 ILL721210 IVH721210 JFD721210 JOZ721210 JYV721210 KIR721210 KSN721210 LCJ721210 LMF721210 LWB721210 MFX721210 MPT721210 MZP721210 NJL721210 NTH721210 ODD721210 OMZ721210 OWV721210 PGR721210 PQN721210 QAJ721210 QKF721210 QUB721210 RDX721210 RNT721210 RXP721210 SHL721210 SRH721210 TBD721210 TKZ721210 TUV721210 UER721210 UON721210 UYJ721210 VIF721210 VSB721210 WBX721210 WLT721210 WVP721210 H721212 JD721212 SZ721212 ACV721212 AMR721212 AWN721212 BGJ721212 BQF721212 CAB721212 CJX721212 CTT721212 DDP721212 DNL721212 DXH721212 EHD721212 EQZ721212 FAV721212 FKR721212 FUN721212 GEJ721212 GOF721212 GYB721212 HHX721212 HRT721212 IBP721212 ILL721212 IVH721212 JFD721212 JOZ721212 JYV721212 KIR721212 KSN721212 LCJ721212 LMF721212 LWB721212 MFX721212 MPT721212 MZP721212 NJL721212 NTH721212 ODD721212 OMZ721212 OWV721212 PGR721212 PQN721212 QAJ721212 QKF721212 QUB721212 RDX721212 RNT721212 RXP721212 SHL721212 SRH721212 TBD721212 TKZ721212 TUV721212 UER721212 UON721212 UYJ721212 VIF721212 VSB721212 WBX721212 WLT721212 WVP721212 H721222 JD721222 SZ721222 ACV721222 AMR721222 AWN721222 BGJ721222 BQF721222 CAB721222 CJX721222 CTT721222 DDP721222 DNL721222 DXH721222 EHD721222 EQZ721222 FAV721222 FKR721222 FUN721222 GEJ721222 GOF721222 GYB721222 HHX721222 HRT721222 IBP721222 ILL721222 IVH721222 JFD721222 JOZ721222 JYV721222 KIR721222 KSN721222 LCJ721222 LMF721222 LWB721222 MFX721222 MPT721222 MZP721222 NJL721222 NTH721222 ODD721222 OMZ721222 OWV721222 PGR721222 PQN721222 QAJ721222 QKF721222 QUB721222 RDX721222 RNT721222 RXP721222 SHL721222 SRH721222 TBD721222 TKZ721222 TUV721222 UER721222 UON721222 UYJ721222 VIF721222 VSB721222 WBX721222 WLT721222 WVP721222 H721224 JD721224 SZ721224 ACV721224 AMR721224 AWN721224 BGJ721224 BQF721224 CAB721224 CJX721224 CTT721224 DDP721224 DNL721224 DXH721224 EHD721224 EQZ721224 FAV721224 FKR721224 FUN721224 GEJ721224 GOF721224 GYB721224 HHX721224 HRT721224 IBP721224 ILL721224 IVH721224 JFD721224 JOZ721224 JYV721224 KIR721224 KSN721224 LCJ721224 LMF721224 LWB721224 MFX721224 MPT721224 MZP721224 NJL721224 NTH721224 ODD721224 OMZ721224 OWV721224 PGR721224 PQN721224 QAJ721224 QKF721224 QUB721224 RDX721224 RNT721224 RXP721224 SHL721224 SRH721224 TBD721224 TKZ721224 TUV721224 UER721224 UON721224 UYJ721224 VIF721224 VSB721224 WBX721224 WLT721224 WVP721224 H721234 JD721234 SZ721234 ACV721234 AMR721234 AWN721234 BGJ721234 BQF721234 CAB721234 CJX721234 CTT721234 DDP721234 DNL721234 DXH721234 EHD721234 EQZ721234 FAV721234 FKR721234 FUN721234 GEJ721234 GOF721234 GYB721234 HHX721234 HRT721234 IBP721234 ILL721234 IVH721234 JFD721234 JOZ721234 JYV721234 KIR721234 KSN721234 LCJ721234 LMF721234 LWB721234 MFX721234 MPT721234 MZP721234 NJL721234 NTH721234 ODD721234 OMZ721234 OWV721234 PGR721234 PQN721234 QAJ721234 QKF721234 QUB721234 RDX721234 RNT721234 RXP721234 SHL721234 SRH721234 TBD721234 TKZ721234 TUV721234 UER721234 UON721234 UYJ721234 VIF721234 VSB721234 WBX721234 WLT721234 WVP721234 H721236 JD721236 SZ721236 ACV721236 AMR721236 AWN721236 BGJ721236 BQF721236 CAB721236 CJX721236 CTT721236 DDP721236 DNL721236 DXH721236 EHD721236 EQZ721236 FAV721236 FKR721236 FUN721236 GEJ721236 GOF721236 GYB721236 HHX721236 HRT721236 IBP721236 ILL721236 IVH721236 JFD721236 JOZ721236 JYV721236 KIR721236 KSN721236 LCJ721236 LMF721236 LWB721236 MFX721236 MPT721236 MZP721236 NJL721236 NTH721236 ODD721236 OMZ721236 OWV721236 PGR721236 PQN721236 QAJ721236 QKF721236 QUB721236 RDX721236 RNT721236 RXP721236 SHL721236 SRH721236 TBD721236 TKZ721236 TUV721236 UER721236 UON721236 UYJ721236 VIF721236 VSB721236 WBX721236 WLT721236 WVP721236 H721246 JD721246 SZ721246 ACV721246 AMR721246 AWN721246 BGJ721246 BQF721246 CAB721246 CJX721246 CTT721246 DDP721246 DNL721246 DXH721246 EHD721246 EQZ721246 FAV721246 FKR721246 FUN721246 GEJ721246 GOF721246 GYB721246 HHX721246 HRT721246 IBP721246 ILL721246 IVH721246 JFD721246 JOZ721246 JYV721246 KIR721246 KSN721246 LCJ721246 LMF721246 LWB721246 MFX721246 MPT721246 MZP721246 NJL721246 NTH721246 ODD721246 OMZ721246 OWV721246 PGR721246 PQN721246 QAJ721246 QKF721246 QUB721246 RDX721246 RNT721246 RXP721246 SHL721246 SRH721246 TBD721246 TKZ721246 TUV721246 UER721246 UON721246 UYJ721246 VIF721246 VSB721246 WBX721246 WLT721246 WVP721246 H721248 JD721248 SZ721248 ACV721248 AMR721248 AWN721248 BGJ721248 BQF721248 CAB721248 CJX721248 CTT721248 DDP721248 DNL721248 DXH721248 EHD721248 EQZ721248 FAV721248 FKR721248 FUN721248 GEJ721248 GOF721248 GYB721248 HHX721248 HRT721248 IBP721248 ILL721248 IVH721248 JFD721248 JOZ721248 JYV721248 KIR721248 KSN721248 LCJ721248 LMF721248 LWB721248 MFX721248 MPT721248 MZP721248 NJL721248 NTH721248 ODD721248 OMZ721248 OWV721248 PGR721248 PQN721248 QAJ721248 QKF721248 QUB721248 RDX721248 RNT721248 RXP721248 SHL721248 SRH721248 TBD721248 TKZ721248 TUV721248 UER721248 UON721248 UYJ721248 VIF721248 VSB721248 WBX721248 WLT721248 WVP721248 H721258 JD721258 SZ721258 ACV721258 AMR721258 AWN721258 BGJ721258 BQF721258 CAB721258 CJX721258 CTT721258 DDP721258 DNL721258 DXH721258 EHD721258 EQZ721258 FAV721258 FKR721258 FUN721258 GEJ721258 GOF721258 GYB721258 HHX721258 HRT721258 IBP721258 ILL721258 IVH721258 JFD721258 JOZ721258 JYV721258 KIR721258 KSN721258 LCJ721258 LMF721258 LWB721258 MFX721258 MPT721258 MZP721258 NJL721258 NTH721258 ODD721258 OMZ721258 OWV721258 PGR721258 PQN721258 QAJ721258 QKF721258 QUB721258 RDX721258 RNT721258 RXP721258 SHL721258 SRH721258 TBD721258 TKZ721258 TUV721258 UER721258 UON721258 UYJ721258 VIF721258 VSB721258 WBX721258 WLT721258 WVP721258 H721260 JD721260 SZ721260 ACV721260 AMR721260 AWN721260 BGJ721260 BQF721260 CAB721260 CJX721260 CTT721260 DDP721260 DNL721260 DXH721260 EHD721260 EQZ721260 FAV721260 FKR721260 FUN721260 GEJ721260 GOF721260 GYB721260 HHX721260 HRT721260 IBP721260 ILL721260 IVH721260 JFD721260 JOZ721260 JYV721260 KIR721260 KSN721260 LCJ721260 LMF721260 LWB721260 MFX721260 MPT721260 MZP721260 NJL721260 NTH721260 ODD721260 OMZ721260 OWV721260 PGR721260 PQN721260 QAJ721260 QKF721260 QUB721260 RDX721260 RNT721260 RXP721260 SHL721260 SRH721260 TBD721260 TKZ721260 TUV721260 UER721260 UON721260 UYJ721260 VIF721260 VSB721260 WBX721260 WLT721260 WVP721260 H721270 JD721270 SZ721270 ACV721270 AMR721270 AWN721270 BGJ721270 BQF721270 CAB721270 CJX721270 CTT721270 DDP721270 DNL721270 DXH721270 EHD721270 EQZ721270 FAV721270 FKR721270 FUN721270 GEJ721270 GOF721270 GYB721270 HHX721270 HRT721270 IBP721270 ILL721270 IVH721270 JFD721270 JOZ721270 JYV721270 KIR721270 KSN721270 LCJ721270 LMF721270 LWB721270 MFX721270 MPT721270 MZP721270 NJL721270 NTH721270 ODD721270 OMZ721270 OWV721270 PGR721270 PQN721270 QAJ721270 QKF721270 QUB721270 RDX721270 RNT721270 RXP721270 SHL721270 SRH721270 TBD721270 TKZ721270 TUV721270 UER721270 UON721270 UYJ721270 VIF721270 VSB721270 WBX721270 WLT721270 WVP721270 H721272 JD721272 SZ721272 ACV721272 AMR721272 AWN721272 BGJ721272 BQF721272 CAB721272 CJX721272 CTT721272 DDP721272 DNL721272 DXH721272 EHD721272 EQZ721272 FAV721272 FKR721272 FUN721272 GEJ721272 GOF721272 GYB721272 HHX721272 HRT721272 IBP721272 ILL721272 IVH721272 JFD721272 JOZ721272 JYV721272 KIR721272 KSN721272 LCJ721272 LMF721272 LWB721272 MFX721272 MPT721272 MZP721272 NJL721272 NTH721272 ODD721272 OMZ721272 OWV721272 PGR721272 PQN721272 QAJ721272 QKF721272 QUB721272 RDX721272 RNT721272 RXP721272 SHL721272 SRH721272 TBD721272 TKZ721272 TUV721272 UER721272 UON721272 UYJ721272 VIF721272 VSB721272 WBX721272 WLT721272 WVP721272 H721282 JD721282 SZ721282 ACV721282 AMR721282 AWN721282 BGJ721282 BQF721282 CAB721282 CJX721282 CTT721282 DDP721282 DNL721282 DXH721282 EHD721282 EQZ721282 FAV721282 FKR721282 FUN721282 GEJ721282 GOF721282 GYB721282 HHX721282 HRT721282 IBP721282 ILL721282 IVH721282 JFD721282 JOZ721282 JYV721282 KIR721282 KSN721282 LCJ721282 LMF721282 LWB721282 MFX721282 MPT721282 MZP721282 NJL721282 NTH721282 ODD721282 OMZ721282 OWV721282 PGR721282 PQN721282 QAJ721282 QKF721282 QUB721282 RDX721282 RNT721282 RXP721282 SHL721282 SRH721282 TBD721282 TKZ721282 TUV721282 UER721282 UON721282 UYJ721282 VIF721282 VSB721282 WBX721282 WLT721282 WVP721282 H721284 JD721284 SZ721284 ACV721284 AMR721284 AWN721284 BGJ721284 BQF721284 CAB721284 CJX721284 CTT721284 DDP721284 DNL721284 DXH721284 EHD721284 EQZ721284 FAV721284 FKR721284 FUN721284 GEJ721284 GOF721284 GYB721284 HHX721284 HRT721284 IBP721284 ILL721284 IVH721284 JFD721284 JOZ721284 JYV721284 KIR721284 KSN721284 LCJ721284 LMF721284 LWB721284 MFX721284 MPT721284 MZP721284 NJL721284 NTH721284 ODD721284 OMZ721284 OWV721284 PGR721284 PQN721284 QAJ721284 QKF721284 QUB721284 RDX721284 RNT721284 RXP721284 SHL721284 SRH721284 TBD721284 TKZ721284 TUV721284 UER721284 UON721284 UYJ721284 VIF721284 VSB721284 WBX721284 WLT721284 WVP721284 H721294 JD721294 SZ721294 ACV721294 AMR721294 AWN721294 BGJ721294 BQF721294 CAB721294 CJX721294 CTT721294 DDP721294 DNL721294 DXH721294 EHD721294 EQZ721294 FAV721294 FKR721294 FUN721294 GEJ721294 GOF721294 GYB721294 HHX721294 HRT721294 IBP721294 ILL721294 IVH721294 JFD721294 JOZ721294 JYV721294 KIR721294 KSN721294 LCJ721294 LMF721294 LWB721294 MFX721294 MPT721294 MZP721294 NJL721294 NTH721294 ODD721294 OMZ721294 OWV721294 PGR721294 PQN721294 QAJ721294 QKF721294 QUB721294 RDX721294 RNT721294 RXP721294 SHL721294 SRH721294 TBD721294 TKZ721294 TUV721294 UER721294 UON721294 UYJ721294 VIF721294 VSB721294 WBX721294 WLT721294 WVP721294 H721296 JD721296 SZ721296 ACV721296 AMR721296 AWN721296 BGJ721296 BQF721296 CAB721296 CJX721296 CTT721296 DDP721296 DNL721296 DXH721296 EHD721296 EQZ721296 FAV721296 FKR721296 FUN721296 GEJ721296 GOF721296 GYB721296 HHX721296 HRT721296 IBP721296 ILL721296 IVH721296 JFD721296 JOZ721296 JYV721296 KIR721296 KSN721296 LCJ721296 LMF721296 LWB721296 MFX721296 MPT721296 MZP721296 NJL721296 NTH721296 ODD721296 OMZ721296 OWV721296 PGR721296 PQN721296 QAJ721296 QKF721296 QUB721296 RDX721296 RNT721296 RXP721296 SHL721296 SRH721296 TBD721296 TKZ721296 TUV721296 UER721296 UON721296 UYJ721296 VIF721296 VSB721296 WBX721296 WLT721296 WVP721296 H721306 JD721306 SZ721306 ACV721306 AMR721306 AWN721306 BGJ721306 BQF721306 CAB721306 CJX721306 CTT721306 DDP721306 DNL721306 DXH721306 EHD721306 EQZ721306 FAV721306 FKR721306 FUN721306 GEJ721306 GOF721306 GYB721306 HHX721306 HRT721306 IBP721306 ILL721306 IVH721306 JFD721306 JOZ721306 JYV721306 KIR721306 KSN721306 LCJ721306 LMF721306 LWB721306 MFX721306 MPT721306 MZP721306 NJL721306 NTH721306 ODD721306 OMZ721306 OWV721306 PGR721306 PQN721306 QAJ721306 QKF721306 QUB721306 RDX721306 RNT721306 RXP721306 SHL721306 SRH721306 TBD721306 TKZ721306 TUV721306 UER721306 UON721306 UYJ721306 VIF721306 VSB721306 WBX721306 WLT721306 WVP721306 H721308 JD721308 SZ721308 ACV721308 AMR721308 AWN721308 BGJ721308 BQF721308 CAB721308 CJX721308 CTT721308 DDP721308 DNL721308 DXH721308 EHD721308 EQZ721308 FAV721308 FKR721308 FUN721308 GEJ721308 GOF721308 GYB721308 HHX721308 HRT721308 IBP721308 ILL721308 IVH721308 JFD721308 JOZ721308 JYV721308 KIR721308 KSN721308 LCJ721308 LMF721308 LWB721308 MFX721308 MPT721308 MZP721308 NJL721308 NTH721308 ODD721308 OMZ721308 OWV721308 PGR721308 PQN721308 QAJ721308 QKF721308 QUB721308 RDX721308 RNT721308 RXP721308 SHL721308 SRH721308 TBD721308 TKZ721308 TUV721308 UER721308 UON721308 UYJ721308 VIF721308 VSB721308 WBX721308 WLT721308 WVP721308 H721318 JD721318 SZ721318 ACV721318 AMR721318 AWN721318 BGJ721318 BQF721318 CAB721318 CJX721318 CTT721318 DDP721318 DNL721318 DXH721318 EHD721318 EQZ721318 FAV721318 FKR721318 FUN721318 GEJ721318 GOF721318 GYB721318 HHX721318 HRT721318 IBP721318 ILL721318 IVH721318 JFD721318 JOZ721318 JYV721318 KIR721318 KSN721318 LCJ721318 LMF721318 LWB721318 MFX721318 MPT721318 MZP721318 NJL721318 NTH721318 ODD721318 OMZ721318 OWV721318 PGR721318 PQN721318 QAJ721318 QKF721318 QUB721318 RDX721318 RNT721318 RXP721318 SHL721318 SRH721318 TBD721318 TKZ721318 TUV721318 UER721318 UON721318 UYJ721318 VIF721318 VSB721318 WBX721318 WLT721318 WVP721318 H721320 JD721320 SZ721320 ACV721320 AMR721320 AWN721320 BGJ721320 BQF721320 CAB721320 CJX721320 CTT721320 DDP721320 DNL721320 DXH721320 EHD721320 EQZ721320 FAV721320 FKR721320 FUN721320 GEJ721320 GOF721320 GYB721320 HHX721320 HRT721320 IBP721320 ILL721320 IVH721320 JFD721320 JOZ721320 JYV721320 KIR721320 KSN721320 LCJ721320 LMF721320 LWB721320 MFX721320 MPT721320 MZP721320 NJL721320 NTH721320 ODD721320 OMZ721320 OWV721320 PGR721320 PQN721320 QAJ721320 QKF721320 QUB721320 RDX721320 RNT721320 RXP721320 SHL721320 SRH721320 TBD721320 TKZ721320 TUV721320 UER721320 UON721320 UYJ721320 VIF721320 VSB721320 WBX721320 WLT721320 WVP721320 H721330 JD721330 SZ721330 ACV721330 AMR721330 AWN721330 BGJ721330 BQF721330 CAB721330 CJX721330 CTT721330 DDP721330 DNL721330 DXH721330 EHD721330 EQZ721330 FAV721330 FKR721330 FUN721330 GEJ721330 GOF721330 GYB721330 HHX721330 HRT721330 IBP721330 ILL721330 IVH721330 JFD721330 JOZ721330 JYV721330 KIR721330 KSN721330 LCJ721330 LMF721330 LWB721330 MFX721330 MPT721330 MZP721330 NJL721330 NTH721330 ODD721330 OMZ721330 OWV721330 PGR721330 PQN721330 QAJ721330 QKF721330 QUB721330 RDX721330 RNT721330 RXP721330 SHL721330 SRH721330 TBD721330 TKZ721330 TUV721330 UER721330 UON721330 UYJ721330 VIF721330 VSB721330 WBX721330 WLT721330 WVP721330 H721332 JD721332 SZ721332 ACV721332 AMR721332 AWN721332 BGJ721332 BQF721332 CAB721332 CJX721332 CTT721332 DDP721332 DNL721332 DXH721332 EHD721332 EQZ721332 FAV721332 FKR721332 FUN721332 GEJ721332 GOF721332 GYB721332 HHX721332 HRT721332 IBP721332 ILL721332 IVH721332 JFD721332 JOZ721332 JYV721332 KIR721332 KSN721332 LCJ721332 LMF721332 LWB721332 MFX721332 MPT721332 MZP721332 NJL721332 NTH721332 ODD721332 OMZ721332 OWV721332 PGR721332 PQN721332 QAJ721332 QKF721332 QUB721332 RDX721332 RNT721332 RXP721332 SHL721332 SRH721332 TBD721332 TKZ721332 TUV721332 UER721332 UON721332 UYJ721332 VIF721332 VSB721332 WBX721332 WLT721332 WVP721332 H721342 JD721342 SZ721342 ACV721342 AMR721342 AWN721342 BGJ721342 BQF721342 CAB721342 CJX721342 CTT721342 DDP721342 DNL721342 DXH721342 EHD721342 EQZ721342 FAV721342 FKR721342 FUN721342 GEJ721342 GOF721342 GYB721342 HHX721342 HRT721342 IBP721342 ILL721342 IVH721342 JFD721342 JOZ721342 JYV721342 KIR721342 KSN721342 LCJ721342 LMF721342 LWB721342 MFX721342 MPT721342 MZP721342 NJL721342 NTH721342 ODD721342 OMZ721342 OWV721342 PGR721342 PQN721342 QAJ721342 QKF721342 QUB721342 RDX721342 RNT721342 RXP721342 SHL721342 SRH721342 TBD721342 TKZ721342 TUV721342 UER721342 UON721342 UYJ721342 VIF721342 VSB721342 WBX721342 WLT721342 WVP721342 H721344 JD721344 SZ721344 ACV721344 AMR721344 AWN721344 BGJ721344 BQF721344 CAB721344 CJX721344 CTT721344 DDP721344 DNL721344 DXH721344 EHD721344 EQZ721344 FAV721344 FKR721344 FUN721344 GEJ721344 GOF721344 GYB721344 HHX721344 HRT721344 IBP721344 ILL721344 IVH721344 JFD721344 JOZ721344 JYV721344 KIR721344 KSN721344 LCJ721344 LMF721344 LWB721344 MFX721344 MPT721344 MZP721344 NJL721344 NTH721344 ODD721344 OMZ721344 OWV721344 PGR721344 PQN721344 QAJ721344 QKF721344 QUB721344 RDX721344 RNT721344 RXP721344 SHL721344 SRH721344 TBD721344 TKZ721344 TUV721344 UER721344 UON721344 UYJ721344 VIF721344 VSB721344 WBX721344 WLT721344 WVP721344 H721354 JD721354 SZ721354 ACV721354 AMR721354 AWN721354 BGJ721354 BQF721354 CAB721354 CJX721354 CTT721354 DDP721354 DNL721354 DXH721354 EHD721354 EQZ721354 FAV721354 FKR721354 FUN721354 GEJ721354 GOF721354 GYB721354 HHX721354 HRT721354 IBP721354 ILL721354 IVH721354 JFD721354 JOZ721354 JYV721354 KIR721354 KSN721354 LCJ721354 LMF721354 LWB721354 MFX721354 MPT721354 MZP721354 NJL721354 NTH721354 ODD721354 OMZ721354 OWV721354 PGR721354 PQN721354 QAJ721354 QKF721354 QUB721354 RDX721354 RNT721354 RXP721354 SHL721354 SRH721354 TBD721354 TKZ721354 TUV721354 UER721354 UON721354 UYJ721354 VIF721354 VSB721354 WBX721354 WLT721354 WVP721354 H721356 JD721356 SZ721356 ACV721356 AMR721356 AWN721356 BGJ721356 BQF721356 CAB721356 CJX721356 CTT721356 DDP721356 DNL721356 DXH721356 EHD721356 EQZ721356 FAV721356 FKR721356 FUN721356 GEJ721356 GOF721356 GYB721356 HHX721356 HRT721356 IBP721356 ILL721356 IVH721356 JFD721356 JOZ721356 JYV721356 KIR721356 KSN721356 LCJ721356 LMF721356 LWB721356 MFX721356 MPT721356 MZP721356 NJL721356 NTH721356 ODD721356 OMZ721356 OWV721356 PGR721356 PQN721356 QAJ721356 QKF721356 QUB721356 RDX721356 RNT721356 RXP721356 SHL721356 SRH721356 TBD721356 TKZ721356 TUV721356 UER721356 UON721356 UYJ721356 VIF721356 VSB721356 WBX721356 WLT721356 WVP721356 H721366 JD721366 SZ721366 ACV721366 AMR721366 AWN721366 BGJ721366 BQF721366 CAB721366 CJX721366 CTT721366 DDP721366 DNL721366 DXH721366 EHD721366 EQZ721366 FAV721366 FKR721366 FUN721366 GEJ721366 GOF721366 GYB721366 HHX721366 HRT721366 IBP721366 ILL721366 IVH721366 JFD721366 JOZ721366 JYV721366 KIR721366 KSN721366 LCJ721366 LMF721366 LWB721366 MFX721366 MPT721366 MZP721366 NJL721366 NTH721366 ODD721366 OMZ721366 OWV721366 PGR721366 PQN721366 QAJ721366 QKF721366 QUB721366 RDX721366 RNT721366 RXP721366 SHL721366 SRH721366 TBD721366 TKZ721366 TUV721366 UER721366 UON721366 UYJ721366 VIF721366 VSB721366 WBX721366 WLT721366 WVP721366 H721368 JD721368 SZ721368 ACV721368 AMR721368 AWN721368 BGJ721368 BQF721368 CAB721368 CJX721368 CTT721368 DDP721368 DNL721368 DXH721368 EHD721368 EQZ721368 FAV721368 FKR721368 FUN721368 GEJ721368 GOF721368 GYB721368 HHX721368 HRT721368 IBP721368 ILL721368 IVH721368 JFD721368 JOZ721368 JYV721368 KIR721368 KSN721368 LCJ721368 LMF721368 LWB721368 MFX721368 MPT721368 MZP721368 NJL721368 NTH721368 ODD721368 OMZ721368 OWV721368 PGR721368 PQN721368 QAJ721368 QKF721368 QUB721368 RDX721368 RNT721368 RXP721368 SHL721368 SRH721368 TBD721368 TKZ721368 TUV721368 UER721368 UON721368 UYJ721368 VIF721368 VSB721368 WBX721368 WLT721368 WVP721368 H786746 JD786746 SZ786746 ACV786746 AMR786746 AWN786746 BGJ786746 BQF786746 CAB786746 CJX786746 CTT786746 DDP786746 DNL786746 DXH786746 EHD786746 EQZ786746 FAV786746 FKR786746 FUN786746 GEJ786746 GOF786746 GYB786746 HHX786746 HRT786746 IBP786746 ILL786746 IVH786746 JFD786746 JOZ786746 JYV786746 KIR786746 KSN786746 LCJ786746 LMF786746 LWB786746 MFX786746 MPT786746 MZP786746 NJL786746 NTH786746 ODD786746 OMZ786746 OWV786746 PGR786746 PQN786746 QAJ786746 QKF786746 QUB786746 RDX786746 RNT786746 RXP786746 SHL786746 SRH786746 TBD786746 TKZ786746 TUV786746 UER786746 UON786746 UYJ786746 VIF786746 VSB786746 WBX786746 WLT786746 WVP786746 H786748 JD786748 SZ786748 ACV786748 AMR786748 AWN786748 BGJ786748 BQF786748 CAB786748 CJX786748 CTT786748 DDP786748 DNL786748 DXH786748 EHD786748 EQZ786748 FAV786748 FKR786748 FUN786748 GEJ786748 GOF786748 GYB786748 HHX786748 HRT786748 IBP786748 ILL786748 IVH786748 JFD786748 JOZ786748 JYV786748 KIR786748 KSN786748 LCJ786748 LMF786748 LWB786748 MFX786748 MPT786748 MZP786748 NJL786748 NTH786748 ODD786748 OMZ786748 OWV786748 PGR786748 PQN786748 QAJ786748 QKF786748 QUB786748 RDX786748 RNT786748 RXP786748 SHL786748 SRH786748 TBD786748 TKZ786748 TUV786748 UER786748 UON786748 UYJ786748 VIF786748 VSB786748 WBX786748 WLT786748 WVP786748 H786758 JD786758 SZ786758 ACV786758 AMR786758 AWN786758 BGJ786758 BQF786758 CAB786758 CJX786758 CTT786758 DDP786758 DNL786758 DXH786758 EHD786758 EQZ786758 FAV786758 FKR786758 FUN786758 GEJ786758 GOF786758 GYB786758 HHX786758 HRT786758 IBP786758 ILL786758 IVH786758 JFD786758 JOZ786758 JYV786758 KIR786758 KSN786758 LCJ786758 LMF786758 LWB786758 MFX786758 MPT786758 MZP786758 NJL786758 NTH786758 ODD786758 OMZ786758 OWV786758 PGR786758 PQN786758 QAJ786758 QKF786758 QUB786758 RDX786758 RNT786758 RXP786758 SHL786758 SRH786758 TBD786758 TKZ786758 TUV786758 UER786758 UON786758 UYJ786758 VIF786758 VSB786758 WBX786758 WLT786758 WVP786758 H786760 JD786760 SZ786760 ACV786760 AMR786760 AWN786760 BGJ786760 BQF786760 CAB786760 CJX786760 CTT786760 DDP786760 DNL786760 DXH786760 EHD786760 EQZ786760 FAV786760 FKR786760 FUN786760 GEJ786760 GOF786760 GYB786760 HHX786760 HRT786760 IBP786760 ILL786760 IVH786760 JFD786760 JOZ786760 JYV786760 KIR786760 KSN786760 LCJ786760 LMF786760 LWB786760 MFX786760 MPT786760 MZP786760 NJL786760 NTH786760 ODD786760 OMZ786760 OWV786760 PGR786760 PQN786760 QAJ786760 QKF786760 QUB786760 RDX786760 RNT786760 RXP786760 SHL786760 SRH786760 TBD786760 TKZ786760 TUV786760 UER786760 UON786760 UYJ786760 VIF786760 VSB786760 WBX786760 WLT786760 WVP786760 H786770 JD786770 SZ786770 ACV786770 AMR786770 AWN786770 BGJ786770 BQF786770 CAB786770 CJX786770 CTT786770 DDP786770 DNL786770 DXH786770 EHD786770 EQZ786770 FAV786770 FKR786770 FUN786770 GEJ786770 GOF786770 GYB786770 HHX786770 HRT786770 IBP786770 ILL786770 IVH786770 JFD786770 JOZ786770 JYV786770 KIR786770 KSN786770 LCJ786770 LMF786770 LWB786770 MFX786770 MPT786770 MZP786770 NJL786770 NTH786770 ODD786770 OMZ786770 OWV786770 PGR786770 PQN786770 QAJ786770 QKF786770 QUB786770 RDX786770 RNT786770 RXP786770 SHL786770 SRH786770 TBD786770 TKZ786770 TUV786770 UER786770 UON786770 UYJ786770 VIF786770 VSB786770 WBX786770 WLT786770 WVP786770 H786772 JD786772 SZ786772 ACV786772 AMR786772 AWN786772 BGJ786772 BQF786772 CAB786772 CJX786772 CTT786772 DDP786772 DNL786772 DXH786772 EHD786772 EQZ786772 FAV786772 FKR786772 FUN786772 GEJ786772 GOF786772 GYB786772 HHX786772 HRT786772 IBP786772 ILL786772 IVH786772 JFD786772 JOZ786772 JYV786772 KIR786772 KSN786772 LCJ786772 LMF786772 LWB786772 MFX786772 MPT786772 MZP786772 NJL786772 NTH786772 ODD786772 OMZ786772 OWV786772 PGR786772 PQN786772 QAJ786772 QKF786772 QUB786772 RDX786772 RNT786772 RXP786772 SHL786772 SRH786772 TBD786772 TKZ786772 TUV786772 UER786772 UON786772 UYJ786772 VIF786772 VSB786772 WBX786772 WLT786772 WVP786772 H786782 JD786782 SZ786782 ACV786782 AMR786782 AWN786782 BGJ786782 BQF786782 CAB786782 CJX786782 CTT786782 DDP786782 DNL786782 DXH786782 EHD786782 EQZ786782 FAV786782 FKR786782 FUN786782 GEJ786782 GOF786782 GYB786782 HHX786782 HRT786782 IBP786782 ILL786782 IVH786782 JFD786782 JOZ786782 JYV786782 KIR786782 KSN786782 LCJ786782 LMF786782 LWB786782 MFX786782 MPT786782 MZP786782 NJL786782 NTH786782 ODD786782 OMZ786782 OWV786782 PGR786782 PQN786782 QAJ786782 QKF786782 QUB786782 RDX786782 RNT786782 RXP786782 SHL786782 SRH786782 TBD786782 TKZ786782 TUV786782 UER786782 UON786782 UYJ786782 VIF786782 VSB786782 WBX786782 WLT786782 WVP786782 H786784 JD786784 SZ786784 ACV786784 AMR786784 AWN786784 BGJ786784 BQF786784 CAB786784 CJX786784 CTT786784 DDP786784 DNL786784 DXH786784 EHD786784 EQZ786784 FAV786784 FKR786784 FUN786784 GEJ786784 GOF786784 GYB786784 HHX786784 HRT786784 IBP786784 ILL786784 IVH786784 JFD786784 JOZ786784 JYV786784 KIR786784 KSN786784 LCJ786784 LMF786784 LWB786784 MFX786784 MPT786784 MZP786784 NJL786784 NTH786784 ODD786784 OMZ786784 OWV786784 PGR786784 PQN786784 QAJ786784 QKF786784 QUB786784 RDX786784 RNT786784 RXP786784 SHL786784 SRH786784 TBD786784 TKZ786784 TUV786784 UER786784 UON786784 UYJ786784 VIF786784 VSB786784 WBX786784 WLT786784 WVP786784 H786794 JD786794 SZ786794 ACV786794 AMR786794 AWN786794 BGJ786794 BQF786794 CAB786794 CJX786794 CTT786794 DDP786794 DNL786794 DXH786794 EHD786794 EQZ786794 FAV786794 FKR786794 FUN786794 GEJ786794 GOF786794 GYB786794 HHX786794 HRT786794 IBP786794 ILL786794 IVH786794 JFD786794 JOZ786794 JYV786794 KIR786794 KSN786794 LCJ786794 LMF786794 LWB786794 MFX786794 MPT786794 MZP786794 NJL786794 NTH786794 ODD786794 OMZ786794 OWV786794 PGR786794 PQN786794 QAJ786794 QKF786794 QUB786794 RDX786794 RNT786794 RXP786794 SHL786794 SRH786794 TBD786794 TKZ786794 TUV786794 UER786794 UON786794 UYJ786794 VIF786794 VSB786794 WBX786794 WLT786794 WVP786794 H786796 JD786796 SZ786796 ACV786796 AMR786796 AWN786796 BGJ786796 BQF786796 CAB786796 CJX786796 CTT786796 DDP786796 DNL786796 DXH786796 EHD786796 EQZ786796 FAV786796 FKR786796 FUN786796 GEJ786796 GOF786796 GYB786796 HHX786796 HRT786796 IBP786796 ILL786796 IVH786796 JFD786796 JOZ786796 JYV786796 KIR786796 KSN786796 LCJ786796 LMF786796 LWB786796 MFX786796 MPT786796 MZP786796 NJL786796 NTH786796 ODD786796 OMZ786796 OWV786796 PGR786796 PQN786796 QAJ786796 QKF786796 QUB786796 RDX786796 RNT786796 RXP786796 SHL786796 SRH786796 TBD786796 TKZ786796 TUV786796 UER786796 UON786796 UYJ786796 VIF786796 VSB786796 WBX786796 WLT786796 WVP786796 H786806 JD786806 SZ786806 ACV786806 AMR786806 AWN786806 BGJ786806 BQF786806 CAB786806 CJX786806 CTT786806 DDP786806 DNL786806 DXH786806 EHD786806 EQZ786806 FAV786806 FKR786806 FUN786806 GEJ786806 GOF786806 GYB786806 HHX786806 HRT786806 IBP786806 ILL786806 IVH786806 JFD786806 JOZ786806 JYV786806 KIR786806 KSN786806 LCJ786806 LMF786806 LWB786806 MFX786806 MPT786806 MZP786806 NJL786806 NTH786806 ODD786806 OMZ786806 OWV786806 PGR786806 PQN786806 QAJ786806 QKF786806 QUB786806 RDX786806 RNT786806 RXP786806 SHL786806 SRH786806 TBD786806 TKZ786806 TUV786806 UER786806 UON786806 UYJ786806 VIF786806 VSB786806 WBX786806 WLT786806 WVP786806 H786808 JD786808 SZ786808 ACV786808 AMR786808 AWN786808 BGJ786808 BQF786808 CAB786808 CJX786808 CTT786808 DDP786808 DNL786808 DXH786808 EHD786808 EQZ786808 FAV786808 FKR786808 FUN786808 GEJ786808 GOF786808 GYB786808 HHX786808 HRT786808 IBP786808 ILL786808 IVH786808 JFD786808 JOZ786808 JYV786808 KIR786808 KSN786808 LCJ786808 LMF786808 LWB786808 MFX786808 MPT786808 MZP786808 NJL786808 NTH786808 ODD786808 OMZ786808 OWV786808 PGR786808 PQN786808 QAJ786808 QKF786808 QUB786808 RDX786808 RNT786808 RXP786808 SHL786808 SRH786808 TBD786808 TKZ786808 TUV786808 UER786808 UON786808 UYJ786808 VIF786808 VSB786808 WBX786808 WLT786808 WVP786808 H786818 JD786818 SZ786818 ACV786818 AMR786818 AWN786818 BGJ786818 BQF786818 CAB786818 CJX786818 CTT786818 DDP786818 DNL786818 DXH786818 EHD786818 EQZ786818 FAV786818 FKR786818 FUN786818 GEJ786818 GOF786818 GYB786818 HHX786818 HRT786818 IBP786818 ILL786818 IVH786818 JFD786818 JOZ786818 JYV786818 KIR786818 KSN786818 LCJ786818 LMF786818 LWB786818 MFX786818 MPT786818 MZP786818 NJL786818 NTH786818 ODD786818 OMZ786818 OWV786818 PGR786818 PQN786818 QAJ786818 QKF786818 QUB786818 RDX786818 RNT786818 RXP786818 SHL786818 SRH786818 TBD786818 TKZ786818 TUV786818 UER786818 UON786818 UYJ786818 VIF786818 VSB786818 WBX786818 WLT786818 WVP786818 H786820 JD786820 SZ786820 ACV786820 AMR786820 AWN786820 BGJ786820 BQF786820 CAB786820 CJX786820 CTT786820 DDP786820 DNL786820 DXH786820 EHD786820 EQZ786820 FAV786820 FKR786820 FUN786820 GEJ786820 GOF786820 GYB786820 HHX786820 HRT786820 IBP786820 ILL786820 IVH786820 JFD786820 JOZ786820 JYV786820 KIR786820 KSN786820 LCJ786820 LMF786820 LWB786820 MFX786820 MPT786820 MZP786820 NJL786820 NTH786820 ODD786820 OMZ786820 OWV786820 PGR786820 PQN786820 QAJ786820 QKF786820 QUB786820 RDX786820 RNT786820 RXP786820 SHL786820 SRH786820 TBD786820 TKZ786820 TUV786820 UER786820 UON786820 UYJ786820 VIF786820 VSB786820 WBX786820 WLT786820 WVP786820 H786830 JD786830 SZ786830 ACV786830 AMR786830 AWN786830 BGJ786830 BQF786830 CAB786830 CJX786830 CTT786830 DDP786830 DNL786830 DXH786830 EHD786830 EQZ786830 FAV786830 FKR786830 FUN786830 GEJ786830 GOF786830 GYB786830 HHX786830 HRT786830 IBP786830 ILL786830 IVH786830 JFD786830 JOZ786830 JYV786830 KIR786830 KSN786830 LCJ786830 LMF786830 LWB786830 MFX786830 MPT786830 MZP786830 NJL786830 NTH786830 ODD786830 OMZ786830 OWV786830 PGR786830 PQN786830 QAJ786830 QKF786830 QUB786830 RDX786830 RNT786830 RXP786830 SHL786830 SRH786830 TBD786830 TKZ786830 TUV786830 UER786830 UON786830 UYJ786830 VIF786830 VSB786830 WBX786830 WLT786830 WVP786830 H786832 JD786832 SZ786832 ACV786832 AMR786832 AWN786832 BGJ786832 BQF786832 CAB786832 CJX786832 CTT786832 DDP786832 DNL786832 DXH786832 EHD786832 EQZ786832 FAV786832 FKR786832 FUN786832 GEJ786832 GOF786832 GYB786832 HHX786832 HRT786832 IBP786832 ILL786832 IVH786832 JFD786832 JOZ786832 JYV786832 KIR786832 KSN786832 LCJ786832 LMF786832 LWB786832 MFX786832 MPT786832 MZP786832 NJL786832 NTH786832 ODD786832 OMZ786832 OWV786832 PGR786832 PQN786832 QAJ786832 QKF786832 QUB786832 RDX786832 RNT786832 RXP786832 SHL786832 SRH786832 TBD786832 TKZ786832 TUV786832 UER786832 UON786832 UYJ786832 VIF786832 VSB786832 WBX786832 WLT786832 WVP786832 H786842 JD786842 SZ786842 ACV786842 AMR786842 AWN786842 BGJ786842 BQF786842 CAB786842 CJX786842 CTT786842 DDP786842 DNL786842 DXH786842 EHD786842 EQZ786842 FAV786842 FKR786842 FUN786842 GEJ786842 GOF786842 GYB786842 HHX786842 HRT786842 IBP786842 ILL786842 IVH786842 JFD786842 JOZ786842 JYV786842 KIR786842 KSN786842 LCJ786842 LMF786842 LWB786842 MFX786842 MPT786842 MZP786842 NJL786842 NTH786842 ODD786842 OMZ786842 OWV786842 PGR786842 PQN786842 QAJ786842 QKF786842 QUB786842 RDX786842 RNT786842 RXP786842 SHL786842 SRH786842 TBD786842 TKZ786842 TUV786842 UER786842 UON786842 UYJ786842 VIF786842 VSB786842 WBX786842 WLT786842 WVP786842 H786844 JD786844 SZ786844 ACV786844 AMR786844 AWN786844 BGJ786844 BQF786844 CAB786844 CJX786844 CTT786844 DDP786844 DNL786844 DXH786844 EHD786844 EQZ786844 FAV786844 FKR786844 FUN786844 GEJ786844 GOF786844 GYB786844 HHX786844 HRT786844 IBP786844 ILL786844 IVH786844 JFD786844 JOZ786844 JYV786844 KIR786844 KSN786844 LCJ786844 LMF786844 LWB786844 MFX786844 MPT786844 MZP786844 NJL786844 NTH786844 ODD786844 OMZ786844 OWV786844 PGR786844 PQN786844 QAJ786844 QKF786844 QUB786844 RDX786844 RNT786844 RXP786844 SHL786844 SRH786844 TBD786844 TKZ786844 TUV786844 UER786844 UON786844 UYJ786844 VIF786844 VSB786844 WBX786844 WLT786844 WVP786844 H786854 JD786854 SZ786854 ACV786854 AMR786854 AWN786854 BGJ786854 BQF786854 CAB786854 CJX786854 CTT786854 DDP786854 DNL786854 DXH786854 EHD786854 EQZ786854 FAV786854 FKR786854 FUN786854 GEJ786854 GOF786854 GYB786854 HHX786854 HRT786854 IBP786854 ILL786854 IVH786854 JFD786854 JOZ786854 JYV786854 KIR786854 KSN786854 LCJ786854 LMF786854 LWB786854 MFX786854 MPT786854 MZP786854 NJL786854 NTH786854 ODD786854 OMZ786854 OWV786854 PGR786854 PQN786854 QAJ786854 QKF786854 QUB786854 RDX786854 RNT786854 RXP786854 SHL786854 SRH786854 TBD786854 TKZ786854 TUV786854 UER786854 UON786854 UYJ786854 VIF786854 VSB786854 WBX786854 WLT786854 WVP786854 H786856 JD786856 SZ786856 ACV786856 AMR786856 AWN786856 BGJ786856 BQF786856 CAB786856 CJX786856 CTT786856 DDP786856 DNL786856 DXH786856 EHD786856 EQZ786856 FAV786856 FKR786856 FUN786856 GEJ786856 GOF786856 GYB786856 HHX786856 HRT786856 IBP786856 ILL786856 IVH786856 JFD786856 JOZ786856 JYV786856 KIR786856 KSN786856 LCJ786856 LMF786856 LWB786856 MFX786856 MPT786856 MZP786856 NJL786856 NTH786856 ODD786856 OMZ786856 OWV786856 PGR786856 PQN786856 QAJ786856 QKF786856 QUB786856 RDX786856 RNT786856 RXP786856 SHL786856 SRH786856 TBD786856 TKZ786856 TUV786856 UER786856 UON786856 UYJ786856 VIF786856 VSB786856 WBX786856 WLT786856 WVP786856 H786866 JD786866 SZ786866 ACV786866 AMR786866 AWN786866 BGJ786866 BQF786866 CAB786866 CJX786866 CTT786866 DDP786866 DNL786866 DXH786866 EHD786866 EQZ786866 FAV786866 FKR786866 FUN786866 GEJ786866 GOF786866 GYB786866 HHX786866 HRT786866 IBP786866 ILL786866 IVH786866 JFD786866 JOZ786866 JYV786866 KIR786866 KSN786866 LCJ786866 LMF786866 LWB786866 MFX786866 MPT786866 MZP786866 NJL786866 NTH786866 ODD786866 OMZ786866 OWV786866 PGR786866 PQN786866 QAJ786866 QKF786866 QUB786866 RDX786866 RNT786866 RXP786866 SHL786866 SRH786866 TBD786866 TKZ786866 TUV786866 UER786866 UON786866 UYJ786866 VIF786866 VSB786866 WBX786866 WLT786866 WVP786866 H786868 JD786868 SZ786868 ACV786868 AMR786868 AWN786868 BGJ786868 BQF786868 CAB786868 CJX786868 CTT786868 DDP786868 DNL786868 DXH786868 EHD786868 EQZ786868 FAV786868 FKR786868 FUN786868 GEJ786868 GOF786868 GYB786868 HHX786868 HRT786868 IBP786868 ILL786868 IVH786868 JFD786868 JOZ786868 JYV786868 KIR786868 KSN786868 LCJ786868 LMF786868 LWB786868 MFX786868 MPT786868 MZP786868 NJL786868 NTH786868 ODD786868 OMZ786868 OWV786868 PGR786868 PQN786868 QAJ786868 QKF786868 QUB786868 RDX786868 RNT786868 RXP786868 SHL786868 SRH786868 TBD786868 TKZ786868 TUV786868 UER786868 UON786868 UYJ786868 VIF786868 VSB786868 WBX786868 WLT786868 WVP786868 H786878 JD786878 SZ786878 ACV786878 AMR786878 AWN786878 BGJ786878 BQF786878 CAB786878 CJX786878 CTT786878 DDP786878 DNL786878 DXH786878 EHD786878 EQZ786878 FAV786878 FKR786878 FUN786878 GEJ786878 GOF786878 GYB786878 HHX786878 HRT786878 IBP786878 ILL786878 IVH786878 JFD786878 JOZ786878 JYV786878 KIR786878 KSN786878 LCJ786878 LMF786878 LWB786878 MFX786878 MPT786878 MZP786878 NJL786878 NTH786878 ODD786878 OMZ786878 OWV786878 PGR786878 PQN786878 QAJ786878 QKF786878 QUB786878 RDX786878 RNT786878 RXP786878 SHL786878 SRH786878 TBD786878 TKZ786878 TUV786878 UER786878 UON786878 UYJ786878 VIF786878 VSB786878 WBX786878 WLT786878 WVP786878 H786880 JD786880 SZ786880 ACV786880 AMR786880 AWN786880 BGJ786880 BQF786880 CAB786880 CJX786880 CTT786880 DDP786880 DNL786880 DXH786880 EHD786880 EQZ786880 FAV786880 FKR786880 FUN786880 GEJ786880 GOF786880 GYB786880 HHX786880 HRT786880 IBP786880 ILL786880 IVH786880 JFD786880 JOZ786880 JYV786880 KIR786880 KSN786880 LCJ786880 LMF786880 LWB786880 MFX786880 MPT786880 MZP786880 NJL786880 NTH786880 ODD786880 OMZ786880 OWV786880 PGR786880 PQN786880 QAJ786880 QKF786880 QUB786880 RDX786880 RNT786880 RXP786880 SHL786880 SRH786880 TBD786880 TKZ786880 TUV786880 UER786880 UON786880 UYJ786880 VIF786880 VSB786880 WBX786880 WLT786880 WVP786880 H786890 JD786890 SZ786890 ACV786890 AMR786890 AWN786890 BGJ786890 BQF786890 CAB786890 CJX786890 CTT786890 DDP786890 DNL786890 DXH786890 EHD786890 EQZ786890 FAV786890 FKR786890 FUN786890 GEJ786890 GOF786890 GYB786890 HHX786890 HRT786890 IBP786890 ILL786890 IVH786890 JFD786890 JOZ786890 JYV786890 KIR786890 KSN786890 LCJ786890 LMF786890 LWB786890 MFX786890 MPT786890 MZP786890 NJL786890 NTH786890 ODD786890 OMZ786890 OWV786890 PGR786890 PQN786890 QAJ786890 QKF786890 QUB786890 RDX786890 RNT786890 RXP786890 SHL786890 SRH786890 TBD786890 TKZ786890 TUV786890 UER786890 UON786890 UYJ786890 VIF786890 VSB786890 WBX786890 WLT786890 WVP786890 H786892 JD786892 SZ786892 ACV786892 AMR786892 AWN786892 BGJ786892 BQF786892 CAB786892 CJX786892 CTT786892 DDP786892 DNL786892 DXH786892 EHD786892 EQZ786892 FAV786892 FKR786892 FUN786892 GEJ786892 GOF786892 GYB786892 HHX786892 HRT786892 IBP786892 ILL786892 IVH786892 JFD786892 JOZ786892 JYV786892 KIR786892 KSN786892 LCJ786892 LMF786892 LWB786892 MFX786892 MPT786892 MZP786892 NJL786892 NTH786892 ODD786892 OMZ786892 OWV786892 PGR786892 PQN786892 QAJ786892 QKF786892 QUB786892 RDX786892 RNT786892 RXP786892 SHL786892 SRH786892 TBD786892 TKZ786892 TUV786892 UER786892 UON786892 UYJ786892 VIF786892 VSB786892 WBX786892 WLT786892 WVP786892 H786902 JD786902 SZ786902 ACV786902 AMR786902 AWN786902 BGJ786902 BQF786902 CAB786902 CJX786902 CTT786902 DDP786902 DNL786902 DXH786902 EHD786902 EQZ786902 FAV786902 FKR786902 FUN786902 GEJ786902 GOF786902 GYB786902 HHX786902 HRT786902 IBP786902 ILL786902 IVH786902 JFD786902 JOZ786902 JYV786902 KIR786902 KSN786902 LCJ786902 LMF786902 LWB786902 MFX786902 MPT786902 MZP786902 NJL786902 NTH786902 ODD786902 OMZ786902 OWV786902 PGR786902 PQN786902 QAJ786902 QKF786902 QUB786902 RDX786902 RNT786902 RXP786902 SHL786902 SRH786902 TBD786902 TKZ786902 TUV786902 UER786902 UON786902 UYJ786902 VIF786902 VSB786902 WBX786902 WLT786902 WVP786902 H786904 JD786904 SZ786904 ACV786904 AMR786904 AWN786904 BGJ786904 BQF786904 CAB786904 CJX786904 CTT786904 DDP786904 DNL786904 DXH786904 EHD786904 EQZ786904 FAV786904 FKR786904 FUN786904 GEJ786904 GOF786904 GYB786904 HHX786904 HRT786904 IBP786904 ILL786904 IVH786904 JFD786904 JOZ786904 JYV786904 KIR786904 KSN786904 LCJ786904 LMF786904 LWB786904 MFX786904 MPT786904 MZP786904 NJL786904 NTH786904 ODD786904 OMZ786904 OWV786904 PGR786904 PQN786904 QAJ786904 QKF786904 QUB786904 RDX786904 RNT786904 RXP786904 SHL786904 SRH786904 TBD786904 TKZ786904 TUV786904 UER786904 UON786904 UYJ786904 VIF786904 VSB786904 WBX786904 WLT786904 WVP786904 H852282 JD852282 SZ852282 ACV852282 AMR852282 AWN852282 BGJ852282 BQF852282 CAB852282 CJX852282 CTT852282 DDP852282 DNL852282 DXH852282 EHD852282 EQZ852282 FAV852282 FKR852282 FUN852282 GEJ852282 GOF852282 GYB852282 HHX852282 HRT852282 IBP852282 ILL852282 IVH852282 JFD852282 JOZ852282 JYV852282 KIR852282 KSN852282 LCJ852282 LMF852282 LWB852282 MFX852282 MPT852282 MZP852282 NJL852282 NTH852282 ODD852282 OMZ852282 OWV852282 PGR852282 PQN852282 QAJ852282 QKF852282 QUB852282 RDX852282 RNT852282 RXP852282 SHL852282 SRH852282 TBD852282 TKZ852282 TUV852282 UER852282 UON852282 UYJ852282 VIF852282 VSB852282 WBX852282 WLT852282 WVP852282 H852284 JD852284 SZ852284 ACV852284 AMR852284 AWN852284 BGJ852284 BQF852284 CAB852284 CJX852284 CTT852284 DDP852284 DNL852284 DXH852284 EHD852284 EQZ852284 FAV852284 FKR852284 FUN852284 GEJ852284 GOF852284 GYB852284 HHX852284 HRT852284 IBP852284 ILL852284 IVH852284 JFD852284 JOZ852284 JYV852284 KIR852284 KSN852284 LCJ852284 LMF852284 LWB852284 MFX852284 MPT852284 MZP852284 NJL852284 NTH852284 ODD852284 OMZ852284 OWV852284 PGR852284 PQN852284 QAJ852284 QKF852284 QUB852284 RDX852284 RNT852284 RXP852284 SHL852284 SRH852284 TBD852284 TKZ852284 TUV852284 UER852284 UON852284 UYJ852284 VIF852284 VSB852284 WBX852284 WLT852284 WVP852284 H852294 JD852294 SZ852294 ACV852294 AMR852294 AWN852294 BGJ852294 BQF852294 CAB852294 CJX852294 CTT852294 DDP852294 DNL852294 DXH852294 EHD852294 EQZ852294 FAV852294 FKR852294 FUN852294 GEJ852294 GOF852294 GYB852294 HHX852294 HRT852294 IBP852294 ILL852294 IVH852294 JFD852294 JOZ852294 JYV852294 KIR852294 KSN852294 LCJ852294 LMF852294 LWB852294 MFX852294 MPT852294 MZP852294 NJL852294 NTH852294 ODD852294 OMZ852294 OWV852294 PGR852294 PQN852294 QAJ852294 QKF852294 QUB852294 RDX852294 RNT852294 RXP852294 SHL852294 SRH852294 TBD852294 TKZ852294 TUV852294 UER852294 UON852294 UYJ852294 VIF852294 VSB852294 WBX852294 WLT852294 WVP852294 H852296 JD852296 SZ852296 ACV852296 AMR852296 AWN852296 BGJ852296 BQF852296 CAB852296 CJX852296 CTT852296 DDP852296 DNL852296 DXH852296 EHD852296 EQZ852296 FAV852296 FKR852296 FUN852296 GEJ852296 GOF852296 GYB852296 HHX852296 HRT852296 IBP852296 ILL852296 IVH852296 JFD852296 JOZ852296 JYV852296 KIR852296 KSN852296 LCJ852296 LMF852296 LWB852296 MFX852296 MPT852296 MZP852296 NJL852296 NTH852296 ODD852296 OMZ852296 OWV852296 PGR852296 PQN852296 QAJ852296 QKF852296 QUB852296 RDX852296 RNT852296 RXP852296 SHL852296 SRH852296 TBD852296 TKZ852296 TUV852296 UER852296 UON852296 UYJ852296 VIF852296 VSB852296 WBX852296 WLT852296 WVP852296 H852306 JD852306 SZ852306 ACV852306 AMR852306 AWN852306 BGJ852306 BQF852306 CAB852306 CJX852306 CTT852306 DDP852306 DNL852306 DXH852306 EHD852306 EQZ852306 FAV852306 FKR852306 FUN852306 GEJ852306 GOF852306 GYB852306 HHX852306 HRT852306 IBP852306 ILL852306 IVH852306 JFD852306 JOZ852306 JYV852306 KIR852306 KSN852306 LCJ852306 LMF852306 LWB852306 MFX852306 MPT852306 MZP852306 NJL852306 NTH852306 ODD852306 OMZ852306 OWV852306 PGR852306 PQN852306 QAJ852306 QKF852306 QUB852306 RDX852306 RNT852306 RXP852306 SHL852306 SRH852306 TBD852306 TKZ852306 TUV852306 UER852306 UON852306 UYJ852306 VIF852306 VSB852306 WBX852306 WLT852306 WVP852306 H852308 JD852308 SZ852308 ACV852308 AMR852308 AWN852308 BGJ852308 BQF852308 CAB852308 CJX852308 CTT852308 DDP852308 DNL852308 DXH852308 EHD852308 EQZ852308 FAV852308 FKR852308 FUN852308 GEJ852308 GOF852308 GYB852308 HHX852308 HRT852308 IBP852308 ILL852308 IVH852308 JFD852308 JOZ852308 JYV852308 KIR852308 KSN852308 LCJ852308 LMF852308 LWB852308 MFX852308 MPT852308 MZP852308 NJL852308 NTH852308 ODD852308 OMZ852308 OWV852308 PGR852308 PQN852308 QAJ852308 QKF852308 QUB852308 RDX852308 RNT852308 RXP852308 SHL852308 SRH852308 TBD852308 TKZ852308 TUV852308 UER852308 UON852308 UYJ852308 VIF852308 VSB852308 WBX852308 WLT852308 WVP852308 H852318 JD852318 SZ852318 ACV852318 AMR852318 AWN852318 BGJ852318 BQF852318 CAB852318 CJX852318 CTT852318 DDP852318 DNL852318 DXH852318 EHD852318 EQZ852318 FAV852318 FKR852318 FUN852318 GEJ852318 GOF852318 GYB852318 HHX852318 HRT852318 IBP852318 ILL852318 IVH852318 JFD852318 JOZ852318 JYV852318 KIR852318 KSN852318 LCJ852318 LMF852318 LWB852318 MFX852318 MPT852318 MZP852318 NJL852318 NTH852318 ODD852318 OMZ852318 OWV852318 PGR852318 PQN852318 QAJ852318 QKF852318 QUB852318 RDX852318 RNT852318 RXP852318 SHL852318 SRH852318 TBD852318 TKZ852318 TUV852318 UER852318 UON852318 UYJ852318 VIF852318 VSB852318 WBX852318 WLT852318 WVP852318 H852320 JD852320 SZ852320 ACV852320 AMR852320 AWN852320 BGJ852320 BQF852320 CAB852320 CJX852320 CTT852320 DDP852320 DNL852320 DXH852320 EHD852320 EQZ852320 FAV852320 FKR852320 FUN852320 GEJ852320 GOF852320 GYB852320 HHX852320 HRT852320 IBP852320 ILL852320 IVH852320 JFD852320 JOZ852320 JYV852320 KIR852320 KSN852320 LCJ852320 LMF852320 LWB852320 MFX852320 MPT852320 MZP852320 NJL852320 NTH852320 ODD852320 OMZ852320 OWV852320 PGR852320 PQN852320 QAJ852320 QKF852320 QUB852320 RDX852320 RNT852320 RXP852320 SHL852320 SRH852320 TBD852320 TKZ852320 TUV852320 UER852320 UON852320 UYJ852320 VIF852320 VSB852320 WBX852320 WLT852320 WVP852320 H852330 JD852330 SZ852330 ACV852330 AMR852330 AWN852330 BGJ852330 BQF852330 CAB852330 CJX852330 CTT852330 DDP852330 DNL852330 DXH852330 EHD852330 EQZ852330 FAV852330 FKR852330 FUN852330 GEJ852330 GOF852330 GYB852330 HHX852330 HRT852330 IBP852330 ILL852330 IVH852330 JFD852330 JOZ852330 JYV852330 KIR852330 KSN852330 LCJ852330 LMF852330 LWB852330 MFX852330 MPT852330 MZP852330 NJL852330 NTH852330 ODD852330 OMZ852330 OWV852330 PGR852330 PQN852330 QAJ852330 QKF852330 QUB852330 RDX852330 RNT852330 RXP852330 SHL852330 SRH852330 TBD852330 TKZ852330 TUV852330 UER852330 UON852330 UYJ852330 VIF852330 VSB852330 WBX852330 WLT852330 WVP852330 H852332 JD852332 SZ852332 ACV852332 AMR852332 AWN852332 BGJ852332 BQF852332 CAB852332 CJX852332 CTT852332 DDP852332 DNL852332 DXH852332 EHD852332 EQZ852332 FAV852332 FKR852332 FUN852332 GEJ852332 GOF852332 GYB852332 HHX852332 HRT852332 IBP852332 ILL852332 IVH852332 JFD852332 JOZ852332 JYV852332 KIR852332 KSN852332 LCJ852332 LMF852332 LWB852332 MFX852332 MPT852332 MZP852332 NJL852332 NTH852332 ODD852332 OMZ852332 OWV852332 PGR852332 PQN852332 QAJ852332 QKF852332 QUB852332 RDX852332 RNT852332 RXP852332 SHL852332 SRH852332 TBD852332 TKZ852332 TUV852332 UER852332 UON852332 UYJ852332 VIF852332 VSB852332 WBX852332 WLT852332 WVP852332 H852342 JD852342 SZ852342 ACV852342 AMR852342 AWN852342 BGJ852342 BQF852342 CAB852342 CJX852342 CTT852342 DDP852342 DNL852342 DXH852342 EHD852342 EQZ852342 FAV852342 FKR852342 FUN852342 GEJ852342 GOF852342 GYB852342 HHX852342 HRT852342 IBP852342 ILL852342 IVH852342 JFD852342 JOZ852342 JYV852342 KIR852342 KSN852342 LCJ852342 LMF852342 LWB852342 MFX852342 MPT852342 MZP852342 NJL852342 NTH852342 ODD852342 OMZ852342 OWV852342 PGR852342 PQN852342 QAJ852342 QKF852342 QUB852342 RDX852342 RNT852342 RXP852342 SHL852342 SRH852342 TBD852342 TKZ852342 TUV852342 UER852342 UON852342 UYJ852342 VIF852342 VSB852342 WBX852342 WLT852342 WVP852342 H852344 JD852344 SZ852344 ACV852344 AMR852344 AWN852344 BGJ852344 BQF852344 CAB852344 CJX852344 CTT852344 DDP852344 DNL852344 DXH852344 EHD852344 EQZ852344 FAV852344 FKR852344 FUN852344 GEJ852344 GOF852344 GYB852344 HHX852344 HRT852344 IBP852344 ILL852344 IVH852344 JFD852344 JOZ852344 JYV852344 KIR852344 KSN852344 LCJ852344 LMF852344 LWB852344 MFX852344 MPT852344 MZP852344 NJL852344 NTH852344 ODD852344 OMZ852344 OWV852344 PGR852344 PQN852344 QAJ852344 QKF852344 QUB852344 RDX852344 RNT852344 RXP852344 SHL852344 SRH852344 TBD852344 TKZ852344 TUV852344 UER852344 UON852344 UYJ852344 VIF852344 VSB852344 WBX852344 WLT852344 WVP852344 H852354 JD852354 SZ852354 ACV852354 AMR852354 AWN852354 BGJ852354 BQF852354 CAB852354 CJX852354 CTT852354 DDP852354 DNL852354 DXH852354 EHD852354 EQZ852354 FAV852354 FKR852354 FUN852354 GEJ852354 GOF852354 GYB852354 HHX852354 HRT852354 IBP852354 ILL852354 IVH852354 JFD852354 JOZ852354 JYV852354 KIR852354 KSN852354 LCJ852354 LMF852354 LWB852354 MFX852354 MPT852354 MZP852354 NJL852354 NTH852354 ODD852354 OMZ852354 OWV852354 PGR852354 PQN852354 QAJ852354 QKF852354 QUB852354 RDX852354 RNT852354 RXP852354 SHL852354 SRH852354 TBD852354 TKZ852354 TUV852354 UER852354 UON852354 UYJ852354 VIF852354 VSB852354 WBX852354 WLT852354 WVP852354 H852356 JD852356 SZ852356 ACV852356 AMR852356 AWN852356 BGJ852356 BQF852356 CAB852356 CJX852356 CTT852356 DDP852356 DNL852356 DXH852356 EHD852356 EQZ852356 FAV852356 FKR852356 FUN852356 GEJ852356 GOF852356 GYB852356 HHX852356 HRT852356 IBP852356 ILL852356 IVH852356 JFD852356 JOZ852356 JYV852356 KIR852356 KSN852356 LCJ852356 LMF852356 LWB852356 MFX852356 MPT852356 MZP852356 NJL852356 NTH852356 ODD852356 OMZ852356 OWV852356 PGR852356 PQN852356 QAJ852356 QKF852356 QUB852356 RDX852356 RNT852356 RXP852356 SHL852356 SRH852356 TBD852356 TKZ852356 TUV852356 UER852356 UON852356 UYJ852356 VIF852356 VSB852356 WBX852356 WLT852356 WVP852356 H852366 JD852366 SZ852366 ACV852366 AMR852366 AWN852366 BGJ852366 BQF852366 CAB852366 CJX852366 CTT852366 DDP852366 DNL852366 DXH852366 EHD852366 EQZ852366 FAV852366 FKR852366 FUN852366 GEJ852366 GOF852366 GYB852366 HHX852366 HRT852366 IBP852366 ILL852366 IVH852366 JFD852366 JOZ852366 JYV852366 KIR852366 KSN852366 LCJ852366 LMF852366 LWB852366 MFX852366 MPT852366 MZP852366 NJL852366 NTH852366 ODD852366 OMZ852366 OWV852366 PGR852366 PQN852366 QAJ852366 QKF852366 QUB852366 RDX852366 RNT852366 RXP852366 SHL852366 SRH852366 TBD852366 TKZ852366 TUV852366 UER852366 UON852366 UYJ852366 VIF852366 VSB852366 WBX852366 WLT852366 WVP852366 H852368 JD852368 SZ852368 ACV852368 AMR852368 AWN852368 BGJ852368 BQF852368 CAB852368 CJX852368 CTT852368 DDP852368 DNL852368 DXH852368 EHD852368 EQZ852368 FAV852368 FKR852368 FUN852368 GEJ852368 GOF852368 GYB852368 HHX852368 HRT852368 IBP852368 ILL852368 IVH852368 JFD852368 JOZ852368 JYV852368 KIR852368 KSN852368 LCJ852368 LMF852368 LWB852368 MFX852368 MPT852368 MZP852368 NJL852368 NTH852368 ODD852368 OMZ852368 OWV852368 PGR852368 PQN852368 QAJ852368 QKF852368 QUB852368 RDX852368 RNT852368 RXP852368 SHL852368 SRH852368 TBD852368 TKZ852368 TUV852368 UER852368 UON852368 UYJ852368 VIF852368 VSB852368 WBX852368 WLT852368 WVP852368 H852378 JD852378 SZ852378 ACV852378 AMR852378 AWN852378 BGJ852378 BQF852378 CAB852378 CJX852378 CTT852378 DDP852378 DNL852378 DXH852378 EHD852378 EQZ852378 FAV852378 FKR852378 FUN852378 GEJ852378 GOF852378 GYB852378 HHX852378 HRT852378 IBP852378 ILL852378 IVH852378 JFD852378 JOZ852378 JYV852378 KIR852378 KSN852378 LCJ852378 LMF852378 LWB852378 MFX852378 MPT852378 MZP852378 NJL852378 NTH852378 ODD852378 OMZ852378 OWV852378 PGR852378 PQN852378 QAJ852378 QKF852378 QUB852378 RDX852378 RNT852378 RXP852378 SHL852378 SRH852378 TBD852378 TKZ852378 TUV852378 UER852378 UON852378 UYJ852378 VIF852378 VSB852378 WBX852378 WLT852378 WVP852378 H852380 JD852380 SZ852380 ACV852380 AMR852380 AWN852380 BGJ852380 BQF852380 CAB852380 CJX852380 CTT852380 DDP852380 DNL852380 DXH852380 EHD852380 EQZ852380 FAV852380 FKR852380 FUN852380 GEJ852380 GOF852380 GYB852380 HHX852380 HRT852380 IBP852380 ILL852380 IVH852380 JFD852380 JOZ852380 JYV852380 KIR852380 KSN852380 LCJ852380 LMF852380 LWB852380 MFX852380 MPT852380 MZP852380 NJL852380 NTH852380 ODD852380 OMZ852380 OWV852380 PGR852380 PQN852380 QAJ852380 QKF852380 QUB852380 RDX852380 RNT852380 RXP852380 SHL852380 SRH852380 TBD852380 TKZ852380 TUV852380 UER852380 UON852380 UYJ852380 VIF852380 VSB852380 WBX852380 WLT852380 WVP852380 H852390 JD852390 SZ852390 ACV852390 AMR852390 AWN852390 BGJ852390 BQF852390 CAB852390 CJX852390 CTT852390 DDP852390 DNL852390 DXH852390 EHD852390 EQZ852390 FAV852390 FKR852390 FUN852390 GEJ852390 GOF852390 GYB852390 HHX852390 HRT852390 IBP852390 ILL852390 IVH852390 JFD852390 JOZ852390 JYV852390 KIR852390 KSN852390 LCJ852390 LMF852390 LWB852390 MFX852390 MPT852390 MZP852390 NJL852390 NTH852390 ODD852390 OMZ852390 OWV852390 PGR852390 PQN852390 QAJ852390 QKF852390 QUB852390 RDX852390 RNT852390 RXP852390 SHL852390 SRH852390 TBD852390 TKZ852390 TUV852390 UER852390 UON852390 UYJ852390 VIF852390 VSB852390 WBX852390 WLT852390 WVP852390 H852392 JD852392 SZ852392 ACV852392 AMR852392 AWN852392 BGJ852392 BQF852392 CAB852392 CJX852392 CTT852392 DDP852392 DNL852392 DXH852392 EHD852392 EQZ852392 FAV852392 FKR852392 FUN852392 GEJ852392 GOF852392 GYB852392 HHX852392 HRT852392 IBP852392 ILL852392 IVH852392 JFD852392 JOZ852392 JYV852392 KIR852392 KSN852392 LCJ852392 LMF852392 LWB852392 MFX852392 MPT852392 MZP852392 NJL852392 NTH852392 ODD852392 OMZ852392 OWV852392 PGR852392 PQN852392 QAJ852392 QKF852392 QUB852392 RDX852392 RNT852392 RXP852392 SHL852392 SRH852392 TBD852392 TKZ852392 TUV852392 UER852392 UON852392 UYJ852392 VIF852392 VSB852392 WBX852392 WLT852392 WVP852392 H852402 JD852402 SZ852402 ACV852402 AMR852402 AWN852402 BGJ852402 BQF852402 CAB852402 CJX852402 CTT852402 DDP852402 DNL852402 DXH852402 EHD852402 EQZ852402 FAV852402 FKR852402 FUN852402 GEJ852402 GOF852402 GYB852402 HHX852402 HRT852402 IBP852402 ILL852402 IVH852402 JFD852402 JOZ852402 JYV852402 KIR852402 KSN852402 LCJ852402 LMF852402 LWB852402 MFX852402 MPT852402 MZP852402 NJL852402 NTH852402 ODD852402 OMZ852402 OWV852402 PGR852402 PQN852402 QAJ852402 QKF852402 QUB852402 RDX852402 RNT852402 RXP852402 SHL852402 SRH852402 TBD852402 TKZ852402 TUV852402 UER852402 UON852402 UYJ852402 VIF852402 VSB852402 WBX852402 WLT852402 WVP852402 H852404 JD852404 SZ852404 ACV852404 AMR852404 AWN852404 BGJ852404 BQF852404 CAB852404 CJX852404 CTT852404 DDP852404 DNL852404 DXH852404 EHD852404 EQZ852404 FAV852404 FKR852404 FUN852404 GEJ852404 GOF852404 GYB852404 HHX852404 HRT852404 IBP852404 ILL852404 IVH852404 JFD852404 JOZ852404 JYV852404 KIR852404 KSN852404 LCJ852404 LMF852404 LWB852404 MFX852404 MPT852404 MZP852404 NJL852404 NTH852404 ODD852404 OMZ852404 OWV852404 PGR852404 PQN852404 QAJ852404 QKF852404 QUB852404 RDX852404 RNT852404 RXP852404 SHL852404 SRH852404 TBD852404 TKZ852404 TUV852404 UER852404 UON852404 UYJ852404 VIF852404 VSB852404 WBX852404 WLT852404 WVP852404 H852414 JD852414 SZ852414 ACV852414 AMR852414 AWN852414 BGJ852414 BQF852414 CAB852414 CJX852414 CTT852414 DDP852414 DNL852414 DXH852414 EHD852414 EQZ852414 FAV852414 FKR852414 FUN852414 GEJ852414 GOF852414 GYB852414 HHX852414 HRT852414 IBP852414 ILL852414 IVH852414 JFD852414 JOZ852414 JYV852414 KIR852414 KSN852414 LCJ852414 LMF852414 LWB852414 MFX852414 MPT852414 MZP852414 NJL852414 NTH852414 ODD852414 OMZ852414 OWV852414 PGR852414 PQN852414 QAJ852414 QKF852414 QUB852414 RDX852414 RNT852414 RXP852414 SHL852414 SRH852414 TBD852414 TKZ852414 TUV852414 UER852414 UON852414 UYJ852414 VIF852414 VSB852414 WBX852414 WLT852414 WVP852414 H852416 JD852416 SZ852416 ACV852416 AMR852416 AWN852416 BGJ852416 BQF852416 CAB852416 CJX852416 CTT852416 DDP852416 DNL852416 DXH852416 EHD852416 EQZ852416 FAV852416 FKR852416 FUN852416 GEJ852416 GOF852416 GYB852416 HHX852416 HRT852416 IBP852416 ILL852416 IVH852416 JFD852416 JOZ852416 JYV852416 KIR852416 KSN852416 LCJ852416 LMF852416 LWB852416 MFX852416 MPT852416 MZP852416 NJL852416 NTH852416 ODD852416 OMZ852416 OWV852416 PGR852416 PQN852416 QAJ852416 QKF852416 QUB852416 RDX852416 RNT852416 RXP852416 SHL852416 SRH852416 TBD852416 TKZ852416 TUV852416 UER852416 UON852416 UYJ852416 VIF852416 VSB852416 WBX852416 WLT852416 WVP852416 H852426 JD852426 SZ852426 ACV852426 AMR852426 AWN852426 BGJ852426 BQF852426 CAB852426 CJX852426 CTT852426 DDP852426 DNL852426 DXH852426 EHD852426 EQZ852426 FAV852426 FKR852426 FUN852426 GEJ852426 GOF852426 GYB852426 HHX852426 HRT852426 IBP852426 ILL852426 IVH852426 JFD852426 JOZ852426 JYV852426 KIR852426 KSN852426 LCJ852426 LMF852426 LWB852426 MFX852426 MPT852426 MZP852426 NJL852426 NTH852426 ODD852426 OMZ852426 OWV852426 PGR852426 PQN852426 QAJ852426 QKF852426 QUB852426 RDX852426 RNT852426 RXP852426 SHL852426 SRH852426 TBD852426 TKZ852426 TUV852426 UER852426 UON852426 UYJ852426 VIF852426 VSB852426 WBX852426 WLT852426 WVP852426 H852428 JD852428 SZ852428 ACV852428 AMR852428 AWN852428 BGJ852428 BQF852428 CAB852428 CJX852428 CTT852428 DDP852428 DNL852428 DXH852428 EHD852428 EQZ852428 FAV852428 FKR852428 FUN852428 GEJ852428 GOF852428 GYB852428 HHX852428 HRT852428 IBP852428 ILL852428 IVH852428 JFD852428 JOZ852428 JYV852428 KIR852428 KSN852428 LCJ852428 LMF852428 LWB852428 MFX852428 MPT852428 MZP852428 NJL852428 NTH852428 ODD852428 OMZ852428 OWV852428 PGR852428 PQN852428 QAJ852428 QKF852428 QUB852428 RDX852428 RNT852428 RXP852428 SHL852428 SRH852428 TBD852428 TKZ852428 TUV852428 UER852428 UON852428 UYJ852428 VIF852428 VSB852428 WBX852428 WLT852428 WVP852428 H852438 JD852438 SZ852438 ACV852438 AMR852438 AWN852438 BGJ852438 BQF852438 CAB852438 CJX852438 CTT852438 DDP852438 DNL852438 DXH852438 EHD852438 EQZ852438 FAV852438 FKR852438 FUN852438 GEJ852438 GOF852438 GYB852438 HHX852438 HRT852438 IBP852438 ILL852438 IVH852438 JFD852438 JOZ852438 JYV852438 KIR852438 KSN852438 LCJ852438 LMF852438 LWB852438 MFX852438 MPT852438 MZP852438 NJL852438 NTH852438 ODD852438 OMZ852438 OWV852438 PGR852438 PQN852438 QAJ852438 QKF852438 QUB852438 RDX852438 RNT852438 RXP852438 SHL852438 SRH852438 TBD852438 TKZ852438 TUV852438 UER852438 UON852438 UYJ852438 VIF852438 VSB852438 WBX852438 WLT852438 WVP852438 H852440 JD852440 SZ852440 ACV852440 AMR852440 AWN852440 BGJ852440 BQF852440 CAB852440 CJX852440 CTT852440 DDP852440 DNL852440 DXH852440 EHD852440 EQZ852440 FAV852440 FKR852440 FUN852440 GEJ852440 GOF852440 GYB852440 HHX852440 HRT852440 IBP852440 ILL852440 IVH852440 JFD852440 JOZ852440 JYV852440 KIR852440 KSN852440 LCJ852440 LMF852440 LWB852440 MFX852440 MPT852440 MZP852440 NJL852440 NTH852440 ODD852440 OMZ852440 OWV852440 PGR852440 PQN852440 QAJ852440 QKF852440 QUB852440 RDX852440 RNT852440 RXP852440 SHL852440 SRH852440 TBD852440 TKZ852440 TUV852440 UER852440 UON852440 UYJ852440 VIF852440 VSB852440 WBX852440 WLT852440 WVP852440 H917818 JD917818 SZ917818 ACV917818 AMR917818 AWN917818 BGJ917818 BQF917818 CAB917818 CJX917818 CTT917818 DDP917818 DNL917818 DXH917818 EHD917818 EQZ917818 FAV917818 FKR917818 FUN917818 GEJ917818 GOF917818 GYB917818 HHX917818 HRT917818 IBP917818 ILL917818 IVH917818 JFD917818 JOZ917818 JYV917818 KIR917818 KSN917818 LCJ917818 LMF917818 LWB917818 MFX917818 MPT917818 MZP917818 NJL917818 NTH917818 ODD917818 OMZ917818 OWV917818 PGR917818 PQN917818 QAJ917818 QKF917818 QUB917818 RDX917818 RNT917818 RXP917818 SHL917818 SRH917818 TBD917818 TKZ917818 TUV917818 UER917818 UON917818 UYJ917818 VIF917818 VSB917818 WBX917818 WLT917818 WVP917818 H917820 JD917820 SZ917820 ACV917820 AMR917820 AWN917820 BGJ917820 BQF917820 CAB917820 CJX917820 CTT917820 DDP917820 DNL917820 DXH917820 EHD917820 EQZ917820 FAV917820 FKR917820 FUN917820 GEJ917820 GOF917820 GYB917820 HHX917820 HRT917820 IBP917820 ILL917820 IVH917820 JFD917820 JOZ917820 JYV917820 KIR917820 KSN917820 LCJ917820 LMF917820 LWB917820 MFX917820 MPT917820 MZP917820 NJL917820 NTH917820 ODD917820 OMZ917820 OWV917820 PGR917820 PQN917820 QAJ917820 QKF917820 QUB917820 RDX917820 RNT917820 RXP917820 SHL917820 SRH917820 TBD917820 TKZ917820 TUV917820 UER917820 UON917820 UYJ917820 VIF917820 VSB917820 WBX917820 WLT917820 WVP917820 H917830 JD917830 SZ917830 ACV917830 AMR917830 AWN917830 BGJ917830 BQF917830 CAB917830 CJX917830 CTT917830 DDP917830 DNL917830 DXH917830 EHD917830 EQZ917830 FAV917830 FKR917830 FUN917830 GEJ917830 GOF917830 GYB917830 HHX917830 HRT917830 IBP917830 ILL917830 IVH917830 JFD917830 JOZ917830 JYV917830 KIR917830 KSN917830 LCJ917830 LMF917830 LWB917830 MFX917830 MPT917830 MZP917830 NJL917830 NTH917830 ODD917830 OMZ917830 OWV917830 PGR917830 PQN917830 QAJ917830 QKF917830 QUB917830 RDX917830 RNT917830 RXP917830 SHL917830 SRH917830 TBD917830 TKZ917830 TUV917830 UER917830 UON917830 UYJ917830 VIF917830 VSB917830 WBX917830 WLT917830 WVP917830 H917832 JD917832 SZ917832 ACV917832 AMR917832 AWN917832 BGJ917832 BQF917832 CAB917832 CJX917832 CTT917832 DDP917832 DNL917832 DXH917832 EHD917832 EQZ917832 FAV917832 FKR917832 FUN917832 GEJ917832 GOF917832 GYB917832 HHX917832 HRT917832 IBP917832 ILL917832 IVH917832 JFD917832 JOZ917832 JYV917832 KIR917832 KSN917832 LCJ917832 LMF917832 LWB917832 MFX917832 MPT917832 MZP917832 NJL917832 NTH917832 ODD917832 OMZ917832 OWV917832 PGR917832 PQN917832 QAJ917832 QKF917832 QUB917832 RDX917832 RNT917832 RXP917832 SHL917832 SRH917832 TBD917832 TKZ917832 TUV917832 UER917832 UON917832 UYJ917832 VIF917832 VSB917832 WBX917832 WLT917832 WVP917832 H917842 JD917842 SZ917842 ACV917842 AMR917842 AWN917842 BGJ917842 BQF917842 CAB917842 CJX917842 CTT917842 DDP917842 DNL917842 DXH917842 EHD917842 EQZ917842 FAV917842 FKR917842 FUN917842 GEJ917842 GOF917842 GYB917842 HHX917842 HRT917842 IBP917842 ILL917842 IVH917842 JFD917842 JOZ917842 JYV917842 KIR917842 KSN917842 LCJ917842 LMF917842 LWB917842 MFX917842 MPT917842 MZP917842 NJL917842 NTH917842 ODD917842 OMZ917842 OWV917842 PGR917842 PQN917842 QAJ917842 QKF917842 QUB917842 RDX917842 RNT917842 RXP917842 SHL917842 SRH917842 TBD917842 TKZ917842 TUV917842 UER917842 UON917842 UYJ917842 VIF917842 VSB917842 WBX917842 WLT917842 WVP917842 H917844 JD917844 SZ917844 ACV917844 AMR917844 AWN917844 BGJ917844 BQF917844 CAB917844 CJX917844 CTT917844 DDP917844 DNL917844 DXH917844 EHD917844 EQZ917844 FAV917844 FKR917844 FUN917844 GEJ917844 GOF917844 GYB917844 HHX917844 HRT917844 IBP917844 ILL917844 IVH917844 JFD917844 JOZ917844 JYV917844 KIR917844 KSN917844 LCJ917844 LMF917844 LWB917844 MFX917844 MPT917844 MZP917844 NJL917844 NTH917844 ODD917844 OMZ917844 OWV917844 PGR917844 PQN917844 QAJ917844 QKF917844 QUB917844 RDX917844 RNT917844 RXP917844 SHL917844 SRH917844 TBD917844 TKZ917844 TUV917844 UER917844 UON917844 UYJ917844 VIF917844 VSB917844 WBX917844 WLT917844 WVP917844 H917854 JD917854 SZ917854 ACV917854 AMR917854 AWN917854 BGJ917854 BQF917854 CAB917854 CJX917854 CTT917854 DDP917854 DNL917854 DXH917854 EHD917854 EQZ917854 FAV917854 FKR917854 FUN917854 GEJ917854 GOF917854 GYB917854 HHX917854 HRT917854 IBP917854 ILL917854 IVH917854 JFD917854 JOZ917854 JYV917854 KIR917854 KSN917854 LCJ917854 LMF917854 LWB917854 MFX917854 MPT917854 MZP917854 NJL917854 NTH917854 ODD917854 OMZ917854 OWV917854 PGR917854 PQN917854 QAJ917854 QKF917854 QUB917854 RDX917854 RNT917854 RXP917854 SHL917854 SRH917854 TBD917854 TKZ917854 TUV917854 UER917854 UON917854 UYJ917854 VIF917854 VSB917854 WBX917854 WLT917854 WVP917854 H917856 JD917856 SZ917856 ACV917856 AMR917856 AWN917856 BGJ917856 BQF917856 CAB917856 CJX917856 CTT917856 DDP917856 DNL917856 DXH917856 EHD917856 EQZ917856 FAV917856 FKR917856 FUN917856 GEJ917856 GOF917856 GYB917856 HHX917856 HRT917856 IBP917856 ILL917856 IVH917856 JFD917856 JOZ917856 JYV917856 KIR917856 KSN917856 LCJ917856 LMF917856 LWB917856 MFX917856 MPT917856 MZP917856 NJL917856 NTH917856 ODD917856 OMZ917856 OWV917856 PGR917856 PQN917856 QAJ917856 QKF917856 QUB917856 RDX917856 RNT917856 RXP917856 SHL917856 SRH917856 TBD917856 TKZ917856 TUV917856 UER917856 UON917856 UYJ917856 VIF917856 VSB917856 WBX917856 WLT917856 WVP917856 H917866 JD917866 SZ917866 ACV917866 AMR917866 AWN917866 BGJ917866 BQF917866 CAB917866 CJX917866 CTT917866 DDP917866 DNL917866 DXH917866 EHD917866 EQZ917866 FAV917866 FKR917866 FUN917866 GEJ917866 GOF917866 GYB917866 HHX917866 HRT917866 IBP917866 ILL917866 IVH917866 JFD917866 JOZ917866 JYV917866 KIR917866 KSN917866 LCJ917866 LMF917866 LWB917866 MFX917866 MPT917866 MZP917866 NJL917866 NTH917866 ODD917866 OMZ917866 OWV917866 PGR917866 PQN917866 QAJ917866 QKF917866 QUB917866 RDX917866 RNT917866 RXP917866 SHL917866 SRH917866 TBD917866 TKZ917866 TUV917866 UER917866 UON917866 UYJ917866 VIF917866 VSB917866 WBX917866 WLT917866 WVP917866 H917868 JD917868 SZ917868 ACV917868 AMR917868 AWN917868 BGJ917868 BQF917868 CAB917868 CJX917868 CTT917868 DDP917868 DNL917868 DXH917868 EHD917868 EQZ917868 FAV917868 FKR917868 FUN917868 GEJ917868 GOF917868 GYB917868 HHX917868 HRT917868 IBP917868 ILL917868 IVH917868 JFD917868 JOZ917868 JYV917868 KIR917868 KSN917868 LCJ917868 LMF917868 LWB917868 MFX917868 MPT917868 MZP917868 NJL917868 NTH917868 ODD917868 OMZ917868 OWV917868 PGR917868 PQN917868 QAJ917868 QKF917868 QUB917868 RDX917868 RNT917868 RXP917868 SHL917868 SRH917868 TBD917868 TKZ917868 TUV917868 UER917868 UON917868 UYJ917868 VIF917868 VSB917868 WBX917868 WLT917868 WVP917868 H917878 JD917878 SZ917878 ACV917878 AMR917878 AWN917878 BGJ917878 BQF917878 CAB917878 CJX917878 CTT917878 DDP917878 DNL917878 DXH917878 EHD917878 EQZ917878 FAV917878 FKR917878 FUN917878 GEJ917878 GOF917878 GYB917878 HHX917878 HRT917878 IBP917878 ILL917878 IVH917878 JFD917878 JOZ917878 JYV917878 KIR917878 KSN917878 LCJ917878 LMF917878 LWB917878 MFX917878 MPT917878 MZP917878 NJL917878 NTH917878 ODD917878 OMZ917878 OWV917878 PGR917878 PQN917878 QAJ917878 QKF917878 QUB917878 RDX917878 RNT917878 RXP917878 SHL917878 SRH917878 TBD917878 TKZ917878 TUV917878 UER917878 UON917878 UYJ917878 VIF917878 VSB917878 WBX917878 WLT917878 WVP917878 H917880 JD917880 SZ917880 ACV917880 AMR917880 AWN917880 BGJ917880 BQF917880 CAB917880 CJX917880 CTT917880 DDP917880 DNL917880 DXH917880 EHD917880 EQZ917880 FAV917880 FKR917880 FUN917880 GEJ917880 GOF917880 GYB917880 HHX917880 HRT917880 IBP917880 ILL917880 IVH917880 JFD917880 JOZ917880 JYV917880 KIR917880 KSN917880 LCJ917880 LMF917880 LWB917880 MFX917880 MPT917880 MZP917880 NJL917880 NTH917880 ODD917880 OMZ917880 OWV917880 PGR917880 PQN917880 QAJ917880 QKF917880 QUB917880 RDX917880 RNT917880 RXP917880 SHL917880 SRH917880 TBD917880 TKZ917880 TUV917880 UER917880 UON917880 UYJ917880 VIF917880 VSB917880 WBX917880 WLT917880 WVP917880 H917890 JD917890 SZ917890 ACV917890 AMR917890 AWN917890 BGJ917890 BQF917890 CAB917890 CJX917890 CTT917890 DDP917890 DNL917890 DXH917890 EHD917890 EQZ917890 FAV917890 FKR917890 FUN917890 GEJ917890 GOF917890 GYB917890 HHX917890 HRT917890 IBP917890 ILL917890 IVH917890 JFD917890 JOZ917890 JYV917890 KIR917890 KSN917890 LCJ917890 LMF917890 LWB917890 MFX917890 MPT917890 MZP917890 NJL917890 NTH917890 ODD917890 OMZ917890 OWV917890 PGR917890 PQN917890 QAJ917890 QKF917890 QUB917890 RDX917890 RNT917890 RXP917890 SHL917890 SRH917890 TBD917890 TKZ917890 TUV917890 UER917890 UON917890 UYJ917890 VIF917890 VSB917890 WBX917890 WLT917890 WVP917890 H917892 JD917892 SZ917892 ACV917892 AMR917892 AWN917892 BGJ917892 BQF917892 CAB917892 CJX917892 CTT917892 DDP917892 DNL917892 DXH917892 EHD917892 EQZ917892 FAV917892 FKR917892 FUN917892 GEJ917892 GOF917892 GYB917892 HHX917892 HRT917892 IBP917892 ILL917892 IVH917892 JFD917892 JOZ917892 JYV917892 KIR917892 KSN917892 LCJ917892 LMF917892 LWB917892 MFX917892 MPT917892 MZP917892 NJL917892 NTH917892 ODD917892 OMZ917892 OWV917892 PGR917892 PQN917892 QAJ917892 QKF917892 QUB917892 RDX917892 RNT917892 RXP917892 SHL917892 SRH917892 TBD917892 TKZ917892 TUV917892 UER917892 UON917892 UYJ917892 VIF917892 VSB917892 WBX917892 WLT917892 WVP917892 H917902 JD917902 SZ917902 ACV917902 AMR917902 AWN917902 BGJ917902 BQF917902 CAB917902 CJX917902 CTT917902 DDP917902 DNL917902 DXH917902 EHD917902 EQZ917902 FAV917902 FKR917902 FUN917902 GEJ917902 GOF917902 GYB917902 HHX917902 HRT917902 IBP917902 ILL917902 IVH917902 JFD917902 JOZ917902 JYV917902 KIR917902 KSN917902 LCJ917902 LMF917902 LWB917902 MFX917902 MPT917902 MZP917902 NJL917902 NTH917902 ODD917902 OMZ917902 OWV917902 PGR917902 PQN917902 QAJ917902 QKF917902 QUB917902 RDX917902 RNT917902 RXP917902 SHL917902 SRH917902 TBD917902 TKZ917902 TUV917902 UER917902 UON917902 UYJ917902 VIF917902 VSB917902 WBX917902 WLT917902 WVP917902 H917904 JD917904 SZ917904 ACV917904 AMR917904 AWN917904 BGJ917904 BQF917904 CAB917904 CJX917904 CTT917904 DDP917904 DNL917904 DXH917904 EHD917904 EQZ917904 FAV917904 FKR917904 FUN917904 GEJ917904 GOF917904 GYB917904 HHX917904 HRT917904 IBP917904 ILL917904 IVH917904 JFD917904 JOZ917904 JYV917904 KIR917904 KSN917904 LCJ917904 LMF917904 LWB917904 MFX917904 MPT917904 MZP917904 NJL917904 NTH917904 ODD917904 OMZ917904 OWV917904 PGR917904 PQN917904 QAJ917904 QKF917904 QUB917904 RDX917904 RNT917904 RXP917904 SHL917904 SRH917904 TBD917904 TKZ917904 TUV917904 UER917904 UON917904 UYJ917904 VIF917904 VSB917904 WBX917904 WLT917904 WVP917904 H917914 JD917914 SZ917914 ACV917914 AMR917914 AWN917914 BGJ917914 BQF917914 CAB917914 CJX917914 CTT917914 DDP917914 DNL917914 DXH917914 EHD917914 EQZ917914 FAV917914 FKR917914 FUN917914 GEJ917914 GOF917914 GYB917914 HHX917914 HRT917914 IBP917914 ILL917914 IVH917914 JFD917914 JOZ917914 JYV917914 KIR917914 KSN917914 LCJ917914 LMF917914 LWB917914 MFX917914 MPT917914 MZP917914 NJL917914 NTH917914 ODD917914 OMZ917914 OWV917914 PGR917914 PQN917914 QAJ917914 QKF917914 QUB917914 RDX917914 RNT917914 RXP917914 SHL917914 SRH917914 TBD917914 TKZ917914 TUV917914 UER917914 UON917914 UYJ917914 VIF917914 VSB917914 WBX917914 WLT917914 WVP917914 H917916 JD917916 SZ917916 ACV917916 AMR917916 AWN917916 BGJ917916 BQF917916 CAB917916 CJX917916 CTT917916 DDP917916 DNL917916 DXH917916 EHD917916 EQZ917916 FAV917916 FKR917916 FUN917916 GEJ917916 GOF917916 GYB917916 HHX917916 HRT917916 IBP917916 ILL917916 IVH917916 JFD917916 JOZ917916 JYV917916 KIR917916 KSN917916 LCJ917916 LMF917916 LWB917916 MFX917916 MPT917916 MZP917916 NJL917916 NTH917916 ODD917916 OMZ917916 OWV917916 PGR917916 PQN917916 QAJ917916 QKF917916 QUB917916 RDX917916 RNT917916 RXP917916 SHL917916 SRH917916 TBD917916 TKZ917916 TUV917916 UER917916 UON917916 UYJ917916 VIF917916 VSB917916 WBX917916 WLT917916 WVP917916 H917926 JD917926 SZ917926 ACV917926 AMR917926 AWN917926 BGJ917926 BQF917926 CAB917926 CJX917926 CTT917926 DDP917926 DNL917926 DXH917926 EHD917926 EQZ917926 FAV917926 FKR917926 FUN917926 GEJ917926 GOF917926 GYB917926 HHX917926 HRT917926 IBP917926 ILL917926 IVH917926 JFD917926 JOZ917926 JYV917926 KIR917926 KSN917926 LCJ917926 LMF917926 LWB917926 MFX917926 MPT917926 MZP917926 NJL917926 NTH917926 ODD917926 OMZ917926 OWV917926 PGR917926 PQN917926 QAJ917926 QKF917926 QUB917926 RDX917926 RNT917926 RXP917926 SHL917926 SRH917926 TBD917926 TKZ917926 TUV917926 UER917926 UON917926 UYJ917926 VIF917926 VSB917926 WBX917926 WLT917926 WVP917926 H917928 JD917928 SZ917928 ACV917928 AMR917928 AWN917928 BGJ917928 BQF917928 CAB917928 CJX917928 CTT917928 DDP917928 DNL917928 DXH917928 EHD917928 EQZ917928 FAV917928 FKR917928 FUN917928 GEJ917928 GOF917928 GYB917928 HHX917928 HRT917928 IBP917928 ILL917928 IVH917928 JFD917928 JOZ917928 JYV917928 KIR917928 KSN917928 LCJ917928 LMF917928 LWB917928 MFX917928 MPT917928 MZP917928 NJL917928 NTH917928 ODD917928 OMZ917928 OWV917928 PGR917928 PQN917928 QAJ917928 QKF917928 QUB917928 RDX917928 RNT917928 RXP917928 SHL917928 SRH917928 TBD917928 TKZ917928 TUV917928 UER917928 UON917928 UYJ917928 VIF917928 VSB917928 WBX917928 WLT917928 WVP917928 H917938 JD917938 SZ917938 ACV917938 AMR917938 AWN917938 BGJ917938 BQF917938 CAB917938 CJX917938 CTT917938 DDP917938 DNL917938 DXH917938 EHD917938 EQZ917938 FAV917938 FKR917938 FUN917938 GEJ917938 GOF917938 GYB917938 HHX917938 HRT917938 IBP917938 ILL917938 IVH917938 JFD917938 JOZ917938 JYV917938 KIR917938 KSN917938 LCJ917938 LMF917938 LWB917938 MFX917938 MPT917938 MZP917938 NJL917938 NTH917938 ODD917938 OMZ917938 OWV917938 PGR917938 PQN917938 QAJ917938 QKF917938 QUB917938 RDX917938 RNT917938 RXP917938 SHL917938 SRH917938 TBD917938 TKZ917938 TUV917938 UER917938 UON917938 UYJ917938 VIF917938 VSB917938 WBX917938 WLT917938 WVP917938 H917940 JD917940 SZ917940 ACV917940 AMR917940 AWN917940 BGJ917940 BQF917940 CAB917940 CJX917940 CTT917940 DDP917940 DNL917940 DXH917940 EHD917940 EQZ917940 FAV917940 FKR917940 FUN917940 GEJ917940 GOF917940 GYB917940 HHX917940 HRT917940 IBP917940 ILL917940 IVH917940 JFD917940 JOZ917940 JYV917940 KIR917940 KSN917940 LCJ917940 LMF917940 LWB917940 MFX917940 MPT917940 MZP917940 NJL917940 NTH917940 ODD917940 OMZ917940 OWV917940 PGR917940 PQN917940 QAJ917940 QKF917940 QUB917940 RDX917940 RNT917940 RXP917940 SHL917940 SRH917940 TBD917940 TKZ917940 TUV917940 UER917940 UON917940 UYJ917940 VIF917940 VSB917940 WBX917940 WLT917940 WVP917940 H917950 JD917950 SZ917950 ACV917950 AMR917950 AWN917950 BGJ917950 BQF917950 CAB917950 CJX917950 CTT917950 DDP917950 DNL917950 DXH917950 EHD917950 EQZ917950 FAV917950 FKR917950 FUN917950 GEJ917950 GOF917950 GYB917950 HHX917950 HRT917950 IBP917950 ILL917950 IVH917950 JFD917950 JOZ917950 JYV917950 KIR917950 KSN917950 LCJ917950 LMF917950 LWB917950 MFX917950 MPT917950 MZP917950 NJL917950 NTH917950 ODD917950 OMZ917950 OWV917950 PGR917950 PQN917950 QAJ917950 QKF917950 QUB917950 RDX917950 RNT917950 RXP917950 SHL917950 SRH917950 TBD917950 TKZ917950 TUV917950 UER917950 UON917950 UYJ917950 VIF917950 VSB917950 WBX917950 WLT917950 WVP917950 H917952 JD917952 SZ917952 ACV917952 AMR917952 AWN917952 BGJ917952 BQF917952 CAB917952 CJX917952 CTT917952 DDP917952 DNL917952 DXH917952 EHD917952 EQZ917952 FAV917952 FKR917952 FUN917952 GEJ917952 GOF917952 GYB917952 HHX917952 HRT917952 IBP917952 ILL917952 IVH917952 JFD917952 JOZ917952 JYV917952 KIR917952 KSN917952 LCJ917952 LMF917952 LWB917952 MFX917952 MPT917952 MZP917952 NJL917952 NTH917952 ODD917952 OMZ917952 OWV917952 PGR917952 PQN917952 QAJ917952 QKF917952 QUB917952 RDX917952 RNT917952 RXP917952 SHL917952 SRH917952 TBD917952 TKZ917952 TUV917952 UER917952 UON917952 UYJ917952 VIF917952 VSB917952 WBX917952 WLT917952 WVP917952 H917962 JD917962 SZ917962 ACV917962 AMR917962 AWN917962 BGJ917962 BQF917962 CAB917962 CJX917962 CTT917962 DDP917962 DNL917962 DXH917962 EHD917962 EQZ917962 FAV917962 FKR917962 FUN917962 GEJ917962 GOF917962 GYB917962 HHX917962 HRT917962 IBP917962 ILL917962 IVH917962 JFD917962 JOZ917962 JYV917962 KIR917962 KSN917962 LCJ917962 LMF917962 LWB917962 MFX917962 MPT917962 MZP917962 NJL917962 NTH917962 ODD917962 OMZ917962 OWV917962 PGR917962 PQN917962 QAJ917962 QKF917962 QUB917962 RDX917962 RNT917962 RXP917962 SHL917962 SRH917962 TBD917962 TKZ917962 TUV917962 UER917962 UON917962 UYJ917962 VIF917962 VSB917962 WBX917962 WLT917962 WVP917962 H917964 JD917964 SZ917964 ACV917964 AMR917964 AWN917964 BGJ917964 BQF917964 CAB917964 CJX917964 CTT917964 DDP917964 DNL917964 DXH917964 EHD917964 EQZ917964 FAV917964 FKR917964 FUN917964 GEJ917964 GOF917964 GYB917964 HHX917964 HRT917964 IBP917964 ILL917964 IVH917964 JFD917964 JOZ917964 JYV917964 KIR917964 KSN917964 LCJ917964 LMF917964 LWB917964 MFX917964 MPT917964 MZP917964 NJL917964 NTH917964 ODD917964 OMZ917964 OWV917964 PGR917964 PQN917964 QAJ917964 QKF917964 QUB917964 RDX917964 RNT917964 RXP917964 SHL917964 SRH917964 TBD917964 TKZ917964 TUV917964 UER917964 UON917964 UYJ917964 VIF917964 VSB917964 WBX917964 WLT917964 WVP917964 H917974 JD917974 SZ917974 ACV917974 AMR917974 AWN917974 BGJ917974 BQF917974 CAB917974 CJX917974 CTT917974 DDP917974 DNL917974 DXH917974 EHD917974 EQZ917974 FAV917974 FKR917974 FUN917974 GEJ917974 GOF917974 GYB917974 HHX917974 HRT917974 IBP917974 ILL917974 IVH917974 JFD917974 JOZ917974 JYV917974 KIR917974 KSN917974 LCJ917974 LMF917974 LWB917974 MFX917974 MPT917974 MZP917974 NJL917974 NTH917974 ODD917974 OMZ917974 OWV917974 PGR917974 PQN917974 QAJ917974 QKF917974 QUB917974 RDX917974 RNT917974 RXP917974 SHL917974 SRH917974 TBD917974 TKZ917974 TUV917974 UER917974 UON917974 UYJ917974 VIF917974 VSB917974 WBX917974 WLT917974 WVP917974 H917976 JD917976 SZ917976 ACV917976 AMR917976 AWN917976 BGJ917976 BQF917976 CAB917976 CJX917976 CTT917976 DDP917976 DNL917976 DXH917976 EHD917976 EQZ917976 FAV917976 FKR917976 FUN917976 GEJ917976 GOF917976 GYB917976 HHX917976 HRT917976 IBP917976 ILL917976 IVH917976 JFD917976 JOZ917976 JYV917976 KIR917976 KSN917976 LCJ917976 LMF917976 LWB917976 MFX917976 MPT917976 MZP917976 NJL917976 NTH917976 ODD917976 OMZ917976 OWV917976 PGR917976 PQN917976 QAJ917976 QKF917976 QUB917976 RDX917976 RNT917976 RXP917976 SHL917976 SRH917976 TBD917976 TKZ917976 TUV917976 UER917976 UON917976 UYJ917976 VIF917976 VSB917976 WBX917976 WLT917976 WVP917976 H983354 JD983354 SZ983354 ACV983354 AMR983354 AWN983354 BGJ983354 BQF983354 CAB983354 CJX983354 CTT983354 DDP983354 DNL983354 DXH983354 EHD983354 EQZ983354 FAV983354 FKR983354 FUN983354 GEJ983354 GOF983354 GYB983354 HHX983354 HRT983354 IBP983354 ILL983354 IVH983354 JFD983354 JOZ983354 JYV983354 KIR983354 KSN983354 LCJ983354 LMF983354 LWB983354 MFX983354 MPT983354 MZP983354 NJL983354 NTH983354 ODD983354 OMZ983354 OWV983354 PGR983354 PQN983354 QAJ983354 QKF983354 QUB983354 RDX983354 RNT983354 RXP983354 SHL983354 SRH983354 TBD983354 TKZ983354 TUV983354 UER983354 UON983354 UYJ983354 VIF983354 VSB983354 WBX983354 WLT983354 WVP983354 H983356 JD983356 SZ983356 ACV983356 AMR983356 AWN983356 BGJ983356 BQF983356 CAB983356 CJX983356 CTT983356 DDP983356 DNL983356 DXH983356 EHD983356 EQZ983356 FAV983356 FKR983356 FUN983356 GEJ983356 GOF983356 GYB983356 HHX983356 HRT983356 IBP983356 ILL983356 IVH983356 JFD983356 JOZ983356 JYV983356 KIR983356 KSN983356 LCJ983356 LMF983356 LWB983356 MFX983356 MPT983356 MZP983356 NJL983356 NTH983356 ODD983356 OMZ983356 OWV983356 PGR983356 PQN983356 QAJ983356 QKF983356 QUB983356 RDX983356 RNT983356 RXP983356 SHL983356 SRH983356 TBD983356 TKZ983356 TUV983356 UER983356 UON983356 UYJ983356 VIF983356 VSB983356 WBX983356 WLT983356 WVP983356 H983366 JD983366 SZ983366 ACV983366 AMR983366 AWN983366 BGJ983366 BQF983366 CAB983366 CJX983366 CTT983366 DDP983366 DNL983366 DXH983366 EHD983366 EQZ983366 FAV983366 FKR983366 FUN983366 GEJ983366 GOF983366 GYB983366 HHX983366 HRT983366 IBP983366 ILL983366 IVH983366 JFD983366 JOZ983366 JYV983366 KIR983366 KSN983366 LCJ983366 LMF983366 LWB983366 MFX983366 MPT983366 MZP983366 NJL983366 NTH983366 ODD983366 OMZ983366 OWV983366 PGR983366 PQN983366 QAJ983366 QKF983366 QUB983366 RDX983366 RNT983366 RXP983366 SHL983366 SRH983366 TBD983366 TKZ983366 TUV983366 UER983366 UON983366 UYJ983366 VIF983366 VSB983366 WBX983366 WLT983366 WVP983366 H983368 JD983368 SZ983368 ACV983368 AMR983368 AWN983368 BGJ983368 BQF983368 CAB983368 CJX983368 CTT983368 DDP983368 DNL983368 DXH983368 EHD983368 EQZ983368 FAV983368 FKR983368 FUN983368 GEJ983368 GOF983368 GYB983368 HHX983368 HRT983368 IBP983368 ILL983368 IVH983368 JFD983368 JOZ983368 JYV983368 KIR983368 KSN983368 LCJ983368 LMF983368 LWB983368 MFX983368 MPT983368 MZP983368 NJL983368 NTH983368 ODD983368 OMZ983368 OWV983368 PGR983368 PQN983368 QAJ983368 QKF983368 QUB983368 RDX983368 RNT983368 RXP983368 SHL983368 SRH983368 TBD983368 TKZ983368 TUV983368 UER983368 UON983368 UYJ983368 VIF983368 VSB983368 WBX983368 WLT983368 WVP983368 H983378 JD983378 SZ983378 ACV983378 AMR983378 AWN983378 BGJ983378 BQF983378 CAB983378 CJX983378 CTT983378 DDP983378 DNL983378 DXH983378 EHD983378 EQZ983378 FAV983378 FKR983378 FUN983378 GEJ983378 GOF983378 GYB983378 HHX983378 HRT983378 IBP983378 ILL983378 IVH983378 JFD983378 JOZ983378 JYV983378 KIR983378 KSN983378 LCJ983378 LMF983378 LWB983378 MFX983378 MPT983378 MZP983378 NJL983378 NTH983378 ODD983378 OMZ983378 OWV983378 PGR983378 PQN983378 QAJ983378 QKF983378 QUB983378 RDX983378 RNT983378 RXP983378 SHL983378 SRH983378 TBD983378 TKZ983378 TUV983378 UER983378 UON983378 UYJ983378 VIF983378 VSB983378 WBX983378 WLT983378 WVP983378 H983380 JD983380 SZ983380 ACV983380 AMR983380 AWN983380 BGJ983380 BQF983380 CAB983380 CJX983380 CTT983380 DDP983380 DNL983380 DXH983380 EHD983380 EQZ983380 FAV983380 FKR983380 FUN983380 GEJ983380 GOF983380 GYB983380 HHX983380 HRT983380 IBP983380 ILL983380 IVH983380 JFD983380 JOZ983380 JYV983380 KIR983380 KSN983380 LCJ983380 LMF983380 LWB983380 MFX983380 MPT983380 MZP983380 NJL983380 NTH983380 ODD983380 OMZ983380 OWV983380 PGR983380 PQN983380 QAJ983380 QKF983380 QUB983380 RDX983380 RNT983380 RXP983380 SHL983380 SRH983380 TBD983380 TKZ983380 TUV983380 UER983380 UON983380 UYJ983380 VIF983380 VSB983380 WBX983380 WLT983380 WVP983380 H983390 JD983390 SZ983390 ACV983390 AMR983390 AWN983390 BGJ983390 BQF983390 CAB983390 CJX983390 CTT983390 DDP983390 DNL983390 DXH983390 EHD983390 EQZ983390 FAV983390 FKR983390 FUN983390 GEJ983390 GOF983390 GYB983390 HHX983390 HRT983390 IBP983390 ILL983390 IVH983390 JFD983390 JOZ983390 JYV983390 KIR983390 KSN983390 LCJ983390 LMF983390 LWB983390 MFX983390 MPT983390 MZP983390 NJL983390 NTH983390 ODD983390 OMZ983390 OWV983390 PGR983390 PQN983390 QAJ983390 QKF983390 QUB983390 RDX983390 RNT983390 RXP983390 SHL983390 SRH983390 TBD983390 TKZ983390 TUV983390 UER983390 UON983390 UYJ983390 VIF983390 VSB983390 WBX983390 WLT983390 WVP983390 H983392 JD983392 SZ983392 ACV983392 AMR983392 AWN983392 BGJ983392 BQF983392 CAB983392 CJX983392 CTT983392 DDP983392 DNL983392 DXH983392 EHD983392 EQZ983392 FAV983392 FKR983392 FUN983392 GEJ983392 GOF983392 GYB983392 HHX983392 HRT983392 IBP983392 ILL983392 IVH983392 JFD983392 JOZ983392 JYV983392 KIR983392 KSN983392 LCJ983392 LMF983392 LWB983392 MFX983392 MPT983392 MZP983392 NJL983392 NTH983392 ODD983392 OMZ983392 OWV983392 PGR983392 PQN983392 QAJ983392 QKF983392 QUB983392 RDX983392 RNT983392 RXP983392 SHL983392 SRH983392 TBD983392 TKZ983392 TUV983392 UER983392 UON983392 UYJ983392 VIF983392 VSB983392 WBX983392 WLT983392 WVP983392 H983402 JD983402 SZ983402 ACV983402 AMR983402 AWN983402 BGJ983402 BQF983402 CAB983402 CJX983402 CTT983402 DDP983402 DNL983402 DXH983402 EHD983402 EQZ983402 FAV983402 FKR983402 FUN983402 GEJ983402 GOF983402 GYB983402 HHX983402 HRT983402 IBP983402 ILL983402 IVH983402 JFD983402 JOZ983402 JYV983402 KIR983402 KSN983402 LCJ983402 LMF983402 LWB983402 MFX983402 MPT983402 MZP983402 NJL983402 NTH983402 ODD983402 OMZ983402 OWV983402 PGR983402 PQN983402 QAJ983402 QKF983402 QUB983402 RDX983402 RNT983402 RXP983402 SHL983402 SRH983402 TBD983402 TKZ983402 TUV983402 UER983402 UON983402 UYJ983402 VIF983402 VSB983402 WBX983402 WLT983402 WVP983402 H983404 JD983404 SZ983404 ACV983404 AMR983404 AWN983404 BGJ983404 BQF983404 CAB983404 CJX983404 CTT983404 DDP983404 DNL983404 DXH983404 EHD983404 EQZ983404 FAV983404 FKR983404 FUN983404 GEJ983404 GOF983404 GYB983404 HHX983404 HRT983404 IBP983404 ILL983404 IVH983404 JFD983404 JOZ983404 JYV983404 KIR983404 KSN983404 LCJ983404 LMF983404 LWB983404 MFX983404 MPT983404 MZP983404 NJL983404 NTH983404 ODD983404 OMZ983404 OWV983404 PGR983404 PQN983404 QAJ983404 QKF983404 QUB983404 RDX983404 RNT983404 RXP983404 SHL983404 SRH983404 TBD983404 TKZ983404 TUV983404 UER983404 UON983404 UYJ983404 VIF983404 VSB983404 WBX983404 WLT983404 WVP983404 H983414 JD983414 SZ983414 ACV983414 AMR983414 AWN983414 BGJ983414 BQF983414 CAB983414 CJX983414 CTT983414 DDP983414 DNL983414 DXH983414 EHD983414 EQZ983414 FAV983414 FKR983414 FUN983414 GEJ983414 GOF983414 GYB983414 HHX983414 HRT983414 IBP983414 ILL983414 IVH983414 JFD983414 JOZ983414 JYV983414 KIR983414 KSN983414 LCJ983414 LMF983414 LWB983414 MFX983414 MPT983414 MZP983414 NJL983414 NTH983414 ODD983414 OMZ983414 OWV983414 PGR983414 PQN983414 QAJ983414 QKF983414 QUB983414 RDX983414 RNT983414 RXP983414 SHL983414 SRH983414 TBD983414 TKZ983414 TUV983414 UER983414 UON983414 UYJ983414 VIF983414 VSB983414 WBX983414 WLT983414 WVP983414 H983416 JD983416 SZ983416 ACV983416 AMR983416 AWN983416 BGJ983416 BQF983416 CAB983416 CJX983416 CTT983416 DDP983416 DNL983416 DXH983416 EHD983416 EQZ983416 FAV983416 FKR983416 FUN983416 GEJ983416 GOF983416 GYB983416 HHX983416 HRT983416 IBP983416 ILL983416 IVH983416 JFD983416 JOZ983416 JYV983416 KIR983416 KSN983416 LCJ983416 LMF983416 LWB983416 MFX983416 MPT983416 MZP983416 NJL983416 NTH983416 ODD983416 OMZ983416 OWV983416 PGR983416 PQN983416 QAJ983416 QKF983416 QUB983416 RDX983416 RNT983416 RXP983416 SHL983416 SRH983416 TBD983416 TKZ983416 TUV983416 UER983416 UON983416 UYJ983416 VIF983416 VSB983416 WBX983416 WLT983416 WVP983416 H983426 JD983426 SZ983426 ACV983426 AMR983426 AWN983426 BGJ983426 BQF983426 CAB983426 CJX983426 CTT983426 DDP983426 DNL983426 DXH983426 EHD983426 EQZ983426 FAV983426 FKR983426 FUN983426 GEJ983426 GOF983426 GYB983426 HHX983426 HRT983426 IBP983426 ILL983426 IVH983426 JFD983426 JOZ983426 JYV983426 KIR983426 KSN983426 LCJ983426 LMF983426 LWB983426 MFX983426 MPT983426 MZP983426 NJL983426 NTH983426 ODD983426 OMZ983426 OWV983426 PGR983426 PQN983426 QAJ983426 QKF983426 QUB983426 RDX983426 RNT983426 RXP983426 SHL983426 SRH983426 TBD983426 TKZ983426 TUV983426 UER983426 UON983426 UYJ983426 VIF983426 VSB983426 WBX983426 WLT983426 WVP983426 H983428 JD983428 SZ983428 ACV983428 AMR983428 AWN983428 BGJ983428 BQF983428 CAB983428 CJX983428 CTT983428 DDP983428 DNL983428 DXH983428 EHD983428 EQZ983428 FAV983428 FKR983428 FUN983428 GEJ983428 GOF983428 GYB983428 HHX983428 HRT983428 IBP983428 ILL983428 IVH983428 JFD983428 JOZ983428 JYV983428 KIR983428 KSN983428 LCJ983428 LMF983428 LWB983428 MFX983428 MPT983428 MZP983428 NJL983428 NTH983428 ODD983428 OMZ983428 OWV983428 PGR983428 PQN983428 QAJ983428 QKF983428 QUB983428 RDX983428 RNT983428 RXP983428 SHL983428 SRH983428 TBD983428 TKZ983428 TUV983428 UER983428 UON983428 UYJ983428 VIF983428 VSB983428 WBX983428 WLT983428 WVP983428 H983438 JD983438 SZ983438 ACV983438 AMR983438 AWN983438 BGJ983438 BQF983438 CAB983438 CJX983438 CTT983438 DDP983438 DNL983438 DXH983438 EHD983438 EQZ983438 FAV983438 FKR983438 FUN983438 GEJ983438 GOF983438 GYB983438 HHX983438 HRT983438 IBP983438 ILL983438 IVH983438 JFD983438 JOZ983438 JYV983438 KIR983438 KSN983438 LCJ983438 LMF983438 LWB983438 MFX983438 MPT983438 MZP983438 NJL983438 NTH983438 ODD983438 OMZ983438 OWV983438 PGR983438 PQN983438 QAJ983438 QKF983438 QUB983438 RDX983438 RNT983438 RXP983438 SHL983438 SRH983438 TBD983438 TKZ983438 TUV983438 UER983438 UON983438 UYJ983438 VIF983438 VSB983438 WBX983438 WLT983438 WVP983438 H983440 JD983440 SZ983440 ACV983440 AMR983440 AWN983440 BGJ983440 BQF983440 CAB983440 CJX983440 CTT983440 DDP983440 DNL983440 DXH983440 EHD983440 EQZ983440 FAV983440 FKR983440 FUN983440 GEJ983440 GOF983440 GYB983440 HHX983440 HRT983440 IBP983440 ILL983440 IVH983440 JFD983440 JOZ983440 JYV983440 KIR983440 KSN983440 LCJ983440 LMF983440 LWB983440 MFX983440 MPT983440 MZP983440 NJL983440 NTH983440 ODD983440 OMZ983440 OWV983440 PGR983440 PQN983440 QAJ983440 QKF983440 QUB983440 RDX983440 RNT983440 RXP983440 SHL983440 SRH983440 TBD983440 TKZ983440 TUV983440 UER983440 UON983440 UYJ983440 VIF983440 VSB983440 WBX983440 WLT983440 WVP983440 H983450 JD983450 SZ983450 ACV983450 AMR983450 AWN983450 BGJ983450 BQF983450 CAB983450 CJX983450 CTT983450 DDP983450 DNL983450 DXH983450 EHD983450 EQZ983450 FAV983450 FKR983450 FUN983450 GEJ983450 GOF983450 GYB983450 HHX983450 HRT983450 IBP983450 ILL983450 IVH983450 JFD983450 JOZ983450 JYV983450 KIR983450 KSN983450 LCJ983450 LMF983450 LWB983450 MFX983450 MPT983450 MZP983450 NJL983450 NTH983450 ODD983450 OMZ983450 OWV983450 PGR983450 PQN983450 QAJ983450 QKF983450 QUB983450 RDX983450 RNT983450 RXP983450 SHL983450 SRH983450 TBD983450 TKZ983450 TUV983450 UER983450 UON983450 UYJ983450 VIF983450 VSB983450 WBX983450 WLT983450 WVP983450 H983452 JD983452 SZ983452 ACV983452 AMR983452 AWN983452 BGJ983452 BQF983452 CAB983452 CJX983452 CTT983452 DDP983452 DNL983452 DXH983452 EHD983452 EQZ983452 FAV983452 FKR983452 FUN983452 GEJ983452 GOF983452 GYB983452 HHX983452 HRT983452 IBP983452 ILL983452 IVH983452 JFD983452 JOZ983452 JYV983452 KIR983452 KSN983452 LCJ983452 LMF983452 LWB983452 MFX983452 MPT983452 MZP983452 NJL983452 NTH983452 ODD983452 OMZ983452 OWV983452 PGR983452 PQN983452 QAJ983452 QKF983452 QUB983452 RDX983452 RNT983452 RXP983452 SHL983452 SRH983452 TBD983452 TKZ983452 TUV983452 UER983452 UON983452 UYJ983452 VIF983452 VSB983452 WBX983452 WLT983452 WVP983452 H983462 JD983462 SZ983462 ACV983462 AMR983462 AWN983462 BGJ983462 BQF983462 CAB983462 CJX983462 CTT983462 DDP983462 DNL983462 DXH983462 EHD983462 EQZ983462 FAV983462 FKR983462 FUN983462 GEJ983462 GOF983462 GYB983462 HHX983462 HRT983462 IBP983462 ILL983462 IVH983462 JFD983462 JOZ983462 JYV983462 KIR983462 KSN983462 LCJ983462 LMF983462 LWB983462 MFX983462 MPT983462 MZP983462 NJL983462 NTH983462 ODD983462 OMZ983462 OWV983462 PGR983462 PQN983462 QAJ983462 QKF983462 QUB983462 RDX983462 RNT983462 RXP983462 SHL983462 SRH983462 TBD983462 TKZ983462 TUV983462 UER983462 UON983462 UYJ983462 VIF983462 VSB983462 WBX983462 WLT983462 WVP983462 H983464 JD983464 SZ983464 ACV983464 AMR983464 AWN983464 BGJ983464 BQF983464 CAB983464 CJX983464 CTT983464 DDP983464 DNL983464 DXH983464 EHD983464 EQZ983464 FAV983464 FKR983464 FUN983464 GEJ983464 GOF983464 GYB983464 HHX983464 HRT983464 IBP983464 ILL983464 IVH983464 JFD983464 JOZ983464 JYV983464 KIR983464 KSN983464 LCJ983464 LMF983464 LWB983464 MFX983464 MPT983464 MZP983464 NJL983464 NTH983464 ODD983464 OMZ983464 OWV983464 PGR983464 PQN983464 QAJ983464 QKF983464 QUB983464 RDX983464 RNT983464 RXP983464 SHL983464 SRH983464 TBD983464 TKZ983464 TUV983464 UER983464 UON983464 UYJ983464 VIF983464 VSB983464 WBX983464 WLT983464 WVP983464 H983474 JD983474 SZ983474 ACV983474 AMR983474 AWN983474 BGJ983474 BQF983474 CAB983474 CJX983474 CTT983474 DDP983474 DNL983474 DXH983474 EHD983474 EQZ983474 FAV983474 FKR983474 FUN983474 GEJ983474 GOF983474 GYB983474 HHX983474 HRT983474 IBP983474 ILL983474 IVH983474 JFD983474 JOZ983474 JYV983474 KIR983474 KSN983474 LCJ983474 LMF983474 LWB983474 MFX983474 MPT983474 MZP983474 NJL983474 NTH983474 ODD983474 OMZ983474 OWV983474 PGR983474 PQN983474 QAJ983474 QKF983474 QUB983474 RDX983474 RNT983474 RXP983474 SHL983474 SRH983474 TBD983474 TKZ983474 TUV983474 UER983474 UON983474 UYJ983474 VIF983474 VSB983474 WBX983474 WLT983474 WVP983474 H983476 JD983476 SZ983476 ACV983476 AMR983476 AWN983476 BGJ983476 BQF983476 CAB983476 CJX983476 CTT983476 DDP983476 DNL983476 DXH983476 EHD983476 EQZ983476 FAV983476 FKR983476 FUN983476 GEJ983476 GOF983476 GYB983476 HHX983476 HRT983476 IBP983476 ILL983476 IVH983476 JFD983476 JOZ983476 JYV983476 KIR983476 KSN983476 LCJ983476 LMF983476 LWB983476 MFX983476 MPT983476 MZP983476 NJL983476 NTH983476 ODD983476 OMZ983476 OWV983476 PGR983476 PQN983476 QAJ983476 QKF983476 QUB983476 RDX983476 RNT983476 RXP983476 SHL983476 SRH983476 TBD983476 TKZ983476 TUV983476 UER983476 UON983476 UYJ983476 VIF983476 VSB983476 WBX983476 WLT983476 WVP983476 H983486 JD983486 SZ983486 ACV983486 AMR983486 AWN983486 BGJ983486 BQF983486 CAB983486 CJX983486 CTT983486 DDP983486 DNL983486 DXH983486 EHD983486 EQZ983486 FAV983486 FKR983486 FUN983486 GEJ983486 GOF983486 GYB983486 HHX983486 HRT983486 IBP983486 ILL983486 IVH983486 JFD983486 JOZ983486 JYV983486 KIR983486 KSN983486 LCJ983486 LMF983486 LWB983486 MFX983486 MPT983486 MZP983486 NJL983486 NTH983486 ODD983486 OMZ983486 OWV983486 PGR983486 PQN983486 QAJ983486 QKF983486 QUB983486 RDX983486 RNT983486 RXP983486 SHL983486 SRH983486 TBD983486 TKZ983486 TUV983486 UER983486 UON983486 UYJ983486 VIF983486 VSB983486 WBX983486 WLT983486 WVP983486 H983488 JD983488 SZ983488 ACV983488 AMR983488 AWN983488 BGJ983488 BQF983488 CAB983488 CJX983488 CTT983488 DDP983488 DNL983488 DXH983488 EHD983488 EQZ983488 FAV983488 FKR983488 FUN983488 GEJ983488 GOF983488 GYB983488 HHX983488 HRT983488 IBP983488 ILL983488 IVH983488 JFD983488 JOZ983488 JYV983488 KIR983488 KSN983488 LCJ983488 LMF983488 LWB983488 MFX983488 MPT983488 MZP983488 NJL983488 NTH983488 ODD983488 OMZ983488 OWV983488 PGR983488 PQN983488 QAJ983488 QKF983488 QUB983488 RDX983488 RNT983488 RXP983488 SHL983488 SRH983488 TBD983488 TKZ983488 TUV983488 UER983488 UON983488 UYJ983488 VIF983488 VSB983488 WBX983488 WLT983488 WVP983488 H983498 JD983498 SZ983498 ACV983498 AMR983498 AWN983498 BGJ983498 BQF983498 CAB983498 CJX983498 CTT983498 DDP983498 DNL983498 DXH983498 EHD983498 EQZ983498 FAV983498 FKR983498 FUN983498 GEJ983498 GOF983498 GYB983498 HHX983498 HRT983498 IBP983498 ILL983498 IVH983498 JFD983498 JOZ983498 JYV983498 KIR983498 KSN983498 LCJ983498 LMF983498 LWB983498 MFX983498 MPT983498 MZP983498 NJL983498 NTH983498 ODD983498 OMZ983498 OWV983498 PGR983498 PQN983498 QAJ983498 QKF983498 QUB983498 RDX983498 RNT983498 RXP983498 SHL983498 SRH983498 TBD983498 TKZ983498 TUV983498 UER983498 UON983498 UYJ983498 VIF983498 VSB983498 WBX983498 WLT983498 WVP983498 H983500 JD983500 SZ983500 ACV983500 AMR983500 AWN983500 BGJ983500 BQF983500 CAB983500 CJX983500 CTT983500 DDP983500 DNL983500 DXH983500 EHD983500 EQZ983500 FAV983500 FKR983500 FUN983500 GEJ983500 GOF983500 GYB983500 HHX983500 HRT983500 IBP983500 ILL983500 IVH983500 JFD983500 JOZ983500 JYV983500 KIR983500 KSN983500 LCJ983500 LMF983500 LWB983500 MFX983500 MPT983500 MZP983500 NJL983500 NTH983500 ODD983500 OMZ983500 OWV983500 PGR983500 PQN983500 QAJ983500 QKF983500 QUB983500 RDX983500 RNT983500 RXP983500 SHL983500 SRH983500 TBD983500 TKZ983500 TUV983500 UER983500 UON983500 UYJ983500 VIF983500 VSB983500 WBX983500 WLT983500 WVP983500 H983510 JD983510 SZ983510 ACV983510 AMR983510 AWN983510 BGJ983510 BQF983510 CAB983510 CJX983510 CTT983510 DDP983510 DNL983510 DXH983510 EHD983510 EQZ983510 FAV983510 FKR983510 FUN983510 GEJ983510 GOF983510 GYB983510 HHX983510 HRT983510 IBP983510 ILL983510 IVH983510 JFD983510 JOZ983510 JYV983510 KIR983510 KSN983510 LCJ983510 LMF983510 LWB983510 MFX983510 MPT983510 MZP983510 NJL983510 NTH983510 ODD983510 OMZ983510 OWV983510 PGR983510 PQN983510 QAJ983510 QKF983510 QUB983510 RDX983510 RNT983510 RXP983510 SHL983510 SRH983510 TBD983510 TKZ983510 TUV983510 UER983510 UON983510 UYJ983510 VIF983510 VSB983510 WBX983510 WLT983510 WVP983510 H983512 JD983512 SZ983512 ACV983512 AMR983512 AWN983512 BGJ983512 BQF983512 CAB983512 CJX983512 CTT983512 DDP983512 DNL983512 DXH983512 EHD983512 EQZ983512 FAV983512 FKR983512 FUN983512 GEJ983512 GOF983512 GYB983512 HHX983512 HRT983512 IBP983512 ILL983512 IVH983512 JFD983512 JOZ983512 JYV983512 KIR983512 KSN983512 LCJ983512 LMF983512 LWB983512 MFX983512 MPT983512 MZP983512 NJL983512 NTH983512 ODD983512 OMZ983512 OWV983512 PGR983512 PQN983512 QAJ983512 QKF983512 QUB983512 RDX983512 RNT983512 RXP983512 SHL983512 SRH983512 TBD983512 TKZ983512 TUV983512 UER983512 UON983512 UYJ983512 VIF983512 VSB983512 WBX983512 WLT983512 WVP983512 E36:E37 E65775:E65794 E131311:E131330 E196847:E196866 E262383:E262402 E327919:E327938 E393455:E393474 E458991:E459010 E524527:E524546 E590063:E590082 E655599:E655618 E721135:E721154 E786671:E786690 E852207:E852226 E917743:E917762 E983279:E983298 JA65775:JA65794 JA131311:JA131330 JA196847:JA196866 JA262383:JA262402 JA327919:JA327938 JA393455:JA393474 JA458991:JA459010 JA524527:JA524546 JA590063:JA590082 JA655599:JA655618 JA721135:JA721154 JA786671:JA786690 JA852207:JA852226 JA917743:JA917762 JA983279:JA983298 JB5:JB15 JB16:JB28 JB29:JB34 JB35:JB36 SW65775:SW65794 SW131311:SW131330 SW196847:SW196866 SW262383:SW262402 SW327919:SW327938 SW393455:SW393474 SW458991:SW459010 SW524527:SW524546 SW590063:SW590082 SW655599:SW655618 SW721135:SW721154 SW786671:SW786690 SW852207:SW852226 SW917743:SW917762 SW983279:SW983298 SX5:SX15 SX16:SX28 SX29:SX34 SX35:SX36 ACS65775:ACS65794 ACS131311:ACS131330 ACS196847:ACS196866 ACS262383:ACS262402 ACS327919:ACS327938 ACS393455:ACS393474 ACS458991:ACS459010 ACS524527:ACS524546 ACS590063:ACS590082 ACS655599:ACS655618 ACS721135:ACS721154 ACS786671:ACS786690 ACS852207:ACS852226 ACS917743:ACS917762 ACS983279:ACS983298 ACT5:ACT15 ACT16:ACT28 ACT29:ACT34 ACT35:ACT36 AMO65775:AMO65794 AMO131311:AMO131330 AMO196847:AMO196866 AMO262383:AMO262402 AMO327919:AMO327938 AMO393455:AMO393474 AMO458991:AMO459010 AMO524527:AMO524546 AMO590063:AMO590082 AMO655599:AMO655618 AMO721135:AMO721154 AMO786671:AMO786690 AMO852207:AMO852226 AMO917743:AMO917762 AMO983279:AMO983298 AMP5:AMP15 AMP16:AMP28 AMP29:AMP34 AMP35:AMP36 AWK65775:AWK65794 AWK131311:AWK131330 AWK196847:AWK196866 AWK262383:AWK262402 AWK327919:AWK327938 AWK393455:AWK393474 AWK458991:AWK459010 AWK524527:AWK524546 AWK590063:AWK590082 AWK655599:AWK655618 AWK721135:AWK721154 AWK786671:AWK786690 AWK852207:AWK852226 AWK917743:AWK917762 AWK983279:AWK983298 AWL5:AWL15 AWL16:AWL28 AWL29:AWL34 AWL35:AWL36 BGG65775:BGG65794 BGG131311:BGG131330 BGG196847:BGG196866 BGG262383:BGG262402 BGG327919:BGG327938 BGG393455:BGG393474 BGG458991:BGG459010 BGG524527:BGG524546 BGG590063:BGG590082 BGG655599:BGG655618 BGG721135:BGG721154 BGG786671:BGG786690 BGG852207:BGG852226 BGG917743:BGG917762 BGG983279:BGG983298 BGH5:BGH15 BGH16:BGH28 BGH29:BGH34 BGH35:BGH36 BQC65775:BQC65794 BQC131311:BQC131330 BQC196847:BQC196866 BQC262383:BQC262402 BQC327919:BQC327938 BQC393455:BQC393474 BQC458991:BQC459010 BQC524527:BQC524546 BQC590063:BQC590082 BQC655599:BQC655618 BQC721135:BQC721154 BQC786671:BQC786690 BQC852207:BQC852226 BQC917743:BQC917762 BQC983279:BQC983298 BQD5:BQD15 BQD16:BQD28 BQD29:BQD34 BQD35:BQD36 BZY65775:BZY65794 BZY131311:BZY131330 BZY196847:BZY196866 BZY262383:BZY262402 BZY327919:BZY327938 BZY393455:BZY393474 BZY458991:BZY459010 BZY524527:BZY524546 BZY590063:BZY590082 BZY655599:BZY655618 BZY721135:BZY721154 BZY786671:BZY786690 BZY852207:BZY852226 BZY917743:BZY917762 BZY983279:BZY983298 BZZ5:BZZ15 BZZ16:BZZ28 BZZ29:BZZ34 BZZ35:BZZ36 CJU65775:CJU65794 CJU131311:CJU131330 CJU196847:CJU196866 CJU262383:CJU262402 CJU327919:CJU327938 CJU393455:CJU393474 CJU458991:CJU459010 CJU524527:CJU524546 CJU590063:CJU590082 CJU655599:CJU655618 CJU721135:CJU721154 CJU786671:CJU786690 CJU852207:CJU852226 CJU917743:CJU917762 CJU983279:CJU983298 CJV5:CJV15 CJV16:CJV28 CJV29:CJV34 CJV35:CJV36 CTQ65775:CTQ65794 CTQ131311:CTQ131330 CTQ196847:CTQ196866 CTQ262383:CTQ262402 CTQ327919:CTQ327938 CTQ393455:CTQ393474 CTQ458991:CTQ459010 CTQ524527:CTQ524546 CTQ590063:CTQ590082 CTQ655599:CTQ655618 CTQ721135:CTQ721154 CTQ786671:CTQ786690 CTQ852207:CTQ852226 CTQ917743:CTQ917762 CTQ983279:CTQ983298 CTR5:CTR15 CTR16:CTR28 CTR29:CTR34 CTR35:CTR36 DDM65775:DDM65794 DDM131311:DDM131330 DDM196847:DDM196866 DDM262383:DDM262402 DDM327919:DDM327938 DDM393455:DDM393474 DDM458991:DDM459010 DDM524527:DDM524546 DDM590063:DDM590082 DDM655599:DDM655618 DDM721135:DDM721154 DDM786671:DDM786690 DDM852207:DDM852226 DDM917743:DDM917762 DDM983279:DDM983298 DDN5:DDN15 DDN16:DDN28 DDN29:DDN34 DDN35:DDN36 DNI65775:DNI65794 DNI131311:DNI131330 DNI196847:DNI196866 DNI262383:DNI262402 DNI327919:DNI327938 DNI393455:DNI393474 DNI458991:DNI459010 DNI524527:DNI524546 DNI590063:DNI590082 DNI655599:DNI655618 DNI721135:DNI721154 DNI786671:DNI786690 DNI852207:DNI852226 DNI917743:DNI917762 DNI983279:DNI983298 DNJ5:DNJ15 DNJ16:DNJ28 DNJ29:DNJ34 DNJ35:DNJ36 DXE65775:DXE65794 DXE131311:DXE131330 DXE196847:DXE196866 DXE262383:DXE262402 DXE327919:DXE327938 DXE393455:DXE393474 DXE458991:DXE459010 DXE524527:DXE524546 DXE590063:DXE590082 DXE655599:DXE655618 DXE721135:DXE721154 DXE786671:DXE786690 DXE852207:DXE852226 DXE917743:DXE917762 DXE983279:DXE983298 DXF5:DXF15 DXF16:DXF28 DXF29:DXF34 DXF35:DXF36 EHA65775:EHA65794 EHA131311:EHA131330 EHA196847:EHA196866 EHA262383:EHA262402 EHA327919:EHA327938 EHA393455:EHA393474 EHA458991:EHA459010 EHA524527:EHA524546 EHA590063:EHA590082 EHA655599:EHA655618 EHA721135:EHA721154 EHA786671:EHA786690 EHA852207:EHA852226 EHA917743:EHA917762 EHA983279:EHA983298 EHB5:EHB15 EHB16:EHB28 EHB29:EHB34 EHB35:EHB36 EQW65775:EQW65794 EQW131311:EQW131330 EQW196847:EQW196866 EQW262383:EQW262402 EQW327919:EQW327938 EQW393455:EQW393474 EQW458991:EQW459010 EQW524527:EQW524546 EQW590063:EQW590082 EQW655599:EQW655618 EQW721135:EQW721154 EQW786671:EQW786690 EQW852207:EQW852226 EQW917743:EQW917762 EQW983279:EQW983298 EQX5:EQX15 EQX16:EQX28 EQX29:EQX34 EQX35:EQX36 FAS65775:FAS65794 FAS131311:FAS131330 FAS196847:FAS196866 FAS262383:FAS262402 FAS327919:FAS327938 FAS393455:FAS393474 FAS458991:FAS459010 FAS524527:FAS524546 FAS590063:FAS590082 FAS655599:FAS655618 FAS721135:FAS721154 FAS786671:FAS786690 FAS852207:FAS852226 FAS917743:FAS917762 FAS983279:FAS983298 FAT5:FAT15 FAT16:FAT28 FAT29:FAT34 FAT35:FAT36 FKO65775:FKO65794 FKO131311:FKO131330 FKO196847:FKO196866 FKO262383:FKO262402 FKO327919:FKO327938 FKO393455:FKO393474 FKO458991:FKO459010 FKO524527:FKO524546 FKO590063:FKO590082 FKO655599:FKO655618 FKO721135:FKO721154 FKO786671:FKO786690 FKO852207:FKO852226 FKO917743:FKO917762 FKO983279:FKO983298 FKP5:FKP15 FKP16:FKP28 FKP29:FKP34 FKP35:FKP36 FUK65775:FUK65794 FUK131311:FUK131330 FUK196847:FUK196866 FUK262383:FUK262402 FUK327919:FUK327938 FUK393455:FUK393474 FUK458991:FUK459010 FUK524527:FUK524546 FUK590063:FUK590082 FUK655599:FUK655618 FUK721135:FUK721154 FUK786671:FUK786690 FUK852207:FUK852226 FUK917743:FUK917762 FUK983279:FUK983298 FUL5:FUL15 FUL16:FUL28 FUL29:FUL34 FUL35:FUL36 GEG65775:GEG65794 GEG131311:GEG131330 GEG196847:GEG196866 GEG262383:GEG262402 GEG327919:GEG327938 GEG393455:GEG393474 GEG458991:GEG459010 GEG524527:GEG524546 GEG590063:GEG590082 GEG655599:GEG655618 GEG721135:GEG721154 GEG786671:GEG786690 GEG852207:GEG852226 GEG917743:GEG917762 GEG983279:GEG983298 GEH5:GEH15 GEH16:GEH28 GEH29:GEH34 GEH35:GEH36 GOC65775:GOC65794 GOC131311:GOC131330 GOC196847:GOC196866 GOC262383:GOC262402 GOC327919:GOC327938 GOC393455:GOC393474 GOC458991:GOC459010 GOC524527:GOC524546 GOC590063:GOC590082 GOC655599:GOC655618 GOC721135:GOC721154 GOC786671:GOC786690 GOC852207:GOC852226 GOC917743:GOC917762 GOC983279:GOC983298 GOD5:GOD15 GOD16:GOD28 GOD29:GOD34 GOD35:GOD36 GXY65775:GXY65794 GXY131311:GXY131330 GXY196847:GXY196866 GXY262383:GXY262402 GXY327919:GXY327938 GXY393455:GXY393474 GXY458991:GXY459010 GXY524527:GXY524546 GXY590063:GXY590082 GXY655599:GXY655618 GXY721135:GXY721154 GXY786671:GXY786690 GXY852207:GXY852226 GXY917743:GXY917762 GXY983279:GXY983298 GXZ5:GXZ15 GXZ16:GXZ28 GXZ29:GXZ34 GXZ35:GXZ36 HHU65775:HHU65794 HHU131311:HHU131330 HHU196847:HHU196866 HHU262383:HHU262402 HHU327919:HHU327938 HHU393455:HHU393474 HHU458991:HHU459010 HHU524527:HHU524546 HHU590063:HHU590082 HHU655599:HHU655618 HHU721135:HHU721154 HHU786671:HHU786690 HHU852207:HHU852226 HHU917743:HHU917762 HHU983279:HHU983298 HHV5:HHV15 HHV16:HHV28 HHV29:HHV34 HHV35:HHV36 HRQ65775:HRQ65794 HRQ131311:HRQ131330 HRQ196847:HRQ196866 HRQ262383:HRQ262402 HRQ327919:HRQ327938 HRQ393455:HRQ393474 HRQ458991:HRQ459010 HRQ524527:HRQ524546 HRQ590063:HRQ590082 HRQ655599:HRQ655618 HRQ721135:HRQ721154 HRQ786671:HRQ786690 HRQ852207:HRQ852226 HRQ917743:HRQ917762 HRQ983279:HRQ983298 HRR5:HRR15 HRR16:HRR28 HRR29:HRR34 HRR35:HRR36 IBM65775:IBM65794 IBM131311:IBM131330 IBM196847:IBM196866 IBM262383:IBM262402 IBM327919:IBM327938 IBM393455:IBM393474 IBM458991:IBM459010 IBM524527:IBM524546 IBM590063:IBM590082 IBM655599:IBM655618 IBM721135:IBM721154 IBM786671:IBM786690 IBM852207:IBM852226 IBM917743:IBM917762 IBM983279:IBM983298 IBN5:IBN15 IBN16:IBN28 IBN29:IBN34 IBN35:IBN36 ILI65775:ILI65794 ILI131311:ILI131330 ILI196847:ILI196866 ILI262383:ILI262402 ILI327919:ILI327938 ILI393455:ILI393474 ILI458991:ILI459010 ILI524527:ILI524546 ILI590063:ILI590082 ILI655599:ILI655618 ILI721135:ILI721154 ILI786671:ILI786690 ILI852207:ILI852226 ILI917743:ILI917762 ILI983279:ILI983298 ILJ5:ILJ15 ILJ16:ILJ28 ILJ29:ILJ34 ILJ35:ILJ36 IVE65775:IVE65794 IVE131311:IVE131330 IVE196847:IVE196866 IVE262383:IVE262402 IVE327919:IVE327938 IVE393455:IVE393474 IVE458991:IVE459010 IVE524527:IVE524546 IVE590063:IVE590082 IVE655599:IVE655618 IVE721135:IVE721154 IVE786671:IVE786690 IVE852207:IVE852226 IVE917743:IVE917762 IVE983279:IVE983298 IVF5:IVF15 IVF16:IVF28 IVF29:IVF34 IVF35:IVF36 JFA65775:JFA65794 JFA131311:JFA131330 JFA196847:JFA196866 JFA262383:JFA262402 JFA327919:JFA327938 JFA393455:JFA393474 JFA458991:JFA459010 JFA524527:JFA524546 JFA590063:JFA590082 JFA655599:JFA655618 JFA721135:JFA721154 JFA786671:JFA786690 JFA852207:JFA852226 JFA917743:JFA917762 JFA983279:JFA983298 JFB5:JFB15 JFB16:JFB28 JFB29:JFB34 JFB35:JFB36 JOW65775:JOW65794 JOW131311:JOW131330 JOW196847:JOW196866 JOW262383:JOW262402 JOW327919:JOW327938 JOW393455:JOW393474 JOW458991:JOW459010 JOW524527:JOW524546 JOW590063:JOW590082 JOW655599:JOW655618 JOW721135:JOW721154 JOW786671:JOW786690 JOW852207:JOW852226 JOW917743:JOW917762 JOW983279:JOW983298 JOX5:JOX15 JOX16:JOX28 JOX29:JOX34 JOX35:JOX36 JYS65775:JYS65794 JYS131311:JYS131330 JYS196847:JYS196866 JYS262383:JYS262402 JYS327919:JYS327938 JYS393455:JYS393474 JYS458991:JYS459010 JYS524527:JYS524546 JYS590063:JYS590082 JYS655599:JYS655618 JYS721135:JYS721154 JYS786671:JYS786690 JYS852207:JYS852226 JYS917743:JYS917762 JYS983279:JYS983298 JYT5:JYT15 JYT16:JYT28 JYT29:JYT34 JYT35:JYT36 KIO65775:KIO65794 KIO131311:KIO131330 KIO196847:KIO196866 KIO262383:KIO262402 KIO327919:KIO327938 KIO393455:KIO393474 KIO458991:KIO459010 KIO524527:KIO524546 KIO590063:KIO590082 KIO655599:KIO655618 KIO721135:KIO721154 KIO786671:KIO786690 KIO852207:KIO852226 KIO917743:KIO917762 KIO983279:KIO983298 KIP5:KIP15 KIP16:KIP28 KIP29:KIP34 KIP35:KIP36 KSK65775:KSK65794 KSK131311:KSK131330 KSK196847:KSK196866 KSK262383:KSK262402 KSK327919:KSK327938 KSK393455:KSK393474 KSK458991:KSK459010 KSK524527:KSK524546 KSK590063:KSK590082 KSK655599:KSK655618 KSK721135:KSK721154 KSK786671:KSK786690 KSK852207:KSK852226 KSK917743:KSK917762 KSK983279:KSK983298 KSL5:KSL15 KSL16:KSL28 KSL29:KSL34 KSL35:KSL36 LCG65775:LCG65794 LCG131311:LCG131330 LCG196847:LCG196866 LCG262383:LCG262402 LCG327919:LCG327938 LCG393455:LCG393474 LCG458991:LCG459010 LCG524527:LCG524546 LCG590063:LCG590082 LCG655599:LCG655618 LCG721135:LCG721154 LCG786671:LCG786690 LCG852207:LCG852226 LCG917743:LCG917762 LCG983279:LCG983298 LCH5:LCH15 LCH16:LCH28 LCH29:LCH34 LCH35:LCH36 LMC65775:LMC65794 LMC131311:LMC131330 LMC196847:LMC196866 LMC262383:LMC262402 LMC327919:LMC327938 LMC393455:LMC393474 LMC458991:LMC459010 LMC524527:LMC524546 LMC590063:LMC590082 LMC655599:LMC655618 LMC721135:LMC721154 LMC786671:LMC786690 LMC852207:LMC852226 LMC917743:LMC917762 LMC983279:LMC983298 LMD5:LMD15 LMD16:LMD28 LMD29:LMD34 LMD35:LMD36 LVY65775:LVY65794 LVY131311:LVY131330 LVY196847:LVY196866 LVY262383:LVY262402 LVY327919:LVY327938 LVY393455:LVY393474 LVY458991:LVY459010 LVY524527:LVY524546 LVY590063:LVY590082 LVY655599:LVY655618 LVY721135:LVY721154 LVY786671:LVY786690 LVY852207:LVY852226 LVY917743:LVY917762 LVY983279:LVY983298 LVZ5:LVZ15 LVZ16:LVZ28 LVZ29:LVZ34 LVZ35:LVZ36 MFU65775:MFU65794 MFU131311:MFU131330 MFU196847:MFU196866 MFU262383:MFU262402 MFU327919:MFU327938 MFU393455:MFU393474 MFU458991:MFU459010 MFU524527:MFU524546 MFU590063:MFU590082 MFU655599:MFU655618 MFU721135:MFU721154 MFU786671:MFU786690 MFU852207:MFU852226 MFU917743:MFU917762 MFU983279:MFU983298 MFV5:MFV15 MFV16:MFV28 MFV29:MFV34 MFV35:MFV36 MPQ65775:MPQ65794 MPQ131311:MPQ131330 MPQ196847:MPQ196866 MPQ262383:MPQ262402 MPQ327919:MPQ327938 MPQ393455:MPQ393474 MPQ458991:MPQ459010 MPQ524527:MPQ524546 MPQ590063:MPQ590082 MPQ655599:MPQ655618 MPQ721135:MPQ721154 MPQ786671:MPQ786690 MPQ852207:MPQ852226 MPQ917743:MPQ917762 MPQ983279:MPQ983298 MPR5:MPR15 MPR16:MPR28 MPR29:MPR34 MPR35:MPR36 MZM65775:MZM65794 MZM131311:MZM131330 MZM196847:MZM196866 MZM262383:MZM262402 MZM327919:MZM327938 MZM393455:MZM393474 MZM458991:MZM459010 MZM524527:MZM524546 MZM590063:MZM590082 MZM655599:MZM655618 MZM721135:MZM721154 MZM786671:MZM786690 MZM852207:MZM852226 MZM917743:MZM917762 MZM983279:MZM983298 MZN5:MZN15 MZN16:MZN28 MZN29:MZN34 MZN35:MZN36 NJI65775:NJI65794 NJI131311:NJI131330 NJI196847:NJI196866 NJI262383:NJI262402 NJI327919:NJI327938 NJI393455:NJI393474 NJI458991:NJI459010 NJI524527:NJI524546 NJI590063:NJI590082 NJI655599:NJI655618 NJI721135:NJI721154 NJI786671:NJI786690 NJI852207:NJI852226 NJI917743:NJI917762 NJI983279:NJI983298 NJJ5:NJJ15 NJJ16:NJJ28 NJJ29:NJJ34 NJJ35:NJJ36 NTE65775:NTE65794 NTE131311:NTE131330 NTE196847:NTE196866 NTE262383:NTE262402 NTE327919:NTE327938 NTE393455:NTE393474 NTE458991:NTE459010 NTE524527:NTE524546 NTE590063:NTE590082 NTE655599:NTE655618 NTE721135:NTE721154 NTE786671:NTE786690 NTE852207:NTE852226 NTE917743:NTE917762 NTE983279:NTE983298 NTF5:NTF15 NTF16:NTF28 NTF29:NTF34 NTF35:NTF36 ODA65775:ODA65794 ODA131311:ODA131330 ODA196847:ODA196866 ODA262383:ODA262402 ODA327919:ODA327938 ODA393455:ODA393474 ODA458991:ODA459010 ODA524527:ODA524546 ODA590063:ODA590082 ODA655599:ODA655618 ODA721135:ODA721154 ODA786671:ODA786690 ODA852207:ODA852226 ODA917743:ODA917762 ODA983279:ODA983298 ODB5:ODB15 ODB16:ODB28 ODB29:ODB34 ODB35:ODB36 OMW65775:OMW65794 OMW131311:OMW131330 OMW196847:OMW196866 OMW262383:OMW262402 OMW327919:OMW327938 OMW393455:OMW393474 OMW458991:OMW459010 OMW524527:OMW524546 OMW590063:OMW590082 OMW655599:OMW655618 OMW721135:OMW721154 OMW786671:OMW786690 OMW852207:OMW852226 OMW917743:OMW917762 OMW983279:OMW983298 OMX5:OMX15 OMX16:OMX28 OMX29:OMX34 OMX35:OMX36 OWS65775:OWS65794 OWS131311:OWS131330 OWS196847:OWS196866 OWS262383:OWS262402 OWS327919:OWS327938 OWS393455:OWS393474 OWS458991:OWS459010 OWS524527:OWS524546 OWS590063:OWS590082 OWS655599:OWS655618 OWS721135:OWS721154 OWS786671:OWS786690 OWS852207:OWS852226 OWS917743:OWS917762 OWS983279:OWS983298 OWT5:OWT15 OWT16:OWT28 OWT29:OWT34 OWT35:OWT36 PGO65775:PGO65794 PGO131311:PGO131330 PGO196847:PGO196866 PGO262383:PGO262402 PGO327919:PGO327938 PGO393455:PGO393474 PGO458991:PGO459010 PGO524527:PGO524546 PGO590063:PGO590082 PGO655599:PGO655618 PGO721135:PGO721154 PGO786671:PGO786690 PGO852207:PGO852226 PGO917743:PGO917762 PGO983279:PGO983298 PGP5:PGP15 PGP16:PGP28 PGP29:PGP34 PGP35:PGP36 PQK65775:PQK65794 PQK131311:PQK131330 PQK196847:PQK196866 PQK262383:PQK262402 PQK327919:PQK327938 PQK393455:PQK393474 PQK458991:PQK459010 PQK524527:PQK524546 PQK590063:PQK590082 PQK655599:PQK655618 PQK721135:PQK721154 PQK786671:PQK786690 PQK852207:PQK852226 PQK917743:PQK917762 PQK983279:PQK983298 PQL5:PQL15 PQL16:PQL28 PQL29:PQL34 PQL35:PQL36 QAG65775:QAG65794 QAG131311:QAG131330 QAG196847:QAG196866 QAG262383:QAG262402 QAG327919:QAG327938 QAG393455:QAG393474 QAG458991:QAG459010 QAG524527:QAG524546 QAG590063:QAG590082 QAG655599:QAG655618 QAG721135:QAG721154 QAG786671:QAG786690 QAG852207:QAG852226 QAG917743:QAG917762 QAG983279:QAG983298 QAH5:QAH15 QAH16:QAH28 QAH29:QAH34 QAH35:QAH36 QKC65775:QKC65794 QKC131311:QKC131330 QKC196847:QKC196866 QKC262383:QKC262402 QKC327919:QKC327938 QKC393455:QKC393474 QKC458991:QKC459010 QKC524527:QKC524546 QKC590063:QKC590082 QKC655599:QKC655618 QKC721135:QKC721154 QKC786671:QKC786690 QKC852207:QKC852226 QKC917743:QKC917762 QKC983279:QKC983298 QKD5:QKD15 QKD16:QKD28 QKD29:QKD34 QKD35:QKD36 QTY65775:QTY65794 QTY131311:QTY131330 QTY196847:QTY196866 QTY262383:QTY262402 QTY327919:QTY327938 QTY393455:QTY393474 QTY458991:QTY459010 QTY524527:QTY524546 QTY590063:QTY590082 QTY655599:QTY655618 QTY721135:QTY721154 QTY786671:QTY786690 QTY852207:QTY852226 QTY917743:QTY917762 QTY983279:QTY983298 QTZ5:QTZ15 QTZ16:QTZ28 QTZ29:QTZ34 QTZ35:QTZ36 RDU65775:RDU65794 RDU131311:RDU131330 RDU196847:RDU196866 RDU262383:RDU262402 RDU327919:RDU327938 RDU393455:RDU393474 RDU458991:RDU459010 RDU524527:RDU524546 RDU590063:RDU590082 RDU655599:RDU655618 RDU721135:RDU721154 RDU786671:RDU786690 RDU852207:RDU852226 RDU917743:RDU917762 RDU983279:RDU983298 RDV5:RDV15 RDV16:RDV28 RDV29:RDV34 RDV35:RDV36 RNQ65775:RNQ65794 RNQ131311:RNQ131330 RNQ196847:RNQ196866 RNQ262383:RNQ262402 RNQ327919:RNQ327938 RNQ393455:RNQ393474 RNQ458991:RNQ459010 RNQ524527:RNQ524546 RNQ590063:RNQ590082 RNQ655599:RNQ655618 RNQ721135:RNQ721154 RNQ786671:RNQ786690 RNQ852207:RNQ852226 RNQ917743:RNQ917762 RNQ983279:RNQ983298 RNR5:RNR15 RNR16:RNR28 RNR29:RNR34 RNR35:RNR36 RXM65775:RXM65794 RXM131311:RXM131330 RXM196847:RXM196866 RXM262383:RXM262402 RXM327919:RXM327938 RXM393455:RXM393474 RXM458991:RXM459010 RXM524527:RXM524546 RXM590063:RXM590082 RXM655599:RXM655618 RXM721135:RXM721154 RXM786671:RXM786690 RXM852207:RXM852226 RXM917743:RXM917762 RXM983279:RXM983298 RXN5:RXN15 RXN16:RXN28 RXN29:RXN34 RXN35:RXN36 SHI65775:SHI65794 SHI131311:SHI131330 SHI196847:SHI196866 SHI262383:SHI262402 SHI327919:SHI327938 SHI393455:SHI393474 SHI458991:SHI459010 SHI524527:SHI524546 SHI590063:SHI590082 SHI655599:SHI655618 SHI721135:SHI721154 SHI786671:SHI786690 SHI852207:SHI852226 SHI917743:SHI917762 SHI983279:SHI983298 SHJ5:SHJ15 SHJ16:SHJ28 SHJ29:SHJ34 SHJ35:SHJ36 SRE65775:SRE65794 SRE131311:SRE131330 SRE196847:SRE196866 SRE262383:SRE262402 SRE327919:SRE327938 SRE393455:SRE393474 SRE458991:SRE459010 SRE524527:SRE524546 SRE590063:SRE590082 SRE655599:SRE655618 SRE721135:SRE721154 SRE786671:SRE786690 SRE852207:SRE852226 SRE917743:SRE917762 SRE983279:SRE983298 SRF5:SRF15 SRF16:SRF28 SRF29:SRF34 SRF35:SRF36 TBA65775:TBA65794 TBA131311:TBA131330 TBA196847:TBA196866 TBA262383:TBA262402 TBA327919:TBA327938 TBA393455:TBA393474 TBA458991:TBA459010 TBA524527:TBA524546 TBA590063:TBA590082 TBA655599:TBA655618 TBA721135:TBA721154 TBA786671:TBA786690 TBA852207:TBA852226 TBA917743:TBA917762 TBA983279:TBA983298 TBB5:TBB15 TBB16:TBB28 TBB29:TBB34 TBB35:TBB36 TKW65775:TKW65794 TKW131311:TKW131330 TKW196847:TKW196866 TKW262383:TKW262402 TKW327919:TKW327938 TKW393455:TKW393474 TKW458991:TKW459010 TKW524527:TKW524546 TKW590063:TKW590082 TKW655599:TKW655618 TKW721135:TKW721154 TKW786671:TKW786690 TKW852207:TKW852226 TKW917743:TKW917762 TKW983279:TKW983298 TKX5:TKX15 TKX16:TKX28 TKX29:TKX34 TKX35:TKX36 TUS65775:TUS65794 TUS131311:TUS131330 TUS196847:TUS196866 TUS262383:TUS262402 TUS327919:TUS327938 TUS393455:TUS393474 TUS458991:TUS459010 TUS524527:TUS524546 TUS590063:TUS590082 TUS655599:TUS655618 TUS721135:TUS721154 TUS786671:TUS786690 TUS852207:TUS852226 TUS917743:TUS917762 TUS983279:TUS983298 TUT5:TUT15 TUT16:TUT28 TUT29:TUT34 TUT35:TUT36 UEO65775:UEO65794 UEO131311:UEO131330 UEO196847:UEO196866 UEO262383:UEO262402 UEO327919:UEO327938 UEO393455:UEO393474 UEO458991:UEO459010 UEO524527:UEO524546 UEO590063:UEO590082 UEO655599:UEO655618 UEO721135:UEO721154 UEO786671:UEO786690 UEO852207:UEO852226 UEO917743:UEO917762 UEO983279:UEO983298 UEP5:UEP15 UEP16:UEP28 UEP29:UEP34 UEP35:UEP36 UOK65775:UOK65794 UOK131311:UOK131330 UOK196847:UOK196866 UOK262383:UOK262402 UOK327919:UOK327938 UOK393455:UOK393474 UOK458991:UOK459010 UOK524527:UOK524546 UOK590063:UOK590082 UOK655599:UOK655618 UOK721135:UOK721154 UOK786671:UOK786690 UOK852207:UOK852226 UOK917743:UOK917762 UOK983279:UOK983298 UOL5:UOL15 UOL16:UOL28 UOL29:UOL34 UOL35:UOL36 UYG65775:UYG65794 UYG131311:UYG131330 UYG196847:UYG196866 UYG262383:UYG262402 UYG327919:UYG327938 UYG393455:UYG393474 UYG458991:UYG459010 UYG524527:UYG524546 UYG590063:UYG590082 UYG655599:UYG655618 UYG721135:UYG721154 UYG786671:UYG786690 UYG852207:UYG852226 UYG917743:UYG917762 UYG983279:UYG983298 UYH5:UYH15 UYH16:UYH28 UYH29:UYH34 UYH35:UYH36 VIC65775:VIC65794 VIC131311:VIC131330 VIC196847:VIC196866 VIC262383:VIC262402 VIC327919:VIC327938 VIC393455:VIC393474 VIC458991:VIC459010 VIC524527:VIC524546 VIC590063:VIC590082 VIC655599:VIC655618 VIC721135:VIC721154 VIC786671:VIC786690 VIC852207:VIC852226 VIC917743:VIC917762 VIC983279:VIC983298 VID5:VID15 VID16:VID28 VID29:VID34 VID35:VID36 VRY65775:VRY65794 VRY131311:VRY131330 VRY196847:VRY196866 VRY262383:VRY262402 VRY327919:VRY327938 VRY393455:VRY393474 VRY458991:VRY459010 VRY524527:VRY524546 VRY590063:VRY590082 VRY655599:VRY655618 VRY721135:VRY721154 VRY786671:VRY786690 VRY852207:VRY852226 VRY917743:VRY917762 VRY983279:VRY983298 VRZ5:VRZ15 VRZ16:VRZ28 VRZ29:VRZ34 VRZ35:VRZ36 WBU65775:WBU65794 WBU131311:WBU131330 WBU196847:WBU196866 WBU262383:WBU262402 WBU327919:WBU327938 WBU393455:WBU393474 WBU458991:WBU459010 WBU524527:WBU524546 WBU590063:WBU590082 WBU655599:WBU655618 WBU721135:WBU721154 WBU786671:WBU786690 WBU852207:WBU852226 WBU917743:WBU917762 WBU983279:WBU983298 WBV5:WBV15 WBV16:WBV28 WBV29:WBV34 WBV35:WBV36 WLQ65775:WLQ65794 WLQ131311:WLQ131330 WLQ196847:WLQ196866 WLQ262383:WLQ262402 WLQ327919:WLQ327938 WLQ393455:WLQ393474 WLQ458991:WLQ459010 WLQ524527:WLQ524546 WLQ590063:WLQ590082 WLQ655599:WLQ655618 WLQ721135:WLQ721154 WLQ786671:WLQ786690 WLQ852207:WLQ852226 WLQ917743:WLQ917762 WLQ983279:WLQ983298 WLR5:WLR15 WLR16:WLR28 WLR29:WLR34 WLR35:WLR36 WVM65775:WVM65794 WVM131311:WVM131330 WVM196847:WVM196866 WVM262383:WVM262402 WVM327919:WVM327938 WVM393455:WVM393474 WVM458991:WVM459010 WVM524527:WVM524546 WVM590063:WVM590082 WVM655599:WVM655618 WVM721135:WVM721154 WVM786671:WVM786690 WVM852207:WVM852226 WVM917743:WVM917762 WVM983279:WVM983298 WVN5:WVN15 WVN16:WVN28 WVN29:WVN34 WVN35:WVN36"/>
    <dataValidation allowBlank="1" showInputMessage="1" showErrorMessage="1" prompt="请输入较大值" sqref="D37 IZ37 SV37 ACR37 AMN37 AWJ37 BGF37 BQB37 BZX37 CJT37 CTP37 DDL37 DNH37 DXD37 EGZ37 EQV37 FAR37 FKN37 FUJ37 GEF37 GOB37 GXX37 HHT37 HRP37 IBL37 ILH37 IVD37 JEZ37 JOV37 JYR37 KIN37 KSJ37 LCF37 LMB37 LVX37 MFT37 MPP37 MZL37 NJH37 NTD37 OCZ37 OMV37 OWR37 PGN37 PQJ37 QAF37 QKB37 QTX37 RDT37 RNP37 RXL37 SHH37 SRD37 TAZ37 TKV37 TUR37 UEN37 UOJ37 UYF37 VIB37 VRX37 WBT37 WLP37 WVL37 D65794 IZ65794 SV65794 ACR65794 AMN65794 AWJ65794 BGF65794 BQB65794 BZX65794 CJT65794 CTP65794 DDL65794 DNH65794 DXD65794 EGZ65794 EQV65794 FAR65794 FKN65794 FUJ65794 GEF65794 GOB65794 GXX65794 HHT65794 HRP65794 IBL65794 ILH65794 IVD65794 JEZ65794 JOV65794 JYR65794 KIN65794 KSJ65794 LCF65794 LMB65794 LVX65794 MFT65794 MPP65794 MZL65794 NJH65794 NTD65794 OCZ65794 OMV65794 OWR65794 PGN65794 PQJ65794 QAF65794 QKB65794 QTX65794 RDT65794 RNP65794 RXL65794 SHH65794 SRD65794 TAZ65794 TKV65794 TUR65794 UEN65794 UOJ65794 UYF65794 VIB65794 VRX65794 WBT65794 WLP65794 WVL65794 D131330 IZ131330 SV131330 ACR131330 AMN131330 AWJ131330 BGF131330 BQB131330 BZX131330 CJT131330 CTP131330 DDL131330 DNH131330 DXD131330 EGZ131330 EQV131330 FAR131330 FKN131330 FUJ131330 GEF131330 GOB131330 GXX131330 HHT131330 HRP131330 IBL131330 ILH131330 IVD131330 JEZ131330 JOV131330 JYR131330 KIN131330 KSJ131330 LCF131330 LMB131330 LVX131330 MFT131330 MPP131330 MZL131330 NJH131330 NTD131330 OCZ131330 OMV131330 OWR131330 PGN131330 PQJ131330 QAF131330 QKB131330 QTX131330 RDT131330 RNP131330 RXL131330 SHH131330 SRD131330 TAZ131330 TKV131330 TUR131330 UEN131330 UOJ131330 UYF131330 VIB131330 VRX131330 WBT131330 WLP131330 WVL131330 D196866 IZ196866 SV196866 ACR196866 AMN196866 AWJ196866 BGF196866 BQB196866 BZX196866 CJT196866 CTP196866 DDL196866 DNH196866 DXD196866 EGZ196866 EQV196866 FAR196866 FKN196866 FUJ196866 GEF196866 GOB196866 GXX196866 HHT196866 HRP196866 IBL196866 ILH196866 IVD196866 JEZ196866 JOV196866 JYR196866 KIN196866 KSJ196866 LCF196866 LMB196866 LVX196866 MFT196866 MPP196866 MZL196866 NJH196866 NTD196866 OCZ196866 OMV196866 OWR196866 PGN196866 PQJ196866 QAF196866 QKB196866 QTX196866 RDT196866 RNP196866 RXL196866 SHH196866 SRD196866 TAZ196866 TKV196866 TUR196866 UEN196866 UOJ196866 UYF196866 VIB196866 VRX196866 WBT196866 WLP196866 WVL196866 D262402 IZ262402 SV262402 ACR262402 AMN262402 AWJ262402 BGF262402 BQB262402 BZX262402 CJT262402 CTP262402 DDL262402 DNH262402 DXD262402 EGZ262402 EQV262402 FAR262402 FKN262402 FUJ262402 GEF262402 GOB262402 GXX262402 HHT262402 HRP262402 IBL262402 ILH262402 IVD262402 JEZ262402 JOV262402 JYR262402 KIN262402 KSJ262402 LCF262402 LMB262402 LVX262402 MFT262402 MPP262402 MZL262402 NJH262402 NTD262402 OCZ262402 OMV262402 OWR262402 PGN262402 PQJ262402 QAF262402 QKB262402 QTX262402 RDT262402 RNP262402 RXL262402 SHH262402 SRD262402 TAZ262402 TKV262402 TUR262402 UEN262402 UOJ262402 UYF262402 VIB262402 VRX262402 WBT262402 WLP262402 WVL262402 D327938 IZ327938 SV327938 ACR327938 AMN327938 AWJ327938 BGF327938 BQB327938 BZX327938 CJT327938 CTP327938 DDL327938 DNH327938 DXD327938 EGZ327938 EQV327938 FAR327938 FKN327938 FUJ327938 GEF327938 GOB327938 GXX327938 HHT327938 HRP327938 IBL327938 ILH327938 IVD327938 JEZ327938 JOV327938 JYR327938 KIN327938 KSJ327938 LCF327938 LMB327938 LVX327938 MFT327938 MPP327938 MZL327938 NJH327938 NTD327938 OCZ327938 OMV327938 OWR327938 PGN327938 PQJ327938 QAF327938 QKB327938 QTX327938 RDT327938 RNP327938 RXL327938 SHH327938 SRD327938 TAZ327938 TKV327938 TUR327938 UEN327938 UOJ327938 UYF327938 VIB327938 VRX327938 WBT327938 WLP327938 WVL327938 D393474 IZ393474 SV393474 ACR393474 AMN393474 AWJ393474 BGF393474 BQB393474 BZX393474 CJT393474 CTP393474 DDL393474 DNH393474 DXD393474 EGZ393474 EQV393474 FAR393474 FKN393474 FUJ393474 GEF393474 GOB393474 GXX393474 HHT393474 HRP393474 IBL393474 ILH393474 IVD393474 JEZ393474 JOV393474 JYR393474 KIN393474 KSJ393474 LCF393474 LMB393474 LVX393474 MFT393474 MPP393474 MZL393474 NJH393474 NTD393474 OCZ393474 OMV393474 OWR393474 PGN393474 PQJ393474 QAF393474 QKB393474 QTX393474 RDT393474 RNP393474 RXL393474 SHH393474 SRD393474 TAZ393474 TKV393474 TUR393474 UEN393474 UOJ393474 UYF393474 VIB393474 VRX393474 WBT393474 WLP393474 WVL393474 D459010 IZ459010 SV459010 ACR459010 AMN459010 AWJ459010 BGF459010 BQB459010 BZX459010 CJT459010 CTP459010 DDL459010 DNH459010 DXD459010 EGZ459010 EQV459010 FAR459010 FKN459010 FUJ459010 GEF459010 GOB459010 GXX459010 HHT459010 HRP459010 IBL459010 ILH459010 IVD459010 JEZ459010 JOV459010 JYR459010 KIN459010 KSJ459010 LCF459010 LMB459010 LVX459010 MFT459010 MPP459010 MZL459010 NJH459010 NTD459010 OCZ459010 OMV459010 OWR459010 PGN459010 PQJ459010 QAF459010 QKB459010 QTX459010 RDT459010 RNP459010 RXL459010 SHH459010 SRD459010 TAZ459010 TKV459010 TUR459010 UEN459010 UOJ459010 UYF459010 VIB459010 VRX459010 WBT459010 WLP459010 WVL459010 D524546 IZ524546 SV524546 ACR524546 AMN524546 AWJ524546 BGF524546 BQB524546 BZX524546 CJT524546 CTP524546 DDL524546 DNH524546 DXD524546 EGZ524546 EQV524546 FAR524546 FKN524546 FUJ524546 GEF524546 GOB524546 GXX524546 HHT524546 HRP524546 IBL524546 ILH524546 IVD524546 JEZ524546 JOV524546 JYR524546 KIN524546 KSJ524546 LCF524546 LMB524546 LVX524546 MFT524546 MPP524546 MZL524546 NJH524546 NTD524546 OCZ524546 OMV524546 OWR524546 PGN524546 PQJ524546 QAF524546 QKB524546 QTX524546 RDT524546 RNP524546 RXL524546 SHH524546 SRD524546 TAZ524546 TKV524546 TUR524546 UEN524546 UOJ524546 UYF524546 VIB524546 VRX524546 WBT524546 WLP524546 WVL524546 D590082 IZ590082 SV590082 ACR590082 AMN590082 AWJ590082 BGF590082 BQB590082 BZX590082 CJT590082 CTP590082 DDL590082 DNH590082 DXD590082 EGZ590082 EQV590082 FAR590082 FKN590082 FUJ590082 GEF590082 GOB590082 GXX590082 HHT590082 HRP590082 IBL590082 ILH590082 IVD590082 JEZ590082 JOV590082 JYR590082 KIN590082 KSJ590082 LCF590082 LMB590082 LVX590082 MFT590082 MPP590082 MZL590082 NJH590082 NTD590082 OCZ590082 OMV590082 OWR590082 PGN590082 PQJ590082 QAF590082 QKB590082 QTX590082 RDT590082 RNP590082 RXL590082 SHH590082 SRD590082 TAZ590082 TKV590082 TUR590082 UEN590082 UOJ590082 UYF590082 VIB590082 VRX590082 WBT590082 WLP590082 WVL590082 D655618 IZ655618 SV655618 ACR655618 AMN655618 AWJ655618 BGF655618 BQB655618 BZX655618 CJT655618 CTP655618 DDL655618 DNH655618 DXD655618 EGZ655618 EQV655618 FAR655618 FKN655618 FUJ655618 GEF655618 GOB655618 GXX655618 HHT655618 HRP655618 IBL655618 ILH655618 IVD655618 JEZ655618 JOV655618 JYR655618 KIN655618 KSJ655618 LCF655618 LMB655618 LVX655618 MFT655618 MPP655618 MZL655618 NJH655618 NTD655618 OCZ655618 OMV655618 OWR655618 PGN655618 PQJ655618 QAF655618 QKB655618 QTX655618 RDT655618 RNP655618 RXL655618 SHH655618 SRD655618 TAZ655618 TKV655618 TUR655618 UEN655618 UOJ655618 UYF655618 VIB655618 VRX655618 WBT655618 WLP655618 WVL655618 D721154 IZ721154 SV721154 ACR721154 AMN721154 AWJ721154 BGF721154 BQB721154 BZX721154 CJT721154 CTP721154 DDL721154 DNH721154 DXD721154 EGZ721154 EQV721154 FAR721154 FKN721154 FUJ721154 GEF721154 GOB721154 GXX721154 HHT721154 HRP721154 IBL721154 ILH721154 IVD721154 JEZ721154 JOV721154 JYR721154 KIN721154 KSJ721154 LCF721154 LMB721154 LVX721154 MFT721154 MPP721154 MZL721154 NJH721154 NTD721154 OCZ721154 OMV721154 OWR721154 PGN721154 PQJ721154 QAF721154 QKB721154 QTX721154 RDT721154 RNP721154 RXL721154 SHH721154 SRD721154 TAZ721154 TKV721154 TUR721154 UEN721154 UOJ721154 UYF721154 VIB721154 VRX721154 WBT721154 WLP721154 WVL721154 D786690 IZ786690 SV786690 ACR786690 AMN786690 AWJ786690 BGF786690 BQB786690 BZX786690 CJT786690 CTP786690 DDL786690 DNH786690 DXD786690 EGZ786690 EQV786690 FAR786690 FKN786690 FUJ786690 GEF786690 GOB786690 GXX786690 HHT786690 HRP786690 IBL786690 ILH786690 IVD786690 JEZ786690 JOV786690 JYR786690 KIN786690 KSJ786690 LCF786690 LMB786690 LVX786690 MFT786690 MPP786690 MZL786690 NJH786690 NTD786690 OCZ786690 OMV786690 OWR786690 PGN786690 PQJ786690 QAF786690 QKB786690 QTX786690 RDT786690 RNP786690 RXL786690 SHH786690 SRD786690 TAZ786690 TKV786690 TUR786690 UEN786690 UOJ786690 UYF786690 VIB786690 VRX786690 WBT786690 WLP786690 WVL786690 D852226 IZ852226 SV852226 ACR852226 AMN852226 AWJ852226 BGF852226 BQB852226 BZX852226 CJT852226 CTP852226 DDL852226 DNH852226 DXD852226 EGZ852226 EQV852226 FAR852226 FKN852226 FUJ852226 GEF852226 GOB852226 GXX852226 HHT852226 HRP852226 IBL852226 ILH852226 IVD852226 JEZ852226 JOV852226 JYR852226 KIN852226 KSJ852226 LCF852226 LMB852226 LVX852226 MFT852226 MPP852226 MZL852226 NJH852226 NTD852226 OCZ852226 OMV852226 OWR852226 PGN852226 PQJ852226 QAF852226 QKB852226 QTX852226 RDT852226 RNP852226 RXL852226 SHH852226 SRD852226 TAZ852226 TKV852226 TUR852226 UEN852226 UOJ852226 UYF852226 VIB852226 VRX852226 WBT852226 WLP852226 WVL852226 D917762 IZ917762 SV917762 ACR917762 AMN917762 AWJ917762 BGF917762 BQB917762 BZX917762 CJT917762 CTP917762 DDL917762 DNH917762 DXD917762 EGZ917762 EQV917762 FAR917762 FKN917762 FUJ917762 GEF917762 GOB917762 GXX917762 HHT917762 HRP917762 IBL917762 ILH917762 IVD917762 JEZ917762 JOV917762 JYR917762 KIN917762 KSJ917762 LCF917762 LMB917762 LVX917762 MFT917762 MPP917762 MZL917762 NJH917762 NTD917762 OCZ917762 OMV917762 OWR917762 PGN917762 PQJ917762 QAF917762 QKB917762 QTX917762 RDT917762 RNP917762 RXL917762 SHH917762 SRD917762 TAZ917762 TKV917762 TUR917762 UEN917762 UOJ917762 UYF917762 VIB917762 VRX917762 WBT917762 WLP917762 WVL917762 D983298 IZ983298 SV983298 ACR983298 AMN983298 AWJ983298 BGF983298 BQB983298 BZX983298 CJT983298 CTP983298 DDL983298 DNH983298 DXD983298 EGZ983298 EQV983298 FAR983298 FKN983298 FUJ983298 GEF983298 GOB983298 GXX983298 HHT983298 HRP983298 IBL983298 ILH983298 IVD983298 JEZ983298 JOV983298 JYR983298 KIN983298 KSJ983298 LCF983298 LMB983298 LVX983298 MFT983298 MPP983298 MZL983298 NJH983298 NTD983298 OCZ983298 OMV983298 OWR983298 PGN983298 PQJ983298 QAF983298 QKB983298 QTX983298 RDT983298 RNP983298 RXL983298 SHH983298 SRD983298 TAZ983298 TKV983298 TUR983298 UEN983298 UOJ983298 UYF983298 VIB983298 VRX983298 WBT983298 WLP983298 WVL983298"/>
    <dataValidation allowBlank="1" showInputMessage="1" showErrorMessage="1" sqref="K77 K89 K101 K113 K125 K137 K149 K173 K185 K197 K209 K221 K233 K245 K257 K269 K281 K293 K78:K83 K90:K95 K102:K107 K114:K119 K126:K131 K138:K143 K150:K155 K161:K167 K174:K179 K186:K191 K198:K203 K210:K215 K222:K227 K234:K239 K246:K251 K258:K263 K270:K275 K282:K287 K294:K299 K305:K311 K317:K323 K329:K335 K341:K347 K353:K359 K365:K371 K377:K383 K389:K395 K401:K407 K413:K419 K425:K431 K437:K443 K449:K455 K65848:K65854 K65860:K65866 K65872:K65878 K65884:K65890 K65896:K65902 K65908:K65914 K65920:K65926 K65932:K65938 K65944:K65950 K65956:K65962 K65968:K65974 K65980:K65986 K65992:K65998 K66004:K66010 K131384:K131390 K131396:K131402 K131408:K131414 K131420:K131426 K131432:K131438 K131444:K131450 K131456:K131462 K131468:K131474 K131480:K131486 K131492:K131498 K131504:K131510 K131516:K131522 K131528:K131534 K131540:K131546 K196920:K196926 K196932:K196938 K196944:K196950 K196956:K196962 K196968:K196974 K196980:K196986 K196992:K196998 K197004:K197010 K197016:K197022 K197028:K197034 K197040:K197046 K197052:K197058 K197064:K197070 K197076:K197082 K262456:K262462 K262468:K262474 K262480:K262486 K262492:K262498 K262504:K262510 K262516:K262522 K262528:K262534 K262540:K262546 K262552:K262558 K262564:K262570 K262576:K262582 K262588:K262594 K262600:K262606 K262612:K262618 K327992:K327998 K328004:K328010 K328016:K328022 K328028:K328034 K328040:K328046 K328052:K328058 K328064:K328070 K328076:K328082 K328088:K328094 K328100:K328106 K328112:K328118 K328124:K328130 K328136:K328142 K328148:K328154 K393528:K393534 K393540:K393546 K393552:K393558 K393564:K393570 K393576:K393582 K393588:K393594 K393600:K393606 K393612:K393618 K393624:K393630 K393636:K393642 K393648:K393654 K393660:K393666 K393672:K393678 K393684:K393690 K459064:K459070 K459076:K459082 K459088:K459094 K459100:K459106 K459112:K459118 K459124:K459130 K459136:K459142 K459148:K459154 K459160:K459166 K459172:K459178 K459184:K459190 K459196:K459202 K459208:K459214 K459220:K459226 K524600:K524606 K524612:K524618 K524624:K524630 K524636:K524642 K524648:K524654 K524660:K524666 K524672:K524678 K524684:K524690 K524696:K524702 K524708:K524714 K524720:K524726 K524732:K524738 K524744:K524750 K524756:K524762 K590136:K590142 K590148:K590154 K590160:K590166 K590172:K590178 K590184:K590190 K590196:K590202 K590208:K590214 K590220:K590226 K590232:K590238 K590244:K590250 K590256:K590262 K590268:K590274 K590280:K590286 K590292:K590298 K655672:K655678 K655684:K655690 K655696:K655702 K655708:K655714 K655720:K655726 K655732:K655738 K655744:K655750 K655756:K655762 K655768:K655774 K655780:K655786 K655792:K655798 K655804:K655810 K655816:K655822 K655828:K655834 K721208:K721214 K721220:K721226 K721232:K721238 K721244:K721250 K721256:K721262 K721268:K721274 K721280:K721286 K721292:K721298 K721304:K721310 K721316:K721322 K721328:K721334 K721340:K721346 K721352:K721358 K721364:K721370 K786744:K786750 K786756:K786762 K786768:K786774 K786780:K786786 K786792:K786798 K786804:K786810 K786816:K786822 K786828:K786834 K786840:K786846 K786852:K786858 K786864:K786870 K786876:K786882 K786888:K786894 K786900:K786906 K852280:K852286 K852292:K852298 K852304:K852310 K852316:K852322 K852328:K852334 K852340:K852346 K852352:K852358 K852364:K852370 K852376:K852382 K852388:K852394 K852400:K852406 K852412:K852418 K852424:K852430 K852436:K852442 K917816:K917822 K917828:K917834 K917840:K917846 K917852:K917858 K917864:K917870 K917876:K917882 K917888:K917894 K917900:K917906 K917912:K917918 K917924:K917930 K917936:K917942 K917948:K917954 K917960:K917966 K917972:K917978 K983352:K983358 K983364:K983370 K983376:K983382 K983388:K983394 K983400:K983406 K983412:K983418 K983424:K983430 K983436:K983442 K983448:K983454 K983460:K983466 K983472:K983478 K983484:K983490 K983496:K983502 K983508:K983514 JG77:JG83 JG89:JG95 JG101:JG107 JG113:JG119 JG125:JG131 JG137:JG143 JG149:JG155 JG161:JG167 JG173:JG179 JG185:JG191 JG197:JG203 JG209:JG215 JG221:JG227 JG233:JG239 JG65848:JG65854 JG65860:JG65866 JG65872:JG65878 JG65884:JG65890 JG65896:JG65902 JG65908:JG65914 JG65920:JG65926 JG65932:JG65938 JG65944:JG65950 JG65956:JG65962 JG65968:JG65974 JG65980:JG65986 JG65992:JG65998 JG66004:JG66010 JG131384:JG131390 JG131396:JG131402 JG131408:JG131414 JG131420:JG131426 JG131432:JG131438 JG131444:JG131450 JG131456:JG131462 JG131468:JG131474 JG131480:JG131486 JG131492:JG131498 JG131504:JG131510 JG131516:JG131522 JG131528:JG131534 JG131540:JG131546 JG196920:JG196926 JG196932:JG196938 JG196944:JG196950 JG196956:JG196962 JG196968:JG196974 JG196980:JG196986 JG196992:JG196998 JG197004:JG197010 JG197016:JG197022 JG197028:JG197034 JG197040:JG197046 JG197052:JG197058 JG197064:JG197070 JG197076:JG197082 JG262456:JG262462 JG262468:JG262474 JG262480:JG262486 JG262492:JG262498 JG262504:JG262510 JG262516:JG262522 JG262528:JG262534 JG262540:JG262546 JG262552:JG262558 JG262564:JG262570 JG262576:JG262582 JG262588:JG262594 JG262600:JG262606 JG262612:JG262618 JG327992:JG327998 JG328004:JG328010 JG328016:JG328022 JG328028:JG328034 JG328040:JG328046 JG328052:JG328058 JG328064:JG328070 JG328076:JG328082 JG328088:JG328094 JG328100:JG328106 JG328112:JG328118 JG328124:JG328130 JG328136:JG328142 JG328148:JG328154 JG393528:JG393534 JG393540:JG393546 JG393552:JG393558 JG393564:JG393570 JG393576:JG393582 JG393588:JG393594 JG393600:JG393606 JG393612:JG393618 JG393624:JG393630 JG393636:JG393642 JG393648:JG393654 JG393660:JG393666 JG393672:JG393678 JG393684:JG393690 JG459064:JG459070 JG459076:JG459082 JG459088:JG459094 JG459100:JG459106 JG459112:JG459118 JG459124:JG459130 JG459136:JG459142 JG459148:JG459154 JG459160:JG459166 JG459172:JG459178 JG459184:JG459190 JG459196:JG459202 JG459208:JG459214 JG459220:JG459226 JG524600:JG524606 JG524612:JG524618 JG524624:JG524630 JG524636:JG524642 JG524648:JG524654 JG524660:JG524666 JG524672:JG524678 JG524684:JG524690 JG524696:JG524702 JG524708:JG524714 JG524720:JG524726 JG524732:JG524738 JG524744:JG524750 JG524756:JG524762 JG590136:JG590142 JG590148:JG590154 JG590160:JG590166 JG590172:JG590178 JG590184:JG590190 JG590196:JG590202 JG590208:JG590214 JG590220:JG590226 JG590232:JG590238 JG590244:JG590250 JG590256:JG590262 JG590268:JG590274 JG590280:JG590286 JG590292:JG590298 JG655672:JG655678 JG655684:JG655690 JG655696:JG655702 JG655708:JG655714 JG655720:JG655726 JG655732:JG655738 JG655744:JG655750 JG655756:JG655762 JG655768:JG655774 JG655780:JG655786 JG655792:JG655798 JG655804:JG655810 JG655816:JG655822 JG655828:JG655834 JG721208:JG721214 JG721220:JG721226 JG721232:JG721238 JG721244:JG721250 JG721256:JG721262 JG721268:JG721274 JG721280:JG721286 JG721292:JG721298 JG721304:JG721310 JG721316:JG721322 JG721328:JG721334 JG721340:JG721346 JG721352:JG721358 JG721364:JG721370 JG786744:JG786750 JG786756:JG786762 JG786768:JG786774 JG786780:JG786786 JG786792:JG786798 JG786804:JG786810 JG786816:JG786822 JG786828:JG786834 JG786840:JG786846 JG786852:JG786858 JG786864:JG786870 JG786876:JG786882 JG786888:JG786894 JG786900:JG786906 JG852280:JG852286 JG852292:JG852298 JG852304:JG852310 JG852316:JG852322 JG852328:JG852334 JG852340:JG852346 JG852352:JG852358 JG852364:JG852370 JG852376:JG852382 JG852388:JG852394 JG852400:JG852406 JG852412:JG852418 JG852424:JG852430 JG852436:JG852442 JG917816:JG917822 JG917828:JG917834 JG917840:JG917846 JG917852:JG917858 JG917864:JG917870 JG917876:JG917882 JG917888:JG917894 JG917900:JG917906 JG917912:JG917918 JG917924:JG917930 JG917936:JG917942 JG917948:JG917954 JG917960:JG917966 JG917972:JG917978 JG983352:JG983358 JG983364:JG983370 JG983376:JG983382 JG983388:JG983394 JG983400:JG983406 JG983412:JG983418 JG983424:JG983430 JG983436:JG983442 JG983448:JG983454 JG983460:JG983466 JG983472:JG983478 JG983484:JG983490 JG983496:JG983502 JG983508:JG983514 TC77:TC83 TC89:TC95 TC101:TC107 TC113:TC119 TC125:TC131 TC137:TC143 TC149:TC155 TC161:TC167 TC173:TC179 TC185:TC191 TC197:TC203 TC209:TC215 TC221:TC227 TC233:TC239 TC65848:TC65854 TC65860:TC65866 TC65872:TC65878 TC65884:TC65890 TC65896:TC65902 TC65908:TC65914 TC65920:TC65926 TC65932:TC65938 TC65944:TC65950 TC65956:TC65962 TC65968:TC65974 TC65980:TC65986 TC65992:TC65998 TC66004:TC66010 TC131384:TC131390 TC131396:TC131402 TC131408:TC131414 TC131420:TC131426 TC131432:TC131438 TC131444:TC131450 TC131456:TC131462 TC131468:TC131474 TC131480:TC131486 TC131492:TC131498 TC131504:TC131510 TC131516:TC131522 TC131528:TC131534 TC131540:TC131546 TC196920:TC196926 TC196932:TC196938 TC196944:TC196950 TC196956:TC196962 TC196968:TC196974 TC196980:TC196986 TC196992:TC196998 TC197004:TC197010 TC197016:TC197022 TC197028:TC197034 TC197040:TC197046 TC197052:TC197058 TC197064:TC197070 TC197076:TC197082 TC262456:TC262462 TC262468:TC262474 TC262480:TC262486 TC262492:TC262498 TC262504:TC262510 TC262516:TC262522 TC262528:TC262534 TC262540:TC262546 TC262552:TC262558 TC262564:TC262570 TC262576:TC262582 TC262588:TC262594 TC262600:TC262606 TC262612:TC262618 TC327992:TC327998 TC328004:TC328010 TC328016:TC328022 TC328028:TC328034 TC328040:TC328046 TC328052:TC328058 TC328064:TC328070 TC328076:TC328082 TC328088:TC328094 TC328100:TC328106 TC328112:TC328118 TC328124:TC328130 TC328136:TC328142 TC328148:TC328154 TC393528:TC393534 TC393540:TC393546 TC393552:TC393558 TC393564:TC393570 TC393576:TC393582 TC393588:TC393594 TC393600:TC393606 TC393612:TC393618 TC393624:TC393630 TC393636:TC393642 TC393648:TC393654 TC393660:TC393666 TC393672:TC393678 TC393684:TC393690 TC459064:TC459070 TC459076:TC459082 TC459088:TC459094 TC459100:TC459106 TC459112:TC459118 TC459124:TC459130 TC459136:TC459142 TC459148:TC459154 TC459160:TC459166 TC459172:TC459178 TC459184:TC459190 TC459196:TC459202 TC459208:TC459214 TC459220:TC459226 TC524600:TC524606 TC524612:TC524618 TC524624:TC524630 TC524636:TC524642 TC524648:TC524654 TC524660:TC524666 TC524672:TC524678 TC524684:TC524690 TC524696:TC524702 TC524708:TC524714 TC524720:TC524726 TC524732:TC524738 TC524744:TC524750 TC524756:TC524762 TC590136:TC590142 TC590148:TC590154 TC590160:TC590166 TC590172:TC590178 TC590184:TC590190 TC590196:TC590202 TC590208:TC590214 TC590220:TC590226 TC590232:TC590238 TC590244:TC590250 TC590256:TC590262 TC590268:TC590274 TC590280:TC590286 TC590292:TC590298 TC655672:TC655678 TC655684:TC655690 TC655696:TC655702 TC655708:TC655714 TC655720:TC655726 TC655732:TC655738 TC655744:TC655750 TC655756:TC655762 TC655768:TC655774 TC655780:TC655786 TC655792:TC655798 TC655804:TC655810 TC655816:TC655822 TC655828:TC655834 TC721208:TC721214 TC721220:TC721226 TC721232:TC721238 TC721244:TC721250 TC721256:TC721262 TC721268:TC721274 TC721280:TC721286 TC721292:TC721298 TC721304:TC721310 TC721316:TC721322 TC721328:TC721334 TC721340:TC721346 TC721352:TC721358 TC721364:TC721370 TC786744:TC786750 TC786756:TC786762 TC786768:TC786774 TC786780:TC786786 TC786792:TC786798 TC786804:TC786810 TC786816:TC786822 TC786828:TC786834 TC786840:TC786846 TC786852:TC786858 TC786864:TC786870 TC786876:TC786882 TC786888:TC786894 TC786900:TC786906 TC852280:TC852286 TC852292:TC852298 TC852304:TC852310 TC852316:TC852322 TC852328:TC852334 TC852340:TC852346 TC852352:TC852358 TC852364:TC852370 TC852376:TC852382 TC852388:TC852394 TC852400:TC852406 TC852412:TC852418 TC852424:TC852430 TC852436:TC852442 TC917816:TC917822 TC917828:TC917834 TC917840:TC917846 TC917852:TC917858 TC917864:TC917870 TC917876:TC917882 TC917888:TC917894 TC917900:TC917906 TC917912:TC917918 TC917924:TC917930 TC917936:TC917942 TC917948:TC917954 TC917960:TC917966 TC917972:TC917978 TC983352:TC983358 TC983364:TC983370 TC983376:TC983382 TC983388:TC983394 TC983400:TC983406 TC983412:TC983418 TC983424:TC983430 TC983436:TC983442 TC983448:TC983454 TC983460:TC983466 TC983472:TC983478 TC983484:TC983490 TC983496:TC983502 TC983508:TC983514 ACY77:ACY83 ACY89:ACY95 ACY101:ACY107 ACY113:ACY119 ACY125:ACY131 ACY137:ACY143 ACY149:ACY155 ACY161:ACY167 ACY173:ACY179 ACY185:ACY191 ACY197:ACY203 ACY209:ACY215 ACY221:ACY227 ACY233:ACY239 ACY65848:ACY65854 ACY65860:ACY65866 ACY65872:ACY65878 ACY65884:ACY65890 ACY65896:ACY65902 ACY65908:ACY65914 ACY65920:ACY65926 ACY65932:ACY65938 ACY65944:ACY65950 ACY65956:ACY65962 ACY65968:ACY65974 ACY65980:ACY65986 ACY65992:ACY65998 ACY66004:ACY66010 ACY131384:ACY131390 ACY131396:ACY131402 ACY131408:ACY131414 ACY131420:ACY131426 ACY131432:ACY131438 ACY131444:ACY131450 ACY131456:ACY131462 ACY131468:ACY131474 ACY131480:ACY131486 ACY131492:ACY131498 ACY131504:ACY131510 ACY131516:ACY131522 ACY131528:ACY131534 ACY131540:ACY131546 ACY196920:ACY196926 ACY196932:ACY196938 ACY196944:ACY196950 ACY196956:ACY196962 ACY196968:ACY196974 ACY196980:ACY196986 ACY196992:ACY196998 ACY197004:ACY197010 ACY197016:ACY197022 ACY197028:ACY197034 ACY197040:ACY197046 ACY197052:ACY197058 ACY197064:ACY197070 ACY197076:ACY197082 ACY262456:ACY262462 ACY262468:ACY262474 ACY262480:ACY262486 ACY262492:ACY262498 ACY262504:ACY262510 ACY262516:ACY262522 ACY262528:ACY262534 ACY262540:ACY262546 ACY262552:ACY262558 ACY262564:ACY262570 ACY262576:ACY262582 ACY262588:ACY262594 ACY262600:ACY262606 ACY262612:ACY262618 ACY327992:ACY327998 ACY328004:ACY328010 ACY328016:ACY328022 ACY328028:ACY328034 ACY328040:ACY328046 ACY328052:ACY328058 ACY328064:ACY328070 ACY328076:ACY328082 ACY328088:ACY328094 ACY328100:ACY328106 ACY328112:ACY328118 ACY328124:ACY328130 ACY328136:ACY328142 ACY328148:ACY328154 ACY393528:ACY393534 ACY393540:ACY393546 ACY393552:ACY393558 ACY393564:ACY393570 ACY393576:ACY393582 ACY393588:ACY393594 ACY393600:ACY393606 ACY393612:ACY393618 ACY393624:ACY393630 ACY393636:ACY393642 ACY393648:ACY393654 ACY393660:ACY393666 ACY393672:ACY393678 ACY393684:ACY393690 ACY459064:ACY459070 ACY459076:ACY459082 ACY459088:ACY459094 ACY459100:ACY459106 ACY459112:ACY459118 ACY459124:ACY459130 ACY459136:ACY459142 ACY459148:ACY459154 ACY459160:ACY459166 ACY459172:ACY459178 ACY459184:ACY459190 ACY459196:ACY459202 ACY459208:ACY459214 ACY459220:ACY459226 ACY524600:ACY524606 ACY524612:ACY524618 ACY524624:ACY524630 ACY524636:ACY524642 ACY524648:ACY524654 ACY524660:ACY524666 ACY524672:ACY524678 ACY524684:ACY524690 ACY524696:ACY524702 ACY524708:ACY524714 ACY524720:ACY524726 ACY524732:ACY524738 ACY524744:ACY524750 ACY524756:ACY524762 ACY590136:ACY590142 ACY590148:ACY590154 ACY590160:ACY590166 ACY590172:ACY590178 ACY590184:ACY590190 ACY590196:ACY590202 ACY590208:ACY590214 ACY590220:ACY590226 ACY590232:ACY590238 ACY590244:ACY590250 ACY590256:ACY590262 ACY590268:ACY590274 ACY590280:ACY590286 ACY590292:ACY590298 ACY655672:ACY655678 ACY655684:ACY655690 ACY655696:ACY655702 ACY655708:ACY655714 ACY655720:ACY655726 ACY655732:ACY655738 ACY655744:ACY655750 ACY655756:ACY655762 ACY655768:ACY655774 ACY655780:ACY655786 ACY655792:ACY655798 ACY655804:ACY655810 ACY655816:ACY655822 ACY655828:ACY655834 ACY721208:ACY721214 ACY721220:ACY721226 ACY721232:ACY721238 ACY721244:ACY721250 ACY721256:ACY721262 ACY721268:ACY721274 ACY721280:ACY721286 ACY721292:ACY721298 ACY721304:ACY721310 ACY721316:ACY721322 ACY721328:ACY721334 ACY721340:ACY721346 ACY721352:ACY721358 ACY721364:ACY721370 ACY786744:ACY786750 ACY786756:ACY786762 ACY786768:ACY786774 ACY786780:ACY786786 ACY786792:ACY786798 ACY786804:ACY786810 ACY786816:ACY786822 ACY786828:ACY786834 ACY786840:ACY786846 ACY786852:ACY786858 ACY786864:ACY786870 ACY786876:ACY786882 ACY786888:ACY786894 ACY786900:ACY786906 ACY852280:ACY852286 ACY852292:ACY852298 ACY852304:ACY852310 ACY852316:ACY852322 ACY852328:ACY852334 ACY852340:ACY852346 ACY852352:ACY852358 ACY852364:ACY852370 ACY852376:ACY852382 ACY852388:ACY852394 ACY852400:ACY852406 ACY852412:ACY852418 ACY852424:ACY852430 ACY852436:ACY852442 ACY917816:ACY917822 ACY917828:ACY917834 ACY917840:ACY917846 ACY917852:ACY917858 ACY917864:ACY917870 ACY917876:ACY917882 ACY917888:ACY917894 ACY917900:ACY917906 ACY917912:ACY917918 ACY917924:ACY917930 ACY917936:ACY917942 ACY917948:ACY917954 ACY917960:ACY917966 ACY917972:ACY917978 ACY983352:ACY983358 ACY983364:ACY983370 ACY983376:ACY983382 ACY983388:ACY983394 ACY983400:ACY983406 ACY983412:ACY983418 ACY983424:ACY983430 ACY983436:ACY983442 ACY983448:ACY983454 ACY983460:ACY983466 ACY983472:ACY983478 ACY983484:ACY983490 ACY983496:ACY983502 ACY983508:ACY983514 AMU77:AMU83 AMU89:AMU95 AMU101:AMU107 AMU113:AMU119 AMU125:AMU131 AMU137:AMU143 AMU149:AMU155 AMU161:AMU167 AMU173:AMU179 AMU185:AMU191 AMU197:AMU203 AMU209:AMU215 AMU221:AMU227 AMU233:AMU239 AMU65848:AMU65854 AMU65860:AMU65866 AMU65872:AMU65878 AMU65884:AMU65890 AMU65896:AMU65902 AMU65908:AMU65914 AMU65920:AMU65926 AMU65932:AMU65938 AMU65944:AMU65950 AMU65956:AMU65962 AMU65968:AMU65974 AMU65980:AMU65986 AMU65992:AMU65998 AMU66004:AMU66010 AMU131384:AMU131390 AMU131396:AMU131402 AMU131408:AMU131414 AMU131420:AMU131426 AMU131432:AMU131438 AMU131444:AMU131450 AMU131456:AMU131462 AMU131468:AMU131474 AMU131480:AMU131486 AMU131492:AMU131498 AMU131504:AMU131510 AMU131516:AMU131522 AMU131528:AMU131534 AMU131540:AMU131546 AMU196920:AMU196926 AMU196932:AMU196938 AMU196944:AMU196950 AMU196956:AMU196962 AMU196968:AMU196974 AMU196980:AMU196986 AMU196992:AMU196998 AMU197004:AMU197010 AMU197016:AMU197022 AMU197028:AMU197034 AMU197040:AMU197046 AMU197052:AMU197058 AMU197064:AMU197070 AMU197076:AMU197082 AMU262456:AMU262462 AMU262468:AMU262474 AMU262480:AMU262486 AMU262492:AMU262498 AMU262504:AMU262510 AMU262516:AMU262522 AMU262528:AMU262534 AMU262540:AMU262546 AMU262552:AMU262558 AMU262564:AMU262570 AMU262576:AMU262582 AMU262588:AMU262594 AMU262600:AMU262606 AMU262612:AMU262618 AMU327992:AMU327998 AMU328004:AMU328010 AMU328016:AMU328022 AMU328028:AMU328034 AMU328040:AMU328046 AMU328052:AMU328058 AMU328064:AMU328070 AMU328076:AMU328082 AMU328088:AMU328094 AMU328100:AMU328106 AMU328112:AMU328118 AMU328124:AMU328130 AMU328136:AMU328142 AMU328148:AMU328154 AMU393528:AMU393534 AMU393540:AMU393546 AMU393552:AMU393558 AMU393564:AMU393570 AMU393576:AMU393582 AMU393588:AMU393594 AMU393600:AMU393606 AMU393612:AMU393618 AMU393624:AMU393630 AMU393636:AMU393642 AMU393648:AMU393654 AMU393660:AMU393666 AMU393672:AMU393678 AMU393684:AMU393690 AMU459064:AMU459070 AMU459076:AMU459082 AMU459088:AMU459094 AMU459100:AMU459106 AMU459112:AMU459118 AMU459124:AMU459130 AMU459136:AMU459142 AMU459148:AMU459154 AMU459160:AMU459166 AMU459172:AMU459178 AMU459184:AMU459190 AMU459196:AMU459202 AMU459208:AMU459214 AMU459220:AMU459226 AMU524600:AMU524606 AMU524612:AMU524618 AMU524624:AMU524630 AMU524636:AMU524642 AMU524648:AMU524654 AMU524660:AMU524666 AMU524672:AMU524678 AMU524684:AMU524690 AMU524696:AMU524702 AMU524708:AMU524714 AMU524720:AMU524726 AMU524732:AMU524738 AMU524744:AMU524750 AMU524756:AMU524762 AMU590136:AMU590142 AMU590148:AMU590154 AMU590160:AMU590166 AMU590172:AMU590178 AMU590184:AMU590190 AMU590196:AMU590202 AMU590208:AMU590214 AMU590220:AMU590226 AMU590232:AMU590238 AMU590244:AMU590250 AMU590256:AMU590262 AMU590268:AMU590274 AMU590280:AMU590286 AMU590292:AMU590298 AMU655672:AMU655678 AMU655684:AMU655690 AMU655696:AMU655702 AMU655708:AMU655714 AMU655720:AMU655726 AMU655732:AMU655738 AMU655744:AMU655750 AMU655756:AMU655762 AMU655768:AMU655774 AMU655780:AMU655786 AMU655792:AMU655798 AMU655804:AMU655810 AMU655816:AMU655822 AMU655828:AMU655834 AMU721208:AMU721214 AMU721220:AMU721226 AMU721232:AMU721238 AMU721244:AMU721250 AMU721256:AMU721262 AMU721268:AMU721274 AMU721280:AMU721286 AMU721292:AMU721298 AMU721304:AMU721310 AMU721316:AMU721322 AMU721328:AMU721334 AMU721340:AMU721346 AMU721352:AMU721358 AMU721364:AMU721370 AMU786744:AMU786750 AMU786756:AMU786762 AMU786768:AMU786774 AMU786780:AMU786786 AMU786792:AMU786798 AMU786804:AMU786810 AMU786816:AMU786822 AMU786828:AMU786834 AMU786840:AMU786846 AMU786852:AMU786858 AMU786864:AMU786870 AMU786876:AMU786882 AMU786888:AMU786894 AMU786900:AMU786906 AMU852280:AMU852286 AMU852292:AMU852298 AMU852304:AMU852310 AMU852316:AMU852322 AMU852328:AMU852334 AMU852340:AMU852346 AMU852352:AMU852358 AMU852364:AMU852370 AMU852376:AMU852382 AMU852388:AMU852394 AMU852400:AMU852406 AMU852412:AMU852418 AMU852424:AMU852430 AMU852436:AMU852442 AMU917816:AMU917822 AMU917828:AMU917834 AMU917840:AMU917846 AMU917852:AMU917858 AMU917864:AMU917870 AMU917876:AMU917882 AMU917888:AMU917894 AMU917900:AMU917906 AMU917912:AMU917918 AMU917924:AMU917930 AMU917936:AMU917942 AMU917948:AMU917954 AMU917960:AMU917966 AMU917972:AMU917978 AMU983352:AMU983358 AMU983364:AMU983370 AMU983376:AMU983382 AMU983388:AMU983394 AMU983400:AMU983406 AMU983412:AMU983418 AMU983424:AMU983430 AMU983436:AMU983442 AMU983448:AMU983454 AMU983460:AMU983466 AMU983472:AMU983478 AMU983484:AMU983490 AMU983496:AMU983502 AMU983508:AMU983514 AWQ77:AWQ83 AWQ89:AWQ95 AWQ101:AWQ107 AWQ113:AWQ119 AWQ125:AWQ131 AWQ137:AWQ143 AWQ149:AWQ155 AWQ161:AWQ167 AWQ173:AWQ179 AWQ185:AWQ191 AWQ197:AWQ203 AWQ209:AWQ215 AWQ221:AWQ227 AWQ233:AWQ239 AWQ65848:AWQ65854 AWQ65860:AWQ65866 AWQ65872:AWQ65878 AWQ65884:AWQ65890 AWQ65896:AWQ65902 AWQ65908:AWQ65914 AWQ65920:AWQ65926 AWQ65932:AWQ65938 AWQ65944:AWQ65950 AWQ65956:AWQ65962 AWQ65968:AWQ65974 AWQ65980:AWQ65986 AWQ65992:AWQ65998 AWQ66004:AWQ66010 AWQ131384:AWQ131390 AWQ131396:AWQ131402 AWQ131408:AWQ131414 AWQ131420:AWQ131426 AWQ131432:AWQ131438 AWQ131444:AWQ131450 AWQ131456:AWQ131462 AWQ131468:AWQ131474 AWQ131480:AWQ131486 AWQ131492:AWQ131498 AWQ131504:AWQ131510 AWQ131516:AWQ131522 AWQ131528:AWQ131534 AWQ131540:AWQ131546 AWQ196920:AWQ196926 AWQ196932:AWQ196938 AWQ196944:AWQ196950 AWQ196956:AWQ196962 AWQ196968:AWQ196974 AWQ196980:AWQ196986 AWQ196992:AWQ196998 AWQ197004:AWQ197010 AWQ197016:AWQ197022 AWQ197028:AWQ197034 AWQ197040:AWQ197046 AWQ197052:AWQ197058 AWQ197064:AWQ197070 AWQ197076:AWQ197082 AWQ262456:AWQ262462 AWQ262468:AWQ262474 AWQ262480:AWQ262486 AWQ262492:AWQ262498 AWQ262504:AWQ262510 AWQ262516:AWQ262522 AWQ262528:AWQ262534 AWQ262540:AWQ262546 AWQ262552:AWQ262558 AWQ262564:AWQ262570 AWQ262576:AWQ262582 AWQ262588:AWQ262594 AWQ262600:AWQ262606 AWQ262612:AWQ262618 AWQ327992:AWQ327998 AWQ328004:AWQ328010 AWQ328016:AWQ328022 AWQ328028:AWQ328034 AWQ328040:AWQ328046 AWQ328052:AWQ328058 AWQ328064:AWQ328070 AWQ328076:AWQ328082 AWQ328088:AWQ328094 AWQ328100:AWQ328106 AWQ328112:AWQ328118 AWQ328124:AWQ328130 AWQ328136:AWQ328142 AWQ328148:AWQ328154 AWQ393528:AWQ393534 AWQ393540:AWQ393546 AWQ393552:AWQ393558 AWQ393564:AWQ393570 AWQ393576:AWQ393582 AWQ393588:AWQ393594 AWQ393600:AWQ393606 AWQ393612:AWQ393618 AWQ393624:AWQ393630 AWQ393636:AWQ393642 AWQ393648:AWQ393654 AWQ393660:AWQ393666 AWQ393672:AWQ393678 AWQ393684:AWQ393690 AWQ459064:AWQ459070 AWQ459076:AWQ459082 AWQ459088:AWQ459094 AWQ459100:AWQ459106 AWQ459112:AWQ459118 AWQ459124:AWQ459130 AWQ459136:AWQ459142 AWQ459148:AWQ459154 AWQ459160:AWQ459166 AWQ459172:AWQ459178 AWQ459184:AWQ459190 AWQ459196:AWQ459202 AWQ459208:AWQ459214 AWQ459220:AWQ459226 AWQ524600:AWQ524606 AWQ524612:AWQ524618 AWQ524624:AWQ524630 AWQ524636:AWQ524642 AWQ524648:AWQ524654 AWQ524660:AWQ524666 AWQ524672:AWQ524678 AWQ524684:AWQ524690 AWQ524696:AWQ524702 AWQ524708:AWQ524714 AWQ524720:AWQ524726 AWQ524732:AWQ524738 AWQ524744:AWQ524750 AWQ524756:AWQ524762 AWQ590136:AWQ590142 AWQ590148:AWQ590154 AWQ590160:AWQ590166 AWQ590172:AWQ590178 AWQ590184:AWQ590190 AWQ590196:AWQ590202 AWQ590208:AWQ590214 AWQ590220:AWQ590226 AWQ590232:AWQ590238 AWQ590244:AWQ590250 AWQ590256:AWQ590262 AWQ590268:AWQ590274 AWQ590280:AWQ590286 AWQ590292:AWQ590298 AWQ655672:AWQ655678 AWQ655684:AWQ655690 AWQ655696:AWQ655702 AWQ655708:AWQ655714 AWQ655720:AWQ655726 AWQ655732:AWQ655738 AWQ655744:AWQ655750 AWQ655756:AWQ655762 AWQ655768:AWQ655774 AWQ655780:AWQ655786 AWQ655792:AWQ655798 AWQ655804:AWQ655810 AWQ655816:AWQ655822 AWQ655828:AWQ655834 AWQ721208:AWQ721214 AWQ721220:AWQ721226 AWQ721232:AWQ721238 AWQ721244:AWQ721250 AWQ721256:AWQ721262 AWQ721268:AWQ721274 AWQ721280:AWQ721286 AWQ721292:AWQ721298 AWQ721304:AWQ721310 AWQ721316:AWQ721322 AWQ721328:AWQ721334 AWQ721340:AWQ721346 AWQ721352:AWQ721358 AWQ721364:AWQ721370 AWQ786744:AWQ786750 AWQ786756:AWQ786762 AWQ786768:AWQ786774 AWQ786780:AWQ786786 AWQ786792:AWQ786798 AWQ786804:AWQ786810 AWQ786816:AWQ786822 AWQ786828:AWQ786834 AWQ786840:AWQ786846 AWQ786852:AWQ786858 AWQ786864:AWQ786870 AWQ786876:AWQ786882 AWQ786888:AWQ786894 AWQ786900:AWQ786906 AWQ852280:AWQ852286 AWQ852292:AWQ852298 AWQ852304:AWQ852310 AWQ852316:AWQ852322 AWQ852328:AWQ852334 AWQ852340:AWQ852346 AWQ852352:AWQ852358 AWQ852364:AWQ852370 AWQ852376:AWQ852382 AWQ852388:AWQ852394 AWQ852400:AWQ852406 AWQ852412:AWQ852418 AWQ852424:AWQ852430 AWQ852436:AWQ852442 AWQ917816:AWQ917822 AWQ917828:AWQ917834 AWQ917840:AWQ917846 AWQ917852:AWQ917858 AWQ917864:AWQ917870 AWQ917876:AWQ917882 AWQ917888:AWQ917894 AWQ917900:AWQ917906 AWQ917912:AWQ917918 AWQ917924:AWQ917930 AWQ917936:AWQ917942 AWQ917948:AWQ917954 AWQ917960:AWQ917966 AWQ917972:AWQ917978 AWQ983352:AWQ983358 AWQ983364:AWQ983370 AWQ983376:AWQ983382 AWQ983388:AWQ983394 AWQ983400:AWQ983406 AWQ983412:AWQ983418 AWQ983424:AWQ983430 AWQ983436:AWQ983442 AWQ983448:AWQ983454 AWQ983460:AWQ983466 AWQ983472:AWQ983478 AWQ983484:AWQ983490 AWQ983496:AWQ983502 AWQ983508:AWQ983514 BGM77:BGM83 BGM89:BGM95 BGM101:BGM107 BGM113:BGM119 BGM125:BGM131 BGM137:BGM143 BGM149:BGM155 BGM161:BGM167 BGM173:BGM179 BGM185:BGM191 BGM197:BGM203 BGM209:BGM215 BGM221:BGM227 BGM233:BGM239 BGM65848:BGM65854 BGM65860:BGM65866 BGM65872:BGM65878 BGM65884:BGM65890 BGM65896:BGM65902 BGM65908:BGM65914 BGM65920:BGM65926 BGM65932:BGM65938 BGM65944:BGM65950 BGM65956:BGM65962 BGM65968:BGM65974 BGM65980:BGM65986 BGM65992:BGM65998 BGM66004:BGM66010 BGM131384:BGM131390 BGM131396:BGM131402 BGM131408:BGM131414 BGM131420:BGM131426 BGM131432:BGM131438 BGM131444:BGM131450 BGM131456:BGM131462 BGM131468:BGM131474 BGM131480:BGM131486 BGM131492:BGM131498 BGM131504:BGM131510 BGM131516:BGM131522 BGM131528:BGM131534 BGM131540:BGM131546 BGM196920:BGM196926 BGM196932:BGM196938 BGM196944:BGM196950 BGM196956:BGM196962 BGM196968:BGM196974 BGM196980:BGM196986 BGM196992:BGM196998 BGM197004:BGM197010 BGM197016:BGM197022 BGM197028:BGM197034 BGM197040:BGM197046 BGM197052:BGM197058 BGM197064:BGM197070 BGM197076:BGM197082 BGM262456:BGM262462 BGM262468:BGM262474 BGM262480:BGM262486 BGM262492:BGM262498 BGM262504:BGM262510 BGM262516:BGM262522 BGM262528:BGM262534 BGM262540:BGM262546 BGM262552:BGM262558 BGM262564:BGM262570 BGM262576:BGM262582 BGM262588:BGM262594 BGM262600:BGM262606 BGM262612:BGM262618 BGM327992:BGM327998 BGM328004:BGM328010 BGM328016:BGM328022 BGM328028:BGM328034 BGM328040:BGM328046 BGM328052:BGM328058 BGM328064:BGM328070 BGM328076:BGM328082 BGM328088:BGM328094 BGM328100:BGM328106 BGM328112:BGM328118 BGM328124:BGM328130 BGM328136:BGM328142 BGM328148:BGM328154 BGM393528:BGM393534 BGM393540:BGM393546 BGM393552:BGM393558 BGM393564:BGM393570 BGM393576:BGM393582 BGM393588:BGM393594 BGM393600:BGM393606 BGM393612:BGM393618 BGM393624:BGM393630 BGM393636:BGM393642 BGM393648:BGM393654 BGM393660:BGM393666 BGM393672:BGM393678 BGM393684:BGM393690 BGM459064:BGM459070 BGM459076:BGM459082 BGM459088:BGM459094 BGM459100:BGM459106 BGM459112:BGM459118 BGM459124:BGM459130 BGM459136:BGM459142 BGM459148:BGM459154 BGM459160:BGM459166 BGM459172:BGM459178 BGM459184:BGM459190 BGM459196:BGM459202 BGM459208:BGM459214 BGM459220:BGM459226 BGM524600:BGM524606 BGM524612:BGM524618 BGM524624:BGM524630 BGM524636:BGM524642 BGM524648:BGM524654 BGM524660:BGM524666 BGM524672:BGM524678 BGM524684:BGM524690 BGM524696:BGM524702 BGM524708:BGM524714 BGM524720:BGM524726 BGM524732:BGM524738 BGM524744:BGM524750 BGM524756:BGM524762 BGM590136:BGM590142 BGM590148:BGM590154 BGM590160:BGM590166 BGM590172:BGM590178 BGM590184:BGM590190 BGM590196:BGM590202 BGM590208:BGM590214 BGM590220:BGM590226 BGM590232:BGM590238 BGM590244:BGM590250 BGM590256:BGM590262 BGM590268:BGM590274 BGM590280:BGM590286 BGM590292:BGM590298 BGM655672:BGM655678 BGM655684:BGM655690 BGM655696:BGM655702 BGM655708:BGM655714 BGM655720:BGM655726 BGM655732:BGM655738 BGM655744:BGM655750 BGM655756:BGM655762 BGM655768:BGM655774 BGM655780:BGM655786 BGM655792:BGM655798 BGM655804:BGM655810 BGM655816:BGM655822 BGM655828:BGM655834 BGM721208:BGM721214 BGM721220:BGM721226 BGM721232:BGM721238 BGM721244:BGM721250 BGM721256:BGM721262 BGM721268:BGM721274 BGM721280:BGM721286 BGM721292:BGM721298 BGM721304:BGM721310 BGM721316:BGM721322 BGM721328:BGM721334 BGM721340:BGM721346 BGM721352:BGM721358 BGM721364:BGM721370 BGM786744:BGM786750 BGM786756:BGM786762 BGM786768:BGM786774 BGM786780:BGM786786 BGM786792:BGM786798 BGM786804:BGM786810 BGM786816:BGM786822 BGM786828:BGM786834 BGM786840:BGM786846 BGM786852:BGM786858 BGM786864:BGM786870 BGM786876:BGM786882 BGM786888:BGM786894 BGM786900:BGM786906 BGM852280:BGM852286 BGM852292:BGM852298 BGM852304:BGM852310 BGM852316:BGM852322 BGM852328:BGM852334 BGM852340:BGM852346 BGM852352:BGM852358 BGM852364:BGM852370 BGM852376:BGM852382 BGM852388:BGM852394 BGM852400:BGM852406 BGM852412:BGM852418 BGM852424:BGM852430 BGM852436:BGM852442 BGM917816:BGM917822 BGM917828:BGM917834 BGM917840:BGM917846 BGM917852:BGM917858 BGM917864:BGM917870 BGM917876:BGM917882 BGM917888:BGM917894 BGM917900:BGM917906 BGM917912:BGM917918 BGM917924:BGM917930 BGM917936:BGM917942 BGM917948:BGM917954 BGM917960:BGM917966 BGM917972:BGM917978 BGM983352:BGM983358 BGM983364:BGM983370 BGM983376:BGM983382 BGM983388:BGM983394 BGM983400:BGM983406 BGM983412:BGM983418 BGM983424:BGM983430 BGM983436:BGM983442 BGM983448:BGM983454 BGM983460:BGM983466 BGM983472:BGM983478 BGM983484:BGM983490 BGM983496:BGM983502 BGM983508:BGM983514 BQI77:BQI83 BQI89:BQI95 BQI101:BQI107 BQI113:BQI119 BQI125:BQI131 BQI137:BQI143 BQI149:BQI155 BQI161:BQI167 BQI173:BQI179 BQI185:BQI191 BQI197:BQI203 BQI209:BQI215 BQI221:BQI227 BQI233:BQI239 BQI65848:BQI65854 BQI65860:BQI65866 BQI65872:BQI65878 BQI65884:BQI65890 BQI65896:BQI65902 BQI65908:BQI65914 BQI65920:BQI65926 BQI65932:BQI65938 BQI65944:BQI65950 BQI65956:BQI65962 BQI65968:BQI65974 BQI65980:BQI65986 BQI65992:BQI65998 BQI66004:BQI66010 BQI131384:BQI131390 BQI131396:BQI131402 BQI131408:BQI131414 BQI131420:BQI131426 BQI131432:BQI131438 BQI131444:BQI131450 BQI131456:BQI131462 BQI131468:BQI131474 BQI131480:BQI131486 BQI131492:BQI131498 BQI131504:BQI131510 BQI131516:BQI131522 BQI131528:BQI131534 BQI131540:BQI131546 BQI196920:BQI196926 BQI196932:BQI196938 BQI196944:BQI196950 BQI196956:BQI196962 BQI196968:BQI196974 BQI196980:BQI196986 BQI196992:BQI196998 BQI197004:BQI197010 BQI197016:BQI197022 BQI197028:BQI197034 BQI197040:BQI197046 BQI197052:BQI197058 BQI197064:BQI197070 BQI197076:BQI197082 BQI262456:BQI262462 BQI262468:BQI262474 BQI262480:BQI262486 BQI262492:BQI262498 BQI262504:BQI262510 BQI262516:BQI262522 BQI262528:BQI262534 BQI262540:BQI262546 BQI262552:BQI262558 BQI262564:BQI262570 BQI262576:BQI262582 BQI262588:BQI262594 BQI262600:BQI262606 BQI262612:BQI262618 BQI327992:BQI327998 BQI328004:BQI328010 BQI328016:BQI328022 BQI328028:BQI328034 BQI328040:BQI328046 BQI328052:BQI328058 BQI328064:BQI328070 BQI328076:BQI328082 BQI328088:BQI328094 BQI328100:BQI328106 BQI328112:BQI328118 BQI328124:BQI328130 BQI328136:BQI328142 BQI328148:BQI328154 BQI393528:BQI393534 BQI393540:BQI393546 BQI393552:BQI393558 BQI393564:BQI393570 BQI393576:BQI393582 BQI393588:BQI393594 BQI393600:BQI393606 BQI393612:BQI393618 BQI393624:BQI393630 BQI393636:BQI393642 BQI393648:BQI393654 BQI393660:BQI393666 BQI393672:BQI393678 BQI393684:BQI393690 BQI459064:BQI459070 BQI459076:BQI459082 BQI459088:BQI459094 BQI459100:BQI459106 BQI459112:BQI459118 BQI459124:BQI459130 BQI459136:BQI459142 BQI459148:BQI459154 BQI459160:BQI459166 BQI459172:BQI459178 BQI459184:BQI459190 BQI459196:BQI459202 BQI459208:BQI459214 BQI459220:BQI459226 BQI524600:BQI524606 BQI524612:BQI524618 BQI524624:BQI524630 BQI524636:BQI524642 BQI524648:BQI524654 BQI524660:BQI524666 BQI524672:BQI524678 BQI524684:BQI524690 BQI524696:BQI524702 BQI524708:BQI524714 BQI524720:BQI524726 BQI524732:BQI524738 BQI524744:BQI524750 BQI524756:BQI524762 BQI590136:BQI590142 BQI590148:BQI590154 BQI590160:BQI590166 BQI590172:BQI590178 BQI590184:BQI590190 BQI590196:BQI590202 BQI590208:BQI590214 BQI590220:BQI590226 BQI590232:BQI590238 BQI590244:BQI590250 BQI590256:BQI590262 BQI590268:BQI590274 BQI590280:BQI590286 BQI590292:BQI590298 BQI655672:BQI655678 BQI655684:BQI655690 BQI655696:BQI655702 BQI655708:BQI655714 BQI655720:BQI655726 BQI655732:BQI655738 BQI655744:BQI655750 BQI655756:BQI655762 BQI655768:BQI655774 BQI655780:BQI655786 BQI655792:BQI655798 BQI655804:BQI655810 BQI655816:BQI655822 BQI655828:BQI655834 BQI721208:BQI721214 BQI721220:BQI721226 BQI721232:BQI721238 BQI721244:BQI721250 BQI721256:BQI721262 BQI721268:BQI721274 BQI721280:BQI721286 BQI721292:BQI721298 BQI721304:BQI721310 BQI721316:BQI721322 BQI721328:BQI721334 BQI721340:BQI721346 BQI721352:BQI721358 BQI721364:BQI721370 BQI786744:BQI786750 BQI786756:BQI786762 BQI786768:BQI786774 BQI786780:BQI786786 BQI786792:BQI786798 BQI786804:BQI786810 BQI786816:BQI786822 BQI786828:BQI786834 BQI786840:BQI786846 BQI786852:BQI786858 BQI786864:BQI786870 BQI786876:BQI786882 BQI786888:BQI786894 BQI786900:BQI786906 BQI852280:BQI852286 BQI852292:BQI852298 BQI852304:BQI852310 BQI852316:BQI852322 BQI852328:BQI852334 BQI852340:BQI852346 BQI852352:BQI852358 BQI852364:BQI852370 BQI852376:BQI852382 BQI852388:BQI852394 BQI852400:BQI852406 BQI852412:BQI852418 BQI852424:BQI852430 BQI852436:BQI852442 BQI917816:BQI917822 BQI917828:BQI917834 BQI917840:BQI917846 BQI917852:BQI917858 BQI917864:BQI917870 BQI917876:BQI917882 BQI917888:BQI917894 BQI917900:BQI917906 BQI917912:BQI917918 BQI917924:BQI917930 BQI917936:BQI917942 BQI917948:BQI917954 BQI917960:BQI917966 BQI917972:BQI917978 BQI983352:BQI983358 BQI983364:BQI983370 BQI983376:BQI983382 BQI983388:BQI983394 BQI983400:BQI983406 BQI983412:BQI983418 BQI983424:BQI983430 BQI983436:BQI983442 BQI983448:BQI983454 BQI983460:BQI983466 BQI983472:BQI983478 BQI983484:BQI983490 BQI983496:BQI983502 BQI983508:BQI983514 CAE77:CAE83 CAE89:CAE95 CAE101:CAE107 CAE113:CAE119 CAE125:CAE131 CAE137:CAE143 CAE149:CAE155 CAE161:CAE167 CAE173:CAE179 CAE185:CAE191 CAE197:CAE203 CAE209:CAE215 CAE221:CAE227 CAE233:CAE239 CAE65848:CAE65854 CAE65860:CAE65866 CAE65872:CAE65878 CAE65884:CAE65890 CAE65896:CAE65902 CAE65908:CAE65914 CAE65920:CAE65926 CAE65932:CAE65938 CAE65944:CAE65950 CAE65956:CAE65962 CAE65968:CAE65974 CAE65980:CAE65986 CAE65992:CAE65998 CAE66004:CAE66010 CAE131384:CAE131390 CAE131396:CAE131402 CAE131408:CAE131414 CAE131420:CAE131426 CAE131432:CAE131438 CAE131444:CAE131450 CAE131456:CAE131462 CAE131468:CAE131474 CAE131480:CAE131486 CAE131492:CAE131498 CAE131504:CAE131510 CAE131516:CAE131522 CAE131528:CAE131534 CAE131540:CAE131546 CAE196920:CAE196926 CAE196932:CAE196938 CAE196944:CAE196950 CAE196956:CAE196962 CAE196968:CAE196974 CAE196980:CAE196986 CAE196992:CAE196998 CAE197004:CAE197010 CAE197016:CAE197022 CAE197028:CAE197034 CAE197040:CAE197046 CAE197052:CAE197058 CAE197064:CAE197070 CAE197076:CAE197082 CAE262456:CAE262462 CAE262468:CAE262474 CAE262480:CAE262486 CAE262492:CAE262498 CAE262504:CAE262510 CAE262516:CAE262522 CAE262528:CAE262534 CAE262540:CAE262546 CAE262552:CAE262558 CAE262564:CAE262570 CAE262576:CAE262582 CAE262588:CAE262594 CAE262600:CAE262606 CAE262612:CAE262618 CAE327992:CAE327998 CAE328004:CAE328010 CAE328016:CAE328022 CAE328028:CAE328034 CAE328040:CAE328046 CAE328052:CAE328058 CAE328064:CAE328070 CAE328076:CAE328082 CAE328088:CAE328094 CAE328100:CAE328106 CAE328112:CAE328118 CAE328124:CAE328130 CAE328136:CAE328142 CAE328148:CAE328154 CAE393528:CAE393534 CAE393540:CAE393546 CAE393552:CAE393558 CAE393564:CAE393570 CAE393576:CAE393582 CAE393588:CAE393594 CAE393600:CAE393606 CAE393612:CAE393618 CAE393624:CAE393630 CAE393636:CAE393642 CAE393648:CAE393654 CAE393660:CAE393666 CAE393672:CAE393678 CAE393684:CAE393690 CAE459064:CAE459070 CAE459076:CAE459082 CAE459088:CAE459094 CAE459100:CAE459106 CAE459112:CAE459118 CAE459124:CAE459130 CAE459136:CAE459142 CAE459148:CAE459154 CAE459160:CAE459166 CAE459172:CAE459178 CAE459184:CAE459190 CAE459196:CAE459202 CAE459208:CAE459214 CAE459220:CAE459226 CAE524600:CAE524606 CAE524612:CAE524618 CAE524624:CAE524630 CAE524636:CAE524642 CAE524648:CAE524654 CAE524660:CAE524666 CAE524672:CAE524678 CAE524684:CAE524690 CAE524696:CAE524702 CAE524708:CAE524714 CAE524720:CAE524726 CAE524732:CAE524738 CAE524744:CAE524750 CAE524756:CAE524762 CAE590136:CAE590142 CAE590148:CAE590154 CAE590160:CAE590166 CAE590172:CAE590178 CAE590184:CAE590190 CAE590196:CAE590202 CAE590208:CAE590214 CAE590220:CAE590226 CAE590232:CAE590238 CAE590244:CAE590250 CAE590256:CAE590262 CAE590268:CAE590274 CAE590280:CAE590286 CAE590292:CAE590298 CAE655672:CAE655678 CAE655684:CAE655690 CAE655696:CAE655702 CAE655708:CAE655714 CAE655720:CAE655726 CAE655732:CAE655738 CAE655744:CAE655750 CAE655756:CAE655762 CAE655768:CAE655774 CAE655780:CAE655786 CAE655792:CAE655798 CAE655804:CAE655810 CAE655816:CAE655822 CAE655828:CAE655834 CAE721208:CAE721214 CAE721220:CAE721226 CAE721232:CAE721238 CAE721244:CAE721250 CAE721256:CAE721262 CAE721268:CAE721274 CAE721280:CAE721286 CAE721292:CAE721298 CAE721304:CAE721310 CAE721316:CAE721322 CAE721328:CAE721334 CAE721340:CAE721346 CAE721352:CAE721358 CAE721364:CAE721370 CAE786744:CAE786750 CAE786756:CAE786762 CAE786768:CAE786774 CAE786780:CAE786786 CAE786792:CAE786798 CAE786804:CAE786810 CAE786816:CAE786822 CAE786828:CAE786834 CAE786840:CAE786846 CAE786852:CAE786858 CAE786864:CAE786870 CAE786876:CAE786882 CAE786888:CAE786894 CAE786900:CAE786906 CAE852280:CAE852286 CAE852292:CAE852298 CAE852304:CAE852310 CAE852316:CAE852322 CAE852328:CAE852334 CAE852340:CAE852346 CAE852352:CAE852358 CAE852364:CAE852370 CAE852376:CAE852382 CAE852388:CAE852394 CAE852400:CAE852406 CAE852412:CAE852418 CAE852424:CAE852430 CAE852436:CAE852442 CAE917816:CAE917822 CAE917828:CAE917834 CAE917840:CAE917846 CAE917852:CAE917858 CAE917864:CAE917870 CAE917876:CAE917882 CAE917888:CAE917894 CAE917900:CAE917906 CAE917912:CAE917918 CAE917924:CAE917930 CAE917936:CAE917942 CAE917948:CAE917954 CAE917960:CAE917966 CAE917972:CAE917978 CAE983352:CAE983358 CAE983364:CAE983370 CAE983376:CAE983382 CAE983388:CAE983394 CAE983400:CAE983406 CAE983412:CAE983418 CAE983424:CAE983430 CAE983436:CAE983442 CAE983448:CAE983454 CAE983460:CAE983466 CAE983472:CAE983478 CAE983484:CAE983490 CAE983496:CAE983502 CAE983508:CAE983514 CKA77:CKA83 CKA89:CKA95 CKA101:CKA107 CKA113:CKA119 CKA125:CKA131 CKA137:CKA143 CKA149:CKA155 CKA161:CKA167 CKA173:CKA179 CKA185:CKA191 CKA197:CKA203 CKA209:CKA215 CKA221:CKA227 CKA233:CKA239 CKA65848:CKA65854 CKA65860:CKA65866 CKA65872:CKA65878 CKA65884:CKA65890 CKA65896:CKA65902 CKA65908:CKA65914 CKA65920:CKA65926 CKA65932:CKA65938 CKA65944:CKA65950 CKA65956:CKA65962 CKA65968:CKA65974 CKA65980:CKA65986 CKA65992:CKA65998 CKA66004:CKA66010 CKA131384:CKA131390 CKA131396:CKA131402 CKA131408:CKA131414 CKA131420:CKA131426 CKA131432:CKA131438 CKA131444:CKA131450 CKA131456:CKA131462 CKA131468:CKA131474 CKA131480:CKA131486 CKA131492:CKA131498 CKA131504:CKA131510 CKA131516:CKA131522 CKA131528:CKA131534 CKA131540:CKA131546 CKA196920:CKA196926 CKA196932:CKA196938 CKA196944:CKA196950 CKA196956:CKA196962 CKA196968:CKA196974 CKA196980:CKA196986 CKA196992:CKA196998 CKA197004:CKA197010 CKA197016:CKA197022 CKA197028:CKA197034 CKA197040:CKA197046 CKA197052:CKA197058 CKA197064:CKA197070 CKA197076:CKA197082 CKA262456:CKA262462 CKA262468:CKA262474 CKA262480:CKA262486 CKA262492:CKA262498 CKA262504:CKA262510 CKA262516:CKA262522 CKA262528:CKA262534 CKA262540:CKA262546 CKA262552:CKA262558 CKA262564:CKA262570 CKA262576:CKA262582 CKA262588:CKA262594 CKA262600:CKA262606 CKA262612:CKA262618 CKA327992:CKA327998 CKA328004:CKA328010 CKA328016:CKA328022 CKA328028:CKA328034 CKA328040:CKA328046 CKA328052:CKA328058 CKA328064:CKA328070 CKA328076:CKA328082 CKA328088:CKA328094 CKA328100:CKA328106 CKA328112:CKA328118 CKA328124:CKA328130 CKA328136:CKA328142 CKA328148:CKA328154 CKA393528:CKA393534 CKA393540:CKA393546 CKA393552:CKA393558 CKA393564:CKA393570 CKA393576:CKA393582 CKA393588:CKA393594 CKA393600:CKA393606 CKA393612:CKA393618 CKA393624:CKA393630 CKA393636:CKA393642 CKA393648:CKA393654 CKA393660:CKA393666 CKA393672:CKA393678 CKA393684:CKA393690 CKA459064:CKA459070 CKA459076:CKA459082 CKA459088:CKA459094 CKA459100:CKA459106 CKA459112:CKA459118 CKA459124:CKA459130 CKA459136:CKA459142 CKA459148:CKA459154 CKA459160:CKA459166 CKA459172:CKA459178 CKA459184:CKA459190 CKA459196:CKA459202 CKA459208:CKA459214 CKA459220:CKA459226 CKA524600:CKA524606 CKA524612:CKA524618 CKA524624:CKA524630 CKA524636:CKA524642 CKA524648:CKA524654 CKA524660:CKA524666 CKA524672:CKA524678 CKA524684:CKA524690 CKA524696:CKA524702 CKA524708:CKA524714 CKA524720:CKA524726 CKA524732:CKA524738 CKA524744:CKA524750 CKA524756:CKA524762 CKA590136:CKA590142 CKA590148:CKA590154 CKA590160:CKA590166 CKA590172:CKA590178 CKA590184:CKA590190 CKA590196:CKA590202 CKA590208:CKA590214 CKA590220:CKA590226 CKA590232:CKA590238 CKA590244:CKA590250 CKA590256:CKA590262 CKA590268:CKA590274 CKA590280:CKA590286 CKA590292:CKA590298 CKA655672:CKA655678 CKA655684:CKA655690 CKA655696:CKA655702 CKA655708:CKA655714 CKA655720:CKA655726 CKA655732:CKA655738 CKA655744:CKA655750 CKA655756:CKA655762 CKA655768:CKA655774 CKA655780:CKA655786 CKA655792:CKA655798 CKA655804:CKA655810 CKA655816:CKA655822 CKA655828:CKA655834 CKA721208:CKA721214 CKA721220:CKA721226 CKA721232:CKA721238 CKA721244:CKA721250 CKA721256:CKA721262 CKA721268:CKA721274 CKA721280:CKA721286 CKA721292:CKA721298 CKA721304:CKA721310 CKA721316:CKA721322 CKA721328:CKA721334 CKA721340:CKA721346 CKA721352:CKA721358 CKA721364:CKA721370 CKA786744:CKA786750 CKA786756:CKA786762 CKA786768:CKA786774 CKA786780:CKA786786 CKA786792:CKA786798 CKA786804:CKA786810 CKA786816:CKA786822 CKA786828:CKA786834 CKA786840:CKA786846 CKA786852:CKA786858 CKA786864:CKA786870 CKA786876:CKA786882 CKA786888:CKA786894 CKA786900:CKA786906 CKA852280:CKA852286 CKA852292:CKA852298 CKA852304:CKA852310 CKA852316:CKA852322 CKA852328:CKA852334 CKA852340:CKA852346 CKA852352:CKA852358 CKA852364:CKA852370 CKA852376:CKA852382 CKA852388:CKA852394 CKA852400:CKA852406 CKA852412:CKA852418 CKA852424:CKA852430 CKA852436:CKA852442 CKA917816:CKA917822 CKA917828:CKA917834 CKA917840:CKA917846 CKA917852:CKA917858 CKA917864:CKA917870 CKA917876:CKA917882 CKA917888:CKA917894 CKA917900:CKA917906 CKA917912:CKA917918 CKA917924:CKA917930 CKA917936:CKA917942 CKA917948:CKA917954 CKA917960:CKA917966 CKA917972:CKA917978 CKA983352:CKA983358 CKA983364:CKA983370 CKA983376:CKA983382 CKA983388:CKA983394 CKA983400:CKA983406 CKA983412:CKA983418 CKA983424:CKA983430 CKA983436:CKA983442 CKA983448:CKA983454 CKA983460:CKA983466 CKA983472:CKA983478 CKA983484:CKA983490 CKA983496:CKA983502 CKA983508:CKA983514 CTW77:CTW83 CTW89:CTW95 CTW101:CTW107 CTW113:CTW119 CTW125:CTW131 CTW137:CTW143 CTW149:CTW155 CTW161:CTW167 CTW173:CTW179 CTW185:CTW191 CTW197:CTW203 CTW209:CTW215 CTW221:CTW227 CTW233:CTW239 CTW65848:CTW65854 CTW65860:CTW65866 CTW65872:CTW65878 CTW65884:CTW65890 CTW65896:CTW65902 CTW65908:CTW65914 CTW65920:CTW65926 CTW65932:CTW65938 CTW65944:CTW65950 CTW65956:CTW65962 CTW65968:CTW65974 CTW65980:CTW65986 CTW65992:CTW65998 CTW66004:CTW66010 CTW131384:CTW131390 CTW131396:CTW131402 CTW131408:CTW131414 CTW131420:CTW131426 CTW131432:CTW131438 CTW131444:CTW131450 CTW131456:CTW131462 CTW131468:CTW131474 CTW131480:CTW131486 CTW131492:CTW131498 CTW131504:CTW131510 CTW131516:CTW131522 CTW131528:CTW131534 CTW131540:CTW131546 CTW196920:CTW196926 CTW196932:CTW196938 CTW196944:CTW196950 CTW196956:CTW196962 CTW196968:CTW196974 CTW196980:CTW196986 CTW196992:CTW196998 CTW197004:CTW197010 CTW197016:CTW197022 CTW197028:CTW197034 CTW197040:CTW197046 CTW197052:CTW197058 CTW197064:CTW197070 CTW197076:CTW197082 CTW262456:CTW262462 CTW262468:CTW262474 CTW262480:CTW262486 CTW262492:CTW262498 CTW262504:CTW262510 CTW262516:CTW262522 CTW262528:CTW262534 CTW262540:CTW262546 CTW262552:CTW262558 CTW262564:CTW262570 CTW262576:CTW262582 CTW262588:CTW262594 CTW262600:CTW262606 CTW262612:CTW262618 CTW327992:CTW327998 CTW328004:CTW328010 CTW328016:CTW328022 CTW328028:CTW328034 CTW328040:CTW328046 CTW328052:CTW328058 CTW328064:CTW328070 CTW328076:CTW328082 CTW328088:CTW328094 CTW328100:CTW328106 CTW328112:CTW328118 CTW328124:CTW328130 CTW328136:CTW328142 CTW328148:CTW328154 CTW393528:CTW393534 CTW393540:CTW393546 CTW393552:CTW393558 CTW393564:CTW393570 CTW393576:CTW393582 CTW393588:CTW393594 CTW393600:CTW393606 CTW393612:CTW393618 CTW393624:CTW393630 CTW393636:CTW393642 CTW393648:CTW393654 CTW393660:CTW393666 CTW393672:CTW393678 CTW393684:CTW393690 CTW459064:CTW459070 CTW459076:CTW459082 CTW459088:CTW459094 CTW459100:CTW459106 CTW459112:CTW459118 CTW459124:CTW459130 CTW459136:CTW459142 CTW459148:CTW459154 CTW459160:CTW459166 CTW459172:CTW459178 CTW459184:CTW459190 CTW459196:CTW459202 CTW459208:CTW459214 CTW459220:CTW459226 CTW524600:CTW524606 CTW524612:CTW524618 CTW524624:CTW524630 CTW524636:CTW524642 CTW524648:CTW524654 CTW524660:CTW524666 CTW524672:CTW524678 CTW524684:CTW524690 CTW524696:CTW524702 CTW524708:CTW524714 CTW524720:CTW524726 CTW524732:CTW524738 CTW524744:CTW524750 CTW524756:CTW524762 CTW590136:CTW590142 CTW590148:CTW590154 CTW590160:CTW590166 CTW590172:CTW590178 CTW590184:CTW590190 CTW590196:CTW590202 CTW590208:CTW590214 CTW590220:CTW590226 CTW590232:CTW590238 CTW590244:CTW590250 CTW590256:CTW590262 CTW590268:CTW590274 CTW590280:CTW590286 CTW590292:CTW590298 CTW655672:CTW655678 CTW655684:CTW655690 CTW655696:CTW655702 CTW655708:CTW655714 CTW655720:CTW655726 CTW655732:CTW655738 CTW655744:CTW655750 CTW655756:CTW655762 CTW655768:CTW655774 CTW655780:CTW655786 CTW655792:CTW655798 CTW655804:CTW655810 CTW655816:CTW655822 CTW655828:CTW655834 CTW721208:CTW721214 CTW721220:CTW721226 CTW721232:CTW721238 CTW721244:CTW721250 CTW721256:CTW721262 CTW721268:CTW721274 CTW721280:CTW721286 CTW721292:CTW721298 CTW721304:CTW721310 CTW721316:CTW721322 CTW721328:CTW721334 CTW721340:CTW721346 CTW721352:CTW721358 CTW721364:CTW721370 CTW786744:CTW786750 CTW786756:CTW786762 CTW786768:CTW786774 CTW786780:CTW786786 CTW786792:CTW786798 CTW786804:CTW786810 CTW786816:CTW786822 CTW786828:CTW786834 CTW786840:CTW786846 CTW786852:CTW786858 CTW786864:CTW786870 CTW786876:CTW786882 CTW786888:CTW786894 CTW786900:CTW786906 CTW852280:CTW852286 CTW852292:CTW852298 CTW852304:CTW852310 CTW852316:CTW852322 CTW852328:CTW852334 CTW852340:CTW852346 CTW852352:CTW852358 CTW852364:CTW852370 CTW852376:CTW852382 CTW852388:CTW852394 CTW852400:CTW852406 CTW852412:CTW852418 CTW852424:CTW852430 CTW852436:CTW852442 CTW917816:CTW917822 CTW917828:CTW917834 CTW917840:CTW917846 CTW917852:CTW917858 CTW917864:CTW917870 CTW917876:CTW917882 CTW917888:CTW917894 CTW917900:CTW917906 CTW917912:CTW917918 CTW917924:CTW917930 CTW917936:CTW917942 CTW917948:CTW917954 CTW917960:CTW917966 CTW917972:CTW917978 CTW983352:CTW983358 CTW983364:CTW983370 CTW983376:CTW983382 CTW983388:CTW983394 CTW983400:CTW983406 CTW983412:CTW983418 CTW983424:CTW983430 CTW983436:CTW983442 CTW983448:CTW983454 CTW983460:CTW983466 CTW983472:CTW983478 CTW983484:CTW983490 CTW983496:CTW983502 CTW983508:CTW983514 DDS77:DDS83 DDS89:DDS95 DDS101:DDS107 DDS113:DDS119 DDS125:DDS131 DDS137:DDS143 DDS149:DDS155 DDS161:DDS167 DDS173:DDS179 DDS185:DDS191 DDS197:DDS203 DDS209:DDS215 DDS221:DDS227 DDS233:DDS239 DDS65848:DDS65854 DDS65860:DDS65866 DDS65872:DDS65878 DDS65884:DDS65890 DDS65896:DDS65902 DDS65908:DDS65914 DDS65920:DDS65926 DDS65932:DDS65938 DDS65944:DDS65950 DDS65956:DDS65962 DDS65968:DDS65974 DDS65980:DDS65986 DDS65992:DDS65998 DDS66004:DDS66010 DDS131384:DDS131390 DDS131396:DDS131402 DDS131408:DDS131414 DDS131420:DDS131426 DDS131432:DDS131438 DDS131444:DDS131450 DDS131456:DDS131462 DDS131468:DDS131474 DDS131480:DDS131486 DDS131492:DDS131498 DDS131504:DDS131510 DDS131516:DDS131522 DDS131528:DDS131534 DDS131540:DDS131546 DDS196920:DDS196926 DDS196932:DDS196938 DDS196944:DDS196950 DDS196956:DDS196962 DDS196968:DDS196974 DDS196980:DDS196986 DDS196992:DDS196998 DDS197004:DDS197010 DDS197016:DDS197022 DDS197028:DDS197034 DDS197040:DDS197046 DDS197052:DDS197058 DDS197064:DDS197070 DDS197076:DDS197082 DDS262456:DDS262462 DDS262468:DDS262474 DDS262480:DDS262486 DDS262492:DDS262498 DDS262504:DDS262510 DDS262516:DDS262522 DDS262528:DDS262534 DDS262540:DDS262546 DDS262552:DDS262558 DDS262564:DDS262570 DDS262576:DDS262582 DDS262588:DDS262594 DDS262600:DDS262606 DDS262612:DDS262618 DDS327992:DDS327998 DDS328004:DDS328010 DDS328016:DDS328022 DDS328028:DDS328034 DDS328040:DDS328046 DDS328052:DDS328058 DDS328064:DDS328070 DDS328076:DDS328082 DDS328088:DDS328094 DDS328100:DDS328106 DDS328112:DDS328118 DDS328124:DDS328130 DDS328136:DDS328142 DDS328148:DDS328154 DDS393528:DDS393534 DDS393540:DDS393546 DDS393552:DDS393558 DDS393564:DDS393570 DDS393576:DDS393582 DDS393588:DDS393594 DDS393600:DDS393606 DDS393612:DDS393618 DDS393624:DDS393630 DDS393636:DDS393642 DDS393648:DDS393654 DDS393660:DDS393666 DDS393672:DDS393678 DDS393684:DDS393690 DDS459064:DDS459070 DDS459076:DDS459082 DDS459088:DDS459094 DDS459100:DDS459106 DDS459112:DDS459118 DDS459124:DDS459130 DDS459136:DDS459142 DDS459148:DDS459154 DDS459160:DDS459166 DDS459172:DDS459178 DDS459184:DDS459190 DDS459196:DDS459202 DDS459208:DDS459214 DDS459220:DDS459226 DDS524600:DDS524606 DDS524612:DDS524618 DDS524624:DDS524630 DDS524636:DDS524642 DDS524648:DDS524654 DDS524660:DDS524666 DDS524672:DDS524678 DDS524684:DDS524690 DDS524696:DDS524702 DDS524708:DDS524714 DDS524720:DDS524726 DDS524732:DDS524738 DDS524744:DDS524750 DDS524756:DDS524762 DDS590136:DDS590142 DDS590148:DDS590154 DDS590160:DDS590166 DDS590172:DDS590178 DDS590184:DDS590190 DDS590196:DDS590202 DDS590208:DDS590214 DDS590220:DDS590226 DDS590232:DDS590238 DDS590244:DDS590250 DDS590256:DDS590262 DDS590268:DDS590274 DDS590280:DDS590286 DDS590292:DDS590298 DDS655672:DDS655678 DDS655684:DDS655690 DDS655696:DDS655702 DDS655708:DDS655714 DDS655720:DDS655726 DDS655732:DDS655738 DDS655744:DDS655750 DDS655756:DDS655762 DDS655768:DDS655774 DDS655780:DDS655786 DDS655792:DDS655798 DDS655804:DDS655810 DDS655816:DDS655822 DDS655828:DDS655834 DDS721208:DDS721214 DDS721220:DDS721226 DDS721232:DDS721238 DDS721244:DDS721250 DDS721256:DDS721262 DDS721268:DDS721274 DDS721280:DDS721286 DDS721292:DDS721298 DDS721304:DDS721310 DDS721316:DDS721322 DDS721328:DDS721334 DDS721340:DDS721346 DDS721352:DDS721358 DDS721364:DDS721370 DDS786744:DDS786750 DDS786756:DDS786762 DDS786768:DDS786774 DDS786780:DDS786786 DDS786792:DDS786798 DDS786804:DDS786810 DDS786816:DDS786822 DDS786828:DDS786834 DDS786840:DDS786846 DDS786852:DDS786858 DDS786864:DDS786870 DDS786876:DDS786882 DDS786888:DDS786894 DDS786900:DDS786906 DDS852280:DDS852286 DDS852292:DDS852298 DDS852304:DDS852310 DDS852316:DDS852322 DDS852328:DDS852334 DDS852340:DDS852346 DDS852352:DDS852358 DDS852364:DDS852370 DDS852376:DDS852382 DDS852388:DDS852394 DDS852400:DDS852406 DDS852412:DDS852418 DDS852424:DDS852430 DDS852436:DDS852442 DDS917816:DDS917822 DDS917828:DDS917834 DDS917840:DDS917846 DDS917852:DDS917858 DDS917864:DDS917870 DDS917876:DDS917882 DDS917888:DDS917894 DDS917900:DDS917906 DDS917912:DDS917918 DDS917924:DDS917930 DDS917936:DDS917942 DDS917948:DDS917954 DDS917960:DDS917966 DDS917972:DDS917978 DDS983352:DDS983358 DDS983364:DDS983370 DDS983376:DDS983382 DDS983388:DDS983394 DDS983400:DDS983406 DDS983412:DDS983418 DDS983424:DDS983430 DDS983436:DDS983442 DDS983448:DDS983454 DDS983460:DDS983466 DDS983472:DDS983478 DDS983484:DDS983490 DDS983496:DDS983502 DDS983508:DDS983514 DNO77:DNO83 DNO89:DNO95 DNO101:DNO107 DNO113:DNO119 DNO125:DNO131 DNO137:DNO143 DNO149:DNO155 DNO161:DNO167 DNO173:DNO179 DNO185:DNO191 DNO197:DNO203 DNO209:DNO215 DNO221:DNO227 DNO233:DNO239 DNO65848:DNO65854 DNO65860:DNO65866 DNO65872:DNO65878 DNO65884:DNO65890 DNO65896:DNO65902 DNO65908:DNO65914 DNO65920:DNO65926 DNO65932:DNO65938 DNO65944:DNO65950 DNO65956:DNO65962 DNO65968:DNO65974 DNO65980:DNO65986 DNO65992:DNO65998 DNO66004:DNO66010 DNO131384:DNO131390 DNO131396:DNO131402 DNO131408:DNO131414 DNO131420:DNO131426 DNO131432:DNO131438 DNO131444:DNO131450 DNO131456:DNO131462 DNO131468:DNO131474 DNO131480:DNO131486 DNO131492:DNO131498 DNO131504:DNO131510 DNO131516:DNO131522 DNO131528:DNO131534 DNO131540:DNO131546 DNO196920:DNO196926 DNO196932:DNO196938 DNO196944:DNO196950 DNO196956:DNO196962 DNO196968:DNO196974 DNO196980:DNO196986 DNO196992:DNO196998 DNO197004:DNO197010 DNO197016:DNO197022 DNO197028:DNO197034 DNO197040:DNO197046 DNO197052:DNO197058 DNO197064:DNO197070 DNO197076:DNO197082 DNO262456:DNO262462 DNO262468:DNO262474 DNO262480:DNO262486 DNO262492:DNO262498 DNO262504:DNO262510 DNO262516:DNO262522 DNO262528:DNO262534 DNO262540:DNO262546 DNO262552:DNO262558 DNO262564:DNO262570 DNO262576:DNO262582 DNO262588:DNO262594 DNO262600:DNO262606 DNO262612:DNO262618 DNO327992:DNO327998 DNO328004:DNO328010 DNO328016:DNO328022 DNO328028:DNO328034 DNO328040:DNO328046 DNO328052:DNO328058 DNO328064:DNO328070 DNO328076:DNO328082 DNO328088:DNO328094 DNO328100:DNO328106 DNO328112:DNO328118 DNO328124:DNO328130 DNO328136:DNO328142 DNO328148:DNO328154 DNO393528:DNO393534 DNO393540:DNO393546 DNO393552:DNO393558 DNO393564:DNO393570 DNO393576:DNO393582 DNO393588:DNO393594 DNO393600:DNO393606 DNO393612:DNO393618 DNO393624:DNO393630 DNO393636:DNO393642 DNO393648:DNO393654 DNO393660:DNO393666 DNO393672:DNO393678 DNO393684:DNO393690 DNO459064:DNO459070 DNO459076:DNO459082 DNO459088:DNO459094 DNO459100:DNO459106 DNO459112:DNO459118 DNO459124:DNO459130 DNO459136:DNO459142 DNO459148:DNO459154 DNO459160:DNO459166 DNO459172:DNO459178 DNO459184:DNO459190 DNO459196:DNO459202 DNO459208:DNO459214 DNO459220:DNO459226 DNO524600:DNO524606 DNO524612:DNO524618 DNO524624:DNO524630 DNO524636:DNO524642 DNO524648:DNO524654 DNO524660:DNO524666 DNO524672:DNO524678 DNO524684:DNO524690 DNO524696:DNO524702 DNO524708:DNO524714 DNO524720:DNO524726 DNO524732:DNO524738 DNO524744:DNO524750 DNO524756:DNO524762 DNO590136:DNO590142 DNO590148:DNO590154 DNO590160:DNO590166 DNO590172:DNO590178 DNO590184:DNO590190 DNO590196:DNO590202 DNO590208:DNO590214 DNO590220:DNO590226 DNO590232:DNO590238 DNO590244:DNO590250 DNO590256:DNO590262 DNO590268:DNO590274 DNO590280:DNO590286 DNO590292:DNO590298 DNO655672:DNO655678 DNO655684:DNO655690 DNO655696:DNO655702 DNO655708:DNO655714 DNO655720:DNO655726 DNO655732:DNO655738 DNO655744:DNO655750 DNO655756:DNO655762 DNO655768:DNO655774 DNO655780:DNO655786 DNO655792:DNO655798 DNO655804:DNO655810 DNO655816:DNO655822 DNO655828:DNO655834 DNO721208:DNO721214 DNO721220:DNO721226 DNO721232:DNO721238 DNO721244:DNO721250 DNO721256:DNO721262 DNO721268:DNO721274 DNO721280:DNO721286 DNO721292:DNO721298 DNO721304:DNO721310 DNO721316:DNO721322 DNO721328:DNO721334 DNO721340:DNO721346 DNO721352:DNO721358 DNO721364:DNO721370 DNO786744:DNO786750 DNO786756:DNO786762 DNO786768:DNO786774 DNO786780:DNO786786 DNO786792:DNO786798 DNO786804:DNO786810 DNO786816:DNO786822 DNO786828:DNO786834 DNO786840:DNO786846 DNO786852:DNO786858 DNO786864:DNO786870 DNO786876:DNO786882 DNO786888:DNO786894 DNO786900:DNO786906 DNO852280:DNO852286 DNO852292:DNO852298 DNO852304:DNO852310 DNO852316:DNO852322 DNO852328:DNO852334 DNO852340:DNO852346 DNO852352:DNO852358 DNO852364:DNO852370 DNO852376:DNO852382 DNO852388:DNO852394 DNO852400:DNO852406 DNO852412:DNO852418 DNO852424:DNO852430 DNO852436:DNO852442 DNO917816:DNO917822 DNO917828:DNO917834 DNO917840:DNO917846 DNO917852:DNO917858 DNO917864:DNO917870 DNO917876:DNO917882 DNO917888:DNO917894 DNO917900:DNO917906 DNO917912:DNO917918 DNO917924:DNO917930 DNO917936:DNO917942 DNO917948:DNO917954 DNO917960:DNO917966 DNO917972:DNO917978 DNO983352:DNO983358 DNO983364:DNO983370 DNO983376:DNO983382 DNO983388:DNO983394 DNO983400:DNO983406 DNO983412:DNO983418 DNO983424:DNO983430 DNO983436:DNO983442 DNO983448:DNO983454 DNO983460:DNO983466 DNO983472:DNO983478 DNO983484:DNO983490 DNO983496:DNO983502 DNO983508:DNO983514 DXK77:DXK83 DXK89:DXK95 DXK101:DXK107 DXK113:DXK119 DXK125:DXK131 DXK137:DXK143 DXK149:DXK155 DXK161:DXK167 DXK173:DXK179 DXK185:DXK191 DXK197:DXK203 DXK209:DXK215 DXK221:DXK227 DXK233:DXK239 DXK65848:DXK65854 DXK65860:DXK65866 DXK65872:DXK65878 DXK65884:DXK65890 DXK65896:DXK65902 DXK65908:DXK65914 DXK65920:DXK65926 DXK65932:DXK65938 DXK65944:DXK65950 DXK65956:DXK65962 DXK65968:DXK65974 DXK65980:DXK65986 DXK65992:DXK65998 DXK66004:DXK66010 DXK131384:DXK131390 DXK131396:DXK131402 DXK131408:DXK131414 DXK131420:DXK131426 DXK131432:DXK131438 DXK131444:DXK131450 DXK131456:DXK131462 DXK131468:DXK131474 DXK131480:DXK131486 DXK131492:DXK131498 DXK131504:DXK131510 DXK131516:DXK131522 DXK131528:DXK131534 DXK131540:DXK131546 DXK196920:DXK196926 DXK196932:DXK196938 DXK196944:DXK196950 DXK196956:DXK196962 DXK196968:DXK196974 DXK196980:DXK196986 DXK196992:DXK196998 DXK197004:DXK197010 DXK197016:DXK197022 DXK197028:DXK197034 DXK197040:DXK197046 DXK197052:DXK197058 DXK197064:DXK197070 DXK197076:DXK197082 DXK262456:DXK262462 DXK262468:DXK262474 DXK262480:DXK262486 DXK262492:DXK262498 DXK262504:DXK262510 DXK262516:DXK262522 DXK262528:DXK262534 DXK262540:DXK262546 DXK262552:DXK262558 DXK262564:DXK262570 DXK262576:DXK262582 DXK262588:DXK262594 DXK262600:DXK262606 DXK262612:DXK262618 DXK327992:DXK327998 DXK328004:DXK328010 DXK328016:DXK328022 DXK328028:DXK328034 DXK328040:DXK328046 DXK328052:DXK328058 DXK328064:DXK328070 DXK328076:DXK328082 DXK328088:DXK328094 DXK328100:DXK328106 DXK328112:DXK328118 DXK328124:DXK328130 DXK328136:DXK328142 DXK328148:DXK328154 DXK393528:DXK393534 DXK393540:DXK393546 DXK393552:DXK393558 DXK393564:DXK393570 DXK393576:DXK393582 DXK393588:DXK393594 DXK393600:DXK393606 DXK393612:DXK393618 DXK393624:DXK393630 DXK393636:DXK393642 DXK393648:DXK393654 DXK393660:DXK393666 DXK393672:DXK393678 DXK393684:DXK393690 DXK459064:DXK459070 DXK459076:DXK459082 DXK459088:DXK459094 DXK459100:DXK459106 DXK459112:DXK459118 DXK459124:DXK459130 DXK459136:DXK459142 DXK459148:DXK459154 DXK459160:DXK459166 DXK459172:DXK459178 DXK459184:DXK459190 DXK459196:DXK459202 DXK459208:DXK459214 DXK459220:DXK459226 DXK524600:DXK524606 DXK524612:DXK524618 DXK524624:DXK524630 DXK524636:DXK524642 DXK524648:DXK524654 DXK524660:DXK524666 DXK524672:DXK524678 DXK524684:DXK524690 DXK524696:DXK524702 DXK524708:DXK524714 DXK524720:DXK524726 DXK524732:DXK524738 DXK524744:DXK524750 DXK524756:DXK524762 DXK590136:DXK590142 DXK590148:DXK590154 DXK590160:DXK590166 DXK590172:DXK590178 DXK590184:DXK590190 DXK590196:DXK590202 DXK590208:DXK590214 DXK590220:DXK590226 DXK590232:DXK590238 DXK590244:DXK590250 DXK590256:DXK590262 DXK590268:DXK590274 DXK590280:DXK590286 DXK590292:DXK590298 DXK655672:DXK655678 DXK655684:DXK655690 DXK655696:DXK655702 DXK655708:DXK655714 DXK655720:DXK655726 DXK655732:DXK655738 DXK655744:DXK655750 DXK655756:DXK655762 DXK655768:DXK655774 DXK655780:DXK655786 DXK655792:DXK655798 DXK655804:DXK655810 DXK655816:DXK655822 DXK655828:DXK655834 DXK721208:DXK721214 DXK721220:DXK721226 DXK721232:DXK721238 DXK721244:DXK721250 DXK721256:DXK721262 DXK721268:DXK721274 DXK721280:DXK721286 DXK721292:DXK721298 DXK721304:DXK721310 DXK721316:DXK721322 DXK721328:DXK721334 DXK721340:DXK721346 DXK721352:DXK721358 DXK721364:DXK721370 DXK786744:DXK786750 DXK786756:DXK786762 DXK786768:DXK786774 DXK786780:DXK786786 DXK786792:DXK786798 DXK786804:DXK786810 DXK786816:DXK786822 DXK786828:DXK786834 DXK786840:DXK786846 DXK786852:DXK786858 DXK786864:DXK786870 DXK786876:DXK786882 DXK786888:DXK786894 DXK786900:DXK786906 DXK852280:DXK852286 DXK852292:DXK852298 DXK852304:DXK852310 DXK852316:DXK852322 DXK852328:DXK852334 DXK852340:DXK852346 DXK852352:DXK852358 DXK852364:DXK852370 DXK852376:DXK852382 DXK852388:DXK852394 DXK852400:DXK852406 DXK852412:DXK852418 DXK852424:DXK852430 DXK852436:DXK852442 DXK917816:DXK917822 DXK917828:DXK917834 DXK917840:DXK917846 DXK917852:DXK917858 DXK917864:DXK917870 DXK917876:DXK917882 DXK917888:DXK917894 DXK917900:DXK917906 DXK917912:DXK917918 DXK917924:DXK917930 DXK917936:DXK917942 DXK917948:DXK917954 DXK917960:DXK917966 DXK917972:DXK917978 DXK983352:DXK983358 DXK983364:DXK983370 DXK983376:DXK983382 DXK983388:DXK983394 DXK983400:DXK983406 DXK983412:DXK983418 DXK983424:DXK983430 DXK983436:DXK983442 DXK983448:DXK983454 DXK983460:DXK983466 DXK983472:DXK983478 DXK983484:DXK983490 DXK983496:DXK983502 DXK983508:DXK983514 EHG77:EHG83 EHG89:EHG95 EHG101:EHG107 EHG113:EHG119 EHG125:EHG131 EHG137:EHG143 EHG149:EHG155 EHG161:EHG167 EHG173:EHG179 EHG185:EHG191 EHG197:EHG203 EHG209:EHG215 EHG221:EHG227 EHG233:EHG239 EHG65848:EHG65854 EHG65860:EHG65866 EHG65872:EHG65878 EHG65884:EHG65890 EHG65896:EHG65902 EHG65908:EHG65914 EHG65920:EHG65926 EHG65932:EHG65938 EHG65944:EHG65950 EHG65956:EHG65962 EHG65968:EHG65974 EHG65980:EHG65986 EHG65992:EHG65998 EHG66004:EHG66010 EHG131384:EHG131390 EHG131396:EHG131402 EHG131408:EHG131414 EHG131420:EHG131426 EHG131432:EHG131438 EHG131444:EHG131450 EHG131456:EHG131462 EHG131468:EHG131474 EHG131480:EHG131486 EHG131492:EHG131498 EHG131504:EHG131510 EHG131516:EHG131522 EHG131528:EHG131534 EHG131540:EHG131546 EHG196920:EHG196926 EHG196932:EHG196938 EHG196944:EHG196950 EHG196956:EHG196962 EHG196968:EHG196974 EHG196980:EHG196986 EHG196992:EHG196998 EHG197004:EHG197010 EHG197016:EHG197022 EHG197028:EHG197034 EHG197040:EHG197046 EHG197052:EHG197058 EHG197064:EHG197070 EHG197076:EHG197082 EHG262456:EHG262462 EHG262468:EHG262474 EHG262480:EHG262486 EHG262492:EHG262498 EHG262504:EHG262510 EHG262516:EHG262522 EHG262528:EHG262534 EHG262540:EHG262546 EHG262552:EHG262558 EHG262564:EHG262570 EHG262576:EHG262582 EHG262588:EHG262594 EHG262600:EHG262606 EHG262612:EHG262618 EHG327992:EHG327998 EHG328004:EHG328010 EHG328016:EHG328022 EHG328028:EHG328034 EHG328040:EHG328046 EHG328052:EHG328058 EHG328064:EHG328070 EHG328076:EHG328082 EHG328088:EHG328094 EHG328100:EHG328106 EHG328112:EHG328118 EHG328124:EHG328130 EHG328136:EHG328142 EHG328148:EHG328154 EHG393528:EHG393534 EHG393540:EHG393546 EHG393552:EHG393558 EHG393564:EHG393570 EHG393576:EHG393582 EHG393588:EHG393594 EHG393600:EHG393606 EHG393612:EHG393618 EHG393624:EHG393630 EHG393636:EHG393642 EHG393648:EHG393654 EHG393660:EHG393666 EHG393672:EHG393678 EHG393684:EHG393690 EHG459064:EHG459070 EHG459076:EHG459082 EHG459088:EHG459094 EHG459100:EHG459106 EHG459112:EHG459118 EHG459124:EHG459130 EHG459136:EHG459142 EHG459148:EHG459154 EHG459160:EHG459166 EHG459172:EHG459178 EHG459184:EHG459190 EHG459196:EHG459202 EHG459208:EHG459214 EHG459220:EHG459226 EHG524600:EHG524606 EHG524612:EHG524618 EHG524624:EHG524630 EHG524636:EHG524642 EHG524648:EHG524654 EHG524660:EHG524666 EHG524672:EHG524678 EHG524684:EHG524690 EHG524696:EHG524702 EHG524708:EHG524714 EHG524720:EHG524726 EHG524732:EHG524738 EHG524744:EHG524750 EHG524756:EHG524762 EHG590136:EHG590142 EHG590148:EHG590154 EHG590160:EHG590166 EHG590172:EHG590178 EHG590184:EHG590190 EHG590196:EHG590202 EHG590208:EHG590214 EHG590220:EHG590226 EHG590232:EHG590238 EHG590244:EHG590250 EHG590256:EHG590262 EHG590268:EHG590274 EHG590280:EHG590286 EHG590292:EHG590298 EHG655672:EHG655678 EHG655684:EHG655690 EHG655696:EHG655702 EHG655708:EHG655714 EHG655720:EHG655726 EHG655732:EHG655738 EHG655744:EHG655750 EHG655756:EHG655762 EHG655768:EHG655774 EHG655780:EHG655786 EHG655792:EHG655798 EHG655804:EHG655810 EHG655816:EHG655822 EHG655828:EHG655834 EHG721208:EHG721214 EHG721220:EHG721226 EHG721232:EHG721238 EHG721244:EHG721250 EHG721256:EHG721262 EHG721268:EHG721274 EHG721280:EHG721286 EHG721292:EHG721298 EHG721304:EHG721310 EHG721316:EHG721322 EHG721328:EHG721334 EHG721340:EHG721346 EHG721352:EHG721358 EHG721364:EHG721370 EHG786744:EHG786750 EHG786756:EHG786762 EHG786768:EHG786774 EHG786780:EHG786786 EHG786792:EHG786798 EHG786804:EHG786810 EHG786816:EHG786822 EHG786828:EHG786834 EHG786840:EHG786846 EHG786852:EHG786858 EHG786864:EHG786870 EHG786876:EHG786882 EHG786888:EHG786894 EHG786900:EHG786906 EHG852280:EHG852286 EHG852292:EHG852298 EHG852304:EHG852310 EHG852316:EHG852322 EHG852328:EHG852334 EHG852340:EHG852346 EHG852352:EHG852358 EHG852364:EHG852370 EHG852376:EHG852382 EHG852388:EHG852394 EHG852400:EHG852406 EHG852412:EHG852418 EHG852424:EHG852430 EHG852436:EHG852442 EHG917816:EHG917822 EHG917828:EHG917834 EHG917840:EHG917846 EHG917852:EHG917858 EHG917864:EHG917870 EHG917876:EHG917882 EHG917888:EHG917894 EHG917900:EHG917906 EHG917912:EHG917918 EHG917924:EHG917930 EHG917936:EHG917942 EHG917948:EHG917954 EHG917960:EHG917966 EHG917972:EHG917978 EHG983352:EHG983358 EHG983364:EHG983370 EHG983376:EHG983382 EHG983388:EHG983394 EHG983400:EHG983406 EHG983412:EHG983418 EHG983424:EHG983430 EHG983436:EHG983442 EHG983448:EHG983454 EHG983460:EHG983466 EHG983472:EHG983478 EHG983484:EHG983490 EHG983496:EHG983502 EHG983508:EHG983514 ERC77:ERC83 ERC89:ERC95 ERC101:ERC107 ERC113:ERC119 ERC125:ERC131 ERC137:ERC143 ERC149:ERC155 ERC161:ERC167 ERC173:ERC179 ERC185:ERC191 ERC197:ERC203 ERC209:ERC215 ERC221:ERC227 ERC233:ERC239 ERC65848:ERC65854 ERC65860:ERC65866 ERC65872:ERC65878 ERC65884:ERC65890 ERC65896:ERC65902 ERC65908:ERC65914 ERC65920:ERC65926 ERC65932:ERC65938 ERC65944:ERC65950 ERC65956:ERC65962 ERC65968:ERC65974 ERC65980:ERC65986 ERC65992:ERC65998 ERC66004:ERC66010 ERC131384:ERC131390 ERC131396:ERC131402 ERC131408:ERC131414 ERC131420:ERC131426 ERC131432:ERC131438 ERC131444:ERC131450 ERC131456:ERC131462 ERC131468:ERC131474 ERC131480:ERC131486 ERC131492:ERC131498 ERC131504:ERC131510 ERC131516:ERC131522 ERC131528:ERC131534 ERC131540:ERC131546 ERC196920:ERC196926 ERC196932:ERC196938 ERC196944:ERC196950 ERC196956:ERC196962 ERC196968:ERC196974 ERC196980:ERC196986 ERC196992:ERC196998 ERC197004:ERC197010 ERC197016:ERC197022 ERC197028:ERC197034 ERC197040:ERC197046 ERC197052:ERC197058 ERC197064:ERC197070 ERC197076:ERC197082 ERC262456:ERC262462 ERC262468:ERC262474 ERC262480:ERC262486 ERC262492:ERC262498 ERC262504:ERC262510 ERC262516:ERC262522 ERC262528:ERC262534 ERC262540:ERC262546 ERC262552:ERC262558 ERC262564:ERC262570 ERC262576:ERC262582 ERC262588:ERC262594 ERC262600:ERC262606 ERC262612:ERC262618 ERC327992:ERC327998 ERC328004:ERC328010 ERC328016:ERC328022 ERC328028:ERC328034 ERC328040:ERC328046 ERC328052:ERC328058 ERC328064:ERC328070 ERC328076:ERC328082 ERC328088:ERC328094 ERC328100:ERC328106 ERC328112:ERC328118 ERC328124:ERC328130 ERC328136:ERC328142 ERC328148:ERC328154 ERC393528:ERC393534 ERC393540:ERC393546 ERC393552:ERC393558 ERC393564:ERC393570 ERC393576:ERC393582 ERC393588:ERC393594 ERC393600:ERC393606 ERC393612:ERC393618 ERC393624:ERC393630 ERC393636:ERC393642 ERC393648:ERC393654 ERC393660:ERC393666 ERC393672:ERC393678 ERC393684:ERC393690 ERC459064:ERC459070 ERC459076:ERC459082 ERC459088:ERC459094 ERC459100:ERC459106 ERC459112:ERC459118 ERC459124:ERC459130 ERC459136:ERC459142 ERC459148:ERC459154 ERC459160:ERC459166 ERC459172:ERC459178 ERC459184:ERC459190 ERC459196:ERC459202 ERC459208:ERC459214 ERC459220:ERC459226 ERC524600:ERC524606 ERC524612:ERC524618 ERC524624:ERC524630 ERC524636:ERC524642 ERC524648:ERC524654 ERC524660:ERC524666 ERC524672:ERC524678 ERC524684:ERC524690 ERC524696:ERC524702 ERC524708:ERC524714 ERC524720:ERC524726 ERC524732:ERC524738 ERC524744:ERC524750 ERC524756:ERC524762 ERC590136:ERC590142 ERC590148:ERC590154 ERC590160:ERC590166 ERC590172:ERC590178 ERC590184:ERC590190 ERC590196:ERC590202 ERC590208:ERC590214 ERC590220:ERC590226 ERC590232:ERC590238 ERC590244:ERC590250 ERC590256:ERC590262 ERC590268:ERC590274 ERC590280:ERC590286 ERC590292:ERC590298 ERC655672:ERC655678 ERC655684:ERC655690 ERC655696:ERC655702 ERC655708:ERC655714 ERC655720:ERC655726 ERC655732:ERC655738 ERC655744:ERC655750 ERC655756:ERC655762 ERC655768:ERC655774 ERC655780:ERC655786 ERC655792:ERC655798 ERC655804:ERC655810 ERC655816:ERC655822 ERC655828:ERC655834 ERC721208:ERC721214 ERC721220:ERC721226 ERC721232:ERC721238 ERC721244:ERC721250 ERC721256:ERC721262 ERC721268:ERC721274 ERC721280:ERC721286 ERC721292:ERC721298 ERC721304:ERC721310 ERC721316:ERC721322 ERC721328:ERC721334 ERC721340:ERC721346 ERC721352:ERC721358 ERC721364:ERC721370 ERC786744:ERC786750 ERC786756:ERC786762 ERC786768:ERC786774 ERC786780:ERC786786 ERC786792:ERC786798 ERC786804:ERC786810 ERC786816:ERC786822 ERC786828:ERC786834 ERC786840:ERC786846 ERC786852:ERC786858 ERC786864:ERC786870 ERC786876:ERC786882 ERC786888:ERC786894 ERC786900:ERC786906 ERC852280:ERC852286 ERC852292:ERC852298 ERC852304:ERC852310 ERC852316:ERC852322 ERC852328:ERC852334 ERC852340:ERC852346 ERC852352:ERC852358 ERC852364:ERC852370 ERC852376:ERC852382 ERC852388:ERC852394 ERC852400:ERC852406 ERC852412:ERC852418 ERC852424:ERC852430 ERC852436:ERC852442 ERC917816:ERC917822 ERC917828:ERC917834 ERC917840:ERC917846 ERC917852:ERC917858 ERC917864:ERC917870 ERC917876:ERC917882 ERC917888:ERC917894 ERC917900:ERC917906 ERC917912:ERC917918 ERC917924:ERC917930 ERC917936:ERC917942 ERC917948:ERC917954 ERC917960:ERC917966 ERC917972:ERC917978 ERC983352:ERC983358 ERC983364:ERC983370 ERC983376:ERC983382 ERC983388:ERC983394 ERC983400:ERC983406 ERC983412:ERC983418 ERC983424:ERC983430 ERC983436:ERC983442 ERC983448:ERC983454 ERC983460:ERC983466 ERC983472:ERC983478 ERC983484:ERC983490 ERC983496:ERC983502 ERC983508:ERC983514 FAY77:FAY83 FAY89:FAY95 FAY101:FAY107 FAY113:FAY119 FAY125:FAY131 FAY137:FAY143 FAY149:FAY155 FAY161:FAY167 FAY173:FAY179 FAY185:FAY191 FAY197:FAY203 FAY209:FAY215 FAY221:FAY227 FAY233:FAY239 FAY65848:FAY65854 FAY65860:FAY65866 FAY65872:FAY65878 FAY65884:FAY65890 FAY65896:FAY65902 FAY65908:FAY65914 FAY65920:FAY65926 FAY65932:FAY65938 FAY65944:FAY65950 FAY65956:FAY65962 FAY65968:FAY65974 FAY65980:FAY65986 FAY65992:FAY65998 FAY66004:FAY66010 FAY131384:FAY131390 FAY131396:FAY131402 FAY131408:FAY131414 FAY131420:FAY131426 FAY131432:FAY131438 FAY131444:FAY131450 FAY131456:FAY131462 FAY131468:FAY131474 FAY131480:FAY131486 FAY131492:FAY131498 FAY131504:FAY131510 FAY131516:FAY131522 FAY131528:FAY131534 FAY131540:FAY131546 FAY196920:FAY196926 FAY196932:FAY196938 FAY196944:FAY196950 FAY196956:FAY196962 FAY196968:FAY196974 FAY196980:FAY196986 FAY196992:FAY196998 FAY197004:FAY197010 FAY197016:FAY197022 FAY197028:FAY197034 FAY197040:FAY197046 FAY197052:FAY197058 FAY197064:FAY197070 FAY197076:FAY197082 FAY262456:FAY262462 FAY262468:FAY262474 FAY262480:FAY262486 FAY262492:FAY262498 FAY262504:FAY262510 FAY262516:FAY262522 FAY262528:FAY262534 FAY262540:FAY262546 FAY262552:FAY262558 FAY262564:FAY262570 FAY262576:FAY262582 FAY262588:FAY262594 FAY262600:FAY262606 FAY262612:FAY262618 FAY327992:FAY327998 FAY328004:FAY328010 FAY328016:FAY328022 FAY328028:FAY328034 FAY328040:FAY328046 FAY328052:FAY328058 FAY328064:FAY328070 FAY328076:FAY328082 FAY328088:FAY328094 FAY328100:FAY328106 FAY328112:FAY328118 FAY328124:FAY328130 FAY328136:FAY328142 FAY328148:FAY328154 FAY393528:FAY393534 FAY393540:FAY393546 FAY393552:FAY393558 FAY393564:FAY393570 FAY393576:FAY393582 FAY393588:FAY393594 FAY393600:FAY393606 FAY393612:FAY393618 FAY393624:FAY393630 FAY393636:FAY393642 FAY393648:FAY393654 FAY393660:FAY393666 FAY393672:FAY393678 FAY393684:FAY393690 FAY459064:FAY459070 FAY459076:FAY459082 FAY459088:FAY459094 FAY459100:FAY459106 FAY459112:FAY459118 FAY459124:FAY459130 FAY459136:FAY459142 FAY459148:FAY459154 FAY459160:FAY459166 FAY459172:FAY459178 FAY459184:FAY459190 FAY459196:FAY459202 FAY459208:FAY459214 FAY459220:FAY459226 FAY524600:FAY524606 FAY524612:FAY524618 FAY524624:FAY524630 FAY524636:FAY524642 FAY524648:FAY524654 FAY524660:FAY524666 FAY524672:FAY524678 FAY524684:FAY524690 FAY524696:FAY524702 FAY524708:FAY524714 FAY524720:FAY524726 FAY524732:FAY524738 FAY524744:FAY524750 FAY524756:FAY524762 FAY590136:FAY590142 FAY590148:FAY590154 FAY590160:FAY590166 FAY590172:FAY590178 FAY590184:FAY590190 FAY590196:FAY590202 FAY590208:FAY590214 FAY590220:FAY590226 FAY590232:FAY590238 FAY590244:FAY590250 FAY590256:FAY590262 FAY590268:FAY590274 FAY590280:FAY590286 FAY590292:FAY590298 FAY655672:FAY655678 FAY655684:FAY655690 FAY655696:FAY655702 FAY655708:FAY655714 FAY655720:FAY655726 FAY655732:FAY655738 FAY655744:FAY655750 FAY655756:FAY655762 FAY655768:FAY655774 FAY655780:FAY655786 FAY655792:FAY655798 FAY655804:FAY655810 FAY655816:FAY655822 FAY655828:FAY655834 FAY721208:FAY721214 FAY721220:FAY721226 FAY721232:FAY721238 FAY721244:FAY721250 FAY721256:FAY721262 FAY721268:FAY721274 FAY721280:FAY721286 FAY721292:FAY721298 FAY721304:FAY721310 FAY721316:FAY721322 FAY721328:FAY721334 FAY721340:FAY721346 FAY721352:FAY721358 FAY721364:FAY721370 FAY786744:FAY786750 FAY786756:FAY786762 FAY786768:FAY786774 FAY786780:FAY786786 FAY786792:FAY786798 FAY786804:FAY786810 FAY786816:FAY786822 FAY786828:FAY786834 FAY786840:FAY786846 FAY786852:FAY786858 FAY786864:FAY786870 FAY786876:FAY786882 FAY786888:FAY786894 FAY786900:FAY786906 FAY852280:FAY852286 FAY852292:FAY852298 FAY852304:FAY852310 FAY852316:FAY852322 FAY852328:FAY852334 FAY852340:FAY852346 FAY852352:FAY852358 FAY852364:FAY852370 FAY852376:FAY852382 FAY852388:FAY852394 FAY852400:FAY852406 FAY852412:FAY852418 FAY852424:FAY852430 FAY852436:FAY852442 FAY917816:FAY917822 FAY917828:FAY917834 FAY917840:FAY917846 FAY917852:FAY917858 FAY917864:FAY917870 FAY917876:FAY917882 FAY917888:FAY917894 FAY917900:FAY917906 FAY917912:FAY917918 FAY917924:FAY917930 FAY917936:FAY917942 FAY917948:FAY917954 FAY917960:FAY917966 FAY917972:FAY917978 FAY983352:FAY983358 FAY983364:FAY983370 FAY983376:FAY983382 FAY983388:FAY983394 FAY983400:FAY983406 FAY983412:FAY983418 FAY983424:FAY983430 FAY983436:FAY983442 FAY983448:FAY983454 FAY983460:FAY983466 FAY983472:FAY983478 FAY983484:FAY983490 FAY983496:FAY983502 FAY983508:FAY983514 FKU77:FKU83 FKU89:FKU95 FKU101:FKU107 FKU113:FKU119 FKU125:FKU131 FKU137:FKU143 FKU149:FKU155 FKU161:FKU167 FKU173:FKU179 FKU185:FKU191 FKU197:FKU203 FKU209:FKU215 FKU221:FKU227 FKU233:FKU239 FKU65848:FKU65854 FKU65860:FKU65866 FKU65872:FKU65878 FKU65884:FKU65890 FKU65896:FKU65902 FKU65908:FKU65914 FKU65920:FKU65926 FKU65932:FKU65938 FKU65944:FKU65950 FKU65956:FKU65962 FKU65968:FKU65974 FKU65980:FKU65986 FKU65992:FKU65998 FKU66004:FKU66010 FKU131384:FKU131390 FKU131396:FKU131402 FKU131408:FKU131414 FKU131420:FKU131426 FKU131432:FKU131438 FKU131444:FKU131450 FKU131456:FKU131462 FKU131468:FKU131474 FKU131480:FKU131486 FKU131492:FKU131498 FKU131504:FKU131510 FKU131516:FKU131522 FKU131528:FKU131534 FKU131540:FKU131546 FKU196920:FKU196926 FKU196932:FKU196938 FKU196944:FKU196950 FKU196956:FKU196962 FKU196968:FKU196974 FKU196980:FKU196986 FKU196992:FKU196998 FKU197004:FKU197010 FKU197016:FKU197022 FKU197028:FKU197034 FKU197040:FKU197046 FKU197052:FKU197058 FKU197064:FKU197070 FKU197076:FKU197082 FKU262456:FKU262462 FKU262468:FKU262474 FKU262480:FKU262486 FKU262492:FKU262498 FKU262504:FKU262510 FKU262516:FKU262522 FKU262528:FKU262534 FKU262540:FKU262546 FKU262552:FKU262558 FKU262564:FKU262570 FKU262576:FKU262582 FKU262588:FKU262594 FKU262600:FKU262606 FKU262612:FKU262618 FKU327992:FKU327998 FKU328004:FKU328010 FKU328016:FKU328022 FKU328028:FKU328034 FKU328040:FKU328046 FKU328052:FKU328058 FKU328064:FKU328070 FKU328076:FKU328082 FKU328088:FKU328094 FKU328100:FKU328106 FKU328112:FKU328118 FKU328124:FKU328130 FKU328136:FKU328142 FKU328148:FKU328154 FKU393528:FKU393534 FKU393540:FKU393546 FKU393552:FKU393558 FKU393564:FKU393570 FKU393576:FKU393582 FKU393588:FKU393594 FKU393600:FKU393606 FKU393612:FKU393618 FKU393624:FKU393630 FKU393636:FKU393642 FKU393648:FKU393654 FKU393660:FKU393666 FKU393672:FKU393678 FKU393684:FKU393690 FKU459064:FKU459070 FKU459076:FKU459082 FKU459088:FKU459094 FKU459100:FKU459106 FKU459112:FKU459118 FKU459124:FKU459130 FKU459136:FKU459142 FKU459148:FKU459154 FKU459160:FKU459166 FKU459172:FKU459178 FKU459184:FKU459190 FKU459196:FKU459202 FKU459208:FKU459214 FKU459220:FKU459226 FKU524600:FKU524606 FKU524612:FKU524618 FKU524624:FKU524630 FKU524636:FKU524642 FKU524648:FKU524654 FKU524660:FKU524666 FKU524672:FKU524678 FKU524684:FKU524690 FKU524696:FKU524702 FKU524708:FKU524714 FKU524720:FKU524726 FKU524732:FKU524738 FKU524744:FKU524750 FKU524756:FKU524762 FKU590136:FKU590142 FKU590148:FKU590154 FKU590160:FKU590166 FKU590172:FKU590178 FKU590184:FKU590190 FKU590196:FKU590202 FKU590208:FKU590214 FKU590220:FKU590226 FKU590232:FKU590238 FKU590244:FKU590250 FKU590256:FKU590262 FKU590268:FKU590274 FKU590280:FKU590286 FKU590292:FKU590298 FKU655672:FKU655678 FKU655684:FKU655690 FKU655696:FKU655702 FKU655708:FKU655714 FKU655720:FKU655726 FKU655732:FKU655738 FKU655744:FKU655750 FKU655756:FKU655762 FKU655768:FKU655774 FKU655780:FKU655786 FKU655792:FKU655798 FKU655804:FKU655810 FKU655816:FKU655822 FKU655828:FKU655834 FKU721208:FKU721214 FKU721220:FKU721226 FKU721232:FKU721238 FKU721244:FKU721250 FKU721256:FKU721262 FKU721268:FKU721274 FKU721280:FKU721286 FKU721292:FKU721298 FKU721304:FKU721310 FKU721316:FKU721322 FKU721328:FKU721334 FKU721340:FKU721346 FKU721352:FKU721358 FKU721364:FKU721370 FKU786744:FKU786750 FKU786756:FKU786762 FKU786768:FKU786774 FKU786780:FKU786786 FKU786792:FKU786798 FKU786804:FKU786810 FKU786816:FKU786822 FKU786828:FKU786834 FKU786840:FKU786846 FKU786852:FKU786858 FKU786864:FKU786870 FKU786876:FKU786882 FKU786888:FKU786894 FKU786900:FKU786906 FKU852280:FKU852286 FKU852292:FKU852298 FKU852304:FKU852310 FKU852316:FKU852322 FKU852328:FKU852334 FKU852340:FKU852346 FKU852352:FKU852358 FKU852364:FKU852370 FKU852376:FKU852382 FKU852388:FKU852394 FKU852400:FKU852406 FKU852412:FKU852418 FKU852424:FKU852430 FKU852436:FKU852442 FKU917816:FKU917822 FKU917828:FKU917834 FKU917840:FKU917846 FKU917852:FKU917858 FKU917864:FKU917870 FKU917876:FKU917882 FKU917888:FKU917894 FKU917900:FKU917906 FKU917912:FKU917918 FKU917924:FKU917930 FKU917936:FKU917942 FKU917948:FKU917954 FKU917960:FKU917966 FKU917972:FKU917978 FKU983352:FKU983358 FKU983364:FKU983370 FKU983376:FKU983382 FKU983388:FKU983394 FKU983400:FKU983406 FKU983412:FKU983418 FKU983424:FKU983430 FKU983436:FKU983442 FKU983448:FKU983454 FKU983460:FKU983466 FKU983472:FKU983478 FKU983484:FKU983490 FKU983496:FKU983502 FKU983508:FKU983514 FUQ77:FUQ83 FUQ89:FUQ95 FUQ101:FUQ107 FUQ113:FUQ119 FUQ125:FUQ131 FUQ137:FUQ143 FUQ149:FUQ155 FUQ161:FUQ167 FUQ173:FUQ179 FUQ185:FUQ191 FUQ197:FUQ203 FUQ209:FUQ215 FUQ221:FUQ227 FUQ233:FUQ239 FUQ65848:FUQ65854 FUQ65860:FUQ65866 FUQ65872:FUQ65878 FUQ65884:FUQ65890 FUQ65896:FUQ65902 FUQ65908:FUQ65914 FUQ65920:FUQ65926 FUQ65932:FUQ65938 FUQ65944:FUQ65950 FUQ65956:FUQ65962 FUQ65968:FUQ65974 FUQ65980:FUQ65986 FUQ65992:FUQ65998 FUQ66004:FUQ66010 FUQ131384:FUQ131390 FUQ131396:FUQ131402 FUQ131408:FUQ131414 FUQ131420:FUQ131426 FUQ131432:FUQ131438 FUQ131444:FUQ131450 FUQ131456:FUQ131462 FUQ131468:FUQ131474 FUQ131480:FUQ131486 FUQ131492:FUQ131498 FUQ131504:FUQ131510 FUQ131516:FUQ131522 FUQ131528:FUQ131534 FUQ131540:FUQ131546 FUQ196920:FUQ196926 FUQ196932:FUQ196938 FUQ196944:FUQ196950 FUQ196956:FUQ196962 FUQ196968:FUQ196974 FUQ196980:FUQ196986 FUQ196992:FUQ196998 FUQ197004:FUQ197010 FUQ197016:FUQ197022 FUQ197028:FUQ197034 FUQ197040:FUQ197046 FUQ197052:FUQ197058 FUQ197064:FUQ197070 FUQ197076:FUQ197082 FUQ262456:FUQ262462 FUQ262468:FUQ262474 FUQ262480:FUQ262486 FUQ262492:FUQ262498 FUQ262504:FUQ262510 FUQ262516:FUQ262522 FUQ262528:FUQ262534 FUQ262540:FUQ262546 FUQ262552:FUQ262558 FUQ262564:FUQ262570 FUQ262576:FUQ262582 FUQ262588:FUQ262594 FUQ262600:FUQ262606 FUQ262612:FUQ262618 FUQ327992:FUQ327998 FUQ328004:FUQ328010 FUQ328016:FUQ328022 FUQ328028:FUQ328034 FUQ328040:FUQ328046 FUQ328052:FUQ328058 FUQ328064:FUQ328070 FUQ328076:FUQ328082 FUQ328088:FUQ328094 FUQ328100:FUQ328106 FUQ328112:FUQ328118 FUQ328124:FUQ328130 FUQ328136:FUQ328142 FUQ328148:FUQ328154 FUQ393528:FUQ393534 FUQ393540:FUQ393546 FUQ393552:FUQ393558 FUQ393564:FUQ393570 FUQ393576:FUQ393582 FUQ393588:FUQ393594 FUQ393600:FUQ393606 FUQ393612:FUQ393618 FUQ393624:FUQ393630 FUQ393636:FUQ393642 FUQ393648:FUQ393654 FUQ393660:FUQ393666 FUQ393672:FUQ393678 FUQ393684:FUQ393690 FUQ459064:FUQ459070 FUQ459076:FUQ459082 FUQ459088:FUQ459094 FUQ459100:FUQ459106 FUQ459112:FUQ459118 FUQ459124:FUQ459130 FUQ459136:FUQ459142 FUQ459148:FUQ459154 FUQ459160:FUQ459166 FUQ459172:FUQ459178 FUQ459184:FUQ459190 FUQ459196:FUQ459202 FUQ459208:FUQ459214 FUQ459220:FUQ459226 FUQ524600:FUQ524606 FUQ524612:FUQ524618 FUQ524624:FUQ524630 FUQ524636:FUQ524642 FUQ524648:FUQ524654 FUQ524660:FUQ524666 FUQ524672:FUQ524678 FUQ524684:FUQ524690 FUQ524696:FUQ524702 FUQ524708:FUQ524714 FUQ524720:FUQ524726 FUQ524732:FUQ524738 FUQ524744:FUQ524750 FUQ524756:FUQ524762 FUQ590136:FUQ590142 FUQ590148:FUQ590154 FUQ590160:FUQ590166 FUQ590172:FUQ590178 FUQ590184:FUQ590190 FUQ590196:FUQ590202 FUQ590208:FUQ590214 FUQ590220:FUQ590226 FUQ590232:FUQ590238 FUQ590244:FUQ590250 FUQ590256:FUQ590262 FUQ590268:FUQ590274 FUQ590280:FUQ590286 FUQ590292:FUQ590298 FUQ655672:FUQ655678 FUQ655684:FUQ655690 FUQ655696:FUQ655702 FUQ655708:FUQ655714 FUQ655720:FUQ655726 FUQ655732:FUQ655738 FUQ655744:FUQ655750 FUQ655756:FUQ655762 FUQ655768:FUQ655774 FUQ655780:FUQ655786 FUQ655792:FUQ655798 FUQ655804:FUQ655810 FUQ655816:FUQ655822 FUQ655828:FUQ655834 FUQ721208:FUQ721214 FUQ721220:FUQ721226 FUQ721232:FUQ721238 FUQ721244:FUQ721250 FUQ721256:FUQ721262 FUQ721268:FUQ721274 FUQ721280:FUQ721286 FUQ721292:FUQ721298 FUQ721304:FUQ721310 FUQ721316:FUQ721322 FUQ721328:FUQ721334 FUQ721340:FUQ721346 FUQ721352:FUQ721358 FUQ721364:FUQ721370 FUQ786744:FUQ786750 FUQ786756:FUQ786762 FUQ786768:FUQ786774 FUQ786780:FUQ786786 FUQ786792:FUQ786798 FUQ786804:FUQ786810 FUQ786816:FUQ786822 FUQ786828:FUQ786834 FUQ786840:FUQ786846 FUQ786852:FUQ786858 FUQ786864:FUQ786870 FUQ786876:FUQ786882 FUQ786888:FUQ786894 FUQ786900:FUQ786906 FUQ852280:FUQ852286 FUQ852292:FUQ852298 FUQ852304:FUQ852310 FUQ852316:FUQ852322 FUQ852328:FUQ852334 FUQ852340:FUQ852346 FUQ852352:FUQ852358 FUQ852364:FUQ852370 FUQ852376:FUQ852382 FUQ852388:FUQ852394 FUQ852400:FUQ852406 FUQ852412:FUQ852418 FUQ852424:FUQ852430 FUQ852436:FUQ852442 FUQ917816:FUQ917822 FUQ917828:FUQ917834 FUQ917840:FUQ917846 FUQ917852:FUQ917858 FUQ917864:FUQ917870 FUQ917876:FUQ917882 FUQ917888:FUQ917894 FUQ917900:FUQ917906 FUQ917912:FUQ917918 FUQ917924:FUQ917930 FUQ917936:FUQ917942 FUQ917948:FUQ917954 FUQ917960:FUQ917966 FUQ917972:FUQ917978 FUQ983352:FUQ983358 FUQ983364:FUQ983370 FUQ983376:FUQ983382 FUQ983388:FUQ983394 FUQ983400:FUQ983406 FUQ983412:FUQ983418 FUQ983424:FUQ983430 FUQ983436:FUQ983442 FUQ983448:FUQ983454 FUQ983460:FUQ983466 FUQ983472:FUQ983478 FUQ983484:FUQ983490 FUQ983496:FUQ983502 FUQ983508:FUQ983514 GEM77:GEM83 GEM89:GEM95 GEM101:GEM107 GEM113:GEM119 GEM125:GEM131 GEM137:GEM143 GEM149:GEM155 GEM161:GEM167 GEM173:GEM179 GEM185:GEM191 GEM197:GEM203 GEM209:GEM215 GEM221:GEM227 GEM233:GEM239 GEM65848:GEM65854 GEM65860:GEM65866 GEM65872:GEM65878 GEM65884:GEM65890 GEM65896:GEM65902 GEM65908:GEM65914 GEM65920:GEM65926 GEM65932:GEM65938 GEM65944:GEM65950 GEM65956:GEM65962 GEM65968:GEM65974 GEM65980:GEM65986 GEM65992:GEM65998 GEM66004:GEM66010 GEM131384:GEM131390 GEM131396:GEM131402 GEM131408:GEM131414 GEM131420:GEM131426 GEM131432:GEM131438 GEM131444:GEM131450 GEM131456:GEM131462 GEM131468:GEM131474 GEM131480:GEM131486 GEM131492:GEM131498 GEM131504:GEM131510 GEM131516:GEM131522 GEM131528:GEM131534 GEM131540:GEM131546 GEM196920:GEM196926 GEM196932:GEM196938 GEM196944:GEM196950 GEM196956:GEM196962 GEM196968:GEM196974 GEM196980:GEM196986 GEM196992:GEM196998 GEM197004:GEM197010 GEM197016:GEM197022 GEM197028:GEM197034 GEM197040:GEM197046 GEM197052:GEM197058 GEM197064:GEM197070 GEM197076:GEM197082 GEM262456:GEM262462 GEM262468:GEM262474 GEM262480:GEM262486 GEM262492:GEM262498 GEM262504:GEM262510 GEM262516:GEM262522 GEM262528:GEM262534 GEM262540:GEM262546 GEM262552:GEM262558 GEM262564:GEM262570 GEM262576:GEM262582 GEM262588:GEM262594 GEM262600:GEM262606 GEM262612:GEM262618 GEM327992:GEM327998 GEM328004:GEM328010 GEM328016:GEM328022 GEM328028:GEM328034 GEM328040:GEM328046 GEM328052:GEM328058 GEM328064:GEM328070 GEM328076:GEM328082 GEM328088:GEM328094 GEM328100:GEM328106 GEM328112:GEM328118 GEM328124:GEM328130 GEM328136:GEM328142 GEM328148:GEM328154 GEM393528:GEM393534 GEM393540:GEM393546 GEM393552:GEM393558 GEM393564:GEM393570 GEM393576:GEM393582 GEM393588:GEM393594 GEM393600:GEM393606 GEM393612:GEM393618 GEM393624:GEM393630 GEM393636:GEM393642 GEM393648:GEM393654 GEM393660:GEM393666 GEM393672:GEM393678 GEM393684:GEM393690 GEM459064:GEM459070 GEM459076:GEM459082 GEM459088:GEM459094 GEM459100:GEM459106 GEM459112:GEM459118 GEM459124:GEM459130 GEM459136:GEM459142 GEM459148:GEM459154 GEM459160:GEM459166 GEM459172:GEM459178 GEM459184:GEM459190 GEM459196:GEM459202 GEM459208:GEM459214 GEM459220:GEM459226 GEM524600:GEM524606 GEM524612:GEM524618 GEM524624:GEM524630 GEM524636:GEM524642 GEM524648:GEM524654 GEM524660:GEM524666 GEM524672:GEM524678 GEM524684:GEM524690 GEM524696:GEM524702 GEM524708:GEM524714 GEM524720:GEM524726 GEM524732:GEM524738 GEM524744:GEM524750 GEM524756:GEM524762 GEM590136:GEM590142 GEM590148:GEM590154 GEM590160:GEM590166 GEM590172:GEM590178 GEM590184:GEM590190 GEM590196:GEM590202 GEM590208:GEM590214 GEM590220:GEM590226 GEM590232:GEM590238 GEM590244:GEM590250 GEM590256:GEM590262 GEM590268:GEM590274 GEM590280:GEM590286 GEM590292:GEM590298 GEM655672:GEM655678 GEM655684:GEM655690 GEM655696:GEM655702 GEM655708:GEM655714 GEM655720:GEM655726 GEM655732:GEM655738 GEM655744:GEM655750 GEM655756:GEM655762 GEM655768:GEM655774 GEM655780:GEM655786 GEM655792:GEM655798 GEM655804:GEM655810 GEM655816:GEM655822 GEM655828:GEM655834 GEM721208:GEM721214 GEM721220:GEM721226 GEM721232:GEM721238 GEM721244:GEM721250 GEM721256:GEM721262 GEM721268:GEM721274 GEM721280:GEM721286 GEM721292:GEM721298 GEM721304:GEM721310 GEM721316:GEM721322 GEM721328:GEM721334 GEM721340:GEM721346 GEM721352:GEM721358 GEM721364:GEM721370 GEM786744:GEM786750 GEM786756:GEM786762 GEM786768:GEM786774 GEM786780:GEM786786 GEM786792:GEM786798 GEM786804:GEM786810 GEM786816:GEM786822 GEM786828:GEM786834 GEM786840:GEM786846 GEM786852:GEM786858 GEM786864:GEM786870 GEM786876:GEM786882 GEM786888:GEM786894 GEM786900:GEM786906 GEM852280:GEM852286 GEM852292:GEM852298 GEM852304:GEM852310 GEM852316:GEM852322 GEM852328:GEM852334 GEM852340:GEM852346 GEM852352:GEM852358 GEM852364:GEM852370 GEM852376:GEM852382 GEM852388:GEM852394 GEM852400:GEM852406 GEM852412:GEM852418 GEM852424:GEM852430 GEM852436:GEM852442 GEM917816:GEM917822 GEM917828:GEM917834 GEM917840:GEM917846 GEM917852:GEM917858 GEM917864:GEM917870 GEM917876:GEM917882 GEM917888:GEM917894 GEM917900:GEM917906 GEM917912:GEM917918 GEM917924:GEM917930 GEM917936:GEM917942 GEM917948:GEM917954 GEM917960:GEM917966 GEM917972:GEM917978 GEM983352:GEM983358 GEM983364:GEM983370 GEM983376:GEM983382 GEM983388:GEM983394 GEM983400:GEM983406 GEM983412:GEM983418 GEM983424:GEM983430 GEM983436:GEM983442 GEM983448:GEM983454 GEM983460:GEM983466 GEM983472:GEM983478 GEM983484:GEM983490 GEM983496:GEM983502 GEM983508:GEM983514 GOI77:GOI83 GOI89:GOI95 GOI101:GOI107 GOI113:GOI119 GOI125:GOI131 GOI137:GOI143 GOI149:GOI155 GOI161:GOI167 GOI173:GOI179 GOI185:GOI191 GOI197:GOI203 GOI209:GOI215 GOI221:GOI227 GOI233:GOI239 GOI65848:GOI65854 GOI65860:GOI65866 GOI65872:GOI65878 GOI65884:GOI65890 GOI65896:GOI65902 GOI65908:GOI65914 GOI65920:GOI65926 GOI65932:GOI65938 GOI65944:GOI65950 GOI65956:GOI65962 GOI65968:GOI65974 GOI65980:GOI65986 GOI65992:GOI65998 GOI66004:GOI66010 GOI131384:GOI131390 GOI131396:GOI131402 GOI131408:GOI131414 GOI131420:GOI131426 GOI131432:GOI131438 GOI131444:GOI131450 GOI131456:GOI131462 GOI131468:GOI131474 GOI131480:GOI131486 GOI131492:GOI131498 GOI131504:GOI131510 GOI131516:GOI131522 GOI131528:GOI131534 GOI131540:GOI131546 GOI196920:GOI196926 GOI196932:GOI196938 GOI196944:GOI196950 GOI196956:GOI196962 GOI196968:GOI196974 GOI196980:GOI196986 GOI196992:GOI196998 GOI197004:GOI197010 GOI197016:GOI197022 GOI197028:GOI197034 GOI197040:GOI197046 GOI197052:GOI197058 GOI197064:GOI197070 GOI197076:GOI197082 GOI262456:GOI262462 GOI262468:GOI262474 GOI262480:GOI262486 GOI262492:GOI262498 GOI262504:GOI262510 GOI262516:GOI262522 GOI262528:GOI262534 GOI262540:GOI262546 GOI262552:GOI262558 GOI262564:GOI262570 GOI262576:GOI262582 GOI262588:GOI262594 GOI262600:GOI262606 GOI262612:GOI262618 GOI327992:GOI327998 GOI328004:GOI328010 GOI328016:GOI328022 GOI328028:GOI328034 GOI328040:GOI328046 GOI328052:GOI328058 GOI328064:GOI328070 GOI328076:GOI328082 GOI328088:GOI328094 GOI328100:GOI328106 GOI328112:GOI328118 GOI328124:GOI328130 GOI328136:GOI328142 GOI328148:GOI328154 GOI393528:GOI393534 GOI393540:GOI393546 GOI393552:GOI393558 GOI393564:GOI393570 GOI393576:GOI393582 GOI393588:GOI393594 GOI393600:GOI393606 GOI393612:GOI393618 GOI393624:GOI393630 GOI393636:GOI393642 GOI393648:GOI393654 GOI393660:GOI393666 GOI393672:GOI393678 GOI393684:GOI393690 GOI459064:GOI459070 GOI459076:GOI459082 GOI459088:GOI459094 GOI459100:GOI459106 GOI459112:GOI459118 GOI459124:GOI459130 GOI459136:GOI459142 GOI459148:GOI459154 GOI459160:GOI459166 GOI459172:GOI459178 GOI459184:GOI459190 GOI459196:GOI459202 GOI459208:GOI459214 GOI459220:GOI459226 GOI524600:GOI524606 GOI524612:GOI524618 GOI524624:GOI524630 GOI524636:GOI524642 GOI524648:GOI524654 GOI524660:GOI524666 GOI524672:GOI524678 GOI524684:GOI524690 GOI524696:GOI524702 GOI524708:GOI524714 GOI524720:GOI524726 GOI524732:GOI524738 GOI524744:GOI524750 GOI524756:GOI524762 GOI590136:GOI590142 GOI590148:GOI590154 GOI590160:GOI590166 GOI590172:GOI590178 GOI590184:GOI590190 GOI590196:GOI590202 GOI590208:GOI590214 GOI590220:GOI590226 GOI590232:GOI590238 GOI590244:GOI590250 GOI590256:GOI590262 GOI590268:GOI590274 GOI590280:GOI590286 GOI590292:GOI590298 GOI655672:GOI655678 GOI655684:GOI655690 GOI655696:GOI655702 GOI655708:GOI655714 GOI655720:GOI655726 GOI655732:GOI655738 GOI655744:GOI655750 GOI655756:GOI655762 GOI655768:GOI655774 GOI655780:GOI655786 GOI655792:GOI655798 GOI655804:GOI655810 GOI655816:GOI655822 GOI655828:GOI655834 GOI721208:GOI721214 GOI721220:GOI721226 GOI721232:GOI721238 GOI721244:GOI721250 GOI721256:GOI721262 GOI721268:GOI721274 GOI721280:GOI721286 GOI721292:GOI721298 GOI721304:GOI721310 GOI721316:GOI721322 GOI721328:GOI721334 GOI721340:GOI721346 GOI721352:GOI721358 GOI721364:GOI721370 GOI786744:GOI786750 GOI786756:GOI786762 GOI786768:GOI786774 GOI786780:GOI786786 GOI786792:GOI786798 GOI786804:GOI786810 GOI786816:GOI786822 GOI786828:GOI786834 GOI786840:GOI786846 GOI786852:GOI786858 GOI786864:GOI786870 GOI786876:GOI786882 GOI786888:GOI786894 GOI786900:GOI786906 GOI852280:GOI852286 GOI852292:GOI852298 GOI852304:GOI852310 GOI852316:GOI852322 GOI852328:GOI852334 GOI852340:GOI852346 GOI852352:GOI852358 GOI852364:GOI852370 GOI852376:GOI852382 GOI852388:GOI852394 GOI852400:GOI852406 GOI852412:GOI852418 GOI852424:GOI852430 GOI852436:GOI852442 GOI917816:GOI917822 GOI917828:GOI917834 GOI917840:GOI917846 GOI917852:GOI917858 GOI917864:GOI917870 GOI917876:GOI917882 GOI917888:GOI917894 GOI917900:GOI917906 GOI917912:GOI917918 GOI917924:GOI917930 GOI917936:GOI917942 GOI917948:GOI917954 GOI917960:GOI917966 GOI917972:GOI917978 GOI983352:GOI983358 GOI983364:GOI983370 GOI983376:GOI983382 GOI983388:GOI983394 GOI983400:GOI983406 GOI983412:GOI983418 GOI983424:GOI983430 GOI983436:GOI983442 GOI983448:GOI983454 GOI983460:GOI983466 GOI983472:GOI983478 GOI983484:GOI983490 GOI983496:GOI983502 GOI983508:GOI983514 GYE77:GYE83 GYE89:GYE95 GYE101:GYE107 GYE113:GYE119 GYE125:GYE131 GYE137:GYE143 GYE149:GYE155 GYE161:GYE167 GYE173:GYE179 GYE185:GYE191 GYE197:GYE203 GYE209:GYE215 GYE221:GYE227 GYE233:GYE239 GYE65848:GYE65854 GYE65860:GYE65866 GYE65872:GYE65878 GYE65884:GYE65890 GYE65896:GYE65902 GYE65908:GYE65914 GYE65920:GYE65926 GYE65932:GYE65938 GYE65944:GYE65950 GYE65956:GYE65962 GYE65968:GYE65974 GYE65980:GYE65986 GYE65992:GYE65998 GYE66004:GYE66010 GYE131384:GYE131390 GYE131396:GYE131402 GYE131408:GYE131414 GYE131420:GYE131426 GYE131432:GYE131438 GYE131444:GYE131450 GYE131456:GYE131462 GYE131468:GYE131474 GYE131480:GYE131486 GYE131492:GYE131498 GYE131504:GYE131510 GYE131516:GYE131522 GYE131528:GYE131534 GYE131540:GYE131546 GYE196920:GYE196926 GYE196932:GYE196938 GYE196944:GYE196950 GYE196956:GYE196962 GYE196968:GYE196974 GYE196980:GYE196986 GYE196992:GYE196998 GYE197004:GYE197010 GYE197016:GYE197022 GYE197028:GYE197034 GYE197040:GYE197046 GYE197052:GYE197058 GYE197064:GYE197070 GYE197076:GYE197082 GYE262456:GYE262462 GYE262468:GYE262474 GYE262480:GYE262486 GYE262492:GYE262498 GYE262504:GYE262510 GYE262516:GYE262522 GYE262528:GYE262534 GYE262540:GYE262546 GYE262552:GYE262558 GYE262564:GYE262570 GYE262576:GYE262582 GYE262588:GYE262594 GYE262600:GYE262606 GYE262612:GYE262618 GYE327992:GYE327998 GYE328004:GYE328010 GYE328016:GYE328022 GYE328028:GYE328034 GYE328040:GYE328046 GYE328052:GYE328058 GYE328064:GYE328070 GYE328076:GYE328082 GYE328088:GYE328094 GYE328100:GYE328106 GYE328112:GYE328118 GYE328124:GYE328130 GYE328136:GYE328142 GYE328148:GYE328154 GYE393528:GYE393534 GYE393540:GYE393546 GYE393552:GYE393558 GYE393564:GYE393570 GYE393576:GYE393582 GYE393588:GYE393594 GYE393600:GYE393606 GYE393612:GYE393618 GYE393624:GYE393630 GYE393636:GYE393642 GYE393648:GYE393654 GYE393660:GYE393666 GYE393672:GYE393678 GYE393684:GYE393690 GYE459064:GYE459070 GYE459076:GYE459082 GYE459088:GYE459094 GYE459100:GYE459106 GYE459112:GYE459118 GYE459124:GYE459130 GYE459136:GYE459142 GYE459148:GYE459154 GYE459160:GYE459166 GYE459172:GYE459178 GYE459184:GYE459190 GYE459196:GYE459202 GYE459208:GYE459214 GYE459220:GYE459226 GYE524600:GYE524606 GYE524612:GYE524618 GYE524624:GYE524630 GYE524636:GYE524642 GYE524648:GYE524654 GYE524660:GYE524666 GYE524672:GYE524678 GYE524684:GYE524690 GYE524696:GYE524702 GYE524708:GYE524714 GYE524720:GYE524726 GYE524732:GYE524738 GYE524744:GYE524750 GYE524756:GYE524762 GYE590136:GYE590142 GYE590148:GYE590154 GYE590160:GYE590166 GYE590172:GYE590178 GYE590184:GYE590190 GYE590196:GYE590202 GYE590208:GYE590214 GYE590220:GYE590226 GYE590232:GYE590238 GYE590244:GYE590250 GYE590256:GYE590262 GYE590268:GYE590274 GYE590280:GYE590286 GYE590292:GYE590298 GYE655672:GYE655678 GYE655684:GYE655690 GYE655696:GYE655702 GYE655708:GYE655714 GYE655720:GYE655726 GYE655732:GYE655738 GYE655744:GYE655750 GYE655756:GYE655762 GYE655768:GYE655774 GYE655780:GYE655786 GYE655792:GYE655798 GYE655804:GYE655810 GYE655816:GYE655822 GYE655828:GYE655834 GYE721208:GYE721214 GYE721220:GYE721226 GYE721232:GYE721238 GYE721244:GYE721250 GYE721256:GYE721262 GYE721268:GYE721274 GYE721280:GYE721286 GYE721292:GYE721298 GYE721304:GYE721310 GYE721316:GYE721322 GYE721328:GYE721334 GYE721340:GYE721346 GYE721352:GYE721358 GYE721364:GYE721370 GYE786744:GYE786750 GYE786756:GYE786762 GYE786768:GYE786774 GYE786780:GYE786786 GYE786792:GYE786798 GYE786804:GYE786810 GYE786816:GYE786822 GYE786828:GYE786834 GYE786840:GYE786846 GYE786852:GYE786858 GYE786864:GYE786870 GYE786876:GYE786882 GYE786888:GYE786894 GYE786900:GYE786906 GYE852280:GYE852286 GYE852292:GYE852298 GYE852304:GYE852310 GYE852316:GYE852322 GYE852328:GYE852334 GYE852340:GYE852346 GYE852352:GYE852358 GYE852364:GYE852370 GYE852376:GYE852382 GYE852388:GYE852394 GYE852400:GYE852406 GYE852412:GYE852418 GYE852424:GYE852430 GYE852436:GYE852442 GYE917816:GYE917822 GYE917828:GYE917834 GYE917840:GYE917846 GYE917852:GYE917858 GYE917864:GYE917870 GYE917876:GYE917882 GYE917888:GYE917894 GYE917900:GYE917906 GYE917912:GYE917918 GYE917924:GYE917930 GYE917936:GYE917942 GYE917948:GYE917954 GYE917960:GYE917966 GYE917972:GYE917978 GYE983352:GYE983358 GYE983364:GYE983370 GYE983376:GYE983382 GYE983388:GYE983394 GYE983400:GYE983406 GYE983412:GYE983418 GYE983424:GYE983430 GYE983436:GYE983442 GYE983448:GYE983454 GYE983460:GYE983466 GYE983472:GYE983478 GYE983484:GYE983490 GYE983496:GYE983502 GYE983508:GYE983514 HIA77:HIA83 HIA89:HIA95 HIA101:HIA107 HIA113:HIA119 HIA125:HIA131 HIA137:HIA143 HIA149:HIA155 HIA161:HIA167 HIA173:HIA179 HIA185:HIA191 HIA197:HIA203 HIA209:HIA215 HIA221:HIA227 HIA233:HIA239 HIA65848:HIA65854 HIA65860:HIA65866 HIA65872:HIA65878 HIA65884:HIA65890 HIA65896:HIA65902 HIA65908:HIA65914 HIA65920:HIA65926 HIA65932:HIA65938 HIA65944:HIA65950 HIA65956:HIA65962 HIA65968:HIA65974 HIA65980:HIA65986 HIA65992:HIA65998 HIA66004:HIA66010 HIA131384:HIA131390 HIA131396:HIA131402 HIA131408:HIA131414 HIA131420:HIA131426 HIA131432:HIA131438 HIA131444:HIA131450 HIA131456:HIA131462 HIA131468:HIA131474 HIA131480:HIA131486 HIA131492:HIA131498 HIA131504:HIA131510 HIA131516:HIA131522 HIA131528:HIA131534 HIA131540:HIA131546 HIA196920:HIA196926 HIA196932:HIA196938 HIA196944:HIA196950 HIA196956:HIA196962 HIA196968:HIA196974 HIA196980:HIA196986 HIA196992:HIA196998 HIA197004:HIA197010 HIA197016:HIA197022 HIA197028:HIA197034 HIA197040:HIA197046 HIA197052:HIA197058 HIA197064:HIA197070 HIA197076:HIA197082 HIA262456:HIA262462 HIA262468:HIA262474 HIA262480:HIA262486 HIA262492:HIA262498 HIA262504:HIA262510 HIA262516:HIA262522 HIA262528:HIA262534 HIA262540:HIA262546 HIA262552:HIA262558 HIA262564:HIA262570 HIA262576:HIA262582 HIA262588:HIA262594 HIA262600:HIA262606 HIA262612:HIA262618 HIA327992:HIA327998 HIA328004:HIA328010 HIA328016:HIA328022 HIA328028:HIA328034 HIA328040:HIA328046 HIA328052:HIA328058 HIA328064:HIA328070 HIA328076:HIA328082 HIA328088:HIA328094 HIA328100:HIA328106 HIA328112:HIA328118 HIA328124:HIA328130 HIA328136:HIA328142 HIA328148:HIA328154 HIA393528:HIA393534 HIA393540:HIA393546 HIA393552:HIA393558 HIA393564:HIA393570 HIA393576:HIA393582 HIA393588:HIA393594 HIA393600:HIA393606 HIA393612:HIA393618 HIA393624:HIA393630 HIA393636:HIA393642 HIA393648:HIA393654 HIA393660:HIA393666 HIA393672:HIA393678 HIA393684:HIA393690 HIA459064:HIA459070 HIA459076:HIA459082 HIA459088:HIA459094 HIA459100:HIA459106 HIA459112:HIA459118 HIA459124:HIA459130 HIA459136:HIA459142 HIA459148:HIA459154 HIA459160:HIA459166 HIA459172:HIA459178 HIA459184:HIA459190 HIA459196:HIA459202 HIA459208:HIA459214 HIA459220:HIA459226 HIA524600:HIA524606 HIA524612:HIA524618 HIA524624:HIA524630 HIA524636:HIA524642 HIA524648:HIA524654 HIA524660:HIA524666 HIA524672:HIA524678 HIA524684:HIA524690 HIA524696:HIA524702 HIA524708:HIA524714 HIA524720:HIA524726 HIA524732:HIA524738 HIA524744:HIA524750 HIA524756:HIA524762 HIA590136:HIA590142 HIA590148:HIA590154 HIA590160:HIA590166 HIA590172:HIA590178 HIA590184:HIA590190 HIA590196:HIA590202 HIA590208:HIA590214 HIA590220:HIA590226 HIA590232:HIA590238 HIA590244:HIA590250 HIA590256:HIA590262 HIA590268:HIA590274 HIA590280:HIA590286 HIA590292:HIA590298 HIA655672:HIA655678 HIA655684:HIA655690 HIA655696:HIA655702 HIA655708:HIA655714 HIA655720:HIA655726 HIA655732:HIA655738 HIA655744:HIA655750 HIA655756:HIA655762 HIA655768:HIA655774 HIA655780:HIA655786 HIA655792:HIA655798 HIA655804:HIA655810 HIA655816:HIA655822 HIA655828:HIA655834 HIA721208:HIA721214 HIA721220:HIA721226 HIA721232:HIA721238 HIA721244:HIA721250 HIA721256:HIA721262 HIA721268:HIA721274 HIA721280:HIA721286 HIA721292:HIA721298 HIA721304:HIA721310 HIA721316:HIA721322 HIA721328:HIA721334 HIA721340:HIA721346 HIA721352:HIA721358 HIA721364:HIA721370 HIA786744:HIA786750 HIA786756:HIA786762 HIA786768:HIA786774 HIA786780:HIA786786 HIA786792:HIA786798 HIA786804:HIA786810 HIA786816:HIA786822 HIA786828:HIA786834 HIA786840:HIA786846 HIA786852:HIA786858 HIA786864:HIA786870 HIA786876:HIA786882 HIA786888:HIA786894 HIA786900:HIA786906 HIA852280:HIA852286 HIA852292:HIA852298 HIA852304:HIA852310 HIA852316:HIA852322 HIA852328:HIA852334 HIA852340:HIA852346 HIA852352:HIA852358 HIA852364:HIA852370 HIA852376:HIA852382 HIA852388:HIA852394 HIA852400:HIA852406 HIA852412:HIA852418 HIA852424:HIA852430 HIA852436:HIA852442 HIA917816:HIA917822 HIA917828:HIA917834 HIA917840:HIA917846 HIA917852:HIA917858 HIA917864:HIA917870 HIA917876:HIA917882 HIA917888:HIA917894 HIA917900:HIA917906 HIA917912:HIA917918 HIA917924:HIA917930 HIA917936:HIA917942 HIA917948:HIA917954 HIA917960:HIA917966 HIA917972:HIA917978 HIA983352:HIA983358 HIA983364:HIA983370 HIA983376:HIA983382 HIA983388:HIA983394 HIA983400:HIA983406 HIA983412:HIA983418 HIA983424:HIA983430 HIA983436:HIA983442 HIA983448:HIA983454 HIA983460:HIA983466 HIA983472:HIA983478 HIA983484:HIA983490 HIA983496:HIA983502 HIA983508:HIA983514 HRW77:HRW83 HRW89:HRW95 HRW101:HRW107 HRW113:HRW119 HRW125:HRW131 HRW137:HRW143 HRW149:HRW155 HRW161:HRW167 HRW173:HRW179 HRW185:HRW191 HRW197:HRW203 HRW209:HRW215 HRW221:HRW227 HRW233:HRW239 HRW65848:HRW65854 HRW65860:HRW65866 HRW65872:HRW65878 HRW65884:HRW65890 HRW65896:HRW65902 HRW65908:HRW65914 HRW65920:HRW65926 HRW65932:HRW65938 HRW65944:HRW65950 HRW65956:HRW65962 HRW65968:HRW65974 HRW65980:HRW65986 HRW65992:HRW65998 HRW66004:HRW66010 HRW131384:HRW131390 HRW131396:HRW131402 HRW131408:HRW131414 HRW131420:HRW131426 HRW131432:HRW131438 HRW131444:HRW131450 HRW131456:HRW131462 HRW131468:HRW131474 HRW131480:HRW131486 HRW131492:HRW131498 HRW131504:HRW131510 HRW131516:HRW131522 HRW131528:HRW131534 HRW131540:HRW131546 HRW196920:HRW196926 HRW196932:HRW196938 HRW196944:HRW196950 HRW196956:HRW196962 HRW196968:HRW196974 HRW196980:HRW196986 HRW196992:HRW196998 HRW197004:HRW197010 HRW197016:HRW197022 HRW197028:HRW197034 HRW197040:HRW197046 HRW197052:HRW197058 HRW197064:HRW197070 HRW197076:HRW197082 HRW262456:HRW262462 HRW262468:HRW262474 HRW262480:HRW262486 HRW262492:HRW262498 HRW262504:HRW262510 HRW262516:HRW262522 HRW262528:HRW262534 HRW262540:HRW262546 HRW262552:HRW262558 HRW262564:HRW262570 HRW262576:HRW262582 HRW262588:HRW262594 HRW262600:HRW262606 HRW262612:HRW262618 HRW327992:HRW327998 HRW328004:HRW328010 HRW328016:HRW328022 HRW328028:HRW328034 HRW328040:HRW328046 HRW328052:HRW328058 HRW328064:HRW328070 HRW328076:HRW328082 HRW328088:HRW328094 HRW328100:HRW328106 HRW328112:HRW328118 HRW328124:HRW328130 HRW328136:HRW328142 HRW328148:HRW328154 HRW393528:HRW393534 HRW393540:HRW393546 HRW393552:HRW393558 HRW393564:HRW393570 HRW393576:HRW393582 HRW393588:HRW393594 HRW393600:HRW393606 HRW393612:HRW393618 HRW393624:HRW393630 HRW393636:HRW393642 HRW393648:HRW393654 HRW393660:HRW393666 HRW393672:HRW393678 HRW393684:HRW393690 HRW459064:HRW459070 HRW459076:HRW459082 HRW459088:HRW459094 HRW459100:HRW459106 HRW459112:HRW459118 HRW459124:HRW459130 HRW459136:HRW459142 HRW459148:HRW459154 HRW459160:HRW459166 HRW459172:HRW459178 HRW459184:HRW459190 HRW459196:HRW459202 HRW459208:HRW459214 HRW459220:HRW459226 HRW524600:HRW524606 HRW524612:HRW524618 HRW524624:HRW524630 HRW524636:HRW524642 HRW524648:HRW524654 HRW524660:HRW524666 HRW524672:HRW524678 HRW524684:HRW524690 HRW524696:HRW524702 HRW524708:HRW524714 HRW524720:HRW524726 HRW524732:HRW524738 HRW524744:HRW524750 HRW524756:HRW524762 HRW590136:HRW590142 HRW590148:HRW590154 HRW590160:HRW590166 HRW590172:HRW590178 HRW590184:HRW590190 HRW590196:HRW590202 HRW590208:HRW590214 HRW590220:HRW590226 HRW590232:HRW590238 HRW590244:HRW590250 HRW590256:HRW590262 HRW590268:HRW590274 HRW590280:HRW590286 HRW590292:HRW590298 HRW655672:HRW655678 HRW655684:HRW655690 HRW655696:HRW655702 HRW655708:HRW655714 HRW655720:HRW655726 HRW655732:HRW655738 HRW655744:HRW655750 HRW655756:HRW655762 HRW655768:HRW655774 HRW655780:HRW655786 HRW655792:HRW655798 HRW655804:HRW655810 HRW655816:HRW655822 HRW655828:HRW655834 HRW721208:HRW721214 HRW721220:HRW721226 HRW721232:HRW721238 HRW721244:HRW721250 HRW721256:HRW721262 HRW721268:HRW721274 HRW721280:HRW721286 HRW721292:HRW721298 HRW721304:HRW721310 HRW721316:HRW721322 HRW721328:HRW721334 HRW721340:HRW721346 HRW721352:HRW721358 HRW721364:HRW721370 HRW786744:HRW786750 HRW786756:HRW786762 HRW786768:HRW786774 HRW786780:HRW786786 HRW786792:HRW786798 HRW786804:HRW786810 HRW786816:HRW786822 HRW786828:HRW786834 HRW786840:HRW786846 HRW786852:HRW786858 HRW786864:HRW786870 HRW786876:HRW786882 HRW786888:HRW786894 HRW786900:HRW786906 HRW852280:HRW852286 HRW852292:HRW852298 HRW852304:HRW852310 HRW852316:HRW852322 HRW852328:HRW852334 HRW852340:HRW852346 HRW852352:HRW852358 HRW852364:HRW852370 HRW852376:HRW852382 HRW852388:HRW852394 HRW852400:HRW852406 HRW852412:HRW852418 HRW852424:HRW852430 HRW852436:HRW852442 HRW917816:HRW917822 HRW917828:HRW917834 HRW917840:HRW917846 HRW917852:HRW917858 HRW917864:HRW917870 HRW917876:HRW917882 HRW917888:HRW917894 HRW917900:HRW917906 HRW917912:HRW917918 HRW917924:HRW917930 HRW917936:HRW917942 HRW917948:HRW917954 HRW917960:HRW917966 HRW917972:HRW917978 HRW983352:HRW983358 HRW983364:HRW983370 HRW983376:HRW983382 HRW983388:HRW983394 HRW983400:HRW983406 HRW983412:HRW983418 HRW983424:HRW983430 HRW983436:HRW983442 HRW983448:HRW983454 HRW983460:HRW983466 HRW983472:HRW983478 HRW983484:HRW983490 HRW983496:HRW983502 HRW983508:HRW983514 IBS77:IBS83 IBS89:IBS95 IBS101:IBS107 IBS113:IBS119 IBS125:IBS131 IBS137:IBS143 IBS149:IBS155 IBS161:IBS167 IBS173:IBS179 IBS185:IBS191 IBS197:IBS203 IBS209:IBS215 IBS221:IBS227 IBS233:IBS239 IBS65848:IBS65854 IBS65860:IBS65866 IBS65872:IBS65878 IBS65884:IBS65890 IBS65896:IBS65902 IBS65908:IBS65914 IBS65920:IBS65926 IBS65932:IBS65938 IBS65944:IBS65950 IBS65956:IBS65962 IBS65968:IBS65974 IBS65980:IBS65986 IBS65992:IBS65998 IBS66004:IBS66010 IBS131384:IBS131390 IBS131396:IBS131402 IBS131408:IBS131414 IBS131420:IBS131426 IBS131432:IBS131438 IBS131444:IBS131450 IBS131456:IBS131462 IBS131468:IBS131474 IBS131480:IBS131486 IBS131492:IBS131498 IBS131504:IBS131510 IBS131516:IBS131522 IBS131528:IBS131534 IBS131540:IBS131546 IBS196920:IBS196926 IBS196932:IBS196938 IBS196944:IBS196950 IBS196956:IBS196962 IBS196968:IBS196974 IBS196980:IBS196986 IBS196992:IBS196998 IBS197004:IBS197010 IBS197016:IBS197022 IBS197028:IBS197034 IBS197040:IBS197046 IBS197052:IBS197058 IBS197064:IBS197070 IBS197076:IBS197082 IBS262456:IBS262462 IBS262468:IBS262474 IBS262480:IBS262486 IBS262492:IBS262498 IBS262504:IBS262510 IBS262516:IBS262522 IBS262528:IBS262534 IBS262540:IBS262546 IBS262552:IBS262558 IBS262564:IBS262570 IBS262576:IBS262582 IBS262588:IBS262594 IBS262600:IBS262606 IBS262612:IBS262618 IBS327992:IBS327998 IBS328004:IBS328010 IBS328016:IBS328022 IBS328028:IBS328034 IBS328040:IBS328046 IBS328052:IBS328058 IBS328064:IBS328070 IBS328076:IBS328082 IBS328088:IBS328094 IBS328100:IBS328106 IBS328112:IBS328118 IBS328124:IBS328130 IBS328136:IBS328142 IBS328148:IBS328154 IBS393528:IBS393534 IBS393540:IBS393546 IBS393552:IBS393558 IBS393564:IBS393570 IBS393576:IBS393582 IBS393588:IBS393594 IBS393600:IBS393606 IBS393612:IBS393618 IBS393624:IBS393630 IBS393636:IBS393642 IBS393648:IBS393654 IBS393660:IBS393666 IBS393672:IBS393678 IBS393684:IBS393690 IBS459064:IBS459070 IBS459076:IBS459082 IBS459088:IBS459094 IBS459100:IBS459106 IBS459112:IBS459118 IBS459124:IBS459130 IBS459136:IBS459142 IBS459148:IBS459154 IBS459160:IBS459166 IBS459172:IBS459178 IBS459184:IBS459190 IBS459196:IBS459202 IBS459208:IBS459214 IBS459220:IBS459226 IBS524600:IBS524606 IBS524612:IBS524618 IBS524624:IBS524630 IBS524636:IBS524642 IBS524648:IBS524654 IBS524660:IBS524666 IBS524672:IBS524678 IBS524684:IBS524690 IBS524696:IBS524702 IBS524708:IBS524714 IBS524720:IBS524726 IBS524732:IBS524738 IBS524744:IBS524750 IBS524756:IBS524762 IBS590136:IBS590142 IBS590148:IBS590154 IBS590160:IBS590166 IBS590172:IBS590178 IBS590184:IBS590190 IBS590196:IBS590202 IBS590208:IBS590214 IBS590220:IBS590226 IBS590232:IBS590238 IBS590244:IBS590250 IBS590256:IBS590262 IBS590268:IBS590274 IBS590280:IBS590286 IBS590292:IBS590298 IBS655672:IBS655678 IBS655684:IBS655690 IBS655696:IBS655702 IBS655708:IBS655714 IBS655720:IBS655726 IBS655732:IBS655738 IBS655744:IBS655750 IBS655756:IBS655762 IBS655768:IBS655774 IBS655780:IBS655786 IBS655792:IBS655798 IBS655804:IBS655810 IBS655816:IBS655822 IBS655828:IBS655834 IBS721208:IBS721214 IBS721220:IBS721226 IBS721232:IBS721238 IBS721244:IBS721250 IBS721256:IBS721262 IBS721268:IBS721274 IBS721280:IBS721286 IBS721292:IBS721298 IBS721304:IBS721310 IBS721316:IBS721322 IBS721328:IBS721334 IBS721340:IBS721346 IBS721352:IBS721358 IBS721364:IBS721370 IBS786744:IBS786750 IBS786756:IBS786762 IBS786768:IBS786774 IBS786780:IBS786786 IBS786792:IBS786798 IBS786804:IBS786810 IBS786816:IBS786822 IBS786828:IBS786834 IBS786840:IBS786846 IBS786852:IBS786858 IBS786864:IBS786870 IBS786876:IBS786882 IBS786888:IBS786894 IBS786900:IBS786906 IBS852280:IBS852286 IBS852292:IBS852298 IBS852304:IBS852310 IBS852316:IBS852322 IBS852328:IBS852334 IBS852340:IBS852346 IBS852352:IBS852358 IBS852364:IBS852370 IBS852376:IBS852382 IBS852388:IBS852394 IBS852400:IBS852406 IBS852412:IBS852418 IBS852424:IBS852430 IBS852436:IBS852442 IBS917816:IBS917822 IBS917828:IBS917834 IBS917840:IBS917846 IBS917852:IBS917858 IBS917864:IBS917870 IBS917876:IBS917882 IBS917888:IBS917894 IBS917900:IBS917906 IBS917912:IBS917918 IBS917924:IBS917930 IBS917936:IBS917942 IBS917948:IBS917954 IBS917960:IBS917966 IBS917972:IBS917978 IBS983352:IBS983358 IBS983364:IBS983370 IBS983376:IBS983382 IBS983388:IBS983394 IBS983400:IBS983406 IBS983412:IBS983418 IBS983424:IBS983430 IBS983436:IBS983442 IBS983448:IBS983454 IBS983460:IBS983466 IBS983472:IBS983478 IBS983484:IBS983490 IBS983496:IBS983502 IBS983508:IBS983514 ILO77:ILO83 ILO89:ILO95 ILO101:ILO107 ILO113:ILO119 ILO125:ILO131 ILO137:ILO143 ILO149:ILO155 ILO161:ILO167 ILO173:ILO179 ILO185:ILO191 ILO197:ILO203 ILO209:ILO215 ILO221:ILO227 ILO233:ILO239 ILO65848:ILO65854 ILO65860:ILO65866 ILO65872:ILO65878 ILO65884:ILO65890 ILO65896:ILO65902 ILO65908:ILO65914 ILO65920:ILO65926 ILO65932:ILO65938 ILO65944:ILO65950 ILO65956:ILO65962 ILO65968:ILO65974 ILO65980:ILO65986 ILO65992:ILO65998 ILO66004:ILO66010 ILO131384:ILO131390 ILO131396:ILO131402 ILO131408:ILO131414 ILO131420:ILO131426 ILO131432:ILO131438 ILO131444:ILO131450 ILO131456:ILO131462 ILO131468:ILO131474 ILO131480:ILO131486 ILO131492:ILO131498 ILO131504:ILO131510 ILO131516:ILO131522 ILO131528:ILO131534 ILO131540:ILO131546 ILO196920:ILO196926 ILO196932:ILO196938 ILO196944:ILO196950 ILO196956:ILO196962 ILO196968:ILO196974 ILO196980:ILO196986 ILO196992:ILO196998 ILO197004:ILO197010 ILO197016:ILO197022 ILO197028:ILO197034 ILO197040:ILO197046 ILO197052:ILO197058 ILO197064:ILO197070 ILO197076:ILO197082 ILO262456:ILO262462 ILO262468:ILO262474 ILO262480:ILO262486 ILO262492:ILO262498 ILO262504:ILO262510 ILO262516:ILO262522 ILO262528:ILO262534 ILO262540:ILO262546 ILO262552:ILO262558 ILO262564:ILO262570 ILO262576:ILO262582 ILO262588:ILO262594 ILO262600:ILO262606 ILO262612:ILO262618 ILO327992:ILO327998 ILO328004:ILO328010 ILO328016:ILO328022 ILO328028:ILO328034 ILO328040:ILO328046 ILO328052:ILO328058 ILO328064:ILO328070 ILO328076:ILO328082 ILO328088:ILO328094 ILO328100:ILO328106 ILO328112:ILO328118 ILO328124:ILO328130 ILO328136:ILO328142 ILO328148:ILO328154 ILO393528:ILO393534 ILO393540:ILO393546 ILO393552:ILO393558 ILO393564:ILO393570 ILO393576:ILO393582 ILO393588:ILO393594 ILO393600:ILO393606 ILO393612:ILO393618 ILO393624:ILO393630 ILO393636:ILO393642 ILO393648:ILO393654 ILO393660:ILO393666 ILO393672:ILO393678 ILO393684:ILO393690 ILO459064:ILO459070 ILO459076:ILO459082 ILO459088:ILO459094 ILO459100:ILO459106 ILO459112:ILO459118 ILO459124:ILO459130 ILO459136:ILO459142 ILO459148:ILO459154 ILO459160:ILO459166 ILO459172:ILO459178 ILO459184:ILO459190 ILO459196:ILO459202 ILO459208:ILO459214 ILO459220:ILO459226 ILO524600:ILO524606 ILO524612:ILO524618 ILO524624:ILO524630 ILO524636:ILO524642 ILO524648:ILO524654 ILO524660:ILO524666 ILO524672:ILO524678 ILO524684:ILO524690 ILO524696:ILO524702 ILO524708:ILO524714 ILO524720:ILO524726 ILO524732:ILO524738 ILO524744:ILO524750 ILO524756:ILO524762 ILO590136:ILO590142 ILO590148:ILO590154 ILO590160:ILO590166 ILO590172:ILO590178 ILO590184:ILO590190 ILO590196:ILO590202 ILO590208:ILO590214 ILO590220:ILO590226 ILO590232:ILO590238 ILO590244:ILO590250 ILO590256:ILO590262 ILO590268:ILO590274 ILO590280:ILO590286 ILO590292:ILO590298 ILO655672:ILO655678 ILO655684:ILO655690 ILO655696:ILO655702 ILO655708:ILO655714 ILO655720:ILO655726 ILO655732:ILO655738 ILO655744:ILO655750 ILO655756:ILO655762 ILO655768:ILO655774 ILO655780:ILO655786 ILO655792:ILO655798 ILO655804:ILO655810 ILO655816:ILO655822 ILO655828:ILO655834 ILO721208:ILO721214 ILO721220:ILO721226 ILO721232:ILO721238 ILO721244:ILO721250 ILO721256:ILO721262 ILO721268:ILO721274 ILO721280:ILO721286 ILO721292:ILO721298 ILO721304:ILO721310 ILO721316:ILO721322 ILO721328:ILO721334 ILO721340:ILO721346 ILO721352:ILO721358 ILO721364:ILO721370 ILO786744:ILO786750 ILO786756:ILO786762 ILO786768:ILO786774 ILO786780:ILO786786 ILO786792:ILO786798 ILO786804:ILO786810 ILO786816:ILO786822 ILO786828:ILO786834 ILO786840:ILO786846 ILO786852:ILO786858 ILO786864:ILO786870 ILO786876:ILO786882 ILO786888:ILO786894 ILO786900:ILO786906 ILO852280:ILO852286 ILO852292:ILO852298 ILO852304:ILO852310 ILO852316:ILO852322 ILO852328:ILO852334 ILO852340:ILO852346 ILO852352:ILO852358 ILO852364:ILO852370 ILO852376:ILO852382 ILO852388:ILO852394 ILO852400:ILO852406 ILO852412:ILO852418 ILO852424:ILO852430 ILO852436:ILO852442 ILO917816:ILO917822 ILO917828:ILO917834 ILO917840:ILO917846 ILO917852:ILO917858 ILO917864:ILO917870 ILO917876:ILO917882 ILO917888:ILO917894 ILO917900:ILO917906 ILO917912:ILO917918 ILO917924:ILO917930 ILO917936:ILO917942 ILO917948:ILO917954 ILO917960:ILO917966 ILO917972:ILO917978 ILO983352:ILO983358 ILO983364:ILO983370 ILO983376:ILO983382 ILO983388:ILO983394 ILO983400:ILO983406 ILO983412:ILO983418 ILO983424:ILO983430 ILO983436:ILO983442 ILO983448:ILO983454 ILO983460:ILO983466 ILO983472:ILO983478 ILO983484:ILO983490 ILO983496:ILO983502 ILO983508:ILO983514 IVK77:IVK83 IVK89:IVK95 IVK101:IVK107 IVK113:IVK119 IVK125:IVK131 IVK137:IVK143 IVK149:IVK155 IVK161:IVK167 IVK173:IVK179 IVK185:IVK191 IVK197:IVK203 IVK209:IVK215 IVK221:IVK227 IVK233:IVK239 IVK65848:IVK65854 IVK65860:IVK65866 IVK65872:IVK65878 IVK65884:IVK65890 IVK65896:IVK65902 IVK65908:IVK65914 IVK65920:IVK65926 IVK65932:IVK65938 IVK65944:IVK65950 IVK65956:IVK65962 IVK65968:IVK65974 IVK65980:IVK65986 IVK65992:IVK65998 IVK66004:IVK66010 IVK131384:IVK131390 IVK131396:IVK131402 IVK131408:IVK131414 IVK131420:IVK131426 IVK131432:IVK131438 IVK131444:IVK131450 IVK131456:IVK131462 IVK131468:IVK131474 IVK131480:IVK131486 IVK131492:IVK131498 IVK131504:IVK131510 IVK131516:IVK131522 IVK131528:IVK131534 IVK131540:IVK131546 IVK196920:IVK196926 IVK196932:IVK196938 IVK196944:IVK196950 IVK196956:IVK196962 IVK196968:IVK196974 IVK196980:IVK196986 IVK196992:IVK196998 IVK197004:IVK197010 IVK197016:IVK197022 IVK197028:IVK197034 IVK197040:IVK197046 IVK197052:IVK197058 IVK197064:IVK197070 IVK197076:IVK197082 IVK262456:IVK262462 IVK262468:IVK262474 IVK262480:IVK262486 IVK262492:IVK262498 IVK262504:IVK262510 IVK262516:IVK262522 IVK262528:IVK262534 IVK262540:IVK262546 IVK262552:IVK262558 IVK262564:IVK262570 IVK262576:IVK262582 IVK262588:IVK262594 IVK262600:IVK262606 IVK262612:IVK262618 IVK327992:IVK327998 IVK328004:IVK328010 IVK328016:IVK328022 IVK328028:IVK328034 IVK328040:IVK328046 IVK328052:IVK328058 IVK328064:IVK328070 IVK328076:IVK328082 IVK328088:IVK328094 IVK328100:IVK328106 IVK328112:IVK328118 IVK328124:IVK328130 IVK328136:IVK328142 IVK328148:IVK328154 IVK393528:IVK393534 IVK393540:IVK393546 IVK393552:IVK393558 IVK393564:IVK393570 IVK393576:IVK393582 IVK393588:IVK393594 IVK393600:IVK393606 IVK393612:IVK393618 IVK393624:IVK393630 IVK393636:IVK393642 IVK393648:IVK393654 IVK393660:IVK393666 IVK393672:IVK393678 IVK393684:IVK393690 IVK459064:IVK459070 IVK459076:IVK459082 IVK459088:IVK459094 IVK459100:IVK459106 IVK459112:IVK459118 IVK459124:IVK459130 IVK459136:IVK459142 IVK459148:IVK459154 IVK459160:IVK459166 IVK459172:IVK459178 IVK459184:IVK459190 IVK459196:IVK459202 IVK459208:IVK459214 IVK459220:IVK459226 IVK524600:IVK524606 IVK524612:IVK524618 IVK524624:IVK524630 IVK524636:IVK524642 IVK524648:IVK524654 IVK524660:IVK524666 IVK524672:IVK524678 IVK524684:IVK524690 IVK524696:IVK524702 IVK524708:IVK524714 IVK524720:IVK524726 IVK524732:IVK524738 IVK524744:IVK524750 IVK524756:IVK524762 IVK590136:IVK590142 IVK590148:IVK590154 IVK590160:IVK590166 IVK590172:IVK590178 IVK590184:IVK590190 IVK590196:IVK590202 IVK590208:IVK590214 IVK590220:IVK590226 IVK590232:IVK590238 IVK590244:IVK590250 IVK590256:IVK590262 IVK590268:IVK590274 IVK590280:IVK590286 IVK590292:IVK590298 IVK655672:IVK655678 IVK655684:IVK655690 IVK655696:IVK655702 IVK655708:IVK655714 IVK655720:IVK655726 IVK655732:IVK655738 IVK655744:IVK655750 IVK655756:IVK655762 IVK655768:IVK655774 IVK655780:IVK655786 IVK655792:IVK655798 IVK655804:IVK655810 IVK655816:IVK655822 IVK655828:IVK655834 IVK721208:IVK721214 IVK721220:IVK721226 IVK721232:IVK721238 IVK721244:IVK721250 IVK721256:IVK721262 IVK721268:IVK721274 IVK721280:IVK721286 IVK721292:IVK721298 IVK721304:IVK721310 IVK721316:IVK721322 IVK721328:IVK721334 IVK721340:IVK721346 IVK721352:IVK721358 IVK721364:IVK721370 IVK786744:IVK786750 IVK786756:IVK786762 IVK786768:IVK786774 IVK786780:IVK786786 IVK786792:IVK786798 IVK786804:IVK786810 IVK786816:IVK786822 IVK786828:IVK786834 IVK786840:IVK786846 IVK786852:IVK786858 IVK786864:IVK786870 IVK786876:IVK786882 IVK786888:IVK786894 IVK786900:IVK786906 IVK852280:IVK852286 IVK852292:IVK852298 IVK852304:IVK852310 IVK852316:IVK852322 IVK852328:IVK852334 IVK852340:IVK852346 IVK852352:IVK852358 IVK852364:IVK852370 IVK852376:IVK852382 IVK852388:IVK852394 IVK852400:IVK852406 IVK852412:IVK852418 IVK852424:IVK852430 IVK852436:IVK852442 IVK917816:IVK917822 IVK917828:IVK917834 IVK917840:IVK917846 IVK917852:IVK917858 IVK917864:IVK917870 IVK917876:IVK917882 IVK917888:IVK917894 IVK917900:IVK917906 IVK917912:IVK917918 IVK917924:IVK917930 IVK917936:IVK917942 IVK917948:IVK917954 IVK917960:IVK917966 IVK917972:IVK917978 IVK983352:IVK983358 IVK983364:IVK983370 IVK983376:IVK983382 IVK983388:IVK983394 IVK983400:IVK983406 IVK983412:IVK983418 IVK983424:IVK983430 IVK983436:IVK983442 IVK983448:IVK983454 IVK983460:IVK983466 IVK983472:IVK983478 IVK983484:IVK983490 IVK983496:IVK983502 IVK983508:IVK983514 JFG77:JFG83 JFG89:JFG95 JFG101:JFG107 JFG113:JFG119 JFG125:JFG131 JFG137:JFG143 JFG149:JFG155 JFG161:JFG167 JFG173:JFG179 JFG185:JFG191 JFG197:JFG203 JFG209:JFG215 JFG221:JFG227 JFG233:JFG239 JFG65848:JFG65854 JFG65860:JFG65866 JFG65872:JFG65878 JFG65884:JFG65890 JFG65896:JFG65902 JFG65908:JFG65914 JFG65920:JFG65926 JFG65932:JFG65938 JFG65944:JFG65950 JFG65956:JFG65962 JFG65968:JFG65974 JFG65980:JFG65986 JFG65992:JFG65998 JFG66004:JFG66010 JFG131384:JFG131390 JFG131396:JFG131402 JFG131408:JFG131414 JFG131420:JFG131426 JFG131432:JFG131438 JFG131444:JFG131450 JFG131456:JFG131462 JFG131468:JFG131474 JFG131480:JFG131486 JFG131492:JFG131498 JFG131504:JFG131510 JFG131516:JFG131522 JFG131528:JFG131534 JFG131540:JFG131546 JFG196920:JFG196926 JFG196932:JFG196938 JFG196944:JFG196950 JFG196956:JFG196962 JFG196968:JFG196974 JFG196980:JFG196986 JFG196992:JFG196998 JFG197004:JFG197010 JFG197016:JFG197022 JFG197028:JFG197034 JFG197040:JFG197046 JFG197052:JFG197058 JFG197064:JFG197070 JFG197076:JFG197082 JFG262456:JFG262462 JFG262468:JFG262474 JFG262480:JFG262486 JFG262492:JFG262498 JFG262504:JFG262510 JFG262516:JFG262522 JFG262528:JFG262534 JFG262540:JFG262546 JFG262552:JFG262558 JFG262564:JFG262570 JFG262576:JFG262582 JFG262588:JFG262594 JFG262600:JFG262606 JFG262612:JFG262618 JFG327992:JFG327998 JFG328004:JFG328010 JFG328016:JFG328022 JFG328028:JFG328034 JFG328040:JFG328046 JFG328052:JFG328058 JFG328064:JFG328070 JFG328076:JFG328082 JFG328088:JFG328094 JFG328100:JFG328106 JFG328112:JFG328118 JFG328124:JFG328130 JFG328136:JFG328142 JFG328148:JFG328154 JFG393528:JFG393534 JFG393540:JFG393546 JFG393552:JFG393558 JFG393564:JFG393570 JFG393576:JFG393582 JFG393588:JFG393594 JFG393600:JFG393606 JFG393612:JFG393618 JFG393624:JFG393630 JFG393636:JFG393642 JFG393648:JFG393654 JFG393660:JFG393666 JFG393672:JFG393678 JFG393684:JFG393690 JFG459064:JFG459070 JFG459076:JFG459082 JFG459088:JFG459094 JFG459100:JFG459106 JFG459112:JFG459118 JFG459124:JFG459130 JFG459136:JFG459142 JFG459148:JFG459154 JFG459160:JFG459166 JFG459172:JFG459178 JFG459184:JFG459190 JFG459196:JFG459202 JFG459208:JFG459214 JFG459220:JFG459226 JFG524600:JFG524606 JFG524612:JFG524618 JFG524624:JFG524630 JFG524636:JFG524642 JFG524648:JFG524654 JFG524660:JFG524666 JFG524672:JFG524678 JFG524684:JFG524690 JFG524696:JFG524702 JFG524708:JFG524714 JFG524720:JFG524726 JFG524732:JFG524738 JFG524744:JFG524750 JFG524756:JFG524762 JFG590136:JFG590142 JFG590148:JFG590154 JFG590160:JFG590166 JFG590172:JFG590178 JFG590184:JFG590190 JFG590196:JFG590202 JFG590208:JFG590214 JFG590220:JFG590226 JFG590232:JFG590238 JFG590244:JFG590250 JFG590256:JFG590262 JFG590268:JFG590274 JFG590280:JFG590286 JFG590292:JFG590298 JFG655672:JFG655678 JFG655684:JFG655690 JFG655696:JFG655702 JFG655708:JFG655714 JFG655720:JFG655726 JFG655732:JFG655738 JFG655744:JFG655750 JFG655756:JFG655762 JFG655768:JFG655774 JFG655780:JFG655786 JFG655792:JFG655798 JFG655804:JFG655810 JFG655816:JFG655822 JFG655828:JFG655834 JFG721208:JFG721214 JFG721220:JFG721226 JFG721232:JFG721238 JFG721244:JFG721250 JFG721256:JFG721262 JFG721268:JFG721274 JFG721280:JFG721286 JFG721292:JFG721298 JFG721304:JFG721310 JFG721316:JFG721322 JFG721328:JFG721334 JFG721340:JFG721346 JFG721352:JFG721358 JFG721364:JFG721370 JFG786744:JFG786750 JFG786756:JFG786762 JFG786768:JFG786774 JFG786780:JFG786786 JFG786792:JFG786798 JFG786804:JFG786810 JFG786816:JFG786822 JFG786828:JFG786834 JFG786840:JFG786846 JFG786852:JFG786858 JFG786864:JFG786870 JFG786876:JFG786882 JFG786888:JFG786894 JFG786900:JFG786906 JFG852280:JFG852286 JFG852292:JFG852298 JFG852304:JFG852310 JFG852316:JFG852322 JFG852328:JFG852334 JFG852340:JFG852346 JFG852352:JFG852358 JFG852364:JFG852370 JFG852376:JFG852382 JFG852388:JFG852394 JFG852400:JFG852406 JFG852412:JFG852418 JFG852424:JFG852430 JFG852436:JFG852442 JFG917816:JFG917822 JFG917828:JFG917834 JFG917840:JFG917846 JFG917852:JFG917858 JFG917864:JFG917870 JFG917876:JFG917882 JFG917888:JFG917894 JFG917900:JFG917906 JFG917912:JFG917918 JFG917924:JFG917930 JFG917936:JFG917942 JFG917948:JFG917954 JFG917960:JFG917966 JFG917972:JFG917978 JFG983352:JFG983358 JFG983364:JFG983370 JFG983376:JFG983382 JFG983388:JFG983394 JFG983400:JFG983406 JFG983412:JFG983418 JFG983424:JFG983430 JFG983436:JFG983442 JFG983448:JFG983454 JFG983460:JFG983466 JFG983472:JFG983478 JFG983484:JFG983490 JFG983496:JFG983502 JFG983508:JFG983514 JPC77:JPC83 JPC89:JPC95 JPC101:JPC107 JPC113:JPC119 JPC125:JPC131 JPC137:JPC143 JPC149:JPC155 JPC161:JPC167 JPC173:JPC179 JPC185:JPC191 JPC197:JPC203 JPC209:JPC215 JPC221:JPC227 JPC233:JPC239 JPC65848:JPC65854 JPC65860:JPC65866 JPC65872:JPC65878 JPC65884:JPC65890 JPC65896:JPC65902 JPC65908:JPC65914 JPC65920:JPC65926 JPC65932:JPC65938 JPC65944:JPC65950 JPC65956:JPC65962 JPC65968:JPC65974 JPC65980:JPC65986 JPC65992:JPC65998 JPC66004:JPC66010 JPC131384:JPC131390 JPC131396:JPC131402 JPC131408:JPC131414 JPC131420:JPC131426 JPC131432:JPC131438 JPC131444:JPC131450 JPC131456:JPC131462 JPC131468:JPC131474 JPC131480:JPC131486 JPC131492:JPC131498 JPC131504:JPC131510 JPC131516:JPC131522 JPC131528:JPC131534 JPC131540:JPC131546 JPC196920:JPC196926 JPC196932:JPC196938 JPC196944:JPC196950 JPC196956:JPC196962 JPC196968:JPC196974 JPC196980:JPC196986 JPC196992:JPC196998 JPC197004:JPC197010 JPC197016:JPC197022 JPC197028:JPC197034 JPC197040:JPC197046 JPC197052:JPC197058 JPC197064:JPC197070 JPC197076:JPC197082 JPC262456:JPC262462 JPC262468:JPC262474 JPC262480:JPC262486 JPC262492:JPC262498 JPC262504:JPC262510 JPC262516:JPC262522 JPC262528:JPC262534 JPC262540:JPC262546 JPC262552:JPC262558 JPC262564:JPC262570 JPC262576:JPC262582 JPC262588:JPC262594 JPC262600:JPC262606 JPC262612:JPC262618 JPC327992:JPC327998 JPC328004:JPC328010 JPC328016:JPC328022 JPC328028:JPC328034 JPC328040:JPC328046 JPC328052:JPC328058 JPC328064:JPC328070 JPC328076:JPC328082 JPC328088:JPC328094 JPC328100:JPC328106 JPC328112:JPC328118 JPC328124:JPC328130 JPC328136:JPC328142 JPC328148:JPC328154 JPC393528:JPC393534 JPC393540:JPC393546 JPC393552:JPC393558 JPC393564:JPC393570 JPC393576:JPC393582 JPC393588:JPC393594 JPC393600:JPC393606 JPC393612:JPC393618 JPC393624:JPC393630 JPC393636:JPC393642 JPC393648:JPC393654 JPC393660:JPC393666 JPC393672:JPC393678 JPC393684:JPC393690 JPC459064:JPC459070 JPC459076:JPC459082 JPC459088:JPC459094 JPC459100:JPC459106 JPC459112:JPC459118 JPC459124:JPC459130 JPC459136:JPC459142 JPC459148:JPC459154 JPC459160:JPC459166 JPC459172:JPC459178 JPC459184:JPC459190 JPC459196:JPC459202 JPC459208:JPC459214 JPC459220:JPC459226 JPC524600:JPC524606 JPC524612:JPC524618 JPC524624:JPC524630 JPC524636:JPC524642 JPC524648:JPC524654 JPC524660:JPC524666 JPC524672:JPC524678 JPC524684:JPC524690 JPC524696:JPC524702 JPC524708:JPC524714 JPC524720:JPC524726 JPC524732:JPC524738 JPC524744:JPC524750 JPC524756:JPC524762 JPC590136:JPC590142 JPC590148:JPC590154 JPC590160:JPC590166 JPC590172:JPC590178 JPC590184:JPC590190 JPC590196:JPC590202 JPC590208:JPC590214 JPC590220:JPC590226 JPC590232:JPC590238 JPC590244:JPC590250 JPC590256:JPC590262 JPC590268:JPC590274 JPC590280:JPC590286 JPC590292:JPC590298 JPC655672:JPC655678 JPC655684:JPC655690 JPC655696:JPC655702 JPC655708:JPC655714 JPC655720:JPC655726 JPC655732:JPC655738 JPC655744:JPC655750 JPC655756:JPC655762 JPC655768:JPC655774 JPC655780:JPC655786 JPC655792:JPC655798 JPC655804:JPC655810 JPC655816:JPC655822 JPC655828:JPC655834 JPC721208:JPC721214 JPC721220:JPC721226 JPC721232:JPC721238 JPC721244:JPC721250 JPC721256:JPC721262 JPC721268:JPC721274 JPC721280:JPC721286 JPC721292:JPC721298 JPC721304:JPC721310 JPC721316:JPC721322 JPC721328:JPC721334 JPC721340:JPC721346 JPC721352:JPC721358 JPC721364:JPC721370 JPC786744:JPC786750 JPC786756:JPC786762 JPC786768:JPC786774 JPC786780:JPC786786 JPC786792:JPC786798 JPC786804:JPC786810 JPC786816:JPC786822 JPC786828:JPC786834 JPC786840:JPC786846 JPC786852:JPC786858 JPC786864:JPC786870 JPC786876:JPC786882 JPC786888:JPC786894 JPC786900:JPC786906 JPC852280:JPC852286 JPC852292:JPC852298 JPC852304:JPC852310 JPC852316:JPC852322 JPC852328:JPC852334 JPC852340:JPC852346 JPC852352:JPC852358 JPC852364:JPC852370 JPC852376:JPC852382 JPC852388:JPC852394 JPC852400:JPC852406 JPC852412:JPC852418 JPC852424:JPC852430 JPC852436:JPC852442 JPC917816:JPC917822 JPC917828:JPC917834 JPC917840:JPC917846 JPC917852:JPC917858 JPC917864:JPC917870 JPC917876:JPC917882 JPC917888:JPC917894 JPC917900:JPC917906 JPC917912:JPC917918 JPC917924:JPC917930 JPC917936:JPC917942 JPC917948:JPC917954 JPC917960:JPC917966 JPC917972:JPC917978 JPC983352:JPC983358 JPC983364:JPC983370 JPC983376:JPC983382 JPC983388:JPC983394 JPC983400:JPC983406 JPC983412:JPC983418 JPC983424:JPC983430 JPC983436:JPC983442 JPC983448:JPC983454 JPC983460:JPC983466 JPC983472:JPC983478 JPC983484:JPC983490 JPC983496:JPC983502 JPC983508:JPC983514 JYY77:JYY83 JYY89:JYY95 JYY101:JYY107 JYY113:JYY119 JYY125:JYY131 JYY137:JYY143 JYY149:JYY155 JYY161:JYY167 JYY173:JYY179 JYY185:JYY191 JYY197:JYY203 JYY209:JYY215 JYY221:JYY227 JYY233:JYY239 JYY65848:JYY65854 JYY65860:JYY65866 JYY65872:JYY65878 JYY65884:JYY65890 JYY65896:JYY65902 JYY65908:JYY65914 JYY65920:JYY65926 JYY65932:JYY65938 JYY65944:JYY65950 JYY65956:JYY65962 JYY65968:JYY65974 JYY65980:JYY65986 JYY65992:JYY65998 JYY66004:JYY66010 JYY131384:JYY131390 JYY131396:JYY131402 JYY131408:JYY131414 JYY131420:JYY131426 JYY131432:JYY131438 JYY131444:JYY131450 JYY131456:JYY131462 JYY131468:JYY131474 JYY131480:JYY131486 JYY131492:JYY131498 JYY131504:JYY131510 JYY131516:JYY131522 JYY131528:JYY131534 JYY131540:JYY131546 JYY196920:JYY196926 JYY196932:JYY196938 JYY196944:JYY196950 JYY196956:JYY196962 JYY196968:JYY196974 JYY196980:JYY196986 JYY196992:JYY196998 JYY197004:JYY197010 JYY197016:JYY197022 JYY197028:JYY197034 JYY197040:JYY197046 JYY197052:JYY197058 JYY197064:JYY197070 JYY197076:JYY197082 JYY262456:JYY262462 JYY262468:JYY262474 JYY262480:JYY262486 JYY262492:JYY262498 JYY262504:JYY262510 JYY262516:JYY262522 JYY262528:JYY262534 JYY262540:JYY262546 JYY262552:JYY262558 JYY262564:JYY262570 JYY262576:JYY262582 JYY262588:JYY262594 JYY262600:JYY262606 JYY262612:JYY262618 JYY327992:JYY327998 JYY328004:JYY328010 JYY328016:JYY328022 JYY328028:JYY328034 JYY328040:JYY328046 JYY328052:JYY328058 JYY328064:JYY328070 JYY328076:JYY328082 JYY328088:JYY328094 JYY328100:JYY328106 JYY328112:JYY328118 JYY328124:JYY328130 JYY328136:JYY328142 JYY328148:JYY328154 JYY393528:JYY393534 JYY393540:JYY393546 JYY393552:JYY393558 JYY393564:JYY393570 JYY393576:JYY393582 JYY393588:JYY393594 JYY393600:JYY393606 JYY393612:JYY393618 JYY393624:JYY393630 JYY393636:JYY393642 JYY393648:JYY393654 JYY393660:JYY393666 JYY393672:JYY393678 JYY393684:JYY393690 JYY459064:JYY459070 JYY459076:JYY459082 JYY459088:JYY459094 JYY459100:JYY459106 JYY459112:JYY459118 JYY459124:JYY459130 JYY459136:JYY459142 JYY459148:JYY459154 JYY459160:JYY459166 JYY459172:JYY459178 JYY459184:JYY459190 JYY459196:JYY459202 JYY459208:JYY459214 JYY459220:JYY459226 JYY524600:JYY524606 JYY524612:JYY524618 JYY524624:JYY524630 JYY524636:JYY524642 JYY524648:JYY524654 JYY524660:JYY524666 JYY524672:JYY524678 JYY524684:JYY524690 JYY524696:JYY524702 JYY524708:JYY524714 JYY524720:JYY524726 JYY524732:JYY524738 JYY524744:JYY524750 JYY524756:JYY524762 JYY590136:JYY590142 JYY590148:JYY590154 JYY590160:JYY590166 JYY590172:JYY590178 JYY590184:JYY590190 JYY590196:JYY590202 JYY590208:JYY590214 JYY590220:JYY590226 JYY590232:JYY590238 JYY590244:JYY590250 JYY590256:JYY590262 JYY590268:JYY590274 JYY590280:JYY590286 JYY590292:JYY590298 JYY655672:JYY655678 JYY655684:JYY655690 JYY655696:JYY655702 JYY655708:JYY655714 JYY655720:JYY655726 JYY655732:JYY655738 JYY655744:JYY655750 JYY655756:JYY655762 JYY655768:JYY655774 JYY655780:JYY655786 JYY655792:JYY655798 JYY655804:JYY655810 JYY655816:JYY655822 JYY655828:JYY655834 JYY721208:JYY721214 JYY721220:JYY721226 JYY721232:JYY721238 JYY721244:JYY721250 JYY721256:JYY721262 JYY721268:JYY721274 JYY721280:JYY721286 JYY721292:JYY721298 JYY721304:JYY721310 JYY721316:JYY721322 JYY721328:JYY721334 JYY721340:JYY721346 JYY721352:JYY721358 JYY721364:JYY721370 JYY786744:JYY786750 JYY786756:JYY786762 JYY786768:JYY786774 JYY786780:JYY786786 JYY786792:JYY786798 JYY786804:JYY786810 JYY786816:JYY786822 JYY786828:JYY786834 JYY786840:JYY786846 JYY786852:JYY786858 JYY786864:JYY786870 JYY786876:JYY786882 JYY786888:JYY786894 JYY786900:JYY786906 JYY852280:JYY852286 JYY852292:JYY852298 JYY852304:JYY852310 JYY852316:JYY852322 JYY852328:JYY852334 JYY852340:JYY852346 JYY852352:JYY852358 JYY852364:JYY852370 JYY852376:JYY852382 JYY852388:JYY852394 JYY852400:JYY852406 JYY852412:JYY852418 JYY852424:JYY852430 JYY852436:JYY852442 JYY917816:JYY917822 JYY917828:JYY917834 JYY917840:JYY917846 JYY917852:JYY917858 JYY917864:JYY917870 JYY917876:JYY917882 JYY917888:JYY917894 JYY917900:JYY917906 JYY917912:JYY917918 JYY917924:JYY917930 JYY917936:JYY917942 JYY917948:JYY917954 JYY917960:JYY917966 JYY917972:JYY917978 JYY983352:JYY983358 JYY983364:JYY983370 JYY983376:JYY983382 JYY983388:JYY983394 JYY983400:JYY983406 JYY983412:JYY983418 JYY983424:JYY983430 JYY983436:JYY983442 JYY983448:JYY983454 JYY983460:JYY983466 JYY983472:JYY983478 JYY983484:JYY983490 JYY983496:JYY983502 JYY983508:JYY983514 KIU77:KIU83 KIU89:KIU95 KIU101:KIU107 KIU113:KIU119 KIU125:KIU131 KIU137:KIU143 KIU149:KIU155 KIU161:KIU167 KIU173:KIU179 KIU185:KIU191 KIU197:KIU203 KIU209:KIU215 KIU221:KIU227 KIU233:KIU239 KIU65848:KIU65854 KIU65860:KIU65866 KIU65872:KIU65878 KIU65884:KIU65890 KIU65896:KIU65902 KIU65908:KIU65914 KIU65920:KIU65926 KIU65932:KIU65938 KIU65944:KIU65950 KIU65956:KIU65962 KIU65968:KIU65974 KIU65980:KIU65986 KIU65992:KIU65998 KIU66004:KIU66010 KIU131384:KIU131390 KIU131396:KIU131402 KIU131408:KIU131414 KIU131420:KIU131426 KIU131432:KIU131438 KIU131444:KIU131450 KIU131456:KIU131462 KIU131468:KIU131474 KIU131480:KIU131486 KIU131492:KIU131498 KIU131504:KIU131510 KIU131516:KIU131522 KIU131528:KIU131534 KIU131540:KIU131546 KIU196920:KIU196926 KIU196932:KIU196938 KIU196944:KIU196950 KIU196956:KIU196962 KIU196968:KIU196974 KIU196980:KIU196986 KIU196992:KIU196998 KIU197004:KIU197010 KIU197016:KIU197022 KIU197028:KIU197034 KIU197040:KIU197046 KIU197052:KIU197058 KIU197064:KIU197070 KIU197076:KIU197082 KIU262456:KIU262462 KIU262468:KIU262474 KIU262480:KIU262486 KIU262492:KIU262498 KIU262504:KIU262510 KIU262516:KIU262522 KIU262528:KIU262534 KIU262540:KIU262546 KIU262552:KIU262558 KIU262564:KIU262570 KIU262576:KIU262582 KIU262588:KIU262594 KIU262600:KIU262606 KIU262612:KIU262618 KIU327992:KIU327998 KIU328004:KIU328010 KIU328016:KIU328022 KIU328028:KIU328034 KIU328040:KIU328046 KIU328052:KIU328058 KIU328064:KIU328070 KIU328076:KIU328082 KIU328088:KIU328094 KIU328100:KIU328106 KIU328112:KIU328118 KIU328124:KIU328130 KIU328136:KIU328142 KIU328148:KIU328154 KIU393528:KIU393534 KIU393540:KIU393546 KIU393552:KIU393558 KIU393564:KIU393570 KIU393576:KIU393582 KIU393588:KIU393594 KIU393600:KIU393606 KIU393612:KIU393618 KIU393624:KIU393630 KIU393636:KIU393642 KIU393648:KIU393654 KIU393660:KIU393666 KIU393672:KIU393678 KIU393684:KIU393690 KIU459064:KIU459070 KIU459076:KIU459082 KIU459088:KIU459094 KIU459100:KIU459106 KIU459112:KIU459118 KIU459124:KIU459130 KIU459136:KIU459142 KIU459148:KIU459154 KIU459160:KIU459166 KIU459172:KIU459178 KIU459184:KIU459190 KIU459196:KIU459202 KIU459208:KIU459214 KIU459220:KIU459226 KIU524600:KIU524606 KIU524612:KIU524618 KIU524624:KIU524630 KIU524636:KIU524642 KIU524648:KIU524654 KIU524660:KIU524666 KIU524672:KIU524678 KIU524684:KIU524690 KIU524696:KIU524702 KIU524708:KIU524714 KIU524720:KIU524726 KIU524732:KIU524738 KIU524744:KIU524750 KIU524756:KIU524762 KIU590136:KIU590142 KIU590148:KIU590154 KIU590160:KIU590166 KIU590172:KIU590178 KIU590184:KIU590190 KIU590196:KIU590202 KIU590208:KIU590214 KIU590220:KIU590226 KIU590232:KIU590238 KIU590244:KIU590250 KIU590256:KIU590262 KIU590268:KIU590274 KIU590280:KIU590286 KIU590292:KIU590298 KIU655672:KIU655678 KIU655684:KIU655690 KIU655696:KIU655702 KIU655708:KIU655714 KIU655720:KIU655726 KIU655732:KIU655738 KIU655744:KIU655750 KIU655756:KIU655762 KIU655768:KIU655774 KIU655780:KIU655786 KIU655792:KIU655798 KIU655804:KIU655810 KIU655816:KIU655822 KIU655828:KIU655834 KIU721208:KIU721214 KIU721220:KIU721226 KIU721232:KIU721238 KIU721244:KIU721250 KIU721256:KIU721262 KIU721268:KIU721274 KIU721280:KIU721286 KIU721292:KIU721298 KIU721304:KIU721310 KIU721316:KIU721322 KIU721328:KIU721334 KIU721340:KIU721346 KIU721352:KIU721358 KIU721364:KIU721370 KIU786744:KIU786750 KIU786756:KIU786762 KIU786768:KIU786774 KIU786780:KIU786786 KIU786792:KIU786798 KIU786804:KIU786810 KIU786816:KIU786822 KIU786828:KIU786834 KIU786840:KIU786846 KIU786852:KIU786858 KIU786864:KIU786870 KIU786876:KIU786882 KIU786888:KIU786894 KIU786900:KIU786906 KIU852280:KIU852286 KIU852292:KIU852298 KIU852304:KIU852310 KIU852316:KIU852322 KIU852328:KIU852334 KIU852340:KIU852346 KIU852352:KIU852358 KIU852364:KIU852370 KIU852376:KIU852382 KIU852388:KIU852394 KIU852400:KIU852406 KIU852412:KIU852418 KIU852424:KIU852430 KIU852436:KIU852442 KIU917816:KIU917822 KIU917828:KIU917834 KIU917840:KIU917846 KIU917852:KIU917858 KIU917864:KIU917870 KIU917876:KIU917882 KIU917888:KIU917894 KIU917900:KIU917906 KIU917912:KIU917918 KIU917924:KIU917930 KIU917936:KIU917942 KIU917948:KIU917954 KIU917960:KIU917966 KIU917972:KIU917978 KIU983352:KIU983358 KIU983364:KIU983370 KIU983376:KIU983382 KIU983388:KIU983394 KIU983400:KIU983406 KIU983412:KIU983418 KIU983424:KIU983430 KIU983436:KIU983442 KIU983448:KIU983454 KIU983460:KIU983466 KIU983472:KIU983478 KIU983484:KIU983490 KIU983496:KIU983502 KIU983508:KIU983514 KSQ77:KSQ83 KSQ89:KSQ95 KSQ101:KSQ107 KSQ113:KSQ119 KSQ125:KSQ131 KSQ137:KSQ143 KSQ149:KSQ155 KSQ161:KSQ167 KSQ173:KSQ179 KSQ185:KSQ191 KSQ197:KSQ203 KSQ209:KSQ215 KSQ221:KSQ227 KSQ233:KSQ239 KSQ65848:KSQ65854 KSQ65860:KSQ65866 KSQ65872:KSQ65878 KSQ65884:KSQ65890 KSQ65896:KSQ65902 KSQ65908:KSQ65914 KSQ65920:KSQ65926 KSQ65932:KSQ65938 KSQ65944:KSQ65950 KSQ65956:KSQ65962 KSQ65968:KSQ65974 KSQ65980:KSQ65986 KSQ65992:KSQ65998 KSQ66004:KSQ66010 KSQ131384:KSQ131390 KSQ131396:KSQ131402 KSQ131408:KSQ131414 KSQ131420:KSQ131426 KSQ131432:KSQ131438 KSQ131444:KSQ131450 KSQ131456:KSQ131462 KSQ131468:KSQ131474 KSQ131480:KSQ131486 KSQ131492:KSQ131498 KSQ131504:KSQ131510 KSQ131516:KSQ131522 KSQ131528:KSQ131534 KSQ131540:KSQ131546 KSQ196920:KSQ196926 KSQ196932:KSQ196938 KSQ196944:KSQ196950 KSQ196956:KSQ196962 KSQ196968:KSQ196974 KSQ196980:KSQ196986 KSQ196992:KSQ196998 KSQ197004:KSQ197010 KSQ197016:KSQ197022 KSQ197028:KSQ197034 KSQ197040:KSQ197046 KSQ197052:KSQ197058 KSQ197064:KSQ197070 KSQ197076:KSQ197082 KSQ262456:KSQ262462 KSQ262468:KSQ262474 KSQ262480:KSQ262486 KSQ262492:KSQ262498 KSQ262504:KSQ262510 KSQ262516:KSQ262522 KSQ262528:KSQ262534 KSQ262540:KSQ262546 KSQ262552:KSQ262558 KSQ262564:KSQ262570 KSQ262576:KSQ262582 KSQ262588:KSQ262594 KSQ262600:KSQ262606 KSQ262612:KSQ262618 KSQ327992:KSQ327998 KSQ328004:KSQ328010 KSQ328016:KSQ328022 KSQ328028:KSQ328034 KSQ328040:KSQ328046 KSQ328052:KSQ328058 KSQ328064:KSQ328070 KSQ328076:KSQ328082 KSQ328088:KSQ328094 KSQ328100:KSQ328106 KSQ328112:KSQ328118 KSQ328124:KSQ328130 KSQ328136:KSQ328142 KSQ328148:KSQ328154 KSQ393528:KSQ393534 KSQ393540:KSQ393546 KSQ393552:KSQ393558 KSQ393564:KSQ393570 KSQ393576:KSQ393582 KSQ393588:KSQ393594 KSQ393600:KSQ393606 KSQ393612:KSQ393618 KSQ393624:KSQ393630 KSQ393636:KSQ393642 KSQ393648:KSQ393654 KSQ393660:KSQ393666 KSQ393672:KSQ393678 KSQ393684:KSQ393690 KSQ459064:KSQ459070 KSQ459076:KSQ459082 KSQ459088:KSQ459094 KSQ459100:KSQ459106 KSQ459112:KSQ459118 KSQ459124:KSQ459130 KSQ459136:KSQ459142 KSQ459148:KSQ459154 KSQ459160:KSQ459166 KSQ459172:KSQ459178 KSQ459184:KSQ459190 KSQ459196:KSQ459202 KSQ459208:KSQ459214 KSQ459220:KSQ459226 KSQ524600:KSQ524606 KSQ524612:KSQ524618 KSQ524624:KSQ524630 KSQ524636:KSQ524642 KSQ524648:KSQ524654 KSQ524660:KSQ524666 KSQ524672:KSQ524678 KSQ524684:KSQ524690 KSQ524696:KSQ524702 KSQ524708:KSQ524714 KSQ524720:KSQ524726 KSQ524732:KSQ524738 KSQ524744:KSQ524750 KSQ524756:KSQ524762 KSQ590136:KSQ590142 KSQ590148:KSQ590154 KSQ590160:KSQ590166 KSQ590172:KSQ590178 KSQ590184:KSQ590190 KSQ590196:KSQ590202 KSQ590208:KSQ590214 KSQ590220:KSQ590226 KSQ590232:KSQ590238 KSQ590244:KSQ590250 KSQ590256:KSQ590262 KSQ590268:KSQ590274 KSQ590280:KSQ590286 KSQ590292:KSQ590298 KSQ655672:KSQ655678 KSQ655684:KSQ655690 KSQ655696:KSQ655702 KSQ655708:KSQ655714 KSQ655720:KSQ655726 KSQ655732:KSQ655738 KSQ655744:KSQ655750 KSQ655756:KSQ655762 KSQ655768:KSQ655774 KSQ655780:KSQ655786 KSQ655792:KSQ655798 KSQ655804:KSQ655810 KSQ655816:KSQ655822 KSQ655828:KSQ655834 KSQ721208:KSQ721214 KSQ721220:KSQ721226 KSQ721232:KSQ721238 KSQ721244:KSQ721250 KSQ721256:KSQ721262 KSQ721268:KSQ721274 KSQ721280:KSQ721286 KSQ721292:KSQ721298 KSQ721304:KSQ721310 KSQ721316:KSQ721322 KSQ721328:KSQ721334 KSQ721340:KSQ721346 KSQ721352:KSQ721358 KSQ721364:KSQ721370 KSQ786744:KSQ786750 KSQ786756:KSQ786762 KSQ786768:KSQ786774 KSQ786780:KSQ786786 KSQ786792:KSQ786798 KSQ786804:KSQ786810 KSQ786816:KSQ786822 KSQ786828:KSQ786834 KSQ786840:KSQ786846 KSQ786852:KSQ786858 KSQ786864:KSQ786870 KSQ786876:KSQ786882 KSQ786888:KSQ786894 KSQ786900:KSQ786906 KSQ852280:KSQ852286 KSQ852292:KSQ852298 KSQ852304:KSQ852310 KSQ852316:KSQ852322 KSQ852328:KSQ852334 KSQ852340:KSQ852346 KSQ852352:KSQ852358 KSQ852364:KSQ852370 KSQ852376:KSQ852382 KSQ852388:KSQ852394 KSQ852400:KSQ852406 KSQ852412:KSQ852418 KSQ852424:KSQ852430 KSQ852436:KSQ852442 KSQ917816:KSQ917822 KSQ917828:KSQ917834 KSQ917840:KSQ917846 KSQ917852:KSQ917858 KSQ917864:KSQ917870 KSQ917876:KSQ917882 KSQ917888:KSQ917894 KSQ917900:KSQ917906 KSQ917912:KSQ917918 KSQ917924:KSQ917930 KSQ917936:KSQ917942 KSQ917948:KSQ917954 KSQ917960:KSQ917966 KSQ917972:KSQ917978 KSQ983352:KSQ983358 KSQ983364:KSQ983370 KSQ983376:KSQ983382 KSQ983388:KSQ983394 KSQ983400:KSQ983406 KSQ983412:KSQ983418 KSQ983424:KSQ983430 KSQ983436:KSQ983442 KSQ983448:KSQ983454 KSQ983460:KSQ983466 KSQ983472:KSQ983478 KSQ983484:KSQ983490 KSQ983496:KSQ983502 KSQ983508:KSQ983514 LCM77:LCM83 LCM89:LCM95 LCM101:LCM107 LCM113:LCM119 LCM125:LCM131 LCM137:LCM143 LCM149:LCM155 LCM161:LCM167 LCM173:LCM179 LCM185:LCM191 LCM197:LCM203 LCM209:LCM215 LCM221:LCM227 LCM233:LCM239 LCM65848:LCM65854 LCM65860:LCM65866 LCM65872:LCM65878 LCM65884:LCM65890 LCM65896:LCM65902 LCM65908:LCM65914 LCM65920:LCM65926 LCM65932:LCM65938 LCM65944:LCM65950 LCM65956:LCM65962 LCM65968:LCM65974 LCM65980:LCM65986 LCM65992:LCM65998 LCM66004:LCM66010 LCM131384:LCM131390 LCM131396:LCM131402 LCM131408:LCM131414 LCM131420:LCM131426 LCM131432:LCM131438 LCM131444:LCM131450 LCM131456:LCM131462 LCM131468:LCM131474 LCM131480:LCM131486 LCM131492:LCM131498 LCM131504:LCM131510 LCM131516:LCM131522 LCM131528:LCM131534 LCM131540:LCM131546 LCM196920:LCM196926 LCM196932:LCM196938 LCM196944:LCM196950 LCM196956:LCM196962 LCM196968:LCM196974 LCM196980:LCM196986 LCM196992:LCM196998 LCM197004:LCM197010 LCM197016:LCM197022 LCM197028:LCM197034 LCM197040:LCM197046 LCM197052:LCM197058 LCM197064:LCM197070 LCM197076:LCM197082 LCM262456:LCM262462 LCM262468:LCM262474 LCM262480:LCM262486 LCM262492:LCM262498 LCM262504:LCM262510 LCM262516:LCM262522 LCM262528:LCM262534 LCM262540:LCM262546 LCM262552:LCM262558 LCM262564:LCM262570 LCM262576:LCM262582 LCM262588:LCM262594 LCM262600:LCM262606 LCM262612:LCM262618 LCM327992:LCM327998 LCM328004:LCM328010 LCM328016:LCM328022 LCM328028:LCM328034 LCM328040:LCM328046 LCM328052:LCM328058 LCM328064:LCM328070 LCM328076:LCM328082 LCM328088:LCM328094 LCM328100:LCM328106 LCM328112:LCM328118 LCM328124:LCM328130 LCM328136:LCM328142 LCM328148:LCM328154 LCM393528:LCM393534 LCM393540:LCM393546 LCM393552:LCM393558 LCM393564:LCM393570 LCM393576:LCM393582 LCM393588:LCM393594 LCM393600:LCM393606 LCM393612:LCM393618 LCM393624:LCM393630 LCM393636:LCM393642 LCM393648:LCM393654 LCM393660:LCM393666 LCM393672:LCM393678 LCM393684:LCM393690 LCM459064:LCM459070 LCM459076:LCM459082 LCM459088:LCM459094 LCM459100:LCM459106 LCM459112:LCM459118 LCM459124:LCM459130 LCM459136:LCM459142 LCM459148:LCM459154 LCM459160:LCM459166 LCM459172:LCM459178 LCM459184:LCM459190 LCM459196:LCM459202 LCM459208:LCM459214 LCM459220:LCM459226 LCM524600:LCM524606 LCM524612:LCM524618 LCM524624:LCM524630 LCM524636:LCM524642 LCM524648:LCM524654 LCM524660:LCM524666 LCM524672:LCM524678 LCM524684:LCM524690 LCM524696:LCM524702 LCM524708:LCM524714 LCM524720:LCM524726 LCM524732:LCM524738 LCM524744:LCM524750 LCM524756:LCM524762 LCM590136:LCM590142 LCM590148:LCM590154 LCM590160:LCM590166 LCM590172:LCM590178 LCM590184:LCM590190 LCM590196:LCM590202 LCM590208:LCM590214 LCM590220:LCM590226 LCM590232:LCM590238 LCM590244:LCM590250 LCM590256:LCM590262 LCM590268:LCM590274 LCM590280:LCM590286 LCM590292:LCM590298 LCM655672:LCM655678 LCM655684:LCM655690 LCM655696:LCM655702 LCM655708:LCM655714 LCM655720:LCM655726 LCM655732:LCM655738 LCM655744:LCM655750 LCM655756:LCM655762 LCM655768:LCM655774 LCM655780:LCM655786 LCM655792:LCM655798 LCM655804:LCM655810 LCM655816:LCM655822 LCM655828:LCM655834 LCM721208:LCM721214 LCM721220:LCM721226 LCM721232:LCM721238 LCM721244:LCM721250 LCM721256:LCM721262 LCM721268:LCM721274 LCM721280:LCM721286 LCM721292:LCM721298 LCM721304:LCM721310 LCM721316:LCM721322 LCM721328:LCM721334 LCM721340:LCM721346 LCM721352:LCM721358 LCM721364:LCM721370 LCM786744:LCM786750 LCM786756:LCM786762 LCM786768:LCM786774 LCM786780:LCM786786 LCM786792:LCM786798 LCM786804:LCM786810 LCM786816:LCM786822 LCM786828:LCM786834 LCM786840:LCM786846 LCM786852:LCM786858 LCM786864:LCM786870 LCM786876:LCM786882 LCM786888:LCM786894 LCM786900:LCM786906 LCM852280:LCM852286 LCM852292:LCM852298 LCM852304:LCM852310 LCM852316:LCM852322 LCM852328:LCM852334 LCM852340:LCM852346 LCM852352:LCM852358 LCM852364:LCM852370 LCM852376:LCM852382 LCM852388:LCM852394 LCM852400:LCM852406 LCM852412:LCM852418 LCM852424:LCM852430 LCM852436:LCM852442 LCM917816:LCM917822 LCM917828:LCM917834 LCM917840:LCM917846 LCM917852:LCM917858 LCM917864:LCM917870 LCM917876:LCM917882 LCM917888:LCM917894 LCM917900:LCM917906 LCM917912:LCM917918 LCM917924:LCM917930 LCM917936:LCM917942 LCM917948:LCM917954 LCM917960:LCM917966 LCM917972:LCM917978 LCM983352:LCM983358 LCM983364:LCM983370 LCM983376:LCM983382 LCM983388:LCM983394 LCM983400:LCM983406 LCM983412:LCM983418 LCM983424:LCM983430 LCM983436:LCM983442 LCM983448:LCM983454 LCM983460:LCM983466 LCM983472:LCM983478 LCM983484:LCM983490 LCM983496:LCM983502 LCM983508:LCM983514 LMI77:LMI83 LMI89:LMI95 LMI101:LMI107 LMI113:LMI119 LMI125:LMI131 LMI137:LMI143 LMI149:LMI155 LMI161:LMI167 LMI173:LMI179 LMI185:LMI191 LMI197:LMI203 LMI209:LMI215 LMI221:LMI227 LMI233:LMI239 LMI65848:LMI65854 LMI65860:LMI65866 LMI65872:LMI65878 LMI65884:LMI65890 LMI65896:LMI65902 LMI65908:LMI65914 LMI65920:LMI65926 LMI65932:LMI65938 LMI65944:LMI65950 LMI65956:LMI65962 LMI65968:LMI65974 LMI65980:LMI65986 LMI65992:LMI65998 LMI66004:LMI66010 LMI131384:LMI131390 LMI131396:LMI131402 LMI131408:LMI131414 LMI131420:LMI131426 LMI131432:LMI131438 LMI131444:LMI131450 LMI131456:LMI131462 LMI131468:LMI131474 LMI131480:LMI131486 LMI131492:LMI131498 LMI131504:LMI131510 LMI131516:LMI131522 LMI131528:LMI131534 LMI131540:LMI131546 LMI196920:LMI196926 LMI196932:LMI196938 LMI196944:LMI196950 LMI196956:LMI196962 LMI196968:LMI196974 LMI196980:LMI196986 LMI196992:LMI196998 LMI197004:LMI197010 LMI197016:LMI197022 LMI197028:LMI197034 LMI197040:LMI197046 LMI197052:LMI197058 LMI197064:LMI197070 LMI197076:LMI197082 LMI262456:LMI262462 LMI262468:LMI262474 LMI262480:LMI262486 LMI262492:LMI262498 LMI262504:LMI262510 LMI262516:LMI262522 LMI262528:LMI262534 LMI262540:LMI262546 LMI262552:LMI262558 LMI262564:LMI262570 LMI262576:LMI262582 LMI262588:LMI262594 LMI262600:LMI262606 LMI262612:LMI262618 LMI327992:LMI327998 LMI328004:LMI328010 LMI328016:LMI328022 LMI328028:LMI328034 LMI328040:LMI328046 LMI328052:LMI328058 LMI328064:LMI328070 LMI328076:LMI328082 LMI328088:LMI328094 LMI328100:LMI328106 LMI328112:LMI328118 LMI328124:LMI328130 LMI328136:LMI328142 LMI328148:LMI328154 LMI393528:LMI393534 LMI393540:LMI393546 LMI393552:LMI393558 LMI393564:LMI393570 LMI393576:LMI393582 LMI393588:LMI393594 LMI393600:LMI393606 LMI393612:LMI393618 LMI393624:LMI393630 LMI393636:LMI393642 LMI393648:LMI393654 LMI393660:LMI393666 LMI393672:LMI393678 LMI393684:LMI393690 LMI459064:LMI459070 LMI459076:LMI459082 LMI459088:LMI459094 LMI459100:LMI459106 LMI459112:LMI459118 LMI459124:LMI459130 LMI459136:LMI459142 LMI459148:LMI459154 LMI459160:LMI459166 LMI459172:LMI459178 LMI459184:LMI459190 LMI459196:LMI459202 LMI459208:LMI459214 LMI459220:LMI459226 LMI524600:LMI524606 LMI524612:LMI524618 LMI524624:LMI524630 LMI524636:LMI524642 LMI524648:LMI524654 LMI524660:LMI524666 LMI524672:LMI524678 LMI524684:LMI524690 LMI524696:LMI524702 LMI524708:LMI524714 LMI524720:LMI524726 LMI524732:LMI524738 LMI524744:LMI524750 LMI524756:LMI524762 LMI590136:LMI590142 LMI590148:LMI590154 LMI590160:LMI590166 LMI590172:LMI590178 LMI590184:LMI590190 LMI590196:LMI590202 LMI590208:LMI590214 LMI590220:LMI590226 LMI590232:LMI590238 LMI590244:LMI590250 LMI590256:LMI590262 LMI590268:LMI590274 LMI590280:LMI590286 LMI590292:LMI590298 LMI655672:LMI655678 LMI655684:LMI655690 LMI655696:LMI655702 LMI655708:LMI655714 LMI655720:LMI655726 LMI655732:LMI655738 LMI655744:LMI655750 LMI655756:LMI655762 LMI655768:LMI655774 LMI655780:LMI655786 LMI655792:LMI655798 LMI655804:LMI655810 LMI655816:LMI655822 LMI655828:LMI655834 LMI721208:LMI721214 LMI721220:LMI721226 LMI721232:LMI721238 LMI721244:LMI721250 LMI721256:LMI721262 LMI721268:LMI721274 LMI721280:LMI721286 LMI721292:LMI721298 LMI721304:LMI721310 LMI721316:LMI721322 LMI721328:LMI721334 LMI721340:LMI721346 LMI721352:LMI721358 LMI721364:LMI721370 LMI786744:LMI786750 LMI786756:LMI786762 LMI786768:LMI786774 LMI786780:LMI786786 LMI786792:LMI786798 LMI786804:LMI786810 LMI786816:LMI786822 LMI786828:LMI786834 LMI786840:LMI786846 LMI786852:LMI786858 LMI786864:LMI786870 LMI786876:LMI786882 LMI786888:LMI786894 LMI786900:LMI786906 LMI852280:LMI852286 LMI852292:LMI852298 LMI852304:LMI852310 LMI852316:LMI852322 LMI852328:LMI852334 LMI852340:LMI852346 LMI852352:LMI852358 LMI852364:LMI852370 LMI852376:LMI852382 LMI852388:LMI852394 LMI852400:LMI852406 LMI852412:LMI852418 LMI852424:LMI852430 LMI852436:LMI852442 LMI917816:LMI917822 LMI917828:LMI917834 LMI917840:LMI917846 LMI917852:LMI917858 LMI917864:LMI917870 LMI917876:LMI917882 LMI917888:LMI917894 LMI917900:LMI917906 LMI917912:LMI917918 LMI917924:LMI917930 LMI917936:LMI917942 LMI917948:LMI917954 LMI917960:LMI917966 LMI917972:LMI917978 LMI983352:LMI983358 LMI983364:LMI983370 LMI983376:LMI983382 LMI983388:LMI983394 LMI983400:LMI983406 LMI983412:LMI983418 LMI983424:LMI983430 LMI983436:LMI983442 LMI983448:LMI983454 LMI983460:LMI983466 LMI983472:LMI983478 LMI983484:LMI983490 LMI983496:LMI983502 LMI983508:LMI983514 LWE77:LWE83 LWE89:LWE95 LWE101:LWE107 LWE113:LWE119 LWE125:LWE131 LWE137:LWE143 LWE149:LWE155 LWE161:LWE167 LWE173:LWE179 LWE185:LWE191 LWE197:LWE203 LWE209:LWE215 LWE221:LWE227 LWE233:LWE239 LWE65848:LWE65854 LWE65860:LWE65866 LWE65872:LWE65878 LWE65884:LWE65890 LWE65896:LWE65902 LWE65908:LWE65914 LWE65920:LWE65926 LWE65932:LWE65938 LWE65944:LWE65950 LWE65956:LWE65962 LWE65968:LWE65974 LWE65980:LWE65986 LWE65992:LWE65998 LWE66004:LWE66010 LWE131384:LWE131390 LWE131396:LWE131402 LWE131408:LWE131414 LWE131420:LWE131426 LWE131432:LWE131438 LWE131444:LWE131450 LWE131456:LWE131462 LWE131468:LWE131474 LWE131480:LWE131486 LWE131492:LWE131498 LWE131504:LWE131510 LWE131516:LWE131522 LWE131528:LWE131534 LWE131540:LWE131546 LWE196920:LWE196926 LWE196932:LWE196938 LWE196944:LWE196950 LWE196956:LWE196962 LWE196968:LWE196974 LWE196980:LWE196986 LWE196992:LWE196998 LWE197004:LWE197010 LWE197016:LWE197022 LWE197028:LWE197034 LWE197040:LWE197046 LWE197052:LWE197058 LWE197064:LWE197070 LWE197076:LWE197082 LWE262456:LWE262462 LWE262468:LWE262474 LWE262480:LWE262486 LWE262492:LWE262498 LWE262504:LWE262510 LWE262516:LWE262522 LWE262528:LWE262534 LWE262540:LWE262546 LWE262552:LWE262558 LWE262564:LWE262570 LWE262576:LWE262582 LWE262588:LWE262594 LWE262600:LWE262606 LWE262612:LWE262618 LWE327992:LWE327998 LWE328004:LWE328010 LWE328016:LWE328022 LWE328028:LWE328034 LWE328040:LWE328046 LWE328052:LWE328058 LWE328064:LWE328070 LWE328076:LWE328082 LWE328088:LWE328094 LWE328100:LWE328106 LWE328112:LWE328118 LWE328124:LWE328130 LWE328136:LWE328142 LWE328148:LWE328154 LWE393528:LWE393534 LWE393540:LWE393546 LWE393552:LWE393558 LWE393564:LWE393570 LWE393576:LWE393582 LWE393588:LWE393594 LWE393600:LWE393606 LWE393612:LWE393618 LWE393624:LWE393630 LWE393636:LWE393642 LWE393648:LWE393654 LWE393660:LWE393666 LWE393672:LWE393678 LWE393684:LWE393690 LWE459064:LWE459070 LWE459076:LWE459082 LWE459088:LWE459094 LWE459100:LWE459106 LWE459112:LWE459118 LWE459124:LWE459130 LWE459136:LWE459142 LWE459148:LWE459154 LWE459160:LWE459166 LWE459172:LWE459178 LWE459184:LWE459190 LWE459196:LWE459202 LWE459208:LWE459214 LWE459220:LWE459226 LWE524600:LWE524606 LWE524612:LWE524618 LWE524624:LWE524630 LWE524636:LWE524642 LWE524648:LWE524654 LWE524660:LWE524666 LWE524672:LWE524678 LWE524684:LWE524690 LWE524696:LWE524702 LWE524708:LWE524714 LWE524720:LWE524726 LWE524732:LWE524738 LWE524744:LWE524750 LWE524756:LWE524762 LWE590136:LWE590142 LWE590148:LWE590154 LWE590160:LWE590166 LWE590172:LWE590178 LWE590184:LWE590190 LWE590196:LWE590202 LWE590208:LWE590214 LWE590220:LWE590226 LWE590232:LWE590238 LWE590244:LWE590250 LWE590256:LWE590262 LWE590268:LWE590274 LWE590280:LWE590286 LWE590292:LWE590298 LWE655672:LWE655678 LWE655684:LWE655690 LWE655696:LWE655702 LWE655708:LWE655714 LWE655720:LWE655726 LWE655732:LWE655738 LWE655744:LWE655750 LWE655756:LWE655762 LWE655768:LWE655774 LWE655780:LWE655786 LWE655792:LWE655798 LWE655804:LWE655810 LWE655816:LWE655822 LWE655828:LWE655834 LWE721208:LWE721214 LWE721220:LWE721226 LWE721232:LWE721238 LWE721244:LWE721250 LWE721256:LWE721262 LWE721268:LWE721274 LWE721280:LWE721286 LWE721292:LWE721298 LWE721304:LWE721310 LWE721316:LWE721322 LWE721328:LWE721334 LWE721340:LWE721346 LWE721352:LWE721358 LWE721364:LWE721370 LWE786744:LWE786750 LWE786756:LWE786762 LWE786768:LWE786774 LWE786780:LWE786786 LWE786792:LWE786798 LWE786804:LWE786810 LWE786816:LWE786822 LWE786828:LWE786834 LWE786840:LWE786846 LWE786852:LWE786858 LWE786864:LWE786870 LWE786876:LWE786882 LWE786888:LWE786894 LWE786900:LWE786906 LWE852280:LWE852286 LWE852292:LWE852298 LWE852304:LWE852310 LWE852316:LWE852322 LWE852328:LWE852334 LWE852340:LWE852346 LWE852352:LWE852358 LWE852364:LWE852370 LWE852376:LWE852382 LWE852388:LWE852394 LWE852400:LWE852406 LWE852412:LWE852418 LWE852424:LWE852430 LWE852436:LWE852442 LWE917816:LWE917822 LWE917828:LWE917834 LWE917840:LWE917846 LWE917852:LWE917858 LWE917864:LWE917870 LWE917876:LWE917882 LWE917888:LWE917894 LWE917900:LWE917906 LWE917912:LWE917918 LWE917924:LWE917930 LWE917936:LWE917942 LWE917948:LWE917954 LWE917960:LWE917966 LWE917972:LWE917978 LWE983352:LWE983358 LWE983364:LWE983370 LWE983376:LWE983382 LWE983388:LWE983394 LWE983400:LWE983406 LWE983412:LWE983418 LWE983424:LWE983430 LWE983436:LWE983442 LWE983448:LWE983454 LWE983460:LWE983466 LWE983472:LWE983478 LWE983484:LWE983490 LWE983496:LWE983502 LWE983508:LWE983514 MGA77:MGA83 MGA89:MGA95 MGA101:MGA107 MGA113:MGA119 MGA125:MGA131 MGA137:MGA143 MGA149:MGA155 MGA161:MGA167 MGA173:MGA179 MGA185:MGA191 MGA197:MGA203 MGA209:MGA215 MGA221:MGA227 MGA233:MGA239 MGA65848:MGA65854 MGA65860:MGA65866 MGA65872:MGA65878 MGA65884:MGA65890 MGA65896:MGA65902 MGA65908:MGA65914 MGA65920:MGA65926 MGA65932:MGA65938 MGA65944:MGA65950 MGA65956:MGA65962 MGA65968:MGA65974 MGA65980:MGA65986 MGA65992:MGA65998 MGA66004:MGA66010 MGA131384:MGA131390 MGA131396:MGA131402 MGA131408:MGA131414 MGA131420:MGA131426 MGA131432:MGA131438 MGA131444:MGA131450 MGA131456:MGA131462 MGA131468:MGA131474 MGA131480:MGA131486 MGA131492:MGA131498 MGA131504:MGA131510 MGA131516:MGA131522 MGA131528:MGA131534 MGA131540:MGA131546 MGA196920:MGA196926 MGA196932:MGA196938 MGA196944:MGA196950 MGA196956:MGA196962 MGA196968:MGA196974 MGA196980:MGA196986 MGA196992:MGA196998 MGA197004:MGA197010 MGA197016:MGA197022 MGA197028:MGA197034 MGA197040:MGA197046 MGA197052:MGA197058 MGA197064:MGA197070 MGA197076:MGA197082 MGA262456:MGA262462 MGA262468:MGA262474 MGA262480:MGA262486 MGA262492:MGA262498 MGA262504:MGA262510 MGA262516:MGA262522 MGA262528:MGA262534 MGA262540:MGA262546 MGA262552:MGA262558 MGA262564:MGA262570 MGA262576:MGA262582 MGA262588:MGA262594 MGA262600:MGA262606 MGA262612:MGA262618 MGA327992:MGA327998 MGA328004:MGA328010 MGA328016:MGA328022 MGA328028:MGA328034 MGA328040:MGA328046 MGA328052:MGA328058 MGA328064:MGA328070 MGA328076:MGA328082 MGA328088:MGA328094 MGA328100:MGA328106 MGA328112:MGA328118 MGA328124:MGA328130 MGA328136:MGA328142 MGA328148:MGA328154 MGA393528:MGA393534 MGA393540:MGA393546 MGA393552:MGA393558 MGA393564:MGA393570 MGA393576:MGA393582 MGA393588:MGA393594 MGA393600:MGA393606 MGA393612:MGA393618 MGA393624:MGA393630 MGA393636:MGA393642 MGA393648:MGA393654 MGA393660:MGA393666 MGA393672:MGA393678 MGA393684:MGA393690 MGA459064:MGA459070 MGA459076:MGA459082 MGA459088:MGA459094 MGA459100:MGA459106 MGA459112:MGA459118 MGA459124:MGA459130 MGA459136:MGA459142 MGA459148:MGA459154 MGA459160:MGA459166 MGA459172:MGA459178 MGA459184:MGA459190 MGA459196:MGA459202 MGA459208:MGA459214 MGA459220:MGA459226 MGA524600:MGA524606 MGA524612:MGA524618 MGA524624:MGA524630 MGA524636:MGA524642 MGA524648:MGA524654 MGA524660:MGA524666 MGA524672:MGA524678 MGA524684:MGA524690 MGA524696:MGA524702 MGA524708:MGA524714 MGA524720:MGA524726 MGA524732:MGA524738 MGA524744:MGA524750 MGA524756:MGA524762 MGA590136:MGA590142 MGA590148:MGA590154 MGA590160:MGA590166 MGA590172:MGA590178 MGA590184:MGA590190 MGA590196:MGA590202 MGA590208:MGA590214 MGA590220:MGA590226 MGA590232:MGA590238 MGA590244:MGA590250 MGA590256:MGA590262 MGA590268:MGA590274 MGA590280:MGA590286 MGA590292:MGA590298 MGA655672:MGA655678 MGA655684:MGA655690 MGA655696:MGA655702 MGA655708:MGA655714 MGA655720:MGA655726 MGA655732:MGA655738 MGA655744:MGA655750 MGA655756:MGA655762 MGA655768:MGA655774 MGA655780:MGA655786 MGA655792:MGA655798 MGA655804:MGA655810 MGA655816:MGA655822 MGA655828:MGA655834 MGA721208:MGA721214 MGA721220:MGA721226 MGA721232:MGA721238 MGA721244:MGA721250 MGA721256:MGA721262 MGA721268:MGA721274 MGA721280:MGA721286 MGA721292:MGA721298 MGA721304:MGA721310 MGA721316:MGA721322 MGA721328:MGA721334 MGA721340:MGA721346 MGA721352:MGA721358 MGA721364:MGA721370 MGA786744:MGA786750 MGA786756:MGA786762 MGA786768:MGA786774 MGA786780:MGA786786 MGA786792:MGA786798 MGA786804:MGA786810 MGA786816:MGA786822 MGA786828:MGA786834 MGA786840:MGA786846 MGA786852:MGA786858 MGA786864:MGA786870 MGA786876:MGA786882 MGA786888:MGA786894 MGA786900:MGA786906 MGA852280:MGA852286 MGA852292:MGA852298 MGA852304:MGA852310 MGA852316:MGA852322 MGA852328:MGA852334 MGA852340:MGA852346 MGA852352:MGA852358 MGA852364:MGA852370 MGA852376:MGA852382 MGA852388:MGA852394 MGA852400:MGA852406 MGA852412:MGA852418 MGA852424:MGA852430 MGA852436:MGA852442 MGA917816:MGA917822 MGA917828:MGA917834 MGA917840:MGA917846 MGA917852:MGA917858 MGA917864:MGA917870 MGA917876:MGA917882 MGA917888:MGA917894 MGA917900:MGA917906 MGA917912:MGA917918 MGA917924:MGA917930 MGA917936:MGA917942 MGA917948:MGA917954 MGA917960:MGA917966 MGA917972:MGA917978 MGA983352:MGA983358 MGA983364:MGA983370 MGA983376:MGA983382 MGA983388:MGA983394 MGA983400:MGA983406 MGA983412:MGA983418 MGA983424:MGA983430 MGA983436:MGA983442 MGA983448:MGA983454 MGA983460:MGA983466 MGA983472:MGA983478 MGA983484:MGA983490 MGA983496:MGA983502 MGA983508:MGA983514 MPW77:MPW83 MPW89:MPW95 MPW101:MPW107 MPW113:MPW119 MPW125:MPW131 MPW137:MPW143 MPW149:MPW155 MPW161:MPW167 MPW173:MPW179 MPW185:MPW191 MPW197:MPW203 MPW209:MPW215 MPW221:MPW227 MPW233:MPW239 MPW65848:MPW65854 MPW65860:MPW65866 MPW65872:MPW65878 MPW65884:MPW65890 MPW65896:MPW65902 MPW65908:MPW65914 MPW65920:MPW65926 MPW65932:MPW65938 MPW65944:MPW65950 MPW65956:MPW65962 MPW65968:MPW65974 MPW65980:MPW65986 MPW65992:MPW65998 MPW66004:MPW66010 MPW131384:MPW131390 MPW131396:MPW131402 MPW131408:MPW131414 MPW131420:MPW131426 MPW131432:MPW131438 MPW131444:MPW131450 MPW131456:MPW131462 MPW131468:MPW131474 MPW131480:MPW131486 MPW131492:MPW131498 MPW131504:MPW131510 MPW131516:MPW131522 MPW131528:MPW131534 MPW131540:MPW131546 MPW196920:MPW196926 MPW196932:MPW196938 MPW196944:MPW196950 MPW196956:MPW196962 MPW196968:MPW196974 MPW196980:MPW196986 MPW196992:MPW196998 MPW197004:MPW197010 MPW197016:MPW197022 MPW197028:MPW197034 MPW197040:MPW197046 MPW197052:MPW197058 MPW197064:MPW197070 MPW197076:MPW197082 MPW262456:MPW262462 MPW262468:MPW262474 MPW262480:MPW262486 MPW262492:MPW262498 MPW262504:MPW262510 MPW262516:MPW262522 MPW262528:MPW262534 MPW262540:MPW262546 MPW262552:MPW262558 MPW262564:MPW262570 MPW262576:MPW262582 MPW262588:MPW262594 MPW262600:MPW262606 MPW262612:MPW262618 MPW327992:MPW327998 MPW328004:MPW328010 MPW328016:MPW328022 MPW328028:MPW328034 MPW328040:MPW328046 MPW328052:MPW328058 MPW328064:MPW328070 MPW328076:MPW328082 MPW328088:MPW328094 MPW328100:MPW328106 MPW328112:MPW328118 MPW328124:MPW328130 MPW328136:MPW328142 MPW328148:MPW328154 MPW393528:MPW393534 MPW393540:MPW393546 MPW393552:MPW393558 MPW393564:MPW393570 MPW393576:MPW393582 MPW393588:MPW393594 MPW393600:MPW393606 MPW393612:MPW393618 MPW393624:MPW393630 MPW393636:MPW393642 MPW393648:MPW393654 MPW393660:MPW393666 MPW393672:MPW393678 MPW393684:MPW393690 MPW459064:MPW459070 MPW459076:MPW459082 MPW459088:MPW459094 MPW459100:MPW459106 MPW459112:MPW459118 MPW459124:MPW459130 MPW459136:MPW459142 MPW459148:MPW459154 MPW459160:MPW459166 MPW459172:MPW459178 MPW459184:MPW459190 MPW459196:MPW459202 MPW459208:MPW459214 MPW459220:MPW459226 MPW524600:MPW524606 MPW524612:MPW524618 MPW524624:MPW524630 MPW524636:MPW524642 MPW524648:MPW524654 MPW524660:MPW524666 MPW524672:MPW524678 MPW524684:MPW524690 MPW524696:MPW524702 MPW524708:MPW524714 MPW524720:MPW524726 MPW524732:MPW524738 MPW524744:MPW524750 MPW524756:MPW524762 MPW590136:MPW590142 MPW590148:MPW590154 MPW590160:MPW590166 MPW590172:MPW590178 MPW590184:MPW590190 MPW590196:MPW590202 MPW590208:MPW590214 MPW590220:MPW590226 MPW590232:MPW590238 MPW590244:MPW590250 MPW590256:MPW590262 MPW590268:MPW590274 MPW590280:MPW590286 MPW590292:MPW590298 MPW655672:MPW655678 MPW655684:MPW655690 MPW655696:MPW655702 MPW655708:MPW655714 MPW655720:MPW655726 MPW655732:MPW655738 MPW655744:MPW655750 MPW655756:MPW655762 MPW655768:MPW655774 MPW655780:MPW655786 MPW655792:MPW655798 MPW655804:MPW655810 MPW655816:MPW655822 MPW655828:MPW655834 MPW721208:MPW721214 MPW721220:MPW721226 MPW721232:MPW721238 MPW721244:MPW721250 MPW721256:MPW721262 MPW721268:MPW721274 MPW721280:MPW721286 MPW721292:MPW721298 MPW721304:MPW721310 MPW721316:MPW721322 MPW721328:MPW721334 MPW721340:MPW721346 MPW721352:MPW721358 MPW721364:MPW721370 MPW786744:MPW786750 MPW786756:MPW786762 MPW786768:MPW786774 MPW786780:MPW786786 MPW786792:MPW786798 MPW786804:MPW786810 MPW786816:MPW786822 MPW786828:MPW786834 MPW786840:MPW786846 MPW786852:MPW786858 MPW786864:MPW786870 MPW786876:MPW786882 MPW786888:MPW786894 MPW786900:MPW786906 MPW852280:MPW852286 MPW852292:MPW852298 MPW852304:MPW852310 MPW852316:MPW852322 MPW852328:MPW852334 MPW852340:MPW852346 MPW852352:MPW852358 MPW852364:MPW852370 MPW852376:MPW852382 MPW852388:MPW852394 MPW852400:MPW852406 MPW852412:MPW852418 MPW852424:MPW852430 MPW852436:MPW852442 MPW917816:MPW917822 MPW917828:MPW917834 MPW917840:MPW917846 MPW917852:MPW917858 MPW917864:MPW917870 MPW917876:MPW917882 MPW917888:MPW917894 MPW917900:MPW917906 MPW917912:MPW917918 MPW917924:MPW917930 MPW917936:MPW917942 MPW917948:MPW917954 MPW917960:MPW917966 MPW917972:MPW917978 MPW983352:MPW983358 MPW983364:MPW983370 MPW983376:MPW983382 MPW983388:MPW983394 MPW983400:MPW983406 MPW983412:MPW983418 MPW983424:MPW983430 MPW983436:MPW983442 MPW983448:MPW983454 MPW983460:MPW983466 MPW983472:MPW983478 MPW983484:MPW983490 MPW983496:MPW983502 MPW983508:MPW983514 MZS77:MZS83 MZS89:MZS95 MZS101:MZS107 MZS113:MZS119 MZS125:MZS131 MZS137:MZS143 MZS149:MZS155 MZS161:MZS167 MZS173:MZS179 MZS185:MZS191 MZS197:MZS203 MZS209:MZS215 MZS221:MZS227 MZS233:MZS239 MZS65848:MZS65854 MZS65860:MZS65866 MZS65872:MZS65878 MZS65884:MZS65890 MZS65896:MZS65902 MZS65908:MZS65914 MZS65920:MZS65926 MZS65932:MZS65938 MZS65944:MZS65950 MZS65956:MZS65962 MZS65968:MZS65974 MZS65980:MZS65986 MZS65992:MZS65998 MZS66004:MZS66010 MZS131384:MZS131390 MZS131396:MZS131402 MZS131408:MZS131414 MZS131420:MZS131426 MZS131432:MZS131438 MZS131444:MZS131450 MZS131456:MZS131462 MZS131468:MZS131474 MZS131480:MZS131486 MZS131492:MZS131498 MZS131504:MZS131510 MZS131516:MZS131522 MZS131528:MZS131534 MZS131540:MZS131546 MZS196920:MZS196926 MZS196932:MZS196938 MZS196944:MZS196950 MZS196956:MZS196962 MZS196968:MZS196974 MZS196980:MZS196986 MZS196992:MZS196998 MZS197004:MZS197010 MZS197016:MZS197022 MZS197028:MZS197034 MZS197040:MZS197046 MZS197052:MZS197058 MZS197064:MZS197070 MZS197076:MZS197082 MZS262456:MZS262462 MZS262468:MZS262474 MZS262480:MZS262486 MZS262492:MZS262498 MZS262504:MZS262510 MZS262516:MZS262522 MZS262528:MZS262534 MZS262540:MZS262546 MZS262552:MZS262558 MZS262564:MZS262570 MZS262576:MZS262582 MZS262588:MZS262594 MZS262600:MZS262606 MZS262612:MZS262618 MZS327992:MZS327998 MZS328004:MZS328010 MZS328016:MZS328022 MZS328028:MZS328034 MZS328040:MZS328046 MZS328052:MZS328058 MZS328064:MZS328070 MZS328076:MZS328082 MZS328088:MZS328094 MZS328100:MZS328106 MZS328112:MZS328118 MZS328124:MZS328130 MZS328136:MZS328142 MZS328148:MZS328154 MZS393528:MZS393534 MZS393540:MZS393546 MZS393552:MZS393558 MZS393564:MZS393570 MZS393576:MZS393582 MZS393588:MZS393594 MZS393600:MZS393606 MZS393612:MZS393618 MZS393624:MZS393630 MZS393636:MZS393642 MZS393648:MZS393654 MZS393660:MZS393666 MZS393672:MZS393678 MZS393684:MZS393690 MZS459064:MZS459070 MZS459076:MZS459082 MZS459088:MZS459094 MZS459100:MZS459106 MZS459112:MZS459118 MZS459124:MZS459130 MZS459136:MZS459142 MZS459148:MZS459154 MZS459160:MZS459166 MZS459172:MZS459178 MZS459184:MZS459190 MZS459196:MZS459202 MZS459208:MZS459214 MZS459220:MZS459226 MZS524600:MZS524606 MZS524612:MZS524618 MZS524624:MZS524630 MZS524636:MZS524642 MZS524648:MZS524654 MZS524660:MZS524666 MZS524672:MZS524678 MZS524684:MZS524690 MZS524696:MZS524702 MZS524708:MZS524714 MZS524720:MZS524726 MZS524732:MZS524738 MZS524744:MZS524750 MZS524756:MZS524762 MZS590136:MZS590142 MZS590148:MZS590154 MZS590160:MZS590166 MZS590172:MZS590178 MZS590184:MZS590190 MZS590196:MZS590202 MZS590208:MZS590214 MZS590220:MZS590226 MZS590232:MZS590238 MZS590244:MZS590250 MZS590256:MZS590262 MZS590268:MZS590274 MZS590280:MZS590286 MZS590292:MZS590298 MZS655672:MZS655678 MZS655684:MZS655690 MZS655696:MZS655702 MZS655708:MZS655714 MZS655720:MZS655726 MZS655732:MZS655738 MZS655744:MZS655750 MZS655756:MZS655762 MZS655768:MZS655774 MZS655780:MZS655786 MZS655792:MZS655798 MZS655804:MZS655810 MZS655816:MZS655822 MZS655828:MZS655834 MZS721208:MZS721214 MZS721220:MZS721226 MZS721232:MZS721238 MZS721244:MZS721250 MZS721256:MZS721262 MZS721268:MZS721274 MZS721280:MZS721286 MZS721292:MZS721298 MZS721304:MZS721310 MZS721316:MZS721322 MZS721328:MZS721334 MZS721340:MZS721346 MZS721352:MZS721358 MZS721364:MZS721370 MZS786744:MZS786750 MZS786756:MZS786762 MZS786768:MZS786774 MZS786780:MZS786786 MZS786792:MZS786798 MZS786804:MZS786810 MZS786816:MZS786822 MZS786828:MZS786834 MZS786840:MZS786846 MZS786852:MZS786858 MZS786864:MZS786870 MZS786876:MZS786882 MZS786888:MZS786894 MZS786900:MZS786906 MZS852280:MZS852286 MZS852292:MZS852298 MZS852304:MZS852310 MZS852316:MZS852322 MZS852328:MZS852334 MZS852340:MZS852346 MZS852352:MZS852358 MZS852364:MZS852370 MZS852376:MZS852382 MZS852388:MZS852394 MZS852400:MZS852406 MZS852412:MZS852418 MZS852424:MZS852430 MZS852436:MZS852442 MZS917816:MZS917822 MZS917828:MZS917834 MZS917840:MZS917846 MZS917852:MZS917858 MZS917864:MZS917870 MZS917876:MZS917882 MZS917888:MZS917894 MZS917900:MZS917906 MZS917912:MZS917918 MZS917924:MZS917930 MZS917936:MZS917942 MZS917948:MZS917954 MZS917960:MZS917966 MZS917972:MZS917978 MZS983352:MZS983358 MZS983364:MZS983370 MZS983376:MZS983382 MZS983388:MZS983394 MZS983400:MZS983406 MZS983412:MZS983418 MZS983424:MZS983430 MZS983436:MZS983442 MZS983448:MZS983454 MZS983460:MZS983466 MZS983472:MZS983478 MZS983484:MZS983490 MZS983496:MZS983502 MZS983508:MZS983514 NJO77:NJO83 NJO89:NJO95 NJO101:NJO107 NJO113:NJO119 NJO125:NJO131 NJO137:NJO143 NJO149:NJO155 NJO161:NJO167 NJO173:NJO179 NJO185:NJO191 NJO197:NJO203 NJO209:NJO215 NJO221:NJO227 NJO233:NJO239 NJO65848:NJO65854 NJO65860:NJO65866 NJO65872:NJO65878 NJO65884:NJO65890 NJO65896:NJO65902 NJO65908:NJO65914 NJO65920:NJO65926 NJO65932:NJO65938 NJO65944:NJO65950 NJO65956:NJO65962 NJO65968:NJO65974 NJO65980:NJO65986 NJO65992:NJO65998 NJO66004:NJO66010 NJO131384:NJO131390 NJO131396:NJO131402 NJO131408:NJO131414 NJO131420:NJO131426 NJO131432:NJO131438 NJO131444:NJO131450 NJO131456:NJO131462 NJO131468:NJO131474 NJO131480:NJO131486 NJO131492:NJO131498 NJO131504:NJO131510 NJO131516:NJO131522 NJO131528:NJO131534 NJO131540:NJO131546 NJO196920:NJO196926 NJO196932:NJO196938 NJO196944:NJO196950 NJO196956:NJO196962 NJO196968:NJO196974 NJO196980:NJO196986 NJO196992:NJO196998 NJO197004:NJO197010 NJO197016:NJO197022 NJO197028:NJO197034 NJO197040:NJO197046 NJO197052:NJO197058 NJO197064:NJO197070 NJO197076:NJO197082 NJO262456:NJO262462 NJO262468:NJO262474 NJO262480:NJO262486 NJO262492:NJO262498 NJO262504:NJO262510 NJO262516:NJO262522 NJO262528:NJO262534 NJO262540:NJO262546 NJO262552:NJO262558 NJO262564:NJO262570 NJO262576:NJO262582 NJO262588:NJO262594 NJO262600:NJO262606 NJO262612:NJO262618 NJO327992:NJO327998 NJO328004:NJO328010 NJO328016:NJO328022 NJO328028:NJO328034 NJO328040:NJO328046 NJO328052:NJO328058 NJO328064:NJO328070 NJO328076:NJO328082 NJO328088:NJO328094 NJO328100:NJO328106 NJO328112:NJO328118 NJO328124:NJO328130 NJO328136:NJO328142 NJO328148:NJO328154 NJO393528:NJO393534 NJO393540:NJO393546 NJO393552:NJO393558 NJO393564:NJO393570 NJO393576:NJO393582 NJO393588:NJO393594 NJO393600:NJO393606 NJO393612:NJO393618 NJO393624:NJO393630 NJO393636:NJO393642 NJO393648:NJO393654 NJO393660:NJO393666 NJO393672:NJO393678 NJO393684:NJO393690 NJO459064:NJO459070 NJO459076:NJO459082 NJO459088:NJO459094 NJO459100:NJO459106 NJO459112:NJO459118 NJO459124:NJO459130 NJO459136:NJO459142 NJO459148:NJO459154 NJO459160:NJO459166 NJO459172:NJO459178 NJO459184:NJO459190 NJO459196:NJO459202 NJO459208:NJO459214 NJO459220:NJO459226 NJO524600:NJO524606 NJO524612:NJO524618 NJO524624:NJO524630 NJO524636:NJO524642 NJO524648:NJO524654 NJO524660:NJO524666 NJO524672:NJO524678 NJO524684:NJO524690 NJO524696:NJO524702 NJO524708:NJO524714 NJO524720:NJO524726 NJO524732:NJO524738 NJO524744:NJO524750 NJO524756:NJO524762 NJO590136:NJO590142 NJO590148:NJO590154 NJO590160:NJO590166 NJO590172:NJO590178 NJO590184:NJO590190 NJO590196:NJO590202 NJO590208:NJO590214 NJO590220:NJO590226 NJO590232:NJO590238 NJO590244:NJO590250 NJO590256:NJO590262 NJO590268:NJO590274 NJO590280:NJO590286 NJO590292:NJO590298 NJO655672:NJO655678 NJO655684:NJO655690 NJO655696:NJO655702 NJO655708:NJO655714 NJO655720:NJO655726 NJO655732:NJO655738 NJO655744:NJO655750 NJO655756:NJO655762 NJO655768:NJO655774 NJO655780:NJO655786 NJO655792:NJO655798 NJO655804:NJO655810 NJO655816:NJO655822 NJO655828:NJO655834 NJO721208:NJO721214 NJO721220:NJO721226 NJO721232:NJO721238 NJO721244:NJO721250 NJO721256:NJO721262 NJO721268:NJO721274 NJO721280:NJO721286 NJO721292:NJO721298 NJO721304:NJO721310 NJO721316:NJO721322 NJO721328:NJO721334 NJO721340:NJO721346 NJO721352:NJO721358 NJO721364:NJO721370 NJO786744:NJO786750 NJO786756:NJO786762 NJO786768:NJO786774 NJO786780:NJO786786 NJO786792:NJO786798 NJO786804:NJO786810 NJO786816:NJO786822 NJO786828:NJO786834 NJO786840:NJO786846 NJO786852:NJO786858 NJO786864:NJO786870 NJO786876:NJO786882 NJO786888:NJO786894 NJO786900:NJO786906 NJO852280:NJO852286 NJO852292:NJO852298 NJO852304:NJO852310 NJO852316:NJO852322 NJO852328:NJO852334 NJO852340:NJO852346 NJO852352:NJO852358 NJO852364:NJO852370 NJO852376:NJO852382 NJO852388:NJO852394 NJO852400:NJO852406 NJO852412:NJO852418 NJO852424:NJO852430 NJO852436:NJO852442 NJO917816:NJO917822 NJO917828:NJO917834 NJO917840:NJO917846 NJO917852:NJO917858 NJO917864:NJO917870 NJO917876:NJO917882 NJO917888:NJO917894 NJO917900:NJO917906 NJO917912:NJO917918 NJO917924:NJO917930 NJO917936:NJO917942 NJO917948:NJO917954 NJO917960:NJO917966 NJO917972:NJO917978 NJO983352:NJO983358 NJO983364:NJO983370 NJO983376:NJO983382 NJO983388:NJO983394 NJO983400:NJO983406 NJO983412:NJO983418 NJO983424:NJO983430 NJO983436:NJO983442 NJO983448:NJO983454 NJO983460:NJO983466 NJO983472:NJO983478 NJO983484:NJO983490 NJO983496:NJO983502 NJO983508:NJO983514 NTK77:NTK83 NTK89:NTK95 NTK101:NTK107 NTK113:NTK119 NTK125:NTK131 NTK137:NTK143 NTK149:NTK155 NTK161:NTK167 NTK173:NTK179 NTK185:NTK191 NTK197:NTK203 NTK209:NTK215 NTK221:NTK227 NTK233:NTK239 NTK65848:NTK65854 NTK65860:NTK65866 NTK65872:NTK65878 NTK65884:NTK65890 NTK65896:NTK65902 NTK65908:NTK65914 NTK65920:NTK65926 NTK65932:NTK65938 NTK65944:NTK65950 NTK65956:NTK65962 NTK65968:NTK65974 NTK65980:NTK65986 NTK65992:NTK65998 NTK66004:NTK66010 NTK131384:NTK131390 NTK131396:NTK131402 NTK131408:NTK131414 NTK131420:NTK131426 NTK131432:NTK131438 NTK131444:NTK131450 NTK131456:NTK131462 NTK131468:NTK131474 NTK131480:NTK131486 NTK131492:NTK131498 NTK131504:NTK131510 NTK131516:NTK131522 NTK131528:NTK131534 NTK131540:NTK131546 NTK196920:NTK196926 NTK196932:NTK196938 NTK196944:NTK196950 NTK196956:NTK196962 NTK196968:NTK196974 NTK196980:NTK196986 NTK196992:NTK196998 NTK197004:NTK197010 NTK197016:NTK197022 NTK197028:NTK197034 NTK197040:NTK197046 NTK197052:NTK197058 NTK197064:NTK197070 NTK197076:NTK197082 NTK262456:NTK262462 NTK262468:NTK262474 NTK262480:NTK262486 NTK262492:NTK262498 NTK262504:NTK262510 NTK262516:NTK262522 NTK262528:NTK262534 NTK262540:NTK262546 NTK262552:NTK262558 NTK262564:NTK262570 NTK262576:NTK262582 NTK262588:NTK262594 NTK262600:NTK262606 NTK262612:NTK262618 NTK327992:NTK327998 NTK328004:NTK328010 NTK328016:NTK328022 NTK328028:NTK328034 NTK328040:NTK328046 NTK328052:NTK328058 NTK328064:NTK328070 NTK328076:NTK328082 NTK328088:NTK328094 NTK328100:NTK328106 NTK328112:NTK328118 NTK328124:NTK328130 NTK328136:NTK328142 NTK328148:NTK328154 NTK393528:NTK393534 NTK393540:NTK393546 NTK393552:NTK393558 NTK393564:NTK393570 NTK393576:NTK393582 NTK393588:NTK393594 NTK393600:NTK393606 NTK393612:NTK393618 NTK393624:NTK393630 NTK393636:NTK393642 NTK393648:NTK393654 NTK393660:NTK393666 NTK393672:NTK393678 NTK393684:NTK393690 NTK459064:NTK459070 NTK459076:NTK459082 NTK459088:NTK459094 NTK459100:NTK459106 NTK459112:NTK459118 NTK459124:NTK459130 NTK459136:NTK459142 NTK459148:NTK459154 NTK459160:NTK459166 NTK459172:NTK459178 NTK459184:NTK459190 NTK459196:NTK459202 NTK459208:NTK459214 NTK459220:NTK459226 NTK524600:NTK524606 NTK524612:NTK524618 NTK524624:NTK524630 NTK524636:NTK524642 NTK524648:NTK524654 NTK524660:NTK524666 NTK524672:NTK524678 NTK524684:NTK524690 NTK524696:NTK524702 NTK524708:NTK524714 NTK524720:NTK524726 NTK524732:NTK524738 NTK524744:NTK524750 NTK524756:NTK524762 NTK590136:NTK590142 NTK590148:NTK590154 NTK590160:NTK590166 NTK590172:NTK590178 NTK590184:NTK590190 NTK590196:NTK590202 NTK590208:NTK590214 NTK590220:NTK590226 NTK590232:NTK590238 NTK590244:NTK590250 NTK590256:NTK590262 NTK590268:NTK590274 NTK590280:NTK590286 NTK590292:NTK590298 NTK655672:NTK655678 NTK655684:NTK655690 NTK655696:NTK655702 NTK655708:NTK655714 NTK655720:NTK655726 NTK655732:NTK655738 NTK655744:NTK655750 NTK655756:NTK655762 NTK655768:NTK655774 NTK655780:NTK655786 NTK655792:NTK655798 NTK655804:NTK655810 NTK655816:NTK655822 NTK655828:NTK655834 NTK721208:NTK721214 NTK721220:NTK721226 NTK721232:NTK721238 NTK721244:NTK721250 NTK721256:NTK721262 NTK721268:NTK721274 NTK721280:NTK721286 NTK721292:NTK721298 NTK721304:NTK721310 NTK721316:NTK721322 NTK721328:NTK721334 NTK721340:NTK721346 NTK721352:NTK721358 NTK721364:NTK721370 NTK786744:NTK786750 NTK786756:NTK786762 NTK786768:NTK786774 NTK786780:NTK786786 NTK786792:NTK786798 NTK786804:NTK786810 NTK786816:NTK786822 NTK786828:NTK786834 NTK786840:NTK786846 NTK786852:NTK786858 NTK786864:NTK786870 NTK786876:NTK786882 NTK786888:NTK786894 NTK786900:NTK786906 NTK852280:NTK852286 NTK852292:NTK852298 NTK852304:NTK852310 NTK852316:NTK852322 NTK852328:NTK852334 NTK852340:NTK852346 NTK852352:NTK852358 NTK852364:NTK852370 NTK852376:NTK852382 NTK852388:NTK852394 NTK852400:NTK852406 NTK852412:NTK852418 NTK852424:NTK852430 NTK852436:NTK852442 NTK917816:NTK917822 NTK917828:NTK917834 NTK917840:NTK917846 NTK917852:NTK917858 NTK917864:NTK917870 NTK917876:NTK917882 NTK917888:NTK917894 NTK917900:NTK917906 NTK917912:NTK917918 NTK917924:NTK917930 NTK917936:NTK917942 NTK917948:NTK917954 NTK917960:NTK917966 NTK917972:NTK917978 NTK983352:NTK983358 NTK983364:NTK983370 NTK983376:NTK983382 NTK983388:NTK983394 NTK983400:NTK983406 NTK983412:NTK983418 NTK983424:NTK983430 NTK983436:NTK983442 NTK983448:NTK983454 NTK983460:NTK983466 NTK983472:NTK983478 NTK983484:NTK983490 NTK983496:NTK983502 NTK983508:NTK983514 ODG77:ODG83 ODG89:ODG95 ODG101:ODG107 ODG113:ODG119 ODG125:ODG131 ODG137:ODG143 ODG149:ODG155 ODG161:ODG167 ODG173:ODG179 ODG185:ODG191 ODG197:ODG203 ODG209:ODG215 ODG221:ODG227 ODG233:ODG239 ODG65848:ODG65854 ODG65860:ODG65866 ODG65872:ODG65878 ODG65884:ODG65890 ODG65896:ODG65902 ODG65908:ODG65914 ODG65920:ODG65926 ODG65932:ODG65938 ODG65944:ODG65950 ODG65956:ODG65962 ODG65968:ODG65974 ODG65980:ODG65986 ODG65992:ODG65998 ODG66004:ODG66010 ODG131384:ODG131390 ODG131396:ODG131402 ODG131408:ODG131414 ODG131420:ODG131426 ODG131432:ODG131438 ODG131444:ODG131450 ODG131456:ODG131462 ODG131468:ODG131474 ODG131480:ODG131486 ODG131492:ODG131498 ODG131504:ODG131510 ODG131516:ODG131522 ODG131528:ODG131534 ODG131540:ODG131546 ODG196920:ODG196926 ODG196932:ODG196938 ODG196944:ODG196950 ODG196956:ODG196962 ODG196968:ODG196974 ODG196980:ODG196986 ODG196992:ODG196998 ODG197004:ODG197010 ODG197016:ODG197022 ODG197028:ODG197034 ODG197040:ODG197046 ODG197052:ODG197058 ODG197064:ODG197070 ODG197076:ODG197082 ODG262456:ODG262462 ODG262468:ODG262474 ODG262480:ODG262486 ODG262492:ODG262498 ODG262504:ODG262510 ODG262516:ODG262522 ODG262528:ODG262534 ODG262540:ODG262546 ODG262552:ODG262558 ODG262564:ODG262570 ODG262576:ODG262582 ODG262588:ODG262594 ODG262600:ODG262606 ODG262612:ODG262618 ODG327992:ODG327998 ODG328004:ODG328010 ODG328016:ODG328022 ODG328028:ODG328034 ODG328040:ODG328046 ODG328052:ODG328058 ODG328064:ODG328070 ODG328076:ODG328082 ODG328088:ODG328094 ODG328100:ODG328106 ODG328112:ODG328118 ODG328124:ODG328130 ODG328136:ODG328142 ODG328148:ODG328154 ODG393528:ODG393534 ODG393540:ODG393546 ODG393552:ODG393558 ODG393564:ODG393570 ODG393576:ODG393582 ODG393588:ODG393594 ODG393600:ODG393606 ODG393612:ODG393618 ODG393624:ODG393630 ODG393636:ODG393642 ODG393648:ODG393654 ODG393660:ODG393666 ODG393672:ODG393678 ODG393684:ODG393690 ODG459064:ODG459070 ODG459076:ODG459082 ODG459088:ODG459094 ODG459100:ODG459106 ODG459112:ODG459118 ODG459124:ODG459130 ODG459136:ODG459142 ODG459148:ODG459154 ODG459160:ODG459166 ODG459172:ODG459178 ODG459184:ODG459190 ODG459196:ODG459202 ODG459208:ODG459214 ODG459220:ODG459226 ODG524600:ODG524606 ODG524612:ODG524618 ODG524624:ODG524630 ODG524636:ODG524642 ODG524648:ODG524654 ODG524660:ODG524666 ODG524672:ODG524678 ODG524684:ODG524690 ODG524696:ODG524702 ODG524708:ODG524714 ODG524720:ODG524726 ODG524732:ODG524738 ODG524744:ODG524750 ODG524756:ODG524762 ODG590136:ODG590142 ODG590148:ODG590154 ODG590160:ODG590166 ODG590172:ODG590178 ODG590184:ODG590190 ODG590196:ODG590202 ODG590208:ODG590214 ODG590220:ODG590226 ODG590232:ODG590238 ODG590244:ODG590250 ODG590256:ODG590262 ODG590268:ODG590274 ODG590280:ODG590286 ODG590292:ODG590298 ODG655672:ODG655678 ODG655684:ODG655690 ODG655696:ODG655702 ODG655708:ODG655714 ODG655720:ODG655726 ODG655732:ODG655738 ODG655744:ODG655750 ODG655756:ODG655762 ODG655768:ODG655774 ODG655780:ODG655786 ODG655792:ODG655798 ODG655804:ODG655810 ODG655816:ODG655822 ODG655828:ODG655834 ODG721208:ODG721214 ODG721220:ODG721226 ODG721232:ODG721238 ODG721244:ODG721250 ODG721256:ODG721262 ODG721268:ODG721274 ODG721280:ODG721286 ODG721292:ODG721298 ODG721304:ODG721310 ODG721316:ODG721322 ODG721328:ODG721334 ODG721340:ODG721346 ODG721352:ODG721358 ODG721364:ODG721370 ODG786744:ODG786750 ODG786756:ODG786762 ODG786768:ODG786774 ODG786780:ODG786786 ODG786792:ODG786798 ODG786804:ODG786810 ODG786816:ODG786822 ODG786828:ODG786834 ODG786840:ODG786846 ODG786852:ODG786858 ODG786864:ODG786870 ODG786876:ODG786882 ODG786888:ODG786894 ODG786900:ODG786906 ODG852280:ODG852286 ODG852292:ODG852298 ODG852304:ODG852310 ODG852316:ODG852322 ODG852328:ODG852334 ODG852340:ODG852346 ODG852352:ODG852358 ODG852364:ODG852370 ODG852376:ODG852382 ODG852388:ODG852394 ODG852400:ODG852406 ODG852412:ODG852418 ODG852424:ODG852430 ODG852436:ODG852442 ODG917816:ODG917822 ODG917828:ODG917834 ODG917840:ODG917846 ODG917852:ODG917858 ODG917864:ODG917870 ODG917876:ODG917882 ODG917888:ODG917894 ODG917900:ODG917906 ODG917912:ODG917918 ODG917924:ODG917930 ODG917936:ODG917942 ODG917948:ODG917954 ODG917960:ODG917966 ODG917972:ODG917978 ODG983352:ODG983358 ODG983364:ODG983370 ODG983376:ODG983382 ODG983388:ODG983394 ODG983400:ODG983406 ODG983412:ODG983418 ODG983424:ODG983430 ODG983436:ODG983442 ODG983448:ODG983454 ODG983460:ODG983466 ODG983472:ODG983478 ODG983484:ODG983490 ODG983496:ODG983502 ODG983508:ODG983514 ONC77:ONC83 ONC89:ONC95 ONC101:ONC107 ONC113:ONC119 ONC125:ONC131 ONC137:ONC143 ONC149:ONC155 ONC161:ONC167 ONC173:ONC179 ONC185:ONC191 ONC197:ONC203 ONC209:ONC215 ONC221:ONC227 ONC233:ONC239 ONC65848:ONC65854 ONC65860:ONC65866 ONC65872:ONC65878 ONC65884:ONC65890 ONC65896:ONC65902 ONC65908:ONC65914 ONC65920:ONC65926 ONC65932:ONC65938 ONC65944:ONC65950 ONC65956:ONC65962 ONC65968:ONC65974 ONC65980:ONC65986 ONC65992:ONC65998 ONC66004:ONC66010 ONC131384:ONC131390 ONC131396:ONC131402 ONC131408:ONC131414 ONC131420:ONC131426 ONC131432:ONC131438 ONC131444:ONC131450 ONC131456:ONC131462 ONC131468:ONC131474 ONC131480:ONC131486 ONC131492:ONC131498 ONC131504:ONC131510 ONC131516:ONC131522 ONC131528:ONC131534 ONC131540:ONC131546 ONC196920:ONC196926 ONC196932:ONC196938 ONC196944:ONC196950 ONC196956:ONC196962 ONC196968:ONC196974 ONC196980:ONC196986 ONC196992:ONC196998 ONC197004:ONC197010 ONC197016:ONC197022 ONC197028:ONC197034 ONC197040:ONC197046 ONC197052:ONC197058 ONC197064:ONC197070 ONC197076:ONC197082 ONC262456:ONC262462 ONC262468:ONC262474 ONC262480:ONC262486 ONC262492:ONC262498 ONC262504:ONC262510 ONC262516:ONC262522 ONC262528:ONC262534 ONC262540:ONC262546 ONC262552:ONC262558 ONC262564:ONC262570 ONC262576:ONC262582 ONC262588:ONC262594 ONC262600:ONC262606 ONC262612:ONC262618 ONC327992:ONC327998 ONC328004:ONC328010 ONC328016:ONC328022 ONC328028:ONC328034 ONC328040:ONC328046 ONC328052:ONC328058 ONC328064:ONC328070 ONC328076:ONC328082 ONC328088:ONC328094 ONC328100:ONC328106 ONC328112:ONC328118 ONC328124:ONC328130 ONC328136:ONC328142 ONC328148:ONC328154 ONC393528:ONC393534 ONC393540:ONC393546 ONC393552:ONC393558 ONC393564:ONC393570 ONC393576:ONC393582 ONC393588:ONC393594 ONC393600:ONC393606 ONC393612:ONC393618 ONC393624:ONC393630 ONC393636:ONC393642 ONC393648:ONC393654 ONC393660:ONC393666 ONC393672:ONC393678 ONC393684:ONC393690 ONC459064:ONC459070 ONC459076:ONC459082 ONC459088:ONC459094 ONC459100:ONC459106 ONC459112:ONC459118 ONC459124:ONC459130 ONC459136:ONC459142 ONC459148:ONC459154 ONC459160:ONC459166 ONC459172:ONC459178 ONC459184:ONC459190 ONC459196:ONC459202 ONC459208:ONC459214 ONC459220:ONC459226 ONC524600:ONC524606 ONC524612:ONC524618 ONC524624:ONC524630 ONC524636:ONC524642 ONC524648:ONC524654 ONC524660:ONC524666 ONC524672:ONC524678 ONC524684:ONC524690 ONC524696:ONC524702 ONC524708:ONC524714 ONC524720:ONC524726 ONC524732:ONC524738 ONC524744:ONC524750 ONC524756:ONC524762 ONC590136:ONC590142 ONC590148:ONC590154 ONC590160:ONC590166 ONC590172:ONC590178 ONC590184:ONC590190 ONC590196:ONC590202 ONC590208:ONC590214 ONC590220:ONC590226 ONC590232:ONC590238 ONC590244:ONC590250 ONC590256:ONC590262 ONC590268:ONC590274 ONC590280:ONC590286 ONC590292:ONC590298 ONC655672:ONC655678 ONC655684:ONC655690 ONC655696:ONC655702 ONC655708:ONC655714 ONC655720:ONC655726 ONC655732:ONC655738 ONC655744:ONC655750 ONC655756:ONC655762 ONC655768:ONC655774 ONC655780:ONC655786 ONC655792:ONC655798 ONC655804:ONC655810 ONC655816:ONC655822 ONC655828:ONC655834 ONC721208:ONC721214 ONC721220:ONC721226 ONC721232:ONC721238 ONC721244:ONC721250 ONC721256:ONC721262 ONC721268:ONC721274 ONC721280:ONC721286 ONC721292:ONC721298 ONC721304:ONC721310 ONC721316:ONC721322 ONC721328:ONC721334 ONC721340:ONC721346 ONC721352:ONC721358 ONC721364:ONC721370 ONC786744:ONC786750 ONC786756:ONC786762 ONC786768:ONC786774 ONC786780:ONC786786 ONC786792:ONC786798 ONC786804:ONC786810 ONC786816:ONC786822 ONC786828:ONC786834 ONC786840:ONC786846 ONC786852:ONC786858 ONC786864:ONC786870 ONC786876:ONC786882 ONC786888:ONC786894 ONC786900:ONC786906 ONC852280:ONC852286 ONC852292:ONC852298 ONC852304:ONC852310 ONC852316:ONC852322 ONC852328:ONC852334 ONC852340:ONC852346 ONC852352:ONC852358 ONC852364:ONC852370 ONC852376:ONC852382 ONC852388:ONC852394 ONC852400:ONC852406 ONC852412:ONC852418 ONC852424:ONC852430 ONC852436:ONC852442 ONC917816:ONC917822 ONC917828:ONC917834 ONC917840:ONC917846 ONC917852:ONC917858 ONC917864:ONC917870 ONC917876:ONC917882 ONC917888:ONC917894 ONC917900:ONC917906 ONC917912:ONC917918 ONC917924:ONC917930 ONC917936:ONC917942 ONC917948:ONC917954 ONC917960:ONC917966 ONC917972:ONC917978 ONC983352:ONC983358 ONC983364:ONC983370 ONC983376:ONC983382 ONC983388:ONC983394 ONC983400:ONC983406 ONC983412:ONC983418 ONC983424:ONC983430 ONC983436:ONC983442 ONC983448:ONC983454 ONC983460:ONC983466 ONC983472:ONC983478 ONC983484:ONC983490 ONC983496:ONC983502 ONC983508:ONC983514 OWY77:OWY83 OWY89:OWY95 OWY101:OWY107 OWY113:OWY119 OWY125:OWY131 OWY137:OWY143 OWY149:OWY155 OWY161:OWY167 OWY173:OWY179 OWY185:OWY191 OWY197:OWY203 OWY209:OWY215 OWY221:OWY227 OWY233:OWY239 OWY65848:OWY65854 OWY65860:OWY65866 OWY65872:OWY65878 OWY65884:OWY65890 OWY65896:OWY65902 OWY65908:OWY65914 OWY65920:OWY65926 OWY65932:OWY65938 OWY65944:OWY65950 OWY65956:OWY65962 OWY65968:OWY65974 OWY65980:OWY65986 OWY65992:OWY65998 OWY66004:OWY66010 OWY131384:OWY131390 OWY131396:OWY131402 OWY131408:OWY131414 OWY131420:OWY131426 OWY131432:OWY131438 OWY131444:OWY131450 OWY131456:OWY131462 OWY131468:OWY131474 OWY131480:OWY131486 OWY131492:OWY131498 OWY131504:OWY131510 OWY131516:OWY131522 OWY131528:OWY131534 OWY131540:OWY131546 OWY196920:OWY196926 OWY196932:OWY196938 OWY196944:OWY196950 OWY196956:OWY196962 OWY196968:OWY196974 OWY196980:OWY196986 OWY196992:OWY196998 OWY197004:OWY197010 OWY197016:OWY197022 OWY197028:OWY197034 OWY197040:OWY197046 OWY197052:OWY197058 OWY197064:OWY197070 OWY197076:OWY197082 OWY262456:OWY262462 OWY262468:OWY262474 OWY262480:OWY262486 OWY262492:OWY262498 OWY262504:OWY262510 OWY262516:OWY262522 OWY262528:OWY262534 OWY262540:OWY262546 OWY262552:OWY262558 OWY262564:OWY262570 OWY262576:OWY262582 OWY262588:OWY262594 OWY262600:OWY262606 OWY262612:OWY262618 OWY327992:OWY327998 OWY328004:OWY328010 OWY328016:OWY328022 OWY328028:OWY328034 OWY328040:OWY328046 OWY328052:OWY328058 OWY328064:OWY328070 OWY328076:OWY328082 OWY328088:OWY328094 OWY328100:OWY328106 OWY328112:OWY328118 OWY328124:OWY328130 OWY328136:OWY328142 OWY328148:OWY328154 OWY393528:OWY393534 OWY393540:OWY393546 OWY393552:OWY393558 OWY393564:OWY393570 OWY393576:OWY393582 OWY393588:OWY393594 OWY393600:OWY393606 OWY393612:OWY393618 OWY393624:OWY393630 OWY393636:OWY393642 OWY393648:OWY393654 OWY393660:OWY393666 OWY393672:OWY393678 OWY393684:OWY393690 OWY459064:OWY459070 OWY459076:OWY459082 OWY459088:OWY459094 OWY459100:OWY459106 OWY459112:OWY459118 OWY459124:OWY459130 OWY459136:OWY459142 OWY459148:OWY459154 OWY459160:OWY459166 OWY459172:OWY459178 OWY459184:OWY459190 OWY459196:OWY459202 OWY459208:OWY459214 OWY459220:OWY459226 OWY524600:OWY524606 OWY524612:OWY524618 OWY524624:OWY524630 OWY524636:OWY524642 OWY524648:OWY524654 OWY524660:OWY524666 OWY524672:OWY524678 OWY524684:OWY524690 OWY524696:OWY524702 OWY524708:OWY524714 OWY524720:OWY524726 OWY524732:OWY524738 OWY524744:OWY524750 OWY524756:OWY524762 OWY590136:OWY590142 OWY590148:OWY590154 OWY590160:OWY590166 OWY590172:OWY590178 OWY590184:OWY590190 OWY590196:OWY590202 OWY590208:OWY590214 OWY590220:OWY590226 OWY590232:OWY590238 OWY590244:OWY590250 OWY590256:OWY590262 OWY590268:OWY590274 OWY590280:OWY590286 OWY590292:OWY590298 OWY655672:OWY655678 OWY655684:OWY655690 OWY655696:OWY655702 OWY655708:OWY655714 OWY655720:OWY655726 OWY655732:OWY655738 OWY655744:OWY655750 OWY655756:OWY655762 OWY655768:OWY655774 OWY655780:OWY655786 OWY655792:OWY655798 OWY655804:OWY655810 OWY655816:OWY655822 OWY655828:OWY655834 OWY721208:OWY721214 OWY721220:OWY721226 OWY721232:OWY721238 OWY721244:OWY721250 OWY721256:OWY721262 OWY721268:OWY721274 OWY721280:OWY721286 OWY721292:OWY721298 OWY721304:OWY721310 OWY721316:OWY721322 OWY721328:OWY721334 OWY721340:OWY721346 OWY721352:OWY721358 OWY721364:OWY721370 OWY786744:OWY786750 OWY786756:OWY786762 OWY786768:OWY786774 OWY786780:OWY786786 OWY786792:OWY786798 OWY786804:OWY786810 OWY786816:OWY786822 OWY786828:OWY786834 OWY786840:OWY786846 OWY786852:OWY786858 OWY786864:OWY786870 OWY786876:OWY786882 OWY786888:OWY786894 OWY786900:OWY786906 OWY852280:OWY852286 OWY852292:OWY852298 OWY852304:OWY852310 OWY852316:OWY852322 OWY852328:OWY852334 OWY852340:OWY852346 OWY852352:OWY852358 OWY852364:OWY852370 OWY852376:OWY852382 OWY852388:OWY852394 OWY852400:OWY852406 OWY852412:OWY852418 OWY852424:OWY852430 OWY852436:OWY852442 OWY917816:OWY917822 OWY917828:OWY917834 OWY917840:OWY917846 OWY917852:OWY917858 OWY917864:OWY917870 OWY917876:OWY917882 OWY917888:OWY917894 OWY917900:OWY917906 OWY917912:OWY917918 OWY917924:OWY917930 OWY917936:OWY917942 OWY917948:OWY917954 OWY917960:OWY917966 OWY917972:OWY917978 OWY983352:OWY983358 OWY983364:OWY983370 OWY983376:OWY983382 OWY983388:OWY983394 OWY983400:OWY983406 OWY983412:OWY983418 OWY983424:OWY983430 OWY983436:OWY983442 OWY983448:OWY983454 OWY983460:OWY983466 OWY983472:OWY983478 OWY983484:OWY983490 OWY983496:OWY983502 OWY983508:OWY983514 PGU77:PGU83 PGU89:PGU95 PGU101:PGU107 PGU113:PGU119 PGU125:PGU131 PGU137:PGU143 PGU149:PGU155 PGU161:PGU167 PGU173:PGU179 PGU185:PGU191 PGU197:PGU203 PGU209:PGU215 PGU221:PGU227 PGU233:PGU239 PGU65848:PGU65854 PGU65860:PGU65866 PGU65872:PGU65878 PGU65884:PGU65890 PGU65896:PGU65902 PGU65908:PGU65914 PGU65920:PGU65926 PGU65932:PGU65938 PGU65944:PGU65950 PGU65956:PGU65962 PGU65968:PGU65974 PGU65980:PGU65986 PGU65992:PGU65998 PGU66004:PGU66010 PGU131384:PGU131390 PGU131396:PGU131402 PGU131408:PGU131414 PGU131420:PGU131426 PGU131432:PGU131438 PGU131444:PGU131450 PGU131456:PGU131462 PGU131468:PGU131474 PGU131480:PGU131486 PGU131492:PGU131498 PGU131504:PGU131510 PGU131516:PGU131522 PGU131528:PGU131534 PGU131540:PGU131546 PGU196920:PGU196926 PGU196932:PGU196938 PGU196944:PGU196950 PGU196956:PGU196962 PGU196968:PGU196974 PGU196980:PGU196986 PGU196992:PGU196998 PGU197004:PGU197010 PGU197016:PGU197022 PGU197028:PGU197034 PGU197040:PGU197046 PGU197052:PGU197058 PGU197064:PGU197070 PGU197076:PGU197082 PGU262456:PGU262462 PGU262468:PGU262474 PGU262480:PGU262486 PGU262492:PGU262498 PGU262504:PGU262510 PGU262516:PGU262522 PGU262528:PGU262534 PGU262540:PGU262546 PGU262552:PGU262558 PGU262564:PGU262570 PGU262576:PGU262582 PGU262588:PGU262594 PGU262600:PGU262606 PGU262612:PGU262618 PGU327992:PGU327998 PGU328004:PGU328010 PGU328016:PGU328022 PGU328028:PGU328034 PGU328040:PGU328046 PGU328052:PGU328058 PGU328064:PGU328070 PGU328076:PGU328082 PGU328088:PGU328094 PGU328100:PGU328106 PGU328112:PGU328118 PGU328124:PGU328130 PGU328136:PGU328142 PGU328148:PGU328154 PGU393528:PGU393534 PGU393540:PGU393546 PGU393552:PGU393558 PGU393564:PGU393570 PGU393576:PGU393582 PGU393588:PGU393594 PGU393600:PGU393606 PGU393612:PGU393618 PGU393624:PGU393630 PGU393636:PGU393642 PGU393648:PGU393654 PGU393660:PGU393666 PGU393672:PGU393678 PGU393684:PGU393690 PGU459064:PGU459070 PGU459076:PGU459082 PGU459088:PGU459094 PGU459100:PGU459106 PGU459112:PGU459118 PGU459124:PGU459130 PGU459136:PGU459142 PGU459148:PGU459154 PGU459160:PGU459166 PGU459172:PGU459178 PGU459184:PGU459190 PGU459196:PGU459202 PGU459208:PGU459214 PGU459220:PGU459226 PGU524600:PGU524606 PGU524612:PGU524618 PGU524624:PGU524630 PGU524636:PGU524642 PGU524648:PGU524654 PGU524660:PGU524666 PGU524672:PGU524678 PGU524684:PGU524690 PGU524696:PGU524702 PGU524708:PGU524714 PGU524720:PGU524726 PGU524732:PGU524738 PGU524744:PGU524750 PGU524756:PGU524762 PGU590136:PGU590142 PGU590148:PGU590154 PGU590160:PGU590166 PGU590172:PGU590178 PGU590184:PGU590190 PGU590196:PGU590202 PGU590208:PGU590214 PGU590220:PGU590226 PGU590232:PGU590238 PGU590244:PGU590250 PGU590256:PGU590262 PGU590268:PGU590274 PGU590280:PGU590286 PGU590292:PGU590298 PGU655672:PGU655678 PGU655684:PGU655690 PGU655696:PGU655702 PGU655708:PGU655714 PGU655720:PGU655726 PGU655732:PGU655738 PGU655744:PGU655750 PGU655756:PGU655762 PGU655768:PGU655774 PGU655780:PGU655786 PGU655792:PGU655798 PGU655804:PGU655810 PGU655816:PGU655822 PGU655828:PGU655834 PGU721208:PGU721214 PGU721220:PGU721226 PGU721232:PGU721238 PGU721244:PGU721250 PGU721256:PGU721262 PGU721268:PGU721274 PGU721280:PGU721286 PGU721292:PGU721298 PGU721304:PGU721310 PGU721316:PGU721322 PGU721328:PGU721334 PGU721340:PGU721346 PGU721352:PGU721358 PGU721364:PGU721370 PGU786744:PGU786750 PGU786756:PGU786762 PGU786768:PGU786774 PGU786780:PGU786786 PGU786792:PGU786798 PGU786804:PGU786810 PGU786816:PGU786822 PGU786828:PGU786834 PGU786840:PGU786846 PGU786852:PGU786858 PGU786864:PGU786870 PGU786876:PGU786882 PGU786888:PGU786894 PGU786900:PGU786906 PGU852280:PGU852286 PGU852292:PGU852298 PGU852304:PGU852310 PGU852316:PGU852322 PGU852328:PGU852334 PGU852340:PGU852346 PGU852352:PGU852358 PGU852364:PGU852370 PGU852376:PGU852382 PGU852388:PGU852394 PGU852400:PGU852406 PGU852412:PGU852418 PGU852424:PGU852430 PGU852436:PGU852442 PGU917816:PGU917822 PGU917828:PGU917834 PGU917840:PGU917846 PGU917852:PGU917858 PGU917864:PGU917870 PGU917876:PGU917882 PGU917888:PGU917894 PGU917900:PGU917906 PGU917912:PGU917918 PGU917924:PGU917930 PGU917936:PGU917942 PGU917948:PGU917954 PGU917960:PGU917966 PGU917972:PGU917978 PGU983352:PGU983358 PGU983364:PGU983370 PGU983376:PGU983382 PGU983388:PGU983394 PGU983400:PGU983406 PGU983412:PGU983418 PGU983424:PGU983430 PGU983436:PGU983442 PGU983448:PGU983454 PGU983460:PGU983466 PGU983472:PGU983478 PGU983484:PGU983490 PGU983496:PGU983502 PGU983508:PGU983514 PQQ77:PQQ83 PQQ89:PQQ95 PQQ101:PQQ107 PQQ113:PQQ119 PQQ125:PQQ131 PQQ137:PQQ143 PQQ149:PQQ155 PQQ161:PQQ167 PQQ173:PQQ179 PQQ185:PQQ191 PQQ197:PQQ203 PQQ209:PQQ215 PQQ221:PQQ227 PQQ233:PQQ239 PQQ65848:PQQ65854 PQQ65860:PQQ65866 PQQ65872:PQQ65878 PQQ65884:PQQ65890 PQQ65896:PQQ65902 PQQ65908:PQQ65914 PQQ65920:PQQ65926 PQQ65932:PQQ65938 PQQ65944:PQQ65950 PQQ65956:PQQ65962 PQQ65968:PQQ65974 PQQ65980:PQQ65986 PQQ65992:PQQ65998 PQQ66004:PQQ66010 PQQ131384:PQQ131390 PQQ131396:PQQ131402 PQQ131408:PQQ131414 PQQ131420:PQQ131426 PQQ131432:PQQ131438 PQQ131444:PQQ131450 PQQ131456:PQQ131462 PQQ131468:PQQ131474 PQQ131480:PQQ131486 PQQ131492:PQQ131498 PQQ131504:PQQ131510 PQQ131516:PQQ131522 PQQ131528:PQQ131534 PQQ131540:PQQ131546 PQQ196920:PQQ196926 PQQ196932:PQQ196938 PQQ196944:PQQ196950 PQQ196956:PQQ196962 PQQ196968:PQQ196974 PQQ196980:PQQ196986 PQQ196992:PQQ196998 PQQ197004:PQQ197010 PQQ197016:PQQ197022 PQQ197028:PQQ197034 PQQ197040:PQQ197046 PQQ197052:PQQ197058 PQQ197064:PQQ197070 PQQ197076:PQQ197082 PQQ262456:PQQ262462 PQQ262468:PQQ262474 PQQ262480:PQQ262486 PQQ262492:PQQ262498 PQQ262504:PQQ262510 PQQ262516:PQQ262522 PQQ262528:PQQ262534 PQQ262540:PQQ262546 PQQ262552:PQQ262558 PQQ262564:PQQ262570 PQQ262576:PQQ262582 PQQ262588:PQQ262594 PQQ262600:PQQ262606 PQQ262612:PQQ262618 PQQ327992:PQQ327998 PQQ328004:PQQ328010 PQQ328016:PQQ328022 PQQ328028:PQQ328034 PQQ328040:PQQ328046 PQQ328052:PQQ328058 PQQ328064:PQQ328070 PQQ328076:PQQ328082 PQQ328088:PQQ328094 PQQ328100:PQQ328106 PQQ328112:PQQ328118 PQQ328124:PQQ328130 PQQ328136:PQQ328142 PQQ328148:PQQ328154 PQQ393528:PQQ393534 PQQ393540:PQQ393546 PQQ393552:PQQ393558 PQQ393564:PQQ393570 PQQ393576:PQQ393582 PQQ393588:PQQ393594 PQQ393600:PQQ393606 PQQ393612:PQQ393618 PQQ393624:PQQ393630 PQQ393636:PQQ393642 PQQ393648:PQQ393654 PQQ393660:PQQ393666 PQQ393672:PQQ393678 PQQ393684:PQQ393690 PQQ459064:PQQ459070 PQQ459076:PQQ459082 PQQ459088:PQQ459094 PQQ459100:PQQ459106 PQQ459112:PQQ459118 PQQ459124:PQQ459130 PQQ459136:PQQ459142 PQQ459148:PQQ459154 PQQ459160:PQQ459166 PQQ459172:PQQ459178 PQQ459184:PQQ459190 PQQ459196:PQQ459202 PQQ459208:PQQ459214 PQQ459220:PQQ459226 PQQ524600:PQQ524606 PQQ524612:PQQ524618 PQQ524624:PQQ524630 PQQ524636:PQQ524642 PQQ524648:PQQ524654 PQQ524660:PQQ524666 PQQ524672:PQQ524678 PQQ524684:PQQ524690 PQQ524696:PQQ524702 PQQ524708:PQQ524714 PQQ524720:PQQ524726 PQQ524732:PQQ524738 PQQ524744:PQQ524750 PQQ524756:PQQ524762 PQQ590136:PQQ590142 PQQ590148:PQQ590154 PQQ590160:PQQ590166 PQQ590172:PQQ590178 PQQ590184:PQQ590190 PQQ590196:PQQ590202 PQQ590208:PQQ590214 PQQ590220:PQQ590226 PQQ590232:PQQ590238 PQQ590244:PQQ590250 PQQ590256:PQQ590262 PQQ590268:PQQ590274 PQQ590280:PQQ590286 PQQ590292:PQQ590298 PQQ655672:PQQ655678 PQQ655684:PQQ655690 PQQ655696:PQQ655702 PQQ655708:PQQ655714 PQQ655720:PQQ655726 PQQ655732:PQQ655738 PQQ655744:PQQ655750 PQQ655756:PQQ655762 PQQ655768:PQQ655774 PQQ655780:PQQ655786 PQQ655792:PQQ655798 PQQ655804:PQQ655810 PQQ655816:PQQ655822 PQQ655828:PQQ655834 PQQ721208:PQQ721214 PQQ721220:PQQ721226 PQQ721232:PQQ721238 PQQ721244:PQQ721250 PQQ721256:PQQ721262 PQQ721268:PQQ721274 PQQ721280:PQQ721286 PQQ721292:PQQ721298 PQQ721304:PQQ721310 PQQ721316:PQQ721322 PQQ721328:PQQ721334 PQQ721340:PQQ721346 PQQ721352:PQQ721358 PQQ721364:PQQ721370 PQQ786744:PQQ786750 PQQ786756:PQQ786762 PQQ786768:PQQ786774 PQQ786780:PQQ786786 PQQ786792:PQQ786798 PQQ786804:PQQ786810 PQQ786816:PQQ786822 PQQ786828:PQQ786834 PQQ786840:PQQ786846 PQQ786852:PQQ786858 PQQ786864:PQQ786870 PQQ786876:PQQ786882 PQQ786888:PQQ786894 PQQ786900:PQQ786906 PQQ852280:PQQ852286 PQQ852292:PQQ852298 PQQ852304:PQQ852310 PQQ852316:PQQ852322 PQQ852328:PQQ852334 PQQ852340:PQQ852346 PQQ852352:PQQ852358 PQQ852364:PQQ852370 PQQ852376:PQQ852382 PQQ852388:PQQ852394 PQQ852400:PQQ852406 PQQ852412:PQQ852418 PQQ852424:PQQ852430 PQQ852436:PQQ852442 PQQ917816:PQQ917822 PQQ917828:PQQ917834 PQQ917840:PQQ917846 PQQ917852:PQQ917858 PQQ917864:PQQ917870 PQQ917876:PQQ917882 PQQ917888:PQQ917894 PQQ917900:PQQ917906 PQQ917912:PQQ917918 PQQ917924:PQQ917930 PQQ917936:PQQ917942 PQQ917948:PQQ917954 PQQ917960:PQQ917966 PQQ917972:PQQ917978 PQQ983352:PQQ983358 PQQ983364:PQQ983370 PQQ983376:PQQ983382 PQQ983388:PQQ983394 PQQ983400:PQQ983406 PQQ983412:PQQ983418 PQQ983424:PQQ983430 PQQ983436:PQQ983442 PQQ983448:PQQ983454 PQQ983460:PQQ983466 PQQ983472:PQQ983478 PQQ983484:PQQ983490 PQQ983496:PQQ983502 PQQ983508:PQQ983514 QAM77:QAM83 QAM89:QAM95 QAM101:QAM107 QAM113:QAM119 QAM125:QAM131 QAM137:QAM143 QAM149:QAM155 QAM161:QAM167 QAM173:QAM179 QAM185:QAM191 QAM197:QAM203 QAM209:QAM215 QAM221:QAM227 QAM233:QAM239 QAM65848:QAM65854 QAM65860:QAM65866 QAM65872:QAM65878 QAM65884:QAM65890 QAM65896:QAM65902 QAM65908:QAM65914 QAM65920:QAM65926 QAM65932:QAM65938 QAM65944:QAM65950 QAM65956:QAM65962 QAM65968:QAM65974 QAM65980:QAM65986 QAM65992:QAM65998 QAM66004:QAM66010 QAM131384:QAM131390 QAM131396:QAM131402 QAM131408:QAM131414 QAM131420:QAM131426 QAM131432:QAM131438 QAM131444:QAM131450 QAM131456:QAM131462 QAM131468:QAM131474 QAM131480:QAM131486 QAM131492:QAM131498 QAM131504:QAM131510 QAM131516:QAM131522 QAM131528:QAM131534 QAM131540:QAM131546 QAM196920:QAM196926 QAM196932:QAM196938 QAM196944:QAM196950 QAM196956:QAM196962 QAM196968:QAM196974 QAM196980:QAM196986 QAM196992:QAM196998 QAM197004:QAM197010 QAM197016:QAM197022 QAM197028:QAM197034 QAM197040:QAM197046 QAM197052:QAM197058 QAM197064:QAM197070 QAM197076:QAM197082 QAM262456:QAM262462 QAM262468:QAM262474 QAM262480:QAM262486 QAM262492:QAM262498 QAM262504:QAM262510 QAM262516:QAM262522 QAM262528:QAM262534 QAM262540:QAM262546 QAM262552:QAM262558 QAM262564:QAM262570 QAM262576:QAM262582 QAM262588:QAM262594 QAM262600:QAM262606 QAM262612:QAM262618 QAM327992:QAM327998 QAM328004:QAM328010 QAM328016:QAM328022 QAM328028:QAM328034 QAM328040:QAM328046 QAM328052:QAM328058 QAM328064:QAM328070 QAM328076:QAM328082 QAM328088:QAM328094 QAM328100:QAM328106 QAM328112:QAM328118 QAM328124:QAM328130 QAM328136:QAM328142 QAM328148:QAM328154 QAM393528:QAM393534 QAM393540:QAM393546 QAM393552:QAM393558 QAM393564:QAM393570 QAM393576:QAM393582 QAM393588:QAM393594 QAM393600:QAM393606 QAM393612:QAM393618 QAM393624:QAM393630 QAM393636:QAM393642 QAM393648:QAM393654 QAM393660:QAM393666 QAM393672:QAM393678 QAM393684:QAM393690 QAM459064:QAM459070 QAM459076:QAM459082 QAM459088:QAM459094 QAM459100:QAM459106 QAM459112:QAM459118 QAM459124:QAM459130 QAM459136:QAM459142 QAM459148:QAM459154 QAM459160:QAM459166 QAM459172:QAM459178 QAM459184:QAM459190 QAM459196:QAM459202 QAM459208:QAM459214 QAM459220:QAM459226 QAM524600:QAM524606 QAM524612:QAM524618 QAM524624:QAM524630 QAM524636:QAM524642 QAM524648:QAM524654 QAM524660:QAM524666 QAM524672:QAM524678 QAM524684:QAM524690 QAM524696:QAM524702 QAM524708:QAM524714 QAM524720:QAM524726 QAM524732:QAM524738 QAM524744:QAM524750 QAM524756:QAM524762 QAM590136:QAM590142 QAM590148:QAM590154 QAM590160:QAM590166 QAM590172:QAM590178 QAM590184:QAM590190 QAM590196:QAM590202 QAM590208:QAM590214 QAM590220:QAM590226 QAM590232:QAM590238 QAM590244:QAM590250 QAM590256:QAM590262 QAM590268:QAM590274 QAM590280:QAM590286 QAM590292:QAM590298 QAM655672:QAM655678 QAM655684:QAM655690 QAM655696:QAM655702 QAM655708:QAM655714 QAM655720:QAM655726 QAM655732:QAM655738 QAM655744:QAM655750 QAM655756:QAM655762 QAM655768:QAM655774 QAM655780:QAM655786 QAM655792:QAM655798 QAM655804:QAM655810 QAM655816:QAM655822 QAM655828:QAM655834 QAM721208:QAM721214 QAM721220:QAM721226 QAM721232:QAM721238 QAM721244:QAM721250 QAM721256:QAM721262 QAM721268:QAM721274 QAM721280:QAM721286 QAM721292:QAM721298 QAM721304:QAM721310 QAM721316:QAM721322 QAM721328:QAM721334 QAM721340:QAM721346 QAM721352:QAM721358 QAM721364:QAM721370 QAM786744:QAM786750 QAM786756:QAM786762 QAM786768:QAM786774 QAM786780:QAM786786 QAM786792:QAM786798 QAM786804:QAM786810 QAM786816:QAM786822 QAM786828:QAM786834 QAM786840:QAM786846 QAM786852:QAM786858 QAM786864:QAM786870 QAM786876:QAM786882 QAM786888:QAM786894 QAM786900:QAM786906 QAM852280:QAM852286 QAM852292:QAM852298 QAM852304:QAM852310 QAM852316:QAM852322 QAM852328:QAM852334 QAM852340:QAM852346 QAM852352:QAM852358 QAM852364:QAM852370 QAM852376:QAM852382 QAM852388:QAM852394 QAM852400:QAM852406 QAM852412:QAM852418 QAM852424:QAM852430 QAM852436:QAM852442 QAM917816:QAM917822 QAM917828:QAM917834 QAM917840:QAM917846 QAM917852:QAM917858 QAM917864:QAM917870 QAM917876:QAM917882 QAM917888:QAM917894 QAM917900:QAM917906 QAM917912:QAM917918 QAM917924:QAM917930 QAM917936:QAM917942 QAM917948:QAM917954 QAM917960:QAM917966 QAM917972:QAM917978 QAM983352:QAM983358 QAM983364:QAM983370 QAM983376:QAM983382 QAM983388:QAM983394 QAM983400:QAM983406 QAM983412:QAM983418 QAM983424:QAM983430 QAM983436:QAM983442 QAM983448:QAM983454 QAM983460:QAM983466 QAM983472:QAM983478 QAM983484:QAM983490 QAM983496:QAM983502 QAM983508:QAM983514 QKI77:QKI83 QKI89:QKI95 QKI101:QKI107 QKI113:QKI119 QKI125:QKI131 QKI137:QKI143 QKI149:QKI155 QKI161:QKI167 QKI173:QKI179 QKI185:QKI191 QKI197:QKI203 QKI209:QKI215 QKI221:QKI227 QKI233:QKI239 QKI65848:QKI65854 QKI65860:QKI65866 QKI65872:QKI65878 QKI65884:QKI65890 QKI65896:QKI65902 QKI65908:QKI65914 QKI65920:QKI65926 QKI65932:QKI65938 QKI65944:QKI65950 QKI65956:QKI65962 QKI65968:QKI65974 QKI65980:QKI65986 QKI65992:QKI65998 QKI66004:QKI66010 QKI131384:QKI131390 QKI131396:QKI131402 QKI131408:QKI131414 QKI131420:QKI131426 QKI131432:QKI131438 QKI131444:QKI131450 QKI131456:QKI131462 QKI131468:QKI131474 QKI131480:QKI131486 QKI131492:QKI131498 QKI131504:QKI131510 QKI131516:QKI131522 QKI131528:QKI131534 QKI131540:QKI131546 QKI196920:QKI196926 QKI196932:QKI196938 QKI196944:QKI196950 QKI196956:QKI196962 QKI196968:QKI196974 QKI196980:QKI196986 QKI196992:QKI196998 QKI197004:QKI197010 QKI197016:QKI197022 QKI197028:QKI197034 QKI197040:QKI197046 QKI197052:QKI197058 QKI197064:QKI197070 QKI197076:QKI197082 QKI262456:QKI262462 QKI262468:QKI262474 QKI262480:QKI262486 QKI262492:QKI262498 QKI262504:QKI262510 QKI262516:QKI262522 QKI262528:QKI262534 QKI262540:QKI262546 QKI262552:QKI262558 QKI262564:QKI262570 QKI262576:QKI262582 QKI262588:QKI262594 QKI262600:QKI262606 QKI262612:QKI262618 QKI327992:QKI327998 QKI328004:QKI328010 QKI328016:QKI328022 QKI328028:QKI328034 QKI328040:QKI328046 QKI328052:QKI328058 QKI328064:QKI328070 QKI328076:QKI328082 QKI328088:QKI328094 QKI328100:QKI328106 QKI328112:QKI328118 QKI328124:QKI328130 QKI328136:QKI328142 QKI328148:QKI328154 QKI393528:QKI393534 QKI393540:QKI393546 QKI393552:QKI393558 QKI393564:QKI393570 QKI393576:QKI393582 QKI393588:QKI393594 QKI393600:QKI393606 QKI393612:QKI393618 QKI393624:QKI393630 QKI393636:QKI393642 QKI393648:QKI393654 QKI393660:QKI393666 QKI393672:QKI393678 QKI393684:QKI393690 QKI459064:QKI459070 QKI459076:QKI459082 QKI459088:QKI459094 QKI459100:QKI459106 QKI459112:QKI459118 QKI459124:QKI459130 QKI459136:QKI459142 QKI459148:QKI459154 QKI459160:QKI459166 QKI459172:QKI459178 QKI459184:QKI459190 QKI459196:QKI459202 QKI459208:QKI459214 QKI459220:QKI459226 QKI524600:QKI524606 QKI524612:QKI524618 QKI524624:QKI524630 QKI524636:QKI524642 QKI524648:QKI524654 QKI524660:QKI524666 QKI524672:QKI524678 QKI524684:QKI524690 QKI524696:QKI524702 QKI524708:QKI524714 QKI524720:QKI524726 QKI524732:QKI524738 QKI524744:QKI524750 QKI524756:QKI524762 QKI590136:QKI590142 QKI590148:QKI590154 QKI590160:QKI590166 QKI590172:QKI590178 QKI590184:QKI590190 QKI590196:QKI590202 QKI590208:QKI590214 QKI590220:QKI590226 QKI590232:QKI590238 QKI590244:QKI590250 QKI590256:QKI590262 QKI590268:QKI590274 QKI590280:QKI590286 QKI590292:QKI590298 QKI655672:QKI655678 QKI655684:QKI655690 QKI655696:QKI655702 QKI655708:QKI655714 QKI655720:QKI655726 QKI655732:QKI655738 QKI655744:QKI655750 QKI655756:QKI655762 QKI655768:QKI655774 QKI655780:QKI655786 QKI655792:QKI655798 QKI655804:QKI655810 QKI655816:QKI655822 QKI655828:QKI655834 QKI721208:QKI721214 QKI721220:QKI721226 QKI721232:QKI721238 QKI721244:QKI721250 QKI721256:QKI721262 QKI721268:QKI721274 QKI721280:QKI721286 QKI721292:QKI721298 QKI721304:QKI721310 QKI721316:QKI721322 QKI721328:QKI721334 QKI721340:QKI721346 QKI721352:QKI721358 QKI721364:QKI721370 QKI786744:QKI786750 QKI786756:QKI786762 QKI786768:QKI786774 QKI786780:QKI786786 QKI786792:QKI786798 QKI786804:QKI786810 QKI786816:QKI786822 QKI786828:QKI786834 QKI786840:QKI786846 QKI786852:QKI786858 QKI786864:QKI786870 QKI786876:QKI786882 QKI786888:QKI786894 QKI786900:QKI786906 QKI852280:QKI852286 QKI852292:QKI852298 QKI852304:QKI852310 QKI852316:QKI852322 QKI852328:QKI852334 QKI852340:QKI852346 QKI852352:QKI852358 QKI852364:QKI852370 QKI852376:QKI852382 QKI852388:QKI852394 QKI852400:QKI852406 QKI852412:QKI852418 QKI852424:QKI852430 QKI852436:QKI852442 QKI917816:QKI917822 QKI917828:QKI917834 QKI917840:QKI917846 QKI917852:QKI917858 QKI917864:QKI917870 QKI917876:QKI917882 QKI917888:QKI917894 QKI917900:QKI917906 QKI917912:QKI917918 QKI917924:QKI917930 QKI917936:QKI917942 QKI917948:QKI917954 QKI917960:QKI917966 QKI917972:QKI917978 QKI983352:QKI983358 QKI983364:QKI983370 QKI983376:QKI983382 QKI983388:QKI983394 QKI983400:QKI983406 QKI983412:QKI983418 QKI983424:QKI983430 QKI983436:QKI983442 QKI983448:QKI983454 QKI983460:QKI983466 QKI983472:QKI983478 QKI983484:QKI983490 QKI983496:QKI983502 QKI983508:QKI983514 QUE77:QUE83 QUE89:QUE95 QUE101:QUE107 QUE113:QUE119 QUE125:QUE131 QUE137:QUE143 QUE149:QUE155 QUE161:QUE167 QUE173:QUE179 QUE185:QUE191 QUE197:QUE203 QUE209:QUE215 QUE221:QUE227 QUE233:QUE239 QUE65848:QUE65854 QUE65860:QUE65866 QUE65872:QUE65878 QUE65884:QUE65890 QUE65896:QUE65902 QUE65908:QUE65914 QUE65920:QUE65926 QUE65932:QUE65938 QUE65944:QUE65950 QUE65956:QUE65962 QUE65968:QUE65974 QUE65980:QUE65986 QUE65992:QUE65998 QUE66004:QUE66010 QUE131384:QUE131390 QUE131396:QUE131402 QUE131408:QUE131414 QUE131420:QUE131426 QUE131432:QUE131438 QUE131444:QUE131450 QUE131456:QUE131462 QUE131468:QUE131474 QUE131480:QUE131486 QUE131492:QUE131498 QUE131504:QUE131510 QUE131516:QUE131522 QUE131528:QUE131534 QUE131540:QUE131546 QUE196920:QUE196926 QUE196932:QUE196938 QUE196944:QUE196950 QUE196956:QUE196962 QUE196968:QUE196974 QUE196980:QUE196986 QUE196992:QUE196998 QUE197004:QUE197010 QUE197016:QUE197022 QUE197028:QUE197034 QUE197040:QUE197046 QUE197052:QUE197058 QUE197064:QUE197070 QUE197076:QUE197082 QUE262456:QUE262462 QUE262468:QUE262474 QUE262480:QUE262486 QUE262492:QUE262498 QUE262504:QUE262510 QUE262516:QUE262522 QUE262528:QUE262534 QUE262540:QUE262546 QUE262552:QUE262558 QUE262564:QUE262570 QUE262576:QUE262582 QUE262588:QUE262594 QUE262600:QUE262606 QUE262612:QUE262618 QUE327992:QUE327998 QUE328004:QUE328010 QUE328016:QUE328022 QUE328028:QUE328034 QUE328040:QUE328046 QUE328052:QUE328058 QUE328064:QUE328070 QUE328076:QUE328082 QUE328088:QUE328094 QUE328100:QUE328106 QUE328112:QUE328118 QUE328124:QUE328130 QUE328136:QUE328142 QUE328148:QUE328154 QUE393528:QUE393534 QUE393540:QUE393546 QUE393552:QUE393558 QUE393564:QUE393570 QUE393576:QUE393582 QUE393588:QUE393594 QUE393600:QUE393606 QUE393612:QUE393618 QUE393624:QUE393630 QUE393636:QUE393642 QUE393648:QUE393654 QUE393660:QUE393666 QUE393672:QUE393678 QUE393684:QUE393690 QUE459064:QUE459070 QUE459076:QUE459082 QUE459088:QUE459094 QUE459100:QUE459106 QUE459112:QUE459118 QUE459124:QUE459130 QUE459136:QUE459142 QUE459148:QUE459154 QUE459160:QUE459166 QUE459172:QUE459178 QUE459184:QUE459190 QUE459196:QUE459202 QUE459208:QUE459214 QUE459220:QUE459226 QUE524600:QUE524606 QUE524612:QUE524618 QUE524624:QUE524630 QUE524636:QUE524642 QUE524648:QUE524654 QUE524660:QUE524666 QUE524672:QUE524678 QUE524684:QUE524690 QUE524696:QUE524702 QUE524708:QUE524714 QUE524720:QUE524726 QUE524732:QUE524738 QUE524744:QUE524750 QUE524756:QUE524762 QUE590136:QUE590142 QUE590148:QUE590154 QUE590160:QUE590166 QUE590172:QUE590178 QUE590184:QUE590190 QUE590196:QUE590202 QUE590208:QUE590214 QUE590220:QUE590226 QUE590232:QUE590238 QUE590244:QUE590250 QUE590256:QUE590262 QUE590268:QUE590274 QUE590280:QUE590286 QUE590292:QUE590298 QUE655672:QUE655678 QUE655684:QUE655690 QUE655696:QUE655702 QUE655708:QUE655714 QUE655720:QUE655726 QUE655732:QUE655738 QUE655744:QUE655750 QUE655756:QUE655762 QUE655768:QUE655774 QUE655780:QUE655786 QUE655792:QUE655798 QUE655804:QUE655810 QUE655816:QUE655822 QUE655828:QUE655834 QUE721208:QUE721214 QUE721220:QUE721226 QUE721232:QUE721238 QUE721244:QUE721250 QUE721256:QUE721262 QUE721268:QUE721274 QUE721280:QUE721286 QUE721292:QUE721298 QUE721304:QUE721310 QUE721316:QUE721322 QUE721328:QUE721334 QUE721340:QUE721346 QUE721352:QUE721358 QUE721364:QUE721370 QUE786744:QUE786750 QUE786756:QUE786762 QUE786768:QUE786774 QUE786780:QUE786786 QUE786792:QUE786798 QUE786804:QUE786810 QUE786816:QUE786822 QUE786828:QUE786834 QUE786840:QUE786846 QUE786852:QUE786858 QUE786864:QUE786870 QUE786876:QUE786882 QUE786888:QUE786894 QUE786900:QUE786906 QUE852280:QUE852286 QUE852292:QUE852298 QUE852304:QUE852310 QUE852316:QUE852322 QUE852328:QUE852334 QUE852340:QUE852346 QUE852352:QUE852358 QUE852364:QUE852370 QUE852376:QUE852382 QUE852388:QUE852394 QUE852400:QUE852406 QUE852412:QUE852418 QUE852424:QUE852430 QUE852436:QUE852442 QUE917816:QUE917822 QUE917828:QUE917834 QUE917840:QUE917846 QUE917852:QUE917858 QUE917864:QUE917870 QUE917876:QUE917882 QUE917888:QUE917894 QUE917900:QUE917906 QUE917912:QUE917918 QUE917924:QUE917930 QUE917936:QUE917942 QUE917948:QUE917954 QUE917960:QUE917966 QUE917972:QUE917978 QUE983352:QUE983358 QUE983364:QUE983370 QUE983376:QUE983382 QUE983388:QUE983394 QUE983400:QUE983406 QUE983412:QUE983418 QUE983424:QUE983430 QUE983436:QUE983442 QUE983448:QUE983454 QUE983460:QUE983466 QUE983472:QUE983478 QUE983484:QUE983490 QUE983496:QUE983502 QUE983508:QUE983514 REA77:REA83 REA89:REA95 REA101:REA107 REA113:REA119 REA125:REA131 REA137:REA143 REA149:REA155 REA161:REA167 REA173:REA179 REA185:REA191 REA197:REA203 REA209:REA215 REA221:REA227 REA233:REA239 REA65848:REA65854 REA65860:REA65866 REA65872:REA65878 REA65884:REA65890 REA65896:REA65902 REA65908:REA65914 REA65920:REA65926 REA65932:REA65938 REA65944:REA65950 REA65956:REA65962 REA65968:REA65974 REA65980:REA65986 REA65992:REA65998 REA66004:REA66010 REA131384:REA131390 REA131396:REA131402 REA131408:REA131414 REA131420:REA131426 REA131432:REA131438 REA131444:REA131450 REA131456:REA131462 REA131468:REA131474 REA131480:REA131486 REA131492:REA131498 REA131504:REA131510 REA131516:REA131522 REA131528:REA131534 REA131540:REA131546 REA196920:REA196926 REA196932:REA196938 REA196944:REA196950 REA196956:REA196962 REA196968:REA196974 REA196980:REA196986 REA196992:REA196998 REA197004:REA197010 REA197016:REA197022 REA197028:REA197034 REA197040:REA197046 REA197052:REA197058 REA197064:REA197070 REA197076:REA197082 REA262456:REA262462 REA262468:REA262474 REA262480:REA262486 REA262492:REA262498 REA262504:REA262510 REA262516:REA262522 REA262528:REA262534 REA262540:REA262546 REA262552:REA262558 REA262564:REA262570 REA262576:REA262582 REA262588:REA262594 REA262600:REA262606 REA262612:REA262618 REA327992:REA327998 REA328004:REA328010 REA328016:REA328022 REA328028:REA328034 REA328040:REA328046 REA328052:REA328058 REA328064:REA328070 REA328076:REA328082 REA328088:REA328094 REA328100:REA328106 REA328112:REA328118 REA328124:REA328130 REA328136:REA328142 REA328148:REA328154 REA393528:REA393534 REA393540:REA393546 REA393552:REA393558 REA393564:REA393570 REA393576:REA393582 REA393588:REA393594 REA393600:REA393606 REA393612:REA393618 REA393624:REA393630 REA393636:REA393642 REA393648:REA393654 REA393660:REA393666 REA393672:REA393678 REA393684:REA393690 REA459064:REA459070 REA459076:REA459082 REA459088:REA459094 REA459100:REA459106 REA459112:REA459118 REA459124:REA459130 REA459136:REA459142 REA459148:REA459154 REA459160:REA459166 REA459172:REA459178 REA459184:REA459190 REA459196:REA459202 REA459208:REA459214 REA459220:REA459226 REA524600:REA524606 REA524612:REA524618 REA524624:REA524630 REA524636:REA524642 REA524648:REA524654 REA524660:REA524666 REA524672:REA524678 REA524684:REA524690 REA524696:REA524702 REA524708:REA524714 REA524720:REA524726 REA524732:REA524738 REA524744:REA524750 REA524756:REA524762 REA590136:REA590142 REA590148:REA590154 REA590160:REA590166 REA590172:REA590178 REA590184:REA590190 REA590196:REA590202 REA590208:REA590214 REA590220:REA590226 REA590232:REA590238 REA590244:REA590250 REA590256:REA590262 REA590268:REA590274 REA590280:REA590286 REA590292:REA590298 REA655672:REA655678 REA655684:REA655690 REA655696:REA655702 REA655708:REA655714 REA655720:REA655726 REA655732:REA655738 REA655744:REA655750 REA655756:REA655762 REA655768:REA655774 REA655780:REA655786 REA655792:REA655798 REA655804:REA655810 REA655816:REA655822 REA655828:REA655834 REA721208:REA721214 REA721220:REA721226 REA721232:REA721238 REA721244:REA721250 REA721256:REA721262 REA721268:REA721274 REA721280:REA721286 REA721292:REA721298 REA721304:REA721310 REA721316:REA721322 REA721328:REA721334 REA721340:REA721346 REA721352:REA721358 REA721364:REA721370 REA786744:REA786750 REA786756:REA786762 REA786768:REA786774 REA786780:REA786786 REA786792:REA786798 REA786804:REA786810 REA786816:REA786822 REA786828:REA786834 REA786840:REA786846 REA786852:REA786858 REA786864:REA786870 REA786876:REA786882 REA786888:REA786894 REA786900:REA786906 REA852280:REA852286 REA852292:REA852298 REA852304:REA852310 REA852316:REA852322 REA852328:REA852334 REA852340:REA852346 REA852352:REA852358 REA852364:REA852370 REA852376:REA852382 REA852388:REA852394 REA852400:REA852406 REA852412:REA852418 REA852424:REA852430 REA852436:REA852442 REA917816:REA917822 REA917828:REA917834 REA917840:REA917846 REA917852:REA917858 REA917864:REA917870 REA917876:REA917882 REA917888:REA917894 REA917900:REA917906 REA917912:REA917918 REA917924:REA917930 REA917936:REA917942 REA917948:REA917954 REA917960:REA917966 REA917972:REA917978 REA983352:REA983358 REA983364:REA983370 REA983376:REA983382 REA983388:REA983394 REA983400:REA983406 REA983412:REA983418 REA983424:REA983430 REA983436:REA983442 REA983448:REA983454 REA983460:REA983466 REA983472:REA983478 REA983484:REA983490 REA983496:REA983502 REA983508:REA983514 RNW77:RNW83 RNW89:RNW95 RNW101:RNW107 RNW113:RNW119 RNW125:RNW131 RNW137:RNW143 RNW149:RNW155 RNW161:RNW167 RNW173:RNW179 RNW185:RNW191 RNW197:RNW203 RNW209:RNW215 RNW221:RNW227 RNW233:RNW239 RNW65848:RNW65854 RNW65860:RNW65866 RNW65872:RNW65878 RNW65884:RNW65890 RNW65896:RNW65902 RNW65908:RNW65914 RNW65920:RNW65926 RNW65932:RNW65938 RNW65944:RNW65950 RNW65956:RNW65962 RNW65968:RNW65974 RNW65980:RNW65986 RNW65992:RNW65998 RNW66004:RNW66010 RNW131384:RNW131390 RNW131396:RNW131402 RNW131408:RNW131414 RNW131420:RNW131426 RNW131432:RNW131438 RNW131444:RNW131450 RNW131456:RNW131462 RNW131468:RNW131474 RNW131480:RNW131486 RNW131492:RNW131498 RNW131504:RNW131510 RNW131516:RNW131522 RNW131528:RNW131534 RNW131540:RNW131546 RNW196920:RNW196926 RNW196932:RNW196938 RNW196944:RNW196950 RNW196956:RNW196962 RNW196968:RNW196974 RNW196980:RNW196986 RNW196992:RNW196998 RNW197004:RNW197010 RNW197016:RNW197022 RNW197028:RNW197034 RNW197040:RNW197046 RNW197052:RNW197058 RNW197064:RNW197070 RNW197076:RNW197082 RNW262456:RNW262462 RNW262468:RNW262474 RNW262480:RNW262486 RNW262492:RNW262498 RNW262504:RNW262510 RNW262516:RNW262522 RNW262528:RNW262534 RNW262540:RNW262546 RNW262552:RNW262558 RNW262564:RNW262570 RNW262576:RNW262582 RNW262588:RNW262594 RNW262600:RNW262606 RNW262612:RNW262618 RNW327992:RNW327998 RNW328004:RNW328010 RNW328016:RNW328022 RNW328028:RNW328034 RNW328040:RNW328046 RNW328052:RNW328058 RNW328064:RNW328070 RNW328076:RNW328082 RNW328088:RNW328094 RNW328100:RNW328106 RNW328112:RNW328118 RNW328124:RNW328130 RNW328136:RNW328142 RNW328148:RNW328154 RNW393528:RNW393534 RNW393540:RNW393546 RNW393552:RNW393558 RNW393564:RNW393570 RNW393576:RNW393582 RNW393588:RNW393594 RNW393600:RNW393606 RNW393612:RNW393618 RNW393624:RNW393630 RNW393636:RNW393642 RNW393648:RNW393654 RNW393660:RNW393666 RNW393672:RNW393678 RNW393684:RNW393690 RNW459064:RNW459070 RNW459076:RNW459082 RNW459088:RNW459094 RNW459100:RNW459106 RNW459112:RNW459118 RNW459124:RNW459130 RNW459136:RNW459142 RNW459148:RNW459154 RNW459160:RNW459166 RNW459172:RNW459178 RNW459184:RNW459190 RNW459196:RNW459202 RNW459208:RNW459214 RNW459220:RNW459226 RNW524600:RNW524606 RNW524612:RNW524618 RNW524624:RNW524630 RNW524636:RNW524642 RNW524648:RNW524654 RNW524660:RNW524666 RNW524672:RNW524678 RNW524684:RNW524690 RNW524696:RNW524702 RNW524708:RNW524714 RNW524720:RNW524726 RNW524732:RNW524738 RNW524744:RNW524750 RNW524756:RNW524762 RNW590136:RNW590142 RNW590148:RNW590154 RNW590160:RNW590166 RNW590172:RNW590178 RNW590184:RNW590190 RNW590196:RNW590202 RNW590208:RNW590214 RNW590220:RNW590226 RNW590232:RNW590238 RNW590244:RNW590250 RNW590256:RNW590262 RNW590268:RNW590274 RNW590280:RNW590286 RNW590292:RNW590298 RNW655672:RNW655678 RNW655684:RNW655690 RNW655696:RNW655702 RNW655708:RNW655714 RNW655720:RNW655726 RNW655732:RNW655738 RNW655744:RNW655750 RNW655756:RNW655762 RNW655768:RNW655774 RNW655780:RNW655786 RNW655792:RNW655798 RNW655804:RNW655810 RNW655816:RNW655822 RNW655828:RNW655834 RNW721208:RNW721214 RNW721220:RNW721226 RNW721232:RNW721238 RNW721244:RNW721250 RNW721256:RNW721262 RNW721268:RNW721274 RNW721280:RNW721286 RNW721292:RNW721298 RNW721304:RNW721310 RNW721316:RNW721322 RNW721328:RNW721334 RNW721340:RNW721346 RNW721352:RNW721358 RNW721364:RNW721370 RNW786744:RNW786750 RNW786756:RNW786762 RNW786768:RNW786774 RNW786780:RNW786786 RNW786792:RNW786798 RNW786804:RNW786810 RNW786816:RNW786822 RNW786828:RNW786834 RNW786840:RNW786846 RNW786852:RNW786858 RNW786864:RNW786870 RNW786876:RNW786882 RNW786888:RNW786894 RNW786900:RNW786906 RNW852280:RNW852286 RNW852292:RNW852298 RNW852304:RNW852310 RNW852316:RNW852322 RNW852328:RNW852334 RNW852340:RNW852346 RNW852352:RNW852358 RNW852364:RNW852370 RNW852376:RNW852382 RNW852388:RNW852394 RNW852400:RNW852406 RNW852412:RNW852418 RNW852424:RNW852430 RNW852436:RNW852442 RNW917816:RNW917822 RNW917828:RNW917834 RNW917840:RNW917846 RNW917852:RNW917858 RNW917864:RNW917870 RNW917876:RNW917882 RNW917888:RNW917894 RNW917900:RNW917906 RNW917912:RNW917918 RNW917924:RNW917930 RNW917936:RNW917942 RNW917948:RNW917954 RNW917960:RNW917966 RNW917972:RNW917978 RNW983352:RNW983358 RNW983364:RNW983370 RNW983376:RNW983382 RNW983388:RNW983394 RNW983400:RNW983406 RNW983412:RNW983418 RNW983424:RNW983430 RNW983436:RNW983442 RNW983448:RNW983454 RNW983460:RNW983466 RNW983472:RNW983478 RNW983484:RNW983490 RNW983496:RNW983502 RNW983508:RNW983514 RXS77:RXS83 RXS89:RXS95 RXS101:RXS107 RXS113:RXS119 RXS125:RXS131 RXS137:RXS143 RXS149:RXS155 RXS161:RXS167 RXS173:RXS179 RXS185:RXS191 RXS197:RXS203 RXS209:RXS215 RXS221:RXS227 RXS233:RXS239 RXS65848:RXS65854 RXS65860:RXS65866 RXS65872:RXS65878 RXS65884:RXS65890 RXS65896:RXS65902 RXS65908:RXS65914 RXS65920:RXS65926 RXS65932:RXS65938 RXS65944:RXS65950 RXS65956:RXS65962 RXS65968:RXS65974 RXS65980:RXS65986 RXS65992:RXS65998 RXS66004:RXS66010 RXS131384:RXS131390 RXS131396:RXS131402 RXS131408:RXS131414 RXS131420:RXS131426 RXS131432:RXS131438 RXS131444:RXS131450 RXS131456:RXS131462 RXS131468:RXS131474 RXS131480:RXS131486 RXS131492:RXS131498 RXS131504:RXS131510 RXS131516:RXS131522 RXS131528:RXS131534 RXS131540:RXS131546 RXS196920:RXS196926 RXS196932:RXS196938 RXS196944:RXS196950 RXS196956:RXS196962 RXS196968:RXS196974 RXS196980:RXS196986 RXS196992:RXS196998 RXS197004:RXS197010 RXS197016:RXS197022 RXS197028:RXS197034 RXS197040:RXS197046 RXS197052:RXS197058 RXS197064:RXS197070 RXS197076:RXS197082 RXS262456:RXS262462 RXS262468:RXS262474 RXS262480:RXS262486 RXS262492:RXS262498 RXS262504:RXS262510 RXS262516:RXS262522 RXS262528:RXS262534 RXS262540:RXS262546 RXS262552:RXS262558 RXS262564:RXS262570 RXS262576:RXS262582 RXS262588:RXS262594 RXS262600:RXS262606 RXS262612:RXS262618 RXS327992:RXS327998 RXS328004:RXS328010 RXS328016:RXS328022 RXS328028:RXS328034 RXS328040:RXS328046 RXS328052:RXS328058 RXS328064:RXS328070 RXS328076:RXS328082 RXS328088:RXS328094 RXS328100:RXS328106 RXS328112:RXS328118 RXS328124:RXS328130 RXS328136:RXS328142 RXS328148:RXS328154 RXS393528:RXS393534 RXS393540:RXS393546 RXS393552:RXS393558 RXS393564:RXS393570 RXS393576:RXS393582 RXS393588:RXS393594 RXS393600:RXS393606 RXS393612:RXS393618 RXS393624:RXS393630 RXS393636:RXS393642 RXS393648:RXS393654 RXS393660:RXS393666 RXS393672:RXS393678 RXS393684:RXS393690 RXS459064:RXS459070 RXS459076:RXS459082 RXS459088:RXS459094 RXS459100:RXS459106 RXS459112:RXS459118 RXS459124:RXS459130 RXS459136:RXS459142 RXS459148:RXS459154 RXS459160:RXS459166 RXS459172:RXS459178 RXS459184:RXS459190 RXS459196:RXS459202 RXS459208:RXS459214 RXS459220:RXS459226 RXS524600:RXS524606 RXS524612:RXS524618 RXS524624:RXS524630 RXS524636:RXS524642 RXS524648:RXS524654 RXS524660:RXS524666 RXS524672:RXS524678 RXS524684:RXS524690 RXS524696:RXS524702 RXS524708:RXS524714 RXS524720:RXS524726 RXS524732:RXS524738 RXS524744:RXS524750 RXS524756:RXS524762 RXS590136:RXS590142 RXS590148:RXS590154 RXS590160:RXS590166 RXS590172:RXS590178 RXS590184:RXS590190 RXS590196:RXS590202 RXS590208:RXS590214 RXS590220:RXS590226 RXS590232:RXS590238 RXS590244:RXS590250 RXS590256:RXS590262 RXS590268:RXS590274 RXS590280:RXS590286 RXS590292:RXS590298 RXS655672:RXS655678 RXS655684:RXS655690 RXS655696:RXS655702 RXS655708:RXS655714 RXS655720:RXS655726 RXS655732:RXS655738 RXS655744:RXS655750 RXS655756:RXS655762 RXS655768:RXS655774 RXS655780:RXS655786 RXS655792:RXS655798 RXS655804:RXS655810 RXS655816:RXS655822 RXS655828:RXS655834 RXS721208:RXS721214 RXS721220:RXS721226 RXS721232:RXS721238 RXS721244:RXS721250 RXS721256:RXS721262 RXS721268:RXS721274 RXS721280:RXS721286 RXS721292:RXS721298 RXS721304:RXS721310 RXS721316:RXS721322 RXS721328:RXS721334 RXS721340:RXS721346 RXS721352:RXS721358 RXS721364:RXS721370 RXS786744:RXS786750 RXS786756:RXS786762 RXS786768:RXS786774 RXS786780:RXS786786 RXS786792:RXS786798 RXS786804:RXS786810 RXS786816:RXS786822 RXS786828:RXS786834 RXS786840:RXS786846 RXS786852:RXS786858 RXS786864:RXS786870 RXS786876:RXS786882 RXS786888:RXS786894 RXS786900:RXS786906 RXS852280:RXS852286 RXS852292:RXS852298 RXS852304:RXS852310 RXS852316:RXS852322 RXS852328:RXS852334 RXS852340:RXS852346 RXS852352:RXS852358 RXS852364:RXS852370 RXS852376:RXS852382 RXS852388:RXS852394 RXS852400:RXS852406 RXS852412:RXS852418 RXS852424:RXS852430 RXS852436:RXS852442 RXS917816:RXS917822 RXS917828:RXS917834 RXS917840:RXS917846 RXS917852:RXS917858 RXS917864:RXS917870 RXS917876:RXS917882 RXS917888:RXS917894 RXS917900:RXS917906 RXS917912:RXS917918 RXS917924:RXS917930 RXS917936:RXS917942 RXS917948:RXS917954 RXS917960:RXS917966 RXS917972:RXS917978 RXS983352:RXS983358 RXS983364:RXS983370 RXS983376:RXS983382 RXS983388:RXS983394 RXS983400:RXS983406 RXS983412:RXS983418 RXS983424:RXS983430 RXS983436:RXS983442 RXS983448:RXS983454 RXS983460:RXS983466 RXS983472:RXS983478 RXS983484:RXS983490 RXS983496:RXS983502 RXS983508:RXS983514 SHO77:SHO83 SHO89:SHO95 SHO101:SHO107 SHO113:SHO119 SHO125:SHO131 SHO137:SHO143 SHO149:SHO155 SHO161:SHO167 SHO173:SHO179 SHO185:SHO191 SHO197:SHO203 SHO209:SHO215 SHO221:SHO227 SHO233:SHO239 SHO65848:SHO65854 SHO65860:SHO65866 SHO65872:SHO65878 SHO65884:SHO65890 SHO65896:SHO65902 SHO65908:SHO65914 SHO65920:SHO65926 SHO65932:SHO65938 SHO65944:SHO65950 SHO65956:SHO65962 SHO65968:SHO65974 SHO65980:SHO65986 SHO65992:SHO65998 SHO66004:SHO66010 SHO131384:SHO131390 SHO131396:SHO131402 SHO131408:SHO131414 SHO131420:SHO131426 SHO131432:SHO131438 SHO131444:SHO131450 SHO131456:SHO131462 SHO131468:SHO131474 SHO131480:SHO131486 SHO131492:SHO131498 SHO131504:SHO131510 SHO131516:SHO131522 SHO131528:SHO131534 SHO131540:SHO131546 SHO196920:SHO196926 SHO196932:SHO196938 SHO196944:SHO196950 SHO196956:SHO196962 SHO196968:SHO196974 SHO196980:SHO196986 SHO196992:SHO196998 SHO197004:SHO197010 SHO197016:SHO197022 SHO197028:SHO197034 SHO197040:SHO197046 SHO197052:SHO197058 SHO197064:SHO197070 SHO197076:SHO197082 SHO262456:SHO262462 SHO262468:SHO262474 SHO262480:SHO262486 SHO262492:SHO262498 SHO262504:SHO262510 SHO262516:SHO262522 SHO262528:SHO262534 SHO262540:SHO262546 SHO262552:SHO262558 SHO262564:SHO262570 SHO262576:SHO262582 SHO262588:SHO262594 SHO262600:SHO262606 SHO262612:SHO262618 SHO327992:SHO327998 SHO328004:SHO328010 SHO328016:SHO328022 SHO328028:SHO328034 SHO328040:SHO328046 SHO328052:SHO328058 SHO328064:SHO328070 SHO328076:SHO328082 SHO328088:SHO328094 SHO328100:SHO328106 SHO328112:SHO328118 SHO328124:SHO328130 SHO328136:SHO328142 SHO328148:SHO328154 SHO393528:SHO393534 SHO393540:SHO393546 SHO393552:SHO393558 SHO393564:SHO393570 SHO393576:SHO393582 SHO393588:SHO393594 SHO393600:SHO393606 SHO393612:SHO393618 SHO393624:SHO393630 SHO393636:SHO393642 SHO393648:SHO393654 SHO393660:SHO393666 SHO393672:SHO393678 SHO393684:SHO393690 SHO459064:SHO459070 SHO459076:SHO459082 SHO459088:SHO459094 SHO459100:SHO459106 SHO459112:SHO459118 SHO459124:SHO459130 SHO459136:SHO459142 SHO459148:SHO459154 SHO459160:SHO459166 SHO459172:SHO459178 SHO459184:SHO459190 SHO459196:SHO459202 SHO459208:SHO459214 SHO459220:SHO459226 SHO524600:SHO524606 SHO524612:SHO524618 SHO524624:SHO524630 SHO524636:SHO524642 SHO524648:SHO524654 SHO524660:SHO524666 SHO524672:SHO524678 SHO524684:SHO524690 SHO524696:SHO524702 SHO524708:SHO524714 SHO524720:SHO524726 SHO524732:SHO524738 SHO524744:SHO524750 SHO524756:SHO524762 SHO590136:SHO590142 SHO590148:SHO590154 SHO590160:SHO590166 SHO590172:SHO590178 SHO590184:SHO590190 SHO590196:SHO590202 SHO590208:SHO590214 SHO590220:SHO590226 SHO590232:SHO590238 SHO590244:SHO590250 SHO590256:SHO590262 SHO590268:SHO590274 SHO590280:SHO590286 SHO590292:SHO590298 SHO655672:SHO655678 SHO655684:SHO655690 SHO655696:SHO655702 SHO655708:SHO655714 SHO655720:SHO655726 SHO655732:SHO655738 SHO655744:SHO655750 SHO655756:SHO655762 SHO655768:SHO655774 SHO655780:SHO655786 SHO655792:SHO655798 SHO655804:SHO655810 SHO655816:SHO655822 SHO655828:SHO655834 SHO721208:SHO721214 SHO721220:SHO721226 SHO721232:SHO721238 SHO721244:SHO721250 SHO721256:SHO721262 SHO721268:SHO721274 SHO721280:SHO721286 SHO721292:SHO721298 SHO721304:SHO721310 SHO721316:SHO721322 SHO721328:SHO721334 SHO721340:SHO721346 SHO721352:SHO721358 SHO721364:SHO721370 SHO786744:SHO786750 SHO786756:SHO786762 SHO786768:SHO786774 SHO786780:SHO786786 SHO786792:SHO786798 SHO786804:SHO786810 SHO786816:SHO786822 SHO786828:SHO786834 SHO786840:SHO786846 SHO786852:SHO786858 SHO786864:SHO786870 SHO786876:SHO786882 SHO786888:SHO786894 SHO786900:SHO786906 SHO852280:SHO852286 SHO852292:SHO852298 SHO852304:SHO852310 SHO852316:SHO852322 SHO852328:SHO852334 SHO852340:SHO852346 SHO852352:SHO852358 SHO852364:SHO852370 SHO852376:SHO852382 SHO852388:SHO852394 SHO852400:SHO852406 SHO852412:SHO852418 SHO852424:SHO852430 SHO852436:SHO852442 SHO917816:SHO917822 SHO917828:SHO917834 SHO917840:SHO917846 SHO917852:SHO917858 SHO917864:SHO917870 SHO917876:SHO917882 SHO917888:SHO917894 SHO917900:SHO917906 SHO917912:SHO917918 SHO917924:SHO917930 SHO917936:SHO917942 SHO917948:SHO917954 SHO917960:SHO917966 SHO917972:SHO917978 SHO983352:SHO983358 SHO983364:SHO983370 SHO983376:SHO983382 SHO983388:SHO983394 SHO983400:SHO983406 SHO983412:SHO983418 SHO983424:SHO983430 SHO983436:SHO983442 SHO983448:SHO983454 SHO983460:SHO983466 SHO983472:SHO983478 SHO983484:SHO983490 SHO983496:SHO983502 SHO983508:SHO983514 SRK77:SRK83 SRK89:SRK95 SRK101:SRK107 SRK113:SRK119 SRK125:SRK131 SRK137:SRK143 SRK149:SRK155 SRK161:SRK167 SRK173:SRK179 SRK185:SRK191 SRK197:SRK203 SRK209:SRK215 SRK221:SRK227 SRK233:SRK239 SRK65848:SRK65854 SRK65860:SRK65866 SRK65872:SRK65878 SRK65884:SRK65890 SRK65896:SRK65902 SRK65908:SRK65914 SRK65920:SRK65926 SRK65932:SRK65938 SRK65944:SRK65950 SRK65956:SRK65962 SRK65968:SRK65974 SRK65980:SRK65986 SRK65992:SRK65998 SRK66004:SRK66010 SRK131384:SRK131390 SRK131396:SRK131402 SRK131408:SRK131414 SRK131420:SRK131426 SRK131432:SRK131438 SRK131444:SRK131450 SRK131456:SRK131462 SRK131468:SRK131474 SRK131480:SRK131486 SRK131492:SRK131498 SRK131504:SRK131510 SRK131516:SRK131522 SRK131528:SRK131534 SRK131540:SRK131546 SRK196920:SRK196926 SRK196932:SRK196938 SRK196944:SRK196950 SRK196956:SRK196962 SRK196968:SRK196974 SRK196980:SRK196986 SRK196992:SRK196998 SRK197004:SRK197010 SRK197016:SRK197022 SRK197028:SRK197034 SRK197040:SRK197046 SRK197052:SRK197058 SRK197064:SRK197070 SRK197076:SRK197082 SRK262456:SRK262462 SRK262468:SRK262474 SRK262480:SRK262486 SRK262492:SRK262498 SRK262504:SRK262510 SRK262516:SRK262522 SRK262528:SRK262534 SRK262540:SRK262546 SRK262552:SRK262558 SRK262564:SRK262570 SRK262576:SRK262582 SRK262588:SRK262594 SRK262600:SRK262606 SRK262612:SRK262618 SRK327992:SRK327998 SRK328004:SRK328010 SRK328016:SRK328022 SRK328028:SRK328034 SRK328040:SRK328046 SRK328052:SRK328058 SRK328064:SRK328070 SRK328076:SRK328082 SRK328088:SRK328094 SRK328100:SRK328106 SRK328112:SRK328118 SRK328124:SRK328130 SRK328136:SRK328142 SRK328148:SRK328154 SRK393528:SRK393534 SRK393540:SRK393546 SRK393552:SRK393558 SRK393564:SRK393570 SRK393576:SRK393582 SRK393588:SRK393594 SRK393600:SRK393606 SRK393612:SRK393618 SRK393624:SRK393630 SRK393636:SRK393642 SRK393648:SRK393654 SRK393660:SRK393666 SRK393672:SRK393678 SRK393684:SRK393690 SRK459064:SRK459070 SRK459076:SRK459082 SRK459088:SRK459094 SRK459100:SRK459106 SRK459112:SRK459118 SRK459124:SRK459130 SRK459136:SRK459142 SRK459148:SRK459154 SRK459160:SRK459166 SRK459172:SRK459178 SRK459184:SRK459190 SRK459196:SRK459202 SRK459208:SRK459214 SRK459220:SRK459226 SRK524600:SRK524606 SRK524612:SRK524618 SRK524624:SRK524630 SRK524636:SRK524642 SRK524648:SRK524654 SRK524660:SRK524666 SRK524672:SRK524678 SRK524684:SRK524690 SRK524696:SRK524702 SRK524708:SRK524714 SRK524720:SRK524726 SRK524732:SRK524738 SRK524744:SRK524750 SRK524756:SRK524762 SRK590136:SRK590142 SRK590148:SRK590154 SRK590160:SRK590166 SRK590172:SRK590178 SRK590184:SRK590190 SRK590196:SRK590202 SRK590208:SRK590214 SRK590220:SRK590226 SRK590232:SRK590238 SRK590244:SRK590250 SRK590256:SRK590262 SRK590268:SRK590274 SRK590280:SRK590286 SRK590292:SRK590298 SRK655672:SRK655678 SRK655684:SRK655690 SRK655696:SRK655702 SRK655708:SRK655714 SRK655720:SRK655726 SRK655732:SRK655738 SRK655744:SRK655750 SRK655756:SRK655762 SRK655768:SRK655774 SRK655780:SRK655786 SRK655792:SRK655798 SRK655804:SRK655810 SRK655816:SRK655822 SRK655828:SRK655834 SRK721208:SRK721214 SRK721220:SRK721226 SRK721232:SRK721238 SRK721244:SRK721250 SRK721256:SRK721262 SRK721268:SRK721274 SRK721280:SRK721286 SRK721292:SRK721298 SRK721304:SRK721310 SRK721316:SRK721322 SRK721328:SRK721334 SRK721340:SRK721346 SRK721352:SRK721358 SRK721364:SRK721370 SRK786744:SRK786750 SRK786756:SRK786762 SRK786768:SRK786774 SRK786780:SRK786786 SRK786792:SRK786798 SRK786804:SRK786810 SRK786816:SRK786822 SRK786828:SRK786834 SRK786840:SRK786846 SRK786852:SRK786858 SRK786864:SRK786870 SRK786876:SRK786882 SRK786888:SRK786894 SRK786900:SRK786906 SRK852280:SRK852286 SRK852292:SRK852298 SRK852304:SRK852310 SRK852316:SRK852322 SRK852328:SRK852334 SRK852340:SRK852346 SRK852352:SRK852358 SRK852364:SRK852370 SRK852376:SRK852382 SRK852388:SRK852394 SRK852400:SRK852406 SRK852412:SRK852418 SRK852424:SRK852430 SRK852436:SRK852442 SRK917816:SRK917822 SRK917828:SRK917834 SRK917840:SRK917846 SRK917852:SRK917858 SRK917864:SRK917870 SRK917876:SRK917882 SRK917888:SRK917894 SRK917900:SRK917906 SRK917912:SRK917918 SRK917924:SRK917930 SRK917936:SRK917942 SRK917948:SRK917954 SRK917960:SRK917966 SRK917972:SRK917978 SRK983352:SRK983358 SRK983364:SRK983370 SRK983376:SRK983382 SRK983388:SRK983394 SRK983400:SRK983406 SRK983412:SRK983418 SRK983424:SRK983430 SRK983436:SRK983442 SRK983448:SRK983454 SRK983460:SRK983466 SRK983472:SRK983478 SRK983484:SRK983490 SRK983496:SRK983502 SRK983508:SRK983514 TBG77:TBG83 TBG89:TBG95 TBG101:TBG107 TBG113:TBG119 TBG125:TBG131 TBG137:TBG143 TBG149:TBG155 TBG161:TBG167 TBG173:TBG179 TBG185:TBG191 TBG197:TBG203 TBG209:TBG215 TBG221:TBG227 TBG233:TBG239 TBG65848:TBG65854 TBG65860:TBG65866 TBG65872:TBG65878 TBG65884:TBG65890 TBG65896:TBG65902 TBG65908:TBG65914 TBG65920:TBG65926 TBG65932:TBG65938 TBG65944:TBG65950 TBG65956:TBG65962 TBG65968:TBG65974 TBG65980:TBG65986 TBG65992:TBG65998 TBG66004:TBG66010 TBG131384:TBG131390 TBG131396:TBG131402 TBG131408:TBG131414 TBG131420:TBG131426 TBG131432:TBG131438 TBG131444:TBG131450 TBG131456:TBG131462 TBG131468:TBG131474 TBG131480:TBG131486 TBG131492:TBG131498 TBG131504:TBG131510 TBG131516:TBG131522 TBG131528:TBG131534 TBG131540:TBG131546 TBG196920:TBG196926 TBG196932:TBG196938 TBG196944:TBG196950 TBG196956:TBG196962 TBG196968:TBG196974 TBG196980:TBG196986 TBG196992:TBG196998 TBG197004:TBG197010 TBG197016:TBG197022 TBG197028:TBG197034 TBG197040:TBG197046 TBG197052:TBG197058 TBG197064:TBG197070 TBG197076:TBG197082 TBG262456:TBG262462 TBG262468:TBG262474 TBG262480:TBG262486 TBG262492:TBG262498 TBG262504:TBG262510 TBG262516:TBG262522 TBG262528:TBG262534 TBG262540:TBG262546 TBG262552:TBG262558 TBG262564:TBG262570 TBG262576:TBG262582 TBG262588:TBG262594 TBG262600:TBG262606 TBG262612:TBG262618 TBG327992:TBG327998 TBG328004:TBG328010 TBG328016:TBG328022 TBG328028:TBG328034 TBG328040:TBG328046 TBG328052:TBG328058 TBG328064:TBG328070 TBG328076:TBG328082 TBG328088:TBG328094 TBG328100:TBG328106 TBG328112:TBG328118 TBG328124:TBG328130 TBG328136:TBG328142 TBG328148:TBG328154 TBG393528:TBG393534 TBG393540:TBG393546 TBG393552:TBG393558 TBG393564:TBG393570 TBG393576:TBG393582 TBG393588:TBG393594 TBG393600:TBG393606 TBG393612:TBG393618 TBG393624:TBG393630 TBG393636:TBG393642 TBG393648:TBG393654 TBG393660:TBG393666 TBG393672:TBG393678 TBG393684:TBG393690 TBG459064:TBG459070 TBG459076:TBG459082 TBG459088:TBG459094 TBG459100:TBG459106 TBG459112:TBG459118 TBG459124:TBG459130 TBG459136:TBG459142 TBG459148:TBG459154 TBG459160:TBG459166 TBG459172:TBG459178 TBG459184:TBG459190 TBG459196:TBG459202 TBG459208:TBG459214 TBG459220:TBG459226 TBG524600:TBG524606 TBG524612:TBG524618 TBG524624:TBG524630 TBG524636:TBG524642 TBG524648:TBG524654 TBG524660:TBG524666 TBG524672:TBG524678 TBG524684:TBG524690 TBG524696:TBG524702 TBG524708:TBG524714 TBG524720:TBG524726 TBG524732:TBG524738 TBG524744:TBG524750 TBG524756:TBG524762 TBG590136:TBG590142 TBG590148:TBG590154 TBG590160:TBG590166 TBG590172:TBG590178 TBG590184:TBG590190 TBG590196:TBG590202 TBG590208:TBG590214 TBG590220:TBG590226 TBG590232:TBG590238 TBG590244:TBG590250 TBG590256:TBG590262 TBG590268:TBG590274 TBG590280:TBG590286 TBG590292:TBG590298 TBG655672:TBG655678 TBG655684:TBG655690 TBG655696:TBG655702 TBG655708:TBG655714 TBG655720:TBG655726 TBG655732:TBG655738 TBG655744:TBG655750 TBG655756:TBG655762 TBG655768:TBG655774 TBG655780:TBG655786 TBG655792:TBG655798 TBG655804:TBG655810 TBG655816:TBG655822 TBG655828:TBG655834 TBG721208:TBG721214 TBG721220:TBG721226 TBG721232:TBG721238 TBG721244:TBG721250 TBG721256:TBG721262 TBG721268:TBG721274 TBG721280:TBG721286 TBG721292:TBG721298 TBG721304:TBG721310 TBG721316:TBG721322 TBG721328:TBG721334 TBG721340:TBG721346 TBG721352:TBG721358 TBG721364:TBG721370 TBG786744:TBG786750 TBG786756:TBG786762 TBG786768:TBG786774 TBG786780:TBG786786 TBG786792:TBG786798 TBG786804:TBG786810 TBG786816:TBG786822 TBG786828:TBG786834 TBG786840:TBG786846 TBG786852:TBG786858 TBG786864:TBG786870 TBG786876:TBG786882 TBG786888:TBG786894 TBG786900:TBG786906 TBG852280:TBG852286 TBG852292:TBG852298 TBG852304:TBG852310 TBG852316:TBG852322 TBG852328:TBG852334 TBG852340:TBG852346 TBG852352:TBG852358 TBG852364:TBG852370 TBG852376:TBG852382 TBG852388:TBG852394 TBG852400:TBG852406 TBG852412:TBG852418 TBG852424:TBG852430 TBG852436:TBG852442 TBG917816:TBG917822 TBG917828:TBG917834 TBG917840:TBG917846 TBG917852:TBG917858 TBG917864:TBG917870 TBG917876:TBG917882 TBG917888:TBG917894 TBG917900:TBG917906 TBG917912:TBG917918 TBG917924:TBG917930 TBG917936:TBG917942 TBG917948:TBG917954 TBG917960:TBG917966 TBG917972:TBG917978 TBG983352:TBG983358 TBG983364:TBG983370 TBG983376:TBG983382 TBG983388:TBG983394 TBG983400:TBG983406 TBG983412:TBG983418 TBG983424:TBG983430 TBG983436:TBG983442 TBG983448:TBG983454 TBG983460:TBG983466 TBG983472:TBG983478 TBG983484:TBG983490 TBG983496:TBG983502 TBG983508:TBG983514 TLC77:TLC83 TLC89:TLC95 TLC101:TLC107 TLC113:TLC119 TLC125:TLC131 TLC137:TLC143 TLC149:TLC155 TLC161:TLC167 TLC173:TLC179 TLC185:TLC191 TLC197:TLC203 TLC209:TLC215 TLC221:TLC227 TLC233:TLC239 TLC65848:TLC65854 TLC65860:TLC65866 TLC65872:TLC65878 TLC65884:TLC65890 TLC65896:TLC65902 TLC65908:TLC65914 TLC65920:TLC65926 TLC65932:TLC65938 TLC65944:TLC65950 TLC65956:TLC65962 TLC65968:TLC65974 TLC65980:TLC65986 TLC65992:TLC65998 TLC66004:TLC66010 TLC131384:TLC131390 TLC131396:TLC131402 TLC131408:TLC131414 TLC131420:TLC131426 TLC131432:TLC131438 TLC131444:TLC131450 TLC131456:TLC131462 TLC131468:TLC131474 TLC131480:TLC131486 TLC131492:TLC131498 TLC131504:TLC131510 TLC131516:TLC131522 TLC131528:TLC131534 TLC131540:TLC131546 TLC196920:TLC196926 TLC196932:TLC196938 TLC196944:TLC196950 TLC196956:TLC196962 TLC196968:TLC196974 TLC196980:TLC196986 TLC196992:TLC196998 TLC197004:TLC197010 TLC197016:TLC197022 TLC197028:TLC197034 TLC197040:TLC197046 TLC197052:TLC197058 TLC197064:TLC197070 TLC197076:TLC197082 TLC262456:TLC262462 TLC262468:TLC262474 TLC262480:TLC262486 TLC262492:TLC262498 TLC262504:TLC262510 TLC262516:TLC262522 TLC262528:TLC262534 TLC262540:TLC262546 TLC262552:TLC262558 TLC262564:TLC262570 TLC262576:TLC262582 TLC262588:TLC262594 TLC262600:TLC262606 TLC262612:TLC262618 TLC327992:TLC327998 TLC328004:TLC328010 TLC328016:TLC328022 TLC328028:TLC328034 TLC328040:TLC328046 TLC328052:TLC328058 TLC328064:TLC328070 TLC328076:TLC328082 TLC328088:TLC328094 TLC328100:TLC328106 TLC328112:TLC328118 TLC328124:TLC328130 TLC328136:TLC328142 TLC328148:TLC328154 TLC393528:TLC393534 TLC393540:TLC393546 TLC393552:TLC393558 TLC393564:TLC393570 TLC393576:TLC393582 TLC393588:TLC393594 TLC393600:TLC393606 TLC393612:TLC393618 TLC393624:TLC393630 TLC393636:TLC393642 TLC393648:TLC393654 TLC393660:TLC393666 TLC393672:TLC393678 TLC393684:TLC393690 TLC459064:TLC459070 TLC459076:TLC459082 TLC459088:TLC459094 TLC459100:TLC459106 TLC459112:TLC459118 TLC459124:TLC459130 TLC459136:TLC459142 TLC459148:TLC459154 TLC459160:TLC459166 TLC459172:TLC459178 TLC459184:TLC459190 TLC459196:TLC459202 TLC459208:TLC459214 TLC459220:TLC459226 TLC524600:TLC524606 TLC524612:TLC524618 TLC524624:TLC524630 TLC524636:TLC524642 TLC524648:TLC524654 TLC524660:TLC524666 TLC524672:TLC524678 TLC524684:TLC524690 TLC524696:TLC524702 TLC524708:TLC524714 TLC524720:TLC524726 TLC524732:TLC524738 TLC524744:TLC524750 TLC524756:TLC524762 TLC590136:TLC590142 TLC590148:TLC590154 TLC590160:TLC590166 TLC590172:TLC590178 TLC590184:TLC590190 TLC590196:TLC590202 TLC590208:TLC590214 TLC590220:TLC590226 TLC590232:TLC590238 TLC590244:TLC590250 TLC590256:TLC590262 TLC590268:TLC590274 TLC590280:TLC590286 TLC590292:TLC590298 TLC655672:TLC655678 TLC655684:TLC655690 TLC655696:TLC655702 TLC655708:TLC655714 TLC655720:TLC655726 TLC655732:TLC655738 TLC655744:TLC655750 TLC655756:TLC655762 TLC655768:TLC655774 TLC655780:TLC655786 TLC655792:TLC655798 TLC655804:TLC655810 TLC655816:TLC655822 TLC655828:TLC655834 TLC721208:TLC721214 TLC721220:TLC721226 TLC721232:TLC721238 TLC721244:TLC721250 TLC721256:TLC721262 TLC721268:TLC721274 TLC721280:TLC721286 TLC721292:TLC721298 TLC721304:TLC721310 TLC721316:TLC721322 TLC721328:TLC721334 TLC721340:TLC721346 TLC721352:TLC721358 TLC721364:TLC721370 TLC786744:TLC786750 TLC786756:TLC786762 TLC786768:TLC786774 TLC786780:TLC786786 TLC786792:TLC786798 TLC786804:TLC786810 TLC786816:TLC786822 TLC786828:TLC786834 TLC786840:TLC786846 TLC786852:TLC786858 TLC786864:TLC786870 TLC786876:TLC786882 TLC786888:TLC786894 TLC786900:TLC786906 TLC852280:TLC852286 TLC852292:TLC852298 TLC852304:TLC852310 TLC852316:TLC852322 TLC852328:TLC852334 TLC852340:TLC852346 TLC852352:TLC852358 TLC852364:TLC852370 TLC852376:TLC852382 TLC852388:TLC852394 TLC852400:TLC852406 TLC852412:TLC852418 TLC852424:TLC852430 TLC852436:TLC852442 TLC917816:TLC917822 TLC917828:TLC917834 TLC917840:TLC917846 TLC917852:TLC917858 TLC917864:TLC917870 TLC917876:TLC917882 TLC917888:TLC917894 TLC917900:TLC917906 TLC917912:TLC917918 TLC917924:TLC917930 TLC917936:TLC917942 TLC917948:TLC917954 TLC917960:TLC917966 TLC917972:TLC917978 TLC983352:TLC983358 TLC983364:TLC983370 TLC983376:TLC983382 TLC983388:TLC983394 TLC983400:TLC983406 TLC983412:TLC983418 TLC983424:TLC983430 TLC983436:TLC983442 TLC983448:TLC983454 TLC983460:TLC983466 TLC983472:TLC983478 TLC983484:TLC983490 TLC983496:TLC983502 TLC983508:TLC983514 TUY77:TUY83 TUY89:TUY95 TUY101:TUY107 TUY113:TUY119 TUY125:TUY131 TUY137:TUY143 TUY149:TUY155 TUY161:TUY167 TUY173:TUY179 TUY185:TUY191 TUY197:TUY203 TUY209:TUY215 TUY221:TUY227 TUY233:TUY239 TUY65848:TUY65854 TUY65860:TUY65866 TUY65872:TUY65878 TUY65884:TUY65890 TUY65896:TUY65902 TUY65908:TUY65914 TUY65920:TUY65926 TUY65932:TUY65938 TUY65944:TUY65950 TUY65956:TUY65962 TUY65968:TUY65974 TUY65980:TUY65986 TUY65992:TUY65998 TUY66004:TUY66010 TUY131384:TUY131390 TUY131396:TUY131402 TUY131408:TUY131414 TUY131420:TUY131426 TUY131432:TUY131438 TUY131444:TUY131450 TUY131456:TUY131462 TUY131468:TUY131474 TUY131480:TUY131486 TUY131492:TUY131498 TUY131504:TUY131510 TUY131516:TUY131522 TUY131528:TUY131534 TUY131540:TUY131546 TUY196920:TUY196926 TUY196932:TUY196938 TUY196944:TUY196950 TUY196956:TUY196962 TUY196968:TUY196974 TUY196980:TUY196986 TUY196992:TUY196998 TUY197004:TUY197010 TUY197016:TUY197022 TUY197028:TUY197034 TUY197040:TUY197046 TUY197052:TUY197058 TUY197064:TUY197070 TUY197076:TUY197082 TUY262456:TUY262462 TUY262468:TUY262474 TUY262480:TUY262486 TUY262492:TUY262498 TUY262504:TUY262510 TUY262516:TUY262522 TUY262528:TUY262534 TUY262540:TUY262546 TUY262552:TUY262558 TUY262564:TUY262570 TUY262576:TUY262582 TUY262588:TUY262594 TUY262600:TUY262606 TUY262612:TUY262618 TUY327992:TUY327998 TUY328004:TUY328010 TUY328016:TUY328022 TUY328028:TUY328034 TUY328040:TUY328046 TUY328052:TUY328058 TUY328064:TUY328070 TUY328076:TUY328082 TUY328088:TUY328094 TUY328100:TUY328106 TUY328112:TUY328118 TUY328124:TUY328130 TUY328136:TUY328142 TUY328148:TUY328154 TUY393528:TUY393534 TUY393540:TUY393546 TUY393552:TUY393558 TUY393564:TUY393570 TUY393576:TUY393582 TUY393588:TUY393594 TUY393600:TUY393606 TUY393612:TUY393618 TUY393624:TUY393630 TUY393636:TUY393642 TUY393648:TUY393654 TUY393660:TUY393666 TUY393672:TUY393678 TUY393684:TUY393690 TUY459064:TUY459070 TUY459076:TUY459082 TUY459088:TUY459094 TUY459100:TUY459106 TUY459112:TUY459118 TUY459124:TUY459130 TUY459136:TUY459142 TUY459148:TUY459154 TUY459160:TUY459166 TUY459172:TUY459178 TUY459184:TUY459190 TUY459196:TUY459202 TUY459208:TUY459214 TUY459220:TUY459226 TUY524600:TUY524606 TUY524612:TUY524618 TUY524624:TUY524630 TUY524636:TUY524642 TUY524648:TUY524654 TUY524660:TUY524666 TUY524672:TUY524678 TUY524684:TUY524690 TUY524696:TUY524702 TUY524708:TUY524714 TUY524720:TUY524726 TUY524732:TUY524738 TUY524744:TUY524750 TUY524756:TUY524762 TUY590136:TUY590142 TUY590148:TUY590154 TUY590160:TUY590166 TUY590172:TUY590178 TUY590184:TUY590190 TUY590196:TUY590202 TUY590208:TUY590214 TUY590220:TUY590226 TUY590232:TUY590238 TUY590244:TUY590250 TUY590256:TUY590262 TUY590268:TUY590274 TUY590280:TUY590286 TUY590292:TUY590298 TUY655672:TUY655678 TUY655684:TUY655690 TUY655696:TUY655702 TUY655708:TUY655714 TUY655720:TUY655726 TUY655732:TUY655738 TUY655744:TUY655750 TUY655756:TUY655762 TUY655768:TUY655774 TUY655780:TUY655786 TUY655792:TUY655798 TUY655804:TUY655810 TUY655816:TUY655822 TUY655828:TUY655834 TUY721208:TUY721214 TUY721220:TUY721226 TUY721232:TUY721238 TUY721244:TUY721250 TUY721256:TUY721262 TUY721268:TUY721274 TUY721280:TUY721286 TUY721292:TUY721298 TUY721304:TUY721310 TUY721316:TUY721322 TUY721328:TUY721334 TUY721340:TUY721346 TUY721352:TUY721358 TUY721364:TUY721370 TUY786744:TUY786750 TUY786756:TUY786762 TUY786768:TUY786774 TUY786780:TUY786786 TUY786792:TUY786798 TUY786804:TUY786810 TUY786816:TUY786822 TUY786828:TUY786834 TUY786840:TUY786846 TUY786852:TUY786858 TUY786864:TUY786870 TUY786876:TUY786882 TUY786888:TUY786894 TUY786900:TUY786906 TUY852280:TUY852286 TUY852292:TUY852298 TUY852304:TUY852310 TUY852316:TUY852322 TUY852328:TUY852334 TUY852340:TUY852346 TUY852352:TUY852358 TUY852364:TUY852370 TUY852376:TUY852382 TUY852388:TUY852394 TUY852400:TUY852406 TUY852412:TUY852418 TUY852424:TUY852430 TUY852436:TUY852442 TUY917816:TUY917822 TUY917828:TUY917834 TUY917840:TUY917846 TUY917852:TUY917858 TUY917864:TUY917870 TUY917876:TUY917882 TUY917888:TUY917894 TUY917900:TUY917906 TUY917912:TUY917918 TUY917924:TUY917930 TUY917936:TUY917942 TUY917948:TUY917954 TUY917960:TUY917966 TUY917972:TUY917978 TUY983352:TUY983358 TUY983364:TUY983370 TUY983376:TUY983382 TUY983388:TUY983394 TUY983400:TUY983406 TUY983412:TUY983418 TUY983424:TUY983430 TUY983436:TUY983442 TUY983448:TUY983454 TUY983460:TUY983466 TUY983472:TUY983478 TUY983484:TUY983490 TUY983496:TUY983502 TUY983508:TUY983514 UEU77:UEU83 UEU89:UEU95 UEU101:UEU107 UEU113:UEU119 UEU125:UEU131 UEU137:UEU143 UEU149:UEU155 UEU161:UEU167 UEU173:UEU179 UEU185:UEU191 UEU197:UEU203 UEU209:UEU215 UEU221:UEU227 UEU233:UEU239 UEU65848:UEU65854 UEU65860:UEU65866 UEU65872:UEU65878 UEU65884:UEU65890 UEU65896:UEU65902 UEU65908:UEU65914 UEU65920:UEU65926 UEU65932:UEU65938 UEU65944:UEU65950 UEU65956:UEU65962 UEU65968:UEU65974 UEU65980:UEU65986 UEU65992:UEU65998 UEU66004:UEU66010 UEU131384:UEU131390 UEU131396:UEU131402 UEU131408:UEU131414 UEU131420:UEU131426 UEU131432:UEU131438 UEU131444:UEU131450 UEU131456:UEU131462 UEU131468:UEU131474 UEU131480:UEU131486 UEU131492:UEU131498 UEU131504:UEU131510 UEU131516:UEU131522 UEU131528:UEU131534 UEU131540:UEU131546 UEU196920:UEU196926 UEU196932:UEU196938 UEU196944:UEU196950 UEU196956:UEU196962 UEU196968:UEU196974 UEU196980:UEU196986 UEU196992:UEU196998 UEU197004:UEU197010 UEU197016:UEU197022 UEU197028:UEU197034 UEU197040:UEU197046 UEU197052:UEU197058 UEU197064:UEU197070 UEU197076:UEU197082 UEU262456:UEU262462 UEU262468:UEU262474 UEU262480:UEU262486 UEU262492:UEU262498 UEU262504:UEU262510 UEU262516:UEU262522 UEU262528:UEU262534 UEU262540:UEU262546 UEU262552:UEU262558 UEU262564:UEU262570 UEU262576:UEU262582 UEU262588:UEU262594 UEU262600:UEU262606 UEU262612:UEU262618 UEU327992:UEU327998 UEU328004:UEU328010 UEU328016:UEU328022 UEU328028:UEU328034 UEU328040:UEU328046 UEU328052:UEU328058 UEU328064:UEU328070 UEU328076:UEU328082 UEU328088:UEU328094 UEU328100:UEU328106 UEU328112:UEU328118 UEU328124:UEU328130 UEU328136:UEU328142 UEU328148:UEU328154 UEU393528:UEU393534 UEU393540:UEU393546 UEU393552:UEU393558 UEU393564:UEU393570 UEU393576:UEU393582 UEU393588:UEU393594 UEU393600:UEU393606 UEU393612:UEU393618 UEU393624:UEU393630 UEU393636:UEU393642 UEU393648:UEU393654 UEU393660:UEU393666 UEU393672:UEU393678 UEU393684:UEU393690 UEU459064:UEU459070 UEU459076:UEU459082 UEU459088:UEU459094 UEU459100:UEU459106 UEU459112:UEU459118 UEU459124:UEU459130 UEU459136:UEU459142 UEU459148:UEU459154 UEU459160:UEU459166 UEU459172:UEU459178 UEU459184:UEU459190 UEU459196:UEU459202 UEU459208:UEU459214 UEU459220:UEU459226 UEU524600:UEU524606 UEU524612:UEU524618 UEU524624:UEU524630 UEU524636:UEU524642 UEU524648:UEU524654 UEU524660:UEU524666 UEU524672:UEU524678 UEU524684:UEU524690 UEU524696:UEU524702 UEU524708:UEU524714 UEU524720:UEU524726 UEU524732:UEU524738 UEU524744:UEU524750 UEU524756:UEU524762 UEU590136:UEU590142 UEU590148:UEU590154 UEU590160:UEU590166 UEU590172:UEU590178 UEU590184:UEU590190 UEU590196:UEU590202 UEU590208:UEU590214 UEU590220:UEU590226 UEU590232:UEU590238 UEU590244:UEU590250 UEU590256:UEU590262 UEU590268:UEU590274 UEU590280:UEU590286 UEU590292:UEU590298 UEU655672:UEU655678 UEU655684:UEU655690 UEU655696:UEU655702 UEU655708:UEU655714 UEU655720:UEU655726 UEU655732:UEU655738 UEU655744:UEU655750 UEU655756:UEU655762 UEU655768:UEU655774 UEU655780:UEU655786 UEU655792:UEU655798 UEU655804:UEU655810 UEU655816:UEU655822 UEU655828:UEU655834 UEU721208:UEU721214 UEU721220:UEU721226 UEU721232:UEU721238 UEU721244:UEU721250 UEU721256:UEU721262 UEU721268:UEU721274 UEU721280:UEU721286 UEU721292:UEU721298 UEU721304:UEU721310 UEU721316:UEU721322 UEU721328:UEU721334 UEU721340:UEU721346 UEU721352:UEU721358 UEU721364:UEU721370 UEU786744:UEU786750 UEU786756:UEU786762 UEU786768:UEU786774 UEU786780:UEU786786 UEU786792:UEU786798 UEU786804:UEU786810 UEU786816:UEU786822 UEU786828:UEU786834 UEU786840:UEU786846 UEU786852:UEU786858 UEU786864:UEU786870 UEU786876:UEU786882 UEU786888:UEU786894 UEU786900:UEU786906 UEU852280:UEU852286 UEU852292:UEU852298 UEU852304:UEU852310 UEU852316:UEU852322 UEU852328:UEU852334 UEU852340:UEU852346 UEU852352:UEU852358 UEU852364:UEU852370 UEU852376:UEU852382 UEU852388:UEU852394 UEU852400:UEU852406 UEU852412:UEU852418 UEU852424:UEU852430 UEU852436:UEU852442 UEU917816:UEU917822 UEU917828:UEU917834 UEU917840:UEU917846 UEU917852:UEU917858 UEU917864:UEU917870 UEU917876:UEU917882 UEU917888:UEU917894 UEU917900:UEU917906 UEU917912:UEU917918 UEU917924:UEU917930 UEU917936:UEU917942 UEU917948:UEU917954 UEU917960:UEU917966 UEU917972:UEU917978 UEU983352:UEU983358 UEU983364:UEU983370 UEU983376:UEU983382 UEU983388:UEU983394 UEU983400:UEU983406 UEU983412:UEU983418 UEU983424:UEU983430 UEU983436:UEU983442 UEU983448:UEU983454 UEU983460:UEU983466 UEU983472:UEU983478 UEU983484:UEU983490 UEU983496:UEU983502 UEU983508:UEU983514 UOQ77:UOQ83 UOQ89:UOQ95 UOQ101:UOQ107 UOQ113:UOQ119 UOQ125:UOQ131 UOQ137:UOQ143 UOQ149:UOQ155 UOQ161:UOQ167 UOQ173:UOQ179 UOQ185:UOQ191 UOQ197:UOQ203 UOQ209:UOQ215 UOQ221:UOQ227 UOQ233:UOQ239 UOQ65848:UOQ65854 UOQ65860:UOQ65866 UOQ65872:UOQ65878 UOQ65884:UOQ65890 UOQ65896:UOQ65902 UOQ65908:UOQ65914 UOQ65920:UOQ65926 UOQ65932:UOQ65938 UOQ65944:UOQ65950 UOQ65956:UOQ65962 UOQ65968:UOQ65974 UOQ65980:UOQ65986 UOQ65992:UOQ65998 UOQ66004:UOQ66010 UOQ131384:UOQ131390 UOQ131396:UOQ131402 UOQ131408:UOQ131414 UOQ131420:UOQ131426 UOQ131432:UOQ131438 UOQ131444:UOQ131450 UOQ131456:UOQ131462 UOQ131468:UOQ131474 UOQ131480:UOQ131486 UOQ131492:UOQ131498 UOQ131504:UOQ131510 UOQ131516:UOQ131522 UOQ131528:UOQ131534 UOQ131540:UOQ131546 UOQ196920:UOQ196926 UOQ196932:UOQ196938 UOQ196944:UOQ196950 UOQ196956:UOQ196962 UOQ196968:UOQ196974 UOQ196980:UOQ196986 UOQ196992:UOQ196998 UOQ197004:UOQ197010 UOQ197016:UOQ197022 UOQ197028:UOQ197034 UOQ197040:UOQ197046 UOQ197052:UOQ197058 UOQ197064:UOQ197070 UOQ197076:UOQ197082 UOQ262456:UOQ262462 UOQ262468:UOQ262474 UOQ262480:UOQ262486 UOQ262492:UOQ262498 UOQ262504:UOQ262510 UOQ262516:UOQ262522 UOQ262528:UOQ262534 UOQ262540:UOQ262546 UOQ262552:UOQ262558 UOQ262564:UOQ262570 UOQ262576:UOQ262582 UOQ262588:UOQ262594 UOQ262600:UOQ262606 UOQ262612:UOQ262618 UOQ327992:UOQ327998 UOQ328004:UOQ328010 UOQ328016:UOQ328022 UOQ328028:UOQ328034 UOQ328040:UOQ328046 UOQ328052:UOQ328058 UOQ328064:UOQ328070 UOQ328076:UOQ328082 UOQ328088:UOQ328094 UOQ328100:UOQ328106 UOQ328112:UOQ328118 UOQ328124:UOQ328130 UOQ328136:UOQ328142 UOQ328148:UOQ328154 UOQ393528:UOQ393534 UOQ393540:UOQ393546 UOQ393552:UOQ393558 UOQ393564:UOQ393570 UOQ393576:UOQ393582 UOQ393588:UOQ393594 UOQ393600:UOQ393606 UOQ393612:UOQ393618 UOQ393624:UOQ393630 UOQ393636:UOQ393642 UOQ393648:UOQ393654 UOQ393660:UOQ393666 UOQ393672:UOQ393678 UOQ393684:UOQ393690 UOQ459064:UOQ459070 UOQ459076:UOQ459082 UOQ459088:UOQ459094 UOQ459100:UOQ459106 UOQ459112:UOQ459118 UOQ459124:UOQ459130 UOQ459136:UOQ459142 UOQ459148:UOQ459154 UOQ459160:UOQ459166 UOQ459172:UOQ459178 UOQ459184:UOQ459190 UOQ459196:UOQ459202 UOQ459208:UOQ459214 UOQ459220:UOQ459226 UOQ524600:UOQ524606 UOQ524612:UOQ524618 UOQ524624:UOQ524630 UOQ524636:UOQ524642 UOQ524648:UOQ524654 UOQ524660:UOQ524666 UOQ524672:UOQ524678 UOQ524684:UOQ524690 UOQ524696:UOQ524702 UOQ524708:UOQ524714 UOQ524720:UOQ524726 UOQ524732:UOQ524738 UOQ524744:UOQ524750 UOQ524756:UOQ524762 UOQ590136:UOQ590142 UOQ590148:UOQ590154 UOQ590160:UOQ590166 UOQ590172:UOQ590178 UOQ590184:UOQ590190 UOQ590196:UOQ590202 UOQ590208:UOQ590214 UOQ590220:UOQ590226 UOQ590232:UOQ590238 UOQ590244:UOQ590250 UOQ590256:UOQ590262 UOQ590268:UOQ590274 UOQ590280:UOQ590286 UOQ590292:UOQ590298 UOQ655672:UOQ655678 UOQ655684:UOQ655690 UOQ655696:UOQ655702 UOQ655708:UOQ655714 UOQ655720:UOQ655726 UOQ655732:UOQ655738 UOQ655744:UOQ655750 UOQ655756:UOQ655762 UOQ655768:UOQ655774 UOQ655780:UOQ655786 UOQ655792:UOQ655798 UOQ655804:UOQ655810 UOQ655816:UOQ655822 UOQ655828:UOQ655834 UOQ721208:UOQ721214 UOQ721220:UOQ721226 UOQ721232:UOQ721238 UOQ721244:UOQ721250 UOQ721256:UOQ721262 UOQ721268:UOQ721274 UOQ721280:UOQ721286 UOQ721292:UOQ721298 UOQ721304:UOQ721310 UOQ721316:UOQ721322 UOQ721328:UOQ721334 UOQ721340:UOQ721346 UOQ721352:UOQ721358 UOQ721364:UOQ721370 UOQ786744:UOQ786750 UOQ786756:UOQ786762 UOQ786768:UOQ786774 UOQ786780:UOQ786786 UOQ786792:UOQ786798 UOQ786804:UOQ786810 UOQ786816:UOQ786822 UOQ786828:UOQ786834 UOQ786840:UOQ786846 UOQ786852:UOQ786858 UOQ786864:UOQ786870 UOQ786876:UOQ786882 UOQ786888:UOQ786894 UOQ786900:UOQ786906 UOQ852280:UOQ852286 UOQ852292:UOQ852298 UOQ852304:UOQ852310 UOQ852316:UOQ852322 UOQ852328:UOQ852334 UOQ852340:UOQ852346 UOQ852352:UOQ852358 UOQ852364:UOQ852370 UOQ852376:UOQ852382 UOQ852388:UOQ852394 UOQ852400:UOQ852406 UOQ852412:UOQ852418 UOQ852424:UOQ852430 UOQ852436:UOQ852442 UOQ917816:UOQ917822 UOQ917828:UOQ917834 UOQ917840:UOQ917846 UOQ917852:UOQ917858 UOQ917864:UOQ917870 UOQ917876:UOQ917882 UOQ917888:UOQ917894 UOQ917900:UOQ917906 UOQ917912:UOQ917918 UOQ917924:UOQ917930 UOQ917936:UOQ917942 UOQ917948:UOQ917954 UOQ917960:UOQ917966 UOQ917972:UOQ917978 UOQ983352:UOQ983358 UOQ983364:UOQ983370 UOQ983376:UOQ983382 UOQ983388:UOQ983394 UOQ983400:UOQ983406 UOQ983412:UOQ983418 UOQ983424:UOQ983430 UOQ983436:UOQ983442 UOQ983448:UOQ983454 UOQ983460:UOQ983466 UOQ983472:UOQ983478 UOQ983484:UOQ983490 UOQ983496:UOQ983502 UOQ983508:UOQ983514 UYM77:UYM83 UYM89:UYM95 UYM101:UYM107 UYM113:UYM119 UYM125:UYM131 UYM137:UYM143 UYM149:UYM155 UYM161:UYM167 UYM173:UYM179 UYM185:UYM191 UYM197:UYM203 UYM209:UYM215 UYM221:UYM227 UYM233:UYM239 UYM65848:UYM65854 UYM65860:UYM65866 UYM65872:UYM65878 UYM65884:UYM65890 UYM65896:UYM65902 UYM65908:UYM65914 UYM65920:UYM65926 UYM65932:UYM65938 UYM65944:UYM65950 UYM65956:UYM65962 UYM65968:UYM65974 UYM65980:UYM65986 UYM65992:UYM65998 UYM66004:UYM66010 UYM131384:UYM131390 UYM131396:UYM131402 UYM131408:UYM131414 UYM131420:UYM131426 UYM131432:UYM131438 UYM131444:UYM131450 UYM131456:UYM131462 UYM131468:UYM131474 UYM131480:UYM131486 UYM131492:UYM131498 UYM131504:UYM131510 UYM131516:UYM131522 UYM131528:UYM131534 UYM131540:UYM131546 UYM196920:UYM196926 UYM196932:UYM196938 UYM196944:UYM196950 UYM196956:UYM196962 UYM196968:UYM196974 UYM196980:UYM196986 UYM196992:UYM196998 UYM197004:UYM197010 UYM197016:UYM197022 UYM197028:UYM197034 UYM197040:UYM197046 UYM197052:UYM197058 UYM197064:UYM197070 UYM197076:UYM197082 UYM262456:UYM262462 UYM262468:UYM262474 UYM262480:UYM262486 UYM262492:UYM262498 UYM262504:UYM262510 UYM262516:UYM262522 UYM262528:UYM262534 UYM262540:UYM262546 UYM262552:UYM262558 UYM262564:UYM262570 UYM262576:UYM262582 UYM262588:UYM262594 UYM262600:UYM262606 UYM262612:UYM262618 UYM327992:UYM327998 UYM328004:UYM328010 UYM328016:UYM328022 UYM328028:UYM328034 UYM328040:UYM328046 UYM328052:UYM328058 UYM328064:UYM328070 UYM328076:UYM328082 UYM328088:UYM328094 UYM328100:UYM328106 UYM328112:UYM328118 UYM328124:UYM328130 UYM328136:UYM328142 UYM328148:UYM328154 UYM393528:UYM393534 UYM393540:UYM393546 UYM393552:UYM393558 UYM393564:UYM393570 UYM393576:UYM393582 UYM393588:UYM393594 UYM393600:UYM393606 UYM393612:UYM393618 UYM393624:UYM393630 UYM393636:UYM393642 UYM393648:UYM393654 UYM393660:UYM393666 UYM393672:UYM393678 UYM393684:UYM393690 UYM459064:UYM459070 UYM459076:UYM459082 UYM459088:UYM459094 UYM459100:UYM459106 UYM459112:UYM459118 UYM459124:UYM459130 UYM459136:UYM459142 UYM459148:UYM459154 UYM459160:UYM459166 UYM459172:UYM459178 UYM459184:UYM459190 UYM459196:UYM459202 UYM459208:UYM459214 UYM459220:UYM459226 UYM524600:UYM524606 UYM524612:UYM524618 UYM524624:UYM524630 UYM524636:UYM524642 UYM524648:UYM524654 UYM524660:UYM524666 UYM524672:UYM524678 UYM524684:UYM524690 UYM524696:UYM524702 UYM524708:UYM524714 UYM524720:UYM524726 UYM524732:UYM524738 UYM524744:UYM524750 UYM524756:UYM524762 UYM590136:UYM590142 UYM590148:UYM590154 UYM590160:UYM590166 UYM590172:UYM590178 UYM590184:UYM590190 UYM590196:UYM590202 UYM590208:UYM590214 UYM590220:UYM590226 UYM590232:UYM590238 UYM590244:UYM590250 UYM590256:UYM590262 UYM590268:UYM590274 UYM590280:UYM590286 UYM590292:UYM590298 UYM655672:UYM655678 UYM655684:UYM655690 UYM655696:UYM655702 UYM655708:UYM655714 UYM655720:UYM655726 UYM655732:UYM655738 UYM655744:UYM655750 UYM655756:UYM655762 UYM655768:UYM655774 UYM655780:UYM655786 UYM655792:UYM655798 UYM655804:UYM655810 UYM655816:UYM655822 UYM655828:UYM655834 UYM721208:UYM721214 UYM721220:UYM721226 UYM721232:UYM721238 UYM721244:UYM721250 UYM721256:UYM721262 UYM721268:UYM721274 UYM721280:UYM721286 UYM721292:UYM721298 UYM721304:UYM721310 UYM721316:UYM721322 UYM721328:UYM721334 UYM721340:UYM721346 UYM721352:UYM721358 UYM721364:UYM721370 UYM786744:UYM786750 UYM786756:UYM786762 UYM786768:UYM786774 UYM786780:UYM786786 UYM786792:UYM786798 UYM786804:UYM786810 UYM786816:UYM786822 UYM786828:UYM786834 UYM786840:UYM786846 UYM786852:UYM786858 UYM786864:UYM786870 UYM786876:UYM786882 UYM786888:UYM786894 UYM786900:UYM786906 UYM852280:UYM852286 UYM852292:UYM852298 UYM852304:UYM852310 UYM852316:UYM852322 UYM852328:UYM852334 UYM852340:UYM852346 UYM852352:UYM852358 UYM852364:UYM852370 UYM852376:UYM852382 UYM852388:UYM852394 UYM852400:UYM852406 UYM852412:UYM852418 UYM852424:UYM852430 UYM852436:UYM852442 UYM917816:UYM917822 UYM917828:UYM917834 UYM917840:UYM917846 UYM917852:UYM917858 UYM917864:UYM917870 UYM917876:UYM917882 UYM917888:UYM917894 UYM917900:UYM917906 UYM917912:UYM917918 UYM917924:UYM917930 UYM917936:UYM917942 UYM917948:UYM917954 UYM917960:UYM917966 UYM917972:UYM917978 UYM983352:UYM983358 UYM983364:UYM983370 UYM983376:UYM983382 UYM983388:UYM983394 UYM983400:UYM983406 UYM983412:UYM983418 UYM983424:UYM983430 UYM983436:UYM983442 UYM983448:UYM983454 UYM983460:UYM983466 UYM983472:UYM983478 UYM983484:UYM983490 UYM983496:UYM983502 UYM983508:UYM983514 VII77:VII83 VII89:VII95 VII101:VII107 VII113:VII119 VII125:VII131 VII137:VII143 VII149:VII155 VII161:VII167 VII173:VII179 VII185:VII191 VII197:VII203 VII209:VII215 VII221:VII227 VII233:VII239 VII65848:VII65854 VII65860:VII65866 VII65872:VII65878 VII65884:VII65890 VII65896:VII65902 VII65908:VII65914 VII65920:VII65926 VII65932:VII65938 VII65944:VII65950 VII65956:VII65962 VII65968:VII65974 VII65980:VII65986 VII65992:VII65998 VII66004:VII66010 VII131384:VII131390 VII131396:VII131402 VII131408:VII131414 VII131420:VII131426 VII131432:VII131438 VII131444:VII131450 VII131456:VII131462 VII131468:VII131474 VII131480:VII131486 VII131492:VII131498 VII131504:VII131510 VII131516:VII131522 VII131528:VII131534 VII131540:VII131546 VII196920:VII196926 VII196932:VII196938 VII196944:VII196950 VII196956:VII196962 VII196968:VII196974 VII196980:VII196986 VII196992:VII196998 VII197004:VII197010 VII197016:VII197022 VII197028:VII197034 VII197040:VII197046 VII197052:VII197058 VII197064:VII197070 VII197076:VII197082 VII262456:VII262462 VII262468:VII262474 VII262480:VII262486 VII262492:VII262498 VII262504:VII262510 VII262516:VII262522 VII262528:VII262534 VII262540:VII262546 VII262552:VII262558 VII262564:VII262570 VII262576:VII262582 VII262588:VII262594 VII262600:VII262606 VII262612:VII262618 VII327992:VII327998 VII328004:VII328010 VII328016:VII328022 VII328028:VII328034 VII328040:VII328046 VII328052:VII328058 VII328064:VII328070 VII328076:VII328082 VII328088:VII328094 VII328100:VII328106 VII328112:VII328118 VII328124:VII328130 VII328136:VII328142 VII328148:VII328154 VII393528:VII393534 VII393540:VII393546 VII393552:VII393558 VII393564:VII393570 VII393576:VII393582 VII393588:VII393594 VII393600:VII393606 VII393612:VII393618 VII393624:VII393630 VII393636:VII393642 VII393648:VII393654 VII393660:VII393666 VII393672:VII393678 VII393684:VII393690 VII459064:VII459070 VII459076:VII459082 VII459088:VII459094 VII459100:VII459106 VII459112:VII459118 VII459124:VII459130 VII459136:VII459142 VII459148:VII459154 VII459160:VII459166 VII459172:VII459178 VII459184:VII459190 VII459196:VII459202 VII459208:VII459214 VII459220:VII459226 VII524600:VII524606 VII524612:VII524618 VII524624:VII524630 VII524636:VII524642 VII524648:VII524654 VII524660:VII524666 VII524672:VII524678 VII524684:VII524690 VII524696:VII524702 VII524708:VII524714 VII524720:VII524726 VII524732:VII524738 VII524744:VII524750 VII524756:VII524762 VII590136:VII590142 VII590148:VII590154 VII590160:VII590166 VII590172:VII590178 VII590184:VII590190 VII590196:VII590202 VII590208:VII590214 VII590220:VII590226 VII590232:VII590238 VII590244:VII590250 VII590256:VII590262 VII590268:VII590274 VII590280:VII590286 VII590292:VII590298 VII655672:VII655678 VII655684:VII655690 VII655696:VII655702 VII655708:VII655714 VII655720:VII655726 VII655732:VII655738 VII655744:VII655750 VII655756:VII655762 VII655768:VII655774 VII655780:VII655786 VII655792:VII655798 VII655804:VII655810 VII655816:VII655822 VII655828:VII655834 VII721208:VII721214 VII721220:VII721226 VII721232:VII721238 VII721244:VII721250 VII721256:VII721262 VII721268:VII721274 VII721280:VII721286 VII721292:VII721298 VII721304:VII721310 VII721316:VII721322 VII721328:VII721334 VII721340:VII721346 VII721352:VII721358 VII721364:VII721370 VII786744:VII786750 VII786756:VII786762 VII786768:VII786774 VII786780:VII786786 VII786792:VII786798 VII786804:VII786810 VII786816:VII786822 VII786828:VII786834 VII786840:VII786846 VII786852:VII786858 VII786864:VII786870 VII786876:VII786882 VII786888:VII786894 VII786900:VII786906 VII852280:VII852286 VII852292:VII852298 VII852304:VII852310 VII852316:VII852322 VII852328:VII852334 VII852340:VII852346 VII852352:VII852358 VII852364:VII852370 VII852376:VII852382 VII852388:VII852394 VII852400:VII852406 VII852412:VII852418 VII852424:VII852430 VII852436:VII852442 VII917816:VII917822 VII917828:VII917834 VII917840:VII917846 VII917852:VII917858 VII917864:VII917870 VII917876:VII917882 VII917888:VII917894 VII917900:VII917906 VII917912:VII917918 VII917924:VII917930 VII917936:VII917942 VII917948:VII917954 VII917960:VII917966 VII917972:VII917978 VII983352:VII983358 VII983364:VII983370 VII983376:VII983382 VII983388:VII983394 VII983400:VII983406 VII983412:VII983418 VII983424:VII983430 VII983436:VII983442 VII983448:VII983454 VII983460:VII983466 VII983472:VII983478 VII983484:VII983490 VII983496:VII983502 VII983508:VII983514 VSE77:VSE83 VSE89:VSE95 VSE101:VSE107 VSE113:VSE119 VSE125:VSE131 VSE137:VSE143 VSE149:VSE155 VSE161:VSE167 VSE173:VSE179 VSE185:VSE191 VSE197:VSE203 VSE209:VSE215 VSE221:VSE227 VSE233:VSE239 VSE65848:VSE65854 VSE65860:VSE65866 VSE65872:VSE65878 VSE65884:VSE65890 VSE65896:VSE65902 VSE65908:VSE65914 VSE65920:VSE65926 VSE65932:VSE65938 VSE65944:VSE65950 VSE65956:VSE65962 VSE65968:VSE65974 VSE65980:VSE65986 VSE65992:VSE65998 VSE66004:VSE66010 VSE131384:VSE131390 VSE131396:VSE131402 VSE131408:VSE131414 VSE131420:VSE131426 VSE131432:VSE131438 VSE131444:VSE131450 VSE131456:VSE131462 VSE131468:VSE131474 VSE131480:VSE131486 VSE131492:VSE131498 VSE131504:VSE131510 VSE131516:VSE131522 VSE131528:VSE131534 VSE131540:VSE131546 VSE196920:VSE196926 VSE196932:VSE196938 VSE196944:VSE196950 VSE196956:VSE196962 VSE196968:VSE196974 VSE196980:VSE196986 VSE196992:VSE196998 VSE197004:VSE197010 VSE197016:VSE197022 VSE197028:VSE197034 VSE197040:VSE197046 VSE197052:VSE197058 VSE197064:VSE197070 VSE197076:VSE197082 VSE262456:VSE262462 VSE262468:VSE262474 VSE262480:VSE262486 VSE262492:VSE262498 VSE262504:VSE262510 VSE262516:VSE262522 VSE262528:VSE262534 VSE262540:VSE262546 VSE262552:VSE262558 VSE262564:VSE262570 VSE262576:VSE262582 VSE262588:VSE262594 VSE262600:VSE262606 VSE262612:VSE262618 VSE327992:VSE327998 VSE328004:VSE328010 VSE328016:VSE328022 VSE328028:VSE328034 VSE328040:VSE328046 VSE328052:VSE328058 VSE328064:VSE328070 VSE328076:VSE328082 VSE328088:VSE328094 VSE328100:VSE328106 VSE328112:VSE328118 VSE328124:VSE328130 VSE328136:VSE328142 VSE328148:VSE328154 VSE393528:VSE393534 VSE393540:VSE393546 VSE393552:VSE393558 VSE393564:VSE393570 VSE393576:VSE393582 VSE393588:VSE393594 VSE393600:VSE393606 VSE393612:VSE393618 VSE393624:VSE393630 VSE393636:VSE393642 VSE393648:VSE393654 VSE393660:VSE393666 VSE393672:VSE393678 VSE393684:VSE393690 VSE459064:VSE459070 VSE459076:VSE459082 VSE459088:VSE459094 VSE459100:VSE459106 VSE459112:VSE459118 VSE459124:VSE459130 VSE459136:VSE459142 VSE459148:VSE459154 VSE459160:VSE459166 VSE459172:VSE459178 VSE459184:VSE459190 VSE459196:VSE459202 VSE459208:VSE459214 VSE459220:VSE459226 VSE524600:VSE524606 VSE524612:VSE524618 VSE524624:VSE524630 VSE524636:VSE524642 VSE524648:VSE524654 VSE524660:VSE524666 VSE524672:VSE524678 VSE524684:VSE524690 VSE524696:VSE524702 VSE524708:VSE524714 VSE524720:VSE524726 VSE524732:VSE524738 VSE524744:VSE524750 VSE524756:VSE524762 VSE590136:VSE590142 VSE590148:VSE590154 VSE590160:VSE590166 VSE590172:VSE590178 VSE590184:VSE590190 VSE590196:VSE590202 VSE590208:VSE590214 VSE590220:VSE590226 VSE590232:VSE590238 VSE590244:VSE590250 VSE590256:VSE590262 VSE590268:VSE590274 VSE590280:VSE590286 VSE590292:VSE590298 VSE655672:VSE655678 VSE655684:VSE655690 VSE655696:VSE655702 VSE655708:VSE655714 VSE655720:VSE655726 VSE655732:VSE655738 VSE655744:VSE655750 VSE655756:VSE655762 VSE655768:VSE655774 VSE655780:VSE655786 VSE655792:VSE655798 VSE655804:VSE655810 VSE655816:VSE655822 VSE655828:VSE655834 VSE721208:VSE721214 VSE721220:VSE721226 VSE721232:VSE721238 VSE721244:VSE721250 VSE721256:VSE721262 VSE721268:VSE721274 VSE721280:VSE721286 VSE721292:VSE721298 VSE721304:VSE721310 VSE721316:VSE721322 VSE721328:VSE721334 VSE721340:VSE721346 VSE721352:VSE721358 VSE721364:VSE721370 VSE786744:VSE786750 VSE786756:VSE786762 VSE786768:VSE786774 VSE786780:VSE786786 VSE786792:VSE786798 VSE786804:VSE786810 VSE786816:VSE786822 VSE786828:VSE786834 VSE786840:VSE786846 VSE786852:VSE786858 VSE786864:VSE786870 VSE786876:VSE786882 VSE786888:VSE786894 VSE786900:VSE786906 VSE852280:VSE852286 VSE852292:VSE852298 VSE852304:VSE852310 VSE852316:VSE852322 VSE852328:VSE852334 VSE852340:VSE852346 VSE852352:VSE852358 VSE852364:VSE852370 VSE852376:VSE852382 VSE852388:VSE852394 VSE852400:VSE852406 VSE852412:VSE852418 VSE852424:VSE852430 VSE852436:VSE852442 VSE917816:VSE917822 VSE917828:VSE917834 VSE917840:VSE917846 VSE917852:VSE917858 VSE917864:VSE917870 VSE917876:VSE917882 VSE917888:VSE917894 VSE917900:VSE917906 VSE917912:VSE917918 VSE917924:VSE917930 VSE917936:VSE917942 VSE917948:VSE917954 VSE917960:VSE917966 VSE917972:VSE917978 VSE983352:VSE983358 VSE983364:VSE983370 VSE983376:VSE983382 VSE983388:VSE983394 VSE983400:VSE983406 VSE983412:VSE983418 VSE983424:VSE983430 VSE983436:VSE983442 VSE983448:VSE983454 VSE983460:VSE983466 VSE983472:VSE983478 VSE983484:VSE983490 VSE983496:VSE983502 VSE983508:VSE983514 WCA77:WCA83 WCA89:WCA95 WCA101:WCA107 WCA113:WCA119 WCA125:WCA131 WCA137:WCA143 WCA149:WCA155 WCA161:WCA167 WCA173:WCA179 WCA185:WCA191 WCA197:WCA203 WCA209:WCA215 WCA221:WCA227 WCA233:WCA239 WCA65848:WCA65854 WCA65860:WCA65866 WCA65872:WCA65878 WCA65884:WCA65890 WCA65896:WCA65902 WCA65908:WCA65914 WCA65920:WCA65926 WCA65932:WCA65938 WCA65944:WCA65950 WCA65956:WCA65962 WCA65968:WCA65974 WCA65980:WCA65986 WCA65992:WCA65998 WCA66004:WCA66010 WCA131384:WCA131390 WCA131396:WCA131402 WCA131408:WCA131414 WCA131420:WCA131426 WCA131432:WCA131438 WCA131444:WCA131450 WCA131456:WCA131462 WCA131468:WCA131474 WCA131480:WCA131486 WCA131492:WCA131498 WCA131504:WCA131510 WCA131516:WCA131522 WCA131528:WCA131534 WCA131540:WCA131546 WCA196920:WCA196926 WCA196932:WCA196938 WCA196944:WCA196950 WCA196956:WCA196962 WCA196968:WCA196974 WCA196980:WCA196986 WCA196992:WCA196998 WCA197004:WCA197010 WCA197016:WCA197022 WCA197028:WCA197034 WCA197040:WCA197046 WCA197052:WCA197058 WCA197064:WCA197070 WCA197076:WCA197082 WCA262456:WCA262462 WCA262468:WCA262474 WCA262480:WCA262486 WCA262492:WCA262498 WCA262504:WCA262510 WCA262516:WCA262522 WCA262528:WCA262534 WCA262540:WCA262546 WCA262552:WCA262558 WCA262564:WCA262570 WCA262576:WCA262582 WCA262588:WCA262594 WCA262600:WCA262606 WCA262612:WCA262618 WCA327992:WCA327998 WCA328004:WCA328010 WCA328016:WCA328022 WCA328028:WCA328034 WCA328040:WCA328046 WCA328052:WCA328058 WCA328064:WCA328070 WCA328076:WCA328082 WCA328088:WCA328094 WCA328100:WCA328106 WCA328112:WCA328118 WCA328124:WCA328130 WCA328136:WCA328142 WCA328148:WCA328154 WCA393528:WCA393534 WCA393540:WCA393546 WCA393552:WCA393558 WCA393564:WCA393570 WCA393576:WCA393582 WCA393588:WCA393594 WCA393600:WCA393606 WCA393612:WCA393618 WCA393624:WCA393630 WCA393636:WCA393642 WCA393648:WCA393654 WCA393660:WCA393666 WCA393672:WCA393678 WCA393684:WCA393690 WCA459064:WCA459070 WCA459076:WCA459082 WCA459088:WCA459094 WCA459100:WCA459106 WCA459112:WCA459118 WCA459124:WCA459130 WCA459136:WCA459142 WCA459148:WCA459154 WCA459160:WCA459166 WCA459172:WCA459178 WCA459184:WCA459190 WCA459196:WCA459202 WCA459208:WCA459214 WCA459220:WCA459226 WCA524600:WCA524606 WCA524612:WCA524618 WCA524624:WCA524630 WCA524636:WCA524642 WCA524648:WCA524654 WCA524660:WCA524666 WCA524672:WCA524678 WCA524684:WCA524690 WCA524696:WCA524702 WCA524708:WCA524714 WCA524720:WCA524726 WCA524732:WCA524738 WCA524744:WCA524750 WCA524756:WCA524762 WCA590136:WCA590142 WCA590148:WCA590154 WCA590160:WCA590166 WCA590172:WCA590178 WCA590184:WCA590190 WCA590196:WCA590202 WCA590208:WCA590214 WCA590220:WCA590226 WCA590232:WCA590238 WCA590244:WCA590250 WCA590256:WCA590262 WCA590268:WCA590274 WCA590280:WCA590286 WCA590292:WCA590298 WCA655672:WCA655678 WCA655684:WCA655690 WCA655696:WCA655702 WCA655708:WCA655714 WCA655720:WCA655726 WCA655732:WCA655738 WCA655744:WCA655750 WCA655756:WCA655762 WCA655768:WCA655774 WCA655780:WCA655786 WCA655792:WCA655798 WCA655804:WCA655810 WCA655816:WCA655822 WCA655828:WCA655834 WCA721208:WCA721214 WCA721220:WCA721226 WCA721232:WCA721238 WCA721244:WCA721250 WCA721256:WCA721262 WCA721268:WCA721274 WCA721280:WCA721286 WCA721292:WCA721298 WCA721304:WCA721310 WCA721316:WCA721322 WCA721328:WCA721334 WCA721340:WCA721346 WCA721352:WCA721358 WCA721364:WCA721370 WCA786744:WCA786750 WCA786756:WCA786762 WCA786768:WCA786774 WCA786780:WCA786786 WCA786792:WCA786798 WCA786804:WCA786810 WCA786816:WCA786822 WCA786828:WCA786834 WCA786840:WCA786846 WCA786852:WCA786858 WCA786864:WCA786870 WCA786876:WCA786882 WCA786888:WCA786894 WCA786900:WCA786906 WCA852280:WCA852286 WCA852292:WCA852298 WCA852304:WCA852310 WCA852316:WCA852322 WCA852328:WCA852334 WCA852340:WCA852346 WCA852352:WCA852358 WCA852364:WCA852370 WCA852376:WCA852382 WCA852388:WCA852394 WCA852400:WCA852406 WCA852412:WCA852418 WCA852424:WCA852430 WCA852436:WCA852442 WCA917816:WCA917822 WCA917828:WCA917834 WCA917840:WCA917846 WCA917852:WCA917858 WCA917864:WCA917870 WCA917876:WCA917882 WCA917888:WCA917894 WCA917900:WCA917906 WCA917912:WCA917918 WCA917924:WCA917930 WCA917936:WCA917942 WCA917948:WCA917954 WCA917960:WCA917966 WCA917972:WCA917978 WCA983352:WCA983358 WCA983364:WCA983370 WCA983376:WCA983382 WCA983388:WCA983394 WCA983400:WCA983406 WCA983412:WCA983418 WCA983424:WCA983430 WCA983436:WCA983442 WCA983448:WCA983454 WCA983460:WCA983466 WCA983472:WCA983478 WCA983484:WCA983490 WCA983496:WCA983502 WCA983508:WCA983514 WLW77:WLW83 WLW89:WLW95 WLW101:WLW107 WLW113:WLW119 WLW125:WLW131 WLW137:WLW143 WLW149:WLW155 WLW161:WLW167 WLW173:WLW179 WLW185:WLW191 WLW197:WLW203 WLW209:WLW215 WLW221:WLW227 WLW233:WLW239 WLW65848:WLW65854 WLW65860:WLW65866 WLW65872:WLW65878 WLW65884:WLW65890 WLW65896:WLW65902 WLW65908:WLW65914 WLW65920:WLW65926 WLW65932:WLW65938 WLW65944:WLW65950 WLW65956:WLW65962 WLW65968:WLW65974 WLW65980:WLW65986 WLW65992:WLW65998 WLW66004:WLW66010 WLW131384:WLW131390 WLW131396:WLW131402 WLW131408:WLW131414 WLW131420:WLW131426 WLW131432:WLW131438 WLW131444:WLW131450 WLW131456:WLW131462 WLW131468:WLW131474 WLW131480:WLW131486 WLW131492:WLW131498 WLW131504:WLW131510 WLW131516:WLW131522 WLW131528:WLW131534 WLW131540:WLW131546 WLW196920:WLW196926 WLW196932:WLW196938 WLW196944:WLW196950 WLW196956:WLW196962 WLW196968:WLW196974 WLW196980:WLW196986 WLW196992:WLW196998 WLW197004:WLW197010 WLW197016:WLW197022 WLW197028:WLW197034 WLW197040:WLW197046 WLW197052:WLW197058 WLW197064:WLW197070 WLW197076:WLW197082 WLW262456:WLW262462 WLW262468:WLW262474 WLW262480:WLW262486 WLW262492:WLW262498 WLW262504:WLW262510 WLW262516:WLW262522 WLW262528:WLW262534 WLW262540:WLW262546 WLW262552:WLW262558 WLW262564:WLW262570 WLW262576:WLW262582 WLW262588:WLW262594 WLW262600:WLW262606 WLW262612:WLW262618 WLW327992:WLW327998 WLW328004:WLW328010 WLW328016:WLW328022 WLW328028:WLW328034 WLW328040:WLW328046 WLW328052:WLW328058 WLW328064:WLW328070 WLW328076:WLW328082 WLW328088:WLW328094 WLW328100:WLW328106 WLW328112:WLW328118 WLW328124:WLW328130 WLW328136:WLW328142 WLW328148:WLW328154 WLW393528:WLW393534 WLW393540:WLW393546 WLW393552:WLW393558 WLW393564:WLW393570 WLW393576:WLW393582 WLW393588:WLW393594 WLW393600:WLW393606 WLW393612:WLW393618 WLW393624:WLW393630 WLW393636:WLW393642 WLW393648:WLW393654 WLW393660:WLW393666 WLW393672:WLW393678 WLW393684:WLW393690 WLW459064:WLW459070 WLW459076:WLW459082 WLW459088:WLW459094 WLW459100:WLW459106 WLW459112:WLW459118 WLW459124:WLW459130 WLW459136:WLW459142 WLW459148:WLW459154 WLW459160:WLW459166 WLW459172:WLW459178 WLW459184:WLW459190 WLW459196:WLW459202 WLW459208:WLW459214 WLW459220:WLW459226 WLW524600:WLW524606 WLW524612:WLW524618 WLW524624:WLW524630 WLW524636:WLW524642 WLW524648:WLW524654 WLW524660:WLW524666 WLW524672:WLW524678 WLW524684:WLW524690 WLW524696:WLW524702 WLW524708:WLW524714 WLW524720:WLW524726 WLW524732:WLW524738 WLW524744:WLW524750 WLW524756:WLW524762 WLW590136:WLW590142 WLW590148:WLW590154 WLW590160:WLW590166 WLW590172:WLW590178 WLW590184:WLW590190 WLW590196:WLW590202 WLW590208:WLW590214 WLW590220:WLW590226 WLW590232:WLW590238 WLW590244:WLW590250 WLW590256:WLW590262 WLW590268:WLW590274 WLW590280:WLW590286 WLW590292:WLW590298 WLW655672:WLW655678 WLW655684:WLW655690 WLW655696:WLW655702 WLW655708:WLW655714 WLW655720:WLW655726 WLW655732:WLW655738 WLW655744:WLW655750 WLW655756:WLW655762 WLW655768:WLW655774 WLW655780:WLW655786 WLW655792:WLW655798 WLW655804:WLW655810 WLW655816:WLW655822 WLW655828:WLW655834 WLW721208:WLW721214 WLW721220:WLW721226 WLW721232:WLW721238 WLW721244:WLW721250 WLW721256:WLW721262 WLW721268:WLW721274 WLW721280:WLW721286 WLW721292:WLW721298 WLW721304:WLW721310 WLW721316:WLW721322 WLW721328:WLW721334 WLW721340:WLW721346 WLW721352:WLW721358 WLW721364:WLW721370 WLW786744:WLW786750 WLW786756:WLW786762 WLW786768:WLW786774 WLW786780:WLW786786 WLW786792:WLW786798 WLW786804:WLW786810 WLW786816:WLW786822 WLW786828:WLW786834 WLW786840:WLW786846 WLW786852:WLW786858 WLW786864:WLW786870 WLW786876:WLW786882 WLW786888:WLW786894 WLW786900:WLW786906 WLW852280:WLW852286 WLW852292:WLW852298 WLW852304:WLW852310 WLW852316:WLW852322 WLW852328:WLW852334 WLW852340:WLW852346 WLW852352:WLW852358 WLW852364:WLW852370 WLW852376:WLW852382 WLW852388:WLW852394 WLW852400:WLW852406 WLW852412:WLW852418 WLW852424:WLW852430 WLW852436:WLW852442 WLW917816:WLW917822 WLW917828:WLW917834 WLW917840:WLW917846 WLW917852:WLW917858 WLW917864:WLW917870 WLW917876:WLW917882 WLW917888:WLW917894 WLW917900:WLW917906 WLW917912:WLW917918 WLW917924:WLW917930 WLW917936:WLW917942 WLW917948:WLW917954 WLW917960:WLW917966 WLW917972:WLW917978 WLW983352:WLW983358 WLW983364:WLW983370 WLW983376:WLW983382 WLW983388:WLW983394 WLW983400:WLW983406 WLW983412:WLW983418 WLW983424:WLW983430 WLW983436:WLW983442 WLW983448:WLW983454 WLW983460:WLW983466 WLW983472:WLW983478 WLW983484:WLW983490 WLW983496:WLW983502 WLW983508:WLW983514 WVS77:WVS83 WVS89:WVS95 WVS101:WVS107 WVS113:WVS119 WVS125:WVS131 WVS137:WVS143 WVS149:WVS155 WVS161:WVS167 WVS173:WVS179 WVS185:WVS191 WVS197:WVS203 WVS209:WVS215 WVS221:WVS227 WVS233:WVS239 WVS65848:WVS65854 WVS65860:WVS65866 WVS65872:WVS65878 WVS65884:WVS65890 WVS65896:WVS65902 WVS65908:WVS65914 WVS65920:WVS65926 WVS65932:WVS65938 WVS65944:WVS65950 WVS65956:WVS65962 WVS65968:WVS65974 WVS65980:WVS65986 WVS65992:WVS65998 WVS66004:WVS66010 WVS131384:WVS131390 WVS131396:WVS131402 WVS131408:WVS131414 WVS131420:WVS131426 WVS131432:WVS131438 WVS131444:WVS131450 WVS131456:WVS131462 WVS131468:WVS131474 WVS131480:WVS131486 WVS131492:WVS131498 WVS131504:WVS131510 WVS131516:WVS131522 WVS131528:WVS131534 WVS131540:WVS131546 WVS196920:WVS196926 WVS196932:WVS196938 WVS196944:WVS196950 WVS196956:WVS196962 WVS196968:WVS196974 WVS196980:WVS196986 WVS196992:WVS196998 WVS197004:WVS197010 WVS197016:WVS197022 WVS197028:WVS197034 WVS197040:WVS197046 WVS197052:WVS197058 WVS197064:WVS197070 WVS197076:WVS197082 WVS262456:WVS262462 WVS262468:WVS262474 WVS262480:WVS262486 WVS262492:WVS262498 WVS262504:WVS262510 WVS262516:WVS262522 WVS262528:WVS262534 WVS262540:WVS262546 WVS262552:WVS262558 WVS262564:WVS262570 WVS262576:WVS262582 WVS262588:WVS262594 WVS262600:WVS262606 WVS262612:WVS262618 WVS327992:WVS327998 WVS328004:WVS328010 WVS328016:WVS328022 WVS328028:WVS328034 WVS328040:WVS328046 WVS328052:WVS328058 WVS328064:WVS328070 WVS328076:WVS328082 WVS328088:WVS328094 WVS328100:WVS328106 WVS328112:WVS328118 WVS328124:WVS328130 WVS328136:WVS328142 WVS328148:WVS328154 WVS393528:WVS393534 WVS393540:WVS393546 WVS393552:WVS393558 WVS393564:WVS393570 WVS393576:WVS393582 WVS393588:WVS393594 WVS393600:WVS393606 WVS393612:WVS393618 WVS393624:WVS393630 WVS393636:WVS393642 WVS393648:WVS393654 WVS393660:WVS393666 WVS393672:WVS393678 WVS393684:WVS393690 WVS459064:WVS459070 WVS459076:WVS459082 WVS459088:WVS459094 WVS459100:WVS459106 WVS459112:WVS459118 WVS459124:WVS459130 WVS459136:WVS459142 WVS459148:WVS459154 WVS459160:WVS459166 WVS459172:WVS459178 WVS459184:WVS459190 WVS459196:WVS459202 WVS459208:WVS459214 WVS459220:WVS459226 WVS524600:WVS524606 WVS524612:WVS524618 WVS524624:WVS524630 WVS524636:WVS524642 WVS524648:WVS524654 WVS524660:WVS524666 WVS524672:WVS524678 WVS524684:WVS524690 WVS524696:WVS524702 WVS524708:WVS524714 WVS524720:WVS524726 WVS524732:WVS524738 WVS524744:WVS524750 WVS524756:WVS524762 WVS590136:WVS590142 WVS590148:WVS590154 WVS590160:WVS590166 WVS590172:WVS590178 WVS590184:WVS590190 WVS590196:WVS590202 WVS590208:WVS590214 WVS590220:WVS590226 WVS590232:WVS590238 WVS590244:WVS590250 WVS590256:WVS590262 WVS590268:WVS590274 WVS590280:WVS590286 WVS590292:WVS590298 WVS655672:WVS655678 WVS655684:WVS655690 WVS655696:WVS655702 WVS655708:WVS655714 WVS655720:WVS655726 WVS655732:WVS655738 WVS655744:WVS655750 WVS655756:WVS655762 WVS655768:WVS655774 WVS655780:WVS655786 WVS655792:WVS655798 WVS655804:WVS655810 WVS655816:WVS655822 WVS655828:WVS655834 WVS721208:WVS721214 WVS721220:WVS721226 WVS721232:WVS721238 WVS721244:WVS721250 WVS721256:WVS721262 WVS721268:WVS721274 WVS721280:WVS721286 WVS721292:WVS721298 WVS721304:WVS721310 WVS721316:WVS721322 WVS721328:WVS721334 WVS721340:WVS721346 WVS721352:WVS721358 WVS721364:WVS721370 WVS786744:WVS786750 WVS786756:WVS786762 WVS786768:WVS786774 WVS786780:WVS786786 WVS786792:WVS786798 WVS786804:WVS786810 WVS786816:WVS786822 WVS786828:WVS786834 WVS786840:WVS786846 WVS786852:WVS786858 WVS786864:WVS786870 WVS786876:WVS786882 WVS786888:WVS786894 WVS786900:WVS786906 WVS852280:WVS852286 WVS852292:WVS852298 WVS852304:WVS852310 WVS852316:WVS852322 WVS852328:WVS852334 WVS852340:WVS852346 WVS852352:WVS852358 WVS852364:WVS852370 WVS852376:WVS852382 WVS852388:WVS852394 WVS852400:WVS852406 WVS852412:WVS852418 WVS852424:WVS852430 WVS852436:WVS852442 WVS917816:WVS917822 WVS917828:WVS917834 WVS917840:WVS917846 WVS917852:WVS917858 WVS917864:WVS917870 WVS917876:WVS917882 WVS917888:WVS917894 WVS917900:WVS917906 WVS917912:WVS917918 WVS917924:WVS917930 WVS917936:WVS917942 WVS917948:WVS917954 WVS917960:WVS917966 WVS917972:WVS917978 WVS983352:WVS983358 WVS983364:WVS983370 WVS983376:WVS983382 WVS983388:WVS983394 WVS983400:WVS983406 WVS983412:WVS983418 WVS983424:WVS983430 WVS983436:WVS983442 WVS983448:WVS983454 WVS983460:WVS983466 WVS983472:WVS983478 WVS983484:WVS983490 WVS983496:WVS983502 WVS983508:WVS983514"/>
    <dataValidation showInputMessage="1" showErrorMessage="1" sqref="K76 JG76 TC76 ACY76 AMU76 AWQ76 BGM76 BQI76 CAE76 CKA76 CTW76 DDS76 DNO76 DXK76 EHG76 ERC76 FAY76 FKU76 FUQ76 GEM76 GOI76 GYE76 HIA76 HRW76 IBS76 ILO76 IVK76 JFG76 JPC76 JYY76 KIU76 KSQ76 LCM76 LMI76 LWE76 MGA76 MPW76 MZS76 NJO76 NTK76 ODG76 ONC76 OWY76 PGU76 PQQ76 QAM76 QKI76 QUE76 REA76 RNW76 RXS76 SHO76 SRK76 TBG76 TLC76 TUY76 UEU76 UOQ76 UYM76 VII76 VSE76 WCA76 WLW76 WVS76 K88 JG88 TC88 ACY88 AMU88 AWQ88 BGM88 BQI88 CAE88 CKA88 CTW88 DDS88 DNO88 DXK88 EHG88 ERC88 FAY88 FKU88 FUQ88 GEM88 GOI88 GYE88 HIA88 HRW88 IBS88 ILO88 IVK88 JFG88 JPC88 JYY88 KIU88 KSQ88 LCM88 LMI88 LWE88 MGA88 MPW88 MZS88 NJO88 NTK88 ODG88 ONC88 OWY88 PGU88 PQQ88 QAM88 QKI88 QUE88 REA88 RNW88 RXS88 SHO88 SRK88 TBG88 TLC88 TUY88 UEU88 UOQ88 UYM88 VII88 VSE88 WCA88 WLW88 WVS88 K100 JG100 TC100 ACY100 AMU100 AWQ100 BGM100 BQI100 CAE100 CKA100 CTW100 DDS100 DNO100 DXK100 EHG100 ERC100 FAY100 FKU100 FUQ100 GEM100 GOI100 GYE100 HIA100 HRW100 IBS100 ILO100 IVK100 JFG100 JPC100 JYY100 KIU100 KSQ100 LCM100 LMI100 LWE100 MGA100 MPW100 MZS100 NJO100 NTK100 ODG100 ONC100 OWY100 PGU100 PQQ100 QAM100 QKI100 QUE100 REA100 RNW100 RXS100 SHO100 SRK100 TBG100 TLC100 TUY100 UEU100 UOQ100 UYM100 VII100 VSE100 WCA100 WLW100 WVS100 K112 JG112 TC112 ACY112 AMU112 AWQ112 BGM112 BQI112 CAE112 CKA112 CTW112 DDS112 DNO112 DXK112 EHG112 ERC112 FAY112 FKU112 FUQ112 GEM112 GOI112 GYE112 HIA112 HRW112 IBS112 ILO112 IVK112 JFG112 JPC112 JYY112 KIU112 KSQ112 LCM112 LMI112 LWE112 MGA112 MPW112 MZS112 NJO112 NTK112 ODG112 ONC112 OWY112 PGU112 PQQ112 QAM112 QKI112 QUE112 REA112 RNW112 RXS112 SHO112 SRK112 TBG112 TLC112 TUY112 UEU112 UOQ112 UYM112 VII112 VSE112 WCA112 WLW112 WVS112 K124 JG124 TC124 ACY124 AMU124 AWQ124 BGM124 BQI124 CAE124 CKA124 CTW124 DDS124 DNO124 DXK124 EHG124 ERC124 FAY124 FKU124 FUQ124 GEM124 GOI124 GYE124 HIA124 HRW124 IBS124 ILO124 IVK124 JFG124 JPC124 JYY124 KIU124 KSQ124 LCM124 LMI124 LWE124 MGA124 MPW124 MZS124 NJO124 NTK124 ODG124 ONC124 OWY124 PGU124 PQQ124 QAM124 QKI124 QUE124 REA124 RNW124 RXS124 SHO124 SRK124 TBG124 TLC124 TUY124 UEU124 UOQ124 UYM124 VII124 VSE124 WCA124 WLW124 WVS124 K136 JG136 TC136 ACY136 AMU136 AWQ136 BGM136 BQI136 CAE136 CKA136 CTW136 DDS136 DNO136 DXK136 EHG136 ERC136 FAY136 FKU136 FUQ136 GEM136 GOI136 GYE136 HIA136 HRW136 IBS136 ILO136 IVK136 JFG136 JPC136 JYY136 KIU136 KSQ136 LCM136 LMI136 LWE136 MGA136 MPW136 MZS136 NJO136 NTK136 ODG136 ONC136 OWY136 PGU136 PQQ136 QAM136 QKI136 QUE136 REA136 RNW136 RXS136 SHO136 SRK136 TBG136 TLC136 TUY136 UEU136 UOQ136 UYM136 VII136 VSE136 WCA136 WLW136 WVS136 K148 JG148 TC148 ACY148 AMU148 AWQ148 BGM148 BQI148 CAE148 CKA148 CTW148 DDS148 DNO148 DXK148 EHG148 ERC148 FAY148 FKU148 FUQ148 GEM148 GOI148 GYE148 HIA148 HRW148 IBS148 ILO148 IVK148 JFG148 JPC148 JYY148 KIU148 KSQ148 LCM148 LMI148 LWE148 MGA148 MPW148 MZS148 NJO148 NTK148 ODG148 ONC148 OWY148 PGU148 PQQ148 QAM148 QKI148 QUE148 REA148 RNW148 RXS148 SHO148 SRK148 TBG148 TLC148 TUY148 UEU148 UOQ148 UYM148 VII148 VSE148 WCA148 WLW148 WVS148 K160 JG160 TC160 ACY160 AMU160 AWQ160 BGM160 BQI160 CAE160 CKA160 CTW160 DDS160 DNO160 DXK160 EHG160 ERC160 FAY160 FKU160 FUQ160 GEM160 GOI160 GYE160 HIA160 HRW160 IBS160 ILO160 IVK160 JFG160 JPC160 JYY160 KIU160 KSQ160 LCM160 LMI160 LWE160 MGA160 MPW160 MZS160 NJO160 NTK160 ODG160 ONC160 OWY160 PGU160 PQQ160 QAM160 QKI160 QUE160 REA160 RNW160 RXS160 SHO160 SRK160 TBG160 TLC160 TUY160 UEU160 UOQ160 UYM160 VII160 VSE160 WCA160 WLW160 WVS160 K172 JG172 TC172 ACY172 AMU172 AWQ172 BGM172 BQI172 CAE172 CKA172 CTW172 DDS172 DNO172 DXK172 EHG172 ERC172 FAY172 FKU172 FUQ172 GEM172 GOI172 GYE172 HIA172 HRW172 IBS172 ILO172 IVK172 JFG172 JPC172 JYY172 KIU172 KSQ172 LCM172 LMI172 LWE172 MGA172 MPW172 MZS172 NJO172 NTK172 ODG172 ONC172 OWY172 PGU172 PQQ172 QAM172 QKI172 QUE172 REA172 RNW172 RXS172 SHO172 SRK172 TBG172 TLC172 TUY172 UEU172 UOQ172 UYM172 VII172 VSE172 WCA172 WLW172 WVS172 K184 JG184 TC184 ACY184 AMU184 AWQ184 BGM184 BQI184 CAE184 CKA184 CTW184 DDS184 DNO184 DXK184 EHG184 ERC184 FAY184 FKU184 FUQ184 GEM184 GOI184 GYE184 HIA184 HRW184 IBS184 ILO184 IVK184 JFG184 JPC184 JYY184 KIU184 KSQ184 LCM184 LMI184 LWE184 MGA184 MPW184 MZS184 NJO184 NTK184 ODG184 ONC184 OWY184 PGU184 PQQ184 QAM184 QKI184 QUE184 REA184 RNW184 RXS184 SHO184 SRK184 TBG184 TLC184 TUY184 UEU184 UOQ184 UYM184 VII184 VSE184 WCA184 WLW184 WVS184 K196 JG196 TC196 ACY196 AMU196 AWQ196 BGM196 BQI196 CAE196 CKA196 CTW196 DDS196 DNO196 DXK196 EHG196 ERC196 FAY196 FKU196 FUQ196 GEM196 GOI196 GYE196 HIA196 HRW196 IBS196 ILO196 IVK196 JFG196 JPC196 JYY196 KIU196 KSQ196 LCM196 LMI196 LWE196 MGA196 MPW196 MZS196 NJO196 NTK196 ODG196 ONC196 OWY196 PGU196 PQQ196 QAM196 QKI196 QUE196 REA196 RNW196 RXS196 SHO196 SRK196 TBG196 TLC196 TUY196 UEU196 UOQ196 UYM196 VII196 VSE196 WCA196 WLW196 WVS196 K208 JG208 TC208 ACY208 AMU208 AWQ208 BGM208 BQI208 CAE208 CKA208 CTW208 DDS208 DNO208 DXK208 EHG208 ERC208 FAY208 FKU208 FUQ208 GEM208 GOI208 GYE208 HIA208 HRW208 IBS208 ILO208 IVK208 JFG208 JPC208 JYY208 KIU208 KSQ208 LCM208 LMI208 LWE208 MGA208 MPW208 MZS208 NJO208 NTK208 ODG208 ONC208 OWY208 PGU208 PQQ208 QAM208 QKI208 QUE208 REA208 RNW208 RXS208 SHO208 SRK208 TBG208 TLC208 TUY208 UEU208 UOQ208 UYM208 VII208 VSE208 WCA208 WLW208 WVS208 K220 JG220 TC220 ACY220 AMU220 AWQ220 BGM220 BQI220 CAE220 CKA220 CTW220 DDS220 DNO220 DXK220 EHG220 ERC220 FAY220 FKU220 FUQ220 GEM220 GOI220 GYE220 HIA220 HRW220 IBS220 ILO220 IVK220 JFG220 JPC220 JYY220 KIU220 KSQ220 LCM220 LMI220 LWE220 MGA220 MPW220 MZS220 NJO220 NTK220 ODG220 ONC220 OWY220 PGU220 PQQ220 QAM220 QKI220 QUE220 REA220 RNW220 RXS220 SHO220 SRK220 TBG220 TLC220 TUY220 UEU220 UOQ220 UYM220 VII220 VSE220 WCA220 WLW220 WVS220 K232 JG232 TC232 ACY232 AMU232 AWQ232 BGM232 BQI232 CAE232 CKA232 CTW232 DDS232 DNO232 DXK232 EHG232 ERC232 FAY232 FKU232 FUQ232 GEM232 GOI232 GYE232 HIA232 HRW232 IBS232 ILO232 IVK232 JFG232 JPC232 JYY232 KIU232 KSQ232 LCM232 LMI232 LWE232 MGA232 MPW232 MZS232 NJO232 NTK232 ODG232 ONC232 OWY232 PGU232 PQQ232 QAM232 QKI232 QUE232 REA232 RNW232 RXS232 SHO232 SRK232 TBG232 TLC232 TUY232 UEU232 UOQ232 UYM232 VII232 VSE232 WCA232 WLW232 WVS232 K244 K256 K268 K280 K292 K304 K316 K328 K340 K352 K364 K376 K388 K400 K412 K424 K436 K448 K65847 JG65847 TC65847 ACY65847 AMU65847 AWQ65847 BGM65847 BQI65847 CAE65847 CKA65847 CTW65847 DDS65847 DNO65847 DXK65847 EHG65847 ERC65847 FAY65847 FKU65847 FUQ65847 GEM65847 GOI65847 GYE65847 HIA65847 HRW65847 IBS65847 ILO65847 IVK65847 JFG65847 JPC65847 JYY65847 KIU65847 KSQ65847 LCM65847 LMI65847 LWE65847 MGA65847 MPW65847 MZS65847 NJO65847 NTK65847 ODG65847 ONC65847 OWY65847 PGU65847 PQQ65847 QAM65847 QKI65847 QUE65847 REA65847 RNW65847 RXS65847 SHO65847 SRK65847 TBG65847 TLC65847 TUY65847 UEU65847 UOQ65847 UYM65847 VII65847 VSE65847 WCA65847 WLW65847 WVS65847 K65859 JG65859 TC65859 ACY65859 AMU65859 AWQ65859 BGM65859 BQI65859 CAE65859 CKA65859 CTW65859 DDS65859 DNO65859 DXK65859 EHG65859 ERC65859 FAY65859 FKU65859 FUQ65859 GEM65859 GOI65859 GYE65859 HIA65859 HRW65859 IBS65859 ILO65859 IVK65859 JFG65859 JPC65859 JYY65859 KIU65859 KSQ65859 LCM65859 LMI65859 LWE65859 MGA65859 MPW65859 MZS65859 NJO65859 NTK65859 ODG65859 ONC65859 OWY65859 PGU65859 PQQ65859 QAM65859 QKI65859 QUE65859 REA65859 RNW65859 RXS65859 SHO65859 SRK65859 TBG65859 TLC65859 TUY65859 UEU65859 UOQ65859 UYM65859 VII65859 VSE65859 WCA65859 WLW65859 WVS65859 K65871 JG65871 TC65871 ACY65871 AMU65871 AWQ65871 BGM65871 BQI65871 CAE65871 CKA65871 CTW65871 DDS65871 DNO65871 DXK65871 EHG65871 ERC65871 FAY65871 FKU65871 FUQ65871 GEM65871 GOI65871 GYE65871 HIA65871 HRW65871 IBS65871 ILO65871 IVK65871 JFG65871 JPC65871 JYY65871 KIU65871 KSQ65871 LCM65871 LMI65871 LWE65871 MGA65871 MPW65871 MZS65871 NJO65871 NTK65871 ODG65871 ONC65871 OWY65871 PGU65871 PQQ65871 QAM65871 QKI65871 QUE65871 REA65871 RNW65871 RXS65871 SHO65871 SRK65871 TBG65871 TLC65871 TUY65871 UEU65871 UOQ65871 UYM65871 VII65871 VSE65871 WCA65871 WLW65871 WVS65871 K65883 JG65883 TC65883 ACY65883 AMU65883 AWQ65883 BGM65883 BQI65883 CAE65883 CKA65883 CTW65883 DDS65883 DNO65883 DXK65883 EHG65883 ERC65883 FAY65883 FKU65883 FUQ65883 GEM65883 GOI65883 GYE65883 HIA65883 HRW65883 IBS65883 ILO65883 IVK65883 JFG65883 JPC65883 JYY65883 KIU65883 KSQ65883 LCM65883 LMI65883 LWE65883 MGA65883 MPW65883 MZS65883 NJO65883 NTK65883 ODG65883 ONC65883 OWY65883 PGU65883 PQQ65883 QAM65883 QKI65883 QUE65883 REA65883 RNW65883 RXS65883 SHO65883 SRK65883 TBG65883 TLC65883 TUY65883 UEU65883 UOQ65883 UYM65883 VII65883 VSE65883 WCA65883 WLW65883 WVS65883 K65895 JG65895 TC65895 ACY65895 AMU65895 AWQ65895 BGM65895 BQI65895 CAE65895 CKA65895 CTW65895 DDS65895 DNO65895 DXK65895 EHG65895 ERC65895 FAY65895 FKU65895 FUQ65895 GEM65895 GOI65895 GYE65895 HIA65895 HRW65895 IBS65895 ILO65895 IVK65895 JFG65895 JPC65895 JYY65895 KIU65895 KSQ65895 LCM65895 LMI65895 LWE65895 MGA65895 MPW65895 MZS65895 NJO65895 NTK65895 ODG65895 ONC65895 OWY65895 PGU65895 PQQ65895 QAM65895 QKI65895 QUE65895 REA65895 RNW65895 RXS65895 SHO65895 SRK65895 TBG65895 TLC65895 TUY65895 UEU65895 UOQ65895 UYM65895 VII65895 VSE65895 WCA65895 WLW65895 WVS65895 K65907 JG65907 TC65907 ACY65907 AMU65907 AWQ65907 BGM65907 BQI65907 CAE65907 CKA65907 CTW65907 DDS65907 DNO65907 DXK65907 EHG65907 ERC65907 FAY65907 FKU65907 FUQ65907 GEM65907 GOI65907 GYE65907 HIA65907 HRW65907 IBS65907 ILO65907 IVK65907 JFG65907 JPC65907 JYY65907 KIU65907 KSQ65907 LCM65907 LMI65907 LWE65907 MGA65907 MPW65907 MZS65907 NJO65907 NTK65907 ODG65907 ONC65907 OWY65907 PGU65907 PQQ65907 QAM65907 QKI65907 QUE65907 REA65907 RNW65907 RXS65907 SHO65907 SRK65907 TBG65907 TLC65907 TUY65907 UEU65907 UOQ65907 UYM65907 VII65907 VSE65907 WCA65907 WLW65907 WVS65907 K65919 JG65919 TC65919 ACY65919 AMU65919 AWQ65919 BGM65919 BQI65919 CAE65919 CKA65919 CTW65919 DDS65919 DNO65919 DXK65919 EHG65919 ERC65919 FAY65919 FKU65919 FUQ65919 GEM65919 GOI65919 GYE65919 HIA65919 HRW65919 IBS65919 ILO65919 IVK65919 JFG65919 JPC65919 JYY65919 KIU65919 KSQ65919 LCM65919 LMI65919 LWE65919 MGA65919 MPW65919 MZS65919 NJO65919 NTK65919 ODG65919 ONC65919 OWY65919 PGU65919 PQQ65919 QAM65919 QKI65919 QUE65919 REA65919 RNW65919 RXS65919 SHO65919 SRK65919 TBG65919 TLC65919 TUY65919 UEU65919 UOQ65919 UYM65919 VII65919 VSE65919 WCA65919 WLW65919 WVS65919 K65931 JG65931 TC65931 ACY65931 AMU65931 AWQ65931 BGM65931 BQI65931 CAE65931 CKA65931 CTW65931 DDS65931 DNO65931 DXK65931 EHG65931 ERC65931 FAY65931 FKU65931 FUQ65931 GEM65931 GOI65931 GYE65931 HIA65931 HRW65931 IBS65931 ILO65931 IVK65931 JFG65931 JPC65931 JYY65931 KIU65931 KSQ65931 LCM65931 LMI65931 LWE65931 MGA65931 MPW65931 MZS65931 NJO65931 NTK65931 ODG65931 ONC65931 OWY65931 PGU65931 PQQ65931 QAM65931 QKI65931 QUE65931 REA65931 RNW65931 RXS65931 SHO65931 SRK65931 TBG65931 TLC65931 TUY65931 UEU65931 UOQ65931 UYM65931 VII65931 VSE65931 WCA65931 WLW65931 WVS65931 K65943 JG65943 TC65943 ACY65943 AMU65943 AWQ65943 BGM65943 BQI65943 CAE65943 CKA65943 CTW65943 DDS65943 DNO65943 DXK65943 EHG65943 ERC65943 FAY65943 FKU65943 FUQ65943 GEM65943 GOI65943 GYE65943 HIA65943 HRW65943 IBS65943 ILO65943 IVK65943 JFG65943 JPC65943 JYY65943 KIU65943 KSQ65943 LCM65943 LMI65943 LWE65943 MGA65943 MPW65943 MZS65943 NJO65943 NTK65943 ODG65943 ONC65943 OWY65943 PGU65943 PQQ65943 QAM65943 QKI65943 QUE65943 REA65943 RNW65943 RXS65943 SHO65943 SRK65943 TBG65943 TLC65943 TUY65943 UEU65943 UOQ65943 UYM65943 VII65943 VSE65943 WCA65943 WLW65943 WVS65943 K65955 JG65955 TC65955 ACY65955 AMU65955 AWQ65955 BGM65955 BQI65955 CAE65955 CKA65955 CTW65955 DDS65955 DNO65955 DXK65955 EHG65955 ERC65955 FAY65955 FKU65955 FUQ65955 GEM65955 GOI65955 GYE65955 HIA65955 HRW65955 IBS65955 ILO65955 IVK65955 JFG65955 JPC65955 JYY65955 KIU65955 KSQ65955 LCM65955 LMI65955 LWE65955 MGA65955 MPW65955 MZS65955 NJO65955 NTK65955 ODG65955 ONC65955 OWY65955 PGU65955 PQQ65955 QAM65955 QKI65955 QUE65955 REA65955 RNW65955 RXS65955 SHO65955 SRK65955 TBG65955 TLC65955 TUY65955 UEU65955 UOQ65955 UYM65955 VII65955 VSE65955 WCA65955 WLW65955 WVS65955 K65967 JG65967 TC65967 ACY65967 AMU65967 AWQ65967 BGM65967 BQI65967 CAE65967 CKA65967 CTW65967 DDS65967 DNO65967 DXK65967 EHG65967 ERC65967 FAY65967 FKU65967 FUQ65967 GEM65967 GOI65967 GYE65967 HIA65967 HRW65967 IBS65967 ILO65967 IVK65967 JFG65967 JPC65967 JYY65967 KIU65967 KSQ65967 LCM65967 LMI65967 LWE65967 MGA65967 MPW65967 MZS65967 NJO65967 NTK65967 ODG65967 ONC65967 OWY65967 PGU65967 PQQ65967 QAM65967 QKI65967 QUE65967 REA65967 RNW65967 RXS65967 SHO65967 SRK65967 TBG65967 TLC65967 TUY65967 UEU65967 UOQ65967 UYM65967 VII65967 VSE65967 WCA65967 WLW65967 WVS65967 K65979 JG65979 TC65979 ACY65979 AMU65979 AWQ65979 BGM65979 BQI65979 CAE65979 CKA65979 CTW65979 DDS65979 DNO65979 DXK65979 EHG65979 ERC65979 FAY65979 FKU65979 FUQ65979 GEM65979 GOI65979 GYE65979 HIA65979 HRW65979 IBS65979 ILO65979 IVK65979 JFG65979 JPC65979 JYY65979 KIU65979 KSQ65979 LCM65979 LMI65979 LWE65979 MGA65979 MPW65979 MZS65979 NJO65979 NTK65979 ODG65979 ONC65979 OWY65979 PGU65979 PQQ65979 QAM65979 QKI65979 QUE65979 REA65979 RNW65979 RXS65979 SHO65979 SRK65979 TBG65979 TLC65979 TUY65979 UEU65979 UOQ65979 UYM65979 VII65979 VSE65979 WCA65979 WLW65979 WVS65979 K65991 JG65991 TC65991 ACY65991 AMU65991 AWQ65991 BGM65991 BQI65991 CAE65991 CKA65991 CTW65991 DDS65991 DNO65991 DXK65991 EHG65991 ERC65991 FAY65991 FKU65991 FUQ65991 GEM65991 GOI65991 GYE65991 HIA65991 HRW65991 IBS65991 ILO65991 IVK65991 JFG65991 JPC65991 JYY65991 KIU65991 KSQ65991 LCM65991 LMI65991 LWE65991 MGA65991 MPW65991 MZS65991 NJO65991 NTK65991 ODG65991 ONC65991 OWY65991 PGU65991 PQQ65991 QAM65991 QKI65991 QUE65991 REA65991 RNW65991 RXS65991 SHO65991 SRK65991 TBG65991 TLC65991 TUY65991 UEU65991 UOQ65991 UYM65991 VII65991 VSE65991 WCA65991 WLW65991 WVS65991 K66003 JG66003 TC66003 ACY66003 AMU66003 AWQ66003 BGM66003 BQI66003 CAE66003 CKA66003 CTW66003 DDS66003 DNO66003 DXK66003 EHG66003 ERC66003 FAY66003 FKU66003 FUQ66003 GEM66003 GOI66003 GYE66003 HIA66003 HRW66003 IBS66003 ILO66003 IVK66003 JFG66003 JPC66003 JYY66003 KIU66003 KSQ66003 LCM66003 LMI66003 LWE66003 MGA66003 MPW66003 MZS66003 NJO66003 NTK66003 ODG66003 ONC66003 OWY66003 PGU66003 PQQ66003 QAM66003 QKI66003 QUE66003 REA66003 RNW66003 RXS66003 SHO66003 SRK66003 TBG66003 TLC66003 TUY66003 UEU66003 UOQ66003 UYM66003 VII66003 VSE66003 WCA66003 WLW66003 WVS66003 K131383 JG131383 TC131383 ACY131383 AMU131383 AWQ131383 BGM131383 BQI131383 CAE131383 CKA131383 CTW131383 DDS131383 DNO131383 DXK131383 EHG131383 ERC131383 FAY131383 FKU131383 FUQ131383 GEM131383 GOI131383 GYE131383 HIA131383 HRW131383 IBS131383 ILO131383 IVK131383 JFG131383 JPC131383 JYY131383 KIU131383 KSQ131383 LCM131383 LMI131383 LWE131383 MGA131383 MPW131383 MZS131383 NJO131383 NTK131383 ODG131383 ONC131383 OWY131383 PGU131383 PQQ131383 QAM131383 QKI131383 QUE131383 REA131383 RNW131383 RXS131383 SHO131383 SRK131383 TBG131383 TLC131383 TUY131383 UEU131383 UOQ131383 UYM131383 VII131383 VSE131383 WCA131383 WLW131383 WVS131383 K131395 JG131395 TC131395 ACY131395 AMU131395 AWQ131395 BGM131395 BQI131395 CAE131395 CKA131395 CTW131395 DDS131395 DNO131395 DXK131395 EHG131395 ERC131395 FAY131395 FKU131395 FUQ131395 GEM131395 GOI131395 GYE131395 HIA131395 HRW131395 IBS131395 ILO131395 IVK131395 JFG131395 JPC131395 JYY131395 KIU131395 KSQ131395 LCM131395 LMI131395 LWE131395 MGA131395 MPW131395 MZS131395 NJO131395 NTK131395 ODG131395 ONC131395 OWY131395 PGU131395 PQQ131395 QAM131395 QKI131395 QUE131395 REA131395 RNW131395 RXS131395 SHO131395 SRK131395 TBG131395 TLC131395 TUY131395 UEU131395 UOQ131395 UYM131395 VII131395 VSE131395 WCA131395 WLW131395 WVS131395 K131407 JG131407 TC131407 ACY131407 AMU131407 AWQ131407 BGM131407 BQI131407 CAE131407 CKA131407 CTW131407 DDS131407 DNO131407 DXK131407 EHG131407 ERC131407 FAY131407 FKU131407 FUQ131407 GEM131407 GOI131407 GYE131407 HIA131407 HRW131407 IBS131407 ILO131407 IVK131407 JFG131407 JPC131407 JYY131407 KIU131407 KSQ131407 LCM131407 LMI131407 LWE131407 MGA131407 MPW131407 MZS131407 NJO131407 NTK131407 ODG131407 ONC131407 OWY131407 PGU131407 PQQ131407 QAM131407 QKI131407 QUE131407 REA131407 RNW131407 RXS131407 SHO131407 SRK131407 TBG131407 TLC131407 TUY131407 UEU131407 UOQ131407 UYM131407 VII131407 VSE131407 WCA131407 WLW131407 WVS131407 K131419 JG131419 TC131419 ACY131419 AMU131419 AWQ131419 BGM131419 BQI131419 CAE131419 CKA131419 CTW131419 DDS131419 DNO131419 DXK131419 EHG131419 ERC131419 FAY131419 FKU131419 FUQ131419 GEM131419 GOI131419 GYE131419 HIA131419 HRW131419 IBS131419 ILO131419 IVK131419 JFG131419 JPC131419 JYY131419 KIU131419 KSQ131419 LCM131419 LMI131419 LWE131419 MGA131419 MPW131419 MZS131419 NJO131419 NTK131419 ODG131419 ONC131419 OWY131419 PGU131419 PQQ131419 QAM131419 QKI131419 QUE131419 REA131419 RNW131419 RXS131419 SHO131419 SRK131419 TBG131419 TLC131419 TUY131419 UEU131419 UOQ131419 UYM131419 VII131419 VSE131419 WCA131419 WLW131419 WVS131419 K131431 JG131431 TC131431 ACY131431 AMU131431 AWQ131431 BGM131431 BQI131431 CAE131431 CKA131431 CTW131431 DDS131431 DNO131431 DXK131431 EHG131431 ERC131431 FAY131431 FKU131431 FUQ131431 GEM131431 GOI131431 GYE131431 HIA131431 HRW131431 IBS131431 ILO131431 IVK131431 JFG131431 JPC131431 JYY131431 KIU131431 KSQ131431 LCM131431 LMI131431 LWE131431 MGA131431 MPW131431 MZS131431 NJO131431 NTK131431 ODG131431 ONC131431 OWY131431 PGU131431 PQQ131431 QAM131431 QKI131431 QUE131431 REA131431 RNW131431 RXS131431 SHO131431 SRK131431 TBG131431 TLC131431 TUY131431 UEU131431 UOQ131431 UYM131431 VII131431 VSE131431 WCA131431 WLW131431 WVS131431 K131443 JG131443 TC131443 ACY131443 AMU131443 AWQ131443 BGM131443 BQI131443 CAE131443 CKA131443 CTW131443 DDS131443 DNO131443 DXK131443 EHG131443 ERC131443 FAY131443 FKU131443 FUQ131443 GEM131443 GOI131443 GYE131443 HIA131443 HRW131443 IBS131443 ILO131443 IVK131443 JFG131443 JPC131443 JYY131443 KIU131443 KSQ131443 LCM131443 LMI131443 LWE131443 MGA131443 MPW131443 MZS131443 NJO131443 NTK131443 ODG131443 ONC131443 OWY131443 PGU131443 PQQ131443 QAM131443 QKI131443 QUE131443 REA131443 RNW131443 RXS131443 SHO131443 SRK131443 TBG131443 TLC131443 TUY131443 UEU131443 UOQ131443 UYM131443 VII131443 VSE131443 WCA131443 WLW131443 WVS131443 K131455 JG131455 TC131455 ACY131455 AMU131455 AWQ131455 BGM131455 BQI131455 CAE131455 CKA131455 CTW131455 DDS131455 DNO131455 DXK131455 EHG131455 ERC131455 FAY131455 FKU131455 FUQ131455 GEM131455 GOI131455 GYE131455 HIA131455 HRW131455 IBS131455 ILO131455 IVK131455 JFG131455 JPC131455 JYY131455 KIU131455 KSQ131455 LCM131455 LMI131455 LWE131455 MGA131455 MPW131455 MZS131455 NJO131455 NTK131455 ODG131455 ONC131455 OWY131455 PGU131455 PQQ131455 QAM131455 QKI131455 QUE131455 REA131455 RNW131455 RXS131455 SHO131455 SRK131455 TBG131455 TLC131455 TUY131455 UEU131455 UOQ131455 UYM131455 VII131455 VSE131455 WCA131455 WLW131455 WVS131455 K131467 JG131467 TC131467 ACY131467 AMU131467 AWQ131467 BGM131467 BQI131467 CAE131467 CKA131467 CTW131467 DDS131467 DNO131467 DXK131467 EHG131467 ERC131467 FAY131467 FKU131467 FUQ131467 GEM131467 GOI131467 GYE131467 HIA131467 HRW131467 IBS131467 ILO131467 IVK131467 JFG131467 JPC131467 JYY131467 KIU131467 KSQ131467 LCM131467 LMI131467 LWE131467 MGA131467 MPW131467 MZS131467 NJO131467 NTK131467 ODG131467 ONC131467 OWY131467 PGU131467 PQQ131467 QAM131467 QKI131467 QUE131467 REA131467 RNW131467 RXS131467 SHO131467 SRK131467 TBG131467 TLC131467 TUY131467 UEU131467 UOQ131467 UYM131467 VII131467 VSE131467 WCA131467 WLW131467 WVS131467 K131479 JG131479 TC131479 ACY131479 AMU131479 AWQ131479 BGM131479 BQI131479 CAE131479 CKA131479 CTW131479 DDS131479 DNO131479 DXK131479 EHG131479 ERC131479 FAY131479 FKU131479 FUQ131479 GEM131479 GOI131479 GYE131479 HIA131479 HRW131479 IBS131479 ILO131479 IVK131479 JFG131479 JPC131479 JYY131479 KIU131479 KSQ131479 LCM131479 LMI131479 LWE131479 MGA131479 MPW131479 MZS131479 NJO131479 NTK131479 ODG131479 ONC131479 OWY131479 PGU131479 PQQ131479 QAM131479 QKI131479 QUE131479 REA131479 RNW131479 RXS131479 SHO131479 SRK131479 TBG131479 TLC131479 TUY131479 UEU131479 UOQ131479 UYM131479 VII131479 VSE131479 WCA131479 WLW131479 WVS131479 K131491 JG131491 TC131491 ACY131491 AMU131491 AWQ131491 BGM131491 BQI131491 CAE131491 CKA131491 CTW131491 DDS131491 DNO131491 DXK131491 EHG131491 ERC131491 FAY131491 FKU131491 FUQ131491 GEM131491 GOI131491 GYE131491 HIA131491 HRW131491 IBS131491 ILO131491 IVK131491 JFG131491 JPC131491 JYY131491 KIU131491 KSQ131491 LCM131491 LMI131491 LWE131491 MGA131491 MPW131491 MZS131491 NJO131491 NTK131491 ODG131491 ONC131491 OWY131491 PGU131491 PQQ131491 QAM131491 QKI131491 QUE131491 REA131491 RNW131491 RXS131491 SHO131491 SRK131491 TBG131491 TLC131491 TUY131491 UEU131491 UOQ131491 UYM131491 VII131491 VSE131491 WCA131491 WLW131491 WVS131491 K131503 JG131503 TC131503 ACY131503 AMU131503 AWQ131503 BGM131503 BQI131503 CAE131503 CKA131503 CTW131503 DDS131503 DNO131503 DXK131503 EHG131503 ERC131503 FAY131503 FKU131503 FUQ131503 GEM131503 GOI131503 GYE131503 HIA131503 HRW131503 IBS131503 ILO131503 IVK131503 JFG131503 JPC131503 JYY131503 KIU131503 KSQ131503 LCM131503 LMI131503 LWE131503 MGA131503 MPW131503 MZS131503 NJO131503 NTK131503 ODG131503 ONC131503 OWY131503 PGU131503 PQQ131503 QAM131503 QKI131503 QUE131503 REA131503 RNW131503 RXS131503 SHO131503 SRK131503 TBG131503 TLC131503 TUY131503 UEU131503 UOQ131503 UYM131503 VII131503 VSE131503 WCA131503 WLW131503 WVS131503 K131515 JG131515 TC131515 ACY131515 AMU131515 AWQ131515 BGM131515 BQI131515 CAE131515 CKA131515 CTW131515 DDS131515 DNO131515 DXK131515 EHG131515 ERC131515 FAY131515 FKU131515 FUQ131515 GEM131515 GOI131515 GYE131515 HIA131515 HRW131515 IBS131515 ILO131515 IVK131515 JFG131515 JPC131515 JYY131515 KIU131515 KSQ131515 LCM131515 LMI131515 LWE131515 MGA131515 MPW131515 MZS131515 NJO131515 NTK131515 ODG131515 ONC131515 OWY131515 PGU131515 PQQ131515 QAM131515 QKI131515 QUE131515 REA131515 RNW131515 RXS131515 SHO131515 SRK131515 TBG131515 TLC131515 TUY131515 UEU131515 UOQ131515 UYM131515 VII131515 VSE131515 WCA131515 WLW131515 WVS131515 K131527 JG131527 TC131527 ACY131527 AMU131527 AWQ131527 BGM131527 BQI131527 CAE131527 CKA131527 CTW131527 DDS131527 DNO131527 DXK131527 EHG131527 ERC131527 FAY131527 FKU131527 FUQ131527 GEM131527 GOI131527 GYE131527 HIA131527 HRW131527 IBS131527 ILO131527 IVK131527 JFG131527 JPC131527 JYY131527 KIU131527 KSQ131527 LCM131527 LMI131527 LWE131527 MGA131527 MPW131527 MZS131527 NJO131527 NTK131527 ODG131527 ONC131527 OWY131527 PGU131527 PQQ131527 QAM131527 QKI131527 QUE131527 REA131527 RNW131527 RXS131527 SHO131527 SRK131527 TBG131527 TLC131527 TUY131527 UEU131527 UOQ131527 UYM131527 VII131527 VSE131527 WCA131527 WLW131527 WVS131527 K131539 JG131539 TC131539 ACY131539 AMU131539 AWQ131539 BGM131539 BQI131539 CAE131539 CKA131539 CTW131539 DDS131539 DNO131539 DXK131539 EHG131539 ERC131539 FAY131539 FKU131539 FUQ131539 GEM131539 GOI131539 GYE131539 HIA131539 HRW131539 IBS131539 ILO131539 IVK131539 JFG131539 JPC131539 JYY131539 KIU131539 KSQ131539 LCM131539 LMI131539 LWE131539 MGA131539 MPW131539 MZS131539 NJO131539 NTK131539 ODG131539 ONC131539 OWY131539 PGU131539 PQQ131539 QAM131539 QKI131539 QUE131539 REA131539 RNW131539 RXS131539 SHO131539 SRK131539 TBG131539 TLC131539 TUY131539 UEU131539 UOQ131539 UYM131539 VII131539 VSE131539 WCA131539 WLW131539 WVS131539 K196919 JG196919 TC196919 ACY196919 AMU196919 AWQ196919 BGM196919 BQI196919 CAE196919 CKA196919 CTW196919 DDS196919 DNO196919 DXK196919 EHG196919 ERC196919 FAY196919 FKU196919 FUQ196919 GEM196919 GOI196919 GYE196919 HIA196919 HRW196919 IBS196919 ILO196919 IVK196919 JFG196919 JPC196919 JYY196919 KIU196919 KSQ196919 LCM196919 LMI196919 LWE196919 MGA196919 MPW196919 MZS196919 NJO196919 NTK196919 ODG196919 ONC196919 OWY196919 PGU196919 PQQ196919 QAM196919 QKI196919 QUE196919 REA196919 RNW196919 RXS196919 SHO196919 SRK196919 TBG196919 TLC196919 TUY196919 UEU196919 UOQ196919 UYM196919 VII196919 VSE196919 WCA196919 WLW196919 WVS196919 K196931 JG196931 TC196931 ACY196931 AMU196931 AWQ196931 BGM196931 BQI196931 CAE196931 CKA196931 CTW196931 DDS196931 DNO196931 DXK196931 EHG196931 ERC196931 FAY196931 FKU196931 FUQ196931 GEM196931 GOI196931 GYE196931 HIA196931 HRW196931 IBS196931 ILO196931 IVK196931 JFG196931 JPC196931 JYY196931 KIU196931 KSQ196931 LCM196931 LMI196931 LWE196931 MGA196931 MPW196931 MZS196931 NJO196931 NTK196931 ODG196931 ONC196931 OWY196931 PGU196931 PQQ196931 QAM196931 QKI196931 QUE196931 REA196931 RNW196931 RXS196931 SHO196931 SRK196931 TBG196931 TLC196931 TUY196931 UEU196931 UOQ196931 UYM196931 VII196931 VSE196931 WCA196931 WLW196931 WVS196931 K196943 JG196943 TC196943 ACY196943 AMU196943 AWQ196943 BGM196943 BQI196943 CAE196943 CKA196943 CTW196943 DDS196943 DNO196943 DXK196943 EHG196943 ERC196943 FAY196943 FKU196943 FUQ196943 GEM196943 GOI196943 GYE196943 HIA196943 HRW196943 IBS196943 ILO196943 IVK196943 JFG196943 JPC196943 JYY196943 KIU196943 KSQ196943 LCM196943 LMI196943 LWE196943 MGA196943 MPW196943 MZS196943 NJO196943 NTK196943 ODG196943 ONC196943 OWY196943 PGU196943 PQQ196943 QAM196943 QKI196943 QUE196943 REA196943 RNW196943 RXS196943 SHO196943 SRK196943 TBG196943 TLC196943 TUY196943 UEU196943 UOQ196943 UYM196943 VII196943 VSE196943 WCA196943 WLW196943 WVS196943 K196955 JG196955 TC196955 ACY196955 AMU196955 AWQ196955 BGM196955 BQI196955 CAE196955 CKA196955 CTW196955 DDS196955 DNO196955 DXK196955 EHG196955 ERC196955 FAY196955 FKU196955 FUQ196955 GEM196955 GOI196955 GYE196955 HIA196955 HRW196955 IBS196955 ILO196955 IVK196955 JFG196955 JPC196955 JYY196955 KIU196955 KSQ196955 LCM196955 LMI196955 LWE196955 MGA196955 MPW196955 MZS196955 NJO196955 NTK196955 ODG196955 ONC196955 OWY196955 PGU196955 PQQ196955 QAM196955 QKI196955 QUE196955 REA196955 RNW196955 RXS196955 SHO196955 SRK196955 TBG196955 TLC196955 TUY196955 UEU196955 UOQ196955 UYM196955 VII196955 VSE196955 WCA196955 WLW196955 WVS196955 K196967 JG196967 TC196967 ACY196967 AMU196967 AWQ196967 BGM196967 BQI196967 CAE196967 CKA196967 CTW196967 DDS196967 DNO196967 DXK196967 EHG196967 ERC196967 FAY196967 FKU196967 FUQ196967 GEM196967 GOI196967 GYE196967 HIA196967 HRW196967 IBS196967 ILO196967 IVK196967 JFG196967 JPC196967 JYY196967 KIU196967 KSQ196967 LCM196967 LMI196967 LWE196967 MGA196967 MPW196967 MZS196967 NJO196967 NTK196967 ODG196967 ONC196967 OWY196967 PGU196967 PQQ196967 QAM196967 QKI196967 QUE196967 REA196967 RNW196967 RXS196967 SHO196967 SRK196967 TBG196967 TLC196967 TUY196967 UEU196967 UOQ196967 UYM196967 VII196967 VSE196967 WCA196967 WLW196967 WVS196967 K196979 JG196979 TC196979 ACY196979 AMU196979 AWQ196979 BGM196979 BQI196979 CAE196979 CKA196979 CTW196979 DDS196979 DNO196979 DXK196979 EHG196979 ERC196979 FAY196979 FKU196979 FUQ196979 GEM196979 GOI196979 GYE196979 HIA196979 HRW196979 IBS196979 ILO196979 IVK196979 JFG196979 JPC196979 JYY196979 KIU196979 KSQ196979 LCM196979 LMI196979 LWE196979 MGA196979 MPW196979 MZS196979 NJO196979 NTK196979 ODG196979 ONC196979 OWY196979 PGU196979 PQQ196979 QAM196979 QKI196979 QUE196979 REA196979 RNW196979 RXS196979 SHO196979 SRK196979 TBG196979 TLC196979 TUY196979 UEU196979 UOQ196979 UYM196979 VII196979 VSE196979 WCA196979 WLW196979 WVS196979 K196991 JG196991 TC196991 ACY196991 AMU196991 AWQ196991 BGM196991 BQI196991 CAE196991 CKA196991 CTW196991 DDS196991 DNO196991 DXK196991 EHG196991 ERC196991 FAY196991 FKU196991 FUQ196991 GEM196991 GOI196991 GYE196991 HIA196991 HRW196991 IBS196991 ILO196991 IVK196991 JFG196991 JPC196991 JYY196991 KIU196991 KSQ196991 LCM196991 LMI196991 LWE196991 MGA196991 MPW196991 MZS196991 NJO196991 NTK196991 ODG196991 ONC196991 OWY196991 PGU196991 PQQ196991 QAM196991 QKI196991 QUE196991 REA196991 RNW196991 RXS196991 SHO196991 SRK196991 TBG196991 TLC196991 TUY196991 UEU196991 UOQ196991 UYM196991 VII196991 VSE196991 WCA196991 WLW196991 WVS196991 K197003 JG197003 TC197003 ACY197003 AMU197003 AWQ197003 BGM197003 BQI197003 CAE197003 CKA197003 CTW197003 DDS197003 DNO197003 DXK197003 EHG197003 ERC197003 FAY197003 FKU197003 FUQ197003 GEM197003 GOI197003 GYE197003 HIA197003 HRW197003 IBS197003 ILO197003 IVK197003 JFG197003 JPC197003 JYY197003 KIU197003 KSQ197003 LCM197003 LMI197003 LWE197003 MGA197003 MPW197003 MZS197003 NJO197003 NTK197003 ODG197003 ONC197003 OWY197003 PGU197003 PQQ197003 QAM197003 QKI197003 QUE197003 REA197003 RNW197003 RXS197003 SHO197003 SRK197003 TBG197003 TLC197003 TUY197003 UEU197003 UOQ197003 UYM197003 VII197003 VSE197003 WCA197003 WLW197003 WVS197003 K197015 JG197015 TC197015 ACY197015 AMU197015 AWQ197015 BGM197015 BQI197015 CAE197015 CKA197015 CTW197015 DDS197015 DNO197015 DXK197015 EHG197015 ERC197015 FAY197015 FKU197015 FUQ197015 GEM197015 GOI197015 GYE197015 HIA197015 HRW197015 IBS197015 ILO197015 IVK197015 JFG197015 JPC197015 JYY197015 KIU197015 KSQ197015 LCM197015 LMI197015 LWE197015 MGA197015 MPW197015 MZS197015 NJO197015 NTK197015 ODG197015 ONC197015 OWY197015 PGU197015 PQQ197015 QAM197015 QKI197015 QUE197015 REA197015 RNW197015 RXS197015 SHO197015 SRK197015 TBG197015 TLC197015 TUY197015 UEU197015 UOQ197015 UYM197015 VII197015 VSE197015 WCA197015 WLW197015 WVS197015 K197027 JG197027 TC197027 ACY197027 AMU197027 AWQ197027 BGM197027 BQI197027 CAE197027 CKA197027 CTW197027 DDS197027 DNO197027 DXK197027 EHG197027 ERC197027 FAY197027 FKU197027 FUQ197027 GEM197027 GOI197027 GYE197027 HIA197027 HRW197027 IBS197027 ILO197027 IVK197027 JFG197027 JPC197027 JYY197027 KIU197027 KSQ197027 LCM197027 LMI197027 LWE197027 MGA197027 MPW197027 MZS197027 NJO197027 NTK197027 ODG197027 ONC197027 OWY197027 PGU197027 PQQ197027 QAM197027 QKI197027 QUE197027 REA197027 RNW197027 RXS197027 SHO197027 SRK197027 TBG197027 TLC197027 TUY197027 UEU197027 UOQ197027 UYM197027 VII197027 VSE197027 WCA197027 WLW197027 WVS197027 K197039 JG197039 TC197039 ACY197039 AMU197039 AWQ197039 BGM197039 BQI197039 CAE197039 CKA197039 CTW197039 DDS197039 DNO197039 DXK197039 EHG197039 ERC197039 FAY197039 FKU197039 FUQ197039 GEM197039 GOI197039 GYE197039 HIA197039 HRW197039 IBS197039 ILO197039 IVK197039 JFG197039 JPC197039 JYY197039 KIU197039 KSQ197039 LCM197039 LMI197039 LWE197039 MGA197039 MPW197039 MZS197039 NJO197039 NTK197039 ODG197039 ONC197039 OWY197039 PGU197039 PQQ197039 QAM197039 QKI197039 QUE197039 REA197039 RNW197039 RXS197039 SHO197039 SRK197039 TBG197039 TLC197039 TUY197039 UEU197039 UOQ197039 UYM197039 VII197039 VSE197039 WCA197039 WLW197039 WVS197039 K197051 JG197051 TC197051 ACY197051 AMU197051 AWQ197051 BGM197051 BQI197051 CAE197051 CKA197051 CTW197051 DDS197051 DNO197051 DXK197051 EHG197051 ERC197051 FAY197051 FKU197051 FUQ197051 GEM197051 GOI197051 GYE197051 HIA197051 HRW197051 IBS197051 ILO197051 IVK197051 JFG197051 JPC197051 JYY197051 KIU197051 KSQ197051 LCM197051 LMI197051 LWE197051 MGA197051 MPW197051 MZS197051 NJO197051 NTK197051 ODG197051 ONC197051 OWY197051 PGU197051 PQQ197051 QAM197051 QKI197051 QUE197051 REA197051 RNW197051 RXS197051 SHO197051 SRK197051 TBG197051 TLC197051 TUY197051 UEU197051 UOQ197051 UYM197051 VII197051 VSE197051 WCA197051 WLW197051 WVS197051 K197063 JG197063 TC197063 ACY197063 AMU197063 AWQ197063 BGM197063 BQI197063 CAE197063 CKA197063 CTW197063 DDS197063 DNO197063 DXK197063 EHG197063 ERC197063 FAY197063 FKU197063 FUQ197063 GEM197063 GOI197063 GYE197063 HIA197063 HRW197063 IBS197063 ILO197063 IVK197063 JFG197063 JPC197063 JYY197063 KIU197063 KSQ197063 LCM197063 LMI197063 LWE197063 MGA197063 MPW197063 MZS197063 NJO197063 NTK197063 ODG197063 ONC197063 OWY197063 PGU197063 PQQ197063 QAM197063 QKI197063 QUE197063 REA197063 RNW197063 RXS197063 SHO197063 SRK197063 TBG197063 TLC197063 TUY197063 UEU197063 UOQ197063 UYM197063 VII197063 VSE197063 WCA197063 WLW197063 WVS197063 K197075 JG197075 TC197075 ACY197075 AMU197075 AWQ197075 BGM197075 BQI197075 CAE197075 CKA197075 CTW197075 DDS197075 DNO197075 DXK197075 EHG197075 ERC197075 FAY197075 FKU197075 FUQ197075 GEM197075 GOI197075 GYE197075 HIA197075 HRW197075 IBS197075 ILO197075 IVK197075 JFG197075 JPC197075 JYY197075 KIU197075 KSQ197075 LCM197075 LMI197075 LWE197075 MGA197075 MPW197075 MZS197075 NJO197075 NTK197075 ODG197075 ONC197075 OWY197075 PGU197075 PQQ197075 QAM197075 QKI197075 QUE197075 REA197075 RNW197075 RXS197075 SHO197075 SRK197075 TBG197075 TLC197075 TUY197075 UEU197075 UOQ197075 UYM197075 VII197075 VSE197075 WCA197075 WLW197075 WVS197075 K262455 JG262455 TC262455 ACY262455 AMU262455 AWQ262455 BGM262455 BQI262455 CAE262455 CKA262455 CTW262455 DDS262455 DNO262455 DXK262455 EHG262455 ERC262455 FAY262455 FKU262455 FUQ262455 GEM262455 GOI262455 GYE262455 HIA262455 HRW262455 IBS262455 ILO262455 IVK262455 JFG262455 JPC262455 JYY262455 KIU262455 KSQ262455 LCM262455 LMI262455 LWE262455 MGA262455 MPW262455 MZS262455 NJO262455 NTK262455 ODG262455 ONC262455 OWY262455 PGU262455 PQQ262455 QAM262455 QKI262455 QUE262455 REA262455 RNW262455 RXS262455 SHO262455 SRK262455 TBG262455 TLC262455 TUY262455 UEU262455 UOQ262455 UYM262455 VII262455 VSE262455 WCA262455 WLW262455 WVS262455 K262467 JG262467 TC262467 ACY262467 AMU262467 AWQ262467 BGM262467 BQI262467 CAE262467 CKA262467 CTW262467 DDS262467 DNO262467 DXK262467 EHG262467 ERC262467 FAY262467 FKU262467 FUQ262467 GEM262467 GOI262467 GYE262467 HIA262467 HRW262467 IBS262467 ILO262467 IVK262467 JFG262467 JPC262467 JYY262467 KIU262467 KSQ262467 LCM262467 LMI262467 LWE262467 MGA262467 MPW262467 MZS262467 NJO262467 NTK262467 ODG262467 ONC262467 OWY262467 PGU262467 PQQ262467 QAM262467 QKI262467 QUE262467 REA262467 RNW262467 RXS262467 SHO262467 SRK262467 TBG262467 TLC262467 TUY262467 UEU262467 UOQ262467 UYM262467 VII262467 VSE262467 WCA262467 WLW262467 WVS262467 K262479 JG262479 TC262479 ACY262479 AMU262479 AWQ262479 BGM262479 BQI262479 CAE262479 CKA262479 CTW262479 DDS262479 DNO262479 DXK262479 EHG262479 ERC262479 FAY262479 FKU262479 FUQ262479 GEM262479 GOI262479 GYE262479 HIA262479 HRW262479 IBS262479 ILO262479 IVK262479 JFG262479 JPC262479 JYY262479 KIU262479 KSQ262479 LCM262479 LMI262479 LWE262479 MGA262479 MPW262479 MZS262479 NJO262479 NTK262479 ODG262479 ONC262479 OWY262479 PGU262479 PQQ262479 QAM262479 QKI262479 QUE262479 REA262479 RNW262479 RXS262479 SHO262479 SRK262479 TBG262479 TLC262479 TUY262479 UEU262479 UOQ262479 UYM262479 VII262479 VSE262479 WCA262479 WLW262479 WVS262479 K262491 JG262491 TC262491 ACY262491 AMU262491 AWQ262491 BGM262491 BQI262491 CAE262491 CKA262491 CTW262491 DDS262491 DNO262491 DXK262491 EHG262491 ERC262491 FAY262491 FKU262491 FUQ262491 GEM262491 GOI262491 GYE262491 HIA262491 HRW262491 IBS262491 ILO262491 IVK262491 JFG262491 JPC262491 JYY262491 KIU262491 KSQ262491 LCM262491 LMI262491 LWE262491 MGA262491 MPW262491 MZS262491 NJO262491 NTK262491 ODG262491 ONC262491 OWY262491 PGU262491 PQQ262491 QAM262491 QKI262491 QUE262491 REA262491 RNW262491 RXS262491 SHO262491 SRK262491 TBG262491 TLC262491 TUY262491 UEU262491 UOQ262491 UYM262491 VII262491 VSE262491 WCA262491 WLW262491 WVS262491 K262503 JG262503 TC262503 ACY262503 AMU262503 AWQ262503 BGM262503 BQI262503 CAE262503 CKA262503 CTW262503 DDS262503 DNO262503 DXK262503 EHG262503 ERC262503 FAY262503 FKU262503 FUQ262503 GEM262503 GOI262503 GYE262503 HIA262503 HRW262503 IBS262503 ILO262503 IVK262503 JFG262503 JPC262503 JYY262503 KIU262503 KSQ262503 LCM262503 LMI262503 LWE262503 MGA262503 MPW262503 MZS262503 NJO262503 NTK262503 ODG262503 ONC262503 OWY262503 PGU262503 PQQ262503 QAM262503 QKI262503 QUE262503 REA262503 RNW262503 RXS262503 SHO262503 SRK262503 TBG262503 TLC262503 TUY262503 UEU262503 UOQ262503 UYM262503 VII262503 VSE262503 WCA262503 WLW262503 WVS262503 K262515 JG262515 TC262515 ACY262515 AMU262515 AWQ262515 BGM262515 BQI262515 CAE262515 CKA262515 CTW262515 DDS262515 DNO262515 DXK262515 EHG262515 ERC262515 FAY262515 FKU262515 FUQ262515 GEM262515 GOI262515 GYE262515 HIA262515 HRW262515 IBS262515 ILO262515 IVK262515 JFG262515 JPC262515 JYY262515 KIU262515 KSQ262515 LCM262515 LMI262515 LWE262515 MGA262515 MPW262515 MZS262515 NJO262515 NTK262515 ODG262515 ONC262515 OWY262515 PGU262515 PQQ262515 QAM262515 QKI262515 QUE262515 REA262515 RNW262515 RXS262515 SHO262515 SRK262515 TBG262515 TLC262515 TUY262515 UEU262515 UOQ262515 UYM262515 VII262515 VSE262515 WCA262515 WLW262515 WVS262515 K262527 JG262527 TC262527 ACY262527 AMU262527 AWQ262527 BGM262527 BQI262527 CAE262527 CKA262527 CTW262527 DDS262527 DNO262527 DXK262527 EHG262527 ERC262527 FAY262527 FKU262527 FUQ262527 GEM262527 GOI262527 GYE262527 HIA262527 HRW262527 IBS262527 ILO262527 IVK262527 JFG262527 JPC262527 JYY262527 KIU262527 KSQ262527 LCM262527 LMI262527 LWE262527 MGA262527 MPW262527 MZS262527 NJO262527 NTK262527 ODG262527 ONC262527 OWY262527 PGU262527 PQQ262527 QAM262527 QKI262527 QUE262527 REA262527 RNW262527 RXS262527 SHO262527 SRK262527 TBG262527 TLC262527 TUY262527 UEU262527 UOQ262527 UYM262527 VII262527 VSE262527 WCA262527 WLW262527 WVS262527 K262539 JG262539 TC262539 ACY262539 AMU262539 AWQ262539 BGM262539 BQI262539 CAE262539 CKA262539 CTW262539 DDS262539 DNO262539 DXK262539 EHG262539 ERC262539 FAY262539 FKU262539 FUQ262539 GEM262539 GOI262539 GYE262539 HIA262539 HRW262539 IBS262539 ILO262539 IVK262539 JFG262539 JPC262539 JYY262539 KIU262539 KSQ262539 LCM262539 LMI262539 LWE262539 MGA262539 MPW262539 MZS262539 NJO262539 NTK262539 ODG262539 ONC262539 OWY262539 PGU262539 PQQ262539 QAM262539 QKI262539 QUE262539 REA262539 RNW262539 RXS262539 SHO262539 SRK262539 TBG262539 TLC262539 TUY262539 UEU262539 UOQ262539 UYM262539 VII262539 VSE262539 WCA262539 WLW262539 WVS262539 K262551 JG262551 TC262551 ACY262551 AMU262551 AWQ262551 BGM262551 BQI262551 CAE262551 CKA262551 CTW262551 DDS262551 DNO262551 DXK262551 EHG262551 ERC262551 FAY262551 FKU262551 FUQ262551 GEM262551 GOI262551 GYE262551 HIA262551 HRW262551 IBS262551 ILO262551 IVK262551 JFG262551 JPC262551 JYY262551 KIU262551 KSQ262551 LCM262551 LMI262551 LWE262551 MGA262551 MPW262551 MZS262551 NJO262551 NTK262551 ODG262551 ONC262551 OWY262551 PGU262551 PQQ262551 QAM262551 QKI262551 QUE262551 REA262551 RNW262551 RXS262551 SHO262551 SRK262551 TBG262551 TLC262551 TUY262551 UEU262551 UOQ262551 UYM262551 VII262551 VSE262551 WCA262551 WLW262551 WVS262551 K262563 JG262563 TC262563 ACY262563 AMU262563 AWQ262563 BGM262563 BQI262563 CAE262563 CKA262563 CTW262563 DDS262563 DNO262563 DXK262563 EHG262563 ERC262563 FAY262563 FKU262563 FUQ262563 GEM262563 GOI262563 GYE262563 HIA262563 HRW262563 IBS262563 ILO262563 IVK262563 JFG262563 JPC262563 JYY262563 KIU262563 KSQ262563 LCM262563 LMI262563 LWE262563 MGA262563 MPW262563 MZS262563 NJO262563 NTK262563 ODG262563 ONC262563 OWY262563 PGU262563 PQQ262563 QAM262563 QKI262563 QUE262563 REA262563 RNW262563 RXS262563 SHO262563 SRK262563 TBG262563 TLC262563 TUY262563 UEU262563 UOQ262563 UYM262563 VII262563 VSE262563 WCA262563 WLW262563 WVS262563 K262575 JG262575 TC262575 ACY262575 AMU262575 AWQ262575 BGM262575 BQI262575 CAE262575 CKA262575 CTW262575 DDS262575 DNO262575 DXK262575 EHG262575 ERC262575 FAY262575 FKU262575 FUQ262575 GEM262575 GOI262575 GYE262575 HIA262575 HRW262575 IBS262575 ILO262575 IVK262575 JFG262575 JPC262575 JYY262575 KIU262575 KSQ262575 LCM262575 LMI262575 LWE262575 MGA262575 MPW262575 MZS262575 NJO262575 NTK262575 ODG262575 ONC262575 OWY262575 PGU262575 PQQ262575 QAM262575 QKI262575 QUE262575 REA262575 RNW262575 RXS262575 SHO262575 SRK262575 TBG262575 TLC262575 TUY262575 UEU262575 UOQ262575 UYM262575 VII262575 VSE262575 WCA262575 WLW262575 WVS262575 K262587 JG262587 TC262587 ACY262587 AMU262587 AWQ262587 BGM262587 BQI262587 CAE262587 CKA262587 CTW262587 DDS262587 DNO262587 DXK262587 EHG262587 ERC262587 FAY262587 FKU262587 FUQ262587 GEM262587 GOI262587 GYE262587 HIA262587 HRW262587 IBS262587 ILO262587 IVK262587 JFG262587 JPC262587 JYY262587 KIU262587 KSQ262587 LCM262587 LMI262587 LWE262587 MGA262587 MPW262587 MZS262587 NJO262587 NTK262587 ODG262587 ONC262587 OWY262587 PGU262587 PQQ262587 QAM262587 QKI262587 QUE262587 REA262587 RNW262587 RXS262587 SHO262587 SRK262587 TBG262587 TLC262587 TUY262587 UEU262587 UOQ262587 UYM262587 VII262587 VSE262587 WCA262587 WLW262587 WVS262587 K262599 JG262599 TC262599 ACY262599 AMU262599 AWQ262599 BGM262599 BQI262599 CAE262599 CKA262599 CTW262599 DDS262599 DNO262599 DXK262599 EHG262599 ERC262599 FAY262599 FKU262599 FUQ262599 GEM262599 GOI262599 GYE262599 HIA262599 HRW262599 IBS262599 ILO262599 IVK262599 JFG262599 JPC262599 JYY262599 KIU262599 KSQ262599 LCM262599 LMI262599 LWE262599 MGA262599 MPW262599 MZS262599 NJO262599 NTK262599 ODG262599 ONC262599 OWY262599 PGU262599 PQQ262599 QAM262599 QKI262599 QUE262599 REA262599 RNW262599 RXS262599 SHO262599 SRK262599 TBG262599 TLC262599 TUY262599 UEU262599 UOQ262599 UYM262599 VII262599 VSE262599 WCA262599 WLW262599 WVS262599 K262611 JG262611 TC262611 ACY262611 AMU262611 AWQ262611 BGM262611 BQI262611 CAE262611 CKA262611 CTW262611 DDS262611 DNO262611 DXK262611 EHG262611 ERC262611 FAY262611 FKU262611 FUQ262611 GEM262611 GOI262611 GYE262611 HIA262611 HRW262611 IBS262611 ILO262611 IVK262611 JFG262611 JPC262611 JYY262611 KIU262611 KSQ262611 LCM262611 LMI262611 LWE262611 MGA262611 MPW262611 MZS262611 NJO262611 NTK262611 ODG262611 ONC262611 OWY262611 PGU262611 PQQ262611 QAM262611 QKI262611 QUE262611 REA262611 RNW262611 RXS262611 SHO262611 SRK262611 TBG262611 TLC262611 TUY262611 UEU262611 UOQ262611 UYM262611 VII262611 VSE262611 WCA262611 WLW262611 WVS262611 K327991 JG327991 TC327991 ACY327991 AMU327991 AWQ327991 BGM327991 BQI327991 CAE327991 CKA327991 CTW327991 DDS327991 DNO327991 DXK327991 EHG327991 ERC327991 FAY327991 FKU327991 FUQ327991 GEM327991 GOI327991 GYE327991 HIA327991 HRW327991 IBS327991 ILO327991 IVK327991 JFG327991 JPC327991 JYY327991 KIU327991 KSQ327991 LCM327991 LMI327991 LWE327991 MGA327991 MPW327991 MZS327991 NJO327991 NTK327991 ODG327991 ONC327991 OWY327991 PGU327991 PQQ327991 QAM327991 QKI327991 QUE327991 REA327991 RNW327991 RXS327991 SHO327991 SRK327991 TBG327991 TLC327991 TUY327991 UEU327991 UOQ327991 UYM327991 VII327991 VSE327991 WCA327991 WLW327991 WVS327991 K328003 JG328003 TC328003 ACY328003 AMU328003 AWQ328003 BGM328003 BQI328003 CAE328003 CKA328003 CTW328003 DDS328003 DNO328003 DXK328003 EHG328003 ERC328003 FAY328003 FKU328003 FUQ328003 GEM328003 GOI328003 GYE328003 HIA328003 HRW328003 IBS328003 ILO328003 IVK328003 JFG328003 JPC328003 JYY328003 KIU328003 KSQ328003 LCM328003 LMI328003 LWE328003 MGA328003 MPW328003 MZS328003 NJO328003 NTK328003 ODG328003 ONC328003 OWY328003 PGU328003 PQQ328003 QAM328003 QKI328003 QUE328003 REA328003 RNW328003 RXS328003 SHO328003 SRK328003 TBG328003 TLC328003 TUY328003 UEU328003 UOQ328003 UYM328003 VII328003 VSE328003 WCA328003 WLW328003 WVS328003 K328015 JG328015 TC328015 ACY328015 AMU328015 AWQ328015 BGM328015 BQI328015 CAE328015 CKA328015 CTW328015 DDS328015 DNO328015 DXK328015 EHG328015 ERC328015 FAY328015 FKU328015 FUQ328015 GEM328015 GOI328015 GYE328015 HIA328015 HRW328015 IBS328015 ILO328015 IVK328015 JFG328015 JPC328015 JYY328015 KIU328015 KSQ328015 LCM328015 LMI328015 LWE328015 MGA328015 MPW328015 MZS328015 NJO328015 NTK328015 ODG328015 ONC328015 OWY328015 PGU328015 PQQ328015 QAM328015 QKI328015 QUE328015 REA328015 RNW328015 RXS328015 SHO328015 SRK328015 TBG328015 TLC328015 TUY328015 UEU328015 UOQ328015 UYM328015 VII328015 VSE328015 WCA328015 WLW328015 WVS328015 K328027 JG328027 TC328027 ACY328027 AMU328027 AWQ328027 BGM328027 BQI328027 CAE328027 CKA328027 CTW328027 DDS328027 DNO328027 DXK328027 EHG328027 ERC328027 FAY328027 FKU328027 FUQ328027 GEM328027 GOI328027 GYE328027 HIA328027 HRW328027 IBS328027 ILO328027 IVK328027 JFG328027 JPC328027 JYY328027 KIU328027 KSQ328027 LCM328027 LMI328027 LWE328027 MGA328027 MPW328027 MZS328027 NJO328027 NTK328027 ODG328027 ONC328027 OWY328027 PGU328027 PQQ328027 QAM328027 QKI328027 QUE328027 REA328027 RNW328027 RXS328027 SHO328027 SRK328027 TBG328027 TLC328027 TUY328027 UEU328027 UOQ328027 UYM328027 VII328027 VSE328027 WCA328027 WLW328027 WVS328027 K328039 JG328039 TC328039 ACY328039 AMU328039 AWQ328039 BGM328039 BQI328039 CAE328039 CKA328039 CTW328039 DDS328039 DNO328039 DXK328039 EHG328039 ERC328039 FAY328039 FKU328039 FUQ328039 GEM328039 GOI328039 GYE328039 HIA328039 HRW328039 IBS328039 ILO328039 IVK328039 JFG328039 JPC328039 JYY328039 KIU328039 KSQ328039 LCM328039 LMI328039 LWE328039 MGA328039 MPW328039 MZS328039 NJO328039 NTK328039 ODG328039 ONC328039 OWY328039 PGU328039 PQQ328039 QAM328039 QKI328039 QUE328039 REA328039 RNW328039 RXS328039 SHO328039 SRK328039 TBG328039 TLC328039 TUY328039 UEU328039 UOQ328039 UYM328039 VII328039 VSE328039 WCA328039 WLW328039 WVS328039 K328051 JG328051 TC328051 ACY328051 AMU328051 AWQ328051 BGM328051 BQI328051 CAE328051 CKA328051 CTW328051 DDS328051 DNO328051 DXK328051 EHG328051 ERC328051 FAY328051 FKU328051 FUQ328051 GEM328051 GOI328051 GYE328051 HIA328051 HRW328051 IBS328051 ILO328051 IVK328051 JFG328051 JPC328051 JYY328051 KIU328051 KSQ328051 LCM328051 LMI328051 LWE328051 MGA328051 MPW328051 MZS328051 NJO328051 NTK328051 ODG328051 ONC328051 OWY328051 PGU328051 PQQ328051 QAM328051 QKI328051 QUE328051 REA328051 RNW328051 RXS328051 SHO328051 SRK328051 TBG328051 TLC328051 TUY328051 UEU328051 UOQ328051 UYM328051 VII328051 VSE328051 WCA328051 WLW328051 WVS328051 K328063 JG328063 TC328063 ACY328063 AMU328063 AWQ328063 BGM328063 BQI328063 CAE328063 CKA328063 CTW328063 DDS328063 DNO328063 DXK328063 EHG328063 ERC328063 FAY328063 FKU328063 FUQ328063 GEM328063 GOI328063 GYE328063 HIA328063 HRW328063 IBS328063 ILO328063 IVK328063 JFG328063 JPC328063 JYY328063 KIU328063 KSQ328063 LCM328063 LMI328063 LWE328063 MGA328063 MPW328063 MZS328063 NJO328063 NTK328063 ODG328063 ONC328063 OWY328063 PGU328063 PQQ328063 QAM328063 QKI328063 QUE328063 REA328063 RNW328063 RXS328063 SHO328063 SRK328063 TBG328063 TLC328063 TUY328063 UEU328063 UOQ328063 UYM328063 VII328063 VSE328063 WCA328063 WLW328063 WVS328063 K328075 JG328075 TC328075 ACY328075 AMU328075 AWQ328075 BGM328075 BQI328075 CAE328075 CKA328075 CTW328075 DDS328075 DNO328075 DXK328075 EHG328075 ERC328075 FAY328075 FKU328075 FUQ328075 GEM328075 GOI328075 GYE328075 HIA328075 HRW328075 IBS328075 ILO328075 IVK328075 JFG328075 JPC328075 JYY328075 KIU328075 KSQ328075 LCM328075 LMI328075 LWE328075 MGA328075 MPW328075 MZS328075 NJO328075 NTK328075 ODG328075 ONC328075 OWY328075 PGU328075 PQQ328075 QAM328075 QKI328075 QUE328075 REA328075 RNW328075 RXS328075 SHO328075 SRK328075 TBG328075 TLC328075 TUY328075 UEU328075 UOQ328075 UYM328075 VII328075 VSE328075 WCA328075 WLW328075 WVS328075 K328087 JG328087 TC328087 ACY328087 AMU328087 AWQ328087 BGM328087 BQI328087 CAE328087 CKA328087 CTW328087 DDS328087 DNO328087 DXK328087 EHG328087 ERC328087 FAY328087 FKU328087 FUQ328087 GEM328087 GOI328087 GYE328087 HIA328087 HRW328087 IBS328087 ILO328087 IVK328087 JFG328087 JPC328087 JYY328087 KIU328087 KSQ328087 LCM328087 LMI328087 LWE328087 MGA328087 MPW328087 MZS328087 NJO328087 NTK328087 ODG328087 ONC328087 OWY328087 PGU328087 PQQ328087 QAM328087 QKI328087 QUE328087 REA328087 RNW328087 RXS328087 SHO328087 SRK328087 TBG328087 TLC328087 TUY328087 UEU328087 UOQ328087 UYM328087 VII328087 VSE328087 WCA328087 WLW328087 WVS328087 K328099 JG328099 TC328099 ACY328099 AMU328099 AWQ328099 BGM328099 BQI328099 CAE328099 CKA328099 CTW328099 DDS328099 DNO328099 DXK328099 EHG328099 ERC328099 FAY328099 FKU328099 FUQ328099 GEM328099 GOI328099 GYE328099 HIA328099 HRW328099 IBS328099 ILO328099 IVK328099 JFG328099 JPC328099 JYY328099 KIU328099 KSQ328099 LCM328099 LMI328099 LWE328099 MGA328099 MPW328099 MZS328099 NJO328099 NTK328099 ODG328099 ONC328099 OWY328099 PGU328099 PQQ328099 QAM328099 QKI328099 QUE328099 REA328099 RNW328099 RXS328099 SHO328099 SRK328099 TBG328099 TLC328099 TUY328099 UEU328099 UOQ328099 UYM328099 VII328099 VSE328099 WCA328099 WLW328099 WVS328099 K328111 JG328111 TC328111 ACY328111 AMU328111 AWQ328111 BGM328111 BQI328111 CAE328111 CKA328111 CTW328111 DDS328111 DNO328111 DXK328111 EHG328111 ERC328111 FAY328111 FKU328111 FUQ328111 GEM328111 GOI328111 GYE328111 HIA328111 HRW328111 IBS328111 ILO328111 IVK328111 JFG328111 JPC328111 JYY328111 KIU328111 KSQ328111 LCM328111 LMI328111 LWE328111 MGA328111 MPW328111 MZS328111 NJO328111 NTK328111 ODG328111 ONC328111 OWY328111 PGU328111 PQQ328111 QAM328111 QKI328111 QUE328111 REA328111 RNW328111 RXS328111 SHO328111 SRK328111 TBG328111 TLC328111 TUY328111 UEU328111 UOQ328111 UYM328111 VII328111 VSE328111 WCA328111 WLW328111 WVS328111 K328123 JG328123 TC328123 ACY328123 AMU328123 AWQ328123 BGM328123 BQI328123 CAE328123 CKA328123 CTW328123 DDS328123 DNO328123 DXK328123 EHG328123 ERC328123 FAY328123 FKU328123 FUQ328123 GEM328123 GOI328123 GYE328123 HIA328123 HRW328123 IBS328123 ILO328123 IVK328123 JFG328123 JPC328123 JYY328123 KIU328123 KSQ328123 LCM328123 LMI328123 LWE328123 MGA328123 MPW328123 MZS328123 NJO328123 NTK328123 ODG328123 ONC328123 OWY328123 PGU328123 PQQ328123 QAM328123 QKI328123 QUE328123 REA328123 RNW328123 RXS328123 SHO328123 SRK328123 TBG328123 TLC328123 TUY328123 UEU328123 UOQ328123 UYM328123 VII328123 VSE328123 WCA328123 WLW328123 WVS328123 K328135 JG328135 TC328135 ACY328135 AMU328135 AWQ328135 BGM328135 BQI328135 CAE328135 CKA328135 CTW328135 DDS328135 DNO328135 DXK328135 EHG328135 ERC328135 FAY328135 FKU328135 FUQ328135 GEM328135 GOI328135 GYE328135 HIA328135 HRW328135 IBS328135 ILO328135 IVK328135 JFG328135 JPC328135 JYY328135 KIU328135 KSQ328135 LCM328135 LMI328135 LWE328135 MGA328135 MPW328135 MZS328135 NJO328135 NTK328135 ODG328135 ONC328135 OWY328135 PGU328135 PQQ328135 QAM328135 QKI328135 QUE328135 REA328135 RNW328135 RXS328135 SHO328135 SRK328135 TBG328135 TLC328135 TUY328135 UEU328135 UOQ328135 UYM328135 VII328135 VSE328135 WCA328135 WLW328135 WVS328135 K328147 JG328147 TC328147 ACY328147 AMU328147 AWQ328147 BGM328147 BQI328147 CAE328147 CKA328147 CTW328147 DDS328147 DNO328147 DXK328147 EHG328147 ERC328147 FAY328147 FKU328147 FUQ328147 GEM328147 GOI328147 GYE328147 HIA328147 HRW328147 IBS328147 ILO328147 IVK328147 JFG328147 JPC328147 JYY328147 KIU328147 KSQ328147 LCM328147 LMI328147 LWE328147 MGA328147 MPW328147 MZS328147 NJO328147 NTK328147 ODG328147 ONC328147 OWY328147 PGU328147 PQQ328147 QAM328147 QKI328147 QUE328147 REA328147 RNW328147 RXS328147 SHO328147 SRK328147 TBG328147 TLC328147 TUY328147 UEU328147 UOQ328147 UYM328147 VII328147 VSE328147 WCA328147 WLW328147 WVS328147 K393527 JG393527 TC393527 ACY393527 AMU393527 AWQ393527 BGM393527 BQI393527 CAE393527 CKA393527 CTW393527 DDS393527 DNO393527 DXK393527 EHG393527 ERC393527 FAY393527 FKU393527 FUQ393527 GEM393527 GOI393527 GYE393527 HIA393527 HRW393527 IBS393527 ILO393527 IVK393527 JFG393527 JPC393527 JYY393527 KIU393527 KSQ393527 LCM393527 LMI393527 LWE393527 MGA393527 MPW393527 MZS393527 NJO393527 NTK393527 ODG393527 ONC393527 OWY393527 PGU393527 PQQ393527 QAM393527 QKI393527 QUE393527 REA393527 RNW393527 RXS393527 SHO393527 SRK393527 TBG393527 TLC393527 TUY393527 UEU393527 UOQ393527 UYM393527 VII393527 VSE393527 WCA393527 WLW393527 WVS393527 K393539 JG393539 TC393539 ACY393539 AMU393539 AWQ393539 BGM393539 BQI393539 CAE393539 CKA393539 CTW393539 DDS393539 DNO393539 DXK393539 EHG393539 ERC393539 FAY393539 FKU393539 FUQ393539 GEM393539 GOI393539 GYE393539 HIA393539 HRW393539 IBS393539 ILO393539 IVK393539 JFG393539 JPC393539 JYY393539 KIU393539 KSQ393539 LCM393539 LMI393539 LWE393539 MGA393539 MPW393539 MZS393539 NJO393539 NTK393539 ODG393539 ONC393539 OWY393539 PGU393539 PQQ393539 QAM393539 QKI393539 QUE393539 REA393539 RNW393539 RXS393539 SHO393539 SRK393539 TBG393539 TLC393539 TUY393539 UEU393539 UOQ393539 UYM393539 VII393539 VSE393539 WCA393539 WLW393539 WVS393539 K393551 JG393551 TC393551 ACY393551 AMU393551 AWQ393551 BGM393551 BQI393551 CAE393551 CKA393551 CTW393551 DDS393551 DNO393551 DXK393551 EHG393551 ERC393551 FAY393551 FKU393551 FUQ393551 GEM393551 GOI393551 GYE393551 HIA393551 HRW393551 IBS393551 ILO393551 IVK393551 JFG393551 JPC393551 JYY393551 KIU393551 KSQ393551 LCM393551 LMI393551 LWE393551 MGA393551 MPW393551 MZS393551 NJO393551 NTK393551 ODG393551 ONC393551 OWY393551 PGU393551 PQQ393551 QAM393551 QKI393551 QUE393551 REA393551 RNW393551 RXS393551 SHO393551 SRK393551 TBG393551 TLC393551 TUY393551 UEU393551 UOQ393551 UYM393551 VII393551 VSE393551 WCA393551 WLW393551 WVS393551 K393563 JG393563 TC393563 ACY393563 AMU393563 AWQ393563 BGM393563 BQI393563 CAE393563 CKA393563 CTW393563 DDS393563 DNO393563 DXK393563 EHG393563 ERC393563 FAY393563 FKU393563 FUQ393563 GEM393563 GOI393563 GYE393563 HIA393563 HRW393563 IBS393563 ILO393563 IVK393563 JFG393563 JPC393563 JYY393563 KIU393563 KSQ393563 LCM393563 LMI393563 LWE393563 MGA393563 MPW393563 MZS393563 NJO393563 NTK393563 ODG393563 ONC393563 OWY393563 PGU393563 PQQ393563 QAM393563 QKI393563 QUE393563 REA393563 RNW393563 RXS393563 SHO393563 SRK393563 TBG393563 TLC393563 TUY393563 UEU393563 UOQ393563 UYM393563 VII393563 VSE393563 WCA393563 WLW393563 WVS393563 K393575 JG393575 TC393575 ACY393575 AMU393575 AWQ393575 BGM393575 BQI393575 CAE393575 CKA393575 CTW393575 DDS393575 DNO393575 DXK393575 EHG393575 ERC393575 FAY393575 FKU393575 FUQ393575 GEM393575 GOI393575 GYE393575 HIA393575 HRW393575 IBS393575 ILO393575 IVK393575 JFG393575 JPC393575 JYY393575 KIU393575 KSQ393575 LCM393575 LMI393575 LWE393575 MGA393575 MPW393575 MZS393575 NJO393575 NTK393575 ODG393575 ONC393575 OWY393575 PGU393575 PQQ393575 QAM393575 QKI393575 QUE393575 REA393575 RNW393575 RXS393575 SHO393575 SRK393575 TBG393575 TLC393575 TUY393575 UEU393575 UOQ393575 UYM393575 VII393575 VSE393575 WCA393575 WLW393575 WVS393575 K393587 JG393587 TC393587 ACY393587 AMU393587 AWQ393587 BGM393587 BQI393587 CAE393587 CKA393587 CTW393587 DDS393587 DNO393587 DXK393587 EHG393587 ERC393587 FAY393587 FKU393587 FUQ393587 GEM393587 GOI393587 GYE393587 HIA393587 HRW393587 IBS393587 ILO393587 IVK393587 JFG393587 JPC393587 JYY393587 KIU393587 KSQ393587 LCM393587 LMI393587 LWE393587 MGA393587 MPW393587 MZS393587 NJO393587 NTK393587 ODG393587 ONC393587 OWY393587 PGU393587 PQQ393587 QAM393587 QKI393587 QUE393587 REA393587 RNW393587 RXS393587 SHO393587 SRK393587 TBG393587 TLC393587 TUY393587 UEU393587 UOQ393587 UYM393587 VII393587 VSE393587 WCA393587 WLW393587 WVS393587 K393599 JG393599 TC393599 ACY393599 AMU393599 AWQ393599 BGM393599 BQI393599 CAE393599 CKA393599 CTW393599 DDS393599 DNO393599 DXK393599 EHG393599 ERC393599 FAY393599 FKU393599 FUQ393599 GEM393599 GOI393599 GYE393599 HIA393599 HRW393599 IBS393599 ILO393599 IVK393599 JFG393599 JPC393599 JYY393599 KIU393599 KSQ393599 LCM393599 LMI393599 LWE393599 MGA393599 MPW393599 MZS393599 NJO393599 NTK393599 ODG393599 ONC393599 OWY393599 PGU393599 PQQ393599 QAM393599 QKI393599 QUE393599 REA393599 RNW393599 RXS393599 SHO393599 SRK393599 TBG393599 TLC393599 TUY393599 UEU393599 UOQ393599 UYM393599 VII393599 VSE393599 WCA393599 WLW393599 WVS393599 K393611 JG393611 TC393611 ACY393611 AMU393611 AWQ393611 BGM393611 BQI393611 CAE393611 CKA393611 CTW393611 DDS393611 DNO393611 DXK393611 EHG393611 ERC393611 FAY393611 FKU393611 FUQ393611 GEM393611 GOI393611 GYE393611 HIA393611 HRW393611 IBS393611 ILO393611 IVK393611 JFG393611 JPC393611 JYY393611 KIU393611 KSQ393611 LCM393611 LMI393611 LWE393611 MGA393611 MPW393611 MZS393611 NJO393611 NTK393611 ODG393611 ONC393611 OWY393611 PGU393611 PQQ393611 QAM393611 QKI393611 QUE393611 REA393611 RNW393611 RXS393611 SHO393611 SRK393611 TBG393611 TLC393611 TUY393611 UEU393611 UOQ393611 UYM393611 VII393611 VSE393611 WCA393611 WLW393611 WVS393611 K393623 JG393623 TC393623 ACY393623 AMU393623 AWQ393623 BGM393623 BQI393623 CAE393623 CKA393623 CTW393623 DDS393623 DNO393623 DXK393623 EHG393623 ERC393623 FAY393623 FKU393623 FUQ393623 GEM393623 GOI393623 GYE393623 HIA393623 HRW393623 IBS393623 ILO393623 IVK393623 JFG393623 JPC393623 JYY393623 KIU393623 KSQ393623 LCM393623 LMI393623 LWE393623 MGA393623 MPW393623 MZS393623 NJO393623 NTK393623 ODG393623 ONC393623 OWY393623 PGU393623 PQQ393623 QAM393623 QKI393623 QUE393623 REA393623 RNW393623 RXS393623 SHO393623 SRK393623 TBG393623 TLC393623 TUY393623 UEU393623 UOQ393623 UYM393623 VII393623 VSE393623 WCA393623 WLW393623 WVS393623 K393635 JG393635 TC393635 ACY393635 AMU393635 AWQ393635 BGM393635 BQI393635 CAE393635 CKA393635 CTW393635 DDS393635 DNO393635 DXK393635 EHG393635 ERC393635 FAY393635 FKU393635 FUQ393635 GEM393635 GOI393635 GYE393635 HIA393635 HRW393635 IBS393635 ILO393635 IVK393635 JFG393635 JPC393635 JYY393635 KIU393635 KSQ393635 LCM393635 LMI393635 LWE393635 MGA393635 MPW393635 MZS393635 NJO393635 NTK393635 ODG393635 ONC393635 OWY393635 PGU393635 PQQ393635 QAM393635 QKI393635 QUE393635 REA393635 RNW393635 RXS393635 SHO393635 SRK393635 TBG393635 TLC393635 TUY393635 UEU393635 UOQ393635 UYM393635 VII393635 VSE393635 WCA393635 WLW393635 WVS393635 K393647 JG393647 TC393647 ACY393647 AMU393647 AWQ393647 BGM393647 BQI393647 CAE393647 CKA393647 CTW393647 DDS393647 DNO393647 DXK393647 EHG393647 ERC393647 FAY393647 FKU393647 FUQ393647 GEM393647 GOI393647 GYE393647 HIA393647 HRW393647 IBS393647 ILO393647 IVK393647 JFG393647 JPC393647 JYY393647 KIU393647 KSQ393647 LCM393647 LMI393647 LWE393647 MGA393647 MPW393647 MZS393647 NJO393647 NTK393647 ODG393647 ONC393647 OWY393647 PGU393647 PQQ393647 QAM393647 QKI393647 QUE393647 REA393647 RNW393647 RXS393647 SHO393647 SRK393647 TBG393647 TLC393647 TUY393647 UEU393647 UOQ393647 UYM393647 VII393647 VSE393647 WCA393647 WLW393647 WVS393647 K393659 JG393659 TC393659 ACY393659 AMU393659 AWQ393659 BGM393659 BQI393659 CAE393659 CKA393659 CTW393659 DDS393659 DNO393659 DXK393659 EHG393659 ERC393659 FAY393659 FKU393659 FUQ393659 GEM393659 GOI393659 GYE393659 HIA393659 HRW393659 IBS393659 ILO393659 IVK393659 JFG393659 JPC393659 JYY393659 KIU393659 KSQ393659 LCM393659 LMI393659 LWE393659 MGA393659 MPW393659 MZS393659 NJO393659 NTK393659 ODG393659 ONC393659 OWY393659 PGU393659 PQQ393659 QAM393659 QKI393659 QUE393659 REA393659 RNW393659 RXS393659 SHO393659 SRK393659 TBG393659 TLC393659 TUY393659 UEU393659 UOQ393659 UYM393659 VII393659 VSE393659 WCA393659 WLW393659 WVS393659 K393671 JG393671 TC393671 ACY393671 AMU393671 AWQ393671 BGM393671 BQI393671 CAE393671 CKA393671 CTW393671 DDS393671 DNO393671 DXK393671 EHG393671 ERC393671 FAY393671 FKU393671 FUQ393671 GEM393671 GOI393671 GYE393671 HIA393671 HRW393671 IBS393671 ILO393671 IVK393671 JFG393671 JPC393671 JYY393671 KIU393671 KSQ393671 LCM393671 LMI393671 LWE393671 MGA393671 MPW393671 MZS393671 NJO393671 NTK393671 ODG393671 ONC393671 OWY393671 PGU393671 PQQ393671 QAM393671 QKI393671 QUE393671 REA393671 RNW393671 RXS393671 SHO393671 SRK393671 TBG393671 TLC393671 TUY393671 UEU393671 UOQ393671 UYM393671 VII393671 VSE393671 WCA393671 WLW393671 WVS393671 K393683 JG393683 TC393683 ACY393683 AMU393683 AWQ393683 BGM393683 BQI393683 CAE393683 CKA393683 CTW393683 DDS393683 DNO393683 DXK393683 EHG393683 ERC393683 FAY393683 FKU393683 FUQ393683 GEM393683 GOI393683 GYE393683 HIA393683 HRW393683 IBS393683 ILO393683 IVK393683 JFG393683 JPC393683 JYY393683 KIU393683 KSQ393683 LCM393683 LMI393683 LWE393683 MGA393683 MPW393683 MZS393683 NJO393683 NTK393683 ODG393683 ONC393683 OWY393683 PGU393683 PQQ393683 QAM393683 QKI393683 QUE393683 REA393683 RNW393683 RXS393683 SHO393683 SRK393683 TBG393683 TLC393683 TUY393683 UEU393683 UOQ393683 UYM393683 VII393683 VSE393683 WCA393683 WLW393683 WVS393683 K459063 JG459063 TC459063 ACY459063 AMU459063 AWQ459063 BGM459063 BQI459063 CAE459063 CKA459063 CTW459063 DDS459063 DNO459063 DXK459063 EHG459063 ERC459063 FAY459063 FKU459063 FUQ459063 GEM459063 GOI459063 GYE459063 HIA459063 HRW459063 IBS459063 ILO459063 IVK459063 JFG459063 JPC459063 JYY459063 KIU459063 KSQ459063 LCM459063 LMI459063 LWE459063 MGA459063 MPW459063 MZS459063 NJO459063 NTK459063 ODG459063 ONC459063 OWY459063 PGU459063 PQQ459063 QAM459063 QKI459063 QUE459063 REA459063 RNW459063 RXS459063 SHO459063 SRK459063 TBG459063 TLC459063 TUY459063 UEU459063 UOQ459063 UYM459063 VII459063 VSE459063 WCA459063 WLW459063 WVS459063 K459075 JG459075 TC459075 ACY459075 AMU459075 AWQ459075 BGM459075 BQI459075 CAE459075 CKA459075 CTW459075 DDS459075 DNO459075 DXK459075 EHG459075 ERC459075 FAY459075 FKU459075 FUQ459075 GEM459075 GOI459075 GYE459075 HIA459075 HRW459075 IBS459075 ILO459075 IVK459075 JFG459075 JPC459075 JYY459075 KIU459075 KSQ459075 LCM459075 LMI459075 LWE459075 MGA459075 MPW459075 MZS459075 NJO459075 NTK459075 ODG459075 ONC459075 OWY459075 PGU459075 PQQ459075 QAM459075 QKI459075 QUE459075 REA459075 RNW459075 RXS459075 SHO459075 SRK459075 TBG459075 TLC459075 TUY459075 UEU459075 UOQ459075 UYM459075 VII459075 VSE459075 WCA459075 WLW459075 WVS459075 K459087 JG459087 TC459087 ACY459087 AMU459087 AWQ459087 BGM459087 BQI459087 CAE459087 CKA459087 CTW459087 DDS459087 DNO459087 DXK459087 EHG459087 ERC459087 FAY459087 FKU459087 FUQ459087 GEM459087 GOI459087 GYE459087 HIA459087 HRW459087 IBS459087 ILO459087 IVK459087 JFG459087 JPC459087 JYY459087 KIU459087 KSQ459087 LCM459087 LMI459087 LWE459087 MGA459087 MPW459087 MZS459087 NJO459087 NTK459087 ODG459087 ONC459087 OWY459087 PGU459087 PQQ459087 QAM459087 QKI459087 QUE459087 REA459087 RNW459087 RXS459087 SHO459087 SRK459087 TBG459087 TLC459087 TUY459087 UEU459087 UOQ459087 UYM459087 VII459087 VSE459087 WCA459087 WLW459087 WVS459087 K459099 JG459099 TC459099 ACY459099 AMU459099 AWQ459099 BGM459099 BQI459099 CAE459099 CKA459099 CTW459099 DDS459099 DNO459099 DXK459099 EHG459099 ERC459099 FAY459099 FKU459099 FUQ459099 GEM459099 GOI459099 GYE459099 HIA459099 HRW459099 IBS459099 ILO459099 IVK459099 JFG459099 JPC459099 JYY459099 KIU459099 KSQ459099 LCM459099 LMI459099 LWE459099 MGA459099 MPW459099 MZS459099 NJO459099 NTK459099 ODG459099 ONC459099 OWY459099 PGU459099 PQQ459099 QAM459099 QKI459099 QUE459099 REA459099 RNW459099 RXS459099 SHO459099 SRK459099 TBG459099 TLC459099 TUY459099 UEU459099 UOQ459099 UYM459099 VII459099 VSE459099 WCA459099 WLW459099 WVS459099 K459111 JG459111 TC459111 ACY459111 AMU459111 AWQ459111 BGM459111 BQI459111 CAE459111 CKA459111 CTW459111 DDS459111 DNO459111 DXK459111 EHG459111 ERC459111 FAY459111 FKU459111 FUQ459111 GEM459111 GOI459111 GYE459111 HIA459111 HRW459111 IBS459111 ILO459111 IVK459111 JFG459111 JPC459111 JYY459111 KIU459111 KSQ459111 LCM459111 LMI459111 LWE459111 MGA459111 MPW459111 MZS459111 NJO459111 NTK459111 ODG459111 ONC459111 OWY459111 PGU459111 PQQ459111 QAM459111 QKI459111 QUE459111 REA459111 RNW459111 RXS459111 SHO459111 SRK459111 TBG459111 TLC459111 TUY459111 UEU459111 UOQ459111 UYM459111 VII459111 VSE459111 WCA459111 WLW459111 WVS459111 K459123 JG459123 TC459123 ACY459123 AMU459123 AWQ459123 BGM459123 BQI459123 CAE459123 CKA459123 CTW459123 DDS459123 DNO459123 DXK459123 EHG459123 ERC459123 FAY459123 FKU459123 FUQ459123 GEM459123 GOI459123 GYE459123 HIA459123 HRW459123 IBS459123 ILO459123 IVK459123 JFG459123 JPC459123 JYY459123 KIU459123 KSQ459123 LCM459123 LMI459123 LWE459123 MGA459123 MPW459123 MZS459123 NJO459123 NTK459123 ODG459123 ONC459123 OWY459123 PGU459123 PQQ459123 QAM459123 QKI459123 QUE459123 REA459123 RNW459123 RXS459123 SHO459123 SRK459123 TBG459123 TLC459123 TUY459123 UEU459123 UOQ459123 UYM459123 VII459123 VSE459123 WCA459123 WLW459123 WVS459123 K459135 JG459135 TC459135 ACY459135 AMU459135 AWQ459135 BGM459135 BQI459135 CAE459135 CKA459135 CTW459135 DDS459135 DNO459135 DXK459135 EHG459135 ERC459135 FAY459135 FKU459135 FUQ459135 GEM459135 GOI459135 GYE459135 HIA459135 HRW459135 IBS459135 ILO459135 IVK459135 JFG459135 JPC459135 JYY459135 KIU459135 KSQ459135 LCM459135 LMI459135 LWE459135 MGA459135 MPW459135 MZS459135 NJO459135 NTK459135 ODG459135 ONC459135 OWY459135 PGU459135 PQQ459135 QAM459135 QKI459135 QUE459135 REA459135 RNW459135 RXS459135 SHO459135 SRK459135 TBG459135 TLC459135 TUY459135 UEU459135 UOQ459135 UYM459135 VII459135 VSE459135 WCA459135 WLW459135 WVS459135 K459147 JG459147 TC459147 ACY459147 AMU459147 AWQ459147 BGM459147 BQI459147 CAE459147 CKA459147 CTW459147 DDS459147 DNO459147 DXK459147 EHG459147 ERC459147 FAY459147 FKU459147 FUQ459147 GEM459147 GOI459147 GYE459147 HIA459147 HRW459147 IBS459147 ILO459147 IVK459147 JFG459147 JPC459147 JYY459147 KIU459147 KSQ459147 LCM459147 LMI459147 LWE459147 MGA459147 MPW459147 MZS459147 NJO459147 NTK459147 ODG459147 ONC459147 OWY459147 PGU459147 PQQ459147 QAM459147 QKI459147 QUE459147 REA459147 RNW459147 RXS459147 SHO459147 SRK459147 TBG459147 TLC459147 TUY459147 UEU459147 UOQ459147 UYM459147 VII459147 VSE459147 WCA459147 WLW459147 WVS459147 K459159 JG459159 TC459159 ACY459159 AMU459159 AWQ459159 BGM459159 BQI459159 CAE459159 CKA459159 CTW459159 DDS459159 DNO459159 DXK459159 EHG459159 ERC459159 FAY459159 FKU459159 FUQ459159 GEM459159 GOI459159 GYE459159 HIA459159 HRW459159 IBS459159 ILO459159 IVK459159 JFG459159 JPC459159 JYY459159 KIU459159 KSQ459159 LCM459159 LMI459159 LWE459159 MGA459159 MPW459159 MZS459159 NJO459159 NTK459159 ODG459159 ONC459159 OWY459159 PGU459159 PQQ459159 QAM459159 QKI459159 QUE459159 REA459159 RNW459159 RXS459159 SHO459159 SRK459159 TBG459159 TLC459159 TUY459159 UEU459159 UOQ459159 UYM459159 VII459159 VSE459159 WCA459159 WLW459159 WVS459159 K459171 JG459171 TC459171 ACY459171 AMU459171 AWQ459171 BGM459171 BQI459171 CAE459171 CKA459171 CTW459171 DDS459171 DNO459171 DXK459171 EHG459171 ERC459171 FAY459171 FKU459171 FUQ459171 GEM459171 GOI459171 GYE459171 HIA459171 HRW459171 IBS459171 ILO459171 IVK459171 JFG459171 JPC459171 JYY459171 KIU459171 KSQ459171 LCM459171 LMI459171 LWE459171 MGA459171 MPW459171 MZS459171 NJO459171 NTK459171 ODG459171 ONC459171 OWY459171 PGU459171 PQQ459171 QAM459171 QKI459171 QUE459171 REA459171 RNW459171 RXS459171 SHO459171 SRK459171 TBG459171 TLC459171 TUY459171 UEU459171 UOQ459171 UYM459171 VII459171 VSE459171 WCA459171 WLW459171 WVS459171 K459183 JG459183 TC459183 ACY459183 AMU459183 AWQ459183 BGM459183 BQI459183 CAE459183 CKA459183 CTW459183 DDS459183 DNO459183 DXK459183 EHG459183 ERC459183 FAY459183 FKU459183 FUQ459183 GEM459183 GOI459183 GYE459183 HIA459183 HRW459183 IBS459183 ILO459183 IVK459183 JFG459183 JPC459183 JYY459183 KIU459183 KSQ459183 LCM459183 LMI459183 LWE459183 MGA459183 MPW459183 MZS459183 NJO459183 NTK459183 ODG459183 ONC459183 OWY459183 PGU459183 PQQ459183 QAM459183 QKI459183 QUE459183 REA459183 RNW459183 RXS459183 SHO459183 SRK459183 TBG459183 TLC459183 TUY459183 UEU459183 UOQ459183 UYM459183 VII459183 VSE459183 WCA459183 WLW459183 WVS459183 K459195 JG459195 TC459195 ACY459195 AMU459195 AWQ459195 BGM459195 BQI459195 CAE459195 CKA459195 CTW459195 DDS459195 DNO459195 DXK459195 EHG459195 ERC459195 FAY459195 FKU459195 FUQ459195 GEM459195 GOI459195 GYE459195 HIA459195 HRW459195 IBS459195 ILO459195 IVK459195 JFG459195 JPC459195 JYY459195 KIU459195 KSQ459195 LCM459195 LMI459195 LWE459195 MGA459195 MPW459195 MZS459195 NJO459195 NTK459195 ODG459195 ONC459195 OWY459195 PGU459195 PQQ459195 QAM459195 QKI459195 QUE459195 REA459195 RNW459195 RXS459195 SHO459195 SRK459195 TBG459195 TLC459195 TUY459195 UEU459195 UOQ459195 UYM459195 VII459195 VSE459195 WCA459195 WLW459195 WVS459195 K459207 JG459207 TC459207 ACY459207 AMU459207 AWQ459207 BGM459207 BQI459207 CAE459207 CKA459207 CTW459207 DDS459207 DNO459207 DXK459207 EHG459207 ERC459207 FAY459207 FKU459207 FUQ459207 GEM459207 GOI459207 GYE459207 HIA459207 HRW459207 IBS459207 ILO459207 IVK459207 JFG459207 JPC459207 JYY459207 KIU459207 KSQ459207 LCM459207 LMI459207 LWE459207 MGA459207 MPW459207 MZS459207 NJO459207 NTK459207 ODG459207 ONC459207 OWY459207 PGU459207 PQQ459207 QAM459207 QKI459207 QUE459207 REA459207 RNW459207 RXS459207 SHO459207 SRK459207 TBG459207 TLC459207 TUY459207 UEU459207 UOQ459207 UYM459207 VII459207 VSE459207 WCA459207 WLW459207 WVS459207 K459219 JG459219 TC459219 ACY459219 AMU459219 AWQ459219 BGM459219 BQI459219 CAE459219 CKA459219 CTW459219 DDS459219 DNO459219 DXK459219 EHG459219 ERC459219 FAY459219 FKU459219 FUQ459219 GEM459219 GOI459219 GYE459219 HIA459219 HRW459219 IBS459219 ILO459219 IVK459219 JFG459219 JPC459219 JYY459219 KIU459219 KSQ459219 LCM459219 LMI459219 LWE459219 MGA459219 MPW459219 MZS459219 NJO459219 NTK459219 ODG459219 ONC459219 OWY459219 PGU459219 PQQ459219 QAM459219 QKI459219 QUE459219 REA459219 RNW459219 RXS459219 SHO459219 SRK459219 TBG459219 TLC459219 TUY459219 UEU459219 UOQ459219 UYM459219 VII459219 VSE459219 WCA459219 WLW459219 WVS459219 K524599 JG524599 TC524599 ACY524599 AMU524599 AWQ524599 BGM524599 BQI524599 CAE524599 CKA524599 CTW524599 DDS524599 DNO524599 DXK524599 EHG524599 ERC524599 FAY524599 FKU524599 FUQ524599 GEM524599 GOI524599 GYE524599 HIA524599 HRW524599 IBS524599 ILO524599 IVK524599 JFG524599 JPC524599 JYY524599 KIU524599 KSQ524599 LCM524599 LMI524599 LWE524599 MGA524599 MPW524599 MZS524599 NJO524599 NTK524599 ODG524599 ONC524599 OWY524599 PGU524599 PQQ524599 QAM524599 QKI524599 QUE524599 REA524599 RNW524599 RXS524599 SHO524599 SRK524599 TBG524599 TLC524599 TUY524599 UEU524599 UOQ524599 UYM524599 VII524599 VSE524599 WCA524599 WLW524599 WVS524599 K524611 JG524611 TC524611 ACY524611 AMU524611 AWQ524611 BGM524611 BQI524611 CAE524611 CKA524611 CTW524611 DDS524611 DNO524611 DXK524611 EHG524611 ERC524611 FAY524611 FKU524611 FUQ524611 GEM524611 GOI524611 GYE524611 HIA524611 HRW524611 IBS524611 ILO524611 IVK524611 JFG524611 JPC524611 JYY524611 KIU524611 KSQ524611 LCM524611 LMI524611 LWE524611 MGA524611 MPW524611 MZS524611 NJO524611 NTK524611 ODG524611 ONC524611 OWY524611 PGU524611 PQQ524611 QAM524611 QKI524611 QUE524611 REA524611 RNW524611 RXS524611 SHO524611 SRK524611 TBG524611 TLC524611 TUY524611 UEU524611 UOQ524611 UYM524611 VII524611 VSE524611 WCA524611 WLW524611 WVS524611 K524623 JG524623 TC524623 ACY524623 AMU524623 AWQ524623 BGM524623 BQI524623 CAE524623 CKA524623 CTW524623 DDS524623 DNO524623 DXK524623 EHG524623 ERC524623 FAY524623 FKU524623 FUQ524623 GEM524623 GOI524623 GYE524623 HIA524623 HRW524623 IBS524623 ILO524623 IVK524623 JFG524623 JPC524623 JYY524623 KIU524623 KSQ524623 LCM524623 LMI524623 LWE524623 MGA524623 MPW524623 MZS524623 NJO524623 NTK524623 ODG524623 ONC524623 OWY524623 PGU524623 PQQ524623 QAM524623 QKI524623 QUE524623 REA524623 RNW524623 RXS524623 SHO524623 SRK524623 TBG524623 TLC524623 TUY524623 UEU524623 UOQ524623 UYM524623 VII524623 VSE524623 WCA524623 WLW524623 WVS524623 K524635 JG524635 TC524635 ACY524635 AMU524635 AWQ524635 BGM524635 BQI524635 CAE524635 CKA524635 CTW524635 DDS524635 DNO524635 DXK524635 EHG524635 ERC524635 FAY524635 FKU524635 FUQ524635 GEM524635 GOI524635 GYE524635 HIA524635 HRW524635 IBS524635 ILO524635 IVK524635 JFG524635 JPC524635 JYY524635 KIU524635 KSQ524635 LCM524635 LMI524635 LWE524635 MGA524635 MPW524635 MZS524635 NJO524635 NTK524635 ODG524635 ONC524635 OWY524635 PGU524635 PQQ524635 QAM524635 QKI524635 QUE524635 REA524635 RNW524635 RXS524635 SHO524635 SRK524635 TBG524635 TLC524635 TUY524635 UEU524635 UOQ524635 UYM524635 VII524635 VSE524635 WCA524635 WLW524635 WVS524635 K524647 JG524647 TC524647 ACY524647 AMU524647 AWQ524647 BGM524647 BQI524647 CAE524647 CKA524647 CTW524647 DDS524647 DNO524647 DXK524647 EHG524647 ERC524647 FAY524647 FKU524647 FUQ524647 GEM524647 GOI524647 GYE524647 HIA524647 HRW524647 IBS524647 ILO524647 IVK524647 JFG524647 JPC524647 JYY524647 KIU524647 KSQ524647 LCM524647 LMI524647 LWE524647 MGA524647 MPW524647 MZS524647 NJO524647 NTK524647 ODG524647 ONC524647 OWY524647 PGU524647 PQQ524647 QAM524647 QKI524647 QUE524647 REA524647 RNW524647 RXS524647 SHO524647 SRK524647 TBG524647 TLC524647 TUY524647 UEU524647 UOQ524647 UYM524647 VII524647 VSE524647 WCA524647 WLW524647 WVS524647 K524659 JG524659 TC524659 ACY524659 AMU524659 AWQ524659 BGM524659 BQI524659 CAE524659 CKA524659 CTW524659 DDS524659 DNO524659 DXK524659 EHG524659 ERC524659 FAY524659 FKU524659 FUQ524659 GEM524659 GOI524659 GYE524659 HIA524659 HRW524659 IBS524659 ILO524659 IVK524659 JFG524659 JPC524659 JYY524659 KIU524659 KSQ524659 LCM524659 LMI524659 LWE524659 MGA524659 MPW524659 MZS524659 NJO524659 NTK524659 ODG524659 ONC524659 OWY524659 PGU524659 PQQ524659 QAM524659 QKI524659 QUE524659 REA524659 RNW524659 RXS524659 SHO524659 SRK524659 TBG524659 TLC524659 TUY524659 UEU524659 UOQ524659 UYM524659 VII524659 VSE524659 WCA524659 WLW524659 WVS524659 K524671 JG524671 TC524671 ACY524671 AMU524671 AWQ524671 BGM524671 BQI524671 CAE524671 CKA524671 CTW524671 DDS524671 DNO524671 DXK524671 EHG524671 ERC524671 FAY524671 FKU524671 FUQ524671 GEM524671 GOI524671 GYE524671 HIA524671 HRW524671 IBS524671 ILO524671 IVK524671 JFG524671 JPC524671 JYY524671 KIU524671 KSQ524671 LCM524671 LMI524671 LWE524671 MGA524671 MPW524671 MZS524671 NJO524671 NTK524671 ODG524671 ONC524671 OWY524671 PGU524671 PQQ524671 QAM524671 QKI524671 QUE524671 REA524671 RNW524671 RXS524671 SHO524671 SRK524671 TBG524671 TLC524671 TUY524671 UEU524671 UOQ524671 UYM524671 VII524671 VSE524671 WCA524671 WLW524671 WVS524671 K524683 JG524683 TC524683 ACY524683 AMU524683 AWQ524683 BGM524683 BQI524683 CAE524683 CKA524683 CTW524683 DDS524683 DNO524683 DXK524683 EHG524683 ERC524683 FAY524683 FKU524683 FUQ524683 GEM524683 GOI524683 GYE524683 HIA524683 HRW524683 IBS524683 ILO524683 IVK524683 JFG524683 JPC524683 JYY524683 KIU524683 KSQ524683 LCM524683 LMI524683 LWE524683 MGA524683 MPW524683 MZS524683 NJO524683 NTK524683 ODG524683 ONC524683 OWY524683 PGU524683 PQQ524683 QAM524683 QKI524683 QUE524683 REA524683 RNW524683 RXS524683 SHO524683 SRK524683 TBG524683 TLC524683 TUY524683 UEU524683 UOQ524683 UYM524683 VII524683 VSE524683 WCA524683 WLW524683 WVS524683 K524695 JG524695 TC524695 ACY524695 AMU524695 AWQ524695 BGM524695 BQI524695 CAE524695 CKA524695 CTW524695 DDS524695 DNO524695 DXK524695 EHG524695 ERC524695 FAY524695 FKU524695 FUQ524695 GEM524695 GOI524695 GYE524695 HIA524695 HRW524695 IBS524695 ILO524695 IVK524695 JFG524695 JPC524695 JYY524695 KIU524695 KSQ524695 LCM524695 LMI524695 LWE524695 MGA524695 MPW524695 MZS524695 NJO524695 NTK524695 ODG524695 ONC524695 OWY524695 PGU524695 PQQ524695 QAM524695 QKI524695 QUE524695 REA524695 RNW524695 RXS524695 SHO524695 SRK524695 TBG524695 TLC524695 TUY524695 UEU524695 UOQ524695 UYM524695 VII524695 VSE524695 WCA524695 WLW524695 WVS524695 K524707 JG524707 TC524707 ACY524707 AMU524707 AWQ524707 BGM524707 BQI524707 CAE524707 CKA524707 CTW524707 DDS524707 DNO524707 DXK524707 EHG524707 ERC524707 FAY524707 FKU524707 FUQ524707 GEM524707 GOI524707 GYE524707 HIA524707 HRW524707 IBS524707 ILO524707 IVK524707 JFG524707 JPC524707 JYY524707 KIU524707 KSQ524707 LCM524707 LMI524707 LWE524707 MGA524707 MPW524707 MZS524707 NJO524707 NTK524707 ODG524707 ONC524707 OWY524707 PGU524707 PQQ524707 QAM524707 QKI524707 QUE524707 REA524707 RNW524707 RXS524707 SHO524707 SRK524707 TBG524707 TLC524707 TUY524707 UEU524707 UOQ524707 UYM524707 VII524707 VSE524707 WCA524707 WLW524707 WVS524707 K524719 JG524719 TC524719 ACY524719 AMU524719 AWQ524719 BGM524719 BQI524719 CAE524719 CKA524719 CTW524719 DDS524719 DNO524719 DXK524719 EHG524719 ERC524719 FAY524719 FKU524719 FUQ524719 GEM524719 GOI524719 GYE524719 HIA524719 HRW524719 IBS524719 ILO524719 IVK524719 JFG524719 JPC524719 JYY524719 KIU524719 KSQ524719 LCM524719 LMI524719 LWE524719 MGA524719 MPW524719 MZS524719 NJO524719 NTK524719 ODG524719 ONC524719 OWY524719 PGU524719 PQQ524719 QAM524719 QKI524719 QUE524719 REA524719 RNW524719 RXS524719 SHO524719 SRK524719 TBG524719 TLC524719 TUY524719 UEU524719 UOQ524719 UYM524719 VII524719 VSE524719 WCA524719 WLW524719 WVS524719 K524731 JG524731 TC524731 ACY524731 AMU524731 AWQ524731 BGM524731 BQI524731 CAE524731 CKA524731 CTW524731 DDS524731 DNO524731 DXK524731 EHG524731 ERC524731 FAY524731 FKU524731 FUQ524731 GEM524731 GOI524731 GYE524731 HIA524731 HRW524731 IBS524731 ILO524731 IVK524731 JFG524731 JPC524731 JYY524731 KIU524731 KSQ524731 LCM524731 LMI524731 LWE524731 MGA524731 MPW524731 MZS524731 NJO524731 NTK524731 ODG524731 ONC524731 OWY524731 PGU524731 PQQ524731 QAM524731 QKI524731 QUE524731 REA524731 RNW524731 RXS524731 SHO524731 SRK524731 TBG524731 TLC524731 TUY524731 UEU524731 UOQ524731 UYM524731 VII524731 VSE524731 WCA524731 WLW524731 WVS524731 K524743 JG524743 TC524743 ACY524743 AMU524743 AWQ524743 BGM524743 BQI524743 CAE524743 CKA524743 CTW524743 DDS524743 DNO524743 DXK524743 EHG524743 ERC524743 FAY524743 FKU524743 FUQ524743 GEM524743 GOI524743 GYE524743 HIA524743 HRW524743 IBS524743 ILO524743 IVK524743 JFG524743 JPC524743 JYY524743 KIU524743 KSQ524743 LCM524743 LMI524743 LWE524743 MGA524743 MPW524743 MZS524743 NJO524743 NTK524743 ODG524743 ONC524743 OWY524743 PGU524743 PQQ524743 QAM524743 QKI524743 QUE524743 REA524743 RNW524743 RXS524743 SHO524743 SRK524743 TBG524743 TLC524743 TUY524743 UEU524743 UOQ524743 UYM524743 VII524743 VSE524743 WCA524743 WLW524743 WVS524743 K524755 JG524755 TC524755 ACY524755 AMU524755 AWQ524755 BGM524755 BQI524755 CAE524755 CKA524755 CTW524755 DDS524755 DNO524755 DXK524755 EHG524755 ERC524755 FAY524755 FKU524755 FUQ524755 GEM524755 GOI524755 GYE524755 HIA524755 HRW524755 IBS524755 ILO524755 IVK524755 JFG524755 JPC524755 JYY524755 KIU524755 KSQ524755 LCM524755 LMI524755 LWE524755 MGA524755 MPW524755 MZS524755 NJO524755 NTK524755 ODG524755 ONC524755 OWY524755 PGU524755 PQQ524755 QAM524755 QKI524755 QUE524755 REA524755 RNW524755 RXS524755 SHO524755 SRK524755 TBG524755 TLC524755 TUY524755 UEU524755 UOQ524755 UYM524755 VII524755 VSE524755 WCA524755 WLW524755 WVS524755 K590135 JG590135 TC590135 ACY590135 AMU590135 AWQ590135 BGM590135 BQI590135 CAE590135 CKA590135 CTW590135 DDS590135 DNO590135 DXK590135 EHG590135 ERC590135 FAY590135 FKU590135 FUQ590135 GEM590135 GOI590135 GYE590135 HIA590135 HRW590135 IBS590135 ILO590135 IVK590135 JFG590135 JPC590135 JYY590135 KIU590135 KSQ590135 LCM590135 LMI590135 LWE590135 MGA590135 MPW590135 MZS590135 NJO590135 NTK590135 ODG590135 ONC590135 OWY590135 PGU590135 PQQ590135 QAM590135 QKI590135 QUE590135 REA590135 RNW590135 RXS590135 SHO590135 SRK590135 TBG590135 TLC590135 TUY590135 UEU590135 UOQ590135 UYM590135 VII590135 VSE590135 WCA590135 WLW590135 WVS590135 K590147 JG590147 TC590147 ACY590147 AMU590147 AWQ590147 BGM590147 BQI590147 CAE590147 CKA590147 CTW590147 DDS590147 DNO590147 DXK590147 EHG590147 ERC590147 FAY590147 FKU590147 FUQ590147 GEM590147 GOI590147 GYE590147 HIA590147 HRW590147 IBS590147 ILO590147 IVK590147 JFG590147 JPC590147 JYY590147 KIU590147 KSQ590147 LCM590147 LMI590147 LWE590147 MGA590147 MPW590147 MZS590147 NJO590147 NTK590147 ODG590147 ONC590147 OWY590147 PGU590147 PQQ590147 QAM590147 QKI590147 QUE590147 REA590147 RNW590147 RXS590147 SHO590147 SRK590147 TBG590147 TLC590147 TUY590147 UEU590147 UOQ590147 UYM590147 VII590147 VSE590147 WCA590147 WLW590147 WVS590147 K590159 JG590159 TC590159 ACY590159 AMU590159 AWQ590159 BGM590159 BQI590159 CAE590159 CKA590159 CTW590159 DDS590159 DNO590159 DXK590159 EHG590159 ERC590159 FAY590159 FKU590159 FUQ590159 GEM590159 GOI590159 GYE590159 HIA590159 HRW590159 IBS590159 ILO590159 IVK590159 JFG590159 JPC590159 JYY590159 KIU590159 KSQ590159 LCM590159 LMI590159 LWE590159 MGA590159 MPW590159 MZS590159 NJO590159 NTK590159 ODG590159 ONC590159 OWY590159 PGU590159 PQQ590159 QAM590159 QKI590159 QUE590159 REA590159 RNW590159 RXS590159 SHO590159 SRK590159 TBG590159 TLC590159 TUY590159 UEU590159 UOQ590159 UYM590159 VII590159 VSE590159 WCA590159 WLW590159 WVS590159 K590171 JG590171 TC590171 ACY590171 AMU590171 AWQ590171 BGM590171 BQI590171 CAE590171 CKA590171 CTW590171 DDS590171 DNO590171 DXK590171 EHG590171 ERC590171 FAY590171 FKU590171 FUQ590171 GEM590171 GOI590171 GYE590171 HIA590171 HRW590171 IBS590171 ILO590171 IVK590171 JFG590171 JPC590171 JYY590171 KIU590171 KSQ590171 LCM590171 LMI590171 LWE590171 MGA590171 MPW590171 MZS590171 NJO590171 NTK590171 ODG590171 ONC590171 OWY590171 PGU590171 PQQ590171 QAM590171 QKI590171 QUE590171 REA590171 RNW590171 RXS590171 SHO590171 SRK590171 TBG590171 TLC590171 TUY590171 UEU590171 UOQ590171 UYM590171 VII590171 VSE590171 WCA590171 WLW590171 WVS590171 K590183 JG590183 TC590183 ACY590183 AMU590183 AWQ590183 BGM590183 BQI590183 CAE590183 CKA590183 CTW590183 DDS590183 DNO590183 DXK590183 EHG590183 ERC590183 FAY590183 FKU590183 FUQ590183 GEM590183 GOI590183 GYE590183 HIA590183 HRW590183 IBS590183 ILO590183 IVK590183 JFG590183 JPC590183 JYY590183 KIU590183 KSQ590183 LCM590183 LMI590183 LWE590183 MGA590183 MPW590183 MZS590183 NJO590183 NTK590183 ODG590183 ONC590183 OWY590183 PGU590183 PQQ590183 QAM590183 QKI590183 QUE590183 REA590183 RNW590183 RXS590183 SHO590183 SRK590183 TBG590183 TLC590183 TUY590183 UEU590183 UOQ590183 UYM590183 VII590183 VSE590183 WCA590183 WLW590183 WVS590183 K590195 JG590195 TC590195 ACY590195 AMU590195 AWQ590195 BGM590195 BQI590195 CAE590195 CKA590195 CTW590195 DDS590195 DNO590195 DXK590195 EHG590195 ERC590195 FAY590195 FKU590195 FUQ590195 GEM590195 GOI590195 GYE590195 HIA590195 HRW590195 IBS590195 ILO590195 IVK590195 JFG590195 JPC590195 JYY590195 KIU590195 KSQ590195 LCM590195 LMI590195 LWE590195 MGA590195 MPW590195 MZS590195 NJO590195 NTK590195 ODG590195 ONC590195 OWY590195 PGU590195 PQQ590195 QAM590195 QKI590195 QUE590195 REA590195 RNW590195 RXS590195 SHO590195 SRK590195 TBG590195 TLC590195 TUY590195 UEU590195 UOQ590195 UYM590195 VII590195 VSE590195 WCA590195 WLW590195 WVS590195 K590207 JG590207 TC590207 ACY590207 AMU590207 AWQ590207 BGM590207 BQI590207 CAE590207 CKA590207 CTW590207 DDS590207 DNO590207 DXK590207 EHG590207 ERC590207 FAY590207 FKU590207 FUQ590207 GEM590207 GOI590207 GYE590207 HIA590207 HRW590207 IBS590207 ILO590207 IVK590207 JFG590207 JPC590207 JYY590207 KIU590207 KSQ590207 LCM590207 LMI590207 LWE590207 MGA590207 MPW590207 MZS590207 NJO590207 NTK590207 ODG590207 ONC590207 OWY590207 PGU590207 PQQ590207 QAM590207 QKI590207 QUE590207 REA590207 RNW590207 RXS590207 SHO590207 SRK590207 TBG590207 TLC590207 TUY590207 UEU590207 UOQ590207 UYM590207 VII590207 VSE590207 WCA590207 WLW590207 WVS590207 K590219 JG590219 TC590219 ACY590219 AMU590219 AWQ590219 BGM590219 BQI590219 CAE590219 CKA590219 CTW590219 DDS590219 DNO590219 DXK590219 EHG590219 ERC590219 FAY590219 FKU590219 FUQ590219 GEM590219 GOI590219 GYE590219 HIA590219 HRW590219 IBS590219 ILO590219 IVK590219 JFG590219 JPC590219 JYY590219 KIU590219 KSQ590219 LCM590219 LMI590219 LWE590219 MGA590219 MPW590219 MZS590219 NJO590219 NTK590219 ODG590219 ONC590219 OWY590219 PGU590219 PQQ590219 QAM590219 QKI590219 QUE590219 REA590219 RNW590219 RXS590219 SHO590219 SRK590219 TBG590219 TLC590219 TUY590219 UEU590219 UOQ590219 UYM590219 VII590219 VSE590219 WCA590219 WLW590219 WVS590219 K590231 JG590231 TC590231 ACY590231 AMU590231 AWQ590231 BGM590231 BQI590231 CAE590231 CKA590231 CTW590231 DDS590231 DNO590231 DXK590231 EHG590231 ERC590231 FAY590231 FKU590231 FUQ590231 GEM590231 GOI590231 GYE590231 HIA590231 HRW590231 IBS590231 ILO590231 IVK590231 JFG590231 JPC590231 JYY590231 KIU590231 KSQ590231 LCM590231 LMI590231 LWE590231 MGA590231 MPW590231 MZS590231 NJO590231 NTK590231 ODG590231 ONC590231 OWY590231 PGU590231 PQQ590231 QAM590231 QKI590231 QUE590231 REA590231 RNW590231 RXS590231 SHO590231 SRK590231 TBG590231 TLC590231 TUY590231 UEU590231 UOQ590231 UYM590231 VII590231 VSE590231 WCA590231 WLW590231 WVS590231 K590243 JG590243 TC590243 ACY590243 AMU590243 AWQ590243 BGM590243 BQI590243 CAE590243 CKA590243 CTW590243 DDS590243 DNO590243 DXK590243 EHG590243 ERC590243 FAY590243 FKU590243 FUQ590243 GEM590243 GOI590243 GYE590243 HIA590243 HRW590243 IBS590243 ILO590243 IVK590243 JFG590243 JPC590243 JYY590243 KIU590243 KSQ590243 LCM590243 LMI590243 LWE590243 MGA590243 MPW590243 MZS590243 NJO590243 NTK590243 ODG590243 ONC590243 OWY590243 PGU590243 PQQ590243 QAM590243 QKI590243 QUE590243 REA590243 RNW590243 RXS590243 SHO590243 SRK590243 TBG590243 TLC590243 TUY590243 UEU590243 UOQ590243 UYM590243 VII590243 VSE590243 WCA590243 WLW590243 WVS590243 K590255 JG590255 TC590255 ACY590255 AMU590255 AWQ590255 BGM590255 BQI590255 CAE590255 CKA590255 CTW590255 DDS590255 DNO590255 DXK590255 EHG590255 ERC590255 FAY590255 FKU590255 FUQ590255 GEM590255 GOI590255 GYE590255 HIA590255 HRW590255 IBS590255 ILO590255 IVK590255 JFG590255 JPC590255 JYY590255 KIU590255 KSQ590255 LCM590255 LMI590255 LWE590255 MGA590255 MPW590255 MZS590255 NJO590255 NTK590255 ODG590255 ONC590255 OWY590255 PGU590255 PQQ590255 QAM590255 QKI590255 QUE590255 REA590255 RNW590255 RXS590255 SHO590255 SRK590255 TBG590255 TLC590255 TUY590255 UEU590255 UOQ590255 UYM590255 VII590255 VSE590255 WCA590255 WLW590255 WVS590255 K590267 JG590267 TC590267 ACY590267 AMU590267 AWQ590267 BGM590267 BQI590267 CAE590267 CKA590267 CTW590267 DDS590267 DNO590267 DXK590267 EHG590267 ERC590267 FAY590267 FKU590267 FUQ590267 GEM590267 GOI590267 GYE590267 HIA590267 HRW590267 IBS590267 ILO590267 IVK590267 JFG590267 JPC590267 JYY590267 KIU590267 KSQ590267 LCM590267 LMI590267 LWE590267 MGA590267 MPW590267 MZS590267 NJO590267 NTK590267 ODG590267 ONC590267 OWY590267 PGU590267 PQQ590267 QAM590267 QKI590267 QUE590267 REA590267 RNW590267 RXS590267 SHO590267 SRK590267 TBG590267 TLC590267 TUY590267 UEU590267 UOQ590267 UYM590267 VII590267 VSE590267 WCA590267 WLW590267 WVS590267 K590279 JG590279 TC590279 ACY590279 AMU590279 AWQ590279 BGM590279 BQI590279 CAE590279 CKA590279 CTW590279 DDS590279 DNO590279 DXK590279 EHG590279 ERC590279 FAY590279 FKU590279 FUQ590279 GEM590279 GOI590279 GYE590279 HIA590279 HRW590279 IBS590279 ILO590279 IVK590279 JFG590279 JPC590279 JYY590279 KIU590279 KSQ590279 LCM590279 LMI590279 LWE590279 MGA590279 MPW590279 MZS590279 NJO590279 NTK590279 ODG590279 ONC590279 OWY590279 PGU590279 PQQ590279 QAM590279 QKI590279 QUE590279 REA590279 RNW590279 RXS590279 SHO590279 SRK590279 TBG590279 TLC590279 TUY590279 UEU590279 UOQ590279 UYM590279 VII590279 VSE590279 WCA590279 WLW590279 WVS590279 K590291 JG590291 TC590291 ACY590291 AMU590291 AWQ590291 BGM590291 BQI590291 CAE590291 CKA590291 CTW590291 DDS590291 DNO590291 DXK590291 EHG590291 ERC590291 FAY590291 FKU590291 FUQ590291 GEM590291 GOI590291 GYE590291 HIA590291 HRW590291 IBS590291 ILO590291 IVK590291 JFG590291 JPC590291 JYY590291 KIU590291 KSQ590291 LCM590291 LMI590291 LWE590291 MGA590291 MPW590291 MZS590291 NJO590291 NTK590291 ODG590291 ONC590291 OWY590291 PGU590291 PQQ590291 QAM590291 QKI590291 QUE590291 REA590291 RNW590291 RXS590291 SHO590291 SRK590291 TBG590291 TLC590291 TUY590291 UEU590291 UOQ590291 UYM590291 VII590291 VSE590291 WCA590291 WLW590291 WVS590291 K655671 JG655671 TC655671 ACY655671 AMU655671 AWQ655671 BGM655671 BQI655671 CAE655671 CKA655671 CTW655671 DDS655671 DNO655671 DXK655671 EHG655671 ERC655671 FAY655671 FKU655671 FUQ655671 GEM655671 GOI655671 GYE655671 HIA655671 HRW655671 IBS655671 ILO655671 IVK655671 JFG655671 JPC655671 JYY655671 KIU655671 KSQ655671 LCM655671 LMI655671 LWE655671 MGA655671 MPW655671 MZS655671 NJO655671 NTK655671 ODG655671 ONC655671 OWY655671 PGU655671 PQQ655671 QAM655671 QKI655671 QUE655671 REA655671 RNW655671 RXS655671 SHO655671 SRK655671 TBG655671 TLC655671 TUY655671 UEU655671 UOQ655671 UYM655671 VII655671 VSE655671 WCA655671 WLW655671 WVS655671 K655683 JG655683 TC655683 ACY655683 AMU655683 AWQ655683 BGM655683 BQI655683 CAE655683 CKA655683 CTW655683 DDS655683 DNO655683 DXK655683 EHG655683 ERC655683 FAY655683 FKU655683 FUQ655683 GEM655683 GOI655683 GYE655683 HIA655683 HRW655683 IBS655683 ILO655683 IVK655683 JFG655683 JPC655683 JYY655683 KIU655683 KSQ655683 LCM655683 LMI655683 LWE655683 MGA655683 MPW655683 MZS655683 NJO655683 NTK655683 ODG655683 ONC655683 OWY655683 PGU655683 PQQ655683 QAM655683 QKI655683 QUE655683 REA655683 RNW655683 RXS655683 SHO655683 SRK655683 TBG655683 TLC655683 TUY655683 UEU655683 UOQ655683 UYM655683 VII655683 VSE655683 WCA655683 WLW655683 WVS655683 K655695 JG655695 TC655695 ACY655695 AMU655695 AWQ655695 BGM655695 BQI655695 CAE655695 CKA655695 CTW655695 DDS655695 DNO655695 DXK655695 EHG655695 ERC655695 FAY655695 FKU655695 FUQ655695 GEM655695 GOI655695 GYE655695 HIA655695 HRW655695 IBS655695 ILO655695 IVK655695 JFG655695 JPC655695 JYY655695 KIU655695 KSQ655695 LCM655695 LMI655695 LWE655695 MGA655695 MPW655695 MZS655695 NJO655695 NTK655695 ODG655695 ONC655695 OWY655695 PGU655695 PQQ655695 QAM655695 QKI655695 QUE655695 REA655695 RNW655695 RXS655695 SHO655695 SRK655695 TBG655695 TLC655695 TUY655695 UEU655695 UOQ655695 UYM655695 VII655695 VSE655695 WCA655695 WLW655695 WVS655695 K655707 JG655707 TC655707 ACY655707 AMU655707 AWQ655707 BGM655707 BQI655707 CAE655707 CKA655707 CTW655707 DDS655707 DNO655707 DXK655707 EHG655707 ERC655707 FAY655707 FKU655707 FUQ655707 GEM655707 GOI655707 GYE655707 HIA655707 HRW655707 IBS655707 ILO655707 IVK655707 JFG655707 JPC655707 JYY655707 KIU655707 KSQ655707 LCM655707 LMI655707 LWE655707 MGA655707 MPW655707 MZS655707 NJO655707 NTK655707 ODG655707 ONC655707 OWY655707 PGU655707 PQQ655707 QAM655707 QKI655707 QUE655707 REA655707 RNW655707 RXS655707 SHO655707 SRK655707 TBG655707 TLC655707 TUY655707 UEU655707 UOQ655707 UYM655707 VII655707 VSE655707 WCA655707 WLW655707 WVS655707 K655719 JG655719 TC655719 ACY655719 AMU655719 AWQ655719 BGM655719 BQI655719 CAE655719 CKA655719 CTW655719 DDS655719 DNO655719 DXK655719 EHG655719 ERC655719 FAY655719 FKU655719 FUQ655719 GEM655719 GOI655719 GYE655719 HIA655719 HRW655719 IBS655719 ILO655719 IVK655719 JFG655719 JPC655719 JYY655719 KIU655719 KSQ655719 LCM655719 LMI655719 LWE655719 MGA655719 MPW655719 MZS655719 NJO655719 NTK655719 ODG655719 ONC655719 OWY655719 PGU655719 PQQ655719 QAM655719 QKI655719 QUE655719 REA655719 RNW655719 RXS655719 SHO655719 SRK655719 TBG655719 TLC655719 TUY655719 UEU655719 UOQ655719 UYM655719 VII655719 VSE655719 WCA655719 WLW655719 WVS655719 K655731 JG655731 TC655731 ACY655731 AMU655731 AWQ655731 BGM655731 BQI655731 CAE655731 CKA655731 CTW655731 DDS655731 DNO655731 DXK655731 EHG655731 ERC655731 FAY655731 FKU655731 FUQ655731 GEM655731 GOI655731 GYE655731 HIA655731 HRW655731 IBS655731 ILO655731 IVK655731 JFG655731 JPC655731 JYY655731 KIU655731 KSQ655731 LCM655731 LMI655731 LWE655731 MGA655731 MPW655731 MZS655731 NJO655731 NTK655731 ODG655731 ONC655731 OWY655731 PGU655731 PQQ655731 QAM655731 QKI655731 QUE655731 REA655731 RNW655731 RXS655731 SHO655731 SRK655731 TBG655731 TLC655731 TUY655731 UEU655731 UOQ655731 UYM655731 VII655731 VSE655731 WCA655731 WLW655731 WVS655731 K655743 JG655743 TC655743 ACY655743 AMU655743 AWQ655743 BGM655743 BQI655743 CAE655743 CKA655743 CTW655743 DDS655743 DNO655743 DXK655743 EHG655743 ERC655743 FAY655743 FKU655743 FUQ655743 GEM655743 GOI655743 GYE655743 HIA655743 HRW655743 IBS655743 ILO655743 IVK655743 JFG655743 JPC655743 JYY655743 KIU655743 KSQ655743 LCM655743 LMI655743 LWE655743 MGA655743 MPW655743 MZS655743 NJO655743 NTK655743 ODG655743 ONC655743 OWY655743 PGU655743 PQQ655743 QAM655743 QKI655743 QUE655743 REA655743 RNW655743 RXS655743 SHO655743 SRK655743 TBG655743 TLC655743 TUY655743 UEU655743 UOQ655743 UYM655743 VII655743 VSE655743 WCA655743 WLW655743 WVS655743 K655755 JG655755 TC655755 ACY655755 AMU655755 AWQ655755 BGM655755 BQI655755 CAE655755 CKA655755 CTW655755 DDS655755 DNO655755 DXK655755 EHG655755 ERC655755 FAY655755 FKU655755 FUQ655755 GEM655755 GOI655755 GYE655755 HIA655755 HRW655755 IBS655755 ILO655755 IVK655755 JFG655755 JPC655755 JYY655755 KIU655755 KSQ655755 LCM655755 LMI655755 LWE655755 MGA655755 MPW655755 MZS655755 NJO655755 NTK655755 ODG655755 ONC655755 OWY655755 PGU655755 PQQ655755 QAM655755 QKI655755 QUE655755 REA655755 RNW655755 RXS655755 SHO655755 SRK655755 TBG655755 TLC655755 TUY655755 UEU655755 UOQ655755 UYM655755 VII655755 VSE655755 WCA655755 WLW655755 WVS655755 K655767 JG655767 TC655767 ACY655767 AMU655767 AWQ655767 BGM655767 BQI655767 CAE655767 CKA655767 CTW655767 DDS655767 DNO655767 DXK655767 EHG655767 ERC655767 FAY655767 FKU655767 FUQ655767 GEM655767 GOI655767 GYE655767 HIA655767 HRW655767 IBS655767 ILO655767 IVK655767 JFG655767 JPC655767 JYY655767 KIU655767 KSQ655767 LCM655767 LMI655767 LWE655767 MGA655767 MPW655767 MZS655767 NJO655767 NTK655767 ODG655767 ONC655767 OWY655767 PGU655767 PQQ655767 QAM655767 QKI655767 QUE655767 REA655767 RNW655767 RXS655767 SHO655767 SRK655767 TBG655767 TLC655767 TUY655767 UEU655767 UOQ655767 UYM655767 VII655767 VSE655767 WCA655767 WLW655767 WVS655767 K655779 JG655779 TC655779 ACY655779 AMU655779 AWQ655779 BGM655779 BQI655779 CAE655779 CKA655779 CTW655779 DDS655779 DNO655779 DXK655779 EHG655779 ERC655779 FAY655779 FKU655779 FUQ655779 GEM655779 GOI655779 GYE655779 HIA655779 HRW655779 IBS655779 ILO655779 IVK655779 JFG655779 JPC655779 JYY655779 KIU655779 KSQ655779 LCM655779 LMI655779 LWE655779 MGA655779 MPW655779 MZS655779 NJO655779 NTK655779 ODG655779 ONC655779 OWY655779 PGU655779 PQQ655779 QAM655779 QKI655779 QUE655779 REA655779 RNW655779 RXS655779 SHO655779 SRK655779 TBG655779 TLC655779 TUY655779 UEU655779 UOQ655779 UYM655779 VII655779 VSE655779 WCA655779 WLW655779 WVS655779 K655791 JG655791 TC655791 ACY655791 AMU655791 AWQ655791 BGM655791 BQI655791 CAE655791 CKA655791 CTW655791 DDS655791 DNO655791 DXK655791 EHG655791 ERC655791 FAY655791 FKU655791 FUQ655791 GEM655791 GOI655791 GYE655791 HIA655791 HRW655791 IBS655791 ILO655791 IVK655791 JFG655791 JPC655791 JYY655791 KIU655791 KSQ655791 LCM655791 LMI655791 LWE655791 MGA655791 MPW655791 MZS655791 NJO655791 NTK655791 ODG655791 ONC655791 OWY655791 PGU655791 PQQ655791 QAM655791 QKI655791 QUE655791 REA655791 RNW655791 RXS655791 SHO655791 SRK655791 TBG655791 TLC655791 TUY655791 UEU655791 UOQ655791 UYM655791 VII655791 VSE655791 WCA655791 WLW655791 WVS655791 K655803 JG655803 TC655803 ACY655803 AMU655803 AWQ655803 BGM655803 BQI655803 CAE655803 CKA655803 CTW655803 DDS655803 DNO655803 DXK655803 EHG655803 ERC655803 FAY655803 FKU655803 FUQ655803 GEM655803 GOI655803 GYE655803 HIA655803 HRW655803 IBS655803 ILO655803 IVK655803 JFG655803 JPC655803 JYY655803 KIU655803 KSQ655803 LCM655803 LMI655803 LWE655803 MGA655803 MPW655803 MZS655803 NJO655803 NTK655803 ODG655803 ONC655803 OWY655803 PGU655803 PQQ655803 QAM655803 QKI655803 QUE655803 REA655803 RNW655803 RXS655803 SHO655803 SRK655803 TBG655803 TLC655803 TUY655803 UEU655803 UOQ655803 UYM655803 VII655803 VSE655803 WCA655803 WLW655803 WVS655803 K655815 JG655815 TC655815 ACY655815 AMU655815 AWQ655815 BGM655815 BQI655815 CAE655815 CKA655815 CTW655815 DDS655815 DNO655815 DXK655815 EHG655815 ERC655815 FAY655815 FKU655815 FUQ655815 GEM655815 GOI655815 GYE655815 HIA655815 HRW655815 IBS655815 ILO655815 IVK655815 JFG655815 JPC655815 JYY655815 KIU655815 KSQ655815 LCM655815 LMI655815 LWE655815 MGA655815 MPW655815 MZS655815 NJO655815 NTK655815 ODG655815 ONC655815 OWY655815 PGU655815 PQQ655815 QAM655815 QKI655815 QUE655815 REA655815 RNW655815 RXS655815 SHO655815 SRK655815 TBG655815 TLC655815 TUY655815 UEU655815 UOQ655815 UYM655815 VII655815 VSE655815 WCA655815 WLW655815 WVS655815 K655827 JG655827 TC655827 ACY655827 AMU655827 AWQ655827 BGM655827 BQI655827 CAE655827 CKA655827 CTW655827 DDS655827 DNO655827 DXK655827 EHG655827 ERC655827 FAY655827 FKU655827 FUQ655827 GEM655827 GOI655827 GYE655827 HIA655827 HRW655827 IBS655827 ILO655827 IVK655827 JFG655827 JPC655827 JYY655827 KIU655827 KSQ655827 LCM655827 LMI655827 LWE655827 MGA655827 MPW655827 MZS655827 NJO655827 NTK655827 ODG655827 ONC655827 OWY655827 PGU655827 PQQ655827 QAM655827 QKI655827 QUE655827 REA655827 RNW655827 RXS655827 SHO655827 SRK655827 TBG655827 TLC655827 TUY655827 UEU655827 UOQ655827 UYM655827 VII655827 VSE655827 WCA655827 WLW655827 WVS655827 K721207 JG721207 TC721207 ACY721207 AMU721207 AWQ721207 BGM721207 BQI721207 CAE721207 CKA721207 CTW721207 DDS721207 DNO721207 DXK721207 EHG721207 ERC721207 FAY721207 FKU721207 FUQ721207 GEM721207 GOI721207 GYE721207 HIA721207 HRW721207 IBS721207 ILO721207 IVK721207 JFG721207 JPC721207 JYY721207 KIU721207 KSQ721207 LCM721207 LMI721207 LWE721207 MGA721207 MPW721207 MZS721207 NJO721207 NTK721207 ODG721207 ONC721207 OWY721207 PGU721207 PQQ721207 QAM721207 QKI721207 QUE721207 REA721207 RNW721207 RXS721207 SHO721207 SRK721207 TBG721207 TLC721207 TUY721207 UEU721207 UOQ721207 UYM721207 VII721207 VSE721207 WCA721207 WLW721207 WVS721207 K721219 JG721219 TC721219 ACY721219 AMU721219 AWQ721219 BGM721219 BQI721219 CAE721219 CKA721219 CTW721219 DDS721219 DNO721219 DXK721219 EHG721219 ERC721219 FAY721219 FKU721219 FUQ721219 GEM721219 GOI721219 GYE721219 HIA721219 HRW721219 IBS721219 ILO721219 IVK721219 JFG721219 JPC721219 JYY721219 KIU721219 KSQ721219 LCM721219 LMI721219 LWE721219 MGA721219 MPW721219 MZS721219 NJO721219 NTK721219 ODG721219 ONC721219 OWY721219 PGU721219 PQQ721219 QAM721219 QKI721219 QUE721219 REA721219 RNW721219 RXS721219 SHO721219 SRK721219 TBG721219 TLC721219 TUY721219 UEU721219 UOQ721219 UYM721219 VII721219 VSE721219 WCA721219 WLW721219 WVS721219 K721231 JG721231 TC721231 ACY721231 AMU721231 AWQ721231 BGM721231 BQI721231 CAE721231 CKA721231 CTW721231 DDS721231 DNO721231 DXK721231 EHG721231 ERC721231 FAY721231 FKU721231 FUQ721231 GEM721231 GOI721231 GYE721231 HIA721231 HRW721231 IBS721231 ILO721231 IVK721231 JFG721231 JPC721231 JYY721231 KIU721231 KSQ721231 LCM721231 LMI721231 LWE721231 MGA721231 MPW721231 MZS721231 NJO721231 NTK721231 ODG721231 ONC721231 OWY721231 PGU721231 PQQ721231 QAM721231 QKI721231 QUE721231 REA721231 RNW721231 RXS721231 SHO721231 SRK721231 TBG721231 TLC721231 TUY721231 UEU721231 UOQ721231 UYM721231 VII721231 VSE721231 WCA721231 WLW721231 WVS721231 K721243 JG721243 TC721243 ACY721243 AMU721243 AWQ721243 BGM721243 BQI721243 CAE721243 CKA721243 CTW721243 DDS721243 DNO721243 DXK721243 EHG721243 ERC721243 FAY721243 FKU721243 FUQ721243 GEM721243 GOI721243 GYE721243 HIA721243 HRW721243 IBS721243 ILO721243 IVK721243 JFG721243 JPC721243 JYY721243 KIU721243 KSQ721243 LCM721243 LMI721243 LWE721243 MGA721243 MPW721243 MZS721243 NJO721243 NTK721243 ODG721243 ONC721243 OWY721243 PGU721243 PQQ721243 QAM721243 QKI721243 QUE721243 REA721243 RNW721243 RXS721243 SHO721243 SRK721243 TBG721243 TLC721243 TUY721243 UEU721243 UOQ721243 UYM721243 VII721243 VSE721243 WCA721243 WLW721243 WVS721243 K721255 JG721255 TC721255 ACY721255 AMU721255 AWQ721255 BGM721255 BQI721255 CAE721255 CKA721255 CTW721255 DDS721255 DNO721255 DXK721255 EHG721255 ERC721255 FAY721255 FKU721255 FUQ721255 GEM721255 GOI721255 GYE721255 HIA721255 HRW721255 IBS721255 ILO721255 IVK721255 JFG721255 JPC721255 JYY721255 KIU721255 KSQ721255 LCM721255 LMI721255 LWE721255 MGA721255 MPW721255 MZS721255 NJO721255 NTK721255 ODG721255 ONC721255 OWY721255 PGU721255 PQQ721255 QAM721255 QKI721255 QUE721255 REA721255 RNW721255 RXS721255 SHO721255 SRK721255 TBG721255 TLC721255 TUY721255 UEU721255 UOQ721255 UYM721255 VII721255 VSE721255 WCA721255 WLW721255 WVS721255 K721267 JG721267 TC721267 ACY721267 AMU721267 AWQ721267 BGM721267 BQI721267 CAE721267 CKA721267 CTW721267 DDS721267 DNO721267 DXK721267 EHG721267 ERC721267 FAY721267 FKU721267 FUQ721267 GEM721267 GOI721267 GYE721267 HIA721267 HRW721267 IBS721267 ILO721267 IVK721267 JFG721267 JPC721267 JYY721267 KIU721267 KSQ721267 LCM721267 LMI721267 LWE721267 MGA721267 MPW721267 MZS721267 NJO721267 NTK721267 ODG721267 ONC721267 OWY721267 PGU721267 PQQ721267 QAM721267 QKI721267 QUE721267 REA721267 RNW721267 RXS721267 SHO721267 SRK721267 TBG721267 TLC721267 TUY721267 UEU721267 UOQ721267 UYM721267 VII721267 VSE721267 WCA721267 WLW721267 WVS721267 K721279 JG721279 TC721279 ACY721279 AMU721279 AWQ721279 BGM721279 BQI721279 CAE721279 CKA721279 CTW721279 DDS721279 DNO721279 DXK721279 EHG721279 ERC721279 FAY721279 FKU721279 FUQ721279 GEM721279 GOI721279 GYE721279 HIA721279 HRW721279 IBS721279 ILO721279 IVK721279 JFG721279 JPC721279 JYY721279 KIU721279 KSQ721279 LCM721279 LMI721279 LWE721279 MGA721279 MPW721279 MZS721279 NJO721279 NTK721279 ODG721279 ONC721279 OWY721279 PGU721279 PQQ721279 QAM721279 QKI721279 QUE721279 REA721279 RNW721279 RXS721279 SHO721279 SRK721279 TBG721279 TLC721279 TUY721279 UEU721279 UOQ721279 UYM721279 VII721279 VSE721279 WCA721279 WLW721279 WVS721279 K721291 JG721291 TC721291 ACY721291 AMU721291 AWQ721291 BGM721291 BQI721291 CAE721291 CKA721291 CTW721291 DDS721291 DNO721291 DXK721291 EHG721291 ERC721291 FAY721291 FKU721291 FUQ721291 GEM721291 GOI721291 GYE721291 HIA721291 HRW721291 IBS721291 ILO721291 IVK721291 JFG721291 JPC721291 JYY721291 KIU721291 KSQ721291 LCM721291 LMI721291 LWE721291 MGA721291 MPW721291 MZS721291 NJO721291 NTK721291 ODG721291 ONC721291 OWY721291 PGU721291 PQQ721291 QAM721291 QKI721291 QUE721291 REA721291 RNW721291 RXS721291 SHO721291 SRK721291 TBG721291 TLC721291 TUY721291 UEU721291 UOQ721291 UYM721291 VII721291 VSE721291 WCA721291 WLW721291 WVS721291 K721303 JG721303 TC721303 ACY721303 AMU721303 AWQ721303 BGM721303 BQI721303 CAE721303 CKA721303 CTW721303 DDS721303 DNO721303 DXK721303 EHG721303 ERC721303 FAY721303 FKU721303 FUQ721303 GEM721303 GOI721303 GYE721303 HIA721303 HRW721303 IBS721303 ILO721303 IVK721303 JFG721303 JPC721303 JYY721303 KIU721303 KSQ721303 LCM721303 LMI721303 LWE721303 MGA721303 MPW721303 MZS721303 NJO721303 NTK721303 ODG721303 ONC721303 OWY721303 PGU721303 PQQ721303 QAM721303 QKI721303 QUE721303 REA721303 RNW721303 RXS721303 SHO721303 SRK721303 TBG721303 TLC721303 TUY721303 UEU721303 UOQ721303 UYM721303 VII721303 VSE721303 WCA721303 WLW721303 WVS721303 K721315 JG721315 TC721315 ACY721315 AMU721315 AWQ721315 BGM721315 BQI721315 CAE721315 CKA721315 CTW721315 DDS721315 DNO721315 DXK721315 EHG721315 ERC721315 FAY721315 FKU721315 FUQ721315 GEM721315 GOI721315 GYE721315 HIA721315 HRW721315 IBS721315 ILO721315 IVK721315 JFG721315 JPC721315 JYY721315 KIU721315 KSQ721315 LCM721315 LMI721315 LWE721315 MGA721315 MPW721315 MZS721315 NJO721315 NTK721315 ODG721315 ONC721315 OWY721315 PGU721315 PQQ721315 QAM721315 QKI721315 QUE721315 REA721315 RNW721315 RXS721315 SHO721315 SRK721315 TBG721315 TLC721315 TUY721315 UEU721315 UOQ721315 UYM721315 VII721315 VSE721315 WCA721315 WLW721315 WVS721315 K721327 JG721327 TC721327 ACY721327 AMU721327 AWQ721327 BGM721327 BQI721327 CAE721327 CKA721327 CTW721327 DDS721327 DNO721327 DXK721327 EHG721327 ERC721327 FAY721327 FKU721327 FUQ721327 GEM721327 GOI721327 GYE721327 HIA721327 HRW721327 IBS721327 ILO721327 IVK721327 JFG721327 JPC721327 JYY721327 KIU721327 KSQ721327 LCM721327 LMI721327 LWE721327 MGA721327 MPW721327 MZS721327 NJO721327 NTK721327 ODG721327 ONC721327 OWY721327 PGU721327 PQQ721327 QAM721327 QKI721327 QUE721327 REA721327 RNW721327 RXS721327 SHO721327 SRK721327 TBG721327 TLC721327 TUY721327 UEU721327 UOQ721327 UYM721327 VII721327 VSE721327 WCA721327 WLW721327 WVS721327 K721339 JG721339 TC721339 ACY721339 AMU721339 AWQ721339 BGM721339 BQI721339 CAE721339 CKA721339 CTW721339 DDS721339 DNO721339 DXK721339 EHG721339 ERC721339 FAY721339 FKU721339 FUQ721339 GEM721339 GOI721339 GYE721339 HIA721339 HRW721339 IBS721339 ILO721339 IVK721339 JFG721339 JPC721339 JYY721339 KIU721339 KSQ721339 LCM721339 LMI721339 LWE721339 MGA721339 MPW721339 MZS721339 NJO721339 NTK721339 ODG721339 ONC721339 OWY721339 PGU721339 PQQ721339 QAM721339 QKI721339 QUE721339 REA721339 RNW721339 RXS721339 SHO721339 SRK721339 TBG721339 TLC721339 TUY721339 UEU721339 UOQ721339 UYM721339 VII721339 VSE721339 WCA721339 WLW721339 WVS721339 K721351 JG721351 TC721351 ACY721351 AMU721351 AWQ721351 BGM721351 BQI721351 CAE721351 CKA721351 CTW721351 DDS721351 DNO721351 DXK721351 EHG721351 ERC721351 FAY721351 FKU721351 FUQ721351 GEM721351 GOI721351 GYE721351 HIA721351 HRW721351 IBS721351 ILO721351 IVK721351 JFG721351 JPC721351 JYY721351 KIU721351 KSQ721351 LCM721351 LMI721351 LWE721351 MGA721351 MPW721351 MZS721351 NJO721351 NTK721351 ODG721351 ONC721351 OWY721351 PGU721351 PQQ721351 QAM721351 QKI721351 QUE721351 REA721351 RNW721351 RXS721351 SHO721351 SRK721351 TBG721351 TLC721351 TUY721351 UEU721351 UOQ721351 UYM721351 VII721351 VSE721351 WCA721351 WLW721351 WVS721351 K721363 JG721363 TC721363 ACY721363 AMU721363 AWQ721363 BGM721363 BQI721363 CAE721363 CKA721363 CTW721363 DDS721363 DNO721363 DXK721363 EHG721363 ERC721363 FAY721363 FKU721363 FUQ721363 GEM721363 GOI721363 GYE721363 HIA721363 HRW721363 IBS721363 ILO721363 IVK721363 JFG721363 JPC721363 JYY721363 KIU721363 KSQ721363 LCM721363 LMI721363 LWE721363 MGA721363 MPW721363 MZS721363 NJO721363 NTK721363 ODG721363 ONC721363 OWY721363 PGU721363 PQQ721363 QAM721363 QKI721363 QUE721363 REA721363 RNW721363 RXS721363 SHO721363 SRK721363 TBG721363 TLC721363 TUY721363 UEU721363 UOQ721363 UYM721363 VII721363 VSE721363 WCA721363 WLW721363 WVS721363 K786743 JG786743 TC786743 ACY786743 AMU786743 AWQ786743 BGM786743 BQI786743 CAE786743 CKA786743 CTW786743 DDS786743 DNO786743 DXK786743 EHG786743 ERC786743 FAY786743 FKU786743 FUQ786743 GEM786743 GOI786743 GYE786743 HIA786743 HRW786743 IBS786743 ILO786743 IVK786743 JFG786743 JPC786743 JYY786743 KIU786743 KSQ786743 LCM786743 LMI786743 LWE786743 MGA786743 MPW786743 MZS786743 NJO786743 NTK786743 ODG786743 ONC786743 OWY786743 PGU786743 PQQ786743 QAM786743 QKI786743 QUE786743 REA786743 RNW786743 RXS786743 SHO786743 SRK786743 TBG786743 TLC786743 TUY786743 UEU786743 UOQ786743 UYM786743 VII786743 VSE786743 WCA786743 WLW786743 WVS786743 K786755 JG786755 TC786755 ACY786755 AMU786755 AWQ786755 BGM786755 BQI786755 CAE786755 CKA786755 CTW786755 DDS786755 DNO786755 DXK786755 EHG786755 ERC786755 FAY786755 FKU786755 FUQ786755 GEM786755 GOI786755 GYE786755 HIA786755 HRW786755 IBS786755 ILO786755 IVK786755 JFG786755 JPC786755 JYY786755 KIU786755 KSQ786755 LCM786755 LMI786755 LWE786755 MGA786755 MPW786755 MZS786755 NJO786755 NTK786755 ODG786755 ONC786755 OWY786755 PGU786755 PQQ786755 QAM786755 QKI786755 QUE786755 REA786755 RNW786755 RXS786755 SHO786755 SRK786755 TBG786755 TLC786755 TUY786755 UEU786755 UOQ786755 UYM786755 VII786755 VSE786755 WCA786755 WLW786755 WVS786755 K786767 JG786767 TC786767 ACY786767 AMU786767 AWQ786767 BGM786767 BQI786767 CAE786767 CKA786767 CTW786767 DDS786767 DNO786767 DXK786767 EHG786767 ERC786767 FAY786767 FKU786767 FUQ786767 GEM786767 GOI786767 GYE786767 HIA786767 HRW786767 IBS786767 ILO786767 IVK786767 JFG786767 JPC786767 JYY786767 KIU786767 KSQ786767 LCM786767 LMI786767 LWE786767 MGA786767 MPW786767 MZS786767 NJO786767 NTK786767 ODG786767 ONC786767 OWY786767 PGU786767 PQQ786767 QAM786767 QKI786767 QUE786767 REA786767 RNW786767 RXS786767 SHO786767 SRK786767 TBG786767 TLC786767 TUY786767 UEU786767 UOQ786767 UYM786767 VII786767 VSE786767 WCA786767 WLW786767 WVS786767 K786779 JG786779 TC786779 ACY786779 AMU786779 AWQ786779 BGM786779 BQI786779 CAE786779 CKA786779 CTW786779 DDS786779 DNO786779 DXK786779 EHG786779 ERC786779 FAY786779 FKU786779 FUQ786779 GEM786779 GOI786779 GYE786779 HIA786779 HRW786779 IBS786779 ILO786779 IVK786779 JFG786779 JPC786779 JYY786779 KIU786779 KSQ786779 LCM786779 LMI786779 LWE786779 MGA786779 MPW786779 MZS786779 NJO786779 NTK786779 ODG786779 ONC786779 OWY786779 PGU786779 PQQ786779 QAM786779 QKI786779 QUE786779 REA786779 RNW786779 RXS786779 SHO786779 SRK786779 TBG786779 TLC786779 TUY786779 UEU786779 UOQ786779 UYM786779 VII786779 VSE786779 WCA786779 WLW786779 WVS786779 K786791 JG786791 TC786791 ACY786791 AMU786791 AWQ786791 BGM786791 BQI786791 CAE786791 CKA786791 CTW786791 DDS786791 DNO786791 DXK786791 EHG786791 ERC786791 FAY786791 FKU786791 FUQ786791 GEM786791 GOI786791 GYE786791 HIA786791 HRW786791 IBS786791 ILO786791 IVK786791 JFG786791 JPC786791 JYY786791 KIU786791 KSQ786791 LCM786791 LMI786791 LWE786791 MGA786791 MPW786791 MZS786791 NJO786791 NTK786791 ODG786791 ONC786791 OWY786791 PGU786791 PQQ786791 QAM786791 QKI786791 QUE786791 REA786791 RNW786791 RXS786791 SHO786791 SRK786791 TBG786791 TLC786791 TUY786791 UEU786791 UOQ786791 UYM786791 VII786791 VSE786791 WCA786791 WLW786791 WVS786791 K786803 JG786803 TC786803 ACY786803 AMU786803 AWQ786803 BGM786803 BQI786803 CAE786803 CKA786803 CTW786803 DDS786803 DNO786803 DXK786803 EHG786803 ERC786803 FAY786803 FKU786803 FUQ786803 GEM786803 GOI786803 GYE786803 HIA786803 HRW786803 IBS786803 ILO786803 IVK786803 JFG786803 JPC786803 JYY786803 KIU786803 KSQ786803 LCM786803 LMI786803 LWE786803 MGA786803 MPW786803 MZS786803 NJO786803 NTK786803 ODG786803 ONC786803 OWY786803 PGU786803 PQQ786803 QAM786803 QKI786803 QUE786803 REA786803 RNW786803 RXS786803 SHO786803 SRK786803 TBG786803 TLC786803 TUY786803 UEU786803 UOQ786803 UYM786803 VII786803 VSE786803 WCA786803 WLW786803 WVS786803 K786815 JG786815 TC786815 ACY786815 AMU786815 AWQ786815 BGM786815 BQI786815 CAE786815 CKA786815 CTW786815 DDS786815 DNO786815 DXK786815 EHG786815 ERC786815 FAY786815 FKU786815 FUQ786815 GEM786815 GOI786815 GYE786815 HIA786815 HRW786815 IBS786815 ILO786815 IVK786815 JFG786815 JPC786815 JYY786815 KIU786815 KSQ786815 LCM786815 LMI786815 LWE786815 MGA786815 MPW786815 MZS786815 NJO786815 NTK786815 ODG786815 ONC786815 OWY786815 PGU786815 PQQ786815 QAM786815 QKI786815 QUE786815 REA786815 RNW786815 RXS786815 SHO786815 SRK786815 TBG786815 TLC786815 TUY786815 UEU786815 UOQ786815 UYM786815 VII786815 VSE786815 WCA786815 WLW786815 WVS786815 K786827 JG786827 TC786827 ACY786827 AMU786827 AWQ786827 BGM786827 BQI786827 CAE786827 CKA786827 CTW786827 DDS786827 DNO786827 DXK786827 EHG786827 ERC786827 FAY786827 FKU786827 FUQ786827 GEM786827 GOI786827 GYE786827 HIA786827 HRW786827 IBS786827 ILO786827 IVK786827 JFG786827 JPC786827 JYY786827 KIU786827 KSQ786827 LCM786827 LMI786827 LWE786827 MGA786827 MPW786827 MZS786827 NJO786827 NTK786827 ODG786827 ONC786827 OWY786827 PGU786827 PQQ786827 QAM786827 QKI786827 QUE786827 REA786827 RNW786827 RXS786827 SHO786827 SRK786827 TBG786827 TLC786827 TUY786827 UEU786827 UOQ786827 UYM786827 VII786827 VSE786827 WCA786827 WLW786827 WVS786827 K786839 JG786839 TC786839 ACY786839 AMU786839 AWQ786839 BGM786839 BQI786839 CAE786839 CKA786839 CTW786839 DDS786839 DNO786839 DXK786839 EHG786839 ERC786839 FAY786839 FKU786839 FUQ786839 GEM786839 GOI786839 GYE786839 HIA786839 HRW786839 IBS786839 ILO786839 IVK786839 JFG786839 JPC786839 JYY786839 KIU786839 KSQ786839 LCM786839 LMI786839 LWE786839 MGA786839 MPW786839 MZS786839 NJO786839 NTK786839 ODG786839 ONC786839 OWY786839 PGU786839 PQQ786839 QAM786839 QKI786839 QUE786839 REA786839 RNW786839 RXS786839 SHO786839 SRK786839 TBG786839 TLC786839 TUY786839 UEU786839 UOQ786839 UYM786839 VII786839 VSE786839 WCA786839 WLW786839 WVS786839 K786851 JG786851 TC786851 ACY786851 AMU786851 AWQ786851 BGM786851 BQI786851 CAE786851 CKA786851 CTW786851 DDS786851 DNO786851 DXK786851 EHG786851 ERC786851 FAY786851 FKU786851 FUQ786851 GEM786851 GOI786851 GYE786851 HIA786851 HRW786851 IBS786851 ILO786851 IVK786851 JFG786851 JPC786851 JYY786851 KIU786851 KSQ786851 LCM786851 LMI786851 LWE786851 MGA786851 MPW786851 MZS786851 NJO786851 NTK786851 ODG786851 ONC786851 OWY786851 PGU786851 PQQ786851 QAM786851 QKI786851 QUE786851 REA786851 RNW786851 RXS786851 SHO786851 SRK786851 TBG786851 TLC786851 TUY786851 UEU786851 UOQ786851 UYM786851 VII786851 VSE786851 WCA786851 WLW786851 WVS786851 K786863 JG786863 TC786863 ACY786863 AMU786863 AWQ786863 BGM786863 BQI786863 CAE786863 CKA786863 CTW786863 DDS786863 DNO786863 DXK786863 EHG786863 ERC786863 FAY786863 FKU786863 FUQ786863 GEM786863 GOI786863 GYE786863 HIA786863 HRW786863 IBS786863 ILO786863 IVK786863 JFG786863 JPC786863 JYY786863 KIU786863 KSQ786863 LCM786863 LMI786863 LWE786863 MGA786863 MPW786863 MZS786863 NJO786863 NTK786863 ODG786863 ONC786863 OWY786863 PGU786863 PQQ786863 QAM786863 QKI786863 QUE786863 REA786863 RNW786863 RXS786863 SHO786863 SRK786863 TBG786863 TLC786863 TUY786863 UEU786863 UOQ786863 UYM786863 VII786863 VSE786863 WCA786863 WLW786863 WVS786863 K786875 JG786875 TC786875 ACY786875 AMU786875 AWQ786875 BGM786875 BQI786875 CAE786875 CKA786875 CTW786875 DDS786875 DNO786875 DXK786875 EHG786875 ERC786875 FAY786875 FKU786875 FUQ786875 GEM786875 GOI786875 GYE786875 HIA786875 HRW786875 IBS786875 ILO786875 IVK786875 JFG786875 JPC786875 JYY786875 KIU786875 KSQ786875 LCM786875 LMI786875 LWE786875 MGA786875 MPW786875 MZS786875 NJO786875 NTK786875 ODG786875 ONC786875 OWY786875 PGU786875 PQQ786875 QAM786875 QKI786875 QUE786875 REA786875 RNW786875 RXS786875 SHO786875 SRK786875 TBG786875 TLC786875 TUY786875 UEU786875 UOQ786875 UYM786875 VII786875 VSE786875 WCA786875 WLW786875 WVS786875 K786887 JG786887 TC786887 ACY786887 AMU786887 AWQ786887 BGM786887 BQI786887 CAE786887 CKA786887 CTW786887 DDS786887 DNO786887 DXK786887 EHG786887 ERC786887 FAY786887 FKU786887 FUQ786887 GEM786887 GOI786887 GYE786887 HIA786887 HRW786887 IBS786887 ILO786887 IVK786887 JFG786887 JPC786887 JYY786887 KIU786887 KSQ786887 LCM786887 LMI786887 LWE786887 MGA786887 MPW786887 MZS786887 NJO786887 NTK786887 ODG786887 ONC786887 OWY786887 PGU786887 PQQ786887 QAM786887 QKI786887 QUE786887 REA786887 RNW786887 RXS786887 SHO786887 SRK786887 TBG786887 TLC786887 TUY786887 UEU786887 UOQ786887 UYM786887 VII786887 VSE786887 WCA786887 WLW786887 WVS786887 K786899 JG786899 TC786899 ACY786899 AMU786899 AWQ786899 BGM786899 BQI786899 CAE786899 CKA786899 CTW786899 DDS786899 DNO786899 DXK786899 EHG786899 ERC786899 FAY786899 FKU786899 FUQ786899 GEM786899 GOI786899 GYE786899 HIA786899 HRW786899 IBS786899 ILO786899 IVK786899 JFG786899 JPC786899 JYY786899 KIU786899 KSQ786899 LCM786899 LMI786899 LWE786899 MGA786899 MPW786899 MZS786899 NJO786899 NTK786899 ODG786899 ONC786899 OWY786899 PGU786899 PQQ786899 QAM786899 QKI786899 QUE786899 REA786899 RNW786899 RXS786899 SHO786899 SRK786899 TBG786899 TLC786899 TUY786899 UEU786899 UOQ786899 UYM786899 VII786899 VSE786899 WCA786899 WLW786899 WVS786899 K852279 JG852279 TC852279 ACY852279 AMU852279 AWQ852279 BGM852279 BQI852279 CAE852279 CKA852279 CTW852279 DDS852279 DNO852279 DXK852279 EHG852279 ERC852279 FAY852279 FKU852279 FUQ852279 GEM852279 GOI852279 GYE852279 HIA852279 HRW852279 IBS852279 ILO852279 IVK852279 JFG852279 JPC852279 JYY852279 KIU852279 KSQ852279 LCM852279 LMI852279 LWE852279 MGA852279 MPW852279 MZS852279 NJO852279 NTK852279 ODG852279 ONC852279 OWY852279 PGU852279 PQQ852279 QAM852279 QKI852279 QUE852279 REA852279 RNW852279 RXS852279 SHO852279 SRK852279 TBG852279 TLC852279 TUY852279 UEU852279 UOQ852279 UYM852279 VII852279 VSE852279 WCA852279 WLW852279 WVS852279 K852291 JG852291 TC852291 ACY852291 AMU852291 AWQ852291 BGM852291 BQI852291 CAE852291 CKA852291 CTW852291 DDS852291 DNO852291 DXK852291 EHG852291 ERC852291 FAY852291 FKU852291 FUQ852291 GEM852291 GOI852291 GYE852291 HIA852291 HRW852291 IBS852291 ILO852291 IVK852291 JFG852291 JPC852291 JYY852291 KIU852291 KSQ852291 LCM852291 LMI852291 LWE852291 MGA852291 MPW852291 MZS852291 NJO852291 NTK852291 ODG852291 ONC852291 OWY852291 PGU852291 PQQ852291 QAM852291 QKI852291 QUE852291 REA852291 RNW852291 RXS852291 SHO852291 SRK852291 TBG852291 TLC852291 TUY852291 UEU852291 UOQ852291 UYM852291 VII852291 VSE852291 WCA852291 WLW852291 WVS852291 K852303 JG852303 TC852303 ACY852303 AMU852303 AWQ852303 BGM852303 BQI852303 CAE852303 CKA852303 CTW852303 DDS852303 DNO852303 DXK852303 EHG852303 ERC852303 FAY852303 FKU852303 FUQ852303 GEM852303 GOI852303 GYE852303 HIA852303 HRW852303 IBS852303 ILO852303 IVK852303 JFG852303 JPC852303 JYY852303 KIU852303 KSQ852303 LCM852303 LMI852303 LWE852303 MGA852303 MPW852303 MZS852303 NJO852303 NTK852303 ODG852303 ONC852303 OWY852303 PGU852303 PQQ852303 QAM852303 QKI852303 QUE852303 REA852303 RNW852303 RXS852303 SHO852303 SRK852303 TBG852303 TLC852303 TUY852303 UEU852303 UOQ852303 UYM852303 VII852303 VSE852303 WCA852303 WLW852303 WVS852303 K852315 JG852315 TC852315 ACY852315 AMU852315 AWQ852315 BGM852315 BQI852315 CAE852315 CKA852315 CTW852315 DDS852315 DNO852315 DXK852315 EHG852315 ERC852315 FAY852315 FKU852315 FUQ852315 GEM852315 GOI852315 GYE852315 HIA852315 HRW852315 IBS852315 ILO852315 IVK852315 JFG852315 JPC852315 JYY852315 KIU852315 KSQ852315 LCM852315 LMI852315 LWE852315 MGA852315 MPW852315 MZS852315 NJO852315 NTK852315 ODG852315 ONC852315 OWY852315 PGU852315 PQQ852315 QAM852315 QKI852315 QUE852315 REA852315 RNW852315 RXS852315 SHO852315 SRK852315 TBG852315 TLC852315 TUY852315 UEU852315 UOQ852315 UYM852315 VII852315 VSE852315 WCA852315 WLW852315 WVS852315 K852327 JG852327 TC852327 ACY852327 AMU852327 AWQ852327 BGM852327 BQI852327 CAE852327 CKA852327 CTW852327 DDS852327 DNO852327 DXK852327 EHG852327 ERC852327 FAY852327 FKU852327 FUQ852327 GEM852327 GOI852327 GYE852327 HIA852327 HRW852327 IBS852327 ILO852327 IVK852327 JFG852327 JPC852327 JYY852327 KIU852327 KSQ852327 LCM852327 LMI852327 LWE852327 MGA852327 MPW852327 MZS852327 NJO852327 NTK852327 ODG852327 ONC852327 OWY852327 PGU852327 PQQ852327 QAM852327 QKI852327 QUE852327 REA852327 RNW852327 RXS852327 SHO852327 SRK852327 TBG852327 TLC852327 TUY852327 UEU852327 UOQ852327 UYM852327 VII852327 VSE852327 WCA852327 WLW852327 WVS852327 K852339 JG852339 TC852339 ACY852339 AMU852339 AWQ852339 BGM852339 BQI852339 CAE852339 CKA852339 CTW852339 DDS852339 DNO852339 DXK852339 EHG852339 ERC852339 FAY852339 FKU852339 FUQ852339 GEM852339 GOI852339 GYE852339 HIA852339 HRW852339 IBS852339 ILO852339 IVK852339 JFG852339 JPC852339 JYY852339 KIU852339 KSQ852339 LCM852339 LMI852339 LWE852339 MGA852339 MPW852339 MZS852339 NJO852339 NTK852339 ODG852339 ONC852339 OWY852339 PGU852339 PQQ852339 QAM852339 QKI852339 QUE852339 REA852339 RNW852339 RXS852339 SHO852339 SRK852339 TBG852339 TLC852339 TUY852339 UEU852339 UOQ852339 UYM852339 VII852339 VSE852339 WCA852339 WLW852339 WVS852339 K852351 JG852351 TC852351 ACY852351 AMU852351 AWQ852351 BGM852351 BQI852351 CAE852351 CKA852351 CTW852351 DDS852351 DNO852351 DXK852351 EHG852351 ERC852351 FAY852351 FKU852351 FUQ852351 GEM852351 GOI852351 GYE852351 HIA852351 HRW852351 IBS852351 ILO852351 IVK852351 JFG852351 JPC852351 JYY852351 KIU852351 KSQ852351 LCM852351 LMI852351 LWE852351 MGA852351 MPW852351 MZS852351 NJO852351 NTK852351 ODG852351 ONC852351 OWY852351 PGU852351 PQQ852351 QAM852351 QKI852351 QUE852351 REA852351 RNW852351 RXS852351 SHO852351 SRK852351 TBG852351 TLC852351 TUY852351 UEU852351 UOQ852351 UYM852351 VII852351 VSE852351 WCA852351 WLW852351 WVS852351 K852363 JG852363 TC852363 ACY852363 AMU852363 AWQ852363 BGM852363 BQI852363 CAE852363 CKA852363 CTW852363 DDS852363 DNO852363 DXK852363 EHG852363 ERC852363 FAY852363 FKU852363 FUQ852363 GEM852363 GOI852363 GYE852363 HIA852363 HRW852363 IBS852363 ILO852363 IVK852363 JFG852363 JPC852363 JYY852363 KIU852363 KSQ852363 LCM852363 LMI852363 LWE852363 MGA852363 MPW852363 MZS852363 NJO852363 NTK852363 ODG852363 ONC852363 OWY852363 PGU852363 PQQ852363 QAM852363 QKI852363 QUE852363 REA852363 RNW852363 RXS852363 SHO852363 SRK852363 TBG852363 TLC852363 TUY852363 UEU852363 UOQ852363 UYM852363 VII852363 VSE852363 WCA852363 WLW852363 WVS852363 K852375 JG852375 TC852375 ACY852375 AMU852375 AWQ852375 BGM852375 BQI852375 CAE852375 CKA852375 CTW852375 DDS852375 DNO852375 DXK852375 EHG852375 ERC852375 FAY852375 FKU852375 FUQ852375 GEM852375 GOI852375 GYE852375 HIA852375 HRW852375 IBS852375 ILO852375 IVK852375 JFG852375 JPC852375 JYY852375 KIU852375 KSQ852375 LCM852375 LMI852375 LWE852375 MGA852375 MPW852375 MZS852375 NJO852375 NTK852375 ODG852375 ONC852375 OWY852375 PGU852375 PQQ852375 QAM852375 QKI852375 QUE852375 REA852375 RNW852375 RXS852375 SHO852375 SRK852375 TBG852375 TLC852375 TUY852375 UEU852375 UOQ852375 UYM852375 VII852375 VSE852375 WCA852375 WLW852375 WVS852375 K852387 JG852387 TC852387 ACY852387 AMU852387 AWQ852387 BGM852387 BQI852387 CAE852387 CKA852387 CTW852387 DDS852387 DNO852387 DXK852387 EHG852387 ERC852387 FAY852387 FKU852387 FUQ852387 GEM852387 GOI852387 GYE852387 HIA852387 HRW852387 IBS852387 ILO852387 IVK852387 JFG852387 JPC852387 JYY852387 KIU852387 KSQ852387 LCM852387 LMI852387 LWE852387 MGA852387 MPW852387 MZS852387 NJO852387 NTK852387 ODG852387 ONC852387 OWY852387 PGU852387 PQQ852387 QAM852387 QKI852387 QUE852387 REA852387 RNW852387 RXS852387 SHO852387 SRK852387 TBG852387 TLC852387 TUY852387 UEU852387 UOQ852387 UYM852387 VII852387 VSE852387 WCA852387 WLW852387 WVS852387 K852399 JG852399 TC852399 ACY852399 AMU852399 AWQ852399 BGM852399 BQI852399 CAE852399 CKA852399 CTW852399 DDS852399 DNO852399 DXK852399 EHG852399 ERC852399 FAY852399 FKU852399 FUQ852399 GEM852399 GOI852399 GYE852399 HIA852399 HRW852399 IBS852399 ILO852399 IVK852399 JFG852399 JPC852399 JYY852399 KIU852399 KSQ852399 LCM852399 LMI852399 LWE852399 MGA852399 MPW852399 MZS852399 NJO852399 NTK852399 ODG852399 ONC852399 OWY852399 PGU852399 PQQ852399 QAM852399 QKI852399 QUE852399 REA852399 RNW852399 RXS852399 SHO852399 SRK852399 TBG852399 TLC852399 TUY852399 UEU852399 UOQ852399 UYM852399 VII852399 VSE852399 WCA852399 WLW852399 WVS852399 K852411 JG852411 TC852411 ACY852411 AMU852411 AWQ852411 BGM852411 BQI852411 CAE852411 CKA852411 CTW852411 DDS852411 DNO852411 DXK852411 EHG852411 ERC852411 FAY852411 FKU852411 FUQ852411 GEM852411 GOI852411 GYE852411 HIA852411 HRW852411 IBS852411 ILO852411 IVK852411 JFG852411 JPC852411 JYY852411 KIU852411 KSQ852411 LCM852411 LMI852411 LWE852411 MGA852411 MPW852411 MZS852411 NJO852411 NTK852411 ODG852411 ONC852411 OWY852411 PGU852411 PQQ852411 QAM852411 QKI852411 QUE852411 REA852411 RNW852411 RXS852411 SHO852411 SRK852411 TBG852411 TLC852411 TUY852411 UEU852411 UOQ852411 UYM852411 VII852411 VSE852411 WCA852411 WLW852411 WVS852411 K852423 JG852423 TC852423 ACY852423 AMU852423 AWQ852423 BGM852423 BQI852423 CAE852423 CKA852423 CTW852423 DDS852423 DNO852423 DXK852423 EHG852423 ERC852423 FAY852423 FKU852423 FUQ852423 GEM852423 GOI852423 GYE852423 HIA852423 HRW852423 IBS852423 ILO852423 IVK852423 JFG852423 JPC852423 JYY852423 KIU852423 KSQ852423 LCM852423 LMI852423 LWE852423 MGA852423 MPW852423 MZS852423 NJO852423 NTK852423 ODG852423 ONC852423 OWY852423 PGU852423 PQQ852423 QAM852423 QKI852423 QUE852423 REA852423 RNW852423 RXS852423 SHO852423 SRK852423 TBG852423 TLC852423 TUY852423 UEU852423 UOQ852423 UYM852423 VII852423 VSE852423 WCA852423 WLW852423 WVS852423 K852435 JG852435 TC852435 ACY852435 AMU852435 AWQ852435 BGM852435 BQI852435 CAE852435 CKA852435 CTW852435 DDS852435 DNO852435 DXK852435 EHG852435 ERC852435 FAY852435 FKU852435 FUQ852435 GEM852435 GOI852435 GYE852435 HIA852435 HRW852435 IBS852435 ILO852435 IVK852435 JFG852435 JPC852435 JYY852435 KIU852435 KSQ852435 LCM852435 LMI852435 LWE852435 MGA852435 MPW852435 MZS852435 NJO852435 NTK852435 ODG852435 ONC852435 OWY852435 PGU852435 PQQ852435 QAM852435 QKI852435 QUE852435 REA852435 RNW852435 RXS852435 SHO852435 SRK852435 TBG852435 TLC852435 TUY852435 UEU852435 UOQ852435 UYM852435 VII852435 VSE852435 WCA852435 WLW852435 WVS852435 K917815 JG917815 TC917815 ACY917815 AMU917815 AWQ917815 BGM917815 BQI917815 CAE917815 CKA917815 CTW917815 DDS917815 DNO917815 DXK917815 EHG917815 ERC917815 FAY917815 FKU917815 FUQ917815 GEM917815 GOI917815 GYE917815 HIA917815 HRW917815 IBS917815 ILO917815 IVK917815 JFG917815 JPC917815 JYY917815 KIU917815 KSQ917815 LCM917815 LMI917815 LWE917815 MGA917815 MPW917815 MZS917815 NJO917815 NTK917815 ODG917815 ONC917815 OWY917815 PGU917815 PQQ917815 QAM917815 QKI917815 QUE917815 REA917815 RNW917815 RXS917815 SHO917815 SRK917815 TBG917815 TLC917815 TUY917815 UEU917815 UOQ917815 UYM917815 VII917815 VSE917815 WCA917815 WLW917815 WVS917815 K917827 JG917827 TC917827 ACY917827 AMU917827 AWQ917827 BGM917827 BQI917827 CAE917827 CKA917827 CTW917827 DDS917827 DNO917827 DXK917827 EHG917827 ERC917827 FAY917827 FKU917827 FUQ917827 GEM917827 GOI917827 GYE917827 HIA917827 HRW917827 IBS917827 ILO917827 IVK917827 JFG917827 JPC917827 JYY917827 KIU917827 KSQ917827 LCM917827 LMI917827 LWE917827 MGA917827 MPW917827 MZS917827 NJO917827 NTK917827 ODG917827 ONC917827 OWY917827 PGU917827 PQQ917827 QAM917827 QKI917827 QUE917827 REA917827 RNW917827 RXS917827 SHO917827 SRK917827 TBG917827 TLC917827 TUY917827 UEU917827 UOQ917827 UYM917827 VII917827 VSE917827 WCA917827 WLW917827 WVS917827 K917839 JG917839 TC917839 ACY917839 AMU917839 AWQ917839 BGM917839 BQI917839 CAE917839 CKA917839 CTW917839 DDS917839 DNO917839 DXK917839 EHG917839 ERC917839 FAY917839 FKU917839 FUQ917839 GEM917839 GOI917839 GYE917839 HIA917839 HRW917839 IBS917839 ILO917839 IVK917839 JFG917839 JPC917839 JYY917839 KIU917839 KSQ917839 LCM917839 LMI917839 LWE917839 MGA917839 MPW917839 MZS917839 NJO917839 NTK917839 ODG917839 ONC917839 OWY917839 PGU917839 PQQ917839 QAM917839 QKI917839 QUE917839 REA917839 RNW917839 RXS917839 SHO917839 SRK917839 TBG917839 TLC917839 TUY917839 UEU917839 UOQ917839 UYM917839 VII917839 VSE917839 WCA917839 WLW917839 WVS917839 K917851 JG917851 TC917851 ACY917851 AMU917851 AWQ917851 BGM917851 BQI917851 CAE917851 CKA917851 CTW917851 DDS917851 DNO917851 DXK917851 EHG917851 ERC917851 FAY917851 FKU917851 FUQ917851 GEM917851 GOI917851 GYE917851 HIA917851 HRW917851 IBS917851 ILO917851 IVK917851 JFG917851 JPC917851 JYY917851 KIU917851 KSQ917851 LCM917851 LMI917851 LWE917851 MGA917851 MPW917851 MZS917851 NJO917851 NTK917851 ODG917851 ONC917851 OWY917851 PGU917851 PQQ917851 QAM917851 QKI917851 QUE917851 REA917851 RNW917851 RXS917851 SHO917851 SRK917851 TBG917851 TLC917851 TUY917851 UEU917851 UOQ917851 UYM917851 VII917851 VSE917851 WCA917851 WLW917851 WVS917851 K917863 JG917863 TC917863 ACY917863 AMU917863 AWQ917863 BGM917863 BQI917863 CAE917863 CKA917863 CTW917863 DDS917863 DNO917863 DXK917863 EHG917863 ERC917863 FAY917863 FKU917863 FUQ917863 GEM917863 GOI917863 GYE917863 HIA917863 HRW917863 IBS917863 ILO917863 IVK917863 JFG917863 JPC917863 JYY917863 KIU917863 KSQ917863 LCM917863 LMI917863 LWE917863 MGA917863 MPW917863 MZS917863 NJO917863 NTK917863 ODG917863 ONC917863 OWY917863 PGU917863 PQQ917863 QAM917863 QKI917863 QUE917863 REA917863 RNW917863 RXS917863 SHO917863 SRK917863 TBG917863 TLC917863 TUY917863 UEU917863 UOQ917863 UYM917863 VII917863 VSE917863 WCA917863 WLW917863 WVS917863 K917875 JG917875 TC917875 ACY917875 AMU917875 AWQ917875 BGM917875 BQI917875 CAE917875 CKA917875 CTW917875 DDS917875 DNO917875 DXK917875 EHG917875 ERC917875 FAY917875 FKU917875 FUQ917875 GEM917875 GOI917875 GYE917875 HIA917875 HRW917875 IBS917875 ILO917875 IVK917875 JFG917875 JPC917875 JYY917875 KIU917875 KSQ917875 LCM917875 LMI917875 LWE917875 MGA917875 MPW917875 MZS917875 NJO917875 NTK917875 ODG917875 ONC917875 OWY917875 PGU917875 PQQ917875 QAM917875 QKI917875 QUE917875 REA917875 RNW917875 RXS917875 SHO917875 SRK917875 TBG917875 TLC917875 TUY917875 UEU917875 UOQ917875 UYM917875 VII917875 VSE917875 WCA917875 WLW917875 WVS917875 K917887 JG917887 TC917887 ACY917887 AMU917887 AWQ917887 BGM917887 BQI917887 CAE917887 CKA917887 CTW917887 DDS917887 DNO917887 DXK917887 EHG917887 ERC917887 FAY917887 FKU917887 FUQ917887 GEM917887 GOI917887 GYE917887 HIA917887 HRW917887 IBS917887 ILO917887 IVK917887 JFG917887 JPC917887 JYY917887 KIU917887 KSQ917887 LCM917887 LMI917887 LWE917887 MGA917887 MPW917887 MZS917887 NJO917887 NTK917887 ODG917887 ONC917887 OWY917887 PGU917887 PQQ917887 QAM917887 QKI917887 QUE917887 REA917887 RNW917887 RXS917887 SHO917887 SRK917887 TBG917887 TLC917887 TUY917887 UEU917887 UOQ917887 UYM917887 VII917887 VSE917887 WCA917887 WLW917887 WVS917887 K917899 JG917899 TC917899 ACY917899 AMU917899 AWQ917899 BGM917899 BQI917899 CAE917899 CKA917899 CTW917899 DDS917899 DNO917899 DXK917899 EHG917899 ERC917899 FAY917899 FKU917899 FUQ917899 GEM917899 GOI917899 GYE917899 HIA917899 HRW917899 IBS917899 ILO917899 IVK917899 JFG917899 JPC917899 JYY917899 KIU917899 KSQ917899 LCM917899 LMI917899 LWE917899 MGA917899 MPW917899 MZS917899 NJO917899 NTK917899 ODG917899 ONC917899 OWY917899 PGU917899 PQQ917899 QAM917899 QKI917899 QUE917899 REA917899 RNW917899 RXS917899 SHO917899 SRK917899 TBG917899 TLC917899 TUY917899 UEU917899 UOQ917899 UYM917899 VII917899 VSE917899 WCA917899 WLW917899 WVS917899 K917911 JG917911 TC917911 ACY917911 AMU917911 AWQ917911 BGM917911 BQI917911 CAE917911 CKA917911 CTW917911 DDS917911 DNO917911 DXK917911 EHG917911 ERC917911 FAY917911 FKU917911 FUQ917911 GEM917911 GOI917911 GYE917911 HIA917911 HRW917911 IBS917911 ILO917911 IVK917911 JFG917911 JPC917911 JYY917911 KIU917911 KSQ917911 LCM917911 LMI917911 LWE917911 MGA917911 MPW917911 MZS917911 NJO917911 NTK917911 ODG917911 ONC917911 OWY917911 PGU917911 PQQ917911 QAM917911 QKI917911 QUE917911 REA917911 RNW917911 RXS917911 SHO917911 SRK917911 TBG917911 TLC917911 TUY917911 UEU917911 UOQ917911 UYM917911 VII917911 VSE917911 WCA917911 WLW917911 WVS917911 K917923 JG917923 TC917923 ACY917923 AMU917923 AWQ917923 BGM917923 BQI917923 CAE917923 CKA917923 CTW917923 DDS917923 DNO917923 DXK917923 EHG917923 ERC917923 FAY917923 FKU917923 FUQ917923 GEM917923 GOI917923 GYE917923 HIA917923 HRW917923 IBS917923 ILO917923 IVK917923 JFG917923 JPC917923 JYY917923 KIU917923 KSQ917923 LCM917923 LMI917923 LWE917923 MGA917923 MPW917923 MZS917923 NJO917923 NTK917923 ODG917923 ONC917923 OWY917923 PGU917923 PQQ917923 QAM917923 QKI917923 QUE917923 REA917923 RNW917923 RXS917923 SHO917923 SRK917923 TBG917923 TLC917923 TUY917923 UEU917923 UOQ917923 UYM917923 VII917923 VSE917923 WCA917923 WLW917923 WVS917923 K917935 JG917935 TC917935 ACY917935 AMU917935 AWQ917935 BGM917935 BQI917935 CAE917935 CKA917935 CTW917935 DDS917935 DNO917935 DXK917935 EHG917935 ERC917935 FAY917935 FKU917935 FUQ917935 GEM917935 GOI917935 GYE917935 HIA917935 HRW917935 IBS917935 ILO917935 IVK917935 JFG917935 JPC917935 JYY917935 KIU917935 KSQ917935 LCM917935 LMI917935 LWE917935 MGA917935 MPW917935 MZS917935 NJO917935 NTK917935 ODG917935 ONC917935 OWY917935 PGU917935 PQQ917935 QAM917935 QKI917935 QUE917935 REA917935 RNW917935 RXS917935 SHO917935 SRK917935 TBG917935 TLC917935 TUY917935 UEU917935 UOQ917935 UYM917935 VII917935 VSE917935 WCA917935 WLW917935 WVS917935 K917947 JG917947 TC917947 ACY917947 AMU917947 AWQ917947 BGM917947 BQI917947 CAE917947 CKA917947 CTW917947 DDS917947 DNO917947 DXK917947 EHG917947 ERC917947 FAY917947 FKU917947 FUQ917947 GEM917947 GOI917947 GYE917947 HIA917947 HRW917947 IBS917947 ILO917947 IVK917947 JFG917947 JPC917947 JYY917947 KIU917947 KSQ917947 LCM917947 LMI917947 LWE917947 MGA917947 MPW917947 MZS917947 NJO917947 NTK917947 ODG917947 ONC917947 OWY917947 PGU917947 PQQ917947 QAM917947 QKI917947 QUE917947 REA917947 RNW917947 RXS917947 SHO917947 SRK917947 TBG917947 TLC917947 TUY917947 UEU917947 UOQ917947 UYM917947 VII917947 VSE917947 WCA917947 WLW917947 WVS917947 K917959 JG917959 TC917959 ACY917959 AMU917959 AWQ917959 BGM917959 BQI917959 CAE917959 CKA917959 CTW917959 DDS917959 DNO917959 DXK917959 EHG917959 ERC917959 FAY917959 FKU917959 FUQ917959 GEM917959 GOI917959 GYE917959 HIA917959 HRW917959 IBS917959 ILO917959 IVK917959 JFG917959 JPC917959 JYY917959 KIU917959 KSQ917959 LCM917959 LMI917959 LWE917959 MGA917959 MPW917959 MZS917959 NJO917959 NTK917959 ODG917959 ONC917959 OWY917959 PGU917959 PQQ917959 QAM917959 QKI917959 QUE917959 REA917959 RNW917959 RXS917959 SHO917959 SRK917959 TBG917959 TLC917959 TUY917959 UEU917959 UOQ917959 UYM917959 VII917959 VSE917959 WCA917959 WLW917959 WVS917959 K917971 JG917971 TC917971 ACY917971 AMU917971 AWQ917971 BGM917971 BQI917971 CAE917971 CKA917971 CTW917971 DDS917971 DNO917971 DXK917971 EHG917971 ERC917971 FAY917971 FKU917971 FUQ917971 GEM917971 GOI917971 GYE917971 HIA917971 HRW917971 IBS917971 ILO917971 IVK917971 JFG917971 JPC917971 JYY917971 KIU917971 KSQ917971 LCM917971 LMI917971 LWE917971 MGA917971 MPW917971 MZS917971 NJO917971 NTK917971 ODG917971 ONC917971 OWY917971 PGU917971 PQQ917971 QAM917971 QKI917971 QUE917971 REA917971 RNW917971 RXS917971 SHO917971 SRK917971 TBG917971 TLC917971 TUY917971 UEU917971 UOQ917971 UYM917971 VII917971 VSE917971 WCA917971 WLW917971 WVS917971 K983351 JG983351 TC983351 ACY983351 AMU983351 AWQ983351 BGM983351 BQI983351 CAE983351 CKA983351 CTW983351 DDS983351 DNO983351 DXK983351 EHG983351 ERC983351 FAY983351 FKU983351 FUQ983351 GEM983351 GOI983351 GYE983351 HIA983351 HRW983351 IBS983351 ILO983351 IVK983351 JFG983351 JPC983351 JYY983351 KIU983351 KSQ983351 LCM983351 LMI983351 LWE983351 MGA983351 MPW983351 MZS983351 NJO983351 NTK983351 ODG983351 ONC983351 OWY983351 PGU983351 PQQ983351 QAM983351 QKI983351 QUE983351 REA983351 RNW983351 RXS983351 SHO983351 SRK983351 TBG983351 TLC983351 TUY983351 UEU983351 UOQ983351 UYM983351 VII983351 VSE983351 WCA983351 WLW983351 WVS983351 K983363 JG983363 TC983363 ACY983363 AMU983363 AWQ983363 BGM983363 BQI983363 CAE983363 CKA983363 CTW983363 DDS983363 DNO983363 DXK983363 EHG983363 ERC983363 FAY983363 FKU983363 FUQ983363 GEM983363 GOI983363 GYE983363 HIA983363 HRW983363 IBS983363 ILO983363 IVK983363 JFG983363 JPC983363 JYY983363 KIU983363 KSQ983363 LCM983363 LMI983363 LWE983363 MGA983363 MPW983363 MZS983363 NJO983363 NTK983363 ODG983363 ONC983363 OWY983363 PGU983363 PQQ983363 QAM983363 QKI983363 QUE983363 REA983363 RNW983363 RXS983363 SHO983363 SRK983363 TBG983363 TLC983363 TUY983363 UEU983363 UOQ983363 UYM983363 VII983363 VSE983363 WCA983363 WLW983363 WVS983363 K983375 JG983375 TC983375 ACY983375 AMU983375 AWQ983375 BGM983375 BQI983375 CAE983375 CKA983375 CTW983375 DDS983375 DNO983375 DXK983375 EHG983375 ERC983375 FAY983375 FKU983375 FUQ983375 GEM983375 GOI983375 GYE983375 HIA983375 HRW983375 IBS983375 ILO983375 IVK983375 JFG983375 JPC983375 JYY983375 KIU983375 KSQ983375 LCM983375 LMI983375 LWE983375 MGA983375 MPW983375 MZS983375 NJO983375 NTK983375 ODG983375 ONC983375 OWY983375 PGU983375 PQQ983375 QAM983375 QKI983375 QUE983375 REA983375 RNW983375 RXS983375 SHO983375 SRK983375 TBG983375 TLC983375 TUY983375 UEU983375 UOQ983375 UYM983375 VII983375 VSE983375 WCA983375 WLW983375 WVS983375 K983387 JG983387 TC983387 ACY983387 AMU983387 AWQ983387 BGM983387 BQI983387 CAE983387 CKA983387 CTW983387 DDS983387 DNO983387 DXK983387 EHG983387 ERC983387 FAY983387 FKU983387 FUQ983387 GEM983387 GOI983387 GYE983387 HIA983387 HRW983387 IBS983387 ILO983387 IVK983387 JFG983387 JPC983387 JYY983387 KIU983387 KSQ983387 LCM983387 LMI983387 LWE983387 MGA983387 MPW983387 MZS983387 NJO983387 NTK983387 ODG983387 ONC983387 OWY983387 PGU983387 PQQ983387 QAM983387 QKI983387 QUE983387 REA983387 RNW983387 RXS983387 SHO983387 SRK983387 TBG983387 TLC983387 TUY983387 UEU983387 UOQ983387 UYM983387 VII983387 VSE983387 WCA983387 WLW983387 WVS983387 K983399 JG983399 TC983399 ACY983399 AMU983399 AWQ983399 BGM983399 BQI983399 CAE983399 CKA983399 CTW983399 DDS983399 DNO983399 DXK983399 EHG983399 ERC983399 FAY983399 FKU983399 FUQ983399 GEM983399 GOI983399 GYE983399 HIA983399 HRW983399 IBS983399 ILO983399 IVK983399 JFG983399 JPC983399 JYY983399 KIU983399 KSQ983399 LCM983399 LMI983399 LWE983399 MGA983399 MPW983399 MZS983399 NJO983399 NTK983399 ODG983399 ONC983399 OWY983399 PGU983399 PQQ983399 QAM983399 QKI983399 QUE983399 REA983399 RNW983399 RXS983399 SHO983399 SRK983399 TBG983399 TLC983399 TUY983399 UEU983399 UOQ983399 UYM983399 VII983399 VSE983399 WCA983399 WLW983399 WVS983399 K983411 JG983411 TC983411 ACY983411 AMU983411 AWQ983411 BGM983411 BQI983411 CAE983411 CKA983411 CTW983411 DDS983411 DNO983411 DXK983411 EHG983411 ERC983411 FAY983411 FKU983411 FUQ983411 GEM983411 GOI983411 GYE983411 HIA983411 HRW983411 IBS983411 ILO983411 IVK983411 JFG983411 JPC983411 JYY983411 KIU983411 KSQ983411 LCM983411 LMI983411 LWE983411 MGA983411 MPW983411 MZS983411 NJO983411 NTK983411 ODG983411 ONC983411 OWY983411 PGU983411 PQQ983411 QAM983411 QKI983411 QUE983411 REA983411 RNW983411 RXS983411 SHO983411 SRK983411 TBG983411 TLC983411 TUY983411 UEU983411 UOQ983411 UYM983411 VII983411 VSE983411 WCA983411 WLW983411 WVS983411 K983423 JG983423 TC983423 ACY983423 AMU983423 AWQ983423 BGM983423 BQI983423 CAE983423 CKA983423 CTW983423 DDS983423 DNO983423 DXK983423 EHG983423 ERC983423 FAY983423 FKU983423 FUQ983423 GEM983423 GOI983423 GYE983423 HIA983423 HRW983423 IBS983423 ILO983423 IVK983423 JFG983423 JPC983423 JYY983423 KIU983423 KSQ983423 LCM983423 LMI983423 LWE983423 MGA983423 MPW983423 MZS983423 NJO983423 NTK983423 ODG983423 ONC983423 OWY983423 PGU983423 PQQ983423 QAM983423 QKI983423 QUE983423 REA983423 RNW983423 RXS983423 SHO983423 SRK983423 TBG983423 TLC983423 TUY983423 UEU983423 UOQ983423 UYM983423 VII983423 VSE983423 WCA983423 WLW983423 WVS983423 K983435 JG983435 TC983435 ACY983435 AMU983435 AWQ983435 BGM983435 BQI983435 CAE983435 CKA983435 CTW983435 DDS983435 DNO983435 DXK983435 EHG983435 ERC983435 FAY983435 FKU983435 FUQ983435 GEM983435 GOI983435 GYE983435 HIA983435 HRW983435 IBS983435 ILO983435 IVK983435 JFG983435 JPC983435 JYY983435 KIU983435 KSQ983435 LCM983435 LMI983435 LWE983435 MGA983435 MPW983435 MZS983435 NJO983435 NTK983435 ODG983435 ONC983435 OWY983435 PGU983435 PQQ983435 QAM983435 QKI983435 QUE983435 REA983435 RNW983435 RXS983435 SHO983435 SRK983435 TBG983435 TLC983435 TUY983435 UEU983435 UOQ983435 UYM983435 VII983435 VSE983435 WCA983435 WLW983435 WVS983435 K983447 JG983447 TC983447 ACY983447 AMU983447 AWQ983447 BGM983447 BQI983447 CAE983447 CKA983447 CTW983447 DDS983447 DNO983447 DXK983447 EHG983447 ERC983447 FAY983447 FKU983447 FUQ983447 GEM983447 GOI983447 GYE983447 HIA983447 HRW983447 IBS983447 ILO983447 IVK983447 JFG983447 JPC983447 JYY983447 KIU983447 KSQ983447 LCM983447 LMI983447 LWE983447 MGA983447 MPW983447 MZS983447 NJO983447 NTK983447 ODG983447 ONC983447 OWY983447 PGU983447 PQQ983447 QAM983447 QKI983447 QUE983447 REA983447 RNW983447 RXS983447 SHO983447 SRK983447 TBG983447 TLC983447 TUY983447 UEU983447 UOQ983447 UYM983447 VII983447 VSE983447 WCA983447 WLW983447 WVS983447 K983459 JG983459 TC983459 ACY983459 AMU983459 AWQ983459 BGM983459 BQI983459 CAE983459 CKA983459 CTW983459 DDS983459 DNO983459 DXK983459 EHG983459 ERC983459 FAY983459 FKU983459 FUQ983459 GEM983459 GOI983459 GYE983459 HIA983459 HRW983459 IBS983459 ILO983459 IVK983459 JFG983459 JPC983459 JYY983459 KIU983459 KSQ983459 LCM983459 LMI983459 LWE983459 MGA983459 MPW983459 MZS983459 NJO983459 NTK983459 ODG983459 ONC983459 OWY983459 PGU983459 PQQ983459 QAM983459 QKI983459 QUE983459 REA983459 RNW983459 RXS983459 SHO983459 SRK983459 TBG983459 TLC983459 TUY983459 UEU983459 UOQ983459 UYM983459 VII983459 VSE983459 WCA983459 WLW983459 WVS983459 K983471 JG983471 TC983471 ACY983471 AMU983471 AWQ983471 BGM983471 BQI983471 CAE983471 CKA983471 CTW983471 DDS983471 DNO983471 DXK983471 EHG983471 ERC983471 FAY983471 FKU983471 FUQ983471 GEM983471 GOI983471 GYE983471 HIA983471 HRW983471 IBS983471 ILO983471 IVK983471 JFG983471 JPC983471 JYY983471 KIU983471 KSQ983471 LCM983471 LMI983471 LWE983471 MGA983471 MPW983471 MZS983471 NJO983471 NTK983471 ODG983471 ONC983471 OWY983471 PGU983471 PQQ983471 QAM983471 QKI983471 QUE983471 REA983471 RNW983471 RXS983471 SHO983471 SRK983471 TBG983471 TLC983471 TUY983471 UEU983471 UOQ983471 UYM983471 VII983471 VSE983471 WCA983471 WLW983471 WVS983471 K983483 JG983483 TC983483 ACY983483 AMU983483 AWQ983483 BGM983483 BQI983483 CAE983483 CKA983483 CTW983483 DDS983483 DNO983483 DXK983483 EHG983483 ERC983483 FAY983483 FKU983483 FUQ983483 GEM983483 GOI983483 GYE983483 HIA983483 HRW983483 IBS983483 ILO983483 IVK983483 JFG983483 JPC983483 JYY983483 KIU983483 KSQ983483 LCM983483 LMI983483 LWE983483 MGA983483 MPW983483 MZS983483 NJO983483 NTK983483 ODG983483 ONC983483 OWY983483 PGU983483 PQQ983483 QAM983483 QKI983483 QUE983483 REA983483 RNW983483 RXS983483 SHO983483 SRK983483 TBG983483 TLC983483 TUY983483 UEU983483 UOQ983483 UYM983483 VII983483 VSE983483 WCA983483 WLW983483 WVS983483 K983495 JG983495 TC983495 ACY983495 AMU983495 AWQ983495 BGM983495 BQI983495 CAE983495 CKA983495 CTW983495 DDS983495 DNO983495 DXK983495 EHG983495 ERC983495 FAY983495 FKU983495 FUQ983495 GEM983495 GOI983495 GYE983495 HIA983495 HRW983495 IBS983495 ILO983495 IVK983495 JFG983495 JPC983495 JYY983495 KIU983495 KSQ983495 LCM983495 LMI983495 LWE983495 MGA983495 MPW983495 MZS983495 NJO983495 NTK983495 ODG983495 ONC983495 OWY983495 PGU983495 PQQ983495 QAM983495 QKI983495 QUE983495 REA983495 RNW983495 RXS983495 SHO983495 SRK983495 TBG983495 TLC983495 TUY983495 UEU983495 UOQ983495 UYM983495 VII983495 VSE983495 WCA983495 WLW983495 WVS983495 K983507 JG983507 TC983507 ACY983507 AMU983507 AWQ983507 BGM983507 BQI983507 CAE983507 CKA983507 CTW983507 DDS983507 DNO983507 DXK983507 EHG983507 ERC983507 FAY983507 FKU983507 FUQ983507 GEM983507 GOI983507 GYE983507 HIA983507 HRW983507 IBS983507 ILO983507 IVK983507 JFG983507 JPC983507 JYY983507 KIU983507 KSQ983507 LCM983507 LMI983507 LWE983507 MGA983507 MPW983507 MZS983507 NJO983507 NTK983507 ODG983507 ONC983507 OWY983507 PGU983507 PQQ983507 QAM983507 QKI983507 QUE983507 REA983507 RNW983507 RXS983507 SHO983507 SRK983507 TBG983507 TLC983507 TUY983507 UEU983507 UOQ983507 UYM983507 VII983507 VSE983507 WCA983507 WLW983507 WVS983507"/>
  </dataValidations>
  <pageMargins left="0.04" right="0.04" top="0.04" bottom="0.04" header="0.04" footer="0.04"/>
  <pageSetup paperSize="9"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V199"/>
  <sheetViews>
    <sheetView zoomScaleSheetLayoutView="60" workbookViewId="0">
      <selection activeCell="K33" sqref="K33"/>
    </sheetView>
  </sheetViews>
  <sheetFormatPr defaultColWidth="6.625" defaultRowHeight="15" customHeight="1"/>
  <cols>
    <col min="1" max="3" width="6.625" style="178" customWidth="1"/>
    <col min="4" max="4" width="7.625" style="178" customWidth="1"/>
    <col min="5" max="5" width="8.625" style="178" customWidth="1"/>
    <col min="6" max="6" width="6.625" style="178" customWidth="1"/>
    <col min="7" max="7" width="7.5" style="178" customWidth="1"/>
    <col min="8" max="8" width="8.25" style="179" customWidth="1"/>
    <col min="9" max="9" width="7.75" style="178" customWidth="1"/>
    <col min="10" max="10" width="6.625" style="178" customWidth="1"/>
    <col min="11" max="11" width="7.625" style="178" customWidth="1"/>
    <col min="12" max="18" width="6.625" style="178" customWidth="1"/>
    <col min="19" max="19" width="8.625" style="178" customWidth="1"/>
    <col min="20" max="21" width="6.625" style="177"/>
    <col min="22" max="22" width="7.5" style="177"/>
    <col min="23" max="23" width="8.375" style="177"/>
    <col min="24" max="16384" width="6.625" style="177"/>
  </cols>
  <sheetData>
    <row r="1" ht="24.95" customHeight="1" spans="1:19">
      <c r="A1" s="180" t="s">
        <v>0</v>
      </c>
      <c r="B1" s="181" t="s">
        <v>1</v>
      </c>
      <c r="C1" s="181" t="s">
        <v>79</v>
      </c>
      <c r="D1" s="181" t="s">
        <v>80</v>
      </c>
      <c r="E1" s="181" t="s">
        <v>4</v>
      </c>
      <c r="F1" s="181" t="s">
        <v>5</v>
      </c>
      <c r="G1" s="181" t="s">
        <v>6</v>
      </c>
      <c r="H1" s="182" t="s">
        <v>7</v>
      </c>
      <c r="I1" s="181" t="s">
        <v>8</v>
      </c>
      <c r="J1" s="181" t="s">
        <v>9</v>
      </c>
      <c r="K1" s="181" t="s">
        <v>10</v>
      </c>
      <c r="L1" s="181" t="s">
        <v>11</v>
      </c>
      <c r="M1" s="181" t="s">
        <v>12</v>
      </c>
      <c r="N1" s="181" t="s">
        <v>13</v>
      </c>
      <c r="O1" s="181" t="s">
        <v>14</v>
      </c>
      <c r="P1" s="223" t="s">
        <v>15</v>
      </c>
      <c r="Q1" s="201" t="s">
        <v>409</v>
      </c>
      <c r="R1" s="201"/>
      <c r="S1" s="201"/>
    </row>
    <row r="2" customHeight="1" spans="1:22">
      <c r="A2" s="183" t="str">
        <f>'0.结构参数'!B5</f>
        <v>YU1</v>
      </c>
      <c r="B2" s="184">
        <f>'0.结构参数'!D41*100</f>
        <v>2000</v>
      </c>
      <c r="C2" s="185">
        <f>MIN('0.结构参数'!O41,'0.结构参数'!P41)*100</f>
        <v>241</v>
      </c>
      <c r="D2" s="185">
        <f>MAX('0.结构参数'!O41,'0.结构参数'!P41)*100</f>
        <v>256.022</v>
      </c>
      <c r="E2" s="185">
        <f>('0.结构参数'!Q41+'0.结构参数'!R41)/2*100</f>
        <v>60</v>
      </c>
      <c r="F2" s="186">
        <f>'0.结构参数'!K41*100</f>
        <v>40</v>
      </c>
      <c r="G2" s="187">
        <f>ROUNDDOWN((B2-1)/12.5,0)</f>
        <v>159</v>
      </c>
      <c r="H2" s="188">
        <f>ROUND((B2-G2*12.5)/2,2)</f>
        <v>6.25</v>
      </c>
      <c r="I2" s="187">
        <f>K2</f>
        <v>19</v>
      </c>
      <c r="J2" s="224">
        <f>(C2-8-M2)/I2</f>
        <v>11.7093684210526</v>
      </c>
      <c r="K2" s="187">
        <f>ROUNDDOWN((D2-8)/L2,0)</f>
        <v>19</v>
      </c>
      <c r="L2" s="225">
        <v>12.5</v>
      </c>
      <c r="M2" s="224">
        <f>D2-8-K2*L2</f>
        <v>10.522</v>
      </c>
      <c r="N2" s="226">
        <v>13</v>
      </c>
      <c r="O2" s="210">
        <f>(E2-P2*2)/N2</f>
        <v>3.38461538461538</v>
      </c>
      <c r="P2" s="227">
        <v>8</v>
      </c>
      <c r="Q2" s="245">
        <f>(C2+D2)/2*B2*E2/1000000</f>
        <v>29.82132</v>
      </c>
      <c r="R2" s="246"/>
      <c r="S2" s="247" t="s">
        <v>27</v>
      </c>
      <c r="T2" s="248">
        <v>4</v>
      </c>
      <c r="V2" s="177" t="str">
        <f>IF((C2-E2)&gt;0,"YES","NO")</f>
        <v>YES</v>
      </c>
    </row>
    <row r="3" customHeight="1" spans="1:22">
      <c r="A3" s="183" t="str">
        <f>'0.结构参数'!B6</f>
        <v>YU2</v>
      </c>
      <c r="B3" s="184">
        <f>'0.结构参数'!D42*100</f>
        <v>2000</v>
      </c>
      <c r="C3" s="185">
        <f>MIN('0.结构参数'!O42,'0.结构参数'!P42)*100</f>
        <v>251.02</v>
      </c>
      <c r="D3" s="185">
        <f>MAX('0.结构参数'!O42,'0.结构参数'!P42)*100</f>
        <v>256.03</v>
      </c>
      <c r="E3" s="185">
        <f>('0.结构参数'!Q42+'0.结构参数'!R42)/2*100</f>
        <v>60</v>
      </c>
      <c r="F3" s="186">
        <f>'0.结构参数'!K42*100</f>
        <v>40</v>
      </c>
      <c r="G3" s="187">
        <f t="shared" ref="G3:G20" si="0">ROUNDDOWN((B3-1)/12.5,0)</f>
        <v>159</v>
      </c>
      <c r="H3" s="188">
        <f t="shared" ref="H3:H20" si="1">ROUND((B3-G3*12.5)/2,2)</f>
        <v>6.25</v>
      </c>
      <c r="I3" s="187">
        <f t="shared" ref="I3:I20" si="2">K3</f>
        <v>19</v>
      </c>
      <c r="J3" s="224">
        <f t="shared" ref="J3:J20" si="3">(C3-8-M3)/I3</f>
        <v>12.2363157894737</v>
      </c>
      <c r="K3" s="187">
        <f t="shared" ref="K3:K20" si="4">ROUNDDOWN((D3-8)/L3,0)</f>
        <v>19</v>
      </c>
      <c r="L3" s="225">
        <v>12.5</v>
      </c>
      <c r="M3" s="224">
        <f t="shared" ref="M3:M20" si="5">D3-8-K3*L3</f>
        <v>10.53</v>
      </c>
      <c r="N3" s="226">
        <v>13</v>
      </c>
      <c r="O3" s="210">
        <f t="shared" ref="O3:O20" si="6">(E3-P3*2)/N3</f>
        <v>3.38461538461538</v>
      </c>
      <c r="P3" s="227">
        <v>8</v>
      </c>
      <c r="Q3" s="245">
        <f t="shared" ref="Q3:Q20" si="7">(C3+D3)/2*B3*E3/1000000</f>
        <v>30.423</v>
      </c>
      <c r="R3" s="246"/>
      <c r="S3" s="246"/>
      <c r="V3" s="177" t="str">
        <f t="shared" ref="V3:V20" si="8">IF((C3-E3)&gt;0,"YES","NO")</f>
        <v>YES</v>
      </c>
    </row>
    <row r="4" customHeight="1" spans="1:22">
      <c r="A4" s="183" t="str">
        <f>'0.结构参数'!B7</f>
        <v>YU3</v>
      </c>
      <c r="B4" s="184">
        <f>'0.结构参数'!D43*100</f>
        <v>2000</v>
      </c>
      <c r="C4" s="185">
        <f>MIN('0.结构参数'!O43,'0.结构参数'!P43)*100</f>
        <v>231.965</v>
      </c>
      <c r="D4" s="185">
        <f>MAX('0.结构参数'!O43,'0.结构参数'!P43)*100</f>
        <v>250.998</v>
      </c>
      <c r="E4" s="185">
        <f>('0.结构参数'!Q43+'0.结构参数'!R43)/2*100</f>
        <v>60</v>
      </c>
      <c r="F4" s="186">
        <f>'0.结构参数'!K43*100</f>
        <v>50</v>
      </c>
      <c r="G4" s="187">
        <f t="shared" si="0"/>
        <v>159</v>
      </c>
      <c r="H4" s="188">
        <f t="shared" si="1"/>
        <v>6.25</v>
      </c>
      <c r="I4" s="187">
        <f t="shared" si="2"/>
        <v>19</v>
      </c>
      <c r="J4" s="224">
        <f t="shared" si="3"/>
        <v>11.4982631578947</v>
      </c>
      <c r="K4" s="187">
        <f t="shared" si="4"/>
        <v>19</v>
      </c>
      <c r="L4" s="225">
        <v>12.5</v>
      </c>
      <c r="M4" s="224">
        <f t="shared" si="5"/>
        <v>5.49800000000002</v>
      </c>
      <c r="N4" s="226">
        <v>13</v>
      </c>
      <c r="O4" s="210">
        <f t="shared" si="6"/>
        <v>3.38461538461538</v>
      </c>
      <c r="P4" s="227">
        <v>8</v>
      </c>
      <c r="Q4" s="245">
        <f t="shared" si="7"/>
        <v>28.97778</v>
      </c>
      <c r="R4" s="246"/>
      <c r="S4" s="246"/>
      <c r="V4" s="177" t="str">
        <f t="shared" si="8"/>
        <v>YES</v>
      </c>
    </row>
    <row r="5" customHeight="1" spans="1:22">
      <c r="A5" s="183" t="str">
        <f>'0.结构参数'!B8</f>
        <v>YU4</v>
      </c>
      <c r="B5" s="184">
        <f>'0.结构参数'!D44*100</f>
        <v>2000</v>
      </c>
      <c r="C5" s="185">
        <f>MIN('0.结构参数'!O44,'0.结构参数'!P44)*100</f>
        <v>223.911</v>
      </c>
      <c r="D5" s="185">
        <f>MAX('0.结构参数'!O44,'0.结构参数'!P44)*100</f>
        <v>231.936</v>
      </c>
      <c r="E5" s="185">
        <f>('0.结构参数'!Q44+'0.结构参数'!R44)/2*100</f>
        <v>60</v>
      </c>
      <c r="F5" s="186">
        <f>'0.结构参数'!K44*100</f>
        <v>50</v>
      </c>
      <c r="G5" s="187">
        <f t="shared" si="0"/>
        <v>159</v>
      </c>
      <c r="H5" s="188">
        <f t="shared" si="1"/>
        <v>6.25</v>
      </c>
      <c r="I5" s="187">
        <f t="shared" si="2"/>
        <v>17</v>
      </c>
      <c r="J5" s="224">
        <f t="shared" si="3"/>
        <v>12.0279411764706</v>
      </c>
      <c r="K5" s="187">
        <f t="shared" si="4"/>
        <v>17</v>
      </c>
      <c r="L5" s="225">
        <v>12.5</v>
      </c>
      <c r="M5" s="224">
        <f t="shared" si="5"/>
        <v>11.436</v>
      </c>
      <c r="N5" s="226">
        <v>13</v>
      </c>
      <c r="O5" s="210">
        <f t="shared" si="6"/>
        <v>3.38461538461538</v>
      </c>
      <c r="P5" s="227">
        <v>8</v>
      </c>
      <c r="Q5" s="245">
        <f t="shared" si="7"/>
        <v>27.35082</v>
      </c>
      <c r="R5" s="246"/>
      <c r="S5" s="177"/>
      <c r="V5" s="177" t="str">
        <f t="shared" si="8"/>
        <v>YES</v>
      </c>
    </row>
    <row r="6" customHeight="1" spans="1:22">
      <c r="A6" s="183" t="str">
        <f>'0.结构参数'!B9</f>
        <v>YU5</v>
      </c>
      <c r="B6" s="184">
        <f>'0.结构参数'!D45*100</f>
        <v>2000</v>
      </c>
      <c r="C6" s="185">
        <f>MIN('0.结构参数'!O45,'0.结构参数'!P45)*100</f>
        <v>223.926</v>
      </c>
      <c r="D6" s="185">
        <f>MAX('0.结构参数'!O45,'0.结构参数'!P45)*100</f>
        <v>233.387</v>
      </c>
      <c r="E6" s="185">
        <f>('0.结构参数'!Q45+'0.结构参数'!R45)/2*100</f>
        <v>60</v>
      </c>
      <c r="F6" s="186">
        <f>'0.结构参数'!K45*100</f>
        <v>60</v>
      </c>
      <c r="G6" s="187">
        <f t="shared" si="0"/>
        <v>159</v>
      </c>
      <c r="H6" s="188">
        <f t="shared" si="1"/>
        <v>6.25</v>
      </c>
      <c r="I6" s="187">
        <f t="shared" si="2"/>
        <v>18</v>
      </c>
      <c r="J6" s="224">
        <f t="shared" si="3"/>
        <v>11.9743888888889</v>
      </c>
      <c r="K6" s="187">
        <f t="shared" si="4"/>
        <v>18</v>
      </c>
      <c r="L6" s="225">
        <v>12.5</v>
      </c>
      <c r="M6" s="224">
        <f t="shared" si="5"/>
        <v>0.387</v>
      </c>
      <c r="N6" s="226">
        <v>13</v>
      </c>
      <c r="O6" s="210">
        <f t="shared" si="6"/>
        <v>3.38461538461538</v>
      </c>
      <c r="P6" s="227">
        <v>8</v>
      </c>
      <c r="Q6" s="245">
        <f t="shared" si="7"/>
        <v>27.43878</v>
      </c>
      <c r="R6" s="246"/>
      <c r="S6" s="177"/>
      <c r="V6" s="177" t="str">
        <f t="shared" si="8"/>
        <v>YES</v>
      </c>
    </row>
    <row r="7" customHeight="1" spans="1:22">
      <c r="A7" s="183" t="str">
        <f>'0.结构参数'!B10</f>
        <v>YU6</v>
      </c>
      <c r="B7" s="184">
        <f>'0.结构参数'!D46*100</f>
        <v>2000</v>
      </c>
      <c r="C7" s="186">
        <f>MIN('0.结构参数'!O46,'0.结构参数'!P46)*100</f>
        <v>233.428</v>
      </c>
      <c r="D7" s="186">
        <f>MAX('0.结构参数'!O46,'0.结构参数'!P46)*100</f>
        <v>261.196</v>
      </c>
      <c r="E7" s="185">
        <f>('0.结构参数'!Q46+'0.结构参数'!R46)/2*100</f>
        <v>60</v>
      </c>
      <c r="F7" s="186">
        <f>'0.结构参数'!K46*100</f>
        <v>70</v>
      </c>
      <c r="G7" s="187">
        <f t="shared" si="0"/>
        <v>159</v>
      </c>
      <c r="H7" s="188">
        <f t="shared" si="1"/>
        <v>6.25</v>
      </c>
      <c r="I7" s="187">
        <f t="shared" si="2"/>
        <v>20</v>
      </c>
      <c r="J7" s="224">
        <f t="shared" si="3"/>
        <v>11.1116</v>
      </c>
      <c r="K7" s="187">
        <f t="shared" si="4"/>
        <v>20</v>
      </c>
      <c r="L7" s="225">
        <v>12.5</v>
      </c>
      <c r="M7" s="224">
        <f t="shared" si="5"/>
        <v>3.19600000000003</v>
      </c>
      <c r="N7" s="226">
        <v>13</v>
      </c>
      <c r="O7" s="210">
        <f t="shared" si="6"/>
        <v>3.38461538461538</v>
      </c>
      <c r="P7" s="227">
        <v>8</v>
      </c>
      <c r="Q7" s="245">
        <f t="shared" si="7"/>
        <v>29.67744</v>
      </c>
      <c r="R7" s="246"/>
      <c r="S7" s="177"/>
      <c r="V7" s="177" t="str">
        <f t="shared" si="8"/>
        <v>YES</v>
      </c>
    </row>
    <row r="8" customHeight="1" spans="1:22">
      <c r="A8" s="183" t="str">
        <f>'0.结构参数'!B11</f>
        <v>YU7</v>
      </c>
      <c r="B8" s="184">
        <f>'0.结构参数'!D47*100</f>
        <v>2000</v>
      </c>
      <c r="C8" s="186">
        <f>MIN('0.结构参数'!O47,'0.结构参数'!P47)*100</f>
        <v>261.238</v>
      </c>
      <c r="D8" s="186">
        <f>MAX('0.结构参数'!O47,'0.结构参数'!P47)*100</f>
        <v>289.005</v>
      </c>
      <c r="E8" s="185">
        <f>('0.结构参数'!Q47+'0.结构参数'!R47)/2*100</f>
        <v>60</v>
      </c>
      <c r="F8" s="186">
        <f>'0.结构参数'!K47*100</f>
        <v>60</v>
      </c>
      <c r="G8" s="187">
        <f t="shared" si="0"/>
        <v>159</v>
      </c>
      <c r="H8" s="188">
        <f t="shared" si="1"/>
        <v>6.25</v>
      </c>
      <c r="I8" s="187">
        <f t="shared" si="2"/>
        <v>22</v>
      </c>
      <c r="J8" s="224">
        <f t="shared" si="3"/>
        <v>11.2378636363636</v>
      </c>
      <c r="K8" s="187">
        <f t="shared" si="4"/>
        <v>22</v>
      </c>
      <c r="L8" s="225">
        <v>12.5</v>
      </c>
      <c r="M8" s="224">
        <f t="shared" si="5"/>
        <v>6.00500000000005</v>
      </c>
      <c r="N8" s="226">
        <v>13</v>
      </c>
      <c r="O8" s="210">
        <f t="shared" si="6"/>
        <v>3.38461538461538</v>
      </c>
      <c r="P8" s="227">
        <v>8</v>
      </c>
      <c r="Q8" s="245">
        <f t="shared" si="7"/>
        <v>33.01458</v>
      </c>
      <c r="R8" s="246"/>
      <c r="S8" s="177"/>
      <c r="V8" s="177" t="str">
        <f t="shared" si="8"/>
        <v>YES</v>
      </c>
    </row>
    <row r="9" customHeight="1" spans="1:22">
      <c r="A9" s="183" t="str">
        <f>'0.结构参数'!B12</f>
        <v>YU8</v>
      </c>
      <c r="B9" s="184">
        <f>'0.结构参数'!D48*100</f>
        <v>2000</v>
      </c>
      <c r="C9" s="186">
        <f>MIN('0.结构参数'!O48,'0.结构参数'!P48)*100</f>
        <v>289.02</v>
      </c>
      <c r="D9" s="186">
        <f>MAX('0.结构参数'!O48,'0.结构参数'!P48)*100</f>
        <v>299.039</v>
      </c>
      <c r="E9" s="185">
        <f>('0.结构参数'!Q48+'0.结构参数'!R48)/2*100</f>
        <v>79.15</v>
      </c>
      <c r="F9" s="186">
        <f>'0.结构参数'!K48*100</f>
        <v>80</v>
      </c>
      <c r="G9" s="187">
        <f t="shared" si="0"/>
        <v>159</v>
      </c>
      <c r="H9" s="188">
        <f t="shared" si="1"/>
        <v>6.25</v>
      </c>
      <c r="I9" s="187">
        <f t="shared" si="2"/>
        <v>23</v>
      </c>
      <c r="J9" s="224">
        <f t="shared" si="3"/>
        <v>12.0643913043478</v>
      </c>
      <c r="K9" s="187">
        <f t="shared" si="4"/>
        <v>23</v>
      </c>
      <c r="L9" s="225">
        <v>12.5</v>
      </c>
      <c r="M9" s="224">
        <f t="shared" si="5"/>
        <v>3.53899999999999</v>
      </c>
      <c r="N9" s="226">
        <v>13</v>
      </c>
      <c r="O9" s="210">
        <f t="shared" si="6"/>
        <v>4.85769230769231</v>
      </c>
      <c r="P9" s="227">
        <v>8</v>
      </c>
      <c r="Q9" s="245">
        <f t="shared" si="7"/>
        <v>46.54486985</v>
      </c>
      <c r="R9" s="246"/>
      <c r="S9" s="177"/>
      <c r="V9" s="177" t="str">
        <f t="shared" si="8"/>
        <v>YES</v>
      </c>
    </row>
    <row r="10" customHeight="1" spans="1:22">
      <c r="A10" s="183" t="str">
        <f>'0.结构参数'!B13</f>
        <v>YU9</v>
      </c>
      <c r="B10" s="184">
        <f>'0.结构参数'!D49*100</f>
        <v>2000</v>
      </c>
      <c r="C10" s="186">
        <f>MIN('0.结构参数'!O49,'0.结构参数'!P49)*100</f>
        <v>299.054</v>
      </c>
      <c r="D10" s="186">
        <f>MAX('0.结构参数'!O49,'0.结构参数'!P49)*100</f>
        <v>319.029</v>
      </c>
      <c r="E10" s="185">
        <f>('0.结构参数'!Q49+'0.结构参数'!R49)/2*100</f>
        <v>117.55</v>
      </c>
      <c r="F10" s="186">
        <f>'0.结构参数'!K49*100</f>
        <v>80</v>
      </c>
      <c r="G10" s="187">
        <f t="shared" si="0"/>
        <v>159</v>
      </c>
      <c r="H10" s="188">
        <f t="shared" si="1"/>
        <v>6.25</v>
      </c>
      <c r="I10" s="187">
        <f t="shared" si="2"/>
        <v>24</v>
      </c>
      <c r="J10" s="224">
        <f t="shared" si="3"/>
        <v>11.6677083333333</v>
      </c>
      <c r="K10" s="187">
        <f t="shared" si="4"/>
        <v>24</v>
      </c>
      <c r="L10" s="225">
        <v>12.5</v>
      </c>
      <c r="M10" s="224">
        <f t="shared" si="5"/>
        <v>11.029</v>
      </c>
      <c r="N10" s="226">
        <v>13</v>
      </c>
      <c r="O10" s="210">
        <f t="shared" si="6"/>
        <v>7.81153846153846</v>
      </c>
      <c r="P10" s="227">
        <v>8</v>
      </c>
      <c r="Q10" s="245">
        <f t="shared" si="7"/>
        <v>72.65565665</v>
      </c>
      <c r="R10" s="246"/>
      <c r="S10" s="177"/>
      <c r="V10" s="177" t="str">
        <f t="shared" si="8"/>
        <v>YES</v>
      </c>
    </row>
    <row r="11" customHeight="1" spans="1:22">
      <c r="A11" s="183" t="str">
        <f>'0.结构参数'!B14</f>
        <v>YU10</v>
      </c>
      <c r="B11" s="184">
        <f>'0.结构参数'!D50*100</f>
        <v>2000</v>
      </c>
      <c r="C11" s="186">
        <f>MIN('0.结构参数'!O50,'0.结构参数'!P50)*100</f>
        <v>298.969</v>
      </c>
      <c r="D11" s="186">
        <f>MAX('0.结构参数'!O50,'0.结构参数'!P50)*100</f>
        <v>318.984</v>
      </c>
      <c r="E11" s="185">
        <f>('0.结构参数'!Q50+'0.结构参数'!R50)/2*100</f>
        <v>155.85</v>
      </c>
      <c r="F11" s="186">
        <f>'0.结构参数'!K50*100</f>
        <v>80</v>
      </c>
      <c r="G11" s="187">
        <f t="shared" si="0"/>
        <v>159</v>
      </c>
      <c r="H11" s="188">
        <f t="shared" si="1"/>
        <v>6.25</v>
      </c>
      <c r="I11" s="187">
        <f t="shared" si="2"/>
        <v>24</v>
      </c>
      <c r="J11" s="224">
        <f t="shared" si="3"/>
        <v>11.6660416666667</v>
      </c>
      <c r="K11" s="187">
        <f t="shared" si="4"/>
        <v>24</v>
      </c>
      <c r="L11" s="225">
        <v>12.5</v>
      </c>
      <c r="M11" s="224">
        <f t="shared" si="5"/>
        <v>10.984</v>
      </c>
      <c r="N11" s="226">
        <v>13</v>
      </c>
      <c r="O11" s="210">
        <f t="shared" si="6"/>
        <v>10.7576923076923</v>
      </c>
      <c r="P11" s="227">
        <v>8</v>
      </c>
      <c r="Q11" s="245">
        <f t="shared" si="7"/>
        <v>96.30797505</v>
      </c>
      <c r="R11" s="246"/>
      <c r="S11" s="177"/>
      <c r="V11" s="177" t="str">
        <f t="shared" si="8"/>
        <v>YES</v>
      </c>
    </row>
    <row r="12" customHeight="1" spans="1:22">
      <c r="A12" s="183" t="str">
        <f>'0.结构参数'!B15</f>
        <v>YU11</v>
      </c>
      <c r="B12" s="184">
        <f>'0.结构参数'!D51*100</f>
        <v>2000</v>
      </c>
      <c r="C12" s="186">
        <f>MIN('0.结构参数'!O51,'0.结构参数'!P51)*100</f>
        <v>309.149</v>
      </c>
      <c r="D12" s="186">
        <f>MAX('0.结构参数'!O51,'0.结构参数'!P51)*100</f>
        <v>362.58</v>
      </c>
      <c r="E12" s="185">
        <f>('0.结构参数'!Q51+'0.结构参数'!R51)/2*100</f>
        <v>87.505</v>
      </c>
      <c r="F12" s="186">
        <f>'0.结构参数'!K51*100</f>
        <v>90</v>
      </c>
      <c r="G12" s="187">
        <f t="shared" si="0"/>
        <v>159</v>
      </c>
      <c r="H12" s="188">
        <f t="shared" si="1"/>
        <v>6.25</v>
      </c>
      <c r="I12" s="187">
        <f t="shared" si="2"/>
        <v>28</v>
      </c>
      <c r="J12" s="224">
        <f t="shared" si="3"/>
        <v>10.59175</v>
      </c>
      <c r="K12" s="187">
        <f t="shared" si="4"/>
        <v>28</v>
      </c>
      <c r="L12" s="225">
        <v>12.5</v>
      </c>
      <c r="M12" s="224">
        <f t="shared" si="5"/>
        <v>4.57999999999998</v>
      </c>
      <c r="N12" s="226">
        <v>13</v>
      </c>
      <c r="O12" s="210">
        <f t="shared" si="6"/>
        <v>5.50038461538461</v>
      </c>
      <c r="P12" s="227">
        <v>8</v>
      </c>
      <c r="Q12" s="245">
        <f t="shared" si="7"/>
        <v>58.779646145</v>
      </c>
      <c r="R12" s="246"/>
      <c r="S12" s="177"/>
      <c r="V12" s="177" t="str">
        <f t="shared" si="8"/>
        <v>YES</v>
      </c>
    </row>
    <row r="13" customHeight="1" spans="1:22">
      <c r="A13" s="183" t="str">
        <f>'0.结构参数'!B16</f>
        <v>YU12</v>
      </c>
      <c r="B13" s="184">
        <f>'0.结构参数'!D52*100</f>
        <v>2000</v>
      </c>
      <c r="C13" s="186">
        <f>MIN('0.结构参数'!O52,'0.结构参数'!P52)*100</f>
        <v>273.963</v>
      </c>
      <c r="D13" s="186">
        <f>MAX('0.结构参数'!O52,'0.结构参数'!P52)*100</f>
        <v>309.082</v>
      </c>
      <c r="E13" s="185">
        <f>('0.结构参数'!Q52+'0.结构参数'!R52)/2*100</f>
        <v>65.25</v>
      </c>
      <c r="F13" s="186">
        <f>'0.结构参数'!K52*100</f>
        <v>70</v>
      </c>
      <c r="G13" s="187">
        <f t="shared" si="0"/>
        <v>159</v>
      </c>
      <c r="H13" s="188">
        <f t="shared" si="1"/>
        <v>6.25</v>
      </c>
      <c r="I13" s="187">
        <f t="shared" si="2"/>
        <v>24</v>
      </c>
      <c r="J13" s="224">
        <f t="shared" si="3"/>
        <v>11.0367083333333</v>
      </c>
      <c r="K13" s="187">
        <f t="shared" si="4"/>
        <v>24</v>
      </c>
      <c r="L13" s="225">
        <v>12.5</v>
      </c>
      <c r="M13" s="224">
        <f t="shared" si="5"/>
        <v>1.08199999999999</v>
      </c>
      <c r="N13" s="226">
        <v>13</v>
      </c>
      <c r="O13" s="210">
        <f t="shared" si="6"/>
        <v>3.78846153846154</v>
      </c>
      <c r="P13" s="227">
        <v>8</v>
      </c>
      <c r="Q13" s="245">
        <f t="shared" si="7"/>
        <v>38.04368625</v>
      </c>
      <c r="R13" s="246"/>
      <c r="S13" s="177"/>
      <c r="V13" s="177" t="str">
        <f t="shared" si="8"/>
        <v>YES</v>
      </c>
    </row>
    <row r="14" customHeight="1" spans="1:22">
      <c r="A14" s="183" t="str">
        <f>'0.结构参数'!B17</f>
        <v>YU13</v>
      </c>
      <c r="B14" s="184">
        <f>'0.结构参数'!D53*100</f>
        <v>2000</v>
      </c>
      <c r="C14" s="186">
        <f>MIN('0.结构参数'!O53,'0.结构参数'!P53)*100</f>
        <v>257.327</v>
      </c>
      <c r="D14" s="186">
        <f>MAX('0.结构参数'!O53,'0.结构参数'!P53)*100</f>
        <v>273.925</v>
      </c>
      <c r="E14" s="185">
        <f>('0.结构参数'!Q53+'0.结构参数'!R53)/2*100</f>
        <v>60</v>
      </c>
      <c r="F14" s="186">
        <f>'0.结构参数'!K53*100</f>
        <v>70</v>
      </c>
      <c r="G14" s="187">
        <f t="shared" si="0"/>
        <v>159</v>
      </c>
      <c r="H14" s="188">
        <f t="shared" si="1"/>
        <v>6.25</v>
      </c>
      <c r="I14" s="187">
        <f t="shared" si="2"/>
        <v>21</v>
      </c>
      <c r="J14" s="224">
        <f t="shared" si="3"/>
        <v>11.709619047619</v>
      </c>
      <c r="K14" s="187">
        <f t="shared" si="4"/>
        <v>21</v>
      </c>
      <c r="L14" s="225">
        <v>12.5</v>
      </c>
      <c r="M14" s="224">
        <f t="shared" si="5"/>
        <v>3.42500000000001</v>
      </c>
      <c r="N14" s="226">
        <v>13</v>
      </c>
      <c r="O14" s="210">
        <f t="shared" si="6"/>
        <v>3.38461538461538</v>
      </c>
      <c r="P14" s="227">
        <v>8</v>
      </c>
      <c r="Q14" s="245">
        <f t="shared" si="7"/>
        <v>31.87512</v>
      </c>
      <c r="R14" s="246"/>
      <c r="S14" s="177"/>
      <c r="V14" s="177" t="str">
        <f t="shared" si="8"/>
        <v>YES</v>
      </c>
    </row>
    <row r="15" customHeight="1" spans="1:22">
      <c r="A15" s="183" t="str">
        <f>'0.结构参数'!B18</f>
        <v>YU14</v>
      </c>
      <c r="B15" s="184">
        <f>'0.结构参数'!D54*100</f>
        <v>2000</v>
      </c>
      <c r="C15" s="186">
        <f>MIN('0.结构参数'!O54,'0.结构参数'!P54)*100</f>
        <v>251.575</v>
      </c>
      <c r="D15" s="186">
        <f>MAX('0.结构参数'!O54,'0.结构参数'!P54)*100</f>
        <v>257.308</v>
      </c>
      <c r="E15" s="185">
        <f>('0.结构参数'!Q54+'0.结构参数'!R54)/2*100</f>
        <v>60</v>
      </c>
      <c r="F15" s="186">
        <f>'0.结构参数'!K54*100</f>
        <v>70</v>
      </c>
      <c r="G15" s="187">
        <f t="shared" si="0"/>
        <v>159</v>
      </c>
      <c r="H15" s="188">
        <f t="shared" si="1"/>
        <v>6.25</v>
      </c>
      <c r="I15" s="187">
        <f t="shared" si="2"/>
        <v>19</v>
      </c>
      <c r="J15" s="224">
        <f t="shared" si="3"/>
        <v>12.1982631578947</v>
      </c>
      <c r="K15" s="187">
        <f t="shared" si="4"/>
        <v>19</v>
      </c>
      <c r="L15" s="225">
        <v>12.5</v>
      </c>
      <c r="M15" s="224">
        <f t="shared" si="5"/>
        <v>11.808</v>
      </c>
      <c r="N15" s="226">
        <v>13</v>
      </c>
      <c r="O15" s="210">
        <f t="shared" si="6"/>
        <v>3.38461538461538</v>
      </c>
      <c r="P15" s="227">
        <v>8</v>
      </c>
      <c r="Q15" s="245">
        <f t="shared" si="7"/>
        <v>30.53298</v>
      </c>
      <c r="R15" s="246"/>
      <c r="S15" s="177"/>
      <c r="V15" s="177" t="str">
        <f t="shared" si="8"/>
        <v>YES</v>
      </c>
    </row>
    <row r="16" customHeight="1" spans="1:22">
      <c r="A16" s="183" t="str">
        <f>'0.结构参数'!B19</f>
        <v>YU15</v>
      </c>
      <c r="B16" s="184">
        <f>'0.结构参数'!D55*100</f>
        <v>1999.99999999999</v>
      </c>
      <c r="C16" s="186">
        <f>MIN('0.结构参数'!O55,'0.结构参数'!P55)*100</f>
        <v>245.834</v>
      </c>
      <c r="D16" s="186">
        <f>MAX('0.结构参数'!O55,'0.结构参数'!P55)*100</f>
        <v>251.566</v>
      </c>
      <c r="E16" s="185">
        <f>('0.结构参数'!Q55+'0.结构参数'!R55)/2*100</f>
        <v>60.97</v>
      </c>
      <c r="F16" s="186">
        <f>'0.结构参数'!K55*100</f>
        <v>70</v>
      </c>
      <c r="G16" s="187">
        <f t="shared" si="0"/>
        <v>159</v>
      </c>
      <c r="H16" s="188">
        <f t="shared" si="1"/>
        <v>6.25</v>
      </c>
      <c r="I16" s="187">
        <f t="shared" si="2"/>
        <v>19</v>
      </c>
      <c r="J16" s="224">
        <f t="shared" si="3"/>
        <v>12.1983157894737</v>
      </c>
      <c r="K16" s="187">
        <f t="shared" si="4"/>
        <v>19</v>
      </c>
      <c r="L16" s="225">
        <v>12.5</v>
      </c>
      <c r="M16" s="224">
        <f t="shared" si="5"/>
        <v>6.066</v>
      </c>
      <c r="N16" s="226">
        <v>13</v>
      </c>
      <c r="O16" s="210">
        <f t="shared" si="6"/>
        <v>3.45923076923077</v>
      </c>
      <c r="P16" s="227">
        <v>8</v>
      </c>
      <c r="Q16" s="245">
        <f t="shared" si="7"/>
        <v>30.3264779999999</v>
      </c>
      <c r="R16" s="246"/>
      <c r="S16" s="177"/>
      <c r="V16" s="177" t="str">
        <f t="shared" si="8"/>
        <v>YES</v>
      </c>
    </row>
    <row r="17" customHeight="1" spans="1:22">
      <c r="A17" s="183" t="str">
        <f>'0.结构参数'!B20</f>
        <v>YU16</v>
      </c>
      <c r="B17" s="184">
        <f>'0.结构参数'!D56*100</f>
        <v>2000</v>
      </c>
      <c r="C17" s="186">
        <f>MIN('0.结构参数'!O56,'0.结构参数'!P56)*100</f>
        <v>245.825</v>
      </c>
      <c r="D17" s="186">
        <f>MAX('0.结构参数'!O56,'0.结构参数'!P56)*100</f>
        <v>257.216</v>
      </c>
      <c r="E17" s="185">
        <f>('0.结构参数'!Q56+'0.结构参数'!R56)/2*100</f>
        <v>68.565</v>
      </c>
      <c r="F17" s="186">
        <f>'0.结构参数'!K56*100</f>
        <v>60</v>
      </c>
      <c r="G17" s="187">
        <f t="shared" si="0"/>
        <v>159</v>
      </c>
      <c r="H17" s="188">
        <f t="shared" si="1"/>
        <v>6.25</v>
      </c>
      <c r="I17" s="187">
        <f t="shared" si="2"/>
        <v>19</v>
      </c>
      <c r="J17" s="224">
        <f t="shared" si="3"/>
        <v>11.9004736842105</v>
      </c>
      <c r="K17" s="187">
        <f t="shared" si="4"/>
        <v>19</v>
      </c>
      <c r="L17" s="225">
        <v>12.5</v>
      </c>
      <c r="M17" s="224">
        <f t="shared" si="5"/>
        <v>11.716</v>
      </c>
      <c r="N17" s="226">
        <v>13</v>
      </c>
      <c r="O17" s="210">
        <f t="shared" si="6"/>
        <v>4.04346153846154</v>
      </c>
      <c r="P17" s="227">
        <v>8</v>
      </c>
      <c r="Q17" s="245">
        <f t="shared" si="7"/>
        <v>34.491006165</v>
      </c>
      <c r="R17" s="246"/>
      <c r="S17" s="177"/>
      <c r="V17" s="177" t="str">
        <f t="shared" si="8"/>
        <v>YES</v>
      </c>
    </row>
    <row r="18" customHeight="1" spans="1:22">
      <c r="A18" s="183" t="str">
        <f>'0.结构参数'!B21</f>
        <v>YU17</v>
      </c>
      <c r="B18" s="184">
        <f>'0.结构参数'!D57*100</f>
        <v>2000</v>
      </c>
      <c r="C18" s="186">
        <f>MIN('0.结构参数'!O57,'0.结构参数'!P57)*100</f>
        <v>257.252</v>
      </c>
      <c r="D18" s="186">
        <f>MAX('0.结构参数'!O57,'0.结构参数'!P57)*100</f>
        <v>280.298</v>
      </c>
      <c r="E18" s="185">
        <f>('0.结构参数'!Q57+'0.结构参数'!R57)/2*100</f>
        <v>88.06</v>
      </c>
      <c r="F18" s="186">
        <f>'0.结构参数'!K57*100</f>
        <v>60</v>
      </c>
      <c r="G18" s="187">
        <f t="shared" si="0"/>
        <v>159</v>
      </c>
      <c r="H18" s="188">
        <f t="shared" si="1"/>
        <v>6.25</v>
      </c>
      <c r="I18" s="187">
        <f t="shared" si="2"/>
        <v>21</v>
      </c>
      <c r="J18" s="224">
        <f t="shared" si="3"/>
        <v>11.4025714285714</v>
      </c>
      <c r="K18" s="187">
        <f t="shared" si="4"/>
        <v>21</v>
      </c>
      <c r="L18" s="225">
        <v>12.5</v>
      </c>
      <c r="M18" s="224">
        <f t="shared" si="5"/>
        <v>9.798</v>
      </c>
      <c r="N18" s="226">
        <v>13</v>
      </c>
      <c r="O18" s="210">
        <f t="shared" si="6"/>
        <v>5.54307692307692</v>
      </c>
      <c r="P18" s="227">
        <v>8</v>
      </c>
      <c r="Q18" s="245">
        <f t="shared" si="7"/>
        <v>47.336653</v>
      </c>
      <c r="R18" s="246"/>
      <c r="S18" s="177"/>
      <c r="V18" s="177" t="str">
        <f t="shared" si="8"/>
        <v>YES</v>
      </c>
    </row>
    <row r="19" customHeight="1" spans="1:22">
      <c r="A19" s="183" t="str">
        <f>'0.结构参数'!B22</f>
        <v>YU18</v>
      </c>
      <c r="B19" s="184">
        <f>'0.结构参数'!D58*100</f>
        <v>2000</v>
      </c>
      <c r="C19" s="186">
        <f>MIN('0.结构参数'!O58,'0.结构参数'!P58)*100</f>
        <v>280.328</v>
      </c>
      <c r="D19" s="186">
        <f>MAX('0.结构参数'!O58,'0.结构参数'!P58)*100</f>
        <v>289.319</v>
      </c>
      <c r="E19" s="185">
        <f>('0.结构参数'!Q58+'0.结构参数'!R58)/2*100</f>
        <v>118.36</v>
      </c>
      <c r="F19" s="186">
        <f>'0.结构参数'!K58*100</f>
        <v>50</v>
      </c>
      <c r="G19" s="187">
        <f t="shared" si="0"/>
        <v>159</v>
      </c>
      <c r="H19" s="188">
        <f t="shared" si="1"/>
        <v>6.25</v>
      </c>
      <c r="I19" s="187">
        <f t="shared" si="2"/>
        <v>22</v>
      </c>
      <c r="J19" s="224">
        <f t="shared" si="3"/>
        <v>12.0913181818182</v>
      </c>
      <c r="K19" s="187">
        <f t="shared" si="4"/>
        <v>22</v>
      </c>
      <c r="L19" s="225">
        <v>12.5</v>
      </c>
      <c r="M19" s="224">
        <f t="shared" si="5"/>
        <v>6.31900000000002</v>
      </c>
      <c r="N19" s="226">
        <v>13</v>
      </c>
      <c r="O19" s="210">
        <f t="shared" si="6"/>
        <v>7.87384615384615</v>
      </c>
      <c r="P19" s="227">
        <v>8</v>
      </c>
      <c r="Q19" s="245">
        <f t="shared" si="7"/>
        <v>67.42341892</v>
      </c>
      <c r="R19" s="246"/>
      <c r="S19" s="177"/>
      <c r="V19" s="177" t="str">
        <f t="shared" si="8"/>
        <v>YES</v>
      </c>
    </row>
    <row r="20" customHeight="1" spans="1:22">
      <c r="A20" s="183" t="str">
        <f>'0.结构参数'!B23</f>
        <v>YU19</v>
      </c>
      <c r="B20" s="184">
        <f>'0.结构参数'!D59*100</f>
        <v>1547.05</v>
      </c>
      <c r="C20" s="186">
        <f>MIN('0.结构参数'!O59,'0.结构参数'!P59)*100</f>
        <v>281</v>
      </c>
      <c r="D20" s="186">
        <f>MAX('0.结构参数'!O59,'0.结构参数'!P59)*100</f>
        <v>289.315</v>
      </c>
      <c r="E20" s="185">
        <f>('0.结构参数'!Q59+'0.结构参数'!R59)/2*100</f>
        <v>146.045</v>
      </c>
      <c r="F20" s="186">
        <f>'0.结构参数'!K59*100</f>
        <v>40</v>
      </c>
      <c r="G20" s="187">
        <f t="shared" si="0"/>
        <v>123</v>
      </c>
      <c r="H20" s="188">
        <f t="shared" si="1"/>
        <v>4.78</v>
      </c>
      <c r="I20" s="187">
        <f t="shared" si="2"/>
        <v>22</v>
      </c>
      <c r="J20" s="224">
        <f t="shared" si="3"/>
        <v>12.1220454545455</v>
      </c>
      <c r="K20" s="187">
        <f t="shared" si="4"/>
        <v>22</v>
      </c>
      <c r="L20" s="225">
        <v>12.5</v>
      </c>
      <c r="M20" s="224">
        <f t="shared" si="5"/>
        <v>6.315</v>
      </c>
      <c r="N20" s="226">
        <v>13</v>
      </c>
      <c r="O20" s="210">
        <f t="shared" si="6"/>
        <v>10.0034615384615</v>
      </c>
      <c r="P20" s="227">
        <v>8</v>
      </c>
      <c r="Q20" s="245">
        <f t="shared" si="7"/>
        <v>64.4281767957169</v>
      </c>
      <c r="R20" s="246"/>
      <c r="S20" s="177"/>
      <c r="V20" s="177" t="str">
        <f t="shared" si="8"/>
        <v>YES</v>
      </c>
    </row>
    <row r="21" customHeight="1" spans="1:19">
      <c r="A21" s="189"/>
      <c r="B21" s="190"/>
      <c r="C21" s="191"/>
      <c r="D21" s="191"/>
      <c r="E21" s="191"/>
      <c r="F21" s="191"/>
      <c r="G21" s="192"/>
      <c r="H21" s="193"/>
      <c r="I21" s="192"/>
      <c r="J21" s="228"/>
      <c r="K21" s="192"/>
      <c r="L21" s="229"/>
      <c r="M21" s="228"/>
      <c r="N21" s="190"/>
      <c r="O21" s="229"/>
      <c r="P21" s="230"/>
      <c r="Q21" s="249"/>
      <c r="R21" s="246"/>
      <c r="S21" s="177"/>
    </row>
    <row r="22" customHeight="1" spans="1:19">
      <c r="A22" s="194"/>
      <c r="B22" s="195"/>
      <c r="C22" s="196"/>
      <c r="D22" s="196"/>
      <c r="E22" s="196"/>
      <c r="F22" s="196"/>
      <c r="G22" s="197"/>
      <c r="H22" s="198"/>
      <c r="I22" s="197"/>
      <c r="J22" s="231" t="s">
        <v>410</v>
      </c>
      <c r="K22" s="197"/>
      <c r="L22" s="232"/>
      <c r="M22" s="231"/>
      <c r="N22" s="195"/>
      <c r="O22" s="232"/>
      <c r="P22" s="233"/>
      <c r="Q22" s="249"/>
      <c r="R22" s="246"/>
      <c r="S22" s="177"/>
    </row>
    <row r="23" customHeight="1" spans="3:19">
      <c r="C23" s="199"/>
      <c r="D23" s="199"/>
      <c r="E23" s="199"/>
      <c r="F23" s="199"/>
      <c r="G23" s="200"/>
      <c r="I23" s="200"/>
      <c r="J23" s="199"/>
      <c r="K23" s="200"/>
      <c r="M23" s="199"/>
      <c r="P23" s="234"/>
      <c r="Q23" s="245"/>
      <c r="S23" s="177"/>
    </row>
    <row r="24" customHeight="1" spans="3:19">
      <c r="C24" s="199"/>
      <c r="D24" s="199"/>
      <c r="E24" s="199"/>
      <c r="F24" s="199"/>
      <c r="G24" s="200"/>
      <c r="I24" s="200"/>
      <c r="J24" s="199"/>
      <c r="K24" s="200"/>
      <c r="M24" s="199"/>
      <c r="P24" s="234"/>
      <c r="Q24" s="245"/>
      <c r="S24" s="177"/>
    </row>
    <row r="25" customHeight="1" spans="2:19">
      <c r="B25" s="201"/>
      <c r="C25" s="201"/>
      <c r="D25" s="201"/>
      <c r="E25" s="201"/>
      <c r="F25" s="201"/>
      <c r="G25" s="201"/>
      <c r="H25" s="202"/>
      <c r="I25" s="201"/>
      <c r="J25" s="201"/>
      <c r="K25" s="201"/>
      <c r="L25" s="201"/>
      <c r="M25" s="201"/>
      <c r="N25" s="201"/>
      <c r="O25" s="201"/>
      <c r="P25" s="201"/>
      <c r="Q25" s="245"/>
      <c r="S25" s="177"/>
    </row>
    <row r="26" s="177" customFormat="1" customHeight="1" spans="1:18">
      <c r="A26" s="178" t="str">
        <f>A2</f>
        <v>YU1</v>
      </c>
      <c r="B26" s="203">
        <f>VLOOKUP($A26,$A$2:$Q$25,2,0)</f>
        <v>2000</v>
      </c>
      <c r="C26" s="203">
        <f>VLOOKUP($A26,$A$2:$Q$25,3,0)</f>
        <v>241</v>
      </c>
      <c r="D26" s="203">
        <f>VLOOKUP($A26,$A$2:$Q$25,4,0)</f>
        <v>256.022</v>
      </c>
      <c r="E26" s="203">
        <f>VLOOKUP($A26,$A$2:$Q$25,5,0)</f>
        <v>60</v>
      </c>
      <c r="F26" s="203">
        <f>VLOOKUP($A26,$A$2:$Q$25,6,0)</f>
        <v>40</v>
      </c>
      <c r="G26" s="203">
        <f>VLOOKUP($A26,$A$2:$Q$25,7,0)</f>
        <v>159</v>
      </c>
      <c r="H26" s="203">
        <f>VLOOKUP($A26,$A$2:$Q$25,8,0)</f>
        <v>6.25</v>
      </c>
      <c r="I26" s="203">
        <f>VLOOKUP($A26,$A$2:$Q$25,9,0)</f>
        <v>19</v>
      </c>
      <c r="J26" s="203">
        <f>VLOOKUP($A26,$A$2:$Q$25,10,0)</f>
        <v>11.7093684210526</v>
      </c>
      <c r="K26" s="203">
        <f>VLOOKUP($A26,$A$2:$Q$25,11,0)</f>
        <v>19</v>
      </c>
      <c r="L26" s="235">
        <f>VLOOKUP($A26,$A$2:$Q$25,12,0)</f>
        <v>12.5</v>
      </c>
      <c r="M26" s="235">
        <f>VLOOKUP($A26,$A$2:$Q$25,13,0)</f>
        <v>10.522</v>
      </c>
      <c r="N26" s="203">
        <f>VLOOKUP($A26,$A$2:$Q$25,14,0)</f>
        <v>13</v>
      </c>
      <c r="O26" s="203">
        <f>VLOOKUP($A26,$A$2:$Q$25,15,0)</f>
        <v>3.38461538461538</v>
      </c>
      <c r="P26" s="203">
        <f>VLOOKUP($A26,$A$2:$Q$25,16,0)</f>
        <v>8</v>
      </c>
      <c r="Q26" s="203">
        <f>VLOOKUP($A26,$A$2:$Q$25,17,0)</f>
        <v>29.82132</v>
      </c>
      <c r="R26" s="178"/>
    </row>
    <row r="27" customHeight="1" spans="1:14">
      <c r="A27" s="204" t="str">
        <f>A26</f>
        <v>YU1</v>
      </c>
      <c r="B27" s="205" t="s">
        <v>28</v>
      </c>
      <c r="C27" s="205" t="s">
        <v>29</v>
      </c>
      <c r="D27" s="206" t="s">
        <v>30</v>
      </c>
      <c r="E27" s="206"/>
      <c r="F27" s="206"/>
      <c r="G27" s="206" t="s">
        <v>31</v>
      </c>
      <c r="H27" s="206" t="s">
        <v>32</v>
      </c>
      <c r="I27" s="206" t="s">
        <v>33</v>
      </c>
      <c r="J27" s="206" t="s">
        <v>34</v>
      </c>
      <c r="K27" s="236" t="s">
        <v>35</v>
      </c>
      <c r="L27" s="237"/>
      <c r="M27" s="237"/>
      <c r="N27" s="177"/>
    </row>
    <row r="28" customHeight="1" spans="1:14">
      <c r="A28" s="207"/>
      <c r="B28" s="208"/>
      <c r="C28" s="208"/>
      <c r="D28" s="188" t="s">
        <v>36</v>
      </c>
      <c r="E28" s="188" t="s">
        <v>37</v>
      </c>
      <c r="F28" s="188" t="s">
        <v>38</v>
      </c>
      <c r="G28" s="188"/>
      <c r="H28" s="188"/>
      <c r="I28" s="188"/>
      <c r="J28" s="188"/>
      <c r="K28" s="238"/>
      <c r="L28" s="237"/>
      <c r="M28" s="237"/>
      <c r="N28" s="177"/>
    </row>
    <row r="29" customHeight="1" spans="1:14">
      <c r="A29" s="207"/>
      <c r="B29" s="208" t="s">
        <v>41</v>
      </c>
      <c r="C29" s="209">
        <v>20</v>
      </c>
      <c r="D29" s="210">
        <f>E26-$T$2*2</f>
        <v>52</v>
      </c>
      <c r="E29" s="210">
        <f>(L29+M29)/2</f>
        <v>280.5</v>
      </c>
      <c r="F29" s="210">
        <f>ROUNDUP((IF(K239&lt;26,10.927,11.212))*C29/10,1)</f>
        <v>21.9</v>
      </c>
      <c r="G29" s="210">
        <f>E29*2+D29+F29*2</f>
        <v>656.8</v>
      </c>
      <c r="H29" s="211">
        <f>G26+1</f>
        <v>160</v>
      </c>
      <c r="I29" s="188">
        <f t="shared" ref="I29:I32" si="9">G29*H29/100</f>
        <v>1050.88</v>
      </c>
      <c r="J29" s="239">
        <f t="shared" ref="J29:J32" si="10">ROUND(C29^2*PI()/4/1000000*7850,3)</f>
        <v>2.466</v>
      </c>
      <c r="K29" s="238">
        <f t="shared" ref="K29:K32" si="11">I29*J29</f>
        <v>2591.47008</v>
      </c>
      <c r="L29" s="237">
        <f>ROUND((C26+F26-$T$2*2),1)</f>
        <v>273</v>
      </c>
      <c r="M29" s="237">
        <f>ROUND((D26+F26-2*$T$2),1)</f>
        <v>288</v>
      </c>
      <c r="N29" s="177" t="str">
        <f>ROUND(L29,1)&amp;"~"&amp;ROUND(M29,1)</f>
        <v>273~288</v>
      </c>
    </row>
    <row r="30" customHeight="1" spans="1:14">
      <c r="A30" s="207"/>
      <c r="B30" s="208" t="s">
        <v>42</v>
      </c>
      <c r="C30" s="209">
        <v>16</v>
      </c>
      <c r="D30" s="210"/>
      <c r="E30" s="210">
        <f>ROUND(((B26-2*$T$2)^2+(D26-C26)^2)^0.5,1)</f>
        <v>1992.1</v>
      </c>
      <c r="F30" s="210">
        <f>ROUNDUP((IF(C30&lt;26,10.927,11.212))*C30/10,0)</f>
        <v>18</v>
      </c>
      <c r="G30" s="210">
        <f>E30+F30*2</f>
        <v>2028.1</v>
      </c>
      <c r="H30" s="211">
        <f>(I26+1)*2+N26+1</f>
        <v>54</v>
      </c>
      <c r="I30" s="188">
        <f t="shared" si="9"/>
        <v>1095.174</v>
      </c>
      <c r="J30" s="239">
        <f t="shared" si="10"/>
        <v>1.578</v>
      </c>
      <c r="K30" s="238">
        <f t="shared" si="11"/>
        <v>1728.184572</v>
      </c>
      <c r="L30" s="237"/>
      <c r="M30" s="237"/>
      <c r="N30" s="177"/>
    </row>
    <row r="31" customHeight="1" spans="1:14">
      <c r="A31" s="207"/>
      <c r="B31" s="208" t="s">
        <v>43</v>
      </c>
      <c r="C31" s="209">
        <v>16</v>
      </c>
      <c r="D31" s="210"/>
      <c r="E31" s="210">
        <f>ROUND(((E26+F26-2*$T$2)+(20-2^0.5*4))*(2^0.5),1)</f>
        <v>150.4</v>
      </c>
      <c r="F31" s="210">
        <f>ROUNDUP((IF(C31&lt;26,10.927,11.212))*C31/10,0)</f>
        <v>18</v>
      </c>
      <c r="G31" s="210">
        <f>ROUND(((E26+F26-2*4)+(20-2^0.5*4))*(2^0.5),1)+2*ROUNDUP((IF(C31&lt;26,10.927,11.212))*C31/10,0)</f>
        <v>186.4</v>
      </c>
      <c r="H31" s="211">
        <f>H29</f>
        <v>160</v>
      </c>
      <c r="I31" s="188">
        <f t="shared" si="9"/>
        <v>298.24</v>
      </c>
      <c r="J31" s="239">
        <f t="shared" si="10"/>
        <v>1.578</v>
      </c>
      <c r="K31" s="238">
        <f t="shared" si="11"/>
        <v>470.62272</v>
      </c>
      <c r="L31" s="237"/>
      <c r="M31" s="237"/>
      <c r="N31" s="177"/>
    </row>
    <row r="32" customHeight="1" spans="1:14">
      <c r="A32" s="207"/>
      <c r="B32" s="208" t="s">
        <v>44</v>
      </c>
      <c r="C32" s="209">
        <v>8</v>
      </c>
      <c r="D32" s="210"/>
      <c r="E32" s="210">
        <f>E26-2*$T$2</f>
        <v>52</v>
      </c>
      <c r="F32" s="210">
        <f>11</f>
        <v>11</v>
      </c>
      <c r="G32" s="210">
        <f>E32+F32</f>
        <v>63</v>
      </c>
      <c r="H32" s="211">
        <f>ROUNDUP(G26/2,0)*K26/2</f>
        <v>760</v>
      </c>
      <c r="I32" s="188">
        <f t="shared" si="9"/>
        <v>478.8</v>
      </c>
      <c r="J32" s="239">
        <f t="shared" si="10"/>
        <v>0.395</v>
      </c>
      <c r="K32" s="238">
        <f t="shared" si="11"/>
        <v>189.126</v>
      </c>
      <c r="L32" s="237"/>
      <c r="M32" s="237"/>
      <c r="N32" s="177"/>
    </row>
    <row r="33" customHeight="1" spans="1:14">
      <c r="A33" s="212" t="s">
        <v>50</v>
      </c>
      <c r="B33" s="213" t="s">
        <v>51</v>
      </c>
      <c r="C33" s="213"/>
      <c r="D33" s="214">
        <f>K32</f>
        <v>189.126</v>
      </c>
      <c r="E33" s="215"/>
      <c r="F33" s="216" t="s">
        <v>52</v>
      </c>
      <c r="G33" s="216"/>
      <c r="H33" s="217">
        <f>K29+K30+K31</f>
        <v>4790.277372</v>
      </c>
      <c r="I33" s="214" t="s">
        <v>53</v>
      </c>
      <c r="J33" s="240"/>
      <c r="K33" s="241">
        <f>Q26</f>
        <v>29.82132</v>
      </c>
      <c r="L33" s="237">
        <f>(D33+H33)/K33</f>
        <v>166.974613196197</v>
      </c>
      <c r="M33" s="237"/>
      <c r="N33" s="177"/>
    </row>
    <row r="34" customHeight="1" spans="1:14">
      <c r="A34" s="177"/>
      <c r="B34" s="177"/>
      <c r="C34" s="177"/>
      <c r="D34" s="218"/>
      <c r="E34" s="218"/>
      <c r="F34" s="218"/>
      <c r="G34" s="218"/>
      <c r="H34" s="218"/>
      <c r="I34" s="218"/>
      <c r="J34" s="218"/>
      <c r="K34" s="218"/>
      <c r="L34" s="237"/>
      <c r="M34" s="237"/>
      <c r="N34" s="177"/>
    </row>
    <row r="35" hidden="1" customHeight="1" spans="1:17">
      <c r="A35" s="177" t="str">
        <f>A3</f>
        <v>YU2</v>
      </c>
      <c r="B35" s="203">
        <f>VLOOKUP($A35,$A$2:$Q$25,2,0)</f>
        <v>2000</v>
      </c>
      <c r="C35" s="203">
        <f>VLOOKUP($A35,$A$2:$Q$25,3,0)</f>
        <v>251.02</v>
      </c>
      <c r="D35" s="203">
        <f>VLOOKUP($A35,$A$2:$Q$25,4,0)</f>
        <v>256.03</v>
      </c>
      <c r="E35" s="203">
        <f>VLOOKUP($A35,$A$2:$Q$25,5,0)</f>
        <v>60</v>
      </c>
      <c r="F35" s="203">
        <f>VLOOKUP($A35,$A$2:$Q$25,6,0)</f>
        <v>40</v>
      </c>
      <c r="G35" s="203">
        <f>VLOOKUP($A35,$A$2:$Q$25,7,0)</f>
        <v>159</v>
      </c>
      <c r="H35" s="203">
        <f>VLOOKUP($A35,$A$2:$Q$25,8,0)</f>
        <v>6.25</v>
      </c>
      <c r="I35" s="203">
        <f>VLOOKUP($A35,$A$2:$Q$25,9,0)</f>
        <v>19</v>
      </c>
      <c r="J35" s="203">
        <f>VLOOKUP($A35,$A$2:$Q$25,10,0)</f>
        <v>12.2363157894737</v>
      </c>
      <c r="K35" s="203">
        <f>VLOOKUP($A35,$A$2:$Q$25,11,0)</f>
        <v>19</v>
      </c>
      <c r="L35" s="235">
        <f>VLOOKUP($A35,$A$2:$Q$25,12,0)</f>
        <v>12.5</v>
      </c>
      <c r="M35" s="235">
        <f>VLOOKUP($A35,$A$2:$Q$25,13,0)</f>
        <v>10.53</v>
      </c>
      <c r="N35" s="203">
        <f>VLOOKUP($A35,$A$2:$Q$25,14,0)</f>
        <v>13</v>
      </c>
      <c r="O35" s="203">
        <f>VLOOKUP($A35,$A$2:$Q$25,15,0)</f>
        <v>3.38461538461538</v>
      </c>
      <c r="P35" s="203">
        <f>VLOOKUP($A35,$A$2:$Q$25,16,0)</f>
        <v>8</v>
      </c>
      <c r="Q35" s="203">
        <f>VLOOKUP($A35,$A$2:$Q$25,17,0)</f>
        <v>30.423</v>
      </c>
    </row>
    <row r="36" customHeight="1" spans="1:14">
      <c r="A36" s="219" t="str">
        <f>A35</f>
        <v>YU2</v>
      </c>
      <c r="B36" s="205" t="s">
        <v>28</v>
      </c>
      <c r="C36" s="205" t="s">
        <v>29</v>
      </c>
      <c r="D36" s="206" t="s">
        <v>30</v>
      </c>
      <c r="E36" s="206"/>
      <c r="F36" s="206"/>
      <c r="G36" s="206" t="s">
        <v>31</v>
      </c>
      <c r="H36" s="206" t="s">
        <v>32</v>
      </c>
      <c r="I36" s="206" t="s">
        <v>33</v>
      </c>
      <c r="J36" s="206" t="s">
        <v>34</v>
      </c>
      <c r="K36" s="236" t="s">
        <v>35</v>
      </c>
      <c r="L36" s="237"/>
      <c r="M36" s="237"/>
      <c r="N36" s="177"/>
    </row>
    <row r="37" customHeight="1" spans="1:14">
      <c r="A37" s="220"/>
      <c r="B37" s="208"/>
      <c r="C37" s="208"/>
      <c r="D37" s="188" t="s">
        <v>36</v>
      </c>
      <c r="E37" s="188" t="s">
        <v>37</v>
      </c>
      <c r="F37" s="188" t="s">
        <v>38</v>
      </c>
      <c r="G37" s="188"/>
      <c r="H37" s="188"/>
      <c r="I37" s="188"/>
      <c r="J37" s="188"/>
      <c r="K37" s="238"/>
      <c r="L37" s="237"/>
      <c r="M37" s="237"/>
      <c r="N37" s="177"/>
    </row>
    <row r="38" customHeight="1" spans="1:14">
      <c r="A38" s="220"/>
      <c r="B38" s="208" t="s">
        <v>41</v>
      </c>
      <c r="C38" s="209">
        <v>20</v>
      </c>
      <c r="D38" s="210">
        <f>E35-$T$2*2</f>
        <v>52</v>
      </c>
      <c r="E38" s="210">
        <f>(L38+M38)/2</f>
        <v>285.5</v>
      </c>
      <c r="F38" s="210">
        <f>ROUNDUP((IF(K248&lt;26,10.927,11.212))*C38/10,1)</f>
        <v>21.9</v>
      </c>
      <c r="G38" s="210">
        <f>E38*2+D38+F38*2</f>
        <v>666.8</v>
      </c>
      <c r="H38" s="211">
        <f>G35+1</f>
        <v>160</v>
      </c>
      <c r="I38" s="188">
        <f t="shared" ref="I38:I41" si="12">G38*H38/100</f>
        <v>1066.88</v>
      </c>
      <c r="J38" s="239">
        <f t="shared" ref="J38:J41" si="13">ROUND(C38^2*PI()/4/1000000*7850,3)</f>
        <v>2.466</v>
      </c>
      <c r="K38" s="238">
        <f t="shared" ref="K38:K41" si="14">I38*J38</f>
        <v>2630.92608</v>
      </c>
      <c r="L38" s="237">
        <f>ROUND((C35+F35-$T$2*2),1)</f>
        <v>283</v>
      </c>
      <c r="M38" s="237">
        <f>ROUND((D35+F35-2*$T$2),1)</f>
        <v>288</v>
      </c>
      <c r="N38" s="177" t="str">
        <f>ROUND(L38,1)&amp;"~"&amp;ROUND(M38,1)</f>
        <v>283~288</v>
      </c>
    </row>
    <row r="39" customHeight="1" spans="1:14">
      <c r="A39" s="220"/>
      <c r="B39" s="208" t="s">
        <v>42</v>
      </c>
      <c r="C39" s="209">
        <v>16</v>
      </c>
      <c r="D39" s="210"/>
      <c r="E39" s="210">
        <f>ROUND(((B35-2*$T$2)^2+(D35-C35)^2)^0.5,1)</f>
        <v>1992</v>
      </c>
      <c r="F39" s="210">
        <f>ROUNDUP((IF(C39&lt;26,10.927,11.212))*C39/10,0)</f>
        <v>18</v>
      </c>
      <c r="G39" s="210">
        <f>E39+F39*2</f>
        <v>2028</v>
      </c>
      <c r="H39" s="211">
        <f>(I35+1)*2+N35+1</f>
        <v>54</v>
      </c>
      <c r="I39" s="188">
        <f t="shared" si="12"/>
        <v>1095.12</v>
      </c>
      <c r="J39" s="239">
        <f t="shared" si="13"/>
        <v>1.578</v>
      </c>
      <c r="K39" s="238">
        <f t="shared" si="14"/>
        <v>1728.09936</v>
      </c>
      <c r="L39" s="237"/>
      <c r="M39" s="237"/>
      <c r="N39" s="177"/>
    </row>
    <row r="40" customHeight="1" spans="1:14">
      <c r="A40" s="220"/>
      <c r="B40" s="208" t="s">
        <v>43</v>
      </c>
      <c r="C40" s="209">
        <f>C39</f>
        <v>16</v>
      </c>
      <c r="D40" s="210"/>
      <c r="E40" s="210">
        <f>ROUND(((E35+F35-2*$T$2)+(20-2^0.5*4))*(2^0.5),1)</f>
        <v>150.4</v>
      </c>
      <c r="F40" s="210">
        <f>ROUNDUP((IF(C40&lt;26,10.927,11.212))*C40/10,0)</f>
        <v>18</v>
      </c>
      <c r="G40" s="210">
        <f>ROUND(((E35+F35-2*4)+(20-2^0.5*4))*(2^0.5),1)+2*ROUNDUP((IF(C40&lt;26,10.927,11.212))*C40/10,0)</f>
        <v>186.4</v>
      </c>
      <c r="H40" s="211">
        <f>H38</f>
        <v>160</v>
      </c>
      <c r="I40" s="188">
        <f t="shared" si="12"/>
        <v>298.24</v>
      </c>
      <c r="J40" s="239">
        <f t="shared" si="13"/>
        <v>1.578</v>
      </c>
      <c r="K40" s="238">
        <f t="shared" si="14"/>
        <v>470.62272</v>
      </c>
      <c r="L40" s="237"/>
      <c r="M40" s="237"/>
      <c r="N40" s="177"/>
    </row>
    <row r="41" customHeight="1" spans="1:14">
      <c r="A41" s="220"/>
      <c r="B41" s="208" t="s">
        <v>44</v>
      </c>
      <c r="C41" s="209">
        <v>8</v>
      </c>
      <c r="D41" s="210"/>
      <c r="E41" s="210">
        <f>E35-2*$T$2</f>
        <v>52</v>
      </c>
      <c r="F41" s="210">
        <f>11</f>
        <v>11</v>
      </c>
      <c r="G41" s="210">
        <f>E41+F41</f>
        <v>63</v>
      </c>
      <c r="H41" s="211">
        <f>ROUNDUP(G35/2,0)*K35/2</f>
        <v>760</v>
      </c>
      <c r="I41" s="188">
        <f t="shared" si="12"/>
        <v>478.8</v>
      </c>
      <c r="J41" s="239">
        <f t="shared" si="13"/>
        <v>0.395</v>
      </c>
      <c r="K41" s="238">
        <f t="shared" si="14"/>
        <v>189.126</v>
      </c>
      <c r="L41" s="237"/>
      <c r="M41" s="237"/>
      <c r="N41" s="177"/>
    </row>
    <row r="42" customHeight="1" spans="1:14">
      <c r="A42" s="221" t="s">
        <v>50</v>
      </c>
      <c r="B42" s="213" t="s">
        <v>51</v>
      </c>
      <c r="C42" s="213"/>
      <c r="D42" s="214">
        <f>K41</f>
        <v>189.126</v>
      </c>
      <c r="E42" s="215"/>
      <c r="F42" s="216" t="s">
        <v>52</v>
      </c>
      <c r="G42" s="216"/>
      <c r="H42" s="217">
        <f>K38+K39+K40</f>
        <v>4829.64816</v>
      </c>
      <c r="I42" s="214" t="s">
        <v>53</v>
      </c>
      <c r="J42" s="240"/>
      <c r="K42" s="241">
        <f>Q35</f>
        <v>30.423</v>
      </c>
      <c r="L42" s="237">
        <f>(D42+H42)/K42</f>
        <v>164.966445123755</v>
      </c>
      <c r="M42" s="237"/>
      <c r="N42" s="177"/>
    </row>
    <row r="43" customHeight="1" spans="1:13">
      <c r="A43" s="177"/>
      <c r="D43" s="203"/>
      <c r="E43" s="203"/>
      <c r="F43" s="203"/>
      <c r="G43" s="203"/>
      <c r="H43" s="222"/>
      <c r="I43" s="242"/>
      <c r="J43" s="243"/>
      <c r="K43" s="242"/>
      <c r="L43" s="244"/>
      <c r="M43" s="244"/>
    </row>
    <row r="44" hidden="1" customHeight="1" spans="1:17">
      <c r="A44" s="177" t="str">
        <f>A4</f>
        <v>YU3</v>
      </c>
      <c r="B44" s="203">
        <f>VLOOKUP($A44,$A$2:$Q$25,2,0)</f>
        <v>2000</v>
      </c>
      <c r="C44" s="203">
        <f>VLOOKUP($A44,$A$2:$Q$25,3,0)</f>
        <v>231.965</v>
      </c>
      <c r="D44" s="203">
        <f>VLOOKUP($A44,$A$2:$Q$25,4,0)</f>
        <v>250.998</v>
      </c>
      <c r="E44" s="203">
        <f>VLOOKUP($A44,$A$2:$Q$25,5,0)</f>
        <v>60</v>
      </c>
      <c r="F44" s="203">
        <f>VLOOKUP($A44,$A$2:$Q$25,6,0)</f>
        <v>50</v>
      </c>
      <c r="G44" s="203">
        <f>VLOOKUP($A44,$A$2:$Q$25,7,0)</f>
        <v>159</v>
      </c>
      <c r="H44" s="203">
        <f>VLOOKUP($A44,$A$2:$Q$25,8,0)</f>
        <v>6.25</v>
      </c>
      <c r="I44" s="203">
        <f>VLOOKUP($A44,$A$2:$Q$25,9,0)</f>
        <v>19</v>
      </c>
      <c r="J44" s="203">
        <f>VLOOKUP($A44,$A$2:$Q$25,10,0)</f>
        <v>11.4982631578947</v>
      </c>
      <c r="K44" s="203">
        <f>VLOOKUP($A44,$A$2:$Q$25,11,0)</f>
        <v>19</v>
      </c>
      <c r="L44" s="235">
        <f>VLOOKUP($A44,$A$2:$Q$25,12,0)</f>
        <v>12.5</v>
      </c>
      <c r="M44" s="235">
        <f>VLOOKUP($A44,$A$2:$Q$25,13,0)</f>
        <v>5.49800000000002</v>
      </c>
      <c r="N44" s="203">
        <f>VLOOKUP($A44,$A$2:$Q$25,14,0)</f>
        <v>13</v>
      </c>
      <c r="O44" s="203">
        <f>VLOOKUP($A44,$A$2:$Q$25,15,0)</f>
        <v>3.38461538461538</v>
      </c>
      <c r="P44" s="203">
        <f>VLOOKUP($A44,$A$2:$Q$25,16,0)</f>
        <v>8</v>
      </c>
      <c r="Q44" s="203">
        <f>VLOOKUP($A44,$A$2:$Q$25,17,0)</f>
        <v>28.97778</v>
      </c>
    </row>
    <row r="45" customHeight="1" spans="1:14">
      <c r="A45" s="219" t="str">
        <f>A44</f>
        <v>YU3</v>
      </c>
      <c r="B45" s="205" t="s">
        <v>28</v>
      </c>
      <c r="C45" s="205" t="s">
        <v>29</v>
      </c>
      <c r="D45" s="206" t="s">
        <v>30</v>
      </c>
      <c r="E45" s="206"/>
      <c r="F45" s="206"/>
      <c r="G45" s="206" t="s">
        <v>31</v>
      </c>
      <c r="H45" s="206" t="s">
        <v>32</v>
      </c>
      <c r="I45" s="206" t="s">
        <v>33</v>
      </c>
      <c r="J45" s="206" t="s">
        <v>34</v>
      </c>
      <c r="K45" s="236" t="s">
        <v>35</v>
      </c>
      <c r="L45" s="237"/>
      <c r="M45" s="237"/>
      <c r="N45" s="177"/>
    </row>
    <row r="46" customHeight="1" spans="1:14">
      <c r="A46" s="220"/>
      <c r="B46" s="208"/>
      <c r="C46" s="208"/>
      <c r="D46" s="188" t="s">
        <v>36</v>
      </c>
      <c r="E46" s="188" t="s">
        <v>37</v>
      </c>
      <c r="F46" s="188" t="s">
        <v>38</v>
      </c>
      <c r="G46" s="188"/>
      <c r="H46" s="188"/>
      <c r="I46" s="188"/>
      <c r="J46" s="188"/>
      <c r="K46" s="238"/>
      <c r="L46" s="237"/>
      <c r="M46" s="237"/>
      <c r="N46" s="177"/>
    </row>
    <row r="47" customHeight="1" spans="1:14">
      <c r="A47" s="220"/>
      <c r="B47" s="208" t="s">
        <v>41</v>
      </c>
      <c r="C47" s="209">
        <v>20</v>
      </c>
      <c r="D47" s="210">
        <f>E44-$T$2*2</f>
        <v>52</v>
      </c>
      <c r="E47" s="210">
        <f>(L47+M47)/2</f>
        <v>283.5</v>
      </c>
      <c r="F47" s="210">
        <f>ROUNDUP((IF(K257&lt;26,10.927,11.212))*C47/10,1)</f>
        <v>21.9</v>
      </c>
      <c r="G47" s="210">
        <f>E47*2+D47+F47*2</f>
        <v>662.8</v>
      </c>
      <c r="H47" s="211">
        <f>G44+1</f>
        <v>160</v>
      </c>
      <c r="I47" s="188">
        <f t="shared" ref="I47:I50" si="15">G47*H47/100</f>
        <v>1060.48</v>
      </c>
      <c r="J47" s="239">
        <f t="shared" ref="J47:J50" si="16">ROUND(C47^2*PI()/4/1000000*7850,3)</f>
        <v>2.466</v>
      </c>
      <c r="K47" s="238">
        <f t="shared" ref="K47:K50" si="17">I47*J47</f>
        <v>2615.14368</v>
      </c>
      <c r="L47" s="237">
        <f>ROUND((C44+F44-$T$2*2),1)</f>
        <v>274</v>
      </c>
      <c r="M47" s="237">
        <f>ROUND((D44+F44-2*$T$2),1)</f>
        <v>293</v>
      </c>
      <c r="N47" s="177" t="str">
        <f>ROUND(L47,1)&amp;"~"&amp;ROUND(M47,1)</f>
        <v>274~293</v>
      </c>
    </row>
    <row r="48" customHeight="1" spans="1:14">
      <c r="A48" s="220"/>
      <c r="B48" s="208" t="s">
        <v>42</v>
      </c>
      <c r="C48" s="209">
        <v>16</v>
      </c>
      <c r="D48" s="210"/>
      <c r="E48" s="210">
        <f>ROUND(((B44-2*$T$2)^2+(D44-C44)^2)^0.5,1)</f>
        <v>1992.1</v>
      </c>
      <c r="F48" s="210">
        <f>ROUNDUP((IF(C48&lt;26,10.927,11.212))*C48/10,0)</f>
        <v>18</v>
      </c>
      <c r="G48" s="210">
        <f>E48+F48*2</f>
        <v>2028.1</v>
      </c>
      <c r="H48" s="211">
        <f>(I44+1)*2+N44+1</f>
        <v>54</v>
      </c>
      <c r="I48" s="188">
        <f t="shared" si="15"/>
        <v>1095.174</v>
      </c>
      <c r="J48" s="239">
        <f t="shared" si="16"/>
        <v>1.578</v>
      </c>
      <c r="K48" s="238">
        <f t="shared" si="17"/>
        <v>1728.184572</v>
      </c>
      <c r="L48" s="237"/>
      <c r="M48" s="237"/>
      <c r="N48" s="177"/>
    </row>
    <row r="49" customHeight="1" spans="1:14">
      <c r="A49" s="220"/>
      <c r="B49" s="208" t="s">
        <v>43</v>
      </c>
      <c r="C49" s="209">
        <v>16</v>
      </c>
      <c r="D49" s="210"/>
      <c r="E49" s="210">
        <f>ROUND(((E44+F44-2*$T$2)+(20-2^0.5*4))*(2^0.5),1)</f>
        <v>164.5</v>
      </c>
      <c r="F49" s="210">
        <f>ROUNDUP((IF(C49&lt;26,10.927,11.212))*C49/10,0)</f>
        <v>18</v>
      </c>
      <c r="G49" s="210">
        <f>ROUND(((E44+F44-2*4)+(20-2^0.5*4))*(2^0.5),1)+2*ROUNDUP((IF(C49&lt;26,10.927,11.212))*C49/10,0)</f>
        <v>200.5</v>
      </c>
      <c r="H49" s="211">
        <f>H47</f>
        <v>160</v>
      </c>
      <c r="I49" s="188">
        <f t="shared" si="15"/>
        <v>320.8</v>
      </c>
      <c r="J49" s="239">
        <f t="shared" si="16"/>
        <v>1.578</v>
      </c>
      <c r="K49" s="238">
        <f t="shared" si="17"/>
        <v>506.2224</v>
      </c>
      <c r="L49" s="237"/>
      <c r="M49" s="237"/>
      <c r="N49" s="177"/>
    </row>
    <row r="50" customHeight="1" spans="1:14">
      <c r="A50" s="220"/>
      <c r="B50" s="208" t="s">
        <v>44</v>
      </c>
      <c r="C50" s="209">
        <v>8</v>
      </c>
      <c r="D50" s="210"/>
      <c r="E50" s="210">
        <f>E44-2*$T$2</f>
        <v>52</v>
      </c>
      <c r="F50" s="210">
        <f>11</f>
        <v>11</v>
      </c>
      <c r="G50" s="210">
        <f>E50+F50</f>
        <v>63</v>
      </c>
      <c r="H50" s="211">
        <f>ROUNDUP(G44/2,0)*K44/2</f>
        <v>760</v>
      </c>
      <c r="I50" s="188">
        <f t="shared" si="15"/>
        <v>478.8</v>
      </c>
      <c r="J50" s="239">
        <f t="shared" si="16"/>
        <v>0.395</v>
      </c>
      <c r="K50" s="238">
        <f t="shared" si="17"/>
        <v>189.126</v>
      </c>
      <c r="L50" s="237"/>
      <c r="M50" s="237"/>
      <c r="N50" s="177"/>
    </row>
    <row r="51" customHeight="1" spans="1:14">
      <c r="A51" s="221" t="s">
        <v>50</v>
      </c>
      <c r="B51" s="213" t="s">
        <v>51</v>
      </c>
      <c r="C51" s="213"/>
      <c r="D51" s="214">
        <f>K50</f>
        <v>189.126</v>
      </c>
      <c r="E51" s="215"/>
      <c r="F51" s="216" t="s">
        <v>52</v>
      </c>
      <c r="G51" s="216"/>
      <c r="H51" s="217">
        <f>K47+K48+K49</f>
        <v>4849.550652</v>
      </c>
      <c r="I51" s="214" t="s">
        <v>53</v>
      </c>
      <c r="J51" s="240"/>
      <c r="K51" s="241">
        <f>Q44</f>
        <v>28.97778</v>
      </c>
      <c r="L51" s="237">
        <f>(D51+H51)/K51</f>
        <v>173.88069934964</v>
      </c>
      <c r="M51" s="237"/>
      <c r="N51" s="177"/>
    </row>
    <row r="52" customHeight="1" spans="1:13">
      <c r="A52" s="177"/>
      <c r="D52" s="203"/>
      <c r="E52" s="203"/>
      <c r="F52" s="203"/>
      <c r="G52" s="203"/>
      <c r="H52" s="222"/>
      <c r="I52" s="203"/>
      <c r="J52" s="203"/>
      <c r="K52" s="203"/>
      <c r="L52" s="234"/>
      <c r="M52" s="234"/>
    </row>
    <row r="53" hidden="1" customHeight="1" spans="1:17">
      <c r="A53" s="177" t="str">
        <f>A5</f>
        <v>YU4</v>
      </c>
      <c r="B53" s="203">
        <f>VLOOKUP($A53,$A$2:$Q$25,2,0)</f>
        <v>2000</v>
      </c>
      <c r="C53" s="203">
        <f>VLOOKUP($A53,$A$2:$Q$25,3,0)</f>
        <v>223.911</v>
      </c>
      <c r="D53" s="203">
        <f>VLOOKUP($A53,$A$2:$Q$25,4,0)</f>
        <v>231.936</v>
      </c>
      <c r="E53" s="203">
        <f>VLOOKUP($A53,$A$2:$Q$25,5,0)</f>
        <v>60</v>
      </c>
      <c r="F53" s="203">
        <f>VLOOKUP($A53,$A$2:$Q$25,6,0)</f>
        <v>50</v>
      </c>
      <c r="G53" s="203">
        <f>VLOOKUP($A53,$A$2:$Q$25,7,0)</f>
        <v>159</v>
      </c>
      <c r="H53" s="203">
        <f>VLOOKUP($A53,$A$2:$Q$25,8,0)</f>
        <v>6.25</v>
      </c>
      <c r="I53" s="203">
        <f>VLOOKUP($A53,$A$2:$Q$25,9,0)</f>
        <v>17</v>
      </c>
      <c r="J53" s="203">
        <f>VLOOKUP($A53,$A$2:$Q$25,10,0)</f>
        <v>12.0279411764706</v>
      </c>
      <c r="K53" s="203">
        <f>VLOOKUP($A53,$A$2:$Q$25,11,0)</f>
        <v>17</v>
      </c>
      <c r="L53" s="235">
        <f>VLOOKUP($A53,$A$2:$Q$25,12,0)</f>
        <v>12.5</v>
      </c>
      <c r="M53" s="235">
        <f>VLOOKUP($A53,$A$2:$Q$25,13,0)</f>
        <v>11.436</v>
      </c>
      <c r="N53" s="203">
        <f>VLOOKUP($A53,$A$2:$Q$25,14,0)</f>
        <v>13</v>
      </c>
      <c r="O53" s="203">
        <f>VLOOKUP($A53,$A$2:$Q$25,15,0)</f>
        <v>3.38461538461538</v>
      </c>
      <c r="P53" s="203">
        <f>VLOOKUP($A53,$A$2:$Q$25,16,0)</f>
        <v>8</v>
      </c>
      <c r="Q53" s="203">
        <f>VLOOKUP($A53,$A$2:$Q$25,17,0)</f>
        <v>27.35082</v>
      </c>
    </row>
    <row r="54" customHeight="1" spans="1:14">
      <c r="A54" s="219" t="str">
        <f>A53</f>
        <v>YU4</v>
      </c>
      <c r="B54" s="205" t="s">
        <v>28</v>
      </c>
      <c r="C54" s="205" t="s">
        <v>29</v>
      </c>
      <c r="D54" s="206" t="s">
        <v>30</v>
      </c>
      <c r="E54" s="206"/>
      <c r="F54" s="206"/>
      <c r="G54" s="206" t="s">
        <v>31</v>
      </c>
      <c r="H54" s="206" t="s">
        <v>32</v>
      </c>
      <c r="I54" s="206" t="s">
        <v>33</v>
      </c>
      <c r="J54" s="206" t="s">
        <v>34</v>
      </c>
      <c r="K54" s="236" t="s">
        <v>35</v>
      </c>
      <c r="L54" s="237"/>
      <c r="M54" s="237"/>
      <c r="N54" s="177"/>
    </row>
    <row r="55" customHeight="1" spans="1:14">
      <c r="A55" s="220"/>
      <c r="B55" s="208"/>
      <c r="C55" s="208"/>
      <c r="D55" s="188" t="s">
        <v>36</v>
      </c>
      <c r="E55" s="188" t="s">
        <v>37</v>
      </c>
      <c r="F55" s="188" t="s">
        <v>38</v>
      </c>
      <c r="G55" s="188"/>
      <c r="H55" s="188"/>
      <c r="I55" s="188"/>
      <c r="J55" s="188"/>
      <c r="K55" s="238"/>
      <c r="L55" s="237"/>
      <c r="M55" s="237"/>
      <c r="N55" s="177"/>
    </row>
    <row r="56" customHeight="1" spans="1:14">
      <c r="A56" s="220"/>
      <c r="B56" s="208" t="s">
        <v>41</v>
      </c>
      <c r="C56" s="209">
        <v>20</v>
      </c>
      <c r="D56" s="210">
        <f>E53-$T$2*2</f>
        <v>52</v>
      </c>
      <c r="E56" s="210">
        <f>(L56+M56)/2</f>
        <v>269.9</v>
      </c>
      <c r="F56" s="210">
        <f>ROUNDUP((IF(K266&lt;26,10.927,11.212))*C56/10,1)</f>
        <v>21.9</v>
      </c>
      <c r="G56" s="210">
        <f>E56*2+D56+F56*2</f>
        <v>635.6</v>
      </c>
      <c r="H56" s="211">
        <f>G53+1</f>
        <v>160</v>
      </c>
      <c r="I56" s="188">
        <f t="shared" ref="I56:I59" si="18">G56*H56/100</f>
        <v>1016.96</v>
      </c>
      <c r="J56" s="239">
        <f t="shared" ref="J56:J59" si="19">ROUND(C56^2*PI()/4/1000000*7850,3)</f>
        <v>2.466</v>
      </c>
      <c r="K56" s="238">
        <f t="shared" ref="K56:K59" si="20">I56*J56</f>
        <v>2507.82336</v>
      </c>
      <c r="L56" s="237">
        <f>ROUND((C53+F53-$T$2*2),1)</f>
        <v>265.9</v>
      </c>
      <c r="M56" s="237">
        <f>ROUND((D53+F53-2*$T$2),1)</f>
        <v>273.9</v>
      </c>
      <c r="N56" s="177" t="str">
        <f>ROUND(L56,1)&amp;"~"&amp;ROUND(M56,1)</f>
        <v>265.9~273.9</v>
      </c>
    </row>
    <row r="57" customHeight="1" spans="1:14">
      <c r="A57" s="220"/>
      <c r="B57" s="208" t="s">
        <v>42</v>
      </c>
      <c r="C57" s="209">
        <v>16</v>
      </c>
      <c r="D57" s="210"/>
      <c r="E57" s="210">
        <f>ROUND(((B53-2*$T$2)^2+(D53-C53)^2)^0.5,1)</f>
        <v>1992</v>
      </c>
      <c r="F57" s="210">
        <f>ROUNDUP((IF(C57&lt;26,10.927,11.212))*C57/10,0)</f>
        <v>18</v>
      </c>
      <c r="G57" s="210">
        <f>E57+F57*2</f>
        <v>2028</v>
      </c>
      <c r="H57" s="211">
        <f>(I53+1)*2+N53+1</f>
        <v>50</v>
      </c>
      <c r="I57" s="188">
        <f t="shared" si="18"/>
        <v>1014</v>
      </c>
      <c r="J57" s="239">
        <f t="shared" si="19"/>
        <v>1.578</v>
      </c>
      <c r="K57" s="238">
        <f t="shared" si="20"/>
        <v>1600.092</v>
      </c>
      <c r="L57" s="237"/>
      <c r="M57" s="237"/>
      <c r="N57" s="177"/>
    </row>
    <row r="58" customHeight="1" spans="1:14">
      <c r="A58" s="220"/>
      <c r="B58" s="208" t="s">
        <v>43</v>
      </c>
      <c r="C58" s="209">
        <v>16</v>
      </c>
      <c r="D58" s="210"/>
      <c r="E58" s="210">
        <f>ROUND(((E53+F53-2*$T$2)+(20-2^0.5*4))*(2^0.5),1)</f>
        <v>164.5</v>
      </c>
      <c r="F58" s="210">
        <f>ROUNDUP((IF(C58&lt;26,10.927,11.212))*C58/10,0)</f>
        <v>18</v>
      </c>
      <c r="G58" s="210">
        <f>ROUND(((E53+F53-2*4)+(20-2^0.5*4))*(2^0.5),1)+2*ROUNDUP((IF(C58&lt;26,10.927,11.212))*C58/10,0)</f>
        <v>200.5</v>
      </c>
      <c r="H58" s="211">
        <f>H56</f>
        <v>160</v>
      </c>
      <c r="I58" s="188">
        <f t="shared" si="18"/>
        <v>320.8</v>
      </c>
      <c r="J58" s="239">
        <f t="shared" si="19"/>
        <v>1.578</v>
      </c>
      <c r="K58" s="238">
        <f t="shared" si="20"/>
        <v>506.2224</v>
      </c>
      <c r="L58" s="237"/>
      <c r="M58" s="237"/>
      <c r="N58" s="177"/>
    </row>
    <row r="59" customHeight="1" spans="1:14">
      <c r="A59" s="220"/>
      <c r="B59" s="208" t="s">
        <v>44</v>
      </c>
      <c r="C59" s="209">
        <v>8</v>
      </c>
      <c r="D59" s="210"/>
      <c r="E59" s="210">
        <f>E53-2*$T$2</f>
        <v>52</v>
      </c>
      <c r="F59" s="210">
        <f>11</f>
        <v>11</v>
      </c>
      <c r="G59" s="210">
        <f>E59+F59</f>
        <v>63</v>
      </c>
      <c r="H59" s="211">
        <f>ROUNDUP(G53/2,0)*K53/2</f>
        <v>680</v>
      </c>
      <c r="I59" s="188">
        <f t="shared" si="18"/>
        <v>428.4</v>
      </c>
      <c r="J59" s="239">
        <f t="shared" si="19"/>
        <v>0.395</v>
      </c>
      <c r="K59" s="238">
        <f t="shared" si="20"/>
        <v>169.218</v>
      </c>
      <c r="L59" s="237"/>
      <c r="M59" s="237"/>
      <c r="N59" s="177"/>
    </row>
    <row r="60" customHeight="1" spans="1:14">
      <c r="A60" s="221" t="s">
        <v>50</v>
      </c>
      <c r="B60" s="213" t="s">
        <v>51</v>
      </c>
      <c r="C60" s="213"/>
      <c r="D60" s="214">
        <f>K59</f>
        <v>169.218</v>
      </c>
      <c r="E60" s="215"/>
      <c r="F60" s="216" t="s">
        <v>52</v>
      </c>
      <c r="G60" s="216"/>
      <c r="H60" s="217">
        <f>K56+K57+K58</f>
        <v>4614.13776</v>
      </c>
      <c r="I60" s="214" t="s">
        <v>53</v>
      </c>
      <c r="J60" s="240"/>
      <c r="K60" s="241">
        <f>Q53</f>
        <v>27.35082</v>
      </c>
      <c r="L60" s="237">
        <f>(D60+H60)/K60</f>
        <v>174.888934225738</v>
      </c>
      <c r="M60" s="237"/>
      <c r="N60" s="177"/>
    </row>
    <row r="61" customHeight="1" spans="1:14">
      <c r="A61" s="177"/>
      <c r="B61" s="177"/>
      <c r="C61" s="177"/>
      <c r="D61" s="218"/>
      <c r="E61" s="218"/>
      <c r="F61" s="218"/>
      <c r="G61" s="218"/>
      <c r="H61" s="218"/>
      <c r="I61" s="218"/>
      <c r="J61" s="218"/>
      <c r="K61" s="218"/>
      <c r="L61" s="237"/>
      <c r="M61" s="237"/>
      <c r="N61" s="177"/>
    </row>
    <row r="62" hidden="1" customHeight="1" spans="1:17">
      <c r="A62" s="177" t="str">
        <f>A6</f>
        <v>YU5</v>
      </c>
      <c r="B62" s="203">
        <f>VLOOKUP($A62,$A$2:$Q$25,2,0)</f>
        <v>2000</v>
      </c>
      <c r="C62" s="203">
        <f>VLOOKUP($A62,$A$2:$Q$25,3,0)</f>
        <v>223.926</v>
      </c>
      <c r="D62" s="203">
        <f>VLOOKUP($A62,$A$2:$Q$25,4,0)</f>
        <v>233.387</v>
      </c>
      <c r="E62" s="203">
        <f>VLOOKUP($A62,$A$2:$Q$25,5,0)</f>
        <v>60</v>
      </c>
      <c r="F62" s="203">
        <f>VLOOKUP($A62,$A$2:$Q$25,6,0)</f>
        <v>60</v>
      </c>
      <c r="G62" s="203">
        <f>VLOOKUP($A62,$A$2:$Q$25,7,0)</f>
        <v>159</v>
      </c>
      <c r="H62" s="203">
        <f>VLOOKUP($A62,$A$2:$Q$25,8,0)</f>
        <v>6.25</v>
      </c>
      <c r="I62" s="203">
        <f>VLOOKUP($A62,$A$2:$Q$25,9,0)</f>
        <v>18</v>
      </c>
      <c r="J62" s="203">
        <f>VLOOKUP($A62,$A$2:$Q$25,10,0)</f>
        <v>11.9743888888889</v>
      </c>
      <c r="K62" s="203">
        <f>VLOOKUP($A62,$A$2:$Q$25,11,0)</f>
        <v>18</v>
      </c>
      <c r="L62" s="235">
        <f>VLOOKUP($A62,$A$2:$Q$25,12,0)</f>
        <v>12.5</v>
      </c>
      <c r="M62" s="235">
        <f>VLOOKUP($A62,$A$2:$Q$25,13,0)</f>
        <v>0.387</v>
      </c>
      <c r="N62" s="203">
        <f>VLOOKUP($A62,$A$2:$Q$25,14,0)</f>
        <v>13</v>
      </c>
      <c r="O62" s="203">
        <f>VLOOKUP($A62,$A$2:$Q$25,15,0)</f>
        <v>3.38461538461538</v>
      </c>
      <c r="P62" s="203">
        <f>VLOOKUP($A62,$A$2:$Q$25,16,0)</f>
        <v>8</v>
      </c>
      <c r="Q62" s="203">
        <f>VLOOKUP($A62,$A$2:$Q$25,17,0)</f>
        <v>27.43878</v>
      </c>
    </row>
    <row r="63" customHeight="1" spans="1:14">
      <c r="A63" s="219" t="str">
        <f>A62</f>
        <v>YU5</v>
      </c>
      <c r="B63" s="205" t="s">
        <v>28</v>
      </c>
      <c r="C63" s="205" t="s">
        <v>29</v>
      </c>
      <c r="D63" s="206" t="s">
        <v>30</v>
      </c>
      <c r="E63" s="206"/>
      <c r="F63" s="206"/>
      <c r="G63" s="206" t="s">
        <v>31</v>
      </c>
      <c r="H63" s="206" t="s">
        <v>32</v>
      </c>
      <c r="I63" s="206" t="s">
        <v>33</v>
      </c>
      <c r="J63" s="206" t="s">
        <v>34</v>
      </c>
      <c r="K63" s="236" t="s">
        <v>35</v>
      </c>
      <c r="L63" s="237"/>
      <c r="M63" s="237"/>
      <c r="N63" s="177"/>
    </row>
    <row r="64" customHeight="1" spans="1:14">
      <c r="A64" s="220"/>
      <c r="B64" s="208"/>
      <c r="C64" s="208"/>
      <c r="D64" s="188" t="s">
        <v>36</v>
      </c>
      <c r="E64" s="188" t="s">
        <v>37</v>
      </c>
      <c r="F64" s="188" t="s">
        <v>38</v>
      </c>
      <c r="G64" s="188"/>
      <c r="H64" s="188"/>
      <c r="I64" s="188"/>
      <c r="J64" s="188"/>
      <c r="K64" s="238"/>
      <c r="L64" s="237"/>
      <c r="M64" s="237"/>
      <c r="N64" s="177"/>
    </row>
    <row r="65" customHeight="1" spans="1:14">
      <c r="A65" s="220"/>
      <c r="B65" s="208" t="s">
        <v>41</v>
      </c>
      <c r="C65" s="209">
        <v>20</v>
      </c>
      <c r="D65" s="210">
        <f>E62-$T$2*2</f>
        <v>52</v>
      </c>
      <c r="E65" s="210">
        <f>(L65+M65)/2</f>
        <v>280.65</v>
      </c>
      <c r="F65" s="210">
        <f>ROUNDUP((IF(K275&lt;26,10.927,11.212))*C65/10,1)</f>
        <v>21.9</v>
      </c>
      <c r="G65" s="210">
        <f>E65*2+D65+F65*2</f>
        <v>657.1</v>
      </c>
      <c r="H65" s="211">
        <f>G62+1</f>
        <v>160</v>
      </c>
      <c r="I65" s="188">
        <f t="shared" ref="I65:I68" si="21">G65*H65/100</f>
        <v>1051.36</v>
      </c>
      <c r="J65" s="239">
        <f t="shared" ref="J65:J68" si="22">ROUND(C65^2*PI()/4/1000000*7850,3)</f>
        <v>2.466</v>
      </c>
      <c r="K65" s="238">
        <f t="shared" ref="K65:K68" si="23">I65*J65</f>
        <v>2592.65376</v>
      </c>
      <c r="L65" s="237">
        <f>ROUND((C62+F62-$T$2*2),1)</f>
        <v>275.9</v>
      </c>
      <c r="M65" s="237">
        <f>ROUND((D62+F62-2*$T$2),1)</f>
        <v>285.4</v>
      </c>
      <c r="N65" s="177" t="str">
        <f>ROUND(L65,1)&amp;"~"&amp;ROUND(M65,1)</f>
        <v>275.9~285.4</v>
      </c>
    </row>
    <row r="66" customHeight="1" spans="1:14">
      <c r="A66" s="220"/>
      <c r="B66" s="208" t="s">
        <v>42</v>
      </c>
      <c r="C66" s="209">
        <v>16</v>
      </c>
      <c r="D66" s="210"/>
      <c r="E66" s="210">
        <f>ROUND(((B62-2*$T$2)^2+(D62-C62)^2)^0.5,1)</f>
        <v>1992</v>
      </c>
      <c r="F66" s="210">
        <f>ROUNDUP((IF(C66&lt;26,10.927,11.212))*C66/10,0)</f>
        <v>18</v>
      </c>
      <c r="G66" s="210">
        <f>E66+F66*2</f>
        <v>2028</v>
      </c>
      <c r="H66" s="211">
        <f>(I62+1)*2+N62+1</f>
        <v>52</v>
      </c>
      <c r="I66" s="188">
        <f t="shared" si="21"/>
        <v>1054.56</v>
      </c>
      <c r="J66" s="239">
        <f t="shared" si="22"/>
        <v>1.578</v>
      </c>
      <c r="K66" s="238">
        <f t="shared" si="23"/>
        <v>1664.09568</v>
      </c>
      <c r="L66" s="237"/>
      <c r="M66" s="237"/>
      <c r="N66" s="177"/>
    </row>
    <row r="67" customHeight="1" spans="1:14">
      <c r="A67" s="220"/>
      <c r="B67" s="208" t="s">
        <v>43</v>
      </c>
      <c r="C67" s="209">
        <v>16</v>
      </c>
      <c r="D67" s="210"/>
      <c r="E67" s="210">
        <f>ROUND(((E62+F62-2*$T$2)+(20-2^0.5*4))*(2^0.5),1)</f>
        <v>178.7</v>
      </c>
      <c r="F67" s="210">
        <f>ROUNDUP((IF(C67&lt;26,10.927,11.212))*C67/10,0)</f>
        <v>18</v>
      </c>
      <c r="G67" s="210">
        <f>ROUND(((E62+F62-2*4)+(20-2^0.5*4))*(2^0.5),1)+2*ROUNDUP((IF(C67&lt;26,10.927,11.212))*C67/10,0)</f>
        <v>214.7</v>
      </c>
      <c r="H67" s="211">
        <f>H65</f>
        <v>160</v>
      </c>
      <c r="I67" s="188">
        <f t="shared" si="21"/>
        <v>343.52</v>
      </c>
      <c r="J67" s="239">
        <f t="shared" si="22"/>
        <v>1.578</v>
      </c>
      <c r="K67" s="238">
        <f t="shared" si="23"/>
        <v>542.07456</v>
      </c>
      <c r="L67" s="237"/>
      <c r="M67" s="237"/>
      <c r="N67" s="177"/>
    </row>
    <row r="68" customHeight="1" spans="1:14">
      <c r="A68" s="220"/>
      <c r="B68" s="208" t="s">
        <v>44</v>
      </c>
      <c r="C68" s="209">
        <v>8</v>
      </c>
      <c r="D68" s="210"/>
      <c r="E68" s="210">
        <f>E62-2*$T$2</f>
        <v>52</v>
      </c>
      <c r="F68" s="210">
        <f>11</f>
        <v>11</v>
      </c>
      <c r="G68" s="210">
        <f>E68+F68</f>
        <v>63</v>
      </c>
      <c r="H68" s="211">
        <f>ROUNDUP(G62/2,0)*K62/2</f>
        <v>720</v>
      </c>
      <c r="I68" s="188">
        <f t="shared" si="21"/>
        <v>453.6</v>
      </c>
      <c r="J68" s="239">
        <f t="shared" si="22"/>
        <v>0.395</v>
      </c>
      <c r="K68" s="238">
        <f t="shared" si="23"/>
        <v>179.172</v>
      </c>
      <c r="L68" s="237"/>
      <c r="M68" s="237"/>
      <c r="N68" s="177"/>
    </row>
    <row r="69" customHeight="1" spans="1:14">
      <c r="A69" s="221" t="s">
        <v>50</v>
      </c>
      <c r="B69" s="213" t="s">
        <v>51</v>
      </c>
      <c r="C69" s="213"/>
      <c r="D69" s="214">
        <f>K68</f>
        <v>179.172</v>
      </c>
      <c r="E69" s="215"/>
      <c r="F69" s="216" t="s">
        <v>52</v>
      </c>
      <c r="G69" s="216"/>
      <c r="H69" s="217">
        <f>K65+K66+K67</f>
        <v>4798.824</v>
      </c>
      <c r="I69" s="214" t="s">
        <v>53</v>
      </c>
      <c r="J69" s="240"/>
      <c r="K69" s="241">
        <f>Q62</f>
        <v>27.43878</v>
      </c>
      <c r="L69" s="237">
        <f>(D69+H69)/K69</f>
        <v>181.421914531185</v>
      </c>
      <c r="M69" s="237"/>
      <c r="N69" s="177"/>
    </row>
    <row r="70" customHeight="1" spans="1:13">
      <c r="A70" s="177"/>
      <c r="D70" s="203"/>
      <c r="E70" s="203"/>
      <c r="F70" s="203"/>
      <c r="G70" s="203"/>
      <c r="H70" s="222"/>
      <c r="I70" s="242"/>
      <c r="J70" s="243"/>
      <c r="K70" s="242"/>
      <c r="L70" s="244"/>
      <c r="M70" s="244"/>
    </row>
    <row r="71" hidden="1" customHeight="1" spans="1:17">
      <c r="A71" s="177" t="str">
        <f>A7</f>
        <v>YU6</v>
      </c>
      <c r="B71" s="203">
        <f>VLOOKUP($A71,$A$2:$Q$25,2,0)</f>
        <v>2000</v>
      </c>
      <c r="C71" s="203">
        <f>VLOOKUP($A71,$A$2:$Q$25,3,0)</f>
        <v>233.428</v>
      </c>
      <c r="D71" s="203">
        <f>VLOOKUP($A71,$A$2:$Q$25,4,0)</f>
        <v>261.196</v>
      </c>
      <c r="E71" s="203">
        <f>VLOOKUP($A71,$A$2:$Q$25,5,0)</f>
        <v>60</v>
      </c>
      <c r="F71" s="203">
        <f>VLOOKUP($A71,$A$2:$Q$25,6,0)</f>
        <v>70</v>
      </c>
      <c r="G71" s="203">
        <f>VLOOKUP($A71,$A$2:$Q$25,7,0)</f>
        <v>159</v>
      </c>
      <c r="H71" s="203">
        <f>VLOOKUP($A71,$A$2:$Q$25,8,0)</f>
        <v>6.25</v>
      </c>
      <c r="I71" s="203">
        <f>VLOOKUP($A71,$A$2:$Q$25,9,0)</f>
        <v>20</v>
      </c>
      <c r="J71" s="203">
        <f>VLOOKUP($A71,$A$2:$Q$25,10,0)</f>
        <v>11.1116</v>
      </c>
      <c r="K71" s="203">
        <f>VLOOKUP($A71,$A$2:$Q$25,11,0)</f>
        <v>20</v>
      </c>
      <c r="L71" s="235">
        <f>VLOOKUP($A71,$A$2:$Q$25,12,0)</f>
        <v>12.5</v>
      </c>
      <c r="M71" s="235">
        <f>VLOOKUP($A71,$A$2:$Q$25,13,0)</f>
        <v>3.19600000000003</v>
      </c>
      <c r="N71" s="203">
        <f>VLOOKUP($A71,$A$2:$Q$25,14,0)</f>
        <v>13</v>
      </c>
      <c r="O71" s="203">
        <f>VLOOKUP($A71,$A$2:$Q$25,15,0)</f>
        <v>3.38461538461538</v>
      </c>
      <c r="P71" s="203">
        <f>VLOOKUP($A71,$A$2:$Q$25,16,0)</f>
        <v>8</v>
      </c>
      <c r="Q71" s="203">
        <f>VLOOKUP($A71,$A$2:$Q$25,17,0)</f>
        <v>29.67744</v>
      </c>
    </row>
    <row r="72" customHeight="1" spans="1:14">
      <c r="A72" s="219" t="str">
        <f>A71</f>
        <v>YU6</v>
      </c>
      <c r="B72" s="205" t="s">
        <v>28</v>
      </c>
      <c r="C72" s="205" t="s">
        <v>29</v>
      </c>
      <c r="D72" s="206" t="s">
        <v>30</v>
      </c>
      <c r="E72" s="206"/>
      <c r="F72" s="206"/>
      <c r="G72" s="206" t="s">
        <v>31</v>
      </c>
      <c r="H72" s="206" t="s">
        <v>32</v>
      </c>
      <c r="I72" s="206" t="s">
        <v>33</v>
      </c>
      <c r="J72" s="206" t="s">
        <v>34</v>
      </c>
      <c r="K72" s="236" t="s">
        <v>35</v>
      </c>
      <c r="L72" s="237"/>
      <c r="M72" s="237"/>
      <c r="N72" s="177"/>
    </row>
    <row r="73" customHeight="1" spans="1:14">
      <c r="A73" s="220"/>
      <c r="B73" s="208"/>
      <c r="C73" s="208"/>
      <c r="D73" s="188" t="s">
        <v>36</v>
      </c>
      <c r="E73" s="188" t="s">
        <v>37</v>
      </c>
      <c r="F73" s="188" t="s">
        <v>38</v>
      </c>
      <c r="G73" s="188"/>
      <c r="H73" s="188"/>
      <c r="I73" s="188"/>
      <c r="J73" s="188"/>
      <c r="K73" s="238"/>
      <c r="L73" s="237"/>
      <c r="M73" s="237"/>
      <c r="N73" s="177"/>
    </row>
    <row r="74" customHeight="1" spans="1:14">
      <c r="A74" s="220"/>
      <c r="B74" s="208" t="s">
        <v>41</v>
      </c>
      <c r="C74" s="209">
        <v>20</v>
      </c>
      <c r="D74" s="210">
        <f>E71-$T$2*2</f>
        <v>52</v>
      </c>
      <c r="E74" s="210">
        <f>(L74+M74)/2</f>
        <v>309.3</v>
      </c>
      <c r="F74" s="210">
        <f>ROUNDUP((IF(K284&lt;26,10.927,11.212))*C74/10,1)</f>
        <v>21.9</v>
      </c>
      <c r="G74" s="210">
        <f>E74*2+D74+F74*2</f>
        <v>714.4</v>
      </c>
      <c r="H74" s="211">
        <f>G71+1</f>
        <v>160</v>
      </c>
      <c r="I74" s="188">
        <f t="shared" ref="I74:I77" si="24">G74*H74/100</f>
        <v>1143.04</v>
      </c>
      <c r="J74" s="239">
        <f t="shared" ref="J74:J77" si="25">ROUND(C74^2*PI()/4/1000000*7850,3)</f>
        <v>2.466</v>
      </c>
      <c r="K74" s="238">
        <f t="shared" ref="K74:K77" si="26">I74*J74</f>
        <v>2818.73664</v>
      </c>
      <c r="L74" s="237">
        <f>ROUND((C71+F71-$T$2*2),1)</f>
        <v>295.4</v>
      </c>
      <c r="M74" s="237">
        <f>ROUND((D71+F71-2*$T$2),1)</f>
        <v>323.2</v>
      </c>
      <c r="N74" s="177" t="str">
        <f>ROUND(L74,1)&amp;"~"&amp;ROUND(M74,1)</f>
        <v>295.4~323.2</v>
      </c>
    </row>
    <row r="75" customHeight="1" spans="1:14">
      <c r="A75" s="220"/>
      <c r="B75" s="208" t="s">
        <v>42</v>
      </c>
      <c r="C75" s="209">
        <v>16</v>
      </c>
      <c r="D75" s="210"/>
      <c r="E75" s="210">
        <f>ROUND(((B71-2*$T$2)^2+(D71-C71)^2)^0.5,1)</f>
        <v>1992.2</v>
      </c>
      <c r="F75" s="210">
        <f>ROUNDUP((IF(C75&lt;26,10.927,11.212))*C75/10,0)</f>
        <v>18</v>
      </c>
      <c r="G75" s="210">
        <f>E75+F75*2</f>
        <v>2028.2</v>
      </c>
      <c r="H75" s="211">
        <f>(I71+1)*2+N71+1</f>
        <v>56</v>
      </c>
      <c r="I75" s="188">
        <f t="shared" si="24"/>
        <v>1135.792</v>
      </c>
      <c r="J75" s="239">
        <f t="shared" si="25"/>
        <v>1.578</v>
      </c>
      <c r="K75" s="238">
        <f t="shared" si="26"/>
        <v>1792.279776</v>
      </c>
      <c r="L75" s="237"/>
      <c r="M75" s="237"/>
      <c r="N75" s="177"/>
    </row>
    <row r="76" customHeight="1" spans="1:14">
      <c r="A76" s="220"/>
      <c r="B76" s="208" t="s">
        <v>43</v>
      </c>
      <c r="C76" s="209">
        <v>16</v>
      </c>
      <c r="D76" s="210"/>
      <c r="E76" s="210">
        <f>ROUND(((E71+F71-2*$T$2)+(20-2^0.5*4))*(2^0.5),1)</f>
        <v>192.8</v>
      </c>
      <c r="F76" s="210">
        <f>ROUNDUP((IF(C76&lt;26,10.927,11.212))*C76/10,0)</f>
        <v>18</v>
      </c>
      <c r="G76" s="210">
        <f>ROUND(((E71+F71-2*4)+(20-2^0.5*4))*(2^0.5),1)+2*ROUNDUP((IF(C76&lt;26,10.927,11.212))*C76/10,0)</f>
        <v>228.8</v>
      </c>
      <c r="H76" s="211">
        <f>H74</f>
        <v>160</v>
      </c>
      <c r="I76" s="188">
        <f t="shared" si="24"/>
        <v>366.08</v>
      </c>
      <c r="J76" s="239">
        <f t="shared" si="25"/>
        <v>1.578</v>
      </c>
      <c r="K76" s="238">
        <f t="shared" si="26"/>
        <v>577.67424</v>
      </c>
      <c r="L76" s="237"/>
      <c r="M76" s="237"/>
      <c r="N76" s="177"/>
    </row>
    <row r="77" customHeight="1" spans="1:14">
      <c r="A77" s="220"/>
      <c r="B77" s="208" t="s">
        <v>44</v>
      </c>
      <c r="C77" s="209">
        <v>8</v>
      </c>
      <c r="D77" s="210"/>
      <c r="E77" s="210">
        <f>E71-2*$T$2</f>
        <v>52</v>
      </c>
      <c r="F77" s="210">
        <f>11</f>
        <v>11</v>
      </c>
      <c r="G77" s="210">
        <f>E77+F77</f>
        <v>63</v>
      </c>
      <c r="H77" s="211">
        <f>ROUNDUP(G71/2,0)*K71/2</f>
        <v>800</v>
      </c>
      <c r="I77" s="188">
        <f t="shared" si="24"/>
        <v>504</v>
      </c>
      <c r="J77" s="239">
        <f t="shared" si="25"/>
        <v>0.395</v>
      </c>
      <c r="K77" s="238">
        <f t="shared" si="26"/>
        <v>199.08</v>
      </c>
      <c r="L77" s="237"/>
      <c r="M77" s="237"/>
      <c r="N77" s="177"/>
    </row>
    <row r="78" customHeight="1" spans="1:14">
      <c r="A78" s="221" t="s">
        <v>50</v>
      </c>
      <c r="B78" s="213" t="s">
        <v>51</v>
      </c>
      <c r="C78" s="213"/>
      <c r="D78" s="214">
        <f>K77</f>
        <v>199.08</v>
      </c>
      <c r="E78" s="215"/>
      <c r="F78" s="216" t="s">
        <v>52</v>
      </c>
      <c r="G78" s="216"/>
      <c r="H78" s="217">
        <f>K74+K75+K76</f>
        <v>5188.690656</v>
      </c>
      <c r="I78" s="214" t="s">
        <v>53</v>
      </c>
      <c r="J78" s="240"/>
      <c r="K78" s="241">
        <f>Q71</f>
        <v>29.67744</v>
      </c>
      <c r="L78" s="237">
        <f>(D78+H78)/K78</f>
        <v>181.544319725691</v>
      </c>
      <c r="M78" s="237"/>
      <c r="N78" s="177"/>
    </row>
    <row r="79" customHeight="1" spans="1:13">
      <c r="A79" s="177"/>
      <c r="D79" s="203"/>
      <c r="E79" s="203"/>
      <c r="F79" s="203"/>
      <c r="G79" s="203"/>
      <c r="H79" s="222"/>
      <c r="I79" s="203"/>
      <c r="J79" s="203"/>
      <c r="K79" s="203"/>
      <c r="L79" s="234"/>
      <c r="M79" s="234"/>
    </row>
    <row r="80" hidden="1" customHeight="1" spans="1:17">
      <c r="A80" s="177" t="str">
        <f>A8</f>
        <v>YU7</v>
      </c>
      <c r="B80" s="203">
        <f>VLOOKUP($A80,$A$2:$Q$25,2,0)</f>
        <v>2000</v>
      </c>
      <c r="C80" s="203">
        <f>VLOOKUP($A80,$A$2:$Q$25,3,0)</f>
        <v>261.238</v>
      </c>
      <c r="D80" s="203">
        <f>VLOOKUP($A80,$A$2:$Q$25,4,0)</f>
        <v>289.005</v>
      </c>
      <c r="E80" s="203">
        <f>VLOOKUP($A80,$A$2:$Q$25,5,0)</f>
        <v>60</v>
      </c>
      <c r="F80" s="203">
        <f>VLOOKUP($A80,$A$2:$Q$25,6,0)</f>
        <v>60</v>
      </c>
      <c r="G80" s="203">
        <f>VLOOKUP($A80,$A$2:$Q$25,7,0)</f>
        <v>159</v>
      </c>
      <c r="H80" s="203">
        <f>VLOOKUP($A80,$A$2:$Q$25,8,0)</f>
        <v>6.25</v>
      </c>
      <c r="I80" s="203">
        <f>VLOOKUP($A80,$A$2:$Q$25,9,0)</f>
        <v>22</v>
      </c>
      <c r="J80" s="203">
        <f>VLOOKUP($A80,$A$2:$Q$25,10,0)</f>
        <v>11.2378636363636</v>
      </c>
      <c r="K80" s="203">
        <f>VLOOKUP($A80,$A$2:$Q$25,11,0)</f>
        <v>22</v>
      </c>
      <c r="L80" s="235">
        <f>VLOOKUP($A80,$A$2:$Q$25,12,0)</f>
        <v>12.5</v>
      </c>
      <c r="M80" s="235">
        <f>VLOOKUP($A80,$A$2:$Q$25,13,0)</f>
        <v>6.00500000000005</v>
      </c>
      <c r="N80" s="203">
        <f>VLOOKUP($A80,$A$2:$Q$25,14,0)</f>
        <v>13</v>
      </c>
      <c r="O80" s="203">
        <f>VLOOKUP($A80,$A$2:$Q$25,15,0)</f>
        <v>3.38461538461538</v>
      </c>
      <c r="P80" s="203">
        <f>VLOOKUP($A80,$A$2:$Q$25,16,0)</f>
        <v>8</v>
      </c>
      <c r="Q80" s="203">
        <f>VLOOKUP($A80,$A$2:$Q$25,17,0)</f>
        <v>33.01458</v>
      </c>
    </row>
    <row r="81" customHeight="1" spans="1:14">
      <c r="A81" s="219" t="str">
        <f>A80</f>
        <v>YU7</v>
      </c>
      <c r="B81" s="205" t="s">
        <v>28</v>
      </c>
      <c r="C81" s="205" t="s">
        <v>29</v>
      </c>
      <c r="D81" s="206" t="s">
        <v>30</v>
      </c>
      <c r="E81" s="206"/>
      <c r="F81" s="206"/>
      <c r="G81" s="206" t="s">
        <v>31</v>
      </c>
      <c r="H81" s="206" t="s">
        <v>32</v>
      </c>
      <c r="I81" s="206" t="s">
        <v>33</v>
      </c>
      <c r="J81" s="206" t="s">
        <v>34</v>
      </c>
      <c r="K81" s="236" t="s">
        <v>35</v>
      </c>
      <c r="L81" s="237"/>
      <c r="M81" s="237"/>
      <c r="N81" s="177"/>
    </row>
    <row r="82" customHeight="1" spans="1:14">
      <c r="A82" s="220"/>
      <c r="B82" s="208"/>
      <c r="C82" s="208"/>
      <c r="D82" s="188" t="s">
        <v>36</v>
      </c>
      <c r="E82" s="188" t="s">
        <v>37</v>
      </c>
      <c r="F82" s="188" t="s">
        <v>38</v>
      </c>
      <c r="G82" s="188"/>
      <c r="H82" s="188"/>
      <c r="I82" s="188"/>
      <c r="J82" s="188"/>
      <c r="K82" s="238"/>
      <c r="L82" s="237"/>
      <c r="M82" s="237"/>
      <c r="N82" s="177"/>
    </row>
    <row r="83" customHeight="1" spans="1:14">
      <c r="A83" s="220"/>
      <c r="B83" s="208" t="s">
        <v>41</v>
      </c>
      <c r="C83" s="209">
        <v>20</v>
      </c>
      <c r="D83" s="210">
        <f>E80-$T$2*2</f>
        <v>52</v>
      </c>
      <c r="E83" s="210">
        <f>(L83+M83)/2</f>
        <v>327.1</v>
      </c>
      <c r="F83" s="210">
        <f>ROUNDUP((IF(K293&lt;26,10.927,11.212))*C83/10,1)</f>
        <v>21.9</v>
      </c>
      <c r="G83" s="210">
        <f>E83*2+D83+F83*2</f>
        <v>750</v>
      </c>
      <c r="H83" s="211">
        <f>G80+1</f>
        <v>160</v>
      </c>
      <c r="I83" s="188">
        <f t="shared" ref="I83:I86" si="27">G83*H83/100</f>
        <v>1200</v>
      </c>
      <c r="J83" s="239">
        <f t="shared" ref="J83:J86" si="28">ROUND(C83^2*PI()/4/1000000*7850,3)</f>
        <v>2.466</v>
      </c>
      <c r="K83" s="238">
        <f t="shared" ref="K83:K86" si="29">I83*J83</f>
        <v>2959.2</v>
      </c>
      <c r="L83" s="237">
        <f>ROUND((C80+F80-$T$2*2),1)</f>
        <v>313.2</v>
      </c>
      <c r="M83" s="237">
        <f>ROUND((D80+F80-2*$T$2),1)</f>
        <v>341</v>
      </c>
      <c r="N83" s="177" t="str">
        <f>ROUND(L83,1)&amp;"~"&amp;ROUND(M83,1)</f>
        <v>313.2~341</v>
      </c>
    </row>
    <row r="84" customHeight="1" spans="1:14">
      <c r="A84" s="220"/>
      <c r="B84" s="208" t="s">
        <v>42</v>
      </c>
      <c r="C84" s="209">
        <v>16</v>
      </c>
      <c r="D84" s="210"/>
      <c r="E84" s="210">
        <f>ROUND(((B80-2*$T$2)^2+(D80-C80)^2)^0.5,1)</f>
        <v>1992.2</v>
      </c>
      <c r="F84" s="210">
        <f>ROUNDUP((IF(C84&lt;26,10.927,11.212))*C84/10,0)</f>
        <v>18</v>
      </c>
      <c r="G84" s="210">
        <f>E84+F84*2</f>
        <v>2028.2</v>
      </c>
      <c r="H84" s="211">
        <f>(I80+1)*2+N80+1</f>
        <v>60</v>
      </c>
      <c r="I84" s="188">
        <f t="shared" si="27"/>
        <v>1216.92</v>
      </c>
      <c r="J84" s="239">
        <f t="shared" si="28"/>
        <v>1.578</v>
      </c>
      <c r="K84" s="238">
        <f t="shared" si="29"/>
        <v>1920.29976</v>
      </c>
      <c r="L84" s="237"/>
      <c r="M84" s="237"/>
      <c r="N84" s="177"/>
    </row>
    <row r="85" customHeight="1" spans="1:14">
      <c r="A85" s="220"/>
      <c r="B85" s="208" t="s">
        <v>43</v>
      </c>
      <c r="C85" s="209">
        <v>16</v>
      </c>
      <c r="D85" s="210"/>
      <c r="E85" s="210">
        <f>ROUND(((E80+F80-2*$T$2)+(20-2^0.5*4))*(2^0.5),1)</f>
        <v>178.7</v>
      </c>
      <c r="F85" s="210">
        <f>ROUNDUP((IF(C85&lt;26,10.927,11.212))*C85/10,0)</f>
        <v>18</v>
      </c>
      <c r="G85" s="210">
        <f>ROUND(((E80+F80-2*4)+(20-2^0.5*4))*(2^0.5),1)+2*ROUNDUP((IF(C85&lt;26,10.927,11.212))*C85/10,0)</f>
        <v>214.7</v>
      </c>
      <c r="H85" s="211">
        <f>H83</f>
        <v>160</v>
      </c>
      <c r="I85" s="188">
        <f t="shared" si="27"/>
        <v>343.52</v>
      </c>
      <c r="J85" s="239">
        <f t="shared" si="28"/>
        <v>1.578</v>
      </c>
      <c r="K85" s="238">
        <f t="shared" si="29"/>
        <v>542.07456</v>
      </c>
      <c r="L85" s="237"/>
      <c r="M85" s="237"/>
      <c r="N85" s="177"/>
    </row>
    <row r="86" customHeight="1" spans="1:14">
      <c r="A86" s="220"/>
      <c r="B86" s="208" t="s">
        <v>44</v>
      </c>
      <c r="C86" s="209">
        <v>8</v>
      </c>
      <c r="D86" s="210"/>
      <c r="E86" s="210">
        <f>E80-2*$T$2</f>
        <v>52</v>
      </c>
      <c r="F86" s="210">
        <f>11</f>
        <v>11</v>
      </c>
      <c r="G86" s="210">
        <f>E86+F86</f>
        <v>63</v>
      </c>
      <c r="H86" s="211">
        <f>ROUNDUP(G80/2,0)*K80/2</f>
        <v>880</v>
      </c>
      <c r="I86" s="188">
        <f t="shared" si="27"/>
        <v>554.4</v>
      </c>
      <c r="J86" s="239">
        <f t="shared" si="28"/>
        <v>0.395</v>
      </c>
      <c r="K86" s="238">
        <f t="shared" si="29"/>
        <v>218.988</v>
      </c>
      <c r="L86" s="237"/>
      <c r="M86" s="237"/>
      <c r="N86" s="177"/>
    </row>
    <row r="87" customHeight="1" spans="1:14">
      <c r="A87" s="221" t="s">
        <v>50</v>
      </c>
      <c r="B87" s="213" t="s">
        <v>51</v>
      </c>
      <c r="C87" s="213"/>
      <c r="D87" s="214">
        <f>K86</f>
        <v>218.988</v>
      </c>
      <c r="E87" s="215"/>
      <c r="F87" s="216" t="s">
        <v>52</v>
      </c>
      <c r="G87" s="216"/>
      <c r="H87" s="217">
        <f>K83+K84+K85</f>
        <v>5421.57432</v>
      </c>
      <c r="I87" s="214" t="s">
        <v>53</v>
      </c>
      <c r="J87" s="240"/>
      <c r="K87" s="241">
        <f>Q80</f>
        <v>33.01458</v>
      </c>
      <c r="L87" s="237">
        <f>(D87+H87)/K87</f>
        <v>170.850645987318</v>
      </c>
      <c r="M87" s="237"/>
      <c r="N87" s="177"/>
    </row>
    <row r="88" customHeight="1" spans="1:14">
      <c r="A88" s="177"/>
      <c r="B88" s="177"/>
      <c r="C88" s="177"/>
      <c r="D88" s="218"/>
      <c r="E88" s="218"/>
      <c r="F88" s="218"/>
      <c r="G88" s="218"/>
      <c r="H88" s="218"/>
      <c r="I88" s="218"/>
      <c r="J88" s="218"/>
      <c r="K88" s="218"/>
      <c r="L88" s="237"/>
      <c r="M88" s="237"/>
      <c r="N88" s="177"/>
    </row>
    <row r="89" hidden="1" customHeight="1" spans="1:17">
      <c r="A89" s="177" t="str">
        <f>A9</f>
        <v>YU8</v>
      </c>
      <c r="B89" s="203">
        <f>VLOOKUP($A89,$A$2:$Q$25,2,0)</f>
        <v>2000</v>
      </c>
      <c r="C89" s="203">
        <f>VLOOKUP($A89,$A$2:$Q$25,3,0)</f>
        <v>289.02</v>
      </c>
      <c r="D89" s="203">
        <f>VLOOKUP($A89,$A$2:$Q$25,4,0)</f>
        <v>299.039</v>
      </c>
      <c r="E89" s="203">
        <f>VLOOKUP($A89,$A$2:$Q$25,5,0)</f>
        <v>79.15</v>
      </c>
      <c r="F89" s="203">
        <f>VLOOKUP($A89,$A$2:$Q$25,6,0)</f>
        <v>80</v>
      </c>
      <c r="G89" s="203">
        <f>VLOOKUP($A89,$A$2:$Q$25,7,0)</f>
        <v>159</v>
      </c>
      <c r="H89" s="203">
        <f>VLOOKUP($A89,$A$2:$Q$25,8,0)</f>
        <v>6.25</v>
      </c>
      <c r="I89" s="203">
        <f>VLOOKUP($A89,$A$2:$Q$25,9,0)</f>
        <v>23</v>
      </c>
      <c r="J89" s="203">
        <f>VLOOKUP($A89,$A$2:$Q$25,10,0)</f>
        <v>12.0643913043478</v>
      </c>
      <c r="K89" s="203">
        <f>VLOOKUP($A89,$A$2:$Q$25,11,0)</f>
        <v>23</v>
      </c>
      <c r="L89" s="235">
        <f>VLOOKUP($A89,$A$2:$Q$25,12,0)</f>
        <v>12.5</v>
      </c>
      <c r="M89" s="235">
        <f>VLOOKUP($A89,$A$2:$Q$25,13,0)</f>
        <v>3.53899999999999</v>
      </c>
      <c r="N89" s="203">
        <f>VLOOKUP($A89,$A$2:$Q$25,14,0)</f>
        <v>13</v>
      </c>
      <c r="O89" s="203">
        <f>VLOOKUP($A89,$A$2:$Q$25,15,0)</f>
        <v>4.85769230769231</v>
      </c>
      <c r="P89" s="203">
        <f>VLOOKUP($A89,$A$2:$Q$25,16,0)</f>
        <v>8</v>
      </c>
      <c r="Q89" s="203">
        <f>VLOOKUP($A89,$A$2:$Q$25,17,0)</f>
        <v>46.54486985</v>
      </c>
    </row>
    <row r="90" customHeight="1" spans="1:14">
      <c r="A90" s="219" t="str">
        <f>A89</f>
        <v>YU8</v>
      </c>
      <c r="B90" s="205" t="s">
        <v>28</v>
      </c>
      <c r="C90" s="205" t="s">
        <v>29</v>
      </c>
      <c r="D90" s="206" t="s">
        <v>30</v>
      </c>
      <c r="E90" s="206"/>
      <c r="F90" s="206"/>
      <c r="G90" s="206" t="s">
        <v>31</v>
      </c>
      <c r="H90" s="206" t="s">
        <v>32</v>
      </c>
      <c r="I90" s="206" t="s">
        <v>33</v>
      </c>
      <c r="J90" s="206" t="s">
        <v>34</v>
      </c>
      <c r="K90" s="236" t="s">
        <v>35</v>
      </c>
      <c r="L90" s="237"/>
      <c r="M90" s="237"/>
      <c r="N90" s="177"/>
    </row>
    <row r="91" customHeight="1" spans="1:14">
      <c r="A91" s="220"/>
      <c r="B91" s="208"/>
      <c r="C91" s="208"/>
      <c r="D91" s="188" t="s">
        <v>36</v>
      </c>
      <c r="E91" s="188" t="s">
        <v>37</v>
      </c>
      <c r="F91" s="188" t="s">
        <v>38</v>
      </c>
      <c r="G91" s="188"/>
      <c r="H91" s="188"/>
      <c r="I91" s="188"/>
      <c r="J91" s="188"/>
      <c r="K91" s="238"/>
      <c r="L91" s="237"/>
      <c r="M91" s="237"/>
      <c r="N91" s="177"/>
    </row>
    <row r="92" customHeight="1" spans="1:14">
      <c r="A92" s="220"/>
      <c r="B92" s="208" t="s">
        <v>41</v>
      </c>
      <c r="C92" s="209">
        <v>20</v>
      </c>
      <c r="D92" s="210">
        <f>E89-$T$2*2</f>
        <v>71.15</v>
      </c>
      <c r="E92" s="210">
        <f>(L92+M92)/2</f>
        <v>366</v>
      </c>
      <c r="F92" s="210">
        <f>ROUNDUP((IF(K302&lt;26,10.927,11.212))*C92/10,1)</f>
        <v>21.9</v>
      </c>
      <c r="G92" s="210">
        <f>E92*2+D92+F92*2</f>
        <v>846.95</v>
      </c>
      <c r="H92" s="211">
        <f>G89+1</f>
        <v>160</v>
      </c>
      <c r="I92" s="188">
        <f t="shared" ref="I92:I95" si="30">G92*H92/100</f>
        <v>1355.12</v>
      </c>
      <c r="J92" s="239">
        <f t="shared" ref="J92:J95" si="31">ROUND(C92^2*PI()/4/1000000*7850,3)</f>
        <v>2.466</v>
      </c>
      <c r="K92" s="238">
        <f t="shared" ref="K92:K95" si="32">I92*J92</f>
        <v>3341.72592</v>
      </c>
      <c r="L92" s="237">
        <f>ROUND((C89+F89-$T$2*2),1)</f>
        <v>361</v>
      </c>
      <c r="M92" s="237">
        <f>ROUND((D89+F89-2*$T$2),1)</f>
        <v>371</v>
      </c>
      <c r="N92" s="177" t="str">
        <f>ROUND(L92,1)&amp;"~"&amp;ROUND(M92,1)</f>
        <v>361~371</v>
      </c>
    </row>
    <row r="93" customHeight="1" spans="1:14">
      <c r="A93" s="220"/>
      <c r="B93" s="208" t="s">
        <v>42</v>
      </c>
      <c r="C93" s="209">
        <v>16</v>
      </c>
      <c r="D93" s="210"/>
      <c r="E93" s="210">
        <f>ROUND(((B89-2*$T$2)^2+(D89-C89)^2)^0.5,1)</f>
        <v>1992</v>
      </c>
      <c r="F93" s="210">
        <f>ROUNDUP((IF(C93&lt;26,10.927,11.212))*C93/10,0)</f>
        <v>18</v>
      </c>
      <c r="G93" s="210">
        <f>E93+F93*2</f>
        <v>2028</v>
      </c>
      <c r="H93" s="211">
        <f>(I89+1)*2+N89+1</f>
        <v>62</v>
      </c>
      <c r="I93" s="188">
        <f t="shared" si="30"/>
        <v>1257.36</v>
      </c>
      <c r="J93" s="239">
        <f t="shared" si="31"/>
        <v>1.578</v>
      </c>
      <c r="K93" s="238">
        <f t="shared" si="32"/>
        <v>1984.11408</v>
      </c>
      <c r="L93" s="237"/>
      <c r="M93" s="237"/>
      <c r="N93" s="177"/>
    </row>
    <row r="94" customHeight="1" spans="1:14">
      <c r="A94" s="220"/>
      <c r="B94" s="208" t="s">
        <v>43</v>
      </c>
      <c r="C94" s="209">
        <v>16</v>
      </c>
      <c r="D94" s="210"/>
      <c r="E94" s="210">
        <f>ROUND(((E89+F89-2*$T$2)+(20-2^0.5*4))*(2^0.5),1)</f>
        <v>234</v>
      </c>
      <c r="F94" s="210">
        <f>ROUNDUP((IF(C94&lt;26,10.927,11.212))*C94/10,0)</f>
        <v>18</v>
      </c>
      <c r="G94" s="210">
        <f>ROUND(((E89+F89-2*4)+(20-2^0.5*4))*(2^0.5),1)+2*ROUNDUP((IF(C94&lt;26,10.927,11.212))*C94/10,0)</f>
        <v>270</v>
      </c>
      <c r="H94" s="211">
        <f>H92</f>
        <v>160</v>
      </c>
      <c r="I94" s="188">
        <f t="shared" si="30"/>
        <v>432</v>
      </c>
      <c r="J94" s="239">
        <f t="shared" si="31"/>
        <v>1.578</v>
      </c>
      <c r="K94" s="238">
        <f t="shared" si="32"/>
        <v>681.696</v>
      </c>
      <c r="L94" s="237"/>
      <c r="M94" s="237"/>
      <c r="N94" s="177"/>
    </row>
    <row r="95" customHeight="1" spans="1:14">
      <c r="A95" s="220"/>
      <c r="B95" s="208" t="s">
        <v>44</v>
      </c>
      <c r="C95" s="209">
        <v>8</v>
      </c>
      <c r="D95" s="210"/>
      <c r="E95" s="210">
        <f>E89-2*$T$2</f>
        <v>71.15</v>
      </c>
      <c r="F95" s="210">
        <f>11</f>
        <v>11</v>
      </c>
      <c r="G95" s="210">
        <f>E95+F95</f>
        <v>82.15</v>
      </c>
      <c r="H95" s="211">
        <f>ROUNDUP(G89/2,0)*K89/2</f>
        <v>920</v>
      </c>
      <c r="I95" s="188">
        <f t="shared" si="30"/>
        <v>755.78</v>
      </c>
      <c r="J95" s="239">
        <f t="shared" si="31"/>
        <v>0.395</v>
      </c>
      <c r="K95" s="238">
        <f t="shared" si="32"/>
        <v>298.5331</v>
      </c>
      <c r="L95" s="237"/>
      <c r="M95" s="237"/>
      <c r="N95" s="177"/>
    </row>
    <row r="96" customHeight="1" spans="1:14">
      <c r="A96" s="221" t="s">
        <v>50</v>
      </c>
      <c r="B96" s="213" t="s">
        <v>51</v>
      </c>
      <c r="C96" s="213"/>
      <c r="D96" s="214">
        <f>K95</f>
        <v>298.5331</v>
      </c>
      <c r="E96" s="215"/>
      <c r="F96" s="216" t="s">
        <v>52</v>
      </c>
      <c r="G96" s="216"/>
      <c r="H96" s="217">
        <f>K92+K93+K94</f>
        <v>6007.536</v>
      </c>
      <c r="I96" s="214" t="s">
        <v>53</v>
      </c>
      <c r="J96" s="240"/>
      <c r="K96" s="241">
        <f>Q89</f>
        <v>46.54486985</v>
      </c>
      <c r="L96" s="237">
        <f>(D96+H96)/K96</f>
        <v>135.483655241116</v>
      </c>
      <c r="M96" s="237"/>
      <c r="N96" s="177"/>
    </row>
    <row r="97" customHeight="1" spans="1:13">
      <c r="A97" s="177"/>
      <c r="D97" s="203"/>
      <c r="E97" s="203"/>
      <c r="F97" s="203"/>
      <c r="G97" s="203"/>
      <c r="H97" s="222"/>
      <c r="I97" s="242"/>
      <c r="J97" s="243"/>
      <c r="K97" s="242"/>
      <c r="L97" s="244"/>
      <c r="M97" s="244"/>
    </row>
    <row r="98" hidden="1" customHeight="1" spans="1:17">
      <c r="A98" s="177" t="str">
        <f>A10</f>
        <v>YU9</v>
      </c>
      <c r="B98" s="203">
        <f>VLOOKUP($A98,$A$2:$Q$25,2,0)</f>
        <v>2000</v>
      </c>
      <c r="C98" s="203">
        <f>VLOOKUP($A98,$A$2:$Q$25,3,0)</f>
        <v>299.054</v>
      </c>
      <c r="D98" s="203">
        <f>VLOOKUP($A98,$A$2:$Q$25,4,0)</f>
        <v>319.029</v>
      </c>
      <c r="E98" s="203">
        <f>VLOOKUP($A98,$A$2:$Q$25,5,0)</f>
        <v>117.55</v>
      </c>
      <c r="F98" s="203">
        <f>VLOOKUP($A98,$A$2:$Q$25,6,0)</f>
        <v>80</v>
      </c>
      <c r="G98" s="203">
        <f>VLOOKUP($A98,$A$2:$Q$25,7,0)</f>
        <v>159</v>
      </c>
      <c r="H98" s="203">
        <f>VLOOKUP($A98,$A$2:$Q$25,8,0)</f>
        <v>6.25</v>
      </c>
      <c r="I98" s="203">
        <f>VLOOKUP($A98,$A$2:$Q$25,9,0)</f>
        <v>24</v>
      </c>
      <c r="J98" s="203">
        <f>VLOOKUP($A98,$A$2:$Q$25,10,0)</f>
        <v>11.6677083333333</v>
      </c>
      <c r="K98" s="203">
        <f>VLOOKUP($A98,$A$2:$Q$25,11,0)</f>
        <v>24</v>
      </c>
      <c r="L98" s="235">
        <f>VLOOKUP($A98,$A$2:$Q$25,12,0)</f>
        <v>12.5</v>
      </c>
      <c r="M98" s="235">
        <f>VLOOKUP($A98,$A$2:$Q$25,13,0)</f>
        <v>11.029</v>
      </c>
      <c r="N98" s="203">
        <f>VLOOKUP($A98,$A$2:$Q$25,14,0)</f>
        <v>13</v>
      </c>
      <c r="O98" s="203">
        <f>VLOOKUP($A98,$A$2:$Q$25,15,0)</f>
        <v>7.81153846153846</v>
      </c>
      <c r="P98" s="203">
        <f>VLOOKUP($A98,$A$2:$Q$25,16,0)</f>
        <v>8</v>
      </c>
      <c r="Q98" s="203">
        <f>VLOOKUP($A98,$A$2:$Q$25,17,0)</f>
        <v>72.65565665</v>
      </c>
    </row>
    <row r="99" customHeight="1" spans="1:14">
      <c r="A99" s="219" t="str">
        <f>A98</f>
        <v>YU9</v>
      </c>
      <c r="B99" s="205" t="s">
        <v>28</v>
      </c>
      <c r="C99" s="205" t="s">
        <v>29</v>
      </c>
      <c r="D99" s="206" t="s">
        <v>30</v>
      </c>
      <c r="E99" s="206"/>
      <c r="F99" s="206"/>
      <c r="G99" s="206" t="s">
        <v>31</v>
      </c>
      <c r="H99" s="206" t="s">
        <v>32</v>
      </c>
      <c r="I99" s="206" t="s">
        <v>33</v>
      </c>
      <c r="J99" s="206" t="s">
        <v>34</v>
      </c>
      <c r="K99" s="236" t="s">
        <v>35</v>
      </c>
      <c r="L99" s="237"/>
      <c r="M99" s="237"/>
      <c r="N99" s="177"/>
    </row>
    <row r="100" customHeight="1" spans="1:14">
      <c r="A100" s="220"/>
      <c r="B100" s="208"/>
      <c r="C100" s="208"/>
      <c r="D100" s="188" t="s">
        <v>36</v>
      </c>
      <c r="E100" s="188" t="s">
        <v>37</v>
      </c>
      <c r="F100" s="188" t="s">
        <v>38</v>
      </c>
      <c r="G100" s="188"/>
      <c r="H100" s="188"/>
      <c r="I100" s="188"/>
      <c r="J100" s="188"/>
      <c r="K100" s="238"/>
      <c r="L100" s="237"/>
      <c r="M100" s="237"/>
      <c r="N100" s="177"/>
    </row>
    <row r="101" customHeight="1" spans="1:14">
      <c r="A101" s="220"/>
      <c r="B101" s="208" t="s">
        <v>41</v>
      </c>
      <c r="C101" s="209">
        <v>20</v>
      </c>
      <c r="D101" s="210">
        <f>E98-$T$2*2</f>
        <v>109.55</v>
      </c>
      <c r="E101" s="210">
        <f>(L101+M101)/2</f>
        <v>381.05</v>
      </c>
      <c r="F101" s="210">
        <f>ROUNDUP((IF(K311&lt;26,10.927,11.212))*C101/10,1)</f>
        <v>21.9</v>
      </c>
      <c r="G101" s="210">
        <f>E101*2+D101+F101*2</f>
        <v>915.45</v>
      </c>
      <c r="H101" s="211">
        <f>G98+1</f>
        <v>160</v>
      </c>
      <c r="I101" s="188">
        <f t="shared" ref="I101:I104" si="33">G101*H101/100</f>
        <v>1464.72</v>
      </c>
      <c r="J101" s="239">
        <f t="shared" ref="J101:J104" si="34">ROUND(C101^2*PI()/4/1000000*7850,3)</f>
        <v>2.466</v>
      </c>
      <c r="K101" s="238">
        <f t="shared" ref="K101:K104" si="35">I101*J101</f>
        <v>3611.99952</v>
      </c>
      <c r="L101" s="237">
        <f>ROUND((C98+F98-$T$2*2),1)</f>
        <v>371.1</v>
      </c>
      <c r="M101" s="237">
        <f>ROUND((D98+F98-2*$T$2),1)</f>
        <v>391</v>
      </c>
      <c r="N101" s="177" t="str">
        <f>ROUND(L101,1)&amp;"~"&amp;ROUND(M101,1)</f>
        <v>371.1~391</v>
      </c>
    </row>
    <row r="102" customHeight="1" spans="1:14">
      <c r="A102" s="220"/>
      <c r="B102" s="208" t="s">
        <v>42</v>
      </c>
      <c r="C102" s="209">
        <v>16</v>
      </c>
      <c r="D102" s="210"/>
      <c r="E102" s="210">
        <f>ROUND(((B98-2*$T$2)^2+(D98-C98)^2)^0.5,1)</f>
        <v>1992.1</v>
      </c>
      <c r="F102" s="210">
        <f>ROUNDUP((IF(C102&lt;26,10.927,11.212))*C102/10,0)</f>
        <v>18</v>
      </c>
      <c r="G102" s="210">
        <f>E102+F102*2</f>
        <v>2028.1</v>
      </c>
      <c r="H102" s="211">
        <f>(I98+1)*2+N98+1</f>
        <v>64</v>
      </c>
      <c r="I102" s="188">
        <f t="shared" si="33"/>
        <v>1297.984</v>
      </c>
      <c r="J102" s="239">
        <f t="shared" si="34"/>
        <v>1.578</v>
      </c>
      <c r="K102" s="238">
        <f t="shared" si="35"/>
        <v>2048.218752</v>
      </c>
      <c r="L102" s="237"/>
      <c r="M102" s="237"/>
      <c r="N102" s="177"/>
    </row>
    <row r="103" customHeight="1" spans="1:14">
      <c r="A103" s="220"/>
      <c r="B103" s="208" t="s">
        <v>43</v>
      </c>
      <c r="C103" s="209">
        <v>16</v>
      </c>
      <c r="D103" s="210"/>
      <c r="E103" s="210">
        <f>ROUND(((E98+F98-2*$T$2)+(20-2^0.5*4))*(2^0.5),1)</f>
        <v>288.3</v>
      </c>
      <c r="F103" s="210">
        <f>ROUNDUP((IF(C103&lt;26,10.927,11.212))*C103/10,0)</f>
        <v>18</v>
      </c>
      <c r="G103" s="210">
        <f>ROUND(((E98+F98-2*4)+(20-2^0.5*4))*(2^0.5),1)+2*ROUNDUP((IF(C103&lt;26,10.927,11.212))*C103/10,0)</f>
        <v>324.3</v>
      </c>
      <c r="H103" s="211">
        <f>H101</f>
        <v>160</v>
      </c>
      <c r="I103" s="188">
        <f t="shared" si="33"/>
        <v>518.88</v>
      </c>
      <c r="J103" s="239">
        <f t="shared" si="34"/>
        <v>1.578</v>
      </c>
      <c r="K103" s="238">
        <f t="shared" si="35"/>
        <v>818.79264</v>
      </c>
      <c r="L103" s="237"/>
      <c r="M103" s="237"/>
      <c r="N103" s="177"/>
    </row>
    <row r="104" customHeight="1" spans="1:14">
      <c r="A104" s="220"/>
      <c r="B104" s="208" t="s">
        <v>44</v>
      </c>
      <c r="C104" s="209">
        <v>8</v>
      </c>
      <c r="D104" s="210"/>
      <c r="E104" s="210">
        <f>E98-2*$T$2</f>
        <v>109.55</v>
      </c>
      <c r="F104" s="210">
        <f>11</f>
        <v>11</v>
      </c>
      <c r="G104" s="210">
        <f>E104+F104</f>
        <v>120.55</v>
      </c>
      <c r="H104" s="211">
        <f>ROUNDUP(G98/2,0)*K98/2</f>
        <v>960</v>
      </c>
      <c r="I104" s="188">
        <f t="shared" si="33"/>
        <v>1157.28</v>
      </c>
      <c r="J104" s="239">
        <f t="shared" si="34"/>
        <v>0.395</v>
      </c>
      <c r="K104" s="238">
        <f t="shared" si="35"/>
        <v>457.1256</v>
      </c>
      <c r="L104" s="237"/>
      <c r="M104" s="237"/>
      <c r="N104" s="177"/>
    </row>
    <row r="105" customHeight="1" spans="1:14">
      <c r="A105" s="221" t="s">
        <v>50</v>
      </c>
      <c r="B105" s="213" t="s">
        <v>51</v>
      </c>
      <c r="C105" s="213"/>
      <c r="D105" s="214">
        <f>K104</f>
        <v>457.1256</v>
      </c>
      <c r="E105" s="215"/>
      <c r="F105" s="216" t="s">
        <v>52</v>
      </c>
      <c r="G105" s="216"/>
      <c r="H105" s="217">
        <f>K101+K102+K103</f>
        <v>6479.010912</v>
      </c>
      <c r="I105" s="214" t="s">
        <v>53</v>
      </c>
      <c r="J105" s="240"/>
      <c r="K105" s="241">
        <f>Q98</f>
        <v>72.65565665</v>
      </c>
      <c r="L105" s="237">
        <f>(D105+H105)/K105</f>
        <v>95.4658843070273</v>
      </c>
      <c r="M105" s="237"/>
      <c r="N105" s="177"/>
    </row>
    <row r="106" customHeight="1" spans="1:13">
      <c r="A106" s="177"/>
      <c r="D106" s="203"/>
      <c r="E106" s="203"/>
      <c r="F106" s="203"/>
      <c r="G106" s="203"/>
      <c r="H106" s="222"/>
      <c r="I106" s="203"/>
      <c r="J106" s="203"/>
      <c r="K106" s="203"/>
      <c r="L106" s="234"/>
      <c r="M106" s="234"/>
    </row>
    <row r="107" hidden="1" customHeight="1" spans="1:17">
      <c r="A107" s="177" t="str">
        <f>A11</f>
        <v>YU10</v>
      </c>
      <c r="B107" s="203">
        <f>VLOOKUP($A107,$A$2:$Q$25,2,0)</f>
        <v>2000</v>
      </c>
      <c r="C107" s="203">
        <f>VLOOKUP($A107,$A$2:$Q$25,3,0)</f>
        <v>298.969</v>
      </c>
      <c r="D107" s="203">
        <f>VLOOKUP($A107,$A$2:$Q$25,4,0)</f>
        <v>318.984</v>
      </c>
      <c r="E107" s="203">
        <f>VLOOKUP($A107,$A$2:$Q$25,5,0)</f>
        <v>155.85</v>
      </c>
      <c r="F107" s="203">
        <f>VLOOKUP($A107,$A$2:$Q$25,6,0)</f>
        <v>80</v>
      </c>
      <c r="G107" s="203">
        <f>VLOOKUP($A107,$A$2:$Q$25,7,0)</f>
        <v>159</v>
      </c>
      <c r="H107" s="203">
        <f>VLOOKUP($A107,$A$2:$Q$25,8,0)</f>
        <v>6.25</v>
      </c>
      <c r="I107" s="203">
        <f>VLOOKUP($A107,$A$2:$Q$25,9,0)</f>
        <v>24</v>
      </c>
      <c r="J107" s="203">
        <f>VLOOKUP($A107,$A$2:$Q$25,10,0)</f>
        <v>11.6660416666667</v>
      </c>
      <c r="K107" s="203">
        <f>VLOOKUP($A107,$A$2:$Q$25,11,0)</f>
        <v>24</v>
      </c>
      <c r="L107" s="235">
        <f>VLOOKUP($A107,$A$2:$Q$25,12,0)</f>
        <v>12.5</v>
      </c>
      <c r="M107" s="235">
        <f>VLOOKUP($A107,$A$2:$Q$25,13,0)</f>
        <v>10.984</v>
      </c>
      <c r="N107" s="203">
        <f>VLOOKUP($A107,$A$2:$Q$25,14,0)</f>
        <v>13</v>
      </c>
      <c r="O107" s="203">
        <f>VLOOKUP($A107,$A$2:$Q$25,15,0)</f>
        <v>10.7576923076923</v>
      </c>
      <c r="P107" s="203">
        <f>VLOOKUP($A107,$A$2:$Q$25,16,0)</f>
        <v>8</v>
      </c>
      <c r="Q107" s="203">
        <f>VLOOKUP($A107,$A$2:$Q$25,17,0)</f>
        <v>96.30797505</v>
      </c>
    </row>
    <row r="108" customHeight="1" spans="1:14">
      <c r="A108" s="219" t="str">
        <f>A107</f>
        <v>YU10</v>
      </c>
      <c r="B108" s="205" t="s">
        <v>28</v>
      </c>
      <c r="C108" s="205" t="s">
        <v>29</v>
      </c>
      <c r="D108" s="206" t="s">
        <v>30</v>
      </c>
      <c r="E108" s="206"/>
      <c r="F108" s="206"/>
      <c r="G108" s="206" t="s">
        <v>31</v>
      </c>
      <c r="H108" s="206" t="s">
        <v>32</v>
      </c>
      <c r="I108" s="206" t="s">
        <v>33</v>
      </c>
      <c r="J108" s="206" t="s">
        <v>34</v>
      </c>
      <c r="K108" s="236" t="s">
        <v>35</v>
      </c>
      <c r="L108" s="237"/>
      <c r="M108" s="237"/>
      <c r="N108" s="177"/>
    </row>
    <row r="109" customHeight="1" spans="1:14">
      <c r="A109" s="220"/>
      <c r="B109" s="208"/>
      <c r="C109" s="208"/>
      <c r="D109" s="188" t="s">
        <v>36</v>
      </c>
      <c r="E109" s="188" t="s">
        <v>37</v>
      </c>
      <c r="F109" s="188" t="s">
        <v>38</v>
      </c>
      <c r="G109" s="188"/>
      <c r="H109" s="188"/>
      <c r="I109" s="188"/>
      <c r="J109" s="188"/>
      <c r="K109" s="238"/>
      <c r="L109" s="237"/>
      <c r="M109" s="237"/>
      <c r="N109" s="177"/>
    </row>
    <row r="110" customHeight="1" spans="1:14">
      <c r="A110" s="220"/>
      <c r="B110" s="208" t="s">
        <v>41</v>
      </c>
      <c r="C110" s="209">
        <v>20</v>
      </c>
      <c r="D110" s="210">
        <f>E107-$T$2*2</f>
        <v>147.85</v>
      </c>
      <c r="E110" s="210">
        <f>(L110+M110)/2</f>
        <v>381</v>
      </c>
      <c r="F110" s="210">
        <f>ROUNDUP((IF(K320&lt;26,10.927,11.212))*C110/10,1)</f>
        <v>21.9</v>
      </c>
      <c r="G110" s="210">
        <f>E110*2+D110+F110*2</f>
        <v>953.65</v>
      </c>
      <c r="H110" s="211">
        <f>G107+1</f>
        <v>160</v>
      </c>
      <c r="I110" s="188">
        <f t="shared" ref="I110:I113" si="36">G110*H110/100</f>
        <v>1525.84</v>
      </c>
      <c r="J110" s="239">
        <f t="shared" ref="J110:J113" si="37">ROUND(C110^2*PI()/4/1000000*7850,3)</f>
        <v>2.466</v>
      </c>
      <c r="K110" s="238">
        <f t="shared" ref="K110:K113" si="38">I110*J110</f>
        <v>3762.72144</v>
      </c>
      <c r="L110" s="237">
        <f>ROUND((C107+F107-$T$2*2),1)</f>
        <v>371</v>
      </c>
      <c r="M110" s="237">
        <f>ROUND((D107+F107-2*$T$2),1)</f>
        <v>391</v>
      </c>
      <c r="N110" s="177" t="str">
        <f>ROUND(L110,1)&amp;"~"&amp;ROUND(M110,1)</f>
        <v>371~391</v>
      </c>
    </row>
    <row r="111" customHeight="1" spans="1:14">
      <c r="A111" s="220"/>
      <c r="B111" s="208" t="s">
        <v>42</v>
      </c>
      <c r="C111" s="209">
        <v>16</v>
      </c>
      <c r="D111" s="210"/>
      <c r="E111" s="210">
        <f>ROUND(((B107-2*$T$2)^2+(D107-C107)^2)^0.5,1)</f>
        <v>1992.1</v>
      </c>
      <c r="F111" s="210">
        <f>ROUNDUP((IF(C111&lt;26,10.927,11.212))*C111/10,0)</f>
        <v>18</v>
      </c>
      <c r="G111" s="210">
        <f>E111+F111*2</f>
        <v>2028.1</v>
      </c>
      <c r="H111" s="211">
        <f>(I107+1)*2+N107+1</f>
        <v>64</v>
      </c>
      <c r="I111" s="188">
        <f t="shared" si="36"/>
        <v>1297.984</v>
      </c>
      <c r="J111" s="239">
        <f t="shared" si="37"/>
        <v>1.578</v>
      </c>
      <c r="K111" s="238">
        <f t="shared" si="38"/>
        <v>2048.218752</v>
      </c>
      <c r="L111" s="237"/>
      <c r="M111" s="237"/>
      <c r="N111" s="177"/>
    </row>
    <row r="112" customHeight="1" spans="1:14">
      <c r="A112" s="220"/>
      <c r="B112" s="208" t="s">
        <v>43</v>
      </c>
      <c r="C112" s="209">
        <v>16</v>
      </c>
      <c r="D112" s="210"/>
      <c r="E112" s="210">
        <f>ROUND(((E107+F107-2*$T$2)+(20-2^0.5*4))*(2^0.5),1)</f>
        <v>342.5</v>
      </c>
      <c r="F112" s="210">
        <f>ROUNDUP((IF(C112&lt;26,10.927,11.212))*C112/10,0)</f>
        <v>18</v>
      </c>
      <c r="G112" s="210">
        <f>ROUND(((E107+F107-2*4)+(20-2^0.5*4))*(2^0.5),1)+2*ROUNDUP((IF(C112&lt;26,10.927,11.212))*C112/10,0)</f>
        <v>378.5</v>
      </c>
      <c r="H112" s="211">
        <f>H110</f>
        <v>160</v>
      </c>
      <c r="I112" s="188">
        <f t="shared" si="36"/>
        <v>605.6</v>
      </c>
      <c r="J112" s="239">
        <f t="shared" si="37"/>
        <v>1.578</v>
      </c>
      <c r="K112" s="238">
        <f t="shared" si="38"/>
        <v>955.6368</v>
      </c>
      <c r="L112" s="237"/>
      <c r="M112" s="237"/>
      <c r="N112" s="177"/>
    </row>
    <row r="113" customHeight="1" spans="1:14">
      <c r="A113" s="220"/>
      <c r="B113" s="208" t="s">
        <v>44</v>
      </c>
      <c r="C113" s="209">
        <v>8</v>
      </c>
      <c r="D113" s="210"/>
      <c r="E113" s="210">
        <f>E107-2*$T$2</f>
        <v>147.85</v>
      </c>
      <c r="F113" s="210">
        <f>11</f>
        <v>11</v>
      </c>
      <c r="G113" s="210">
        <f>E113+F113</f>
        <v>158.85</v>
      </c>
      <c r="H113" s="211">
        <f>ROUNDUP(G107/2,0)*K107/2</f>
        <v>960</v>
      </c>
      <c r="I113" s="188">
        <f t="shared" si="36"/>
        <v>1524.96</v>
      </c>
      <c r="J113" s="239">
        <f t="shared" si="37"/>
        <v>0.395</v>
      </c>
      <c r="K113" s="238">
        <f t="shared" si="38"/>
        <v>602.3592</v>
      </c>
      <c r="L113" s="237"/>
      <c r="M113" s="237"/>
      <c r="N113" s="177"/>
    </row>
    <row r="114" customHeight="1" spans="1:14">
      <c r="A114" s="221" t="s">
        <v>50</v>
      </c>
      <c r="B114" s="213" t="s">
        <v>51</v>
      </c>
      <c r="C114" s="213"/>
      <c r="D114" s="214">
        <f>K113</f>
        <v>602.3592</v>
      </c>
      <c r="E114" s="215"/>
      <c r="F114" s="216" t="s">
        <v>52</v>
      </c>
      <c r="G114" s="216"/>
      <c r="H114" s="217">
        <f>K110+K111+K112</f>
        <v>6766.576992</v>
      </c>
      <c r="I114" s="214" t="s">
        <v>53</v>
      </c>
      <c r="J114" s="240"/>
      <c r="K114" s="241">
        <f>Q107</f>
        <v>96.30797505</v>
      </c>
      <c r="L114" s="237">
        <f>(D114+H114)/K114</f>
        <v>76.5142885433349</v>
      </c>
      <c r="M114" s="237"/>
      <c r="N114" s="177"/>
    </row>
    <row r="115" customHeight="1" spans="1:14">
      <c r="A115" s="177"/>
      <c r="B115" s="177"/>
      <c r="C115" s="177"/>
      <c r="D115" s="218"/>
      <c r="E115" s="218"/>
      <c r="F115" s="218"/>
      <c r="G115" s="218"/>
      <c r="H115" s="218"/>
      <c r="I115" s="218"/>
      <c r="J115" s="218"/>
      <c r="K115" s="218"/>
      <c r="L115" s="237"/>
      <c r="M115" s="237"/>
      <c r="N115" s="177"/>
    </row>
    <row r="116" hidden="1" customHeight="1" spans="1:17">
      <c r="A116" s="177" t="str">
        <f>A12</f>
        <v>YU11</v>
      </c>
      <c r="B116" s="203">
        <f>VLOOKUP($A116,$A$2:$Q$25,2,0)</f>
        <v>2000</v>
      </c>
      <c r="C116" s="203">
        <f>VLOOKUP($A116,$A$2:$Q$25,3,0)</f>
        <v>309.149</v>
      </c>
      <c r="D116" s="203">
        <f>VLOOKUP($A116,$A$2:$Q$25,4,0)</f>
        <v>362.58</v>
      </c>
      <c r="E116" s="203">
        <f>VLOOKUP($A116,$A$2:$Q$25,5,0)</f>
        <v>87.505</v>
      </c>
      <c r="F116" s="203">
        <f>VLOOKUP($A116,$A$2:$Q$25,6,0)</f>
        <v>90</v>
      </c>
      <c r="G116" s="203">
        <f>VLOOKUP($A116,$A$2:$Q$25,7,0)</f>
        <v>159</v>
      </c>
      <c r="H116" s="203">
        <f>VLOOKUP($A116,$A$2:$Q$25,8,0)</f>
        <v>6.25</v>
      </c>
      <c r="I116" s="203">
        <f>VLOOKUP($A116,$A$2:$Q$25,9,0)</f>
        <v>28</v>
      </c>
      <c r="J116" s="203">
        <f>VLOOKUP($A116,$A$2:$Q$25,10,0)</f>
        <v>10.59175</v>
      </c>
      <c r="K116" s="203">
        <f>VLOOKUP($A116,$A$2:$Q$25,11,0)</f>
        <v>28</v>
      </c>
      <c r="L116" s="235">
        <f>VLOOKUP($A116,$A$2:$Q$25,12,0)</f>
        <v>12.5</v>
      </c>
      <c r="M116" s="235">
        <f>VLOOKUP($A116,$A$2:$Q$25,13,0)</f>
        <v>4.57999999999998</v>
      </c>
      <c r="N116" s="203">
        <f>VLOOKUP($A116,$A$2:$Q$25,14,0)</f>
        <v>13</v>
      </c>
      <c r="O116" s="203">
        <f>VLOOKUP($A116,$A$2:$Q$25,15,0)</f>
        <v>5.50038461538461</v>
      </c>
      <c r="P116" s="203">
        <f>VLOOKUP($A116,$A$2:$Q$25,16,0)</f>
        <v>8</v>
      </c>
      <c r="Q116" s="203">
        <f>VLOOKUP($A116,$A$2:$Q$25,17,0)</f>
        <v>58.779646145</v>
      </c>
    </row>
    <row r="117" customHeight="1" spans="1:14">
      <c r="A117" s="219" t="str">
        <f>A116</f>
        <v>YU11</v>
      </c>
      <c r="B117" s="205" t="s">
        <v>28</v>
      </c>
      <c r="C117" s="205" t="s">
        <v>29</v>
      </c>
      <c r="D117" s="206" t="s">
        <v>30</v>
      </c>
      <c r="E117" s="206"/>
      <c r="F117" s="206"/>
      <c r="G117" s="206" t="s">
        <v>31</v>
      </c>
      <c r="H117" s="206" t="s">
        <v>32</v>
      </c>
      <c r="I117" s="206" t="s">
        <v>33</v>
      </c>
      <c r="J117" s="206" t="s">
        <v>34</v>
      </c>
      <c r="K117" s="236" t="s">
        <v>35</v>
      </c>
      <c r="L117" s="237"/>
      <c r="M117" s="237"/>
      <c r="N117" s="177"/>
    </row>
    <row r="118" customHeight="1" spans="1:14">
      <c r="A118" s="220"/>
      <c r="B118" s="208"/>
      <c r="C118" s="208"/>
      <c r="D118" s="188" t="s">
        <v>36</v>
      </c>
      <c r="E118" s="188" t="s">
        <v>37</v>
      </c>
      <c r="F118" s="188" t="s">
        <v>38</v>
      </c>
      <c r="G118" s="188"/>
      <c r="H118" s="188"/>
      <c r="I118" s="188"/>
      <c r="J118" s="188"/>
      <c r="K118" s="238"/>
      <c r="L118" s="237"/>
      <c r="M118" s="237"/>
      <c r="N118" s="177"/>
    </row>
    <row r="119" customHeight="1" spans="1:14">
      <c r="A119" s="220"/>
      <c r="B119" s="208" t="s">
        <v>41</v>
      </c>
      <c r="C119" s="209">
        <v>20</v>
      </c>
      <c r="D119" s="210">
        <f>E116-$T$2*2</f>
        <v>79.505</v>
      </c>
      <c r="E119" s="210">
        <f>(L119+M119)/2</f>
        <v>417.85</v>
      </c>
      <c r="F119" s="210">
        <f>ROUNDUP((IF(K329&lt;26,10.927,11.212))*C119/10,1)</f>
        <v>21.9</v>
      </c>
      <c r="G119" s="210">
        <f>E119*2+D119+F119*2</f>
        <v>959.005</v>
      </c>
      <c r="H119" s="211">
        <f>G116+1</f>
        <v>160</v>
      </c>
      <c r="I119" s="188">
        <f t="shared" ref="I119:I122" si="39">G119*H119/100</f>
        <v>1534.408</v>
      </c>
      <c r="J119" s="239">
        <f t="shared" ref="J119:J122" si="40">ROUND(C119^2*PI()/4/1000000*7850,3)</f>
        <v>2.466</v>
      </c>
      <c r="K119" s="238">
        <f t="shared" ref="K119:K122" si="41">I119*J119</f>
        <v>3783.850128</v>
      </c>
      <c r="L119" s="237">
        <f>ROUND((C116+F116-$T$2*2),1)</f>
        <v>391.1</v>
      </c>
      <c r="M119" s="237">
        <f>ROUND((D116+F116-2*$T$2),1)</f>
        <v>444.6</v>
      </c>
      <c r="N119" s="177" t="str">
        <f>ROUND(L119,1)&amp;"~"&amp;ROUND(M119,1)</f>
        <v>391.1~444.6</v>
      </c>
    </row>
    <row r="120" customHeight="1" spans="1:14">
      <c r="A120" s="220"/>
      <c r="B120" s="208" t="s">
        <v>42</v>
      </c>
      <c r="C120" s="209">
        <v>16</v>
      </c>
      <c r="D120" s="210"/>
      <c r="E120" s="210">
        <f>ROUND(((B116-2*$T$2)^2+(D116-C116)^2)^0.5,1)</f>
        <v>1992.7</v>
      </c>
      <c r="F120" s="210">
        <f>ROUNDUP((IF(C120&lt;26,10.927,11.212))*C120/10,0)</f>
        <v>18</v>
      </c>
      <c r="G120" s="210">
        <f>E120+F120*2</f>
        <v>2028.7</v>
      </c>
      <c r="H120" s="211">
        <f>(I116+1)*2+N116+1</f>
        <v>72</v>
      </c>
      <c r="I120" s="188">
        <f t="shared" si="39"/>
        <v>1460.664</v>
      </c>
      <c r="J120" s="239">
        <f t="shared" si="40"/>
        <v>1.578</v>
      </c>
      <c r="K120" s="238">
        <f t="shared" si="41"/>
        <v>2304.927792</v>
      </c>
      <c r="L120" s="237"/>
      <c r="M120" s="237"/>
      <c r="N120" s="177"/>
    </row>
    <row r="121" customHeight="1" spans="1:14">
      <c r="A121" s="220"/>
      <c r="B121" s="208" t="s">
        <v>43</v>
      </c>
      <c r="C121" s="209">
        <v>16</v>
      </c>
      <c r="D121" s="210"/>
      <c r="E121" s="210">
        <f>ROUND(((E116+F116-2*$T$2)+(20-2^0.5*4))*(2^0.5),1)</f>
        <v>260</v>
      </c>
      <c r="F121" s="210">
        <f>ROUNDUP((IF(C121&lt;26,10.927,11.212))*C121/10,0)</f>
        <v>18</v>
      </c>
      <c r="G121" s="210">
        <f>ROUND(((E116+F116-2*4)+(20-2^0.5*4))*(2^0.5),1)+2*ROUNDUP((IF(C121&lt;26,10.927,11.212))*C121/10,0)</f>
        <v>296</v>
      </c>
      <c r="H121" s="211">
        <f>H119</f>
        <v>160</v>
      </c>
      <c r="I121" s="188">
        <f t="shared" si="39"/>
        <v>473.6</v>
      </c>
      <c r="J121" s="239">
        <f t="shared" si="40"/>
        <v>1.578</v>
      </c>
      <c r="K121" s="238">
        <f t="shared" si="41"/>
        <v>747.3408</v>
      </c>
      <c r="L121" s="237"/>
      <c r="M121" s="237"/>
      <c r="N121" s="177"/>
    </row>
    <row r="122" customHeight="1" spans="1:14">
      <c r="A122" s="220"/>
      <c r="B122" s="208" t="s">
        <v>44</v>
      </c>
      <c r="C122" s="209">
        <v>8</v>
      </c>
      <c r="D122" s="210"/>
      <c r="E122" s="210">
        <f>E116-2*$T$2</f>
        <v>79.505</v>
      </c>
      <c r="F122" s="210">
        <f>11</f>
        <v>11</v>
      </c>
      <c r="G122" s="210">
        <f>E122+F122</f>
        <v>90.505</v>
      </c>
      <c r="H122" s="211">
        <f>ROUNDUP(G116/2,0)*K116/2</f>
        <v>1120</v>
      </c>
      <c r="I122" s="188">
        <f t="shared" si="39"/>
        <v>1013.656</v>
      </c>
      <c r="J122" s="239">
        <f t="shared" si="40"/>
        <v>0.395</v>
      </c>
      <c r="K122" s="238">
        <f t="shared" si="41"/>
        <v>400.39412</v>
      </c>
      <c r="L122" s="237"/>
      <c r="M122" s="237"/>
      <c r="N122" s="177"/>
    </row>
    <row r="123" customHeight="1" spans="1:14">
      <c r="A123" s="221" t="s">
        <v>50</v>
      </c>
      <c r="B123" s="213" t="s">
        <v>51</v>
      </c>
      <c r="C123" s="213"/>
      <c r="D123" s="214">
        <f>K122</f>
        <v>400.39412</v>
      </c>
      <c r="E123" s="215"/>
      <c r="F123" s="216" t="s">
        <v>52</v>
      </c>
      <c r="G123" s="216"/>
      <c r="H123" s="217">
        <f>K119+K120+K121</f>
        <v>6836.11872</v>
      </c>
      <c r="I123" s="214" t="s">
        <v>53</v>
      </c>
      <c r="J123" s="240"/>
      <c r="K123" s="241">
        <f>Q116</f>
        <v>58.779646145</v>
      </c>
      <c r="L123" s="237">
        <f>(D123+H123)/K123</f>
        <v>123.112562163928</v>
      </c>
      <c r="M123" s="237"/>
      <c r="N123" s="177"/>
    </row>
    <row r="124" customHeight="1" spans="1:14">
      <c r="A124" s="177"/>
      <c r="B124" s="177"/>
      <c r="C124" s="177"/>
      <c r="D124" s="218"/>
      <c r="E124" s="218"/>
      <c r="F124" s="218"/>
      <c r="G124" s="218"/>
      <c r="H124" s="218"/>
      <c r="I124" s="218"/>
      <c r="J124" s="218"/>
      <c r="K124" s="218"/>
      <c r="L124" s="237"/>
      <c r="M124" s="237"/>
      <c r="N124" s="177"/>
    </row>
    <row r="125" hidden="1" customHeight="1" spans="1:17">
      <c r="A125" s="177" t="str">
        <f>A13</f>
        <v>YU12</v>
      </c>
      <c r="B125" s="203">
        <f>VLOOKUP($A125,$A$2:$Q$25,2,0)</f>
        <v>2000</v>
      </c>
      <c r="C125" s="203">
        <f>VLOOKUP($A125,$A$2:$Q$25,3,0)</f>
        <v>273.963</v>
      </c>
      <c r="D125" s="203">
        <f>VLOOKUP($A125,$A$2:$Q$25,4,0)</f>
        <v>309.082</v>
      </c>
      <c r="E125" s="203">
        <f>VLOOKUP($A125,$A$2:$Q$25,5,0)</f>
        <v>65.25</v>
      </c>
      <c r="F125" s="203">
        <f>VLOOKUP($A125,$A$2:$Q$25,6,0)</f>
        <v>70</v>
      </c>
      <c r="G125" s="203">
        <f>VLOOKUP($A125,$A$2:$Q$25,7,0)</f>
        <v>159</v>
      </c>
      <c r="H125" s="203">
        <f>VLOOKUP($A125,$A$2:$Q$25,8,0)</f>
        <v>6.25</v>
      </c>
      <c r="I125" s="203">
        <f>VLOOKUP($A125,$A$2:$Q$25,9,0)</f>
        <v>24</v>
      </c>
      <c r="J125" s="203">
        <f>VLOOKUP($A125,$A$2:$Q$25,10,0)</f>
        <v>11.0367083333333</v>
      </c>
      <c r="K125" s="203">
        <f>VLOOKUP($A125,$A$2:$Q$25,11,0)</f>
        <v>24</v>
      </c>
      <c r="L125" s="235">
        <f>VLOOKUP($A125,$A$2:$Q$25,12,0)</f>
        <v>12.5</v>
      </c>
      <c r="M125" s="235">
        <f>VLOOKUP($A125,$A$2:$Q$25,13,0)</f>
        <v>1.08199999999999</v>
      </c>
      <c r="N125" s="203">
        <f>VLOOKUP($A125,$A$2:$Q$25,14,0)</f>
        <v>13</v>
      </c>
      <c r="O125" s="203">
        <f>VLOOKUP($A125,$A$2:$Q$25,15,0)</f>
        <v>3.78846153846154</v>
      </c>
      <c r="P125" s="203">
        <f>VLOOKUP($A125,$A$2:$Q$25,16,0)</f>
        <v>8</v>
      </c>
      <c r="Q125" s="203">
        <f>VLOOKUP($A125,$A$2:$Q$25,17,0)</f>
        <v>38.04368625</v>
      </c>
    </row>
    <row r="126" customHeight="1" spans="1:14">
      <c r="A126" s="219" t="str">
        <f>A125</f>
        <v>YU12</v>
      </c>
      <c r="B126" s="205" t="s">
        <v>28</v>
      </c>
      <c r="C126" s="205" t="s">
        <v>29</v>
      </c>
      <c r="D126" s="206" t="s">
        <v>30</v>
      </c>
      <c r="E126" s="206"/>
      <c r="F126" s="206"/>
      <c r="G126" s="206" t="s">
        <v>31</v>
      </c>
      <c r="H126" s="206" t="s">
        <v>32</v>
      </c>
      <c r="I126" s="206" t="s">
        <v>33</v>
      </c>
      <c r="J126" s="206" t="s">
        <v>34</v>
      </c>
      <c r="K126" s="236" t="s">
        <v>35</v>
      </c>
      <c r="L126" s="237"/>
      <c r="M126" s="237"/>
      <c r="N126" s="177"/>
    </row>
    <row r="127" customHeight="1" spans="1:14">
      <c r="A127" s="220"/>
      <c r="B127" s="208"/>
      <c r="C127" s="208"/>
      <c r="D127" s="188" t="s">
        <v>36</v>
      </c>
      <c r="E127" s="188" t="s">
        <v>37</v>
      </c>
      <c r="F127" s="188" t="s">
        <v>38</v>
      </c>
      <c r="G127" s="188"/>
      <c r="H127" s="188"/>
      <c r="I127" s="188"/>
      <c r="J127" s="188"/>
      <c r="K127" s="238"/>
      <c r="L127" s="237"/>
      <c r="M127" s="237"/>
      <c r="N127" s="177"/>
    </row>
    <row r="128" customHeight="1" spans="1:14">
      <c r="A128" s="220"/>
      <c r="B128" s="208" t="s">
        <v>41</v>
      </c>
      <c r="C128" s="209">
        <v>20</v>
      </c>
      <c r="D128" s="210">
        <f>E125-$T$2*2</f>
        <v>57.25</v>
      </c>
      <c r="E128" s="210">
        <f>(L128+M128)/2</f>
        <v>353.55</v>
      </c>
      <c r="F128" s="210">
        <f>ROUNDUP((IF(K338&lt;26,10.927,11.212))*C128/10,1)</f>
        <v>21.9</v>
      </c>
      <c r="G128" s="210">
        <f>E128*2+D128+F128*2</f>
        <v>808.15</v>
      </c>
      <c r="H128" s="211">
        <f>G125+1</f>
        <v>160</v>
      </c>
      <c r="I128" s="188">
        <f t="shared" ref="I128:I131" si="42">G128*H128/100</f>
        <v>1293.04</v>
      </c>
      <c r="J128" s="239">
        <f t="shared" ref="J128:J131" si="43">ROUND(C128^2*PI()/4/1000000*7850,3)</f>
        <v>2.466</v>
      </c>
      <c r="K128" s="238">
        <f t="shared" ref="K128:K131" si="44">I128*J128</f>
        <v>3188.63664</v>
      </c>
      <c r="L128" s="237">
        <f>ROUND((C125+F125-$T$2*2),1)</f>
        <v>336</v>
      </c>
      <c r="M128" s="237">
        <f>ROUND((D125+F125-2*$T$2),1)</f>
        <v>371.1</v>
      </c>
      <c r="N128" s="177" t="str">
        <f>ROUND(L128,1)&amp;"~"&amp;ROUND(M128,1)</f>
        <v>336~371.1</v>
      </c>
    </row>
    <row r="129" customHeight="1" spans="1:14">
      <c r="A129" s="220"/>
      <c r="B129" s="208" t="s">
        <v>42</v>
      </c>
      <c r="C129" s="209">
        <v>16</v>
      </c>
      <c r="D129" s="210"/>
      <c r="E129" s="210">
        <f>ROUND(((B125-2*$T$2)^2+(D125-C125)^2)^0.5,1)</f>
        <v>1992.3</v>
      </c>
      <c r="F129" s="210">
        <f>ROUNDUP((IF(C129&lt;26,10.927,11.212))*C129/10,0)</f>
        <v>18</v>
      </c>
      <c r="G129" s="210">
        <f>E129+F129*2</f>
        <v>2028.3</v>
      </c>
      <c r="H129" s="211">
        <f>(I125+1)*2+N125+1</f>
        <v>64</v>
      </c>
      <c r="I129" s="188">
        <f t="shared" si="42"/>
        <v>1298.112</v>
      </c>
      <c r="J129" s="239">
        <f t="shared" si="43"/>
        <v>1.578</v>
      </c>
      <c r="K129" s="238">
        <f t="shared" si="44"/>
        <v>2048.420736</v>
      </c>
      <c r="L129" s="237"/>
      <c r="M129" s="237"/>
      <c r="N129" s="177"/>
    </row>
    <row r="130" customHeight="1" spans="1:14">
      <c r="A130" s="220"/>
      <c r="B130" s="208" t="s">
        <v>43</v>
      </c>
      <c r="C130" s="209">
        <v>16</v>
      </c>
      <c r="D130" s="210"/>
      <c r="E130" s="210">
        <f>ROUND(((E125+F125-2*$T$2)+(20-2^0.5*4))*(2^0.5),1)</f>
        <v>200.2</v>
      </c>
      <c r="F130" s="210">
        <f>ROUNDUP((IF(C130&lt;26,10.927,11.212))*C130/10,0)</f>
        <v>18</v>
      </c>
      <c r="G130" s="210">
        <f>ROUND(((E125+F125-2*4)+(20-2^0.5*4))*(2^0.5),1)+2*ROUNDUP((IF(C130&lt;26,10.927,11.212))*C130/10,0)</f>
        <v>236.2</v>
      </c>
      <c r="H130" s="211">
        <f>H128</f>
        <v>160</v>
      </c>
      <c r="I130" s="188">
        <f t="shared" si="42"/>
        <v>377.92</v>
      </c>
      <c r="J130" s="239">
        <f t="shared" si="43"/>
        <v>1.578</v>
      </c>
      <c r="K130" s="238">
        <f t="shared" si="44"/>
        <v>596.35776</v>
      </c>
      <c r="L130" s="237"/>
      <c r="M130" s="237"/>
      <c r="N130" s="177"/>
    </row>
    <row r="131" customHeight="1" spans="1:14">
      <c r="A131" s="220"/>
      <c r="B131" s="208" t="s">
        <v>44</v>
      </c>
      <c r="C131" s="209">
        <v>8</v>
      </c>
      <c r="D131" s="210"/>
      <c r="E131" s="210">
        <f>E125-2*$T$2</f>
        <v>57.25</v>
      </c>
      <c r="F131" s="210">
        <f>11</f>
        <v>11</v>
      </c>
      <c r="G131" s="210">
        <f>E131+F131</f>
        <v>68.25</v>
      </c>
      <c r="H131" s="211">
        <f>ROUNDUP(G125/2,0)*K125/2</f>
        <v>960</v>
      </c>
      <c r="I131" s="188">
        <f t="shared" si="42"/>
        <v>655.2</v>
      </c>
      <c r="J131" s="239">
        <f t="shared" si="43"/>
        <v>0.395</v>
      </c>
      <c r="K131" s="238">
        <f t="shared" si="44"/>
        <v>258.804</v>
      </c>
      <c r="L131" s="237"/>
      <c r="M131" s="237"/>
      <c r="N131" s="177"/>
    </row>
    <row r="132" customHeight="1" spans="1:14">
      <c r="A132" s="221" t="s">
        <v>50</v>
      </c>
      <c r="B132" s="213" t="s">
        <v>51</v>
      </c>
      <c r="C132" s="213"/>
      <c r="D132" s="214">
        <f>K131</f>
        <v>258.804</v>
      </c>
      <c r="E132" s="215"/>
      <c r="F132" s="216" t="s">
        <v>52</v>
      </c>
      <c r="G132" s="216"/>
      <c r="H132" s="217">
        <f>K128+K129+K130</f>
        <v>5833.415136</v>
      </c>
      <c r="I132" s="214" t="s">
        <v>53</v>
      </c>
      <c r="J132" s="240"/>
      <c r="K132" s="241">
        <f>Q125</f>
        <v>38.04368625</v>
      </c>
      <c r="L132" s="237">
        <f>(D132+H132)/K132</f>
        <v>160.137456080508</v>
      </c>
      <c r="M132" s="237"/>
      <c r="N132" s="177"/>
    </row>
    <row r="133" customHeight="1" spans="1:14">
      <c r="A133" s="177"/>
      <c r="B133" s="177"/>
      <c r="C133" s="177"/>
      <c r="D133" s="218"/>
      <c r="E133" s="218"/>
      <c r="F133" s="218"/>
      <c r="G133" s="218"/>
      <c r="H133" s="218"/>
      <c r="I133" s="218"/>
      <c r="J133" s="218"/>
      <c r="K133" s="218"/>
      <c r="L133" s="237"/>
      <c r="M133" s="237"/>
      <c r="N133" s="177"/>
    </row>
    <row r="134" hidden="1" customHeight="1" spans="1:17">
      <c r="A134" s="177" t="str">
        <f>A14</f>
        <v>YU13</v>
      </c>
      <c r="B134" s="203">
        <f>VLOOKUP($A134,$A$2:$Q$25,2,0)</f>
        <v>2000</v>
      </c>
      <c r="C134" s="203">
        <f>VLOOKUP($A134,$A$2:$Q$25,3,0)</f>
        <v>257.327</v>
      </c>
      <c r="D134" s="203">
        <f>VLOOKUP($A134,$A$2:$Q$25,4,0)</f>
        <v>273.925</v>
      </c>
      <c r="E134" s="203">
        <f>VLOOKUP($A134,$A$2:$Q$25,5,0)</f>
        <v>60</v>
      </c>
      <c r="F134" s="203">
        <f>VLOOKUP($A134,$A$2:$Q$25,6,0)</f>
        <v>70</v>
      </c>
      <c r="G134" s="203">
        <f>VLOOKUP($A134,$A$2:$Q$25,7,0)</f>
        <v>159</v>
      </c>
      <c r="H134" s="203">
        <f>VLOOKUP($A134,$A$2:$Q$25,8,0)</f>
        <v>6.25</v>
      </c>
      <c r="I134" s="203">
        <f>VLOOKUP($A134,$A$2:$Q$25,9,0)</f>
        <v>21</v>
      </c>
      <c r="J134" s="203">
        <f>VLOOKUP($A134,$A$2:$Q$25,10,0)</f>
        <v>11.709619047619</v>
      </c>
      <c r="K134" s="203">
        <f>VLOOKUP($A134,$A$2:$Q$25,11,0)</f>
        <v>21</v>
      </c>
      <c r="L134" s="235">
        <f>VLOOKUP($A134,$A$2:$Q$25,12,0)</f>
        <v>12.5</v>
      </c>
      <c r="M134" s="235">
        <f>VLOOKUP($A134,$A$2:$Q$25,13,0)</f>
        <v>3.42500000000001</v>
      </c>
      <c r="N134" s="203">
        <f>VLOOKUP($A134,$A$2:$Q$25,14,0)</f>
        <v>13</v>
      </c>
      <c r="O134" s="203">
        <f>VLOOKUP($A134,$A$2:$Q$25,15,0)</f>
        <v>3.38461538461538</v>
      </c>
      <c r="P134" s="203">
        <f>VLOOKUP($A134,$A$2:$Q$25,16,0)</f>
        <v>8</v>
      </c>
      <c r="Q134" s="203">
        <f>VLOOKUP($A134,$A$2:$Q$25,17,0)</f>
        <v>31.87512</v>
      </c>
    </row>
    <row r="135" customHeight="1" spans="1:14">
      <c r="A135" s="219" t="str">
        <f>A134</f>
        <v>YU13</v>
      </c>
      <c r="B135" s="205" t="s">
        <v>28</v>
      </c>
      <c r="C135" s="205" t="s">
        <v>29</v>
      </c>
      <c r="D135" s="206" t="s">
        <v>30</v>
      </c>
      <c r="E135" s="206"/>
      <c r="F135" s="206"/>
      <c r="G135" s="206" t="s">
        <v>31</v>
      </c>
      <c r="H135" s="206" t="s">
        <v>32</v>
      </c>
      <c r="I135" s="206" t="s">
        <v>33</v>
      </c>
      <c r="J135" s="206" t="s">
        <v>34</v>
      </c>
      <c r="K135" s="236" t="s">
        <v>35</v>
      </c>
      <c r="L135" s="237"/>
      <c r="M135" s="237"/>
      <c r="N135" s="177"/>
    </row>
    <row r="136" customHeight="1" spans="1:14">
      <c r="A136" s="220"/>
      <c r="B136" s="208"/>
      <c r="C136" s="208"/>
      <c r="D136" s="188" t="s">
        <v>36</v>
      </c>
      <c r="E136" s="188" t="s">
        <v>37</v>
      </c>
      <c r="F136" s="188" t="s">
        <v>38</v>
      </c>
      <c r="G136" s="188"/>
      <c r="H136" s="188"/>
      <c r="I136" s="188"/>
      <c r="J136" s="188"/>
      <c r="K136" s="238"/>
      <c r="L136" s="237"/>
      <c r="M136" s="237"/>
      <c r="N136" s="177"/>
    </row>
    <row r="137" customHeight="1" spans="1:14">
      <c r="A137" s="220"/>
      <c r="B137" s="208" t="s">
        <v>41</v>
      </c>
      <c r="C137" s="209">
        <v>20</v>
      </c>
      <c r="D137" s="210">
        <f>E134-$T$2*2</f>
        <v>52</v>
      </c>
      <c r="E137" s="210">
        <f>(L137+M137)/2</f>
        <v>327.6</v>
      </c>
      <c r="F137" s="210">
        <f>ROUNDUP((IF(K347&lt;26,10.927,11.212))*C137/10,1)</f>
        <v>21.9</v>
      </c>
      <c r="G137" s="210">
        <f>E137*2+D137+F137*2</f>
        <v>751</v>
      </c>
      <c r="H137" s="211">
        <f>G134+1</f>
        <v>160</v>
      </c>
      <c r="I137" s="188">
        <f t="shared" ref="I137:I140" si="45">G137*H137/100</f>
        <v>1201.6</v>
      </c>
      <c r="J137" s="239">
        <f t="shared" ref="J137:J140" si="46">ROUND(C137^2*PI()/4/1000000*7850,3)</f>
        <v>2.466</v>
      </c>
      <c r="K137" s="238">
        <f t="shared" ref="K137:K140" si="47">I137*J137</f>
        <v>2963.1456</v>
      </c>
      <c r="L137" s="237">
        <f>ROUND((C134+F134-$T$2*2),1)</f>
        <v>319.3</v>
      </c>
      <c r="M137" s="237">
        <f>ROUND((D134+F134-2*$T$2),1)</f>
        <v>335.9</v>
      </c>
      <c r="N137" s="177" t="str">
        <f>ROUND(L137,1)&amp;"~"&amp;ROUND(M137,1)</f>
        <v>319.3~335.9</v>
      </c>
    </row>
    <row r="138" customHeight="1" spans="1:14">
      <c r="A138" s="220"/>
      <c r="B138" s="208" t="s">
        <v>42</v>
      </c>
      <c r="C138" s="209">
        <v>16</v>
      </c>
      <c r="D138" s="210"/>
      <c r="E138" s="210">
        <f>ROUND(((B134-2*$T$2)^2+(D134-C134)^2)^0.5,1)</f>
        <v>1992.1</v>
      </c>
      <c r="F138" s="210">
        <f>ROUNDUP((IF(C138&lt;26,10.927,11.212))*C138/10,0)</f>
        <v>18</v>
      </c>
      <c r="G138" s="210">
        <f>E138+F138*2</f>
        <v>2028.1</v>
      </c>
      <c r="H138" s="211">
        <f>(I134+1)*2+N134+1</f>
        <v>58</v>
      </c>
      <c r="I138" s="188">
        <f t="shared" si="45"/>
        <v>1176.298</v>
      </c>
      <c r="J138" s="239">
        <f t="shared" si="46"/>
        <v>1.578</v>
      </c>
      <c r="K138" s="238">
        <f t="shared" si="47"/>
        <v>1856.198244</v>
      </c>
      <c r="L138" s="237"/>
      <c r="M138" s="237"/>
      <c r="N138" s="177"/>
    </row>
    <row r="139" customHeight="1" spans="1:14">
      <c r="A139" s="220"/>
      <c r="B139" s="208" t="s">
        <v>43</v>
      </c>
      <c r="C139" s="209">
        <v>16</v>
      </c>
      <c r="D139" s="210"/>
      <c r="E139" s="210">
        <f>ROUND(((E134+F134-2*$T$2)+(20-2^0.5*4))*(2^0.5),1)</f>
        <v>192.8</v>
      </c>
      <c r="F139" s="210">
        <f>ROUNDUP((IF(C139&lt;26,10.927,11.212))*C139/10,0)</f>
        <v>18</v>
      </c>
      <c r="G139" s="210">
        <f>ROUND(((E134+F134-2*4)+(20-2^0.5*4))*(2^0.5),1)+2*ROUNDUP((IF(C139&lt;26,10.927,11.212))*C139/10,0)</f>
        <v>228.8</v>
      </c>
      <c r="H139" s="211">
        <f>H137</f>
        <v>160</v>
      </c>
      <c r="I139" s="188">
        <f t="shared" si="45"/>
        <v>366.08</v>
      </c>
      <c r="J139" s="239">
        <f t="shared" si="46"/>
        <v>1.578</v>
      </c>
      <c r="K139" s="238">
        <f t="shared" si="47"/>
        <v>577.67424</v>
      </c>
      <c r="L139" s="237"/>
      <c r="M139" s="237"/>
      <c r="N139" s="177"/>
    </row>
    <row r="140" customHeight="1" spans="1:14">
      <c r="A140" s="220"/>
      <c r="B140" s="208" t="s">
        <v>44</v>
      </c>
      <c r="C140" s="209">
        <v>8</v>
      </c>
      <c r="D140" s="210"/>
      <c r="E140" s="210">
        <f>E134-2*$T$2</f>
        <v>52</v>
      </c>
      <c r="F140" s="210">
        <f>11</f>
        <v>11</v>
      </c>
      <c r="G140" s="210">
        <f>E140+F140</f>
        <v>63</v>
      </c>
      <c r="H140" s="211">
        <f>ROUNDUP(G134/2,0)*K134/2</f>
        <v>840</v>
      </c>
      <c r="I140" s="188">
        <f t="shared" si="45"/>
        <v>529.2</v>
      </c>
      <c r="J140" s="239">
        <f t="shared" si="46"/>
        <v>0.395</v>
      </c>
      <c r="K140" s="238">
        <f t="shared" si="47"/>
        <v>209.034</v>
      </c>
      <c r="L140" s="237"/>
      <c r="M140" s="237"/>
      <c r="N140" s="177"/>
    </row>
    <row r="141" customHeight="1" spans="1:14">
      <c r="A141" s="221" t="s">
        <v>50</v>
      </c>
      <c r="B141" s="213" t="s">
        <v>51</v>
      </c>
      <c r="C141" s="213"/>
      <c r="D141" s="214">
        <f>K140</f>
        <v>209.034</v>
      </c>
      <c r="E141" s="215"/>
      <c r="F141" s="216" t="s">
        <v>52</v>
      </c>
      <c r="G141" s="216"/>
      <c r="H141" s="217">
        <f>K137+K138+K139</f>
        <v>5397.018084</v>
      </c>
      <c r="I141" s="214" t="s">
        <v>53</v>
      </c>
      <c r="J141" s="240"/>
      <c r="K141" s="241">
        <f>Q134</f>
        <v>31.87512</v>
      </c>
      <c r="L141" s="237">
        <f>(D141+H141)/K141</f>
        <v>175.875481692304</v>
      </c>
      <c r="M141" s="237"/>
      <c r="N141" s="177"/>
    </row>
    <row r="142" customHeight="1" spans="1:14">
      <c r="A142" s="177"/>
      <c r="B142" s="177"/>
      <c r="C142" s="177"/>
      <c r="D142" s="218"/>
      <c r="E142" s="218"/>
      <c r="F142" s="218"/>
      <c r="G142" s="218"/>
      <c r="H142" s="218"/>
      <c r="I142" s="218"/>
      <c r="J142" s="218"/>
      <c r="K142" s="218"/>
      <c r="L142" s="237"/>
      <c r="M142" s="237"/>
      <c r="N142" s="177"/>
    </row>
    <row r="143" hidden="1" customHeight="1" spans="1:17">
      <c r="A143" s="177" t="str">
        <f>A15</f>
        <v>YU14</v>
      </c>
      <c r="B143" s="203">
        <f>VLOOKUP($A143,$A$2:$Q$25,2,0)</f>
        <v>2000</v>
      </c>
      <c r="C143" s="203">
        <f>VLOOKUP($A143,$A$2:$Q$25,3,0)</f>
        <v>251.575</v>
      </c>
      <c r="D143" s="203">
        <f>VLOOKUP($A143,$A$2:$Q$25,4,0)</f>
        <v>257.308</v>
      </c>
      <c r="E143" s="203">
        <f>VLOOKUP($A143,$A$2:$Q$25,5,0)</f>
        <v>60</v>
      </c>
      <c r="F143" s="203">
        <f>VLOOKUP($A143,$A$2:$Q$25,6,0)</f>
        <v>70</v>
      </c>
      <c r="G143" s="203">
        <f>VLOOKUP($A143,$A$2:$Q$25,7,0)</f>
        <v>159</v>
      </c>
      <c r="H143" s="203">
        <f>VLOOKUP($A143,$A$2:$Q$25,8,0)</f>
        <v>6.25</v>
      </c>
      <c r="I143" s="203">
        <f>VLOOKUP($A143,$A$2:$Q$25,9,0)</f>
        <v>19</v>
      </c>
      <c r="J143" s="203">
        <f>VLOOKUP($A143,$A$2:$Q$25,10,0)</f>
        <v>12.1982631578947</v>
      </c>
      <c r="K143" s="203">
        <f>VLOOKUP($A143,$A$2:$Q$25,11,0)</f>
        <v>19</v>
      </c>
      <c r="L143" s="235">
        <f>VLOOKUP($A143,$A$2:$Q$25,12,0)</f>
        <v>12.5</v>
      </c>
      <c r="M143" s="235">
        <f>VLOOKUP($A143,$A$2:$Q$25,13,0)</f>
        <v>11.808</v>
      </c>
      <c r="N143" s="203">
        <f>VLOOKUP($A143,$A$2:$Q$25,14,0)</f>
        <v>13</v>
      </c>
      <c r="O143" s="203">
        <f>VLOOKUP($A143,$A$2:$Q$25,15,0)</f>
        <v>3.38461538461538</v>
      </c>
      <c r="P143" s="203">
        <f>VLOOKUP($A143,$A$2:$Q$25,16,0)</f>
        <v>8</v>
      </c>
      <c r="Q143" s="203">
        <f>VLOOKUP($A143,$A$2:$Q$25,17,0)</f>
        <v>30.53298</v>
      </c>
    </row>
    <row r="144" customHeight="1" spans="1:14">
      <c r="A144" s="219" t="str">
        <f>A143</f>
        <v>YU14</v>
      </c>
      <c r="B144" s="205" t="s">
        <v>28</v>
      </c>
      <c r="C144" s="205" t="s">
        <v>29</v>
      </c>
      <c r="D144" s="206" t="s">
        <v>30</v>
      </c>
      <c r="E144" s="206"/>
      <c r="F144" s="206"/>
      <c r="G144" s="206" t="s">
        <v>31</v>
      </c>
      <c r="H144" s="206" t="s">
        <v>32</v>
      </c>
      <c r="I144" s="206" t="s">
        <v>33</v>
      </c>
      <c r="J144" s="206" t="s">
        <v>34</v>
      </c>
      <c r="K144" s="236" t="s">
        <v>35</v>
      </c>
      <c r="L144" s="237"/>
      <c r="M144" s="237"/>
      <c r="N144" s="177"/>
    </row>
    <row r="145" customHeight="1" spans="1:14">
      <c r="A145" s="220"/>
      <c r="B145" s="208"/>
      <c r="C145" s="208"/>
      <c r="D145" s="188" t="s">
        <v>36</v>
      </c>
      <c r="E145" s="188" t="s">
        <v>37</v>
      </c>
      <c r="F145" s="188" t="s">
        <v>38</v>
      </c>
      <c r="G145" s="188"/>
      <c r="H145" s="188"/>
      <c r="I145" s="188"/>
      <c r="J145" s="188"/>
      <c r="K145" s="238"/>
      <c r="L145" s="237"/>
      <c r="M145" s="237"/>
      <c r="N145" s="177"/>
    </row>
    <row r="146" customHeight="1" spans="1:14">
      <c r="A146" s="220"/>
      <c r="B146" s="208" t="s">
        <v>41</v>
      </c>
      <c r="C146" s="209">
        <v>20</v>
      </c>
      <c r="D146" s="210">
        <f>E143-$T$2*2</f>
        <v>52</v>
      </c>
      <c r="E146" s="210">
        <f>(L146+M146)/2</f>
        <v>316.45</v>
      </c>
      <c r="F146" s="210">
        <f>ROUNDUP((IF(K356&lt;26,10.927,11.212))*C146/10,1)</f>
        <v>21.9</v>
      </c>
      <c r="G146" s="210">
        <f>E146*2+D146+F146*2</f>
        <v>728.7</v>
      </c>
      <c r="H146" s="211">
        <f>G143+1</f>
        <v>160</v>
      </c>
      <c r="I146" s="188">
        <f t="shared" ref="I146:I149" si="48">G146*H146/100</f>
        <v>1165.92</v>
      </c>
      <c r="J146" s="239">
        <f t="shared" ref="J146:J149" si="49">ROUND(C146^2*PI()/4/1000000*7850,3)</f>
        <v>2.466</v>
      </c>
      <c r="K146" s="238">
        <f t="shared" ref="K146:K149" si="50">I146*J146</f>
        <v>2875.15872</v>
      </c>
      <c r="L146" s="237">
        <f>ROUND((C143+F143-$T$2*2),1)</f>
        <v>313.6</v>
      </c>
      <c r="M146" s="237">
        <f>ROUND((D143+F143-2*$T$2),1)</f>
        <v>319.3</v>
      </c>
      <c r="N146" s="177" t="str">
        <f>ROUND(L146,1)&amp;"~"&amp;ROUND(M146,1)</f>
        <v>313.6~319.3</v>
      </c>
    </row>
    <row r="147" customHeight="1" spans="1:14">
      <c r="A147" s="220"/>
      <c r="B147" s="208" t="s">
        <v>42</v>
      </c>
      <c r="C147" s="209">
        <v>16</v>
      </c>
      <c r="D147" s="210"/>
      <c r="E147" s="210">
        <f>ROUND(((B143-2*$T$2)^2+(D143-C143)^2)^0.5,1)</f>
        <v>1992</v>
      </c>
      <c r="F147" s="210">
        <f>ROUNDUP((IF(C147&lt;26,10.927,11.212))*C147/10,0)</f>
        <v>18</v>
      </c>
      <c r="G147" s="210">
        <f>E147+F147*2</f>
        <v>2028</v>
      </c>
      <c r="H147" s="211">
        <f>(I143+1)*2+N143+1</f>
        <v>54</v>
      </c>
      <c r="I147" s="188">
        <f t="shared" si="48"/>
        <v>1095.12</v>
      </c>
      <c r="J147" s="239">
        <f t="shared" si="49"/>
        <v>1.578</v>
      </c>
      <c r="K147" s="238">
        <f t="shared" si="50"/>
        <v>1728.09936</v>
      </c>
      <c r="L147" s="237"/>
      <c r="M147" s="237"/>
      <c r="N147" s="177"/>
    </row>
    <row r="148" customHeight="1" spans="1:14">
      <c r="A148" s="220"/>
      <c r="B148" s="208" t="s">
        <v>43</v>
      </c>
      <c r="C148" s="209">
        <v>16</v>
      </c>
      <c r="D148" s="210"/>
      <c r="E148" s="210">
        <f>ROUND(((E143+F143-2*$T$2)+(20-2^0.5*4))*(2^0.5),1)</f>
        <v>192.8</v>
      </c>
      <c r="F148" s="210">
        <f>ROUNDUP((IF(C148&lt;26,10.927,11.212))*C148/10,0)</f>
        <v>18</v>
      </c>
      <c r="G148" s="210">
        <f>ROUND(((E143+F143-2*4)+(20-2^0.5*4))*(2^0.5),1)+2*ROUNDUP((IF(C148&lt;26,10.927,11.212))*C148/10,0)</f>
        <v>228.8</v>
      </c>
      <c r="H148" s="211">
        <f>H146</f>
        <v>160</v>
      </c>
      <c r="I148" s="188">
        <f t="shared" si="48"/>
        <v>366.08</v>
      </c>
      <c r="J148" s="239">
        <f t="shared" si="49"/>
        <v>1.578</v>
      </c>
      <c r="K148" s="238">
        <f t="shared" si="50"/>
        <v>577.67424</v>
      </c>
      <c r="L148" s="237"/>
      <c r="M148" s="237"/>
      <c r="N148" s="177"/>
    </row>
    <row r="149" customHeight="1" spans="1:14">
      <c r="A149" s="220"/>
      <c r="B149" s="208" t="s">
        <v>44</v>
      </c>
      <c r="C149" s="209">
        <v>8</v>
      </c>
      <c r="D149" s="210"/>
      <c r="E149" s="210">
        <f>E143-2*$T$2</f>
        <v>52</v>
      </c>
      <c r="F149" s="210">
        <f>11</f>
        <v>11</v>
      </c>
      <c r="G149" s="210">
        <f>E149+F149</f>
        <v>63</v>
      </c>
      <c r="H149" s="211">
        <f>ROUNDUP(G143/2,0)*K143/2</f>
        <v>760</v>
      </c>
      <c r="I149" s="188">
        <f t="shared" si="48"/>
        <v>478.8</v>
      </c>
      <c r="J149" s="239">
        <f t="shared" si="49"/>
        <v>0.395</v>
      </c>
      <c r="K149" s="238">
        <f t="shared" si="50"/>
        <v>189.126</v>
      </c>
      <c r="L149" s="237"/>
      <c r="M149" s="237"/>
      <c r="N149" s="177"/>
    </row>
    <row r="150" customHeight="1" spans="1:14">
      <c r="A150" s="221" t="s">
        <v>50</v>
      </c>
      <c r="B150" s="213" t="s">
        <v>51</v>
      </c>
      <c r="C150" s="213"/>
      <c r="D150" s="214">
        <f>K149</f>
        <v>189.126</v>
      </c>
      <c r="E150" s="215"/>
      <c r="F150" s="216" t="s">
        <v>52</v>
      </c>
      <c r="G150" s="216"/>
      <c r="H150" s="217">
        <f>K146+K147+K148</f>
        <v>5180.93232</v>
      </c>
      <c r="I150" s="214" t="s">
        <v>53</v>
      </c>
      <c r="J150" s="240"/>
      <c r="K150" s="241">
        <f>Q143</f>
        <v>30.53298</v>
      </c>
      <c r="L150" s="237">
        <f>(D150+H150)/K150</f>
        <v>175.877307750505</v>
      </c>
      <c r="M150" s="237"/>
      <c r="N150" s="177"/>
    </row>
    <row r="151" customHeight="1" spans="1:14">
      <c r="A151" s="177"/>
      <c r="B151" s="177"/>
      <c r="C151" s="177"/>
      <c r="D151" s="218"/>
      <c r="E151" s="218"/>
      <c r="F151" s="218"/>
      <c r="G151" s="218"/>
      <c r="H151" s="218"/>
      <c r="I151" s="218"/>
      <c r="J151" s="218"/>
      <c r="K151" s="218"/>
      <c r="L151" s="237"/>
      <c r="M151" s="237"/>
      <c r="N151" s="177"/>
    </row>
    <row r="152" hidden="1" customHeight="1" spans="1:17">
      <c r="A152" s="177" t="str">
        <f>A16</f>
        <v>YU15</v>
      </c>
      <c r="B152" s="203">
        <f>VLOOKUP($A152,$A$2:$Q$25,2,0)</f>
        <v>1999.99999999999</v>
      </c>
      <c r="C152" s="203">
        <f>VLOOKUP($A152,$A$2:$Q$25,3,0)</f>
        <v>245.834</v>
      </c>
      <c r="D152" s="203">
        <f>VLOOKUP($A152,$A$2:$Q$25,4,0)</f>
        <v>251.566</v>
      </c>
      <c r="E152" s="203">
        <f>VLOOKUP($A152,$A$2:$Q$25,5,0)</f>
        <v>60.97</v>
      </c>
      <c r="F152" s="203">
        <f>VLOOKUP($A152,$A$2:$Q$25,6,0)</f>
        <v>70</v>
      </c>
      <c r="G152" s="203">
        <f>VLOOKUP($A152,$A$2:$Q$25,7,0)</f>
        <v>159</v>
      </c>
      <c r="H152" s="203">
        <f>VLOOKUP($A152,$A$2:$Q$25,8,0)</f>
        <v>6.25</v>
      </c>
      <c r="I152" s="203">
        <f>VLOOKUP($A152,$A$2:$Q$25,9,0)</f>
        <v>19</v>
      </c>
      <c r="J152" s="203">
        <f>VLOOKUP($A152,$A$2:$Q$25,10,0)</f>
        <v>12.1983157894737</v>
      </c>
      <c r="K152" s="203">
        <f>VLOOKUP($A152,$A$2:$Q$25,11,0)</f>
        <v>19</v>
      </c>
      <c r="L152" s="235">
        <f>VLOOKUP($A152,$A$2:$Q$25,12,0)</f>
        <v>12.5</v>
      </c>
      <c r="M152" s="235">
        <f>VLOOKUP($A152,$A$2:$Q$25,13,0)</f>
        <v>6.066</v>
      </c>
      <c r="N152" s="203">
        <f>VLOOKUP($A152,$A$2:$Q$25,14,0)</f>
        <v>13</v>
      </c>
      <c r="O152" s="203">
        <f>VLOOKUP($A152,$A$2:$Q$25,15,0)</f>
        <v>3.45923076923077</v>
      </c>
      <c r="P152" s="203">
        <f>VLOOKUP($A152,$A$2:$Q$25,16,0)</f>
        <v>8</v>
      </c>
      <c r="Q152" s="203">
        <f>VLOOKUP($A152,$A$2:$Q$25,17,0)</f>
        <v>30.3264779999999</v>
      </c>
    </row>
    <row r="153" customHeight="1" spans="1:14">
      <c r="A153" s="219" t="str">
        <f>A152</f>
        <v>YU15</v>
      </c>
      <c r="B153" s="205" t="s">
        <v>28</v>
      </c>
      <c r="C153" s="205" t="s">
        <v>29</v>
      </c>
      <c r="D153" s="206" t="s">
        <v>30</v>
      </c>
      <c r="E153" s="206"/>
      <c r="F153" s="206"/>
      <c r="G153" s="206" t="s">
        <v>31</v>
      </c>
      <c r="H153" s="206" t="s">
        <v>32</v>
      </c>
      <c r="I153" s="206" t="s">
        <v>33</v>
      </c>
      <c r="J153" s="206" t="s">
        <v>34</v>
      </c>
      <c r="K153" s="236" t="s">
        <v>35</v>
      </c>
      <c r="L153" s="237"/>
      <c r="M153" s="237"/>
      <c r="N153" s="177"/>
    </row>
    <row r="154" customHeight="1" spans="1:14">
      <c r="A154" s="220"/>
      <c r="B154" s="208"/>
      <c r="C154" s="208"/>
      <c r="D154" s="188" t="s">
        <v>36</v>
      </c>
      <c r="E154" s="188" t="s">
        <v>37</v>
      </c>
      <c r="F154" s="188" t="s">
        <v>38</v>
      </c>
      <c r="G154" s="188"/>
      <c r="H154" s="188"/>
      <c r="I154" s="188"/>
      <c r="J154" s="188"/>
      <c r="K154" s="238"/>
      <c r="L154" s="237"/>
      <c r="M154" s="237"/>
      <c r="N154" s="177"/>
    </row>
    <row r="155" customHeight="1" spans="1:14">
      <c r="A155" s="220"/>
      <c r="B155" s="208" t="s">
        <v>41</v>
      </c>
      <c r="C155" s="209">
        <v>20</v>
      </c>
      <c r="D155" s="210">
        <f>E152-$T$2*2</f>
        <v>52.97</v>
      </c>
      <c r="E155" s="210">
        <f>(L155+M155)/2</f>
        <v>310.7</v>
      </c>
      <c r="F155" s="210">
        <f>ROUNDUP((IF(K365&lt;26,10.927,11.212))*C155/10,1)</f>
        <v>21.9</v>
      </c>
      <c r="G155" s="210">
        <f>E155*2+D155+F155*2</f>
        <v>718.17</v>
      </c>
      <c r="H155" s="211">
        <f>G152+1</f>
        <v>160</v>
      </c>
      <c r="I155" s="188">
        <f t="shared" ref="I155:I158" si="51">G155*H155/100</f>
        <v>1149.072</v>
      </c>
      <c r="J155" s="239">
        <f t="shared" ref="J155:J158" si="52">ROUND(C155^2*PI()/4/1000000*7850,3)</f>
        <v>2.466</v>
      </c>
      <c r="K155" s="238">
        <f t="shared" ref="K155:K158" si="53">I155*J155</f>
        <v>2833.611552</v>
      </c>
      <c r="L155" s="237">
        <f>ROUND((C152+F152-$T$2*2),1)</f>
        <v>307.8</v>
      </c>
      <c r="M155" s="237">
        <f>ROUND((D152+F152-2*$T$2),1)</f>
        <v>313.6</v>
      </c>
      <c r="N155" s="177" t="str">
        <f>ROUND(L155,1)&amp;"~"&amp;ROUND(M155,1)</f>
        <v>307.8~313.6</v>
      </c>
    </row>
    <row r="156" customHeight="1" spans="1:14">
      <c r="A156" s="220"/>
      <c r="B156" s="208" t="s">
        <v>42</v>
      </c>
      <c r="C156" s="209">
        <v>16</v>
      </c>
      <c r="D156" s="210"/>
      <c r="E156" s="210">
        <f>ROUND(((B152-2*$T$2)^2+(D152-C152)^2)^0.5,1)</f>
        <v>1992</v>
      </c>
      <c r="F156" s="210">
        <f>ROUNDUP((IF(C156&lt;26,10.927,11.212))*C156/10,0)</f>
        <v>18</v>
      </c>
      <c r="G156" s="210">
        <f>E156+F156*2</f>
        <v>2028</v>
      </c>
      <c r="H156" s="211">
        <f>(I152+1)*2+N152+1</f>
        <v>54</v>
      </c>
      <c r="I156" s="188">
        <f t="shared" si="51"/>
        <v>1095.12</v>
      </c>
      <c r="J156" s="239">
        <f t="shared" si="52"/>
        <v>1.578</v>
      </c>
      <c r="K156" s="238">
        <f t="shared" si="53"/>
        <v>1728.09936</v>
      </c>
      <c r="L156" s="237"/>
      <c r="M156" s="237"/>
      <c r="N156" s="177"/>
    </row>
    <row r="157" customHeight="1" spans="1:14">
      <c r="A157" s="220"/>
      <c r="B157" s="208" t="s">
        <v>43</v>
      </c>
      <c r="C157" s="209">
        <v>16</v>
      </c>
      <c r="D157" s="210"/>
      <c r="E157" s="210">
        <f>ROUND(((E152+F152-2*$T$2)+(20-2^0.5*4))*(2^0.5),1)</f>
        <v>194.2</v>
      </c>
      <c r="F157" s="210">
        <f>ROUNDUP((IF(C157&lt;26,10.927,11.212))*C157/10,0)</f>
        <v>18</v>
      </c>
      <c r="G157" s="210">
        <f>ROUND(((E152+F152-2*4)+(20-2^0.5*4))*(2^0.5),1)+2*ROUNDUP((IF(C157&lt;26,10.927,11.212))*C157/10,0)</f>
        <v>230.2</v>
      </c>
      <c r="H157" s="211">
        <f>H155</f>
        <v>160</v>
      </c>
      <c r="I157" s="188">
        <f t="shared" si="51"/>
        <v>368.32</v>
      </c>
      <c r="J157" s="239">
        <f t="shared" si="52"/>
        <v>1.578</v>
      </c>
      <c r="K157" s="238">
        <f t="shared" si="53"/>
        <v>581.20896</v>
      </c>
      <c r="L157" s="237"/>
      <c r="M157" s="237"/>
      <c r="N157" s="177"/>
    </row>
    <row r="158" customHeight="1" spans="1:14">
      <c r="A158" s="220"/>
      <c r="B158" s="208" t="s">
        <v>44</v>
      </c>
      <c r="C158" s="209">
        <v>8</v>
      </c>
      <c r="D158" s="210"/>
      <c r="E158" s="210">
        <f>E152-2*$T$2</f>
        <v>52.97</v>
      </c>
      <c r="F158" s="210">
        <f>11</f>
        <v>11</v>
      </c>
      <c r="G158" s="210">
        <f>E158+F158</f>
        <v>63.97</v>
      </c>
      <c r="H158" s="211">
        <f>ROUNDUP(G152/2,0)*K152/2</f>
        <v>760</v>
      </c>
      <c r="I158" s="188">
        <f t="shared" si="51"/>
        <v>486.172</v>
      </c>
      <c r="J158" s="239">
        <f t="shared" si="52"/>
        <v>0.395</v>
      </c>
      <c r="K158" s="238">
        <f t="shared" si="53"/>
        <v>192.03794</v>
      </c>
      <c r="L158" s="237"/>
      <c r="M158" s="237"/>
      <c r="N158" s="177"/>
    </row>
    <row r="159" customHeight="1" spans="1:14">
      <c r="A159" s="221" t="s">
        <v>50</v>
      </c>
      <c r="B159" s="213" t="s">
        <v>51</v>
      </c>
      <c r="C159" s="213"/>
      <c r="D159" s="214">
        <f>K158</f>
        <v>192.03794</v>
      </c>
      <c r="E159" s="215"/>
      <c r="F159" s="216" t="s">
        <v>52</v>
      </c>
      <c r="G159" s="216"/>
      <c r="H159" s="217">
        <f>K155+K156+K157</f>
        <v>5142.919872</v>
      </c>
      <c r="I159" s="214" t="s">
        <v>53</v>
      </c>
      <c r="J159" s="240"/>
      <c r="K159" s="241">
        <f>Q152</f>
        <v>30.3264779999999</v>
      </c>
      <c r="L159" s="237">
        <f>(D159+H159)/K159</f>
        <v>175.917487418091</v>
      </c>
      <c r="M159" s="237"/>
      <c r="N159" s="177"/>
    </row>
    <row r="160" customHeight="1" spans="1:14">
      <c r="A160" s="177"/>
      <c r="B160" s="177"/>
      <c r="C160" s="177"/>
      <c r="D160" s="218"/>
      <c r="E160" s="218"/>
      <c r="F160" s="218"/>
      <c r="G160" s="218"/>
      <c r="H160" s="218"/>
      <c r="I160" s="218"/>
      <c r="J160" s="218"/>
      <c r="K160" s="218"/>
      <c r="L160" s="237"/>
      <c r="M160" s="237"/>
      <c r="N160" s="177"/>
    </row>
    <row r="161" hidden="1" customHeight="1" spans="1:17">
      <c r="A161" s="177" t="str">
        <f>A17</f>
        <v>YU16</v>
      </c>
      <c r="B161" s="203">
        <f>VLOOKUP($A161,$A$2:$Q$25,2,0)</f>
        <v>2000</v>
      </c>
      <c r="C161" s="203">
        <f>VLOOKUP($A161,$A$2:$Q$25,3,0)</f>
        <v>245.825</v>
      </c>
      <c r="D161" s="203">
        <f>VLOOKUP($A161,$A$2:$Q$25,4,0)</f>
        <v>257.216</v>
      </c>
      <c r="E161" s="203">
        <f>VLOOKUP($A161,$A$2:$Q$25,5,0)</f>
        <v>68.565</v>
      </c>
      <c r="F161" s="203">
        <f>VLOOKUP($A161,$A$2:$Q$25,6,0)</f>
        <v>60</v>
      </c>
      <c r="G161" s="203">
        <f>VLOOKUP($A161,$A$2:$Q$25,7,0)</f>
        <v>159</v>
      </c>
      <c r="H161" s="203">
        <f>VLOOKUP($A161,$A$2:$Q$25,8,0)</f>
        <v>6.25</v>
      </c>
      <c r="I161" s="203">
        <f>VLOOKUP($A161,$A$2:$Q$25,9,0)</f>
        <v>19</v>
      </c>
      <c r="J161" s="203">
        <f>VLOOKUP($A161,$A$2:$Q$25,10,0)</f>
        <v>11.9004736842105</v>
      </c>
      <c r="K161" s="203">
        <f>VLOOKUP($A161,$A$2:$Q$25,11,0)</f>
        <v>19</v>
      </c>
      <c r="L161" s="235">
        <f>VLOOKUP($A161,$A$2:$Q$25,12,0)</f>
        <v>12.5</v>
      </c>
      <c r="M161" s="235">
        <f>VLOOKUP($A161,$A$2:$Q$25,13,0)</f>
        <v>11.716</v>
      </c>
      <c r="N161" s="203">
        <f>VLOOKUP($A161,$A$2:$Q$25,14,0)</f>
        <v>13</v>
      </c>
      <c r="O161" s="203">
        <f>VLOOKUP($A161,$A$2:$Q$25,15,0)</f>
        <v>4.04346153846154</v>
      </c>
      <c r="P161" s="203">
        <f>VLOOKUP($A161,$A$2:$Q$25,16,0)</f>
        <v>8</v>
      </c>
      <c r="Q161" s="203">
        <f>VLOOKUP($A161,$A$2:$Q$25,17,0)</f>
        <v>34.491006165</v>
      </c>
    </row>
    <row r="162" customHeight="1" spans="1:14">
      <c r="A162" s="219" t="str">
        <f>A161</f>
        <v>YU16</v>
      </c>
      <c r="B162" s="205" t="s">
        <v>28</v>
      </c>
      <c r="C162" s="205" t="s">
        <v>29</v>
      </c>
      <c r="D162" s="206" t="s">
        <v>30</v>
      </c>
      <c r="E162" s="206"/>
      <c r="F162" s="206"/>
      <c r="G162" s="206" t="s">
        <v>31</v>
      </c>
      <c r="H162" s="206" t="s">
        <v>32</v>
      </c>
      <c r="I162" s="206" t="s">
        <v>33</v>
      </c>
      <c r="J162" s="206" t="s">
        <v>34</v>
      </c>
      <c r="K162" s="236" t="s">
        <v>35</v>
      </c>
      <c r="L162" s="237"/>
      <c r="M162" s="237"/>
      <c r="N162" s="177"/>
    </row>
    <row r="163" customHeight="1" spans="1:14">
      <c r="A163" s="220"/>
      <c r="B163" s="208"/>
      <c r="C163" s="208"/>
      <c r="D163" s="188" t="s">
        <v>36</v>
      </c>
      <c r="E163" s="188" t="s">
        <v>37</v>
      </c>
      <c r="F163" s="188" t="s">
        <v>38</v>
      </c>
      <c r="G163" s="188"/>
      <c r="H163" s="188"/>
      <c r="I163" s="188"/>
      <c r="J163" s="188"/>
      <c r="K163" s="238"/>
      <c r="L163" s="237"/>
      <c r="M163" s="237"/>
      <c r="N163" s="177"/>
    </row>
    <row r="164" customHeight="1" spans="1:14">
      <c r="A164" s="220"/>
      <c r="B164" s="208" t="s">
        <v>41</v>
      </c>
      <c r="C164" s="209">
        <v>20</v>
      </c>
      <c r="D164" s="210">
        <f>E161-$T$2*2</f>
        <v>60.565</v>
      </c>
      <c r="E164" s="210">
        <f>(L164+M164)/2</f>
        <v>303.5</v>
      </c>
      <c r="F164" s="210">
        <f>ROUNDUP((IF(K374&lt;26,10.927,11.212))*C164/10,1)</f>
        <v>21.9</v>
      </c>
      <c r="G164" s="210">
        <f>E164*2+D164+F164*2</f>
        <v>711.365</v>
      </c>
      <c r="H164" s="211">
        <f>G161+1</f>
        <v>160</v>
      </c>
      <c r="I164" s="188">
        <f t="shared" ref="I164:I167" si="54">G164*H164/100</f>
        <v>1138.184</v>
      </c>
      <c r="J164" s="239">
        <f t="shared" ref="J164:J167" si="55">ROUND(C164^2*PI()/4/1000000*7850,3)</f>
        <v>2.466</v>
      </c>
      <c r="K164" s="238">
        <f t="shared" ref="K164:K167" si="56">I164*J164</f>
        <v>2806.761744</v>
      </c>
      <c r="L164" s="237">
        <f>ROUND((C161+F161-$T$2*2),1)</f>
        <v>297.8</v>
      </c>
      <c r="M164" s="237">
        <f>ROUND((D161+F161-2*$T$2),1)</f>
        <v>309.2</v>
      </c>
      <c r="N164" s="177" t="str">
        <f>ROUND(L164,1)&amp;"~"&amp;ROUND(M164,1)</f>
        <v>297.8~309.2</v>
      </c>
    </row>
    <row r="165" customHeight="1" spans="1:14">
      <c r="A165" s="220"/>
      <c r="B165" s="208" t="s">
        <v>42</v>
      </c>
      <c r="C165" s="209">
        <v>16</v>
      </c>
      <c r="D165" s="210"/>
      <c r="E165" s="210">
        <f>ROUND(((B161-2*$T$2)^2+(D161-C161)^2)^0.5,1)</f>
        <v>1992</v>
      </c>
      <c r="F165" s="210">
        <f>ROUNDUP((IF(C165&lt;26,10.927,11.212))*C165/10,0)</f>
        <v>18</v>
      </c>
      <c r="G165" s="210">
        <f>E165+F165*2</f>
        <v>2028</v>
      </c>
      <c r="H165" s="211">
        <f>(I161+1)*2+N161+1</f>
        <v>54</v>
      </c>
      <c r="I165" s="188">
        <f t="shared" si="54"/>
        <v>1095.12</v>
      </c>
      <c r="J165" s="239">
        <f t="shared" si="55"/>
        <v>1.578</v>
      </c>
      <c r="K165" s="238">
        <f t="shared" si="56"/>
        <v>1728.09936</v>
      </c>
      <c r="L165" s="237"/>
      <c r="M165" s="237"/>
      <c r="N165" s="177"/>
    </row>
    <row r="166" customHeight="1" spans="1:14">
      <c r="A166" s="220"/>
      <c r="B166" s="208" t="s">
        <v>43</v>
      </c>
      <c r="C166" s="209">
        <v>16</v>
      </c>
      <c r="D166" s="210"/>
      <c r="E166" s="210">
        <f>ROUND(((E161+F161-2*$T$2)+(20-2^0.5*4))*(2^0.5),1)</f>
        <v>190.8</v>
      </c>
      <c r="F166" s="210">
        <f>ROUNDUP((IF(C166&lt;26,10.927,11.212))*C166/10,0)</f>
        <v>18</v>
      </c>
      <c r="G166" s="210">
        <f>ROUND(((E161+F161-2*4)+(20-2^0.5*4))*(2^0.5),1)+2*ROUNDUP((IF(C166&lt;26,10.927,11.212))*C166/10,0)</f>
        <v>226.8</v>
      </c>
      <c r="H166" s="211">
        <f>H164</f>
        <v>160</v>
      </c>
      <c r="I166" s="188">
        <f t="shared" si="54"/>
        <v>362.88</v>
      </c>
      <c r="J166" s="239">
        <f t="shared" si="55"/>
        <v>1.578</v>
      </c>
      <c r="K166" s="238">
        <f t="shared" si="56"/>
        <v>572.62464</v>
      </c>
      <c r="L166" s="237"/>
      <c r="M166" s="237"/>
      <c r="N166" s="177"/>
    </row>
    <row r="167" customHeight="1" spans="1:14">
      <c r="A167" s="220"/>
      <c r="B167" s="208" t="s">
        <v>44</v>
      </c>
      <c r="C167" s="209">
        <v>8</v>
      </c>
      <c r="D167" s="210"/>
      <c r="E167" s="210">
        <f>E161-2*$T$2</f>
        <v>60.565</v>
      </c>
      <c r="F167" s="210">
        <f>11</f>
        <v>11</v>
      </c>
      <c r="G167" s="210">
        <f>E167+F167</f>
        <v>71.565</v>
      </c>
      <c r="H167" s="211">
        <f>ROUNDUP(G161/2,0)*K161/2</f>
        <v>760</v>
      </c>
      <c r="I167" s="188">
        <f t="shared" si="54"/>
        <v>543.894</v>
      </c>
      <c r="J167" s="239">
        <f t="shared" si="55"/>
        <v>0.395</v>
      </c>
      <c r="K167" s="238">
        <f t="shared" si="56"/>
        <v>214.83813</v>
      </c>
      <c r="L167" s="237"/>
      <c r="M167" s="237"/>
      <c r="N167" s="177"/>
    </row>
    <row r="168" customHeight="1" spans="1:14">
      <c r="A168" s="221" t="s">
        <v>50</v>
      </c>
      <c r="B168" s="213" t="s">
        <v>51</v>
      </c>
      <c r="C168" s="213"/>
      <c r="D168" s="214">
        <f>K167</f>
        <v>214.83813</v>
      </c>
      <c r="E168" s="215"/>
      <c r="F168" s="216" t="s">
        <v>52</v>
      </c>
      <c r="G168" s="216"/>
      <c r="H168" s="217">
        <f>K164+K165+K166</f>
        <v>5107.485744</v>
      </c>
      <c r="I168" s="214" t="s">
        <v>53</v>
      </c>
      <c r="J168" s="240"/>
      <c r="K168" s="241">
        <f>Q161</f>
        <v>34.491006165</v>
      </c>
      <c r="L168" s="237">
        <f>(D168+H168)/K168</f>
        <v>154.310484551792</v>
      </c>
      <c r="M168" s="237"/>
      <c r="N168" s="177"/>
    </row>
    <row r="169" customHeight="1" spans="1:14">
      <c r="A169" s="177"/>
      <c r="B169" s="177"/>
      <c r="C169" s="177"/>
      <c r="D169" s="218"/>
      <c r="E169" s="218"/>
      <c r="F169" s="218"/>
      <c r="G169" s="218"/>
      <c r="H169" s="218"/>
      <c r="I169" s="218"/>
      <c r="J169" s="218"/>
      <c r="K169" s="218"/>
      <c r="L169" s="237"/>
      <c r="M169" s="237"/>
      <c r="N169" s="177"/>
    </row>
    <row r="170" hidden="1" customHeight="1" spans="1:17">
      <c r="A170" s="177" t="str">
        <f>A18</f>
        <v>YU17</v>
      </c>
      <c r="B170" s="203">
        <f>VLOOKUP($A170,$A$2:$Q$25,2,0)</f>
        <v>2000</v>
      </c>
      <c r="C170" s="203">
        <f>VLOOKUP($A170,$A$2:$Q$25,3,0)</f>
        <v>257.252</v>
      </c>
      <c r="D170" s="203">
        <f>VLOOKUP($A170,$A$2:$Q$25,4,0)</f>
        <v>280.298</v>
      </c>
      <c r="E170" s="203">
        <f>VLOOKUP($A170,$A$2:$Q$25,5,0)</f>
        <v>88.06</v>
      </c>
      <c r="F170" s="203">
        <f>VLOOKUP($A170,$A$2:$Q$25,6,0)</f>
        <v>60</v>
      </c>
      <c r="G170" s="203">
        <f>VLOOKUP($A170,$A$2:$Q$25,7,0)</f>
        <v>159</v>
      </c>
      <c r="H170" s="203">
        <f>VLOOKUP($A170,$A$2:$Q$25,8,0)</f>
        <v>6.25</v>
      </c>
      <c r="I170" s="203">
        <f>VLOOKUP($A170,$A$2:$Q$25,9,0)</f>
        <v>21</v>
      </c>
      <c r="J170" s="203">
        <f>VLOOKUP($A170,$A$2:$Q$25,10,0)</f>
        <v>11.4025714285714</v>
      </c>
      <c r="K170" s="203">
        <f>VLOOKUP($A170,$A$2:$Q$25,11,0)</f>
        <v>21</v>
      </c>
      <c r="L170" s="235">
        <f>VLOOKUP($A170,$A$2:$Q$25,12,0)</f>
        <v>12.5</v>
      </c>
      <c r="M170" s="235">
        <f>VLOOKUP($A170,$A$2:$Q$25,13,0)</f>
        <v>9.798</v>
      </c>
      <c r="N170" s="203">
        <f>VLOOKUP($A170,$A$2:$Q$25,14,0)</f>
        <v>13</v>
      </c>
      <c r="O170" s="203">
        <f>VLOOKUP($A170,$A$2:$Q$25,15,0)</f>
        <v>5.54307692307692</v>
      </c>
      <c r="P170" s="203">
        <f>VLOOKUP($A170,$A$2:$Q$25,16,0)</f>
        <v>8</v>
      </c>
      <c r="Q170" s="203">
        <f>VLOOKUP($A170,$A$2:$Q$25,17,0)</f>
        <v>47.336653</v>
      </c>
    </row>
    <row r="171" customHeight="1" spans="1:14">
      <c r="A171" s="219" t="str">
        <f>A170</f>
        <v>YU17</v>
      </c>
      <c r="B171" s="205" t="s">
        <v>28</v>
      </c>
      <c r="C171" s="205" t="s">
        <v>29</v>
      </c>
      <c r="D171" s="206" t="s">
        <v>30</v>
      </c>
      <c r="E171" s="206"/>
      <c r="F171" s="206"/>
      <c r="G171" s="206" t="s">
        <v>31</v>
      </c>
      <c r="H171" s="206" t="s">
        <v>32</v>
      </c>
      <c r="I171" s="206" t="s">
        <v>33</v>
      </c>
      <c r="J171" s="206" t="s">
        <v>34</v>
      </c>
      <c r="K171" s="236" t="s">
        <v>35</v>
      </c>
      <c r="L171" s="237"/>
      <c r="M171" s="237"/>
      <c r="N171" s="177"/>
    </row>
    <row r="172" customHeight="1" spans="1:14">
      <c r="A172" s="220"/>
      <c r="B172" s="208"/>
      <c r="C172" s="208"/>
      <c r="D172" s="188" t="s">
        <v>36</v>
      </c>
      <c r="E172" s="188" t="s">
        <v>37</v>
      </c>
      <c r="F172" s="188" t="s">
        <v>38</v>
      </c>
      <c r="G172" s="188"/>
      <c r="H172" s="188"/>
      <c r="I172" s="188"/>
      <c r="J172" s="188"/>
      <c r="K172" s="238"/>
      <c r="L172" s="237"/>
      <c r="M172" s="237"/>
      <c r="N172" s="177"/>
    </row>
    <row r="173" customHeight="1" spans="1:14">
      <c r="A173" s="220"/>
      <c r="B173" s="208" t="s">
        <v>41</v>
      </c>
      <c r="C173" s="209">
        <v>20</v>
      </c>
      <c r="D173" s="210">
        <f>E170-$T$2*2</f>
        <v>80.06</v>
      </c>
      <c r="E173" s="210">
        <f>(L173+M173)/2</f>
        <v>320.8</v>
      </c>
      <c r="F173" s="210">
        <f>ROUNDUP((IF(K383&lt;26,10.927,11.212))*C173/10,1)</f>
        <v>21.9</v>
      </c>
      <c r="G173" s="210">
        <f>E173*2+D173+F173*2</f>
        <v>765.46</v>
      </c>
      <c r="H173" s="211">
        <f>G170+1</f>
        <v>160</v>
      </c>
      <c r="I173" s="188">
        <f t="shared" ref="I173:I176" si="57">G173*H173/100</f>
        <v>1224.736</v>
      </c>
      <c r="J173" s="239">
        <f t="shared" ref="J173:J176" si="58">ROUND(C173^2*PI()/4/1000000*7850,3)</f>
        <v>2.466</v>
      </c>
      <c r="K173" s="238">
        <f t="shared" ref="K173:K176" si="59">I173*J173</f>
        <v>3020.198976</v>
      </c>
      <c r="L173" s="237">
        <f>ROUND((C170+F170-$T$2*2),1)</f>
        <v>309.3</v>
      </c>
      <c r="M173" s="237">
        <f>ROUND((D170+F170-2*$T$2),1)</f>
        <v>332.3</v>
      </c>
      <c r="N173" s="177" t="str">
        <f>ROUND(L173,1)&amp;"~"&amp;ROUND(M173,1)</f>
        <v>309.3~332.3</v>
      </c>
    </row>
    <row r="174" customHeight="1" spans="1:14">
      <c r="A174" s="220"/>
      <c r="B174" s="208" t="s">
        <v>42</v>
      </c>
      <c r="C174" s="209">
        <v>16</v>
      </c>
      <c r="D174" s="210"/>
      <c r="E174" s="210">
        <f>ROUND(((B170-2*$T$2)^2+(D170-C170)^2)^0.5,1)</f>
        <v>1992.1</v>
      </c>
      <c r="F174" s="210">
        <f>ROUNDUP((IF(C174&lt;26,10.927,11.212))*C174/10,0)</f>
        <v>18</v>
      </c>
      <c r="G174" s="210">
        <f>E174+F174*2</f>
        <v>2028.1</v>
      </c>
      <c r="H174" s="211">
        <f>(I170+1)*2+N170+1</f>
        <v>58</v>
      </c>
      <c r="I174" s="188">
        <f t="shared" si="57"/>
        <v>1176.298</v>
      </c>
      <c r="J174" s="239">
        <f t="shared" si="58"/>
        <v>1.578</v>
      </c>
      <c r="K174" s="238">
        <f t="shared" si="59"/>
        <v>1856.198244</v>
      </c>
      <c r="L174" s="237"/>
      <c r="M174" s="237"/>
      <c r="N174" s="177"/>
    </row>
    <row r="175" customHeight="1" spans="1:14">
      <c r="A175" s="220"/>
      <c r="B175" s="208" t="s">
        <v>43</v>
      </c>
      <c r="C175" s="209">
        <v>16</v>
      </c>
      <c r="D175" s="210"/>
      <c r="E175" s="210">
        <f>ROUND(((E170+F170-2*$T$2)+(20-2^0.5*4))*(2^0.5),1)</f>
        <v>218.4</v>
      </c>
      <c r="F175" s="210">
        <f>ROUNDUP((IF(C175&lt;26,10.927,11.212))*C175/10,0)</f>
        <v>18</v>
      </c>
      <c r="G175" s="210">
        <f>ROUND(((E170+F170-2*4)+(20-2^0.5*4))*(2^0.5),1)+2*ROUNDUP((IF(C175&lt;26,10.927,11.212))*C175/10,0)</f>
        <v>254.4</v>
      </c>
      <c r="H175" s="211">
        <f>H173</f>
        <v>160</v>
      </c>
      <c r="I175" s="188">
        <f t="shared" si="57"/>
        <v>407.04</v>
      </c>
      <c r="J175" s="239">
        <f t="shared" si="58"/>
        <v>1.578</v>
      </c>
      <c r="K175" s="238">
        <f t="shared" si="59"/>
        <v>642.30912</v>
      </c>
      <c r="L175" s="237"/>
      <c r="M175" s="237"/>
      <c r="N175" s="177"/>
    </row>
    <row r="176" customHeight="1" spans="1:14">
      <c r="A176" s="220"/>
      <c r="B176" s="208" t="s">
        <v>44</v>
      </c>
      <c r="C176" s="209">
        <v>8</v>
      </c>
      <c r="D176" s="210"/>
      <c r="E176" s="210">
        <f>E170-2*$T$2</f>
        <v>80.06</v>
      </c>
      <c r="F176" s="210">
        <f>11</f>
        <v>11</v>
      </c>
      <c r="G176" s="210">
        <f>E176+F176</f>
        <v>91.06</v>
      </c>
      <c r="H176" s="211">
        <f>ROUNDUP(G170/2,0)*K170/2</f>
        <v>840</v>
      </c>
      <c r="I176" s="188">
        <f t="shared" si="57"/>
        <v>764.904</v>
      </c>
      <c r="J176" s="239">
        <f t="shared" si="58"/>
        <v>0.395</v>
      </c>
      <c r="K176" s="238">
        <f t="shared" si="59"/>
        <v>302.13708</v>
      </c>
      <c r="L176" s="237"/>
      <c r="M176" s="237"/>
      <c r="N176" s="177"/>
    </row>
    <row r="177" customHeight="1" spans="1:14">
      <c r="A177" s="221" t="s">
        <v>50</v>
      </c>
      <c r="B177" s="213" t="s">
        <v>51</v>
      </c>
      <c r="C177" s="213"/>
      <c r="D177" s="214">
        <f>K176</f>
        <v>302.13708</v>
      </c>
      <c r="E177" s="215"/>
      <c r="F177" s="216" t="s">
        <v>52</v>
      </c>
      <c r="G177" s="216"/>
      <c r="H177" s="217">
        <f>K173+K174+K175</f>
        <v>5518.70634</v>
      </c>
      <c r="I177" s="214" t="s">
        <v>53</v>
      </c>
      <c r="J177" s="240"/>
      <c r="K177" s="241">
        <f>Q170</f>
        <v>47.336653</v>
      </c>
      <c r="L177" s="237">
        <f>(D177+H177)/K177</f>
        <v>122.966941072069</v>
      </c>
      <c r="M177" s="237"/>
      <c r="N177" s="177"/>
    </row>
    <row r="178" customHeight="1" spans="1:14">
      <c r="A178" s="177"/>
      <c r="B178" s="177"/>
      <c r="C178" s="177"/>
      <c r="D178" s="218"/>
      <c r="E178" s="218"/>
      <c r="F178" s="218"/>
      <c r="G178" s="218"/>
      <c r="H178" s="218"/>
      <c r="I178" s="218"/>
      <c r="J178" s="218"/>
      <c r="K178" s="218"/>
      <c r="L178" s="237"/>
      <c r="M178" s="237"/>
      <c r="N178" s="177"/>
    </row>
    <row r="179" hidden="1" customHeight="1" spans="1:17">
      <c r="A179" s="177" t="str">
        <f>A19</f>
        <v>YU18</v>
      </c>
      <c r="B179" s="203">
        <f>VLOOKUP($A179,$A$2:$Q$25,2,0)</f>
        <v>2000</v>
      </c>
      <c r="C179" s="203">
        <f>VLOOKUP($A179,$A$2:$Q$25,3,0)</f>
        <v>280.328</v>
      </c>
      <c r="D179" s="203">
        <f>VLOOKUP($A179,$A$2:$Q$25,4,0)</f>
        <v>289.319</v>
      </c>
      <c r="E179" s="203">
        <f>VLOOKUP($A179,$A$2:$Q$25,5,0)</f>
        <v>118.36</v>
      </c>
      <c r="F179" s="203">
        <f>VLOOKUP($A179,$A$2:$Q$25,6,0)</f>
        <v>50</v>
      </c>
      <c r="G179" s="203">
        <f>VLOOKUP($A179,$A$2:$Q$25,7,0)</f>
        <v>159</v>
      </c>
      <c r="H179" s="203">
        <f>VLOOKUP($A179,$A$2:$Q$25,8,0)</f>
        <v>6.25</v>
      </c>
      <c r="I179" s="203">
        <f>VLOOKUP($A179,$A$2:$Q$25,9,0)</f>
        <v>22</v>
      </c>
      <c r="J179" s="203">
        <f>VLOOKUP($A179,$A$2:$Q$25,10,0)</f>
        <v>12.0913181818182</v>
      </c>
      <c r="K179" s="203">
        <f>VLOOKUP($A179,$A$2:$Q$25,11,0)</f>
        <v>22</v>
      </c>
      <c r="L179" s="235">
        <f>VLOOKUP($A179,$A$2:$Q$25,12,0)</f>
        <v>12.5</v>
      </c>
      <c r="M179" s="235">
        <f>VLOOKUP($A179,$A$2:$Q$25,13,0)</f>
        <v>6.31900000000002</v>
      </c>
      <c r="N179" s="203">
        <f>VLOOKUP($A179,$A$2:$Q$25,14,0)</f>
        <v>13</v>
      </c>
      <c r="O179" s="203">
        <f>VLOOKUP($A179,$A$2:$Q$25,15,0)</f>
        <v>7.87384615384615</v>
      </c>
      <c r="P179" s="203">
        <f>VLOOKUP($A179,$A$2:$Q$25,16,0)</f>
        <v>8</v>
      </c>
      <c r="Q179" s="203">
        <f>VLOOKUP($A179,$A$2:$Q$25,17,0)</f>
        <v>67.42341892</v>
      </c>
    </row>
    <row r="180" customHeight="1" spans="1:14">
      <c r="A180" s="219" t="str">
        <f>A179</f>
        <v>YU18</v>
      </c>
      <c r="B180" s="205" t="s">
        <v>28</v>
      </c>
      <c r="C180" s="205" t="s">
        <v>29</v>
      </c>
      <c r="D180" s="206" t="s">
        <v>30</v>
      </c>
      <c r="E180" s="206"/>
      <c r="F180" s="206"/>
      <c r="G180" s="206" t="s">
        <v>31</v>
      </c>
      <c r="H180" s="206" t="s">
        <v>32</v>
      </c>
      <c r="I180" s="206" t="s">
        <v>33</v>
      </c>
      <c r="J180" s="206" t="s">
        <v>34</v>
      </c>
      <c r="K180" s="236" t="s">
        <v>35</v>
      </c>
      <c r="L180" s="237"/>
      <c r="M180" s="237"/>
      <c r="N180" s="177"/>
    </row>
    <row r="181" customHeight="1" spans="1:14">
      <c r="A181" s="220"/>
      <c r="B181" s="208"/>
      <c r="C181" s="208"/>
      <c r="D181" s="188" t="s">
        <v>36</v>
      </c>
      <c r="E181" s="188" t="s">
        <v>37</v>
      </c>
      <c r="F181" s="188" t="s">
        <v>38</v>
      </c>
      <c r="G181" s="188"/>
      <c r="H181" s="188"/>
      <c r="I181" s="188"/>
      <c r="J181" s="188"/>
      <c r="K181" s="238"/>
      <c r="L181" s="237"/>
      <c r="M181" s="237"/>
      <c r="N181" s="177"/>
    </row>
    <row r="182" customHeight="1" spans="1:14">
      <c r="A182" s="220"/>
      <c r="B182" s="208" t="s">
        <v>41</v>
      </c>
      <c r="C182" s="209">
        <v>20</v>
      </c>
      <c r="D182" s="210">
        <f>E179-$T$2*2</f>
        <v>110.36</v>
      </c>
      <c r="E182" s="210">
        <f>(L182+M182)/2</f>
        <v>326.8</v>
      </c>
      <c r="F182" s="210">
        <f>ROUNDUP((IF(K392&lt;26,10.927,11.212))*C182/10,1)</f>
        <v>21.9</v>
      </c>
      <c r="G182" s="210">
        <f>E182*2+D182+F182*2</f>
        <v>807.76</v>
      </c>
      <c r="H182" s="211">
        <f>G179+1</f>
        <v>160</v>
      </c>
      <c r="I182" s="188">
        <f t="shared" ref="I182:I185" si="60">G182*H182/100</f>
        <v>1292.416</v>
      </c>
      <c r="J182" s="239">
        <f t="shared" ref="J182:J185" si="61">ROUND(C182^2*PI()/4/1000000*7850,3)</f>
        <v>2.466</v>
      </c>
      <c r="K182" s="238">
        <f t="shared" ref="K182:K185" si="62">I182*J182</f>
        <v>3187.097856</v>
      </c>
      <c r="L182" s="237">
        <f>ROUND((C179+F179-$T$2*2),1)</f>
        <v>322.3</v>
      </c>
      <c r="M182" s="237">
        <f>ROUND((D179+F179-2*$T$2),1)</f>
        <v>331.3</v>
      </c>
      <c r="N182" s="177" t="str">
        <f>ROUND(L182,1)&amp;"~"&amp;ROUND(M182,1)</f>
        <v>322.3~331.3</v>
      </c>
    </row>
    <row r="183" customHeight="1" spans="1:14">
      <c r="A183" s="220"/>
      <c r="B183" s="208" t="s">
        <v>42</v>
      </c>
      <c r="C183" s="209">
        <v>16</v>
      </c>
      <c r="D183" s="210"/>
      <c r="E183" s="210">
        <f>ROUND(((B179-2*$T$2)^2+(D179-C179)^2)^0.5,1)</f>
        <v>1992</v>
      </c>
      <c r="F183" s="210">
        <f>ROUNDUP((IF(C183&lt;26,10.927,11.212))*C183/10,0)</f>
        <v>18</v>
      </c>
      <c r="G183" s="210">
        <f>E183+F183*2</f>
        <v>2028</v>
      </c>
      <c r="H183" s="211">
        <f>(I179+1)*2+N179+1</f>
        <v>60</v>
      </c>
      <c r="I183" s="188">
        <f t="shared" si="60"/>
        <v>1216.8</v>
      </c>
      <c r="J183" s="239">
        <f t="shared" si="61"/>
        <v>1.578</v>
      </c>
      <c r="K183" s="238">
        <f t="shared" si="62"/>
        <v>1920.1104</v>
      </c>
      <c r="L183" s="237"/>
      <c r="M183" s="237"/>
      <c r="N183" s="177"/>
    </row>
    <row r="184" customHeight="1" spans="1:14">
      <c r="A184" s="220"/>
      <c r="B184" s="208" t="s">
        <v>43</v>
      </c>
      <c r="C184" s="209">
        <v>16</v>
      </c>
      <c r="D184" s="210"/>
      <c r="E184" s="210">
        <f>ROUND(((E179+F179-2*$T$2)+(20-2^0.5*4))*(2^0.5),1)</f>
        <v>247.1</v>
      </c>
      <c r="F184" s="210">
        <f>ROUNDUP((IF(C184&lt;26,10.927,11.212))*C184/10,0)</f>
        <v>18</v>
      </c>
      <c r="G184" s="210">
        <f>ROUND(((E179+F179-2*4)+(20-2^0.5*4))*(2^0.5),1)+2*ROUNDUP((IF(C184&lt;26,10.927,11.212))*C184/10,0)</f>
        <v>283.1</v>
      </c>
      <c r="H184" s="211">
        <f>H182</f>
        <v>160</v>
      </c>
      <c r="I184" s="188">
        <f t="shared" si="60"/>
        <v>452.96</v>
      </c>
      <c r="J184" s="239">
        <f t="shared" si="61"/>
        <v>1.578</v>
      </c>
      <c r="K184" s="238">
        <f t="shared" si="62"/>
        <v>714.77088</v>
      </c>
      <c r="L184" s="237"/>
      <c r="M184" s="237"/>
      <c r="N184" s="177"/>
    </row>
    <row r="185" customHeight="1" spans="1:14">
      <c r="A185" s="220"/>
      <c r="B185" s="208" t="s">
        <v>44</v>
      </c>
      <c r="C185" s="209">
        <v>8</v>
      </c>
      <c r="D185" s="210"/>
      <c r="E185" s="210">
        <f>E179-2*$T$2</f>
        <v>110.36</v>
      </c>
      <c r="F185" s="210">
        <f>11</f>
        <v>11</v>
      </c>
      <c r="G185" s="210">
        <f>E185+F185</f>
        <v>121.36</v>
      </c>
      <c r="H185" s="211">
        <f>ROUNDUP(G179/2,0)*K179/2</f>
        <v>880</v>
      </c>
      <c r="I185" s="188">
        <f t="shared" si="60"/>
        <v>1067.968</v>
      </c>
      <c r="J185" s="239">
        <f t="shared" si="61"/>
        <v>0.395</v>
      </c>
      <c r="K185" s="238">
        <f t="shared" si="62"/>
        <v>421.84736</v>
      </c>
      <c r="L185" s="237"/>
      <c r="M185" s="237"/>
      <c r="N185" s="177"/>
    </row>
    <row r="186" customHeight="1" spans="1:14">
      <c r="A186" s="221" t="s">
        <v>50</v>
      </c>
      <c r="B186" s="213" t="s">
        <v>51</v>
      </c>
      <c r="C186" s="213"/>
      <c r="D186" s="214">
        <f>K185</f>
        <v>421.84736</v>
      </c>
      <c r="E186" s="215"/>
      <c r="F186" s="216" t="s">
        <v>52</v>
      </c>
      <c r="G186" s="216"/>
      <c r="H186" s="217">
        <f>K182+K183+K184</f>
        <v>5821.979136</v>
      </c>
      <c r="I186" s="214" t="s">
        <v>53</v>
      </c>
      <c r="J186" s="240"/>
      <c r="K186" s="241">
        <f>Q179</f>
        <v>67.42341892</v>
      </c>
      <c r="L186" s="237">
        <f>(D186+H186)/K186</f>
        <v>92.6061982025637</v>
      </c>
      <c r="M186" s="237"/>
      <c r="N186" s="177"/>
    </row>
    <row r="187" customHeight="1" spans="1:14">
      <c r="A187" s="177"/>
      <c r="B187" s="177"/>
      <c r="C187" s="177"/>
      <c r="D187" s="218"/>
      <c r="E187" s="218"/>
      <c r="F187" s="218"/>
      <c r="G187" s="218"/>
      <c r="H187" s="218"/>
      <c r="I187" s="218"/>
      <c r="J187" s="218"/>
      <c r="K187" s="218"/>
      <c r="L187" s="237"/>
      <c r="M187" s="237"/>
      <c r="N187" s="177"/>
    </row>
    <row r="188" hidden="1" customHeight="1" spans="1:17">
      <c r="A188" s="177" t="str">
        <f>A20</f>
        <v>YU19</v>
      </c>
      <c r="B188" s="203">
        <f>VLOOKUP($A188,$A$2:$Q$25,2,0)</f>
        <v>1547.05</v>
      </c>
      <c r="C188" s="203">
        <f>VLOOKUP($A188,$A$2:$Q$25,3,0)</f>
        <v>281</v>
      </c>
      <c r="D188" s="203">
        <f>VLOOKUP($A188,$A$2:$Q$25,4,0)</f>
        <v>289.315</v>
      </c>
      <c r="E188" s="203">
        <f>VLOOKUP($A188,$A$2:$Q$25,5,0)</f>
        <v>146.045</v>
      </c>
      <c r="F188" s="203">
        <f>VLOOKUP($A188,$A$2:$Q$25,6,0)</f>
        <v>40</v>
      </c>
      <c r="G188" s="203">
        <f>VLOOKUP($A188,$A$2:$Q$25,7,0)</f>
        <v>123</v>
      </c>
      <c r="H188" s="203">
        <f>VLOOKUP($A188,$A$2:$Q$25,8,0)</f>
        <v>4.78</v>
      </c>
      <c r="I188" s="203">
        <f>VLOOKUP($A188,$A$2:$Q$25,9,0)</f>
        <v>22</v>
      </c>
      <c r="J188" s="203">
        <f>VLOOKUP($A188,$A$2:$Q$25,10,0)</f>
        <v>12.1220454545455</v>
      </c>
      <c r="K188" s="203">
        <f>VLOOKUP($A188,$A$2:$Q$25,11,0)</f>
        <v>22</v>
      </c>
      <c r="L188" s="235">
        <f>VLOOKUP($A188,$A$2:$Q$25,12,0)</f>
        <v>12.5</v>
      </c>
      <c r="M188" s="235">
        <f>VLOOKUP($A188,$A$2:$Q$25,13,0)</f>
        <v>6.315</v>
      </c>
      <c r="N188" s="203">
        <f>VLOOKUP($A188,$A$2:$Q$25,14,0)</f>
        <v>13</v>
      </c>
      <c r="O188" s="203">
        <f>VLOOKUP($A188,$A$2:$Q$25,15,0)</f>
        <v>10.0034615384615</v>
      </c>
      <c r="P188" s="203">
        <f>VLOOKUP($A188,$A$2:$Q$25,16,0)</f>
        <v>8</v>
      </c>
      <c r="Q188" s="203">
        <f>VLOOKUP($A188,$A$2:$Q$25,17,0)</f>
        <v>64.4281767957169</v>
      </c>
    </row>
    <row r="189" customHeight="1" spans="1:14">
      <c r="A189" s="219" t="str">
        <f>A188</f>
        <v>YU19</v>
      </c>
      <c r="B189" s="205" t="s">
        <v>28</v>
      </c>
      <c r="C189" s="205" t="s">
        <v>29</v>
      </c>
      <c r="D189" s="206" t="s">
        <v>30</v>
      </c>
      <c r="E189" s="206"/>
      <c r="F189" s="206"/>
      <c r="G189" s="206" t="s">
        <v>31</v>
      </c>
      <c r="H189" s="206" t="s">
        <v>32</v>
      </c>
      <c r="I189" s="206" t="s">
        <v>33</v>
      </c>
      <c r="J189" s="206" t="s">
        <v>34</v>
      </c>
      <c r="K189" s="236" t="s">
        <v>35</v>
      </c>
      <c r="L189" s="237"/>
      <c r="M189" s="237"/>
      <c r="N189" s="177"/>
    </row>
    <row r="190" customHeight="1" spans="1:14">
      <c r="A190" s="220"/>
      <c r="B190" s="208"/>
      <c r="C190" s="208"/>
      <c r="D190" s="188" t="s">
        <v>36</v>
      </c>
      <c r="E190" s="188" t="s">
        <v>37</v>
      </c>
      <c r="F190" s="188" t="s">
        <v>38</v>
      </c>
      <c r="G190" s="188"/>
      <c r="H190" s="188"/>
      <c r="I190" s="188"/>
      <c r="J190" s="188"/>
      <c r="K190" s="238"/>
      <c r="L190" s="237"/>
      <c r="M190" s="237"/>
      <c r="N190" s="177"/>
    </row>
    <row r="191" customHeight="1" spans="1:14">
      <c r="A191" s="220"/>
      <c r="B191" s="208" t="s">
        <v>41</v>
      </c>
      <c r="C191" s="209">
        <v>20</v>
      </c>
      <c r="D191" s="210">
        <f>E188-$T$2*2</f>
        <v>138.045</v>
      </c>
      <c r="E191" s="210">
        <f>(L191+M191)/2</f>
        <v>317.15</v>
      </c>
      <c r="F191" s="210">
        <f>ROUNDUP((IF(K401&lt;26,10.927,11.212))*C191/10,1)</f>
        <v>21.9</v>
      </c>
      <c r="G191" s="210">
        <f>E191*2+D191+F191*2</f>
        <v>816.145</v>
      </c>
      <c r="H191" s="211">
        <f>G188+1</f>
        <v>124</v>
      </c>
      <c r="I191" s="188">
        <f t="shared" ref="I191:I194" si="63">G191*H191/100</f>
        <v>1012.0198</v>
      </c>
      <c r="J191" s="239">
        <f t="shared" ref="J191:J194" si="64">ROUND(C191^2*PI()/4/1000000*7850,3)</f>
        <v>2.466</v>
      </c>
      <c r="K191" s="238">
        <f t="shared" ref="K191:K194" si="65">I191*J191</f>
        <v>2495.6408268</v>
      </c>
      <c r="L191" s="237">
        <f>ROUND((C188+F188-$T$2*2),1)</f>
        <v>313</v>
      </c>
      <c r="M191" s="237">
        <f>ROUND((D188+F188-2*$T$2),1)</f>
        <v>321.3</v>
      </c>
      <c r="N191" s="177" t="str">
        <f>ROUND(L191,1)&amp;"~"&amp;ROUND(M191,1)</f>
        <v>313~321.3</v>
      </c>
    </row>
    <row r="192" customHeight="1" spans="1:14">
      <c r="A192" s="220"/>
      <c r="B192" s="208" t="s">
        <v>42</v>
      </c>
      <c r="C192" s="209">
        <v>16</v>
      </c>
      <c r="D192" s="210"/>
      <c r="E192" s="210">
        <f>ROUND(((B188-2*$T$2)^2+(D188-C188)^2)^0.5,1)</f>
        <v>1539.1</v>
      </c>
      <c r="F192" s="210">
        <f>ROUNDUP((IF(C192&lt;26,10.927,11.212))*C192/10,0)</f>
        <v>18</v>
      </c>
      <c r="G192" s="210">
        <f>E192+F192*2</f>
        <v>1575.1</v>
      </c>
      <c r="H192" s="211">
        <f>(I188+1)*2+N188+1</f>
        <v>60</v>
      </c>
      <c r="I192" s="188">
        <f t="shared" si="63"/>
        <v>945.06</v>
      </c>
      <c r="J192" s="239">
        <f t="shared" si="64"/>
        <v>1.578</v>
      </c>
      <c r="K192" s="238">
        <f t="shared" si="65"/>
        <v>1491.30468</v>
      </c>
      <c r="L192" s="237"/>
      <c r="M192" s="237"/>
      <c r="N192" s="177"/>
    </row>
    <row r="193" customHeight="1" spans="1:14">
      <c r="A193" s="220"/>
      <c r="B193" s="208" t="s">
        <v>43</v>
      </c>
      <c r="C193" s="209">
        <v>16</v>
      </c>
      <c r="D193" s="210"/>
      <c r="E193" s="210">
        <f>ROUND(((E188+F188-2*$T$2)+(20-2^0.5*4))*(2^0.5),1)</f>
        <v>272.1</v>
      </c>
      <c r="F193" s="210">
        <f>ROUNDUP((IF(C193&lt;26,10.927,11.212))*C193/10,0)</f>
        <v>18</v>
      </c>
      <c r="G193" s="210">
        <f>ROUND(((E188+F188-2*4)+(20-2^0.5*4))*(2^0.5),1)+2*ROUNDUP((IF(C193&lt;26,10.927,11.212))*C193/10,0)</f>
        <v>308.1</v>
      </c>
      <c r="H193" s="211">
        <f>H191</f>
        <v>124</v>
      </c>
      <c r="I193" s="188">
        <f t="shared" si="63"/>
        <v>382.044</v>
      </c>
      <c r="J193" s="239">
        <f t="shared" si="64"/>
        <v>1.578</v>
      </c>
      <c r="K193" s="238">
        <f t="shared" si="65"/>
        <v>602.865432</v>
      </c>
      <c r="L193" s="237"/>
      <c r="M193" s="237"/>
      <c r="N193" s="177"/>
    </row>
    <row r="194" customHeight="1" spans="1:14">
      <c r="A194" s="220"/>
      <c r="B194" s="208" t="s">
        <v>44</v>
      </c>
      <c r="C194" s="209">
        <v>8</v>
      </c>
      <c r="D194" s="210"/>
      <c r="E194" s="210">
        <f>E188-2*$T$2</f>
        <v>138.045</v>
      </c>
      <c r="F194" s="210">
        <f>11</f>
        <v>11</v>
      </c>
      <c r="G194" s="210">
        <f>E194+F194</f>
        <v>149.045</v>
      </c>
      <c r="H194" s="211">
        <f>ROUNDUP(G188/2,0)*K188/2</f>
        <v>682</v>
      </c>
      <c r="I194" s="188">
        <f t="shared" si="63"/>
        <v>1016.4869</v>
      </c>
      <c r="J194" s="239">
        <f t="shared" si="64"/>
        <v>0.395</v>
      </c>
      <c r="K194" s="238">
        <f t="shared" si="65"/>
        <v>401.5123255</v>
      </c>
      <c r="L194" s="237"/>
      <c r="M194" s="237"/>
      <c r="N194" s="177"/>
    </row>
    <row r="195" customHeight="1" spans="1:14">
      <c r="A195" s="221" t="s">
        <v>50</v>
      </c>
      <c r="B195" s="213" t="s">
        <v>51</v>
      </c>
      <c r="C195" s="213"/>
      <c r="D195" s="214">
        <f>K194</f>
        <v>401.5123255</v>
      </c>
      <c r="E195" s="215"/>
      <c r="F195" s="216" t="s">
        <v>52</v>
      </c>
      <c r="G195" s="216"/>
      <c r="H195" s="217">
        <f>K191+K192+K193</f>
        <v>4589.8109388</v>
      </c>
      <c r="I195" s="214" t="s">
        <v>53</v>
      </c>
      <c r="J195" s="240"/>
      <c r="K195" s="241">
        <f>Q188</f>
        <v>64.4281767957169</v>
      </c>
      <c r="L195" s="237">
        <f>(D195+H195)/K195</f>
        <v>77.4711238551114</v>
      </c>
      <c r="M195" s="237"/>
      <c r="N195" s="177"/>
    </row>
    <row r="196" customHeight="1" spans="1:14">
      <c r="A196" s="177"/>
      <c r="B196" s="177"/>
      <c r="C196" s="177"/>
      <c r="D196" s="218"/>
      <c r="E196" s="218"/>
      <c r="F196" s="218"/>
      <c r="G196" s="218"/>
      <c r="H196" s="218"/>
      <c r="I196" s="218"/>
      <c r="J196" s="218"/>
      <c r="K196" s="218"/>
      <c r="L196" s="237"/>
      <c r="M196" s="237"/>
      <c r="N196" s="177"/>
    </row>
    <row r="197" customHeight="1" spans="1:14">
      <c r="A197" s="177"/>
      <c r="B197" s="250"/>
      <c r="C197" s="250"/>
      <c r="D197" s="222"/>
      <c r="E197" s="222"/>
      <c r="F197" s="251"/>
      <c r="G197" s="251"/>
      <c r="H197" s="252"/>
      <c r="I197" s="222"/>
      <c r="J197" s="251"/>
      <c r="K197" s="252"/>
      <c r="L197" s="237"/>
      <c r="M197" s="237"/>
      <c r="N197" s="177"/>
    </row>
    <row r="198" customHeight="1" spans="3:14">
      <c r="C198" s="178" t="s">
        <v>55</v>
      </c>
      <c r="D198" s="234">
        <f>(D33+D42+D51+D60+D69+D78+D87+D96+D105+D114+D123+D132+D141+D150+D159+D168+D177+D186+D195)*1</f>
        <v>5281.5848555</v>
      </c>
      <c r="E198" s="234"/>
      <c r="F198" s="234"/>
      <c r="G198" s="234" t="s">
        <v>56</v>
      </c>
      <c r="H198" s="234">
        <f>(H33+H42+H51+H60+H69+H78+H87+H96+H105+H114+H123+H132+H141+H150+H159+H168+H177+H186+H195)*1</f>
        <v>103174.2131148</v>
      </c>
      <c r="I198" s="234"/>
      <c r="J198" s="234" t="s">
        <v>26</v>
      </c>
      <c r="K198" s="234">
        <f>(K33+K42+K51+K60+K69+K78+K87+K96+K105+K114+K123+K132+K141+K150+K159+K168+K177+K186+K195)*1</f>
        <v>825.449386825717</v>
      </c>
      <c r="L198" s="234"/>
      <c r="M198" s="234"/>
      <c r="N198" s="234"/>
    </row>
    <row r="199" customHeight="1" spans="4:12">
      <c r="D199" s="234">
        <f>D105+D114</f>
        <v>1059.4848</v>
      </c>
      <c r="E199" s="234"/>
      <c r="F199" s="234"/>
      <c r="G199" s="234"/>
      <c r="H199" s="234">
        <f>H105+H114</f>
        <v>13245.587904</v>
      </c>
      <c r="I199" s="234"/>
      <c r="J199" s="234"/>
      <c r="K199" s="234">
        <f>K105+K114</f>
        <v>168.9636317</v>
      </c>
      <c r="L199" s="234"/>
    </row>
  </sheetData>
  <sheetProtection selectLockedCells="1"/>
  <mergeCells count="247">
    <mergeCell ref="D27:F27"/>
    <mergeCell ref="B33:C33"/>
    <mergeCell ref="D33:E33"/>
    <mergeCell ref="F33:G33"/>
    <mergeCell ref="I33:J33"/>
    <mergeCell ref="D36:F36"/>
    <mergeCell ref="B42:C42"/>
    <mergeCell ref="D42:E42"/>
    <mergeCell ref="F42:G42"/>
    <mergeCell ref="I42:J42"/>
    <mergeCell ref="D45:F45"/>
    <mergeCell ref="B51:C51"/>
    <mergeCell ref="D51:E51"/>
    <mergeCell ref="F51:G51"/>
    <mergeCell ref="I51:J51"/>
    <mergeCell ref="D54:F54"/>
    <mergeCell ref="B60:C60"/>
    <mergeCell ref="D60:E60"/>
    <mergeCell ref="F60:G60"/>
    <mergeCell ref="I60:J60"/>
    <mergeCell ref="D63:F63"/>
    <mergeCell ref="B69:C69"/>
    <mergeCell ref="D69:E69"/>
    <mergeCell ref="F69:G69"/>
    <mergeCell ref="I69:J69"/>
    <mergeCell ref="D72:F72"/>
    <mergeCell ref="B78:C78"/>
    <mergeCell ref="D78:E78"/>
    <mergeCell ref="F78:G78"/>
    <mergeCell ref="I78:J78"/>
    <mergeCell ref="D81:F81"/>
    <mergeCell ref="B87:C87"/>
    <mergeCell ref="D87:E87"/>
    <mergeCell ref="F87:G87"/>
    <mergeCell ref="I87:J87"/>
    <mergeCell ref="D90:F90"/>
    <mergeCell ref="B96:C96"/>
    <mergeCell ref="D96:E96"/>
    <mergeCell ref="F96:G96"/>
    <mergeCell ref="I96:J96"/>
    <mergeCell ref="D99:F99"/>
    <mergeCell ref="B105:C105"/>
    <mergeCell ref="D105:E105"/>
    <mergeCell ref="F105:G105"/>
    <mergeCell ref="I105:J105"/>
    <mergeCell ref="D108:F108"/>
    <mergeCell ref="B114:C114"/>
    <mergeCell ref="D114:E114"/>
    <mergeCell ref="F114:G114"/>
    <mergeCell ref="I114:J114"/>
    <mergeCell ref="D117:F117"/>
    <mergeCell ref="B123:C123"/>
    <mergeCell ref="D123:E123"/>
    <mergeCell ref="F123:G123"/>
    <mergeCell ref="I123:J123"/>
    <mergeCell ref="D126:F126"/>
    <mergeCell ref="B132:C132"/>
    <mergeCell ref="D132:E132"/>
    <mergeCell ref="F132:G132"/>
    <mergeCell ref="I132:J132"/>
    <mergeCell ref="D135:F135"/>
    <mergeCell ref="B141:C141"/>
    <mergeCell ref="D141:E141"/>
    <mergeCell ref="F141:G141"/>
    <mergeCell ref="I141:J141"/>
    <mergeCell ref="D144:F144"/>
    <mergeCell ref="B150:C150"/>
    <mergeCell ref="D150:E150"/>
    <mergeCell ref="F150:G150"/>
    <mergeCell ref="I150:J150"/>
    <mergeCell ref="D153:F153"/>
    <mergeCell ref="B159:C159"/>
    <mergeCell ref="D159:E159"/>
    <mergeCell ref="F159:G159"/>
    <mergeCell ref="I159:J159"/>
    <mergeCell ref="D162:F162"/>
    <mergeCell ref="B168:C168"/>
    <mergeCell ref="D168:E168"/>
    <mergeCell ref="F168:G168"/>
    <mergeCell ref="I168:J168"/>
    <mergeCell ref="D171:F171"/>
    <mergeCell ref="B177:C177"/>
    <mergeCell ref="D177:E177"/>
    <mergeCell ref="F177:G177"/>
    <mergeCell ref="I177:J177"/>
    <mergeCell ref="D180:F180"/>
    <mergeCell ref="B186:C186"/>
    <mergeCell ref="D186:E186"/>
    <mergeCell ref="F186:G186"/>
    <mergeCell ref="I186:J186"/>
    <mergeCell ref="D189:F189"/>
    <mergeCell ref="B195:C195"/>
    <mergeCell ref="D195:E195"/>
    <mergeCell ref="F195:G195"/>
    <mergeCell ref="I195:J195"/>
    <mergeCell ref="A27:A32"/>
    <mergeCell ref="A36:A41"/>
    <mergeCell ref="A45:A50"/>
    <mergeCell ref="A54:A59"/>
    <mergeCell ref="A63:A68"/>
    <mergeCell ref="A72:A77"/>
    <mergeCell ref="A81:A86"/>
    <mergeCell ref="A90:A95"/>
    <mergeCell ref="A99:A104"/>
    <mergeCell ref="A108:A113"/>
    <mergeCell ref="A117:A122"/>
    <mergeCell ref="A126:A131"/>
    <mergeCell ref="A135:A140"/>
    <mergeCell ref="A144:A149"/>
    <mergeCell ref="A153:A158"/>
    <mergeCell ref="A162:A167"/>
    <mergeCell ref="A171:A176"/>
    <mergeCell ref="A180:A185"/>
    <mergeCell ref="A189:A194"/>
    <mergeCell ref="B27:B28"/>
    <mergeCell ref="B36:B37"/>
    <mergeCell ref="B45:B46"/>
    <mergeCell ref="B54:B55"/>
    <mergeCell ref="B63:B64"/>
    <mergeCell ref="B72:B73"/>
    <mergeCell ref="B81:B82"/>
    <mergeCell ref="B90:B91"/>
    <mergeCell ref="B99:B100"/>
    <mergeCell ref="B108:B109"/>
    <mergeCell ref="B117:B118"/>
    <mergeCell ref="B126:B127"/>
    <mergeCell ref="B135:B136"/>
    <mergeCell ref="B144:B145"/>
    <mergeCell ref="B153:B154"/>
    <mergeCell ref="B162:B163"/>
    <mergeCell ref="B171:B172"/>
    <mergeCell ref="B180:B181"/>
    <mergeCell ref="B189:B190"/>
    <mergeCell ref="C27:C28"/>
    <mergeCell ref="C36:C37"/>
    <mergeCell ref="C45:C46"/>
    <mergeCell ref="C54:C55"/>
    <mergeCell ref="C63:C64"/>
    <mergeCell ref="C72:C73"/>
    <mergeCell ref="C81:C82"/>
    <mergeCell ref="C90:C91"/>
    <mergeCell ref="C99:C100"/>
    <mergeCell ref="C108:C109"/>
    <mergeCell ref="C117:C118"/>
    <mergeCell ref="C126:C127"/>
    <mergeCell ref="C135:C136"/>
    <mergeCell ref="C144:C145"/>
    <mergeCell ref="C153:C154"/>
    <mergeCell ref="C162:C163"/>
    <mergeCell ref="C171:C172"/>
    <mergeCell ref="C180:C181"/>
    <mergeCell ref="C189:C190"/>
    <mergeCell ref="G27:G28"/>
    <mergeCell ref="G36:G37"/>
    <mergeCell ref="G45:G46"/>
    <mergeCell ref="G54:G55"/>
    <mergeCell ref="G63:G64"/>
    <mergeCell ref="G72:G73"/>
    <mergeCell ref="G81:G82"/>
    <mergeCell ref="G90:G91"/>
    <mergeCell ref="G99:G100"/>
    <mergeCell ref="G108:G109"/>
    <mergeCell ref="G117:G118"/>
    <mergeCell ref="G126:G127"/>
    <mergeCell ref="G135:G136"/>
    <mergeCell ref="G144:G145"/>
    <mergeCell ref="G153:G154"/>
    <mergeCell ref="G162:G163"/>
    <mergeCell ref="G171:G172"/>
    <mergeCell ref="G180:G181"/>
    <mergeCell ref="G189:G190"/>
    <mergeCell ref="H27:H28"/>
    <mergeCell ref="H36:H37"/>
    <mergeCell ref="H45:H46"/>
    <mergeCell ref="H54:H55"/>
    <mergeCell ref="H63:H64"/>
    <mergeCell ref="H72:H73"/>
    <mergeCell ref="H81:H82"/>
    <mergeCell ref="H90:H91"/>
    <mergeCell ref="H99:H100"/>
    <mergeCell ref="H108:H109"/>
    <mergeCell ref="H117:H118"/>
    <mergeCell ref="H126:H127"/>
    <mergeCell ref="H135:H136"/>
    <mergeCell ref="H144:H145"/>
    <mergeCell ref="H153:H154"/>
    <mergeCell ref="H162:H163"/>
    <mergeCell ref="H171:H172"/>
    <mergeCell ref="H180:H181"/>
    <mergeCell ref="H189:H190"/>
    <mergeCell ref="I27:I28"/>
    <mergeCell ref="I36:I37"/>
    <mergeCell ref="I45:I46"/>
    <mergeCell ref="I54:I55"/>
    <mergeCell ref="I63:I64"/>
    <mergeCell ref="I72:I73"/>
    <mergeCell ref="I81:I82"/>
    <mergeCell ref="I90:I91"/>
    <mergeCell ref="I99:I100"/>
    <mergeCell ref="I108:I109"/>
    <mergeCell ref="I117:I118"/>
    <mergeCell ref="I126:I127"/>
    <mergeCell ref="I135:I136"/>
    <mergeCell ref="I144:I145"/>
    <mergeCell ref="I153:I154"/>
    <mergeCell ref="I162:I163"/>
    <mergeCell ref="I171:I172"/>
    <mergeCell ref="I180:I181"/>
    <mergeCell ref="I189:I190"/>
    <mergeCell ref="J27:J28"/>
    <mergeCell ref="J36:J37"/>
    <mergeCell ref="J45:J46"/>
    <mergeCell ref="J54:J55"/>
    <mergeCell ref="J63:J64"/>
    <mergeCell ref="J72:J73"/>
    <mergeCell ref="J81:J82"/>
    <mergeCell ref="J90:J91"/>
    <mergeCell ref="J99:J100"/>
    <mergeCell ref="J108:J109"/>
    <mergeCell ref="J117:J118"/>
    <mergeCell ref="J126:J127"/>
    <mergeCell ref="J135:J136"/>
    <mergeCell ref="J144:J145"/>
    <mergeCell ref="J153:J154"/>
    <mergeCell ref="J162:J163"/>
    <mergeCell ref="J171:J172"/>
    <mergeCell ref="J180:J181"/>
    <mergeCell ref="J189:J190"/>
    <mergeCell ref="K27:K28"/>
    <mergeCell ref="K36:K37"/>
    <mergeCell ref="K45:K46"/>
    <mergeCell ref="K54:K55"/>
    <mergeCell ref="K63:K64"/>
    <mergeCell ref="K72:K73"/>
    <mergeCell ref="K81:K82"/>
    <mergeCell ref="K90:K91"/>
    <mergeCell ref="K99:K100"/>
    <mergeCell ref="K108:K109"/>
    <mergeCell ref="K117:K118"/>
    <mergeCell ref="K126:K127"/>
    <mergeCell ref="K135:K136"/>
    <mergeCell ref="K144:K145"/>
    <mergeCell ref="K153:K154"/>
    <mergeCell ref="K162:K163"/>
    <mergeCell ref="K171:K172"/>
    <mergeCell ref="K180:K181"/>
    <mergeCell ref="K189:K190"/>
  </mergeCells>
  <pageMargins left="0.75" right="0.75" top="1" bottom="1" header="0.5" footer="0.5"/>
  <pageSetup paperSize="9" orientation="landscape" horizontalDpi="600" verticalDpi="600"/>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E2:T21"/>
  <sheetViews>
    <sheetView workbookViewId="0">
      <selection activeCell="Q3" sqref="Q3:R7"/>
    </sheetView>
  </sheetViews>
  <sheetFormatPr defaultColWidth="9" defaultRowHeight="13.5"/>
  <cols>
    <col min="6" max="20" width="9.375"/>
  </cols>
  <sheetData>
    <row r="2" spans="6:13">
      <c r="F2" s="175"/>
      <c r="G2" s="175"/>
      <c r="H2" s="175" t="s">
        <v>411</v>
      </c>
      <c r="I2" s="175"/>
      <c r="J2" s="175" t="s">
        <v>412</v>
      </c>
      <c r="K2" s="175"/>
      <c r="L2" s="175" t="s">
        <v>413</v>
      </c>
      <c r="M2" s="175"/>
    </row>
    <row r="3" spans="5:20">
      <c r="E3" s="33" t="s">
        <v>182</v>
      </c>
      <c r="F3">
        <v>109.94</v>
      </c>
      <c r="G3">
        <v>129.94</v>
      </c>
      <c r="H3">
        <v>3.42747</v>
      </c>
      <c r="I3">
        <v>2.98771</v>
      </c>
      <c r="J3">
        <v>1.42747</v>
      </c>
      <c r="K3">
        <v>0.91276</v>
      </c>
      <c r="L3">
        <v>3.42747</v>
      </c>
      <c r="M3">
        <v>2.98307</v>
      </c>
      <c r="N3">
        <v>109.9824</v>
      </c>
      <c r="O3">
        <v>129.9824</v>
      </c>
      <c r="Q3">
        <v>1.82747</v>
      </c>
      <c r="R3">
        <v>1.23285</v>
      </c>
      <c r="S3">
        <f>J3-Q3</f>
        <v>-0.4</v>
      </c>
      <c r="T3">
        <f>K3-R3</f>
        <v>-0.32009</v>
      </c>
    </row>
    <row r="4" spans="5:20">
      <c r="E4" s="33" t="s">
        <v>183</v>
      </c>
      <c r="F4">
        <v>129.97</v>
      </c>
      <c r="G4">
        <v>149.97</v>
      </c>
      <c r="H4">
        <v>2.98696</v>
      </c>
      <c r="I4">
        <v>2.48696</v>
      </c>
      <c r="J4">
        <v>0.91199</v>
      </c>
      <c r="K4">
        <v>0.39728</v>
      </c>
      <c r="L4">
        <v>2.98226</v>
      </c>
      <c r="M4">
        <v>2.33755</v>
      </c>
      <c r="N4">
        <v>130.0124</v>
      </c>
      <c r="O4">
        <v>150.0124</v>
      </c>
      <c r="Q4">
        <v>1.23196</v>
      </c>
      <c r="R4">
        <v>0.63735</v>
      </c>
      <c r="S4">
        <f t="shared" ref="S4:S12" si="0">J4-Q4</f>
        <v>-0.31997</v>
      </c>
      <c r="T4">
        <f t="shared" ref="T4:T12" si="1">K4-R4</f>
        <v>-0.24007</v>
      </c>
    </row>
    <row r="5" spans="5:20">
      <c r="E5" s="33" t="s">
        <v>184</v>
      </c>
      <c r="F5">
        <v>150</v>
      </c>
      <c r="G5">
        <v>170</v>
      </c>
      <c r="H5">
        <v>2.48621</v>
      </c>
      <c r="I5">
        <v>1.98621</v>
      </c>
      <c r="J5">
        <v>0.39651</v>
      </c>
      <c r="K5">
        <v>-0.1182</v>
      </c>
      <c r="L5">
        <v>2.33644</v>
      </c>
      <c r="M5">
        <v>1.5515</v>
      </c>
      <c r="N5">
        <v>150.0424</v>
      </c>
      <c r="O5">
        <v>170.0424</v>
      </c>
      <c r="Q5">
        <v>0.63646</v>
      </c>
      <c r="R5">
        <v>0.04185</v>
      </c>
      <c r="S5">
        <f t="shared" si="0"/>
        <v>-0.23995</v>
      </c>
      <c r="T5">
        <f t="shared" si="1"/>
        <v>-0.16005</v>
      </c>
    </row>
    <row r="6" spans="5:20">
      <c r="E6" s="33" t="s">
        <v>185</v>
      </c>
      <c r="F6">
        <v>170.03</v>
      </c>
      <c r="G6">
        <v>190.03</v>
      </c>
      <c r="H6">
        <v>1.98546</v>
      </c>
      <c r="I6">
        <v>1.48546</v>
      </c>
      <c r="J6">
        <v>-0.11897</v>
      </c>
      <c r="K6">
        <v>-0.63368</v>
      </c>
      <c r="L6">
        <v>1.55032</v>
      </c>
      <c r="M6">
        <v>0.76032</v>
      </c>
      <c r="N6">
        <v>170.0724</v>
      </c>
      <c r="O6">
        <v>190.0724</v>
      </c>
      <c r="Q6">
        <v>0.04096</v>
      </c>
      <c r="R6">
        <v>-0.55365</v>
      </c>
      <c r="S6">
        <f t="shared" si="0"/>
        <v>-0.15993</v>
      </c>
      <c r="T6">
        <f t="shared" si="1"/>
        <v>-0.08003</v>
      </c>
    </row>
    <row r="7" spans="5:20">
      <c r="E7" s="33" t="s">
        <v>186</v>
      </c>
      <c r="F7">
        <v>190.06</v>
      </c>
      <c r="G7">
        <v>210.06</v>
      </c>
      <c r="H7">
        <v>1.48471</v>
      </c>
      <c r="I7">
        <v>0.98471</v>
      </c>
      <c r="J7">
        <v>-0.63445</v>
      </c>
      <c r="K7">
        <v>-1.14916</v>
      </c>
      <c r="L7">
        <v>0.75913</v>
      </c>
      <c r="M7">
        <v>-0.03087</v>
      </c>
      <c r="N7">
        <v>190.1024</v>
      </c>
      <c r="O7">
        <v>210.1024</v>
      </c>
      <c r="Q7">
        <v>-0.55455</v>
      </c>
      <c r="R7" s="176">
        <v>-1.14916</v>
      </c>
      <c r="S7">
        <f t="shared" si="0"/>
        <v>-0.0799</v>
      </c>
      <c r="T7">
        <f t="shared" si="1"/>
        <v>0</v>
      </c>
    </row>
    <row r="8" spans="5:20">
      <c r="E8" s="33" t="s">
        <v>187</v>
      </c>
      <c r="F8">
        <v>210.09</v>
      </c>
      <c r="G8">
        <v>230.09</v>
      </c>
      <c r="H8">
        <v>0.98396</v>
      </c>
      <c r="I8">
        <v>0.48396</v>
      </c>
      <c r="J8">
        <v>-1.15032</v>
      </c>
      <c r="K8">
        <v>-1.928</v>
      </c>
      <c r="L8">
        <v>-0.03205</v>
      </c>
      <c r="M8">
        <v>-0.82205</v>
      </c>
      <c r="N8">
        <v>210.1324</v>
      </c>
      <c r="O8">
        <v>230.1324</v>
      </c>
      <c r="Q8" s="176">
        <v>-1.15032</v>
      </c>
      <c r="R8" s="176">
        <v>-1.928</v>
      </c>
      <c r="S8">
        <f t="shared" si="0"/>
        <v>0</v>
      </c>
      <c r="T8">
        <f t="shared" si="1"/>
        <v>0</v>
      </c>
    </row>
    <row r="9" spans="5:20">
      <c r="E9" s="33" t="s">
        <v>188</v>
      </c>
      <c r="F9">
        <v>230.12</v>
      </c>
      <c r="G9">
        <v>250.12</v>
      </c>
      <c r="H9">
        <v>0.48321</v>
      </c>
      <c r="I9">
        <v>-0.01679</v>
      </c>
      <c r="J9">
        <v>-1.92917</v>
      </c>
      <c r="K9">
        <v>-2.70684</v>
      </c>
      <c r="L9">
        <v>-0.82324</v>
      </c>
      <c r="M9">
        <v>-1.58337</v>
      </c>
      <c r="N9">
        <v>230.1624</v>
      </c>
      <c r="O9">
        <v>250.1624</v>
      </c>
      <c r="Q9" s="176">
        <v>-1.92917</v>
      </c>
      <c r="R9" s="176">
        <v>-2.70684</v>
      </c>
      <c r="S9">
        <f t="shared" si="0"/>
        <v>0</v>
      </c>
      <c r="T9">
        <f t="shared" si="1"/>
        <v>0</v>
      </c>
    </row>
    <row r="10" spans="5:20">
      <c r="E10" s="33" t="s">
        <v>189</v>
      </c>
      <c r="F10">
        <v>250.15</v>
      </c>
      <c r="G10">
        <v>270.15</v>
      </c>
      <c r="H10">
        <v>-0.01754</v>
      </c>
      <c r="I10">
        <v>-0.51754</v>
      </c>
      <c r="J10">
        <v>-2.70774</v>
      </c>
      <c r="K10">
        <v>-3.30793</v>
      </c>
      <c r="L10">
        <v>-1.58438</v>
      </c>
      <c r="M10">
        <v>-2.14772</v>
      </c>
      <c r="N10">
        <v>250.1924</v>
      </c>
      <c r="O10">
        <v>270.1924</v>
      </c>
      <c r="Q10" s="176">
        <v>-2.70774</v>
      </c>
      <c r="R10" s="176">
        <v>-3.30793</v>
      </c>
      <c r="S10">
        <f t="shared" si="0"/>
        <v>0</v>
      </c>
      <c r="T10">
        <f t="shared" si="1"/>
        <v>0</v>
      </c>
    </row>
    <row r="11" spans="5:20">
      <c r="E11" s="33" t="s">
        <v>190</v>
      </c>
      <c r="F11">
        <v>270.18</v>
      </c>
      <c r="G11">
        <v>290.18</v>
      </c>
      <c r="H11">
        <v>-0.51829</v>
      </c>
      <c r="I11">
        <v>-0.91873</v>
      </c>
      <c r="J11">
        <v>-3.30883</v>
      </c>
      <c r="K11">
        <v>-3.90902</v>
      </c>
      <c r="L11">
        <v>-2.14839</v>
      </c>
      <c r="M11">
        <v>-2.48918</v>
      </c>
      <c r="N11">
        <v>270.2224</v>
      </c>
      <c r="O11">
        <v>290.2224</v>
      </c>
      <c r="Q11" s="176">
        <v>-3.30883</v>
      </c>
      <c r="R11" s="176">
        <v>-3.90902</v>
      </c>
      <c r="S11">
        <f t="shared" si="0"/>
        <v>0</v>
      </c>
      <c r="T11">
        <f t="shared" si="1"/>
        <v>0</v>
      </c>
    </row>
    <row r="12" spans="5:20">
      <c r="E12" s="33" t="s">
        <v>191</v>
      </c>
      <c r="F12">
        <v>290.21</v>
      </c>
      <c r="G12">
        <v>310.21</v>
      </c>
      <c r="H12">
        <v>-0.91918</v>
      </c>
      <c r="I12">
        <v>-1.11933</v>
      </c>
      <c r="J12">
        <v>-3.90902</v>
      </c>
      <c r="K12">
        <v>-3.90902</v>
      </c>
      <c r="L12">
        <v>-2.48952</v>
      </c>
      <c r="M12">
        <v>-2.60775</v>
      </c>
      <c r="N12">
        <v>290.2524</v>
      </c>
      <c r="O12">
        <v>310.2524</v>
      </c>
      <c r="Q12" s="176">
        <v>-3.90902</v>
      </c>
      <c r="R12" s="176">
        <v>-3.90902</v>
      </c>
      <c r="S12">
        <f t="shared" si="0"/>
        <v>0</v>
      </c>
      <c r="T12">
        <f t="shared" si="1"/>
        <v>0</v>
      </c>
    </row>
    <row r="13" spans="5:13">
      <c r="E13" s="33" t="s">
        <v>192</v>
      </c>
      <c r="F13">
        <v>429.29</v>
      </c>
      <c r="G13">
        <v>449.29</v>
      </c>
      <c r="H13">
        <v>-0.8262</v>
      </c>
      <c r="I13">
        <v>-0.73194</v>
      </c>
      <c r="J13">
        <v>-4.25581</v>
      </c>
      <c r="K13">
        <v>-3.62597</v>
      </c>
      <c r="L13">
        <v>-2.26064</v>
      </c>
      <c r="M13">
        <v>-2.14511</v>
      </c>
    </row>
    <row r="14" spans="5:13">
      <c r="E14" s="33" t="s">
        <v>193</v>
      </c>
      <c r="F14">
        <v>449.32</v>
      </c>
      <c r="G14">
        <v>469.32</v>
      </c>
      <c r="H14">
        <v>-0.73167</v>
      </c>
      <c r="I14">
        <v>-0.45429</v>
      </c>
      <c r="J14">
        <v>-3.62503</v>
      </c>
      <c r="K14">
        <v>-2.99519</v>
      </c>
      <c r="L14">
        <v>-2.14478</v>
      </c>
      <c r="M14">
        <v>-1.81623</v>
      </c>
    </row>
    <row r="15" spans="5:13">
      <c r="E15" s="33" t="s">
        <v>194</v>
      </c>
      <c r="F15">
        <v>469.35</v>
      </c>
      <c r="G15">
        <v>489.35</v>
      </c>
      <c r="H15">
        <v>-0.45373</v>
      </c>
      <c r="I15">
        <v>0.00886</v>
      </c>
      <c r="J15">
        <v>-2.99425</v>
      </c>
      <c r="K15">
        <v>-2.36441</v>
      </c>
      <c r="L15">
        <v>-1.81557</v>
      </c>
      <c r="M15">
        <v>-1.26446</v>
      </c>
    </row>
    <row r="16" spans="5:13">
      <c r="E16" s="33" t="s">
        <v>195</v>
      </c>
      <c r="F16">
        <v>489.38</v>
      </c>
      <c r="G16">
        <v>509.38</v>
      </c>
      <c r="H16">
        <v>0.00961</v>
      </c>
      <c r="I16">
        <v>0.50961</v>
      </c>
      <c r="J16">
        <v>-2.36347</v>
      </c>
      <c r="K16">
        <v>-1.80614</v>
      </c>
      <c r="L16">
        <v>-1.26347</v>
      </c>
      <c r="M16">
        <v>-0.51002</v>
      </c>
    </row>
    <row r="17" spans="5:13">
      <c r="E17" s="33" t="s">
        <v>196</v>
      </c>
      <c r="F17">
        <v>509.41</v>
      </c>
      <c r="G17">
        <v>529.41</v>
      </c>
      <c r="H17">
        <v>0.51036</v>
      </c>
      <c r="I17">
        <v>1.01036</v>
      </c>
      <c r="J17">
        <v>-1.8053</v>
      </c>
      <c r="K17">
        <v>-1.24798</v>
      </c>
      <c r="L17">
        <v>-0.50883</v>
      </c>
      <c r="M17">
        <v>0.28117</v>
      </c>
    </row>
    <row r="18" spans="5:13">
      <c r="E18" s="33" t="s">
        <v>197</v>
      </c>
      <c r="F18">
        <v>529.44</v>
      </c>
      <c r="G18">
        <v>549.44</v>
      </c>
      <c r="H18">
        <v>1.01111</v>
      </c>
      <c r="I18">
        <v>1.51111</v>
      </c>
      <c r="J18">
        <v>-1.24714</v>
      </c>
      <c r="K18">
        <v>-0.68981</v>
      </c>
      <c r="L18">
        <v>0.28235</v>
      </c>
      <c r="M18">
        <v>1.07235</v>
      </c>
    </row>
    <row r="19" spans="5:13">
      <c r="E19" s="33" t="s">
        <v>198</v>
      </c>
      <c r="F19">
        <v>549.47</v>
      </c>
      <c r="G19">
        <v>569.47</v>
      </c>
      <c r="H19">
        <v>1.51186</v>
      </c>
      <c r="I19">
        <v>2.01186</v>
      </c>
      <c r="J19">
        <v>-0.68898</v>
      </c>
      <c r="K19">
        <v>-0.13165</v>
      </c>
      <c r="L19">
        <v>1.07354</v>
      </c>
      <c r="M19">
        <v>1.86133</v>
      </c>
    </row>
    <row r="20" spans="5:13">
      <c r="E20" s="33" t="s">
        <v>199</v>
      </c>
      <c r="F20">
        <v>569.5</v>
      </c>
      <c r="G20">
        <v>589.5</v>
      </c>
      <c r="H20">
        <v>2.01261</v>
      </c>
      <c r="I20">
        <v>2.51261</v>
      </c>
      <c r="J20">
        <v>-0.13081</v>
      </c>
      <c r="K20">
        <v>0.42651</v>
      </c>
      <c r="L20">
        <v>1.86247</v>
      </c>
      <c r="M20">
        <v>2.5097</v>
      </c>
    </row>
    <row r="21" spans="5:13">
      <c r="E21" s="33" t="s">
        <v>200</v>
      </c>
      <c r="F21">
        <v>589.53</v>
      </c>
      <c r="G21">
        <v>605.0005</v>
      </c>
      <c r="H21">
        <v>2.51336</v>
      </c>
      <c r="I21">
        <v>2.85846</v>
      </c>
      <c r="J21">
        <v>0.42735</v>
      </c>
      <c r="K21">
        <v>0.85846</v>
      </c>
      <c r="L21">
        <v>2.5105</v>
      </c>
      <c r="M21">
        <v>2.85846</v>
      </c>
    </row>
  </sheetData>
  <mergeCells count="4">
    <mergeCell ref="F2:G2"/>
    <mergeCell ref="H2:I2"/>
    <mergeCell ref="J2:K2"/>
    <mergeCell ref="L2:M2"/>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FF0000"/>
  </sheetPr>
  <dimension ref="A1:XFD95"/>
  <sheetViews>
    <sheetView workbookViewId="0">
      <selection activeCell="L21" sqref="L21"/>
    </sheetView>
  </sheetViews>
  <sheetFormatPr defaultColWidth="9" defaultRowHeight="15.95" customHeight="1"/>
  <cols>
    <col min="1" max="1" width="7.625" style="8" customWidth="1"/>
    <col min="2" max="3" width="11.625" style="8" customWidth="1"/>
    <col min="4" max="4" width="10.625" style="8" customWidth="1"/>
    <col min="5" max="19" width="7.625" style="8" customWidth="1"/>
    <col min="20" max="20" width="7.625" style="14" customWidth="1"/>
    <col min="21" max="21" width="9.375" style="14"/>
    <col min="22" max="23" width="10.375" style="8"/>
    <col min="24" max="24" width="11.5" style="8"/>
    <col min="25" max="25" width="9.375" style="8"/>
    <col min="26" max="16382" width="9" style="8"/>
  </cols>
  <sheetData>
    <row r="1" customHeight="1" spans="1:17">
      <c r="A1" s="14"/>
      <c r="B1" s="15"/>
      <c r="C1" s="16"/>
      <c r="D1" s="17"/>
      <c r="E1" s="18"/>
      <c r="F1" s="17"/>
      <c r="G1" s="19"/>
      <c r="H1" s="20"/>
      <c r="I1" s="20"/>
      <c r="J1" s="20"/>
      <c r="K1" s="57"/>
      <c r="L1" s="20"/>
      <c r="M1" s="20"/>
      <c r="N1" s="57"/>
      <c r="O1" s="58"/>
      <c r="P1" s="58"/>
      <c r="Q1" s="58"/>
    </row>
    <row r="2" ht="24.95" customHeight="1" spans="1:17">
      <c r="A2" s="14"/>
      <c r="B2" s="21" t="s">
        <v>167</v>
      </c>
      <c r="C2" s="21"/>
      <c r="D2" s="21"/>
      <c r="E2" s="21"/>
      <c r="F2" s="21"/>
      <c r="G2" s="21"/>
      <c r="H2" s="21"/>
      <c r="I2" s="21"/>
      <c r="J2" s="21"/>
      <c r="K2" s="21"/>
      <c r="L2" s="21"/>
      <c r="M2" s="21"/>
      <c r="N2" s="21"/>
      <c r="O2" s="21"/>
      <c r="P2" s="21"/>
      <c r="Q2" s="21"/>
    </row>
    <row r="3" ht="13.5" spans="1:16384">
      <c r="A3" s="22" t="s">
        <v>168</v>
      </c>
      <c r="B3" s="23" t="s">
        <v>169</v>
      </c>
      <c r="C3" s="24" t="s">
        <v>170</v>
      </c>
      <c r="D3" s="24"/>
      <c r="E3" s="25" t="s">
        <v>171</v>
      </c>
      <c r="F3" s="26"/>
      <c r="G3" s="25" t="s">
        <v>172</v>
      </c>
      <c r="H3" s="26"/>
      <c r="I3" s="24" t="s">
        <v>173</v>
      </c>
      <c r="J3" s="24"/>
      <c r="K3" s="59" t="s">
        <v>217</v>
      </c>
      <c r="L3" s="60"/>
      <c r="M3" s="60"/>
      <c r="N3" s="60"/>
      <c r="O3" s="61"/>
      <c r="P3" s="59" t="s">
        <v>218</v>
      </c>
      <c r="Q3" s="60"/>
      <c r="R3" s="60"/>
      <c r="S3" s="60"/>
      <c r="T3" s="61"/>
      <c r="U3" s="24" t="s">
        <v>176</v>
      </c>
      <c r="V3" s="85" t="s">
        <v>177</v>
      </c>
      <c r="W3" s="86"/>
      <c r="X3" s="87"/>
      <c r="Y3" s="14"/>
      <c r="XFC3" s="8"/>
      <c r="XFD3" s="8"/>
    </row>
    <row r="4" ht="13.5" spans="1:16384">
      <c r="A4" s="27"/>
      <c r="B4" s="28"/>
      <c r="C4" s="29"/>
      <c r="D4" s="29"/>
      <c r="E4" s="30"/>
      <c r="F4" s="31"/>
      <c r="G4" s="30"/>
      <c r="H4" s="31"/>
      <c r="I4" s="29"/>
      <c r="J4" s="29"/>
      <c r="K4" s="29" t="s">
        <v>178</v>
      </c>
      <c r="L4" s="29"/>
      <c r="M4" s="62" t="s">
        <v>179</v>
      </c>
      <c r="N4" s="63"/>
      <c r="O4" s="64" t="s">
        <v>16</v>
      </c>
      <c r="P4" s="29" t="s">
        <v>180</v>
      </c>
      <c r="Q4" s="29"/>
      <c r="R4" s="62" t="s">
        <v>181</v>
      </c>
      <c r="S4" s="63"/>
      <c r="T4" s="64" t="s">
        <v>16</v>
      </c>
      <c r="U4" s="29"/>
      <c r="V4" s="88"/>
      <c r="W4" s="89"/>
      <c r="X4" s="14"/>
      <c r="Y4" s="14"/>
      <c r="XFC4" s="8"/>
      <c r="XFD4" s="8"/>
    </row>
    <row r="5" customHeight="1" spans="1:16384">
      <c r="A5" s="32">
        <v>1</v>
      </c>
      <c r="B5" s="33" t="s">
        <v>182</v>
      </c>
      <c r="C5" s="3">
        <v>109.9395</v>
      </c>
      <c r="D5" s="3">
        <v>129.9395</v>
      </c>
      <c r="E5" s="3">
        <f t="shared" ref="E5:E31" si="0">ABS(D5-C5)</f>
        <v>20</v>
      </c>
      <c r="F5" s="3">
        <f t="shared" ref="F5:F31" si="1">E5</f>
        <v>20</v>
      </c>
      <c r="G5" s="3">
        <v>3.61863</v>
      </c>
      <c r="H5" s="3">
        <v>3.348</v>
      </c>
      <c r="I5" s="5">
        <v>2.12747</v>
      </c>
      <c r="J5" s="5">
        <v>1.65754</v>
      </c>
      <c r="K5" s="3">
        <v>3.42747</v>
      </c>
      <c r="L5" s="3">
        <v>2.98771</v>
      </c>
      <c r="M5" s="65">
        <v>1.75</v>
      </c>
      <c r="N5" s="65">
        <v>1.75</v>
      </c>
      <c r="O5" s="66">
        <v>1</v>
      </c>
      <c r="P5" s="3">
        <v>3.42747</v>
      </c>
      <c r="Q5" s="3">
        <v>2.98307</v>
      </c>
      <c r="R5" s="90">
        <v>0.45</v>
      </c>
      <c r="S5" s="90">
        <v>0.45</v>
      </c>
      <c r="T5" s="66">
        <v>0</v>
      </c>
      <c r="U5" s="91">
        <v>3.1</v>
      </c>
      <c r="V5" s="92">
        <v>22.25</v>
      </c>
      <c r="W5" s="93">
        <v>22.25</v>
      </c>
      <c r="X5" s="94">
        <f t="shared" ref="X5:X35" si="2">(K5+L5)/2*M5*O5</f>
        <v>5.6132825</v>
      </c>
      <c r="Y5" s="94">
        <f t="shared" ref="Y5:Y35" si="3">(P5+Q5)/2*R5*T5</f>
        <v>0</v>
      </c>
      <c r="Z5"/>
      <c r="AA5" s="122"/>
      <c r="AB5" s="122"/>
      <c r="AC5" s="122"/>
      <c r="AD5"/>
      <c r="AE5"/>
      <c r="AF5" s="123"/>
      <c r="AG5"/>
      <c r="XFC5" s="8"/>
      <c r="XFD5" s="8"/>
    </row>
    <row r="6" customHeight="1" spans="1:16384">
      <c r="A6" s="32">
        <v>2</v>
      </c>
      <c r="B6" s="33" t="s">
        <v>183</v>
      </c>
      <c r="C6" s="3">
        <v>129.9695</v>
      </c>
      <c r="D6" s="3">
        <v>149.9695</v>
      </c>
      <c r="E6" s="3">
        <f t="shared" si="0"/>
        <v>20</v>
      </c>
      <c r="F6" s="3">
        <f t="shared" si="1"/>
        <v>20</v>
      </c>
      <c r="G6" s="3">
        <v>3.348</v>
      </c>
      <c r="H6" s="3">
        <v>3.348</v>
      </c>
      <c r="I6" s="5">
        <v>1.65684</v>
      </c>
      <c r="J6" s="5">
        <v>1.18691</v>
      </c>
      <c r="K6" s="3">
        <v>2.98696</v>
      </c>
      <c r="L6" s="3">
        <v>2.48696</v>
      </c>
      <c r="M6" s="65">
        <v>1.75</v>
      </c>
      <c r="N6" s="65">
        <v>1.75</v>
      </c>
      <c r="O6" s="66">
        <v>1</v>
      </c>
      <c r="P6" s="3">
        <v>2.98226</v>
      </c>
      <c r="Q6" s="3">
        <v>2.33756</v>
      </c>
      <c r="R6" s="90">
        <v>0.45</v>
      </c>
      <c r="S6" s="90">
        <v>0.45</v>
      </c>
      <c r="T6" s="66">
        <v>0</v>
      </c>
      <c r="U6" s="91">
        <v>3.1</v>
      </c>
      <c r="V6" s="92">
        <v>22.25</v>
      </c>
      <c r="W6" s="93">
        <v>22.25</v>
      </c>
      <c r="X6" s="94">
        <f t="shared" si="2"/>
        <v>4.78968</v>
      </c>
      <c r="Y6" s="94">
        <f t="shared" si="3"/>
        <v>0</v>
      </c>
      <c r="Z6"/>
      <c r="AA6" s="122"/>
      <c r="AB6" s="122"/>
      <c r="AC6" s="122"/>
      <c r="AD6"/>
      <c r="AE6"/>
      <c r="AF6" s="123"/>
      <c r="AG6"/>
      <c r="XFC6" s="8"/>
      <c r="XFD6" s="8"/>
    </row>
    <row r="7" customHeight="1" spans="1:16384">
      <c r="A7" s="32">
        <v>3</v>
      </c>
      <c r="B7" s="33" t="s">
        <v>184</v>
      </c>
      <c r="C7" s="3">
        <v>149.9995</v>
      </c>
      <c r="D7" s="3">
        <v>169.9995</v>
      </c>
      <c r="E7" s="3">
        <f t="shared" si="0"/>
        <v>20</v>
      </c>
      <c r="F7" s="3">
        <f t="shared" si="1"/>
        <v>20</v>
      </c>
      <c r="G7" s="3">
        <v>3.348</v>
      </c>
      <c r="H7" s="3">
        <v>3.348</v>
      </c>
      <c r="I7" s="5">
        <v>1.18621</v>
      </c>
      <c r="J7" s="5">
        <v>0.40853</v>
      </c>
      <c r="K7" s="3">
        <v>2.48621</v>
      </c>
      <c r="L7" s="3">
        <v>1.98621</v>
      </c>
      <c r="M7" s="65">
        <v>1.75</v>
      </c>
      <c r="N7" s="65">
        <v>1.75</v>
      </c>
      <c r="O7" s="66">
        <v>1</v>
      </c>
      <c r="P7" s="3">
        <v>2.33644</v>
      </c>
      <c r="Q7" s="3">
        <v>1.55151</v>
      </c>
      <c r="R7" s="90">
        <v>0.45</v>
      </c>
      <c r="S7" s="90">
        <v>0.45</v>
      </c>
      <c r="T7" s="66">
        <v>0</v>
      </c>
      <c r="U7" s="91">
        <v>3.1</v>
      </c>
      <c r="V7" s="92">
        <v>22.25</v>
      </c>
      <c r="W7" s="93">
        <v>22.25</v>
      </c>
      <c r="X7" s="94">
        <f t="shared" si="2"/>
        <v>3.9133675</v>
      </c>
      <c r="Y7" s="94">
        <f t="shared" si="3"/>
        <v>0</v>
      </c>
      <c r="Z7"/>
      <c r="AA7" s="122"/>
      <c r="AB7" s="122"/>
      <c r="AC7" s="122"/>
      <c r="AD7"/>
      <c r="AE7"/>
      <c r="AF7" s="123"/>
      <c r="AG7"/>
      <c r="XFC7" s="8"/>
      <c r="XFD7" s="8"/>
    </row>
    <row r="8" customHeight="1" spans="1:16384">
      <c r="A8" s="32">
        <v>4</v>
      </c>
      <c r="B8" s="33" t="s">
        <v>185</v>
      </c>
      <c r="C8" s="3">
        <v>170.0295</v>
      </c>
      <c r="D8" s="3">
        <v>190.0295</v>
      </c>
      <c r="E8" s="3">
        <f t="shared" si="0"/>
        <v>20</v>
      </c>
      <c r="F8" s="3">
        <f t="shared" si="1"/>
        <v>20</v>
      </c>
      <c r="G8" s="3">
        <v>3.348</v>
      </c>
      <c r="H8" s="3">
        <v>3.348</v>
      </c>
      <c r="I8" s="5">
        <v>0.40737</v>
      </c>
      <c r="J8" s="5">
        <v>-0.37031</v>
      </c>
      <c r="K8" s="3">
        <v>1.98546</v>
      </c>
      <c r="L8" s="3">
        <v>1.48546</v>
      </c>
      <c r="M8" s="65">
        <v>1.75</v>
      </c>
      <c r="N8" s="65">
        <v>1.75</v>
      </c>
      <c r="O8" s="66">
        <v>1</v>
      </c>
      <c r="P8" s="3">
        <v>1.55032</v>
      </c>
      <c r="Q8" s="3">
        <v>0.76032</v>
      </c>
      <c r="R8" s="90">
        <v>0.45</v>
      </c>
      <c r="S8" s="90">
        <v>0.45</v>
      </c>
      <c r="T8" s="66">
        <v>0</v>
      </c>
      <c r="U8" s="91">
        <v>3.1</v>
      </c>
      <c r="V8" s="92">
        <v>22.25</v>
      </c>
      <c r="W8" s="93">
        <v>22.25</v>
      </c>
      <c r="X8" s="94">
        <f t="shared" si="2"/>
        <v>3.037055</v>
      </c>
      <c r="Y8" s="94">
        <f t="shared" si="3"/>
        <v>0</v>
      </c>
      <c r="Z8"/>
      <c r="AA8" s="122"/>
      <c r="AB8" s="122"/>
      <c r="AC8" s="122"/>
      <c r="AD8"/>
      <c r="AE8"/>
      <c r="AF8" s="123"/>
      <c r="AG8"/>
      <c r="XFC8" s="8"/>
      <c r="XFD8" s="8"/>
    </row>
    <row r="9" customHeight="1" spans="1:16384">
      <c r="A9" s="32">
        <v>5</v>
      </c>
      <c r="B9" s="33" t="s">
        <v>186</v>
      </c>
      <c r="C9" s="3">
        <v>190.0595</v>
      </c>
      <c r="D9" s="3">
        <v>210.0595</v>
      </c>
      <c r="E9" s="3">
        <f t="shared" si="0"/>
        <v>20</v>
      </c>
      <c r="F9" s="3">
        <f t="shared" si="1"/>
        <v>20</v>
      </c>
      <c r="G9" s="3">
        <v>3.348</v>
      </c>
      <c r="H9" s="3">
        <v>3.348</v>
      </c>
      <c r="I9" s="5">
        <v>-0.37148</v>
      </c>
      <c r="J9" s="5">
        <v>-1.14916</v>
      </c>
      <c r="K9" s="3">
        <v>1.48471</v>
      </c>
      <c r="L9" s="3">
        <v>0.98471</v>
      </c>
      <c r="M9" s="65">
        <v>1.75</v>
      </c>
      <c r="N9" s="65">
        <v>1.75</v>
      </c>
      <c r="O9" s="66">
        <v>1</v>
      </c>
      <c r="P9" s="3">
        <v>0.75914</v>
      </c>
      <c r="Q9" s="3">
        <v>-0.03086</v>
      </c>
      <c r="R9" s="90">
        <v>0.45</v>
      </c>
      <c r="S9" s="90">
        <v>0.45</v>
      </c>
      <c r="T9" s="66">
        <v>0</v>
      </c>
      <c r="U9" s="91">
        <v>3.1</v>
      </c>
      <c r="V9" s="92">
        <v>22.25</v>
      </c>
      <c r="W9" s="93">
        <v>22.25</v>
      </c>
      <c r="X9" s="94">
        <f t="shared" si="2"/>
        <v>2.1607425</v>
      </c>
      <c r="Y9" s="94">
        <f t="shared" si="3"/>
        <v>0</v>
      </c>
      <c r="Z9"/>
      <c r="AA9" s="122"/>
      <c r="AB9" s="122"/>
      <c r="AC9" s="122"/>
      <c r="AD9"/>
      <c r="AE9"/>
      <c r="AF9" s="123"/>
      <c r="AG9"/>
      <c r="XFC9" s="8"/>
      <c r="XFD9" s="8"/>
    </row>
    <row r="10" customHeight="1" spans="1:16384">
      <c r="A10" s="32">
        <v>6</v>
      </c>
      <c r="B10" s="33" t="s">
        <v>187</v>
      </c>
      <c r="C10" s="3">
        <v>210.0895</v>
      </c>
      <c r="D10" s="3">
        <v>230.0895</v>
      </c>
      <c r="E10" s="3">
        <f t="shared" si="0"/>
        <v>20</v>
      </c>
      <c r="F10" s="3">
        <f t="shared" si="1"/>
        <v>20</v>
      </c>
      <c r="G10" s="3">
        <v>3.348</v>
      </c>
      <c r="H10" s="3">
        <v>3.348</v>
      </c>
      <c r="I10" s="5">
        <v>-1.15032</v>
      </c>
      <c r="J10" s="5">
        <v>-1.928</v>
      </c>
      <c r="K10" s="3">
        <v>0.98396</v>
      </c>
      <c r="L10" s="3">
        <v>0.48396</v>
      </c>
      <c r="M10" s="65">
        <v>1.75</v>
      </c>
      <c r="N10" s="65">
        <v>1.75</v>
      </c>
      <c r="O10" s="66">
        <v>1</v>
      </c>
      <c r="P10" s="3">
        <v>-0.03205</v>
      </c>
      <c r="Q10" s="3">
        <v>-0.82205</v>
      </c>
      <c r="R10" s="90">
        <v>0.45</v>
      </c>
      <c r="S10" s="90">
        <v>0.45</v>
      </c>
      <c r="T10" s="66">
        <v>0</v>
      </c>
      <c r="U10" s="91">
        <v>3.1</v>
      </c>
      <c r="V10" s="92">
        <v>22.25</v>
      </c>
      <c r="W10" s="93">
        <v>22.25</v>
      </c>
      <c r="X10" s="94">
        <f t="shared" si="2"/>
        <v>1.28443</v>
      </c>
      <c r="Y10" s="94">
        <f t="shared" si="3"/>
        <v>0</v>
      </c>
      <c r="Z10"/>
      <c r="AA10" s="122"/>
      <c r="AB10" s="122"/>
      <c r="AC10" s="122"/>
      <c r="AD10"/>
      <c r="AE10"/>
      <c r="AF10" s="123"/>
      <c r="AG10"/>
      <c r="XFC10" s="8"/>
      <c r="XFD10" s="8"/>
    </row>
    <row r="11" customHeight="1" spans="1:16384">
      <c r="A11" s="32">
        <v>7</v>
      </c>
      <c r="B11" s="33" t="s">
        <v>188</v>
      </c>
      <c r="C11" s="3">
        <v>230.1195</v>
      </c>
      <c r="D11" s="3">
        <v>250.1195</v>
      </c>
      <c r="E11" s="3">
        <f t="shared" si="0"/>
        <v>20</v>
      </c>
      <c r="F11" s="3">
        <f t="shared" si="1"/>
        <v>20</v>
      </c>
      <c r="G11" s="3">
        <v>3.348</v>
      </c>
      <c r="H11" s="3">
        <v>3.348</v>
      </c>
      <c r="I11" s="5">
        <v>-1.92917</v>
      </c>
      <c r="J11" s="5">
        <v>-2.70684</v>
      </c>
      <c r="K11" s="3">
        <v>0.48321</v>
      </c>
      <c r="L11" s="3">
        <v>-0.01679</v>
      </c>
      <c r="M11" s="65">
        <v>1.75</v>
      </c>
      <c r="N11" s="65">
        <v>1.75</v>
      </c>
      <c r="O11" s="66">
        <v>1</v>
      </c>
      <c r="P11" s="3">
        <v>-0.82323</v>
      </c>
      <c r="Q11" s="3">
        <v>-1.58337</v>
      </c>
      <c r="R11" s="90">
        <v>0.45</v>
      </c>
      <c r="S11" s="90">
        <v>0.45</v>
      </c>
      <c r="T11" s="66">
        <v>0</v>
      </c>
      <c r="U11" s="91">
        <v>3.1</v>
      </c>
      <c r="V11" s="92">
        <v>22.25</v>
      </c>
      <c r="W11" s="93">
        <v>22.25</v>
      </c>
      <c r="X11" s="94">
        <f t="shared" si="2"/>
        <v>0.4081175</v>
      </c>
      <c r="Y11" s="94">
        <f t="shared" si="3"/>
        <v>0</v>
      </c>
      <c r="Z11"/>
      <c r="AA11" s="122"/>
      <c r="AB11" s="122"/>
      <c r="AC11" s="122"/>
      <c r="AD11"/>
      <c r="AE11"/>
      <c r="AF11" s="123"/>
      <c r="AG11"/>
      <c r="XFC11" s="8"/>
      <c r="XFD11" s="8"/>
    </row>
    <row r="12" customHeight="1" spans="1:16384">
      <c r="A12" s="32">
        <v>8</v>
      </c>
      <c r="B12" s="33" t="s">
        <v>189</v>
      </c>
      <c r="C12" s="3">
        <v>250.1495</v>
      </c>
      <c r="D12" s="3">
        <v>270.1495</v>
      </c>
      <c r="E12" s="3">
        <f t="shared" si="0"/>
        <v>20</v>
      </c>
      <c r="F12" s="3">
        <f t="shared" si="1"/>
        <v>20</v>
      </c>
      <c r="G12" s="3">
        <v>3.348</v>
      </c>
      <c r="H12" s="3">
        <v>3.348</v>
      </c>
      <c r="I12" s="5">
        <v>-2.70774</v>
      </c>
      <c r="J12" s="5">
        <v>-3.30793</v>
      </c>
      <c r="K12" s="3">
        <v>-0.01754</v>
      </c>
      <c r="L12" s="3">
        <v>-0.51754</v>
      </c>
      <c r="M12" s="65">
        <v>1.75</v>
      </c>
      <c r="N12" s="65">
        <v>1.75</v>
      </c>
      <c r="O12" s="66">
        <v>1</v>
      </c>
      <c r="P12" s="3">
        <v>-1.58438</v>
      </c>
      <c r="Q12" s="3">
        <v>-2.14771</v>
      </c>
      <c r="R12" s="90">
        <v>0.45</v>
      </c>
      <c r="S12" s="90">
        <v>0.45</v>
      </c>
      <c r="T12" s="66">
        <v>0</v>
      </c>
      <c r="U12" s="91">
        <v>3.1</v>
      </c>
      <c r="V12" s="92">
        <v>22.25</v>
      </c>
      <c r="W12" s="93">
        <v>22.25</v>
      </c>
      <c r="X12" s="94">
        <f t="shared" si="2"/>
        <v>-0.468195</v>
      </c>
      <c r="Y12" s="94">
        <f t="shared" si="3"/>
        <v>0</v>
      </c>
      <c r="Z12"/>
      <c r="AA12" s="122"/>
      <c r="AB12" s="122"/>
      <c r="AC12" s="122"/>
      <c r="AD12"/>
      <c r="AE12"/>
      <c r="AF12" s="123"/>
      <c r="AG12"/>
      <c r="XFC12" s="8"/>
      <c r="XFD12" s="8"/>
    </row>
    <row r="13" customHeight="1" spans="1:16384">
      <c r="A13" s="32">
        <v>9</v>
      </c>
      <c r="B13" s="33" t="s">
        <v>190</v>
      </c>
      <c r="C13" s="3">
        <v>270.1795</v>
      </c>
      <c r="D13" s="3">
        <v>290.1795</v>
      </c>
      <c r="E13" s="3">
        <f t="shared" si="0"/>
        <v>20</v>
      </c>
      <c r="F13" s="3">
        <f t="shared" si="1"/>
        <v>20</v>
      </c>
      <c r="G13" s="3">
        <v>3.348</v>
      </c>
      <c r="H13" s="3">
        <v>3.348</v>
      </c>
      <c r="I13" s="5">
        <v>-3.30883</v>
      </c>
      <c r="J13" s="5">
        <v>-3.90902</v>
      </c>
      <c r="K13" s="3">
        <v>-0.51829</v>
      </c>
      <c r="L13" s="3">
        <v>-0.91873</v>
      </c>
      <c r="M13" s="65">
        <v>1.75</v>
      </c>
      <c r="N13" s="65">
        <v>1.75</v>
      </c>
      <c r="O13" s="66">
        <v>1</v>
      </c>
      <c r="P13" s="3">
        <v>-2.14839</v>
      </c>
      <c r="Q13" s="3">
        <v>-2.48917</v>
      </c>
      <c r="R13" s="90">
        <v>0.45</v>
      </c>
      <c r="S13" s="90">
        <v>0.45</v>
      </c>
      <c r="T13" s="66">
        <v>0</v>
      </c>
      <c r="U13" s="91">
        <v>3.1</v>
      </c>
      <c r="V13" s="92">
        <v>22.25</v>
      </c>
      <c r="W13" s="93">
        <v>22.25</v>
      </c>
      <c r="X13" s="94">
        <f t="shared" si="2"/>
        <v>-1.2573925</v>
      </c>
      <c r="Y13" s="94">
        <f t="shared" si="3"/>
        <v>0</v>
      </c>
      <c r="Z13"/>
      <c r="AA13" s="122"/>
      <c r="AB13" s="122"/>
      <c r="AC13" s="122"/>
      <c r="AD13"/>
      <c r="AE13"/>
      <c r="AF13" s="123"/>
      <c r="AG13"/>
      <c r="XFC13" s="8"/>
      <c r="XFD13" s="8"/>
    </row>
    <row r="14" customHeight="1" spans="1:16384">
      <c r="A14" s="32">
        <v>10</v>
      </c>
      <c r="B14" s="33" t="s">
        <v>191</v>
      </c>
      <c r="C14" s="3">
        <v>290.2095</v>
      </c>
      <c r="D14" s="3">
        <v>310.2095</v>
      </c>
      <c r="E14" s="3">
        <f t="shared" si="0"/>
        <v>20</v>
      </c>
      <c r="F14" s="3">
        <f t="shared" si="1"/>
        <v>20</v>
      </c>
      <c r="G14" s="3">
        <v>3.348</v>
      </c>
      <c r="H14" s="3">
        <v>3.348</v>
      </c>
      <c r="I14" s="5">
        <v>-3.90902</v>
      </c>
      <c r="J14" s="5">
        <v>-3.90902</v>
      </c>
      <c r="K14" s="3">
        <v>-0.91919</v>
      </c>
      <c r="L14" s="3">
        <v>-1.11933</v>
      </c>
      <c r="M14" s="65">
        <v>1.75</v>
      </c>
      <c r="N14" s="65">
        <v>1.75</v>
      </c>
      <c r="O14" s="66">
        <v>1</v>
      </c>
      <c r="P14" s="3">
        <v>-2.48952</v>
      </c>
      <c r="Q14" s="3">
        <v>-2.60775</v>
      </c>
      <c r="R14" s="90">
        <v>0.45</v>
      </c>
      <c r="S14" s="90">
        <v>0.45</v>
      </c>
      <c r="T14" s="66">
        <v>0</v>
      </c>
      <c r="U14" s="91">
        <v>3.1</v>
      </c>
      <c r="V14" s="92">
        <v>22.25</v>
      </c>
      <c r="W14" s="93">
        <v>22.25</v>
      </c>
      <c r="X14" s="94">
        <f t="shared" si="2"/>
        <v>-1.783705</v>
      </c>
      <c r="Y14" s="94">
        <f t="shared" si="3"/>
        <v>0</v>
      </c>
      <c r="Z14"/>
      <c r="AA14" s="122"/>
      <c r="AB14" s="122"/>
      <c r="AC14" s="122"/>
      <c r="AD14"/>
      <c r="AE14"/>
      <c r="AF14" s="123"/>
      <c r="AG14"/>
      <c r="XFC14" s="8"/>
      <c r="XFD14" s="8"/>
    </row>
    <row r="15" s="6" customFormat="1" customHeight="1" spans="1:16382">
      <c r="A15" s="34">
        <v>11</v>
      </c>
      <c r="B15" s="35" t="s">
        <v>192</v>
      </c>
      <c r="C15" s="36">
        <v>389.2295</v>
      </c>
      <c r="D15" s="1">
        <v>404.2295</v>
      </c>
      <c r="E15" s="1">
        <f t="shared" si="0"/>
        <v>15</v>
      </c>
      <c r="F15" s="1">
        <f t="shared" si="1"/>
        <v>15</v>
      </c>
      <c r="G15" s="1">
        <v>3.348</v>
      </c>
      <c r="H15" s="1">
        <v>3.348</v>
      </c>
      <c r="I15" s="36">
        <v>-4.264</v>
      </c>
      <c r="J15" s="67">
        <v>-3.454</v>
      </c>
      <c r="K15" s="1">
        <v>-0.93138</v>
      </c>
      <c r="L15" s="1">
        <v>-0.90138</v>
      </c>
      <c r="M15" s="68">
        <v>1.75</v>
      </c>
      <c r="N15" s="68">
        <v>1.75</v>
      </c>
      <c r="O15" s="69">
        <v>1</v>
      </c>
      <c r="P15" s="1">
        <v>-2.36582</v>
      </c>
      <c r="Q15" s="1">
        <v>-2.33582</v>
      </c>
      <c r="R15" s="95">
        <v>0.45</v>
      </c>
      <c r="S15" s="95">
        <v>0.45</v>
      </c>
      <c r="T15" s="69">
        <v>0</v>
      </c>
      <c r="U15" s="96">
        <v>3.1</v>
      </c>
      <c r="V15" s="97">
        <v>22.25</v>
      </c>
      <c r="W15" s="98">
        <v>22.25</v>
      </c>
      <c r="X15" s="99">
        <f t="shared" si="2"/>
        <v>-1.603665</v>
      </c>
      <c r="Y15" s="99">
        <f t="shared" si="3"/>
        <v>0</v>
      </c>
      <c r="Z15" s="124"/>
      <c r="AA15" s="125"/>
      <c r="AB15" s="125"/>
      <c r="AC15" s="125"/>
      <c r="AD15" s="124"/>
      <c r="AE15" s="124"/>
      <c r="AF15" s="126"/>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c r="BY15" s="124"/>
      <c r="BZ15" s="124"/>
      <c r="CA15" s="124"/>
      <c r="CB15" s="124"/>
      <c r="CC15" s="124"/>
      <c r="CD15" s="124"/>
      <c r="CE15" s="124"/>
      <c r="CF15" s="124"/>
      <c r="CG15" s="124"/>
      <c r="CH15" s="124"/>
      <c r="CI15" s="124"/>
      <c r="CJ15" s="124"/>
      <c r="CK15" s="124"/>
      <c r="CL15" s="124"/>
      <c r="CM15" s="124"/>
      <c r="CN15" s="124"/>
      <c r="CO15" s="124"/>
      <c r="CP15" s="124"/>
      <c r="CQ15" s="124"/>
      <c r="CR15" s="124"/>
      <c r="CS15" s="124"/>
      <c r="CT15" s="124"/>
      <c r="CU15" s="124"/>
      <c r="CV15" s="124"/>
      <c r="CW15" s="124"/>
      <c r="CX15" s="124"/>
      <c r="CY15" s="124"/>
      <c r="CZ15" s="124"/>
      <c r="DA15" s="124"/>
      <c r="DB15" s="124"/>
      <c r="DC15" s="124"/>
      <c r="DD15" s="124"/>
      <c r="DE15" s="124"/>
      <c r="DF15" s="124"/>
      <c r="DG15" s="124"/>
      <c r="DH15" s="124"/>
      <c r="DI15" s="124"/>
      <c r="DJ15" s="124"/>
      <c r="DK15" s="124"/>
      <c r="DL15" s="124"/>
      <c r="DM15" s="124"/>
      <c r="DN15" s="124"/>
      <c r="DO15" s="124"/>
      <c r="DP15" s="124"/>
      <c r="DQ15" s="124"/>
      <c r="DR15" s="124"/>
      <c r="DS15" s="124"/>
      <c r="DT15" s="124"/>
      <c r="DU15" s="124"/>
      <c r="DV15" s="124"/>
      <c r="DW15" s="124"/>
      <c r="DX15" s="124"/>
      <c r="DY15" s="124"/>
      <c r="DZ15" s="124"/>
      <c r="EA15" s="124"/>
      <c r="EB15" s="124"/>
      <c r="EC15" s="124"/>
      <c r="ED15" s="124"/>
      <c r="EE15" s="124"/>
      <c r="EF15" s="124"/>
      <c r="EG15" s="124"/>
      <c r="EH15" s="124"/>
      <c r="EI15" s="124"/>
      <c r="EJ15" s="124"/>
      <c r="EK15" s="124"/>
      <c r="EL15" s="124"/>
      <c r="EM15" s="124"/>
      <c r="EN15" s="124"/>
      <c r="EO15" s="124"/>
      <c r="EP15" s="124"/>
      <c r="EQ15" s="124"/>
      <c r="ER15" s="124"/>
      <c r="ES15" s="124"/>
      <c r="ET15" s="124"/>
      <c r="EU15" s="124"/>
      <c r="EV15" s="124"/>
      <c r="EW15" s="124"/>
      <c r="EX15" s="124"/>
      <c r="EY15" s="124"/>
      <c r="EZ15" s="124"/>
      <c r="FA15" s="124"/>
      <c r="FB15" s="124"/>
      <c r="FC15" s="124"/>
      <c r="FD15" s="124"/>
      <c r="FE15" s="124"/>
      <c r="FF15" s="124"/>
      <c r="FG15" s="124"/>
      <c r="FH15" s="124"/>
      <c r="FI15" s="124"/>
      <c r="FJ15" s="124"/>
      <c r="FK15" s="124"/>
      <c r="FL15" s="124"/>
      <c r="FM15" s="124"/>
      <c r="FN15" s="124"/>
      <c r="FO15" s="124"/>
      <c r="FP15" s="124"/>
      <c r="FQ15" s="124"/>
      <c r="FR15" s="124"/>
      <c r="FS15" s="124"/>
      <c r="FT15" s="124"/>
      <c r="FU15" s="124"/>
      <c r="FV15" s="124"/>
      <c r="FW15" s="124"/>
      <c r="FX15" s="124"/>
      <c r="FY15" s="124"/>
      <c r="FZ15" s="124"/>
      <c r="GA15" s="124"/>
      <c r="GB15" s="124"/>
      <c r="GC15" s="124"/>
      <c r="GD15" s="124"/>
      <c r="GE15" s="124"/>
      <c r="GF15" s="124"/>
      <c r="GG15" s="124"/>
      <c r="GH15" s="124"/>
      <c r="GI15" s="124"/>
      <c r="GJ15" s="124"/>
      <c r="GK15" s="124"/>
      <c r="GL15" s="124"/>
      <c r="GM15" s="124"/>
      <c r="GN15" s="124"/>
      <c r="GO15" s="124"/>
      <c r="GP15" s="124"/>
      <c r="GQ15" s="124"/>
      <c r="GR15" s="124"/>
      <c r="GS15" s="124"/>
      <c r="GT15" s="124"/>
      <c r="GU15" s="124"/>
      <c r="GV15" s="124"/>
      <c r="GW15" s="124"/>
      <c r="GX15" s="124"/>
      <c r="GY15" s="124"/>
      <c r="GZ15" s="124"/>
      <c r="HA15" s="124"/>
      <c r="HB15" s="124"/>
      <c r="HC15" s="124"/>
      <c r="HD15" s="124"/>
      <c r="HE15" s="124"/>
      <c r="HF15" s="124"/>
      <c r="HG15" s="124"/>
      <c r="HH15" s="124"/>
      <c r="HI15" s="124"/>
      <c r="HJ15" s="124"/>
      <c r="HK15" s="124"/>
      <c r="HL15" s="124"/>
      <c r="HM15" s="124"/>
      <c r="HN15" s="124"/>
      <c r="HO15" s="124"/>
      <c r="HP15" s="124"/>
      <c r="HQ15" s="124"/>
      <c r="HR15" s="124"/>
      <c r="HS15" s="124"/>
      <c r="HT15" s="124"/>
      <c r="HU15" s="124"/>
      <c r="HV15" s="124"/>
      <c r="HW15" s="124"/>
      <c r="HX15" s="124"/>
      <c r="HY15" s="124"/>
      <c r="HZ15" s="124"/>
      <c r="IA15" s="124"/>
      <c r="IB15" s="124"/>
      <c r="IC15" s="124"/>
      <c r="ID15" s="124"/>
      <c r="IE15" s="124"/>
      <c r="IF15" s="124"/>
      <c r="IG15" s="124"/>
      <c r="IH15" s="124"/>
      <c r="II15" s="124"/>
      <c r="IJ15" s="124"/>
      <c r="IK15" s="124"/>
      <c r="IL15" s="124"/>
      <c r="IM15" s="124"/>
      <c r="IN15" s="124"/>
      <c r="IO15" s="124"/>
      <c r="IP15" s="124"/>
      <c r="IQ15" s="124"/>
      <c r="IR15" s="124"/>
      <c r="IS15" s="124"/>
      <c r="IT15" s="124"/>
      <c r="IU15" s="124"/>
      <c r="IV15" s="124"/>
      <c r="IW15" s="124"/>
      <c r="IX15" s="124"/>
      <c r="IY15" s="124"/>
      <c r="IZ15" s="124"/>
      <c r="JA15" s="124"/>
      <c r="JB15" s="124"/>
      <c r="JC15" s="124"/>
      <c r="JD15" s="124"/>
      <c r="JE15" s="124"/>
      <c r="JF15" s="124"/>
      <c r="JG15" s="124"/>
      <c r="JH15" s="124"/>
      <c r="JI15" s="124"/>
      <c r="JJ15" s="124"/>
      <c r="JK15" s="124"/>
      <c r="JL15" s="124"/>
      <c r="JM15" s="124"/>
      <c r="JN15" s="124"/>
      <c r="JO15" s="124"/>
      <c r="JP15" s="124"/>
      <c r="JQ15" s="124"/>
      <c r="JR15" s="124"/>
      <c r="JS15" s="124"/>
      <c r="JT15" s="124"/>
      <c r="JU15" s="124"/>
      <c r="JV15" s="124"/>
      <c r="JW15" s="124"/>
      <c r="JX15" s="124"/>
      <c r="JY15" s="124"/>
      <c r="JZ15" s="124"/>
      <c r="KA15" s="124"/>
      <c r="KB15" s="124"/>
      <c r="KC15" s="124"/>
      <c r="KD15" s="124"/>
      <c r="KE15" s="124"/>
      <c r="KF15" s="124"/>
      <c r="KG15" s="124"/>
      <c r="KH15" s="124"/>
      <c r="KI15" s="124"/>
      <c r="KJ15" s="124"/>
      <c r="KK15" s="124"/>
      <c r="KL15" s="124"/>
      <c r="KM15" s="124"/>
      <c r="KN15" s="124"/>
      <c r="KO15" s="124"/>
      <c r="KP15" s="124"/>
      <c r="KQ15" s="124"/>
      <c r="KR15" s="124"/>
      <c r="KS15" s="124"/>
      <c r="KT15" s="124"/>
      <c r="KU15" s="124"/>
      <c r="KV15" s="124"/>
      <c r="KW15" s="124"/>
      <c r="KX15" s="124"/>
      <c r="KY15" s="124"/>
      <c r="KZ15" s="124"/>
      <c r="LA15" s="124"/>
      <c r="LB15" s="124"/>
      <c r="LC15" s="124"/>
      <c r="LD15" s="124"/>
      <c r="LE15" s="124"/>
      <c r="LF15" s="124"/>
      <c r="LG15" s="124"/>
      <c r="LH15" s="124"/>
      <c r="LI15" s="124"/>
      <c r="LJ15" s="124"/>
      <c r="LK15" s="124"/>
      <c r="LL15" s="124"/>
      <c r="LM15" s="124"/>
      <c r="LN15" s="124"/>
      <c r="LO15" s="124"/>
      <c r="LP15" s="124"/>
      <c r="LQ15" s="124"/>
      <c r="LR15" s="124"/>
      <c r="LS15" s="124"/>
      <c r="LT15" s="124"/>
      <c r="LU15" s="124"/>
      <c r="LV15" s="124"/>
      <c r="LW15" s="124"/>
      <c r="LX15" s="124"/>
      <c r="LY15" s="124"/>
      <c r="LZ15" s="124"/>
      <c r="MA15" s="124"/>
      <c r="MB15" s="124"/>
      <c r="MC15" s="124"/>
      <c r="MD15" s="124"/>
      <c r="ME15" s="124"/>
      <c r="MF15" s="124"/>
      <c r="MG15" s="124"/>
      <c r="MH15" s="124"/>
      <c r="MI15" s="124"/>
      <c r="MJ15" s="124"/>
      <c r="MK15" s="124"/>
      <c r="ML15" s="124"/>
      <c r="MM15" s="124"/>
      <c r="MN15" s="124"/>
      <c r="MO15" s="124"/>
      <c r="MP15" s="124"/>
      <c r="MQ15" s="124"/>
      <c r="MR15" s="124"/>
      <c r="MS15" s="124"/>
      <c r="MT15" s="124"/>
      <c r="MU15" s="124"/>
      <c r="MV15" s="124"/>
      <c r="MW15" s="124"/>
      <c r="MX15" s="124"/>
      <c r="MY15" s="124"/>
      <c r="MZ15" s="124"/>
      <c r="NA15" s="124"/>
      <c r="NB15" s="124"/>
      <c r="NC15" s="124"/>
      <c r="ND15" s="124"/>
      <c r="NE15" s="124"/>
      <c r="NF15" s="124"/>
      <c r="NG15" s="124"/>
      <c r="NH15" s="124"/>
      <c r="NI15" s="124"/>
      <c r="NJ15" s="124"/>
      <c r="NK15" s="124"/>
      <c r="NL15" s="124"/>
      <c r="NM15" s="124"/>
      <c r="NN15" s="124"/>
      <c r="NO15" s="124"/>
      <c r="NP15" s="124"/>
      <c r="NQ15" s="124"/>
      <c r="NR15" s="124"/>
      <c r="NS15" s="124"/>
      <c r="NT15" s="124"/>
      <c r="NU15" s="124"/>
      <c r="NV15" s="124"/>
      <c r="NW15" s="124"/>
      <c r="NX15" s="124"/>
      <c r="NY15" s="124"/>
      <c r="NZ15" s="124"/>
      <c r="OA15" s="124"/>
      <c r="OB15" s="124"/>
      <c r="OC15" s="124"/>
      <c r="OD15" s="124"/>
      <c r="OE15" s="124"/>
      <c r="OF15" s="124"/>
      <c r="OG15" s="124"/>
      <c r="OH15" s="124"/>
      <c r="OI15" s="124"/>
      <c r="OJ15" s="124"/>
      <c r="OK15" s="124"/>
      <c r="OL15" s="124"/>
      <c r="OM15" s="124"/>
      <c r="ON15" s="124"/>
      <c r="OO15" s="124"/>
      <c r="OP15" s="124"/>
      <c r="OQ15" s="124"/>
      <c r="OR15" s="124"/>
      <c r="OS15" s="124"/>
      <c r="OT15" s="124"/>
      <c r="OU15" s="124"/>
      <c r="OV15" s="124"/>
      <c r="OW15" s="124"/>
      <c r="OX15" s="124"/>
      <c r="OY15" s="124"/>
      <c r="OZ15" s="124"/>
      <c r="PA15" s="124"/>
      <c r="PB15" s="124"/>
      <c r="PC15" s="124"/>
      <c r="PD15" s="124"/>
      <c r="PE15" s="124"/>
      <c r="PF15" s="124"/>
      <c r="PG15" s="124"/>
      <c r="PH15" s="124"/>
      <c r="PI15" s="124"/>
      <c r="PJ15" s="124"/>
      <c r="PK15" s="124"/>
      <c r="PL15" s="124"/>
      <c r="PM15" s="124"/>
      <c r="PN15" s="124"/>
      <c r="PO15" s="124"/>
      <c r="PP15" s="124"/>
      <c r="PQ15" s="124"/>
      <c r="PR15" s="124"/>
      <c r="PS15" s="124"/>
      <c r="PT15" s="124"/>
      <c r="PU15" s="124"/>
      <c r="PV15" s="124"/>
      <c r="PW15" s="124"/>
      <c r="PX15" s="124"/>
      <c r="PY15" s="124"/>
      <c r="PZ15" s="124"/>
      <c r="QA15" s="124"/>
      <c r="QB15" s="124"/>
      <c r="QC15" s="124"/>
      <c r="QD15" s="124"/>
      <c r="QE15" s="124"/>
      <c r="QF15" s="124"/>
      <c r="QG15" s="124"/>
      <c r="QH15" s="124"/>
      <c r="QI15" s="124"/>
      <c r="QJ15" s="124"/>
      <c r="QK15" s="124"/>
      <c r="QL15" s="124"/>
      <c r="QM15" s="124"/>
      <c r="QN15" s="124"/>
      <c r="QO15" s="124"/>
      <c r="QP15" s="124"/>
      <c r="QQ15" s="124"/>
      <c r="QR15" s="124"/>
      <c r="QS15" s="124"/>
      <c r="QT15" s="124"/>
      <c r="QU15" s="124"/>
      <c r="QV15" s="124"/>
      <c r="QW15" s="124"/>
      <c r="QX15" s="124"/>
      <c r="QY15" s="124"/>
      <c r="QZ15" s="124"/>
      <c r="RA15" s="124"/>
      <c r="RB15" s="124"/>
      <c r="RC15" s="124"/>
      <c r="RD15" s="124"/>
      <c r="RE15" s="124"/>
      <c r="RF15" s="124"/>
      <c r="RG15" s="124"/>
      <c r="RH15" s="124"/>
      <c r="RI15" s="124"/>
      <c r="RJ15" s="124"/>
      <c r="RK15" s="124"/>
      <c r="RL15" s="124"/>
      <c r="RM15" s="124"/>
      <c r="RN15" s="124"/>
      <c r="RO15" s="124"/>
      <c r="RP15" s="124"/>
      <c r="RQ15" s="124"/>
      <c r="RR15" s="124"/>
      <c r="RS15" s="124"/>
      <c r="RT15" s="124"/>
      <c r="RU15" s="124"/>
      <c r="RV15" s="124"/>
      <c r="RW15" s="124"/>
      <c r="RX15" s="124"/>
      <c r="RY15" s="124"/>
      <c r="RZ15" s="124"/>
      <c r="SA15" s="124"/>
      <c r="SB15" s="124"/>
      <c r="SC15" s="124"/>
      <c r="SD15" s="124"/>
      <c r="SE15" s="124"/>
      <c r="SF15" s="124"/>
      <c r="SG15" s="124"/>
      <c r="SH15" s="124"/>
      <c r="SI15" s="124"/>
      <c r="SJ15" s="124"/>
      <c r="SK15" s="124"/>
      <c r="SL15" s="124"/>
      <c r="SM15" s="124"/>
      <c r="SN15" s="124"/>
      <c r="SO15" s="124"/>
      <c r="SP15" s="124"/>
      <c r="SQ15" s="124"/>
      <c r="SR15" s="124"/>
      <c r="SS15" s="124"/>
      <c r="ST15" s="124"/>
      <c r="SU15" s="124"/>
      <c r="SV15" s="124"/>
      <c r="SW15" s="124"/>
      <c r="SX15" s="124"/>
      <c r="SY15" s="124"/>
      <c r="SZ15" s="124"/>
      <c r="TA15" s="124"/>
      <c r="TB15" s="124"/>
      <c r="TC15" s="124"/>
      <c r="TD15" s="124"/>
      <c r="TE15" s="124"/>
      <c r="TF15" s="124"/>
      <c r="TG15" s="124"/>
      <c r="TH15" s="124"/>
      <c r="TI15" s="124"/>
      <c r="TJ15" s="124"/>
      <c r="TK15" s="124"/>
      <c r="TL15" s="124"/>
      <c r="TM15" s="124"/>
      <c r="TN15" s="124"/>
      <c r="TO15" s="124"/>
      <c r="TP15" s="124"/>
      <c r="TQ15" s="124"/>
      <c r="TR15" s="124"/>
      <c r="TS15" s="124"/>
      <c r="TT15" s="124"/>
      <c r="TU15" s="124"/>
      <c r="TV15" s="124"/>
      <c r="TW15" s="124"/>
      <c r="TX15" s="124"/>
      <c r="TY15" s="124"/>
      <c r="TZ15" s="124"/>
      <c r="UA15" s="124"/>
      <c r="UB15" s="124"/>
      <c r="UC15" s="124"/>
      <c r="UD15" s="124"/>
      <c r="UE15" s="124"/>
      <c r="UF15" s="124"/>
      <c r="UG15" s="124"/>
      <c r="UH15" s="124"/>
      <c r="UI15" s="124"/>
      <c r="UJ15" s="124"/>
      <c r="UK15" s="124"/>
      <c r="UL15" s="124"/>
      <c r="UM15" s="124"/>
      <c r="UN15" s="124"/>
      <c r="UO15" s="124"/>
      <c r="UP15" s="124"/>
      <c r="UQ15" s="124"/>
      <c r="UR15" s="124"/>
      <c r="US15" s="124"/>
      <c r="UT15" s="124"/>
      <c r="UU15" s="124"/>
      <c r="UV15" s="124"/>
      <c r="UW15" s="124"/>
      <c r="UX15" s="124"/>
      <c r="UY15" s="124"/>
      <c r="UZ15" s="124"/>
      <c r="VA15" s="124"/>
      <c r="VB15" s="124"/>
      <c r="VC15" s="124"/>
      <c r="VD15" s="124"/>
      <c r="VE15" s="124"/>
      <c r="VF15" s="124"/>
      <c r="VG15" s="124"/>
      <c r="VH15" s="124"/>
      <c r="VI15" s="124"/>
      <c r="VJ15" s="124"/>
      <c r="VK15" s="124"/>
      <c r="VL15" s="124"/>
      <c r="VM15" s="124"/>
      <c r="VN15" s="124"/>
      <c r="VO15" s="124"/>
      <c r="VP15" s="124"/>
      <c r="VQ15" s="124"/>
      <c r="VR15" s="124"/>
      <c r="VS15" s="124"/>
      <c r="VT15" s="124"/>
      <c r="VU15" s="124"/>
      <c r="VV15" s="124"/>
      <c r="VW15" s="124"/>
      <c r="VX15" s="124"/>
      <c r="VY15" s="124"/>
      <c r="VZ15" s="124"/>
      <c r="WA15" s="124"/>
      <c r="WB15" s="124"/>
      <c r="WC15" s="124"/>
      <c r="WD15" s="124"/>
      <c r="WE15" s="124"/>
      <c r="WF15" s="124"/>
      <c r="WG15" s="124"/>
      <c r="WH15" s="124"/>
      <c r="WI15" s="124"/>
      <c r="WJ15" s="124"/>
      <c r="WK15" s="124"/>
      <c r="WL15" s="124"/>
      <c r="WM15" s="124"/>
      <c r="WN15" s="124"/>
      <c r="WO15" s="124"/>
      <c r="WP15" s="124"/>
      <c r="WQ15" s="124"/>
      <c r="WR15" s="124"/>
      <c r="WS15" s="124"/>
      <c r="WT15" s="124"/>
      <c r="WU15" s="124"/>
      <c r="WV15" s="124"/>
      <c r="WW15" s="124"/>
      <c r="WX15" s="124"/>
      <c r="WY15" s="124"/>
      <c r="WZ15" s="124"/>
      <c r="XA15" s="124"/>
      <c r="XB15" s="124"/>
      <c r="XC15" s="124"/>
      <c r="XD15" s="124"/>
      <c r="XE15" s="124"/>
      <c r="XF15" s="124"/>
      <c r="XG15" s="124"/>
      <c r="XH15" s="124"/>
      <c r="XI15" s="124"/>
      <c r="XJ15" s="124"/>
      <c r="XK15" s="124"/>
      <c r="XL15" s="124"/>
      <c r="XM15" s="124"/>
      <c r="XN15" s="124"/>
      <c r="XO15" s="124"/>
      <c r="XP15" s="124"/>
      <c r="XQ15" s="124"/>
      <c r="XR15" s="124"/>
      <c r="XS15" s="124"/>
      <c r="XT15" s="124"/>
      <c r="XU15" s="124"/>
      <c r="XV15" s="124"/>
      <c r="XW15" s="124"/>
      <c r="XX15" s="124"/>
      <c r="XY15" s="124"/>
      <c r="XZ15" s="124"/>
      <c r="YA15" s="124"/>
      <c r="YB15" s="124"/>
      <c r="YC15" s="124"/>
      <c r="YD15" s="124"/>
      <c r="YE15" s="124"/>
      <c r="YF15" s="124"/>
      <c r="YG15" s="124"/>
      <c r="YH15" s="124"/>
      <c r="YI15" s="124"/>
      <c r="YJ15" s="124"/>
      <c r="YK15" s="124"/>
      <c r="YL15" s="124"/>
      <c r="YM15" s="124"/>
      <c r="YN15" s="124"/>
      <c r="YO15" s="124"/>
      <c r="YP15" s="124"/>
      <c r="YQ15" s="124"/>
      <c r="YR15" s="124"/>
      <c r="YS15" s="124"/>
      <c r="YT15" s="124"/>
      <c r="YU15" s="124"/>
      <c r="YV15" s="124"/>
      <c r="YW15" s="124"/>
      <c r="YX15" s="124"/>
      <c r="YY15" s="124"/>
      <c r="YZ15" s="124"/>
      <c r="ZA15" s="124"/>
      <c r="ZB15" s="124"/>
      <c r="ZC15" s="124"/>
      <c r="ZD15" s="124"/>
      <c r="ZE15" s="124"/>
      <c r="ZF15" s="124"/>
      <c r="ZG15" s="124"/>
      <c r="ZH15" s="124"/>
      <c r="ZI15" s="124"/>
      <c r="ZJ15" s="124"/>
      <c r="ZK15" s="124"/>
      <c r="ZL15" s="124"/>
      <c r="ZM15" s="124"/>
      <c r="ZN15" s="124"/>
      <c r="ZO15" s="124"/>
      <c r="ZP15" s="124"/>
      <c r="ZQ15" s="124"/>
      <c r="ZR15" s="124"/>
      <c r="ZS15" s="124"/>
      <c r="ZT15" s="124"/>
      <c r="ZU15" s="124"/>
      <c r="ZV15" s="124"/>
      <c r="ZW15" s="124"/>
      <c r="ZX15" s="124"/>
      <c r="ZY15" s="124"/>
      <c r="ZZ15" s="124"/>
      <c r="AAA15" s="124"/>
      <c r="AAB15" s="124"/>
      <c r="AAC15" s="124"/>
      <c r="AAD15" s="124"/>
      <c r="AAE15" s="124"/>
      <c r="AAF15" s="124"/>
      <c r="AAG15" s="124"/>
      <c r="AAH15" s="124"/>
      <c r="AAI15" s="124"/>
      <c r="AAJ15" s="124"/>
      <c r="AAK15" s="124"/>
      <c r="AAL15" s="124"/>
      <c r="AAM15" s="124"/>
      <c r="AAN15" s="124"/>
      <c r="AAO15" s="124"/>
      <c r="AAP15" s="124"/>
      <c r="AAQ15" s="124"/>
      <c r="AAR15" s="124"/>
      <c r="AAS15" s="124"/>
      <c r="AAT15" s="124"/>
      <c r="AAU15" s="124"/>
      <c r="AAV15" s="124"/>
      <c r="AAW15" s="124"/>
      <c r="AAX15" s="124"/>
      <c r="AAY15" s="124"/>
      <c r="AAZ15" s="124"/>
      <c r="ABA15" s="124"/>
      <c r="ABB15" s="124"/>
      <c r="ABC15" s="124"/>
      <c r="ABD15" s="124"/>
      <c r="ABE15" s="124"/>
      <c r="ABF15" s="124"/>
      <c r="ABG15" s="124"/>
      <c r="ABH15" s="124"/>
      <c r="ABI15" s="124"/>
      <c r="ABJ15" s="124"/>
      <c r="ABK15" s="124"/>
      <c r="ABL15" s="124"/>
      <c r="ABM15" s="124"/>
      <c r="ABN15" s="124"/>
      <c r="ABO15" s="124"/>
      <c r="ABP15" s="124"/>
      <c r="ABQ15" s="124"/>
      <c r="ABR15" s="124"/>
      <c r="ABS15" s="124"/>
      <c r="ABT15" s="124"/>
      <c r="ABU15" s="124"/>
      <c r="ABV15" s="124"/>
      <c r="ABW15" s="124"/>
      <c r="ABX15" s="124"/>
      <c r="ABY15" s="124"/>
      <c r="ABZ15" s="124"/>
      <c r="ACA15" s="124"/>
      <c r="ACB15" s="124"/>
      <c r="ACC15" s="124"/>
      <c r="ACD15" s="124"/>
      <c r="ACE15" s="124"/>
      <c r="ACF15" s="124"/>
      <c r="ACG15" s="124"/>
      <c r="ACH15" s="124"/>
      <c r="ACI15" s="124"/>
      <c r="ACJ15" s="124"/>
      <c r="ACK15" s="124"/>
      <c r="ACL15" s="124"/>
      <c r="ACM15" s="124"/>
      <c r="ACN15" s="124"/>
      <c r="ACO15" s="124"/>
      <c r="ACP15" s="124"/>
      <c r="ACQ15" s="124"/>
      <c r="ACR15" s="124"/>
      <c r="ACS15" s="124"/>
      <c r="ACT15" s="124"/>
      <c r="ACU15" s="124"/>
      <c r="ACV15" s="124"/>
      <c r="ACW15" s="124"/>
      <c r="ACX15" s="124"/>
      <c r="ACY15" s="124"/>
      <c r="ACZ15" s="124"/>
      <c r="ADA15" s="124"/>
      <c r="ADB15" s="124"/>
      <c r="ADC15" s="124"/>
      <c r="ADD15" s="124"/>
      <c r="ADE15" s="124"/>
      <c r="ADF15" s="124"/>
      <c r="ADG15" s="124"/>
      <c r="ADH15" s="124"/>
      <c r="ADI15" s="124"/>
      <c r="ADJ15" s="124"/>
      <c r="ADK15" s="124"/>
      <c r="ADL15" s="124"/>
      <c r="ADM15" s="124"/>
      <c r="ADN15" s="124"/>
      <c r="ADO15" s="124"/>
      <c r="ADP15" s="124"/>
      <c r="ADQ15" s="124"/>
      <c r="ADR15" s="124"/>
      <c r="ADS15" s="124"/>
      <c r="ADT15" s="124"/>
      <c r="ADU15" s="124"/>
      <c r="ADV15" s="124"/>
      <c r="ADW15" s="124"/>
      <c r="ADX15" s="124"/>
      <c r="ADY15" s="124"/>
      <c r="ADZ15" s="124"/>
      <c r="AEA15" s="124"/>
      <c r="AEB15" s="124"/>
      <c r="AEC15" s="124"/>
      <c r="AED15" s="124"/>
      <c r="AEE15" s="124"/>
      <c r="AEF15" s="124"/>
      <c r="AEG15" s="124"/>
      <c r="AEH15" s="124"/>
      <c r="AEI15" s="124"/>
      <c r="AEJ15" s="124"/>
      <c r="AEK15" s="124"/>
      <c r="AEL15" s="124"/>
      <c r="AEM15" s="124"/>
      <c r="AEN15" s="124"/>
      <c r="AEO15" s="124"/>
      <c r="AEP15" s="124"/>
      <c r="AEQ15" s="124"/>
      <c r="AER15" s="124"/>
      <c r="AES15" s="124"/>
      <c r="AET15" s="124"/>
      <c r="AEU15" s="124"/>
      <c r="AEV15" s="124"/>
      <c r="AEW15" s="124"/>
      <c r="AEX15" s="124"/>
      <c r="AEY15" s="124"/>
      <c r="AEZ15" s="124"/>
      <c r="AFA15" s="124"/>
      <c r="AFB15" s="124"/>
      <c r="AFC15" s="124"/>
      <c r="AFD15" s="124"/>
      <c r="AFE15" s="124"/>
      <c r="AFF15" s="124"/>
      <c r="AFG15" s="124"/>
      <c r="AFH15" s="124"/>
      <c r="AFI15" s="124"/>
      <c r="AFJ15" s="124"/>
      <c r="AFK15" s="124"/>
      <c r="AFL15" s="124"/>
      <c r="AFM15" s="124"/>
      <c r="AFN15" s="124"/>
      <c r="AFO15" s="124"/>
      <c r="AFP15" s="124"/>
      <c r="AFQ15" s="124"/>
      <c r="AFR15" s="124"/>
      <c r="AFS15" s="124"/>
      <c r="AFT15" s="124"/>
      <c r="AFU15" s="124"/>
      <c r="AFV15" s="124"/>
      <c r="AFW15" s="124"/>
      <c r="AFX15" s="124"/>
      <c r="AFY15" s="124"/>
      <c r="AFZ15" s="124"/>
      <c r="AGA15" s="124"/>
      <c r="AGB15" s="124"/>
      <c r="AGC15" s="124"/>
      <c r="AGD15" s="124"/>
      <c r="AGE15" s="124"/>
      <c r="AGF15" s="124"/>
      <c r="AGG15" s="124"/>
      <c r="AGH15" s="124"/>
      <c r="AGI15" s="124"/>
      <c r="AGJ15" s="124"/>
      <c r="AGK15" s="124"/>
      <c r="AGL15" s="124"/>
      <c r="AGM15" s="124"/>
      <c r="AGN15" s="124"/>
      <c r="AGO15" s="124"/>
      <c r="AGP15" s="124"/>
      <c r="AGQ15" s="124"/>
      <c r="AGR15" s="124"/>
      <c r="AGS15" s="124"/>
      <c r="AGT15" s="124"/>
      <c r="AGU15" s="124"/>
      <c r="AGV15" s="124"/>
      <c r="AGW15" s="124"/>
      <c r="AGX15" s="124"/>
      <c r="AGY15" s="124"/>
      <c r="AGZ15" s="124"/>
      <c r="AHA15" s="124"/>
      <c r="AHB15" s="124"/>
      <c r="AHC15" s="124"/>
      <c r="AHD15" s="124"/>
      <c r="AHE15" s="124"/>
      <c r="AHF15" s="124"/>
      <c r="AHG15" s="124"/>
      <c r="AHH15" s="124"/>
      <c r="AHI15" s="124"/>
      <c r="AHJ15" s="124"/>
      <c r="AHK15" s="124"/>
      <c r="AHL15" s="124"/>
      <c r="AHM15" s="124"/>
      <c r="AHN15" s="124"/>
      <c r="AHO15" s="124"/>
      <c r="AHP15" s="124"/>
      <c r="AHQ15" s="124"/>
      <c r="AHR15" s="124"/>
      <c r="AHS15" s="124"/>
      <c r="AHT15" s="124"/>
      <c r="AHU15" s="124"/>
      <c r="AHV15" s="124"/>
      <c r="AHW15" s="124"/>
      <c r="AHX15" s="124"/>
      <c r="AHY15" s="124"/>
      <c r="AHZ15" s="124"/>
      <c r="AIA15" s="124"/>
      <c r="AIB15" s="124"/>
      <c r="AIC15" s="124"/>
      <c r="AID15" s="124"/>
      <c r="AIE15" s="124"/>
      <c r="AIF15" s="124"/>
      <c r="AIG15" s="124"/>
      <c r="AIH15" s="124"/>
      <c r="AII15" s="124"/>
      <c r="AIJ15" s="124"/>
      <c r="AIK15" s="124"/>
      <c r="AIL15" s="124"/>
      <c r="AIM15" s="124"/>
      <c r="AIN15" s="124"/>
      <c r="AIO15" s="124"/>
      <c r="AIP15" s="124"/>
      <c r="AIQ15" s="124"/>
      <c r="AIR15" s="124"/>
      <c r="AIS15" s="124"/>
      <c r="AIT15" s="124"/>
      <c r="AIU15" s="124"/>
      <c r="AIV15" s="124"/>
      <c r="AIW15" s="124"/>
      <c r="AIX15" s="124"/>
      <c r="AIY15" s="124"/>
      <c r="AIZ15" s="124"/>
      <c r="AJA15" s="124"/>
      <c r="AJB15" s="124"/>
      <c r="AJC15" s="124"/>
      <c r="AJD15" s="124"/>
      <c r="AJE15" s="124"/>
      <c r="AJF15" s="124"/>
      <c r="AJG15" s="124"/>
      <c r="AJH15" s="124"/>
      <c r="AJI15" s="124"/>
      <c r="AJJ15" s="124"/>
      <c r="AJK15" s="124"/>
      <c r="AJL15" s="124"/>
      <c r="AJM15" s="124"/>
      <c r="AJN15" s="124"/>
      <c r="AJO15" s="124"/>
      <c r="AJP15" s="124"/>
      <c r="AJQ15" s="124"/>
      <c r="AJR15" s="124"/>
      <c r="AJS15" s="124"/>
      <c r="AJT15" s="124"/>
      <c r="AJU15" s="124"/>
      <c r="AJV15" s="124"/>
      <c r="AJW15" s="124"/>
      <c r="AJX15" s="124"/>
      <c r="AJY15" s="124"/>
      <c r="AJZ15" s="124"/>
      <c r="AKA15" s="124"/>
      <c r="AKB15" s="124"/>
      <c r="AKC15" s="124"/>
      <c r="AKD15" s="124"/>
      <c r="AKE15" s="124"/>
      <c r="AKF15" s="124"/>
      <c r="AKG15" s="124"/>
      <c r="AKH15" s="124"/>
      <c r="AKI15" s="124"/>
      <c r="AKJ15" s="124"/>
      <c r="AKK15" s="124"/>
      <c r="AKL15" s="124"/>
      <c r="AKM15" s="124"/>
      <c r="AKN15" s="124"/>
      <c r="AKO15" s="124"/>
      <c r="AKP15" s="124"/>
      <c r="AKQ15" s="124"/>
      <c r="AKR15" s="124"/>
      <c r="AKS15" s="124"/>
      <c r="AKT15" s="124"/>
      <c r="AKU15" s="124"/>
      <c r="AKV15" s="124"/>
      <c r="AKW15" s="124"/>
      <c r="AKX15" s="124"/>
      <c r="AKY15" s="124"/>
      <c r="AKZ15" s="124"/>
      <c r="ALA15" s="124"/>
      <c r="ALB15" s="124"/>
      <c r="ALC15" s="124"/>
      <c r="ALD15" s="124"/>
      <c r="ALE15" s="124"/>
      <c r="ALF15" s="124"/>
      <c r="ALG15" s="124"/>
      <c r="ALH15" s="124"/>
      <c r="ALI15" s="124"/>
      <c r="ALJ15" s="124"/>
      <c r="ALK15" s="124"/>
      <c r="ALL15" s="124"/>
      <c r="ALM15" s="124"/>
      <c r="ALN15" s="124"/>
      <c r="ALO15" s="124"/>
      <c r="ALP15" s="124"/>
      <c r="ALQ15" s="124"/>
      <c r="ALR15" s="124"/>
      <c r="ALS15" s="124"/>
      <c r="ALT15" s="124"/>
      <c r="ALU15" s="124"/>
      <c r="ALV15" s="124"/>
      <c r="ALW15" s="124"/>
      <c r="ALX15" s="124"/>
      <c r="ALY15" s="124"/>
      <c r="ALZ15" s="124"/>
      <c r="AMA15" s="124"/>
      <c r="AMB15" s="124"/>
      <c r="AMC15" s="124"/>
      <c r="AMD15" s="124"/>
      <c r="AME15" s="124"/>
      <c r="AMF15" s="124"/>
      <c r="AMG15" s="124"/>
      <c r="AMH15" s="124"/>
      <c r="AMI15" s="124"/>
      <c r="AMJ15" s="124"/>
      <c r="AMK15" s="124"/>
      <c r="AML15" s="124"/>
      <c r="AMM15" s="124"/>
      <c r="AMN15" s="124"/>
      <c r="AMO15" s="124"/>
      <c r="AMP15" s="124"/>
      <c r="AMQ15" s="124"/>
      <c r="AMR15" s="124"/>
      <c r="AMS15" s="124"/>
      <c r="AMT15" s="124"/>
      <c r="AMU15" s="124"/>
      <c r="AMV15" s="124"/>
      <c r="AMW15" s="124"/>
      <c r="AMX15" s="124"/>
      <c r="AMY15" s="124"/>
      <c r="AMZ15" s="124"/>
      <c r="ANA15" s="124"/>
      <c r="ANB15" s="124"/>
      <c r="ANC15" s="124"/>
      <c r="AND15" s="124"/>
      <c r="ANE15" s="124"/>
      <c r="ANF15" s="124"/>
      <c r="ANG15" s="124"/>
      <c r="ANH15" s="124"/>
      <c r="ANI15" s="124"/>
      <c r="ANJ15" s="124"/>
      <c r="ANK15" s="124"/>
      <c r="ANL15" s="124"/>
      <c r="ANM15" s="124"/>
      <c r="ANN15" s="124"/>
      <c r="ANO15" s="124"/>
      <c r="ANP15" s="124"/>
      <c r="ANQ15" s="124"/>
      <c r="ANR15" s="124"/>
      <c r="ANS15" s="124"/>
      <c r="ANT15" s="124"/>
      <c r="ANU15" s="124"/>
      <c r="ANV15" s="124"/>
      <c r="ANW15" s="124"/>
      <c r="ANX15" s="124"/>
      <c r="ANY15" s="124"/>
      <c r="ANZ15" s="124"/>
      <c r="AOA15" s="124"/>
      <c r="AOB15" s="124"/>
      <c r="AOC15" s="124"/>
      <c r="AOD15" s="124"/>
      <c r="AOE15" s="124"/>
      <c r="AOF15" s="124"/>
      <c r="AOG15" s="124"/>
      <c r="AOH15" s="124"/>
      <c r="AOI15" s="124"/>
      <c r="AOJ15" s="124"/>
      <c r="AOK15" s="124"/>
      <c r="AOL15" s="124"/>
      <c r="AOM15" s="124"/>
      <c r="AON15" s="124"/>
      <c r="AOO15" s="124"/>
      <c r="AOP15" s="124"/>
      <c r="AOQ15" s="124"/>
      <c r="AOR15" s="124"/>
      <c r="AOS15" s="124"/>
      <c r="AOT15" s="124"/>
      <c r="AOU15" s="124"/>
      <c r="AOV15" s="124"/>
      <c r="AOW15" s="124"/>
      <c r="AOX15" s="124"/>
      <c r="AOY15" s="124"/>
      <c r="AOZ15" s="124"/>
      <c r="APA15" s="124"/>
      <c r="APB15" s="124"/>
      <c r="APC15" s="124"/>
      <c r="APD15" s="124"/>
      <c r="APE15" s="124"/>
      <c r="APF15" s="124"/>
      <c r="APG15" s="124"/>
      <c r="APH15" s="124"/>
      <c r="API15" s="124"/>
      <c r="APJ15" s="124"/>
      <c r="APK15" s="124"/>
      <c r="APL15" s="124"/>
      <c r="APM15" s="124"/>
      <c r="APN15" s="124"/>
      <c r="APO15" s="124"/>
      <c r="APP15" s="124"/>
      <c r="APQ15" s="124"/>
      <c r="APR15" s="124"/>
      <c r="APS15" s="124"/>
      <c r="APT15" s="124"/>
      <c r="APU15" s="124"/>
      <c r="APV15" s="124"/>
      <c r="APW15" s="124"/>
      <c r="APX15" s="124"/>
      <c r="APY15" s="124"/>
      <c r="APZ15" s="124"/>
      <c r="AQA15" s="124"/>
      <c r="AQB15" s="124"/>
      <c r="AQC15" s="124"/>
      <c r="AQD15" s="124"/>
      <c r="AQE15" s="124"/>
      <c r="AQF15" s="124"/>
      <c r="AQG15" s="124"/>
      <c r="AQH15" s="124"/>
      <c r="AQI15" s="124"/>
      <c r="AQJ15" s="124"/>
      <c r="AQK15" s="124"/>
      <c r="AQL15" s="124"/>
      <c r="AQM15" s="124"/>
      <c r="AQN15" s="124"/>
      <c r="AQO15" s="124"/>
      <c r="AQP15" s="124"/>
      <c r="AQQ15" s="124"/>
      <c r="AQR15" s="124"/>
      <c r="AQS15" s="124"/>
      <c r="AQT15" s="124"/>
      <c r="AQU15" s="124"/>
      <c r="AQV15" s="124"/>
      <c r="AQW15" s="124"/>
      <c r="AQX15" s="124"/>
      <c r="AQY15" s="124"/>
      <c r="AQZ15" s="124"/>
      <c r="ARA15" s="124"/>
      <c r="ARB15" s="124"/>
      <c r="ARC15" s="124"/>
      <c r="ARD15" s="124"/>
      <c r="ARE15" s="124"/>
      <c r="ARF15" s="124"/>
      <c r="ARG15" s="124"/>
      <c r="ARH15" s="124"/>
      <c r="ARI15" s="124"/>
      <c r="ARJ15" s="124"/>
      <c r="ARK15" s="124"/>
      <c r="ARL15" s="124"/>
      <c r="ARM15" s="124"/>
      <c r="ARN15" s="124"/>
      <c r="ARO15" s="124"/>
      <c r="ARP15" s="124"/>
      <c r="ARQ15" s="124"/>
      <c r="ARR15" s="124"/>
      <c r="ARS15" s="124"/>
      <c r="ART15" s="124"/>
      <c r="ARU15" s="124"/>
      <c r="ARV15" s="124"/>
      <c r="ARW15" s="124"/>
      <c r="ARX15" s="124"/>
      <c r="ARY15" s="124"/>
      <c r="ARZ15" s="124"/>
      <c r="ASA15" s="124"/>
      <c r="ASB15" s="124"/>
      <c r="ASC15" s="124"/>
      <c r="ASD15" s="124"/>
      <c r="ASE15" s="124"/>
      <c r="ASF15" s="124"/>
      <c r="ASG15" s="124"/>
      <c r="ASH15" s="124"/>
      <c r="ASI15" s="124"/>
      <c r="ASJ15" s="124"/>
      <c r="ASK15" s="124"/>
      <c r="ASL15" s="124"/>
      <c r="ASM15" s="124"/>
      <c r="ASN15" s="124"/>
      <c r="ASO15" s="124"/>
      <c r="ASP15" s="124"/>
      <c r="ASQ15" s="124"/>
      <c r="ASR15" s="124"/>
      <c r="ASS15" s="124"/>
      <c r="AST15" s="124"/>
      <c r="ASU15" s="124"/>
      <c r="ASV15" s="124"/>
      <c r="ASW15" s="124"/>
      <c r="ASX15" s="124"/>
      <c r="ASY15" s="124"/>
      <c r="ASZ15" s="124"/>
      <c r="ATA15" s="124"/>
      <c r="ATB15" s="124"/>
      <c r="ATC15" s="124"/>
      <c r="ATD15" s="124"/>
      <c r="ATE15" s="124"/>
      <c r="ATF15" s="124"/>
      <c r="ATG15" s="124"/>
      <c r="ATH15" s="124"/>
      <c r="ATI15" s="124"/>
      <c r="ATJ15" s="124"/>
      <c r="ATK15" s="124"/>
      <c r="ATL15" s="124"/>
      <c r="ATM15" s="124"/>
      <c r="ATN15" s="124"/>
      <c r="ATO15" s="124"/>
      <c r="ATP15" s="124"/>
      <c r="ATQ15" s="124"/>
      <c r="ATR15" s="124"/>
      <c r="ATS15" s="124"/>
      <c r="ATT15" s="124"/>
      <c r="ATU15" s="124"/>
      <c r="ATV15" s="124"/>
      <c r="ATW15" s="124"/>
      <c r="ATX15" s="124"/>
      <c r="ATY15" s="124"/>
      <c r="ATZ15" s="124"/>
      <c r="AUA15" s="124"/>
      <c r="AUB15" s="124"/>
      <c r="AUC15" s="124"/>
      <c r="AUD15" s="124"/>
      <c r="AUE15" s="124"/>
      <c r="AUF15" s="124"/>
      <c r="AUG15" s="124"/>
      <c r="AUH15" s="124"/>
      <c r="AUI15" s="124"/>
      <c r="AUJ15" s="124"/>
      <c r="AUK15" s="124"/>
      <c r="AUL15" s="124"/>
      <c r="AUM15" s="124"/>
      <c r="AUN15" s="124"/>
      <c r="AUO15" s="124"/>
      <c r="AUP15" s="124"/>
      <c r="AUQ15" s="124"/>
      <c r="AUR15" s="124"/>
      <c r="AUS15" s="124"/>
      <c r="AUT15" s="124"/>
      <c r="AUU15" s="124"/>
      <c r="AUV15" s="124"/>
      <c r="AUW15" s="124"/>
      <c r="AUX15" s="124"/>
      <c r="AUY15" s="124"/>
      <c r="AUZ15" s="124"/>
      <c r="AVA15" s="124"/>
      <c r="AVB15" s="124"/>
      <c r="AVC15" s="124"/>
      <c r="AVD15" s="124"/>
      <c r="AVE15" s="124"/>
      <c r="AVF15" s="124"/>
      <c r="AVG15" s="124"/>
      <c r="AVH15" s="124"/>
      <c r="AVI15" s="124"/>
      <c r="AVJ15" s="124"/>
      <c r="AVK15" s="124"/>
      <c r="AVL15" s="124"/>
      <c r="AVM15" s="124"/>
      <c r="AVN15" s="124"/>
      <c r="AVO15" s="124"/>
      <c r="AVP15" s="124"/>
      <c r="AVQ15" s="124"/>
      <c r="AVR15" s="124"/>
      <c r="AVS15" s="124"/>
      <c r="AVT15" s="124"/>
      <c r="AVU15" s="124"/>
      <c r="AVV15" s="124"/>
      <c r="AVW15" s="124"/>
      <c r="AVX15" s="124"/>
      <c r="AVY15" s="124"/>
      <c r="AVZ15" s="124"/>
      <c r="AWA15" s="124"/>
      <c r="AWB15" s="124"/>
      <c r="AWC15" s="124"/>
      <c r="AWD15" s="124"/>
      <c r="AWE15" s="124"/>
      <c r="AWF15" s="124"/>
      <c r="AWG15" s="124"/>
      <c r="AWH15" s="124"/>
      <c r="AWI15" s="124"/>
      <c r="AWJ15" s="124"/>
      <c r="AWK15" s="124"/>
      <c r="AWL15" s="124"/>
      <c r="AWM15" s="124"/>
      <c r="AWN15" s="124"/>
      <c r="AWO15" s="124"/>
      <c r="AWP15" s="124"/>
      <c r="AWQ15" s="124"/>
      <c r="AWR15" s="124"/>
      <c r="AWS15" s="124"/>
      <c r="AWT15" s="124"/>
      <c r="AWU15" s="124"/>
      <c r="AWV15" s="124"/>
      <c r="AWW15" s="124"/>
      <c r="AWX15" s="124"/>
      <c r="AWY15" s="124"/>
      <c r="AWZ15" s="124"/>
      <c r="AXA15" s="124"/>
      <c r="AXB15" s="124"/>
      <c r="AXC15" s="124"/>
      <c r="AXD15" s="124"/>
      <c r="AXE15" s="124"/>
      <c r="AXF15" s="124"/>
      <c r="AXG15" s="124"/>
      <c r="AXH15" s="124"/>
      <c r="AXI15" s="124"/>
      <c r="AXJ15" s="124"/>
      <c r="AXK15" s="124"/>
      <c r="AXL15" s="124"/>
      <c r="AXM15" s="124"/>
      <c r="AXN15" s="124"/>
      <c r="AXO15" s="124"/>
      <c r="AXP15" s="124"/>
      <c r="AXQ15" s="124"/>
      <c r="AXR15" s="124"/>
      <c r="AXS15" s="124"/>
      <c r="AXT15" s="124"/>
      <c r="AXU15" s="124"/>
      <c r="AXV15" s="124"/>
      <c r="AXW15" s="124"/>
      <c r="AXX15" s="124"/>
      <c r="AXY15" s="124"/>
      <c r="AXZ15" s="124"/>
      <c r="AYA15" s="124"/>
      <c r="AYB15" s="124"/>
      <c r="AYC15" s="124"/>
      <c r="AYD15" s="124"/>
      <c r="AYE15" s="124"/>
      <c r="AYF15" s="124"/>
      <c r="AYG15" s="124"/>
      <c r="AYH15" s="124"/>
      <c r="AYI15" s="124"/>
      <c r="AYJ15" s="124"/>
      <c r="AYK15" s="124"/>
      <c r="AYL15" s="124"/>
      <c r="AYM15" s="124"/>
      <c r="AYN15" s="124"/>
      <c r="AYO15" s="124"/>
      <c r="AYP15" s="124"/>
      <c r="AYQ15" s="124"/>
      <c r="AYR15" s="124"/>
      <c r="AYS15" s="124"/>
      <c r="AYT15" s="124"/>
      <c r="AYU15" s="124"/>
      <c r="AYV15" s="124"/>
      <c r="AYW15" s="124"/>
      <c r="AYX15" s="124"/>
      <c r="AYY15" s="124"/>
      <c r="AYZ15" s="124"/>
      <c r="AZA15" s="124"/>
      <c r="AZB15" s="124"/>
      <c r="AZC15" s="124"/>
      <c r="AZD15" s="124"/>
      <c r="AZE15" s="124"/>
      <c r="AZF15" s="124"/>
      <c r="AZG15" s="124"/>
      <c r="AZH15" s="124"/>
      <c r="AZI15" s="124"/>
      <c r="AZJ15" s="124"/>
      <c r="AZK15" s="124"/>
      <c r="AZL15" s="124"/>
      <c r="AZM15" s="124"/>
      <c r="AZN15" s="124"/>
      <c r="AZO15" s="124"/>
      <c r="AZP15" s="124"/>
      <c r="AZQ15" s="124"/>
      <c r="AZR15" s="124"/>
      <c r="AZS15" s="124"/>
      <c r="AZT15" s="124"/>
      <c r="AZU15" s="124"/>
      <c r="AZV15" s="124"/>
      <c r="AZW15" s="124"/>
      <c r="AZX15" s="124"/>
      <c r="AZY15" s="124"/>
      <c r="AZZ15" s="124"/>
      <c r="BAA15" s="124"/>
      <c r="BAB15" s="124"/>
      <c r="BAC15" s="124"/>
      <c r="BAD15" s="124"/>
      <c r="BAE15" s="124"/>
      <c r="BAF15" s="124"/>
      <c r="BAG15" s="124"/>
      <c r="BAH15" s="124"/>
      <c r="BAI15" s="124"/>
      <c r="BAJ15" s="124"/>
      <c r="BAK15" s="124"/>
      <c r="BAL15" s="124"/>
      <c r="BAM15" s="124"/>
      <c r="BAN15" s="124"/>
      <c r="BAO15" s="124"/>
      <c r="BAP15" s="124"/>
      <c r="BAQ15" s="124"/>
      <c r="BAR15" s="124"/>
      <c r="BAS15" s="124"/>
      <c r="BAT15" s="124"/>
      <c r="BAU15" s="124"/>
      <c r="BAV15" s="124"/>
      <c r="BAW15" s="124"/>
      <c r="BAX15" s="124"/>
      <c r="BAY15" s="124"/>
      <c r="BAZ15" s="124"/>
      <c r="BBA15" s="124"/>
      <c r="BBB15" s="124"/>
      <c r="BBC15" s="124"/>
      <c r="BBD15" s="124"/>
      <c r="BBE15" s="124"/>
      <c r="BBF15" s="124"/>
      <c r="BBG15" s="124"/>
      <c r="BBH15" s="124"/>
      <c r="BBI15" s="124"/>
      <c r="BBJ15" s="124"/>
      <c r="BBK15" s="124"/>
      <c r="BBL15" s="124"/>
      <c r="BBM15" s="124"/>
      <c r="BBN15" s="124"/>
      <c r="BBO15" s="124"/>
      <c r="BBP15" s="124"/>
      <c r="BBQ15" s="124"/>
      <c r="BBR15" s="124"/>
      <c r="BBS15" s="124"/>
      <c r="BBT15" s="124"/>
      <c r="BBU15" s="124"/>
      <c r="BBV15" s="124"/>
      <c r="BBW15" s="124"/>
      <c r="BBX15" s="124"/>
      <c r="BBY15" s="124"/>
      <c r="BBZ15" s="124"/>
      <c r="BCA15" s="124"/>
      <c r="BCB15" s="124"/>
      <c r="BCC15" s="124"/>
      <c r="BCD15" s="124"/>
      <c r="BCE15" s="124"/>
      <c r="BCF15" s="124"/>
      <c r="BCG15" s="124"/>
      <c r="BCH15" s="124"/>
      <c r="BCI15" s="124"/>
      <c r="BCJ15" s="124"/>
      <c r="BCK15" s="124"/>
      <c r="BCL15" s="124"/>
      <c r="BCM15" s="124"/>
      <c r="BCN15" s="124"/>
      <c r="BCO15" s="124"/>
      <c r="BCP15" s="124"/>
      <c r="BCQ15" s="124"/>
      <c r="BCR15" s="124"/>
      <c r="BCS15" s="124"/>
      <c r="BCT15" s="124"/>
      <c r="BCU15" s="124"/>
      <c r="BCV15" s="124"/>
      <c r="BCW15" s="124"/>
      <c r="BCX15" s="124"/>
      <c r="BCY15" s="124"/>
      <c r="BCZ15" s="124"/>
      <c r="BDA15" s="124"/>
      <c r="BDB15" s="124"/>
      <c r="BDC15" s="124"/>
      <c r="BDD15" s="124"/>
      <c r="BDE15" s="124"/>
      <c r="BDF15" s="124"/>
      <c r="BDG15" s="124"/>
      <c r="BDH15" s="124"/>
      <c r="BDI15" s="124"/>
      <c r="BDJ15" s="124"/>
      <c r="BDK15" s="124"/>
      <c r="BDL15" s="124"/>
      <c r="BDM15" s="124"/>
      <c r="BDN15" s="124"/>
      <c r="BDO15" s="124"/>
      <c r="BDP15" s="124"/>
      <c r="BDQ15" s="124"/>
      <c r="BDR15" s="124"/>
      <c r="BDS15" s="124"/>
      <c r="BDT15" s="124"/>
      <c r="BDU15" s="124"/>
      <c r="BDV15" s="124"/>
      <c r="BDW15" s="124"/>
      <c r="BDX15" s="124"/>
      <c r="BDY15" s="124"/>
      <c r="BDZ15" s="124"/>
      <c r="BEA15" s="124"/>
      <c r="BEB15" s="124"/>
      <c r="BEC15" s="124"/>
      <c r="BED15" s="124"/>
      <c r="BEE15" s="124"/>
      <c r="BEF15" s="124"/>
      <c r="BEG15" s="124"/>
      <c r="BEH15" s="124"/>
      <c r="BEI15" s="124"/>
      <c r="BEJ15" s="124"/>
      <c r="BEK15" s="124"/>
      <c r="BEL15" s="124"/>
      <c r="BEM15" s="124"/>
      <c r="BEN15" s="124"/>
      <c r="BEO15" s="124"/>
      <c r="BEP15" s="124"/>
      <c r="BEQ15" s="124"/>
      <c r="BER15" s="124"/>
      <c r="BES15" s="124"/>
      <c r="BET15" s="124"/>
      <c r="BEU15" s="124"/>
      <c r="BEV15" s="124"/>
      <c r="BEW15" s="124"/>
      <c r="BEX15" s="124"/>
      <c r="BEY15" s="124"/>
      <c r="BEZ15" s="124"/>
      <c r="BFA15" s="124"/>
      <c r="BFB15" s="124"/>
      <c r="BFC15" s="124"/>
      <c r="BFD15" s="124"/>
      <c r="BFE15" s="124"/>
      <c r="BFF15" s="124"/>
      <c r="BFG15" s="124"/>
      <c r="BFH15" s="124"/>
      <c r="BFI15" s="124"/>
      <c r="BFJ15" s="124"/>
      <c r="BFK15" s="124"/>
      <c r="BFL15" s="124"/>
      <c r="BFM15" s="124"/>
      <c r="BFN15" s="124"/>
      <c r="BFO15" s="124"/>
      <c r="BFP15" s="124"/>
      <c r="BFQ15" s="124"/>
      <c r="BFR15" s="124"/>
      <c r="BFS15" s="124"/>
      <c r="BFT15" s="124"/>
      <c r="BFU15" s="124"/>
      <c r="BFV15" s="124"/>
      <c r="BFW15" s="124"/>
      <c r="BFX15" s="124"/>
      <c r="BFY15" s="124"/>
      <c r="BFZ15" s="124"/>
      <c r="BGA15" s="124"/>
      <c r="BGB15" s="124"/>
      <c r="BGC15" s="124"/>
      <c r="BGD15" s="124"/>
      <c r="BGE15" s="124"/>
      <c r="BGF15" s="124"/>
      <c r="BGG15" s="124"/>
      <c r="BGH15" s="124"/>
      <c r="BGI15" s="124"/>
      <c r="BGJ15" s="124"/>
      <c r="BGK15" s="124"/>
      <c r="BGL15" s="124"/>
      <c r="BGM15" s="124"/>
      <c r="BGN15" s="124"/>
      <c r="BGO15" s="124"/>
      <c r="BGP15" s="124"/>
      <c r="BGQ15" s="124"/>
      <c r="BGR15" s="124"/>
      <c r="BGS15" s="124"/>
      <c r="BGT15" s="124"/>
      <c r="BGU15" s="124"/>
      <c r="BGV15" s="124"/>
      <c r="BGW15" s="124"/>
      <c r="BGX15" s="124"/>
      <c r="BGY15" s="124"/>
      <c r="BGZ15" s="124"/>
      <c r="BHA15" s="124"/>
      <c r="BHB15" s="124"/>
      <c r="BHC15" s="124"/>
      <c r="BHD15" s="124"/>
      <c r="BHE15" s="124"/>
      <c r="BHF15" s="124"/>
      <c r="BHG15" s="124"/>
      <c r="BHH15" s="124"/>
      <c r="BHI15" s="124"/>
      <c r="BHJ15" s="124"/>
      <c r="BHK15" s="124"/>
      <c r="BHL15" s="124"/>
      <c r="BHM15" s="124"/>
      <c r="BHN15" s="124"/>
      <c r="BHO15" s="124"/>
      <c r="BHP15" s="124"/>
      <c r="BHQ15" s="124"/>
      <c r="BHR15" s="124"/>
      <c r="BHS15" s="124"/>
      <c r="BHT15" s="124"/>
      <c r="BHU15" s="124"/>
      <c r="BHV15" s="124"/>
      <c r="BHW15" s="124"/>
      <c r="BHX15" s="124"/>
      <c r="BHY15" s="124"/>
      <c r="BHZ15" s="124"/>
      <c r="BIA15" s="124"/>
      <c r="BIB15" s="124"/>
      <c r="BIC15" s="124"/>
      <c r="BID15" s="124"/>
      <c r="BIE15" s="124"/>
      <c r="BIF15" s="124"/>
      <c r="BIG15" s="124"/>
      <c r="BIH15" s="124"/>
      <c r="BII15" s="124"/>
      <c r="BIJ15" s="124"/>
      <c r="BIK15" s="124"/>
      <c r="BIL15" s="124"/>
      <c r="BIM15" s="124"/>
      <c r="BIN15" s="124"/>
      <c r="BIO15" s="124"/>
      <c r="BIP15" s="124"/>
      <c r="BIQ15" s="124"/>
      <c r="BIR15" s="124"/>
      <c r="BIS15" s="124"/>
      <c r="BIT15" s="124"/>
      <c r="BIU15" s="124"/>
      <c r="BIV15" s="124"/>
      <c r="BIW15" s="124"/>
      <c r="BIX15" s="124"/>
      <c r="BIY15" s="124"/>
      <c r="BIZ15" s="124"/>
      <c r="BJA15" s="124"/>
      <c r="BJB15" s="124"/>
      <c r="BJC15" s="124"/>
      <c r="BJD15" s="124"/>
      <c r="BJE15" s="124"/>
      <c r="BJF15" s="124"/>
      <c r="BJG15" s="124"/>
      <c r="BJH15" s="124"/>
      <c r="BJI15" s="124"/>
      <c r="BJJ15" s="124"/>
      <c r="BJK15" s="124"/>
      <c r="BJL15" s="124"/>
      <c r="BJM15" s="124"/>
      <c r="BJN15" s="124"/>
      <c r="BJO15" s="124"/>
      <c r="BJP15" s="124"/>
      <c r="BJQ15" s="124"/>
      <c r="BJR15" s="124"/>
      <c r="BJS15" s="124"/>
      <c r="BJT15" s="124"/>
      <c r="BJU15" s="124"/>
      <c r="BJV15" s="124"/>
      <c r="BJW15" s="124"/>
      <c r="BJX15" s="124"/>
      <c r="BJY15" s="124"/>
      <c r="BJZ15" s="124"/>
      <c r="BKA15" s="124"/>
      <c r="BKB15" s="124"/>
      <c r="BKC15" s="124"/>
      <c r="BKD15" s="124"/>
      <c r="BKE15" s="124"/>
      <c r="BKF15" s="124"/>
      <c r="BKG15" s="124"/>
      <c r="BKH15" s="124"/>
      <c r="BKI15" s="124"/>
      <c r="BKJ15" s="124"/>
      <c r="BKK15" s="124"/>
      <c r="BKL15" s="124"/>
      <c r="BKM15" s="124"/>
      <c r="BKN15" s="124"/>
      <c r="BKO15" s="124"/>
      <c r="BKP15" s="124"/>
      <c r="BKQ15" s="124"/>
      <c r="BKR15" s="124"/>
      <c r="BKS15" s="124"/>
      <c r="BKT15" s="124"/>
      <c r="BKU15" s="124"/>
      <c r="BKV15" s="124"/>
      <c r="BKW15" s="124"/>
      <c r="BKX15" s="124"/>
      <c r="BKY15" s="124"/>
      <c r="BKZ15" s="124"/>
      <c r="BLA15" s="124"/>
      <c r="BLB15" s="124"/>
      <c r="BLC15" s="124"/>
      <c r="BLD15" s="124"/>
      <c r="BLE15" s="124"/>
      <c r="BLF15" s="124"/>
      <c r="BLG15" s="124"/>
      <c r="BLH15" s="124"/>
      <c r="BLI15" s="124"/>
      <c r="BLJ15" s="124"/>
      <c r="BLK15" s="124"/>
      <c r="BLL15" s="124"/>
      <c r="BLM15" s="124"/>
      <c r="BLN15" s="124"/>
      <c r="BLO15" s="124"/>
      <c r="BLP15" s="124"/>
      <c r="BLQ15" s="124"/>
      <c r="BLR15" s="124"/>
      <c r="BLS15" s="124"/>
      <c r="BLT15" s="124"/>
      <c r="BLU15" s="124"/>
      <c r="BLV15" s="124"/>
      <c r="BLW15" s="124"/>
      <c r="BLX15" s="124"/>
      <c r="BLY15" s="124"/>
      <c r="BLZ15" s="124"/>
      <c r="BMA15" s="124"/>
      <c r="BMB15" s="124"/>
      <c r="BMC15" s="124"/>
      <c r="BMD15" s="124"/>
      <c r="BME15" s="124"/>
      <c r="BMF15" s="124"/>
      <c r="BMG15" s="124"/>
      <c r="BMH15" s="124"/>
      <c r="BMI15" s="124"/>
      <c r="BMJ15" s="124"/>
      <c r="BMK15" s="124"/>
      <c r="BML15" s="124"/>
      <c r="BMM15" s="124"/>
      <c r="BMN15" s="124"/>
      <c r="BMO15" s="124"/>
      <c r="BMP15" s="124"/>
      <c r="BMQ15" s="124"/>
      <c r="BMR15" s="124"/>
      <c r="BMS15" s="124"/>
      <c r="BMT15" s="124"/>
      <c r="BMU15" s="124"/>
      <c r="BMV15" s="124"/>
      <c r="BMW15" s="124"/>
      <c r="BMX15" s="124"/>
      <c r="BMY15" s="124"/>
      <c r="BMZ15" s="124"/>
      <c r="BNA15" s="124"/>
      <c r="BNB15" s="124"/>
      <c r="BNC15" s="124"/>
      <c r="BND15" s="124"/>
      <c r="BNE15" s="124"/>
      <c r="BNF15" s="124"/>
      <c r="BNG15" s="124"/>
      <c r="BNH15" s="124"/>
      <c r="BNI15" s="124"/>
      <c r="BNJ15" s="124"/>
      <c r="BNK15" s="124"/>
      <c r="BNL15" s="124"/>
      <c r="BNM15" s="124"/>
      <c r="BNN15" s="124"/>
      <c r="BNO15" s="124"/>
      <c r="BNP15" s="124"/>
      <c r="BNQ15" s="124"/>
      <c r="BNR15" s="124"/>
      <c r="BNS15" s="124"/>
      <c r="BNT15" s="124"/>
      <c r="BNU15" s="124"/>
      <c r="BNV15" s="124"/>
      <c r="BNW15" s="124"/>
      <c r="BNX15" s="124"/>
      <c r="BNY15" s="124"/>
      <c r="BNZ15" s="124"/>
      <c r="BOA15" s="124"/>
      <c r="BOB15" s="124"/>
      <c r="BOC15" s="124"/>
      <c r="BOD15" s="124"/>
      <c r="BOE15" s="124"/>
      <c r="BOF15" s="124"/>
      <c r="BOG15" s="124"/>
      <c r="BOH15" s="124"/>
      <c r="BOI15" s="124"/>
      <c r="BOJ15" s="124"/>
      <c r="BOK15" s="124"/>
      <c r="BOL15" s="124"/>
      <c r="BOM15" s="124"/>
      <c r="BON15" s="124"/>
      <c r="BOO15" s="124"/>
      <c r="BOP15" s="124"/>
      <c r="BOQ15" s="124"/>
      <c r="BOR15" s="124"/>
      <c r="BOS15" s="124"/>
      <c r="BOT15" s="124"/>
      <c r="BOU15" s="124"/>
      <c r="BOV15" s="124"/>
      <c r="BOW15" s="124"/>
      <c r="BOX15" s="124"/>
      <c r="BOY15" s="124"/>
      <c r="BOZ15" s="124"/>
      <c r="BPA15" s="124"/>
      <c r="BPB15" s="124"/>
      <c r="BPC15" s="124"/>
      <c r="BPD15" s="124"/>
      <c r="BPE15" s="124"/>
      <c r="BPF15" s="124"/>
      <c r="BPG15" s="124"/>
      <c r="BPH15" s="124"/>
      <c r="BPI15" s="124"/>
      <c r="BPJ15" s="124"/>
      <c r="BPK15" s="124"/>
      <c r="BPL15" s="124"/>
      <c r="BPM15" s="124"/>
      <c r="BPN15" s="124"/>
      <c r="BPO15" s="124"/>
      <c r="BPP15" s="124"/>
      <c r="BPQ15" s="124"/>
      <c r="BPR15" s="124"/>
      <c r="BPS15" s="124"/>
      <c r="BPT15" s="124"/>
      <c r="BPU15" s="124"/>
      <c r="BPV15" s="124"/>
      <c r="BPW15" s="124"/>
      <c r="BPX15" s="124"/>
      <c r="BPY15" s="124"/>
      <c r="BPZ15" s="124"/>
      <c r="BQA15" s="124"/>
      <c r="BQB15" s="124"/>
      <c r="BQC15" s="124"/>
      <c r="BQD15" s="124"/>
      <c r="BQE15" s="124"/>
      <c r="BQF15" s="124"/>
      <c r="BQG15" s="124"/>
      <c r="BQH15" s="124"/>
      <c r="BQI15" s="124"/>
      <c r="BQJ15" s="124"/>
      <c r="BQK15" s="124"/>
      <c r="BQL15" s="124"/>
      <c r="BQM15" s="124"/>
      <c r="BQN15" s="124"/>
      <c r="BQO15" s="124"/>
      <c r="BQP15" s="124"/>
      <c r="BQQ15" s="124"/>
      <c r="BQR15" s="124"/>
      <c r="BQS15" s="124"/>
      <c r="BQT15" s="124"/>
      <c r="BQU15" s="124"/>
      <c r="BQV15" s="124"/>
      <c r="BQW15" s="124"/>
      <c r="BQX15" s="124"/>
      <c r="BQY15" s="124"/>
      <c r="BQZ15" s="124"/>
      <c r="BRA15" s="124"/>
      <c r="BRB15" s="124"/>
      <c r="BRC15" s="124"/>
      <c r="BRD15" s="124"/>
      <c r="BRE15" s="124"/>
      <c r="BRF15" s="124"/>
      <c r="BRG15" s="124"/>
      <c r="BRH15" s="124"/>
      <c r="BRI15" s="124"/>
      <c r="BRJ15" s="124"/>
      <c r="BRK15" s="124"/>
      <c r="BRL15" s="124"/>
      <c r="BRM15" s="124"/>
      <c r="BRN15" s="124"/>
      <c r="BRO15" s="124"/>
      <c r="BRP15" s="124"/>
      <c r="BRQ15" s="124"/>
      <c r="BRR15" s="124"/>
      <c r="BRS15" s="124"/>
      <c r="BRT15" s="124"/>
      <c r="BRU15" s="124"/>
      <c r="BRV15" s="124"/>
      <c r="BRW15" s="124"/>
      <c r="BRX15" s="124"/>
      <c r="BRY15" s="124"/>
      <c r="BRZ15" s="124"/>
      <c r="BSA15" s="124"/>
      <c r="BSB15" s="124"/>
      <c r="BSC15" s="124"/>
      <c r="BSD15" s="124"/>
      <c r="BSE15" s="124"/>
      <c r="BSF15" s="124"/>
      <c r="BSG15" s="124"/>
      <c r="BSH15" s="124"/>
      <c r="BSI15" s="124"/>
      <c r="BSJ15" s="124"/>
      <c r="BSK15" s="124"/>
      <c r="BSL15" s="124"/>
      <c r="BSM15" s="124"/>
      <c r="BSN15" s="124"/>
      <c r="BSO15" s="124"/>
      <c r="BSP15" s="124"/>
      <c r="BSQ15" s="124"/>
      <c r="BSR15" s="124"/>
      <c r="BSS15" s="124"/>
      <c r="BST15" s="124"/>
      <c r="BSU15" s="124"/>
      <c r="BSV15" s="124"/>
      <c r="BSW15" s="124"/>
      <c r="BSX15" s="124"/>
      <c r="BSY15" s="124"/>
      <c r="BSZ15" s="124"/>
      <c r="BTA15" s="124"/>
      <c r="BTB15" s="124"/>
      <c r="BTC15" s="124"/>
      <c r="BTD15" s="124"/>
      <c r="BTE15" s="124"/>
      <c r="BTF15" s="124"/>
      <c r="BTG15" s="124"/>
      <c r="BTH15" s="124"/>
      <c r="BTI15" s="124"/>
      <c r="BTJ15" s="124"/>
      <c r="BTK15" s="124"/>
      <c r="BTL15" s="124"/>
      <c r="BTM15" s="124"/>
      <c r="BTN15" s="124"/>
      <c r="BTO15" s="124"/>
      <c r="BTP15" s="124"/>
      <c r="BTQ15" s="124"/>
      <c r="BTR15" s="124"/>
      <c r="BTS15" s="124"/>
      <c r="BTT15" s="124"/>
      <c r="BTU15" s="124"/>
      <c r="BTV15" s="124"/>
      <c r="BTW15" s="124"/>
      <c r="BTX15" s="124"/>
      <c r="BTY15" s="124"/>
      <c r="BTZ15" s="124"/>
      <c r="BUA15" s="124"/>
      <c r="BUB15" s="124"/>
      <c r="BUC15" s="124"/>
      <c r="BUD15" s="124"/>
      <c r="BUE15" s="124"/>
      <c r="BUF15" s="124"/>
      <c r="BUG15" s="124"/>
      <c r="BUH15" s="124"/>
      <c r="BUI15" s="124"/>
      <c r="BUJ15" s="124"/>
      <c r="BUK15" s="124"/>
      <c r="BUL15" s="124"/>
      <c r="BUM15" s="124"/>
      <c r="BUN15" s="124"/>
      <c r="BUO15" s="124"/>
      <c r="BUP15" s="124"/>
      <c r="BUQ15" s="124"/>
      <c r="BUR15" s="124"/>
      <c r="BUS15" s="124"/>
      <c r="BUT15" s="124"/>
      <c r="BUU15" s="124"/>
      <c r="BUV15" s="124"/>
      <c r="BUW15" s="124"/>
      <c r="BUX15" s="124"/>
      <c r="BUY15" s="124"/>
      <c r="BUZ15" s="124"/>
      <c r="BVA15" s="124"/>
      <c r="BVB15" s="124"/>
      <c r="BVC15" s="124"/>
      <c r="BVD15" s="124"/>
      <c r="BVE15" s="124"/>
      <c r="BVF15" s="124"/>
      <c r="BVG15" s="124"/>
      <c r="BVH15" s="124"/>
      <c r="BVI15" s="124"/>
      <c r="BVJ15" s="124"/>
      <c r="BVK15" s="124"/>
      <c r="BVL15" s="124"/>
      <c r="BVM15" s="124"/>
      <c r="BVN15" s="124"/>
      <c r="BVO15" s="124"/>
      <c r="BVP15" s="124"/>
      <c r="BVQ15" s="124"/>
      <c r="BVR15" s="124"/>
      <c r="BVS15" s="124"/>
      <c r="BVT15" s="124"/>
      <c r="BVU15" s="124"/>
      <c r="BVV15" s="124"/>
      <c r="BVW15" s="124"/>
      <c r="BVX15" s="124"/>
      <c r="BVY15" s="124"/>
      <c r="BVZ15" s="124"/>
      <c r="BWA15" s="124"/>
      <c r="BWB15" s="124"/>
      <c r="BWC15" s="124"/>
      <c r="BWD15" s="124"/>
      <c r="BWE15" s="124"/>
      <c r="BWF15" s="124"/>
      <c r="BWG15" s="124"/>
      <c r="BWH15" s="124"/>
      <c r="BWI15" s="124"/>
      <c r="BWJ15" s="124"/>
      <c r="BWK15" s="124"/>
      <c r="BWL15" s="124"/>
      <c r="BWM15" s="124"/>
      <c r="BWN15" s="124"/>
      <c r="BWO15" s="124"/>
      <c r="BWP15" s="124"/>
      <c r="BWQ15" s="124"/>
      <c r="BWR15" s="124"/>
      <c r="BWS15" s="124"/>
      <c r="BWT15" s="124"/>
      <c r="BWU15" s="124"/>
      <c r="BWV15" s="124"/>
      <c r="BWW15" s="124"/>
      <c r="BWX15" s="124"/>
      <c r="BWY15" s="124"/>
      <c r="BWZ15" s="124"/>
      <c r="BXA15" s="124"/>
      <c r="BXB15" s="124"/>
      <c r="BXC15" s="124"/>
      <c r="BXD15" s="124"/>
      <c r="BXE15" s="124"/>
      <c r="BXF15" s="124"/>
      <c r="BXG15" s="124"/>
      <c r="BXH15" s="124"/>
      <c r="BXI15" s="124"/>
      <c r="BXJ15" s="124"/>
      <c r="BXK15" s="124"/>
      <c r="BXL15" s="124"/>
      <c r="BXM15" s="124"/>
      <c r="BXN15" s="124"/>
      <c r="BXO15" s="124"/>
      <c r="BXP15" s="124"/>
      <c r="BXQ15" s="124"/>
      <c r="BXR15" s="124"/>
      <c r="BXS15" s="124"/>
      <c r="BXT15" s="124"/>
      <c r="BXU15" s="124"/>
      <c r="BXV15" s="124"/>
      <c r="BXW15" s="124"/>
      <c r="BXX15" s="124"/>
      <c r="BXY15" s="124"/>
      <c r="BXZ15" s="124"/>
      <c r="BYA15" s="124"/>
      <c r="BYB15" s="124"/>
      <c r="BYC15" s="124"/>
      <c r="BYD15" s="124"/>
      <c r="BYE15" s="124"/>
      <c r="BYF15" s="124"/>
      <c r="BYG15" s="124"/>
      <c r="BYH15" s="124"/>
      <c r="BYI15" s="124"/>
      <c r="BYJ15" s="124"/>
      <c r="BYK15" s="124"/>
      <c r="BYL15" s="124"/>
      <c r="BYM15" s="124"/>
      <c r="BYN15" s="124"/>
      <c r="BYO15" s="124"/>
      <c r="BYP15" s="124"/>
      <c r="BYQ15" s="124"/>
      <c r="BYR15" s="124"/>
      <c r="BYS15" s="124"/>
      <c r="BYT15" s="124"/>
      <c r="BYU15" s="124"/>
      <c r="BYV15" s="124"/>
      <c r="BYW15" s="124"/>
      <c r="BYX15" s="124"/>
      <c r="BYY15" s="124"/>
      <c r="BYZ15" s="124"/>
      <c r="BZA15" s="124"/>
      <c r="BZB15" s="124"/>
      <c r="BZC15" s="124"/>
      <c r="BZD15" s="124"/>
      <c r="BZE15" s="124"/>
      <c r="BZF15" s="124"/>
      <c r="BZG15" s="124"/>
      <c r="BZH15" s="124"/>
      <c r="BZI15" s="124"/>
      <c r="BZJ15" s="124"/>
      <c r="BZK15" s="124"/>
      <c r="BZL15" s="124"/>
      <c r="BZM15" s="124"/>
      <c r="BZN15" s="124"/>
      <c r="BZO15" s="124"/>
      <c r="BZP15" s="124"/>
      <c r="BZQ15" s="124"/>
      <c r="BZR15" s="124"/>
      <c r="BZS15" s="124"/>
      <c r="BZT15" s="124"/>
      <c r="BZU15" s="124"/>
      <c r="BZV15" s="124"/>
      <c r="BZW15" s="124"/>
      <c r="BZX15" s="124"/>
      <c r="BZY15" s="124"/>
      <c r="BZZ15" s="124"/>
      <c r="CAA15" s="124"/>
      <c r="CAB15" s="124"/>
      <c r="CAC15" s="124"/>
      <c r="CAD15" s="124"/>
      <c r="CAE15" s="124"/>
      <c r="CAF15" s="124"/>
      <c r="CAG15" s="124"/>
      <c r="CAH15" s="124"/>
      <c r="CAI15" s="124"/>
      <c r="CAJ15" s="124"/>
      <c r="CAK15" s="124"/>
      <c r="CAL15" s="124"/>
      <c r="CAM15" s="124"/>
      <c r="CAN15" s="124"/>
      <c r="CAO15" s="124"/>
      <c r="CAP15" s="124"/>
      <c r="CAQ15" s="124"/>
      <c r="CAR15" s="124"/>
      <c r="CAS15" s="124"/>
      <c r="CAT15" s="124"/>
      <c r="CAU15" s="124"/>
      <c r="CAV15" s="124"/>
      <c r="CAW15" s="124"/>
      <c r="CAX15" s="124"/>
      <c r="CAY15" s="124"/>
      <c r="CAZ15" s="124"/>
      <c r="CBA15" s="124"/>
      <c r="CBB15" s="124"/>
      <c r="CBC15" s="124"/>
      <c r="CBD15" s="124"/>
      <c r="CBE15" s="124"/>
      <c r="CBF15" s="124"/>
      <c r="CBG15" s="124"/>
      <c r="CBH15" s="124"/>
      <c r="CBI15" s="124"/>
      <c r="CBJ15" s="124"/>
      <c r="CBK15" s="124"/>
      <c r="CBL15" s="124"/>
      <c r="CBM15" s="124"/>
      <c r="CBN15" s="124"/>
      <c r="CBO15" s="124"/>
      <c r="CBP15" s="124"/>
      <c r="CBQ15" s="124"/>
      <c r="CBR15" s="124"/>
      <c r="CBS15" s="124"/>
      <c r="CBT15" s="124"/>
      <c r="CBU15" s="124"/>
      <c r="CBV15" s="124"/>
      <c r="CBW15" s="124"/>
      <c r="CBX15" s="124"/>
      <c r="CBY15" s="124"/>
      <c r="CBZ15" s="124"/>
      <c r="CCA15" s="124"/>
      <c r="CCB15" s="124"/>
      <c r="CCC15" s="124"/>
      <c r="CCD15" s="124"/>
      <c r="CCE15" s="124"/>
      <c r="CCF15" s="124"/>
      <c r="CCG15" s="124"/>
      <c r="CCH15" s="124"/>
      <c r="CCI15" s="124"/>
      <c r="CCJ15" s="124"/>
      <c r="CCK15" s="124"/>
      <c r="CCL15" s="124"/>
      <c r="CCM15" s="124"/>
      <c r="CCN15" s="124"/>
      <c r="CCO15" s="124"/>
      <c r="CCP15" s="124"/>
      <c r="CCQ15" s="124"/>
      <c r="CCR15" s="124"/>
      <c r="CCS15" s="124"/>
      <c r="CCT15" s="124"/>
      <c r="CCU15" s="124"/>
      <c r="CCV15" s="124"/>
      <c r="CCW15" s="124"/>
      <c r="CCX15" s="124"/>
      <c r="CCY15" s="124"/>
      <c r="CCZ15" s="124"/>
      <c r="CDA15" s="124"/>
      <c r="CDB15" s="124"/>
      <c r="CDC15" s="124"/>
      <c r="CDD15" s="124"/>
      <c r="CDE15" s="124"/>
      <c r="CDF15" s="124"/>
      <c r="CDG15" s="124"/>
      <c r="CDH15" s="124"/>
      <c r="CDI15" s="124"/>
      <c r="CDJ15" s="124"/>
      <c r="CDK15" s="124"/>
      <c r="CDL15" s="124"/>
      <c r="CDM15" s="124"/>
      <c r="CDN15" s="124"/>
      <c r="CDO15" s="124"/>
      <c r="CDP15" s="124"/>
      <c r="CDQ15" s="124"/>
      <c r="CDR15" s="124"/>
      <c r="CDS15" s="124"/>
      <c r="CDT15" s="124"/>
      <c r="CDU15" s="124"/>
      <c r="CDV15" s="124"/>
      <c r="CDW15" s="124"/>
      <c r="CDX15" s="124"/>
      <c r="CDY15" s="124"/>
      <c r="CDZ15" s="124"/>
      <c r="CEA15" s="124"/>
      <c r="CEB15" s="124"/>
      <c r="CEC15" s="124"/>
      <c r="CED15" s="124"/>
      <c r="CEE15" s="124"/>
      <c r="CEF15" s="124"/>
      <c r="CEG15" s="124"/>
      <c r="CEH15" s="124"/>
      <c r="CEI15" s="124"/>
      <c r="CEJ15" s="124"/>
      <c r="CEK15" s="124"/>
      <c r="CEL15" s="124"/>
      <c r="CEM15" s="124"/>
      <c r="CEN15" s="124"/>
      <c r="CEO15" s="124"/>
      <c r="CEP15" s="124"/>
      <c r="CEQ15" s="124"/>
      <c r="CER15" s="124"/>
      <c r="CES15" s="124"/>
      <c r="CET15" s="124"/>
      <c r="CEU15" s="124"/>
      <c r="CEV15" s="124"/>
      <c r="CEW15" s="124"/>
      <c r="CEX15" s="124"/>
      <c r="CEY15" s="124"/>
      <c r="CEZ15" s="124"/>
      <c r="CFA15" s="124"/>
      <c r="CFB15" s="124"/>
      <c r="CFC15" s="124"/>
      <c r="CFD15" s="124"/>
      <c r="CFE15" s="124"/>
      <c r="CFF15" s="124"/>
      <c r="CFG15" s="124"/>
      <c r="CFH15" s="124"/>
      <c r="CFI15" s="124"/>
      <c r="CFJ15" s="124"/>
      <c r="CFK15" s="124"/>
      <c r="CFL15" s="124"/>
      <c r="CFM15" s="124"/>
      <c r="CFN15" s="124"/>
      <c r="CFO15" s="124"/>
      <c r="CFP15" s="124"/>
      <c r="CFQ15" s="124"/>
      <c r="CFR15" s="124"/>
      <c r="CFS15" s="124"/>
      <c r="CFT15" s="124"/>
      <c r="CFU15" s="124"/>
      <c r="CFV15" s="124"/>
      <c r="CFW15" s="124"/>
      <c r="CFX15" s="124"/>
      <c r="CFY15" s="124"/>
      <c r="CFZ15" s="124"/>
      <c r="CGA15" s="124"/>
      <c r="CGB15" s="124"/>
      <c r="CGC15" s="124"/>
      <c r="CGD15" s="124"/>
      <c r="CGE15" s="124"/>
      <c r="CGF15" s="124"/>
      <c r="CGG15" s="124"/>
      <c r="CGH15" s="124"/>
      <c r="CGI15" s="124"/>
      <c r="CGJ15" s="124"/>
      <c r="CGK15" s="124"/>
      <c r="CGL15" s="124"/>
      <c r="CGM15" s="124"/>
      <c r="CGN15" s="124"/>
      <c r="CGO15" s="124"/>
      <c r="CGP15" s="124"/>
      <c r="CGQ15" s="124"/>
      <c r="CGR15" s="124"/>
      <c r="CGS15" s="124"/>
      <c r="CGT15" s="124"/>
      <c r="CGU15" s="124"/>
      <c r="CGV15" s="124"/>
      <c r="CGW15" s="124"/>
      <c r="CGX15" s="124"/>
      <c r="CGY15" s="124"/>
      <c r="CGZ15" s="124"/>
      <c r="CHA15" s="124"/>
      <c r="CHB15" s="124"/>
      <c r="CHC15" s="124"/>
      <c r="CHD15" s="124"/>
      <c r="CHE15" s="124"/>
      <c r="CHF15" s="124"/>
      <c r="CHG15" s="124"/>
      <c r="CHH15" s="124"/>
      <c r="CHI15" s="124"/>
      <c r="CHJ15" s="124"/>
      <c r="CHK15" s="124"/>
      <c r="CHL15" s="124"/>
      <c r="CHM15" s="124"/>
      <c r="CHN15" s="124"/>
      <c r="CHO15" s="124"/>
      <c r="CHP15" s="124"/>
      <c r="CHQ15" s="124"/>
      <c r="CHR15" s="124"/>
      <c r="CHS15" s="124"/>
      <c r="CHT15" s="124"/>
      <c r="CHU15" s="124"/>
      <c r="CHV15" s="124"/>
      <c r="CHW15" s="124"/>
      <c r="CHX15" s="124"/>
      <c r="CHY15" s="124"/>
      <c r="CHZ15" s="124"/>
      <c r="CIA15" s="124"/>
      <c r="CIB15" s="124"/>
      <c r="CIC15" s="124"/>
      <c r="CID15" s="124"/>
      <c r="CIE15" s="124"/>
      <c r="CIF15" s="124"/>
      <c r="CIG15" s="124"/>
      <c r="CIH15" s="124"/>
      <c r="CII15" s="124"/>
      <c r="CIJ15" s="124"/>
      <c r="CIK15" s="124"/>
      <c r="CIL15" s="124"/>
      <c r="CIM15" s="124"/>
      <c r="CIN15" s="124"/>
      <c r="CIO15" s="124"/>
      <c r="CIP15" s="124"/>
      <c r="CIQ15" s="124"/>
      <c r="CIR15" s="124"/>
      <c r="CIS15" s="124"/>
      <c r="CIT15" s="124"/>
      <c r="CIU15" s="124"/>
      <c r="CIV15" s="124"/>
      <c r="CIW15" s="124"/>
      <c r="CIX15" s="124"/>
      <c r="CIY15" s="124"/>
      <c r="CIZ15" s="124"/>
      <c r="CJA15" s="124"/>
      <c r="CJB15" s="124"/>
      <c r="CJC15" s="124"/>
      <c r="CJD15" s="124"/>
      <c r="CJE15" s="124"/>
      <c r="CJF15" s="124"/>
      <c r="CJG15" s="124"/>
      <c r="CJH15" s="124"/>
      <c r="CJI15" s="124"/>
      <c r="CJJ15" s="124"/>
      <c r="CJK15" s="124"/>
      <c r="CJL15" s="124"/>
      <c r="CJM15" s="124"/>
      <c r="CJN15" s="124"/>
      <c r="CJO15" s="124"/>
      <c r="CJP15" s="124"/>
      <c r="CJQ15" s="124"/>
      <c r="CJR15" s="124"/>
      <c r="CJS15" s="124"/>
      <c r="CJT15" s="124"/>
      <c r="CJU15" s="124"/>
      <c r="CJV15" s="124"/>
      <c r="CJW15" s="124"/>
      <c r="CJX15" s="124"/>
      <c r="CJY15" s="124"/>
      <c r="CJZ15" s="124"/>
      <c r="CKA15" s="124"/>
      <c r="CKB15" s="124"/>
      <c r="CKC15" s="124"/>
      <c r="CKD15" s="124"/>
      <c r="CKE15" s="124"/>
      <c r="CKF15" s="124"/>
      <c r="CKG15" s="124"/>
      <c r="CKH15" s="124"/>
      <c r="CKI15" s="124"/>
      <c r="CKJ15" s="124"/>
      <c r="CKK15" s="124"/>
      <c r="CKL15" s="124"/>
      <c r="CKM15" s="124"/>
      <c r="CKN15" s="124"/>
      <c r="CKO15" s="124"/>
      <c r="CKP15" s="124"/>
      <c r="CKQ15" s="124"/>
      <c r="CKR15" s="124"/>
      <c r="CKS15" s="124"/>
      <c r="CKT15" s="124"/>
      <c r="CKU15" s="124"/>
      <c r="CKV15" s="124"/>
      <c r="CKW15" s="124"/>
      <c r="CKX15" s="124"/>
      <c r="CKY15" s="124"/>
      <c r="CKZ15" s="124"/>
      <c r="CLA15" s="124"/>
      <c r="CLB15" s="124"/>
      <c r="CLC15" s="124"/>
      <c r="CLD15" s="124"/>
      <c r="CLE15" s="124"/>
      <c r="CLF15" s="124"/>
      <c r="CLG15" s="124"/>
      <c r="CLH15" s="124"/>
      <c r="CLI15" s="124"/>
      <c r="CLJ15" s="124"/>
      <c r="CLK15" s="124"/>
      <c r="CLL15" s="124"/>
      <c r="CLM15" s="124"/>
      <c r="CLN15" s="124"/>
      <c r="CLO15" s="124"/>
      <c r="CLP15" s="124"/>
      <c r="CLQ15" s="124"/>
      <c r="CLR15" s="124"/>
      <c r="CLS15" s="124"/>
      <c r="CLT15" s="124"/>
      <c r="CLU15" s="124"/>
      <c r="CLV15" s="124"/>
      <c r="CLW15" s="124"/>
      <c r="CLX15" s="124"/>
      <c r="CLY15" s="124"/>
      <c r="CLZ15" s="124"/>
      <c r="CMA15" s="124"/>
      <c r="CMB15" s="124"/>
      <c r="CMC15" s="124"/>
      <c r="CMD15" s="124"/>
      <c r="CME15" s="124"/>
      <c r="CMF15" s="124"/>
      <c r="CMG15" s="124"/>
      <c r="CMH15" s="124"/>
      <c r="CMI15" s="124"/>
      <c r="CMJ15" s="124"/>
      <c r="CMK15" s="124"/>
      <c r="CML15" s="124"/>
      <c r="CMM15" s="124"/>
      <c r="CMN15" s="124"/>
      <c r="CMO15" s="124"/>
      <c r="CMP15" s="124"/>
      <c r="CMQ15" s="124"/>
      <c r="CMR15" s="124"/>
      <c r="CMS15" s="124"/>
      <c r="CMT15" s="124"/>
      <c r="CMU15" s="124"/>
      <c r="CMV15" s="124"/>
      <c r="CMW15" s="124"/>
      <c r="CMX15" s="124"/>
      <c r="CMY15" s="124"/>
      <c r="CMZ15" s="124"/>
      <c r="CNA15" s="124"/>
      <c r="CNB15" s="124"/>
      <c r="CNC15" s="124"/>
      <c r="CND15" s="124"/>
      <c r="CNE15" s="124"/>
      <c r="CNF15" s="124"/>
      <c r="CNG15" s="124"/>
      <c r="CNH15" s="124"/>
      <c r="CNI15" s="124"/>
      <c r="CNJ15" s="124"/>
      <c r="CNK15" s="124"/>
      <c r="CNL15" s="124"/>
      <c r="CNM15" s="124"/>
      <c r="CNN15" s="124"/>
      <c r="CNO15" s="124"/>
      <c r="CNP15" s="124"/>
      <c r="CNQ15" s="124"/>
      <c r="CNR15" s="124"/>
      <c r="CNS15" s="124"/>
      <c r="CNT15" s="124"/>
      <c r="CNU15" s="124"/>
      <c r="CNV15" s="124"/>
      <c r="CNW15" s="124"/>
      <c r="CNX15" s="124"/>
      <c r="CNY15" s="124"/>
      <c r="CNZ15" s="124"/>
      <c r="COA15" s="124"/>
      <c r="COB15" s="124"/>
      <c r="COC15" s="124"/>
      <c r="COD15" s="124"/>
      <c r="COE15" s="124"/>
      <c r="COF15" s="124"/>
      <c r="COG15" s="124"/>
      <c r="COH15" s="124"/>
      <c r="COI15" s="124"/>
      <c r="COJ15" s="124"/>
      <c r="COK15" s="124"/>
      <c r="COL15" s="124"/>
      <c r="COM15" s="124"/>
      <c r="CON15" s="124"/>
      <c r="COO15" s="124"/>
      <c r="COP15" s="124"/>
      <c r="COQ15" s="124"/>
      <c r="COR15" s="124"/>
      <c r="COS15" s="124"/>
      <c r="COT15" s="124"/>
      <c r="COU15" s="124"/>
      <c r="COV15" s="124"/>
      <c r="COW15" s="124"/>
      <c r="COX15" s="124"/>
      <c r="COY15" s="124"/>
      <c r="COZ15" s="124"/>
      <c r="CPA15" s="124"/>
      <c r="CPB15" s="124"/>
      <c r="CPC15" s="124"/>
      <c r="CPD15" s="124"/>
      <c r="CPE15" s="124"/>
      <c r="CPF15" s="124"/>
      <c r="CPG15" s="124"/>
      <c r="CPH15" s="124"/>
      <c r="CPI15" s="124"/>
      <c r="CPJ15" s="124"/>
      <c r="CPK15" s="124"/>
      <c r="CPL15" s="124"/>
      <c r="CPM15" s="124"/>
      <c r="CPN15" s="124"/>
      <c r="CPO15" s="124"/>
      <c r="CPP15" s="124"/>
      <c r="CPQ15" s="124"/>
      <c r="CPR15" s="124"/>
      <c r="CPS15" s="124"/>
      <c r="CPT15" s="124"/>
      <c r="CPU15" s="124"/>
      <c r="CPV15" s="124"/>
      <c r="CPW15" s="124"/>
      <c r="CPX15" s="124"/>
      <c r="CPY15" s="124"/>
      <c r="CPZ15" s="124"/>
      <c r="CQA15" s="124"/>
      <c r="CQB15" s="124"/>
      <c r="CQC15" s="124"/>
      <c r="CQD15" s="124"/>
      <c r="CQE15" s="124"/>
      <c r="CQF15" s="124"/>
      <c r="CQG15" s="124"/>
      <c r="CQH15" s="124"/>
      <c r="CQI15" s="124"/>
      <c r="CQJ15" s="124"/>
      <c r="CQK15" s="124"/>
      <c r="CQL15" s="124"/>
      <c r="CQM15" s="124"/>
      <c r="CQN15" s="124"/>
      <c r="CQO15" s="124"/>
      <c r="CQP15" s="124"/>
      <c r="CQQ15" s="124"/>
      <c r="CQR15" s="124"/>
      <c r="CQS15" s="124"/>
      <c r="CQT15" s="124"/>
      <c r="CQU15" s="124"/>
      <c r="CQV15" s="124"/>
      <c r="CQW15" s="124"/>
      <c r="CQX15" s="124"/>
      <c r="CQY15" s="124"/>
      <c r="CQZ15" s="124"/>
      <c r="CRA15" s="124"/>
      <c r="CRB15" s="124"/>
      <c r="CRC15" s="124"/>
      <c r="CRD15" s="124"/>
      <c r="CRE15" s="124"/>
      <c r="CRF15" s="124"/>
      <c r="CRG15" s="124"/>
      <c r="CRH15" s="124"/>
      <c r="CRI15" s="124"/>
      <c r="CRJ15" s="124"/>
      <c r="CRK15" s="124"/>
      <c r="CRL15" s="124"/>
      <c r="CRM15" s="124"/>
      <c r="CRN15" s="124"/>
      <c r="CRO15" s="124"/>
      <c r="CRP15" s="124"/>
      <c r="CRQ15" s="124"/>
      <c r="CRR15" s="124"/>
      <c r="CRS15" s="124"/>
      <c r="CRT15" s="124"/>
      <c r="CRU15" s="124"/>
      <c r="CRV15" s="124"/>
      <c r="CRW15" s="124"/>
      <c r="CRX15" s="124"/>
      <c r="CRY15" s="124"/>
      <c r="CRZ15" s="124"/>
      <c r="CSA15" s="124"/>
      <c r="CSB15" s="124"/>
      <c r="CSC15" s="124"/>
      <c r="CSD15" s="124"/>
      <c r="CSE15" s="124"/>
      <c r="CSF15" s="124"/>
      <c r="CSG15" s="124"/>
      <c r="CSH15" s="124"/>
      <c r="CSI15" s="124"/>
      <c r="CSJ15" s="124"/>
      <c r="CSK15" s="124"/>
      <c r="CSL15" s="124"/>
      <c r="CSM15" s="124"/>
      <c r="CSN15" s="124"/>
      <c r="CSO15" s="124"/>
      <c r="CSP15" s="124"/>
      <c r="CSQ15" s="124"/>
      <c r="CSR15" s="124"/>
      <c r="CSS15" s="124"/>
      <c r="CST15" s="124"/>
      <c r="CSU15" s="124"/>
      <c r="CSV15" s="124"/>
      <c r="CSW15" s="124"/>
      <c r="CSX15" s="124"/>
      <c r="CSY15" s="124"/>
      <c r="CSZ15" s="124"/>
      <c r="CTA15" s="124"/>
      <c r="CTB15" s="124"/>
      <c r="CTC15" s="124"/>
      <c r="CTD15" s="124"/>
      <c r="CTE15" s="124"/>
      <c r="CTF15" s="124"/>
      <c r="CTG15" s="124"/>
      <c r="CTH15" s="124"/>
      <c r="CTI15" s="124"/>
      <c r="CTJ15" s="124"/>
      <c r="CTK15" s="124"/>
      <c r="CTL15" s="124"/>
      <c r="CTM15" s="124"/>
      <c r="CTN15" s="124"/>
      <c r="CTO15" s="124"/>
      <c r="CTP15" s="124"/>
      <c r="CTQ15" s="124"/>
      <c r="CTR15" s="124"/>
      <c r="CTS15" s="124"/>
      <c r="CTT15" s="124"/>
      <c r="CTU15" s="124"/>
      <c r="CTV15" s="124"/>
      <c r="CTW15" s="124"/>
      <c r="CTX15" s="124"/>
      <c r="CTY15" s="124"/>
      <c r="CTZ15" s="124"/>
      <c r="CUA15" s="124"/>
      <c r="CUB15" s="124"/>
      <c r="CUC15" s="124"/>
      <c r="CUD15" s="124"/>
      <c r="CUE15" s="124"/>
      <c r="CUF15" s="124"/>
      <c r="CUG15" s="124"/>
      <c r="CUH15" s="124"/>
      <c r="CUI15" s="124"/>
      <c r="CUJ15" s="124"/>
      <c r="CUK15" s="124"/>
      <c r="CUL15" s="124"/>
      <c r="CUM15" s="124"/>
      <c r="CUN15" s="124"/>
      <c r="CUO15" s="124"/>
      <c r="CUP15" s="124"/>
      <c r="CUQ15" s="124"/>
      <c r="CUR15" s="124"/>
      <c r="CUS15" s="124"/>
      <c r="CUT15" s="124"/>
      <c r="CUU15" s="124"/>
      <c r="CUV15" s="124"/>
      <c r="CUW15" s="124"/>
      <c r="CUX15" s="124"/>
      <c r="CUY15" s="124"/>
      <c r="CUZ15" s="124"/>
      <c r="CVA15" s="124"/>
      <c r="CVB15" s="124"/>
      <c r="CVC15" s="124"/>
      <c r="CVD15" s="124"/>
      <c r="CVE15" s="124"/>
      <c r="CVF15" s="124"/>
      <c r="CVG15" s="124"/>
      <c r="CVH15" s="124"/>
      <c r="CVI15" s="124"/>
      <c r="CVJ15" s="124"/>
      <c r="CVK15" s="124"/>
      <c r="CVL15" s="124"/>
      <c r="CVM15" s="124"/>
      <c r="CVN15" s="124"/>
      <c r="CVO15" s="124"/>
      <c r="CVP15" s="124"/>
      <c r="CVQ15" s="124"/>
      <c r="CVR15" s="124"/>
      <c r="CVS15" s="124"/>
      <c r="CVT15" s="124"/>
      <c r="CVU15" s="124"/>
      <c r="CVV15" s="124"/>
      <c r="CVW15" s="124"/>
      <c r="CVX15" s="124"/>
      <c r="CVY15" s="124"/>
      <c r="CVZ15" s="124"/>
      <c r="CWA15" s="124"/>
      <c r="CWB15" s="124"/>
      <c r="CWC15" s="124"/>
      <c r="CWD15" s="124"/>
      <c r="CWE15" s="124"/>
      <c r="CWF15" s="124"/>
      <c r="CWG15" s="124"/>
      <c r="CWH15" s="124"/>
      <c r="CWI15" s="124"/>
      <c r="CWJ15" s="124"/>
      <c r="CWK15" s="124"/>
      <c r="CWL15" s="124"/>
      <c r="CWM15" s="124"/>
      <c r="CWN15" s="124"/>
      <c r="CWO15" s="124"/>
      <c r="CWP15" s="124"/>
      <c r="CWQ15" s="124"/>
      <c r="CWR15" s="124"/>
      <c r="CWS15" s="124"/>
      <c r="CWT15" s="124"/>
      <c r="CWU15" s="124"/>
      <c r="CWV15" s="124"/>
      <c r="CWW15" s="124"/>
      <c r="CWX15" s="124"/>
      <c r="CWY15" s="124"/>
      <c r="CWZ15" s="124"/>
      <c r="CXA15" s="124"/>
      <c r="CXB15" s="124"/>
      <c r="CXC15" s="124"/>
      <c r="CXD15" s="124"/>
      <c r="CXE15" s="124"/>
      <c r="CXF15" s="124"/>
      <c r="CXG15" s="124"/>
      <c r="CXH15" s="124"/>
      <c r="CXI15" s="124"/>
      <c r="CXJ15" s="124"/>
      <c r="CXK15" s="124"/>
      <c r="CXL15" s="124"/>
      <c r="CXM15" s="124"/>
      <c r="CXN15" s="124"/>
      <c r="CXO15" s="124"/>
      <c r="CXP15" s="124"/>
      <c r="CXQ15" s="124"/>
      <c r="CXR15" s="124"/>
      <c r="CXS15" s="124"/>
      <c r="CXT15" s="124"/>
      <c r="CXU15" s="124"/>
      <c r="CXV15" s="124"/>
      <c r="CXW15" s="124"/>
      <c r="CXX15" s="124"/>
      <c r="CXY15" s="124"/>
      <c r="CXZ15" s="124"/>
      <c r="CYA15" s="124"/>
      <c r="CYB15" s="124"/>
      <c r="CYC15" s="124"/>
      <c r="CYD15" s="124"/>
      <c r="CYE15" s="124"/>
      <c r="CYF15" s="124"/>
      <c r="CYG15" s="124"/>
      <c r="CYH15" s="124"/>
      <c r="CYI15" s="124"/>
      <c r="CYJ15" s="124"/>
      <c r="CYK15" s="124"/>
      <c r="CYL15" s="124"/>
      <c r="CYM15" s="124"/>
      <c r="CYN15" s="124"/>
      <c r="CYO15" s="124"/>
      <c r="CYP15" s="124"/>
      <c r="CYQ15" s="124"/>
      <c r="CYR15" s="124"/>
      <c r="CYS15" s="124"/>
      <c r="CYT15" s="124"/>
      <c r="CYU15" s="124"/>
      <c r="CYV15" s="124"/>
      <c r="CYW15" s="124"/>
      <c r="CYX15" s="124"/>
      <c r="CYY15" s="124"/>
      <c r="CYZ15" s="124"/>
      <c r="CZA15" s="124"/>
      <c r="CZB15" s="124"/>
      <c r="CZC15" s="124"/>
      <c r="CZD15" s="124"/>
      <c r="CZE15" s="124"/>
      <c r="CZF15" s="124"/>
      <c r="CZG15" s="124"/>
      <c r="CZH15" s="124"/>
      <c r="CZI15" s="124"/>
      <c r="CZJ15" s="124"/>
      <c r="CZK15" s="124"/>
      <c r="CZL15" s="124"/>
      <c r="CZM15" s="124"/>
      <c r="CZN15" s="124"/>
      <c r="CZO15" s="124"/>
      <c r="CZP15" s="124"/>
      <c r="CZQ15" s="124"/>
      <c r="CZR15" s="124"/>
      <c r="CZS15" s="124"/>
      <c r="CZT15" s="124"/>
      <c r="CZU15" s="124"/>
      <c r="CZV15" s="124"/>
      <c r="CZW15" s="124"/>
      <c r="CZX15" s="124"/>
      <c r="CZY15" s="124"/>
      <c r="CZZ15" s="124"/>
      <c r="DAA15" s="124"/>
      <c r="DAB15" s="124"/>
      <c r="DAC15" s="124"/>
      <c r="DAD15" s="124"/>
      <c r="DAE15" s="124"/>
      <c r="DAF15" s="124"/>
      <c r="DAG15" s="124"/>
      <c r="DAH15" s="124"/>
      <c r="DAI15" s="124"/>
      <c r="DAJ15" s="124"/>
      <c r="DAK15" s="124"/>
      <c r="DAL15" s="124"/>
      <c r="DAM15" s="124"/>
      <c r="DAN15" s="124"/>
      <c r="DAO15" s="124"/>
      <c r="DAP15" s="124"/>
      <c r="DAQ15" s="124"/>
      <c r="DAR15" s="124"/>
      <c r="DAS15" s="124"/>
      <c r="DAT15" s="124"/>
      <c r="DAU15" s="124"/>
      <c r="DAV15" s="124"/>
      <c r="DAW15" s="124"/>
      <c r="DAX15" s="124"/>
      <c r="DAY15" s="124"/>
      <c r="DAZ15" s="124"/>
      <c r="DBA15" s="124"/>
      <c r="DBB15" s="124"/>
      <c r="DBC15" s="124"/>
      <c r="DBD15" s="124"/>
      <c r="DBE15" s="124"/>
      <c r="DBF15" s="124"/>
      <c r="DBG15" s="124"/>
      <c r="DBH15" s="124"/>
      <c r="DBI15" s="124"/>
      <c r="DBJ15" s="124"/>
      <c r="DBK15" s="124"/>
      <c r="DBL15" s="124"/>
      <c r="DBM15" s="124"/>
      <c r="DBN15" s="124"/>
      <c r="DBO15" s="124"/>
      <c r="DBP15" s="124"/>
      <c r="DBQ15" s="124"/>
      <c r="DBR15" s="124"/>
      <c r="DBS15" s="124"/>
      <c r="DBT15" s="124"/>
      <c r="DBU15" s="124"/>
      <c r="DBV15" s="124"/>
      <c r="DBW15" s="124"/>
      <c r="DBX15" s="124"/>
      <c r="DBY15" s="124"/>
      <c r="DBZ15" s="124"/>
      <c r="DCA15" s="124"/>
      <c r="DCB15" s="124"/>
      <c r="DCC15" s="124"/>
      <c r="DCD15" s="124"/>
      <c r="DCE15" s="124"/>
      <c r="DCF15" s="124"/>
      <c r="DCG15" s="124"/>
      <c r="DCH15" s="124"/>
      <c r="DCI15" s="124"/>
      <c r="DCJ15" s="124"/>
      <c r="DCK15" s="124"/>
      <c r="DCL15" s="124"/>
      <c r="DCM15" s="124"/>
      <c r="DCN15" s="124"/>
      <c r="DCO15" s="124"/>
      <c r="DCP15" s="124"/>
      <c r="DCQ15" s="124"/>
      <c r="DCR15" s="124"/>
      <c r="DCS15" s="124"/>
      <c r="DCT15" s="124"/>
      <c r="DCU15" s="124"/>
      <c r="DCV15" s="124"/>
      <c r="DCW15" s="124"/>
      <c r="DCX15" s="124"/>
      <c r="DCY15" s="124"/>
      <c r="DCZ15" s="124"/>
      <c r="DDA15" s="124"/>
      <c r="DDB15" s="124"/>
      <c r="DDC15" s="124"/>
      <c r="DDD15" s="124"/>
      <c r="DDE15" s="124"/>
      <c r="DDF15" s="124"/>
      <c r="DDG15" s="124"/>
      <c r="DDH15" s="124"/>
      <c r="DDI15" s="124"/>
      <c r="DDJ15" s="124"/>
      <c r="DDK15" s="124"/>
      <c r="DDL15" s="124"/>
      <c r="DDM15" s="124"/>
      <c r="DDN15" s="124"/>
      <c r="DDO15" s="124"/>
      <c r="DDP15" s="124"/>
      <c r="DDQ15" s="124"/>
      <c r="DDR15" s="124"/>
      <c r="DDS15" s="124"/>
      <c r="DDT15" s="124"/>
      <c r="DDU15" s="124"/>
      <c r="DDV15" s="124"/>
      <c r="DDW15" s="124"/>
      <c r="DDX15" s="124"/>
      <c r="DDY15" s="124"/>
      <c r="DDZ15" s="124"/>
      <c r="DEA15" s="124"/>
      <c r="DEB15" s="124"/>
      <c r="DEC15" s="124"/>
      <c r="DED15" s="124"/>
      <c r="DEE15" s="124"/>
      <c r="DEF15" s="124"/>
      <c r="DEG15" s="124"/>
      <c r="DEH15" s="124"/>
      <c r="DEI15" s="124"/>
      <c r="DEJ15" s="124"/>
      <c r="DEK15" s="124"/>
      <c r="DEL15" s="124"/>
      <c r="DEM15" s="124"/>
      <c r="DEN15" s="124"/>
      <c r="DEO15" s="124"/>
      <c r="DEP15" s="124"/>
      <c r="DEQ15" s="124"/>
      <c r="DER15" s="124"/>
      <c r="DES15" s="124"/>
      <c r="DET15" s="124"/>
      <c r="DEU15" s="124"/>
      <c r="DEV15" s="124"/>
      <c r="DEW15" s="124"/>
      <c r="DEX15" s="124"/>
      <c r="DEY15" s="124"/>
      <c r="DEZ15" s="124"/>
      <c r="DFA15" s="124"/>
      <c r="DFB15" s="124"/>
      <c r="DFC15" s="124"/>
      <c r="DFD15" s="124"/>
      <c r="DFE15" s="124"/>
      <c r="DFF15" s="124"/>
      <c r="DFG15" s="124"/>
      <c r="DFH15" s="124"/>
      <c r="DFI15" s="124"/>
      <c r="DFJ15" s="124"/>
      <c r="DFK15" s="124"/>
      <c r="DFL15" s="124"/>
      <c r="DFM15" s="124"/>
      <c r="DFN15" s="124"/>
      <c r="DFO15" s="124"/>
      <c r="DFP15" s="124"/>
      <c r="DFQ15" s="124"/>
      <c r="DFR15" s="124"/>
      <c r="DFS15" s="124"/>
      <c r="DFT15" s="124"/>
      <c r="DFU15" s="124"/>
      <c r="DFV15" s="124"/>
      <c r="DFW15" s="124"/>
      <c r="DFX15" s="124"/>
      <c r="DFY15" s="124"/>
      <c r="DFZ15" s="124"/>
      <c r="DGA15" s="124"/>
      <c r="DGB15" s="124"/>
      <c r="DGC15" s="124"/>
      <c r="DGD15" s="124"/>
      <c r="DGE15" s="124"/>
      <c r="DGF15" s="124"/>
      <c r="DGG15" s="124"/>
      <c r="DGH15" s="124"/>
      <c r="DGI15" s="124"/>
      <c r="DGJ15" s="124"/>
      <c r="DGK15" s="124"/>
      <c r="DGL15" s="124"/>
      <c r="DGM15" s="124"/>
      <c r="DGN15" s="124"/>
      <c r="DGO15" s="124"/>
      <c r="DGP15" s="124"/>
      <c r="DGQ15" s="124"/>
      <c r="DGR15" s="124"/>
      <c r="DGS15" s="124"/>
      <c r="DGT15" s="124"/>
      <c r="DGU15" s="124"/>
      <c r="DGV15" s="124"/>
      <c r="DGW15" s="124"/>
      <c r="DGX15" s="124"/>
      <c r="DGY15" s="124"/>
      <c r="DGZ15" s="124"/>
      <c r="DHA15" s="124"/>
      <c r="DHB15" s="124"/>
      <c r="DHC15" s="124"/>
      <c r="DHD15" s="124"/>
      <c r="DHE15" s="124"/>
      <c r="DHF15" s="124"/>
      <c r="DHG15" s="124"/>
      <c r="DHH15" s="124"/>
      <c r="DHI15" s="124"/>
      <c r="DHJ15" s="124"/>
      <c r="DHK15" s="124"/>
      <c r="DHL15" s="124"/>
      <c r="DHM15" s="124"/>
      <c r="DHN15" s="124"/>
      <c r="DHO15" s="124"/>
      <c r="DHP15" s="124"/>
      <c r="DHQ15" s="124"/>
      <c r="DHR15" s="124"/>
      <c r="DHS15" s="124"/>
      <c r="DHT15" s="124"/>
      <c r="DHU15" s="124"/>
      <c r="DHV15" s="124"/>
      <c r="DHW15" s="124"/>
      <c r="DHX15" s="124"/>
      <c r="DHY15" s="124"/>
      <c r="DHZ15" s="124"/>
      <c r="DIA15" s="124"/>
      <c r="DIB15" s="124"/>
      <c r="DIC15" s="124"/>
      <c r="DID15" s="124"/>
      <c r="DIE15" s="124"/>
      <c r="DIF15" s="124"/>
      <c r="DIG15" s="124"/>
      <c r="DIH15" s="124"/>
      <c r="DII15" s="124"/>
      <c r="DIJ15" s="124"/>
      <c r="DIK15" s="124"/>
      <c r="DIL15" s="124"/>
      <c r="DIM15" s="124"/>
      <c r="DIN15" s="124"/>
      <c r="DIO15" s="124"/>
      <c r="DIP15" s="124"/>
      <c r="DIQ15" s="124"/>
      <c r="DIR15" s="124"/>
      <c r="DIS15" s="124"/>
      <c r="DIT15" s="124"/>
      <c r="DIU15" s="124"/>
      <c r="DIV15" s="124"/>
      <c r="DIW15" s="124"/>
      <c r="DIX15" s="124"/>
      <c r="DIY15" s="124"/>
      <c r="DIZ15" s="124"/>
      <c r="DJA15" s="124"/>
      <c r="DJB15" s="124"/>
      <c r="DJC15" s="124"/>
      <c r="DJD15" s="124"/>
      <c r="DJE15" s="124"/>
      <c r="DJF15" s="124"/>
      <c r="DJG15" s="124"/>
      <c r="DJH15" s="124"/>
      <c r="DJI15" s="124"/>
      <c r="DJJ15" s="124"/>
      <c r="DJK15" s="124"/>
      <c r="DJL15" s="124"/>
      <c r="DJM15" s="124"/>
      <c r="DJN15" s="124"/>
      <c r="DJO15" s="124"/>
      <c r="DJP15" s="124"/>
      <c r="DJQ15" s="124"/>
      <c r="DJR15" s="124"/>
      <c r="DJS15" s="124"/>
      <c r="DJT15" s="124"/>
      <c r="DJU15" s="124"/>
      <c r="DJV15" s="124"/>
      <c r="DJW15" s="124"/>
      <c r="DJX15" s="124"/>
      <c r="DJY15" s="124"/>
      <c r="DJZ15" s="124"/>
      <c r="DKA15" s="124"/>
      <c r="DKB15" s="124"/>
      <c r="DKC15" s="124"/>
      <c r="DKD15" s="124"/>
      <c r="DKE15" s="124"/>
      <c r="DKF15" s="124"/>
      <c r="DKG15" s="124"/>
      <c r="DKH15" s="124"/>
      <c r="DKI15" s="124"/>
      <c r="DKJ15" s="124"/>
      <c r="DKK15" s="124"/>
      <c r="DKL15" s="124"/>
      <c r="DKM15" s="124"/>
      <c r="DKN15" s="124"/>
      <c r="DKO15" s="124"/>
      <c r="DKP15" s="124"/>
      <c r="DKQ15" s="124"/>
      <c r="DKR15" s="124"/>
      <c r="DKS15" s="124"/>
      <c r="DKT15" s="124"/>
      <c r="DKU15" s="124"/>
      <c r="DKV15" s="124"/>
      <c r="DKW15" s="124"/>
      <c r="DKX15" s="124"/>
      <c r="DKY15" s="124"/>
      <c r="DKZ15" s="124"/>
      <c r="DLA15" s="124"/>
      <c r="DLB15" s="124"/>
      <c r="DLC15" s="124"/>
      <c r="DLD15" s="124"/>
      <c r="DLE15" s="124"/>
      <c r="DLF15" s="124"/>
      <c r="DLG15" s="124"/>
      <c r="DLH15" s="124"/>
      <c r="DLI15" s="124"/>
      <c r="DLJ15" s="124"/>
      <c r="DLK15" s="124"/>
      <c r="DLL15" s="124"/>
      <c r="DLM15" s="124"/>
      <c r="DLN15" s="124"/>
      <c r="DLO15" s="124"/>
      <c r="DLP15" s="124"/>
      <c r="DLQ15" s="124"/>
      <c r="DLR15" s="124"/>
      <c r="DLS15" s="124"/>
      <c r="DLT15" s="124"/>
      <c r="DLU15" s="124"/>
      <c r="DLV15" s="124"/>
      <c r="DLW15" s="124"/>
      <c r="DLX15" s="124"/>
      <c r="DLY15" s="124"/>
      <c r="DLZ15" s="124"/>
      <c r="DMA15" s="124"/>
      <c r="DMB15" s="124"/>
      <c r="DMC15" s="124"/>
      <c r="DMD15" s="124"/>
      <c r="DME15" s="124"/>
      <c r="DMF15" s="124"/>
      <c r="DMG15" s="124"/>
      <c r="DMH15" s="124"/>
      <c r="DMI15" s="124"/>
      <c r="DMJ15" s="124"/>
      <c r="DMK15" s="124"/>
      <c r="DML15" s="124"/>
      <c r="DMM15" s="124"/>
      <c r="DMN15" s="124"/>
      <c r="DMO15" s="124"/>
      <c r="DMP15" s="124"/>
      <c r="DMQ15" s="124"/>
      <c r="DMR15" s="124"/>
      <c r="DMS15" s="124"/>
      <c r="DMT15" s="124"/>
      <c r="DMU15" s="124"/>
      <c r="DMV15" s="124"/>
      <c r="DMW15" s="124"/>
      <c r="DMX15" s="124"/>
      <c r="DMY15" s="124"/>
      <c r="DMZ15" s="124"/>
      <c r="DNA15" s="124"/>
      <c r="DNB15" s="124"/>
      <c r="DNC15" s="124"/>
      <c r="DND15" s="124"/>
      <c r="DNE15" s="124"/>
      <c r="DNF15" s="124"/>
      <c r="DNG15" s="124"/>
      <c r="DNH15" s="124"/>
      <c r="DNI15" s="124"/>
      <c r="DNJ15" s="124"/>
      <c r="DNK15" s="124"/>
      <c r="DNL15" s="124"/>
      <c r="DNM15" s="124"/>
      <c r="DNN15" s="124"/>
      <c r="DNO15" s="124"/>
      <c r="DNP15" s="124"/>
      <c r="DNQ15" s="124"/>
      <c r="DNR15" s="124"/>
      <c r="DNS15" s="124"/>
      <c r="DNT15" s="124"/>
      <c r="DNU15" s="124"/>
      <c r="DNV15" s="124"/>
      <c r="DNW15" s="124"/>
      <c r="DNX15" s="124"/>
      <c r="DNY15" s="124"/>
      <c r="DNZ15" s="124"/>
      <c r="DOA15" s="124"/>
      <c r="DOB15" s="124"/>
      <c r="DOC15" s="124"/>
      <c r="DOD15" s="124"/>
      <c r="DOE15" s="124"/>
      <c r="DOF15" s="124"/>
      <c r="DOG15" s="124"/>
      <c r="DOH15" s="124"/>
      <c r="DOI15" s="124"/>
      <c r="DOJ15" s="124"/>
      <c r="DOK15" s="124"/>
      <c r="DOL15" s="124"/>
      <c r="DOM15" s="124"/>
      <c r="DON15" s="124"/>
      <c r="DOO15" s="124"/>
      <c r="DOP15" s="124"/>
      <c r="DOQ15" s="124"/>
      <c r="DOR15" s="124"/>
      <c r="DOS15" s="124"/>
      <c r="DOT15" s="124"/>
      <c r="DOU15" s="124"/>
      <c r="DOV15" s="124"/>
      <c r="DOW15" s="124"/>
      <c r="DOX15" s="124"/>
      <c r="DOY15" s="124"/>
      <c r="DOZ15" s="124"/>
      <c r="DPA15" s="124"/>
      <c r="DPB15" s="124"/>
      <c r="DPC15" s="124"/>
      <c r="DPD15" s="124"/>
      <c r="DPE15" s="124"/>
      <c r="DPF15" s="124"/>
      <c r="DPG15" s="124"/>
      <c r="DPH15" s="124"/>
      <c r="DPI15" s="124"/>
      <c r="DPJ15" s="124"/>
      <c r="DPK15" s="124"/>
      <c r="DPL15" s="124"/>
      <c r="DPM15" s="124"/>
      <c r="DPN15" s="124"/>
      <c r="DPO15" s="124"/>
      <c r="DPP15" s="124"/>
      <c r="DPQ15" s="124"/>
      <c r="DPR15" s="124"/>
      <c r="DPS15" s="124"/>
      <c r="DPT15" s="124"/>
      <c r="DPU15" s="124"/>
      <c r="DPV15" s="124"/>
      <c r="DPW15" s="124"/>
      <c r="DPX15" s="124"/>
      <c r="DPY15" s="124"/>
      <c r="DPZ15" s="124"/>
      <c r="DQA15" s="124"/>
      <c r="DQB15" s="124"/>
      <c r="DQC15" s="124"/>
      <c r="DQD15" s="124"/>
      <c r="DQE15" s="124"/>
      <c r="DQF15" s="124"/>
      <c r="DQG15" s="124"/>
      <c r="DQH15" s="124"/>
      <c r="DQI15" s="124"/>
      <c r="DQJ15" s="124"/>
      <c r="DQK15" s="124"/>
      <c r="DQL15" s="124"/>
      <c r="DQM15" s="124"/>
      <c r="DQN15" s="124"/>
      <c r="DQO15" s="124"/>
      <c r="DQP15" s="124"/>
      <c r="DQQ15" s="124"/>
      <c r="DQR15" s="124"/>
      <c r="DQS15" s="124"/>
      <c r="DQT15" s="124"/>
      <c r="DQU15" s="124"/>
      <c r="DQV15" s="124"/>
      <c r="DQW15" s="124"/>
      <c r="DQX15" s="124"/>
      <c r="DQY15" s="124"/>
      <c r="DQZ15" s="124"/>
      <c r="DRA15" s="124"/>
      <c r="DRB15" s="124"/>
      <c r="DRC15" s="124"/>
      <c r="DRD15" s="124"/>
      <c r="DRE15" s="124"/>
      <c r="DRF15" s="124"/>
      <c r="DRG15" s="124"/>
      <c r="DRH15" s="124"/>
      <c r="DRI15" s="124"/>
      <c r="DRJ15" s="124"/>
      <c r="DRK15" s="124"/>
      <c r="DRL15" s="124"/>
      <c r="DRM15" s="124"/>
      <c r="DRN15" s="124"/>
      <c r="DRO15" s="124"/>
      <c r="DRP15" s="124"/>
      <c r="DRQ15" s="124"/>
      <c r="DRR15" s="124"/>
      <c r="DRS15" s="124"/>
      <c r="DRT15" s="124"/>
      <c r="DRU15" s="124"/>
      <c r="DRV15" s="124"/>
      <c r="DRW15" s="124"/>
      <c r="DRX15" s="124"/>
      <c r="DRY15" s="124"/>
      <c r="DRZ15" s="124"/>
      <c r="DSA15" s="124"/>
      <c r="DSB15" s="124"/>
      <c r="DSC15" s="124"/>
      <c r="DSD15" s="124"/>
      <c r="DSE15" s="124"/>
      <c r="DSF15" s="124"/>
      <c r="DSG15" s="124"/>
      <c r="DSH15" s="124"/>
      <c r="DSI15" s="124"/>
      <c r="DSJ15" s="124"/>
      <c r="DSK15" s="124"/>
      <c r="DSL15" s="124"/>
      <c r="DSM15" s="124"/>
      <c r="DSN15" s="124"/>
      <c r="DSO15" s="124"/>
      <c r="DSP15" s="124"/>
      <c r="DSQ15" s="124"/>
      <c r="DSR15" s="124"/>
      <c r="DSS15" s="124"/>
      <c r="DST15" s="124"/>
      <c r="DSU15" s="124"/>
      <c r="DSV15" s="124"/>
      <c r="DSW15" s="124"/>
      <c r="DSX15" s="124"/>
      <c r="DSY15" s="124"/>
      <c r="DSZ15" s="124"/>
      <c r="DTA15" s="124"/>
      <c r="DTB15" s="124"/>
      <c r="DTC15" s="124"/>
      <c r="DTD15" s="124"/>
      <c r="DTE15" s="124"/>
      <c r="DTF15" s="124"/>
      <c r="DTG15" s="124"/>
      <c r="DTH15" s="124"/>
      <c r="DTI15" s="124"/>
      <c r="DTJ15" s="124"/>
      <c r="DTK15" s="124"/>
      <c r="DTL15" s="124"/>
      <c r="DTM15" s="124"/>
      <c r="DTN15" s="124"/>
      <c r="DTO15" s="124"/>
      <c r="DTP15" s="124"/>
      <c r="DTQ15" s="124"/>
      <c r="DTR15" s="124"/>
      <c r="DTS15" s="124"/>
      <c r="DTT15" s="124"/>
      <c r="DTU15" s="124"/>
      <c r="DTV15" s="124"/>
      <c r="DTW15" s="124"/>
      <c r="DTX15" s="124"/>
      <c r="DTY15" s="124"/>
      <c r="DTZ15" s="124"/>
      <c r="DUA15" s="124"/>
      <c r="DUB15" s="124"/>
      <c r="DUC15" s="124"/>
      <c r="DUD15" s="124"/>
      <c r="DUE15" s="124"/>
      <c r="DUF15" s="124"/>
      <c r="DUG15" s="124"/>
      <c r="DUH15" s="124"/>
      <c r="DUI15" s="124"/>
      <c r="DUJ15" s="124"/>
      <c r="DUK15" s="124"/>
      <c r="DUL15" s="124"/>
      <c r="DUM15" s="124"/>
      <c r="DUN15" s="124"/>
      <c r="DUO15" s="124"/>
      <c r="DUP15" s="124"/>
      <c r="DUQ15" s="124"/>
      <c r="DUR15" s="124"/>
      <c r="DUS15" s="124"/>
      <c r="DUT15" s="124"/>
      <c r="DUU15" s="124"/>
      <c r="DUV15" s="124"/>
      <c r="DUW15" s="124"/>
      <c r="DUX15" s="124"/>
      <c r="DUY15" s="124"/>
      <c r="DUZ15" s="124"/>
      <c r="DVA15" s="124"/>
      <c r="DVB15" s="124"/>
      <c r="DVC15" s="124"/>
      <c r="DVD15" s="124"/>
      <c r="DVE15" s="124"/>
      <c r="DVF15" s="124"/>
      <c r="DVG15" s="124"/>
      <c r="DVH15" s="124"/>
      <c r="DVI15" s="124"/>
      <c r="DVJ15" s="124"/>
      <c r="DVK15" s="124"/>
      <c r="DVL15" s="124"/>
      <c r="DVM15" s="124"/>
      <c r="DVN15" s="124"/>
      <c r="DVO15" s="124"/>
      <c r="DVP15" s="124"/>
      <c r="DVQ15" s="124"/>
      <c r="DVR15" s="124"/>
      <c r="DVS15" s="124"/>
      <c r="DVT15" s="124"/>
      <c r="DVU15" s="124"/>
      <c r="DVV15" s="124"/>
      <c r="DVW15" s="124"/>
      <c r="DVX15" s="124"/>
      <c r="DVY15" s="124"/>
      <c r="DVZ15" s="124"/>
      <c r="DWA15" s="124"/>
      <c r="DWB15" s="124"/>
      <c r="DWC15" s="124"/>
      <c r="DWD15" s="124"/>
      <c r="DWE15" s="124"/>
      <c r="DWF15" s="124"/>
      <c r="DWG15" s="124"/>
      <c r="DWH15" s="124"/>
      <c r="DWI15" s="124"/>
      <c r="DWJ15" s="124"/>
      <c r="DWK15" s="124"/>
      <c r="DWL15" s="124"/>
      <c r="DWM15" s="124"/>
      <c r="DWN15" s="124"/>
      <c r="DWO15" s="124"/>
      <c r="DWP15" s="124"/>
      <c r="DWQ15" s="124"/>
      <c r="DWR15" s="124"/>
      <c r="DWS15" s="124"/>
      <c r="DWT15" s="124"/>
      <c r="DWU15" s="124"/>
      <c r="DWV15" s="124"/>
      <c r="DWW15" s="124"/>
      <c r="DWX15" s="124"/>
      <c r="DWY15" s="124"/>
      <c r="DWZ15" s="124"/>
      <c r="DXA15" s="124"/>
      <c r="DXB15" s="124"/>
      <c r="DXC15" s="124"/>
      <c r="DXD15" s="124"/>
      <c r="DXE15" s="124"/>
      <c r="DXF15" s="124"/>
      <c r="DXG15" s="124"/>
      <c r="DXH15" s="124"/>
      <c r="DXI15" s="124"/>
      <c r="DXJ15" s="124"/>
      <c r="DXK15" s="124"/>
      <c r="DXL15" s="124"/>
      <c r="DXM15" s="124"/>
      <c r="DXN15" s="124"/>
      <c r="DXO15" s="124"/>
      <c r="DXP15" s="124"/>
      <c r="DXQ15" s="124"/>
      <c r="DXR15" s="124"/>
      <c r="DXS15" s="124"/>
      <c r="DXT15" s="124"/>
      <c r="DXU15" s="124"/>
      <c r="DXV15" s="124"/>
      <c r="DXW15" s="124"/>
      <c r="DXX15" s="124"/>
      <c r="DXY15" s="124"/>
      <c r="DXZ15" s="124"/>
      <c r="DYA15" s="124"/>
      <c r="DYB15" s="124"/>
      <c r="DYC15" s="124"/>
      <c r="DYD15" s="124"/>
      <c r="DYE15" s="124"/>
      <c r="DYF15" s="124"/>
      <c r="DYG15" s="124"/>
      <c r="DYH15" s="124"/>
      <c r="DYI15" s="124"/>
      <c r="DYJ15" s="124"/>
      <c r="DYK15" s="124"/>
      <c r="DYL15" s="124"/>
      <c r="DYM15" s="124"/>
      <c r="DYN15" s="124"/>
      <c r="DYO15" s="124"/>
      <c r="DYP15" s="124"/>
      <c r="DYQ15" s="124"/>
      <c r="DYR15" s="124"/>
      <c r="DYS15" s="124"/>
      <c r="DYT15" s="124"/>
      <c r="DYU15" s="124"/>
      <c r="DYV15" s="124"/>
      <c r="DYW15" s="124"/>
      <c r="DYX15" s="124"/>
      <c r="DYY15" s="124"/>
      <c r="DYZ15" s="124"/>
      <c r="DZA15" s="124"/>
      <c r="DZB15" s="124"/>
      <c r="DZC15" s="124"/>
      <c r="DZD15" s="124"/>
      <c r="DZE15" s="124"/>
      <c r="DZF15" s="124"/>
      <c r="DZG15" s="124"/>
      <c r="DZH15" s="124"/>
      <c r="DZI15" s="124"/>
      <c r="DZJ15" s="124"/>
      <c r="DZK15" s="124"/>
      <c r="DZL15" s="124"/>
      <c r="DZM15" s="124"/>
      <c r="DZN15" s="124"/>
      <c r="DZO15" s="124"/>
      <c r="DZP15" s="124"/>
      <c r="DZQ15" s="124"/>
      <c r="DZR15" s="124"/>
      <c r="DZS15" s="124"/>
      <c r="DZT15" s="124"/>
      <c r="DZU15" s="124"/>
      <c r="DZV15" s="124"/>
      <c r="DZW15" s="124"/>
      <c r="DZX15" s="124"/>
      <c r="DZY15" s="124"/>
      <c r="DZZ15" s="124"/>
      <c r="EAA15" s="124"/>
      <c r="EAB15" s="124"/>
      <c r="EAC15" s="124"/>
      <c r="EAD15" s="124"/>
      <c r="EAE15" s="124"/>
      <c r="EAF15" s="124"/>
      <c r="EAG15" s="124"/>
      <c r="EAH15" s="124"/>
      <c r="EAI15" s="124"/>
      <c r="EAJ15" s="124"/>
      <c r="EAK15" s="124"/>
      <c r="EAL15" s="124"/>
      <c r="EAM15" s="124"/>
      <c r="EAN15" s="124"/>
      <c r="EAO15" s="124"/>
      <c r="EAP15" s="124"/>
      <c r="EAQ15" s="124"/>
      <c r="EAR15" s="124"/>
      <c r="EAS15" s="124"/>
      <c r="EAT15" s="124"/>
      <c r="EAU15" s="124"/>
      <c r="EAV15" s="124"/>
      <c r="EAW15" s="124"/>
      <c r="EAX15" s="124"/>
      <c r="EAY15" s="124"/>
      <c r="EAZ15" s="124"/>
      <c r="EBA15" s="124"/>
      <c r="EBB15" s="124"/>
      <c r="EBC15" s="124"/>
      <c r="EBD15" s="124"/>
      <c r="EBE15" s="124"/>
      <c r="EBF15" s="124"/>
      <c r="EBG15" s="124"/>
      <c r="EBH15" s="124"/>
      <c r="EBI15" s="124"/>
      <c r="EBJ15" s="124"/>
      <c r="EBK15" s="124"/>
      <c r="EBL15" s="124"/>
      <c r="EBM15" s="124"/>
      <c r="EBN15" s="124"/>
      <c r="EBO15" s="124"/>
      <c r="EBP15" s="124"/>
      <c r="EBQ15" s="124"/>
      <c r="EBR15" s="124"/>
      <c r="EBS15" s="124"/>
      <c r="EBT15" s="124"/>
      <c r="EBU15" s="124"/>
      <c r="EBV15" s="124"/>
      <c r="EBW15" s="124"/>
      <c r="EBX15" s="124"/>
      <c r="EBY15" s="124"/>
      <c r="EBZ15" s="124"/>
      <c r="ECA15" s="124"/>
      <c r="ECB15" s="124"/>
      <c r="ECC15" s="124"/>
      <c r="ECD15" s="124"/>
      <c r="ECE15" s="124"/>
      <c r="ECF15" s="124"/>
      <c r="ECG15" s="124"/>
      <c r="ECH15" s="124"/>
      <c r="ECI15" s="124"/>
      <c r="ECJ15" s="124"/>
      <c r="ECK15" s="124"/>
      <c r="ECL15" s="124"/>
      <c r="ECM15" s="124"/>
      <c r="ECN15" s="124"/>
      <c r="ECO15" s="124"/>
      <c r="ECP15" s="124"/>
      <c r="ECQ15" s="124"/>
      <c r="ECR15" s="124"/>
      <c r="ECS15" s="124"/>
      <c r="ECT15" s="124"/>
      <c r="ECU15" s="124"/>
      <c r="ECV15" s="124"/>
      <c r="ECW15" s="124"/>
      <c r="ECX15" s="124"/>
      <c r="ECY15" s="124"/>
      <c r="ECZ15" s="124"/>
      <c r="EDA15" s="124"/>
      <c r="EDB15" s="124"/>
      <c r="EDC15" s="124"/>
      <c r="EDD15" s="124"/>
      <c r="EDE15" s="124"/>
      <c r="EDF15" s="124"/>
      <c r="EDG15" s="124"/>
      <c r="EDH15" s="124"/>
      <c r="EDI15" s="124"/>
      <c r="EDJ15" s="124"/>
      <c r="EDK15" s="124"/>
      <c r="EDL15" s="124"/>
      <c r="EDM15" s="124"/>
      <c r="EDN15" s="124"/>
      <c r="EDO15" s="124"/>
      <c r="EDP15" s="124"/>
      <c r="EDQ15" s="124"/>
      <c r="EDR15" s="124"/>
      <c r="EDS15" s="124"/>
      <c r="EDT15" s="124"/>
      <c r="EDU15" s="124"/>
      <c r="EDV15" s="124"/>
      <c r="EDW15" s="124"/>
      <c r="EDX15" s="124"/>
      <c r="EDY15" s="124"/>
      <c r="EDZ15" s="124"/>
      <c r="EEA15" s="124"/>
      <c r="EEB15" s="124"/>
      <c r="EEC15" s="124"/>
      <c r="EED15" s="124"/>
      <c r="EEE15" s="124"/>
      <c r="EEF15" s="124"/>
      <c r="EEG15" s="124"/>
      <c r="EEH15" s="124"/>
      <c r="EEI15" s="124"/>
      <c r="EEJ15" s="124"/>
      <c r="EEK15" s="124"/>
      <c r="EEL15" s="124"/>
      <c r="EEM15" s="124"/>
      <c r="EEN15" s="124"/>
      <c r="EEO15" s="124"/>
      <c r="EEP15" s="124"/>
      <c r="EEQ15" s="124"/>
      <c r="EER15" s="124"/>
      <c r="EES15" s="124"/>
      <c r="EET15" s="124"/>
      <c r="EEU15" s="124"/>
      <c r="EEV15" s="124"/>
      <c r="EEW15" s="124"/>
      <c r="EEX15" s="124"/>
      <c r="EEY15" s="124"/>
      <c r="EEZ15" s="124"/>
      <c r="EFA15" s="124"/>
      <c r="EFB15" s="124"/>
      <c r="EFC15" s="124"/>
      <c r="EFD15" s="124"/>
      <c r="EFE15" s="124"/>
      <c r="EFF15" s="124"/>
      <c r="EFG15" s="124"/>
      <c r="EFH15" s="124"/>
      <c r="EFI15" s="124"/>
      <c r="EFJ15" s="124"/>
      <c r="EFK15" s="124"/>
      <c r="EFL15" s="124"/>
      <c r="EFM15" s="124"/>
      <c r="EFN15" s="124"/>
      <c r="EFO15" s="124"/>
      <c r="EFP15" s="124"/>
      <c r="EFQ15" s="124"/>
      <c r="EFR15" s="124"/>
      <c r="EFS15" s="124"/>
      <c r="EFT15" s="124"/>
      <c r="EFU15" s="124"/>
      <c r="EFV15" s="124"/>
      <c r="EFW15" s="124"/>
      <c r="EFX15" s="124"/>
      <c r="EFY15" s="124"/>
      <c r="EFZ15" s="124"/>
      <c r="EGA15" s="124"/>
      <c r="EGB15" s="124"/>
      <c r="EGC15" s="124"/>
      <c r="EGD15" s="124"/>
      <c r="EGE15" s="124"/>
      <c r="EGF15" s="124"/>
      <c r="EGG15" s="124"/>
      <c r="EGH15" s="124"/>
      <c r="EGI15" s="124"/>
      <c r="EGJ15" s="124"/>
      <c r="EGK15" s="124"/>
      <c r="EGL15" s="124"/>
      <c r="EGM15" s="124"/>
      <c r="EGN15" s="124"/>
      <c r="EGO15" s="124"/>
      <c r="EGP15" s="124"/>
      <c r="EGQ15" s="124"/>
      <c r="EGR15" s="124"/>
      <c r="EGS15" s="124"/>
      <c r="EGT15" s="124"/>
      <c r="EGU15" s="124"/>
      <c r="EGV15" s="124"/>
      <c r="EGW15" s="124"/>
      <c r="EGX15" s="124"/>
      <c r="EGY15" s="124"/>
      <c r="EGZ15" s="124"/>
      <c r="EHA15" s="124"/>
      <c r="EHB15" s="124"/>
      <c r="EHC15" s="124"/>
      <c r="EHD15" s="124"/>
      <c r="EHE15" s="124"/>
      <c r="EHF15" s="124"/>
      <c r="EHG15" s="124"/>
      <c r="EHH15" s="124"/>
      <c r="EHI15" s="124"/>
      <c r="EHJ15" s="124"/>
      <c r="EHK15" s="124"/>
      <c r="EHL15" s="124"/>
      <c r="EHM15" s="124"/>
      <c r="EHN15" s="124"/>
      <c r="EHO15" s="124"/>
      <c r="EHP15" s="124"/>
      <c r="EHQ15" s="124"/>
      <c r="EHR15" s="124"/>
      <c r="EHS15" s="124"/>
      <c r="EHT15" s="124"/>
      <c r="EHU15" s="124"/>
      <c r="EHV15" s="124"/>
      <c r="EHW15" s="124"/>
      <c r="EHX15" s="124"/>
      <c r="EHY15" s="124"/>
      <c r="EHZ15" s="124"/>
      <c r="EIA15" s="124"/>
      <c r="EIB15" s="124"/>
      <c r="EIC15" s="124"/>
      <c r="EID15" s="124"/>
      <c r="EIE15" s="124"/>
      <c r="EIF15" s="124"/>
      <c r="EIG15" s="124"/>
      <c r="EIH15" s="124"/>
      <c r="EII15" s="124"/>
      <c r="EIJ15" s="124"/>
      <c r="EIK15" s="124"/>
      <c r="EIL15" s="124"/>
      <c r="EIM15" s="124"/>
      <c r="EIN15" s="124"/>
      <c r="EIO15" s="124"/>
      <c r="EIP15" s="124"/>
      <c r="EIQ15" s="124"/>
      <c r="EIR15" s="124"/>
      <c r="EIS15" s="124"/>
      <c r="EIT15" s="124"/>
      <c r="EIU15" s="124"/>
      <c r="EIV15" s="124"/>
      <c r="EIW15" s="124"/>
      <c r="EIX15" s="124"/>
      <c r="EIY15" s="124"/>
      <c r="EIZ15" s="124"/>
      <c r="EJA15" s="124"/>
      <c r="EJB15" s="124"/>
      <c r="EJC15" s="124"/>
      <c r="EJD15" s="124"/>
      <c r="EJE15" s="124"/>
      <c r="EJF15" s="124"/>
      <c r="EJG15" s="124"/>
      <c r="EJH15" s="124"/>
      <c r="EJI15" s="124"/>
      <c r="EJJ15" s="124"/>
      <c r="EJK15" s="124"/>
      <c r="EJL15" s="124"/>
      <c r="EJM15" s="124"/>
      <c r="EJN15" s="124"/>
      <c r="EJO15" s="124"/>
      <c r="EJP15" s="124"/>
      <c r="EJQ15" s="124"/>
      <c r="EJR15" s="124"/>
      <c r="EJS15" s="124"/>
      <c r="EJT15" s="124"/>
      <c r="EJU15" s="124"/>
      <c r="EJV15" s="124"/>
      <c r="EJW15" s="124"/>
      <c r="EJX15" s="124"/>
      <c r="EJY15" s="124"/>
      <c r="EJZ15" s="124"/>
      <c r="EKA15" s="124"/>
      <c r="EKB15" s="124"/>
      <c r="EKC15" s="124"/>
      <c r="EKD15" s="124"/>
      <c r="EKE15" s="124"/>
      <c r="EKF15" s="124"/>
      <c r="EKG15" s="124"/>
      <c r="EKH15" s="124"/>
      <c r="EKI15" s="124"/>
      <c r="EKJ15" s="124"/>
      <c r="EKK15" s="124"/>
      <c r="EKL15" s="124"/>
      <c r="EKM15" s="124"/>
      <c r="EKN15" s="124"/>
      <c r="EKO15" s="124"/>
      <c r="EKP15" s="124"/>
      <c r="EKQ15" s="124"/>
      <c r="EKR15" s="124"/>
      <c r="EKS15" s="124"/>
      <c r="EKT15" s="124"/>
      <c r="EKU15" s="124"/>
      <c r="EKV15" s="124"/>
      <c r="EKW15" s="124"/>
      <c r="EKX15" s="124"/>
      <c r="EKY15" s="124"/>
      <c r="EKZ15" s="124"/>
      <c r="ELA15" s="124"/>
      <c r="ELB15" s="124"/>
      <c r="ELC15" s="124"/>
      <c r="ELD15" s="124"/>
      <c r="ELE15" s="124"/>
      <c r="ELF15" s="124"/>
      <c r="ELG15" s="124"/>
      <c r="ELH15" s="124"/>
      <c r="ELI15" s="124"/>
      <c r="ELJ15" s="124"/>
      <c r="ELK15" s="124"/>
      <c r="ELL15" s="124"/>
      <c r="ELM15" s="124"/>
      <c r="ELN15" s="124"/>
      <c r="ELO15" s="124"/>
      <c r="ELP15" s="124"/>
      <c r="ELQ15" s="124"/>
      <c r="ELR15" s="124"/>
      <c r="ELS15" s="124"/>
      <c r="ELT15" s="124"/>
      <c r="ELU15" s="124"/>
      <c r="ELV15" s="124"/>
      <c r="ELW15" s="124"/>
      <c r="ELX15" s="124"/>
      <c r="ELY15" s="124"/>
      <c r="ELZ15" s="124"/>
      <c r="EMA15" s="124"/>
      <c r="EMB15" s="124"/>
      <c r="EMC15" s="124"/>
      <c r="EMD15" s="124"/>
      <c r="EME15" s="124"/>
      <c r="EMF15" s="124"/>
      <c r="EMG15" s="124"/>
      <c r="EMH15" s="124"/>
      <c r="EMI15" s="124"/>
      <c r="EMJ15" s="124"/>
      <c r="EMK15" s="124"/>
      <c r="EML15" s="124"/>
      <c r="EMM15" s="124"/>
      <c r="EMN15" s="124"/>
      <c r="EMO15" s="124"/>
      <c r="EMP15" s="124"/>
      <c r="EMQ15" s="124"/>
      <c r="EMR15" s="124"/>
      <c r="EMS15" s="124"/>
      <c r="EMT15" s="124"/>
      <c r="EMU15" s="124"/>
      <c r="EMV15" s="124"/>
      <c r="EMW15" s="124"/>
      <c r="EMX15" s="124"/>
      <c r="EMY15" s="124"/>
      <c r="EMZ15" s="124"/>
      <c r="ENA15" s="124"/>
      <c r="ENB15" s="124"/>
      <c r="ENC15" s="124"/>
      <c r="END15" s="124"/>
      <c r="ENE15" s="124"/>
      <c r="ENF15" s="124"/>
      <c r="ENG15" s="124"/>
      <c r="ENH15" s="124"/>
      <c r="ENI15" s="124"/>
      <c r="ENJ15" s="124"/>
      <c r="ENK15" s="124"/>
      <c r="ENL15" s="124"/>
      <c r="ENM15" s="124"/>
      <c r="ENN15" s="124"/>
      <c r="ENO15" s="124"/>
      <c r="ENP15" s="124"/>
      <c r="ENQ15" s="124"/>
      <c r="ENR15" s="124"/>
      <c r="ENS15" s="124"/>
      <c r="ENT15" s="124"/>
      <c r="ENU15" s="124"/>
      <c r="ENV15" s="124"/>
      <c r="ENW15" s="124"/>
      <c r="ENX15" s="124"/>
      <c r="ENY15" s="124"/>
      <c r="ENZ15" s="124"/>
      <c r="EOA15" s="124"/>
      <c r="EOB15" s="124"/>
      <c r="EOC15" s="124"/>
      <c r="EOD15" s="124"/>
      <c r="EOE15" s="124"/>
      <c r="EOF15" s="124"/>
      <c r="EOG15" s="124"/>
      <c r="EOH15" s="124"/>
      <c r="EOI15" s="124"/>
      <c r="EOJ15" s="124"/>
      <c r="EOK15" s="124"/>
      <c r="EOL15" s="124"/>
      <c r="EOM15" s="124"/>
      <c r="EON15" s="124"/>
      <c r="EOO15" s="124"/>
      <c r="EOP15" s="124"/>
      <c r="EOQ15" s="124"/>
      <c r="EOR15" s="124"/>
      <c r="EOS15" s="124"/>
      <c r="EOT15" s="124"/>
      <c r="EOU15" s="124"/>
      <c r="EOV15" s="124"/>
      <c r="EOW15" s="124"/>
      <c r="EOX15" s="124"/>
      <c r="EOY15" s="124"/>
      <c r="EOZ15" s="124"/>
      <c r="EPA15" s="124"/>
      <c r="EPB15" s="124"/>
      <c r="EPC15" s="124"/>
      <c r="EPD15" s="124"/>
      <c r="EPE15" s="124"/>
      <c r="EPF15" s="124"/>
      <c r="EPG15" s="124"/>
      <c r="EPH15" s="124"/>
      <c r="EPI15" s="124"/>
      <c r="EPJ15" s="124"/>
      <c r="EPK15" s="124"/>
      <c r="EPL15" s="124"/>
      <c r="EPM15" s="124"/>
      <c r="EPN15" s="124"/>
      <c r="EPO15" s="124"/>
      <c r="EPP15" s="124"/>
      <c r="EPQ15" s="124"/>
      <c r="EPR15" s="124"/>
      <c r="EPS15" s="124"/>
      <c r="EPT15" s="124"/>
      <c r="EPU15" s="124"/>
      <c r="EPV15" s="124"/>
      <c r="EPW15" s="124"/>
      <c r="EPX15" s="124"/>
      <c r="EPY15" s="124"/>
      <c r="EPZ15" s="124"/>
      <c r="EQA15" s="124"/>
      <c r="EQB15" s="124"/>
      <c r="EQC15" s="124"/>
      <c r="EQD15" s="124"/>
      <c r="EQE15" s="124"/>
      <c r="EQF15" s="124"/>
      <c r="EQG15" s="124"/>
      <c r="EQH15" s="124"/>
      <c r="EQI15" s="124"/>
      <c r="EQJ15" s="124"/>
      <c r="EQK15" s="124"/>
      <c r="EQL15" s="124"/>
      <c r="EQM15" s="124"/>
      <c r="EQN15" s="124"/>
      <c r="EQO15" s="124"/>
      <c r="EQP15" s="124"/>
      <c r="EQQ15" s="124"/>
      <c r="EQR15" s="124"/>
      <c r="EQS15" s="124"/>
      <c r="EQT15" s="124"/>
      <c r="EQU15" s="124"/>
      <c r="EQV15" s="124"/>
      <c r="EQW15" s="124"/>
      <c r="EQX15" s="124"/>
      <c r="EQY15" s="124"/>
      <c r="EQZ15" s="124"/>
      <c r="ERA15" s="124"/>
      <c r="ERB15" s="124"/>
      <c r="ERC15" s="124"/>
      <c r="ERD15" s="124"/>
      <c r="ERE15" s="124"/>
      <c r="ERF15" s="124"/>
      <c r="ERG15" s="124"/>
      <c r="ERH15" s="124"/>
      <c r="ERI15" s="124"/>
      <c r="ERJ15" s="124"/>
      <c r="ERK15" s="124"/>
      <c r="ERL15" s="124"/>
      <c r="ERM15" s="124"/>
      <c r="ERN15" s="124"/>
      <c r="ERO15" s="124"/>
      <c r="ERP15" s="124"/>
      <c r="ERQ15" s="124"/>
      <c r="ERR15" s="124"/>
      <c r="ERS15" s="124"/>
      <c r="ERT15" s="124"/>
      <c r="ERU15" s="124"/>
      <c r="ERV15" s="124"/>
      <c r="ERW15" s="124"/>
      <c r="ERX15" s="124"/>
      <c r="ERY15" s="124"/>
      <c r="ERZ15" s="124"/>
      <c r="ESA15" s="124"/>
      <c r="ESB15" s="124"/>
      <c r="ESC15" s="124"/>
      <c r="ESD15" s="124"/>
      <c r="ESE15" s="124"/>
      <c r="ESF15" s="124"/>
      <c r="ESG15" s="124"/>
      <c r="ESH15" s="124"/>
      <c r="ESI15" s="124"/>
      <c r="ESJ15" s="124"/>
      <c r="ESK15" s="124"/>
      <c r="ESL15" s="124"/>
      <c r="ESM15" s="124"/>
      <c r="ESN15" s="124"/>
      <c r="ESO15" s="124"/>
      <c r="ESP15" s="124"/>
      <c r="ESQ15" s="124"/>
      <c r="ESR15" s="124"/>
      <c r="ESS15" s="124"/>
      <c r="EST15" s="124"/>
      <c r="ESU15" s="124"/>
      <c r="ESV15" s="124"/>
      <c r="ESW15" s="124"/>
      <c r="ESX15" s="124"/>
      <c r="ESY15" s="124"/>
      <c r="ESZ15" s="124"/>
      <c r="ETA15" s="124"/>
      <c r="ETB15" s="124"/>
      <c r="ETC15" s="124"/>
      <c r="ETD15" s="124"/>
      <c r="ETE15" s="124"/>
      <c r="ETF15" s="124"/>
      <c r="ETG15" s="124"/>
      <c r="ETH15" s="124"/>
      <c r="ETI15" s="124"/>
      <c r="ETJ15" s="124"/>
      <c r="ETK15" s="124"/>
      <c r="ETL15" s="124"/>
      <c r="ETM15" s="124"/>
      <c r="ETN15" s="124"/>
      <c r="ETO15" s="124"/>
      <c r="ETP15" s="124"/>
      <c r="ETQ15" s="124"/>
      <c r="ETR15" s="124"/>
      <c r="ETS15" s="124"/>
      <c r="ETT15" s="124"/>
      <c r="ETU15" s="124"/>
      <c r="ETV15" s="124"/>
      <c r="ETW15" s="124"/>
      <c r="ETX15" s="124"/>
      <c r="ETY15" s="124"/>
      <c r="ETZ15" s="124"/>
      <c r="EUA15" s="124"/>
      <c r="EUB15" s="124"/>
      <c r="EUC15" s="124"/>
      <c r="EUD15" s="124"/>
      <c r="EUE15" s="124"/>
      <c r="EUF15" s="124"/>
      <c r="EUG15" s="124"/>
      <c r="EUH15" s="124"/>
      <c r="EUI15" s="124"/>
      <c r="EUJ15" s="124"/>
      <c r="EUK15" s="124"/>
      <c r="EUL15" s="124"/>
      <c r="EUM15" s="124"/>
      <c r="EUN15" s="124"/>
      <c r="EUO15" s="124"/>
      <c r="EUP15" s="124"/>
      <c r="EUQ15" s="124"/>
      <c r="EUR15" s="124"/>
      <c r="EUS15" s="124"/>
      <c r="EUT15" s="124"/>
      <c r="EUU15" s="124"/>
      <c r="EUV15" s="124"/>
      <c r="EUW15" s="124"/>
      <c r="EUX15" s="124"/>
      <c r="EUY15" s="124"/>
      <c r="EUZ15" s="124"/>
      <c r="EVA15" s="124"/>
      <c r="EVB15" s="124"/>
      <c r="EVC15" s="124"/>
      <c r="EVD15" s="124"/>
      <c r="EVE15" s="124"/>
      <c r="EVF15" s="124"/>
      <c r="EVG15" s="124"/>
      <c r="EVH15" s="124"/>
      <c r="EVI15" s="124"/>
      <c r="EVJ15" s="124"/>
      <c r="EVK15" s="124"/>
      <c r="EVL15" s="124"/>
      <c r="EVM15" s="124"/>
      <c r="EVN15" s="124"/>
      <c r="EVO15" s="124"/>
      <c r="EVP15" s="124"/>
      <c r="EVQ15" s="124"/>
      <c r="EVR15" s="124"/>
      <c r="EVS15" s="124"/>
      <c r="EVT15" s="124"/>
      <c r="EVU15" s="124"/>
      <c r="EVV15" s="124"/>
      <c r="EVW15" s="124"/>
      <c r="EVX15" s="124"/>
      <c r="EVY15" s="124"/>
      <c r="EVZ15" s="124"/>
      <c r="EWA15" s="124"/>
      <c r="EWB15" s="124"/>
      <c r="EWC15" s="124"/>
      <c r="EWD15" s="124"/>
      <c r="EWE15" s="124"/>
      <c r="EWF15" s="124"/>
      <c r="EWG15" s="124"/>
      <c r="EWH15" s="124"/>
      <c r="EWI15" s="124"/>
      <c r="EWJ15" s="124"/>
      <c r="EWK15" s="124"/>
      <c r="EWL15" s="124"/>
      <c r="EWM15" s="124"/>
      <c r="EWN15" s="124"/>
      <c r="EWO15" s="124"/>
      <c r="EWP15" s="124"/>
      <c r="EWQ15" s="124"/>
      <c r="EWR15" s="124"/>
      <c r="EWS15" s="124"/>
      <c r="EWT15" s="124"/>
      <c r="EWU15" s="124"/>
      <c r="EWV15" s="124"/>
      <c r="EWW15" s="124"/>
      <c r="EWX15" s="124"/>
      <c r="EWY15" s="124"/>
      <c r="EWZ15" s="124"/>
      <c r="EXA15" s="124"/>
      <c r="EXB15" s="124"/>
      <c r="EXC15" s="124"/>
      <c r="EXD15" s="124"/>
      <c r="EXE15" s="124"/>
      <c r="EXF15" s="124"/>
      <c r="EXG15" s="124"/>
      <c r="EXH15" s="124"/>
      <c r="EXI15" s="124"/>
      <c r="EXJ15" s="124"/>
      <c r="EXK15" s="124"/>
      <c r="EXL15" s="124"/>
      <c r="EXM15" s="124"/>
      <c r="EXN15" s="124"/>
      <c r="EXO15" s="124"/>
      <c r="EXP15" s="124"/>
      <c r="EXQ15" s="124"/>
      <c r="EXR15" s="124"/>
      <c r="EXS15" s="124"/>
      <c r="EXT15" s="124"/>
      <c r="EXU15" s="124"/>
      <c r="EXV15" s="124"/>
      <c r="EXW15" s="124"/>
      <c r="EXX15" s="124"/>
      <c r="EXY15" s="124"/>
      <c r="EXZ15" s="124"/>
      <c r="EYA15" s="124"/>
      <c r="EYB15" s="124"/>
      <c r="EYC15" s="124"/>
      <c r="EYD15" s="124"/>
      <c r="EYE15" s="124"/>
      <c r="EYF15" s="124"/>
      <c r="EYG15" s="124"/>
      <c r="EYH15" s="124"/>
      <c r="EYI15" s="124"/>
      <c r="EYJ15" s="124"/>
      <c r="EYK15" s="124"/>
      <c r="EYL15" s="124"/>
      <c r="EYM15" s="124"/>
      <c r="EYN15" s="124"/>
      <c r="EYO15" s="124"/>
      <c r="EYP15" s="124"/>
      <c r="EYQ15" s="124"/>
      <c r="EYR15" s="124"/>
      <c r="EYS15" s="124"/>
      <c r="EYT15" s="124"/>
      <c r="EYU15" s="124"/>
      <c r="EYV15" s="124"/>
      <c r="EYW15" s="124"/>
      <c r="EYX15" s="124"/>
      <c r="EYY15" s="124"/>
      <c r="EYZ15" s="124"/>
      <c r="EZA15" s="124"/>
      <c r="EZB15" s="124"/>
      <c r="EZC15" s="124"/>
      <c r="EZD15" s="124"/>
      <c r="EZE15" s="124"/>
      <c r="EZF15" s="124"/>
      <c r="EZG15" s="124"/>
      <c r="EZH15" s="124"/>
      <c r="EZI15" s="124"/>
      <c r="EZJ15" s="124"/>
      <c r="EZK15" s="124"/>
      <c r="EZL15" s="124"/>
      <c r="EZM15" s="124"/>
      <c r="EZN15" s="124"/>
      <c r="EZO15" s="124"/>
      <c r="EZP15" s="124"/>
      <c r="EZQ15" s="124"/>
      <c r="EZR15" s="124"/>
      <c r="EZS15" s="124"/>
      <c r="EZT15" s="124"/>
      <c r="EZU15" s="124"/>
      <c r="EZV15" s="124"/>
      <c r="EZW15" s="124"/>
      <c r="EZX15" s="124"/>
      <c r="EZY15" s="124"/>
      <c r="EZZ15" s="124"/>
      <c r="FAA15" s="124"/>
      <c r="FAB15" s="124"/>
      <c r="FAC15" s="124"/>
      <c r="FAD15" s="124"/>
      <c r="FAE15" s="124"/>
      <c r="FAF15" s="124"/>
      <c r="FAG15" s="124"/>
      <c r="FAH15" s="124"/>
      <c r="FAI15" s="124"/>
      <c r="FAJ15" s="124"/>
      <c r="FAK15" s="124"/>
      <c r="FAL15" s="124"/>
      <c r="FAM15" s="124"/>
      <c r="FAN15" s="124"/>
      <c r="FAO15" s="124"/>
      <c r="FAP15" s="124"/>
      <c r="FAQ15" s="124"/>
      <c r="FAR15" s="124"/>
      <c r="FAS15" s="124"/>
      <c r="FAT15" s="124"/>
      <c r="FAU15" s="124"/>
      <c r="FAV15" s="124"/>
      <c r="FAW15" s="124"/>
      <c r="FAX15" s="124"/>
      <c r="FAY15" s="124"/>
      <c r="FAZ15" s="124"/>
      <c r="FBA15" s="124"/>
      <c r="FBB15" s="124"/>
      <c r="FBC15" s="124"/>
      <c r="FBD15" s="124"/>
      <c r="FBE15" s="124"/>
      <c r="FBF15" s="124"/>
      <c r="FBG15" s="124"/>
      <c r="FBH15" s="124"/>
      <c r="FBI15" s="124"/>
      <c r="FBJ15" s="124"/>
      <c r="FBK15" s="124"/>
      <c r="FBL15" s="124"/>
      <c r="FBM15" s="124"/>
      <c r="FBN15" s="124"/>
      <c r="FBO15" s="124"/>
      <c r="FBP15" s="124"/>
      <c r="FBQ15" s="124"/>
      <c r="FBR15" s="124"/>
      <c r="FBS15" s="124"/>
      <c r="FBT15" s="124"/>
      <c r="FBU15" s="124"/>
      <c r="FBV15" s="124"/>
      <c r="FBW15" s="124"/>
      <c r="FBX15" s="124"/>
      <c r="FBY15" s="124"/>
      <c r="FBZ15" s="124"/>
      <c r="FCA15" s="124"/>
      <c r="FCB15" s="124"/>
      <c r="FCC15" s="124"/>
      <c r="FCD15" s="124"/>
      <c r="FCE15" s="124"/>
      <c r="FCF15" s="124"/>
      <c r="FCG15" s="124"/>
      <c r="FCH15" s="124"/>
      <c r="FCI15" s="124"/>
      <c r="FCJ15" s="124"/>
      <c r="FCK15" s="124"/>
      <c r="FCL15" s="124"/>
      <c r="FCM15" s="124"/>
      <c r="FCN15" s="124"/>
      <c r="FCO15" s="124"/>
      <c r="FCP15" s="124"/>
      <c r="FCQ15" s="124"/>
      <c r="FCR15" s="124"/>
      <c r="FCS15" s="124"/>
      <c r="FCT15" s="124"/>
      <c r="FCU15" s="124"/>
      <c r="FCV15" s="124"/>
      <c r="FCW15" s="124"/>
      <c r="FCX15" s="124"/>
      <c r="FCY15" s="124"/>
      <c r="FCZ15" s="124"/>
      <c r="FDA15" s="124"/>
      <c r="FDB15" s="124"/>
      <c r="FDC15" s="124"/>
      <c r="FDD15" s="124"/>
      <c r="FDE15" s="124"/>
      <c r="FDF15" s="124"/>
      <c r="FDG15" s="124"/>
      <c r="FDH15" s="124"/>
      <c r="FDI15" s="124"/>
      <c r="FDJ15" s="124"/>
      <c r="FDK15" s="124"/>
      <c r="FDL15" s="124"/>
      <c r="FDM15" s="124"/>
      <c r="FDN15" s="124"/>
      <c r="FDO15" s="124"/>
      <c r="FDP15" s="124"/>
      <c r="FDQ15" s="124"/>
      <c r="FDR15" s="124"/>
      <c r="FDS15" s="124"/>
      <c r="FDT15" s="124"/>
      <c r="FDU15" s="124"/>
      <c r="FDV15" s="124"/>
      <c r="FDW15" s="124"/>
      <c r="FDX15" s="124"/>
      <c r="FDY15" s="124"/>
      <c r="FDZ15" s="124"/>
      <c r="FEA15" s="124"/>
      <c r="FEB15" s="124"/>
      <c r="FEC15" s="124"/>
      <c r="FED15" s="124"/>
      <c r="FEE15" s="124"/>
      <c r="FEF15" s="124"/>
      <c r="FEG15" s="124"/>
      <c r="FEH15" s="124"/>
      <c r="FEI15" s="124"/>
      <c r="FEJ15" s="124"/>
      <c r="FEK15" s="124"/>
      <c r="FEL15" s="124"/>
      <c r="FEM15" s="124"/>
      <c r="FEN15" s="124"/>
      <c r="FEO15" s="124"/>
      <c r="FEP15" s="124"/>
      <c r="FEQ15" s="124"/>
      <c r="FER15" s="124"/>
      <c r="FES15" s="124"/>
      <c r="FET15" s="124"/>
      <c r="FEU15" s="124"/>
      <c r="FEV15" s="124"/>
      <c r="FEW15" s="124"/>
      <c r="FEX15" s="124"/>
      <c r="FEY15" s="124"/>
      <c r="FEZ15" s="124"/>
      <c r="FFA15" s="124"/>
      <c r="FFB15" s="124"/>
      <c r="FFC15" s="124"/>
      <c r="FFD15" s="124"/>
      <c r="FFE15" s="124"/>
      <c r="FFF15" s="124"/>
      <c r="FFG15" s="124"/>
      <c r="FFH15" s="124"/>
      <c r="FFI15" s="124"/>
      <c r="FFJ15" s="124"/>
      <c r="FFK15" s="124"/>
      <c r="FFL15" s="124"/>
      <c r="FFM15" s="124"/>
      <c r="FFN15" s="124"/>
      <c r="FFO15" s="124"/>
      <c r="FFP15" s="124"/>
      <c r="FFQ15" s="124"/>
      <c r="FFR15" s="124"/>
      <c r="FFS15" s="124"/>
      <c r="FFT15" s="124"/>
      <c r="FFU15" s="124"/>
      <c r="FFV15" s="124"/>
      <c r="FFW15" s="124"/>
      <c r="FFX15" s="124"/>
      <c r="FFY15" s="124"/>
      <c r="FFZ15" s="124"/>
      <c r="FGA15" s="124"/>
      <c r="FGB15" s="124"/>
      <c r="FGC15" s="124"/>
      <c r="FGD15" s="124"/>
      <c r="FGE15" s="124"/>
      <c r="FGF15" s="124"/>
      <c r="FGG15" s="124"/>
      <c r="FGH15" s="124"/>
      <c r="FGI15" s="124"/>
      <c r="FGJ15" s="124"/>
      <c r="FGK15" s="124"/>
      <c r="FGL15" s="124"/>
      <c r="FGM15" s="124"/>
      <c r="FGN15" s="124"/>
      <c r="FGO15" s="124"/>
      <c r="FGP15" s="124"/>
      <c r="FGQ15" s="124"/>
      <c r="FGR15" s="124"/>
      <c r="FGS15" s="124"/>
      <c r="FGT15" s="124"/>
      <c r="FGU15" s="124"/>
      <c r="FGV15" s="124"/>
      <c r="FGW15" s="124"/>
      <c r="FGX15" s="124"/>
      <c r="FGY15" s="124"/>
      <c r="FGZ15" s="124"/>
      <c r="FHA15" s="124"/>
      <c r="FHB15" s="124"/>
      <c r="FHC15" s="124"/>
      <c r="FHD15" s="124"/>
      <c r="FHE15" s="124"/>
      <c r="FHF15" s="124"/>
      <c r="FHG15" s="124"/>
      <c r="FHH15" s="124"/>
      <c r="FHI15" s="124"/>
      <c r="FHJ15" s="124"/>
      <c r="FHK15" s="124"/>
      <c r="FHL15" s="124"/>
      <c r="FHM15" s="124"/>
      <c r="FHN15" s="124"/>
      <c r="FHO15" s="124"/>
      <c r="FHP15" s="124"/>
      <c r="FHQ15" s="124"/>
      <c r="FHR15" s="124"/>
      <c r="FHS15" s="124"/>
      <c r="FHT15" s="124"/>
      <c r="FHU15" s="124"/>
      <c r="FHV15" s="124"/>
      <c r="FHW15" s="124"/>
      <c r="FHX15" s="124"/>
      <c r="FHY15" s="124"/>
      <c r="FHZ15" s="124"/>
      <c r="FIA15" s="124"/>
      <c r="FIB15" s="124"/>
      <c r="FIC15" s="124"/>
      <c r="FID15" s="124"/>
      <c r="FIE15" s="124"/>
      <c r="FIF15" s="124"/>
      <c r="FIG15" s="124"/>
      <c r="FIH15" s="124"/>
      <c r="FII15" s="124"/>
      <c r="FIJ15" s="124"/>
      <c r="FIK15" s="124"/>
      <c r="FIL15" s="124"/>
      <c r="FIM15" s="124"/>
      <c r="FIN15" s="124"/>
      <c r="FIO15" s="124"/>
      <c r="FIP15" s="124"/>
      <c r="FIQ15" s="124"/>
      <c r="FIR15" s="124"/>
      <c r="FIS15" s="124"/>
      <c r="FIT15" s="124"/>
      <c r="FIU15" s="124"/>
      <c r="FIV15" s="124"/>
      <c r="FIW15" s="124"/>
      <c r="FIX15" s="124"/>
      <c r="FIY15" s="124"/>
      <c r="FIZ15" s="124"/>
      <c r="FJA15" s="124"/>
      <c r="FJB15" s="124"/>
      <c r="FJC15" s="124"/>
      <c r="FJD15" s="124"/>
      <c r="FJE15" s="124"/>
      <c r="FJF15" s="124"/>
      <c r="FJG15" s="124"/>
      <c r="FJH15" s="124"/>
      <c r="FJI15" s="124"/>
      <c r="FJJ15" s="124"/>
      <c r="FJK15" s="124"/>
      <c r="FJL15" s="124"/>
      <c r="FJM15" s="124"/>
      <c r="FJN15" s="124"/>
      <c r="FJO15" s="124"/>
      <c r="FJP15" s="124"/>
      <c r="FJQ15" s="124"/>
      <c r="FJR15" s="124"/>
      <c r="FJS15" s="124"/>
      <c r="FJT15" s="124"/>
      <c r="FJU15" s="124"/>
      <c r="FJV15" s="124"/>
      <c r="FJW15" s="124"/>
      <c r="FJX15" s="124"/>
      <c r="FJY15" s="124"/>
      <c r="FJZ15" s="124"/>
      <c r="FKA15" s="124"/>
      <c r="FKB15" s="124"/>
      <c r="FKC15" s="124"/>
      <c r="FKD15" s="124"/>
      <c r="FKE15" s="124"/>
      <c r="FKF15" s="124"/>
      <c r="FKG15" s="124"/>
      <c r="FKH15" s="124"/>
      <c r="FKI15" s="124"/>
      <c r="FKJ15" s="124"/>
      <c r="FKK15" s="124"/>
      <c r="FKL15" s="124"/>
      <c r="FKM15" s="124"/>
      <c r="FKN15" s="124"/>
      <c r="FKO15" s="124"/>
      <c r="FKP15" s="124"/>
      <c r="FKQ15" s="124"/>
      <c r="FKR15" s="124"/>
      <c r="FKS15" s="124"/>
      <c r="FKT15" s="124"/>
      <c r="FKU15" s="124"/>
      <c r="FKV15" s="124"/>
      <c r="FKW15" s="124"/>
      <c r="FKX15" s="124"/>
      <c r="FKY15" s="124"/>
      <c r="FKZ15" s="124"/>
      <c r="FLA15" s="124"/>
      <c r="FLB15" s="124"/>
      <c r="FLC15" s="124"/>
      <c r="FLD15" s="124"/>
      <c r="FLE15" s="124"/>
      <c r="FLF15" s="124"/>
      <c r="FLG15" s="124"/>
      <c r="FLH15" s="124"/>
      <c r="FLI15" s="124"/>
      <c r="FLJ15" s="124"/>
      <c r="FLK15" s="124"/>
      <c r="FLL15" s="124"/>
      <c r="FLM15" s="124"/>
      <c r="FLN15" s="124"/>
      <c r="FLO15" s="124"/>
      <c r="FLP15" s="124"/>
      <c r="FLQ15" s="124"/>
      <c r="FLR15" s="124"/>
      <c r="FLS15" s="124"/>
      <c r="FLT15" s="124"/>
      <c r="FLU15" s="124"/>
      <c r="FLV15" s="124"/>
      <c r="FLW15" s="124"/>
      <c r="FLX15" s="124"/>
      <c r="FLY15" s="124"/>
      <c r="FLZ15" s="124"/>
      <c r="FMA15" s="124"/>
      <c r="FMB15" s="124"/>
      <c r="FMC15" s="124"/>
      <c r="FMD15" s="124"/>
      <c r="FME15" s="124"/>
      <c r="FMF15" s="124"/>
      <c r="FMG15" s="124"/>
      <c r="FMH15" s="124"/>
      <c r="FMI15" s="124"/>
      <c r="FMJ15" s="124"/>
      <c r="FMK15" s="124"/>
      <c r="FML15" s="124"/>
      <c r="FMM15" s="124"/>
      <c r="FMN15" s="124"/>
      <c r="FMO15" s="124"/>
      <c r="FMP15" s="124"/>
      <c r="FMQ15" s="124"/>
      <c r="FMR15" s="124"/>
      <c r="FMS15" s="124"/>
      <c r="FMT15" s="124"/>
      <c r="FMU15" s="124"/>
      <c r="FMV15" s="124"/>
      <c r="FMW15" s="124"/>
      <c r="FMX15" s="124"/>
      <c r="FMY15" s="124"/>
      <c r="FMZ15" s="124"/>
      <c r="FNA15" s="124"/>
      <c r="FNB15" s="124"/>
      <c r="FNC15" s="124"/>
      <c r="FND15" s="124"/>
      <c r="FNE15" s="124"/>
      <c r="FNF15" s="124"/>
      <c r="FNG15" s="124"/>
      <c r="FNH15" s="124"/>
      <c r="FNI15" s="124"/>
      <c r="FNJ15" s="124"/>
      <c r="FNK15" s="124"/>
      <c r="FNL15" s="124"/>
      <c r="FNM15" s="124"/>
      <c r="FNN15" s="124"/>
      <c r="FNO15" s="124"/>
      <c r="FNP15" s="124"/>
      <c r="FNQ15" s="124"/>
      <c r="FNR15" s="124"/>
      <c r="FNS15" s="124"/>
      <c r="FNT15" s="124"/>
      <c r="FNU15" s="124"/>
      <c r="FNV15" s="124"/>
      <c r="FNW15" s="124"/>
      <c r="FNX15" s="124"/>
      <c r="FNY15" s="124"/>
      <c r="FNZ15" s="124"/>
      <c r="FOA15" s="124"/>
      <c r="FOB15" s="124"/>
      <c r="FOC15" s="124"/>
      <c r="FOD15" s="124"/>
      <c r="FOE15" s="124"/>
      <c r="FOF15" s="124"/>
      <c r="FOG15" s="124"/>
      <c r="FOH15" s="124"/>
      <c r="FOI15" s="124"/>
      <c r="FOJ15" s="124"/>
      <c r="FOK15" s="124"/>
      <c r="FOL15" s="124"/>
      <c r="FOM15" s="124"/>
      <c r="FON15" s="124"/>
      <c r="FOO15" s="124"/>
      <c r="FOP15" s="124"/>
      <c r="FOQ15" s="124"/>
      <c r="FOR15" s="124"/>
      <c r="FOS15" s="124"/>
      <c r="FOT15" s="124"/>
      <c r="FOU15" s="124"/>
      <c r="FOV15" s="124"/>
      <c r="FOW15" s="124"/>
      <c r="FOX15" s="124"/>
      <c r="FOY15" s="124"/>
      <c r="FOZ15" s="124"/>
      <c r="FPA15" s="124"/>
      <c r="FPB15" s="124"/>
      <c r="FPC15" s="124"/>
      <c r="FPD15" s="124"/>
      <c r="FPE15" s="124"/>
      <c r="FPF15" s="124"/>
      <c r="FPG15" s="124"/>
      <c r="FPH15" s="124"/>
      <c r="FPI15" s="124"/>
      <c r="FPJ15" s="124"/>
      <c r="FPK15" s="124"/>
      <c r="FPL15" s="124"/>
      <c r="FPM15" s="124"/>
      <c r="FPN15" s="124"/>
      <c r="FPO15" s="124"/>
      <c r="FPP15" s="124"/>
      <c r="FPQ15" s="124"/>
      <c r="FPR15" s="124"/>
      <c r="FPS15" s="124"/>
      <c r="FPT15" s="124"/>
      <c r="FPU15" s="124"/>
      <c r="FPV15" s="124"/>
      <c r="FPW15" s="124"/>
      <c r="FPX15" s="124"/>
      <c r="FPY15" s="124"/>
      <c r="FPZ15" s="124"/>
      <c r="FQA15" s="124"/>
      <c r="FQB15" s="124"/>
      <c r="FQC15" s="124"/>
      <c r="FQD15" s="124"/>
      <c r="FQE15" s="124"/>
      <c r="FQF15" s="124"/>
      <c r="FQG15" s="124"/>
      <c r="FQH15" s="124"/>
      <c r="FQI15" s="124"/>
      <c r="FQJ15" s="124"/>
      <c r="FQK15" s="124"/>
      <c r="FQL15" s="124"/>
      <c r="FQM15" s="124"/>
      <c r="FQN15" s="124"/>
      <c r="FQO15" s="124"/>
      <c r="FQP15" s="124"/>
      <c r="FQQ15" s="124"/>
      <c r="FQR15" s="124"/>
      <c r="FQS15" s="124"/>
      <c r="FQT15" s="124"/>
      <c r="FQU15" s="124"/>
      <c r="FQV15" s="124"/>
      <c r="FQW15" s="124"/>
      <c r="FQX15" s="124"/>
      <c r="FQY15" s="124"/>
      <c r="FQZ15" s="124"/>
      <c r="FRA15" s="124"/>
      <c r="FRB15" s="124"/>
      <c r="FRC15" s="124"/>
      <c r="FRD15" s="124"/>
      <c r="FRE15" s="124"/>
      <c r="FRF15" s="124"/>
      <c r="FRG15" s="124"/>
      <c r="FRH15" s="124"/>
      <c r="FRI15" s="124"/>
      <c r="FRJ15" s="124"/>
      <c r="FRK15" s="124"/>
      <c r="FRL15" s="124"/>
      <c r="FRM15" s="124"/>
      <c r="FRN15" s="124"/>
      <c r="FRO15" s="124"/>
      <c r="FRP15" s="124"/>
      <c r="FRQ15" s="124"/>
      <c r="FRR15" s="124"/>
      <c r="FRS15" s="124"/>
      <c r="FRT15" s="124"/>
      <c r="FRU15" s="124"/>
      <c r="FRV15" s="124"/>
      <c r="FRW15" s="124"/>
      <c r="FRX15" s="124"/>
      <c r="FRY15" s="124"/>
      <c r="FRZ15" s="124"/>
      <c r="FSA15" s="124"/>
      <c r="FSB15" s="124"/>
      <c r="FSC15" s="124"/>
      <c r="FSD15" s="124"/>
      <c r="FSE15" s="124"/>
      <c r="FSF15" s="124"/>
      <c r="FSG15" s="124"/>
      <c r="FSH15" s="124"/>
      <c r="FSI15" s="124"/>
      <c r="FSJ15" s="124"/>
      <c r="FSK15" s="124"/>
      <c r="FSL15" s="124"/>
      <c r="FSM15" s="124"/>
      <c r="FSN15" s="124"/>
      <c r="FSO15" s="124"/>
      <c r="FSP15" s="124"/>
      <c r="FSQ15" s="124"/>
      <c r="FSR15" s="124"/>
      <c r="FSS15" s="124"/>
      <c r="FST15" s="124"/>
      <c r="FSU15" s="124"/>
      <c r="FSV15" s="124"/>
      <c r="FSW15" s="124"/>
      <c r="FSX15" s="124"/>
      <c r="FSY15" s="124"/>
      <c r="FSZ15" s="124"/>
      <c r="FTA15" s="124"/>
      <c r="FTB15" s="124"/>
      <c r="FTC15" s="124"/>
      <c r="FTD15" s="124"/>
      <c r="FTE15" s="124"/>
      <c r="FTF15" s="124"/>
      <c r="FTG15" s="124"/>
      <c r="FTH15" s="124"/>
      <c r="FTI15" s="124"/>
      <c r="FTJ15" s="124"/>
      <c r="FTK15" s="124"/>
      <c r="FTL15" s="124"/>
      <c r="FTM15" s="124"/>
      <c r="FTN15" s="124"/>
      <c r="FTO15" s="124"/>
      <c r="FTP15" s="124"/>
      <c r="FTQ15" s="124"/>
      <c r="FTR15" s="124"/>
      <c r="FTS15" s="124"/>
      <c r="FTT15" s="124"/>
      <c r="FTU15" s="124"/>
      <c r="FTV15" s="124"/>
      <c r="FTW15" s="124"/>
      <c r="FTX15" s="124"/>
      <c r="FTY15" s="124"/>
      <c r="FTZ15" s="124"/>
      <c r="FUA15" s="124"/>
      <c r="FUB15" s="124"/>
      <c r="FUC15" s="124"/>
      <c r="FUD15" s="124"/>
      <c r="FUE15" s="124"/>
      <c r="FUF15" s="124"/>
      <c r="FUG15" s="124"/>
      <c r="FUH15" s="124"/>
      <c r="FUI15" s="124"/>
      <c r="FUJ15" s="124"/>
      <c r="FUK15" s="124"/>
      <c r="FUL15" s="124"/>
      <c r="FUM15" s="124"/>
      <c r="FUN15" s="124"/>
      <c r="FUO15" s="124"/>
      <c r="FUP15" s="124"/>
      <c r="FUQ15" s="124"/>
      <c r="FUR15" s="124"/>
      <c r="FUS15" s="124"/>
      <c r="FUT15" s="124"/>
      <c r="FUU15" s="124"/>
      <c r="FUV15" s="124"/>
      <c r="FUW15" s="124"/>
      <c r="FUX15" s="124"/>
      <c r="FUY15" s="124"/>
      <c r="FUZ15" s="124"/>
      <c r="FVA15" s="124"/>
      <c r="FVB15" s="124"/>
      <c r="FVC15" s="124"/>
      <c r="FVD15" s="124"/>
      <c r="FVE15" s="124"/>
      <c r="FVF15" s="124"/>
      <c r="FVG15" s="124"/>
      <c r="FVH15" s="124"/>
      <c r="FVI15" s="124"/>
      <c r="FVJ15" s="124"/>
      <c r="FVK15" s="124"/>
      <c r="FVL15" s="124"/>
      <c r="FVM15" s="124"/>
      <c r="FVN15" s="124"/>
      <c r="FVO15" s="124"/>
      <c r="FVP15" s="124"/>
      <c r="FVQ15" s="124"/>
      <c r="FVR15" s="124"/>
      <c r="FVS15" s="124"/>
      <c r="FVT15" s="124"/>
      <c r="FVU15" s="124"/>
      <c r="FVV15" s="124"/>
      <c r="FVW15" s="124"/>
      <c r="FVX15" s="124"/>
      <c r="FVY15" s="124"/>
      <c r="FVZ15" s="124"/>
      <c r="FWA15" s="124"/>
      <c r="FWB15" s="124"/>
      <c r="FWC15" s="124"/>
      <c r="FWD15" s="124"/>
      <c r="FWE15" s="124"/>
      <c r="FWF15" s="124"/>
      <c r="FWG15" s="124"/>
      <c r="FWH15" s="124"/>
      <c r="FWI15" s="124"/>
      <c r="FWJ15" s="124"/>
      <c r="FWK15" s="124"/>
      <c r="FWL15" s="124"/>
      <c r="FWM15" s="124"/>
      <c r="FWN15" s="124"/>
      <c r="FWO15" s="124"/>
      <c r="FWP15" s="124"/>
      <c r="FWQ15" s="124"/>
      <c r="FWR15" s="124"/>
      <c r="FWS15" s="124"/>
      <c r="FWT15" s="124"/>
      <c r="FWU15" s="124"/>
      <c r="FWV15" s="124"/>
      <c r="FWW15" s="124"/>
      <c r="FWX15" s="124"/>
      <c r="FWY15" s="124"/>
      <c r="FWZ15" s="124"/>
      <c r="FXA15" s="124"/>
      <c r="FXB15" s="124"/>
      <c r="FXC15" s="124"/>
      <c r="FXD15" s="124"/>
      <c r="FXE15" s="124"/>
      <c r="FXF15" s="124"/>
      <c r="FXG15" s="124"/>
      <c r="FXH15" s="124"/>
      <c r="FXI15" s="124"/>
      <c r="FXJ15" s="124"/>
      <c r="FXK15" s="124"/>
      <c r="FXL15" s="124"/>
      <c r="FXM15" s="124"/>
      <c r="FXN15" s="124"/>
      <c r="FXO15" s="124"/>
      <c r="FXP15" s="124"/>
      <c r="FXQ15" s="124"/>
      <c r="FXR15" s="124"/>
      <c r="FXS15" s="124"/>
      <c r="FXT15" s="124"/>
      <c r="FXU15" s="124"/>
      <c r="FXV15" s="124"/>
      <c r="FXW15" s="124"/>
      <c r="FXX15" s="124"/>
      <c r="FXY15" s="124"/>
      <c r="FXZ15" s="124"/>
      <c r="FYA15" s="124"/>
      <c r="FYB15" s="124"/>
      <c r="FYC15" s="124"/>
      <c r="FYD15" s="124"/>
      <c r="FYE15" s="124"/>
      <c r="FYF15" s="124"/>
      <c r="FYG15" s="124"/>
      <c r="FYH15" s="124"/>
      <c r="FYI15" s="124"/>
      <c r="FYJ15" s="124"/>
      <c r="FYK15" s="124"/>
      <c r="FYL15" s="124"/>
      <c r="FYM15" s="124"/>
      <c r="FYN15" s="124"/>
      <c r="FYO15" s="124"/>
      <c r="FYP15" s="124"/>
      <c r="FYQ15" s="124"/>
      <c r="FYR15" s="124"/>
      <c r="FYS15" s="124"/>
      <c r="FYT15" s="124"/>
      <c r="FYU15" s="124"/>
      <c r="FYV15" s="124"/>
      <c r="FYW15" s="124"/>
      <c r="FYX15" s="124"/>
      <c r="FYY15" s="124"/>
      <c r="FYZ15" s="124"/>
      <c r="FZA15" s="124"/>
      <c r="FZB15" s="124"/>
      <c r="FZC15" s="124"/>
      <c r="FZD15" s="124"/>
      <c r="FZE15" s="124"/>
      <c r="FZF15" s="124"/>
      <c r="FZG15" s="124"/>
      <c r="FZH15" s="124"/>
      <c r="FZI15" s="124"/>
      <c r="FZJ15" s="124"/>
      <c r="FZK15" s="124"/>
      <c r="FZL15" s="124"/>
      <c r="FZM15" s="124"/>
      <c r="FZN15" s="124"/>
      <c r="FZO15" s="124"/>
      <c r="FZP15" s="124"/>
      <c r="FZQ15" s="124"/>
      <c r="FZR15" s="124"/>
      <c r="FZS15" s="124"/>
      <c r="FZT15" s="124"/>
      <c r="FZU15" s="124"/>
      <c r="FZV15" s="124"/>
      <c r="FZW15" s="124"/>
      <c r="FZX15" s="124"/>
      <c r="FZY15" s="124"/>
      <c r="FZZ15" s="124"/>
      <c r="GAA15" s="124"/>
      <c r="GAB15" s="124"/>
      <c r="GAC15" s="124"/>
      <c r="GAD15" s="124"/>
      <c r="GAE15" s="124"/>
      <c r="GAF15" s="124"/>
      <c r="GAG15" s="124"/>
      <c r="GAH15" s="124"/>
      <c r="GAI15" s="124"/>
      <c r="GAJ15" s="124"/>
      <c r="GAK15" s="124"/>
      <c r="GAL15" s="124"/>
      <c r="GAM15" s="124"/>
      <c r="GAN15" s="124"/>
      <c r="GAO15" s="124"/>
      <c r="GAP15" s="124"/>
      <c r="GAQ15" s="124"/>
      <c r="GAR15" s="124"/>
      <c r="GAS15" s="124"/>
      <c r="GAT15" s="124"/>
      <c r="GAU15" s="124"/>
      <c r="GAV15" s="124"/>
      <c r="GAW15" s="124"/>
      <c r="GAX15" s="124"/>
      <c r="GAY15" s="124"/>
      <c r="GAZ15" s="124"/>
      <c r="GBA15" s="124"/>
      <c r="GBB15" s="124"/>
      <c r="GBC15" s="124"/>
      <c r="GBD15" s="124"/>
      <c r="GBE15" s="124"/>
      <c r="GBF15" s="124"/>
      <c r="GBG15" s="124"/>
      <c r="GBH15" s="124"/>
      <c r="GBI15" s="124"/>
      <c r="GBJ15" s="124"/>
      <c r="GBK15" s="124"/>
      <c r="GBL15" s="124"/>
      <c r="GBM15" s="124"/>
      <c r="GBN15" s="124"/>
      <c r="GBO15" s="124"/>
      <c r="GBP15" s="124"/>
      <c r="GBQ15" s="124"/>
      <c r="GBR15" s="124"/>
      <c r="GBS15" s="124"/>
      <c r="GBT15" s="124"/>
      <c r="GBU15" s="124"/>
      <c r="GBV15" s="124"/>
      <c r="GBW15" s="124"/>
      <c r="GBX15" s="124"/>
      <c r="GBY15" s="124"/>
      <c r="GBZ15" s="124"/>
      <c r="GCA15" s="124"/>
      <c r="GCB15" s="124"/>
      <c r="GCC15" s="124"/>
      <c r="GCD15" s="124"/>
      <c r="GCE15" s="124"/>
      <c r="GCF15" s="124"/>
      <c r="GCG15" s="124"/>
      <c r="GCH15" s="124"/>
      <c r="GCI15" s="124"/>
      <c r="GCJ15" s="124"/>
      <c r="GCK15" s="124"/>
      <c r="GCL15" s="124"/>
      <c r="GCM15" s="124"/>
      <c r="GCN15" s="124"/>
      <c r="GCO15" s="124"/>
      <c r="GCP15" s="124"/>
      <c r="GCQ15" s="124"/>
      <c r="GCR15" s="124"/>
      <c r="GCS15" s="124"/>
      <c r="GCT15" s="124"/>
      <c r="GCU15" s="124"/>
      <c r="GCV15" s="124"/>
      <c r="GCW15" s="124"/>
      <c r="GCX15" s="124"/>
      <c r="GCY15" s="124"/>
      <c r="GCZ15" s="124"/>
      <c r="GDA15" s="124"/>
      <c r="GDB15" s="124"/>
      <c r="GDC15" s="124"/>
      <c r="GDD15" s="124"/>
      <c r="GDE15" s="124"/>
      <c r="GDF15" s="124"/>
      <c r="GDG15" s="124"/>
      <c r="GDH15" s="124"/>
      <c r="GDI15" s="124"/>
      <c r="GDJ15" s="124"/>
      <c r="GDK15" s="124"/>
      <c r="GDL15" s="124"/>
      <c r="GDM15" s="124"/>
      <c r="GDN15" s="124"/>
      <c r="GDO15" s="124"/>
      <c r="GDP15" s="124"/>
      <c r="GDQ15" s="124"/>
      <c r="GDR15" s="124"/>
      <c r="GDS15" s="124"/>
      <c r="GDT15" s="124"/>
      <c r="GDU15" s="124"/>
      <c r="GDV15" s="124"/>
      <c r="GDW15" s="124"/>
      <c r="GDX15" s="124"/>
      <c r="GDY15" s="124"/>
      <c r="GDZ15" s="124"/>
      <c r="GEA15" s="124"/>
      <c r="GEB15" s="124"/>
      <c r="GEC15" s="124"/>
      <c r="GED15" s="124"/>
      <c r="GEE15" s="124"/>
      <c r="GEF15" s="124"/>
      <c r="GEG15" s="124"/>
      <c r="GEH15" s="124"/>
      <c r="GEI15" s="124"/>
      <c r="GEJ15" s="124"/>
      <c r="GEK15" s="124"/>
      <c r="GEL15" s="124"/>
      <c r="GEM15" s="124"/>
      <c r="GEN15" s="124"/>
      <c r="GEO15" s="124"/>
      <c r="GEP15" s="124"/>
      <c r="GEQ15" s="124"/>
      <c r="GER15" s="124"/>
      <c r="GES15" s="124"/>
      <c r="GET15" s="124"/>
      <c r="GEU15" s="124"/>
      <c r="GEV15" s="124"/>
      <c r="GEW15" s="124"/>
      <c r="GEX15" s="124"/>
      <c r="GEY15" s="124"/>
      <c r="GEZ15" s="124"/>
      <c r="GFA15" s="124"/>
      <c r="GFB15" s="124"/>
      <c r="GFC15" s="124"/>
      <c r="GFD15" s="124"/>
      <c r="GFE15" s="124"/>
      <c r="GFF15" s="124"/>
      <c r="GFG15" s="124"/>
      <c r="GFH15" s="124"/>
      <c r="GFI15" s="124"/>
      <c r="GFJ15" s="124"/>
      <c r="GFK15" s="124"/>
      <c r="GFL15" s="124"/>
      <c r="GFM15" s="124"/>
      <c r="GFN15" s="124"/>
      <c r="GFO15" s="124"/>
      <c r="GFP15" s="124"/>
      <c r="GFQ15" s="124"/>
      <c r="GFR15" s="124"/>
      <c r="GFS15" s="124"/>
      <c r="GFT15" s="124"/>
      <c r="GFU15" s="124"/>
      <c r="GFV15" s="124"/>
      <c r="GFW15" s="124"/>
      <c r="GFX15" s="124"/>
      <c r="GFY15" s="124"/>
      <c r="GFZ15" s="124"/>
      <c r="GGA15" s="124"/>
      <c r="GGB15" s="124"/>
      <c r="GGC15" s="124"/>
      <c r="GGD15" s="124"/>
      <c r="GGE15" s="124"/>
      <c r="GGF15" s="124"/>
      <c r="GGG15" s="124"/>
      <c r="GGH15" s="124"/>
      <c r="GGI15" s="124"/>
      <c r="GGJ15" s="124"/>
      <c r="GGK15" s="124"/>
      <c r="GGL15" s="124"/>
      <c r="GGM15" s="124"/>
      <c r="GGN15" s="124"/>
      <c r="GGO15" s="124"/>
      <c r="GGP15" s="124"/>
      <c r="GGQ15" s="124"/>
      <c r="GGR15" s="124"/>
      <c r="GGS15" s="124"/>
      <c r="GGT15" s="124"/>
      <c r="GGU15" s="124"/>
      <c r="GGV15" s="124"/>
      <c r="GGW15" s="124"/>
      <c r="GGX15" s="124"/>
      <c r="GGY15" s="124"/>
      <c r="GGZ15" s="124"/>
      <c r="GHA15" s="124"/>
      <c r="GHB15" s="124"/>
      <c r="GHC15" s="124"/>
      <c r="GHD15" s="124"/>
      <c r="GHE15" s="124"/>
      <c r="GHF15" s="124"/>
      <c r="GHG15" s="124"/>
      <c r="GHH15" s="124"/>
      <c r="GHI15" s="124"/>
      <c r="GHJ15" s="124"/>
      <c r="GHK15" s="124"/>
      <c r="GHL15" s="124"/>
      <c r="GHM15" s="124"/>
      <c r="GHN15" s="124"/>
      <c r="GHO15" s="124"/>
      <c r="GHP15" s="124"/>
      <c r="GHQ15" s="124"/>
      <c r="GHR15" s="124"/>
      <c r="GHS15" s="124"/>
      <c r="GHT15" s="124"/>
      <c r="GHU15" s="124"/>
      <c r="GHV15" s="124"/>
      <c r="GHW15" s="124"/>
      <c r="GHX15" s="124"/>
      <c r="GHY15" s="124"/>
      <c r="GHZ15" s="124"/>
      <c r="GIA15" s="124"/>
      <c r="GIB15" s="124"/>
      <c r="GIC15" s="124"/>
      <c r="GID15" s="124"/>
      <c r="GIE15" s="124"/>
      <c r="GIF15" s="124"/>
      <c r="GIG15" s="124"/>
      <c r="GIH15" s="124"/>
      <c r="GII15" s="124"/>
      <c r="GIJ15" s="124"/>
      <c r="GIK15" s="124"/>
      <c r="GIL15" s="124"/>
      <c r="GIM15" s="124"/>
      <c r="GIN15" s="124"/>
      <c r="GIO15" s="124"/>
      <c r="GIP15" s="124"/>
      <c r="GIQ15" s="124"/>
      <c r="GIR15" s="124"/>
      <c r="GIS15" s="124"/>
      <c r="GIT15" s="124"/>
      <c r="GIU15" s="124"/>
      <c r="GIV15" s="124"/>
      <c r="GIW15" s="124"/>
      <c r="GIX15" s="124"/>
      <c r="GIY15" s="124"/>
      <c r="GIZ15" s="124"/>
      <c r="GJA15" s="124"/>
      <c r="GJB15" s="124"/>
      <c r="GJC15" s="124"/>
      <c r="GJD15" s="124"/>
      <c r="GJE15" s="124"/>
      <c r="GJF15" s="124"/>
      <c r="GJG15" s="124"/>
      <c r="GJH15" s="124"/>
      <c r="GJI15" s="124"/>
      <c r="GJJ15" s="124"/>
      <c r="GJK15" s="124"/>
      <c r="GJL15" s="124"/>
      <c r="GJM15" s="124"/>
      <c r="GJN15" s="124"/>
      <c r="GJO15" s="124"/>
      <c r="GJP15" s="124"/>
      <c r="GJQ15" s="124"/>
      <c r="GJR15" s="124"/>
      <c r="GJS15" s="124"/>
      <c r="GJT15" s="124"/>
      <c r="GJU15" s="124"/>
      <c r="GJV15" s="124"/>
      <c r="GJW15" s="124"/>
      <c r="GJX15" s="124"/>
      <c r="GJY15" s="124"/>
      <c r="GJZ15" s="124"/>
      <c r="GKA15" s="124"/>
      <c r="GKB15" s="124"/>
      <c r="GKC15" s="124"/>
      <c r="GKD15" s="124"/>
      <c r="GKE15" s="124"/>
      <c r="GKF15" s="124"/>
      <c r="GKG15" s="124"/>
      <c r="GKH15" s="124"/>
      <c r="GKI15" s="124"/>
      <c r="GKJ15" s="124"/>
      <c r="GKK15" s="124"/>
      <c r="GKL15" s="124"/>
      <c r="GKM15" s="124"/>
      <c r="GKN15" s="124"/>
      <c r="GKO15" s="124"/>
      <c r="GKP15" s="124"/>
      <c r="GKQ15" s="124"/>
      <c r="GKR15" s="124"/>
      <c r="GKS15" s="124"/>
      <c r="GKT15" s="124"/>
      <c r="GKU15" s="124"/>
      <c r="GKV15" s="124"/>
      <c r="GKW15" s="124"/>
      <c r="GKX15" s="124"/>
      <c r="GKY15" s="124"/>
      <c r="GKZ15" s="124"/>
      <c r="GLA15" s="124"/>
      <c r="GLB15" s="124"/>
      <c r="GLC15" s="124"/>
      <c r="GLD15" s="124"/>
      <c r="GLE15" s="124"/>
      <c r="GLF15" s="124"/>
      <c r="GLG15" s="124"/>
      <c r="GLH15" s="124"/>
      <c r="GLI15" s="124"/>
      <c r="GLJ15" s="124"/>
      <c r="GLK15" s="124"/>
      <c r="GLL15" s="124"/>
      <c r="GLM15" s="124"/>
      <c r="GLN15" s="124"/>
      <c r="GLO15" s="124"/>
      <c r="GLP15" s="124"/>
      <c r="GLQ15" s="124"/>
      <c r="GLR15" s="124"/>
      <c r="GLS15" s="124"/>
      <c r="GLT15" s="124"/>
      <c r="GLU15" s="124"/>
      <c r="GLV15" s="124"/>
      <c r="GLW15" s="124"/>
      <c r="GLX15" s="124"/>
      <c r="GLY15" s="124"/>
      <c r="GLZ15" s="124"/>
      <c r="GMA15" s="124"/>
      <c r="GMB15" s="124"/>
      <c r="GMC15" s="124"/>
      <c r="GMD15" s="124"/>
      <c r="GME15" s="124"/>
      <c r="GMF15" s="124"/>
      <c r="GMG15" s="124"/>
      <c r="GMH15" s="124"/>
      <c r="GMI15" s="124"/>
      <c r="GMJ15" s="124"/>
      <c r="GMK15" s="124"/>
      <c r="GML15" s="124"/>
      <c r="GMM15" s="124"/>
      <c r="GMN15" s="124"/>
      <c r="GMO15" s="124"/>
      <c r="GMP15" s="124"/>
      <c r="GMQ15" s="124"/>
      <c r="GMR15" s="124"/>
      <c r="GMS15" s="124"/>
      <c r="GMT15" s="124"/>
      <c r="GMU15" s="124"/>
      <c r="GMV15" s="124"/>
      <c r="GMW15" s="124"/>
      <c r="GMX15" s="124"/>
      <c r="GMY15" s="124"/>
      <c r="GMZ15" s="124"/>
      <c r="GNA15" s="124"/>
      <c r="GNB15" s="124"/>
      <c r="GNC15" s="124"/>
      <c r="GND15" s="124"/>
      <c r="GNE15" s="124"/>
      <c r="GNF15" s="124"/>
      <c r="GNG15" s="124"/>
      <c r="GNH15" s="124"/>
      <c r="GNI15" s="124"/>
      <c r="GNJ15" s="124"/>
      <c r="GNK15" s="124"/>
      <c r="GNL15" s="124"/>
      <c r="GNM15" s="124"/>
      <c r="GNN15" s="124"/>
      <c r="GNO15" s="124"/>
      <c r="GNP15" s="124"/>
      <c r="GNQ15" s="124"/>
      <c r="GNR15" s="124"/>
      <c r="GNS15" s="124"/>
      <c r="GNT15" s="124"/>
      <c r="GNU15" s="124"/>
      <c r="GNV15" s="124"/>
      <c r="GNW15" s="124"/>
      <c r="GNX15" s="124"/>
      <c r="GNY15" s="124"/>
      <c r="GNZ15" s="124"/>
      <c r="GOA15" s="124"/>
      <c r="GOB15" s="124"/>
      <c r="GOC15" s="124"/>
      <c r="GOD15" s="124"/>
      <c r="GOE15" s="124"/>
      <c r="GOF15" s="124"/>
      <c r="GOG15" s="124"/>
      <c r="GOH15" s="124"/>
      <c r="GOI15" s="124"/>
      <c r="GOJ15" s="124"/>
      <c r="GOK15" s="124"/>
      <c r="GOL15" s="124"/>
      <c r="GOM15" s="124"/>
      <c r="GON15" s="124"/>
      <c r="GOO15" s="124"/>
      <c r="GOP15" s="124"/>
      <c r="GOQ15" s="124"/>
      <c r="GOR15" s="124"/>
      <c r="GOS15" s="124"/>
      <c r="GOT15" s="124"/>
      <c r="GOU15" s="124"/>
      <c r="GOV15" s="124"/>
      <c r="GOW15" s="124"/>
      <c r="GOX15" s="124"/>
      <c r="GOY15" s="124"/>
      <c r="GOZ15" s="124"/>
      <c r="GPA15" s="124"/>
      <c r="GPB15" s="124"/>
      <c r="GPC15" s="124"/>
      <c r="GPD15" s="124"/>
      <c r="GPE15" s="124"/>
      <c r="GPF15" s="124"/>
      <c r="GPG15" s="124"/>
      <c r="GPH15" s="124"/>
      <c r="GPI15" s="124"/>
      <c r="GPJ15" s="124"/>
      <c r="GPK15" s="124"/>
      <c r="GPL15" s="124"/>
      <c r="GPM15" s="124"/>
      <c r="GPN15" s="124"/>
      <c r="GPO15" s="124"/>
      <c r="GPP15" s="124"/>
      <c r="GPQ15" s="124"/>
      <c r="GPR15" s="124"/>
      <c r="GPS15" s="124"/>
      <c r="GPT15" s="124"/>
      <c r="GPU15" s="124"/>
      <c r="GPV15" s="124"/>
      <c r="GPW15" s="124"/>
      <c r="GPX15" s="124"/>
      <c r="GPY15" s="124"/>
      <c r="GPZ15" s="124"/>
      <c r="GQA15" s="124"/>
      <c r="GQB15" s="124"/>
      <c r="GQC15" s="124"/>
      <c r="GQD15" s="124"/>
      <c r="GQE15" s="124"/>
      <c r="GQF15" s="124"/>
      <c r="GQG15" s="124"/>
      <c r="GQH15" s="124"/>
      <c r="GQI15" s="124"/>
      <c r="GQJ15" s="124"/>
      <c r="GQK15" s="124"/>
      <c r="GQL15" s="124"/>
      <c r="GQM15" s="124"/>
      <c r="GQN15" s="124"/>
      <c r="GQO15" s="124"/>
      <c r="GQP15" s="124"/>
      <c r="GQQ15" s="124"/>
      <c r="GQR15" s="124"/>
      <c r="GQS15" s="124"/>
      <c r="GQT15" s="124"/>
      <c r="GQU15" s="124"/>
      <c r="GQV15" s="124"/>
      <c r="GQW15" s="124"/>
      <c r="GQX15" s="124"/>
      <c r="GQY15" s="124"/>
      <c r="GQZ15" s="124"/>
      <c r="GRA15" s="124"/>
      <c r="GRB15" s="124"/>
      <c r="GRC15" s="124"/>
      <c r="GRD15" s="124"/>
      <c r="GRE15" s="124"/>
      <c r="GRF15" s="124"/>
      <c r="GRG15" s="124"/>
      <c r="GRH15" s="124"/>
      <c r="GRI15" s="124"/>
      <c r="GRJ15" s="124"/>
      <c r="GRK15" s="124"/>
      <c r="GRL15" s="124"/>
      <c r="GRM15" s="124"/>
      <c r="GRN15" s="124"/>
      <c r="GRO15" s="124"/>
      <c r="GRP15" s="124"/>
      <c r="GRQ15" s="124"/>
      <c r="GRR15" s="124"/>
      <c r="GRS15" s="124"/>
      <c r="GRT15" s="124"/>
      <c r="GRU15" s="124"/>
      <c r="GRV15" s="124"/>
      <c r="GRW15" s="124"/>
      <c r="GRX15" s="124"/>
      <c r="GRY15" s="124"/>
      <c r="GRZ15" s="124"/>
      <c r="GSA15" s="124"/>
      <c r="GSB15" s="124"/>
      <c r="GSC15" s="124"/>
      <c r="GSD15" s="124"/>
      <c r="GSE15" s="124"/>
      <c r="GSF15" s="124"/>
      <c r="GSG15" s="124"/>
      <c r="GSH15" s="124"/>
      <c r="GSI15" s="124"/>
      <c r="GSJ15" s="124"/>
      <c r="GSK15" s="124"/>
      <c r="GSL15" s="124"/>
      <c r="GSM15" s="124"/>
      <c r="GSN15" s="124"/>
      <c r="GSO15" s="124"/>
      <c r="GSP15" s="124"/>
      <c r="GSQ15" s="124"/>
      <c r="GSR15" s="124"/>
      <c r="GSS15" s="124"/>
      <c r="GST15" s="124"/>
      <c r="GSU15" s="124"/>
      <c r="GSV15" s="124"/>
      <c r="GSW15" s="124"/>
      <c r="GSX15" s="124"/>
      <c r="GSY15" s="124"/>
      <c r="GSZ15" s="124"/>
      <c r="GTA15" s="124"/>
      <c r="GTB15" s="124"/>
      <c r="GTC15" s="124"/>
      <c r="GTD15" s="124"/>
      <c r="GTE15" s="124"/>
      <c r="GTF15" s="124"/>
      <c r="GTG15" s="124"/>
      <c r="GTH15" s="124"/>
      <c r="GTI15" s="124"/>
      <c r="GTJ15" s="124"/>
      <c r="GTK15" s="124"/>
      <c r="GTL15" s="124"/>
      <c r="GTM15" s="124"/>
      <c r="GTN15" s="124"/>
      <c r="GTO15" s="124"/>
      <c r="GTP15" s="124"/>
      <c r="GTQ15" s="124"/>
      <c r="GTR15" s="124"/>
      <c r="GTS15" s="124"/>
      <c r="GTT15" s="124"/>
      <c r="GTU15" s="124"/>
      <c r="GTV15" s="124"/>
      <c r="GTW15" s="124"/>
      <c r="GTX15" s="124"/>
      <c r="GTY15" s="124"/>
      <c r="GTZ15" s="124"/>
      <c r="GUA15" s="124"/>
      <c r="GUB15" s="124"/>
      <c r="GUC15" s="124"/>
      <c r="GUD15" s="124"/>
      <c r="GUE15" s="124"/>
      <c r="GUF15" s="124"/>
      <c r="GUG15" s="124"/>
      <c r="GUH15" s="124"/>
      <c r="GUI15" s="124"/>
      <c r="GUJ15" s="124"/>
      <c r="GUK15" s="124"/>
      <c r="GUL15" s="124"/>
      <c r="GUM15" s="124"/>
      <c r="GUN15" s="124"/>
      <c r="GUO15" s="124"/>
      <c r="GUP15" s="124"/>
      <c r="GUQ15" s="124"/>
      <c r="GUR15" s="124"/>
      <c r="GUS15" s="124"/>
      <c r="GUT15" s="124"/>
      <c r="GUU15" s="124"/>
      <c r="GUV15" s="124"/>
      <c r="GUW15" s="124"/>
      <c r="GUX15" s="124"/>
      <c r="GUY15" s="124"/>
      <c r="GUZ15" s="124"/>
      <c r="GVA15" s="124"/>
      <c r="GVB15" s="124"/>
      <c r="GVC15" s="124"/>
      <c r="GVD15" s="124"/>
      <c r="GVE15" s="124"/>
      <c r="GVF15" s="124"/>
      <c r="GVG15" s="124"/>
      <c r="GVH15" s="124"/>
      <c r="GVI15" s="124"/>
      <c r="GVJ15" s="124"/>
      <c r="GVK15" s="124"/>
      <c r="GVL15" s="124"/>
      <c r="GVM15" s="124"/>
      <c r="GVN15" s="124"/>
      <c r="GVO15" s="124"/>
      <c r="GVP15" s="124"/>
      <c r="GVQ15" s="124"/>
      <c r="GVR15" s="124"/>
      <c r="GVS15" s="124"/>
      <c r="GVT15" s="124"/>
      <c r="GVU15" s="124"/>
      <c r="GVV15" s="124"/>
      <c r="GVW15" s="124"/>
      <c r="GVX15" s="124"/>
      <c r="GVY15" s="124"/>
      <c r="GVZ15" s="124"/>
      <c r="GWA15" s="124"/>
      <c r="GWB15" s="124"/>
      <c r="GWC15" s="124"/>
      <c r="GWD15" s="124"/>
      <c r="GWE15" s="124"/>
      <c r="GWF15" s="124"/>
      <c r="GWG15" s="124"/>
      <c r="GWH15" s="124"/>
      <c r="GWI15" s="124"/>
      <c r="GWJ15" s="124"/>
      <c r="GWK15" s="124"/>
      <c r="GWL15" s="124"/>
      <c r="GWM15" s="124"/>
      <c r="GWN15" s="124"/>
      <c r="GWO15" s="124"/>
      <c r="GWP15" s="124"/>
      <c r="GWQ15" s="124"/>
      <c r="GWR15" s="124"/>
      <c r="GWS15" s="124"/>
      <c r="GWT15" s="124"/>
      <c r="GWU15" s="124"/>
      <c r="GWV15" s="124"/>
      <c r="GWW15" s="124"/>
      <c r="GWX15" s="124"/>
      <c r="GWY15" s="124"/>
      <c r="GWZ15" s="124"/>
      <c r="GXA15" s="124"/>
      <c r="GXB15" s="124"/>
      <c r="GXC15" s="124"/>
      <c r="GXD15" s="124"/>
      <c r="GXE15" s="124"/>
      <c r="GXF15" s="124"/>
      <c r="GXG15" s="124"/>
      <c r="GXH15" s="124"/>
      <c r="GXI15" s="124"/>
      <c r="GXJ15" s="124"/>
      <c r="GXK15" s="124"/>
      <c r="GXL15" s="124"/>
      <c r="GXM15" s="124"/>
      <c r="GXN15" s="124"/>
      <c r="GXO15" s="124"/>
      <c r="GXP15" s="124"/>
      <c r="GXQ15" s="124"/>
      <c r="GXR15" s="124"/>
      <c r="GXS15" s="124"/>
      <c r="GXT15" s="124"/>
      <c r="GXU15" s="124"/>
      <c r="GXV15" s="124"/>
      <c r="GXW15" s="124"/>
      <c r="GXX15" s="124"/>
      <c r="GXY15" s="124"/>
      <c r="GXZ15" s="124"/>
      <c r="GYA15" s="124"/>
      <c r="GYB15" s="124"/>
      <c r="GYC15" s="124"/>
      <c r="GYD15" s="124"/>
      <c r="GYE15" s="124"/>
      <c r="GYF15" s="124"/>
      <c r="GYG15" s="124"/>
      <c r="GYH15" s="124"/>
      <c r="GYI15" s="124"/>
      <c r="GYJ15" s="124"/>
      <c r="GYK15" s="124"/>
      <c r="GYL15" s="124"/>
      <c r="GYM15" s="124"/>
      <c r="GYN15" s="124"/>
      <c r="GYO15" s="124"/>
      <c r="GYP15" s="124"/>
      <c r="GYQ15" s="124"/>
      <c r="GYR15" s="124"/>
      <c r="GYS15" s="124"/>
      <c r="GYT15" s="124"/>
      <c r="GYU15" s="124"/>
      <c r="GYV15" s="124"/>
      <c r="GYW15" s="124"/>
      <c r="GYX15" s="124"/>
      <c r="GYY15" s="124"/>
      <c r="GYZ15" s="124"/>
      <c r="GZA15" s="124"/>
      <c r="GZB15" s="124"/>
      <c r="GZC15" s="124"/>
      <c r="GZD15" s="124"/>
      <c r="GZE15" s="124"/>
      <c r="GZF15" s="124"/>
      <c r="GZG15" s="124"/>
      <c r="GZH15" s="124"/>
      <c r="GZI15" s="124"/>
      <c r="GZJ15" s="124"/>
      <c r="GZK15" s="124"/>
      <c r="GZL15" s="124"/>
      <c r="GZM15" s="124"/>
      <c r="GZN15" s="124"/>
      <c r="GZO15" s="124"/>
      <c r="GZP15" s="124"/>
      <c r="GZQ15" s="124"/>
      <c r="GZR15" s="124"/>
      <c r="GZS15" s="124"/>
      <c r="GZT15" s="124"/>
      <c r="GZU15" s="124"/>
      <c r="GZV15" s="124"/>
      <c r="GZW15" s="124"/>
      <c r="GZX15" s="124"/>
      <c r="GZY15" s="124"/>
      <c r="GZZ15" s="124"/>
      <c r="HAA15" s="124"/>
      <c r="HAB15" s="124"/>
      <c r="HAC15" s="124"/>
      <c r="HAD15" s="124"/>
      <c r="HAE15" s="124"/>
      <c r="HAF15" s="124"/>
      <c r="HAG15" s="124"/>
      <c r="HAH15" s="124"/>
      <c r="HAI15" s="124"/>
      <c r="HAJ15" s="124"/>
      <c r="HAK15" s="124"/>
      <c r="HAL15" s="124"/>
      <c r="HAM15" s="124"/>
      <c r="HAN15" s="124"/>
      <c r="HAO15" s="124"/>
      <c r="HAP15" s="124"/>
      <c r="HAQ15" s="124"/>
      <c r="HAR15" s="124"/>
      <c r="HAS15" s="124"/>
      <c r="HAT15" s="124"/>
      <c r="HAU15" s="124"/>
      <c r="HAV15" s="124"/>
      <c r="HAW15" s="124"/>
      <c r="HAX15" s="124"/>
      <c r="HAY15" s="124"/>
      <c r="HAZ15" s="124"/>
      <c r="HBA15" s="124"/>
      <c r="HBB15" s="124"/>
      <c r="HBC15" s="124"/>
      <c r="HBD15" s="124"/>
      <c r="HBE15" s="124"/>
      <c r="HBF15" s="124"/>
      <c r="HBG15" s="124"/>
      <c r="HBH15" s="124"/>
      <c r="HBI15" s="124"/>
      <c r="HBJ15" s="124"/>
      <c r="HBK15" s="124"/>
      <c r="HBL15" s="124"/>
      <c r="HBM15" s="124"/>
      <c r="HBN15" s="124"/>
      <c r="HBO15" s="124"/>
      <c r="HBP15" s="124"/>
      <c r="HBQ15" s="124"/>
      <c r="HBR15" s="124"/>
      <c r="HBS15" s="124"/>
      <c r="HBT15" s="124"/>
      <c r="HBU15" s="124"/>
      <c r="HBV15" s="124"/>
      <c r="HBW15" s="124"/>
      <c r="HBX15" s="124"/>
      <c r="HBY15" s="124"/>
      <c r="HBZ15" s="124"/>
      <c r="HCA15" s="124"/>
      <c r="HCB15" s="124"/>
      <c r="HCC15" s="124"/>
      <c r="HCD15" s="124"/>
      <c r="HCE15" s="124"/>
      <c r="HCF15" s="124"/>
      <c r="HCG15" s="124"/>
      <c r="HCH15" s="124"/>
      <c r="HCI15" s="124"/>
      <c r="HCJ15" s="124"/>
      <c r="HCK15" s="124"/>
      <c r="HCL15" s="124"/>
      <c r="HCM15" s="124"/>
      <c r="HCN15" s="124"/>
      <c r="HCO15" s="124"/>
      <c r="HCP15" s="124"/>
      <c r="HCQ15" s="124"/>
      <c r="HCR15" s="124"/>
      <c r="HCS15" s="124"/>
      <c r="HCT15" s="124"/>
      <c r="HCU15" s="124"/>
      <c r="HCV15" s="124"/>
      <c r="HCW15" s="124"/>
      <c r="HCX15" s="124"/>
      <c r="HCY15" s="124"/>
      <c r="HCZ15" s="124"/>
      <c r="HDA15" s="124"/>
      <c r="HDB15" s="124"/>
      <c r="HDC15" s="124"/>
      <c r="HDD15" s="124"/>
      <c r="HDE15" s="124"/>
      <c r="HDF15" s="124"/>
      <c r="HDG15" s="124"/>
      <c r="HDH15" s="124"/>
      <c r="HDI15" s="124"/>
      <c r="HDJ15" s="124"/>
      <c r="HDK15" s="124"/>
      <c r="HDL15" s="124"/>
      <c r="HDM15" s="124"/>
      <c r="HDN15" s="124"/>
      <c r="HDO15" s="124"/>
      <c r="HDP15" s="124"/>
      <c r="HDQ15" s="124"/>
      <c r="HDR15" s="124"/>
      <c r="HDS15" s="124"/>
      <c r="HDT15" s="124"/>
      <c r="HDU15" s="124"/>
      <c r="HDV15" s="124"/>
      <c r="HDW15" s="124"/>
      <c r="HDX15" s="124"/>
      <c r="HDY15" s="124"/>
      <c r="HDZ15" s="124"/>
      <c r="HEA15" s="124"/>
      <c r="HEB15" s="124"/>
      <c r="HEC15" s="124"/>
      <c r="HED15" s="124"/>
      <c r="HEE15" s="124"/>
      <c r="HEF15" s="124"/>
      <c r="HEG15" s="124"/>
      <c r="HEH15" s="124"/>
      <c r="HEI15" s="124"/>
      <c r="HEJ15" s="124"/>
      <c r="HEK15" s="124"/>
      <c r="HEL15" s="124"/>
      <c r="HEM15" s="124"/>
      <c r="HEN15" s="124"/>
      <c r="HEO15" s="124"/>
      <c r="HEP15" s="124"/>
      <c r="HEQ15" s="124"/>
      <c r="HER15" s="124"/>
      <c r="HES15" s="124"/>
      <c r="HET15" s="124"/>
      <c r="HEU15" s="124"/>
      <c r="HEV15" s="124"/>
      <c r="HEW15" s="124"/>
      <c r="HEX15" s="124"/>
      <c r="HEY15" s="124"/>
      <c r="HEZ15" s="124"/>
      <c r="HFA15" s="124"/>
      <c r="HFB15" s="124"/>
      <c r="HFC15" s="124"/>
      <c r="HFD15" s="124"/>
      <c r="HFE15" s="124"/>
      <c r="HFF15" s="124"/>
      <c r="HFG15" s="124"/>
      <c r="HFH15" s="124"/>
      <c r="HFI15" s="124"/>
      <c r="HFJ15" s="124"/>
      <c r="HFK15" s="124"/>
      <c r="HFL15" s="124"/>
      <c r="HFM15" s="124"/>
      <c r="HFN15" s="124"/>
      <c r="HFO15" s="124"/>
      <c r="HFP15" s="124"/>
      <c r="HFQ15" s="124"/>
      <c r="HFR15" s="124"/>
      <c r="HFS15" s="124"/>
      <c r="HFT15" s="124"/>
      <c r="HFU15" s="124"/>
      <c r="HFV15" s="124"/>
      <c r="HFW15" s="124"/>
      <c r="HFX15" s="124"/>
      <c r="HFY15" s="124"/>
      <c r="HFZ15" s="124"/>
      <c r="HGA15" s="124"/>
      <c r="HGB15" s="124"/>
      <c r="HGC15" s="124"/>
      <c r="HGD15" s="124"/>
      <c r="HGE15" s="124"/>
      <c r="HGF15" s="124"/>
      <c r="HGG15" s="124"/>
      <c r="HGH15" s="124"/>
      <c r="HGI15" s="124"/>
      <c r="HGJ15" s="124"/>
      <c r="HGK15" s="124"/>
      <c r="HGL15" s="124"/>
      <c r="HGM15" s="124"/>
      <c r="HGN15" s="124"/>
      <c r="HGO15" s="124"/>
      <c r="HGP15" s="124"/>
      <c r="HGQ15" s="124"/>
      <c r="HGR15" s="124"/>
      <c r="HGS15" s="124"/>
      <c r="HGT15" s="124"/>
      <c r="HGU15" s="124"/>
      <c r="HGV15" s="124"/>
      <c r="HGW15" s="124"/>
      <c r="HGX15" s="124"/>
      <c r="HGY15" s="124"/>
      <c r="HGZ15" s="124"/>
      <c r="HHA15" s="124"/>
      <c r="HHB15" s="124"/>
      <c r="HHC15" s="124"/>
      <c r="HHD15" s="124"/>
      <c r="HHE15" s="124"/>
      <c r="HHF15" s="124"/>
      <c r="HHG15" s="124"/>
      <c r="HHH15" s="124"/>
      <c r="HHI15" s="124"/>
      <c r="HHJ15" s="124"/>
      <c r="HHK15" s="124"/>
      <c r="HHL15" s="124"/>
      <c r="HHM15" s="124"/>
      <c r="HHN15" s="124"/>
      <c r="HHO15" s="124"/>
      <c r="HHP15" s="124"/>
      <c r="HHQ15" s="124"/>
      <c r="HHR15" s="124"/>
      <c r="HHS15" s="124"/>
      <c r="HHT15" s="124"/>
      <c r="HHU15" s="124"/>
      <c r="HHV15" s="124"/>
      <c r="HHW15" s="124"/>
      <c r="HHX15" s="124"/>
      <c r="HHY15" s="124"/>
      <c r="HHZ15" s="124"/>
      <c r="HIA15" s="124"/>
      <c r="HIB15" s="124"/>
      <c r="HIC15" s="124"/>
      <c r="HID15" s="124"/>
      <c r="HIE15" s="124"/>
      <c r="HIF15" s="124"/>
      <c r="HIG15" s="124"/>
      <c r="HIH15" s="124"/>
      <c r="HII15" s="124"/>
      <c r="HIJ15" s="124"/>
      <c r="HIK15" s="124"/>
      <c r="HIL15" s="124"/>
      <c r="HIM15" s="124"/>
      <c r="HIN15" s="124"/>
      <c r="HIO15" s="124"/>
      <c r="HIP15" s="124"/>
      <c r="HIQ15" s="124"/>
      <c r="HIR15" s="124"/>
      <c r="HIS15" s="124"/>
      <c r="HIT15" s="124"/>
      <c r="HIU15" s="124"/>
      <c r="HIV15" s="124"/>
      <c r="HIW15" s="124"/>
      <c r="HIX15" s="124"/>
      <c r="HIY15" s="124"/>
      <c r="HIZ15" s="124"/>
      <c r="HJA15" s="124"/>
      <c r="HJB15" s="124"/>
      <c r="HJC15" s="124"/>
      <c r="HJD15" s="124"/>
      <c r="HJE15" s="124"/>
      <c r="HJF15" s="124"/>
      <c r="HJG15" s="124"/>
      <c r="HJH15" s="124"/>
      <c r="HJI15" s="124"/>
      <c r="HJJ15" s="124"/>
      <c r="HJK15" s="124"/>
      <c r="HJL15" s="124"/>
      <c r="HJM15" s="124"/>
      <c r="HJN15" s="124"/>
      <c r="HJO15" s="124"/>
      <c r="HJP15" s="124"/>
      <c r="HJQ15" s="124"/>
      <c r="HJR15" s="124"/>
      <c r="HJS15" s="124"/>
      <c r="HJT15" s="124"/>
      <c r="HJU15" s="124"/>
      <c r="HJV15" s="124"/>
      <c r="HJW15" s="124"/>
      <c r="HJX15" s="124"/>
      <c r="HJY15" s="124"/>
      <c r="HJZ15" s="124"/>
      <c r="HKA15" s="124"/>
      <c r="HKB15" s="124"/>
      <c r="HKC15" s="124"/>
      <c r="HKD15" s="124"/>
      <c r="HKE15" s="124"/>
      <c r="HKF15" s="124"/>
      <c r="HKG15" s="124"/>
      <c r="HKH15" s="124"/>
      <c r="HKI15" s="124"/>
      <c r="HKJ15" s="124"/>
      <c r="HKK15" s="124"/>
      <c r="HKL15" s="124"/>
      <c r="HKM15" s="124"/>
      <c r="HKN15" s="124"/>
      <c r="HKO15" s="124"/>
      <c r="HKP15" s="124"/>
      <c r="HKQ15" s="124"/>
      <c r="HKR15" s="124"/>
      <c r="HKS15" s="124"/>
      <c r="HKT15" s="124"/>
      <c r="HKU15" s="124"/>
      <c r="HKV15" s="124"/>
      <c r="HKW15" s="124"/>
      <c r="HKX15" s="124"/>
      <c r="HKY15" s="124"/>
      <c r="HKZ15" s="124"/>
      <c r="HLA15" s="124"/>
      <c r="HLB15" s="124"/>
      <c r="HLC15" s="124"/>
      <c r="HLD15" s="124"/>
      <c r="HLE15" s="124"/>
      <c r="HLF15" s="124"/>
      <c r="HLG15" s="124"/>
      <c r="HLH15" s="124"/>
      <c r="HLI15" s="124"/>
      <c r="HLJ15" s="124"/>
      <c r="HLK15" s="124"/>
      <c r="HLL15" s="124"/>
      <c r="HLM15" s="124"/>
      <c r="HLN15" s="124"/>
      <c r="HLO15" s="124"/>
      <c r="HLP15" s="124"/>
      <c r="HLQ15" s="124"/>
      <c r="HLR15" s="124"/>
      <c r="HLS15" s="124"/>
      <c r="HLT15" s="124"/>
      <c r="HLU15" s="124"/>
      <c r="HLV15" s="124"/>
      <c r="HLW15" s="124"/>
      <c r="HLX15" s="124"/>
      <c r="HLY15" s="124"/>
      <c r="HLZ15" s="124"/>
      <c r="HMA15" s="124"/>
      <c r="HMB15" s="124"/>
      <c r="HMC15" s="124"/>
      <c r="HMD15" s="124"/>
      <c r="HME15" s="124"/>
      <c r="HMF15" s="124"/>
      <c r="HMG15" s="124"/>
      <c r="HMH15" s="124"/>
      <c r="HMI15" s="124"/>
      <c r="HMJ15" s="124"/>
      <c r="HMK15" s="124"/>
      <c r="HML15" s="124"/>
      <c r="HMM15" s="124"/>
      <c r="HMN15" s="124"/>
      <c r="HMO15" s="124"/>
      <c r="HMP15" s="124"/>
      <c r="HMQ15" s="124"/>
      <c r="HMR15" s="124"/>
      <c r="HMS15" s="124"/>
      <c r="HMT15" s="124"/>
      <c r="HMU15" s="124"/>
      <c r="HMV15" s="124"/>
      <c r="HMW15" s="124"/>
      <c r="HMX15" s="124"/>
      <c r="HMY15" s="124"/>
      <c r="HMZ15" s="124"/>
      <c r="HNA15" s="124"/>
      <c r="HNB15" s="124"/>
      <c r="HNC15" s="124"/>
      <c r="HND15" s="124"/>
      <c r="HNE15" s="124"/>
      <c r="HNF15" s="124"/>
      <c r="HNG15" s="124"/>
      <c r="HNH15" s="124"/>
      <c r="HNI15" s="124"/>
      <c r="HNJ15" s="124"/>
      <c r="HNK15" s="124"/>
      <c r="HNL15" s="124"/>
      <c r="HNM15" s="124"/>
      <c r="HNN15" s="124"/>
      <c r="HNO15" s="124"/>
      <c r="HNP15" s="124"/>
      <c r="HNQ15" s="124"/>
      <c r="HNR15" s="124"/>
      <c r="HNS15" s="124"/>
      <c r="HNT15" s="124"/>
      <c r="HNU15" s="124"/>
      <c r="HNV15" s="124"/>
      <c r="HNW15" s="124"/>
      <c r="HNX15" s="124"/>
      <c r="HNY15" s="124"/>
      <c r="HNZ15" s="124"/>
      <c r="HOA15" s="124"/>
      <c r="HOB15" s="124"/>
      <c r="HOC15" s="124"/>
      <c r="HOD15" s="124"/>
      <c r="HOE15" s="124"/>
      <c r="HOF15" s="124"/>
      <c r="HOG15" s="124"/>
      <c r="HOH15" s="124"/>
      <c r="HOI15" s="124"/>
      <c r="HOJ15" s="124"/>
      <c r="HOK15" s="124"/>
      <c r="HOL15" s="124"/>
      <c r="HOM15" s="124"/>
      <c r="HON15" s="124"/>
      <c r="HOO15" s="124"/>
      <c r="HOP15" s="124"/>
      <c r="HOQ15" s="124"/>
      <c r="HOR15" s="124"/>
      <c r="HOS15" s="124"/>
      <c r="HOT15" s="124"/>
      <c r="HOU15" s="124"/>
      <c r="HOV15" s="124"/>
      <c r="HOW15" s="124"/>
      <c r="HOX15" s="124"/>
      <c r="HOY15" s="124"/>
      <c r="HOZ15" s="124"/>
      <c r="HPA15" s="124"/>
      <c r="HPB15" s="124"/>
      <c r="HPC15" s="124"/>
      <c r="HPD15" s="124"/>
      <c r="HPE15" s="124"/>
      <c r="HPF15" s="124"/>
      <c r="HPG15" s="124"/>
      <c r="HPH15" s="124"/>
      <c r="HPI15" s="124"/>
      <c r="HPJ15" s="124"/>
      <c r="HPK15" s="124"/>
      <c r="HPL15" s="124"/>
      <c r="HPM15" s="124"/>
      <c r="HPN15" s="124"/>
      <c r="HPO15" s="124"/>
      <c r="HPP15" s="124"/>
      <c r="HPQ15" s="124"/>
      <c r="HPR15" s="124"/>
      <c r="HPS15" s="124"/>
      <c r="HPT15" s="124"/>
      <c r="HPU15" s="124"/>
      <c r="HPV15" s="124"/>
      <c r="HPW15" s="124"/>
      <c r="HPX15" s="124"/>
      <c r="HPY15" s="124"/>
      <c r="HPZ15" s="124"/>
      <c r="HQA15" s="124"/>
      <c r="HQB15" s="124"/>
      <c r="HQC15" s="124"/>
      <c r="HQD15" s="124"/>
      <c r="HQE15" s="124"/>
      <c r="HQF15" s="124"/>
      <c r="HQG15" s="124"/>
      <c r="HQH15" s="124"/>
      <c r="HQI15" s="124"/>
      <c r="HQJ15" s="124"/>
      <c r="HQK15" s="124"/>
      <c r="HQL15" s="124"/>
      <c r="HQM15" s="124"/>
      <c r="HQN15" s="124"/>
      <c r="HQO15" s="124"/>
      <c r="HQP15" s="124"/>
      <c r="HQQ15" s="124"/>
      <c r="HQR15" s="124"/>
      <c r="HQS15" s="124"/>
      <c r="HQT15" s="124"/>
      <c r="HQU15" s="124"/>
      <c r="HQV15" s="124"/>
      <c r="HQW15" s="124"/>
      <c r="HQX15" s="124"/>
      <c r="HQY15" s="124"/>
      <c r="HQZ15" s="124"/>
      <c r="HRA15" s="124"/>
      <c r="HRB15" s="124"/>
      <c r="HRC15" s="124"/>
      <c r="HRD15" s="124"/>
      <c r="HRE15" s="124"/>
      <c r="HRF15" s="124"/>
      <c r="HRG15" s="124"/>
      <c r="HRH15" s="124"/>
      <c r="HRI15" s="124"/>
      <c r="HRJ15" s="124"/>
      <c r="HRK15" s="124"/>
      <c r="HRL15" s="124"/>
      <c r="HRM15" s="124"/>
      <c r="HRN15" s="124"/>
      <c r="HRO15" s="124"/>
      <c r="HRP15" s="124"/>
      <c r="HRQ15" s="124"/>
      <c r="HRR15" s="124"/>
      <c r="HRS15" s="124"/>
      <c r="HRT15" s="124"/>
      <c r="HRU15" s="124"/>
      <c r="HRV15" s="124"/>
      <c r="HRW15" s="124"/>
      <c r="HRX15" s="124"/>
      <c r="HRY15" s="124"/>
      <c r="HRZ15" s="124"/>
      <c r="HSA15" s="124"/>
      <c r="HSB15" s="124"/>
      <c r="HSC15" s="124"/>
      <c r="HSD15" s="124"/>
      <c r="HSE15" s="124"/>
      <c r="HSF15" s="124"/>
      <c r="HSG15" s="124"/>
      <c r="HSH15" s="124"/>
      <c r="HSI15" s="124"/>
      <c r="HSJ15" s="124"/>
      <c r="HSK15" s="124"/>
      <c r="HSL15" s="124"/>
      <c r="HSM15" s="124"/>
      <c r="HSN15" s="124"/>
      <c r="HSO15" s="124"/>
      <c r="HSP15" s="124"/>
      <c r="HSQ15" s="124"/>
      <c r="HSR15" s="124"/>
      <c r="HSS15" s="124"/>
      <c r="HST15" s="124"/>
      <c r="HSU15" s="124"/>
      <c r="HSV15" s="124"/>
      <c r="HSW15" s="124"/>
      <c r="HSX15" s="124"/>
      <c r="HSY15" s="124"/>
      <c r="HSZ15" s="124"/>
      <c r="HTA15" s="124"/>
      <c r="HTB15" s="124"/>
      <c r="HTC15" s="124"/>
      <c r="HTD15" s="124"/>
      <c r="HTE15" s="124"/>
      <c r="HTF15" s="124"/>
      <c r="HTG15" s="124"/>
      <c r="HTH15" s="124"/>
      <c r="HTI15" s="124"/>
      <c r="HTJ15" s="124"/>
      <c r="HTK15" s="124"/>
      <c r="HTL15" s="124"/>
      <c r="HTM15" s="124"/>
      <c r="HTN15" s="124"/>
      <c r="HTO15" s="124"/>
      <c r="HTP15" s="124"/>
      <c r="HTQ15" s="124"/>
      <c r="HTR15" s="124"/>
      <c r="HTS15" s="124"/>
      <c r="HTT15" s="124"/>
      <c r="HTU15" s="124"/>
      <c r="HTV15" s="124"/>
      <c r="HTW15" s="124"/>
      <c r="HTX15" s="124"/>
      <c r="HTY15" s="124"/>
      <c r="HTZ15" s="124"/>
      <c r="HUA15" s="124"/>
      <c r="HUB15" s="124"/>
      <c r="HUC15" s="124"/>
      <c r="HUD15" s="124"/>
      <c r="HUE15" s="124"/>
      <c r="HUF15" s="124"/>
      <c r="HUG15" s="124"/>
      <c r="HUH15" s="124"/>
      <c r="HUI15" s="124"/>
      <c r="HUJ15" s="124"/>
      <c r="HUK15" s="124"/>
      <c r="HUL15" s="124"/>
      <c r="HUM15" s="124"/>
      <c r="HUN15" s="124"/>
      <c r="HUO15" s="124"/>
      <c r="HUP15" s="124"/>
      <c r="HUQ15" s="124"/>
      <c r="HUR15" s="124"/>
      <c r="HUS15" s="124"/>
      <c r="HUT15" s="124"/>
      <c r="HUU15" s="124"/>
      <c r="HUV15" s="124"/>
      <c r="HUW15" s="124"/>
      <c r="HUX15" s="124"/>
      <c r="HUY15" s="124"/>
      <c r="HUZ15" s="124"/>
      <c r="HVA15" s="124"/>
      <c r="HVB15" s="124"/>
      <c r="HVC15" s="124"/>
      <c r="HVD15" s="124"/>
      <c r="HVE15" s="124"/>
      <c r="HVF15" s="124"/>
      <c r="HVG15" s="124"/>
      <c r="HVH15" s="124"/>
      <c r="HVI15" s="124"/>
      <c r="HVJ15" s="124"/>
      <c r="HVK15" s="124"/>
      <c r="HVL15" s="124"/>
      <c r="HVM15" s="124"/>
      <c r="HVN15" s="124"/>
      <c r="HVO15" s="124"/>
      <c r="HVP15" s="124"/>
      <c r="HVQ15" s="124"/>
      <c r="HVR15" s="124"/>
      <c r="HVS15" s="124"/>
      <c r="HVT15" s="124"/>
      <c r="HVU15" s="124"/>
      <c r="HVV15" s="124"/>
      <c r="HVW15" s="124"/>
      <c r="HVX15" s="124"/>
      <c r="HVY15" s="124"/>
      <c r="HVZ15" s="124"/>
      <c r="HWA15" s="124"/>
      <c r="HWB15" s="124"/>
      <c r="HWC15" s="124"/>
      <c r="HWD15" s="124"/>
      <c r="HWE15" s="124"/>
      <c r="HWF15" s="124"/>
      <c r="HWG15" s="124"/>
      <c r="HWH15" s="124"/>
      <c r="HWI15" s="124"/>
      <c r="HWJ15" s="124"/>
      <c r="HWK15" s="124"/>
      <c r="HWL15" s="124"/>
      <c r="HWM15" s="124"/>
      <c r="HWN15" s="124"/>
      <c r="HWO15" s="124"/>
      <c r="HWP15" s="124"/>
      <c r="HWQ15" s="124"/>
      <c r="HWR15" s="124"/>
      <c r="HWS15" s="124"/>
      <c r="HWT15" s="124"/>
      <c r="HWU15" s="124"/>
      <c r="HWV15" s="124"/>
      <c r="HWW15" s="124"/>
      <c r="HWX15" s="124"/>
      <c r="HWY15" s="124"/>
      <c r="HWZ15" s="124"/>
      <c r="HXA15" s="124"/>
      <c r="HXB15" s="124"/>
      <c r="HXC15" s="124"/>
      <c r="HXD15" s="124"/>
      <c r="HXE15" s="124"/>
      <c r="HXF15" s="124"/>
      <c r="HXG15" s="124"/>
      <c r="HXH15" s="124"/>
      <c r="HXI15" s="124"/>
      <c r="HXJ15" s="124"/>
      <c r="HXK15" s="124"/>
      <c r="HXL15" s="124"/>
      <c r="HXM15" s="124"/>
      <c r="HXN15" s="124"/>
      <c r="HXO15" s="124"/>
      <c r="HXP15" s="124"/>
      <c r="HXQ15" s="124"/>
      <c r="HXR15" s="124"/>
      <c r="HXS15" s="124"/>
      <c r="HXT15" s="124"/>
      <c r="HXU15" s="124"/>
      <c r="HXV15" s="124"/>
      <c r="HXW15" s="124"/>
      <c r="HXX15" s="124"/>
      <c r="HXY15" s="124"/>
      <c r="HXZ15" s="124"/>
      <c r="HYA15" s="124"/>
      <c r="HYB15" s="124"/>
      <c r="HYC15" s="124"/>
      <c r="HYD15" s="124"/>
      <c r="HYE15" s="124"/>
      <c r="HYF15" s="124"/>
      <c r="HYG15" s="124"/>
      <c r="HYH15" s="124"/>
      <c r="HYI15" s="124"/>
      <c r="HYJ15" s="124"/>
      <c r="HYK15" s="124"/>
      <c r="HYL15" s="124"/>
      <c r="HYM15" s="124"/>
      <c r="HYN15" s="124"/>
      <c r="HYO15" s="124"/>
      <c r="HYP15" s="124"/>
      <c r="HYQ15" s="124"/>
      <c r="HYR15" s="124"/>
      <c r="HYS15" s="124"/>
      <c r="HYT15" s="124"/>
      <c r="HYU15" s="124"/>
      <c r="HYV15" s="124"/>
      <c r="HYW15" s="124"/>
      <c r="HYX15" s="124"/>
      <c r="HYY15" s="124"/>
      <c r="HYZ15" s="124"/>
      <c r="HZA15" s="124"/>
      <c r="HZB15" s="124"/>
      <c r="HZC15" s="124"/>
      <c r="HZD15" s="124"/>
      <c r="HZE15" s="124"/>
      <c r="HZF15" s="124"/>
      <c r="HZG15" s="124"/>
      <c r="HZH15" s="124"/>
      <c r="HZI15" s="124"/>
      <c r="HZJ15" s="124"/>
      <c r="HZK15" s="124"/>
      <c r="HZL15" s="124"/>
      <c r="HZM15" s="124"/>
      <c r="HZN15" s="124"/>
      <c r="HZO15" s="124"/>
      <c r="HZP15" s="124"/>
      <c r="HZQ15" s="124"/>
      <c r="HZR15" s="124"/>
      <c r="HZS15" s="124"/>
      <c r="HZT15" s="124"/>
      <c r="HZU15" s="124"/>
      <c r="HZV15" s="124"/>
      <c r="HZW15" s="124"/>
      <c r="HZX15" s="124"/>
      <c r="HZY15" s="124"/>
      <c r="HZZ15" s="124"/>
      <c r="IAA15" s="124"/>
      <c r="IAB15" s="124"/>
      <c r="IAC15" s="124"/>
      <c r="IAD15" s="124"/>
      <c r="IAE15" s="124"/>
      <c r="IAF15" s="124"/>
      <c r="IAG15" s="124"/>
      <c r="IAH15" s="124"/>
      <c r="IAI15" s="124"/>
      <c r="IAJ15" s="124"/>
      <c r="IAK15" s="124"/>
      <c r="IAL15" s="124"/>
      <c r="IAM15" s="124"/>
      <c r="IAN15" s="124"/>
      <c r="IAO15" s="124"/>
      <c r="IAP15" s="124"/>
      <c r="IAQ15" s="124"/>
      <c r="IAR15" s="124"/>
      <c r="IAS15" s="124"/>
      <c r="IAT15" s="124"/>
      <c r="IAU15" s="124"/>
      <c r="IAV15" s="124"/>
      <c r="IAW15" s="124"/>
      <c r="IAX15" s="124"/>
      <c r="IAY15" s="124"/>
      <c r="IAZ15" s="124"/>
      <c r="IBA15" s="124"/>
      <c r="IBB15" s="124"/>
      <c r="IBC15" s="124"/>
      <c r="IBD15" s="124"/>
      <c r="IBE15" s="124"/>
      <c r="IBF15" s="124"/>
      <c r="IBG15" s="124"/>
      <c r="IBH15" s="124"/>
      <c r="IBI15" s="124"/>
      <c r="IBJ15" s="124"/>
      <c r="IBK15" s="124"/>
      <c r="IBL15" s="124"/>
      <c r="IBM15" s="124"/>
      <c r="IBN15" s="124"/>
      <c r="IBO15" s="124"/>
      <c r="IBP15" s="124"/>
      <c r="IBQ15" s="124"/>
      <c r="IBR15" s="124"/>
      <c r="IBS15" s="124"/>
      <c r="IBT15" s="124"/>
      <c r="IBU15" s="124"/>
      <c r="IBV15" s="124"/>
      <c r="IBW15" s="124"/>
      <c r="IBX15" s="124"/>
      <c r="IBY15" s="124"/>
      <c r="IBZ15" s="124"/>
      <c r="ICA15" s="124"/>
      <c r="ICB15" s="124"/>
      <c r="ICC15" s="124"/>
      <c r="ICD15" s="124"/>
      <c r="ICE15" s="124"/>
      <c r="ICF15" s="124"/>
      <c r="ICG15" s="124"/>
      <c r="ICH15" s="124"/>
      <c r="ICI15" s="124"/>
      <c r="ICJ15" s="124"/>
      <c r="ICK15" s="124"/>
      <c r="ICL15" s="124"/>
      <c r="ICM15" s="124"/>
      <c r="ICN15" s="124"/>
      <c r="ICO15" s="124"/>
      <c r="ICP15" s="124"/>
      <c r="ICQ15" s="124"/>
      <c r="ICR15" s="124"/>
      <c r="ICS15" s="124"/>
      <c r="ICT15" s="124"/>
      <c r="ICU15" s="124"/>
      <c r="ICV15" s="124"/>
      <c r="ICW15" s="124"/>
      <c r="ICX15" s="124"/>
      <c r="ICY15" s="124"/>
      <c r="ICZ15" s="124"/>
      <c r="IDA15" s="124"/>
      <c r="IDB15" s="124"/>
      <c r="IDC15" s="124"/>
      <c r="IDD15" s="124"/>
      <c r="IDE15" s="124"/>
      <c r="IDF15" s="124"/>
      <c r="IDG15" s="124"/>
      <c r="IDH15" s="124"/>
      <c r="IDI15" s="124"/>
      <c r="IDJ15" s="124"/>
      <c r="IDK15" s="124"/>
      <c r="IDL15" s="124"/>
      <c r="IDM15" s="124"/>
      <c r="IDN15" s="124"/>
      <c r="IDO15" s="124"/>
      <c r="IDP15" s="124"/>
      <c r="IDQ15" s="124"/>
      <c r="IDR15" s="124"/>
      <c r="IDS15" s="124"/>
      <c r="IDT15" s="124"/>
      <c r="IDU15" s="124"/>
      <c r="IDV15" s="124"/>
      <c r="IDW15" s="124"/>
      <c r="IDX15" s="124"/>
      <c r="IDY15" s="124"/>
      <c r="IDZ15" s="124"/>
      <c r="IEA15" s="124"/>
      <c r="IEB15" s="124"/>
      <c r="IEC15" s="124"/>
      <c r="IED15" s="124"/>
      <c r="IEE15" s="124"/>
      <c r="IEF15" s="124"/>
      <c r="IEG15" s="124"/>
      <c r="IEH15" s="124"/>
      <c r="IEI15" s="124"/>
      <c r="IEJ15" s="124"/>
      <c r="IEK15" s="124"/>
      <c r="IEL15" s="124"/>
      <c r="IEM15" s="124"/>
      <c r="IEN15" s="124"/>
      <c r="IEO15" s="124"/>
      <c r="IEP15" s="124"/>
      <c r="IEQ15" s="124"/>
      <c r="IER15" s="124"/>
      <c r="IES15" s="124"/>
      <c r="IET15" s="124"/>
      <c r="IEU15" s="124"/>
      <c r="IEV15" s="124"/>
      <c r="IEW15" s="124"/>
      <c r="IEX15" s="124"/>
      <c r="IEY15" s="124"/>
      <c r="IEZ15" s="124"/>
      <c r="IFA15" s="124"/>
      <c r="IFB15" s="124"/>
      <c r="IFC15" s="124"/>
      <c r="IFD15" s="124"/>
      <c r="IFE15" s="124"/>
      <c r="IFF15" s="124"/>
      <c r="IFG15" s="124"/>
      <c r="IFH15" s="124"/>
      <c r="IFI15" s="124"/>
      <c r="IFJ15" s="124"/>
      <c r="IFK15" s="124"/>
      <c r="IFL15" s="124"/>
      <c r="IFM15" s="124"/>
      <c r="IFN15" s="124"/>
      <c r="IFO15" s="124"/>
      <c r="IFP15" s="124"/>
      <c r="IFQ15" s="124"/>
      <c r="IFR15" s="124"/>
      <c r="IFS15" s="124"/>
      <c r="IFT15" s="124"/>
      <c r="IFU15" s="124"/>
      <c r="IFV15" s="124"/>
      <c r="IFW15" s="124"/>
      <c r="IFX15" s="124"/>
      <c r="IFY15" s="124"/>
      <c r="IFZ15" s="124"/>
      <c r="IGA15" s="124"/>
      <c r="IGB15" s="124"/>
      <c r="IGC15" s="124"/>
      <c r="IGD15" s="124"/>
      <c r="IGE15" s="124"/>
      <c r="IGF15" s="124"/>
      <c r="IGG15" s="124"/>
      <c r="IGH15" s="124"/>
      <c r="IGI15" s="124"/>
      <c r="IGJ15" s="124"/>
      <c r="IGK15" s="124"/>
      <c r="IGL15" s="124"/>
      <c r="IGM15" s="124"/>
      <c r="IGN15" s="124"/>
      <c r="IGO15" s="124"/>
      <c r="IGP15" s="124"/>
      <c r="IGQ15" s="124"/>
      <c r="IGR15" s="124"/>
      <c r="IGS15" s="124"/>
      <c r="IGT15" s="124"/>
      <c r="IGU15" s="124"/>
      <c r="IGV15" s="124"/>
      <c r="IGW15" s="124"/>
      <c r="IGX15" s="124"/>
      <c r="IGY15" s="124"/>
      <c r="IGZ15" s="124"/>
      <c r="IHA15" s="124"/>
      <c r="IHB15" s="124"/>
      <c r="IHC15" s="124"/>
      <c r="IHD15" s="124"/>
      <c r="IHE15" s="124"/>
      <c r="IHF15" s="124"/>
      <c r="IHG15" s="124"/>
      <c r="IHH15" s="124"/>
      <c r="IHI15" s="124"/>
      <c r="IHJ15" s="124"/>
      <c r="IHK15" s="124"/>
      <c r="IHL15" s="124"/>
      <c r="IHM15" s="124"/>
      <c r="IHN15" s="124"/>
      <c r="IHO15" s="124"/>
      <c r="IHP15" s="124"/>
      <c r="IHQ15" s="124"/>
      <c r="IHR15" s="124"/>
      <c r="IHS15" s="124"/>
      <c r="IHT15" s="124"/>
      <c r="IHU15" s="124"/>
      <c r="IHV15" s="124"/>
      <c r="IHW15" s="124"/>
      <c r="IHX15" s="124"/>
      <c r="IHY15" s="124"/>
      <c r="IHZ15" s="124"/>
      <c r="IIA15" s="124"/>
      <c r="IIB15" s="124"/>
      <c r="IIC15" s="124"/>
      <c r="IID15" s="124"/>
      <c r="IIE15" s="124"/>
      <c r="IIF15" s="124"/>
      <c r="IIG15" s="124"/>
      <c r="IIH15" s="124"/>
      <c r="III15" s="124"/>
      <c r="IIJ15" s="124"/>
      <c r="IIK15" s="124"/>
      <c r="IIL15" s="124"/>
      <c r="IIM15" s="124"/>
      <c r="IIN15" s="124"/>
      <c r="IIO15" s="124"/>
      <c r="IIP15" s="124"/>
      <c r="IIQ15" s="124"/>
      <c r="IIR15" s="124"/>
      <c r="IIS15" s="124"/>
      <c r="IIT15" s="124"/>
      <c r="IIU15" s="124"/>
      <c r="IIV15" s="124"/>
      <c r="IIW15" s="124"/>
      <c r="IIX15" s="124"/>
      <c r="IIY15" s="124"/>
      <c r="IIZ15" s="124"/>
      <c r="IJA15" s="124"/>
      <c r="IJB15" s="124"/>
      <c r="IJC15" s="124"/>
      <c r="IJD15" s="124"/>
      <c r="IJE15" s="124"/>
      <c r="IJF15" s="124"/>
      <c r="IJG15" s="124"/>
      <c r="IJH15" s="124"/>
      <c r="IJI15" s="124"/>
      <c r="IJJ15" s="124"/>
      <c r="IJK15" s="124"/>
      <c r="IJL15" s="124"/>
      <c r="IJM15" s="124"/>
      <c r="IJN15" s="124"/>
      <c r="IJO15" s="124"/>
      <c r="IJP15" s="124"/>
      <c r="IJQ15" s="124"/>
      <c r="IJR15" s="124"/>
      <c r="IJS15" s="124"/>
      <c r="IJT15" s="124"/>
      <c r="IJU15" s="124"/>
      <c r="IJV15" s="124"/>
      <c r="IJW15" s="124"/>
      <c r="IJX15" s="124"/>
      <c r="IJY15" s="124"/>
      <c r="IJZ15" s="124"/>
      <c r="IKA15" s="124"/>
      <c r="IKB15" s="124"/>
      <c r="IKC15" s="124"/>
      <c r="IKD15" s="124"/>
      <c r="IKE15" s="124"/>
      <c r="IKF15" s="124"/>
      <c r="IKG15" s="124"/>
      <c r="IKH15" s="124"/>
      <c r="IKI15" s="124"/>
      <c r="IKJ15" s="124"/>
      <c r="IKK15" s="124"/>
      <c r="IKL15" s="124"/>
      <c r="IKM15" s="124"/>
      <c r="IKN15" s="124"/>
      <c r="IKO15" s="124"/>
      <c r="IKP15" s="124"/>
      <c r="IKQ15" s="124"/>
      <c r="IKR15" s="124"/>
      <c r="IKS15" s="124"/>
      <c r="IKT15" s="124"/>
      <c r="IKU15" s="124"/>
      <c r="IKV15" s="124"/>
      <c r="IKW15" s="124"/>
      <c r="IKX15" s="124"/>
      <c r="IKY15" s="124"/>
      <c r="IKZ15" s="124"/>
      <c r="ILA15" s="124"/>
      <c r="ILB15" s="124"/>
      <c r="ILC15" s="124"/>
      <c r="ILD15" s="124"/>
      <c r="ILE15" s="124"/>
      <c r="ILF15" s="124"/>
      <c r="ILG15" s="124"/>
      <c r="ILH15" s="124"/>
      <c r="ILI15" s="124"/>
      <c r="ILJ15" s="124"/>
      <c r="ILK15" s="124"/>
      <c r="ILL15" s="124"/>
      <c r="ILM15" s="124"/>
      <c r="ILN15" s="124"/>
      <c r="ILO15" s="124"/>
      <c r="ILP15" s="124"/>
      <c r="ILQ15" s="124"/>
      <c r="ILR15" s="124"/>
      <c r="ILS15" s="124"/>
      <c r="ILT15" s="124"/>
      <c r="ILU15" s="124"/>
      <c r="ILV15" s="124"/>
      <c r="ILW15" s="124"/>
      <c r="ILX15" s="124"/>
      <c r="ILY15" s="124"/>
      <c r="ILZ15" s="124"/>
      <c r="IMA15" s="124"/>
      <c r="IMB15" s="124"/>
      <c r="IMC15" s="124"/>
      <c r="IMD15" s="124"/>
      <c r="IME15" s="124"/>
      <c r="IMF15" s="124"/>
      <c r="IMG15" s="124"/>
      <c r="IMH15" s="124"/>
      <c r="IMI15" s="124"/>
      <c r="IMJ15" s="124"/>
      <c r="IMK15" s="124"/>
      <c r="IML15" s="124"/>
      <c r="IMM15" s="124"/>
      <c r="IMN15" s="124"/>
      <c r="IMO15" s="124"/>
      <c r="IMP15" s="124"/>
      <c r="IMQ15" s="124"/>
      <c r="IMR15" s="124"/>
      <c r="IMS15" s="124"/>
      <c r="IMT15" s="124"/>
      <c r="IMU15" s="124"/>
      <c r="IMV15" s="124"/>
      <c r="IMW15" s="124"/>
      <c r="IMX15" s="124"/>
      <c r="IMY15" s="124"/>
      <c r="IMZ15" s="124"/>
      <c r="INA15" s="124"/>
      <c r="INB15" s="124"/>
      <c r="INC15" s="124"/>
      <c r="IND15" s="124"/>
      <c r="INE15" s="124"/>
      <c r="INF15" s="124"/>
      <c r="ING15" s="124"/>
      <c r="INH15" s="124"/>
      <c r="INI15" s="124"/>
      <c r="INJ15" s="124"/>
      <c r="INK15" s="124"/>
      <c r="INL15" s="124"/>
      <c r="INM15" s="124"/>
      <c r="INN15" s="124"/>
      <c r="INO15" s="124"/>
      <c r="INP15" s="124"/>
      <c r="INQ15" s="124"/>
      <c r="INR15" s="124"/>
      <c r="INS15" s="124"/>
      <c r="INT15" s="124"/>
      <c r="INU15" s="124"/>
      <c r="INV15" s="124"/>
      <c r="INW15" s="124"/>
      <c r="INX15" s="124"/>
      <c r="INY15" s="124"/>
      <c r="INZ15" s="124"/>
      <c r="IOA15" s="124"/>
      <c r="IOB15" s="124"/>
      <c r="IOC15" s="124"/>
      <c r="IOD15" s="124"/>
      <c r="IOE15" s="124"/>
      <c r="IOF15" s="124"/>
      <c r="IOG15" s="124"/>
      <c r="IOH15" s="124"/>
      <c r="IOI15" s="124"/>
      <c r="IOJ15" s="124"/>
      <c r="IOK15" s="124"/>
      <c r="IOL15" s="124"/>
      <c r="IOM15" s="124"/>
      <c r="ION15" s="124"/>
      <c r="IOO15" s="124"/>
      <c r="IOP15" s="124"/>
      <c r="IOQ15" s="124"/>
      <c r="IOR15" s="124"/>
      <c r="IOS15" s="124"/>
      <c r="IOT15" s="124"/>
      <c r="IOU15" s="124"/>
      <c r="IOV15" s="124"/>
      <c r="IOW15" s="124"/>
      <c r="IOX15" s="124"/>
      <c r="IOY15" s="124"/>
      <c r="IOZ15" s="124"/>
      <c r="IPA15" s="124"/>
      <c r="IPB15" s="124"/>
      <c r="IPC15" s="124"/>
      <c r="IPD15" s="124"/>
      <c r="IPE15" s="124"/>
      <c r="IPF15" s="124"/>
      <c r="IPG15" s="124"/>
      <c r="IPH15" s="124"/>
      <c r="IPI15" s="124"/>
      <c r="IPJ15" s="124"/>
      <c r="IPK15" s="124"/>
      <c r="IPL15" s="124"/>
      <c r="IPM15" s="124"/>
      <c r="IPN15" s="124"/>
      <c r="IPO15" s="124"/>
      <c r="IPP15" s="124"/>
      <c r="IPQ15" s="124"/>
      <c r="IPR15" s="124"/>
      <c r="IPS15" s="124"/>
      <c r="IPT15" s="124"/>
      <c r="IPU15" s="124"/>
      <c r="IPV15" s="124"/>
      <c r="IPW15" s="124"/>
      <c r="IPX15" s="124"/>
      <c r="IPY15" s="124"/>
      <c r="IPZ15" s="124"/>
      <c r="IQA15" s="124"/>
      <c r="IQB15" s="124"/>
      <c r="IQC15" s="124"/>
      <c r="IQD15" s="124"/>
      <c r="IQE15" s="124"/>
      <c r="IQF15" s="124"/>
      <c r="IQG15" s="124"/>
      <c r="IQH15" s="124"/>
      <c r="IQI15" s="124"/>
      <c r="IQJ15" s="124"/>
      <c r="IQK15" s="124"/>
      <c r="IQL15" s="124"/>
      <c r="IQM15" s="124"/>
      <c r="IQN15" s="124"/>
      <c r="IQO15" s="124"/>
      <c r="IQP15" s="124"/>
      <c r="IQQ15" s="124"/>
      <c r="IQR15" s="124"/>
      <c r="IQS15" s="124"/>
      <c r="IQT15" s="124"/>
      <c r="IQU15" s="124"/>
      <c r="IQV15" s="124"/>
      <c r="IQW15" s="124"/>
      <c r="IQX15" s="124"/>
      <c r="IQY15" s="124"/>
      <c r="IQZ15" s="124"/>
      <c r="IRA15" s="124"/>
      <c r="IRB15" s="124"/>
      <c r="IRC15" s="124"/>
      <c r="IRD15" s="124"/>
      <c r="IRE15" s="124"/>
      <c r="IRF15" s="124"/>
      <c r="IRG15" s="124"/>
      <c r="IRH15" s="124"/>
      <c r="IRI15" s="124"/>
      <c r="IRJ15" s="124"/>
      <c r="IRK15" s="124"/>
      <c r="IRL15" s="124"/>
      <c r="IRM15" s="124"/>
      <c r="IRN15" s="124"/>
      <c r="IRO15" s="124"/>
      <c r="IRP15" s="124"/>
      <c r="IRQ15" s="124"/>
      <c r="IRR15" s="124"/>
      <c r="IRS15" s="124"/>
      <c r="IRT15" s="124"/>
      <c r="IRU15" s="124"/>
      <c r="IRV15" s="124"/>
      <c r="IRW15" s="124"/>
      <c r="IRX15" s="124"/>
      <c r="IRY15" s="124"/>
      <c r="IRZ15" s="124"/>
      <c r="ISA15" s="124"/>
      <c r="ISB15" s="124"/>
      <c r="ISC15" s="124"/>
      <c r="ISD15" s="124"/>
      <c r="ISE15" s="124"/>
      <c r="ISF15" s="124"/>
      <c r="ISG15" s="124"/>
      <c r="ISH15" s="124"/>
      <c r="ISI15" s="124"/>
      <c r="ISJ15" s="124"/>
      <c r="ISK15" s="124"/>
      <c r="ISL15" s="124"/>
      <c r="ISM15" s="124"/>
      <c r="ISN15" s="124"/>
      <c r="ISO15" s="124"/>
      <c r="ISP15" s="124"/>
      <c r="ISQ15" s="124"/>
      <c r="ISR15" s="124"/>
      <c r="ISS15" s="124"/>
      <c r="IST15" s="124"/>
      <c r="ISU15" s="124"/>
      <c r="ISV15" s="124"/>
      <c r="ISW15" s="124"/>
      <c r="ISX15" s="124"/>
      <c r="ISY15" s="124"/>
      <c r="ISZ15" s="124"/>
      <c r="ITA15" s="124"/>
      <c r="ITB15" s="124"/>
      <c r="ITC15" s="124"/>
      <c r="ITD15" s="124"/>
      <c r="ITE15" s="124"/>
      <c r="ITF15" s="124"/>
      <c r="ITG15" s="124"/>
      <c r="ITH15" s="124"/>
      <c r="ITI15" s="124"/>
      <c r="ITJ15" s="124"/>
      <c r="ITK15" s="124"/>
      <c r="ITL15" s="124"/>
      <c r="ITM15" s="124"/>
      <c r="ITN15" s="124"/>
      <c r="ITO15" s="124"/>
      <c r="ITP15" s="124"/>
      <c r="ITQ15" s="124"/>
      <c r="ITR15" s="124"/>
      <c r="ITS15" s="124"/>
      <c r="ITT15" s="124"/>
      <c r="ITU15" s="124"/>
      <c r="ITV15" s="124"/>
      <c r="ITW15" s="124"/>
      <c r="ITX15" s="124"/>
      <c r="ITY15" s="124"/>
      <c r="ITZ15" s="124"/>
      <c r="IUA15" s="124"/>
      <c r="IUB15" s="124"/>
      <c r="IUC15" s="124"/>
      <c r="IUD15" s="124"/>
      <c r="IUE15" s="124"/>
      <c r="IUF15" s="124"/>
      <c r="IUG15" s="124"/>
      <c r="IUH15" s="124"/>
      <c r="IUI15" s="124"/>
      <c r="IUJ15" s="124"/>
      <c r="IUK15" s="124"/>
      <c r="IUL15" s="124"/>
      <c r="IUM15" s="124"/>
      <c r="IUN15" s="124"/>
      <c r="IUO15" s="124"/>
      <c r="IUP15" s="124"/>
      <c r="IUQ15" s="124"/>
      <c r="IUR15" s="124"/>
      <c r="IUS15" s="124"/>
      <c r="IUT15" s="124"/>
      <c r="IUU15" s="124"/>
      <c r="IUV15" s="124"/>
      <c r="IUW15" s="124"/>
      <c r="IUX15" s="124"/>
      <c r="IUY15" s="124"/>
      <c r="IUZ15" s="124"/>
      <c r="IVA15" s="124"/>
      <c r="IVB15" s="124"/>
      <c r="IVC15" s="124"/>
      <c r="IVD15" s="124"/>
      <c r="IVE15" s="124"/>
      <c r="IVF15" s="124"/>
      <c r="IVG15" s="124"/>
      <c r="IVH15" s="124"/>
      <c r="IVI15" s="124"/>
      <c r="IVJ15" s="124"/>
      <c r="IVK15" s="124"/>
      <c r="IVL15" s="124"/>
      <c r="IVM15" s="124"/>
      <c r="IVN15" s="124"/>
      <c r="IVO15" s="124"/>
      <c r="IVP15" s="124"/>
      <c r="IVQ15" s="124"/>
      <c r="IVR15" s="124"/>
      <c r="IVS15" s="124"/>
      <c r="IVT15" s="124"/>
      <c r="IVU15" s="124"/>
      <c r="IVV15" s="124"/>
      <c r="IVW15" s="124"/>
      <c r="IVX15" s="124"/>
      <c r="IVY15" s="124"/>
      <c r="IVZ15" s="124"/>
      <c r="IWA15" s="124"/>
      <c r="IWB15" s="124"/>
      <c r="IWC15" s="124"/>
      <c r="IWD15" s="124"/>
      <c r="IWE15" s="124"/>
      <c r="IWF15" s="124"/>
      <c r="IWG15" s="124"/>
      <c r="IWH15" s="124"/>
      <c r="IWI15" s="124"/>
      <c r="IWJ15" s="124"/>
      <c r="IWK15" s="124"/>
      <c r="IWL15" s="124"/>
      <c r="IWM15" s="124"/>
      <c r="IWN15" s="124"/>
      <c r="IWO15" s="124"/>
      <c r="IWP15" s="124"/>
      <c r="IWQ15" s="124"/>
      <c r="IWR15" s="124"/>
      <c r="IWS15" s="124"/>
      <c r="IWT15" s="124"/>
      <c r="IWU15" s="124"/>
      <c r="IWV15" s="124"/>
      <c r="IWW15" s="124"/>
      <c r="IWX15" s="124"/>
      <c r="IWY15" s="124"/>
      <c r="IWZ15" s="124"/>
      <c r="IXA15" s="124"/>
      <c r="IXB15" s="124"/>
      <c r="IXC15" s="124"/>
      <c r="IXD15" s="124"/>
      <c r="IXE15" s="124"/>
      <c r="IXF15" s="124"/>
      <c r="IXG15" s="124"/>
      <c r="IXH15" s="124"/>
      <c r="IXI15" s="124"/>
      <c r="IXJ15" s="124"/>
      <c r="IXK15" s="124"/>
      <c r="IXL15" s="124"/>
      <c r="IXM15" s="124"/>
      <c r="IXN15" s="124"/>
      <c r="IXO15" s="124"/>
      <c r="IXP15" s="124"/>
      <c r="IXQ15" s="124"/>
      <c r="IXR15" s="124"/>
      <c r="IXS15" s="124"/>
      <c r="IXT15" s="124"/>
      <c r="IXU15" s="124"/>
      <c r="IXV15" s="124"/>
      <c r="IXW15" s="124"/>
      <c r="IXX15" s="124"/>
      <c r="IXY15" s="124"/>
      <c r="IXZ15" s="124"/>
      <c r="IYA15" s="124"/>
      <c r="IYB15" s="124"/>
      <c r="IYC15" s="124"/>
      <c r="IYD15" s="124"/>
      <c r="IYE15" s="124"/>
      <c r="IYF15" s="124"/>
      <c r="IYG15" s="124"/>
      <c r="IYH15" s="124"/>
      <c r="IYI15" s="124"/>
      <c r="IYJ15" s="124"/>
      <c r="IYK15" s="124"/>
      <c r="IYL15" s="124"/>
      <c r="IYM15" s="124"/>
      <c r="IYN15" s="124"/>
      <c r="IYO15" s="124"/>
      <c r="IYP15" s="124"/>
      <c r="IYQ15" s="124"/>
      <c r="IYR15" s="124"/>
      <c r="IYS15" s="124"/>
      <c r="IYT15" s="124"/>
      <c r="IYU15" s="124"/>
      <c r="IYV15" s="124"/>
      <c r="IYW15" s="124"/>
      <c r="IYX15" s="124"/>
      <c r="IYY15" s="124"/>
      <c r="IYZ15" s="124"/>
      <c r="IZA15" s="124"/>
      <c r="IZB15" s="124"/>
      <c r="IZC15" s="124"/>
      <c r="IZD15" s="124"/>
      <c r="IZE15" s="124"/>
      <c r="IZF15" s="124"/>
      <c r="IZG15" s="124"/>
      <c r="IZH15" s="124"/>
      <c r="IZI15" s="124"/>
      <c r="IZJ15" s="124"/>
      <c r="IZK15" s="124"/>
      <c r="IZL15" s="124"/>
      <c r="IZM15" s="124"/>
      <c r="IZN15" s="124"/>
      <c r="IZO15" s="124"/>
      <c r="IZP15" s="124"/>
      <c r="IZQ15" s="124"/>
      <c r="IZR15" s="124"/>
      <c r="IZS15" s="124"/>
      <c r="IZT15" s="124"/>
      <c r="IZU15" s="124"/>
      <c r="IZV15" s="124"/>
      <c r="IZW15" s="124"/>
      <c r="IZX15" s="124"/>
      <c r="IZY15" s="124"/>
      <c r="IZZ15" s="124"/>
      <c r="JAA15" s="124"/>
      <c r="JAB15" s="124"/>
      <c r="JAC15" s="124"/>
      <c r="JAD15" s="124"/>
      <c r="JAE15" s="124"/>
      <c r="JAF15" s="124"/>
      <c r="JAG15" s="124"/>
      <c r="JAH15" s="124"/>
      <c r="JAI15" s="124"/>
      <c r="JAJ15" s="124"/>
      <c r="JAK15" s="124"/>
      <c r="JAL15" s="124"/>
      <c r="JAM15" s="124"/>
      <c r="JAN15" s="124"/>
      <c r="JAO15" s="124"/>
      <c r="JAP15" s="124"/>
      <c r="JAQ15" s="124"/>
      <c r="JAR15" s="124"/>
      <c r="JAS15" s="124"/>
      <c r="JAT15" s="124"/>
      <c r="JAU15" s="124"/>
      <c r="JAV15" s="124"/>
      <c r="JAW15" s="124"/>
      <c r="JAX15" s="124"/>
      <c r="JAY15" s="124"/>
      <c r="JAZ15" s="124"/>
      <c r="JBA15" s="124"/>
      <c r="JBB15" s="124"/>
      <c r="JBC15" s="124"/>
      <c r="JBD15" s="124"/>
      <c r="JBE15" s="124"/>
      <c r="JBF15" s="124"/>
      <c r="JBG15" s="124"/>
      <c r="JBH15" s="124"/>
      <c r="JBI15" s="124"/>
      <c r="JBJ15" s="124"/>
      <c r="JBK15" s="124"/>
      <c r="JBL15" s="124"/>
      <c r="JBM15" s="124"/>
      <c r="JBN15" s="124"/>
      <c r="JBO15" s="124"/>
      <c r="JBP15" s="124"/>
      <c r="JBQ15" s="124"/>
      <c r="JBR15" s="124"/>
      <c r="JBS15" s="124"/>
      <c r="JBT15" s="124"/>
      <c r="JBU15" s="124"/>
      <c r="JBV15" s="124"/>
      <c r="JBW15" s="124"/>
      <c r="JBX15" s="124"/>
      <c r="JBY15" s="124"/>
      <c r="JBZ15" s="124"/>
      <c r="JCA15" s="124"/>
      <c r="JCB15" s="124"/>
      <c r="JCC15" s="124"/>
      <c r="JCD15" s="124"/>
      <c r="JCE15" s="124"/>
      <c r="JCF15" s="124"/>
      <c r="JCG15" s="124"/>
      <c r="JCH15" s="124"/>
      <c r="JCI15" s="124"/>
      <c r="JCJ15" s="124"/>
      <c r="JCK15" s="124"/>
      <c r="JCL15" s="124"/>
      <c r="JCM15" s="124"/>
      <c r="JCN15" s="124"/>
      <c r="JCO15" s="124"/>
      <c r="JCP15" s="124"/>
      <c r="JCQ15" s="124"/>
      <c r="JCR15" s="124"/>
      <c r="JCS15" s="124"/>
      <c r="JCT15" s="124"/>
      <c r="JCU15" s="124"/>
      <c r="JCV15" s="124"/>
      <c r="JCW15" s="124"/>
      <c r="JCX15" s="124"/>
      <c r="JCY15" s="124"/>
      <c r="JCZ15" s="124"/>
      <c r="JDA15" s="124"/>
      <c r="JDB15" s="124"/>
      <c r="JDC15" s="124"/>
      <c r="JDD15" s="124"/>
      <c r="JDE15" s="124"/>
      <c r="JDF15" s="124"/>
      <c r="JDG15" s="124"/>
      <c r="JDH15" s="124"/>
      <c r="JDI15" s="124"/>
      <c r="JDJ15" s="124"/>
      <c r="JDK15" s="124"/>
      <c r="JDL15" s="124"/>
      <c r="JDM15" s="124"/>
      <c r="JDN15" s="124"/>
      <c r="JDO15" s="124"/>
      <c r="JDP15" s="124"/>
      <c r="JDQ15" s="124"/>
      <c r="JDR15" s="124"/>
      <c r="JDS15" s="124"/>
      <c r="JDT15" s="124"/>
      <c r="JDU15" s="124"/>
      <c r="JDV15" s="124"/>
      <c r="JDW15" s="124"/>
      <c r="JDX15" s="124"/>
      <c r="JDY15" s="124"/>
      <c r="JDZ15" s="124"/>
      <c r="JEA15" s="124"/>
      <c r="JEB15" s="124"/>
      <c r="JEC15" s="124"/>
      <c r="JED15" s="124"/>
      <c r="JEE15" s="124"/>
      <c r="JEF15" s="124"/>
      <c r="JEG15" s="124"/>
      <c r="JEH15" s="124"/>
      <c r="JEI15" s="124"/>
      <c r="JEJ15" s="124"/>
      <c r="JEK15" s="124"/>
      <c r="JEL15" s="124"/>
      <c r="JEM15" s="124"/>
      <c r="JEN15" s="124"/>
      <c r="JEO15" s="124"/>
      <c r="JEP15" s="124"/>
      <c r="JEQ15" s="124"/>
      <c r="JER15" s="124"/>
      <c r="JES15" s="124"/>
      <c r="JET15" s="124"/>
      <c r="JEU15" s="124"/>
      <c r="JEV15" s="124"/>
      <c r="JEW15" s="124"/>
      <c r="JEX15" s="124"/>
      <c r="JEY15" s="124"/>
      <c r="JEZ15" s="124"/>
      <c r="JFA15" s="124"/>
      <c r="JFB15" s="124"/>
      <c r="JFC15" s="124"/>
      <c r="JFD15" s="124"/>
      <c r="JFE15" s="124"/>
      <c r="JFF15" s="124"/>
      <c r="JFG15" s="124"/>
      <c r="JFH15" s="124"/>
      <c r="JFI15" s="124"/>
      <c r="JFJ15" s="124"/>
      <c r="JFK15" s="124"/>
      <c r="JFL15" s="124"/>
      <c r="JFM15" s="124"/>
      <c r="JFN15" s="124"/>
      <c r="JFO15" s="124"/>
      <c r="JFP15" s="124"/>
      <c r="JFQ15" s="124"/>
      <c r="JFR15" s="124"/>
      <c r="JFS15" s="124"/>
      <c r="JFT15" s="124"/>
      <c r="JFU15" s="124"/>
      <c r="JFV15" s="124"/>
      <c r="JFW15" s="124"/>
      <c r="JFX15" s="124"/>
      <c r="JFY15" s="124"/>
      <c r="JFZ15" s="124"/>
      <c r="JGA15" s="124"/>
      <c r="JGB15" s="124"/>
      <c r="JGC15" s="124"/>
      <c r="JGD15" s="124"/>
      <c r="JGE15" s="124"/>
      <c r="JGF15" s="124"/>
      <c r="JGG15" s="124"/>
      <c r="JGH15" s="124"/>
      <c r="JGI15" s="124"/>
      <c r="JGJ15" s="124"/>
      <c r="JGK15" s="124"/>
      <c r="JGL15" s="124"/>
      <c r="JGM15" s="124"/>
      <c r="JGN15" s="124"/>
      <c r="JGO15" s="124"/>
      <c r="JGP15" s="124"/>
      <c r="JGQ15" s="124"/>
      <c r="JGR15" s="124"/>
      <c r="JGS15" s="124"/>
      <c r="JGT15" s="124"/>
      <c r="JGU15" s="124"/>
      <c r="JGV15" s="124"/>
      <c r="JGW15" s="124"/>
      <c r="JGX15" s="124"/>
      <c r="JGY15" s="124"/>
      <c r="JGZ15" s="124"/>
      <c r="JHA15" s="124"/>
      <c r="JHB15" s="124"/>
      <c r="JHC15" s="124"/>
      <c r="JHD15" s="124"/>
      <c r="JHE15" s="124"/>
      <c r="JHF15" s="124"/>
      <c r="JHG15" s="124"/>
      <c r="JHH15" s="124"/>
      <c r="JHI15" s="124"/>
      <c r="JHJ15" s="124"/>
      <c r="JHK15" s="124"/>
      <c r="JHL15" s="124"/>
      <c r="JHM15" s="124"/>
      <c r="JHN15" s="124"/>
      <c r="JHO15" s="124"/>
      <c r="JHP15" s="124"/>
      <c r="JHQ15" s="124"/>
      <c r="JHR15" s="124"/>
      <c r="JHS15" s="124"/>
      <c r="JHT15" s="124"/>
      <c r="JHU15" s="124"/>
      <c r="JHV15" s="124"/>
      <c r="JHW15" s="124"/>
      <c r="JHX15" s="124"/>
      <c r="JHY15" s="124"/>
      <c r="JHZ15" s="124"/>
      <c r="JIA15" s="124"/>
      <c r="JIB15" s="124"/>
      <c r="JIC15" s="124"/>
      <c r="JID15" s="124"/>
      <c r="JIE15" s="124"/>
      <c r="JIF15" s="124"/>
      <c r="JIG15" s="124"/>
      <c r="JIH15" s="124"/>
      <c r="JII15" s="124"/>
      <c r="JIJ15" s="124"/>
      <c r="JIK15" s="124"/>
      <c r="JIL15" s="124"/>
      <c r="JIM15" s="124"/>
      <c r="JIN15" s="124"/>
      <c r="JIO15" s="124"/>
      <c r="JIP15" s="124"/>
      <c r="JIQ15" s="124"/>
      <c r="JIR15" s="124"/>
      <c r="JIS15" s="124"/>
      <c r="JIT15" s="124"/>
      <c r="JIU15" s="124"/>
      <c r="JIV15" s="124"/>
      <c r="JIW15" s="124"/>
      <c r="JIX15" s="124"/>
      <c r="JIY15" s="124"/>
      <c r="JIZ15" s="124"/>
      <c r="JJA15" s="124"/>
      <c r="JJB15" s="124"/>
      <c r="JJC15" s="124"/>
      <c r="JJD15" s="124"/>
      <c r="JJE15" s="124"/>
      <c r="JJF15" s="124"/>
      <c r="JJG15" s="124"/>
      <c r="JJH15" s="124"/>
      <c r="JJI15" s="124"/>
      <c r="JJJ15" s="124"/>
      <c r="JJK15" s="124"/>
      <c r="JJL15" s="124"/>
      <c r="JJM15" s="124"/>
      <c r="JJN15" s="124"/>
      <c r="JJO15" s="124"/>
      <c r="JJP15" s="124"/>
      <c r="JJQ15" s="124"/>
      <c r="JJR15" s="124"/>
      <c r="JJS15" s="124"/>
      <c r="JJT15" s="124"/>
      <c r="JJU15" s="124"/>
      <c r="JJV15" s="124"/>
      <c r="JJW15" s="124"/>
      <c r="JJX15" s="124"/>
      <c r="JJY15" s="124"/>
      <c r="JJZ15" s="124"/>
      <c r="JKA15" s="124"/>
      <c r="JKB15" s="124"/>
      <c r="JKC15" s="124"/>
      <c r="JKD15" s="124"/>
      <c r="JKE15" s="124"/>
      <c r="JKF15" s="124"/>
      <c r="JKG15" s="124"/>
      <c r="JKH15" s="124"/>
      <c r="JKI15" s="124"/>
      <c r="JKJ15" s="124"/>
      <c r="JKK15" s="124"/>
      <c r="JKL15" s="124"/>
      <c r="JKM15" s="124"/>
      <c r="JKN15" s="124"/>
      <c r="JKO15" s="124"/>
      <c r="JKP15" s="124"/>
      <c r="JKQ15" s="124"/>
      <c r="JKR15" s="124"/>
      <c r="JKS15" s="124"/>
      <c r="JKT15" s="124"/>
      <c r="JKU15" s="124"/>
      <c r="JKV15" s="124"/>
      <c r="JKW15" s="124"/>
      <c r="JKX15" s="124"/>
      <c r="JKY15" s="124"/>
      <c r="JKZ15" s="124"/>
      <c r="JLA15" s="124"/>
      <c r="JLB15" s="124"/>
      <c r="JLC15" s="124"/>
      <c r="JLD15" s="124"/>
      <c r="JLE15" s="124"/>
      <c r="JLF15" s="124"/>
      <c r="JLG15" s="124"/>
      <c r="JLH15" s="124"/>
      <c r="JLI15" s="124"/>
      <c r="JLJ15" s="124"/>
      <c r="JLK15" s="124"/>
      <c r="JLL15" s="124"/>
      <c r="JLM15" s="124"/>
      <c r="JLN15" s="124"/>
      <c r="JLO15" s="124"/>
      <c r="JLP15" s="124"/>
      <c r="JLQ15" s="124"/>
      <c r="JLR15" s="124"/>
      <c r="JLS15" s="124"/>
      <c r="JLT15" s="124"/>
      <c r="JLU15" s="124"/>
      <c r="JLV15" s="124"/>
      <c r="JLW15" s="124"/>
      <c r="JLX15" s="124"/>
      <c r="JLY15" s="124"/>
      <c r="JLZ15" s="124"/>
      <c r="JMA15" s="124"/>
      <c r="JMB15" s="124"/>
      <c r="JMC15" s="124"/>
      <c r="JMD15" s="124"/>
      <c r="JME15" s="124"/>
      <c r="JMF15" s="124"/>
      <c r="JMG15" s="124"/>
      <c r="JMH15" s="124"/>
      <c r="JMI15" s="124"/>
      <c r="JMJ15" s="124"/>
      <c r="JMK15" s="124"/>
      <c r="JML15" s="124"/>
      <c r="JMM15" s="124"/>
      <c r="JMN15" s="124"/>
      <c r="JMO15" s="124"/>
      <c r="JMP15" s="124"/>
      <c r="JMQ15" s="124"/>
      <c r="JMR15" s="124"/>
      <c r="JMS15" s="124"/>
      <c r="JMT15" s="124"/>
      <c r="JMU15" s="124"/>
      <c r="JMV15" s="124"/>
      <c r="JMW15" s="124"/>
      <c r="JMX15" s="124"/>
      <c r="JMY15" s="124"/>
      <c r="JMZ15" s="124"/>
      <c r="JNA15" s="124"/>
      <c r="JNB15" s="124"/>
      <c r="JNC15" s="124"/>
      <c r="JND15" s="124"/>
      <c r="JNE15" s="124"/>
      <c r="JNF15" s="124"/>
      <c r="JNG15" s="124"/>
      <c r="JNH15" s="124"/>
      <c r="JNI15" s="124"/>
      <c r="JNJ15" s="124"/>
      <c r="JNK15" s="124"/>
      <c r="JNL15" s="124"/>
      <c r="JNM15" s="124"/>
      <c r="JNN15" s="124"/>
      <c r="JNO15" s="124"/>
      <c r="JNP15" s="124"/>
      <c r="JNQ15" s="124"/>
      <c r="JNR15" s="124"/>
      <c r="JNS15" s="124"/>
      <c r="JNT15" s="124"/>
      <c r="JNU15" s="124"/>
      <c r="JNV15" s="124"/>
      <c r="JNW15" s="124"/>
      <c r="JNX15" s="124"/>
      <c r="JNY15" s="124"/>
      <c r="JNZ15" s="124"/>
      <c r="JOA15" s="124"/>
      <c r="JOB15" s="124"/>
      <c r="JOC15" s="124"/>
      <c r="JOD15" s="124"/>
      <c r="JOE15" s="124"/>
      <c r="JOF15" s="124"/>
      <c r="JOG15" s="124"/>
      <c r="JOH15" s="124"/>
      <c r="JOI15" s="124"/>
      <c r="JOJ15" s="124"/>
      <c r="JOK15" s="124"/>
      <c r="JOL15" s="124"/>
      <c r="JOM15" s="124"/>
      <c r="JON15" s="124"/>
      <c r="JOO15" s="124"/>
      <c r="JOP15" s="124"/>
      <c r="JOQ15" s="124"/>
      <c r="JOR15" s="124"/>
      <c r="JOS15" s="124"/>
      <c r="JOT15" s="124"/>
      <c r="JOU15" s="124"/>
      <c r="JOV15" s="124"/>
      <c r="JOW15" s="124"/>
      <c r="JOX15" s="124"/>
      <c r="JOY15" s="124"/>
      <c r="JOZ15" s="124"/>
      <c r="JPA15" s="124"/>
      <c r="JPB15" s="124"/>
      <c r="JPC15" s="124"/>
      <c r="JPD15" s="124"/>
      <c r="JPE15" s="124"/>
      <c r="JPF15" s="124"/>
      <c r="JPG15" s="124"/>
      <c r="JPH15" s="124"/>
      <c r="JPI15" s="124"/>
      <c r="JPJ15" s="124"/>
      <c r="JPK15" s="124"/>
      <c r="JPL15" s="124"/>
      <c r="JPM15" s="124"/>
      <c r="JPN15" s="124"/>
      <c r="JPO15" s="124"/>
      <c r="JPP15" s="124"/>
      <c r="JPQ15" s="124"/>
      <c r="JPR15" s="124"/>
      <c r="JPS15" s="124"/>
      <c r="JPT15" s="124"/>
      <c r="JPU15" s="124"/>
      <c r="JPV15" s="124"/>
      <c r="JPW15" s="124"/>
      <c r="JPX15" s="124"/>
      <c r="JPY15" s="124"/>
      <c r="JPZ15" s="124"/>
      <c r="JQA15" s="124"/>
      <c r="JQB15" s="124"/>
      <c r="JQC15" s="124"/>
      <c r="JQD15" s="124"/>
      <c r="JQE15" s="124"/>
      <c r="JQF15" s="124"/>
      <c r="JQG15" s="124"/>
      <c r="JQH15" s="124"/>
      <c r="JQI15" s="124"/>
      <c r="JQJ15" s="124"/>
      <c r="JQK15" s="124"/>
      <c r="JQL15" s="124"/>
      <c r="JQM15" s="124"/>
      <c r="JQN15" s="124"/>
      <c r="JQO15" s="124"/>
      <c r="JQP15" s="124"/>
      <c r="JQQ15" s="124"/>
      <c r="JQR15" s="124"/>
      <c r="JQS15" s="124"/>
      <c r="JQT15" s="124"/>
      <c r="JQU15" s="124"/>
      <c r="JQV15" s="124"/>
      <c r="JQW15" s="124"/>
      <c r="JQX15" s="124"/>
      <c r="JQY15" s="124"/>
      <c r="JQZ15" s="124"/>
      <c r="JRA15" s="124"/>
      <c r="JRB15" s="124"/>
      <c r="JRC15" s="124"/>
      <c r="JRD15" s="124"/>
      <c r="JRE15" s="124"/>
      <c r="JRF15" s="124"/>
      <c r="JRG15" s="124"/>
      <c r="JRH15" s="124"/>
      <c r="JRI15" s="124"/>
      <c r="JRJ15" s="124"/>
      <c r="JRK15" s="124"/>
      <c r="JRL15" s="124"/>
      <c r="JRM15" s="124"/>
      <c r="JRN15" s="124"/>
      <c r="JRO15" s="124"/>
      <c r="JRP15" s="124"/>
      <c r="JRQ15" s="124"/>
      <c r="JRR15" s="124"/>
      <c r="JRS15" s="124"/>
      <c r="JRT15" s="124"/>
      <c r="JRU15" s="124"/>
      <c r="JRV15" s="124"/>
      <c r="JRW15" s="124"/>
      <c r="JRX15" s="124"/>
      <c r="JRY15" s="124"/>
      <c r="JRZ15" s="124"/>
      <c r="JSA15" s="124"/>
      <c r="JSB15" s="124"/>
      <c r="JSC15" s="124"/>
      <c r="JSD15" s="124"/>
      <c r="JSE15" s="124"/>
      <c r="JSF15" s="124"/>
      <c r="JSG15" s="124"/>
      <c r="JSH15" s="124"/>
      <c r="JSI15" s="124"/>
      <c r="JSJ15" s="124"/>
      <c r="JSK15" s="124"/>
      <c r="JSL15" s="124"/>
      <c r="JSM15" s="124"/>
      <c r="JSN15" s="124"/>
      <c r="JSO15" s="124"/>
      <c r="JSP15" s="124"/>
      <c r="JSQ15" s="124"/>
      <c r="JSR15" s="124"/>
      <c r="JSS15" s="124"/>
      <c r="JST15" s="124"/>
      <c r="JSU15" s="124"/>
      <c r="JSV15" s="124"/>
      <c r="JSW15" s="124"/>
      <c r="JSX15" s="124"/>
      <c r="JSY15" s="124"/>
      <c r="JSZ15" s="124"/>
      <c r="JTA15" s="124"/>
      <c r="JTB15" s="124"/>
      <c r="JTC15" s="124"/>
      <c r="JTD15" s="124"/>
      <c r="JTE15" s="124"/>
      <c r="JTF15" s="124"/>
      <c r="JTG15" s="124"/>
      <c r="JTH15" s="124"/>
      <c r="JTI15" s="124"/>
      <c r="JTJ15" s="124"/>
      <c r="JTK15" s="124"/>
      <c r="JTL15" s="124"/>
      <c r="JTM15" s="124"/>
      <c r="JTN15" s="124"/>
      <c r="JTO15" s="124"/>
      <c r="JTP15" s="124"/>
      <c r="JTQ15" s="124"/>
      <c r="JTR15" s="124"/>
      <c r="JTS15" s="124"/>
      <c r="JTT15" s="124"/>
      <c r="JTU15" s="124"/>
      <c r="JTV15" s="124"/>
      <c r="JTW15" s="124"/>
      <c r="JTX15" s="124"/>
      <c r="JTY15" s="124"/>
      <c r="JTZ15" s="124"/>
      <c r="JUA15" s="124"/>
      <c r="JUB15" s="124"/>
      <c r="JUC15" s="124"/>
      <c r="JUD15" s="124"/>
      <c r="JUE15" s="124"/>
      <c r="JUF15" s="124"/>
      <c r="JUG15" s="124"/>
      <c r="JUH15" s="124"/>
      <c r="JUI15" s="124"/>
      <c r="JUJ15" s="124"/>
      <c r="JUK15" s="124"/>
      <c r="JUL15" s="124"/>
      <c r="JUM15" s="124"/>
      <c r="JUN15" s="124"/>
      <c r="JUO15" s="124"/>
      <c r="JUP15" s="124"/>
      <c r="JUQ15" s="124"/>
      <c r="JUR15" s="124"/>
      <c r="JUS15" s="124"/>
      <c r="JUT15" s="124"/>
      <c r="JUU15" s="124"/>
      <c r="JUV15" s="124"/>
      <c r="JUW15" s="124"/>
      <c r="JUX15" s="124"/>
      <c r="JUY15" s="124"/>
      <c r="JUZ15" s="124"/>
      <c r="JVA15" s="124"/>
      <c r="JVB15" s="124"/>
      <c r="JVC15" s="124"/>
      <c r="JVD15" s="124"/>
      <c r="JVE15" s="124"/>
      <c r="JVF15" s="124"/>
      <c r="JVG15" s="124"/>
      <c r="JVH15" s="124"/>
      <c r="JVI15" s="124"/>
      <c r="JVJ15" s="124"/>
      <c r="JVK15" s="124"/>
      <c r="JVL15" s="124"/>
      <c r="JVM15" s="124"/>
      <c r="JVN15" s="124"/>
      <c r="JVO15" s="124"/>
      <c r="JVP15" s="124"/>
      <c r="JVQ15" s="124"/>
      <c r="JVR15" s="124"/>
      <c r="JVS15" s="124"/>
      <c r="JVT15" s="124"/>
      <c r="JVU15" s="124"/>
      <c r="JVV15" s="124"/>
      <c r="JVW15" s="124"/>
      <c r="JVX15" s="124"/>
      <c r="JVY15" s="124"/>
      <c r="JVZ15" s="124"/>
      <c r="JWA15" s="124"/>
      <c r="JWB15" s="124"/>
      <c r="JWC15" s="124"/>
      <c r="JWD15" s="124"/>
      <c r="JWE15" s="124"/>
      <c r="JWF15" s="124"/>
      <c r="JWG15" s="124"/>
      <c r="JWH15" s="124"/>
      <c r="JWI15" s="124"/>
      <c r="JWJ15" s="124"/>
      <c r="JWK15" s="124"/>
      <c r="JWL15" s="124"/>
      <c r="JWM15" s="124"/>
      <c r="JWN15" s="124"/>
      <c r="JWO15" s="124"/>
      <c r="JWP15" s="124"/>
      <c r="JWQ15" s="124"/>
      <c r="JWR15" s="124"/>
      <c r="JWS15" s="124"/>
      <c r="JWT15" s="124"/>
      <c r="JWU15" s="124"/>
      <c r="JWV15" s="124"/>
      <c r="JWW15" s="124"/>
      <c r="JWX15" s="124"/>
      <c r="JWY15" s="124"/>
      <c r="JWZ15" s="124"/>
      <c r="JXA15" s="124"/>
      <c r="JXB15" s="124"/>
      <c r="JXC15" s="124"/>
      <c r="JXD15" s="124"/>
      <c r="JXE15" s="124"/>
      <c r="JXF15" s="124"/>
      <c r="JXG15" s="124"/>
      <c r="JXH15" s="124"/>
      <c r="JXI15" s="124"/>
      <c r="JXJ15" s="124"/>
      <c r="JXK15" s="124"/>
      <c r="JXL15" s="124"/>
      <c r="JXM15" s="124"/>
      <c r="JXN15" s="124"/>
      <c r="JXO15" s="124"/>
      <c r="JXP15" s="124"/>
      <c r="JXQ15" s="124"/>
      <c r="JXR15" s="124"/>
      <c r="JXS15" s="124"/>
      <c r="JXT15" s="124"/>
      <c r="JXU15" s="124"/>
      <c r="JXV15" s="124"/>
      <c r="JXW15" s="124"/>
      <c r="JXX15" s="124"/>
      <c r="JXY15" s="124"/>
      <c r="JXZ15" s="124"/>
      <c r="JYA15" s="124"/>
      <c r="JYB15" s="124"/>
      <c r="JYC15" s="124"/>
      <c r="JYD15" s="124"/>
      <c r="JYE15" s="124"/>
      <c r="JYF15" s="124"/>
      <c r="JYG15" s="124"/>
      <c r="JYH15" s="124"/>
      <c r="JYI15" s="124"/>
      <c r="JYJ15" s="124"/>
      <c r="JYK15" s="124"/>
      <c r="JYL15" s="124"/>
      <c r="JYM15" s="124"/>
      <c r="JYN15" s="124"/>
      <c r="JYO15" s="124"/>
      <c r="JYP15" s="124"/>
      <c r="JYQ15" s="124"/>
      <c r="JYR15" s="124"/>
      <c r="JYS15" s="124"/>
      <c r="JYT15" s="124"/>
      <c r="JYU15" s="124"/>
      <c r="JYV15" s="124"/>
      <c r="JYW15" s="124"/>
      <c r="JYX15" s="124"/>
      <c r="JYY15" s="124"/>
      <c r="JYZ15" s="124"/>
      <c r="JZA15" s="124"/>
      <c r="JZB15" s="124"/>
      <c r="JZC15" s="124"/>
      <c r="JZD15" s="124"/>
      <c r="JZE15" s="124"/>
      <c r="JZF15" s="124"/>
      <c r="JZG15" s="124"/>
      <c r="JZH15" s="124"/>
      <c r="JZI15" s="124"/>
      <c r="JZJ15" s="124"/>
      <c r="JZK15" s="124"/>
      <c r="JZL15" s="124"/>
      <c r="JZM15" s="124"/>
      <c r="JZN15" s="124"/>
      <c r="JZO15" s="124"/>
      <c r="JZP15" s="124"/>
      <c r="JZQ15" s="124"/>
      <c r="JZR15" s="124"/>
      <c r="JZS15" s="124"/>
      <c r="JZT15" s="124"/>
      <c r="JZU15" s="124"/>
      <c r="JZV15" s="124"/>
      <c r="JZW15" s="124"/>
      <c r="JZX15" s="124"/>
      <c r="JZY15" s="124"/>
      <c r="JZZ15" s="124"/>
      <c r="KAA15" s="124"/>
      <c r="KAB15" s="124"/>
      <c r="KAC15" s="124"/>
      <c r="KAD15" s="124"/>
      <c r="KAE15" s="124"/>
      <c r="KAF15" s="124"/>
      <c r="KAG15" s="124"/>
      <c r="KAH15" s="124"/>
      <c r="KAI15" s="124"/>
      <c r="KAJ15" s="124"/>
      <c r="KAK15" s="124"/>
      <c r="KAL15" s="124"/>
      <c r="KAM15" s="124"/>
      <c r="KAN15" s="124"/>
      <c r="KAO15" s="124"/>
      <c r="KAP15" s="124"/>
      <c r="KAQ15" s="124"/>
      <c r="KAR15" s="124"/>
      <c r="KAS15" s="124"/>
      <c r="KAT15" s="124"/>
      <c r="KAU15" s="124"/>
      <c r="KAV15" s="124"/>
      <c r="KAW15" s="124"/>
      <c r="KAX15" s="124"/>
      <c r="KAY15" s="124"/>
      <c r="KAZ15" s="124"/>
      <c r="KBA15" s="124"/>
      <c r="KBB15" s="124"/>
      <c r="KBC15" s="124"/>
      <c r="KBD15" s="124"/>
      <c r="KBE15" s="124"/>
      <c r="KBF15" s="124"/>
      <c r="KBG15" s="124"/>
      <c r="KBH15" s="124"/>
      <c r="KBI15" s="124"/>
      <c r="KBJ15" s="124"/>
      <c r="KBK15" s="124"/>
      <c r="KBL15" s="124"/>
      <c r="KBM15" s="124"/>
      <c r="KBN15" s="124"/>
      <c r="KBO15" s="124"/>
      <c r="KBP15" s="124"/>
      <c r="KBQ15" s="124"/>
      <c r="KBR15" s="124"/>
      <c r="KBS15" s="124"/>
      <c r="KBT15" s="124"/>
      <c r="KBU15" s="124"/>
      <c r="KBV15" s="124"/>
      <c r="KBW15" s="124"/>
      <c r="KBX15" s="124"/>
      <c r="KBY15" s="124"/>
      <c r="KBZ15" s="124"/>
      <c r="KCA15" s="124"/>
      <c r="KCB15" s="124"/>
      <c r="KCC15" s="124"/>
      <c r="KCD15" s="124"/>
      <c r="KCE15" s="124"/>
      <c r="KCF15" s="124"/>
      <c r="KCG15" s="124"/>
      <c r="KCH15" s="124"/>
      <c r="KCI15" s="124"/>
      <c r="KCJ15" s="124"/>
      <c r="KCK15" s="124"/>
      <c r="KCL15" s="124"/>
      <c r="KCM15" s="124"/>
      <c r="KCN15" s="124"/>
      <c r="KCO15" s="124"/>
      <c r="KCP15" s="124"/>
      <c r="KCQ15" s="124"/>
      <c r="KCR15" s="124"/>
      <c r="KCS15" s="124"/>
      <c r="KCT15" s="124"/>
      <c r="KCU15" s="124"/>
      <c r="KCV15" s="124"/>
      <c r="KCW15" s="124"/>
      <c r="KCX15" s="124"/>
      <c r="KCY15" s="124"/>
      <c r="KCZ15" s="124"/>
      <c r="KDA15" s="124"/>
      <c r="KDB15" s="124"/>
      <c r="KDC15" s="124"/>
      <c r="KDD15" s="124"/>
      <c r="KDE15" s="124"/>
      <c r="KDF15" s="124"/>
      <c r="KDG15" s="124"/>
      <c r="KDH15" s="124"/>
      <c r="KDI15" s="124"/>
      <c r="KDJ15" s="124"/>
      <c r="KDK15" s="124"/>
      <c r="KDL15" s="124"/>
      <c r="KDM15" s="124"/>
      <c r="KDN15" s="124"/>
      <c r="KDO15" s="124"/>
      <c r="KDP15" s="124"/>
      <c r="KDQ15" s="124"/>
      <c r="KDR15" s="124"/>
      <c r="KDS15" s="124"/>
      <c r="KDT15" s="124"/>
      <c r="KDU15" s="124"/>
      <c r="KDV15" s="124"/>
      <c r="KDW15" s="124"/>
      <c r="KDX15" s="124"/>
      <c r="KDY15" s="124"/>
      <c r="KDZ15" s="124"/>
      <c r="KEA15" s="124"/>
      <c r="KEB15" s="124"/>
      <c r="KEC15" s="124"/>
      <c r="KED15" s="124"/>
      <c r="KEE15" s="124"/>
      <c r="KEF15" s="124"/>
      <c r="KEG15" s="124"/>
      <c r="KEH15" s="124"/>
      <c r="KEI15" s="124"/>
      <c r="KEJ15" s="124"/>
      <c r="KEK15" s="124"/>
      <c r="KEL15" s="124"/>
      <c r="KEM15" s="124"/>
      <c r="KEN15" s="124"/>
      <c r="KEO15" s="124"/>
      <c r="KEP15" s="124"/>
      <c r="KEQ15" s="124"/>
      <c r="KER15" s="124"/>
      <c r="KES15" s="124"/>
      <c r="KET15" s="124"/>
      <c r="KEU15" s="124"/>
      <c r="KEV15" s="124"/>
      <c r="KEW15" s="124"/>
      <c r="KEX15" s="124"/>
      <c r="KEY15" s="124"/>
      <c r="KEZ15" s="124"/>
      <c r="KFA15" s="124"/>
      <c r="KFB15" s="124"/>
      <c r="KFC15" s="124"/>
      <c r="KFD15" s="124"/>
      <c r="KFE15" s="124"/>
      <c r="KFF15" s="124"/>
      <c r="KFG15" s="124"/>
      <c r="KFH15" s="124"/>
      <c r="KFI15" s="124"/>
      <c r="KFJ15" s="124"/>
      <c r="KFK15" s="124"/>
      <c r="KFL15" s="124"/>
      <c r="KFM15" s="124"/>
      <c r="KFN15" s="124"/>
      <c r="KFO15" s="124"/>
      <c r="KFP15" s="124"/>
      <c r="KFQ15" s="124"/>
      <c r="KFR15" s="124"/>
      <c r="KFS15" s="124"/>
      <c r="KFT15" s="124"/>
      <c r="KFU15" s="124"/>
      <c r="KFV15" s="124"/>
      <c r="KFW15" s="124"/>
      <c r="KFX15" s="124"/>
      <c r="KFY15" s="124"/>
      <c r="KFZ15" s="124"/>
      <c r="KGA15" s="124"/>
      <c r="KGB15" s="124"/>
      <c r="KGC15" s="124"/>
      <c r="KGD15" s="124"/>
      <c r="KGE15" s="124"/>
      <c r="KGF15" s="124"/>
      <c r="KGG15" s="124"/>
      <c r="KGH15" s="124"/>
      <c r="KGI15" s="124"/>
      <c r="KGJ15" s="124"/>
      <c r="KGK15" s="124"/>
      <c r="KGL15" s="124"/>
      <c r="KGM15" s="124"/>
      <c r="KGN15" s="124"/>
      <c r="KGO15" s="124"/>
      <c r="KGP15" s="124"/>
      <c r="KGQ15" s="124"/>
      <c r="KGR15" s="124"/>
      <c r="KGS15" s="124"/>
      <c r="KGT15" s="124"/>
      <c r="KGU15" s="124"/>
      <c r="KGV15" s="124"/>
      <c r="KGW15" s="124"/>
      <c r="KGX15" s="124"/>
      <c r="KGY15" s="124"/>
      <c r="KGZ15" s="124"/>
      <c r="KHA15" s="124"/>
      <c r="KHB15" s="124"/>
      <c r="KHC15" s="124"/>
      <c r="KHD15" s="124"/>
      <c r="KHE15" s="124"/>
      <c r="KHF15" s="124"/>
      <c r="KHG15" s="124"/>
      <c r="KHH15" s="124"/>
      <c r="KHI15" s="124"/>
      <c r="KHJ15" s="124"/>
      <c r="KHK15" s="124"/>
      <c r="KHL15" s="124"/>
      <c r="KHM15" s="124"/>
      <c r="KHN15" s="124"/>
      <c r="KHO15" s="124"/>
      <c r="KHP15" s="124"/>
      <c r="KHQ15" s="124"/>
      <c r="KHR15" s="124"/>
      <c r="KHS15" s="124"/>
      <c r="KHT15" s="124"/>
      <c r="KHU15" s="124"/>
      <c r="KHV15" s="124"/>
      <c r="KHW15" s="124"/>
      <c r="KHX15" s="124"/>
      <c r="KHY15" s="124"/>
      <c r="KHZ15" s="124"/>
      <c r="KIA15" s="124"/>
      <c r="KIB15" s="124"/>
      <c r="KIC15" s="124"/>
      <c r="KID15" s="124"/>
      <c r="KIE15" s="124"/>
      <c r="KIF15" s="124"/>
      <c r="KIG15" s="124"/>
      <c r="KIH15" s="124"/>
      <c r="KII15" s="124"/>
      <c r="KIJ15" s="124"/>
      <c r="KIK15" s="124"/>
      <c r="KIL15" s="124"/>
      <c r="KIM15" s="124"/>
      <c r="KIN15" s="124"/>
      <c r="KIO15" s="124"/>
      <c r="KIP15" s="124"/>
      <c r="KIQ15" s="124"/>
      <c r="KIR15" s="124"/>
      <c r="KIS15" s="124"/>
      <c r="KIT15" s="124"/>
      <c r="KIU15" s="124"/>
      <c r="KIV15" s="124"/>
      <c r="KIW15" s="124"/>
      <c r="KIX15" s="124"/>
      <c r="KIY15" s="124"/>
      <c r="KIZ15" s="124"/>
      <c r="KJA15" s="124"/>
      <c r="KJB15" s="124"/>
      <c r="KJC15" s="124"/>
      <c r="KJD15" s="124"/>
      <c r="KJE15" s="124"/>
      <c r="KJF15" s="124"/>
      <c r="KJG15" s="124"/>
      <c r="KJH15" s="124"/>
      <c r="KJI15" s="124"/>
      <c r="KJJ15" s="124"/>
      <c r="KJK15" s="124"/>
      <c r="KJL15" s="124"/>
      <c r="KJM15" s="124"/>
      <c r="KJN15" s="124"/>
      <c r="KJO15" s="124"/>
      <c r="KJP15" s="124"/>
      <c r="KJQ15" s="124"/>
      <c r="KJR15" s="124"/>
      <c r="KJS15" s="124"/>
      <c r="KJT15" s="124"/>
      <c r="KJU15" s="124"/>
      <c r="KJV15" s="124"/>
      <c r="KJW15" s="124"/>
      <c r="KJX15" s="124"/>
      <c r="KJY15" s="124"/>
      <c r="KJZ15" s="124"/>
      <c r="KKA15" s="124"/>
      <c r="KKB15" s="124"/>
      <c r="KKC15" s="124"/>
      <c r="KKD15" s="124"/>
      <c r="KKE15" s="124"/>
      <c r="KKF15" s="124"/>
      <c r="KKG15" s="124"/>
      <c r="KKH15" s="124"/>
      <c r="KKI15" s="124"/>
      <c r="KKJ15" s="124"/>
      <c r="KKK15" s="124"/>
      <c r="KKL15" s="124"/>
      <c r="KKM15" s="124"/>
      <c r="KKN15" s="124"/>
      <c r="KKO15" s="124"/>
      <c r="KKP15" s="124"/>
      <c r="KKQ15" s="124"/>
      <c r="KKR15" s="124"/>
      <c r="KKS15" s="124"/>
      <c r="KKT15" s="124"/>
      <c r="KKU15" s="124"/>
      <c r="KKV15" s="124"/>
      <c r="KKW15" s="124"/>
      <c r="KKX15" s="124"/>
      <c r="KKY15" s="124"/>
      <c r="KKZ15" s="124"/>
      <c r="KLA15" s="124"/>
      <c r="KLB15" s="124"/>
      <c r="KLC15" s="124"/>
      <c r="KLD15" s="124"/>
      <c r="KLE15" s="124"/>
      <c r="KLF15" s="124"/>
      <c r="KLG15" s="124"/>
      <c r="KLH15" s="124"/>
      <c r="KLI15" s="124"/>
      <c r="KLJ15" s="124"/>
      <c r="KLK15" s="124"/>
      <c r="KLL15" s="124"/>
      <c r="KLM15" s="124"/>
      <c r="KLN15" s="124"/>
      <c r="KLO15" s="124"/>
      <c r="KLP15" s="124"/>
      <c r="KLQ15" s="124"/>
      <c r="KLR15" s="124"/>
      <c r="KLS15" s="124"/>
      <c r="KLT15" s="124"/>
      <c r="KLU15" s="124"/>
      <c r="KLV15" s="124"/>
      <c r="KLW15" s="124"/>
      <c r="KLX15" s="124"/>
      <c r="KLY15" s="124"/>
      <c r="KLZ15" s="124"/>
      <c r="KMA15" s="124"/>
      <c r="KMB15" s="124"/>
      <c r="KMC15" s="124"/>
      <c r="KMD15" s="124"/>
      <c r="KME15" s="124"/>
      <c r="KMF15" s="124"/>
      <c r="KMG15" s="124"/>
      <c r="KMH15" s="124"/>
      <c r="KMI15" s="124"/>
      <c r="KMJ15" s="124"/>
      <c r="KMK15" s="124"/>
      <c r="KML15" s="124"/>
      <c r="KMM15" s="124"/>
      <c r="KMN15" s="124"/>
      <c r="KMO15" s="124"/>
      <c r="KMP15" s="124"/>
      <c r="KMQ15" s="124"/>
      <c r="KMR15" s="124"/>
      <c r="KMS15" s="124"/>
      <c r="KMT15" s="124"/>
      <c r="KMU15" s="124"/>
      <c r="KMV15" s="124"/>
      <c r="KMW15" s="124"/>
      <c r="KMX15" s="124"/>
      <c r="KMY15" s="124"/>
      <c r="KMZ15" s="124"/>
      <c r="KNA15" s="124"/>
      <c r="KNB15" s="124"/>
      <c r="KNC15" s="124"/>
      <c r="KND15" s="124"/>
      <c r="KNE15" s="124"/>
      <c r="KNF15" s="124"/>
      <c r="KNG15" s="124"/>
      <c r="KNH15" s="124"/>
      <c r="KNI15" s="124"/>
      <c r="KNJ15" s="124"/>
      <c r="KNK15" s="124"/>
      <c r="KNL15" s="124"/>
      <c r="KNM15" s="124"/>
      <c r="KNN15" s="124"/>
      <c r="KNO15" s="124"/>
      <c r="KNP15" s="124"/>
      <c r="KNQ15" s="124"/>
      <c r="KNR15" s="124"/>
      <c r="KNS15" s="124"/>
      <c r="KNT15" s="124"/>
      <c r="KNU15" s="124"/>
      <c r="KNV15" s="124"/>
      <c r="KNW15" s="124"/>
      <c r="KNX15" s="124"/>
      <c r="KNY15" s="124"/>
      <c r="KNZ15" s="124"/>
      <c r="KOA15" s="124"/>
      <c r="KOB15" s="124"/>
      <c r="KOC15" s="124"/>
      <c r="KOD15" s="124"/>
      <c r="KOE15" s="124"/>
      <c r="KOF15" s="124"/>
      <c r="KOG15" s="124"/>
      <c r="KOH15" s="124"/>
      <c r="KOI15" s="124"/>
      <c r="KOJ15" s="124"/>
      <c r="KOK15" s="124"/>
      <c r="KOL15" s="124"/>
      <c r="KOM15" s="124"/>
      <c r="KON15" s="124"/>
      <c r="KOO15" s="124"/>
      <c r="KOP15" s="124"/>
      <c r="KOQ15" s="124"/>
      <c r="KOR15" s="124"/>
      <c r="KOS15" s="124"/>
      <c r="KOT15" s="124"/>
      <c r="KOU15" s="124"/>
      <c r="KOV15" s="124"/>
      <c r="KOW15" s="124"/>
      <c r="KOX15" s="124"/>
      <c r="KOY15" s="124"/>
      <c r="KOZ15" s="124"/>
      <c r="KPA15" s="124"/>
      <c r="KPB15" s="124"/>
      <c r="KPC15" s="124"/>
      <c r="KPD15" s="124"/>
      <c r="KPE15" s="124"/>
      <c r="KPF15" s="124"/>
      <c r="KPG15" s="124"/>
      <c r="KPH15" s="124"/>
      <c r="KPI15" s="124"/>
      <c r="KPJ15" s="124"/>
      <c r="KPK15" s="124"/>
      <c r="KPL15" s="124"/>
      <c r="KPM15" s="124"/>
      <c r="KPN15" s="124"/>
      <c r="KPO15" s="124"/>
      <c r="KPP15" s="124"/>
      <c r="KPQ15" s="124"/>
      <c r="KPR15" s="124"/>
      <c r="KPS15" s="124"/>
      <c r="KPT15" s="124"/>
      <c r="KPU15" s="124"/>
      <c r="KPV15" s="124"/>
      <c r="KPW15" s="124"/>
      <c r="KPX15" s="124"/>
      <c r="KPY15" s="124"/>
      <c r="KPZ15" s="124"/>
      <c r="KQA15" s="124"/>
      <c r="KQB15" s="124"/>
      <c r="KQC15" s="124"/>
      <c r="KQD15" s="124"/>
      <c r="KQE15" s="124"/>
      <c r="KQF15" s="124"/>
      <c r="KQG15" s="124"/>
      <c r="KQH15" s="124"/>
      <c r="KQI15" s="124"/>
      <c r="KQJ15" s="124"/>
      <c r="KQK15" s="124"/>
      <c r="KQL15" s="124"/>
      <c r="KQM15" s="124"/>
      <c r="KQN15" s="124"/>
      <c r="KQO15" s="124"/>
      <c r="KQP15" s="124"/>
      <c r="KQQ15" s="124"/>
      <c r="KQR15" s="124"/>
      <c r="KQS15" s="124"/>
      <c r="KQT15" s="124"/>
      <c r="KQU15" s="124"/>
      <c r="KQV15" s="124"/>
      <c r="KQW15" s="124"/>
      <c r="KQX15" s="124"/>
      <c r="KQY15" s="124"/>
      <c r="KQZ15" s="124"/>
      <c r="KRA15" s="124"/>
      <c r="KRB15" s="124"/>
      <c r="KRC15" s="124"/>
      <c r="KRD15" s="124"/>
      <c r="KRE15" s="124"/>
      <c r="KRF15" s="124"/>
      <c r="KRG15" s="124"/>
      <c r="KRH15" s="124"/>
      <c r="KRI15" s="124"/>
      <c r="KRJ15" s="124"/>
      <c r="KRK15" s="124"/>
      <c r="KRL15" s="124"/>
      <c r="KRM15" s="124"/>
      <c r="KRN15" s="124"/>
      <c r="KRO15" s="124"/>
      <c r="KRP15" s="124"/>
      <c r="KRQ15" s="124"/>
      <c r="KRR15" s="124"/>
      <c r="KRS15" s="124"/>
      <c r="KRT15" s="124"/>
      <c r="KRU15" s="124"/>
      <c r="KRV15" s="124"/>
      <c r="KRW15" s="124"/>
      <c r="KRX15" s="124"/>
      <c r="KRY15" s="124"/>
      <c r="KRZ15" s="124"/>
      <c r="KSA15" s="124"/>
      <c r="KSB15" s="124"/>
      <c r="KSC15" s="124"/>
      <c r="KSD15" s="124"/>
      <c r="KSE15" s="124"/>
      <c r="KSF15" s="124"/>
      <c r="KSG15" s="124"/>
      <c r="KSH15" s="124"/>
      <c r="KSI15" s="124"/>
      <c r="KSJ15" s="124"/>
      <c r="KSK15" s="124"/>
      <c r="KSL15" s="124"/>
      <c r="KSM15" s="124"/>
      <c r="KSN15" s="124"/>
      <c r="KSO15" s="124"/>
      <c r="KSP15" s="124"/>
      <c r="KSQ15" s="124"/>
      <c r="KSR15" s="124"/>
      <c r="KSS15" s="124"/>
      <c r="KST15" s="124"/>
      <c r="KSU15" s="124"/>
      <c r="KSV15" s="124"/>
      <c r="KSW15" s="124"/>
      <c r="KSX15" s="124"/>
      <c r="KSY15" s="124"/>
      <c r="KSZ15" s="124"/>
      <c r="KTA15" s="124"/>
      <c r="KTB15" s="124"/>
      <c r="KTC15" s="124"/>
      <c r="KTD15" s="124"/>
      <c r="KTE15" s="124"/>
      <c r="KTF15" s="124"/>
      <c r="KTG15" s="124"/>
      <c r="KTH15" s="124"/>
      <c r="KTI15" s="124"/>
      <c r="KTJ15" s="124"/>
      <c r="KTK15" s="124"/>
      <c r="KTL15" s="124"/>
      <c r="KTM15" s="124"/>
      <c r="KTN15" s="124"/>
      <c r="KTO15" s="124"/>
      <c r="KTP15" s="124"/>
      <c r="KTQ15" s="124"/>
      <c r="KTR15" s="124"/>
      <c r="KTS15" s="124"/>
      <c r="KTT15" s="124"/>
      <c r="KTU15" s="124"/>
      <c r="KTV15" s="124"/>
      <c r="KTW15" s="124"/>
      <c r="KTX15" s="124"/>
      <c r="KTY15" s="124"/>
      <c r="KTZ15" s="124"/>
      <c r="KUA15" s="124"/>
      <c r="KUB15" s="124"/>
      <c r="KUC15" s="124"/>
      <c r="KUD15" s="124"/>
      <c r="KUE15" s="124"/>
      <c r="KUF15" s="124"/>
      <c r="KUG15" s="124"/>
      <c r="KUH15" s="124"/>
      <c r="KUI15" s="124"/>
      <c r="KUJ15" s="124"/>
      <c r="KUK15" s="124"/>
      <c r="KUL15" s="124"/>
      <c r="KUM15" s="124"/>
      <c r="KUN15" s="124"/>
      <c r="KUO15" s="124"/>
      <c r="KUP15" s="124"/>
      <c r="KUQ15" s="124"/>
      <c r="KUR15" s="124"/>
      <c r="KUS15" s="124"/>
      <c r="KUT15" s="124"/>
      <c r="KUU15" s="124"/>
      <c r="KUV15" s="124"/>
      <c r="KUW15" s="124"/>
      <c r="KUX15" s="124"/>
      <c r="KUY15" s="124"/>
      <c r="KUZ15" s="124"/>
      <c r="KVA15" s="124"/>
      <c r="KVB15" s="124"/>
      <c r="KVC15" s="124"/>
      <c r="KVD15" s="124"/>
      <c r="KVE15" s="124"/>
      <c r="KVF15" s="124"/>
      <c r="KVG15" s="124"/>
      <c r="KVH15" s="124"/>
      <c r="KVI15" s="124"/>
      <c r="KVJ15" s="124"/>
      <c r="KVK15" s="124"/>
      <c r="KVL15" s="124"/>
      <c r="KVM15" s="124"/>
      <c r="KVN15" s="124"/>
      <c r="KVO15" s="124"/>
      <c r="KVP15" s="124"/>
      <c r="KVQ15" s="124"/>
      <c r="KVR15" s="124"/>
      <c r="KVS15" s="124"/>
      <c r="KVT15" s="124"/>
      <c r="KVU15" s="124"/>
      <c r="KVV15" s="124"/>
      <c r="KVW15" s="124"/>
      <c r="KVX15" s="124"/>
      <c r="KVY15" s="124"/>
      <c r="KVZ15" s="124"/>
      <c r="KWA15" s="124"/>
      <c r="KWB15" s="124"/>
      <c r="KWC15" s="124"/>
      <c r="KWD15" s="124"/>
      <c r="KWE15" s="124"/>
      <c r="KWF15" s="124"/>
      <c r="KWG15" s="124"/>
      <c r="KWH15" s="124"/>
      <c r="KWI15" s="124"/>
      <c r="KWJ15" s="124"/>
      <c r="KWK15" s="124"/>
      <c r="KWL15" s="124"/>
      <c r="KWM15" s="124"/>
      <c r="KWN15" s="124"/>
      <c r="KWO15" s="124"/>
      <c r="KWP15" s="124"/>
      <c r="KWQ15" s="124"/>
      <c r="KWR15" s="124"/>
      <c r="KWS15" s="124"/>
      <c r="KWT15" s="124"/>
      <c r="KWU15" s="124"/>
      <c r="KWV15" s="124"/>
      <c r="KWW15" s="124"/>
      <c r="KWX15" s="124"/>
      <c r="KWY15" s="124"/>
      <c r="KWZ15" s="124"/>
      <c r="KXA15" s="124"/>
      <c r="KXB15" s="124"/>
      <c r="KXC15" s="124"/>
      <c r="KXD15" s="124"/>
      <c r="KXE15" s="124"/>
      <c r="KXF15" s="124"/>
      <c r="KXG15" s="124"/>
      <c r="KXH15" s="124"/>
      <c r="KXI15" s="124"/>
      <c r="KXJ15" s="124"/>
      <c r="KXK15" s="124"/>
      <c r="KXL15" s="124"/>
      <c r="KXM15" s="124"/>
      <c r="KXN15" s="124"/>
      <c r="KXO15" s="124"/>
      <c r="KXP15" s="124"/>
      <c r="KXQ15" s="124"/>
      <c r="KXR15" s="124"/>
      <c r="KXS15" s="124"/>
      <c r="KXT15" s="124"/>
      <c r="KXU15" s="124"/>
      <c r="KXV15" s="124"/>
      <c r="KXW15" s="124"/>
      <c r="KXX15" s="124"/>
      <c r="KXY15" s="124"/>
      <c r="KXZ15" s="124"/>
      <c r="KYA15" s="124"/>
      <c r="KYB15" s="124"/>
      <c r="KYC15" s="124"/>
      <c r="KYD15" s="124"/>
      <c r="KYE15" s="124"/>
      <c r="KYF15" s="124"/>
      <c r="KYG15" s="124"/>
      <c r="KYH15" s="124"/>
      <c r="KYI15" s="124"/>
      <c r="KYJ15" s="124"/>
      <c r="KYK15" s="124"/>
      <c r="KYL15" s="124"/>
      <c r="KYM15" s="124"/>
      <c r="KYN15" s="124"/>
      <c r="KYO15" s="124"/>
      <c r="KYP15" s="124"/>
      <c r="KYQ15" s="124"/>
      <c r="KYR15" s="124"/>
      <c r="KYS15" s="124"/>
      <c r="KYT15" s="124"/>
      <c r="KYU15" s="124"/>
      <c r="KYV15" s="124"/>
      <c r="KYW15" s="124"/>
      <c r="KYX15" s="124"/>
      <c r="KYY15" s="124"/>
      <c r="KYZ15" s="124"/>
      <c r="KZA15" s="124"/>
      <c r="KZB15" s="124"/>
      <c r="KZC15" s="124"/>
      <c r="KZD15" s="124"/>
      <c r="KZE15" s="124"/>
      <c r="KZF15" s="124"/>
      <c r="KZG15" s="124"/>
      <c r="KZH15" s="124"/>
      <c r="KZI15" s="124"/>
      <c r="KZJ15" s="124"/>
      <c r="KZK15" s="124"/>
      <c r="KZL15" s="124"/>
      <c r="KZM15" s="124"/>
      <c r="KZN15" s="124"/>
      <c r="KZO15" s="124"/>
      <c r="KZP15" s="124"/>
      <c r="KZQ15" s="124"/>
      <c r="KZR15" s="124"/>
      <c r="KZS15" s="124"/>
      <c r="KZT15" s="124"/>
      <c r="KZU15" s="124"/>
      <c r="KZV15" s="124"/>
      <c r="KZW15" s="124"/>
      <c r="KZX15" s="124"/>
      <c r="KZY15" s="124"/>
      <c r="KZZ15" s="124"/>
      <c r="LAA15" s="124"/>
      <c r="LAB15" s="124"/>
      <c r="LAC15" s="124"/>
      <c r="LAD15" s="124"/>
      <c r="LAE15" s="124"/>
      <c r="LAF15" s="124"/>
      <c r="LAG15" s="124"/>
      <c r="LAH15" s="124"/>
      <c r="LAI15" s="124"/>
      <c r="LAJ15" s="124"/>
      <c r="LAK15" s="124"/>
      <c r="LAL15" s="124"/>
      <c r="LAM15" s="124"/>
      <c r="LAN15" s="124"/>
      <c r="LAO15" s="124"/>
      <c r="LAP15" s="124"/>
      <c r="LAQ15" s="124"/>
      <c r="LAR15" s="124"/>
      <c r="LAS15" s="124"/>
      <c r="LAT15" s="124"/>
      <c r="LAU15" s="124"/>
      <c r="LAV15" s="124"/>
      <c r="LAW15" s="124"/>
      <c r="LAX15" s="124"/>
      <c r="LAY15" s="124"/>
      <c r="LAZ15" s="124"/>
      <c r="LBA15" s="124"/>
      <c r="LBB15" s="124"/>
      <c r="LBC15" s="124"/>
      <c r="LBD15" s="124"/>
      <c r="LBE15" s="124"/>
      <c r="LBF15" s="124"/>
      <c r="LBG15" s="124"/>
      <c r="LBH15" s="124"/>
      <c r="LBI15" s="124"/>
      <c r="LBJ15" s="124"/>
      <c r="LBK15" s="124"/>
      <c r="LBL15" s="124"/>
      <c r="LBM15" s="124"/>
      <c r="LBN15" s="124"/>
      <c r="LBO15" s="124"/>
      <c r="LBP15" s="124"/>
      <c r="LBQ15" s="124"/>
      <c r="LBR15" s="124"/>
      <c r="LBS15" s="124"/>
      <c r="LBT15" s="124"/>
      <c r="LBU15" s="124"/>
      <c r="LBV15" s="124"/>
      <c r="LBW15" s="124"/>
      <c r="LBX15" s="124"/>
      <c r="LBY15" s="124"/>
      <c r="LBZ15" s="124"/>
      <c r="LCA15" s="124"/>
      <c r="LCB15" s="124"/>
      <c r="LCC15" s="124"/>
      <c r="LCD15" s="124"/>
      <c r="LCE15" s="124"/>
      <c r="LCF15" s="124"/>
      <c r="LCG15" s="124"/>
      <c r="LCH15" s="124"/>
      <c r="LCI15" s="124"/>
      <c r="LCJ15" s="124"/>
      <c r="LCK15" s="124"/>
      <c r="LCL15" s="124"/>
      <c r="LCM15" s="124"/>
      <c r="LCN15" s="124"/>
      <c r="LCO15" s="124"/>
      <c r="LCP15" s="124"/>
      <c r="LCQ15" s="124"/>
      <c r="LCR15" s="124"/>
      <c r="LCS15" s="124"/>
      <c r="LCT15" s="124"/>
      <c r="LCU15" s="124"/>
      <c r="LCV15" s="124"/>
      <c r="LCW15" s="124"/>
      <c r="LCX15" s="124"/>
      <c r="LCY15" s="124"/>
      <c r="LCZ15" s="124"/>
      <c r="LDA15" s="124"/>
      <c r="LDB15" s="124"/>
      <c r="LDC15" s="124"/>
      <c r="LDD15" s="124"/>
      <c r="LDE15" s="124"/>
      <c r="LDF15" s="124"/>
      <c r="LDG15" s="124"/>
      <c r="LDH15" s="124"/>
      <c r="LDI15" s="124"/>
      <c r="LDJ15" s="124"/>
      <c r="LDK15" s="124"/>
      <c r="LDL15" s="124"/>
      <c r="LDM15" s="124"/>
      <c r="LDN15" s="124"/>
      <c r="LDO15" s="124"/>
      <c r="LDP15" s="124"/>
      <c r="LDQ15" s="124"/>
      <c r="LDR15" s="124"/>
      <c r="LDS15" s="124"/>
      <c r="LDT15" s="124"/>
      <c r="LDU15" s="124"/>
      <c r="LDV15" s="124"/>
      <c r="LDW15" s="124"/>
      <c r="LDX15" s="124"/>
      <c r="LDY15" s="124"/>
      <c r="LDZ15" s="124"/>
      <c r="LEA15" s="124"/>
      <c r="LEB15" s="124"/>
      <c r="LEC15" s="124"/>
      <c r="LED15" s="124"/>
      <c r="LEE15" s="124"/>
      <c r="LEF15" s="124"/>
      <c r="LEG15" s="124"/>
      <c r="LEH15" s="124"/>
      <c r="LEI15" s="124"/>
      <c r="LEJ15" s="124"/>
      <c r="LEK15" s="124"/>
      <c r="LEL15" s="124"/>
      <c r="LEM15" s="124"/>
      <c r="LEN15" s="124"/>
      <c r="LEO15" s="124"/>
      <c r="LEP15" s="124"/>
      <c r="LEQ15" s="124"/>
      <c r="LER15" s="124"/>
      <c r="LES15" s="124"/>
      <c r="LET15" s="124"/>
      <c r="LEU15" s="124"/>
      <c r="LEV15" s="124"/>
      <c r="LEW15" s="124"/>
      <c r="LEX15" s="124"/>
      <c r="LEY15" s="124"/>
      <c r="LEZ15" s="124"/>
      <c r="LFA15" s="124"/>
      <c r="LFB15" s="124"/>
      <c r="LFC15" s="124"/>
      <c r="LFD15" s="124"/>
      <c r="LFE15" s="124"/>
      <c r="LFF15" s="124"/>
      <c r="LFG15" s="124"/>
      <c r="LFH15" s="124"/>
      <c r="LFI15" s="124"/>
      <c r="LFJ15" s="124"/>
      <c r="LFK15" s="124"/>
      <c r="LFL15" s="124"/>
      <c r="LFM15" s="124"/>
      <c r="LFN15" s="124"/>
      <c r="LFO15" s="124"/>
      <c r="LFP15" s="124"/>
      <c r="LFQ15" s="124"/>
      <c r="LFR15" s="124"/>
      <c r="LFS15" s="124"/>
      <c r="LFT15" s="124"/>
      <c r="LFU15" s="124"/>
      <c r="LFV15" s="124"/>
      <c r="LFW15" s="124"/>
      <c r="LFX15" s="124"/>
      <c r="LFY15" s="124"/>
      <c r="LFZ15" s="124"/>
      <c r="LGA15" s="124"/>
      <c r="LGB15" s="124"/>
      <c r="LGC15" s="124"/>
      <c r="LGD15" s="124"/>
      <c r="LGE15" s="124"/>
      <c r="LGF15" s="124"/>
      <c r="LGG15" s="124"/>
      <c r="LGH15" s="124"/>
      <c r="LGI15" s="124"/>
      <c r="LGJ15" s="124"/>
      <c r="LGK15" s="124"/>
      <c r="LGL15" s="124"/>
      <c r="LGM15" s="124"/>
      <c r="LGN15" s="124"/>
      <c r="LGO15" s="124"/>
      <c r="LGP15" s="124"/>
      <c r="LGQ15" s="124"/>
      <c r="LGR15" s="124"/>
      <c r="LGS15" s="124"/>
      <c r="LGT15" s="124"/>
      <c r="LGU15" s="124"/>
      <c r="LGV15" s="124"/>
      <c r="LGW15" s="124"/>
      <c r="LGX15" s="124"/>
      <c r="LGY15" s="124"/>
      <c r="LGZ15" s="124"/>
      <c r="LHA15" s="124"/>
      <c r="LHB15" s="124"/>
      <c r="LHC15" s="124"/>
      <c r="LHD15" s="124"/>
      <c r="LHE15" s="124"/>
      <c r="LHF15" s="124"/>
      <c r="LHG15" s="124"/>
      <c r="LHH15" s="124"/>
      <c r="LHI15" s="124"/>
      <c r="LHJ15" s="124"/>
      <c r="LHK15" s="124"/>
      <c r="LHL15" s="124"/>
      <c r="LHM15" s="124"/>
      <c r="LHN15" s="124"/>
      <c r="LHO15" s="124"/>
      <c r="LHP15" s="124"/>
      <c r="LHQ15" s="124"/>
      <c r="LHR15" s="124"/>
      <c r="LHS15" s="124"/>
      <c r="LHT15" s="124"/>
      <c r="LHU15" s="124"/>
      <c r="LHV15" s="124"/>
      <c r="LHW15" s="124"/>
      <c r="LHX15" s="124"/>
      <c r="LHY15" s="124"/>
      <c r="LHZ15" s="124"/>
      <c r="LIA15" s="124"/>
      <c r="LIB15" s="124"/>
      <c r="LIC15" s="124"/>
      <c r="LID15" s="124"/>
      <c r="LIE15" s="124"/>
      <c r="LIF15" s="124"/>
      <c r="LIG15" s="124"/>
      <c r="LIH15" s="124"/>
      <c r="LII15" s="124"/>
      <c r="LIJ15" s="124"/>
      <c r="LIK15" s="124"/>
      <c r="LIL15" s="124"/>
      <c r="LIM15" s="124"/>
      <c r="LIN15" s="124"/>
      <c r="LIO15" s="124"/>
      <c r="LIP15" s="124"/>
      <c r="LIQ15" s="124"/>
      <c r="LIR15" s="124"/>
      <c r="LIS15" s="124"/>
      <c r="LIT15" s="124"/>
      <c r="LIU15" s="124"/>
      <c r="LIV15" s="124"/>
      <c r="LIW15" s="124"/>
      <c r="LIX15" s="124"/>
      <c r="LIY15" s="124"/>
      <c r="LIZ15" s="124"/>
      <c r="LJA15" s="124"/>
      <c r="LJB15" s="124"/>
      <c r="LJC15" s="124"/>
      <c r="LJD15" s="124"/>
      <c r="LJE15" s="124"/>
      <c r="LJF15" s="124"/>
      <c r="LJG15" s="124"/>
      <c r="LJH15" s="124"/>
      <c r="LJI15" s="124"/>
      <c r="LJJ15" s="124"/>
      <c r="LJK15" s="124"/>
      <c r="LJL15" s="124"/>
      <c r="LJM15" s="124"/>
      <c r="LJN15" s="124"/>
      <c r="LJO15" s="124"/>
      <c r="LJP15" s="124"/>
      <c r="LJQ15" s="124"/>
      <c r="LJR15" s="124"/>
      <c r="LJS15" s="124"/>
      <c r="LJT15" s="124"/>
      <c r="LJU15" s="124"/>
      <c r="LJV15" s="124"/>
      <c r="LJW15" s="124"/>
      <c r="LJX15" s="124"/>
      <c r="LJY15" s="124"/>
      <c r="LJZ15" s="124"/>
      <c r="LKA15" s="124"/>
      <c r="LKB15" s="124"/>
      <c r="LKC15" s="124"/>
      <c r="LKD15" s="124"/>
      <c r="LKE15" s="124"/>
      <c r="LKF15" s="124"/>
      <c r="LKG15" s="124"/>
      <c r="LKH15" s="124"/>
      <c r="LKI15" s="124"/>
      <c r="LKJ15" s="124"/>
      <c r="LKK15" s="124"/>
      <c r="LKL15" s="124"/>
      <c r="LKM15" s="124"/>
      <c r="LKN15" s="124"/>
      <c r="LKO15" s="124"/>
      <c r="LKP15" s="124"/>
      <c r="LKQ15" s="124"/>
      <c r="LKR15" s="124"/>
      <c r="LKS15" s="124"/>
      <c r="LKT15" s="124"/>
      <c r="LKU15" s="124"/>
      <c r="LKV15" s="124"/>
      <c r="LKW15" s="124"/>
      <c r="LKX15" s="124"/>
      <c r="LKY15" s="124"/>
      <c r="LKZ15" s="124"/>
      <c r="LLA15" s="124"/>
      <c r="LLB15" s="124"/>
      <c r="LLC15" s="124"/>
      <c r="LLD15" s="124"/>
      <c r="LLE15" s="124"/>
      <c r="LLF15" s="124"/>
      <c r="LLG15" s="124"/>
      <c r="LLH15" s="124"/>
      <c r="LLI15" s="124"/>
      <c r="LLJ15" s="124"/>
      <c r="LLK15" s="124"/>
      <c r="LLL15" s="124"/>
      <c r="LLM15" s="124"/>
      <c r="LLN15" s="124"/>
      <c r="LLO15" s="124"/>
      <c r="LLP15" s="124"/>
      <c r="LLQ15" s="124"/>
      <c r="LLR15" s="124"/>
      <c r="LLS15" s="124"/>
      <c r="LLT15" s="124"/>
      <c r="LLU15" s="124"/>
      <c r="LLV15" s="124"/>
      <c r="LLW15" s="124"/>
      <c r="LLX15" s="124"/>
      <c r="LLY15" s="124"/>
      <c r="LLZ15" s="124"/>
      <c r="LMA15" s="124"/>
      <c r="LMB15" s="124"/>
      <c r="LMC15" s="124"/>
      <c r="LMD15" s="124"/>
      <c r="LME15" s="124"/>
      <c r="LMF15" s="124"/>
      <c r="LMG15" s="124"/>
      <c r="LMH15" s="124"/>
      <c r="LMI15" s="124"/>
      <c r="LMJ15" s="124"/>
      <c r="LMK15" s="124"/>
      <c r="LML15" s="124"/>
      <c r="LMM15" s="124"/>
      <c r="LMN15" s="124"/>
      <c r="LMO15" s="124"/>
      <c r="LMP15" s="124"/>
      <c r="LMQ15" s="124"/>
      <c r="LMR15" s="124"/>
      <c r="LMS15" s="124"/>
      <c r="LMT15" s="124"/>
      <c r="LMU15" s="124"/>
      <c r="LMV15" s="124"/>
      <c r="LMW15" s="124"/>
      <c r="LMX15" s="124"/>
      <c r="LMY15" s="124"/>
      <c r="LMZ15" s="124"/>
      <c r="LNA15" s="124"/>
      <c r="LNB15" s="124"/>
      <c r="LNC15" s="124"/>
      <c r="LND15" s="124"/>
      <c r="LNE15" s="124"/>
      <c r="LNF15" s="124"/>
      <c r="LNG15" s="124"/>
      <c r="LNH15" s="124"/>
      <c r="LNI15" s="124"/>
      <c r="LNJ15" s="124"/>
      <c r="LNK15" s="124"/>
      <c r="LNL15" s="124"/>
      <c r="LNM15" s="124"/>
      <c r="LNN15" s="124"/>
      <c r="LNO15" s="124"/>
      <c r="LNP15" s="124"/>
      <c r="LNQ15" s="124"/>
      <c r="LNR15" s="124"/>
      <c r="LNS15" s="124"/>
      <c r="LNT15" s="124"/>
      <c r="LNU15" s="124"/>
      <c r="LNV15" s="124"/>
      <c r="LNW15" s="124"/>
      <c r="LNX15" s="124"/>
      <c r="LNY15" s="124"/>
      <c r="LNZ15" s="124"/>
      <c r="LOA15" s="124"/>
      <c r="LOB15" s="124"/>
      <c r="LOC15" s="124"/>
      <c r="LOD15" s="124"/>
      <c r="LOE15" s="124"/>
      <c r="LOF15" s="124"/>
      <c r="LOG15" s="124"/>
      <c r="LOH15" s="124"/>
      <c r="LOI15" s="124"/>
      <c r="LOJ15" s="124"/>
      <c r="LOK15" s="124"/>
      <c r="LOL15" s="124"/>
      <c r="LOM15" s="124"/>
      <c r="LON15" s="124"/>
      <c r="LOO15" s="124"/>
      <c r="LOP15" s="124"/>
      <c r="LOQ15" s="124"/>
      <c r="LOR15" s="124"/>
      <c r="LOS15" s="124"/>
      <c r="LOT15" s="124"/>
      <c r="LOU15" s="124"/>
      <c r="LOV15" s="124"/>
      <c r="LOW15" s="124"/>
      <c r="LOX15" s="124"/>
      <c r="LOY15" s="124"/>
      <c r="LOZ15" s="124"/>
      <c r="LPA15" s="124"/>
      <c r="LPB15" s="124"/>
      <c r="LPC15" s="124"/>
      <c r="LPD15" s="124"/>
      <c r="LPE15" s="124"/>
      <c r="LPF15" s="124"/>
      <c r="LPG15" s="124"/>
      <c r="LPH15" s="124"/>
      <c r="LPI15" s="124"/>
      <c r="LPJ15" s="124"/>
      <c r="LPK15" s="124"/>
      <c r="LPL15" s="124"/>
      <c r="LPM15" s="124"/>
      <c r="LPN15" s="124"/>
      <c r="LPO15" s="124"/>
      <c r="LPP15" s="124"/>
      <c r="LPQ15" s="124"/>
      <c r="LPR15" s="124"/>
      <c r="LPS15" s="124"/>
      <c r="LPT15" s="124"/>
      <c r="LPU15" s="124"/>
      <c r="LPV15" s="124"/>
      <c r="LPW15" s="124"/>
      <c r="LPX15" s="124"/>
      <c r="LPY15" s="124"/>
      <c r="LPZ15" s="124"/>
      <c r="LQA15" s="124"/>
      <c r="LQB15" s="124"/>
      <c r="LQC15" s="124"/>
      <c r="LQD15" s="124"/>
      <c r="LQE15" s="124"/>
      <c r="LQF15" s="124"/>
      <c r="LQG15" s="124"/>
      <c r="LQH15" s="124"/>
      <c r="LQI15" s="124"/>
      <c r="LQJ15" s="124"/>
      <c r="LQK15" s="124"/>
      <c r="LQL15" s="124"/>
      <c r="LQM15" s="124"/>
      <c r="LQN15" s="124"/>
      <c r="LQO15" s="124"/>
      <c r="LQP15" s="124"/>
      <c r="LQQ15" s="124"/>
      <c r="LQR15" s="124"/>
      <c r="LQS15" s="124"/>
      <c r="LQT15" s="124"/>
      <c r="LQU15" s="124"/>
      <c r="LQV15" s="124"/>
      <c r="LQW15" s="124"/>
      <c r="LQX15" s="124"/>
      <c r="LQY15" s="124"/>
      <c r="LQZ15" s="124"/>
      <c r="LRA15" s="124"/>
      <c r="LRB15" s="124"/>
      <c r="LRC15" s="124"/>
      <c r="LRD15" s="124"/>
      <c r="LRE15" s="124"/>
      <c r="LRF15" s="124"/>
      <c r="LRG15" s="124"/>
      <c r="LRH15" s="124"/>
      <c r="LRI15" s="124"/>
      <c r="LRJ15" s="124"/>
      <c r="LRK15" s="124"/>
      <c r="LRL15" s="124"/>
      <c r="LRM15" s="124"/>
      <c r="LRN15" s="124"/>
      <c r="LRO15" s="124"/>
      <c r="LRP15" s="124"/>
      <c r="LRQ15" s="124"/>
      <c r="LRR15" s="124"/>
      <c r="LRS15" s="124"/>
      <c r="LRT15" s="124"/>
      <c r="LRU15" s="124"/>
      <c r="LRV15" s="124"/>
      <c r="LRW15" s="124"/>
      <c r="LRX15" s="124"/>
      <c r="LRY15" s="124"/>
      <c r="LRZ15" s="124"/>
      <c r="LSA15" s="124"/>
      <c r="LSB15" s="124"/>
      <c r="LSC15" s="124"/>
      <c r="LSD15" s="124"/>
      <c r="LSE15" s="124"/>
      <c r="LSF15" s="124"/>
      <c r="LSG15" s="124"/>
      <c r="LSH15" s="124"/>
      <c r="LSI15" s="124"/>
      <c r="LSJ15" s="124"/>
      <c r="LSK15" s="124"/>
      <c r="LSL15" s="124"/>
      <c r="LSM15" s="124"/>
      <c r="LSN15" s="124"/>
      <c r="LSO15" s="124"/>
      <c r="LSP15" s="124"/>
      <c r="LSQ15" s="124"/>
      <c r="LSR15" s="124"/>
      <c r="LSS15" s="124"/>
      <c r="LST15" s="124"/>
      <c r="LSU15" s="124"/>
      <c r="LSV15" s="124"/>
      <c r="LSW15" s="124"/>
      <c r="LSX15" s="124"/>
      <c r="LSY15" s="124"/>
      <c r="LSZ15" s="124"/>
      <c r="LTA15" s="124"/>
      <c r="LTB15" s="124"/>
      <c r="LTC15" s="124"/>
      <c r="LTD15" s="124"/>
      <c r="LTE15" s="124"/>
      <c r="LTF15" s="124"/>
      <c r="LTG15" s="124"/>
      <c r="LTH15" s="124"/>
      <c r="LTI15" s="124"/>
      <c r="LTJ15" s="124"/>
      <c r="LTK15" s="124"/>
      <c r="LTL15" s="124"/>
      <c r="LTM15" s="124"/>
      <c r="LTN15" s="124"/>
      <c r="LTO15" s="124"/>
      <c r="LTP15" s="124"/>
      <c r="LTQ15" s="124"/>
      <c r="LTR15" s="124"/>
      <c r="LTS15" s="124"/>
      <c r="LTT15" s="124"/>
      <c r="LTU15" s="124"/>
      <c r="LTV15" s="124"/>
      <c r="LTW15" s="124"/>
      <c r="LTX15" s="124"/>
      <c r="LTY15" s="124"/>
      <c r="LTZ15" s="124"/>
      <c r="LUA15" s="124"/>
      <c r="LUB15" s="124"/>
      <c r="LUC15" s="124"/>
      <c r="LUD15" s="124"/>
      <c r="LUE15" s="124"/>
      <c r="LUF15" s="124"/>
      <c r="LUG15" s="124"/>
      <c r="LUH15" s="124"/>
      <c r="LUI15" s="124"/>
      <c r="LUJ15" s="124"/>
      <c r="LUK15" s="124"/>
      <c r="LUL15" s="124"/>
      <c r="LUM15" s="124"/>
      <c r="LUN15" s="124"/>
      <c r="LUO15" s="124"/>
      <c r="LUP15" s="124"/>
      <c r="LUQ15" s="124"/>
      <c r="LUR15" s="124"/>
      <c r="LUS15" s="124"/>
      <c r="LUT15" s="124"/>
      <c r="LUU15" s="124"/>
      <c r="LUV15" s="124"/>
      <c r="LUW15" s="124"/>
      <c r="LUX15" s="124"/>
      <c r="LUY15" s="124"/>
      <c r="LUZ15" s="124"/>
      <c r="LVA15" s="124"/>
      <c r="LVB15" s="124"/>
      <c r="LVC15" s="124"/>
      <c r="LVD15" s="124"/>
      <c r="LVE15" s="124"/>
      <c r="LVF15" s="124"/>
      <c r="LVG15" s="124"/>
      <c r="LVH15" s="124"/>
      <c r="LVI15" s="124"/>
      <c r="LVJ15" s="124"/>
      <c r="LVK15" s="124"/>
      <c r="LVL15" s="124"/>
      <c r="LVM15" s="124"/>
      <c r="LVN15" s="124"/>
      <c r="LVO15" s="124"/>
      <c r="LVP15" s="124"/>
      <c r="LVQ15" s="124"/>
      <c r="LVR15" s="124"/>
      <c r="LVS15" s="124"/>
      <c r="LVT15" s="124"/>
      <c r="LVU15" s="124"/>
      <c r="LVV15" s="124"/>
      <c r="LVW15" s="124"/>
      <c r="LVX15" s="124"/>
      <c r="LVY15" s="124"/>
      <c r="LVZ15" s="124"/>
      <c r="LWA15" s="124"/>
      <c r="LWB15" s="124"/>
      <c r="LWC15" s="124"/>
      <c r="LWD15" s="124"/>
      <c r="LWE15" s="124"/>
      <c r="LWF15" s="124"/>
      <c r="LWG15" s="124"/>
      <c r="LWH15" s="124"/>
      <c r="LWI15" s="124"/>
      <c r="LWJ15" s="124"/>
      <c r="LWK15" s="124"/>
      <c r="LWL15" s="124"/>
      <c r="LWM15" s="124"/>
      <c r="LWN15" s="124"/>
      <c r="LWO15" s="124"/>
      <c r="LWP15" s="124"/>
      <c r="LWQ15" s="124"/>
      <c r="LWR15" s="124"/>
      <c r="LWS15" s="124"/>
      <c r="LWT15" s="124"/>
      <c r="LWU15" s="124"/>
      <c r="LWV15" s="124"/>
      <c r="LWW15" s="124"/>
      <c r="LWX15" s="124"/>
      <c r="LWY15" s="124"/>
      <c r="LWZ15" s="124"/>
      <c r="LXA15" s="124"/>
      <c r="LXB15" s="124"/>
      <c r="LXC15" s="124"/>
      <c r="LXD15" s="124"/>
      <c r="LXE15" s="124"/>
      <c r="LXF15" s="124"/>
      <c r="LXG15" s="124"/>
      <c r="LXH15" s="124"/>
      <c r="LXI15" s="124"/>
      <c r="LXJ15" s="124"/>
      <c r="LXK15" s="124"/>
      <c r="LXL15" s="124"/>
      <c r="LXM15" s="124"/>
      <c r="LXN15" s="124"/>
      <c r="LXO15" s="124"/>
      <c r="LXP15" s="124"/>
      <c r="LXQ15" s="124"/>
      <c r="LXR15" s="124"/>
      <c r="LXS15" s="124"/>
      <c r="LXT15" s="124"/>
      <c r="LXU15" s="124"/>
      <c r="LXV15" s="124"/>
      <c r="LXW15" s="124"/>
      <c r="LXX15" s="124"/>
      <c r="LXY15" s="124"/>
      <c r="LXZ15" s="124"/>
      <c r="LYA15" s="124"/>
      <c r="LYB15" s="124"/>
      <c r="LYC15" s="124"/>
      <c r="LYD15" s="124"/>
      <c r="LYE15" s="124"/>
      <c r="LYF15" s="124"/>
      <c r="LYG15" s="124"/>
      <c r="LYH15" s="124"/>
      <c r="LYI15" s="124"/>
      <c r="LYJ15" s="124"/>
      <c r="LYK15" s="124"/>
      <c r="LYL15" s="124"/>
      <c r="LYM15" s="124"/>
      <c r="LYN15" s="124"/>
      <c r="LYO15" s="124"/>
      <c r="LYP15" s="124"/>
      <c r="LYQ15" s="124"/>
      <c r="LYR15" s="124"/>
      <c r="LYS15" s="124"/>
      <c r="LYT15" s="124"/>
      <c r="LYU15" s="124"/>
      <c r="LYV15" s="124"/>
      <c r="LYW15" s="124"/>
      <c r="LYX15" s="124"/>
      <c r="LYY15" s="124"/>
      <c r="LYZ15" s="124"/>
      <c r="LZA15" s="124"/>
      <c r="LZB15" s="124"/>
      <c r="LZC15" s="124"/>
      <c r="LZD15" s="124"/>
      <c r="LZE15" s="124"/>
      <c r="LZF15" s="124"/>
      <c r="LZG15" s="124"/>
      <c r="LZH15" s="124"/>
      <c r="LZI15" s="124"/>
      <c r="LZJ15" s="124"/>
      <c r="LZK15" s="124"/>
      <c r="LZL15" s="124"/>
      <c r="LZM15" s="124"/>
      <c r="LZN15" s="124"/>
      <c r="LZO15" s="124"/>
      <c r="LZP15" s="124"/>
      <c r="LZQ15" s="124"/>
      <c r="LZR15" s="124"/>
      <c r="LZS15" s="124"/>
      <c r="LZT15" s="124"/>
      <c r="LZU15" s="124"/>
      <c r="LZV15" s="124"/>
      <c r="LZW15" s="124"/>
      <c r="LZX15" s="124"/>
      <c r="LZY15" s="124"/>
      <c r="LZZ15" s="124"/>
      <c r="MAA15" s="124"/>
      <c r="MAB15" s="124"/>
      <c r="MAC15" s="124"/>
      <c r="MAD15" s="124"/>
      <c r="MAE15" s="124"/>
      <c r="MAF15" s="124"/>
      <c r="MAG15" s="124"/>
      <c r="MAH15" s="124"/>
      <c r="MAI15" s="124"/>
      <c r="MAJ15" s="124"/>
      <c r="MAK15" s="124"/>
      <c r="MAL15" s="124"/>
      <c r="MAM15" s="124"/>
      <c r="MAN15" s="124"/>
      <c r="MAO15" s="124"/>
      <c r="MAP15" s="124"/>
      <c r="MAQ15" s="124"/>
      <c r="MAR15" s="124"/>
      <c r="MAS15" s="124"/>
      <c r="MAT15" s="124"/>
      <c r="MAU15" s="124"/>
      <c r="MAV15" s="124"/>
      <c r="MAW15" s="124"/>
      <c r="MAX15" s="124"/>
      <c r="MAY15" s="124"/>
      <c r="MAZ15" s="124"/>
      <c r="MBA15" s="124"/>
      <c r="MBB15" s="124"/>
      <c r="MBC15" s="124"/>
      <c r="MBD15" s="124"/>
      <c r="MBE15" s="124"/>
      <c r="MBF15" s="124"/>
      <c r="MBG15" s="124"/>
      <c r="MBH15" s="124"/>
      <c r="MBI15" s="124"/>
      <c r="MBJ15" s="124"/>
      <c r="MBK15" s="124"/>
      <c r="MBL15" s="124"/>
      <c r="MBM15" s="124"/>
      <c r="MBN15" s="124"/>
      <c r="MBO15" s="124"/>
      <c r="MBP15" s="124"/>
      <c r="MBQ15" s="124"/>
      <c r="MBR15" s="124"/>
      <c r="MBS15" s="124"/>
      <c r="MBT15" s="124"/>
      <c r="MBU15" s="124"/>
      <c r="MBV15" s="124"/>
      <c r="MBW15" s="124"/>
      <c r="MBX15" s="124"/>
      <c r="MBY15" s="124"/>
      <c r="MBZ15" s="124"/>
      <c r="MCA15" s="124"/>
      <c r="MCB15" s="124"/>
      <c r="MCC15" s="124"/>
      <c r="MCD15" s="124"/>
      <c r="MCE15" s="124"/>
      <c r="MCF15" s="124"/>
      <c r="MCG15" s="124"/>
      <c r="MCH15" s="124"/>
      <c r="MCI15" s="124"/>
      <c r="MCJ15" s="124"/>
      <c r="MCK15" s="124"/>
      <c r="MCL15" s="124"/>
      <c r="MCM15" s="124"/>
      <c r="MCN15" s="124"/>
      <c r="MCO15" s="124"/>
      <c r="MCP15" s="124"/>
      <c r="MCQ15" s="124"/>
      <c r="MCR15" s="124"/>
      <c r="MCS15" s="124"/>
      <c r="MCT15" s="124"/>
      <c r="MCU15" s="124"/>
      <c r="MCV15" s="124"/>
      <c r="MCW15" s="124"/>
      <c r="MCX15" s="124"/>
      <c r="MCY15" s="124"/>
      <c r="MCZ15" s="124"/>
      <c r="MDA15" s="124"/>
      <c r="MDB15" s="124"/>
      <c r="MDC15" s="124"/>
      <c r="MDD15" s="124"/>
      <c r="MDE15" s="124"/>
      <c r="MDF15" s="124"/>
      <c r="MDG15" s="124"/>
      <c r="MDH15" s="124"/>
      <c r="MDI15" s="124"/>
      <c r="MDJ15" s="124"/>
      <c r="MDK15" s="124"/>
      <c r="MDL15" s="124"/>
      <c r="MDM15" s="124"/>
      <c r="MDN15" s="124"/>
      <c r="MDO15" s="124"/>
      <c r="MDP15" s="124"/>
      <c r="MDQ15" s="124"/>
      <c r="MDR15" s="124"/>
      <c r="MDS15" s="124"/>
      <c r="MDT15" s="124"/>
      <c r="MDU15" s="124"/>
      <c r="MDV15" s="124"/>
      <c r="MDW15" s="124"/>
      <c r="MDX15" s="124"/>
      <c r="MDY15" s="124"/>
      <c r="MDZ15" s="124"/>
      <c r="MEA15" s="124"/>
      <c r="MEB15" s="124"/>
      <c r="MEC15" s="124"/>
      <c r="MED15" s="124"/>
      <c r="MEE15" s="124"/>
      <c r="MEF15" s="124"/>
      <c r="MEG15" s="124"/>
      <c r="MEH15" s="124"/>
      <c r="MEI15" s="124"/>
      <c r="MEJ15" s="124"/>
      <c r="MEK15" s="124"/>
      <c r="MEL15" s="124"/>
      <c r="MEM15" s="124"/>
      <c r="MEN15" s="124"/>
      <c r="MEO15" s="124"/>
      <c r="MEP15" s="124"/>
      <c r="MEQ15" s="124"/>
      <c r="MER15" s="124"/>
      <c r="MES15" s="124"/>
      <c r="MET15" s="124"/>
      <c r="MEU15" s="124"/>
      <c r="MEV15" s="124"/>
      <c r="MEW15" s="124"/>
      <c r="MEX15" s="124"/>
      <c r="MEY15" s="124"/>
      <c r="MEZ15" s="124"/>
      <c r="MFA15" s="124"/>
      <c r="MFB15" s="124"/>
      <c r="MFC15" s="124"/>
      <c r="MFD15" s="124"/>
      <c r="MFE15" s="124"/>
      <c r="MFF15" s="124"/>
      <c r="MFG15" s="124"/>
      <c r="MFH15" s="124"/>
      <c r="MFI15" s="124"/>
      <c r="MFJ15" s="124"/>
      <c r="MFK15" s="124"/>
      <c r="MFL15" s="124"/>
      <c r="MFM15" s="124"/>
      <c r="MFN15" s="124"/>
      <c r="MFO15" s="124"/>
      <c r="MFP15" s="124"/>
      <c r="MFQ15" s="124"/>
      <c r="MFR15" s="124"/>
      <c r="MFS15" s="124"/>
      <c r="MFT15" s="124"/>
      <c r="MFU15" s="124"/>
      <c r="MFV15" s="124"/>
      <c r="MFW15" s="124"/>
      <c r="MFX15" s="124"/>
      <c r="MFY15" s="124"/>
      <c r="MFZ15" s="124"/>
      <c r="MGA15" s="124"/>
      <c r="MGB15" s="124"/>
      <c r="MGC15" s="124"/>
      <c r="MGD15" s="124"/>
      <c r="MGE15" s="124"/>
      <c r="MGF15" s="124"/>
      <c r="MGG15" s="124"/>
      <c r="MGH15" s="124"/>
      <c r="MGI15" s="124"/>
      <c r="MGJ15" s="124"/>
      <c r="MGK15" s="124"/>
      <c r="MGL15" s="124"/>
      <c r="MGM15" s="124"/>
      <c r="MGN15" s="124"/>
      <c r="MGO15" s="124"/>
      <c r="MGP15" s="124"/>
      <c r="MGQ15" s="124"/>
      <c r="MGR15" s="124"/>
      <c r="MGS15" s="124"/>
      <c r="MGT15" s="124"/>
      <c r="MGU15" s="124"/>
      <c r="MGV15" s="124"/>
      <c r="MGW15" s="124"/>
      <c r="MGX15" s="124"/>
      <c r="MGY15" s="124"/>
      <c r="MGZ15" s="124"/>
      <c r="MHA15" s="124"/>
      <c r="MHB15" s="124"/>
      <c r="MHC15" s="124"/>
      <c r="MHD15" s="124"/>
      <c r="MHE15" s="124"/>
      <c r="MHF15" s="124"/>
      <c r="MHG15" s="124"/>
      <c r="MHH15" s="124"/>
      <c r="MHI15" s="124"/>
      <c r="MHJ15" s="124"/>
      <c r="MHK15" s="124"/>
      <c r="MHL15" s="124"/>
      <c r="MHM15" s="124"/>
      <c r="MHN15" s="124"/>
      <c r="MHO15" s="124"/>
      <c r="MHP15" s="124"/>
      <c r="MHQ15" s="124"/>
      <c r="MHR15" s="124"/>
      <c r="MHS15" s="124"/>
      <c r="MHT15" s="124"/>
      <c r="MHU15" s="124"/>
      <c r="MHV15" s="124"/>
      <c r="MHW15" s="124"/>
      <c r="MHX15" s="124"/>
      <c r="MHY15" s="124"/>
      <c r="MHZ15" s="124"/>
      <c r="MIA15" s="124"/>
      <c r="MIB15" s="124"/>
      <c r="MIC15" s="124"/>
      <c r="MID15" s="124"/>
      <c r="MIE15" s="124"/>
      <c r="MIF15" s="124"/>
      <c r="MIG15" s="124"/>
      <c r="MIH15" s="124"/>
      <c r="MII15" s="124"/>
      <c r="MIJ15" s="124"/>
      <c r="MIK15" s="124"/>
      <c r="MIL15" s="124"/>
      <c r="MIM15" s="124"/>
      <c r="MIN15" s="124"/>
      <c r="MIO15" s="124"/>
      <c r="MIP15" s="124"/>
      <c r="MIQ15" s="124"/>
      <c r="MIR15" s="124"/>
      <c r="MIS15" s="124"/>
      <c r="MIT15" s="124"/>
      <c r="MIU15" s="124"/>
      <c r="MIV15" s="124"/>
      <c r="MIW15" s="124"/>
      <c r="MIX15" s="124"/>
      <c r="MIY15" s="124"/>
      <c r="MIZ15" s="124"/>
      <c r="MJA15" s="124"/>
      <c r="MJB15" s="124"/>
      <c r="MJC15" s="124"/>
      <c r="MJD15" s="124"/>
      <c r="MJE15" s="124"/>
      <c r="MJF15" s="124"/>
      <c r="MJG15" s="124"/>
      <c r="MJH15" s="124"/>
      <c r="MJI15" s="124"/>
      <c r="MJJ15" s="124"/>
      <c r="MJK15" s="124"/>
      <c r="MJL15" s="124"/>
      <c r="MJM15" s="124"/>
      <c r="MJN15" s="124"/>
      <c r="MJO15" s="124"/>
      <c r="MJP15" s="124"/>
      <c r="MJQ15" s="124"/>
      <c r="MJR15" s="124"/>
      <c r="MJS15" s="124"/>
      <c r="MJT15" s="124"/>
      <c r="MJU15" s="124"/>
      <c r="MJV15" s="124"/>
      <c r="MJW15" s="124"/>
      <c r="MJX15" s="124"/>
      <c r="MJY15" s="124"/>
      <c r="MJZ15" s="124"/>
      <c r="MKA15" s="124"/>
      <c r="MKB15" s="124"/>
      <c r="MKC15" s="124"/>
      <c r="MKD15" s="124"/>
      <c r="MKE15" s="124"/>
      <c r="MKF15" s="124"/>
      <c r="MKG15" s="124"/>
      <c r="MKH15" s="124"/>
      <c r="MKI15" s="124"/>
      <c r="MKJ15" s="124"/>
      <c r="MKK15" s="124"/>
      <c r="MKL15" s="124"/>
      <c r="MKM15" s="124"/>
      <c r="MKN15" s="124"/>
      <c r="MKO15" s="124"/>
      <c r="MKP15" s="124"/>
      <c r="MKQ15" s="124"/>
      <c r="MKR15" s="124"/>
      <c r="MKS15" s="124"/>
      <c r="MKT15" s="124"/>
      <c r="MKU15" s="124"/>
      <c r="MKV15" s="124"/>
      <c r="MKW15" s="124"/>
      <c r="MKX15" s="124"/>
      <c r="MKY15" s="124"/>
      <c r="MKZ15" s="124"/>
      <c r="MLA15" s="124"/>
      <c r="MLB15" s="124"/>
      <c r="MLC15" s="124"/>
      <c r="MLD15" s="124"/>
      <c r="MLE15" s="124"/>
      <c r="MLF15" s="124"/>
      <c r="MLG15" s="124"/>
      <c r="MLH15" s="124"/>
      <c r="MLI15" s="124"/>
      <c r="MLJ15" s="124"/>
      <c r="MLK15" s="124"/>
      <c r="MLL15" s="124"/>
      <c r="MLM15" s="124"/>
      <c r="MLN15" s="124"/>
      <c r="MLO15" s="124"/>
      <c r="MLP15" s="124"/>
      <c r="MLQ15" s="124"/>
      <c r="MLR15" s="124"/>
      <c r="MLS15" s="124"/>
      <c r="MLT15" s="124"/>
      <c r="MLU15" s="124"/>
      <c r="MLV15" s="124"/>
      <c r="MLW15" s="124"/>
      <c r="MLX15" s="124"/>
      <c r="MLY15" s="124"/>
      <c r="MLZ15" s="124"/>
      <c r="MMA15" s="124"/>
      <c r="MMB15" s="124"/>
      <c r="MMC15" s="124"/>
      <c r="MMD15" s="124"/>
      <c r="MME15" s="124"/>
      <c r="MMF15" s="124"/>
      <c r="MMG15" s="124"/>
      <c r="MMH15" s="124"/>
      <c r="MMI15" s="124"/>
      <c r="MMJ15" s="124"/>
      <c r="MMK15" s="124"/>
      <c r="MML15" s="124"/>
      <c r="MMM15" s="124"/>
      <c r="MMN15" s="124"/>
      <c r="MMO15" s="124"/>
      <c r="MMP15" s="124"/>
      <c r="MMQ15" s="124"/>
      <c r="MMR15" s="124"/>
      <c r="MMS15" s="124"/>
      <c r="MMT15" s="124"/>
      <c r="MMU15" s="124"/>
      <c r="MMV15" s="124"/>
      <c r="MMW15" s="124"/>
      <c r="MMX15" s="124"/>
      <c r="MMY15" s="124"/>
      <c r="MMZ15" s="124"/>
      <c r="MNA15" s="124"/>
      <c r="MNB15" s="124"/>
      <c r="MNC15" s="124"/>
      <c r="MND15" s="124"/>
      <c r="MNE15" s="124"/>
      <c r="MNF15" s="124"/>
      <c r="MNG15" s="124"/>
      <c r="MNH15" s="124"/>
      <c r="MNI15" s="124"/>
      <c r="MNJ15" s="124"/>
      <c r="MNK15" s="124"/>
      <c r="MNL15" s="124"/>
      <c r="MNM15" s="124"/>
      <c r="MNN15" s="124"/>
      <c r="MNO15" s="124"/>
      <c r="MNP15" s="124"/>
      <c r="MNQ15" s="124"/>
      <c r="MNR15" s="124"/>
      <c r="MNS15" s="124"/>
      <c r="MNT15" s="124"/>
      <c r="MNU15" s="124"/>
      <c r="MNV15" s="124"/>
      <c r="MNW15" s="124"/>
      <c r="MNX15" s="124"/>
      <c r="MNY15" s="124"/>
      <c r="MNZ15" s="124"/>
      <c r="MOA15" s="124"/>
      <c r="MOB15" s="124"/>
      <c r="MOC15" s="124"/>
      <c r="MOD15" s="124"/>
      <c r="MOE15" s="124"/>
      <c r="MOF15" s="124"/>
      <c r="MOG15" s="124"/>
      <c r="MOH15" s="124"/>
      <c r="MOI15" s="124"/>
      <c r="MOJ15" s="124"/>
      <c r="MOK15" s="124"/>
      <c r="MOL15" s="124"/>
      <c r="MOM15" s="124"/>
      <c r="MON15" s="124"/>
      <c r="MOO15" s="124"/>
      <c r="MOP15" s="124"/>
      <c r="MOQ15" s="124"/>
      <c r="MOR15" s="124"/>
      <c r="MOS15" s="124"/>
      <c r="MOT15" s="124"/>
      <c r="MOU15" s="124"/>
      <c r="MOV15" s="124"/>
      <c r="MOW15" s="124"/>
      <c r="MOX15" s="124"/>
      <c r="MOY15" s="124"/>
      <c r="MOZ15" s="124"/>
      <c r="MPA15" s="124"/>
      <c r="MPB15" s="124"/>
      <c r="MPC15" s="124"/>
      <c r="MPD15" s="124"/>
      <c r="MPE15" s="124"/>
      <c r="MPF15" s="124"/>
      <c r="MPG15" s="124"/>
      <c r="MPH15" s="124"/>
      <c r="MPI15" s="124"/>
      <c r="MPJ15" s="124"/>
      <c r="MPK15" s="124"/>
      <c r="MPL15" s="124"/>
      <c r="MPM15" s="124"/>
      <c r="MPN15" s="124"/>
      <c r="MPO15" s="124"/>
      <c r="MPP15" s="124"/>
      <c r="MPQ15" s="124"/>
      <c r="MPR15" s="124"/>
      <c r="MPS15" s="124"/>
      <c r="MPT15" s="124"/>
      <c r="MPU15" s="124"/>
      <c r="MPV15" s="124"/>
      <c r="MPW15" s="124"/>
      <c r="MPX15" s="124"/>
      <c r="MPY15" s="124"/>
      <c r="MPZ15" s="124"/>
      <c r="MQA15" s="124"/>
      <c r="MQB15" s="124"/>
      <c r="MQC15" s="124"/>
      <c r="MQD15" s="124"/>
      <c r="MQE15" s="124"/>
      <c r="MQF15" s="124"/>
      <c r="MQG15" s="124"/>
      <c r="MQH15" s="124"/>
      <c r="MQI15" s="124"/>
      <c r="MQJ15" s="124"/>
      <c r="MQK15" s="124"/>
      <c r="MQL15" s="124"/>
      <c r="MQM15" s="124"/>
      <c r="MQN15" s="124"/>
      <c r="MQO15" s="124"/>
      <c r="MQP15" s="124"/>
      <c r="MQQ15" s="124"/>
      <c r="MQR15" s="124"/>
      <c r="MQS15" s="124"/>
      <c r="MQT15" s="124"/>
      <c r="MQU15" s="124"/>
      <c r="MQV15" s="124"/>
      <c r="MQW15" s="124"/>
      <c r="MQX15" s="124"/>
      <c r="MQY15" s="124"/>
      <c r="MQZ15" s="124"/>
      <c r="MRA15" s="124"/>
      <c r="MRB15" s="124"/>
      <c r="MRC15" s="124"/>
      <c r="MRD15" s="124"/>
      <c r="MRE15" s="124"/>
      <c r="MRF15" s="124"/>
      <c r="MRG15" s="124"/>
      <c r="MRH15" s="124"/>
      <c r="MRI15" s="124"/>
      <c r="MRJ15" s="124"/>
      <c r="MRK15" s="124"/>
      <c r="MRL15" s="124"/>
      <c r="MRM15" s="124"/>
      <c r="MRN15" s="124"/>
      <c r="MRO15" s="124"/>
      <c r="MRP15" s="124"/>
      <c r="MRQ15" s="124"/>
      <c r="MRR15" s="124"/>
      <c r="MRS15" s="124"/>
      <c r="MRT15" s="124"/>
      <c r="MRU15" s="124"/>
      <c r="MRV15" s="124"/>
      <c r="MRW15" s="124"/>
      <c r="MRX15" s="124"/>
      <c r="MRY15" s="124"/>
      <c r="MRZ15" s="124"/>
      <c r="MSA15" s="124"/>
      <c r="MSB15" s="124"/>
      <c r="MSC15" s="124"/>
      <c r="MSD15" s="124"/>
      <c r="MSE15" s="124"/>
      <c r="MSF15" s="124"/>
      <c r="MSG15" s="124"/>
      <c r="MSH15" s="124"/>
      <c r="MSI15" s="124"/>
      <c r="MSJ15" s="124"/>
      <c r="MSK15" s="124"/>
      <c r="MSL15" s="124"/>
      <c r="MSM15" s="124"/>
      <c r="MSN15" s="124"/>
      <c r="MSO15" s="124"/>
      <c r="MSP15" s="124"/>
      <c r="MSQ15" s="124"/>
      <c r="MSR15" s="124"/>
      <c r="MSS15" s="124"/>
      <c r="MST15" s="124"/>
      <c r="MSU15" s="124"/>
      <c r="MSV15" s="124"/>
      <c r="MSW15" s="124"/>
      <c r="MSX15" s="124"/>
      <c r="MSY15" s="124"/>
      <c r="MSZ15" s="124"/>
      <c r="MTA15" s="124"/>
      <c r="MTB15" s="124"/>
      <c r="MTC15" s="124"/>
      <c r="MTD15" s="124"/>
      <c r="MTE15" s="124"/>
      <c r="MTF15" s="124"/>
      <c r="MTG15" s="124"/>
      <c r="MTH15" s="124"/>
      <c r="MTI15" s="124"/>
      <c r="MTJ15" s="124"/>
      <c r="MTK15" s="124"/>
      <c r="MTL15" s="124"/>
      <c r="MTM15" s="124"/>
      <c r="MTN15" s="124"/>
      <c r="MTO15" s="124"/>
      <c r="MTP15" s="124"/>
      <c r="MTQ15" s="124"/>
      <c r="MTR15" s="124"/>
      <c r="MTS15" s="124"/>
      <c r="MTT15" s="124"/>
      <c r="MTU15" s="124"/>
      <c r="MTV15" s="124"/>
      <c r="MTW15" s="124"/>
      <c r="MTX15" s="124"/>
      <c r="MTY15" s="124"/>
      <c r="MTZ15" s="124"/>
      <c r="MUA15" s="124"/>
      <c r="MUB15" s="124"/>
      <c r="MUC15" s="124"/>
      <c r="MUD15" s="124"/>
      <c r="MUE15" s="124"/>
      <c r="MUF15" s="124"/>
      <c r="MUG15" s="124"/>
      <c r="MUH15" s="124"/>
      <c r="MUI15" s="124"/>
      <c r="MUJ15" s="124"/>
      <c r="MUK15" s="124"/>
      <c r="MUL15" s="124"/>
      <c r="MUM15" s="124"/>
      <c r="MUN15" s="124"/>
      <c r="MUO15" s="124"/>
      <c r="MUP15" s="124"/>
      <c r="MUQ15" s="124"/>
      <c r="MUR15" s="124"/>
      <c r="MUS15" s="124"/>
      <c r="MUT15" s="124"/>
      <c r="MUU15" s="124"/>
      <c r="MUV15" s="124"/>
      <c r="MUW15" s="124"/>
      <c r="MUX15" s="124"/>
      <c r="MUY15" s="124"/>
      <c r="MUZ15" s="124"/>
      <c r="MVA15" s="124"/>
      <c r="MVB15" s="124"/>
      <c r="MVC15" s="124"/>
      <c r="MVD15" s="124"/>
      <c r="MVE15" s="124"/>
      <c r="MVF15" s="124"/>
      <c r="MVG15" s="124"/>
      <c r="MVH15" s="124"/>
      <c r="MVI15" s="124"/>
      <c r="MVJ15" s="124"/>
      <c r="MVK15" s="124"/>
      <c r="MVL15" s="124"/>
      <c r="MVM15" s="124"/>
      <c r="MVN15" s="124"/>
      <c r="MVO15" s="124"/>
      <c r="MVP15" s="124"/>
      <c r="MVQ15" s="124"/>
      <c r="MVR15" s="124"/>
      <c r="MVS15" s="124"/>
      <c r="MVT15" s="124"/>
      <c r="MVU15" s="124"/>
      <c r="MVV15" s="124"/>
      <c r="MVW15" s="124"/>
      <c r="MVX15" s="124"/>
      <c r="MVY15" s="124"/>
      <c r="MVZ15" s="124"/>
      <c r="MWA15" s="124"/>
      <c r="MWB15" s="124"/>
      <c r="MWC15" s="124"/>
      <c r="MWD15" s="124"/>
      <c r="MWE15" s="124"/>
      <c r="MWF15" s="124"/>
      <c r="MWG15" s="124"/>
      <c r="MWH15" s="124"/>
      <c r="MWI15" s="124"/>
      <c r="MWJ15" s="124"/>
      <c r="MWK15" s="124"/>
      <c r="MWL15" s="124"/>
      <c r="MWM15" s="124"/>
      <c r="MWN15" s="124"/>
      <c r="MWO15" s="124"/>
      <c r="MWP15" s="124"/>
      <c r="MWQ15" s="124"/>
      <c r="MWR15" s="124"/>
      <c r="MWS15" s="124"/>
      <c r="MWT15" s="124"/>
      <c r="MWU15" s="124"/>
      <c r="MWV15" s="124"/>
      <c r="MWW15" s="124"/>
      <c r="MWX15" s="124"/>
      <c r="MWY15" s="124"/>
      <c r="MWZ15" s="124"/>
      <c r="MXA15" s="124"/>
      <c r="MXB15" s="124"/>
      <c r="MXC15" s="124"/>
      <c r="MXD15" s="124"/>
      <c r="MXE15" s="124"/>
      <c r="MXF15" s="124"/>
      <c r="MXG15" s="124"/>
      <c r="MXH15" s="124"/>
      <c r="MXI15" s="124"/>
      <c r="MXJ15" s="124"/>
      <c r="MXK15" s="124"/>
      <c r="MXL15" s="124"/>
      <c r="MXM15" s="124"/>
      <c r="MXN15" s="124"/>
      <c r="MXO15" s="124"/>
      <c r="MXP15" s="124"/>
      <c r="MXQ15" s="124"/>
      <c r="MXR15" s="124"/>
      <c r="MXS15" s="124"/>
      <c r="MXT15" s="124"/>
      <c r="MXU15" s="124"/>
      <c r="MXV15" s="124"/>
      <c r="MXW15" s="124"/>
      <c r="MXX15" s="124"/>
      <c r="MXY15" s="124"/>
      <c r="MXZ15" s="124"/>
      <c r="MYA15" s="124"/>
      <c r="MYB15" s="124"/>
      <c r="MYC15" s="124"/>
      <c r="MYD15" s="124"/>
      <c r="MYE15" s="124"/>
      <c r="MYF15" s="124"/>
      <c r="MYG15" s="124"/>
      <c r="MYH15" s="124"/>
      <c r="MYI15" s="124"/>
      <c r="MYJ15" s="124"/>
      <c r="MYK15" s="124"/>
      <c r="MYL15" s="124"/>
      <c r="MYM15" s="124"/>
      <c r="MYN15" s="124"/>
      <c r="MYO15" s="124"/>
      <c r="MYP15" s="124"/>
      <c r="MYQ15" s="124"/>
      <c r="MYR15" s="124"/>
      <c r="MYS15" s="124"/>
      <c r="MYT15" s="124"/>
      <c r="MYU15" s="124"/>
      <c r="MYV15" s="124"/>
      <c r="MYW15" s="124"/>
      <c r="MYX15" s="124"/>
      <c r="MYY15" s="124"/>
      <c r="MYZ15" s="124"/>
      <c r="MZA15" s="124"/>
      <c r="MZB15" s="124"/>
      <c r="MZC15" s="124"/>
      <c r="MZD15" s="124"/>
      <c r="MZE15" s="124"/>
      <c r="MZF15" s="124"/>
      <c r="MZG15" s="124"/>
      <c r="MZH15" s="124"/>
      <c r="MZI15" s="124"/>
      <c r="MZJ15" s="124"/>
      <c r="MZK15" s="124"/>
      <c r="MZL15" s="124"/>
      <c r="MZM15" s="124"/>
      <c r="MZN15" s="124"/>
      <c r="MZO15" s="124"/>
      <c r="MZP15" s="124"/>
      <c r="MZQ15" s="124"/>
      <c r="MZR15" s="124"/>
      <c r="MZS15" s="124"/>
      <c r="MZT15" s="124"/>
      <c r="MZU15" s="124"/>
      <c r="MZV15" s="124"/>
      <c r="MZW15" s="124"/>
      <c r="MZX15" s="124"/>
      <c r="MZY15" s="124"/>
      <c r="MZZ15" s="124"/>
      <c r="NAA15" s="124"/>
      <c r="NAB15" s="124"/>
      <c r="NAC15" s="124"/>
      <c r="NAD15" s="124"/>
      <c r="NAE15" s="124"/>
      <c r="NAF15" s="124"/>
      <c r="NAG15" s="124"/>
      <c r="NAH15" s="124"/>
      <c r="NAI15" s="124"/>
      <c r="NAJ15" s="124"/>
      <c r="NAK15" s="124"/>
      <c r="NAL15" s="124"/>
      <c r="NAM15" s="124"/>
      <c r="NAN15" s="124"/>
      <c r="NAO15" s="124"/>
      <c r="NAP15" s="124"/>
      <c r="NAQ15" s="124"/>
      <c r="NAR15" s="124"/>
      <c r="NAS15" s="124"/>
      <c r="NAT15" s="124"/>
      <c r="NAU15" s="124"/>
      <c r="NAV15" s="124"/>
      <c r="NAW15" s="124"/>
      <c r="NAX15" s="124"/>
      <c r="NAY15" s="124"/>
      <c r="NAZ15" s="124"/>
      <c r="NBA15" s="124"/>
      <c r="NBB15" s="124"/>
      <c r="NBC15" s="124"/>
      <c r="NBD15" s="124"/>
      <c r="NBE15" s="124"/>
      <c r="NBF15" s="124"/>
      <c r="NBG15" s="124"/>
      <c r="NBH15" s="124"/>
      <c r="NBI15" s="124"/>
      <c r="NBJ15" s="124"/>
      <c r="NBK15" s="124"/>
      <c r="NBL15" s="124"/>
      <c r="NBM15" s="124"/>
      <c r="NBN15" s="124"/>
      <c r="NBO15" s="124"/>
      <c r="NBP15" s="124"/>
      <c r="NBQ15" s="124"/>
      <c r="NBR15" s="124"/>
      <c r="NBS15" s="124"/>
      <c r="NBT15" s="124"/>
      <c r="NBU15" s="124"/>
      <c r="NBV15" s="124"/>
      <c r="NBW15" s="124"/>
      <c r="NBX15" s="124"/>
      <c r="NBY15" s="124"/>
      <c r="NBZ15" s="124"/>
      <c r="NCA15" s="124"/>
      <c r="NCB15" s="124"/>
      <c r="NCC15" s="124"/>
      <c r="NCD15" s="124"/>
      <c r="NCE15" s="124"/>
      <c r="NCF15" s="124"/>
      <c r="NCG15" s="124"/>
      <c r="NCH15" s="124"/>
      <c r="NCI15" s="124"/>
      <c r="NCJ15" s="124"/>
      <c r="NCK15" s="124"/>
      <c r="NCL15" s="124"/>
      <c r="NCM15" s="124"/>
      <c r="NCN15" s="124"/>
      <c r="NCO15" s="124"/>
      <c r="NCP15" s="124"/>
      <c r="NCQ15" s="124"/>
      <c r="NCR15" s="124"/>
      <c r="NCS15" s="124"/>
      <c r="NCT15" s="124"/>
      <c r="NCU15" s="124"/>
      <c r="NCV15" s="124"/>
      <c r="NCW15" s="124"/>
      <c r="NCX15" s="124"/>
      <c r="NCY15" s="124"/>
      <c r="NCZ15" s="124"/>
      <c r="NDA15" s="124"/>
      <c r="NDB15" s="124"/>
      <c r="NDC15" s="124"/>
      <c r="NDD15" s="124"/>
      <c r="NDE15" s="124"/>
      <c r="NDF15" s="124"/>
      <c r="NDG15" s="124"/>
      <c r="NDH15" s="124"/>
      <c r="NDI15" s="124"/>
      <c r="NDJ15" s="124"/>
      <c r="NDK15" s="124"/>
      <c r="NDL15" s="124"/>
      <c r="NDM15" s="124"/>
      <c r="NDN15" s="124"/>
      <c r="NDO15" s="124"/>
      <c r="NDP15" s="124"/>
      <c r="NDQ15" s="124"/>
      <c r="NDR15" s="124"/>
      <c r="NDS15" s="124"/>
      <c r="NDT15" s="124"/>
      <c r="NDU15" s="124"/>
      <c r="NDV15" s="124"/>
      <c r="NDW15" s="124"/>
      <c r="NDX15" s="124"/>
      <c r="NDY15" s="124"/>
      <c r="NDZ15" s="124"/>
      <c r="NEA15" s="124"/>
      <c r="NEB15" s="124"/>
      <c r="NEC15" s="124"/>
      <c r="NED15" s="124"/>
      <c r="NEE15" s="124"/>
      <c r="NEF15" s="124"/>
      <c r="NEG15" s="124"/>
      <c r="NEH15" s="124"/>
      <c r="NEI15" s="124"/>
      <c r="NEJ15" s="124"/>
      <c r="NEK15" s="124"/>
      <c r="NEL15" s="124"/>
      <c r="NEM15" s="124"/>
      <c r="NEN15" s="124"/>
      <c r="NEO15" s="124"/>
      <c r="NEP15" s="124"/>
      <c r="NEQ15" s="124"/>
      <c r="NER15" s="124"/>
      <c r="NES15" s="124"/>
      <c r="NET15" s="124"/>
      <c r="NEU15" s="124"/>
      <c r="NEV15" s="124"/>
      <c r="NEW15" s="124"/>
      <c r="NEX15" s="124"/>
      <c r="NEY15" s="124"/>
      <c r="NEZ15" s="124"/>
      <c r="NFA15" s="124"/>
      <c r="NFB15" s="124"/>
      <c r="NFC15" s="124"/>
      <c r="NFD15" s="124"/>
      <c r="NFE15" s="124"/>
      <c r="NFF15" s="124"/>
      <c r="NFG15" s="124"/>
      <c r="NFH15" s="124"/>
      <c r="NFI15" s="124"/>
      <c r="NFJ15" s="124"/>
      <c r="NFK15" s="124"/>
      <c r="NFL15" s="124"/>
      <c r="NFM15" s="124"/>
      <c r="NFN15" s="124"/>
      <c r="NFO15" s="124"/>
      <c r="NFP15" s="124"/>
      <c r="NFQ15" s="124"/>
      <c r="NFR15" s="124"/>
      <c r="NFS15" s="124"/>
      <c r="NFT15" s="124"/>
      <c r="NFU15" s="124"/>
      <c r="NFV15" s="124"/>
      <c r="NFW15" s="124"/>
      <c r="NFX15" s="124"/>
      <c r="NFY15" s="124"/>
      <c r="NFZ15" s="124"/>
      <c r="NGA15" s="124"/>
      <c r="NGB15" s="124"/>
      <c r="NGC15" s="124"/>
      <c r="NGD15" s="124"/>
      <c r="NGE15" s="124"/>
      <c r="NGF15" s="124"/>
      <c r="NGG15" s="124"/>
      <c r="NGH15" s="124"/>
      <c r="NGI15" s="124"/>
      <c r="NGJ15" s="124"/>
      <c r="NGK15" s="124"/>
      <c r="NGL15" s="124"/>
      <c r="NGM15" s="124"/>
      <c r="NGN15" s="124"/>
      <c r="NGO15" s="124"/>
      <c r="NGP15" s="124"/>
      <c r="NGQ15" s="124"/>
      <c r="NGR15" s="124"/>
      <c r="NGS15" s="124"/>
      <c r="NGT15" s="124"/>
      <c r="NGU15" s="124"/>
      <c r="NGV15" s="124"/>
      <c r="NGW15" s="124"/>
      <c r="NGX15" s="124"/>
      <c r="NGY15" s="124"/>
      <c r="NGZ15" s="124"/>
      <c r="NHA15" s="124"/>
      <c r="NHB15" s="124"/>
      <c r="NHC15" s="124"/>
      <c r="NHD15" s="124"/>
      <c r="NHE15" s="124"/>
      <c r="NHF15" s="124"/>
      <c r="NHG15" s="124"/>
      <c r="NHH15" s="124"/>
      <c r="NHI15" s="124"/>
      <c r="NHJ15" s="124"/>
      <c r="NHK15" s="124"/>
      <c r="NHL15" s="124"/>
      <c r="NHM15" s="124"/>
      <c r="NHN15" s="124"/>
      <c r="NHO15" s="124"/>
      <c r="NHP15" s="124"/>
      <c r="NHQ15" s="124"/>
      <c r="NHR15" s="124"/>
      <c r="NHS15" s="124"/>
      <c r="NHT15" s="124"/>
      <c r="NHU15" s="124"/>
      <c r="NHV15" s="124"/>
      <c r="NHW15" s="124"/>
      <c r="NHX15" s="124"/>
      <c r="NHY15" s="124"/>
      <c r="NHZ15" s="124"/>
      <c r="NIA15" s="124"/>
      <c r="NIB15" s="124"/>
      <c r="NIC15" s="124"/>
      <c r="NID15" s="124"/>
      <c r="NIE15" s="124"/>
      <c r="NIF15" s="124"/>
      <c r="NIG15" s="124"/>
      <c r="NIH15" s="124"/>
      <c r="NII15" s="124"/>
      <c r="NIJ15" s="124"/>
      <c r="NIK15" s="124"/>
      <c r="NIL15" s="124"/>
      <c r="NIM15" s="124"/>
      <c r="NIN15" s="124"/>
      <c r="NIO15" s="124"/>
      <c r="NIP15" s="124"/>
      <c r="NIQ15" s="124"/>
      <c r="NIR15" s="124"/>
      <c r="NIS15" s="124"/>
      <c r="NIT15" s="124"/>
      <c r="NIU15" s="124"/>
      <c r="NIV15" s="124"/>
      <c r="NIW15" s="124"/>
      <c r="NIX15" s="124"/>
      <c r="NIY15" s="124"/>
      <c r="NIZ15" s="124"/>
      <c r="NJA15" s="124"/>
      <c r="NJB15" s="124"/>
      <c r="NJC15" s="124"/>
      <c r="NJD15" s="124"/>
      <c r="NJE15" s="124"/>
      <c r="NJF15" s="124"/>
      <c r="NJG15" s="124"/>
      <c r="NJH15" s="124"/>
      <c r="NJI15" s="124"/>
      <c r="NJJ15" s="124"/>
      <c r="NJK15" s="124"/>
      <c r="NJL15" s="124"/>
      <c r="NJM15" s="124"/>
      <c r="NJN15" s="124"/>
      <c r="NJO15" s="124"/>
      <c r="NJP15" s="124"/>
      <c r="NJQ15" s="124"/>
      <c r="NJR15" s="124"/>
      <c r="NJS15" s="124"/>
      <c r="NJT15" s="124"/>
      <c r="NJU15" s="124"/>
      <c r="NJV15" s="124"/>
      <c r="NJW15" s="124"/>
      <c r="NJX15" s="124"/>
      <c r="NJY15" s="124"/>
      <c r="NJZ15" s="124"/>
      <c r="NKA15" s="124"/>
      <c r="NKB15" s="124"/>
      <c r="NKC15" s="124"/>
      <c r="NKD15" s="124"/>
      <c r="NKE15" s="124"/>
      <c r="NKF15" s="124"/>
      <c r="NKG15" s="124"/>
      <c r="NKH15" s="124"/>
      <c r="NKI15" s="124"/>
      <c r="NKJ15" s="124"/>
      <c r="NKK15" s="124"/>
      <c r="NKL15" s="124"/>
      <c r="NKM15" s="124"/>
      <c r="NKN15" s="124"/>
      <c r="NKO15" s="124"/>
      <c r="NKP15" s="124"/>
      <c r="NKQ15" s="124"/>
      <c r="NKR15" s="124"/>
      <c r="NKS15" s="124"/>
      <c r="NKT15" s="124"/>
      <c r="NKU15" s="124"/>
      <c r="NKV15" s="124"/>
      <c r="NKW15" s="124"/>
      <c r="NKX15" s="124"/>
      <c r="NKY15" s="124"/>
      <c r="NKZ15" s="124"/>
      <c r="NLA15" s="124"/>
      <c r="NLB15" s="124"/>
      <c r="NLC15" s="124"/>
      <c r="NLD15" s="124"/>
      <c r="NLE15" s="124"/>
      <c r="NLF15" s="124"/>
      <c r="NLG15" s="124"/>
      <c r="NLH15" s="124"/>
      <c r="NLI15" s="124"/>
      <c r="NLJ15" s="124"/>
      <c r="NLK15" s="124"/>
      <c r="NLL15" s="124"/>
      <c r="NLM15" s="124"/>
      <c r="NLN15" s="124"/>
      <c r="NLO15" s="124"/>
      <c r="NLP15" s="124"/>
      <c r="NLQ15" s="124"/>
      <c r="NLR15" s="124"/>
      <c r="NLS15" s="124"/>
      <c r="NLT15" s="124"/>
      <c r="NLU15" s="124"/>
      <c r="NLV15" s="124"/>
      <c r="NLW15" s="124"/>
      <c r="NLX15" s="124"/>
      <c r="NLY15" s="124"/>
      <c r="NLZ15" s="124"/>
      <c r="NMA15" s="124"/>
      <c r="NMB15" s="124"/>
      <c r="NMC15" s="124"/>
      <c r="NMD15" s="124"/>
      <c r="NME15" s="124"/>
      <c r="NMF15" s="124"/>
      <c r="NMG15" s="124"/>
      <c r="NMH15" s="124"/>
      <c r="NMI15" s="124"/>
      <c r="NMJ15" s="124"/>
      <c r="NMK15" s="124"/>
      <c r="NML15" s="124"/>
      <c r="NMM15" s="124"/>
      <c r="NMN15" s="124"/>
      <c r="NMO15" s="124"/>
      <c r="NMP15" s="124"/>
      <c r="NMQ15" s="124"/>
      <c r="NMR15" s="124"/>
      <c r="NMS15" s="124"/>
      <c r="NMT15" s="124"/>
      <c r="NMU15" s="124"/>
      <c r="NMV15" s="124"/>
      <c r="NMW15" s="124"/>
      <c r="NMX15" s="124"/>
      <c r="NMY15" s="124"/>
      <c r="NMZ15" s="124"/>
      <c r="NNA15" s="124"/>
      <c r="NNB15" s="124"/>
      <c r="NNC15" s="124"/>
      <c r="NND15" s="124"/>
      <c r="NNE15" s="124"/>
      <c r="NNF15" s="124"/>
      <c r="NNG15" s="124"/>
      <c r="NNH15" s="124"/>
      <c r="NNI15" s="124"/>
      <c r="NNJ15" s="124"/>
      <c r="NNK15" s="124"/>
      <c r="NNL15" s="124"/>
      <c r="NNM15" s="124"/>
      <c r="NNN15" s="124"/>
      <c r="NNO15" s="124"/>
      <c r="NNP15" s="124"/>
      <c r="NNQ15" s="124"/>
      <c r="NNR15" s="124"/>
      <c r="NNS15" s="124"/>
      <c r="NNT15" s="124"/>
      <c r="NNU15" s="124"/>
      <c r="NNV15" s="124"/>
      <c r="NNW15" s="124"/>
      <c r="NNX15" s="124"/>
      <c r="NNY15" s="124"/>
      <c r="NNZ15" s="124"/>
      <c r="NOA15" s="124"/>
      <c r="NOB15" s="124"/>
      <c r="NOC15" s="124"/>
      <c r="NOD15" s="124"/>
      <c r="NOE15" s="124"/>
      <c r="NOF15" s="124"/>
      <c r="NOG15" s="124"/>
      <c r="NOH15" s="124"/>
      <c r="NOI15" s="124"/>
      <c r="NOJ15" s="124"/>
      <c r="NOK15" s="124"/>
      <c r="NOL15" s="124"/>
      <c r="NOM15" s="124"/>
      <c r="NON15" s="124"/>
      <c r="NOO15" s="124"/>
      <c r="NOP15" s="124"/>
      <c r="NOQ15" s="124"/>
      <c r="NOR15" s="124"/>
      <c r="NOS15" s="124"/>
      <c r="NOT15" s="124"/>
      <c r="NOU15" s="124"/>
      <c r="NOV15" s="124"/>
      <c r="NOW15" s="124"/>
      <c r="NOX15" s="124"/>
      <c r="NOY15" s="124"/>
      <c r="NOZ15" s="124"/>
      <c r="NPA15" s="124"/>
      <c r="NPB15" s="124"/>
      <c r="NPC15" s="124"/>
      <c r="NPD15" s="124"/>
      <c r="NPE15" s="124"/>
      <c r="NPF15" s="124"/>
      <c r="NPG15" s="124"/>
      <c r="NPH15" s="124"/>
      <c r="NPI15" s="124"/>
      <c r="NPJ15" s="124"/>
      <c r="NPK15" s="124"/>
      <c r="NPL15" s="124"/>
      <c r="NPM15" s="124"/>
      <c r="NPN15" s="124"/>
      <c r="NPO15" s="124"/>
      <c r="NPP15" s="124"/>
      <c r="NPQ15" s="124"/>
      <c r="NPR15" s="124"/>
      <c r="NPS15" s="124"/>
      <c r="NPT15" s="124"/>
      <c r="NPU15" s="124"/>
      <c r="NPV15" s="124"/>
      <c r="NPW15" s="124"/>
      <c r="NPX15" s="124"/>
      <c r="NPY15" s="124"/>
      <c r="NPZ15" s="124"/>
      <c r="NQA15" s="124"/>
      <c r="NQB15" s="124"/>
      <c r="NQC15" s="124"/>
      <c r="NQD15" s="124"/>
      <c r="NQE15" s="124"/>
      <c r="NQF15" s="124"/>
      <c r="NQG15" s="124"/>
      <c r="NQH15" s="124"/>
      <c r="NQI15" s="124"/>
      <c r="NQJ15" s="124"/>
      <c r="NQK15" s="124"/>
      <c r="NQL15" s="124"/>
      <c r="NQM15" s="124"/>
      <c r="NQN15" s="124"/>
      <c r="NQO15" s="124"/>
      <c r="NQP15" s="124"/>
      <c r="NQQ15" s="124"/>
      <c r="NQR15" s="124"/>
      <c r="NQS15" s="124"/>
      <c r="NQT15" s="124"/>
      <c r="NQU15" s="124"/>
      <c r="NQV15" s="124"/>
      <c r="NQW15" s="124"/>
      <c r="NQX15" s="124"/>
      <c r="NQY15" s="124"/>
      <c r="NQZ15" s="124"/>
      <c r="NRA15" s="124"/>
      <c r="NRB15" s="124"/>
      <c r="NRC15" s="124"/>
      <c r="NRD15" s="124"/>
      <c r="NRE15" s="124"/>
      <c r="NRF15" s="124"/>
      <c r="NRG15" s="124"/>
      <c r="NRH15" s="124"/>
      <c r="NRI15" s="124"/>
      <c r="NRJ15" s="124"/>
      <c r="NRK15" s="124"/>
      <c r="NRL15" s="124"/>
      <c r="NRM15" s="124"/>
      <c r="NRN15" s="124"/>
      <c r="NRO15" s="124"/>
      <c r="NRP15" s="124"/>
      <c r="NRQ15" s="124"/>
      <c r="NRR15" s="124"/>
      <c r="NRS15" s="124"/>
      <c r="NRT15" s="124"/>
      <c r="NRU15" s="124"/>
      <c r="NRV15" s="124"/>
      <c r="NRW15" s="124"/>
      <c r="NRX15" s="124"/>
      <c r="NRY15" s="124"/>
      <c r="NRZ15" s="124"/>
      <c r="NSA15" s="124"/>
      <c r="NSB15" s="124"/>
      <c r="NSC15" s="124"/>
      <c r="NSD15" s="124"/>
      <c r="NSE15" s="124"/>
      <c r="NSF15" s="124"/>
      <c r="NSG15" s="124"/>
      <c r="NSH15" s="124"/>
      <c r="NSI15" s="124"/>
      <c r="NSJ15" s="124"/>
      <c r="NSK15" s="124"/>
      <c r="NSL15" s="124"/>
      <c r="NSM15" s="124"/>
      <c r="NSN15" s="124"/>
      <c r="NSO15" s="124"/>
      <c r="NSP15" s="124"/>
      <c r="NSQ15" s="124"/>
      <c r="NSR15" s="124"/>
      <c r="NSS15" s="124"/>
      <c r="NST15" s="124"/>
      <c r="NSU15" s="124"/>
      <c r="NSV15" s="124"/>
      <c r="NSW15" s="124"/>
      <c r="NSX15" s="124"/>
      <c r="NSY15" s="124"/>
      <c r="NSZ15" s="124"/>
      <c r="NTA15" s="124"/>
      <c r="NTB15" s="124"/>
      <c r="NTC15" s="124"/>
      <c r="NTD15" s="124"/>
      <c r="NTE15" s="124"/>
      <c r="NTF15" s="124"/>
      <c r="NTG15" s="124"/>
      <c r="NTH15" s="124"/>
      <c r="NTI15" s="124"/>
      <c r="NTJ15" s="124"/>
      <c r="NTK15" s="124"/>
      <c r="NTL15" s="124"/>
      <c r="NTM15" s="124"/>
      <c r="NTN15" s="124"/>
      <c r="NTO15" s="124"/>
      <c r="NTP15" s="124"/>
      <c r="NTQ15" s="124"/>
      <c r="NTR15" s="124"/>
      <c r="NTS15" s="124"/>
      <c r="NTT15" s="124"/>
      <c r="NTU15" s="124"/>
      <c r="NTV15" s="124"/>
      <c r="NTW15" s="124"/>
      <c r="NTX15" s="124"/>
      <c r="NTY15" s="124"/>
      <c r="NTZ15" s="124"/>
      <c r="NUA15" s="124"/>
      <c r="NUB15" s="124"/>
      <c r="NUC15" s="124"/>
      <c r="NUD15" s="124"/>
      <c r="NUE15" s="124"/>
      <c r="NUF15" s="124"/>
      <c r="NUG15" s="124"/>
      <c r="NUH15" s="124"/>
      <c r="NUI15" s="124"/>
      <c r="NUJ15" s="124"/>
      <c r="NUK15" s="124"/>
      <c r="NUL15" s="124"/>
      <c r="NUM15" s="124"/>
      <c r="NUN15" s="124"/>
      <c r="NUO15" s="124"/>
      <c r="NUP15" s="124"/>
      <c r="NUQ15" s="124"/>
      <c r="NUR15" s="124"/>
      <c r="NUS15" s="124"/>
      <c r="NUT15" s="124"/>
      <c r="NUU15" s="124"/>
      <c r="NUV15" s="124"/>
      <c r="NUW15" s="124"/>
      <c r="NUX15" s="124"/>
      <c r="NUY15" s="124"/>
      <c r="NUZ15" s="124"/>
      <c r="NVA15" s="124"/>
      <c r="NVB15" s="124"/>
      <c r="NVC15" s="124"/>
      <c r="NVD15" s="124"/>
      <c r="NVE15" s="124"/>
      <c r="NVF15" s="124"/>
      <c r="NVG15" s="124"/>
      <c r="NVH15" s="124"/>
      <c r="NVI15" s="124"/>
      <c r="NVJ15" s="124"/>
      <c r="NVK15" s="124"/>
      <c r="NVL15" s="124"/>
      <c r="NVM15" s="124"/>
      <c r="NVN15" s="124"/>
      <c r="NVO15" s="124"/>
      <c r="NVP15" s="124"/>
      <c r="NVQ15" s="124"/>
      <c r="NVR15" s="124"/>
      <c r="NVS15" s="124"/>
      <c r="NVT15" s="124"/>
      <c r="NVU15" s="124"/>
      <c r="NVV15" s="124"/>
      <c r="NVW15" s="124"/>
      <c r="NVX15" s="124"/>
      <c r="NVY15" s="124"/>
      <c r="NVZ15" s="124"/>
      <c r="NWA15" s="124"/>
      <c r="NWB15" s="124"/>
      <c r="NWC15" s="124"/>
      <c r="NWD15" s="124"/>
      <c r="NWE15" s="124"/>
      <c r="NWF15" s="124"/>
      <c r="NWG15" s="124"/>
      <c r="NWH15" s="124"/>
      <c r="NWI15" s="124"/>
      <c r="NWJ15" s="124"/>
      <c r="NWK15" s="124"/>
      <c r="NWL15" s="124"/>
      <c r="NWM15" s="124"/>
      <c r="NWN15" s="124"/>
      <c r="NWO15" s="124"/>
      <c r="NWP15" s="124"/>
      <c r="NWQ15" s="124"/>
      <c r="NWR15" s="124"/>
      <c r="NWS15" s="124"/>
      <c r="NWT15" s="124"/>
      <c r="NWU15" s="124"/>
      <c r="NWV15" s="124"/>
      <c r="NWW15" s="124"/>
      <c r="NWX15" s="124"/>
      <c r="NWY15" s="124"/>
      <c r="NWZ15" s="124"/>
      <c r="NXA15" s="124"/>
      <c r="NXB15" s="124"/>
      <c r="NXC15" s="124"/>
      <c r="NXD15" s="124"/>
      <c r="NXE15" s="124"/>
      <c r="NXF15" s="124"/>
      <c r="NXG15" s="124"/>
      <c r="NXH15" s="124"/>
      <c r="NXI15" s="124"/>
      <c r="NXJ15" s="124"/>
      <c r="NXK15" s="124"/>
      <c r="NXL15" s="124"/>
      <c r="NXM15" s="124"/>
      <c r="NXN15" s="124"/>
      <c r="NXO15" s="124"/>
      <c r="NXP15" s="124"/>
      <c r="NXQ15" s="124"/>
      <c r="NXR15" s="124"/>
      <c r="NXS15" s="124"/>
      <c r="NXT15" s="124"/>
      <c r="NXU15" s="124"/>
      <c r="NXV15" s="124"/>
      <c r="NXW15" s="124"/>
      <c r="NXX15" s="124"/>
      <c r="NXY15" s="124"/>
      <c r="NXZ15" s="124"/>
      <c r="NYA15" s="124"/>
      <c r="NYB15" s="124"/>
      <c r="NYC15" s="124"/>
      <c r="NYD15" s="124"/>
      <c r="NYE15" s="124"/>
      <c r="NYF15" s="124"/>
      <c r="NYG15" s="124"/>
      <c r="NYH15" s="124"/>
      <c r="NYI15" s="124"/>
      <c r="NYJ15" s="124"/>
      <c r="NYK15" s="124"/>
      <c r="NYL15" s="124"/>
      <c r="NYM15" s="124"/>
      <c r="NYN15" s="124"/>
      <c r="NYO15" s="124"/>
      <c r="NYP15" s="124"/>
      <c r="NYQ15" s="124"/>
      <c r="NYR15" s="124"/>
      <c r="NYS15" s="124"/>
      <c r="NYT15" s="124"/>
      <c r="NYU15" s="124"/>
      <c r="NYV15" s="124"/>
      <c r="NYW15" s="124"/>
      <c r="NYX15" s="124"/>
      <c r="NYY15" s="124"/>
      <c r="NYZ15" s="124"/>
      <c r="NZA15" s="124"/>
      <c r="NZB15" s="124"/>
      <c r="NZC15" s="124"/>
      <c r="NZD15" s="124"/>
      <c r="NZE15" s="124"/>
      <c r="NZF15" s="124"/>
      <c r="NZG15" s="124"/>
      <c r="NZH15" s="124"/>
      <c r="NZI15" s="124"/>
      <c r="NZJ15" s="124"/>
      <c r="NZK15" s="124"/>
      <c r="NZL15" s="124"/>
      <c r="NZM15" s="124"/>
      <c r="NZN15" s="124"/>
      <c r="NZO15" s="124"/>
      <c r="NZP15" s="124"/>
      <c r="NZQ15" s="124"/>
      <c r="NZR15" s="124"/>
      <c r="NZS15" s="124"/>
      <c r="NZT15" s="124"/>
      <c r="NZU15" s="124"/>
      <c r="NZV15" s="124"/>
      <c r="NZW15" s="124"/>
      <c r="NZX15" s="124"/>
      <c r="NZY15" s="124"/>
      <c r="NZZ15" s="124"/>
      <c r="OAA15" s="124"/>
      <c r="OAB15" s="124"/>
      <c r="OAC15" s="124"/>
      <c r="OAD15" s="124"/>
      <c r="OAE15" s="124"/>
      <c r="OAF15" s="124"/>
      <c r="OAG15" s="124"/>
      <c r="OAH15" s="124"/>
      <c r="OAI15" s="124"/>
      <c r="OAJ15" s="124"/>
      <c r="OAK15" s="124"/>
      <c r="OAL15" s="124"/>
      <c r="OAM15" s="124"/>
      <c r="OAN15" s="124"/>
      <c r="OAO15" s="124"/>
      <c r="OAP15" s="124"/>
      <c r="OAQ15" s="124"/>
      <c r="OAR15" s="124"/>
      <c r="OAS15" s="124"/>
      <c r="OAT15" s="124"/>
      <c r="OAU15" s="124"/>
      <c r="OAV15" s="124"/>
      <c r="OAW15" s="124"/>
      <c r="OAX15" s="124"/>
      <c r="OAY15" s="124"/>
      <c r="OAZ15" s="124"/>
      <c r="OBA15" s="124"/>
      <c r="OBB15" s="124"/>
      <c r="OBC15" s="124"/>
      <c r="OBD15" s="124"/>
      <c r="OBE15" s="124"/>
      <c r="OBF15" s="124"/>
      <c r="OBG15" s="124"/>
      <c r="OBH15" s="124"/>
      <c r="OBI15" s="124"/>
      <c r="OBJ15" s="124"/>
      <c r="OBK15" s="124"/>
      <c r="OBL15" s="124"/>
      <c r="OBM15" s="124"/>
      <c r="OBN15" s="124"/>
      <c r="OBO15" s="124"/>
      <c r="OBP15" s="124"/>
      <c r="OBQ15" s="124"/>
      <c r="OBR15" s="124"/>
      <c r="OBS15" s="124"/>
      <c r="OBT15" s="124"/>
      <c r="OBU15" s="124"/>
      <c r="OBV15" s="124"/>
      <c r="OBW15" s="124"/>
      <c r="OBX15" s="124"/>
      <c r="OBY15" s="124"/>
      <c r="OBZ15" s="124"/>
      <c r="OCA15" s="124"/>
      <c r="OCB15" s="124"/>
      <c r="OCC15" s="124"/>
      <c r="OCD15" s="124"/>
      <c r="OCE15" s="124"/>
      <c r="OCF15" s="124"/>
      <c r="OCG15" s="124"/>
      <c r="OCH15" s="124"/>
      <c r="OCI15" s="124"/>
      <c r="OCJ15" s="124"/>
      <c r="OCK15" s="124"/>
      <c r="OCL15" s="124"/>
      <c r="OCM15" s="124"/>
      <c r="OCN15" s="124"/>
      <c r="OCO15" s="124"/>
      <c r="OCP15" s="124"/>
      <c r="OCQ15" s="124"/>
      <c r="OCR15" s="124"/>
      <c r="OCS15" s="124"/>
      <c r="OCT15" s="124"/>
      <c r="OCU15" s="124"/>
      <c r="OCV15" s="124"/>
      <c r="OCW15" s="124"/>
      <c r="OCX15" s="124"/>
      <c r="OCY15" s="124"/>
      <c r="OCZ15" s="124"/>
      <c r="ODA15" s="124"/>
      <c r="ODB15" s="124"/>
      <c r="ODC15" s="124"/>
      <c r="ODD15" s="124"/>
      <c r="ODE15" s="124"/>
      <c r="ODF15" s="124"/>
      <c r="ODG15" s="124"/>
      <c r="ODH15" s="124"/>
      <c r="ODI15" s="124"/>
      <c r="ODJ15" s="124"/>
      <c r="ODK15" s="124"/>
      <c r="ODL15" s="124"/>
      <c r="ODM15" s="124"/>
      <c r="ODN15" s="124"/>
      <c r="ODO15" s="124"/>
      <c r="ODP15" s="124"/>
      <c r="ODQ15" s="124"/>
      <c r="ODR15" s="124"/>
      <c r="ODS15" s="124"/>
      <c r="ODT15" s="124"/>
      <c r="ODU15" s="124"/>
      <c r="ODV15" s="124"/>
      <c r="ODW15" s="124"/>
      <c r="ODX15" s="124"/>
      <c r="ODY15" s="124"/>
      <c r="ODZ15" s="124"/>
      <c r="OEA15" s="124"/>
      <c r="OEB15" s="124"/>
      <c r="OEC15" s="124"/>
      <c r="OED15" s="124"/>
      <c r="OEE15" s="124"/>
      <c r="OEF15" s="124"/>
      <c r="OEG15" s="124"/>
      <c r="OEH15" s="124"/>
      <c r="OEI15" s="124"/>
      <c r="OEJ15" s="124"/>
      <c r="OEK15" s="124"/>
      <c r="OEL15" s="124"/>
      <c r="OEM15" s="124"/>
      <c r="OEN15" s="124"/>
      <c r="OEO15" s="124"/>
      <c r="OEP15" s="124"/>
      <c r="OEQ15" s="124"/>
      <c r="OER15" s="124"/>
      <c r="OES15" s="124"/>
      <c r="OET15" s="124"/>
      <c r="OEU15" s="124"/>
      <c r="OEV15" s="124"/>
      <c r="OEW15" s="124"/>
      <c r="OEX15" s="124"/>
      <c r="OEY15" s="124"/>
      <c r="OEZ15" s="124"/>
      <c r="OFA15" s="124"/>
      <c r="OFB15" s="124"/>
      <c r="OFC15" s="124"/>
      <c r="OFD15" s="124"/>
      <c r="OFE15" s="124"/>
      <c r="OFF15" s="124"/>
      <c r="OFG15" s="124"/>
      <c r="OFH15" s="124"/>
      <c r="OFI15" s="124"/>
      <c r="OFJ15" s="124"/>
      <c r="OFK15" s="124"/>
      <c r="OFL15" s="124"/>
      <c r="OFM15" s="124"/>
      <c r="OFN15" s="124"/>
      <c r="OFO15" s="124"/>
      <c r="OFP15" s="124"/>
      <c r="OFQ15" s="124"/>
      <c r="OFR15" s="124"/>
      <c r="OFS15" s="124"/>
      <c r="OFT15" s="124"/>
      <c r="OFU15" s="124"/>
      <c r="OFV15" s="124"/>
      <c r="OFW15" s="124"/>
      <c r="OFX15" s="124"/>
      <c r="OFY15" s="124"/>
      <c r="OFZ15" s="124"/>
      <c r="OGA15" s="124"/>
      <c r="OGB15" s="124"/>
      <c r="OGC15" s="124"/>
      <c r="OGD15" s="124"/>
      <c r="OGE15" s="124"/>
      <c r="OGF15" s="124"/>
      <c r="OGG15" s="124"/>
      <c r="OGH15" s="124"/>
      <c r="OGI15" s="124"/>
      <c r="OGJ15" s="124"/>
      <c r="OGK15" s="124"/>
      <c r="OGL15" s="124"/>
      <c r="OGM15" s="124"/>
      <c r="OGN15" s="124"/>
      <c r="OGO15" s="124"/>
      <c r="OGP15" s="124"/>
      <c r="OGQ15" s="124"/>
      <c r="OGR15" s="124"/>
      <c r="OGS15" s="124"/>
      <c r="OGT15" s="124"/>
      <c r="OGU15" s="124"/>
      <c r="OGV15" s="124"/>
      <c r="OGW15" s="124"/>
      <c r="OGX15" s="124"/>
      <c r="OGY15" s="124"/>
      <c r="OGZ15" s="124"/>
      <c r="OHA15" s="124"/>
      <c r="OHB15" s="124"/>
      <c r="OHC15" s="124"/>
      <c r="OHD15" s="124"/>
      <c r="OHE15" s="124"/>
      <c r="OHF15" s="124"/>
      <c r="OHG15" s="124"/>
      <c r="OHH15" s="124"/>
      <c r="OHI15" s="124"/>
      <c r="OHJ15" s="124"/>
      <c r="OHK15" s="124"/>
      <c r="OHL15" s="124"/>
      <c r="OHM15" s="124"/>
      <c r="OHN15" s="124"/>
      <c r="OHO15" s="124"/>
      <c r="OHP15" s="124"/>
      <c r="OHQ15" s="124"/>
      <c r="OHR15" s="124"/>
      <c r="OHS15" s="124"/>
      <c r="OHT15" s="124"/>
      <c r="OHU15" s="124"/>
      <c r="OHV15" s="124"/>
      <c r="OHW15" s="124"/>
      <c r="OHX15" s="124"/>
      <c r="OHY15" s="124"/>
      <c r="OHZ15" s="124"/>
      <c r="OIA15" s="124"/>
      <c r="OIB15" s="124"/>
      <c r="OIC15" s="124"/>
      <c r="OID15" s="124"/>
      <c r="OIE15" s="124"/>
      <c r="OIF15" s="124"/>
      <c r="OIG15" s="124"/>
      <c r="OIH15" s="124"/>
      <c r="OII15" s="124"/>
      <c r="OIJ15" s="124"/>
      <c r="OIK15" s="124"/>
      <c r="OIL15" s="124"/>
      <c r="OIM15" s="124"/>
      <c r="OIN15" s="124"/>
      <c r="OIO15" s="124"/>
      <c r="OIP15" s="124"/>
      <c r="OIQ15" s="124"/>
      <c r="OIR15" s="124"/>
      <c r="OIS15" s="124"/>
      <c r="OIT15" s="124"/>
      <c r="OIU15" s="124"/>
      <c r="OIV15" s="124"/>
      <c r="OIW15" s="124"/>
      <c r="OIX15" s="124"/>
      <c r="OIY15" s="124"/>
      <c r="OIZ15" s="124"/>
      <c r="OJA15" s="124"/>
      <c r="OJB15" s="124"/>
      <c r="OJC15" s="124"/>
      <c r="OJD15" s="124"/>
      <c r="OJE15" s="124"/>
      <c r="OJF15" s="124"/>
      <c r="OJG15" s="124"/>
      <c r="OJH15" s="124"/>
      <c r="OJI15" s="124"/>
      <c r="OJJ15" s="124"/>
      <c r="OJK15" s="124"/>
      <c r="OJL15" s="124"/>
      <c r="OJM15" s="124"/>
      <c r="OJN15" s="124"/>
      <c r="OJO15" s="124"/>
      <c r="OJP15" s="124"/>
      <c r="OJQ15" s="124"/>
      <c r="OJR15" s="124"/>
      <c r="OJS15" s="124"/>
      <c r="OJT15" s="124"/>
      <c r="OJU15" s="124"/>
      <c r="OJV15" s="124"/>
      <c r="OJW15" s="124"/>
      <c r="OJX15" s="124"/>
      <c r="OJY15" s="124"/>
      <c r="OJZ15" s="124"/>
      <c r="OKA15" s="124"/>
      <c r="OKB15" s="124"/>
      <c r="OKC15" s="124"/>
      <c r="OKD15" s="124"/>
      <c r="OKE15" s="124"/>
      <c r="OKF15" s="124"/>
      <c r="OKG15" s="124"/>
      <c r="OKH15" s="124"/>
      <c r="OKI15" s="124"/>
      <c r="OKJ15" s="124"/>
      <c r="OKK15" s="124"/>
      <c r="OKL15" s="124"/>
      <c r="OKM15" s="124"/>
      <c r="OKN15" s="124"/>
      <c r="OKO15" s="124"/>
      <c r="OKP15" s="124"/>
      <c r="OKQ15" s="124"/>
      <c r="OKR15" s="124"/>
      <c r="OKS15" s="124"/>
      <c r="OKT15" s="124"/>
      <c r="OKU15" s="124"/>
      <c r="OKV15" s="124"/>
      <c r="OKW15" s="124"/>
      <c r="OKX15" s="124"/>
      <c r="OKY15" s="124"/>
      <c r="OKZ15" s="124"/>
      <c r="OLA15" s="124"/>
      <c r="OLB15" s="124"/>
      <c r="OLC15" s="124"/>
      <c r="OLD15" s="124"/>
      <c r="OLE15" s="124"/>
      <c r="OLF15" s="124"/>
      <c r="OLG15" s="124"/>
      <c r="OLH15" s="124"/>
      <c r="OLI15" s="124"/>
      <c r="OLJ15" s="124"/>
      <c r="OLK15" s="124"/>
      <c r="OLL15" s="124"/>
      <c r="OLM15" s="124"/>
      <c r="OLN15" s="124"/>
      <c r="OLO15" s="124"/>
      <c r="OLP15" s="124"/>
      <c r="OLQ15" s="124"/>
      <c r="OLR15" s="124"/>
      <c r="OLS15" s="124"/>
      <c r="OLT15" s="124"/>
      <c r="OLU15" s="124"/>
      <c r="OLV15" s="124"/>
      <c r="OLW15" s="124"/>
      <c r="OLX15" s="124"/>
      <c r="OLY15" s="124"/>
      <c r="OLZ15" s="124"/>
      <c r="OMA15" s="124"/>
      <c r="OMB15" s="124"/>
      <c r="OMC15" s="124"/>
      <c r="OMD15" s="124"/>
      <c r="OME15" s="124"/>
      <c r="OMF15" s="124"/>
      <c r="OMG15" s="124"/>
      <c r="OMH15" s="124"/>
      <c r="OMI15" s="124"/>
      <c r="OMJ15" s="124"/>
      <c r="OMK15" s="124"/>
      <c r="OML15" s="124"/>
      <c r="OMM15" s="124"/>
      <c r="OMN15" s="124"/>
      <c r="OMO15" s="124"/>
      <c r="OMP15" s="124"/>
      <c r="OMQ15" s="124"/>
      <c r="OMR15" s="124"/>
      <c r="OMS15" s="124"/>
      <c r="OMT15" s="124"/>
      <c r="OMU15" s="124"/>
      <c r="OMV15" s="124"/>
      <c r="OMW15" s="124"/>
      <c r="OMX15" s="124"/>
      <c r="OMY15" s="124"/>
      <c r="OMZ15" s="124"/>
      <c r="ONA15" s="124"/>
      <c r="ONB15" s="124"/>
      <c r="ONC15" s="124"/>
      <c r="OND15" s="124"/>
      <c r="ONE15" s="124"/>
      <c r="ONF15" s="124"/>
      <c r="ONG15" s="124"/>
      <c r="ONH15" s="124"/>
      <c r="ONI15" s="124"/>
      <c r="ONJ15" s="124"/>
      <c r="ONK15" s="124"/>
      <c r="ONL15" s="124"/>
      <c r="ONM15" s="124"/>
      <c r="ONN15" s="124"/>
      <c r="ONO15" s="124"/>
      <c r="ONP15" s="124"/>
      <c r="ONQ15" s="124"/>
      <c r="ONR15" s="124"/>
      <c r="ONS15" s="124"/>
      <c r="ONT15" s="124"/>
      <c r="ONU15" s="124"/>
      <c r="ONV15" s="124"/>
      <c r="ONW15" s="124"/>
      <c r="ONX15" s="124"/>
      <c r="ONY15" s="124"/>
      <c r="ONZ15" s="124"/>
      <c r="OOA15" s="124"/>
      <c r="OOB15" s="124"/>
      <c r="OOC15" s="124"/>
      <c r="OOD15" s="124"/>
      <c r="OOE15" s="124"/>
      <c r="OOF15" s="124"/>
      <c r="OOG15" s="124"/>
      <c r="OOH15" s="124"/>
      <c r="OOI15" s="124"/>
      <c r="OOJ15" s="124"/>
      <c r="OOK15" s="124"/>
      <c r="OOL15" s="124"/>
      <c r="OOM15" s="124"/>
      <c r="OON15" s="124"/>
      <c r="OOO15" s="124"/>
      <c r="OOP15" s="124"/>
      <c r="OOQ15" s="124"/>
      <c r="OOR15" s="124"/>
      <c r="OOS15" s="124"/>
      <c r="OOT15" s="124"/>
      <c r="OOU15" s="124"/>
      <c r="OOV15" s="124"/>
      <c r="OOW15" s="124"/>
      <c r="OOX15" s="124"/>
      <c r="OOY15" s="124"/>
      <c r="OOZ15" s="124"/>
      <c r="OPA15" s="124"/>
      <c r="OPB15" s="124"/>
      <c r="OPC15" s="124"/>
      <c r="OPD15" s="124"/>
      <c r="OPE15" s="124"/>
      <c r="OPF15" s="124"/>
      <c r="OPG15" s="124"/>
      <c r="OPH15" s="124"/>
      <c r="OPI15" s="124"/>
      <c r="OPJ15" s="124"/>
      <c r="OPK15" s="124"/>
      <c r="OPL15" s="124"/>
      <c r="OPM15" s="124"/>
      <c r="OPN15" s="124"/>
      <c r="OPO15" s="124"/>
      <c r="OPP15" s="124"/>
      <c r="OPQ15" s="124"/>
      <c r="OPR15" s="124"/>
      <c r="OPS15" s="124"/>
      <c r="OPT15" s="124"/>
      <c r="OPU15" s="124"/>
      <c r="OPV15" s="124"/>
      <c r="OPW15" s="124"/>
      <c r="OPX15" s="124"/>
      <c r="OPY15" s="124"/>
      <c r="OPZ15" s="124"/>
      <c r="OQA15" s="124"/>
      <c r="OQB15" s="124"/>
      <c r="OQC15" s="124"/>
      <c r="OQD15" s="124"/>
      <c r="OQE15" s="124"/>
      <c r="OQF15" s="124"/>
      <c r="OQG15" s="124"/>
      <c r="OQH15" s="124"/>
      <c r="OQI15" s="124"/>
      <c r="OQJ15" s="124"/>
      <c r="OQK15" s="124"/>
      <c r="OQL15" s="124"/>
      <c r="OQM15" s="124"/>
      <c r="OQN15" s="124"/>
      <c r="OQO15" s="124"/>
      <c r="OQP15" s="124"/>
      <c r="OQQ15" s="124"/>
      <c r="OQR15" s="124"/>
      <c r="OQS15" s="124"/>
      <c r="OQT15" s="124"/>
      <c r="OQU15" s="124"/>
      <c r="OQV15" s="124"/>
      <c r="OQW15" s="124"/>
      <c r="OQX15" s="124"/>
      <c r="OQY15" s="124"/>
      <c r="OQZ15" s="124"/>
      <c r="ORA15" s="124"/>
      <c r="ORB15" s="124"/>
      <c r="ORC15" s="124"/>
      <c r="ORD15" s="124"/>
      <c r="ORE15" s="124"/>
      <c r="ORF15" s="124"/>
      <c r="ORG15" s="124"/>
      <c r="ORH15" s="124"/>
      <c r="ORI15" s="124"/>
      <c r="ORJ15" s="124"/>
      <c r="ORK15" s="124"/>
      <c r="ORL15" s="124"/>
      <c r="ORM15" s="124"/>
      <c r="ORN15" s="124"/>
      <c r="ORO15" s="124"/>
      <c r="ORP15" s="124"/>
      <c r="ORQ15" s="124"/>
      <c r="ORR15" s="124"/>
      <c r="ORS15" s="124"/>
      <c r="ORT15" s="124"/>
      <c r="ORU15" s="124"/>
      <c r="ORV15" s="124"/>
      <c r="ORW15" s="124"/>
      <c r="ORX15" s="124"/>
      <c r="ORY15" s="124"/>
      <c r="ORZ15" s="124"/>
      <c r="OSA15" s="124"/>
      <c r="OSB15" s="124"/>
      <c r="OSC15" s="124"/>
      <c r="OSD15" s="124"/>
      <c r="OSE15" s="124"/>
      <c r="OSF15" s="124"/>
      <c r="OSG15" s="124"/>
      <c r="OSH15" s="124"/>
      <c r="OSI15" s="124"/>
      <c r="OSJ15" s="124"/>
      <c r="OSK15" s="124"/>
      <c r="OSL15" s="124"/>
      <c r="OSM15" s="124"/>
      <c r="OSN15" s="124"/>
      <c r="OSO15" s="124"/>
      <c r="OSP15" s="124"/>
      <c r="OSQ15" s="124"/>
      <c r="OSR15" s="124"/>
      <c r="OSS15" s="124"/>
      <c r="OST15" s="124"/>
      <c r="OSU15" s="124"/>
      <c r="OSV15" s="124"/>
      <c r="OSW15" s="124"/>
      <c r="OSX15" s="124"/>
      <c r="OSY15" s="124"/>
      <c r="OSZ15" s="124"/>
      <c r="OTA15" s="124"/>
      <c r="OTB15" s="124"/>
      <c r="OTC15" s="124"/>
      <c r="OTD15" s="124"/>
      <c r="OTE15" s="124"/>
      <c r="OTF15" s="124"/>
      <c r="OTG15" s="124"/>
      <c r="OTH15" s="124"/>
      <c r="OTI15" s="124"/>
      <c r="OTJ15" s="124"/>
      <c r="OTK15" s="124"/>
      <c r="OTL15" s="124"/>
      <c r="OTM15" s="124"/>
      <c r="OTN15" s="124"/>
      <c r="OTO15" s="124"/>
      <c r="OTP15" s="124"/>
      <c r="OTQ15" s="124"/>
      <c r="OTR15" s="124"/>
      <c r="OTS15" s="124"/>
      <c r="OTT15" s="124"/>
      <c r="OTU15" s="124"/>
      <c r="OTV15" s="124"/>
      <c r="OTW15" s="124"/>
      <c r="OTX15" s="124"/>
      <c r="OTY15" s="124"/>
      <c r="OTZ15" s="124"/>
      <c r="OUA15" s="124"/>
      <c r="OUB15" s="124"/>
      <c r="OUC15" s="124"/>
      <c r="OUD15" s="124"/>
      <c r="OUE15" s="124"/>
      <c r="OUF15" s="124"/>
      <c r="OUG15" s="124"/>
      <c r="OUH15" s="124"/>
      <c r="OUI15" s="124"/>
      <c r="OUJ15" s="124"/>
      <c r="OUK15" s="124"/>
      <c r="OUL15" s="124"/>
      <c r="OUM15" s="124"/>
      <c r="OUN15" s="124"/>
      <c r="OUO15" s="124"/>
      <c r="OUP15" s="124"/>
      <c r="OUQ15" s="124"/>
      <c r="OUR15" s="124"/>
      <c r="OUS15" s="124"/>
      <c r="OUT15" s="124"/>
      <c r="OUU15" s="124"/>
      <c r="OUV15" s="124"/>
      <c r="OUW15" s="124"/>
      <c r="OUX15" s="124"/>
      <c r="OUY15" s="124"/>
      <c r="OUZ15" s="124"/>
      <c r="OVA15" s="124"/>
      <c r="OVB15" s="124"/>
      <c r="OVC15" s="124"/>
      <c r="OVD15" s="124"/>
      <c r="OVE15" s="124"/>
      <c r="OVF15" s="124"/>
      <c r="OVG15" s="124"/>
      <c r="OVH15" s="124"/>
      <c r="OVI15" s="124"/>
      <c r="OVJ15" s="124"/>
      <c r="OVK15" s="124"/>
      <c r="OVL15" s="124"/>
      <c r="OVM15" s="124"/>
      <c r="OVN15" s="124"/>
      <c r="OVO15" s="124"/>
      <c r="OVP15" s="124"/>
      <c r="OVQ15" s="124"/>
      <c r="OVR15" s="124"/>
      <c r="OVS15" s="124"/>
      <c r="OVT15" s="124"/>
      <c r="OVU15" s="124"/>
      <c r="OVV15" s="124"/>
      <c r="OVW15" s="124"/>
      <c r="OVX15" s="124"/>
      <c r="OVY15" s="124"/>
      <c r="OVZ15" s="124"/>
      <c r="OWA15" s="124"/>
      <c r="OWB15" s="124"/>
      <c r="OWC15" s="124"/>
      <c r="OWD15" s="124"/>
      <c r="OWE15" s="124"/>
      <c r="OWF15" s="124"/>
      <c r="OWG15" s="124"/>
      <c r="OWH15" s="124"/>
      <c r="OWI15" s="124"/>
      <c r="OWJ15" s="124"/>
      <c r="OWK15" s="124"/>
      <c r="OWL15" s="124"/>
      <c r="OWM15" s="124"/>
      <c r="OWN15" s="124"/>
      <c r="OWO15" s="124"/>
      <c r="OWP15" s="124"/>
      <c r="OWQ15" s="124"/>
      <c r="OWR15" s="124"/>
      <c r="OWS15" s="124"/>
      <c r="OWT15" s="124"/>
      <c r="OWU15" s="124"/>
      <c r="OWV15" s="124"/>
      <c r="OWW15" s="124"/>
      <c r="OWX15" s="124"/>
      <c r="OWY15" s="124"/>
      <c r="OWZ15" s="124"/>
      <c r="OXA15" s="124"/>
      <c r="OXB15" s="124"/>
      <c r="OXC15" s="124"/>
      <c r="OXD15" s="124"/>
      <c r="OXE15" s="124"/>
      <c r="OXF15" s="124"/>
      <c r="OXG15" s="124"/>
      <c r="OXH15" s="124"/>
      <c r="OXI15" s="124"/>
      <c r="OXJ15" s="124"/>
      <c r="OXK15" s="124"/>
      <c r="OXL15" s="124"/>
      <c r="OXM15" s="124"/>
      <c r="OXN15" s="124"/>
      <c r="OXO15" s="124"/>
      <c r="OXP15" s="124"/>
      <c r="OXQ15" s="124"/>
      <c r="OXR15" s="124"/>
      <c r="OXS15" s="124"/>
      <c r="OXT15" s="124"/>
      <c r="OXU15" s="124"/>
      <c r="OXV15" s="124"/>
      <c r="OXW15" s="124"/>
      <c r="OXX15" s="124"/>
      <c r="OXY15" s="124"/>
      <c r="OXZ15" s="124"/>
      <c r="OYA15" s="124"/>
      <c r="OYB15" s="124"/>
      <c r="OYC15" s="124"/>
      <c r="OYD15" s="124"/>
      <c r="OYE15" s="124"/>
      <c r="OYF15" s="124"/>
      <c r="OYG15" s="124"/>
      <c r="OYH15" s="124"/>
      <c r="OYI15" s="124"/>
      <c r="OYJ15" s="124"/>
      <c r="OYK15" s="124"/>
      <c r="OYL15" s="124"/>
      <c r="OYM15" s="124"/>
      <c r="OYN15" s="124"/>
      <c r="OYO15" s="124"/>
      <c r="OYP15" s="124"/>
      <c r="OYQ15" s="124"/>
      <c r="OYR15" s="124"/>
      <c r="OYS15" s="124"/>
      <c r="OYT15" s="124"/>
      <c r="OYU15" s="124"/>
      <c r="OYV15" s="124"/>
      <c r="OYW15" s="124"/>
      <c r="OYX15" s="124"/>
      <c r="OYY15" s="124"/>
      <c r="OYZ15" s="124"/>
      <c r="OZA15" s="124"/>
      <c r="OZB15" s="124"/>
      <c r="OZC15" s="124"/>
      <c r="OZD15" s="124"/>
      <c r="OZE15" s="124"/>
      <c r="OZF15" s="124"/>
      <c r="OZG15" s="124"/>
      <c r="OZH15" s="124"/>
      <c r="OZI15" s="124"/>
      <c r="OZJ15" s="124"/>
      <c r="OZK15" s="124"/>
      <c r="OZL15" s="124"/>
      <c r="OZM15" s="124"/>
      <c r="OZN15" s="124"/>
      <c r="OZO15" s="124"/>
      <c r="OZP15" s="124"/>
      <c r="OZQ15" s="124"/>
      <c r="OZR15" s="124"/>
      <c r="OZS15" s="124"/>
      <c r="OZT15" s="124"/>
      <c r="OZU15" s="124"/>
      <c r="OZV15" s="124"/>
      <c r="OZW15" s="124"/>
      <c r="OZX15" s="124"/>
      <c r="OZY15" s="124"/>
      <c r="OZZ15" s="124"/>
      <c r="PAA15" s="124"/>
      <c r="PAB15" s="124"/>
      <c r="PAC15" s="124"/>
      <c r="PAD15" s="124"/>
      <c r="PAE15" s="124"/>
      <c r="PAF15" s="124"/>
      <c r="PAG15" s="124"/>
      <c r="PAH15" s="124"/>
      <c r="PAI15" s="124"/>
      <c r="PAJ15" s="124"/>
      <c r="PAK15" s="124"/>
      <c r="PAL15" s="124"/>
      <c r="PAM15" s="124"/>
      <c r="PAN15" s="124"/>
      <c r="PAO15" s="124"/>
      <c r="PAP15" s="124"/>
      <c r="PAQ15" s="124"/>
      <c r="PAR15" s="124"/>
      <c r="PAS15" s="124"/>
      <c r="PAT15" s="124"/>
      <c r="PAU15" s="124"/>
      <c r="PAV15" s="124"/>
      <c r="PAW15" s="124"/>
      <c r="PAX15" s="124"/>
      <c r="PAY15" s="124"/>
      <c r="PAZ15" s="124"/>
      <c r="PBA15" s="124"/>
      <c r="PBB15" s="124"/>
      <c r="PBC15" s="124"/>
      <c r="PBD15" s="124"/>
      <c r="PBE15" s="124"/>
      <c r="PBF15" s="124"/>
      <c r="PBG15" s="124"/>
      <c r="PBH15" s="124"/>
      <c r="PBI15" s="124"/>
      <c r="PBJ15" s="124"/>
      <c r="PBK15" s="124"/>
      <c r="PBL15" s="124"/>
      <c r="PBM15" s="124"/>
      <c r="PBN15" s="124"/>
      <c r="PBO15" s="124"/>
      <c r="PBP15" s="124"/>
      <c r="PBQ15" s="124"/>
      <c r="PBR15" s="124"/>
      <c r="PBS15" s="124"/>
      <c r="PBT15" s="124"/>
      <c r="PBU15" s="124"/>
      <c r="PBV15" s="124"/>
      <c r="PBW15" s="124"/>
      <c r="PBX15" s="124"/>
      <c r="PBY15" s="124"/>
      <c r="PBZ15" s="124"/>
      <c r="PCA15" s="124"/>
      <c r="PCB15" s="124"/>
      <c r="PCC15" s="124"/>
      <c r="PCD15" s="124"/>
      <c r="PCE15" s="124"/>
      <c r="PCF15" s="124"/>
      <c r="PCG15" s="124"/>
      <c r="PCH15" s="124"/>
      <c r="PCI15" s="124"/>
      <c r="PCJ15" s="124"/>
      <c r="PCK15" s="124"/>
      <c r="PCL15" s="124"/>
      <c r="PCM15" s="124"/>
      <c r="PCN15" s="124"/>
      <c r="PCO15" s="124"/>
      <c r="PCP15" s="124"/>
      <c r="PCQ15" s="124"/>
      <c r="PCR15" s="124"/>
      <c r="PCS15" s="124"/>
      <c r="PCT15" s="124"/>
      <c r="PCU15" s="124"/>
      <c r="PCV15" s="124"/>
      <c r="PCW15" s="124"/>
      <c r="PCX15" s="124"/>
      <c r="PCY15" s="124"/>
      <c r="PCZ15" s="124"/>
      <c r="PDA15" s="124"/>
      <c r="PDB15" s="124"/>
      <c r="PDC15" s="124"/>
      <c r="PDD15" s="124"/>
      <c r="PDE15" s="124"/>
      <c r="PDF15" s="124"/>
      <c r="PDG15" s="124"/>
      <c r="PDH15" s="124"/>
      <c r="PDI15" s="124"/>
      <c r="PDJ15" s="124"/>
      <c r="PDK15" s="124"/>
      <c r="PDL15" s="124"/>
      <c r="PDM15" s="124"/>
      <c r="PDN15" s="124"/>
      <c r="PDO15" s="124"/>
      <c r="PDP15" s="124"/>
      <c r="PDQ15" s="124"/>
      <c r="PDR15" s="124"/>
      <c r="PDS15" s="124"/>
      <c r="PDT15" s="124"/>
      <c r="PDU15" s="124"/>
      <c r="PDV15" s="124"/>
      <c r="PDW15" s="124"/>
      <c r="PDX15" s="124"/>
      <c r="PDY15" s="124"/>
      <c r="PDZ15" s="124"/>
      <c r="PEA15" s="124"/>
      <c r="PEB15" s="124"/>
      <c r="PEC15" s="124"/>
      <c r="PED15" s="124"/>
      <c r="PEE15" s="124"/>
      <c r="PEF15" s="124"/>
      <c r="PEG15" s="124"/>
      <c r="PEH15" s="124"/>
      <c r="PEI15" s="124"/>
      <c r="PEJ15" s="124"/>
      <c r="PEK15" s="124"/>
      <c r="PEL15" s="124"/>
      <c r="PEM15" s="124"/>
      <c r="PEN15" s="124"/>
      <c r="PEO15" s="124"/>
      <c r="PEP15" s="124"/>
      <c r="PEQ15" s="124"/>
      <c r="PER15" s="124"/>
      <c r="PES15" s="124"/>
      <c r="PET15" s="124"/>
      <c r="PEU15" s="124"/>
      <c r="PEV15" s="124"/>
      <c r="PEW15" s="124"/>
      <c r="PEX15" s="124"/>
      <c r="PEY15" s="124"/>
      <c r="PEZ15" s="124"/>
      <c r="PFA15" s="124"/>
      <c r="PFB15" s="124"/>
      <c r="PFC15" s="124"/>
      <c r="PFD15" s="124"/>
      <c r="PFE15" s="124"/>
      <c r="PFF15" s="124"/>
      <c r="PFG15" s="124"/>
      <c r="PFH15" s="124"/>
      <c r="PFI15" s="124"/>
      <c r="PFJ15" s="124"/>
      <c r="PFK15" s="124"/>
      <c r="PFL15" s="124"/>
      <c r="PFM15" s="124"/>
      <c r="PFN15" s="124"/>
      <c r="PFO15" s="124"/>
      <c r="PFP15" s="124"/>
      <c r="PFQ15" s="124"/>
      <c r="PFR15" s="124"/>
      <c r="PFS15" s="124"/>
      <c r="PFT15" s="124"/>
      <c r="PFU15" s="124"/>
      <c r="PFV15" s="124"/>
      <c r="PFW15" s="124"/>
      <c r="PFX15" s="124"/>
      <c r="PFY15" s="124"/>
      <c r="PFZ15" s="124"/>
      <c r="PGA15" s="124"/>
      <c r="PGB15" s="124"/>
      <c r="PGC15" s="124"/>
      <c r="PGD15" s="124"/>
      <c r="PGE15" s="124"/>
      <c r="PGF15" s="124"/>
      <c r="PGG15" s="124"/>
      <c r="PGH15" s="124"/>
      <c r="PGI15" s="124"/>
      <c r="PGJ15" s="124"/>
      <c r="PGK15" s="124"/>
      <c r="PGL15" s="124"/>
      <c r="PGM15" s="124"/>
      <c r="PGN15" s="124"/>
      <c r="PGO15" s="124"/>
      <c r="PGP15" s="124"/>
      <c r="PGQ15" s="124"/>
      <c r="PGR15" s="124"/>
      <c r="PGS15" s="124"/>
      <c r="PGT15" s="124"/>
      <c r="PGU15" s="124"/>
      <c r="PGV15" s="124"/>
      <c r="PGW15" s="124"/>
      <c r="PGX15" s="124"/>
      <c r="PGY15" s="124"/>
      <c r="PGZ15" s="124"/>
      <c r="PHA15" s="124"/>
      <c r="PHB15" s="124"/>
      <c r="PHC15" s="124"/>
      <c r="PHD15" s="124"/>
      <c r="PHE15" s="124"/>
      <c r="PHF15" s="124"/>
      <c r="PHG15" s="124"/>
      <c r="PHH15" s="124"/>
      <c r="PHI15" s="124"/>
      <c r="PHJ15" s="124"/>
      <c r="PHK15" s="124"/>
      <c r="PHL15" s="124"/>
      <c r="PHM15" s="124"/>
      <c r="PHN15" s="124"/>
      <c r="PHO15" s="124"/>
      <c r="PHP15" s="124"/>
      <c r="PHQ15" s="124"/>
      <c r="PHR15" s="124"/>
      <c r="PHS15" s="124"/>
      <c r="PHT15" s="124"/>
      <c r="PHU15" s="124"/>
      <c r="PHV15" s="124"/>
      <c r="PHW15" s="124"/>
      <c r="PHX15" s="124"/>
      <c r="PHY15" s="124"/>
      <c r="PHZ15" s="124"/>
      <c r="PIA15" s="124"/>
      <c r="PIB15" s="124"/>
      <c r="PIC15" s="124"/>
      <c r="PID15" s="124"/>
      <c r="PIE15" s="124"/>
      <c r="PIF15" s="124"/>
      <c r="PIG15" s="124"/>
      <c r="PIH15" s="124"/>
      <c r="PII15" s="124"/>
      <c r="PIJ15" s="124"/>
      <c r="PIK15" s="124"/>
      <c r="PIL15" s="124"/>
      <c r="PIM15" s="124"/>
      <c r="PIN15" s="124"/>
      <c r="PIO15" s="124"/>
      <c r="PIP15" s="124"/>
      <c r="PIQ15" s="124"/>
      <c r="PIR15" s="124"/>
      <c r="PIS15" s="124"/>
      <c r="PIT15" s="124"/>
      <c r="PIU15" s="124"/>
      <c r="PIV15" s="124"/>
      <c r="PIW15" s="124"/>
      <c r="PIX15" s="124"/>
      <c r="PIY15" s="124"/>
      <c r="PIZ15" s="124"/>
      <c r="PJA15" s="124"/>
      <c r="PJB15" s="124"/>
      <c r="PJC15" s="124"/>
      <c r="PJD15" s="124"/>
      <c r="PJE15" s="124"/>
      <c r="PJF15" s="124"/>
      <c r="PJG15" s="124"/>
      <c r="PJH15" s="124"/>
      <c r="PJI15" s="124"/>
      <c r="PJJ15" s="124"/>
      <c r="PJK15" s="124"/>
      <c r="PJL15" s="124"/>
      <c r="PJM15" s="124"/>
      <c r="PJN15" s="124"/>
      <c r="PJO15" s="124"/>
      <c r="PJP15" s="124"/>
      <c r="PJQ15" s="124"/>
      <c r="PJR15" s="124"/>
      <c r="PJS15" s="124"/>
      <c r="PJT15" s="124"/>
      <c r="PJU15" s="124"/>
      <c r="PJV15" s="124"/>
      <c r="PJW15" s="124"/>
      <c r="PJX15" s="124"/>
      <c r="PJY15" s="124"/>
      <c r="PJZ15" s="124"/>
      <c r="PKA15" s="124"/>
      <c r="PKB15" s="124"/>
      <c r="PKC15" s="124"/>
      <c r="PKD15" s="124"/>
      <c r="PKE15" s="124"/>
      <c r="PKF15" s="124"/>
      <c r="PKG15" s="124"/>
      <c r="PKH15" s="124"/>
      <c r="PKI15" s="124"/>
      <c r="PKJ15" s="124"/>
      <c r="PKK15" s="124"/>
      <c r="PKL15" s="124"/>
      <c r="PKM15" s="124"/>
      <c r="PKN15" s="124"/>
      <c r="PKO15" s="124"/>
      <c r="PKP15" s="124"/>
      <c r="PKQ15" s="124"/>
      <c r="PKR15" s="124"/>
      <c r="PKS15" s="124"/>
      <c r="PKT15" s="124"/>
      <c r="PKU15" s="124"/>
      <c r="PKV15" s="124"/>
      <c r="PKW15" s="124"/>
      <c r="PKX15" s="124"/>
      <c r="PKY15" s="124"/>
      <c r="PKZ15" s="124"/>
      <c r="PLA15" s="124"/>
      <c r="PLB15" s="124"/>
      <c r="PLC15" s="124"/>
      <c r="PLD15" s="124"/>
      <c r="PLE15" s="124"/>
      <c r="PLF15" s="124"/>
      <c r="PLG15" s="124"/>
      <c r="PLH15" s="124"/>
      <c r="PLI15" s="124"/>
      <c r="PLJ15" s="124"/>
      <c r="PLK15" s="124"/>
      <c r="PLL15" s="124"/>
      <c r="PLM15" s="124"/>
      <c r="PLN15" s="124"/>
      <c r="PLO15" s="124"/>
      <c r="PLP15" s="124"/>
      <c r="PLQ15" s="124"/>
      <c r="PLR15" s="124"/>
      <c r="PLS15" s="124"/>
      <c r="PLT15" s="124"/>
      <c r="PLU15" s="124"/>
      <c r="PLV15" s="124"/>
      <c r="PLW15" s="124"/>
      <c r="PLX15" s="124"/>
      <c r="PLY15" s="124"/>
      <c r="PLZ15" s="124"/>
      <c r="PMA15" s="124"/>
      <c r="PMB15" s="124"/>
      <c r="PMC15" s="124"/>
      <c r="PMD15" s="124"/>
      <c r="PME15" s="124"/>
      <c r="PMF15" s="124"/>
      <c r="PMG15" s="124"/>
      <c r="PMH15" s="124"/>
      <c r="PMI15" s="124"/>
      <c r="PMJ15" s="124"/>
      <c r="PMK15" s="124"/>
      <c r="PML15" s="124"/>
      <c r="PMM15" s="124"/>
      <c r="PMN15" s="124"/>
      <c r="PMO15" s="124"/>
      <c r="PMP15" s="124"/>
      <c r="PMQ15" s="124"/>
      <c r="PMR15" s="124"/>
      <c r="PMS15" s="124"/>
      <c r="PMT15" s="124"/>
      <c r="PMU15" s="124"/>
      <c r="PMV15" s="124"/>
      <c r="PMW15" s="124"/>
      <c r="PMX15" s="124"/>
      <c r="PMY15" s="124"/>
      <c r="PMZ15" s="124"/>
      <c r="PNA15" s="124"/>
      <c r="PNB15" s="124"/>
      <c r="PNC15" s="124"/>
      <c r="PND15" s="124"/>
      <c r="PNE15" s="124"/>
      <c r="PNF15" s="124"/>
      <c r="PNG15" s="124"/>
      <c r="PNH15" s="124"/>
      <c r="PNI15" s="124"/>
      <c r="PNJ15" s="124"/>
      <c r="PNK15" s="124"/>
      <c r="PNL15" s="124"/>
      <c r="PNM15" s="124"/>
      <c r="PNN15" s="124"/>
      <c r="PNO15" s="124"/>
      <c r="PNP15" s="124"/>
      <c r="PNQ15" s="124"/>
      <c r="PNR15" s="124"/>
      <c r="PNS15" s="124"/>
      <c r="PNT15" s="124"/>
      <c r="PNU15" s="124"/>
      <c r="PNV15" s="124"/>
      <c r="PNW15" s="124"/>
      <c r="PNX15" s="124"/>
      <c r="PNY15" s="124"/>
      <c r="PNZ15" s="124"/>
      <c r="POA15" s="124"/>
      <c r="POB15" s="124"/>
      <c r="POC15" s="124"/>
      <c r="POD15" s="124"/>
      <c r="POE15" s="124"/>
      <c r="POF15" s="124"/>
      <c r="POG15" s="124"/>
      <c r="POH15" s="124"/>
      <c r="POI15" s="124"/>
      <c r="POJ15" s="124"/>
      <c r="POK15" s="124"/>
      <c r="POL15" s="124"/>
      <c r="POM15" s="124"/>
      <c r="PON15" s="124"/>
      <c r="POO15" s="124"/>
      <c r="POP15" s="124"/>
      <c r="POQ15" s="124"/>
      <c r="POR15" s="124"/>
      <c r="POS15" s="124"/>
      <c r="POT15" s="124"/>
      <c r="POU15" s="124"/>
      <c r="POV15" s="124"/>
      <c r="POW15" s="124"/>
      <c r="POX15" s="124"/>
      <c r="POY15" s="124"/>
      <c r="POZ15" s="124"/>
      <c r="PPA15" s="124"/>
      <c r="PPB15" s="124"/>
      <c r="PPC15" s="124"/>
      <c r="PPD15" s="124"/>
      <c r="PPE15" s="124"/>
      <c r="PPF15" s="124"/>
      <c r="PPG15" s="124"/>
      <c r="PPH15" s="124"/>
      <c r="PPI15" s="124"/>
      <c r="PPJ15" s="124"/>
      <c r="PPK15" s="124"/>
      <c r="PPL15" s="124"/>
      <c r="PPM15" s="124"/>
      <c r="PPN15" s="124"/>
      <c r="PPO15" s="124"/>
      <c r="PPP15" s="124"/>
      <c r="PPQ15" s="124"/>
      <c r="PPR15" s="124"/>
      <c r="PPS15" s="124"/>
      <c r="PPT15" s="124"/>
      <c r="PPU15" s="124"/>
      <c r="PPV15" s="124"/>
      <c r="PPW15" s="124"/>
      <c r="PPX15" s="124"/>
      <c r="PPY15" s="124"/>
      <c r="PPZ15" s="124"/>
      <c r="PQA15" s="124"/>
      <c r="PQB15" s="124"/>
      <c r="PQC15" s="124"/>
      <c r="PQD15" s="124"/>
      <c r="PQE15" s="124"/>
      <c r="PQF15" s="124"/>
      <c r="PQG15" s="124"/>
      <c r="PQH15" s="124"/>
      <c r="PQI15" s="124"/>
      <c r="PQJ15" s="124"/>
      <c r="PQK15" s="124"/>
      <c r="PQL15" s="124"/>
      <c r="PQM15" s="124"/>
      <c r="PQN15" s="124"/>
      <c r="PQO15" s="124"/>
      <c r="PQP15" s="124"/>
      <c r="PQQ15" s="124"/>
      <c r="PQR15" s="124"/>
      <c r="PQS15" s="124"/>
      <c r="PQT15" s="124"/>
      <c r="PQU15" s="124"/>
      <c r="PQV15" s="124"/>
      <c r="PQW15" s="124"/>
      <c r="PQX15" s="124"/>
      <c r="PQY15" s="124"/>
      <c r="PQZ15" s="124"/>
      <c r="PRA15" s="124"/>
      <c r="PRB15" s="124"/>
      <c r="PRC15" s="124"/>
      <c r="PRD15" s="124"/>
      <c r="PRE15" s="124"/>
      <c r="PRF15" s="124"/>
      <c r="PRG15" s="124"/>
      <c r="PRH15" s="124"/>
      <c r="PRI15" s="124"/>
      <c r="PRJ15" s="124"/>
      <c r="PRK15" s="124"/>
      <c r="PRL15" s="124"/>
      <c r="PRM15" s="124"/>
      <c r="PRN15" s="124"/>
      <c r="PRO15" s="124"/>
      <c r="PRP15" s="124"/>
      <c r="PRQ15" s="124"/>
      <c r="PRR15" s="124"/>
      <c r="PRS15" s="124"/>
      <c r="PRT15" s="124"/>
      <c r="PRU15" s="124"/>
      <c r="PRV15" s="124"/>
      <c r="PRW15" s="124"/>
      <c r="PRX15" s="124"/>
      <c r="PRY15" s="124"/>
      <c r="PRZ15" s="124"/>
      <c r="PSA15" s="124"/>
      <c r="PSB15" s="124"/>
      <c r="PSC15" s="124"/>
      <c r="PSD15" s="124"/>
      <c r="PSE15" s="124"/>
      <c r="PSF15" s="124"/>
      <c r="PSG15" s="124"/>
      <c r="PSH15" s="124"/>
      <c r="PSI15" s="124"/>
      <c r="PSJ15" s="124"/>
      <c r="PSK15" s="124"/>
      <c r="PSL15" s="124"/>
      <c r="PSM15" s="124"/>
      <c r="PSN15" s="124"/>
      <c r="PSO15" s="124"/>
      <c r="PSP15" s="124"/>
      <c r="PSQ15" s="124"/>
      <c r="PSR15" s="124"/>
      <c r="PSS15" s="124"/>
      <c r="PST15" s="124"/>
      <c r="PSU15" s="124"/>
      <c r="PSV15" s="124"/>
      <c r="PSW15" s="124"/>
      <c r="PSX15" s="124"/>
      <c r="PSY15" s="124"/>
      <c r="PSZ15" s="124"/>
      <c r="PTA15" s="124"/>
      <c r="PTB15" s="124"/>
      <c r="PTC15" s="124"/>
      <c r="PTD15" s="124"/>
      <c r="PTE15" s="124"/>
      <c r="PTF15" s="124"/>
      <c r="PTG15" s="124"/>
      <c r="PTH15" s="124"/>
      <c r="PTI15" s="124"/>
      <c r="PTJ15" s="124"/>
      <c r="PTK15" s="124"/>
      <c r="PTL15" s="124"/>
      <c r="PTM15" s="124"/>
      <c r="PTN15" s="124"/>
      <c r="PTO15" s="124"/>
      <c r="PTP15" s="124"/>
      <c r="PTQ15" s="124"/>
      <c r="PTR15" s="124"/>
      <c r="PTS15" s="124"/>
      <c r="PTT15" s="124"/>
      <c r="PTU15" s="124"/>
      <c r="PTV15" s="124"/>
      <c r="PTW15" s="124"/>
      <c r="PTX15" s="124"/>
      <c r="PTY15" s="124"/>
      <c r="PTZ15" s="124"/>
      <c r="PUA15" s="124"/>
      <c r="PUB15" s="124"/>
      <c r="PUC15" s="124"/>
      <c r="PUD15" s="124"/>
      <c r="PUE15" s="124"/>
      <c r="PUF15" s="124"/>
      <c r="PUG15" s="124"/>
      <c r="PUH15" s="124"/>
      <c r="PUI15" s="124"/>
      <c r="PUJ15" s="124"/>
      <c r="PUK15" s="124"/>
      <c r="PUL15" s="124"/>
      <c r="PUM15" s="124"/>
      <c r="PUN15" s="124"/>
      <c r="PUO15" s="124"/>
      <c r="PUP15" s="124"/>
      <c r="PUQ15" s="124"/>
      <c r="PUR15" s="124"/>
      <c r="PUS15" s="124"/>
      <c r="PUT15" s="124"/>
      <c r="PUU15" s="124"/>
      <c r="PUV15" s="124"/>
      <c r="PUW15" s="124"/>
      <c r="PUX15" s="124"/>
      <c r="PUY15" s="124"/>
      <c r="PUZ15" s="124"/>
      <c r="PVA15" s="124"/>
      <c r="PVB15" s="124"/>
      <c r="PVC15" s="124"/>
      <c r="PVD15" s="124"/>
      <c r="PVE15" s="124"/>
      <c r="PVF15" s="124"/>
      <c r="PVG15" s="124"/>
      <c r="PVH15" s="124"/>
      <c r="PVI15" s="124"/>
      <c r="PVJ15" s="124"/>
      <c r="PVK15" s="124"/>
      <c r="PVL15" s="124"/>
      <c r="PVM15" s="124"/>
      <c r="PVN15" s="124"/>
      <c r="PVO15" s="124"/>
      <c r="PVP15" s="124"/>
      <c r="PVQ15" s="124"/>
      <c r="PVR15" s="124"/>
      <c r="PVS15" s="124"/>
      <c r="PVT15" s="124"/>
      <c r="PVU15" s="124"/>
      <c r="PVV15" s="124"/>
      <c r="PVW15" s="124"/>
      <c r="PVX15" s="124"/>
      <c r="PVY15" s="124"/>
      <c r="PVZ15" s="124"/>
      <c r="PWA15" s="124"/>
      <c r="PWB15" s="124"/>
      <c r="PWC15" s="124"/>
      <c r="PWD15" s="124"/>
      <c r="PWE15" s="124"/>
      <c r="PWF15" s="124"/>
      <c r="PWG15" s="124"/>
      <c r="PWH15" s="124"/>
      <c r="PWI15" s="124"/>
      <c r="PWJ15" s="124"/>
      <c r="PWK15" s="124"/>
      <c r="PWL15" s="124"/>
      <c r="PWM15" s="124"/>
      <c r="PWN15" s="124"/>
      <c r="PWO15" s="124"/>
      <c r="PWP15" s="124"/>
      <c r="PWQ15" s="124"/>
      <c r="PWR15" s="124"/>
      <c r="PWS15" s="124"/>
      <c r="PWT15" s="124"/>
      <c r="PWU15" s="124"/>
      <c r="PWV15" s="124"/>
      <c r="PWW15" s="124"/>
      <c r="PWX15" s="124"/>
      <c r="PWY15" s="124"/>
      <c r="PWZ15" s="124"/>
      <c r="PXA15" s="124"/>
      <c r="PXB15" s="124"/>
      <c r="PXC15" s="124"/>
      <c r="PXD15" s="124"/>
      <c r="PXE15" s="124"/>
      <c r="PXF15" s="124"/>
      <c r="PXG15" s="124"/>
      <c r="PXH15" s="124"/>
      <c r="PXI15" s="124"/>
      <c r="PXJ15" s="124"/>
      <c r="PXK15" s="124"/>
      <c r="PXL15" s="124"/>
      <c r="PXM15" s="124"/>
      <c r="PXN15" s="124"/>
      <c r="PXO15" s="124"/>
      <c r="PXP15" s="124"/>
      <c r="PXQ15" s="124"/>
      <c r="PXR15" s="124"/>
      <c r="PXS15" s="124"/>
      <c r="PXT15" s="124"/>
      <c r="PXU15" s="124"/>
      <c r="PXV15" s="124"/>
      <c r="PXW15" s="124"/>
      <c r="PXX15" s="124"/>
      <c r="PXY15" s="124"/>
      <c r="PXZ15" s="124"/>
      <c r="PYA15" s="124"/>
      <c r="PYB15" s="124"/>
      <c r="PYC15" s="124"/>
      <c r="PYD15" s="124"/>
      <c r="PYE15" s="124"/>
      <c r="PYF15" s="124"/>
      <c r="PYG15" s="124"/>
      <c r="PYH15" s="124"/>
      <c r="PYI15" s="124"/>
      <c r="PYJ15" s="124"/>
      <c r="PYK15" s="124"/>
      <c r="PYL15" s="124"/>
      <c r="PYM15" s="124"/>
      <c r="PYN15" s="124"/>
      <c r="PYO15" s="124"/>
      <c r="PYP15" s="124"/>
      <c r="PYQ15" s="124"/>
      <c r="PYR15" s="124"/>
      <c r="PYS15" s="124"/>
      <c r="PYT15" s="124"/>
      <c r="PYU15" s="124"/>
      <c r="PYV15" s="124"/>
      <c r="PYW15" s="124"/>
      <c r="PYX15" s="124"/>
      <c r="PYY15" s="124"/>
      <c r="PYZ15" s="124"/>
      <c r="PZA15" s="124"/>
      <c r="PZB15" s="124"/>
      <c r="PZC15" s="124"/>
      <c r="PZD15" s="124"/>
      <c r="PZE15" s="124"/>
      <c r="PZF15" s="124"/>
      <c r="PZG15" s="124"/>
      <c r="PZH15" s="124"/>
      <c r="PZI15" s="124"/>
      <c r="PZJ15" s="124"/>
      <c r="PZK15" s="124"/>
      <c r="PZL15" s="124"/>
      <c r="PZM15" s="124"/>
      <c r="PZN15" s="124"/>
      <c r="PZO15" s="124"/>
      <c r="PZP15" s="124"/>
      <c r="PZQ15" s="124"/>
      <c r="PZR15" s="124"/>
      <c r="PZS15" s="124"/>
      <c r="PZT15" s="124"/>
      <c r="PZU15" s="124"/>
      <c r="PZV15" s="124"/>
      <c r="PZW15" s="124"/>
      <c r="PZX15" s="124"/>
      <c r="PZY15" s="124"/>
      <c r="PZZ15" s="124"/>
      <c r="QAA15" s="124"/>
      <c r="QAB15" s="124"/>
      <c r="QAC15" s="124"/>
      <c r="QAD15" s="124"/>
      <c r="QAE15" s="124"/>
      <c r="QAF15" s="124"/>
      <c r="QAG15" s="124"/>
      <c r="QAH15" s="124"/>
      <c r="QAI15" s="124"/>
      <c r="QAJ15" s="124"/>
      <c r="QAK15" s="124"/>
      <c r="QAL15" s="124"/>
      <c r="QAM15" s="124"/>
      <c r="QAN15" s="124"/>
      <c r="QAO15" s="124"/>
      <c r="QAP15" s="124"/>
      <c r="QAQ15" s="124"/>
      <c r="QAR15" s="124"/>
      <c r="QAS15" s="124"/>
      <c r="QAT15" s="124"/>
      <c r="QAU15" s="124"/>
      <c r="QAV15" s="124"/>
      <c r="QAW15" s="124"/>
      <c r="QAX15" s="124"/>
      <c r="QAY15" s="124"/>
      <c r="QAZ15" s="124"/>
      <c r="QBA15" s="124"/>
      <c r="QBB15" s="124"/>
      <c r="QBC15" s="124"/>
      <c r="QBD15" s="124"/>
      <c r="QBE15" s="124"/>
      <c r="QBF15" s="124"/>
      <c r="QBG15" s="124"/>
      <c r="QBH15" s="124"/>
      <c r="QBI15" s="124"/>
      <c r="QBJ15" s="124"/>
      <c r="QBK15" s="124"/>
      <c r="QBL15" s="124"/>
      <c r="QBM15" s="124"/>
      <c r="QBN15" s="124"/>
      <c r="QBO15" s="124"/>
      <c r="QBP15" s="124"/>
      <c r="QBQ15" s="124"/>
      <c r="QBR15" s="124"/>
      <c r="QBS15" s="124"/>
      <c r="QBT15" s="124"/>
      <c r="QBU15" s="124"/>
      <c r="QBV15" s="124"/>
      <c r="QBW15" s="124"/>
      <c r="QBX15" s="124"/>
      <c r="QBY15" s="124"/>
      <c r="QBZ15" s="124"/>
      <c r="QCA15" s="124"/>
      <c r="QCB15" s="124"/>
      <c r="QCC15" s="124"/>
      <c r="QCD15" s="124"/>
      <c r="QCE15" s="124"/>
      <c r="QCF15" s="124"/>
      <c r="QCG15" s="124"/>
      <c r="QCH15" s="124"/>
      <c r="QCI15" s="124"/>
      <c r="QCJ15" s="124"/>
      <c r="QCK15" s="124"/>
      <c r="QCL15" s="124"/>
      <c r="QCM15" s="124"/>
      <c r="QCN15" s="124"/>
      <c r="QCO15" s="124"/>
      <c r="QCP15" s="124"/>
      <c r="QCQ15" s="124"/>
      <c r="QCR15" s="124"/>
      <c r="QCS15" s="124"/>
      <c r="QCT15" s="124"/>
      <c r="QCU15" s="124"/>
      <c r="QCV15" s="124"/>
      <c r="QCW15" s="124"/>
      <c r="QCX15" s="124"/>
      <c r="QCY15" s="124"/>
      <c r="QCZ15" s="124"/>
      <c r="QDA15" s="124"/>
      <c r="QDB15" s="124"/>
      <c r="QDC15" s="124"/>
      <c r="QDD15" s="124"/>
      <c r="QDE15" s="124"/>
      <c r="QDF15" s="124"/>
      <c r="QDG15" s="124"/>
      <c r="QDH15" s="124"/>
      <c r="QDI15" s="124"/>
      <c r="QDJ15" s="124"/>
      <c r="QDK15" s="124"/>
      <c r="QDL15" s="124"/>
      <c r="QDM15" s="124"/>
      <c r="QDN15" s="124"/>
      <c r="QDO15" s="124"/>
      <c r="QDP15" s="124"/>
      <c r="QDQ15" s="124"/>
      <c r="QDR15" s="124"/>
      <c r="QDS15" s="124"/>
      <c r="QDT15" s="124"/>
      <c r="QDU15" s="124"/>
      <c r="QDV15" s="124"/>
      <c r="QDW15" s="124"/>
      <c r="QDX15" s="124"/>
      <c r="QDY15" s="124"/>
      <c r="QDZ15" s="124"/>
      <c r="QEA15" s="124"/>
      <c r="QEB15" s="124"/>
      <c r="QEC15" s="124"/>
      <c r="QED15" s="124"/>
      <c r="QEE15" s="124"/>
      <c r="QEF15" s="124"/>
      <c r="QEG15" s="124"/>
      <c r="QEH15" s="124"/>
      <c r="QEI15" s="124"/>
      <c r="QEJ15" s="124"/>
      <c r="QEK15" s="124"/>
      <c r="QEL15" s="124"/>
      <c r="QEM15" s="124"/>
      <c r="QEN15" s="124"/>
      <c r="QEO15" s="124"/>
      <c r="QEP15" s="124"/>
      <c r="QEQ15" s="124"/>
      <c r="QER15" s="124"/>
      <c r="QES15" s="124"/>
      <c r="QET15" s="124"/>
      <c r="QEU15" s="124"/>
      <c r="QEV15" s="124"/>
      <c r="QEW15" s="124"/>
      <c r="QEX15" s="124"/>
      <c r="QEY15" s="124"/>
      <c r="QEZ15" s="124"/>
      <c r="QFA15" s="124"/>
      <c r="QFB15" s="124"/>
      <c r="QFC15" s="124"/>
      <c r="QFD15" s="124"/>
      <c r="QFE15" s="124"/>
      <c r="QFF15" s="124"/>
      <c r="QFG15" s="124"/>
      <c r="QFH15" s="124"/>
      <c r="QFI15" s="124"/>
      <c r="QFJ15" s="124"/>
      <c r="QFK15" s="124"/>
      <c r="QFL15" s="124"/>
      <c r="QFM15" s="124"/>
      <c r="QFN15" s="124"/>
      <c r="QFO15" s="124"/>
      <c r="QFP15" s="124"/>
      <c r="QFQ15" s="124"/>
      <c r="QFR15" s="124"/>
      <c r="QFS15" s="124"/>
      <c r="QFT15" s="124"/>
      <c r="QFU15" s="124"/>
      <c r="QFV15" s="124"/>
      <c r="QFW15" s="124"/>
      <c r="QFX15" s="124"/>
      <c r="QFY15" s="124"/>
      <c r="QFZ15" s="124"/>
      <c r="QGA15" s="124"/>
      <c r="QGB15" s="124"/>
      <c r="QGC15" s="124"/>
      <c r="QGD15" s="124"/>
      <c r="QGE15" s="124"/>
      <c r="QGF15" s="124"/>
      <c r="QGG15" s="124"/>
      <c r="QGH15" s="124"/>
      <c r="QGI15" s="124"/>
      <c r="QGJ15" s="124"/>
      <c r="QGK15" s="124"/>
      <c r="QGL15" s="124"/>
      <c r="QGM15" s="124"/>
      <c r="QGN15" s="124"/>
      <c r="QGO15" s="124"/>
      <c r="QGP15" s="124"/>
      <c r="QGQ15" s="124"/>
      <c r="QGR15" s="124"/>
      <c r="QGS15" s="124"/>
      <c r="QGT15" s="124"/>
      <c r="QGU15" s="124"/>
      <c r="QGV15" s="124"/>
      <c r="QGW15" s="124"/>
      <c r="QGX15" s="124"/>
      <c r="QGY15" s="124"/>
      <c r="QGZ15" s="124"/>
      <c r="QHA15" s="124"/>
      <c r="QHB15" s="124"/>
      <c r="QHC15" s="124"/>
      <c r="QHD15" s="124"/>
      <c r="QHE15" s="124"/>
      <c r="QHF15" s="124"/>
      <c r="QHG15" s="124"/>
      <c r="QHH15" s="124"/>
      <c r="QHI15" s="124"/>
      <c r="QHJ15" s="124"/>
      <c r="QHK15" s="124"/>
      <c r="QHL15" s="124"/>
      <c r="QHM15" s="124"/>
      <c r="QHN15" s="124"/>
      <c r="QHO15" s="124"/>
      <c r="QHP15" s="124"/>
      <c r="QHQ15" s="124"/>
      <c r="QHR15" s="124"/>
      <c r="QHS15" s="124"/>
      <c r="QHT15" s="124"/>
      <c r="QHU15" s="124"/>
      <c r="QHV15" s="124"/>
      <c r="QHW15" s="124"/>
      <c r="QHX15" s="124"/>
      <c r="QHY15" s="124"/>
      <c r="QHZ15" s="124"/>
      <c r="QIA15" s="124"/>
      <c r="QIB15" s="124"/>
      <c r="QIC15" s="124"/>
      <c r="QID15" s="124"/>
      <c r="QIE15" s="124"/>
      <c r="QIF15" s="124"/>
      <c r="QIG15" s="124"/>
      <c r="QIH15" s="124"/>
      <c r="QII15" s="124"/>
      <c r="QIJ15" s="124"/>
      <c r="QIK15" s="124"/>
      <c r="QIL15" s="124"/>
      <c r="QIM15" s="124"/>
      <c r="QIN15" s="124"/>
      <c r="QIO15" s="124"/>
      <c r="QIP15" s="124"/>
      <c r="QIQ15" s="124"/>
      <c r="QIR15" s="124"/>
      <c r="QIS15" s="124"/>
      <c r="QIT15" s="124"/>
      <c r="QIU15" s="124"/>
      <c r="QIV15" s="124"/>
      <c r="QIW15" s="124"/>
      <c r="QIX15" s="124"/>
      <c r="QIY15" s="124"/>
      <c r="QIZ15" s="124"/>
      <c r="QJA15" s="124"/>
      <c r="QJB15" s="124"/>
      <c r="QJC15" s="124"/>
      <c r="QJD15" s="124"/>
      <c r="QJE15" s="124"/>
      <c r="QJF15" s="124"/>
      <c r="QJG15" s="124"/>
      <c r="QJH15" s="124"/>
      <c r="QJI15" s="124"/>
      <c r="QJJ15" s="124"/>
      <c r="QJK15" s="124"/>
      <c r="QJL15" s="124"/>
      <c r="QJM15" s="124"/>
      <c r="QJN15" s="124"/>
      <c r="QJO15" s="124"/>
      <c r="QJP15" s="124"/>
      <c r="QJQ15" s="124"/>
      <c r="QJR15" s="124"/>
      <c r="QJS15" s="124"/>
      <c r="QJT15" s="124"/>
      <c r="QJU15" s="124"/>
      <c r="QJV15" s="124"/>
      <c r="QJW15" s="124"/>
      <c r="QJX15" s="124"/>
      <c r="QJY15" s="124"/>
      <c r="QJZ15" s="124"/>
      <c r="QKA15" s="124"/>
      <c r="QKB15" s="124"/>
      <c r="QKC15" s="124"/>
      <c r="QKD15" s="124"/>
      <c r="QKE15" s="124"/>
      <c r="QKF15" s="124"/>
      <c r="QKG15" s="124"/>
      <c r="QKH15" s="124"/>
      <c r="QKI15" s="124"/>
      <c r="QKJ15" s="124"/>
      <c r="QKK15" s="124"/>
      <c r="QKL15" s="124"/>
      <c r="QKM15" s="124"/>
      <c r="QKN15" s="124"/>
      <c r="QKO15" s="124"/>
      <c r="QKP15" s="124"/>
      <c r="QKQ15" s="124"/>
      <c r="QKR15" s="124"/>
      <c r="QKS15" s="124"/>
      <c r="QKT15" s="124"/>
      <c r="QKU15" s="124"/>
      <c r="QKV15" s="124"/>
      <c r="QKW15" s="124"/>
      <c r="QKX15" s="124"/>
      <c r="QKY15" s="124"/>
      <c r="QKZ15" s="124"/>
      <c r="QLA15" s="124"/>
      <c r="QLB15" s="124"/>
      <c r="QLC15" s="124"/>
      <c r="QLD15" s="124"/>
      <c r="QLE15" s="124"/>
      <c r="QLF15" s="124"/>
      <c r="QLG15" s="124"/>
      <c r="QLH15" s="124"/>
      <c r="QLI15" s="124"/>
      <c r="QLJ15" s="124"/>
      <c r="QLK15" s="124"/>
      <c r="QLL15" s="124"/>
      <c r="QLM15" s="124"/>
      <c r="QLN15" s="124"/>
      <c r="QLO15" s="124"/>
      <c r="QLP15" s="124"/>
      <c r="QLQ15" s="124"/>
      <c r="QLR15" s="124"/>
      <c r="QLS15" s="124"/>
      <c r="QLT15" s="124"/>
      <c r="QLU15" s="124"/>
      <c r="QLV15" s="124"/>
      <c r="QLW15" s="124"/>
      <c r="QLX15" s="124"/>
      <c r="QLY15" s="124"/>
      <c r="QLZ15" s="124"/>
      <c r="QMA15" s="124"/>
      <c r="QMB15" s="124"/>
      <c r="QMC15" s="124"/>
      <c r="QMD15" s="124"/>
      <c r="QME15" s="124"/>
      <c r="QMF15" s="124"/>
      <c r="QMG15" s="124"/>
      <c r="QMH15" s="124"/>
      <c r="QMI15" s="124"/>
      <c r="QMJ15" s="124"/>
      <c r="QMK15" s="124"/>
      <c r="QML15" s="124"/>
      <c r="QMM15" s="124"/>
      <c r="QMN15" s="124"/>
      <c r="QMO15" s="124"/>
      <c r="QMP15" s="124"/>
      <c r="QMQ15" s="124"/>
      <c r="QMR15" s="124"/>
      <c r="QMS15" s="124"/>
      <c r="QMT15" s="124"/>
      <c r="QMU15" s="124"/>
      <c r="QMV15" s="124"/>
      <c r="QMW15" s="124"/>
      <c r="QMX15" s="124"/>
      <c r="QMY15" s="124"/>
      <c r="QMZ15" s="124"/>
      <c r="QNA15" s="124"/>
      <c r="QNB15" s="124"/>
      <c r="QNC15" s="124"/>
      <c r="QND15" s="124"/>
      <c r="QNE15" s="124"/>
      <c r="QNF15" s="124"/>
      <c r="QNG15" s="124"/>
      <c r="QNH15" s="124"/>
      <c r="QNI15" s="124"/>
      <c r="QNJ15" s="124"/>
      <c r="QNK15" s="124"/>
      <c r="QNL15" s="124"/>
      <c r="QNM15" s="124"/>
      <c r="QNN15" s="124"/>
      <c r="QNO15" s="124"/>
      <c r="QNP15" s="124"/>
      <c r="QNQ15" s="124"/>
      <c r="QNR15" s="124"/>
      <c r="QNS15" s="124"/>
      <c r="QNT15" s="124"/>
      <c r="QNU15" s="124"/>
      <c r="QNV15" s="124"/>
      <c r="QNW15" s="124"/>
      <c r="QNX15" s="124"/>
      <c r="QNY15" s="124"/>
      <c r="QNZ15" s="124"/>
      <c r="QOA15" s="124"/>
      <c r="QOB15" s="124"/>
      <c r="QOC15" s="124"/>
      <c r="QOD15" s="124"/>
      <c r="QOE15" s="124"/>
      <c r="QOF15" s="124"/>
      <c r="QOG15" s="124"/>
      <c r="QOH15" s="124"/>
      <c r="QOI15" s="124"/>
      <c r="QOJ15" s="124"/>
      <c r="QOK15" s="124"/>
      <c r="QOL15" s="124"/>
      <c r="QOM15" s="124"/>
      <c r="QON15" s="124"/>
      <c r="QOO15" s="124"/>
      <c r="QOP15" s="124"/>
      <c r="QOQ15" s="124"/>
      <c r="QOR15" s="124"/>
      <c r="QOS15" s="124"/>
      <c r="QOT15" s="124"/>
      <c r="QOU15" s="124"/>
      <c r="QOV15" s="124"/>
      <c r="QOW15" s="124"/>
      <c r="QOX15" s="124"/>
      <c r="QOY15" s="124"/>
      <c r="QOZ15" s="124"/>
      <c r="QPA15" s="124"/>
      <c r="QPB15" s="124"/>
      <c r="QPC15" s="124"/>
      <c r="QPD15" s="124"/>
      <c r="QPE15" s="124"/>
      <c r="QPF15" s="124"/>
      <c r="QPG15" s="124"/>
      <c r="QPH15" s="124"/>
      <c r="QPI15" s="124"/>
      <c r="QPJ15" s="124"/>
      <c r="QPK15" s="124"/>
      <c r="QPL15" s="124"/>
      <c r="QPM15" s="124"/>
      <c r="QPN15" s="124"/>
      <c r="QPO15" s="124"/>
      <c r="QPP15" s="124"/>
      <c r="QPQ15" s="124"/>
      <c r="QPR15" s="124"/>
      <c r="QPS15" s="124"/>
      <c r="QPT15" s="124"/>
      <c r="QPU15" s="124"/>
      <c r="QPV15" s="124"/>
      <c r="QPW15" s="124"/>
      <c r="QPX15" s="124"/>
      <c r="QPY15" s="124"/>
      <c r="QPZ15" s="124"/>
      <c r="QQA15" s="124"/>
      <c r="QQB15" s="124"/>
      <c r="QQC15" s="124"/>
      <c r="QQD15" s="124"/>
      <c r="QQE15" s="124"/>
      <c r="QQF15" s="124"/>
      <c r="QQG15" s="124"/>
      <c r="QQH15" s="124"/>
      <c r="QQI15" s="124"/>
      <c r="QQJ15" s="124"/>
      <c r="QQK15" s="124"/>
      <c r="QQL15" s="124"/>
      <c r="QQM15" s="124"/>
      <c r="QQN15" s="124"/>
      <c r="QQO15" s="124"/>
      <c r="QQP15" s="124"/>
      <c r="QQQ15" s="124"/>
      <c r="QQR15" s="124"/>
      <c r="QQS15" s="124"/>
      <c r="QQT15" s="124"/>
      <c r="QQU15" s="124"/>
      <c r="QQV15" s="124"/>
      <c r="QQW15" s="124"/>
      <c r="QQX15" s="124"/>
      <c r="QQY15" s="124"/>
      <c r="QQZ15" s="124"/>
      <c r="QRA15" s="124"/>
      <c r="QRB15" s="124"/>
      <c r="QRC15" s="124"/>
      <c r="QRD15" s="124"/>
      <c r="QRE15" s="124"/>
      <c r="QRF15" s="124"/>
      <c r="QRG15" s="124"/>
      <c r="QRH15" s="124"/>
      <c r="QRI15" s="124"/>
      <c r="QRJ15" s="124"/>
      <c r="QRK15" s="124"/>
      <c r="QRL15" s="124"/>
      <c r="QRM15" s="124"/>
      <c r="QRN15" s="124"/>
      <c r="QRO15" s="124"/>
      <c r="QRP15" s="124"/>
      <c r="QRQ15" s="124"/>
      <c r="QRR15" s="124"/>
      <c r="QRS15" s="124"/>
      <c r="QRT15" s="124"/>
      <c r="QRU15" s="124"/>
      <c r="QRV15" s="124"/>
      <c r="QRW15" s="124"/>
      <c r="QRX15" s="124"/>
      <c r="QRY15" s="124"/>
      <c r="QRZ15" s="124"/>
      <c r="QSA15" s="124"/>
      <c r="QSB15" s="124"/>
      <c r="QSC15" s="124"/>
      <c r="QSD15" s="124"/>
      <c r="QSE15" s="124"/>
      <c r="QSF15" s="124"/>
      <c r="QSG15" s="124"/>
      <c r="QSH15" s="124"/>
      <c r="QSI15" s="124"/>
      <c r="QSJ15" s="124"/>
      <c r="QSK15" s="124"/>
      <c r="QSL15" s="124"/>
      <c r="QSM15" s="124"/>
      <c r="QSN15" s="124"/>
      <c r="QSO15" s="124"/>
      <c r="QSP15" s="124"/>
      <c r="QSQ15" s="124"/>
      <c r="QSR15" s="124"/>
      <c r="QSS15" s="124"/>
      <c r="QST15" s="124"/>
      <c r="QSU15" s="124"/>
      <c r="QSV15" s="124"/>
      <c r="QSW15" s="124"/>
      <c r="QSX15" s="124"/>
      <c r="QSY15" s="124"/>
      <c r="QSZ15" s="124"/>
      <c r="QTA15" s="124"/>
      <c r="QTB15" s="124"/>
      <c r="QTC15" s="124"/>
      <c r="QTD15" s="124"/>
      <c r="QTE15" s="124"/>
      <c r="QTF15" s="124"/>
      <c r="QTG15" s="124"/>
      <c r="QTH15" s="124"/>
      <c r="QTI15" s="124"/>
      <c r="QTJ15" s="124"/>
      <c r="QTK15" s="124"/>
      <c r="QTL15" s="124"/>
      <c r="QTM15" s="124"/>
      <c r="QTN15" s="124"/>
      <c r="QTO15" s="124"/>
      <c r="QTP15" s="124"/>
      <c r="QTQ15" s="124"/>
      <c r="QTR15" s="124"/>
      <c r="QTS15" s="124"/>
      <c r="QTT15" s="124"/>
      <c r="QTU15" s="124"/>
      <c r="QTV15" s="124"/>
      <c r="QTW15" s="124"/>
      <c r="QTX15" s="124"/>
      <c r="QTY15" s="124"/>
      <c r="QTZ15" s="124"/>
      <c r="QUA15" s="124"/>
      <c r="QUB15" s="124"/>
      <c r="QUC15" s="124"/>
      <c r="QUD15" s="124"/>
      <c r="QUE15" s="124"/>
      <c r="QUF15" s="124"/>
      <c r="QUG15" s="124"/>
      <c r="QUH15" s="124"/>
      <c r="QUI15" s="124"/>
      <c r="QUJ15" s="124"/>
      <c r="QUK15" s="124"/>
      <c r="QUL15" s="124"/>
      <c r="QUM15" s="124"/>
      <c r="QUN15" s="124"/>
      <c r="QUO15" s="124"/>
      <c r="QUP15" s="124"/>
      <c r="QUQ15" s="124"/>
      <c r="QUR15" s="124"/>
      <c r="QUS15" s="124"/>
      <c r="QUT15" s="124"/>
      <c r="QUU15" s="124"/>
      <c r="QUV15" s="124"/>
      <c r="QUW15" s="124"/>
      <c r="QUX15" s="124"/>
      <c r="QUY15" s="124"/>
      <c r="QUZ15" s="124"/>
      <c r="QVA15" s="124"/>
      <c r="QVB15" s="124"/>
      <c r="QVC15" s="124"/>
      <c r="QVD15" s="124"/>
      <c r="QVE15" s="124"/>
      <c r="QVF15" s="124"/>
      <c r="QVG15" s="124"/>
      <c r="QVH15" s="124"/>
      <c r="QVI15" s="124"/>
      <c r="QVJ15" s="124"/>
      <c r="QVK15" s="124"/>
      <c r="QVL15" s="124"/>
      <c r="QVM15" s="124"/>
      <c r="QVN15" s="124"/>
      <c r="QVO15" s="124"/>
      <c r="QVP15" s="124"/>
      <c r="QVQ15" s="124"/>
      <c r="QVR15" s="124"/>
      <c r="QVS15" s="124"/>
      <c r="QVT15" s="124"/>
      <c r="QVU15" s="124"/>
      <c r="QVV15" s="124"/>
      <c r="QVW15" s="124"/>
      <c r="QVX15" s="124"/>
      <c r="QVY15" s="124"/>
      <c r="QVZ15" s="124"/>
      <c r="QWA15" s="124"/>
      <c r="QWB15" s="124"/>
      <c r="QWC15" s="124"/>
      <c r="QWD15" s="124"/>
      <c r="QWE15" s="124"/>
      <c r="QWF15" s="124"/>
      <c r="QWG15" s="124"/>
      <c r="QWH15" s="124"/>
      <c r="QWI15" s="124"/>
      <c r="QWJ15" s="124"/>
      <c r="QWK15" s="124"/>
      <c r="QWL15" s="124"/>
      <c r="QWM15" s="124"/>
      <c r="QWN15" s="124"/>
      <c r="QWO15" s="124"/>
      <c r="QWP15" s="124"/>
      <c r="QWQ15" s="124"/>
      <c r="QWR15" s="124"/>
      <c r="QWS15" s="124"/>
      <c r="QWT15" s="124"/>
      <c r="QWU15" s="124"/>
      <c r="QWV15" s="124"/>
      <c r="QWW15" s="124"/>
      <c r="QWX15" s="124"/>
      <c r="QWY15" s="124"/>
      <c r="QWZ15" s="124"/>
      <c r="QXA15" s="124"/>
      <c r="QXB15" s="124"/>
      <c r="QXC15" s="124"/>
      <c r="QXD15" s="124"/>
      <c r="QXE15" s="124"/>
      <c r="QXF15" s="124"/>
      <c r="QXG15" s="124"/>
      <c r="QXH15" s="124"/>
      <c r="QXI15" s="124"/>
      <c r="QXJ15" s="124"/>
      <c r="QXK15" s="124"/>
      <c r="QXL15" s="124"/>
      <c r="QXM15" s="124"/>
      <c r="QXN15" s="124"/>
      <c r="QXO15" s="124"/>
      <c r="QXP15" s="124"/>
      <c r="QXQ15" s="124"/>
      <c r="QXR15" s="124"/>
      <c r="QXS15" s="124"/>
      <c r="QXT15" s="124"/>
      <c r="QXU15" s="124"/>
      <c r="QXV15" s="124"/>
      <c r="QXW15" s="124"/>
      <c r="QXX15" s="124"/>
      <c r="QXY15" s="124"/>
      <c r="QXZ15" s="124"/>
      <c r="QYA15" s="124"/>
      <c r="QYB15" s="124"/>
      <c r="QYC15" s="124"/>
      <c r="QYD15" s="124"/>
      <c r="QYE15" s="124"/>
      <c r="QYF15" s="124"/>
      <c r="QYG15" s="124"/>
      <c r="QYH15" s="124"/>
      <c r="QYI15" s="124"/>
      <c r="QYJ15" s="124"/>
      <c r="QYK15" s="124"/>
      <c r="QYL15" s="124"/>
      <c r="QYM15" s="124"/>
      <c r="QYN15" s="124"/>
      <c r="QYO15" s="124"/>
      <c r="QYP15" s="124"/>
      <c r="QYQ15" s="124"/>
      <c r="QYR15" s="124"/>
      <c r="QYS15" s="124"/>
      <c r="QYT15" s="124"/>
      <c r="QYU15" s="124"/>
      <c r="QYV15" s="124"/>
      <c r="QYW15" s="124"/>
      <c r="QYX15" s="124"/>
      <c r="QYY15" s="124"/>
      <c r="QYZ15" s="124"/>
      <c r="QZA15" s="124"/>
      <c r="QZB15" s="124"/>
      <c r="QZC15" s="124"/>
      <c r="QZD15" s="124"/>
      <c r="QZE15" s="124"/>
      <c r="QZF15" s="124"/>
      <c r="QZG15" s="124"/>
      <c r="QZH15" s="124"/>
      <c r="QZI15" s="124"/>
      <c r="QZJ15" s="124"/>
      <c r="QZK15" s="124"/>
      <c r="QZL15" s="124"/>
      <c r="QZM15" s="124"/>
      <c r="QZN15" s="124"/>
      <c r="QZO15" s="124"/>
      <c r="QZP15" s="124"/>
      <c r="QZQ15" s="124"/>
      <c r="QZR15" s="124"/>
      <c r="QZS15" s="124"/>
      <c r="QZT15" s="124"/>
      <c r="QZU15" s="124"/>
      <c r="QZV15" s="124"/>
      <c r="QZW15" s="124"/>
      <c r="QZX15" s="124"/>
      <c r="QZY15" s="124"/>
      <c r="QZZ15" s="124"/>
      <c r="RAA15" s="124"/>
      <c r="RAB15" s="124"/>
      <c r="RAC15" s="124"/>
      <c r="RAD15" s="124"/>
      <c r="RAE15" s="124"/>
      <c r="RAF15" s="124"/>
      <c r="RAG15" s="124"/>
      <c r="RAH15" s="124"/>
      <c r="RAI15" s="124"/>
      <c r="RAJ15" s="124"/>
      <c r="RAK15" s="124"/>
      <c r="RAL15" s="124"/>
      <c r="RAM15" s="124"/>
      <c r="RAN15" s="124"/>
      <c r="RAO15" s="124"/>
      <c r="RAP15" s="124"/>
      <c r="RAQ15" s="124"/>
      <c r="RAR15" s="124"/>
      <c r="RAS15" s="124"/>
      <c r="RAT15" s="124"/>
      <c r="RAU15" s="124"/>
      <c r="RAV15" s="124"/>
      <c r="RAW15" s="124"/>
      <c r="RAX15" s="124"/>
      <c r="RAY15" s="124"/>
      <c r="RAZ15" s="124"/>
      <c r="RBA15" s="124"/>
      <c r="RBB15" s="124"/>
      <c r="RBC15" s="124"/>
      <c r="RBD15" s="124"/>
      <c r="RBE15" s="124"/>
      <c r="RBF15" s="124"/>
      <c r="RBG15" s="124"/>
      <c r="RBH15" s="124"/>
      <c r="RBI15" s="124"/>
      <c r="RBJ15" s="124"/>
      <c r="RBK15" s="124"/>
      <c r="RBL15" s="124"/>
      <c r="RBM15" s="124"/>
      <c r="RBN15" s="124"/>
      <c r="RBO15" s="124"/>
      <c r="RBP15" s="124"/>
      <c r="RBQ15" s="124"/>
      <c r="RBR15" s="124"/>
      <c r="RBS15" s="124"/>
      <c r="RBT15" s="124"/>
      <c r="RBU15" s="124"/>
      <c r="RBV15" s="124"/>
      <c r="RBW15" s="124"/>
      <c r="RBX15" s="124"/>
      <c r="RBY15" s="124"/>
      <c r="RBZ15" s="124"/>
      <c r="RCA15" s="124"/>
      <c r="RCB15" s="124"/>
      <c r="RCC15" s="124"/>
      <c r="RCD15" s="124"/>
      <c r="RCE15" s="124"/>
      <c r="RCF15" s="124"/>
      <c r="RCG15" s="124"/>
      <c r="RCH15" s="124"/>
      <c r="RCI15" s="124"/>
      <c r="RCJ15" s="124"/>
      <c r="RCK15" s="124"/>
      <c r="RCL15" s="124"/>
      <c r="RCM15" s="124"/>
      <c r="RCN15" s="124"/>
      <c r="RCO15" s="124"/>
      <c r="RCP15" s="124"/>
      <c r="RCQ15" s="124"/>
      <c r="RCR15" s="124"/>
      <c r="RCS15" s="124"/>
      <c r="RCT15" s="124"/>
      <c r="RCU15" s="124"/>
      <c r="RCV15" s="124"/>
      <c r="RCW15" s="124"/>
      <c r="RCX15" s="124"/>
      <c r="RCY15" s="124"/>
      <c r="RCZ15" s="124"/>
      <c r="RDA15" s="124"/>
      <c r="RDB15" s="124"/>
      <c r="RDC15" s="124"/>
      <c r="RDD15" s="124"/>
      <c r="RDE15" s="124"/>
      <c r="RDF15" s="124"/>
      <c r="RDG15" s="124"/>
      <c r="RDH15" s="124"/>
      <c r="RDI15" s="124"/>
      <c r="RDJ15" s="124"/>
      <c r="RDK15" s="124"/>
      <c r="RDL15" s="124"/>
      <c r="RDM15" s="124"/>
      <c r="RDN15" s="124"/>
      <c r="RDO15" s="124"/>
      <c r="RDP15" s="124"/>
      <c r="RDQ15" s="124"/>
      <c r="RDR15" s="124"/>
      <c r="RDS15" s="124"/>
      <c r="RDT15" s="124"/>
      <c r="RDU15" s="124"/>
      <c r="RDV15" s="124"/>
      <c r="RDW15" s="124"/>
      <c r="RDX15" s="124"/>
      <c r="RDY15" s="124"/>
      <c r="RDZ15" s="124"/>
      <c r="REA15" s="124"/>
      <c r="REB15" s="124"/>
      <c r="REC15" s="124"/>
      <c r="RED15" s="124"/>
      <c r="REE15" s="124"/>
      <c r="REF15" s="124"/>
      <c r="REG15" s="124"/>
      <c r="REH15" s="124"/>
      <c r="REI15" s="124"/>
      <c r="REJ15" s="124"/>
      <c r="REK15" s="124"/>
      <c r="REL15" s="124"/>
      <c r="REM15" s="124"/>
      <c r="REN15" s="124"/>
      <c r="REO15" s="124"/>
      <c r="REP15" s="124"/>
      <c r="REQ15" s="124"/>
      <c r="RER15" s="124"/>
      <c r="RES15" s="124"/>
      <c r="RET15" s="124"/>
      <c r="REU15" s="124"/>
      <c r="REV15" s="124"/>
      <c r="REW15" s="124"/>
      <c r="REX15" s="124"/>
      <c r="REY15" s="124"/>
      <c r="REZ15" s="124"/>
      <c r="RFA15" s="124"/>
      <c r="RFB15" s="124"/>
      <c r="RFC15" s="124"/>
      <c r="RFD15" s="124"/>
      <c r="RFE15" s="124"/>
      <c r="RFF15" s="124"/>
      <c r="RFG15" s="124"/>
      <c r="RFH15" s="124"/>
      <c r="RFI15" s="124"/>
      <c r="RFJ15" s="124"/>
      <c r="RFK15" s="124"/>
      <c r="RFL15" s="124"/>
      <c r="RFM15" s="124"/>
      <c r="RFN15" s="124"/>
      <c r="RFO15" s="124"/>
      <c r="RFP15" s="124"/>
      <c r="RFQ15" s="124"/>
      <c r="RFR15" s="124"/>
      <c r="RFS15" s="124"/>
      <c r="RFT15" s="124"/>
      <c r="RFU15" s="124"/>
      <c r="RFV15" s="124"/>
      <c r="RFW15" s="124"/>
      <c r="RFX15" s="124"/>
      <c r="RFY15" s="124"/>
      <c r="RFZ15" s="124"/>
      <c r="RGA15" s="124"/>
      <c r="RGB15" s="124"/>
      <c r="RGC15" s="124"/>
      <c r="RGD15" s="124"/>
      <c r="RGE15" s="124"/>
      <c r="RGF15" s="124"/>
      <c r="RGG15" s="124"/>
      <c r="RGH15" s="124"/>
      <c r="RGI15" s="124"/>
      <c r="RGJ15" s="124"/>
      <c r="RGK15" s="124"/>
      <c r="RGL15" s="124"/>
      <c r="RGM15" s="124"/>
      <c r="RGN15" s="124"/>
      <c r="RGO15" s="124"/>
      <c r="RGP15" s="124"/>
      <c r="RGQ15" s="124"/>
      <c r="RGR15" s="124"/>
      <c r="RGS15" s="124"/>
      <c r="RGT15" s="124"/>
      <c r="RGU15" s="124"/>
      <c r="RGV15" s="124"/>
      <c r="RGW15" s="124"/>
      <c r="RGX15" s="124"/>
      <c r="RGY15" s="124"/>
      <c r="RGZ15" s="124"/>
      <c r="RHA15" s="124"/>
      <c r="RHB15" s="124"/>
      <c r="RHC15" s="124"/>
      <c r="RHD15" s="124"/>
      <c r="RHE15" s="124"/>
      <c r="RHF15" s="124"/>
      <c r="RHG15" s="124"/>
      <c r="RHH15" s="124"/>
      <c r="RHI15" s="124"/>
      <c r="RHJ15" s="124"/>
      <c r="RHK15" s="124"/>
      <c r="RHL15" s="124"/>
      <c r="RHM15" s="124"/>
      <c r="RHN15" s="124"/>
      <c r="RHO15" s="124"/>
      <c r="RHP15" s="124"/>
      <c r="RHQ15" s="124"/>
      <c r="RHR15" s="124"/>
      <c r="RHS15" s="124"/>
      <c r="RHT15" s="124"/>
      <c r="RHU15" s="124"/>
      <c r="RHV15" s="124"/>
      <c r="RHW15" s="124"/>
      <c r="RHX15" s="124"/>
      <c r="RHY15" s="124"/>
      <c r="RHZ15" s="124"/>
      <c r="RIA15" s="124"/>
      <c r="RIB15" s="124"/>
      <c r="RIC15" s="124"/>
      <c r="RID15" s="124"/>
      <c r="RIE15" s="124"/>
      <c r="RIF15" s="124"/>
      <c r="RIG15" s="124"/>
      <c r="RIH15" s="124"/>
      <c r="RII15" s="124"/>
      <c r="RIJ15" s="124"/>
      <c r="RIK15" s="124"/>
      <c r="RIL15" s="124"/>
      <c r="RIM15" s="124"/>
      <c r="RIN15" s="124"/>
      <c r="RIO15" s="124"/>
      <c r="RIP15" s="124"/>
      <c r="RIQ15" s="124"/>
      <c r="RIR15" s="124"/>
      <c r="RIS15" s="124"/>
      <c r="RIT15" s="124"/>
      <c r="RIU15" s="124"/>
      <c r="RIV15" s="124"/>
      <c r="RIW15" s="124"/>
      <c r="RIX15" s="124"/>
      <c r="RIY15" s="124"/>
      <c r="RIZ15" s="124"/>
      <c r="RJA15" s="124"/>
      <c r="RJB15" s="124"/>
      <c r="RJC15" s="124"/>
      <c r="RJD15" s="124"/>
      <c r="RJE15" s="124"/>
      <c r="RJF15" s="124"/>
      <c r="RJG15" s="124"/>
      <c r="RJH15" s="124"/>
      <c r="RJI15" s="124"/>
      <c r="RJJ15" s="124"/>
      <c r="RJK15" s="124"/>
      <c r="RJL15" s="124"/>
      <c r="RJM15" s="124"/>
      <c r="RJN15" s="124"/>
      <c r="RJO15" s="124"/>
      <c r="RJP15" s="124"/>
      <c r="RJQ15" s="124"/>
      <c r="RJR15" s="124"/>
      <c r="RJS15" s="124"/>
      <c r="RJT15" s="124"/>
      <c r="RJU15" s="124"/>
      <c r="RJV15" s="124"/>
      <c r="RJW15" s="124"/>
      <c r="RJX15" s="124"/>
      <c r="RJY15" s="124"/>
      <c r="RJZ15" s="124"/>
      <c r="RKA15" s="124"/>
      <c r="RKB15" s="124"/>
      <c r="RKC15" s="124"/>
      <c r="RKD15" s="124"/>
      <c r="RKE15" s="124"/>
      <c r="RKF15" s="124"/>
      <c r="RKG15" s="124"/>
      <c r="RKH15" s="124"/>
      <c r="RKI15" s="124"/>
      <c r="RKJ15" s="124"/>
      <c r="RKK15" s="124"/>
      <c r="RKL15" s="124"/>
      <c r="RKM15" s="124"/>
      <c r="RKN15" s="124"/>
      <c r="RKO15" s="124"/>
      <c r="RKP15" s="124"/>
      <c r="RKQ15" s="124"/>
      <c r="RKR15" s="124"/>
      <c r="RKS15" s="124"/>
      <c r="RKT15" s="124"/>
      <c r="RKU15" s="124"/>
      <c r="RKV15" s="124"/>
      <c r="RKW15" s="124"/>
      <c r="RKX15" s="124"/>
      <c r="RKY15" s="124"/>
      <c r="RKZ15" s="124"/>
      <c r="RLA15" s="124"/>
      <c r="RLB15" s="124"/>
      <c r="RLC15" s="124"/>
      <c r="RLD15" s="124"/>
      <c r="RLE15" s="124"/>
      <c r="RLF15" s="124"/>
      <c r="RLG15" s="124"/>
      <c r="RLH15" s="124"/>
      <c r="RLI15" s="124"/>
      <c r="RLJ15" s="124"/>
      <c r="RLK15" s="124"/>
      <c r="RLL15" s="124"/>
      <c r="RLM15" s="124"/>
      <c r="RLN15" s="124"/>
      <c r="RLO15" s="124"/>
      <c r="RLP15" s="124"/>
      <c r="RLQ15" s="124"/>
      <c r="RLR15" s="124"/>
      <c r="RLS15" s="124"/>
      <c r="RLT15" s="124"/>
      <c r="RLU15" s="124"/>
      <c r="RLV15" s="124"/>
      <c r="RLW15" s="124"/>
      <c r="RLX15" s="124"/>
      <c r="RLY15" s="124"/>
      <c r="RLZ15" s="124"/>
      <c r="RMA15" s="124"/>
      <c r="RMB15" s="124"/>
      <c r="RMC15" s="124"/>
      <c r="RMD15" s="124"/>
      <c r="RME15" s="124"/>
      <c r="RMF15" s="124"/>
      <c r="RMG15" s="124"/>
      <c r="RMH15" s="124"/>
      <c r="RMI15" s="124"/>
      <c r="RMJ15" s="124"/>
      <c r="RMK15" s="124"/>
      <c r="RML15" s="124"/>
      <c r="RMM15" s="124"/>
      <c r="RMN15" s="124"/>
      <c r="RMO15" s="124"/>
      <c r="RMP15" s="124"/>
      <c r="RMQ15" s="124"/>
      <c r="RMR15" s="124"/>
      <c r="RMS15" s="124"/>
      <c r="RMT15" s="124"/>
      <c r="RMU15" s="124"/>
      <c r="RMV15" s="124"/>
      <c r="RMW15" s="124"/>
      <c r="RMX15" s="124"/>
      <c r="RMY15" s="124"/>
      <c r="RMZ15" s="124"/>
      <c r="RNA15" s="124"/>
      <c r="RNB15" s="124"/>
      <c r="RNC15" s="124"/>
      <c r="RND15" s="124"/>
      <c r="RNE15" s="124"/>
      <c r="RNF15" s="124"/>
      <c r="RNG15" s="124"/>
      <c r="RNH15" s="124"/>
      <c r="RNI15" s="124"/>
      <c r="RNJ15" s="124"/>
      <c r="RNK15" s="124"/>
      <c r="RNL15" s="124"/>
      <c r="RNM15" s="124"/>
      <c r="RNN15" s="124"/>
      <c r="RNO15" s="124"/>
      <c r="RNP15" s="124"/>
      <c r="RNQ15" s="124"/>
      <c r="RNR15" s="124"/>
      <c r="RNS15" s="124"/>
      <c r="RNT15" s="124"/>
      <c r="RNU15" s="124"/>
      <c r="RNV15" s="124"/>
      <c r="RNW15" s="124"/>
      <c r="RNX15" s="124"/>
      <c r="RNY15" s="124"/>
      <c r="RNZ15" s="124"/>
      <c r="ROA15" s="124"/>
      <c r="ROB15" s="124"/>
      <c r="ROC15" s="124"/>
      <c r="ROD15" s="124"/>
      <c r="ROE15" s="124"/>
      <c r="ROF15" s="124"/>
      <c r="ROG15" s="124"/>
      <c r="ROH15" s="124"/>
      <c r="ROI15" s="124"/>
      <c r="ROJ15" s="124"/>
      <c r="ROK15" s="124"/>
      <c r="ROL15" s="124"/>
      <c r="ROM15" s="124"/>
      <c r="RON15" s="124"/>
      <c r="ROO15" s="124"/>
      <c r="ROP15" s="124"/>
      <c r="ROQ15" s="124"/>
      <c r="ROR15" s="124"/>
      <c r="ROS15" s="124"/>
      <c r="ROT15" s="124"/>
      <c r="ROU15" s="124"/>
      <c r="ROV15" s="124"/>
      <c r="ROW15" s="124"/>
      <c r="ROX15" s="124"/>
      <c r="ROY15" s="124"/>
      <c r="ROZ15" s="124"/>
      <c r="RPA15" s="124"/>
      <c r="RPB15" s="124"/>
      <c r="RPC15" s="124"/>
      <c r="RPD15" s="124"/>
      <c r="RPE15" s="124"/>
      <c r="RPF15" s="124"/>
      <c r="RPG15" s="124"/>
      <c r="RPH15" s="124"/>
      <c r="RPI15" s="124"/>
      <c r="RPJ15" s="124"/>
      <c r="RPK15" s="124"/>
      <c r="RPL15" s="124"/>
      <c r="RPM15" s="124"/>
      <c r="RPN15" s="124"/>
      <c r="RPO15" s="124"/>
      <c r="RPP15" s="124"/>
      <c r="RPQ15" s="124"/>
      <c r="RPR15" s="124"/>
      <c r="RPS15" s="124"/>
      <c r="RPT15" s="124"/>
      <c r="RPU15" s="124"/>
      <c r="RPV15" s="124"/>
      <c r="RPW15" s="124"/>
      <c r="RPX15" s="124"/>
      <c r="RPY15" s="124"/>
      <c r="RPZ15" s="124"/>
      <c r="RQA15" s="124"/>
      <c r="RQB15" s="124"/>
      <c r="RQC15" s="124"/>
      <c r="RQD15" s="124"/>
      <c r="RQE15" s="124"/>
      <c r="RQF15" s="124"/>
      <c r="RQG15" s="124"/>
      <c r="RQH15" s="124"/>
      <c r="RQI15" s="124"/>
      <c r="RQJ15" s="124"/>
      <c r="RQK15" s="124"/>
      <c r="RQL15" s="124"/>
      <c r="RQM15" s="124"/>
      <c r="RQN15" s="124"/>
      <c r="RQO15" s="124"/>
      <c r="RQP15" s="124"/>
      <c r="RQQ15" s="124"/>
      <c r="RQR15" s="124"/>
      <c r="RQS15" s="124"/>
      <c r="RQT15" s="124"/>
      <c r="RQU15" s="124"/>
      <c r="RQV15" s="124"/>
      <c r="RQW15" s="124"/>
      <c r="RQX15" s="124"/>
      <c r="RQY15" s="124"/>
      <c r="RQZ15" s="124"/>
      <c r="RRA15" s="124"/>
      <c r="RRB15" s="124"/>
      <c r="RRC15" s="124"/>
      <c r="RRD15" s="124"/>
      <c r="RRE15" s="124"/>
      <c r="RRF15" s="124"/>
      <c r="RRG15" s="124"/>
      <c r="RRH15" s="124"/>
      <c r="RRI15" s="124"/>
      <c r="RRJ15" s="124"/>
      <c r="RRK15" s="124"/>
      <c r="RRL15" s="124"/>
      <c r="RRM15" s="124"/>
      <c r="RRN15" s="124"/>
      <c r="RRO15" s="124"/>
      <c r="RRP15" s="124"/>
      <c r="RRQ15" s="124"/>
      <c r="RRR15" s="124"/>
      <c r="RRS15" s="124"/>
      <c r="RRT15" s="124"/>
      <c r="RRU15" s="124"/>
      <c r="RRV15" s="124"/>
      <c r="RRW15" s="124"/>
      <c r="RRX15" s="124"/>
      <c r="RRY15" s="124"/>
      <c r="RRZ15" s="124"/>
      <c r="RSA15" s="124"/>
      <c r="RSB15" s="124"/>
      <c r="RSC15" s="124"/>
      <c r="RSD15" s="124"/>
      <c r="RSE15" s="124"/>
      <c r="RSF15" s="124"/>
      <c r="RSG15" s="124"/>
      <c r="RSH15" s="124"/>
      <c r="RSI15" s="124"/>
      <c r="RSJ15" s="124"/>
      <c r="RSK15" s="124"/>
      <c r="RSL15" s="124"/>
      <c r="RSM15" s="124"/>
      <c r="RSN15" s="124"/>
      <c r="RSO15" s="124"/>
      <c r="RSP15" s="124"/>
      <c r="RSQ15" s="124"/>
      <c r="RSR15" s="124"/>
      <c r="RSS15" s="124"/>
      <c r="RST15" s="124"/>
      <c r="RSU15" s="124"/>
      <c r="RSV15" s="124"/>
      <c r="RSW15" s="124"/>
      <c r="RSX15" s="124"/>
      <c r="RSY15" s="124"/>
      <c r="RSZ15" s="124"/>
      <c r="RTA15" s="124"/>
      <c r="RTB15" s="124"/>
      <c r="RTC15" s="124"/>
      <c r="RTD15" s="124"/>
      <c r="RTE15" s="124"/>
      <c r="RTF15" s="124"/>
      <c r="RTG15" s="124"/>
      <c r="RTH15" s="124"/>
      <c r="RTI15" s="124"/>
      <c r="RTJ15" s="124"/>
      <c r="RTK15" s="124"/>
      <c r="RTL15" s="124"/>
      <c r="RTM15" s="124"/>
      <c r="RTN15" s="124"/>
      <c r="RTO15" s="124"/>
      <c r="RTP15" s="124"/>
      <c r="RTQ15" s="124"/>
      <c r="RTR15" s="124"/>
      <c r="RTS15" s="124"/>
      <c r="RTT15" s="124"/>
      <c r="RTU15" s="124"/>
      <c r="RTV15" s="124"/>
      <c r="RTW15" s="124"/>
      <c r="RTX15" s="124"/>
      <c r="RTY15" s="124"/>
      <c r="RTZ15" s="124"/>
      <c r="RUA15" s="124"/>
      <c r="RUB15" s="124"/>
      <c r="RUC15" s="124"/>
      <c r="RUD15" s="124"/>
      <c r="RUE15" s="124"/>
      <c r="RUF15" s="124"/>
      <c r="RUG15" s="124"/>
      <c r="RUH15" s="124"/>
      <c r="RUI15" s="124"/>
      <c r="RUJ15" s="124"/>
      <c r="RUK15" s="124"/>
      <c r="RUL15" s="124"/>
      <c r="RUM15" s="124"/>
      <c r="RUN15" s="124"/>
      <c r="RUO15" s="124"/>
      <c r="RUP15" s="124"/>
      <c r="RUQ15" s="124"/>
      <c r="RUR15" s="124"/>
      <c r="RUS15" s="124"/>
      <c r="RUT15" s="124"/>
      <c r="RUU15" s="124"/>
      <c r="RUV15" s="124"/>
      <c r="RUW15" s="124"/>
      <c r="RUX15" s="124"/>
      <c r="RUY15" s="124"/>
      <c r="RUZ15" s="124"/>
      <c r="RVA15" s="124"/>
      <c r="RVB15" s="124"/>
      <c r="RVC15" s="124"/>
      <c r="RVD15" s="124"/>
      <c r="RVE15" s="124"/>
      <c r="RVF15" s="124"/>
      <c r="RVG15" s="124"/>
      <c r="RVH15" s="124"/>
      <c r="RVI15" s="124"/>
      <c r="RVJ15" s="124"/>
      <c r="RVK15" s="124"/>
      <c r="RVL15" s="124"/>
      <c r="RVM15" s="124"/>
      <c r="RVN15" s="124"/>
      <c r="RVO15" s="124"/>
      <c r="RVP15" s="124"/>
      <c r="RVQ15" s="124"/>
      <c r="RVR15" s="124"/>
      <c r="RVS15" s="124"/>
      <c r="RVT15" s="124"/>
      <c r="RVU15" s="124"/>
      <c r="RVV15" s="124"/>
      <c r="RVW15" s="124"/>
      <c r="RVX15" s="124"/>
      <c r="RVY15" s="124"/>
      <c r="RVZ15" s="124"/>
      <c r="RWA15" s="124"/>
      <c r="RWB15" s="124"/>
      <c r="RWC15" s="124"/>
      <c r="RWD15" s="124"/>
      <c r="RWE15" s="124"/>
      <c r="RWF15" s="124"/>
      <c r="RWG15" s="124"/>
      <c r="RWH15" s="124"/>
      <c r="RWI15" s="124"/>
      <c r="RWJ15" s="124"/>
      <c r="RWK15" s="124"/>
      <c r="RWL15" s="124"/>
      <c r="RWM15" s="124"/>
      <c r="RWN15" s="124"/>
      <c r="RWO15" s="124"/>
      <c r="RWP15" s="124"/>
      <c r="RWQ15" s="124"/>
      <c r="RWR15" s="124"/>
      <c r="RWS15" s="124"/>
      <c r="RWT15" s="124"/>
      <c r="RWU15" s="124"/>
      <c r="RWV15" s="124"/>
      <c r="RWW15" s="124"/>
      <c r="RWX15" s="124"/>
      <c r="RWY15" s="124"/>
      <c r="RWZ15" s="124"/>
      <c r="RXA15" s="124"/>
      <c r="RXB15" s="124"/>
      <c r="RXC15" s="124"/>
      <c r="RXD15" s="124"/>
      <c r="RXE15" s="124"/>
      <c r="RXF15" s="124"/>
      <c r="RXG15" s="124"/>
      <c r="RXH15" s="124"/>
      <c r="RXI15" s="124"/>
      <c r="RXJ15" s="124"/>
      <c r="RXK15" s="124"/>
      <c r="RXL15" s="124"/>
      <c r="RXM15" s="124"/>
      <c r="RXN15" s="124"/>
      <c r="RXO15" s="124"/>
      <c r="RXP15" s="124"/>
      <c r="RXQ15" s="124"/>
      <c r="RXR15" s="124"/>
      <c r="RXS15" s="124"/>
      <c r="RXT15" s="124"/>
      <c r="RXU15" s="124"/>
      <c r="RXV15" s="124"/>
      <c r="RXW15" s="124"/>
      <c r="RXX15" s="124"/>
      <c r="RXY15" s="124"/>
      <c r="RXZ15" s="124"/>
      <c r="RYA15" s="124"/>
      <c r="RYB15" s="124"/>
      <c r="RYC15" s="124"/>
      <c r="RYD15" s="124"/>
      <c r="RYE15" s="124"/>
      <c r="RYF15" s="124"/>
      <c r="RYG15" s="124"/>
      <c r="RYH15" s="124"/>
      <c r="RYI15" s="124"/>
      <c r="RYJ15" s="124"/>
      <c r="RYK15" s="124"/>
      <c r="RYL15" s="124"/>
      <c r="RYM15" s="124"/>
      <c r="RYN15" s="124"/>
      <c r="RYO15" s="124"/>
      <c r="RYP15" s="124"/>
      <c r="RYQ15" s="124"/>
      <c r="RYR15" s="124"/>
      <c r="RYS15" s="124"/>
      <c r="RYT15" s="124"/>
      <c r="RYU15" s="124"/>
      <c r="RYV15" s="124"/>
      <c r="RYW15" s="124"/>
      <c r="RYX15" s="124"/>
      <c r="RYY15" s="124"/>
      <c r="RYZ15" s="124"/>
      <c r="RZA15" s="124"/>
      <c r="RZB15" s="124"/>
      <c r="RZC15" s="124"/>
      <c r="RZD15" s="124"/>
      <c r="RZE15" s="124"/>
      <c r="RZF15" s="124"/>
      <c r="RZG15" s="124"/>
      <c r="RZH15" s="124"/>
      <c r="RZI15" s="124"/>
      <c r="RZJ15" s="124"/>
      <c r="RZK15" s="124"/>
      <c r="RZL15" s="124"/>
      <c r="RZM15" s="124"/>
      <c r="RZN15" s="124"/>
      <c r="RZO15" s="124"/>
      <c r="RZP15" s="124"/>
      <c r="RZQ15" s="124"/>
      <c r="RZR15" s="124"/>
      <c r="RZS15" s="124"/>
      <c r="RZT15" s="124"/>
      <c r="RZU15" s="124"/>
      <c r="RZV15" s="124"/>
      <c r="RZW15" s="124"/>
      <c r="RZX15" s="124"/>
      <c r="RZY15" s="124"/>
      <c r="RZZ15" s="124"/>
      <c r="SAA15" s="124"/>
      <c r="SAB15" s="124"/>
      <c r="SAC15" s="124"/>
      <c r="SAD15" s="124"/>
      <c r="SAE15" s="124"/>
      <c r="SAF15" s="124"/>
      <c r="SAG15" s="124"/>
      <c r="SAH15" s="124"/>
      <c r="SAI15" s="124"/>
      <c r="SAJ15" s="124"/>
      <c r="SAK15" s="124"/>
      <c r="SAL15" s="124"/>
      <c r="SAM15" s="124"/>
      <c r="SAN15" s="124"/>
      <c r="SAO15" s="124"/>
      <c r="SAP15" s="124"/>
      <c r="SAQ15" s="124"/>
      <c r="SAR15" s="124"/>
      <c r="SAS15" s="124"/>
      <c r="SAT15" s="124"/>
      <c r="SAU15" s="124"/>
      <c r="SAV15" s="124"/>
      <c r="SAW15" s="124"/>
      <c r="SAX15" s="124"/>
      <c r="SAY15" s="124"/>
      <c r="SAZ15" s="124"/>
      <c r="SBA15" s="124"/>
      <c r="SBB15" s="124"/>
      <c r="SBC15" s="124"/>
      <c r="SBD15" s="124"/>
      <c r="SBE15" s="124"/>
      <c r="SBF15" s="124"/>
      <c r="SBG15" s="124"/>
      <c r="SBH15" s="124"/>
      <c r="SBI15" s="124"/>
      <c r="SBJ15" s="124"/>
      <c r="SBK15" s="124"/>
      <c r="SBL15" s="124"/>
      <c r="SBM15" s="124"/>
      <c r="SBN15" s="124"/>
      <c r="SBO15" s="124"/>
      <c r="SBP15" s="124"/>
      <c r="SBQ15" s="124"/>
      <c r="SBR15" s="124"/>
      <c r="SBS15" s="124"/>
      <c r="SBT15" s="124"/>
      <c r="SBU15" s="124"/>
      <c r="SBV15" s="124"/>
      <c r="SBW15" s="124"/>
      <c r="SBX15" s="124"/>
      <c r="SBY15" s="124"/>
      <c r="SBZ15" s="124"/>
      <c r="SCA15" s="124"/>
      <c r="SCB15" s="124"/>
      <c r="SCC15" s="124"/>
      <c r="SCD15" s="124"/>
      <c r="SCE15" s="124"/>
      <c r="SCF15" s="124"/>
      <c r="SCG15" s="124"/>
      <c r="SCH15" s="124"/>
      <c r="SCI15" s="124"/>
      <c r="SCJ15" s="124"/>
      <c r="SCK15" s="124"/>
      <c r="SCL15" s="124"/>
      <c r="SCM15" s="124"/>
      <c r="SCN15" s="124"/>
      <c r="SCO15" s="124"/>
      <c r="SCP15" s="124"/>
      <c r="SCQ15" s="124"/>
      <c r="SCR15" s="124"/>
      <c r="SCS15" s="124"/>
      <c r="SCT15" s="124"/>
      <c r="SCU15" s="124"/>
      <c r="SCV15" s="124"/>
      <c r="SCW15" s="124"/>
      <c r="SCX15" s="124"/>
      <c r="SCY15" s="124"/>
      <c r="SCZ15" s="124"/>
      <c r="SDA15" s="124"/>
      <c r="SDB15" s="124"/>
      <c r="SDC15" s="124"/>
      <c r="SDD15" s="124"/>
      <c r="SDE15" s="124"/>
      <c r="SDF15" s="124"/>
      <c r="SDG15" s="124"/>
      <c r="SDH15" s="124"/>
      <c r="SDI15" s="124"/>
      <c r="SDJ15" s="124"/>
      <c r="SDK15" s="124"/>
      <c r="SDL15" s="124"/>
      <c r="SDM15" s="124"/>
      <c r="SDN15" s="124"/>
      <c r="SDO15" s="124"/>
      <c r="SDP15" s="124"/>
      <c r="SDQ15" s="124"/>
      <c r="SDR15" s="124"/>
      <c r="SDS15" s="124"/>
      <c r="SDT15" s="124"/>
      <c r="SDU15" s="124"/>
      <c r="SDV15" s="124"/>
      <c r="SDW15" s="124"/>
      <c r="SDX15" s="124"/>
      <c r="SDY15" s="124"/>
      <c r="SDZ15" s="124"/>
      <c r="SEA15" s="124"/>
      <c r="SEB15" s="124"/>
      <c r="SEC15" s="124"/>
      <c r="SED15" s="124"/>
      <c r="SEE15" s="124"/>
      <c r="SEF15" s="124"/>
      <c r="SEG15" s="124"/>
      <c r="SEH15" s="124"/>
      <c r="SEI15" s="124"/>
      <c r="SEJ15" s="124"/>
      <c r="SEK15" s="124"/>
      <c r="SEL15" s="124"/>
      <c r="SEM15" s="124"/>
      <c r="SEN15" s="124"/>
      <c r="SEO15" s="124"/>
      <c r="SEP15" s="124"/>
      <c r="SEQ15" s="124"/>
      <c r="SER15" s="124"/>
      <c r="SES15" s="124"/>
      <c r="SET15" s="124"/>
      <c r="SEU15" s="124"/>
      <c r="SEV15" s="124"/>
      <c r="SEW15" s="124"/>
      <c r="SEX15" s="124"/>
      <c r="SEY15" s="124"/>
      <c r="SEZ15" s="124"/>
      <c r="SFA15" s="124"/>
      <c r="SFB15" s="124"/>
      <c r="SFC15" s="124"/>
      <c r="SFD15" s="124"/>
      <c r="SFE15" s="124"/>
      <c r="SFF15" s="124"/>
      <c r="SFG15" s="124"/>
      <c r="SFH15" s="124"/>
      <c r="SFI15" s="124"/>
      <c r="SFJ15" s="124"/>
      <c r="SFK15" s="124"/>
      <c r="SFL15" s="124"/>
      <c r="SFM15" s="124"/>
      <c r="SFN15" s="124"/>
      <c r="SFO15" s="124"/>
      <c r="SFP15" s="124"/>
      <c r="SFQ15" s="124"/>
      <c r="SFR15" s="124"/>
      <c r="SFS15" s="124"/>
      <c r="SFT15" s="124"/>
      <c r="SFU15" s="124"/>
      <c r="SFV15" s="124"/>
      <c r="SFW15" s="124"/>
      <c r="SFX15" s="124"/>
      <c r="SFY15" s="124"/>
      <c r="SFZ15" s="124"/>
      <c r="SGA15" s="124"/>
      <c r="SGB15" s="124"/>
      <c r="SGC15" s="124"/>
      <c r="SGD15" s="124"/>
      <c r="SGE15" s="124"/>
      <c r="SGF15" s="124"/>
      <c r="SGG15" s="124"/>
      <c r="SGH15" s="124"/>
      <c r="SGI15" s="124"/>
      <c r="SGJ15" s="124"/>
      <c r="SGK15" s="124"/>
      <c r="SGL15" s="124"/>
      <c r="SGM15" s="124"/>
      <c r="SGN15" s="124"/>
      <c r="SGO15" s="124"/>
      <c r="SGP15" s="124"/>
      <c r="SGQ15" s="124"/>
      <c r="SGR15" s="124"/>
      <c r="SGS15" s="124"/>
      <c r="SGT15" s="124"/>
      <c r="SGU15" s="124"/>
      <c r="SGV15" s="124"/>
      <c r="SGW15" s="124"/>
      <c r="SGX15" s="124"/>
      <c r="SGY15" s="124"/>
      <c r="SGZ15" s="124"/>
      <c r="SHA15" s="124"/>
      <c r="SHB15" s="124"/>
      <c r="SHC15" s="124"/>
      <c r="SHD15" s="124"/>
      <c r="SHE15" s="124"/>
      <c r="SHF15" s="124"/>
      <c r="SHG15" s="124"/>
      <c r="SHH15" s="124"/>
      <c r="SHI15" s="124"/>
      <c r="SHJ15" s="124"/>
      <c r="SHK15" s="124"/>
      <c r="SHL15" s="124"/>
      <c r="SHM15" s="124"/>
      <c r="SHN15" s="124"/>
      <c r="SHO15" s="124"/>
      <c r="SHP15" s="124"/>
      <c r="SHQ15" s="124"/>
      <c r="SHR15" s="124"/>
      <c r="SHS15" s="124"/>
      <c r="SHT15" s="124"/>
      <c r="SHU15" s="124"/>
      <c r="SHV15" s="124"/>
      <c r="SHW15" s="124"/>
      <c r="SHX15" s="124"/>
      <c r="SHY15" s="124"/>
      <c r="SHZ15" s="124"/>
      <c r="SIA15" s="124"/>
      <c r="SIB15" s="124"/>
      <c r="SIC15" s="124"/>
      <c r="SID15" s="124"/>
      <c r="SIE15" s="124"/>
      <c r="SIF15" s="124"/>
      <c r="SIG15" s="124"/>
      <c r="SIH15" s="124"/>
      <c r="SII15" s="124"/>
      <c r="SIJ15" s="124"/>
      <c r="SIK15" s="124"/>
      <c r="SIL15" s="124"/>
      <c r="SIM15" s="124"/>
      <c r="SIN15" s="124"/>
      <c r="SIO15" s="124"/>
      <c r="SIP15" s="124"/>
      <c r="SIQ15" s="124"/>
      <c r="SIR15" s="124"/>
      <c r="SIS15" s="124"/>
      <c r="SIT15" s="124"/>
      <c r="SIU15" s="124"/>
      <c r="SIV15" s="124"/>
      <c r="SIW15" s="124"/>
      <c r="SIX15" s="124"/>
      <c r="SIY15" s="124"/>
      <c r="SIZ15" s="124"/>
      <c r="SJA15" s="124"/>
      <c r="SJB15" s="124"/>
      <c r="SJC15" s="124"/>
      <c r="SJD15" s="124"/>
      <c r="SJE15" s="124"/>
      <c r="SJF15" s="124"/>
      <c r="SJG15" s="124"/>
      <c r="SJH15" s="124"/>
      <c r="SJI15" s="124"/>
      <c r="SJJ15" s="124"/>
      <c r="SJK15" s="124"/>
      <c r="SJL15" s="124"/>
      <c r="SJM15" s="124"/>
      <c r="SJN15" s="124"/>
      <c r="SJO15" s="124"/>
      <c r="SJP15" s="124"/>
      <c r="SJQ15" s="124"/>
      <c r="SJR15" s="124"/>
      <c r="SJS15" s="124"/>
      <c r="SJT15" s="124"/>
      <c r="SJU15" s="124"/>
      <c r="SJV15" s="124"/>
      <c r="SJW15" s="124"/>
      <c r="SJX15" s="124"/>
      <c r="SJY15" s="124"/>
      <c r="SJZ15" s="124"/>
      <c r="SKA15" s="124"/>
      <c r="SKB15" s="124"/>
      <c r="SKC15" s="124"/>
      <c r="SKD15" s="124"/>
      <c r="SKE15" s="124"/>
      <c r="SKF15" s="124"/>
      <c r="SKG15" s="124"/>
      <c r="SKH15" s="124"/>
      <c r="SKI15" s="124"/>
      <c r="SKJ15" s="124"/>
      <c r="SKK15" s="124"/>
      <c r="SKL15" s="124"/>
      <c r="SKM15" s="124"/>
      <c r="SKN15" s="124"/>
      <c r="SKO15" s="124"/>
      <c r="SKP15" s="124"/>
      <c r="SKQ15" s="124"/>
      <c r="SKR15" s="124"/>
      <c r="SKS15" s="124"/>
      <c r="SKT15" s="124"/>
      <c r="SKU15" s="124"/>
      <c r="SKV15" s="124"/>
      <c r="SKW15" s="124"/>
      <c r="SKX15" s="124"/>
      <c r="SKY15" s="124"/>
      <c r="SKZ15" s="124"/>
      <c r="SLA15" s="124"/>
      <c r="SLB15" s="124"/>
      <c r="SLC15" s="124"/>
      <c r="SLD15" s="124"/>
      <c r="SLE15" s="124"/>
      <c r="SLF15" s="124"/>
      <c r="SLG15" s="124"/>
      <c r="SLH15" s="124"/>
      <c r="SLI15" s="124"/>
      <c r="SLJ15" s="124"/>
      <c r="SLK15" s="124"/>
      <c r="SLL15" s="124"/>
      <c r="SLM15" s="124"/>
      <c r="SLN15" s="124"/>
      <c r="SLO15" s="124"/>
      <c r="SLP15" s="124"/>
      <c r="SLQ15" s="124"/>
      <c r="SLR15" s="124"/>
      <c r="SLS15" s="124"/>
      <c r="SLT15" s="124"/>
      <c r="SLU15" s="124"/>
      <c r="SLV15" s="124"/>
      <c r="SLW15" s="124"/>
      <c r="SLX15" s="124"/>
      <c r="SLY15" s="124"/>
      <c r="SLZ15" s="124"/>
      <c r="SMA15" s="124"/>
      <c r="SMB15" s="124"/>
      <c r="SMC15" s="124"/>
      <c r="SMD15" s="124"/>
      <c r="SME15" s="124"/>
      <c r="SMF15" s="124"/>
      <c r="SMG15" s="124"/>
      <c r="SMH15" s="124"/>
      <c r="SMI15" s="124"/>
      <c r="SMJ15" s="124"/>
      <c r="SMK15" s="124"/>
      <c r="SML15" s="124"/>
      <c r="SMM15" s="124"/>
      <c r="SMN15" s="124"/>
      <c r="SMO15" s="124"/>
      <c r="SMP15" s="124"/>
      <c r="SMQ15" s="124"/>
      <c r="SMR15" s="124"/>
      <c r="SMS15" s="124"/>
      <c r="SMT15" s="124"/>
      <c r="SMU15" s="124"/>
      <c r="SMV15" s="124"/>
      <c r="SMW15" s="124"/>
      <c r="SMX15" s="124"/>
      <c r="SMY15" s="124"/>
      <c r="SMZ15" s="124"/>
      <c r="SNA15" s="124"/>
      <c r="SNB15" s="124"/>
      <c r="SNC15" s="124"/>
      <c r="SND15" s="124"/>
      <c r="SNE15" s="124"/>
      <c r="SNF15" s="124"/>
      <c r="SNG15" s="124"/>
      <c r="SNH15" s="124"/>
      <c r="SNI15" s="124"/>
      <c r="SNJ15" s="124"/>
      <c r="SNK15" s="124"/>
      <c r="SNL15" s="124"/>
      <c r="SNM15" s="124"/>
      <c r="SNN15" s="124"/>
      <c r="SNO15" s="124"/>
      <c r="SNP15" s="124"/>
      <c r="SNQ15" s="124"/>
      <c r="SNR15" s="124"/>
      <c r="SNS15" s="124"/>
      <c r="SNT15" s="124"/>
      <c r="SNU15" s="124"/>
      <c r="SNV15" s="124"/>
      <c r="SNW15" s="124"/>
      <c r="SNX15" s="124"/>
      <c r="SNY15" s="124"/>
      <c r="SNZ15" s="124"/>
      <c r="SOA15" s="124"/>
      <c r="SOB15" s="124"/>
      <c r="SOC15" s="124"/>
      <c r="SOD15" s="124"/>
      <c r="SOE15" s="124"/>
      <c r="SOF15" s="124"/>
      <c r="SOG15" s="124"/>
      <c r="SOH15" s="124"/>
      <c r="SOI15" s="124"/>
      <c r="SOJ15" s="124"/>
      <c r="SOK15" s="124"/>
      <c r="SOL15" s="124"/>
      <c r="SOM15" s="124"/>
      <c r="SON15" s="124"/>
      <c r="SOO15" s="124"/>
      <c r="SOP15" s="124"/>
      <c r="SOQ15" s="124"/>
      <c r="SOR15" s="124"/>
      <c r="SOS15" s="124"/>
      <c r="SOT15" s="124"/>
      <c r="SOU15" s="124"/>
      <c r="SOV15" s="124"/>
      <c r="SOW15" s="124"/>
      <c r="SOX15" s="124"/>
      <c r="SOY15" s="124"/>
      <c r="SOZ15" s="124"/>
      <c r="SPA15" s="124"/>
      <c r="SPB15" s="124"/>
      <c r="SPC15" s="124"/>
      <c r="SPD15" s="124"/>
      <c r="SPE15" s="124"/>
      <c r="SPF15" s="124"/>
      <c r="SPG15" s="124"/>
      <c r="SPH15" s="124"/>
      <c r="SPI15" s="124"/>
      <c r="SPJ15" s="124"/>
      <c r="SPK15" s="124"/>
      <c r="SPL15" s="124"/>
      <c r="SPM15" s="124"/>
      <c r="SPN15" s="124"/>
      <c r="SPO15" s="124"/>
      <c r="SPP15" s="124"/>
      <c r="SPQ15" s="124"/>
      <c r="SPR15" s="124"/>
      <c r="SPS15" s="124"/>
      <c r="SPT15" s="124"/>
      <c r="SPU15" s="124"/>
      <c r="SPV15" s="124"/>
      <c r="SPW15" s="124"/>
      <c r="SPX15" s="124"/>
      <c r="SPY15" s="124"/>
      <c r="SPZ15" s="124"/>
      <c r="SQA15" s="124"/>
      <c r="SQB15" s="124"/>
      <c r="SQC15" s="124"/>
      <c r="SQD15" s="124"/>
      <c r="SQE15" s="124"/>
      <c r="SQF15" s="124"/>
      <c r="SQG15" s="124"/>
      <c r="SQH15" s="124"/>
      <c r="SQI15" s="124"/>
      <c r="SQJ15" s="124"/>
      <c r="SQK15" s="124"/>
      <c r="SQL15" s="124"/>
      <c r="SQM15" s="124"/>
      <c r="SQN15" s="124"/>
      <c r="SQO15" s="124"/>
      <c r="SQP15" s="124"/>
      <c r="SQQ15" s="124"/>
      <c r="SQR15" s="124"/>
      <c r="SQS15" s="124"/>
      <c r="SQT15" s="124"/>
      <c r="SQU15" s="124"/>
      <c r="SQV15" s="124"/>
      <c r="SQW15" s="124"/>
      <c r="SQX15" s="124"/>
      <c r="SQY15" s="124"/>
      <c r="SQZ15" s="124"/>
      <c r="SRA15" s="124"/>
      <c r="SRB15" s="124"/>
      <c r="SRC15" s="124"/>
      <c r="SRD15" s="124"/>
      <c r="SRE15" s="124"/>
      <c r="SRF15" s="124"/>
      <c r="SRG15" s="124"/>
      <c r="SRH15" s="124"/>
      <c r="SRI15" s="124"/>
      <c r="SRJ15" s="124"/>
      <c r="SRK15" s="124"/>
      <c r="SRL15" s="124"/>
      <c r="SRM15" s="124"/>
      <c r="SRN15" s="124"/>
      <c r="SRO15" s="124"/>
      <c r="SRP15" s="124"/>
      <c r="SRQ15" s="124"/>
      <c r="SRR15" s="124"/>
      <c r="SRS15" s="124"/>
      <c r="SRT15" s="124"/>
      <c r="SRU15" s="124"/>
      <c r="SRV15" s="124"/>
      <c r="SRW15" s="124"/>
      <c r="SRX15" s="124"/>
      <c r="SRY15" s="124"/>
      <c r="SRZ15" s="124"/>
      <c r="SSA15" s="124"/>
      <c r="SSB15" s="124"/>
      <c r="SSC15" s="124"/>
      <c r="SSD15" s="124"/>
      <c r="SSE15" s="124"/>
      <c r="SSF15" s="124"/>
      <c r="SSG15" s="124"/>
      <c r="SSH15" s="124"/>
      <c r="SSI15" s="124"/>
      <c r="SSJ15" s="124"/>
      <c r="SSK15" s="124"/>
      <c r="SSL15" s="124"/>
      <c r="SSM15" s="124"/>
      <c r="SSN15" s="124"/>
      <c r="SSO15" s="124"/>
      <c r="SSP15" s="124"/>
      <c r="SSQ15" s="124"/>
      <c r="SSR15" s="124"/>
      <c r="SSS15" s="124"/>
      <c r="SST15" s="124"/>
      <c r="SSU15" s="124"/>
      <c r="SSV15" s="124"/>
      <c r="SSW15" s="124"/>
      <c r="SSX15" s="124"/>
      <c r="SSY15" s="124"/>
      <c r="SSZ15" s="124"/>
      <c r="STA15" s="124"/>
      <c r="STB15" s="124"/>
      <c r="STC15" s="124"/>
      <c r="STD15" s="124"/>
      <c r="STE15" s="124"/>
      <c r="STF15" s="124"/>
      <c r="STG15" s="124"/>
      <c r="STH15" s="124"/>
      <c r="STI15" s="124"/>
      <c r="STJ15" s="124"/>
      <c r="STK15" s="124"/>
      <c r="STL15" s="124"/>
      <c r="STM15" s="124"/>
      <c r="STN15" s="124"/>
      <c r="STO15" s="124"/>
      <c r="STP15" s="124"/>
      <c r="STQ15" s="124"/>
      <c r="STR15" s="124"/>
      <c r="STS15" s="124"/>
      <c r="STT15" s="124"/>
      <c r="STU15" s="124"/>
      <c r="STV15" s="124"/>
      <c r="STW15" s="124"/>
      <c r="STX15" s="124"/>
      <c r="STY15" s="124"/>
      <c r="STZ15" s="124"/>
      <c r="SUA15" s="124"/>
      <c r="SUB15" s="124"/>
      <c r="SUC15" s="124"/>
      <c r="SUD15" s="124"/>
      <c r="SUE15" s="124"/>
      <c r="SUF15" s="124"/>
      <c r="SUG15" s="124"/>
      <c r="SUH15" s="124"/>
      <c r="SUI15" s="124"/>
      <c r="SUJ15" s="124"/>
      <c r="SUK15" s="124"/>
      <c r="SUL15" s="124"/>
      <c r="SUM15" s="124"/>
      <c r="SUN15" s="124"/>
      <c r="SUO15" s="124"/>
      <c r="SUP15" s="124"/>
      <c r="SUQ15" s="124"/>
      <c r="SUR15" s="124"/>
      <c r="SUS15" s="124"/>
      <c r="SUT15" s="124"/>
      <c r="SUU15" s="124"/>
      <c r="SUV15" s="124"/>
      <c r="SUW15" s="124"/>
      <c r="SUX15" s="124"/>
      <c r="SUY15" s="124"/>
      <c r="SUZ15" s="124"/>
      <c r="SVA15" s="124"/>
      <c r="SVB15" s="124"/>
      <c r="SVC15" s="124"/>
      <c r="SVD15" s="124"/>
      <c r="SVE15" s="124"/>
      <c r="SVF15" s="124"/>
      <c r="SVG15" s="124"/>
      <c r="SVH15" s="124"/>
      <c r="SVI15" s="124"/>
      <c r="SVJ15" s="124"/>
      <c r="SVK15" s="124"/>
      <c r="SVL15" s="124"/>
      <c r="SVM15" s="124"/>
      <c r="SVN15" s="124"/>
      <c r="SVO15" s="124"/>
      <c r="SVP15" s="124"/>
      <c r="SVQ15" s="124"/>
      <c r="SVR15" s="124"/>
      <c r="SVS15" s="124"/>
      <c r="SVT15" s="124"/>
      <c r="SVU15" s="124"/>
      <c r="SVV15" s="124"/>
      <c r="SVW15" s="124"/>
      <c r="SVX15" s="124"/>
      <c r="SVY15" s="124"/>
      <c r="SVZ15" s="124"/>
      <c r="SWA15" s="124"/>
      <c r="SWB15" s="124"/>
      <c r="SWC15" s="124"/>
      <c r="SWD15" s="124"/>
      <c r="SWE15" s="124"/>
      <c r="SWF15" s="124"/>
      <c r="SWG15" s="124"/>
      <c r="SWH15" s="124"/>
      <c r="SWI15" s="124"/>
      <c r="SWJ15" s="124"/>
      <c r="SWK15" s="124"/>
      <c r="SWL15" s="124"/>
      <c r="SWM15" s="124"/>
      <c r="SWN15" s="124"/>
      <c r="SWO15" s="124"/>
      <c r="SWP15" s="124"/>
      <c r="SWQ15" s="124"/>
      <c r="SWR15" s="124"/>
      <c r="SWS15" s="124"/>
      <c r="SWT15" s="124"/>
      <c r="SWU15" s="124"/>
      <c r="SWV15" s="124"/>
      <c r="SWW15" s="124"/>
      <c r="SWX15" s="124"/>
      <c r="SWY15" s="124"/>
      <c r="SWZ15" s="124"/>
      <c r="SXA15" s="124"/>
      <c r="SXB15" s="124"/>
      <c r="SXC15" s="124"/>
      <c r="SXD15" s="124"/>
      <c r="SXE15" s="124"/>
      <c r="SXF15" s="124"/>
      <c r="SXG15" s="124"/>
      <c r="SXH15" s="124"/>
      <c r="SXI15" s="124"/>
      <c r="SXJ15" s="124"/>
      <c r="SXK15" s="124"/>
      <c r="SXL15" s="124"/>
      <c r="SXM15" s="124"/>
      <c r="SXN15" s="124"/>
      <c r="SXO15" s="124"/>
      <c r="SXP15" s="124"/>
      <c r="SXQ15" s="124"/>
      <c r="SXR15" s="124"/>
      <c r="SXS15" s="124"/>
      <c r="SXT15" s="124"/>
      <c r="SXU15" s="124"/>
      <c r="SXV15" s="124"/>
      <c r="SXW15" s="124"/>
      <c r="SXX15" s="124"/>
      <c r="SXY15" s="124"/>
      <c r="SXZ15" s="124"/>
      <c r="SYA15" s="124"/>
      <c r="SYB15" s="124"/>
      <c r="SYC15" s="124"/>
      <c r="SYD15" s="124"/>
      <c r="SYE15" s="124"/>
      <c r="SYF15" s="124"/>
      <c r="SYG15" s="124"/>
      <c r="SYH15" s="124"/>
      <c r="SYI15" s="124"/>
      <c r="SYJ15" s="124"/>
      <c r="SYK15" s="124"/>
      <c r="SYL15" s="124"/>
      <c r="SYM15" s="124"/>
      <c r="SYN15" s="124"/>
      <c r="SYO15" s="124"/>
      <c r="SYP15" s="124"/>
      <c r="SYQ15" s="124"/>
      <c r="SYR15" s="124"/>
      <c r="SYS15" s="124"/>
      <c r="SYT15" s="124"/>
      <c r="SYU15" s="124"/>
      <c r="SYV15" s="124"/>
      <c r="SYW15" s="124"/>
      <c r="SYX15" s="124"/>
      <c r="SYY15" s="124"/>
      <c r="SYZ15" s="124"/>
      <c r="SZA15" s="124"/>
      <c r="SZB15" s="124"/>
      <c r="SZC15" s="124"/>
      <c r="SZD15" s="124"/>
      <c r="SZE15" s="124"/>
      <c r="SZF15" s="124"/>
      <c r="SZG15" s="124"/>
      <c r="SZH15" s="124"/>
      <c r="SZI15" s="124"/>
      <c r="SZJ15" s="124"/>
      <c r="SZK15" s="124"/>
      <c r="SZL15" s="124"/>
      <c r="SZM15" s="124"/>
      <c r="SZN15" s="124"/>
      <c r="SZO15" s="124"/>
      <c r="SZP15" s="124"/>
      <c r="SZQ15" s="124"/>
      <c r="SZR15" s="124"/>
      <c r="SZS15" s="124"/>
      <c r="SZT15" s="124"/>
      <c r="SZU15" s="124"/>
      <c r="SZV15" s="124"/>
      <c r="SZW15" s="124"/>
      <c r="SZX15" s="124"/>
      <c r="SZY15" s="124"/>
      <c r="SZZ15" s="124"/>
      <c r="TAA15" s="124"/>
      <c r="TAB15" s="124"/>
      <c r="TAC15" s="124"/>
      <c r="TAD15" s="124"/>
      <c r="TAE15" s="124"/>
      <c r="TAF15" s="124"/>
      <c r="TAG15" s="124"/>
      <c r="TAH15" s="124"/>
      <c r="TAI15" s="124"/>
      <c r="TAJ15" s="124"/>
      <c r="TAK15" s="124"/>
      <c r="TAL15" s="124"/>
      <c r="TAM15" s="124"/>
      <c r="TAN15" s="124"/>
      <c r="TAO15" s="124"/>
      <c r="TAP15" s="124"/>
      <c r="TAQ15" s="124"/>
      <c r="TAR15" s="124"/>
      <c r="TAS15" s="124"/>
      <c r="TAT15" s="124"/>
      <c r="TAU15" s="124"/>
      <c r="TAV15" s="124"/>
      <c r="TAW15" s="124"/>
      <c r="TAX15" s="124"/>
      <c r="TAY15" s="124"/>
      <c r="TAZ15" s="124"/>
      <c r="TBA15" s="124"/>
      <c r="TBB15" s="124"/>
      <c r="TBC15" s="124"/>
      <c r="TBD15" s="124"/>
      <c r="TBE15" s="124"/>
      <c r="TBF15" s="124"/>
      <c r="TBG15" s="124"/>
      <c r="TBH15" s="124"/>
      <c r="TBI15" s="124"/>
      <c r="TBJ15" s="124"/>
      <c r="TBK15" s="124"/>
      <c r="TBL15" s="124"/>
      <c r="TBM15" s="124"/>
      <c r="TBN15" s="124"/>
      <c r="TBO15" s="124"/>
      <c r="TBP15" s="124"/>
      <c r="TBQ15" s="124"/>
      <c r="TBR15" s="124"/>
      <c r="TBS15" s="124"/>
      <c r="TBT15" s="124"/>
      <c r="TBU15" s="124"/>
      <c r="TBV15" s="124"/>
      <c r="TBW15" s="124"/>
      <c r="TBX15" s="124"/>
      <c r="TBY15" s="124"/>
      <c r="TBZ15" s="124"/>
      <c r="TCA15" s="124"/>
      <c r="TCB15" s="124"/>
      <c r="TCC15" s="124"/>
      <c r="TCD15" s="124"/>
      <c r="TCE15" s="124"/>
      <c r="TCF15" s="124"/>
      <c r="TCG15" s="124"/>
      <c r="TCH15" s="124"/>
      <c r="TCI15" s="124"/>
      <c r="TCJ15" s="124"/>
      <c r="TCK15" s="124"/>
      <c r="TCL15" s="124"/>
      <c r="TCM15" s="124"/>
      <c r="TCN15" s="124"/>
      <c r="TCO15" s="124"/>
      <c r="TCP15" s="124"/>
      <c r="TCQ15" s="124"/>
      <c r="TCR15" s="124"/>
      <c r="TCS15" s="124"/>
      <c r="TCT15" s="124"/>
      <c r="TCU15" s="124"/>
      <c r="TCV15" s="124"/>
      <c r="TCW15" s="124"/>
      <c r="TCX15" s="124"/>
      <c r="TCY15" s="124"/>
      <c r="TCZ15" s="124"/>
      <c r="TDA15" s="124"/>
      <c r="TDB15" s="124"/>
      <c r="TDC15" s="124"/>
      <c r="TDD15" s="124"/>
      <c r="TDE15" s="124"/>
      <c r="TDF15" s="124"/>
      <c r="TDG15" s="124"/>
      <c r="TDH15" s="124"/>
      <c r="TDI15" s="124"/>
      <c r="TDJ15" s="124"/>
      <c r="TDK15" s="124"/>
      <c r="TDL15" s="124"/>
      <c r="TDM15" s="124"/>
      <c r="TDN15" s="124"/>
      <c r="TDO15" s="124"/>
      <c r="TDP15" s="124"/>
      <c r="TDQ15" s="124"/>
      <c r="TDR15" s="124"/>
      <c r="TDS15" s="124"/>
      <c r="TDT15" s="124"/>
      <c r="TDU15" s="124"/>
      <c r="TDV15" s="124"/>
      <c r="TDW15" s="124"/>
      <c r="TDX15" s="124"/>
      <c r="TDY15" s="124"/>
      <c r="TDZ15" s="124"/>
      <c r="TEA15" s="124"/>
      <c r="TEB15" s="124"/>
      <c r="TEC15" s="124"/>
      <c r="TED15" s="124"/>
      <c r="TEE15" s="124"/>
      <c r="TEF15" s="124"/>
      <c r="TEG15" s="124"/>
      <c r="TEH15" s="124"/>
      <c r="TEI15" s="124"/>
      <c r="TEJ15" s="124"/>
      <c r="TEK15" s="124"/>
      <c r="TEL15" s="124"/>
      <c r="TEM15" s="124"/>
      <c r="TEN15" s="124"/>
      <c r="TEO15" s="124"/>
      <c r="TEP15" s="124"/>
      <c r="TEQ15" s="124"/>
      <c r="TER15" s="124"/>
      <c r="TES15" s="124"/>
      <c r="TET15" s="124"/>
      <c r="TEU15" s="124"/>
      <c r="TEV15" s="124"/>
      <c r="TEW15" s="124"/>
      <c r="TEX15" s="124"/>
      <c r="TEY15" s="124"/>
      <c r="TEZ15" s="124"/>
      <c r="TFA15" s="124"/>
      <c r="TFB15" s="124"/>
      <c r="TFC15" s="124"/>
      <c r="TFD15" s="124"/>
      <c r="TFE15" s="124"/>
      <c r="TFF15" s="124"/>
      <c r="TFG15" s="124"/>
      <c r="TFH15" s="124"/>
      <c r="TFI15" s="124"/>
      <c r="TFJ15" s="124"/>
      <c r="TFK15" s="124"/>
      <c r="TFL15" s="124"/>
      <c r="TFM15" s="124"/>
      <c r="TFN15" s="124"/>
      <c r="TFO15" s="124"/>
      <c r="TFP15" s="124"/>
      <c r="TFQ15" s="124"/>
      <c r="TFR15" s="124"/>
      <c r="TFS15" s="124"/>
      <c r="TFT15" s="124"/>
      <c r="TFU15" s="124"/>
      <c r="TFV15" s="124"/>
      <c r="TFW15" s="124"/>
      <c r="TFX15" s="124"/>
      <c r="TFY15" s="124"/>
      <c r="TFZ15" s="124"/>
      <c r="TGA15" s="124"/>
      <c r="TGB15" s="124"/>
      <c r="TGC15" s="124"/>
      <c r="TGD15" s="124"/>
      <c r="TGE15" s="124"/>
      <c r="TGF15" s="124"/>
      <c r="TGG15" s="124"/>
      <c r="TGH15" s="124"/>
      <c r="TGI15" s="124"/>
      <c r="TGJ15" s="124"/>
      <c r="TGK15" s="124"/>
      <c r="TGL15" s="124"/>
      <c r="TGM15" s="124"/>
      <c r="TGN15" s="124"/>
      <c r="TGO15" s="124"/>
      <c r="TGP15" s="124"/>
      <c r="TGQ15" s="124"/>
      <c r="TGR15" s="124"/>
      <c r="TGS15" s="124"/>
      <c r="TGT15" s="124"/>
      <c r="TGU15" s="124"/>
      <c r="TGV15" s="124"/>
      <c r="TGW15" s="124"/>
      <c r="TGX15" s="124"/>
      <c r="TGY15" s="124"/>
      <c r="TGZ15" s="124"/>
      <c r="THA15" s="124"/>
      <c r="THB15" s="124"/>
      <c r="THC15" s="124"/>
      <c r="THD15" s="124"/>
      <c r="THE15" s="124"/>
      <c r="THF15" s="124"/>
      <c r="THG15" s="124"/>
      <c r="THH15" s="124"/>
      <c r="THI15" s="124"/>
      <c r="THJ15" s="124"/>
      <c r="THK15" s="124"/>
      <c r="THL15" s="124"/>
      <c r="THM15" s="124"/>
      <c r="THN15" s="124"/>
      <c r="THO15" s="124"/>
      <c r="THP15" s="124"/>
      <c r="THQ15" s="124"/>
      <c r="THR15" s="124"/>
      <c r="THS15" s="124"/>
      <c r="THT15" s="124"/>
      <c r="THU15" s="124"/>
      <c r="THV15" s="124"/>
      <c r="THW15" s="124"/>
      <c r="THX15" s="124"/>
      <c r="THY15" s="124"/>
      <c r="THZ15" s="124"/>
      <c r="TIA15" s="124"/>
      <c r="TIB15" s="124"/>
      <c r="TIC15" s="124"/>
      <c r="TID15" s="124"/>
      <c r="TIE15" s="124"/>
      <c r="TIF15" s="124"/>
      <c r="TIG15" s="124"/>
      <c r="TIH15" s="124"/>
      <c r="TII15" s="124"/>
      <c r="TIJ15" s="124"/>
      <c r="TIK15" s="124"/>
      <c r="TIL15" s="124"/>
      <c r="TIM15" s="124"/>
      <c r="TIN15" s="124"/>
      <c r="TIO15" s="124"/>
      <c r="TIP15" s="124"/>
      <c r="TIQ15" s="124"/>
      <c r="TIR15" s="124"/>
      <c r="TIS15" s="124"/>
      <c r="TIT15" s="124"/>
      <c r="TIU15" s="124"/>
      <c r="TIV15" s="124"/>
      <c r="TIW15" s="124"/>
      <c r="TIX15" s="124"/>
      <c r="TIY15" s="124"/>
      <c r="TIZ15" s="124"/>
      <c r="TJA15" s="124"/>
      <c r="TJB15" s="124"/>
      <c r="TJC15" s="124"/>
      <c r="TJD15" s="124"/>
      <c r="TJE15" s="124"/>
      <c r="TJF15" s="124"/>
      <c r="TJG15" s="124"/>
      <c r="TJH15" s="124"/>
      <c r="TJI15" s="124"/>
      <c r="TJJ15" s="124"/>
      <c r="TJK15" s="124"/>
      <c r="TJL15" s="124"/>
      <c r="TJM15" s="124"/>
      <c r="TJN15" s="124"/>
      <c r="TJO15" s="124"/>
      <c r="TJP15" s="124"/>
      <c r="TJQ15" s="124"/>
      <c r="TJR15" s="124"/>
      <c r="TJS15" s="124"/>
      <c r="TJT15" s="124"/>
      <c r="TJU15" s="124"/>
      <c r="TJV15" s="124"/>
      <c r="TJW15" s="124"/>
      <c r="TJX15" s="124"/>
      <c r="TJY15" s="124"/>
      <c r="TJZ15" s="124"/>
      <c r="TKA15" s="124"/>
      <c r="TKB15" s="124"/>
      <c r="TKC15" s="124"/>
      <c r="TKD15" s="124"/>
      <c r="TKE15" s="124"/>
      <c r="TKF15" s="124"/>
      <c r="TKG15" s="124"/>
      <c r="TKH15" s="124"/>
      <c r="TKI15" s="124"/>
      <c r="TKJ15" s="124"/>
      <c r="TKK15" s="124"/>
      <c r="TKL15" s="124"/>
      <c r="TKM15" s="124"/>
      <c r="TKN15" s="124"/>
      <c r="TKO15" s="124"/>
      <c r="TKP15" s="124"/>
      <c r="TKQ15" s="124"/>
      <c r="TKR15" s="124"/>
      <c r="TKS15" s="124"/>
      <c r="TKT15" s="124"/>
      <c r="TKU15" s="124"/>
      <c r="TKV15" s="124"/>
      <c r="TKW15" s="124"/>
      <c r="TKX15" s="124"/>
      <c r="TKY15" s="124"/>
      <c r="TKZ15" s="124"/>
      <c r="TLA15" s="124"/>
      <c r="TLB15" s="124"/>
      <c r="TLC15" s="124"/>
      <c r="TLD15" s="124"/>
      <c r="TLE15" s="124"/>
      <c r="TLF15" s="124"/>
      <c r="TLG15" s="124"/>
      <c r="TLH15" s="124"/>
      <c r="TLI15" s="124"/>
      <c r="TLJ15" s="124"/>
      <c r="TLK15" s="124"/>
      <c r="TLL15" s="124"/>
      <c r="TLM15" s="124"/>
      <c r="TLN15" s="124"/>
      <c r="TLO15" s="124"/>
      <c r="TLP15" s="124"/>
      <c r="TLQ15" s="124"/>
      <c r="TLR15" s="124"/>
      <c r="TLS15" s="124"/>
      <c r="TLT15" s="124"/>
      <c r="TLU15" s="124"/>
      <c r="TLV15" s="124"/>
      <c r="TLW15" s="124"/>
      <c r="TLX15" s="124"/>
      <c r="TLY15" s="124"/>
      <c r="TLZ15" s="124"/>
      <c r="TMA15" s="124"/>
      <c r="TMB15" s="124"/>
      <c r="TMC15" s="124"/>
      <c r="TMD15" s="124"/>
      <c r="TME15" s="124"/>
      <c r="TMF15" s="124"/>
      <c r="TMG15" s="124"/>
      <c r="TMH15" s="124"/>
      <c r="TMI15" s="124"/>
      <c r="TMJ15" s="124"/>
      <c r="TMK15" s="124"/>
      <c r="TML15" s="124"/>
      <c r="TMM15" s="124"/>
      <c r="TMN15" s="124"/>
      <c r="TMO15" s="124"/>
      <c r="TMP15" s="124"/>
      <c r="TMQ15" s="124"/>
      <c r="TMR15" s="124"/>
      <c r="TMS15" s="124"/>
      <c r="TMT15" s="124"/>
      <c r="TMU15" s="124"/>
      <c r="TMV15" s="124"/>
      <c r="TMW15" s="124"/>
      <c r="TMX15" s="124"/>
      <c r="TMY15" s="124"/>
      <c r="TMZ15" s="124"/>
      <c r="TNA15" s="124"/>
      <c r="TNB15" s="124"/>
      <c r="TNC15" s="124"/>
      <c r="TND15" s="124"/>
      <c r="TNE15" s="124"/>
      <c r="TNF15" s="124"/>
      <c r="TNG15" s="124"/>
      <c r="TNH15" s="124"/>
      <c r="TNI15" s="124"/>
      <c r="TNJ15" s="124"/>
      <c r="TNK15" s="124"/>
      <c r="TNL15" s="124"/>
      <c r="TNM15" s="124"/>
      <c r="TNN15" s="124"/>
      <c r="TNO15" s="124"/>
      <c r="TNP15" s="124"/>
      <c r="TNQ15" s="124"/>
      <c r="TNR15" s="124"/>
      <c r="TNS15" s="124"/>
      <c r="TNT15" s="124"/>
      <c r="TNU15" s="124"/>
      <c r="TNV15" s="124"/>
      <c r="TNW15" s="124"/>
      <c r="TNX15" s="124"/>
      <c r="TNY15" s="124"/>
      <c r="TNZ15" s="124"/>
      <c r="TOA15" s="124"/>
      <c r="TOB15" s="124"/>
      <c r="TOC15" s="124"/>
      <c r="TOD15" s="124"/>
      <c r="TOE15" s="124"/>
      <c r="TOF15" s="124"/>
      <c r="TOG15" s="124"/>
      <c r="TOH15" s="124"/>
      <c r="TOI15" s="124"/>
      <c r="TOJ15" s="124"/>
      <c r="TOK15" s="124"/>
      <c r="TOL15" s="124"/>
      <c r="TOM15" s="124"/>
      <c r="TON15" s="124"/>
      <c r="TOO15" s="124"/>
      <c r="TOP15" s="124"/>
      <c r="TOQ15" s="124"/>
      <c r="TOR15" s="124"/>
      <c r="TOS15" s="124"/>
      <c r="TOT15" s="124"/>
      <c r="TOU15" s="124"/>
      <c r="TOV15" s="124"/>
      <c r="TOW15" s="124"/>
      <c r="TOX15" s="124"/>
      <c r="TOY15" s="124"/>
      <c r="TOZ15" s="124"/>
      <c r="TPA15" s="124"/>
      <c r="TPB15" s="124"/>
      <c r="TPC15" s="124"/>
      <c r="TPD15" s="124"/>
      <c r="TPE15" s="124"/>
      <c r="TPF15" s="124"/>
      <c r="TPG15" s="124"/>
      <c r="TPH15" s="124"/>
      <c r="TPI15" s="124"/>
      <c r="TPJ15" s="124"/>
      <c r="TPK15" s="124"/>
      <c r="TPL15" s="124"/>
      <c r="TPM15" s="124"/>
      <c r="TPN15" s="124"/>
      <c r="TPO15" s="124"/>
      <c r="TPP15" s="124"/>
      <c r="TPQ15" s="124"/>
      <c r="TPR15" s="124"/>
      <c r="TPS15" s="124"/>
      <c r="TPT15" s="124"/>
      <c r="TPU15" s="124"/>
      <c r="TPV15" s="124"/>
      <c r="TPW15" s="124"/>
      <c r="TPX15" s="124"/>
      <c r="TPY15" s="124"/>
      <c r="TPZ15" s="124"/>
      <c r="TQA15" s="124"/>
      <c r="TQB15" s="124"/>
      <c r="TQC15" s="124"/>
      <c r="TQD15" s="124"/>
      <c r="TQE15" s="124"/>
      <c r="TQF15" s="124"/>
      <c r="TQG15" s="124"/>
      <c r="TQH15" s="124"/>
      <c r="TQI15" s="124"/>
      <c r="TQJ15" s="124"/>
      <c r="TQK15" s="124"/>
      <c r="TQL15" s="124"/>
      <c r="TQM15" s="124"/>
      <c r="TQN15" s="124"/>
      <c r="TQO15" s="124"/>
      <c r="TQP15" s="124"/>
      <c r="TQQ15" s="124"/>
      <c r="TQR15" s="124"/>
      <c r="TQS15" s="124"/>
      <c r="TQT15" s="124"/>
      <c r="TQU15" s="124"/>
      <c r="TQV15" s="124"/>
      <c r="TQW15" s="124"/>
      <c r="TQX15" s="124"/>
      <c r="TQY15" s="124"/>
      <c r="TQZ15" s="124"/>
      <c r="TRA15" s="124"/>
      <c r="TRB15" s="124"/>
      <c r="TRC15" s="124"/>
      <c r="TRD15" s="124"/>
      <c r="TRE15" s="124"/>
      <c r="TRF15" s="124"/>
      <c r="TRG15" s="124"/>
      <c r="TRH15" s="124"/>
      <c r="TRI15" s="124"/>
      <c r="TRJ15" s="124"/>
      <c r="TRK15" s="124"/>
      <c r="TRL15" s="124"/>
      <c r="TRM15" s="124"/>
      <c r="TRN15" s="124"/>
      <c r="TRO15" s="124"/>
      <c r="TRP15" s="124"/>
      <c r="TRQ15" s="124"/>
      <c r="TRR15" s="124"/>
      <c r="TRS15" s="124"/>
      <c r="TRT15" s="124"/>
      <c r="TRU15" s="124"/>
      <c r="TRV15" s="124"/>
      <c r="TRW15" s="124"/>
      <c r="TRX15" s="124"/>
      <c r="TRY15" s="124"/>
      <c r="TRZ15" s="124"/>
      <c r="TSA15" s="124"/>
      <c r="TSB15" s="124"/>
      <c r="TSC15" s="124"/>
      <c r="TSD15" s="124"/>
      <c r="TSE15" s="124"/>
      <c r="TSF15" s="124"/>
      <c r="TSG15" s="124"/>
      <c r="TSH15" s="124"/>
      <c r="TSI15" s="124"/>
      <c r="TSJ15" s="124"/>
      <c r="TSK15" s="124"/>
      <c r="TSL15" s="124"/>
      <c r="TSM15" s="124"/>
      <c r="TSN15" s="124"/>
      <c r="TSO15" s="124"/>
      <c r="TSP15" s="124"/>
      <c r="TSQ15" s="124"/>
      <c r="TSR15" s="124"/>
      <c r="TSS15" s="124"/>
      <c r="TST15" s="124"/>
      <c r="TSU15" s="124"/>
      <c r="TSV15" s="124"/>
      <c r="TSW15" s="124"/>
      <c r="TSX15" s="124"/>
      <c r="TSY15" s="124"/>
      <c r="TSZ15" s="124"/>
      <c r="TTA15" s="124"/>
      <c r="TTB15" s="124"/>
      <c r="TTC15" s="124"/>
      <c r="TTD15" s="124"/>
      <c r="TTE15" s="124"/>
      <c r="TTF15" s="124"/>
      <c r="TTG15" s="124"/>
      <c r="TTH15" s="124"/>
      <c r="TTI15" s="124"/>
      <c r="TTJ15" s="124"/>
      <c r="TTK15" s="124"/>
      <c r="TTL15" s="124"/>
      <c r="TTM15" s="124"/>
      <c r="TTN15" s="124"/>
      <c r="TTO15" s="124"/>
      <c r="TTP15" s="124"/>
      <c r="TTQ15" s="124"/>
      <c r="TTR15" s="124"/>
      <c r="TTS15" s="124"/>
      <c r="TTT15" s="124"/>
      <c r="TTU15" s="124"/>
      <c r="TTV15" s="124"/>
      <c r="TTW15" s="124"/>
      <c r="TTX15" s="124"/>
      <c r="TTY15" s="124"/>
      <c r="TTZ15" s="124"/>
      <c r="TUA15" s="124"/>
      <c r="TUB15" s="124"/>
      <c r="TUC15" s="124"/>
      <c r="TUD15" s="124"/>
      <c r="TUE15" s="124"/>
      <c r="TUF15" s="124"/>
      <c r="TUG15" s="124"/>
      <c r="TUH15" s="124"/>
      <c r="TUI15" s="124"/>
      <c r="TUJ15" s="124"/>
      <c r="TUK15" s="124"/>
      <c r="TUL15" s="124"/>
      <c r="TUM15" s="124"/>
      <c r="TUN15" s="124"/>
      <c r="TUO15" s="124"/>
      <c r="TUP15" s="124"/>
      <c r="TUQ15" s="124"/>
      <c r="TUR15" s="124"/>
      <c r="TUS15" s="124"/>
      <c r="TUT15" s="124"/>
      <c r="TUU15" s="124"/>
      <c r="TUV15" s="124"/>
      <c r="TUW15" s="124"/>
      <c r="TUX15" s="124"/>
      <c r="TUY15" s="124"/>
      <c r="TUZ15" s="124"/>
      <c r="TVA15" s="124"/>
      <c r="TVB15" s="124"/>
      <c r="TVC15" s="124"/>
      <c r="TVD15" s="124"/>
      <c r="TVE15" s="124"/>
      <c r="TVF15" s="124"/>
      <c r="TVG15" s="124"/>
      <c r="TVH15" s="124"/>
      <c r="TVI15" s="124"/>
      <c r="TVJ15" s="124"/>
      <c r="TVK15" s="124"/>
      <c r="TVL15" s="124"/>
      <c r="TVM15" s="124"/>
      <c r="TVN15" s="124"/>
      <c r="TVO15" s="124"/>
      <c r="TVP15" s="124"/>
      <c r="TVQ15" s="124"/>
      <c r="TVR15" s="124"/>
      <c r="TVS15" s="124"/>
      <c r="TVT15" s="124"/>
      <c r="TVU15" s="124"/>
      <c r="TVV15" s="124"/>
      <c r="TVW15" s="124"/>
      <c r="TVX15" s="124"/>
      <c r="TVY15" s="124"/>
      <c r="TVZ15" s="124"/>
      <c r="TWA15" s="124"/>
      <c r="TWB15" s="124"/>
      <c r="TWC15" s="124"/>
      <c r="TWD15" s="124"/>
      <c r="TWE15" s="124"/>
      <c r="TWF15" s="124"/>
      <c r="TWG15" s="124"/>
      <c r="TWH15" s="124"/>
      <c r="TWI15" s="124"/>
      <c r="TWJ15" s="124"/>
      <c r="TWK15" s="124"/>
      <c r="TWL15" s="124"/>
      <c r="TWM15" s="124"/>
      <c r="TWN15" s="124"/>
      <c r="TWO15" s="124"/>
      <c r="TWP15" s="124"/>
      <c r="TWQ15" s="124"/>
      <c r="TWR15" s="124"/>
      <c r="TWS15" s="124"/>
      <c r="TWT15" s="124"/>
      <c r="TWU15" s="124"/>
      <c r="TWV15" s="124"/>
      <c r="TWW15" s="124"/>
      <c r="TWX15" s="124"/>
      <c r="TWY15" s="124"/>
      <c r="TWZ15" s="124"/>
      <c r="TXA15" s="124"/>
      <c r="TXB15" s="124"/>
      <c r="TXC15" s="124"/>
      <c r="TXD15" s="124"/>
      <c r="TXE15" s="124"/>
      <c r="TXF15" s="124"/>
      <c r="TXG15" s="124"/>
      <c r="TXH15" s="124"/>
      <c r="TXI15" s="124"/>
      <c r="TXJ15" s="124"/>
      <c r="TXK15" s="124"/>
      <c r="TXL15" s="124"/>
      <c r="TXM15" s="124"/>
      <c r="TXN15" s="124"/>
      <c r="TXO15" s="124"/>
      <c r="TXP15" s="124"/>
      <c r="TXQ15" s="124"/>
      <c r="TXR15" s="124"/>
      <c r="TXS15" s="124"/>
      <c r="TXT15" s="124"/>
      <c r="TXU15" s="124"/>
      <c r="TXV15" s="124"/>
      <c r="TXW15" s="124"/>
      <c r="TXX15" s="124"/>
      <c r="TXY15" s="124"/>
      <c r="TXZ15" s="124"/>
      <c r="TYA15" s="124"/>
      <c r="TYB15" s="124"/>
      <c r="TYC15" s="124"/>
      <c r="TYD15" s="124"/>
      <c r="TYE15" s="124"/>
      <c r="TYF15" s="124"/>
      <c r="TYG15" s="124"/>
      <c r="TYH15" s="124"/>
      <c r="TYI15" s="124"/>
      <c r="TYJ15" s="124"/>
      <c r="TYK15" s="124"/>
      <c r="TYL15" s="124"/>
      <c r="TYM15" s="124"/>
      <c r="TYN15" s="124"/>
      <c r="TYO15" s="124"/>
      <c r="TYP15" s="124"/>
      <c r="TYQ15" s="124"/>
      <c r="TYR15" s="124"/>
      <c r="TYS15" s="124"/>
      <c r="TYT15" s="124"/>
      <c r="TYU15" s="124"/>
      <c r="TYV15" s="124"/>
      <c r="TYW15" s="124"/>
      <c r="TYX15" s="124"/>
      <c r="TYY15" s="124"/>
      <c r="TYZ15" s="124"/>
      <c r="TZA15" s="124"/>
      <c r="TZB15" s="124"/>
      <c r="TZC15" s="124"/>
      <c r="TZD15" s="124"/>
      <c r="TZE15" s="124"/>
      <c r="TZF15" s="124"/>
      <c r="TZG15" s="124"/>
      <c r="TZH15" s="124"/>
      <c r="TZI15" s="124"/>
      <c r="TZJ15" s="124"/>
      <c r="TZK15" s="124"/>
      <c r="TZL15" s="124"/>
      <c r="TZM15" s="124"/>
      <c r="TZN15" s="124"/>
      <c r="TZO15" s="124"/>
      <c r="TZP15" s="124"/>
      <c r="TZQ15" s="124"/>
      <c r="TZR15" s="124"/>
      <c r="TZS15" s="124"/>
      <c r="TZT15" s="124"/>
      <c r="TZU15" s="124"/>
      <c r="TZV15" s="124"/>
      <c r="TZW15" s="124"/>
      <c r="TZX15" s="124"/>
      <c r="TZY15" s="124"/>
      <c r="TZZ15" s="124"/>
      <c r="UAA15" s="124"/>
      <c r="UAB15" s="124"/>
      <c r="UAC15" s="124"/>
      <c r="UAD15" s="124"/>
      <c r="UAE15" s="124"/>
      <c r="UAF15" s="124"/>
      <c r="UAG15" s="124"/>
      <c r="UAH15" s="124"/>
      <c r="UAI15" s="124"/>
      <c r="UAJ15" s="124"/>
      <c r="UAK15" s="124"/>
      <c r="UAL15" s="124"/>
      <c r="UAM15" s="124"/>
      <c r="UAN15" s="124"/>
      <c r="UAO15" s="124"/>
      <c r="UAP15" s="124"/>
      <c r="UAQ15" s="124"/>
      <c r="UAR15" s="124"/>
      <c r="UAS15" s="124"/>
      <c r="UAT15" s="124"/>
      <c r="UAU15" s="124"/>
      <c r="UAV15" s="124"/>
      <c r="UAW15" s="124"/>
      <c r="UAX15" s="124"/>
      <c r="UAY15" s="124"/>
      <c r="UAZ15" s="124"/>
      <c r="UBA15" s="124"/>
      <c r="UBB15" s="124"/>
      <c r="UBC15" s="124"/>
      <c r="UBD15" s="124"/>
      <c r="UBE15" s="124"/>
      <c r="UBF15" s="124"/>
      <c r="UBG15" s="124"/>
      <c r="UBH15" s="124"/>
      <c r="UBI15" s="124"/>
      <c r="UBJ15" s="124"/>
      <c r="UBK15" s="124"/>
      <c r="UBL15" s="124"/>
      <c r="UBM15" s="124"/>
      <c r="UBN15" s="124"/>
      <c r="UBO15" s="124"/>
      <c r="UBP15" s="124"/>
      <c r="UBQ15" s="124"/>
      <c r="UBR15" s="124"/>
      <c r="UBS15" s="124"/>
      <c r="UBT15" s="124"/>
      <c r="UBU15" s="124"/>
      <c r="UBV15" s="124"/>
      <c r="UBW15" s="124"/>
      <c r="UBX15" s="124"/>
      <c r="UBY15" s="124"/>
      <c r="UBZ15" s="124"/>
      <c r="UCA15" s="124"/>
      <c r="UCB15" s="124"/>
      <c r="UCC15" s="124"/>
      <c r="UCD15" s="124"/>
      <c r="UCE15" s="124"/>
      <c r="UCF15" s="124"/>
      <c r="UCG15" s="124"/>
      <c r="UCH15" s="124"/>
      <c r="UCI15" s="124"/>
      <c r="UCJ15" s="124"/>
      <c r="UCK15" s="124"/>
      <c r="UCL15" s="124"/>
      <c r="UCM15" s="124"/>
      <c r="UCN15" s="124"/>
      <c r="UCO15" s="124"/>
      <c r="UCP15" s="124"/>
      <c r="UCQ15" s="124"/>
      <c r="UCR15" s="124"/>
      <c r="UCS15" s="124"/>
      <c r="UCT15" s="124"/>
      <c r="UCU15" s="124"/>
      <c r="UCV15" s="124"/>
      <c r="UCW15" s="124"/>
      <c r="UCX15" s="124"/>
      <c r="UCY15" s="124"/>
      <c r="UCZ15" s="124"/>
      <c r="UDA15" s="124"/>
      <c r="UDB15" s="124"/>
      <c r="UDC15" s="124"/>
      <c r="UDD15" s="124"/>
      <c r="UDE15" s="124"/>
      <c r="UDF15" s="124"/>
      <c r="UDG15" s="124"/>
      <c r="UDH15" s="124"/>
      <c r="UDI15" s="124"/>
      <c r="UDJ15" s="124"/>
      <c r="UDK15" s="124"/>
      <c r="UDL15" s="124"/>
      <c r="UDM15" s="124"/>
      <c r="UDN15" s="124"/>
      <c r="UDO15" s="124"/>
      <c r="UDP15" s="124"/>
      <c r="UDQ15" s="124"/>
      <c r="UDR15" s="124"/>
      <c r="UDS15" s="124"/>
      <c r="UDT15" s="124"/>
      <c r="UDU15" s="124"/>
      <c r="UDV15" s="124"/>
      <c r="UDW15" s="124"/>
      <c r="UDX15" s="124"/>
      <c r="UDY15" s="124"/>
      <c r="UDZ15" s="124"/>
      <c r="UEA15" s="124"/>
      <c r="UEB15" s="124"/>
      <c r="UEC15" s="124"/>
      <c r="UED15" s="124"/>
      <c r="UEE15" s="124"/>
      <c r="UEF15" s="124"/>
      <c r="UEG15" s="124"/>
      <c r="UEH15" s="124"/>
      <c r="UEI15" s="124"/>
      <c r="UEJ15" s="124"/>
      <c r="UEK15" s="124"/>
      <c r="UEL15" s="124"/>
      <c r="UEM15" s="124"/>
      <c r="UEN15" s="124"/>
      <c r="UEO15" s="124"/>
      <c r="UEP15" s="124"/>
      <c r="UEQ15" s="124"/>
      <c r="UER15" s="124"/>
      <c r="UES15" s="124"/>
      <c r="UET15" s="124"/>
      <c r="UEU15" s="124"/>
      <c r="UEV15" s="124"/>
      <c r="UEW15" s="124"/>
      <c r="UEX15" s="124"/>
      <c r="UEY15" s="124"/>
      <c r="UEZ15" s="124"/>
      <c r="UFA15" s="124"/>
      <c r="UFB15" s="124"/>
      <c r="UFC15" s="124"/>
      <c r="UFD15" s="124"/>
      <c r="UFE15" s="124"/>
      <c r="UFF15" s="124"/>
      <c r="UFG15" s="124"/>
      <c r="UFH15" s="124"/>
      <c r="UFI15" s="124"/>
      <c r="UFJ15" s="124"/>
      <c r="UFK15" s="124"/>
      <c r="UFL15" s="124"/>
      <c r="UFM15" s="124"/>
      <c r="UFN15" s="124"/>
      <c r="UFO15" s="124"/>
      <c r="UFP15" s="124"/>
      <c r="UFQ15" s="124"/>
      <c r="UFR15" s="124"/>
      <c r="UFS15" s="124"/>
      <c r="UFT15" s="124"/>
      <c r="UFU15" s="124"/>
      <c r="UFV15" s="124"/>
      <c r="UFW15" s="124"/>
      <c r="UFX15" s="124"/>
      <c r="UFY15" s="124"/>
      <c r="UFZ15" s="124"/>
      <c r="UGA15" s="124"/>
      <c r="UGB15" s="124"/>
      <c r="UGC15" s="124"/>
      <c r="UGD15" s="124"/>
      <c r="UGE15" s="124"/>
      <c r="UGF15" s="124"/>
      <c r="UGG15" s="124"/>
      <c r="UGH15" s="124"/>
      <c r="UGI15" s="124"/>
      <c r="UGJ15" s="124"/>
      <c r="UGK15" s="124"/>
      <c r="UGL15" s="124"/>
      <c r="UGM15" s="124"/>
      <c r="UGN15" s="124"/>
      <c r="UGO15" s="124"/>
      <c r="UGP15" s="124"/>
      <c r="UGQ15" s="124"/>
      <c r="UGR15" s="124"/>
      <c r="UGS15" s="124"/>
      <c r="UGT15" s="124"/>
      <c r="UGU15" s="124"/>
      <c r="UGV15" s="124"/>
      <c r="UGW15" s="124"/>
      <c r="UGX15" s="124"/>
      <c r="UGY15" s="124"/>
      <c r="UGZ15" s="124"/>
      <c r="UHA15" s="124"/>
      <c r="UHB15" s="124"/>
      <c r="UHC15" s="124"/>
      <c r="UHD15" s="124"/>
      <c r="UHE15" s="124"/>
      <c r="UHF15" s="124"/>
      <c r="UHG15" s="124"/>
      <c r="UHH15" s="124"/>
      <c r="UHI15" s="124"/>
      <c r="UHJ15" s="124"/>
      <c r="UHK15" s="124"/>
      <c r="UHL15" s="124"/>
      <c r="UHM15" s="124"/>
      <c r="UHN15" s="124"/>
      <c r="UHO15" s="124"/>
      <c r="UHP15" s="124"/>
      <c r="UHQ15" s="124"/>
      <c r="UHR15" s="124"/>
      <c r="UHS15" s="124"/>
      <c r="UHT15" s="124"/>
      <c r="UHU15" s="124"/>
      <c r="UHV15" s="124"/>
      <c r="UHW15" s="124"/>
      <c r="UHX15" s="124"/>
      <c r="UHY15" s="124"/>
      <c r="UHZ15" s="124"/>
      <c r="UIA15" s="124"/>
      <c r="UIB15" s="124"/>
      <c r="UIC15" s="124"/>
      <c r="UID15" s="124"/>
      <c r="UIE15" s="124"/>
      <c r="UIF15" s="124"/>
      <c r="UIG15" s="124"/>
      <c r="UIH15" s="124"/>
      <c r="UII15" s="124"/>
      <c r="UIJ15" s="124"/>
      <c r="UIK15" s="124"/>
      <c r="UIL15" s="124"/>
      <c r="UIM15" s="124"/>
      <c r="UIN15" s="124"/>
      <c r="UIO15" s="124"/>
      <c r="UIP15" s="124"/>
      <c r="UIQ15" s="124"/>
      <c r="UIR15" s="124"/>
      <c r="UIS15" s="124"/>
      <c r="UIT15" s="124"/>
      <c r="UIU15" s="124"/>
      <c r="UIV15" s="124"/>
      <c r="UIW15" s="124"/>
      <c r="UIX15" s="124"/>
      <c r="UIY15" s="124"/>
      <c r="UIZ15" s="124"/>
      <c r="UJA15" s="124"/>
      <c r="UJB15" s="124"/>
      <c r="UJC15" s="124"/>
      <c r="UJD15" s="124"/>
      <c r="UJE15" s="124"/>
      <c r="UJF15" s="124"/>
      <c r="UJG15" s="124"/>
      <c r="UJH15" s="124"/>
      <c r="UJI15" s="124"/>
      <c r="UJJ15" s="124"/>
      <c r="UJK15" s="124"/>
      <c r="UJL15" s="124"/>
      <c r="UJM15" s="124"/>
      <c r="UJN15" s="124"/>
      <c r="UJO15" s="124"/>
      <c r="UJP15" s="124"/>
      <c r="UJQ15" s="124"/>
      <c r="UJR15" s="124"/>
      <c r="UJS15" s="124"/>
      <c r="UJT15" s="124"/>
      <c r="UJU15" s="124"/>
      <c r="UJV15" s="124"/>
      <c r="UJW15" s="124"/>
      <c r="UJX15" s="124"/>
      <c r="UJY15" s="124"/>
      <c r="UJZ15" s="124"/>
      <c r="UKA15" s="124"/>
      <c r="UKB15" s="124"/>
      <c r="UKC15" s="124"/>
      <c r="UKD15" s="124"/>
      <c r="UKE15" s="124"/>
      <c r="UKF15" s="124"/>
      <c r="UKG15" s="124"/>
      <c r="UKH15" s="124"/>
      <c r="UKI15" s="124"/>
      <c r="UKJ15" s="124"/>
      <c r="UKK15" s="124"/>
      <c r="UKL15" s="124"/>
      <c r="UKM15" s="124"/>
      <c r="UKN15" s="124"/>
      <c r="UKO15" s="124"/>
      <c r="UKP15" s="124"/>
      <c r="UKQ15" s="124"/>
      <c r="UKR15" s="124"/>
      <c r="UKS15" s="124"/>
      <c r="UKT15" s="124"/>
      <c r="UKU15" s="124"/>
      <c r="UKV15" s="124"/>
      <c r="UKW15" s="124"/>
      <c r="UKX15" s="124"/>
      <c r="UKY15" s="124"/>
      <c r="UKZ15" s="124"/>
      <c r="ULA15" s="124"/>
      <c r="ULB15" s="124"/>
      <c r="ULC15" s="124"/>
      <c r="ULD15" s="124"/>
      <c r="ULE15" s="124"/>
      <c r="ULF15" s="124"/>
      <c r="ULG15" s="124"/>
      <c r="ULH15" s="124"/>
      <c r="ULI15" s="124"/>
      <c r="ULJ15" s="124"/>
      <c r="ULK15" s="124"/>
      <c r="ULL15" s="124"/>
      <c r="ULM15" s="124"/>
      <c r="ULN15" s="124"/>
      <c r="ULO15" s="124"/>
      <c r="ULP15" s="124"/>
      <c r="ULQ15" s="124"/>
      <c r="ULR15" s="124"/>
      <c r="ULS15" s="124"/>
      <c r="ULT15" s="124"/>
      <c r="ULU15" s="124"/>
      <c r="ULV15" s="124"/>
      <c r="ULW15" s="124"/>
      <c r="ULX15" s="124"/>
      <c r="ULY15" s="124"/>
      <c r="ULZ15" s="124"/>
      <c r="UMA15" s="124"/>
      <c r="UMB15" s="124"/>
      <c r="UMC15" s="124"/>
      <c r="UMD15" s="124"/>
      <c r="UME15" s="124"/>
      <c r="UMF15" s="124"/>
      <c r="UMG15" s="124"/>
      <c r="UMH15" s="124"/>
      <c r="UMI15" s="124"/>
      <c r="UMJ15" s="124"/>
      <c r="UMK15" s="124"/>
      <c r="UML15" s="124"/>
      <c r="UMM15" s="124"/>
      <c r="UMN15" s="124"/>
      <c r="UMO15" s="124"/>
      <c r="UMP15" s="124"/>
      <c r="UMQ15" s="124"/>
      <c r="UMR15" s="124"/>
      <c r="UMS15" s="124"/>
      <c r="UMT15" s="124"/>
      <c r="UMU15" s="124"/>
      <c r="UMV15" s="124"/>
      <c r="UMW15" s="124"/>
      <c r="UMX15" s="124"/>
      <c r="UMY15" s="124"/>
      <c r="UMZ15" s="124"/>
      <c r="UNA15" s="124"/>
      <c r="UNB15" s="124"/>
      <c r="UNC15" s="124"/>
      <c r="UND15" s="124"/>
      <c r="UNE15" s="124"/>
      <c r="UNF15" s="124"/>
      <c r="UNG15" s="124"/>
      <c r="UNH15" s="124"/>
      <c r="UNI15" s="124"/>
      <c r="UNJ15" s="124"/>
      <c r="UNK15" s="124"/>
      <c r="UNL15" s="124"/>
      <c r="UNM15" s="124"/>
      <c r="UNN15" s="124"/>
      <c r="UNO15" s="124"/>
      <c r="UNP15" s="124"/>
      <c r="UNQ15" s="124"/>
      <c r="UNR15" s="124"/>
      <c r="UNS15" s="124"/>
      <c r="UNT15" s="124"/>
      <c r="UNU15" s="124"/>
      <c r="UNV15" s="124"/>
      <c r="UNW15" s="124"/>
      <c r="UNX15" s="124"/>
      <c r="UNY15" s="124"/>
      <c r="UNZ15" s="124"/>
      <c r="UOA15" s="124"/>
      <c r="UOB15" s="124"/>
      <c r="UOC15" s="124"/>
      <c r="UOD15" s="124"/>
      <c r="UOE15" s="124"/>
      <c r="UOF15" s="124"/>
      <c r="UOG15" s="124"/>
      <c r="UOH15" s="124"/>
      <c r="UOI15" s="124"/>
      <c r="UOJ15" s="124"/>
      <c r="UOK15" s="124"/>
      <c r="UOL15" s="124"/>
      <c r="UOM15" s="124"/>
      <c r="UON15" s="124"/>
      <c r="UOO15" s="124"/>
      <c r="UOP15" s="124"/>
      <c r="UOQ15" s="124"/>
      <c r="UOR15" s="124"/>
      <c r="UOS15" s="124"/>
      <c r="UOT15" s="124"/>
      <c r="UOU15" s="124"/>
      <c r="UOV15" s="124"/>
      <c r="UOW15" s="124"/>
      <c r="UOX15" s="124"/>
      <c r="UOY15" s="124"/>
      <c r="UOZ15" s="124"/>
      <c r="UPA15" s="124"/>
      <c r="UPB15" s="124"/>
      <c r="UPC15" s="124"/>
      <c r="UPD15" s="124"/>
      <c r="UPE15" s="124"/>
      <c r="UPF15" s="124"/>
      <c r="UPG15" s="124"/>
      <c r="UPH15" s="124"/>
      <c r="UPI15" s="124"/>
      <c r="UPJ15" s="124"/>
      <c r="UPK15" s="124"/>
      <c r="UPL15" s="124"/>
      <c r="UPM15" s="124"/>
      <c r="UPN15" s="124"/>
      <c r="UPO15" s="124"/>
      <c r="UPP15" s="124"/>
      <c r="UPQ15" s="124"/>
      <c r="UPR15" s="124"/>
      <c r="UPS15" s="124"/>
      <c r="UPT15" s="124"/>
      <c r="UPU15" s="124"/>
      <c r="UPV15" s="124"/>
      <c r="UPW15" s="124"/>
      <c r="UPX15" s="124"/>
      <c r="UPY15" s="124"/>
      <c r="UPZ15" s="124"/>
      <c r="UQA15" s="124"/>
      <c r="UQB15" s="124"/>
      <c r="UQC15" s="124"/>
      <c r="UQD15" s="124"/>
      <c r="UQE15" s="124"/>
      <c r="UQF15" s="124"/>
      <c r="UQG15" s="124"/>
      <c r="UQH15" s="124"/>
      <c r="UQI15" s="124"/>
      <c r="UQJ15" s="124"/>
      <c r="UQK15" s="124"/>
      <c r="UQL15" s="124"/>
      <c r="UQM15" s="124"/>
      <c r="UQN15" s="124"/>
      <c r="UQO15" s="124"/>
      <c r="UQP15" s="124"/>
      <c r="UQQ15" s="124"/>
      <c r="UQR15" s="124"/>
      <c r="UQS15" s="124"/>
      <c r="UQT15" s="124"/>
      <c r="UQU15" s="124"/>
      <c r="UQV15" s="124"/>
      <c r="UQW15" s="124"/>
      <c r="UQX15" s="124"/>
      <c r="UQY15" s="124"/>
      <c r="UQZ15" s="124"/>
      <c r="URA15" s="124"/>
      <c r="URB15" s="124"/>
      <c r="URC15" s="124"/>
      <c r="URD15" s="124"/>
      <c r="URE15" s="124"/>
      <c r="URF15" s="124"/>
      <c r="URG15" s="124"/>
      <c r="URH15" s="124"/>
      <c r="URI15" s="124"/>
      <c r="URJ15" s="124"/>
      <c r="URK15" s="124"/>
      <c r="URL15" s="124"/>
      <c r="URM15" s="124"/>
      <c r="URN15" s="124"/>
      <c r="URO15" s="124"/>
      <c r="URP15" s="124"/>
      <c r="URQ15" s="124"/>
      <c r="URR15" s="124"/>
      <c r="URS15" s="124"/>
      <c r="URT15" s="124"/>
      <c r="URU15" s="124"/>
      <c r="URV15" s="124"/>
      <c r="URW15" s="124"/>
      <c r="URX15" s="124"/>
      <c r="URY15" s="124"/>
      <c r="URZ15" s="124"/>
      <c r="USA15" s="124"/>
      <c r="USB15" s="124"/>
      <c r="USC15" s="124"/>
      <c r="USD15" s="124"/>
      <c r="USE15" s="124"/>
      <c r="USF15" s="124"/>
      <c r="USG15" s="124"/>
      <c r="USH15" s="124"/>
      <c r="USI15" s="124"/>
      <c r="USJ15" s="124"/>
      <c r="USK15" s="124"/>
      <c r="USL15" s="124"/>
      <c r="USM15" s="124"/>
      <c r="USN15" s="124"/>
      <c r="USO15" s="124"/>
      <c r="USP15" s="124"/>
      <c r="USQ15" s="124"/>
      <c r="USR15" s="124"/>
      <c r="USS15" s="124"/>
      <c r="UST15" s="124"/>
      <c r="USU15" s="124"/>
      <c r="USV15" s="124"/>
      <c r="USW15" s="124"/>
      <c r="USX15" s="124"/>
      <c r="USY15" s="124"/>
      <c r="USZ15" s="124"/>
      <c r="UTA15" s="124"/>
      <c r="UTB15" s="124"/>
      <c r="UTC15" s="124"/>
      <c r="UTD15" s="124"/>
      <c r="UTE15" s="124"/>
      <c r="UTF15" s="124"/>
      <c r="UTG15" s="124"/>
      <c r="UTH15" s="124"/>
      <c r="UTI15" s="124"/>
      <c r="UTJ15" s="124"/>
      <c r="UTK15" s="124"/>
      <c r="UTL15" s="124"/>
      <c r="UTM15" s="124"/>
      <c r="UTN15" s="124"/>
      <c r="UTO15" s="124"/>
      <c r="UTP15" s="124"/>
      <c r="UTQ15" s="124"/>
      <c r="UTR15" s="124"/>
      <c r="UTS15" s="124"/>
      <c r="UTT15" s="124"/>
      <c r="UTU15" s="124"/>
      <c r="UTV15" s="124"/>
      <c r="UTW15" s="124"/>
      <c r="UTX15" s="124"/>
      <c r="UTY15" s="124"/>
      <c r="UTZ15" s="124"/>
      <c r="UUA15" s="124"/>
      <c r="UUB15" s="124"/>
      <c r="UUC15" s="124"/>
      <c r="UUD15" s="124"/>
      <c r="UUE15" s="124"/>
      <c r="UUF15" s="124"/>
      <c r="UUG15" s="124"/>
      <c r="UUH15" s="124"/>
      <c r="UUI15" s="124"/>
      <c r="UUJ15" s="124"/>
      <c r="UUK15" s="124"/>
      <c r="UUL15" s="124"/>
      <c r="UUM15" s="124"/>
      <c r="UUN15" s="124"/>
      <c r="UUO15" s="124"/>
      <c r="UUP15" s="124"/>
      <c r="UUQ15" s="124"/>
      <c r="UUR15" s="124"/>
      <c r="UUS15" s="124"/>
      <c r="UUT15" s="124"/>
      <c r="UUU15" s="124"/>
      <c r="UUV15" s="124"/>
      <c r="UUW15" s="124"/>
      <c r="UUX15" s="124"/>
      <c r="UUY15" s="124"/>
      <c r="UUZ15" s="124"/>
      <c r="UVA15" s="124"/>
      <c r="UVB15" s="124"/>
      <c r="UVC15" s="124"/>
      <c r="UVD15" s="124"/>
      <c r="UVE15" s="124"/>
      <c r="UVF15" s="124"/>
      <c r="UVG15" s="124"/>
      <c r="UVH15" s="124"/>
      <c r="UVI15" s="124"/>
      <c r="UVJ15" s="124"/>
      <c r="UVK15" s="124"/>
      <c r="UVL15" s="124"/>
      <c r="UVM15" s="124"/>
      <c r="UVN15" s="124"/>
      <c r="UVO15" s="124"/>
      <c r="UVP15" s="124"/>
      <c r="UVQ15" s="124"/>
      <c r="UVR15" s="124"/>
      <c r="UVS15" s="124"/>
      <c r="UVT15" s="124"/>
      <c r="UVU15" s="124"/>
      <c r="UVV15" s="124"/>
      <c r="UVW15" s="124"/>
      <c r="UVX15" s="124"/>
      <c r="UVY15" s="124"/>
      <c r="UVZ15" s="124"/>
      <c r="UWA15" s="124"/>
      <c r="UWB15" s="124"/>
      <c r="UWC15" s="124"/>
      <c r="UWD15" s="124"/>
      <c r="UWE15" s="124"/>
      <c r="UWF15" s="124"/>
      <c r="UWG15" s="124"/>
      <c r="UWH15" s="124"/>
      <c r="UWI15" s="124"/>
      <c r="UWJ15" s="124"/>
      <c r="UWK15" s="124"/>
      <c r="UWL15" s="124"/>
      <c r="UWM15" s="124"/>
      <c r="UWN15" s="124"/>
      <c r="UWO15" s="124"/>
      <c r="UWP15" s="124"/>
      <c r="UWQ15" s="124"/>
      <c r="UWR15" s="124"/>
      <c r="UWS15" s="124"/>
      <c r="UWT15" s="124"/>
      <c r="UWU15" s="124"/>
      <c r="UWV15" s="124"/>
      <c r="UWW15" s="124"/>
      <c r="UWX15" s="124"/>
      <c r="UWY15" s="124"/>
      <c r="UWZ15" s="124"/>
      <c r="UXA15" s="124"/>
      <c r="UXB15" s="124"/>
      <c r="UXC15" s="124"/>
      <c r="UXD15" s="124"/>
      <c r="UXE15" s="124"/>
      <c r="UXF15" s="124"/>
      <c r="UXG15" s="124"/>
      <c r="UXH15" s="124"/>
      <c r="UXI15" s="124"/>
      <c r="UXJ15" s="124"/>
      <c r="UXK15" s="124"/>
      <c r="UXL15" s="124"/>
      <c r="UXM15" s="124"/>
      <c r="UXN15" s="124"/>
      <c r="UXO15" s="124"/>
      <c r="UXP15" s="124"/>
      <c r="UXQ15" s="124"/>
      <c r="UXR15" s="124"/>
      <c r="UXS15" s="124"/>
      <c r="UXT15" s="124"/>
      <c r="UXU15" s="124"/>
      <c r="UXV15" s="124"/>
      <c r="UXW15" s="124"/>
      <c r="UXX15" s="124"/>
      <c r="UXY15" s="124"/>
      <c r="UXZ15" s="124"/>
      <c r="UYA15" s="124"/>
      <c r="UYB15" s="124"/>
      <c r="UYC15" s="124"/>
      <c r="UYD15" s="124"/>
      <c r="UYE15" s="124"/>
      <c r="UYF15" s="124"/>
      <c r="UYG15" s="124"/>
      <c r="UYH15" s="124"/>
      <c r="UYI15" s="124"/>
      <c r="UYJ15" s="124"/>
      <c r="UYK15" s="124"/>
      <c r="UYL15" s="124"/>
      <c r="UYM15" s="124"/>
      <c r="UYN15" s="124"/>
      <c r="UYO15" s="124"/>
      <c r="UYP15" s="124"/>
      <c r="UYQ15" s="124"/>
      <c r="UYR15" s="124"/>
      <c r="UYS15" s="124"/>
      <c r="UYT15" s="124"/>
      <c r="UYU15" s="124"/>
      <c r="UYV15" s="124"/>
      <c r="UYW15" s="124"/>
      <c r="UYX15" s="124"/>
      <c r="UYY15" s="124"/>
      <c r="UYZ15" s="124"/>
      <c r="UZA15" s="124"/>
      <c r="UZB15" s="124"/>
      <c r="UZC15" s="124"/>
      <c r="UZD15" s="124"/>
      <c r="UZE15" s="124"/>
      <c r="UZF15" s="124"/>
      <c r="UZG15" s="124"/>
      <c r="UZH15" s="124"/>
      <c r="UZI15" s="124"/>
      <c r="UZJ15" s="124"/>
      <c r="UZK15" s="124"/>
      <c r="UZL15" s="124"/>
      <c r="UZM15" s="124"/>
      <c r="UZN15" s="124"/>
      <c r="UZO15" s="124"/>
      <c r="UZP15" s="124"/>
      <c r="UZQ15" s="124"/>
      <c r="UZR15" s="124"/>
      <c r="UZS15" s="124"/>
      <c r="UZT15" s="124"/>
      <c r="UZU15" s="124"/>
      <c r="UZV15" s="124"/>
      <c r="UZW15" s="124"/>
      <c r="UZX15" s="124"/>
      <c r="UZY15" s="124"/>
      <c r="UZZ15" s="124"/>
      <c r="VAA15" s="124"/>
      <c r="VAB15" s="124"/>
      <c r="VAC15" s="124"/>
      <c r="VAD15" s="124"/>
      <c r="VAE15" s="124"/>
      <c r="VAF15" s="124"/>
      <c r="VAG15" s="124"/>
      <c r="VAH15" s="124"/>
      <c r="VAI15" s="124"/>
      <c r="VAJ15" s="124"/>
      <c r="VAK15" s="124"/>
      <c r="VAL15" s="124"/>
      <c r="VAM15" s="124"/>
      <c r="VAN15" s="124"/>
      <c r="VAO15" s="124"/>
      <c r="VAP15" s="124"/>
      <c r="VAQ15" s="124"/>
      <c r="VAR15" s="124"/>
      <c r="VAS15" s="124"/>
      <c r="VAT15" s="124"/>
      <c r="VAU15" s="124"/>
      <c r="VAV15" s="124"/>
      <c r="VAW15" s="124"/>
      <c r="VAX15" s="124"/>
      <c r="VAY15" s="124"/>
      <c r="VAZ15" s="124"/>
      <c r="VBA15" s="124"/>
      <c r="VBB15" s="124"/>
      <c r="VBC15" s="124"/>
      <c r="VBD15" s="124"/>
      <c r="VBE15" s="124"/>
      <c r="VBF15" s="124"/>
      <c r="VBG15" s="124"/>
      <c r="VBH15" s="124"/>
      <c r="VBI15" s="124"/>
      <c r="VBJ15" s="124"/>
      <c r="VBK15" s="124"/>
      <c r="VBL15" s="124"/>
      <c r="VBM15" s="124"/>
      <c r="VBN15" s="124"/>
      <c r="VBO15" s="124"/>
      <c r="VBP15" s="124"/>
      <c r="VBQ15" s="124"/>
      <c r="VBR15" s="124"/>
      <c r="VBS15" s="124"/>
      <c r="VBT15" s="124"/>
      <c r="VBU15" s="124"/>
      <c r="VBV15" s="124"/>
      <c r="VBW15" s="124"/>
      <c r="VBX15" s="124"/>
      <c r="VBY15" s="124"/>
      <c r="VBZ15" s="124"/>
      <c r="VCA15" s="124"/>
      <c r="VCB15" s="124"/>
      <c r="VCC15" s="124"/>
      <c r="VCD15" s="124"/>
      <c r="VCE15" s="124"/>
      <c r="VCF15" s="124"/>
      <c r="VCG15" s="124"/>
      <c r="VCH15" s="124"/>
      <c r="VCI15" s="124"/>
      <c r="VCJ15" s="124"/>
      <c r="VCK15" s="124"/>
      <c r="VCL15" s="124"/>
      <c r="VCM15" s="124"/>
      <c r="VCN15" s="124"/>
      <c r="VCO15" s="124"/>
      <c r="VCP15" s="124"/>
      <c r="VCQ15" s="124"/>
      <c r="VCR15" s="124"/>
      <c r="VCS15" s="124"/>
      <c r="VCT15" s="124"/>
      <c r="VCU15" s="124"/>
      <c r="VCV15" s="124"/>
      <c r="VCW15" s="124"/>
      <c r="VCX15" s="124"/>
      <c r="VCY15" s="124"/>
      <c r="VCZ15" s="124"/>
      <c r="VDA15" s="124"/>
      <c r="VDB15" s="124"/>
      <c r="VDC15" s="124"/>
      <c r="VDD15" s="124"/>
      <c r="VDE15" s="124"/>
      <c r="VDF15" s="124"/>
      <c r="VDG15" s="124"/>
      <c r="VDH15" s="124"/>
      <c r="VDI15" s="124"/>
      <c r="VDJ15" s="124"/>
      <c r="VDK15" s="124"/>
      <c r="VDL15" s="124"/>
      <c r="VDM15" s="124"/>
      <c r="VDN15" s="124"/>
      <c r="VDO15" s="124"/>
      <c r="VDP15" s="124"/>
      <c r="VDQ15" s="124"/>
      <c r="VDR15" s="124"/>
      <c r="VDS15" s="124"/>
      <c r="VDT15" s="124"/>
      <c r="VDU15" s="124"/>
      <c r="VDV15" s="124"/>
      <c r="VDW15" s="124"/>
      <c r="VDX15" s="124"/>
      <c r="VDY15" s="124"/>
      <c r="VDZ15" s="124"/>
      <c r="VEA15" s="124"/>
      <c r="VEB15" s="124"/>
      <c r="VEC15" s="124"/>
      <c r="VED15" s="124"/>
      <c r="VEE15" s="124"/>
      <c r="VEF15" s="124"/>
      <c r="VEG15" s="124"/>
      <c r="VEH15" s="124"/>
      <c r="VEI15" s="124"/>
      <c r="VEJ15" s="124"/>
      <c r="VEK15" s="124"/>
      <c r="VEL15" s="124"/>
      <c r="VEM15" s="124"/>
      <c r="VEN15" s="124"/>
      <c r="VEO15" s="124"/>
      <c r="VEP15" s="124"/>
      <c r="VEQ15" s="124"/>
      <c r="VER15" s="124"/>
      <c r="VES15" s="124"/>
      <c r="VET15" s="124"/>
      <c r="VEU15" s="124"/>
      <c r="VEV15" s="124"/>
      <c r="VEW15" s="124"/>
      <c r="VEX15" s="124"/>
      <c r="VEY15" s="124"/>
      <c r="VEZ15" s="124"/>
      <c r="VFA15" s="124"/>
      <c r="VFB15" s="124"/>
      <c r="VFC15" s="124"/>
      <c r="VFD15" s="124"/>
      <c r="VFE15" s="124"/>
      <c r="VFF15" s="124"/>
      <c r="VFG15" s="124"/>
      <c r="VFH15" s="124"/>
      <c r="VFI15" s="124"/>
      <c r="VFJ15" s="124"/>
      <c r="VFK15" s="124"/>
      <c r="VFL15" s="124"/>
      <c r="VFM15" s="124"/>
      <c r="VFN15" s="124"/>
      <c r="VFO15" s="124"/>
      <c r="VFP15" s="124"/>
      <c r="VFQ15" s="124"/>
      <c r="VFR15" s="124"/>
      <c r="VFS15" s="124"/>
      <c r="VFT15" s="124"/>
      <c r="VFU15" s="124"/>
      <c r="VFV15" s="124"/>
      <c r="VFW15" s="124"/>
      <c r="VFX15" s="124"/>
      <c r="VFY15" s="124"/>
      <c r="VFZ15" s="124"/>
      <c r="VGA15" s="124"/>
      <c r="VGB15" s="124"/>
      <c r="VGC15" s="124"/>
      <c r="VGD15" s="124"/>
      <c r="VGE15" s="124"/>
      <c r="VGF15" s="124"/>
      <c r="VGG15" s="124"/>
      <c r="VGH15" s="124"/>
      <c r="VGI15" s="124"/>
      <c r="VGJ15" s="124"/>
      <c r="VGK15" s="124"/>
      <c r="VGL15" s="124"/>
      <c r="VGM15" s="124"/>
      <c r="VGN15" s="124"/>
      <c r="VGO15" s="124"/>
      <c r="VGP15" s="124"/>
      <c r="VGQ15" s="124"/>
      <c r="VGR15" s="124"/>
      <c r="VGS15" s="124"/>
      <c r="VGT15" s="124"/>
      <c r="VGU15" s="124"/>
      <c r="VGV15" s="124"/>
      <c r="VGW15" s="124"/>
      <c r="VGX15" s="124"/>
      <c r="VGY15" s="124"/>
      <c r="VGZ15" s="124"/>
      <c r="VHA15" s="124"/>
      <c r="VHB15" s="124"/>
      <c r="VHC15" s="124"/>
      <c r="VHD15" s="124"/>
      <c r="VHE15" s="124"/>
      <c r="VHF15" s="124"/>
      <c r="VHG15" s="124"/>
      <c r="VHH15" s="124"/>
      <c r="VHI15" s="124"/>
      <c r="VHJ15" s="124"/>
      <c r="VHK15" s="124"/>
      <c r="VHL15" s="124"/>
      <c r="VHM15" s="124"/>
      <c r="VHN15" s="124"/>
      <c r="VHO15" s="124"/>
      <c r="VHP15" s="124"/>
      <c r="VHQ15" s="124"/>
      <c r="VHR15" s="124"/>
      <c r="VHS15" s="124"/>
      <c r="VHT15" s="124"/>
      <c r="VHU15" s="124"/>
      <c r="VHV15" s="124"/>
      <c r="VHW15" s="124"/>
      <c r="VHX15" s="124"/>
      <c r="VHY15" s="124"/>
      <c r="VHZ15" s="124"/>
      <c r="VIA15" s="124"/>
      <c r="VIB15" s="124"/>
      <c r="VIC15" s="124"/>
      <c r="VID15" s="124"/>
      <c r="VIE15" s="124"/>
      <c r="VIF15" s="124"/>
      <c r="VIG15" s="124"/>
      <c r="VIH15" s="124"/>
      <c r="VII15" s="124"/>
      <c r="VIJ15" s="124"/>
      <c r="VIK15" s="124"/>
      <c r="VIL15" s="124"/>
      <c r="VIM15" s="124"/>
      <c r="VIN15" s="124"/>
      <c r="VIO15" s="124"/>
      <c r="VIP15" s="124"/>
      <c r="VIQ15" s="124"/>
      <c r="VIR15" s="124"/>
      <c r="VIS15" s="124"/>
      <c r="VIT15" s="124"/>
      <c r="VIU15" s="124"/>
      <c r="VIV15" s="124"/>
      <c r="VIW15" s="124"/>
      <c r="VIX15" s="124"/>
      <c r="VIY15" s="124"/>
      <c r="VIZ15" s="124"/>
      <c r="VJA15" s="124"/>
      <c r="VJB15" s="124"/>
      <c r="VJC15" s="124"/>
      <c r="VJD15" s="124"/>
      <c r="VJE15" s="124"/>
      <c r="VJF15" s="124"/>
      <c r="VJG15" s="124"/>
      <c r="VJH15" s="124"/>
      <c r="VJI15" s="124"/>
      <c r="VJJ15" s="124"/>
      <c r="VJK15" s="124"/>
      <c r="VJL15" s="124"/>
      <c r="VJM15" s="124"/>
      <c r="VJN15" s="124"/>
      <c r="VJO15" s="124"/>
      <c r="VJP15" s="124"/>
      <c r="VJQ15" s="124"/>
      <c r="VJR15" s="124"/>
      <c r="VJS15" s="124"/>
      <c r="VJT15" s="124"/>
      <c r="VJU15" s="124"/>
      <c r="VJV15" s="124"/>
      <c r="VJW15" s="124"/>
      <c r="VJX15" s="124"/>
      <c r="VJY15" s="124"/>
      <c r="VJZ15" s="124"/>
      <c r="VKA15" s="124"/>
      <c r="VKB15" s="124"/>
      <c r="VKC15" s="124"/>
      <c r="VKD15" s="124"/>
      <c r="VKE15" s="124"/>
      <c r="VKF15" s="124"/>
      <c r="VKG15" s="124"/>
      <c r="VKH15" s="124"/>
      <c r="VKI15" s="124"/>
      <c r="VKJ15" s="124"/>
      <c r="VKK15" s="124"/>
      <c r="VKL15" s="124"/>
      <c r="VKM15" s="124"/>
      <c r="VKN15" s="124"/>
      <c r="VKO15" s="124"/>
      <c r="VKP15" s="124"/>
      <c r="VKQ15" s="124"/>
      <c r="VKR15" s="124"/>
      <c r="VKS15" s="124"/>
      <c r="VKT15" s="124"/>
      <c r="VKU15" s="124"/>
      <c r="VKV15" s="124"/>
      <c r="VKW15" s="124"/>
      <c r="VKX15" s="124"/>
      <c r="VKY15" s="124"/>
      <c r="VKZ15" s="124"/>
      <c r="VLA15" s="124"/>
      <c r="VLB15" s="124"/>
      <c r="VLC15" s="124"/>
      <c r="VLD15" s="124"/>
      <c r="VLE15" s="124"/>
      <c r="VLF15" s="124"/>
      <c r="VLG15" s="124"/>
      <c r="VLH15" s="124"/>
      <c r="VLI15" s="124"/>
      <c r="VLJ15" s="124"/>
      <c r="VLK15" s="124"/>
      <c r="VLL15" s="124"/>
      <c r="VLM15" s="124"/>
      <c r="VLN15" s="124"/>
      <c r="VLO15" s="124"/>
      <c r="VLP15" s="124"/>
      <c r="VLQ15" s="124"/>
      <c r="VLR15" s="124"/>
      <c r="VLS15" s="124"/>
      <c r="VLT15" s="124"/>
      <c r="VLU15" s="124"/>
      <c r="VLV15" s="124"/>
      <c r="VLW15" s="124"/>
      <c r="VLX15" s="124"/>
      <c r="VLY15" s="124"/>
      <c r="VLZ15" s="124"/>
      <c r="VMA15" s="124"/>
      <c r="VMB15" s="124"/>
      <c r="VMC15" s="124"/>
      <c r="VMD15" s="124"/>
      <c r="VME15" s="124"/>
      <c r="VMF15" s="124"/>
      <c r="VMG15" s="124"/>
      <c r="VMH15" s="124"/>
      <c r="VMI15" s="124"/>
      <c r="VMJ15" s="124"/>
      <c r="VMK15" s="124"/>
      <c r="VML15" s="124"/>
      <c r="VMM15" s="124"/>
      <c r="VMN15" s="124"/>
      <c r="VMO15" s="124"/>
      <c r="VMP15" s="124"/>
      <c r="VMQ15" s="124"/>
      <c r="VMR15" s="124"/>
      <c r="VMS15" s="124"/>
      <c r="VMT15" s="124"/>
      <c r="VMU15" s="124"/>
      <c r="VMV15" s="124"/>
      <c r="VMW15" s="124"/>
      <c r="VMX15" s="124"/>
      <c r="VMY15" s="124"/>
      <c r="VMZ15" s="124"/>
      <c r="VNA15" s="124"/>
      <c r="VNB15" s="124"/>
      <c r="VNC15" s="124"/>
      <c r="VND15" s="124"/>
      <c r="VNE15" s="124"/>
      <c r="VNF15" s="124"/>
      <c r="VNG15" s="124"/>
      <c r="VNH15" s="124"/>
      <c r="VNI15" s="124"/>
      <c r="VNJ15" s="124"/>
      <c r="VNK15" s="124"/>
      <c r="VNL15" s="124"/>
      <c r="VNM15" s="124"/>
      <c r="VNN15" s="124"/>
      <c r="VNO15" s="124"/>
      <c r="VNP15" s="124"/>
      <c r="VNQ15" s="124"/>
      <c r="VNR15" s="124"/>
      <c r="VNS15" s="124"/>
      <c r="VNT15" s="124"/>
      <c r="VNU15" s="124"/>
      <c r="VNV15" s="124"/>
      <c r="VNW15" s="124"/>
      <c r="VNX15" s="124"/>
      <c r="VNY15" s="124"/>
      <c r="VNZ15" s="124"/>
      <c r="VOA15" s="124"/>
      <c r="VOB15" s="124"/>
      <c r="VOC15" s="124"/>
      <c r="VOD15" s="124"/>
      <c r="VOE15" s="124"/>
      <c r="VOF15" s="124"/>
      <c r="VOG15" s="124"/>
      <c r="VOH15" s="124"/>
      <c r="VOI15" s="124"/>
      <c r="VOJ15" s="124"/>
      <c r="VOK15" s="124"/>
      <c r="VOL15" s="124"/>
      <c r="VOM15" s="124"/>
      <c r="VON15" s="124"/>
      <c r="VOO15" s="124"/>
      <c r="VOP15" s="124"/>
      <c r="VOQ15" s="124"/>
      <c r="VOR15" s="124"/>
      <c r="VOS15" s="124"/>
      <c r="VOT15" s="124"/>
      <c r="VOU15" s="124"/>
      <c r="VOV15" s="124"/>
      <c r="VOW15" s="124"/>
      <c r="VOX15" s="124"/>
      <c r="VOY15" s="124"/>
      <c r="VOZ15" s="124"/>
      <c r="VPA15" s="124"/>
      <c r="VPB15" s="124"/>
      <c r="VPC15" s="124"/>
      <c r="VPD15" s="124"/>
      <c r="VPE15" s="124"/>
      <c r="VPF15" s="124"/>
      <c r="VPG15" s="124"/>
      <c r="VPH15" s="124"/>
      <c r="VPI15" s="124"/>
      <c r="VPJ15" s="124"/>
      <c r="VPK15" s="124"/>
      <c r="VPL15" s="124"/>
      <c r="VPM15" s="124"/>
      <c r="VPN15" s="124"/>
      <c r="VPO15" s="124"/>
      <c r="VPP15" s="124"/>
      <c r="VPQ15" s="124"/>
      <c r="VPR15" s="124"/>
      <c r="VPS15" s="124"/>
      <c r="VPT15" s="124"/>
      <c r="VPU15" s="124"/>
      <c r="VPV15" s="124"/>
      <c r="VPW15" s="124"/>
      <c r="VPX15" s="124"/>
      <c r="VPY15" s="124"/>
      <c r="VPZ15" s="124"/>
      <c r="VQA15" s="124"/>
      <c r="VQB15" s="124"/>
      <c r="VQC15" s="124"/>
      <c r="VQD15" s="124"/>
      <c r="VQE15" s="124"/>
      <c r="VQF15" s="124"/>
      <c r="VQG15" s="124"/>
      <c r="VQH15" s="124"/>
      <c r="VQI15" s="124"/>
      <c r="VQJ15" s="124"/>
      <c r="VQK15" s="124"/>
      <c r="VQL15" s="124"/>
      <c r="VQM15" s="124"/>
      <c r="VQN15" s="124"/>
      <c r="VQO15" s="124"/>
      <c r="VQP15" s="124"/>
      <c r="VQQ15" s="124"/>
      <c r="VQR15" s="124"/>
      <c r="VQS15" s="124"/>
      <c r="VQT15" s="124"/>
      <c r="VQU15" s="124"/>
      <c r="VQV15" s="124"/>
      <c r="VQW15" s="124"/>
      <c r="VQX15" s="124"/>
      <c r="VQY15" s="124"/>
      <c r="VQZ15" s="124"/>
      <c r="VRA15" s="124"/>
      <c r="VRB15" s="124"/>
      <c r="VRC15" s="124"/>
      <c r="VRD15" s="124"/>
      <c r="VRE15" s="124"/>
      <c r="VRF15" s="124"/>
      <c r="VRG15" s="124"/>
      <c r="VRH15" s="124"/>
      <c r="VRI15" s="124"/>
      <c r="VRJ15" s="124"/>
      <c r="VRK15" s="124"/>
      <c r="VRL15" s="124"/>
      <c r="VRM15" s="124"/>
      <c r="VRN15" s="124"/>
      <c r="VRO15" s="124"/>
      <c r="VRP15" s="124"/>
      <c r="VRQ15" s="124"/>
      <c r="VRR15" s="124"/>
      <c r="VRS15" s="124"/>
      <c r="VRT15" s="124"/>
      <c r="VRU15" s="124"/>
      <c r="VRV15" s="124"/>
      <c r="VRW15" s="124"/>
      <c r="VRX15" s="124"/>
      <c r="VRY15" s="124"/>
      <c r="VRZ15" s="124"/>
      <c r="VSA15" s="124"/>
      <c r="VSB15" s="124"/>
      <c r="VSC15" s="124"/>
      <c r="VSD15" s="124"/>
      <c r="VSE15" s="124"/>
      <c r="VSF15" s="124"/>
      <c r="VSG15" s="124"/>
      <c r="VSH15" s="124"/>
      <c r="VSI15" s="124"/>
      <c r="VSJ15" s="124"/>
      <c r="VSK15" s="124"/>
      <c r="VSL15" s="124"/>
      <c r="VSM15" s="124"/>
      <c r="VSN15" s="124"/>
      <c r="VSO15" s="124"/>
      <c r="VSP15" s="124"/>
      <c r="VSQ15" s="124"/>
      <c r="VSR15" s="124"/>
      <c r="VSS15" s="124"/>
      <c r="VST15" s="124"/>
      <c r="VSU15" s="124"/>
      <c r="VSV15" s="124"/>
      <c r="VSW15" s="124"/>
      <c r="VSX15" s="124"/>
      <c r="VSY15" s="124"/>
      <c r="VSZ15" s="124"/>
      <c r="VTA15" s="124"/>
      <c r="VTB15" s="124"/>
      <c r="VTC15" s="124"/>
      <c r="VTD15" s="124"/>
      <c r="VTE15" s="124"/>
      <c r="VTF15" s="124"/>
      <c r="VTG15" s="124"/>
      <c r="VTH15" s="124"/>
      <c r="VTI15" s="124"/>
      <c r="VTJ15" s="124"/>
      <c r="VTK15" s="124"/>
      <c r="VTL15" s="124"/>
      <c r="VTM15" s="124"/>
      <c r="VTN15" s="124"/>
      <c r="VTO15" s="124"/>
      <c r="VTP15" s="124"/>
      <c r="VTQ15" s="124"/>
      <c r="VTR15" s="124"/>
      <c r="VTS15" s="124"/>
      <c r="VTT15" s="124"/>
      <c r="VTU15" s="124"/>
      <c r="VTV15" s="124"/>
      <c r="VTW15" s="124"/>
      <c r="VTX15" s="124"/>
      <c r="VTY15" s="124"/>
      <c r="VTZ15" s="124"/>
      <c r="VUA15" s="124"/>
      <c r="VUB15" s="124"/>
      <c r="VUC15" s="124"/>
      <c r="VUD15" s="124"/>
      <c r="VUE15" s="124"/>
      <c r="VUF15" s="124"/>
      <c r="VUG15" s="124"/>
      <c r="VUH15" s="124"/>
      <c r="VUI15" s="124"/>
      <c r="VUJ15" s="124"/>
      <c r="VUK15" s="124"/>
      <c r="VUL15" s="124"/>
      <c r="VUM15" s="124"/>
      <c r="VUN15" s="124"/>
      <c r="VUO15" s="124"/>
      <c r="VUP15" s="124"/>
      <c r="VUQ15" s="124"/>
      <c r="VUR15" s="124"/>
      <c r="VUS15" s="124"/>
      <c r="VUT15" s="124"/>
      <c r="VUU15" s="124"/>
      <c r="VUV15" s="124"/>
      <c r="VUW15" s="124"/>
      <c r="VUX15" s="124"/>
      <c r="VUY15" s="124"/>
      <c r="VUZ15" s="124"/>
      <c r="VVA15" s="124"/>
      <c r="VVB15" s="124"/>
      <c r="VVC15" s="124"/>
      <c r="VVD15" s="124"/>
      <c r="VVE15" s="124"/>
      <c r="VVF15" s="124"/>
      <c r="VVG15" s="124"/>
      <c r="VVH15" s="124"/>
      <c r="VVI15" s="124"/>
      <c r="VVJ15" s="124"/>
      <c r="VVK15" s="124"/>
      <c r="VVL15" s="124"/>
      <c r="VVM15" s="124"/>
      <c r="VVN15" s="124"/>
      <c r="VVO15" s="124"/>
      <c r="VVP15" s="124"/>
      <c r="VVQ15" s="124"/>
      <c r="VVR15" s="124"/>
      <c r="VVS15" s="124"/>
      <c r="VVT15" s="124"/>
      <c r="VVU15" s="124"/>
      <c r="VVV15" s="124"/>
      <c r="VVW15" s="124"/>
      <c r="VVX15" s="124"/>
      <c r="VVY15" s="124"/>
      <c r="VVZ15" s="124"/>
      <c r="VWA15" s="124"/>
      <c r="VWB15" s="124"/>
      <c r="VWC15" s="124"/>
      <c r="VWD15" s="124"/>
      <c r="VWE15" s="124"/>
      <c r="VWF15" s="124"/>
      <c r="VWG15" s="124"/>
      <c r="VWH15" s="124"/>
      <c r="VWI15" s="124"/>
      <c r="VWJ15" s="124"/>
      <c r="VWK15" s="124"/>
      <c r="VWL15" s="124"/>
      <c r="VWM15" s="124"/>
      <c r="VWN15" s="124"/>
      <c r="VWO15" s="124"/>
      <c r="VWP15" s="124"/>
      <c r="VWQ15" s="124"/>
      <c r="VWR15" s="124"/>
      <c r="VWS15" s="124"/>
      <c r="VWT15" s="124"/>
      <c r="VWU15" s="124"/>
      <c r="VWV15" s="124"/>
      <c r="VWW15" s="124"/>
      <c r="VWX15" s="124"/>
      <c r="VWY15" s="124"/>
      <c r="VWZ15" s="124"/>
      <c r="VXA15" s="124"/>
      <c r="VXB15" s="124"/>
      <c r="VXC15" s="124"/>
      <c r="VXD15" s="124"/>
      <c r="VXE15" s="124"/>
      <c r="VXF15" s="124"/>
      <c r="VXG15" s="124"/>
      <c r="VXH15" s="124"/>
      <c r="VXI15" s="124"/>
      <c r="VXJ15" s="124"/>
      <c r="VXK15" s="124"/>
      <c r="VXL15" s="124"/>
      <c r="VXM15" s="124"/>
      <c r="VXN15" s="124"/>
      <c r="VXO15" s="124"/>
      <c r="VXP15" s="124"/>
      <c r="VXQ15" s="124"/>
      <c r="VXR15" s="124"/>
      <c r="VXS15" s="124"/>
      <c r="VXT15" s="124"/>
      <c r="VXU15" s="124"/>
      <c r="VXV15" s="124"/>
      <c r="VXW15" s="124"/>
      <c r="VXX15" s="124"/>
      <c r="VXY15" s="124"/>
      <c r="VXZ15" s="124"/>
      <c r="VYA15" s="124"/>
      <c r="VYB15" s="124"/>
      <c r="VYC15" s="124"/>
      <c r="VYD15" s="124"/>
      <c r="VYE15" s="124"/>
      <c r="VYF15" s="124"/>
      <c r="VYG15" s="124"/>
      <c r="VYH15" s="124"/>
      <c r="VYI15" s="124"/>
      <c r="VYJ15" s="124"/>
      <c r="VYK15" s="124"/>
      <c r="VYL15" s="124"/>
      <c r="VYM15" s="124"/>
      <c r="VYN15" s="124"/>
      <c r="VYO15" s="124"/>
      <c r="VYP15" s="124"/>
      <c r="VYQ15" s="124"/>
      <c r="VYR15" s="124"/>
      <c r="VYS15" s="124"/>
      <c r="VYT15" s="124"/>
      <c r="VYU15" s="124"/>
      <c r="VYV15" s="124"/>
      <c r="VYW15" s="124"/>
      <c r="VYX15" s="124"/>
      <c r="VYY15" s="124"/>
      <c r="VYZ15" s="124"/>
      <c r="VZA15" s="124"/>
      <c r="VZB15" s="124"/>
      <c r="VZC15" s="124"/>
      <c r="VZD15" s="124"/>
      <c r="VZE15" s="124"/>
      <c r="VZF15" s="124"/>
      <c r="VZG15" s="124"/>
      <c r="VZH15" s="124"/>
      <c r="VZI15" s="124"/>
      <c r="VZJ15" s="124"/>
      <c r="VZK15" s="124"/>
      <c r="VZL15" s="124"/>
      <c r="VZM15" s="124"/>
      <c r="VZN15" s="124"/>
      <c r="VZO15" s="124"/>
      <c r="VZP15" s="124"/>
      <c r="VZQ15" s="124"/>
      <c r="VZR15" s="124"/>
      <c r="VZS15" s="124"/>
      <c r="VZT15" s="124"/>
      <c r="VZU15" s="124"/>
      <c r="VZV15" s="124"/>
      <c r="VZW15" s="124"/>
      <c r="VZX15" s="124"/>
      <c r="VZY15" s="124"/>
      <c r="VZZ15" s="124"/>
      <c r="WAA15" s="124"/>
      <c r="WAB15" s="124"/>
      <c r="WAC15" s="124"/>
      <c r="WAD15" s="124"/>
      <c r="WAE15" s="124"/>
      <c r="WAF15" s="124"/>
      <c r="WAG15" s="124"/>
      <c r="WAH15" s="124"/>
      <c r="WAI15" s="124"/>
      <c r="WAJ15" s="124"/>
      <c r="WAK15" s="124"/>
      <c r="WAL15" s="124"/>
      <c r="WAM15" s="124"/>
      <c r="WAN15" s="124"/>
      <c r="WAO15" s="124"/>
      <c r="WAP15" s="124"/>
      <c r="WAQ15" s="124"/>
      <c r="WAR15" s="124"/>
      <c r="WAS15" s="124"/>
      <c r="WAT15" s="124"/>
      <c r="WAU15" s="124"/>
      <c r="WAV15" s="124"/>
      <c r="WAW15" s="124"/>
      <c r="WAX15" s="124"/>
      <c r="WAY15" s="124"/>
      <c r="WAZ15" s="124"/>
      <c r="WBA15" s="124"/>
      <c r="WBB15" s="124"/>
      <c r="WBC15" s="124"/>
      <c r="WBD15" s="124"/>
      <c r="WBE15" s="124"/>
      <c r="WBF15" s="124"/>
      <c r="WBG15" s="124"/>
      <c r="WBH15" s="124"/>
      <c r="WBI15" s="124"/>
      <c r="WBJ15" s="124"/>
      <c r="WBK15" s="124"/>
      <c r="WBL15" s="124"/>
      <c r="WBM15" s="124"/>
      <c r="WBN15" s="124"/>
      <c r="WBO15" s="124"/>
      <c r="WBP15" s="124"/>
      <c r="WBQ15" s="124"/>
      <c r="WBR15" s="124"/>
      <c r="WBS15" s="124"/>
      <c r="WBT15" s="124"/>
      <c r="WBU15" s="124"/>
      <c r="WBV15" s="124"/>
      <c r="WBW15" s="124"/>
      <c r="WBX15" s="124"/>
      <c r="WBY15" s="124"/>
      <c r="WBZ15" s="124"/>
      <c r="WCA15" s="124"/>
      <c r="WCB15" s="124"/>
      <c r="WCC15" s="124"/>
      <c r="WCD15" s="124"/>
      <c r="WCE15" s="124"/>
      <c r="WCF15" s="124"/>
      <c r="WCG15" s="124"/>
      <c r="WCH15" s="124"/>
      <c r="WCI15" s="124"/>
      <c r="WCJ15" s="124"/>
      <c r="WCK15" s="124"/>
      <c r="WCL15" s="124"/>
      <c r="WCM15" s="124"/>
      <c r="WCN15" s="124"/>
      <c r="WCO15" s="124"/>
      <c r="WCP15" s="124"/>
      <c r="WCQ15" s="124"/>
      <c r="WCR15" s="124"/>
      <c r="WCS15" s="124"/>
      <c r="WCT15" s="124"/>
      <c r="WCU15" s="124"/>
      <c r="WCV15" s="124"/>
      <c r="WCW15" s="124"/>
      <c r="WCX15" s="124"/>
      <c r="WCY15" s="124"/>
      <c r="WCZ15" s="124"/>
      <c r="WDA15" s="124"/>
      <c r="WDB15" s="124"/>
      <c r="WDC15" s="124"/>
      <c r="WDD15" s="124"/>
      <c r="WDE15" s="124"/>
      <c r="WDF15" s="124"/>
      <c r="WDG15" s="124"/>
      <c r="WDH15" s="124"/>
      <c r="WDI15" s="124"/>
      <c r="WDJ15" s="124"/>
      <c r="WDK15" s="124"/>
      <c r="WDL15" s="124"/>
      <c r="WDM15" s="124"/>
      <c r="WDN15" s="124"/>
      <c r="WDO15" s="124"/>
      <c r="WDP15" s="124"/>
      <c r="WDQ15" s="124"/>
      <c r="WDR15" s="124"/>
      <c r="WDS15" s="124"/>
      <c r="WDT15" s="124"/>
      <c r="WDU15" s="124"/>
      <c r="WDV15" s="124"/>
      <c r="WDW15" s="124"/>
      <c r="WDX15" s="124"/>
      <c r="WDY15" s="124"/>
      <c r="WDZ15" s="124"/>
      <c r="WEA15" s="124"/>
      <c r="WEB15" s="124"/>
      <c r="WEC15" s="124"/>
      <c r="WED15" s="124"/>
      <c r="WEE15" s="124"/>
      <c r="WEF15" s="124"/>
      <c r="WEG15" s="124"/>
      <c r="WEH15" s="124"/>
      <c r="WEI15" s="124"/>
      <c r="WEJ15" s="124"/>
      <c r="WEK15" s="124"/>
      <c r="WEL15" s="124"/>
      <c r="WEM15" s="124"/>
      <c r="WEN15" s="124"/>
      <c r="WEO15" s="124"/>
      <c r="WEP15" s="124"/>
      <c r="WEQ15" s="124"/>
      <c r="WER15" s="124"/>
      <c r="WES15" s="124"/>
      <c r="WET15" s="124"/>
      <c r="WEU15" s="124"/>
      <c r="WEV15" s="124"/>
      <c r="WEW15" s="124"/>
      <c r="WEX15" s="124"/>
      <c r="WEY15" s="124"/>
      <c r="WEZ15" s="124"/>
      <c r="WFA15" s="124"/>
      <c r="WFB15" s="124"/>
      <c r="WFC15" s="124"/>
      <c r="WFD15" s="124"/>
      <c r="WFE15" s="124"/>
      <c r="WFF15" s="124"/>
      <c r="WFG15" s="124"/>
      <c r="WFH15" s="124"/>
      <c r="WFI15" s="124"/>
      <c r="WFJ15" s="124"/>
      <c r="WFK15" s="124"/>
      <c r="WFL15" s="124"/>
      <c r="WFM15" s="124"/>
      <c r="WFN15" s="124"/>
      <c r="WFO15" s="124"/>
      <c r="WFP15" s="124"/>
      <c r="WFQ15" s="124"/>
      <c r="WFR15" s="124"/>
      <c r="WFS15" s="124"/>
      <c r="WFT15" s="124"/>
      <c r="WFU15" s="124"/>
      <c r="WFV15" s="124"/>
      <c r="WFW15" s="124"/>
      <c r="WFX15" s="124"/>
      <c r="WFY15" s="124"/>
      <c r="WFZ15" s="124"/>
      <c r="WGA15" s="124"/>
      <c r="WGB15" s="124"/>
      <c r="WGC15" s="124"/>
      <c r="WGD15" s="124"/>
      <c r="WGE15" s="124"/>
      <c r="WGF15" s="124"/>
      <c r="WGG15" s="124"/>
      <c r="WGH15" s="124"/>
      <c r="WGI15" s="124"/>
      <c r="WGJ15" s="124"/>
      <c r="WGK15" s="124"/>
      <c r="WGL15" s="124"/>
      <c r="WGM15" s="124"/>
      <c r="WGN15" s="124"/>
      <c r="WGO15" s="124"/>
      <c r="WGP15" s="124"/>
      <c r="WGQ15" s="124"/>
      <c r="WGR15" s="124"/>
      <c r="WGS15" s="124"/>
      <c r="WGT15" s="124"/>
      <c r="WGU15" s="124"/>
      <c r="WGV15" s="124"/>
      <c r="WGW15" s="124"/>
      <c r="WGX15" s="124"/>
      <c r="WGY15" s="124"/>
      <c r="WGZ15" s="124"/>
      <c r="WHA15" s="124"/>
      <c r="WHB15" s="124"/>
      <c r="WHC15" s="124"/>
      <c r="WHD15" s="124"/>
      <c r="WHE15" s="124"/>
      <c r="WHF15" s="124"/>
      <c r="WHG15" s="124"/>
      <c r="WHH15" s="124"/>
      <c r="WHI15" s="124"/>
      <c r="WHJ15" s="124"/>
      <c r="WHK15" s="124"/>
      <c r="WHL15" s="124"/>
      <c r="WHM15" s="124"/>
      <c r="WHN15" s="124"/>
      <c r="WHO15" s="124"/>
      <c r="WHP15" s="124"/>
      <c r="WHQ15" s="124"/>
      <c r="WHR15" s="124"/>
      <c r="WHS15" s="124"/>
      <c r="WHT15" s="124"/>
      <c r="WHU15" s="124"/>
      <c r="WHV15" s="124"/>
      <c r="WHW15" s="124"/>
      <c r="WHX15" s="124"/>
      <c r="WHY15" s="124"/>
      <c r="WHZ15" s="124"/>
      <c r="WIA15" s="124"/>
      <c r="WIB15" s="124"/>
      <c r="WIC15" s="124"/>
      <c r="WID15" s="124"/>
      <c r="WIE15" s="124"/>
      <c r="WIF15" s="124"/>
      <c r="WIG15" s="124"/>
      <c r="WIH15" s="124"/>
      <c r="WII15" s="124"/>
      <c r="WIJ15" s="124"/>
      <c r="WIK15" s="124"/>
      <c r="WIL15" s="124"/>
      <c r="WIM15" s="124"/>
      <c r="WIN15" s="124"/>
      <c r="WIO15" s="124"/>
      <c r="WIP15" s="124"/>
      <c r="WIQ15" s="124"/>
      <c r="WIR15" s="124"/>
      <c r="WIS15" s="124"/>
      <c r="WIT15" s="124"/>
      <c r="WIU15" s="124"/>
      <c r="WIV15" s="124"/>
      <c r="WIW15" s="124"/>
      <c r="WIX15" s="124"/>
      <c r="WIY15" s="124"/>
      <c r="WIZ15" s="124"/>
      <c r="WJA15" s="124"/>
      <c r="WJB15" s="124"/>
      <c r="WJC15" s="124"/>
      <c r="WJD15" s="124"/>
      <c r="WJE15" s="124"/>
      <c r="WJF15" s="124"/>
      <c r="WJG15" s="124"/>
      <c r="WJH15" s="124"/>
      <c r="WJI15" s="124"/>
      <c r="WJJ15" s="124"/>
      <c r="WJK15" s="124"/>
      <c r="WJL15" s="124"/>
      <c r="WJM15" s="124"/>
      <c r="WJN15" s="124"/>
      <c r="WJO15" s="124"/>
      <c r="WJP15" s="124"/>
      <c r="WJQ15" s="124"/>
      <c r="WJR15" s="124"/>
      <c r="WJS15" s="124"/>
      <c r="WJT15" s="124"/>
      <c r="WJU15" s="124"/>
      <c r="WJV15" s="124"/>
      <c r="WJW15" s="124"/>
      <c r="WJX15" s="124"/>
      <c r="WJY15" s="124"/>
      <c r="WJZ15" s="124"/>
      <c r="WKA15" s="124"/>
      <c r="WKB15" s="124"/>
      <c r="WKC15" s="124"/>
      <c r="WKD15" s="124"/>
      <c r="WKE15" s="124"/>
      <c r="WKF15" s="124"/>
      <c r="WKG15" s="124"/>
      <c r="WKH15" s="124"/>
      <c r="WKI15" s="124"/>
      <c r="WKJ15" s="124"/>
      <c r="WKK15" s="124"/>
      <c r="WKL15" s="124"/>
      <c r="WKM15" s="124"/>
      <c r="WKN15" s="124"/>
      <c r="WKO15" s="124"/>
      <c r="WKP15" s="124"/>
      <c r="WKQ15" s="124"/>
      <c r="WKR15" s="124"/>
      <c r="WKS15" s="124"/>
      <c r="WKT15" s="124"/>
      <c r="WKU15" s="124"/>
      <c r="WKV15" s="124"/>
      <c r="WKW15" s="124"/>
      <c r="WKX15" s="124"/>
      <c r="WKY15" s="124"/>
      <c r="WKZ15" s="124"/>
      <c r="WLA15" s="124"/>
      <c r="WLB15" s="124"/>
      <c r="WLC15" s="124"/>
      <c r="WLD15" s="124"/>
      <c r="WLE15" s="124"/>
      <c r="WLF15" s="124"/>
      <c r="WLG15" s="124"/>
      <c r="WLH15" s="124"/>
      <c r="WLI15" s="124"/>
      <c r="WLJ15" s="124"/>
      <c r="WLK15" s="124"/>
      <c r="WLL15" s="124"/>
      <c r="WLM15" s="124"/>
      <c r="WLN15" s="124"/>
      <c r="WLO15" s="124"/>
      <c r="WLP15" s="124"/>
      <c r="WLQ15" s="124"/>
      <c r="WLR15" s="124"/>
      <c r="WLS15" s="124"/>
      <c r="WLT15" s="124"/>
      <c r="WLU15" s="124"/>
      <c r="WLV15" s="124"/>
      <c r="WLW15" s="124"/>
      <c r="WLX15" s="124"/>
      <c r="WLY15" s="124"/>
      <c r="WLZ15" s="124"/>
      <c r="WMA15" s="124"/>
      <c r="WMB15" s="124"/>
      <c r="WMC15" s="124"/>
      <c r="WMD15" s="124"/>
      <c r="WME15" s="124"/>
      <c r="WMF15" s="124"/>
      <c r="WMG15" s="124"/>
      <c r="WMH15" s="124"/>
      <c r="WMI15" s="124"/>
      <c r="WMJ15" s="124"/>
      <c r="WMK15" s="124"/>
      <c r="WML15" s="124"/>
      <c r="WMM15" s="124"/>
      <c r="WMN15" s="124"/>
      <c r="WMO15" s="124"/>
      <c r="WMP15" s="124"/>
      <c r="WMQ15" s="124"/>
      <c r="WMR15" s="124"/>
      <c r="WMS15" s="124"/>
      <c r="WMT15" s="124"/>
      <c r="WMU15" s="124"/>
      <c r="WMV15" s="124"/>
      <c r="WMW15" s="124"/>
      <c r="WMX15" s="124"/>
      <c r="WMY15" s="124"/>
      <c r="WMZ15" s="124"/>
      <c r="WNA15" s="124"/>
      <c r="WNB15" s="124"/>
      <c r="WNC15" s="124"/>
      <c r="WND15" s="124"/>
      <c r="WNE15" s="124"/>
      <c r="WNF15" s="124"/>
      <c r="WNG15" s="124"/>
      <c r="WNH15" s="124"/>
      <c r="WNI15" s="124"/>
      <c r="WNJ15" s="124"/>
      <c r="WNK15" s="124"/>
      <c r="WNL15" s="124"/>
      <c r="WNM15" s="124"/>
      <c r="WNN15" s="124"/>
      <c r="WNO15" s="124"/>
      <c r="WNP15" s="124"/>
      <c r="WNQ15" s="124"/>
      <c r="WNR15" s="124"/>
      <c r="WNS15" s="124"/>
      <c r="WNT15" s="124"/>
      <c r="WNU15" s="124"/>
      <c r="WNV15" s="124"/>
      <c r="WNW15" s="124"/>
      <c r="WNX15" s="124"/>
      <c r="WNY15" s="124"/>
      <c r="WNZ15" s="124"/>
      <c r="WOA15" s="124"/>
      <c r="WOB15" s="124"/>
      <c r="WOC15" s="124"/>
      <c r="WOD15" s="124"/>
      <c r="WOE15" s="124"/>
      <c r="WOF15" s="124"/>
      <c r="WOG15" s="124"/>
      <c r="WOH15" s="124"/>
      <c r="WOI15" s="124"/>
      <c r="WOJ15" s="124"/>
      <c r="WOK15" s="124"/>
      <c r="WOL15" s="124"/>
      <c r="WOM15" s="124"/>
      <c r="WON15" s="124"/>
      <c r="WOO15" s="124"/>
      <c r="WOP15" s="124"/>
      <c r="WOQ15" s="124"/>
      <c r="WOR15" s="124"/>
      <c r="WOS15" s="124"/>
      <c r="WOT15" s="124"/>
      <c r="WOU15" s="124"/>
      <c r="WOV15" s="124"/>
      <c r="WOW15" s="124"/>
      <c r="WOX15" s="124"/>
      <c r="WOY15" s="124"/>
      <c r="WOZ15" s="124"/>
      <c r="WPA15" s="124"/>
      <c r="WPB15" s="124"/>
      <c r="WPC15" s="124"/>
      <c r="WPD15" s="124"/>
      <c r="WPE15" s="124"/>
      <c r="WPF15" s="124"/>
      <c r="WPG15" s="124"/>
      <c r="WPH15" s="124"/>
      <c r="WPI15" s="124"/>
      <c r="WPJ15" s="124"/>
      <c r="WPK15" s="124"/>
      <c r="WPL15" s="124"/>
      <c r="WPM15" s="124"/>
      <c r="WPN15" s="124"/>
      <c r="WPO15" s="124"/>
      <c r="WPP15" s="124"/>
      <c r="WPQ15" s="124"/>
      <c r="WPR15" s="124"/>
      <c r="WPS15" s="124"/>
      <c r="WPT15" s="124"/>
      <c r="WPU15" s="124"/>
      <c r="WPV15" s="124"/>
      <c r="WPW15" s="124"/>
      <c r="WPX15" s="124"/>
      <c r="WPY15" s="124"/>
      <c r="WPZ15" s="124"/>
      <c r="WQA15" s="124"/>
      <c r="WQB15" s="124"/>
      <c r="WQC15" s="124"/>
      <c r="WQD15" s="124"/>
      <c r="WQE15" s="124"/>
      <c r="WQF15" s="124"/>
      <c r="WQG15" s="124"/>
      <c r="WQH15" s="124"/>
      <c r="WQI15" s="124"/>
      <c r="WQJ15" s="124"/>
      <c r="WQK15" s="124"/>
      <c r="WQL15" s="124"/>
      <c r="WQM15" s="124"/>
      <c r="WQN15" s="124"/>
      <c r="WQO15" s="124"/>
      <c r="WQP15" s="124"/>
      <c r="WQQ15" s="124"/>
      <c r="WQR15" s="124"/>
      <c r="WQS15" s="124"/>
      <c r="WQT15" s="124"/>
      <c r="WQU15" s="124"/>
      <c r="WQV15" s="124"/>
      <c r="WQW15" s="124"/>
      <c r="WQX15" s="124"/>
      <c r="WQY15" s="124"/>
      <c r="WQZ15" s="124"/>
      <c r="WRA15" s="124"/>
      <c r="WRB15" s="124"/>
      <c r="WRC15" s="124"/>
      <c r="WRD15" s="124"/>
      <c r="WRE15" s="124"/>
      <c r="WRF15" s="124"/>
      <c r="WRG15" s="124"/>
      <c r="WRH15" s="124"/>
      <c r="WRI15" s="124"/>
      <c r="WRJ15" s="124"/>
      <c r="WRK15" s="124"/>
      <c r="WRL15" s="124"/>
      <c r="WRM15" s="124"/>
      <c r="WRN15" s="124"/>
      <c r="WRO15" s="124"/>
      <c r="WRP15" s="124"/>
      <c r="WRQ15" s="124"/>
      <c r="WRR15" s="124"/>
      <c r="WRS15" s="124"/>
      <c r="WRT15" s="124"/>
      <c r="WRU15" s="124"/>
      <c r="WRV15" s="124"/>
      <c r="WRW15" s="124"/>
      <c r="WRX15" s="124"/>
      <c r="WRY15" s="124"/>
      <c r="WRZ15" s="124"/>
      <c r="WSA15" s="124"/>
      <c r="WSB15" s="124"/>
      <c r="WSC15" s="124"/>
      <c r="WSD15" s="124"/>
      <c r="WSE15" s="124"/>
      <c r="WSF15" s="124"/>
      <c r="WSG15" s="124"/>
      <c r="WSH15" s="124"/>
      <c r="WSI15" s="124"/>
      <c r="WSJ15" s="124"/>
      <c r="WSK15" s="124"/>
      <c r="WSL15" s="124"/>
      <c r="WSM15" s="124"/>
      <c r="WSN15" s="124"/>
      <c r="WSO15" s="124"/>
      <c r="WSP15" s="124"/>
      <c r="WSQ15" s="124"/>
      <c r="WSR15" s="124"/>
      <c r="WSS15" s="124"/>
      <c r="WST15" s="124"/>
      <c r="WSU15" s="124"/>
      <c r="WSV15" s="124"/>
      <c r="WSW15" s="124"/>
      <c r="WSX15" s="124"/>
      <c r="WSY15" s="124"/>
      <c r="WSZ15" s="124"/>
      <c r="WTA15" s="124"/>
      <c r="WTB15" s="124"/>
      <c r="WTC15" s="124"/>
      <c r="WTD15" s="124"/>
      <c r="WTE15" s="124"/>
      <c r="WTF15" s="124"/>
      <c r="WTG15" s="124"/>
      <c r="WTH15" s="124"/>
      <c r="WTI15" s="124"/>
      <c r="WTJ15" s="124"/>
      <c r="WTK15" s="124"/>
      <c r="WTL15" s="124"/>
      <c r="WTM15" s="124"/>
      <c r="WTN15" s="124"/>
      <c r="WTO15" s="124"/>
      <c r="WTP15" s="124"/>
      <c r="WTQ15" s="124"/>
      <c r="WTR15" s="124"/>
      <c r="WTS15" s="124"/>
      <c r="WTT15" s="124"/>
      <c r="WTU15" s="124"/>
      <c r="WTV15" s="124"/>
      <c r="WTW15" s="124"/>
      <c r="WTX15" s="124"/>
      <c r="WTY15" s="124"/>
      <c r="WTZ15" s="124"/>
      <c r="WUA15" s="124"/>
      <c r="WUB15" s="124"/>
      <c r="WUC15" s="124"/>
      <c r="WUD15" s="124"/>
      <c r="WUE15" s="124"/>
      <c r="WUF15" s="124"/>
      <c r="WUG15" s="124"/>
      <c r="WUH15" s="124"/>
      <c r="WUI15" s="124"/>
      <c r="WUJ15" s="124"/>
      <c r="WUK15" s="124"/>
      <c r="WUL15" s="124"/>
      <c r="WUM15" s="124"/>
      <c r="WUN15" s="124"/>
      <c r="WUO15" s="124"/>
      <c r="WUP15" s="124"/>
      <c r="WUQ15" s="124"/>
      <c r="WUR15" s="124"/>
      <c r="WUS15" s="124"/>
      <c r="WUT15" s="124"/>
      <c r="WUU15" s="124"/>
      <c r="WUV15" s="124"/>
      <c r="WUW15" s="124"/>
      <c r="WUX15" s="124"/>
      <c r="WUY15" s="124"/>
      <c r="WUZ15" s="124"/>
      <c r="WVA15" s="124"/>
      <c r="WVB15" s="124"/>
      <c r="WVC15" s="124"/>
      <c r="WVD15" s="124"/>
      <c r="WVE15" s="124"/>
      <c r="WVF15" s="124"/>
      <c r="WVG15" s="124"/>
      <c r="WVH15" s="124"/>
      <c r="WVI15" s="124"/>
      <c r="WVJ15" s="124"/>
      <c r="WVK15" s="124"/>
      <c r="WVL15" s="124"/>
      <c r="WVM15" s="124"/>
      <c r="WVN15" s="124"/>
      <c r="WVO15" s="124"/>
      <c r="WVP15" s="124"/>
      <c r="WVQ15" s="124"/>
      <c r="WVR15" s="124"/>
      <c r="WVS15" s="124"/>
      <c r="WVT15" s="124"/>
      <c r="WVU15" s="124"/>
      <c r="WVV15" s="124"/>
      <c r="WVW15" s="124"/>
      <c r="WVX15" s="124"/>
      <c r="WVY15" s="124"/>
      <c r="WVZ15" s="124"/>
      <c r="WWA15" s="124"/>
      <c r="WWB15" s="124"/>
      <c r="WWC15" s="124"/>
      <c r="WWD15" s="124"/>
      <c r="WWE15" s="124"/>
      <c r="WWF15" s="124"/>
      <c r="WWG15" s="124"/>
      <c r="WWH15" s="124"/>
      <c r="WWI15" s="124"/>
      <c r="WWJ15" s="124"/>
      <c r="WWK15" s="124"/>
      <c r="WWL15" s="124"/>
      <c r="WWM15" s="124"/>
      <c r="WWN15" s="124"/>
      <c r="WWO15" s="124"/>
      <c r="WWP15" s="124"/>
      <c r="WWQ15" s="124"/>
      <c r="WWR15" s="124"/>
      <c r="WWS15" s="124"/>
      <c r="WWT15" s="124"/>
      <c r="WWU15" s="124"/>
      <c r="WWV15" s="124"/>
      <c r="WWW15" s="124"/>
      <c r="WWX15" s="124"/>
      <c r="WWY15" s="124"/>
      <c r="WWZ15" s="124"/>
      <c r="WXA15" s="124"/>
      <c r="WXB15" s="124"/>
      <c r="WXC15" s="124"/>
      <c r="WXD15" s="124"/>
      <c r="WXE15" s="124"/>
      <c r="WXF15" s="124"/>
      <c r="WXG15" s="124"/>
      <c r="WXH15" s="124"/>
      <c r="WXI15" s="124"/>
      <c r="WXJ15" s="124"/>
      <c r="WXK15" s="124"/>
      <c r="WXL15" s="124"/>
      <c r="WXM15" s="124"/>
      <c r="WXN15" s="124"/>
      <c r="WXO15" s="124"/>
      <c r="WXP15" s="124"/>
      <c r="WXQ15" s="124"/>
      <c r="WXR15" s="124"/>
      <c r="WXS15" s="124"/>
      <c r="WXT15" s="124"/>
      <c r="WXU15" s="124"/>
      <c r="WXV15" s="124"/>
      <c r="WXW15" s="124"/>
      <c r="WXX15" s="124"/>
      <c r="WXY15" s="124"/>
      <c r="WXZ15" s="124"/>
      <c r="WYA15" s="124"/>
      <c r="WYB15" s="124"/>
      <c r="WYC15" s="124"/>
      <c r="WYD15" s="124"/>
      <c r="WYE15" s="124"/>
      <c r="WYF15" s="124"/>
      <c r="WYG15" s="124"/>
      <c r="WYH15" s="124"/>
      <c r="WYI15" s="124"/>
      <c r="WYJ15" s="124"/>
      <c r="WYK15" s="124"/>
      <c r="WYL15" s="124"/>
      <c r="WYM15" s="124"/>
      <c r="WYN15" s="124"/>
      <c r="WYO15" s="124"/>
      <c r="WYP15" s="124"/>
      <c r="WYQ15" s="124"/>
      <c r="WYR15" s="124"/>
      <c r="WYS15" s="124"/>
      <c r="WYT15" s="124"/>
      <c r="WYU15" s="124"/>
      <c r="WYV15" s="124"/>
      <c r="WYW15" s="124"/>
      <c r="WYX15" s="124"/>
      <c r="WYY15" s="124"/>
      <c r="WYZ15" s="124"/>
      <c r="WZA15" s="124"/>
      <c r="WZB15" s="124"/>
      <c r="WZC15" s="124"/>
      <c r="WZD15" s="124"/>
      <c r="WZE15" s="124"/>
      <c r="WZF15" s="124"/>
      <c r="WZG15" s="124"/>
      <c r="WZH15" s="124"/>
      <c r="WZI15" s="124"/>
      <c r="WZJ15" s="124"/>
      <c r="WZK15" s="124"/>
      <c r="WZL15" s="124"/>
      <c r="WZM15" s="124"/>
      <c r="WZN15" s="124"/>
      <c r="WZO15" s="124"/>
      <c r="WZP15" s="124"/>
      <c r="WZQ15" s="124"/>
      <c r="WZR15" s="124"/>
      <c r="WZS15" s="124"/>
      <c r="WZT15" s="124"/>
      <c r="WZU15" s="124"/>
      <c r="WZV15" s="124"/>
      <c r="WZW15" s="124"/>
      <c r="WZX15" s="124"/>
      <c r="WZY15" s="124"/>
      <c r="WZZ15" s="124"/>
      <c r="XAA15" s="124"/>
      <c r="XAB15" s="124"/>
      <c r="XAC15" s="124"/>
      <c r="XAD15" s="124"/>
      <c r="XAE15" s="124"/>
      <c r="XAF15" s="124"/>
      <c r="XAG15" s="124"/>
      <c r="XAH15" s="124"/>
      <c r="XAI15" s="124"/>
      <c r="XAJ15" s="124"/>
      <c r="XAK15" s="124"/>
      <c r="XAL15" s="124"/>
      <c r="XAM15" s="124"/>
      <c r="XAN15" s="124"/>
      <c r="XAO15" s="124"/>
      <c r="XAP15" s="124"/>
      <c r="XAQ15" s="124"/>
      <c r="XAR15" s="124"/>
      <c r="XAS15" s="124"/>
      <c r="XAT15" s="124"/>
      <c r="XAU15" s="124"/>
      <c r="XAV15" s="124"/>
      <c r="XAW15" s="124"/>
      <c r="XAX15" s="124"/>
      <c r="XAY15" s="124"/>
      <c r="XAZ15" s="124"/>
      <c r="XBA15" s="124"/>
      <c r="XBB15" s="124"/>
      <c r="XBC15" s="124"/>
      <c r="XBD15" s="124"/>
      <c r="XBE15" s="124"/>
      <c r="XBF15" s="124"/>
      <c r="XBG15" s="124"/>
      <c r="XBH15" s="124"/>
      <c r="XBI15" s="124"/>
      <c r="XBJ15" s="124"/>
      <c r="XBK15" s="124"/>
      <c r="XBL15" s="124"/>
      <c r="XBM15" s="124"/>
      <c r="XBN15" s="124"/>
      <c r="XBO15" s="124"/>
      <c r="XBP15" s="124"/>
      <c r="XBQ15" s="124"/>
      <c r="XBR15" s="124"/>
      <c r="XBS15" s="124"/>
      <c r="XBT15" s="124"/>
      <c r="XBU15" s="124"/>
      <c r="XBV15" s="124"/>
      <c r="XBW15" s="124"/>
      <c r="XBX15" s="124"/>
      <c r="XBY15" s="124"/>
      <c r="XBZ15" s="124"/>
      <c r="XCA15" s="124"/>
      <c r="XCB15" s="124"/>
      <c r="XCC15" s="124"/>
      <c r="XCD15" s="124"/>
      <c r="XCE15" s="124"/>
      <c r="XCF15" s="124"/>
      <c r="XCG15" s="124"/>
      <c r="XCH15" s="124"/>
      <c r="XCI15" s="124"/>
      <c r="XCJ15" s="124"/>
      <c r="XCK15" s="124"/>
      <c r="XCL15" s="124"/>
      <c r="XCM15" s="124"/>
      <c r="XCN15" s="124"/>
      <c r="XCO15" s="124"/>
      <c r="XCP15" s="124"/>
      <c r="XCQ15" s="124"/>
      <c r="XCR15" s="124"/>
      <c r="XCS15" s="124"/>
      <c r="XCT15" s="124"/>
      <c r="XCU15" s="124"/>
      <c r="XCV15" s="124"/>
      <c r="XCW15" s="124"/>
      <c r="XCX15" s="124"/>
      <c r="XCY15" s="124"/>
      <c r="XCZ15" s="124"/>
      <c r="XDA15" s="124"/>
      <c r="XDB15" s="124"/>
      <c r="XDC15" s="124"/>
      <c r="XDD15" s="124"/>
      <c r="XDE15" s="124"/>
      <c r="XDF15" s="124"/>
      <c r="XDG15" s="124"/>
      <c r="XDH15" s="124"/>
      <c r="XDI15" s="124"/>
      <c r="XDJ15" s="124"/>
      <c r="XDK15" s="124"/>
      <c r="XDL15" s="124"/>
      <c r="XDM15" s="124"/>
      <c r="XDN15" s="124"/>
      <c r="XDO15" s="124"/>
      <c r="XDP15" s="124"/>
      <c r="XDQ15" s="124"/>
      <c r="XDR15" s="124"/>
      <c r="XDS15" s="124"/>
      <c r="XDT15" s="124"/>
      <c r="XDU15" s="124"/>
      <c r="XDV15" s="124"/>
      <c r="XDW15" s="124"/>
      <c r="XDX15" s="124"/>
      <c r="XDY15" s="124"/>
      <c r="XDZ15" s="124"/>
      <c r="XEA15" s="124"/>
      <c r="XEB15" s="124"/>
      <c r="XEC15" s="124"/>
      <c r="XED15" s="124"/>
      <c r="XEE15" s="124"/>
      <c r="XEF15" s="124"/>
      <c r="XEG15" s="124"/>
      <c r="XEH15" s="124"/>
      <c r="XEI15" s="124"/>
      <c r="XEJ15" s="124"/>
      <c r="XEK15" s="124"/>
      <c r="XEL15" s="124"/>
      <c r="XEM15" s="124"/>
      <c r="XEN15" s="124"/>
      <c r="XEO15" s="124"/>
      <c r="XEP15" s="124"/>
      <c r="XEQ15" s="124"/>
      <c r="XER15" s="124"/>
      <c r="XES15" s="124"/>
      <c r="XET15" s="124"/>
      <c r="XEU15" s="124"/>
      <c r="XEV15" s="124"/>
      <c r="XEW15" s="124"/>
      <c r="XEX15" s="124"/>
      <c r="XEY15" s="124"/>
      <c r="XEZ15" s="124"/>
      <c r="XFA15" s="124"/>
      <c r="XFB15" s="124"/>
    </row>
    <row r="16" s="7" customFormat="1" customHeight="1" spans="1:32">
      <c r="A16" s="32">
        <v>12</v>
      </c>
      <c r="B16" s="33" t="s">
        <v>193</v>
      </c>
      <c r="C16" s="3">
        <v>449.3195</v>
      </c>
      <c r="D16" s="3">
        <v>469.3195</v>
      </c>
      <c r="E16" s="3">
        <f t="shared" si="0"/>
        <v>20</v>
      </c>
      <c r="F16" s="3">
        <f t="shared" si="1"/>
        <v>20</v>
      </c>
      <c r="G16" s="3">
        <v>3.348</v>
      </c>
      <c r="H16" s="3">
        <v>3.348</v>
      </c>
      <c r="I16" s="67">
        <v>-3.452</v>
      </c>
      <c r="J16" s="5">
        <v>-3.19157</v>
      </c>
      <c r="K16" s="3">
        <v>-0.72133</v>
      </c>
      <c r="L16" s="3">
        <v>-0.42748</v>
      </c>
      <c r="M16" s="65">
        <v>1.75</v>
      </c>
      <c r="N16" s="65">
        <v>1.75</v>
      </c>
      <c r="O16" s="66">
        <v>1</v>
      </c>
      <c r="P16" s="3">
        <v>-2.14478</v>
      </c>
      <c r="Q16" s="3">
        <v>-1.81623</v>
      </c>
      <c r="R16" s="90">
        <v>0.45</v>
      </c>
      <c r="S16" s="90">
        <v>0.45</v>
      </c>
      <c r="T16" s="66">
        <v>0</v>
      </c>
      <c r="U16" s="91">
        <v>3.1</v>
      </c>
      <c r="V16" s="92">
        <v>22.25</v>
      </c>
      <c r="W16" s="93">
        <v>22.25</v>
      </c>
      <c r="X16" s="94">
        <f t="shared" si="2"/>
        <v>-1.00520875</v>
      </c>
      <c r="Y16" s="94">
        <f t="shared" si="3"/>
        <v>0</v>
      </c>
      <c r="AA16" s="122"/>
      <c r="AB16" s="122"/>
      <c r="AC16" s="122"/>
      <c r="AF16" s="127"/>
    </row>
    <row r="17" customHeight="1" spans="1:16384">
      <c r="A17" s="32">
        <v>13</v>
      </c>
      <c r="B17" s="33" t="s">
        <v>194</v>
      </c>
      <c r="C17" s="3">
        <v>469.3495</v>
      </c>
      <c r="D17" s="3">
        <v>489.3495</v>
      </c>
      <c r="E17" s="3">
        <f t="shared" si="0"/>
        <v>20</v>
      </c>
      <c r="F17" s="3">
        <f t="shared" si="1"/>
        <v>20</v>
      </c>
      <c r="G17" s="3">
        <v>3.348</v>
      </c>
      <c r="H17" s="3">
        <v>3.348</v>
      </c>
      <c r="I17" s="5">
        <v>-3.1912</v>
      </c>
      <c r="J17" s="5">
        <v>-2.4012</v>
      </c>
      <c r="K17" s="3">
        <v>-0.42689</v>
      </c>
      <c r="L17" s="3">
        <v>0.0451</v>
      </c>
      <c r="M17" s="65">
        <v>1.75</v>
      </c>
      <c r="N17" s="65">
        <v>1.75</v>
      </c>
      <c r="O17" s="66">
        <v>1</v>
      </c>
      <c r="P17" s="3">
        <v>-1.81557</v>
      </c>
      <c r="Q17" s="3">
        <v>-1.26446</v>
      </c>
      <c r="R17" s="90">
        <v>0.45</v>
      </c>
      <c r="S17" s="90">
        <v>0.45</v>
      </c>
      <c r="T17" s="66">
        <v>0</v>
      </c>
      <c r="U17" s="91">
        <v>3.1</v>
      </c>
      <c r="V17" s="92">
        <v>22.25</v>
      </c>
      <c r="W17" s="93">
        <v>22.25</v>
      </c>
      <c r="X17" s="94">
        <f t="shared" si="2"/>
        <v>-0.33406625</v>
      </c>
      <c r="Y17" s="94">
        <f t="shared" si="3"/>
        <v>0</v>
      </c>
      <c r="Z17"/>
      <c r="AA17" s="122"/>
      <c r="AB17" s="122"/>
      <c r="AC17" s="128"/>
      <c r="AD17"/>
      <c r="AE17"/>
      <c r="AF17" s="123"/>
      <c r="AG17"/>
      <c r="XFC17" s="8"/>
      <c r="XFD17" s="8"/>
    </row>
    <row r="18" customHeight="1" spans="1:16384">
      <c r="A18" s="32">
        <v>14</v>
      </c>
      <c r="B18" s="33" t="s">
        <v>195</v>
      </c>
      <c r="C18" s="3">
        <v>489.3795</v>
      </c>
      <c r="D18" s="3">
        <v>509.3795</v>
      </c>
      <c r="E18" s="3">
        <f t="shared" si="0"/>
        <v>20</v>
      </c>
      <c r="F18" s="3">
        <f t="shared" si="1"/>
        <v>20</v>
      </c>
      <c r="G18" s="3">
        <v>3.348</v>
      </c>
      <c r="H18" s="3">
        <v>3.348</v>
      </c>
      <c r="I18" s="5">
        <v>-2.40002</v>
      </c>
      <c r="J18" s="5">
        <v>-1.61002</v>
      </c>
      <c r="K18" s="3">
        <v>0.04585</v>
      </c>
      <c r="L18" s="3">
        <v>0.54585</v>
      </c>
      <c r="M18" s="65">
        <v>1.75</v>
      </c>
      <c r="N18" s="65">
        <v>1.75</v>
      </c>
      <c r="O18" s="66">
        <v>1</v>
      </c>
      <c r="P18" s="3">
        <v>-1.26347</v>
      </c>
      <c r="Q18" s="3">
        <v>-0.51002</v>
      </c>
      <c r="R18" s="90">
        <v>0.45</v>
      </c>
      <c r="S18" s="90">
        <v>0.45</v>
      </c>
      <c r="T18" s="66">
        <v>0</v>
      </c>
      <c r="U18" s="91">
        <v>3.1</v>
      </c>
      <c r="V18" s="92">
        <v>22.25</v>
      </c>
      <c r="W18" s="93">
        <v>22.25</v>
      </c>
      <c r="X18" s="94">
        <f t="shared" si="2"/>
        <v>0.5177375</v>
      </c>
      <c r="Y18" s="94">
        <f t="shared" si="3"/>
        <v>0</v>
      </c>
      <c r="Z18"/>
      <c r="AA18" s="122"/>
      <c r="AB18" s="122"/>
      <c r="AC18" s="128"/>
      <c r="AD18"/>
      <c r="AE18"/>
      <c r="AF18" s="123"/>
      <c r="AG18"/>
      <c r="XFC18" s="8"/>
      <c r="XFD18" s="8"/>
    </row>
    <row r="19" s="8" customFormat="1" customHeight="1" spans="1:32">
      <c r="A19" s="32">
        <v>15</v>
      </c>
      <c r="B19" s="33" t="s">
        <v>196</v>
      </c>
      <c r="C19" s="3">
        <v>509.4095</v>
      </c>
      <c r="D19" s="3">
        <v>529.4095</v>
      </c>
      <c r="E19" s="3">
        <f t="shared" si="0"/>
        <v>20</v>
      </c>
      <c r="F19" s="3">
        <f t="shared" si="1"/>
        <v>20</v>
      </c>
      <c r="G19" s="3">
        <v>3.348</v>
      </c>
      <c r="H19" s="3">
        <v>3.348</v>
      </c>
      <c r="I19" s="5">
        <v>-1.60883</v>
      </c>
      <c r="J19" s="5">
        <v>-0.81883</v>
      </c>
      <c r="K19" s="3">
        <v>0.5466</v>
      </c>
      <c r="L19" s="3">
        <v>1.0466</v>
      </c>
      <c r="M19" s="65">
        <v>1.75</v>
      </c>
      <c r="N19" s="65">
        <v>1.75</v>
      </c>
      <c r="O19" s="66">
        <v>1</v>
      </c>
      <c r="P19" s="3">
        <v>-0.50883</v>
      </c>
      <c r="Q19" s="3">
        <v>0.28117</v>
      </c>
      <c r="R19" s="90">
        <v>0.45</v>
      </c>
      <c r="S19" s="90">
        <v>0.45</v>
      </c>
      <c r="T19" s="66">
        <v>0</v>
      </c>
      <c r="U19" s="91">
        <v>3.1</v>
      </c>
      <c r="V19" s="92">
        <v>22.25</v>
      </c>
      <c r="W19" s="93">
        <v>22.25</v>
      </c>
      <c r="X19" s="94">
        <f t="shared" si="2"/>
        <v>1.39405</v>
      </c>
      <c r="Y19" s="94">
        <f t="shared" si="3"/>
        <v>0</v>
      </c>
      <c r="AA19" s="122"/>
      <c r="AB19" s="122"/>
      <c r="AC19" s="128"/>
      <c r="AF19" s="129"/>
    </row>
    <row r="20" s="8" customFormat="1" customHeight="1" spans="1:32">
      <c r="A20" s="32">
        <v>16</v>
      </c>
      <c r="B20" s="33" t="s">
        <v>197</v>
      </c>
      <c r="C20" s="3">
        <v>529.4395</v>
      </c>
      <c r="D20" s="3">
        <v>549.4395</v>
      </c>
      <c r="E20" s="3">
        <f t="shared" si="0"/>
        <v>20</v>
      </c>
      <c r="F20" s="3">
        <f t="shared" si="1"/>
        <v>20</v>
      </c>
      <c r="G20" s="3">
        <v>3.348</v>
      </c>
      <c r="H20" s="3">
        <v>3.348</v>
      </c>
      <c r="I20" s="5">
        <v>-0.81765</v>
      </c>
      <c r="J20" s="5">
        <v>-0.02765</v>
      </c>
      <c r="K20" s="3">
        <v>1.04735</v>
      </c>
      <c r="L20" s="3">
        <v>1.54735</v>
      </c>
      <c r="M20" s="65">
        <v>1.75</v>
      </c>
      <c r="N20" s="65">
        <v>1.75</v>
      </c>
      <c r="O20" s="66">
        <v>1</v>
      </c>
      <c r="P20" s="3">
        <v>0.28235</v>
      </c>
      <c r="Q20" s="3">
        <v>1.07235</v>
      </c>
      <c r="R20" s="90">
        <v>0.45</v>
      </c>
      <c r="S20" s="90">
        <v>0.45</v>
      </c>
      <c r="T20" s="66">
        <v>0</v>
      </c>
      <c r="U20" s="91">
        <v>3.1</v>
      </c>
      <c r="V20" s="92">
        <v>22.25</v>
      </c>
      <c r="W20" s="93">
        <v>22.25</v>
      </c>
      <c r="X20" s="94">
        <f t="shared" si="2"/>
        <v>2.2703625</v>
      </c>
      <c r="Y20" s="94">
        <f t="shared" si="3"/>
        <v>0</v>
      </c>
      <c r="AA20" s="122"/>
      <c r="AB20" s="122"/>
      <c r="AC20" s="128"/>
      <c r="AF20" s="129"/>
    </row>
    <row r="21" customHeight="1" spans="1:16384">
      <c r="A21" s="32">
        <v>17</v>
      </c>
      <c r="B21" s="33" t="s">
        <v>198</v>
      </c>
      <c r="C21" s="3">
        <v>549.4695</v>
      </c>
      <c r="D21" s="3">
        <v>569.4695</v>
      </c>
      <c r="E21" s="3">
        <f t="shared" si="0"/>
        <v>20</v>
      </c>
      <c r="F21" s="3">
        <f t="shared" si="1"/>
        <v>20</v>
      </c>
      <c r="G21" s="3">
        <v>3.348</v>
      </c>
      <c r="H21" s="3">
        <v>3.348</v>
      </c>
      <c r="I21" s="5">
        <v>-0.02646</v>
      </c>
      <c r="J21" s="5">
        <v>0.56292</v>
      </c>
      <c r="K21" s="3">
        <v>1.5481</v>
      </c>
      <c r="L21" s="3">
        <v>2.0481</v>
      </c>
      <c r="M21" s="65">
        <v>1.75</v>
      </c>
      <c r="N21" s="65">
        <v>1.75</v>
      </c>
      <c r="O21" s="66">
        <v>1</v>
      </c>
      <c r="P21" s="3">
        <v>1.07354</v>
      </c>
      <c r="Q21" s="3">
        <v>1.86351</v>
      </c>
      <c r="R21" s="90">
        <v>0.45</v>
      </c>
      <c r="S21" s="90">
        <v>0.45</v>
      </c>
      <c r="T21" s="66">
        <v>0</v>
      </c>
      <c r="U21" s="91">
        <v>3.1</v>
      </c>
      <c r="V21" s="92">
        <v>22.25</v>
      </c>
      <c r="W21" s="93">
        <v>22.25</v>
      </c>
      <c r="X21" s="94">
        <f t="shared" si="2"/>
        <v>3.146675</v>
      </c>
      <c r="Y21" s="94">
        <f t="shared" si="3"/>
        <v>0</v>
      </c>
      <c r="Z21"/>
      <c r="AA21" s="122"/>
      <c r="AB21" s="122"/>
      <c r="AC21" s="128"/>
      <c r="AD21"/>
      <c r="AE21"/>
      <c r="AF21" s="123"/>
      <c r="AG21"/>
      <c r="XFC21" s="8"/>
      <c r="XFD21" s="8"/>
    </row>
    <row r="22" customHeight="1" spans="1:16384">
      <c r="A22" s="32">
        <v>18</v>
      </c>
      <c r="B22" s="33" t="s">
        <v>199</v>
      </c>
      <c r="C22" s="3">
        <v>569.4995</v>
      </c>
      <c r="D22" s="3">
        <v>589.4995</v>
      </c>
      <c r="E22" s="3">
        <f t="shared" si="0"/>
        <v>20</v>
      </c>
      <c r="F22" s="3">
        <f t="shared" si="1"/>
        <v>20</v>
      </c>
      <c r="G22" s="3">
        <v>3.348</v>
      </c>
      <c r="H22" s="3">
        <v>3.348</v>
      </c>
      <c r="I22" s="5">
        <v>0.56381</v>
      </c>
      <c r="J22" s="5">
        <v>1.1532</v>
      </c>
      <c r="K22" s="3">
        <v>2.04885</v>
      </c>
      <c r="L22" s="3">
        <v>2.54885</v>
      </c>
      <c r="M22" s="65">
        <v>1.75</v>
      </c>
      <c r="N22" s="65">
        <v>1.75</v>
      </c>
      <c r="O22" s="66">
        <v>1</v>
      </c>
      <c r="P22" s="3">
        <v>1.86469</v>
      </c>
      <c r="Q22" s="3">
        <v>2.53969</v>
      </c>
      <c r="R22" s="90">
        <v>0.45</v>
      </c>
      <c r="S22" s="90">
        <v>0.45</v>
      </c>
      <c r="T22" s="66">
        <v>0</v>
      </c>
      <c r="U22" s="91">
        <v>3.1</v>
      </c>
      <c r="V22" s="92">
        <v>22.25</v>
      </c>
      <c r="W22" s="93">
        <v>22.25</v>
      </c>
      <c r="X22" s="94">
        <f t="shared" si="2"/>
        <v>4.0229875</v>
      </c>
      <c r="Y22" s="94">
        <f t="shared" si="3"/>
        <v>0</v>
      </c>
      <c r="Z22"/>
      <c r="AA22" s="122"/>
      <c r="AB22" s="122"/>
      <c r="AC22" s="128"/>
      <c r="AD22"/>
      <c r="AE22"/>
      <c r="AF22" s="123"/>
      <c r="AG22"/>
      <c r="XFC22" s="8"/>
      <c r="XFD22" s="8"/>
    </row>
    <row r="23" customHeight="1" spans="1:16384">
      <c r="A23" s="32">
        <v>19</v>
      </c>
      <c r="B23" s="33" t="s">
        <v>200</v>
      </c>
      <c r="C23" s="3">
        <v>589.5295</v>
      </c>
      <c r="D23" s="3">
        <v>605</v>
      </c>
      <c r="E23" s="3">
        <f t="shared" si="0"/>
        <v>15.4705</v>
      </c>
      <c r="F23" s="3">
        <f t="shared" si="1"/>
        <v>15.4705</v>
      </c>
      <c r="G23" s="3">
        <v>3.348</v>
      </c>
      <c r="H23" s="3">
        <v>3.348</v>
      </c>
      <c r="I23" s="5">
        <v>1.15408</v>
      </c>
      <c r="J23" s="5">
        <v>1.60998</v>
      </c>
      <c r="K23" s="3">
        <v>2.5496</v>
      </c>
      <c r="L23" s="3">
        <v>2.90998</v>
      </c>
      <c r="M23" s="65">
        <v>1.75</v>
      </c>
      <c r="N23" s="65">
        <v>1.75</v>
      </c>
      <c r="O23" s="66">
        <v>1</v>
      </c>
      <c r="P23" s="3">
        <v>2.54054</v>
      </c>
      <c r="Q23" s="3">
        <v>2.90998</v>
      </c>
      <c r="R23" s="90">
        <v>0.45</v>
      </c>
      <c r="S23" s="90">
        <v>0.45</v>
      </c>
      <c r="T23" s="66">
        <v>0</v>
      </c>
      <c r="U23" s="91">
        <v>3.1</v>
      </c>
      <c r="V23" s="92">
        <v>22.25</v>
      </c>
      <c r="W23" s="93">
        <v>22.25</v>
      </c>
      <c r="X23" s="94">
        <f t="shared" si="2"/>
        <v>4.7771325</v>
      </c>
      <c r="Y23" s="94">
        <f t="shared" si="3"/>
        <v>0</v>
      </c>
      <c r="Z23"/>
      <c r="AA23" s="122"/>
      <c r="AB23" s="122"/>
      <c r="AC23" s="128"/>
      <c r="AD23"/>
      <c r="AE23"/>
      <c r="AF23" s="123"/>
      <c r="AG23"/>
      <c r="XFC23" s="8"/>
      <c r="XFD23" s="8"/>
    </row>
    <row r="24" s="9" customFormat="1" customHeight="1" spans="1:16384">
      <c r="A24" s="37">
        <v>20</v>
      </c>
      <c r="B24" s="38" t="s">
        <v>201</v>
      </c>
      <c r="C24" s="39">
        <v>594.2491</v>
      </c>
      <c r="D24" s="39">
        <v>614.2491</v>
      </c>
      <c r="E24" s="39">
        <f t="shared" si="0"/>
        <v>20</v>
      </c>
      <c r="F24" s="39">
        <f t="shared" si="1"/>
        <v>20</v>
      </c>
      <c r="G24" s="39">
        <v>3.914</v>
      </c>
      <c r="H24" s="39">
        <v>3.914</v>
      </c>
      <c r="I24" s="39">
        <v>2.27743</v>
      </c>
      <c r="J24" s="39">
        <v>2.65934</v>
      </c>
      <c r="K24" s="39">
        <v>3.19858</v>
      </c>
      <c r="L24" s="39">
        <v>3.67645</v>
      </c>
      <c r="M24" s="70">
        <v>1.75</v>
      </c>
      <c r="N24" s="70">
        <v>1.75</v>
      </c>
      <c r="O24" s="71">
        <v>1</v>
      </c>
      <c r="P24" s="39">
        <v>3.17395</v>
      </c>
      <c r="Q24" s="39">
        <v>3.67645</v>
      </c>
      <c r="R24" s="100">
        <v>0.45</v>
      </c>
      <c r="S24" s="100">
        <v>0.45</v>
      </c>
      <c r="T24" s="71">
        <v>0</v>
      </c>
      <c r="U24" s="101">
        <v>3.1</v>
      </c>
      <c r="V24" s="102">
        <v>8</v>
      </c>
      <c r="W24" s="103">
        <v>8</v>
      </c>
      <c r="X24" s="104">
        <f t="shared" si="2"/>
        <v>6.01565125</v>
      </c>
      <c r="Y24" s="104">
        <f t="shared" si="3"/>
        <v>0</v>
      </c>
      <c r="AA24" s="130"/>
      <c r="AB24" s="130"/>
      <c r="AC24" s="131"/>
      <c r="AF24" s="132"/>
      <c r="AH24" s="139"/>
      <c r="AI24" s="139"/>
      <c r="AJ24" s="139"/>
      <c r="AK24" s="139"/>
      <c r="AL24" s="139"/>
      <c r="AM24" s="139"/>
      <c r="AN24" s="139"/>
      <c r="AO24" s="139"/>
      <c r="AP24" s="139"/>
      <c r="AQ24" s="139"/>
      <c r="AR24" s="139"/>
      <c r="AS24" s="139"/>
      <c r="AT24" s="139"/>
      <c r="AU24" s="139"/>
      <c r="AV24" s="139"/>
      <c r="AW24" s="139"/>
      <c r="AX24" s="139"/>
      <c r="AY24" s="139"/>
      <c r="AZ24" s="139"/>
      <c r="BA24" s="139"/>
      <c r="BB24" s="139"/>
      <c r="BC24" s="139"/>
      <c r="BD24" s="139"/>
      <c r="BE24" s="139"/>
      <c r="BF24" s="139"/>
      <c r="BG24" s="139"/>
      <c r="BH24" s="139"/>
      <c r="BI24" s="139"/>
      <c r="BJ24" s="139"/>
      <c r="BK24" s="139"/>
      <c r="BL24" s="139"/>
      <c r="BM24" s="139"/>
      <c r="BN24" s="139"/>
      <c r="BO24" s="139"/>
      <c r="BP24" s="139"/>
      <c r="BQ24" s="139"/>
      <c r="BR24" s="139"/>
      <c r="BS24" s="139"/>
      <c r="BT24" s="139"/>
      <c r="BU24" s="139"/>
      <c r="BV24" s="139"/>
      <c r="BW24" s="139"/>
      <c r="BX24" s="139"/>
      <c r="BY24" s="139"/>
      <c r="BZ24" s="139"/>
      <c r="CA24" s="139"/>
      <c r="CB24" s="139"/>
      <c r="CC24" s="139"/>
      <c r="CD24" s="139"/>
      <c r="CE24" s="139"/>
      <c r="CF24" s="139"/>
      <c r="CG24" s="139"/>
      <c r="CH24" s="139"/>
      <c r="CI24" s="139"/>
      <c r="CJ24" s="139"/>
      <c r="CK24" s="139"/>
      <c r="CL24" s="139"/>
      <c r="CM24" s="139"/>
      <c r="CN24" s="139"/>
      <c r="CO24" s="139"/>
      <c r="CP24" s="139"/>
      <c r="CQ24" s="139"/>
      <c r="CR24" s="139"/>
      <c r="CS24" s="139"/>
      <c r="CT24" s="139"/>
      <c r="CU24" s="139"/>
      <c r="CV24" s="139"/>
      <c r="CW24" s="139"/>
      <c r="CX24" s="139"/>
      <c r="CY24" s="139"/>
      <c r="CZ24" s="139"/>
      <c r="DA24" s="139"/>
      <c r="DB24" s="139"/>
      <c r="DC24" s="139"/>
      <c r="DD24" s="139"/>
      <c r="DE24" s="139"/>
      <c r="DF24" s="139"/>
      <c r="DG24" s="139"/>
      <c r="DH24" s="139"/>
      <c r="DI24" s="139"/>
      <c r="DJ24" s="139"/>
      <c r="DK24" s="139"/>
      <c r="DL24" s="139"/>
      <c r="DM24" s="139"/>
      <c r="DN24" s="139"/>
      <c r="DO24" s="139"/>
      <c r="DP24" s="139"/>
      <c r="DQ24" s="139"/>
      <c r="DR24" s="139"/>
      <c r="DS24" s="139"/>
      <c r="DT24" s="139"/>
      <c r="DU24" s="139"/>
      <c r="DV24" s="139"/>
      <c r="DW24" s="139"/>
      <c r="DX24" s="139"/>
      <c r="DY24" s="139"/>
      <c r="DZ24" s="139"/>
      <c r="EA24" s="139"/>
      <c r="EB24" s="139"/>
      <c r="EC24" s="139"/>
      <c r="ED24" s="139"/>
      <c r="EE24" s="139"/>
      <c r="EF24" s="139"/>
      <c r="EG24" s="139"/>
      <c r="EH24" s="139"/>
      <c r="EI24" s="139"/>
      <c r="EJ24" s="139"/>
      <c r="EK24" s="139"/>
      <c r="EL24" s="139"/>
      <c r="EM24" s="139"/>
      <c r="EN24" s="139"/>
      <c r="EO24" s="139"/>
      <c r="EP24" s="139"/>
      <c r="EQ24" s="139"/>
      <c r="ER24" s="139"/>
      <c r="ES24" s="139"/>
      <c r="ET24" s="139"/>
      <c r="EU24" s="139"/>
      <c r="EV24" s="139"/>
      <c r="EW24" s="139"/>
      <c r="EX24" s="139"/>
      <c r="EY24" s="139"/>
      <c r="EZ24" s="139"/>
      <c r="FA24" s="139"/>
      <c r="FB24" s="139"/>
      <c r="FC24" s="139"/>
      <c r="FD24" s="139"/>
      <c r="FE24" s="139"/>
      <c r="FF24" s="139"/>
      <c r="FG24" s="139"/>
      <c r="FH24" s="139"/>
      <c r="FI24" s="139"/>
      <c r="FJ24" s="139"/>
      <c r="FK24" s="139"/>
      <c r="FL24" s="139"/>
      <c r="FM24" s="139"/>
      <c r="FN24" s="139"/>
      <c r="FO24" s="139"/>
      <c r="FP24" s="139"/>
      <c r="FQ24" s="139"/>
      <c r="FR24" s="139"/>
      <c r="FS24" s="139"/>
      <c r="FT24" s="139"/>
      <c r="FU24" s="139"/>
      <c r="FV24" s="139"/>
      <c r="FW24" s="139"/>
      <c r="FX24" s="139"/>
      <c r="FY24" s="139"/>
      <c r="FZ24" s="139"/>
      <c r="GA24" s="139"/>
      <c r="GB24" s="139"/>
      <c r="GC24" s="139"/>
      <c r="GD24" s="139"/>
      <c r="GE24" s="139"/>
      <c r="GF24" s="139"/>
      <c r="GG24" s="139"/>
      <c r="GH24" s="139"/>
      <c r="GI24" s="139"/>
      <c r="GJ24" s="139"/>
      <c r="GK24" s="139"/>
      <c r="GL24" s="139"/>
      <c r="GM24" s="139"/>
      <c r="GN24" s="139"/>
      <c r="GO24" s="139"/>
      <c r="GP24" s="139"/>
      <c r="GQ24" s="139"/>
      <c r="GR24" s="139"/>
      <c r="GS24" s="139"/>
      <c r="GT24" s="139"/>
      <c r="GU24" s="139"/>
      <c r="GV24" s="139"/>
      <c r="GW24" s="139"/>
      <c r="GX24" s="139"/>
      <c r="GY24" s="139"/>
      <c r="GZ24" s="139"/>
      <c r="HA24" s="139"/>
      <c r="HB24" s="139"/>
      <c r="HC24" s="139"/>
      <c r="HD24" s="139"/>
      <c r="HE24" s="139"/>
      <c r="HF24" s="139"/>
      <c r="HG24" s="139"/>
      <c r="HH24" s="139"/>
      <c r="HI24" s="139"/>
      <c r="HJ24" s="139"/>
      <c r="HK24" s="139"/>
      <c r="HL24" s="139"/>
      <c r="HM24" s="139"/>
      <c r="HN24" s="139"/>
      <c r="HO24" s="139"/>
      <c r="HP24" s="139"/>
      <c r="HQ24" s="139"/>
      <c r="HR24" s="139"/>
      <c r="HS24" s="139"/>
      <c r="HT24" s="139"/>
      <c r="HU24" s="139"/>
      <c r="HV24" s="139"/>
      <c r="HW24" s="139"/>
      <c r="HX24" s="139"/>
      <c r="HY24" s="139"/>
      <c r="HZ24" s="139"/>
      <c r="IA24" s="139"/>
      <c r="IB24" s="139"/>
      <c r="IC24" s="139"/>
      <c r="ID24" s="139"/>
      <c r="IE24" s="139"/>
      <c r="IF24" s="139"/>
      <c r="IG24" s="139"/>
      <c r="IH24" s="139"/>
      <c r="II24" s="139"/>
      <c r="IJ24" s="139"/>
      <c r="IK24" s="139"/>
      <c r="IL24" s="139"/>
      <c r="IM24" s="139"/>
      <c r="IN24" s="139"/>
      <c r="IO24" s="139"/>
      <c r="IP24" s="139"/>
      <c r="IQ24" s="139"/>
      <c r="IR24" s="139"/>
      <c r="IS24" s="139"/>
      <c r="IT24" s="139"/>
      <c r="IU24" s="139"/>
      <c r="IV24" s="139"/>
      <c r="IW24" s="139"/>
      <c r="IX24" s="139"/>
      <c r="IY24" s="139"/>
      <c r="IZ24" s="139"/>
      <c r="JA24" s="139"/>
      <c r="JB24" s="139"/>
      <c r="JC24" s="139"/>
      <c r="JD24" s="139"/>
      <c r="JE24" s="139"/>
      <c r="JF24" s="139"/>
      <c r="JG24" s="139"/>
      <c r="JH24" s="139"/>
      <c r="JI24" s="139"/>
      <c r="JJ24" s="139"/>
      <c r="JK24" s="139"/>
      <c r="JL24" s="139"/>
      <c r="JM24" s="139"/>
      <c r="JN24" s="139"/>
      <c r="JO24" s="139"/>
      <c r="JP24" s="139"/>
      <c r="JQ24" s="139"/>
      <c r="JR24" s="139"/>
      <c r="JS24" s="139"/>
      <c r="JT24" s="139"/>
      <c r="JU24" s="139"/>
      <c r="JV24" s="139"/>
      <c r="JW24" s="139"/>
      <c r="JX24" s="139"/>
      <c r="JY24" s="139"/>
      <c r="JZ24" s="139"/>
      <c r="KA24" s="139"/>
      <c r="KB24" s="139"/>
      <c r="KC24" s="139"/>
      <c r="KD24" s="139"/>
      <c r="KE24" s="139"/>
      <c r="KF24" s="139"/>
      <c r="KG24" s="139"/>
      <c r="KH24" s="139"/>
      <c r="KI24" s="139"/>
      <c r="KJ24" s="139"/>
      <c r="KK24" s="139"/>
      <c r="KL24" s="139"/>
      <c r="KM24" s="139"/>
      <c r="KN24" s="139"/>
      <c r="KO24" s="139"/>
      <c r="KP24" s="139"/>
      <c r="KQ24" s="139"/>
      <c r="KR24" s="139"/>
      <c r="KS24" s="139"/>
      <c r="KT24" s="139"/>
      <c r="KU24" s="139"/>
      <c r="KV24" s="139"/>
      <c r="KW24" s="139"/>
      <c r="KX24" s="139"/>
      <c r="KY24" s="139"/>
      <c r="KZ24" s="139"/>
      <c r="LA24" s="139"/>
      <c r="LB24" s="139"/>
      <c r="LC24" s="139"/>
      <c r="LD24" s="139"/>
      <c r="LE24" s="139"/>
      <c r="LF24" s="139"/>
      <c r="LG24" s="139"/>
      <c r="LH24" s="139"/>
      <c r="LI24" s="139"/>
      <c r="LJ24" s="139"/>
      <c r="LK24" s="139"/>
      <c r="LL24" s="139"/>
      <c r="LM24" s="139"/>
      <c r="LN24" s="139"/>
      <c r="LO24" s="139"/>
      <c r="LP24" s="139"/>
      <c r="LQ24" s="139"/>
      <c r="LR24" s="139"/>
      <c r="LS24" s="139"/>
      <c r="LT24" s="139"/>
      <c r="LU24" s="139"/>
      <c r="LV24" s="139"/>
      <c r="LW24" s="139"/>
      <c r="LX24" s="139"/>
      <c r="LY24" s="139"/>
      <c r="LZ24" s="139"/>
      <c r="MA24" s="139"/>
      <c r="MB24" s="139"/>
      <c r="MC24" s="139"/>
      <c r="MD24" s="139"/>
      <c r="ME24" s="139"/>
      <c r="MF24" s="139"/>
      <c r="MG24" s="139"/>
      <c r="MH24" s="139"/>
      <c r="MI24" s="139"/>
      <c r="MJ24" s="139"/>
      <c r="MK24" s="139"/>
      <c r="ML24" s="139"/>
      <c r="MM24" s="139"/>
      <c r="MN24" s="139"/>
      <c r="MO24" s="139"/>
      <c r="MP24" s="139"/>
      <c r="MQ24" s="139"/>
      <c r="MR24" s="139"/>
      <c r="MS24" s="139"/>
      <c r="MT24" s="139"/>
      <c r="MU24" s="139"/>
      <c r="MV24" s="139"/>
      <c r="MW24" s="139"/>
      <c r="MX24" s="139"/>
      <c r="MY24" s="139"/>
      <c r="MZ24" s="139"/>
      <c r="NA24" s="139"/>
      <c r="NB24" s="139"/>
      <c r="NC24" s="139"/>
      <c r="ND24" s="139"/>
      <c r="NE24" s="139"/>
      <c r="NF24" s="139"/>
      <c r="NG24" s="139"/>
      <c r="NH24" s="139"/>
      <c r="NI24" s="139"/>
      <c r="NJ24" s="139"/>
      <c r="NK24" s="139"/>
      <c r="NL24" s="139"/>
      <c r="NM24" s="139"/>
      <c r="NN24" s="139"/>
      <c r="NO24" s="139"/>
      <c r="NP24" s="139"/>
      <c r="NQ24" s="139"/>
      <c r="NR24" s="139"/>
      <c r="NS24" s="139"/>
      <c r="NT24" s="139"/>
      <c r="NU24" s="139"/>
      <c r="NV24" s="139"/>
      <c r="NW24" s="139"/>
      <c r="NX24" s="139"/>
      <c r="NY24" s="139"/>
      <c r="NZ24" s="139"/>
      <c r="OA24" s="139"/>
      <c r="OB24" s="139"/>
      <c r="OC24" s="139"/>
      <c r="OD24" s="139"/>
      <c r="OE24" s="139"/>
      <c r="OF24" s="139"/>
      <c r="OG24" s="139"/>
      <c r="OH24" s="139"/>
      <c r="OI24" s="139"/>
      <c r="OJ24" s="139"/>
      <c r="OK24" s="139"/>
      <c r="OL24" s="139"/>
      <c r="OM24" s="139"/>
      <c r="ON24" s="139"/>
      <c r="OO24" s="139"/>
      <c r="OP24" s="139"/>
      <c r="OQ24" s="139"/>
      <c r="OR24" s="139"/>
      <c r="OS24" s="139"/>
      <c r="OT24" s="139"/>
      <c r="OU24" s="139"/>
      <c r="OV24" s="139"/>
      <c r="OW24" s="139"/>
      <c r="OX24" s="139"/>
      <c r="OY24" s="139"/>
      <c r="OZ24" s="139"/>
      <c r="PA24" s="139"/>
      <c r="PB24" s="139"/>
      <c r="PC24" s="139"/>
      <c r="PD24" s="139"/>
      <c r="PE24" s="139"/>
      <c r="PF24" s="139"/>
      <c r="PG24" s="139"/>
      <c r="PH24" s="139"/>
      <c r="PI24" s="139"/>
      <c r="PJ24" s="139"/>
      <c r="PK24" s="139"/>
      <c r="PL24" s="139"/>
      <c r="PM24" s="139"/>
      <c r="PN24" s="139"/>
      <c r="PO24" s="139"/>
      <c r="PP24" s="139"/>
      <c r="PQ24" s="139"/>
      <c r="PR24" s="139"/>
      <c r="PS24" s="139"/>
      <c r="PT24" s="139"/>
      <c r="PU24" s="139"/>
      <c r="PV24" s="139"/>
      <c r="PW24" s="139"/>
      <c r="PX24" s="139"/>
      <c r="PY24" s="139"/>
      <c r="PZ24" s="139"/>
      <c r="QA24" s="139"/>
      <c r="QB24" s="139"/>
      <c r="QC24" s="139"/>
      <c r="QD24" s="139"/>
      <c r="QE24" s="139"/>
      <c r="QF24" s="139"/>
      <c r="QG24" s="139"/>
      <c r="QH24" s="139"/>
      <c r="QI24" s="139"/>
      <c r="QJ24" s="139"/>
      <c r="QK24" s="139"/>
      <c r="QL24" s="139"/>
      <c r="QM24" s="139"/>
      <c r="QN24" s="139"/>
      <c r="QO24" s="139"/>
      <c r="QP24" s="139"/>
      <c r="QQ24" s="139"/>
      <c r="QR24" s="139"/>
      <c r="QS24" s="139"/>
      <c r="QT24" s="139"/>
      <c r="QU24" s="139"/>
      <c r="QV24" s="139"/>
      <c r="QW24" s="139"/>
      <c r="QX24" s="139"/>
      <c r="QY24" s="139"/>
      <c r="QZ24" s="139"/>
      <c r="RA24" s="139"/>
      <c r="RB24" s="139"/>
      <c r="RC24" s="139"/>
      <c r="RD24" s="139"/>
      <c r="RE24" s="139"/>
      <c r="RF24" s="139"/>
      <c r="RG24" s="139"/>
      <c r="RH24" s="139"/>
      <c r="RI24" s="139"/>
      <c r="RJ24" s="139"/>
      <c r="RK24" s="139"/>
      <c r="RL24" s="139"/>
      <c r="RM24" s="139"/>
      <c r="RN24" s="139"/>
      <c r="RO24" s="139"/>
      <c r="RP24" s="139"/>
      <c r="RQ24" s="139"/>
      <c r="RR24" s="139"/>
      <c r="RS24" s="139"/>
      <c r="RT24" s="139"/>
      <c r="RU24" s="139"/>
      <c r="RV24" s="139"/>
      <c r="RW24" s="139"/>
      <c r="RX24" s="139"/>
      <c r="RY24" s="139"/>
      <c r="RZ24" s="139"/>
      <c r="SA24" s="139"/>
      <c r="SB24" s="139"/>
      <c r="SC24" s="139"/>
      <c r="SD24" s="139"/>
      <c r="SE24" s="139"/>
      <c r="SF24" s="139"/>
      <c r="SG24" s="139"/>
      <c r="SH24" s="139"/>
      <c r="SI24" s="139"/>
      <c r="SJ24" s="139"/>
      <c r="SK24" s="139"/>
      <c r="SL24" s="139"/>
      <c r="SM24" s="139"/>
      <c r="SN24" s="139"/>
      <c r="SO24" s="139"/>
      <c r="SP24" s="139"/>
      <c r="SQ24" s="139"/>
      <c r="SR24" s="139"/>
      <c r="SS24" s="139"/>
      <c r="ST24" s="139"/>
      <c r="SU24" s="139"/>
      <c r="SV24" s="139"/>
      <c r="SW24" s="139"/>
      <c r="SX24" s="139"/>
      <c r="SY24" s="139"/>
      <c r="SZ24" s="139"/>
      <c r="TA24" s="139"/>
      <c r="TB24" s="139"/>
      <c r="TC24" s="139"/>
      <c r="TD24" s="139"/>
      <c r="TE24" s="139"/>
      <c r="TF24" s="139"/>
      <c r="TG24" s="139"/>
      <c r="TH24" s="139"/>
      <c r="TI24" s="139"/>
      <c r="TJ24" s="139"/>
      <c r="TK24" s="139"/>
      <c r="TL24" s="139"/>
      <c r="TM24" s="139"/>
      <c r="TN24" s="139"/>
      <c r="TO24" s="139"/>
      <c r="TP24" s="139"/>
      <c r="TQ24" s="139"/>
      <c r="TR24" s="139"/>
      <c r="TS24" s="139"/>
      <c r="TT24" s="139"/>
      <c r="TU24" s="139"/>
      <c r="TV24" s="139"/>
      <c r="TW24" s="139"/>
      <c r="TX24" s="139"/>
      <c r="TY24" s="139"/>
      <c r="TZ24" s="139"/>
      <c r="UA24" s="139"/>
      <c r="UB24" s="139"/>
      <c r="UC24" s="139"/>
      <c r="UD24" s="139"/>
      <c r="UE24" s="139"/>
      <c r="UF24" s="139"/>
      <c r="UG24" s="139"/>
      <c r="UH24" s="139"/>
      <c r="UI24" s="139"/>
      <c r="UJ24" s="139"/>
      <c r="UK24" s="139"/>
      <c r="UL24" s="139"/>
      <c r="UM24" s="139"/>
      <c r="UN24" s="139"/>
      <c r="UO24" s="139"/>
      <c r="UP24" s="139"/>
      <c r="UQ24" s="139"/>
      <c r="UR24" s="139"/>
      <c r="US24" s="139"/>
      <c r="UT24" s="139"/>
      <c r="UU24" s="139"/>
      <c r="UV24" s="139"/>
      <c r="UW24" s="139"/>
      <c r="UX24" s="139"/>
      <c r="UY24" s="139"/>
      <c r="UZ24" s="139"/>
      <c r="VA24" s="139"/>
      <c r="VB24" s="139"/>
      <c r="VC24" s="139"/>
      <c r="VD24" s="139"/>
      <c r="VE24" s="139"/>
      <c r="VF24" s="139"/>
      <c r="VG24" s="139"/>
      <c r="VH24" s="139"/>
      <c r="VI24" s="139"/>
      <c r="VJ24" s="139"/>
      <c r="VK24" s="139"/>
      <c r="VL24" s="139"/>
      <c r="VM24" s="139"/>
      <c r="VN24" s="139"/>
      <c r="VO24" s="139"/>
      <c r="VP24" s="139"/>
      <c r="VQ24" s="139"/>
      <c r="VR24" s="139"/>
      <c r="VS24" s="139"/>
      <c r="VT24" s="139"/>
      <c r="VU24" s="139"/>
      <c r="VV24" s="139"/>
      <c r="VW24" s="139"/>
      <c r="VX24" s="139"/>
      <c r="VY24" s="139"/>
      <c r="VZ24" s="139"/>
      <c r="WA24" s="139"/>
      <c r="WB24" s="139"/>
      <c r="WC24" s="139"/>
      <c r="WD24" s="139"/>
      <c r="WE24" s="139"/>
      <c r="WF24" s="139"/>
      <c r="WG24" s="139"/>
      <c r="WH24" s="139"/>
      <c r="WI24" s="139"/>
      <c r="WJ24" s="139"/>
      <c r="WK24" s="139"/>
      <c r="WL24" s="139"/>
      <c r="WM24" s="139"/>
      <c r="WN24" s="139"/>
      <c r="WO24" s="139"/>
      <c r="WP24" s="139"/>
      <c r="WQ24" s="139"/>
      <c r="WR24" s="139"/>
      <c r="WS24" s="139"/>
      <c r="WT24" s="139"/>
      <c r="WU24" s="139"/>
      <c r="WV24" s="139"/>
      <c r="WW24" s="139"/>
      <c r="WX24" s="139"/>
      <c r="WY24" s="139"/>
      <c r="WZ24" s="139"/>
      <c r="XA24" s="139"/>
      <c r="XB24" s="139"/>
      <c r="XC24" s="139"/>
      <c r="XD24" s="139"/>
      <c r="XE24" s="139"/>
      <c r="XF24" s="139"/>
      <c r="XG24" s="139"/>
      <c r="XH24" s="139"/>
      <c r="XI24" s="139"/>
      <c r="XJ24" s="139"/>
      <c r="XK24" s="139"/>
      <c r="XL24" s="139"/>
      <c r="XM24" s="139"/>
      <c r="XN24" s="139"/>
      <c r="XO24" s="139"/>
      <c r="XP24" s="139"/>
      <c r="XQ24" s="139"/>
      <c r="XR24" s="139"/>
      <c r="XS24" s="139"/>
      <c r="XT24" s="139"/>
      <c r="XU24" s="139"/>
      <c r="XV24" s="139"/>
      <c r="XW24" s="139"/>
      <c r="XX24" s="139"/>
      <c r="XY24" s="139"/>
      <c r="XZ24" s="139"/>
      <c r="YA24" s="139"/>
      <c r="YB24" s="139"/>
      <c r="YC24" s="139"/>
      <c r="YD24" s="139"/>
      <c r="YE24" s="139"/>
      <c r="YF24" s="139"/>
      <c r="YG24" s="139"/>
      <c r="YH24" s="139"/>
      <c r="YI24" s="139"/>
      <c r="YJ24" s="139"/>
      <c r="YK24" s="139"/>
      <c r="YL24" s="139"/>
      <c r="YM24" s="139"/>
      <c r="YN24" s="139"/>
      <c r="YO24" s="139"/>
      <c r="YP24" s="139"/>
      <c r="YQ24" s="139"/>
      <c r="YR24" s="139"/>
      <c r="YS24" s="139"/>
      <c r="YT24" s="139"/>
      <c r="YU24" s="139"/>
      <c r="YV24" s="139"/>
      <c r="YW24" s="139"/>
      <c r="YX24" s="139"/>
      <c r="YY24" s="139"/>
      <c r="YZ24" s="139"/>
      <c r="ZA24" s="139"/>
      <c r="ZB24" s="139"/>
      <c r="ZC24" s="139"/>
      <c r="ZD24" s="139"/>
      <c r="ZE24" s="139"/>
      <c r="ZF24" s="139"/>
      <c r="ZG24" s="139"/>
      <c r="ZH24" s="139"/>
      <c r="ZI24" s="139"/>
      <c r="ZJ24" s="139"/>
      <c r="ZK24" s="139"/>
      <c r="ZL24" s="139"/>
      <c r="ZM24" s="139"/>
      <c r="ZN24" s="139"/>
      <c r="ZO24" s="139"/>
      <c r="ZP24" s="139"/>
      <c r="ZQ24" s="139"/>
      <c r="ZR24" s="139"/>
      <c r="ZS24" s="139"/>
      <c r="ZT24" s="139"/>
      <c r="ZU24" s="139"/>
      <c r="ZV24" s="139"/>
      <c r="ZW24" s="139"/>
      <c r="ZX24" s="139"/>
      <c r="ZY24" s="139"/>
      <c r="ZZ24" s="139"/>
      <c r="AAA24" s="139"/>
      <c r="AAB24" s="139"/>
      <c r="AAC24" s="139"/>
      <c r="AAD24" s="139"/>
      <c r="AAE24" s="139"/>
      <c r="AAF24" s="139"/>
      <c r="AAG24" s="139"/>
      <c r="AAH24" s="139"/>
      <c r="AAI24" s="139"/>
      <c r="AAJ24" s="139"/>
      <c r="AAK24" s="139"/>
      <c r="AAL24" s="139"/>
      <c r="AAM24" s="139"/>
      <c r="AAN24" s="139"/>
      <c r="AAO24" s="139"/>
      <c r="AAP24" s="139"/>
      <c r="AAQ24" s="139"/>
      <c r="AAR24" s="139"/>
      <c r="AAS24" s="139"/>
      <c r="AAT24" s="139"/>
      <c r="AAU24" s="139"/>
      <c r="AAV24" s="139"/>
      <c r="AAW24" s="139"/>
      <c r="AAX24" s="139"/>
      <c r="AAY24" s="139"/>
      <c r="AAZ24" s="139"/>
      <c r="ABA24" s="139"/>
      <c r="ABB24" s="139"/>
      <c r="ABC24" s="139"/>
      <c r="ABD24" s="139"/>
      <c r="ABE24" s="139"/>
      <c r="ABF24" s="139"/>
      <c r="ABG24" s="139"/>
      <c r="ABH24" s="139"/>
      <c r="ABI24" s="139"/>
      <c r="ABJ24" s="139"/>
      <c r="ABK24" s="139"/>
      <c r="ABL24" s="139"/>
      <c r="ABM24" s="139"/>
      <c r="ABN24" s="139"/>
      <c r="ABO24" s="139"/>
      <c r="ABP24" s="139"/>
      <c r="ABQ24" s="139"/>
      <c r="ABR24" s="139"/>
      <c r="ABS24" s="139"/>
      <c r="ABT24" s="139"/>
      <c r="ABU24" s="139"/>
      <c r="ABV24" s="139"/>
      <c r="ABW24" s="139"/>
      <c r="ABX24" s="139"/>
      <c r="ABY24" s="139"/>
      <c r="ABZ24" s="139"/>
      <c r="ACA24" s="139"/>
      <c r="ACB24" s="139"/>
      <c r="ACC24" s="139"/>
      <c r="ACD24" s="139"/>
      <c r="ACE24" s="139"/>
      <c r="ACF24" s="139"/>
      <c r="ACG24" s="139"/>
      <c r="ACH24" s="139"/>
      <c r="ACI24" s="139"/>
      <c r="ACJ24" s="139"/>
      <c r="ACK24" s="139"/>
      <c r="ACL24" s="139"/>
      <c r="ACM24" s="139"/>
      <c r="ACN24" s="139"/>
      <c r="ACO24" s="139"/>
      <c r="ACP24" s="139"/>
      <c r="ACQ24" s="139"/>
      <c r="ACR24" s="139"/>
      <c r="ACS24" s="139"/>
      <c r="ACT24" s="139"/>
      <c r="ACU24" s="139"/>
      <c r="ACV24" s="139"/>
      <c r="ACW24" s="139"/>
      <c r="ACX24" s="139"/>
      <c r="ACY24" s="139"/>
      <c r="ACZ24" s="139"/>
      <c r="ADA24" s="139"/>
      <c r="ADB24" s="139"/>
      <c r="ADC24" s="139"/>
      <c r="ADD24" s="139"/>
      <c r="ADE24" s="139"/>
      <c r="ADF24" s="139"/>
      <c r="ADG24" s="139"/>
      <c r="ADH24" s="139"/>
      <c r="ADI24" s="139"/>
      <c r="ADJ24" s="139"/>
      <c r="ADK24" s="139"/>
      <c r="ADL24" s="139"/>
      <c r="ADM24" s="139"/>
      <c r="ADN24" s="139"/>
      <c r="ADO24" s="139"/>
      <c r="ADP24" s="139"/>
      <c r="ADQ24" s="139"/>
      <c r="ADR24" s="139"/>
      <c r="ADS24" s="139"/>
      <c r="ADT24" s="139"/>
      <c r="ADU24" s="139"/>
      <c r="ADV24" s="139"/>
      <c r="ADW24" s="139"/>
      <c r="ADX24" s="139"/>
      <c r="ADY24" s="139"/>
      <c r="ADZ24" s="139"/>
      <c r="AEA24" s="139"/>
      <c r="AEB24" s="139"/>
      <c r="AEC24" s="139"/>
      <c r="AED24" s="139"/>
      <c r="AEE24" s="139"/>
      <c r="AEF24" s="139"/>
      <c r="AEG24" s="139"/>
      <c r="AEH24" s="139"/>
      <c r="AEI24" s="139"/>
      <c r="AEJ24" s="139"/>
      <c r="AEK24" s="139"/>
      <c r="AEL24" s="139"/>
      <c r="AEM24" s="139"/>
      <c r="AEN24" s="139"/>
      <c r="AEO24" s="139"/>
      <c r="AEP24" s="139"/>
      <c r="AEQ24" s="139"/>
      <c r="AER24" s="139"/>
      <c r="AES24" s="139"/>
      <c r="AET24" s="139"/>
      <c r="AEU24" s="139"/>
      <c r="AEV24" s="139"/>
      <c r="AEW24" s="139"/>
      <c r="AEX24" s="139"/>
      <c r="AEY24" s="139"/>
      <c r="AEZ24" s="139"/>
      <c r="AFA24" s="139"/>
      <c r="AFB24" s="139"/>
      <c r="AFC24" s="139"/>
      <c r="AFD24" s="139"/>
      <c r="AFE24" s="139"/>
      <c r="AFF24" s="139"/>
      <c r="AFG24" s="139"/>
      <c r="AFH24" s="139"/>
      <c r="AFI24" s="139"/>
      <c r="AFJ24" s="139"/>
      <c r="AFK24" s="139"/>
      <c r="AFL24" s="139"/>
      <c r="AFM24" s="139"/>
      <c r="AFN24" s="139"/>
      <c r="AFO24" s="139"/>
      <c r="AFP24" s="139"/>
      <c r="AFQ24" s="139"/>
      <c r="AFR24" s="139"/>
      <c r="AFS24" s="139"/>
      <c r="AFT24" s="139"/>
      <c r="AFU24" s="139"/>
      <c r="AFV24" s="139"/>
      <c r="AFW24" s="139"/>
      <c r="AFX24" s="139"/>
      <c r="AFY24" s="139"/>
      <c r="AFZ24" s="139"/>
      <c r="AGA24" s="139"/>
      <c r="AGB24" s="139"/>
      <c r="AGC24" s="139"/>
      <c r="AGD24" s="139"/>
      <c r="AGE24" s="139"/>
      <c r="AGF24" s="139"/>
      <c r="AGG24" s="139"/>
      <c r="AGH24" s="139"/>
      <c r="AGI24" s="139"/>
      <c r="AGJ24" s="139"/>
      <c r="AGK24" s="139"/>
      <c r="AGL24" s="139"/>
      <c r="AGM24" s="139"/>
      <c r="AGN24" s="139"/>
      <c r="AGO24" s="139"/>
      <c r="AGP24" s="139"/>
      <c r="AGQ24" s="139"/>
      <c r="AGR24" s="139"/>
      <c r="AGS24" s="139"/>
      <c r="AGT24" s="139"/>
      <c r="AGU24" s="139"/>
      <c r="AGV24" s="139"/>
      <c r="AGW24" s="139"/>
      <c r="AGX24" s="139"/>
      <c r="AGY24" s="139"/>
      <c r="AGZ24" s="139"/>
      <c r="AHA24" s="139"/>
      <c r="AHB24" s="139"/>
      <c r="AHC24" s="139"/>
      <c r="AHD24" s="139"/>
      <c r="AHE24" s="139"/>
      <c r="AHF24" s="139"/>
      <c r="AHG24" s="139"/>
      <c r="AHH24" s="139"/>
      <c r="AHI24" s="139"/>
      <c r="AHJ24" s="139"/>
      <c r="AHK24" s="139"/>
      <c r="AHL24" s="139"/>
      <c r="AHM24" s="139"/>
      <c r="AHN24" s="139"/>
      <c r="AHO24" s="139"/>
      <c r="AHP24" s="139"/>
      <c r="AHQ24" s="139"/>
      <c r="AHR24" s="139"/>
      <c r="AHS24" s="139"/>
      <c r="AHT24" s="139"/>
      <c r="AHU24" s="139"/>
      <c r="AHV24" s="139"/>
      <c r="AHW24" s="139"/>
      <c r="AHX24" s="139"/>
      <c r="AHY24" s="139"/>
      <c r="AHZ24" s="139"/>
      <c r="AIA24" s="139"/>
      <c r="AIB24" s="139"/>
      <c r="AIC24" s="139"/>
      <c r="AID24" s="139"/>
      <c r="AIE24" s="139"/>
      <c r="AIF24" s="139"/>
      <c r="AIG24" s="139"/>
      <c r="AIH24" s="139"/>
      <c r="AII24" s="139"/>
      <c r="AIJ24" s="139"/>
      <c r="AIK24" s="139"/>
      <c r="AIL24" s="139"/>
      <c r="AIM24" s="139"/>
      <c r="AIN24" s="139"/>
      <c r="AIO24" s="139"/>
      <c r="AIP24" s="139"/>
      <c r="AIQ24" s="139"/>
      <c r="AIR24" s="139"/>
      <c r="AIS24" s="139"/>
      <c r="AIT24" s="139"/>
      <c r="AIU24" s="139"/>
      <c r="AIV24" s="139"/>
      <c r="AIW24" s="139"/>
      <c r="AIX24" s="139"/>
      <c r="AIY24" s="139"/>
      <c r="AIZ24" s="139"/>
      <c r="AJA24" s="139"/>
      <c r="AJB24" s="139"/>
      <c r="AJC24" s="139"/>
      <c r="AJD24" s="139"/>
      <c r="AJE24" s="139"/>
      <c r="AJF24" s="139"/>
      <c r="AJG24" s="139"/>
      <c r="AJH24" s="139"/>
      <c r="AJI24" s="139"/>
      <c r="AJJ24" s="139"/>
      <c r="AJK24" s="139"/>
      <c r="AJL24" s="139"/>
      <c r="AJM24" s="139"/>
      <c r="AJN24" s="139"/>
      <c r="AJO24" s="139"/>
      <c r="AJP24" s="139"/>
      <c r="AJQ24" s="139"/>
      <c r="AJR24" s="139"/>
      <c r="AJS24" s="139"/>
      <c r="AJT24" s="139"/>
      <c r="AJU24" s="139"/>
      <c r="AJV24" s="139"/>
      <c r="AJW24" s="139"/>
      <c r="AJX24" s="139"/>
      <c r="AJY24" s="139"/>
      <c r="AJZ24" s="139"/>
      <c r="AKA24" s="139"/>
      <c r="AKB24" s="139"/>
      <c r="AKC24" s="139"/>
      <c r="AKD24" s="139"/>
      <c r="AKE24" s="139"/>
      <c r="AKF24" s="139"/>
      <c r="AKG24" s="139"/>
      <c r="AKH24" s="139"/>
      <c r="AKI24" s="139"/>
      <c r="AKJ24" s="139"/>
      <c r="AKK24" s="139"/>
      <c r="AKL24" s="139"/>
      <c r="AKM24" s="139"/>
      <c r="AKN24" s="139"/>
      <c r="AKO24" s="139"/>
      <c r="AKP24" s="139"/>
      <c r="AKQ24" s="139"/>
      <c r="AKR24" s="139"/>
      <c r="AKS24" s="139"/>
      <c r="AKT24" s="139"/>
      <c r="AKU24" s="139"/>
      <c r="AKV24" s="139"/>
      <c r="AKW24" s="139"/>
      <c r="AKX24" s="139"/>
      <c r="AKY24" s="139"/>
      <c r="AKZ24" s="139"/>
      <c r="ALA24" s="139"/>
      <c r="ALB24" s="139"/>
      <c r="ALC24" s="139"/>
      <c r="ALD24" s="139"/>
      <c r="ALE24" s="139"/>
      <c r="ALF24" s="139"/>
      <c r="ALG24" s="139"/>
      <c r="ALH24" s="139"/>
      <c r="ALI24" s="139"/>
      <c r="ALJ24" s="139"/>
      <c r="ALK24" s="139"/>
      <c r="ALL24" s="139"/>
      <c r="ALM24" s="139"/>
      <c r="ALN24" s="139"/>
      <c r="ALO24" s="139"/>
      <c r="ALP24" s="139"/>
      <c r="ALQ24" s="139"/>
      <c r="ALR24" s="139"/>
      <c r="ALS24" s="139"/>
      <c r="ALT24" s="139"/>
      <c r="ALU24" s="139"/>
      <c r="ALV24" s="139"/>
      <c r="ALW24" s="139"/>
      <c r="ALX24" s="139"/>
      <c r="ALY24" s="139"/>
      <c r="ALZ24" s="139"/>
      <c r="AMA24" s="139"/>
      <c r="AMB24" s="139"/>
      <c r="AMC24" s="139"/>
      <c r="AMD24" s="139"/>
      <c r="AME24" s="139"/>
      <c r="AMF24" s="139"/>
      <c r="AMG24" s="139"/>
      <c r="AMH24" s="139"/>
      <c r="AMI24" s="139"/>
      <c r="AMJ24" s="139"/>
      <c r="AMK24" s="139"/>
      <c r="AML24" s="139"/>
      <c r="AMM24" s="139"/>
      <c r="AMN24" s="139"/>
      <c r="AMO24" s="139"/>
      <c r="AMP24" s="139"/>
      <c r="AMQ24" s="139"/>
      <c r="AMR24" s="139"/>
      <c r="AMS24" s="139"/>
      <c r="AMT24" s="139"/>
      <c r="AMU24" s="139"/>
      <c r="AMV24" s="139"/>
      <c r="AMW24" s="139"/>
      <c r="AMX24" s="139"/>
      <c r="AMY24" s="139"/>
      <c r="AMZ24" s="139"/>
      <c r="ANA24" s="139"/>
      <c r="ANB24" s="139"/>
      <c r="ANC24" s="139"/>
      <c r="AND24" s="139"/>
      <c r="ANE24" s="139"/>
      <c r="ANF24" s="139"/>
      <c r="ANG24" s="139"/>
      <c r="ANH24" s="139"/>
      <c r="ANI24" s="139"/>
      <c r="ANJ24" s="139"/>
      <c r="ANK24" s="139"/>
      <c r="ANL24" s="139"/>
      <c r="ANM24" s="139"/>
      <c r="ANN24" s="139"/>
      <c r="ANO24" s="139"/>
      <c r="ANP24" s="139"/>
      <c r="ANQ24" s="139"/>
      <c r="ANR24" s="139"/>
      <c r="ANS24" s="139"/>
      <c r="ANT24" s="139"/>
      <c r="ANU24" s="139"/>
      <c r="ANV24" s="139"/>
      <c r="ANW24" s="139"/>
      <c r="ANX24" s="139"/>
      <c r="ANY24" s="139"/>
      <c r="ANZ24" s="139"/>
      <c r="AOA24" s="139"/>
      <c r="AOB24" s="139"/>
      <c r="AOC24" s="139"/>
      <c r="AOD24" s="139"/>
      <c r="AOE24" s="139"/>
      <c r="AOF24" s="139"/>
      <c r="AOG24" s="139"/>
      <c r="AOH24" s="139"/>
      <c r="AOI24" s="139"/>
      <c r="AOJ24" s="139"/>
      <c r="AOK24" s="139"/>
      <c r="AOL24" s="139"/>
      <c r="AOM24" s="139"/>
      <c r="AON24" s="139"/>
      <c r="AOO24" s="139"/>
      <c r="AOP24" s="139"/>
      <c r="AOQ24" s="139"/>
      <c r="AOR24" s="139"/>
      <c r="AOS24" s="139"/>
      <c r="AOT24" s="139"/>
      <c r="AOU24" s="139"/>
      <c r="AOV24" s="139"/>
      <c r="AOW24" s="139"/>
      <c r="AOX24" s="139"/>
      <c r="AOY24" s="139"/>
      <c r="AOZ24" s="139"/>
      <c r="APA24" s="139"/>
      <c r="APB24" s="139"/>
      <c r="APC24" s="139"/>
      <c r="APD24" s="139"/>
      <c r="APE24" s="139"/>
      <c r="APF24" s="139"/>
      <c r="APG24" s="139"/>
      <c r="APH24" s="139"/>
      <c r="API24" s="139"/>
      <c r="APJ24" s="139"/>
      <c r="APK24" s="139"/>
      <c r="APL24" s="139"/>
      <c r="APM24" s="139"/>
      <c r="APN24" s="139"/>
      <c r="APO24" s="139"/>
      <c r="APP24" s="139"/>
      <c r="APQ24" s="139"/>
      <c r="APR24" s="139"/>
      <c r="APS24" s="139"/>
      <c r="APT24" s="139"/>
      <c r="APU24" s="139"/>
      <c r="APV24" s="139"/>
      <c r="APW24" s="139"/>
      <c r="APX24" s="139"/>
      <c r="APY24" s="139"/>
      <c r="APZ24" s="139"/>
      <c r="AQA24" s="139"/>
      <c r="AQB24" s="139"/>
      <c r="AQC24" s="139"/>
      <c r="AQD24" s="139"/>
      <c r="AQE24" s="139"/>
      <c r="AQF24" s="139"/>
      <c r="AQG24" s="139"/>
      <c r="AQH24" s="139"/>
      <c r="AQI24" s="139"/>
      <c r="AQJ24" s="139"/>
      <c r="AQK24" s="139"/>
      <c r="AQL24" s="139"/>
      <c r="AQM24" s="139"/>
      <c r="AQN24" s="139"/>
      <c r="AQO24" s="139"/>
      <c r="AQP24" s="139"/>
      <c r="AQQ24" s="139"/>
      <c r="AQR24" s="139"/>
      <c r="AQS24" s="139"/>
      <c r="AQT24" s="139"/>
      <c r="AQU24" s="139"/>
      <c r="AQV24" s="139"/>
      <c r="AQW24" s="139"/>
      <c r="AQX24" s="139"/>
      <c r="AQY24" s="139"/>
      <c r="AQZ24" s="139"/>
      <c r="ARA24" s="139"/>
      <c r="ARB24" s="139"/>
      <c r="ARC24" s="139"/>
      <c r="ARD24" s="139"/>
      <c r="ARE24" s="139"/>
      <c r="ARF24" s="139"/>
      <c r="ARG24" s="139"/>
      <c r="ARH24" s="139"/>
      <c r="ARI24" s="139"/>
      <c r="ARJ24" s="139"/>
      <c r="ARK24" s="139"/>
      <c r="ARL24" s="139"/>
      <c r="ARM24" s="139"/>
      <c r="ARN24" s="139"/>
      <c r="ARO24" s="139"/>
      <c r="ARP24" s="139"/>
      <c r="ARQ24" s="139"/>
      <c r="ARR24" s="139"/>
      <c r="ARS24" s="139"/>
      <c r="ART24" s="139"/>
      <c r="ARU24" s="139"/>
      <c r="ARV24" s="139"/>
      <c r="ARW24" s="139"/>
      <c r="ARX24" s="139"/>
      <c r="ARY24" s="139"/>
      <c r="ARZ24" s="139"/>
      <c r="ASA24" s="139"/>
      <c r="ASB24" s="139"/>
      <c r="ASC24" s="139"/>
      <c r="ASD24" s="139"/>
      <c r="ASE24" s="139"/>
      <c r="ASF24" s="139"/>
      <c r="ASG24" s="139"/>
      <c r="ASH24" s="139"/>
      <c r="ASI24" s="139"/>
      <c r="ASJ24" s="139"/>
      <c r="ASK24" s="139"/>
      <c r="ASL24" s="139"/>
      <c r="ASM24" s="139"/>
      <c r="ASN24" s="139"/>
      <c r="ASO24" s="139"/>
      <c r="ASP24" s="139"/>
      <c r="ASQ24" s="139"/>
      <c r="ASR24" s="139"/>
      <c r="ASS24" s="139"/>
      <c r="AST24" s="139"/>
      <c r="ASU24" s="139"/>
      <c r="ASV24" s="139"/>
      <c r="ASW24" s="139"/>
      <c r="ASX24" s="139"/>
      <c r="ASY24" s="139"/>
      <c r="ASZ24" s="139"/>
      <c r="ATA24" s="139"/>
      <c r="ATB24" s="139"/>
      <c r="ATC24" s="139"/>
      <c r="ATD24" s="139"/>
      <c r="ATE24" s="139"/>
      <c r="ATF24" s="139"/>
      <c r="ATG24" s="139"/>
      <c r="ATH24" s="139"/>
      <c r="ATI24" s="139"/>
      <c r="ATJ24" s="139"/>
      <c r="ATK24" s="139"/>
      <c r="ATL24" s="139"/>
      <c r="ATM24" s="139"/>
      <c r="ATN24" s="139"/>
      <c r="ATO24" s="139"/>
      <c r="ATP24" s="139"/>
      <c r="ATQ24" s="139"/>
      <c r="ATR24" s="139"/>
      <c r="ATS24" s="139"/>
      <c r="ATT24" s="139"/>
      <c r="ATU24" s="139"/>
      <c r="ATV24" s="139"/>
      <c r="ATW24" s="139"/>
      <c r="ATX24" s="139"/>
      <c r="ATY24" s="139"/>
      <c r="ATZ24" s="139"/>
      <c r="AUA24" s="139"/>
      <c r="AUB24" s="139"/>
      <c r="AUC24" s="139"/>
      <c r="AUD24" s="139"/>
      <c r="AUE24" s="139"/>
      <c r="AUF24" s="139"/>
      <c r="AUG24" s="139"/>
      <c r="AUH24" s="139"/>
      <c r="AUI24" s="139"/>
      <c r="AUJ24" s="139"/>
      <c r="AUK24" s="139"/>
      <c r="AUL24" s="139"/>
      <c r="AUM24" s="139"/>
      <c r="AUN24" s="139"/>
      <c r="AUO24" s="139"/>
      <c r="AUP24" s="139"/>
      <c r="AUQ24" s="139"/>
      <c r="AUR24" s="139"/>
      <c r="AUS24" s="139"/>
      <c r="AUT24" s="139"/>
      <c r="AUU24" s="139"/>
      <c r="AUV24" s="139"/>
      <c r="AUW24" s="139"/>
      <c r="AUX24" s="139"/>
      <c r="AUY24" s="139"/>
      <c r="AUZ24" s="139"/>
      <c r="AVA24" s="139"/>
      <c r="AVB24" s="139"/>
      <c r="AVC24" s="139"/>
      <c r="AVD24" s="139"/>
      <c r="AVE24" s="139"/>
      <c r="AVF24" s="139"/>
      <c r="AVG24" s="139"/>
      <c r="AVH24" s="139"/>
      <c r="AVI24" s="139"/>
      <c r="AVJ24" s="139"/>
      <c r="AVK24" s="139"/>
      <c r="AVL24" s="139"/>
      <c r="AVM24" s="139"/>
      <c r="AVN24" s="139"/>
      <c r="AVO24" s="139"/>
      <c r="AVP24" s="139"/>
      <c r="AVQ24" s="139"/>
      <c r="AVR24" s="139"/>
      <c r="AVS24" s="139"/>
      <c r="AVT24" s="139"/>
      <c r="AVU24" s="139"/>
      <c r="AVV24" s="139"/>
      <c r="AVW24" s="139"/>
      <c r="AVX24" s="139"/>
      <c r="AVY24" s="139"/>
      <c r="AVZ24" s="139"/>
      <c r="AWA24" s="139"/>
      <c r="AWB24" s="139"/>
      <c r="AWC24" s="139"/>
      <c r="AWD24" s="139"/>
      <c r="AWE24" s="139"/>
      <c r="AWF24" s="139"/>
      <c r="AWG24" s="139"/>
      <c r="AWH24" s="139"/>
      <c r="AWI24" s="139"/>
      <c r="AWJ24" s="139"/>
      <c r="AWK24" s="139"/>
      <c r="AWL24" s="139"/>
      <c r="AWM24" s="139"/>
      <c r="AWN24" s="139"/>
      <c r="AWO24" s="139"/>
      <c r="AWP24" s="139"/>
      <c r="AWQ24" s="139"/>
      <c r="AWR24" s="139"/>
      <c r="AWS24" s="139"/>
      <c r="AWT24" s="139"/>
      <c r="AWU24" s="139"/>
      <c r="AWV24" s="139"/>
      <c r="AWW24" s="139"/>
      <c r="AWX24" s="139"/>
      <c r="AWY24" s="139"/>
      <c r="AWZ24" s="139"/>
      <c r="AXA24" s="139"/>
      <c r="AXB24" s="139"/>
      <c r="AXC24" s="139"/>
      <c r="AXD24" s="139"/>
      <c r="AXE24" s="139"/>
      <c r="AXF24" s="139"/>
      <c r="AXG24" s="139"/>
      <c r="AXH24" s="139"/>
      <c r="AXI24" s="139"/>
      <c r="AXJ24" s="139"/>
      <c r="AXK24" s="139"/>
      <c r="AXL24" s="139"/>
      <c r="AXM24" s="139"/>
      <c r="AXN24" s="139"/>
      <c r="AXO24" s="139"/>
      <c r="AXP24" s="139"/>
      <c r="AXQ24" s="139"/>
      <c r="AXR24" s="139"/>
      <c r="AXS24" s="139"/>
      <c r="AXT24" s="139"/>
      <c r="AXU24" s="139"/>
      <c r="AXV24" s="139"/>
      <c r="AXW24" s="139"/>
      <c r="AXX24" s="139"/>
      <c r="AXY24" s="139"/>
      <c r="AXZ24" s="139"/>
      <c r="AYA24" s="139"/>
      <c r="AYB24" s="139"/>
      <c r="AYC24" s="139"/>
      <c r="AYD24" s="139"/>
      <c r="AYE24" s="139"/>
      <c r="AYF24" s="139"/>
      <c r="AYG24" s="139"/>
      <c r="AYH24" s="139"/>
      <c r="AYI24" s="139"/>
      <c r="AYJ24" s="139"/>
      <c r="AYK24" s="139"/>
      <c r="AYL24" s="139"/>
      <c r="AYM24" s="139"/>
      <c r="AYN24" s="139"/>
      <c r="AYO24" s="139"/>
      <c r="AYP24" s="139"/>
      <c r="AYQ24" s="139"/>
      <c r="AYR24" s="139"/>
      <c r="AYS24" s="139"/>
      <c r="AYT24" s="139"/>
      <c r="AYU24" s="139"/>
      <c r="AYV24" s="139"/>
      <c r="AYW24" s="139"/>
      <c r="AYX24" s="139"/>
      <c r="AYY24" s="139"/>
      <c r="AYZ24" s="139"/>
      <c r="AZA24" s="139"/>
      <c r="AZB24" s="139"/>
      <c r="AZC24" s="139"/>
      <c r="AZD24" s="139"/>
      <c r="AZE24" s="139"/>
      <c r="AZF24" s="139"/>
      <c r="AZG24" s="139"/>
      <c r="AZH24" s="139"/>
      <c r="AZI24" s="139"/>
      <c r="AZJ24" s="139"/>
      <c r="AZK24" s="139"/>
      <c r="AZL24" s="139"/>
      <c r="AZM24" s="139"/>
      <c r="AZN24" s="139"/>
      <c r="AZO24" s="139"/>
      <c r="AZP24" s="139"/>
      <c r="AZQ24" s="139"/>
      <c r="AZR24" s="139"/>
      <c r="AZS24" s="139"/>
      <c r="AZT24" s="139"/>
      <c r="AZU24" s="139"/>
      <c r="AZV24" s="139"/>
      <c r="AZW24" s="139"/>
      <c r="AZX24" s="139"/>
      <c r="AZY24" s="139"/>
      <c r="AZZ24" s="139"/>
      <c r="BAA24" s="139"/>
      <c r="BAB24" s="139"/>
      <c r="BAC24" s="139"/>
      <c r="BAD24" s="139"/>
      <c r="BAE24" s="139"/>
      <c r="BAF24" s="139"/>
      <c r="BAG24" s="139"/>
      <c r="BAH24" s="139"/>
      <c r="BAI24" s="139"/>
      <c r="BAJ24" s="139"/>
      <c r="BAK24" s="139"/>
      <c r="BAL24" s="139"/>
      <c r="BAM24" s="139"/>
      <c r="BAN24" s="139"/>
      <c r="BAO24" s="139"/>
      <c r="BAP24" s="139"/>
      <c r="BAQ24" s="139"/>
      <c r="BAR24" s="139"/>
      <c r="BAS24" s="139"/>
      <c r="BAT24" s="139"/>
      <c r="BAU24" s="139"/>
      <c r="BAV24" s="139"/>
      <c r="BAW24" s="139"/>
      <c r="BAX24" s="139"/>
      <c r="BAY24" s="139"/>
      <c r="BAZ24" s="139"/>
      <c r="BBA24" s="139"/>
      <c r="BBB24" s="139"/>
      <c r="BBC24" s="139"/>
      <c r="BBD24" s="139"/>
      <c r="BBE24" s="139"/>
      <c r="BBF24" s="139"/>
      <c r="BBG24" s="139"/>
      <c r="BBH24" s="139"/>
      <c r="BBI24" s="139"/>
      <c r="BBJ24" s="139"/>
      <c r="BBK24" s="139"/>
      <c r="BBL24" s="139"/>
      <c r="BBM24" s="139"/>
      <c r="BBN24" s="139"/>
      <c r="BBO24" s="139"/>
      <c r="BBP24" s="139"/>
      <c r="BBQ24" s="139"/>
      <c r="BBR24" s="139"/>
      <c r="BBS24" s="139"/>
      <c r="BBT24" s="139"/>
      <c r="BBU24" s="139"/>
      <c r="BBV24" s="139"/>
      <c r="BBW24" s="139"/>
      <c r="BBX24" s="139"/>
      <c r="BBY24" s="139"/>
      <c r="BBZ24" s="139"/>
      <c r="BCA24" s="139"/>
      <c r="BCB24" s="139"/>
      <c r="BCC24" s="139"/>
      <c r="BCD24" s="139"/>
      <c r="BCE24" s="139"/>
      <c r="BCF24" s="139"/>
      <c r="BCG24" s="139"/>
      <c r="BCH24" s="139"/>
      <c r="BCI24" s="139"/>
      <c r="BCJ24" s="139"/>
      <c r="BCK24" s="139"/>
      <c r="BCL24" s="139"/>
      <c r="BCM24" s="139"/>
      <c r="BCN24" s="139"/>
      <c r="BCO24" s="139"/>
      <c r="BCP24" s="139"/>
      <c r="BCQ24" s="139"/>
      <c r="BCR24" s="139"/>
      <c r="BCS24" s="139"/>
      <c r="BCT24" s="139"/>
      <c r="BCU24" s="139"/>
      <c r="BCV24" s="139"/>
      <c r="BCW24" s="139"/>
      <c r="BCX24" s="139"/>
      <c r="BCY24" s="139"/>
      <c r="BCZ24" s="139"/>
      <c r="BDA24" s="139"/>
      <c r="BDB24" s="139"/>
      <c r="BDC24" s="139"/>
      <c r="BDD24" s="139"/>
      <c r="BDE24" s="139"/>
      <c r="BDF24" s="139"/>
      <c r="BDG24" s="139"/>
      <c r="BDH24" s="139"/>
      <c r="BDI24" s="139"/>
      <c r="BDJ24" s="139"/>
      <c r="BDK24" s="139"/>
      <c r="BDL24" s="139"/>
      <c r="BDM24" s="139"/>
      <c r="BDN24" s="139"/>
      <c r="BDO24" s="139"/>
      <c r="BDP24" s="139"/>
      <c r="BDQ24" s="139"/>
      <c r="BDR24" s="139"/>
      <c r="BDS24" s="139"/>
      <c r="BDT24" s="139"/>
      <c r="BDU24" s="139"/>
      <c r="BDV24" s="139"/>
      <c r="BDW24" s="139"/>
      <c r="BDX24" s="139"/>
      <c r="BDY24" s="139"/>
      <c r="BDZ24" s="139"/>
      <c r="BEA24" s="139"/>
      <c r="BEB24" s="139"/>
      <c r="BEC24" s="139"/>
      <c r="BED24" s="139"/>
      <c r="BEE24" s="139"/>
      <c r="BEF24" s="139"/>
      <c r="BEG24" s="139"/>
      <c r="BEH24" s="139"/>
      <c r="BEI24" s="139"/>
      <c r="BEJ24" s="139"/>
      <c r="BEK24" s="139"/>
      <c r="BEL24" s="139"/>
      <c r="BEM24" s="139"/>
      <c r="BEN24" s="139"/>
      <c r="BEO24" s="139"/>
      <c r="BEP24" s="139"/>
      <c r="BEQ24" s="139"/>
      <c r="BER24" s="139"/>
      <c r="BES24" s="139"/>
      <c r="BET24" s="139"/>
      <c r="BEU24" s="139"/>
      <c r="BEV24" s="139"/>
      <c r="BEW24" s="139"/>
      <c r="BEX24" s="139"/>
      <c r="BEY24" s="139"/>
      <c r="BEZ24" s="139"/>
      <c r="BFA24" s="139"/>
      <c r="BFB24" s="139"/>
      <c r="BFC24" s="139"/>
      <c r="BFD24" s="139"/>
      <c r="BFE24" s="139"/>
      <c r="BFF24" s="139"/>
      <c r="BFG24" s="139"/>
      <c r="BFH24" s="139"/>
      <c r="BFI24" s="139"/>
      <c r="BFJ24" s="139"/>
      <c r="BFK24" s="139"/>
      <c r="BFL24" s="139"/>
      <c r="BFM24" s="139"/>
      <c r="BFN24" s="139"/>
      <c r="BFO24" s="139"/>
      <c r="BFP24" s="139"/>
      <c r="BFQ24" s="139"/>
      <c r="BFR24" s="139"/>
      <c r="BFS24" s="139"/>
      <c r="BFT24" s="139"/>
      <c r="BFU24" s="139"/>
      <c r="BFV24" s="139"/>
      <c r="BFW24" s="139"/>
      <c r="BFX24" s="139"/>
      <c r="BFY24" s="139"/>
      <c r="BFZ24" s="139"/>
      <c r="BGA24" s="139"/>
      <c r="BGB24" s="139"/>
      <c r="BGC24" s="139"/>
      <c r="BGD24" s="139"/>
      <c r="BGE24" s="139"/>
      <c r="BGF24" s="139"/>
      <c r="BGG24" s="139"/>
      <c r="BGH24" s="139"/>
      <c r="BGI24" s="139"/>
      <c r="BGJ24" s="139"/>
      <c r="BGK24" s="139"/>
      <c r="BGL24" s="139"/>
      <c r="BGM24" s="139"/>
      <c r="BGN24" s="139"/>
      <c r="BGO24" s="139"/>
      <c r="BGP24" s="139"/>
      <c r="BGQ24" s="139"/>
      <c r="BGR24" s="139"/>
      <c r="BGS24" s="139"/>
      <c r="BGT24" s="139"/>
      <c r="BGU24" s="139"/>
      <c r="BGV24" s="139"/>
      <c r="BGW24" s="139"/>
      <c r="BGX24" s="139"/>
      <c r="BGY24" s="139"/>
      <c r="BGZ24" s="139"/>
      <c r="BHA24" s="139"/>
      <c r="BHB24" s="139"/>
      <c r="BHC24" s="139"/>
      <c r="BHD24" s="139"/>
      <c r="BHE24" s="139"/>
      <c r="BHF24" s="139"/>
      <c r="BHG24" s="139"/>
      <c r="BHH24" s="139"/>
      <c r="BHI24" s="139"/>
      <c r="BHJ24" s="139"/>
      <c r="BHK24" s="139"/>
      <c r="BHL24" s="139"/>
      <c r="BHM24" s="139"/>
      <c r="BHN24" s="139"/>
      <c r="BHO24" s="139"/>
      <c r="BHP24" s="139"/>
      <c r="BHQ24" s="139"/>
      <c r="BHR24" s="139"/>
      <c r="BHS24" s="139"/>
      <c r="BHT24" s="139"/>
      <c r="BHU24" s="139"/>
      <c r="BHV24" s="139"/>
      <c r="BHW24" s="139"/>
      <c r="BHX24" s="139"/>
      <c r="BHY24" s="139"/>
      <c r="BHZ24" s="139"/>
      <c r="BIA24" s="139"/>
      <c r="BIB24" s="139"/>
      <c r="BIC24" s="139"/>
      <c r="BID24" s="139"/>
      <c r="BIE24" s="139"/>
      <c r="BIF24" s="139"/>
      <c r="BIG24" s="139"/>
      <c r="BIH24" s="139"/>
      <c r="BII24" s="139"/>
      <c r="BIJ24" s="139"/>
      <c r="BIK24" s="139"/>
      <c r="BIL24" s="139"/>
      <c r="BIM24" s="139"/>
      <c r="BIN24" s="139"/>
      <c r="BIO24" s="139"/>
      <c r="BIP24" s="139"/>
      <c r="BIQ24" s="139"/>
      <c r="BIR24" s="139"/>
      <c r="BIS24" s="139"/>
      <c r="BIT24" s="139"/>
      <c r="BIU24" s="139"/>
      <c r="BIV24" s="139"/>
      <c r="BIW24" s="139"/>
      <c r="BIX24" s="139"/>
      <c r="BIY24" s="139"/>
      <c r="BIZ24" s="139"/>
      <c r="BJA24" s="139"/>
      <c r="BJB24" s="139"/>
      <c r="BJC24" s="139"/>
      <c r="BJD24" s="139"/>
      <c r="BJE24" s="139"/>
      <c r="BJF24" s="139"/>
      <c r="BJG24" s="139"/>
      <c r="BJH24" s="139"/>
      <c r="BJI24" s="139"/>
      <c r="BJJ24" s="139"/>
      <c r="BJK24" s="139"/>
      <c r="BJL24" s="139"/>
      <c r="BJM24" s="139"/>
      <c r="BJN24" s="139"/>
      <c r="BJO24" s="139"/>
      <c r="BJP24" s="139"/>
      <c r="BJQ24" s="139"/>
      <c r="BJR24" s="139"/>
      <c r="BJS24" s="139"/>
      <c r="BJT24" s="139"/>
      <c r="BJU24" s="139"/>
      <c r="BJV24" s="139"/>
      <c r="BJW24" s="139"/>
      <c r="BJX24" s="139"/>
      <c r="BJY24" s="139"/>
      <c r="BJZ24" s="139"/>
      <c r="BKA24" s="139"/>
      <c r="BKB24" s="139"/>
      <c r="BKC24" s="139"/>
      <c r="BKD24" s="139"/>
      <c r="BKE24" s="139"/>
      <c r="BKF24" s="139"/>
      <c r="BKG24" s="139"/>
      <c r="BKH24" s="139"/>
      <c r="BKI24" s="139"/>
      <c r="BKJ24" s="139"/>
      <c r="BKK24" s="139"/>
      <c r="BKL24" s="139"/>
      <c r="BKM24" s="139"/>
      <c r="BKN24" s="139"/>
      <c r="BKO24" s="139"/>
      <c r="BKP24" s="139"/>
      <c r="BKQ24" s="139"/>
      <c r="BKR24" s="139"/>
      <c r="BKS24" s="139"/>
      <c r="BKT24" s="139"/>
      <c r="BKU24" s="139"/>
      <c r="BKV24" s="139"/>
      <c r="BKW24" s="139"/>
      <c r="BKX24" s="139"/>
      <c r="BKY24" s="139"/>
      <c r="BKZ24" s="139"/>
      <c r="BLA24" s="139"/>
      <c r="BLB24" s="139"/>
      <c r="BLC24" s="139"/>
      <c r="BLD24" s="139"/>
      <c r="BLE24" s="139"/>
      <c r="BLF24" s="139"/>
      <c r="BLG24" s="139"/>
      <c r="BLH24" s="139"/>
      <c r="BLI24" s="139"/>
      <c r="BLJ24" s="139"/>
      <c r="BLK24" s="139"/>
      <c r="BLL24" s="139"/>
      <c r="BLM24" s="139"/>
      <c r="BLN24" s="139"/>
      <c r="BLO24" s="139"/>
      <c r="BLP24" s="139"/>
      <c r="BLQ24" s="139"/>
      <c r="BLR24" s="139"/>
      <c r="BLS24" s="139"/>
      <c r="BLT24" s="139"/>
      <c r="BLU24" s="139"/>
      <c r="BLV24" s="139"/>
      <c r="BLW24" s="139"/>
      <c r="BLX24" s="139"/>
      <c r="BLY24" s="139"/>
      <c r="BLZ24" s="139"/>
      <c r="BMA24" s="139"/>
      <c r="BMB24" s="139"/>
      <c r="BMC24" s="139"/>
      <c r="BMD24" s="139"/>
      <c r="BME24" s="139"/>
      <c r="BMF24" s="139"/>
      <c r="BMG24" s="139"/>
      <c r="BMH24" s="139"/>
      <c r="BMI24" s="139"/>
      <c r="BMJ24" s="139"/>
      <c r="BMK24" s="139"/>
      <c r="BML24" s="139"/>
      <c r="BMM24" s="139"/>
      <c r="BMN24" s="139"/>
      <c r="BMO24" s="139"/>
      <c r="BMP24" s="139"/>
      <c r="BMQ24" s="139"/>
      <c r="BMR24" s="139"/>
      <c r="BMS24" s="139"/>
      <c r="BMT24" s="139"/>
      <c r="BMU24" s="139"/>
      <c r="BMV24" s="139"/>
      <c r="BMW24" s="139"/>
      <c r="BMX24" s="139"/>
      <c r="BMY24" s="139"/>
      <c r="BMZ24" s="139"/>
      <c r="BNA24" s="139"/>
      <c r="BNB24" s="139"/>
      <c r="BNC24" s="139"/>
      <c r="BND24" s="139"/>
      <c r="BNE24" s="139"/>
      <c r="BNF24" s="139"/>
      <c r="BNG24" s="139"/>
      <c r="BNH24" s="139"/>
      <c r="BNI24" s="139"/>
      <c r="BNJ24" s="139"/>
      <c r="BNK24" s="139"/>
      <c r="BNL24" s="139"/>
      <c r="BNM24" s="139"/>
      <c r="BNN24" s="139"/>
      <c r="BNO24" s="139"/>
      <c r="BNP24" s="139"/>
      <c r="BNQ24" s="139"/>
      <c r="BNR24" s="139"/>
      <c r="BNS24" s="139"/>
      <c r="BNT24" s="139"/>
      <c r="BNU24" s="139"/>
      <c r="BNV24" s="139"/>
      <c r="BNW24" s="139"/>
      <c r="BNX24" s="139"/>
      <c r="BNY24" s="139"/>
      <c r="BNZ24" s="139"/>
      <c r="BOA24" s="139"/>
      <c r="BOB24" s="139"/>
      <c r="BOC24" s="139"/>
      <c r="BOD24" s="139"/>
      <c r="BOE24" s="139"/>
      <c r="BOF24" s="139"/>
      <c r="BOG24" s="139"/>
      <c r="BOH24" s="139"/>
      <c r="BOI24" s="139"/>
      <c r="BOJ24" s="139"/>
      <c r="BOK24" s="139"/>
      <c r="BOL24" s="139"/>
      <c r="BOM24" s="139"/>
      <c r="BON24" s="139"/>
      <c r="BOO24" s="139"/>
      <c r="BOP24" s="139"/>
      <c r="BOQ24" s="139"/>
      <c r="BOR24" s="139"/>
      <c r="BOS24" s="139"/>
      <c r="BOT24" s="139"/>
      <c r="BOU24" s="139"/>
      <c r="BOV24" s="139"/>
      <c r="BOW24" s="139"/>
      <c r="BOX24" s="139"/>
      <c r="BOY24" s="139"/>
      <c r="BOZ24" s="139"/>
      <c r="BPA24" s="139"/>
      <c r="BPB24" s="139"/>
      <c r="BPC24" s="139"/>
      <c r="BPD24" s="139"/>
      <c r="BPE24" s="139"/>
      <c r="BPF24" s="139"/>
      <c r="BPG24" s="139"/>
      <c r="BPH24" s="139"/>
      <c r="BPI24" s="139"/>
      <c r="BPJ24" s="139"/>
      <c r="BPK24" s="139"/>
      <c r="BPL24" s="139"/>
      <c r="BPM24" s="139"/>
      <c r="BPN24" s="139"/>
      <c r="BPO24" s="139"/>
      <c r="BPP24" s="139"/>
      <c r="BPQ24" s="139"/>
      <c r="BPR24" s="139"/>
      <c r="BPS24" s="139"/>
      <c r="BPT24" s="139"/>
      <c r="BPU24" s="139"/>
      <c r="BPV24" s="139"/>
      <c r="BPW24" s="139"/>
      <c r="BPX24" s="139"/>
      <c r="BPY24" s="139"/>
      <c r="BPZ24" s="139"/>
      <c r="BQA24" s="139"/>
      <c r="BQB24" s="139"/>
      <c r="BQC24" s="139"/>
      <c r="BQD24" s="139"/>
      <c r="BQE24" s="139"/>
      <c r="BQF24" s="139"/>
      <c r="BQG24" s="139"/>
      <c r="BQH24" s="139"/>
      <c r="BQI24" s="139"/>
      <c r="BQJ24" s="139"/>
      <c r="BQK24" s="139"/>
      <c r="BQL24" s="139"/>
      <c r="BQM24" s="139"/>
      <c r="BQN24" s="139"/>
      <c r="BQO24" s="139"/>
      <c r="BQP24" s="139"/>
      <c r="BQQ24" s="139"/>
      <c r="BQR24" s="139"/>
      <c r="BQS24" s="139"/>
      <c r="BQT24" s="139"/>
      <c r="BQU24" s="139"/>
      <c r="BQV24" s="139"/>
      <c r="BQW24" s="139"/>
      <c r="BQX24" s="139"/>
      <c r="BQY24" s="139"/>
      <c r="BQZ24" s="139"/>
      <c r="BRA24" s="139"/>
      <c r="BRB24" s="139"/>
      <c r="BRC24" s="139"/>
      <c r="BRD24" s="139"/>
      <c r="BRE24" s="139"/>
      <c r="BRF24" s="139"/>
      <c r="BRG24" s="139"/>
      <c r="BRH24" s="139"/>
      <c r="BRI24" s="139"/>
      <c r="BRJ24" s="139"/>
      <c r="BRK24" s="139"/>
      <c r="BRL24" s="139"/>
      <c r="BRM24" s="139"/>
      <c r="BRN24" s="139"/>
      <c r="BRO24" s="139"/>
      <c r="BRP24" s="139"/>
      <c r="BRQ24" s="139"/>
      <c r="BRR24" s="139"/>
      <c r="BRS24" s="139"/>
      <c r="BRT24" s="139"/>
      <c r="BRU24" s="139"/>
      <c r="BRV24" s="139"/>
      <c r="BRW24" s="139"/>
      <c r="BRX24" s="139"/>
      <c r="BRY24" s="139"/>
      <c r="BRZ24" s="139"/>
      <c r="BSA24" s="139"/>
      <c r="BSB24" s="139"/>
      <c r="BSC24" s="139"/>
      <c r="BSD24" s="139"/>
      <c r="BSE24" s="139"/>
      <c r="BSF24" s="139"/>
      <c r="BSG24" s="139"/>
      <c r="BSH24" s="139"/>
      <c r="BSI24" s="139"/>
      <c r="BSJ24" s="139"/>
      <c r="BSK24" s="139"/>
      <c r="BSL24" s="139"/>
      <c r="BSM24" s="139"/>
      <c r="BSN24" s="139"/>
      <c r="BSO24" s="139"/>
      <c r="BSP24" s="139"/>
      <c r="BSQ24" s="139"/>
      <c r="BSR24" s="139"/>
      <c r="BSS24" s="139"/>
      <c r="BST24" s="139"/>
      <c r="BSU24" s="139"/>
      <c r="BSV24" s="139"/>
      <c r="BSW24" s="139"/>
      <c r="BSX24" s="139"/>
      <c r="BSY24" s="139"/>
      <c r="BSZ24" s="139"/>
      <c r="BTA24" s="139"/>
      <c r="BTB24" s="139"/>
      <c r="BTC24" s="139"/>
      <c r="BTD24" s="139"/>
      <c r="BTE24" s="139"/>
      <c r="BTF24" s="139"/>
      <c r="BTG24" s="139"/>
      <c r="BTH24" s="139"/>
      <c r="BTI24" s="139"/>
      <c r="BTJ24" s="139"/>
      <c r="BTK24" s="139"/>
      <c r="BTL24" s="139"/>
      <c r="BTM24" s="139"/>
      <c r="BTN24" s="139"/>
      <c r="BTO24" s="139"/>
      <c r="BTP24" s="139"/>
      <c r="BTQ24" s="139"/>
      <c r="BTR24" s="139"/>
      <c r="BTS24" s="139"/>
      <c r="BTT24" s="139"/>
      <c r="BTU24" s="139"/>
      <c r="BTV24" s="139"/>
      <c r="BTW24" s="139"/>
      <c r="BTX24" s="139"/>
      <c r="BTY24" s="139"/>
      <c r="BTZ24" s="139"/>
      <c r="BUA24" s="139"/>
      <c r="BUB24" s="139"/>
      <c r="BUC24" s="139"/>
      <c r="BUD24" s="139"/>
      <c r="BUE24" s="139"/>
      <c r="BUF24" s="139"/>
      <c r="BUG24" s="139"/>
      <c r="BUH24" s="139"/>
      <c r="BUI24" s="139"/>
      <c r="BUJ24" s="139"/>
      <c r="BUK24" s="139"/>
      <c r="BUL24" s="139"/>
      <c r="BUM24" s="139"/>
      <c r="BUN24" s="139"/>
      <c r="BUO24" s="139"/>
      <c r="BUP24" s="139"/>
      <c r="BUQ24" s="139"/>
      <c r="BUR24" s="139"/>
      <c r="BUS24" s="139"/>
      <c r="BUT24" s="139"/>
      <c r="BUU24" s="139"/>
      <c r="BUV24" s="139"/>
      <c r="BUW24" s="139"/>
      <c r="BUX24" s="139"/>
      <c r="BUY24" s="139"/>
      <c r="BUZ24" s="139"/>
      <c r="BVA24" s="139"/>
      <c r="BVB24" s="139"/>
      <c r="BVC24" s="139"/>
      <c r="BVD24" s="139"/>
      <c r="BVE24" s="139"/>
      <c r="BVF24" s="139"/>
      <c r="BVG24" s="139"/>
      <c r="BVH24" s="139"/>
      <c r="BVI24" s="139"/>
      <c r="BVJ24" s="139"/>
      <c r="BVK24" s="139"/>
      <c r="BVL24" s="139"/>
      <c r="BVM24" s="139"/>
      <c r="BVN24" s="139"/>
      <c r="BVO24" s="139"/>
      <c r="BVP24" s="139"/>
      <c r="BVQ24" s="139"/>
      <c r="BVR24" s="139"/>
      <c r="BVS24" s="139"/>
      <c r="BVT24" s="139"/>
      <c r="BVU24" s="139"/>
      <c r="BVV24" s="139"/>
      <c r="BVW24" s="139"/>
      <c r="BVX24" s="139"/>
      <c r="BVY24" s="139"/>
      <c r="BVZ24" s="139"/>
      <c r="BWA24" s="139"/>
      <c r="BWB24" s="139"/>
      <c r="BWC24" s="139"/>
      <c r="BWD24" s="139"/>
      <c r="BWE24" s="139"/>
      <c r="BWF24" s="139"/>
      <c r="BWG24" s="139"/>
      <c r="BWH24" s="139"/>
      <c r="BWI24" s="139"/>
      <c r="BWJ24" s="139"/>
      <c r="BWK24" s="139"/>
      <c r="BWL24" s="139"/>
      <c r="BWM24" s="139"/>
      <c r="BWN24" s="139"/>
      <c r="BWO24" s="139"/>
      <c r="BWP24" s="139"/>
      <c r="BWQ24" s="139"/>
      <c r="BWR24" s="139"/>
      <c r="BWS24" s="139"/>
      <c r="BWT24" s="139"/>
      <c r="BWU24" s="139"/>
      <c r="BWV24" s="139"/>
      <c r="BWW24" s="139"/>
      <c r="BWX24" s="139"/>
      <c r="BWY24" s="139"/>
      <c r="BWZ24" s="139"/>
      <c r="BXA24" s="139"/>
      <c r="BXB24" s="139"/>
      <c r="BXC24" s="139"/>
      <c r="BXD24" s="139"/>
      <c r="BXE24" s="139"/>
      <c r="BXF24" s="139"/>
      <c r="BXG24" s="139"/>
      <c r="BXH24" s="139"/>
      <c r="BXI24" s="139"/>
      <c r="BXJ24" s="139"/>
      <c r="BXK24" s="139"/>
      <c r="BXL24" s="139"/>
      <c r="BXM24" s="139"/>
      <c r="BXN24" s="139"/>
      <c r="BXO24" s="139"/>
      <c r="BXP24" s="139"/>
      <c r="BXQ24" s="139"/>
      <c r="BXR24" s="139"/>
      <c r="BXS24" s="139"/>
      <c r="BXT24" s="139"/>
      <c r="BXU24" s="139"/>
      <c r="BXV24" s="139"/>
      <c r="BXW24" s="139"/>
      <c r="BXX24" s="139"/>
      <c r="BXY24" s="139"/>
      <c r="BXZ24" s="139"/>
      <c r="BYA24" s="139"/>
      <c r="BYB24" s="139"/>
      <c r="BYC24" s="139"/>
      <c r="BYD24" s="139"/>
      <c r="BYE24" s="139"/>
      <c r="BYF24" s="139"/>
      <c r="BYG24" s="139"/>
      <c r="BYH24" s="139"/>
      <c r="BYI24" s="139"/>
      <c r="BYJ24" s="139"/>
      <c r="BYK24" s="139"/>
      <c r="BYL24" s="139"/>
      <c r="BYM24" s="139"/>
      <c r="BYN24" s="139"/>
      <c r="BYO24" s="139"/>
      <c r="BYP24" s="139"/>
      <c r="BYQ24" s="139"/>
      <c r="BYR24" s="139"/>
      <c r="BYS24" s="139"/>
      <c r="BYT24" s="139"/>
      <c r="BYU24" s="139"/>
      <c r="BYV24" s="139"/>
      <c r="BYW24" s="139"/>
      <c r="BYX24" s="139"/>
      <c r="BYY24" s="139"/>
      <c r="BYZ24" s="139"/>
      <c r="BZA24" s="139"/>
      <c r="BZB24" s="139"/>
      <c r="BZC24" s="139"/>
      <c r="BZD24" s="139"/>
      <c r="BZE24" s="139"/>
      <c r="BZF24" s="139"/>
      <c r="BZG24" s="139"/>
      <c r="BZH24" s="139"/>
      <c r="BZI24" s="139"/>
      <c r="BZJ24" s="139"/>
      <c r="BZK24" s="139"/>
      <c r="BZL24" s="139"/>
      <c r="BZM24" s="139"/>
      <c r="BZN24" s="139"/>
      <c r="BZO24" s="139"/>
      <c r="BZP24" s="139"/>
      <c r="BZQ24" s="139"/>
      <c r="BZR24" s="139"/>
      <c r="BZS24" s="139"/>
      <c r="BZT24" s="139"/>
      <c r="BZU24" s="139"/>
      <c r="BZV24" s="139"/>
      <c r="BZW24" s="139"/>
      <c r="BZX24" s="139"/>
      <c r="BZY24" s="139"/>
      <c r="BZZ24" s="139"/>
      <c r="CAA24" s="139"/>
      <c r="CAB24" s="139"/>
      <c r="CAC24" s="139"/>
      <c r="CAD24" s="139"/>
      <c r="CAE24" s="139"/>
      <c r="CAF24" s="139"/>
      <c r="CAG24" s="139"/>
      <c r="CAH24" s="139"/>
      <c r="CAI24" s="139"/>
      <c r="CAJ24" s="139"/>
      <c r="CAK24" s="139"/>
      <c r="CAL24" s="139"/>
      <c r="CAM24" s="139"/>
      <c r="CAN24" s="139"/>
      <c r="CAO24" s="139"/>
      <c r="CAP24" s="139"/>
      <c r="CAQ24" s="139"/>
      <c r="CAR24" s="139"/>
      <c r="CAS24" s="139"/>
      <c r="CAT24" s="139"/>
      <c r="CAU24" s="139"/>
      <c r="CAV24" s="139"/>
      <c r="CAW24" s="139"/>
      <c r="CAX24" s="139"/>
      <c r="CAY24" s="139"/>
      <c r="CAZ24" s="139"/>
      <c r="CBA24" s="139"/>
      <c r="CBB24" s="139"/>
      <c r="CBC24" s="139"/>
      <c r="CBD24" s="139"/>
      <c r="CBE24" s="139"/>
      <c r="CBF24" s="139"/>
      <c r="CBG24" s="139"/>
      <c r="CBH24" s="139"/>
      <c r="CBI24" s="139"/>
      <c r="CBJ24" s="139"/>
      <c r="CBK24" s="139"/>
      <c r="CBL24" s="139"/>
      <c r="CBM24" s="139"/>
      <c r="CBN24" s="139"/>
      <c r="CBO24" s="139"/>
      <c r="CBP24" s="139"/>
      <c r="CBQ24" s="139"/>
      <c r="CBR24" s="139"/>
      <c r="CBS24" s="139"/>
      <c r="CBT24" s="139"/>
      <c r="CBU24" s="139"/>
      <c r="CBV24" s="139"/>
      <c r="CBW24" s="139"/>
      <c r="CBX24" s="139"/>
      <c r="CBY24" s="139"/>
      <c r="CBZ24" s="139"/>
      <c r="CCA24" s="139"/>
      <c r="CCB24" s="139"/>
      <c r="CCC24" s="139"/>
      <c r="CCD24" s="139"/>
      <c r="CCE24" s="139"/>
      <c r="CCF24" s="139"/>
      <c r="CCG24" s="139"/>
      <c r="CCH24" s="139"/>
      <c r="CCI24" s="139"/>
      <c r="CCJ24" s="139"/>
      <c r="CCK24" s="139"/>
      <c r="CCL24" s="139"/>
      <c r="CCM24" s="139"/>
      <c r="CCN24" s="139"/>
      <c r="CCO24" s="139"/>
      <c r="CCP24" s="139"/>
      <c r="CCQ24" s="139"/>
      <c r="CCR24" s="139"/>
      <c r="CCS24" s="139"/>
      <c r="CCT24" s="139"/>
      <c r="CCU24" s="139"/>
      <c r="CCV24" s="139"/>
      <c r="CCW24" s="139"/>
      <c r="CCX24" s="139"/>
      <c r="CCY24" s="139"/>
      <c r="CCZ24" s="139"/>
      <c r="CDA24" s="139"/>
      <c r="CDB24" s="139"/>
      <c r="CDC24" s="139"/>
      <c r="CDD24" s="139"/>
      <c r="CDE24" s="139"/>
      <c r="CDF24" s="139"/>
      <c r="CDG24" s="139"/>
      <c r="CDH24" s="139"/>
      <c r="CDI24" s="139"/>
      <c r="CDJ24" s="139"/>
      <c r="CDK24" s="139"/>
      <c r="CDL24" s="139"/>
      <c r="CDM24" s="139"/>
      <c r="CDN24" s="139"/>
      <c r="CDO24" s="139"/>
      <c r="CDP24" s="139"/>
      <c r="CDQ24" s="139"/>
      <c r="CDR24" s="139"/>
      <c r="CDS24" s="139"/>
      <c r="CDT24" s="139"/>
      <c r="CDU24" s="139"/>
      <c r="CDV24" s="139"/>
      <c r="CDW24" s="139"/>
      <c r="CDX24" s="139"/>
      <c r="CDY24" s="139"/>
      <c r="CDZ24" s="139"/>
      <c r="CEA24" s="139"/>
      <c r="CEB24" s="139"/>
      <c r="CEC24" s="139"/>
      <c r="CED24" s="139"/>
      <c r="CEE24" s="139"/>
      <c r="CEF24" s="139"/>
      <c r="CEG24" s="139"/>
      <c r="CEH24" s="139"/>
      <c r="CEI24" s="139"/>
      <c r="CEJ24" s="139"/>
      <c r="CEK24" s="139"/>
      <c r="CEL24" s="139"/>
      <c r="CEM24" s="139"/>
      <c r="CEN24" s="139"/>
      <c r="CEO24" s="139"/>
      <c r="CEP24" s="139"/>
      <c r="CEQ24" s="139"/>
      <c r="CER24" s="139"/>
      <c r="CES24" s="139"/>
      <c r="CET24" s="139"/>
      <c r="CEU24" s="139"/>
      <c r="CEV24" s="139"/>
      <c r="CEW24" s="139"/>
      <c r="CEX24" s="139"/>
      <c r="CEY24" s="139"/>
      <c r="CEZ24" s="139"/>
      <c r="CFA24" s="139"/>
      <c r="CFB24" s="139"/>
      <c r="CFC24" s="139"/>
      <c r="CFD24" s="139"/>
      <c r="CFE24" s="139"/>
      <c r="CFF24" s="139"/>
      <c r="CFG24" s="139"/>
      <c r="CFH24" s="139"/>
      <c r="CFI24" s="139"/>
      <c r="CFJ24" s="139"/>
      <c r="CFK24" s="139"/>
      <c r="CFL24" s="139"/>
      <c r="CFM24" s="139"/>
      <c r="CFN24" s="139"/>
      <c r="CFO24" s="139"/>
      <c r="CFP24" s="139"/>
      <c r="CFQ24" s="139"/>
      <c r="CFR24" s="139"/>
      <c r="CFS24" s="139"/>
      <c r="CFT24" s="139"/>
      <c r="CFU24" s="139"/>
      <c r="CFV24" s="139"/>
      <c r="CFW24" s="139"/>
      <c r="CFX24" s="139"/>
      <c r="CFY24" s="139"/>
      <c r="CFZ24" s="139"/>
      <c r="CGA24" s="139"/>
      <c r="CGB24" s="139"/>
      <c r="CGC24" s="139"/>
      <c r="CGD24" s="139"/>
      <c r="CGE24" s="139"/>
      <c r="CGF24" s="139"/>
      <c r="CGG24" s="139"/>
      <c r="CGH24" s="139"/>
      <c r="CGI24" s="139"/>
      <c r="CGJ24" s="139"/>
      <c r="CGK24" s="139"/>
      <c r="CGL24" s="139"/>
      <c r="CGM24" s="139"/>
      <c r="CGN24" s="139"/>
      <c r="CGO24" s="139"/>
      <c r="CGP24" s="139"/>
      <c r="CGQ24" s="139"/>
      <c r="CGR24" s="139"/>
      <c r="CGS24" s="139"/>
      <c r="CGT24" s="139"/>
      <c r="CGU24" s="139"/>
      <c r="CGV24" s="139"/>
      <c r="CGW24" s="139"/>
      <c r="CGX24" s="139"/>
      <c r="CGY24" s="139"/>
      <c r="CGZ24" s="139"/>
      <c r="CHA24" s="139"/>
      <c r="CHB24" s="139"/>
      <c r="CHC24" s="139"/>
      <c r="CHD24" s="139"/>
      <c r="CHE24" s="139"/>
      <c r="CHF24" s="139"/>
      <c r="CHG24" s="139"/>
      <c r="CHH24" s="139"/>
      <c r="CHI24" s="139"/>
      <c r="CHJ24" s="139"/>
      <c r="CHK24" s="139"/>
      <c r="CHL24" s="139"/>
      <c r="CHM24" s="139"/>
      <c r="CHN24" s="139"/>
      <c r="CHO24" s="139"/>
      <c r="CHP24" s="139"/>
      <c r="CHQ24" s="139"/>
      <c r="CHR24" s="139"/>
      <c r="CHS24" s="139"/>
      <c r="CHT24" s="139"/>
      <c r="CHU24" s="139"/>
      <c r="CHV24" s="139"/>
      <c r="CHW24" s="139"/>
      <c r="CHX24" s="139"/>
      <c r="CHY24" s="139"/>
      <c r="CHZ24" s="139"/>
      <c r="CIA24" s="139"/>
      <c r="CIB24" s="139"/>
      <c r="CIC24" s="139"/>
      <c r="CID24" s="139"/>
      <c r="CIE24" s="139"/>
      <c r="CIF24" s="139"/>
      <c r="CIG24" s="139"/>
      <c r="CIH24" s="139"/>
      <c r="CII24" s="139"/>
      <c r="CIJ24" s="139"/>
      <c r="CIK24" s="139"/>
      <c r="CIL24" s="139"/>
      <c r="CIM24" s="139"/>
      <c r="CIN24" s="139"/>
      <c r="CIO24" s="139"/>
      <c r="CIP24" s="139"/>
      <c r="CIQ24" s="139"/>
      <c r="CIR24" s="139"/>
      <c r="CIS24" s="139"/>
      <c r="CIT24" s="139"/>
      <c r="CIU24" s="139"/>
      <c r="CIV24" s="139"/>
      <c r="CIW24" s="139"/>
      <c r="CIX24" s="139"/>
      <c r="CIY24" s="139"/>
      <c r="CIZ24" s="139"/>
      <c r="CJA24" s="139"/>
      <c r="CJB24" s="139"/>
      <c r="CJC24" s="139"/>
      <c r="CJD24" s="139"/>
      <c r="CJE24" s="139"/>
      <c r="CJF24" s="139"/>
      <c r="CJG24" s="139"/>
      <c r="CJH24" s="139"/>
      <c r="CJI24" s="139"/>
      <c r="CJJ24" s="139"/>
      <c r="CJK24" s="139"/>
      <c r="CJL24" s="139"/>
      <c r="CJM24" s="139"/>
      <c r="CJN24" s="139"/>
      <c r="CJO24" s="139"/>
      <c r="CJP24" s="139"/>
      <c r="CJQ24" s="139"/>
      <c r="CJR24" s="139"/>
      <c r="CJS24" s="139"/>
      <c r="CJT24" s="139"/>
      <c r="CJU24" s="139"/>
      <c r="CJV24" s="139"/>
      <c r="CJW24" s="139"/>
      <c r="CJX24" s="139"/>
      <c r="CJY24" s="139"/>
      <c r="CJZ24" s="139"/>
      <c r="CKA24" s="139"/>
      <c r="CKB24" s="139"/>
      <c r="CKC24" s="139"/>
      <c r="CKD24" s="139"/>
      <c r="CKE24" s="139"/>
      <c r="CKF24" s="139"/>
      <c r="CKG24" s="139"/>
      <c r="CKH24" s="139"/>
      <c r="CKI24" s="139"/>
      <c r="CKJ24" s="139"/>
      <c r="CKK24" s="139"/>
      <c r="CKL24" s="139"/>
      <c r="CKM24" s="139"/>
      <c r="CKN24" s="139"/>
      <c r="CKO24" s="139"/>
      <c r="CKP24" s="139"/>
      <c r="CKQ24" s="139"/>
      <c r="CKR24" s="139"/>
      <c r="CKS24" s="139"/>
      <c r="CKT24" s="139"/>
      <c r="CKU24" s="139"/>
      <c r="CKV24" s="139"/>
      <c r="CKW24" s="139"/>
      <c r="CKX24" s="139"/>
      <c r="CKY24" s="139"/>
      <c r="CKZ24" s="139"/>
      <c r="CLA24" s="139"/>
      <c r="CLB24" s="139"/>
      <c r="CLC24" s="139"/>
      <c r="CLD24" s="139"/>
      <c r="CLE24" s="139"/>
      <c r="CLF24" s="139"/>
      <c r="CLG24" s="139"/>
      <c r="CLH24" s="139"/>
      <c r="CLI24" s="139"/>
      <c r="CLJ24" s="139"/>
      <c r="CLK24" s="139"/>
      <c r="CLL24" s="139"/>
      <c r="CLM24" s="139"/>
      <c r="CLN24" s="139"/>
      <c r="CLO24" s="139"/>
      <c r="CLP24" s="139"/>
      <c r="CLQ24" s="139"/>
      <c r="CLR24" s="139"/>
      <c r="CLS24" s="139"/>
      <c r="CLT24" s="139"/>
      <c r="CLU24" s="139"/>
      <c r="CLV24" s="139"/>
      <c r="CLW24" s="139"/>
      <c r="CLX24" s="139"/>
      <c r="CLY24" s="139"/>
      <c r="CLZ24" s="139"/>
      <c r="CMA24" s="139"/>
      <c r="CMB24" s="139"/>
      <c r="CMC24" s="139"/>
      <c r="CMD24" s="139"/>
      <c r="CME24" s="139"/>
      <c r="CMF24" s="139"/>
      <c r="CMG24" s="139"/>
      <c r="CMH24" s="139"/>
      <c r="CMI24" s="139"/>
      <c r="CMJ24" s="139"/>
      <c r="CMK24" s="139"/>
      <c r="CML24" s="139"/>
      <c r="CMM24" s="139"/>
      <c r="CMN24" s="139"/>
      <c r="CMO24" s="139"/>
      <c r="CMP24" s="139"/>
      <c r="CMQ24" s="139"/>
      <c r="CMR24" s="139"/>
      <c r="CMS24" s="139"/>
      <c r="CMT24" s="139"/>
      <c r="CMU24" s="139"/>
      <c r="CMV24" s="139"/>
      <c r="CMW24" s="139"/>
      <c r="CMX24" s="139"/>
      <c r="CMY24" s="139"/>
      <c r="CMZ24" s="139"/>
      <c r="CNA24" s="139"/>
      <c r="CNB24" s="139"/>
      <c r="CNC24" s="139"/>
      <c r="CND24" s="139"/>
      <c r="CNE24" s="139"/>
      <c r="CNF24" s="139"/>
      <c r="CNG24" s="139"/>
      <c r="CNH24" s="139"/>
      <c r="CNI24" s="139"/>
      <c r="CNJ24" s="139"/>
      <c r="CNK24" s="139"/>
      <c r="CNL24" s="139"/>
      <c r="CNM24" s="139"/>
      <c r="CNN24" s="139"/>
      <c r="CNO24" s="139"/>
      <c r="CNP24" s="139"/>
      <c r="CNQ24" s="139"/>
      <c r="CNR24" s="139"/>
      <c r="CNS24" s="139"/>
      <c r="CNT24" s="139"/>
      <c r="CNU24" s="139"/>
      <c r="CNV24" s="139"/>
      <c r="CNW24" s="139"/>
      <c r="CNX24" s="139"/>
      <c r="CNY24" s="139"/>
      <c r="CNZ24" s="139"/>
      <c r="COA24" s="139"/>
      <c r="COB24" s="139"/>
      <c r="COC24" s="139"/>
      <c r="COD24" s="139"/>
      <c r="COE24" s="139"/>
      <c r="COF24" s="139"/>
      <c r="COG24" s="139"/>
      <c r="COH24" s="139"/>
      <c r="COI24" s="139"/>
      <c r="COJ24" s="139"/>
      <c r="COK24" s="139"/>
      <c r="COL24" s="139"/>
      <c r="COM24" s="139"/>
      <c r="CON24" s="139"/>
      <c r="COO24" s="139"/>
      <c r="COP24" s="139"/>
      <c r="COQ24" s="139"/>
      <c r="COR24" s="139"/>
      <c r="COS24" s="139"/>
      <c r="COT24" s="139"/>
      <c r="COU24" s="139"/>
      <c r="COV24" s="139"/>
      <c r="COW24" s="139"/>
      <c r="COX24" s="139"/>
      <c r="COY24" s="139"/>
      <c r="COZ24" s="139"/>
      <c r="CPA24" s="139"/>
      <c r="CPB24" s="139"/>
      <c r="CPC24" s="139"/>
      <c r="CPD24" s="139"/>
      <c r="CPE24" s="139"/>
      <c r="CPF24" s="139"/>
      <c r="CPG24" s="139"/>
      <c r="CPH24" s="139"/>
      <c r="CPI24" s="139"/>
      <c r="CPJ24" s="139"/>
      <c r="CPK24" s="139"/>
      <c r="CPL24" s="139"/>
      <c r="CPM24" s="139"/>
      <c r="CPN24" s="139"/>
      <c r="CPO24" s="139"/>
      <c r="CPP24" s="139"/>
      <c r="CPQ24" s="139"/>
      <c r="CPR24" s="139"/>
      <c r="CPS24" s="139"/>
      <c r="CPT24" s="139"/>
      <c r="CPU24" s="139"/>
      <c r="CPV24" s="139"/>
      <c r="CPW24" s="139"/>
      <c r="CPX24" s="139"/>
      <c r="CPY24" s="139"/>
      <c r="CPZ24" s="139"/>
      <c r="CQA24" s="139"/>
      <c r="CQB24" s="139"/>
      <c r="CQC24" s="139"/>
      <c r="CQD24" s="139"/>
      <c r="CQE24" s="139"/>
      <c r="CQF24" s="139"/>
      <c r="CQG24" s="139"/>
      <c r="CQH24" s="139"/>
      <c r="CQI24" s="139"/>
      <c r="CQJ24" s="139"/>
      <c r="CQK24" s="139"/>
      <c r="CQL24" s="139"/>
      <c r="CQM24" s="139"/>
      <c r="CQN24" s="139"/>
      <c r="CQO24" s="139"/>
      <c r="CQP24" s="139"/>
      <c r="CQQ24" s="139"/>
      <c r="CQR24" s="139"/>
      <c r="CQS24" s="139"/>
      <c r="CQT24" s="139"/>
      <c r="CQU24" s="139"/>
      <c r="CQV24" s="139"/>
      <c r="CQW24" s="139"/>
      <c r="CQX24" s="139"/>
      <c r="CQY24" s="139"/>
      <c r="CQZ24" s="139"/>
      <c r="CRA24" s="139"/>
      <c r="CRB24" s="139"/>
      <c r="CRC24" s="139"/>
      <c r="CRD24" s="139"/>
      <c r="CRE24" s="139"/>
      <c r="CRF24" s="139"/>
      <c r="CRG24" s="139"/>
      <c r="CRH24" s="139"/>
      <c r="CRI24" s="139"/>
      <c r="CRJ24" s="139"/>
      <c r="CRK24" s="139"/>
      <c r="CRL24" s="139"/>
      <c r="CRM24" s="139"/>
      <c r="CRN24" s="139"/>
      <c r="CRO24" s="139"/>
      <c r="CRP24" s="139"/>
      <c r="CRQ24" s="139"/>
      <c r="CRR24" s="139"/>
      <c r="CRS24" s="139"/>
      <c r="CRT24" s="139"/>
      <c r="CRU24" s="139"/>
      <c r="CRV24" s="139"/>
      <c r="CRW24" s="139"/>
      <c r="CRX24" s="139"/>
      <c r="CRY24" s="139"/>
      <c r="CRZ24" s="139"/>
      <c r="CSA24" s="139"/>
      <c r="CSB24" s="139"/>
      <c r="CSC24" s="139"/>
      <c r="CSD24" s="139"/>
      <c r="CSE24" s="139"/>
      <c r="CSF24" s="139"/>
      <c r="CSG24" s="139"/>
      <c r="CSH24" s="139"/>
      <c r="CSI24" s="139"/>
      <c r="CSJ24" s="139"/>
      <c r="CSK24" s="139"/>
      <c r="CSL24" s="139"/>
      <c r="CSM24" s="139"/>
      <c r="CSN24" s="139"/>
      <c r="CSO24" s="139"/>
      <c r="CSP24" s="139"/>
      <c r="CSQ24" s="139"/>
      <c r="CSR24" s="139"/>
      <c r="CSS24" s="139"/>
      <c r="CST24" s="139"/>
      <c r="CSU24" s="139"/>
      <c r="CSV24" s="139"/>
      <c r="CSW24" s="139"/>
      <c r="CSX24" s="139"/>
      <c r="CSY24" s="139"/>
      <c r="CSZ24" s="139"/>
      <c r="CTA24" s="139"/>
      <c r="CTB24" s="139"/>
      <c r="CTC24" s="139"/>
      <c r="CTD24" s="139"/>
      <c r="CTE24" s="139"/>
      <c r="CTF24" s="139"/>
      <c r="CTG24" s="139"/>
      <c r="CTH24" s="139"/>
      <c r="CTI24" s="139"/>
      <c r="CTJ24" s="139"/>
      <c r="CTK24" s="139"/>
      <c r="CTL24" s="139"/>
      <c r="CTM24" s="139"/>
      <c r="CTN24" s="139"/>
      <c r="CTO24" s="139"/>
      <c r="CTP24" s="139"/>
      <c r="CTQ24" s="139"/>
      <c r="CTR24" s="139"/>
      <c r="CTS24" s="139"/>
      <c r="CTT24" s="139"/>
      <c r="CTU24" s="139"/>
      <c r="CTV24" s="139"/>
      <c r="CTW24" s="139"/>
      <c r="CTX24" s="139"/>
      <c r="CTY24" s="139"/>
      <c r="CTZ24" s="139"/>
      <c r="CUA24" s="139"/>
      <c r="CUB24" s="139"/>
      <c r="CUC24" s="139"/>
      <c r="CUD24" s="139"/>
      <c r="CUE24" s="139"/>
      <c r="CUF24" s="139"/>
      <c r="CUG24" s="139"/>
      <c r="CUH24" s="139"/>
      <c r="CUI24" s="139"/>
      <c r="CUJ24" s="139"/>
      <c r="CUK24" s="139"/>
      <c r="CUL24" s="139"/>
      <c r="CUM24" s="139"/>
      <c r="CUN24" s="139"/>
      <c r="CUO24" s="139"/>
      <c r="CUP24" s="139"/>
      <c r="CUQ24" s="139"/>
      <c r="CUR24" s="139"/>
      <c r="CUS24" s="139"/>
      <c r="CUT24" s="139"/>
      <c r="CUU24" s="139"/>
      <c r="CUV24" s="139"/>
      <c r="CUW24" s="139"/>
      <c r="CUX24" s="139"/>
      <c r="CUY24" s="139"/>
      <c r="CUZ24" s="139"/>
      <c r="CVA24" s="139"/>
      <c r="CVB24" s="139"/>
      <c r="CVC24" s="139"/>
      <c r="CVD24" s="139"/>
      <c r="CVE24" s="139"/>
      <c r="CVF24" s="139"/>
      <c r="CVG24" s="139"/>
      <c r="CVH24" s="139"/>
      <c r="CVI24" s="139"/>
      <c r="CVJ24" s="139"/>
      <c r="CVK24" s="139"/>
      <c r="CVL24" s="139"/>
      <c r="CVM24" s="139"/>
      <c r="CVN24" s="139"/>
      <c r="CVO24" s="139"/>
      <c r="CVP24" s="139"/>
      <c r="CVQ24" s="139"/>
      <c r="CVR24" s="139"/>
      <c r="CVS24" s="139"/>
      <c r="CVT24" s="139"/>
      <c r="CVU24" s="139"/>
      <c r="CVV24" s="139"/>
      <c r="CVW24" s="139"/>
      <c r="CVX24" s="139"/>
      <c r="CVY24" s="139"/>
      <c r="CVZ24" s="139"/>
      <c r="CWA24" s="139"/>
      <c r="CWB24" s="139"/>
      <c r="CWC24" s="139"/>
      <c r="CWD24" s="139"/>
      <c r="CWE24" s="139"/>
      <c r="CWF24" s="139"/>
      <c r="CWG24" s="139"/>
      <c r="CWH24" s="139"/>
      <c r="CWI24" s="139"/>
      <c r="CWJ24" s="139"/>
      <c r="CWK24" s="139"/>
      <c r="CWL24" s="139"/>
      <c r="CWM24" s="139"/>
      <c r="CWN24" s="139"/>
      <c r="CWO24" s="139"/>
      <c r="CWP24" s="139"/>
      <c r="CWQ24" s="139"/>
      <c r="CWR24" s="139"/>
      <c r="CWS24" s="139"/>
      <c r="CWT24" s="139"/>
      <c r="CWU24" s="139"/>
      <c r="CWV24" s="139"/>
      <c r="CWW24" s="139"/>
      <c r="CWX24" s="139"/>
      <c r="CWY24" s="139"/>
      <c r="CWZ24" s="139"/>
      <c r="CXA24" s="139"/>
      <c r="CXB24" s="139"/>
      <c r="CXC24" s="139"/>
      <c r="CXD24" s="139"/>
      <c r="CXE24" s="139"/>
      <c r="CXF24" s="139"/>
      <c r="CXG24" s="139"/>
      <c r="CXH24" s="139"/>
      <c r="CXI24" s="139"/>
      <c r="CXJ24" s="139"/>
      <c r="CXK24" s="139"/>
      <c r="CXL24" s="139"/>
      <c r="CXM24" s="139"/>
      <c r="CXN24" s="139"/>
      <c r="CXO24" s="139"/>
      <c r="CXP24" s="139"/>
      <c r="CXQ24" s="139"/>
      <c r="CXR24" s="139"/>
      <c r="CXS24" s="139"/>
      <c r="CXT24" s="139"/>
      <c r="CXU24" s="139"/>
      <c r="CXV24" s="139"/>
      <c r="CXW24" s="139"/>
      <c r="CXX24" s="139"/>
      <c r="CXY24" s="139"/>
      <c r="CXZ24" s="139"/>
      <c r="CYA24" s="139"/>
      <c r="CYB24" s="139"/>
      <c r="CYC24" s="139"/>
      <c r="CYD24" s="139"/>
      <c r="CYE24" s="139"/>
      <c r="CYF24" s="139"/>
      <c r="CYG24" s="139"/>
      <c r="CYH24" s="139"/>
      <c r="CYI24" s="139"/>
      <c r="CYJ24" s="139"/>
      <c r="CYK24" s="139"/>
      <c r="CYL24" s="139"/>
      <c r="CYM24" s="139"/>
      <c r="CYN24" s="139"/>
      <c r="CYO24" s="139"/>
      <c r="CYP24" s="139"/>
      <c r="CYQ24" s="139"/>
      <c r="CYR24" s="139"/>
      <c r="CYS24" s="139"/>
      <c r="CYT24" s="139"/>
      <c r="CYU24" s="139"/>
      <c r="CYV24" s="139"/>
      <c r="CYW24" s="139"/>
      <c r="CYX24" s="139"/>
      <c r="CYY24" s="139"/>
      <c r="CYZ24" s="139"/>
      <c r="CZA24" s="139"/>
      <c r="CZB24" s="139"/>
      <c r="CZC24" s="139"/>
      <c r="CZD24" s="139"/>
      <c r="CZE24" s="139"/>
      <c r="CZF24" s="139"/>
      <c r="CZG24" s="139"/>
      <c r="CZH24" s="139"/>
      <c r="CZI24" s="139"/>
      <c r="CZJ24" s="139"/>
      <c r="CZK24" s="139"/>
      <c r="CZL24" s="139"/>
      <c r="CZM24" s="139"/>
      <c r="CZN24" s="139"/>
      <c r="CZO24" s="139"/>
      <c r="CZP24" s="139"/>
      <c r="CZQ24" s="139"/>
      <c r="CZR24" s="139"/>
      <c r="CZS24" s="139"/>
      <c r="CZT24" s="139"/>
      <c r="CZU24" s="139"/>
      <c r="CZV24" s="139"/>
      <c r="CZW24" s="139"/>
      <c r="CZX24" s="139"/>
      <c r="CZY24" s="139"/>
      <c r="CZZ24" s="139"/>
      <c r="DAA24" s="139"/>
      <c r="DAB24" s="139"/>
      <c r="DAC24" s="139"/>
      <c r="DAD24" s="139"/>
      <c r="DAE24" s="139"/>
      <c r="DAF24" s="139"/>
      <c r="DAG24" s="139"/>
      <c r="DAH24" s="139"/>
      <c r="DAI24" s="139"/>
      <c r="DAJ24" s="139"/>
      <c r="DAK24" s="139"/>
      <c r="DAL24" s="139"/>
      <c r="DAM24" s="139"/>
      <c r="DAN24" s="139"/>
      <c r="DAO24" s="139"/>
      <c r="DAP24" s="139"/>
      <c r="DAQ24" s="139"/>
      <c r="DAR24" s="139"/>
      <c r="DAS24" s="139"/>
      <c r="DAT24" s="139"/>
      <c r="DAU24" s="139"/>
      <c r="DAV24" s="139"/>
      <c r="DAW24" s="139"/>
      <c r="DAX24" s="139"/>
      <c r="DAY24" s="139"/>
      <c r="DAZ24" s="139"/>
      <c r="DBA24" s="139"/>
      <c r="DBB24" s="139"/>
      <c r="DBC24" s="139"/>
      <c r="DBD24" s="139"/>
      <c r="DBE24" s="139"/>
      <c r="DBF24" s="139"/>
      <c r="DBG24" s="139"/>
      <c r="DBH24" s="139"/>
      <c r="DBI24" s="139"/>
      <c r="DBJ24" s="139"/>
      <c r="DBK24" s="139"/>
      <c r="DBL24" s="139"/>
      <c r="DBM24" s="139"/>
      <c r="DBN24" s="139"/>
      <c r="DBO24" s="139"/>
      <c r="DBP24" s="139"/>
      <c r="DBQ24" s="139"/>
      <c r="DBR24" s="139"/>
      <c r="DBS24" s="139"/>
      <c r="DBT24" s="139"/>
      <c r="DBU24" s="139"/>
      <c r="DBV24" s="139"/>
      <c r="DBW24" s="139"/>
      <c r="DBX24" s="139"/>
      <c r="DBY24" s="139"/>
      <c r="DBZ24" s="139"/>
      <c r="DCA24" s="139"/>
      <c r="DCB24" s="139"/>
      <c r="DCC24" s="139"/>
      <c r="DCD24" s="139"/>
      <c r="DCE24" s="139"/>
      <c r="DCF24" s="139"/>
      <c r="DCG24" s="139"/>
      <c r="DCH24" s="139"/>
      <c r="DCI24" s="139"/>
      <c r="DCJ24" s="139"/>
      <c r="DCK24" s="139"/>
      <c r="DCL24" s="139"/>
      <c r="DCM24" s="139"/>
      <c r="DCN24" s="139"/>
      <c r="DCO24" s="139"/>
      <c r="DCP24" s="139"/>
      <c r="DCQ24" s="139"/>
      <c r="DCR24" s="139"/>
      <c r="DCS24" s="139"/>
      <c r="DCT24" s="139"/>
      <c r="DCU24" s="139"/>
      <c r="DCV24" s="139"/>
      <c r="DCW24" s="139"/>
      <c r="DCX24" s="139"/>
      <c r="DCY24" s="139"/>
      <c r="DCZ24" s="139"/>
      <c r="DDA24" s="139"/>
      <c r="DDB24" s="139"/>
      <c r="DDC24" s="139"/>
      <c r="DDD24" s="139"/>
      <c r="DDE24" s="139"/>
      <c r="DDF24" s="139"/>
      <c r="DDG24" s="139"/>
      <c r="DDH24" s="139"/>
      <c r="DDI24" s="139"/>
      <c r="DDJ24" s="139"/>
      <c r="DDK24" s="139"/>
      <c r="DDL24" s="139"/>
      <c r="DDM24" s="139"/>
      <c r="DDN24" s="139"/>
      <c r="DDO24" s="139"/>
      <c r="DDP24" s="139"/>
      <c r="DDQ24" s="139"/>
      <c r="DDR24" s="139"/>
      <c r="DDS24" s="139"/>
      <c r="DDT24" s="139"/>
      <c r="DDU24" s="139"/>
      <c r="DDV24" s="139"/>
      <c r="DDW24" s="139"/>
      <c r="DDX24" s="139"/>
      <c r="DDY24" s="139"/>
      <c r="DDZ24" s="139"/>
      <c r="DEA24" s="139"/>
      <c r="DEB24" s="139"/>
      <c r="DEC24" s="139"/>
      <c r="DED24" s="139"/>
      <c r="DEE24" s="139"/>
      <c r="DEF24" s="139"/>
      <c r="DEG24" s="139"/>
      <c r="DEH24" s="139"/>
      <c r="DEI24" s="139"/>
      <c r="DEJ24" s="139"/>
      <c r="DEK24" s="139"/>
      <c r="DEL24" s="139"/>
      <c r="DEM24" s="139"/>
      <c r="DEN24" s="139"/>
      <c r="DEO24" s="139"/>
      <c r="DEP24" s="139"/>
      <c r="DEQ24" s="139"/>
      <c r="DER24" s="139"/>
      <c r="DES24" s="139"/>
      <c r="DET24" s="139"/>
      <c r="DEU24" s="139"/>
      <c r="DEV24" s="139"/>
      <c r="DEW24" s="139"/>
      <c r="DEX24" s="139"/>
      <c r="DEY24" s="139"/>
      <c r="DEZ24" s="139"/>
      <c r="DFA24" s="139"/>
      <c r="DFB24" s="139"/>
      <c r="DFC24" s="139"/>
      <c r="DFD24" s="139"/>
      <c r="DFE24" s="139"/>
      <c r="DFF24" s="139"/>
      <c r="DFG24" s="139"/>
      <c r="DFH24" s="139"/>
      <c r="DFI24" s="139"/>
      <c r="DFJ24" s="139"/>
      <c r="DFK24" s="139"/>
      <c r="DFL24" s="139"/>
      <c r="DFM24" s="139"/>
      <c r="DFN24" s="139"/>
      <c r="DFO24" s="139"/>
      <c r="DFP24" s="139"/>
      <c r="DFQ24" s="139"/>
      <c r="DFR24" s="139"/>
      <c r="DFS24" s="139"/>
      <c r="DFT24" s="139"/>
      <c r="DFU24" s="139"/>
      <c r="DFV24" s="139"/>
      <c r="DFW24" s="139"/>
      <c r="DFX24" s="139"/>
      <c r="DFY24" s="139"/>
      <c r="DFZ24" s="139"/>
      <c r="DGA24" s="139"/>
      <c r="DGB24" s="139"/>
      <c r="DGC24" s="139"/>
      <c r="DGD24" s="139"/>
      <c r="DGE24" s="139"/>
      <c r="DGF24" s="139"/>
      <c r="DGG24" s="139"/>
      <c r="DGH24" s="139"/>
      <c r="DGI24" s="139"/>
      <c r="DGJ24" s="139"/>
      <c r="DGK24" s="139"/>
      <c r="DGL24" s="139"/>
      <c r="DGM24" s="139"/>
      <c r="DGN24" s="139"/>
      <c r="DGO24" s="139"/>
      <c r="DGP24" s="139"/>
      <c r="DGQ24" s="139"/>
      <c r="DGR24" s="139"/>
      <c r="DGS24" s="139"/>
      <c r="DGT24" s="139"/>
      <c r="DGU24" s="139"/>
      <c r="DGV24" s="139"/>
      <c r="DGW24" s="139"/>
      <c r="DGX24" s="139"/>
      <c r="DGY24" s="139"/>
      <c r="DGZ24" s="139"/>
      <c r="DHA24" s="139"/>
      <c r="DHB24" s="139"/>
      <c r="DHC24" s="139"/>
      <c r="DHD24" s="139"/>
      <c r="DHE24" s="139"/>
      <c r="DHF24" s="139"/>
      <c r="DHG24" s="139"/>
      <c r="DHH24" s="139"/>
      <c r="DHI24" s="139"/>
      <c r="DHJ24" s="139"/>
      <c r="DHK24" s="139"/>
      <c r="DHL24" s="139"/>
      <c r="DHM24" s="139"/>
      <c r="DHN24" s="139"/>
      <c r="DHO24" s="139"/>
      <c r="DHP24" s="139"/>
      <c r="DHQ24" s="139"/>
      <c r="DHR24" s="139"/>
      <c r="DHS24" s="139"/>
      <c r="DHT24" s="139"/>
      <c r="DHU24" s="139"/>
      <c r="DHV24" s="139"/>
      <c r="DHW24" s="139"/>
      <c r="DHX24" s="139"/>
      <c r="DHY24" s="139"/>
      <c r="DHZ24" s="139"/>
      <c r="DIA24" s="139"/>
      <c r="DIB24" s="139"/>
      <c r="DIC24" s="139"/>
      <c r="DID24" s="139"/>
      <c r="DIE24" s="139"/>
      <c r="DIF24" s="139"/>
      <c r="DIG24" s="139"/>
      <c r="DIH24" s="139"/>
      <c r="DII24" s="139"/>
      <c r="DIJ24" s="139"/>
      <c r="DIK24" s="139"/>
      <c r="DIL24" s="139"/>
      <c r="DIM24" s="139"/>
      <c r="DIN24" s="139"/>
      <c r="DIO24" s="139"/>
      <c r="DIP24" s="139"/>
      <c r="DIQ24" s="139"/>
      <c r="DIR24" s="139"/>
      <c r="DIS24" s="139"/>
      <c r="DIT24" s="139"/>
      <c r="DIU24" s="139"/>
      <c r="DIV24" s="139"/>
      <c r="DIW24" s="139"/>
      <c r="DIX24" s="139"/>
      <c r="DIY24" s="139"/>
      <c r="DIZ24" s="139"/>
      <c r="DJA24" s="139"/>
      <c r="DJB24" s="139"/>
      <c r="DJC24" s="139"/>
      <c r="DJD24" s="139"/>
      <c r="DJE24" s="139"/>
      <c r="DJF24" s="139"/>
      <c r="DJG24" s="139"/>
      <c r="DJH24" s="139"/>
      <c r="DJI24" s="139"/>
      <c r="DJJ24" s="139"/>
      <c r="DJK24" s="139"/>
      <c r="DJL24" s="139"/>
      <c r="DJM24" s="139"/>
      <c r="DJN24" s="139"/>
      <c r="DJO24" s="139"/>
      <c r="DJP24" s="139"/>
      <c r="DJQ24" s="139"/>
      <c r="DJR24" s="139"/>
      <c r="DJS24" s="139"/>
      <c r="DJT24" s="139"/>
      <c r="DJU24" s="139"/>
      <c r="DJV24" s="139"/>
      <c r="DJW24" s="139"/>
      <c r="DJX24" s="139"/>
      <c r="DJY24" s="139"/>
      <c r="DJZ24" s="139"/>
      <c r="DKA24" s="139"/>
      <c r="DKB24" s="139"/>
      <c r="DKC24" s="139"/>
      <c r="DKD24" s="139"/>
      <c r="DKE24" s="139"/>
      <c r="DKF24" s="139"/>
      <c r="DKG24" s="139"/>
      <c r="DKH24" s="139"/>
      <c r="DKI24" s="139"/>
      <c r="DKJ24" s="139"/>
      <c r="DKK24" s="139"/>
      <c r="DKL24" s="139"/>
      <c r="DKM24" s="139"/>
      <c r="DKN24" s="139"/>
      <c r="DKO24" s="139"/>
      <c r="DKP24" s="139"/>
      <c r="DKQ24" s="139"/>
      <c r="DKR24" s="139"/>
      <c r="DKS24" s="139"/>
      <c r="DKT24" s="139"/>
      <c r="DKU24" s="139"/>
      <c r="DKV24" s="139"/>
      <c r="DKW24" s="139"/>
      <c r="DKX24" s="139"/>
      <c r="DKY24" s="139"/>
      <c r="DKZ24" s="139"/>
      <c r="DLA24" s="139"/>
      <c r="DLB24" s="139"/>
      <c r="DLC24" s="139"/>
      <c r="DLD24" s="139"/>
      <c r="DLE24" s="139"/>
      <c r="DLF24" s="139"/>
      <c r="DLG24" s="139"/>
      <c r="DLH24" s="139"/>
      <c r="DLI24" s="139"/>
      <c r="DLJ24" s="139"/>
      <c r="DLK24" s="139"/>
      <c r="DLL24" s="139"/>
      <c r="DLM24" s="139"/>
      <c r="DLN24" s="139"/>
      <c r="DLO24" s="139"/>
      <c r="DLP24" s="139"/>
      <c r="DLQ24" s="139"/>
      <c r="DLR24" s="139"/>
      <c r="DLS24" s="139"/>
      <c r="DLT24" s="139"/>
      <c r="DLU24" s="139"/>
      <c r="DLV24" s="139"/>
      <c r="DLW24" s="139"/>
      <c r="DLX24" s="139"/>
      <c r="DLY24" s="139"/>
      <c r="DLZ24" s="139"/>
      <c r="DMA24" s="139"/>
      <c r="DMB24" s="139"/>
      <c r="DMC24" s="139"/>
      <c r="DMD24" s="139"/>
      <c r="DME24" s="139"/>
      <c r="DMF24" s="139"/>
      <c r="DMG24" s="139"/>
      <c r="DMH24" s="139"/>
      <c r="DMI24" s="139"/>
      <c r="DMJ24" s="139"/>
      <c r="DMK24" s="139"/>
      <c r="DML24" s="139"/>
      <c r="DMM24" s="139"/>
      <c r="DMN24" s="139"/>
      <c r="DMO24" s="139"/>
      <c r="DMP24" s="139"/>
      <c r="DMQ24" s="139"/>
      <c r="DMR24" s="139"/>
      <c r="DMS24" s="139"/>
      <c r="DMT24" s="139"/>
      <c r="DMU24" s="139"/>
      <c r="DMV24" s="139"/>
      <c r="DMW24" s="139"/>
      <c r="DMX24" s="139"/>
      <c r="DMY24" s="139"/>
      <c r="DMZ24" s="139"/>
      <c r="DNA24" s="139"/>
      <c r="DNB24" s="139"/>
      <c r="DNC24" s="139"/>
      <c r="DND24" s="139"/>
      <c r="DNE24" s="139"/>
      <c r="DNF24" s="139"/>
      <c r="DNG24" s="139"/>
      <c r="DNH24" s="139"/>
      <c r="DNI24" s="139"/>
      <c r="DNJ24" s="139"/>
      <c r="DNK24" s="139"/>
      <c r="DNL24" s="139"/>
      <c r="DNM24" s="139"/>
      <c r="DNN24" s="139"/>
      <c r="DNO24" s="139"/>
      <c r="DNP24" s="139"/>
      <c r="DNQ24" s="139"/>
      <c r="DNR24" s="139"/>
      <c r="DNS24" s="139"/>
      <c r="DNT24" s="139"/>
      <c r="DNU24" s="139"/>
      <c r="DNV24" s="139"/>
      <c r="DNW24" s="139"/>
      <c r="DNX24" s="139"/>
      <c r="DNY24" s="139"/>
      <c r="DNZ24" s="139"/>
      <c r="DOA24" s="139"/>
      <c r="DOB24" s="139"/>
      <c r="DOC24" s="139"/>
      <c r="DOD24" s="139"/>
      <c r="DOE24" s="139"/>
      <c r="DOF24" s="139"/>
      <c r="DOG24" s="139"/>
      <c r="DOH24" s="139"/>
      <c r="DOI24" s="139"/>
      <c r="DOJ24" s="139"/>
      <c r="DOK24" s="139"/>
      <c r="DOL24" s="139"/>
      <c r="DOM24" s="139"/>
      <c r="DON24" s="139"/>
      <c r="DOO24" s="139"/>
      <c r="DOP24" s="139"/>
      <c r="DOQ24" s="139"/>
      <c r="DOR24" s="139"/>
      <c r="DOS24" s="139"/>
      <c r="DOT24" s="139"/>
      <c r="DOU24" s="139"/>
      <c r="DOV24" s="139"/>
      <c r="DOW24" s="139"/>
      <c r="DOX24" s="139"/>
      <c r="DOY24" s="139"/>
      <c r="DOZ24" s="139"/>
      <c r="DPA24" s="139"/>
      <c r="DPB24" s="139"/>
      <c r="DPC24" s="139"/>
      <c r="DPD24" s="139"/>
      <c r="DPE24" s="139"/>
      <c r="DPF24" s="139"/>
      <c r="DPG24" s="139"/>
      <c r="DPH24" s="139"/>
      <c r="DPI24" s="139"/>
      <c r="DPJ24" s="139"/>
      <c r="DPK24" s="139"/>
      <c r="DPL24" s="139"/>
      <c r="DPM24" s="139"/>
      <c r="DPN24" s="139"/>
      <c r="DPO24" s="139"/>
      <c r="DPP24" s="139"/>
      <c r="DPQ24" s="139"/>
      <c r="DPR24" s="139"/>
      <c r="DPS24" s="139"/>
      <c r="DPT24" s="139"/>
      <c r="DPU24" s="139"/>
      <c r="DPV24" s="139"/>
      <c r="DPW24" s="139"/>
      <c r="DPX24" s="139"/>
      <c r="DPY24" s="139"/>
      <c r="DPZ24" s="139"/>
      <c r="DQA24" s="139"/>
      <c r="DQB24" s="139"/>
      <c r="DQC24" s="139"/>
      <c r="DQD24" s="139"/>
      <c r="DQE24" s="139"/>
      <c r="DQF24" s="139"/>
      <c r="DQG24" s="139"/>
      <c r="DQH24" s="139"/>
      <c r="DQI24" s="139"/>
      <c r="DQJ24" s="139"/>
      <c r="DQK24" s="139"/>
      <c r="DQL24" s="139"/>
      <c r="DQM24" s="139"/>
      <c r="DQN24" s="139"/>
      <c r="DQO24" s="139"/>
      <c r="DQP24" s="139"/>
      <c r="DQQ24" s="139"/>
      <c r="DQR24" s="139"/>
      <c r="DQS24" s="139"/>
      <c r="DQT24" s="139"/>
      <c r="DQU24" s="139"/>
      <c r="DQV24" s="139"/>
      <c r="DQW24" s="139"/>
      <c r="DQX24" s="139"/>
      <c r="DQY24" s="139"/>
      <c r="DQZ24" s="139"/>
      <c r="DRA24" s="139"/>
      <c r="DRB24" s="139"/>
      <c r="DRC24" s="139"/>
      <c r="DRD24" s="139"/>
      <c r="DRE24" s="139"/>
      <c r="DRF24" s="139"/>
      <c r="DRG24" s="139"/>
      <c r="DRH24" s="139"/>
      <c r="DRI24" s="139"/>
      <c r="DRJ24" s="139"/>
      <c r="DRK24" s="139"/>
      <c r="DRL24" s="139"/>
      <c r="DRM24" s="139"/>
      <c r="DRN24" s="139"/>
      <c r="DRO24" s="139"/>
      <c r="DRP24" s="139"/>
      <c r="DRQ24" s="139"/>
      <c r="DRR24" s="139"/>
      <c r="DRS24" s="139"/>
      <c r="DRT24" s="139"/>
      <c r="DRU24" s="139"/>
      <c r="DRV24" s="139"/>
      <c r="DRW24" s="139"/>
      <c r="DRX24" s="139"/>
      <c r="DRY24" s="139"/>
      <c r="DRZ24" s="139"/>
      <c r="DSA24" s="139"/>
      <c r="DSB24" s="139"/>
      <c r="DSC24" s="139"/>
      <c r="DSD24" s="139"/>
      <c r="DSE24" s="139"/>
      <c r="DSF24" s="139"/>
      <c r="DSG24" s="139"/>
      <c r="DSH24" s="139"/>
      <c r="DSI24" s="139"/>
      <c r="DSJ24" s="139"/>
      <c r="DSK24" s="139"/>
      <c r="DSL24" s="139"/>
      <c r="DSM24" s="139"/>
      <c r="DSN24" s="139"/>
      <c r="DSO24" s="139"/>
      <c r="DSP24" s="139"/>
      <c r="DSQ24" s="139"/>
      <c r="DSR24" s="139"/>
      <c r="DSS24" s="139"/>
      <c r="DST24" s="139"/>
      <c r="DSU24" s="139"/>
      <c r="DSV24" s="139"/>
      <c r="DSW24" s="139"/>
      <c r="DSX24" s="139"/>
      <c r="DSY24" s="139"/>
      <c r="DSZ24" s="139"/>
      <c r="DTA24" s="139"/>
      <c r="DTB24" s="139"/>
      <c r="DTC24" s="139"/>
      <c r="DTD24" s="139"/>
      <c r="DTE24" s="139"/>
      <c r="DTF24" s="139"/>
      <c r="DTG24" s="139"/>
      <c r="DTH24" s="139"/>
      <c r="DTI24" s="139"/>
      <c r="DTJ24" s="139"/>
      <c r="DTK24" s="139"/>
      <c r="DTL24" s="139"/>
      <c r="DTM24" s="139"/>
      <c r="DTN24" s="139"/>
      <c r="DTO24" s="139"/>
      <c r="DTP24" s="139"/>
      <c r="DTQ24" s="139"/>
      <c r="DTR24" s="139"/>
      <c r="DTS24" s="139"/>
      <c r="DTT24" s="139"/>
      <c r="DTU24" s="139"/>
      <c r="DTV24" s="139"/>
      <c r="DTW24" s="139"/>
      <c r="DTX24" s="139"/>
      <c r="DTY24" s="139"/>
      <c r="DTZ24" s="139"/>
      <c r="DUA24" s="139"/>
      <c r="DUB24" s="139"/>
      <c r="DUC24" s="139"/>
      <c r="DUD24" s="139"/>
      <c r="DUE24" s="139"/>
      <c r="DUF24" s="139"/>
      <c r="DUG24" s="139"/>
      <c r="DUH24" s="139"/>
      <c r="DUI24" s="139"/>
      <c r="DUJ24" s="139"/>
      <c r="DUK24" s="139"/>
      <c r="DUL24" s="139"/>
      <c r="DUM24" s="139"/>
      <c r="DUN24" s="139"/>
      <c r="DUO24" s="139"/>
      <c r="DUP24" s="139"/>
      <c r="DUQ24" s="139"/>
      <c r="DUR24" s="139"/>
      <c r="DUS24" s="139"/>
      <c r="DUT24" s="139"/>
      <c r="DUU24" s="139"/>
      <c r="DUV24" s="139"/>
      <c r="DUW24" s="139"/>
      <c r="DUX24" s="139"/>
      <c r="DUY24" s="139"/>
      <c r="DUZ24" s="139"/>
      <c r="DVA24" s="139"/>
      <c r="DVB24" s="139"/>
      <c r="DVC24" s="139"/>
      <c r="DVD24" s="139"/>
      <c r="DVE24" s="139"/>
      <c r="DVF24" s="139"/>
      <c r="DVG24" s="139"/>
      <c r="DVH24" s="139"/>
      <c r="DVI24" s="139"/>
      <c r="DVJ24" s="139"/>
      <c r="DVK24" s="139"/>
      <c r="DVL24" s="139"/>
      <c r="DVM24" s="139"/>
      <c r="DVN24" s="139"/>
      <c r="DVO24" s="139"/>
      <c r="DVP24" s="139"/>
      <c r="DVQ24" s="139"/>
      <c r="DVR24" s="139"/>
      <c r="DVS24" s="139"/>
      <c r="DVT24" s="139"/>
      <c r="DVU24" s="139"/>
      <c r="DVV24" s="139"/>
      <c r="DVW24" s="139"/>
      <c r="DVX24" s="139"/>
      <c r="DVY24" s="139"/>
      <c r="DVZ24" s="139"/>
      <c r="DWA24" s="139"/>
      <c r="DWB24" s="139"/>
      <c r="DWC24" s="139"/>
      <c r="DWD24" s="139"/>
      <c r="DWE24" s="139"/>
      <c r="DWF24" s="139"/>
      <c r="DWG24" s="139"/>
      <c r="DWH24" s="139"/>
      <c r="DWI24" s="139"/>
      <c r="DWJ24" s="139"/>
      <c r="DWK24" s="139"/>
      <c r="DWL24" s="139"/>
      <c r="DWM24" s="139"/>
      <c r="DWN24" s="139"/>
      <c r="DWO24" s="139"/>
      <c r="DWP24" s="139"/>
      <c r="DWQ24" s="139"/>
      <c r="DWR24" s="139"/>
      <c r="DWS24" s="139"/>
      <c r="DWT24" s="139"/>
      <c r="DWU24" s="139"/>
      <c r="DWV24" s="139"/>
      <c r="DWW24" s="139"/>
      <c r="DWX24" s="139"/>
      <c r="DWY24" s="139"/>
      <c r="DWZ24" s="139"/>
      <c r="DXA24" s="139"/>
      <c r="DXB24" s="139"/>
      <c r="DXC24" s="139"/>
      <c r="DXD24" s="139"/>
      <c r="DXE24" s="139"/>
      <c r="DXF24" s="139"/>
      <c r="DXG24" s="139"/>
      <c r="DXH24" s="139"/>
      <c r="DXI24" s="139"/>
      <c r="DXJ24" s="139"/>
      <c r="DXK24" s="139"/>
      <c r="DXL24" s="139"/>
      <c r="DXM24" s="139"/>
      <c r="DXN24" s="139"/>
      <c r="DXO24" s="139"/>
      <c r="DXP24" s="139"/>
      <c r="DXQ24" s="139"/>
      <c r="DXR24" s="139"/>
      <c r="DXS24" s="139"/>
      <c r="DXT24" s="139"/>
      <c r="DXU24" s="139"/>
      <c r="DXV24" s="139"/>
      <c r="DXW24" s="139"/>
      <c r="DXX24" s="139"/>
      <c r="DXY24" s="139"/>
      <c r="DXZ24" s="139"/>
      <c r="DYA24" s="139"/>
      <c r="DYB24" s="139"/>
      <c r="DYC24" s="139"/>
      <c r="DYD24" s="139"/>
      <c r="DYE24" s="139"/>
      <c r="DYF24" s="139"/>
      <c r="DYG24" s="139"/>
      <c r="DYH24" s="139"/>
      <c r="DYI24" s="139"/>
      <c r="DYJ24" s="139"/>
      <c r="DYK24" s="139"/>
      <c r="DYL24" s="139"/>
      <c r="DYM24" s="139"/>
      <c r="DYN24" s="139"/>
      <c r="DYO24" s="139"/>
      <c r="DYP24" s="139"/>
      <c r="DYQ24" s="139"/>
      <c r="DYR24" s="139"/>
      <c r="DYS24" s="139"/>
      <c r="DYT24" s="139"/>
      <c r="DYU24" s="139"/>
      <c r="DYV24" s="139"/>
      <c r="DYW24" s="139"/>
      <c r="DYX24" s="139"/>
      <c r="DYY24" s="139"/>
      <c r="DYZ24" s="139"/>
      <c r="DZA24" s="139"/>
      <c r="DZB24" s="139"/>
      <c r="DZC24" s="139"/>
      <c r="DZD24" s="139"/>
      <c r="DZE24" s="139"/>
      <c r="DZF24" s="139"/>
      <c r="DZG24" s="139"/>
      <c r="DZH24" s="139"/>
      <c r="DZI24" s="139"/>
      <c r="DZJ24" s="139"/>
      <c r="DZK24" s="139"/>
      <c r="DZL24" s="139"/>
      <c r="DZM24" s="139"/>
      <c r="DZN24" s="139"/>
      <c r="DZO24" s="139"/>
      <c r="DZP24" s="139"/>
      <c r="DZQ24" s="139"/>
      <c r="DZR24" s="139"/>
      <c r="DZS24" s="139"/>
      <c r="DZT24" s="139"/>
      <c r="DZU24" s="139"/>
      <c r="DZV24" s="139"/>
      <c r="DZW24" s="139"/>
      <c r="DZX24" s="139"/>
      <c r="DZY24" s="139"/>
      <c r="DZZ24" s="139"/>
      <c r="EAA24" s="139"/>
      <c r="EAB24" s="139"/>
      <c r="EAC24" s="139"/>
      <c r="EAD24" s="139"/>
      <c r="EAE24" s="139"/>
      <c r="EAF24" s="139"/>
      <c r="EAG24" s="139"/>
      <c r="EAH24" s="139"/>
      <c r="EAI24" s="139"/>
      <c r="EAJ24" s="139"/>
      <c r="EAK24" s="139"/>
      <c r="EAL24" s="139"/>
      <c r="EAM24" s="139"/>
      <c r="EAN24" s="139"/>
      <c r="EAO24" s="139"/>
      <c r="EAP24" s="139"/>
      <c r="EAQ24" s="139"/>
      <c r="EAR24" s="139"/>
      <c r="EAS24" s="139"/>
      <c r="EAT24" s="139"/>
      <c r="EAU24" s="139"/>
      <c r="EAV24" s="139"/>
      <c r="EAW24" s="139"/>
      <c r="EAX24" s="139"/>
      <c r="EAY24" s="139"/>
      <c r="EAZ24" s="139"/>
      <c r="EBA24" s="139"/>
      <c r="EBB24" s="139"/>
      <c r="EBC24" s="139"/>
      <c r="EBD24" s="139"/>
      <c r="EBE24" s="139"/>
      <c r="EBF24" s="139"/>
      <c r="EBG24" s="139"/>
      <c r="EBH24" s="139"/>
      <c r="EBI24" s="139"/>
      <c r="EBJ24" s="139"/>
      <c r="EBK24" s="139"/>
      <c r="EBL24" s="139"/>
      <c r="EBM24" s="139"/>
      <c r="EBN24" s="139"/>
      <c r="EBO24" s="139"/>
      <c r="EBP24" s="139"/>
      <c r="EBQ24" s="139"/>
      <c r="EBR24" s="139"/>
      <c r="EBS24" s="139"/>
      <c r="EBT24" s="139"/>
      <c r="EBU24" s="139"/>
      <c r="EBV24" s="139"/>
      <c r="EBW24" s="139"/>
      <c r="EBX24" s="139"/>
      <c r="EBY24" s="139"/>
      <c r="EBZ24" s="139"/>
      <c r="ECA24" s="139"/>
      <c r="ECB24" s="139"/>
      <c r="ECC24" s="139"/>
      <c r="ECD24" s="139"/>
      <c r="ECE24" s="139"/>
      <c r="ECF24" s="139"/>
      <c r="ECG24" s="139"/>
      <c r="ECH24" s="139"/>
      <c r="ECI24" s="139"/>
      <c r="ECJ24" s="139"/>
      <c r="ECK24" s="139"/>
      <c r="ECL24" s="139"/>
      <c r="ECM24" s="139"/>
      <c r="ECN24" s="139"/>
      <c r="ECO24" s="139"/>
      <c r="ECP24" s="139"/>
      <c r="ECQ24" s="139"/>
      <c r="ECR24" s="139"/>
      <c r="ECS24" s="139"/>
      <c r="ECT24" s="139"/>
      <c r="ECU24" s="139"/>
      <c r="ECV24" s="139"/>
      <c r="ECW24" s="139"/>
      <c r="ECX24" s="139"/>
      <c r="ECY24" s="139"/>
      <c r="ECZ24" s="139"/>
      <c r="EDA24" s="139"/>
      <c r="EDB24" s="139"/>
      <c r="EDC24" s="139"/>
      <c r="EDD24" s="139"/>
      <c r="EDE24" s="139"/>
      <c r="EDF24" s="139"/>
      <c r="EDG24" s="139"/>
      <c r="EDH24" s="139"/>
      <c r="EDI24" s="139"/>
      <c r="EDJ24" s="139"/>
      <c r="EDK24" s="139"/>
      <c r="EDL24" s="139"/>
      <c r="EDM24" s="139"/>
      <c r="EDN24" s="139"/>
      <c r="EDO24" s="139"/>
      <c r="EDP24" s="139"/>
      <c r="EDQ24" s="139"/>
      <c r="EDR24" s="139"/>
      <c r="EDS24" s="139"/>
      <c r="EDT24" s="139"/>
      <c r="EDU24" s="139"/>
      <c r="EDV24" s="139"/>
      <c r="EDW24" s="139"/>
      <c r="EDX24" s="139"/>
      <c r="EDY24" s="139"/>
      <c r="EDZ24" s="139"/>
      <c r="EEA24" s="139"/>
      <c r="EEB24" s="139"/>
      <c r="EEC24" s="139"/>
      <c r="EED24" s="139"/>
      <c r="EEE24" s="139"/>
      <c r="EEF24" s="139"/>
      <c r="EEG24" s="139"/>
      <c r="EEH24" s="139"/>
      <c r="EEI24" s="139"/>
      <c r="EEJ24" s="139"/>
      <c r="EEK24" s="139"/>
      <c r="EEL24" s="139"/>
      <c r="EEM24" s="139"/>
      <c r="EEN24" s="139"/>
      <c r="EEO24" s="139"/>
      <c r="EEP24" s="139"/>
      <c r="EEQ24" s="139"/>
      <c r="EER24" s="139"/>
      <c r="EES24" s="139"/>
      <c r="EET24" s="139"/>
      <c r="EEU24" s="139"/>
      <c r="EEV24" s="139"/>
      <c r="EEW24" s="139"/>
      <c r="EEX24" s="139"/>
      <c r="EEY24" s="139"/>
      <c r="EEZ24" s="139"/>
      <c r="EFA24" s="139"/>
      <c r="EFB24" s="139"/>
      <c r="EFC24" s="139"/>
      <c r="EFD24" s="139"/>
      <c r="EFE24" s="139"/>
      <c r="EFF24" s="139"/>
      <c r="EFG24" s="139"/>
      <c r="EFH24" s="139"/>
      <c r="EFI24" s="139"/>
      <c r="EFJ24" s="139"/>
      <c r="EFK24" s="139"/>
      <c r="EFL24" s="139"/>
      <c r="EFM24" s="139"/>
      <c r="EFN24" s="139"/>
      <c r="EFO24" s="139"/>
      <c r="EFP24" s="139"/>
      <c r="EFQ24" s="139"/>
      <c r="EFR24" s="139"/>
      <c r="EFS24" s="139"/>
      <c r="EFT24" s="139"/>
      <c r="EFU24" s="139"/>
      <c r="EFV24" s="139"/>
      <c r="EFW24" s="139"/>
      <c r="EFX24" s="139"/>
      <c r="EFY24" s="139"/>
      <c r="EFZ24" s="139"/>
      <c r="EGA24" s="139"/>
      <c r="EGB24" s="139"/>
      <c r="EGC24" s="139"/>
      <c r="EGD24" s="139"/>
      <c r="EGE24" s="139"/>
      <c r="EGF24" s="139"/>
      <c r="EGG24" s="139"/>
      <c r="EGH24" s="139"/>
      <c r="EGI24" s="139"/>
      <c r="EGJ24" s="139"/>
      <c r="EGK24" s="139"/>
      <c r="EGL24" s="139"/>
      <c r="EGM24" s="139"/>
      <c r="EGN24" s="139"/>
      <c r="EGO24" s="139"/>
      <c r="EGP24" s="139"/>
      <c r="EGQ24" s="139"/>
      <c r="EGR24" s="139"/>
      <c r="EGS24" s="139"/>
      <c r="EGT24" s="139"/>
      <c r="EGU24" s="139"/>
      <c r="EGV24" s="139"/>
      <c r="EGW24" s="139"/>
      <c r="EGX24" s="139"/>
      <c r="EGY24" s="139"/>
      <c r="EGZ24" s="139"/>
      <c r="EHA24" s="139"/>
      <c r="EHB24" s="139"/>
      <c r="EHC24" s="139"/>
      <c r="EHD24" s="139"/>
      <c r="EHE24" s="139"/>
      <c r="EHF24" s="139"/>
      <c r="EHG24" s="139"/>
      <c r="EHH24" s="139"/>
      <c r="EHI24" s="139"/>
      <c r="EHJ24" s="139"/>
      <c r="EHK24" s="139"/>
      <c r="EHL24" s="139"/>
      <c r="EHM24" s="139"/>
      <c r="EHN24" s="139"/>
      <c r="EHO24" s="139"/>
      <c r="EHP24" s="139"/>
      <c r="EHQ24" s="139"/>
      <c r="EHR24" s="139"/>
      <c r="EHS24" s="139"/>
      <c r="EHT24" s="139"/>
      <c r="EHU24" s="139"/>
      <c r="EHV24" s="139"/>
      <c r="EHW24" s="139"/>
      <c r="EHX24" s="139"/>
      <c r="EHY24" s="139"/>
      <c r="EHZ24" s="139"/>
      <c r="EIA24" s="139"/>
      <c r="EIB24" s="139"/>
      <c r="EIC24" s="139"/>
      <c r="EID24" s="139"/>
      <c r="EIE24" s="139"/>
      <c r="EIF24" s="139"/>
      <c r="EIG24" s="139"/>
      <c r="EIH24" s="139"/>
      <c r="EII24" s="139"/>
      <c r="EIJ24" s="139"/>
      <c r="EIK24" s="139"/>
      <c r="EIL24" s="139"/>
      <c r="EIM24" s="139"/>
      <c r="EIN24" s="139"/>
      <c r="EIO24" s="139"/>
      <c r="EIP24" s="139"/>
      <c r="EIQ24" s="139"/>
      <c r="EIR24" s="139"/>
      <c r="EIS24" s="139"/>
      <c r="EIT24" s="139"/>
      <c r="EIU24" s="139"/>
      <c r="EIV24" s="139"/>
      <c r="EIW24" s="139"/>
      <c r="EIX24" s="139"/>
      <c r="EIY24" s="139"/>
      <c r="EIZ24" s="139"/>
      <c r="EJA24" s="139"/>
      <c r="EJB24" s="139"/>
      <c r="EJC24" s="139"/>
      <c r="EJD24" s="139"/>
      <c r="EJE24" s="139"/>
      <c r="EJF24" s="139"/>
      <c r="EJG24" s="139"/>
      <c r="EJH24" s="139"/>
      <c r="EJI24" s="139"/>
      <c r="EJJ24" s="139"/>
      <c r="EJK24" s="139"/>
      <c r="EJL24" s="139"/>
      <c r="EJM24" s="139"/>
      <c r="EJN24" s="139"/>
      <c r="EJO24" s="139"/>
      <c r="EJP24" s="139"/>
      <c r="EJQ24" s="139"/>
      <c r="EJR24" s="139"/>
      <c r="EJS24" s="139"/>
      <c r="EJT24" s="139"/>
      <c r="EJU24" s="139"/>
      <c r="EJV24" s="139"/>
      <c r="EJW24" s="139"/>
      <c r="EJX24" s="139"/>
      <c r="EJY24" s="139"/>
      <c r="EJZ24" s="139"/>
      <c r="EKA24" s="139"/>
      <c r="EKB24" s="139"/>
      <c r="EKC24" s="139"/>
      <c r="EKD24" s="139"/>
      <c r="EKE24" s="139"/>
      <c r="EKF24" s="139"/>
      <c r="EKG24" s="139"/>
      <c r="EKH24" s="139"/>
      <c r="EKI24" s="139"/>
      <c r="EKJ24" s="139"/>
      <c r="EKK24" s="139"/>
      <c r="EKL24" s="139"/>
      <c r="EKM24" s="139"/>
      <c r="EKN24" s="139"/>
      <c r="EKO24" s="139"/>
      <c r="EKP24" s="139"/>
      <c r="EKQ24" s="139"/>
      <c r="EKR24" s="139"/>
      <c r="EKS24" s="139"/>
      <c r="EKT24" s="139"/>
      <c r="EKU24" s="139"/>
      <c r="EKV24" s="139"/>
      <c r="EKW24" s="139"/>
      <c r="EKX24" s="139"/>
      <c r="EKY24" s="139"/>
      <c r="EKZ24" s="139"/>
      <c r="ELA24" s="139"/>
      <c r="ELB24" s="139"/>
      <c r="ELC24" s="139"/>
      <c r="ELD24" s="139"/>
      <c r="ELE24" s="139"/>
      <c r="ELF24" s="139"/>
      <c r="ELG24" s="139"/>
      <c r="ELH24" s="139"/>
      <c r="ELI24" s="139"/>
      <c r="ELJ24" s="139"/>
      <c r="ELK24" s="139"/>
      <c r="ELL24" s="139"/>
      <c r="ELM24" s="139"/>
      <c r="ELN24" s="139"/>
      <c r="ELO24" s="139"/>
      <c r="ELP24" s="139"/>
      <c r="ELQ24" s="139"/>
      <c r="ELR24" s="139"/>
      <c r="ELS24" s="139"/>
      <c r="ELT24" s="139"/>
      <c r="ELU24" s="139"/>
      <c r="ELV24" s="139"/>
      <c r="ELW24" s="139"/>
      <c r="ELX24" s="139"/>
      <c r="ELY24" s="139"/>
      <c r="ELZ24" s="139"/>
      <c r="EMA24" s="139"/>
      <c r="EMB24" s="139"/>
      <c r="EMC24" s="139"/>
      <c r="EMD24" s="139"/>
      <c r="EME24" s="139"/>
      <c r="EMF24" s="139"/>
      <c r="EMG24" s="139"/>
      <c r="EMH24" s="139"/>
      <c r="EMI24" s="139"/>
      <c r="EMJ24" s="139"/>
      <c r="EMK24" s="139"/>
      <c r="EML24" s="139"/>
      <c r="EMM24" s="139"/>
      <c r="EMN24" s="139"/>
      <c r="EMO24" s="139"/>
      <c r="EMP24" s="139"/>
      <c r="EMQ24" s="139"/>
      <c r="EMR24" s="139"/>
      <c r="EMS24" s="139"/>
      <c r="EMT24" s="139"/>
      <c r="EMU24" s="139"/>
      <c r="EMV24" s="139"/>
      <c r="EMW24" s="139"/>
      <c r="EMX24" s="139"/>
      <c r="EMY24" s="139"/>
      <c r="EMZ24" s="139"/>
      <c r="ENA24" s="139"/>
      <c r="ENB24" s="139"/>
      <c r="ENC24" s="139"/>
      <c r="END24" s="139"/>
      <c r="ENE24" s="139"/>
      <c r="ENF24" s="139"/>
      <c r="ENG24" s="139"/>
      <c r="ENH24" s="139"/>
      <c r="ENI24" s="139"/>
      <c r="ENJ24" s="139"/>
      <c r="ENK24" s="139"/>
      <c r="ENL24" s="139"/>
      <c r="ENM24" s="139"/>
      <c r="ENN24" s="139"/>
      <c r="ENO24" s="139"/>
      <c r="ENP24" s="139"/>
      <c r="ENQ24" s="139"/>
      <c r="ENR24" s="139"/>
      <c r="ENS24" s="139"/>
      <c r="ENT24" s="139"/>
      <c r="ENU24" s="139"/>
      <c r="ENV24" s="139"/>
      <c r="ENW24" s="139"/>
      <c r="ENX24" s="139"/>
      <c r="ENY24" s="139"/>
      <c r="ENZ24" s="139"/>
      <c r="EOA24" s="139"/>
      <c r="EOB24" s="139"/>
      <c r="EOC24" s="139"/>
      <c r="EOD24" s="139"/>
      <c r="EOE24" s="139"/>
      <c r="EOF24" s="139"/>
      <c r="EOG24" s="139"/>
      <c r="EOH24" s="139"/>
      <c r="EOI24" s="139"/>
      <c r="EOJ24" s="139"/>
      <c r="EOK24" s="139"/>
      <c r="EOL24" s="139"/>
      <c r="EOM24" s="139"/>
      <c r="EON24" s="139"/>
      <c r="EOO24" s="139"/>
      <c r="EOP24" s="139"/>
      <c r="EOQ24" s="139"/>
      <c r="EOR24" s="139"/>
      <c r="EOS24" s="139"/>
      <c r="EOT24" s="139"/>
      <c r="EOU24" s="139"/>
      <c r="EOV24" s="139"/>
      <c r="EOW24" s="139"/>
      <c r="EOX24" s="139"/>
      <c r="EOY24" s="139"/>
      <c r="EOZ24" s="139"/>
      <c r="EPA24" s="139"/>
      <c r="EPB24" s="139"/>
      <c r="EPC24" s="139"/>
      <c r="EPD24" s="139"/>
      <c r="EPE24" s="139"/>
      <c r="EPF24" s="139"/>
      <c r="EPG24" s="139"/>
      <c r="EPH24" s="139"/>
      <c r="EPI24" s="139"/>
      <c r="EPJ24" s="139"/>
      <c r="EPK24" s="139"/>
      <c r="EPL24" s="139"/>
      <c r="EPM24" s="139"/>
      <c r="EPN24" s="139"/>
      <c r="EPO24" s="139"/>
      <c r="EPP24" s="139"/>
      <c r="EPQ24" s="139"/>
      <c r="EPR24" s="139"/>
      <c r="EPS24" s="139"/>
      <c r="EPT24" s="139"/>
      <c r="EPU24" s="139"/>
      <c r="EPV24" s="139"/>
      <c r="EPW24" s="139"/>
      <c r="EPX24" s="139"/>
      <c r="EPY24" s="139"/>
      <c r="EPZ24" s="139"/>
      <c r="EQA24" s="139"/>
      <c r="EQB24" s="139"/>
      <c r="EQC24" s="139"/>
      <c r="EQD24" s="139"/>
      <c r="EQE24" s="139"/>
      <c r="EQF24" s="139"/>
      <c r="EQG24" s="139"/>
      <c r="EQH24" s="139"/>
      <c r="EQI24" s="139"/>
      <c r="EQJ24" s="139"/>
      <c r="EQK24" s="139"/>
      <c r="EQL24" s="139"/>
      <c r="EQM24" s="139"/>
      <c r="EQN24" s="139"/>
      <c r="EQO24" s="139"/>
      <c r="EQP24" s="139"/>
      <c r="EQQ24" s="139"/>
      <c r="EQR24" s="139"/>
      <c r="EQS24" s="139"/>
      <c r="EQT24" s="139"/>
      <c r="EQU24" s="139"/>
      <c r="EQV24" s="139"/>
      <c r="EQW24" s="139"/>
      <c r="EQX24" s="139"/>
      <c r="EQY24" s="139"/>
      <c r="EQZ24" s="139"/>
      <c r="ERA24" s="139"/>
      <c r="ERB24" s="139"/>
      <c r="ERC24" s="139"/>
      <c r="ERD24" s="139"/>
      <c r="ERE24" s="139"/>
      <c r="ERF24" s="139"/>
      <c r="ERG24" s="139"/>
      <c r="ERH24" s="139"/>
      <c r="ERI24" s="139"/>
      <c r="ERJ24" s="139"/>
      <c r="ERK24" s="139"/>
      <c r="ERL24" s="139"/>
      <c r="ERM24" s="139"/>
      <c r="ERN24" s="139"/>
      <c r="ERO24" s="139"/>
      <c r="ERP24" s="139"/>
      <c r="ERQ24" s="139"/>
      <c r="ERR24" s="139"/>
      <c r="ERS24" s="139"/>
      <c r="ERT24" s="139"/>
      <c r="ERU24" s="139"/>
      <c r="ERV24" s="139"/>
      <c r="ERW24" s="139"/>
      <c r="ERX24" s="139"/>
      <c r="ERY24" s="139"/>
      <c r="ERZ24" s="139"/>
      <c r="ESA24" s="139"/>
      <c r="ESB24" s="139"/>
      <c r="ESC24" s="139"/>
      <c r="ESD24" s="139"/>
      <c r="ESE24" s="139"/>
      <c r="ESF24" s="139"/>
      <c r="ESG24" s="139"/>
      <c r="ESH24" s="139"/>
      <c r="ESI24" s="139"/>
      <c r="ESJ24" s="139"/>
      <c r="ESK24" s="139"/>
      <c r="ESL24" s="139"/>
      <c r="ESM24" s="139"/>
      <c r="ESN24" s="139"/>
      <c r="ESO24" s="139"/>
      <c r="ESP24" s="139"/>
      <c r="ESQ24" s="139"/>
      <c r="ESR24" s="139"/>
      <c r="ESS24" s="139"/>
      <c r="EST24" s="139"/>
      <c r="ESU24" s="139"/>
      <c r="ESV24" s="139"/>
      <c r="ESW24" s="139"/>
      <c r="ESX24" s="139"/>
      <c r="ESY24" s="139"/>
      <c r="ESZ24" s="139"/>
      <c r="ETA24" s="139"/>
      <c r="ETB24" s="139"/>
      <c r="ETC24" s="139"/>
      <c r="ETD24" s="139"/>
      <c r="ETE24" s="139"/>
      <c r="ETF24" s="139"/>
      <c r="ETG24" s="139"/>
      <c r="ETH24" s="139"/>
      <c r="ETI24" s="139"/>
      <c r="ETJ24" s="139"/>
      <c r="ETK24" s="139"/>
      <c r="ETL24" s="139"/>
      <c r="ETM24" s="139"/>
      <c r="ETN24" s="139"/>
      <c r="ETO24" s="139"/>
      <c r="ETP24" s="139"/>
      <c r="ETQ24" s="139"/>
      <c r="ETR24" s="139"/>
      <c r="ETS24" s="139"/>
      <c r="ETT24" s="139"/>
      <c r="ETU24" s="139"/>
      <c r="ETV24" s="139"/>
      <c r="ETW24" s="139"/>
      <c r="ETX24" s="139"/>
      <c r="ETY24" s="139"/>
      <c r="ETZ24" s="139"/>
      <c r="EUA24" s="139"/>
      <c r="EUB24" s="139"/>
      <c r="EUC24" s="139"/>
      <c r="EUD24" s="139"/>
      <c r="EUE24" s="139"/>
      <c r="EUF24" s="139"/>
      <c r="EUG24" s="139"/>
      <c r="EUH24" s="139"/>
      <c r="EUI24" s="139"/>
      <c r="EUJ24" s="139"/>
      <c r="EUK24" s="139"/>
      <c r="EUL24" s="139"/>
      <c r="EUM24" s="139"/>
      <c r="EUN24" s="139"/>
      <c r="EUO24" s="139"/>
      <c r="EUP24" s="139"/>
      <c r="EUQ24" s="139"/>
      <c r="EUR24" s="139"/>
      <c r="EUS24" s="139"/>
      <c r="EUT24" s="139"/>
      <c r="EUU24" s="139"/>
      <c r="EUV24" s="139"/>
      <c r="EUW24" s="139"/>
      <c r="EUX24" s="139"/>
      <c r="EUY24" s="139"/>
      <c r="EUZ24" s="139"/>
      <c r="EVA24" s="139"/>
      <c r="EVB24" s="139"/>
      <c r="EVC24" s="139"/>
      <c r="EVD24" s="139"/>
      <c r="EVE24" s="139"/>
      <c r="EVF24" s="139"/>
      <c r="EVG24" s="139"/>
      <c r="EVH24" s="139"/>
      <c r="EVI24" s="139"/>
      <c r="EVJ24" s="139"/>
      <c r="EVK24" s="139"/>
      <c r="EVL24" s="139"/>
      <c r="EVM24" s="139"/>
      <c r="EVN24" s="139"/>
      <c r="EVO24" s="139"/>
      <c r="EVP24" s="139"/>
      <c r="EVQ24" s="139"/>
      <c r="EVR24" s="139"/>
      <c r="EVS24" s="139"/>
      <c r="EVT24" s="139"/>
      <c r="EVU24" s="139"/>
      <c r="EVV24" s="139"/>
      <c r="EVW24" s="139"/>
      <c r="EVX24" s="139"/>
      <c r="EVY24" s="139"/>
      <c r="EVZ24" s="139"/>
      <c r="EWA24" s="139"/>
      <c r="EWB24" s="139"/>
      <c r="EWC24" s="139"/>
      <c r="EWD24" s="139"/>
      <c r="EWE24" s="139"/>
      <c r="EWF24" s="139"/>
      <c r="EWG24" s="139"/>
      <c r="EWH24" s="139"/>
      <c r="EWI24" s="139"/>
      <c r="EWJ24" s="139"/>
      <c r="EWK24" s="139"/>
      <c r="EWL24" s="139"/>
      <c r="EWM24" s="139"/>
      <c r="EWN24" s="139"/>
      <c r="EWO24" s="139"/>
      <c r="EWP24" s="139"/>
      <c r="EWQ24" s="139"/>
      <c r="EWR24" s="139"/>
      <c r="EWS24" s="139"/>
      <c r="EWT24" s="139"/>
      <c r="EWU24" s="139"/>
      <c r="EWV24" s="139"/>
      <c r="EWW24" s="139"/>
      <c r="EWX24" s="139"/>
      <c r="EWY24" s="139"/>
      <c r="EWZ24" s="139"/>
      <c r="EXA24" s="139"/>
      <c r="EXB24" s="139"/>
      <c r="EXC24" s="139"/>
      <c r="EXD24" s="139"/>
      <c r="EXE24" s="139"/>
      <c r="EXF24" s="139"/>
      <c r="EXG24" s="139"/>
      <c r="EXH24" s="139"/>
      <c r="EXI24" s="139"/>
      <c r="EXJ24" s="139"/>
      <c r="EXK24" s="139"/>
      <c r="EXL24" s="139"/>
      <c r="EXM24" s="139"/>
      <c r="EXN24" s="139"/>
      <c r="EXO24" s="139"/>
      <c r="EXP24" s="139"/>
      <c r="EXQ24" s="139"/>
      <c r="EXR24" s="139"/>
      <c r="EXS24" s="139"/>
      <c r="EXT24" s="139"/>
      <c r="EXU24" s="139"/>
      <c r="EXV24" s="139"/>
      <c r="EXW24" s="139"/>
      <c r="EXX24" s="139"/>
      <c r="EXY24" s="139"/>
      <c r="EXZ24" s="139"/>
      <c r="EYA24" s="139"/>
      <c r="EYB24" s="139"/>
      <c r="EYC24" s="139"/>
      <c r="EYD24" s="139"/>
      <c r="EYE24" s="139"/>
      <c r="EYF24" s="139"/>
      <c r="EYG24" s="139"/>
      <c r="EYH24" s="139"/>
      <c r="EYI24" s="139"/>
      <c r="EYJ24" s="139"/>
      <c r="EYK24" s="139"/>
      <c r="EYL24" s="139"/>
      <c r="EYM24" s="139"/>
      <c r="EYN24" s="139"/>
      <c r="EYO24" s="139"/>
      <c r="EYP24" s="139"/>
      <c r="EYQ24" s="139"/>
      <c r="EYR24" s="139"/>
      <c r="EYS24" s="139"/>
      <c r="EYT24" s="139"/>
      <c r="EYU24" s="139"/>
      <c r="EYV24" s="139"/>
      <c r="EYW24" s="139"/>
      <c r="EYX24" s="139"/>
      <c r="EYY24" s="139"/>
      <c r="EYZ24" s="139"/>
      <c r="EZA24" s="139"/>
      <c r="EZB24" s="139"/>
      <c r="EZC24" s="139"/>
      <c r="EZD24" s="139"/>
      <c r="EZE24" s="139"/>
      <c r="EZF24" s="139"/>
      <c r="EZG24" s="139"/>
      <c r="EZH24" s="139"/>
      <c r="EZI24" s="139"/>
      <c r="EZJ24" s="139"/>
      <c r="EZK24" s="139"/>
      <c r="EZL24" s="139"/>
      <c r="EZM24" s="139"/>
      <c r="EZN24" s="139"/>
      <c r="EZO24" s="139"/>
      <c r="EZP24" s="139"/>
      <c r="EZQ24" s="139"/>
      <c r="EZR24" s="139"/>
      <c r="EZS24" s="139"/>
      <c r="EZT24" s="139"/>
      <c r="EZU24" s="139"/>
      <c r="EZV24" s="139"/>
      <c r="EZW24" s="139"/>
      <c r="EZX24" s="139"/>
      <c r="EZY24" s="139"/>
      <c r="EZZ24" s="139"/>
      <c r="FAA24" s="139"/>
      <c r="FAB24" s="139"/>
      <c r="FAC24" s="139"/>
      <c r="FAD24" s="139"/>
      <c r="FAE24" s="139"/>
      <c r="FAF24" s="139"/>
      <c r="FAG24" s="139"/>
      <c r="FAH24" s="139"/>
      <c r="FAI24" s="139"/>
      <c r="FAJ24" s="139"/>
      <c r="FAK24" s="139"/>
      <c r="FAL24" s="139"/>
      <c r="FAM24" s="139"/>
      <c r="FAN24" s="139"/>
      <c r="FAO24" s="139"/>
      <c r="FAP24" s="139"/>
      <c r="FAQ24" s="139"/>
      <c r="FAR24" s="139"/>
      <c r="FAS24" s="139"/>
      <c r="FAT24" s="139"/>
      <c r="FAU24" s="139"/>
      <c r="FAV24" s="139"/>
      <c r="FAW24" s="139"/>
      <c r="FAX24" s="139"/>
      <c r="FAY24" s="139"/>
      <c r="FAZ24" s="139"/>
      <c r="FBA24" s="139"/>
      <c r="FBB24" s="139"/>
      <c r="FBC24" s="139"/>
      <c r="FBD24" s="139"/>
      <c r="FBE24" s="139"/>
      <c r="FBF24" s="139"/>
      <c r="FBG24" s="139"/>
      <c r="FBH24" s="139"/>
      <c r="FBI24" s="139"/>
      <c r="FBJ24" s="139"/>
      <c r="FBK24" s="139"/>
      <c r="FBL24" s="139"/>
      <c r="FBM24" s="139"/>
      <c r="FBN24" s="139"/>
      <c r="FBO24" s="139"/>
      <c r="FBP24" s="139"/>
      <c r="FBQ24" s="139"/>
      <c r="FBR24" s="139"/>
      <c r="FBS24" s="139"/>
      <c r="FBT24" s="139"/>
      <c r="FBU24" s="139"/>
      <c r="FBV24" s="139"/>
      <c r="FBW24" s="139"/>
      <c r="FBX24" s="139"/>
      <c r="FBY24" s="139"/>
      <c r="FBZ24" s="139"/>
      <c r="FCA24" s="139"/>
      <c r="FCB24" s="139"/>
      <c r="FCC24" s="139"/>
      <c r="FCD24" s="139"/>
      <c r="FCE24" s="139"/>
      <c r="FCF24" s="139"/>
      <c r="FCG24" s="139"/>
      <c r="FCH24" s="139"/>
      <c r="FCI24" s="139"/>
      <c r="FCJ24" s="139"/>
      <c r="FCK24" s="139"/>
      <c r="FCL24" s="139"/>
      <c r="FCM24" s="139"/>
      <c r="FCN24" s="139"/>
      <c r="FCO24" s="139"/>
      <c r="FCP24" s="139"/>
      <c r="FCQ24" s="139"/>
      <c r="FCR24" s="139"/>
      <c r="FCS24" s="139"/>
      <c r="FCT24" s="139"/>
      <c r="FCU24" s="139"/>
      <c r="FCV24" s="139"/>
      <c r="FCW24" s="139"/>
      <c r="FCX24" s="139"/>
      <c r="FCY24" s="139"/>
      <c r="FCZ24" s="139"/>
      <c r="FDA24" s="139"/>
      <c r="FDB24" s="139"/>
      <c r="FDC24" s="139"/>
      <c r="FDD24" s="139"/>
      <c r="FDE24" s="139"/>
      <c r="FDF24" s="139"/>
      <c r="FDG24" s="139"/>
      <c r="FDH24" s="139"/>
      <c r="FDI24" s="139"/>
      <c r="FDJ24" s="139"/>
      <c r="FDK24" s="139"/>
      <c r="FDL24" s="139"/>
      <c r="FDM24" s="139"/>
      <c r="FDN24" s="139"/>
      <c r="FDO24" s="139"/>
      <c r="FDP24" s="139"/>
      <c r="FDQ24" s="139"/>
      <c r="FDR24" s="139"/>
      <c r="FDS24" s="139"/>
      <c r="FDT24" s="139"/>
      <c r="FDU24" s="139"/>
      <c r="FDV24" s="139"/>
      <c r="FDW24" s="139"/>
      <c r="FDX24" s="139"/>
      <c r="FDY24" s="139"/>
      <c r="FDZ24" s="139"/>
      <c r="FEA24" s="139"/>
      <c r="FEB24" s="139"/>
      <c r="FEC24" s="139"/>
      <c r="FED24" s="139"/>
      <c r="FEE24" s="139"/>
      <c r="FEF24" s="139"/>
      <c r="FEG24" s="139"/>
      <c r="FEH24" s="139"/>
      <c r="FEI24" s="139"/>
      <c r="FEJ24" s="139"/>
      <c r="FEK24" s="139"/>
      <c r="FEL24" s="139"/>
      <c r="FEM24" s="139"/>
      <c r="FEN24" s="139"/>
      <c r="FEO24" s="139"/>
      <c r="FEP24" s="139"/>
      <c r="FEQ24" s="139"/>
      <c r="FER24" s="139"/>
      <c r="FES24" s="139"/>
      <c r="FET24" s="139"/>
      <c r="FEU24" s="139"/>
      <c r="FEV24" s="139"/>
      <c r="FEW24" s="139"/>
      <c r="FEX24" s="139"/>
      <c r="FEY24" s="139"/>
      <c r="FEZ24" s="139"/>
      <c r="FFA24" s="139"/>
      <c r="FFB24" s="139"/>
      <c r="FFC24" s="139"/>
      <c r="FFD24" s="139"/>
      <c r="FFE24" s="139"/>
      <c r="FFF24" s="139"/>
      <c r="FFG24" s="139"/>
      <c r="FFH24" s="139"/>
      <c r="FFI24" s="139"/>
      <c r="FFJ24" s="139"/>
      <c r="FFK24" s="139"/>
      <c r="FFL24" s="139"/>
      <c r="FFM24" s="139"/>
      <c r="FFN24" s="139"/>
      <c r="FFO24" s="139"/>
      <c r="FFP24" s="139"/>
      <c r="FFQ24" s="139"/>
      <c r="FFR24" s="139"/>
      <c r="FFS24" s="139"/>
      <c r="FFT24" s="139"/>
      <c r="FFU24" s="139"/>
      <c r="FFV24" s="139"/>
      <c r="FFW24" s="139"/>
      <c r="FFX24" s="139"/>
      <c r="FFY24" s="139"/>
      <c r="FFZ24" s="139"/>
      <c r="FGA24" s="139"/>
      <c r="FGB24" s="139"/>
      <c r="FGC24" s="139"/>
      <c r="FGD24" s="139"/>
      <c r="FGE24" s="139"/>
      <c r="FGF24" s="139"/>
      <c r="FGG24" s="139"/>
      <c r="FGH24" s="139"/>
      <c r="FGI24" s="139"/>
      <c r="FGJ24" s="139"/>
      <c r="FGK24" s="139"/>
      <c r="FGL24" s="139"/>
      <c r="FGM24" s="139"/>
      <c r="FGN24" s="139"/>
      <c r="FGO24" s="139"/>
      <c r="FGP24" s="139"/>
      <c r="FGQ24" s="139"/>
      <c r="FGR24" s="139"/>
      <c r="FGS24" s="139"/>
      <c r="FGT24" s="139"/>
      <c r="FGU24" s="139"/>
      <c r="FGV24" s="139"/>
      <c r="FGW24" s="139"/>
      <c r="FGX24" s="139"/>
      <c r="FGY24" s="139"/>
      <c r="FGZ24" s="139"/>
      <c r="FHA24" s="139"/>
      <c r="FHB24" s="139"/>
      <c r="FHC24" s="139"/>
      <c r="FHD24" s="139"/>
      <c r="FHE24" s="139"/>
      <c r="FHF24" s="139"/>
      <c r="FHG24" s="139"/>
      <c r="FHH24" s="139"/>
      <c r="FHI24" s="139"/>
      <c r="FHJ24" s="139"/>
      <c r="FHK24" s="139"/>
      <c r="FHL24" s="139"/>
      <c r="FHM24" s="139"/>
      <c r="FHN24" s="139"/>
      <c r="FHO24" s="139"/>
      <c r="FHP24" s="139"/>
      <c r="FHQ24" s="139"/>
      <c r="FHR24" s="139"/>
      <c r="FHS24" s="139"/>
      <c r="FHT24" s="139"/>
      <c r="FHU24" s="139"/>
      <c r="FHV24" s="139"/>
      <c r="FHW24" s="139"/>
      <c r="FHX24" s="139"/>
      <c r="FHY24" s="139"/>
      <c r="FHZ24" s="139"/>
      <c r="FIA24" s="139"/>
      <c r="FIB24" s="139"/>
      <c r="FIC24" s="139"/>
      <c r="FID24" s="139"/>
      <c r="FIE24" s="139"/>
      <c r="FIF24" s="139"/>
      <c r="FIG24" s="139"/>
      <c r="FIH24" s="139"/>
      <c r="FII24" s="139"/>
      <c r="FIJ24" s="139"/>
      <c r="FIK24" s="139"/>
      <c r="FIL24" s="139"/>
      <c r="FIM24" s="139"/>
      <c r="FIN24" s="139"/>
      <c r="FIO24" s="139"/>
      <c r="FIP24" s="139"/>
      <c r="FIQ24" s="139"/>
      <c r="FIR24" s="139"/>
      <c r="FIS24" s="139"/>
      <c r="FIT24" s="139"/>
      <c r="FIU24" s="139"/>
      <c r="FIV24" s="139"/>
      <c r="FIW24" s="139"/>
      <c r="FIX24" s="139"/>
      <c r="FIY24" s="139"/>
      <c r="FIZ24" s="139"/>
      <c r="FJA24" s="139"/>
      <c r="FJB24" s="139"/>
      <c r="FJC24" s="139"/>
      <c r="FJD24" s="139"/>
      <c r="FJE24" s="139"/>
      <c r="FJF24" s="139"/>
      <c r="FJG24" s="139"/>
      <c r="FJH24" s="139"/>
      <c r="FJI24" s="139"/>
      <c r="FJJ24" s="139"/>
      <c r="FJK24" s="139"/>
      <c r="FJL24" s="139"/>
      <c r="FJM24" s="139"/>
      <c r="FJN24" s="139"/>
      <c r="FJO24" s="139"/>
      <c r="FJP24" s="139"/>
      <c r="FJQ24" s="139"/>
      <c r="FJR24" s="139"/>
      <c r="FJS24" s="139"/>
      <c r="FJT24" s="139"/>
      <c r="FJU24" s="139"/>
      <c r="FJV24" s="139"/>
      <c r="FJW24" s="139"/>
      <c r="FJX24" s="139"/>
      <c r="FJY24" s="139"/>
      <c r="FJZ24" s="139"/>
      <c r="FKA24" s="139"/>
      <c r="FKB24" s="139"/>
      <c r="FKC24" s="139"/>
      <c r="FKD24" s="139"/>
      <c r="FKE24" s="139"/>
      <c r="FKF24" s="139"/>
      <c r="FKG24" s="139"/>
      <c r="FKH24" s="139"/>
      <c r="FKI24" s="139"/>
      <c r="FKJ24" s="139"/>
      <c r="FKK24" s="139"/>
      <c r="FKL24" s="139"/>
      <c r="FKM24" s="139"/>
      <c r="FKN24" s="139"/>
      <c r="FKO24" s="139"/>
      <c r="FKP24" s="139"/>
      <c r="FKQ24" s="139"/>
      <c r="FKR24" s="139"/>
      <c r="FKS24" s="139"/>
      <c r="FKT24" s="139"/>
      <c r="FKU24" s="139"/>
      <c r="FKV24" s="139"/>
      <c r="FKW24" s="139"/>
      <c r="FKX24" s="139"/>
      <c r="FKY24" s="139"/>
      <c r="FKZ24" s="139"/>
      <c r="FLA24" s="139"/>
      <c r="FLB24" s="139"/>
      <c r="FLC24" s="139"/>
      <c r="FLD24" s="139"/>
      <c r="FLE24" s="139"/>
      <c r="FLF24" s="139"/>
      <c r="FLG24" s="139"/>
      <c r="FLH24" s="139"/>
      <c r="FLI24" s="139"/>
      <c r="FLJ24" s="139"/>
      <c r="FLK24" s="139"/>
      <c r="FLL24" s="139"/>
      <c r="FLM24" s="139"/>
      <c r="FLN24" s="139"/>
      <c r="FLO24" s="139"/>
      <c r="FLP24" s="139"/>
      <c r="FLQ24" s="139"/>
      <c r="FLR24" s="139"/>
      <c r="FLS24" s="139"/>
      <c r="FLT24" s="139"/>
      <c r="FLU24" s="139"/>
      <c r="FLV24" s="139"/>
      <c r="FLW24" s="139"/>
      <c r="FLX24" s="139"/>
      <c r="FLY24" s="139"/>
      <c r="FLZ24" s="139"/>
      <c r="FMA24" s="139"/>
      <c r="FMB24" s="139"/>
      <c r="FMC24" s="139"/>
      <c r="FMD24" s="139"/>
      <c r="FME24" s="139"/>
      <c r="FMF24" s="139"/>
      <c r="FMG24" s="139"/>
      <c r="FMH24" s="139"/>
      <c r="FMI24" s="139"/>
      <c r="FMJ24" s="139"/>
      <c r="FMK24" s="139"/>
      <c r="FML24" s="139"/>
      <c r="FMM24" s="139"/>
      <c r="FMN24" s="139"/>
      <c r="FMO24" s="139"/>
      <c r="FMP24" s="139"/>
      <c r="FMQ24" s="139"/>
      <c r="FMR24" s="139"/>
      <c r="FMS24" s="139"/>
      <c r="FMT24" s="139"/>
      <c r="FMU24" s="139"/>
      <c r="FMV24" s="139"/>
      <c r="FMW24" s="139"/>
      <c r="FMX24" s="139"/>
      <c r="FMY24" s="139"/>
      <c r="FMZ24" s="139"/>
      <c r="FNA24" s="139"/>
      <c r="FNB24" s="139"/>
      <c r="FNC24" s="139"/>
      <c r="FND24" s="139"/>
      <c r="FNE24" s="139"/>
      <c r="FNF24" s="139"/>
      <c r="FNG24" s="139"/>
      <c r="FNH24" s="139"/>
      <c r="FNI24" s="139"/>
      <c r="FNJ24" s="139"/>
      <c r="FNK24" s="139"/>
      <c r="FNL24" s="139"/>
      <c r="FNM24" s="139"/>
      <c r="FNN24" s="139"/>
      <c r="FNO24" s="139"/>
      <c r="FNP24" s="139"/>
      <c r="FNQ24" s="139"/>
      <c r="FNR24" s="139"/>
      <c r="FNS24" s="139"/>
      <c r="FNT24" s="139"/>
      <c r="FNU24" s="139"/>
      <c r="FNV24" s="139"/>
      <c r="FNW24" s="139"/>
      <c r="FNX24" s="139"/>
      <c r="FNY24" s="139"/>
      <c r="FNZ24" s="139"/>
      <c r="FOA24" s="139"/>
      <c r="FOB24" s="139"/>
      <c r="FOC24" s="139"/>
      <c r="FOD24" s="139"/>
      <c r="FOE24" s="139"/>
      <c r="FOF24" s="139"/>
      <c r="FOG24" s="139"/>
      <c r="FOH24" s="139"/>
      <c r="FOI24" s="139"/>
      <c r="FOJ24" s="139"/>
      <c r="FOK24" s="139"/>
      <c r="FOL24" s="139"/>
      <c r="FOM24" s="139"/>
      <c r="FON24" s="139"/>
      <c r="FOO24" s="139"/>
      <c r="FOP24" s="139"/>
      <c r="FOQ24" s="139"/>
      <c r="FOR24" s="139"/>
      <c r="FOS24" s="139"/>
      <c r="FOT24" s="139"/>
      <c r="FOU24" s="139"/>
      <c r="FOV24" s="139"/>
      <c r="FOW24" s="139"/>
      <c r="FOX24" s="139"/>
      <c r="FOY24" s="139"/>
      <c r="FOZ24" s="139"/>
      <c r="FPA24" s="139"/>
      <c r="FPB24" s="139"/>
      <c r="FPC24" s="139"/>
      <c r="FPD24" s="139"/>
      <c r="FPE24" s="139"/>
      <c r="FPF24" s="139"/>
      <c r="FPG24" s="139"/>
      <c r="FPH24" s="139"/>
      <c r="FPI24" s="139"/>
      <c r="FPJ24" s="139"/>
      <c r="FPK24" s="139"/>
      <c r="FPL24" s="139"/>
      <c r="FPM24" s="139"/>
      <c r="FPN24" s="139"/>
      <c r="FPO24" s="139"/>
      <c r="FPP24" s="139"/>
      <c r="FPQ24" s="139"/>
      <c r="FPR24" s="139"/>
      <c r="FPS24" s="139"/>
      <c r="FPT24" s="139"/>
      <c r="FPU24" s="139"/>
      <c r="FPV24" s="139"/>
      <c r="FPW24" s="139"/>
      <c r="FPX24" s="139"/>
      <c r="FPY24" s="139"/>
      <c r="FPZ24" s="139"/>
      <c r="FQA24" s="139"/>
      <c r="FQB24" s="139"/>
      <c r="FQC24" s="139"/>
      <c r="FQD24" s="139"/>
      <c r="FQE24" s="139"/>
      <c r="FQF24" s="139"/>
      <c r="FQG24" s="139"/>
      <c r="FQH24" s="139"/>
      <c r="FQI24" s="139"/>
      <c r="FQJ24" s="139"/>
      <c r="FQK24" s="139"/>
      <c r="FQL24" s="139"/>
      <c r="FQM24" s="139"/>
      <c r="FQN24" s="139"/>
      <c r="FQO24" s="139"/>
      <c r="FQP24" s="139"/>
      <c r="FQQ24" s="139"/>
      <c r="FQR24" s="139"/>
      <c r="FQS24" s="139"/>
      <c r="FQT24" s="139"/>
      <c r="FQU24" s="139"/>
      <c r="FQV24" s="139"/>
      <c r="FQW24" s="139"/>
      <c r="FQX24" s="139"/>
      <c r="FQY24" s="139"/>
      <c r="FQZ24" s="139"/>
      <c r="FRA24" s="139"/>
      <c r="FRB24" s="139"/>
      <c r="FRC24" s="139"/>
      <c r="FRD24" s="139"/>
      <c r="FRE24" s="139"/>
      <c r="FRF24" s="139"/>
      <c r="FRG24" s="139"/>
      <c r="FRH24" s="139"/>
      <c r="FRI24" s="139"/>
      <c r="FRJ24" s="139"/>
      <c r="FRK24" s="139"/>
      <c r="FRL24" s="139"/>
      <c r="FRM24" s="139"/>
      <c r="FRN24" s="139"/>
      <c r="FRO24" s="139"/>
      <c r="FRP24" s="139"/>
      <c r="FRQ24" s="139"/>
      <c r="FRR24" s="139"/>
      <c r="FRS24" s="139"/>
      <c r="FRT24" s="139"/>
      <c r="FRU24" s="139"/>
      <c r="FRV24" s="139"/>
      <c r="FRW24" s="139"/>
      <c r="FRX24" s="139"/>
      <c r="FRY24" s="139"/>
      <c r="FRZ24" s="139"/>
      <c r="FSA24" s="139"/>
      <c r="FSB24" s="139"/>
      <c r="FSC24" s="139"/>
      <c r="FSD24" s="139"/>
      <c r="FSE24" s="139"/>
      <c r="FSF24" s="139"/>
      <c r="FSG24" s="139"/>
      <c r="FSH24" s="139"/>
      <c r="FSI24" s="139"/>
      <c r="FSJ24" s="139"/>
      <c r="FSK24" s="139"/>
      <c r="FSL24" s="139"/>
      <c r="FSM24" s="139"/>
      <c r="FSN24" s="139"/>
      <c r="FSO24" s="139"/>
      <c r="FSP24" s="139"/>
      <c r="FSQ24" s="139"/>
      <c r="FSR24" s="139"/>
      <c r="FSS24" s="139"/>
      <c r="FST24" s="139"/>
      <c r="FSU24" s="139"/>
      <c r="FSV24" s="139"/>
      <c r="FSW24" s="139"/>
      <c r="FSX24" s="139"/>
      <c r="FSY24" s="139"/>
      <c r="FSZ24" s="139"/>
      <c r="FTA24" s="139"/>
      <c r="FTB24" s="139"/>
      <c r="FTC24" s="139"/>
      <c r="FTD24" s="139"/>
      <c r="FTE24" s="139"/>
      <c r="FTF24" s="139"/>
      <c r="FTG24" s="139"/>
      <c r="FTH24" s="139"/>
      <c r="FTI24" s="139"/>
      <c r="FTJ24" s="139"/>
      <c r="FTK24" s="139"/>
      <c r="FTL24" s="139"/>
      <c r="FTM24" s="139"/>
      <c r="FTN24" s="139"/>
      <c r="FTO24" s="139"/>
      <c r="FTP24" s="139"/>
      <c r="FTQ24" s="139"/>
      <c r="FTR24" s="139"/>
      <c r="FTS24" s="139"/>
      <c r="FTT24" s="139"/>
      <c r="FTU24" s="139"/>
      <c r="FTV24" s="139"/>
      <c r="FTW24" s="139"/>
      <c r="FTX24" s="139"/>
      <c r="FTY24" s="139"/>
      <c r="FTZ24" s="139"/>
      <c r="FUA24" s="139"/>
      <c r="FUB24" s="139"/>
      <c r="FUC24" s="139"/>
      <c r="FUD24" s="139"/>
      <c r="FUE24" s="139"/>
      <c r="FUF24" s="139"/>
      <c r="FUG24" s="139"/>
      <c r="FUH24" s="139"/>
      <c r="FUI24" s="139"/>
      <c r="FUJ24" s="139"/>
      <c r="FUK24" s="139"/>
      <c r="FUL24" s="139"/>
      <c r="FUM24" s="139"/>
      <c r="FUN24" s="139"/>
      <c r="FUO24" s="139"/>
      <c r="FUP24" s="139"/>
      <c r="FUQ24" s="139"/>
      <c r="FUR24" s="139"/>
      <c r="FUS24" s="139"/>
      <c r="FUT24" s="139"/>
      <c r="FUU24" s="139"/>
      <c r="FUV24" s="139"/>
      <c r="FUW24" s="139"/>
      <c r="FUX24" s="139"/>
      <c r="FUY24" s="139"/>
      <c r="FUZ24" s="139"/>
      <c r="FVA24" s="139"/>
      <c r="FVB24" s="139"/>
      <c r="FVC24" s="139"/>
      <c r="FVD24" s="139"/>
      <c r="FVE24" s="139"/>
      <c r="FVF24" s="139"/>
      <c r="FVG24" s="139"/>
      <c r="FVH24" s="139"/>
      <c r="FVI24" s="139"/>
      <c r="FVJ24" s="139"/>
      <c r="FVK24" s="139"/>
      <c r="FVL24" s="139"/>
      <c r="FVM24" s="139"/>
      <c r="FVN24" s="139"/>
      <c r="FVO24" s="139"/>
      <c r="FVP24" s="139"/>
      <c r="FVQ24" s="139"/>
      <c r="FVR24" s="139"/>
      <c r="FVS24" s="139"/>
      <c r="FVT24" s="139"/>
      <c r="FVU24" s="139"/>
      <c r="FVV24" s="139"/>
      <c r="FVW24" s="139"/>
      <c r="FVX24" s="139"/>
      <c r="FVY24" s="139"/>
      <c r="FVZ24" s="139"/>
      <c r="FWA24" s="139"/>
      <c r="FWB24" s="139"/>
      <c r="FWC24" s="139"/>
      <c r="FWD24" s="139"/>
      <c r="FWE24" s="139"/>
      <c r="FWF24" s="139"/>
      <c r="FWG24" s="139"/>
      <c r="FWH24" s="139"/>
      <c r="FWI24" s="139"/>
      <c r="FWJ24" s="139"/>
      <c r="FWK24" s="139"/>
      <c r="FWL24" s="139"/>
      <c r="FWM24" s="139"/>
      <c r="FWN24" s="139"/>
      <c r="FWO24" s="139"/>
      <c r="FWP24" s="139"/>
      <c r="FWQ24" s="139"/>
      <c r="FWR24" s="139"/>
      <c r="FWS24" s="139"/>
      <c r="FWT24" s="139"/>
      <c r="FWU24" s="139"/>
      <c r="FWV24" s="139"/>
      <c r="FWW24" s="139"/>
      <c r="FWX24" s="139"/>
      <c r="FWY24" s="139"/>
      <c r="FWZ24" s="139"/>
      <c r="FXA24" s="139"/>
      <c r="FXB24" s="139"/>
      <c r="FXC24" s="139"/>
      <c r="FXD24" s="139"/>
      <c r="FXE24" s="139"/>
      <c r="FXF24" s="139"/>
      <c r="FXG24" s="139"/>
      <c r="FXH24" s="139"/>
      <c r="FXI24" s="139"/>
      <c r="FXJ24" s="139"/>
      <c r="FXK24" s="139"/>
      <c r="FXL24" s="139"/>
      <c r="FXM24" s="139"/>
      <c r="FXN24" s="139"/>
      <c r="FXO24" s="139"/>
      <c r="FXP24" s="139"/>
      <c r="FXQ24" s="139"/>
      <c r="FXR24" s="139"/>
      <c r="FXS24" s="139"/>
      <c r="FXT24" s="139"/>
      <c r="FXU24" s="139"/>
      <c r="FXV24" s="139"/>
      <c r="FXW24" s="139"/>
      <c r="FXX24" s="139"/>
      <c r="FXY24" s="139"/>
      <c r="FXZ24" s="139"/>
      <c r="FYA24" s="139"/>
      <c r="FYB24" s="139"/>
      <c r="FYC24" s="139"/>
      <c r="FYD24" s="139"/>
      <c r="FYE24" s="139"/>
      <c r="FYF24" s="139"/>
      <c r="FYG24" s="139"/>
      <c r="FYH24" s="139"/>
      <c r="FYI24" s="139"/>
      <c r="FYJ24" s="139"/>
      <c r="FYK24" s="139"/>
      <c r="FYL24" s="139"/>
      <c r="FYM24" s="139"/>
      <c r="FYN24" s="139"/>
      <c r="FYO24" s="139"/>
      <c r="FYP24" s="139"/>
      <c r="FYQ24" s="139"/>
      <c r="FYR24" s="139"/>
      <c r="FYS24" s="139"/>
      <c r="FYT24" s="139"/>
      <c r="FYU24" s="139"/>
      <c r="FYV24" s="139"/>
      <c r="FYW24" s="139"/>
      <c r="FYX24" s="139"/>
      <c r="FYY24" s="139"/>
      <c r="FYZ24" s="139"/>
      <c r="FZA24" s="139"/>
      <c r="FZB24" s="139"/>
      <c r="FZC24" s="139"/>
      <c r="FZD24" s="139"/>
      <c r="FZE24" s="139"/>
      <c r="FZF24" s="139"/>
      <c r="FZG24" s="139"/>
      <c r="FZH24" s="139"/>
      <c r="FZI24" s="139"/>
      <c r="FZJ24" s="139"/>
      <c r="FZK24" s="139"/>
      <c r="FZL24" s="139"/>
      <c r="FZM24" s="139"/>
      <c r="FZN24" s="139"/>
      <c r="FZO24" s="139"/>
      <c r="FZP24" s="139"/>
      <c r="FZQ24" s="139"/>
      <c r="FZR24" s="139"/>
      <c r="FZS24" s="139"/>
      <c r="FZT24" s="139"/>
      <c r="FZU24" s="139"/>
      <c r="FZV24" s="139"/>
      <c r="FZW24" s="139"/>
      <c r="FZX24" s="139"/>
      <c r="FZY24" s="139"/>
      <c r="FZZ24" s="139"/>
      <c r="GAA24" s="139"/>
      <c r="GAB24" s="139"/>
      <c r="GAC24" s="139"/>
      <c r="GAD24" s="139"/>
      <c r="GAE24" s="139"/>
      <c r="GAF24" s="139"/>
      <c r="GAG24" s="139"/>
      <c r="GAH24" s="139"/>
      <c r="GAI24" s="139"/>
      <c r="GAJ24" s="139"/>
      <c r="GAK24" s="139"/>
      <c r="GAL24" s="139"/>
      <c r="GAM24" s="139"/>
      <c r="GAN24" s="139"/>
      <c r="GAO24" s="139"/>
      <c r="GAP24" s="139"/>
      <c r="GAQ24" s="139"/>
      <c r="GAR24" s="139"/>
      <c r="GAS24" s="139"/>
      <c r="GAT24" s="139"/>
      <c r="GAU24" s="139"/>
      <c r="GAV24" s="139"/>
      <c r="GAW24" s="139"/>
      <c r="GAX24" s="139"/>
      <c r="GAY24" s="139"/>
      <c r="GAZ24" s="139"/>
      <c r="GBA24" s="139"/>
      <c r="GBB24" s="139"/>
      <c r="GBC24" s="139"/>
      <c r="GBD24" s="139"/>
      <c r="GBE24" s="139"/>
      <c r="GBF24" s="139"/>
      <c r="GBG24" s="139"/>
      <c r="GBH24" s="139"/>
      <c r="GBI24" s="139"/>
      <c r="GBJ24" s="139"/>
      <c r="GBK24" s="139"/>
      <c r="GBL24" s="139"/>
      <c r="GBM24" s="139"/>
      <c r="GBN24" s="139"/>
      <c r="GBO24" s="139"/>
      <c r="GBP24" s="139"/>
      <c r="GBQ24" s="139"/>
      <c r="GBR24" s="139"/>
      <c r="GBS24" s="139"/>
      <c r="GBT24" s="139"/>
      <c r="GBU24" s="139"/>
      <c r="GBV24" s="139"/>
      <c r="GBW24" s="139"/>
      <c r="GBX24" s="139"/>
      <c r="GBY24" s="139"/>
      <c r="GBZ24" s="139"/>
      <c r="GCA24" s="139"/>
      <c r="GCB24" s="139"/>
      <c r="GCC24" s="139"/>
      <c r="GCD24" s="139"/>
      <c r="GCE24" s="139"/>
      <c r="GCF24" s="139"/>
      <c r="GCG24" s="139"/>
      <c r="GCH24" s="139"/>
      <c r="GCI24" s="139"/>
      <c r="GCJ24" s="139"/>
      <c r="GCK24" s="139"/>
      <c r="GCL24" s="139"/>
      <c r="GCM24" s="139"/>
      <c r="GCN24" s="139"/>
      <c r="GCO24" s="139"/>
      <c r="GCP24" s="139"/>
      <c r="GCQ24" s="139"/>
      <c r="GCR24" s="139"/>
      <c r="GCS24" s="139"/>
      <c r="GCT24" s="139"/>
      <c r="GCU24" s="139"/>
      <c r="GCV24" s="139"/>
      <c r="GCW24" s="139"/>
      <c r="GCX24" s="139"/>
      <c r="GCY24" s="139"/>
      <c r="GCZ24" s="139"/>
      <c r="GDA24" s="139"/>
      <c r="GDB24" s="139"/>
      <c r="GDC24" s="139"/>
      <c r="GDD24" s="139"/>
      <c r="GDE24" s="139"/>
      <c r="GDF24" s="139"/>
      <c r="GDG24" s="139"/>
      <c r="GDH24" s="139"/>
      <c r="GDI24" s="139"/>
      <c r="GDJ24" s="139"/>
      <c r="GDK24" s="139"/>
      <c r="GDL24" s="139"/>
      <c r="GDM24" s="139"/>
      <c r="GDN24" s="139"/>
      <c r="GDO24" s="139"/>
      <c r="GDP24" s="139"/>
      <c r="GDQ24" s="139"/>
      <c r="GDR24" s="139"/>
      <c r="GDS24" s="139"/>
      <c r="GDT24" s="139"/>
      <c r="GDU24" s="139"/>
      <c r="GDV24" s="139"/>
      <c r="GDW24" s="139"/>
      <c r="GDX24" s="139"/>
      <c r="GDY24" s="139"/>
      <c r="GDZ24" s="139"/>
      <c r="GEA24" s="139"/>
      <c r="GEB24" s="139"/>
      <c r="GEC24" s="139"/>
      <c r="GED24" s="139"/>
      <c r="GEE24" s="139"/>
      <c r="GEF24" s="139"/>
      <c r="GEG24" s="139"/>
      <c r="GEH24" s="139"/>
      <c r="GEI24" s="139"/>
      <c r="GEJ24" s="139"/>
      <c r="GEK24" s="139"/>
      <c r="GEL24" s="139"/>
      <c r="GEM24" s="139"/>
      <c r="GEN24" s="139"/>
      <c r="GEO24" s="139"/>
      <c r="GEP24" s="139"/>
      <c r="GEQ24" s="139"/>
      <c r="GER24" s="139"/>
      <c r="GES24" s="139"/>
      <c r="GET24" s="139"/>
      <c r="GEU24" s="139"/>
      <c r="GEV24" s="139"/>
      <c r="GEW24" s="139"/>
      <c r="GEX24" s="139"/>
      <c r="GEY24" s="139"/>
      <c r="GEZ24" s="139"/>
      <c r="GFA24" s="139"/>
      <c r="GFB24" s="139"/>
      <c r="GFC24" s="139"/>
      <c r="GFD24" s="139"/>
      <c r="GFE24" s="139"/>
      <c r="GFF24" s="139"/>
      <c r="GFG24" s="139"/>
      <c r="GFH24" s="139"/>
      <c r="GFI24" s="139"/>
      <c r="GFJ24" s="139"/>
      <c r="GFK24" s="139"/>
      <c r="GFL24" s="139"/>
      <c r="GFM24" s="139"/>
      <c r="GFN24" s="139"/>
      <c r="GFO24" s="139"/>
      <c r="GFP24" s="139"/>
      <c r="GFQ24" s="139"/>
      <c r="GFR24" s="139"/>
      <c r="GFS24" s="139"/>
      <c r="GFT24" s="139"/>
      <c r="GFU24" s="139"/>
      <c r="GFV24" s="139"/>
      <c r="GFW24" s="139"/>
      <c r="GFX24" s="139"/>
      <c r="GFY24" s="139"/>
      <c r="GFZ24" s="139"/>
      <c r="GGA24" s="139"/>
      <c r="GGB24" s="139"/>
      <c r="GGC24" s="139"/>
      <c r="GGD24" s="139"/>
      <c r="GGE24" s="139"/>
      <c r="GGF24" s="139"/>
      <c r="GGG24" s="139"/>
      <c r="GGH24" s="139"/>
      <c r="GGI24" s="139"/>
      <c r="GGJ24" s="139"/>
      <c r="GGK24" s="139"/>
      <c r="GGL24" s="139"/>
      <c r="GGM24" s="139"/>
      <c r="GGN24" s="139"/>
      <c r="GGO24" s="139"/>
      <c r="GGP24" s="139"/>
      <c r="GGQ24" s="139"/>
      <c r="GGR24" s="139"/>
      <c r="GGS24" s="139"/>
      <c r="GGT24" s="139"/>
      <c r="GGU24" s="139"/>
      <c r="GGV24" s="139"/>
      <c r="GGW24" s="139"/>
      <c r="GGX24" s="139"/>
      <c r="GGY24" s="139"/>
      <c r="GGZ24" s="139"/>
      <c r="GHA24" s="139"/>
      <c r="GHB24" s="139"/>
      <c r="GHC24" s="139"/>
      <c r="GHD24" s="139"/>
      <c r="GHE24" s="139"/>
      <c r="GHF24" s="139"/>
      <c r="GHG24" s="139"/>
      <c r="GHH24" s="139"/>
      <c r="GHI24" s="139"/>
      <c r="GHJ24" s="139"/>
      <c r="GHK24" s="139"/>
      <c r="GHL24" s="139"/>
      <c r="GHM24" s="139"/>
      <c r="GHN24" s="139"/>
      <c r="GHO24" s="139"/>
      <c r="GHP24" s="139"/>
      <c r="GHQ24" s="139"/>
      <c r="GHR24" s="139"/>
      <c r="GHS24" s="139"/>
      <c r="GHT24" s="139"/>
      <c r="GHU24" s="139"/>
      <c r="GHV24" s="139"/>
      <c r="GHW24" s="139"/>
      <c r="GHX24" s="139"/>
      <c r="GHY24" s="139"/>
      <c r="GHZ24" s="139"/>
      <c r="GIA24" s="139"/>
      <c r="GIB24" s="139"/>
      <c r="GIC24" s="139"/>
      <c r="GID24" s="139"/>
      <c r="GIE24" s="139"/>
      <c r="GIF24" s="139"/>
      <c r="GIG24" s="139"/>
      <c r="GIH24" s="139"/>
      <c r="GII24" s="139"/>
      <c r="GIJ24" s="139"/>
      <c r="GIK24" s="139"/>
      <c r="GIL24" s="139"/>
      <c r="GIM24" s="139"/>
      <c r="GIN24" s="139"/>
      <c r="GIO24" s="139"/>
      <c r="GIP24" s="139"/>
      <c r="GIQ24" s="139"/>
      <c r="GIR24" s="139"/>
      <c r="GIS24" s="139"/>
      <c r="GIT24" s="139"/>
      <c r="GIU24" s="139"/>
      <c r="GIV24" s="139"/>
      <c r="GIW24" s="139"/>
      <c r="GIX24" s="139"/>
      <c r="GIY24" s="139"/>
      <c r="GIZ24" s="139"/>
      <c r="GJA24" s="139"/>
      <c r="GJB24" s="139"/>
      <c r="GJC24" s="139"/>
      <c r="GJD24" s="139"/>
      <c r="GJE24" s="139"/>
      <c r="GJF24" s="139"/>
      <c r="GJG24" s="139"/>
      <c r="GJH24" s="139"/>
      <c r="GJI24" s="139"/>
      <c r="GJJ24" s="139"/>
      <c r="GJK24" s="139"/>
      <c r="GJL24" s="139"/>
      <c r="GJM24" s="139"/>
      <c r="GJN24" s="139"/>
      <c r="GJO24" s="139"/>
      <c r="GJP24" s="139"/>
      <c r="GJQ24" s="139"/>
      <c r="GJR24" s="139"/>
      <c r="GJS24" s="139"/>
      <c r="GJT24" s="139"/>
      <c r="GJU24" s="139"/>
      <c r="GJV24" s="139"/>
      <c r="GJW24" s="139"/>
      <c r="GJX24" s="139"/>
      <c r="GJY24" s="139"/>
      <c r="GJZ24" s="139"/>
      <c r="GKA24" s="139"/>
      <c r="GKB24" s="139"/>
      <c r="GKC24" s="139"/>
      <c r="GKD24" s="139"/>
      <c r="GKE24" s="139"/>
      <c r="GKF24" s="139"/>
      <c r="GKG24" s="139"/>
      <c r="GKH24" s="139"/>
      <c r="GKI24" s="139"/>
      <c r="GKJ24" s="139"/>
      <c r="GKK24" s="139"/>
      <c r="GKL24" s="139"/>
      <c r="GKM24" s="139"/>
      <c r="GKN24" s="139"/>
      <c r="GKO24" s="139"/>
      <c r="GKP24" s="139"/>
      <c r="GKQ24" s="139"/>
      <c r="GKR24" s="139"/>
      <c r="GKS24" s="139"/>
      <c r="GKT24" s="139"/>
      <c r="GKU24" s="139"/>
      <c r="GKV24" s="139"/>
      <c r="GKW24" s="139"/>
      <c r="GKX24" s="139"/>
      <c r="GKY24" s="139"/>
      <c r="GKZ24" s="139"/>
      <c r="GLA24" s="139"/>
      <c r="GLB24" s="139"/>
      <c r="GLC24" s="139"/>
      <c r="GLD24" s="139"/>
      <c r="GLE24" s="139"/>
      <c r="GLF24" s="139"/>
      <c r="GLG24" s="139"/>
      <c r="GLH24" s="139"/>
      <c r="GLI24" s="139"/>
      <c r="GLJ24" s="139"/>
      <c r="GLK24" s="139"/>
      <c r="GLL24" s="139"/>
      <c r="GLM24" s="139"/>
      <c r="GLN24" s="139"/>
      <c r="GLO24" s="139"/>
      <c r="GLP24" s="139"/>
      <c r="GLQ24" s="139"/>
      <c r="GLR24" s="139"/>
      <c r="GLS24" s="139"/>
      <c r="GLT24" s="139"/>
      <c r="GLU24" s="139"/>
      <c r="GLV24" s="139"/>
      <c r="GLW24" s="139"/>
      <c r="GLX24" s="139"/>
      <c r="GLY24" s="139"/>
      <c r="GLZ24" s="139"/>
      <c r="GMA24" s="139"/>
      <c r="GMB24" s="139"/>
      <c r="GMC24" s="139"/>
      <c r="GMD24" s="139"/>
      <c r="GME24" s="139"/>
      <c r="GMF24" s="139"/>
      <c r="GMG24" s="139"/>
      <c r="GMH24" s="139"/>
      <c r="GMI24" s="139"/>
      <c r="GMJ24" s="139"/>
      <c r="GMK24" s="139"/>
      <c r="GML24" s="139"/>
      <c r="GMM24" s="139"/>
      <c r="GMN24" s="139"/>
      <c r="GMO24" s="139"/>
      <c r="GMP24" s="139"/>
      <c r="GMQ24" s="139"/>
      <c r="GMR24" s="139"/>
      <c r="GMS24" s="139"/>
      <c r="GMT24" s="139"/>
      <c r="GMU24" s="139"/>
      <c r="GMV24" s="139"/>
      <c r="GMW24" s="139"/>
      <c r="GMX24" s="139"/>
      <c r="GMY24" s="139"/>
      <c r="GMZ24" s="139"/>
      <c r="GNA24" s="139"/>
      <c r="GNB24" s="139"/>
      <c r="GNC24" s="139"/>
      <c r="GND24" s="139"/>
      <c r="GNE24" s="139"/>
      <c r="GNF24" s="139"/>
      <c r="GNG24" s="139"/>
      <c r="GNH24" s="139"/>
      <c r="GNI24" s="139"/>
      <c r="GNJ24" s="139"/>
      <c r="GNK24" s="139"/>
      <c r="GNL24" s="139"/>
      <c r="GNM24" s="139"/>
      <c r="GNN24" s="139"/>
      <c r="GNO24" s="139"/>
      <c r="GNP24" s="139"/>
      <c r="GNQ24" s="139"/>
      <c r="GNR24" s="139"/>
      <c r="GNS24" s="139"/>
      <c r="GNT24" s="139"/>
      <c r="GNU24" s="139"/>
      <c r="GNV24" s="139"/>
      <c r="GNW24" s="139"/>
      <c r="GNX24" s="139"/>
      <c r="GNY24" s="139"/>
      <c r="GNZ24" s="139"/>
      <c r="GOA24" s="139"/>
      <c r="GOB24" s="139"/>
      <c r="GOC24" s="139"/>
      <c r="GOD24" s="139"/>
      <c r="GOE24" s="139"/>
      <c r="GOF24" s="139"/>
      <c r="GOG24" s="139"/>
      <c r="GOH24" s="139"/>
      <c r="GOI24" s="139"/>
      <c r="GOJ24" s="139"/>
      <c r="GOK24" s="139"/>
      <c r="GOL24" s="139"/>
      <c r="GOM24" s="139"/>
      <c r="GON24" s="139"/>
      <c r="GOO24" s="139"/>
      <c r="GOP24" s="139"/>
      <c r="GOQ24" s="139"/>
      <c r="GOR24" s="139"/>
      <c r="GOS24" s="139"/>
      <c r="GOT24" s="139"/>
      <c r="GOU24" s="139"/>
      <c r="GOV24" s="139"/>
      <c r="GOW24" s="139"/>
      <c r="GOX24" s="139"/>
      <c r="GOY24" s="139"/>
      <c r="GOZ24" s="139"/>
      <c r="GPA24" s="139"/>
      <c r="GPB24" s="139"/>
      <c r="GPC24" s="139"/>
      <c r="GPD24" s="139"/>
      <c r="GPE24" s="139"/>
      <c r="GPF24" s="139"/>
      <c r="GPG24" s="139"/>
      <c r="GPH24" s="139"/>
      <c r="GPI24" s="139"/>
      <c r="GPJ24" s="139"/>
      <c r="GPK24" s="139"/>
      <c r="GPL24" s="139"/>
      <c r="GPM24" s="139"/>
      <c r="GPN24" s="139"/>
      <c r="GPO24" s="139"/>
      <c r="GPP24" s="139"/>
      <c r="GPQ24" s="139"/>
      <c r="GPR24" s="139"/>
      <c r="GPS24" s="139"/>
      <c r="GPT24" s="139"/>
      <c r="GPU24" s="139"/>
      <c r="GPV24" s="139"/>
      <c r="GPW24" s="139"/>
      <c r="GPX24" s="139"/>
      <c r="GPY24" s="139"/>
      <c r="GPZ24" s="139"/>
      <c r="GQA24" s="139"/>
      <c r="GQB24" s="139"/>
      <c r="GQC24" s="139"/>
      <c r="GQD24" s="139"/>
      <c r="GQE24" s="139"/>
      <c r="GQF24" s="139"/>
      <c r="GQG24" s="139"/>
      <c r="GQH24" s="139"/>
      <c r="GQI24" s="139"/>
      <c r="GQJ24" s="139"/>
      <c r="GQK24" s="139"/>
      <c r="GQL24" s="139"/>
      <c r="GQM24" s="139"/>
      <c r="GQN24" s="139"/>
      <c r="GQO24" s="139"/>
      <c r="GQP24" s="139"/>
      <c r="GQQ24" s="139"/>
      <c r="GQR24" s="139"/>
      <c r="GQS24" s="139"/>
      <c r="GQT24" s="139"/>
      <c r="GQU24" s="139"/>
      <c r="GQV24" s="139"/>
      <c r="GQW24" s="139"/>
      <c r="GQX24" s="139"/>
      <c r="GQY24" s="139"/>
      <c r="GQZ24" s="139"/>
      <c r="GRA24" s="139"/>
      <c r="GRB24" s="139"/>
      <c r="GRC24" s="139"/>
      <c r="GRD24" s="139"/>
      <c r="GRE24" s="139"/>
      <c r="GRF24" s="139"/>
      <c r="GRG24" s="139"/>
      <c r="GRH24" s="139"/>
      <c r="GRI24" s="139"/>
      <c r="GRJ24" s="139"/>
      <c r="GRK24" s="139"/>
      <c r="GRL24" s="139"/>
      <c r="GRM24" s="139"/>
      <c r="GRN24" s="139"/>
      <c r="GRO24" s="139"/>
      <c r="GRP24" s="139"/>
      <c r="GRQ24" s="139"/>
      <c r="GRR24" s="139"/>
      <c r="GRS24" s="139"/>
      <c r="GRT24" s="139"/>
      <c r="GRU24" s="139"/>
      <c r="GRV24" s="139"/>
      <c r="GRW24" s="139"/>
      <c r="GRX24" s="139"/>
      <c r="GRY24" s="139"/>
      <c r="GRZ24" s="139"/>
      <c r="GSA24" s="139"/>
      <c r="GSB24" s="139"/>
      <c r="GSC24" s="139"/>
      <c r="GSD24" s="139"/>
      <c r="GSE24" s="139"/>
      <c r="GSF24" s="139"/>
      <c r="GSG24" s="139"/>
      <c r="GSH24" s="139"/>
      <c r="GSI24" s="139"/>
      <c r="GSJ24" s="139"/>
      <c r="GSK24" s="139"/>
      <c r="GSL24" s="139"/>
      <c r="GSM24" s="139"/>
      <c r="GSN24" s="139"/>
      <c r="GSO24" s="139"/>
      <c r="GSP24" s="139"/>
      <c r="GSQ24" s="139"/>
      <c r="GSR24" s="139"/>
      <c r="GSS24" s="139"/>
      <c r="GST24" s="139"/>
      <c r="GSU24" s="139"/>
      <c r="GSV24" s="139"/>
      <c r="GSW24" s="139"/>
      <c r="GSX24" s="139"/>
      <c r="GSY24" s="139"/>
      <c r="GSZ24" s="139"/>
      <c r="GTA24" s="139"/>
      <c r="GTB24" s="139"/>
      <c r="GTC24" s="139"/>
      <c r="GTD24" s="139"/>
      <c r="GTE24" s="139"/>
      <c r="GTF24" s="139"/>
      <c r="GTG24" s="139"/>
      <c r="GTH24" s="139"/>
      <c r="GTI24" s="139"/>
      <c r="GTJ24" s="139"/>
      <c r="GTK24" s="139"/>
      <c r="GTL24" s="139"/>
      <c r="GTM24" s="139"/>
      <c r="GTN24" s="139"/>
      <c r="GTO24" s="139"/>
      <c r="GTP24" s="139"/>
      <c r="GTQ24" s="139"/>
      <c r="GTR24" s="139"/>
      <c r="GTS24" s="139"/>
      <c r="GTT24" s="139"/>
      <c r="GTU24" s="139"/>
      <c r="GTV24" s="139"/>
      <c r="GTW24" s="139"/>
      <c r="GTX24" s="139"/>
      <c r="GTY24" s="139"/>
      <c r="GTZ24" s="139"/>
      <c r="GUA24" s="139"/>
      <c r="GUB24" s="139"/>
      <c r="GUC24" s="139"/>
      <c r="GUD24" s="139"/>
      <c r="GUE24" s="139"/>
      <c r="GUF24" s="139"/>
      <c r="GUG24" s="139"/>
      <c r="GUH24" s="139"/>
      <c r="GUI24" s="139"/>
      <c r="GUJ24" s="139"/>
      <c r="GUK24" s="139"/>
      <c r="GUL24" s="139"/>
      <c r="GUM24" s="139"/>
      <c r="GUN24" s="139"/>
      <c r="GUO24" s="139"/>
      <c r="GUP24" s="139"/>
      <c r="GUQ24" s="139"/>
      <c r="GUR24" s="139"/>
      <c r="GUS24" s="139"/>
      <c r="GUT24" s="139"/>
      <c r="GUU24" s="139"/>
      <c r="GUV24" s="139"/>
      <c r="GUW24" s="139"/>
      <c r="GUX24" s="139"/>
      <c r="GUY24" s="139"/>
      <c r="GUZ24" s="139"/>
      <c r="GVA24" s="139"/>
      <c r="GVB24" s="139"/>
      <c r="GVC24" s="139"/>
      <c r="GVD24" s="139"/>
      <c r="GVE24" s="139"/>
      <c r="GVF24" s="139"/>
      <c r="GVG24" s="139"/>
      <c r="GVH24" s="139"/>
      <c r="GVI24" s="139"/>
      <c r="GVJ24" s="139"/>
      <c r="GVK24" s="139"/>
      <c r="GVL24" s="139"/>
      <c r="GVM24" s="139"/>
      <c r="GVN24" s="139"/>
      <c r="GVO24" s="139"/>
      <c r="GVP24" s="139"/>
      <c r="GVQ24" s="139"/>
      <c r="GVR24" s="139"/>
      <c r="GVS24" s="139"/>
      <c r="GVT24" s="139"/>
      <c r="GVU24" s="139"/>
      <c r="GVV24" s="139"/>
      <c r="GVW24" s="139"/>
      <c r="GVX24" s="139"/>
      <c r="GVY24" s="139"/>
      <c r="GVZ24" s="139"/>
      <c r="GWA24" s="139"/>
      <c r="GWB24" s="139"/>
      <c r="GWC24" s="139"/>
      <c r="GWD24" s="139"/>
      <c r="GWE24" s="139"/>
      <c r="GWF24" s="139"/>
      <c r="GWG24" s="139"/>
      <c r="GWH24" s="139"/>
      <c r="GWI24" s="139"/>
      <c r="GWJ24" s="139"/>
      <c r="GWK24" s="139"/>
      <c r="GWL24" s="139"/>
      <c r="GWM24" s="139"/>
      <c r="GWN24" s="139"/>
      <c r="GWO24" s="139"/>
      <c r="GWP24" s="139"/>
      <c r="GWQ24" s="139"/>
      <c r="GWR24" s="139"/>
      <c r="GWS24" s="139"/>
      <c r="GWT24" s="139"/>
      <c r="GWU24" s="139"/>
      <c r="GWV24" s="139"/>
      <c r="GWW24" s="139"/>
      <c r="GWX24" s="139"/>
      <c r="GWY24" s="139"/>
      <c r="GWZ24" s="139"/>
      <c r="GXA24" s="139"/>
      <c r="GXB24" s="139"/>
      <c r="GXC24" s="139"/>
      <c r="GXD24" s="139"/>
      <c r="GXE24" s="139"/>
      <c r="GXF24" s="139"/>
      <c r="GXG24" s="139"/>
      <c r="GXH24" s="139"/>
      <c r="GXI24" s="139"/>
      <c r="GXJ24" s="139"/>
      <c r="GXK24" s="139"/>
      <c r="GXL24" s="139"/>
      <c r="GXM24" s="139"/>
      <c r="GXN24" s="139"/>
      <c r="GXO24" s="139"/>
      <c r="GXP24" s="139"/>
      <c r="GXQ24" s="139"/>
      <c r="GXR24" s="139"/>
      <c r="GXS24" s="139"/>
      <c r="GXT24" s="139"/>
      <c r="GXU24" s="139"/>
      <c r="GXV24" s="139"/>
      <c r="GXW24" s="139"/>
      <c r="GXX24" s="139"/>
      <c r="GXY24" s="139"/>
      <c r="GXZ24" s="139"/>
      <c r="GYA24" s="139"/>
      <c r="GYB24" s="139"/>
      <c r="GYC24" s="139"/>
      <c r="GYD24" s="139"/>
      <c r="GYE24" s="139"/>
      <c r="GYF24" s="139"/>
      <c r="GYG24" s="139"/>
      <c r="GYH24" s="139"/>
      <c r="GYI24" s="139"/>
      <c r="GYJ24" s="139"/>
      <c r="GYK24" s="139"/>
      <c r="GYL24" s="139"/>
      <c r="GYM24" s="139"/>
      <c r="GYN24" s="139"/>
      <c r="GYO24" s="139"/>
      <c r="GYP24" s="139"/>
      <c r="GYQ24" s="139"/>
      <c r="GYR24" s="139"/>
      <c r="GYS24" s="139"/>
      <c r="GYT24" s="139"/>
      <c r="GYU24" s="139"/>
      <c r="GYV24" s="139"/>
      <c r="GYW24" s="139"/>
      <c r="GYX24" s="139"/>
      <c r="GYY24" s="139"/>
      <c r="GYZ24" s="139"/>
      <c r="GZA24" s="139"/>
      <c r="GZB24" s="139"/>
      <c r="GZC24" s="139"/>
      <c r="GZD24" s="139"/>
      <c r="GZE24" s="139"/>
      <c r="GZF24" s="139"/>
      <c r="GZG24" s="139"/>
      <c r="GZH24" s="139"/>
      <c r="GZI24" s="139"/>
      <c r="GZJ24" s="139"/>
      <c r="GZK24" s="139"/>
      <c r="GZL24" s="139"/>
      <c r="GZM24" s="139"/>
      <c r="GZN24" s="139"/>
      <c r="GZO24" s="139"/>
      <c r="GZP24" s="139"/>
      <c r="GZQ24" s="139"/>
      <c r="GZR24" s="139"/>
      <c r="GZS24" s="139"/>
      <c r="GZT24" s="139"/>
      <c r="GZU24" s="139"/>
      <c r="GZV24" s="139"/>
      <c r="GZW24" s="139"/>
      <c r="GZX24" s="139"/>
      <c r="GZY24" s="139"/>
      <c r="GZZ24" s="139"/>
      <c r="HAA24" s="139"/>
      <c r="HAB24" s="139"/>
      <c r="HAC24" s="139"/>
      <c r="HAD24" s="139"/>
      <c r="HAE24" s="139"/>
      <c r="HAF24" s="139"/>
      <c r="HAG24" s="139"/>
      <c r="HAH24" s="139"/>
      <c r="HAI24" s="139"/>
      <c r="HAJ24" s="139"/>
      <c r="HAK24" s="139"/>
      <c r="HAL24" s="139"/>
      <c r="HAM24" s="139"/>
      <c r="HAN24" s="139"/>
      <c r="HAO24" s="139"/>
      <c r="HAP24" s="139"/>
      <c r="HAQ24" s="139"/>
      <c r="HAR24" s="139"/>
      <c r="HAS24" s="139"/>
      <c r="HAT24" s="139"/>
      <c r="HAU24" s="139"/>
      <c r="HAV24" s="139"/>
      <c r="HAW24" s="139"/>
      <c r="HAX24" s="139"/>
      <c r="HAY24" s="139"/>
      <c r="HAZ24" s="139"/>
      <c r="HBA24" s="139"/>
      <c r="HBB24" s="139"/>
      <c r="HBC24" s="139"/>
      <c r="HBD24" s="139"/>
      <c r="HBE24" s="139"/>
      <c r="HBF24" s="139"/>
      <c r="HBG24" s="139"/>
      <c r="HBH24" s="139"/>
      <c r="HBI24" s="139"/>
      <c r="HBJ24" s="139"/>
      <c r="HBK24" s="139"/>
      <c r="HBL24" s="139"/>
      <c r="HBM24" s="139"/>
      <c r="HBN24" s="139"/>
      <c r="HBO24" s="139"/>
      <c r="HBP24" s="139"/>
      <c r="HBQ24" s="139"/>
      <c r="HBR24" s="139"/>
      <c r="HBS24" s="139"/>
      <c r="HBT24" s="139"/>
      <c r="HBU24" s="139"/>
      <c r="HBV24" s="139"/>
      <c r="HBW24" s="139"/>
      <c r="HBX24" s="139"/>
      <c r="HBY24" s="139"/>
      <c r="HBZ24" s="139"/>
      <c r="HCA24" s="139"/>
      <c r="HCB24" s="139"/>
      <c r="HCC24" s="139"/>
      <c r="HCD24" s="139"/>
      <c r="HCE24" s="139"/>
      <c r="HCF24" s="139"/>
      <c r="HCG24" s="139"/>
      <c r="HCH24" s="139"/>
      <c r="HCI24" s="139"/>
      <c r="HCJ24" s="139"/>
      <c r="HCK24" s="139"/>
      <c r="HCL24" s="139"/>
      <c r="HCM24" s="139"/>
      <c r="HCN24" s="139"/>
      <c r="HCO24" s="139"/>
      <c r="HCP24" s="139"/>
      <c r="HCQ24" s="139"/>
      <c r="HCR24" s="139"/>
      <c r="HCS24" s="139"/>
      <c r="HCT24" s="139"/>
      <c r="HCU24" s="139"/>
      <c r="HCV24" s="139"/>
      <c r="HCW24" s="139"/>
      <c r="HCX24" s="139"/>
      <c r="HCY24" s="139"/>
      <c r="HCZ24" s="139"/>
      <c r="HDA24" s="139"/>
      <c r="HDB24" s="139"/>
      <c r="HDC24" s="139"/>
      <c r="HDD24" s="139"/>
      <c r="HDE24" s="139"/>
      <c r="HDF24" s="139"/>
      <c r="HDG24" s="139"/>
      <c r="HDH24" s="139"/>
      <c r="HDI24" s="139"/>
      <c r="HDJ24" s="139"/>
      <c r="HDK24" s="139"/>
      <c r="HDL24" s="139"/>
      <c r="HDM24" s="139"/>
      <c r="HDN24" s="139"/>
      <c r="HDO24" s="139"/>
      <c r="HDP24" s="139"/>
      <c r="HDQ24" s="139"/>
      <c r="HDR24" s="139"/>
      <c r="HDS24" s="139"/>
      <c r="HDT24" s="139"/>
      <c r="HDU24" s="139"/>
      <c r="HDV24" s="139"/>
      <c r="HDW24" s="139"/>
      <c r="HDX24" s="139"/>
      <c r="HDY24" s="139"/>
      <c r="HDZ24" s="139"/>
      <c r="HEA24" s="139"/>
      <c r="HEB24" s="139"/>
      <c r="HEC24" s="139"/>
      <c r="HED24" s="139"/>
      <c r="HEE24" s="139"/>
      <c r="HEF24" s="139"/>
      <c r="HEG24" s="139"/>
      <c r="HEH24" s="139"/>
      <c r="HEI24" s="139"/>
      <c r="HEJ24" s="139"/>
      <c r="HEK24" s="139"/>
      <c r="HEL24" s="139"/>
      <c r="HEM24" s="139"/>
      <c r="HEN24" s="139"/>
      <c r="HEO24" s="139"/>
      <c r="HEP24" s="139"/>
      <c r="HEQ24" s="139"/>
      <c r="HER24" s="139"/>
      <c r="HES24" s="139"/>
      <c r="HET24" s="139"/>
      <c r="HEU24" s="139"/>
      <c r="HEV24" s="139"/>
      <c r="HEW24" s="139"/>
      <c r="HEX24" s="139"/>
      <c r="HEY24" s="139"/>
      <c r="HEZ24" s="139"/>
      <c r="HFA24" s="139"/>
      <c r="HFB24" s="139"/>
      <c r="HFC24" s="139"/>
      <c r="HFD24" s="139"/>
      <c r="HFE24" s="139"/>
      <c r="HFF24" s="139"/>
      <c r="HFG24" s="139"/>
      <c r="HFH24" s="139"/>
      <c r="HFI24" s="139"/>
      <c r="HFJ24" s="139"/>
      <c r="HFK24" s="139"/>
      <c r="HFL24" s="139"/>
      <c r="HFM24" s="139"/>
      <c r="HFN24" s="139"/>
      <c r="HFO24" s="139"/>
      <c r="HFP24" s="139"/>
      <c r="HFQ24" s="139"/>
      <c r="HFR24" s="139"/>
      <c r="HFS24" s="139"/>
      <c r="HFT24" s="139"/>
      <c r="HFU24" s="139"/>
      <c r="HFV24" s="139"/>
      <c r="HFW24" s="139"/>
      <c r="HFX24" s="139"/>
      <c r="HFY24" s="139"/>
      <c r="HFZ24" s="139"/>
      <c r="HGA24" s="139"/>
      <c r="HGB24" s="139"/>
      <c r="HGC24" s="139"/>
      <c r="HGD24" s="139"/>
      <c r="HGE24" s="139"/>
      <c r="HGF24" s="139"/>
      <c r="HGG24" s="139"/>
      <c r="HGH24" s="139"/>
      <c r="HGI24" s="139"/>
      <c r="HGJ24" s="139"/>
      <c r="HGK24" s="139"/>
      <c r="HGL24" s="139"/>
      <c r="HGM24" s="139"/>
      <c r="HGN24" s="139"/>
      <c r="HGO24" s="139"/>
      <c r="HGP24" s="139"/>
      <c r="HGQ24" s="139"/>
      <c r="HGR24" s="139"/>
      <c r="HGS24" s="139"/>
      <c r="HGT24" s="139"/>
      <c r="HGU24" s="139"/>
      <c r="HGV24" s="139"/>
      <c r="HGW24" s="139"/>
      <c r="HGX24" s="139"/>
      <c r="HGY24" s="139"/>
      <c r="HGZ24" s="139"/>
      <c r="HHA24" s="139"/>
      <c r="HHB24" s="139"/>
      <c r="HHC24" s="139"/>
      <c r="HHD24" s="139"/>
      <c r="HHE24" s="139"/>
      <c r="HHF24" s="139"/>
      <c r="HHG24" s="139"/>
      <c r="HHH24" s="139"/>
      <c r="HHI24" s="139"/>
      <c r="HHJ24" s="139"/>
      <c r="HHK24" s="139"/>
      <c r="HHL24" s="139"/>
      <c r="HHM24" s="139"/>
      <c r="HHN24" s="139"/>
      <c r="HHO24" s="139"/>
      <c r="HHP24" s="139"/>
      <c r="HHQ24" s="139"/>
      <c r="HHR24" s="139"/>
      <c r="HHS24" s="139"/>
      <c r="HHT24" s="139"/>
      <c r="HHU24" s="139"/>
      <c r="HHV24" s="139"/>
      <c r="HHW24" s="139"/>
      <c r="HHX24" s="139"/>
      <c r="HHY24" s="139"/>
      <c r="HHZ24" s="139"/>
      <c r="HIA24" s="139"/>
      <c r="HIB24" s="139"/>
      <c r="HIC24" s="139"/>
      <c r="HID24" s="139"/>
      <c r="HIE24" s="139"/>
      <c r="HIF24" s="139"/>
      <c r="HIG24" s="139"/>
      <c r="HIH24" s="139"/>
      <c r="HII24" s="139"/>
      <c r="HIJ24" s="139"/>
      <c r="HIK24" s="139"/>
      <c r="HIL24" s="139"/>
      <c r="HIM24" s="139"/>
      <c r="HIN24" s="139"/>
      <c r="HIO24" s="139"/>
      <c r="HIP24" s="139"/>
      <c r="HIQ24" s="139"/>
      <c r="HIR24" s="139"/>
      <c r="HIS24" s="139"/>
      <c r="HIT24" s="139"/>
      <c r="HIU24" s="139"/>
      <c r="HIV24" s="139"/>
      <c r="HIW24" s="139"/>
      <c r="HIX24" s="139"/>
      <c r="HIY24" s="139"/>
      <c r="HIZ24" s="139"/>
      <c r="HJA24" s="139"/>
      <c r="HJB24" s="139"/>
      <c r="HJC24" s="139"/>
      <c r="HJD24" s="139"/>
      <c r="HJE24" s="139"/>
      <c r="HJF24" s="139"/>
      <c r="HJG24" s="139"/>
      <c r="HJH24" s="139"/>
      <c r="HJI24" s="139"/>
      <c r="HJJ24" s="139"/>
      <c r="HJK24" s="139"/>
      <c r="HJL24" s="139"/>
      <c r="HJM24" s="139"/>
      <c r="HJN24" s="139"/>
      <c r="HJO24" s="139"/>
      <c r="HJP24" s="139"/>
      <c r="HJQ24" s="139"/>
      <c r="HJR24" s="139"/>
      <c r="HJS24" s="139"/>
      <c r="HJT24" s="139"/>
      <c r="HJU24" s="139"/>
      <c r="HJV24" s="139"/>
      <c r="HJW24" s="139"/>
      <c r="HJX24" s="139"/>
      <c r="HJY24" s="139"/>
      <c r="HJZ24" s="139"/>
      <c r="HKA24" s="139"/>
      <c r="HKB24" s="139"/>
      <c r="HKC24" s="139"/>
      <c r="HKD24" s="139"/>
      <c r="HKE24" s="139"/>
      <c r="HKF24" s="139"/>
      <c r="HKG24" s="139"/>
      <c r="HKH24" s="139"/>
      <c r="HKI24" s="139"/>
      <c r="HKJ24" s="139"/>
      <c r="HKK24" s="139"/>
      <c r="HKL24" s="139"/>
      <c r="HKM24" s="139"/>
      <c r="HKN24" s="139"/>
      <c r="HKO24" s="139"/>
      <c r="HKP24" s="139"/>
      <c r="HKQ24" s="139"/>
      <c r="HKR24" s="139"/>
      <c r="HKS24" s="139"/>
      <c r="HKT24" s="139"/>
      <c r="HKU24" s="139"/>
      <c r="HKV24" s="139"/>
      <c r="HKW24" s="139"/>
      <c r="HKX24" s="139"/>
      <c r="HKY24" s="139"/>
      <c r="HKZ24" s="139"/>
      <c r="HLA24" s="139"/>
      <c r="HLB24" s="139"/>
      <c r="HLC24" s="139"/>
      <c r="HLD24" s="139"/>
      <c r="HLE24" s="139"/>
      <c r="HLF24" s="139"/>
      <c r="HLG24" s="139"/>
      <c r="HLH24" s="139"/>
      <c r="HLI24" s="139"/>
      <c r="HLJ24" s="139"/>
      <c r="HLK24" s="139"/>
      <c r="HLL24" s="139"/>
      <c r="HLM24" s="139"/>
      <c r="HLN24" s="139"/>
      <c r="HLO24" s="139"/>
      <c r="HLP24" s="139"/>
      <c r="HLQ24" s="139"/>
      <c r="HLR24" s="139"/>
      <c r="HLS24" s="139"/>
      <c r="HLT24" s="139"/>
      <c r="HLU24" s="139"/>
      <c r="HLV24" s="139"/>
      <c r="HLW24" s="139"/>
      <c r="HLX24" s="139"/>
      <c r="HLY24" s="139"/>
      <c r="HLZ24" s="139"/>
      <c r="HMA24" s="139"/>
      <c r="HMB24" s="139"/>
      <c r="HMC24" s="139"/>
      <c r="HMD24" s="139"/>
      <c r="HME24" s="139"/>
      <c r="HMF24" s="139"/>
      <c r="HMG24" s="139"/>
      <c r="HMH24" s="139"/>
      <c r="HMI24" s="139"/>
      <c r="HMJ24" s="139"/>
      <c r="HMK24" s="139"/>
      <c r="HML24" s="139"/>
      <c r="HMM24" s="139"/>
      <c r="HMN24" s="139"/>
      <c r="HMO24" s="139"/>
      <c r="HMP24" s="139"/>
      <c r="HMQ24" s="139"/>
      <c r="HMR24" s="139"/>
      <c r="HMS24" s="139"/>
      <c r="HMT24" s="139"/>
      <c r="HMU24" s="139"/>
      <c r="HMV24" s="139"/>
      <c r="HMW24" s="139"/>
      <c r="HMX24" s="139"/>
      <c r="HMY24" s="139"/>
      <c r="HMZ24" s="139"/>
      <c r="HNA24" s="139"/>
      <c r="HNB24" s="139"/>
      <c r="HNC24" s="139"/>
      <c r="HND24" s="139"/>
      <c r="HNE24" s="139"/>
      <c r="HNF24" s="139"/>
      <c r="HNG24" s="139"/>
      <c r="HNH24" s="139"/>
      <c r="HNI24" s="139"/>
      <c r="HNJ24" s="139"/>
      <c r="HNK24" s="139"/>
      <c r="HNL24" s="139"/>
      <c r="HNM24" s="139"/>
      <c r="HNN24" s="139"/>
      <c r="HNO24" s="139"/>
      <c r="HNP24" s="139"/>
      <c r="HNQ24" s="139"/>
      <c r="HNR24" s="139"/>
      <c r="HNS24" s="139"/>
      <c r="HNT24" s="139"/>
      <c r="HNU24" s="139"/>
      <c r="HNV24" s="139"/>
      <c r="HNW24" s="139"/>
      <c r="HNX24" s="139"/>
      <c r="HNY24" s="139"/>
      <c r="HNZ24" s="139"/>
      <c r="HOA24" s="139"/>
      <c r="HOB24" s="139"/>
      <c r="HOC24" s="139"/>
      <c r="HOD24" s="139"/>
      <c r="HOE24" s="139"/>
      <c r="HOF24" s="139"/>
      <c r="HOG24" s="139"/>
      <c r="HOH24" s="139"/>
      <c r="HOI24" s="139"/>
      <c r="HOJ24" s="139"/>
      <c r="HOK24" s="139"/>
      <c r="HOL24" s="139"/>
      <c r="HOM24" s="139"/>
      <c r="HON24" s="139"/>
      <c r="HOO24" s="139"/>
      <c r="HOP24" s="139"/>
      <c r="HOQ24" s="139"/>
      <c r="HOR24" s="139"/>
      <c r="HOS24" s="139"/>
      <c r="HOT24" s="139"/>
      <c r="HOU24" s="139"/>
      <c r="HOV24" s="139"/>
      <c r="HOW24" s="139"/>
      <c r="HOX24" s="139"/>
      <c r="HOY24" s="139"/>
      <c r="HOZ24" s="139"/>
      <c r="HPA24" s="139"/>
      <c r="HPB24" s="139"/>
      <c r="HPC24" s="139"/>
      <c r="HPD24" s="139"/>
      <c r="HPE24" s="139"/>
      <c r="HPF24" s="139"/>
      <c r="HPG24" s="139"/>
      <c r="HPH24" s="139"/>
      <c r="HPI24" s="139"/>
      <c r="HPJ24" s="139"/>
      <c r="HPK24" s="139"/>
      <c r="HPL24" s="139"/>
      <c r="HPM24" s="139"/>
      <c r="HPN24" s="139"/>
      <c r="HPO24" s="139"/>
      <c r="HPP24" s="139"/>
      <c r="HPQ24" s="139"/>
      <c r="HPR24" s="139"/>
      <c r="HPS24" s="139"/>
      <c r="HPT24" s="139"/>
      <c r="HPU24" s="139"/>
      <c r="HPV24" s="139"/>
      <c r="HPW24" s="139"/>
      <c r="HPX24" s="139"/>
      <c r="HPY24" s="139"/>
      <c r="HPZ24" s="139"/>
      <c r="HQA24" s="139"/>
      <c r="HQB24" s="139"/>
      <c r="HQC24" s="139"/>
      <c r="HQD24" s="139"/>
      <c r="HQE24" s="139"/>
      <c r="HQF24" s="139"/>
      <c r="HQG24" s="139"/>
      <c r="HQH24" s="139"/>
      <c r="HQI24" s="139"/>
      <c r="HQJ24" s="139"/>
      <c r="HQK24" s="139"/>
      <c r="HQL24" s="139"/>
      <c r="HQM24" s="139"/>
      <c r="HQN24" s="139"/>
      <c r="HQO24" s="139"/>
      <c r="HQP24" s="139"/>
      <c r="HQQ24" s="139"/>
      <c r="HQR24" s="139"/>
      <c r="HQS24" s="139"/>
      <c r="HQT24" s="139"/>
      <c r="HQU24" s="139"/>
      <c r="HQV24" s="139"/>
      <c r="HQW24" s="139"/>
      <c r="HQX24" s="139"/>
      <c r="HQY24" s="139"/>
      <c r="HQZ24" s="139"/>
      <c r="HRA24" s="139"/>
      <c r="HRB24" s="139"/>
      <c r="HRC24" s="139"/>
      <c r="HRD24" s="139"/>
      <c r="HRE24" s="139"/>
      <c r="HRF24" s="139"/>
      <c r="HRG24" s="139"/>
      <c r="HRH24" s="139"/>
      <c r="HRI24" s="139"/>
      <c r="HRJ24" s="139"/>
      <c r="HRK24" s="139"/>
      <c r="HRL24" s="139"/>
      <c r="HRM24" s="139"/>
      <c r="HRN24" s="139"/>
      <c r="HRO24" s="139"/>
      <c r="HRP24" s="139"/>
      <c r="HRQ24" s="139"/>
      <c r="HRR24" s="139"/>
      <c r="HRS24" s="139"/>
      <c r="HRT24" s="139"/>
      <c r="HRU24" s="139"/>
      <c r="HRV24" s="139"/>
      <c r="HRW24" s="139"/>
      <c r="HRX24" s="139"/>
      <c r="HRY24" s="139"/>
      <c r="HRZ24" s="139"/>
      <c r="HSA24" s="139"/>
      <c r="HSB24" s="139"/>
      <c r="HSC24" s="139"/>
      <c r="HSD24" s="139"/>
      <c r="HSE24" s="139"/>
      <c r="HSF24" s="139"/>
      <c r="HSG24" s="139"/>
      <c r="HSH24" s="139"/>
      <c r="HSI24" s="139"/>
      <c r="HSJ24" s="139"/>
      <c r="HSK24" s="139"/>
      <c r="HSL24" s="139"/>
      <c r="HSM24" s="139"/>
      <c r="HSN24" s="139"/>
      <c r="HSO24" s="139"/>
      <c r="HSP24" s="139"/>
      <c r="HSQ24" s="139"/>
      <c r="HSR24" s="139"/>
      <c r="HSS24" s="139"/>
      <c r="HST24" s="139"/>
      <c r="HSU24" s="139"/>
      <c r="HSV24" s="139"/>
      <c r="HSW24" s="139"/>
      <c r="HSX24" s="139"/>
      <c r="HSY24" s="139"/>
      <c r="HSZ24" s="139"/>
      <c r="HTA24" s="139"/>
      <c r="HTB24" s="139"/>
      <c r="HTC24" s="139"/>
      <c r="HTD24" s="139"/>
      <c r="HTE24" s="139"/>
      <c r="HTF24" s="139"/>
      <c r="HTG24" s="139"/>
      <c r="HTH24" s="139"/>
      <c r="HTI24" s="139"/>
      <c r="HTJ24" s="139"/>
      <c r="HTK24" s="139"/>
      <c r="HTL24" s="139"/>
      <c r="HTM24" s="139"/>
      <c r="HTN24" s="139"/>
      <c r="HTO24" s="139"/>
      <c r="HTP24" s="139"/>
      <c r="HTQ24" s="139"/>
      <c r="HTR24" s="139"/>
      <c r="HTS24" s="139"/>
      <c r="HTT24" s="139"/>
      <c r="HTU24" s="139"/>
      <c r="HTV24" s="139"/>
      <c r="HTW24" s="139"/>
      <c r="HTX24" s="139"/>
      <c r="HTY24" s="139"/>
      <c r="HTZ24" s="139"/>
      <c r="HUA24" s="139"/>
      <c r="HUB24" s="139"/>
      <c r="HUC24" s="139"/>
      <c r="HUD24" s="139"/>
      <c r="HUE24" s="139"/>
      <c r="HUF24" s="139"/>
      <c r="HUG24" s="139"/>
      <c r="HUH24" s="139"/>
      <c r="HUI24" s="139"/>
      <c r="HUJ24" s="139"/>
      <c r="HUK24" s="139"/>
      <c r="HUL24" s="139"/>
      <c r="HUM24" s="139"/>
      <c r="HUN24" s="139"/>
      <c r="HUO24" s="139"/>
      <c r="HUP24" s="139"/>
      <c r="HUQ24" s="139"/>
      <c r="HUR24" s="139"/>
      <c r="HUS24" s="139"/>
      <c r="HUT24" s="139"/>
      <c r="HUU24" s="139"/>
      <c r="HUV24" s="139"/>
      <c r="HUW24" s="139"/>
      <c r="HUX24" s="139"/>
      <c r="HUY24" s="139"/>
      <c r="HUZ24" s="139"/>
      <c r="HVA24" s="139"/>
      <c r="HVB24" s="139"/>
      <c r="HVC24" s="139"/>
      <c r="HVD24" s="139"/>
      <c r="HVE24" s="139"/>
      <c r="HVF24" s="139"/>
      <c r="HVG24" s="139"/>
      <c r="HVH24" s="139"/>
      <c r="HVI24" s="139"/>
      <c r="HVJ24" s="139"/>
      <c r="HVK24" s="139"/>
      <c r="HVL24" s="139"/>
      <c r="HVM24" s="139"/>
      <c r="HVN24" s="139"/>
      <c r="HVO24" s="139"/>
      <c r="HVP24" s="139"/>
      <c r="HVQ24" s="139"/>
      <c r="HVR24" s="139"/>
      <c r="HVS24" s="139"/>
      <c r="HVT24" s="139"/>
      <c r="HVU24" s="139"/>
      <c r="HVV24" s="139"/>
      <c r="HVW24" s="139"/>
      <c r="HVX24" s="139"/>
      <c r="HVY24" s="139"/>
      <c r="HVZ24" s="139"/>
      <c r="HWA24" s="139"/>
      <c r="HWB24" s="139"/>
      <c r="HWC24" s="139"/>
      <c r="HWD24" s="139"/>
      <c r="HWE24" s="139"/>
      <c r="HWF24" s="139"/>
      <c r="HWG24" s="139"/>
      <c r="HWH24" s="139"/>
      <c r="HWI24" s="139"/>
      <c r="HWJ24" s="139"/>
      <c r="HWK24" s="139"/>
      <c r="HWL24" s="139"/>
      <c r="HWM24" s="139"/>
      <c r="HWN24" s="139"/>
      <c r="HWO24" s="139"/>
      <c r="HWP24" s="139"/>
      <c r="HWQ24" s="139"/>
      <c r="HWR24" s="139"/>
      <c r="HWS24" s="139"/>
      <c r="HWT24" s="139"/>
      <c r="HWU24" s="139"/>
      <c r="HWV24" s="139"/>
      <c r="HWW24" s="139"/>
      <c r="HWX24" s="139"/>
      <c r="HWY24" s="139"/>
      <c r="HWZ24" s="139"/>
      <c r="HXA24" s="139"/>
      <c r="HXB24" s="139"/>
      <c r="HXC24" s="139"/>
      <c r="HXD24" s="139"/>
      <c r="HXE24" s="139"/>
      <c r="HXF24" s="139"/>
      <c r="HXG24" s="139"/>
      <c r="HXH24" s="139"/>
      <c r="HXI24" s="139"/>
      <c r="HXJ24" s="139"/>
      <c r="HXK24" s="139"/>
      <c r="HXL24" s="139"/>
      <c r="HXM24" s="139"/>
      <c r="HXN24" s="139"/>
      <c r="HXO24" s="139"/>
      <c r="HXP24" s="139"/>
      <c r="HXQ24" s="139"/>
      <c r="HXR24" s="139"/>
      <c r="HXS24" s="139"/>
      <c r="HXT24" s="139"/>
      <c r="HXU24" s="139"/>
      <c r="HXV24" s="139"/>
      <c r="HXW24" s="139"/>
      <c r="HXX24" s="139"/>
      <c r="HXY24" s="139"/>
      <c r="HXZ24" s="139"/>
      <c r="HYA24" s="139"/>
      <c r="HYB24" s="139"/>
      <c r="HYC24" s="139"/>
      <c r="HYD24" s="139"/>
      <c r="HYE24" s="139"/>
      <c r="HYF24" s="139"/>
      <c r="HYG24" s="139"/>
      <c r="HYH24" s="139"/>
      <c r="HYI24" s="139"/>
      <c r="HYJ24" s="139"/>
      <c r="HYK24" s="139"/>
      <c r="HYL24" s="139"/>
      <c r="HYM24" s="139"/>
      <c r="HYN24" s="139"/>
      <c r="HYO24" s="139"/>
      <c r="HYP24" s="139"/>
      <c r="HYQ24" s="139"/>
      <c r="HYR24" s="139"/>
      <c r="HYS24" s="139"/>
      <c r="HYT24" s="139"/>
      <c r="HYU24" s="139"/>
      <c r="HYV24" s="139"/>
      <c r="HYW24" s="139"/>
      <c r="HYX24" s="139"/>
      <c r="HYY24" s="139"/>
      <c r="HYZ24" s="139"/>
      <c r="HZA24" s="139"/>
      <c r="HZB24" s="139"/>
      <c r="HZC24" s="139"/>
      <c r="HZD24" s="139"/>
      <c r="HZE24" s="139"/>
      <c r="HZF24" s="139"/>
      <c r="HZG24" s="139"/>
      <c r="HZH24" s="139"/>
      <c r="HZI24" s="139"/>
      <c r="HZJ24" s="139"/>
      <c r="HZK24" s="139"/>
      <c r="HZL24" s="139"/>
      <c r="HZM24" s="139"/>
      <c r="HZN24" s="139"/>
      <c r="HZO24" s="139"/>
      <c r="HZP24" s="139"/>
      <c r="HZQ24" s="139"/>
      <c r="HZR24" s="139"/>
      <c r="HZS24" s="139"/>
      <c r="HZT24" s="139"/>
      <c r="HZU24" s="139"/>
      <c r="HZV24" s="139"/>
      <c r="HZW24" s="139"/>
      <c r="HZX24" s="139"/>
      <c r="HZY24" s="139"/>
      <c r="HZZ24" s="139"/>
      <c r="IAA24" s="139"/>
      <c r="IAB24" s="139"/>
      <c r="IAC24" s="139"/>
      <c r="IAD24" s="139"/>
      <c r="IAE24" s="139"/>
      <c r="IAF24" s="139"/>
      <c r="IAG24" s="139"/>
      <c r="IAH24" s="139"/>
      <c r="IAI24" s="139"/>
      <c r="IAJ24" s="139"/>
      <c r="IAK24" s="139"/>
      <c r="IAL24" s="139"/>
      <c r="IAM24" s="139"/>
      <c r="IAN24" s="139"/>
      <c r="IAO24" s="139"/>
      <c r="IAP24" s="139"/>
      <c r="IAQ24" s="139"/>
      <c r="IAR24" s="139"/>
      <c r="IAS24" s="139"/>
      <c r="IAT24" s="139"/>
      <c r="IAU24" s="139"/>
      <c r="IAV24" s="139"/>
      <c r="IAW24" s="139"/>
      <c r="IAX24" s="139"/>
      <c r="IAY24" s="139"/>
      <c r="IAZ24" s="139"/>
      <c r="IBA24" s="139"/>
      <c r="IBB24" s="139"/>
      <c r="IBC24" s="139"/>
      <c r="IBD24" s="139"/>
      <c r="IBE24" s="139"/>
      <c r="IBF24" s="139"/>
      <c r="IBG24" s="139"/>
      <c r="IBH24" s="139"/>
      <c r="IBI24" s="139"/>
      <c r="IBJ24" s="139"/>
      <c r="IBK24" s="139"/>
      <c r="IBL24" s="139"/>
      <c r="IBM24" s="139"/>
      <c r="IBN24" s="139"/>
      <c r="IBO24" s="139"/>
      <c r="IBP24" s="139"/>
      <c r="IBQ24" s="139"/>
      <c r="IBR24" s="139"/>
      <c r="IBS24" s="139"/>
      <c r="IBT24" s="139"/>
      <c r="IBU24" s="139"/>
      <c r="IBV24" s="139"/>
      <c r="IBW24" s="139"/>
      <c r="IBX24" s="139"/>
      <c r="IBY24" s="139"/>
      <c r="IBZ24" s="139"/>
      <c r="ICA24" s="139"/>
      <c r="ICB24" s="139"/>
      <c r="ICC24" s="139"/>
      <c r="ICD24" s="139"/>
      <c r="ICE24" s="139"/>
      <c r="ICF24" s="139"/>
      <c r="ICG24" s="139"/>
      <c r="ICH24" s="139"/>
      <c r="ICI24" s="139"/>
      <c r="ICJ24" s="139"/>
      <c r="ICK24" s="139"/>
      <c r="ICL24" s="139"/>
      <c r="ICM24" s="139"/>
      <c r="ICN24" s="139"/>
      <c r="ICO24" s="139"/>
      <c r="ICP24" s="139"/>
      <c r="ICQ24" s="139"/>
      <c r="ICR24" s="139"/>
      <c r="ICS24" s="139"/>
      <c r="ICT24" s="139"/>
      <c r="ICU24" s="139"/>
      <c r="ICV24" s="139"/>
      <c r="ICW24" s="139"/>
      <c r="ICX24" s="139"/>
      <c r="ICY24" s="139"/>
      <c r="ICZ24" s="139"/>
      <c r="IDA24" s="139"/>
      <c r="IDB24" s="139"/>
      <c r="IDC24" s="139"/>
      <c r="IDD24" s="139"/>
      <c r="IDE24" s="139"/>
      <c r="IDF24" s="139"/>
      <c r="IDG24" s="139"/>
      <c r="IDH24" s="139"/>
      <c r="IDI24" s="139"/>
      <c r="IDJ24" s="139"/>
      <c r="IDK24" s="139"/>
      <c r="IDL24" s="139"/>
      <c r="IDM24" s="139"/>
      <c r="IDN24" s="139"/>
      <c r="IDO24" s="139"/>
      <c r="IDP24" s="139"/>
      <c r="IDQ24" s="139"/>
      <c r="IDR24" s="139"/>
      <c r="IDS24" s="139"/>
      <c r="IDT24" s="139"/>
      <c r="IDU24" s="139"/>
      <c r="IDV24" s="139"/>
      <c r="IDW24" s="139"/>
      <c r="IDX24" s="139"/>
      <c r="IDY24" s="139"/>
      <c r="IDZ24" s="139"/>
      <c r="IEA24" s="139"/>
      <c r="IEB24" s="139"/>
      <c r="IEC24" s="139"/>
      <c r="IED24" s="139"/>
      <c r="IEE24" s="139"/>
      <c r="IEF24" s="139"/>
      <c r="IEG24" s="139"/>
      <c r="IEH24" s="139"/>
      <c r="IEI24" s="139"/>
      <c r="IEJ24" s="139"/>
      <c r="IEK24" s="139"/>
      <c r="IEL24" s="139"/>
      <c r="IEM24" s="139"/>
      <c r="IEN24" s="139"/>
      <c r="IEO24" s="139"/>
      <c r="IEP24" s="139"/>
      <c r="IEQ24" s="139"/>
      <c r="IER24" s="139"/>
      <c r="IES24" s="139"/>
      <c r="IET24" s="139"/>
      <c r="IEU24" s="139"/>
      <c r="IEV24" s="139"/>
      <c r="IEW24" s="139"/>
      <c r="IEX24" s="139"/>
      <c r="IEY24" s="139"/>
      <c r="IEZ24" s="139"/>
      <c r="IFA24" s="139"/>
      <c r="IFB24" s="139"/>
      <c r="IFC24" s="139"/>
      <c r="IFD24" s="139"/>
      <c r="IFE24" s="139"/>
      <c r="IFF24" s="139"/>
      <c r="IFG24" s="139"/>
      <c r="IFH24" s="139"/>
      <c r="IFI24" s="139"/>
      <c r="IFJ24" s="139"/>
      <c r="IFK24" s="139"/>
      <c r="IFL24" s="139"/>
      <c r="IFM24" s="139"/>
      <c r="IFN24" s="139"/>
      <c r="IFO24" s="139"/>
      <c r="IFP24" s="139"/>
      <c r="IFQ24" s="139"/>
      <c r="IFR24" s="139"/>
      <c r="IFS24" s="139"/>
      <c r="IFT24" s="139"/>
      <c r="IFU24" s="139"/>
      <c r="IFV24" s="139"/>
      <c r="IFW24" s="139"/>
      <c r="IFX24" s="139"/>
      <c r="IFY24" s="139"/>
      <c r="IFZ24" s="139"/>
      <c r="IGA24" s="139"/>
      <c r="IGB24" s="139"/>
      <c r="IGC24" s="139"/>
      <c r="IGD24" s="139"/>
      <c r="IGE24" s="139"/>
      <c r="IGF24" s="139"/>
      <c r="IGG24" s="139"/>
      <c r="IGH24" s="139"/>
      <c r="IGI24" s="139"/>
      <c r="IGJ24" s="139"/>
      <c r="IGK24" s="139"/>
      <c r="IGL24" s="139"/>
      <c r="IGM24" s="139"/>
      <c r="IGN24" s="139"/>
      <c r="IGO24" s="139"/>
      <c r="IGP24" s="139"/>
      <c r="IGQ24" s="139"/>
      <c r="IGR24" s="139"/>
      <c r="IGS24" s="139"/>
      <c r="IGT24" s="139"/>
      <c r="IGU24" s="139"/>
      <c r="IGV24" s="139"/>
      <c r="IGW24" s="139"/>
      <c r="IGX24" s="139"/>
      <c r="IGY24" s="139"/>
      <c r="IGZ24" s="139"/>
      <c r="IHA24" s="139"/>
      <c r="IHB24" s="139"/>
      <c r="IHC24" s="139"/>
      <c r="IHD24" s="139"/>
      <c r="IHE24" s="139"/>
      <c r="IHF24" s="139"/>
      <c r="IHG24" s="139"/>
      <c r="IHH24" s="139"/>
      <c r="IHI24" s="139"/>
      <c r="IHJ24" s="139"/>
      <c r="IHK24" s="139"/>
      <c r="IHL24" s="139"/>
      <c r="IHM24" s="139"/>
      <c r="IHN24" s="139"/>
      <c r="IHO24" s="139"/>
      <c r="IHP24" s="139"/>
      <c r="IHQ24" s="139"/>
      <c r="IHR24" s="139"/>
      <c r="IHS24" s="139"/>
      <c r="IHT24" s="139"/>
      <c r="IHU24" s="139"/>
      <c r="IHV24" s="139"/>
      <c r="IHW24" s="139"/>
      <c r="IHX24" s="139"/>
      <c r="IHY24" s="139"/>
      <c r="IHZ24" s="139"/>
      <c r="IIA24" s="139"/>
      <c r="IIB24" s="139"/>
      <c r="IIC24" s="139"/>
      <c r="IID24" s="139"/>
      <c r="IIE24" s="139"/>
      <c r="IIF24" s="139"/>
      <c r="IIG24" s="139"/>
      <c r="IIH24" s="139"/>
      <c r="III24" s="139"/>
      <c r="IIJ24" s="139"/>
      <c r="IIK24" s="139"/>
      <c r="IIL24" s="139"/>
      <c r="IIM24" s="139"/>
      <c r="IIN24" s="139"/>
      <c r="IIO24" s="139"/>
      <c r="IIP24" s="139"/>
      <c r="IIQ24" s="139"/>
      <c r="IIR24" s="139"/>
      <c r="IIS24" s="139"/>
      <c r="IIT24" s="139"/>
      <c r="IIU24" s="139"/>
      <c r="IIV24" s="139"/>
      <c r="IIW24" s="139"/>
      <c r="IIX24" s="139"/>
      <c r="IIY24" s="139"/>
      <c r="IIZ24" s="139"/>
      <c r="IJA24" s="139"/>
      <c r="IJB24" s="139"/>
      <c r="IJC24" s="139"/>
      <c r="IJD24" s="139"/>
      <c r="IJE24" s="139"/>
      <c r="IJF24" s="139"/>
      <c r="IJG24" s="139"/>
      <c r="IJH24" s="139"/>
      <c r="IJI24" s="139"/>
      <c r="IJJ24" s="139"/>
      <c r="IJK24" s="139"/>
      <c r="IJL24" s="139"/>
      <c r="IJM24" s="139"/>
      <c r="IJN24" s="139"/>
      <c r="IJO24" s="139"/>
      <c r="IJP24" s="139"/>
      <c r="IJQ24" s="139"/>
      <c r="IJR24" s="139"/>
      <c r="IJS24" s="139"/>
      <c r="IJT24" s="139"/>
      <c r="IJU24" s="139"/>
      <c r="IJV24" s="139"/>
      <c r="IJW24" s="139"/>
      <c r="IJX24" s="139"/>
      <c r="IJY24" s="139"/>
      <c r="IJZ24" s="139"/>
      <c r="IKA24" s="139"/>
      <c r="IKB24" s="139"/>
      <c r="IKC24" s="139"/>
      <c r="IKD24" s="139"/>
      <c r="IKE24" s="139"/>
      <c r="IKF24" s="139"/>
      <c r="IKG24" s="139"/>
      <c r="IKH24" s="139"/>
      <c r="IKI24" s="139"/>
      <c r="IKJ24" s="139"/>
      <c r="IKK24" s="139"/>
      <c r="IKL24" s="139"/>
      <c r="IKM24" s="139"/>
      <c r="IKN24" s="139"/>
      <c r="IKO24" s="139"/>
      <c r="IKP24" s="139"/>
      <c r="IKQ24" s="139"/>
      <c r="IKR24" s="139"/>
      <c r="IKS24" s="139"/>
      <c r="IKT24" s="139"/>
      <c r="IKU24" s="139"/>
      <c r="IKV24" s="139"/>
      <c r="IKW24" s="139"/>
      <c r="IKX24" s="139"/>
      <c r="IKY24" s="139"/>
      <c r="IKZ24" s="139"/>
      <c r="ILA24" s="139"/>
      <c r="ILB24" s="139"/>
      <c r="ILC24" s="139"/>
      <c r="ILD24" s="139"/>
      <c r="ILE24" s="139"/>
      <c r="ILF24" s="139"/>
      <c r="ILG24" s="139"/>
      <c r="ILH24" s="139"/>
      <c r="ILI24" s="139"/>
      <c r="ILJ24" s="139"/>
      <c r="ILK24" s="139"/>
      <c r="ILL24" s="139"/>
      <c r="ILM24" s="139"/>
      <c r="ILN24" s="139"/>
      <c r="ILO24" s="139"/>
      <c r="ILP24" s="139"/>
      <c r="ILQ24" s="139"/>
      <c r="ILR24" s="139"/>
      <c r="ILS24" s="139"/>
      <c r="ILT24" s="139"/>
      <c r="ILU24" s="139"/>
      <c r="ILV24" s="139"/>
      <c r="ILW24" s="139"/>
      <c r="ILX24" s="139"/>
      <c r="ILY24" s="139"/>
      <c r="ILZ24" s="139"/>
      <c r="IMA24" s="139"/>
      <c r="IMB24" s="139"/>
      <c r="IMC24" s="139"/>
      <c r="IMD24" s="139"/>
      <c r="IME24" s="139"/>
      <c r="IMF24" s="139"/>
      <c r="IMG24" s="139"/>
      <c r="IMH24" s="139"/>
      <c r="IMI24" s="139"/>
      <c r="IMJ24" s="139"/>
      <c r="IMK24" s="139"/>
      <c r="IML24" s="139"/>
      <c r="IMM24" s="139"/>
      <c r="IMN24" s="139"/>
      <c r="IMO24" s="139"/>
      <c r="IMP24" s="139"/>
      <c r="IMQ24" s="139"/>
      <c r="IMR24" s="139"/>
      <c r="IMS24" s="139"/>
      <c r="IMT24" s="139"/>
      <c r="IMU24" s="139"/>
      <c r="IMV24" s="139"/>
      <c r="IMW24" s="139"/>
      <c r="IMX24" s="139"/>
      <c r="IMY24" s="139"/>
      <c r="IMZ24" s="139"/>
      <c r="INA24" s="139"/>
      <c r="INB24" s="139"/>
      <c r="INC24" s="139"/>
      <c r="IND24" s="139"/>
      <c r="INE24" s="139"/>
      <c r="INF24" s="139"/>
      <c r="ING24" s="139"/>
      <c r="INH24" s="139"/>
      <c r="INI24" s="139"/>
      <c r="INJ24" s="139"/>
      <c r="INK24" s="139"/>
      <c r="INL24" s="139"/>
      <c r="INM24" s="139"/>
      <c r="INN24" s="139"/>
      <c r="INO24" s="139"/>
      <c r="INP24" s="139"/>
      <c r="INQ24" s="139"/>
      <c r="INR24" s="139"/>
      <c r="INS24" s="139"/>
      <c r="INT24" s="139"/>
      <c r="INU24" s="139"/>
      <c r="INV24" s="139"/>
      <c r="INW24" s="139"/>
      <c r="INX24" s="139"/>
      <c r="INY24" s="139"/>
      <c r="INZ24" s="139"/>
      <c r="IOA24" s="139"/>
      <c r="IOB24" s="139"/>
      <c r="IOC24" s="139"/>
      <c r="IOD24" s="139"/>
      <c r="IOE24" s="139"/>
      <c r="IOF24" s="139"/>
      <c r="IOG24" s="139"/>
      <c r="IOH24" s="139"/>
      <c r="IOI24" s="139"/>
      <c r="IOJ24" s="139"/>
      <c r="IOK24" s="139"/>
      <c r="IOL24" s="139"/>
      <c r="IOM24" s="139"/>
      <c r="ION24" s="139"/>
      <c r="IOO24" s="139"/>
      <c r="IOP24" s="139"/>
      <c r="IOQ24" s="139"/>
      <c r="IOR24" s="139"/>
      <c r="IOS24" s="139"/>
      <c r="IOT24" s="139"/>
      <c r="IOU24" s="139"/>
      <c r="IOV24" s="139"/>
      <c r="IOW24" s="139"/>
      <c r="IOX24" s="139"/>
      <c r="IOY24" s="139"/>
      <c r="IOZ24" s="139"/>
      <c r="IPA24" s="139"/>
      <c r="IPB24" s="139"/>
      <c r="IPC24" s="139"/>
      <c r="IPD24" s="139"/>
      <c r="IPE24" s="139"/>
      <c r="IPF24" s="139"/>
      <c r="IPG24" s="139"/>
      <c r="IPH24" s="139"/>
      <c r="IPI24" s="139"/>
      <c r="IPJ24" s="139"/>
      <c r="IPK24" s="139"/>
      <c r="IPL24" s="139"/>
      <c r="IPM24" s="139"/>
      <c r="IPN24" s="139"/>
      <c r="IPO24" s="139"/>
      <c r="IPP24" s="139"/>
      <c r="IPQ24" s="139"/>
      <c r="IPR24" s="139"/>
      <c r="IPS24" s="139"/>
      <c r="IPT24" s="139"/>
      <c r="IPU24" s="139"/>
      <c r="IPV24" s="139"/>
      <c r="IPW24" s="139"/>
      <c r="IPX24" s="139"/>
      <c r="IPY24" s="139"/>
      <c r="IPZ24" s="139"/>
      <c r="IQA24" s="139"/>
      <c r="IQB24" s="139"/>
      <c r="IQC24" s="139"/>
      <c r="IQD24" s="139"/>
      <c r="IQE24" s="139"/>
      <c r="IQF24" s="139"/>
      <c r="IQG24" s="139"/>
      <c r="IQH24" s="139"/>
      <c r="IQI24" s="139"/>
      <c r="IQJ24" s="139"/>
      <c r="IQK24" s="139"/>
      <c r="IQL24" s="139"/>
      <c r="IQM24" s="139"/>
      <c r="IQN24" s="139"/>
      <c r="IQO24" s="139"/>
      <c r="IQP24" s="139"/>
      <c r="IQQ24" s="139"/>
      <c r="IQR24" s="139"/>
      <c r="IQS24" s="139"/>
      <c r="IQT24" s="139"/>
      <c r="IQU24" s="139"/>
      <c r="IQV24" s="139"/>
      <c r="IQW24" s="139"/>
      <c r="IQX24" s="139"/>
      <c r="IQY24" s="139"/>
      <c r="IQZ24" s="139"/>
      <c r="IRA24" s="139"/>
      <c r="IRB24" s="139"/>
      <c r="IRC24" s="139"/>
      <c r="IRD24" s="139"/>
      <c r="IRE24" s="139"/>
      <c r="IRF24" s="139"/>
      <c r="IRG24" s="139"/>
      <c r="IRH24" s="139"/>
      <c r="IRI24" s="139"/>
      <c r="IRJ24" s="139"/>
      <c r="IRK24" s="139"/>
      <c r="IRL24" s="139"/>
      <c r="IRM24" s="139"/>
      <c r="IRN24" s="139"/>
      <c r="IRO24" s="139"/>
      <c r="IRP24" s="139"/>
      <c r="IRQ24" s="139"/>
      <c r="IRR24" s="139"/>
      <c r="IRS24" s="139"/>
      <c r="IRT24" s="139"/>
      <c r="IRU24" s="139"/>
      <c r="IRV24" s="139"/>
      <c r="IRW24" s="139"/>
      <c r="IRX24" s="139"/>
      <c r="IRY24" s="139"/>
      <c r="IRZ24" s="139"/>
      <c r="ISA24" s="139"/>
      <c r="ISB24" s="139"/>
      <c r="ISC24" s="139"/>
      <c r="ISD24" s="139"/>
      <c r="ISE24" s="139"/>
      <c r="ISF24" s="139"/>
      <c r="ISG24" s="139"/>
      <c r="ISH24" s="139"/>
      <c r="ISI24" s="139"/>
      <c r="ISJ24" s="139"/>
      <c r="ISK24" s="139"/>
      <c r="ISL24" s="139"/>
      <c r="ISM24" s="139"/>
      <c r="ISN24" s="139"/>
      <c r="ISO24" s="139"/>
      <c r="ISP24" s="139"/>
      <c r="ISQ24" s="139"/>
      <c r="ISR24" s="139"/>
      <c r="ISS24" s="139"/>
      <c r="IST24" s="139"/>
      <c r="ISU24" s="139"/>
      <c r="ISV24" s="139"/>
      <c r="ISW24" s="139"/>
      <c r="ISX24" s="139"/>
      <c r="ISY24" s="139"/>
      <c r="ISZ24" s="139"/>
      <c r="ITA24" s="139"/>
      <c r="ITB24" s="139"/>
      <c r="ITC24" s="139"/>
      <c r="ITD24" s="139"/>
      <c r="ITE24" s="139"/>
      <c r="ITF24" s="139"/>
      <c r="ITG24" s="139"/>
      <c r="ITH24" s="139"/>
      <c r="ITI24" s="139"/>
      <c r="ITJ24" s="139"/>
      <c r="ITK24" s="139"/>
      <c r="ITL24" s="139"/>
      <c r="ITM24" s="139"/>
      <c r="ITN24" s="139"/>
      <c r="ITO24" s="139"/>
      <c r="ITP24" s="139"/>
      <c r="ITQ24" s="139"/>
      <c r="ITR24" s="139"/>
      <c r="ITS24" s="139"/>
      <c r="ITT24" s="139"/>
      <c r="ITU24" s="139"/>
      <c r="ITV24" s="139"/>
      <c r="ITW24" s="139"/>
      <c r="ITX24" s="139"/>
      <c r="ITY24" s="139"/>
      <c r="ITZ24" s="139"/>
      <c r="IUA24" s="139"/>
      <c r="IUB24" s="139"/>
      <c r="IUC24" s="139"/>
      <c r="IUD24" s="139"/>
      <c r="IUE24" s="139"/>
      <c r="IUF24" s="139"/>
      <c r="IUG24" s="139"/>
      <c r="IUH24" s="139"/>
      <c r="IUI24" s="139"/>
      <c r="IUJ24" s="139"/>
      <c r="IUK24" s="139"/>
      <c r="IUL24" s="139"/>
      <c r="IUM24" s="139"/>
      <c r="IUN24" s="139"/>
      <c r="IUO24" s="139"/>
      <c r="IUP24" s="139"/>
      <c r="IUQ24" s="139"/>
      <c r="IUR24" s="139"/>
      <c r="IUS24" s="139"/>
      <c r="IUT24" s="139"/>
      <c r="IUU24" s="139"/>
      <c r="IUV24" s="139"/>
      <c r="IUW24" s="139"/>
      <c r="IUX24" s="139"/>
      <c r="IUY24" s="139"/>
      <c r="IUZ24" s="139"/>
      <c r="IVA24" s="139"/>
      <c r="IVB24" s="139"/>
      <c r="IVC24" s="139"/>
      <c r="IVD24" s="139"/>
      <c r="IVE24" s="139"/>
      <c r="IVF24" s="139"/>
      <c r="IVG24" s="139"/>
      <c r="IVH24" s="139"/>
      <c r="IVI24" s="139"/>
      <c r="IVJ24" s="139"/>
      <c r="IVK24" s="139"/>
      <c r="IVL24" s="139"/>
      <c r="IVM24" s="139"/>
      <c r="IVN24" s="139"/>
      <c r="IVO24" s="139"/>
      <c r="IVP24" s="139"/>
      <c r="IVQ24" s="139"/>
      <c r="IVR24" s="139"/>
      <c r="IVS24" s="139"/>
      <c r="IVT24" s="139"/>
      <c r="IVU24" s="139"/>
      <c r="IVV24" s="139"/>
      <c r="IVW24" s="139"/>
      <c r="IVX24" s="139"/>
      <c r="IVY24" s="139"/>
      <c r="IVZ24" s="139"/>
      <c r="IWA24" s="139"/>
      <c r="IWB24" s="139"/>
      <c r="IWC24" s="139"/>
      <c r="IWD24" s="139"/>
      <c r="IWE24" s="139"/>
      <c r="IWF24" s="139"/>
      <c r="IWG24" s="139"/>
      <c r="IWH24" s="139"/>
      <c r="IWI24" s="139"/>
      <c r="IWJ24" s="139"/>
      <c r="IWK24" s="139"/>
      <c r="IWL24" s="139"/>
      <c r="IWM24" s="139"/>
      <c r="IWN24" s="139"/>
      <c r="IWO24" s="139"/>
      <c r="IWP24" s="139"/>
      <c r="IWQ24" s="139"/>
      <c r="IWR24" s="139"/>
      <c r="IWS24" s="139"/>
      <c r="IWT24" s="139"/>
      <c r="IWU24" s="139"/>
      <c r="IWV24" s="139"/>
      <c r="IWW24" s="139"/>
      <c r="IWX24" s="139"/>
      <c r="IWY24" s="139"/>
      <c r="IWZ24" s="139"/>
      <c r="IXA24" s="139"/>
      <c r="IXB24" s="139"/>
      <c r="IXC24" s="139"/>
      <c r="IXD24" s="139"/>
      <c r="IXE24" s="139"/>
      <c r="IXF24" s="139"/>
      <c r="IXG24" s="139"/>
      <c r="IXH24" s="139"/>
      <c r="IXI24" s="139"/>
      <c r="IXJ24" s="139"/>
      <c r="IXK24" s="139"/>
      <c r="IXL24" s="139"/>
      <c r="IXM24" s="139"/>
      <c r="IXN24" s="139"/>
      <c r="IXO24" s="139"/>
      <c r="IXP24" s="139"/>
      <c r="IXQ24" s="139"/>
      <c r="IXR24" s="139"/>
      <c r="IXS24" s="139"/>
      <c r="IXT24" s="139"/>
      <c r="IXU24" s="139"/>
      <c r="IXV24" s="139"/>
      <c r="IXW24" s="139"/>
      <c r="IXX24" s="139"/>
      <c r="IXY24" s="139"/>
      <c r="IXZ24" s="139"/>
      <c r="IYA24" s="139"/>
      <c r="IYB24" s="139"/>
      <c r="IYC24" s="139"/>
      <c r="IYD24" s="139"/>
      <c r="IYE24" s="139"/>
      <c r="IYF24" s="139"/>
      <c r="IYG24" s="139"/>
      <c r="IYH24" s="139"/>
      <c r="IYI24" s="139"/>
      <c r="IYJ24" s="139"/>
      <c r="IYK24" s="139"/>
      <c r="IYL24" s="139"/>
      <c r="IYM24" s="139"/>
      <c r="IYN24" s="139"/>
      <c r="IYO24" s="139"/>
      <c r="IYP24" s="139"/>
      <c r="IYQ24" s="139"/>
      <c r="IYR24" s="139"/>
      <c r="IYS24" s="139"/>
      <c r="IYT24" s="139"/>
      <c r="IYU24" s="139"/>
      <c r="IYV24" s="139"/>
      <c r="IYW24" s="139"/>
      <c r="IYX24" s="139"/>
      <c r="IYY24" s="139"/>
      <c r="IYZ24" s="139"/>
      <c r="IZA24" s="139"/>
      <c r="IZB24" s="139"/>
      <c r="IZC24" s="139"/>
      <c r="IZD24" s="139"/>
      <c r="IZE24" s="139"/>
      <c r="IZF24" s="139"/>
      <c r="IZG24" s="139"/>
      <c r="IZH24" s="139"/>
      <c r="IZI24" s="139"/>
      <c r="IZJ24" s="139"/>
      <c r="IZK24" s="139"/>
      <c r="IZL24" s="139"/>
      <c r="IZM24" s="139"/>
      <c r="IZN24" s="139"/>
      <c r="IZO24" s="139"/>
      <c r="IZP24" s="139"/>
      <c r="IZQ24" s="139"/>
      <c r="IZR24" s="139"/>
      <c r="IZS24" s="139"/>
      <c r="IZT24" s="139"/>
      <c r="IZU24" s="139"/>
      <c r="IZV24" s="139"/>
      <c r="IZW24" s="139"/>
      <c r="IZX24" s="139"/>
      <c r="IZY24" s="139"/>
      <c r="IZZ24" s="139"/>
      <c r="JAA24" s="139"/>
      <c r="JAB24" s="139"/>
      <c r="JAC24" s="139"/>
      <c r="JAD24" s="139"/>
      <c r="JAE24" s="139"/>
      <c r="JAF24" s="139"/>
      <c r="JAG24" s="139"/>
      <c r="JAH24" s="139"/>
      <c r="JAI24" s="139"/>
      <c r="JAJ24" s="139"/>
      <c r="JAK24" s="139"/>
      <c r="JAL24" s="139"/>
      <c r="JAM24" s="139"/>
      <c r="JAN24" s="139"/>
      <c r="JAO24" s="139"/>
      <c r="JAP24" s="139"/>
      <c r="JAQ24" s="139"/>
      <c r="JAR24" s="139"/>
      <c r="JAS24" s="139"/>
      <c r="JAT24" s="139"/>
      <c r="JAU24" s="139"/>
      <c r="JAV24" s="139"/>
      <c r="JAW24" s="139"/>
      <c r="JAX24" s="139"/>
      <c r="JAY24" s="139"/>
      <c r="JAZ24" s="139"/>
      <c r="JBA24" s="139"/>
      <c r="JBB24" s="139"/>
      <c r="JBC24" s="139"/>
      <c r="JBD24" s="139"/>
      <c r="JBE24" s="139"/>
      <c r="JBF24" s="139"/>
      <c r="JBG24" s="139"/>
      <c r="JBH24" s="139"/>
      <c r="JBI24" s="139"/>
      <c r="JBJ24" s="139"/>
      <c r="JBK24" s="139"/>
      <c r="JBL24" s="139"/>
      <c r="JBM24" s="139"/>
      <c r="JBN24" s="139"/>
      <c r="JBO24" s="139"/>
      <c r="JBP24" s="139"/>
      <c r="JBQ24" s="139"/>
      <c r="JBR24" s="139"/>
      <c r="JBS24" s="139"/>
      <c r="JBT24" s="139"/>
      <c r="JBU24" s="139"/>
      <c r="JBV24" s="139"/>
      <c r="JBW24" s="139"/>
      <c r="JBX24" s="139"/>
      <c r="JBY24" s="139"/>
      <c r="JBZ24" s="139"/>
      <c r="JCA24" s="139"/>
      <c r="JCB24" s="139"/>
      <c r="JCC24" s="139"/>
      <c r="JCD24" s="139"/>
      <c r="JCE24" s="139"/>
      <c r="JCF24" s="139"/>
      <c r="JCG24" s="139"/>
      <c r="JCH24" s="139"/>
      <c r="JCI24" s="139"/>
      <c r="JCJ24" s="139"/>
      <c r="JCK24" s="139"/>
      <c r="JCL24" s="139"/>
      <c r="JCM24" s="139"/>
      <c r="JCN24" s="139"/>
      <c r="JCO24" s="139"/>
      <c r="JCP24" s="139"/>
      <c r="JCQ24" s="139"/>
      <c r="JCR24" s="139"/>
      <c r="JCS24" s="139"/>
      <c r="JCT24" s="139"/>
      <c r="JCU24" s="139"/>
      <c r="JCV24" s="139"/>
      <c r="JCW24" s="139"/>
      <c r="JCX24" s="139"/>
      <c r="JCY24" s="139"/>
      <c r="JCZ24" s="139"/>
      <c r="JDA24" s="139"/>
      <c r="JDB24" s="139"/>
      <c r="JDC24" s="139"/>
      <c r="JDD24" s="139"/>
      <c r="JDE24" s="139"/>
      <c r="JDF24" s="139"/>
      <c r="JDG24" s="139"/>
      <c r="JDH24" s="139"/>
      <c r="JDI24" s="139"/>
      <c r="JDJ24" s="139"/>
      <c r="JDK24" s="139"/>
      <c r="JDL24" s="139"/>
      <c r="JDM24" s="139"/>
      <c r="JDN24" s="139"/>
      <c r="JDO24" s="139"/>
      <c r="JDP24" s="139"/>
      <c r="JDQ24" s="139"/>
      <c r="JDR24" s="139"/>
      <c r="JDS24" s="139"/>
      <c r="JDT24" s="139"/>
      <c r="JDU24" s="139"/>
      <c r="JDV24" s="139"/>
      <c r="JDW24" s="139"/>
      <c r="JDX24" s="139"/>
      <c r="JDY24" s="139"/>
      <c r="JDZ24" s="139"/>
      <c r="JEA24" s="139"/>
      <c r="JEB24" s="139"/>
      <c r="JEC24" s="139"/>
      <c r="JED24" s="139"/>
      <c r="JEE24" s="139"/>
      <c r="JEF24" s="139"/>
      <c r="JEG24" s="139"/>
      <c r="JEH24" s="139"/>
      <c r="JEI24" s="139"/>
      <c r="JEJ24" s="139"/>
      <c r="JEK24" s="139"/>
      <c r="JEL24" s="139"/>
      <c r="JEM24" s="139"/>
      <c r="JEN24" s="139"/>
      <c r="JEO24" s="139"/>
      <c r="JEP24" s="139"/>
      <c r="JEQ24" s="139"/>
      <c r="JER24" s="139"/>
      <c r="JES24" s="139"/>
      <c r="JET24" s="139"/>
      <c r="JEU24" s="139"/>
      <c r="JEV24" s="139"/>
      <c r="JEW24" s="139"/>
      <c r="JEX24" s="139"/>
      <c r="JEY24" s="139"/>
      <c r="JEZ24" s="139"/>
      <c r="JFA24" s="139"/>
      <c r="JFB24" s="139"/>
      <c r="JFC24" s="139"/>
      <c r="JFD24" s="139"/>
      <c r="JFE24" s="139"/>
      <c r="JFF24" s="139"/>
      <c r="JFG24" s="139"/>
      <c r="JFH24" s="139"/>
      <c r="JFI24" s="139"/>
      <c r="JFJ24" s="139"/>
      <c r="JFK24" s="139"/>
      <c r="JFL24" s="139"/>
      <c r="JFM24" s="139"/>
      <c r="JFN24" s="139"/>
      <c r="JFO24" s="139"/>
      <c r="JFP24" s="139"/>
      <c r="JFQ24" s="139"/>
      <c r="JFR24" s="139"/>
      <c r="JFS24" s="139"/>
      <c r="JFT24" s="139"/>
      <c r="JFU24" s="139"/>
      <c r="JFV24" s="139"/>
      <c r="JFW24" s="139"/>
      <c r="JFX24" s="139"/>
      <c r="JFY24" s="139"/>
      <c r="JFZ24" s="139"/>
      <c r="JGA24" s="139"/>
      <c r="JGB24" s="139"/>
      <c r="JGC24" s="139"/>
      <c r="JGD24" s="139"/>
      <c r="JGE24" s="139"/>
      <c r="JGF24" s="139"/>
      <c r="JGG24" s="139"/>
      <c r="JGH24" s="139"/>
      <c r="JGI24" s="139"/>
      <c r="JGJ24" s="139"/>
      <c r="JGK24" s="139"/>
      <c r="JGL24" s="139"/>
      <c r="JGM24" s="139"/>
      <c r="JGN24" s="139"/>
      <c r="JGO24" s="139"/>
      <c r="JGP24" s="139"/>
      <c r="JGQ24" s="139"/>
      <c r="JGR24" s="139"/>
      <c r="JGS24" s="139"/>
      <c r="JGT24" s="139"/>
      <c r="JGU24" s="139"/>
      <c r="JGV24" s="139"/>
      <c r="JGW24" s="139"/>
      <c r="JGX24" s="139"/>
      <c r="JGY24" s="139"/>
      <c r="JGZ24" s="139"/>
      <c r="JHA24" s="139"/>
      <c r="JHB24" s="139"/>
      <c r="JHC24" s="139"/>
      <c r="JHD24" s="139"/>
      <c r="JHE24" s="139"/>
      <c r="JHF24" s="139"/>
      <c r="JHG24" s="139"/>
      <c r="JHH24" s="139"/>
      <c r="JHI24" s="139"/>
      <c r="JHJ24" s="139"/>
      <c r="JHK24" s="139"/>
      <c r="JHL24" s="139"/>
      <c r="JHM24" s="139"/>
      <c r="JHN24" s="139"/>
      <c r="JHO24" s="139"/>
      <c r="JHP24" s="139"/>
      <c r="JHQ24" s="139"/>
      <c r="JHR24" s="139"/>
      <c r="JHS24" s="139"/>
      <c r="JHT24" s="139"/>
      <c r="JHU24" s="139"/>
      <c r="JHV24" s="139"/>
      <c r="JHW24" s="139"/>
      <c r="JHX24" s="139"/>
      <c r="JHY24" s="139"/>
      <c r="JHZ24" s="139"/>
      <c r="JIA24" s="139"/>
      <c r="JIB24" s="139"/>
      <c r="JIC24" s="139"/>
      <c r="JID24" s="139"/>
      <c r="JIE24" s="139"/>
      <c r="JIF24" s="139"/>
      <c r="JIG24" s="139"/>
      <c r="JIH24" s="139"/>
      <c r="JII24" s="139"/>
      <c r="JIJ24" s="139"/>
      <c r="JIK24" s="139"/>
      <c r="JIL24" s="139"/>
      <c r="JIM24" s="139"/>
      <c r="JIN24" s="139"/>
      <c r="JIO24" s="139"/>
      <c r="JIP24" s="139"/>
      <c r="JIQ24" s="139"/>
      <c r="JIR24" s="139"/>
      <c r="JIS24" s="139"/>
      <c r="JIT24" s="139"/>
      <c r="JIU24" s="139"/>
      <c r="JIV24" s="139"/>
      <c r="JIW24" s="139"/>
      <c r="JIX24" s="139"/>
      <c r="JIY24" s="139"/>
      <c r="JIZ24" s="139"/>
      <c r="JJA24" s="139"/>
      <c r="JJB24" s="139"/>
      <c r="JJC24" s="139"/>
      <c r="JJD24" s="139"/>
      <c r="JJE24" s="139"/>
      <c r="JJF24" s="139"/>
      <c r="JJG24" s="139"/>
      <c r="JJH24" s="139"/>
      <c r="JJI24" s="139"/>
      <c r="JJJ24" s="139"/>
      <c r="JJK24" s="139"/>
      <c r="JJL24" s="139"/>
      <c r="JJM24" s="139"/>
      <c r="JJN24" s="139"/>
      <c r="JJO24" s="139"/>
      <c r="JJP24" s="139"/>
      <c r="JJQ24" s="139"/>
      <c r="JJR24" s="139"/>
      <c r="JJS24" s="139"/>
      <c r="JJT24" s="139"/>
      <c r="JJU24" s="139"/>
      <c r="JJV24" s="139"/>
      <c r="JJW24" s="139"/>
      <c r="JJX24" s="139"/>
      <c r="JJY24" s="139"/>
      <c r="JJZ24" s="139"/>
      <c r="JKA24" s="139"/>
      <c r="JKB24" s="139"/>
      <c r="JKC24" s="139"/>
      <c r="JKD24" s="139"/>
      <c r="JKE24" s="139"/>
      <c r="JKF24" s="139"/>
      <c r="JKG24" s="139"/>
      <c r="JKH24" s="139"/>
      <c r="JKI24" s="139"/>
      <c r="JKJ24" s="139"/>
      <c r="JKK24" s="139"/>
      <c r="JKL24" s="139"/>
      <c r="JKM24" s="139"/>
      <c r="JKN24" s="139"/>
      <c r="JKO24" s="139"/>
      <c r="JKP24" s="139"/>
      <c r="JKQ24" s="139"/>
      <c r="JKR24" s="139"/>
      <c r="JKS24" s="139"/>
      <c r="JKT24" s="139"/>
      <c r="JKU24" s="139"/>
      <c r="JKV24" s="139"/>
      <c r="JKW24" s="139"/>
      <c r="JKX24" s="139"/>
      <c r="JKY24" s="139"/>
      <c r="JKZ24" s="139"/>
      <c r="JLA24" s="139"/>
      <c r="JLB24" s="139"/>
      <c r="JLC24" s="139"/>
      <c r="JLD24" s="139"/>
      <c r="JLE24" s="139"/>
      <c r="JLF24" s="139"/>
      <c r="JLG24" s="139"/>
      <c r="JLH24" s="139"/>
      <c r="JLI24" s="139"/>
      <c r="JLJ24" s="139"/>
      <c r="JLK24" s="139"/>
      <c r="JLL24" s="139"/>
      <c r="JLM24" s="139"/>
      <c r="JLN24" s="139"/>
      <c r="JLO24" s="139"/>
      <c r="JLP24" s="139"/>
      <c r="JLQ24" s="139"/>
      <c r="JLR24" s="139"/>
      <c r="JLS24" s="139"/>
      <c r="JLT24" s="139"/>
      <c r="JLU24" s="139"/>
      <c r="JLV24" s="139"/>
      <c r="JLW24" s="139"/>
      <c r="JLX24" s="139"/>
      <c r="JLY24" s="139"/>
      <c r="JLZ24" s="139"/>
      <c r="JMA24" s="139"/>
      <c r="JMB24" s="139"/>
      <c r="JMC24" s="139"/>
      <c r="JMD24" s="139"/>
      <c r="JME24" s="139"/>
      <c r="JMF24" s="139"/>
      <c r="JMG24" s="139"/>
      <c r="JMH24" s="139"/>
      <c r="JMI24" s="139"/>
      <c r="JMJ24" s="139"/>
      <c r="JMK24" s="139"/>
      <c r="JML24" s="139"/>
      <c r="JMM24" s="139"/>
      <c r="JMN24" s="139"/>
      <c r="JMO24" s="139"/>
      <c r="JMP24" s="139"/>
      <c r="JMQ24" s="139"/>
      <c r="JMR24" s="139"/>
      <c r="JMS24" s="139"/>
      <c r="JMT24" s="139"/>
      <c r="JMU24" s="139"/>
      <c r="JMV24" s="139"/>
      <c r="JMW24" s="139"/>
      <c r="JMX24" s="139"/>
      <c r="JMY24" s="139"/>
      <c r="JMZ24" s="139"/>
      <c r="JNA24" s="139"/>
      <c r="JNB24" s="139"/>
      <c r="JNC24" s="139"/>
      <c r="JND24" s="139"/>
      <c r="JNE24" s="139"/>
      <c r="JNF24" s="139"/>
      <c r="JNG24" s="139"/>
      <c r="JNH24" s="139"/>
      <c r="JNI24" s="139"/>
      <c r="JNJ24" s="139"/>
      <c r="JNK24" s="139"/>
      <c r="JNL24" s="139"/>
      <c r="JNM24" s="139"/>
      <c r="JNN24" s="139"/>
      <c r="JNO24" s="139"/>
      <c r="JNP24" s="139"/>
      <c r="JNQ24" s="139"/>
      <c r="JNR24" s="139"/>
      <c r="JNS24" s="139"/>
      <c r="JNT24" s="139"/>
      <c r="JNU24" s="139"/>
      <c r="JNV24" s="139"/>
      <c r="JNW24" s="139"/>
      <c r="JNX24" s="139"/>
      <c r="JNY24" s="139"/>
      <c r="JNZ24" s="139"/>
      <c r="JOA24" s="139"/>
      <c r="JOB24" s="139"/>
      <c r="JOC24" s="139"/>
      <c r="JOD24" s="139"/>
      <c r="JOE24" s="139"/>
      <c r="JOF24" s="139"/>
      <c r="JOG24" s="139"/>
      <c r="JOH24" s="139"/>
      <c r="JOI24" s="139"/>
      <c r="JOJ24" s="139"/>
      <c r="JOK24" s="139"/>
      <c r="JOL24" s="139"/>
      <c r="JOM24" s="139"/>
      <c r="JON24" s="139"/>
      <c r="JOO24" s="139"/>
      <c r="JOP24" s="139"/>
      <c r="JOQ24" s="139"/>
      <c r="JOR24" s="139"/>
      <c r="JOS24" s="139"/>
      <c r="JOT24" s="139"/>
      <c r="JOU24" s="139"/>
      <c r="JOV24" s="139"/>
      <c r="JOW24" s="139"/>
      <c r="JOX24" s="139"/>
      <c r="JOY24" s="139"/>
      <c r="JOZ24" s="139"/>
      <c r="JPA24" s="139"/>
      <c r="JPB24" s="139"/>
      <c r="JPC24" s="139"/>
      <c r="JPD24" s="139"/>
      <c r="JPE24" s="139"/>
      <c r="JPF24" s="139"/>
      <c r="JPG24" s="139"/>
      <c r="JPH24" s="139"/>
      <c r="JPI24" s="139"/>
      <c r="JPJ24" s="139"/>
      <c r="JPK24" s="139"/>
      <c r="JPL24" s="139"/>
      <c r="JPM24" s="139"/>
      <c r="JPN24" s="139"/>
      <c r="JPO24" s="139"/>
      <c r="JPP24" s="139"/>
      <c r="JPQ24" s="139"/>
      <c r="JPR24" s="139"/>
      <c r="JPS24" s="139"/>
      <c r="JPT24" s="139"/>
      <c r="JPU24" s="139"/>
      <c r="JPV24" s="139"/>
      <c r="JPW24" s="139"/>
      <c r="JPX24" s="139"/>
      <c r="JPY24" s="139"/>
      <c r="JPZ24" s="139"/>
      <c r="JQA24" s="139"/>
      <c r="JQB24" s="139"/>
      <c r="JQC24" s="139"/>
      <c r="JQD24" s="139"/>
      <c r="JQE24" s="139"/>
      <c r="JQF24" s="139"/>
      <c r="JQG24" s="139"/>
      <c r="JQH24" s="139"/>
      <c r="JQI24" s="139"/>
      <c r="JQJ24" s="139"/>
      <c r="JQK24" s="139"/>
      <c r="JQL24" s="139"/>
      <c r="JQM24" s="139"/>
      <c r="JQN24" s="139"/>
      <c r="JQO24" s="139"/>
      <c r="JQP24" s="139"/>
      <c r="JQQ24" s="139"/>
      <c r="JQR24" s="139"/>
      <c r="JQS24" s="139"/>
      <c r="JQT24" s="139"/>
      <c r="JQU24" s="139"/>
      <c r="JQV24" s="139"/>
      <c r="JQW24" s="139"/>
      <c r="JQX24" s="139"/>
      <c r="JQY24" s="139"/>
      <c r="JQZ24" s="139"/>
      <c r="JRA24" s="139"/>
      <c r="JRB24" s="139"/>
      <c r="JRC24" s="139"/>
      <c r="JRD24" s="139"/>
      <c r="JRE24" s="139"/>
      <c r="JRF24" s="139"/>
      <c r="JRG24" s="139"/>
      <c r="JRH24" s="139"/>
      <c r="JRI24" s="139"/>
      <c r="JRJ24" s="139"/>
      <c r="JRK24" s="139"/>
      <c r="JRL24" s="139"/>
      <c r="JRM24" s="139"/>
      <c r="JRN24" s="139"/>
      <c r="JRO24" s="139"/>
      <c r="JRP24" s="139"/>
      <c r="JRQ24" s="139"/>
      <c r="JRR24" s="139"/>
      <c r="JRS24" s="139"/>
      <c r="JRT24" s="139"/>
      <c r="JRU24" s="139"/>
      <c r="JRV24" s="139"/>
      <c r="JRW24" s="139"/>
      <c r="JRX24" s="139"/>
      <c r="JRY24" s="139"/>
      <c r="JRZ24" s="139"/>
      <c r="JSA24" s="139"/>
      <c r="JSB24" s="139"/>
      <c r="JSC24" s="139"/>
      <c r="JSD24" s="139"/>
      <c r="JSE24" s="139"/>
      <c r="JSF24" s="139"/>
      <c r="JSG24" s="139"/>
      <c r="JSH24" s="139"/>
      <c r="JSI24" s="139"/>
      <c r="JSJ24" s="139"/>
      <c r="JSK24" s="139"/>
      <c r="JSL24" s="139"/>
      <c r="JSM24" s="139"/>
      <c r="JSN24" s="139"/>
      <c r="JSO24" s="139"/>
      <c r="JSP24" s="139"/>
      <c r="JSQ24" s="139"/>
      <c r="JSR24" s="139"/>
      <c r="JSS24" s="139"/>
      <c r="JST24" s="139"/>
      <c r="JSU24" s="139"/>
      <c r="JSV24" s="139"/>
      <c r="JSW24" s="139"/>
      <c r="JSX24" s="139"/>
      <c r="JSY24" s="139"/>
      <c r="JSZ24" s="139"/>
      <c r="JTA24" s="139"/>
      <c r="JTB24" s="139"/>
      <c r="JTC24" s="139"/>
      <c r="JTD24" s="139"/>
      <c r="JTE24" s="139"/>
      <c r="JTF24" s="139"/>
      <c r="JTG24" s="139"/>
      <c r="JTH24" s="139"/>
      <c r="JTI24" s="139"/>
      <c r="JTJ24" s="139"/>
      <c r="JTK24" s="139"/>
      <c r="JTL24" s="139"/>
      <c r="JTM24" s="139"/>
      <c r="JTN24" s="139"/>
      <c r="JTO24" s="139"/>
      <c r="JTP24" s="139"/>
      <c r="JTQ24" s="139"/>
      <c r="JTR24" s="139"/>
      <c r="JTS24" s="139"/>
      <c r="JTT24" s="139"/>
      <c r="JTU24" s="139"/>
      <c r="JTV24" s="139"/>
      <c r="JTW24" s="139"/>
      <c r="JTX24" s="139"/>
      <c r="JTY24" s="139"/>
      <c r="JTZ24" s="139"/>
      <c r="JUA24" s="139"/>
      <c r="JUB24" s="139"/>
      <c r="JUC24" s="139"/>
      <c r="JUD24" s="139"/>
      <c r="JUE24" s="139"/>
      <c r="JUF24" s="139"/>
      <c r="JUG24" s="139"/>
      <c r="JUH24" s="139"/>
      <c r="JUI24" s="139"/>
      <c r="JUJ24" s="139"/>
      <c r="JUK24" s="139"/>
      <c r="JUL24" s="139"/>
      <c r="JUM24" s="139"/>
      <c r="JUN24" s="139"/>
      <c r="JUO24" s="139"/>
      <c r="JUP24" s="139"/>
      <c r="JUQ24" s="139"/>
      <c r="JUR24" s="139"/>
      <c r="JUS24" s="139"/>
      <c r="JUT24" s="139"/>
      <c r="JUU24" s="139"/>
      <c r="JUV24" s="139"/>
      <c r="JUW24" s="139"/>
      <c r="JUX24" s="139"/>
      <c r="JUY24" s="139"/>
      <c r="JUZ24" s="139"/>
      <c r="JVA24" s="139"/>
      <c r="JVB24" s="139"/>
      <c r="JVC24" s="139"/>
      <c r="JVD24" s="139"/>
      <c r="JVE24" s="139"/>
      <c r="JVF24" s="139"/>
      <c r="JVG24" s="139"/>
      <c r="JVH24" s="139"/>
      <c r="JVI24" s="139"/>
      <c r="JVJ24" s="139"/>
      <c r="JVK24" s="139"/>
      <c r="JVL24" s="139"/>
      <c r="JVM24" s="139"/>
      <c r="JVN24" s="139"/>
      <c r="JVO24" s="139"/>
      <c r="JVP24" s="139"/>
      <c r="JVQ24" s="139"/>
      <c r="JVR24" s="139"/>
      <c r="JVS24" s="139"/>
      <c r="JVT24" s="139"/>
      <c r="JVU24" s="139"/>
      <c r="JVV24" s="139"/>
      <c r="JVW24" s="139"/>
      <c r="JVX24" s="139"/>
      <c r="JVY24" s="139"/>
      <c r="JVZ24" s="139"/>
      <c r="JWA24" s="139"/>
      <c r="JWB24" s="139"/>
      <c r="JWC24" s="139"/>
      <c r="JWD24" s="139"/>
      <c r="JWE24" s="139"/>
      <c r="JWF24" s="139"/>
      <c r="JWG24" s="139"/>
      <c r="JWH24" s="139"/>
      <c r="JWI24" s="139"/>
      <c r="JWJ24" s="139"/>
      <c r="JWK24" s="139"/>
      <c r="JWL24" s="139"/>
      <c r="JWM24" s="139"/>
      <c r="JWN24" s="139"/>
      <c r="JWO24" s="139"/>
      <c r="JWP24" s="139"/>
      <c r="JWQ24" s="139"/>
      <c r="JWR24" s="139"/>
      <c r="JWS24" s="139"/>
      <c r="JWT24" s="139"/>
      <c r="JWU24" s="139"/>
      <c r="JWV24" s="139"/>
      <c r="JWW24" s="139"/>
      <c r="JWX24" s="139"/>
      <c r="JWY24" s="139"/>
      <c r="JWZ24" s="139"/>
      <c r="JXA24" s="139"/>
      <c r="JXB24" s="139"/>
      <c r="JXC24" s="139"/>
      <c r="JXD24" s="139"/>
      <c r="JXE24" s="139"/>
      <c r="JXF24" s="139"/>
      <c r="JXG24" s="139"/>
      <c r="JXH24" s="139"/>
      <c r="JXI24" s="139"/>
      <c r="JXJ24" s="139"/>
      <c r="JXK24" s="139"/>
      <c r="JXL24" s="139"/>
      <c r="JXM24" s="139"/>
      <c r="JXN24" s="139"/>
      <c r="JXO24" s="139"/>
      <c r="JXP24" s="139"/>
      <c r="JXQ24" s="139"/>
      <c r="JXR24" s="139"/>
      <c r="JXS24" s="139"/>
      <c r="JXT24" s="139"/>
      <c r="JXU24" s="139"/>
      <c r="JXV24" s="139"/>
      <c r="JXW24" s="139"/>
      <c r="JXX24" s="139"/>
      <c r="JXY24" s="139"/>
      <c r="JXZ24" s="139"/>
      <c r="JYA24" s="139"/>
      <c r="JYB24" s="139"/>
      <c r="JYC24" s="139"/>
      <c r="JYD24" s="139"/>
      <c r="JYE24" s="139"/>
      <c r="JYF24" s="139"/>
      <c r="JYG24" s="139"/>
      <c r="JYH24" s="139"/>
      <c r="JYI24" s="139"/>
      <c r="JYJ24" s="139"/>
      <c r="JYK24" s="139"/>
      <c r="JYL24" s="139"/>
      <c r="JYM24" s="139"/>
      <c r="JYN24" s="139"/>
      <c r="JYO24" s="139"/>
      <c r="JYP24" s="139"/>
      <c r="JYQ24" s="139"/>
      <c r="JYR24" s="139"/>
      <c r="JYS24" s="139"/>
      <c r="JYT24" s="139"/>
      <c r="JYU24" s="139"/>
      <c r="JYV24" s="139"/>
      <c r="JYW24" s="139"/>
      <c r="JYX24" s="139"/>
      <c r="JYY24" s="139"/>
      <c r="JYZ24" s="139"/>
      <c r="JZA24" s="139"/>
      <c r="JZB24" s="139"/>
      <c r="JZC24" s="139"/>
      <c r="JZD24" s="139"/>
      <c r="JZE24" s="139"/>
      <c r="JZF24" s="139"/>
      <c r="JZG24" s="139"/>
      <c r="JZH24" s="139"/>
      <c r="JZI24" s="139"/>
      <c r="JZJ24" s="139"/>
      <c r="JZK24" s="139"/>
      <c r="JZL24" s="139"/>
      <c r="JZM24" s="139"/>
      <c r="JZN24" s="139"/>
      <c r="JZO24" s="139"/>
      <c r="JZP24" s="139"/>
      <c r="JZQ24" s="139"/>
      <c r="JZR24" s="139"/>
      <c r="JZS24" s="139"/>
      <c r="JZT24" s="139"/>
      <c r="JZU24" s="139"/>
      <c r="JZV24" s="139"/>
      <c r="JZW24" s="139"/>
      <c r="JZX24" s="139"/>
      <c r="JZY24" s="139"/>
      <c r="JZZ24" s="139"/>
      <c r="KAA24" s="139"/>
      <c r="KAB24" s="139"/>
      <c r="KAC24" s="139"/>
      <c r="KAD24" s="139"/>
      <c r="KAE24" s="139"/>
      <c r="KAF24" s="139"/>
      <c r="KAG24" s="139"/>
      <c r="KAH24" s="139"/>
      <c r="KAI24" s="139"/>
      <c r="KAJ24" s="139"/>
      <c r="KAK24" s="139"/>
      <c r="KAL24" s="139"/>
      <c r="KAM24" s="139"/>
      <c r="KAN24" s="139"/>
      <c r="KAO24" s="139"/>
      <c r="KAP24" s="139"/>
      <c r="KAQ24" s="139"/>
      <c r="KAR24" s="139"/>
      <c r="KAS24" s="139"/>
      <c r="KAT24" s="139"/>
      <c r="KAU24" s="139"/>
      <c r="KAV24" s="139"/>
      <c r="KAW24" s="139"/>
      <c r="KAX24" s="139"/>
      <c r="KAY24" s="139"/>
      <c r="KAZ24" s="139"/>
      <c r="KBA24" s="139"/>
      <c r="KBB24" s="139"/>
      <c r="KBC24" s="139"/>
      <c r="KBD24" s="139"/>
      <c r="KBE24" s="139"/>
      <c r="KBF24" s="139"/>
      <c r="KBG24" s="139"/>
      <c r="KBH24" s="139"/>
      <c r="KBI24" s="139"/>
      <c r="KBJ24" s="139"/>
      <c r="KBK24" s="139"/>
      <c r="KBL24" s="139"/>
      <c r="KBM24" s="139"/>
      <c r="KBN24" s="139"/>
      <c r="KBO24" s="139"/>
      <c r="KBP24" s="139"/>
      <c r="KBQ24" s="139"/>
      <c r="KBR24" s="139"/>
      <c r="KBS24" s="139"/>
      <c r="KBT24" s="139"/>
      <c r="KBU24" s="139"/>
      <c r="KBV24" s="139"/>
      <c r="KBW24" s="139"/>
      <c r="KBX24" s="139"/>
      <c r="KBY24" s="139"/>
      <c r="KBZ24" s="139"/>
      <c r="KCA24" s="139"/>
      <c r="KCB24" s="139"/>
      <c r="KCC24" s="139"/>
      <c r="KCD24" s="139"/>
      <c r="KCE24" s="139"/>
      <c r="KCF24" s="139"/>
      <c r="KCG24" s="139"/>
      <c r="KCH24" s="139"/>
      <c r="KCI24" s="139"/>
      <c r="KCJ24" s="139"/>
      <c r="KCK24" s="139"/>
      <c r="KCL24" s="139"/>
      <c r="KCM24" s="139"/>
      <c r="KCN24" s="139"/>
      <c r="KCO24" s="139"/>
      <c r="KCP24" s="139"/>
      <c r="KCQ24" s="139"/>
      <c r="KCR24" s="139"/>
      <c r="KCS24" s="139"/>
      <c r="KCT24" s="139"/>
      <c r="KCU24" s="139"/>
      <c r="KCV24" s="139"/>
      <c r="KCW24" s="139"/>
      <c r="KCX24" s="139"/>
      <c r="KCY24" s="139"/>
      <c r="KCZ24" s="139"/>
      <c r="KDA24" s="139"/>
      <c r="KDB24" s="139"/>
      <c r="KDC24" s="139"/>
      <c r="KDD24" s="139"/>
      <c r="KDE24" s="139"/>
      <c r="KDF24" s="139"/>
      <c r="KDG24" s="139"/>
      <c r="KDH24" s="139"/>
      <c r="KDI24" s="139"/>
      <c r="KDJ24" s="139"/>
      <c r="KDK24" s="139"/>
      <c r="KDL24" s="139"/>
      <c r="KDM24" s="139"/>
      <c r="KDN24" s="139"/>
      <c r="KDO24" s="139"/>
      <c r="KDP24" s="139"/>
      <c r="KDQ24" s="139"/>
      <c r="KDR24" s="139"/>
      <c r="KDS24" s="139"/>
      <c r="KDT24" s="139"/>
      <c r="KDU24" s="139"/>
      <c r="KDV24" s="139"/>
      <c r="KDW24" s="139"/>
      <c r="KDX24" s="139"/>
      <c r="KDY24" s="139"/>
      <c r="KDZ24" s="139"/>
      <c r="KEA24" s="139"/>
      <c r="KEB24" s="139"/>
      <c r="KEC24" s="139"/>
      <c r="KED24" s="139"/>
      <c r="KEE24" s="139"/>
      <c r="KEF24" s="139"/>
      <c r="KEG24" s="139"/>
      <c r="KEH24" s="139"/>
      <c r="KEI24" s="139"/>
      <c r="KEJ24" s="139"/>
      <c r="KEK24" s="139"/>
      <c r="KEL24" s="139"/>
      <c r="KEM24" s="139"/>
      <c r="KEN24" s="139"/>
      <c r="KEO24" s="139"/>
      <c r="KEP24" s="139"/>
      <c r="KEQ24" s="139"/>
      <c r="KER24" s="139"/>
      <c r="KES24" s="139"/>
      <c r="KET24" s="139"/>
      <c r="KEU24" s="139"/>
      <c r="KEV24" s="139"/>
      <c r="KEW24" s="139"/>
      <c r="KEX24" s="139"/>
      <c r="KEY24" s="139"/>
      <c r="KEZ24" s="139"/>
      <c r="KFA24" s="139"/>
      <c r="KFB24" s="139"/>
      <c r="KFC24" s="139"/>
      <c r="KFD24" s="139"/>
      <c r="KFE24" s="139"/>
      <c r="KFF24" s="139"/>
      <c r="KFG24" s="139"/>
      <c r="KFH24" s="139"/>
      <c r="KFI24" s="139"/>
      <c r="KFJ24" s="139"/>
      <c r="KFK24" s="139"/>
      <c r="KFL24" s="139"/>
      <c r="KFM24" s="139"/>
      <c r="KFN24" s="139"/>
      <c r="KFO24" s="139"/>
      <c r="KFP24" s="139"/>
      <c r="KFQ24" s="139"/>
      <c r="KFR24" s="139"/>
      <c r="KFS24" s="139"/>
      <c r="KFT24" s="139"/>
      <c r="KFU24" s="139"/>
      <c r="KFV24" s="139"/>
      <c r="KFW24" s="139"/>
      <c r="KFX24" s="139"/>
      <c r="KFY24" s="139"/>
      <c r="KFZ24" s="139"/>
      <c r="KGA24" s="139"/>
      <c r="KGB24" s="139"/>
      <c r="KGC24" s="139"/>
      <c r="KGD24" s="139"/>
      <c r="KGE24" s="139"/>
      <c r="KGF24" s="139"/>
      <c r="KGG24" s="139"/>
      <c r="KGH24" s="139"/>
      <c r="KGI24" s="139"/>
      <c r="KGJ24" s="139"/>
      <c r="KGK24" s="139"/>
      <c r="KGL24" s="139"/>
      <c r="KGM24" s="139"/>
      <c r="KGN24" s="139"/>
      <c r="KGO24" s="139"/>
      <c r="KGP24" s="139"/>
      <c r="KGQ24" s="139"/>
      <c r="KGR24" s="139"/>
      <c r="KGS24" s="139"/>
      <c r="KGT24" s="139"/>
      <c r="KGU24" s="139"/>
      <c r="KGV24" s="139"/>
      <c r="KGW24" s="139"/>
      <c r="KGX24" s="139"/>
      <c r="KGY24" s="139"/>
      <c r="KGZ24" s="139"/>
      <c r="KHA24" s="139"/>
      <c r="KHB24" s="139"/>
      <c r="KHC24" s="139"/>
      <c r="KHD24" s="139"/>
      <c r="KHE24" s="139"/>
      <c r="KHF24" s="139"/>
      <c r="KHG24" s="139"/>
      <c r="KHH24" s="139"/>
      <c r="KHI24" s="139"/>
      <c r="KHJ24" s="139"/>
      <c r="KHK24" s="139"/>
      <c r="KHL24" s="139"/>
      <c r="KHM24" s="139"/>
      <c r="KHN24" s="139"/>
      <c r="KHO24" s="139"/>
      <c r="KHP24" s="139"/>
      <c r="KHQ24" s="139"/>
      <c r="KHR24" s="139"/>
      <c r="KHS24" s="139"/>
      <c r="KHT24" s="139"/>
      <c r="KHU24" s="139"/>
      <c r="KHV24" s="139"/>
      <c r="KHW24" s="139"/>
      <c r="KHX24" s="139"/>
      <c r="KHY24" s="139"/>
      <c r="KHZ24" s="139"/>
      <c r="KIA24" s="139"/>
      <c r="KIB24" s="139"/>
      <c r="KIC24" s="139"/>
      <c r="KID24" s="139"/>
      <c r="KIE24" s="139"/>
      <c r="KIF24" s="139"/>
      <c r="KIG24" s="139"/>
      <c r="KIH24" s="139"/>
      <c r="KII24" s="139"/>
      <c r="KIJ24" s="139"/>
      <c r="KIK24" s="139"/>
      <c r="KIL24" s="139"/>
      <c r="KIM24" s="139"/>
      <c r="KIN24" s="139"/>
      <c r="KIO24" s="139"/>
      <c r="KIP24" s="139"/>
      <c r="KIQ24" s="139"/>
      <c r="KIR24" s="139"/>
      <c r="KIS24" s="139"/>
      <c r="KIT24" s="139"/>
      <c r="KIU24" s="139"/>
      <c r="KIV24" s="139"/>
      <c r="KIW24" s="139"/>
      <c r="KIX24" s="139"/>
      <c r="KIY24" s="139"/>
      <c r="KIZ24" s="139"/>
      <c r="KJA24" s="139"/>
      <c r="KJB24" s="139"/>
      <c r="KJC24" s="139"/>
      <c r="KJD24" s="139"/>
      <c r="KJE24" s="139"/>
      <c r="KJF24" s="139"/>
      <c r="KJG24" s="139"/>
      <c r="KJH24" s="139"/>
      <c r="KJI24" s="139"/>
      <c r="KJJ24" s="139"/>
      <c r="KJK24" s="139"/>
      <c r="KJL24" s="139"/>
      <c r="KJM24" s="139"/>
      <c r="KJN24" s="139"/>
      <c r="KJO24" s="139"/>
      <c r="KJP24" s="139"/>
      <c r="KJQ24" s="139"/>
      <c r="KJR24" s="139"/>
      <c r="KJS24" s="139"/>
      <c r="KJT24" s="139"/>
      <c r="KJU24" s="139"/>
      <c r="KJV24" s="139"/>
      <c r="KJW24" s="139"/>
      <c r="KJX24" s="139"/>
      <c r="KJY24" s="139"/>
      <c r="KJZ24" s="139"/>
      <c r="KKA24" s="139"/>
      <c r="KKB24" s="139"/>
      <c r="KKC24" s="139"/>
      <c r="KKD24" s="139"/>
      <c r="KKE24" s="139"/>
      <c r="KKF24" s="139"/>
      <c r="KKG24" s="139"/>
      <c r="KKH24" s="139"/>
      <c r="KKI24" s="139"/>
      <c r="KKJ24" s="139"/>
      <c r="KKK24" s="139"/>
      <c r="KKL24" s="139"/>
      <c r="KKM24" s="139"/>
      <c r="KKN24" s="139"/>
      <c r="KKO24" s="139"/>
      <c r="KKP24" s="139"/>
      <c r="KKQ24" s="139"/>
      <c r="KKR24" s="139"/>
      <c r="KKS24" s="139"/>
      <c r="KKT24" s="139"/>
      <c r="KKU24" s="139"/>
      <c r="KKV24" s="139"/>
      <c r="KKW24" s="139"/>
      <c r="KKX24" s="139"/>
      <c r="KKY24" s="139"/>
      <c r="KKZ24" s="139"/>
      <c r="KLA24" s="139"/>
      <c r="KLB24" s="139"/>
      <c r="KLC24" s="139"/>
      <c r="KLD24" s="139"/>
      <c r="KLE24" s="139"/>
      <c r="KLF24" s="139"/>
      <c r="KLG24" s="139"/>
      <c r="KLH24" s="139"/>
      <c r="KLI24" s="139"/>
      <c r="KLJ24" s="139"/>
      <c r="KLK24" s="139"/>
      <c r="KLL24" s="139"/>
      <c r="KLM24" s="139"/>
      <c r="KLN24" s="139"/>
      <c r="KLO24" s="139"/>
      <c r="KLP24" s="139"/>
      <c r="KLQ24" s="139"/>
      <c r="KLR24" s="139"/>
      <c r="KLS24" s="139"/>
      <c r="KLT24" s="139"/>
      <c r="KLU24" s="139"/>
      <c r="KLV24" s="139"/>
      <c r="KLW24" s="139"/>
      <c r="KLX24" s="139"/>
      <c r="KLY24" s="139"/>
      <c r="KLZ24" s="139"/>
      <c r="KMA24" s="139"/>
      <c r="KMB24" s="139"/>
      <c r="KMC24" s="139"/>
      <c r="KMD24" s="139"/>
      <c r="KME24" s="139"/>
      <c r="KMF24" s="139"/>
      <c r="KMG24" s="139"/>
      <c r="KMH24" s="139"/>
      <c r="KMI24" s="139"/>
      <c r="KMJ24" s="139"/>
      <c r="KMK24" s="139"/>
      <c r="KML24" s="139"/>
      <c r="KMM24" s="139"/>
      <c r="KMN24" s="139"/>
      <c r="KMO24" s="139"/>
      <c r="KMP24" s="139"/>
      <c r="KMQ24" s="139"/>
      <c r="KMR24" s="139"/>
      <c r="KMS24" s="139"/>
      <c r="KMT24" s="139"/>
      <c r="KMU24" s="139"/>
      <c r="KMV24" s="139"/>
      <c r="KMW24" s="139"/>
      <c r="KMX24" s="139"/>
      <c r="KMY24" s="139"/>
      <c r="KMZ24" s="139"/>
      <c r="KNA24" s="139"/>
      <c r="KNB24" s="139"/>
      <c r="KNC24" s="139"/>
      <c r="KND24" s="139"/>
      <c r="KNE24" s="139"/>
      <c r="KNF24" s="139"/>
      <c r="KNG24" s="139"/>
      <c r="KNH24" s="139"/>
      <c r="KNI24" s="139"/>
      <c r="KNJ24" s="139"/>
      <c r="KNK24" s="139"/>
      <c r="KNL24" s="139"/>
      <c r="KNM24" s="139"/>
      <c r="KNN24" s="139"/>
      <c r="KNO24" s="139"/>
      <c r="KNP24" s="139"/>
      <c r="KNQ24" s="139"/>
      <c r="KNR24" s="139"/>
      <c r="KNS24" s="139"/>
      <c r="KNT24" s="139"/>
      <c r="KNU24" s="139"/>
      <c r="KNV24" s="139"/>
      <c r="KNW24" s="139"/>
      <c r="KNX24" s="139"/>
      <c r="KNY24" s="139"/>
      <c r="KNZ24" s="139"/>
      <c r="KOA24" s="139"/>
      <c r="KOB24" s="139"/>
      <c r="KOC24" s="139"/>
      <c r="KOD24" s="139"/>
      <c r="KOE24" s="139"/>
      <c r="KOF24" s="139"/>
      <c r="KOG24" s="139"/>
      <c r="KOH24" s="139"/>
      <c r="KOI24" s="139"/>
      <c r="KOJ24" s="139"/>
      <c r="KOK24" s="139"/>
      <c r="KOL24" s="139"/>
      <c r="KOM24" s="139"/>
      <c r="KON24" s="139"/>
      <c r="KOO24" s="139"/>
      <c r="KOP24" s="139"/>
      <c r="KOQ24" s="139"/>
      <c r="KOR24" s="139"/>
      <c r="KOS24" s="139"/>
      <c r="KOT24" s="139"/>
      <c r="KOU24" s="139"/>
      <c r="KOV24" s="139"/>
      <c r="KOW24" s="139"/>
      <c r="KOX24" s="139"/>
      <c r="KOY24" s="139"/>
      <c r="KOZ24" s="139"/>
      <c r="KPA24" s="139"/>
      <c r="KPB24" s="139"/>
      <c r="KPC24" s="139"/>
      <c r="KPD24" s="139"/>
      <c r="KPE24" s="139"/>
      <c r="KPF24" s="139"/>
      <c r="KPG24" s="139"/>
      <c r="KPH24" s="139"/>
      <c r="KPI24" s="139"/>
      <c r="KPJ24" s="139"/>
      <c r="KPK24" s="139"/>
      <c r="KPL24" s="139"/>
      <c r="KPM24" s="139"/>
      <c r="KPN24" s="139"/>
      <c r="KPO24" s="139"/>
      <c r="KPP24" s="139"/>
      <c r="KPQ24" s="139"/>
      <c r="KPR24" s="139"/>
      <c r="KPS24" s="139"/>
      <c r="KPT24" s="139"/>
      <c r="KPU24" s="139"/>
      <c r="KPV24" s="139"/>
      <c r="KPW24" s="139"/>
      <c r="KPX24" s="139"/>
      <c r="KPY24" s="139"/>
      <c r="KPZ24" s="139"/>
      <c r="KQA24" s="139"/>
      <c r="KQB24" s="139"/>
      <c r="KQC24" s="139"/>
      <c r="KQD24" s="139"/>
      <c r="KQE24" s="139"/>
      <c r="KQF24" s="139"/>
      <c r="KQG24" s="139"/>
      <c r="KQH24" s="139"/>
      <c r="KQI24" s="139"/>
      <c r="KQJ24" s="139"/>
      <c r="KQK24" s="139"/>
      <c r="KQL24" s="139"/>
      <c r="KQM24" s="139"/>
      <c r="KQN24" s="139"/>
      <c r="KQO24" s="139"/>
      <c r="KQP24" s="139"/>
      <c r="KQQ24" s="139"/>
      <c r="KQR24" s="139"/>
      <c r="KQS24" s="139"/>
      <c r="KQT24" s="139"/>
      <c r="KQU24" s="139"/>
      <c r="KQV24" s="139"/>
      <c r="KQW24" s="139"/>
      <c r="KQX24" s="139"/>
      <c r="KQY24" s="139"/>
      <c r="KQZ24" s="139"/>
      <c r="KRA24" s="139"/>
      <c r="KRB24" s="139"/>
      <c r="KRC24" s="139"/>
      <c r="KRD24" s="139"/>
      <c r="KRE24" s="139"/>
      <c r="KRF24" s="139"/>
      <c r="KRG24" s="139"/>
      <c r="KRH24" s="139"/>
      <c r="KRI24" s="139"/>
      <c r="KRJ24" s="139"/>
      <c r="KRK24" s="139"/>
      <c r="KRL24" s="139"/>
      <c r="KRM24" s="139"/>
      <c r="KRN24" s="139"/>
      <c r="KRO24" s="139"/>
      <c r="KRP24" s="139"/>
      <c r="KRQ24" s="139"/>
      <c r="KRR24" s="139"/>
      <c r="KRS24" s="139"/>
      <c r="KRT24" s="139"/>
      <c r="KRU24" s="139"/>
      <c r="KRV24" s="139"/>
      <c r="KRW24" s="139"/>
      <c r="KRX24" s="139"/>
      <c r="KRY24" s="139"/>
      <c r="KRZ24" s="139"/>
      <c r="KSA24" s="139"/>
      <c r="KSB24" s="139"/>
      <c r="KSC24" s="139"/>
      <c r="KSD24" s="139"/>
      <c r="KSE24" s="139"/>
      <c r="KSF24" s="139"/>
      <c r="KSG24" s="139"/>
      <c r="KSH24" s="139"/>
      <c r="KSI24" s="139"/>
      <c r="KSJ24" s="139"/>
      <c r="KSK24" s="139"/>
      <c r="KSL24" s="139"/>
      <c r="KSM24" s="139"/>
      <c r="KSN24" s="139"/>
      <c r="KSO24" s="139"/>
      <c r="KSP24" s="139"/>
      <c r="KSQ24" s="139"/>
      <c r="KSR24" s="139"/>
      <c r="KSS24" s="139"/>
      <c r="KST24" s="139"/>
      <c r="KSU24" s="139"/>
      <c r="KSV24" s="139"/>
      <c r="KSW24" s="139"/>
      <c r="KSX24" s="139"/>
      <c r="KSY24" s="139"/>
      <c r="KSZ24" s="139"/>
      <c r="KTA24" s="139"/>
      <c r="KTB24" s="139"/>
      <c r="KTC24" s="139"/>
      <c r="KTD24" s="139"/>
      <c r="KTE24" s="139"/>
      <c r="KTF24" s="139"/>
      <c r="KTG24" s="139"/>
      <c r="KTH24" s="139"/>
      <c r="KTI24" s="139"/>
      <c r="KTJ24" s="139"/>
      <c r="KTK24" s="139"/>
      <c r="KTL24" s="139"/>
      <c r="KTM24" s="139"/>
      <c r="KTN24" s="139"/>
      <c r="KTO24" s="139"/>
      <c r="KTP24" s="139"/>
      <c r="KTQ24" s="139"/>
      <c r="KTR24" s="139"/>
      <c r="KTS24" s="139"/>
      <c r="KTT24" s="139"/>
      <c r="KTU24" s="139"/>
      <c r="KTV24" s="139"/>
      <c r="KTW24" s="139"/>
      <c r="KTX24" s="139"/>
      <c r="KTY24" s="139"/>
      <c r="KTZ24" s="139"/>
      <c r="KUA24" s="139"/>
      <c r="KUB24" s="139"/>
      <c r="KUC24" s="139"/>
      <c r="KUD24" s="139"/>
      <c r="KUE24" s="139"/>
      <c r="KUF24" s="139"/>
      <c r="KUG24" s="139"/>
      <c r="KUH24" s="139"/>
      <c r="KUI24" s="139"/>
      <c r="KUJ24" s="139"/>
      <c r="KUK24" s="139"/>
      <c r="KUL24" s="139"/>
      <c r="KUM24" s="139"/>
      <c r="KUN24" s="139"/>
      <c r="KUO24" s="139"/>
      <c r="KUP24" s="139"/>
      <c r="KUQ24" s="139"/>
      <c r="KUR24" s="139"/>
      <c r="KUS24" s="139"/>
      <c r="KUT24" s="139"/>
      <c r="KUU24" s="139"/>
      <c r="KUV24" s="139"/>
      <c r="KUW24" s="139"/>
      <c r="KUX24" s="139"/>
      <c r="KUY24" s="139"/>
      <c r="KUZ24" s="139"/>
      <c r="KVA24" s="139"/>
      <c r="KVB24" s="139"/>
      <c r="KVC24" s="139"/>
      <c r="KVD24" s="139"/>
      <c r="KVE24" s="139"/>
      <c r="KVF24" s="139"/>
      <c r="KVG24" s="139"/>
      <c r="KVH24" s="139"/>
      <c r="KVI24" s="139"/>
      <c r="KVJ24" s="139"/>
      <c r="KVK24" s="139"/>
      <c r="KVL24" s="139"/>
      <c r="KVM24" s="139"/>
      <c r="KVN24" s="139"/>
      <c r="KVO24" s="139"/>
      <c r="KVP24" s="139"/>
      <c r="KVQ24" s="139"/>
      <c r="KVR24" s="139"/>
      <c r="KVS24" s="139"/>
      <c r="KVT24" s="139"/>
      <c r="KVU24" s="139"/>
      <c r="KVV24" s="139"/>
      <c r="KVW24" s="139"/>
      <c r="KVX24" s="139"/>
      <c r="KVY24" s="139"/>
      <c r="KVZ24" s="139"/>
      <c r="KWA24" s="139"/>
      <c r="KWB24" s="139"/>
      <c r="KWC24" s="139"/>
      <c r="KWD24" s="139"/>
      <c r="KWE24" s="139"/>
      <c r="KWF24" s="139"/>
      <c r="KWG24" s="139"/>
      <c r="KWH24" s="139"/>
      <c r="KWI24" s="139"/>
      <c r="KWJ24" s="139"/>
      <c r="KWK24" s="139"/>
      <c r="KWL24" s="139"/>
      <c r="KWM24" s="139"/>
      <c r="KWN24" s="139"/>
      <c r="KWO24" s="139"/>
      <c r="KWP24" s="139"/>
      <c r="KWQ24" s="139"/>
      <c r="KWR24" s="139"/>
      <c r="KWS24" s="139"/>
      <c r="KWT24" s="139"/>
      <c r="KWU24" s="139"/>
      <c r="KWV24" s="139"/>
      <c r="KWW24" s="139"/>
      <c r="KWX24" s="139"/>
      <c r="KWY24" s="139"/>
      <c r="KWZ24" s="139"/>
      <c r="KXA24" s="139"/>
      <c r="KXB24" s="139"/>
      <c r="KXC24" s="139"/>
      <c r="KXD24" s="139"/>
      <c r="KXE24" s="139"/>
      <c r="KXF24" s="139"/>
      <c r="KXG24" s="139"/>
      <c r="KXH24" s="139"/>
      <c r="KXI24" s="139"/>
      <c r="KXJ24" s="139"/>
      <c r="KXK24" s="139"/>
      <c r="KXL24" s="139"/>
      <c r="KXM24" s="139"/>
      <c r="KXN24" s="139"/>
      <c r="KXO24" s="139"/>
      <c r="KXP24" s="139"/>
      <c r="KXQ24" s="139"/>
      <c r="KXR24" s="139"/>
      <c r="KXS24" s="139"/>
      <c r="KXT24" s="139"/>
      <c r="KXU24" s="139"/>
      <c r="KXV24" s="139"/>
      <c r="KXW24" s="139"/>
      <c r="KXX24" s="139"/>
      <c r="KXY24" s="139"/>
      <c r="KXZ24" s="139"/>
      <c r="KYA24" s="139"/>
      <c r="KYB24" s="139"/>
      <c r="KYC24" s="139"/>
      <c r="KYD24" s="139"/>
      <c r="KYE24" s="139"/>
      <c r="KYF24" s="139"/>
      <c r="KYG24" s="139"/>
      <c r="KYH24" s="139"/>
      <c r="KYI24" s="139"/>
      <c r="KYJ24" s="139"/>
      <c r="KYK24" s="139"/>
      <c r="KYL24" s="139"/>
      <c r="KYM24" s="139"/>
      <c r="KYN24" s="139"/>
      <c r="KYO24" s="139"/>
      <c r="KYP24" s="139"/>
      <c r="KYQ24" s="139"/>
      <c r="KYR24" s="139"/>
      <c r="KYS24" s="139"/>
      <c r="KYT24" s="139"/>
      <c r="KYU24" s="139"/>
      <c r="KYV24" s="139"/>
      <c r="KYW24" s="139"/>
      <c r="KYX24" s="139"/>
      <c r="KYY24" s="139"/>
      <c r="KYZ24" s="139"/>
      <c r="KZA24" s="139"/>
      <c r="KZB24" s="139"/>
      <c r="KZC24" s="139"/>
      <c r="KZD24" s="139"/>
      <c r="KZE24" s="139"/>
      <c r="KZF24" s="139"/>
      <c r="KZG24" s="139"/>
      <c r="KZH24" s="139"/>
      <c r="KZI24" s="139"/>
      <c r="KZJ24" s="139"/>
      <c r="KZK24" s="139"/>
      <c r="KZL24" s="139"/>
      <c r="KZM24" s="139"/>
      <c r="KZN24" s="139"/>
      <c r="KZO24" s="139"/>
      <c r="KZP24" s="139"/>
      <c r="KZQ24" s="139"/>
      <c r="KZR24" s="139"/>
      <c r="KZS24" s="139"/>
      <c r="KZT24" s="139"/>
      <c r="KZU24" s="139"/>
      <c r="KZV24" s="139"/>
      <c r="KZW24" s="139"/>
      <c r="KZX24" s="139"/>
      <c r="KZY24" s="139"/>
      <c r="KZZ24" s="139"/>
      <c r="LAA24" s="139"/>
      <c r="LAB24" s="139"/>
      <c r="LAC24" s="139"/>
      <c r="LAD24" s="139"/>
      <c r="LAE24" s="139"/>
      <c r="LAF24" s="139"/>
      <c r="LAG24" s="139"/>
      <c r="LAH24" s="139"/>
      <c r="LAI24" s="139"/>
      <c r="LAJ24" s="139"/>
      <c r="LAK24" s="139"/>
      <c r="LAL24" s="139"/>
      <c r="LAM24" s="139"/>
      <c r="LAN24" s="139"/>
      <c r="LAO24" s="139"/>
      <c r="LAP24" s="139"/>
      <c r="LAQ24" s="139"/>
      <c r="LAR24" s="139"/>
      <c r="LAS24" s="139"/>
      <c r="LAT24" s="139"/>
      <c r="LAU24" s="139"/>
      <c r="LAV24" s="139"/>
      <c r="LAW24" s="139"/>
      <c r="LAX24" s="139"/>
      <c r="LAY24" s="139"/>
      <c r="LAZ24" s="139"/>
      <c r="LBA24" s="139"/>
      <c r="LBB24" s="139"/>
      <c r="LBC24" s="139"/>
      <c r="LBD24" s="139"/>
      <c r="LBE24" s="139"/>
      <c r="LBF24" s="139"/>
      <c r="LBG24" s="139"/>
      <c r="LBH24" s="139"/>
      <c r="LBI24" s="139"/>
      <c r="LBJ24" s="139"/>
      <c r="LBK24" s="139"/>
      <c r="LBL24" s="139"/>
      <c r="LBM24" s="139"/>
      <c r="LBN24" s="139"/>
      <c r="LBO24" s="139"/>
      <c r="LBP24" s="139"/>
      <c r="LBQ24" s="139"/>
      <c r="LBR24" s="139"/>
      <c r="LBS24" s="139"/>
      <c r="LBT24" s="139"/>
      <c r="LBU24" s="139"/>
      <c r="LBV24" s="139"/>
      <c r="LBW24" s="139"/>
      <c r="LBX24" s="139"/>
      <c r="LBY24" s="139"/>
      <c r="LBZ24" s="139"/>
      <c r="LCA24" s="139"/>
      <c r="LCB24" s="139"/>
      <c r="LCC24" s="139"/>
      <c r="LCD24" s="139"/>
      <c r="LCE24" s="139"/>
      <c r="LCF24" s="139"/>
      <c r="LCG24" s="139"/>
      <c r="LCH24" s="139"/>
      <c r="LCI24" s="139"/>
      <c r="LCJ24" s="139"/>
      <c r="LCK24" s="139"/>
      <c r="LCL24" s="139"/>
      <c r="LCM24" s="139"/>
      <c r="LCN24" s="139"/>
      <c r="LCO24" s="139"/>
      <c r="LCP24" s="139"/>
      <c r="LCQ24" s="139"/>
      <c r="LCR24" s="139"/>
      <c r="LCS24" s="139"/>
      <c r="LCT24" s="139"/>
      <c r="LCU24" s="139"/>
      <c r="LCV24" s="139"/>
      <c r="LCW24" s="139"/>
      <c r="LCX24" s="139"/>
      <c r="LCY24" s="139"/>
      <c r="LCZ24" s="139"/>
      <c r="LDA24" s="139"/>
      <c r="LDB24" s="139"/>
      <c r="LDC24" s="139"/>
      <c r="LDD24" s="139"/>
      <c r="LDE24" s="139"/>
      <c r="LDF24" s="139"/>
      <c r="LDG24" s="139"/>
      <c r="LDH24" s="139"/>
      <c r="LDI24" s="139"/>
      <c r="LDJ24" s="139"/>
      <c r="LDK24" s="139"/>
      <c r="LDL24" s="139"/>
      <c r="LDM24" s="139"/>
      <c r="LDN24" s="139"/>
      <c r="LDO24" s="139"/>
      <c r="LDP24" s="139"/>
      <c r="LDQ24" s="139"/>
      <c r="LDR24" s="139"/>
      <c r="LDS24" s="139"/>
      <c r="LDT24" s="139"/>
      <c r="LDU24" s="139"/>
      <c r="LDV24" s="139"/>
      <c r="LDW24" s="139"/>
      <c r="LDX24" s="139"/>
      <c r="LDY24" s="139"/>
      <c r="LDZ24" s="139"/>
      <c r="LEA24" s="139"/>
      <c r="LEB24" s="139"/>
      <c r="LEC24" s="139"/>
      <c r="LED24" s="139"/>
      <c r="LEE24" s="139"/>
      <c r="LEF24" s="139"/>
      <c r="LEG24" s="139"/>
      <c r="LEH24" s="139"/>
      <c r="LEI24" s="139"/>
      <c r="LEJ24" s="139"/>
      <c r="LEK24" s="139"/>
      <c r="LEL24" s="139"/>
      <c r="LEM24" s="139"/>
      <c r="LEN24" s="139"/>
      <c r="LEO24" s="139"/>
      <c r="LEP24" s="139"/>
      <c r="LEQ24" s="139"/>
      <c r="LER24" s="139"/>
      <c r="LES24" s="139"/>
      <c r="LET24" s="139"/>
      <c r="LEU24" s="139"/>
      <c r="LEV24" s="139"/>
      <c r="LEW24" s="139"/>
      <c r="LEX24" s="139"/>
      <c r="LEY24" s="139"/>
      <c r="LEZ24" s="139"/>
      <c r="LFA24" s="139"/>
      <c r="LFB24" s="139"/>
      <c r="LFC24" s="139"/>
      <c r="LFD24" s="139"/>
      <c r="LFE24" s="139"/>
      <c r="LFF24" s="139"/>
      <c r="LFG24" s="139"/>
      <c r="LFH24" s="139"/>
      <c r="LFI24" s="139"/>
      <c r="LFJ24" s="139"/>
      <c r="LFK24" s="139"/>
      <c r="LFL24" s="139"/>
      <c r="LFM24" s="139"/>
      <c r="LFN24" s="139"/>
      <c r="LFO24" s="139"/>
      <c r="LFP24" s="139"/>
      <c r="LFQ24" s="139"/>
      <c r="LFR24" s="139"/>
      <c r="LFS24" s="139"/>
      <c r="LFT24" s="139"/>
      <c r="LFU24" s="139"/>
      <c r="LFV24" s="139"/>
      <c r="LFW24" s="139"/>
      <c r="LFX24" s="139"/>
      <c r="LFY24" s="139"/>
      <c r="LFZ24" s="139"/>
      <c r="LGA24" s="139"/>
      <c r="LGB24" s="139"/>
      <c r="LGC24" s="139"/>
      <c r="LGD24" s="139"/>
      <c r="LGE24" s="139"/>
      <c r="LGF24" s="139"/>
      <c r="LGG24" s="139"/>
      <c r="LGH24" s="139"/>
      <c r="LGI24" s="139"/>
      <c r="LGJ24" s="139"/>
      <c r="LGK24" s="139"/>
      <c r="LGL24" s="139"/>
      <c r="LGM24" s="139"/>
      <c r="LGN24" s="139"/>
      <c r="LGO24" s="139"/>
      <c r="LGP24" s="139"/>
      <c r="LGQ24" s="139"/>
      <c r="LGR24" s="139"/>
      <c r="LGS24" s="139"/>
      <c r="LGT24" s="139"/>
      <c r="LGU24" s="139"/>
      <c r="LGV24" s="139"/>
      <c r="LGW24" s="139"/>
      <c r="LGX24" s="139"/>
      <c r="LGY24" s="139"/>
      <c r="LGZ24" s="139"/>
      <c r="LHA24" s="139"/>
      <c r="LHB24" s="139"/>
      <c r="LHC24" s="139"/>
      <c r="LHD24" s="139"/>
      <c r="LHE24" s="139"/>
      <c r="LHF24" s="139"/>
      <c r="LHG24" s="139"/>
      <c r="LHH24" s="139"/>
      <c r="LHI24" s="139"/>
      <c r="LHJ24" s="139"/>
      <c r="LHK24" s="139"/>
      <c r="LHL24" s="139"/>
      <c r="LHM24" s="139"/>
      <c r="LHN24" s="139"/>
      <c r="LHO24" s="139"/>
      <c r="LHP24" s="139"/>
      <c r="LHQ24" s="139"/>
      <c r="LHR24" s="139"/>
      <c r="LHS24" s="139"/>
      <c r="LHT24" s="139"/>
      <c r="LHU24" s="139"/>
      <c r="LHV24" s="139"/>
      <c r="LHW24" s="139"/>
      <c r="LHX24" s="139"/>
      <c r="LHY24" s="139"/>
      <c r="LHZ24" s="139"/>
      <c r="LIA24" s="139"/>
      <c r="LIB24" s="139"/>
      <c r="LIC24" s="139"/>
      <c r="LID24" s="139"/>
      <c r="LIE24" s="139"/>
      <c r="LIF24" s="139"/>
      <c r="LIG24" s="139"/>
      <c r="LIH24" s="139"/>
      <c r="LII24" s="139"/>
      <c r="LIJ24" s="139"/>
      <c r="LIK24" s="139"/>
      <c r="LIL24" s="139"/>
      <c r="LIM24" s="139"/>
      <c r="LIN24" s="139"/>
      <c r="LIO24" s="139"/>
      <c r="LIP24" s="139"/>
      <c r="LIQ24" s="139"/>
      <c r="LIR24" s="139"/>
      <c r="LIS24" s="139"/>
      <c r="LIT24" s="139"/>
      <c r="LIU24" s="139"/>
      <c r="LIV24" s="139"/>
      <c r="LIW24" s="139"/>
      <c r="LIX24" s="139"/>
      <c r="LIY24" s="139"/>
      <c r="LIZ24" s="139"/>
      <c r="LJA24" s="139"/>
      <c r="LJB24" s="139"/>
      <c r="LJC24" s="139"/>
      <c r="LJD24" s="139"/>
      <c r="LJE24" s="139"/>
      <c r="LJF24" s="139"/>
      <c r="LJG24" s="139"/>
      <c r="LJH24" s="139"/>
      <c r="LJI24" s="139"/>
      <c r="LJJ24" s="139"/>
      <c r="LJK24" s="139"/>
      <c r="LJL24" s="139"/>
      <c r="LJM24" s="139"/>
      <c r="LJN24" s="139"/>
      <c r="LJO24" s="139"/>
      <c r="LJP24" s="139"/>
      <c r="LJQ24" s="139"/>
      <c r="LJR24" s="139"/>
      <c r="LJS24" s="139"/>
      <c r="LJT24" s="139"/>
      <c r="LJU24" s="139"/>
      <c r="LJV24" s="139"/>
      <c r="LJW24" s="139"/>
      <c r="LJX24" s="139"/>
      <c r="LJY24" s="139"/>
      <c r="LJZ24" s="139"/>
      <c r="LKA24" s="139"/>
      <c r="LKB24" s="139"/>
      <c r="LKC24" s="139"/>
      <c r="LKD24" s="139"/>
      <c r="LKE24" s="139"/>
      <c r="LKF24" s="139"/>
      <c r="LKG24" s="139"/>
      <c r="LKH24" s="139"/>
      <c r="LKI24" s="139"/>
      <c r="LKJ24" s="139"/>
      <c r="LKK24" s="139"/>
      <c r="LKL24" s="139"/>
      <c r="LKM24" s="139"/>
      <c r="LKN24" s="139"/>
      <c r="LKO24" s="139"/>
      <c r="LKP24" s="139"/>
      <c r="LKQ24" s="139"/>
      <c r="LKR24" s="139"/>
      <c r="LKS24" s="139"/>
      <c r="LKT24" s="139"/>
      <c r="LKU24" s="139"/>
      <c r="LKV24" s="139"/>
      <c r="LKW24" s="139"/>
      <c r="LKX24" s="139"/>
      <c r="LKY24" s="139"/>
      <c r="LKZ24" s="139"/>
      <c r="LLA24" s="139"/>
      <c r="LLB24" s="139"/>
      <c r="LLC24" s="139"/>
      <c r="LLD24" s="139"/>
      <c r="LLE24" s="139"/>
      <c r="LLF24" s="139"/>
      <c r="LLG24" s="139"/>
      <c r="LLH24" s="139"/>
      <c r="LLI24" s="139"/>
      <c r="LLJ24" s="139"/>
      <c r="LLK24" s="139"/>
      <c r="LLL24" s="139"/>
      <c r="LLM24" s="139"/>
      <c r="LLN24" s="139"/>
      <c r="LLO24" s="139"/>
      <c r="LLP24" s="139"/>
      <c r="LLQ24" s="139"/>
      <c r="LLR24" s="139"/>
      <c r="LLS24" s="139"/>
      <c r="LLT24" s="139"/>
      <c r="LLU24" s="139"/>
      <c r="LLV24" s="139"/>
      <c r="LLW24" s="139"/>
      <c r="LLX24" s="139"/>
      <c r="LLY24" s="139"/>
      <c r="LLZ24" s="139"/>
      <c r="LMA24" s="139"/>
      <c r="LMB24" s="139"/>
      <c r="LMC24" s="139"/>
      <c r="LMD24" s="139"/>
      <c r="LME24" s="139"/>
      <c r="LMF24" s="139"/>
      <c r="LMG24" s="139"/>
      <c r="LMH24" s="139"/>
      <c r="LMI24" s="139"/>
      <c r="LMJ24" s="139"/>
      <c r="LMK24" s="139"/>
      <c r="LML24" s="139"/>
      <c r="LMM24" s="139"/>
      <c r="LMN24" s="139"/>
      <c r="LMO24" s="139"/>
      <c r="LMP24" s="139"/>
      <c r="LMQ24" s="139"/>
      <c r="LMR24" s="139"/>
      <c r="LMS24" s="139"/>
      <c r="LMT24" s="139"/>
      <c r="LMU24" s="139"/>
      <c r="LMV24" s="139"/>
      <c r="LMW24" s="139"/>
      <c r="LMX24" s="139"/>
      <c r="LMY24" s="139"/>
      <c r="LMZ24" s="139"/>
      <c r="LNA24" s="139"/>
      <c r="LNB24" s="139"/>
      <c r="LNC24" s="139"/>
      <c r="LND24" s="139"/>
      <c r="LNE24" s="139"/>
      <c r="LNF24" s="139"/>
      <c r="LNG24" s="139"/>
      <c r="LNH24" s="139"/>
      <c r="LNI24" s="139"/>
      <c r="LNJ24" s="139"/>
      <c r="LNK24" s="139"/>
      <c r="LNL24" s="139"/>
      <c r="LNM24" s="139"/>
      <c r="LNN24" s="139"/>
      <c r="LNO24" s="139"/>
      <c r="LNP24" s="139"/>
      <c r="LNQ24" s="139"/>
      <c r="LNR24" s="139"/>
      <c r="LNS24" s="139"/>
      <c r="LNT24" s="139"/>
      <c r="LNU24" s="139"/>
      <c r="LNV24" s="139"/>
      <c r="LNW24" s="139"/>
      <c r="LNX24" s="139"/>
      <c r="LNY24" s="139"/>
      <c r="LNZ24" s="139"/>
      <c r="LOA24" s="139"/>
      <c r="LOB24" s="139"/>
      <c r="LOC24" s="139"/>
      <c r="LOD24" s="139"/>
      <c r="LOE24" s="139"/>
      <c r="LOF24" s="139"/>
      <c r="LOG24" s="139"/>
      <c r="LOH24" s="139"/>
      <c r="LOI24" s="139"/>
      <c r="LOJ24" s="139"/>
      <c r="LOK24" s="139"/>
      <c r="LOL24" s="139"/>
      <c r="LOM24" s="139"/>
      <c r="LON24" s="139"/>
      <c r="LOO24" s="139"/>
      <c r="LOP24" s="139"/>
      <c r="LOQ24" s="139"/>
      <c r="LOR24" s="139"/>
      <c r="LOS24" s="139"/>
      <c r="LOT24" s="139"/>
      <c r="LOU24" s="139"/>
      <c r="LOV24" s="139"/>
      <c r="LOW24" s="139"/>
      <c r="LOX24" s="139"/>
      <c r="LOY24" s="139"/>
      <c r="LOZ24" s="139"/>
      <c r="LPA24" s="139"/>
      <c r="LPB24" s="139"/>
      <c r="LPC24" s="139"/>
      <c r="LPD24" s="139"/>
      <c r="LPE24" s="139"/>
      <c r="LPF24" s="139"/>
      <c r="LPG24" s="139"/>
      <c r="LPH24" s="139"/>
      <c r="LPI24" s="139"/>
      <c r="LPJ24" s="139"/>
      <c r="LPK24" s="139"/>
      <c r="LPL24" s="139"/>
      <c r="LPM24" s="139"/>
      <c r="LPN24" s="139"/>
      <c r="LPO24" s="139"/>
      <c r="LPP24" s="139"/>
      <c r="LPQ24" s="139"/>
      <c r="LPR24" s="139"/>
      <c r="LPS24" s="139"/>
      <c r="LPT24" s="139"/>
      <c r="LPU24" s="139"/>
      <c r="LPV24" s="139"/>
      <c r="LPW24" s="139"/>
      <c r="LPX24" s="139"/>
      <c r="LPY24" s="139"/>
      <c r="LPZ24" s="139"/>
      <c r="LQA24" s="139"/>
      <c r="LQB24" s="139"/>
      <c r="LQC24" s="139"/>
      <c r="LQD24" s="139"/>
      <c r="LQE24" s="139"/>
      <c r="LQF24" s="139"/>
      <c r="LQG24" s="139"/>
      <c r="LQH24" s="139"/>
      <c r="LQI24" s="139"/>
      <c r="LQJ24" s="139"/>
      <c r="LQK24" s="139"/>
      <c r="LQL24" s="139"/>
      <c r="LQM24" s="139"/>
      <c r="LQN24" s="139"/>
      <c r="LQO24" s="139"/>
      <c r="LQP24" s="139"/>
      <c r="LQQ24" s="139"/>
      <c r="LQR24" s="139"/>
      <c r="LQS24" s="139"/>
      <c r="LQT24" s="139"/>
      <c r="LQU24" s="139"/>
      <c r="LQV24" s="139"/>
      <c r="LQW24" s="139"/>
      <c r="LQX24" s="139"/>
      <c r="LQY24" s="139"/>
      <c r="LQZ24" s="139"/>
      <c r="LRA24" s="139"/>
      <c r="LRB24" s="139"/>
      <c r="LRC24" s="139"/>
      <c r="LRD24" s="139"/>
      <c r="LRE24" s="139"/>
      <c r="LRF24" s="139"/>
      <c r="LRG24" s="139"/>
      <c r="LRH24" s="139"/>
      <c r="LRI24" s="139"/>
      <c r="LRJ24" s="139"/>
      <c r="LRK24" s="139"/>
      <c r="LRL24" s="139"/>
      <c r="LRM24" s="139"/>
      <c r="LRN24" s="139"/>
      <c r="LRO24" s="139"/>
      <c r="LRP24" s="139"/>
      <c r="LRQ24" s="139"/>
      <c r="LRR24" s="139"/>
      <c r="LRS24" s="139"/>
      <c r="LRT24" s="139"/>
      <c r="LRU24" s="139"/>
      <c r="LRV24" s="139"/>
      <c r="LRW24" s="139"/>
      <c r="LRX24" s="139"/>
      <c r="LRY24" s="139"/>
      <c r="LRZ24" s="139"/>
      <c r="LSA24" s="139"/>
      <c r="LSB24" s="139"/>
      <c r="LSC24" s="139"/>
      <c r="LSD24" s="139"/>
      <c r="LSE24" s="139"/>
      <c r="LSF24" s="139"/>
      <c r="LSG24" s="139"/>
      <c r="LSH24" s="139"/>
      <c r="LSI24" s="139"/>
      <c r="LSJ24" s="139"/>
      <c r="LSK24" s="139"/>
      <c r="LSL24" s="139"/>
      <c r="LSM24" s="139"/>
      <c r="LSN24" s="139"/>
      <c r="LSO24" s="139"/>
      <c r="LSP24" s="139"/>
      <c r="LSQ24" s="139"/>
      <c r="LSR24" s="139"/>
      <c r="LSS24" s="139"/>
      <c r="LST24" s="139"/>
      <c r="LSU24" s="139"/>
      <c r="LSV24" s="139"/>
      <c r="LSW24" s="139"/>
      <c r="LSX24" s="139"/>
      <c r="LSY24" s="139"/>
      <c r="LSZ24" s="139"/>
      <c r="LTA24" s="139"/>
      <c r="LTB24" s="139"/>
      <c r="LTC24" s="139"/>
      <c r="LTD24" s="139"/>
      <c r="LTE24" s="139"/>
      <c r="LTF24" s="139"/>
      <c r="LTG24" s="139"/>
      <c r="LTH24" s="139"/>
      <c r="LTI24" s="139"/>
      <c r="LTJ24" s="139"/>
      <c r="LTK24" s="139"/>
      <c r="LTL24" s="139"/>
      <c r="LTM24" s="139"/>
      <c r="LTN24" s="139"/>
      <c r="LTO24" s="139"/>
      <c r="LTP24" s="139"/>
      <c r="LTQ24" s="139"/>
      <c r="LTR24" s="139"/>
      <c r="LTS24" s="139"/>
      <c r="LTT24" s="139"/>
      <c r="LTU24" s="139"/>
      <c r="LTV24" s="139"/>
      <c r="LTW24" s="139"/>
      <c r="LTX24" s="139"/>
      <c r="LTY24" s="139"/>
      <c r="LTZ24" s="139"/>
      <c r="LUA24" s="139"/>
      <c r="LUB24" s="139"/>
      <c r="LUC24" s="139"/>
      <c r="LUD24" s="139"/>
      <c r="LUE24" s="139"/>
      <c r="LUF24" s="139"/>
      <c r="LUG24" s="139"/>
      <c r="LUH24" s="139"/>
      <c r="LUI24" s="139"/>
      <c r="LUJ24" s="139"/>
      <c r="LUK24" s="139"/>
      <c r="LUL24" s="139"/>
      <c r="LUM24" s="139"/>
      <c r="LUN24" s="139"/>
      <c r="LUO24" s="139"/>
      <c r="LUP24" s="139"/>
      <c r="LUQ24" s="139"/>
      <c r="LUR24" s="139"/>
      <c r="LUS24" s="139"/>
      <c r="LUT24" s="139"/>
      <c r="LUU24" s="139"/>
      <c r="LUV24" s="139"/>
      <c r="LUW24" s="139"/>
      <c r="LUX24" s="139"/>
      <c r="LUY24" s="139"/>
      <c r="LUZ24" s="139"/>
      <c r="LVA24" s="139"/>
      <c r="LVB24" s="139"/>
      <c r="LVC24" s="139"/>
      <c r="LVD24" s="139"/>
      <c r="LVE24" s="139"/>
      <c r="LVF24" s="139"/>
      <c r="LVG24" s="139"/>
      <c r="LVH24" s="139"/>
      <c r="LVI24" s="139"/>
      <c r="LVJ24" s="139"/>
      <c r="LVK24" s="139"/>
      <c r="LVL24" s="139"/>
      <c r="LVM24" s="139"/>
      <c r="LVN24" s="139"/>
      <c r="LVO24" s="139"/>
      <c r="LVP24" s="139"/>
      <c r="LVQ24" s="139"/>
      <c r="LVR24" s="139"/>
      <c r="LVS24" s="139"/>
      <c r="LVT24" s="139"/>
      <c r="LVU24" s="139"/>
      <c r="LVV24" s="139"/>
      <c r="LVW24" s="139"/>
      <c r="LVX24" s="139"/>
      <c r="LVY24" s="139"/>
      <c r="LVZ24" s="139"/>
      <c r="LWA24" s="139"/>
      <c r="LWB24" s="139"/>
      <c r="LWC24" s="139"/>
      <c r="LWD24" s="139"/>
      <c r="LWE24" s="139"/>
      <c r="LWF24" s="139"/>
      <c r="LWG24" s="139"/>
      <c r="LWH24" s="139"/>
      <c r="LWI24" s="139"/>
      <c r="LWJ24" s="139"/>
      <c r="LWK24" s="139"/>
      <c r="LWL24" s="139"/>
      <c r="LWM24" s="139"/>
      <c r="LWN24" s="139"/>
      <c r="LWO24" s="139"/>
      <c r="LWP24" s="139"/>
      <c r="LWQ24" s="139"/>
      <c r="LWR24" s="139"/>
      <c r="LWS24" s="139"/>
      <c r="LWT24" s="139"/>
      <c r="LWU24" s="139"/>
      <c r="LWV24" s="139"/>
      <c r="LWW24" s="139"/>
      <c r="LWX24" s="139"/>
      <c r="LWY24" s="139"/>
      <c r="LWZ24" s="139"/>
      <c r="LXA24" s="139"/>
      <c r="LXB24" s="139"/>
      <c r="LXC24" s="139"/>
      <c r="LXD24" s="139"/>
      <c r="LXE24" s="139"/>
      <c r="LXF24" s="139"/>
      <c r="LXG24" s="139"/>
      <c r="LXH24" s="139"/>
      <c r="LXI24" s="139"/>
      <c r="LXJ24" s="139"/>
      <c r="LXK24" s="139"/>
      <c r="LXL24" s="139"/>
      <c r="LXM24" s="139"/>
      <c r="LXN24" s="139"/>
      <c r="LXO24" s="139"/>
      <c r="LXP24" s="139"/>
      <c r="LXQ24" s="139"/>
      <c r="LXR24" s="139"/>
      <c r="LXS24" s="139"/>
      <c r="LXT24" s="139"/>
      <c r="LXU24" s="139"/>
      <c r="LXV24" s="139"/>
      <c r="LXW24" s="139"/>
      <c r="LXX24" s="139"/>
      <c r="LXY24" s="139"/>
      <c r="LXZ24" s="139"/>
      <c r="LYA24" s="139"/>
      <c r="LYB24" s="139"/>
      <c r="LYC24" s="139"/>
      <c r="LYD24" s="139"/>
      <c r="LYE24" s="139"/>
      <c r="LYF24" s="139"/>
      <c r="LYG24" s="139"/>
      <c r="LYH24" s="139"/>
      <c r="LYI24" s="139"/>
      <c r="LYJ24" s="139"/>
      <c r="LYK24" s="139"/>
      <c r="LYL24" s="139"/>
      <c r="LYM24" s="139"/>
      <c r="LYN24" s="139"/>
      <c r="LYO24" s="139"/>
      <c r="LYP24" s="139"/>
      <c r="LYQ24" s="139"/>
      <c r="LYR24" s="139"/>
      <c r="LYS24" s="139"/>
      <c r="LYT24" s="139"/>
      <c r="LYU24" s="139"/>
      <c r="LYV24" s="139"/>
      <c r="LYW24" s="139"/>
      <c r="LYX24" s="139"/>
      <c r="LYY24" s="139"/>
      <c r="LYZ24" s="139"/>
      <c r="LZA24" s="139"/>
      <c r="LZB24" s="139"/>
      <c r="LZC24" s="139"/>
      <c r="LZD24" s="139"/>
      <c r="LZE24" s="139"/>
      <c r="LZF24" s="139"/>
      <c r="LZG24" s="139"/>
      <c r="LZH24" s="139"/>
      <c r="LZI24" s="139"/>
      <c r="LZJ24" s="139"/>
      <c r="LZK24" s="139"/>
      <c r="LZL24" s="139"/>
      <c r="LZM24" s="139"/>
      <c r="LZN24" s="139"/>
      <c r="LZO24" s="139"/>
      <c r="LZP24" s="139"/>
      <c r="LZQ24" s="139"/>
      <c r="LZR24" s="139"/>
      <c r="LZS24" s="139"/>
      <c r="LZT24" s="139"/>
      <c r="LZU24" s="139"/>
      <c r="LZV24" s="139"/>
      <c r="LZW24" s="139"/>
      <c r="LZX24" s="139"/>
      <c r="LZY24" s="139"/>
      <c r="LZZ24" s="139"/>
      <c r="MAA24" s="139"/>
      <c r="MAB24" s="139"/>
      <c r="MAC24" s="139"/>
      <c r="MAD24" s="139"/>
      <c r="MAE24" s="139"/>
      <c r="MAF24" s="139"/>
      <c r="MAG24" s="139"/>
      <c r="MAH24" s="139"/>
      <c r="MAI24" s="139"/>
      <c r="MAJ24" s="139"/>
      <c r="MAK24" s="139"/>
      <c r="MAL24" s="139"/>
      <c r="MAM24" s="139"/>
      <c r="MAN24" s="139"/>
      <c r="MAO24" s="139"/>
      <c r="MAP24" s="139"/>
      <c r="MAQ24" s="139"/>
      <c r="MAR24" s="139"/>
      <c r="MAS24" s="139"/>
      <c r="MAT24" s="139"/>
      <c r="MAU24" s="139"/>
      <c r="MAV24" s="139"/>
      <c r="MAW24" s="139"/>
      <c r="MAX24" s="139"/>
      <c r="MAY24" s="139"/>
      <c r="MAZ24" s="139"/>
      <c r="MBA24" s="139"/>
      <c r="MBB24" s="139"/>
      <c r="MBC24" s="139"/>
      <c r="MBD24" s="139"/>
      <c r="MBE24" s="139"/>
      <c r="MBF24" s="139"/>
      <c r="MBG24" s="139"/>
      <c r="MBH24" s="139"/>
      <c r="MBI24" s="139"/>
      <c r="MBJ24" s="139"/>
      <c r="MBK24" s="139"/>
      <c r="MBL24" s="139"/>
      <c r="MBM24" s="139"/>
      <c r="MBN24" s="139"/>
      <c r="MBO24" s="139"/>
      <c r="MBP24" s="139"/>
      <c r="MBQ24" s="139"/>
      <c r="MBR24" s="139"/>
      <c r="MBS24" s="139"/>
      <c r="MBT24" s="139"/>
      <c r="MBU24" s="139"/>
      <c r="MBV24" s="139"/>
      <c r="MBW24" s="139"/>
      <c r="MBX24" s="139"/>
      <c r="MBY24" s="139"/>
      <c r="MBZ24" s="139"/>
      <c r="MCA24" s="139"/>
      <c r="MCB24" s="139"/>
      <c r="MCC24" s="139"/>
      <c r="MCD24" s="139"/>
      <c r="MCE24" s="139"/>
      <c r="MCF24" s="139"/>
      <c r="MCG24" s="139"/>
      <c r="MCH24" s="139"/>
      <c r="MCI24" s="139"/>
      <c r="MCJ24" s="139"/>
      <c r="MCK24" s="139"/>
      <c r="MCL24" s="139"/>
      <c r="MCM24" s="139"/>
      <c r="MCN24" s="139"/>
      <c r="MCO24" s="139"/>
      <c r="MCP24" s="139"/>
      <c r="MCQ24" s="139"/>
      <c r="MCR24" s="139"/>
      <c r="MCS24" s="139"/>
      <c r="MCT24" s="139"/>
      <c r="MCU24" s="139"/>
      <c r="MCV24" s="139"/>
      <c r="MCW24" s="139"/>
      <c r="MCX24" s="139"/>
      <c r="MCY24" s="139"/>
      <c r="MCZ24" s="139"/>
      <c r="MDA24" s="139"/>
      <c r="MDB24" s="139"/>
      <c r="MDC24" s="139"/>
      <c r="MDD24" s="139"/>
      <c r="MDE24" s="139"/>
      <c r="MDF24" s="139"/>
      <c r="MDG24" s="139"/>
      <c r="MDH24" s="139"/>
      <c r="MDI24" s="139"/>
      <c r="MDJ24" s="139"/>
      <c r="MDK24" s="139"/>
      <c r="MDL24" s="139"/>
      <c r="MDM24" s="139"/>
      <c r="MDN24" s="139"/>
      <c r="MDO24" s="139"/>
      <c r="MDP24" s="139"/>
      <c r="MDQ24" s="139"/>
      <c r="MDR24" s="139"/>
      <c r="MDS24" s="139"/>
      <c r="MDT24" s="139"/>
      <c r="MDU24" s="139"/>
      <c r="MDV24" s="139"/>
      <c r="MDW24" s="139"/>
      <c r="MDX24" s="139"/>
      <c r="MDY24" s="139"/>
      <c r="MDZ24" s="139"/>
      <c r="MEA24" s="139"/>
      <c r="MEB24" s="139"/>
      <c r="MEC24" s="139"/>
      <c r="MED24" s="139"/>
      <c r="MEE24" s="139"/>
      <c r="MEF24" s="139"/>
      <c r="MEG24" s="139"/>
      <c r="MEH24" s="139"/>
      <c r="MEI24" s="139"/>
      <c r="MEJ24" s="139"/>
      <c r="MEK24" s="139"/>
      <c r="MEL24" s="139"/>
      <c r="MEM24" s="139"/>
      <c r="MEN24" s="139"/>
      <c r="MEO24" s="139"/>
      <c r="MEP24" s="139"/>
      <c r="MEQ24" s="139"/>
      <c r="MER24" s="139"/>
      <c r="MES24" s="139"/>
      <c r="MET24" s="139"/>
      <c r="MEU24" s="139"/>
      <c r="MEV24" s="139"/>
      <c r="MEW24" s="139"/>
      <c r="MEX24" s="139"/>
      <c r="MEY24" s="139"/>
      <c r="MEZ24" s="139"/>
      <c r="MFA24" s="139"/>
      <c r="MFB24" s="139"/>
      <c r="MFC24" s="139"/>
      <c r="MFD24" s="139"/>
      <c r="MFE24" s="139"/>
      <c r="MFF24" s="139"/>
      <c r="MFG24" s="139"/>
      <c r="MFH24" s="139"/>
      <c r="MFI24" s="139"/>
      <c r="MFJ24" s="139"/>
      <c r="MFK24" s="139"/>
      <c r="MFL24" s="139"/>
      <c r="MFM24" s="139"/>
      <c r="MFN24" s="139"/>
      <c r="MFO24" s="139"/>
      <c r="MFP24" s="139"/>
      <c r="MFQ24" s="139"/>
      <c r="MFR24" s="139"/>
      <c r="MFS24" s="139"/>
      <c r="MFT24" s="139"/>
      <c r="MFU24" s="139"/>
      <c r="MFV24" s="139"/>
      <c r="MFW24" s="139"/>
      <c r="MFX24" s="139"/>
      <c r="MFY24" s="139"/>
      <c r="MFZ24" s="139"/>
      <c r="MGA24" s="139"/>
      <c r="MGB24" s="139"/>
      <c r="MGC24" s="139"/>
      <c r="MGD24" s="139"/>
      <c r="MGE24" s="139"/>
      <c r="MGF24" s="139"/>
      <c r="MGG24" s="139"/>
      <c r="MGH24" s="139"/>
      <c r="MGI24" s="139"/>
      <c r="MGJ24" s="139"/>
      <c r="MGK24" s="139"/>
      <c r="MGL24" s="139"/>
      <c r="MGM24" s="139"/>
      <c r="MGN24" s="139"/>
      <c r="MGO24" s="139"/>
      <c r="MGP24" s="139"/>
      <c r="MGQ24" s="139"/>
      <c r="MGR24" s="139"/>
      <c r="MGS24" s="139"/>
      <c r="MGT24" s="139"/>
      <c r="MGU24" s="139"/>
      <c r="MGV24" s="139"/>
      <c r="MGW24" s="139"/>
      <c r="MGX24" s="139"/>
      <c r="MGY24" s="139"/>
      <c r="MGZ24" s="139"/>
      <c r="MHA24" s="139"/>
      <c r="MHB24" s="139"/>
      <c r="MHC24" s="139"/>
      <c r="MHD24" s="139"/>
      <c r="MHE24" s="139"/>
      <c r="MHF24" s="139"/>
      <c r="MHG24" s="139"/>
      <c r="MHH24" s="139"/>
      <c r="MHI24" s="139"/>
      <c r="MHJ24" s="139"/>
      <c r="MHK24" s="139"/>
      <c r="MHL24" s="139"/>
      <c r="MHM24" s="139"/>
      <c r="MHN24" s="139"/>
      <c r="MHO24" s="139"/>
      <c r="MHP24" s="139"/>
      <c r="MHQ24" s="139"/>
      <c r="MHR24" s="139"/>
      <c r="MHS24" s="139"/>
      <c r="MHT24" s="139"/>
      <c r="MHU24" s="139"/>
      <c r="MHV24" s="139"/>
      <c r="MHW24" s="139"/>
      <c r="MHX24" s="139"/>
      <c r="MHY24" s="139"/>
      <c r="MHZ24" s="139"/>
      <c r="MIA24" s="139"/>
      <c r="MIB24" s="139"/>
      <c r="MIC24" s="139"/>
      <c r="MID24" s="139"/>
      <c r="MIE24" s="139"/>
      <c r="MIF24" s="139"/>
      <c r="MIG24" s="139"/>
      <c r="MIH24" s="139"/>
      <c r="MII24" s="139"/>
      <c r="MIJ24" s="139"/>
      <c r="MIK24" s="139"/>
      <c r="MIL24" s="139"/>
      <c r="MIM24" s="139"/>
      <c r="MIN24" s="139"/>
      <c r="MIO24" s="139"/>
      <c r="MIP24" s="139"/>
      <c r="MIQ24" s="139"/>
      <c r="MIR24" s="139"/>
      <c r="MIS24" s="139"/>
      <c r="MIT24" s="139"/>
      <c r="MIU24" s="139"/>
      <c r="MIV24" s="139"/>
      <c r="MIW24" s="139"/>
      <c r="MIX24" s="139"/>
      <c r="MIY24" s="139"/>
      <c r="MIZ24" s="139"/>
      <c r="MJA24" s="139"/>
      <c r="MJB24" s="139"/>
      <c r="MJC24" s="139"/>
      <c r="MJD24" s="139"/>
      <c r="MJE24" s="139"/>
      <c r="MJF24" s="139"/>
      <c r="MJG24" s="139"/>
      <c r="MJH24" s="139"/>
      <c r="MJI24" s="139"/>
      <c r="MJJ24" s="139"/>
      <c r="MJK24" s="139"/>
      <c r="MJL24" s="139"/>
      <c r="MJM24" s="139"/>
      <c r="MJN24" s="139"/>
      <c r="MJO24" s="139"/>
      <c r="MJP24" s="139"/>
      <c r="MJQ24" s="139"/>
      <c r="MJR24" s="139"/>
      <c r="MJS24" s="139"/>
      <c r="MJT24" s="139"/>
      <c r="MJU24" s="139"/>
      <c r="MJV24" s="139"/>
      <c r="MJW24" s="139"/>
      <c r="MJX24" s="139"/>
      <c r="MJY24" s="139"/>
      <c r="MJZ24" s="139"/>
      <c r="MKA24" s="139"/>
      <c r="MKB24" s="139"/>
      <c r="MKC24" s="139"/>
      <c r="MKD24" s="139"/>
      <c r="MKE24" s="139"/>
      <c r="MKF24" s="139"/>
      <c r="MKG24" s="139"/>
      <c r="MKH24" s="139"/>
      <c r="MKI24" s="139"/>
      <c r="MKJ24" s="139"/>
      <c r="MKK24" s="139"/>
      <c r="MKL24" s="139"/>
      <c r="MKM24" s="139"/>
      <c r="MKN24" s="139"/>
      <c r="MKO24" s="139"/>
      <c r="MKP24" s="139"/>
      <c r="MKQ24" s="139"/>
      <c r="MKR24" s="139"/>
      <c r="MKS24" s="139"/>
      <c r="MKT24" s="139"/>
      <c r="MKU24" s="139"/>
      <c r="MKV24" s="139"/>
      <c r="MKW24" s="139"/>
      <c r="MKX24" s="139"/>
      <c r="MKY24" s="139"/>
      <c r="MKZ24" s="139"/>
      <c r="MLA24" s="139"/>
      <c r="MLB24" s="139"/>
      <c r="MLC24" s="139"/>
      <c r="MLD24" s="139"/>
      <c r="MLE24" s="139"/>
      <c r="MLF24" s="139"/>
      <c r="MLG24" s="139"/>
      <c r="MLH24" s="139"/>
      <c r="MLI24" s="139"/>
      <c r="MLJ24" s="139"/>
      <c r="MLK24" s="139"/>
      <c r="MLL24" s="139"/>
      <c r="MLM24" s="139"/>
      <c r="MLN24" s="139"/>
      <c r="MLO24" s="139"/>
      <c r="MLP24" s="139"/>
      <c r="MLQ24" s="139"/>
      <c r="MLR24" s="139"/>
      <c r="MLS24" s="139"/>
      <c r="MLT24" s="139"/>
      <c r="MLU24" s="139"/>
      <c r="MLV24" s="139"/>
      <c r="MLW24" s="139"/>
      <c r="MLX24" s="139"/>
      <c r="MLY24" s="139"/>
      <c r="MLZ24" s="139"/>
      <c r="MMA24" s="139"/>
      <c r="MMB24" s="139"/>
      <c r="MMC24" s="139"/>
      <c r="MMD24" s="139"/>
      <c r="MME24" s="139"/>
      <c r="MMF24" s="139"/>
      <c r="MMG24" s="139"/>
      <c r="MMH24" s="139"/>
      <c r="MMI24" s="139"/>
      <c r="MMJ24" s="139"/>
      <c r="MMK24" s="139"/>
      <c r="MML24" s="139"/>
      <c r="MMM24" s="139"/>
      <c r="MMN24" s="139"/>
      <c r="MMO24" s="139"/>
      <c r="MMP24" s="139"/>
      <c r="MMQ24" s="139"/>
      <c r="MMR24" s="139"/>
      <c r="MMS24" s="139"/>
      <c r="MMT24" s="139"/>
      <c r="MMU24" s="139"/>
      <c r="MMV24" s="139"/>
      <c r="MMW24" s="139"/>
      <c r="MMX24" s="139"/>
      <c r="MMY24" s="139"/>
      <c r="MMZ24" s="139"/>
      <c r="MNA24" s="139"/>
      <c r="MNB24" s="139"/>
      <c r="MNC24" s="139"/>
      <c r="MND24" s="139"/>
      <c r="MNE24" s="139"/>
      <c r="MNF24" s="139"/>
      <c r="MNG24" s="139"/>
      <c r="MNH24" s="139"/>
      <c r="MNI24" s="139"/>
      <c r="MNJ24" s="139"/>
      <c r="MNK24" s="139"/>
      <c r="MNL24" s="139"/>
      <c r="MNM24" s="139"/>
      <c r="MNN24" s="139"/>
      <c r="MNO24" s="139"/>
      <c r="MNP24" s="139"/>
      <c r="MNQ24" s="139"/>
      <c r="MNR24" s="139"/>
      <c r="MNS24" s="139"/>
      <c r="MNT24" s="139"/>
      <c r="MNU24" s="139"/>
      <c r="MNV24" s="139"/>
      <c r="MNW24" s="139"/>
      <c r="MNX24" s="139"/>
      <c r="MNY24" s="139"/>
      <c r="MNZ24" s="139"/>
      <c r="MOA24" s="139"/>
      <c r="MOB24" s="139"/>
      <c r="MOC24" s="139"/>
      <c r="MOD24" s="139"/>
      <c r="MOE24" s="139"/>
      <c r="MOF24" s="139"/>
      <c r="MOG24" s="139"/>
      <c r="MOH24" s="139"/>
      <c r="MOI24" s="139"/>
      <c r="MOJ24" s="139"/>
      <c r="MOK24" s="139"/>
      <c r="MOL24" s="139"/>
      <c r="MOM24" s="139"/>
      <c r="MON24" s="139"/>
      <c r="MOO24" s="139"/>
      <c r="MOP24" s="139"/>
      <c r="MOQ24" s="139"/>
      <c r="MOR24" s="139"/>
      <c r="MOS24" s="139"/>
      <c r="MOT24" s="139"/>
      <c r="MOU24" s="139"/>
      <c r="MOV24" s="139"/>
      <c r="MOW24" s="139"/>
      <c r="MOX24" s="139"/>
      <c r="MOY24" s="139"/>
      <c r="MOZ24" s="139"/>
      <c r="MPA24" s="139"/>
      <c r="MPB24" s="139"/>
      <c r="MPC24" s="139"/>
      <c r="MPD24" s="139"/>
      <c r="MPE24" s="139"/>
      <c r="MPF24" s="139"/>
      <c r="MPG24" s="139"/>
      <c r="MPH24" s="139"/>
      <c r="MPI24" s="139"/>
      <c r="MPJ24" s="139"/>
      <c r="MPK24" s="139"/>
      <c r="MPL24" s="139"/>
      <c r="MPM24" s="139"/>
      <c r="MPN24" s="139"/>
      <c r="MPO24" s="139"/>
      <c r="MPP24" s="139"/>
      <c r="MPQ24" s="139"/>
      <c r="MPR24" s="139"/>
      <c r="MPS24" s="139"/>
      <c r="MPT24" s="139"/>
      <c r="MPU24" s="139"/>
      <c r="MPV24" s="139"/>
      <c r="MPW24" s="139"/>
      <c r="MPX24" s="139"/>
      <c r="MPY24" s="139"/>
      <c r="MPZ24" s="139"/>
      <c r="MQA24" s="139"/>
      <c r="MQB24" s="139"/>
      <c r="MQC24" s="139"/>
      <c r="MQD24" s="139"/>
      <c r="MQE24" s="139"/>
      <c r="MQF24" s="139"/>
      <c r="MQG24" s="139"/>
      <c r="MQH24" s="139"/>
      <c r="MQI24" s="139"/>
      <c r="MQJ24" s="139"/>
      <c r="MQK24" s="139"/>
      <c r="MQL24" s="139"/>
      <c r="MQM24" s="139"/>
      <c r="MQN24" s="139"/>
      <c r="MQO24" s="139"/>
      <c r="MQP24" s="139"/>
      <c r="MQQ24" s="139"/>
      <c r="MQR24" s="139"/>
      <c r="MQS24" s="139"/>
      <c r="MQT24" s="139"/>
      <c r="MQU24" s="139"/>
      <c r="MQV24" s="139"/>
      <c r="MQW24" s="139"/>
      <c r="MQX24" s="139"/>
      <c r="MQY24" s="139"/>
      <c r="MQZ24" s="139"/>
      <c r="MRA24" s="139"/>
      <c r="MRB24" s="139"/>
      <c r="MRC24" s="139"/>
      <c r="MRD24" s="139"/>
      <c r="MRE24" s="139"/>
      <c r="MRF24" s="139"/>
      <c r="MRG24" s="139"/>
      <c r="MRH24" s="139"/>
      <c r="MRI24" s="139"/>
      <c r="MRJ24" s="139"/>
      <c r="MRK24" s="139"/>
      <c r="MRL24" s="139"/>
      <c r="MRM24" s="139"/>
      <c r="MRN24" s="139"/>
      <c r="MRO24" s="139"/>
      <c r="MRP24" s="139"/>
      <c r="MRQ24" s="139"/>
      <c r="MRR24" s="139"/>
      <c r="MRS24" s="139"/>
      <c r="MRT24" s="139"/>
      <c r="MRU24" s="139"/>
      <c r="MRV24" s="139"/>
      <c r="MRW24" s="139"/>
      <c r="MRX24" s="139"/>
      <c r="MRY24" s="139"/>
      <c r="MRZ24" s="139"/>
      <c r="MSA24" s="139"/>
      <c r="MSB24" s="139"/>
      <c r="MSC24" s="139"/>
      <c r="MSD24" s="139"/>
      <c r="MSE24" s="139"/>
      <c r="MSF24" s="139"/>
      <c r="MSG24" s="139"/>
      <c r="MSH24" s="139"/>
      <c r="MSI24" s="139"/>
      <c r="MSJ24" s="139"/>
      <c r="MSK24" s="139"/>
      <c r="MSL24" s="139"/>
      <c r="MSM24" s="139"/>
      <c r="MSN24" s="139"/>
      <c r="MSO24" s="139"/>
      <c r="MSP24" s="139"/>
      <c r="MSQ24" s="139"/>
      <c r="MSR24" s="139"/>
      <c r="MSS24" s="139"/>
      <c r="MST24" s="139"/>
      <c r="MSU24" s="139"/>
      <c r="MSV24" s="139"/>
      <c r="MSW24" s="139"/>
      <c r="MSX24" s="139"/>
      <c r="MSY24" s="139"/>
      <c r="MSZ24" s="139"/>
      <c r="MTA24" s="139"/>
      <c r="MTB24" s="139"/>
      <c r="MTC24" s="139"/>
      <c r="MTD24" s="139"/>
      <c r="MTE24" s="139"/>
      <c r="MTF24" s="139"/>
      <c r="MTG24" s="139"/>
      <c r="MTH24" s="139"/>
      <c r="MTI24" s="139"/>
      <c r="MTJ24" s="139"/>
      <c r="MTK24" s="139"/>
      <c r="MTL24" s="139"/>
      <c r="MTM24" s="139"/>
      <c r="MTN24" s="139"/>
      <c r="MTO24" s="139"/>
      <c r="MTP24" s="139"/>
      <c r="MTQ24" s="139"/>
      <c r="MTR24" s="139"/>
      <c r="MTS24" s="139"/>
      <c r="MTT24" s="139"/>
      <c r="MTU24" s="139"/>
      <c r="MTV24" s="139"/>
      <c r="MTW24" s="139"/>
      <c r="MTX24" s="139"/>
      <c r="MTY24" s="139"/>
      <c r="MTZ24" s="139"/>
      <c r="MUA24" s="139"/>
      <c r="MUB24" s="139"/>
      <c r="MUC24" s="139"/>
      <c r="MUD24" s="139"/>
      <c r="MUE24" s="139"/>
      <c r="MUF24" s="139"/>
      <c r="MUG24" s="139"/>
      <c r="MUH24" s="139"/>
      <c r="MUI24" s="139"/>
      <c r="MUJ24" s="139"/>
      <c r="MUK24" s="139"/>
      <c r="MUL24" s="139"/>
      <c r="MUM24" s="139"/>
      <c r="MUN24" s="139"/>
      <c r="MUO24" s="139"/>
      <c r="MUP24" s="139"/>
      <c r="MUQ24" s="139"/>
      <c r="MUR24" s="139"/>
      <c r="MUS24" s="139"/>
      <c r="MUT24" s="139"/>
      <c r="MUU24" s="139"/>
      <c r="MUV24" s="139"/>
      <c r="MUW24" s="139"/>
      <c r="MUX24" s="139"/>
      <c r="MUY24" s="139"/>
      <c r="MUZ24" s="139"/>
      <c r="MVA24" s="139"/>
      <c r="MVB24" s="139"/>
      <c r="MVC24" s="139"/>
      <c r="MVD24" s="139"/>
      <c r="MVE24" s="139"/>
      <c r="MVF24" s="139"/>
      <c r="MVG24" s="139"/>
      <c r="MVH24" s="139"/>
      <c r="MVI24" s="139"/>
      <c r="MVJ24" s="139"/>
      <c r="MVK24" s="139"/>
      <c r="MVL24" s="139"/>
      <c r="MVM24" s="139"/>
      <c r="MVN24" s="139"/>
      <c r="MVO24" s="139"/>
      <c r="MVP24" s="139"/>
      <c r="MVQ24" s="139"/>
      <c r="MVR24" s="139"/>
      <c r="MVS24" s="139"/>
      <c r="MVT24" s="139"/>
      <c r="MVU24" s="139"/>
      <c r="MVV24" s="139"/>
      <c r="MVW24" s="139"/>
      <c r="MVX24" s="139"/>
      <c r="MVY24" s="139"/>
      <c r="MVZ24" s="139"/>
      <c r="MWA24" s="139"/>
      <c r="MWB24" s="139"/>
      <c r="MWC24" s="139"/>
      <c r="MWD24" s="139"/>
      <c r="MWE24" s="139"/>
      <c r="MWF24" s="139"/>
      <c r="MWG24" s="139"/>
      <c r="MWH24" s="139"/>
      <c r="MWI24" s="139"/>
      <c r="MWJ24" s="139"/>
      <c r="MWK24" s="139"/>
      <c r="MWL24" s="139"/>
      <c r="MWM24" s="139"/>
      <c r="MWN24" s="139"/>
      <c r="MWO24" s="139"/>
      <c r="MWP24" s="139"/>
      <c r="MWQ24" s="139"/>
      <c r="MWR24" s="139"/>
      <c r="MWS24" s="139"/>
      <c r="MWT24" s="139"/>
      <c r="MWU24" s="139"/>
      <c r="MWV24" s="139"/>
      <c r="MWW24" s="139"/>
      <c r="MWX24" s="139"/>
      <c r="MWY24" s="139"/>
      <c r="MWZ24" s="139"/>
      <c r="MXA24" s="139"/>
      <c r="MXB24" s="139"/>
      <c r="MXC24" s="139"/>
      <c r="MXD24" s="139"/>
      <c r="MXE24" s="139"/>
      <c r="MXF24" s="139"/>
      <c r="MXG24" s="139"/>
      <c r="MXH24" s="139"/>
      <c r="MXI24" s="139"/>
      <c r="MXJ24" s="139"/>
      <c r="MXK24" s="139"/>
      <c r="MXL24" s="139"/>
      <c r="MXM24" s="139"/>
      <c r="MXN24" s="139"/>
      <c r="MXO24" s="139"/>
      <c r="MXP24" s="139"/>
      <c r="MXQ24" s="139"/>
      <c r="MXR24" s="139"/>
      <c r="MXS24" s="139"/>
      <c r="MXT24" s="139"/>
      <c r="MXU24" s="139"/>
      <c r="MXV24" s="139"/>
      <c r="MXW24" s="139"/>
      <c r="MXX24" s="139"/>
      <c r="MXY24" s="139"/>
      <c r="MXZ24" s="139"/>
      <c r="MYA24" s="139"/>
      <c r="MYB24" s="139"/>
      <c r="MYC24" s="139"/>
      <c r="MYD24" s="139"/>
      <c r="MYE24" s="139"/>
      <c r="MYF24" s="139"/>
      <c r="MYG24" s="139"/>
      <c r="MYH24" s="139"/>
      <c r="MYI24" s="139"/>
      <c r="MYJ24" s="139"/>
      <c r="MYK24" s="139"/>
      <c r="MYL24" s="139"/>
      <c r="MYM24" s="139"/>
      <c r="MYN24" s="139"/>
      <c r="MYO24" s="139"/>
      <c r="MYP24" s="139"/>
      <c r="MYQ24" s="139"/>
      <c r="MYR24" s="139"/>
      <c r="MYS24" s="139"/>
      <c r="MYT24" s="139"/>
      <c r="MYU24" s="139"/>
      <c r="MYV24" s="139"/>
      <c r="MYW24" s="139"/>
      <c r="MYX24" s="139"/>
      <c r="MYY24" s="139"/>
      <c r="MYZ24" s="139"/>
      <c r="MZA24" s="139"/>
      <c r="MZB24" s="139"/>
      <c r="MZC24" s="139"/>
      <c r="MZD24" s="139"/>
      <c r="MZE24" s="139"/>
      <c r="MZF24" s="139"/>
      <c r="MZG24" s="139"/>
      <c r="MZH24" s="139"/>
      <c r="MZI24" s="139"/>
      <c r="MZJ24" s="139"/>
      <c r="MZK24" s="139"/>
      <c r="MZL24" s="139"/>
      <c r="MZM24" s="139"/>
      <c r="MZN24" s="139"/>
      <c r="MZO24" s="139"/>
      <c r="MZP24" s="139"/>
      <c r="MZQ24" s="139"/>
      <c r="MZR24" s="139"/>
      <c r="MZS24" s="139"/>
      <c r="MZT24" s="139"/>
      <c r="MZU24" s="139"/>
      <c r="MZV24" s="139"/>
      <c r="MZW24" s="139"/>
      <c r="MZX24" s="139"/>
      <c r="MZY24" s="139"/>
      <c r="MZZ24" s="139"/>
      <c r="NAA24" s="139"/>
      <c r="NAB24" s="139"/>
      <c r="NAC24" s="139"/>
      <c r="NAD24" s="139"/>
      <c r="NAE24" s="139"/>
      <c r="NAF24" s="139"/>
      <c r="NAG24" s="139"/>
      <c r="NAH24" s="139"/>
      <c r="NAI24" s="139"/>
      <c r="NAJ24" s="139"/>
      <c r="NAK24" s="139"/>
      <c r="NAL24" s="139"/>
      <c r="NAM24" s="139"/>
      <c r="NAN24" s="139"/>
      <c r="NAO24" s="139"/>
      <c r="NAP24" s="139"/>
      <c r="NAQ24" s="139"/>
      <c r="NAR24" s="139"/>
      <c r="NAS24" s="139"/>
      <c r="NAT24" s="139"/>
      <c r="NAU24" s="139"/>
      <c r="NAV24" s="139"/>
      <c r="NAW24" s="139"/>
      <c r="NAX24" s="139"/>
      <c r="NAY24" s="139"/>
      <c r="NAZ24" s="139"/>
      <c r="NBA24" s="139"/>
      <c r="NBB24" s="139"/>
      <c r="NBC24" s="139"/>
      <c r="NBD24" s="139"/>
      <c r="NBE24" s="139"/>
      <c r="NBF24" s="139"/>
      <c r="NBG24" s="139"/>
      <c r="NBH24" s="139"/>
      <c r="NBI24" s="139"/>
      <c r="NBJ24" s="139"/>
      <c r="NBK24" s="139"/>
      <c r="NBL24" s="139"/>
      <c r="NBM24" s="139"/>
      <c r="NBN24" s="139"/>
      <c r="NBO24" s="139"/>
      <c r="NBP24" s="139"/>
      <c r="NBQ24" s="139"/>
      <c r="NBR24" s="139"/>
      <c r="NBS24" s="139"/>
      <c r="NBT24" s="139"/>
      <c r="NBU24" s="139"/>
      <c r="NBV24" s="139"/>
      <c r="NBW24" s="139"/>
      <c r="NBX24" s="139"/>
      <c r="NBY24" s="139"/>
      <c r="NBZ24" s="139"/>
      <c r="NCA24" s="139"/>
      <c r="NCB24" s="139"/>
      <c r="NCC24" s="139"/>
      <c r="NCD24" s="139"/>
      <c r="NCE24" s="139"/>
      <c r="NCF24" s="139"/>
      <c r="NCG24" s="139"/>
      <c r="NCH24" s="139"/>
      <c r="NCI24" s="139"/>
      <c r="NCJ24" s="139"/>
      <c r="NCK24" s="139"/>
      <c r="NCL24" s="139"/>
      <c r="NCM24" s="139"/>
      <c r="NCN24" s="139"/>
      <c r="NCO24" s="139"/>
      <c r="NCP24" s="139"/>
      <c r="NCQ24" s="139"/>
      <c r="NCR24" s="139"/>
      <c r="NCS24" s="139"/>
      <c r="NCT24" s="139"/>
      <c r="NCU24" s="139"/>
      <c r="NCV24" s="139"/>
      <c r="NCW24" s="139"/>
      <c r="NCX24" s="139"/>
      <c r="NCY24" s="139"/>
      <c r="NCZ24" s="139"/>
      <c r="NDA24" s="139"/>
      <c r="NDB24" s="139"/>
      <c r="NDC24" s="139"/>
      <c r="NDD24" s="139"/>
      <c r="NDE24" s="139"/>
      <c r="NDF24" s="139"/>
      <c r="NDG24" s="139"/>
      <c r="NDH24" s="139"/>
      <c r="NDI24" s="139"/>
      <c r="NDJ24" s="139"/>
      <c r="NDK24" s="139"/>
      <c r="NDL24" s="139"/>
      <c r="NDM24" s="139"/>
      <c r="NDN24" s="139"/>
      <c r="NDO24" s="139"/>
      <c r="NDP24" s="139"/>
      <c r="NDQ24" s="139"/>
      <c r="NDR24" s="139"/>
      <c r="NDS24" s="139"/>
      <c r="NDT24" s="139"/>
      <c r="NDU24" s="139"/>
      <c r="NDV24" s="139"/>
      <c r="NDW24" s="139"/>
      <c r="NDX24" s="139"/>
      <c r="NDY24" s="139"/>
      <c r="NDZ24" s="139"/>
      <c r="NEA24" s="139"/>
      <c r="NEB24" s="139"/>
      <c r="NEC24" s="139"/>
      <c r="NED24" s="139"/>
      <c r="NEE24" s="139"/>
      <c r="NEF24" s="139"/>
      <c r="NEG24" s="139"/>
      <c r="NEH24" s="139"/>
      <c r="NEI24" s="139"/>
      <c r="NEJ24" s="139"/>
      <c r="NEK24" s="139"/>
      <c r="NEL24" s="139"/>
      <c r="NEM24" s="139"/>
      <c r="NEN24" s="139"/>
      <c r="NEO24" s="139"/>
      <c r="NEP24" s="139"/>
      <c r="NEQ24" s="139"/>
      <c r="NER24" s="139"/>
      <c r="NES24" s="139"/>
      <c r="NET24" s="139"/>
      <c r="NEU24" s="139"/>
      <c r="NEV24" s="139"/>
      <c r="NEW24" s="139"/>
      <c r="NEX24" s="139"/>
      <c r="NEY24" s="139"/>
      <c r="NEZ24" s="139"/>
      <c r="NFA24" s="139"/>
      <c r="NFB24" s="139"/>
      <c r="NFC24" s="139"/>
      <c r="NFD24" s="139"/>
      <c r="NFE24" s="139"/>
      <c r="NFF24" s="139"/>
      <c r="NFG24" s="139"/>
      <c r="NFH24" s="139"/>
      <c r="NFI24" s="139"/>
      <c r="NFJ24" s="139"/>
      <c r="NFK24" s="139"/>
      <c r="NFL24" s="139"/>
      <c r="NFM24" s="139"/>
      <c r="NFN24" s="139"/>
      <c r="NFO24" s="139"/>
      <c r="NFP24" s="139"/>
      <c r="NFQ24" s="139"/>
      <c r="NFR24" s="139"/>
      <c r="NFS24" s="139"/>
      <c r="NFT24" s="139"/>
      <c r="NFU24" s="139"/>
      <c r="NFV24" s="139"/>
      <c r="NFW24" s="139"/>
      <c r="NFX24" s="139"/>
      <c r="NFY24" s="139"/>
      <c r="NFZ24" s="139"/>
      <c r="NGA24" s="139"/>
      <c r="NGB24" s="139"/>
      <c r="NGC24" s="139"/>
      <c r="NGD24" s="139"/>
      <c r="NGE24" s="139"/>
      <c r="NGF24" s="139"/>
      <c r="NGG24" s="139"/>
      <c r="NGH24" s="139"/>
      <c r="NGI24" s="139"/>
      <c r="NGJ24" s="139"/>
      <c r="NGK24" s="139"/>
      <c r="NGL24" s="139"/>
      <c r="NGM24" s="139"/>
      <c r="NGN24" s="139"/>
      <c r="NGO24" s="139"/>
      <c r="NGP24" s="139"/>
      <c r="NGQ24" s="139"/>
      <c r="NGR24" s="139"/>
      <c r="NGS24" s="139"/>
      <c r="NGT24" s="139"/>
      <c r="NGU24" s="139"/>
      <c r="NGV24" s="139"/>
      <c r="NGW24" s="139"/>
      <c r="NGX24" s="139"/>
      <c r="NGY24" s="139"/>
      <c r="NGZ24" s="139"/>
      <c r="NHA24" s="139"/>
      <c r="NHB24" s="139"/>
      <c r="NHC24" s="139"/>
      <c r="NHD24" s="139"/>
      <c r="NHE24" s="139"/>
      <c r="NHF24" s="139"/>
      <c r="NHG24" s="139"/>
      <c r="NHH24" s="139"/>
      <c r="NHI24" s="139"/>
      <c r="NHJ24" s="139"/>
      <c r="NHK24" s="139"/>
      <c r="NHL24" s="139"/>
      <c r="NHM24" s="139"/>
      <c r="NHN24" s="139"/>
      <c r="NHO24" s="139"/>
      <c r="NHP24" s="139"/>
      <c r="NHQ24" s="139"/>
      <c r="NHR24" s="139"/>
      <c r="NHS24" s="139"/>
      <c r="NHT24" s="139"/>
      <c r="NHU24" s="139"/>
      <c r="NHV24" s="139"/>
      <c r="NHW24" s="139"/>
      <c r="NHX24" s="139"/>
      <c r="NHY24" s="139"/>
      <c r="NHZ24" s="139"/>
      <c r="NIA24" s="139"/>
      <c r="NIB24" s="139"/>
      <c r="NIC24" s="139"/>
      <c r="NID24" s="139"/>
      <c r="NIE24" s="139"/>
      <c r="NIF24" s="139"/>
      <c r="NIG24" s="139"/>
      <c r="NIH24" s="139"/>
      <c r="NII24" s="139"/>
      <c r="NIJ24" s="139"/>
      <c r="NIK24" s="139"/>
      <c r="NIL24" s="139"/>
      <c r="NIM24" s="139"/>
      <c r="NIN24" s="139"/>
      <c r="NIO24" s="139"/>
      <c r="NIP24" s="139"/>
      <c r="NIQ24" s="139"/>
      <c r="NIR24" s="139"/>
      <c r="NIS24" s="139"/>
      <c r="NIT24" s="139"/>
      <c r="NIU24" s="139"/>
      <c r="NIV24" s="139"/>
      <c r="NIW24" s="139"/>
      <c r="NIX24" s="139"/>
      <c r="NIY24" s="139"/>
      <c r="NIZ24" s="139"/>
      <c r="NJA24" s="139"/>
      <c r="NJB24" s="139"/>
      <c r="NJC24" s="139"/>
      <c r="NJD24" s="139"/>
      <c r="NJE24" s="139"/>
      <c r="NJF24" s="139"/>
      <c r="NJG24" s="139"/>
      <c r="NJH24" s="139"/>
      <c r="NJI24" s="139"/>
      <c r="NJJ24" s="139"/>
      <c r="NJK24" s="139"/>
      <c r="NJL24" s="139"/>
      <c r="NJM24" s="139"/>
      <c r="NJN24" s="139"/>
      <c r="NJO24" s="139"/>
      <c r="NJP24" s="139"/>
      <c r="NJQ24" s="139"/>
      <c r="NJR24" s="139"/>
      <c r="NJS24" s="139"/>
      <c r="NJT24" s="139"/>
      <c r="NJU24" s="139"/>
      <c r="NJV24" s="139"/>
      <c r="NJW24" s="139"/>
      <c r="NJX24" s="139"/>
      <c r="NJY24" s="139"/>
      <c r="NJZ24" s="139"/>
      <c r="NKA24" s="139"/>
      <c r="NKB24" s="139"/>
      <c r="NKC24" s="139"/>
      <c r="NKD24" s="139"/>
      <c r="NKE24" s="139"/>
      <c r="NKF24" s="139"/>
      <c r="NKG24" s="139"/>
      <c r="NKH24" s="139"/>
      <c r="NKI24" s="139"/>
      <c r="NKJ24" s="139"/>
      <c r="NKK24" s="139"/>
      <c r="NKL24" s="139"/>
      <c r="NKM24" s="139"/>
      <c r="NKN24" s="139"/>
      <c r="NKO24" s="139"/>
      <c r="NKP24" s="139"/>
      <c r="NKQ24" s="139"/>
      <c r="NKR24" s="139"/>
      <c r="NKS24" s="139"/>
      <c r="NKT24" s="139"/>
      <c r="NKU24" s="139"/>
      <c r="NKV24" s="139"/>
      <c r="NKW24" s="139"/>
      <c r="NKX24" s="139"/>
      <c r="NKY24" s="139"/>
      <c r="NKZ24" s="139"/>
      <c r="NLA24" s="139"/>
      <c r="NLB24" s="139"/>
      <c r="NLC24" s="139"/>
      <c r="NLD24" s="139"/>
      <c r="NLE24" s="139"/>
      <c r="NLF24" s="139"/>
      <c r="NLG24" s="139"/>
      <c r="NLH24" s="139"/>
      <c r="NLI24" s="139"/>
      <c r="NLJ24" s="139"/>
      <c r="NLK24" s="139"/>
      <c r="NLL24" s="139"/>
      <c r="NLM24" s="139"/>
      <c r="NLN24" s="139"/>
      <c r="NLO24" s="139"/>
      <c r="NLP24" s="139"/>
      <c r="NLQ24" s="139"/>
      <c r="NLR24" s="139"/>
      <c r="NLS24" s="139"/>
      <c r="NLT24" s="139"/>
      <c r="NLU24" s="139"/>
      <c r="NLV24" s="139"/>
      <c r="NLW24" s="139"/>
      <c r="NLX24" s="139"/>
      <c r="NLY24" s="139"/>
      <c r="NLZ24" s="139"/>
      <c r="NMA24" s="139"/>
      <c r="NMB24" s="139"/>
      <c r="NMC24" s="139"/>
      <c r="NMD24" s="139"/>
      <c r="NME24" s="139"/>
      <c r="NMF24" s="139"/>
      <c r="NMG24" s="139"/>
      <c r="NMH24" s="139"/>
      <c r="NMI24" s="139"/>
      <c r="NMJ24" s="139"/>
      <c r="NMK24" s="139"/>
      <c r="NML24" s="139"/>
      <c r="NMM24" s="139"/>
      <c r="NMN24" s="139"/>
      <c r="NMO24" s="139"/>
      <c r="NMP24" s="139"/>
      <c r="NMQ24" s="139"/>
      <c r="NMR24" s="139"/>
      <c r="NMS24" s="139"/>
      <c r="NMT24" s="139"/>
      <c r="NMU24" s="139"/>
      <c r="NMV24" s="139"/>
      <c r="NMW24" s="139"/>
      <c r="NMX24" s="139"/>
      <c r="NMY24" s="139"/>
      <c r="NMZ24" s="139"/>
      <c r="NNA24" s="139"/>
      <c r="NNB24" s="139"/>
      <c r="NNC24" s="139"/>
      <c r="NND24" s="139"/>
      <c r="NNE24" s="139"/>
      <c r="NNF24" s="139"/>
      <c r="NNG24" s="139"/>
      <c r="NNH24" s="139"/>
      <c r="NNI24" s="139"/>
      <c r="NNJ24" s="139"/>
      <c r="NNK24" s="139"/>
      <c r="NNL24" s="139"/>
      <c r="NNM24" s="139"/>
      <c r="NNN24" s="139"/>
      <c r="NNO24" s="139"/>
      <c r="NNP24" s="139"/>
      <c r="NNQ24" s="139"/>
      <c r="NNR24" s="139"/>
      <c r="NNS24" s="139"/>
      <c r="NNT24" s="139"/>
      <c r="NNU24" s="139"/>
      <c r="NNV24" s="139"/>
      <c r="NNW24" s="139"/>
      <c r="NNX24" s="139"/>
      <c r="NNY24" s="139"/>
      <c r="NNZ24" s="139"/>
      <c r="NOA24" s="139"/>
      <c r="NOB24" s="139"/>
      <c r="NOC24" s="139"/>
      <c r="NOD24" s="139"/>
      <c r="NOE24" s="139"/>
      <c r="NOF24" s="139"/>
      <c r="NOG24" s="139"/>
      <c r="NOH24" s="139"/>
      <c r="NOI24" s="139"/>
      <c r="NOJ24" s="139"/>
      <c r="NOK24" s="139"/>
      <c r="NOL24" s="139"/>
      <c r="NOM24" s="139"/>
      <c r="NON24" s="139"/>
      <c r="NOO24" s="139"/>
      <c r="NOP24" s="139"/>
      <c r="NOQ24" s="139"/>
      <c r="NOR24" s="139"/>
      <c r="NOS24" s="139"/>
      <c r="NOT24" s="139"/>
      <c r="NOU24" s="139"/>
      <c r="NOV24" s="139"/>
      <c r="NOW24" s="139"/>
      <c r="NOX24" s="139"/>
      <c r="NOY24" s="139"/>
      <c r="NOZ24" s="139"/>
      <c r="NPA24" s="139"/>
      <c r="NPB24" s="139"/>
      <c r="NPC24" s="139"/>
      <c r="NPD24" s="139"/>
      <c r="NPE24" s="139"/>
      <c r="NPF24" s="139"/>
      <c r="NPG24" s="139"/>
      <c r="NPH24" s="139"/>
      <c r="NPI24" s="139"/>
      <c r="NPJ24" s="139"/>
      <c r="NPK24" s="139"/>
      <c r="NPL24" s="139"/>
      <c r="NPM24" s="139"/>
      <c r="NPN24" s="139"/>
      <c r="NPO24" s="139"/>
      <c r="NPP24" s="139"/>
      <c r="NPQ24" s="139"/>
      <c r="NPR24" s="139"/>
      <c r="NPS24" s="139"/>
      <c r="NPT24" s="139"/>
      <c r="NPU24" s="139"/>
      <c r="NPV24" s="139"/>
      <c r="NPW24" s="139"/>
      <c r="NPX24" s="139"/>
      <c r="NPY24" s="139"/>
      <c r="NPZ24" s="139"/>
      <c r="NQA24" s="139"/>
      <c r="NQB24" s="139"/>
      <c r="NQC24" s="139"/>
      <c r="NQD24" s="139"/>
      <c r="NQE24" s="139"/>
      <c r="NQF24" s="139"/>
      <c r="NQG24" s="139"/>
      <c r="NQH24" s="139"/>
      <c r="NQI24" s="139"/>
      <c r="NQJ24" s="139"/>
      <c r="NQK24" s="139"/>
      <c r="NQL24" s="139"/>
      <c r="NQM24" s="139"/>
      <c r="NQN24" s="139"/>
      <c r="NQO24" s="139"/>
      <c r="NQP24" s="139"/>
      <c r="NQQ24" s="139"/>
      <c r="NQR24" s="139"/>
      <c r="NQS24" s="139"/>
      <c r="NQT24" s="139"/>
      <c r="NQU24" s="139"/>
      <c r="NQV24" s="139"/>
      <c r="NQW24" s="139"/>
      <c r="NQX24" s="139"/>
      <c r="NQY24" s="139"/>
      <c r="NQZ24" s="139"/>
      <c r="NRA24" s="139"/>
      <c r="NRB24" s="139"/>
      <c r="NRC24" s="139"/>
      <c r="NRD24" s="139"/>
      <c r="NRE24" s="139"/>
      <c r="NRF24" s="139"/>
      <c r="NRG24" s="139"/>
      <c r="NRH24" s="139"/>
      <c r="NRI24" s="139"/>
      <c r="NRJ24" s="139"/>
      <c r="NRK24" s="139"/>
      <c r="NRL24" s="139"/>
      <c r="NRM24" s="139"/>
      <c r="NRN24" s="139"/>
      <c r="NRO24" s="139"/>
      <c r="NRP24" s="139"/>
      <c r="NRQ24" s="139"/>
      <c r="NRR24" s="139"/>
      <c r="NRS24" s="139"/>
      <c r="NRT24" s="139"/>
      <c r="NRU24" s="139"/>
      <c r="NRV24" s="139"/>
      <c r="NRW24" s="139"/>
      <c r="NRX24" s="139"/>
      <c r="NRY24" s="139"/>
      <c r="NRZ24" s="139"/>
      <c r="NSA24" s="139"/>
      <c r="NSB24" s="139"/>
      <c r="NSC24" s="139"/>
      <c r="NSD24" s="139"/>
      <c r="NSE24" s="139"/>
      <c r="NSF24" s="139"/>
      <c r="NSG24" s="139"/>
      <c r="NSH24" s="139"/>
      <c r="NSI24" s="139"/>
      <c r="NSJ24" s="139"/>
      <c r="NSK24" s="139"/>
      <c r="NSL24" s="139"/>
      <c r="NSM24" s="139"/>
      <c r="NSN24" s="139"/>
      <c r="NSO24" s="139"/>
      <c r="NSP24" s="139"/>
      <c r="NSQ24" s="139"/>
      <c r="NSR24" s="139"/>
      <c r="NSS24" s="139"/>
      <c r="NST24" s="139"/>
      <c r="NSU24" s="139"/>
      <c r="NSV24" s="139"/>
      <c r="NSW24" s="139"/>
      <c r="NSX24" s="139"/>
      <c r="NSY24" s="139"/>
      <c r="NSZ24" s="139"/>
      <c r="NTA24" s="139"/>
      <c r="NTB24" s="139"/>
      <c r="NTC24" s="139"/>
      <c r="NTD24" s="139"/>
      <c r="NTE24" s="139"/>
      <c r="NTF24" s="139"/>
      <c r="NTG24" s="139"/>
      <c r="NTH24" s="139"/>
      <c r="NTI24" s="139"/>
      <c r="NTJ24" s="139"/>
      <c r="NTK24" s="139"/>
      <c r="NTL24" s="139"/>
      <c r="NTM24" s="139"/>
      <c r="NTN24" s="139"/>
      <c r="NTO24" s="139"/>
      <c r="NTP24" s="139"/>
      <c r="NTQ24" s="139"/>
      <c r="NTR24" s="139"/>
      <c r="NTS24" s="139"/>
      <c r="NTT24" s="139"/>
      <c r="NTU24" s="139"/>
      <c r="NTV24" s="139"/>
      <c r="NTW24" s="139"/>
      <c r="NTX24" s="139"/>
      <c r="NTY24" s="139"/>
      <c r="NTZ24" s="139"/>
      <c r="NUA24" s="139"/>
      <c r="NUB24" s="139"/>
      <c r="NUC24" s="139"/>
      <c r="NUD24" s="139"/>
      <c r="NUE24" s="139"/>
      <c r="NUF24" s="139"/>
      <c r="NUG24" s="139"/>
      <c r="NUH24" s="139"/>
      <c r="NUI24" s="139"/>
      <c r="NUJ24" s="139"/>
      <c r="NUK24" s="139"/>
      <c r="NUL24" s="139"/>
      <c r="NUM24" s="139"/>
      <c r="NUN24" s="139"/>
      <c r="NUO24" s="139"/>
      <c r="NUP24" s="139"/>
      <c r="NUQ24" s="139"/>
      <c r="NUR24" s="139"/>
      <c r="NUS24" s="139"/>
      <c r="NUT24" s="139"/>
      <c r="NUU24" s="139"/>
      <c r="NUV24" s="139"/>
      <c r="NUW24" s="139"/>
      <c r="NUX24" s="139"/>
      <c r="NUY24" s="139"/>
      <c r="NUZ24" s="139"/>
      <c r="NVA24" s="139"/>
      <c r="NVB24" s="139"/>
      <c r="NVC24" s="139"/>
      <c r="NVD24" s="139"/>
      <c r="NVE24" s="139"/>
      <c r="NVF24" s="139"/>
      <c r="NVG24" s="139"/>
      <c r="NVH24" s="139"/>
      <c r="NVI24" s="139"/>
      <c r="NVJ24" s="139"/>
      <c r="NVK24" s="139"/>
      <c r="NVL24" s="139"/>
      <c r="NVM24" s="139"/>
      <c r="NVN24" s="139"/>
      <c r="NVO24" s="139"/>
      <c r="NVP24" s="139"/>
      <c r="NVQ24" s="139"/>
      <c r="NVR24" s="139"/>
      <c r="NVS24" s="139"/>
      <c r="NVT24" s="139"/>
      <c r="NVU24" s="139"/>
      <c r="NVV24" s="139"/>
      <c r="NVW24" s="139"/>
      <c r="NVX24" s="139"/>
      <c r="NVY24" s="139"/>
      <c r="NVZ24" s="139"/>
      <c r="NWA24" s="139"/>
      <c r="NWB24" s="139"/>
      <c r="NWC24" s="139"/>
      <c r="NWD24" s="139"/>
      <c r="NWE24" s="139"/>
      <c r="NWF24" s="139"/>
      <c r="NWG24" s="139"/>
      <c r="NWH24" s="139"/>
      <c r="NWI24" s="139"/>
      <c r="NWJ24" s="139"/>
      <c r="NWK24" s="139"/>
      <c r="NWL24" s="139"/>
      <c r="NWM24" s="139"/>
      <c r="NWN24" s="139"/>
      <c r="NWO24" s="139"/>
      <c r="NWP24" s="139"/>
      <c r="NWQ24" s="139"/>
      <c r="NWR24" s="139"/>
      <c r="NWS24" s="139"/>
      <c r="NWT24" s="139"/>
      <c r="NWU24" s="139"/>
      <c r="NWV24" s="139"/>
      <c r="NWW24" s="139"/>
      <c r="NWX24" s="139"/>
      <c r="NWY24" s="139"/>
      <c r="NWZ24" s="139"/>
      <c r="NXA24" s="139"/>
      <c r="NXB24" s="139"/>
      <c r="NXC24" s="139"/>
      <c r="NXD24" s="139"/>
      <c r="NXE24" s="139"/>
      <c r="NXF24" s="139"/>
      <c r="NXG24" s="139"/>
      <c r="NXH24" s="139"/>
      <c r="NXI24" s="139"/>
      <c r="NXJ24" s="139"/>
      <c r="NXK24" s="139"/>
      <c r="NXL24" s="139"/>
      <c r="NXM24" s="139"/>
      <c r="NXN24" s="139"/>
      <c r="NXO24" s="139"/>
      <c r="NXP24" s="139"/>
      <c r="NXQ24" s="139"/>
      <c r="NXR24" s="139"/>
      <c r="NXS24" s="139"/>
      <c r="NXT24" s="139"/>
      <c r="NXU24" s="139"/>
      <c r="NXV24" s="139"/>
      <c r="NXW24" s="139"/>
      <c r="NXX24" s="139"/>
      <c r="NXY24" s="139"/>
      <c r="NXZ24" s="139"/>
      <c r="NYA24" s="139"/>
      <c r="NYB24" s="139"/>
      <c r="NYC24" s="139"/>
      <c r="NYD24" s="139"/>
      <c r="NYE24" s="139"/>
      <c r="NYF24" s="139"/>
      <c r="NYG24" s="139"/>
      <c r="NYH24" s="139"/>
      <c r="NYI24" s="139"/>
      <c r="NYJ24" s="139"/>
      <c r="NYK24" s="139"/>
      <c r="NYL24" s="139"/>
      <c r="NYM24" s="139"/>
      <c r="NYN24" s="139"/>
      <c r="NYO24" s="139"/>
      <c r="NYP24" s="139"/>
      <c r="NYQ24" s="139"/>
      <c r="NYR24" s="139"/>
      <c r="NYS24" s="139"/>
      <c r="NYT24" s="139"/>
      <c r="NYU24" s="139"/>
      <c r="NYV24" s="139"/>
      <c r="NYW24" s="139"/>
      <c r="NYX24" s="139"/>
      <c r="NYY24" s="139"/>
      <c r="NYZ24" s="139"/>
      <c r="NZA24" s="139"/>
      <c r="NZB24" s="139"/>
      <c r="NZC24" s="139"/>
      <c r="NZD24" s="139"/>
      <c r="NZE24" s="139"/>
      <c r="NZF24" s="139"/>
      <c r="NZG24" s="139"/>
      <c r="NZH24" s="139"/>
      <c r="NZI24" s="139"/>
      <c r="NZJ24" s="139"/>
      <c r="NZK24" s="139"/>
      <c r="NZL24" s="139"/>
      <c r="NZM24" s="139"/>
      <c r="NZN24" s="139"/>
      <c r="NZO24" s="139"/>
      <c r="NZP24" s="139"/>
      <c r="NZQ24" s="139"/>
      <c r="NZR24" s="139"/>
      <c r="NZS24" s="139"/>
      <c r="NZT24" s="139"/>
      <c r="NZU24" s="139"/>
      <c r="NZV24" s="139"/>
      <c r="NZW24" s="139"/>
      <c r="NZX24" s="139"/>
      <c r="NZY24" s="139"/>
      <c r="NZZ24" s="139"/>
      <c r="OAA24" s="139"/>
      <c r="OAB24" s="139"/>
      <c r="OAC24" s="139"/>
      <c r="OAD24" s="139"/>
      <c r="OAE24" s="139"/>
      <c r="OAF24" s="139"/>
      <c r="OAG24" s="139"/>
      <c r="OAH24" s="139"/>
      <c r="OAI24" s="139"/>
      <c r="OAJ24" s="139"/>
      <c r="OAK24" s="139"/>
      <c r="OAL24" s="139"/>
      <c r="OAM24" s="139"/>
      <c r="OAN24" s="139"/>
      <c r="OAO24" s="139"/>
      <c r="OAP24" s="139"/>
      <c r="OAQ24" s="139"/>
      <c r="OAR24" s="139"/>
      <c r="OAS24" s="139"/>
      <c r="OAT24" s="139"/>
      <c r="OAU24" s="139"/>
      <c r="OAV24" s="139"/>
      <c r="OAW24" s="139"/>
      <c r="OAX24" s="139"/>
      <c r="OAY24" s="139"/>
      <c r="OAZ24" s="139"/>
      <c r="OBA24" s="139"/>
      <c r="OBB24" s="139"/>
      <c r="OBC24" s="139"/>
      <c r="OBD24" s="139"/>
      <c r="OBE24" s="139"/>
      <c r="OBF24" s="139"/>
      <c r="OBG24" s="139"/>
      <c r="OBH24" s="139"/>
      <c r="OBI24" s="139"/>
      <c r="OBJ24" s="139"/>
      <c r="OBK24" s="139"/>
      <c r="OBL24" s="139"/>
      <c r="OBM24" s="139"/>
      <c r="OBN24" s="139"/>
      <c r="OBO24" s="139"/>
      <c r="OBP24" s="139"/>
      <c r="OBQ24" s="139"/>
      <c r="OBR24" s="139"/>
      <c r="OBS24" s="139"/>
      <c r="OBT24" s="139"/>
      <c r="OBU24" s="139"/>
      <c r="OBV24" s="139"/>
      <c r="OBW24" s="139"/>
      <c r="OBX24" s="139"/>
      <c r="OBY24" s="139"/>
      <c r="OBZ24" s="139"/>
      <c r="OCA24" s="139"/>
      <c r="OCB24" s="139"/>
      <c r="OCC24" s="139"/>
      <c r="OCD24" s="139"/>
      <c r="OCE24" s="139"/>
      <c r="OCF24" s="139"/>
      <c r="OCG24" s="139"/>
      <c r="OCH24" s="139"/>
      <c r="OCI24" s="139"/>
      <c r="OCJ24" s="139"/>
      <c r="OCK24" s="139"/>
      <c r="OCL24" s="139"/>
      <c r="OCM24" s="139"/>
      <c r="OCN24" s="139"/>
      <c r="OCO24" s="139"/>
      <c r="OCP24" s="139"/>
      <c r="OCQ24" s="139"/>
      <c r="OCR24" s="139"/>
      <c r="OCS24" s="139"/>
      <c r="OCT24" s="139"/>
      <c r="OCU24" s="139"/>
      <c r="OCV24" s="139"/>
      <c r="OCW24" s="139"/>
      <c r="OCX24" s="139"/>
      <c r="OCY24" s="139"/>
      <c r="OCZ24" s="139"/>
      <c r="ODA24" s="139"/>
      <c r="ODB24" s="139"/>
      <c r="ODC24" s="139"/>
      <c r="ODD24" s="139"/>
      <c r="ODE24" s="139"/>
      <c r="ODF24" s="139"/>
      <c r="ODG24" s="139"/>
      <c r="ODH24" s="139"/>
      <c r="ODI24" s="139"/>
      <c r="ODJ24" s="139"/>
      <c r="ODK24" s="139"/>
      <c r="ODL24" s="139"/>
      <c r="ODM24" s="139"/>
      <c r="ODN24" s="139"/>
      <c r="ODO24" s="139"/>
      <c r="ODP24" s="139"/>
      <c r="ODQ24" s="139"/>
      <c r="ODR24" s="139"/>
      <c r="ODS24" s="139"/>
      <c r="ODT24" s="139"/>
      <c r="ODU24" s="139"/>
      <c r="ODV24" s="139"/>
      <c r="ODW24" s="139"/>
      <c r="ODX24" s="139"/>
      <c r="ODY24" s="139"/>
      <c r="ODZ24" s="139"/>
      <c r="OEA24" s="139"/>
      <c r="OEB24" s="139"/>
      <c r="OEC24" s="139"/>
      <c r="OED24" s="139"/>
      <c r="OEE24" s="139"/>
      <c r="OEF24" s="139"/>
      <c r="OEG24" s="139"/>
      <c r="OEH24" s="139"/>
      <c r="OEI24" s="139"/>
      <c r="OEJ24" s="139"/>
      <c r="OEK24" s="139"/>
      <c r="OEL24" s="139"/>
      <c r="OEM24" s="139"/>
      <c r="OEN24" s="139"/>
      <c r="OEO24" s="139"/>
      <c r="OEP24" s="139"/>
      <c r="OEQ24" s="139"/>
      <c r="OER24" s="139"/>
      <c r="OES24" s="139"/>
      <c r="OET24" s="139"/>
      <c r="OEU24" s="139"/>
      <c r="OEV24" s="139"/>
      <c r="OEW24" s="139"/>
      <c r="OEX24" s="139"/>
      <c r="OEY24" s="139"/>
      <c r="OEZ24" s="139"/>
      <c r="OFA24" s="139"/>
      <c r="OFB24" s="139"/>
      <c r="OFC24" s="139"/>
      <c r="OFD24" s="139"/>
      <c r="OFE24" s="139"/>
      <c r="OFF24" s="139"/>
      <c r="OFG24" s="139"/>
      <c r="OFH24" s="139"/>
      <c r="OFI24" s="139"/>
      <c r="OFJ24" s="139"/>
      <c r="OFK24" s="139"/>
      <c r="OFL24" s="139"/>
      <c r="OFM24" s="139"/>
      <c r="OFN24" s="139"/>
      <c r="OFO24" s="139"/>
      <c r="OFP24" s="139"/>
      <c r="OFQ24" s="139"/>
      <c r="OFR24" s="139"/>
      <c r="OFS24" s="139"/>
      <c r="OFT24" s="139"/>
      <c r="OFU24" s="139"/>
      <c r="OFV24" s="139"/>
      <c r="OFW24" s="139"/>
      <c r="OFX24" s="139"/>
      <c r="OFY24" s="139"/>
      <c r="OFZ24" s="139"/>
      <c r="OGA24" s="139"/>
      <c r="OGB24" s="139"/>
      <c r="OGC24" s="139"/>
      <c r="OGD24" s="139"/>
      <c r="OGE24" s="139"/>
      <c r="OGF24" s="139"/>
      <c r="OGG24" s="139"/>
      <c r="OGH24" s="139"/>
      <c r="OGI24" s="139"/>
      <c r="OGJ24" s="139"/>
      <c r="OGK24" s="139"/>
      <c r="OGL24" s="139"/>
      <c r="OGM24" s="139"/>
      <c r="OGN24" s="139"/>
      <c r="OGO24" s="139"/>
      <c r="OGP24" s="139"/>
      <c r="OGQ24" s="139"/>
      <c r="OGR24" s="139"/>
      <c r="OGS24" s="139"/>
      <c r="OGT24" s="139"/>
      <c r="OGU24" s="139"/>
      <c r="OGV24" s="139"/>
      <c r="OGW24" s="139"/>
      <c r="OGX24" s="139"/>
      <c r="OGY24" s="139"/>
      <c r="OGZ24" s="139"/>
      <c r="OHA24" s="139"/>
      <c r="OHB24" s="139"/>
      <c r="OHC24" s="139"/>
      <c r="OHD24" s="139"/>
      <c r="OHE24" s="139"/>
      <c r="OHF24" s="139"/>
      <c r="OHG24" s="139"/>
      <c r="OHH24" s="139"/>
      <c r="OHI24" s="139"/>
      <c r="OHJ24" s="139"/>
      <c r="OHK24" s="139"/>
      <c r="OHL24" s="139"/>
      <c r="OHM24" s="139"/>
      <c r="OHN24" s="139"/>
      <c r="OHO24" s="139"/>
      <c r="OHP24" s="139"/>
      <c r="OHQ24" s="139"/>
      <c r="OHR24" s="139"/>
      <c r="OHS24" s="139"/>
      <c r="OHT24" s="139"/>
      <c r="OHU24" s="139"/>
      <c r="OHV24" s="139"/>
      <c r="OHW24" s="139"/>
      <c r="OHX24" s="139"/>
      <c r="OHY24" s="139"/>
      <c r="OHZ24" s="139"/>
      <c r="OIA24" s="139"/>
      <c r="OIB24" s="139"/>
      <c r="OIC24" s="139"/>
      <c r="OID24" s="139"/>
      <c r="OIE24" s="139"/>
      <c r="OIF24" s="139"/>
      <c r="OIG24" s="139"/>
      <c r="OIH24" s="139"/>
      <c r="OII24" s="139"/>
      <c r="OIJ24" s="139"/>
      <c r="OIK24" s="139"/>
      <c r="OIL24" s="139"/>
      <c r="OIM24" s="139"/>
      <c r="OIN24" s="139"/>
      <c r="OIO24" s="139"/>
      <c r="OIP24" s="139"/>
      <c r="OIQ24" s="139"/>
      <c r="OIR24" s="139"/>
      <c r="OIS24" s="139"/>
      <c r="OIT24" s="139"/>
      <c r="OIU24" s="139"/>
      <c r="OIV24" s="139"/>
      <c r="OIW24" s="139"/>
      <c r="OIX24" s="139"/>
      <c r="OIY24" s="139"/>
      <c r="OIZ24" s="139"/>
      <c r="OJA24" s="139"/>
      <c r="OJB24" s="139"/>
      <c r="OJC24" s="139"/>
      <c r="OJD24" s="139"/>
      <c r="OJE24" s="139"/>
      <c r="OJF24" s="139"/>
      <c r="OJG24" s="139"/>
      <c r="OJH24" s="139"/>
      <c r="OJI24" s="139"/>
      <c r="OJJ24" s="139"/>
      <c r="OJK24" s="139"/>
      <c r="OJL24" s="139"/>
      <c r="OJM24" s="139"/>
      <c r="OJN24" s="139"/>
      <c r="OJO24" s="139"/>
      <c r="OJP24" s="139"/>
      <c r="OJQ24" s="139"/>
      <c r="OJR24" s="139"/>
      <c r="OJS24" s="139"/>
      <c r="OJT24" s="139"/>
      <c r="OJU24" s="139"/>
      <c r="OJV24" s="139"/>
      <c r="OJW24" s="139"/>
      <c r="OJX24" s="139"/>
      <c r="OJY24" s="139"/>
      <c r="OJZ24" s="139"/>
      <c r="OKA24" s="139"/>
      <c r="OKB24" s="139"/>
      <c r="OKC24" s="139"/>
      <c r="OKD24" s="139"/>
      <c r="OKE24" s="139"/>
      <c r="OKF24" s="139"/>
      <c r="OKG24" s="139"/>
      <c r="OKH24" s="139"/>
      <c r="OKI24" s="139"/>
      <c r="OKJ24" s="139"/>
      <c r="OKK24" s="139"/>
      <c r="OKL24" s="139"/>
      <c r="OKM24" s="139"/>
      <c r="OKN24" s="139"/>
      <c r="OKO24" s="139"/>
      <c r="OKP24" s="139"/>
      <c r="OKQ24" s="139"/>
      <c r="OKR24" s="139"/>
      <c r="OKS24" s="139"/>
      <c r="OKT24" s="139"/>
      <c r="OKU24" s="139"/>
      <c r="OKV24" s="139"/>
      <c r="OKW24" s="139"/>
      <c r="OKX24" s="139"/>
      <c r="OKY24" s="139"/>
      <c r="OKZ24" s="139"/>
      <c r="OLA24" s="139"/>
      <c r="OLB24" s="139"/>
      <c r="OLC24" s="139"/>
      <c r="OLD24" s="139"/>
      <c r="OLE24" s="139"/>
      <c r="OLF24" s="139"/>
      <c r="OLG24" s="139"/>
      <c r="OLH24" s="139"/>
      <c r="OLI24" s="139"/>
      <c r="OLJ24" s="139"/>
      <c r="OLK24" s="139"/>
      <c r="OLL24" s="139"/>
      <c r="OLM24" s="139"/>
      <c r="OLN24" s="139"/>
      <c r="OLO24" s="139"/>
      <c r="OLP24" s="139"/>
      <c r="OLQ24" s="139"/>
      <c r="OLR24" s="139"/>
      <c r="OLS24" s="139"/>
      <c r="OLT24" s="139"/>
      <c r="OLU24" s="139"/>
      <c r="OLV24" s="139"/>
      <c r="OLW24" s="139"/>
      <c r="OLX24" s="139"/>
      <c r="OLY24" s="139"/>
      <c r="OLZ24" s="139"/>
      <c r="OMA24" s="139"/>
      <c r="OMB24" s="139"/>
      <c r="OMC24" s="139"/>
      <c r="OMD24" s="139"/>
      <c r="OME24" s="139"/>
      <c r="OMF24" s="139"/>
      <c r="OMG24" s="139"/>
      <c r="OMH24" s="139"/>
      <c r="OMI24" s="139"/>
      <c r="OMJ24" s="139"/>
      <c r="OMK24" s="139"/>
      <c r="OML24" s="139"/>
      <c r="OMM24" s="139"/>
      <c r="OMN24" s="139"/>
      <c r="OMO24" s="139"/>
      <c r="OMP24" s="139"/>
      <c r="OMQ24" s="139"/>
      <c r="OMR24" s="139"/>
      <c r="OMS24" s="139"/>
      <c r="OMT24" s="139"/>
      <c r="OMU24" s="139"/>
      <c r="OMV24" s="139"/>
      <c r="OMW24" s="139"/>
      <c r="OMX24" s="139"/>
      <c r="OMY24" s="139"/>
      <c r="OMZ24" s="139"/>
      <c r="ONA24" s="139"/>
      <c r="ONB24" s="139"/>
      <c r="ONC24" s="139"/>
      <c r="OND24" s="139"/>
      <c r="ONE24" s="139"/>
      <c r="ONF24" s="139"/>
      <c r="ONG24" s="139"/>
      <c r="ONH24" s="139"/>
      <c r="ONI24" s="139"/>
      <c r="ONJ24" s="139"/>
      <c r="ONK24" s="139"/>
      <c r="ONL24" s="139"/>
      <c r="ONM24" s="139"/>
      <c r="ONN24" s="139"/>
      <c r="ONO24" s="139"/>
      <c r="ONP24" s="139"/>
      <c r="ONQ24" s="139"/>
      <c r="ONR24" s="139"/>
      <c r="ONS24" s="139"/>
      <c r="ONT24" s="139"/>
      <c r="ONU24" s="139"/>
      <c r="ONV24" s="139"/>
      <c r="ONW24" s="139"/>
      <c r="ONX24" s="139"/>
      <c r="ONY24" s="139"/>
      <c r="ONZ24" s="139"/>
      <c r="OOA24" s="139"/>
      <c r="OOB24" s="139"/>
      <c r="OOC24" s="139"/>
      <c r="OOD24" s="139"/>
      <c r="OOE24" s="139"/>
      <c r="OOF24" s="139"/>
      <c r="OOG24" s="139"/>
      <c r="OOH24" s="139"/>
      <c r="OOI24" s="139"/>
      <c r="OOJ24" s="139"/>
      <c r="OOK24" s="139"/>
      <c r="OOL24" s="139"/>
      <c r="OOM24" s="139"/>
      <c r="OON24" s="139"/>
      <c r="OOO24" s="139"/>
      <c r="OOP24" s="139"/>
      <c r="OOQ24" s="139"/>
      <c r="OOR24" s="139"/>
      <c r="OOS24" s="139"/>
      <c r="OOT24" s="139"/>
      <c r="OOU24" s="139"/>
      <c r="OOV24" s="139"/>
      <c r="OOW24" s="139"/>
      <c r="OOX24" s="139"/>
      <c r="OOY24" s="139"/>
      <c r="OOZ24" s="139"/>
      <c r="OPA24" s="139"/>
      <c r="OPB24" s="139"/>
      <c r="OPC24" s="139"/>
      <c r="OPD24" s="139"/>
      <c r="OPE24" s="139"/>
      <c r="OPF24" s="139"/>
      <c r="OPG24" s="139"/>
      <c r="OPH24" s="139"/>
      <c r="OPI24" s="139"/>
      <c r="OPJ24" s="139"/>
      <c r="OPK24" s="139"/>
      <c r="OPL24" s="139"/>
      <c r="OPM24" s="139"/>
      <c r="OPN24" s="139"/>
      <c r="OPO24" s="139"/>
      <c r="OPP24" s="139"/>
      <c r="OPQ24" s="139"/>
      <c r="OPR24" s="139"/>
      <c r="OPS24" s="139"/>
      <c r="OPT24" s="139"/>
      <c r="OPU24" s="139"/>
      <c r="OPV24" s="139"/>
      <c r="OPW24" s="139"/>
      <c r="OPX24" s="139"/>
      <c r="OPY24" s="139"/>
      <c r="OPZ24" s="139"/>
      <c r="OQA24" s="139"/>
      <c r="OQB24" s="139"/>
      <c r="OQC24" s="139"/>
      <c r="OQD24" s="139"/>
      <c r="OQE24" s="139"/>
      <c r="OQF24" s="139"/>
      <c r="OQG24" s="139"/>
      <c r="OQH24" s="139"/>
      <c r="OQI24" s="139"/>
      <c r="OQJ24" s="139"/>
      <c r="OQK24" s="139"/>
      <c r="OQL24" s="139"/>
      <c r="OQM24" s="139"/>
      <c r="OQN24" s="139"/>
      <c r="OQO24" s="139"/>
      <c r="OQP24" s="139"/>
      <c r="OQQ24" s="139"/>
      <c r="OQR24" s="139"/>
      <c r="OQS24" s="139"/>
      <c r="OQT24" s="139"/>
      <c r="OQU24" s="139"/>
      <c r="OQV24" s="139"/>
      <c r="OQW24" s="139"/>
      <c r="OQX24" s="139"/>
      <c r="OQY24" s="139"/>
      <c r="OQZ24" s="139"/>
      <c r="ORA24" s="139"/>
      <c r="ORB24" s="139"/>
      <c r="ORC24" s="139"/>
      <c r="ORD24" s="139"/>
      <c r="ORE24" s="139"/>
      <c r="ORF24" s="139"/>
      <c r="ORG24" s="139"/>
      <c r="ORH24" s="139"/>
      <c r="ORI24" s="139"/>
      <c r="ORJ24" s="139"/>
      <c r="ORK24" s="139"/>
      <c r="ORL24" s="139"/>
      <c r="ORM24" s="139"/>
      <c r="ORN24" s="139"/>
      <c r="ORO24" s="139"/>
      <c r="ORP24" s="139"/>
      <c r="ORQ24" s="139"/>
      <c r="ORR24" s="139"/>
      <c r="ORS24" s="139"/>
      <c r="ORT24" s="139"/>
      <c r="ORU24" s="139"/>
      <c r="ORV24" s="139"/>
      <c r="ORW24" s="139"/>
      <c r="ORX24" s="139"/>
      <c r="ORY24" s="139"/>
      <c r="ORZ24" s="139"/>
      <c r="OSA24" s="139"/>
      <c r="OSB24" s="139"/>
      <c r="OSC24" s="139"/>
      <c r="OSD24" s="139"/>
      <c r="OSE24" s="139"/>
      <c r="OSF24" s="139"/>
      <c r="OSG24" s="139"/>
      <c r="OSH24" s="139"/>
      <c r="OSI24" s="139"/>
      <c r="OSJ24" s="139"/>
      <c r="OSK24" s="139"/>
      <c r="OSL24" s="139"/>
      <c r="OSM24" s="139"/>
      <c r="OSN24" s="139"/>
      <c r="OSO24" s="139"/>
      <c r="OSP24" s="139"/>
      <c r="OSQ24" s="139"/>
      <c r="OSR24" s="139"/>
      <c r="OSS24" s="139"/>
      <c r="OST24" s="139"/>
      <c r="OSU24" s="139"/>
      <c r="OSV24" s="139"/>
      <c r="OSW24" s="139"/>
      <c r="OSX24" s="139"/>
      <c r="OSY24" s="139"/>
      <c r="OSZ24" s="139"/>
      <c r="OTA24" s="139"/>
      <c r="OTB24" s="139"/>
      <c r="OTC24" s="139"/>
      <c r="OTD24" s="139"/>
      <c r="OTE24" s="139"/>
      <c r="OTF24" s="139"/>
      <c r="OTG24" s="139"/>
      <c r="OTH24" s="139"/>
      <c r="OTI24" s="139"/>
      <c r="OTJ24" s="139"/>
      <c r="OTK24" s="139"/>
      <c r="OTL24" s="139"/>
      <c r="OTM24" s="139"/>
      <c r="OTN24" s="139"/>
      <c r="OTO24" s="139"/>
      <c r="OTP24" s="139"/>
      <c r="OTQ24" s="139"/>
      <c r="OTR24" s="139"/>
      <c r="OTS24" s="139"/>
      <c r="OTT24" s="139"/>
      <c r="OTU24" s="139"/>
      <c r="OTV24" s="139"/>
      <c r="OTW24" s="139"/>
      <c r="OTX24" s="139"/>
      <c r="OTY24" s="139"/>
      <c r="OTZ24" s="139"/>
      <c r="OUA24" s="139"/>
      <c r="OUB24" s="139"/>
      <c r="OUC24" s="139"/>
      <c r="OUD24" s="139"/>
      <c r="OUE24" s="139"/>
      <c r="OUF24" s="139"/>
      <c r="OUG24" s="139"/>
      <c r="OUH24" s="139"/>
      <c r="OUI24" s="139"/>
      <c r="OUJ24" s="139"/>
      <c r="OUK24" s="139"/>
      <c r="OUL24" s="139"/>
      <c r="OUM24" s="139"/>
      <c r="OUN24" s="139"/>
      <c r="OUO24" s="139"/>
      <c r="OUP24" s="139"/>
      <c r="OUQ24" s="139"/>
      <c r="OUR24" s="139"/>
      <c r="OUS24" s="139"/>
      <c r="OUT24" s="139"/>
      <c r="OUU24" s="139"/>
      <c r="OUV24" s="139"/>
      <c r="OUW24" s="139"/>
      <c r="OUX24" s="139"/>
      <c r="OUY24" s="139"/>
      <c r="OUZ24" s="139"/>
      <c r="OVA24" s="139"/>
      <c r="OVB24" s="139"/>
      <c r="OVC24" s="139"/>
      <c r="OVD24" s="139"/>
      <c r="OVE24" s="139"/>
      <c r="OVF24" s="139"/>
      <c r="OVG24" s="139"/>
      <c r="OVH24" s="139"/>
      <c r="OVI24" s="139"/>
      <c r="OVJ24" s="139"/>
      <c r="OVK24" s="139"/>
      <c r="OVL24" s="139"/>
      <c r="OVM24" s="139"/>
      <c r="OVN24" s="139"/>
      <c r="OVO24" s="139"/>
      <c r="OVP24" s="139"/>
      <c r="OVQ24" s="139"/>
      <c r="OVR24" s="139"/>
      <c r="OVS24" s="139"/>
      <c r="OVT24" s="139"/>
      <c r="OVU24" s="139"/>
      <c r="OVV24" s="139"/>
      <c r="OVW24" s="139"/>
      <c r="OVX24" s="139"/>
      <c r="OVY24" s="139"/>
      <c r="OVZ24" s="139"/>
      <c r="OWA24" s="139"/>
      <c r="OWB24" s="139"/>
      <c r="OWC24" s="139"/>
      <c r="OWD24" s="139"/>
      <c r="OWE24" s="139"/>
      <c r="OWF24" s="139"/>
      <c r="OWG24" s="139"/>
      <c r="OWH24" s="139"/>
      <c r="OWI24" s="139"/>
      <c r="OWJ24" s="139"/>
      <c r="OWK24" s="139"/>
      <c r="OWL24" s="139"/>
      <c r="OWM24" s="139"/>
      <c r="OWN24" s="139"/>
      <c r="OWO24" s="139"/>
      <c r="OWP24" s="139"/>
      <c r="OWQ24" s="139"/>
      <c r="OWR24" s="139"/>
      <c r="OWS24" s="139"/>
      <c r="OWT24" s="139"/>
      <c r="OWU24" s="139"/>
      <c r="OWV24" s="139"/>
      <c r="OWW24" s="139"/>
      <c r="OWX24" s="139"/>
      <c r="OWY24" s="139"/>
      <c r="OWZ24" s="139"/>
      <c r="OXA24" s="139"/>
      <c r="OXB24" s="139"/>
      <c r="OXC24" s="139"/>
      <c r="OXD24" s="139"/>
      <c r="OXE24" s="139"/>
      <c r="OXF24" s="139"/>
      <c r="OXG24" s="139"/>
      <c r="OXH24" s="139"/>
      <c r="OXI24" s="139"/>
      <c r="OXJ24" s="139"/>
      <c r="OXK24" s="139"/>
      <c r="OXL24" s="139"/>
      <c r="OXM24" s="139"/>
      <c r="OXN24" s="139"/>
      <c r="OXO24" s="139"/>
      <c r="OXP24" s="139"/>
      <c r="OXQ24" s="139"/>
      <c r="OXR24" s="139"/>
      <c r="OXS24" s="139"/>
      <c r="OXT24" s="139"/>
      <c r="OXU24" s="139"/>
      <c r="OXV24" s="139"/>
      <c r="OXW24" s="139"/>
      <c r="OXX24" s="139"/>
      <c r="OXY24" s="139"/>
      <c r="OXZ24" s="139"/>
      <c r="OYA24" s="139"/>
      <c r="OYB24" s="139"/>
      <c r="OYC24" s="139"/>
      <c r="OYD24" s="139"/>
      <c r="OYE24" s="139"/>
      <c r="OYF24" s="139"/>
      <c r="OYG24" s="139"/>
      <c r="OYH24" s="139"/>
      <c r="OYI24" s="139"/>
      <c r="OYJ24" s="139"/>
      <c r="OYK24" s="139"/>
      <c r="OYL24" s="139"/>
      <c r="OYM24" s="139"/>
      <c r="OYN24" s="139"/>
      <c r="OYO24" s="139"/>
      <c r="OYP24" s="139"/>
      <c r="OYQ24" s="139"/>
      <c r="OYR24" s="139"/>
      <c r="OYS24" s="139"/>
      <c r="OYT24" s="139"/>
      <c r="OYU24" s="139"/>
      <c r="OYV24" s="139"/>
      <c r="OYW24" s="139"/>
      <c r="OYX24" s="139"/>
      <c r="OYY24" s="139"/>
      <c r="OYZ24" s="139"/>
      <c r="OZA24" s="139"/>
      <c r="OZB24" s="139"/>
      <c r="OZC24" s="139"/>
      <c r="OZD24" s="139"/>
      <c r="OZE24" s="139"/>
      <c r="OZF24" s="139"/>
      <c r="OZG24" s="139"/>
      <c r="OZH24" s="139"/>
      <c r="OZI24" s="139"/>
      <c r="OZJ24" s="139"/>
      <c r="OZK24" s="139"/>
      <c r="OZL24" s="139"/>
      <c r="OZM24" s="139"/>
      <c r="OZN24" s="139"/>
      <c r="OZO24" s="139"/>
      <c r="OZP24" s="139"/>
      <c r="OZQ24" s="139"/>
      <c r="OZR24" s="139"/>
      <c r="OZS24" s="139"/>
      <c r="OZT24" s="139"/>
      <c r="OZU24" s="139"/>
      <c r="OZV24" s="139"/>
      <c r="OZW24" s="139"/>
      <c r="OZX24" s="139"/>
      <c r="OZY24" s="139"/>
      <c r="OZZ24" s="139"/>
      <c r="PAA24" s="139"/>
      <c r="PAB24" s="139"/>
      <c r="PAC24" s="139"/>
      <c r="PAD24" s="139"/>
      <c r="PAE24" s="139"/>
      <c r="PAF24" s="139"/>
      <c r="PAG24" s="139"/>
      <c r="PAH24" s="139"/>
      <c r="PAI24" s="139"/>
      <c r="PAJ24" s="139"/>
      <c r="PAK24" s="139"/>
      <c r="PAL24" s="139"/>
      <c r="PAM24" s="139"/>
      <c r="PAN24" s="139"/>
      <c r="PAO24" s="139"/>
      <c r="PAP24" s="139"/>
      <c r="PAQ24" s="139"/>
      <c r="PAR24" s="139"/>
      <c r="PAS24" s="139"/>
      <c r="PAT24" s="139"/>
      <c r="PAU24" s="139"/>
      <c r="PAV24" s="139"/>
      <c r="PAW24" s="139"/>
      <c r="PAX24" s="139"/>
      <c r="PAY24" s="139"/>
      <c r="PAZ24" s="139"/>
      <c r="PBA24" s="139"/>
      <c r="PBB24" s="139"/>
      <c r="PBC24" s="139"/>
      <c r="PBD24" s="139"/>
      <c r="PBE24" s="139"/>
      <c r="PBF24" s="139"/>
      <c r="PBG24" s="139"/>
      <c r="PBH24" s="139"/>
      <c r="PBI24" s="139"/>
      <c r="PBJ24" s="139"/>
      <c r="PBK24" s="139"/>
      <c r="PBL24" s="139"/>
      <c r="PBM24" s="139"/>
      <c r="PBN24" s="139"/>
      <c r="PBO24" s="139"/>
      <c r="PBP24" s="139"/>
      <c r="PBQ24" s="139"/>
      <c r="PBR24" s="139"/>
      <c r="PBS24" s="139"/>
      <c r="PBT24" s="139"/>
      <c r="PBU24" s="139"/>
      <c r="PBV24" s="139"/>
      <c r="PBW24" s="139"/>
      <c r="PBX24" s="139"/>
      <c r="PBY24" s="139"/>
      <c r="PBZ24" s="139"/>
      <c r="PCA24" s="139"/>
      <c r="PCB24" s="139"/>
      <c r="PCC24" s="139"/>
      <c r="PCD24" s="139"/>
      <c r="PCE24" s="139"/>
      <c r="PCF24" s="139"/>
      <c r="PCG24" s="139"/>
      <c r="PCH24" s="139"/>
      <c r="PCI24" s="139"/>
      <c r="PCJ24" s="139"/>
      <c r="PCK24" s="139"/>
      <c r="PCL24" s="139"/>
      <c r="PCM24" s="139"/>
      <c r="PCN24" s="139"/>
      <c r="PCO24" s="139"/>
      <c r="PCP24" s="139"/>
      <c r="PCQ24" s="139"/>
      <c r="PCR24" s="139"/>
      <c r="PCS24" s="139"/>
      <c r="PCT24" s="139"/>
      <c r="PCU24" s="139"/>
      <c r="PCV24" s="139"/>
      <c r="PCW24" s="139"/>
      <c r="PCX24" s="139"/>
      <c r="PCY24" s="139"/>
      <c r="PCZ24" s="139"/>
      <c r="PDA24" s="139"/>
      <c r="PDB24" s="139"/>
      <c r="PDC24" s="139"/>
      <c r="PDD24" s="139"/>
      <c r="PDE24" s="139"/>
      <c r="PDF24" s="139"/>
      <c r="PDG24" s="139"/>
      <c r="PDH24" s="139"/>
      <c r="PDI24" s="139"/>
      <c r="PDJ24" s="139"/>
      <c r="PDK24" s="139"/>
      <c r="PDL24" s="139"/>
      <c r="PDM24" s="139"/>
      <c r="PDN24" s="139"/>
      <c r="PDO24" s="139"/>
      <c r="PDP24" s="139"/>
      <c r="PDQ24" s="139"/>
      <c r="PDR24" s="139"/>
      <c r="PDS24" s="139"/>
      <c r="PDT24" s="139"/>
      <c r="PDU24" s="139"/>
      <c r="PDV24" s="139"/>
      <c r="PDW24" s="139"/>
      <c r="PDX24" s="139"/>
      <c r="PDY24" s="139"/>
      <c r="PDZ24" s="139"/>
      <c r="PEA24" s="139"/>
      <c r="PEB24" s="139"/>
      <c r="PEC24" s="139"/>
      <c r="PED24" s="139"/>
      <c r="PEE24" s="139"/>
      <c r="PEF24" s="139"/>
      <c r="PEG24" s="139"/>
      <c r="PEH24" s="139"/>
      <c r="PEI24" s="139"/>
      <c r="PEJ24" s="139"/>
      <c r="PEK24" s="139"/>
      <c r="PEL24" s="139"/>
      <c r="PEM24" s="139"/>
      <c r="PEN24" s="139"/>
      <c r="PEO24" s="139"/>
      <c r="PEP24" s="139"/>
      <c r="PEQ24" s="139"/>
      <c r="PER24" s="139"/>
      <c r="PES24" s="139"/>
      <c r="PET24" s="139"/>
      <c r="PEU24" s="139"/>
      <c r="PEV24" s="139"/>
      <c r="PEW24" s="139"/>
      <c r="PEX24" s="139"/>
      <c r="PEY24" s="139"/>
      <c r="PEZ24" s="139"/>
      <c r="PFA24" s="139"/>
      <c r="PFB24" s="139"/>
      <c r="PFC24" s="139"/>
      <c r="PFD24" s="139"/>
      <c r="PFE24" s="139"/>
      <c r="PFF24" s="139"/>
      <c r="PFG24" s="139"/>
      <c r="PFH24" s="139"/>
      <c r="PFI24" s="139"/>
      <c r="PFJ24" s="139"/>
      <c r="PFK24" s="139"/>
      <c r="PFL24" s="139"/>
      <c r="PFM24" s="139"/>
      <c r="PFN24" s="139"/>
      <c r="PFO24" s="139"/>
      <c r="PFP24" s="139"/>
      <c r="PFQ24" s="139"/>
      <c r="PFR24" s="139"/>
      <c r="PFS24" s="139"/>
      <c r="PFT24" s="139"/>
      <c r="PFU24" s="139"/>
      <c r="PFV24" s="139"/>
      <c r="PFW24" s="139"/>
      <c r="PFX24" s="139"/>
      <c r="PFY24" s="139"/>
      <c r="PFZ24" s="139"/>
      <c r="PGA24" s="139"/>
      <c r="PGB24" s="139"/>
      <c r="PGC24" s="139"/>
      <c r="PGD24" s="139"/>
      <c r="PGE24" s="139"/>
      <c r="PGF24" s="139"/>
      <c r="PGG24" s="139"/>
      <c r="PGH24" s="139"/>
      <c r="PGI24" s="139"/>
      <c r="PGJ24" s="139"/>
      <c r="PGK24" s="139"/>
      <c r="PGL24" s="139"/>
      <c r="PGM24" s="139"/>
      <c r="PGN24" s="139"/>
      <c r="PGO24" s="139"/>
      <c r="PGP24" s="139"/>
      <c r="PGQ24" s="139"/>
      <c r="PGR24" s="139"/>
      <c r="PGS24" s="139"/>
      <c r="PGT24" s="139"/>
      <c r="PGU24" s="139"/>
      <c r="PGV24" s="139"/>
      <c r="PGW24" s="139"/>
      <c r="PGX24" s="139"/>
      <c r="PGY24" s="139"/>
      <c r="PGZ24" s="139"/>
      <c r="PHA24" s="139"/>
      <c r="PHB24" s="139"/>
      <c r="PHC24" s="139"/>
      <c r="PHD24" s="139"/>
      <c r="PHE24" s="139"/>
      <c r="PHF24" s="139"/>
      <c r="PHG24" s="139"/>
      <c r="PHH24" s="139"/>
      <c r="PHI24" s="139"/>
      <c r="PHJ24" s="139"/>
      <c r="PHK24" s="139"/>
      <c r="PHL24" s="139"/>
      <c r="PHM24" s="139"/>
      <c r="PHN24" s="139"/>
      <c r="PHO24" s="139"/>
      <c r="PHP24" s="139"/>
      <c r="PHQ24" s="139"/>
      <c r="PHR24" s="139"/>
      <c r="PHS24" s="139"/>
      <c r="PHT24" s="139"/>
      <c r="PHU24" s="139"/>
      <c r="PHV24" s="139"/>
      <c r="PHW24" s="139"/>
      <c r="PHX24" s="139"/>
      <c r="PHY24" s="139"/>
      <c r="PHZ24" s="139"/>
      <c r="PIA24" s="139"/>
      <c r="PIB24" s="139"/>
      <c r="PIC24" s="139"/>
      <c r="PID24" s="139"/>
      <c r="PIE24" s="139"/>
      <c r="PIF24" s="139"/>
      <c r="PIG24" s="139"/>
      <c r="PIH24" s="139"/>
      <c r="PII24" s="139"/>
      <c r="PIJ24" s="139"/>
      <c r="PIK24" s="139"/>
      <c r="PIL24" s="139"/>
      <c r="PIM24" s="139"/>
      <c r="PIN24" s="139"/>
      <c r="PIO24" s="139"/>
      <c r="PIP24" s="139"/>
      <c r="PIQ24" s="139"/>
      <c r="PIR24" s="139"/>
      <c r="PIS24" s="139"/>
      <c r="PIT24" s="139"/>
      <c r="PIU24" s="139"/>
      <c r="PIV24" s="139"/>
      <c r="PIW24" s="139"/>
      <c r="PIX24" s="139"/>
      <c r="PIY24" s="139"/>
      <c r="PIZ24" s="139"/>
      <c r="PJA24" s="139"/>
      <c r="PJB24" s="139"/>
      <c r="PJC24" s="139"/>
      <c r="PJD24" s="139"/>
      <c r="PJE24" s="139"/>
      <c r="PJF24" s="139"/>
      <c r="PJG24" s="139"/>
      <c r="PJH24" s="139"/>
      <c r="PJI24" s="139"/>
      <c r="PJJ24" s="139"/>
      <c r="PJK24" s="139"/>
      <c r="PJL24" s="139"/>
      <c r="PJM24" s="139"/>
      <c r="PJN24" s="139"/>
      <c r="PJO24" s="139"/>
      <c r="PJP24" s="139"/>
      <c r="PJQ24" s="139"/>
      <c r="PJR24" s="139"/>
      <c r="PJS24" s="139"/>
      <c r="PJT24" s="139"/>
      <c r="PJU24" s="139"/>
      <c r="PJV24" s="139"/>
      <c r="PJW24" s="139"/>
      <c r="PJX24" s="139"/>
      <c r="PJY24" s="139"/>
      <c r="PJZ24" s="139"/>
      <c r="PKA24" s="139"/>
      <c r="PKB24" s="139"/>
      <c r="PKC24" s="139"/>
      <c r="PKD24" s="139"/>
      <c r="PKE24" s="139"/>
      <c r="PKF24" s="139"/>
      <c r="PKG24" s="139"/>
      <c r="PKH24" s="139"/>
      <c r="PKI24" s="139"/>
      <c r="PKJ24" s="139"/>
      <c r="PKK24" s="139"/>
      <c r="PKL24" s="139"/>
      <c r="PKM24" s="139"/>
      <c r="PKN24" s="139"/>
      <c r="PKO24" s="139"/>
      <c r="PKP24" s="139"/>
      <c r="PKQ24" s="139"/>
      <c r="PKR24" s="139"/>
      <c r="PKS24" s="139"/>
      <c r="PKT24" s="139"/>
      <c r="PKU24" s="139"/>
      <c r="PKV24" s="139"/>
      <c r="PKW24" s="139"/>
      <c r="PKX24" s="139"/>
      <c r="PKY24" s="139"/>
      <c r="PKZ24" s="139"/>
      <c r="PLA24" s="139"/>
      <c r="PLB24" s="139"/>
      <c r="PLC24" s="139"/>
      <c r="PLD24" s="139"/>
      <c r="PLE24" s="139"/>
      <c r="PLF24" s="139"/>
      <c r="PLG24" s="139"/>
      <c r="PLH24" s="139"/>
      <c r="PLI24" s="139"/>
      <c r="PLJ24" s="139"/>
      <c r="PLK24" s="139"/>
      <c r="PLL24" s="139"/>
      <c r="PLM24" s="139"/>
      <c r="PLN24" s="139"/>
      <c r="PLO24" s="139"/>
      <c r="PLP24" s="139"/>
      <c r="PLQ24" s="139"/>
      <c r="PLR24" s="139"/>
      <c r="PLS24" s="139"/>
      <c r="PLT24" s="139"/>
      <c r="PLU24" s="139"/>
      <c r="PLV24" s="139"/>
      <c r="PLW24" s="139"/>
      <c r="PLX24" s="139"/>
      <c r="PLY24" s="139"/>
      <c r="PLZ24" s="139"/>
      <c r="PMA24" s="139"/>
      <c r="PMB24" s="139"/>
      <c r="PMC24" s="139"/>
      <c r="PMD24" s="139"/>
      <c r="PME24" s="139"/>
      <c r="PMF24" s="139"/>
      <c r="PMG24" s="139"/>
      <c r="PMH24" s="139"/>
      <c r="PMI24" s="139"/>
      <c r="PMJ24" s="139"/>
      <c r="PMK24" s="139"/>
      <c r="PML24" s="139"/>
      <c r="PMM24" s="139"/>
      <c r="PMN24" s="139"/>
      <c r="PMO24" s="139"/>
      <c r="PMP24" s="139"/>
      <c r="PMQ24" s="139"/>
      <c r="PMR24" s="139"/>
      <c r="PMS24" s="139"/>
      <c r="PMT24" s="139"/>
      <c r="PMU24" s="139"/>
      <c r="PMV24" s="139"/>
      <c r="PMW24" s="139"/>
      <c r="PMX24" s="139"/>
      <c r="PMY24" s="139"/>
      <c r="PMZ24" s="139"/>
      <c r="PNA24" s="139"/>
      <c r="PNB24" s="139"/>
      <c r="PNC24" s="139"/>
      <c r="PND24" s="139"/>
      <c r="PNE24" s="139"/>
      <c r="PNF24" s="139"/>
      <c r="PNG24" s="139"/>
      <c r="PNH24" s="139"/>
      <c r="PNI24" s="139"/>
      <c r="PNJ24" s="139"/>
      <c r="PNK24" s="139"/>
      <c r="PNL24" s="139"/>
      <c r="PNM24" s="139"/>
      <c r="PNN24" s="139"/>
      <c r="PNO24" s="139"/>
      <c r="PNP24" s="139"/>
      <c r="PNQ24" s="139"/>
      <c r="PNR24" s="139"/>
      <c r="PNS24" s="139"/>
      <c r="PNT24" s="139"/>
      <c r="PNU24" s="139"/>
      <c r="PNV24" s="139"/>
      <c r="PNW24" s="139"/>
      <c r="PNX24" s="139"/>
      <c r="PNY24" s="139"/>
      <c r="PNZ24" s="139"/>
      <c r="POA24" s="139"/>
      <c r="POB24" s="139"/>
      <c r="POC24" s="139"/>
      <c r="POD24" s="139"/>
      <c r="POE24" s="139"/>
      <c r="POF24" s="139"/>
      <c r="POG24" s="139"/>
      <c r="POH24" s="139"/>
      <c r="POI24" s="139"/>
      <c r="POJ24" s="139"/>
      <c r="POK24" s="139"/>
      <c r="POL24" s="139"/>
      <c r="POM24" s="139"/>
      <c r="PON24" s="139"/>
      <c r="POO24" s="139"/>
      <c r="POP24" s="139"/>
      <c r="POQ24" s="139"/>
      <c r="POR24" s="139"/>
      <c r="POS24" s="139"/>
      <c r="POT24" s="139"/>
      <c r="POU24" s="139"/>
      <c r="POV24" s="139"/>
      <c r="POW24" s="139"/>
      <c r="POX24" s="139"/>
      <c r="POY24" s="139"/>
      <c r="POZ24" s="139"/>
      <c r="PPA24" s="139"/>
      <c r="PPB24" s="139"/>
      <c r="PPC24" s="139"/>
      <c r="PPD24" s="139"/>
      <c r="PPE24" s="139"/>
      <c r="PPF24" s="139"/>
      <c r="PPG24" s="139"/>
      <c r="PPH24" s="139"/>
      <c r="PPI24" s="139"/>
      <c r="PPJ24" s="139"/>
      <c r="PPK24" s="139"/>
      <c r="PPL24" s="139"/>
      <c r="PPM24" s="139"/>
      <c r="PPN24" s="139"/>
      <c r="PPO24" s="139"/>
      <c r="PPP24" s="139"/>
      <c r="PPQ24" s="139"/>
      <c r="PPR24" s="139"/>
      <c r="PPS24" s="139"/>
      <c r="PPT24" s="139"/>
      <c r="PPU24" s="139"/>
      <c r="PPV24" s="139"/>
      <c r="PPW24" s="139"/>
      <c r="PPX24" s="139"/>
      <c r="PPY24" s="139"/>
      <c r="PPZ24" s="139"/>
      <c r="PQA24" s="139"/>
      <c r="PQB24" s="139"/>
      <c r="PQC24" s="139"/>
      <c r="PQD24" s="139"/>
      <c r="PQE24" s="139"/>
      <c r="PQF24" s="139"/>
      <c r="PQG24" s="139"/>
      <c r="PQH24" s="139"/>
      <c r="PQI24" s="139"/>
      <c r="PQJ24" s="139"/>
      <c r="PQK24" s="139"/>
      <c r="PQL24" s="139"/>
      <c r="PQM24" s="139"/>
      <c r="PQN24" s="139"/>
      <c r="PQO24" s="139"/>
      <c r="PQP24" s="139"/>
      <c r="PQQ24" s="139"/>
      <c r="PQR24" s="139"/>
      <c r="PQS24" s="139"/>
      <c r="PQT24" s="139"/>
      <c r="PQU24" s="139"/>
      <c r="PQV24" s="139"/>
      <c r="PQW24" s="139"/>
      <c r="PQX24" s="139"/>
      <c r="PQY24" s="139"/>
      <c r="PQZ24" s="139"/>
      <c r="PRA24" s="139"/>
      <c r="PRB24" s="139"/>
      <c r="PRC24" s="139"/>
      <c r="PRD24" s="139"/>
      <c r="PRE24" s="139"/>
      <c r="PRF24" s="139"/>
      <c r="PRG24" s="139"/>
      <c r="PRH24" s="139"/>
      <c r="PRI24" s="139"/>
      <c r="PRJ24" s="139"/>
      <c r="PRK24" s="139"/>
      <c r="PRL24" s="139"/>
      <c r="PRM24" s="139"/>
      <c r="PRN24" s="139"/>
      <c r="PRO24" s="139"/>
      <c r="PRP24" s="139"/>
      <c r="PRQ24" s="139"/>
      <c r="PRR24" s="139"/>
      <c r="PRS24" s="139"/>
      <c r="PRT24" s="139"/>
      <c r="PRU24" s="139"/>
      <c r="PRV24" s="139"/>
      <c r="PRW24" s="139"/>
      <c r="PRX24" s="139"/>
      <c r="PRY24" s="139"/>
      <c r="PRZ24" s="139"/>
      <c r="PSA24" s="139"/>
      <c r="PSB24" s="139"/>
      <c r="PSC24" s="139"/>
      <c r="PSD24" s="139"/>
      <c r="PSE24" s="139"/>
      <c r="PSF24" s="139"/>
      <c r="PSG24" s="139"/>
      <c r="PSH24" s="139"/>
      <c r="PSI24" s="139"/>
      <c r="PSJ24" s="139"/>
      <c r="PSK24" s="139"/>
      <c r="PSL24" s="139"/>
      <c r="PSM24" s="139"/>
      <c r="PSN24" s="139"/>
      <c r="PSO24" s="139"/>
      <c r="PSP24" s="139"/>
      <c r="PSQ24" s="139"/>
      <c r="PSR24" s="139"/>
      <c r="PSS24" s="139"/>
      <c r="PST24" s="139"/>
      <c r="PSU24" s="139"/>
      <c r="PSV24" s="139"/>
      <c r="PSW24" s="139"/>
      <c r="PSX24" s="139"/>
      <c r="PSY24" s="139"/>
      <c r="PSZ24" s="139"/>
      <c r="PTA24" s="139"/>
      <c r="PTB24" s="139"/>
      <c r="PTC24" s="139"/>
      <c r="PTD24" s="139"/>
      <c r="PTE24" s="139"/>
      <c r="PTF24" s="139"/>
      <c r="PTG24" s="139"/>
      <c r="PTH24" s="139"/>
      <c r="PTI24" s="139"/>
      <c r="PTJ24" s="139"/>
      <c r="PTK24" s="139"/>
      <c r="PTL24" s="139"/>
      <c r="PTM24" s="139"/>
      <c r="PTN24" s="139"/>
      <c r="PTO24" s="139"/>
      <c r="PTP24" s="139"/>
      <c r="PTQ24" s="139"/>
      <c r="PTR24" s="139"/>
      <c r="PTS24" s="139"/>
      <c r="PTT24" s="139"/>
      <c r="PTU24" s="139"/>
      <c r="PTV24" s="139"/>
      <c r="PTW24" s="139"/>
      <c r="PTX24" s="139"/>
      <c r="PTY24" s="139"/>
      <c r="PTZ24" s="139"/>
      <c r="PUA24" s="139"/>
      <c r="PUB24" s="139"/>
      <c r="PUC24" s="139"/>
      <c r="PUD24" s="139"/>
      <c r="PUE24" s="139"/>
      <c r="PUF24" s="139"/>
      <c r="PUG24" s="139"/>
      <c r="PUH24" s="139"/>
      <c r="PUI24" s="139"/>
      <c r="PUJ24" s="139"/>
      <c r="PUK24" s="139"/>
      <c r="PUL24" s="139"/>
      <c r="PUM24" s="139"/>
      <c r="PUN24" s="139"/>
      <c r="PUO24" s="139"/>
      <c r="PUP24" s="139"/>
      <c r="PUQ24" s="139"/>
      <c r="PUR24" s="139"/>
      <c r="PUS24" s="139"/>
      <c r="PUT24" s="139"/>
      <c r="PUU24" s="139"/>
      <c r="PUV24" s="139"/>
      <c r="PUW24" s="139"/>
      <c r="PUX24" s="139"/>
      <c r="PUY24" s="139"/>
      <c r="PUZ24" s="139"/>
      <c r="PVA24" s="139"/>
      <c r="PVB24" s="139"/>
      <c r="PVC24" s="139"/>
      <c r="PVD24" s="139"/>
      <c r="PVE24" s="139"/>
      <c r="PVF24" s="139"/>
      <c r="PVG24" s="139"/>
      <c r="PVH24" s="139"/>
      <c r="PVI24" s="139"/>
      <c r="PVJ24" s="139"/>
      <c r="PVK24" s="139"/>
      <c r="PVL24" s="139"/>
      <c r="PVM24" s="139"/>
      <c r="PVN24" s="139"/>
      <c r="PVO24" s="139"/>
      <c r="PVP24" s="139"/>
      <c r="PVQ24" s="139"/>
      <c r="PVR24" s="139"/>
      <c r="PVS24" s="139"/>
      <c r="PVT24" s="139"/>
      <c r="PVU24" s="139"/>
      <c r="PVV24" s="139"/>
      <c r="PVW24" s="139"/>
      <c r="PVX24" s="139"/>
      <c r="PVY24" s="139"/>
      <c r="PVZ24" s="139"/>
      <c r="PWA24" s="139"/>
      <c r="PWB24" s="139"/>
      <c r="PWC24" s="139"/>
      <c r="PWD24" s="139"/>
      <c r="PWE24" s="139"/>
      <c r="PWF24" s="139"/>
      <c r="PWG24" s="139"/>
      <c r="PWH24" s="139"/>
      <c r="PWI24" s="139"/>
      <c r="PWJ24" s="139"/>
      <c r="PWK24" s="139"/>
      <c r="PWL24" s="139"/>
      <c r="PWM24" s="139"/>
      <c r="PWN24" s="139"/>
      <c r="PWO24" s="139"/>
      <c r="PWP24" s="139"/>
      <c r="PWQ24" s="139"/>
      <c r="PWR24" s="139"/>
      <c r="PWS24" s="139"/>
      <c r="PWT24" s="139"/>
      <c r="PWU24" s="139"/>
      <c r="PWV24" s="139"/>
      <c r="PWW24" s="139"/>
      <c r="PWX24" s="139"/>
      <c r="PWY24" s="139"/>
      <c r="PWZ24" s="139"/>
      <c r="PXA24" s="139"/>
      <c r="PXB24" s="139"/>
      <c r="PXC24" s="139"/>
      <c r="PXD24" s="139"/>
      <c r="PXE24" s="139"/>
      <c r="PXF24" s="139"/>
      <c r="PXG24" s="139"/>
      <c r="PXH24" s="139"/>
      <c r="PXI24" s="139"/>
      <c r="PXJ24" s="139"/>
      <c r="PXK24" s="139"/>
      <c r="PXL24" s="139"/>
      <c r="PXM24" s="139"/>
      <c r="PXN24" s="139"/>
      <c r="PXO24" s="139"/>
      <c r="PXP24" s="139"/>
      <c r="PXQ24" s="139"/>
      <c r="PXR24" s="139"/>
      <c r="PXS24" s="139"/>
      <c r="PXT24" s="139"/>
      <c r="PXU24" s="139"/>
      <c r="PXV24" s="139"/>
      <c r="PXW24" s="139"/>
      <c r="PXX24" s="139"/>
      <c r="PXY24" s="139"/>
      <c r="PXZ24" s="139"/>
      <c r="PYA24" s="139"/>
      <c r="PYB24" s="139"/>
      <c r="PYC24" s="139"/>
      <c r="PYD24" s="139"/>
      <c r="PYE24" s="139"/>
      <c r="PYF24" s="139"/>
      <c r="PYG24" s="139"/>
      <c r="PYH24" s="139"/>
      <c r="PYI24" s="139"/>
      <c r="PYJ24" s="139"/>
      <c r="PYK24" s="139"/>
      <c r="PYL24" s="139"/>
      <c r="PYM24" s="139"/>
      <c r="PYN24" s="139"/>
      <c r="PYO24" s="139"/>
      <c r="PYP24" s="139"/>
      <c r="PYQ24" s="139"/>
      <c r="PYR24" s="139"/>
      <c r="PYS24" s="139"/>
      <c r="PYT24" s="139"/>
      <c r="PYU24" s="139"/>
      <c r="PYV24" s="139"/>
      <c r="PYW24" s="139"/>
      <c r="PYX24" s="139"/>
      <c r="PYY24" s="139"/>
      <c r="PYZ24" s="139"/>
      <c r="PZA24" s="139"/>
      <c r="PZB24" s="139"/>
      <c r="PZC24" s="139"/>
      <c r="PZD24" s="139"/>
      <c r="PZE24" s="139"/>
      <c r="PZF24" s="139"/>
      <c r="PZG24" s="139"/>
      <c r="PZH24" s="139"/>
      <c r="PZI24" s="139"/>
      <c r="PZJ24" s="139"/>
      <c r="PZK24" s="139"/>
      <c r="PZL24" s="139"/>
      <c r="PZM24" s="139"/>
      <c r="PZN24" s="139"/>
      <c r="PZO24" s="139"/>
      <c r="PZP24" s="139"/>
      <c r="PZQ24" s="139"/>
      <c r="PZR24" s="139"/>
      <c r="PZS24" s="139"/>
      <c r="PZT24" s="139"/>
      <c r="PZU24" s="139"/>
      <c r="PZV24" s="139"/>
      <c r="PZW24" s="139"/>
      <c r="PZX24" s="139"/>
      <c r="PZY24" s="139"/>
      <c r="PZZ24" s="139"/>
      <c r="QAA24" s="139"/>
      <c r="QAB24" s="139"/>
      <c r="QAC24" s="139"/>
      <c r="QAD24" s="139"/>
      <c r="QAE24" s="139"/>
      <c r="QAF24" s="139"/>
      <c r="QAG24" s="139"/>
      <c r="QAH24" s="139"/>
      <c r="QAI24" s="139"/>
      <c r="QAJ24" s="139"/>
      <c r="QAK24" s="139"/>
      <c r="QAL24" s="139"/>
      <c r="QAM24" s="139"/>
      <c r="QAN24" s="139"/>
      <c r="QAO24" s="139"/>
      <c r="QAP24" s="139"/>
      <c r="QAQ24" s="139"/>
      <c r="QAR24" s="139"/>
      <c r="QAS24" s="139"/>
      <c r="QAT24" s="139"/>
      <c r="QAU24" s="139"/>
      <c r="QAV24" s="139"/>
      <c r="QAW24" s="139"/>
      <c r="QAX24" s="139"/>
      <c r="QAY24" s="139"/>
      <c r="QAZ24" s="139"/>
      <c r="QBA24" s="139"/>
      <c r="QBB24" s="139"/>
      <c r="QBC24" s="139"/>
      <c r="QBD24" s="139"/>
      <c r="QBE24" s="139"/>
      <c r="QBF24" s="139"/>
      <c r="QBG24" s="139"/>
      <c r="QBH24" s="139"/>
      <c r="QBI24" s="139"/>
      <c r="QBJ24" s="139"/>
      <c r="QBK24" s="139"/>
      <c r="QBL24" s="139"/>
      <c r="QBM24" s="139"/>
      <c r="QBN24" s="139"/>
      <c r="QBO24" s="139"/>
      <c r="QBP24" s="139"/>
      <c r="QBQ24" s="139"/>
      <c r="QBR24" s="139"/>
      <c r="QBS24" s="139"/>
      <c r="QBT24" s="139"/>
      <c r="QBU24" s="139"/>
      <c r="QBV24" s="139"/>
      <c r="QBW24" s="139"/>
      <c r="QBX24" s="139"/>
      <c r="QBY24" s="139"/>
      <c r="QBZ24" s="139"/>
      <c r="QCA24" s="139"/>
      <c r="QCB24" s="139"/>
      <c r="QCC24" s="139"/>
      <c r="QCD24" s="139"/>
      <c r="QCE24" s="139"/>
      <c r="QCF24" s="139"/>
      <c r="QCG24" s="139"/>
      <c r="QCH24" s="139"/>
      <c r="QCI24" s="139"/>
      <c r="QCJ24" s="139"/>
      <c r="QCK24" s="139"/>
      <c r="QCL24" s="139"/>
      <c r="QCM24" s="139"/>
      <c r="QCN24" s="139"/>
      <c r="QCO24" s="139"/>
      <c r="QCP24" s="139"/>
      <c r="QCQ24" s="139"/>
      <c r="QCR24" s="139"/>
      <c r="QCS24" s="139"/>
      <c r="QCT24" s="139"/>
      <c r="QCU24" s="139"/>
      <c r="QCV24" s="139"/>
      <c r="QCW24" s="139"/>
      <c r="QCX24" s="139"/>
      <c r="QCY24" s="139"/>
      <c r="QCZ24" s="139"/>
      <c r="QDA24" s="139"/>
      <c r="QDB24" s="139"/>
      <c r="QDC24" s="139"/>
      <c r="QDD24" s="139"/>
      <c r="QDE24" s="139"/>
      <c r="QDF24" s="139"/>
      <c r="QDG24" s="139"/>
      <c r="QDH24" s="139"/>
      <c r="QDI24" s="139"/>
      <c r="QDJ24" s="139"/>
      <c r="QDK24" s="139"/>
      <c r="QDL24" s="139"/>
      <c r="QDM24" s="139"/>
      <c r="QDN24" s="139"/>
      <c r="QDO24" s="139"/>
      <c r="QDP24" s="139"/>
      <c r="QDQ24" s="139"/>
      <c r="QDR24" s="139"/>
      <c r="QDS24" s="139"/>
      <c r="QDT24" s="139"/>
      <c r="QDU24" s="139"/>
      <c r="QDV24" s="139"/>
      <c r="QDW24" s="139"/>
      <c r="QDX24" s="139"/>
      <c r="QDY24" s="139"/>
      <c r="QDZ24" s="139"/>
      <c r="QEA24" s="139"/>
      <c r="QEB24" s="139"/>
      <c r="QEC24" s="139"/>
      <c r="QED24" s="139"/>
      <c r="QEE24" s="139"/>
      <c r="QEF24" s="139"/>
      <c r="QEG24" s="139"/>
      <c r="QEH24" s="139"/>
      <c r="QEI24" s="139"/>
      <c r="QEJ24" s="139"/>
      <c r="QEK24" s="139"/>
      <c r="QEL24" s="139"/>
      <c r="QEM24" s="139"/>
      <c r="QEN24" s="139"/>
      <c r="QEO24" s="139"/>
      <c r="QEP24" s="139"/>
      <c r="QEQ24" s="139"/>
      <c r="QER24" s="139"/>
      <c r="QES24" s="139"/>
      <c r="QET24" s="139"/>
      <c r="QEU24" s="139"/>
      <c r="QEV24" s="139"/>
      <c r="QEW24" s="139"/>
      <c r="QEX24" s="139"/>
      <c r="QEY24" s="139"/>
      <c r="QEZ24" s="139"/>
      <c r="QFA24" s="139"/>
      <c r="QFB24" s="139"/>
      <c r="QFC24" s="139"/>
      <c r="QFD24" s="139"/>
      <c r="QFE24" s="139"/>
      <c r="QFF24" s="139"/>
      <c r="QFG24" s="139"/>
      <c r="QFH24" s="139"/>
      <c r="QFI24" s="139"/>
      <c r="QFJ24" s="139"/>
      <c r="QFK24" s="139"/>
      <c r="QFL24" s="139"/>
      <c r="QFM24" s="139"/>
      <c r="QFN24" s="139"/>
      <c r="QFO24" s="139"/>
      <c r="QFP24" s="139"/>
      <c r="QFQ24" s="139"/>
      <c r="QFR24" s="139"/>
      <c r="QFS24" s="139"/>
      <c r="QFT24" s="139"/>
      <c r="QFU24" s="139"/>
      <c r="QFV24" s="139"/>
      <c r="QFW24" s="139"/>
      <c r="QFX24" s="139"/>
      <c r="QFY24" s="139"/>
      <c r="QFZ24" s="139"/>
      <c r="QGA24" s="139"/>
      <c r="QGB24" s="139"/>
      <c r="QGC24" s="139"/>
      <c r="QGD24" s="139"/>
      <c r="QGE24" s="139"/>
      <c r="QGF24" s="139"/>
      <c r="QGG24" s="139"/>
      <c r="QGH24" s="139"/>
      <c r="QGI24" s="139"/>
      <c r="QGJ24" s="139"/>
      <c r="QGK24" s="139"/>
      <c r="QGL24" s="139"/>
      <c r="QGM24" s="139"/>
      <c r="QGN24" s="139"/>
      <c r="QGO24" s="139"/>
      <c r="QGP24" s="139"/>
      <c r="QGQ24" s="139"/>
      <c r="QGR24" s="139"/>
      <c r="QGS24" s="139"/>
      <c r="QGT24" s="139"/>
      <c r="QGU24" s="139"/>
      <c r="QGV24" s="139"/>
      <c r="QGW24" s="139"/>
      <c r="QGX24" s="139"/>
      <c r="QGY24" s="139"/>
      <c r="QGZ24" s="139"/>
      <c r="QHA24" s="139"/>
      <c r="QHB24" s="139"/>
      <c r="QHC24" s="139"/>
      <c r="QHD24" s="139"/>
      <c r="QHE24" s="139"/>
      <c r="QHF24" s="139"/>
      <c r="QHG24" s="139"/>
      <c r="QHH24" s="139"/>
      <c r="QHI24" s="139"/>
      <c r="QHJ24" s="139"/>
      <c r="QHK24" s="139"/>
      <c r="QHL24" s="139"/>
      <c r="QHM24" s="139"/>
      <c r="QHN24" s="139"/>
      <c r="QHO24" s="139"/>
      <c r="QHP24" s="139"/>
      <c r="QHQ24" s="139"/>
      <c r="QHR24" s="139"/>
      <c r="QHS24" s="139"/>
      <c r="QHT24" s="139"/>
      <c r="QHU24" s="139"/>
      <c r="QHV24" s="139"/>
      <c r="QHW24" s="139"/>
      <c r="QHX24" s="139"/>
      <c r="QHY24" s="139"/>
      <c r="QHZ24" s="139"/>
      <c r="QIA24" s="139"/>
      <c r="QIB24" s="139"/>
      <c r="QIC24" s="139"/>
      <c r="QID24" s="139"/>
      <c r="QIE24" s="139"/>
      <c r="QIF24" s="139"/>
      <c r="QIG24" s="139"/>
      <c r="QIH24" s="139"/>
      <c r="QII24" s="139"/>
      <c r="QIJ24" s="139"/>
      <c r="QIK24" s="139"/>
      <c r="QIL24" s="139"/>
      <c r="QIM24" s="139"/>
      <c r="QIN24" s="139"/>
      <c r="QIO24" s="139"/>
      <c r="QIP24" s="139"/>
      <c r="QIQ24" s="139"/>
      <c r="QIR24" s="139"/>
      <c r="QIS24" s="139"/>
      <c r="QIT24" s="139"/>
      <c r="QIU24" s="139"/>
      <c r="QIV24" s="139"/>
      <c r="QIW24" s="139"/>
      <c r="QIX24" s="139"/>
      <c r="QIY24" s="139"/>
      <c r="QIZ24" s="139"/>
      <c r="QJA24" s="139"/>
      <c r="QJB24" s="139"/>
      <c r="QJC24" s="139"/>
      <c r="QJD24" s="139"/>
      <c r="QJE24" s="139"/>
      <c r="QJF24" s="139"/>
      <c r="QJG24" s="139"/>
      <c r="QJH24" s="139"/>
      <c r="QJI24" s="139"/>
      <c r="QJJ24" s="139"/>
      <c r="QJK24" s="139"/>
      <c r="QJL24" s="139"/>
      <c r="QJM24" s="139"/>
      <c r="QJN24" s="139"/>
      <c r="QJO24" s="139"/>
      <c r="QJP24" s="139"/>
      <c r="QJQ24" s="139"/>
      <c r="QJR24" s="139"/>
      <c r="QJS24" s="139"/>
      <c r="QJT24" s="139"/>
      <c r="QJU24" s="139"/>
      <c r="QJV24" s="139"/>
      <c r="QJW24" s="139"/>
      <c r="QJX24" s="139"/>
      <c r="QJY24" s="139"/>
      <c r="QJZ24" s="139"/>
      <c r="QKA24" s="139"/>
      <c r="QKB24" s="139"/>
      <c r="QKC24" s="139"/>
      <c r="QKD24" s="139"/>
      <c r="QKE24" s="139"/>
      <c r="QKF24" s="139"/>
      <c r="QKG24" s="139"/>
      <c r="QKH24" s="139"/>
      <c r="QKI24" s="139"/>
      <c r="QKJ24" s="139"/>
      <c r="QKK24" s="139"/>
      <c r="QKL24" s="139"/>
      <c r="QKM24" s="139"/>
      <c r="QKN24" s="139"/>
      <c r="QKO24" s="139"/>
      <c r="QKP24" s="139"/>
      <c r="QKQ24" s="139"/>
      <c r="QKR24" s="139"/>
      <c r="QKS24" s="139"/>
      <c r="QKT24" s="139"/>
      <c r="QKU24" s="139"/>
      <c r="QKV24" s="139"/>
      <c r="QKW24" s="139"/>
      <c r="QKX24" s="139"/>
      <c r="QKY24" s="139"/>
      <c r="QKZ24" s="139"/>
      <c r="QLA24" s="139"/>
      <c r="QLB24" s="139"/>
      <c r="QLC24" s="139"/>
      <c r="QLD24" s="139"/>
      <c r="QLE24" s="139"/>
      <c r="QLF24" s="139"/>
      <c r="QLG24" s="139"/>
      <c r="QLH24" s="139"/>
      <c r="QLI24" s="139"/>
      <c r="QLJ24" s="139"/>
      <c r="QLK24" s="139"/>
      <c r="QLL24" s="139"/>
      <c r="QLM24" s="139"/>
      <c r="QLN24" s="139"/>
      <c r="QLO24" s="139"/>
      <c r="QLP24" s="139"/>
      <c r="QLQ24" s="139"/>
      <c r="QLR24" s="139"/>
      <c r="QLS24" s="139"/>
      <c r="QLT24" s="139"/>
      <c r="QLU24" s="139"/>
      <c r="QLV24" s="139"/>
      <c r="QLW24" s="139"/>
      <c r="QLX24" s="139"/>
      <c r="QLY24" s="139"/>
      <c r="QLZ24" s="139"/>
      <c r="QMA24" s="139"/>
      <c r="QMB24" s="139"/>
      <c r="QMC24" s="139"/>
      <c r="QMD24" s="139"/>
      <c r="QME24" s="139"/>
      <c r="QMF24" s="139"/>
      <c r="QMG24" s="139"/>
      <c r="QMH24" s="139"/>
      <c r="QMI24" s="139"/>
      <c r="QMJ24" s="139"/>
      <c r="QMK24" s="139"/>
      <c r="QML24" s="139"/>
      <c r="QMM24" s="139"/>
      <c r="QMN24" s="139"/>
      <c r="QMO24" s="139"/>
      <c r="QMP24" s="139"/>
      <c r="QMQ24" s="139"/>
      <c r="QMR24" s="139"/>
      <c r="QMS24" s="139"/>
      <c r="QMT24" s="139"/>
      <c r="QMU24" s="139"/>
      <c r="QMV24" s="139"/>
      <c r="QMW24" s="139"/>
      <c r="QMX24" s="139"/>
      <c r="QMY24" s="139"/>
      <c r="QMZ24" s="139"/>
      <c r="QNA24" s="139"/>
      <c r="QNB24" s="139"/>
      <c r="QNC24" s="139"/>
      <c r="QND24" s="139"/>
      <c r="QNE24" s="139"/>
      <c r="QNF24" s="139"/>
      <c r="QNG24" s="139"/>
      <c r="QNH24" s="139"/>
      <c r="QNI24" s="139"/>
      <c r="QNJ24" s="139"/>
      <c r="QNK24" s="139"/>
      <c r="QNL24" s="139"/>
      <c r="QNM24" s="139"/>
      <c r="QNN24" s="139"/>
      <c r="QNO24" s="139"/>
      <c r="QNP24" s="139"/>
      <c r="QNQ24" s="139"/>
      <c r="QNR24" s="139"/>
      <c r="QNS24" s="139"/>
      <c r="QNT24" s="139"/>
      <c r="QNU24" s="139"/>
      <c r="QNV24" s="139"/>
      <c r="QNW24" s="139"/>
      <c r="QNX24" s="139"/>
      <c r="QNY24" s="139"/>
      <c r="QNZ24" s="139"/>
      <c r="QOA24" s="139"/>
      <c r="QOB24" s="139"/>
      <c r="QOC24" s="139"/>
      <c r="QOD24" s="139"/>
      <c r="QOE24" s="139"/>
      <c r="QOF24" s="139"/>
      <c r="QOG24" s="139"/>
      <c r="QOH24" s="139"/>
      <c r="QOI24" s="139"/>
      <c r="QOJ24" s="139"/>
      <c r="QOK24" s="139"/>
      <c r="QOL24" s="139"/>
      <c r="QOM24" s="139"/>
      <c r="QON24" s="139"/>
      <c r="QOO24" s="139"/>
      <c r="QOP24" s="139"/>
      <c r="QOQ24" s="139"/>
      <c r="QOR24" s="139"/>
      <c r="QOS24" s="139"/>
      <c r="QOT24" s="139"/>
      <c r="QOU24" s="139"/>
      <c r="QOV24" s="139"/>
      <c r="QOW24" s="139"/>
      <c r="QOX24" s="139"/>
      <c r="QOY24" s="139"/>
      <c r="QOZ24" s="139"/>
      <c r="QPA24" s="139"/>
      <c r="QPB24" s="139"/>
      <c r="QPC24" s="139"/>
      <c r="QPD24" s="139"/>
      <c r="QPE24" s="139"/>
      <c r="QPF24" s="139"/>
      <c r="QPG24" s="139"/>
      <c r="QPH24" s="139"/>
      <c r="QPI24" s="139"/>
      <c r="QPJ24" s="139"/>
      <c r="QPK24" s="139"/>
      <c r="QPL24" s="139"/>
      <c r="QPM24" s="139"/>
      <c r="QPN24" s="139"/>
      <c r="QPO24" s="139"/>
      <c r="QPP24" s="139"/>
      <c r="QPQ24" s="139"/>
      <c r="QPR24" s="139"/>
      <c r="QPS24" s="139"/>
      <c r="QPT24" s="139"/>
      <c r="QPU24" s="139"/>
      <c r="QPV24" s="139"/>
      <c r="QPW24" s="139"/>
      <c r="QPX24" s="139"/>
      <c r="QPY24" s="139"/>
      <c r="QPZ24" s="139"/>
      <c r="QQA24" s="139"/>
      <c r="QQB24" s="139"/>
      <c r="QQC24" s="139"/>
      <c r="QQD24" s="139"/>
      <c r="QQE24" s="139"/>
      <c r="QQF24" s="139"/>
      <c r="QQG24" s="139"/>
      <c r="QQH24" s="139"/>
      <c r="QQI24" s="139"/>
      <c r="QQJ24" s="139"/>
      <c r="QQK24" s="139"/>
      <c r="QQL24" s="139"/>
      <c r="QQM24" s="139"/>
      <c r="QQN24" s="139"/>
      <c r="QQO24" s="139"/>
      <c r="QQP24" s="139"/>
      <c r="QQQ24" s="139"/>
      <c r="QQR24" s="139"/>
      <c r="QQS24" s="139"/>
      <c r="QQT24" s="139"/>
      <c r="QQU24" s="139"/>
      <c r="QQV24" s="139"/>
      <c r="QQW24" s="139"/>
      <c r="QQX24" s="139"/>
      <c r="QQY24" s="139"/>
      <c r="QQZ24" s="139"/>
      <c r="QRA24" s="139"/>
      <c r="QRB24" s="139"/>
      <c r="QRC24" s="139"/>
      <c r="QRD24" s="139"/>
      <c r="QRE24" s="139"/>
      <c r="QRF24" s="139"/>
      <c r="QRG24" s="139"/>
      <c r="QRH24" s="139"/>
      <c r="QRI24" s="139"/>
      <c r="QRJ24" s="139"/>
      <c r="QRK24" s="139"/>
      <c r="QRL24" s="139"/>
      <c r="QRM24" s="139"/>
      <c r="QRN24" s="139"/>
      <c r="QRO24" s="139"/>
      <c r="QRP24" s="139"/>
      <c r="QRQ24" s="139"/>
      <c r="QRR24" s="139"/>
      <c r="QRS24" s="139"/>
      <c r="QRT24" s="139"/>
      <c r="QRU24" s="139"/>
      <c r="QRV24" s="139"/>
      <c r="QRW24" s="139"/>
      <c r="QRX24" s="139"/>
      <c r="QRY24" s="139"/>
      <c r="QRZ24" s="139"/>
      <c r="QSA24" s="139"/>
      <c r="QSB24" s="139"/>
      <c r="QSC24" s="139"/>
      <c r="QSD24" s="139"/>
      <c r="QSE24" s="139"/>
      <c r="QSF24" s="139"/>
      <c r="QSG24" s="139"/>
      <c r="QSH24" s="139"/>
      <c r="QSI24" s="139"/>
      <c r="QSJ24" s="139"/>
      <c r="QSK24" s="139"/>
      <c r="QSL24" s="139"/>
      <c r="QSM24" s="139"/>
      <c r="QSN24" s="139"/>
      <c r="QSO24" s="139"/>
      <c r="QSP24" s="139"/>
      <c r="QSQ24" s="139"/>
      <c r="QSR24" s="139"/>
      <c r="QSS24" s="139"/>
      <c r="QST24" s="139"/>
      <c r="QSU24" s="139"/>
      <c r="QSV24" s="139"/>
      <c r="QSW24" s="139"/>
      <c r="QSX24" s="139"/>
      <c r="QSY24" s="139"/>
      <c r="QSZ24" s="139"/>
      <c r="QTA24" s="139"/>
      <c r="QTB24" s="139"/>
      <c r="QTC24" s="139"/>
      <c r="QTD24" s="139"/>
      <c r="QTE24" s="139"/>
      <c r="QTF24" s="139"/>
      <c r="QTG24" s="139"/>
      <c r="QTH24" s="139"/>
      <c r="QTI24" s="139"/>
      <c r="QTJ24" s="139"/>
      <c r="QTK24" s="139"/>
      <c r="QTL24" s="139"/>
      <c r="QTM24" s="139"/>
      <c r="QTN24" s="139"/>
      <c r="QTO24" s="139"/>
      <c r="QTP24" s="139"/>
      <c r="QTQ24" s="139"/>
      <c r="QTR24" s="139"/>
      <c r="QTS24" s="139"/>
      <c r="QTT24" s="139"/>
      <c r="QTU24" s="139"/>
      <c r="QTV24" s="139"/>
      <c r="QTW24" s="139"/>
      <c r="QTX24" s="139"/>
      <c r="QTY24" s="139"/>
      <c r="QTZ24" s="139"/>
      <c r="QUA24" s="139"/>
      <c r="QUB24" s="139"/>
      <c r="QUC24" s="139"/>
      <c r="QUD24" s="139"/>
      <c r="QUE24" s="139"/>
      <c r="QUF24" s="139"/>
      <c r="QUG24" s="139"/>
      <c r="QUH24" s="139"/>
      <c r="QUI24" s="139"/>
      <c r="QUJ24" s="139"/>
      <c r="QUK24" s="139"/>
      <c r="QUL24" s="139"/>
      <c r="QUM24" s="139"/>
      <c r="QUN24" s="139"/>
      <c r="QUO24" s="139"/>
      <c r="QUP24" s="139"/>
      <c r="QUQ24" s="139"/>
      <c r="QUR24" s="139"/>
      <c r="QUS24" s="139"/>
      <c r="QUT24" s="139"/>
      <c r="QUU24" s="139"/>
      <c r="QUV24" s="139"/>
      <c r="QUW24" s="139"/>
      <c r="QUX24" s="139"/>
      <c r="QUY24" s="139"/>
      <c r="QUZ24" s="139"/>
      <c r="QVA24" s="139"/>
      <c r="QVB24" s="139"/>
      <c r="QVC24" s="139"/>
      <c r="QVD24" s="139"/>
      <c r="QVE24" s="139"/>
      <c r="QVF24" s="139"/>
      <c r="QVG24" s="139"/>
      <c r="QVH24" s="139"/>
      <c r="QVI24" s="139"/>
      <c r="QVJ24" s="139"/>
      <c r="QVK24" s="139"/>
      <c r="QVL24" s="139"/>
      <c r="QVM24" s="139"/>
      <c r="QVN24" s="139"/>
      <c r="QVO24" s="139"/>
      <c r="QVP24" s="139"/>
      <c r="QVQ24" s="139"/>
      <c r="QVR24" s="139"/>
      <c r="QVS24" s="139"/>
      <c r="QVT24" s="139"/>
      <c r="QVU24" s="139"/>
      <c r="QVV24" s="139"/>
      <c r="QVW24" s="139"/>
      <c r="QVX24" s="139"/>
      <c r="QVY24" s="139"/>
      <c r="QVZ24" s="139"/>
      <c r="QWA24" s="139"/>
      <c r="QWB24" s="139"/>
      <c r="QWC24" s="139"/>
      <c r="QWD24" s="139"/>
      <c r="QWE24" s="139"/>
      <c r="QWF24" s="139"/>
      <c r="QWG24" s="139"/>
      <c r="QWH24" s="139"/>
      <c r="QWI24" s="139"/>
      <c r="QWJ24" s="139"/>
      <c r="QWK24" s="139"/>
      <c r="QWL24" s="139"/>
      <c r="QWM24" s="139"/>
      <c r="QWN24" s="139"/>
      <c r="QWO24" s="139"/>
      <c r="QWP24" s="139"/>
      <c r="QWQ24" s="139"/>
      <c r="QWR24" s="139"/>
      <c r="QWS24" s="139"/>
      <c r="QWT24" s="139"/>
      <c r="QWU24" s="139"/>
      <c r="QWV24" s="139"/>
      <c r="QWW24" s="139"/>
      <c r="QWX24" s="139"/>
      <c r="QWY24" s="139"/>
      <c r="QWZ24" s="139"/>
      <c r="QXA24" s="139"/>
      <c r="QXB24" s="139"/>
      <c r="QXC24" s="139"/>
      <c r="QXD24" s="139"/>
      <c r="QXE24" s="139"/>
      <c r="QXF24" s="139"/>
      <c r="QXG24" s="139"/>
      <c r="QXH24" s="139"/>
      <c r="QXI24" s="139"/>
      <c r="QXJ24" s="139"/>
      <c r="QXK24" s="139"/>
      <c r="QXL24" s="139"/>
      <c r="QXM24" s="139"/>
      <c r="QXN24" s="139"/>
      <c r="QXO24" s="139"/>
      <c r="QXP24" s="139"/>
      <c r="QXQ24" s="139"/>
      <c r="QXR24" s="139"/>
      <c r="QXS24" s="139"/>
      <c r="QXT24" s="139"/>
      <c r="QXU24" s="139"/>
      <c r="QXV24" s="139"/>
      <c r="QXW24" s="139"/>
      <c r="QXX24" s="139"/>
      <c r="QXY24" s="139"/>
      <c r="QXZ24" s="139"/>
      <c r="QYA24" s="139"/>
      <c r="QYB24" s="139"/>
      <c r="QYC24" s="139"/>
      <c r="QYD24" s="139"/>
      <c r="QYE24" s="139"/>
      <c r="QYF24" s="139"/>
      <c r="QYG24" s="139"/>
      <c r="QYH24" s="139"/>
      <c r="QYI24" s="139"/>
      <c r="QYJ24" s="139"/>
      <c r="QYK24" s="139"/>
      <c r="QYL24" s="139"/>
      <c r="QYM24" s="139"/>
      <c r="QYN24" s="139"/>
      <c r="QYO24" s="139"/>
      <c r="QYP24" s="139"/>
      <c r="QYQ24" s="139"/>
      <c r="QYR24" s="139"/>
      <c r="QYS24" s="139"/>
      <c r="QYT24" s="139"/>
      <c r="QYU24" s="139"/>
      <c r="QYV24" s="139"/>
      <c r="QYW24" s="139"/>
      <c r="QYX24" s="139"/>
      <c r="QYY24" s="139"/>
      <c r="QYZ24" s="139"/>
      <c r="QZA24" s="139"/>
      <c r="QZB24" s="139"/>
      <c r="QZC24" s="139"/>
      <c r="QZD24" s="139"/>
      <c r="QZE24" s="139"/>
      <c r="QZF24" s="139"/>
      <c r="QZG24" s="139"/>
      <c r="QZH24" s="139"/>
      <c r="QZI24" s="139"/>
      <c r="QZJ24" s="139"/>
      <c r="QZK24" s="139"/>
      <c r="QZL24" s="139"/>
      <c r="QZM24" s="139"/>
      <c r="QZN24" s="139"/>
      <c r="QZO24" s="139"/>
      <c r="QZP24" s="139"/>
      <c r="QZQ24" s="139"/>
      <c r="QZR24" s="139"/>
      <c r="QZS24" s="139"/>
      <c r="QZT24" s="139"/>
      <c r="QZU24" s="139"/>
      <c r="QZV24" s="139"/>
      <c r="QZW24" s="139"/>
      <c r="QZX24" s="139"/>
      <c r="QZY24" s="139"/>
      <c r="QZZ24" s="139"/>
      <c r="RAA24" s="139"/>
      <c r="RAB24" s="139"/>
      <c r="RAC24" s="139"/>
      <c r="RAD24" s="139"/>
      <c r="RAE24" s="139"/>
      <c r="RAF24" s="139"/>
      <c r="RAG24" s="139"/>
      <c r="RAH24" s="139"/>
      <c r="RAI24" s="139"/>
      <c r="RAJ24" s="139"/>
      <c r="RAK24" s="139"/>
      <c r="RAL24" s="139"/>
      <c r="RAM24" s="139"/>
      <c r="RAN24" s="139"/>
      <c r="RAO24" s="139"/>
      <c r="RAP24" s="139"/>
      <c r="RAQ24" s="139"/>
      <c r="RAR24" s="139"/>
      <c r="RAS24" s="139"/>
      <c r="RAT24" s="139"/>
      <c r="RAU24" s="139"/>
      <c r="RAV24" s="139"/>
      <c r="RAW24" s="139"/>
      <c r="RAX24" s="139"/>
      <c r="RAY24" s="139"/>
      <c r="RAZ24" s="139"/>
      <c r="RBA24" s="139"/>
      <c r="RBB24" s="139"/>
      <c r="RBC24" s="139"/>
      <c r="RBD24" s="139"/>
      <c r="RBE24" s="139"/>
      <c r="RBF24" s="139"/>
      <c r="RBG24" s="139"/>
      <c r="RBH24" s="139"/>
      <c r="RBI24" s="139"/>
      <c r="RBJ24" s="139"/>
      <c r="RBK24" s="139"/>
      <c r="RBL24" s="139"/>
      <c r="RBM24" s="139"/>
      <c r="RBN24" s="139"/>
      <c r="RBO24" s="139"/>
      <c r="RBP24" s="139"/>
      <c r="RBQ24" s="139"/>
      <c r="RBR24" s="139"/>
      <c r="RBS24" s="139"/>
      <c r="RBT24" s="139"/>
      <c r="RBU24" s="139"/>
      <c r="RBV24" s="139"/>
      <c r="RBW24" s="139"/>
      <c r="RBX24" s="139"/>
      <c r="RBY24" s="139"/>
      <c r="RBZ24" s="139"/>
      <c r="RCA24" s="139"/>
      <c r="RCB24" s="139"/>
      <c r="RCC24" s="139"/>
      <c r="RCD24" s="139"/>
      <c r="RCE24" s="139"/>
      <c r="RCF24" s="139"/>
      <c r="RCG24" s="139"/>
      <c r="RCH24" s="139"/>
      <c r="RCI24" s="139"/>
      <c r="RCJ24" s="139"/>
      <c r="RCK24" s="139"/>
      <c r="RCL24" s="139"/>
      <c r="RCM24" s="139"/>
      <c r="RCN24" s="139"/>
      <c r="RCO24" s="139"/>
      <c r="RCP24" s="139"/>
      <c r="RCQ24" s="139"/>
      <c r="RCR24" s="139"/>
      <c r="RCS24" s="139"/>
      <c r="RCT24" s="139"/>
      <c r="RCU24" s="139"/>
      <c r="RCV24" s="139"/>
      <c r="RCW24" s="139"/>
      <c r="RCX24" s="139"/>
      <c r="RCY24" s="139"/>
      <c r="RCZ24" s="139"/>
      <c r="RDA24" s="139"/>
      <c r="RDB24" s="139"/>
      <c r="RDC24" s="139"/>
      <c r="RDD24" s="139"/>
      <c r="RDE24" s="139"/>
      <c r="RDF24" s="139"/>
      <c r="RDG24" s="139"/>
      <c r="RDH24" s="139"/>
      <c r="RDI24" s="139"/>
      <c r="RDJ24" s="139"/>
      <c r="RDK24" s="139"/>
      <c r="RDL24" s="139"/>
      <c r="RDM24" s="139"/>
      <c r="RDN24" s="139"/>
      <c r="RDO24" s="139"/>
      <c r="RDP24" s="139"/>
      <c r="RDQ24" s="139"/>
      <c r="RDR24" s="139"/>
      <c r="RDS24" s="139"/>
      <c r="RDT24" s="139"/>
      <c r="RDU24" s="139"/>
      <c r="RDV24" s="139"/>
      <c r="RDW24" s="139"/>
      <c r="RDX24" s="139"/>
      <c r="RDY24" s="139"/>
      <c r="RDZ24" s="139"/>
      <c r="REA24" s="139"/>
      <c r="REB24" s="139"/>
      <c r="REC24" s="139"/>
      <c r="RED24" s="139"/>
      <c r="REE24" s="139"/>
      <c r="REF24" s="139"/>
      <c r="REG24" s="139"/>
      <c r="REH24" s="139"/>
      <c r="REI24" s="139"/>
      <c r="REJ24" s="139"/>
      <c r="REK24" s="139"/>
      <c r="REL24" s="139"/>
      <c r="REM24" s="139"/>
      <c r="REN24" s="139"/>
      <c r="REO24" s="139"/>
      <c r="REP24" s="139"/>
      <c r="REQ24" s="139"/>
      <c r="RER24" s="139"/>
      <c r="RES24" s="139"/>
      <c r="RET24" s="139"/>
      <c r="REU24" s="139"/>
      <c r="REV24" s="139"/>
      <c r="REW24" s="139"/>
      <c r="REX24" s="139"/>
      <c r="REY24" s="139"/>
      <c r="REZ24" s="139"/>
      <c r="RFA24" s="139"/>
      <c r="RFB24" s="139"/>
      <c r="RFC24" s="139"/>
      <c r="RFD24" s="139"/>
      <c r="RFE24" s="139"/>
      <c r="RFF24" s="139"/>
      <c r="RFG24" s="139"/>
      <c r="RFH24" s="139"/>
      <c r="RFI24" s="139"/>
      <c r="RFJ24" s="139"/>
      <c r="RFK24" s="139"/>
      <c r="RFL24" s="139"/>
      <c r="RFM24" s="139"/>
      <c r="RFN24" s="139"/>
      <c r="RFO24" s="139"/>
      <c r="RFP24" s="139"/>
      <c r="RFQ24" s="139"/>
      <c r="RFR24" s="139"/>
      <c r="RFS24" s="139"/>
      <c r="RFT24" s="139"/>
      <c r="RFU24" s="139"/>
      <c r="RFV24" s="139"/>
      <c r="RFW24" s="139"/>
      <c r="RFX24" s="139"/>
      <c r="RFY24" s="139"/>
      <c r="RFZ24" s="139"/>
      <c r="RGA24" s="139"/>
      <c r="RGB24" s="139"/>
      <c r="RGC24" s="139"/>
      <c r="RGD24" s="139"/>
      <c r="RGE24" s="139"/>
      <c r="RGF24" s="139"/>
      <c r="RGG24" s="139"/>
      <c r="RGH24" s="139"/>
      <c r="RGI24" s="139"/>
      <c r="RGJ24" s="139"/>
      <c r="RGK24" s="139"/>
      <c r="RGL24" s="139"/>
      <c r="RGM24" s="139"/>
      <c r="RGN24" s="139"/>
      <c r="RGO24" s="139"/>
      <c r="RGP24" s="139"/>
      <c r="RGQ24" s="139"/>
      <c r="RGR24" s="139"/>
      <c r="RGS24" s="139"/>
      <c r="RGT24" s="139"/>
      <c r="RGU24" s="139"/>
      <c r="RGV24" s="139"/>
      <c r="RGW24" s="139"/>
      <c r="RGX24" s="139"/>
      <c r="RGY24" s="139"/>
      <c r="RGZ24" s="139"/>
      <c r="RHA24" s="139"/>
      <c r="RHB24" s="139"/>
      <c r="RHC24" s="139"/>
      <c r="RHD24" s="139"/>
      <c r="RHE24" s="139"/>
      <c r="RHF24" s="139"/>
      <c r="RHG24" s="139"/>
      <c r="RHH24" s="139"/>
      <c r="RHI24" s="139"/>
      <c r="RHJ24" s="139"/>
      <c r="RHK24" s="139"/>
      <c r="RHL24" s="139"/>
      <c r="RHM24" s="139"/>
      <c r="RHN24" s="139"/>
      <c r="RHO24" s="139"/>
      <c r="RHP24" s="139"/>
      <c r="RHQ24" s="139"/>
      <c r="RHR24" s="139"/>
      <c r="RHS24" s="139"/>
      <c r="RHT24" s="139"/>
      <c r="RHU24" s="139"/>
      <c r="RHV24" s="139"/>
      <c r="RHW24" s="139"/>
      <c r="RHX24" s="139"/>
      <c r="RHY24" s="139"/>
      <c r="RHZ24" s="139"/>
      <c r="RIA24" s="139"/>
      <c r="RIB24" s="139"/>
      <c r="RIC24" s="139"/>
      <c r="RID24" s="139"/>
      <c r="RIE24" s="139"/>
      <c r="RIF24" s="139"/>
      <c r="RIG24" s="139"/>
      <c r="RIH24" s="139"/>
      <c r="RII24" s="139"/>
      <c r="RIJ24" s="139"/>
      <c r="RIK24" s="139"/>
      <c r="RIL24" s="139"/>
      <c r="RIM24" s="139"/>
      <c r="RIN24" s="139"/>
      <c r="RIO24" s="139"/>
      <c r="RIP24" s="139"/>
      <c r="RIQ24" s="139"/>
      <c r="RIR24" s="139"/>
      <c r="RIS24" s="139"/>
      <c r="RIT24" s="139"/>
      <c r="RIU24" s="139"/>
      <c r="RIV24" s="139"/>
      <c r="RIW24" s="139"/>
      <c r="RIX24" s="139"/>
      <c r="RIY24" s="139"/>
      <c r="RIZ24" s="139"/>
      <c r="RJA24" s="139"/>
      <c r="RJB24" s="139"/>
      <c r="RJC24" s="139"/>
      <c r="RJD24" s="139"/>
      <c r="RJE24" s="139"/>
      <c r="RJF24" s="139"/>
      <c r="RJG24" s="139"/>
      <c r="RJH24" s="139"/>
      <c r="RJI24" s="139"/>
      <c r="RJJ24" s="139"/>
      <c r="RJK24" s="139"/>
      <c r="RJL24" s="139"/>
      <c r="RJM24" s="139"/>
      <c r="RJN24" s="139"/>
      <c r="RJO24" s="139"/>
      <c r="RJP24" s="139"/>
      <c r="RJQ24" s="139"/>
      <c r="RJR24" s="139"/>
      <c r="RJS24" s="139"/>
      <c r="RJT24" s="139"/>
      <c r="RJU24" s="139"/>
      <c r="RJV24" s="139"/>
      <c r="RJW24" s="139"/>
      <c r="RJX24" s="139"/>
      <c r="RJY24" s="139"/>
      <c r="RJZ24" s="139"/>
      <c r="RKA24" s="139"/>
      <c r="RKB24" s="139"/>
      <c r="RKC24" s="139"/>
      <c r="RKD24" s="139"/>
      <c r="RKE24" s="139"/>
      <c r="RKF24" s="139"/>
      <c r="RKG24" s="139"/>
      <c r="RKH24" s="139"/>
      <c r="RKI24" s="139"/>
      <c r="RKJ24" s="139"/>
      <c r="RKK24" s="139"/>
      <c r="RKL24" s="139"/>
      <c r="RKM24" s="139"/>
      <c r="RKN24" s="139"/>
      <c r="RKO24" s="139"/>
      <c r="RKP24" s="139"/>
      <c r="RKQ24" s="139"/>
      <c r="RKR24" s="139"/>
      <c r="RKS24" s="139"/>
      <c r="RKT24" s="139"/>
      <c r="RKU24" s="139"/>
      <c r="RKV24" s="139"/>
      <c r="RKW24" s="139"/>
      <c r="RKX24" s="139"/>
      <c r="RKY24" s="139"/>
      <c r="RKZ24" s="139"/>
      <c r="RLA24" s="139"/>
      <c r="RLB24" s="139"/>
      <c r="RLC24" s="139"/>
      <c r="RLD24" s="139"/>
      <c r="RLE24" s="139"/>
      <c r="RLF24" s="139"/>
      <c r="RLG24" s="139"/>
      <c r="RLH24" s="139"/>
      <c r="RLI24" s="139"/>
      <c r="RLJ24" s="139"/>
      <c r="RLK24" s="139"/>
      <c r="RLL24" s="139"/>
      <c r="RLM24" s="139"/>
      <c r="RLN24" s="139"/>
      <c r="RLO24" s="139"/>
      <c r="RLP24" s="139"/>
      <c r="RLQ24" s="139"/>
      <c r="RLR24" s="139"/>
      <c r="RLS24" s="139"/>
      <c r="RLT24" s="139"/>
      <c r="RLU24" s="139"/>
      <c r="RLV24" s="139"/>
      <c r="RLW24" s="139"/>
      <c r="RLX24" s="139"/>
      <c r="RLY24" s="139"/>
      <c r="RLZ24" s="139"/>
      <c r="RMA24" s="139"/>
      <c r="RMB24" s="139"/>
      <c r="RMC24" s="139"/>
      <c r="RMD24" s="139"/>
      <c r="RME24" s="139"/>
      <c r="RMF24" s="139"/>
      <c r="RMG24" s="139"/>
      <c r="RMH24" s="139"/>
      <c r="RMI24" s="139"/>
      <c r="RMJ24" s="139"/>
      <c r="RMK24" s="139"/>
      <c r="RML24" s="139"/>
      <c r="RMM24" s="139"/>
      <c r="RMN24" s="139"/>
      <c r="RMO24" s="139"/>
      <c r="RMP24" s="139"/>
      <c r="RMQ24" s="139"/>
      <c r="RMR24" s="139"/>
      <c r="RMS24" s="139"/>
      <c r="RMT24" s="139"/>
      <c r="RMU24" s="139"/>
      <c r="RMV24" s="139"/>
      <c r="RMW24" s="139"/>
      <c r="RMX24" s="139"/>
      <c r="RMY24" s="139"/>
      <c r="RMZ24" s="139"/>
      <c r="RNA24" s="139"/>
      <c r="RNB24" s="139"/>
      <c r="RNC24" s="139"/>
      <c r="RND24" s="139"/>
      <c r="RNE24" s="139"/>
      <c r="RNF24" s="139"/>
      <c r="RNG24" s="139"/>
      <c r="RNH24" s="139"/>
      <c r="RNI24" s="139"/>
      <c r="RNJ24" s="139"/>
      <c r="RNK24" s="139"/>
      <c r="RNL24" s="139"/>
      <c r="RNM24" s="139"/>
      <c r="RNN24" s="139"/>
      <c r="RNO24" s="139"/>
      <c r="RNP24" s="139"/>
      <c r="RNQ24" s="139"/>
      <c r="RNR24" s="139"/>
      <c r="RNS24" s="139"/>
      <c r="RNT24" s="139"/>
      <c r="RNU24" s="139"/>
      <c r="RNV24" s="139"/>
      <c r="RNW24" s="139"/>
      <c r="RNX24" s="139"/>
      <c r="RNY24" s="139"/>
      <c r="RNZ24" s="139"/>
      <c r="ROA24" s="139"/>
      <c r="ROB24" s="139"/>
      <c r="ROC24" s="139"/>
      <c r="ROD24" s="139"/>
      <c r="ROE24" s="139"/>
      <c r="ROF24" s="139"/>
      <c r="ROG24" s="139"/>
      <c r="ROH24" s="139"/>
      <c r="ROI24" s="139"/>
      <c r="ROJ24" s="139"/>
      <c r="ROK24" s="139"/>
      <c r="ROL24" s="139"/>
      <c r="ROM24" s="139"/>
      <c r="RON24" s="139"/>
      <c r="ROO24" s="139"/>
      <c r="ROP24" s="139"/>
      <c r="ROQ24" s="139"/>
      <c r="ROR24" s="139"/>
      <c r="ROS24" s="139"/>
      <c r="ROT24" s="139"/>
      <c r="ROU24" s="139"/>
      <c r="ROV24" s="139"/>
      <c r="ROW24" s="139"/>
      <c r="ROX24" s="139"/>
      <c r="ROY24" s="139"/>
      <c r="ROZ24" s="139"/>
      <c r="RPA24" s="139"/>
      <c r="RPB24" s="139"/>
      <c r="RPC24" s="139"/>
      <c r="RPD24" s="139"/>
      <c r="RPE24" s="139"/>
      <c r="RPF24" s="139"/>
      <c r="RPG24" s="139"/>
      <c r="RPH24" s="139"/>
      <c r="RPI24" s="139"/>
      <c r="RPJ24" s="139"/>
      <c r="RPK24" s="139"/>
      <c r="RPL24" s="139"/>
      <c r="RPM24" s="139"/>
      <c r="RPN24" s="139"/>
      <c r="RPO24" s="139"/>
      <c r="RPP24" s="139"/>
      <c r="RPQ24" s="139"/>
      <c r="RPR24" s="139"/>
      <c r="RPS24" s="139"/>
      <c r="RPT24" s="139"/>
      <c r="RPU24" s="139"/>
      <c r="RPV24" s="139"/>
      <c r="RPW24" s="139"/>
      <c r="RPX24" s="139"/>
      <c r="RPY24" s="139"/>
      <c r="RPZ24" s="139"/>
      <c r="RQA24" s="139"/>
      <c r="RQB24" s="139"/>
      <c r="RQC24" s="139"/>
      <c r="RQD24" s="139"/>
      <c r="RQE24" s="139"/>
      <c r="RQF24" s="139"/>
      <c r="RQG24" s="139"/>
      <c r="RQH24" s="139"/>
      <c r="RQI24" s="139"/>
      <c r="RQJ24" s="139"/>
      <c r="RQK24" s="139"/>
      <c r="RQL24" s="139"/>
      <c r="RQM24" s="139"/>
      <c r="RQN24" s="139"/>
      <c r="RQO24" s="139"/>
      <c r="RQP24" s="139"/>
      <c r="RQQ24" s="139"/>
      <c r="RQR24" s="139"/>
      <c r="RQS24" s="139"/>
      <c r="RQT24" s="139"/>
      <c r="RQU24" s="139"/>
      <c r="RQV24" s="139"/>
      <c r="RQW24" s="139"/>
      <c r="RQX24" s="139"/>
      <c r="RQY24" s="139"/>
      <c r="RQZ24" s="139"/>
      <c r="RRA24" s="139"/>
      <c r="RRB24" s="139"/>
      <c r="RRC24" s="139"/>
      <c r="RRD24" s="139"/>
      <c r="RRE24" s="139"/>
      <c r="RRF24" s="139"/>
      <c r="RRG24" s="139"/>
      <c r="RRH24" s="139"/>
      <c r="RRI24" s="139"/>
      <c r="RRJ24" s="139"/>
      <c r="RRK24" s="139"/>
      <c r="RRL24" s="139"/>
      <c r="RRM24" s="139"/>
      <c r="RRN24" s="139"/>
      <c r="RRO24" s="139"/>
      <c r="RRP24" s="139"/>
      <c r="RRQ24" s="139"/>
      <c r="RRR24" s="139"/>
      <c r="RRS24" s="139"/>
      <c r="RRT24" s="139"/>
      <c r="RRU24" s="139"/>
      <c r="RRV24" s="139"/>
      <c r="RRW24" s="139"/>
      <c r="RRX24" s="139"/>
      <c r="RRY24" s="139"/>
      <c r="RRZ24" s="139"/>
      <c r="RSA24" s="139"/>
      <c r="RSB24" s="139"/>
      <c r="RSC24" s="139"/>
      <c r="RSD24" s="139"/>
      <c r="RSE24" s="139"/>
      <c r="RSF24" s="139"/>
      <c r="RSG24" s="139"/>
      <c r="RSH24" s="139"/>
      <c r="RSI24" s="139"/>
      <c r="RSJ24" s="139"/>
      <c r="RSK24" s="139"/>
      <c r="RSL24" s="139"/>
      <c r="RSM24" s="139"/>
      <c r="RSN24" s="139"/>
      <c r="RSO24" s="139"/>
      <c r="RSP24" s="139"/>
      <c r="RSQ24" s="139"/>
      <c r="RSR24" s="139"/>
      <c r="RSS24" s="139"/>
      <c r="RST24" s="139"/>
      <c r="RSU24" s="139"/>
      <c r="RSV24" s="139"/>
      <c r="RSW24" s="139"/>
      <c r="RSX24" s="139"/>
      <c r="RSY24" s="139"/>
      <c r="RSZ24" s="139"/>
      <c r="RTA24" s="139"/>
      <c r="RTB24" s="139"/>
      <c r="RTC24" s="139"/>
      <c r="RTD24" s="139"/>
      <c r="RTE24" s="139"/>
      <c r="RTF24" s="139"/>
      <c r="RTG24" s="139"/>
      <c r="RTH24" s="139"/>
      <c r="RTI24" s="139"/>
      <c r="RTJ24" s="139"/>
      <c r="RTK24" s="139"/>
      <c r="RTL24" s="139"/>
      <c r="RTM24" s="139"/>
      <c r="RTN24" s="139"/>
      <c r="RTO24" s="139"/>
      <c r="RTP24" s="139"/>
      <c r="RTQ24" s="139"/>
      <c r="RTR24" s="139"/>
      <c r="RTS24" s="139"/>
      <c r="RTT24" s="139"/>
      <c r="RTU24" s="139"/>
      <c r="RTV24" s="139"/>
      <c r="RTW24" s="139"/>
      <c r="RTX24" s="139"/>
      <c r="RTY24" s="139"/>
      <c r="RTZ24" s="139"/>
      <c r="RUA24" s="139"/>
      <c r="RUB24" s="139"/>
      <c r="RUC24" s="139"/>
      <c r="RUD24" s="139"/>
      <c r="RUE24" s="139"/>
      <c r="RUF24" s="139"/>
      <c r="RUG24" s="139"/>
      <c r="RUH24" s="139"/>
      <c r="RUI24" s="139"/>
      <c r="RUJ24" s="139"/>
      <c r="RUK24" s="139"/>
      <c r="RUL24" s="139"/>
      <c r="RUM24" s="139"/>
      <c r="RUN24" s="139"/>
      <c r="RUO24" s="139"/>
      <c r="RUP24" s="139"/>
      <c r="RUQ24" s="139"/>
      <c r="RUR24" s="139"/>
      <c r="RUS24" s="139"/>
      <c r="RUT24" s="139"/>
      <c r="RUU24" s="139"/>
      <c r="RUV24" s="139"/>
      <c r="RUW24" s="139"/>
      <c r="RUX24" s="139"/>
      <c r="RUY24" s="139"/>
      <c r="RUZ24" s="139"/>
      <c r="RVA24" s="139"/>
      <c r="RVB24" s="139"/>
      <c r="RVC24" s="139"/>
      <c r="RVD24" s="139"/>
      <c r="RVE24" s="139"/>
      <c r="RVF24" s="139"/>
      <c r="RVG24" s="139"/>
      <c r="RVH24" s="139"/>
      <c r="RVI24" s="139"/>
      <c r="RVJ24" s="139"/>
      <c r="RVK24" s="139"/>
      <c r="RVL24" s="139"/>
      <c r="RVM24" s="139"/>
      <c r="RVN24" s="139"/>
      <c r="RVO24" s="139"/>
      <c r="RVP24" s="139"/>
      <c r="RVQ24" s="139"/>
      <c r="RVR24" s="139"/>
      <c r="RVS24" s="139"/>
      <c r="RVT24" s="139"/>
      <c r="RVU24" s="139"/>
      <c r="RVV24" s="139"/>
      <c r="RVW24" s="139"/>
      <c r="RVX24" s="139"/>
      <c r="RVY24" s="139"/>
      <c r="RVZ24" s="139"/>
      <c r="RWA24" s="139"/>
      <c r="RWB24" s="139"/>
      <c r="RWC24" s="139"/>
      <c r="RWD24" s="139"/>
      <c r="RWE24" s="139"/>
      <c r="RWF24" s="139"/>
      <c r="RWG24" s="139"/>
      <c r="RWH24" s="139"/>
      <c r="RWI24" s="139"/>
      <c r="RWJ24" s="139"/>
      <c r="RWK24" s="139"/>
      <c r="RWL24" s="139"/>
      <c r="RWM24" s="139"/>
      <c r="RWN24" s="139"/>
      <c r="RWO24" s="139"/>
      <c r="RWP24" s="139"/>
      <c r="RWQ24" s="139"/>
      <c r="RWR24" s="139"/>
      <c r="RWS24" s="139"/>
      <c r="RWT24" s="139"/>
      <c r="RWU24" s="139"/>
      <c r="RWV24" s="139"/>
      <c r="RWW24" s="139"/>
      <c r="RWX24" s="139"/>
      <c r="RWY24" s="139"/>
      <c r="RWZ24" s="139"/>
      <c r="RXA24" s="139"/>
      <c r="RXB24" s="139"/>
      <c r="RXC24" s="139"/>
      <c r="RXD24" s="139"/>
      <c r="RXE24" s="139"/>
      <c r="RXF24" s="139"/>
      <c r="RXG24" s="139"/>
      <c r="RXH24" s="139"/>
      <c r="RXI24" s="139"/>
      <c r="RXJ24" s="139"/>
      <c r="RXK24" s="139"/>
      <c r="RXL24" s="139"/>
      <c r="RXM24" s="139"/>
      <c r="RXN24" s="139"/>
      <c r="RXO24" s="139"/>
      <c r="RXP24" s="139"/>
      <c r="RXQ24" s="139"/>
      <c r="RXR24" s="139"/>
      <c r="RXS24" s="139"/>
      <c r="RXT24" s="139"/>
      <c r="RXU24" s="139"/>
      <c r="RXV24" s="139"/>
      <c r="RXW24" s="139"/>
      <c r="RXX24" s="139"/>
      <c r="RXY24" s="139"/>
      <c r="RXZ24" s="139"/>
      <c r="RYA24" s="139"/>
      <c r="RYB24" s="139"/>
      <c r="RYC24" s="139"/>
      <c r="RYD24" s="139"/>
      <c r="RYE24" s="139"/>
      <c r="RYF24" s="139"/>
      <c r="RYG24" s="139"/>
      <c r="RYH24" s="139"/>
      <c r="RYI24" s="139"/>
      <c r="RYJ24" s="139"/>
      <c r="RYK24" s="139"/>
      <c r="RYL24" s="139"/>
      <c r="RYM24" s="139"/>
      <c r="RYN24" s="139"/>
      <c r="RYO24" s="139"/>
      <c r="RYP24" s="139"/>
      <c r="RYQ24" s="139"/>
      <c r="RYR24" s="139"/>
      <c r="RYS24" s="139"/>
      <c r="RYT24" s="139"/>
      <c r="RYU24" s="139"/>
      <c r="RYV24" s="139"/>
      <c r="RYW24" s="139"/>
      <c r="RYX24" s="139"/>
      <c r="RYY24" s="139"/>
      <c r="RYZ24" s="139"/>
      <c r="RZA24" s="139"/>
      <c r="RZB24" s="139"/>
      <c r="RZC24" s="139"/>
      <c r="RZD24" s="139"/>
      <c r="RZE24" s="139"/>
      <c r="RZF24" s="139"/>
      <c r="RZG24" s="139"/>
      <c r="RZH24" s="139"/>
      <c r="RZI24" s="139"/>
      <c r="RZJ24" s="139"/>
      <c r="RZK24" s="139"/>
      <c r="RZL24" s="139"/>
      <c r="RZM24" s="139"/>
      <c r="RZN24" s="139"/>
      <c r="RZO24" s="139"/>
      <c r="RZP24" s="139"/>
      <c r="RZQ24" s="139"/>
      <c r="RZR24" s="139"/>
      <c r="RZS24" s="139"/>
      <c r="RZT24" s="139"/>
      <c r="RZU24" s="139"/>
      <c r="RZV24" s="139"/>
      <c r="RZW24" s="139"/>
      <c r="RZX24" s="139"/>
      <c r="RZY24" s="139"/>
      <c r="RZZ24" s="139"/>
      <c r="SAA24" s="139"/>
      <c r="SAB24" s="139"/>
      <c r="SAC24" s="139"/>
      <c r="SAD24" s="139"/>
      <c r="SAE24" s="139"/>
      <c r="SAF24" s="139"/>
      <c r="SAG24" s="139"/>
      <c r="SAH24" s="139"/>
      <c r="SAI24" s="139"/>
      <c r="SAJ24" s="139"/>
      <c r="SAK24" s="139"/>
      <c r="SAL24" s="139"/>
      <c r="SAM24" s="139"/>
      <c r="SAN24" s="139"/>
      <c r="SAO24" s="139"/>
      <c r="SAP24" s="139"/>
      <c r="SAQ24" s="139"/>
      <c r="SAR24" s="139"/>
      <c r="SAS24" s="139"/>
      <c r="SAT24" s="139"/>
      <c r="SAU24" s="139"/>
      <c r="SAV24" s="139"/>
      <c r="SAW24" s="139"/>
      <c r="SAX24" s="139"/>
      <c r="SAY24" s="139"/>
      <c r="SAZ24" s="139"/>
      <c r="SBA24" s="139"/>
      <c r="SBB24" s="139"/>
      <c r="SBC24" s="139"/>
      <c r="SBD24" s="139"/>
      <c r="SBE24" s="139"/>
      <c r="SBF24" s="139"/>
      <c r="SBG24" s="139"/>
      <c r="SBH24" s="139"/>
      <c r="SBI24" s="139"/>
      <c r="SBJ24" s="139"/>
      <c r="SBK24" s="139"/>
      <c r="SBL24" s="139"/>
      <c r="SBM24" s="139"/>
      <c r="SBN24" s="139"/>
      <c r="SBO24" s="139"/>
      <c r="SBP24" s="139"/>
      <c r="SBQ24" s="139"/>
      <c r="SBR24" s="139"/>
      <c r="SBS24" s="139"/>
      <c r="SBT24" s="139"/>
      <c r="SBU24" s="139"/>
      <c r="SBV24" s="139"/>
      <c r="SBW24" s="139"/>
      <c r="SBX24" s="139"/>
      <c r="SBY24" s="139"/>
      <c r="SBZ24" s="139"/>
      <c r="SCA24" s="139"/>
      <c r="SCB24" s="139"/>
      <c r="SCC24" s="139"/>
      <c r="SCD24" s="139"/>
      <c r="SCE24" s="139"/>
      <c r="SCF24" s="139"/>
      <c r="SCG24" s="139"/>
      <c r="SCH24" s="139"/>
      <c r="SCI24" s="139"/>
      <c r="SCJ24" s="139"/>
      <c r="SCK24" s="139"/>
      <c r="SCL24" s="139"/>
      <c r="SCM24" s="139"/>
      <c r="SCN24" s="139"/>
      <c r="SCO24" s="139"/>
      <c r="SCP24" s="139"/>
      <c r="SCQ24" s="139"/>
      <c r="SCR24" s="139"/>
      <c r="SCS24" s="139"/>
      <c r="SCT24" s="139"/>
      <c r="SCU24" s="139"/>
      <c r="SCV24" s="139"/>
      <c r="SCW24" s="139"/>
      <c r="SCX24" s="139"/>
      <c r="SCY24" s="139"/>
      <c r="SCZ24" s="139"/>
      <c r="SDA24" s="139"/>
      <c r="SDB24" s="139"/>
      <c r="SDC24" s="139"/>
      <c r="SDD24" s="139"/>
      <c r="SDE24" s="139"/>
      <c r="SDF24" s="139"/>
      <c r="SDG24" s="139"/>
      <c r="SDH24" s="139"/>
      <c r="SDI24" s="139"/>
      <c r="SDJ24" s="139"/>
      <c r="SDK24" s="139"/>
      <c r="SDL24" s="139"/>
      <c r="SDM24" s="139"/>
      <c r="SDN24" s="139"/>
      <c r="SDO24" s="139"/>
      <c r="SDP24" s="139"/>
      <c r="SDQ24" s="139"/>
      <c r="SDR24" s="139"/>
      <c r="SDS24" s="139"/>
      <c r="SDT24" s="139"/>
      <c r="SDU24" s="139"/>
      <c r="SDV24" s="139"/>
      <c r="SDW24" s="139"/>
      <c r="SDX24" s="139"/>
      <c r="SDY24" s="139"/>
      <c r="SDZ24" s="139"/>
      <c r="SEA24" s="139"/>
      <c r="SEB24" s="139"/>
      <c r="SEC24" s="139"/>
      <c r="SED24" s="139"/>
      <c r="SEE24" s="139"/>
      <c r="SEF24" s="139"/>
      <c r="SEG24" s="139"/>
      <c r="SEH24" s="139"/>
      <c r="SEI24" s="139"/>
      <c r="SEJ24" s="139"/>
      <c r="SEK24" s="139"/>
      <c r="SEL24" s="139"/>
      <c r="SEM24" s="139"/>
      <c r="SEN24" s="139"/>
      <c r="SEO24" s="139"/>
      <c r="SEP24" s="139"/>
      <c r="SEQ24" s="139"/>
      <c r="SER24" s="139"/>
      <c r="SES24" s="139"/>
      <c r="SET24" s="139"/>
      <c r="SEU24" s="139"/>
      <c r="SEV24" s="139"/>
      <c r="SEW24" s="139"/>
      <c r="SEX24" s="139"/>
      <c r="SEY24" s="139"/>
      <c r="SEZ24" s="139"/>
      <c r="SFA24" s="139"/>
      <c r="SFB24" s="139"/>
      <c r="SFC24" s="139"/>
      <c r="SFD24" s="139"/>
      <c r="SFE24" s="139"/>
      <c r="SFF24" s="139"/>
      <c r="SFG24" s="139"/>
      <c r="SFH24" s="139"/>
      <c r="SFI24" s="139"/>
      <c r="SFJ24" s="139"/>
      <c r="SFK24" s="139"/>
      <c r="SFL24" s="139"/>
      <c r="SFM24" s="139"/>
      <c r="SFN24" s="139"/>
      <c r="SFO24" s="139"/>
      <c r="SFP24" s="139"/>
      <c r="SFQ24" s="139"/>
      <c r="SFR24" s="139"/>
      <c r="SFS24" s="139"/>
      <c r="SFT24" s="139"/>
      <c r="SFU24" s="139"/>
      <c r="SFV24" s="139"/>
      <c r="SFW24" s="139"/>
      <c r="SFX24" s="139"/>
      <c r="SFY24" s="139"/>
      <c r="SFZ24" s="139"/>
      <c r="SGA24" s="139"/>
      <c r="SGB24" s="139"/>
      <c r="SGC24" s="139"/>
      <c r="SGD24" s="139"/>
      <c r="SGE24" s="139"/>
      <c r="SGF24" s="139"/>
      <c r="SGG24" s="139"/>
      <c r="SGH24" s="139"/>
      <c r="SGI24" s="139"/>
      <c r="SGJ24" s="139"/>
      <c r="SGK24" s="139"/>
      <c r="SGL24" s="139"/>
      <c r="SGM24" s="139"/>
      <c r="SGN24" s="139"/>
      <c r="SGO24" s="139"/>
      <c r="SGP24" s="139"/>
      <c r="SGQ24" s="139"/>
      <c r="SGR24" s="139"/>
      <c r="SGS24" s="139"/>
      <c r="SGT24" s="139"/>
      <c r="SGU24" s="139"/>
      <c r="SGV24" s="139"/>
      <c r="SGW24" s="139"/>
      <c r="SGX24" s="139"/>
      <c r="SGY24" s="139"/>
      <c r="SGZ24" s="139"/>
      <c r="SHA24" s="139"/>
      <c r="SHB24" s="139"/>
      <c r="SHC24" s="139"/>
      <c r="SHD24" s="139"/>
      <c r="SHE24" s="139"/>
      <c r="SHF24" s="139"/>
      <c r="SHG24" s="139"/>
      <c r="SHH24" s="139"/>
      <c r="SHI24" s="139"/>
      <c r="SHJ24" s="139"/>
      <c r="SHK24" s="139"/>
      <c r="SHL24" s="139"/>
      <c r="SHM24" s="139"/>
      <c r="SHN24" s="139"/>
      <c r="SHO24" s="139"/>
      <c r="SHP24" s="139"/>
      <c r="SHQ24" s="139"/>
      <c r="SHR24" s="139"/>
      <c r="SHS24" s="139"/>
      <c r="SHT24" s="139"/>
      <c r="SHU24" s="139"/>
      <c r="SHV24" s="139"/>
      <c r="SHW24" s="139"/>
      <c r="SHX24" s="139"/>
      <c r="SHY24" s="139"/>
      <c r="SHZ24" s="139"/>
      <c r="SIA24" s="139"/>
      <c r="SIB24" s="139"/>
      <c r="SIC24" s="139"/>
      <c r="SID24" s="139"/>
      <c r="SIE24" s="139"/>
      <c r="SIF24" s="139"/>
      <c r="SIG24" s="139"/>
      <c r="SIH24" s="139"/>
      <c r="SII24" s="139"/>
      <c r="SIJ24" s="139"/>
      <c r="SIK24" s="139"/>
      <c r="SIL24" s="139"/>
      <c r="SIM24" s="139"/>
      <c r="SIN24" s="139"/>
      <c r="SIO24" s="139"/>
      <c r="SIP24" s="139"/>
      <c r="SIQ24" s="139"/>
      <c r="SIR24" s="139"/>
      <c r="SIS24" s="139"/>
      <c r="SIT24" s="139"/>
      <c r="SIU24" s="139"/>
      <c r="SIV24" s="139"/>
      <c r="SIW24" s="139"/>
      <c r="SIX24" s="139"/>
      <c r="SIY24" s="139"/>
      <c r="SIZ24" s="139"/>
      <c r="SJA24" s="139"/>
      <c r="SJB24" s="139"/>
      <c r="SJC24" s="139"/>
      <c r="SJD24" s="139"/>
      <c r="SJE24" s="139"/>
      <c r="SJF24" s="139"/>
      <c r="SJG24" s="139"/>
      <c r="SJH24" s="139"/>
      <c r="SJI24" s="139"/>
      <c r="SJJ24" s="139"/>
      <c r="SJK24" s="139"/>
      <c r="SJL24" s="139"/>
      <c r="SJM24" s="139"/>
      <c r="SJN24" s="139"/>
      <c r="SJO24" s="139"/>
      <c r="SJP24" s="139"/>
      <c r="SJQ24" s="139"/>
      <c r="SJR24" s="139"/>
      <c r="SJS24" s="139"/>
      <c r="SJT24" s="139"/>
      <c r="SJU24" s="139"/>
      <c r="SJV24" s="139"/>
      <c r="SJW24" s="139"/>
      <c r="SJX24" s="139"/>
      <c r="SJY24" s="139"/>
      <c r="SJZ24" s="139"/>
      <c r="SKA24" s="139"/>
      <c r="SKB24" s="139"/>
      <c r="SKC24" s="139"/>
      <c r="SKD24" s="139"/>
      <c r="SKE24" s="139"/>
      <c r="SKF24" s="139"/>
      <c r="SKG24" s="139"/>
      <c r="SKH24" s="139"/>
      <c r="SKI24" s="139"/>
      <c r="SKJ24" s="139"/>
      <c r="SKK24" s="139"/>
      <c r="SKL24" s="139"/>
      <c r="SKM24" s="139"/>
      <c r="SKN24" s="139"/>
      <c r="SKO24" s="139"/>
      <c r="SKP24" s="139"/>
      <c r="SKQ24" s="139"/>
      <c r="SKR24" s="139"/>
      <c r="SKS24" s="139"/>
      <c r="SKT24" s="139"/>
      <c r="SKU24" s="139"/>
      <c r="SKV24" s="139"/>
      <c r="SKW24" s="139"/>
      <c r="SKX24" s="139"/>
      <c r="SKY24" s="139"/>
      <c r="SKZ24" s="139"/>
      <c r="SLA24" s="139"/>
      <c r="SLB24" s="139"/>
      <c r="SLC24" s="139"/>
      <c r="SLD24" s="139"/>
      <c r="SLE24" s="139"/>
      <c r="SLF24" s="139"/>
      <c r="SLG24" s="139"/>
      <c r="SLH24" s="139"/>
      <c r="SLI24" s="139"/>
      <c r="SLJ24" s="139"/>
      <c r="SLK24" s="139"/>
      <c r="SLL24" s="139"/>
      <c r="SLM24" s="139"/>
      <c r="SLN24" s="139"/>
      <c r="SLO24" s="139"/>
      <c r="SLP24" s="139"/>
      <c r="SLQ24" s="139"/>
      <c r="SLR24" s="139"/>
      <c r="SLS24" s="139"/>
      <c r="SLT24" s="139"/>
      <c r="SLU24" s="139"/>
      <c r="SLV24" s="139"/>
      <c r="SLW24" s="139"/>
      <c r="SLX24" s="139"/>
      <c r="SLY24" s="139"/>
      <c r="SLZ24" s="139"/>
      <c r="SMA24" s="139"/>
      <c r="SMB24" s="139"/>
      <c r="SMC24" s="139"/>
      <c r="SMD24" s="139"/>
      <c r="SME24" s="139"/>
      <c r="SMF24" s="139"/>
      <c r="SMG24" s="139"/>
      <c r="SMH24" s="139"/>
      <c r="SMI24" s="139"/>
      <c r="SMJ24" s="139"/>
      <c r="SMK24" s="139"/>
      <c r="SML24" s="139"/>
      <c r="SMM24" s="139"/>
      <c r="SMN24" s="139"/>
      <c r="SMO24" s="139"/>
      <c r="SMP24" s="139"/>
      <c r="SMQ24" s="139"/>
      <c r="SMR24" s="139"/>
      <c r="SMS24" s="139"/>
      <c r="SMT24" s="139"/>
      <c r="SMU24" s="139"/>
      <c r="SMV24" s="139"/>
      <c r="SMW24" s="139"/>
      <c r="SMX24" s="139"/>
      <c r="SMY24" s="139"/>
      <c r="SMZ24" s="139"/>
      <c r="SNA24" s="139"/>
      <c r="SNB24" s="139"/>
      <c r="SNC24" s="139"/>
      <c r="SND24" s="139"/>
      <c r="SNE24" s="139"/>
      <c r="SNF24" s="139"/>
      <c r="SNG24" s="139"/>
      <c r="SNH24" s="139"/>
      <c r="SNI24" s="139"/>
      <c r="SNJ24" s="139"/>
      <c r="SNK24" s="139"/>
      <c r="SNL24" s="139"/>
      <c r="SNM24" s="139"/>
      <c r="SNN24" s="139"/>
      <c r="SNO24" s="139"/>
      <c r="SNP24" s="139"/>
      <c r="SNQ24" s="139"/>
      <c r="SNR24" s="139"/>
      <c r="SNS24" s="139"/>
      <c r="SNT24" s="139"/>
      <c r="SNU24" s="139"/>
      <c r="SNV24" s="139"/>
      <c r="SNW24" s="139"/>
      <c r="SNX24" s="139"/>
      <c r="SNY24" s="139"/>
      <c r="SNZ24" s="139"/>
      <c r="SOA24" s="139"/>
      <c r="SOB24" s="139"/>
      <c r="SOC24" s="139"/>
      <c r="SOD24" s="139"/>
      <c r="SOE24" s="139"/>
      <c r="SOF24" s="139"/>
      <c r="SOG24" s="139"/>
      <c r="SOH24" s="139"/>
      <c r="SOI24" s="139"/>
      <c r="SOJ24" s="139"/>
      <c r="SOK24" s="139"/>
      <c r="SOL24" s="139"/>
      <c r="SOM24" s="139"/>
      <c r="SON24" s="139"/>
      <c r="SOO24" s="139"/>
      <c r="SOP24" s="139"/>
      <c r="SOQ24" s="139"/>
      <c r="SOR24" s="139"/>
      <c r="SOS24" s="139"/>
      <c r="SOT24" s="139"/>
      <c r="SOU24" s="139"/>
      <c r="SOV24" s="139"/>
      <c r="SOW24" s="139"/>
      <c r="SOX24" s="139"/>
      <c r="SOY24" s="139"/>
      <c r="SOZ24" s="139"/>
      <c r="SPA24" s="139"/>
      <c r="SPB24" s="139"/>
      <c r="SPC24" s="139"/>
      <c r="SPD24" s="139"/>
      <c r="SPE24" s="139"/>
      <c r="SPF24" s="139"/>
      <c r="SPG24" s="139"/>
      <c r="SPH24" s="139"/>
      <c r="SPI24" s="139"/>
      <c r="SPJ24" s="139"/>
      <c r="SPK24" s="139"/>
      <c r="SPL24" s="139"/>
      <c r="SPM24" s="139"/>
      <c r="SPN24" s="139"/>
      <c r="SPO24" s="139"/>
      <c r="SPP24" s="139"/>
      <c r="SPQ24" s="139"/>
      <c r="SPR24" s="139"/>
      <c r="SPS24" s="139"/>
      <c r="SPT24" s="139"/>
      <c r="SPU24" s="139"/>
      <c r="SPV24" s="139"/>
      <c r="SPW24" s="139"/>
      <c r="SPX24" s="139"/>
      <c r="SPY24" s="139"/>
      <c r="SPZ24" s="139"/>
      <c r="SQA24" s="139"/>
      <c r="SQB24" s="139"/>
      <c r="SQC24" s="139"/>
      <c r="SQD24" s="139"/>
      <c r="SQE24" s="139"/>
      <c r="SQF24" s="139"/>
      <c r="SQG24" s="139"/>
      <c r="SQH24" s="139"/>
      <c r="SQI24" s="139"/>
      <c r="SQJ24" s="139"/>
      <c r="SQK24" s="139"/>
      <c r="SQL24" s="139"/>
      <c r="SQM24" s="139"/>
      <c r="SQN24" s="139"/>
      <c r="SQO24" s="139"/>
      <c r="SQP24" s="139"/>
      <c r="SQQ24" s="139"/>
      <c r="SQR24" s="139"/>
      <c r="SQS24" s="139"/>
      <c r="SQT24" s="139"/>
      <c r="SQU24" s="139"/>
      <c r="SQV24" s="139"/>
      <c r="SQW24" s="139"/>
      <c r="SQX24" s="139"/>
      <c r="SQY24" s="139"/>
      <c r="SQZ24" s="139"/>
      <c r="SRA24" s="139"/>
      <c r="SRB24" s="139"/>
      <c r="SRC24" s="139"/>
      <c r="SRD24" s="139"/>
      <c r="SRE24" s="139"/>
      <c r="SRF24" s="139"/>
      <c r="SRG24" s="139"/>
      <c r="SRH24" s="139"/>
      <c r="SRI24" s="139"/>
      <c r="SRJ24" s="139"/>
      <c r="SRK24" s="139"/>
      <c r="SRL24" s="139"/>
      <c r="SRM24" s="139"/>
      <c r="SRN24" s="139"/>
      <c r="SRO24" s="139"/>
      <c r="SRP24" s="139"/>
      <c r="SRQ24" s="139"/>
      <c r="SRR24" s="139"/>
      <c r="SRS24" s="139"/>
      <c r="SRT24" s="139"/>
      <c r="SRU24" s="139"/>
      <c r="SRV24" s="139"/>
      <c r="SRW24" s="139"/>
      <c r="SRX24" s="139"/>
      <c r="SRY24" s="139"/>
      <c r="SRZ24" s="139"/>
      <c r="SSA24" s="139"/>
      <c r="SSB24" s="139"/>
      <c r="SSC24" s="139"/>
      <c r="SSD24" s="139"/>
      <c r="SSE24" s="139"/>
      <c r="SSF24" s="139"/>
      <c r="SSG24" s="139"/>
      <c r="SSH24" s="139"/>
      <c r="SSI24" s="139"/>
      <c r="SSJ24" s="139"/>
      <c r="SSK24" s="139"/>
      <c r="SSL24" s="139"/>
      <c r="SSM24" s="139"/>
      <c r="SSN24" s="139"/>
      <c r="SSO24" s="139"/>
      <c r="SSP24" s="139"/>
      <c r="SSQ24" s="139"/>
      <c r="SSR24" s="139"/>
      <c r="SSS24" s="139"/>
      <c r="SST24" s="139"/>
      <c r="SSU24" s="139"/>
      <c r="SSV24" s="139"/>
      <c r="SSW24" s="139"/>
      <c r="SSX24" s="139"/>
      <c r="SSY24" s="139"/>
      <c r="SSZ24" s="139"/>
      <c r="STA24" s="139"/>
      <c r="STB24" s="139"/>
      <c r="STC24" s="139"/>
      <c r="STD24" s="139"/>
      <c r="STE24" s="139"/>
      <c r="STF24" s="139"/>
      <c r="STG24" s="139"/>
      <c r="STH24" s="139"/>
      <c r="STI24" s="139"/>
      <c r="STJ24" s="139"/>
      <c r="STK24" s="139"/>
      <c r="STL24" s="139"/>
      <c r="STM24" s="139"/>
      <c r="STN24" s="139"/>
      <c r="STO24" s="139"/>
      <c r="STP24" s="139"/>
      <c r="STQ24" s="139"/>
      <c r="STR24" s="139"/>
      <c r="STS24" s="139"/>
      <c r="STT24" s="139"/>
      <c r="STU24" s="139"/>
      <c r="STV24" s="139"/>
      <c r="STW24" s="139"/>
      <c r="STX24" s="139"/>
      <c r="STY24" s="139"/>
      <c r="STZ24" s="139"/>
      <c r="SUA24" s="139"/>
      <c r="SUB24" s="139"/>
      <c r="SUC24" s="139"/>
      <c r="SUD24" s="139"/>
      <c r="SUE24" s="139"/>
      <c r="SUF24" s="139"/>
      <c r="SUG24" s="139"/>
      <c r="SUH24" s="139"/>
      <c r="SUI24" s="139"/>
      <c r="SUJ24" s="139"/>
      <c r="SUK24" s="139"/>
      <c r="SUL24" s="139"/>
      <c r="SUM24" s="139"/>
      <c r="SUN24" s="139"/>
      <c r="SUO24" s="139"/>
      <c r="SUP24" s="139"/>
      <c r="SUQ24" s="139"/>
      <c r="SUR24" s="139"/>
      <c r="SUS24" s="139"/>
      <c r="SUT24" s="139"/>
      <c r="SUU24" s="139"/>
      <c r="SUV24" s="139"/>
      <c r="SUW24" s="139"/>
      <c r="SUX24" s="139"/>
      <c r="SUY24" s="139"/>
      <c r="SUZ24" s="139"/>
      <c r="SVA24" s="139"/>
      <c r="SVB24" s="139"/>
      <c r="SVC24" s="139"/>
      <c r="SVD24" s="139"/>
      <c r="SVE24" s="139"/>
      <c r="SVF24" s="139"/>
      <c r="SVG24" s="139"/>
      <c r="SVH24" s="139"/>
      <c r="SVI24" s="139"/>
      <c r="SVJ24" s="139"/>
      <c r="SVK24" s="139"/>
      <c r="SVL24" s="139"/>
      <c r="SVM24" s="139"/>
      <c r="SVN24" s="139"/>
      <c r="SVO24" s="139"/>
      <c r="SVP24" s="139"/>
      <c r="SVQ24" s="139"/>
      <c r="SVR24" s="139"/>
      <c r="SVS24" s="139"/>
      <c r="SVT24" s="139"/>
      <c r="SVU24" s="139"/>
      <c r="SVV24" s="139"/>
      <c r="SVW24" s="139"/>
      <c r="SVX24" s="139"/>
      <c r="SVY24" s="139"/>
      <c r="SVZ24" s="139"/>
      <c r="SWA24" s="139"/>
      <c r="SWB24" s="139"/>
      <c r="SWC24" s="139"/>
      <c r="SWD24" s="139"/>
      <c r="SWE24" s="139"/>
      <c r="SWF24" s="139"/>
      <c r="SWG24" s="139"/>
      <c r="SWH24" s="139"/>
      <c r="SWI24" s="139"/>
      <c r="SWJ24" s="139"/>
      <c r="SWK24" s="139"/>
      <c r="SWL24" s="139"/>
      <c r="SWM24" s="139"/>
      <c r="SWN24" s="139"/>
      <c r="SWO24" s="139"/>
      <c r="SWP24" s="139"/>
      <c r="SWQ24" s="139"/>
      <c r="SWR24" s="139"/>
      <c r="SWS24" s="139"/>
      <c r="SWT24" s="139"/>
      <c r="SWU24" s="139"/>
      <c r="SWV24" s="139"/>
      <c r="SWW24" s="139"/>
      <c r="SWX24" s="139"/>
      <c r="SWY24" s="139"/>
      <c r="SWZ24" s="139"/>
      <c r="SXA24" s="139"/>
      <c r="SXB24" s="139"/>
      <c r="SXC24" s="139"/>
      <c r="SXD24" s="139"/>
      <c r="SXE24" s="139"/>
      <c r="SXF24" s="139"/>
      <c r="SXG24" s="139"/>
      <c r="SXH24" s="139"/>
      <c r="SXI24" s="139"/>
      <c r="SXJ24" s="139"/>
      <c r="SXK24" s="139"/>
      <c r="SXL24" s="139"/>
      <c r="SXM24" s="139"/>
      <c r="SXN24" s="139"/>
      <c r="SXO24" s="139"/>
      <c r="SXP24" s="139"/>
      <c r="SXQ24" s="139"/>
      <c r="SXR24" s="139"/>
      <c r="SXS24" s="139"/>
      <c r="SXT24" s="139"/>
      <c r="SXU24" s="139"/>
      <c r="SXV24" s="139"/>
      <c r="SXW24" s="139"/>
      <c r="SXX24" s="139"/>
      <c r="SXY24" s="139"/>
      <c r="SXZ24" s="139"/>
      <c r="SYA24" s="139"/>
      <c r="SYB24" s="139"/>
      <c r="SYC24" s="139"/>
      <c r="SYD24" s="139"/>
      <c r="SYE24" s="139"/>
      <c r="SYF24" s="139"/>
      <c r="SYG24" s="139"/>
      <c r="SYH24" s="139"/>
      <c r="SYI24" s="139"/>
      <c r="SYJ24" s="139"/>
      <c r="SYK24" s="139"/>
      <c r="SYL24" s="139"/>
      <c r="SYM24" s="139"/>
      <c r="SYN24" s="139"/>
      <c r="SYO24" s="139"/>
      <c r="SYP24" s="139"/>
      <c r="SYQ24" s="139"/>
      <c r="SYR24" s="139"/>
      <c r="SYS24" s="139"/>
      <c r="SYT24" s="139"/>
      <c r="SYU24" s="139"/>
      <c r="SYV24" s="139"/>
      <c r="SYW24" s="139"/>
      <c r="SYX24" s="139"/>
      <c r="SYY24" s="139"/>
      <c r="SYZ24" s="139"/>
      <c r="SZA24" s="139"/>
      <c r="SZB24" s="139"/>
      <c r="SZC24" s="139"/>
      <c r="SZD24" s="139"/>
      <c r="SZE24" s="139"/>
      <c r="SZF24" s="139"/>
      <c r="SZG24" s="139"/>
      <c r="SZH24" s="139"/>
      <c r="SZI24" s="139"/>
      <c r="SZJ24" s="139"/>
      <c r="SZK24" s="139"/>
      <c r="SZL24" s="139"/>
      <c r="SZM24" s="139"/>
      <c r="SZN24" s="139"/>
      <c r="SZO24" s="139"/>
      <c r="SZP24" s="139"/>
      <c r="SZQ24" s="139"/>
      <c r="SZR24" s="139"/>
      <c r="SZS24" s="139"/>
      <c r="SZT24" s="139"/>
      <c r="SZU24" s="139"/>
      <c r="SZV24" s="139"/>
      <c r="SZW24" s="139"/>
      <c r="SZX24" s="139"/>
      <c r="SZY24" s="139"/>
      <c r="SZZ24" s="139"/>
      <c r="TAA24" s="139"/>
      <c r="TAB24" s="139"/>
      <c r="TAC24" s="139"/>
      <c r="TAD24" s="139"/>
      <c r="TAE24" s="139"/>
      <c r="TAF24" s="139"/>
      <c r="TAG24" s="139"/>
      <c r="TAH24" s="139"/>
      <c r="TAI24" s="139"/>
      <c r="TAJ24" s="139"/>
      <c r="TAK24" s="139"/>
      <c r="TAL24" s="139"/>
      <c r="TAM24" s="139"/>
      <c r="TAN24" s="139"/>
      <c r="TAO24" s="139"/>
      <c r="TAP24" s="139"/>
      <c r="TAQ24" s="139"/>
      <c r="TAR24" s="139"/>
      <c r="TAS24" s="139"/>
      <c r="TAT24" s="139"/>
      <c r="TAU24" s="139"/>
      <c r="TAV24" s="139"/>
      <c r="TAW24" s="139"/>
      <c r="TAX24" s="139"/>
      <c r="TAY24" s="139"/>
      <c r="TAZ24" s="139"/>
      <c r="TBA24" s="139"/>
      <c r="TBB24" s="139"/>
      <c r="TBC24" s="139"/>
      <c r="TBD24" s="139"/>
      <c r="TBE24" s="139"/>
      <c r="TBF24" s="139"/>
      <c r="TBG24" s="139"/>
      <c r="TBH24" s="139"/>
      <c r="TBI24" s="139"/>
      <c r="TBJ24" s="139"/>
      <c r="TBK24" s="139"/>
      <c r="TBL24" s="139"/>
      <c r="TBM24" s="139"/>
      <c r="TBN24" s="139"/>
      <c r="TBO24" s="139"/>
      <c r="TBP24" s="139"/>
      <c r="TBQ24" s="139"/>
      <c r="TBR24" s="139"/>
      <c r="TBS24" s="139"/>
      <c r="TBT24" s="139"/>
      <c r="TBU24" s="139"/>
      <c r="TBV24" s="139"/>
      <c r="TBW24" s="139"/>
      <c r="TBX24" s="139"/>
      <c r="TBY24" s="139"/>
      <c r="TBZ24" s="139"/>
      <c r="TCA24" s="139"/>
      <c r="TCB24" s="139"/>
      <c r="TCC24" s="139"/>
      <c r="TCD24" s="139"/>
      <c r="TCE24" s="139"/>
      <c r="TCF24" s="139"/>
      <c r="TCG24" s="139"/>
      <c r="TCH24" s="139"/>
      <c r="TCI24" s="139"/>
      <c r="TCJ24" s="139"/>
      <c r="TCK24" s="139"/>
      <c r="TCL24" s="139"/>
      <c r="TCM24" s="139"/>
      <c r="TCN24" s="139"/>
      <c r="TCO24" s="139"/>
      <c r="TCP24" s="139"/>
      <c r="TCQ24" s="139"/>
      <c r="TCR24" s="139"/>
      <c r="TCS24" s="139"/>
      <c r="TCT24" s="139"/>
      <c r="TCU24" s="139"/>
      <c r="TCV24" s="139"/>
      <c r="TCW24" s="139"/>
      <c r="TCX24" s="139"/>
      <c r="TCY24" s="139"/>
      <c r="TCZ24" s="139"/>
      <c r="TDA24" s="139"/>
      <c r="TDB24" s="139"/>
      <c r="TDC24" s="139"/>
      <c r="TDD24" s="139"/>
      <c r="TDE24" s="139"/>
      <c r="TDF24" s="139"/>
      <c r="TDG24" s="139"/>
      <c r="TDH24" s="139"/>
      <c r="TDI24" s="139"/>
      <c r="TDJ24" s="139"/>
      <c r="TDK24" s="139"/>
      <c r="TDL24" s="139"/>
      <c r="TDM24" s="139"/>
      <c r="TDN24" s="139"/>
      <c r="TDO24" s="139"/>
      <c r="TDP24" s="139"/>
      <c r="TDQ24" s="139"/>
      <c r="TDR24" s="139"/>
      <c r="TDS24" s="139"/>
      <c r="TDT24" s="139"/>
      <c r="TDU24" s="139"/>
      <c r="TDV24" s="139"/>
      <c r="TDW24" s="139"/>
      <c r="TDX24" s="139"/>
      <c r="TDY24" s="139"/>
      <c r="TDZ24" s="139"/>
      <c r="TEA24" s="139"/>
      <c r="TEB24" s="139"/>
      <c r="TEC24" s="139"/>
      <c r="TED24" s="139"/>
      <c r="TEE24" s="139"/>
      <c r="TEF24" s="139"/>
      <c r="TEG24" s="139"/>
      <c r="TEH24" s="139"/>
      <c r="TEI24" s="139"/>
      <c r="TEJ24" s="139"/>
      <c r="TEK24" s="139"/>
      <c r="TEL24" s="139"/>
      <c r="TEM24" s="139"/>
      <c r="TEN24" s="139"/>
      <c r="TEO24" s="139"/>
      <c r="TEP24" s="139"/>
      <c r="TEQ24" s="139"/>
      <c r="TER24" s="139"/>
      <c r="TES24" s="139"/>
      <c r="TET24" s="139"/>
      <c r="TEU24" s="139"/>
      <c r="TEV24" s="139"/>
      <c r="TEW24" s="139"/>
      <c r="TEX24" s="139"/>
      <c r="TEY24" s="139"/>
      <c r="TEZ24" s="139"/>
      <c r="TFA24" s="139"/>
      <c r="TFB24" s="139"/>
      <c r="TFC24" s="139"/>
      <c r="TFD24" s="139"/>
      <c r="TFE24" s="139"/>
      <c r="TFF24" s="139"/>
      <c r="TFG24" s="139"/>
      <c r="TFH24" s="139"/>
      <c r="TFI24" s="139"/>
      <c r="TFJ24" s="139"/>
      <c r="TFK24" s="139"/>
      <c r="TFL24" s="139"/>
      <c r="TFM24" s="139"/>
      <c r="TFN24" s="139"/>
      <c r="TFO24" s="139"/>
      <c r="TFP24" s="139"/>
      <c r="TFQ24" s="139"/>
      <c r="TFR24" s="139"/>
      <c r="TFS24" s="139"/>
      <c r="TFT24" s="139"/>
      <c r="TFU24" s="139"/>
      <c r="TFV24" s="139"/>
      <c r="TFW24" s="139"/>
      <c r="TFX24" s="139"/>
      <c r="TFY24" s="139"/>
      <c r="TFZ24" s="139"/>
      <c r="TGA24" s="139"/>
      <c r="TGB24" s="139"/>
      <c r="TGC24" s="139"/>
      <c r="TGD24" s="139"/>
      <c r="TGE24" s="139"/>
      <c r="TGF24" s="139"/>
      <c r="TGG24" s="139"/>
      <c r="TGH24" s="139"/>
      <c r="TGI24" s="139"/>
      <c r="TGJ24" s="139"/>
      <c r="TGK24" s="139"/>
      <c r="TGL24" s="139"/>
      <c r="TGM24" s="139"/>
      <c r="TGN24" s="139"/>
      <c r="TGO24" s="139"/>
      <c r="TGP24" s="139"/>
      <c r="TGQ24" s="139"/>
      <c r="TGR24" s="139"/>
      <c r="TGS24" s="139"/>
      <c r="TGT24" s="139"/>
      <c r="TGU24" s="139"/>
      <c r="TGV24" s="139"/>
      <c r="TGW24" s="139"/>
      <c r="TGX24" s="139"/>
      <c r="TGY24" s="139"/>
      <c r="TGZ24" s="139"/>
      <c r="THA24" s="139"/>
      <c r="THB24" s="139"/>
      <c r="THC24" s="139"/>
      <c r="THD24" s="139"/>
      <c r="THE24" s="139"/>
      <c r="THF24" s="139"/>
      <c r="THG24" s="139"/>
      <c r="THH24" s="139"/>
      <c r="THI24" s="139"/>
      <c r="THJ24" s="139"/>
      <c r="THK24" s="139"/>
      <c r="THL24" s="139"/>
      <c r="THM24" s="139"/>
      <c r="THN24" s="139"/>
      <c r="THO24" s="139"/>
      <c r="THP24" s="139"/>
      <c r="THQ24" s="139"/>
      <c r="THR24" s="139"/>
      <c r="THS24" s="139"/>
      <c r="THT24" s="139"/>
      <c r="THU24" s="139"/>
      <c r="THV24" s="139"/>
      <c r="THW24" s="139"/>
      <c r="THX24" s="139"/>
      <c r="THY24" s="139"/>
      <c r="THZ24" s="139"/>
      <c r="TIA24" s="139"/>
      <c r="TIB24" s="139"/>
      <c r="TIC24" s="139"/>
      <c r="TID24" s="139"/>
      <c r="TIE24" s="139"/>
      <c r="TIF24" s="139"/>
      <c r="TIG24" s="139"/>
      <c r="TIH24" s="139"/>
      <c r="TII24" s="139"/>
      <c r="TIJ24" s="139"/>
      <c r="TIK24" s="139"/>
      <c r="TIL24" s="139"/>
      <c r="TIM24" s="139"/>
      <c r="TIN24" s="139"/>
      <c r="TIO24" s="139"/>
      <c r="TIP24" s="139"/>
      <c r="TIQ24" s="139"/>
      <c r="TIR24" s="139"/>
      <c r="TIS24" s="139"/>
      <c r="TIT24" s="139"/>
      <c r="TIU24" s="139"/>
      <c r="TIV24" s="139"/>
      <c r="TIW24" s="139"/>
      <c r="TIX24" s="139"/>
      <c r="TIY24" s="139"/>
      <c r="TIZ24" s="139"/>
      <c r="TJA24" s="139"/>
      <c r="TJB24" s="139"/>
      <c r="TJC24" s="139"/>
      <c r="TJD24" s="139"/>
      <c r="TJE24" s="139"/>
      <c r="TJF24" s="139"/>
      <c r="TJG24" s="139"/>
      <c r="TJH24" s="139"/>
      <c r="TJI24" s="139"/>
      <c r="TJJ24" s="139"/>
      <c r="TJK24" s="139"/>
      <c r="TJL24" s="139"/>
      <c r="TJM24" s="139"/>
      <c r="TJN24" s="139"/>
      <c r="TJO24" s="139"/>
      <c r="TJP24" s="139"/>
      <c r="TJQ24" s="139"/>
      <c r="TJR24" s="139"/>
      <c r="TJS24" s="139"/>
      <c r="TJT24" s="139"/>
      <c r="TJU24" s="139"/>
      <c r="TJV24" s="139"/>
      <c r="TJW24" s="139"/>
      <c r="TJX24" s="139"/>
      <c r="TJY24" s="139"/>
      <c r="TJZ24" s="139"/>
      <c r="TKA24" s="139"/>
      <c r="TKB24" s="139"/>
      <c r="TKC24" s="139"/>
      <c r="TKD24" s="139"/>
      <c r="TKE24" s="139"/>
      <c r="TKF24" s="139"/>
      <c r="TKG24" s="139"/>
      <c r="TKH24" s="139"/>
      <c r="TKI24" s="139"/>
      <c r="TKJ24" s="139"/>
      <c r="TKK24" s="139"/>
      <c r="TKL24" s="139"/>
      <c r="TKM24" s="139"/>
      <c r="TKN24" s="139"/>
      <c r="TKO24" s="139"/>
      <c r="TKP24" s="139"/>
      <c r="TKQ24" s="139"/>
      <c r="TKR24" s="139"/>
      <c r="TKS24" s="139"/>
      <c r="TKT24" s="139"/>
      <c r="TKU24" s="139"/>
      <c r="TKV24" s="139"/>
      <c r="TKW24" s="139"/>
      <c r="TKX24" s="139"/>
      <c r="TKY24" s="139"/>
      <c r="TKZ24" s="139"/>
      <c r="TLA24" s="139"/>
      <c r="TLB24" s="139"/>
      <c r="TLC24" s="139"/>
      <c r="TLD24" s="139"/>
      <c r="TLE24" s="139"/>
      <c r="TLF24" s="139"/>
      <c r="TLG24" s="139"/>
      <c r="TLH24" s="139"/>
      <c r="TLI24" s="139"/>
      <c r="TLJ24" s="139"/>
      <c r="TLK24" s="139"/>
      <c r="TLL24" s="139"/>
      <c r="TLM24" s="139"/>
      <c r="TLN24" s="139"/>
      <c r="TLO24" s="139"/>
      <c r="TLP24" s="139"/>
      <c r="TLQ24" s="139"/>
      <c r="TLR24" s="139"/>
      <c r="TLS24" s="139"/>
      <c r="TLT24" s="139"/>
      <c r="TLU24" s="139"/>
      <c r="TLV24" s="139"/>
      <c r="TLW24" s="139"/>
      <c r="TLX24" s="139"/>
      <c r="TLY24" s="139"/>
      <c r="TLZ24" s="139"/>
      <c r="TMA24" s="139"/>
      <c r="TMB24" s="139"/>
      <c r="TMC24" s="139"/>
      <c r="TMD24" s="139"/>
      <c r="TME24" s="139"/>
      <c r="TMF24" s="139"/>
      <c r="TMG24" s="139"/>
      <c r="TMH24" s="139"/>
      <c r="TMI24" s="139"/>
      <c r="TMJ24" s="139"/>
      <c r="TMK24" s="139"/>
      <c r="TML24" s="139"/>
      <c r="TMM24" s="139"/>
      <c r="TMN24" s="139"/>
      <c r="TMO24" s="139"/>
      <c r="TMP24" s="139"/>
      <c r="TMQ24" s="139"/>
      <c r="TMR24" s="139"/>
      <c r="TMS24" s="139"/>
      <c r="TMT24" s="139"/>
      <c r="TMU24" s="139"/>
      <c r="TMV24" s="139"/>
      <c r="TMW24" s="139"/>
      <c r="TMX24" s="139"/>
      <c r="TMY24" s="139"/>
      <c r="TMZ24" s="139"/>
      <c r="TNA24" s="139"/>
      <c r="TNB24" s="139"/>
      <c r="TNC24" s="139"/>
      <c r="TND24" s="139"/>
      <c r="TNE24" s="139"/>
      <c r="TNF24" s="139"/>
      <c r="TNG24" s="139"/>
      <c r="TNH24" s="139"/>
      <c r="TNI24" s="139"/>
      <c r="TNJ24" s="139"/>
      <c r="TNK24" s="139"/>
      <c r="TNL24" s="139"/>
      <c r="TNM24" s="139"/>
      <c r="TNN24" s="139"/>
      <c r="TNO24" s="139"/>
      <c r="TNP24" s="139"/>
      <c r="TNQ24" s="139"/>
      <c r="TNR24" s="139"/>
      <c r="TNS24" s="139"/>
      <c r="TNT24" s="139"/>
      <c r="TNU24" s="139"/>
      <c r="TNV24" s="139"/>
      <c r="TNW24" s="139"/>
      <c r="TNX24" s="139"/>
      <c r="TNY24" s="139"/>
      <c r="TNZ24" s="139"/>
      <c r="TOA24" s="139"/>
      <c r="TOB24" s="139"/>
      <c r="TOC24" s="139"/>
      <c r="TOD24" s="139"/>
      <c r="TOE24" s="139"/>
      <c r="TOF24" s="139"/>
      <c r="TOG24" s="139"/>
      <c r="TOH24" s="139"/>
      <c r="TOI24" s="139"/>
      <c r="TOJ24" s="139"/>
      <c r="TOK24" s="139"/>
      <c r="TOL24" s="139"/>
      <c r="TOM24" s="139"/>
      <c r="TON24" s="139"/>
      <c r="TOO24" s="139"/>
      <c r="TOP24" s="139"/>
      <c r="TOQ24" s="139"/>
      <c r="TOR24" s="139"/>
      <c r="TOS24" s="139"/>
      <c r="TOT24" s="139"/>
      <c r="TOU24" s="139"/>
      <c r="TOV24" s="139"/>
      <c r="TOW24" s="139"/>
      <c r="TOX24" s="139"/>
      <c r="TOY24" s="139"/>
      <c r="TOZ24" s="139"/>
      <c r="TPA24" s="139"/>
      <c r="TPB24" s="139"/>
      <c r="TPC24" s="139"/>
      <c r="TPD24" s="139"/>
      <c r="TPE24" s="139"/>
      <c r="TPF24" s="139"/>
      <c r="TPG24" s="139"/>
      <c r="TPH24" s="139"/>
      <c r="TPI24" s="139"/>
      <c r="TPJ24" s="139"/>
      <c r="TPK24" s="139"/>
      <c r="TPL24" s="139"/>
      <c r="TPM24" s="139"/>
      <c r="TPN24" s="139"/>
      <c r="TPO24" s="139"/>
      <c r="TPP24" s="139"/>
      <c r="TPQ24" s="139"/>
      <c r="TPR24" s="139"/>
      <c r="TPS24" s="139"/>
      <c r="TPT24" s="139"/>
      <c r="TPU24" s="139"/>
      <c r="TPV24" s="139"/>
      <c r="TPW24" s="139"/>
      <c r="TPX24" s="139"/>
      <c r="TPY24" s="139"/>
      <c r="TPZ24" s="139"/>
      <c r="TQA24" s="139"/>
      <c r="TQB24" s="139"/>
      <c r="TQC24" s="139"/>
      <c r="TQD24" s="139"/>
      <c r="TQE24" s="139"/>
      <c r="TQF24" s="139"/>
      <c r="TQG24" s="139"/>
      <c r="TQH24" s="139"/>
      <c r="TQI24" s="139"/>
      <c r="TQJ24" s="139"/>
      <c r="TQK24" s="139"/>
      <c r="TQL24" s="139"/>
      <c r="TQM24" s="139"/>
      <c r="TQN24" s="139"/>
      <c r="TQO24" s="139"/>
      <c r="TQP24" s="139"/>
      <c r="TQQ24" s="139"/>
      <c r="TQR24" s="139"/>
      <c r="TQS24" s="139"/>
      <c r="TQT24" s="139"/>
      <c r="TQU24" s="139"/>
      <c r="TQV24" s="139"/>
      <c r="TQW24" s="139"/>
      <c r="TQX24" s="139"/>
      <c r="TQY24" s="139"/>
      <c r="TQZ24" s="139"/>
      <c r="TRA24" s="139"/>
      <c r="TRB24" s="139"/>
      <c r="TRC24" s="139"/>
      <c r="TRD24" s="139"/>
      <c r="TRE24" s="139"/>
      <c r="TRF24" s="139"/>
      <c r="TRG24" s="139"/>
      <c r="TRH24" s="139"/>
      <c r="TRI24" s="139"/>
      <c r="TRJ24" s="139"/>
      <c r="TRK24" s="139"/>
      <c r="TRL24" s="139"/>
      <c r="TRM24" s="139"/>
      <c r="TRN24" s="139"/>
      <c r="TRO24" s="139"/>
      <c r="TRP24" s="139"/>
      <c r="TRQ24" s="139"/>
      <c r="TRR24" s="139"/>
      <c r="TRS24" s="139"/>
      <c r="TRT24" s="139"/>
      <c r="TRU24" s="139"/>
      <c r="TRV24" s="139"/>
      <c r="TRW24" s="139"/>
      <c r="TRX24" s="139"/>
      <c r="TRY24" s="139"/>
      <c r="TRZ24" s="139"/>
      <c r="TSA24" s="139"/>
      <c r="TSB24" s="139"/>
      <c r="TSC24" s="139"/>
      <c r="TSD24" s="139"/>
      <c r="TSE24" s="139"/>
      <c r="TSF24" s="139"/>
      <c r="TSG24" s="139"/>
      <c r="TSH24" s="139"/>
      <c r="TSI24" s="139"/>
      <c r="TSJ24" s="139"/>
      <c r="TSK24" s="139"/>
      <c r="TSL24" s="139"/>
      <c r="TSM24" s="139"/>
      <c r="TSN24" s="139"/>
      <c r="TSO24" s="139"/>
      <c r="TSP24" s="139"/>
      <c r="TSQ24" s="139"/>
      <c r="TSR24" s="139"/>
      <c r="TSS24" s="139"/>
      <c r="TST24" s="139"/>
      <c r="TSU24" s="139"/>
      <c r="TSV24" s="139"/>
      <c r="TSW24" s="139"/>
      <c r="TSX24" s="139"/>
      <c r="TSY24" s="139"/>
      <c r="TSZ24" s="139"/>
      <c r="TTA24" s="139"/>
      <c r="TTB24" s="139"/>
      <c r="TTC24" s="139"/>
      <c r="TTD24" s="139"/>
      <c r="TTE24" s="139"/>
      <c r="TTF24" s="139"/>
      <c r="TTG24" s="139"/>
      <c r="TTH24" s="139"/>
      <c r="TTI24" s="139"/>
      <c r="TTJ24" s="139"/>
      <c r="TTK24" s="139"/>
      <c r="TTL24" s="139"/>
      <c r="TTM24" s="139"/>
      <c r="TTN24" s="139"/>
      <c r="TTO24" s="139"/>
      <c r="TTP24" s="139"/>
      <c r="TTQ24" s="139"/>
      <c r="TTR24" s="139"/>
      <c r="TTS24" s="139"/>
      <c r="TTT24" s="139"/>
      <c r="TTU24" s="139"/>
      <c r="TTV24" s="139"/>
      <c r="TTW24" s="139"/>
      <c r="TTX24" s="139"/>
      <c r="TTY24" s="139"/>
      <c r="TTZ24" s="139"/>
      <c r="TUA24" s="139"/>
      <c r="TUB24" s="139"/>
      <c r="TUC24" s="139"/>
      <c r="TUD24" s="139"/>
      <c r="TUE24" s="139"/>
      <c r="TUF24" s="139"/>
      <c r="TUG24" s="139"/>
      <c r="TUH24" s="139"/>
      <c r="TUI24" s="139"/>
      <c r="TUJ24" s="139"/>
      <c r="TUK24" s="139"/>
      <c r="TUL24" s="139"/>
      <c r="TUM24" s="139"/>
      <c r="TUN24" s="139"/>
      <c r="TUO24" s="139"/>
      <c r="TUP24" s="139"/>
      <c r="TUQ24" s="139"/>
      <c r="TUR24" s="139"/>
      <c r="TUS24" s="139"/>
      <c r="TUT24" s="139"/>
      <c r="TUU24" s="139"/>
      <c r="TUV24" s="139"/>
      <c r="TUW24" s="139"/>
      <c r="TUX24" s="139"/>
      <c r="TUY24" s="139"/>
      <c r="TUZ24" s="139"/>
      <c r="TVA24" s="139"/>
      <c r="TVB24" s="139"/>
      <c r="TVC24" s="139"/>
      <c r="TVD24" s="139"/>
      <c r="TVE24" s="139"/>
      <c r="TVF24" s="139"/>
      <c r="TVG24" s="139"/>
      <c r="TVH24" s="139"/>
      <c r="TVI24" s="139"/>
      <c r="TVJ24" s="139"/>
      <c r="TVK24" s="139"/>
      <c r="TVL24" s="139"/>
      <c r="TVM24" s="139"/>
      <c r="TVN24" s="139"/>
      <c r="TVO24" s="139"/>
      <c r="TVP24" s="139"/>
      <c r="TVQ24" s="139"/>
      <c r="TVR24" s="139"/>
      <c r="TVS24" s="139"/>
      <c r="TVT24" s="139"/>
      <c r="TVU24" s="139"/>
      <c r="TVV24" s="139"/>
      <c r="TVW24" s="139"/>
      <c r="TVX24" s="139"/>
      <c r="TVY24" s="139"/>
      <c r="TVZ24" s="139"/>
      <c r="TWA24" s="139"/>
      <c r="TWB24" s="139"/>
      <c r="TWC24" s="139"/>
      <c r="TWD24" s="139"/>
      <c r="TWE24" s="139"/>
      <c r="TWF24" s="139"/>
      <c r="TWG24" s="139"/>
      <c r="TWH24" s="139"/>
      <c r="TWI24" s="139"/>
      <c r="TWJ24" s="139"/>
      <c r="TWK24" s="139"/>
      <c r="TWL24" s="139"/>
      <c r="TWM24" s="139"/>
      <c r="TWN24" s="139"/>
      <c r="TWO24" s="139"/>
      <c r="TWP24" s="139"/>
      <c r="TWQ24" s="139"/>
      <c r="TWR24" s="139"/>
      <c r="TWS24" s="139"/>
      <c r="TWT24" s="139"/>
      <c r="TWU24" s="139"/>
      <c r="TWV24" s="139"/>
      <c r="TWW24" s="139"/>
      <c r="TWX24" s="139"/>
      <c r="TWY24" s="139"/>
      <c r="TWZ24" s="139"/>
      <c r="TXA24" s="139"/>
      <c r="TXB24" s="139"/>
      <c r="TXC24" s="139"/>
      <c r="TXD24" s="139"/>
      <c r="TXE24" s="139"/>
      <c r="TXF24" s="139"/>
      <c r="TXG24" s="139"/>
      <c r="TXH24" s="139"/>
      <c r="TXI24" s="139"/>
      <c r="TXJ24" s="139"/>
      <c r="TXK24" s="139"/>
      <c r="TXL24" s="139"/>
      <c r="TXM24" s="139"/>
      <c r="TXN24" s="139"/>
      <c r="TXO24" s="139"/>
      <c r="TXP24" s="139"/>
      <c r="TXQ24" s="139"/>
      <c r="TXR24" s="139"/>
      <c r="TXS24" s="139"/>
      <c r="TXT24" s="139"/>
      <c r="TXU24" s="139"/>
      <c r="TXV24" s="139"/>
      <c r="TXW24" s="139"/>
      <c r="TXX24" s="139"/>
      <c r="TXY24" s="139"/>
      <c r="TXZ24" s="139"/>
      <c r="TYA24" s="139"/>
      <c r="TYB24" s="139"/>
      <c r="TYC24" s="139"/>
      <c r="TYD24" s="139"/>
      <c r="TYE24" s="139"/>
      <c r="TYF24" s="139"/>
      <c r="TYG24" s="139"/>
      <c r="TYH24" s="139"/>
      <c r="TYI24" s="139"/>
      <c r="TYJ24" s="139"/>
      <c r="TYK24" s="139"/>
      <c r="TYL24" s="139"/>
      <c r="TYM24" s="139"/>
      <c r="TYN24" s="139"/>
      <c r="TYO24" s="139"/>
      <c r="TYP24" s="139"/>
      <c r="TYQ24" s="139"/>
      <c r="TYR24" s="139"/>
      <c r="TYS24" s="139"/>
      <c r="TYT24" s="139"/>
      <c r="TYU24" s="139"/>
      <c r="TYV24" s="139"/>
      <c r="TYW24" s="139"/>
      <c r="TYX24" s="139"/>
      <c r="TYY24" s="139"/>
      <c r="TYZ24" s="139"/>
      <c r="TZA24" s="139"/>
      <c r="TZB24" s="139"/>
      <c r="TZC24" s="139"/>
      <c r="TZD24" s="139"/>
      <c r="TZE24" s="139"/>
      <c r="TZF24" s="139"/>
      <c r="TZG24" s="139"/>
      <c r="TZH24" s="139"/>
      <c r="TZI24" s="139"/>
      <c r="TZJ24" s="139"/>
      <c r="TZK24" s="139"/>
      <c r="TZL24" s="139"/>
      <c r="TZM24" s="139"/>
      <c r="TZN24" s="139"/>
      <c r="TZO24" s="139"/>
      <c r="TZP24" s="139"/>
      <c r="TZQ24" s="139"/>
      <c r="TZR24" s="139"/>
      <c r="TZS24" s="139"/>
      <c r="TZT24" s="139"/>
      <c r="TZU24" s="139"/>
      <c r="TZV24" s="139"/>
      <c r="TZW24" s="139"/>
      <c r="TZX24" s="139"/>
      <c r="TZY24" s="139"/>
      <c r="TZZ24" s="139"/>
      <c r="UAA24" s="139"/>
      <c r="UAB24" s="139"/>
      <c r="UAC24" s="139"/>
      <c r="UAD24" s="139"/>
      <c r="UAE24" s="139"/>
      <c r="UAF24" s="139"/>
      <c r="UAG24" s="139"/>
      <c r="UAH24" s="139"/>
      <c r="UAI24" s="139"/>
      <c r="UAJ24" s="139"/>
      <c r="UAK24" s="139"/>
      <c r="UAL24" s="139"/>
      <c r="UAM24" s="139"/>
      <c r="UAN24" s="139"/>
      <c r="UAO24" s="139"/>
      <c r="UAP24" s="139"/>
      <c r="UAQ24" s="139"/>
      <c r="UAR24" s="139"/>
      <c r="UAS24" s="139"/>
      <c r="UAT24" s="139"/>
      <c r="UAU24" s="139"/>
      <c r="UAV24" s="139"/>
      <c r="UAW24" s="139"/>
      <c r="UAX24" s="139"/>
      <c r="UAY24" s="139"/>
      <c r="UAZ24" s="139"/>
      <c r="UBA24" s="139"/>
      <c r="UBB24" s="139"/>
      <c r="UBC24" s="139"/>
      <c r="UBD24" s="139"/>
      <c r="UBE24" s="139"/>
      <c r="UBF24" s="139"/>
      <c r="UBG24" s="139"/>
      <c r="UBH24" s="139"/>
      <c r="UBI24" s="139"/>
      <c r="UBJ24" s="139"/>
      <c r="UBK24" s="139"/>
      <c r="UBL24" s="139"/>
      <c r="UBM24" s="139"/>
      <c r="UBN24" s="139"/>
      <c r="UBO24" s="139"/>
      <c r="UBP24" s="139"/>
      <c r="UBQ24" s="139"/>
      <c r="UBR24" s="139"/>
      <c r="UBS24" s="139"/>
      <c r="UBT24" s="139"/>
      <c r="UBU24" s="139"/>
      <c r="UBV24" s="139"/>
      <c r="UBW24" s="139"/>
      <c r="UBX24" s="139"/>
      <c r="UBY24" s="139"/>
      <c r="UBZ24" s="139"/>
      <c r="UCA24" s="139"/>
      <c r="UCB24" s="139"/>
      <c r="UCC24" s="139"/>
      <c r="UCD24" s="139"/>
      <c r="UCE24" s="139"/>
      <c r="UCF24" s="139"/>
      <c r="UCG24" s="139"/>
      <c r="UCH24" s="139"/>
      <c r="UCI24" s="139"/>
      <c r="UCJ24" s="139"/>
      <c r="UCK24" s="139"/>
      <c r="UCL24" s="139"/>
      <c r="UCM24" s="139"/>
      <c r="UCN24" s="139"/>
      <c r="UCO24" s="139"/>
      <c r="UCP24" s="139"/>
      <c r="UCQ24" s="139"/>
      <c r="UCR24" s="139"/>
      <c r="UCS24" s="139"/>
      <c r="UCT24" s="139"/>
      <c r="UCU24" s="139"/>
      <c r="UCV24" s="139"/>
      <c r="UCW24" s="139"/>
      <c r="UCX24" s="139"/>
      <c r="UCY24" s="139"/>
      <c r="UCZ24" s="139"/>
      <c r="UDA24" s="139"/>
      <c r="UDB24" s="139"/>
      <c r="UDC24" s="139"/>
      <c r="UDD24" s="139"/>
      <c r="UDE24" s="139"/>
      <c r="UDF24" s="139"/>
      <c r="UDG24" s="139"/>
      <c r="UDH24" s="139"/>
      <c r="UDI24" s="139"/>
      <c r="UDJ24" s="139"/>
      <c r="UDK24" s="139"/>
      <c r="UDL24" s="139"/>
      <c r="UDM24" s="139"/>
      <c r="UDN24" s="139"/>
      <c r="UDO24" s="139"/>
      <c r="UDP24" s="139"/>
      <c r="UDQ24" s="139"/>
      <c r="UDR24" s="139"/>
      <c r="UDS24" s="139"/>
      <c r="UDT24" s="139"/>
      <c r="UDU24" s="139"/>
      <c r="UDV24" s="139"/>
      <c r="UDW24" s="139"/>
      <c r="UDX24" s="139"/>
      <c r="UDY24" s="139"/>
      <c r="UDZ24" s="139"/>
      <c r="UEA24" s="139"/>
      <c r="UEB24" s="139"/>
      <c r="UEC24" s="139"/>
      <c r="UED24" s="139"/>
      <c r="UEE24" s="139"/>
      <c r="UEF24" s="139"/>
      <c r="UEG24" s="139"/>
      <c r="UEH24" s="139"/>
      <c r="UEI24" s="139"/>
      <c r="UEJ24" s="139"/>
      <c r="UEK24" s="139"/>
      <c r="UEL24" s="139"/>
      <c r="UEM24" s="139"/>
      <c r="UEN24" s="139"/>
      <c r="UEO24" s="139"/>
      <c r="UEP24" s="139"/>
      <c r="UEQ24" s="139"/>
      <c r="UER24" s="139"/>
      <c r="UES24" s="139"/>
      <c r="UET24" s="139"/>
      <c r="UEU24" s="139"/>
      <c r="UEV24" s="139"/>
      <c r="UEW24" s="139"/>
      <c r="UEX24" s="139"/>
      <c r="UEY24" s="139"/>
      <c r="UEZ24" s="139"/>
      <c r="UFA24" s="139"/>
      <c r="UFB24" s="139"/>
      <c r="UFC24" s="139"/>
      <c r="UFD24" s="139"/>
      <c r="UFE24" s="139"/>
      <c r="UFF24" s="139"/>
      <c r="UFG24" s="139"/>
      <c r="UFH24" s="139"/>
      <c r="UFI24" s="139"/>
      <c r="UFJ24" s="139"/>
      <c r="UFK24" s="139"/>
      <c r="UFL24" s="139"/>
      <c r="UFM24" s="139"/>
      <c r="UFN24" s="139"/>
      <c r="UFO24" s="139"/>
      <c r="UFP24" s="139"/>
      <c r="UFQ24" s="139"/>
      <c r="UFR24" s="139"/>
      <c r="UFS24" s="139"/>
      <c r="UFT24" s="139"/>
      <c r="UFU24" s="139"/>
      <c r="UFV24" s="139"/>
      <c r="UFW24" s="139"/>
      <c r="UFX24" s="139"/>
      <c r="UFY24" s="139"/>
      <c r="UFZ24" s="139"/>
      <c r="UGA24" s="139"/>
      <c r="UGB24" s="139"/>
      <c r="UGC24" s="139"/>
      <c r="UGD24" s="139"/>
      <c r="UGE24" s="139"/>
      <c r="UGF24" s="139"/>
      <c r="UGG24" s="139"/>
      <c r="UGH24" s="139"/>
      <c r="UGI24" s="139"/>
      <c r="UGJ24" s="139"/>
      <c r="UGK24" s="139"/>
      <c r="UGL24" s="139"/>
      <c r="UGM24" s="139"/>
      <c r="UGN24" s="139"/>
      <c r="UGO24" s="139"/>
      <c r="UGP24" s="139"/>
      <c r="UGQ24" s="139"/>
      <c r="UGR24" s="139"/>
      <c r="UGS24" s="139"/>
      <c r="UGT24" s="139"/>
      <c r="UGU24" s="139"/>
      <c r="UGV24" s="139"/>
      <c r="UGW24" s="139"/>
      <c r="UGX24" s="139"/>
      <c r="UGY24" s="139"/>
      <c r="UGZ24" s="139"/>
      <c r="UHA24" s="139"/>
      <c r="UHB24" s="139"/>
      <c r="UHC24" s="139"/>
      <c r="UHD24" s="139"/>
      <c r="UHE24" s="139"/>
      <c r="UHF24" s="139"/>
      <c r="UHG24" s="139"/>
      <c r="UHH24" s="139"/>
      <c r="UHI24" s="139"/>
      <c r="UHJ24" s="139"/>
      <c r="UHK24" s="139"/>
      <c r="UHL24" s="139"/>
      <c r="UHM24" s="139"/>
      <c r="UHN24" s="139"/>
      <c r="UHO24" s="139"/>
      <c r="UHP24" s="139"/>
      <c r="UHQ24" s="139"/>
      <c r="UHR24" s="139"/>
      <c r="UHS24" s="139"/>
      <c r="UHT24" s="139"/>
      <c r="UHU24" s="139"/>
      <c r="UHV24" s="139"/>
      <c r="UHW24" s="139"/>
      <c r="UHX24" s="139"/>
      <c r="UHY24" s="139"/>
      <c r="UHZ24" s="139"/>
      <c r="UIA24" s="139"/>
      <c r="UIB24" s="139"/>
      <c r="UIC24" s="139"/>
      <c r="UID24" s="139"/>
      <c r="UIE24" s="139"/>
      <c r="UIF24" s="139"/>
      <c r="UIG24" s="139"/>
      <c r="UIH24" s="139"/>
      <c r="UII24" s="139"/>
      <c r="UIJ24" s="139"/>
      <c r="UIK24" s="139"/>
      <c r="UIL24" s="139"/>
      <c r="UIM24" s="139"/>
      <c r="UIN24" s="139"/>
      <c r="UIO24" s="139"/>
      <c r="UIP24" s="139"/>
      <c r="UIQ24" s="139"/>
      <c r="UIR24" s="139"/>
      <c r="UIS24" s="139"/>
      <c r="UIT24" s="139"/>
      <c r="UIU24" s="139"/>
      <c r="UIV24" s="139"/>
      <c r="UIW24" s="139"/>
      <c r="UIX24" s="139"/>
      <c r="UIY24" s="139"/>
      <c r="UIZ24" s="139"/>
      <c r="UJA24" s="139"/>
      <c r="UJB24" s="139"/>
      <c r="UJC24" s="139"/>
      <c r="UJD24" s="139"/>
      <c r="UJE24" s="139"/>
      <c r="UJF24" s="139"/>
      <c r="UJG24" s="139"/>
      <c r="UJH24" s="139"/>
      <c r="UJI24" s="139"/>
      <c r="UJJ24" s="139"/>
      <c r="UJK24" s="139"/>
      <c r="UJL24" s="139"/>
      <c r="UJM24" s="139"/>
      <c r="UJN24" s="139"/>
      <c r="UJO24" s="139"/>
      <c r="UJP24" s="139"/>
      <c r="UJQ24" s="139"/>
      <c r="UJR24" s="139"/>
      <c r="UJS24" s="139"/>
      <c r="UJT24" s="139"/>
      <c r="UJU24" s="139"/>
      <c r="UJV24" s="139"/>
      <c r="UJW24" s="139"/>
      <c r="UJX24" s="139"/>
      <c r="UJY24" s="139"/>
      <c r="UJZ24" s="139"/>
      <c r="UKA24" s="139"/>
      <c r="UKB24" s="139"/>
      <c r="UKC24" s="139"/>
      <c r="UKD24" s="139"/>
      <c r="UKE24" s="139"/>
      <c r="UKF24" s="139"/>
      <c r="UKG24" s="139"/>
      <c r="UKH24" s="139"/>
      <c r="UKI24" s="139"/>
      <c r="UKJ24" s="139"/>
      <c r="UKK24" s="139"/>
      <c r="UKL24" s="139"/>
      <c r="UKM24" s="139"/>
      <c r="UKN24" s="139"/>
      <c r="UKO24" s="139"/>
      <c r="UKP24" s="139"/>
      <c r="UKQ24" s="139"/>
      <c r="UKR24" s="139"/>
      <c r="UKS24" s="139"/>
      <c r="UKT24" s="139"/>
      <c r="UKU24" s="139"/>
      <c r="UKV24" s="139"/>
      <c r="UKW24" s="139"/>
      <c r="UKX24" s="139"/>
      <c r="UKY24" s="139"/>
      <c r="UKZ24" s="139"/>
      <c r="ULA24" s="139"/>
      <c r="ULB24" s="139"/>
      <c r="ULC24" s="139"/>
      <c r="ULD24" s="139"/>
      <c r="ULE24" s="139"/>
      <c r="ULF24" s="139"/>
      <c r="ULG24" s="139"/>
      <c r="ULH24" s="139"/>
      <c r="ULI24" s="139"/>
      <c r="ULJ24" s="139"/>
      <c r="ULK24" s="139"/>
      <c r="ULL24" s="139"/>
      <c r="ULM24" s="139"/>
      <c r="ULN24" s="139"/>
      <c r="ULO24" s="139"/>
      <c r="ULP24" s="139"/>
      <c r="ULQ24" s="139"/>
      <c r="ULR24" s="139"/>
      <c r="ULS24" s="139"/>
      <c r="ULT24" s="139"/>
      <c r="ULU24" s="139"/>
      <c r="ULV24" s="139"/>
      <c r="ULW24" s="139"/>
      <c r="ULX24" s="139"/>
      <c r="ULY24" s="139"/>
      <c r="ULZ24" s="139"/>
      <c r="UMA24" s="139"/>
      <c r="UMB24" s="139"/>
      <c r="UMC24" s="139"/>
      <c r="UMD24" s="139"/>
      <c r="UME24" s="139"/>
      <c r="UMF24" s="139"/>
      <c r="UMG24" s="139"/>
      <c r="UMH24" s="139"/>
      <c r="UMI24" s="139"/>
      <c r="UMJ24" s="139"/>
      <c r="UMK24" s="139"/>
      <c r="UML24" s="139"/>
      <c r="UMM24" s="139"/>
      <c r="UMN24" s="139"/>
      <c r="UMO24" s="139"/>
      <c r="UMP24" s="139"/>
      <c r="UMQ24" s="139"/>
      <c r="UMR24" s="139"/>
      <c r="UMS24" s="139"/>
      <c r="UMT24" s="139"/>
      <c r="UMU24" s="139"/>
      <c r="UMV24" s="139"/>
      <c r="UMW24" s="139"/>
      <c r="UMX24" s="139"/>
      <c r="UMY24" s="139"/>
      <c r="UMZ24" s="139"/>
      <c r="UNA24" s="139"/>
      <c r="UNB24" s="139"/>
      <c r="UNC24" s="139"/>
      <c r="UND24" s="139"/>
      <c r="UNE24" s="139"/>
      <c r="UNF24" s="139"/>
      <c r="UNG24" s="139"/>
      <c r="UNH24" s="139"/>
      <c r="UNI24" s="139"/>
      <c r="UNJ24" s="139"/>
      <c r="UNK24" s="139"/>
      <c r="UNL24" s="139"/>
      <c r="UNM24" s="139"/>
      <c r="UNN24" s="139"/>
      <c r="UNO24" s="139"/>
      <c r="UNP24" s="139"/>
      <c r="UNQ24" s="139"/>
      <c r="UNR24" s="139"/>
      <c r="UNS24" s="139"/>
      <c r="UNT24" s="139"/>
      <c r="UNU24" s="139"/>
      <c r="UNV24" s="139"/>
      <c r="UNW24" s="139"/>
      <c r="UNX24" s="139"/>
      <c r="UNY24" s="139"/>
      <c r="UNZ24" s="139"/>
      <c r="UOA24" s="139"/>
      <c r="UOB24" s="139"/>
      <c r="UOC24" s="139"/>
      <c r="UOD24" s="139"/>
      <c r="UOE24" s="139"/>
      <c r="UOF24" s="139"/>
      <c r="UOG24" s="139"/>
      <c r="UOH24" s="139"/>
      <c r="UOI24" s="139"/>
      <c r="UOJ24" s="139"/>
      <c r="UOK24" s="139"/>
      <c r="UOL24" s="139"/>
      <c r="UOM24" s="139"/>
      <c r="UON24" s="139"/>
      <c r="UOO24" s="139"/>
      <c r="UOP24" s="139"/>
      <c r="UOQ24" s="139"/>
      <c r="UOR24" s="139"/>
      <c r="UOS24" s="139"/>
      <c r="UOT24" s="139"/>
      <c r="UOU24" s="139"/>
      <c r="UOV24" s="139"/>
      <c r="UOW24" s="139"/>
      <c r="UOX24" s="139"/>
      <c r="UOY24" s="139"/>
      <c r="UOZ24" s="139"/>
      <c r="UPA24" s="139"/>
      <c r="UPB24" s="139"/>
      <c r="UPC24" s="139"/>
      <c r="UPD24" s="139"/>
      <c r="UPE24" s="139"/>
      <c r="UPF24" s="139"/>
      <c r="UPG24" s="139"/>
      <c r="UPH24" s="139"/>
      <c r="UPI24" s="139"/>
      <c r="UPJ24" s="139"/>
      <c r="UPK24" s="139"/>
      <c r="UPL24" s="139"/>
      <c r="UPM24" s="139"/>
      <c r="UPN24" s="139"/>
      <c r="UPO24" s="139"/>
      <c r="UPP24" s="139"/>
      <c r="UPQ24" s="139"/>
      <c r="UPR24" s="139"/>
      <c r="UPS24" s="139"/>
      <c r="UPT24" s="139"/>
      <c r="UPU24" s="139"/>
      <c r="UPV24" s="139"/>
      <c r="UPW24" s="139"/>
      <c r="UPX24" s="139"/>
      <c r="UPY24" s="139"/>
      <c r="UPZ24" s="139"/>
      <c r="UQA24" s="139"/>
      <c r="UQB24" s="139"/>
      <c r="UQC24" s="139"/>
      <c r="UQD24" s="139"/>
      <c r="UQE24" s="139"/>
      <c r="UQF24" s="139"/>
      <c r="UQG24" s="139"/>
      <c r="UQH24" s="139"/>
      <c r="UQI24" s="139"/>
      <c r="UQJ24" s="139"/>
      <c r="UQK24" s="139"/>
      <c r="UQL24" s="139"/>
      <c r="UQM24" s="139"/>
      <c r="UQN24" s="139"/>
      <c r="UQO24" s="139"/>
      <c r="UQP24" s="139"/>
      <c r="UQQ24" s="139"/>
      <c r="UQR24" s="139"/>
      <c r="UQS24" s="139"/>
      <c r="UQT24" s="139"/>
      <c r="UQU24" s="139"/>
      <c r="UQV24" s="139"/>
      <c r="UQW24" s="139"/>
      <c r="UQX24" s="139"/>
      <c r="UQY24" s="139"/>
      <c r="UQZ24" s="139"/>
      <c r="URA24" s="139"/>
      <c r="URB24" s="139"/>
      <c r="URC24" s="139"/>
      <c r="URD24" s="139"/>
      <c r="URE24" s="139"/>
      <c r="URF24" s="139"/>
      <c r="URG24" s="139"/>
      <c r="URH24" s="139"/>
      <c r="URI24" s="139"/>
      <c r="URJ24" s="139"/>
      <c r="URK24" s="139"/>
      <c r="URL24" s="139"/>
      <c r="URM24" s="139"/>
      <c r="URN24" s="139"/>
      <c r="URO24" s="139"/>
      <c r="URP24" s="139"/>
      <c r="URQ24" s="139"/>
      <c r="URR24" s="139"/>
      <c r="URS24" s="139"/>
      <c r="URT24" s="139"/>
      <c r="URU24" s="139"/>
      <c r="URV24" s="139"/>
      <c r="URW24" s="139"/>
      <c r="URX24" s="139"/>
      <c r="URY24" s="139"/>
      <c r="URZ24" s="139"/>
      <c r="USA24" s="139"/>
      <c r="USB24" s="139"/>
      <c r="USC24" s="139"/>
      <c r="USD24" s="139"/>
      <c r="USE24" s="139"/>
      <c r="USF24" s="139"/>
      <c r="USG24" s="139"/>
      <c r="USH24" s="139"/>
      <c r="USI24" s="139"/>
      <c r="USJ24" s="139"/>
      <c r="USK24" s="139"/>
      <c r="USL24" s="139"/>
      <c r="USM24" s="139"/>
      <c r="USN24" s="139"/>
      <c r="USO24" s="139"/>
      <c r="USP24" s="139"/>
      <c r="USQ24" s="139"/>
      <c r="USR24" s="139"/>
      <c r="USS24" s="139"/>
      <c r="UST24" s="139"/>
      <c r="USU24" s="139"/>
      <c r="USV24" s="139"/>
      <c r="USW24" s="139"/>
      <c r="USX24" s="139"/>
      <c r="USY24" s="139"/>
      <c r="USZ24" s="139"/>
      <c r="UTA24" s="139"/>
      <c r="UTB24" s="139"/>
      <c r="UTC24" s="139"/>
      <c r="UTD24" s="139"/>
      <c r="UTE24" s="139"/>
      <c r="UTF24" s="139"/>
      <c r="UTG24" s="139"/>
      <c r="UTH24" s="139"/>
      <c r="UTI24" s="139"/>
      <c r="UTJ24" s="139"/>
      <c r="UTK24" s="139"/>
      <c r="UTL24" s="139"/>
      <c r="UTM24" s="139"/>
      <c r="UTN24" s="139"/>
      <c r="UTO24" s="139"/>
      <c r="UTP24" s="139"/>
      <c r="UTQ24" s="139"/>
      <c r="UTR24" s="139"/>
      <c r="UTS24" s="139"/>
      <c r="UTT24" s="139"/>
      <c r="UTU24" s="139"/>
      <c r="UTV24" s="139"/>
      <c r="UTW24" s="139"/>
      <c r="UTX24" s="139"/>
      <c r="UTY24" s="139"/>
      <c r="UTZ24" s="139"/>
      <c r="UUA24" s="139"/>
      <c r="UUB24" s="139"/>
      <c r="UUC24" s="139"/>
      <c r="UUD24" s="139"/>
      <c r="UUE24" s="139"/>
      <c r="UUF24" s="139"/>
      <c r="UUG24" s="139"/>
      <c r="UUH24" s="139"/>
      <c r="UUI24" s="139"/>
      <c r="UUJ24" s="139"/>
      <c r="UUK24" s="139"/>
      <c r="UUL24" s="139"/>
      <c r="UUM24" s="139"/>
      <c r="UUN24" s="139"/>
      <c r="UUO24" s="139"/>
      <c r="UUP24" s="139"/>
      <c r="UUQ24" s="139"/>
      <c r="UUR24" s="139"/>
      <c r="UUS24" s="139"/>
      <c r="UUT24" s="139"/>
      <c r="UUU24" s="139"/>
      <c r="UUV24" s="139"/>
      <c r="UUW24" s="139"/>
      <c r="UUX24" s="139"/>
      <c r="UUY24" s="139"/>
      <c r="UUZ24" s="139"/>
      <c r="UVA24" s="139"/>
      <c r="UVB24" s="139"/>
      <c r="UVC24" s="139"/>
      <c r="UVD24" s="139"/>
      <c r="UVE24" s="139"/>
      <c r="UVF24" s="139"/>
      <c r="UVG24" s="139"/>
      <c r="UVH24" s="139"/>
      <c r="UVI24" s="139"/>
      <c r="UVJ24" s="139"/>
      <c r="UVK24" s="139"/>
      <c r="UVL24" s="139"/>
      <c r="UVM24" s="139"/>
      <c r="UVN24" s="139"/>
      <c r="UVO24" s="139"/>
      <c r="UVP24" s="139"/>
      <c r="UVQ24" s="139"/>
      <c r="UVR24" s="139"/>
      <c r="UVS24" s="139"/>
      <c r="UVT24" s="139"/>
      <c r="UVU24" s="139"/>
      <c r="UVV24" s="139"/>
      <c r="UVW24" s="139"/>
      <c r="UVX24" s="139"/>
      <c r="UVY24" s="139"/>
      <c r="UVZ24" s="139"/>
      <c r="UWA24" s="139"/>
      <c r="UWB24" s="139"/>
      <c r="UWC24" s="139"/>
      <c r="UWD24" s="139"/>
      <c r="UWE24" s="139"/>
      <c r="UWF24" s="139"/>
      <c r="UWG24" s="139"/>
      <c r="UWH24" s="139"/>
      <c r="UWI24" s="139"/>
      <c r="UWJ24" s="139"/>
      <c r="UWK24" s="139"/>
      <c r="UWL24" s="139"/>
      <c r="UWM24" s="139"/>
      <c r="UWN24" s="139"/>
      <c r="UWO24" s="139"/>
      <c r="UWP24" s="139"/>
      <c r="UWQ24" s="139"/>
      <c r="UWR24" s="139"/>
      <c r="UWS24" s="139"/>
      <c r="UWT24" s="139"/>
      <c r="UWU24" s="139"/>
      <c r="UWV24" s="139"/>
      <c r="UWW24" s="139"/>
      <c r="UWX24" s="139"/>
      <c r="UWY24" s="139"/>
      <c r="UWZ24" s="139"/>
      <c r="UXA24" s="139"/>
      <c r="UXB24" s="139"/>
      <c r="UXC24" s="139"/>
      <c r="UXD24" s="139"/>
      <c r="UXE24" s="139"/>
      <c r="UXF24" s="139"/>
      <c r="UXG24" s="139"/>
      <c r="UXH24" s="139"/>
      <c r="UXI24" s="139"/>
      <c r="UXJ24" s="139"/>
      <c r="UXK24" s="139"/>
      <c r="UXL24" s="139"/>
      <c r="UXM24" s="139"/>
      <c r="UXN24" s="139"/>
      <c r="UXO24" s="139"/>
      <c r="UXP24" s="139"/>
      <c r="UXQ24" s="139"/>
      <c r="UXR24" s="139"/>
      <c r="UXS24" s="139"/>
      <c r="UXT24" s="139"/>
      <c r="UXU24" s="139"/>
      <c r="UXV24" s="139"/>
      <c r="UXW24" s="139"/>
      <c r="UXX24" s="139"/>
      <c r="UXY24" s="139"/>
      <c r="UXZ24" s="139"/>
      <c r="UYA24" s="139"/>
      <c r="UYB24" s="139"/>
      <c r="UYC24" s="139"/>
      <c r="UYD24" s="139"/>
      <c r="UYE24" s="139"/>
      <c r="UYF24" s="139"/>
      <c r="UYG24" s="139"/>
      <c r="UYH24" s="139"/>
      <c r="UYI24" s="139"/>
      <c r="UYJ24" s="139"/>
      <c r="UYK24" s="139"/>
      <c r="UYL24" s="139"/>
      <c r="UYM24" s="139"/>
      <c r="UYN24" s="139"/>
      <c r="UYO24" s="139"/>
      <c r="UYP24" s="139"/>
      <c r="UYQ24" s="139"/>
      <c r="UYR24" s="139"/>
      <c r="UYS24" s="139"/>
      <c r="UYT24" s="139"/>
      <c r="UYU24" s="139"/>
      <c r="UYV24" s="139"/>
      <c r="UYW24" s="139"/>
      <c r="UYX24" s="139"/>
      <c r="UYY24" s="139"/>
      <c r="UYZ24" s="139"/>
      <c r="UZA24" s="139"/>
      <c r="UZB24" s="139"/>
      <c r="UZC24" s="139"/>
      <c r="UZD24" s="139"/>
      <c r="UZE24" s="139"/>
      <c r="UZF24" s="139"/>
      <c r="UZG24" s="139"/>
      <c r="UZH24" s="139"/>
      <c r="UZI24" s="139"/>
      <c r="UZJ24" s="139"/>
      <c r="UZK24" s="139"/>
      <c r="UZL24" s="139"/>
      <c r="UZM24" s="139"/>
      <c r="UZN24" s="139"/>
      <c r="UZO24" s="139"/>
      <c r="UZP24" s="139"/>
      <c r="UZQ24" s="139"/>
      <c r="UZR24" s="139"/>
      <c r="UZS24" s="139"/>
      <c r="UZT24" s="139"/>
      <c r="UZU24" s="139"/>
      <c r="UZV24" s="139"/>
      <c r="UZW24" s="139"/>
      <c r="UZX24" s="139"/>
      <c r="UZY24" s="139"/>
      <c r="UZZ24" s="139"/>
      <c r="VAA24" s="139"/>
      <c r="VAB24" s="139"/>
      <c r="VAC24" s="139"/>
      <c r="VAD24" s="139"/>
      <c r="VAE24" s="139"/>
      <c r="VAF24" s="139"/>
      <c r="VAG24" s="139"/>
      <c r="VAH24" s="139"/>
      <c r="VAI24" s="139"/>
      <c r="VAJ24" s="139"/>
      <c r="VAK24" s="139"/>
      <c r="VAL24" s="139"/>
      <c r="VAM24" s="139"/>
      <c r="VAN24" s="139"/>
      <c r="VAO24" s="139"/>
      <c r="VAP24" s="139"/>
      <c r="VAQ24" s="139"/>
      <c r="VAR24" s="139"/>
      <c r="VAS24" s="139"/>
      <c r="VAT24" s="139"/>
      <c r="VAU24" s="139"/>
      <c r="VAV24" s="139"/>
      <c r="VAW24" s="139"/>
      <c r="VAX24" s="139"/>
      <c r="VAY24" s="139"/>
      <c r="VAZ24" s="139"/>
      <c r="VBA24" s="139"/>
      <c r="VBB24" s="139"/>
      <c r="VBC24" s="139"/>
      <c r="VBD24" s="139"/>
      <c r="VBE24" s="139"/>
      <c r="VBF24" s="139"/>
      <c r="VBG24" s="139"/>
      <c r="VBH24" s="139"/>
      <c r="VBI24" s="139"/>
      <c r="VBJ24" s="139"/>
      <c r="VBK24" s="139"/>
      <c r="VBL24" s="139"/>
      <c r="VBM24" s="139"/>
      <c r="VBN24" s="139"/>
      <c r="VBO24" s="139"/>
      <c r="VBP24" s="139"/>
      <c r="VBQ24" s="139"/>
      <c r="VBR24" s="139"/>
      <c r="VBS24" s="139"/>
      <c r="VBT24" s="139"/>
      <c r="VBU24" s="139"/>
      <c r="VBV24" s="139"/>
      <c r="VBW24" s="139"/>
      <c r="VBX24" s="139"/>
      <c r="VBY24" s="139"/>
      <c r="VBZ24" s="139"/>
      <c r="VCA24" s="139"/>
      <c r="VCB24" s="139"/>
      <c r="VCC24" s="139"/>
      <c r="VCD24" s="139"/>
      <c r="VCE24" s="139"/>
      <c r="VCF24" s="139"/>
      <c r="VCG24" s="139"/>
      <c r="VCH24" s="139"/>
      <c r="VCI24" s="139"/>
      <c r="VCJ24" s="139"/>
      <c r="VCK24" s="139"/>
      <c r="VCL24" s="139"/>
      <c r="VCM24" s="139"/>
      <c r="VCN24" s="139"/>
      <c r="VCO24" s="139"/>
      <c r="VCP24" s="139"/>
      <c r="VCQ24" s="139"/>
      <c r="VCR24" s="139"/>
      <c r="VCS24" s="139"/>
      <c r="VCT24" s="139"/>
      <c r="VCU24" s="139"/>
      <c r="VCV24" s="139"/>
      <c r="VCW24" s="139"/>
      <c r="VCX24" s="139"/>
      <c r="VCY24" s="139"/>
      <c r="VCZ24" s="139"/>
      <c r="VDA24" s="139"/>
      <c r="VDB24" s="139"/>
      <c r="VDC24" s="139"/>
      <c r="VDD24" s="139"/>
      <c r="VDE24" s="139"/>
      <c r="VDF24" s="139"/>
      <c r="VDG24" s="139"/>
      <c r="VDH24" s="139"/>
      <c r="VDI24" s="139"/>
      <c r="VDJ24" s="139"/>
      <c r="VDK24" s="139"/>
      <c r="VDL24" s="139"/>
      <c r="VDM24" s="139"/>
      <c r="VDN24" s="139"/>
      <c r="VDO24" s="139"/>
      <c r="VDP24" s="139"/>
      <c r="VDQ24" s="139"/>
      <c r="VDR24" s="139"/>
      <c r="VDS24" s="139"/>
      <c r="VDT24" s="139"/>
      <c r="VDU24" s="139"/>
      <c r="VDV24" s="139"/>
      <c r="VDW24" s="139"/>
      <c r="VDX24" s="139"/>
      <c r="VDY24" s="139"/>
      <c r="VDZ24" s="139"/>
      <c r="VEA24" s="139"/>
      <c r="VEB24" s="139"/>
      <c r="VEC24" s="139"/>
      <c r="VED24" s="139"/>
      <c r="VEE24" s="139"/>
      <c r="VEF24" s="139"/>
      <c r="VEG24" s="139"/>
      <c r="VEH24" s="139"/>
      <c r="VEI24" s="139"/>
      <c r="VEJ24" s="139"/>
      <c r="VEK24" s="139"/>
      <c r="VEL24" s="139"/>
      <c r="VEM24" s="139"/>
      <c r="VEN24" s="139"/>
      <c r="VEO24" s="139"/>
      <c r="VEP24" s="139"/>
      <c r="VEQ24" s="139"/>
      <c r="VER24" s="139"/>
      <c r="VES24" s="139"/>
      <c r="VET24" s="139"/>
      <c r="VEU24" s="139"/>
      <c r="VEV24" s="139"/>
      <c r="VEW24" s="139"/>
      <c r="VEX24" s="139"/>
      <c r="VEY24" s="139"/>
      <c r="VEZ24" s="139"/>
      <c r="VFA24" s="139"/>
      <c r="VFB24" s="139"/>
      <c r="VFC24" s="139"/>
      <c r="VFD24" s="139"/>
      <c r="VFE24" s="139"/>
      <c r="VFF24" s="139"/>
      <c r="VFG24" s="139"/>
      <c r="VFH24" s="139"/>
      <c r="VFI24" s="139"/>
      <c r="VFJ24" s="139"/>
      <c r="VFK24" s="139"/>
      <c r="VFL24" s="139"/>
      <c r="VFM24" s="139"/>
      <c r="VFN24" s="139"/>
      <c r="VFO24" s="139"/>
      <c r="VFP24" s="139"/>
      <c r="VFQ24" s="139"/>
      <c r="VFR24" s="139"/>
      <c r="VFS24" s="139"/>
      <c r="VFT24" s="139"/>
      <c r="VFU24" s="139"/>
      <c r="VFV24" s="139"/>
      <c r="VFW24" s="139"/>
      <c r="VFX24" s="139"/>
      <c r="VFY24" s="139"/>
      <c r="VFZ24" s="139"/>
      <c r="VGA24" s="139"/>
      <c r="VGB24" s="139"/>
      <c r="VGC24" s="139"/>
      <c r="VGD24" s="139"/>
      <c r="VGE24" s="139"/>
      <c r="VGF24" s="139"/>
      <c r="VGG24" s="139"/>
      <c r="VGH24" s="139"/>
      <c r="VGI24" s="139"/>
      <c r="VGJ24" s="139"/>
      <c r="VGK24" s="139"/>
      <c r="VGL24" s="139"/>
      <c r="VGM24" s="139"/>
      <c r="VGN24" s="139"/>
      <c r="VGO24" s="139"/>
      <c r="VGP24" s="139"/>
      <c r="VGQ24" s="139"/>
      <c r="VGR24" s="139"/>
      <c r="VGS24" s="139"/>
      <c r="VGT24" s="139"/>
      <c r="VGU24" s="139"/>
      <c r="VGV24" s="139"/>
      <c r="VGW24" s="139"/>
      <c r="VGX24" s="139"/>
      <c r="VGY24" s="139"/>
      <c r="VGZ24" s="139"/>
      <c r="VHA24" s="139"/>
      <c r="VHB24" s="139"/>
      <c r="VHC24" s="139"/>
      <c r="VHD24" s="139"/>
      <c r="VHE24" s="139"/>
      <c r="VHF24" s="139"/>
      <c r="VHG24" s="139"/>
      <c r="VHH24" s="139"/>
      <c r="VHI24" s="139"/>
      <c r="VHJ24" s="139"/>
      <c r="VHK24" s="139"/>
      <c r="VHL24" s="139"/>
      <c r="VHM24" s="139"/>
      <c r="VHN24" s="139"/>
      <c r="VHO24" s="139"/>
      <c r="VHP24" s="139"/>
      <c r="VHQ24" s="139"/>
      <c r="VHR24" s="139"/>
      <c r="VHS24" s="139"/>
      <c r="VHT24" s="139"/>
      <c r="VHU24" s="139"/>
      <c r="VHV24" s="139"/>
      <c r="VHW24" s="139"/>
      <c r="VHX24" s="139"/>
      <c r="VHY24" s="139"/>
      <c r="VHZ24" s="139"/>
      <c r="VIA24" s="139"/>
      <c r="VIB24" s="139"/>
      <c r="VIC24" s="139"/>
      <c r="VID24" s="139"/>
      <c r="VIE24" s="139"/>
      <c r="VIF24" s="139"/>
      <c r="VIG24" s="139"/>
      <c r="VIH24" s="139"/>
      <c r="VII24" s="139"/>
      <c r="VIJ24" s="139"/>
      <c r="VIK24" s="139"/>
      <c r="VIL24" s="139"/>
      <c r="VIM24" s="139"/>
      <c r="VIN24" s="139"/>
      <c r="VIO24" s="139"/>
      <c r="VIP24" s="139"/>
      <c r="VIQ24" s="139"/>
      <c r="VIR24" s="139"/>
      <c r="VIS24" s="139"/>
      <c r="VIT24" s="139"/>
      <c r="VIU24" s="139"/>
      <c r="VIV24" s="139"/>
      <c r="VIW24" s="139"/>
      <c r="VIX24" s="139"/>
      <c r="VIY24" s="139"/>
      <c r="VIZ24" s="139"/>
      <c r="VJA24" s="139"/>
      <c r="VJB24" s="139"/>
      <c r="VJC24" s="139"/>
      <c r="VJD24" s="139"/>
      <c r="VJE24" s="139"/>
      <c r="VJF24" s="139"/>
      <c r="VJG24" s="139"/>
      <c r="VJH24" s="139"/>
      <c r="VJI24" s="139"/>
      <c r="VJJ24" s="139"/>
      <c r="VJK24" s="139"/>
      <c r="VJL24" s="139"/>
      <c r="VJM24" s="139"/>
      <c r="VJN24" s="139"/>
      <c r="VJO24" s="139"/>
      <c r="VJP24" s="139"/>
      <c r="VJQ24" s="139"/>
      <c r="VJR24" s="139"/>
      <c r="VJS24" s="139"/>
      <c r="VJT24" s="139"/>
      <c r="VJU24" s="139"/>
      <c r="VJV24" s="139"/>
      <c r="VJW24" s="139"/>
      <c r="VJX24" s="139"/>
      <c r="VJY24" s="139"/>
      <c r="VJZ24" s="139"/>
      <c r="VKA24" s="139"/>
      <c r="VKB24" s="139"/>
      <c r="VKC24" s="139"/>
      <c r="VKD24" s="139"/>
      <c r="VKE24" s="139"/>
      <c r="VKF24" s="139"/>
      <c r="VKG24" s="139"/>
      <c r="VKH24" s="139"/>
      <c r="VKI24" s="139"/>
      <c r="VKJ24" s="139"/>
      <c r="VKK24" s="139"/>
      <c r="VKL24" s="139"/>
      <c r="VKM24" s="139"/>
      <c r="VKN24" s="139"/>
      <c r="VKO24" s="139"/>
      <c r="VKP24" s="139"/>
      <c r="VKQ24" s="139"/>
      <c r="VKR24" s="139"/>
      <c r="VKS24" s="139"/>
      <c r="VKT24" s="139"/>
      <c r="VKU24" s="139"/>
      <c r="VKV24" s="139"/>
      <c r="VKW24" s="139"/>
      <c r="VKX24" s="139"/>
      <c r="VKY24" s="139"/>
      <c r="VKZ24" s="139"/>
      <c r="VLA24" s="139"/>
      <c r="VLB24" s="139"/>
      <c r="VLC24" s="139"/>
      <c r="VLD24" s="139"/>
      <c r="VLE24" s="139"/>
      <c r="VLF24" s="139"/>
      <c r="VLG24" s="139"/>
      <c r="VLH24" s="139"/>
      <c r="VLI24" s="139"/>
      <c r="VLJ24" s="139"/>
      <c r="VLK24" s="139"/>
      <c r="VLL24" s="139"/>
      <c r="VLM24" s="139"/>
      <c r="VLN24" s="139"/>
      <c r="VLO24" s="139"/>
      <c r="VLP24" s="139"/>
      <c r="VLQ24" s="139"/>
      <c r="VLR24" s="139"/>
      <c r="VLS24" s="139"/>
      <c r="VLT24" s="139"/>
      <c r="VLU24" s="139"/>
      <c r="VLV24" s="139"/>
      <c r="VLW24" s="139"/>
      <c r="VLX24" s="139"/>
      <c r="VLY24" s="139"/>
      <c r="VLZ24" s="139"/>
      <c r="VMA24" s="139"/>
      <c r="VMB24" s="139"/>
      <c r="VMC24" s="139"/>
      <c r="VMD24" s="139"/>
      <c r="VME24" s="139"/>
      <c r="VMF24" s="139"/>
      <c r="VMG24" s="139"/>
      <c r="VMH24" s="139"/>
      <c r="VMI24" s="139"/>
      <c r="VMJ24" s="139"/>
      <c r="VMK24" s="139"/>
      <c r="VML24" s="139"/>
      <c r="VMM24" s="139"/>
      <c r="VMN24" s="139"/>
      <c r="VMO24" s="139"/>
      <c r="VMP24" s="139"/>
      <c r="VMQ24" s="139"/>
      <c r="VMR24" s="139"/>
      <c r="VMS24" s="139"/>
      <c r="VMT24" s="139"/>
      <c r="VMU24" s="139"/>
      <c r="VMV24" s="139"/>
      <c r="VMW24" s="139"/>
      <c r="VMX24" s="139"/>
      <c r="VMY24" s="139"/>
      <c r="VMZ24" s="139"/>
      <c r="VNA24" s="139"/>
      <c r="VNB24" s="139"/>
      <c r="VNC24" s="139"/>
      <c r="VND24" s="139"/>
      <c r="VNE24" s="139"/>
      <c r="VNF24" s="139"/>
      <c r="VNG24" s="139"/>
      <c r="VNH24" s="139"/>
      <c r="VNI24" s="139"/>
      <c r="VNJ24" s="139"/>
      <c r="VNK24" s="139"/>
      <c r="VNL24" s="139"/>
      <c r="VNM24" s="139"/>
      <c r="VNN24" s="139"/>
      <c r="VNO24" s="139"/>
      <c r="VNP24" s="139"/>
      <c r="VNQ24" s="139"/>
      <c r="VNR24" s="139"/>
      <c r="VNS24" s="139"/>
      <c r="VNT24" s="139"/>
      <c r="VNU24" s="139"/>
      <c r="VNV24" s="139"/>
      <c r="VNW24" s="139"/>
      <c r="VNX24" s="139"/>
      <c r="VNY24" s="139"/>
      <c r="VNZ24" s="139"/>
      <c r="VOA24" s="139"/>
      <c r="VOB24" s="139"/>
      <c r="VOC24" s="139"/>
      <c r="VOD24" s="139"/>
      <c r="VOE24" s="139"/>
      <c r="VOF24" s="139"/>
      <c r="VOG24" s="139"/>
      <c r="VOH24" s="139"/>
      <c r="VOI24" s="139"/>
      <c r="VOJ24" s="139"/>
      <c r="VOK24" s="139"/>
      <c r="VOL24" s="139"/>
      <c r="VOM24" s="139"/>
      <c r="VON24" s="139"/>
      <c r="VOO24" s="139"/>
      <c r="VOP24" s="139"/>
      <c r="VOQ24" s="139"/>
      <c r="VOR24" s="139"/>
      <c r="VOS24" s="139"/>
      <c r="VOT24" s="139"/>
      <c r="VOU24" s="139"/>
      <c r="VOV24" s="139"/>
      <c r="VOW24" s="139"/>
      <c r="VOX24" s="139"/>
      <c r="VOY24" s="139"/>
      <c r="VOZ24" s="139"/>
      <c r="VPA24" s="139"/>
      <c r="VPB24" s="139"/>
      <c r="VPC24" s="139"/>
      <c r="VPD24" s="139"/>
      <c r="VPE24" s="139"/>
      <c r="VPF24" s="139"/>
      <c r="VPG24" s="139"/>
      <c r="VPH24" s="139"/>
      <c r="VPI24" s="139"/>
      <c r="VPJ24" s="139"/>
      <c r="VPK24" s="139"/>
      <c r="VPL24" s="139"/>
      <c r="VPM24" s="139"/>
      <c r="VPN24" s="139"/>
      <c r="VPO24" s="139"/>
      <c r="VPP24" s="139"/>
      <c r="VPQ24" s="139"/>
      <c r="VPR24" s="139"/>
      <c r="VPS24" s="139"/>
      <c r="VPT24" s="139"/>
      <c r="VPU24" s="139"/>
      <c r="VPV24" s="139"/>
      <c r="VPW24" s="139"/>
      <c r="VPX24" s="139"/>
      <c r="VPY24" s="139"/>
      <c r="VPZ24" s="139"/>
      <c r="VQA24" s="139"/>
      <c r="VQB24" s="139"/>
      <c r="VQC24" s="139"/>
      <c r="VQD24" s="139"/>
      <c r="VQE24" s="139"/>
      <c r="VQF24" s="139"/>
      <c r="VQG24" s="139"/>
      <c r="VQH24" s="139"/>
      <c r="VQI24" s="139"/>
      <c r="VQJ24" s="139"/>
      <c r="VQK24" s="139"/>
      <c r="VQL24" s="139"/>
      <c r="VQM24" s="139"/>
      <c r="VQN24" s="139"/>
      <c r="VQO24" s="139"/>
      <c r="VQP24" s="139"/>
      <c r="VQQ24" s="139"/>
      <c r="VQR24" s="139"/>
      <c r="VQS24" s="139"/>
      <c r="VQT24" s="139"/>
      <c r="VQU24" s="139"/>
      <c r="VQV24" s="139"/>
      <c r="VQW24" s="139"/>
      <c r="VQX24" s="139"/>
      <c r="VQY24" s="139"/>
      <c r="VQZ24" s="139"/>
      <c r="VRA24" s="139"/>
      <c r="VRB24" s="139"/>
      <c r="VRC24" s="139"/>
      <c r="VRD24" s="139"/>
      <c r="VRE24" s="139"/>
      <c r="VRF24" s="139"/>
      <c r="VRG24" s="139"/>
      <c r="VRH24" s="139"/>
      <c r="VRI24" s="139"/>
      <c r="VRJ24" s="139"/>
      <c r="VRK24" s="139"/>
      <c r="VRL24" s="139"/>
      <c r="VRM24" s="139"/>
      <c r="VRN24" s="139"/>
      <c r="VRO24" s="139"/>
      <c r="VRP24" s="139"/>
      <c r="VRQ24" s="139"/>
      <c r="VRR24" s="139"/>
      <c r="VRS24" s="139"/>
      <c r="VRT24" s="139"/>
      <c r="VRU24" s="139"/>
      <c r="VRV24" s="139"/>
      <c r="VRW24" s="139"/>
      <c r="VRX24" s="139"/>
      <c r="VRY24" s="139"/>
      <c r="VRZ24" s="139"/>
      <c r="VSA24" s="139"/>
      <c r="VSB24" s="139"/>
      <c r="VSC24" s="139"/>
      <c r="VSD24" s="139"/>
      <c r="VSE24" s="139"/>
      <c r="VSF24" s="139"/>
      <c r="VSG24" s="139"/>
      <c r="VSH24" s="139"/>
      <c r="VSI24" s="139"/>
      <c r="VSJ24" s="139"/>
      <c r="VSK24" s="139"/>
      <c r="VSL24" s="139"/>
      <c r="VSM24" s="139"/>
      <c r="VSN24" s="139"/>
      <c r="VSO24" s="139"/>
      <c r="VSP24" s="139"/>
      <c r="VSQ24" s="139"/>
      <c r="VSR24" s="139"/>
      <c r="VSS24" s="139"/>
      <c r="VST24" s="139"/>
      <c r="VSU24" s="139"/>
      <c r="VSV24" s="139"/>
      <c r="VSW24" s="139"/>
      <c r="VSX24" s="139"/>
      <c r="VSY24" s="139"/>
      <c r="VSZ24" s="139"/>
      <c r="VTA24" s="139"/>
      <c r="VTB24" s="139"/>
      <c r="VTC24" s="139"/>
      <c r="VTD24" s="139"/>
      <c r="VTE24" s="139"/>
      <c r="VTF24" s="139"/>
      <c r="VTG24" s="139"/>
      <c r="VTH24" s="139"/>
      <c r="VTI24" s="139"/>
      <c r="VTJ24" s="139"/>
      <c r="VTK24" s="139"/>
      <c r="VTL24" s="139"/>
      <c r="VTM24" s="139"/>
      <c r="VTN24" s="139"/>
      <c r="VTO24" s="139"/>
      <c r="VTP24" s="139"/>
      <c r="VTQ24" s="139"/>
      <c r="VTR24" s="139"/>
      <c r="VTS24" s="139"/>
      <c r="VTT24" s="139"/>
      <c r="VTU24" s="139"/>
      <c r="VTV24" s="139"/>
      <c r="VTW24" s="139"/>
      <c r="VTX24" s="139"/>
      <c r="VTY24" s="139"/>
      <c r="VTZ24" s="139"/>
      <c r="VUA24" s="139"/>
      <c r="VUB24" s="139"/>
      <c r="VUC24" s="139"/>
      <c r="VUD24" s="139"/>
      <c r="VUE24" s="139"/>
      <c r="VUF24" s="139"/>
      <c r="VUG24" s="139"/>
      <c r="VUH24" s="139"/>
      <c r="VUI24" s="139"/>
      <c r="VUJ24" s="139"/>
      <c r="VUK24" s="139"/>
      <c r="VUL24" s="139"/>
      <c r="VUM24" s="139"/>
      <c r="VUN24" s="139"/>
      <c r="VUO24" s="139"/>
      <c r="VUP24" s="139"/>
      <c r="VUQ24" s="139"/>
      <c r="VUR24" s="139"/>
      <c r="VUS24" s="139"/>
      <c r="VUT24" s="139"/>
      <c r="VUU24" s="139"/>
      <c r="VUV24" s="139"/>
      <c r="VUW24" s="139"/>
      <c r="VUX24" s="139"/>
      <c r="VUY24" s="139"/>
      <c r="VUZ24" s="139"/>
      <c r="VVA24" s="139"/>
      <c r="VVB24" s="139"/>
      <c r="VVC24" s="139"/>
      <c r="VVD24" s="139"/>
      <c r="VVE24" s="139"/>
      <c r="VVF24" s="139"/>
      <c r="VVG24" s="139"/>
      <c r="VVH24" s="139"/>
      <c r="VVI24" s="139"/>
      <c r="VVJ24" s="139"/>
      <c r="VVK24" s="139"/>
      <c r="VVL24" s="139"/>
      <c r="VVM24" s="139"/>
      <c r="VVN24" s="139"/>
      <c r="VVO24" s="139"/>
      <c r="VVP24" s="139"/>
      <c r="VVQ24" s="139"/>
      <c r="VVR24" s="139"/>
      <c r="VVS24" s="139"/>
      <c r="VVT24" s="139"/>
      <c r="VVU24" s="139"/>
      <c r="VVV24" s="139"/>
      <c r="VVW24" s="139"/>
      <c r="VVX24" s="139"/>
      <c r="VVY24" s="139"/>
      <c r="VVZ24" s="139"/>
      <c r="VWA24" s="139"/>
      <c r="VWB24" s="139"/>
      <c r="VWC24" s="139"/>
      <c r="VWD24" s="139"/>
      <c r="VWE24" s="139"/>
      <c r="VWF24" s="139"/>
      <c r="VWG24" s="139"/>
      <c r="VWH24" s="139"/>
      <c r="VWI24" s="139"/>
      <c r="VWJ24" s="139"/>
      <c r="VWK24" s="139"/>
      <c r="VWL24" s="139"/>
      <c r="VWM24" s="139"/>
      <c r="VWN24" s="139"/>
      <c r="VWO24" s="139"/>
      <c r="VWP24" s="139"/>
      <c r="VWQ24" s="139"/>
      <c r="VWR24" s="139"/>
      <c r="VWS24" s="139"/>
      <c r="VWT24" s="139"/>
      <c r="VWU24" s="139"/>
      <c r="VWV24" s="139"/>
      <c r="VWW24" s="139"/>
      <c r="VWX24" s="139"/>
      <c r="VWY24" s="139"/>
      <c r="VWZ24" s="139"/>
      <c r="VXA24" s="139"/>
      <c r="VXB24" s="139"/>
      <c r="VXC24" s="139"/>
      <c r="VXD24" s="139"/>
      <c r="VXE24" s="139"/>
      <c r="VXF24" s="139"/>
      <c r="VXG24" s="139"/>
      <c r="VXH24" s="139"/>
      <c r="VXI24" s="139"/>
      <c r="VXJ24" s="139"/>
      <c r="VXK24" s="139"/>
      <c r="VXL24" s="139"/>
      <c r="VXM24" s="139"/>
      <c r="VXN24" s="139"/>
      <c r="VXO24" s="139"/>
      <c r="VXP24" s="139"/>
      <c r="VXQ24" s="139"/>
      <c r="VXR24" s="139"/>
      <c r="VXS24" s="139"/>
      <c r="VXT24" s="139"/>
      <c r="VXU24" s="139"/>
      <c r="VXV24" s="139"/>
      <c r="VXW24" s="139"/>
      <c r="VXX24" s="139"/>
      <c r="VXY24" s="139"/>
      <c r="VXZ24" s="139"/>
      <c r="VYA24" s="139"/>
      <c r="VYB24" s="139"/>
      <c r="VYC24" s="139"/>
      <c r="VYD24" s="139"/>
      <c r="VYE24" s="139"/>
      <c r="VYF24" s="139"/>
      <c r="VYG24" s="139"/>
      <c r="VYH24" s="139"/>
      <c r="VYI24" s="139"/>
      <c r="VYJ24" s="139"/>
      <c r="VYK24" s="139"/>
      <c r="VYL24" s="139"/>
      <c r="VYM24" s="139"/>
      <c r="VYN24" s="139"/>
      <c r="VYO24" s="139"/>
      <c r="VYP24" s="139"/>
      <c r="VYQ24" s="139"/>
      <c r="VYR24" s="139"/>
      <c r="VYS24" s="139"/>
      <c r="VYT24" s="139"/>
      <c r="VYU24" s="139"/>
      <c r="VYV24" s="139"/>
      <c r="VYW24" s="139"/>
      <c r="VYX24" s="139"/>
      <c r="VYY24" s="139"/>
      <c r="VYZ24" s="139"/>
      <c r="VZA24" s="139"/>
      <c r="VZB24" s="139"/>
      <c r="VZC24" s="139"/>
      <c r="VZD24" s="139"/>
      <c r="VZE24" s="139"/>
      <c r="VZF24" s="139"/>
      <c r="VZG24" s="139"/>
      <c r="VZH24" s="139"/>
      <c r="VZI24" s="139"/>
      <c r="VZJ24" s="139"/>
      <c r="VZK24" s="139"/>
      <c r="VZL24" s="139"/>
      <c r="VZM24" s="139"/>
      <c r="VZN24" s="139"/>
      <c r="VZO24" s="139"/>
      <c r="VZP24" s="139"/>
      <c r="VZQ24" s="139"/>
      <c r="VZR24" s="139"/>
      <c r="VZS24" s="139"/>
      <c r="VZT24" s="139"/>
      <c r="VZU24" s="139"/>
      <c r="VZV24" s="139"/>
      <c r="VZW24" s="139"/>
      <c r="VZX24" s="139"/>
      <c r="VZY24" s="139"/>
      <c r="VZZ24" s="139"/>
      <c r="WAA24" s="139"/>
      <c r="WAB24" s="139"/>
      <c r="WAC24" s="139"/>
      <c r="WAD24" s="139"/>
      <c r="WAE24" s="139"/>
      <c r="WAF24" s="139"/>
      <c r="WAG24" s="139"/>
      <c r="WAH24" s="139"/>
      <c r="WAI24" s="139"/>
      <c r="WAJ24" s="139"/>
      <c r="WAK24" s="139"/>
      <c r="WAL24" s="139"/>
      <c r="WAM24" s="139"/>
      <c r="WAN24" s="139"/>
      <c r="WAO24" s="139"/>
      <c r="WAP24" s="139"/>
      <c r="WAQ24" s="139"/>
      <c r="WAR24" s="139"/>
      <c r="WAS24" s="139"/>
      <c r="WAT24" s="139"/>
      <c r="WAU24" s="139"/>
      <c r="WAV24" s="139"/>
      <c r="WAW24" s="139"/>
      <c r="WAX24" s="139"/>
      <c r="WAY24" s="139"/>
      <c r="WAZ24" s="139"/>
      <c r="WBA24" s="139"/>
      <c r="WBB24" s="139"/>
      <c r="WBC24" s="139"/>
      <c r="WBD24" s="139"/>
      <c r="WBE24" s="139"/>
      <c r="WBF24" s="139"/>
      <c r="WBG24" s="139"/>
      <c r="WBH24" s="139"/>
      <c r="WBI24" s="139"/>
      <c r="WBJ24" s="139"/>
      <c r="WBK24" s="139"/>
      <c r="WBL24" s="139"/>
      <c r="WBM24" s="139"/>
      <c r="WBN24" s="139"/>
      <c r="WBO24" s="139"/>
      <c r="WBP24" s="139"/>
      <c r="WBQ24" s="139"/>
      <c r="WBR24" s="139"/>
      <c r="WBS24" s="139"/>
      <c r="WBT24" s="139"/>
      <c r="WBU24" s="139"/>
      <c r="WBV24" s="139"/>
      <c r="WBW24" s="139"/>
      <c r="WBX24" s="139"/>
      <c r="WBY24" s="139"/>
      <c r="WBZ24" s="139"/>
      <c r="WCA24" s="139"/>
      <c r="WCB24" s="139"/>
      <c r="WCC24" s="139"/>
      <c r="WCD24" s="139"/>
      <c r="WCE24" s="139"/>
      <c r="WCF24" s="139"/>
      <c r="WCG24" s="139"/>
      <c r="WCH24" s="139"/>
      <c r="WCI24" s="139"/>
      <c r="WCJ24" s="139"/>
      <c r="WCK24" s="139"/>
      <c r="WCL24" s="139"/>
      <c r="WCM24" s="139"/>
      <c r="WCN24" s="139"/>
      <c r="WCO24" s="139"/>
      <c r="WCP24" s="139"/>
      <c r="WCQ24" s="139"/>
      <c r="WCR24" s="139"/>
      <c r="WCS24" s="139"/>
      <c r="WCT24" s="139"/>
      <c r="WCU24" s="139"/>
      <c r="WCV24" s="139"/>
      <c r="WCW24" s="139"/>
      <c r="WCX24" s="139"/>
      <c r="WCY24" s="139"/>
      <c r="WCZ24" s="139"/>
      <c r="WDA24" s="139"/>
      <c r="WDB24" s="139"/>
      <c r="WDC24" s="139"/>
      <c r="WDD24" s="139"/>
      <c r="WDE24" s="139"/>
      <c r="WDF24" s="139"/>
      <c r="WDG24" s="139"/>
      <c r="WDH24" s="139"/>
      <c r="WDI24" s="139"/>
      <c r="WDJ24" s="139"/>
      <c r="WDK24" s="139"/>
      <c r="WDL24" s="139"/>
      <c r="WDM24" s="139"/>
      <c r="WDN24" s="139"/>
      <c r="WDO24" s="139"/>
      <c r="WDP24" s="139"/>
      <c r="WDQ24" s="139"/>
      <c r="WDR24" s="139"/>
      <c r="WDS24" s="139"/>
      <c r="WDT24" s="139"/>
      <c r="WDU24" s="139"/>
      <c r="WDV24" s="139"/>
      <c r="WDW24" s="139"/>
      <c r="WDX24" s="139"/>
      <c r="WDY24" s="139"/>
      <c r="WDZ24" s="139"/>
      <c r="WEA24" s="139"/>
      <c r="WEB24" s="139"/>
      <c r="WEC24" s="139"/>
      <c r="WED24" s="139"/>
      <c r="WEE24" s="139"/>
      <c r="WEF24" s="139"/>
      <c r="WEG24" s="139"/>
      <c r="WEH24" s="139"/>
      <c r="WEI24" s="139"/>
      <c r="WEJ24" s="139"/>
      <c r="WEK24" s="139"/>
      <c r="WEL24" s="139"/>
      <c r="WEM24" s="139"/>
      <c r="WEN24" s="139"/>
      <c r="WEO24" s="139"/>
      <c r="WEP24" s="139"/>
      <c r="WEQ24" s="139"/>
      <c r="WER24" s="139"/>
      <c r="WES24" s="139"/>
      <c r="WET24" s="139"/>
      <c r="WEU24" s="139"/>
      <c r="WEV24" s="139"/>
      <c r="WEW24" s="139"/>
      <c r="WEX24" s="139"/>
      <c r="WEY24" s="139"/>
      <c r="WEZ24" s="139"/>
      <c r="WFA24" s="139"/>
      <c r="WFB24" s="139"/>
      <c r="WFC24" s="139"/>
      <c r="WFD24" s="139"/>
      <c r="WFE24" s="139"/>
      <c r="WFF24" s="139"/>
      <c r="WFG24" s="139"/>
      <c r="WFH24" s="139"/>
      <c r="WFI24" s="139"/>
      <c r="WFJ24" s="139"/>
      <c r="WFK24" s="139"/>
      <c r="WFL24" s="139"/>
      <c r="WFM24" s="139"/>
      <c r="WFN24" s="139"/>
      <c r="WFO24" s="139"/>
      <c r="WFP24" s="139"/>
      <c r="WFQ24" s="139"/>
      <c r="WFR24" s="139"/>
      <c r="WFS24" s="139"/>
      <c r="WFT24" s="139"/>
      <c r="WFU24" s="139"/>
      <c r="WFV24" s="139"/>
      <c r="WFW24" s="139"/>
      <c r="WFX24" s="139"/>
      <c r="WFY24" s="139"/>
      <c r="WFZ24" s="139"/>
      <c r="WGA24" s="139"/>
      <c r="WGB24" s="139"/>
      <c r="WGC24" s="139"/>
      <c r="WGD24" s="139"/>
      <c r="WGE24" s="139"/>
      <c r="WGF24" s="139"/>
      <c r="WGG24" s="139"/>
      <c r="WGH24" s="139"/>
      <c r="WGI24" s="139"/>
      <c r="WGJ24" s="139"/>
      <c r="WGK24" s="139"/>
      <c r="WGL24" s="139"/>
      <c r="WGM24" s="139"/>
      <c r="WGN24" s="139"/>
      <c r="WGO24" s="139"/>
      <c r="WGP24" s="139"/>
      <c r="WGQ24" s="139"/>
      <c r="WGR24" s="139"/>
      <c r="WGS24" s="139"/>
      <c r="WGT24" s="139"/>
      <c r="WGU24" s="139"/>
      <c r="WGV24" s="139"/>
      <c r="WGW24" s="139"/>
      <c r="WGX24" s="139"/>
      <c r="WGY24" s="139"/>
      <c r="WGZ24" s="139"/>
      <c r="WHA24" s="139"/>
      <c r="WHB24" s="139"/>
      <c r="WHC24" s="139"/>
      <c r="WHD24" s="139"/>
      <c r="WHE24" s="139"/>
      <c r="WHF24" s="139"/>
      <c r="WHG24" s="139"/>
      <c r="WHH24" s="139"/>
      <c r="WHI24" s="139"/>
      <c r="WHJ24" s="139"/>
      <c r="WHK24" s="139"/>
      <c r="WHL24" s="139"/>
      <c r="WHM24" s="139"/>
      <c r="WHN24" s="139"/>
      <c r="WHO24" s="139"/>
      <c r="WHP24" s="139"/>
      <c r="WHQ24" s="139"/>
      <c r="WHR24" s="139"/>
      <c r="WHS24" s="139"/>
      <c r="WHT24" s="139"/>
      <c r="WHU24" s="139"/>
      <c r="WHV24" s="139"/>
      <c r="WHW24" s="139"/>
      <c r="WHX24" s="139"/>
      <c r="WHY24" s="139"/>
      <c r="WHZ24" s="139"/>
      <c r="WIA24" s="139"/>
      <c r="WIB24" s="139"/>
      <c r="WIC24" s="139"/>
      <c r="WID24" s="139"/>
      <c r="WIE24" s="139"/>
      <c r="WIF24" s="139"/>
      <c r="WIG24" s="139"/>
      <c r="WIH24" s="139"/>
      <c r="WII24" s="139"/>
      <c r="WIJ24" s="139"/>
      <c r="WIK24" s="139"/>
      <c r="WIL24" s="139"/>
      <c r="WIM24" s="139"/>
      <c r="WIN24" s="139"/>
      <c r="WIO24" s="139"/>
      <c r="WIP24" s="139"/>
      <c r="WIQ24" s="139"/>
      <c r="WIR24" s="139"/>
      <c r="WIS24" s="139"/>
      <c r="WIT24" s="139"/>
      <c r="WIU24" s="139"/>
      <c r="WIV24" s="139"/>
      <c r="WIW24" s="139"/>
      <c r="WIX24" s="139"/>
      <c r="WIY24" s="139"/>
      <c r="WIZ24" s="139"/>
      <c r="WJA24" s="139"/>
      <c r="WJB24" s="139"/>
      <c r="WJC24" s="139"/>
      <c r="WJD24" s="139"/>
      <c r="WJE24" s="139"/>
      <c r="WJF24" s="139"/>
      <c r="WJG24" s="139"/>
      <c r="WJH24" s="139"/>
      <c r="WJI24" s="139"/>
      <c r="WJJ24" s="139"/>
      <c r="WJK24" s="139"/>
      <c r="WJL24" s="139"/>
      <c r="WJM24" s="139"/>
      <c r="WJN24" s="139"/>
      <c r="WJO24" s="139"/>
      <c r="WJP24" s="139"/>
      <c r="WJQ24" s="139"/>
      <c r="WJR24" s="139"/>
      <c r="WJS24" s="139"/>
      <c r="WJT24" s="139"/>
      <c r="WJU24" s="139"/>
      <c r="WJV24" s="139"/>
      <c r="WJW24" s="139"/>
      <c r="WJX24" s="139"/>
      <c r="WJY24" s="139"/>
      <c r="WJZ24" s="139"/>
      <c r="WKA24" s="139"/>
      <c r="WKB24" s="139"/>
      <c r="WKC24" s="139"/>
      <c r="WKD24" s="139"/>
      <c r="WKE24" s="139"/>
      <c r="WKF24" s="139"/>
      <c r="WKG24" s="139"/>
      <c r="WKH24" s="139"/>
      <c r="WKI24" s="139"/>
      <c r="WKJ24" s="139"/>
      <c r="WKK24" s="139"/>
      <c r="WKL24" s="139"/>
      <c r="WKM24" s="139"/>
      <c r="WKN24" s="139"/>
      <c r="WKO24" s="139"/>
      <c r="WKP24" s="139"/>
      <c r="WKQ24" s="139"/>
      <c r="WKR24" s="139"/>
      <c r="WKS24" s="139"/>
      <c r="WKT24" s="139"/>
      <c r="WKU24" s="139"/>
      <c r="WKV24" s="139"/>
      <c r="WKW24" s="139"/>
      <c r="WKX24" s="139"/>
      <c r="WKY24" s="139"/>
      <c r="WKZ24" s="139"/>
      <c r="WLA24" s="139"/>
      <c r="WLB24" s="139"/>
      <c r="WLC24" s="139"/>
      <c r="WLD24" s="139"/>
      <c r="WLE24" s="139"/>
      <c r="WLF24" s="139"/>
      <c r="WLG24" s="139"/>
      <c r="WLH24" s="139"/>
      <c r="WLI24" s="139"/>
      <c r="WLJ24" s="139"/>
      <c r="WLK24" s="139"/>
      <c r="WLL24" s="139"/>
      <c r="WLM24" s="139"/>
      <c r="WLN24" s="139"/>
      <c r="WLO24" s="139"/>
      <c r="WLP24" s="139"/>
      <c r="WLQ24" s="139"/>
      <c r="WLR24" s="139"/>
      <c r="WLS24" s="139"/>
      <c r="WLT24" s="139"/>
      <c r="WLU24" s="139"/>
      <c r="WLV24" s="139"/>
      <c r="WLW24" s="139"/>
      <c r="WLX24" s="139"/>
      <c r="WLY24" s="139"/>
      <c r="WLZ24" s="139"/>
      <c r="WMA24" s="139"/>
      <c r="WMB24" s="139"/>
      <c r="WMC24" s="139"/>
      <c r="WMD24" s="139"/>
      <c r="WME24" s="139"/>
      <c r="WMF24" s="139"/>
      <c r="WMG24" s="139"/>
      <c r="WMH24" s="139"/>
      <c r="WMI24" s="139"/>
      <c r="WMJ24" s="139"/>
      <c r="WMK24" s="139"/>
      <c r="WML24" s="139"/>
      <c r="WMM24" s="139"/>
      <c r="WMN24" s="139"/>
      <c r="WMO24" s="139"/>
      <c r="WMP24" s="139"/>
      <c r="WMQ24" s="139"/>
      <c r="WMR24" s="139"/>
      <c r="WMS24" s="139"/>
      <c r="WMT24" s="139"/>
      <c r="WMU24" s="139"/>
      <c r="WMV24" s="139"/>
      <c r="WMW24" s="139"/>
      <c r="WMX24" s="139"/>
      <c r="WMY24" s="139"/>
      <c r="WMZ24" s="139"/>
      <c r="WNA24" s="139"/>
      <c r="WNB24" s="139"/>
      <c r="WNC24" s="139"/>
      <c r="WND24" s="139"/>
      <c r="WNE24" s="139"/>
      <c r="WNF24" s="139"/>
      <c r="WNG24" s="139"/>
      <c r="WNH24" s="139"/>
      <c r="WNI24" s="139"/>
      <c r="WNJ24" s="139"/>
      <c r="WNK24" s="139"/>
      <c r="WNL24" s="139"/>
      <c r="WNM24" s="139"/>
      <c r="WNN24" s="139"/>
      <c r="WNO24" s="139"/>
      <c r="WNP24" s="139"/>
      <c r="WNQ24" s="139"/>
      <c r="WNR24" s="139"/>
      <c r="WNS24" s="139"/>
      <c r="WNT24" s="139"/>
      <c r="WNU24" s="139"/>
      <c r="WNV24" s="139"/>
      <c r="WNW24" s="139"/>
      <c r="WNX24" s="139"/>
      <c r="WNY24" s="139"/>
      <c r="WNZ24" s="139"/>
      <c r="WOA24" s="139"/>
      <c r="WOB24" s="139"/>
      <c r="WOC24" s="139"/>
      <c r="WOD24" s="139"/>
      <c r="WOE24" s="139"/>
      <c r="WOF24" s="139"/>
      <c r="WOG24" s="139"/>
      <c r="WOH24" s="139"/>
      <c r="WOI24" s="139"/>
      <c r="WOJ24" s="139"/>
      <c r="WOK24" s="139"/>
      <c r="WOL24" s="139"/>
      <c r="WOM24" s="139"/>
      <c r="WON24" s="139"/>
      <c r="WOO24" s="139"/>
      <c r="WOP24" s="139"/>
      <c r="WOQ24" s="139"/>
      <c r="WOR24" s="139"/>
      <c r="WOS24" s="139"/>
      <c r="WOT24" s="139"/>
      <c r="WOU24" s="139"/>
      <c r="WOV24" s="139"/>
      <c r="WOW24" s="139"/>
      <c r="WOX24" s="139"/>
      <c r="WOY24" s="139"/>
      <c r="WOZ24" s="139"/>
      <c r="WPA24" s="139"/>
      <c r="WPB24" s="139"/>
      <c r="WPC24" s="139"/>
      <c r="WPD24" s="139"/>
      <c r="WPE24" s="139"/>
      <c r="WPF24" s="139"/>
      <c r="WPG24" s="139"/>
      <c r="WPH24" s="139"/>
      <c r="WPI24" s="139"/>
      <c r="WPJ24" s="139"/>
      <c r="WPK24" s="139"/>
      <c r="WPL24" s="139"/>
      <c r="WPM24" s="139"/>
      <c r="WPN24" s="139"/>
      <c r="WPO24" s="139"/>
      <c r="WPP24" s="139"/>
      <c r="WPQ24" s="139"/>
      <c r="WPR24" s="139"/>
      <c r="WPS24" s="139"/>
      <c r="WPT24" s="139"/>
      <c r="WPU24" s="139"/>
      <c r="WPV24" s="139"/>
      <c r="WPW24" s="139"/>
      <c r="WPX24" s="139"/>
      <c r="WPY24" s="139"/>
      <c r="WPZ24" s="139"/>
      <c r="WQA24" s="139"/>
      <c r="WQB24" s="139"/>
      <c r="WQC24" s="139"/>
      <c r="WQD24" s="139"/>
      <c r="WQE24" s="139"/>
      <c r="WQF24" s="139"/>
      <c r="WQG24" s="139"/>
      <c r="WQH24" s="139"/>
      <c r="WQI24" s="139"/>
      <c r="WQJ24" s="139"/>
      <c r="WQK24" s="139"/>
      <c r="WQL24" s="139"/>
      <c r="WQM24" s="139"/>
      <c r="WQN24" s="139"/>
      <c r="WQO24" s="139"/>
      <c r="WQP24" s="139"/>
      <c r="WQQ24" s="139"/>
      <c r="WQR24" s="139"/>
      <c r="WQS24" s="139"/>
      <c r="WQT24" s="139"/>
      <c r="WQU24" s="139"/>
      <c r="WQV24" s="139"/>
      <c r="WQW24" s="139"/>
      <c r="WQX24" s="139"/>
      <c r="WQY24" s="139"/>
      <c r="WQZ24" s="139"/>
      <c r="WRA24" s="139"/>
      <c r="WRB24" s="139"/>
      <c r="WRC24" s="139"/>
      <c r="WRD24" s="139"/>
      <c r="WRE24" s="139"/>
      <c r="WRF24" s="139"/>
      <c r="WRG24" s="139"/>
      <c r="WRH24" s="139"/>
      <c r="WRI24" s="139"/>
      <c r="WRJ24" s="139"/>
      <c r="WRK24" s="139"/>
      <c r="WRL24" s="139"/>
      <c r="WRM24" s="139"/>
      <c r="WRN24" s="139"/>
      <c r="WRO24" s="139"/>
      <c r="WRP24" s="139"/>
      <c r="WRQ24" s="139"/>
      <c r="WRR24" s="139"/>
      <c r="WRS24" s="139"/>
      <c r="WRT24" s="139"/>
      <c r="WRU24" s="139"/>
      <c r="WRV24" s="139"/>
      <c r="WRW24" s="139"/>
      <c r="WRX24" s="139"/>
      <c r="WRY24" s="139"/>
      <c r="WRZ24" s="139"/>
      <c r="WSA24" s="139"/>
      <c r="WSB24" s="139"/>
      <c r="WSC24" s="139"/>
      <c r="WSD24" s="139"/>
      <c r="WSE24" s="139"/>
      <c r="WSF24" s="139"/>
      <c r="WSG24" s="139"/>
      <c r="WSH24" s="139"/>
      <c r="WSI24" s="139"/>
      <c r="WSJ24" s="139"/>
      <c r="WSK24" s="139"/>
      <c r="WSL24" s="139"/>
      <c r="WSM24" s="139"/>
      <c r="WSN24" s="139"/>
      <c r="WSO24" s="139"/>
      <c r="WSP24" s="139"/>
      <c r="WSQ24" s="139"/>
      <c r="WSR24" s="139"/>
      <c r="WSS24" s="139"/>
      <c r="WST24" s="139"/>
      <c r="WSU24" s="139"/>
      <c r="WSV24" s="139"/>
      <c r="WSW24" s="139"/>
      <c r="WSX24" s="139"/>
      <c r="WSY24" s="139"/>
      <c r="WSZ24" s="139"/>
      <c r="WTA24" s="139"/>
      <c r="WTB24" s="139"/>
      <c r="WTC24" s="139"/>
      <c r="WTD24" s="139"/>
      <c r="WTE24" s="139"/>
      <c r="WTF24" s="139"/>
      <c r="WTG24" s="139"/>
      <c r="WTH24" s="139"/>
      <c r="WTI24" s="139"/>
      <c r="WTJ24" s="139"/>
      <c r="WTK24" s="139"/>
      <c r="WTL24" s="139"/>
      <c r="WTM24" s="139"/>
      <c r="WTN24" s="139"/>
      <c r="WTO24" s="139"/>
      <c r="WTP24" s="139"/>
      <c r="WTQ24" s="139"/>
      <c r="WTR24" s="139"/>
      <c r="WTS24" s="139"/>
      <c r="WTT24" s="139"/>
      <c r="WTU24" s="139"/>
      <c r="WTV24" s="139"/>
      <c r="WTW24" s="139"/>
      <c r="WTX24" s="139"/>
      <c r="WTY24" s="139"/>
      <c r="WTZ24" s="139"/>
      <c r="WUA24" s="139"/>
      <c r="WUB24" s="139"/>
      <c r="WUC24" s="139"/>
      <c r="WUD24" s="139"/>
      <c r="WUE24" s="139"/>
      <c r="WUF24" s="139"/>
      <c r="WUG24" s="139"/>
      <c r="WUH24" s="139"/>
      <c r="WUI24" s="139"/>
      <c r="WUJ24" s="139"/>
      <c r="WUK24" s="139"/>
      <c r="WUL24" s="139"/>
      <c r="WUM24" s="139"/>
      <c r="WUN24" s="139"/>
      <c r="WUO24" s="139"/>
      <c r="WUP24" s="139"/>
      <c r="WUQ24" s="139"/>
      <c r="WUR24" s="139"/>
      <c r="WUS24" s="139"/>
      <c r="WUT24" s="139"/>
      <c r="WUU24" s="139"/>
      <c r="WUV24" s="139"/>
      <c r="WUW24" s="139"/>
      <c r="WUX24" s="139"/>
      <c r="WUY24" s="139"/>
      <c r="WUZ24" s="139"/>
      <c r="WVA24" s="139"/>
      <c r="WVB24" s="139"/>
      <c r="WVC24" s="139"/>
      <c r="WVD24" s="139"/>
      <c r="WVE24" s="139"/>
      <c r="WVF24" s="139"/>
      <c r="WVG24" s="139"/>
      <c r="WVH24" s="139"/>
      <c r="WVI24" s="139"/>
      <c r="WVJ24" s="139"/>
      <c r="WVK24" s="139"/>
      <c r="WVL24" s="139"/>
      <c r="WVM24" s="139"/>
      <c r="WVN24" s="139"/>
      <c r="WVO24" s="139"/>
      <c r="WVP24" s="139"/>
      <c r="WVQ24" s="139"/>
      <c r="WVR24" s="139"/>
      <c r="WVS24" s="139"/>
      <c r="WVT24" s="139"/>
      <c r="WVU24" s="139"/>
      <c r="WVV24" s="139"/>
      <c r="WVW24" s="139"/>
      <c r="WVX24" s="139"/>
      <c r="WVY24" s="139"/>
      <c r="WVZ24" s="139"/>
      <c r="WWA24" s="139"/>
      <c r="WWB24" s="139"/>
      <c r="WWC24" s="139"/>
      <c r="WWD24" s="139"/>
      <c r="WWE24" s="139"/>
      <c r="WWF24" s="139"/>
      <c r="WWG24" s="139"/>
      <c r="WWH24" s="139"/>
      <c r="WWI24" s="139"/>
      <c r="WWJ24" s="139"/>
      <c r="WWK24" s="139"/>
      <c r="WWL24" s="139"/>
      <c r="WWM24" s="139"/>
      <c r="WWN24" s="139"/>
      <c r="WWO24" s="139"/>
      <c r="WWP24" s="139"/>
      <c r="WWQ24" s="139"/>
      <c r="WWR24" s="139"/>
      <c r="WWS24" s="139"/>
      <c r="WWT24" s="139"/>
      <c r="WWU24" s="139"/>
      <c r="WWV24" s="139"/>
      <c r="WWW24" s="139"/>
      <c r="WWX24" s="139"/>
      <c r="WWY24" s="139"/>
      <c r="WWZ24" s="139"/>
      <c r="WXA24" s="139"/>
      <c r="WXB24" s="139"/>
      <c r="WXC24" s="139"/>
      <c r="WXD24" s="139"/>
      <c r="WXE24" s="139"/>
      <c r="WXF24" s="139"/>
      <c r="WXG24" s="139"/>
      <c r="WXH24" s="139"/>
      <c r="WXI24" s="139"/>
      <c r="WXJ24" s="139"/>
      <c r="WXK24" s="139"/>
      <c r="WXL24" s="139"/>
      <c r="WXM24" s="139"/>
      <c r="WXN24" s="139"/>
      <c r="WXO24" s="139"/>
      <c r="WXP24" s="139"/>
      <c r="WXQ24" s="139"/>
      <c r="WXR24" s="139"/>
      <c r="WXS24" s="139"/>
      <c r="WXT24" s="139"/>
      <c r="WXU24" s="139"/>
      <c r="WXV24" s="139"/>
      <c r="WXW24" s="139"/>
      <c r="WXX24" s="139"/>
      <c r="WXY24" s="139"/>
      <c r="WXZ24" s="139"/>
      <c r="WYA24" s="139"/>
      <c r="WYB24" s="139"/>
      <c r="WYC24" s="139"/>
      <c r="WYD24" s="139"/>
      <c r="WYE24" s="139"/>
      <c r="WYF24" s="139"/>
      <c r="WYG24" s="139"/>
      <c r="WYH24" s="139"/>
      <c r="WYI24" s="139"/>
      <c r="WYJ24" s="139"/>
      <c r="WYK24" s="139"/>
      <c r="WYL24" s="139"/>
      <c r="WYM24" s="139"/>
      <c r="WYN24" s="139"/>
      <c r="WYO24" s="139"/>
      <c r="WYP24" s="139"/>
      <c r="WYQ24" s="139"/>
      <c r="WYR24" s="139"/>
      <c r="WYS24" s="139"/>
      <c r="WYT24" s="139"/>
      <c r="WYU24" s="139"/>
      <c r="WYV24" s="139"/>
      <c r="WYW24" s="139"/>
      <c r="WYX24" s="139"/>
      <c r="WYY24" s="139"/>
      <c r="WYZ24" s="139"/>
      <c r="WZA24" s="139"/>
      <c r="WZB24" s="139"/>
      <c r="WZC24" s="139"/>
      <c r="WZD24" s="139"/>
      <c r="WZE24" s="139"/>
      <c r="WZF24" s="139"/>
      <c r="WZG24" s="139"/>
      <c r="WZH24" s="139"/>
      <c r="WZI24" s="139"/>
      <c r="WZJ24" s="139"/>
      <c r="WZK24" s="139"/>
      <c r="WZL24" s="139"/>
      <c r="WZM24" s="139"/>
      <c r="WZN24" s="139"/>
      <c r="WZO24" s="139"/>
      <c r="WZP24" s="139"/>
      <c r="WZQ24" s="139"/>
      <c r="WZR24" s="139"/>
      <c r="WZS24" s="139"/>
      <c r="WZT24" s="139"/>
      <c r="WZU24" s="139"/>
      <c r="WZV24" s="139"/>
      <c r="WZW24" s="139"/>
      <c r="WZX24" s="139"/>
      <c r="WZY24" s="139"/>
      <c r="WZZ24" s="139"/>
      <c r="XAA24" s="139"/>
      <c r="XAB24" s="139"/>
      <c r="XAC24" s="139"/>
      <c r="XAD24" s="139"/>
      <c r="XAE24" s="139"/>
      <c r="XAF24" s="139"/>
      <c r="XAG24" s="139"/>
      <c r="XAH24" s="139"/>
      <c r="XAI24" s="139"/>
      <c r="XAJ24" s="139"/>
      <c r="XAK24" s="139"/>
      <c r="XAL24" s="139"/>
      <c r="XAM24" s="139"/>
      <c r="XAN24" s="139"/>
      <c r="XAO24" s="139"/>
      <c r="XAP24" s="139"/>
      <c r="XAQ24" s="139"/>
      <c r="XAR24" s="139"/>
      <c r="XAS24" s="139"/>
      <c r="XAT24" s="139"/>
      <c r="XAU24" s="139"/>
      <c r="XAV24" s="139"/>
      <c r="XAW24" s="139"/>
      <c r="XAX24" s="139"/>
      <c r="XAY24" s="139"/>
      <c r="XAZ24" s="139"/>
      <c r="XBA24" s="139"/>
      <c r="XBB24" s="139"/>
      <c r="XBC24" s="139"/>
      <c r="XBD24" s="139"/>
      <c r="XBE24" s="139"/>
      <c r="XBF24" s="139"/>
      <c r="XBG24" s="139"/>
      <c r="XBH24" s="139"/>
      <c r="XBI24" s="139"/>
      <c r="XBJ24" s="139"/>
      <c r="XBK24" s="139"/>
      <c r="XBL24" s="139"/>
      <c r="XBM24" s="139"/>
      <c r="XBN24" s="139"/>
      <c r="XBO24" s="139"/>
      <c r="XBP24" s="139"/>
      <c r="XBQ24" s="139"/>
      <c r="XBR24" s="139"/>
      <c r="XBS24" s="139"/>
      <c r="XBT24" s="139"/>
      <c r="XBU24" s="139"/>
      <c r="XBV24" s="139"/>
      <c r="XBW24" s="139"/>
      <c r="XBX24" s="139"/>
      <c r="XBY24" s="139"/>
      <c r="XBZ24" s="139"/>
      <c r="XCA24" s="139"/>
      <c r="XCB24" s="139"/>
      <c r="XCC24" s="139"/>
      <c r="XCD24" s="139"/>
      <c r="XCE24" s="139"/>
      <c r="XCF24" s="139"/>
      <c r="XCG24" s="139"/>
      <c r="XCH24" s="139"/>
      <c r="XCI24" s="139"/>
      <c r="XCJ24" s="139"/>
      <c r="XCK24" s="139"/>
      <c r="XCL24" s="139"/>
      <c r="XCM24" s="139"/>
      <c r="XCN24" s="139"/>
      <c r="XCO24" s="139"/>
      <c r="XCP24" s="139"/>
      <c r="XCQ24" s="139"/>
      <c r="XCR24" s="139"/>
      <c r="XCS24" s="139"/>
      <c r="XCT24" s="139"/>
      <c r="XCU24" s="139"/>
      <c r="XCV24" s="139"/>
      <c r="XCW24" s="139"/>
      <c r="XCX24" s="139"/>
      <c r="XCY24" s="139"/>
      <c r="XCZ24" s="139"/>
      <c r="XDA24" s="139"/>
      <c r="XDB24" s="139"/>
      <c r="XDC24" s="139"/>
      <c r="XDD24" s="139"/>
      <c r="XDE24" s="139"/>
      <c r="XDF24" s="139"/>
      <c r="XDG24" s="139"/>
      <c r="XDH24" s="139"/>
      <c r="XDI24" s="139"/>
      <c r="XDJ24" s="139"/>
      <c r="XDK24" s="139"/>
      <c r="XDL24" s="139"/>
      <c r="XDM24" s="139"/>
      <c r="XDN24" s="139"/>
      <c r="XDO24" s="139"/>
      <c r="XDP24" s="139"/>
      <c r="XDQ24" s="139"/>
      <c r="XDR24" s="139"/>
      <c r="XDS24" s="139"/>
      <c r="XDT24" s="139"/>
      <c r="XDU24" s="139"/>
      <c r="XDV24" s="139"/>
      <c r="XDW24" s="139"/>
      <c r="XDX24" s="139"/>
      <c r="XDY24" s="139"/>
      <c r="XDZ24" s="139"/>
      <c r="XEA24" s="139"/>
      <c r="XEB24" s="139"/>
      <c r="XEC24" s="139"/>
      <c r="XED24" s="139"/>
      <c r="XEE24" s="139"/>
      <c r="XEF24" s="139"/>
      <c r="XEG24" s="139"/>
      <c r="XEH24" s="139"/>
      <c r="XEI24" s="139"/>
      <c r="XEJ24" s="139"/>
      <c r="XEK24" s="139"/>
      <c r="XEL24" s="139"/>
      <c r="XEM24" s="139"/>
      <c r="XEN24" s="139"/>
      <c r="XEO24" s="139"/>
      <c r="XEP24" s="139"/>
      <c r="XEQ24" s="139"/>
      <c r="XER24" s="139"/>
      <c r="XES24" s="139"/>
      <c r="XET24" s="139"/>
      <c r="XEU24" s="139"/>
      <c r="XEV24" s="139"/>
      <c r="XEW24" s="139"/>
      <c r="XEX24" s="139"/>
      <c r="XEY24" s="139"/>
      <c r="XEZ24" s="139"/>
      <c r="XFA24" s="139"/>
      <c r="XFB24" s="139"/>
      <c r="XFC24" s="139"/>
      <c r="XFD24" s="139"/>
    </row>
    <row r="25" customHeight="1" spans="1:16384">
      <c r="A25" s="37">
        <v>21</v>
      </c>
      <c r="B25" s="38" t="s">
        <v>202</v>
      </c>
      <c r="C25" s="39">
        <v>111.6591</v>
      </c>
      <c r="D25" s="39">
        <v>131.6591</v>
      </c>
      <c r="E25" s="39">
        <f t="shared" si="0"/>
        <v>20</v>
      </c>
      <c r="F25" s="39">
        <f t="shared" si="1"/>
        <v>20</v>
      </c>
      <c r="G25" s="39">
        <v>3.59828</v>
      </c>
      <c r="H25" s="39">
        <v>3.348</v>
      </c>
      <c r="I25" s="39">
        <v>2.29828</v>
      </c>
      <c r="J25" s="39">
        <v>1.73674</v>
      </c>
      <c r="K25" s="39">
        <v>3.39828</v>
      </c>
      <c r="L25" s="39">
        <v>2.95311</v>
      </c>
      <c r="M25" s="70">
        <v>1.75</v>
      </c>
      <c r="N25" s="70">
        <v>1.75</v>
      </c>
      <c r="O25" s="71">
        <v>1</v>
      </c>
      <c r="P25" s="39">
        <v>3.39828</v>
      </c>
      <c r="Q25" s="39">
        <v>2.94818</v>
      </c>
      <c r="R25" s="100">
        <v>0.45</v>
      </c>
      <c r="S25" s="100">
        <v>0.45</v>
      </c>
      <c r="T25" s="71">
        <v>0</v>
      </c>
      <c r="U25" s="101">
        <v>3.1</v>
      </c>
      <c r="V25" s="102">
        <v>22.25</v>
      </c>
      <c r="W25" s="103">
        <v>22.25</v>
      </c>
      <c r="X25" s="94">
        <f t="shared" si="2"/>
        <v>5.55746625</v>
      </c>
      <c r="Y25" s="94">
        <f t="shared" si="3"/>
        <v>0</v>
      </c>
      <c r="Z25"/>
      <c r="AA25" s="122"/>
      <c r="AB25" s="122"/>
      <c r="AC25" s="128"/>
      <c r="AD25"/>
      <c r="AE25"/>
      <c r="AF25" s="123"/>
      <c r="AG25"/>
      <c r="XFC25" s="8"/>
      <c r="XFD25" s="8"/>
    </row>
    <row r="26" customHeight="1" spans="1:16384">
      <c r="A26" s="37">
        <v>22</v>
      </c>
      <c r="B26" s="38" t="s">
        <v>203</v>
      </c>
      <c r="C26" s="39">
        <v>131.6891</v>
      </c>
      <c r="D26" s="39">
        <v>151.6891</v>
      </c>
      <c r="E26" s="39">
        <f t="shared" si="0"/>
        <v>20</v>
      </c>
      <c r="F26" s="39">
        <f t="shared" si="1"/>
        <v>20</v>
      </c>
      <c r="G26" s="39">
        <v>3.348</v>
      </c>
      <c r="H26" s="39">
        <v>3.348</v>
      </c>
      <c r="I26" s="39">
        <v>1.7359</v>
      </c>
      <c r="J26" s="39">
        <v>1.17435</v>
      </c>
      <c r="K26" s="39">
        <v>2.95236</v>
      </c>
      <c r="L26" s="39">
        <v>2.45236</v>
      </c>
      <c r="M26" s="70">
        <v>1.75</v>
      </c>
      <c r="N26" s="70">
        <v>1.75</v>
      </c>
      <c r="O26" s="71">
        <v>1</v>
      </c>
      <c r="P26" s="39">
        <v>2.94734</v>
      </c>
      <c r="Q26" s="39">
        <v>2.27469</v>
      </c>
      <c r="R26" s="100">
        <v>0.45</v>
      </c>
      <c r="S26" s="100">
        <v>0.45</v>
      </c>
      <c r="T26" s="71">
        <v>0</v>
      </c>
      <c r="U26" s="101">
        <v>3.1</v>
      </c>
      <c r="V26" s="102">
        <v>22.25</v>
      </c>
      <c r="W26" s="103">
        <v>22.25</v>
      </c>
      <c r="X26" s="94">
        <f t="shared" si="2"/>
        <v>4.72913</v>
      </c>
      <c r="Y26" s="94">
        <f t="shared" si="3"/>
        <v>0</v>
      </c>
      <c r="Z26"/>
      <c r="AA26" s="122"/>
      <c r="AB26" s="122"/>
      <c r="AC26" s="128"/>
      <c r="AD26"/>
      <c r="AE26"/>
      <c r="AF26" s="123"/>
      <c r="AG26"/>
      <c r="XFC26" s="8"/>
      <c r="XFD26" s="8"/>
    </row>
    <row r="27" customHeight="1" spans="1:16383">
      <c r="A27" s="37">
        <v>23</v>
      </c>
      <c r="B27" s="38" t="s">
        <v>204</v>
      </c>
      <c r="C27" s="39">
        <v>191.7791</v>
      </c>
      <c r="D27" s="39">
        <v>211.7791</v>
      </c>
      <c r="E27" s="39">
        <f t="shared" si="0"/>
        <v>20</v>
      </c>
      <c r="F27" s="39">
        <f t="shared" si="1"/>
        <v>20</v>
      </c>
      <c r="G27" s="39">
        <v>3.348</v>
      </c>
      <c r="H27" s="39">
        <v>3.348</v>
      </c>
      <c r="I27" s="39">
        <v>-0.40882</v>
      </c>
      <c r="J27" s="39">
        <v>-1.19881</v>
      </c>
      <c r="K27" s="39">
        <v>1.45011</v>
      </c>
      <c r="L27" s="39">
        <v>0.95011</v>
      </c>
      <c r="M27" s="70">
        <v>1.75</v>
      </c>
      <c r="N27" s="70">
        <v>1.75</v>
      </c>
      <c r="O27" s="71">
        <v>0</v>
      </c>
      <c r="P27" s="39">
        <v>0.69122</v>
      </c>
      <c r="Q27" s="39">
        <v>-0.09878</v>
      </c>
      <c r="R27" s="100">
        <v>0.45</v>
      </c>
      <c r="S27" s="100">
        <v>0.45</v>
      </c>
      <c r="T27" s="71">
        <v>0</v>
      </c>
      <c r="U27" s="101">
        <v>3.1</v>
      </c>
      <c r="V27" s="102">
        <v>12.5</v>
      </c>
      <c r="W27" s="103">
        <v>12.5</v>
      </c>
      <c r="X27" s="94">
        <f t="shared" si="2"/>
        <v>0</v>
      </c>
      <c r="Y27" s="94">
        <f t="shared" si="3"/>
        <v>0</v>
      </c>
      <c r="Z27" s="133"/>
      <c r="AA27"/>
      <c r="AB27"/>
      <c r="AD27"/>
      <c r="AE27"/>
      <c r="AF27"/>
      <c r="AG27" s="123"/>
      <c r="AH27"/>
      <c r="XFC27" s="8"/>
    </row>
    <row r="28" customHeight="1" spans="1:16383">
      <c r="A28" s="37">
        <v>24</v>
      </c>
      <c r="B28" s="38" t="s">
        <v>205</v>
      </c>
      <c r="C28" s="39">
        <v>211.8091</v>
      </c>
      <c r="D28" s="39">
        <v>231.8091</v>
      </c>
      <c r="E28" s="39">
        <f t="shared" si="0"/>
        <v>20</v>
      </c>
      <c r="F28" s="39">
        <f t="shared" si="1"/>
        <v>20</v>
      </c>
      <c r="G28" s="39">
        <v>3.348</v>
      </c>
      <c r="H28" s="39">
        <v>3.348</v>
      </c>
      <c r="I28" s="39">
        <v>-1.19999</v>
      </c>
      <c r="J28" s="39">
        <v>-1.98997</v>
      </c>
      <c r="K28" s="39">
        <v>0.94936</v>
      </c>
      <c r="L28" s="39">
        <v>0.44936</v>
      </c>
      <c r="M28" s="70">
        <v>1.75</v>
      </c>
      <c r="N28" s="70">
        <v>1.75</v>
      </c>
      <c r="O28" s="71">
        <v>0</v>
      </c>
      <c r="P28" s="39">
        <v>-0.09997</v>
      </c>
      <c r="Q28" s="39">
        <v>-0.88997</v>
      </c>
      <c r="R28" s="100">
        <v>0.45</v>
      </c>
      <c r="S28" s="100">
        <v>0.45</v>
      </c>
      <c r="T28" s="71">
        <v>0</v>
      </c>
      <c r="U28" s="101">
        <v>3.1</v>
      </c>
      <c r="V28" s="102">
        <v>12.5</v>
      </c>
      <c r="W28" s="103">
        <v>12.5</v>
      </c>
      <c r="X28" s="94">
        <f t="shared" si="2"/>
        <v>0</v>
      </c>
      <c r="Y28" s="94">
        <f t="shared" si="3"/>
        <v>0</v>
      </c>
      <c r="Z28" s="133"/>
      <c r="AA28"/>
      <c r="AB28"/>
      <c r="AD28"/>
      <c r="AE28"/>
      <c r="AF28"/>
      <c r="AG28" s="123"/>
      <c r="AH28"/>
      <c r="XFC28" s="8"/>
    </row>
    <row r="29" customHeight="1" spans="1:16383">
      <c r="A29" s="37">
        <v>25</v>
      </c>
      <c r="B29" s="38" t="s">
        <v>206</v>
      </c>
      <c r="C29" s="39">
        <v>231.8391</v>
      </c>
      <c r="D29" s="39">
        <v>251.8391</v>
      </c>
      <c r="E29" s="39">
        <f t="shared" si="0"/>
        <v>20</v>
      </c>
      <c r="F29" s="39">
        <f t="shared" si="1"/>
        <v>20</v>
      </c>
      <c r="G29" s="39">
        <v>3.348</v>
      </c>
      <c r="H29" s="39">
        <v>3.348</v>
      </c>
      <c r="I29" s="39">
        <v>-1.99116</v>
      </c>
      <c r="J29" s="39">
        <v>-2.78114</v>
      </c>
      <c r="K29" s="39">
        <v>0.44861</v>
      </c>
      <c r="L29" s="39">
        <v>-0.05139</v>
      </c>
      <c r="M29" s="70">
        <v>1.75</v>
      </c>
      <c r="N29" s="70">
        <v>1.75</v>
      </c>
      <c r="O29" s="71">
        <v>0</v>
      </c>
      <c r="P29" s="39">
        <v>-0.89115</v>
      </c>
      <c r="Q29" s="39">
        <v>-1.61791</v>
      </c>
      <c r="R29" s="100">
        <v>0.45</v>
      </c>
      <c r="S29" s="100">
        <v>0.45</v>
      </c>
      <c r="T29" s="71">
        <v>0</v>
      </c>
      <c r="U29" s="101">
        <v>3.1</v>
      </c>
      <c r="V29" s="102">
        <v>12.5</v>
      </c>
      <c r="W29" s="103">
        <v>12.5</v>
      </c>
      <c r="X29" s="94">
        <f t="shared" si="2"/>
        <v>0</v>
      </c>
      <c r="Y29" s="94">
        <f t="shared" si="3"/>
        <v>0</v>
      </c>
      <c r="AA29"/>
      <c r="AB29"/>
      <c r="AD29"/>
      <c r="AE29"/>
      <c r="AF29"/>
      <c r="AG29" s="123"/>
      <c r="AH29"/>
      <c r="XFC29" s="8"/>
    </row>
    <row r="30" customHeight="1" spans="1:16383">
      <c r="A30" s="37">
        <v>26</v>
      </c>
      <c r="B30" s="38" t="s">
        <v>207</v>
      </c>
      <c r="C30" s="39">
        <v>251.8691</v>
      </c>
      <c r="D30" s="39">
        <v>271.8691</v>
      </c>
      <c r="E30" s="39">
        <f t="shared" si="0"/>
        <v>20</v>
      </c>
      <c r="F30" s="39">
        <f t="shared" si="1"/>
        <v>20</v>
      </c>
      <c r="G30" s="39">
        <v>3.348</v>
      </c>
      <c r="H30" s="39">
        <v>3.348</v>
      </c>
      <c r="I30" s="39">
        <v>-2.78233</v>
      </c>
      <c r="J30" s="39">
        <v>-3.34525</v>
      </c>
      <c r="K30" s="39">
        <v>-0.05214</v>
      </c>
      <c r="L30" s="39">
        <v>-0.55214</v>
      </c>
      <c r="M30" s="70">
        <v>1.75</v>
      </c>
      <c r="N30" s="70">
        <v>1.75</v>
      </c>
      <c r="O30" s="71">
        <v>0</v>
      </c>
      <c r="P30" s="39">
        <v>-1.61884</v>
      </c>
      <c r="Q30" s="39">
        <v>-2.12974</v>
      </c>
      <c r="R30" s="100">
        <v>0.45</v>
      </c>
      <c r="S30" s="100">
        <v>0.45</v>
      </c>
      <c r="T30" s="71">
        <v>0</v>
      </c>
      <c r="U30" s="101">
        <v>3.1</v>
      </c>
      <c r="V30" s="102">
        <v>12.5</v>
      </c>
      <c r="W30" s="103">
        <v>12.5</v>
      </c>
      <c r="X30" s="94">
        <f t="shared" si="2"/>
        <v>0</v>
      </c>
      <c r="Y30" s="94">
        <f t="shared" si="3"/>
        <v>0</v>
      </c>
      <c r="AA30"/>
      <c r="AB30"/>
      <c r="AD30"/>
      <c r="AE30"/>
      <c r="AF30"/>
      <c r="AG30" s="123"/>
      <c r="AH30"/>
      <c r="XFC30" s="8"/>
    </row>
    <row r="31" s="10" customFormat="1" customHeight="1" spans="1:16383">
      <c r="A31" s="37">
        <v>27</v>
      </c>
      <c r="B31" s="38" t="s">
        <v>208</v>
      </c>
      <c r="C31" s="39">
        <v>271.8991</v>
      </c>
      <c r="D31" s="39">
        <v>291.8991</v>
      </c>
      <c r="E31" s="39">
        <f t="shared" si="0"/>
        <v>20</v>
      </c>
      <c r="F31" s="39">
        <f t="shared" si="1"/>
        <v>20</v>
      </c>
      <c r="G31" s="39">
        <v>3.348</v>
      </c>
      <c r="H31" s="39">
        <v>3.348</v>
      </c>
      <c r="I31" s="39">
        <v>-3.3461</v>
      </c>
      <c r="J31" s="39">
        <v>-3.90902</v>
      </c>
      <c r="K31" s="39">
        <v>-0.55289</v>
      </c>
      <c r="L31" s="39">
        <v>-0.95704</v>
      </c>
      <c r="M31" s="70">
        <v>1.75</v>
      </c>
      <c r="N31" s="70">
        <v>1.75</v>
      </c>
      <c r="O31" s="71">
        <v>1</v>
      </c>
      <c r="P31" s="39">
        <v>-2.13034</v>
      </c>
      <c r="Q31" s="39">
        <v>-2.41868</v>
      </c>
      <c r="R31" s="100">
        <v>0.45</v>
      </c>
      <c r="S31" s="100">
        <v>0.45</v>
      </c>
      <c r="T31" s="71">
        <v>0</v>
      </c>
      <c r="U31" s="101">
        <v>3.1</v>
      </c>
      <c r="V31" s="102">
        <v>28.29</v>
      </c>
      <c r="W31" s="103">
        <v>22.25</v>
      </c>
      <c r="X31" s="94">
        <f t="shared" si="2"/>
        <v>-1.32118875</v>
      </c>
      <c r="Y31" s="94">
        <f t="shared" si="3"/>
        <v>0</v>
      </c>
      <c r="Z31" s="134"/>
      <c r="AC31" s="134"/>
      <c r="AG31" s="140"/>
      <c r="AI31" s="134"/>
      <c r="AJ31" s="134"/>
      <c r="AK31" s="134"/>
      <c r="AL31" s="134"/>
      <c r="AM31" s="134"/>
      <c r="AN31" s="134"/>
      <c r="AO31" s="134"/>
      <c r="AP31" s="134"/>
      <c r="AQ31" s="134"/>
      <c r="AR31" s="134"/>
      <c r="AS31" s="134"/>
      <c r="AT31" s="134"/>
      <c r="AU31" s="134"/>
      <c r="AV31" s="134"/>
      <c r="AW31" s="134"/>
      <c r="AX31" s="134"/>
      <c r="AY31" s="134"/>
      <c r="AZ31" s="134"/>
      <c r="BA31" s="134"/>
      <c r="BB31" s="134"/>
      <c r="BC31" s="134"/>
      <c r="BD31" s="134"/>
      <c r="BE31" s="134"/>
      <c r="BF31" s="134"/>
      <c r="BG31" s="134"/>
      <c r="BH31" s="134"/>
      <c r="BI31" s="134"/>
      <c r="BJ31" s="134"/>
      <c r="BK31" s="134"/>
      <c r="BL31" s="134"/>
      <c r="BM31" s="134"/>
      <c r="BN31" s="134"/>
      <c r="BO31" s="134"/>
      <c r="BP31" s="134"/>
      <c r="BQ31" s="134"/>
      <c r="BR31" s="134"/>
      <c r="BS31" s="134"/>
      <c r="BT31" s="134"/>
      <c r="BU31" s="134"/>
      <c r="BV31" s="134"/>
      <c r="BW31" s="134"/>
      <c r="BX31" s="134"/>
      <c r="BY31" s="134"/>
      <c r="BZ31" s="134"/>
      <c r="CA31" s="134"/>
      <c r="CB31" s="134"/>
      <c r="CC31" s="134"/>
      <c r="CD31" s="134"/>
      <c r="CE31" s="134"/>
      <c r="CF31" s="134"/>
      <c r="CG31" s="134"/>
      <c r="CH31" s="134"/>
      <c r="CI31" s="134"/>
      <c r="CJ31" s="134"/>
      <c r="CK31" s="134"/>
      <c r="CL31" s="134"/>
      <c r="CM31" s="134"/>
      <c r="CN31" s="134"/>
      <c r="CO31" s="134"/>
      <c r="CP31" s="134"/>
      <c r="CQ31" s="134"/>
      <c r="CR31" s="134"/>
      <c r="CS31" s="134"/>
      <c r="CT31" s="134"/>
      <c r="CU31" s="134"/>
      <c r="CV31" s="134"/>
      <c r="CW31" s="134"/>
      <c r="CX31" s="134"/>
      <c r="CY31" s="134"/>
      <c r="CZ31" s="134"/>
      <c r="DA31" s="134"/>
      <c r="DB31" s="134"/>
      <c r="DC31" s="134"/>
      <c r="DD31" s="134"/>
      <c r="DE31" s="134"/>
      <c r="DF31" s="134"/>
      <c r="DG31" s="134"/>
      <c r="DH31" s="134"/>
      <c r="DI31" s="134"/>
      <c r="DJ31" s="134"/>
      <c r="DK31" s="134"/>
      <c r="DL31" s="134"/>
      <c r="DM31" s="134"/>
      <c r="DN31" s="134"/>
      <c r="DO31" s="134"/>
      <c r="DP31" s="134"/>
      <c r="DQ31" s="134"/>
      <c r="DR31" s="134"/>
      <c r="DS31" s="134"/>
      <c r="DT31" s="134"/>
      <c r="DU31" s="134"/>
      <c r="DV31" s="134"/>
      <c r="DW31" s="134"/>
      <c r="DX31" s="134"/>
      <c r="DY31" s="134"/>
      <c r="DZ31" s="134"/>
      <c r="EA31" s="134"/>
      <c r="EB31" s="134"/>
      <c r="EC31" s="134"/>
      <c r="ED31" s="134"/>
      <c r="EE31" s="134"/>
      <c r="EF31" s="134"/>
      <c r="EG31" s="134"/>
      <c r="EH31" s="134"/>
      <c r="EI31" s="134"/>
      <c r="EJ31" s="134"/>
      <c r="EK31" s="134"/>
      <c r="EL31" s="134"/>
      <c r="EM31" s="134"/>
      <c r="EN31" s="134"/>
      <c r="EO31" s="134"/>
      <c r="EP31" s="134"/>
      <c r="EQ31" s="134"/>
      <c r="ER31" s="134"/>
      <c r="ES31" s="134"/>
      <c r="ET31" s="134"/>
      <c r="EU31" s="134"/>
      <c r="EV31" s="134"/>
      <c r="EW31" s="134"/>
      <c r="EX31" s="134"/>
      <c r="EY31" s="134"/>
      <c r="EZ31" s="134"/>
      <c r="FA31" s="134"/>
      <c r="FB31" s="134"/>
      <c r="FC31" s="134"/>
      <c r="FD31" s="134"/>
      <c r="FE31" s="134"/>
      <c r="FF31" s="134"/>
      <c r="FG31" s="134"/>
      <c r="FH31" s="134"/>
      <c r="FI31" s="134"/>
      <c r="FJ31" s="134"/>
      <c r="FK31" s="134"/>
      <c r="FL31" s="134"/>
      <c r="FM31" s="134"/>
      <c r="FN31" s="134"/>
      <c r="FO31" s="134"/>
      <c r="FP31" s="134"/>
      <c r="FQ31" s="134"/>
      <c r="FR31" s="134"/>
      <c r="FS31" s="134"/>
      <c r="FT31" s="134"/>
      <c r="FU31" s="134"/>
      <c r="FV31" s="134"/>
      <c r="FW31" s="134"/>
      <c r="FX31" s="134"/>
      <c r="FY31" s="134"/>
      <c r="FZ31" s="134"/>
      <c r="GA31" s="134"/>
      <c r="GB31" s="134"/>
      <c r="GC31" s="134"/>
      <c r="GD31" s="134"/>
      <c r="GE31" s="134"/>
      <c r="GF31" s="134"/>
      <c r="GG31" s="134"/>
      <c r="GH31" s="134"/>
      <c r="GI31" s="134"/>
      <c r="GJ31" s="134"/>
      <c r="GK31" s="134"/>
      <c r="GL31" s="134"/>
      <c r="GM31" s="134"/>
      <c r="GN31" s="134"/>
      <c r="GO31" s="134"/>
      <c r="GP31" s="134"/>
      <c r="GQ31" s="134"/>
      <c r="GR31" s="134"/>
      <c r="GS31" s="134"/>
      <c r="GT31" s="134"/>
      <c r="GU31" s="134"/>
      <c r="GV31" s="134"/>
      <c r="GW31" s="134"/>
      <c r="GX31" s="134"/>
      <c r="GY31" s="134"/>
      <c r="GZ31" s="134"/>
      <c r="HA31" s="134"/>
      <c r="HB31" s="134"/>
      <c r="HC31" s="134"/>
      <c r="HD31" s="134"/>
      <c r="HE31" s="134"/>
      <c r="HF31" s="134"/>
      <c r="HG31" s="134"/>
      <c r="HH31" s="134"/>
      <c r="HI31" s="134"/>
      <c r="HJ31" s="134"/>
      <c r="HK31" s="134"/>
      <c r="HL31" s="134"/>
      <c r="HM31" s="134"/>
      <c r="HN31" s="134"/>
      <c r="HO31" s="134"/>
      <c r="HP31" s="134"/>
      <c r="HQ31" s="134"/>
      <c r="HR31" s="134"/>
      <c r="HS31" s="134"/>
      <c r="HT31" s="134"/>
      <c r="HU31" s="134"/>
      <c r="HV31" s="134"/>
      <c r="HW31" s="134"/>
      <c r="HX31" s="134"/>
      <c r="HY31" s="134"/>
      <c r="HZ31" s="134"/>
      <c r="IA31" s="134"/>
      <c r="IB31" s="134"/>
      <c r="IC31" s="134"/>
      <c r="ID31" s="134"/>
      <c r="IE31" s="134"/>
      <c r="IF31" s="134"/>
      <c r="IG31" s="134"/>
      <c r="IH31" s="134"/>
      <c r="II31" s="134"/>
      <c r="IJ31" s="134"/>
      <c r="IK31" s="134"/>
      <c r="IL31" s="134"/>
      <c r="IM31" s="134"/>
      <c r="IN31" s="134"/>
      <c r="IO31" s="134"/>
      <c r="IP31" s="134"/>
      <c r="IQ31" s="134"/>
      <c r="IR31" s="134"/>
      <c r="IS31" s="134"/>
      <c r="IT31" s="134"/>
      <c r="IU31" s="134"/>
      <c r="IV31" s="134"/>
      <c r="IW31" s="134"/>
      <c r="IX31" s="134"/>
      <c r="IY31" s="134"/>
      <c r="IZ31" s="134"/>
      <c r="JA31" s="134"/>
      <c r="JB31" s="134"/>
      <c r="JC31" s="134"/>
      <c r="JD31" s="134"/>
      <c r="JE31" s="134"/>
      <c r="JF31" s="134"/>
      <c r="JG31" s="134"/>
      <c r="JH31" s="134"/>
      <c r="JI31" s="134"/>
      <c r="JJ31" s="134"/>
      <c r="JK31" s="134"/>
      <c r="JL31" s="134"/>
      <c r="JM31" s="134"/>
      <c r="JN31" s="134"/>
      <c r="JO31" s="134"/>
      <c r="JP31" s="134"/>
      <c r="JQ31" s="134"/>
      <c r="JR31" s="134"/>
      <c r="JS31" s="134"/>
      <c r="JT31" s="134"/>
      <c r="JU31" s="134"/>
      <c r="JV31" s="134"/>
      <c r="JW31" s="134"/>
      <c r="JX31" s="134"/>
      <c r="JY31" s="134"/>
      <c r="JZ31" s="134"/>
      <c r="KA31" s="134"/>
      <c r="KB31" s="134"/>
      <c r="KC31" s="134"/>
      <c r="KD31" s="134"/>
      <c r="KE31" s="134"/>
      <c r="KF31" s="134"/>
      <c r="KG31" s="134"/>
      <c r="KH31" s="134"/>
      <c r="KI31" s="134"/>
      <c r="KJ31" s="134"/>
      <c r="KK31" s="134"/>
      <c r="KL31" s="134"/>
      <c r="KM31" s="134"/>
      <c r="KN31" s="134"/>
      <c r="KO31" s="134"/>
      <c r="KP31" s="134"/>
      <c r="KQ31" s="134"/>
      <c r="KR31" s="134"/>
      <c r="KS31" s="134"/>
      <c r="KT31" s="134"/>
      <c r="KU31" s="134"/>
      <c r="KV31" s="134"/>
      <c r="KW31" s="134"/>
      <c r="KX31" s="134"/>
      <c r="KY31" s="134"/>
      <c r="KZ31" s="134"/>
      <c r="LA31" s="134"/>
      <c r="LB31" s="134"/>
      <c r="LC31" s="134"/>
      <c r="LD31" s="134"/>
      <c r="LE31" s="134"/>
      <c r="LF31" s="134"/>
      <c r="LG31" s="134"/>
      <c r="LH31" s="134"/>
      <c r="LI31" s="134"/>
      <c r="LJ31" s="134"/>
      <c r="LK31" s="134"/>
      <c r="LL31" s="134"/>
      <c r="LM31" s="134"/>
      <c r="LN31" s="134"/>
      <c r="LO31" s="134"/>
      <c r="LP31" s="134"/>
      <c r="LQ31" s="134"/>
      <c r="LR31" s="134"/>
      <c r="LS31" s="134"/>
      <c r="LT31" s="134"/>
      <c r="LU31" s="134"/>
      <c r="LV31" s="134"/>
      <c r="LW31" s="134"/>
      <c r="LX31" s="134"/>
      <c r="LY31" s="134"/>
      <c r="LZ31" s="134"/>
      <c r="MA31" s="134"/>
      <c r="MB31" s="134"/>
      <c r="MC31" s="134"/>
      <c r="MD31" s="134"/>
      <c r="ME31" s="134"/>
      <c r="MF31" s="134"/>
      <c r="MG31" s="134"/>
      <c r="MH31" s="134"/>
      <c r="MI31" s="134"/>
      <c r="MJ31" s="134"/>
      <c r="MK31" s="134"/>
      <c r="ML31" s="134"/>
      <c r="MM31" s="134"/>
      <c r="MN31" s="134"/>
      <c r="MO31" s="134"/>
      <c r="MP31" s="134"/>
      <c r="MQ31" s="134"/>
      <c r="MR31" s="134"/>
      <c r="MS31" s="134"/>
      <c r="MT31" s="134"/>
      <c r="MU31" s="134"/>
      <c r="MV31" s="134"/>
      <c r="MW31" s="134"/>
      <c r="MX31" s="134"/>
      <c r="MY31" s="134"/>
      <c r="MZ31" s="134"/>
      <c r="NA31" s="134"/>
      <c r="NB31" s="134"/>
      <c r="NC31" s="134"/>
      <c r="ND31" s="134"/>
      <c r="NE31" s="134"/>
      <c r="NF31" s="134"/>
      <c r="NG31" s="134"/>
      <c r="NH31" s="134"/>
      <c r="NI31" s="134"/>
      <c r="NJ31" s="134"/>
      <c r="NK31" s="134"/>
      <c r="NL31" s="134"/>
      <c r="NM31" s="134"/>
      <c r="NN31" s="134"/>
      <c r="NO31" s="134"/>
      <c r="NP31" s="134"/>
      <c r="NQ31" s="134"/>
      <c r="NR31" s="134"/>
      <c r="NS31" s="134"/>
      <c r="NT31" s="134"/>
      <c r="NU31" s="134"/>
      <c r="NV31" s="134"/>
      <c r="NW31" s="134"/>
      <c r="NX31" s="134"/>
      <c r="NY31" s="134"/>
      <c r="NZ31" s="134"/>
      <c r="OA31" s="134"/>
      <c r="OB31" s="134"/>
      <c r="OC31" s="134"/>
      <c r="OD31" s="134"/>
      <c r="OE31" s="134"/>
      <c r="OF31" s="134"/>
      <c r="OG31" s="134"/>
      <c r="OH31" s="134"/>
      <c r="OI31" s="134"/>
      <c r="OJ31" s="134"/>
      <c r="OK31" s="134"/>
      <c r="OL31" s="134"/>
      <c r="OM31" s="134"/>
      <c r="ON31" s="134"/>
      <c r="OO31" s="134"/>
      <c r="OP31" s="134"/>
      <c r="OQ31" s="134"/>
      <c r="OR31" s="134"/>
      <c r="OS31" s="134"/>
      <c r="OT31" s="134"/>
      <c r="OU31" s="134"/>
      <c r="OV31" s="134"/>
      <c r="OW31" s="134"/>
      <c r="OX31" s="134"/>
      <c r="OY31" s="134"/>
      <c r="OZ31" s="134"/>
      <c r="PA31" s="134"/>
      <c r="PB31" s="134"/>
      <c r="PC31" s="134"/>
      <c r="PD31" s="134"/>
      <c r="PE31" s="134"/>
      <c r="PF31" s="134"/>
      <c r="PG31" s="134"/>
      <c r="PH31" s="134"/>
      <c r="PI31" s="134"/>
      <c r="PJ31" s="134"/>
      <c r="PK31" s="134"/>
      <c r="PL31" s="134"/>
      <c r="PM31" s="134"/>
      <c r="PN31" s="134"/>
      <c r="PO31" s="134"/>
      <c r="PP31" s="134"/>
      <c r="PQ31" s="134"/>
      <c r="PR31" s="134"/>
      <c r="PS31" s="134"/>
      <c r="PT31" s="134"/>
      <c r="PU31" s="134"/>
      <c r="PV31" s="134"/>
      <c r="PW31" s="134"/>
      <c r="PX31" s="134"/>
      <c r="PY31" s="134"/>
      <c r="PZ31" s="134"/>
      <c r="QA31" s="134"/>
      <c r="QB31" s="134"/>
      <c r="QC31" s="134"/>
      <c r="QD31" s="134"/>
      <c r="QE31" s="134"/>
      <c r="QF31" s="134"/>
      <c r="QG31" s="134"/>
      <c r="QH31" s="134"/>
      <c r="QI31" s="134"/>
      <c r="QJ31" s="134"/>
      <c r="QK31" s="134"/>
      <c r="QL31" s="134"/>
      <c r="QM31" s="134"/>
      <c r="QN31" s="134"/>
      <c r="QO31" s="134"/>
      <c r="QP31" s="134"/>
      <c r="QQ31" s="134"/>
      <c r="QR31" s="134"/>
      <c r="QS31" s="134"/>
      <c r="QT31" s="134"/>
      <c r="QU31" s="134"/>
      <c r="QV31" s="134"/>
      <c r="QW31" s="134"/>
      <c r="QX31" s="134"/>
      <c r="QY31" s="134"/>
      <c r="QZ31" s="134"/>
      <c r="RA31" s="134"/>
      <c r="RB31" s="134"/>
      <c r="RC31" s="134"/>
      <c r="RD31" s="134"/>
      <c r="RE31" s="134"/>
      <c r="RF31" s="134"/>
      <c r="RG31" s="134"/>
      <c r="RH31" s="134"/>
      <c r="RI31" s="134"/>
      <c r="RJ31" s="134"/>
      <c r="RK31" s="134"/>
      <c r="RL31" s="134"/>
      <c r="RM31" s="134"/>
      <c r="RN31" s="134"/>
      <c r="RO31" s="134"/>
      <c r="RP31" s="134"/>
      <c r="RQ31" s="134"/>
      <c r="RR31" s="134"/>
      <c r="RS31" s="134"/>
      <c r="RT31" s="134"/>
      <c r="RU31" s="134"/>
      <c r="RV31" s="134"/>
      <c r="RW31" s="134"/>
      <c r="RX31" s="134"/>
      <c r="RY31" s="134"/>
      <c r="RZ31" s="134"/>
      <c r="SA31" s="134"/>
      <c r="SB31" s="134"/>
      <c r="SC31" s="134"/>
      <c r="SD31" s="134"/>
      <c r="SE31" s="134"/>
      <c r="SF31" s="134"/>
      <c r="SG31" s="134"/>
      <c r="SH31" s="134"/>
      <c r="SI31" s="134"/>
      <c r="SJ31" s="134"/>
      <c r="SK31" s="134"/>
      <c r="SL31" s="134"/>
      <c r="SM31" s="134"/>
      <c r="SN31" s="134"/>
      <c r="SO31" s="134"/>
      <c r="SP31" s="134"/>
      <c r="SQ31" s="134"/>
      <c r="SR31" s="134"/>
      <c r="SS31" s="134"/>
      <c r="ST31" s="134"/>
      <c r="SU31" s="134"/>
      <c r="SV31" s="134"/>
      <c r="SW31" s="134"/>
      <c r="SX31" s="134"/>
      <c r="SY31" s="134"/>
      <c r="SZ31" s="134"/>
      <c r="TA31" s="134"/>
      <c r="TB31" s="134"/>
      <c r="TC31" s="134"/>
      <c r="TD31" s="134"/>
      <c r="TE31" s="134"/>
      <c r="TF31" s="134"/>
      <c r="TG31" s="134"/>
      <c r="TH31" s="134"/>
      <c r="TI31" s="134"/>
      <c r="TJ31" s="134"/>
      <c r="TK31" s="134"/>
      <c r="TL31" s="134"/>
      <c r="TM31" s="134"/>
      <c r="TN31" s="134"/>
      <c r="TO31" s="134"/>
      <c r="TP31" s="134"/>
      <c r="TQ31" s="134"/>
      <c r="TR31" s="134"/>
      <c r="TS31" s="134"/>
      <c r="TT31" s="134"/>
      <c r="TU31" s="134"/>
      <c r="TV31" s="134"/>
      <c r="TW31" s="134"/>
      <c r="TX31" s="134"/>
      <c r="TY31" s="134"/>
      <c r="TZ31" s="134"/>
      <c r="UA31" s="134"/>
      <c r="UB31" s="134"/>
      <c r="UC31" s="134"/>
      <c r="UD31" s="134"/>
      <c r="UE31" s="134"/>
      <c r="UF31" s="134"/>
      <c r="UG31" s="134"/>
      <c r="UH31" s="134"/>
      <c r="UI31" s="134"/>
      <c r="UJ31" s="134"/>
      <c r="UK31" s="134"/>
      <c r="UL31" s="134"/>
      <c r="UM31" s="134"/>
      <c r="UN31" s="134"/>
      <c r="UO31" s="134"/>
      <c r="UP31" s="134"/>
      <c r="UQ31" s="134"/>
      <c r="UR31" s="134"/>
      <c r="US31" s="134"/>
      <c r="UT31" s="134"/>
      <c r="UU31" s="134"/>
      <c r="UV31" s="134"/>
      <c r="UW31" s="134"/>
      <c r="UX31" s="134"/>
      <c r="UY31" s="134"/>
      <c r="UZ31" s="134"/>
      <c r="VA31" s="134"/>
      <c r="VB31" s="134"/>
      <c r="VC31" s="134"/>
      <c r="VD31" s="134"/>
      <c r="VE31" s="134"/>
      <c r="VF31" s="134"/>
      <c r="VG31" s="134"/>
      <c r="VH31" s="134"/>
      <c r="VI31" s="134"/>
      <c r="VJ31" s="134"/>
      <c r="VK31" s="134"/>
      <c r="VL31" s="134"/>
      <c r="VM31" s="134"/>
      <c r="VN31" s="134"/>
      <c r="VO31" s="134"/>
      <c r="VP31" s="134"/>
      <c r="VQ31" s="134"/>
      <c r="VR31" s="134"/>
      <c r="VS31" s="134"/>
      <c r="VT31" s="134"/>
      <c r="VU31" s="134"/>
      <c r="VV31" s="134"/>
      <c r="VW31" s="134"/>
      <c r="VX31" s="134"/>
      <c r="VY31" s="134"/>
      <c r="VZ31" s="134"/>
      <c r="WA31" s="134"/>
      <c r="WB31" s="134"/>
      <c r="WC31" s="134"/>
      <c r="WD31" s="134"/>
      <c r="WE31" s="134"/>
      <c r="WF31" s="134"/>
      <c r="WG31" s="134"/>
      <c r="WH31" s="134"/>
      <c r="WI31" s="134"/>
      <c r="WJ31" s="134"/>
      <c r="WK31" s="134"/>
      <c r="WL31" s="134"/>
      <c r="WM31" s="134"/>
      <c r="WN31" s="134"/>
      <c r="WO31" s="134"/>
      <c r="WP31" s="134"/>
      <c r="WQ31" s="134"/>
      <c r="WR31" s="134"/>
      <c r="WS31" s="134"/>
      <c r="WT31" s="134"/>
      <c r="WU31" s="134"/>
      <c r="WV31" s="134"/>
      <c r="WW31" s="134"/>
      <c r="WX31" s="134"/>
      <c r="WY31" s="134"/>
      <c r="WZ31" s="134"/>
      <c r="XA31" s="134"/>
      <c r="XB31" s="134"/>
      <c r="XC31" s="134"/>
      <c r="XD31" s="134"/>
      <c r="XE31" s="134"/>
      <c r="XF31" s="134"/>
      <c r="XG31" s="134"/>
      <c r="XH31" s="134"/>
      <c r="XI31" s="134"/>
      <c r="XJ31" s="134"/>
      <c r="XK31" s="134"/>
      <c r="XL31" s="134"/>
      <c r="XM31" s="134"/>
      <c r="XN31" s="134"/>
      <c r="XO31" s="134"/>
      <c r="XP31" s="134"/>
      <c r="XQ31" s="134"/>
      <c r="XR31" s="134"/>
      <c r="XS31" s="134"/>
      <c r="XT31" s="134"/>
      <c r="XU31" s="134"/>
      <c r="XV31" s="134"/>
      <c r="XW31" s="134"/>
      <c r="XX31" s="134"/>
      <c r="XY31" s="134"/>
      <c r="XZ31" s="134"/>
      <c r="YA31" s="134"/>
      <c r="YB31" s="134"/>
      <c r="YC31" s="134"/>
      <c r="YD31" s="134"/>
      <c r="YE31" s="134"/>
      <c r="YF31" s="134"/>
      <c r="YG31" s="134"/>
      <c r="YH31" s="134"/>
      <c r="YI31" s="134"/>
      <c r="YJ31" s="134"/>
      <c r="YK31" s="134"/>
      <c r="YL31" s="134"/>
      <c r="YM31" s="134"/>
      <c r="YN31" s="134"/>
      <c r="YO31" s="134"/>
      <c r="YP31" s="134"/>
      <c r="YQ31" s="134"/>
      <c r="YR31" s="134"/>
      <c r="YS31" s="134"/>
      <c r="YT31" s="134"/>
      <c r="YU31" s="134"/>
      <c r="YV31" s="134"/>
      <c r="YW31" s="134"/>
      <c r="YX31" s="134"/>
      <c r="YY31" s="134"/>
      <c r="YZ31" s="134"/>
      <c r="ZA31" s="134"/>
      <c r="ZB31" s="134"/>
      <c r="ZC31" s="134"/>
      <c r="ZD31" s="134"/>
      <c r="ZE31" s="134"/>
      <c r="ZF31" s="134"/>
      <c r="ZG31" s="134"/>
      <c r="ZH31" s="134"/>
      <c r="ZI31" s="134"/>
      <c r="ZJ31" s="134"/>
      <c r="ZK31" s="134"/>
      <c r="ZL31" s="134"/>
      <c r="ZM31" s="134"/>
      <c r="ZN31" s="134"/>
      <c r="ZO31" s="134"/>
      <c r="ZP31" s="134"/>
      <c r="ZQ31" s="134"/>
      <c r="ZR31" s="134"/>
      <c r="ZS31" s="134"/>
      <c r="ZT31" s="134"/>
      <c r="ZU31" s="134"/>
      <c r="ZV31" s="134"/>
      <c r="ZW31" s="134"/>
      <c r="ZX31" s="134"/>
      <c r="ZY31" s="134"/>
      <c r="ZZ31" s="134"/>
      <c r="AAA31" s="134"/>
      <c r="AAB31" s="134"/>
      <c r="AAC31" s="134"/>
      <c r="AAD31" s="134"/>
      <c r="AAE31" s="134"/>
      <c r="AAF31" s="134"/>
      <c r="AAG31" s="134"/>
      <c r="AAH31" s="134"/>
      <c r="AAI31" s="134"/>
      <c r="AAJ31" s="134"/>
      <c r="AAK31" s="134"/>
      <c r="AAL31" s="134"/>
      <c r="AAM31" s="134"/>
      <c r="AAN31" s="134"/>
      <c r="AAO31" s="134"/>
      <c r="AAP31" s="134"/>
      <c r="AAQ31" s="134"/>
      <c r="AAR31" s="134"/>
      <c r="AAS31" s="134"/>
      <c r="AAT31" s="134"/>
      <c r="AAU31" s="134"/>
      <c r="AAV31" s="134"/>
      <c r="AAW31" s="134"/>
      <c r="AAX31" s="134"/>
      <c r="AAY31" s="134"/>
      <c r="AAZ31" s="134"/>
      <c r="ABA31" s="134"/>
      <c r="ABB31" s="134"/>
      <c r="ABC31" s="134"/>
      <c r="ABD31" s="134"/>
      <c r="ABE31" s="134"/>
      <c r="ABF31" s="134"/>
      <c r="ABG31" s="134"/>
      <c r="ABH31" s="134"/>
      <c r="ABI31" s="134"/>
      <c r="ABJ31" s="134"/>
      <c r="ABK31" s="134"/>
      <c r="ABL31" s="134"/>
      <c r="ABM31" s="134"/>
      <c r="ABN31" s="134"/>
      <c r="ABO31" s="134"/>
      <c r="ABP31" s="134"/>
      <c r="ABQ31" s="134"/>
      <c r="ABR31" s="134"/>
      <c r="ABS31" s="134"/>
      <c r="ABT31" s="134"/>
      <c r="ABU31" s="134"/>
      <c r="ABV31" s="134"/>
      <c r="ABW31" s="134"/>
      <c r="ABX31" s="134"/>
      <c r="ABY31" s="134"/>
      <c r="ABZ31" s="134"/>
      <c r="ACA31" s="134"/>
      <c r="ACB31" s="134"/>
      <c r="ACC31" s="134"/>
      <c r="ACD31" s="134"/>
      <c r="ACE31" s="134"/>
      <c r="ACF31" s="134"/>
      <c r="ACG31" s="134"/>
      <c r="ACH31" s="134"/>
      <c r="ACI31" s="134"/>
      <c r="ACJ31" s="134"/>
      <c r="ACK31" s="134"/>
      <c r="ACL31" s="134"/>
      <c r="ACM31" s="134"/>
      <c r="ACN31" s="134"/>
      <c r="ACO31" s="134"/>
      <c r="ACP31" s="134"/>
      <c r="ACQ31" s="134"/>
      <c r="ACR31" s="134"/>
      <c r="ACS31" s="134"/>
      <c r="ACT31" s="134"/>
      <c r="ACU31" s="134"/>
      <c r="ACV31" s="134"/>
      <c r="ACW31" s="134"/>
      <c r="ACX31" s="134"/>
      <c r="ACY31" s="134"/>
      <c r="ACZ31" s="134"/>
      <c r="ADA31" s="134"/>
      <c r="ADB31" s="134"/>
      <c r="ADC31" s="134"/>
      <c r="ADD31" s="134"/>
      <c r="ADE31" s="134"/>
      <c r="ADF31" s="134"/>
      <c r="ADG31" s="134"/>
      <c r="ADH31" s="134"/>
      <c r="ADI31" s="134"/>
      <c r="ADJ31" s="134"/>
      <c r="ADK31" s="134"/>
      <c r="ADL31" s="134"/>
      <c r="ADM31" s="134"/>
      <c r="ADN31" s="134"/>
      <c r="ADO31" s="134"/>
      <c r="ADP31" s="134"/>
      <c r="ADQ31" s="134"/>
      <c r="ADR31" s="134"/>
      <c r="ADS31" s="134"/>
      <c r="ADT31" s="134"/>
      <c r="ADU31" s="134"/>
      <c r="ADV31" s="134"/>
      <c r="ADW31" s="134"/>
      <c r="ADX31" s="134"/>
      <c r="ADY31" s="134"/>
      <c r="ADZ31" s="134"/>
      <c r="AEA31" s="134"/>
      <c r="AEB31" s="134"/>
      <c r="AEC31" s="134"/>
      <c r="AED31" s="134"/>
      <c r="AEE31" s="134"/>
      <c r="AEF31" s="134"/>
      <c r="AEG31" s="134"/>
      <c r="AEH31" s="134"/>
      <c r="AEI31" s="134"/>
      <c r="AEJ31" s="134"/>
      <c r="AEK31" s="134"/>
      <c r="AEL31" s="134"/>
      <c r="AEM31" s="134"/>
      <c r="AEN31" s="134"/>
      <c r="AEO31" s="134"/>
      <c r="AEP31" s="134"/>
      <c r="AEQ31" s="134"/>
      <c r="AER31" s="134"/>
      <c r="AES31" s="134"/>
      <c r="AET31" s="134"/>
      <c r="AEU31" s="134"/>
      <c r="AEV31" s="134"/>
      <c r="AEW31" s="134"/>
      <c r="AEX31" s="134"/>
      <c r="AEY31" s="134"/>
      <c r="AEZ31" s="134"/>
      <c r="AFA31" s="134"/>
      <c r="AFB31" s="134"/>
      <c r="AFC31" s="134"/>
      <c r="AFD31" s="134"/>
      <c r="AFE31" s="134"/>
      <c r="AFF31" s="134"/>
      <c r="AFG31" s="134"/>
      <c r="AFH31" s="134"/>
      <c r="AFI31" s="134"/>
      <c r="AFJ31" s="134"/>
      <c r="AFK31" s="134"/>
      <c r="AFL31" s="134"/>
      <c r="AFM31" s="134"/>
      <c r="AFN31" s="134"/>
      <c r="AFO31" s="134"/>
      <c r="AFP31" s="134"/>
      <c r="AFQ31" s="134"/>
      <c r="AFR31" s="134"/>
      <c r="AFS31" s="134"/>
      <c r="AFT31" s="134"/>
      <c r="AFU31" s="134"/>
      <c r="AFV31" s="134"/>
      <c r="AFW31" s="134"/>
      <c r="AFX31" s="134"/>
      <c r="AFY31" s="134"/>
      <c r="AFZ31" s="134"/>
      <c r="AGA31" s="134"/>
      <c r="AGB31" s="134"/>
      <c r="AGC31" s="134"/>
      <c r="AGD31" s="134"/>
      <c r="AGE31" s="134"/>
      <c r="AGF31" s="134"/>
      <c r="AGG31" s="134"/>
      <c r="AGH31" s="134"/>
      <c r="AGI31" s="134"/>
      <c r="AGJ31" s="134"/>
      <c r="AGK31" s="134"/>
      <c r="AGL31" s="134"/>
      <c r="AGM31" s="134"/>
      <c r="AGN31" s="134"/>
      <c r="AGO31" s="134"/>
      <c r="AGP31" s="134"/>
      <c r="AGQ31" s="134"/>
      <c r="AGR31" s="134"/>
      <c r="AGS31" s="134"/>
      <c r="AGT31" s="134"/>
      <c r="AGU31" s="134"/>
      <c r="AGV31" s="134"/>
      <c r="AGW31" s="134"/>
      <c r="AGX31" s="134"/>
      <c r="AGY31" s="134"/>
      <c r="AGZ31" s="134"/>
      <c r="AHA31" s="134"/>
      <c r="AHB31" s="134"/>
      <c r="AHC31" s="134"/>
      <c r="AHD31" s="134"/>
      <c r="AHE31" s="134"/>
      <c r="AHF31" s="134"/>
      <c r="AHG31" s="134"/>
      <c r="AHH31" s="134"/>
      <c r="AHI31" s="134"/>
      <c r="AHJ31" s="134"/>
      <c r="AHK31" s="134"/>
      <c r="AHL31" s="134"/>
      <c r="AHM31" s="134"/>
      <c r="AHN31" s="134"/>
      <c r="AHO31" s="134"/>
      <c r="AHP31" s="134"/>
      <c r="AHQ31" s="134"/>
      <c r="AHR31" s="134"/>
      <c r="AHS31" s="134"/>
      <c r="AHT31" s="134"/>
      <c r="AHU31" s="134"/>
      <c r="AHV31" s="134"/>
      <c r="AHW31" s="134"/>
      <c r="AHX31" s="134"/>
      <c r="AHY31" s="134"/>
      <c r="AHZ31" s="134"/>
      <c r="AIA31" s="134"/>
      <c r="AIB31" s="134"/>
      <c r="AIC31" s="134"/>
      <c r="AID31" s="134"/>
      <c r="AIE31" s="134"/>
      <c r="AIF31" s="134"/>
      <c r="AIG31" s="134"/>
      <c r="AIH31" s="134"/>
      <c r="AII31" s="134"/>
      <c r="AIJ31" s="134"/>
      <c r="AIK31" s="134"/>
      <c r="AIL31" s="134"/>
      <c r="AIM31" s="134"/>
      <c r="AIN31" s="134"/>
      <c r="AIO31" s="134"/>
      <c r="AIP31" s="134"/>
      <c r="AIQ31" s="134"/>
      <c r="AIR31" s="134"/>
      <c r="AIS31" s="134"/>
      <c r="AIT31" s="134"/>
      <c r="AIU31" s="134"/>
      <c r="AIV31" s="134"/>
      <c r="AIW31" s="134"/>
      <c r="AIX31" s="134"/>
      <c r="AIY31" s="134"/>
      <c r="AIZ31" s="134"/>
      <c r="AJA31" s="134"/>
      <c r="AJB31" s="134"/>
      <c r="AJC31" s="134"/>
      <c r="AJD31" s="134"/>
      <c r="AJE31" s="134"/>
      <c r="AJF31" s="134"/>
      <c r="AJG31" s="134"/>
      <c r="AJH31" s="134"/>
      <c r="AJI31" s="134"/>
      <c r="AJJ31" s="134"/>
      <c r="AJK31" s="134"/>
      <c r="AJL31" s="134"/>
      <c r="AJM31" s="134"/>
      <c r="AJN31" s="134"/>
      <c r="AJO31" s="134"/>
      <c r="AJP31" s="134"/>
      <c r="AJQ31" s="134"/>
      <c r="AJR31" s="134"/>
      <c r="AJS31" s="134"/>
      <c r="AJT31" s="134"/>
      <c r="AJU31" s="134"/>
      <c r="AJV31" s="134"/>
      <c r="AJW31" s="134"/>
      <c r="AJX31" s="134"/>
      <c r="AJY31" s="134"/>
      <c r="AJZ31" s="134"/>
      <c r="AKA31" s="134"/>
      <c r="AKB31" s="134"/>
      <c r="AKC31" s="134"/>
      <c r="AKD31" s="134"/>
      <c r="AKE31" s="134"/>
      <c r="AKF31" s="134"/>
      <c r="AKG31" s="134"/>
      <c r="AKH31" s="134"/>
      <c r="AKI31" s="134"/>
      <c r="AKJ31" s="134"/>
      <c r="AKK31" s="134"/>
      <c r="AKL31" s="134"/>
      <c r="AKM31" s="134"/>
      <c r="AKN31" s="134"/>
      <c r="AKO31" s="134"/>
      <c r="AKP31" s="134"/>
      <c r="AKQ31" s="134"/>
      <c r="AKR31" s="134"/>
      <c r="AKS31" s="134"/>
      <c r="AKT31" s="134"/>
      <c r="AKU31" s="134"/>
      <c r="AKV31" s="134"/>
      <c r="AKW31" s="134"/>
      <c r="AKX31" s="134"/>
      <c r="AKY31" s="134"/>
      <c r="AKZ31" s="134"/>
      <c r="ALA31" s="134"/>
      <c r="ALB31" s="134"/>
      <c r="ALC31" s="134"/>
      <c r="ALD31" s="134"/>
      <c r="ALE31" s="134"/>
      <c r="ALF31" s="134"/>
      <c r="ALG31" s="134"/>
      <c r="ALH31" s="134"/>
      <c r="ALI31" s="134"/>
      <c r="ALJ31" s="134"/>
      <c r="ALK31" s="134"/>
      <c r="ALL31" s="134"/>
      <c r="ALM31" s="134"/>
      <c r="ALN31" s="134"/>
      <c r="ALO31" s="134"/>
      <c r="ALP31" s="134"/>
      <c r="ALQ31" s="134"/>
      <c r="ALR31" s="134"/>
      <c r="ALS31" s="134"/>
      <c r="ALT31" s="134"/>
      <c r="ALU31" s="134"/>
      <c r="ALV31" s="134"/>
      <c r="ALW31" s="134"/>
      <c r="ALX31" s="134"/>
      <c r="ALY31" s="134"/>
      <c r="ALZ31" s="134"/>
      <c r="AMA31" s="134"/>
      <c r="AMB31" s="134"/>
      <c r="AMC31" s="134"/>
      <c r="AMD31" s="134"/>
      <c r="AME31" s="134"/>
      <c r="AMF31" s="134"/>
      <c r="AMG31" s="134"/>
      <c r="AMH31" s="134"/>
      <c r="AMI31" s="134"/>
      <c r="AMJ31" s="134"/>
      <c r="AMK31" s="134"/>
      <c r="AML31" s="134"/>
      <c r="AMM31" s="134"/>
      <c r="AMN31" s="134"/>
      <c r="AMO31" s="134"/>
      <c r="AMP31" s="134"/>
      <c r="AMQ31" s="134"/>
      <c r="AMR31" s="134"/>
      <c r="AMS31" s="134"/>
      <c r="AMT31" s="134"/>
      <c r="AMU31" s="134"/>
      <c r="AMV31" s="134"/>
      <c r="AMW31" s="134"/>
      <c r="AMX31" s="134"/>
      <c r="AMY31" s="134"/>
      <c r="AMZ31" s="134"/>
      <c r="ANA31" s="134"/>
      <c r="ANB31" s="134"/>
      <c r="ANC31" s="134"/>
      <c r="AND31" s="134"/>
      <c r="ANE31" s="134"/>
      <c r="ANF31" s="134"/>
      <c r="ANG31" s="134"/>
      <c r="ANH31" s="134"/>
      <c r="ANI31" s="134"/>
      <c r="ANJ31" s="134"/>
      <c r="ANK31" s="134"/>
      <c r="ANL31" s="134"/>
      <c r="ANM31" s="134"/>
      <c r="ANN31" s="134"/>
      <c r="ANO31" s="134"/>
      <c r="ANP31" s="134"/>
      <c r="ANQ31" s="134"/>
      <c r="ANR31" s="134"/>
      <c r="ANS31" s="134"/>
      <c r="ANT31" s="134"/>
      <c r="ANU31" s="134"/>
      <c r="ANV31" s="134"/>
      <c r="ANW31" s="134"/>
      <c r="ANX31" s="134"/>
      <c r="ANY31" s="134"/>
      <c r="ANZ31" s="134"/>
      <c r="AOA31" s="134"/>
      <c r="AOB31" s="134"/>
      <c r="AOC31" s="134"/>
      <c r="AOD31" s="134"/>
      <c r="AOE31" s="134"/>
      <c r="AOF31" s="134"/>
      <c r="AOG31" s="134"/>
      <c r="AOH31" s="134"/>
      <c r="AOI31" s="134"/>
      <c r="AOJ31" s="134"/>
      <c r="AOK31" s="134"/>
      <c r="AOL31" s="134"/>
      <c r="AOM31" s="134"/>
      <c r="AON31" s="134"/>
      <c r="AOO31" s="134"/>
      <c r="AOP31" s="134"/>
      <c r="AOQ31" s="134"/>
      <c r="AOR31" s="134"/>
      <c r="AOS31" s="134"/>
      <c r="AOT31" s="134"/>
      <c r="AOU31" s="134"/>
      <c r="AOV31" s="134"/>
      <c r="AOW31" s="134"/>
      <c r="AOX31" s="134"/>
      <c r="AOY31" s="134"/>
      <c r="AOZ31" s="134"/>
      <c r="APA31" s="134"/>
      <c r="APB31" s="134"/>
      <c r="APC31" s="134"/>
      <c r="APD31" s="134"/>
      <c r="APE31" s="134"/>
      <c r="APF31" s="134"/>
      <c r="APG31" s="134"/>
      <c r="APH31" s="134"/>
      <c r="API31" s="134"/>
      <c r="APJ31" s="134"/>
      <c r="APK31" s="134"/>
      <c r="APL31" s="134"/>
      <c r="APM31" s="134"/>
      <c r="APN31" s="134"/>
      <c r="APO31" s="134"/>
      <c r="APP31" s="134"/>
      <c r="APQ31" s="134"/>
      <c r="APR31" s="134"/>
      <c r="APS31" s="134"/>
      <c r="APT31" s="134"/>
      <c r="APU31" s="134"/>
      <c r="APV31" s="134"/>
      <c r="APW31" s="134"/>
      <c r="APX31" s="134"/>
      <c r="APY31" s="134"/>
      <c r="APZ31" s="134"/>
      <c r="AQA31" s="134"/>
      <c r="AQB31" s="134"/>
      <c r="AQC31" s="134"/>
      <c r="AQD31" s="134"/>
      <c r="AQE31" s="134"/>
      <c r="AQF31" s="134"/>
      <c r="AQG31" s="134"/>
      <c r="AQH31" s="134"/>
      <c r="AQI31" s="134"/>
      <c r="AQJ31" s="134"/>
      <c r="AQK31" s="134"/>
      <c r="AQL31" s="134"/>
      <c r="AQM31" s="134"/>
      <c r="AQN31" s="134"/>
      <c r="AQO31" s="134"/>
      <c r="AQP31" s="134"/>
      <c r="AQQ31" s="134"/>
      <c r="AQR31" s="134"/>
      <c r="AQS31" s="134"/>
      <c r="AQT31" s="134"/>
      <c r="AQU31" s="134"/>
      <c r="AQV31" s="134"/>
      <c r="AQW31" s="134"/>
      <c r="AQX31" s="134"/>
      <c r="AQY31" s="134"/>
      <c r="AQZ31" s="134"/>
      <c r="ARA31" s="134"/>
      <c r="ARB31" s="134"/>
      <c r="ARC31" s="134"/>
      <c r="ARD31" s="134"/>
      <c r="ARE31" s="134"/>
      <c r="ARF31" s="134"/>
      <c r="ARG31" s="134"/>
      <c r="ARH31" s="134"/>
      <c r="ARI31" s="134"/>
      <c r="ARJ31" s="134"/>
      <c r="ARK31" s="134"/>
      <c r="ARL31" s="134"/>
      <c r="ARM31" s="134"/>
      <c r="ARN31" s="134"/>
      <c r="ARO31" s="134"/>
      <c r="ARP31" s="134"/>
      <c r="ARQ31" s="134"/>
      <c r="ARR31" s="134"/>
      <c r="ARS31" s="134"/>
      <c r="ART31" s="134"/>
      <c r="ARU31" s="134"/>
      <c r="ARV31" s="134"/>
      <c r="ARW31" s="134"/>
      <c r="ARX31" s="134"/>
      <c r="ARY31" s="134"/>
      <c r="ARZ31" s="134"/>
      <c r="ASA31" s="134"/>
      <c r="ASB31" s="134"/>
      <c r="ASC31" s="134"/>
      <c r="ASD31" s="134"/>
      <c r="ASE31" s="134"/>
      <c r="ASF31" s="134"/>
      <c r="ASG31" s="134"/>
      <c r="ASH31" s="134"/>
      <c r="ASI31" s="134"/>
      <c r="ASJ31" s="134"/>
      <c r="ASK31" s="134"/>
      <c r="ASL31" s="134"/>
      <c r="ASM31" s="134"/>
      <c r="ASN31" s="134"/>
      <c r="ASO31" s="134"/>
      <c r="ASP31" s="134"/>
      <c r="ASQ31" s="134"/>
      <c r="ASR31" s="134"/>
      <c r="ASS31" s="134"/>
      <c r="AST31" s="134"/>
      <c r="ASU31" s="134"/>
      <c r="ASV31" s="134"/>
      <c r="ASW31" s="134"/>
      <c r="ASX31" s="134"/>
      <c r="ASY31" s="134"/>
      <c r="ASZ31" s="134"/>
      <c r="ATA31" s="134"/>
      <c r="ATB31" s="134"/>
      <c r="ATC31" s="134"/>
      <c r="ATD31" s="134"/>
      <c r="ATE31" s="134"/>
      <c r="ATF31" s="134"/>
      <c r="ATG31" s="134"/>
      <c r="ATH31" s="134"/>
      <c r="ATI31" s="134"/>
      <c r="ATJ31" s="134"/>
      <c r="ATK31" s="134"/>
      <c r="ATL31" s="134"/>
      <c r="ATM31" s="134"/>
      <c r="ATN31" s="134"/>
      <c r="ATO31" s="134"/>
      <c r="ATP31" s="134"/>
      <c r="ATQ31" s="134"/>
      <c r="ATR31" s="134"/>
      <c r="ATS31" s="134"/>
      <c r="ATT31" s="134"/>
      <c r="ATU31" s="134"/>
      <c r="ATV31" s="134"/>
      <c r="ATW31" s="134"/>
      <c r="ATX31" s="134"/>
      <c r="ATY31" s="134"/>
      <c r="ATZ31" s="134"/>
      <c r="AUA31" s="134"/>
      <c r="AUB31" s="134"/>
      <c r="AUC31" s="134"/>
      <c r="AUD31" s="134"/>
      <c r="AUE31" s="134"/>
      <c r="AUF31" s="134"/>
      <c r="AUG31" s="134"/>
      <c r="AUH31" s="134"/>
      <c r="AUI31" s="134"/>
      <c r="AUJ31" s="134"/>
      <c r="AUK31" s="134"/>
      <c r="AUL31" s="134"/>
      <c r="AUM31" s="134"/>
      <c r="AUN31" s="134"/>
      <c r="AUO31" s="134"/>
      <c r="AUP31" s="134"/>
      <c r="AUQ31" s="134"/>
      <c r="AUR31" s="134"/>
      <c r="AUS31" s="134"/>
      <c r="AUT31" s="134"/>
      <c r="AUU31" s="134"/>
      <c r="AUV31" s="134"/>
      <c r="AUW31" s="134"/>
      <c r="AUX31" s="134"/>
      <c r="AUY31" s="134"/>
      <c r="AUZ31" s="134"/>
      <c r="AVA31" s="134"/>
      <c r="AVB31" s="134"/>
      <c r="AVC31" s="134"/>
      <c r="AVD31" s="134"/>
      <c r="AVE31" s="134"/>
      <c r="AVF31" s="134"/>
      <c r="AVG31" s="134"/>
      <c r="AVH31" s="134"/>
      <c r="AVI31" s="134"/>
      <c r="AVJ31" s="134"/>
      <c r="AVK31" s="134"/>
      <c r="AVL31" s="134"/>
      <c r="AVM31" s="134"/>
      <c r="AVN31" s="134"/>
      <c r="AVO31" s="134"/>
      <c r="AVP31" s="134"/>
      <c r="AVQ31" s="134"/>
      <c r="AVR31" s="134"/>
      <c r="AVS31" s="134"/>
      <c r="AVT31" s="134"/>
      <c r="AVU31" s="134"/>
      <c r="AVV31" s="134"/>
      <c r="AVW31" s="134"/>
      <c r="AVX31" s="134"/>
      <c r="AVY31" s="134"/>
      <c r="AVZ31" s="134"/>
      <c r="AWA31" s="134"/>
      <c r="AWB31" s="134"/>
      <c r="AWC31" s="134"/>
      <c r="AWD31" s="134"/>
      <c r="AWE31" s="134"/>
      <c r="AWF31" s="134"/>
      <c r="AWG31" s="134"/>
      <c r="AWH31" s="134"/>
      <c r="AWI31" s="134"/>
      <c r="AWJ31" s="134"/>
      <c r="AWK31" s="134"/>
      <c r="AWL31" s="134"/>
      <c r="AWM31" s="134"/>
      <c r="AWN31" s="134"/>
      <c r="AWO31" s="134"/>
      <c r="AWP31" s="134"/>
      <c r="AWQ31" s="134"/>
      <c r="AWR31" s="134"/>
      <c r="AWS31" s="134"/>
      <c r="AWT31" s="134"/>
      <c r="AWU31" s="134"/>
      <c r="AWV31" s="134"/>
      <c r="AWW31" s="134"/>
      <c r="AWX31" s="134"/>
      <c r="AWY31" s="134"/>
      <c r="AWZ31" s="134"/>
      <c r="AXA31" s="134"/>
      <c r="AXB31" s="134"/>
      <c r="AXC31" s="134"/>
      <c r="AXD31" s="134"/>
      <c r="AXE31" s="134"/>
      <c r="AXF31" s="134"/>
      <c r="AXG31" s="134"/>
      <c r="AXH31" s="134"/>
      <c r="AXI31" s="134"/>
      <c r="AXJ31" s="134"/>
      <c r="AXK31" s="134"/>
      <c r="AXL31" s="134"/>
      <c r="AXM31" s="134"/>
      <c r="AXN31" s="134"/>
      <c r="AXO31" s="134"/>
      <c r="AXP31" s="134"/>
      <c r="AXQ31" s="134"/>
      <c r="AXR31" s="134"/>
      <c r="AXS31" s="134"/>
      <c r="AXT31" s="134"/>
      <c r="AXU31" s="134"/>
      <c r="AXV31" s="134"/>
      <c r="AXW31" s="134"/>
      <c r="AXX31" s="134"/>
      <c r="AXY31" s="134"/>
      <c r="AXZ31" s="134"/>
      <c r="AYA31" s="134"/>
      <c r="AYB31" s="134"/>
      <c r="AYC31" s="134"/>
      <c r="AYD31" s="134"/>
      <c r="AYE31" s="134"/>
      <c r="AYF31" s="134"/>
      <c r="AYG31" s="134"/>
      <c r="AYH31" s="134"/>
      <c r="AYI31" s="134"/>
      <c r="AYJ31" s="134"/>
      <c r="AYK31" s="134"/>
      <c r="AYL31" s="134"/>
      <c r="AYM31" s="134"/>
      <c r="AYN31" s="134"/>
      <c r="AYO31" s="134"/>
      <c r="AYP31" s="134"/>
      <c r="AYQ31" s="134"/>
      <c r="AYR31" s="134"/>
      <c r="AYS31" s="134"/>
      <c r="AYT31" s="134"/>
      <c r="AYU31" s="134"/>
      <c r="AYV31" s="134"/>
      <c r="AYW31" s="134"/>
      <c r="AYX31" s="134"/>
      <c r="AYY31" s="134"/>
      <c r="AYZ31" s="134"/>
      <c r="AZA31" s="134"/>
      <c r="AZB31" s="134"/>
      <c r="AZC31" s="134"/>
      <c r="AZD31" s="134"/>
      <c r="AZE31" s="134"/>
      <c r="AZF31" s="134"/>
      <c r="AZG31" s="134"/>
      <c r="AZH31" s="134"/>
      <c r="AZI31" s="134"/>
      <c r="AZJ31" s="134"/>
      <c r="AZK31" s="134"/>
      <c r="AZL31" s="134"/>
      <c r="AZM31" s="134"/>
      <c r="AZN31" s="134"/>
      <c r="AZO31" s="134"/>
      <c r="AZP31" s="134"/>
      <c r="AZQ31" s="134"/>
      <c r="AZR31" s="134"/>
      <c r="AZS31" s="134"/>
      <c r="AZT31" s="134"/>
      <c r="AZU31" s="134"/>
      <c r="AZV31" s="134"/>
      <c r="AZW31" s="134"/>
      <c r="AZX31" s="134"/>
      <c r="AZY31" s="134"/>
      <c r="AZZ31" s="134"/>
      <c r="BAA31" s="134"/>
      <c r="BAB31" s="134"/>
      <c r="BAC31" s="134"/>
      <c r="BAD31" s="134"/>
      <c r="BAE31" s="134"/>
      <c r="BAF31" s="134"/>
      <c r="BAG31" s="134"/>
      <c r="BAH31" s="134"/>
      <c r="BAI31" s="134"/>
      <c r="BAJ31" s="134"/>
      <c r="BAK31" s="134"/>
      <c r="BAL31" s="134"/>
      <c r="BAM31" s="134"/>
      <c r="BAN31" s="134"/>
      <c r="BAO31" s="134"/>
      <c r="BAP31" s="134"/>
      <c r="BAQ31" s="134"/>
      <c r="BAR31" s="134"/>
      <c r="BAS31" s="134"/>
      <c r="BAT31" s="134"/>
      <c r="BAU31" s="134"/>
      <c r="BAV31" s="134"/>
      <c r="BAW31" s="134"/>
      <c r="BAX31" s="134"/>
      <c r="BAY31" s="134"/>
      <c r="BAZ31" s="134"/>
      <c r="BBA31" s="134"/>
      <c r="BBB31" s="134"/>
      <c r="BBC31" s="134"/>
      <c r="BBD31" s="134"/>
      <c r="BBE31" s="134"/>
      <c r="BBF31" s="134"/>
      <c r="BBG31" s="134"/>
      <c r="BBH31" s="134"/>
      <c r="BBI31" s="134"/>
      <c r="BBJ31" s="134"/>
      <c r="BBK31" s="134"/>
      <c r="BBL31" s="134"/>
      <c r="BBM31" s="134"/>
      <c r="BBN31" s="134"/>
      <c r="BBO31" s="134"/>
      <c r="BBP31" s="134"/>
      <c r="BBQ31" s="134"/>
      <c r="BBR31" s="134"/>
      <c r="BBS31" s="134"/>
      <c r="BBT31" s="134"/>
      <c r="BBU31" s="134"/>
      <c r="BBV31" s="134"/>
      <c r="BBW31" s="134"/>
      <c r="BBX31" s="134"/>
      <c r="BBY31" s="134"/>
      <c r="BBZ31" s="134"/>
      <c r="BCA31" s="134"/>
      <c r="BCB31" s="134"/>
      <c r="BCC31" s="134"/>
      <c r="BCD31" s="134"/>
      <c r="BCE31" s="134"/>
      <c r="BCF31" s="134"/>
      <c r="BCG31" s="134"/>
      <c r="BCH31" s="134"/>
      <c r="BCI31" s="134"/>
      <c r="BCJ31" s="134"/>
      <c r="BCK31" s="134"/>
      <c r="BCL31" s="134"/>
      <c r="BCM31" s="134"/>
      <c r="BCN31" s="134"/>
      <c r="BCO31" s="134"/>
      <c r="BCP31" s="134"/>
      <c r="BCQ31" s="134"/>
      <c r="BCR31" s="134"/>
      <c r="BCS31" s="134"/>
      <c r="BCT31" s="134"/>
      <c r="BCU31" s="134"/>
      <c r="BCV31" s="134"/>
      <c r="BCW31" s="134"/>
      <c r="BCX31" s="134"/>
      <c r="BCY31" s="134"/>
      <c r="BCZ31" s="134"/>
      <c r="BDA31" s="134"/>
      <c r="BDB31" s="134"/>
      <c r="BDC31" s="134"/>
      <c r="BDD31" s="134"/>
      <c r="BDE31" s="134"/>
      <c r="BDF31" s="134"/>
      <c r="BDG31" s="134"/>
      <c r="BDH31" s="134"/>
      <c r="BDI31" s="134"/>
      <c r="BDJ31" s="134"/>
      <c r="BDK31" s="134"/>
      <c r="BDL31" s="134"/>
      <c r="BDM31" s="134"/>
      <c r="BDN31" s="134"/>
      <c r="BDO31" s="134"/>
      <c r="BDP31" s="134"/>
      <c r="BDQ31" s="134"/>
      <c r="BDR31" s="134"/>
      <c r="BDS31" s="134"/>
      <c r="BDT31" s="134"/>
      <c r="BDU31" s="134"/>
      <c r="BDV31" s="134"/>
      <c r="BDW31" s="134"/>
      <c r="BDX31" s="134"/>
      <c r="BDY31" s="134"/>
      <c r="BDZ31" s="134"/>
      <c r="BEA31" s="134"/>
      <c r="BEB31" s="134"/>
      <c r="BEC31" s="134"/>
      <c r="BED31" s="134"/>
      <c r="BEE31" s="134"/>
      <c r="BEF31" s="134"/>
      <c r="BEG31" s="134"/>
      <c r="BEH31" s="134"/>
      <c r="BEI31" s="134"/>
      <c r="BEJ31" s="134"/>
      <c r="BEK31" s="134"/>
      <c r="BEL31" s="134"/>
      <c r="BEM31" s="134"/>
      <c r="BEN31" s="134"/>
      <c r="BEO31" s="134"/>
      <c r="BEP31" s="134"/>
      <c r="BEQ31" s="134"/>
      <c r="BER31" s="134"/>
      <c r="BES31" s="134"/>
      <c r="BET31" s="134"/>
      <c r="BEU31" s="134"/>
      <c r="BEV31" s="134"/>
      <c r="BEW31" s="134"/>
      <c r="BEX31" s="134"/>
      <c r="BEY31" s="134"/>
      <c r="BEZ31" s="134"/>
      <c r="BFA31" s="134"/>
      <c r="BFB31" s="134"/>
      <c r="BFC31" s="134"/>
      <c r="BFD31" s="134"/>
      <c r="BFE31" s="134"/>
      <c r="BFF31" s="134"/>
      <c r="BFG31" s="134"/>
      <c r="BFH31" s="134"/>
      <c r="BFI31" s="134"/>
      <c r="BFJ31" s="134"/>
      <c r="BFK31" s="134"/>
      <c r="BFL31" s="134"/>
      <c r="BFM31" s="134"/>
      <c r="BFN31" s="134"/>
      <c r="BFO31" s="134"/>
      <c r="BFP31" s="134"/>
      <c r="BFQ31" s="134"/>
      <c r="BFR31" s="134"/>
      <c r="BFS31" s="134"/>
      <c r="BFT31" s="134"/>
      <c r="BFU31" s="134"/>
      <c r="BFV31" s="134"/>
      <c r="BFW31" s="134"/>
      <c r="BFX31" s="134"/>
      <c r="BFY31" s="134"/>
      <c r="BFZ31" s="134"/>
      <c r="BGA31" s="134"/>
      <c r="BGB31" s="134"/>
      <c r="BGC31" s="134"/>
      <c r="BGD31" s="134"/>
      <c r="BGE31" s="134"/>
      <c r="BGF31" s="134"/>
      <c r="BGG31" s="134"/>
      <c r="BGH31" s="134"/>
      <c r="BGI31" s="134"/>
      <c r="BGJ31" s="134"/>
      <c r="BGK31" s="134"/>
      <c r="BGL31" s="134"/>
      <c r="BGM31" s="134"/>
      <c r="BGN31" s="134"/>
      <c r="BGO31" s="134"/>
      <c r="BGP31" s="134"/>
      <c r="BGQ31" s="134"/>
      <c r="BGR31" s="134"/>
      <c r="BGS31" s="134"/>
      <c r="BGT31" s="134"/>
      <c r="BGU31" s="134"/>
      <c r="BGV31" s="134"/>
      <c r="BGW31" s="134"/>
      <c r="BGX31" s="134"/>
      <c r="BGY31" s="134"/>
      <c r="BGZ31" s="134"/>
      <c r="BHA31" s="134"/>
      <c r="BHB31" s="134"/>
      <c r="BHC31" s="134"/>
      <c r="BHD31" s="134"/>
      <c r="BHE31" s="134"/>
      <c r="BHF31" s="134"/>
      <c r="BHG31" s="134"/>
      <c r="BHH31" s="134"/>
      <c r="BHI31" s="134"/>
      <c r="BHJ31" s="134"/>
      <c r="BHK31" s="134"/>
      <c r="BHL31" s="134"/>
      <c r="BHM31" s="134"/>
      <c r="BHN31" s="134"/>
      <c r="BHO31" s="134"/>
      <c r="BHP31" s="134"/>
      <c r="BHQ31" s="134"/>
      <c r="BHR31" s="134"/>
      <c r="BHS31" s="134"/>
      <c r="BHT31" s="134"/>
      <c r="BHU31" s="134"/>
      <c r="BHV31" s="134"/>
      <c r="BHW31" s="134"/>
      <c r="BHX31" s="134"/>
      <c r="BHY31" s="134"/>
      <c r="BHZ31" s="134"/>
      <c r="BIA31" s="134"/>
      <c r="BIB31" s="134"/>
      <c r="BIC31" s="134"/>
      <c r="BID31" s="134"/>
      <c r="BIE31" s="134"/>
      <c r="BIF31" s="134"/>
      <c r="BIG31" s="134"/>
      <c r="BIH31" s="134"/>
      <c r="BII31" s="134"/>
      <c r="BIJ31" s="134"/>
      <c r="BIK31" s="134"/>
      <c r="BIL31" s="134"/>
      <c r="BIM31" s="134"/>
      <c r="BIN31" s="134"/>
      <c r="BIO31" s="134"/>
      <c r="BIP31" s="134"/>
      <c r="BIQ31" s="134"/>
      <c r="BIR31" s="134"/>
      <c r="BIS31" s="134"/>
      <c r="BIT31" s="134"/>
      <c r="BIU31" s="134"/>
      <c r="BIV31" s="134"/>
      <c r="BIW31" s="134"/>
      <c r="BIX31" s="134"/>
      <c r="BIY31" s="134"/>
      <c r="BIZ31" s="134"/>
      <c r="BJA31" s="134"/>
      <c r="BJB31" s="134"/>
      <c r="BJC31" s="134"/>
      <c r="BJD31" s="134"/>
      <c r="BJE31" s="134"/>
      <c r="BJF31" s="134"/>
      <c r="BJG31" s="134"/>
      <c r="BJH31" s="134"/>
      <c r="BJI31" s="134"/>
      <c r="BJJ31" s="134"/>
      <c r="BJK31" s="134"/>
      <c r="BJL31" s="134"/>
      <c r="BJM31" s="134"/>
      <c r="BJN31" s="134"/>
      <c r="BJO31" s="134"/>
      <c r="BJP31" s="134"/>
      <c r="BJQ31" s="134"/>
      <c r="BJR31" s="134"/>
      <c r="BJS31" s="134"/>
      <c r="BJT31" s="134"/>
      <c r="BJU31" s="134"/>
      <c r="BJV31" s="134"/>
      <c r="BJW31" s="134"/>
      <c r="BJX31" s="134"/>
      <c r="BJY31" s="134"/>
      <c r="BJZ31" s="134"/>
      <c r="BKA31" s="134"/>
      <c r="BKB31" s="134"/>
      <c r="BKC31" s="134"/>
      <c r="BKD31" s="134"/>
      <c r="BKE31" s="134"/>
      <c r="BKF31" s="134"/>
      <c r="BKG31" s="134"/>
      <c r="BKH31" s="134"/>
      <c r="BKI31" s="134"/>
      <c r="BKJ31" s="134"/>
      <c r="BKK31" s="134"/>
      <c r="BKL31" s="134"/>
      <c r="BKM31" s="134"/>
      <c r="BKN31" s="134"/>
      <c r="BKO31" s="134"/>
      <c r="BKP31" s="134"/>
      <c r="BKQ31" s="134"/>
      <c r="BKR31" s="134"/>
      <c r="BKS31" s="134"/>
      <c r="BKT31" s="134"/>
      <c r="BKU31" s="134"/>
      <c r="BKV31" s="134"/>
      <c r="BKW31" s="134"/>
      <c r="BKX31" s="134"/>
      <c r="BKY31" s="134"/>
      <c r="BKZ31" s="134"/>
      <c r="BLA31" s="134"/>
      <c r="BLB31" s="134"/>
      <c r="BLC31" s="134"/>
      <c r="BLD31" s="134"/>
      <c r="BLE31" s="134"/>
      <c r="BLF31" s="134"/>
      <c r="BLG31" s="134"/>
      <c r="BLH31" s="134"/>
      <c r="BLI31" s="134"/>
      <c r="BLJ31" s="134"/>
      <c r="BLK31" s="134"/>
      <c r="BLL31" s="134"/>
      <c r="BLM31" s="134"/>
      <c r="BLN31" s="134"/>
      <c r="BLO31" s="134"/>
      <c r="BLP31" s="134"/>
      <c r="BLQ31" s="134"/>
      <c r="BLR31" s="134"/>
      <c r="BLS31" s="134"/>
      <c r="BLT31" s="134"/>
      <c r="BLU31" s="134"/>
      <c r="BLV31" s="134"/>
      <c r="BLW31" s="134"/>
      <c r="BLX31" s="134"/>
      <c r="BLY31" s="134"/>
      <c r="BLZ31" s="134"/>
      <c r="BMA31" s="134"/>
      <c r="BMB31" s="134"/>
      <c r="BMC31" s="134"/>
      <c r="BMD31" s="134"/>
      <c r="BME31" s="134"/>
      <c r="BMF31" s="134"/>
      <c r="BMG31" s="134"/>
      <c r="BMH31" s="134"/>
      <c r="BMI31" s="134"/>
      <c r="BMJ31" s="134"/>
      <c r="BMK31" s="134"/>
      <c r="BML31" s="134"/>
      <c r="BMM31" s="134"/>
      <c r="BMN31" s="134"/>
      <c r="BMO31" s="134"/>
      <c r="BMP31" s="134"/>
      <c r="BMQ31" s="134"/>
      <c r="BMR31" s="134"/>
      <c r="BMS31" s="134"/>
      <c r="BMT31" s="134"/>
      <c r="BMU31" s="134"/>
      <c r="BMV31" s="134"/>
      <c r="BMW31" s="134"/>
      <c r="BMX31" s="134"/>
      <c r="BMY31" s="134"/>
      <c r="BMZ31" s="134"/>
      <c r="BNA31" s="134"/>
      <c r="BNB31" s="134"/>
      <c r="BNC31" s="134"/>
      <c r="BND31" s="134"/>
      <c r="BNE31" s="134"/>
      <c r="BNF31" s="134"/>
      <c r="BNG31" s="134"/>
      <c r="BNH31" s="134"/>
      <c r="BNI31" s="134"/>
      <c r="BNJ31" s="134"/>
      <c r="BNK31" s="134"/>
      <c r="BNL31" s="134"/>
      <c r="BNM31" s="134"/>
      <c r="BNN31" s="134"/>
      <c r="BNO31" s="134"/>
      <c r="BNP31" s="134"/>
      <c r="BNQ31" s="134"/>
      <c r="BNR31" s="134"/>
      <c r="BNS31" s="134"/>
      <c r="BNT31" s="134"/>
      <c r="BNU31" s="134"/>
      <c r="BNV31" s="134"/>
      <c r="BNW31" s="134"/>
      <c r="BNX31" s="134"/>
      <c r="BNY31" s="134"/>
      <c r="BNZ31" s="134"/>
      <c r="BOA31" s="134"/>
      <c r="BOB31" s="134"/>
      <c r="BOC31" s="134"/>
      <c r="BOD31" s="134"/>
      <c r="BOE31" s="134"/>
      <c r="BOF31" s="134"/>
      <c r="BOG31" s="134"/>
      <c r="BOH31" s="134"/>
      <c r="BOI31" s="134"/>
      <c r="BOJ31" s="134"/>
      <c r="BOK31" s="134"/>
      <c r="BOL31" s="134"/>
      <c r="BOM31" s="134"/>
      <c r="BON31" s="134"/>
      <c r="BOO31" s="134"/>
      <c r="BOP31" s="134"/>
      <c r="BOQ31" s="134"/>
      <c r="BOR31" s="134"/>
      <c r="BOS31" s="134"/>
      <c r="BOT31" s="134"/>
      <c r="BOU31" s="134"/>
      <c r="BOV31" s="134"/>
      <c r="BOW31" s="134"/>
      <c r="BOX31" s="134"/>
      <c r="BOY31" s="134"/>
      <c r="BOZ31" s="134"/>
      <c r="BPA31" s="134"/>
      <c r="BPB31" s="134"/>
      <c r="BPC31" s="134"/>
      <c r="BPD31" s="134"/>
      <c r="BPE31" s="134"/>
      <c r="BPF31" s="134"/>
      <c r="BPG31" s="134"/>
      <c r="BPH31" s="134"/>
      <c r="BPI31" s="134"/>
      <c r="BPJ31" s="134"/>
      <c r="BPK31" s="134"/>
      <c r="BPL31" s="134"/>
      <c r="BPM31" s="134"/>
      <c r="BPN31" s="134"/>
      <c r="BPO31" s="134"/>
      <c r="BPP31" s="134"/>
      <c r="BPQ31" s="134"/>
      <c r="BPR31" s="134"/>
      <c r="BPS31" s="134"/>
      <c r="BPT31" s="134"/>
      <c r="BPU31" s="134"/>
      <c r="BPV31" s="134"/>
      <c r="BPW31" s="134"/>
      <c r="BPX31" s="134"/>
      <c r="BPY31" s="134"/>
      <c r="BPZ31" s="134"/>
      <c r="BQA31" s="134"/>
      <c r="BQB31" s="134"/>
      <c r="BQC31" s="134"/>
      <c r="BQD31" s="134"/>
      <c r="BQE31" s="134"/>
      <c r="BQF31" s="134"/>
      <c r="BQG31" s="134"/>
      <c r="BQH31" s="134"/>
      <c r="BQI31" s="134"/>
      <c r="BQJ31" s="134"/>
      <c r="BQK31" s="134"/>
      <c r="BQL31" s="134"/>
      <c r="BQM31" s="134"/>
      <c r="BQN31" s="134"/>
      <c r="BQO31" s="134"/>
      <c r="BQP31" s="134"/>
      <c r="BQQ31" s="134"/>
      <c r="BQR31" s="134"/>
      <c r="BQS31" s="134"/>
      <c r="BQT31" s="134"/>
      <c r="BQU31" s="134"/>
      <c r="BQV31" s="134"/>
      <c r="BQW31" s="134"/>
      <c r="BQX31" s="134"/>
      <c r="BQY31" s="134"/>
      <c r="BQZ31" s="134"/>
      <c r="BRA31" s="134"/>
      <c r="BRB31" s="134"/>
      <c r="BRC31" s="134"/>
      <c r="BRD31" s="134"/>
      <c r="BRE31" s="134"/>
      <c r="BRF31" s="134"/>
      <c r="BRG31" s="134"/>
      <c r="BRH31" s="134"/>
      <c r="BRI31" s="134"/>
      <c r="BRJ31" s="134"/>
      <c r="BRK31" s="134"/>
      <c r="BRL31" s="134"/>
      <c r="BRM31" s="134"/>
      <c r="BRN31" s="134"/>
      <c r="BRO31" s="134"/>
      <c r="BRP31" s="134"/>
      <c r="BRQ31" s="134"/>
      <c r="BRR31" s="134"/>
      <c r="BRS31" s="134"/>
      <c r="BRT31" s="134"/>
      <c r="BRU31" s="134"/>
      <c r="BRV31" s="134"/>
      <c r="BRW31" s="134"/>
      <c r="BRX31" s="134"/>
      <c r="BRY31" s="134"/>
      <c r="BRZ31" s="134"/>
      <c r="BSA31" s="134"/>
      <c r="BSB31" s="134"/>
      <c r="BSC31" s="134"/>
      <c r="BSD31" s="134"/>
      <c r="BSE31" s="134"/>
      <c r="BSF31" s="134"/>
      <c r="BSG31" s="134"/>
      <c r="BSH31" s="134"/>
      <c r="BSI31" s="134"/>
      <c r="BSJ31" s="134"/>
      <c r="BSK31" s="134"/>
      <c r="BSL31" s="134"/>
      <c r="BSM31" s="134"/>
      <c r="BSN31" s="134"/>
      <c r="BSO31" s="134"/>
      <c r="BSP31" s="134"/>
      <c r="BSQ31" s="134"/>
      <c r="BSR31" s="134"/>
      <c r="BSS31" s="134"/>
      <c r="BST31" s="134"/>
      <c r="BSU31" s="134"/>
      <c r="BSV31" s="134"/>
      <c r="BSW31" s="134"/>
      <c r="BSX31" s="134"/>
      <c r="BSY31" s="134"/>
      <c r="BSZ31" s="134"/>
      <c r="BTA31" s="134"/>
      <c r="BTB31" s="134"/>
      <c r="BTC31" s="134"/>
      <c r="BTD31" s="134"/>
      <c r="BTE31" s="134"/>
      <c r="BTF31" s="134"/>
      <c r="BTG31" s="134"/>
      <c r="BTH31" s="134"/>
      <c r="BTI31" s="134"/>
      <c r="BTJ31" s="134"/>
      <c r="BTK31" s="134"/>
      <c r="BTL31" s="134"/>
      <c r="BTM31" s="134"/>
      <c r="BTN31" s="134"/>
      <c r="BTO31" s="134"/>
      <c r="BTP31" s="134"/>
      <c r="BTQ31" s="134"/>
      <c r="BTR31" s="134"/>
      <c r="BTS31" s="134"/>
      <c r="BTT31" s="134"/>
      <c r="BTU31" s="134"/>
      <c r="BTV31" s="134"/>
      <c r="BTW31" s="134"/>
      <c r="BTX31" s="134"/>
      <c r="BTY31" s="134"/>
      <c r="BTZ31" s="134"/>
      <c r="BUA31" s="134"/>
      <c r="BUB31" s="134"/>
      <c r="BUC31" s="134"/>
      <c r="BUD31" s="134"/>
      <c r="BUE31" s="134"/>
      <c r="BUF31" s="134"/>
      <c r="BUG31" s="134"/>
      <c r="BUH31" s="134"/>
      <c r="BUI31" s="134"/>
      <c r="BUJ31" s="134"/>
      <c r="BUK31" s="134"/>
      <c r="BUL31" s="134"/>
      <c r="BUM31" s="134"/>
      <c r="BUN31" s="134"/>
      <c r="BUO31" s="134"/>
      <c r="BUP31" s="134"/>
      <c r="BUQ31" s="134"/>
      <c r="BUR31" s="134"/>
      <c r="BUS31" s="134"/>
      <c r="BUT31" s="134"/>
      <c r="BUU31" s="134"/>
      <c r="BUV31" s="134"/>
      <c r="BUW31" s="134"/>
      <c r="BUX31" s="134"/>
      <c r="BUY31" s="134"/>
      <c r="BUZ31" s="134"/>
      <c r="BVA31" s="134"/>
      <c r="BVB31" s="134"/>
      <c r="BVC31" s="134"/>
      <c r="BVD31" s="134"/>
      <c r="BVE31" s="134"/>
      <c r="BVF31" s="134"/>
      <c r="BVG31" s="134"/>
      <c r="BVH31" s="134"/>
      <c r="BVI31" s="134"/>
      <c r="BVJ31" s="134"/>
      <c r="BVK31" s="134"/>
      <c r="BVL31" s="134"/>
      <c r="BVM31" s="134"/>
      <c r="BVN31" s="134"/>
      <c r="BVO31" s="134"/>
      <c r="BVP31" s="134"/>
      <c r="BVQ31" s="134"/>
      <c r="BVR31" s="134"/>
      <c r="BVS31" s="134"/>
      <c r="BVT31" s="134"/>
      <c r="BVU31" s="134"/>
      <c r="BVV31" s="134"/>
      <c r="BVW31" s="134"/>
      <c r="BVX31" s="134"/>
      <c r="BVY31" s="134"/>
      <c r="BVZ31" s="134"/>
      <c r="BWA31" s="134"/>
      <c r="BWB31" s="134"/>
      <c r="BWC31" s="134"/>
      <c r="BWD31" s="134"/>
      <c r="BWE31" s="134"/>
      <c r="BWF31" s="134"/>
      <c r="BWG31" s="134"/>
      <c r="BWH31" s="134"/>
      <c r="BWI31" s="134"/>
      <c r="BWJ31" s="134"/>
      <c r="BWK31" s="134"/>
      <c r="BWL31" s="134"/>
      <c r="BWM31" s="134"/>
      <c r="BWN31" s="134"/>
      <c r="BWO31" s="134"/>
      <c r="BWP31" s="134"/>
      <c r="BWQ31" s="134"/>
      <c r="BWR31" s="134"/>
      <c r="BWS31" s="134"/>
      <c r="BWT31" s="134"/>
      <c r="BWU31" s="134"/>
      <c r="BWV31" s="134"/>
      <c r="BWW31" s="134"/>
      <c r="BWX31" s="134"/>
      <c r="BWY31" s="134"/>
      <c r="BWZ31" s="134"/>
      <c r="BXA31" s="134"/>
      <c r="BXB31" s="134"/>
      <c r="BXC31" s="134"/>
      <c r="BXD31" s="134"/>
      <c r="BXE31" s="134"/>
      <c r="BXF31" s="134"/>
      <c r="BXG31" s="134"/>
      <c r="BXH31" s="134"/>
      <c r="BXI31" s="134"/>
      <c r="BXJ31" s="134"/>
      <c r="BXK31" s="134"/>
      <c r="BXL31" s="134"/>
      <c r="BXM31" s="134"/>
      <c r="BXN31" s="134"/>
      <c r="BXO31" s="134"/>
      <c r="BXP31" s="134"/>
      <c r="BXQ31" s="134"/>
      <c r="BXR31" s="134"/>
      <c r="BXS31" s="134"/>
      <c r="BXT31" s="134"/>
      <c r="BXU31" s="134"/>
      <c r="BXV31" s="134"/>
      <c r="BXW31" s="134"/>
      <c r="BXX31" s="134"/>
      <c r="BXY31" s="134"/>
      <c r="BXZ31" s="134"/>
      <c r="BYA31" s="134"/>
      <c r="BYB31" s="134"/>
      <c r="BYC31" s="134"/>
      <c r="BYD31" s="134"/>
      <c r="BYE31" s="134"/>
      <c r="BYF31" s="134"/>
      <c r="BYG31" s="134"/>
      <c r="BYH31" s="134"/>
      <c r="BYI31" s="134"/>
      <c r="BYJ31" s="134"/>
      <c r="BYK31" s="134"/>
      <c r="BYL31" s="134"/>
      <c r="BYM31" s="134"/>
      <c r="BYN31" s="134"/>
      <c r="BYO31" s="134"/>
      <c r="BYP31" s="134"/>
      <c r="BYQ31" s="134"/>
      <c r="BYR31" s="134"/>
      <c r="BYS31" s="134"/>
      <c r="BYT31" s="134"/>
      <c r="BYU31" s="134"/>
      <c r="BYV31" s="134"/>
      <c r="BYW31" s="134"/>
      <c r="BYX31" s="134"/>
      <c r="BYY31" s="134"/>
      <c r="BYZ31" s="134"/>
      <c r="BZA31" s="134"/>
      <c r="BZB31" s="134"/>
      <c r="BZC31" s="134"/>
      <c r="BZD31" s="134"/>
      <c r="BZE31" s="134"/>
      <c r="BZF31" s="134"/>
      <c r="BZG31" s="134"/>
      <c r="BZH31" s="134"/>
      <c r="BZI31" s="134"/>
      <c r="BZJ31" s="134"/>
      <c r="BZK31" s="134"/>
      <c r="BZL31" s="134"/>
      <c r="BZM31" s="134"/>
      <c r="BZN31" s="134"/>
      <c r="BZO31" s="134"/>
      <c r="BZP31" s="134"/>
      <c r="BZQ31" s="134"/>
      <c r="BZR31" s="134"/>
      <c r="BZS31" s="134"/>
      <c r="BZT31" s="134"/>
      <c r="BZU31" s="134"/>
      <c r="BZV31" s="134"/>
      <c r="BZW31" s="134"/>
      <c r="BZX31" s="134"/>
      <c r="BZY31" s="134"/>
      <c r="BZZ31" s="134"/>
      <c r="CAA31" s="134"/>
      <c r="CAB31" s="134"/>
      <c r="CAC31" s="134"/>
      <c r="CAD31" s="134"/>
      <c r="CAE31" s="134"/>
      <c r="CAF31" s="134"/>
      <c r="CAG31" s="134"/>
      <c r="CAH31" s="134"/>
      <c r="CAI31" s="134"/>
      <c r="CAJ31" s="134"/>
      <c r="CAK31" s="134"/>
      <c r="CAL31" s="134"/>
      <c r="CAM31" s="134"/>
      <c r="CAN31" s="134"/>
      <c r="CAO31" s="134"/>
      <c r="CAP31" s="134"/>
      <c r="CAQ31" s="134"/>
      <c r="CAR31" s="134"/>
      <c r="CAS31" s="134"/>
      <c r="CAT31" s="134"/>
      <c r="CAU31" s="134"/>
      <c r="CAV31" s="134"/>
      <c r="CAW31" s="134"/>
      <c r="CAX31" s="134"/>
      <c r="CAY31" s="134"/>
      <c r="CAZ31" s="134"/>
      <c r="CBA31" s="134"/>
      <c r="CBB31" s="134"/>
      <c r="CBC31" s="134"/>
      <c r="CBD31" s="134"/>
      <c r="CBE31" s="134"/>
      <c r="CBF31" s="134"/>
      <c r="CBG31" s="134"/>
      <c r="CBH31" s="134"/>
      <c r="CBI31" s="134"/>
      <c r="CBJ31" s="134"/>
      <c r="CBK31" s="134"/>
      <c r="CBL31" s="134"/>
      <c r="CBM31" s="134"/>
      <c r="CBN31" s="134"/>
      <c r="CBO31" s="134"/>
      <c r="CBP31" s="134"/>
      <c r="CBQ31" s="134"/>
      <c r="CBR31" s="134"/>
      <c r="CBS31" s="134"/>
      <c r="CBT31" s="134"/>
      <c r="CBU31" s="134"/>
      <c r="CBV31" s="134"/>
      <c r="CBW31" s="134"/>
      <c r="CBX31" s="134"/>
      <c r="CBY31" s="134"/>
      <c r="CBZ31" s="134"/>
      <c r="CCA31" s="134"/>
      <c r="CCB31" s="134"/>
      <c r="CCC31" s="134"/>
      <c r="CCD31" s="134"/>
      <c r="CCE31" s="134"/>
      <c r="CCF31" s="134"/>
      <c r="CCG31" s="134"/>
      <c r="CCH31" s="134"/>
      <c r="CCI31" s="134"/>
      <c r="CCJ31" s="134"/>
      <c r="CCK31" s="134"/>
      <c r="CCL31" s="134"/>
      <c r="CCM31" s="134"/>
      <c r="CCN31" s="134"/>
      <c r="CCO31" s="134"/>
      <c r="CCP31" s="134"/>
      <c r="CCQ31" s="134"/>
      <c r="CCR31" s="134"/>
      <c r="CCS31" s="134"/>
      <c r="CCT31" s="134"/>
      <c r="CCU31" s="134"/>
      <c r="CCV31" s="134"/>
      <c r="CCW31" s="134"/>
      <c r="CCX31" s="134"/>
      <c r="CCY31" s="134"/>
      <c r="CCZ31" s="134"/>
      <c r="CDA31" s="134"/>
      <c r="CDB31" s="134"/>
      <c r="CDC31" s="134"/>
      <c r="CDD31" s="134"/>
      <c r="CDE31" s="134"/>
      <c r="CDF31" s="134"/>
      <c r="CDG31" s="134"/>
      <c r="CDH31" s="134"/>
      <c r="CDI31" s="134"/>
      <c r="CDJ31" s="134"/>
      <c r="CDK31" s="134"/>
      <c r="CDL31" s="134"/>
      <c r="CDM31" s="134"/>
      <c r="CDN31" s="134"/>
      <c r="CDO31" s="134"/>
      <c r="CDP31" s="134"/>
      <c r="CDQ31" s="134"/>
      <c r="CDR31" s="134"/>
      <c r="CDS31" s="134"/>
      <c r="CDT31" s="134"/>
      <c r="CDU31" s="134"/>
      <c r="CDV31" s="134"/>
      <c r="CDW31" s="134"/>
      <c r="CDX31" s="134"/>
      <c r="CDY31" s="134"/>
      <c r="CDZ31" s="134"/>
      <c r="CEA31" s="134"/>
      <c r="CEB31" s="134"/>
      <c r="CEC31" s="134"/>
      <c r="CED31" s="134"/>
      <c r="CEE31" s="134"/>
      <c r="CEF31" s="134"/>
      <c r="CEG31" s="134"/>
      <c r="CEH31" s="134"/>
      <c r="CEI31" s="134"/>
      <c r="CEJ31" s="134"/>
      <c r="CEK31" s="134"/>
      <c r="CEL31" s="134"/>
      <c r="CEM31" s="134"/>
      <c r="CEN31" s="134"/>
      <c r="CEO31" s="134"/>
      <c r="CEP31" s="134"/>
      <c r="CEQ31" s="134"/>
      <c r="CER31" s="134"/>
      <c r="CES31" s="134"/>
      <c r="CET31" s="134"/>
      <c r="CEU31" s="134"/>
      <c r="CEV31" s="134"/>
      <c r="CEW31" s="134"/>
      <c r="CEX31" s="134"/>
      <c r="CEY31" s="134"/>
      <c r="CEZ31" s="134"/>
      <c r="CFA31" s="134"/>
      <c r="CFB31" s="134"/>
      <c r="CFC31" s="134"/>
      <c r="CFD31" s="134"/>
      <c r="CFE31" s="134"/>
      <c r="CFF31" s="134"/>
      <c r="CFG31" s="134"/>
      <c r="CFH31" s="134"/>
      <c r="CFI31" s="134"/>
      <c r="CFJ31" s="134"/>
      <c r="CFK31" s="134"/>
      <c r="CFL31" s="134"/>
      <c r="CFM31" s="134"/>
      <c r="CFN31" s="134"/>
      <c r="CFO31" s="134"/>
      <c r="CFP31" s="134"/>
      <c r="CFQ31" s="134"/>
      <c r="CFR31" s="134"/>
      <c r="CFS31" s="134"/>
      <c r="CFT31" s="134"/>
      <c r="CFU31" s="134"/>
      <c r="CFV31" s="134"/>
      <c r="CFW31" s="134"/>
      <c r="CFX31" s="134"/>
      <c r="CFY31" s="134"/>
      <c r="CFZ31" s="134"/>
      <c r="CGA31" s="134"/>
      <c r="CGB31" s="134"/>
      <c r="CGC31" s="134"/>
      <c r="CGD31" s="134"/>
      <c r="CGE31" s="134"/>
      <c r="CGF31" s="134"/>
      <c r="CGG31" s="134"/>
      <c r="CGH31" s="134"/>
      <c r="CGI31" s="134"/>
      <c r="CGJ31" s="134"/>
      <c r="CGK31" s="134"/>
      <c r="CGL31" s="134"/>
      <c r="CGM31" s="134"/>
      <c r="CGN31" s="134"/>
      <c r="CGO31" s="134"/>
      <c r="CGP31" s="134"/>
      <c r="CGQ31" s="134"/>
      <c r="CGR31" s="134"/>
      <c r="CGS31" s="134"/>
      <c r="CGT31" s="134"/>
      <c r="CGU31" s="134"/>
      <c r="CGV31" s="134"/>
      <c r="CGW31" s="134"/>
      <c r="CGX31" s="134"/>
      <c r="CGY31" s="134"/>
      <c r="CGZ31" s="134"/>
      <c r="CHA31" s="134"/>
      <c r="CHB31" s="134"/>
      <c r="CHC31" s="134"/>
      <c r="CHD31" s="134"/>
      <c r="CHE31" s="134"/>
      <c r="CHF31" s="134"/>
      <c r="CHG31" s="134"/>
      <c r="CHH31" s="134"/>
      <c r="CHI31" s="134"/>
      <c r="CHJ31" s="134"/>
      <c r="CHK31" s="134"/>
      <c r="CHL31" s="134"/>
      <c r="CHM31" s="134"/>
      <c r="CHN31" s="134"/>
      <c r="CHO31" s="134"/>
      <c r="CHP31" s="134"/>
      <c r="CHQ31" s="134"/>
      <c r="CHR31" s="134"/>
      <c r="CHS31" s="134"/>
      <c r="CHT31" s="134"/>
      <c r="CHU31" s="134"/>
      <c r="CHV31" s="134"/>
      <c r="CHW31" s="134"/>
      <c r="CHX31" s="134"/>
      <c r="CHY31" s="134"/>
      <c r="CHZ31" s="134"/>
      <c r="CIA31" s="134"/>
      <c r="CIB31" s="134"/>
      <c r="CIC31" s="134"/>
      <c r="CID31" s="134"/>
      <c r="CIE31" s="134"/>
      <c r="CIF31" s="134"/>
      <c r="CIG31" s="134"/>
      <c r="CIH31" s="134"/>
      <c r="CII31" s="134"/>
      <c r="CIJ31" s="134"/>
      <c r="CIK31" s="134"/>
      <c r="CIL31" s="134"/>
      <c r="CIM31" s="134"/>
      <c r="CIN31" s="134"/>
      <c r="CIO31" s="134"/>
      <c r="CIP31" s="134"/>
      <c r="CIQ31" s="134"/>
      <c r="CIR31" s="134"/>
      <c r="CIS31" s="134"/>
      <c r="CIT31" s="134"/>
      <c r="CIU31" s="134"/>
      <c r="CIV31" s="134"/>
      <c r="CIW31" s="134"/>
      <c r="CIX31" s="134"/>
      <c r="CIY31" s="134"/>
      <c r="CIZ31" s="134"/>
      <c r="CJA31" s="134"/>
      <c r="CJB31" s="134"/>
      <c r="CJC31" s="134"/>
      <c r="CJD31" s="134"/>
      <c r="CJE31" s="134"/>
      <c r="CJF31" s="134"/>
      <c r="CJG31" s="134"/>
      <c r="CJH31" s="134"/>
      <c r="CJI31" s="134"/>
      <c r="CJJ31" s="134"/>
      <c r="CJK31" s="134"/>
      <c r="CJL31" s="134"/>
      <c r="CJM31" s="134"/>
      <c r="CJN31" s="134"/>
      <c r="CJO31" s="134"/>
      <c r="CJP31" s="134"/>
      <c r="CJQ31" s="134"/>
      <c r="CJR31" s="134"/>
      <c r="CJS31" s="134"/>
      <c r="CJT31" s="134"/>
      <c r="CJU31" s="134"/>
      <c r="CJV31" s="134"/>
      <c r="CJW31" s="134"/>
      <c r="CJX31" s="134"/>
      <c r="CJY31" s="134"/>
      <c r="CJZ31" s="134"/>
      <c r="CKA31" s="134"/>
      <c r="CKB31" s="134"/>
      <c r="CKC31" s="134"/>
      <c r="CKD31" s="134"/>
      <c r="CKE31" s="134"/>
      <c r="CKF31" s="134"/>
      <c r="CKG31" s="134"/>
      <c r="CKH31" s="134"/>
      <c r="CKI31" s="134"/>
      <c r="CKJ31" s="134"/>
      <c r="CKK31" s="134"/>
      <c r="CKL31" s="134"/>
      <c r="CKM31" s="134"/>
      <c r="CKN31" s="134"/>
      <c r="CKO31" s="134"/>
      <c r="CKP31" s="134"/>
      <c r="CKQ31" s="134"/>
      <c r="CKR31" s="134"/>
      <c r="CKS31" s="134"/>
      <c r="CKT31" s="134"/>
      <c r="CKU31" s="134"/>
      <c r="CKV31" s="134"/>
      <c r="CKW31" s="134"/>
      <c r="CKX31" s="134"/>
      <c r="CKY31" s="134"/>
      <c r="CKZ31" s="134"/>
      <c r="CLA31" s="134"/>
      <c r="CLB31" s="134"/>
      <c r="CLC31" s="134"/>
      <c r="CLD31" s="134"/>
      <c r="CLE31" s="134"/>
      <c r="CLF31" s="134"/>
      <c r="CLG31" s="134"/>
      <c r="CLH31" s="134"/>
      <c r="CLI31" s="134"/>
      <c r="CLJ31" s="134"/>
      <c r="CLK31" s="134"/>
      <c r="CLL31" s="134"/>
      <c r="CLM31" s="134"/>
      <c r="CLN31" s="134"/>
      <c r="CLO31" s="134"/>
      <c r="CLP31" s="134"/>
      <c r="CLQ31" s="134"/>
      <c r="CLR31" s="134"/>
      <c r="CLS31" s="134"/>
      <c r="CLT31" s="134"/>
      <c r="CLU31" s="134"/>
      <c r="CLV31" s="134"/>
      <c r="CLW31" s="134"/>
      <c r="CLX31" s="134"/>
      <c r="CLY31" s="134"/>
      <c r="CLZ31" s="134"/>
      <c r="CMA31" s="134"/>
      <c r="CMB31" s="134"/>
      <c r="CMC31" s="134"/>
      <c r="CMD31" s="134"/>
      <c r="CME31" s="134"/>
      <c r="CMF31" s="134"/>
      <c r="CMG31" s="134"/>
      <c r="CMH31" s="134"/>
      <c r="CMI31" s="134"/>
      <c r="CMJ31" s="134"/>
      <c r="CMK31" s="134"/>
      <c r="CML31" s="134"/>
      <c r="CMM31" s="134"/>
      <c r="CMN31" s="134"/>
      <c r="CMO31" s="134"/>
      <c r="CMP31" s="134"/>
      <c r="CMQ31" s="134"/>
      <c r="CMR31" s="134"/>
      <c r="CMS31" s="134"/>
      <c r="CMT31" s="134"/>
      <c r="CMU31" s="134"/>
      <c r="CMV31" s="134"/>
      <c r="CMW31" s="134"/>
      <c r="CMX31" s="134"/>
      <c r="CMY31" s="134"/>
      <c r="CMZ31" s="134"/>
      <c r="CNA31" s="134"/>
      <c r="CNB31" s="134"/>
      <c r="CNC31" s="134"/>
      <c r="CND31" s="134"/>
      <c r="CNE31" s="134"/>
      <c r="CNF31" s="134"/>
      <c r="CNG31" s="134"/>
      <c r="CNH31" s="134"/>
      <c r="CNI31" s="134"/>
      <c r="CNJ31" s="134"/>
      <c r="CNK31" s="134"/>
      <c r="CNL31" s="134"/>
      <c r="CNM31" s="134"/>
      <c r="CNN31" s="134"/>
      <c r="CNO31" s="134"/>
      <c r="CNP31" s="134"/>
      <c r="CNQ31" s="134"/>
      <c r="CNR31" s="134"/>
      <c r="CNS31" s="134"/>
      <c r="CNT31" s="134"/>
      <c r="CNU31" s="134"/>
      <c r="CNV31" s="134"/>
      <c r="CNW31" s="134"/>
      <c r="CNX31" s="134"/>
      <c r="CNY31" s="134"/>
      <c r="CNZ31" s="134"/>
      <c r="COA31" s="134"/>
      <c r="COB31" s="134"/>
      <c r="COC31" s="134"/>
      <c r="COD31" s="134"/>
      <c r="COE31" s="134"/>
      <c r="COF31" s="134"/>
      <c r="COG31" s="134"/>
      <c r="COH31" s="134"/>
      <c r="COI31" s="134"/>
      <c r="COJ31" s="134"/>
      <c r="COK31" s="134"/>
      <c r="COL31" s="134"/>
      <c r="COM31" s="134"/>
      <c r="CON31" s="134"/>
      <c r="COO31" s="134"/>
      <c r="COP31" s="134"/>
      <c r="COQ31" s="134"/>
      <c r="COR31" s="134"/>
      <c r="COS31" s="134"/>
      <c r="COT31" s="134"/>
      <c r="COU31" s="134"/>
      <c r="COV31" s="134"/>
      <c r="COW31" s="134"/>
      <c r="COX31" s="134"/>
      <c r="COY31" s="134"/>
      <c r="COZ31" s="134"/>
      <c r="CPA31" s="134"/>
      <c r="CPB31" s="134"/>
      <c r="CPC31" s="134"/>
      <c r="CPD31" s="134"/>
      <c r="CPE31" s="134"/>
      <c r="CPF31" s="134"/>
      <c r="CPG31" s="134"/>
      <c r="CPH31" s="134"/>
      <c r="CPI31" s="134"/>
      <c r="CPJ31" s="134"/>
      <c r="CPK31" s="134"/>
      <c r="CPL31" s="134"/>
      <c r="CPM31" s="134"/>
      <c r="CPN31" s="134"/>
      <c r="CPO31" s="134"/>
      <c r="CPP31" s="134"/>
      <c r="CPQ31" s="134"/>
      <c r="CPR31" s="134"/>
      <c r="CPS31" s="134"/>
      <c r="CPT31" s="134"/>
      <c r="CPU31" s="134"/>
      <c r="CPV31" s="134"/>
      <c r="CPW31" s="134"/>
      <c r="CPX31" s="134"/>
      <c r="CPY31" s="134"/>
      <c r="CPZ31" s="134"/>
      <c r="CQA31" s="134"/>
      <c r="CQB31" s="134"/>
      <c r="CQC31" s="134"/>
      <c r="CQD31" s="134"/>
      <c r="CQE31" s="134"/>
      <c r="CQF31" s="134"/>
      <c r="CQG31" s="134"/>
      <c r="CQH31" s="134"/>
      <c r="CQI31" s="134"/>
      <c r="CQJ31" s="134"/>
      <c r="CQK31" s="134"/>
      <c r="CQL31" s="134"/>
      <c r="CQM31" s="134"/>
      <c r="CQN31" s="134"/>
      <c r="CQO31" s="134"/>
      <c r="CQP31" s="134"/>
      <c r="CQQ31" s="134"/>
      <c r="CQR31" s="134"/>
      <c r="CQS31" s="134"/>
      <c r="CQT31" s="134"/>
      <c r="CQU31" s="134"/>
      <c r="CQV31" s="134"/>
      <c r="CQW31" s="134"/>
      <c r="CQX31" s="134"/>
      <c r="CQY31" s="134"/>
      <c r="CQZ31" s="134"/>
      <c r="CRA31" s="134"/>
      <c r="CRB31" s="134"/>
      <c r="CRC31" s="134"/>
      <c r="CRD31" s="134"/>
      <c r="CRE31" s="134"/>
      <c r="CRF31" s="134"/>
      <c r="CRG31" s="134"/>
      <c r="CRH31" s="134"/>
      <c r="CRI31" s="134"/>
      <c r="CRJ31" s="134"/>
      <c r="CRK31" s="134"/>
      <c r="CRL31" s="134"/>
      <c r="CRM31" s="134"/>
      <c r="CRN31" s="134"/>
      <c r="CRO31" s="134"/>
      <c r="CRP31" s="134"/>
      <c r="CRQ31" s="134"/>
      <c r="CRR31" s="134"/>
      <c r="CRS31" s="134"/>
      <c r="CRT31" s="134"/>
      <c r="CRU31" s="134"/>
      <c r="CRV31" s="134"/>
      <c r="CRW31" s="134"/>
      <c r="CRX31" s="134"/>
      <c r="CRY31" s="134"/>
      <c r="CRZ31" s="134"/>
      <c r="CSA31" s="134"/>
      <c r="CSB31" s="134"/>
      <c r="CSC31" s="134"/>
      <c r="CSD31" s="134"/>
      <c r="CSE31" s="134"/>
      <c r="CSF31" s="134"/>
      <c r="CSG31" s="134"/>
      <c r="CSH31" s="134"/>
      <c r="CSI31" s="134"/>
      <c r="CSJ31" s="134"/>
      <c r="CSK31" s="134"/>
      <c r="CSL31" s="134"/>
      <c r="CSM31" s="134"/>
      <c r="CSN31" s="134"/>
      <c r="CSO31" s="134"/>
      <c r="CSP31" s="134"/>
      <c r="CSQ31" s="134"/>
      <c r="CSR31" s="134"/>
      <c r="CSS31" s="134"/>
      <c r="CST31" s="134"/>
      <c r="CSU31" s="134"/>
      <c r="CSV31" s="134"/>
      <c r="CSW31" s="134"/>
      <c r="CSX31" s="134"/>
      <c r="CSY31" s="134"/>
      <c r="CSZ31" s="134"/>
      <c r="CTA31" s="134"/>
      <c r="CTB31" s="134"/>
      <c r="CTC31" s="134"/>
      <c r="CTD31" s="134"/>
      <c r="CTE31" s="134"/>
      <c r="CTF31" s="134"/>
      <c r="CTG31" s="134"/>
      <c r="CTH31" s="134"/>
      <c r="CTI31" s="134"/>
      <c r="CTJ31" s="134"/>
      <c r="CTK31" s="134"/>
      <c r="CTL31" s="134"/>
      <c r="CTM31" s="134"/>
      <c r="CTN31" s="134"/>
      <c r="CTO31" s="134"/>
      <c r="CTP31" s="134"/>
      <c r="CTQ31" s="134"/>
      <c r="CTR31" s="134"/>
      <c r="CTS31" s="134"/>
      <c r="CTT31" s="134"/>
      <c r="CTU31" s="134"/>
      <c r="CTV31" s="134"/>
      <c r="CTW31" s="134"/>
      <c r="CTX31" s="134"/>
      <c r="CTY31" s="134"/>
      <c r="CTZ31" s="134"/>
      <c r="CUA31" s="134"/>
      <c r="CUB31" s="134"/>
      <c r="CUC31" s="134"/>
      <c r="CUD31" s="134"/>
      <c r="CUE31" s="134"/>
      <c r="CUF31" s="134"/>
      <c r="CUG31" s="134"/>
      <c r="CUH31" s="134"/>
      <c r="CUI31" s="134"/>
      <c r="CUJ31" s="134"/>
      <c r="CUK31" s="134"/>
      <c r="CUL31" s="134"/>
      <c r="CUM31" s="134"/>
      <c r="CUN31" s="134"/>
      <c r="CUO31" s="134"/>
      <c r="CUP31" s="134"/>
      <c r="CUQ31" s="134"/>
      <c r="CUR31" s="134"/>
      <c r="CUS31" s="134"/>
      <c r="CUT31" s="134"/>
      <c r="CUU31" s="134"/>
      <c r="CUV31" s="134"/>
      <c r="CUW31" s="134"/>
      <c r="CUX31" s="134"/>
      <c r="CUY31" s="134"/>
      <c r="CUZ31" s="134"/>
      <c r="CVA31" s="134"/>
      <c r="CVB31" s="134"/>
      <c r="CVC31" s="134"/>
      <c r="CVD31" s="134"/>
      <c r="CVE31" s="134"/>
      <c r="CVF31" s="134"/>
      <c r="CVG31" s="134"/>
      <c r="CVH31" s="134"/>
      <c r="CVI31" s="134"/>
      <c r="CVJ31" s="134"/>
      <c r="CVK31" s="134"/>
      <c r="CVL31" s="134"/>
      <c r="CVM31" s="134"/>
      <c r="CVN31" s="134"/>
      <c r="CVO31" s="134"/>
      <c r="CVP31" s="134"/>
      <c r="CVQ31" s="134"/>
      <c r="CVR31" s="134"/>
      <c r="CVS31" s="134"/>
      <c r="CVT31" s="134"/>
      <c r="CVU31" s="134"/>
      <c r="CVV31" s="134"/>
      <c r="CVW31" s="134"/>
      <c r="CVX31" s="134"/>
      <c r="CVY31" s="134"/>
      <c r="CVZ31" s="134"/>
      <c r="CWA31" s="134"/>
      <c r="CWB31" s="134"/>
      <c r="CWC31" s="134"/>
      <c r="CWD31" s="134"/>
      <c r="CWE31" s="134"/>
      <c r="CWF31" s="134"/>
      <c r="CWG31" s="134"/>
      <c r="CWH31" s="134"/>
      <c r="CWI31" s="134"/>
      <c r="CWJ31" s="134"/>
      <c r="CWK31" s="134"/>
      <c r="CWL31" s="134"/>
      <c r="CWM31" s="134"/>
      <c r="CWN31" s="134"/>
      <c r="CWO31" s="134"/>
      <c r="CWP31" s="134"/>
      <c r="CWQ31" s="134"/>
      <c r="CWR31" s="134"/>
      <c r="CWS31" s="134"/>
      <c r="CWT31" s="134"/>
      <c r="CWU31" s="134"/>
      <c r="CWV31" s="134"/>
      <c r="CWW31" s="134"/>
      <c r="CWX31" s="134"/>
      <c r="CWY31" s="134"/>
      <c r="CWZ31" s="134"/>
      <c r="CXA31" s="134"/>
      <c r="CXB31" s="134"/>
      <c r="CXC31" s="134"/>
      <c r="CXD31" s="134"/>
      <c r="CXE31" s="134"/>
      <c r="CXF31" s="134"/>
      <c r="CXG31" s="134"/>
      <c r="CXH31" s="134"/>
      <c r="CXI31" s="134"/>
      <c r="CXJ31" s="134"/>
      <c r="CXK31" s="134"/>
      <c r="CXL31" s="134"/>
      <c r="CXM31" s="134"/>
      <c r="CXN31" s="134"/>
      <c r="CXO31" s="134"/>
      <c r="CXP31" s="134"/>
      <c r="CXQ31" s="134"/>
      <c r="CXR31" s="134"/>
      <c r="CXS31" s="134"/>
      <c r="CXT31" s="134"/>
      <c r="CXU31" s="134"/>
      <c r="CXV31" s="134"/>
      <c r="CXW31" s="134"/>
      <c r="CXX31" s="134"/>
      <c r="CXY31" s="134"/>
      <c r="CXZ31" s="134"/>
      <c r="CYA31" s="134"/>
      <c r="CYB31" s="134"/>
      <c r="CYC31" s="134"/>
      <c r="CYD31" s="134"/>
      <c r="CYE31" s="134"/>
      <c r="CYF31" s="134"/>
      <c r="CYG31" s="134"/>
      <c r="CYH31" s="134"/>
      <c r="CYI31" s="134"/>
      <c r="CYJ31" s="134"/>
      <c r="CYK31" s="134"/>
      <c r="CYL31" s="134"/>
      <c r="CYM31" s="134"/>
      <c r="CYN31" s="134"/>
      <c r="CYO31" s="134"/>
      <c r="CYP31" s="134"/>
      <c r="CYQ31" s="134"/>
      <c r="CYR31" s="134"/>
      <c r="CYS31" s="134"/>
      <c r="CYT31" s="134"/>
      <c r="CYU31" s="134"/>
      <c r="CYV31" s="134"/>
      <c r="CYW31" s="134"/>
      <c r="CYX31" s="134"/>
      <c r="CYY31" s="134"/>
      <c r="CYZ31" s="134"/>
      <c r="CZA31" s="134"/>
      <c r="CZB31" s="134"/>
      <c r="CZC31" s="134"/>
      <c r="CZD31" s="134"/>
      <c r="CZE31" s="134"/>
      <c r="CZF31" s="134"/>
      <c r="CZG31" s="134"/>
      <c r="CZH31" s="134"/>
      <c r="CZI31" s="134"/>
      <c r="CZJ31" s="134"/>
      <c r="CZK31" s="134"/>
      <c r="CZL31" s="134"/>
      <c r="CZM31" s="134"/>
      <c r="CZN31" s="134"/>
      <c r="CZO31" s="134"/>
      <c r="CZP31" s="134"/>
      <c r="CZQ31" s="134"/>
      <c r="CZR31" s="134"/>
      <c r="CZS31" s="134"/>
      <c r="CZT31" s="134"/>
      <c r="CZU31" s="134"/>
      <c r="CZV31" s="134"/>
      <c r="CZW31" s="134"/>
      <c r="CZX31" s="134"/>
      <c r="CZY31" s="134"/>
      <c r="CZZ31" s="134"/>
      <c r="DAA31" s="134"/>
      <c r="DAB31" s="134"/>
      <c r="DAC31" s="134"/>
      <c r="DAD31" s="134"/>
      <c r="DAE31" s="134"/>
      <c r="DAF31" s="134"/>
      <c r="DAG31" s="134"/>
      <c r="DAH31" s="134"/>
      <c r="DAI31" s="134"/>
      <c r="DAJ31" s="134"/>
      <c r="DAK31" s="134"/>
      <c r="DAL31" s="134"/>
      <c r="DAM31" s="134"/>
      <c r="DAN31" s="134"/>
      <c r="DAO31" s="134"/>
      <c r="DAP31" s="134"/>
      <c r="DAQ31" s="134"/>
      <c r="DAR31" s="134"/>
      <c r="DAS31" s="134"/>
      <c r="DAT31" s="134"/>
      <c r="DAU31" s="134"/>
      <c r="DAV31" s="134"/>
      <c r="DAW31" s="134"/>
      <c r="DAX31" s="134"/>
      <c r="DAY31" s="134"/>
      <c r="DAZ31" s="134"/>
      <c r="DBA31" s="134"/>
      <c r="DBB31" s="134"/>
      <c r="DBC31" s="134"/>
      <c r="DBD31" s="134"/>
      <c r="DBE31" s="134"/>
      <c r="DBF31" s="134"/>
      <c r="DBG31" s="134"/>
      <c r="DBH31" s="134"/>
      <c r="DBI31" s="134"/>
      <c r="DBJ31" s="134"/>
      <c r="DBK31" s="134"/>
      <c r="DBL31" s="134"/>
      <c r="DBM31" s="134"/>
      <c r="DBN31" s="134"/>
      <c r="DBO31" s="134"/>
      <c r="DBP31" s="134"/>
      <c r="DBQ31" s="134"/>
      <c r="DBR31" s="134"/>
      <c r="DBS31" s="134"/>
      <c r="DBT31" s="134"/>
      <c r="DBU31" s="134"/>
      <c r="DBV31" s="134"/>
      <c r="DBW31" s="134"/>
      <c r="DBX31" s="134"/>
      <c r="DBY31" s="134"/>
      <c r="DBZ31" s="134"/>
      <c r="DCA31" s="134"/>
      <c r="DCB31" s="134"/>
      <c r="DCC31" s="134"/>
      <c r="DCD31" s="134"/>
      <c r="DCE31" s="134"/>
      <c r="DCF31" s="134"/>
      <c r="DCG31" s="134"/>
      <c r="DCH31" s="134"/>
      <c r="DCI31" s="134"/>
      <c r="DCJ31" s="134"/>
      <c r="DCK31" s="134"/>
      <c r="DCL31" s="134"/>
      <c r="DCM31" s="134"/>
      <c r="DCN31" s="134"/>
      <c r="DCO31" s="134"/>
      <c r="DCP31" s="134"/>
      <c r="DCQ31" s="134"/>
      <c r="DCR31" s="134"/>
      <c r="DCS31" s="134"/>
      <c r="DCT31" s="134"/>
      <c r="DCU31" s="134"/>
      <c r="DCV31" s="134"/>
      <c r="DCW31" s="134"/>
      <c r="DCX31" s="134"/>
      <c r="DCY31" s="134"/>
      <c r="DCZ31" s="134"/>
      <c r="DDA31" s="134"/>
      <c r="DDB31" s="134"/>
      <c r="DDC31" s="134"/>
      <c r="DDD31" s="134"/>
      <c r="DDE31" s="134"/>
      <c r="DDF31" s="134"/>
      <c r="DDG31" s="134"/>
      <c r="DDH31" s="134"/>
      <c r="DDI31" s="134"/>
      <c r="DDJ31" s="134"/>
      <c r="DDK31" s="134"/>
      <c r="DDL31" s="134"/>
      <c r="DDM31" s="134"/>
      <c r="DDN31" s="134"/>
      <c r="DDO31" s="134"/>
      <c r="DDP31" s="134"/>
      <c r="DDQ31" s="134"/>
      <c r="DDR31" s="134"/>
      <c r="DDS31" s="134"/>
      <c r="DDT31" s="134"/>
      <c r="DDU31" s="134"/>
      <c r="DDV31" s="134"/>
      <c r="DDW31" s="134"/>
      <c r="DDX31" s="134"/>
      <c r="DDY31" s="134"/>
      <c r="DDZ31" s="134"/>
      <c r="DEA31" s="134"/>
      <c r="DEB31" s="134"/>
      <c r="DEC31" s="134"/>
      <c r="DED31" s="134"/>
      <c r="DEE31" s="134"/>
      <c r="DEF31" s="134"/>
      <c r="DEG31" s="134"/>
      <c r="DEH31" s="134"/>
      <c r="DEI31" s="134"/>
      <c r="DEJ31" s="134"/>
      <c r="DEK31" s="134"/>
      <c r="DEL31" s="134"/>
      <c r="DEM31" s="134"/>
      <c r="DEN31" s="134"/>
      <c r="DEO31" s="134"/>
      <c r="DEP31" s="134"/>
      <c r="DEQ31" s="134"/>
      <c r="DER31" s="134"/>
      <c r="DES31" s="134"/>
      <c r="DET31" s="134"/>
      <c r="DEU31" s="134"/>
      <c r="DEV31" s="134"/>
      <c r="DEW31" s="134"/>
      <c r="DEX31" s="134"/>
      <c r="DEY31" s="134"/>
      <c r="DEZ31" s="134"/>
      <c r="DFA31" s="134"/>
      <c r="DFB31" s="134"/>
      <c r="DFC31" s="134"/>
      <c r="DFD31" s="134"/>
      <c r="DFE31" s="134"/>
      <c r="DFF31" s="134"/>
      <c r="DFG31" s="134"/>
      <c r="DFH31" s="134"/>
      <c r="DFI31" s="134"/>
      <c r="DFJ31" s="134"/>
      <c r="DFK31" s="134"/>
      <c r="DFL31" s="134"/>
      <c r="DFM31" s="134"/>
      <c r="DFN31" s="134"/>
      <c r="DFO31" s="134"/>
      <c r="DFP31" s="134"/>
      <c r="DFQ31" s="134"/>
      <c r="DFR31" s="134"/>
      <c r="DFS31" s="134"/>
      <c r="DFT31" s="134"/>
      <c r="DFU31" s="134"/>
      <c r="DFV31" s="134"/>
      <c r="DFW31" s="134"/>
      <c r="DFX31" s="134"/>
      <c r="DFY31" s="134"/>
      <c r="DFZ31" s="134"/>
      <c r="DGA31" s="134"/>
      <c r="DGB31" s="134"/>
      <c r="DGC31" s="134"/>
      <c r="DGD31" s="134"/>
      <c r="DGE31" s="134"/>
      <c r="DGF31" s="134"/>
      <c r="DGG31" s="134"/>
      <c r="DGH31" s="134"/>
      <c r="DGI31" s="134"/>
      <c r="DGJ31" s="134"/>
      <c r="DGK31" s="134"/>
      <c r="DGL31" s="134"/>
      <c r="DGM31" s="134"/>
      <c r="DGN31" s="134"/>
      <c r="DGO31" s="134"/>
      <c r="DGP31" s="134"/>
      <c r="DGQ31" s="134"/>
      <c r="DGR31" s="134"/>
      <c r="DGS31" s="134"/>
      <c r="DGT31" s="134"/>
      <c r="DGU31" s="134"/>
      <c r="DGV31" s="134"/>
      <c r="DGW31" s="134"/>
      <c r="DGX31" s="134"/>
      <c r="DGY31" s="134"/>
      <c r="DGZ31" s="134"/>
      <c r="DHA31" s="134"/>
      <c r="DHB31" s="134"/>
      <c r="DHC31" s="134"/>
      <c r="DHD31" s="134"/>
      <c r="DHE31" s="134"/>
      <c r="DHF31" s="134"/>
      <c r="DHG31" s="134"/>
      <c r="DHH31" s="134"/>
      <c r="DHI31" s="134"/>
      <c r="DHJ31" s="134"/>
      <c r="DHK31" s="134"/>
      <c r="DHL31" s="134"/>
      <c r="DHM31" s="134"/>
      <c r="DHN31" s="134"/>
      <c r="DHO31" s="134"/>
      <c r="DHP31" s="134"/>
      <c r="DHQ31" s="134"/>
      <c r="DHR31" s="134"/>
      <c r="DHS31" s="134"/>
      <c r="DHT31" s="134"/>
      <c r="DHU31" s="134"/>
      <c r="DHV31" s="134"/>
      <c r="DHW31" s="134"/>
      <c r="DHX31" s="134"/>
      <c r="DHY31" s="134"/>
      <c r="DHZ31" s="134"/>
      <c r="DIA31" s="134"/>
      <c r="DIB31" s="134"/>
      <c r="DIC31" s="134"/>
      <c r="DID31" s="134"/>
      <c r="DIE31" s="134"/>
      <c r="DIF31" s="134"/>
      <c r="DIG31" s="134"/>
      <c r="DIH31" s="134"/>
      <c r="DII31" s="134"/>
      <c r="DIJ31" s="134"/>
      <c r="DIK31" s="134"/>
      <c r="DIL31" s="134"/>
      <c r="DIM31" s="134"/>
      <c r="DIN31" s="134"/>
      <c r="DIO31" s="134"/>
      <c r="DIP31" s="134"/>
      <c r="DIQ31" s="134"/>
      <c r="DIR31" s="134"/>
      <c r="DIS31" s="134"/>
      <c r="DIT31" s="134"/>
      <c r="DIU31" s="134"/>
      <c r="DIV31" s="134"/>
      <c r="DIW31" s="134"/>
      <c r="DIX31" s="134"/>
      <c r="DIY31" s="134"/>
      <c r="DIZ31" s="134"/>
      <c r="DJA31" s="134"/>
      <c r="DJB31" s="134"/>
      <c r="DJC31" s="134"/>
      <c r="DJD31" s="134"/>
      <c r="DJE31" s="134"/>
      <c r="DJF31" s="134"/>
      <c r="DJG31" s="134"/>
      <c r="DJH31" s="134"/>
      <c r="DJI31" s="134"/>
      <c r="DJJ31" s="134"/>
      <c r="DJK31" s="134"/>
      <c r="DJL31" s="134"/>
      <c r="DJM31" s="134"/>
      <c r="DJN31" s="134"/>
      <c r="DJO31" s="134"/>
      <c r="DJP31" s="134"/>
      <c r="DJQ31" s="134"/>
      <c r="DJR31" s="134"/>
      <c r="DJS31" s="134"/>
      <c r="DJT31" s="134"/>
      <c r="DJU31" s="134"/>
      <c r="DJV31" s="134"/>
      <c r="DJW31" s="134"/>
      <c r="DJX31" s="134"/>
      <c r="DJY31" s="134"/>
      <c r="DJZ31" s="134"/>
      <c r="DKA31" s="134"/>
      <c r="DKB31" s="134"/>
      <c r="DKC31" s="134"/>
      <c r="DKD31" s="134"/>
      <c r="DKE31" s="134"/>
      <c r="DKF31" s="134"/>
      <c r="DKG31" s="134"/>
      <c r="DKH31" s="134"/>
      <c r="DKI31" s="134"/>
      <c r="DKJ31" s="134"/>
      <c r="DKK31" s="134"/>
      <c r="DKL31" s="134"/>
      <c r="DKM31" s="134"/>
      <c r="DKN31" s="134"/>
      <c r="DKO31" s="134"/>
      <c r="DKP31" s="134"/>
      <c r="DKQ31" s="134"/>
      <c r="DKR31" s="134"/>
      <c r="DKS31" s="134"/>
      <c r="DKT31" s="134"/>
      <c r="DKU31" s="134"/>
      <c r="DKV31" s="134"/>
      <c r="DKW31" s="134"/>
      <c r="DKX31" s="134"/>
      <c r="DKY31" s="134"/>
      <c r="DKZ31" s="134"/>
      <c r="DLA31" s="134"/>
      <c r="DLB31" s="134"/>
      <c r="DLC31" s="134"/>
      <c r="DLD31" s="134"/>
      <c r="DLE31" s="134"/>
      <c r="DLF31" s="134"/>
      <c r="DLG31" s="134"/>
      <c r="DLH31" s="134"/>
      <c r="DLI31" s="134"/>
      <c r="DLJ31" s="134"/>
      <c r="DLK31" s="134"/>
      <c r="DLL31" s="134"/>
      <c r="DLM31" s="134"/>
      <c r="DLN31" s="134"/>
      <c r="DLO31" s="134"/>
      <c r="DLP31" s="134"/>
      <c r="DLQ31" s="134"/>
      <c r="DLR31" s="134"/>
      <c r="DLS31" s="134"/>
      <c r="DLT31" s="134"/>
      <c r="DLU31" s="134"/>
      <c r="DLV31" s="134"/>
      <c r="DLW31" s="134"/>
      <c r="DLX31" s="134"/>
      <c r="DLY31" s="134"/>
      <c r="DLZ31" s="134"/>
      <c r="DMA31" s="134"/>
      <c r="DMB31" s="134"/>
      <c r="DMC31" s="134"/>
      <c r="DMD31" s="134"/>
      <c r="DME31" s="134"/>
      <c r="DMF31" s="134"/>
      <c r="DMG31" s="134"/>
      <c r="DMH31" s="134"/>
      <c r="DMI31" s="134"/>
      <c r="DMJ31" s="134"/>
      <c r="DMK31" s="134"/>
      <c r="DML31" s="134"/>
      <c r="DMM31" s="134"/>
      <c r="DMN31" s="134"/>
      <c r="DMO31" s="134"/>
      <c r="DMP31" s="134"/>
      <c r="DMQ31" s="134"/>
      <c r="DMR31" s="134"/>
      <c r="DMS31" s="134"/>
      <c r="DMT31" s="134"/>
      <c r="DMU31" s="134"/>
      <c r="DMV31" s="134"/>
      <c r="DMW31" s="134"/>
      <c r="DMX31" s="134"/>
      <c r="DMY31" s="134"/>
      <c r="DMZ31" s="134"/>
      <c r="DNA31" s="134"/>
      <c r="DNB31" s="134"/>
      <c r="DNC31" s="134"/>
      <c r="DND31" s="134"/>
      <c r="DNE31" s="134"/>
      <c r="DNF31" s="134"/>
      <c r="DNG31" s="134"/>
      <c r="DNH31" s="134"/>
      <c r="DNI31" s="134"/>
      <c r="DNJ31" s="134"/>
      <c r="DNK31" s="134"/>
      <c r="DNL31" s="134"/>
      <c r="DNM31" s="134"/>
      <c r="DNN31" s="134"/>
      <c r="DNO31" s="134"/>
      <c r="DNP31" s="134"/>
      <c r="DNQ31" s="134"/>
      <c r="DNR31" s="134"/>
      <c r="DNS31" s="134"/>
      <c r="DNT31" s="134"/>
      <c r="DNU31" s="134"/>
      <c r="DNV31" s="134"/>
      <c r="DNW31" s="134"/>
      <c r="DNX31" s="134"/>
      <c r="DNY31" s="134"/>
      <c r="DNZ31" s="134"/>
      <c r="DOA31" s="134"/>
      <c r="DOB31" s="134"/>
      <c r="DOC31" s="134"/>
      <c r="DOD31" s="134"/>
      <c r="DOE31" s="134"/>
      <c r="DOF31" s="134"/>
      <c r="DOG31" s="134"/>
      <c r="DOH31" s="134"/>
      <c r="DOI31" s="134"/>
      <c r="DOJ31" s="134"/>
      <c r="DOK31" s="134"/>
      <c r="DOL31" s="134"/>
      <c r="DOM31" s="134"/>
      <c r="DON31" s="134"/>
      <c r="DOO31" s="134"/>
      <c r="DOP31" s="134"/>
      <c r="DOQ31" s="134"/>
      <c r="DOR31" s="134"/>
      <c r="DOS31" s="134"/>
      <c r="DOT31" s="134"/>
      <c r="DOU31" s="134"/>
      <c r="DOV31" s="134"/>
      <c r="DOW31" s="134"/>
      <c r="DOX31" s="134"/>
      <c r="DOY31" s="134"/>
      <c r="DOZ31" s="134"/>
      <c r="DPA31" s="134"/>
      <c r="DPB31" s="134"/>
      <c r="DPC31" s="134"/>
      <c r="DPD31" s="134"/>
      <c r="DPE31" s="134"/>
      <c r="DPF31" s="134"/>
      <c r="DPG31" s="134"/>
      <c r="DPH31" s="134"/>
      <c r="DPI31" s="134"/>
      <c r="DPJ31" s="134"/>
      <c r="DPK31" s="134"/>
      <c r="DPL31" s="134"/>
      <c r="DPM31" s="134"/>
      <c r="DPN31" s="134"/>
      <c r="DPO31" s="134"/>
      <c r="DPP31" s="134"/>
      <c r="DPQ31" s="134"/>
      <c r="DPR31" s="134"/>
      <c r="DPS31" s="134"/>
      <c r="DPT31" s="134"/>
      <c r="DPU31" s="134"/>
      <c r="DPV31" s="134"/>
      <c r="DPW31" s="134"/>
      <c r="DPX31" s="134"/>
      <c r="DPY31" s="134"/>
      <c r="DPZ31" s="134"/>
      <c r="DQA31" s="134"/>
      <c r="DQB31" s="134"/>
      <c r="DQC31" s="134"/>
      <c r="DQD31" s="134"/>
      <c r="DQE31" s="134"/>
      <c r="DQF31" s="134"/>
      <c r="DQG31" s="134"/>
      <c r="DQH31" s="134"/>
      <c r="DQI31" s="134"/>
      <c r="DQJ31" s="134"/>
      <c r="DQK31" s="134"/>
      <c r="DQL31" s="134"/>
      <c r="DQM31" s="134"/>
      <c r="DQN31" s="134"/>
      <c r="DQO31" s="134"/>
      <c r="DQP31" s="134"/>
      <c r="DQQ31" s="134"/>
      <c r="DQR31" s="134"/>
      <c r="DQS31" s="134"/>
      <c r="DQT31" s="134"/>
      <c r="DQU31" s="134"/>
      <c r="DQV31" s="134"/>
      <c r="DQW31" s="134"/>
      <c r="DQX31" s="134"/>
      <c r="DQY31" s="134"/>
      <c r="DQZ31" s="134"/>
      <c r="DRA31" s="134"/>
      <c r="DRB31" s="134"/>
      <c r="DRC31" s="134"/>
      <c r="DRD31" s="134"/>
      <c r="DRE31" s="134"/>
      <c r="DRF31" s="134"/>
      <c r="DRG31" s="134"/>
      <c r="DRH31" s="134"/>
      <c r="DRI31" s="134"/>
      <c r="DRJ31" s="134"/>
      <c r="DRK31" s="134"/>
      <c r="DRL31" s="134"/>
      <c r="DRM31" s="134"/>
      <c r="DRN31" s="134"/>
      <c r="DRO31" s="134"/>
      <c r="DRP31" s="134"/>
      <c r="DRQ31" s="134"/>
      <c r="DRR31" s="134"/>
      <c r="DRS31" s="134"/>
      <c r="DRT31" s="134"/>
      <c r="DRU31" s="134"/>
      <c r="DRV31" s="134"/>
      <c r="DRW31" s="134"/>
      <c r="DRX31" s="134"/>
      <c r="DRY31" s="134"/>
      <c r="DRZ31" s="134"/>
      <c r="DSA31" s="134"/>
      <c r="DSB31" s="134"/>
      <c r="DSC31" s="134"/>
      <c r="DSD31" s="134"/>
      <c r="DSE31" s="134"/>
      <c r="DSF31" s="134"/>
      <c r="DSG31" s="134"/>
      <c r="DSH31" s="134"/>
      <c r="DSI31" s="134"/>
      <c r="DSJ31" s="134"/>
      <c r="DSK31" s="134"/>
      <c r="DSL31" s="134"/>
      <c r="DSM31" s="134"/>
      <c r="DSN31" s="134"/>
      <c r="DSO31" s="134"/>
      <c r="DSP31" s="134"/>
      <c r="DSQ31" s="134"/>
      <c r="DSR31" s="134"/>
      <c r="DSS31" s="134"/>
      <c r="DST31" s="134"/>
      <c r="DSU31" s="134"/>
      <c r="DSV31" s="134"/>
      <c r="DSW31" s="134"/>
      <c r="DSX31" s="134"/>
      <c r="DSY31" s="134"/>
      <c r="DSZ31" s="134"/>
      <c r="DTA31" s="134"/>
      <c r="DTB31" s="134"/>
      <c r="DTC31" s="134"/>
      <c r="DTD31" s="134"/>
      <c r="DTE31" s="134"/>
      <c r="DTF31" s="134"/>
      <c r="DTG31" s="134"/>
      <c r="DTH31" s="134"/>
      <c r="DTI31" s="134"/>
      <c r="DTJ31" s="134"/>
      <c r="DTK31" s="134"/>
      <c r="DTL31" s="134"/>
      <c r="DTM31" s="134"/>
      <c r="DTN31" s="134"/>
      <c r="DTO31" s="134"/>
      <c r="DTP31" s="134"/>
      <c r="DTQ31" s="134"/>
      <c r="DTR31" s="134"/>
      <c r="DTS31" s="134"/>
      <c r="DTT31" s="134"/>
      <c r="DTU31" s="134"/>
      <c r="DTV31" s="134"/>
      <c r="DTW31" s="134"/>
      <c r="DTX31" s="134"/>
      <c r="DTY31" s="134"/>
      <c r="DTZ31" s="134"/>
      <c r="DUA31" s="134"/>
      <c r="DUB31" s="134"/>
      <c r="DUC31" s="134"/>
      <c r="DUD31" s="134"/>
      <c r="DUE31" s="134"/>
      <c r="DUF31" s="134"/>
      <c r="DUG31" s="134"/>
      <c r="DUH31" s="134"/>
      <c r="DUI31" s="134"/>
      <c r="DUJ31" s="134"/>
      <c r="DUK31" s="134"/>
      <c r="DUL31" s="134"/>
      <c r="DUM31" s="134"/>
      <c r="DUN31" s="134"/>
      <c r="DUO31" s="134"/>
      <c r="DUP31" s="134"/>
      <c r="DUQ31" s="134"/>
      <c r="DUR31" s="134"/>
      <c r="DUS31" s="134"/>
      <c r="DUT31" s="134"/>
      <c r="DUU31" s="134"/>
      <c r="DUV31" s="134"/>
      <c r="DUW31" s="134"/>
      <c r="DUX31" s="134"/>
      <c r="DUY31" s="134"/>
      <c r="DUZ31" s="134"/>
      <c r="DVA31" s="134"/>
      <c r="DVB31" s="134"/>
      <c r="DVC31" s="134"/>
      <c r="DVD31" s="134"/>
      <c r="DVE31" s="134"/>
      <c r="DVF31" s="134"/>
      <c r="DVG31" s="134"/>
      <c r="DVH31" s="134"/>
      <c r="DVI31" s="134"/>
      <c r="DVJ31" s="134"/>
      <c r="DVK31" s="134"/>
      <c r="DVL31" s="134"/>
      <c r="DVM31" s="134"/>
      <c r="DVN31" s="134"/>
      <c r="DVO31" s="134"/>
      <c r="DVP31" s="134"/>
      <c r="DVQ31" s="134"/>
      <c r="DVR31" s="134"/>
      <c r="DVS31" s="134"/>
      <c r="DVT31" s="134"/>
      <c r="DVU31" s="134"/>
      <c r="DVV31" s="134"/>
      <c r="DVW31" s="134"/>
      <c r="DVX31" s="134"/>
      <c r="DVY31" s="134"/>
      <c r="DVZ31" s="134"/>
      <c r="DWA31" s="134"/>
      <c r="DWB31" s="134"/>
      <c r="DWC31" s="134"/>
      <c r="DWD31" s="134"/>
      <c r="DWE31" s="134"/>
      <c r="DWF31" s="134"/>
      <c r="DWG31" s="134"/>
      <c r="DWH31" s="134"/>
      <c r="DWI31" s="134"/>
      <c r="DWJ31" s="134"/>
      <c r="DWK31" s="134"/>
      <c r="DWL31" s="134"/>
      <c r="DWM31" s="134"/>
      <c r="DWN31" s="134"/>
      <c r="DWO31" s="134"/>
      <c r="DWP31" s="134"/>
      <c r="DWQ31" s="134"/>
      <c r="DWR31" s="134"/>
      <c r="DWS31" s="134"/>
      <c r="DWT31" s="134"/>
      <c r="DWU31" s="134"/>
      <c r="DWV31" s="134"/>
      <c r="DWW31" s="134"/>
      <c r="DWX31" s="134"/>
      <c r="DWY31" s="134"/>
      <c r="DWZ31" s="134"/>
      <c r="DXA31" s="134"/>
      <c r="DXB31" s="134"/>
      <c r="DXC31" s="134"/>
      <c r="DXD31" s="134"/>
      <c r="DXE31" s="134"/>
      <c r="DXF31" s="134"/>
      <c r="DXG31" s="134"/>
      <c r="DXH31" s="134"/>
      <c r="DXI31" s="134"/>
      <c r="DXJ31" s="134"/>
      <c r="DXK31" s="134"/>
      <c r="DXL31" s="134"/>
      <c r="DXM31" s="134"/>
      <c r="DXN31" s="134"/>
      <c r="DXO31" s="134"/>
      <c r="DXP31" s="134"/>
      <c r="DXQ31" s="134"/>
      <c r="DXR31" s="134"/>
      <c r="DXS31" s="134"/>
      <c r="DXT31" s="134"/>
      <c r="DXU31" s="134"/>
      <c r="DXV31" s="134"/>
      <c r="DXW31" s="134"/>
      <c r="DXX31" s="134"/>
      <c r="DXY31" s="134"/>
      <c r="DXZ31" s="134"/>
      <c r="DYA31" s="134"/>
      <c r="DYB31" s="134"/>
      <c r="DYC31" s="134"/>
      <c r="DYD31" s="134"/>
      <c r="DYE31" s="134"/>
      <c r="DYF31" s="134"/>
      <c r="DYG31" s="134"/>
      <c r="DYH31" s="134"/>
      <c r="DYI31" s="134"/>
      <c r="DYJ31" s="134"/>
      <c r="DYK31" s="134"/>
      <c r="DYL31" s="134"/>
      <c r="DYM31" s="134"/>
      <c r="DYN31" s="134"/>
      <c r="DYO31" s="134"/>
      <c r="DYP31" s="134"/>
      <c r="DYQ31" s="134"/>
      <c r="DYR31" s="134"/>
      <c r="DYS31" s="134"/>
      <c r="DYT31" s="134"/>
      <c r="DYU31" s="134"/>
      <c r="DYV31" s="134"/>
      <c r="DYW31" s="134"/>
      <c r="DYX31" s="134"/>
      <c r="DYY31" s="134"/>
      <c r="DYZ31" s="134"/>
      <c r="DZA31" s="134"/>
      <c r="DZB31" s="134"/>
      <c r="DZC31" s="134"/>
      <c r="DZD31" s="134"/>
      <c r="DZE31" s="134"/>
      <c r="DZF31" s="134"/>
      <c r="DZG31" s="134"/>
      <c r="DZH31" s="134"/>
      <c r="DZI31" s="134"/>
      <c r="DZJ31" s="134"/>
      <c r="DZK31" s="134"/>
      <c r="DZL31" s="134"/>
      <c r="DZM31" s="134"/>
      <c r="DZN31" s="134"/>
      <c r="DZO31" s="134"/>
      <c r="DZP31" s="134"/>
      <c r="DZQ31" s="134"/>
      <c r="DZR31" s="134"/>
      <c r="DZS31" s="134"/>
      <c r="DZT31" s="134"/>
      <c r="DZU31" s="134"/>
      <c r="DZV31" s="134"/>
      <c r="DZW31" s="134"/>
      <c r="DZX31" s="134"/>
      <c r="DZY31" s="134"/>
      <c r="DZZ31" s="134"/>
      <c r="EAA31" s="134"/>
      <c r="EAB31" s="134"/>
      <c r="EAC31" s="134"/>
      <c r="EAD31" s="134"/>
      <c r="EAE31" s="134"/>
      <c r="EAF31" s="134"/>
      <c r="EAG31" s="134"/>
      <c r="EAH31" s="134"/>
      <c r="EAI31" s="134"/>
      <c r="EAJ31" s="134"/>
      <c r="EAK31" s="134"/>
      <c r="EAL31" s="134"/>
      <c r="EAM31" s="134"/>
      <c r="EAN31" s="134"/>
      <c r="EAO31" s="134"/>
      <c r="EAP31" s="134"/>
      <c r="EAQ31" s="134"/>
      <c r="EAR31" s="134"/>
      <c r="EAS31" s="134"/>
      <c r="EAT31" s="134"/>
      <c r="EAU31" s="134"/>
      <c r="EAV31" s="134"/>
      <c r="EAW31" s="134"/>
      <c r="EAX31" s="134"/>
      <c r="EAY31" s="134"/>
      <c r="EAZ31" s="134"/>
      <c r="EBA31" s="134"/>
      <c r="EBB31" s="134"/>
      <c r="EBC31" s="134"/>
      <c r="EBD31" s="134"/>
      <c r="EBE31" s="134"/>
      <c r="EBF31" s="134"/>
      <c r="EBG31" s="134"/>
      <c r="EBH31" s="134"/>
      <c r="EBI31" s="134"/>
      <c r="EBJ31" s="134"/>
      <c r="EBK31" s="134"/>
      <c r="EBL31" s="134"/>
      <c r="EBM31" s="134"/>
      <c r="EBN31" s="134"/>
      <c r="EBO31" s="134"/>
      <c r="EBP31" s="134"/>
      <c r="EBQ31" s="134"/>
      <c r="EBR31" s="134"/>
      <c r="EBS31" s="134"/>
      <c r="EBT31" s="134"/>
      <c r="EBU31" s="134"/>
      <c r="EBV31" s="134"/>
      <c r="EBW31" s="134"/>
      <c r="EBX31" s="134"/>
      <c r="EBY31" s="134"/>
      <c r="EBZ31" s="134"/>
      <c r="ECA31" s="134"/>
      <c r="ECB31" s="134"/>
      <c r="ECC31" s="134"/>
      <c r="ECD31" s="134"/>
      <c r="ECE31" s="134"/>
      <c r="ECF31" s="134"/>
      <c r="ECG31" s="134"/>
      <c r="ECH31" s="134"/>
      <c r="ECI31" s="134"/>
      <c r="ECJ31" s="134"/>
      <c r="ECK31" s="134"/>
      <c r="ECL31" s="134"/>
      <c r="ECM31" s="134"/>
      <c r="ECN31" s="134"/>
      <c r="ECO31" s="134"/>
      <c r="ECP31" s="134"/>
      <c r="ECQ31" s="134"/>
      <c r="ECR31" s="134"/>
      <c r="ECS31" s="134"/>
      <c r="ECT31" s="134"/>
      <c r="ECU31" s="134"/>
      <c r="ECV31" s="134"/>
      <c r="ECW31" s="134"/>
      <c r="ECX31" s="134"/>
      <c r="ECY31" s="134"/>
      <c r="ECZ31" s="134"/>
      <c r="EDA31" s="134"/>
      <c r="EDB31" s="134"/>
      <c r="EDC31" s="134"/>
      <c r="EDD31" s="134"/>
      <c r="EDE31" s="134"/>
      <c r="EDF31" s="134"/>
      <c r="EDG31" s="134"/>
      <c r="EDH31" s="134"/>
      <c r="EDI31" s="134"/>
      <c r="EDJ31" s="134"/>
      <c r="EDK31" s="134"/>
      <c r="EDL31" s="134"/>
      <c r="EDM31" s="134"/>
      <c r="EDN31" s="134"/>
      <c r="EDO31" s="134"/>
      <c r="EDP31" s="134"/>
      <c r="EDQ31" s="134"/>
      <c r="EDR31" s="134"/>
      <c r="EDS31" s="134"/>
      <c r="EDT31" s="134"/>
      <c r="EDU31" s="134"/>
      <c r="EDV31" s="134"/>
      <c r="EDW31" s="134"/>
      <c r="EDX31" s="134"/>
      <c r="EDY31" s="134"/>
      <c r="EDZ31" s="134"/>
      <c r="EEA31" s="134"/>
      <c r="EEB31" s="134"/>
      <c r="EEC31" s="134"/>
      <c r="EED31" s="134"/>
      <c r="EEE31" s="134"/>
      <c r="EEF31" s="134"/>
      <c r="EEG31" s="134"/>
      <c r="EEH31" s="134"/>
      <c r="EEI31" s="134"/>
      <c r="EEJ31" s="134"/>
      <c r="EEK31" s="134"/>
      <c r="EEL31" s="134"/>
      <c r="EEM31" s="134"/>
      <c r="EEN31" s="134"/>
      <c r="EEO31" s="134"/>
      <c r="EEP31" s="134"/>
      <c r="EEQ31" s="134"/>
      <c r="EER31" s="134"/>
      <c r="EES31" s="134"/>
      <c r="EET31" s="134"/>
      <c r="EEU31" s="134"/>
      <c r="EEV31" s="134"/>
      <c r="EEW31" s="134"/>
      <c r="EEX31" s="134"/>
      <c r="EEY31" s="134"/>
      <c r="EEZ31" s="134"/>
      <c r="EFA31" s="134"/>
      <c r="EFB31" s="134"/>
      <c r="EFC31" s="134"/>
      <c r="EFD31" s="134"/>
      <c r="EFE31" s="134"/>
      <c r="EFF31" s="134"/>
      <c r="EFG31" s="134"/>
      <c r="EFH31" s="134"/>
      <c r="EFI31" s="134"/>
      <c r="EFJ31" s="134"/>
      <c r="EFK31" s="134"/>
      <c r="EFL31" s="134"/>
      <c r="EFM31" s="134"/>
      <c r="EFN31" s="134"/>
      <c r="EFO31" s="134"/>
      <c r="EFP31" s="134"/>
      <c r="EFQ31" s="134"/>
      <c r="EFR31" s="134"/>
      <c r="EFS31" s="134"/>
      <c r="EFT31" s="134"/>
      <c r="EFU31" s="134"/>
      <c r="EFV31" s="134"/>
      <c r="EFW31" s="134"/>
      <c r="EFX31" s="134"/>
      <c r="EFY31" s="134"/>
      <c r="EFZ31" s="134"/>
      <c r="EGA31" s="134"/>
      <c r="EGB31" s="134"/>
      <c r="EGC31" s="134"/>
      <c r="EGD31" s="134"/>
      <c r="EGE31" s="134"/>
      <c r="EGF31" s="134"/>
      <c r="EGG31" s="134"/>
      <c r="EGH31" s="134"/>
      <c r="EGI31" s="134"/>
      <c r="EGJ31" s="134"/>
      <c r="EGK31" s="134"/>
      <c r="EGL31" s="134"/>
      <c r="EGM31" s="134"/>
      <c r="EGN31" s="134"/>
      <c r="EGO31" s="134"/>
      <c r="EGP31" s="134"/>
      <c r="EGQ31" s="134"/>
      <c r="EGR31" s="134"/>
      <c r="EGS31" s="134"/>
      <c r="EGT31" s="134"/>
      <c r="EGU31" s="134"/>
      <c r="EGV31" s="134"/>
      <c r="EGW31" s="134"/>
      <c r="EGX31" s="134"/>
      <c r="EGY31" s="134"/>
      <c r="EGZ31" s="134"/>
      <c r="EHA31" s="134"/>
      <c r="EHB31" s="134"/>
      <c r="EHC31" s="134"/>
      <c r="EHD31" s="134"/>
      <c r="EHE31" s="134"/>
      <c r="EHF31" s="134"/>
      <c r="EHG31" s="134"/>
      <c r="EHH31" s="134"/>
      <c r="EHI31" s="134"/>
      <c r="EHJ31" s="134"/>
      <c r="EHK31" s="134"/>
      <c r="EHL31" s="134"/>
      <c r="EHM31" s="134"/>
      <c r="EHN31" s="134"/>
      <c r="EHO31" s="134"/>
      <c r="EHP31" s="134"/>
      <c r="EHQ31" s="134"/>
      <c r="EHR31" s="134"/>
      <c r="EHS31" s="134"/>
      <c r="EHT31" s="134"/>
      <c r="EHU31" s="134"/>
      <c r="EHV31" s="134"/>
      <c r="EHW31" s="134"/>
      <c r="EHX31" s="134"/>
      <c r="EHY31" s="134"/>
      <c r="EHZ31" s="134"/>
      <c r="EIA31" s="134"/>
      <c r="EIB31" s="134"/>
      <c r="EIC31" s="134"/>
      <c r="EID31" s="134"/>
      <c r="EIE31" s="134"/>
      <c r="EIF31" s="134"/>
      <c r="EIG31" s="134"/>
      <c r="EIH31" s="134"/>
      <c r="EII31" s="134"/>
      <c r="EIJ31" s="134"/>
      <c r="EIK31" s="134"/>
      <c r="EIL31" s="134"/>
      <c r="EIM31" s="134"/>
      <c r="EIN31" s="134"/>
      <c r="EIO31" s="134"/>
      <c r="EIP31" s="134"/>
      <c r="EIQ31" s="134"/>
      <c r="EIR31" s="134"/>
      <c r="EIS31" s="134"/>
      <c r="EIT31" s="134"/>
      <c r="EIU31" s="134"/>
      <c r="EIV31" s="134"/>
      <c r="EIW31" s="134"/>
      <c r="EIX31" s="134"/>
      <c r="EIY31" s="134"/>
      <c r="EIZ31" s="134"/>
      <c r="EJA31" s="134"/>
      <c r="EJB31" s="134"/>
      <c r="EJC31" s="134"/>
      <c r="EJD31" s="134"/>
      <c r="EJE31" s="134"/>
      <c r="EJF31" s="134"/>
      <c r="EJG31" s="134"/>
      <c r="EJH31" s="134"/>
      <c r="EJI31" s="134"/>
      <c r="EJJ31" s="134"/>
      <c r="EJK31" s="134"/>
      <c r="EJL31" s="134"/>
      <c r="EJM31" s="134"/>
      <c r="EJN31" s="134"/>
      <c r="EJO31" s="134"/>
      <c r="EJP31" s="134"/>
      <c r="EJQ31" s="134"/>
      <c r="EJR31" s="134"/>
      <c r="EJS31" s="134"/>
      <c r="EJT31" s="134"/>
      <c r="EJU31" s="134"/>
      <c r="EJV31" s="134"/>
      <c r="EJW31" s="134"/>
      <c r="EJX31" s="134"/>
      <c r="EJY31" s="134"/>
      <c r="EJZ31" s="134"/>
      <c r="EKA31" s="134"/>
      <c r="EKB31" s="134"/>
      <c r="EKC31" s="134"/>
      <c r="EKD31" s="134"/>
      <c r="EKE31" s="134"/>
      <c r="EKF31" s="134"/>
      <c r="EKG31" s="134"/>
      <c r="EKH31" s="134"/>
      <c r="EKI31" s="134"/>
      <c r="EKJ31" s="134"/>
      <c r="EKK31" s="134"/>
      <c r="EKL31" s="134"/>
      <c r="EKM31" s="134"/>
      <c r="EKN31" s="134"/>
      <c r="EKO31" s="134"/>
      <c r="EKP31" s="134"/>
      <c r="EKQ31" s="134"/>
      <c r="EKR31" s="134"/>
      <c r="EKS31" s="134"/>
      <c r="EKT31" s="134"/>
      <c r="EKU31" s="134"/>
      <c r="EKV31" s="134"/>
      <c r="EKW31" s="134"/>
      <c r="EKX31" s="134"/>
      <c r="EKY31" s="134"/>
      <c r="EKZ31" s="134"/>
      <c r="ELA31" s="134"/>
      <c r="ELB31" s="134"/>
      <c r="ELC31" s="134"/>
      <c r="ELD31" s="134"/>
      <c r="ELE31" s="134"/>
      <c r="ELF31" s="134"/>
      <c r="ELG31" s="134"/>
      <c r="ELH31" s="134"/>
      <c r="ELI31" s="134"/>
      <c r="ELJ31" s="134"/>
      <c r="ELK31" s="134"/>
      <c r="ELL31" s="134"/>
      <c r="ELM31" s="134"/>
      <c r="ELN31" s="134"/>
      <c r="ELO31" s="134"/>
      <c r="ELP31" s="134"/>
      <c r="ELQ31" s="134"/>
      <c r="ELR31" s="134"/>
      <c r="ELS31" s="134"/>
      <c r="ELT31" s="134"/>
      <c r="ELU31" s="134"/>
      <c r="ELV31" s="134"/>
      <c r="ELW31" s="134"/>
      <c r="ELX31" s="134"/>
      <c r="ELY31" s="134"/>
      <c r="ELZ31" s="134"/>
      <c r="EMA31" s="134"/>
      <c r="EMB31" s="134"/>
      <c r="EMC31" s="134"/>
      <c r="EMD31" s="134"/>
      <c r="EME31" s="134"/>
      <c r="EMF31" s="134"/>
      <c r="EMG31" s="134"/>
      <c r="EMH31" s="134"/>
      <c r="EMI31" s="134"/>
      <c r="EMJ31" s="134"/>
      <c r="EMK31" s="134"/>
      <c r="EML31" s="134"/>
      <c r="EMM31" s="134"/>
      <c r="EMN31" s="134"/>
      <c r="EMO31" s="134"/>
      <c r="EMP31" s="134"/>
      <c r="EMQ31" s="134"/>
      <c r="EMR31" s="134"/>
      <c r="EMS31" s="134"/>
      <c r="EMT31" s="134"/>
      <c r="EMU31" s="134"/>
      <c r="EMV31" s="134"/>
      <c r="EMW31" s="134"/>
      <c r="EMX31" s="134"/>
      <c r="EMY31" s="134"/>
      <c r="EMZ31" s="134"/>
      <c r="ENA31" s="134"/>
      <c r="ENB31" s="134"/>
      <c r="ENC31" s="134"/>
      <c r="END31" s="134"/>
      <c r="ENE31" s="134"/>
      <c r="ENF31" s="134"/>
      <c r="ENG31" s="134"/>
      <c r="ENH31" s="134"/>
      <c r="ENI31" s="134"/>
      <c r="ENJ31" s="134"/>
      <c r="ENK31" s="134"/>
      <c r="ENL31" s="134"/>
      <c r="ENM31" s="134"/>
      <c r="ENN31" s="134"/>
      <c r="ENO31" s="134"/>
      <c r="ENP31" s="134"/>
      <c r="ENQ31" s="134"/>
      <c r="ENR31" s="134"/>
      <c r="ENS31" s="134"/>
      <c r="ENT31" s="134"/>
      <c r="ENU31" s="134"/>
      <c r="ENV31" s="134"/>
      <c r="ENW31" s="134"/>
      <c r="ENX31" s="134"/>
      <c r="ENY31" s="134"/>
      <c r="ENZ31" s="134"/>
      <c r="EOA31" s="134"/>
      <c r="EOB31" s="134"/>
      <c r="EOC31" s="134"/>
      <c r="EOD31" s="134"/>
      <c r="EOE31" s="134"/>
      <c r="EOF31" s="134"/>
      <c r="EOG31" s="134"/>
      <c r="EOH31" s="134"/>
      <c r="EOI31" s="134"/>
      <c r="EOJ31" s="134"/>
      <c r="EOK31" s="134"/>
      <c r="EOL31" s="134"/>
      <c r="EOM31" s="134"/>
      <c r="EON31" s="134"/>
      <c r="EOO31" s="134"/>
      <c r="EOP31" s="134"/>
      <c r="EOQ31" s="134"/>
      <c r="EOR31" s="134"/>
      <c r="EOS31" s="134"/>
      <c r="EOT31" s="134"/>
      <c r="EOU31" s="134"/>
      <c r="EOV31" s="134"/>
      <c r="EOW31" s="134"/>
      <c r="EOX31" s="134"/>
      <c r="EOY31" s="134"/>
      <c r="EOZ31" s="134"/>
      <c r="EPA31" s="134"/>
      <c r="EPB31" s="134"/>
      <c r="EPC31" s="134"/>
      <c r="EPD31" s="134"/>
      <c r="EPE31" s="134"/>
      <c r="EPF31" s="134"/>
      <c r="EPG31" s="134"/>
      <c r="EPH31" s="134"/>
      <c r="EPI31" s="134"/>
      <c r="EPJ31" s="134"/>
      <c r="EPK31" s="134"/>
      <c r="EPL31" s="134"/>
      <c r="EPM31" s="134"/>
      <c r="EPN31" s="134"/>
      <c r="EPO31" s="134"/>
      <c r="EPP31" s="134"/>
      <c r="EPQ31" s="134"/>
      <c r="EPR31" s="134"/>
      <c r="EPS31" s="134"/>
      <c r="EPT31" s="134"/>
      <c r="EPU31" s="134"/>
      <c r="EPV31" s="134"/>
      <c r="EPW31" s="134"/>
      <c r="EPX31" s="134"/>
      <c r="EPY31" s="134"/>
      <c r="EPZ31" s="134"/>
      <c r="EQA31" s="134"/>
      <c r="EQB31" s="134"/>
      <c r="EQC31" s="134"/>
      <c r="EQD31" s="134"/>
      <c r="EQE31" s="134"/>
      <c r="EQF31" s="134"/>
      <c r="EQG31" s="134"/>
      <c r="EQH31" s="134"/>
      <c r="EQI31" s="134"/>
      <c r="EQJ31" s="134"/>
      <c r="EQK31" s="134"/>
      <c r="EQL31" s="134"/>
      <c r="EQM31" s="134"/>
      <c r="EQN31" s="134"/>
      <c r="EQO31" s="134"/>
      <c r="EQP31" s="134"/>
      <c r="EQQ31" s="134"/>
      <c r="EQR31" s="134"/>
      <c r="EQS31" s="134"/>
      <c r="EQT31" s="134"/>
      <c r="EQU31" s="134"/>
      <c r="EQV31" s="134"/>
      <c r="EQW31" s="134"/>
      <c r="EQX31" s="134"/>
      <c r="EQY31" s="134"/>
      <c r="EQZ31" s="134"/>
      <c r="ERA31" s="134"/>
      <c r="ERB31" s="134"/>
      <c r="ERC31" s="134"/>
      <c r="ERD31" s="134"/>
      <c r="ERE31" s="134"/>
      <c r="ERF31" s="134"/>
      <c r="ERG31" s="134"/>
      <c r="ERH31" s="134"/>
      <c r="ERI31" s="134"/>
      <c r="ERJ31" s="134"/>
      <c r="ERK31" s="134"/>
      <c r="ERL31" s="134"/>
      <c r="ERM31" s="134"/>
      <c r="ERN31" s="134"/>
      <c r="ERO31" s="134"/>
      <c r="ERP31" s="134"/>
      <c r="ERQ31" s="134"/>
      <c r="ERR31" s="134"/>
      <c r="ERS31" s="134"/>
      <c r="ERT31" s="134"/>
      <c r="ERU31" s="134"/>
      <c r="ERV31" s="134"/>
      <c r="ERW31" s="134"/>
      <c r="ERX31" s="134"/>
      <c r="ERY31" s="134"/>
      <c r="ERZ31" s="134"/>
      <c r="ESA31" s="134"/>
      <c r="ESB31" s="134"/>
      <c r="ESC31" s="134"/>
      <c r="ESD31" s="134"/>
      <c r="ESE31" s="134"/>
      <c r="ESF31" s="134"/>
      <c r="ESG31" s="134"/>
      <c r="ESH31" s="134"/>
      <c r="ESI31" s="134"/>
      <c r="ESJ31" s="134"/>
      <c r="ESK31" s="134"/>
      <c r="ESL31" s="134"/>
      <c r="ESM31" s="134"/>
      <c r="ESN31" s="134"/>
      <c r="ESO31" s="134"/>
      <c r="ESP31" s="134"/>
      <c r="ESQ31" s="134"/>
      <c r="ESR31" s="134"/>
      <c r="ESS31" s="134"/>
      <c r="EST31" s="134"/>
      <c r="ESU31" s="134"/>
      <c r="ESV31" s="134"/>
      <c r="ESW31" s="134"/>
      <c r="ESX31" s="134"/>
      <c r="ESY31" s="134"/>
      <c r="ESZ31" s="134"/>
      <c r="ETA31" s="134"/>
      <c r="ETB31" s="134"/>
      <c r="ETC31" s="134"/>
      <c r="ETD31" s="134"/>
      <c r="ETE31" s="134"/>
      <c r="ETF31" s="134"/>
      <c r="ETG31" s="134"/>
      <c r="ETH31" s="134"/>
      <c r="ETI31" s="134"/>
      <c r="ETJ31" s="134"/>
      <c r="ETK31" s="134"/>
      <c r="ETL31" s="134"/>
      <c r="ETM31" s="134"/>
      <c r="ETN31" s="134"/>
      <c r="ETO31" s="134"/>
      <c r="ETP31" s="134"/>
      <c r="ETQ31" s="134"/>
      <c r="ETR31" s="134"/>
      <c r="ETS31" s="134"/>
      <c r="ETT31" s="134"/>
      <c r="ETU31" s="134"/>
      <c r="ETV31" s="134"/>
      <c r="ETW31" s="134"/>
      <c r="ETX31" s="134"/>
      <c r="ETY31" s="134"/>
      <c r="ETZ31" s="134"/>
      <c r="EUA31" s="134"/>
      <c r="EUB31" s="134"/>
      <c r="EUC31" s="134"/>
      <c r="EUD31" s="134"/>
      <c r="EUE31" s="134"/>
      <c r="EUF31" s="134"/>
      <c r="EUG31" s="134"/>
      <c r="EUH31" s="134"/>
      <c r="EUI31" s="134"/>
      <c r="EUJ31" s="134"/>
      <c r="EUK31" s="134"/>
      <c r="EUL31" s="134"/>
      <c r="EUM31" s="134"/>
      <c r="EUN31" s="134"/>
      <c r="EUO31" s="134"/>
      <c r="EUP31" s="134"/>
      <c r="EUQ31" s="134"/>
      <c r="EUR31" s="134"/>
      <c r="EUS31" s="134"/>
      <c r="EUT31" s="134"/>
      <c r="EUU31" s="134"/>
      <c r="EUV31" s="134"/>
      <c r="EUW31" s="134"/>
      <c r="EUX31" s="134"/>
      <c r="EUY31" s="134"/>
      <c r="EUZ31" s="134"/>
      <c r="EVA31" s="134"/>
      <c r="EVB31" s="134"/>
      <c r="EVC31" s="134"/>
      <c r="EVD31" s="134"/>
      <c r="EVE31" s="134"/>
      <c r="EVF31" s="134"/>
      <c r="EVG31" s="134"/>
      <c r="EVH31" s="134"/>
      <c r="EVI31" s="134"/>
      <c r="EVJ31" s="134"/>
      <c r="EVK31" s="134"/>
      <c r="EVL31" s="134"/>
      <c r="EVM31" s="134"/>
      <c r="EVN31" s="134"/>
      <c r="EVO31" s="134"/>
      <c r="EVP31" s="134"/>
      <c r="EVQ31" s="134"/>
      <c r="EVR31" s="134"/>
      <c r="EVS31" s="134"/>
      <c r="EVT31" s="134"/>
      <c r="EVU31" s="134"/>
      <c r="EVV31" s="134"/>
      <c r="EVW31" s="134"/>
      <c r="EVX31" s="134"/>
      <c r="EVY31" s="134"/>
      <c r="EVZ31" s="134"/>
      <c r="EWA31" s="134"/>
      <c r="EWB31" s="134"/>
      <c r="EWC31" s="134"/>
      <c r="EWD31" s="134"/>
      <c r="EWE31" s="134"/>
      <c r="EWF31" s="134"/>
      <c r="EWG31" s="134"/>
      <c r="EWH31" s="134"/>
      <c r="EWI31" s="134"/>
      <c r="EWJ31" s="134"/>
      <c r="EWK31" s="134"/>
      <c r="EWL31" s="134"/>
      <c r="EWM31" s="134"/>
      <c r="EWN31" s="134"/>
      <c r="EWO31" s="134"/>
      <c r="EWP31" s="134"/>
      <c r="EWQ31" s="134"/>
      <c r="EWR31" s="134"/>
      <c r="EWS31" s="134"/>
      <c r="EWT31" s="134"/>
      <c r="EWU31" s="134"/>
      <c r="EWV31" s="134"/>
      <c r="EWW31" s="134"/>
      <c r="EWX31" s="134"/>
      <c r="EWY31" s="134"/>
      <c r="EWZ31" s="134"/>
      <c r="EXA31" s="134"/>
      <c r="EXB31" s="134"/>
      <c r="EXC31" s="134"/>
      <c r="EXD31" s="134"/>
      <c r="EXE31" s="134"/>
      <c r="EXF31" s="134"/>
      <c r="EXG31" s="134"/>
      <c r="EXH31" s="134"/>
      <c r="EXI31" s="134"/>
      <c r="EXJ31" s="134"/>
      <c r="EXK31" s="134"/>
      <c r="EXL31" s="134"/>
      <c r="EXM31" s="134"/>
      <c r="EXN31" s="134"/>
      <c r="EXO31" s="134"/>
      <c r="EXP31" s="134"/>
      <c r="EXQ31" s="134"/>
      <c r="EXR31" s="134"/>
      <c r="EXS31" s="134"/>
      <c r="EXT31" s="134"/>
      <c r="EXU31" s="134"/>
      <c r="EXV31" s="134"/>
      <c r="EXW31" s="134"/>
      <c r="EXX31" s="134"/>
      <c r="EXY31" s="134"/>
      <c r="EXZ31" s="134"/>
      <c r="EYA31" s="134"/>
      <c r="EYB31" s="134"/>
      <c r="EYC31" s="134"/>
      <c r="EYD31" s="134"/>
      <c r="EYE31" s="134"/>
      <c r="EYF31" s="134"/>
      <c r="EYG31" s="134"/>
      <c r="EYH31" s="134"/>
      <c r="EYI31" s="134"/>
      <c r="EYJ31" s="134"/>
      <c r="EYK31" s="134"/>
      <c r="EYL31" s="134"/>
      <c r="EYM31" s="134"/>
      <c r="EYN31" s="134"/>
      <c r="EYO31" s="134"/>
      <c r="EYP31" s="134"/>
      <c r="EYQ31" s="134"/>
      <c r="EYR31" s="134"/>
      <c r="EYS31" s="134"/>
      <c r="EYT31" s="134"/>
      <c r="EYU31" s="134"/>
      <c r="EYV31" s="134"/>
      <c r="EYW31" s="134"/>
      <c r="EYX31" s="134"/>
      <c r="EYY31" s="134"/>
      <c r="EYZ31" s="134"/>
      <c r="EZA31" s="134"/>
      <c r="EZB31" s="134"/>
      <c r="EZC31" s="134"/>
      <c r="EZD31" s="134"/>
      <c r="EZE31" s="134"/>
      <c r="EZF31" s="134"/>
      <c r="EZG31" s="134"/>
      <c r="EZH31" s="134"/>
      <c r="EZI31" s="134"/>
      <c r="EZJ31" s="134"/>
      <c r="EZK31" s="134"/>
      <c r="EZL31" s="134"/>
      <c r="EZM31" s="134"/>
      <c r="EZN31" s="134"/>
      <c r="EZO31" s="134"/>
      <c r="EZP31" s="134"/>
      <c r="EZQ31" s="134"/>
      <c r="EZR31" s="134"/>
      <c r="EZS31" s="134"/>
      <c r="EZT31" s="134"/>
      <c r="EZU31" s="134"/>
      <c r="EZV31" s="134"/>
      <c r="EZW31" s="134"/>
      <c r="EZX31" s="134"/>
      <c r="EZY31" s="134"/>
      <c r="EZZ31" s="134"/>
      <c r="FAA31" s="134"/>
      <c r="FAB31" s="134"/>
      <c r="FAC31" s="134"/>
      <c r="FAD31" s="134"/>
      <c r="FAE31" s="134"/>
      <c r="FAF31" s="134"/>
      <c r="FAG31" s="134"/>
      <c r="FAH31" s="134"/>
      <c r="FAI31" s="134"/>
      <c r="FAJ31" s="134"/>
      <c r="FAK31" s="134"/>
      <c r="FAL31" s="134"/>
      <c r="FAM31" s="134"/>
      <c r="FAN31" s="134"/>
      <c r="FAO31" s="134"/>
      <c r="FAP31" s="134"/>
      <c r="FAQ31" s="134"/>
      <c r="FAR31" s="134"/>
      <c r="FAS31" s="134"/>
      <c r="FAT31" s="134"/>
      <c r="FAU31" s="134"/>
      <c r="FAV31" s="134"/>
      <c r="FAW31" s="134"/>
      <c r="FAX31" s="134"/>
      <c r="FAY31" s="134"/>
      <c r="FAZ31" s="134"/>
      <c r="FBA31" s="134"/>
      <c r="FBB31" s="134"/>
      <c r="FBC31" s="134"/>
      <c r="FBD31" s="134"/>
      <c r="FBE31" s="134"/>
      <c r="FBF31" s="134"/>
      <c r="FBG31" s="134"/>
      <c r="FBH31" s="134"/>
      <c r="FBI31" s="134"/>
      <c r="FBJ31" s="134"/>
      <c r="FBK31" s="134"/>
      <c r="FBL31" s="134"/>
      <c r="FBM31" s="134"/>
      <c r="FBN31" s="134"/>
      <c r="FBO31" s="134"/>
      <c r="FBP31" s="134"/>
      <c r="FBQ31" s="134"/>
      <c r="FBR31" s="134"/>
      <c r="FBS31" s="134"/>
      <c r="FBT31" s="134"/>
      <c r="FBU31" s="134"/>
      <c r="FBV31" s="134"/>
      <c r="FBW31" s="134"/>
      <c r="FBX31" s="134"/>
      <c r="FBY31" s="134"/>
      <c r="FBZ31" s="134"/>
      <c r="FCA31" s="134"/>
      <c r="FCB31" s="134"/>
      <c r="FCC31" s="134"/>
      <c r="FCD31" s="134"/>
      <c r="FCE31" s="134"/>
      <c r="FCF31" s="134"/>
      <c r="FCG31" s="134"/>
      <c r="FCH31" s="134"/>
      <c r="FCI31" s="134"/>
      <c r="FCJ31" s="134"/>
      <c r="FCK31" s="134"/>
      <c r="FCL31" s="134"/>
      <c r="FCM31" s="134"/>
      <c r="FCN31" s="134"/>
      <c r="FCO31" s="134"/>
      <c r="FCP31" s="134"/>
      <c r="FCQ31" s="134"/>
      <c r="FCR31" s="134"/>
      <c r="FCS31" s="134"/>
      <c r="FCT31" s="134"/>
      <c r="FCU31" s="134"/>
      <c r="FCV31" s="134"/>
      <c r="FCW31" s="134"/>
      <c r="FCX31" s="134"/>
      <c r="FCY31" s="134"/>
      <c r="FCZ31" s="134"/>
      <c r="FDA31" s="134"/>
      <c r="FDB31" s="134"/>
      <c r="FDC31" s="134"/>
      <c r="FDD31" s="134"/>
      <c r="FDE31" s="134"/>
      <c r="FDF31" s="134"/>
      <c r="FDG31" s="134"/>
      <c r="FDH31" s="134"/>
      <c r="FDI31" s="134"/>
      <c r="FDJ31" s="134"/>
      <c r="FDK31" s="134"/>
      <c r="FDL31" s="134"/>
      <c r="FDM31" s="134"/>
      <c r="FDN31" s="134"/>
      <c r="FDO31" s="134"/>
      <c r="FDP31" s="134"/>
      <c r="FDQ31" s="134"/>
      <c r="FDR31" s="134"/>
      <c r="FDS31" s="134"/>
      <c r="FDT31" s="134"/>
      <c r="FDU31" s="134"/>
      <c r="FDV31" s="134"/>
      <c r="FDW31" s="134"/>
      <c r="FDX31" s="134"/>
      <c r="FDY31" s="134"/>
      <c r="FDZ31" s="134"/>
      <c r="FEA31" s="134"/>
      <c r="FEB31" s="134"/>
      <c r="FEC31" s="134"/>
      <c r="FED31" s="134"/>
      <c r="FEE31" s="134"/>
      <c r="FEF31" s="134"/>
      <c r="FEG31" s="134"/>
      <c r="FEH31" s="134"/>
      <c r="FEI31" s="134"/>
      <c r="FEJ31" s="134"/>
      <c r="FEK31" s="134"/>
      <c r="FEL31" s="134"/>
      <c r="FEM31" s="134"/>
      <c r="FEN31" s="134"/>
      <c r="FEO31" s="134"/>
      <c r="FEP31" s="134"/>
      <c r="FEQ31" s="134"/>
      <c r="FER31" s="134"/>
      <c r="FES31" s="134"/>
      <c r="FET31" s="134"/>
      <c r="FEU31" s="134"/>
      <c r="FEV31" s="134"/>
      <c r="FEW31" s="134"/>
      <c r="FEX31" s="134"/>
      <c r="FEY31" s="134"/>
      <c r="FEZ31" s="134"/>
      <c r="FFA31" s="134"/>
      <c r="FFB31" s="134"/>
      <c r="FFC31" s="134"/>
      <c r="FFD31" s="134"/>
      <c r="FFE31" s="134"/>
      <c r="FFF31" s="134"/>
      <c r="FFG31" s="134"/>
      <c r="FFH31" s="134"/>
      <c r="FFI31" s="134"/>
      <c r="FFJ31" s="134"/>
      <c r="FFK31" s="134"/>
      <c r="FFL31" s="134"/>
      <c r="FFM31" s="134"/>
      <c r="FFN31" s="134"/>
      <c r="FFO31" s="134"/>
      <c r="FFP31" s="134"/>
      <c r="FFQ31" s="134"/>
      <c r="FFR31" s="134"/>
      <c r="FFS31" s="134"/>
      <c r="FFT31" s="134"/>
      <c r="FFU31" s="134"/>
      <c r="FFV31" s="134"/>
      <c r="FFW31" s="134"/>
      <c r="FFX31" s="134"/>
      <c r="FFY31" s="134"/>
      <c r="FFZ31" s="134"/>
      <c r="FGA31" s="134"/>
      <c r="FGB31" s="134"/>
      <c r="FGC31" s="134"/>
      <c r="FGD31" s="134"/>
      <c r="FGE31" s="134"/>
      <c r="FGF31" s="134"/>
      <c r="FGG31" s="134"/>
      <c r="FGH31" s="134"/>
      <c r="FGI31" s="134"/>
      <c r="FGJ31" s="134"/>
      <c r="FGK31" s="134"/>
      <c r="FGL31" s="134"/>
      <c r="FGM31" s="134"/>
      <c r="FGN31" s="134"/>
      <c r="FGO31" s="134"/>
      <c r="FGP31" s="134"/>
      <c r="FGQ31" s="134"/>
      <c r="FGR31" s="134"/>
      <c r="FGS31" s="134"/>
      <c r="FGT31" s="134"/>
      <c r="FGU31" s="134"/>
      <c r="FGV31" s="134"/>
      <c r="FGW31" s="134"/>
      <c r="FGX31" s="134"/>
      <c r="FGY31" s="134"/>
      <c r="FGZ31" s="134"/>
      <c r="FHA31" s="134"/>
      <c r="FHB31" s="134"/>
      <c r="FHC31" s="134"/>
      <c r="FHD31" s="134"/>
      <c r="FHE31" s="134"/>
      <c r="FHF31" s="134"/>
      <c r="FHG31" s="134"/>
      <c r="FHH31" s="134"/>
      <c r="FHI31" s="134"/>
      <c r="FHJ31" s="134"/>
      <c r="FHK31" s="134"/>
      <c r="FHL31" s="134"/>
      <c r="FHM31" s="134"/>
      <c r="FHN31" s="134"/>
      <c r="FHO31" s="134"/>
      <c r="FHP31" s="134"/>
      <c r="FHQ31" s="134"/>
      <c r="FHR31" s="134"/>
      <c r="FHS31" s="134"/>
      <c r="FHT31" s="134"/>
      <c r="FHU31" s="134"/>
      <c r="FHV31" s="134"/>
      <c r="FHW31" s="134"/>
      <c r="FHX31" s="134"/>
      <c r="FHY31" s="134"/>
      <c r="FHZ31" s="134"/>
      <c r="FIA31" s="134"/>
      <c r="FIB31" s="134"/>
      <c r="FIC31" s="134"/>
      <c r="FID31" s="134"/>
      <c r="FIE31" s="134"/>
      <c r="FIF31" s="134"/>
      <c r="FIG31" s="134"/>
      <c r="FIH31" s="134"/>
      <c r="FII31" s="134"/>
      <c r="FIJ31" s="134"/>
      <c r="FIK31" s="134"/>
      <c r="FIL31" s="134"/>
      <c r="FIM31" s="134"/>
      <c r="FIN31" s="134"/>
      <c r="FIO31" s="134"/>
      <c r="FIP31" s="134"/>
      <c r="FIQ31" s="134"/>
      <c r="FIR31" s="134"/>
      <c r="FIS31" s="134"/>
      <c r="FIT31" s="134"/>
      <c r="FIU31" s="134"/>
      <c r="FIV31" s="134"/>
      <c r="FIW31" s="134"/>
      <c r="FIX31" s="134"/>
      <c r="FIY31" s="134"/>
      <c r="FIZ31" s="134"/>
      <c r="FJA31" s="134"/>
      <c r="FJB31" s="134"/>
      <c r="FJC31" s="134"/>
      <c r="FJD31" s="134"/>
      <c r="FJE31" s="134"/>
      <c r="FJF31" s="134"/>
      <c r="FJG31" s="134"/>
      <c r="FJH31" s="134"/>
      <c r="FJI31" s="134"/>
      <c r="FJJ31" s="134"/>
      <c r="FJK31" s="134"/>
      <c r="FJL31" s="134"/>
      <c r="FJM31" s="134"/>
      <c r="FJN31" s="134"/>
      <c r="FJO31" s="134"/>
      <c r="FJP31" s="134"/>
      <c r="FJQ31" s="134"/>
      <c r="FJR31" s="134"/>
      <c r="FJS31" s="134"/>
      <c r="FJT31" s="134"/>
      <c r="FJU31" s="134"/>
      <c r="FJV31" s="134"/>
      <c r="FJW31" s="134"/>
      <c r="FJX31" s="134"/>
      <c r="FJY31" s="134"/>
      <c r="FJZ31" s="134"/>
      <c r="FKA31" s="134"/>
      <c r="FKB31" s="134"/>
      <c r="FKC31" s="134"/>
      <c r="FKD31" s="134"/>
      <c r="FKE31" s="134"/>
      <c r="FKF31" s="134"/>
      <c r="FKG31" s="134"/>
      <c r="FKH31" s="134"/>
      <c r="FKI31" s="134"/>
      <c r="FKJ31" s="134"/>
      <c r="FKK31" s="134"/>
      <c r="FKL31" s="134"/>
      <c r="FKM31" s="134"/>
      <c r="FKN31" s="134"/>
      <c r="FKO31" s="134"/>
      <c r="FKP31" s="134"/>
      <c r="FKQ31" s="134"/>
      <c r="FKR31" s="134"/>
      <c r="FKS31" s="134"/>
      <c r="FKT31" s="134"/>
      <c r="FKU31" s="134"/>
      <c r="FKV31" s="134"/>
      <c r="FKW31" s="134"/>
      <c r="FKX31" s="134"/>
      <c r="FKY31" s="134"/>
      <c r="FKZ31" s="134"/>
      <c r="FLA31" s="134"/>
      <c r="FLB31" s="134"/>
      <c r="FLC31" s="134"/>
      <c r="FLD31" s="134"/>
      <c r="FLE31" s="134"/>
      <c r="FLF31" s="134"/>
      <c r="FLG31" s="134"/>
      <c r="FLH31" s="134"/>
      <c r="FLI31" s="134"/>
      <c r="FLJ31" s="134"/>
      <c r="FLK31" s="134"/>
      <c r="FLL31" s="134"/>
      <c r="FLM31" s="134"/>
      <c r="FLN31" s="134"/>
      <c r="FLO31" s="134"/>
      <c r="FLP31" s="134"/>
      <c r="FLQ31" s="134"/>
      <c r="FLR31" s="134"/>
      <c r="FLS31" s="134"/>
      <c r="FLT31" s="134"/>
      <c r="FLU31" s="134"/>
      <c r="FLV31" s="134"/>
      <c r="FLW31" s="134"/>
      <c r="FLX31" s="134"/>
      <c r="FLY31" s="134"/>
      <c r="FLZ31" s="134"/>
      <c r="FMA31" s="134"/>
      <c r="FMB31" s="134"/>
      <c r="FMC31" s="134"/>
      <c r="FMD31" s="134"/>
      <c r="FME31" s="134"/>
      <c r="FMF31" s="134"/>
      <c r="FMG31" s="134"/>
      <c r="FMH31" s="134"/>
      <c r="FMI31" s="134"/>
      <c r="FMJ31" s="134"/>
      <c r="FMK31" s="134"/>
      <c r="FML31" s="134"/>
      <c r="FMM31" s="134"/>
      <c r="FMN31" s="134"/>
      <c r="FMO31" s="134"/>
      <c r="FMP31" s="134"/>
      <c r="FMQ31" s="134"/>
      <c r="FMR31" s="134"/>
      <c r="FMS31" s="134"/>
      <c r="FMT31" s="134"/>
      <c r="FMU31" s="134"/>
      <c r="FMV31" s="134"/>
      <c r="FMW31" s="134"/>
      <c r="FMX31" s="134"/>
      <c r="FMY31" s="134"/>
      <c r="FMZ31" s="134"/>
      <c r="FNA31" s="134"/>
      <c r="FNB31" s="134"/>
      <c r="FNC31" s="134"/>
      <c r="FND31" s="134"/>
      <c r="FNE31" s="134"/>
      <c r="FNF31" s="134"/>
      <c r="FNG31" s="134"/>
      <c r="FNH31" s="134"/>
      <c r="FNI31" s="134"/>
      <c r="FNJ31" s="134"/>
      <c r="FNK31" s="134"/>
      <c r="FNL31" s="134"/>
      <c r="FNM31" s="134"/>
      <c r="FNN31" s="134"/>
      <c r="FNO31" s="134"/>
      <c r="FNP31" s="134"/>
      <c r="FNQ31" s="134"/>
      <c r="FNR31" s="134"/>
      <c r="FNS31" s="134"/>
      <c r="FNT31" s="134"/>
      <c r="FNU31" s="134"/>
      <c r="FNV31" s="134"/>
      <c r="FNW31" s="134"/>
      <c r="FNX31" s="134"/>
      <c r="FNY31" s="134"/>
      <c r="FNZ31" s="134"/>
      <c r="FOA31" s="134"/>
      <c r="FOB31" s="134"/>
      <c r="FOC31" s="134"/>
      <c r="FOD31" s="134"/>
      <c r="FOE31" s="134"/>
      <c r="FOF31" s="134"/>
      <c r="FOG31" s="134"/>
      <c r="FOH31" s="134"/>
      <c r="FOI31" s="134"/>
      <c r="FOJ31" s="134"/>
      <c r="FOK31" s="134"/>
      <c r="FOL31" s="134"/>
      <c r="FOM31" s="134"/>
      <c r="FON31" s="134"/>
      <c r="FOO31" s="134"/>
      <c r="FOP31" s="134"/>
      <c r="FOQ31" s="134"/>
      <c r="FOR31" s="134"/>
      <c r="FOS31" s="134"/>
      <c r="FOT31" s="134"/>
      <c r="FOU31" s="134"/>
      <c r="FOV31" s="134"/>
      <c r="FOW31" s="134"/>
      <c r="FOX31" s="134"/>
      <c r="FOY31" s="134"/>
      <c r="FOZ31" s="134"/>
      <c r="FPA31" s="134"/>
      <c r="FPB31" s="134"/>
      <c r="FPC31" s="134"/>
      <c r="FPD31" s="134"/>
      <c r="FPE31" s="134"/>
      <c r="FPF31" s="134"/>
      <c r="FPG31" s="134"/>
      <c r="FPH31" s="134"/>
      <c r="FPI31" s="134"/>
      <c r="FPJ31" s="134"/>
      <c r="FPK31" s="134"/>
      <c r="FPL31" s="134"/>
      <c r="FPM31" s="134"/>
      <c r="FPN31" s="134"/>
      <c r="FPO31" s="134"/>
      <c r="FPP31" s="134"/>
      <c r="FPQ31" s="134"/>
      <c r="FPR31" s="134"/>
      <c r="FPS31" s="134"/>
      <c r="FPT31" s="134"/>
      <c r="FPU31" s="134"/>
      <c r="FPV31" s="134"/>
      <c r="FPW31" s="134"/>
      <c r="FPX31" s="134"/>
      <c r="FPY31" s="134"/>
      <c r="FPZ31" s="134"/>
      <c r="FQA31" s="134"/>
      <c r="FQB31" s="134"/>
      <c r="FQC31" s="134"/>
      <c r="FQD31" s="134"/>
      <c r="FQE31" s="134"/>
      <c r="FQF31" s="134"/>
      <c r="FQG31" s="134"/>
      <c r="FQH31" s="134"/>
      <c r="FQI31" s="134"/>
      <c r="FQJ31" s="134"/>
      <c r="FQK31" s="134"/>
      <c r="FQL31" s="134"/>
      <c r="FQM31" s="134"/>
      <c r="FQN31" s="134"/>
      <c r="FQO31" s="134"/>
      <c r="FQP31" s="134"/>
      <c r="FQQ31" s="134"/>
      <c r="FQR31" s="134"/>
      <c r="FQS31" s="134"/>
      <c r="FQT31" s="134"/>
      <c r="FQU31" s="134"/>
      <c r="FQV31" s="134"/>
      <c r="FQW31" s="134"/>
      <c r="FQX31" s="134"/>
      <c r="FQY31" s="134"/>
      <c r="FQZ31" s="134"/>
      <c r="FRA31" s="134"/>
      <c r="FRB31" s="134"/>
      <c r="FRC31" s="134"/>
      <c r="FRD31" s="134"/>
      <c r="FRE31" s="134"/>
      <c r="FRF31" s="134"/>
      <c r="FRG31" s="134"/>
      <c r="FRH31" s="134"/>
      <c r="FRI31" s="134"/>
      <c r="FRJ31" s="134"/>
      <c r="FRK31" s="134"/>
      <c r="FRL31" s="134"/>
      <c r="FRM31" s="134"/>
      <c r="FRN31" s="134"/>
      <c r="FRO31" s="134"/>
      <c r="FRP31" s="134"/>
      <c r="FRQ31" s="134"/>
      <c r="FRR31" s="134"/>
      <c r="FRS31" s="134"/>
      <c r="FRT31" s="134"/>
      <c r="FRU31" s="134"/>
      <c r="FRV31" s="134"/>
      <c r="FRW31" s="134"/>
      <c r="FRX31" s="134"/>
      <c r="FRY31" s="134"/>
      <c r="FRZ31" s="134"/>
      <c r="FSA31" s="134"/>
      <c r="FSB31" s="134"/>
      <c r="FSC31" s="134"/>
      <c r="FSD31" s="134"/>
      <c r="FSE31" s="134"/>
      <c r="FSF31" s="134"/>
      <c r="FSG31" s="134"/>
      <c r="FSH31" s="134"/>
      <c r="FSI31" s="134"/>
      <c r="FSJ31" s="134"/>
      <c r="FSK31" s="134"/>
      <c r="FSL31" s="134"/>
      <c r="FSM31" s="134"/>
      <c r="FSN31" s="134"/>
      <c r="FSO31" s="134"/>
      <c r="FSP31" s="134"/>
      <c r="FSQ31" s="134"/>
      <c r="FSR31" s="134"/>
      <c r="FSS31" s="134"/>
      <c r="FST31" s="134"/>
      <c r="FSU31" s="134"/>
      <c r="FSV31" s="134"/>
      <c r="FSW31" s="134"/>
      <c r="FSX31" s="134"/>
      <c r="FSY31" s="134"/>
      <c r="FSZ31" s="134"/>
      <c r="FTA31" s="134"/>
      <c r="FTB31" s="134"/>
      <c r="FTC31" s="134"/>
      <c r="FTD31" s="134"/>
      <c r="FTE31" s="134"/>
      <c r="FTF31" s="134"/>
      <c r="FTG31" s="134"/>
      <c r="FTH31" s="134"/>
      <c r="FTI31" s="134"/>
      <c r="FTJ31" s="134"/>
      <c r="FTK31" s="134"/>
      <c r="FTL31" s="134"/>
      <c r="FTM31" s="134"/>
      <c r="FTN31" s="134"/>
      <c r="FTO31" s="134"/>
      <c r="FTP31" s="134"/>
      <c r="FTQ31" s="134"/>
      <c r="FTR31" s="134"/>
      <c r="FTS31" s="134"/>
      <c r="FTT31" s="134"/>
      <c r="FTU31" s="134"/>
      <c r="FTV31" s="134"/>
      <c r="FTW31" s="134"/>
      <c r="FTX31" s="134"/>
      <c r="FTY31" s="134"/>
      <c r="FTZ31" s="134"/>
      <c r="FUA31" s="134"/>
      <c r="FUB31" s="134"/>
      <c r="FUC31" s="134"/>
      <c r="FUD31" s="134"/>
      <c r="FUE31" s="134"/>
      <c r="FUF31" s="134"/>
      <c r="FUG31" s="134"/>
      <c r="FUH31" s="134"/>
      <c r="FUI31" s="134"/>
      <c r="FUJ31" s="134"/>
      <c r="FUK31" s="134"/>
      <c r="FUL31" s="134"/>
      <c r="FUM31" s="134"/>
      <c r="FUN31" s="134"/>
      <c r="FUO31" s="134"/>
      <c r="FUP31" s="134"/>
      <c r="FUQ31" s="134"/>
      <c r="FUR31" s="134"/>
      <c r="FUS31" s="134"/>
      <c r="FUT31" s="134"/>
      <c r="FUU31" s="134"/>
      <c r="FUV31" s="134"/>
      <c r="FUW31" s="134"/>
      <c r="FUX31" s="134"/>
      <c r="FUY31" s="134"/>
      <c r="FUZ31" s="134"/>
      <c r="FVA31" s="134"/>
      <c r="FVB31" s="134"/>
      <c r="FVC31" s="134"/>
      <c r="FVD31" s="134"/>
      <c r="FVE31" s="134"/>
      <c r="FVF31" s="134"/>
      <c r="FVG31" s="134"/>
      <c r="FVH31" s="134"/>
      <c r="FVI31" s="134"/>
      <c r="FVJ31" s="134"/>
      <c r="FVK31" s="134"/>
      <c r="FVL31" s="134"/>
      <c r="FVM31" s="134"/>
      <c r="FVN31" s="134"/>
      <c r="FVO31" s="134"/>
      <c r="FVP31" s="134"/>
      <c r="FVQ31" s="134"/>
      <c r="FVR31" s="134"/>
      <c r="FVS31" s="134"/>
      <c r="FVT31" s="134"/>
      <c r="FVU31" s="134"/>
      <c r="FVV31" s="134"/>
      <c r="FVW31" s="134"/>
      <c r="FVX31" s="134"/>
      <c r="FVY31" s="134"/>
      <c r="FVZ31" s="134"/>
      <c r="FWA31" s="134"/>
      <c r="FWB31" s="134"/>
      <c r="FWC31" s="134"/>
      <c r="FWD31" s="134"/>
      <c r="FWE31" s="134"/>
      <c r="FWF31" s="134"/>
      <c r="FWG31" s="134"/>
      <c r="FWH31" s="134"/>
      <c r="FWI31" s="134"/>
      <c r="FWJ31" s="134"/>
      <c r="FWK31" s="134"/>
      <c r="FWL31" s="134"/>
      <c r="FWM31" s="134"/>
      <c r="FWN31" s="134"/>
      <c r="FWO31" s="134"/>
      <c r="FWP31" s="134"/>
      <c r="FWQ31" s="134"/>
      <c r="FWR31" s="134"/>
      <c r="FWS31" s="134"/>
      <c r="FWT31" s="134"/>
      <c r="FWU31" s="134"/>
      <c r="FWV31" s="134"/>
      <c r="FWW31" s="134"/>
      <c r="FWX31" s="134"/>
      <c r="FWY31" s="134"/>
      <c r="FWZ31" s="134"/>
      <c r="FXA31" s="134"/>
      <c r="FXB31" s="134"/>
      <c r="FXC31" s="134"/>
      <c r="FXD31" s="134"/>
      <c r="FXE31" s="134"/>
      <c r="FXF31" s="134"/>
      <c r="FXG31" s="134"/>
      <c r="FXH31" s="134"/>
      <c r="FXI31" s="134"/>
      <c r="FXJ31" s="134"/>
      <c r="FXK31" s="134"/>
      <c r="FXL31" s="134"/>
      <c r="FXM31" s="134"/>
      <c r="FXN31" s="134"/>
      <c r="FXO31" s="134"/>
      <c r="FXP31" s="134"/>
      <c r="FXQ31" s="134"/>
      <c r="FXR31" s="134"/>
      <c r="FXS31" s="134"/>
      <c r="FXT31" s="134"/>
      <c r="FXU31" s="134"/>
      <c r="FXV31" s="134"/>
      <c r="FXW31" s="134"/>
      <c r="FXX31" s="134"/>
      <c r="FXY31" s="134"/>
      <c r="FXZ31" s="134"/>
      <c r="FYA31" s="134"/>
      <c r="FYB31" s="134"/>
      <c r="FYC31" s="134"/>
      <c r="FYD31" s="134"/>
      <c r="FYE31" s="134"/>
      <c r="FYF31" s="134"/>
      <c r="FYG31" s="134"/>
      <c r="FYH31" s="134"/>
      <c r="FYI31" s="134"/>
      <c r="FYJ31" s="134"/>
      <c r="FYK31" s="134"/>
      <c r="FYL31" s="134"/>
      <c r="FYM31" s="134"/>
      <c r="FYN31" s="134"/>
      <c r="FYO31" s="134"/>
      <c r="FYP31" s="134"/>
      <c r="FYQ31" s="134"/>
      <c r="FYR31" s="134"/>
      <c r="FYS31" s="134"/>
      <c r="FYT31" s="134"/>
      <c r="FYU31" s="134"/>
      <c r="FYV31" s="134"/>
      <c r="FYW31" s="134"/>
      <c r="FYX31" s="134"/>
      <c r="FYY31" s="134"/>
      <c r="FYZ31" s="134"/>
      <c r="FZA31" s="134"/>
      <c r="FZB31" s="134"/>
      <c r="FZC31" s="134"/>
      <c r="FZD31" s="134"/>
      <c r="FZE31" s="134"/>
      <c r="FZF31" s="134"/>
      <c r="FZG31" s="134"/>
      <c r="FZH31" s="134"/>
      <c r="FZI31" s="134"/>
      <c r="FZJ31" s="134"/>
      <c r="FZK31" s="134"/>
      <c r="FZL31" s="134"/>
      <c r="FZM31" s="134"/>
      <c r="FZN31" s="134"/>
      <c r="FZO31" s="134"/>
      <c r="FZP31" s="134"/>
      <c r="FZQ31" s="134"/>
      <c r="FZR31" s="134"/>
      <c r="FZS31" s="134"/>
      <c r="FZT31" s="134"/>
      <c r="FZU31" s="134"/>
      <c r="FZV31" s="134"/>
      <c r="FZW31" s="134"/>
      <c r="FZX31" s="134"/>
      <c r="FZY31" s="134"/>
      <c r="FZZ31" s="134"/>
      <c r="GAA31" s="134"/>
      <c r="GAB31" s="134"/>
      <c r="GAC31" s="134"/>
      <c r="GAD31" s="134"/>
      <c r="GAE31" s="134"/>
      <c r="GAF31" s="134"/>
      <c r="GAG31" s="134"/>
      <c r="GAH31" s="134"/>
      <c r="GAI31" s="134"/>
      <c r="GAJ31" s="134"/>
      <c r="GAK31" s="134"/>
      <c r="GAL31" s="134"/>
      <c r="GAM31" s="134"/>
      <c r="GAN31" s="134"/>
      <c r="GAO31" s="134"/>
      <c r="GAP31" s="134"/>
      <c r="GAQ31" s="134"/>
      <c r="GAR31" s="134"/>
      <c r="GAS31" s="134"/>
      <c r="GAT31" s="134"/>
      <c r="GAU31" s="134"/>
      <c r="GAV31" s="134"/>
      <c r="GAW31" s="134"/>
      <c r="GAX31" s="134"/>
      <c r="GAY31" s="134"/>
      <c r="GAZ31" s="134"/>
      <c r="GBA31" s="134"/>
      <c r="GBB31" s="134"/>
      <c r="GBC31" s="134"/>
      <c r="GBD31" s="134"/>
      <c r="GBE31" s="134"/>
      <c r="GBF31" s="134"/>
      <c r="GBG31" s="134"/>
      <c r="GBH31" s="134"/>
      <c r="GBI31" s="134"/>
      <c r="GBJ31" s="134"/>
      <c r="GBK31" s="134"/>
      <c r="GBL31" s="134"/>
      <c r="GBM31" s="134"/>
      <c r="GBN31" s="134"/>
      <c r="GBO31" s="134"/>
      <c r="GBP31" s="134"/>
      <c r="GBQ31" s="134"/>
      <c r="GBR31" s="134"/>
      <c r="GBS31" s="134"/>
      <c r="GBT31" s="134"/>
      <c r="GBU31" s="134"/>
      <c r="GBV31" s="134"/>
      <c r="GBW31" s="134"/>
      <c r="GBX31" s="134"/>
      <c r="GBY31" s="134"/>
      <c r="GBZ31" s="134"/>
      <c r="GCA31" s="134"/>
      <c r="GCB31" s="134"/>
      <c r="GCC31" s="134"/>
      <c r="GCD31" s="134"/>
      <c r="GCE31" s="134"/>
      <c r="GCF31" s="134"/>
      <c r="GCG31" s="134"/>
      <c r="GCH31" s="134"/>
      <c r="GCI31" s="134"/>
      <c r="GCJ31" s="134"/>
      <c r="GCK31" s="134"/>
      <c r="GCL31" s="134"/>
      <c r="GCM31" s="134"/>
      <c r="GCN31" s="134"/>
      <c r="GCO31" s="134"/>
      <c r="GCP31" s="134"/>
      <c r="GCQ31" s="134"/>
      <c r="GCR31" s="134"/>
      <c r="GCS31" s="134"/>
      <c r="GCT31" s="134"/>
      <c r="GCU31" s="134"/>
      <c r="GCV31" s="134"/>
      <c r="GCW31" s="134"/>
      <c r="GCX31" s="134"/>
      <c r="GCY31" s="134"/>
      <c r="GCZ31" s="134"/>
      <c r="GDA31" s="134"/>
      <c r="GDB31" s="134"/>
      <c r="GDC31" s="134"/>
      <c r="GDD31" s="134"/>
      <c r="GDE31" s="134"/>
      <c r="GDF31" s="134"/>
      <c r="GDG31" s="134"/>
      <c r="GDH31" s="134"/>
      <c r="GDI31" s="134"/>
      <c r="GDJ31" s="134"/>
      <c r="GDK31" s="134"/>
      <c r="GDL31" s="134"/>
      <c r="GDM31" s="134"/>
      <c r="GDN31" s="134"/>
      <c r="GDO31" s="134"/>
      <c r="GDP31" s="134"/>
      <c r="GDQ31" s="134"/>
      <c r="GDR31" s="134"/>
      <c r="GDS31" s="134"/>
      <c r="GDT31" s="134"/>
      <c r="GDU31" s="134"/>
      <c r="GDV31" s="134"/>
      <c r="GDW31" s="134"/>
      <c r="GDX31" s="134"/>
      <c r="GDY31" s="134"/>
      <c r="GDZ31" s="134"/>
      <c r="GEA31" s="134"/>
      <c r="GEB31" s="134"/>
      <c r="GEC31" s="134"/>
      <c r="GED31" s="134"/>
      <c r="GEE31" s="134"/>
      <c r="GEF31" s="134"/>
      <c r="GEG31" s="134"/>
      <c r="GEH31" s="134"/>
      <c r="GEI31" s="134"/>
      <c r="GEJ31" s="134"/>
      <c r="GEK31" s="134"/>
      <c r="GEL31" s="134"/>
      <c r="GEM31" s="134"/>
      <c r="GEN31" s="134"/>
      <c r="GEO31" s="134"/>
      <c r="GEP31" s="134"/>
      <c r="GEQ31" s="134"/>
      <c r="GER31" s="134"/>
      <c r="GES31" s="134"/>
      <c r="GET31" s="134"/>
      <c r="GEU31" s="134"/>
      <c r="GEV31" s="134"/>
      <c r="GEW31" s="134"/>
      <c r="GEX31" s="134"/>
      <c r="GEY31" s="134"/>
      <c r="GEZ31" s="134"/>
      <c r="GFA31" s="134"/>
      <c r="GFB31" s="134"/>
      <c r="GFC31" s="134"/>
      <c r="GFD31" s="134"/>
      <c r="GFE31" s="134"/>
      <c r="GFF31" s="134"/>
      <c r="GFG31" s="134"/>
      <c r="GFH31" s="134"/>
      <c r="GFI31" s="134"/>
      <c r="GFJ31" s="134"/>
      <c r="GFK31" s="134"/>
      <c r="GFL31" s="134"/>
      <c r="GFM31" s="134"/>
      <c r="GFN31" s="134"/>
      <c r="GFO31" s="134"/>
      <c r="GFP31" s="134"/>
      <c r="GFQ31" s="134"/>
      <c r="GFR31" s="134"/>
      <c r="GFS31" s="134"/>
      <c r="GFT31" s="134"/>
      <c r="GFU31" s="134"/>
      <c r="GFV31" s="134"/>
      <c r="GFW31" s="134"/>
      <c r="GFX31" s="134"/>
      <c r="GFY31" s="134"/>
      <c r="GFZ31" s="134"/>
      <c r="GGA31" s="134"/>
      <c r="GGB31" s="134"/>
      <c r="GGC31" s="134"/>
      <c r="GGD31" s="134"/>
      <c r="GGE31" s="134"/>
      <c r="GGF31" s="134"/>
      <c r="GGG31" s="134"/>
      <c r="GGH31" s="134"/>
      <c r="GGI31" s="134"/>
      <c r="GGJ31" s="134"/>
      <c r="GGK31" s="134"/>
      <c r="GGL31" s="134"/>
      <c r="GGM31" s="134"/>
      <c r="GGN31" s="134"/>
      <c r="GGO31" s="134"/>
      <c r="GGP31" s="134"/>
      <c r="GGQ31" s="134"/>
      <c r="GGR31" s="134"/>
      <c r="GGS31" s="134"/>
      <c r="GGT31" s="134"/>
      <c r="GGU31" s="134"/>
      <c r="GGV31" s="134"/>
      <c r="GGW31" s="134"/>
      <c r="GGX31" s="134"/>
      <c r="GGY31" s="134"/>
      <c r="GGZ31" s="134"/>
      <c r="GHA31" s="134"/>
      <c r="GHB31" s="134"/>
      <c r="GHC31" s="134"/>
      <c r="GHD31" s="134"/>
      <c r="GHE31" s="134"/>
      <c r="GHF31" s="134"/>
      <c r="GHG31" s="134"/>
      <c r="GHH31" s="134"/>
      <c r="GHI31" s="134"/>
      <c r="GHJ31" s="134"/>
      <c r="GHK31" s="134"/>
      <c r="GHL31" s="134"/>
      <c r="GHM31" s="134"/>
      <c r="GHN31" s="134"/>
      <c r="GHO31" s="134"/>
      <c r="GHP31" s="134"/>
      <c r="GHQ31" s="134"/>
      <c r="GHR31" s="134"/>
      <c r="GHS31" s="134"/>
      <c r="GHT31" s="134"/>
      <c r="GHU31" s="134"/>
      <c r="GHV31" s="134"/>
      <c r="GHW31" s="134"/>
      <c r="GHX31" s="134"/>
      <c r="GHY31" s="134"/>
      <c r="GHZ31" s="134"/>
      <c r="GIA31" s="134"/>
      <c r="GIB31" s="134"/>
      <c r="GIC31" s="134"/>
      <c r="GID31" s="134"/>
      <c r="GIE31" s="134"/>
      <c r="GIF31" s="134"/>
      <c r="GIG31" s="134"/>
      <c r="GIH31" s="134"/>
      <c r="GII31" s="134"/>
      <c r="GIJ31" s="134"/>
      <c r="GIK31" s="134"/>
      <c r="GIL31" s="134"/>
      <c r="GIM31" s="134"/>
      <c r="GIN31" s="134"/>
      <c r="GIO31" s="134"/>
      <c r="GIP31" s="134"/>
      <c r="GIQ31" s="134"/>
      <c r="GIR31" s="134"/>
      <c r="GIS31" s="134"/>
      <c r="GIT31" s="134"/>
      <c r="GIU31" s="134"/>
      <c r="GIV31" s="134"/>
      <c r="GIW31" s="134"/>
      <c r="GIX31" s="134"/>
      <c r="GIY31" s="134"/>
      <c r="GIZ31" s="134"/>
      <c r="GJA31" s="134"/>
      <c r="GJB31" s="134"/>
      <c r="GJC31" s="134"/>
      <c r="GJD31" s="134"/>
      <c r="GJE31" s="134"/>
      <c r="GJF31" s="134"/>
      <c r="GJG31" s="134"/>
      <c r="GJH31" s="134"/>
      <c r="GJI31" s="134"/>
      <c r="GJJ31" s="134"/>
      <c r="GJK31" s="134"/>
      <c r="GJL31" s="134"/>
      <c r="GJM31" s="134"/>
      <c r="GJN31" s="134"/>
      <c r="GJO31" s="134"/>
      <c r="GJP31" s="134"/>
      <c r="GJQ31" s="134"/>
      <c r="GJR31" s="134"/>
      <c r="GJS31" s="134"/>
      <c r="GJT31" s="134"/>
      <c r="GJU31" s="134"/>
      <c r="GJV31" s="134"/>
      <c r="GJW31" s="134"/>
      <c r="GJX31" s="134"/>
      <c r="GJY31" s="134"/>
      <c r="GJZ31" s="134"/>
      <c r="GKA31" s="134"/>
      <c r="GKB31" s="134"/>
      <c r="GKC31" s="134"/>
      <c r="GKD31" s="134"/>
      <c r="GKE31" s="134"/>
      <c r="GKF31" s="134"/>
      <c r="GKG31" s="134"/>
      <c r="GKH31" s="134"/>
      <c r="GKI31" s="134"/>
      <c r="GKJ31" s="134"/>
      <c r="GKK31" s="134"/>
      <c r="GKL31" s="134"/>
      <c r="GKM31" s="134"/>
      <c r="GKN31" s="134"/>
      <c r="GKO31" s="134"/>
      <c r="GKP31" s="134"/>
      <c r="GKQ31" s="134"/>
      <c r="GKR31" s="134"/>
      <c r="GKS31" s="134"/>
      <c r="GKT31" s="134"/>
      <c r="GKU31" s="134"/>
      <c r="GKV31" s="134"/>
      <c r="GKW31" s="134"/>
      <c r="GKX31" s="134"/>
      <c r="GKY31" s="134"/>
      <c r="GKZ31" s="134"/>
      <c r="GLA31" s="134"/>
      <c r="GLB31" s="134"/>
      <c r="GLC31" s="134"/>
      <c r="GLD31" s="134"/>
      <c r="GLE31" s="134"/>
      <c r="GLF31" s="134"/>
      <c r="GLG31" s="134"/>
      <c r="GLH31" s="134"/>
      <c r="GLI31" s="134"/>
      <c r="GLJ31" s="134"/>
      <c r="GLK31" s="134"/>
      <c r="GLL31" s="134"/>
      <c r="GLM31" s="134"/>
      <c r="GLN31" s="134"/>
      <c r="GLO31" s="134"/>
      <c r="GLP31" s="134"/>
      <c r="GLQ31" s="134"/>
      <c r="GLR31" s="134"/>
      <c r="GLS31" s="134"/>
      <c r="GLT31" s="134"/>
      <c r="GLU31" s="134"/>
      <c r="GLV31" s="134"/>
      <c r="GLW31" s="134"/>
      <c r="GLX31" s="134"/>
      <c r="GLY31" s="134"/>
      <c r="GLZ31" s="134"/>
      <c r="GMA31" s="134"/>
      <c r="GMB31" s="134"/>
      <c r="GMC31" s="134"/>
      <c r="GMD31" s="134"/>
      <c r="GME31" s="134"/>
      <c r="GMF31" s="134"/>
      <c r="GMG31" s="134"/>
      <c r="GMH31" s="134"/>
      <c r="GMI31" s="134"/>
      <c r="GMJ31" s="134"/>
      <c r="GMK31" s="134"/>
      <c r="GML31" s="134"/>
      <c r="GMM31" s="134"/>
      <c r="GMN31" s="134"/>
      <c r="GMO31" s="134"/>
      <c r="GMP31" s="134"/>
      <c r="GMQ31" s="134"/>
      <c r="GMR31" s="134"/>
      <c r="GMS31" s="134"/>
      <c r="GMT31" s="134"/>
      <c r="GMU31" s="134"/>
      <c r="GMV31" s="134"/>
      <c r="GMW31" s="134"/>
      <c r="GMX31" s="134"/>
      <c r="GMY31" s="134"/>
      <c r="GMZ31" s="134"/>
      <c r="GNA31" s="134"/>
      <c r="GNB31" s="134"/>
      <c r="GNC31" s="134"/>
      <c r="GND31" s="134"/>
      <c r="GNE31" s="134"/>
      <c r="GNF31" s="134"/>
      <c r="GNG31" s="134"/>
      <c r="GNH31" s="134"/>
      <c r="GNI31" s="134"/>
      <c r="GNJ31" s="134"/>
      <c r="GNK31" s="134"/>
      <c r="GNL31" s="134"/>
      <c r="GNM31" s="134"/>
      <c r="GNN31" s="134"/>
      <c r="GNO31" s="134"/>
      <c r="GNP31" s="134"/>
      <c r="GNQ31" s="134"/>
      <c r="GNR31" s="134"/>
      <c r="GNS31" s="134"/>
      <c r="GNT31" s="134"/>
      <c r="GNU31" s="134"/>
      <c r="GNV31" s="134"/>
      <c r="GNW31" s="134"/>
      <c r="GNX31" s="134"/>
      <c r="GNY31" s="134"/>
      <c r="GNZ31" s="134"/>
      <c r="GOA31" s="134"/>
      <c r="GOB31" s="134"/>
      <c r="GOC31" s="134"/>
      <c r="GOD31" s="134"/>
      <c r="GOE31" s="134"/>
      <c r="GOF31" s="134"/>
      <c r="GOG31" s="134"/>
      <c r="GOH31" s="134"/>
      <c r="GOI31" s="134"/>
      <c r="GOJ31" s="134"/>
      <c r="GOK31" s="134"/>
      <c r="GOL31" s="134"/>
      <c r="GOM31" s="134"/>
      <c r="GON31" s="134"/>
      <c r="GOO31" s="134"/>
      <c r="GOP31" s="134"/>
      <c r="GOQ31" s="134"/>
      <c r="GOR31" s="134"/>
      <c r="GOS31" s="134"/>
      <c r="GOT31" s="134"/>
      <c r="GOU31" s="134"/>
      <c r="GOV31" s="134"/>
      <c r="GOW31" s="134"/>
      <c r="GOX31" s="134"/>
      <c r="GOY31" s="134"/>
      <c r="GOZ31" s="134"/>
      <c r="GPA31" s="134"/>
      <c r="GPB31" s="134"/>
      <c r="GPC31" s="134"/>
      <c r="GPD31" s="134"/>
      <c r="GPE31" s="134"/>
      <c r="GPF31" s="134"/>
      <c r="GPG31" s="134"/>
      <c r="GPH31" s="134"/>
      <c r="GPI31" s="134"/>
      <c r="GPJ31" s="134"/>
      <c r="GPK31" s="134"/>
      <c r="GPL31" s="134"/>
      <c r="GPM31" s="134"/>
      <c r="GPN31" s="134"/>
      <c r="GPO31" s="134"/>
      <c r="GPP31" s="134"/>
      <c r="GPQ31" s="134"/>
      <c r="GPR31" s="134"/>
      <c r="GPS31" s="134"/>
      <c r="GPT31" s="134"/>
      <c r="GPU31" s="134"/>
      <c r="GPV31" s="134"/>
      <c r="GPW31" s="134"/>
      <c r="GPX31" s="134"/>
      <c r="GPY31" s="134"/>
      <c r="GPZ31" s="134"/>
      <c r="GQA31" s="134"/>
      <c r="GQB31" s="134"/>
      <c r="GQC31" s="134"/>
      <c r="GQD31" s="134"/>
      <c r="GQE31" s="134"/>
      <c r="GQF31" s="134"/>
      <c r="GQG31" s="134"/>
      <c r="GQH31" s="134"/>
      <c r="GQI31" s="134"/>
      <c r="GQJ31" s="134"/>
      <c r="GQK31" s="134"/>
      <c r="GQL31" s="134"/>
      <c r="GQM31" s="134"/>
      <c r="GQN31" s="134"/>
      <c r="GQO31" s="134"/>
      <c r="GQP31" s="134"/>
      <c r="GQQ31" s="134"/>
      <c r="GQR31" s="134"/>
      <c r="GQS31" s="134"/>
      <c r="GQT31" s="134"/>
      <c r="GQU31" s="134"/>
      <c r="GQV31" s="134"/>
      <c r="GQW31" s="134"/>
      <c r="GQX31" s="134"/>
      <c r="GQY31" s="134"/>
      <c r="GQZ31" s="134"/>
      <c r="GRA31" s="134"/>
      <c r="GRB31" s="134"/>
      <c r="GRC31" s="134"/>
      <c r="GRD31" s="134"/>
      <c r="GRE31" s="134"/>
      <c r="GRF31" s="134"/>
      <c r="GRG31" s="134"/>
      <c r="GRH31" s="134"/>
      <c r="GRI31" s="134"/>
      <c r="GRJ31" s="134"/>
      <c r="GRK31" s="134"/>
      <c r="GRL31" s="134"/>
      <c r="GRM31" s="134"/>
      <c r="GRN31" s="134"/>
      <c r="GRO31" s="134"/>
      <c r="GRP31" s="134"/>
      <c r="GRQ31" s="134"/>
      <c r="GRR31" s="134"/>
      <c r="GRS31" s="134"/>
      <c r="GRT31" s="134"/>
      <c r="GRU31" s="134"/>
      <c r="GRV31" s="134"/>
      <c r="GRW31" s="134"/>
      <c r="GRX31" s="134"/>
      <c r="GRY31" s="134"/>
      <c r="GRZ31" s="134"/>
      <c r="GSA31" s="134"/>
      <c r="GSB31" s="134"/>
      <c r="GSC31" s="134"/>
      <c r="GSD31" s="134"/>
      <c r="GSE31" s="134"/>
      <c r="GSF31" s="134"/>
      <c r="GSG31" s="134"/>
      <c r="GSH31" s="134"/>
      <c r="GSI31" s="134"/>
      <c r="GSJ31" s="134"/>
      <c r="GSK31" s="134"/>
      <c r="GSL31" s="134"/>
      <c r="GSM31" s="134"/>
      <c r="GSN31" s="134"/>
      <c r="GSO31" s="134"/>
      <c r="GSP31" s="134"/>
      <c r="GSQ31" s="134"/>
      <c r="GSR31" s="134"/>
      <c r="GSS31" s="134"/>
      <c r="GST31" s="134"/>
      <c r="GSU31" s="134"/>
      <c r="GSV31" s="134"/>
      <c r="GSW31" s="134"/>
      <c r="GSX31" s="134"/>
      <c r="GSY31" s="134"/>
      <c r="GSZ31" s="134"/>
      <c r="GTA31" s="134"/>
      <c r="GTB31" s="134"/>
      <c r="GTC31" s="134"/>
      <c r="GTD31" s="134"/>
      <c r="GTE31" s="134"/>
      <c r="GTF31" s="134"/>
      <c r="GTG31" s="134"/>
      <c r="GTH31" s="134"/>
      <c r="GTI31" s="134"/>
      <c r="GTJ31" s="134"/>
      <c r="GTK31" s="134"/>
      <c r="GTL31" s="134"/>
      <c r="GTM31" s="134"/>
      <c r="GTN31" s="134"/>
      <c r="GTO31" s="134"/>
      <c r="GTP31" s="134"/>
      <c r="GTQ31" s="134"/>
      <c r="GTR31" s="134"/>
      <c r="GTS31" s="134"/>
      <c r="GTT31" s="134"/>
      <c r="GTU31" s="134"/>
      <c r="GTV31" s="134"/>
      <c r="GTW31" s="134"/>
      <c r="GTX31" s="134"/>
      <c r="GTY31" s="134"/>
      <c r="GTZ31" s="134"/>
      <c r="GUA31" s="134"/>
      <c r="GUB31" s="134"/>
      <c r="GUC31" s="134"/>
      <c r="GUD31" s="134"/>
      <c r="GUE31" s="134"/>
      <c r="GUF31" s="134"/>
      <c r="GUG31" s="134"/>
      <c r="GUH31" s="134"/>
      <c r="GUI31" s="134"/>
      <c r="GUJ31" s="134"/>
      <c r="GUK31" s="134"/>
      <c r="GUL31" s="134"/>
      <c r="GUM31" s="134"/>
      <c r="GUN31" s="134"/>
      <c r="GUO31" s="134"/>
      <c r="GUP31" s="134"/>
      <c r="GUQ31" s="134"/>
      <c r="GUR31" s="134"/>
      <c r="GUS31" s="134"/>
      <c r="GUT31" s="134"/>
      <c r="GUU31" s="134"/>
      <c r="GUV31" s="134"/>
      <c r="GUW31" s="134"/>
      <c r="GUX31" s="134"/>
      <c r="GUY31" s="134"/>
      <c r="GUZ31" s="134"/>
      <c r="GVA31" s="134"/>
      <c r="GVB31" s="134"/>
      <c r="GVC31" s="134"/>
      <c r="GVD31" s="134"/>
      <c r="GVE31" s="134"/>
      <c r="GVF31" s="134"/>
      <c r="GVG31" s="134"/>
      <c r="GVH31" s="134"/>
      <c r="GVI31" s="134"/>
      <c r="GVJ31" s="134"/>
      <c r="GVK31" s="134"/>
      <c r="GVL31" s="134"/>
      <c r="GVM31" s="134"/>
      <c r="GVN31" s="134"/>
      <c r="GVO31" s="134"/>
      <c r="GVP31" s="134"/>
      <c r="GVQ31" s="134"/>
      <c r="GVR31" s="134"/>
      <c r="GVS31" s="134"/>
      <c r="GVT31" s="134"/>
      <c r="GVU31" s="134"/>
      <c r="GVV31" s="134"/>
      <c r="GVW31" s="134"/>
      <c r="GVX31" s="134"/>
      <c r="GVY31" s="134"/>
      <c r="GVZ31" s="134"/>
      <c r="GWA31" s="134"/>
      <c r="GWB31" s="134"/>
      <c r="GWC31" s="134"/>
      <c r="GWD31" s="134"/>
      <c r="GWE31" s="134"/>
      <c r="GWF31" s="134"/>
      <c r="GWG31" s="134"/>
      <c r="GWH31" s="134"/>
      <c r="GWI31" s="134"/>
      <c r="GWJ31" s="134"/>
      <c r="GWK31" s="134"/>
      <c r="GWL31" s="134"/>
      <c r="GWM31" s="134"/>
      <c r="GWN31" s="134"/>
      <c r="GWO31" s="134"/>
      <c r="GWP31" s="134"/>
      <c r="GWQ31" s="134"/>
      <c r="GWR31" s="134"/>
      <c r="GWS31" s="134"/>
      <c r="GWT31" s="134"/>
      <c r="GWU31" s="134"/>
      <c r="GWV31" s="134"/>
      <c r="GWW31" s="134"/>
      <c r="GWX31" s="134"/>
      <c r="GWY31" s="134"/>
      <c r="GWZ31" s="134"/>
      <c r="GXA31" s="134"/>
      <c r="GXB31" s="134"/>
      <c r="GXC31" s="134"/>
      <c r="GXD31" s="134"/>
      <c r="GXE31" s="134"/>
      <c r="GXF31" s="134"/>
      <c r="GXG31" s="134"/>
      <c r="GXH31" s="134"/>
      <c r="GXI31" s="134"/>
      <c r="GXJ31" s="134"/>
      <c r="GXK31" s="134"/>
      <c r="GXL31" s="134"/>
      <c r="GXM31" s="134"/>
      <c r="GXN31" s="134"/>
      <c r="GXO31" s="134"/>
      <c r="GXP31" s="134"/>
      <c r="GXQ31" s="134"/>
      <c r="GXR31" s="134"/>
      <c r="GXS31" s="134"/>
      <c r="GXT31" s="134"/>
      <c r="GXU31" s="134"/>
      <c r="GXV31" s="134"/>
      <c r="GXW31" s="134"/>
      <c r="GXX31" s="134"/>
      <c r="GXY31" s="134"/>
      <c r="GXZ31" s="134"/>
      <c r="GYA31" s="134"/>
      <c r="GYB31" s="134"/>
      <c r="GYC31" s="134"/>
      <c r="GYD31" s="134"/>
      <c r="GYE31" s="134"/>
      <c r="GYF31" s="134"/>
      <c r="GYG31" s="134"/>
      <c r="GYH31" s="134"/>
      <c r="GYI31" s="134"/>
      <c r="GYJ31" s="134"/>
      <c r="GYK31" s="134"/>
      <c r="GYL31" s="134"/>
      <c r="GYM31" s="134"/>
      <c r="GYN31" s="134"/>
      <c r="GYO31" s="134"/>
      <c r="GYP31" s="134"/>
      <c r="GYQ31" s="134"/>
      <c r="GYR31" s="134"/>
      <c r="GYS31" s="134"/>
      <c r="GYT31" s="134"/>
      <c r="GYU31" s="134"/>
      <c r="GYV31" s="134"/>
      <c r="GYW31" s="134"/>
      <c r="GYX31" s="134"/>
      <c r="GYY31" s="134"/>
      <c r="GYZ31" s="134"/>
      <c r="GZA31" s="134"/>
      <c r="GZB31" s="134"/>
      <c r="GZC31" s="134"/>
      <c r="GZD31" s="134"/>
      <c r="GZE31" s="134"/>
      <c r="GZF31" s="134"/>
      <c r="GZG31" s="134"/>
      <c r="GZH31" s="134"/>
      <c r="GZI31" s="134"/>
      <c r="GZJ31" s="134"/>
      <c r="GZK31" s="134"/>
      <c r="GZL31" s="134"/>
      <c r="GZM31" s="134"/>
      <c r="GZN31" s="134"/>
      <c r="GZO31" s="134"/>
      <c r="GZP31" s="134"/>
      <c r="GZQ31" s="134"/>
      <c r="GZR31" s="134"/>
      <c r="GZS31" s="134"/>
      <c r="GZT31" s="134"/>
      <c r="GZU31" s="134"/>
      <c r="GZV31" s="134"/>
      <c r="GZW31" s="134"/>
      <c r="GZX31" s="134"/>
      <c r="GZY31" s="134"/>
      <c r="GZZ31" s="134"/>
      <c r="HAA31" s="134"/>
      <c r="HAB31" s="134"/>
      <c r="HAC31" s="134"/>
      <c r="HAD31" s="134"/>
      <c r="HAE31" s="134"/>
      <c r="HAF31" s="134"/>
      <c r="HAG31" s="134"/>
      <c r="HAH31" s="134"/>
      <c r="HAI31" s="134"/>
      <c r="HAJ31" s="134"/>
      <c r="HAK31" s="134"/>
      <c r="HAL31" s="134"/>
      <c r="HAM31" s="134"/>
      <c r="HAN31" s="134"/>
      <c r="HAO31" s="134"/>
      <c r="HAP31" s="134"/>
      <c r="HAQ31" s="134"/>
      <c r="HAR31" s="134"/>
      <c r="HAS31" s="134"/>
      <c r="HAT31" s="134"/>
      <c r="HAU31" s="134"/>
      <c r="HAV31" s="134"/>
      <c r="HAW31" s="134"/>
      <c r="HAX31" s="134"/>
      <c r="HAY31" s="134"/>
      <c r="HAZ31" s="134"/>
      <c r="HBA31" s="134"/>
      <c r="HBB31" s="134"/>
      <c r="HBC31" s="134"/>
      <c r="HBD31" s="134"/>
      <c r="HBE31" s="134"/>
      <c r="HBF31" s="134"/>
      <c r="HBG31" s="134"/>
      <c r="HBH31" s="134"/>
      <c r="HBI31" s="134"/>
      <c r="HBJ31" s="134"/>
      <c r="HBK31" s="134"/>
      <c r="HBL31" s="134"/>
      <c r="HBM31" s="134"/>
      <c r="HBN31" s="134"/>
      <c r="HBO31" s="134"/>
      <c r="HBP31" s="134"/>
      <c r="HBQ31" s="134"/>
      <c r="HBR31" s="134"/>
      <c r="HBS31" s="134"/>
      <c r="HBT31" s="134"/>
      <c r="HBU31" s="134"/>
      <c r="HBV31" s="134"/>
      <c r="HBW31" s="134"/>
      <c r="HBX31" s="134"/>
      <c r="HBY31" s="134"/>
      <c r="HBZ31" s="134"/>
      <c r="HCA31" s="134"/>
      <c r="HCB31" s="134"/>
      <c r="HCC31" s="134"/>
      <c r="HCD31" s="134"/>
      <c r="HCE31" s="134"/>
      <c r="HCF31" s="134"/>
      <c r="HCG31" s="134"/>
      <c r="HCH31" s="134"/>
      <c r="HCI31" s="134"/>
      <c r="HCJ31" s="134"/>
      <c r="HCK31" s="134"/>
      <c r="HCL31" s="134"/>
      <c r="HCM31" s="134"/>
      <c r="HCN31" s="134"/>
      <c r="HCO31" s="134"/>
      <c r="HCP31" s="134"/>
      <c r="HCQ31" s="134"/>
      <c r="HCR31" s="134"/>
      <c r="HCS31" s="134"/>
      <c r="HCT31" s="134"/>
      <c r="HCU31" s="134"/>
      <c r="HCV31" s="134"/>
      <c r="HCW31" s="134"/>
      <c r="HCX31" s="134"/>
      <c r="HCY31" s="134"/>
      <c r="HCZ31" s="134"/>
      <c r="HDA31" s="134"/>
      <c r="HDB31" s="134"/>
      <c r="HDC31" s="134"/>
      <c r="HDD31" s="134"/>
      <c r="HDE31" s="134"/>
      <c r="HDF31" s="134"/>
      <c r="HDG31" s="134"/>
      <c r="HDH31" s="134"/>
      <c r="HDI31" s="134"/>
      <c r="HDJ31" s="134"/>
      <c r="HDK31" s="134"/>
      <c r="HDL31" s="134"/>
      <c r="HDM31" s="134"/>
      <c r="HDN31" s="134"/>
      <c r="HDO31" s="134"/>
      <c r="HDP31" s="134"/>
      <c r="HDQ31" s="134"/>
      <c r="HDR31" s="134"/>
      <c r="HDS31" s="134"/>
      <c r="HDT31" s="134"/>
      <c r="HDU31" s="134"/>
      <c r="HDV31" s="134"/>
      <c r="HDW31" s="134"/>
      <c r="HDX31" s="134"/>
      <c r="HDY31" s="134"/>
      <c r="HDZ31" s="134"/>
      <c r="HEA31" s="134"/>
      <c r="HEB31" s="134"/>
      <c r="HEC31" s="134"/>
      <c r="HED31" s="134"/>
      <c r="HEE31" s="134"/>
      <c r="HEF31" s="134"/>
      <c r="HEG31" s="134"/>
      <c r="HEH31" s="134"/>
      <c r="HEI31" s="134"/>
      <c r="HEJ31" s="134"/>
      <c r="HEK31" s="134"/>
      <c r="HEL31" s="134"/>
      <c r="HEM31" s="134"/>
      <c r="HEN31" s="134"/>
      <c r="HEO31" s="134"/>
      <c r="HEP31" s="134"/>
      <c r="HEQ31" s="134"/>
      <c r="HER31" s="134"/>
      <c r="HES31" s="134"/>
      <c r="HET31" s="134"/>
      <c r="HEU31" s="134"/>
      <c r="HEV31" s="134"/>
      <c r="HEW31" s="134"/>
      <c r="HEX31" s="134"/>
      <c r="HEY31" s="134"/>
      <c r="HEZ31" s="134"/>
      <c r="HFA31" s="134"/>
      <c r="HFB31" s="134"/>
      <c r="HFC31" s="134"/>
      <c r="HFD31" s="134"/>
      <c r="HFE31" s="134"/>
      <c r="HFF31" s="134"/>
      <c r="HFG31" s="134"/>
      <c r="HFH31" s="134"/>
      <c r="HFI31" s="134"/>
      <c r="HFJ31" s="134"/>
      <c r="HFK31" s="134"/>
      <c r="HFL31" s="134"/>
      <c r="HFM31" s="134"/>
      <c r="HFN31" s="134"/>
      <c r="HFO31" s="134"/>
      <c r="HFP31" s="134"/>
      <c r="HFQ31" s="134"/>
      <c r="HFR31" s="134"/>
      <c r="HFS31" s="134"/>
      <c r="HFT31" s="134"/>
      <c r="HFU31" s="134"/>
      <c r="HFV31" s="134"/>
      <c r="HFW31" s="134"/>
      <c r="HFX31" s="134"/>
      <c r="HFY31" s="134"/>
      <c r="HFZ31" s="134"/>
      <c r="HGA31" s="134"/>
      <c r="HGB31" s="134"/>
      <c r="HGC31" s="134"/>
      <c r="HGD31" s="134"/>
      <c r="HGE31" s="134"/>
      <c r="HGF31" s="134"/>
      <c r="HGG31" s="134"/>
      <c r="HGH31" s="134"/>
      <c r="HGI31" s="134"/>
      <c r="HGJ31" s="134"/>
      <c r="HGK31" s="134"/>
      <c r="HGL31" s="134"/>
      <c r="HGM31" s="134"/>
      <c r="HGN31" s="134"/>
      <c r="HGO31" s="134"/>
      <c r="HGP31" s="134"/>
      <c r="HGQ31" s="134"/>
      <c r="HGR31" s="134"/>
      <c r="HGS31" s="134"/>
      <c r="HGT31" s="134"/>
      <c r="HGU31" s="134"/>
      <c r="HGV31" s="134"/>
      <c r="HGW31" s="134"/>
      <c r="HGX31" s="134"/>
      <c r="HGY31" s="134"/>
      <c r="HGZ31" s="134"/>
      <c r="HHA31" s="134"/>
      <c r="HHB31" s="134"/>
      <c r="HHC31" s="134"/>
      <c r="HHD31" s="134"/>
      <c r="HHE31" s="134"/>
      <c r="HHF31" s="134"/>
      <c r="HHG31" s="134"/>
      <c r="HHH31" s="134"/>
      <c r="HHI31" s="134"/>
      <c r="HHJ31" s="134"/>
      <c r="HHK31" s="134"/>
      <c r="HHL31" s="134"/>
      <c r="HHM31" s="134"/>
      <c r="HHN31" s="134"/>
      <c r="HHO31" s="134"/>
      <c r="HHP31" s="134"/>
      <c r="HHQ31" s="134"/>
      <c r="HHR31" s="134"/>
      <c r="HHS31" s="134"/>
      <c r="HHT31" s="134"/>
      <c r="HHU31" s="134"/>
      <c r="HHV31" s="134"/>
      <c r="HHW31" s="134"/>
      <c r="HHX31" s="134"/>
      <c r="HHY31" s="134"/>
      <c r="HHZ31" s="134"/>
      <c r="HIA31" s="134"/>
      <c r="HIB31" s="134"/>
      <c r="HIC31" s="134"/>
      <c r="HID31" s="134"/>
      <c r="HIE31" s="134"/>
      <c r="HIF31" s="134"/>
      <c r="HIG31" s="134"/>
      <c r="HIH31" s="134"/>
      <c r="HII31" s="134"/>
      <c r="HIJ31" s="134"/>
      <c r="HIK31" s="134"/>
      <c r="HIL31" s="134"/>
      <c r="HIM31" s="134"/>
      <c r="HIN31" s="134"/>
      <c r="HIO31" s="134"/>
      <c r="HIP31" s="134"/>
      <c r="HIQ31" s="134"/>
      <c r="HIR31" s="134"/>
      <c r="HIS31" s="134"/>
      <c r="HIT31" s="134"/>
      <c r="HIU31" s="134"/>
      <c r="HIV31" s="134"/>
      <c r="HIW31" s="134"/>
      <c r="HIX31" s="134"/>
      <c r="HIY31" s="134"/>
      <c r="HIZ31" s="134"/>
      <c r="HJA31" s="134"/>
      <c r="HJB31" s="134"/>
      <c r="HJC31" s="134"/>
      <c r="HJD31" s="134"/>
      <c r="HJE31" s="134"/>
      <c r="HJF31" s="134"/>
      <c r="HJG31" s="134"/>
      <c r="HJH31" s="134"/>
      <c r="HJI31" s="134"/>
      <c r="HJJ31" s="134"/>
      <c r="HJK31" s="134"/>
      <c r="HJL31" s="134"/>
      <c r="HJM31" s="134"/>
      <c r="HJN31" s="134"/>
      <c r="HJO31" s="134"/>
      <c r="HJP31" s="134"/>
      <c r="HJQ31" s="134"/>
      <c r="HJR31" s="134"/>
      <c r="HJS31" s="134"/>
      <c r="HJT31" s="134"/>
      <c r="HJU31" s="134"/>
      <c r="HJV31" s="134"/>
      <c r="HJW31" s="134"/>
      <c r="HJX31" s="134"/>
      <c r="HJY31" s="134"/>
      <c r="HJZ31" s="134"/>
      <c r="HKA31" s="134"/>
      <c r="HKB31" s="134"/>
      <c r="HKC31" s="134"/>
      <c r="HKD31" s="134"/>
      <c r="HKE31" s="134"/>
      <c r="HKF31" s="134"/>
      <c r="HKG31" s="134"/>
      <c r="HKH31" s="134"/>
      <c r="HKI31" s="134"/>
      <c r="HKJ31" s="134"/>
      <c r="HKK31" s="134"/>
      <c r="HKL31" s="134"/>
      <c r="HKM31" s="134"/>
      <c r="HKN31" s="134"/>
      <c r="HKO31" s="134"/>
      <c r="HKP31" s="134"/>
      <c r="HKQ31" s="134"/>
      <c r="HKR31" s="134"/>
      <c r="HKS31" s="134"/>
      <c r="HKT31" s="134"/>
      <c r="HKU31" s="134"/>
      <c r="HKV31" s="134"/>
      <c r="HKW31" s="134"/>
      <c r="HKX31" s="134"/>
      <c r="HKY31" s="134"/>
      <c r="HKZ31" s="134"/>
      <c r="HLA31" s="134"/>
      <c r="HLB31" s="134"/>
      <c r="HLC31" s="134"/>
      <c r="HLD31" s="134"/>
      <c r="HLE31" s="134"/>
      <c r="HLF31" s="134"/>
      <c r="HLG31" s="134"/>
      <c r="HLH31" s="134"/>
      <c r="HLI31" s="134"/>
      <c r="HLJ31" s="134"/>
      <c r="HLK31" s="134"/>
      <c r="HLL31" s="134"/>
      <c r="HLM31" s="134"/>
      <c r="HLN31" s="134"/>
      <c r="HLO31" s="134"/>
      <c r="HLP31" s="134"/>
      <c r="HLQ31" s="134"/>
      <c r="HLR31" s="134"/>
      <c r="HLS31" s="134"/>
      <c r="HLT31" s="134"/>
      <c r="HLU31" s="134"/>
      <c r="HLV31" s="134"/>
      <c r="HLW31" s="134"/>
      <c r="HLX31" s="134"/>
      <c r="HLY31" s="134"/>
      <c r="HLZ31" s="134"/>
      <c r="HMA31" s="134"/>
      <c r="HMB31" s="134"/>
      <c r="HMC31" s="134"/>
      <c r="HMD31" s="134"/>
      <c r="HME31" s="134"/>
      <c r="HMF31" s="134"/>
      <c r="HMG31" s="134"/>
      <c r="HMH31" s="134"/>
      <c r="HMI31" s="134"/>
      <c r="HMJ31" s="134"/>
      <c r="HMK31" s="134"/>
      <c r="HML31" s="134"/>
      <c r="HMM31" s="134"/>
      <c r="HMN31" s="134"/>
      <c r="HMO31" s="134"/>
      <c r="HMP31" s="134"/>
      <c r="HMQ31" s="134"/>
      <c r="HMR31" s="134"/>
      <c r="HMS31" s="134"/>
      <c r="HMT31" s="134"/>
      <c r="HMU31" s="134"/>
      <c r="HMV31" s="134"/>
      <c r="HMW31" s="134"/>
      <c r="HMX31" s="134"/>
      <c r="HMY31" s="134"/>
      <c r="HMZ31" s="134"/>
      <c r="HNA31" s="134"/>
      <c r="HNB31" s="134"/>
      <c r="HNC31" s="134"/>
      <c r="HND31" s="134"/>
      <c r="HNE31" s="134"/>
      <c r="HNF31" s="134"/>
      <c r="HNG31" s="134"/>
      <c r="HNH31" s="134"/>
      <c r="HNI31" s="134"/>
      <c r="HNJ31" s="134"/>
      <c r="HNK31" s="134"/>
      <c r="HNL31" s="134"/>
      <c r="HNM31" s="134"/>
      <c r="HNN31" s="134"/>
      <c r="HNO31" s="134"/>
      <c r="HNP31" s="134"/>
      <c r="HNQ31" s="134"/>
      <c r="HNR31" s="134"/>
      <c r="HNS31" s="134"/>
      <c r="HNT31" s="134"/>
      <c r="HNU31" s="134"/>
      <c r="HNV31" s="134"/>
      <c r="HNW31" s="134"/>
      <c r="HNX31" s="134"/>
      <c r="HNY31" s="134"/>
      <c r="HNZ31" s="134"/>
      <c r="HOA31" s="134"/>
      <c r="HOB31" s="134"/>
      <c r="HOC31" s="134"/>
      <c r="HOD31" s="134"/>
      <c r="HOE31" s="134"/>
      <c r="HOF31" s="134"/>
      <c r="HOG31" s="134"/>
      <c r="HOH31" s="134"/>
      <c r="HOI31" s="134"/>
      <c r="HOJ31" s="134"/>
      <c r="HOK31" s="134"/>
      <c r="HOL31" s="134"/>
      <c r="HOM31" s="134"/>
      <c r="HON31" s="134"/>
      <c r="HOO31" s="134"/>
      <c r="HOP31" s="134"/>
      <c r="HOQ31" s="134"/>
      <c r="HOR31" s="134"/>
      <c r="HOS31" s="134"/>
      <c r="HOT31" s="134"/>
      <c r="HOU31" s="134"/>
      <c r="HOV31" s="134"/>
      <c r="HOW31" s="134"/>
      <c r="HOX31" s="134"/>
      <c r="HOY31" s="134"/>
      <c r="HOZ31" s="134"/>
      <c r="HPA31" s="134"/>
      <c r="HPB31" s="134"/>
      <c r="HPC31" s="134"/>
      <c r="HPD31" s="134"/>
      <c r="HPE31" s="134"/>
      <c r="HPF31" s="134"/>
      <c r="HPG31" s="134"/>
      <c r="HPH31" s="134"/>
      <c r="HPI31" s="134"/>
      <c r="HPJ31" s="134"/>
      <c r="HPK31" s="134"/>
      <c r="HPL31" s="134"/>
      <c r="HPM31" s="134"/>
      <c r="HPN31" s="134"/>
      <c r="HPO31" s="134"/>
      <c r="HPP31" s="134"/>
      <c r="HPQ31" s="134"/>
      <c r="HPR31" s="134"/>
      <c r="HPS31" s="134"/>
      <c r="HPT31" s="134"/>
      <c r="HPU31" s="134"/>
      <c r="HPV31" s="134"/>
      <c r="HPW31" s="134"/>
      <c r="HPX31" s="134"/>
      <c r="HPY31" s="134"/>
      <c r="HPZ31" s="134"/>
      <c r="HQA31" s="134"/>
      <c r="HQB31" s="134"/>
      <c r="HQC31" s="134"/>
      <c r="HQD31" s="134"/>
      <c r="HQE31" s="134"/>
      <c r="HQF31" s="134"/>
      <c r="HQG31" s="134"/>
      <c r="HQH31" s="134"/>
      <c r="HQI31" s="134"/>
      <c r="HQJ31" s="134"/>
      <c r="HQK31" s="134"/>
      <c r="HQL31" s="134"/>
      <c r="HQM31" s="134"/>
      <c r="HQN31" s="134"/>
      <c r="HQO31" s="134"/>
      <c r="HQP31" s="134"/>
      <c r="HQQ31" s="134"/>
      <c r="HQR31" s="134"/>
      <c r="HQS31" s="134"/>
      <c r="HQT31" s="134"/>
      <c r="HQU31" s="134"/>
      <c r="HQV31" s="134"/>
      <c r="HQW31" s="134"/>
      <c r="HQX31" s="134"/>
      <c r="HQY31" s="134"/>
      <c r="HQZ31" s="134"/>
      <c r="HRA31" s="134"/>
      <c r="HRB31" s="134"/>
      <c r="HRC31" s="134"/>
      <c r="HRD31" s="134"/>
      <c r="HRE31" s="134"/>
      <c r="HRF31" s="134"/>
      <c r="HRG31" s="134"/>
      <c r="HRH31" s="134"/>
      <c r="HRI31" s="134"/>
      <c r="HRJ31" s="134"/>
      <c r="HRK31" s="134"/>
      <c r="HRL31" s="134"/>
      <c r="HRM31" s="134"/>
      <c r="HRN31" s="134"/>
      <c r="HRO31" s="134"/>
      <c r="HRP31" s="134"/>
      <c r="HRQ31" s="134"/>
      <c r="HRR31" s="134"/>
      <c r="HRS31" s="134"/>
      <c r="HRT31" s="134"/>
      <c r="HRU31" s="134"/>
      <c r="HRV31" s="134"/>
      <c r="HRW31" s="134"/>
      <c r="HRX31" s="134"/>
      <c r="HRY31" s="134"/>
      <c r="HRZ31" s="134"/>
      <c r="HSA31" s="134"/>
      <c r="HSB31" s="134"/>
      <c r="HSC31" s="134"/>
      <c r="HSD31" s="134"/>
      <c r="HSE31" s="134"/>
      <c r="HSF31" s="134"/>
      <c r="HSG31" s="134"/>
      <c r="HSH31" s="134"/>
      <c r="HSI31" s="134"/>
      <c r="HSJ31" s="134"/>
      <c r="HSK31" s="134"/>
      <c r="HSL31" s="134"/>
      <c r="HSM31" s="134"/>
      <c r="HSN31" s="134"/>
      <c r="HSO31" s="134"/>
      <c r="HSP31" s="134"/>
      <c r="HSQ31" s="134"/>
      <c r="HSR31" s="134"/>
      <c r="HSS31" s="134"/>
      <c r="HST31" s="134"/>
      <c r="HSU31" s="134"/>
      <c r="HSV31" s="134"/>
      <c r="HSW31" s="134"/>
      <c r="HSX31" s="134"/>
      <c r="HSY31" s="134"/>
      <c r="HSZ31" s="134"/>
      <c r="HTA31" s="134"/>
      <c r="HTB31" s="134"/>
      <c r="HTC31" s="134"/>
      <c r="HTD31" s="134"/>
      <c r="HTE31" s="134"/>
      <c r="HTF31" s="134"/>
      <c r="HTG31" s="134"/>
      <c r="HTH31" s="134"/>
      <c r="HTI31" s="134"/>
      <c r="HTJ31" s="134"/>
      <c r="HTK31" s="134"/>
      <c r="HTL31" s="134"/>
      <c r="HTM31" s="134"/>
      <c r="HTN31" s="134"/>
      <c r="HTO31" s="134"/>
      <c r="HTP31" s="134"/>
      <c r="HTQ31" s="134"/>
      <c r="HTR31" s="134"/>
      <c r="HTS31" s="134"/>
      <c r="HTT31" s="134"/>
      <c r="HTU31" s="134"/>
      <c r="HTV31" s="134"/>
      <c r="HTW31" s="134"/>
      <c r="HTX31" s="134"/>
      <c r="HTY31" s="134"/>
      <c r="HTZ31" s="134"/>
      <c r="HUA31" s="134"/>
      <c r="HUB31" s="134"/>
      <c r="HUC31" s="134"/>
      <c r="HUD31" s="134"/>
      <c r="HUE31" s="134"/>
      <c r="HUF31" s="134"/>
      <c r="HUG31" s="134"/>
      <c r="HUH31" s="134"/>
      <c r="HUI31" s="134"/>
      <c r="HUJ31" s="134"/>
      <c r="HUK31" s="134"/>
      <c r="HUL31" s="134"/>
      <c r="HUM31" s="134"/>
      <c r="HUN31" s="134"/>
      <c r="HUO31" s="134"/>
      <c r="HUP31" s="134"/>
      <c r="HUQ31" s="134"/>
      <c r="HUR31" s="134"/>
      <c r="HUS31" s="134"/>
      <c r="HUT31" s="134"/>
      <c r="HUU31" s="134"/>
      <c r="HUV31" s="134"/>
      <c r="HUW31" s="134"/>
      <c r="HUX31" s="134"/>
      <c r="HUY31" s="134"/>
      <c r="HUZ31" s="134"/>
      <c r="HVA31" s="134"/>
      <c r="HVB31" s="134"/>
      <c r="HVC31" s="134"/>
      <c r="HVD31" s="134"/>
      <c r="HVE31" s="134"/>
      <c r="HVF31" s="134"/>
      <c r="HVG31" s="134"/>
      <c r="HVH31" s="134"/>
      <c r="HVI31" s="134"/>
      <c r="HVJ31" s="134"/>
      <c r="HVK31" s="134"/>
      <c r="HVL31" s="134"/>
      <c r="HVM31" s="134"/>
      <c r="HVN31" s="134"/>
      <c r="HVO31" s="134"/>
      <c r="HVP31" s="134"/>
      <c r="HVQ31" s="134"/>
      <c r="HVR31" s="134"/>
      <c r="HVS31" s="134"/>
      <c r="HVT31" s="134"/>
      <c r="HVU31" s="134"/>
      <c r="HVV31" s="134"/>
      <c r="HVW31" s="134"/>
      <c r="HVX31" s="134"/>
      <c r="HVY31" s="134"/>
      <c r="HVZ31" s="134"/>
      <c r="HWA31" s="134"/>
      <c r="HWB31" s="134"/>
      <c r="HWC31" s="134"/>
      <c r="HWD31" s="134"/>
      <c r="HWE31" s="134"/>
      <c r="HWF31" s="134"/>
      <c r="HWG31" s="134"/>
      <c r="HWH31" s="134"/>
      <c r="HWI31" s="134"/>
      <c r="HWJ31" s="134"/>
      <c r="HWK31" s="134"/>
      <c r="HWL31" s="134"/>
      <c r="HWM31" s="134"/>
      <c r="HWN31" s="134"/>
      <c r="HWO31" s="134"/>
      <c r="HWP31" s="134"/>
      <c r="HWQ31" s="134"/>
      <c r="HWR31" s="134"/>
      <c r="HWS31" s="134"/>
      <c r="HWT31" s="134"/>
      <c r="HWU31" s="134"/>
      <c r="HWV31" s="134"/>
      <c r="HWW31" s="134"/>
      <c r="HWX31" s="134"/>
      <c r="HWY31" s="134"/>
      <c r="HWZ31" s="134"/>
      <c r="HXA31" s="134"/>
      <c r="HXB31" s="134"/>
      <c r="HXC31" s="134"/>
      <c r="HXD31" s="134"/>
      <c r="HXE31" s="134"/>
      <c r="HXF31" s="134"/>
      <c r="HXG31" s="134"/>
      <c r="HXH31" s="134"/>
      <c r="HXI31" s="134"/>
      <c r="HXJ31" s="134"/>
      <c r="HXK31" s="134"/>
      <c r="HXL31" s="134"/>
      <c r="HXM31" s="134"/>
      <c r="HXN31" s="134"/>
      <c r="HXO31" s="134"/>
      <c r="HXP31" s="134"/>
      <c r="HXQ31" s="134"/>
      <c r="HXR31" s="134"/>
      <c r="HXS31" s="134"/>
      <c r="HXT31" s="134"/>
      <c r="HXU31" s="134"/>
      <c r="HXV31" s="134"/>
      <c r="HXW31" s="134"/>
      <c r="HXX31" s="134"/>
      <c r="HXY31" s="134"/>
      <c r="HXZ31" s="134"/>
      <c r="HYA31" s="134"/>
      <c r="HYB31" s="134"/>
      <c r="HYC31" s="134"/>
      <c r="HYD31" s="134"/>
      <c r="HYE31" s="134"/>
      <c r="HYF31" s="134"/>
      <c r="HYG31" s="134"/>
      <c r="HYH31" s="134"/>
      <c r="HYI31" s="134"/>
      <c r="HYJ31" s="134"/>
      <c r="HYK31" s="134"/>
      <c r="HYL31" s="134"/>
      <c r="HYM31" s="134"/>
      <c r="HYN31" s="134"/>
      <c r="HYO31" s="134"/>
      <c r="HYP31" s="134"/>
      <c r="HYQ31" s="134"/>
      <c r="HYR31" s="134"/>
      <c r="HYS31" s="134"/>
      <c r="HYT31" s="134"/>
      <c r="HYU31" s="134"/>
      <c r="HYV31" s="134"/>
      <c r="HYW31" s="134"/>
      <c r="HYX31" s="134"/>
      <c r="HYY31" s="134"/>
      <c r="HYZ31" s="134"/>
      <c r="HZA31" s="134"/>
      <c r="HZB31" s="134"/>
      <c r="HZC31" s="134"/>
      <c r="HZD31" s="134"/>
      <c r="HZE31" s="134"/>
      <c r="HZF31" s="134"/>
      <c r="HZG31" s="134"/>
      <c r="HZH31" s="134"/>
      <c r="HZI31" s="134"/>
      <c r="HZJ31" s="134"/>
      <c r="HZK31" s="134"/>
      <c r="HZL31" s="134"/>
      <c r="HZM31" s="134"/>
      <c r="HZN31" s="134"/>
      <c r="HZO31" s="134"/>
      <c r="HZP31" s="134"/>
      <c r="HZQ31" s="134"/>
      <c r="HZR31" s="134"/>
      <c r="HZS31" s="134"/>
      <c r="HZT31" s="134"/>
      <c r="HZU31" s="134"/>
      <c r="HZV31" s="134"/>
      <c r="HZW31" s="134"/>
      <c r="HZX31" s="134"/>
      <c r="HZY31" s="134"/>
      <c r="HZZ31" s="134"/>
      <c r="IAA31" s="134"/>
      <c r="IAB31" s="134"/>
      <c r="IAC31" s="134"/>
      <c r="IAD31" s="134"/>
      <c r="IAE31" s="134"/>
      <c r="IAF31" s="134"/>
      <c r="IAG31" s="134"/>
      <c r="IAH31" s="134"/>
      <c r="IAI31" s="134"/>
      <c r="IAJ31" s="134"/>
      <c r="IAK31" s="134"/>
      <c r="IAL31" s="134"/>
      <c r="IAM31" s="134"/>
      <c r="IAN31" s="134"/>
      <c r="IAO31" s="134"/>
      <c r="IAP31" s="134"/>
      <c r="IAQ31" s="134"/>
      <c r="IAR31" s="134"/>
      <c r="IAS31" s="134"/>
      <c r="IAT31" s="134"/>
      <c r="IAU31" s="134"/>
      <c r="IAV31" s="134"/>
      <c r="IAW31" s="134"/>
      <c r="IAX31" s="134"/>
      <c r="IAY31" s="134"/>
      <c r="IAZ31" s="134"/>
      <c r="IBA31" s="134"/>
      <c r="IBB31" s="134"/>
      <c r="IBC31" s="134"/>
      <c r="IBD31" s="134"/>
      <c r="IBE31" s="134"/>
      <c r="IBF31" s="134"/>
      <c r="IBG31" s="134"/>
      <c r="IBH31" s="134"/>
      <c r="IBI31" s="134"/>
      <c r="IBJ31" s="134"/>
      <c r="IBK31" s="134"/>
      <c r="IBL31" s="134"/>
      <c r="IBM31" s="134"/>
      <c r="IBN31" s="134"/>
      <c r="IBO31" s="134"/>
      <c r="IBP31" s="134"/>
      <c r="IBQ31" s="134"/>
      <c r="IBR31" s="134"/>
      <c r="IBS31" s="134"/>
      <c r="IBT31" s="134"/>
      <c r="IBU31" s="134"/>
      <c r="IBV31" s="134"/>
      <c r="IBW31" s="134"/>
      <c r="IBX31" s="134"/>
      <c r="IBY31" s="134"/>
      <c r="IBZ31" s="134"/>
      <c r="ICA31" s="134"/>
      <c r="ICB31" s="134"/>
      <c r="ICC31" s="134"/>
      <c r="ICD31" s="134"/>
      <c r="ICE31" s="134"/>
      <c r="ICF31" s="134"/>
      <c r="ICG31" s="134"/>
      <c r="ICH31" s="134"/>
      <c r="ICI31" s="134"/>
      <c r="ICJ31" s="134"/>
      <c r="ICK31" s="134"/>
      <c r="ICL31" s="134"/>
      <c r="ICM31" s="134"/>
      <c r="ICN31" s="134"/>
      <c r="ICO31" s="134"/>
      <c r="ICP31" s="134"/>
      <c r="ICQ31" s="134"/>
      <c r="ICR31" s="134"/>
      <c r="ICS31" s="134"/>
      <c r="ICT31" s="134"/>
      <c r="ICU31" s="134"/>
      <c r="ICV31" s="134"/>
      <c r="ICW31" s="134"/>
      <c r="ICX31" s="134"/>
      <c r="ICY31" s="134"/>
      <c r="ICZ31" s="134"/>
      <c r="IDA31" s="134"/>
      <c r="IDB31" s="134"/>
      <c r="IDC31" s="134"/>
      <c r="IDD31" s="134"/>
      <c r="IDE31" s="134"/>
      <c r="IDF31" s="134"/>
      <c r="IDG31" s="134"/>
      <c r="IDH31" s="134"/>
      <c r="IDI31" s="134"/>
      <c r="IDJ31" s="134"/>
      <c r="IDK31" s="134"/>
      <c r="IDL31" s="134"/>
      <c r="IDM31" s="134"/>
      <c r="IDN31" s="134"/>
      <c r="IDO31" s="134"/>
      <c r="IDP31" s="134"/>
      <c r="IDQ31" s="134"/>
      <c r="IDR31" s="134"/>
      <c r="IDS31" s="134"/>
      <c r="IDT31" s="134"/>
      <c r="IDU31" s="134"/>
      <c r="IDV31" s="134"/>
      <c r="IDW31" s="134"/>
      <c r="IDX31" s="134"/>
      <c r="IDY31" s="134"/>
      <c r="IDZ31" s="134"/>
      <c r="IEA31" s="134"/>
      <c r="IEB31" s="134"/>
      <c r="IEC31" s="134"/>
      <c r="IED31" s="134"/>
      <c r="IEE31" s="134"/>
      <c r="IEF31" s="134"/>
      <c r="IEG31" s="134"/>
      <c r="IEH31" s="134"/>
      <c r="IEI31" s="134"/>
      <c r="IEJ31" s="134"/>
      <c r="IEK31" s="134"/>
      <c r="IEL31" s="134"/>
      <c r="IEM31" s="134"/>
      <c r="IEN31" s="134"/>
      <c r="IEO31" s="134"/>
      <c r="IEP31" s="134"/>
      <c r="IEQ31" s="134"/>
      <c r="IER31" s="134"/>
      <c r="IES31" s="134"/>
      <c r="IET31" s="134"/>
      <c r="IEU31" s="134"/>
      <c r="IEV31" s="134"/>
      <c r="IEW31" s="134"/>
      <c r="IEX31" s="134"/>
      <c r="IEY31" s="134"/>
      <c r="IEZ31" s="134"/>
      <c r="IFA31" s="134"/>
      <c r="IFB31" s="134"/>
      <c r="IFC31" s="134"/>
      <c r="IFD31" s="134"/>
      <c r="IFE31" s="134"/>
      <c r="IFF31" s="134"/>
      <c r="IFG31" s="134"/>
      <c r="IFH31" s="134"/>
      <c r="IFI31" s="134"/>
      <c r="IFJ31" s="134"/>
      <c r="IFK31" s="134"/>
      <c r="IFL31" s="134"/>
      <c r="IFM31" s="134"/>
      <c r="IFN31" s="134"/>
      <c r="IFO31" s="134"/>
      <c r="IFP31" s="134"/>
      <c r="IFQ31" s="134"/>
      <c r="IFR31" s="134"/>
      <c r="IFS31" s="134"/>
      <c r="IFT31" s="134"/>
      <c r="IFU31" s="134"/>
      <c r="IFV31" s="134"/>
      <c r="IFW31" s="134"/>
      <c r="IFX31" s="134"/>
      <c r="IFY31" s="134"/>
      <c r="IFZ31" s="134"/>
      <c r="IGA31" s="134"/>
      <c r="IGB31" s="134"/>
      <c r="IGC31" s="134"/>
      <c r="IGD31" s="134"/>
      <c r="IGE31" s="134"/>
      <c r="IGF31" s="134"/>
      <c r="IGG31" s="134"/>
      <c r="IGH31" s="134"/>
      <c r="IGI31" s="134"/>
      <c r="IGJ31" s="134"/>
      <c r="IGK31" s="134"/>
      <c r="IGL31" s="134"/>
      <c r="IGM31" s="134"/>
      <c r="IGN31" s="134"/>
      <c r="IGO31" s="134"/>
      <c r="IGP31" s="134"/>
      <c r="IGQ31" s="134"/>
      <c r="IGR31" s="134"/>
      <c r="IGS31" s="134"/>
      <c r="IGT31" s="134"/>
      <c r="IGU31" s="134"/>
      <c r="IGV31" s="134"/>
      <c r="IGW31" s="134"/>
      <c r="IGX31" s="134"/>
      <c r="IGY31" s="134"/>
      <c r="IGZ31" s="134"/>
      <c r="IHA31" s="134"/>
      <c r="IHB31" s="134"/>
      <c r="IHC31" s="134"/>
      <c r="IHD31" s="134"/>
      <c r="IHE31" s="134"/>
      <c r="IHF31" s="134"/>
      <c r="IHG31" s="134"/>
      <c r="IHH31" s="134"/>
      <c r="IHI31" s="134"/>
      <c r="IHJ31" s="134"/>
      <c r="IHK31" s="134"/>
      <c r="IHL31" s="134"/>
      <c r="IHM31" s="134"/>
      <c r="IHN31" s="134"/>
      <c r="IHO31" s="134"/>
      <c r="IHP31" s="134"/>
      <c r="IHQ31" s="134"/>
      <c r="IHR31" s="134"/>
      <c r="IHS31" s="134"/>
      <c r="IHT31" s="134"/>
      <c r="IHU31" s="134"/>
      <c r="IHV31" s="134"/>
      <c r="IHW31" s="134"/>
      <c r="IHX31" s="134"/>
      <c r="IHY31" s="134"/>
      <c r="IHZ31" s="134"/>
      <c r="IIA31" s="134"/>
      <c r="IIB31" s="134"/>
      <c r="IIC31" s="134"/>
      <c r="IID31" s="134"/>
      <c r="IIE31" s="134"/>
      <c r="IIF31" s="134"/>
      <c r="IIG31" s="134"/>
      <c r="IIH31" s="134"/>
      <c r="III31" s="134"/>
      <c r="IIJ31" s="134"/>
      <c r="IIK31" s="134"/>
      <c r="IIL31" s="134"/>
      <c r="IIM31" s="134"/>
      <c r="IIN31" s="134"/>
      <c r="IIO31" s="134"/>
      <c r="IIP31" s="134"/>
      <c r="IIQ31" s="134"/>
      <c r="IIR31" s="134"/>
      <c r="IIS31" s="134"/>
      <c r="IIT31" s="134"/>
      <c r="IIU31" s="134"/>
      <c r="IIV31" s="134"/>
      <c r="IIW31" s="134"/>
      <c r="IIX31" s="134"/>
      <c r="IIY31" s="134"/>
      <c r="IIZ31" s="134"/>
      <c r="IJA31" s="134"/>
      <c r="IJB31" s="134"/>
      <c r="IJC31" s="134"/>
      <c r="IJD31" s="134"/>
      <c r="IJE31" s="134"/>
      <c r="IJF31" s="134"/>
      <c r="IJG31" s="134"/>
      <c r="IJH31" s="134"/>
      <c r="IJI31" s="134"/>
      <c r="IJJ31" s="134"/>
      <c r="IJK31" s="134"/>
      <c r="IJL31" s="134"/>
      <c r="IJM31" s="134"/>
      <c r="IJN31" s="134"/>
      <c r="IJO31" s="134"/>
      <c r="IJP31" s="134"/>
      <c r="IJQ31" s="134"/>
      <c r="IJR31" s="134"/>
      <c r="IJS31" s="134"/>
      <c r="IJT31" s="134"/>
      <c r="IJU31" s="134"/>
      <c r="IJV31" s="134"/>
      <c r="IJW31" s="134"/>
      <c r="IJX31" s="134"/>
      <c r="IJY31" s="134"/>
      <c r="IJZ31" s="134"/>
      <c r="IKA31" s="134"/>
      <c r="IKB31" s="134"/>
      <c r="IKC31" s="134"/>
      <c r="IKD31" s="134"/>
      <c r="IKE31" s="134"/>
      <c r="IKF31" s="134"/>
      <c r="IKG31" s="134"/>
      <c r="IKH31" s="134"/>
      <c r="IKI31" s="134"/>
      <c r="IKJ31" s="134"/>
      <c r="IKK31" s="134"/>
      <c r="IKL31" s="134"/>
      <c r="IKM31" s="134"/>
      <c r="IKN31" s="134"/>
      <c r="IKO31" s="134"/>
      <c r="IKP31" s="134"/>
      <c r="IKQ31" s="134"/>
      <c r="IKR31" s="134"/>
      <c r="IKS31" s="134"/>
      <c r="IKT31" s="134"/>
      <c r="IKU31" s="134"/>
      <c r="IKV31" s="134"/>
      <c r="IKW31" s="134"/>
      <c r="IKX31" s="134"/>
      <c r="IKY31" s="134"/>
      <c r="IKZ31" s="134"/>
      <c r="ILA31" s="134"/>
      <c r="ILB31" s="134"/>
      <c r="ILC31" s="134"/>
      <c r="ILD31" s="134"/>
      <c r="ILE31" s="134"/>
      <c r="ILF31" s="134"/>
      <c r="ILG31" s="134"/>
      <c r="ILH31" s="134"/>
      <c r="ILI31" s="134"/>
      <c r="ILJ31" s="134"/>
      <c r="ILK31" s="134"/>
      <c r="ILL31" s="134"/>
      <c r="ILM31" s="134"/>
      <c r="ILN31" s="134"/>
      <c r="ILO31" s="134"/>
      <c r="ILP31" s="134"/>
      <c r="ILQ31" s="134"/>
      <c r="ILR31" s="134"/>
      <c r="ILS31" s="134"/>
      <c r="ILT31" s="134"/>
      <c r="ILU31" s="134"/>
      <c r="ILV31" s="134"/>
      <c r="ILW31" s="134"/>
      <c r="ILX31" s="134"/>
      <c r="ILY31" s="134"/>
      <c r="ILZ31" s="134"/>
      <c r="IMA31" s="134"/>
      <c r="IMB31" s="134"/>
      <c r="IMC31" s="134"/>
      <c r="IMD31" s="134"/>
      <c r="IME31" s="134"/>
      <c r="IMF31" s="134"/>
      <c r="IMG31" s="134"/>
      <c r="IMH31" s="134"/>
      <c r="IMI31" s="134"/>
      <c r="IMJ31" s="134"/>
      <c r="IMK31" s="134"/>
      <c r="IML31" s="134"/>
      <c r="IMM31" s="134"/>
      <c r="IMN31" s="134"/>
      <c r="IMO31" s="134"/>
      <c r="IMP31" s="134"/>
      <c r="IMQ31" s="134"/>
      <c r="IMR31" s="134"/>
      <c r="IMS31" s="134"/>
      <c r="IMT31" s="134"/>
      <c r="IMU31" s="134"/>
      <c r="IMV31" s="134"/>
      <c r="IMW31" s="134"/>
      <c r="IMX31" s="134"/>
      <c r="IMY31" s="134"/>
      <c r="IMZ31" s="134"/>
      <c r="INA31" s="134"/>
      <c r="INB31" s="134"/>
      <c r="INC31" s="134"/>
      <c r="IND31" s="134"/>
      <c r="INE31" s="134"/>
      <c r="INF31" s="134"/>
      <c r="ING31" s="134"/>
      <c r="INH31" s="134"/>
      <c r="INI31" s="134"/>
      <c r="INJ31" s="134"/>
      <c r="INK31" s="134"/>
      <c r="INL31" s="134"/>
      <c r="INM31" s="134"/>
      <c r="INN31" s="134"/>
      <c r="INO31" s="134"/>
      <c r="INP31" s="134"/>
      <c r="INQ31" s="134"/>
      <c r="INR31" s="134"/>
      <c r="INS31" s="134"/>
      <c r="INT31" s="134"/>
      <c r="INU31" s="134"/>
      <c r="INV31" s="134"/>
      <c r="INW31" s="134"/>
      <c r="INX31" s="134"/>
      <c r="INY31" s="134"/>
      <c r="INZ31" s="134"/>
      <c r="IOA31" s="134"/>
      <c r="IOB31" s="134"/>
      <c r="IOC31" s="134"/>
      <c r="IOD31" s="134"/>
      <c r="IOE31" s="134"/>
      <c r="IOF31" s="134"/>
      <c r="IOG31" s="134"/>
      <c r="IOH31" s="134"/>
      <c r="IOI31" s="134"/>
      <c r="IOJ31" s="134"/>
      <c r="IOK31" s="134"/>
      <c r="IOL31" s="134"/>
      <c r="IOM31" s="134"/>
      <c r="ION31" s="134"/>
      <c r="IOO31" s="134"/>
      <c r="IOP31" s="134"/>
      <c r="IOQ31" s="134"/>
      <c r="IOR31" s="134"/>
      <c r="IOS31" s="134"/>
      <c r="IOT31" s="134"/>
      <c r="IOU31" s="134"/>
      <c r="IOV31" s="134"/>
      <c r="IOW31" s="134"/>
      <c r="IOX31" s="134"/>
      <c r="IOY31" s="134"/>
      <c r="IOZ31" s="134"/>
      <c r="IPA31" s="134"/>
      <c r="IPB31" s="134"/>
      <c r="IPC31" s="134"/>
      <c r="IPD31" s="134"/>
      <c r="IPE31" s="134"/>
      <c r="IPF31" s="134"/>
      <c r="IPG31" s="134"/>
      <c r="IPH31" s="134"/>
      <c r="IPI31" s="134"/>
      <c r="IPJ31" s="134"/>
      <c r="IPK31" s="134"/>
      <c r="IPL31" s="134"/>
      <c r="IPM31" s="134"/>
      <c r="IPN31" s="134"/>
      <c r="IPO31" s="134"/>
      <c r="IPP31" s="134"/>
      <c r="IPQ31" s="134"/>
      <c r="IPR31" s="134"/>
      <c r="IPS31" s="134"/>
      <c r="IPT31" s="134"/>
      <c r="IPU31" s="134"/>
      <c r="IPV31" s="134"/>
      <c r="IPW31" s="134"/>
      <c r="IPX31" s="134"/>
      <c r="IPY31" s="134"/>
      <c r="IPZ31" s="134"/>
      <c r="IQA31" s="134"/>
      <c r="IQB31" s="134"/>
      <c r="IQC31" s="134"/>
      <c r="IQD31" s="134"/>
      <c r="IQE31" s="134"/>
      <c r="IQF31" s="134"/>
      <c r="IQG31" s="134"/>
      <c r="IQH31" s="134"/>
      <c r="IQI31" s="134"/>
      <c r="IQJ31" s="134"/>
      <c r="IQK31" s="134"/>
      <c r="IQL31" s="134"/>
      <c r="IQM31" s="134"/>
      <c r="IQN31" s="134"/>
      <c r="IQO31" s="134"/>
      <c r="IQP31" s="134"/>
      <c r="IQQ31" s="134"/>
      <c r="IQR31" s="134"/>
      <c r="IQS31" s="134"/>
      <c r="IQT31" s="134"/>
      <c r="IQU31" s="134"/>
      <c r="IQV31" s="134"/>
      <c r="IQW31" s="134"/>
      <c r="IQX31" s="134"/>
      <c r="IQY31" s="134"/>
      <c r="IQZ31" s="134"/>
      <c r="IRA31" s="134"/>
      <c r="IRB31" s="134"/>
      <c r="IRC31" s="134"/>
      <c r="IRD31" s="134"/>
      <c r="IRE31" s="134"/>
      <c r="IRF31" s="134"/>
      <c r="IRG31" s="134"/>
      <c r="IRH31" s="134"/>
      <c r="IRI31" s="134"/>
      <c r="IRJ31" s="134"/>
      <c r="IRK31" s="134"/>
      <c r="IRL31" s="134"/>
      <c r="IRM31" s="134"/>
      <c r="IRN31" s="134"/>
      <c r="IRO31" s="134"/>
      <c r="IRP31" s="134"/>
      <c r="IRQ31" s="134"/>
      <c r="IRR31" s="134"/>
      <c r="IRS31" s="134"/>
      <c r="IRT31" s="134"/>
      <c r="IRU31" s="134"/>
      <c r="IRV31" s="134"/>
      <c r="IRW31" s="134"/>
      <c r="IRX31" s="134"/>
      <c r="IRY31" s="134"/>
      <c r="IRZ31" s="134"/>
      <c r="ISA31" s="134"/>
      <c r="ISB31" s="134"/>
      <c r="ISC31" s="134"/>
      <c r="ISD31" s="134"/>
      <c r="ISE31" s="134"/>
      <c r="ISF31" s="134"/>
      <c r="ISG31" s="134"/>
      <c r="ISH31" s="134"/>
      <c r="ISI31" s="134"/>
      <c r="ISJ31" s="134"/>
      <c r="ISK31" s="134"/>
      <c r="ISL31" s="134"/>
      <c r="ISM31" s="134"/>
      <c r="ISN31" s="134"/>
      <c r="ISO31" s="134"/>
      <c r="ISP31" s="134"/>
      <c r="ISQ31" s="134"/>
      <c r="ISR31" s="134"/>
      <c r="ISS31" s="134"/>
      <c r="IST31" s="134"/>
      <c r="ISU31" s="134"/>
      <c r="ISV31" s="134"/>
      <c r="ISW31" s="134"/>
      <c r="ISX31" s="134"/>
      <c r="ISY31" s="134"/>
      <c r="ISZ31" s="134"/>
      <c r="ITA31" s="134"/>
      <c r="ITB31" s="134"/>
      <c r="ITC31" s="134"/>
      <c r="ITD31" s="134"/>
      <c r="ITE31" s="134"/>
      <c r="ITF31" s="134"/>
      <c r="ITG31" s="134"/>
      <c r="ITH31" s="134"/>
      <c r="ITI31" s="134"/>
      <c r="ITJ31" s="134"/>
      <c r="ITK31" s="134"/>
      <c r="ITL31" s="134"/>
      <c r="ITM31" s="134"/>
      <c r="ITN31" s="134"/>
      <c r="ITO31" s="134"/>
      <c r="ITP31" s="134"/>
      <c r="ITQ31" s="134"/>
      <c r="ITR31" s="134"/>
      <c r="ITS31" s="134"/>
      <c r="ITT31" s="134"/>
      <c r="ITU31" s="134"/>
      <c r="ITV31" s="134"/>
      <c r="ITW31" s="134"/>
      <c r="ITX31" s="134"/>
      <c r="ITY31" s="134"/>
      <c r="ITZ31" s="134"/>
      <c r="IUA31" s="134"/>
      <c r="IUB31" s="134"/>
      <c r="IUC31" s="134"/>
      <c r="IUD31" s="134"/>
      <c r="IUE31" s="134"/>
      <c r="IUF31" s="134"/>
      <c r="IUG31" s="134"/>
      <c r="IUH31" s="134"/>
      <c r="IUI31" s="134"/>
      <c r="IUJ31" s="134"/>
      <c r="IUK31" s="134"/>
      <c r="IUL31" s="134"/>
      <c r="IUM31" s="134"/>
      <c r="IUN31" s="134"/>
      <c r="IUO31" s="134"/>
      <c r="IUP31" s="134"/>
      <c r="IUQ31" s="134"/>
      <c r="IUR31" s="134"/>
      <c r="IUS31" s="134"/>
      <c r="IUT31" s="134"/>
      <c r="IUU31" s="134"/>
      <c r="IUV31" s="134"/>
      <c r="IUW31" s="134"/>
      <c r="IUX31" s="134"/>
      <c r="IUY31" s="134"/>
      <c r="IUZ31" s="134"/>
      <c r="IVA31" s="134"/>
      <c r="IVB31" s="134"/>
      <c r="IVC31" s="134"/>
      <c r="IVD31" s="134"/>
      <c r="IVE31" s="134"/>
      <c r="IVF31" s="134"/>
      <c r="IVG31" s="134"/>
      <c r="IVH31" s="134"/>
      <c r="IVI31" s="134"/>
      <c r="IVJ31" s="134"/>
      <c r="IVK31" s="134"/>
      <c r="IVL31" s="134"/>
      <c r="IVM31" s="134"/>
      <c r="IVN31" s="134"/>
      <c r="IVO31" s="134"/>
      <c r="IVP31" s="134"/>
      <c r="IVQ31" s="134"/>
      <c r="IVR31" s="134"/>
      <c r="IVS31" s="134"/>
      <c r="IVT31" s="134"/>
      <c r="IVU31" s="134"/>
      <c r="IVV31" s="134"/>
      <c r="IVW31" s="134"/>
      <c r="IVX31" s="134"/>
      <c r="IVY31" s="134"/>
      <c r="IVZ31" s="134"/>
      <c r="IWA31" s="134"/>
      <c r="IWB31" s="134"/>
      <c r="IWC31" s="134"/>
      <c r="IWD31" s="134"/>
      <c r="IWE31" s="134"/>
      <c r="IWF31" s="134"/>
      <c r="IWG31" s="134"/>
      <c r="IWH31" s="134"/>
      <c r="IWI31" s="134"/>
      <c r="IWJ31" s="134"/>
      <c r="IWK31" s="134"/>
      <c r="IWL31" s="134"/>
      <c r="IWM31" s="134"/>
      <c r="IWN31" s="134"/>
      <c r="IWO31" s="134"/>
      <c r="IWP31" s="134"/>
      <c r="IWQ31" s="134"/>
      <c r="IWR31" s="134"/>
      <c r="IWS31" s="134"/>
      <c r="IWT31" s="134"/>
      <c r="IWU31" s="134"/>
      <c r="IWV31" s="134"/>
      <c r="IWW31" s="134"/>
      <c r="IWX31" s="134"/>
      <c r="IWY31" s="134"/>
      <c r="IWZ31" s="134"/>
      <c r="IXA31" s="134"/>
      <c r="IXB31" s="134"/>
      <c r="IXC31" s="134"/>
      <c r="IXD31" s="134"/>
      <c r="IXE31" s="134"/>
      <c r="IXF31" s="134"/>
      <c r="IXG31" s="134"/>
      <c r="IXH31" s="134"/>
      <c r="IXI31" s="134"/>
      <c r="IXJ31" s="134"/>
      <c r="IXK31" s="134"/>
      <c r="IXL31" s="134"/>
      <c r="IXM31" s="134"/>
      <c r="IXN31" s="134"/>
      <c r="IXO31" s="134"/>
      <c r="IXP31" s="134"/>
      <c r="IXQ31" s="134"/>
      <c r="IXR31" s="134"/>
      <c r="IXS31" s="134"/>
      <c r="IXT31" s="134"/>
      <c r="IXU31" s="134"/>
      <c r="IXV31" s="134"/>
      <c r="IXW31" s="134"/>
      <c r="IXX31" s="134"/>
      <c r="IXY31" s="134"/>
      <c r="IXZ31" s="134"/>
      <c r="IYA31" s="134"/>
      <c r="IYB31" s="134"/>
      <c r="IYC31" s="134"/>
      <c r="IYD31" s="134"/>
      <c r="IYE31" s="134"/>
      <c r="IYF31" s="134"/>
      <c r="IYG31" s="134"/>
      <c r="IYH31" s="134"/>
      <c r="IYI31" s="134"/>
      <c r="IYJ31" s="134"/>
      <c r="IYK31" s="134"/>
      <c r="IYL31" s="134"/>
      <c r="IYM31" s="134"/>
      <c r="IYN31" s="134"/>
      <c r="IYO31" s="134"/>
      <c r="IYP31" s="134"/>
      <c r="IYQ31" s="134"/>
      <c r="IYR31" s="134"/>
      <c r="IYS31" s="134"/>
      <c r="IYT31" s="134"/>
      <c r="IYU31" s="134"/>
      <c r="IYV31" s="134"/>
      <c r="IYW31" s="134"/>
      <c r="IYX31" s="134"/>
      <c r="IYY31" s="134"/>
      <c r="IYZ31" s="134"/>
      <c r="IZA31" s="134"/>
      <c r="IZB31" s="134"/>
      <c r="IZC31" s="134"/>
      <c r="IZD31" s="134"/>
      <c r="IZE31" s="134"/>
      <c r="IZF31" s="134"/>
      <c r="IZG31" s="134"/>
      <c r="IZH31" s="134"/>
      <c r="IZI31" s="134"/>
      <c r="IZJ31" s="134"/>
      <c r="IZK31" s="134"/>
      <c r="IZL31" s="134"/>
      <c r="IZM31" s="134"/>
      <c r="IZN31" s="134"/>
      <c r="IZO31" s="134"/>
      <c r="IZP31" s="134"/>
      <c r="IZQ31" s="134"/>
      <c r="IZR31" s="134"/>
      <c r="IZS31" s="134"/>
      <c r="IZT31" s="134"/>
      <c r="IZU31" s="134"/>
      <c r="IZV31" s="134"/>
      <c r="IZW31" s="134"/>
      <c r="IZX31" s="134"/>
      <c r="IZY31" s="134"/>
      <c r="IZZ31" s="134"/>
      <c r="JAA31" s="134"/>
      <c r="JAB31" s="134"/>
      <c r="JAC31" s="134"/>
      <c r="JAD31" s="134"/>
      <c r="JAE31" s="134"/>
      <c r="JAF31" s="134"/>
      <c r="JAG31" s="134"/>
      <c r="JAH31" s="134"/>
      <c r="JAI31" s="134"/>
      <c r="JAJ31" s="134"/>
      <c r="JAK31" s="134"/>
      <c r="JAL31" s="134"/>
      <c r="JAM31" s="134"/>
      <c r="JAN31" s="134"/>
      <c r="JAO31" s="134"/>
      <c r="JAP31" s="134"/>
      <c r="JAQ31" s="134"/>
      <c r="JAR31" s="134"/>
      <c r="JAS31" s="134"/>
      <c r="JAT31" s="134"/>
      <c r="JAU31" s="134"/>
      <c r="JAV31" s="134"/>
      <c r="JAW31" s="134"/>
      <c r="JAX31" s="134"/>
      <c r="JAY31" s="134"/>
      <c r="JAZ31" s="134"/>
      <c r="JBA31" s="134"/>
      <c r="JBB31" s="134"/>
      <c r="JBC31" s="134"/>
      <c r="JBD31" s="134"/>
      <c r="JBE31" s="134"/>
      <c r="JBF31" s="134"/>
      <c r="JBG31" s="134"/>
      <c r="JBH31" s="134"/>
      <c r="JBI31" s="134"/>
      <c r="JBJ31" s="134"/>
      <c r="JBK31" s="134"/>
      <c r="JBL31" s="134"/>
      <c r="JBM31" s="134"/>
      <c r="JBN31" s="134"/>
      <c r="JBO31" s="134"/>
      <c r="JBP31" s="134"/>
      <c r="JBQ31" s="134"/>
      <c r="JBR31" s="134"/>
      <c r="JBS31" s="134"/>
      <c r="JBT31" s="134"/>
      <c r="JBU31" s="134"/>
      <c r="JBV31" s="134"/>
      <c r="JBW31" s="134"/>
      <c r="JBX31" s="134"/>
      <c r="JBY31" s="134"/>
      <c r="JBZ31" s="134"/>
      <c r="JCA31" s="134"/>
      <c r="JCB31" s="134"/>
      <c r="JCC31" s="134"/>
      <c r="JCD31" s="134"/>
      <c r="JCE31" s="134"/>
      <c r="JCF31" s="134"/>
      <c r="JCG31" s="134"/>
      <c r="JCH31" s="134"/>
      <c r="JCI31" s="134"/>
      <c r="JCJ31" s="134"/>
      <c r="JCK31" s="134"/>
      <c r="JCL31" s="134"/>
      <c r="JCM31" s="134"/>
      <c r="JCN31" s="134"/>
      <c r="JCO31" s="134"/>
      <c r="JCP31" s="134"/>
      <c r="JCQ31" s="134"/>
      <c r="JCR31" s="134"/>
      <c r="JCS31" s="134"/>
      <c r="JCT31" s="134"/>
      <c r="JCU31" s="134"/>
      <c r="JCV31" s="134"/>
      <c r="JCW31" s="134"/>
      <c r="JCX31" s="134"/>
      <c r="JCY31" s="134"/>
      <c r="JCZ31" s="134"/>
      <c r="JDA31" s="134"/>
      <c r="JDB31" s="134"/>
      <c r="JDC31" s="134"/>
      <c r="JDD31" s="134"/>
      <c r="JDE31" s="134"/>
      <c r="JDF31" s="134"/>
      <c r="JDG31" s="134"/>
      <c r="JDH31" s="134"/>
      <c r="JDI31" s="134"/>
      <c r="JDJ31" s="134"/>
      <c r="JDK31" s="134"/>
      <c r="JDL31" s="134"/>
      <c r="JDM31" s="134"/>
      <c r="JDN31" s="134"/>
      <c r="JDO31" s="134"/>
      <c r="JDP31" s="134"/>
      <c r="JDQ31" s="134"/>
      <c r="JDR31" s="134"/>
      <c r="JDS31" s="134"/>
      <c r="JDT31" s="134"/>
      <c r="JDU31" s="134"/>
      <c r="JDV31" s="134"/>
      <c r="JDW31" s="134"/>
      <c r="JDX31" s="134"/>
      <c r="JDY31" s="134"/>
      <c r="JDZ31" s="134"/>
      <c r="JEA31" s="134"/>
      <c r="JEB31" s="134"/>
      <c r="JEC31" s="134"/>
      <c r="JED31" s="134"/>
      <c r="JEE31" s="134"/>
      <c r="JEF31" s="134"/>
      <c r="JEG31" s="134"/>
      <c r="JEH31" s="134"/>
      <c r="JEI31" s="134"/>
      <c r="JEJ31" s="134"/>
      <c r="JEK31" s="134"/>
      <c r="JEL31" s="134"/>
      <c r="JEM31" s="134"/>
      <c r="JEN31" s="134"/>
      <c r="JEO31" s="134"/>
      <c r="JEP31" s="134"/>
      <c r="JEQ31" s="134"/>
      <c r="JER31" s="134"/>
      <c r="JES31" s="134"/>
      <c r="JET31" s="134"/>
      <c r="JEU31" s="134"/>
      <c r="JEV31" s="134"/>
      <c r="JEW31" s="134"/>
      <c r="JEX31" s="134"/>
      <c r="JEY31" s="134"/>
      <c r="JEZ31" s="134"/>
      <c r="JFA31" s="134"/>
      <c r="JFB31" s="134"/>
      <c r="JFC31" s="134"/>
      <c r="JFD31" s="134"/>
      <c r="JFE31" s="134"/>
      <c r="JFF31" s="134"/>
      <c r="JFG31" s="134"/>
      <c r="JFH31" s="134"/>
      <c r="JFI31" s="134"/>
      <c r="JFJ31" s="134"/>
      <c r="JFK31" s="134"/>
      <c r="JFL31" s="134"/>
      <c r="JFM31" s="134"/>
      <c r="JFN31" s="134"/>
      <c r="JFO31" s="134"/>
      <c r="JFP31" s="134"/>
      <c r="JFQ31" s="134"/>
      <c r="JFR31" s="134"/>
      <c r="JFS31" s="134"/>
      <c r="JFT31" s="134"/>
      <c r="JFU31" s="134"/>
      <c r="JFV31" s="134"/>
      <c r="JFW31" s="134"/>
      <c r="JFX31" s="134"/>
      <c r="JFY31" s="134"/>
      <c r="JFZ31" s="134"/>
      <c r="JGA31" s="134"/>
      <c r="JGB31" s="134"/>
      <c r="JGC31" s="134"/>
      <c r="JGD31" s="134"/>
      <c r="JGE31" s="134"/>
      <c r="JGF31" s="134"/>
      <c r="JGG31" s="134"/>
      <c r="JGH31" s="134"/>
      <c r="JGI31" s="134"/>
      <c r="JGJ31" s="134"/>
      <c r="JGK31" s="134"/>
      <c r="JGL31" s="134"/>
      <c r="JGM31" s="134"/>
      <c r="JGN31" s="134"/>
      <c r="JGO31" s="134"/>
      <c r="JGP31" s="134"/>
      <c r="JGQ31" s="134"/>
      <c r="JGR31" s="134"/>
      <c r="JGS31" s="134"/>
      <c r="JGT31" s="134"/>
      <c r="JGU31" s="134"/>
      <c r="JGV31" s="134"/>
      <c r="JGW31" s="134"/>
      <c r="JGX31" s="134"/>
      <c r="JGY31" s="134"/>
      <c r="JGZ31" s="134"/>
      <c r="JHA31" s="134"/>
      <c r="JHB31" s="134"/>
      <c r="JHC31" s="134"/>
      <c r="JHD31" s="134"/>
      <c r="JHE31" s="134"/>
      <c r="JHF31" s="134"/>
      <c r="JHG31" s="134"/>
      <c r="JHH31" s="134"/>
      <c r="JHI31" s="134"/>
      <c r="JHJ31" s="134"/>
      <c r="JHK31" s="134"/>
      <c r="JHL31" s="134"/>
      <c r="JHM31" s="134"/>
      <c r="JHN31" s="134"/>
      <c r="JHO31" s="134"/>
      <c r="JHP31" s="134"/>
      <c r="JHQ31" s="134"/>
      <c r="JHR31" s="134"/>
      <c r="JHS31" s="134"/>
      <c r="JHT31" s="134"/>
      <c r="JHU31" s="134"/>
      <c r="JHV31" s="134"/>
      <c r="JHW31" s="134"/>
      <c r="JHX31" s="134"/>
      <c r="JHY31" s="134"/>
      <c r="JHZ31" s="134"/>
      <c r="JIA31" s="134"/>
      <c r="JIB31" s="134"/>
      <c r="JIC31" s="134"/>
      <c r="JID31" s="134"/>
      <c r="JIE31" s="134"/>
      <c r="JIF31" s="134"/>
      <c r="JIG31" s="134"/>
      <c r="JIH31" s="134"/>
      <c r="JII31" s="134"/>
      <c r="JIJ31" s="134"/>
      <c r="JIK31" s="134"/>
      <c r="JIL31" s="134"/>
      <c r="JIM31" s="134"/>
      <c r="JIN31" s="134"/>
      <c r="JIO31" s="134"/>
      <c r="JIP31" s="134"/>
      <c r="JIQ31" s="134"/>
      <c r="JIR31" s="134"/>
      <c r="JIS31" s="134"/>
      <c r="JIT31" s="134"/>
      <c r="JIU31" s="134"/>
      <c r="JIV31" s="134"/>
      <c r="JIW31" s="134"/>
      <c r="JIX31" s="134"/>
      <c r="JIY31" s="134"/>
      <c r="JIZ31" s="134"/>
      <c r="JJA31" s="134"/>
      <c r="JJB31" s="134"/>
      <c r="JJC31" s="134"/>
      <c r="JJD31" s="134"/>
      <c r="JJE31" s="134"/>
      <c r="JJF31" s="134"/>
      <c r="JJG31" s="134"/>
      <c r="JJH31" s="134"/>
      <c r="JJI31" s="134"/>
      <c r="JJJ31" s="134"/>
      <c r="JJK31" s="134"/>
      <c r="JJL31" s="134"/>
      <c r="JJM31" s="134"/>
      <c r="JJN31" s="134"/>
      <c r="JJO31" s="134"/>
      <c r="JJP31" s="134"/>
      <c r="JJQ31" s="134"/>
      <c r="JJR31" s="134"/>
      <c r="JJS31" s="134"/>
      <c r="JJT31" s="134"/>
      <c r="JJU31" s="134"/>
      <c r="JJV31" s="134"/>
      <c r="JJW31" s="134"/>
      <c r="JJX31" s="134"/>
      <c r="JJY31" s="134"/>
      <c r="JJZ31" s="134"/>
      <c r="JKA31" s="134"/>
      <c r="JKB31" s="134"/>
      <c r="JKC31" s="134"/>
      <c r="JKD31" s="134"/>
      <c r="JKE31" s="134"/>
      <c r="JKF31" s="134"/>
      <c r="JKG31" s="134"/>
      <c r="JKH31" s="134"/>
      <c r="JKI31" s="134"/>
      <c r="JKJ31" s="134"/>
      <c r="JKK31" s="134"/>
      <c r="JKL31" s="134"/>
      <c r="JKM31" s="134"/>
      <c r="JKN31" s="134"/>
      <c r="JKO31" s="134"/>
      <c r="JKP31" s="134"/>
      <c r="JKQ31" s="134"/>
      <c r="JKR31" s="134"/>
      <c r="JKS31" s="134"/>
      <c r="JKT31" s="134"/>
      <c r="JKU31" s="134"/>
      <c r="JKV31" s="134"/>
      <c r="JKW31" s="134"/>
      <c r="JKX31" s="134"/>
      <c r="JKY31" s="134"/>
      <c r="JKZ31" s="134"/>
      <c r="JLA31" s="134"/>
      <c r="JLB31" s="134"/>
      <c r="JLC31" s="134"/>
      <c r="JLD31" s="134"/>
      <c r="JLE31" s="134"/>
      <c r="JLF31" s="134"/>
      <c r="JLG31" s="134"/>
      <c r="JLH31" s="134"/>
      <c r="JLI31" s="134"/>
      <c r="JLJ31" s="134"/>
      <c r="JLK31" s="134"/>
      <c r="JLL31" s="134"/>
      <c r="JLM31" s="134"/>
      <c r="JLN31" s="134"/>
      <c r="JLO31" s="134"/>
      <c r="JLP31" s="134"/>
      <c r="JLQ31" s="134"/>
      <c r="JLR31" s="134"/>
      <c r="JLS31" s="134"/>
      <c r="JLT31" s="134"/>
      <c r="JLU31" s="134"/>
      <c r="JLV31" s="134"/>
      <c r="JLW31" s="134"/>
      <c r="JLX31" s="134"/>
      <c r="JLY31" s="134"/>
      <c r="JLZ31" s="134"/>
      <c r="JMA31" s="134"/>
      <c r="JMB31" s="134"/>
      <c r="JMC31" s="134"/>
      <c r="JMD31" s="134"/>
      <c r="JME31" s="134"/>
      <c r="JMF31" s="134"/>
      <c r="JMG31" s="134"/>
      <c r="JMH31" s="134"/>
      <c r="JMI31" s="134"/>
      <c r="JMJ31" s="134"/>
      <c r="JMK31" s="134"/>
      <c r="JML31" s="134"/>
      <c r="JMM31" s="134"/>
      <c r="JMN31" s="134"/>
      <c r="JMO31" s="134"/>
      <c r="JMP31" s="134"/>
      <c r="JMQ31" s="134"/>
      <c r="JMR31" s="134"/>
      <c r="JMS31" s="134"/>
      <c r="JMT31" s="134"/>
      <c r="JMU31" s="134"/>
      <c r="JMV31" s="134"/>
      <c r="JMW31" s="134"/>
      <c r="JMX31" s="134"/>
      <c r="JMY31" s="134"/>
      <c r="JMZ31" s="134"/>
      <c r="JNA31" s="134"/>
      <c r="JNB31" s="134"/>
      <c r="JNC31" s="134"/>
      <c r="JND31" s="134"/>
      <c r="JNE31" s="134"/>
      <c r="JNF31" s="134"/>
      <c r="JNG31" s="134"/>
      <c r="JNH31" s="134"/>
      <c r="JNI31" s="134"/>
      <c r="JNJ31" s="134"/>
      <c r="JNK31" s="134"/>
      <c r="JNL31" s="134"/>
      <c r="JNM31" s="134"/>
      <c r="JNN31" s="134"/>
      <c r="JNO31" s="134"/>
      <c r="JNP31" s="134"/>
      <c r="JNQ31" s="134"/>
      <c r="JNR31" s="134"/>
      <c r="JNS31" s="134"/>
      <c r="JNT31" s="134"/>
      <c r="JNU31" s="134"/>
      <c r="JNV31" s="134"/>
      <c r="JNW31" s="134"/>
      <c r="JNX31" s="134"/>
      <c r="JNY31" s="134"/>
      <c r="JNZ31" s="134"/>
      <c r="JOA31" s="134"/>
      <c r="JOB31" s="134"/>
      <c r="JOC31" s="134"/>
      <c r="JOD31" s="134"/>
      <c r="JOE31" s="134"/>
      <c r="JOF31" s="134"/>
      <c r="JOG31" s="134"/>
      <c r="JOH31" s="134"/>
      <c r="JOI31" s="134"/>
      <c r="JOJ31" s="134"/>
      <c r="JOK31" s="134"/>
      <c r="JOL31" s="134"/>
      <c r="JOM31" s="134"/>
      <c r="JON31" s="134"/>
      <c r="JOO31" s="134"/>
      <c r="JOP31" s="134"/>
      <c r="JOQ31" s="134"/>
      <c r="JOR31" s="134"/>
      <c r="JOS31" s="134"/>
      <c r="JOT31" s="134"/>
      <c r="JOU31" s="134"/>
      <c r="JOV31" s="134"/>
      <c r="JOW31" s="134"/>
      <c r="JOX31" s="134"/>
      <c r="JOY31" s="134"/>
      <c r="JOZ31" s="134"/>
      <c r="JPA31" s="134"/>
      <c r="JPB31" s="134"/>
      <c r="JPC31" s="134"/>
      <c r="JPD31" s="134"/>
      <c r="JPE31" s="134"/>
      <c r="JPF31" s="134"/>
      <c r="JPG31" s="134"/>
      <c r="JPH31" s="134"/>
      <c r="JPI31" s="134"/>
      <c r="JPJ31" s="134"/>
      <c r="JPK31" s="134"/>
      <c r="JPL31" s="134"/>
      <c r="JPM31" s="134"/>
      <c r="JPN31" s="134"/>
      <c r="JPO31" s="134"/>
      <c r="JPP31" s="134"/>
      <c r="JPQ31" s="134"/>
      <c r="JPR31" s="134"/>
      <c r="JPS31" s="134"/>
      <c r="JPT31" s="134"/>
      <c r="JPU31" s="134"/>
      <c r="JPV31" s="134"/>
      <c r="JPW31" s="134"/>
      <c r="JPX31" s="134"/>
      <c r="JPY31" s="134"/>
      <c r="JPZ31" s="134"/>
      <c r="JQA31" s="134"/>
      <c r="JQB31" s="134"/>
      <c r="JQC31" s="134"/>
      <c r="JQD31" s="134"/>
      <c r="JQE31" s="134"/>
      <c r="JQF31" s="134"/>
      <c r="JQG31" s="134"/>
      <c r="JQH31" s="134"/>
      <c r="JQI31" s="134"/>
      <c r="JQJ31" s="134"/>
      <c r="JQK31" s="134"/>
      <c r="JQL31" s="134"/>
      <c r="JQM31" s="134"/>
      <c r="JQN31" s="134"/>
      <c r="JQO31" s="134"/>
      <c r="JQP31" s="134"/>
      <c r="JQQ31" s="134"/>
      <c r="JQR31" s="134"/>
      <c r="JQS31" s="134"/>
      <c r="JQT31" s="134"/>
      <c r="JQU31" s="134"/>
      <c r="JQV31" s="134"/>
      <c r="JQW31" s="134"/>
      <c r="JQX31" s="134"/>
      <c r="JQY31" s="134"/>
      <c r="JQZ31" s="134"/>
      <c r="JRA31" s="134"/>
      <c r="JRB31" s="134"/>
      <c r="JRC31" s="134"/>
      <c r="JRD31" s="134"/>
      <c r="JRE31" s="134"/>
      <c r="JRF31" s="134"/>
      <c r="JRG31" s="134"/>
      <c r="JRH31" s="134"/>
      <c r="JRI31" s="134"/>
      <c r="JRJ31" s="134"/>
      <c r="JRK31" s="134"/>
      <c r="JRL31" s="134"/>
      <c r="JRM31" s="134"/>
      <c r="JRN31" s="134"/>
      <c r="JRO31" s="134"/>
      <c r="JRP31" s="134"/>
      <c r="JRQ31" s="134"/>
      <c r="JRR31" s="134"/>
      <c r="JRS31" s="134"/>
      <c r="JRT31" s="134"/>
      <c r="JRU31" s="134"/>
      <c r="JRV31" s="134"/>
      <c r="JRW31" s="134"/>
      <c r="JRX31" s="134"/>
      <c r="JRY31" s="134"/>
      <c r="JRZ31" s="134"/>
      <c r="JSA31" s="134"/>
      <c r="JSB31" s="134"/>
      <c r="JSC31" s="134"/>
      <c r="JSD31" s="134"/>
      <c r="JSE31" s="134"/>
      <c r="JSF31" s="134"/>
      <c r="JSG31" s="134"/>
      <c r="JSH31" s="134"/>
      <c r="JSI31" s="134"/>
      <c r="JSJ31" s="134"/>
      <c r="JSK31" s="134"/>
      <c r="JSL31" s="134"/>
      <c r="JSM31" s="134"/>
      <c r="JSN31" s="134"/>
      <c r="JSO31" s="134"/>
      <c r="JSP31" s="134"/>
      <c r="JSQ31" s="134"/>
      <c r="JSR31" s="134"/>
      <c r="JSS31" s="134"/>
      <c r="JST31" s="134"/>
      <c r="JSU31" s="134"/>
      <c r="JSV31" s="134"/>
      <c r="JSW31" s="134"/>
      <c r="JSX31" s="134"/>
      <c r="JSY31" s="134"/>
      <c r="JSZ31" s="134"/>
      <c r="JTA31" s="134"/>
      <c r="JTB31" s="134"/>
      <c r="JTC31" s="134"/>
      <c r="JTD31" s="134"/>
      <c r="JTE31" s="134"/>
      <c r="JTF31" s="134"/>
      <c r="JTG31" s="134"/>
      <c r="JTH31" s="134"/>
      <c r="JTI31" s="134"/>
      <c r="JTJ31" s="134"/>
      <c r="JTK31" s="134"/>
      <c r="JTL31" s="134"/>
      <c r="JTM31" s="134"/>
      <c r="JTN31" s="134"/>
      <c r="JTO31" s="134"/>
      <c r="JTP31" s="134"/>
      <c r="JTQ31" s="134"/>
      <c r="JTR31" s="134"/>
      <c r="JTS31" s="134"/>
      <c r="JTT31" s="134"/>
      <c r="JTU31" s="134"/>
      <c r="JTV31" s="134"/>
      <c r="JTW31" s="134"/>
      <c r="JTX31" s="134"/>
      <c r="JTY31" s="134"/>
      <c r="JTZ31" s="134"/>
      <c r="JUA31" s="134"/>
      <c r="JUB31" s="134"/>
      <c r="JUC31" s="134"/>
      <c r="JUD31" s="134"/>
      <c r="JUE31" s="134"/>
      <c r="JUF31" s="134"/>
      <c r="JUG31" s="134"/>
      <c r="JUH31" s="134"/>
      <c r="JUI31" s="134"/>
      <c r="JUJ31" s="134"/>
      <c r="JUK31" s="134"/>
      <c r="JUL31" s="134"/>
      <c r="JUM31" s="134"/>
      <c r="JUN31" s="134"/>
      <c r="JUO31" s="134"/>
      <c r="JUP31" s="134"/>
      <c r="JUQ31" s="134"/>
      <c r="JUR31" s="134"/>
      <c r="JUS31" s="134"/>
      <c r="JUT31" s="134"/>
      <c r="JUU31" s="134"/>
      <c r="JUV31" s="134"/>
      <c r="JUW31" s="134"/>
      <c r="JUX31" s="134"/>
      <c r="JUY31" s="134"/>
      <c r="JUZ31" s="134"/>
      <c r="JVA31" s="134"/>
      <c r="JVB31" s="134"/>
      <c r="JVC31" s="134"/>
      <c r="JVD31" s="134"/>
      <c r="JVE31" s="134"/>
      <c r="JVF31" s="134"/>
      <c r="JVG31" s="134"/>
      <c r="JVH31" s="134"/>
      <c r="JVI31" s="134"/>
      <c r="JVJ31" s="134"/>
      <c r="JVK31" s="134"/>
      <c r="JVL31" s="134"/>
      <c r="JVM31" s="134"/>
      <c r="JVN31" s="134"/>
      <c r="JVO31" s="134"/>
      <c r="JVP31" s="134"/>
      <c r="JVQ31" s="134"/>
      <c r="JVR31" s="134"/>
      <c r="JVS31" s="134"/>
      <c r="JVT31" s="134"/>
      <c r="JVU31" s="134"/>
      <c r="JVV31" s="134"/>
      <c r="JVW31" s="134"/>
      <c r="JVX31" s="134"/>
      <c r="JVY31" s="134"/>
      <c r="JVZ31" s="134"/>
      <c r="JWA31" s="134"/>
      <c r="JWB31" s="134"/>
      <c r="JWC31" s="134"/>
      <c r="JWD31" s="134"/>
      <c r="JWE31" s="134"/>
      <c r="JWF31" s="134"/>
      <c r="JWG31" s="134"/>
      <c r="JWH31" s="134"/>
      <c r="JWI31" s="134"/>
      <c r="JWJ31" s="134"/>
      <c r="JWK31" s="134"/>
      <c r="JWL31" s="134"/>
      <c r="JWM31" s="134"/>
      <c r="JWN31" s="134"/>
      <c r="JWO31" s="134"/>
      <c r="JWP31" s="134"/>
      <c r="JWQ31" s="134"/>
      <c r="JWR31" s="134"/>
      <c r="JWS31" s="134"/>
      <c r="JWT31" s="134"/>
      <c r="JWU31" s="134"/>
      <c r="JWV31" s="134"/>
      <c r="JWW31" s="134"/>
      <c r="JWX31" s="134"/>
      <c r="JWY31" s="134"/>
      <c r="JWZ31" s="134"/>
      <c r="JXA31" s="134"/>
      <c r="JXB31" s="134"/>
      <c r="JXC31" s="134"/>
      <c r="JXD31" s="134"/>
      <c r="JXE31" s="134"/>
      <c r="JXF31" s="134"/>
      <c r="JXG31" s="134"/>
      <c r="JXH31" s="134"/>
      <c r="JXI31" s="134"/>
      <c r="JXJ31" s="134"/>
      <c r="JXK31" s="134"/>
      <c r="JXL31" s="134"/>
      <c r="JXM31" s="134"/>
      <c r="JXN31" s="134"/>
      <c r="JXO31" s="134"/>
      <c r="JXP31" s="134"/>
      <c r="JXQ31" s="134"/>
      <c r="JXR31" s="134"/>
      <c r="JXS31" s="134"/>
      <c r="JXT31" s="134"/>
      <c r="JXU31" s="134"/>
      <c r="JXV31" s="134"/>
      <c r="JXW31" s="134"/>
      <c r="JXX31" s="134"/>
      <c r="JXY31" s="134"/>
      <c r="JXZ31" s="134"/>
      <c r="JYA31" s="134"/>
      <c r="JYB31" s="134"/>
      <c r="JYC31" s="134"/>
      <c r="JYD31" s="134"/>
      <c r="JYE31" s="134"/>
      <c r="JYF31" s="134"/>
      <c r="JYG31" s="134"/>
      <c r="JYH31" s="134"/>
      <c r="JYI31" s="134"/>
      <c r="JYJ31" s="134"/>
      <c r="JYK31" s="134"/>
      <c r="JYL31" s="134"/>
      <c r="JYM31" s="134"/>
      <c r="JYN31" s="134"/>
      <c r="JYO31" s="134"/>
      <c r="JYP31" s="134"/>
      <c r="JYQ31" s="134"/>
      <c r="JYR31" s="134"/>
      <c r="JYS31" s="134"/>
      <c r="JYT31" s="134"/>
      <c r="JYU31" s="134"/>
      <c r="JYV31" s="134"/>
      <c r="JYW31" s="134"/>
      <c r="JYX31" s="134"/>
      <c r="JYY31" s="134"/>
      <c r="JYZ31" s="134"/>
      <c r="JZA31" s="134"/>
      <c r="JZB31" s="134"/>
      <c r="JZC31" s="134"/>
      <c r="JZD31" s="134"/>
      <c r="JZE31" s="134"/>
      <c r="JZF31" s="134"/>
      <c r="JZG31" s="134"/>
      <c r="JZH31" s="134"/>
      <c r="JZI31" s="134"/>
      <c r="JZJ31" s="134"/>
      <c r="JZK31" s="134"/>
      <c r="JZL31" s="134"/>
      <c r="JZM31" s="134"/>
      <c r="JZN31" s="134"/>
      <c r="JZO31" s="134"/>
      <c r="JZP31" s="134"/>
      <c r="JZQ31" s="134"/>
      <c r="JZR31" s="134"/>
      <c r="JZS31" s="134"/>
      <c r="JZT31" s="134"/>
      <c r="JZU31" s="134"/>
      <c r="JZV31" s="134"/>
      <c r="JZW31" s="134"/>
      <c r="JZX31" s="134"/>
      <c r="JZY31" s="134"/>
      <c r="JZZ31" s="134"/>
      <c r="KAA31" s="134"/>
      <c r="KAB31" s="134"/>
      <c r="KAC31" s="134"/>
      <c r="KAD31" s="134"/>
      <c r="KAE31" s="134"/>
      <c r="KAF31" s="134"/>
      <c r="KAG31" s="134"/>
      <c r="KAH31" s="134"/>
      <c r="KAI31" s="134"/>
      <c r="KAJ31" s="134"/>
      <c r="KAK31" s="134"/>
      <c r="KAL31" s="134"/>
      <c r="KAM31" s="134"/>
      <c r="KAN31" s="134"/>
      <c r="KAO31" s="134"/>
      <c r="KAP31" s="134"/>
      <c r="KAQ31" s="134"/>
      <c r="KAR31" s="134"/>
      <c r="KAS31" s="134"/>
      <c r="KAT31" s="134"/>
      <c r="KAU31" s="134"/>
      <c r="KAV31" s="134"/>
      <c r="KAW31" s="134"/>
      <c r="KAX31" s="134"/>
      <c r="KAY31" s="134"/>
      <c r="KAZ31" s="134"/>
      <c r="KBA31" s="134"/>
      <c r="KBB31" s="134"/>
      <c r="KBC31" s="134"/>
      <c r="KBD31" s="134"/>
      <c r="KBE31" s="134"/>
      <c r="KBF31" s="134"/>
      <c r="KBG31" s="134"/>
      <c r="KBH31" s="134"/>
      <c r="KBI31" s="134"/>
      <c r="KBJ31" s="134"/>
      <c r="KBK31" s="134"/>
      <c r="KBL31" s="134"/>
      <c r="KBM31" s="134"/>
      <c r="KBN31" s="134"/>
      <c r="KBO31" s="134"/>
      <c r="KBP31" s="134"/>
      <c r="KBQ31" s="134"/>
      <c r="KBR31" s="134"/>
      <c r="KBS31" s="134"/>
      <c r="KBT31" s="134"/>
      <c r="KBU31" s="134"/>
      <c r="KBV31" s="134"/>
      <c r="KBW31" s="134"/>
      <c r="KBX31" s="134"/>
      <c r="KBY31" s="134"/>
      <c r="KBZ31" s="134"/>
      <c r="KCA31" s="134"/>
      <c r="KCB31" s="134"/>
      <c r="KCC31" s="134"/>
      <c r="KCD31" s="134"/>
      <c r="KCE31" s="134"/>
      <c r="KCF31" s="134"/>
      <c r="KCG31" s="134"/>
      <c r="KCH31" s="134"/>
      <c r="KCI31" s="134"/>
      <c r="KCJ31" s="134"/>
      <c r="KCK31" s="134"/>
      <c r="KCL31" s="134"/>
      <c r="KCM31" s="134"/>
      <c r="KCN31" s="134"/>
      <c r="KCO31" s="134"/>
      <c r="KCP31" s="134"/>
      <c r="KCQ31" s="134"/>
      <c r="KCR31" s="134"/>
      <c r="KCS31" s="134"/>
      <c r="KCT31" s="134"/>
      <c r="KCU31" s="134"/>
      <c r="KCV31" s="134"/>
      <c r="KCW31" s="134"/>
      <c r="KCX31" s="134"/>
      <c r="KCY31" s="134"/>
      <c r="KCZ31" s="134"/>
      <c r="KDA31" s="134"/>
      <c r="KDB31" s="134"/>
      <c r="KDC31" s="134"/>
      <c r="KDD31" s="134"/>
      <c r="KDE31" s="134"/>
      <c r="KDF31" s="134"/>
      <c r="KDG31" s="134"/>
      <c r="KDH31" s="134"/>
      <c r="KDI31" s="134"/>
      <c r="KDJ31" s="134"/>
      <c r="KDK31" s="134"/>
      <c r="KDL31" s="134"/>
      <c r="KDM31" s="134"/>
      <c r="KDN31" s="134"/>
      <c r="KDO31" s="134"/>
      <c r="KDP31" s="134"/>
      <c r="KDQ31" s="134"/>
      <c r="KDR31" s="134"/>
      <c r="KDS31" s="134"/>
      <c r="KDT31" s="134"/>
      <c r="KDU31" s="134"/>
      <c r="KDV31" s="134"/>
      <c r="KDW31" s="134"/>
      <c r="KDX31" s="134"/>
      <c r="KDY31" s="134"/>
      <c r="KDZ31" s="134"/>
      <c r="KEA31" s="134"/>
      <c r="KEB31" s="134"/>
      <c r="KEC31" s="134"/>
      <c r="KED31" s="134"/>
      <c r="KEE31" s="134"/>
      <c r="KEF31" s="134"/>
      <c r="KEG31" s="134"/>
      <c r="KEH31" s="134"/>
      <c r="KEI31" s="134"/>
      <c r="KEJ31" s="134"/>
      <c r="KEK31" s="134"/>
      <c r="KEL31" s="134"/>
      <c r="KEM31" s="134"/>
      <c r="KEN31" s="134"/>
      <c r="KEO31" s="134"/>
      <c r="KEP31" s="134"/>
      <c r="KEQ31" s="134"/>
      <c r="KER31" s="134"/>
      <c r="KES31" s="134"/>
      <c r="KET31" s="134"/>
      <c r="KEU31" s="134"/>
      <c r="KEV31" s="134"/>
      <c r="KEW31" s="134"/>
      <c r="KEX31" s="134"/>
      <c r="KEY31" s="134"/>
      <c r="KEZ31" s="134"/>
      <c r="KFA31" s="134"/>
      <c r="KFB31" s="134"/>
      <c r="KFC31" s="134"/>
      <c r="KFD31" s="134"/>
      <c r="KFE31" s="134"/>
      <c r="KFF31" s="134"/>
      <c r="KFG31" s="134"/>
      <c r="KFH31" s="134"/>
      <c r="KFI31" s="134"/>
      <c r="KFJ31" s="134"/>
      <c r="KFK31" s="134"/>
      <c r="KFL31" s="134"/>
      <c r="KFM31" s="134"/>
      <c r="KFN31" s="134"/>
      <c r="KFO31" s="134"/>
      <c r="KFP31" s="134"/>
      <c r="KFQ31" s="134"/>
      <c r="KFR31" s="134"/>
      <c r="KFS31" s="134"/>
      <c r="KFT31" s="134"/>
      <c r="KFU31" s="134"/>
      <c r="KFV31" s="134"/>
      <c r="KFW31" s="134"/>
      <c r="KFX31" s="134"/>
      <c r="KFY31" s="134"/>
      <c r="KFZ31" s="134"/>
      <c r="KGA31" s="134"/>
      <c r="KGB31" s="134"/>
      <c r="KGC31" s="134"/>
      <c r="KGD31" s="134"/>
      <c r="KGE31" s="134"/>
      <c r="KGF31" s="134"/>
      <c r="KGG31" s="134"/>
      <c r="KGH31" s="134"/>
      <c r="KGI31" s="134"/>
      <c r="KGJ31" s="134"/>
      <c r="KGK31" s="134"/>
      <c r="KGL31" s="134"/>
      <c r="KGM31" s="134"/>
      <c r="KGN31" s="134"/>
      <c r="KGO31" s="134"/>
      <c r="KGP31" s="134"/>
      <c r="KGQ31" s="134"/>
      <c r="KGR31" s="134"/>
      <c r="KGS31" s="134"/>
      <c r="KGT31" s="134"/>
      <c r="KGU31" s="134"/>
      <c r="KGV31" s="134"/>
      <c r="KGW31" s="134"/>
      <c r="KGX31" s="134"/>
      <c r="KGY31" s="134"/>
      <c r="KGZ31" s="134"/>
      <c r="KHA31" s="134"/>
      <c r="KHB31" s="134"/>
      <c r="KHC31" s="134"/>
      <c r="KHD31" s="134"/>
      <c r="KHE31" s="134"/>
      <c r="KHF31" s="134"/>
      <c r="KHG31" s="134"/>
      <c r="KHH31" s="134"/>
      <c r="KHI31" s="134"/>
      <c r="KHJ31" s="134"/>
      <c r="KHK31" s="134"/>
      <c r="KHL31" s="134"/>
      <c r="KHM31" s="134"/>
      <c r="KHN31" s="134"/>
      <c r="KHO31" s="134"/>
      <c r="KHP31" s="134"/>
      <c r="KHQ31" s="134"/>
      <c r="KHR31" s="134"/>
      <c r="KHS31" s="134"/>
      <c r="KHT31" s="134"/>
      <c r="KHU31" s="134"/>
      <c r="KHV31" s="134"/>
      <c r="KHW31" s="134"/>
      <c r="KHX31" s="134"/>
      <c r="KHY31" s="134"/>
      <c r="KHZ31" s="134"/>
      <c r="KIA31" s="134"/>
      <c r="KIB31" s="134"/>
      <c r="KIC31" s="134"/>
      <c r="KID31" s="134"/>
      <c r="KIE31" s="134"/>
      <c r="KIF31" s="134"/>
      <c r="KIG31" s="134"/>
      <c r="KIH31" s="134"/>
      <c r="KII31" s="134"/>
      <c r="KIJ31" s="134"/>
      <c r="KIK31" s="134"/>
      <c r="KIL31" s="134"/>
      <c r="KIM31" s="134"/>
      <c r="KIN31" s="134"/>
      <c r="KIO31" s="134"/>
      <c r="KIP31" s="134"/>
      <c r="KIQ31" s="134"/>
      <c r="KIR31" s="134"/>
      <c r="KIS31" s="134"/>
      <c r="KIT31" s="134"/>
      <c r="KIU31" s="134"/>
      <c r="KIV31" s="134"/>
      <c r="KIW31" s="134"/>
      <c r="KIX31" s="134"/>
      <c r="KIY31" s="134"/>
      <c r="KIZ31" s="134"/>
      <c r="KJA31" s="134"/>
      <c r="KJB31" s="134"/>
      <c r="KJC31" s="134"/>
      <c r="KJD31" s="134"/>
      <c r="KJE31" s="134"/>
      <c r="KJF31" s="134"/>
      <c r="KJG31" s="134"/>
      <c r="KJH31" s="134"/>
      <c r="KJI31" s="134"/>
      <c r="KJJ31" s="134"/>
      <c r="KJK31" s="134"/>
      <c r="KJL31" s="134"/>
      <c r="KJM31" s="134"/>
      <c r="KJN31" s="134"/>
      <c r="KJO31" s="134"/>
      <c r="KJP31" s="134"/>
      <c r="KJQ31" s="134"/>
      <c r="KJR31" s="134"/>
      <c r="KJS31" s="134"/>
      <c r="KJT31" s="134"/>
      <c r="KJU31" s="134"/>
      <c r="KJV31" s="134"/>
      <c r="KJW31" s="134"/>
      <c r="KJX31" s="134"/>
      <c r="KJY31" s="134"/>
      <c r="KJZ31" s="134"/>
      <c r="KKA31" s="134"/>
      <c r="KKB31" s="134"/>
      <c r="KKC31" s="134"/>
      <c r="KKD31" s="134"/>
      <c r="KKE31" s="134"/>
      <c r="KKF31" s="134"/>
      <c r="KKG31" s="134"/>
      <c r="KKH31" s="134"/>
      <c r="KKI31" s="134"/>
      <c r="KKJ31" s="134"/>
      <c r="KKK31" s="134"/>
      <c r="KKL31" s="134"/>
      <c r="KKM31" s="134"/>
      <c r="KKN31" s="134"/>
      <c r="KKO31" s="134"/>
      <c r="KKP31" s="134"/>
      <c r="KKQ31" s="134"/>
      <c r="KKR31" s="134"/>
      <c r="KKS31" s="134"/>
      <c r="KKT31" s="134"/>
      <c r="KKU31" s="134"/>
      <c r="KKV31" s="134"/>
      <c r="KKW31" s="134"/>
      <c r="KKX31" s="134"/>
      <c r="KKY31" s="134"/>
      <c r="KKZ31" s="134"/>
      <c r="KLA31" s="134"/>
      <c r="KLB31" s="134"/>
      <c r="KLC31" s="134"/>
      <c r="KLD31" s="134"/>
      <c r="KLE31" s="134"/>
      <c r="KLF31" s="134"/>
      <c r="KLG31" s="134"/>
      <c r="KLH31" s="134"/>
      <c r="KLI31" s="134"/>
      <c r="KLJ31" s="134"/>
      <c r="KLK31" s="134"/>
      <c r="KLL31" s="134"/>
      <c r="KLM31" s="134"/>
      <c r="KLN31" s="134"/>
      <c r="KLO31" s="134"/>
      <c r="KLP31" s="134"/>
      <c r="KLQ31" s="134"/>
      <c r="KLR31" s="134"/>
      <c r="KLS31" s="134"/>
      <c r="KLT31" s="134"/>
      <c r="KLU31" s="134"/>
      <c r="KLV31" s="134"/>
      <c r="KLW31" s="134"/>
      <c r="KLX31" s="134"/>
      <c r="KLY31" s="134"/>
      <c r="KLZ31" s="134"/>
      <c r="KMA31" s="134"/>
      <c r="KMB31" s="134"/>
      <c r="KMC31" s="134"/>
      <c r="KMD31" s="134"/>
      <c r="KME31" s="134"/>
      <c r="KMF31" s="134"/>
      <c r="KMG31" s="134"/>
      <c r="KMH31" s="134"/>
      <c r="KMI31" s="134"/>
      <c r="KMJ31" s="134"/>
      <c r="KMK31" s="134"/>
      <c r="KML31" s="134"/>
      <c r="KMM31" s="134"/>
      <c r="KMN31" s="134"/>
      <c r="KMO31" s="134"/>
      <c r="KMP31" s="134"/>
      <c r="KMQ31" s="134"/>
      <c r="KMR31" s="134"/>
      <c r="KMS31" s="134"/>
      <c r="KMT31" s="134"/>
      <c r="KMU31" s="134"/>
      <c r="KMV31" s="134"/>
      <c r="KMW31" s="134"/>
      <c r="KMX31" s="134"/>
      <c r="KMY31" s="134"/>
      <c r="KMZ31" s="134"/>
      <c r="KNA31" s="134"/>
      <c r="KNB31" s="134"/>
      <c r="KNC31" s="134"/>
      <c r="KND31" s="134"/>
      <c r="KNE31" s="134"/>
      <c r="KNF31" s="134"/>
      <c r="KNG31" s="134"/>
      <c r="KNH31" s="134"/>
      <c r="KNI31" s="134"/>
      <c r="KNJ31" s="134"/>
      <c r="KNK31" s="134"/>
      <c r="KNL31" s="134"/>
      <c r="KNM31" s="134"/>
      <c r="KNN31" s="134"/>
      <c r="KNO31" s="134"/>
      <c r="KNP31" s="134"/>
      <c r="KNQ31" s="134"/>
      <c r="KNR31" s="134"/>
      <c r="KNS31" s="134"/>
      <c r="KNT31" s="134"/>
      <c r="KNU31" s="134"/>
      <c r="KNV31" s="134"/>
      <c r="KNW31" s="134"/>
      <c r="KNX31" s="134"/>
      <c r="KNY31" s="134"/>
      <c r="KNZ31" s="134"/>
      <c r="KOA31" s="134"/>
      <c r="KOB31" s="134"/>
      <c r="KOC31" s="134"/>
      <c r="KOD31" s="134"/>
      <c r="KOE31" s="134"/>
      <c r="KOF31" s="134"/>
      <c r="KOG31" s="134"/>
      <c r="KOH31" s="134"/>
      <c r="KOI31" s="134"/>
      <c r="KOJ31" s="134"/>
      <c r="KOK31" s="134"/>
      <c r="KOL31" s="134"/>
      <c r="KOM31" s="134"/>
      <c r="KON31" s="134"/>
      <c r="KOO31" s="134"/>
      <c r="KOP31" s="134"/>
      <c r="KOQ31" s="134"/>
      <c r="KOR31" s="134"/>
      <c r="KOS31" s="134"/>
      <c r="KOT31" s="134"/>
      <c r="KOU31" s="134"/>
      <c r="KOV31" s="134"/>
      <c r="KOW31" s="134"/>
      <c r="KOX31" s="134"/>
      <c r="KOY31" s="134"/>
      <c r="KOZ31" s="134"/>
      <c r="KPA31" s="134"/>
      <c r="KPB31" s="134"/>
      <c r="KPC31" s="134"/>
      <c r="KPD31" s="134"/>
      <c r="KPE31" s="134"/>
      <c r="KPF31" s="134"/>
      <c r="KPG31" s="134"/>
      <c r="KPH31" s="134"/>
      <c r="KPI31" s="134"/>
      <c r="KPJ31" s="134"/>
      <c r="KPK31" s="134"/>
      <c r="KPL31" s="134"/>
      <c r="KPM31" s="134"/>
      <c r="KPN31" s="134"/>
      <c r="KPO31" s="134"/>
      <c r="KPP31" s="134"/>
      <c r="KPQ31" s="134"/>
      <c r="KPR31" s="134"/>
      <c r="KPS31" s="134"/>
      <c r="KPT31" s="134"/>
      <c r="KPU31" s="134"/>
      <c r="KPV31" s="134"/>
      <c r="KPW31" s="134"/>
      <c r="KPX31" s="134"/>
      <c r="KPY31" s="134"/>
      <c r="KPZ31" s="134"/>
      <c r="KQA31" s="134"/>
      <c r="KQB31" s="134"/>
      <c r="KQC31" s="134"/>
      <c r="KQD31" s="134"/>
      <c r="KQE31" s="134"/>
      <c r="KQF31" s="134"/>
      <c r="KQG31" s="134"/>
      <c r="KQH31" s="134"/>
      <c r="KQI31" s="134"/>
      <c r="KQJ31" s="134"/>
      <c r="KQK31" s="134"/>
      <c r="KQL31" s="134"/>
      <c r="KQM31" s="134"/>
      <c r="KQN31" s="134"/>
      <c r="KQO31" s="134"/>
      <c r="KQP31" s="134"/>
      <c r="KQQ31" s="134"/>
      <c r="KQR31" s="134"/>
      <c r="KQS31" s="134"/>
      <c r="KQT31" s="134"/>
      <c r="KQU31" s="134"/>
      <c r="KQV31" s="134"/>
      <c r="KQW31" s="134"/>
      <c r="KQX31" s="134"/>
      <c r="KQY31" s="134"/>
      <c r="KQZ31" s="134"/>
      <c r="KRA31" s="134"/>
      <c r="KRB31" s="134"/>
      <c r="KRC31" s="134"/>
      <c r="KRD31" s="134"/>
      <c r="KRE31" s="134"/>
      <c r="KRF31" s="134"/>
      <c r="KRG31" s="134"/>
      <c r="KRH31" s="134"/>
      <c r="KRI31" s="134"/>
      <c r="KRJ31" s="134"/>
      <c r="KRK31" s="134"/>
      <c r="KRL31" s="134"/>
      <c r="KRM31" s="134"/>
      <c r="KRN31" s="134"/>
      <c r="KRO31" s="134"/>
      <c r="KRP31" s="134"/>
      <c r="KRQ31" s="134"/>
      <c r="KRR31" s="134"/>
      <c r="KRS31" s="134"/>
      <c r="KRT31" s="134"/>
      <c r="KRU31" s="134"/>
      <c r="KRV31" s="134"/>
      <c r="KRW31" s="134"/>
      <c r="KRX31" s="134"/>
      <c r="KRY31" s="134"/>
      <c r="KRZ31" s="134"/>
      <c r="KSA31" s="134"/>
      <c r="KSB31" s="134"/>
      <c r="KSC31" s="134"/>
      <c r="KSD31" s="134"/>
      <c r="KSE31" s="134"/>
      <c r="KSF31" s="134"/>
      <c r="KSG31" s="134"/>
      <c r="KSH31" s="134"/>
      <c r="KSI31" s="134"/>
      <c r="KSJ31" s="134"/>
      <c r="KSK31" s="134"/>
      <c r="KSL31" s="134"/>
      <c r="KSM31" s="134"/>
      <c r="KSN31" s="134"/>
      <c r="KSO31" s="134"/>
      <c r="KSP31" s="134"/>
      <c r="KSQ31" s="134"/>
      <c r="KSR31" s="134"/>
      <c r="KSS31" s="134"/>
      <c r="KST31" s="134"/>
      <c r="KSU31" s="134"/>
      <c r="KSV31" s="134"/>
      <c r="KSW31" s="134"/>
      <c r="KSX31" s="134"/>
      <c r="KSY31" s="134"/>
      <c r="KSZ31" s="134"/>
      <c r="KTA31" s="134"/>
      <c r="KTB31" s="134"/>
      <c r="KTC31" s="134"/>
      <c r="KTD31" s="134"/>
      <c r="KTE31" s="134"/>
      <c r="KTF31" s="134"/>
      <c r="KTG31" s="134"/>
      <c r="KTH31" s="134"/>
      <c r="KTI31" s="134"/>
      <c r="KTJ31" s="134"/>
      <c r="KTK31" s="134"/>
      <c r="KTL31" s="134"/>
      <c r="KTM31" s="134"/>
      <c r="KTN31" s="134"/>
      <c r="KTO31" s="134"/>
      <c r="KTP31" s="134"/>
      <c r="KTQ31" s="134"/>
      <c r="KTR31" s="134"/>
      <c r="KTS31" s="134"/>
      <c r="KTT31" s="134"/>
      <c r="KTU31" s="134"/>
      <c r="KTV31" s="134"/>
      <c r="KTW31" s="134"/>
      <c r="KTX31" s="134"/>
      <c r="KTY31" s="134"/>
      <c r="KTZ31" s="134"/>
      <c r="KUA31" s="134"/>
      <c r="KUB31" s="134"/>
      <c r="KUC31" s="134"/>
      <c r="KUD31" s="134"/>
      <c r="KUE31" s="134"/>
      <c r="KUF31" s="134"/>
      <c r="KUG31" s="134"/>
      <c r="KUH31" s="134"/>
      <c r="KUI31" s="134"/>
      <c r="KUJ31" s="134"/>
      <c r="KUK31" s="134"/>
      <c r="KUL31" s="134"/>
      <c r="KUM31" s="134"/>
      <c r="KUN31" s="134"/>
      <c r="KUO31" s="134"/>
      <c r="KUP31" s="134"/>
      <c r="KUQ31" s="134"/>
      <c r="KUR31" s="134"/>
      <c r="KUS31" s="134"/>
      <c r="KUT31" s="134"/>
      <c r="KUU31" s="134"/>
      <c r="KUV31" s="134"/>
      <c r="KUW31" s="134"/>
      <c r="KUX31" s="134"/>
      <c r="KUY31" s="134"/>
      <c r="KUZ31" s="134"/>
      <c r="KVA31" s="134"/>
      <c r="KVB31" s="134"/>
      <c r="KVC31" s="134"/>
      <c r="KVD31" s="134"/>
      <c r="KVE31" s="134"/>
      <c r="KVF31" s="134"/>
      <c r="KVG31" s="134"/>
      <c r="KVH31" s="134"/>
      <c r="KVI31" s="134"/>
      <c r="KVJ31" s="134"/>
      <c r="KVK31" s="134"/>
      <c r="KVL31" s="134"/>
      <c r="KVM31" s="134"/>
      <c r="KVN31" s="134"/>
      <c r="KVO31" s="134"/>
      <c r="KVP31" s="134"/>
      <c r="KVQ31" s="134"/>
      <c r="KVR31" s="134"/>
      <c r="KVS31" s="134"/>
      <c r="KVT31" s="134"/>
      <c r="KVU31" s="134"/>
      <c r="KVV31" s="134"/>
      <c r="KVW31" s="134"/>
      <c r="KVX31" s="134"/>
      <c r="KVY31" s="134"/>
      <c r="KVZ31" s="134"/>
      <c r="KWA31" s="134"/>
      <c r="KWB31" s="134"/>
      <c r="KWC31" s="134"/>
      <c r="KWD31" s="134"/>
      <c r="KWE31" s="134"/>
      <c r="KWF31" s="134"/>
      <c r="KWG31" s="134"/>
      <c r="KWH31" s="134"/>
      <c r="KWI31" s="134"/>
      <c r="KWJ31" s="134"/>
      <c r="KWK31" s="134"/>
      <c r="KWL31" s="134"/>
      <c r="KWM31" s="134"/>
      <c r="KWN31" s="134"/>
      <c r="KWO31" s="134"/>
      <c r="KWP31" s="134"/>
      <c r="KWQ31" s="134"/>
      <c r="KWR31" s="134"/>
      <c r="KWS31" s="134"/>
      <c r="KWT31" s="134"/>
      <c r="KWU31" s="134"/>
      <c r="KWV31" s="134"/>
      <c r="KWW31" s="134"/>
      <c r="KWX31" s="134"/>
      <c r="KWY31" s="134"/>
      <c r="KWZ31" s="134"/>
      <c r="KXA31" s="134"/>
      <c r="KXB31" s="134"/>
      <c r="KXC31" s="134"/>
      <c r="KXD31" s="134"/>
      <c r="KXE31" s="134"/>
      <c r="KXF31" s="134"/>
      <c r="KXG31" s="134"/>
      <c r="KXH31" s="134"/>
      <c r="KXI31" s="134"/>
      <c r="KXJ31" s="134"/>
      <c r="KXK31" s="134"/>
      <c r="KXL31" s="134"/>
      <c r="KXM31" s="134"/>
      <c r="KXN31" s="134"/>
      <c r="KXO31" s="134"/>
      <c r="KXP31" s="134"/>
      <c r="KXQ31" s="134"/>
      <c r="KXR31" s="134"/>
      <c r="KXS31" s="134"/>
      <c r="KXT31" s="134"/>
      <c r="KXU31" s="134"/>
      <c r="KXV31" s="134"/>
      <c r="KXW31" s="134"/>
      <c r="KXX31" s="134"/>
      <c r="KXY31" s="134"/>
      <c r="KXZ31" s="134"/>
      <c r="KYA31" s="134"/>
      <c r="KYB31" s="134"/>
      <c r="KYC31" s="134"/>
      <c r="KYD31" s="134"/>
      <c r="KYE31" s="134"/>
      <c r="KYF31" s="134"/>
      <c r="KYG31" s="134"/>
      <c r="KYH31" s="134"/>
      <c r="KYI31" s="134"/>
      <c r="KYJ31" s="134"/>
      <c r="KYK31" s="134"/>
      <c r="KYL31" s="134"/>
      <c r="KYM31" s="134"/>
      <c r="KYN31" s="134"/>
      <c r="KYO31" s="134"/>
      <c r="KYP31" s="134"/>
      <c r="KYQ31" s="134"/>
      <c r="KYR31" s="134"/>
      <c r="KYS31" s="134"/>
      <c r="KYT31" s="134"/>
      <c r="KYU31" s="134"/>
      <c r="KYV31" s="134"/>
      <c r="KYW31" s="134"/>
      <c r="KYX31" s="134"/>
      <c r="KYY31" s="134"/>
      <c r="KYZ31" s="134"/>
      <c r="KZA31" s="134"/>
      <c r="KZB31" s="134"/>
      <c r="KZC31" s="134"/>
      <c r="KZD31" s="134"/>
      <c r="KZE31" s="134"/>
      <c r="KZF31" s="134"/>
      <c r="KZG31" s="134"/>
      <c r="KZH31" s="134"/>
      <c r="KZI31" s="134"/>
      <c r="KZJ31" s="134"/>
      <c r="KZK31" s="134"/>
      <c r="KZL31" s="134"/>
      <c r="KZM31" s="134"/>
      <c r="KZN31" s="134"/>
      <c r="KZO31" s="134"/>
      <c r="KZP31" s="134"/>
      <c r="KZQ31" s="134"/>
      <c r="KZR31" s="134"/>
      <c r="KZS31" s="134"/>
      <c r="KZT31" s="134"/>
      <c r="KZU31" s="134"/>
      <c r="KZV31" s="134"/>
      <c r="KZW31" s="134"/>
      <c r="KZX31" s="134"/>
      <c r="KZY31" s="134"/>
      <c r="KZZ31" s="134"/>
      <c r="LAA31" s="134"/>
      <c r="LAB31" s="134"/>
      <c r="LAC31" s="134"/>
      <c r="LAD31" s="134"/>
      <c r="LAE31" s="134"/>
      <c r="LAF31" s="134"/>
      <c r="LAG31" s="134"/>
      <c r="LAH31" s="134"/>
      <c r="LAI31" s="134"/>
      <c r="LAJ31" s="134"/>
      <c r="LAK31" s="134"/>
      <c r="LAL31" s="134"/>
      <c r="LAM31" s="134"/>
      <c r="LAN31" s="134"/>
      <c r="LAO31" s="134"/>
      <c r="LAP31" s="134"/>
      <c r="LAQ31" s="134"/>
      <c r="LAR31" s="134"/>
      <c r="LAS31" s="134"/>
      <c r="LAT31" s="134"/>
      <c r="LAU31" s="134"/>
      <c r="LAV31" s="134"/>
      <c r="LAW31" s="134"/>
      <c r="LAX31" s="134"/>
      <c r="LAY31" s="134"/>
      <c r="LAZ31" s="134"/>
      <c r="LBA31" s="134"/>
      <c r="LBB31" s="134"/>
      <c r="LBC31" s="134"/>
      <c r="LBD31" s="134"/>
      <c r="LBE31" s="134"/>
      <c r="LBF31" s="134"/>
      <c r="LBG31" s="134"/>
      <c r="LBH31" s="134"/>
      <c r="LBI31" s="134"/>
      <c r="LBJ31" s="134"/>
      <c r="LBK31" s="134"/>
      <c r="LBL31" s="134"/>
      <c r="LBM31" s="134"/>
      <c r="LBN31" s="134"/>
      <c r="LBO31" s="134"/>
      <c r="LBP31" s="134"/>
      <c r="LBQ31" s="134"/>
      <c r="LBR31" s="134"/>
      <c r="LBS31" s="134"/>
      <c r="LBT31" s="134"/>
      <c r="LBU31" s="134"/>
      <c r="LBV31" s="134"/>
      <c r="LBW31" s="134"/>
      <c r="LBX31" s="134"/>
      <c r="LBY31" s="134"/>
      <c r="LBZ31" s="134"/>
      <c r="LCA31" s="134"/>
      <c r="LCB31" s="134"/>
      <c r="LCC31" s="134"/>
      <c r="LCD31" s="134"/>
      <c r="LCE31" s="134"/>
      <c r="LCF31" s="134"/>
      <c r="LCG31" s="134"/>
      <c r="LCH31" s="134"/>
      <c r="LCI31" s="134"/>
      <c r="LCJ31" s="134"/>
      <c r="LCK31" s="134"/>
      <c r="LCL31" s="134"/>
      <c r="LCM31" s="134"/>
      <c r="LCN31" s="134"/>
      <c r="LCO31" s="134"/>
      <c r="LCP31" s="134"/>
      <c r="LCQ31" s="134"/>
      <c r="LCR31" s="134"/>
      <c r="LCS31" s="134"/>
      <c r="LCT31" s="134"/>
      <c r="LCU31" s="134"/>
      <c r="LCV31" s="134"/>
      <c r="LCW31" s="134"/>
      <c r="LCX31" s="134"/>
      <c r="LCY31" s="134"/>
      <c r="LCZ31" s="134"/>
      <c r="LDA31" s="134"/>
      <c r="LDB31" s="134"/>
      <c r="LDC31" s="134"/>
      <c r="LDD31" s="134"/>
      <c r="LDE31" s="134"/>
      <c r="LDF31" s="134"/>
      <c r="LDG31" s="134"/>
      <c r="LDH31" s="134"/>
      <c r="LDI31" s="134"/>
      <c r="LDJ31" s="134"/>
      <c r="LDK31" s="134"/>
      <c r="LDL31" s="134"/>
      <c r="LDM31" s="134"/>
      <c r="LDN31" s="134"/>
      <c r="LDO31" s="134"/>
      <c r="LDP31" s="134"/>
      <c r="LDQ31" s="134"/>
      <c r="LDR31" s="134"/>
      <c r="LDS31" s="134"/>
      <c r="LDT31" s="134"/>
      <c r="LDU31" s="134"/>
      <c r="LDV31" s="134"/>
      <c r="LDW31" s="134"/>
      <c r="LDX31" s="134"/>
      <c r="LDY31" s="134"/>
      <c r="LDZ31" s="134"/>
      <c r="LEA31" s="134"/>
      <c r="LEB31" s="134"/>
      <c r="LEC31" s="134"/>
      <c r="LED31" s="134"/>
      <c r="LEE31" s="134"/>
      <c r="LEF31" s="134"/>
      <c r="LEG31" s="134"/>
      <c r="LEH31" s="134"/>
      <c r="LEI31" s="134"/>
      <c r="LEJ31" s="134"/>
      <c r="LEK31" s="134"/>
      <c r="LEL31" s="134"/>
      <c r="LEM31" s="134"/>
      <c r="LEN31" s="134"/>
      <c r="LEO31" s="134"/>
      <c r="LEP31" s="134"/>
      <c r="LEQ31" s="134"/>
      <c r="LER31" s="134"/>
      <c r="LES31" s="134"/>
      <c r="LET31" s="134"/>
      <c r="LEU31" s="134"/>
      <c r="LEV31" s="134"/>
      <c r="LEW31" s="134"/>
      <c r="LEX31" s="134"/>
      <c r="LEY31" s="134"/>
      <c r="LEZ31" s="134"/>
      <c r="LFA31" s="134"/>
      <c r="LFB31" s="134"/>
      <c r="LFC31" s="134"/>
      <c r="LFD31" s="134"/>
      <c r="LFE31" s="134"/>
      <c r="LFF31" s="134"/>
      <c r="LFG31" s="134"/>
      <c r="LFH31" s="134"/>
      <c r="LFI31" s="134"/>
      <c r="LFJ31" s="134"/>
      <c r="LFK31" s="134"/>
      <c r="LFL31" s="134"/>
      <c r="LFM31" s="134"/>
      <c r="LFN31" s="134"/>
      <c r="LFO31" s="134"/>
      <c r="LFP31" s="134"/>
      <c r="LFQ31" s="134"/>
      <c r="LFR31" s="134"/>
      <c r="LFS31" s="134"/>
      <c r="LFT31" s="134"/>
      <c r="LFU31" s="134"/>
      <c r="LFV31" s="134"/>
      <c r="LFW31" s="134"/>
      <c r="LFX31" s="134"/>
      <c r="LFY31" s="134"/>
      <c r="LFZ31" s="134"/>
      <c r="LGA31" s="134"/>
      <c r="LGB31" s="134"/>
      <c r="LGC31" s="134"/>
      <c r="LGD31" s="134"/>
      <c r="LGE31" s="134"/>
      <c r="LGF31" s="134"/>
      <c r="LGG31" s="134"/>
      <c r="LGH31" s="134"/>
      <c r="LGI31" s="134"/>
      <c r="LGJ31" s="134"/>
      <c r="LGK31" s="134"/>
      <c r="LGL31" s="134"/>
      <c r="LGM31" s="134"/>
      <c r="LGN31" s="134"/>
      <c r="LGO31" s="134"/>
      <c r="LGP31" s="134"/>
      <c r="LGQ31" s="134"/>
      <c r="LGR31" s="134"/>
      <c r="LGS31" s="134"/>
      <c r="LGT31" s="134"/>
      <c r="LGU31" s="134"/>
      <c r="LGV31" s="134"/>
      <c r="LGW31" s="134"/>
      <c r="LGX31" s="134"/>
      <c r="LGY31" s="134"/>
      <c r="LGZ31" s="134"/>
      <c r="LHA31" s="134"/>
      <c r="LHB31" s="134"/>
      <c r="LHC31" s="134"/>
      <c r="LHD31" s="134"/>
      <c r="LHE31" s="134"/>
      <c r="LHF31" s="134"/>
      <c r="LHG31" s="134"/>
      <c r="LHH31" s="134"/>
      <c r="LHI31" s="134"/>
      <c r="LHJ31" s="134"/>
      <c r="LHK31" s="134"/>
      <c r="LHL31" s="134"/>
      <c r="LHM31" s="134"/>
      <c r="LHN31" s="134"/>
      <c r="LHO31" s="134"/>
      <c r="LHP31" s="134"/>
      <c r="LHQ31" s="134"/>
      <c r="LHR31" s="134"/>
      <c r="LHS31" s="134"/>
      <c r="LHT31" s="134"/>
      <c r="LHU31" s="134"/>
      <c r="LHV31" s="134"/>
      <c r="LHW31" s="134"/>
      <c r="LHX31" s="134"/>
      <c r="LHY31" s="134"/>
      <c r="LHZ31" s="134"/>
      <c r="LIA31" s="134"/>
      <c r="LIB31" s="134"/>
      <c r="LIC31" s="134"/>
      <c r="LID31" s="134"/>
      <c r="LIE31" s="134"/>
      <c r="LIF31" s="134"/>
      <c r="LIG31" s="134"/>
      <c r="LIH31" s="134"/>
      <c r="LII31" s="134"/>
      <c r="LIJ31" s="134"/>
      <c r="LIK31" s="134"/>
      <c r="LIL31" s="134"/>
      <c r="LIM31" s="134"/>
      <c r="LIN31" s="134"/>
      <c r="LIO31" s="134"/>
      <c r="LIP31" s="134"/>
      <c r="LIQ31" s="134"/>
      <c r="LIR31" s="134"/>
      <c r="LIS31" s="134"/>
      <c r="LIT31" s="134"/>
      <c r="LIU31" s="134"/>
      <c r="LIV31" s="134"/>
      <c r="LIW31" s="134"/>
      <c r="LIX31" s="134"/>
      <c r="LIY31" s="134"/>
      <c r="LIZ31" s="134"/>
      <c r="LJA31" s="134"/>
      <c r="LJB31" s="134"/>
      <c r="LJC31" s="134"/>
      <c r="LJD31" s="134"/>
      <c r="LJE31" s="134"/>
      <c r="LJF31" s="134"/>
      <c r="LJG31" s="134"/>
      <c r="LJH31" s="134"/>
      <c r="LJI31" s="134"/>
      <c r="LJJ31" s="134"/>
      <c r="LJK31" s="134"/>
      <c r="LJL31" s="134"/>
      <c r="LJM31" s="134"/>
      <c r="LJN31" s="134"/>
      <c r="LJO31" s="134"/>
      <c r="LJP31" s="134"/>
      <c r="LJQ31" s="134"/>
      <c r="LJR31" s="134"/>
      <c r="LJS31" s="134"/>
      <c r="LJT31" s="134"/>
      <c r="LJU31" s="134"/>
      <c r="LJV31" s="134"/>
      <c r="LJW31" s="134"/>
      <c r="LJX31" s="134"/>
      <c r="LJY31" s="134"/>
      <c r="LJZ31" s="134"/>
      <c r="LKA31" s="134"/>
      <c r="LKB31" s="134"/>
      <c r="LKC31" s="134"/>
      <c r="LKD31" s="134"/>
      <c r="LKE31" s="134"/>
      <c r="LKF31" s="134"/>
      <c r="LKG31" s="134"/>
      <c r="LKH31" s="134"/>
      <c r="LKI31" s="134"/>
      <c r="LKJ31" s="134"/>
      <c r="LKK31" s="134"/>
      <c r="LKL31" s="134"/>
      <c r="LKM31" s="134"/>
      <c r="LKN31" s="134"/>
      <c r="LKO31" s="134"/>
      <c r="LKP31" s="134"/>
      <c r="LKQ31" s="134"/>
      <c r="LKR31" s="134"/>
      <c r="LKS31" s="134"/>
      <c r="LKT31" s="134"/>
      <c r="LKU31" s="134"/>
      <c r="LKV31" s="134"/>
      <c r="LKW31" s="134"/>
      <c r="LKX31" s="134"/>
      <c r="LKY31" s="134"/>
      <c r="LKZ31" s="134"/>
      <c r="LLA31" s="134"/>
      <c r="LLB31" s="134"/>
      <c r="LLC31" s="134"/>
      <c r="LLD31" s="134"/>
      <c r="LLE31" s="134"/>
      <c r="LLF31" s="134"/>
      <c r="LLG31" s="134"/>
      <c r="LLH31" s="134"/>
      <c r="LLI31" s="134"/>
      <c r="LLJ31" s="134"/>
      <c r="LLK31" s="134"/>
      <c r="LLL31" s="134"/>
      <c r="LLM31" s="134"/>
      <c r="LLN31" s="134"/>
      <c r="LLO31" s="134"/>
      <c r="LLP31" s="134"/>
      <c r="LLQ31" s="134"/>
      <c r="LLR31" s="134"/>
      <c r="LLS31" s="134"/>
      <c r="LLT31" s="134"/>
      <c r="LLU31" s="134"/>
      <c r="LLV31" s="134"/>
      <c r="LLW31" s="134"/>
      <c r="LLX31" s="134"/>
      <c r="LLY31" s="134"/>
      <c r="LLZ31" s="134"/>
      <c r="LMA31" s="134"/>
      <c r="LMB31" s="134"/>
      <c r="LMC31" s="134"/>
      <c r="LMD31" s="134"/>
      <c r="LME31" s="134"/>
      <c r="LMF31" s="134"/>
      <c r="LMG31" s="134"/>
      <c r="LMH31" s="134"/>
      <c r="LMI31" s="134"/>
      <c r="LMJ31" s="134"/>
      <c r="LMK31" s="134"/>
      <c r="LML31" s="134"/>
      <c r="LMM31" s="134"/>
      <c r="LMN31" s="134"/>
      <c r="LMO31" s="134"/>
      <c r="LMP31" s="134"/>
      <c r="LMQ31" s="134"/>
      <c r="LMR31" s="134"/>
      <c r="LMS31" s="134"/>
      <c r="LMT31" s="134"/>
      <c r="LMU31" s="134"/>
      <c r="LMV31" s="134"/>
      <c r="LMW31" s="134"/>
      <c r="LMX31" s="134"/>
      <c r="LMY31" s="134"/>
      <c r="LMZ31" s="134"/>
      <c r="LNA31" s="134"/>
      <c r="LNB31" s="134"/>
      <c r="LNC31" s="134"/>
      <c r="LND31" s="134"/>
      <c r="LNE31" s="134"/>
      <c r="LNF31" s="134"/>
      <c r="LNG31" s="134"/>
      <c r="LNH31" s="134"/>
      <c r="LNI31" s="134"/>
      <c r="LNJ31" s="134"/>
      <c r="LNK31" s="134"/>
      <c r="LNL31" s="134"/>
      <c r="LNM31" s="134"/>
      <c r="LNN31" s="134"/>
      <c r="LNO31" s="134"/>
      <c r="LNP31" s="134"/>
      <c r="LNQ31" s="134"/>
      <c r="LNR31" s="134"/>
      <c r="LNS31" s="134"/>
      <c r="LNT31" s="134"/>
      <c r="LNU31" s="134"/>
      <c r="LNV31" s="134"/>
      <c r="LNW31" s="134"/>
      <c r="LNX31" s="134"/>
      <c r="LNY31" s="134"/>
      <c r="LNZ31" s="134"/>
      <c r="LOA31" s="134"/>
      <c r="LOB31" s="134"/>
      <c r="LOC31" s="134"/>
      <c r="LOD31" s="134"/>
      <c r="LOE31" s="134"/>
      <c r="LOF31" s="134"/>
      <c r="LOG31" s="134"/>
      <c r="LOH31" s="134"/>
      <c r="LOI31" s="134"/>
      <c r="LOJ31" s="134"/>
      <c r="LOK31" s="134"/>
      <c r="LOL31" s="134"/>
      <c r="LOM31" s="134"/>
      <c r="LON31" s="134"/>
      <c r="LOO31" s="134"/>
      <c r="LOP31" s="134"/>
      <c r="LOQ31" s="134"/>
      <c r="LOR31" s="134"/>
      <c r="LOS31" s="134"/>
      <c r="LOT31" s="134"/>
      <c r="LOU31" s="134"/>
      <c r="LOV31" s="134"/>
      <c r="LOW31" s="134"/>
      <c r="LOX31" s="134"/>
      <c r="LOY31" s="134"/>
      <c r="LOZ31" s="134"/>
      <c r="LPA31" s="134"/>
      <c r="LPB31" s="134"/>
      <c r="LPC31" s="134"/>
      <c r="LPD31" s="134"/>
      <c r="LPE31" s="134"/>
      <c r="LPF31" s="134"/>
      <c r="LPG31" s="134"/>
      <c r="LPH31" s="134"/>
      <c r="LPI31" s="134"/>
      <c r="LPJ31" s="134"/>
      <c r="LPK31" s="134"/>
      <c r="LPL31" s="134"/>
      <c r="LPM31" s="134"/>
      <c r="LPN31" s="134"/>
      <c r="LPO31" s="134"/>
      <c r="LPP31" s="134"/>
      <c r="LPQ31" s="134"/>
      <c r="LPR31" s="134"/>
      <c r="LPS31" s="134"/>
      <c r="LPT31" s="134"/>
      <c r="LPU31" s="134"/>
      <c r="LPV31" s="134"/>
      <c r="LPW31" s="134"/>
      <c r="LPX31" s="134"/>
      <c r="LPY31" s="134"/>
      <c r="LPZ31" s="134"/>
      <c r="LQA31" s="134"/>
      <c r="LQB31" s="134"/>
      <c r="LQC31" s="134"/>
      <c r="LQD31" s="134"/>
      <c r="LQE31" s="134"/>
      <c r="LQF31" s="134"/>
      <c r="LQG31" s="134"/>
      <c r="LQH31" s="134"/>
      <c r="LQI31" s="134"/>
      <c r="LQJ31" s="134"/>
      <c r="LQK31" s="134"/>
      <c r="LQL31" s="134"/>
      <c r="LQM31" s="134"/>
      <c r="LQN31" s="134"/>
      <c r="LQO31" s="134"/>
      <c r="LQP31" s="134"/>
      <c r="LQQ31" s="134"/>
      <c r="LQR31" s="134"/>
      <c r="LQS31" s="134"/>
      <c r="LQT31" s="134"/>
      <c r="LQU31" s="134"/>
      <c r="LQV31" s="134"/>
      <c r="LQW31" s="134"/>
      <c r="LQX31" s="134"/>
      <c r="LQY31" s="134"/>
      <c r="LQZ31" s="134"/>
      <c r="LRA31" s="134"/>
      <c r="LRB31" s="134"/>
      <c r="LRC31" s="134"/>
      <c r="LRD31" s="134"/>
      <c r="LRE31" s="134"/>
      <c r="LRF31" s="134"/>
      <c r="LRG31" s="134"/>
      <c r="LRH31" s="134"/>
      <c r="LRI31" s="134"/>
      <c r="LRJ31" s="134"/>
      <c r="LRK31" s="134"/>
      <c r="LRL31" s="134"/>
      <c r="LRM31" s="134"/>
      <c r="LRN31" s="134"/>
      <c r="LRO31" s="134"/>
      <c r="LRP31" s="134"/>
      <c r="LRQ31" s="134"/>
      <c r="LRR31" s="134"/>
      <c r="LRS31" s="134"/>
      <c r="LRT31" s="134"/>
      <c r="LRU31" s="134"/>
      <c r="LRV31" s="134"/>
      <c r="LRW31" s="134"/>
      <c r="LRX31" s="134"/>
      <c r="LRY31" s="134"/>
      <c r="LRZ31" s="134"/>
      <c r="LSA31" s="134"/>
      <c r="LSB31" s="134"/>
      <c r="LSC31" s="134"/>
      <c r="LSD31" s="134"/>
      <c r="LSE31" s="134"/>
      <c r="LSF31" s="134"/>
      <c r="LSG31" s="134"/>
      <c r="LSH31" s="134"/>
      <c r="LSI31" s="134"/>
      <c r="LSJ31" s="134"/>
      <c r="LSK31" s="134"/>
      <c r="LSL31" s="134"/>
      <c r="LSM31" s="134"/>
      <c r="LSN31" s="134"/>
      <c r="LSO31" s="134"/>
      <c r="LSP31" s="134"/>
      <c r="LSQ31" s="134"/>
      <c r="LSR31" s="134"/>
      <c r="LSS31" s="134"/>
      <c r="LST31" s="134"/>
      <c r="LSU31" s="134"/>
      <c r="LSV31" s="134"/>
      <c r="LSW31" s="134"/>
      <c r="LSX31" s="134"/>
      <c r="LSY31" s="134"/>
      <c r="LSZ31" s="134"/>
      <c r="LTA31" s="134"/>
      <c r="LTB31" s="134"/>
      <c r="LTC31" s="134"/>
      <c r="LTD31" s="134"/>
      <c r="LTE31" s="134"/>
      <c r="LTF31" s="134"/>
      <c r="LTG31" s="134"/>
      <c r="LTH31" s="134"/>
      <c r="LTI31" s="134"/>
      <c r="LTJ31" s="134"/>
      <c r="LTK31" s="134"/>
      <c r="LTL31" s="134"/>
      <c r="LTM31" s="134"/>
      <c r="LTN31" s="134"/>
      <c r="LTO31" s="134"/>
      <c r="LTP31" s="134"/>
      <c r="LTQ31" s="134"/>
      <c r="LTR31" s="134"/>
      <c r="LTS31" s="134"/>
      <c r="LTT31" s="134"/>
      <c r="LTU31" s="134"/>
      <c r="LTV31" s="134"/>
      <c r="LTW31" s="134"/>
      <c r="LTX31" s="134"/>
      <c r="LTY31" s="134"/>
      <c r="LTZ31" s="134"/>
      <c r="LUA31" s="134"/>
      <c r="LUB31" s="134"/>
      <c r="LUC31" s="134"/>
      <c r="LUD31" s="134"/>
      <c r="LUE31" s="134"/>
      <c r="LUF31" s="134"/>
      <c r="LUG31" s="134"/>
      <c r="LUH31" s="134"/>
      <c r="LUI31" s="134"/>
      <c r="LUJ31" s="134"/>
      <c r="LUK31" s="134"/>
      <c r="LUL31" s="134"/>
      <c r="LUM31" s="134"/>
      <c r="LUN31" s="134"/>
      <c r="LUO31" s="134"/>
      <c r="LUP31" s="134"/>
      <c r="LUQ31" s="134"/>
      <c r="LUR31" s="134"/>
      <c r="LUS31" s="134"/>
      <c r="LUT31" s="134"/>
      <c r="LUU31" s="134"/>
      <c r="LUV31" s="134"/>
      <c r="LUW31" s="134"/>
      <c r="LUX31" s="134"/>
      <c r="LUY31" s="134"/>
      <c r="LUZ31" s="134"/>
      <c r="LVA31" s="134"/>
      <c r="LVB31" s="134"/>
      <c r="LVC31" s="134"/>
      <c r="LVD31" s="134"/>
      <c r="LVE31" s="134"/>
      <c r="LVF31" s="134"/>
      <c r="LVG31" s="134"/>
      <c r="LVH31" s="134"/>
      <c r="LVI31" s="134"/>
      <c r="LVJ31" s="134"/>
      <c r="LVK31" s="134"/>
      <c r="LVL31" s="134"/>
      <c r="LVM31" s="134"/>
      <c r="LVN31" s="134"/>
      <c r="LVO31" s="134"/>
      <c r="LVP31" s="134"/>
      <c r="LVQ31" s="134"/>
      <c r="LVR31" s="134"/>
      <c r="LVS31" s="134"/>
      <c r="LVT31" s="134"/>
      <c r="LVU31" s="134"/>
      <c r="LVV31" s="134"/>
      <c r="LVW31" s="134"/>
      <c r="LVX31" s="134"/>
      <c r="LVY31" s="134"/>
      <c r="LVZ31" s="134"/>
      <c r="LWA31" s="134"/>
      <c r="LWB31" s="134"/>
      <c r="LWC31" s="134"/>
      <c r="LWD31" s="134"/>
      <c r="LWE31" s="134"/>
      <c r="LWF31" s="134"/>
      <c r="LWG31" s="134"/>
      <c r="LWH31" s="134"/>
      <c r="LWI31" s="134"/>
      <c r="LWJ31" s="134"/>
      <c r="LWK31" s="134"/>
      <c r="LWL31" s="134"/>
      <c r="LWM31" s="134"/>
      <c r="LWN31" s="134"/>
      <c r="LWO31" s="134"/>
      <c r="LWP31" s="134"/>
      <c r="LWQ31" s="134"/>
      <c r="LWR31" s="134"/>
      <c r="LWS31" s="134"/>
      <c r="LWT31" s="134"/>
      <c r="LWU31" s="134"/>
      <c r="LWV31" s="134"/>
      <c r="LWW31" s="134"/>
      <c r="LWX31" s="134"/>
      <c r="LWY31" s="134"/>
      <c r="LWZ31" s="134"/>
      <c r="LXA31" s="134"/>
      <c r="LXB31" s="134"/>
      <c r="LXC31" s="134"/>
      <c r="LXD31" s="134"/>
      <c r="LXE31" s="134"/>
      <c r="LXF31" s="134"/>
      <c r="LXG31" s="134"/>
      <c r="LXH31" s="134"/>
      <c r="LXI31" s="134"/>
      <c r="LXJ31" s="134"/>
      <c r="LXK31" s="134"/>
      <c r="LXL31" s="134"/>
      <c r="LXM31" s="134"/>
      <c r="LXN31" s="134"/>
      <c r="LXO31" s="134"/>
      <c r="LXP31" s="134"/>
      <c r="LXQ31" s="134"/>
      <c r="LXR31" s="134"/>
      <c r="LXS31" s="134"/>
      <c r="LXT31" s="134"/>
      <c r="LXU31" s="134"/>
      <c r="LXV31" s="134"/>
      <c r="LXW31" s="134"/>
      <c r="LXX31" s="134"/>
      <c r="LXY31" s="134"/>
      <c r="LXZ31" s="134"/>
      <c r="LYA31" s="134"/>
      <c r="LYB31" s="134"/>
      <c r="LYC31" s="134"/>
      <c r="LYD31" s="134"/>
      <c r="LYE31" s="134"/>
      <c r="LYF31" s="134"/>
      <c r="LYG31" s="134"/>
      <c r="LYH31" s="134"/>
      <c r="LYI31" s="134"/>
      <c r="LYJ31" s="134"/>
      <c r="LYK31" s="134"/>
      <c r="LYL31" s="134"/>
      <c r="LYM31" s="134"/>
      <c r="LYN31" s="134"/>
      <c r="LYO31" s="134"/>
      <c r="LYP31" s="134"/>
      <c r="LYQ31" s="134"/>
      <c r="LYR31" s="134"/>
      <c r="LYS31" s="134"/>
      <c r="LYT31" s="134"/>
      <c r="LYU31" s="134"/>
      <c r="LYV31" s="134"/>
      <c r="LYW31" s="134"/>
      <c r="LYX31" s="134"/>
      <c r="LYY31" s="134"/>
      <c r="LYZ31" s="134"/>
      <c r="LZA31" s="134"/>
      <c r="LZB31" s="134"/>
      <c r="LZC31" s="134"/>
      <c r="LZD31" s="134"/>
      <c r="LZE31" s="134"/>
      <c r="LZF31" s="134"/>
      <c r="LZG31" s="134"/>
      <c r="LZH31" s="134"/>
      <c r="LZI31" s="134"/>
      <c r="LZJ31" s="134"/>
      <c r="LZK31" s="134"/>
      <c r="LZL31" s="134"/>
      <c r="LZM31" s="134"/>
      <c r="LZN31" s="134"/>
      <c r="LZO31" s="134"/>
      <c r="LZP31" s="134"/>
      <c r="LZQ31" s="134"/>
      <c r="LZR31" s="134"/>
      <c r="LZS31" s="134"/>
      <c r="LZT31" s="134"/>
      <c r="LZU31" s="134"/>
      <c r="LZV31" s="134"/>
      <c r="LZW31" s="134"/>
      <c r="LZX31" s="134"/>
      <c r="LZY31" s="134"/>
      <c r="LZZ31" s="134"/>
      <c r="MAA31" s="134"/>
      <c r="MAB31" s="134"/>
      <c r="MAC31" s="134"/>
      <c r="MAD31" s="134"/>
      <c r="MAE31" s="134"/>
      <c r="MAF31" s="134"/>
      <c r="MAG31" s="134"/>
      <c r="MAH31" s="134"/>
      <c r="MAI31" s="134"/>
      <c r="MAJ31" s="134"/>
      <c r="MAK31" s="134"/>
      <c r="MAL31" s="134"/>
      <c r="MAM31" s="134"/>
      <c r="MAN31" s="134"/>
      <c r="MAO31" s="134"/>
      <c r="MAP31" s="134"/>
      <c r="MAQ31" s="134"/>
      <c r="MAR31" s="134"/>
      <c r="MAS31" s="134"/>
      <c r="MAT31" s="134"/>
      <c r="MAU31" s="134"/>
      <c r="MAV31" s="134"/>
      <c r="MAW31" s="134"/>
      <c r="MAX31" s="134"/>
      <c r="MAY31" s="134"/>
      <c r="MAZ31" s="134"/>
      <c r="MBA31" s="134"/>
      <c r="MBB31" s="134"/>
      <c r="MBC31" s="134"/>
      <c r="MBD31" s="134"/>
      <c r="MBE31" s="134"/>
      <c r="MBF31" s="134"/>
      <c r="MBG31" s="134"/>
      <c r="MBH31" s="134"/>
      <c r="MBI31" s="134"/>
      <c r="MBJ31" s="134"/>
      <c r="MBK31" s="134"/>
      <c r="MBL31" s="134"/>
      <c r="MBM31" s="134"/>
      <c r="MBN31" s="134"/>
      <c r="MBO31" s="134"/>
      <c r="MBP31" s="134"/>
      <c r="MBQ31" s="134"/>
      <c r="MBR31" s="134"/>
      <c r="MBS31" s="134"/>
      <c r="MBT31" s="134"/>
      <c r="MBU31" s="134"/>
      <c r="MBV31" s="134"/>
      <c r="MBW31" s="134"/>
      <c r="MBX31" s="134"/>
      <c r="MBY31" s="134"/>
      <c r="MBZ31" s="134"/>
      <c r="MCA31" s="134"/>
      <c r="MCB31" s="134"/>
      <c r="MCC31" s="134"/>
      <c r="MCD31" s="134"/>
      <c r="MCE31" s="134"/>
      <c r="MCF31" s="134"/>
      <c r="MCG31" s="134"/>
      <c r="MCH31" s="134"/>
      <c r="MCI31" s="134"/>
      <c r="MCJ31" s="134"/>
      <c r="MCK31" s="134"/>
      <c r="MCL31" s="134"/>
      <c r="MCM31" s="134"/>
      <c r="MCN31" s="134"/>
      <c r="MCO31" s="134"/>
      <c r="MCP31" s="134"/>
      <c r="MCQ31" s="134"/>
      <c r="MCR31" s="134"/>
      <c r="MCS31" s="134"/>
      <c r="MCT31" s="134"/>
      <c r="MCU31" s="134"/>
      <c r="MCV31" s="134"/>
      <c r="MCW31" s="134"/>
      <c r="MCX31" s="134"/>
      <c r="MCY31" s="134"/>
      <c r="MCZ31" s="134"/>
      <c r="MDA31" s="134"/>
      <c r="MDB31" s="134"/>
      <c r="MDC31" s="134"/>
      <c r="MDD31" s="134"/>
      <c r="MDE31" s="134"/>
      <c r="MDF31" s="134"/>
      <c r="MDG31" s="134"/>
      <c r="MDH31" s="134"/>
      <c r="MDI31" s="134"/>
      <c r="MDJ31" s="134"/>
      <c r="MDK31" s="134"/>
      <c r="MDL31" s="134"/>
      <c r="MDM31" s="134"/>
      <c r="MDN31" s="134"/>
      <c r="MDO31" s="134"/>
      <c r="MDP31" s="134"/>
      <c r="MDQ31" s="134"/>
      <c r="MDR31" s="134"/>
      <c r="MDS31" s="134"/>
      <c r="MDT31" s="134"/>
      <c r="MDU31" s="134"/>
      <c r="MDV31" s="134"/>
      <c r="MDW31" s="134"/>
      <c r="MDX31" s="134"/>
      <c r="MDY31" s="134"/>
      <c r="MDZ31" s="134"/>
      <c r="MEA31" s="134"/>
      <c r="MEB31" s="134"/>
      <c r="MEC31" s="134"/>
      <c r="MED31" s="134"/>
      <c r="MEE31" s="134"/>
      <c r="MEF31" s="134"/>
      <c r="MEG31" s="134"/>
      <c r="MEH31" s="134"/>
      <c r="MEI31" s="134"/>
      <c r="MEJ31" s="134"/>
      <c r="MEK31" s="134"/>
      <c r="MEL31" s="134"/>
      <c r="MEM31" s="134"/>
      <c r="MEN31" s="134"/>
      <c r="MEO31" s="134"/>
      <c r="MEP31" s="134"/>
      <c r="MEQ31" s="134"/>
      <c r="MER31" s="134"/>
      <c r="MES31" s="134"/>
      <c r="MET31" s="134"/>
      <c r="MEU31" s="134"/>
      <c r="MEV31" s="134"/>
      <c r="MEW31" s="134"/>
      <c r="MEX31" s="134"/>
      <c r="MEY31" s="134"/>
      <c r="MEZ31" s="134"/>
      <c r="MFA31" s="134"/>
      <c r="MFB31" s="134"/>
      <c r="MFC31" s="134"/>
      <c r="MFD31" s="134"/>
      <c r="MFE31" s="134"/>
      <c r="MFF31" s="134"/>
      <c r="MFG31" s="134"/>
      <c r="MFH31" s="134"/>
      <c r="MFI31" s="134"/>
      <c r="MFJ31" s="134"/>
      <c r="MFK31" s="134"/>
      <c r="MFL31" s="134"/>
      <c r="MFM31" s="134"/>
      <c r="MFN31" s="134"/>
      <c r="MFO31" s="134"/>
      <c r="MFP31" s="134"/>
      <c r="MFQ31" s="134"/>
      <c r="MFR31" s="134"/>
      <c r="MFS31" s="134"/>
      <c r="MFT31" s="134"/>
      <c r="MFU31" s="134"/>
      <c r="MFV31" s="134"/>
      <c r="MFW31" s="134"/>
      <c r="MFX31" s="134"/>
      <c r="MFY31" s="134"/>
      <c r="MFZ31" s="134"/>
      <c r="MGA31" s="134"/>
      <c r="MGB31" s="134"/>
      <c r="MGC31" s="134"/>
      <c r="MGD31" s="134"/>
      <c r="MGE31" s="134"/>
      <c r="MGF31" s="134"/>
      <c r="MGG31" s="134"/>
      <c r="MGH31" s="134"/>
      <c r="MGI31" s="134"/>
      <c r="MGJ31" s="134"/>
      <c r="MGK31" s="134"/>
      <c r="MGL31" s="134"/>
      <c r="MGM31" s="134"/>
      <c r="MGN31" s="134"/>
      <c r="MGO31" s="134"/>
      <c r="MGP31" s="134"/>
      <c r="MGQ31" s="134"/>
      <c r="MGR31" s="134"/>
      <c r="MGS31" s="134"/>
      <c r="MGT31" s="134"/>
      <c r="MGU31" s="134"/>
      <c r="MGV31" s="134"/>
      <c r="MGW31" s="134"/>
      <c r="MGX31" s="134"/>
      <c r="MGY31" s="134"/>
      <c r="MGZ31" s="134"/>
      <c r="MHA31" s="134"/>
      <c r="MHB31" s="134"/>
      <c r="MHC31" s="134"/>
      <c r="MHD31" s="134"/>
      <c r="MHE31" s="134"/>
      <c r="MHF31" s="134"/>
      <c r="MHG31" s="134"/>
      <c r="MHH31" s="134"/>
      <c r="MHI31" s="134"/>
      <c r="MHJ31" s="134"/>
      <c r="MHK31" s="134"/>
      <c r="MHL31" s="134"/>
      <c r="MHM31" s="134"/>
      <c r="MHN31" s="134"/>
      <c r="MHO31" s="134"/>
      <c r="MHP31" s="134"/>
      <c r="MHQ31" s="134"/>
      <c r="MHR31" s="134"/>
      <c r="MHS31" s="134"/>
      <c r="MHT31" s="134"/>
      <c r="MHU31" s="134"/>
      <c r="MHV31" s="134"/>
      <c r="MHW31" s="134"/>
      <c r="MHX31" s="134"/>
      <c r="MHY31" s="134"/>
      <c r="MHZ31" s="134"/>
      <c r="MIA31" s="134"/>
      <c r="MIB31" s="134"/>
      <c r="MIC31" s="134"/>
      <c r="MID31" s="134"/>
      <c r="MIE31" s="134"/>
      <c r="MIF31" s="134"/>
      <c r="MIG31" s="134"/>
      <c r="MIH31" s="134"/>
      <c r="MII31" s="134"/>
      <c r="MIJ31" s="134"/>
      <c r="MIK31" s="134"/>
      <c r="MIL31" s="134"/>
      <c r="MIM31" s="134"/>
      <c r="MIN31" s="134"/>
      <c r="MIO31" s="134"/>
      <c r="MIP31" s="134"/>
      <c r="MIQ31" s="134"/>
      <c r="MIR31" s="134"/>
      <c r="MIS31" s="134"/>
      <c r="MIT31" s="134"/>
      <c r="MIU31" s="134"/>
      <c r="MIV31" s="134"/>
      <c r="MIW31" s="134"/>
      <c r="MIX31" s="134"/>
      <c r="MIY31" s="134"/>
      <c r="MIZ31" s="134"/>
      <c r="MJA31" s="134"/>
      <c r="MJB31" s="134"/>
      <c r="MJC31" s="134"/>
      <c r="MJD31" s="134"/>
      <c r="MJE31" s="134"/>
      <c r="MJF31" s="134"/>
      <c r="MJG31" s="134"/>
      <c r="MJH31" s="134"/>
      <c r="MJI31" s="134"/>
      <c r="MJJ31" s="134"/>
      <c r="MJK31" s="134"/>
      <c r="MJL31" s="134"/>
      <c r="MJM31" s="134"/>
      <c r="MJN31" s="134"/>
      <c r="MJO31" s="134"/>
      <c r="MJP31" s="134"/>
      <c r="MJQ31" s="134"/>
      <c r="MJR31" s="134"/>
      <c r="MJS31" s="134"/>
      <c r="MJT31" s="134"/>
      <c r="MJU31" s="134"/>
      <c r="MJV31" s="134"/>
      <c r="MJW31" s="134"/>
      <c r="MJX31" s="134"/>
      <c r="MJY31" s="134"/>
      <c r="MJZ31" s="134"/>
      <c r="MKA31" s="134"/>
      <c r="MKB31" s="134"/>
      <c r="MKC31" s="134"/>
      <c r="MKD31" s="134"/>
      <c r="MKE31" s="134"/>
      <c r="MKF31" s="134"/>
      <c r="MKG31" s="134"/>
      <c r="MKH31" s="134"/>
      <c r="MKI31" s="134"/>
      <c r="MKJ31" s="134"/>
      <c r="MKK31" s="134"/>
      <c r="MKL31" s="134"/>
      <c r="MKM31" s="134"/>
      <c r="MKN31" s="134"/>
      <c r="MKO31" s="134"/>
      <c r="MKP31" s="134"/>
      <c r="MKQ31" s="134"/>
      <c r="MKR31" s="134"/>
      <c r="MKS31" s="134"/>
      <c r="MKT31" s="134"/>
      <c r="MKU31" s="134"/>
      <c r="MKV31" s="134"/>
      <c r="MKW31" s="134"/>
      <c r="MKX31" s="134"/>
      <c r="MKY31" s="134"/>
      <c r="MKZ31" s="134"/>
      <c r="MLA31" s="134"/>
      <c r="MLB31" s="134"/>
      <c r="MLC31" s="134"/>
      <c r="MLD31" s="134"/>
      <c r="MLE31" s="134"/>
      <c r="MLF31" s="134"/>
      <c r="MLG31" s="134"/>
      <c r="MLH31" s="134"/>
      <c r="MLI31" s="134"/>
      <c r="MLJ31" s="134"/>
      <c r="MLK31" s="134"/>
      <c r="MLL31" s="134"/>
      <c r="MLM31" s="134"/>
      <c r="MLN31" s="134"/>
      <c r="MLO31" s="134"/>
      <c r="MLP31" s="134"/>
      <c r="MLQ31" s="134"/>
      <c r="MLR31" s="134"/>
      <c r="MLS31" s="134"/>
      <c r="MLT31" s="134"/>
      <c r="MLU31" s="134"/>
      <c r="MLV31" s="134"/>
      <c r="MLW31" s="134"/>
      <c r="MLX31" s="134"/>
      <c r="MLY31" s="134"/>
      <c r="MLZ31" s="134"/>
      <c r="MMA31" s="134"/>
      <c r="MMB31" s="134"/>
      <c r="MMC31" s="134"/>
      <c r="MMD31" s="134"/>
      <c r="MME31" s="134"/>
      <c r="MMF31" s="134"/>
      <c r="MMG31" s="134"/>
      <c r="MMH31" s="134"/>
      <c r="MMI31" s="134"/>
      <c r="MMJ31" s="134"/>
      <c r="MMK31" s="134"/>
      <c r="MML31" s="134"/>
      <c r="MMM31" s="134"/>
      <c r="MMN31" s="134"/>
      <c r="MMO31" s="134"/>
      <c r="MMP31" s="134"/>
      <c r="MMQ31" s="134"/>
      <c r="MMR31" s="134"/>
      <c r="MMS31" s="134"/>
      <c r="MMT31" s="134"/>
      <c r="MMU31" s="134"/>
      <c r="MMV31" s="134"/>
      <c r="MMW31" s="134"/>
      <c r="MMX31" s="134"/>
      <c r="MMY31" s="134"/>
      <c r="MMZ31" s="134"/>
      <c r="MNA31" s="134"/>
      <c r="MNB31" s="134"/>
      <c r="MNC31" s="134"/>
      <c r="MND31" s="134"/>
      <c r="MNE31" s="134"/>
      <c r="MNF31" s="134"/>
      <c r="MNG31" s="134"/>
      <c r="MNH31" s="134"/>
      <c r="MNI31" s="134"/>
      <c r="MNJ31" s="134"/>
      <c r="MNK31" s="134"/>
      <c r="MNL31" s="134"/>
      <c r="MNM31" s="134"/>
      <c r="MNN31" s="134"/>
      <c r="MNO31" s="134"/>
      <c r="MNP31" s="134"/>
      <c r="MNQ31" s="134"/>
      <c r="MNR31" s="134"/>
      <c r="MNS31" s="134"/>
      <c r="MNT31" s="134"/>
      <c r="MNU31" s="134"/>
      <c r="MNV31" s="134"/>
      <c r="MNW31" s="134"/>
      <c r="MNX31" s="134"/>
      <c r="MNY31" s="134"/>
      <c r="MNZ31" s="134"/>
      <c r="MOA31" s="134"/>
      <c r="MOB31" s="134"/>
      <c r="MOC31" s="134"/>
      <c r="MOD31" s="134"/>
      <c r="MOE31" s="134"/>
      <c r="MOF31" s="134"/>
      <c r="MOG31" s="134"/>
      <c r="MOH31" s="134"/>
      <c r="MOI31" s="134"/>
      <c r="MOJ31" s="134"/>
      <c r="MOK31" s="134"/>
      <c r="MOL31" s="134"/>
      <c r="MOM31" s="134"/>
      <c r="MON31" s="134"/>
      <c r="MOO31" s="134"/>
      <c r="MOP31" s="134"/>
      <c r="MOQ31" s="134"/>
      <c r="MOR31" s="134"/>
      <c r="MOS31" s="134"/>
      <c r="MOT31" s="134"/>
      <c r="MOU31" s="134"/>
      <c r="MOV31" s="134"/>
      <c r="MOW31" s="134"/>
      <c r="MOX31" s="134"/>
      <c r="MOY31" s="134"/>
      <c r="MOZ31" s="134"/>
      <c r="MPA31" s="134"/>
      <c r="MPB31" s="134"/>
      <c r="MPC31" s="134"/>
      <c r="MPD31" s="134"/>
      <c r="MPE31" s="134"/>
      <c r="MPF31" s="134"/>
      <c r="MPG31" s="134"/>
      <c r="MPH31" s="134"/>
      <c r="MPI31" s="134"/>
      <c r="MPJ31" s="134"/>
      <c r="MPK31" s="134"/>
      <c r="MPL31" s="134"/>
      <c r="MPM31" s="134"/>
      <c r="MPN31" s="134"/>
      <c r="MPO31" s="134"/>
      <c r="MPP31" s="134"/>
      <c r="MPQ31" s="134"/>
      <c r="MPR31" s="134"/>
      <c r="MPS31" s="134"/>
      <c r="MPT31" s="134"/>
      <c r="MPU31" s="134"/>
      <c r="MPV31" s="134"/>
      <c r="MPW31" s="134"/>
      <c r="MPX31" s="134"/>
      <c r="MPY31" s="134"/>
      <c r="MPZ31" s="134"/>
      <c r="MQA31" s="134"/>
      <c r="MQB31" s="134"/>
      <c r="MQC31" s="134"/>
      <c r="MQD31" s="134"/>
      <c r="MQE31" s="134"/>
      <c r="MQF31" s="134"/>
      <c r="MQG31" s="134"/>
      <c r="MQH31" s="134"/>
      <c r="MQI31" s="134"/>
      <c r="MQJ31" s="134"/>
      <c r="MQK31" s="134"/>
      <c r="MQL31" s="134"/>
      <c r="MQM31" s="134"/>
      <c r="MQN31" s="134"/>
      <c r="MQO31" s="134"/>
      <c r="MQP31" s="134"/>
      <c r="MQQ31" s="134"/>
      <c r="MQR31" s="134"/>
      <c r="MQS31" s="134"/>
      <c r="MQT31" s="134"/>
      <c r="MQU31" s="134"/>
      <c r="MQV31" s="134"/>
      <c r="MQW31" s="134"/>
      <c r="MQX31" s="134"/>
      <c r="MQY31" s="134"/>
      <c r="MQZ31" s="134"/>
      <c r="MRA31" s="134"/>
      <c r="MRB31" s="134"/>
      <c r="MRC31" s="134"/>
      <c r="MRD31" s="134"/>
      <c r="MRE31" s="134"/>
      <c r="MRF31" s="134"/>
      <c r="MRG31" s="134"/>
      <c r="MRH31" s="134"/>
      <c r="MRI31" s="134"/>
      <c r="MRJ31" s="134"/>
      <c r="MRK31" s="134"/>
      <c r="MRL31" s="134"/>
      <c r="MRM31" s="134"/>
      <c r="MRN31" s="134"/>
      <c r="MRO31" s="134"/>
      <c r="MRP31" s="134"/>
      <c r="MRQ31" s="134"/>
      <c r="MRR31" s="134"/>
      <c r="MRS31" s="134"/>
      <c r="MRT31" s="134"/>
      <c r="MRU31" s="134"/>
      <c r="MRV31" s="134"/>
      <c r="MRW31" s="134"/>
      <c r="MRX31" s="134"/>
      <c r="MRY31" s="134"/>
      <c r="MRZ31" s="134"/>
      <c r="MSA31" s="134"/>
      <c r="MSB31" s="134"/>
      <c r="MSC31" s="134"/>
      <c r="MSD31" s="134"/>
      <c r="MSE31" s="134"/>
      <c r="MSF31" s="134"/>
      <c r="MSG31" s="134"/>
      <c r="MSH31" s="134"/>
      <c r="MSI31" s="134"/>
      <c r="MSJ31" s="134"/>
      <c r="MSK31" s="134"/>
      <c r="MSL31" s="134"/>
      <c r="MSM31" s="134"/>
      <c r="MSN31" s="134"/>
      <c r="MSO31" s="134"/>
      <c r="MSP31" s="134"/>
      <c r="MSQ31" s="134"/>
      <c r="MSR31" s="134"/>
      <c r="MSS31" s="134"/>
      <c r="MST31" s="134"/>
      <c r="MSU31" s="134"/>
      <c r="MSV31" s="134"/>
      <c r="MSW31" s="134"/>
      <c r="MSX31" s="134"/>
      <c r="MSY31" s="134"/>
      <c r="MSZ31" s="134"/>
      <c r="MTA31" s="134"/>
      <c r="MTB31" s="134"/>
      <c r="MTC31" s="134"/>
      <c r="MTD31" s="134"/>
      <c r="MTE31" s="134"/>
      <c r="MTF31" s="134"/>
      <c r="MTG31" s="134"/>
      <c r="MTH31" s="134"/>
      <c r="MTI31" s="134"/>
      <c r="MTJ31" s="134"/>
      <c r="MTK31" s="134"/>
      <c r="MTL31" s="134"/>
      <c r="MTM31" s="134"/>
      <c r="MTN31" s="134"/>
      <c r="MTO31" s="134"/>
      <c r="MTP31" s="134"/>
      <c r="MTQ31" s="134"/>
      <c r="MTR31" s="134"/>
      <c r="MTS31" s="134"/>
      <c r="MTT31" s="134"/>
      <c r="MTU31" s="134"/>
      <c r="MTV31" s="134"/>
      <c r="MTW31" s="134"/>
      <c r="MTX31" s="134"/>
      <c r="MTY31" s="134"/>
      <c r="MTZ31" s="134"/>
      <c r="MUA31" s="134"/>
      <c r="MUB31" s="134"/>
      <c r="MUC31" s="134"/>
      <c r="MUD31" s="134"/>
      <c r="MUE31" s="134"/>
      <c r="MUF31" s="134"/>
      <c r="MUG31" s="134"/>
      <c r="MUH31" s="134"/>
      <c r="MUI31" s="134"/>
      <c r="MUJ31" s="134"/>
      <c r="MUK31" s="134"/>
      <c r="MUL31" s="134"/>
      <c r="MUM31" s="134"/>
      <c r="MUN31" s="134"/>
      <c r="MUO31" s="134"/>
      <c r="MUP31" s="134"/>
      <c r="MUQ31" s="134"/>
      <c r="MUR31" s="134"/>
      <c r="MUS31" s="134"/>
      <c r="MUT31" s="134"/>
      <c r="MUU31" s="134"/>
      <c r="MUV31" s="134"/>
      <c r="MUW31" s="134"/>
      <c r="MUX31" s="134"/>
      <c r="MUY31" s="134"/>
      <c r="MUZ31" s="134"/>
      <c r="MVA31" s="134"/>
      <c r="MVB31" s="134"/>
      <c r="MVC31" s="134"/>
      <c r="MVD31" s="134"/>
      <c r="MVE31" s="134"/>
      <c r="MVF31" s="134"/>
      <c r="MVG31" s="134"/>
      <c r="MVH31" s="134"/>
      <c r="MVI31" s="134"/>
      <c r="MVJ31" s="134"/>
      <c r="MVK31" s="134"/>
      <c r="MVL31" s="134"/>
      <c r="MVM31" s="134"/>
      <c r="MVN31" s="134"/>
      <c r="MVO31" s="134"/>
      <c r="MVP31" s="134"/>
      <c r="MVQ31" s="134"/>
      <c r="MVR31" s="134"/>
      <c r="MVS31" s="134"/>
      <c r="MVT31" s="134"/>
      <c r="MVU31" s="134"/>
      <c r="MVV31" s="134"/>
      <c r="MVW31" s="134"/>
      <c r="MVX31" s="134"/>
      <c r="MVY31" s="134"/>
      <c r="MVZ31" s="134"/>
      <c r="MWA31" s="134"/>
      <c r="MWB31" s="134"/>
      <c r="MWC31" s="134"/>
      <c r="MWD31" s="134"/>
      <c r="MWE31" s="134"/>
      <c r="MWF31" s="134"/>
      <c r="MWG31" s="134"/>
      <c r="MWH31" s="134"/>
      <c r="MWI31" s="134"/>
      <c r="MWJ31" s="134"/>
      <c r="MWK31" s="134"/>
      <c r="MWL31" s="134"/>
      <c r="MWM31" s="134"/>
      <c r="MWN31" s="134"/>
      <c r="MWO31" s="134"/>
      <c r="MWP31" s="134"/>
      <c r="MWQ31" s="134"/>
      <c r="MWR31" s="134"/>
      <c r="MWS31" s="134"/>
      <c r="MWT31" s="134"/>
      <c r="MWU31" s="134"/>
      <c r="MWV31" s="134"/>
      <c r="MWW31" s="134"/>
      <c r="MWX31" s="134"/>
      <c r="MWY31" s="134"/>
      <c r="MWZ31" s="134"/>
      <c r="MXA31" s="134"/>
      <c r="MXB31" s="134"/>
      <c r="MXC31" s="134"/>
      <c r="MXD31" s="134"/>
      <c r="MXE31" s="134"/>
      <c r="MXF31" s="134"/>
      <c r="MXG31" s="134"/>
      <c r="MXH31" s="134"/>
      <c r="MXI31" s="134"/>
      <c r="MXJ31" s="134"/>
      <c r="MXK31" s="134"/>
      <c r="MXL31" s="134"/>
      <c r="MXM31" s="134"/>
      <c r="MXN31" s="134"/>
      <c r="MXO31" s="134"/>
      <c r="MXP31" s="134"/>
      <c r="MXQ31" s="134"/>
      <c r="MXR31" s="134"/>
      <c r="MXS31" s="134"/>
      <c r="MXT31" s="134"/>
      <c r="MXU31" s="134"/>
      <c r="MXV31" s="134"/>
      <c r="MXW31" s="134"/>
      <c r="MXX31" s="134"/>
      <c r="MXY31" s="134"/>
      <c r="MXZ31" s="134"/>
      <c r="MYA31" s="134"/>
      <c r="MYB31" s="134"/>
      <c r="MYC31" s="134"/>
      <c r="MYD31" s="134"/>
      <c r="MYE31" s="134"/>
      <c r="MYF31" s="134"/>
      <c r="MYG31" s="134"/>
      <c r="MYH31" s="134"/>
      <c r="MYI31" s="134"/>
      <c r="MYJ31" s="134"/>
      <c r="MYK31" s="134"/>
      <c r="MYL31" s="134"/>
      <c r="MYM31" s="134"/>
      <c r="MYN31" s="134"/>
      <c r="MYO31" s="134"/>
      <c r="MYP31" s="134"/>
      <c r="MYQ31" s="134"/>
      <c r="MYR31" s="134"/>
      <c r="MYS31" s="134"/>
      <c r="MYT31" s="134"/>
      <c r="MYU31" s="134"/>
      <c r="MYV31" s="134"/>
      <c r="MYW31" s="134"/>
      <c r="MYX31" s="134"/>
      <c r="MYY31" s="134"/>
      <c r="MYZ31" s="134"/>
      <c r="MZA31" s="134"/>
      <c r="MZB31" s="134"/>
      <c r="MZC31" s="134"/>
      <c r="MZD31" s="134"/>
      <c r="MZE31" s="134"/>
      <c r="MZF31" s="134"/>
      <c r="MZG31" s="134"/>
      <c r="MZH31" s="134"/>
      <c r="MZI31" s="134"/>
      <c r="MZJ31" s="134"/>
      <c r="MZK31" s="134"/>
      <c r="MZL31" s="134"/>
      <c r="MZM31" s="134"/>
      <c r="MZN31" s="134"/>
      <c r="MZO31" s="134"/>
      <c r="MZP31" s="134"/>
      <c r="MZQ31" s="134"/>
      <c r="MZR31" s="134"/>
      <c r="MZS31" s="134"/>
      <c r="MZT31" s="134"/>
      <c r="MZU31" s="134"/>
      <c r="MZV31" s="134"/>
      <c r="MZW31" s="134"/>
      <c r="MZX31" s="134"/>
      <c r="MZY31" s="134"/>
      <c r="MZZ31" s="134"/>
      <c r="NAA31" s="134"/>
      <c r="NAB31" s="134"/>
      <c r="NAC31" s="134"/>
      <c r="NAD31" s="134"/>
      <c r="NAE31" s="134"/>
      <c r="NAF31" s="134"/>
      <c r="NAG31" s="134"/>
      <c r="NAH31" s="134"/>
      <c r="NAI31" s="134"/>
      <c r="NAJ31" s="134"/>
      <c r="NAK31" s="134"/>
      <c r="NAL31" s="134"/>
      <c r="NAM31" s="134"/>
      <c r="NAN31" s="134"/>
      <c r="NAO31" s="134"/>
      <c r="NAP31" s="134"/>
      <c r="NAQ31" s="134"/>
      <c r="NAR31" s="134"/>
      <c r="NAS31" s="134"/>
      <c r="NAT31" s="134"/>
      <c r="NAU31" s="134"/>
      <c r="NAV31" s="134"/>
      <c r="NAW31" s="134"/>
      <c r="NAX31" s="134"/>
      <c r="NAY31" s="134"/>
      <c r="NAZ31" s="134"/>
      <c r="NBA31" s="134"/>
      <c r="NBB31" s="134"/>
      <c r="NBC31" s="134"/>
      <c r="NBD31" s="134"/>
      <c r="NBE31" s="134"/>
      <c r="NBF31" s="134"/>
      <c r="NBG31" s="134"/>
      <c r="NBH31" s="134"/>
      <c r="NBI31" s="134"/>
      <c r="NBJ31" s="134"/>
      <c r="NBK31" s="134"/>
      <c r="NBL31" s="134"/>
      <c r="NBM31" s="134"/>
      <c r="NBN31" s="134"/>
      <c r="NBO31" s="134"/>
      <c r="NBP31" s="134"/>
      <c r="NBQ31" s="134"/>
      <c r="NBR31" s="134"/>
      <c r="NBS31" s="134"/>
      <c r="NBT31" s="134"/>
      <c r="NBU31" s="134"/>
      <c r="NBV31" s="134"/>
      <c r="NBW31" s="134"/>
      <c r="NBX31" s="134"/>
      <c r="NBY31" s="134"/>
      <c r="NBZ31" s="134"/>
      <c r="NCA31" s="134"/>
      <c r="NCB31" s="134"/>
      <c r="NCC31" s="134"/>
      <c r="NCD31" s="134"/>
      <c r="NCE31" s="134"/>
      <c r="NCF31" s="134"/>
      <c r="NCG31" s="134"/>
      <c r="NCH31" s="134"/>
      <c r="NCI31" s="134"/>
      <c r="NCJ31" s="134"/>
      <c r="NCK31" s="134"/>
      <c r="NCL31" s="134"/>
      <c r="NCM31" s="134"/>
      <c r="NCN31" s="134"/>
      <c r="NCO31" s="134"/>
      <c r="NCP31" s="134"/>
      <c r="NCQ31" s="134"/>
      <c r="NCR31" s="134"/>
      <c r="NCS31" s="134"/>
      <c r="NCT31" s="134"/>
      <c r="NCU31" s="134"/>
      <c r="NCV31" s="134"/>
      <c r="NCW31" s="134"/>
      <c r="NCX31" s="134"/>
      <c r="NCY31" s="134"/>
      <c r="NCZ31" s="134"/>
      <c r="NDA31" s="134"/>
      <c r="NDB31" s="134"/>
      <c r="NDC31" s="134"/>
      <c r="NDD31" s="134"/>
      <c r="NDE31" s="134"/>
      <c r="NDF31" s="134"/>
      <c r="NDG31" s="134"/>
      <c r="NDH31" s="134"/>
      <c r="NDI31" s="134"/>
      <c r="NDJ31" s="134"/>
      <c r="NDK31" s="134"/>
      <c r="NDL31" s="134"/>
      <c r="NDM31" s="134"/>
      <c r="NDN31" s="134"/>
      <c r="NDO31" s="134"/>
      <c r="NDP31" s="134"/>
      <c r="NDQ31" s="134"/>
      <c r="NDR31" s="134"/>
      <c r="NDS31" s="134"/>
      <c r="NDT31" s="134"/>
      <c r="NDU31" s="134"/>
      <c r="NDV31" s="134"/>
      <c r="NDW31" s="134"/>
      <c r="NDX31" s="134"/>
      <c r="NDY31" s="134"/>
      <c r="NDZ31" s="134"/>
      <c r="NEA31" s="134"/>
      <c r="NEB31" s="134"/>
      <c r="NEC31" s="134"/>
      <c r="NED31" s="134"/>
      <c r="NEE31" s="134"/>
      <c r="NEF31" s="134"/>
      <c r="NEG31" s="134"/>
      <c r="NEH31" s="134"/>
      <c r="NEI31" s="134"/>
      <c r="NEJ31" s="134"/>
      <c r="NEK31" s="134"/>
      <c r="NEL31" s="134"/>
      <c r="NEM31" s="134"/>
      <c r="NEN31" s="134"/>
      <c r="NEO31" s="134"/>
      <c r="NEP31" s="134"/>
      <c r="NEQ31" s="134"/>
      <c r="NER31" s="134"/>
      <c r="NES31" s="134"/>
      <c r="NET31" s="134"/>
      <c r="NEU31" s="134"/>
      <c r="NEV31" s="134"/>
      <c r="NEW31" s="134"/>
      <c r="NEX31" s="134"/>
      <c r="NEY31" s="134"/>
      <c r="NEZ31" s="134"/>
      <c r="NFA31" s="134"/>
      <c r="NFB31" s="134"/>
      <c r="NFC31" s="134"/>
      <c r="NFD31" s="134"/>
      <c r="NFE31" s="134"/>
      <c r="NFF31" s="134"/>
      <c r="NFG31" s="134"/>
      <c r="NFH31" s="134"/>
      <c r="NFI31" s="134"/>
      <c r="NFJ31" s="134"/>
      <c r="NFK31" s="134"/>
      <c r="NFL31" s="134"/>
      <c r="NFM31" s="134"/>
      <c r="NFN31" s="134"/>
      <c r="NFO31" s="134"/>
      <c r="NFP31" s="134"/>
      <c r="NFQ31" s="134"/>
      <c r="NFR31" s="134"/>
      <c r="NFS31" s="134"/>
      <c r="NFT31" s="134"/>
      <c r="NFU31" s="134"/>
      <c r="NFV31" s="134"/>
      <c r="NFW31" s="134"/>
      <c r="NFX31" s="134"/>
      <c r="NFY31" s="134"/>
      <c r="NFZ31" s="134"/>
      <c r="NGA31" s="134"/>
      <c r="NGB31" s="134"/>
      <c r="NGC31" s="134"/>
      <c r="NGD31" s="134"/>
      <c r="NGE31" s="134"/>
      <c r="NGF31" s="134"/>
      <c r="NGG31" s="134"/>
      <c r="NGH31" s="134"/>
      <c r="NGI31" s="134"/>
      <c r="NGJ31" s="134"/>
      <c r="NGK31" s="134"/>
      <c r="NGL31" s="134"/>
      <c r="NGM31" s="134"/>
      <c r="NGN31" s="134"/>
      <c r="NGO31" s="134"/>
      <c r="NGP31" s="134"/>
      <c r="NGQ31" s="134"/>
      <c r="NGR31" s="134"/>
      <c r="NGS31" s="134"/>
      <c r="NGT31" s="134"/>
      <c r="NGU31" s="134"/>
      <c r="NGV31" s="134"/>
      <c r="NGW31" s="134"/>
      <c r="NGX31" s="134"/>
      <c r="NGY31" s="134"/>
      <c r="NGZ31" s="134"/>
      <c r="NHA31" s="134"/>
      <c r="NHB31" s="134"/>
      <c r="NHC31" s="134"/>
      <c r="NHD31" s="134"/>
      <c r="NHE31" s="134"/>
      <c r="NHF31" s="134"/>
      <c r="NHG31" s="134"/>
      <c r="NHH31" s="134"/>
      <c r="NHI31" s="134"/>
      <c r="NHJ31" s="134"/>
      <c r="NHK31" s="134"/>
      <c r="NHL31" s="134"/>
      <c r="NHM31" s="134"/>
      <c r="NHN31" s="134"/>
      <c r="NHO31" s="134"/>
      <c r="NHP31" s="134"/>
      <c r="NHQ31" s="134"/>
      <c r="NHR31" s="134"/>
      <c r="NHS31" s="134"/>
      <c r="NHT31" s="134"/>
      <c r="NHU31" s="134"/>
      <c r="NHV31" s="134"/>
      <c r="NHW31" s="134"/>
      <c r="NHX31" s="134"/>
      <c r="NHY31" s="134"/>
      <c r="NHZ31" s="134"/>
      <c r="NIA31" s="134"/>
      <c r="NIB31" s="134"/>
      <c r="NIC31" s="134"/>
      <c r="NID31" s="134"/>
      <c r="NIE31" s="134"/>
      <c r="NIF31" s="134"/>
      <c r="NIG31" s="134"/>
      <c r="NIH31" s="134"/>
      <c r="NII31" s="134"/>
      <c r="NIJ31" s="134"/>
      <c r="NIK31" s="134"/>
      <c r="NIL31" s="134"/>
      <c r="NIM31" s="134"/>
      <c r="NIN31" s="134"/>
      <c r="NIO31" s="134"/>
      <c r="NIP31" s="134"/>
      <c r="NIQ31" s="134"/>
      <c r="NIR31" s="134"/>
      <c r="NIS31" s="134"/>
      <c r="NIT31" s="134"/>
      <c r="NIU31" s="134"/>
      <c r="NIV31" s="134"/>
      <c r="NIW31" s="134"/>
      <c r="NIX31" s="134"/>
      <c r="NIY31" s="134"/>
      <c r="NIZ31" s="134"/>
      <c r="NJA31" s="134"/>
      <c r="NJB31" s="134"/>
      <c r="NJC31" s="134"/>
      <c r="NJD31" s="134"/>
      <c r="NJE31" s="134"/>
      <c r="NJF31" s="134"/>
      <c r="NJG31" s="134"/>
      <c r="NJH31" s="134"/>
      <c r="NJI31" s="134"/>
      <c r="NJJ31" s="134"/>
      <c r="NJK31" s="134"/>
      <c r="NJL31" s="134"/>
      <c r="NJM31" s="134"/>
      <c r="NJN31" s="134"/>
      <c r="NJO31" s="134"/>
      <c r="NJP31" s="134"/>
      <c r="NJQ31" s="134"/>
      <c r="NJR31" s="134"/>
      <c r="NJS31" s="134"/>
      <c r="NJT31" s="134"/>
      <c r="NJU31" s="134"/>
      <c r="NJV31" s="134"/>
      <c r="NJW31" s="134"/>
      <c r="NJX31" s="134"/>
      <c r="NJY31" s="134"/>
      <c r="NJZ31" s="134"/>
      <c r="NKA31" s="134"/>
      <c r="NKB31" s="134"/>
      <c r="NKC31" s="134"/>
      <c r="NKD31" s="134"/>
      <c r="NKE31" s="134"/>
      <c r="NKF31" s="134"/>
      <c r="NKG31" s="134"/>
      <c r="NKH31" s="134"/>
      <c r="NKI31" s="134"/>
      <c r="NKJ31" s="134"/>
      <c r="NKK31" s="134"/>
      <c r="NKL31" s="134"/>
      <c r="NKM31" s="134"/>
      <c r="NKN31" s="134"/>
      <c r="NKO31" s="134"/>
      <c r="NKP31" s="134"/>
      <c r="NKQ31" s="134"/>
      <c r="NKR31" s="134"/>
      <c r="NKS31" s="134"/>
      <c r="NKT31" s="134"/>
      <c r="NKU31" s="134"/>
      <c r="NKV31" s="134"/>
      <c r="NKW31" s="134"/>
      <c r="NKX31" s="134"/>
      <c r="NKY31" s="134"/>
      <c r="NKZ31" s="134"/>
      <c r="NLA31" s="134"/>
      <c r="NLB31" s="134"/>
      <c r="NLC31" s="134"/>
      <c r="NLD31" s="134"/>
      <c r="NLE31" s="134"/>
      <c r="NLF31" s="134"/>
      <c r="NLG31" s="134"/>
      <c r="NLH31" s="134"/>
      <c r="NLI31" s="134"/>
      <c r="NLJ31" s="134"/>
      <c r="NLK31" s="134"/>
      <c r="NLL31" s="134"/>
      <c r="NLM31" s="134"/>
      <c r="NLN31" s="134"/>
      <c r="NLO31" s="134"/>
      <c r="NLP31" s="134"/>
      <c r="NLQ31" s="134"/>
      <c r="NLR31" s="134"/>
      <c r="NLS31" s="134"/>
      <c r="NLT31" s="134"/>
      <c r="NLU31" s="134"/>
      <c r="NLV31" s="134"/>
      <c r="NLW31" s="134"/>
      <c r="NLX31" s="134"/>
      <c r="NLY31" s="134"/>
      <c r="NLZ31" s="134"/>
      <c r="NMA31" s="134"/>
      <c r="NMB31" s="134"/>
      <c r="NMC31" s="134"/>
      <c r="NMD31" s="134"/>
      <c r="NME31" s="134"/>
      <c r="NMF31" s="134"/>
      <c r="NMG31" s="134"/>
      <c r="NMH31" s="134"/>
      <c r="NMI31" s="134"/>
      <c r="NMJ31" s="134"/>
      <c r="NMK31" s="134"/>
      <c r="NML31" s="134"/>
      <c r="NMM31" s="134"/>
      <c r="NMN31" s="134"/>
      <c r="NMO31" s="134"/>
      <c r="NMP31" s="134"/>
      <c r="NMQ31" s="134"/>
      <c r="NMR31" s="134"/>
      <c r="NMS31" s="134"/>
      <c r="NMT31" s="134"/>
      <c r="NMU31" s="134"/>
      <c r="NMV31" s="134"/>
      <c r="NMW31" s="134"/>
      <c r="NMX31" s="134"/>
      <c r="NMY31" s="134"/>
      <c r="NMZ31" s="134"/>
      <c r="NNA31" s="134"/>
      <c r="NNB31" s="134"/>
      <c r="NNC31" s="134"/>
      <c r="NND31" s="134"/>
      <c r="NNE31" s="134"/>
      <c r="NNF31" s="134"/>
      <c r="NNG31" s="134"/>
      <c r="NNH31" s="134"/>
      <c r="NNI31" s="134"/>
      <c r="NNJ31" s="134"/>
      <c r="NNK31" s="134"/>
      <c r="NNL31" s="134"/>
      <c r="NNM31" s="134"/>
      <c r="NNN31" s="134"/>
      <c r="NNO31" s="134"/>
      <c r="NNP31" s="134"/>
      <c r="NNQ31" s="134"/>
      <c r="NNR31" s="134"/>
      <c r="NNS31" s="134"/>
      <c r="NNT31" s="134"/>
      <c r="NNU31" s="134"/>
      <c r="NNV31" s="134"/>
      <c r="NNW31" s="134"/>
      <c r="NNX31" s="134"/>
      <c r="NNY31" s="134"/>
      <c r="NNZ31" s="134"/>
      <c r="NOA31" s="134"/>
      <c r="NOB31" s="134"/>
      <c r="NOC31" s="134"/>
      <c r="NOD31" s="134"/>
      <c r="NOE31" s="134"/>
      <c r="NOF31" s="134"/>
      <c r="NOG31" s="134"/>
      <c r="NOH31" s="134"/>
      <c r="NOI31" s="134"/>
      <c r="NOJ31" s="134"/>
      <c r="NOK31" s="134"/>
      <c r="NOL31" s="134"/>
      <c r="NOM31" s="134"/>
      <c r="NON31" s="134"/>
      <c r="NOO31" s="134"/>
      <c r="NOP31" s="134"/>
      <c r="NOQ31" s="134"/>
      <c r="NOR31" s="134"/>
      <c r="NOS31" s="134"/>
      <c r="NOT31" s="134"/>
      <c r="NOU31" s="134"/>
      <c r="NOV31" s="134"/>
      <c r="NOW31" s="134"/>
      <c r="NOX31" s="134"/>
      <c r="NOY31" s="134"/>
      <c r="NOZ31" s="134"/>
      <c r="NPA31" s="134"/>
      <c r="NPB31" s="134"/>
      <c r="NPC31" s="134"/>
      <c r="NPD31" s="134"/>
      <c r="NPE31" s="134"/>
      <c r="NPF31" s="134"/>
      <c r="NPG31" s="134"/>
      <c r="NPH31" s="134"/>
      <c r="NPI31" s="134"/>
      <c r="NPJ31" s="134"/>
      <c r="NPK31" s="134"/>
      <c r="NPL31" s="134"/>
      <c r="NPM31" s="134"/>
      <c r="NPN31" s="134"/>
      <c r="NPO31" s="134"/>
      <c r="NPP31" s="134"/>
      <c r="NPQ31" s="134"/>
      <c r="NPR31" s="134"/>
      <c r="NPS31" s="134"/>
      <c r="NPT31" s="134"/>
      <c r="NPU31" s="134"/>
      <c r="NPV31" s="134"/>
      <c r="NPW31" s="134"/>
      <c r="NPX31" s="134"/>
      <c r="NPY31" s="134"/>
      <c r="NPZ31" s="134"/>
      <c r="NQA31" s="134"/>
      <c r="NQB31" s="134"/>
      <c r="NQC31" s="134"/>
      <c r="NQD31" s="134"/>
      <c r="NQE31" s="134"/>
      <c r="NQF31" s="134"/>
      <c r="NQG31" s="134"/>
      <c r="NQH31" s="134"/>
      <c r="NQI31" s="134"/>
      <c r="NQJ31" s="134"/>
      <c r="NQK31" s="134"/>
      <c r="NQL31" s="134"/>
      <c r="NQM31" s="134"/>
      <c r="NQN31" s="134"/>
      <c r="NQO31" s="134"/>
      <c r="NQP31" s="134"/>
      <c r="NQQ31" s="134"/>
      <c r="NQR31" s="134"/>
      <c r="NQS31" s="134"/>
      <c r="NQT31" s="134"/>
      <c r="NQU31" s="134"/>
      <c r="NQV31" s="134"/>
      <c r="NQW31" s="134"/>
      <c r="NQX31" s="134"/>
      <c r="NQY31" s="134"/>
      <c r="NQZ31" s="134"/>
      <c r="NRA31" s="134"/>
      <c r="NRB31" s="134"/>
      <c r="NRC31" s="134"/>
      <c r="NRD31" s="134"/>
      <c r="NRE31" s="134"/>
      <c r="NRF31" s="134"/>
      <c r="NRG31" s="134"/>
      <c r="NRH31" s="134"/>
      <c r="NRI31" s="134"/>
      <c r="NRJ31" s="134"/>
      <c r="NRK31" s="134"/>
      <c r="NRL31" s="134"/>
      <c r="NRM31" s="134"/>
      <c r="NRN31" s="134"/>
      <c r="NRO31" s="134"/>
      <c r="NRP31" s="134"/>
      <c r="NRQ31" s="134"/>
      <c r="NRR31" s="134"/>
      <c r="NRS31" s="134"/>
      <c r="NRT31" s="134"/>
      <c r="NRU31" s="134"/>
      <c r="NRV31" s="134"/>
      <c r="NRW31" s="134"/>
      <c r="NRX31" s="134"/>
      <c r="NRY31" s="134"/>
      <c r="NRZ31" s="134"/>
      <c r="NSA31" s="134"/>
      <c r="NSB31" s="134"/>
      <c r="NSC31" s="134"/>
      <c r="NSD31" s="134"/>
      <c r="NSE31" s="134"/>
      <c r="NSF31" s="134"/>
      <c r="NSG31" s="134"/>
      <c r="NSH31" s="134"/>
      <c r="NSI31" s="134"/>
      <c r="NSJ31" s="134"/>
      <c r="NSK31" s="134"/>
      <c r="NSL31" s="134"/>
      <c r="NSM31" s="134"/>
      <c r="NSN31" s="134"/>
      <c r="NSO31" s="134"/>
      <c r="NSP31" s="134"/>
      <c r="NSQ31" s="134"/>
      <c r="NSR31" s="134"/>
      <c r="NSS31" s="134"/>
      <c r="NST31" s="134"/>
      <c r="NSU31" s="134"/>
      <c r="NSV31" s="134"/>
      <c r="NSW31" s="134"/>
      <c r="NSX31" s="134"/>
      <c r="NSY31" s="134"/>
      <c r="NSZ31" s="134"/>
      <c r="NTA31" s="134"/>
      <c r="NTB31" s="134"/>
      <c r="NTC31" s="134"/>
      <c r="NTD31" s="134"/>
      <c r="NTE31" s="134"/>
      <c r="NTF31" s="134"/>
      <c r="NTG31" s="134"/>
      <c r="NTH31" s="134"/>
      <c r="NTI31" s="134"/>
      <c r="NTJ31" s="134"/>
      <c r="NTK31" s="134"/>
      <c r="NTL31" s="134"/>
      <c r="NTM31" s="134"/>
      <c r="NTN31" s="134"/>
      <c r="NTO31" s="134"/>
      <c r="NTP31" s="134"/>
      <c r="NTQ31" s="134"/>
      <c r="NTR31" s="134"/>
      <c r="NTS31" s="134"/>
      <c r="NTT31" s="134"/>
      <c r="NTU31" s="134"/>
      <c r="NTV31" s="134"/>
      <c r="NTW31" s="134"/>
      <c r="NTX31" s="134"/>
      <c r="NTY31" s="134"/>
      <c r="NTZ31" s="134"/>
      <c r="NUA31" s="134"/>
      <c r="NUB31" s="134"/>
      <c r="NUC31" s="134"/>
      <c r="NUD31" s="134"/>
      <c r="NUE31" s="134"/>
      <c r="NUF31" s="134"/>
      <c r="NUG31" s="134"/>
      <c r="NUH31" s="134"/>
      <c r="NUI31" s="134"/>
      <c r="NUJ31" s="134"/>
      <c r="NUK31" s="134"/>
      <c r="NUL31" s="134"/>
      <c r="NUM31" s="134"/>
      <c r="NUN31" s="134"/>
      <c r="NUO31" s="134"/>
      <c r="NUP31" s="134"/>
      <c r="NUQ31" s="134"/>
      <c r="NUR31" s="134"/>
      <c r="NUS31" s="134"/>
      <c r="NUT31" s="134"/>
      <c r="NUU31" s="134"/>
      <c r="NUV31" s="134"/>
      <c r="NUW31" s="134"/>
      <c r="NUX31" s="134"/>
      <c r="NUY31" s="134"/>
      <c r="NUZ31" s="134"/>
      <c r="NVA31" s="134"/>
      <c r="NVB31" s="134"/>
      <c r="NVC31" s="134"/>
      <c r="NVD31" s="134"/>
      <c r="NVE31" s="134"/>
      <c r="NVF31" s="134"/>
      <c r="NVG31" s="134"/>
      <c r="NVH31" s="134"/>
      <c r="NVI31" s="134"/>
      <c r="NVJ31" s="134"/>
      <c r="NVK31" s="134"/>
      <c r="NVL31" s="134"/>
      <c r="NVM31" s="134"/>
      <c r="NVN31" s="134"/>
      <c r="NVO31" s="134"/>
      <c r="NVP31" s="134"/>
      <c r="NVQ31" s="134"/>
      <c r="NVR31" s="134"/>
      <c r="NVS31" s="134"/>
      <c r="NVT31" s="134"/>
      <c r="NVU31" s="134"/>
      <c r="NVV31" s="134"/>
      <c r="NVW31" s="134"/>
      <c r="NVX31" s="134"/>
      <c r="NVY31" s="134"/>
      <c r="NVZ31" s="134"/>
      <c r="NWA31" s="134"/>
      <c r="NWB31" s="134"/>
      <c r="NWC31" s="134"/>
      <c r="NWD31" s="134"/>
      <c r="NWE31" s="134"/>
      <c r="NWF31" s="134"/>
      <c r="NWG31" s="134"/>
      <c r="NWH31" s="134"/>
      <c r="NWI31" s="134"/>
      <c r="NWJ31" s="134"/>
      <c r="NWK31" s="134"/>
      <c r="NWL31" s="134"/>
      <c r="NWM31" s="134"/>
      <c r="NWN31" s="134"/>
      <c r="NWO31" s="134"/>
      <c r="NWP31" s="134"/>
      <c r="NWQ31" s="134"/>
      <c r="NWR31" s="134"/>
      <c r="NWS31" s="134"/>
      <c r="NWT31" s="134"/>
      <c r="NWU31" s="134"/>
      <c r="NWV31" s="134"/>
      <c r="NWW31" s="134"/>
      <c r="NWX31" s="134"/>
      <c r="NWY31" s="134"/>
      <c r="NWZ31" s="134"/>
      <c r="NXA31" s="134"/>
      <c r="NXB31" s="134"/>
      <c r="NXC31" s="134"/>
      <c r="NXD31" s="134"/>
      <c r="NXE31" s="134"/>
      <c r="NXF31" s="134"/>
      <c r="NXG31" s="134"/>
      <c r="NXH31" s="134"/>
      <c r="NXI31" s="134"/>
      <c r="NXJ31" s="134"/>
      <c r="NXK31" s="134"/>
      <c r="NXL31" s="134"/>
      <c r="NXM31" s="134"/>
      <c r="NXN31" s="134"/>
      <c r="NXO31" s="134"/>
      <c r="NXP31" s="134"/>
      <c r="NXQ31" s="134"/>
      <c r="NXR31" s="134"/>
      <c r="NXS31" s="134"/>
      <c r="NXT31" s="134"/>
      <c r="NXU31" s="134"/>
      <c r="NXV31" s="134"/>
      <c r="NXW31" s="134"/>
      <c r="NXX31" s="134"/>
      <c r="NXY31" s="134"/>
      <c r="NXZ31" s="134"/>
      <c r="NYA31" s="134"/>
      <c r="NYB31" s="134"/>
      <c r="NYC31" s="134"/>
      <c r="NYD31" s="134"/>
      <c r="NYE31" s="134"/>
      <c r="NYF31" s="134"/>
      <c r="NYG31" s="134"/>
      <c r="NYH31" s="134"/>
      <c r="NYI31" s="134"/>
      <c r="NYJ31" s="134"/>
      <c r="NYK31" s="134"/>
      <c r="NYL31" s="134"/>
      <c r="NYM31" s="134"/>
      <c r="NYN31" s="134"/>
      <c r="NYO31" s="134"/>
      <c r="NYP31" s="134"/>
      <c r="NYQ31" s="134"/>
      <c r="NYR31" s="134"/>
      <c r="NYS31" s="134"/>
      <c r="NYT31" s="134"/>
      <c r="NYU31" s="134"/>
      <c r="NYV31" s="134"/>
      <c r="NYW31" s="134"/>
      <c r="NYX31" s="134"/>
      <c r="NYY31" s="134"/>
      <c r="NYZ31" s="134"/>
      <c r="NZA31" s="134"/>
      <c r="NZB31" s="134"/>
      <c r="NZC31" s="134"/>
      <c r="NZD31" s="134"/>
      <c r="NZE31" s="134"/>
      <c r="NZF31" s="134"/>
      <c r="NZG31" s="134"/>
      <c r="NZH31" s="134"/>
      <c r="NZI31" s="134"/>
      <c r="NZJ31" s="134"/>
      <c r="NZK31" s="134"/>
      <c r="NZL31" s="134"/>
      <c r="NZM31" s="134"/>
      <c r="NZN31" s="134"/>
      <c r="NZO31" s="134"/>
      <c r="NZP31" s="134"/>
      <c r="NZQ31" s="134"/>
      <c r="NZR31" s="134"/>
      <c r="NZS31" s="134"/>
      <c r="NZT31" s="134"/>
      <c r="NZU31" s="134"/>
      <c r="NZV31" s="134"/>
      <c r="NZW31" s="134"/>
      <c r="NZX31" s="134"/>
      <c r="NZY31" s="134"/>
      <c r="NZZ31" s="134"/>
      <c r="OAA31" s="134"/>
      <c r="OAB31" s="134"/>
      <c r="OAC31" s="134"/>
      <c r="OAD31" s="134"/>
      <c r="OAE31" s="134"/>
      <c r="OAF31" s="134"/>
      <c r="OAG31" s="134"/>
      <c r="OAH31" s="134"/>
      <c r="OAI31" s="134"/>
      <c r="OAJ31" s="134"/>
      <c r="OAK31" s="134"/>
      <c r="OAL31" s="134"/>
      <c r="OAM31" s="134"/>
      <c r="OAN31" s="134"/>
      <c r="OAO31" s="134"/>
      <c r="OAP31" s="134"/>
      <c r="OAQ31" s="134"/>
      <c r="OAR31" s="134"/>
      <c r="OAS31" s="134"/>
      <c r="OAT31" s="134"/>
      <c r="OAU31" s="134"/>
      <c r="OAV31" s="134"/>
      <c r="OAW31" s="134"/>
      <c r="OAX31" s="134"/>
      <c r="OAY31" s="134"/>
      <c r="OAZ31" s="134"/>
      <c r="OBA31" s="134"/>
      <c r="OBB31" s="134"/>
      <c r="OBC31" s="134"/>
      <c r="OBD31" s="134"/>
      <c r="OBE31" s="134"/>
      <c r="OBF31" s="134"/>
      <c r="OBG31" s="134"/>
      <c r="OBH31" s="134"/>
      <c r="OBI31" s="134"/>
      <c r="OBJ31" s="134"/>
      <c r="OBK31" s="134"/>
      <c r="OBL31" s="134"/>
      <c r="OBM31" s="134"/>
      <c r="OBN31" s="134"/>
      <c r="OBO31" s="134"/>
      <c r="OBP31" s="134"/>
      <c r="OBQ31" s="134"/>
      <c r="OBR31" s="134"/>
      <c r="OBS31" s="134"/>
      <c r="OBT31" s="134"/>
      <c r="OBU31" s="134"/>
      <c r="OBV31" s="134"/>
      <c r="OBW31" s="134"/>
      <c r="OBX31" s="134"/>
      <c r="OBY31" s="134"/>
      <c r="OBZ31" s="134"/>
      <c r="OCA31" s="134"/>
      <c r="OCB31" s="134"/>
      <c r="OCC31" s="134"/>
      <c r="OCD31" s="134"/>
      <c r="OCE31" s="134"/>
      <c r="OCF31" s="134"/>
      <c r="OCG31" s="134"/>
      <c r="OCH31" s="134"/>
      <c r="OCI31" s="134"/>
      <c r="OCJ31" s="134"/>
      <c r="OCK31" s="134"/>
      <c r="OCL31" s="134"/>
      <c r="OCM31" s="134"/>
      <c r="OCN31" s="134"/>
      <c r="OCO31" s="134"/>
      <c r="OCP31" s="134"/>
      <c r="OCQ31" s="134"/>
      <c r="OCR31" s="134"/>
      <c r="OCS31" s="134"/>
      <c r="OCT31" s="134"/>
      <c r="OCU31" s="134"/>
      <c r="OCV31" s="134"/>
      <c r="OCW31" s="134"/>
      <c r="OCX31" s="134"/>
      <c r="OCY31" s="134"/>
      <c r="OCZ31" s="134"/>
      <c r="ODA31" s="134"/>
      <c r="ODB31" s="134"/>
      <c r="ODC31" s="134"/>
      <c r="ODD31" s="134"/>
      <c r="ODE31" s="134"/>
      <c r="ODF31" s="134"/>
      <c r="ODG31" s="134"/>
      <c r="ODH31" s="134"/>
      <c r="ODI31" s="134"/>
      <c r="ODJ31" s="134"/>
      <c r="ODK31" s="134"/>
      <c r="ODL31" s="134"/>
      <c r="ODM31" s="134"/>
      <c r="ODN31" s="134"/>
      <c r="ODO31" s="134"/>
      <c r="ODP31" s="134"/>
      <c r="ODQ31" s="134"/>
      <c r="ODR31" s="134"/>
      <c r="ODS31" s="134"/>
      <c r="ODT31" s="134"/>
      <c r="ODU31" s="134"/>
      <c r="ODV31" s="134"/>
      <c r="ODW31" s="134"/>
      <c r="ODX31" s="134"/>
      <c r="ODY31" s="134"/>
      <c r="ODZ31" s="134"/>
      <c r="OEA31" s="134"/>
      <c r="OEB31" s="134"/>
      <c r="OEC31" s="134"/>
      <c r="OED31" s="134"/>
      <c r="OEE31" s="134"/>
      <c r="OEF31" s="134"/>
      <c r="OEG31" s="134"/>
      <c r="OEH31" s="134"/>
      <c r="OEI31" s="134"/>
      <c r="OEJ31" s="134"/>
      <c r="OEK31" s="134"/>
      <c r="OEL31" s="134"/>
      <c r="OEM31" s="134"/>
      <c r="OEN31" s="134"/>
      <c r="OEO31" s="134"/>
      <c r="OEP31" s="134"/>
      <c r="OEQ31" s="134"/>
      <c r="OER31" s="134"/>
      <c r="OES31" s="134"/>
      <c r="OET31" s="134"/>
      <c r="OEU31" s="134"/>
      <c r="OEV31" s="134"/>
      <c r="OEW31" s="134"/>
      <c r="OEX31" s="134"/>
      <c r="OEY31" s="134"/>
      <c r="OEZ31" s="134"/>
      <c r="OFA31" s="134"/>
      <c r="OFB31" s="134"/>
      <c r="OFC31" s="134"/>
      <c r="OFD31" s="134"/>
      <c r="OFE31" s="134"/>
      <c r="OFF31" s="134"/>
      <c r="OFG31" s="134"/>
      <c r="OFH31" s="134"/>
      <c r="OFI31" s="134"/>
      <c r="OFJ31" s="134"/>
      <c r="OFK31" s="134"/>
      <c r="OFL31" s="134"/>
      <c r="OFM31" s="134"/>
      <c r="OFN31" s="134"/>
      <c r="OFO31" s="134"/>
      <c r="OFP31" s="134"/>
      <c r="OFQ31" s="134"/>
      <c r="OFR31" s="134"/>
      <c r="OFS31" s="134"/>
      <c r="OFT31" s="134"/>
      <c r="OFU31" s="134"/>
      <c r="OFV31" s="134"/>
      <c r="OFW31" s="134"/>
      <c r="OFX31" s="134"/>
      <c r="OFY31" s="134"/>
      <c r="OFZ31" s="134"/>
      <c r="OGA31" s="134"/>
      <c r="OGB31" s="134"/>
      <c r="OGC31" s="134"/>
      <c r="OGD31" s="134"/>
      <c r="OGE31" s="134"/>
      <c r="OGF31" s="134"/>
      <c r="OGG31" s="134"/>
      <c r="OGH31" s="134"/>
      <c r="OGI31" s="134"/>
      <c r="OGJ31" s="134"/>
      <c r="OGK31" s="134"/>
      <c r="OGL31" s="134"/>
      <c r="OGM31" s="134"/>
      <c r="OGN31" s="134"/>
      <c r="OGO31" s="134"/>
      <c r="OGP31" s="134"/>
      <c r="OGQ31" s="134"/>
      <c r="OGR31" s="134"/>
      <c r="OGS31" s="134"/>
      <c r="OGT31" s="134"/>
      <c r="OGU31" s="134"/>
      <c r="OGV31" s="134"/>
      <c r="OGW31" s="134"/>
      <c r="OGX31" s="134"/>
      <c r="OGY31" s="134"/>
      <c r="OGZ31" s="134"/>
      <c r="OHA31" s="134"/>
      <c r="OHB31" s="134"/>
      <c r="OHC31" s="134"/>
      <c r="OHD31" s="134"/>
      <c r="OHE31" s="134"/>
      <c r="OHF31" s="134"/>
      <c r="OHG31" s="134"/>
      <c r="OHH31" s="134"/>
      <c r="OHI31" s="134"/>
      <c r="OHJ31" s="134"/>
      <c r="OHK31" s="134"/>
      <c r="OHL31" s="134"/>
      <c r="OHM31" s="134"/>
      <c r="OHN31" s="134"/>
      <c r="OHO31" s="134"/>
      <c r="OHP31" s="134"/>
      <c r="OHQ31" s="134"/>
      <c r="OHR31" s="134"/>
      <c r="OHS31" s="134"/>
      <c r="OHT31" s="134"/>
      <c r="OHU31" s="134"/>
      <c r="OHV31" s="134"/>
      <c r="OHW31" s="134"/>
      <c r="OHX31" s="134"/>
      <c r="OHY31" s="134"/>
      <c r="OHZ31" s="134"/>
      <c r="OIA31" s="134"/>
      <c r="OIB31" s="134"/>
      <c r="OIC31" s="134"/>
      <c r="OID31" s="134"/>
      <c r="OIE31" s="134"/>
      <c r="OIF31" s="134"/>
      <c r="OIG31" s="134"/>
      <c r="OIH31" s="134"/>
      <c r="OII31" s="134"/>
      <c r="OIJ31" s="134"/>
      <c r="OIK31" s="134"/>
      <c r="OIL31" s="134"/>
      <c r="OIM31" s="134"/>
      <c r="OIN31" s="134"/>
      <c r="OIO31" s="134"/>
      <c r="OIP31" s="134"/>
      <c r="OIQ31" s="134"/>
      <c r="OIR31" s="134"/>
      <c r="OIS31" s="134"/>
      <c r="OIT31" s="134"/>
      <c r="OIU31" s="134"/>
      <c r="OIV31" s="134"/>
      <c r="OIW31" s="134"/>
      <c r="OIX31" s="134"/>
      <c r="OIY31" s="134"/>
      <c r="OIZ31" s="134"/>
      <c r="OJA31" s="134"/>
      <c r="OJB31" s="134"/>
      <c r="OJC31" s="134"/>
      <c r="OJD31" s="134"/>
      <c r="OJE31" s="134"/>
      <c r="OJF31" s="134"/>
      <c r="OJG31" s="134"/>
      <c r="OJH31" s="134"/>
      <c r="OJI31" s="134"/>
      <c r="OJJ31" s="134"/>
      <c r="OJK31" s="134"/>
      <c r="OJL31" s="134"/>
      <c r="OJM31" s="134"/>
      <c r="OJN31" s="134"/>
      <c r="OJO31" s="134"/>
      <c r="OJP31" s="134"/>
      <c r="OJQ31" s="134"/>
      <c r="OJR31" s="134"/>
      <c r="OJS31" s="134"/>
      <c r="OJT31" s="134"/>
      <c r="OJU31" s="134"/>
      <c r="OJV31" s="134"/>
      <c r="OJW31" s="134"/>
      <c r="OJX31" s="134"/>
      <c r="OJY31" s="134"/>
      <c r="OJZ31" s="134"/>
      <c r="OKA31" s="134"/>
      <c r="OKB31" s="134"/>
      <c r="OKC31" s="134"/>
      <c r="OKD31" s="134"/>
      <c r="OKE31" s="134"/>
      <c r="OKF31" s="134"/>
      <c r="OKG31" s="134"/>
      <c r="OKH31" s="134"/>
      <c r="OKI31" s="134"/>
      <c r="OKJ31" s="134"/>
      <c r="OKK31" s="134"/>
      <c r="OKL31" s="134"/>
      <c r="OKM31" s="134"/>
      <c r="OKN31" s="134"/>
      <c r="OKO31" s="134"/>
      <c r="OKP31" s="134"/>
      <c r="OKQ31" s="134"/>
      <c r="OKR31" s="134"/>
      <c r="OKS31" s="134"/>
      <c r="OKT31" s="134"/>
      <c r="OKU31" s="134"/>
      <c r="OKV31" s="134"/>
      <c r="OKW31" s="134"/>
      <c r="OKX31" s="134"/>
      <c r="OKY31" s="134"/>
      <c r="OKZ31" s="134"/>
      <c r="OLA31" s="134"/>
      <c r="OLB31" s="134"/>
      <c r="OLC31" s="134"/>
      <c r="OLD31" s="134"/>
      <c r="OLE31" s="134"/>
      <c r="OLF31" s="134"/>
      <c r="OLG31" s="134"/>
      <c r="OLH31" s="134"/>
      <c r="OLI31" s="134"/>
      <c r="OLJ31" s="134"/>
      <c r="OLK31" s="134"/>
      <c r="OLL31" s="134"/>
      <c r="OLM31" s="134"/>
      <c r="OLN31" s="134"/>
      <c r="OLO31" s="134"/>
      <c r="OLP31" s="134"/>
      <c r="OLQ31" s="134"/>
      <c r="OLR31" s="134"/>
      <c r="OLS31" s="134"/>
      <c r="OLT31" s="134"/>
      <c r="OLU31" s="134"/>
      <c r="OLV31" s="134"/>
      <c r="OLW31" s="134"/>
      <c r="OLX31" s="134"/>
      <c r="OLY31" s="134"/>
      <c r="OLZ31" s="134"/>
      <c r="OMA31" s="134"/>
      <c r="OMB31" s="134"/>
      <c r="OMC31" s="134"/>
      <c r="OMD31" s="134"/>
      <c r="OME31" s="134"/>
      <c r="OMF31" s="134"/>
      <c r="OMG31" s="134"/>
      <c r="OMH31" s="134"/>
      <c r="OMI31" s="134"/>
      <c r="OMJ31" s="134"/>
      <c r="OMK31" s="134"/>
      <c r="OML31" s="134"/>
      <c r="OMM31" s="134"/>
      <c r="OMN31" s="134"/>
      <c r="OMO31" s="134"/>
      <c r="OMP31" s="134"/>
      <c r="OMQ31" s="134"/>
      <c r="OMR31" s="134"/>
      <c r="OMS31" s="134"/>
      <c r="OMT31" s="134"/>
      <c r="OMU31" s="134"/>
      <c r="OMV31" s="134"/>
      <c r="OMW31" s="134"/>
      <c r="OMX31" s="134"/>
      <c r="OMY31" s="134"/>
      <c r="OMZ31" s="134"/>
      <c r="ONA31" s="134"/>
      <c r="ONB31" s="134"/>
      <c r="ONC31" s="134"/>
      <c r="OND31" s="134"/>
      <c r="ONE31" s="134"/>
      <c r="ONF31" s="134"/>
      <c r="ONG31" s="134"/>
      <c r="ONH31" s="134"/>
      <c r="ONI31" s="134"/>
      <c r="ONJ31" s="134"/>
      <c r="ONK31" s="134"/>
      <c r="ONL31" s="134"/>
      <c r="ONM31" s="134"/>
      <c r="ONN31" s="134"/>
      <c r="ONO31" s="134"/>
      <c r="ONP31" s="134"/>
      <c r="ONQ31" s="134"/>
      <c r="ONR31" s="134"/>
      <c r="ONS31" s="134"/>
      <c r="ONT31" s="134"/>
      <c r="ONU31" s="134"/>
      <c r="ONV31" s="134"/>
      <c r="ONW31" s="134"/>
      <c r="ONX31" s="134"/>
      <c r="ONY31" s="134"/>
      <c r="ONZ31" s="134"/>
      <c r="OOA31" s="134"/>
      <c r="OOB31" s="134"/>
      <c r="OOC31" s="134"/>
      <c r="OOD31" s="134"/>
      <c r="OOE31" s="134"/>
      <c r="OOF31" s="134"/>
      <c r="OOG31" s="134"/>
      <c r="OOH31" s="134"/>
      <c r="OOI31" s="134"/>
      <c r="OOJ31" s="134"/>
      <c r="OOK31" s="134"/>
      <c r="OOL31" s="134"/>
      <c r="OOM31" s="134"/>
      <c r="OON31" s="134"/>
      <c r="OOO31" s="134"/>
      <c r="OOP31" s="134"/>
      <c r="OOQ31" s="134"/>
      <c r="OOR31" s="134"/>
      <c r="OOS31" s="134"/>
      <c r="OOT31" s="134"/>
      <c r="OOU31" s="134"/>
      <c r="OOV31" s="134"/>
      <c r="OOW31" s="134"/>
      <c r="OOX31" s="134"/>
      <c r="OOY31" s="134"/>
      <c r="OOZ31" s="134"/>
      <c r="OPA31" s="134"/>
      <c r="OPB31" s="134"/>
      <c r="OPC31" s="134"/>
      <c r="OPD31" s="134"/>
      <c r="OPE31" s="134"/>
      <c r="OPF31" s="134"/>
      <c r="OPG31" s="134"/>
      <c r="OPH31" s="134"/>
      <c r="OPI31" s="134"/>
      <c r="OPJ31" s="134"/>
      <c r="OPK31" s="134"/>
      <c r="OPL31" s="134"/>
      <c r="OPM31" s="134"/>
      <c r="OPN31" s="134"/>
      <c r="OPO31" s="134"/>
      <c r="OPP31" s="134"/>
      <c r="OPQ31" s="134"/>
      <c r="OPR31" s="134"/>
      <c r="OPS31" s="134"/>
      <c r="OPT31" s="134"/>
      <c r="OPU31" s="134"/>
      <c r="OPV31" s="134"/>
      <c r="OPW31" s="134"/>
      <c r="OPX31" s="134"/>
      <c r="OPY31" s="134"/>
      <c r="OPZ31" s="134"/>
      <c r="OQA31" s="134"/>
      <c r="OQB31" s="134"/>
      <c r="OQC31" s="134"/>
      <c r="OQD31" s="134"/>
      <c r="OQE31" s="134"/>
      <c r="OQF31" s="134"/>
      <c r="OQG31" s="134"/>
      <c r="OQH31" s="134"/>
      <c r="OQI31" s="134"/>
      <c r="OQJ31" s="134"/>
      <c r="OQK31" s="134"/>
      <c r="OQL31" s="134"/>
      <c r="OQM31" s="134"/>
      <c r="OQN31" s="134"/>
      <c r="OQO31" s="134"/>
      <c r="OQP31" s="134"/>
      <c r="OQQ31" s="134"/>
      <c r="OQR31" s="134"/>
      <c r="OQS31" s="134"/>
      <c r="OQT31" s="134"/>
      <c r="OQU31" s="134"/>
      <c r="OQV31" s="134"/>
      <c r="OQW31" s="134"/>
      <c r="OQX31" s="134"/>
      <c r="OQY31" s="134"/>
      <c r="OQZ31" s="134"/>
      <c r="ORA31" s="134"/>
      <c r="ORB31" s="134"/>
      <c r="ORC31" s="134"/>
      <c r="ORD31" s="134"/>
      <c r="ORE31" s="134"/>
      <c r="ORF31" s="134"/>
      <c r="ORG31" s="134"/>
      <c r="ORH31" s="134"/>
      <c r="ORI31" s="134"/>
      <c r="ORJ31" s="134"/>
      <c r="ORK31" s="134"/>
      <c r="ORL31" s="134"/>
      <c r="ORM31" s="134"/>
      <c r="ORN31" s="134"/>
      <c r="ORO31" s="134"/>
      <c r="ORP31" s="134"/>
      <c r="ORQ31" s="134"/>
      <c r="ORR31" s="134"/>
      <c r="ORS31" s="134"/>
      <c r="ORT31" s="134"/>
      <c r="ORU31" s="134"/>
      <c r="ORV31" s="134"/>
      <c r="ORW31" s="134"/>
      <c r="ORX31" s="134"/>
      <c r="ORY31" s="134"/>
      <c r="ORZ31" s="134"/>
      <c r="OSA31" s="134"/>
      <c r="OSB31" s="134"/>
      <c r="OSC31" s="134"/>
      <c r="OSD31" s="134"/>
      <c r="OSE31" s="134"/>
      <c r="OSF31" s="134"/>
      <c r="OSG31" s="134"/>
      <c r="OSH31" s="134"/>
      <c r="OSI31" s="134"/>
      <c r="OSJ31" s="134"/>
      <c r="OSK31" s="134"/>
      <c r="OSL31" s="134"/>
      <c r="OSM31" s="134"/>
      <c r="OSN31" s="134"/>
      <c r="OSO31" s="134"/>
      <c r="OSP31" s="134"/>
      <c r="OSQ31" s="134"/>
      <c r="OSR31" s="134"/>
      <c r="OSS31" s="134"/>
      <c r="OST31" s="134"/>
      <c r="OSU31" s="134"/>
      <c r="OSV31" s="134"/>
      <c r="OSW31" s="134"/>
      <c r="OSX31" s="134"/>
      <c r="OSY31" s="134"/>
      <c r="OSZ31" s="134"/>
      <c r="OTA31" s="134"/>
      <c r="OTB31" s="134"/>
      <c r="OTC31" s="134"/>
      <c r="OTD31" s="134"/>
      <c r="OTE31" s="134"/>
      <c r="OTF31" s="134"/>
      <c r="OTG31" s="134"/>
      <c r="OTH31" s="134"/>
      <c r="OTI31" s="134"/>
      <c r="OTJ31" s="134"/>
      <c r="OTK31" s="134"/>
      <c r="OTL31" s="134"/>
      <c r="OTM31" s="134"/>
      <c r="OTN31" s="134"/>
      <c r="OTO31" s="134"/>
      <c r="OTP31" s="134"/>
      <c r="OTQ31" s="134"/>
      <c r="OTR31" s="134"/>
      <c r="OTS31" s="134"/>
      <c r="OTT31" s="134"/>
      <c r="OTU31" s="134"/>
      <c r="OTV31" s="134"/>
      <c r="OTW31" s="134"/>
      <c r="OTX31" s="134"/>
      <c r="OTY31" s="134"/>
      <c r="OTZ31" s="134"/>
      <c r="OUA31" s="134"/>
      <c r="OUB31" s="134"/>
      <c r="OUC31" s="134"/>
      <c r="OUD31" s="134"/>
      <c r="OUE31" s="134"/>
      <c r="OUF31" s="134"/>
      <c r="OUG31" s="134"/>
      <c r="OUH31" s="134"/>
      <c r="OUI31" s="134"/>
      <c r="OUJ31" s="134"/>
      <c r="OUK31" s="134"/>
      <c r="OUL31" s="134"/>
      <c r="OUM31" s="134"/>
      <c r="OUN31" s="134"/>
      <c r="OUO31" s="134"/>
      <c r="OUP31" s="134"/>
      <c r="OUQ31" s="134"/>
      <c r="OUR31" s="134"/>
      <c r="OUS31" s="134"/>
      <c r="OUT31" s="134"/>
      <c r="OUU31" s="134"/>
      <c r="OUV31" s="134"/>
      <c r="OUW31" s="134"/>
      <c r="OUX31" s="134"/>
      <c r="OUY31" s="134"/>
      <c r="OUZ31" s="134"/>
      <c r="OVA31" s="134"/>
      <c r="OVB31" s="134"/>
      <c r="OVC31" s="134"/>
      <c r="OVD31" s="134"/>
      <c r="OVE31" s="134"/>
      <c r="OVF31" s="134"/>
      <c r="OVG31" s="134"/>
      <c r="OVH31" s="134"/>
      <c r="OVI31" s="134"/>
      <c r="OVJ31" s="134"/>
      <c r="OVK31" s="134"/>
      <c r="OVL31" s="134"/>
      <c r="OVM31" s="134"/>
      <c r="OVN31" s="134"/>
      <c r="OVO31" s="134"/>
      <c r="OVP31" s="134"/>
      <c r="OVQ31" s="134"/>
      <c r="OVR31" s="134"/>
      <c r="OVS31" s="134"/>
      <c r="OVT31" s="134"/>
      <c r="OVU31" s="134"/>
      <c r="OVV31" s="134"/>
      <c r="OVW31" s="134"/>
      <c r="OVX31" s="134"/>
      <c r="OVY31" s="134"/>
      <c r="OVZ31" s="134"/>
      <c r="OWA31" s="134"/>
      <c r="OWB31" s="134"/>
      <c r="OWC31" s="134"/>
      <c r="OWD31" s="134"/>
      <c r="OWE31" s="134"/>
      <c r="OWF31" s="134"/>
      <c r="OWG31" s="134"/>
      <c r="OWH31" s="134"/>
      <c r="OWI31" s="134"/>
      <c r="OWJ31" s="134"/>
      <c r="OWK31" s="134"/>
      <c r="OWL31" s="134"/>
      <c r="OWM31" s="134"/>
      <c r="OWN31" s="134"/>
      <c r="OWO31" s="134"/>
      <c r="OWP31" s="134"/>
      <c r="OWQ31" s="134"/>
      <c r="OWR31" s="134"/>
      <c r="OWS31" s="134"/>
      <c r="OWT31" s="134"/>
      <c r="OWU31" s="134"/>
      <c r="OWV31" s="134"/>
      <c r="OWW31" s="134"/>
      <c r="OWX31" s="134"/>
      <c r="OWY31" s="134"/>
      <c r="OWZ31" s="134"/>
      <c r="OXA31" s="134"/>
      <c r="OXB31" s="134"/>
      <c r="OXC31" s="134"/>
      <c r="OXD31" s="134"/>
      <c r="OXE31" s="134"/>
      <c r="OXF31" s="134"/>
      <c r="OXG31" s="134"/>
      <c r="OXH31" s="134"/>
      <c r="OXI31" s="134"/>
      <c r="OXJ31" s="134"/>
      <c r="OXK31" s="134"/>
      <c r="OXL31" s="134"/>
      <c r="OXM31" s="134"/>
      <c r="OXN31" s="134"/>
      <c r="OXO31" s="134"/>
      <c r="OXP31" s="134"/>
      <c r="OXQ31" s="134"/>
      <c r="OXR31" s="134"/>
      <c r="OXS31" s="134"/>
      <c r="OXT31" s="134"/>
      <c r="OXU31" s="134"/>
      <c r="OXV31" s="134"/>
      <c r="OXW31" s="134"/>
      <c r="OXX31" s="134"/>
      <c r="OXY31" s="134"/>
      <c r="OXZ31" s="134"/>
      <c r="OYA31" s="134"/>
      <c r="OYB31" s="134"/>
      <c r="OYC31" s="134"/>
      <c r="OYD31" s="134"/>
      <c r="OYE31" s="134"/>
      <c r="OYF31" s="134"/>
      <c r="OYG31" s="134"/>
      <c r="OYH31" s="134"/>
      <c r="OYI31" s="134"/>
      <c r="OYJ31" s="134"/>
      <c r="OYK31" s="134"/>
      <c r="OYL31" s="134"/>
      <c r="OYM31" s="134"/>
      <c r="OYN31" s="134"/>
      <c r="OYO31" s="134"/>
      <c r="OYP31" s="134"/>
      <c r="OYQ31" s="134"/>
      <c r="OYR31" s="134"/>
      <c r="OYS31" s="134"/>
      <c r="OYT31" s="134"/>
      <c r="OYU31" s="134"/>
      <c r="OYV31" s="134"/>
      <c r="OYW31" s="134"/>
      <c r="OYX31" s="134"/>
      <c r="OYY31" s="134"/>
      <c r="OYZ31" s="134"/>
      <c r="OZA31" s="134"/>
      <c r="OZB31" s="134"/>
      <c r="OZC31" s="134"/>
      <c r="OZD31" s="134"/>
      <c r="OZE31" s="134"/>
      <c r="OZF31" s="134"/>
      <c r="OZG31" s="134"/>
      <c r="OZH31" s="134"/>
      <c r="OZI31" s="134"/>
      <c r="OZJ31" s="134"/>
      <c r="OZK31" s="134"/>
      <c r="OZL31" s="134"/>
      <c r="OZM31" s="134"/>
      <c r="OZN31" s="134"/>
      <c r="OZO31" s="134"/>
      <c r="OZP31" s="134"/>
      <c r="OZQ31" s="134"/>
      <c r="OZR31" s="134"/>
      <c r="OZS31" s="134"/>
      <c r="OZT31" s="134"/>
      <c r="OZU31" s="134"/>
      <c r="OZV31" s="134"/>
      <c r="OZW31" s="134"/>
      <c r="OZX31" s="134"/>
      <c r="OZY31" s="134"/>
      <c r="OZZ31" s="134"/>
      <c r="PAA31" s="134"/>
      <c r="PAB31" s="134"/>
      <c r="PAC31" s="134"/>
      <c r="PAD31" s="134"/>
      <c r="PAE31" s="134"/>
      <c r="PAF31" s="134"/>
      <c r="PAG31" s="134"/>
      <c r="PAH31" s="134"/>
      <c r="PAI31" s="134"/>
      <c r="PAJ31" s="134"/>
      <c r="PAK31" s="134"/>
      <c r="PAL31" s="134"/>
      <c r="PAM31" s="134"/>
      <c r="PAN31" s="134"/>
      <c r="PAO31" s="134"/>
      <c r="PAP31" s="134"/>
      <c r="PAQ31" s="134"/>
      <c r="PAR31" s="134"/>
      <c r="PAS31" s="134"/>
      <c r="PAT31" s="134"/>
      <c r="PAU31" s="134"/>
      <c r="PAV31" s="134"/>
      <c r="PAW31" s="134"/>
      <c r="PAX31" s="134"/>
      <c r="PAY31" s="134"/>
      <c r="PAZ31" s="134"/>
      <c r="PBA31" s="134"/>
      <c r="PBB31" s="134"/>
      <c r="PBC31" s="134"/>
      <c r="PBD31" s="134"/>
      <c r="PBE31" s="134"/>
      <c r="PBF31" s="134"/>
      <c r="PBG31" s="134"/>
      <c r="PBH31" s="134"/>
      <c r="PBI31" s="134"/>
      <c r="PBJ31" s="134"/>
      <c r="PBK31" s="134"/>
      <c r="PBL31" s="134"/>
      <c r="PBM31" s="134"/>
      <c r="PBN31" s="134"/>
      <c r="PBO31" s="134"/>
      <c r="PBP31" s="134"/>
      <c r="PBQ31" s="134"/>
      <c r="PBR31" s="134"/>
      <c r="PBS31" s="134"/>
      <c r="PBT31" s="134"/>
      <c r="PBU31" s="134"/>
      <c r="PBV31" s="134"/>
      <c r="PBW31" s="134"/>
      <c r="PBX31" s="134"/>
      <c r="PBY31" s="134"/>
      <c r="PBZ31" s="134"/>
      <c r="PCA31" s="134"/>
      <c r="PCB31" s="134"/>
      <c r="PCC31" s="134"/>
      <c r="PCD31" s="134"/>
      <c r="PCE31" s="134"/>
      <c r="PCF31" s="134"/>
      <c r="PCG31" s="134"/>
      <c r="PCH31" s="134"/>
      <c r="PCI31" s="134"/>
      <c r="PCJ31" s="134"/>
      <c r="PCK31" s="134"/>
      <c r="PCL31" s="134"/>
      <c r="PCM31" s="134"/>
      <c r="PCN31" s="134"/>
      <c r="PCO31" s="134"/>
      <c r="PCP31" s="134"/>
      <c r="PCQ31" s="134"/>
      <c r="PCR31" s="134"/>
      <c r="PCS31" s="134"/>
      <c r="PCT31" s="134"/>
      <c r="PCU31" s="134"/>
      <c r="PCV31" s="134"/>
      <c r="PCW31" s="134"/>
      <c r="PCX31" s="134"/>
      <c r="PCY31" s="134"/>
      <c r="PCZ31" s="134"/>
      <c r="PDA31" s="134"/>
      <c r="PDB31" s="134"/>
      <c r="PDC31" s="134"/>
      <c r="PDD31" s="134"/>
      <c r="PDE31" s="134"/>
      <c r="PDF31" s="134"/>
      <c r="PDG31" s="134"/>
      <c r="PDH31" s="134"/>
      <c r="PDI31" s="134"/>
      <c r="PDJ31" s="134"/>
      <c r="PDK31" s="134"/>
      <c r="PDL31" s="134"/>
      <c r="PDM31" s="134"/>
      <c r="PDN31" s="134"/>
      <c r="PDO31" s="134"/>
      <c r="PDP31" s="134"/>
      <c r="PDQ31" s="134"/>
      <c r="PDR31" s="134"/>
      <c r="PDS31" s="134"/>
      <c r="PDT31" s="134"/>
      <c r="PDU31" s="134"/>
      <c r="PDV31" s="134"/>
      <c r="PDW31" s="134"/>
      <c r="PDX31" s="134"/>
      <c r="PDY31" s="134"/>
      <c r="PDZ31" s="134"/>
      <c r="PEA31" s="134"/>
      <c r="PEB31" s="134"/>
      <c r="PEC31" s="134"/>
      <c r="PED31" s="134"/>
      <c r="PEE31" s="134"/>
      <c r="PEF31" s="134"/>
      <c r="PEG31" s="134"/>
      <c r="PEH31" s="134"/>
      <c r="PEI31" s="134"/>
      <c r="PEJ31" s="134"/>
      <c r="PEK31" s="134"/>
      <c r="PEL31" s="134"/>
      <c r="PEM31" s="134"/>
      <c r="PEN31" s="134"/>
      <c r="PEO31" s="134"/>
      <c r="PEP31" s="134"/>
      <c r="PEQ31" s="134"/>
      <c r="PER31" s="134"/>
      <c r="PES31" s="134"/>
      <c r="PET31" s="134"/>
      <c r="PEU31" s="134"/>
      <c r="PEV31" s="134"/>
      <c r="PEW31" s="134"/>
      <c r="PEX31" s="134"/>
      <c r="PEY31" s="134"/>
      <c r="PEZ31" s="134"/>
      <c r="PFA31" s="134"/>
      <c r="PFB31" s="134"/>
      <c r="PFC31" s="134"/>
      <c r="PFD31" s="134"/>
      <c r="PFE31" s="134"/>
      <c r="PFF31" s="134"/>
      <c r="PFG31" s="134"/>
      <c r="PFH31" s="134"/>
      <c r="PFI31" s="134"/>
      <c r="PFJ31" s="134"/>
      <c r="PFK31" s="134"/>
      <c r="PFL31" s="134"/>
      <c r="PFM31" s="134"/>
      <c r="PFN31" s="134"/>
      <c r="PFO31" s="134"/>
      <c r="PFP31" s="134"/>
      <c r="PFQ31" s="134"/>
      <c r="PFR31" s="134"/>
      <c r="PFS31" s="134"/>
      <c r="PFT31" s="134"/>
      <c r="PFU31" s="134"/>
      <c r="PFV31" s="134"/>
      <c r="PFW31" s="134"/>
      <c r="PFX31" s="134"/>
      <c r="PFY31" s="134"/>
      <c r="PFZ31" s="134"/>
      <c r="PGA31" s="134"/>
      <c r="PGB31" s="134"/>
      <c r="PGC31" s="134"/>
      <c r="PGD31" s="134"/>
      <c r="PGE31" s="134"/>
      <c r="PGF31" s="134"/>
      <c r="PGG31" s="134"/>
      <c r="PGH31" s="134"/>
      <c r="PGI31" s="134"/>
      <c r="PGJ31" s="134"/>
      <c r="PGK31" s="134"/>
      <c r="PGL31" s="134"/>
      <c r="PGM31" s="134"/>
      <c r="PGN31" s="134"/>
      <c r="PGO31" s="134"/>
      <c r="PGP31" s="134"/>
      <c r="PGQ31" s="134"/>
      <c r="PGR31" s="134"/>
      <c r="PGS31" s="134"/>
      <c r="PGT31" s="134"/>
      <c r="PGU31" s="134"/>
      <c r="PGV31" s="134"/>
      <c r="PGW31" s="134"/>
      <c r="PGX31" s="134"/>
      <c r="PGY31" s="134"/>
      <c r="PGZ31" s="134"/>
      <c r="PHA31" s="134"/>
      <c r="PHB31" s="134"/>
      <c r="PHC31" s="134"/>
      <c r="PHD31" s="134"/>
      <c r="PHE31" s="134"/>
      <c r="PHF31" s="134"/>
      <c r="PHG31" s="134"/>
      <c r="PHH31" s="134"/>
      <c r="PHI31" s="134"/>
      <c r="PHJ31" s="134"/>
      <c r="PHK31" s="134"/>
      <c r="PHL31" s="134"/>
      <c r="PHM31" s="134"/>
      <c r="PHN31" s="134"/>
      <c r="PHO31" s="134"/>
      <c r="PHP31" s="134"/>
      <c r="PHQ31" s="134"/>
      <c r="PHR31" s="134"/>
      <c r="PHS31" s="134"/>
      <c r="PHT31" s="134"/>
      <c r="PHU31" s="134"/>
      <c r="PHV31" s="134"/>
      <c r="PHW31" s="134"/>
      <c r="PHX31" s="134"/>
      <c r="PHY31" s="134"/>
      <c r="PHZ31" s="134"/>
      <c r="PIA31" s="134"/>
      <c r="PIB31" s="134"/>
      <c r="PIC31" s="134"/>
      <c r="PID31" s="134"/>
      <c r="PIE31" s="134"/>
      <c r="PIF31" s="134"/>
      <c r="PIG31" s="134"/>
      <c r="PIH31" s="134"/>
      <c r="PII31" s="134"/>
      <c r="PIJ31" s="134"/>
      <c r="PIK31" s="134"/>
      <c r="PIL31" s="134"/>
      <c r="PIM31" s="134"/>
      <c r="PIN31" s="134"/>
      <c r="PIO31" s="134"/>
      <c r="PIP31" s="134"/>
      <c r="PIQ31" s="134"/>
      <c r="PIR31" s="134"/>
      <c r="PIS31" s="134"/>
      <c r="PIT31" s="134"/>
      <c r="PIU31" s="134"/>
      <c r="PIV31" s="134"/>
      <c r="PIW31" s="134"/>
      <c r="PIX31" s="134"/>
      <c r="PIY31" s="134"/>
      <c r="PIZ31" s="134"/>
      <c r="PJA31" s="134"/>
      <c r="PJB31" s="134"/>
      <c r="PJC31" s="134"/>
      <c r="PJD31" s="134"/>
      <c r="PJE31" s="134"/>
      <c r="PJF31" s="134"/>
      <c r="PJG31" s="134"/>
      <c r="PJH31" s="134"/>
      <c r="PJI31" s="134"/>
      <c r="PJJ31" s="134"/>
      <c r="PJK31" s="134"/>
      <c r="PJL31" s="134"/>
      <c r="PJM31" s="134"/>
      <c r="PJN31" s="134"/>
      <c r="PJO31" s="134"/>
      <c r="PJP31" s="134"/>
      <c r="PJQ31" s="134"/>
      <c r="PJR31" s="134"/>
      <c r="PJS31" s="134"/>
      <c r="PJT31" s="134"/>
      <c r="PJU31" s="134"/>
      <c r="PJV31" s="134"/>
      <c r="PJW31" s="134"/>
      <c r="PJX31" s="134"/>
      <c r="PJY31" s="134"/>
      <c r="PJZ31" s="134"/>
      <c r="PKA31" s="134"/>
      <c r="PKB31" s="134"/>
      <c r="PKC31" s="134"/>
      <c r="PKD31" s="134"/>
      <c r="PKE31" s="134"/>
      <c r="PKF31" s="134"/>
      <c r="PKG31" s="134"/>
      <c r="PKH31" s="134"/>
      <c r="PKI31" s="134"/>
      <c r="PKJ31" s="134"/>
      <c r="PKK31" s="134"/>
      <c r="PKL31" s="134"/>
      <c r="PKM31" s="134"/>
      <c r="PKN31" s="134"/>
      <c r="PKO31" s="134"/>
      <c r="PKP31" s="134"/>
      <c r="PKQ31" s="134"/>
      <c r="PKR31" s="134"/>
      <c r="PKS31" s="134"/>
      <c r="PKT31" s="134"/>
      <c r="PKU31" s="134"/>
      <c r="PKV31" s="134"/>
      <c r="PKW31" s="134"/>
      <c r="PKX31" s="134"/>
      <c r="PKY31" s="134"/>
      <c r="PKZ31" s="134"/>
      <c r="PLA31" s="134"/>
      <c r="PLB31" s="134"/>
      <c r="PLC31" s="134"/>
      <c r="PLD31" s="134"/>
      <c r="PLE31" s="134"/>
      <c r="PLF31" s="134"/>
      <c r="PLG31" s="134"/>
      <c r="PLH31" s="134"/>
      <c r="PLI31" s="134"/>
      <c r="PLJ31" s="134"/>
      <c r="PLK31" s="134"/>
      <c r="PLL31" s="134"/>
      <c r="PLM31" s="134"/>
      <c r="PLN31" s="134"/>
      <c r="PLO31" s="134"/>
      <c r="PLP31" s="134"/>
      <c r="PLQ31" s="134"/>
      <c r="PLR31" s="134"/>
      <c r="PLS31" s="134"/>
      <c r="PLT31" s="134"/>
      <c r="PLU31" s="134"/>
      <c r="PLV31" s="134"/>
      <c r="PLW31" s="134"/>
      <c r="PLX31" s="134"/>
      <c r="PLY31" s="134"/>
      <c r="PLZ31" s="134"/>
      <c r="PMA31" s="134"/>
      <c r="PMB31" s="134"/>
      <c r="PMC31" s="134"/>
      <c r="PMD31" s="134"/>
      <c r="PME31" s="134"/>
      <c r="PMF31" s="134"/>
      <c r="PMG31" s="134"/>
      <c r="PMH31" s="134"/>
      <c r="PMI31" s="134"/>
      <c r="PMJ31" s="134"/>
      <c r="PMK31" s="134"/>
      <c r="PML31" s="134"/>
      <c r="PMM31" s="134"/>
      <c r="PMN31" s="134"/>
      <c r="PMO31" s="134"/>
      <c r="PMP31" s="134"/>
      <c r="PMQ31" s="134"/>
      <c r="PMR31" s="134"/>
      <c r="PMS31" s="134"/>
      <c r="PMT31" s="134"/>
      <c r="PMU31" s="134"/>
      <c r="PMV31" s="134"/>
      <c r="PMW31" s="134"/>
      <c r="PMX31" s="134"/>
      <c r="PMY31" s="134"/>
      <c r="PMZ31" s="134"/>
      <c r="PNA31" s="134"/>
      <c r="PNB31" s="134"/>
      <c r="PNC31" s="134"/>
      <c r="PND31" s="134"/>
      <c r="PNE31" s="134"/>
      <c r="PNF31" s="134"/>
      <c r="PNG31" s="134"/>
      <c r="PNH31" s="134"/>
      <c r="PNI31" s="134"/>
      <c r="PNJ31" s="134"/>
      <c r="PNK31" s="134"/>
      <c r="PNL31" s="134"/>
      <c r="PNM31" s="134"/>
      <c r="PNN31" s="134"/>
      <c r="PNO31" s="134"/>
      <c r="PNP31" s="134"/>
      <c r="PNQ31" s="134"/>
      <c r="PNR31" s="134"/>
      <c r="PNS31" s="134"/>
      <c r="PNT31" s="134"/>
      <c r="PNU31" s="134"/>
      <c r="PNV31" s="134"/>
      <c r="PNW31" s="134"/>
      <c r="PNX31" s="134"/>
      <c r="PNY31" s="134"/>
      <c r="PNZ31" s="134"/>
      <c r="POA31" s="134"/>
      <c r="POB31" s="134"/>
      <c r="POC31" s="134"/>
      <c r="POD31" s="134"/>
      <c r="POE31" s="134"/>
      <c r="POF31" s="134"/>
      <c r="POG31" s="134"/>
      <c r="POH31" s="134"/>
      <c r="POI31" s="134"/>
      <c r="POJ31" s="134"/>
      <c r="POK31" s="134"/>
      <c r="POL31" s="134"/>
      <c r="POM31" s="134"/>
      <c r="PON31" s="134"/>
      <c r="POO31" s="134"/>
      <c r="POP31" s="134"/>
      <c r="POQ31" s="134"/>
      <c r="POR31" s="134"/>
      <c r="POS31" s="134"/>
      <c r="POT31" s="134"/>
      <c r="POU31" s="134"/>
      <c r="POV31" s="134"/>
      <c r="POW31" s="134"/>
      <c r="POX31" s="134"/>
      <c r="POY31" s="134"/>
      <c r="POZ31" s="134"/>
      <c r="PPA31" s="134"/>
      <c r="PPB31" s="134"/>
      <c r="PPC31" s="134"/>
      <c r="PPD31" s="134"/>
      <c r="PPE31" s="134"/>
      <c r="PPF31" s="134"/>
      <c r="PPG31" s="134"/>
      <c r="PPH31" s="134"/>
      <c r="PPI31" s="134"/>
      <c r="PPJ31" s="134"/>
      <c r="PPK31" s="134"/>
      <c r="PPL31" s="134"/>
      <c r="PPM31" s="134"/>
      <c r="PPN31" s="134"/>
      <c r="PPO31" s="134"/>
      <c r="PPP31" s="134"/>
      <c r="PPQ31" s="134"/>
      <c r="PPR31" s="134"/>
      <c r="PPS31" s="134"/>
      <c r="PPT31" s="134"/>
      <c r="PPU31" s="134"/>
      <c r="PPV31" s="134"/>
      <c r="PPW31" s="134"/>
      <c r="PPX31" s="134"/>
      <c r="PPY31" s="134"/>
      <c r="PPZ31" s="134"/>
      <c r="PQA31" s="134"/>
      <c r="PQB31" s="134"/>
      <c r="PQC31" s="134"/>
      <c r="PQD31" s="134"/>
      <c r="PQE31" s="134"/>
      <c r="PQF31" s="134"/>
      <c r="PQG31" s="134"/>
      <c r="PQH31" s="134"/>
      <c r="PQI31" s="134"/>
      <c r="PQJ31" s="134"/>
      <c r="PQK31" s="134"/>
      <c r="PQL31" s="134"/>
      <c r="PQM31" s="134"/>
      <c r="PQN31" s="134"/>
      <c r="PQO31" s="134"/>
      <c r="PQP31" s="134"/>
      <c r="PQQ31" s="134"/>
      <c r="PQR31" s="134"/>
      <c r="PQS31" s="134"/>
      <c r="PQT31" s="134"/>
      <c r="PQU31" s="134"/>
      <c r="PQV31" s="134"/>
      <c r="PQW31" s="134"/>
      <c r="PQX31" s="134"/>
      <c r="PQY31" s="134"/>
      <c r="PQZ31" s="134"/>
      <c r="PRA31" s="134"/>
      <c r="PRB31" s="134"/>
      <c r="PRC31" s="134"/>
      <c r="PRD31" s="134"/>
      <c r="PRE31" s="134"/>
      <c r="PRF31" s="134"/>
      <c r="PRG31" s="134"/>
      <c r="PRH31" s="134"/>
      <c r="PRI31" s="134"/>
      <c r="PRJ31" s="134"/>
      <c r="PRK31" s="134"/>
      <c r="PRL31" s="134"/>
      <c r="PRM31" s="134"/>
      <c r="PRN31" s="134"/>
      <c r="PRO31" s="134"/>
      <c r="PRP31" s="134"/>
      <c r="PRQ31" s="134"/>
      <c r="PRR31" s="134"/>
      <c r="PRS31" s="134"/>
      <c r="PRT31" s="134"/>
      <c r="PRU31" s="134"/>
      <c r="PRV31" s="134"/>
      <c r="PRW31" s="134"/>
      <c r="PRX31" s="134"/>
      <c r="PRY31" s="134"/>
      <c r="PRZ31" s="134"/>
      <c r="PSA31" s="134"/>
      <c r="PSB31" s="134"/>
      <c r="PSC31" s="134"/>
      <c r="PSD31" s="134"/>
      <c r="PSE31" s="134"/>
      <c r="PSF31" s="134"/>
      <c r="PSG31" s="134"/>
      <c r="PSH31" s="134"/>
      <c r="PSI31" s="134"/>
      <c r="PSJ31" s="134"/>
      <c r="PSK31" s="134"/>
      <c r="PSL31" s="134"/>
      <c r="PSM31" s="134"/>
      <c r="PSN31" s="134"/>
      <c r="PSO31" s="134"/>
      <c r="PSP31" s="134"/>
      <c r="PSQ31" s="134"/>
      <c r="PSR31" s="134"/>
      <c r="PSS31" s="134"/>
      <c r="PST31" s="134"/>
      <c r="PSU31" s="134"/>
      <c r="PSV31" s="134"/>
      <c r="PSW31" s="134"/>
      <c r="PSX31" s="134"/>
      <c r="PSY31" s="134"/>
      <c r="PSZ31" s="134"/>
      <c r="PTA31" s="134"/>
      <c r="PTB31" s="134"/>
      <c r="PTC31" s="134"/>
      <c r="PTD31" s="134"/>
      <c r="PTE31" s="134"/>
      <c r="PTF31" s="134"/>
      <c r="PTG31" s="134"/>
      <c r="PTH31" s="134"/>
      <c r="PTI31" s="134"/>
      <c r="PTJ31" s="134"/>
      <c r="PTK31" s="134"/>
      <c r="PTL31" s="134"/>
      <c r="PTM31" s="134"/>
      <c r="PTN31" s="134"/>
      <c r="PTO31" s="134"/>
      <c r="PTP31" s="134"/>
      <c r="PTQ31" s="134"/>
      <c r="PTR31" s="134"/>
      <c r="PTS31" s="134"/>
      <c r="PTT31" s="134"/>
      <c r="PTU31" s="134"/>
      <c r="PTV31" s="134"/>
      <c r="PTW31" s="134"/>
      <c r="PTX31" s="134"/>
      <c r="PTY31" s="134"/>
      <c r="PTZ31" s="134"/>
      <c r="PUA31" s="134"/>
      <c r="PUB31" s="134"/>
      <c r="PUC31" s="134"/>
      <c r="PUD31" s="134"/>
      <c r="PUE31" s="134"/>
      <c r="PUF31" s="134"/>
      <c r="PUG31" s="134"/>
      <c r="PUH31" s="134"/>
      <c r="PUI31" s="134"/>
      <c r="PUJ31" s="134"/>
      <c r="PUK31" s="134"/>
      <c r="PUL31" s="134"/>
      <c r="PUM31" s="134"/>
      <c r="PUN31" s="134"/>
      <c r="PUO31" s="134"/>
      <c r="PUP31" s="134"/>
      <c r="PUQ31" s="134"/>
      <c r="PUR31" s="134"/>
      <c r="PUS31" s="134"/>
      <c r="PUT31" s="134"/>
      <c r="PUU31" s="134"/>
      <c r="PUV31" s="134"/>
      <c r="PUW31" s="134"/>
      <c r="PUX31" s="134"/>
      <c r="PUY31" s="134"/>
      <c r="PUZ31" s="134"/>
      <c r="PVA31" s="134"/>
      <c r="PVB31" s="134"/>
      <c r="PVC31" s="134"/>
      <c r="PVD31" s="134"/>
      <c r="PVE31" s="134"/>
      <c r="PVF31" s="134"/>
      <c r="PVG31" s="134"/>
      <c r="PVH31" s="134"/>
      <c r="PVI31" s="134"/>
      <c r="PVJ31" s="134"/>
      <c r="PVK31" s="134"/>
      <c r="PVL31" s="134"/>
      <c r="PVM31" s="134"/>
      <c r="PVN31" s="134"/>
      <c r="PVO31" s="134"/>
      <c r="PVP31" s="134"/>
      <c r="PVQ31" s="134"/>
      <c r="PVR31" s="134"/>
      <c r="PVS31" s="134"/>
      <c r="PVT31" s="134"/>
      <c r="PVU31" s="134"/>
      <c r="PVV31" s="134"/>
      <c r="PVW31" s="134"/>
      <c r="PVX31" s="134"/>
      <c r="PVY31" s="134"/>
      <c r="PVZ31" s="134"/>
      <c r="PWA31" s="134"/>
      <c r="PWB31" s="134"/>
      <c r="PWC31" s="134"/>
      <c r="PWD31" s="134"/>
      <c r="PWE31" s="134"/>
      <c r="PWF31" s="134"/>
      <c r="PWG31" s="134"/>
      <c r="PWH31" s="134"/>
      <c r="PWI31" s="134"/>
      <c r="PWJ31" s="134"/>
      <c r="PWK31" s="134"/>
      <c r="PWL31" s="134"/>
      <c r="PWM31" s="134"/>
      <c r="PWN31" s="134"/>
      <c r="PWO31" s="134"/>
      <c r="PWP31" s="134"/>
      <c r="PWQ31" s="134"/>
      <c r="PWR31" s="134"/>
      <c r="PWS31" s="134"/>
      <c r="PWT31" s="134"/>
      <c r="PWU31" s="134"/>
      <c r="PWV31" s="134"/>
      <c r="PWW31" s="134"/>
      <c r="PWX31" s="134"/>
      <c r="PWY31" s="134"/>
      <c r="PWZ31" s="134"/>
      <c r="PXA31" s="134"/>
      <c r="PXB31" s="134"/>
      <c r="PXC31" s="134"/>
      <c r="PXD31" s="134"/>
      <c r="PXE31" s="134"/>
      <c r="PXF31" s="134"/>
      <c r="PXG31" s="134"/>
      <c r="PXH31" s="134"/>
      <c r="PXI31" s="134"/>
      <c r="PXJ31" s="134"/>
      <c r="PXK31" s="134"/>
      <c r="PXL31" s="134"/>
      <c r="PXM31" s="134"/>
      <c r="PXN31" s="134"/>
      <c r="PXO31" s="134"/>
      <c r="PXP31" s="134"/>
      <c r="PXQ31" s="134"/>
      <c r="PXR31" s="134"/>
      <c r="PXS31" s="134"/>
      <c r="PXT31" s="134"/>
      <c r="PXU31" s="134"/>
      <c r="PXV31" s="134"/>
      <c r="PXW31" s="134"/>
      <c r="PXX31" s="134"/>
      <c r="PXY31" s="134"/>
      <c r="PXZ31" s="134"/>
      <c r="PYA31" s="134"/>
      <c r="PYB31" s="134"/>
      <c r="PYC31" s="134"/>
      <c r="PYD31" s="134"/>
      <c r="PYE31" s="134"/>
      <c r="PYF31" s="134"/>
      <c r="PYG31" s="134"/>
      <c r="PYH31" s="134"/>
      <c r="PYI31" s="134"/>
      <c r="PYJ31" s="134"/>
      <c r="PYK31" s="134"/>
      <c r="PYL31" s="134"/>
      <c r="PYM31" s="134"/>
      <c r="PYN31" s="134"/>
      <c r="PYO31" s="134"/>
      <c r="PYP31" s="134"/>
      <c r="PYQ31" s="134"/>
      <c r="PYR31" s="134"/>
      <c r="PYS31" s="134"/>
      <c r="PYT31" s="134"/>
      <c r="PYU31" s="134"/>
      <c r="PYV31" s="134"/>
      <c r="PYW31" s="134"/>
      <c r="PYX31" s="134"/>
      <c r="PYY31" s="134"/>
      <c r="PYZ31" s="134"/>
      <c r="PZA31" s="134"/>
      <c r="PZB31" s="134"/>
      <c r="PZC31" s="134"/>
      <c r="PZD31" s="134"/>
      <c r="PZE31" s="134"/>
      <c r="PZF31" s="134"/>
      <c r="PZG31" s="134"/>
      <c r="PZH31" s="134"/>
      <c r="PZI31" s="134"/>
      <c r="PZJ31" s="134"/>
      <c r="PZK31" s="134"/>
      <c r="PZL31" s="134"/>
      <c r="PZM31" s="134"/>
      <c r="PZN31" s="134"/>
      <c r="PZO31" s="134"/>
      <c r="PZP31" s="134"/>
      <c r="PZQ31" s="134"/>
      <c r="PZR31" s="134"/>
      <c r="PZS31" s="134"/>
      <c r="PZT31" s="134"/>
      <c r="PZU31" s="134"/>
      <c r="PZV31" s="134"/>
      <c r="PZW31" s="134"/>
      <c r="PZX31" s="134"/>
      <c r="PZY31" s="134"/>
      <c r="PZZ31" s="134"/>
      <c r="QAA31" s="134"/>
      <c r="QAB31" s="134"/>
      <c r="QAC31" s="134"/>
      <c r="QAD31" s="134"/>
      <c r="QAE31" s="134"/>
      <c r="QAF31" s="134"/>
      <c r="QAG31" s="134"/>
      <c r="QAH31" s="134"/>
      <c r="QAI31" s="134"/>
      <c r="QAJ31" s="134"/>
      <c r="QAK31" s="134"/>
      <c r="QAL31" s="134"/>
      <c r="QAM31" s="134"/>
      <c r="QAN31" s="134"/>
      <c r="QAO31" s="134"/>
      <c r="QAP31" s="134"/>
      <c r="QAQ31" s="134"/>
      <c r="QAR31" s="134"/>
      <c r="QAS31" s="134"/>
      <c r="QAT31" s="134"/>
      <c r="QAU31" s="134"/>
      <c r="QAV31" s="134"/>
      <c r="QAW31" s="134"/>
      <c r="QAX31" s="134"/>
      <c r="QAY31" s="134"/>
      <c r="QAZ31" s="134"/>
      <c r="QBA31" s="134"/>
      <c r="QBB31" s="134"/>
      <c r="QBC31" s="134"/>
      <c r="QBD31" s="134"/>
      <c r="QBE31" s="134"/>
      <c r="QBF31" s="134"/>
      <c r="QBG31" s="134"/>
      <c r="QBH31" s="134"/>
      <c r="QBI31" s="134"/>
      <c r="QBJ31" s="134"/>
      <c r="QBK31" s="134"/>
      <c r="QBL31" s="134"/>
      <c r="QBM31" s="134"/>
      <c r="QBN31" s="134"/>
      <c r="QBO31" s="134"/>
      <c r="QBP31" s="134"/>
      <c r="QBQ31" s="134"/>
      <c r="QBR31" s="134"/>
      <c r="QBS31" s="134"/>
      <c r="QBT31" s="134"/>
      <c r="QBU31" s="134"/>
      <c r="QBV31" s="134"/>
      <c r="QBW31" s="134"/>
      <c r="QBX31" s="134"/>
      <c r="QBY31" s="134"/>
      <c r="QBZ31" s="134"/>
      <c r="QCA31" s="134"/>
      <c r="QCB31" s="134"/>
      <c r="QCC31" s="134"/>
      <c r="QCD31" s="134"/>
      <c r="QCE31" s="134"/>
      <c r="QCF31" s="134"/>
      <c r="QCG31" s="134"/>
      <c r="QCH31" s="134"/>
      <c r="QCI31" s="134"/>
      <c r="QCJ31" s="134"/>
      <c r="QCK31" s="134"/>
      <c r="QCL31" s="134"/>
      <c r="QCM31" s="134"/>
      <c r="QCN31" s="134"/>
      <c r="QCO31" s="134"/>
      <c r="QCP31" s="134"/>
      <c r="QCQ31" s="134"/>
      <c r="QCR31" s="134"/>
      <c r="QCS31" s="134"/>
      <c r="QCT31" s="134"/>
      <c r="QCU31" s="134"/>
      <c r="QCV31" s="134"/>
      <c r="QCW31" s="134"/>
      <c r="QCX31" s="134"/>
      <c r="QCY31" s="134"/>
      <c r="QCZ31" s="134"/>
      <c r="QDA31" s="134"/>
      <c r="QDB31" s="134"/>
      <c r="QDC31" s="134"/>
      <c r="QDD31" s="134"/>
      <c r="QDE31" s="134"/>
      <c r="QDF31" s="134"/>
      <c r="QDG31" s="134"/>
      <c r="QDH31" s="134"/>
      <c r="QDI31" s="134"/>
      <c r="QDJ31" s="134"/>
      <c r="QDK31" s="134"/>
      <c r="QDL31" s="134"/>
      <c r="QDM31" s="134"/>
      <c r="QDN31" s="134"/>
      <c r="QDO31" s="134"/>
      <c r="QDP31" s="134"/>
      <c r="QDQ31" s="134"/>
      <c r="QDR31" s="134"/>
      <c r="QDS31" s="134"/>
      <c r="QDT31" s="134"/>
      <c r="QDU31" s="134"/>
      <c r="QDV31" s="134"/>
      <c r="QDW31" s="134"/>
      <c r="QDX31" s="134"/>
      <c r="QDY31" s="134"/>
      <c r="QDZ31" s="134"/>
      <c r="QEA31" s="134"/>
      <c r="QEB31" s="134"/>
      <c r="QEC31" s="134"/>
      <c r="QED31" s="134"/>
      <c r="QEE31" s="134"/>
      <c r="QEF31" s="134"/>
      <c r="QEG31" s="134"/>
      <c r="QEH31" s="134"/>
      <c r="QEI31" s="134"/>
      <c r="QEJ31" s="134"/>
      <c r="QEK31" s="134"/>
      <c r="QEL31" s="134"/>
      <c r="QEM31" s="134"/>
      <c r="QEN31" s="134"/>
      <c r="QEO31" s="134"/>
      <c r="QEP31" s="134"/>
      <c r="QEQ31" s="134"/>
      <c r="QER31" s="134"/>
      <c r="QES31" s="134"/>
      <c r="QET31" s="134"/>
      <c r="QEU31" s="134"/>
      <c r="QEV31" s="134"/>
      <c r="QEW31" s="134"/>
      <c r="QEX31" s="134"/>
      <c r="QEY31" s="134"/>
      <c r="QEZ31" s="134"/>
      <c r="QFA31" s="134"/>
      <c r="QFB31" s="134"/>
      <c r="QFC31" s="134"/>
      <c r="QFD31" s="134"/>
      <c r="QFE31" s="134"/>
      <c r="QFF31" s="134"/>
      <c r="QFG31" s="134"/>
      <c r="QFH31" s="134"/>
      <c r="QFI31" s="134"/>
      <c r="QFJ31" s="134"/>
      <c r="QFK31" s="134"/>
      <c r="QFL31" s="134"/>
      <c r="QFM31" s="134"/>
      <c r="QFN31" s="134"/>
      <c r="QFO31" s="134"/>
      <c r="QFP31" s="134"/>
      <c r="QFQ31" s="134"/>
      <c r="QFR31" s="134"/>
      <c r="QFS31" s="134"/>
      <c r="QFT31" s="134"/>
      <c r="QFU31" s="134"/>
      <c r="QFV31" s="134"/>
      <c r="QFW31" s="134"/>
      <c r="QFX31" s="134"/>
      <c r="QFY31" s="134"/>
      <c r="QFZ31" s="134"/>
      <c r="QGA31" s="134"/>
      <c r="QGB31" s="134"/>
      <c r="QGC31" s="134"/>
      <c r="QGD31" s="134"/>
      <c r="QGE31" s="134"/>
      <c r="QGF31" s="134"/>
      <c r="QGG31" s="134"/>
      <c r="QGH31" s="134"/>
      <c r="QGI31" s="134"/>
      <c r="QGJ31" s="134"/>
      <c r="QGK31" s="134"/>
      <c r="QGL31" s="134"/>
      <c r="QGM31" s="134"/>
      <c r="QGN31" s="134"/>
      <c r="QGO31" s="134"/>
      <c r="QGP31" s="134"/>
      <c r="QGQ31" s="134"/>
      <c r="QGR31" s="134"/>
      <c r="QGS31" s="134"/>
      <c r="QGT31" s="134"/>
      <c r="QGU31" s="134"/>
      <c r="QGV31" s="134"/>
      <c r="QGW31" s="134"/>
      <c r="QGX31" s="134"/>
      <c r="QGY31" s="134"/>
      <c r="QGZ31" s="134"/>
      <c r="QHA31" s="134"/>
      <c r="QHB31" s="134"/>
      <c r="QHC31" s="134"/>
      <c r="QHD31" s="134"/>
      <c r="QHE31" s="134"/>
      <c r="QHF31" s="134"/>
      <c r="QHG31" s="134"/>
      <c r="QHH31" s="134"/>
      <c r="QHI31" s="134"/>
      <c r="QHJ31" s="134"/>
      <c r="QHK31" s="134"/>
      <c r="QHL31" s="134"/>
      <c r="QHM31" s="134"/>
      <c r="QHN31" s="134"/>
      <c r="QHO31" s="134"/>
      <c r="QHP31" s="134"/>
      <c r="QHQ31" s="134"/>
      <c r="QHR31" s="134"/>
      <c r="QHS31" s="134"/>
      <c r="QHT31" s="134"/>
      <c r="QHU31" s="134"/>
      <c r="QHV31" s="134"/>
      <c r="QHW31" s="134"/>
      <c r="QHX31" s="134"/>
      <c r="QHY31" s="134"/>
      <c r="QHZ31" s="134"/>
      <c r="QIA31" s="134"/>
      <c r="QIB31" s="134"/>
      <c r="QIC31" s="134"/>
      <c r="QID31" s="134"/>
      <c r="QIE31" s="134"/>
      <c r="QIF31" s="134"/>
      <c r="QIG31" s="134"/>
      <c r="QIH31" s="134"/>
      <c r="QII31" s="134"/>
      <c r="QIJ31" s="134"/>
      <c r="QIK31" s="134"/>
      <c r="QIL31" s="134"/>
      <c r="QIM31" s="134"/>
      <c r="QIN31" s="134"/>
      <c r="QIO31" s="134"/>
      <c r="QIP31" s="134"/>
      <c r="QIQ31" s="134"/>
      <c r="QIR31" s="134"/>
      <c r="QIS31" s="134"/>
      <c r="QIT31" s="134"/>
      <c r="QIU31" s="134"/>
      <c r="QIV31" s="134"/>
      <c r="QIW31" s="134"/>
      <c r="QIX31" s="134"/>
      <c r="QIY31" s="134"/>
      <c r="QIZ31" s="134"/>
      <c r="QJA31" s="134"/>
      <c r="QJB31" s="134"/>
      <c r="QJC31" s="134"/>
      <c r="QJD31" s="134"/>
      <c r="QJE31" s="134"/>
      <c r="QJF31" s="134"/>
      <c r="QJG31" s="134"/>
      <c r="QJH31" s="134"/>
      <c r="QJI31" s="134"/>
      <c r="QJJ31" s="134"/>
      <c r="QJK31" s="134"/>
      <c r="QJL31" s="134"/>
      <c r="QJM31" s="134"/>
      <c r="QJN31" s="134"/>
      <c r="QJO31" s="134"/>
      <c r="QJP31" s="134"/>
      <c r="QJQ31" s="134"/>
      <c r="QJR31" s="134"/>
      <c r="QJS31" s="134"/>
      <c r="QJT31" s="134"/>
      <c r="QJU31" s="134"/>
      <c r="QJV31" s="134"/>
      <c r="QJW31" s="134"/>
      <c r="QJX31" s="134"/>
      <c r="QJY31" s="134"/>
      <c r="QJZ31" s="134"/>
      <c r="QKA31" s="134"/>
      <c r="QKB31" s="134"/>
      <c r="QKC31" s="134"/>
      <c r="QKD31" s="134"/>
      <c r="QKE31" s="134"/>
      <c r="QKF31" s="134"/>
      <c r="QKG31" s="134"/>
      <c r="QKH31" s="134"/>
      <c r="QKI31" s="134"/>
      <c r="QKJ31" s="134"/>
      <c r="QKK31" s="134"/>
      <c r="QKL31" s="134"/>
      <c r="QKM31" s="134"/>
      <c r="QKN31" s="134"/>
      <c r="QKO31" s="134"/>
      <c r="QKP31" s="134"/>
      <c r="QKQ31" s="134"/>
      <c r="QKR31" s="134"/>
      <c r="QKS31" s="134"/>
      <c r="QKT31" s="134"/>
      <c r="QKU31" s="134"/>
      <c r="QKV31" s="134"/>
      <c r="QKW31" s="134"/>
      <c r="QKX31" s="134"/>
      <c r="QKY31" s="134"/>
      <c r="QKZ31" s="134"/>
      <c r="QLA31" s="134"/>
      <c r="QLB31" s="134"/>
      <c r="QLC31" s="134"/>
      <c r="QLD31" s="134"/>
      <c r="QLE31" s="134"/>
      <c r="QLF31" s="134"/>
      <c r="QLG31" s="134"/>
      <c r="QLH31" s="134"/>
      <c r="QLI31" s="134"/>
      <c r="QLJ31" s="134"/>
      <c r="QLK31" s="134"/>
      <c r="QLL31" s="134"/>
      <c r="QLM31" s="134"/>
      <c r="QLN31" s="134"/>
      <c r="QLO31" s="134"/>
      <c r="QLP31" s="134"/>
      <c r="QLQ31" s="134"/>
      <c r="QLR31" s="134"/>
      <c r="QLS31" s="134"/>
      <c r="QLT31" s="134"/>
      <c r="QLU31" s="134"/>
      <c r="QLV31" s="134"/>
      <c r="QLW31" s="134"/>
      <c r="QLX31" s="134"/>
      <c r="QLY31" s="134"/>
      <c r="QLZ31" s="134"/>
      <c r="QMA31" s="134"/>
      <c r="QMB31" s="134"/>
      <c r="QMC31" s="134"/>
      <c r="QMD31" s="134"/>
      <c r="QME31" s="134"/>
      <c r="QMF31" s="134"/>
      <c r="QMG31" s="134"/>
      <c r="QMH31" s="134"/>
      <c r="QMI31" s="134"/>
      <c r="QMJ31" s="134"/>
      <c r="QMK31" s="134"/>
      <c r="QML31" s="134"/>
      <c r="QMM31" s="134"/>
      <c r="QMN31" s="134"/>
      <c r="QMO31" s="134"/>
      <c r="QMP31" s="134"/>
      <c r="QMQ31" s="134"/>
      <c r="QMR31" s="134"/>
      <c r="QMS31" s="134"/>
      <c r="QMT31" s="134"/>
      <c r="QMU31" s="134"/>
      <c r="QMV31" s="134"/>
      <c r="QMW31" s="134"/>
      <c r="QMX31" s="134"/>
      <c r="QMY31" s="134"/>
      <c r="QMZ31" s="134"/>
      <c r="QNA31" s="134"/>
      <c r="QNB31" s="134"/>
      <c r="QNC31" s="134"/>
      <c r="QND31" s="134"/>
      <c r="QNE31" s="134"/>
      <c r="QNF31" s="134"/>
      <c r="QNG31" s="134"/>
      <c r="QNH31" s="134"/>
      <c r="QNI31" s="134"/>
      <c r="QNJ31" s="134"/>
      <c r="QNK31" s="134"/>
      <c r="QNL31" s="134"/>
      <c r="QNM31" s="134"/>
      <c r="QNN31" s="134"/>
      <c r="QNO31" s="134"/>
      <c r="QNP31" s="134"/>
      <c r="QNQ31" s="134"/>
      <c r="QNR31" s="134"/>
      <c r="QNS31" s="134"/>
      <c r="QNT31" s="134"/>
      <c r="QNU31" s="134"/>
      <c r="QNV31" s="134"/>
      <c r="QNW31" s="134"/>
      <c r="QNX31" s="134"/>
      <c r="QNY31" s="134"/>
      <c r="QNZ31" s="134"/>
      <c r="QOA31" s="134"/>
      <c r="QOB31" s="134"/>
      <c r="QOC31" s="134"/>
      <c r="QOD31" s="134"/>
      <c r="QOE31" s="134"/>
      <c r="QOF31" s="134"/>
      <c r="QOG31" s="134"/>
      <c r="QOH31" s="134"/>
      <c r="QOI31" s="134"/>
      <c r="QOJ31" s="134"/>
      <c r="QOK31" s="134"/>
      <c r="QOL31" s="134"/>
      <c r="QOM31" s="134"/>
      <c r="QON31" s="134"/>
      <c r="QOO31" s="134"/>
      <c r="QOP31" s="134"/>
      <c r="QOQ31" s="134"/>
      <c r="QOR31" s="134"/>
      <c r="QOS31" s="134"/>
      <c r="QOT31" s="134"/>
      <c r="QOU31" s="134"/>
      <c r="QOV31" s="134"/>
      <c r="QOW31" s="134"/>
      <c r="QOX31" s="134"/>
      <c r="QOY31" s="134"/>
      <c r="QOZ31" s="134"/>
      <c r="QPA31" s="134"/>
      <c r="QPB31" s="134"/>
      <c r="QPC31" s="134"/>
      <c r="QPD31" s="134"/>
      <c r="QPE31" s="134"/>
      <c r="QPF31" s="134"/>
      <c r="QPG31" s="134"/>
      <c r="QPH31" s="134"/>
      <c r="QPI31" s="134"/>
      <c r="QPJ31" s="134"/>
      <c r="QPK31" s="134"/>
      <c r="QPL31" s="134"/>
      <c r="QPM31" s="134"/>
      <c r="QPN31" s="134"/>
      <c r="QPO31" s="134"/>
      <c r="QPP31" s="134"/>
      <c r="QPQ31" s="134"/>
      <c r="QPR31" s="134"/>
      <c r="QPS31" s="134"/>
      <c r="QPT31" s="134"/>
      <c r="QPU31" s="134"/>
      <c r="QPV31" s="134"/>
      <c r="QPW31" s="134"/>
      <c r="QPX31" s="134"/>
      <c r="QPY31" s="134"/>
      <c r="QPZ31" s="134"/>
      <c r="QQA31" s="134"/>
      <c r="QQB31" s="134"/>
      <c r="QQC31" s="134"/>
      <c r="QQD31" s="134"/>
      <c r="QQE31" s="134"/>
      <c r="QQF31" s="134"/>
      <c r="QQG31" s="134"/>
      <c r="QQH31" s="134"/>
      <c r="QQI31" s="134"/>
      <c r="QQJ31" s="134"/>
      <c r="QQK31" s="134"/>
      <c r="QQL31" s="134"/>
      <c r="QQM31" s="134"/>
      <c r="QQN31" s="134"/>
      <c r="QQO31" s="134"/>
      <c r="QQP31" s="134"/>
      <c r="QQQ31" s="134"/>
      <c r="QQR31" s="134"/>
      <c r="QQS31" s="134"/>
      <c r="QQT31" s="134"/>
      <c r="QQU31" s="134"/>
      <c r="QQV31" s="134"/>
      <c r="QQW31" s="134"/>
      <c r="QQX31" s="134"/>
      <c r="QQY31" s="134"/>
      <c r="QQZ31" s="134"/>
      <c r="QRA31" s="134"/>
      <c r="QRB31" s="134"/>
      <c r="QRC31" s="134"/>
      <c r="QRD31" s="134"/>
      <c r="QRE31" s="134"/>
      <c r="QRF31" s="134"/>
      <c r="QRG31" s="134"/>
      <c r="QRH31" s="134"/>
      <c r="QRI31" s="134"/>
      <c r="QRJ31" s="134"/>
      <c r="QRK31" s="134"/>
      <c r="QRL31" s="134"/>
      <c r="QRM31" s="134"/>
      <c r="QRN31" s="134"/>
      <c r="QRO31" s="134"/>
      <c r="QRP31" s="134"/>
      <c r="QRQ31" s="134"/>
      <c r="QRR31" s="134"/>
      <c r="QRS31" s="134"/>
      <c r="QRT31" s="134"/>
      <c r="QRU31" s="134"/>
      <c r="QRV31" s="134"/>
      <c r="QRW31" s="134"/>
      <c r="QRX31" s="134"/>
      <c r="QRY31" s="134"/>
      <c r="QRZ31" s="134"/>
      <c r="QSA31" s="134"/>
      <c r="QSB31" s="134"/>
      <c r="QSC31" s="134"/>
      <c r="QSD31" s="134"/>
      <c r="QSE31" s="134"/>
      <c r="QSF31" s="134"/>
      <c r="QSG31" s="134"/>
      <c r="QSH31" s="134"/>
      <c r="QSI31" s="134"/>
      <c r="QSJ31" s="134"/>
      <c r="QSK31" s="134"/>
      <c r="QSL31" s="134"/>
      <c r="QSM31" s="134"/>
      <c r="QSN31" s="134"/>
      <c r="QSO31" s="134"/>
      <c r="QSP31" s="134"/>
      <c r="QSQ31" s="134"/>
      <c r="QSR31" s="134"/>
      <c r="QSS31" s="134"/>
      <c r="QST31" s="134"/>
      <c r="QSU31" s="134"/>
      <c r="QSV31" s="134"/>
      <c r="QSW31" s="134"/>
      <c r="QSX31" s="134"/>
      <c r="QSY31" s="134"/>
      <c r="QSZ31" s="134"/>
      <c r="QTA31" s="134"/>
      <c r="QTB31" s="134"/>
      <c r="QTC31" s="134"/>
      <c r="QTD31" s="134"/>
      <c r="QTE31" s="134"/>
      <c r="QTF31" s="134"/>
      <c r="QTG31" s="134"/>
      <c r="QTH31" s="134"/>
      <c r="QTI31" s="134"/>
      <c r="QTJ31" s="134"/>
      <c r="QTK31" s="134"/>
      <c r="QTL31" s="134"/>
      <c r="QTM31" s="134"/>
      <c r="QTN31" s="134"/>
      <c r="QTO31" s="134"/>
      <c r="QTP31" s="134"/>
      <c r="QTQ31" s="134"/>
      <c r="QTR31" s="134"/>
      <c r="QTS31" s="134"/>
      <c r="QTT31" s="134"/>
      <c r="QTU31" s="134"/>
      <c r="QTV31" s="134"/>
      <c r="QTW31" s="134"/>
      <c r="QTX31" s="134"/>
      <c r="QTY31" s="134"/>
      <c r="QTZ31" s="134"/>
      <c r="QUA31" s="134"/>
      <c r="QUB31" s="134"/>
      <c r="QUC31" s="134"/>
      <c r="QUD31" s="134"/>
      <c r="QUE31" s="134"/>
      <c r="QUF31" s="134"/>
      <c r="QUG31" s="134"/>
      <c r="QUH31" s="134"/>
      <c r="QUI31" s="134"/>
      <c r="QUJ31" s="134"/>
      <c r="QUK31" s="134"/>
      <c r="QUL31" s="134"/>
      <c r="QUM31" s="134"/>
      <c r="QUN31" s="134"/>
      <c r="QUO31" s="134"/>
      <c r="QUP31" s="134"/>
      <c r="QUQ31" s="134"/>
      <c r="QUR31" s="134"/>
      <c r="QUS31" s="134"/>
      <c r="QUT31" s="134"/>
      <c r="QUU31" s="134"/>
      <c r="QUV31" s="134"/>
      <c r="QUW31" s="134"/>
      <c r="QUX31" s="134"/>
      <c r="QUY31" s="134"/>
      <c r="QUZ31" s="134"/>
      <c r="QVA31" s="134"/>
      <c r="QVB31" s="134"/>
      <c r="QVC31" s="134"/>
      <c r="QVD31" s="134"/>
      <c r="QVE31" s="134"/>
      <c r="QVF31" s="134"/>
      <c r="QVG31" s="134"/>
      <c r="QVH31" s="134"/>
      <c r="QVI31" s="134"/>
      <c r="QVJ31" s="134"/>
      <c r="QVK31" s="134"/>
      <c r="QVL31" s="134"/>
      <c r="QVM31" s="134"/>
      <c r="QVN31" s="134"/>
      <c r="QVO31" s="134"/>
      <c r="QVP31" s="134"/>
      <c r="QVQ31" s="134"/>
      <c r="QVR31" s="134"/>
      <c r="QVS31" s="134"/>
      <c r="QVT31" s="134"/>
      <c r="QVU31" s="134"/>
      <c r="QVV31" s="134"/>
      <c r="QVW31" s="134"/>
      <c r="QVX31" s="134"/>
      <c r="QVY31" s="134"/>
      <c r="QVZ31" s="134"/>
      <c r="QWA31" s="134"/>
      <c r="QWB31" s="134"/>
      <c r="QWC31" s="134"/>
      <c r="QWD31" s="134"/>
      <c r="QWE31" s="134"/>
      <c r="QWF31" s="134"/>
      <c r="QWG31" s="134"/>
      <c r="QWH31" s="134"/>
      <c r="QWI31" s="134"/>
      <c r="QWJ31" s="134"/>
      <c r="QWK31" s="134"/>
      <c r="QWL31" s="134"/>
      <c r="QWM31" s="134"/>
      <c r="QWN31" s="134"/>
      <c r="QWO31" s="134"/>
      <c r="QWP31" s="134"/>
      <c r="QWQ31" s="134"/>
      <c r="QWR31" s="134"/>
      <c r="QWS31" s="134"/>
      <c r="QWT31" s="134"/>
      <c r="QWU31" s="134"/>
      <c r="QWV31" s="134"/>
      <c r="QWW31" s="134"/>
      <c r="QWX31" s="134"/>
      <c r="QWY31" s="134"/>
      <c r="QWZ31" s="134"/>
      <c r="QXA31" s="134"/>
      <c r="QXB31" s="134"/>
      <c r="QXC31" s="134"/>
      <c r="QXD31" s="134"/>
      <c r="QXE31" s="134"/>
      <c r="QXF31" s="134"/>
      <c r="QXG31" s="134"/>
      <c r="QXH31" s="134"/>
      <c r="QXI31" s="134"/>
      <c r="QXJ31" s="134"/>
      <c r="QXK31" s="134"/>
      <c r="QXL31" s="134"/>
      <c r="QXM31" s="134"/>
      <c r="QXN31" s="134"/>
      <c r="QXO31" s="134"/>
      <c r="QXP31" s="134"/>
      <c r="QXQ31" s="134"/>
      <c r="QXR31" s="134"/>
      <c r="QXS31" s="134"/>
      <c r="QXT31" s="134"/>
      <c r="QXU31" s="134"/>
      <c r="QXV31" s="134"/>
      <c r="QXW31" s="134"/>
      <c r="QXX31" s="134"/>
      <c r="QXY31" s="134"/>
      <c r="QXZ31" s="134"/>
      <c r="QYA31" s="134"/>
      <c r="QYB31" s="134"/>
      <c r="QYC31" s="134"/>
      <c r="QYD31" s="134"/>
      <c r="QYE31" s="134"/>
      <c r="QYF31" s="134"/>
      <c r="QYG31" s="134"/>
      <c r="QYH31" s="134"/>
      <c r="QYI31" s="134"/>
      <c r="QYJ31" s="134"/>
      <c r="QYK31" s="134"/>
      <c r="QYL31" s="134"/>
      <c r="QYM31" s="134"/>
      <c r="QYN31" s="134"/>
      <c r="QYO31" s="134"/>
      <c r="QYP31" s="134"/>
      <c r="QYQ31" s="134"/>
      <c r="QYR31" s="134"/>
      <c r="QYS31" s="134"/>
      <c r="QYT31" s="134"/>
      <c r="QYU31" s="134"/>
      <c r="QYV31" s="134"/>
      <c r="QYW31" s="134"/>
      <c r="QYX31" s="134"/>
      <c r="QYY31" s="134"/>
      <c r="QYZ31" s="134"/>
      <c r="QZA31" s="134"/>
      <c r="QZB31" s="134"/>
      <c r="QZC31" s="134"/>
      <c r="QZD31" s="134"/>
      <c r="QZE31" s="134"/>
      <c r="QZF31" s="134"/>
      <c r="QZG31" s="134"/>
      <c r="QZH31" s="134"/>
      <c r="QZI31" s="134"/>
      <c r="QZJ31" s="134"/>
      <c r="QZK31" s="134"/>
      <c r="QZL31" s="134"/>
      <c r="QZM31" s="134"/>
      <c r="QZN31" s="134"/>
      <c r="QZO31" s="134"/>
      <c r="QZP31" s="134"/>
      <c r="QZQ31" s="134"/>
      <c r="QZR31" s="134"/>
      <c r="QZS31" s="134"/>
      <c r="QZT31" s="134"/>
      <c r="QZU31" s="134"/>
      <c r="QZV31" s="134"/>
      <c r="QZW31" s="134"/>
      <c r="QZX31" s="134"/>
      <c r="QZY31" s="134"/>
      <c r="QZZ31" s="134"/>
      <c r="RAA31" s="134"/>
      <c r="RAB31" s="134"/>
      <c r="RAC31" s="134"/>
      <c r="RAD31" s="134"/>
      <c r="RAE31" s="134"/>
      <c r="RAF31" s="134"/>
      <c r="RAG31" s="134"/>
      <c r="RAH31" s="134"/>
      <c r="RAI31" s="134"/>
      <c r="RAJ31" s="134"/>
      <c r="RAK31" s="134"/>
      <c r="RAL31" s="134"/>
      <c r="RAM31" s="134"/>
      <c r="RAN31" s="134"/>
      <c r="RAO31" s="134"/>
      <c r="RAP31" s="134"/>
      <c r="RAQ31" s="134"/>
      <c r="RAR31" s="134"/>
      <c r="RAS31" s="134"/>
      <c r="RAT31" s="134"/>
      <c r="RAU31" s="134"/>
      <c r="RAV31" s="134"/>
      <c r="RAW31" s="134"/>
      <c r="RAX31" s="134"/>
      <c r="RAY31" s="134"/>
      <c r="RAZ31" s="134"/>
      <c r="RBA31" s="134"/>
      <c r="RBB31" s="134"/>
      <c r="RBC31" s="134"/>
      <c r="RBD31" s="134"/>
      <c r="RBE31" s="134"/>
      <c r="RBF31" s="134"/>
      <c r="RBG31" s="134"/>
      <c r="RBH31" s="134"/>
      <c r="RBI31" s="134"/>
      <c r="RBJ31" s="134"/>
      <c r="RBK31" s="134"/>
      <c r="RBL31" s="134"/>
      <c r="RBM31" s="134"/>
      <c r="RBN31" s="134"/>
      <c r="RBO31" s="134"/>
      <c r="RBP31" s="134"/>
      <c r="RBQ31" s="134"/>
      <c r="RBR31" s="134"/>
      <c r="RBS31" s="134"/>
      <c r="RBT31" s="134"/>
      <c r="RBU31" s="134"/>
      <c r="RBV31" s="134"/>
      <c r="RBW31" s="134"/>
      <c r="RBX31" s="134"/>
      <c r="RBY31" s="134"/>
      <c r="RBZ31" s="134"/>
      <c r="RCA31" s="134"/>
      <c r="RCB31" s="134"/>
      <c r="RCC31" s="134"/>
      <c r="RCD31" s="134"/>
      <c r="RCE31" s="134"/>
      <c r="RCF31" s="134"/>
      <c r="RCG31" s="134"/>
      <c r="RCH31" s="134"/>
      <c r="RCI31" s="134"/>
      <c r="RCJ31" s="134"/>
      <c r="RCK31" s="134"/>
      <c r="RCL31" s="134"/>
      <c r="RCM31" s="134"/>
      <c r="RCN31" s="134"/>
      <c r="RCO31" s="134"/>
      <c r="RCP31" s="134"/>
      <c r="RCQ31" s="134"/>
      <c r="RCR31" s="134"/>
      <c r="RCS31" s="134"/>
      <c r="RCT31" s="134"/>
      <c r="RCU31" s="134"/>
      <c r="RCV31" s="134"/>
      <c r="RCW31" s="134"/>
      <c r="RCX31" s="134"/>
      <c r="RCY31" s="134"/>
      <c r="RCZ31" s="134"/>
      <c r="RDA31" s="134"/>
      <c r="RDB31" s="134"/>
      <c r="RDC31" s="134"/>
      <c r="RDD31" s="134"/>
      <c r="RDE31" s="134"/>
      <c r="RDF31" s="134"/>
      <c r="RDG31" s="134"/>
      <c r="RDH31" s="134"/>
      <c r="RDI31" s="134"/>
      <c r="RDJ31" s="134"/>
      <c r="RDK31" s="134"/>
      <c r="RDL31" s="134"/>
      <c r="RDM31" s="134"/>
      <c r="RDN31" s="134"/>
      <c r="RDO31" s="134"/>
      <c r="RDP31" s="134"/>
      <c r="RDQ31" s="134"/>
      <c r="RDR31" s="134"/>
      <c r="RDS31" s="134"/>
      <c r="RDT31" s="134"/>
      <c r="RDU31" s="134"/>
      <c r="RDV31" s="134"/>
      <c r="RDW31" s="134"/>
      <c r="RDX31" s="134"/>
      <c r="RDY31" s="134"/>
      <c r="RDZ31" s="134"/>
      <c r="REA31" s="134"/>
      <c r="REB31" s="134"/>
      <c r="REC31" s="134"/>
      <c r="RED31" s="134"/>
      <c r="REE31" s="134"/>
      <c r="REF31" s="134"/>
      <c r="REG31" s="134"/>
      <c r="REH31" s="134"/>
      <c r="REI31" s="134"/>
      <c r="REJ31" s="134"/>
      <c r="REK31" s="134"/>
      <c r="REL31" s="134"/>
      <c r="REM31" s="134"/>
      <c r="REN31" s="134"/>
      <c r="REO31" s="134"/>
      <c r="REP31" s="134"/>
      <c r="REQ31" s="134"/>
      <c r="RER31" s="134"/>
      <c r="RES31" s="134"/>
      <c r="RET31" s="134"/>
      <c r="REU31" s="134"/>
      <c r="REV31" s="134"/>
      <c r="REW31" s="134"/>
      <c r="REX31" s="134"/>
      <c r="REY31" s="134"/>
      <c r="REZ31" s="134"/>
      <c r="RFA31" s="134"/>
      <c r="RFB31" s="134"/>
      <c r="RFC31" s="134"/>
      <c r="RFD31" s="134"/>
      <c r="RFE31" s="134"/>
      <c r="RFF31" s="134"/>
      <c r="RFG31" s="134"/>
      <c r="RFH31" s="134"/>
      <c r="RFI31" s="134"/>
      <c r="RFJ31" s="134"/>
      <c r="RFK31" s="134"/>
      <c r="RFL31" s="134"/>
      <c r="RFM31" s="134"/>
      <c r="RFN31" s="134"/>
      <c r="RFO31" s="134"/>
      <c r="RFP31" s="134"/>
      <c r="RFQ31" s="134"/>
      <c r="RFR31" s="134"/>
      <c r="RFS31" s="134"/>
      <c r="RFT31" s="134"/>
      <c r="RFU31" s="134"/>
      <c r="RFV31" s="134"/>
      <c r="RFW31" s="134"/>
      <c r="RFX31" s="134"/>
      <c r="RFY31" s="134"/>
      <c r="RFZ31" s="134"/>
      <c r="RGA31" s="134"/>
      <c r="RGB31" s="134"/>
      <c r="RGC31" s="134"/>
      <c r="RGD31" s="134"/>
      <c r="RGE31" s="134"/>
      <c r="RGF31" s="134"/>
      <c r="RGG31" s="134"/>
      <c r="RGH31" s="134"/>
      <c r="RGI31" s="134"/>
      <c r="RGJ31" s="134"/>
      <c r="RGK31" s="134"/>
      <c r="RGL31" s="134"/>
      <c r="RGM31" s="134"/>
      <c r="RGN31" s="134"/>
      <c r="RGO31" s="134"/>
      <c r="RGP31" s="134"/>
      <c r="RGQ31" s="134"/>
      <c r="RGR31" s="134"/>
      <c r="RGS31" s="134"/>
      <c r="RGT31" s="134"/>
      <c r="RGU31" s="134"/>
      <c r="RGV31" s="134"/>
      <c r="RGW31" s="134"/>
      <c r="RGX31" s="134"/>
      <c r="RGY31" s="134"/>
      <c r="RGZ31" s="134"/>
      <c r="RHA31" s="134"/>
      <c r="RHB31" s="134"/>
      <c r="RHC31" s="134"/>
      <c r="RHD31" s="134"/>
      <c r="RHE31" s="134"/>
      <c r="RHF31" s="134"/>
      <c r="RHG31" s="134"/>
      <c r="RHH31" s="134"/>
      <c r="RHI31" s="134"/>
      <c r="RHJ31" s="134"/>
      <c r="RHK31" s="134"/>
      <c r="RHL31" s="134"/>
      <c r="RHM31" s="134"/>
      <c r="RHN31" s="134"/>
      <c r="RHO31" s="134"/>
      <c r="RHP31" s="134"/>
      <c r="RHQ31" s="134"/>
      <c r="RHR31" s="134"/>
      <c r="RHS31" s="134"/>
      <c r="RHT31" s="134"/>
      <c r="RHU31" s="134"/>
      <c r="RHV31" s="134"/>
      <c r="RHW31" s="134"/>
      <c r="RHX31" s="134"/>
      <c r="RHY31" s="134"/>
      <c r="RHZ31" s="134"/>
      <c r="RIA31" s="134"/>
      <c r="RIB31" s="134"/>
      <c r="RIC31" s="134"/>
      <c r="RID31" s="134"/>
      <c r="RIE31" s="134"/>
      <c r="RIF31" s="134"/>
      <c r="RIG31" s="134"/>
      <c r="RIH31" s="134"/>
      <c r="RII31" s="134"/>
      <c r="RIJ31" s="134"/>
      <c r="RIK31" s="134"/>
      <c r="RIL31" s="134"/>
      <c r="RIM31" s="134"/>
      <c r="RIN31" s="134"/>
      <c r="RIO31" s="134"/>
      <c r="RIP31" s="134"/>
      <c r="RIQ31" s="134"/>
      <c r="RIR31" s="134"/>
      <c r="RIS31" s="134"/>
      <c r="RIT31" s="134"/>
      <c r="RIU31" s="134"/>
      <c r="RIV31" s="134"/>
      <c r="RIW31" s="134"/>
      <c r="RIX31" s="134"/>
      <c r="RIY31" s="134"/>
      <c r="RIZ31" s="134"/>
      <c r="RJA31" s="134"/>
      <c r="RJB31" s="134"/>
      <c r="RJC31" s="134"/>
      <c r="RJD31" s="134"/>
      <c r="RJE31" s="134"/>
      <c r="RJF31" s="134"/>
      <c r="RJG31" s="134"/>
      <c r="RJH31" s="134"/>
      <c r="RJI31" s="134"/>
      <c r="RJJ31" s="134"/>
      <c r="RJK31" s="134"/>
      <c r="RJL31" s="134"/>
      <c r="RJM31" s="134"/>
      <c r="RJN31" s="134"/>
      <c r="RJO31" s="134"/>
      <c r="RJP31" s="134"/>
      <c r="RJQ31" s="134"/>
      <c r="RJR31" s="134"/>
      <c r="RJS31" s="134"/>
      <c r="RJT31" s="134"/>
      <c r="RJU31" s="134"/>
      <c r="RJV31" s="134"/>
      <c r="RJW31" s="134"/>
      <c r="RJX31" s="134"/>
      <c r="RJY31" s="134"/>
      <c r="RJZ31" s="134"/>
      <c r="RKA31" s="134"/>
      <c r="RKB31" s="134"/>
      <c r="RKC31" s="134"/>
      <c r="RKD31" s="134"/>
      <c r="RKE31" s="134"/>
      <c r="RKF31" s="134"/>
      <c r="RKG31" s="134"/>
      <c r="RKH31" s="134"/>
      <c r="RKI31" s="134"/>
      <c r="RKJ31" s="134"/>
      <c r="RKK31" s="134"/>
      <c r="RKL31" s="134"/>
      <c r="RKM31" s="134"/>
      <c r="RKN31" s="134"/>
      <c r="RKO31" s="134"/>
      <c r="RKP31" s="134"/>
      <c r="RKQ31" s="134"/>
      <c r="RKR31" s="134"/>
      <c r="RKS31" s="134"/>
      <c r="RKT31" s="134"/>
      <c r="RKU31" s="134"/>
      <c r="RKV31" s="134"/>
      <c r="RKW31" s="134"/>
      <c r="RKX31" s="134"/>
      <c r="RKY31" s="134"/>
      <c r="RKZ31" s="134"/>
      <c r="RLA31" s="134"/>
      <c r="RLB31" s="134"/>
      <c r="RLC31" s="134"/>
      <c r="RLD31" s="134"/>
      <c r="RLE31" s="134"/>
      <c r="RLF31" s="134"/>
      <c r="RLG31" s="134"/>
      <c r="RLH31" s="134"/>
      <c r="RLI31" s="134"/>
      <c r="RLJ31" s="134"/>
      <c r="RLK31" s="134"/>
      <c r="RLL31" s="134"/>
      <c r="RLM31" s="134"/>
      <c r="RLN31" s="134"/>
      <c r="RLO31" s="134"/>
      <c r="RLP31" s="134"/>
      <c r="RLQ31" s="134"/>
      <c r="RLR31" s="134"/>
      <c r="RLS31" s="134"/>
      <c r="RLT31" s="134"/>
      <c r="RLU31" s="134"/>
      <c r="RLV31" s="134"/>
      <c r="RLW31" s="134"/>
      <c r="RLX31" s="134"/>
      <c r="RLY31" s="134"/>
      <c r="RLZ31" s="134"/>
      <c r="RMA31" s="134"/>
      <c r="RMB31" s="134"/>
      <c r="RMC31" s="134"/>
      <c r="RMD31" s="134"/>
      <c r="RME31" s="134"/>
      <c r="RMF31" s="134"/>
      <c r="RMG31" s="134"/>
      <c r="RMH31" s="134"/>
      <c r="RMI31" s="134"/>
      <c r="RMJ31" s="134"/>
      <c r="RMK31" s="134"/>
      <c r="RML31" s="134"/>
      <c r="RMM31" s="134"/>
      <c r="RMN31" s="134"/>
      <c r="RMO31" s="134"/>
      <c r="RMP31" s="134"/>
      <c r="RMQ31" s="134"/>
      <c r="RMR31" s="134"/>
      <c r="RMS31" s="134"/>
      <c r="RMT31" s="134"/>
      <c r="RMU31" s="134"/>
      <c r="RMV31" s="134"/>
      <c r="RMW31" s="134"/>
      <c r="RMX31" s="134"/>
      <c r="RMY31" s="134"/>
      <c r="RMZ31" s="134"/>
      <c r="RNA31" s="134"/>
      <c r="RNB31" s="134"/>
      <c r="RNC31" s="134"/>
      <c r="RND31" s="134"/>
      <c r="RNE31" s="134"/>
      <c r="RNF31" s="134"/>
      <c r="RNG31" s="134"/>
      <c r="RNH31" s="134"/>
      <c r="RNI31" s="134"/>
      <c r="RNJ31" s="134"/>
      <c r="RNK31" s="134"/>
      <c r="RNL31" s="134"/>
      <c r="RNM31" s="134"/>
      <c r="RNN31" s="134"/>
      <c r="RNO31" s="134"/>
      <c r="RNP31" s="134"/>
      <c r="RNQ31" s="134"/>
      <c r="RNR31" s="134"/>
      <c r="RNS31" s="134"/>
      <c r="RNT31" s="134"/>
      <c r="RNU31" s="134"/>
      <c r="RNV31" s="134"/>
      <c r="RNW31" s="134"/>
      <c r="RNX31" s="134"/>
      <c r="RNY31" s="134"/>
      <c r="RNZ31" s="134"/>
      <c r="ROA31" s="134"/>
      <c r="ROB31" s="134"/>
      <c r="ROC31" s="134"/>
      <c r="ROD31" s="134"/>
      <c r="ROE31" s="134"/>
      <c r="ROF31" s="134"/>
      <c r="ROG31" s="134"/>
      <c r="ROH31" s="134"/>
      <c r="ROI31" s="134"/>
      <c r="ROJ31" s="134"/>
      <c r="ROK31" s="134"/>
      <c r="ROL31" s="134"/>
      <c r="ROM31" s="134"/>
      <c r="RON31" s="134"/>
      <c r="ROO31" s="134"/>
      <c r="ROP31" s="134"/>
      <c r="ROQ31" s="134"/>
      <c r="ROR31" s="134"/>
      <c r="ROS31" s="134"/>
      <c r="ROT31" s="134"/>
      <c r="ROU31" s="134"/>
      <c r="ROV31" s="134"/>
      <c r="ROW31" s="134"/>
      <c r="ROX31" s="134"/>
      <c r="ROY31" s="134"/>
      <c r="ROZ31" s="134"/>
      <c r="RPA31" s="134"/>
      <c r="RPB31" s="134"/>
      <c r="RPC31" s="134"/>
      <c r="RPD31" s="134"/>
      <c r="RPE31" s="134"/>
      <c r="RPF31" s="134"/>
      <c r="RPG31" s="134"/>
      <c r="RPH31" s="134"/>
      <c r="RPI31" s="134"/>
      <c r="RPJ31" s="134"/>
      <c r="RPK31" s="134"/>
      <c r="RPL31" s="134"/>
      <c r="RPM31" s="134"/>
      <c r="RPN31" s="134"/>
      <c r="RPO31" s="134"/>
      <c r="RPP31" s="134"/>
      <c r="RPQ31" s="134"/>
      <c r="RPR31" s="134"/>
      <c r="RPS31" s="134"/>
      <c r="RPT31" s="134"/>
      <c r="RPU31" s="134"/>
      <c r="RPV31" s="134"/>
      <c r="RPW31" s="134"/>
      <c r="RPX31" s="134"/>
      <c r="RPY31" s="134"/>
      <c r="RPZ31" s="134"/>
      <c r="RQA31" s="134"/>
      <c r="RQB31" s="134"/>
      <c r="RQC31" s="134"/>
      <c r="RQD31" s="134"/>
      <c r="RQE31" s="134"/>
      <c r="RQF31" s="134"/>
      <c r="RQG31" s="134"/>
      <c r="RQH31" s="134"/>
      <c r="RQI31" s="134"/>
      <c r="RQJ31" s="134"/>
      <c r="RQK31" s="134"/>
      <c r="RQL31" s="134"/>
      <c r="RQM31" s="134"/>
      <c r="RQN31" s="134"/>
      <c r="RQO31" s="134"/>
      <c r="RQP31" s="134"/>
      <c r="RQQ31" s="134"/>
      <c r="RQR31" s="134"/>
      <c r="RQS31" s="134"/>
      <c r="RQT31" s="134"/>
      <c r="RQU31" s="134"/>
      <c r="RQV31" s="134"/>
      <c r="RQW31" s="134"/>
      <c r="RQX31" s="134"/>
      <c r="RQY31" s="134"/>
      <c r="RQZ31" s="134"/>
      <c r="RRA31" s="134"/>
      <c r="RRB31" s="134"/>
      <c r="RRC31" s="134"/>
      <c r="RRD31" s="134"/>
      <c r="RRE31" s="134"/>
      <c r="RRF31" s="134"/>
      <c r="RRG31" s="134"/>
      <c r="RRH31" s="134"/>
      <c r="RRI31" s="134"/>
      <c r="RRJ31" s="134"/>
      <c r="RRK31" s="134"/>
      <c r="RRL31" s="134"/>
      <c r="RRM31" s="134"/>
      <c r="RRN31" s="134"/>
      <c r="RRO31" s="134"/>
      <c r="RRP31" s="134"/>
      <c r="RRQ31" s="134"/>
      <c r="RRR31" s="134"/>
      <c r="RRS31" s="134"/>
      <c r="RRT31" s="134"/>
      <c r="RRU31" s="134"/>
      <c r="RRV31" s="134"/>
      <c r="RRW31" s="134"/>
      <c r="RRX31" s="134"/>
      <c r="RRY31" s="134"/>
      <c r="RRZ31" s="134"/>
      <c r="RSA31" s="134"/>
      <c r="RSB31" s="134"/>
      <c r="RSC31" s="134"/>
      <c r="RSD31" s="134"/>
      <c r="RSE31" s="134"/>
      <c r="RSF31" s="134"/>
      <c r="RSG31" s="134"/>
      <c r="RSH31" s="134"/>
      <c r="RSI31" s="134"/>
      <c r="RSJ31" s="134"/>
      <c r="RSK31" s="134"/>
      <c r="RSL31" s="134"/>
      <c r="RSM31" s="134"/>
      <c r="RSN31" s="134"/>
      <c r="RSO31" s="134"/>
      <c r="RSP31" s="134"/>
      <c r="RSQ31" s="134"/>
      <c r="RSR31" s="134"/>
      <c r="RSS31" s="134"/>
      <c r="RST31" s="134"/>
      <c r="RSU31" s="134"/>
      <c r="RSV31" s="134"/>
      <c r="RSW31" s="134"/>
      <c r="RSX31" s="134"/>
      <c r="RSY31" s="134"/>
      <c r="RSZ31" s="134"/>
      <c r="RTA31" s="134"/>
      <c r="RTB31" s="134"/>
      <c r="RTC31" s="134"/>
      <c r="RTD31" s="134"/>
      <c r="RTE31" s="134"/>
      <c r="RTF31" s="134"/>
      <c r="RTG31" s="134"/>
      <c r="RTH31" s="134"/>
      <c r="RTI31" s="134"/>
      <c r="RTJ31" s="134"/>
      <c r="RTK31" s="134"/>
      <c r="RTL31" s="134"/>
      <c r="RTM31" s="134"/>
      <c r="RTN31" s="134"/>
      <c r="RTO31" s="134"/>
      <c r="RTP31" s="134"/>
      <c r="RTQ31" s="134"/>
      <c r="RTR31" s="134"/>
      <c r="RTS31" s="134"/>
      <c r="RTT31" s="134"/>
      <c r="RTU31" s="134"/>
      <c r="RTV31" s="134"/>
      <c r="RTW31" s="134"/>
      <c r="RTX31" s="134"/>
      <c r="RTY31" s="134"/>
      <c r="RTZ31" s="134"/>
      <c r="RUA31" s="134"/>
      <c r="RUB31" s="134"/>
      <c r="RUC31" s="134"/>
      <c r="RUD31" s="134"/>
      <c r="RUE31" s="134"/>
      <c r="RUF31" s="134"/>
      <c r="RUG31" s="134"/>
      <c r="RUH31" s="134"/>
      <c r="RUI31" s="134"/>
      <c r="RUJ31" s="134"/>
      <c r="RUK31" s="134"/>
      <c r="RUL31" s="134"/>
      <c r="RUM31" s="134"/>
      <c r="RUN31" s="134"/>
      <c r="RUO31" s="134"/>
      <c r="RUP31" s="134"/>
      <c r="RUQ31" s="134"/>
      <c r="RUR31" s="134"/>
      <c r="RUS31" s="134"/>
      <c r="RUT31" s="134"/>
      <c r="RUU31" s="134"/>
      <c r="RUV31" s="134"/>
      <c r="RUW31" s="134"/>
      <c r="RUX31" s="134"/>
      <c r="RUY31" s="134"/>
      <c r="RUZ31" s="134"/>
      <c r="RVA31" s="134"/>
      <c r="RVB31" s="134"/>
      <c r="RVC31" s="134"/>
      <c r="RVD31" s="134"/>
      <c r="RVE31" s="134"/>
      <c r="RVF31" s="134"/>
      <c r="RVG31" s="134"/>
      <c r="RVH31" s="134"/>
      <c r="RVI31" s="134"/>
      <c r="RVJ31" s="134"/>
      <c r="RVK31" s="134"/>
      <c r="RVL31" s="134"/>
      <c r="RVM31" s="134"/>
      <c r="RVN31" s="134"/>
      <c r="RVO31" s="134"/>
      <c r="RVP31" s="134"/>
      <c r="RVQ31" s="134"/>
      <c r="RVR31" s="134"/>
      <c r="RVS31" s="134"/>
      <c r="RVT31" s="134"/>
      <c r="RVU31" s="134"/>
      <c r="RVV31" s="134"/>
      <c r="RVW31" s="134"/>
      <c r="RVX31" s="134"/>
      <c r="RVY31" s="134"/>
      <c r="RVZ31" s="134"/>
      <c r="RWA31" s="134"/>
      <c r="RWB31" s="134"/>
      <c r="RWC31" s="134"/>
      <c r="RWD31" s="134"/>
      <c r="RWE31" s="134"/>
      <c r="RWF31" s="134"/>
      <c r="RWG31" s="134"/>
      <c r="RWH31" s="134"/>
      <c r="RWI31" s="134"/>
      <c r="RWJ31" s="134"/>
      <c r="RWK31" s="134"/>
      <c r="RWL31" s="134"/>
      <c r="RWM31" s="134"/>
      <c r="RWN31" s="134"/>
      <c r="RWO31" s="134"/>
      <c r="RWP31" s="134"/>
      <c r="RWQ31" s="134"/>
      <c r="RWR31" s="134"/>
      <c r="RWS31" s="134"/>
      <c r="RWT31" s="134"/>
      <c r="RWU31" s="134"/>
      <c r="RWV31" s="134"/>
      <c r="RWW31" s="134"/>
      <c r="RWX31" s="134"/>
      <c r="RWY31" s="134"/>
      <c r="RWZ31" s="134"/>
      <c r="RXA31" s="134"/>
      <c r="RXB31" s="134"/>
      <c r="RXC31" s="134"/>
      <c r="RXD31" s="134"/>
      <c r="RXE31" s="134"/>
      <c r="RXF31" s="134"/>
      <c r="RXG31" s="134"/>
      <c r="RXH31" s="134"/>
      <c r="RXI31" s="134"/>
      <c r="RXJ31" s="134"/>
      <c r="RXK31" s="134"/>
      <c r="RXL31" s="134"/>
      <c r="RXM31" s="134"/>
      <c r="RXN31" s="134"/>
      <c r="RXO31" s="134"/>
      <c r="RXP31" s="134"/>
      <c r="RXQ31" s="134"/>
      <c r="RXR31" s="134"/>
      <c r="RXS31" s="134"/>
      <c r="RXT31" s="134"/>
      <c r="RXU31" s="134"/>
      <c r="RXV31" s="134"/>
      <c r="RXW31" s="134"/>
      <c r="RXX31" s="134"/>
      <c r="RXY31" s="134"/>
      <c r="RXZ31" s="134"/>
      <c r="RYA31" s="134"/>
      <c r="RYB31" s="134"/>
      <c r="RYC31" s="134"/>
      <c r="RYD31" s="134"/>
      <c r="RYE31" s="134"/>
      <c r="RYF31" s="134"/>
      <c r="RYG31" s="134"/>
      <c r="RYH31" s="134"/>
      <c r="RYI31" s="134"/>
      <c r="RYJ31" s="134"/>
      <c r="RYK31" s="134"/>
      <c r="RYL31" s="134"/>
      <c r="RYM31" s="134"/>
      <c r="RYN31" s="134"/>
      <c r="RYO31" s="134"/>
      <c r="RYP31" s="134"/>
      <c r="RYQ31" s="134"/>
      <c r="RYR31" s="134"/>
      <c r="RYS31" s="134"/>
      <c r="RYT31" s="134"/>
      <c r="RYU31" s="134"/>
      <c r="RYV31" s="134"/>
      <c r="RYW31" s="134"/>
      <c r="RYX31" s="134"/>
      <c r="RYY31" s="134"/>
      <c r="RYZ31" s="134"/>
      <c r="RZA31" s="134"/>
      <c r="RZB31" s="134"/>
      <c r="RZC31" s="134"/>
      <c r="RZD31" s="134"/>
      <c r="RZE31" s="134"/>
      <c r="RZF31" s="134"/>
      <c r="RZG31" s="134"/>
      <c r="RZH31" s="134"/>
      <c r="RZI31" s="134"/>
      <c r="RZJ31" s="134"/>
      <c r="RZK31" s="134"/>
      <c r="RZL31" s="134"/>
      <c r="RZM31" s="134"/>
      <c r="RZN31" s="134"/>
      <c r="RZO31" s="134"/>
      <c r="RZP31" s="134"/>
      <c r="RZQ31" s="134"/>
      <c r="RZR31" s="134"/>
      <c r="RZS31" s="134"/>
      <c r="RZT31" s="134"/>
      <c r="RZU31" s="134"/>
      <c r="RZV31" s="134"/>
      <c r="RZW31" s="134"/>
      <c r="RZX31" s="134"/>
      <c r="RZY31" s="134"/>
      <c r="RZZ31" s="134"/>
      <c r="SAA31" s="134"/>
      <c r="SAB31" s="134"/>
      <c r="SAC31" s="134"/>
      <c r="SAD31" s="134"/>
      <c r="SAE31" s="134"/>
      <c r="SAF31" s="134"/>
      <c r="SAG31" s="134"/>
      <c r="SAH31" s="134"/>
      <c r="SAI31" s="134"/>
      <c r="SAJ31" s="134"/>
      <c r="SAK31" s="134"/>
      <c r="SAL31" s="134"/>
      <c r="SAM31" s="134"/>
      <c r="SAN31" s="134"/>
      <c r="SAO31" s="134"/>
      <c r="SAP31" s="134"/>
      <c r="SAQ31" s="134"/>
      <c r="SAR31" s="134"/>
      <c r="SAS31" s="134"/>
      <c r="SAT31" s="134"/>
      <c r="SAU31" s="134"/>
      <c r="SAV31" s="134"/>
      <c r="SAW31" s="134"/>
      <c r="SAX31" s="134"/>
      <c r="SAY31" s="134"/>
      <c r="SAZ31" s="134"/>
      <c r="SBA31" s="134"/>
      <c r="SBB31" s="134"/>
      <c r="SBC31" s="134"/>
      <c r="SBD31" s="134"/>
      <c r="SBE31" s="134"/>
      <c r="SBF31" s="134"/>
      <c r="SBG31" s="134"/>
      <c r="SBH31" s="134"/>
      <c r="SBI31" s="134"/>
      <c r="SBJ31" s="134"/>
      <c r="SBK31" s="134"/>
      <c r="SBL31" s="134"/>
      <c r="SBM31" s="134"/>
      <c r="SBN31" s="134"/>
      <c r="SBO31" s="134"/>
      <c r="SBP31" s="134"/>
      <c r="SBQ31" s="134"/>
      <c r="SBR31" s="134"/>
      <c r="SBS31" s="134"/>
      <c r="SBT31" s="134"/>
      <c r="SBU31" s="134"/>
      <c r="SBV31" s="134"/>
      <c r="SBW31" s="134"/>
      <c r="SBX31" s="134"/>
      <c r="SBY31" s="134"/>
      <c r="SBZ31" s="134"/>
      <c r="SCA31" s="134"/>
      <c r="SCB31" s="134"/>
      <c r="SCC31" s="134"/>
      <c r="SCD31" s="134"/>
      <c r="SCE31" s="134"/>
      <c r="SCF31" s="134"/>
      <c r="SCG31" s="134"/>
      <c r="SCH31" s="134"/>
      <c r="SCI31" s="134"/>
      <c r="SCJ31" s="134"/>
      <c r="SCK31" s="134"/>
      <c r="SCL31" s="134"/>
      <c r="SCM31" s="134"/>
      <c r="SCN31" s="134"/>
      <c r="SCO31" s="134"/>
      <c r="SCP31" s="134"/>
      <c r="SCQ31" s="134"/>
      <c r="SCR31" s="134"/>
      <c r="SCS31" s="134"/>
      <c r="SCT31" s="134"/>
      <c r="SCU31" s="134"/>
      <c r="SCV31" s="134"/>
      <c r="SCW31" s="134"/>
      <c r="SCX31" s="134"/>
      <c r="SCY31" s="134"/>
      <c r="SCZ31" s="134"/>
      <c r="SDA31" s="134"/>
      <c r="SDB31" s="134"/>
      <c r="SDC31" s="134"/>
      <c r="SDD31" s="134"/>
      <c r="SDE31" s="134"/>
      <c r="SDF31" s="134"/>
      <c r="SDG31" s="134"/>
      <c r="SDH31" s="134"/>
      <c r="SDI31" s="134"/>
      <c r="SDJ31" s="134"/>
      <c r="SDK31" s="134"/>
      <c r="SDL31" s="134"/>
      <c r="SDM31" s="134"/>
      <c r="SDN31" s="134"/>
      <c r="SDO31" s="134"/>
      <c r="SDP31" s="134"/>
      <c r="SDQ31" s="134"/>
      <c r="SDR31" s="134"/>
      <c r="SDS31" s="134"/>
      <c r="SDT31" s="134"/>
      <c r="SDU31" s="134"/>
      <c r="SDV31" s="134"/>
      <c r="SDW31" s="134"/>
      <c r="SDX31" s="134"/>
      <c r="SDY31" s="134"/>
      <c r="SDZ31" s="134"/>
      <c r="SEA31" s="134"/>
      <c r="SEB31" s="134"/>
      <c r="SEC31" s="134"/>
      <c r="SED31" s="134"/>
      <c r="SEE31" s="134"/>
      <c r="SEF31" s="134"/>
      <c r="SEG31" s="134"/>
      <c r="SEH31" s="134"/>
      <c r="SEI31" s="134"/>
      <c r="SEJ31" s="134"/>
      <c r="SEK31" s="134"/>
      <c r="SEL31" s="134"/>
      <c r="SEM31" s="134"/>
      <c r="SEN31" s="134"/>
      <c r="SEO31" s="134"/>
      <c r="SEP31" s="134"/>
      <c r="SEQ31" s="134"/>
      <c r="SER31" s="134"/>
      <c r="SES31" s="134"/>
      <c r="SET31" s="134"/>
      <c r="SEU31" s="134"/>
      <c r="SEV31" s="134"/>
      <c r="SEW31" s="134"/>
      <c r="SEX31" s="134"/>
      <c r="SEY31" s="134"/>
      <c r="SEZ31" s="134"/>
      <c r="SFA31" s="134"/>
      <c r="SFB31" s="134"/>
      <c r="SFC31" s="134"/>
      <c r="SFD31" s="134"/>
      <c r="SFE31" s="134"/>
      <c r="SFF31" s="134"/>
      <c r="SFG31" s="134"/>
      <c r="SFH31" s="134"/>
      <c r="SFI31" s="134"/>
      <c r="SFJ31" s="134"/>
      <c r="SFK31" s="134"/>
      <c r="SFL31" s="134"/>
      <c r="SFM31" s="134"/>
      <c r="SFN31" s="134"/>
      <c r="SFO31" s="134"/>
      <c r="SFP31" s="134"/>
      <c r="SFQ31" s="134"/>
      <c r="SFR31" s="134"/>
      <c r="SFS31" s="134"/>
      <c r="SFT31" s="134"/>
      <c r="SFU31" s="134"/>
      <c r="SFV31" s="134"/>
      <c r="SFW31" s="134"/>
      <c r="SFX31" s="134"/>
      <c r="SFY31" s="134"/>
      <c r="SFZ31" s="134"/>
      <c r="SGA31" s="134"/>
      <c r="SGB31" s="134"/>
      <c r="SGC31" s="134"/>
      <c r="SGD31" s="134"/>
      <c r="SGE31" s="134"/>
      <c r="SGF31" s="134"/>
      <c r="SGG31" s="134"/>
      <c r="SGH31" s="134"/>
      <c r="SGI31" s="134"/>
      <c r="SGJ31" s="134"/>
      <c r="SGK31" s="134"/>
      <c r="SGL31" s="134"/>
      <c r="SGM31" s="134"/>
      <c r="SGN31" s="134"/>
      <c r="SGO31" s="134"/>
      <c r="SGP31" s="134"/>
      <c r="SGQ31" s="134"/>
      <c r="SGR31" s="134"/>
      <c r="SGS31" s="134"/>
      <c r="SGT31" s="134"/>
      <c r="SGU31" s="134"/>
      <c r="SGV31" s="134"/>
      <c r="SGW31" s="134"/>
      <c r="SGX31" s="134"/>
      <c r="SGY31" s="134"/>
      <c r="SGZ31" s="134"/>
      <c r="SHA31" s="134"/>
      <c r="SHB31" s="134"/>
      <c r="SHC31" s="134"/>
      <c r="SHD31" s="134"/>
      <c r="SHE31" s="134"/>
      <c r="SHF31" s="134"/>
      <c r="SHG31" s="134"/>
      <c r="SHH31" s="134"/>
      <c r="SHI31" s="134"/>
      <c r="SHJ31" s="134"/>
      <c r="SHK31" s="134"/>
      <c r="SHL31" s="134"/>
      <c r="SHM31" s="134"/>
      <c r="SHN31" s="134"/>
      <c r="SHO31" s="134"/>
      <c r="SHP31" s="134"/>
      <c r="SHQ31" s="134"/>
      <c r="SHR31" s="134"/>
      <c r="SHS31" s="134"/>
      <c r="SHT31" s="134"/>
      <c r="SHU31" s="134"/>
      <c r="SHV31" s="134"/>
      <c r="SHW31" s="134"/>
      <c r="SHX31" s="134"/>
      <c r="SHY31" s="134"/>
      <c r="SHZ31" s="134"/>
      <c r="SIA31" s="134"/>
      <c r="SIB31" s="134"/>
      <c r="SIC31" s="134"/>
      <c r="SID31" s="134"/>
      <c r="SIE31" s="134"/>
      <c r="SIF31" s="134"/>
      <c r="SIG31" s="134"/>
      <c r="SIH31" s="134"/>
      <c r="SII31" s="134"/>
      <c r="SIJ31" s="134"/>
      <c r="SIK31" s="134"/>
      <c r="SIL31" s="134"/>
      <c r="SIM31" s="134"/>
      <c r="SIN31" s="134"/>
      <c r="SIO31" s="134"/>
      <c r="SIP31" s="134"/>
      <c r="SIQ31" s="134"/>
      <c r="SIR31" s="134"/>
      <c r="SIS31" s="134"/>
      <c r="SIT31" s="134"/>
      <c r="SIU31" s="134"/>
      <c r="SIV31" s="134"/>
      <c r="SIW31" s="134"/>
      <c r="SIX31" s="134"/>
      <c r="SIY31" s="134"/>
      <c r="SIZ31" s="134"/>
      <c r="SJA31" s="134"/>
      <c r="SJB31" s="134"/>
      <c r="SJC31" s="134"/>
      <c r="SJD31" s="134"/>
      <c r="SJE31" s="134"/>
      <c r="SJF31" s="134"/>
      <c r="SJG31" s="134"/>
      <c r="SJH31" s="134"/>
      <c r="SJI31" s="134"/>
      <c r="SJJ31" s="134"/>
      <c r="SJK31" s="134"/>
      <c r="SJL31" s="134"/>
      <c r="SJM31" s="134"/>
      <c r="SJN31" s="134"/>
      <c r="SJO31" s="134"/>
      <c r="SJP31" s="134"/>
      <c r="SJQ31" s="134"/>
      <c r="SJR31" s="134"/>
      <c r="SJS31" s="134"/>
      <c r="SJT31" s="134"/>
      <c r="SJU31" s="134"/>
      <c r="SJV31" s="134"/>
      <c r="SJW31" s="134"/>
      <c r="SJX31" s="134"/>
      <c r="SJY31" s="134"/>
      <c r="SJZ31" s="134"/>
      <c r="SKA31" s="134"/>
      <c r="SKB31" s="134"/>
      <c r="SKC31" s="134"/>
      <c r="SKD31" s="134"/>
      <c r="SKE31" s="134"/>
      <c r="SKF31" s="134"/>
      <c r="SKG31" s="134"/>
      <c r="SKH31" s="134"/>
      <c r="SKI31" s="134"/>
      <c r="SKJ31" s="134"/>
      <c r="SKK31" s="134"/>
      <c r="SKL31" s="134"/>
      <c r="SKM31" s="134"/>
      <c r="SKN31" s="134"/>
      <c r="SKO31" s="134"/>
      <c r="SKP31" s="134"/>
      <c r="SKQ31" s="134"/>
      <c r="SKR31" s="134"/>
      <c r="SKS31" s="134"/>
      <c r="SKT31" s="134"/>
      <c r="SKU31" s="134"/>
      <c r="SKV31" s="134"/>
      <c r="SKW31" s="134"/>
      <c r="SKX31" s="134"/>
      <c r="SKY31" s="134"/>
      <c r="SKZ31" s="134"/>
      <c r="SLA31" s="134"/>
      <c r="SLB31" s="134"/>
      <c r="SLC31" s="134"/>
      <c r="SLD31" s="134"/>
      <c r="SLE31" s="134"/>
      <c r="SLF31" s="134"/>
      <c r="SLG31" s="134"/>
      <c r="SLH31" s="134"/>
      <c r="SLI31" s="134"/>
      <c r="SLJ31" s="134"/>
      <c r="SLK31" s="134"/>
      <c r="SLL31" s="134"/>
      <c r="SLM31" s="134"/>
      <c r="SLN31" s="134"/>
      <c r="SLO31" s="134"/>
      <c r="SLP31" s="134"/>
      <c r="SLQ31" s="134"/>
      <c r="SLR31" s="134"/>
      <c r="SLS31" s="134"/>
      <c r="SLT31" s="134"/>
      <c r="SLU31" s="134"/>
      <c r="SLV31" s="134"/>
      <c r="SLW31" s="134"/>
      <c r="SLX31" s="134"/>
      <c r="SLY31" s="134"/>
      <c r="SLZ31" s="134"/>
      <c r="SMA31" s="134"/>
      <c r="SMB31" s="134"/>
      <c r="SMC31" s="134"/>
      <c r="SMD31" s="134"/>
      <c r="SME31" s="134"/>
      <c r="SMF31" s="134"/>
      <c r="SMG31" s="134"/>
      <c r="SMH31" s="134"/>
      <c r="SMI31" s="134"/>
      <c r="SMJ31" s="134"/>
      <c r="SMK31" s="134"/>
      <c r="SML31" s="134"/>
      <c r="SMM31" s="134"/>
      <c r="SMN31" s="134"/>
      <c r="SMO31" s="134"/>
      <c r="SMP31" s="134"/>
      <c r="SMQ31" s="134"/>
      <c r="SMR31" s="134"/>
      <c r="SMS31" s="134"/>
      <c r="SMT31" s="134"/>
      <c r="SMU31" s="134"/>
      <c r="SMV31" s="134"/>
      <c r="SMW31" s="134"/>
      <c r="SMX31" s="134"/>
      <c r="SMY31" s="134"/>
      <c r="SMZ31" s="134"/>
      <c r="SNA31" s="134"/>
      <c r="SNB31" s="134"/>
      <c r="SNC31" s="134"/>
      <c r="SND31" s="134"/>
      <c r="SNE31" s="134"/>
      <c r="SNF31" s="134"/>
      <c r="SNG31" s="134"/>
      <c r="SNH31" s="134"/>
      <c r="SNI31" s="134"/>
      <c r="SNJ31" s="134"/>
      <c r="SNK31" s="134"/>
      <c r="SNL31" s="134"/>
      <c r="SNM31" s="134"/>
      <c r="SNN31" s="134"/>
      <c r="SNO31" s="134"/>
      <c r="SNP31" s="134"/>
      <c r="SNQ31" s="134"/>
      <c r="SNR31" s="134"/>
      <c r="SNS31" s="134"/>
      <c r="SNT31" s="134"/>
      <c r="SNU31" s="134"/>
      <c r="SNV31" s="134"/>
      <c r="SNW31" s="134"/>
      <c r="SNX31" s="134"/>
      <c r="SNY31" s="134"/>
      <c r="SNZ31" s="134"/>
      <c r="SOA31" s="134"/>
      <c r="SOB31" s="134"/>
      <c r="SOC31" s="134"/>
      <c r="SOD31" s="134"/>
      <c r="SOE31" s="134"/>
      <c r="SOF31" s="134"/>
      <c r="SOG31" s="134"/>
      <c r="SOH31" s="134"/>
      <c r="SOI31" s="134"/>
      <c r="SOJ31" s="134"/>
      <c r="SOK31" s="134"/>
      <c r="SOL31" s="134"/>
      <c r="SOM31" s="134"/>
      <c r="SON31" s="134"/>
      <c r="SOO31" s="134"/>
      <c r="SOP31" s="134"/>
      <c r="SOQ31" s="134"/>
      <c r="SOR31" s="134"/>
      <c r="SOS31" s="134"/>
      <c r="SOT31" s="134"/>
      <c r="SOU31" s="134"/>
      <c r="SOV31" s="134"/>
      <c r="SOW31" s="134"/>
      <c r="SOX31" s="134"/>
      <c r="SOY31" s="134"/>
      <c r="SOZ31" s="134"/>
      <c r="SPA31" s="134"/>
      <c r="SPB31" s="134"/>
      <c r="SPC31" s="134"/>
      <c r="SPD31" s="134"/>
      <c r="SPE31" s="134"/>
      <c r="SPF31" s="134"/>
      <c r="SPG31" s="134"/>
      <c r="SPH31" s="134"/>
      <c r="SPI31" s="134"/>
      <c r="SPJ31" s="134"/>
      <c r="SPK31" s="134"/>
      <c r="SPL31" s="134"/>
      <c r="SPM31" s="134"/>
      <c r="SPN31" s="134"/>
      <c r="SPO31" s="134"/>
      <c r="SPP31" s="134"/>
      <c r="SPQ31" s="134"/>
      <c r="SPR31" s="134"/>
      <c r="SPS31" s="134"/>
      <c r="SPT31" s="134"/>
      <c r="SPU31" s="134"/>
      <c r="SPV31" s="134"/>
      <c r="SPW31" s="134"/>
      <c r="SPX31" s="134"/>
      <c r="SPY31" s="134"/>
      <c r="SPZ31" s="134"/>
      <c r="SQA31" s="134"/>
      <c r="SQB31" s="134"/>
      <c r="SQC31" s="134"/>
      <c r="SQD31" s="134"/>
      <c r="SQE31" s="134"/>
      <c r="SQF31" s="134"/>
      <c r="SQG31" s="134"/>
      <c r="SQH31" s="134"/>
      <c r="SQI31" s="134"/>
      <c r="SQJ31" s="134"/>
      <c r="SQK31" s="134"/>
      <c r="SQL31" s="134"/>
      <c r="SQM31" s="134"/>
      <c r="SQN31" s="134"/>
      <c r="SQO31" s="134"/>
      <c r="SQP31" s="134"/>
      <c r="SQQ31" s="134"/>
      <c r="SQR31" s="134"/>
      <c r="SQS31" s="134"/>
      <c r="SQT31" s="134"/>
      <c r="SQU31" s="134"/>
      <c r="SQV31" s="134"/>
      <c r="SQW31" s="134"/>
      <c r="SQX31" s="134"/>
      <c r="SQY31" s="134"/>
      <c r="SQZ31" s="134"/>
      <c r="SRA31" s="134"/>
      <c r="SRB31" s="134"/>
      <c r="SRC31" s="134"/>
      <c r="SRD31" s="134"/>
      <c r="SRE31" s="134"/>
      <c r="SRF31" s="134"/>
      <c r="SRG31" s="134"/>
      <c r="SRH31" s="134"/>
      <c r="SRI31" s="134"/>
      <c r="SRJ31" s="134"/>
      <c r="SRK31" s="134"/>
      <c r="SRL31" s="134"/>
      <c r="SRM31" s="134"/>
      <c r="SRN31" s="134"/>
      <c r="SRO31" s="134"/>
      <c r="SRP31" s="134"/>
      <c r="SRQ31" s="134"/>
      <c r="SRR31" s="134"/>
      <c r="SRS31" s="134"/>
      <c r="SRT31" s="134"/>
      <c r="SRU31" s="134"/>
      <c r="SRV31" s="134"/>
      <c r="SRW31" s="134"/>
      <c r="SRX31" s="134"/>
      <c r="SRY31" s="134"/>
      <c r="SRZ31" s="134"/>
      <c r="SSA31" s="134"/>
      <c r="SSB31" s="134"/>
      <c r="SSC31" s="134"/>
      <c r="SSD31" s="134"/>
      <c r="SSE31" s="134"/>
      <c r="SSF31" s="134"/>
      <c r="SSG31" s="134"/>
      <c r="SSH31" s="134"/>
      <c r="SSI31" s="134"/>
      <c r="SSJ31" s="134"/>
      <c r="SSK31" s="134"/>
      <c r="SSL31" s="134"/>
      <c r="SSM31" s="134"/>
      <c r="SSN31" s="134"/>
      <c r="SSO31" s="134"/>
      <c r="SSP31" s="134"/>
      <c r="SSQ31" s="134"/>
      <c r="SSR31" s="134"/>
      <c r="SSS31" s="134"/>
      <c r="SST31" s="134"/>
      <c r="SSU31" s="134"/>
      <c r="SSV31" s="134"/>
      <c r="SSW31" s="134"/>
      <c r="SSX31" s="134"/>
      <c r="SSY31" s="134"/>
      <c r="SSZ31" s="134"/>
      <c r="STA31" s="134"/>
      <c r="STB31" s="134"/>
      <c r="STC31" s="134"/>
      <c r="STD31" s="134"/>
      <c r="STE31" s="134"/>
      <c r="STF31" s="134"/>
      <c r="STG31" s="134"/>
      <c r="STH31" s="134"/>
      <c r="STI31" s="134"/>
      <c r="STJ31" s="134"/>
      <c r="STK31" s="134"/>
      <c r="STL31" s="134"/>
      <c r="STM31" s="134"/>
      <c r="STN31" s="134"/>
      <c r="STO31" s="134"/>
      <c r="STP31" s="134"/>
      <c r="STQ31" s="134"/>
      <c r="STR31" s="134"/>
      <c r="STS31" s="134"/>
      <c r="STT31" s="134"/>
      <c r="STU31" s="134"/>
      <c r="STV31" s="134"/>
      <c r="STW31" s="134"/>
      <c r="STX31" s="134"/>
      <c r="STY31" s="134"/>
      <c r="STZ31" s="134"/>
      <c r="SUA31" s="134"/>
      <c r="SUB31" s="134"/>
      <c r="SUC31" s="134"/>
      <c r="SUD31" s="134"/>
      <c r="SUE31" s="134"/>
      <c r="SUF31" s="134"/>
      <c r="SUG31" s="134"/>
      <c r="SUH31" s="134"/>
      <c r="SUI31" s="134"/>
      <c r="SUJ31" s="134"/>
      <c r="SUK31" s="134"/>
      <c r="SUL31" s="134"/>
      <c r="SUM31" s="134"/>
      <c r="SUN31" s="134"/>
      <c r="SUO31" s="134"/>
      <c r="SUP31" s="134"/>
      <c r="SUQ31" s="134"/>
      <c r="SUR31" s="134"/>
      <c r="SUS31" s="134"/>
      <c r="SUT31" s="134"/>
      <c r="SUU31" s="134"/>
      <c r="SUV31" s="134"/>
      <c r="SUW31" s="134"/>
      <c r="SUX31" s="134"/>
      <c r="SUY31" s="134"/>
      <c r="SUZ31" s="134"/>
      <c r="SVA31" s="134"/>
      <c r="SVB31" s="134"/>
      <c r="SVC31" s="134"/>
      <c r="SVD31" s="134"/>
      <c r="SVE31" s="134"/>
      <c r="SVF31" s="134"/>
      <c r="SVG31" s="134"/>
      <c r="SVH31" s="134"/>
      <c r="SVI31" s="134"/>
      <c r="SVJ31" s="134"/>
      <c r="SVK31" s="134"/>
      <c r="SVL31" s="134"/>
      <c r="SVM31" s="134"/>
      <c r="SVN31" s="134"/>
      <c r="SVO31" s="134"/>
      <c r="SVP31" s="134"/>
      <c r="SVQ31" s="134"/>
      <c r="SVR31" s="134"/>
      <c r="SVS31" s="134"/>
      <c r="SVT31" s="134"/>
      <c r="SVU31" s="134"/>
      <c r="SVV31" s="134"/>
      <c r="SVW31" s="134"/>
      <c r="SVX31" s="134"/>
      <c r="SVY31" s="134"/>
      <c r="SVZ31" s="134"/>
      <c r="SWA31" s="134"/>
      <c r="SWB31" s="134"/>
      <c r="SWC31" s="134"/>
      <c r="SWD31" s="134"/>
      <c r="SWE31" s="134"/>
      <c r="SWF31" s="134"/>
      <c r="SWG31" s="134"/>
      <c r="SWH31" s="134"/>
      <c r="SWI31" s="134"/>
      <c r="SWJ31" s="134"/>
      <c r="SWK31" s="134"/>
      <c r="SWL31" s="134"/>
      <c r="SWM31" s="134"/>
      <c r="SWN31" s="134"/>
      <c r="SWO31" s="134"/>
      <c r="SWP31" s="134"/>
      <c r="SWQ31" s="134"/>
      <c r="SWR31" s="134"/>
      <c r="SWS31" s="134"/>
      <c r="SWT31" s="134"/>
      <c r="SWU31" s="134"/>
      <c r="SWV31" s="134"/>
      <c r="SWW31" s="134"/>
      <c r="SWX31" s="134"/>
      <c r="SWY31" s="134"/>
      <c r="SWZ31" s="134"/>
      <c r="SXA31" s="134"/>
      <c r="SXB31" s="134"/>
      <c r="SXC31" s="134"/>
      <c r="SXD31" s="134"/>
      <c r="SXE31" s="134"/>
      <c r="SXF31" s="134"/>
      <c r="SXG31" s="134"/>
      <c r="SXH31" s="134"/>
      <c r="SXI31" s="134"/>
      <c r="SXJ31" s="134"/>
      <c r="SXK31" s="134"/>
      <c r="SXL31" s="134"/>
      <c r="SXM31" s="134"/>
      <c r="SXN31" s="134"/>
      <c r="SXO31" s="134"/>
      <c r="SXP31" s="134"/>
      <c r="SXQ31" s="134"/>
      <c r="SXR31" s="134"/>
      <c r="SXS31" s="134"/>
      <c r="SXT31" s="134"/>
      <c r="SXU31" s="134"/>
      <c r="SXV31" s="134"/>
      <c r="SXW31" s="134"/>
      <c r="SXX31" s="134"/>
      <c r="SXY31" s="134"/>
      <c r="SXZ31" s="134"/>
      <c r="SYA31" s="134"/>
      <c r="SYB31" s="134"/>
      <c r="SYC31" s="134"/>
      <c r="SYD31" s="134"/>
      <c r="SYE31" s="134"/>
      <c r="SYF31" s="134"/>
      <c r="SYG31" s="134"/>
      <c r="SYH31" s="134"/>
      <c r="SYI31" s="134"/>
      <c r="SYJ31" s="134"/>
      <c r="SYK31" s="134"/>
      <c r="SYL31" s="134"/>
      <c r="SYM31" s="134"/>
      <c r="SYN31" s="134"/>
      <c r="SYO31" s="134"/>
      <c r="SYP31" s="134"/>
      <c r="SYQ31" s="134"/>
      <c r="SYR31" s="134"/>
      <c r="SYS31" s="134"/>
      <c r="SYT31" s="134"/>
      <c r="SYU31" s="134"/>
      <c r="SYV31" s="134"/>
      <c r="SYW31" s="134"/>
      <c r="SYX31" s="134"/>
      <c r="SYY31" s="134"/>
      <c r="SYZ31" s="134"/>
      <c r="SZA31" s="134"/>
      <c r="SZB31" s="134"/>
      <c r="SZC31" s="134"/>
      <c r="SZD31" s="134"/>
      <c r="SZE31" s="134"/>
      <c r="SZF31" s="134"/>
      <c r="SZG31" s="134"/>
      <c r="SZH31" s="134"/>
      <c r="SZI31" s="134"/>
      <c r="SZJ31" s="134"/>
      <c r="SZK31" s="134"/>
      <c r="SZL31" s="134"/>
      <c r="SZM31" s="134"/>
      <c r="SZN31" s="134"/>
      <c r="SZO31" s="134"/>
      <c r="SZP31" s="134"/>
      <c r="SZQ31" s="134"/>
      <c r="SZR31" s="134"/>
      <c r="SZS31" s="134"/>
      <c r="SZT31" s="134"/>
      <c r="SZU31" s="134"/>
      <c r="SZV31" s="134"/>
      <c r="SZW31" s="134"/>
      <c r="SZX31" s="134"/>
      <c r="SZY31" s="134"/>
      <c r="SZZ31" s="134"/>
      <c r="TAA31" s="134"/>
      <c r="TAB31" s="134"/>
      <c r="TAC31" s="134"/>
      <c r="TAD31" s="134"/>
      <c r="TAE31" s="134"/>
      <c r="TAF31" s="134"/>
      <c r="TAG31" s="134"/>
      <c r="TAH31" s="134"/>
      <c r="TAI31" s="134"/>
      <c r="TAJ31" s="134"/>
      <c r="TAK31" s="134"/>
      <c r="TAL31" s="134"/>
      <c r="TAM31" s="134"/>
      <c r="TAN31" s="134"/>
      <c r="TAO31" s="134"/>
      <c r="TAP31" s="134"/>
      <c r="TAQ31" s="134"/>
      <c r="TAR31" s="134"/>
      <c r="TAS31" s="134"/>
      <c r="TAT31" s="134"/>
      <c r="TAU31" s="134"/>
      <c r="TAV31" s="134"/>
      <c r="TAW31" s="134"/>
      <c r="TAX31" s="134"/>
      <c r="TAY31" s="134"/>
      <c r="TAZ31" s="134"/>
      <c r="TBA31" s="134"/>
      <c r="TBB31" s="134"/>
      <c r="TBC31" s="134"/>
      <c r="TBD31" s="134"/>
      <c r="TBE31" s="134"/>
      <c r="TBF31" s="134"/>
      <c r="TBG31" s="134"/>
      <c r="TBH31" s="134"/>
      <c r="TBI31" s="134"/>
      <c r="TBJ31" s="134"/>
      <c r="TBK31" s="134"/>
      <c r="TBL31" s="134"/>
      <c r="TBM31" s="134"/>
      <c r="TBN31" s="134"/>
      <c r="TBO31" s="134"/>
      <c r="TBP31" s="134"/>
      <c r="TBQ31" s="134"/>
      <c r="TBR31" s="134"/>
      <c r="TBS31" s="134"/>
      <c r="TBT31" s="134"/>
      <c r="TBU31" s="134"/>
      <c r="TBV31" s="134"/>
      <c r="TBW31" s="134"/>
      <c r="TBX31" s="134"/>
      <c r="TBY31" s="134"/>
      <c r="TBZ31" s="134"/>
      <c r="TCA31" s="134"/>
      <c r="TCB31" s="134"/>
      <c r="TCC31" s="134"/>
      <c r="TCD31" s="134"/>
      <c r="TCE31" s="134"/>
      <c r="TCF31" s="134"/>
      <c r="TCG31" s="134"/>
      <c r="TCH31" s="134"/>
      <c r="TCI31" s="134"/>
      <c r="TCJ31" s="134"/>
      <c r="TCK31" s="134"/>
      <c r="TCL31" s="134"/>
      <c r="TCM31" s="134"/>
      <c r="TCN31" s="134"/>
      <c r="TCO31" s="134"/>
      <c r="TCP31" s="134"/>
      <c r="TCQ31" s="134"/>
      <c r="TCR31" s="134"/>
      <c r="TCS31" s="134"/>
      <c r="TCT31" s="134"/>
      <c r="TCU31" s="134"/>
      <c r="TCV31" s="134"/>
      <c r="TCW31" s="134"/>
      <c r="TCX31" s="134"/>
      <c r="TCY31" s="134"/>
      <c r="TCZ31" s="134"/>
      <c r="TDA31" s="134"/>
      <c r="TDB31" s="134"/>
      <c r="TDC31" s="134"/>
      <c r="TDD31" s="134"/>
      <c r="TDE31" s="134"/>
      <c r="TDF31" s="134"/>
      <c r="TDG31" s="134"/>
      <c r="TDH31" s="134"/>
      <c r="TDI31" s="134"/>
      <c r="TDJ31" s="134"/>
      <c r="TDK31" s="134"/>
      <c r="TDL31" s="134"/>
      <c r="TDM31" s="134"/>
      <c r="TDN31" s="134"/>
      <c r="TDO31" s="134"/>
      <c r="TDP31" s="134"/>
      <c r="TDQ31" s="134"/>
      <c r="TDR31" s="134"/>
      <c r="TDS31" s="134"/>
      <c r="TDT31" s="134"/>
      <c r="TDU31" s="134"/>
      <c r="TDV31" s="134"/>
      <c r="TDW31" s="134"/>
      <c r="TDX31" s="134"/>
      <c r="TDY31" s="134"/>
      <c r="TDZ31" s="134"/>
      <c r="TEA31" s="134"/>
      <c r="TEB31" s="134"/>
      <c r="TEC31" s="134"/>
      <c r="TED31" s="134"/>
      <c r="TEE31" s="134"/>
      <c r="TEF31" s="134"/>
      <c r="TEG31" s="134"/>
      <c r="TEH31" s="134"/>
      <c r="TEI31" s="134"/>
      <c r="TEJ31" s="134"/>
      <c r="TEK31" s="134"/>
      <c r="TEL31" s="134"/>
      <c r="TEM31" s="134"/>
      <c r="TEN31" s="134"/>
      <c r="TEO31" s="134"/>
      <c r="TEP31" s="134"/>
      <c r="TEQ31" s="134"/>
      <c r="TER31" s="134"/>
      <c r="TES31" s="134"/>
      <c r="TET31" s="134"/>
      <c r="TEU31" s="134"/>
      <c r="TEV31" s="134"/>
      <c r="TEW31" s="134"/>
      <c r="TEX31" s="134"/>
      <c r="TEY31" s="134"/>
      <c r="TEZ31" s="134"/>
      <c r="TFA31" s="134"/>
      <c r="TFB31" s="134"/>
      <c r="TFC31" s="134"/>
      <c r="TFD31" s="134"/>
      <c r="TFE31" s="134"/>
      <c r="TFF31" s="134"/>
      <c r="TFG31" s="134"/>
      <c r="TFH31" s="134"/>
      <c r="TFI31" s="134"/>
      <c r="TFJ31" s="134"/>
      <c r="TFK31" s="134"/>
      <c r="TFL31" s="134"/>
      <c r="TFM31" s="134"/>
      <c r="TFN31" s="134"/>
      <c r="TFO31" s="134"/>
      <c r="TFP31" s="134"/>
      <c r="TFQ31" s="134"/>
      <c r="TFR31" s="134"/>
      <c r="TFS31" s="134"/>
      <c r="TFT31" s="134"/>
      <c r="TFU31" s="134"/>
      <c r="TFV31" s="134"/>
      <c r="TFW31" s="134"/>
      <c r="TFX31" s="134"/>
      <c r="TFY31" s="134"/>
      <c r="TFZ31" s="134"/>
      <c r="TGA31" s="134"/>
      <c r="TGB31" s="134"/>
      <c r="TGC31" s="134"/>
      <c r="TGD31" s="134"/>
      <c r="TGE31" s="134"/>
      <c r="TGF31" s="134"/>
      <c r="TGG31" s="134"/>
      <c r="TGH31" s="134"/>
      <c r="TGI31" s="134"/>
      <c r="TGJ31" s="134"/>
      <c r="TGK31" s="134"/>
      <c r="TGL31" s="134"/>
      <c r="TGM31" s="134"/>
      <c r="TGN31" s="134"/>
      <c r="TGO31" s="134"/>
      <c r="TGP31" s="134"/>
      <c r="TGQ31" s="134"/>
      <c r="TGR31" s="134"/>
      <c r="TGS31" s="134"/>
      <c r="TGT31" s="134"/>
      <c r="TGU31" s="134"/>
      <c r="TGV31" s="134"/>
      <c r="TGW31" s="134"/>
      <c r="TGX31" s="134"/>
      <c r="TGY31" s="134"/>
      <c r="TGZ31" s="134"/>
      <c r="THA31" s="134"/>
      <c r="THB31" s="134"/>
      <c r="THC31" s="134"/>
      <c r="THD31" s="134"/>
      <c r="THE31" s="134"/>
      <c r="THF31" s="134"/>
      <c r="THG31" s="134"/>
      <c r="THH31" s="134"/>
      <c r="THI31" s="134"/>
      <c r="THJ31" s="134"/>
      <c r="THK31" s="134"/>
      <c r="THL31" s="134"/>
      <c r="THM31" s="134"/>
      <c r="THN31" s="134"/>
      <c r="THO31" s="134"/>
      <c r="THP31" s="134"/>
      <c r="THQ31" s="134"/>
      <c r="THR31" s="134"/>
      <c r="THS31" s="134"/>
      <c r="THT31" s="134"/>
      <c r="THU31" s="134"/>
      <c r="THV31" s="134"/>
      <c r="THW31" s="134"/>
      <c r="THX31" s="134"/>
      <c r="THY31" s="134"/>
      <c r="THZ31" s="134"/>
      <c r="TIA31" s="134"/>
      <c r="TIB31" s="134"/>
      <c r="TIC31" s="134"/>
      <c r="TID31" s="134"/>
      <c r="TIE31" s="134"/>
      <c r="TIF31" s="134"/>
      <c r="TIG31" s="134"/>
      <c r="TIH31" s="134"/>
      <c r="TII31" s="134"/>
      <c r="TIJ31" s="134"/>
      <c r="TIK31" s="134"/>
      <c r="TIL31" s="134"/>
      <c r="TIM31" s="134"/>
      <c r="TIN31" s="134"/>
      <c r="TIO31" s="134"/>
      <c r="TIP31" s="134"/>
      <c r="TIQ31" s="134"/>
      <c r="TIR31" s="134"/>
      <c r="TIS31" s="134"/>
      <c r="TIT31" s="134"/>
      <c r="TIU31" s="134"/>
      <c r="TIV31" s="134"/>
      <c r="TIW31" s="134"/>
      <c r="TIX31" s="134"/>
      <c r="TIY31" s="134"/>
      <c r="TIZ31" s="134"/>
      <c r="TJA31" s="134"/>
      <c r="TJB31" s="134"/>
      <c r="TJC31" s="134"/>
      <c r="TJD31" s="134"/>
      <c r="TJE31" s="134"/>
      <c r="TJF31" s="134"/>
      <c r="TJG31" s="134"/>
      <c r="TJH31" s="134"/>
      <c r="TJI31" s="134"/>
      <c r="TJJ31" s="134"/>
      <c r="TJK31" s="134"/>
      <c r="TJL31" s="134"/>
      <c r="TJM31" s="134"/>
      <c r="TJN31" s="134"/>
      <c r="TJO31" s="134"/>
      <c r="TJP31" s="134"/>
      <c r="TJQ31" s="134"/>
      <c r="TJR31" s="134"/>
      <c r="TJS31" s="134"/>
      <c r="TJT31" s="134"/>
      <c r="TJU31" s="134"/>
      <c r="TJV31" s="134"/>
      <c r="TJW31" s="134"/>
      <c r="TJX31" s="134"/>
      <c r="TJY31" s="134"/>
      <c r="TJZ31" s="134"/>
      <c r="TKA31" s="134"/>
      <c r="TKB31" s="134"/>
      <c r="TKC31" s="134"/>
      <c r="TKD31" s="134"/>
      <c r="TKE31" s="134"/>
      <c r="TKF31" s="134"/>
      <c r="TKG31" s="134"/>
      <c r="TKH31" s="134"/>
      <c r="TKI31" s="134"/>
      <c r="TKJ31" s="134"/>
      <c r="TKK31" s="134"/>
      <c r="TKL31" s="134"/>
      <c r="TKM31" s="134"/>
      <c r="TKN31" s="134"/>
      <c r="TKO31" s="134"/>
      <c r="TKP31" s="134"/>
      <c r="TKQ31" s="134"/>
      <c r="TKR31" s="134"/>
      <c r="TKS31" s="134"/>
      <c r="TKT31" s="134"/>
      <c r="TKU31" s="134"/>
      <c r="TKV31" s="134"/>
      <c r="TKW31" s="134"/>
      <c r="TKX31" s="134"/>
      <c r="TKY31" s="134"/>
      <c r="TKZ31" s="134"/>
      <c r="TLA31" s="134"/>
      <c r="TLB31" s="134"/>
      <c r="TLC31" s="134"/>
      <c r="TLD31" s="134"/>
      <c r="TLE31" s="134"/>
      <c r="TLF31" s="134"/>
      <c r="TLG31" s="134"/>
      <c r="TLH31" s="134"/>
      <c r="TLI31" s="134"/>
      <c r="TLJ31" s="134"/>
      <c r="TLK31" s="134"/>
      <c r="TLL31" s="134"/>
      <c r="TLM31" s="134"/>
      <c r="TLN31" s="134"/>
      <c r="TLO31" s="134"/>
      <c r="TLP31" s="134"/>
      <c r="TLQ31" s="134"/>
      <c r="TLR31" s="134"/>
      <c r="TLS31" s="134"/>
      <c r="TLT31" s="134"/>
      <c r="TLU31" s="134"/>
      <c r="TLV31" s="134"/>
      <c r="TLW31" s="134"/>
      <c r="TLX31" s="134"/>
      <c r="TLY31" s="134"/>
      <c r="TLZ31" s="134"/>
      <c r="TMA31" s="134"/>
      <c r="TMB31" s="134"/>
      <c r="TMC31" s="134"/>
      <c r="TMD31" s="134"/>
      <c r="TME31" s="134"/>
      <c r="TMF31" s="134"/>
      <c r="TMG31" s="134"/>
      <c r="TMH31" s="134"/>
      <c r="TMI31" s="134"/>
      <c r="TMJ31" s="134"/>
      <c r="TMK31" s="134"/>
      <c r="TML31" s="134"/>
      <c r="TMM31" s="134"/>
      <c r="TMN31" s="134"/>
      <c r="TMO31" s="134"/>
      <c r="TMP31" s="134"/>
      <c r="TMQ31" s="134"/>
      <c r="TMR31" s="134"/>
      <c r="TMS31" s="134"/>
      <c r="TMT31" s="134"/>
      <c r="TMU31" s="134"/>
      <c r="TMV31" s="134"/>
      <c r="TMW31" s="134"/>
      <c r="TMX31" s="134"/>
      <c r="TMY31" s="134"/>
      <c r="TMZ31" s="134"/>
      <c r="TNA31" s="134"/>
      <c r="TNB31" s="134"/>
      <c r="TNC31" s="134"/>
      <c r="TND31" s="134"/>
      <c r="TNE31" s="134"/>
      <c r="TNF31" s="134"/>
      <c r="TNG31" s="134"/>
      <c r="TNH31" s="134"/>
      <c r="TNI31" s="134"/>
      <c r="TNJ31" s="134"/>
      <c r="TNK31" s="134"/>
      <c r="TNL31" s="134"/>
      <c r="TNM31" s="134"/>
      <c r="TNN31" s="134"/>
      <c r="TNO31" s="134"/>
      <c r="TNP31" s="134"/>
      <c r="TNQ31" s="134"/>
      <c r="TNR31" s="134"/>
      <c r="TNS31" s="134"/>
      <c r="TNT31" s="134"/>
      <c r="TNU31" s="134"/>
      <c r="TNV31" s="134"/>
      <c r="TNW31" s="134"/>
      <c r="TNX31" s="134"/>
      <c r="TNY31" s="134"/>
      <c r="TNZ31" s="134"/>
      <c r="TOA31" s="134"/>
      <c r="TOB31" s="134"/>
      <c r="TOC31" s="134"/>
      <c r="TOD31" s="134"/>
      <c r="TOE31" s="134"/>
      <c r="TOF31" s="134"/>
      <c r="TOG31" s="134"/>
      <c r="TOH31" s="134"/>
      <c r="TOI31" s="134"/>
      <c r="TOJ31" s="134"/>
      <c r="TOK31" s="134"/>
      <c r="TOL31" s="134"/>
      <c r="TOM31" s="134"/>
      <c r="TON31" s="134"/>
      <c r="TOO31" s="134"/>
      <c r="TOP31" s="134"/>
      <c r="TOQ31" s="134"/>
      <c r="TOR31" s="134"/>
      <c r="TOS31" s="134"/>
      <c r="TOT31" s="134"/>
      <c r="TOU31" s="134"/>
      <c r="TOV31" s="134"/>
      <c r="TOW31" s="134"/>
      <c r="TOX31" s="134"/>
      <c r="TOY31" s="134"/>
      <c r="TOZ31" s="134"/>
      <c r="TPA31" s="134"/>
      <c r="TPB31" s="134"/>
      <c r="TPC31" s="134"/>
      <c r="TPD31" s="134"/>
      <c r="TPE31" s="134"/>
      <c r="TPF31" s="134"/>
      <c r="TPG31" s="134"/>
      <c r="TPH31" s="134"/>
      <c r="TPI31" s="134"/>
      <c r="TPJ31" s="134"/>
      <c r="TPK31" s="134"/>
      <c r="TPL31" s="134"/>
      <c r="TPM31" s="134"/>
      <c r="TPN31" s="134"/>
      <c r="TPO31" s="134"/>
      <c r="TPP31" s="134"/>
      <c r="TPQ31" s="134"/>
      <c r="TPR31" s="134"/>
      <c r="TPS31" s="134"/>
      <c r="TPT31" s="134"/>
      <c r="TPU31" s="134"/>
      <c r="TPV31" s="134"/>
      <c r="TPW31" s="134"/>
      <c r="TPX31" s="134"/>
      <c r="TPY31" s="134"/>
      <c r="TPZ31" s="134"/>
      <c r="TQA31" s="134"/>
      <c r="TQB31" s="134"/>
      <c r="TQC31" s="134"/>
      <c r="TQD31" s="134"/>
      <c r="TQE31" s="134"/>
      <c r="TQF31" s="134"/>
      <c r="TQG31" s="134"/>
      <c r="TQH31" s="134"/>
      <c r="TQI31" s="134"/>
      <c r="TQJ31" s="134"/>
      <c r="TQK31" s="134"/>
      <c r="TQL31" s="134"/>
      <c r="TQM31" s="134"/>
      <c r="TQN31" s="134"/>
      <c r="TQO31" s="134"/>
      <c r="TQP31" s="134"/>
      <c r="TQQ31" s="134"/>
      <c r="TQR31" s="134"/>
      <c r="TQS31" s="134"/>
      <c r="TQT31" s="134"/>
      <c r="TQU31" s="134"/>
      <c r="TQV31" s="134"/>
      <c r="TQW31" s="134"/>
      <c r="TQX31" s="134"/>
      <c r="TQY31" s="134"/>
      <c r="TQZ31" s="134"/>
      <c r="TRA31" s="134"/>
      <c r="TRB31" s="134"/>
      <c r="TRC31" s="134"/>
      <c r="TRD31" s="134"/>
      <c r="TRE31" s="134"/>
      <c r="TRF31" s="134"/>
      <c r="TRG31" s="134"/>
      <c r="TRH31" s="134"/>
      <c r="TRI31" s="134"/>
      <c r="TRJ31" s="134"/>
      <c r="TRK31" s="134"/>
      <c r="TRL31" s="134"/>
      <c r="TRM31" s="134"/>
      <c r="TRN31" s="134"/>
      <c r="TRO31" s="134"/>
      <c r="TRP31" s="134"/>
      <c r="TRQ31" s="134"/>
      <c r="TRR31" s="134"/>
      <c r="TRS31" s="134"/>
      <c r="TRT31" s="134"/>
      <c r="TRU31" s="134"/>
      <c r="TRV31" s="134"/>
      <c r="TRW31" s="134"/>
      <c r="TRX31" s="134"/>
      <c r="TRY31" s="134"/>
      <c r="TRZ31" s="134"/>
      <c r="TSA31" s="134"/>
      <c r="TSB31" s="134"/>
      <c r="TSC31" s="134"/>
      <c r="TSD31" s="134"/>
      <c r="TSE31" s="134"/>
      <c r="TSF31" s="134"/>
      <c r="TSG31" s="134"/>
      <c r="TSH31" s="134"/>
      <c r="TSI31" s="134"/>
      <c r="TSJ31" s="134"/>
      <c r="TSK31" s="134"/>
      <c r="TSL31" s="134"/>
      <c r="TSM31" s="134"/>
      <c r="TSN31" s="134"/>
      <c r="TSO31" s="134"/>
      <c r="TSP31" s="134"/>
      <c r="TSQ31" s="134"/>
      <c r="TSR31" s="134"/>
      <c r="TSS31" s="134"/>
      <c r="TST31" s="134"/>
      <c r="TSU31" s="134"/>
      <c r="TSV31" s="134"/>
      <c r="TSW31" s="134"/>
      <c r="TSX31" s="134"/>
      <c r="TSY31" s="134"/>
      <c r="TSZ31" s="134"/>
      <c r="TTA31" s="134"/>
      <c r="TTB31" s="134"/>
      <c r="TTC31" s="134"/>
      <c r="TTD31" s="134"/>
      <c r="TTE31" s="134"/>
      <c r="TTF31" s="134"/>
      <c r="TTG31" s="134"/>
      <c r="TTH31" s="134"/>
      <c r="TTI31" s="134"/>
      <c r="TTJ31" s="134"/>
      <c r="TTK31" s="134"/>
      <c r="TTL31" s="134"/>
      <c r="TTM31" s="134"/>
      <c r="TTN31" s="134"/>
      <c r="TTO31" s="134"/>
      <c r="TTP31" s="134"/>
      <c r="TTQ31" s="134"/>
      <c r="TTR31" s="134"/>
      <c r="TTS31" s="134"/>
      <c r="TTT31" s="134"/>
      <c r="TTU31" s="134"/>
      <c r="TTV31" s="134"/>
      <c r="TTW31" s="134"/>
      <c r="TTX31" s="134"/>
      <c r="TTY31" s="134"/>
      <c r="TTZ31" s="134"/>
      <c r="TUA31" s="134"/>
      <c r="TUB31" s="134"/>
      <c r="TUC31" s="134"/>
      <c r="TUD31" s="134"/>
      <c r="TUE31" s="134"/>
      <c r="TUF31" s="134"/>
      <c r="TUG31" s="134"/>
      <c r="TUH31" s="134"/>
      <c r="TUI31" s="134"/>
      <c r="TUJ31" s="134"/>
      <c r="TUK31" s="134"/>
      <c r="TUL31" s="134"/>
      <c r="TUM31" s="134"/>
      <c r="TUN31" s="134"/>
      <c r="TUO31" s="134"/>
      <c r="TUP31" s="134"/>
      <c r="TUQ31" s="134"/>
      <c r="TUR31" s="134"/>
      <c r="TUS31" s="134"/>
      <c r="TUT31" s="134"/>
      <c r="TUU31" s="134"/>
      <c r="TUV31" s="134"/>
      <c r="TUW31" s="134"/>
      <c r="TUX31" s="134"/>
      <c r="TUY31" s="134"/>
      <c r="TUZ31" s="134"/>
      <c r="TVA31" s="134"/>
      <c r="TVB31" s="134"/>
      <c r="TVC31" s="134"/>
      <c r="TVD31" s="134"/>
      <c r="TVE31" s="134"/>
      <c r="TVF31" s="134"/>
      <c r="TVG31" s="134"/>
      <c r="TVH31" s="134"/>
      <c r="TVI31" s="134"/>
      <c r="TVJ31" s="134"/>
      <c r="TVK31" s="134"/>
      <c r="TVL31" s="134"/>
      <c r="TVM31" s="134"/>
      <c r="TVN31" s="134"/>
      <c r="TVO31" s="134"/>
      <c r="TVP31" s="134"/>
      <c r="TVQ31" s="134"/>
      <c r="TVR31" s="134"/>
      <c r="TVS31" s="134"/>
      <c r="TVT31" s="134"/>
      <c r="TVU31" s="134"/>
      <c r="TVV31" s="134"/>
      <c r="TVW31" s="134"/>
      <c r="TVX31" s="134"/>
      <c r="TVY31" s="134"/>
      <c r="TVZ31" s="134"/>
      <c r="TWA31" s="134"/>
      <c r="TWB31" s="134"/>
      <c r="TWC31" s="134"/>
      <c r="TWD31" s="134"/>
      <c r="TWE31" s="134"/>
      <c r="TWF31" s="134"/>
      <c r="TWG31" s="134"/>
      <c r="TWH31" s="134"/>
      <c r="TWI31" s="134"/>
      <c r="TWJ31" s="134"/>
      <c r="TWK31" s="134"/>
      <c r="TWL31" s="134"/>
      <c r="TWM31" s="134"/>
      <c r="TWN31" s="134"/>
      <c r="TWO31" s="134"/>
      <c r="TWP31" s="134"/>
      <c r="TWQ31" s="134"/>
      <c r="TWR31" s="134"/>
      <c r="TWS31" s="134"/>
      <c r="TWT31" s="134"/>
      <c r="TWU31" s="134"/>
      <c r="TWV31" s="134"/>
      <c r="TWW31" s="134"/>
      <c r="TWX31" s="134"/>
      <c r="TWY31" s="134"/>
      <c r="TWZ31" s="134"/>
      <c r="TXA31" s="134"/>
      <c r="TXB31" s="134"/>
      <c r="TXC31" s="134"/>
      <c r="TXD31" s="134"/>
      <c r="TXE31" s="134"/>
      <c r="TXF31" s="134"/>
      <c r="TXG31" s="134"/>
      <c r="TXH31" s="134"/>
      <c r="TXI31" s="134"/>
      <c r="TXJ31" s="134"/>
      <c r="TXK31" s="134"/>
      <c r="TXL31" s="134"/>
      <c r="TXM31" s="134"/>
      <c r="TXN31" s="134"/>
      <c r="TXO31" s="134"/>
      <c r="TXP31" s="134"/>
      <c r="TXQ31" s="134"/>
      <c r="TXR31" s="134"/>
      <c r="TXS31" s="134"/>
      <c r="TXT31" s="134"/>
      <c r="TXU31" s="134"/>
      <c r="TXV31" s="134"/>
      <c r="TXW31" s="134"/>
      <c r="TXX31" s="134"/>
      <c r="TXY31" s="134"/>
      <c r="TXZ31" s="134"/>
      <c r="TYA31" s="134"/>
      <c r="TYB31" s="134"/>
      <c r="TYC31" s="134"/>
      <c r="TYD31" s="134"/>
      <c r="TYE31" s="134"/>
      <c r="TYF31" s="134"/>
      <c r="TYG31" s="134"/>
      <c r="TYH31" s="134"/>
      <c r="TYI31" s="134"/>
      <c r="TYJ31" s="134"/>
      <c r="TYK31" s="134"/>
      <c r="TYL31" s="134"/>
      <c r="TYM31" s="134"/>
      <c r="TYN31" s="134"/>
      <c r="TYO31" s="134"/>
      <c r="TYP31" s="134"/>
      <c r="TYQ31" s="134"/>
      <c r="TYR31" s="134"/>
      <c r="TYS31" s="134"/>
      <c r="TYT31" s="134"/>
      <c r="TYU31" s="134"/>
      <c r="TYV31" s="134"/>
      <c r="TYW31" s="134"/>
      <c r="TYX31" s="134"/>
      <c r="TYY31" s="134"/>
      <c r="TYZ31" s="134"/>
      <c r="TZA31" s="134"/>
      <c r="TZB31" s="134"/>
      <c r="TZC31" s="134"/>
      <c r="TZD31" s="134"/>
      <c r="TZE31" s="134"/>
      <c r="TZF31" s="134"/>
      <c r="TZG31" s="134"/>
      <c r="TZH31" s="134"/>
      <c r="TZI31" s="134"/>
      <c r="TZJ31" s="134"/>
      <c r="TZK31" s="134"/>
      <c r="TZL31" s="134"/>
      <c r="TZM31" s="134"/>
      <c r="TZN31" s="134"/>
      <c r="TZO31" s="134"/>
      <c r="TZP31" s="134"/>
      <c r="TZQ31" s="134"/>
      <c r="TZR31" s="134"/>
      <c r="TZS31" s="134"/>
      <c r="TZT31" s="134"/>
      <c r="TZU31" s="134"/>
      <c r="TZV31" s="134"/>
      <c r="TZW31" s="134"/>
      <c r="TZX31" s="134"/>
      <c r="TZY31" s="134"/>
      <c r="TZZ31" s="134"/>
      <c r="UAA31" s="134"/>
      <c r="UAB31" s="134"/>
      <c r="UAC31" s="134"/>
      <c r="UAD31" s="134"/>
      <c r="UAE31" s="134"/>
      <c r="UAF31" s="134"/>
      <c r="UAG31" s="134"/>
      <c r="UAH31" s="134"/>
      <c r="UAI31" s="134"/>
      <c r="UAJ31" s="134"/>
      <c r="UAK31" s="134"/>
      <c r="UAL31" s="134"/>
      <c r="UAM31" s="134"/>
      <c r="UAN31" s="134"/>
      <c r="UAO31" s="134"/>
      <c r="UAP31" s="134"/>
      <c r="UAQ31" s="134"/>
      <c r="UAR31" s="134"/>
      <c r="UAS31" s="134"/>
      <c r="UAT31" s="134"/>
      <c r="UAU31" s="134"/>
      <c r="UAV31" s="134"/>
      <c r="UAW31" s="134"/>
      <c r="UAX31" s="134"/>
      <c r="UAY31" s="134"/>
      <c r="UAZ31" s="134"/>
      <c r="UBA31" s="134"/>
      <c r="UBB31" s="134"/>
      <c r="UBC31" s="134"/>
      <c r="UBD31" s="134"/>
      <c r="UBE31" s="134"/>
      <c r="UBF31" s="134"/>
      <c r="UBG31" s="134"/>
      <c r="UBH31" s="134"/>
      <c r="UBI31" s="134"/>
      <c r="UBJ31" s="134"/>
      <c r="UBK31" s="134"/>
      <c r="UBL31" s="134"/>
      <c r="UBM31" s="134"/>
      <c r="UBN31" s="134"/>
      <c r="UBO31" s="134"/>
      <c r="UBP31" s="134"/>
      <c r="UBQ31" s="134"/>
      <c r="UBR31" s="134"/>
      <c r="UBS31" s="134"/>
      <c r="UBT31" s="134"/>
      <c r="UBU31" s="134"/>
      <c r="UBV31" s="134"/>
      <c r="UBW31" s="134"/>
      <c r="UBX31" s="134"/>
      <c r="UBY31" s="134"/>
      <c r="UBZ31" s="134"/>
      <c r="UCA31" s="134"/>
      <c r="UCB31" s="134"/>
      <c r="UCC31" s="134"/>
      <c r="UCD31" s="134"/>
      <c r="UCE31" s="134"/>
      <c r="UCF31" s="134"/>
      <c r="UCG31" s="134"/>
      <c r="UCH31" s="134"/>
      <c r="UCI31" s="134"/>
      <c r="UCJ31" s="134"/>
      <c r="UCK31" s="134"/>
      <c r="UCL31" s="134"/>
      <c r="UCM31" s="134"/>
      <c r="UCN31" s="134"/>
      <c r="UCO31" s="134"/>
      <c r="UCP31" s="134"/>
      <c r="UCQ31" s="134"/>
      <c r="UCR31" s="134"/>
      <c r="UCS31" s="134"/>
      <c r="UCT31" s="134"/>
      <c r="UCU31" s="134"/>
      <c r="UCV31" s="134"/>
      <c r="UCW31" s="134"/>
      <c r="UCX31" s="134"/>
      <c r="UCY31" s="134"/>
      <c r="UCZ31" s="134"/>
      <c r="UDA31" s="134"/>
      <c r="UDB31" s="134"/>
      <c r="UDC31" s="134"/>
      <c r="UDD31" s="134"/>
      <c r="UDE31" s="134"/>
      <c r="UDF31" s="134"/>
      <c r="UDG31" s="134"/>
      <c r="UDH31" s="134"/>
      <c r="UDI31" s="134"/>
      <c r="UDJ31" s="134"/>
      <c r="UDK31" s="134"/>
      <c r="UDL31" s="134"/>
      <c r="UDM31" s="134"/>
      <c r="UDN31" s="134"/>
      <c r="UDO31" s="134"/>
      <c r="UDP31" s="134"/>
      <c r="UDQ31" s="134"/>
      <c r="UDR31" s="134"/>
      <c r="UDS31" s="134"/>
      <c r="UDT31" s="134"/>
      <c r="UDU31" s="134"/>
      <c r="UDV31" s="134"/>
      <c r="UDW31" s="134"/>
      <c r="UDX31" s="134"/>
      <c r="UDY31" s="134"/>
      <c r="UDZ31" s="134"/>
      <c r="UEA31" s="134"/>
      <c r="UEB31" s="134"/>
      <c r="UEC31" s="134"/>
      <c r="UED31" s="134"/>
      <c r="UEE31" s="134"/>
      <c r="UEF31" s="134"/>
      <c r="UEG31" s="134"/>
      <c r="UEH31" s="134"/>
      <c r="UEI31" s="134"/>
      <c r="UEJ31" s="134"/>
      <c r="UEK31" s="134"/>
      <c r="UEL31" s="134"/>
      <c r="UEM31" s="134"/>
      <c r="UEN31" s="134"/>
      <c r="UEO31" s="134"/>
      <c r="UEP31" s="134"/>
      <c r="UEQ31" s="134"/>
      <c r="UER31" s="134"/>
      <c r="UES31" s="134"/>
      <c r="UET31" s="134"/>
      <c r="UEU31" s="134"/>
      <c r="UEV31" s="134"/>
      <c r="UEW31" s="134"/>
      <c r="UEX31" s="134"/>
      <c r="UEY31" s="134"/>
      <c r="UEZ31" s="134"/>
      <c r="UFA31" s="134"/>
      <c r="UFB31" s="134"/>
      <c r="UFC31" s="134"/>
      <c r="UFD31" s="134"/>
      <c r="UFE31" s="134"/>
      <c r="UFF31" s="134"/>
      <c r="UFG31" s="134"/>
      <c r="UFH31" s="134"/>
      <c r="UFI31" s="134"/>
      <c r="UFJ31" s="134"/>
      <c r="UFK31" s="134"/>
      <c r="UFL31" s="134"/>
      <c r="UFM31" s="134"/>
      <c r="UFN31" s="134"/>
      <c r="UFO31" s="134"/>
      <c r="UFP31" s="134"/>
      <c r="UFQ31" s="134"/>
      <c r="UFR31" s="134"/>
      <c r="UFS31" s="134"/>
      <c r="UFT31" s="134"/>
      <c r="UFU31" s="134"/>
      <c r="UFV31" s="134"/>
      <c r="UFW31" s="134"/>
      <c r="UFX31" s="134"/>
      <c r="UFY31" s="134"/>
      <c r="UFZ31" s="134"/>
      <c r="UGA31" s="134"/>
      <c r="UGB31" s="134"/>
      <c r="UGC31" s="134"/>
      <c r="UGD31" s="134"/>
      <c r="UGE31" s="134"/>
      <c r="UGF31" s="134"/>
      <c r="UGG31" s="134"/>
      <c r="UGH31" s="134"/>
      <c r="UGI31" s="134"/>
      <c r="UGJ31" s="134"/>
      <c r="UGK31" s="134"/>
      <c r="UGL31" s="134"/>
      <c r="UGM31" s="134"/>
      <c r="UGN31" s="134"/>
      <c r="UGO31" s="134"/>
      <c r="UGP31" s="134"/>
      <c r="UGQ31" s="134"/>
      <c r="UGR31" s="134"/>
      <c r="UGS31" s="134"/>
      <c r="UGT31" s="134"/>
      <c r="UGU31" s="134"/>
      <c r="UGV31" s="134"/>
      <c r="UGW31" s="134"/>
      <c r="UGX31" s="134"/>
      <c r="UGY31" s="134"/>
      <c r="UGZ31" s="134"/>
      <c r="UHA31" s="134"/>
      <c r="UHB31" s="134"/>
      <c r="UHC31" s="134"/>
      <c r="UHD31" s="134"/>
      <c r="UHE31" s="134"/>
      <c r="UHF31" s="134"/>
      <c r="UHG31" s="134"/>
      <c r="UHH31" s="134"/>
      <c r="UHI31" s="134"/>
      <c r="UHJ31" s="134"/>
      <c r="UHK31" s="134"/>
      <c r="UHL31" s="134"/>
      <c r="UHM31" s="134"/>
      <c r="UHN31" s="134"/>
      <c r="UHO31" s="134"/>
      <c r="UHP31" s="134"/>
      <c r="UHQ31" s="134"/>
      <c r="UHR31" s="134"/>
      <c r="UHS31" s="134"/>
      <c r="UHT31" s="134"/>
      <c r="UHU31" s="134"/>
      <c r="UHV31" s="134"/>
      <c r="UHW31" s="134"/>
      <c r="UHX31" s="134"/>
      <c r="UHY31" s="134"/>
      <c r="UHZ31" s="134"/>
      <c r="UIA31" s="134"/>
      <c r="UIB31" s="134"/>
      <c r="UIC31" s="134"/>
      <c r="UID31" s="134"/>
      <c r="UIE31" s="134"/>
      <c r="UIF31" s="134"/>
      <c r="UIG31" s="134"/>
      <c r="UIH31" s="134"/>
      <c r="UII31" s="134"/>
      <c r="UIJ31" s="134"/>
      <c r="UIK31" s="134"/>
      <c r="UIL31" s="134"/>
      <c r="UIM31" s="134"/>
      <c r="UIN31" s="134"/>
      <c r="UIO31" s="134"/>
      <c r="UIP31" s="134"/>
      <c r="UIQ31" s="134"/>
      <c r="UIR31" s="134"/>
      <c r="UIS31" s="134"/>
      <c r="UIT31" s="134"/>
      <c r="UIU31" s="134"/>
      <c r="UIV31" s="134"/>
      <c r="UIW31" s="134"/>
      <c r="UIX31" s="134"/>
      <c r="UIY31" s="134"/>
      <c r="UIZ31" s="134"/>
      <c r="UJA31" s="134"/>
      <c r="UJB31" s="134"/>
      <c r="UJC31" s="134"/>
      <c r="UJD31" s="134"/>
      <c r="UJE31" s="134"/>
      <c r="UJF31" s="134"/>
      <c r="UJG31" s="134"/>
      <c r="UJH31" s="134"/>
      <c r="UJI31" s="134"/>
      <c r="UJJ31" s="134"/>
      <c r="UJK31" s="134"/>
      <c r="UJL31" s="134"/>
      <c r="UJM31" s="134"/>
      <c r="UJN31" s="134"/>
      <c r="UJO31" s="134"/>
      <c r="UJP31" s="134"/>
      <c r="UJQ31" s="134"/>
      <c r="UJR31" s="134"/>
      <c r="UJS31" s="134"/>
      <c r="UJT31" s="134"/>
      <c r="UJU31" s="134"/>
      <c r="UJV31" s="134"/>
      <c r="UJW31" s="134"/>
      <c r="UJX31" s="134"/>
      <c r="UJY31" s="134"/>
      <c r="UJZ31" s="134"/>
      <c r="UKA31" s="134"/>
      <c r="UKB31" s="134"/>
      <c r="UKC31" s="134"/>
      <c r="UKD31" s="134"/>
      <c r="UKE31" s="134"/>
      <c r="UKF31" s="134"/>
      <c r="UKG31" s="134"/>
      <c r="UKH31" s="134"/>
      <c r="UKI31" s="134"/>
      <c r="UKJ31" s="134"/>
      <c r="UKK31" s="134"/>
      <c r="UKL31" s="134"/>
      <c r="UKM31" s="134"/>
      <c r="UKN31" s="134"/>
      <c r="UKO31" s="134"/>
      <c r="UKP31" s="134"/>
      <c r="UKQ31" s="134"/>
      <c r="UKR31" s="134"/>
      <c r="UKS31" s="134"/>
      <c r="UKT31" s="134"/>
      <c r="UKU31" s="134"/>
      <c r="UKV31" s="134"/>
      <c r="UKW31" s="134"/>
      <c r="UKX31" s="134"/>
      <c r="UKY31" s="134"/>
      <c r="UKZ31" s="134"/>
      <c r="ULA31" s="134"/>
      <c r="ULB31" s="134"/>
      <c r="ULC31" s="134"/>
      <c r="ULD31" s="134"/>
      <c r="ULE31" s="134"/>
      <c r="ULF31" s="134"/>
      <c r="ULG31" s="134"/>
      <c r="ULH31" s="134"/>
      <c r="ULI31" s="134"/>
      <c r="ULJ31" s="134"/>
      <c r="ULK31" s="134"/>
      <c r="ULL31" s="134"/>
      <c r="ULM31" s="134"/>
      <c r="ULN31" s="134"/>
      <c r="ULO31" s="134"/>
      <c r="ULP31" s="134"/>
      <c r="ULQ31" s="134"/>
      <c r="ULR31" s="134"/>
      <c r="ULS31" s="134"/>
      <c r="ULT31" s="134"/>
      <c r="ULU31" s="134"/>
      <c r="ULV31" s="134"/>
      <c r="ULW31" s="134"/>
      <c r="ULX31" s="134"/>
      <c r="ULY31" s="134"/>
      <c r="ULZ31" s="134"/>
      <c r="UMA31" s="134"/>
      <c r="UMB31" s="134"/>
      <c r="UMC31" s="134"/>
      <c r="UMD31" s="134"/>
      <c r="UME31" s="134"/>
      <c r="UMF31" s="134"/>
      <c r="UMG31" s="134"/>
      <c r="UMH31" s="134"/>
      <c r="UMI31" s="134"/>
      <c r="UMJ31" s="134"/>
      <c r="UMK31" s="134"/>
      <c r="UML31" s="134"/>
      <c r="UMM31" s="134"/>
      <c r="UMN31" s="134"/>
      <c r="UMO31" s="134"/>
      <c r="UMP31" s="134"/>
      <c r="UMQ31" s="134"/>
      <c r="UMR31" s="134"/>
      <c r="UMS31" s="134"/>
      <c r="UMT31" s="134"/>
      <c r="UMU31" s="134"/>
      <c r="UMV31" s="134"/>
      <c r="UMW31" s="134"/>
      <c r="UMX31" s="134"/>
      <c r="UMY31" s="134"/>
      <c r="UMZ31" s="134"/>
      <c r="UNA31" s="134"/>
      <c r="UNB31" s="134"/>
      <c r="UNC31" s="134"/>
      <c r="UND31" s="134"/>
      <c r="UNE31" s="134"/>
      <c r="UNF31" s="134"/>
      <c r="UNG31" s="134"/>
      <c r="UNH31" s="134"/>
      <c r="UNI31" s="134"/>
      <c r="UNJ31" s="134"/>
      <c r="UNK31" s="134"/>
      <c r="UNL31" s="134"/>
      <c r="UNM31" s="134"/>
      <c r="UNN31" s="134"/>
      <c r="UNO31" s="134"/>
      <c r="UNP31" s="134"/>
      <c r="UNQ31" s="134"/>
      <c r="UNR31" s="134"/>
      <c r="UNS31" s="134"/>
      <c r="UNT31" s="134"/>
      <c r="UNU31" s="134"/>
      <c r="UNV31" s="134"/>
      <c r="UNW31" s="134"/>
      <c r="UNX31" s="134"/>
      <c r="UNY31" s="134"/>
      <c r="UNZ31" s="134"/>
      <c r="UOA31" s="134"/>
      <c r="UOB31" s="134"/>
      <c r="UOC31" s="134"/>
      <c r="UOD31" s="134"/>
      <c r="UOE31" s="134"/>
      <c r="UOF31" s="134"/>
      <c r="UOG31" s="134"/>
      <c r="UOH31" s="134"/>
      <c r="UOI31" s="134"/>
      <c r="UOJ31" s="134"/>
      <c r="UOK31" s="134"/>
      <c r="UOL31" s="134"/>
      <c r="UOM31" s="134"/>
      <c r="UON31" s="134"/>
      <c r="UOO31" s="134"/>
      <c r="UOP31" s="134"/>
      <c r="UOQ31" s="134"/>
      <c r="UOR31" s="134"/>
      <c r="UOS31" s="134"/>
      <c r="UOT31" s="134"/>
      <c r="UOU31" s="134"/>
      <c r="UOV31" s="134"/>
      <c r="UOW31" s="134"/>
      <c r="UOX31" s="134"/>
      <c r="UOY31" s="134"/>
      <c r="UOZ31" s="134"/>
      <c r="UPA31" s="134"/>
      <c r="UPB31" s="134"/>
      <c r="UPC31" s="134"/>
      <c r="UPD31" s="134"/>
      <c r="UPE31" s="134"/>
      <c r="UPF31" s="134"/>
      <c r="UPG31" s="134"/>
      <c r="UPH31" s="134"/>
      <c r="UPI31" s="134"/>
      <c r="UPJ31" s="134"/>
      <c r="UPK31" s="134"/>
      <c r="UPL31" s="134"/>
      <c r="UPM31" s="134"/>
      <c r="UPN31" s="134"/>
      <c r="UPO31" s="134"/>
      <c r="UPP31" s="134"/>
      <c r="UPQ31" s="134"/>
      <c r="UPR31" s="134"/>
      <c r="UPS31" s="134"/>
      <c r="UPT31" s="134"/>
      <c r="UPU31" s="134"/>
      <c r="UPV31" s="134"/>
      <c r="UPW31" s="134"/>
      <c r="UPX31" s="134"/>
      <c r="UPY31" s="134"/>
      <c r="UPZ31" s="134"/>
      <c r="UQA31" s="134"/>
      <c r="UQB31" s="134"/>
      <c r="UQC31" s="134"/>
      <c r="UQD31" s="134"/>
      <c r="UQE31" s="134"/>
      <c r="UQF31" s="134"/>
      <c r="UQG31" s="134"/>
      <c r="UQH31" s="134"/>
      <c r="UQI31" s="134"/>
      <c r="UQJ31" s="134"/>
      <c r="UQK31" s="134"/>
      <c r="UQL31" s="134"/>
      <c r="UQM31" s="134"/>
      <c r="UQN31" s="134"/>
      <c r="UQO31" s="134"/>
      <c r="UQP31" s="134"/>
      <c r="UQQ31" s="134"/>
      <c r="UQR31" s="134"/>
      <c r="UQS31" s="134"/>
      <c r="UQT31" s="134"/>
      <c r="UQU31" s="134"/>
      <c r="UQV31" s="134"/>
      <c r="UQW31" s="134"/>
      <c r="UQX31" s="134"/>
      <c r="UQY31" s="134"/>
      <c r="UQZ31" s="134"/>
      <c r="URA31" s="134"/>
      <c r="URB31" s="134"/>
      <c r="URC31" s="134"/>
      <c r="URD31" s="134"/>
      <c r="URE31" s="134"/>
      <c r="URF31" s="134"/>
      <c r="URG31" s="134"/>
      <c r="URH31" s="134"/>
      <c r="URI31" s="134"/>
      <c r="URJ31" s="134"/>
      <c r="URK31" s="134"/>
      <c r="URL31" s="134"/>
      <c r="URM31" s="134"/>
      <c r="URN31" s="134"/>
      <c r="URO31" s="134"/>
      <c r="URP31" s="134"/>
      <c r="URQ31" s="134"/>
      <c r="URR31" s="134"/>
      <c r="URS31" s="134"/>
      <c r="URT31" s="134"/>
      <c r="URU31" s="134"/>
      <c r="URV31" s="134"/>
      <c r="URW31" s="134"/>
      <c r="URX31" s="134"/>
      <c r="URY31" s="134"/>
      <c r="URZ31" s="134"/>
      <c r="USA31" s="134"/>
      <c r="USB31" s="134"/>
      <c r="USC31" s="134"/>
      <c r="USD31" s="134"/>
      <c r="USE31" s="134"/>
      <c r="USF31" s="134"/>
      <c r="USG31" s="134"/>
      <c r="USH31" s="134"/>
      <c r="USI31" s="134"/>
      <c r="USJ31" s="134"/>
      <c r="USK31" s="134"/>
      <c r="USL31" s="134"/>
      <c r="USM31" s="134"/>
      <c r="USN31" s="134"/>
      <c r="USO31" s="134"/>
      <c r="USP31" s="134"/>
      <c r="USQ31" s="134"/>
      <c r="USR31" s="134"/>
      <c r="USS31" s="134"/>
      <c r="UST31" s="134"/>
      <c r="USU31" s="134"/>
      <c r="USV31" s="134"/>
      <c r="USW31" s="134"/>
      <c r="USX31" s="134"/>
      <c r="USY31" s="134"/>
      <c r="USZ31" s="134"/>
      <c r="UTA31" s="134"/>
      <c r="UTB31" s="134"/>
      <c r="UTC31" s="134"/>
      <c r="UTD31" s="134"/>
      <c r="UTE31" s="134"/>
      <c r="UTF31" s="134"/>
      <c r="UTG31" s="134"/>
      <c r="UTH31" s="134"/>
      <c r="UTI31" s="134"/>
      <c r="UTJ31" s="134"/>
      <c r="UTK31" s="134"/>
      <c r="UTL31" s="134"/>
      <c r="UTM31" s="134"/>
      <c r="UTN31" s="134"/>
      <c r="UTO31" s="134"/>
      <c r="UTP31" s="134"/>
      <c r="UTQ31" s="134"/>
      <c r="UTR31" s="134"/>
      <c r="UTS31" s="134"/>
      <c r="UTT31" s="134"/>
      <c r="UTU31" s="134"/>
      <c r="UTV31" s="134"/>
      <c r="UTW31" s="134"/>
      <c r="UTX31" s="134"/>
      <c r="UTY31" s="134"/>
      <c r="UTZ31" s="134"/>
      <c r="UUA31" s="134"/>
      <c r="UUB31" s="134"/>
      <c r="UUC31" s="134"/>
      <c r="UUD31" s="134"/>
      <c r="UUE31" s="134"/>
      <c r="UUF31" s="134"/>
      <c r="UUG31" s="134"/>
      <c r="UUH31" s="134"/>
      <c r="UUI31" s="134"/>
      <c r="UUJ31" s="134"/>
      <c r="UUK31" s="134"/>
      <c r="UUL31" s="134"/>
      <c r="UUM31" s="134"/>
      <c r="UUN31" s="134"/>
      <c r="UUO31" s="134"/>
      <c r="UUP31" s="134"/>
      <c r="UUQ31" s="134"/>
      <c r="UUR31" s="134"/>
      <c r="UUS31" s="134"/>
      <c r="UUT31" s="134"/>
      <c r="UUU31" s="134"/>
      <c r="UUV31" s="134"/>
      <c r="UUW31" s="134"/>
      <c r="UUX31" s="134"/>
      <c r="UUY31" s="134"/>
      <c r="UUZ31" s="134"/>
      <c r="UVA31" s="134"/>
      <c r="UVB31" s="134"/>
      <c r="UVC31" s="134"/>
      <c r="UVD31" s="134"/>
      <c r="UVE31" s="134"/>
      <c r="UVF31" s="134"/>
      <c r="UVG31" s="134"/>
      <c r="UVH31" s="134"/>
      <c r="UVI31" s="134"/>
      <c r="UVJ31" s="134"/>
      <c r="UVK31" s="134"/>
      <c r="UVL31" s="134"/>
      <c r="UVM31" s="134"/>
      <c r="UVN31" s="134"/>
      <c r="UVO31" s="134"/>
      <c r="UVP31" s="134"/>
      <c r="UVQ31" s="134"/>
      <c r="UVR31" s="134"/>
      <c r="UVS31" s="134"/>
      <c r="UVT31" s="134"/>
      <c r="UVU31" s="134"/>
      <c r="UVV31" s="134"/>
      <c r="UVW31" s="134"/>
      <c r="UVX31" s="134"/>
      <c r="UVY31" s="134"/>
      <c r="UVZ31" s="134"/>
      <c r="UWA31" s="134"/>
      <c r="UWB31" s="134"/>
      <c r="UWC31" s="134"/>
      <c r="UWD31" s="134"/>
      <c r="UWE31" s="134"/>
      <c r="UWF31" s="134"/>
      <c r="UWG31" s="134"/>
      <c r="UWH31" s="134"/>
      <c r="UWI31" s="134"/>
      <c r="UWJ31" s="134"/>
      <c r="UWK31" s="134"/>
      <c r="UWL31" s="134"/>
      <c r="UWM31" s="134"/>
      <c r="UWN31" s="134"/>
      <c r="UWO31" s="134"/>
      <c r="UWP31" s="134"/>
      <c r="UWQ31" s="134"/>
      <c r="UWR31" s="134"/>
      <c r="UWS31" s="134"/>
      <c r="UWT31" s="134"/>
      <c r="UWU31" s="134"/>
      <c r="UWV31" s="134"/>
      <c r="UWW31" s="134"/>
      <c r="UWX31" s="134"/>
      <c r="UWY31" s="134"/>
      <c r="UWZ31" s="134"/>
      <c r="UXA31" s="134"/>
      <c r="UXB31" s="134"/>
      <c r="UXC31" s="134"/>
      <c r="UXD31" s="134"/>
      <c r="UXE31" s="134"/>
      <c r="UXF31" s="134"/>
      <c r="UXG31" s="134"/>
      <c r="UXH31" s="134"/>
      <c r="UXI31" s="134"/>
      <c r="UXJ31" s="134"/>
      <c r="UXK31" s="134"/>
      <c r="UXL31" s="134"/>
      <c r="UXM31" s="134"/>
      <c r="UXN31" s="134"/>
      <c r="UXO31" s="134"/>
      <c r="UXP31" s="134"/>
      <c r="UXQ31" s="134"/>
      <c r="UXR31" s="134"/>
      <c r="UXS31" s="134"/>
      <c r="UXT31" s="134"/>
      <c r="UXU31" s="134"/>
      <c r="UXV31" s="134"/>
      <c r="UXW31" s="134"/>
      <c r="UXX31" s="134"/>
      <c r="UXY31" s="134"/>
      <c r="UXZ31" s="134"/>
      <c r="UYA31" s="134"/>
      <c r="UYB31" s="134"/>
      <c r="UYC31" s="134"/>
      <c r="UYD31" s="134"/>
      <c r="UYE31" s="134"/>
      <c r="UYF31" s="134"/>
      <c r="UYG31" s="134"/>
      <c r="UYH31" s="134"/>
      <c r="UYI31" s="134"/>
      <c r="UYJ31" s="134"/>
      <c r="UYK31" s="134"/>
      <c r="UYL31" s="134"/>
      <c r="UYM31" s="134"/>
      <c r="UYN31" s="134"/>
      <c r="UYO31" s="134"/>
      <c r="UYP31" s="134"/>
      <c r="UYQ31" s="134"/>
      <c r="UYR31" s="134"/>
      <c r="UYS31" s="134"/>
      <c r="UYT31" s="134"/>
      <c r="UYU31" s="134"/>
      <c r="UYV31" s="134"/>
      <c r="UYW31" s="134"/>
      <c r="UYX31" s="134"/>
      <c r="UYY31" s="134"/>
      <c r="UYZ31" s="134"/>
      <c r="UZA31" s="134"/>
      <c r="UZB31" s="134"/>
      <c r="UZC31" s="134"/>
      <c r="UZD31" s="134"/>
      <c r="UZE31" s="134"/>
      <c r="UZF31" s="134"/>
      <c r="UZG31" s="134"/>
      <c r="UZH31" s="134"/>
      <c r="UZI31" s="134"/>
      <c r="UZJ31" s="134"/>
      <c r="UZK31" s="134"/>
      <c r="UZL31" s="134"/>
      <c r="UZM31" s="134"/>
      <c r="UZN31" s="134"/>
      <c r="UZO31" s="134"/>
      <c r="UZP31" s="134"/>
      <c r="UZQ31" s="134"/>
      <c r="UZR31" s="134"/>
      <c r="UZS31" s="134"/>
      <c r="UZT31" s="134"/>
      <c r="UZU31" s="134"/>
      <c r="UZV31" s="134"/>
      <c r="UZW31" s="134"/>
      <c r="UZX31" s="134"/>
      <c r="UZY31" s="134"/>
      <c r="UZZ31" s="134"/>
      <c r="VAA31" s="134"/>
      <c r="VAB31" s="134"/>
      <c r="VAC31" s="134"/>
      <c r="VAD31" s="134"/>
      <c r="VAE31" s="134"/>
      <c r="VAF31" s="134"/>
      <c r="VAG31" s="134"/>
      <c r="VAH31" s="134"/>
      <c r="VAI31" s="134"/>
      <c r="VAJ31" s="134"/>
      <c r="VAK31" s="134"/>
      <c r="VAL31" s="134"/>
      <c r="VAM31" s="134"/>
      <c r="VAN31" s="134"/>
      <c r="VAO31" s="134"/>
      <c r="VAP31" s="134"/>
      <c r="VAQ31" s="134"/>
      <c r="VAR31" s="134"/>
      <c r="VAS31" s="134"/>
      <c r="VAT31" s="134"/>
      <c r="VAU31" s="134"/>
      <c r="VAV31" s="134"/>
      <c r="VAW31" s="134"/>
      <c r="VAX31" s="134"/>
      <c r="VAY31" s="134"/>
      <c r="VAZ31" s="134"/>
      <c r="VBA31" s="134"/>
      <c r="VBB31" s="134"/>
      <c r="VBC31" s="134"/>
      <c r="VBD31" s="134"/>
      <c r="VBE31" s="134"/>
      <c r="VBF31" s="134"/>
      <c r="VBG31" s="134"/>
      <c r="VBH31" s="134"/>
      <c r="VBI31" s="134"/>
      <c r="VBJ31" s="134"/>
      <c r="VBK31" s="134"/>
      <c r="VBL31" s="134"/>
      <c r="VBM31" s="134"/>
      <c r="VBN31" s="134"/>
      <c r="VBO31" s="134"/>
      <c r="VBP31" s="134"/>
      <c r="VBQ31" s="134"/>
      <c r="VBR31" s="134"/>
      <c r="VBS31" s="134"/>
      <c r="VBT31" s="134"/>
      <c r="VBU31" s="134"/>
      <c r="VBV31" s="134"/>
      <c r="VBW31" s="134"/>
      <c r="VBX31" s="134"/>
      <c r="VBY31" s="134"/>
      <c r="VBZ31" s="134"/>
      <c r="VCA31" s="134"/>
      <c r="VCB31" s="134"/>
      <c r="VCC31" s="134"/>
      <c r="VCD31" s="134"/>
      <c r="VCE31" s="134"/>
      <c r="VCF31" s="134"/>
      <c r="VCG31" s="134"/>
      <c r="VCH31" s="134"/>
      <c r="VCI31" s="134"/>
      <c r="VCJ31" s="134"/>
      <c r="VCK31" s="134"/>
      <c r="VCL31" s="134"/>
      <c r="VCM31" s="134"/>
      <c r="VCN31" s="134"/>
      <c r="VCO31" s="134"/>
      <c r="VCP31" s="134"/>
      <c r="VCQ31" s="134"/>
      <c r="VCR31" s="134"/>
      <c r="VCS31" s="134"/>
      <c r="VCT31" s="134"/>
      <c r="VCU31" s="134"/>
      <c r="VCV31" s="134"/>
      <c r="VCW31" s="134"/>
      <c r="VCX31" s="134"/>
      <c r="VCY31" s="134"/>
      <c r="VCZ31" s="134"/>
      <c r="VDA31" s="134"/>
      <c r="VDB31" s="134"/>
      <c r="VDC31" s="134"/>
      <c r="VDD31" s="134"/>
      <c r="VDE31" s="134"/>
      <c r="VDF31" s="134"/>
      <c r="VDG31" s="134"/>
      <c r="VDH31" s="134"/>
      <c r="VDI31" s="134"/>
      <c r="VDJ31" s="134"/>
      <c r="VDK31" s="134"/>
      <c r="VDL31" s="134"/>
      <c r="VDM31" s="134"/>
      <c r="VDN31" s="134"/>
      <c r="VDO31" s="134"/>
      <c r="VDP31" s="134"/>
      <c r="VDQ31" s="134"/>
      <c r="VDR31" s="134"/>
      <c r="VDS31" s="134"/>
      <c r="VDT31" s="134"/>
      <c r="VDU31" s="134"/>
      <c r="VDV31" s="134"/>
      <c r="VDW31" s="134"/>
      <c r="VDX31" s="134"/>
      <c r="VDY31" s="134"/>
      <c r="VDZ31" s="134"/>
      <c r="VEA31" s="134"/>
      <c r="VEB31" s="134"/>
      <c r="VEC31" s="134"/>
      <c r="VED31" s="134"/>
      <c r="VEE31" s="134"/>
      <c r="VEF31" s="134"/>
      <c r="VEG31" s="134"/>
      <c r="VEH31" s="134"/>
      <c r="VEI31" s="134"/>
      <c r="VEJ31" s="134"/>
      <c r="VEK31" s="134"/>
      <c r="VEL31" s="134"/>
      <c r="VEM31" s="134"/>
      <c r="VEN31" s="134"/>
      <c r="VEO31" s="134"/>
      <c r="VEP31" s="134"/>
      <c r="VEQ31" s="134"/>
      <c r="VER31" s="134"/>
      <c r="VES31" s="134"/>
      <c r="VET31" s="134"/>
      <c r="VEU31" s="134"/>
      <c r="VEV31" s="134"/>
      <c r="VEW31" s="134"/>
      <c r="VEX31" s="134"/>
      <c r="VEY31" s="134"/>
      <c r="VEZ31" s="134"/>
      <c r="VFA31" s="134"/>
      <c r="VFB31" s="134"/>
      <c r="VFC31" s="134"/>
      <c r="VFD31" s="134"/>
      <c r="VFE31" s="134"/>
      <c r="VFF31" s="134"/>
      <c r="VFG31" s="134"/>
      <c r="VFH31" s="134"/>
      <c r="VFI31" s="134"/>
      <c r="VFJ31" s="134"/>
      <c r="VFK31" s="134"/>
      <c r="VFL31" s="134"/>
      <c r="VFM31" s="134"/>
      <c r="VFN31" s="134"/>
      <c r="VFO31" s="134"/>
      <c r="VFP31" s="134"/>
      <c r="VFQ31" s="134"/>
      <c r="VFR31" s="134"/>
      <c r="VFS31" s="134"/>
      <c r="VFT31" s="134"/>
      <c r="VFU31" s="134"/>
      <c r="VFV31" s="134"/>
      <c r="VFW31" s="134"/>
      <c r="VFX31" s="134"/>
      <c r="VFY31" s="134"/>
      <c r="VFZ31" s="134"/>
      <c r="VGA31" s="134"/>
      <c r="VGB31" s="134"/>
      <c r="VGC31" s="134"/>
      <c r="VGD31" s="134"/>
      <c r="VGE31" s="134"/>
      <c r="VGF31" s="134"/>
      <c r="VGG31" s="134"/>
      <c r="VGH31" s="134"/>
      <c r="VGI31" s="134"/>
      <c r="VGJ31" s="134"/>
      <c r="VGK31" s="134"/>
      <c r="VGL31" s="134"/>
      <c r="VGM31" s="134"/>
      <c r="VGN31" s="134"/>
      <c r="VGO31" s="134"/>
      <c r="VGP31" s="134"/>
      <c r="VGQ31" s="134"/>
      <c r="VGR31" s="134"/>
      <c r="VGS31" s="134"/>
      <c r="VGT31" s="134"/>
      <c r="VGU31" s="134"/>
      <c r="VGV31" s="134"/>
      <c r="VGW31" s="134"/>
      <c r="VGX31" s="134"/>
      <c r="VGY31" s="134"/>
      <c r="VGZ31" s="134"/>
      <c r="VHA31" s="134"/>
      <c r="VHB31" s="134"/>
      <c r="VHC31" s="134"/>
      <c r="VHD31" s="134"/>
      <c r="VHE31" s="134"/>
      <c r="VHF31" s="134"/>
      <c r="VHG31" s="134"/>
      <c r="VHH31" s="134"/>
      <c r="VHI31" s="134"/>
      <c r="VHJ31" s="134"/>
      <c r="VHK31" s="134"/>
      <c r="VHL31" s="134"/>
      <c r="VHM31" s="134"/>
      <c r="VHN31" s="134"/>
      <c r="VHO31" s="134"/>
      <c r="VHP31" s="134"/>
      <c r="VHQ31" s="134"/>
      <c r="VHR31" s="134"/>
      <c r="VHS31" s="134"/>
      <c r="VHT31" s="134"/>
      <c r="VHU31" s="134"/>
      <c r="VHV31" s="134"/>
      <c r="VHW31" s="134"/>
      <c r="VHX31" s="134"/>
      <c r="VHY31" s="134"/>
      <c r="VHZ31" s="134"/>
      <c r="VIA31" s="134"/>
      <c r="VIB31" s="134"/>
      <c r="VIC31" s="134"/>
      <c r="VID31" s="134"/>
      <c r="VIE31" s="134"/>
      <c r="VIF31" s="134"/>
      <c r="VIG31" s="134"/>
      <c r="VIH31" s="134"/>
      <c r="VII31" s="134"/>
      <c r="VIJ31" s="134"/>
      <c r="VIK31" s="134"/>
      <c r="VIL31" s="134"/>
      <c r="VIM31" s="134"/>
      <c r="VIN31" s="134"/>
      <c r="VIO31" s="134"/>
      <c r="VIP31" s="134"/>
      <c r="VIQ31" s="134"/>
      <c r="VIR31" s="134"/>
      <c r="VIS31" s="134"/>
      <c r="VIT31" s="134"/>
      <c r="VIU31" s="134"/>
      <c r="VIV31" s="134"/>
      <c r="VIW31" s="134"/>
      <c r="VIX31" s="134"/>
      <c r="VIY31" s="134"/>
      <c r="VIZ31" s="134"/>
      <c r="VJA31" s="134"/>
      <c r="VJB31" s="134"/>
      <c r="VJC31" s="134"/>
      <c r="VJD31" s="134"/>
      <c r="VJE31" s="134"/>
      <c r="VJF31" s="134"/>
      <c r="VJG31" s="134"/>
      <c r="VJH31" s="134"/>
      <c r="VJI31" s="134"/>
      <c r="VJJ31" s="134"/>
      <c r="VJK31" s="134"/>
      <c r="VJL31" s="134"/>
      <c r="VJM31" s="134"/>
      <c r="VJN31" s="134"/>
      <c r="VJO31" s="134"/>
      <c r="VJP31" s="134"/>
      <c r="VJQ31" s="134"/>
      <c r="VJR31" s="134"/>
      <c r="VJS31" s="134"/>
      <c r="VJT31" s="134"/>
      <c r="VJU31" s="134"/>
      <c r="VJV31" s="134"/>
      <c r="VJW31" s="134"/>
      <c r="VJX31" s="134"/>
      <c r="VJY31" s="134"/>
      <c r="VJZ31" s="134"/>
      <c r="VKA31" s="134"/>
      <c r="VKB31" s="134"/>
      <c r="VKC31" s="134"/>
      <c r="VKD31" s="134"/>
      <c r="VKE31" s="134"/>
      <c r="VKF31" s="134"/>
      <c r="VKG31" s="134"/>
      <c r="VKH31" s="134"/>
      <c r="VKI31" s="134"/>
      <c r="VKJ31" s="134"/>
      <c r="VKK31" s="134"/>
      <c r="VKL31" s="134"/>
      <c r="VKM31" s="134"/>
      <c r="VKN31" s="134"/>
      <c r="VKO31" s="134"/>
      <c r="VKP31" s="134"/>
      <c r="VKQ31" s="134"/>
      <c r="VKR31" s="134"/>
      <c r="VKS31" s="134"/>
      <c r="VKT31" s="134"/>
      <c r="VKU31" s="134"/>
      <c r="VKV31" s="134"/>
      <c r="VKW31" s="134"/>
      <c r="VKX31" s="134"/>
      <c r="VKY31" s="134"/>
      <c r="VKZ31" s="134"/>
      <c r="VLA31" s="134"/>
      <c r="VLB31" s="134"/>
      <c r="VLC31" s="134"/>
      <c r="VLD31" s="134"/>
      <c r="VLE31" s="134"/>
      <c r="VLF31" s="134"/>
      <c r="VLG31" s="134"/>
      <c r="VLH31" s="134"/>
      <c r="VLI31" s="134"/>
      <c r="VLJ31" s="134"/>
      <c r="VLK31" s="134"/>
      <c r="VLL31" s="134"/>
      <c r="VLM31" s="134"/>
      <c r="VLN31" s="134"/>
      <c r="VLO31" s="134"/>
      <c r="VLP31" s="134"/>
      <c r="VLQ31" s="134"/>
      <c r="VLR31" s="134"/>
      <c r="VLS31" s="134"/>
      <c r="VLT31" s="134"/>
      <c r="VLU31" s="134"/>
      <c r="VLV31" s="134"/>
      <c r="VLW31" s="134"/>
      <c r="VLX31" s="134"/>
      <c r="VLY31" s="134"/>
      <c r="VLZ31" s="134"/>
      <c r="VMA31" s="134"/>
      <c r="VMB31" s="134"/>
      <c r="VMC31" s="134"/>
      <c r="VMD31" s="134"/>
      <c r="VME31" s="134"/>
      <c r="VMF31" s="134"/>
      <c r="VMG31" s="134"/>
      <c r="VMH31" s="134"/>
      <c r="VMI31" s="134"/>
      <c r="VMJ31" s="134"/>
      <c r="VMK31" s="134"/>
      <c r="VML31" s="134"/>
      <c r="VMM31" s="134"/>
      <c r="VMN31" s="134"/>
      <c r="VMO31" s="134"/>
      <c r="VMP31" s="134"/>
      <c r="VMQ31" s="134"/>
      <c r="VMR31" s="134"/>
      <c r="VMS31" s="134"/>
      <c r="VMT31" s="134"/>
      <c r="VMU31" s="134"/>
      <c r="VMV31" s="134"/>
      <c r="VMW31" s="134"/>
      <c r="VMX31" s="134"/>
      <c r="VMY31" s="134"/>
      <c r="VMZ31" s="134"/>
      <c r="VNA31" s="134"/>
      <c r="VNB31" s="134"/>
      <c r="VNC31" s="134"/>
      <c r="VND31" s="134"/>
      <c r="VNE31" s="134"/>
      <c r="VNF31" s="134"/>
      <c r="VNG31" s="134"/>
      <c r="VNH31" s="134"/>
      <c r="VNI31" s="134"/>
      <c r="VNJ31" s="134"/>
      <c r="VNK31" s="134"/>
      <c r="VNL31" s="134"/>
      <c r="VNM31" s="134"/>
      <c r="VNN31" s="134"/>
      <c r="VNO31" s="134"/>
      <c r="VNP31" s="134"/>
      <c r="VNQ31" s="134"/>
      <c r="VNR31" s="134"/>
      <c r="VNS31" s="134"/>
      <c r="VNT31" s="134"/>
      <c r="VNU31" s="134"/>
      <c r="VNV31" s="134"/>
      <c r="VNW31" s="134"/>
      <c r="VNX31" s="134"/>
      <c r="VNY31" s="134"/>
      <c r="VNZ31" s="134"/>
      <c r="VOA31" s="134"/>
      <c r="VOB31" s="134"/>
      <c r="VOC31" s="134"/>
      <c r="VOD31" s="134"/>
      <c r="VOE31" s="134"/>
      <c r="VOF31" s="134"/>
      <c r="VOG31" s="134"/>
      <c r="VOH31" s="134"/>
      <c r="VOI31" s="134"/>
      <c r="VOJ31" s="134"/>
      <c r="VOK31" s="134"/>
      <c r="VOL31" s="134"/>
      <c r="VOM31" s="134"/>
      <c r="VON31" s="134"/>
      <c r="VOO31" s="134"/>
      <c r="VOP31" s="134"/>
      <c r="VOQ31" s="134"/>
      <c r="VOR31" s="134"/>
      <c r="VOS31" s="134"/>
      <c r="VOT31" s="134"/>
      <c r="VOU31" s="134"/>
      <c r="VOV31" s="134"/>
      <c r="VOW31" s="134"/>
      <c r="VOX31" s="134"/>
      <c r="VOY31" s="134"/>
      <c r="VOZ31" s="134"/>
      <c r="VPA31" s="134"/>
      <c r="VPB31" s="134"/>
      <c r="VPC31" s="134"/>
      <c r="VPD31" s="134"/>
      <c r="VPE31" s="134"/>
      <c r="VPF31" s="134"/>
      <c r="VPG31" s="134"/>
      <c r="VPH31" s="134"/>
      <c r="VPI31" s="134"/>
      <c r="VPJ31" s="134"/>
      <c r="VPK31" s="134"/>
      <c r="VPL31" s="134"/>
      <c r="VPM31" s="134"/>
      <c r="VPN31" s="134"/>
      <c r="VPO31" s="134"/>
      <c r="VPP31" s="134"/>
      <c r="VPQ31" s="134"/>
      <c r="VPR31" s="134"/>
      <c r="VPS31" s="134"/>
      <c r="VPT31" s="134"/>
      <c r="VPU31" s="134"/>
      <c r="VPV31" s="134"/>
      <c r="VPW31" s="134"/>
      <c r="VPX31" s="134"/>
      <c r="VPY31" s="134"/>
      <c r="VPZ31" s="134"/>
      <c r="VQA31" s="134"/>
      <c r="VQB31" s="134"/>
      <c r="VQC31" s="134"/>
      <c r="VQD31" s="134"/>
      <c r="VQE31" s="134"/>
      <c r="VQF31" s="134"/>
      <c r="VQG31" s="134"/>
      <c r="VQH31" s="134"/>
      <c r="VQI31" s="134"/>
      <c r="VQJ31" s="134"/>
      <c r="VQK31" s="134"/>
      <c r="VQL31" s="134"/>
      <c r="VQM31" s="134"/>
      <c r="VQN31" s="134"/>
      <c r="VQO31" s="134"/>
      <c r="VQP31" s="134"/>
      <c r="VQQ31" s="134"/>
      <c r="VQR31" s="134"/>
      <c r="VQS31" s="134"/>
      <c r="VQT31" s="134"/>
      <c r="VQU31" s="134"/>
      <c r="VQV31" s="134"/>
      <c r="VQW31" s="134"/>
      <c r="VQX31" s="134"/>
      <c r="VQY31" s="134"/>
      <c r="VQZ31" s="134"/>
      <c r="VRA31" s="134"/>
      <c r="VRB31" s="134"/>
      <c r="VRC31" s="134"/>
      <c r="VRD31" s="134"/>
      <c r="VRE31" s="134"/>
      <c r="VRF31" s="134"/>
      <c r="VRG31" s="134"/>
      <c r="VRH31" s="134"/>
      <c r="VRI31" s="134"/>
      <c r="VRJ31" s="134"/>
      <c r="VRK31" s="134"/>
      <c r="VRL31" s="134"/>
      <c r="VRM31" s="134"/>
      <c r="VRN31" s="134"/>
      <c r="VRO31" s="134"/>
      <c r="VRP31" s="134"/>
      <c r="VRQ31" s="134"/>
      <c r="VRR31" s="134"/>
      <c r="VRS31" s="134"/>
      <c r="VRT31" s="134"/>
      <c r="VRU31" s="134"/>
      <c r="VRV31" s="134"/>
      <c r="VRW31" s="134"/>
      <c r="VRX31" s="134"/>
      <c r="VRY31" s="134"/>
      <c r="VRZ31" s="134"/>
      <c r="VSA31" s="134"/>
      <c r="VSB31" s="134"/>
      <c r="VSC31" s="134"/>
      <c r="VSD31" s="134"/>
      <c r="VSE31" s="134"/>
      <c r="VSF31" s="134"/>
      <c r="VSG31" s="134"/>
      <c r="VSH31" s="134"/>
      <c r="VSI31" s="134"/>
      <c r="VSJ31" s="134"/>
      <c r="VSK31" s="134"/>
      <c r="VSL31" s="134"/>
      <c r="VSM31" s="134"/>
      <c r="VSN31" s="134"/>
      <c r="VSO31" s="134"/>
      <c r="VSP31" s="134"/>
      <c r="VSQ31" s="134"/>
      <c r="VSR31" s="134"/>
      <c r="VSS31" s="134"/>
      <c r="VST31" s="134"/>
      <c r="VSU31" s="134"/>
      <c r="VSV31" s="134"/>
      <c r="VSW31" s="134"/>
      <c r="VSX31" s="134"/>
      <c r="VSY31" s="134"/>
      <c r="VSZ31" s="134"/>
      <c r="VTA31" s="134"/>
      <c r="VTB31" s="134"/>
      <c r="VTC31" s="134"/>
      <c r="VTD31" s="134"/>
      <c r="VTE31" s="134"/>
      <c r="VTF31" s="134"/>
      <c r="VTG31" s="134"/>
      <c r="VTH31" s="134"/>
      <c r="VTI31" s="134"/>
      <c r="VTJ31" s="134"/>
      <c r="VTK31" s="134"/>
      <c r="VTL31" s="134"/>
      <c r="VTM31" s="134"/>
      <c r="VTN31" s="134"/>
      <c r="VTO31" s="134"/>
      <c r="VTP31" s="134"/>
      <c r="VTQ31" s="134"/>
      <c r="VTR31" s="134"/>
      <c r="VTS31" s="134"/>
      <c r="VTT31" s="134"/>
      <c r="VTU31" s="134"/>
      <c r="VTV31" s="134"/>
      <c r="VTW31" s="134"/>
      <c r="VTX31" s="134"/>
      <c r="VTY31" s="134"/>
      <c r="VTZ31" s="134"/>
      <c r="VUA31" s="134"/>
      <c r="VUB31" s="134"/>
      <c r="VUC31" s="134"/>
      <c r="VUD31" s="134"/>
      <c r="VUE31" s="134"/>
      <c r="VUF31" s="134"/>
      <c r="VUG31" s="134"/>
      <c r="VUH31" s="134"/>
      <c r="VUI31" s="134"/>
      <c r="VUJ31" s="134"/>
      <c r="VUK31" s="134"/>
      <c r="VUL31" s="134"/>
      <c r="VUM31" s="134"/>
      <c r="VUN31" s="134"/>
      <c r="VUO31" s="134"/>
      <c r="VUP31" s="134"/>
      <c r="VUQ31" s="134"/>
      <c r="VUR31" s="134"/>
      <c r="VUS31" s="134"/>
      <c r="VUT31" s="134"/>
      <c r="VUU31" s="134"/>
      <c r="VUV31" s="134"/>
      <c r="VUW31" s="134"/>
      <c r="VUX31" s="134"/>
      <c r="VUY31" s="134"/>
      <c r="VUZ31" s="134"/>
      <c r="VVA31" s="134"/>
      <c r="VVB31" s="134"/>
      <c r="VVC31" s="134"/>
      <c r="VVD31" s="134"/>
      <c r="VVE31" s="134"/>
      <c r="VVF31" s="134"/>
      <c r="VVG31" s="134"/>
      <c r="VVH31" s="134"/>
      <c r="VVI31" s="134"/>
      <c r="VVJ31" s="134"/>
      <c r="VVK31" s="134"/>
      <c r="VVL31" s="134"/>
      <c r="VVM31" s="134"/>
      <c r="VVN31" s="134"/>
      <c r="VVO31" s="134"/>
      <c r="VVP31" s="134"/>
      <c r="VVQ31" s="134"/>
      <c r="VVR31" s="134"/>
      <c r="VVS31" s="134"/>
      <c r="VVT31" s="134"/>
      <c r="VVU31" s="134"/>
      <c r="VVV31" s="134"/>
      <c r="VVW31" s="134"/>
      <c r="VVX31" s="134"/>
      <c r="VVY31" s="134"/>
      <c r="VVZ31" s="134"/>
      <c r="VWA31" s="134"/>
      <c r="VWB31" s="134"/>
      <c r="VWC31" s="134"/>
      <c r="VWD31" s="134"/>
      <c r="VWE31" s="134"/>
      <c r="VWF31" s="134"/>
      <c r="VWG31" s="134"/>
      <c r="VWH31" s="134"/>
      <c r="VWI31" s="134"/>
      <c r="VWJ31" s="134"/>
      <c r="VWK31" s="134"/>
      <c r="VWL31" s="134"/>
      <c r="VWM31" s="134"/>
      <c r="VWN31" s="134"/>
      <c r="VWO31" s="134"/>
      <c r="VWP31" s="134"/>
      <c r="VWQ31" s="134"/>
      <c r="VWR31" s="134"/>
      <c r="VWS31" s="134"/>
      <c r="VWT31" s="134"/>
      <c r="VWU31" s="134"/>
      <c r="VWV31" s="134"/>
      <c r="VWW31" s="134"/>
      <c r="VWX31" s="134"/>
      <c r="VWY31" s="134"/>
      <c r="VWZ31" s="134"/>
      <c r="VXA31" s="134"/>
      <c r="VXB31" s="134"/>
      <c r="VXC31" s="134"/>
      <c r="VXD31" s="134"/>
      <c r="VXE31" s="134"/>
      <c r="VXF31" s="134"/>
      <c r="VXG31" s="134"/>
      <c r="VXH31" s="134"/>
      <c r="VXI31" s="134"/>
      <c r="VXJ31" s="134"/>
      <c r="VXK31" s="134"/>
      <c r="VXL31" s="134"/>
      <c r="VXM31" s="134"/>
      <c r="VXN31" s="134"/>
      <c r="VXO31" s="134"/>
      <c r="VXP31" s="134"/>
      <c r="VXQ31" s="134"/>
      <c r="VXR31" s="134"/>
      <c r="VXS31" s="134"/>
      <c r="VXT31" s="134"/>
      <c r="VXU31" s="134"/>
      <c r="VXV31" s="134"/>
      <c r="VXW31" s="134"/>
      <c r="VXX31" s="134"/>
      <c r="VXY31" s="134"/>
      <c r="VXZ31" s="134"/>
      <c r="VYA31" s="134"/>
      <c r="VYB31" s="134"/>
      <c r="VYC31" s="134"/>
      <c r="VYD31" s="134"/>
      <c r="VYE31" s="134"/>
      <c r="VYF31" s="134"/>
      <c r="VYG31" s="134"/>
      <c r="VYH31" s="134"/>
      <c r="VYI31" s="134"/>
      <c r="VYJ31" s="134"/>
      <c r="VYK31" s="134"/>
      <c r="VYL31" s="134"/>
      <c r="VYM31" s="134"/>
      <c r="VYN31" s="134"/>
      <c r="VYO31" s="134"/>
      <c r="VYP31" s="134"/>
      <c r="VYQ31" s="134"/>
      <c r="VYR31" s="134"/>
      <c r="VYS31" s="134"/>
      <c r="VYT31" s="134"/>
      <c r="VYU31" s="134"/>
      <c r="VYV31" s="134"/>
      <c r="VYW31" s="134"/>
      <c r="VYX31" s="134"/>
      <c r="VYY31" s="134"/>
      <c r="VYZ31" s="134"/>
      <c r="VZA31" s="134"/>
      <c r="VZB31" s="134"/>
      <c r="VZC31" s="134"/>
      <c r="VZD31" s="134"/>
      <c r="VZE31" s="134"/>
      <c r="VZF31" s="134"/>
      <c r="VZG31" s="134"/>
      <c r="VZH31" s="134"/>
      <c r="VZI31" s="134"/>
      <c r="VZJ31" s="134"/>
      <c r="VZK31" s="134"/>
      <c r="VZL31" s="134"/>
      <c r="VZM31" s="134"/>
      <c r="VZN31" s="134"/>
      <c r="VZO31" s="134"/>
      <c r="VZP31" s="134"/>
      <c r="VZQ31" s="134"/>
      <c r="VZR31" s="134"/>
      <c r="VZS31" s="134"/>
      <c r="VZT31" s="134"/>
      <c r="VZU31" s="134"/>
      <c r="VZV31" s="134"/>
      <c r="VZW31" s="134"/>
      <c r="VZX31" s="134"/>
      <c r="VZY31" s="134"/>
      <c r="VZZ31" s="134"/>
      <c r="WAA31" s="134"/>
      <c r="WAB31" s="134"/>
      <c r="WAC31" s="134"/>
      <c r="WAD31" s="134"/>
      <c r="WAE31" s="134"/>
      <c r="WAF31" s="134"/>
      <c r="WAG31" s="134"/>
      <c r="WAH31" s="134"/>
      <c r="WAI31" s="134"/>
      <c r="WAJ31" s="134"/>
      <c r="WAK31" s="134"/>
      <c r="WAL31" s="134"/>
      <c r="WAM31" s="134"/>
      <c r="WAN31" s="134"/>
      <c r="WAO31" s="134"/>
      <c r="WAP31" s="134"/>
      <c r="WAQ31" s="134"/>
      <c r="WAR31" s="134"/>
      <c r="WAS31" s="134"/>
      <c r="WAT31" s="134"/>
      <c r="WAU31" s="134"/>
      <c r="WAV31" s="134"/>
      <c r="WAW31" s="134"/>
      <c r="WAX31" s="134"/>
      <c r="WAY31" s="134"/>
      <c r="WAZ31" s="134"/>
      <c r="WBA31" s="134"/>
      <c r="WBB31" s="134"/>
      <c r="WBC31" s="134"/>
      <c r="WBD31" s="134"/>
      <c r="WBE31" s="134"/>
      <c r="WBF31" s="134"/>
      <c r="WBG31" s="134"/>
      <c r="WBH31" s="134"/>
      <c r="WBI31" s="134"/>
      <c r="WBJ31" s="134"/>
      <c r="WBK31" s="134"/>
      <c r="WBL31" s="134"/>
      <c r="WBM31" s="134"/>
      <c r="WBN31" s="134"/>
      <c r="WBO31" s="134"/>
      <c r="WBP31" s="134"/>
      <c r="WBQ31" s="134"/>
      <c r="WBR31" s="134"/>
      <c r="WBS31" s="134"/>
      <c r="WBT31" s="134"/>
      <c r="WBU31" s="134"/>
      <c r="WBV31" s="134"/>
      <c r="WBW31" s="134"/>
      <c r="WBX31" s="134"/>
      <c r="WBY31" s="134"/>
      <c r="WBZ31" s="134"/>
      <c r="WCA31" s="134"/>
      <c r="WCB31" s="134"/>
      <c r="WCC31" s="134"/>
      <c r="WCD31" s="134"/>
      <c r="WCE31" s="134"/>
      <c r="WCF31" s="134"/>
      <c r="WCG31" s="134"/>
      <c r="WCH31" s="134"/>
      <c r="WCI31" s="134"/>
      <c r="WCJ31" s="134"/>
      <c r="WCK31" s="134"/>
      <c r="WCL31" s="134"/>
      <c r="WCM31" s="134"/>
      <c r="WCN31" s="134"/>
      <c r="WCO31" s="134"/>
      <c r="WCP31" s="134"/>
      <c r="WCQ31" s="134"/>
      <c r="WCR31" s="134"/>
      <c r="WCS31" s="134"/>
      <c r="WCT31" s="134"/>
      <c r="WCU31" s="134"/>
      <c r="WCV31" s="134"/>
      <c r="WCW31" s="134"/>
      <c r="WCX31" s="134"/>
      <c r="WCY31" s="134"/>
      <c r="WCZ31" s="134"/>
      <c r="WDA31" s="134"/>
      <c r="WDB31" s="134"/>
      <c r="WDC31" s="134"/>
      <c r="WDD31" s="134"/>
      <c r="WDE31" s="134"/>
      <c r="WDF31" s="134"/>
      <c r="WDG31" s="134"/>
      <c r="WDH31" s="134"/>
      <c r="WDI31" s="134"/>
      <c r="WDJ31" s="134"/>
      <c r="WDK31" s="134"/>
      <c r="WDL31" s="134"/>
      <c r="WDM31" s="134"/>
      <c r="WDN31" s="134"/>
      <c r="WDO31" s="134"/>
      <c r="WDP31" s="134"/>
      <c r="WDQ31" s="134"/>
      <c r="WDR31" s="134"/>
      <c r="WDS31" s="134"/>
      <c r="WDT31" s="134"/>
      <c r="WDU31" s="134"/>
      <c r="WDV31" s="134"/>
      <c r="WDW31" s="134"/>
      <c r="WDX31" s="134"/>
      <c r="WDY31" s="134"/>
      <c r="WDZ31" s="134"/>
      <c r="WEA31" s="134"/>
      <c r="WEB31" s="134"/>
      <c r="WEC31" s="134"/>
      <c r="WED31" s="134"/>
      <c r="WEE31" s="134"/>
      <c r="WEF31" s="134"/>
      <c r="WEG31" s="134"/>
      <c r="WEH31" s="134"/>
      <c r="WEI31" s="134"/>
      <c r="WEJ31" s="134"/>
      <c r="WEK31" s="134"/>
      <c r="WEL31" s="134"/>
      <c r="WEM31" s="134"/>
      <c r="WEN31" s="134"/>
      <c r="WEO31" s="134"/>
      <c r="WEP31" s="134"/>
      <c r="WEQ31" s="134"/>
      <c r="WER31" s="134"/>
      <c r="WES31" s="134"/>
      <c r="WET31" s="134"/>
      <c r="WEU31" s="134"/>
      <c r="WEV31" s="134"/>
      <c r="WEW31" s="134"/>
      <c r="WEX31" s="134"/>
      <c r="WEY31" s="134"/>
      <c r="WEZ31" s="134"/>
      <c r="WFA31" s="134"/>
      <c r="WFB31" s="134"/>
      <c r="WFC31" s="134"/>
      <c r="WFD31" s="134"/>
      <c r="WFE31" s="134"/>
      <c r="WFF31" s="134"/>
      <c r="WFG31" s="134"/>
      <c r="WFH31" s="134"/>
      <c r="WFI31" s="134"/>
      <c r="WFJ31" s="134"/>
      <c r="WFK31" s="134"/>
      <c r="WFL31" s="134"/>
      <c r="WFM31" s="134"/>
      <c r="WFN31" s="134"/>
      <c r="WFO31" s="134"/>
      <c r="WFP31" s="134"/>
      <c r="WFQ31" s="134"/>
      <c r="WFR31" s="134"/>
      <c r="WFS31" s="134"/>
      <c r="WFT31" s="134"/>
      <c r="WFU31" s="134"/>
      <c r="WFV31" s="134"/>
      <c r="WFW31" s="134"/>
      <c r="WFX31" s="134"/>
      <c r="WFY31" s="134"/>
      <c r="WFZ31" s="134"/>
      <c r="WGA31" s="134"/>
      <c r="WGB31" s="134"/>
      <c r="WGC31" s="134"/>
      <c r="WGD31" s="134"/>
      <c r="WGE31" s="134"/>
      <c r="WGF31" s="134"/>
      <c r="WGG31" s="134"/>
      <c r="WGH31" s="134"/>
      <c r="WGI31" s="134"/>
      <c r="WGJ31" s="134"/>
      <c r="WGK31" s="134"/>
      <c r="WGL31" s="134"/>
      <c r="WGM31" s="134"/>
      <c r="WGN31" s="134"/>
      <c r="WGO31" s="134"/>
      <c r="WGP31" s="134"/>
      <c r="WGQ31" s="134"/>
      <c r="WGR31" s="134"/>
      <c r="WGS31" s="134"/>
      <c r="WGT31" s="134"/>
      <c r="WGU31" s="134"/>
      <c r="WGV31" s="134"/>
      <c r="WGW31" s="134"/>
      <c r="WGX31" s="134"/>
      <c r="WGY31" s="134"/>
      <c r="WGZ31" s="134"/>
      <c r="WHA31" s="134"/>
      <c r="WHB31" s="134"/>
      <c r="WHC31" s="134"/>
      <c r="WHD31" s="134"/>
      <c r="WHE31" s="134"/>
      <c r="WHF31" s="134"/>
      <c r="WHG31" s="134"/>
      <c r="WHH31" s="134"/>
      <c r="WHI31" s="134"/>
      <c r="WHJ31" s="134"/>
      <c r="WHK31" s="134"/>
      <c r="WHL31" s="134"/>
      <c r="WHM31" s="134"/>
      <c r="WHN31" s="134"/>
      <c r="WHO31" s="134"/>
      <c r="WHP31" s="134"/>
      <c r="WHQ31" s="134"/>
      <c r="WHR31" s="134"/>
      <c r="WHS31" s="134"/>
      <c r="WHT31" s="134"/>
      <c r="WHU31" s="134"/>
      <c r="WHV31" s="134"/>
      <c r="WHW31" s="134"/>
      <c r="WHX31" s="134"/>
      <c r="WHY31" s="134"/>
      <c r="WHZ31" s="134"/>
      <c r="WIA31" s="134"/>
      <c r="WIB31" s="134"/>
      <c r="WIC31" s="134"/>
      <c r="WID31" s="134"/>
      <c r="WIE31" s="134"/>
      <c r="WIF31" s="134"/>
      <c r="WIG31" s="134"/>
      <c r="WIH31" s="134"/>
      <c r="WII31" s="134"/>
      <c r="WIJ31" s="134"/>
      <c r="WIK31" s="134"/>
      <c r="WIL31" s="134"/>
      <c r="WIM31" s="134"/>
      <c r="WIN31" s="134"/>
      <c r="WIO31" s="134"/>
      <c r="WIP31" s="134"/>
      <c r="WIQ31" s="134"/>
      <c r="WIR31" s="134"/>
      <c r="WIS31" s="134"/>
      <c r="WIT31" s="134"/>
      <c r="WIU31" s="134"/>
      <c r="WIV31" s="134"/>
      <c r="WIW31" s="134"/>
      <c r="WIX31" s="134"/>
      <c r="WIY31" s="134"/>
      <c r="WIZ31" s="134"/>
      <c r="WJA31" s="134"/>
      <c r="WJB31" s="134"/>
      <c r="WJC31" s="134"/>
      <c r="WJD31" s="134"/>
      <c r="WJE31" s="134"/>
      <c r="WJF31" s="134"/>
      <c r="WJG31" s="134"/>
      <c r="WJH31" s="134"/>
      <c r="WJI31" s="134"/>
      <c r="WJJ31" s="134"/>
      <c r="WJK31" s="134"/>
      <c r="WJL31" s="134"/>
      <c r="WJM31" s="134"/>
      <c r="WJN31" s="134"/>
      <c r="WJO31" s="134"/>
      <c r="WJP31" s="134"/>
      <c r="WJQ31" s="134"/>
      <c r="WJR31" s="134"/>
      <c r="WJS31" s="134"/>
      <c r="WJT31" s="134"/>
      <c r="WJU31" s="134"/>
      <c r="WJV31" s="134"/>
      <c r="WJW31" s="134"/>
      <c r="WJX31" s="134"/>
      <c r="WJY31" s="134"/>
      <c r="WJZ31" s="134"/>
      <c r="WKA31" s="134"/>
      <c r="WKB31" s="134"/>
      <c r="WKC31" s="134"/>
      <c r="WKD31" s="134"/>
      <c r="WKE31" s="134"/>
      <c r="WKF31" s="134"/>
      <c r="WKG31" s="134"/>
      <c r="WKH31" s="134"/>
      <c r="WKI31" s="134"/>
      <c r="WKJ31" s="134"/>
      <c r="WKK31" s="134"/>
      <c r="WKL31" s="134"/>
      <c r="WKM31" s="134"/>
      <c r="WKN31" s="134"/>
      <c r="WKO31" s="134"/>
      <c r="WKP31" s="134"/>
      <c r="WKQ31" s="134"/>
      <c r="WKR31" s="134"/>
      <c r="WKS31" s="134"/>
      <c r="WKT31" s="134"/>
      <c r="WKU31" s="134"/>
      <c r="WKV31" s="134"/>
      <c r="WKW31" s="134"/>
      <c r="WKX31" s="134"/>
      <c r="WKY31" s="134"/>
      <c r="WKZ31" s="134"/>
      <c r="WLA31" s="134"/>
      <c r="WLB31" s="134"/>
      <c r="WLC31" s="134"/>
      <c r="WLD31" s="134"/>
      <c r="WLE31" s="134"/>
      <c r="WLF31" s="134"/>
      <c r="WLG31" s="134"/>
      <c r="WLH31" s="134"/>
      <c r="WLI31" s="134"/>
      <c r="WLJ31" s="134"/>
      <c r="WLK31" s="134"/>
      <c r="WLL31" s="134"/>
      <c r="WLM31" s="134"/>
      <c r="WLN31" s="134"/>
      <c r="WLO31" s="134"/>
      <c r="WLP31" s="134"/>
      <c r="WLQ31" s="134"/>
      <c r="WLR31" s="134"/>
      <c r="WLS31" s="134"/>
      <c r="WLT31" s="134"/>
      <c r="WLU31" s="134"/>
      <c r="WLV31" s="134"/>
      <c r="WLW31" s="134"/>
      <c r="WLX31" s="134"/>
      <c r="WLY31" s="134"/>
      <c r="WLZ31" s="134"/>
      <c r="WMA31" s="134"/>
      <c r="WMB31" s="134"/>
      <c r="WMC31" s="134"/>
      <c r="WMD31" s="134"/>
      <c r="WME31" s="134"/>
      <c r="WMF31" s="134"/>
      <c r="WMG31" s="134"/>
      <c r="WMH31" s="134"/>
      <c r="WMI31" s="134"/>
      <c r="WMJ31" s="134"/>
      <c r="WMK31" s="134"/>
      <c r="WML31" s="134"/>
      <c r="WMM31" s="134"/>
      <c r="WMN31" s="134"/>
      <c r="WMO31" s="134"/>
      <c r="WMP31" s="134"/>
      <c r="WMQ31" s="134"/>
      <c r="WMR31" s="134"/>
      <c r="WMS31" s="134"/>
      <c r="WMT31" s="134"/>
      <c r="WMU31" s="134"/>
      <c r="WMV31" s="134"/>
      <c r="WMW31" s="134"/>
      <c r="WMX31" s="134"/>
      <c r="WMY31" s="134"/>
      <c r="WMZ31" s="134"/>
      <c r="WNA31" s="134"/>
      <c r="WNB31" s="134"/>
      <c r="WNC31" s="134"/>
      <c r="WND31" s="134"/>
      <c r="WNE31" s="134"/>
      <c r="WNF31" s="134"/>
      <c r="WNG31" s="134"/>
      <c r="WNH31" s="134"/>
      <c r="WNI31" s="134"/>
      <c r="WNJ31" s="134"/>
      <c r="WNK31" s="134"/>
      <c r="WNL31" s="134"/>
      <c r="WNM31" s="134"/>
      <c r="WNN31" s="134"/>
      <c r="WNO31" s="134"/>
      <c r="WNP31" s="134"/>
      <c r="WNQ31" s="134"/>
      <c r="WNR31" s="134"/>
      <c r="WNS31" s="134"/>
      <c r="WNT31" s="134"/>
      <c r="WNU31" s="134"/>
      <c r="WNV31" s="134"/>
      <c r="WNW31" s="134"/>
      <c r="WNX31" s="134"/>
      <c r="WNY31" s="134"/>
      <c r="WNZ31" s="134"/>
      <c r="WOA31" s="134"/>
      <c r="WOB31" s="134"/>
      <c r="WOC31" s="134"/>
      <c r="WOD31" s="134"/>
      <c r="WOE31" s="134"/>
      <c r="WOF31" s="134"/>
      <c r="WOG31" s="134"/>
      <c r="WOH31" s="134"/>
      <c r="WOI31" s="134"/>
      <c r="WOJ31" s="134"/>
      <c r="WOK31" s="134"/>
      <c r="WOL31" s="134"/>
      <c r="WOM31" s="134"/>
      <c r="WON31" s="134"/>
      <c r="WOO31" s="134"/>
      <c r="WOP31" s="134"/>
      <c r="WOQ31" s="134"/>
      <c r="WOR31" s="134"/>
      <c r="WOS31" s="134"/>
      <c r="WOT31" s="134"/>
      <c r="WOU31" s="134"/>
      <c r="WOV31" s="134"/>
      <c r="WOW31" s="134"/>
      <c r="WOX31" s="134"/>
      <c r="WOY31" s="134"/>
      <c r="WOZ31" s="134"/>
      <c r="WPA31" s="134"/>
      <c r="WPB31" s="134"/>
      <c r="WPC31" s="134"/>
      <c r="WPD31" s="134"/>
      <c r="WPE31" s="134"/>
      <c r="WPF31" s="134"/>
      <c r="WPG31" s="134"/>
      <c r="WPH31" s="134"/>
      <c r="WPI31" s="134"/>
      <c r="WPJ31" s="134"/>
      <c r="WPK31" s="134"/>
      <c r="WPL31" s="134"/>
      <c r="WPM31" s="134"/>
      <c r="WPN31" s="134"/>
      <c r="WPO31" s="134"/>
      <c r="WPP31" s="134"/>
      <c r="WPQ31" s="134"/>
      <c r="WPR31" s="134"/>
      <c r="WPS31" s="134"/>
      <c r="WPT31" s="134"/>
      <c r="WPU31" s="134"/>
      <c r="WPV31" s="134"/>
      <c r="WPW31" s="134"/>
      <c r="WPX31" s="134"/>
      <c r="WPY31" s="134"/>
      <c r="WPZ31" s="134"/>
      <c r="WQA31" s="134"/>
      <c r="WQB31" s="134"/>
      <c r="WQC31" s="134"/>
      <c r="WQD31" s="134"/>
      <c r="WQE31" s="134"/>
      <c r="WQF31" s="134"/>
      <c r="WQG31" s="134"/>
      <c r="WQH31" s="134"/>
      <c r="WQI31" s="134"/>
      <c r="WQJ31" s="134"/>
      <c r="WQK31" s="134"/>
      <c r="WQL31" s="134"/>
      <c r="WQM31" s="134"/>
      <c r="WQN31" s="134"/>
      <c r="WQO31" s="134"/>
      <c r="WQP31" s="134"/>
      <c r="WQQ31" s="134"/>
      <c r="WQR31" s="134"/>
      <c r="WQS31" s="134"/>
      <c r="WQT31" s="134"/>
      <c r="WQU31" s="134"/>
      <c r="WQV31" s="134"/>
      <c r="WQW31" s="134"/>
      <c r="WQX31" s="134"/>
      <c r="WQY31" s="134"/>
      <c r="WQZ31" s="134"/>
      <c r="WRA31" s="134"/>
      <c r="WRB31" s="134"/>
      <c r="WRC31" s="134"/>
      <c r="WRD31" s="134"/>
      <c r="WRE31" s="134"/>
      <c r="WRF31" s="134"/>
      <c r="WRG31" s="134"/>
      <c r="WRH31" s="134"/>
      <c r="WRI31" s="134"/>
      <c r="WRJ31" s="134"/>
      <c r="WRK31" s="134"/>
      <c r="WRL31" s="134"/>
      <c r="WRM31" s="134"/>
      <c r="WRN31" s="134"/>
      <c r="WRO31" s="134"/>
      <c r="WRP31" s="134"/>
      <c r="WRQ31" s="134"/>
      <c r="WRR31" s="134"/>
      <c r="WRS31" s="134"/>
      <c r="WRT31" s="134"/>
      <c r="WRU31" s="134"/>
      <c r="WRV31" s="134"/>
      <c r="WRW31" s="134"/>
      <c r="WRX31" s="134"/>
      <c r="WRY31" s="134"/>
      <c r="WRZ31" s="134"/>
      <c r="WSA31" s="134"/>
      <c r="WSB31" s="134"/>
      <c r="WSC31" s="134"/>
      <c r="WSD31" s="134"/>
      <c r="WSE31" s="134"/>
      <c r="WSF31" s="134"/>
      <c r="WSG31" s="134"/>
      <c r="WSH31" s="134"/>
      <c r="WSI31" s="134"/>
      <c r="WSJ31" s="134"/>
      <c r="WSK31" s="134"/>
      <c r="WSL31" s="134"/>
      <c r="WSM31" s="134"/>
      <c r="WSN31" s="134"/>
      <c r="WSO31" s="134"/>
      <c r="WSP31" s="134"/>
      <c r="WSQ31" s="134"/>
      <c r="WSR31" s="134"/>
      <c r="WSS31" s="134"/>
      <c r="WST31" s="134"/>
      <c r="WSU31" s="134"/>
      <c r="WSV31" s="134"/>
      <c r="WSW31" s="134"/>
      <c r="WSX31" s="134"/>
      <c r="WSY31" s="134"/>
      <c r="WSZ31" s="134"/>
      <c r="WTA31" s="134"/>
      <c r="WTB31" s="134"/>
      <c r="WTC31" s="134"/>
      <c r="WTD31" s="134"/>
      <c r="WTE31" s="134"/>
      <c r="WTF31" s="134"/>
      <c r="WTG31" s="134"/>
      <c r="WTH31" s="134"/>
      <c r="WTI31" s="134"/>
      <c r="WTJ31" s="134"/>
      <c r="WTK31" s="134"/>
      <c r="WTL31" s="134"/>
      <c r="WTM31" s="134"/>
      <c r="WTN31" s="134"/>
      <c r="WTO31" s="134"/>
      <c r="WTP31" s="134"/>
      <c r="WTQ31" s="134"/>
      <c r="WTR31" s="134"/>
      <c r="WTS31" s="134"/>
      <c r="WTT31" s="134"/>
      <c r="WTU31" s="134"/>
      <c r="WTV31" s="134"/>
      <c r="WTW31" s="134"/>
      <c r="WTX31" s="134"/>
      <c r="WTY31" s="134"/>
      <c r="WTZ31" s="134"/>
      <c r="WUA31" s="134"/>
      <c r="WUB31" s="134"/>
      <c r="WUC31" s="134"/>
      <c r="WUD31" s="134"/>
      <c r="WUE31" s="134"/>
      <c r="WUF31" s="134"/>
      <c r="WUG31" s="134"/>
      <c r="WUH31" s="134"/>
      <c r="WUI31" s="134"/>
      <c r="WUJ31" s="134"/>
      <c r="WUK31" s="134"/>
      <c r="WUL31" s="134"/>
      <c r="WUM31" s="134"/>
      <c r="WUN31" s="134"/>
      <c r="WUO31" s="134"/>
      <c r="WUP31" s="134"/>
      <c r="WUQ31" s="134"/>
      <c r="WUR31" s="134"/>
      <c r="WUS31" s="134"/>
      <c r="WUT31" s="134"/>
      <c r="WUU31" s="134"/>
      <c r="WUV31" s="134"/>
      <c r="WUW31" s="134"/>
      <c r="WUX31" s="134"/>
      <c r="WUY31" s="134"/>
      <c r="WUZ31" s="134"/>
      <c r="WVA31" s="134"/>
      <c r="WVB31" s="134"/>
      <c r="WVC31" s="134"/>
      <c r="WVD31" s="134"/>
      <c r="WVE31" s="134"/>
      <c r="WVF31" s="134"/>
      <c r="WVG31" s="134"/>
      <c r="WVH31" s="134"/>
      <c r="WVI31" s="134"/>
      <c r="WVJ31" s="134"/>
      <c r="WVK31" s="134"/>
      <c r="WVL31" s="134"/>
      <c r="WVM31" s="134"/>
      <c r="WVN31" s="134"/>
      <c r="WVO31" s="134"/>
      <c r="WVP31" s="134"/>
      <c r="WVQ31" s="134"/>
      <c r="WVR31" s="134"/>
      <c r="WVS31" s="134"/>
      <c r="WVT31" s="134"/>
      <c r="WVU31" s="134"/>
      <c r="WVV31" s="134"/>
      <c r="WVW31" s="134"/>
      <c r="WVX31" s="134"/>
      <c r="WVY31" s="134"/>
      <c r="WVZ31" s="134"/>
      <c r="WWA31" s="134"/>
      <c r="WWB31" s="134"/>
      <c r="WWC31" s="134"/>
      <c r="WWD31" s="134"/>
      <c r="WWE31" s="134"/>
      <c r="WWF31" s="134"/>
      <c r="WWG31" s="134"/>
      <c r="WWH31" s="134"/>
      <c r="WWI31" s="134"/>
      <c r="WWJ31" s="134"/>
      <c r="WWK31" s="134"/>
      <c r="WWL31" s="134"/>
      <c r="WWM31" s="134"/>
      <c r="WWN31" s="134"/>
      <c r="WWO31" s="134"/>
      <c r="WWP31" s="134"/>
      <c r="WWQ31" s="134"/>
      <c r="WWR31" s="134"/>
      <c r="WWS31" s="134"/>
      <c r="WWT31" s="134"/>
      <c r="WWU31" s="134"/>
      <c r="WWV31" s="134"/>
      <c r="WWW31" s="134"/>
      <c r="WWX31" s="134"/>
      <c r="WWY31" s="134"/>
      <c r="WWZ31" s="134"/>
      <c r="WXA31" s="134"/>
      <c r="WXB31" s="134"/>
      <c r="WXC31" s="134"/>
      <c r="WXD31" s="134"/>
      <c r="WXE31" s="134"/>
      <c r="WXF31" s="134"/>
      <c r="WXG31" s="134"/>
      <c r="WXH31" s="134"/>
      <c r="WXI31" s="134"/>
      <c r="WXJ31" s="134"/>
      <c r="WXK31" s="134"/>
      <c r="WXL31" s="134"/>
      <c r="WXM31" s="134"/>
      <c r="WXN31" s="134"/>
      <c r="WXO31" s="134"/>
      <c r="WXP31" s="134"/>
      <c r="WXQ31" s="134"/>
      <c r="WXR31" s="134"/>
      <c r="WXS31" s="134"/>
      <c r="WXT31" s="134"/>
      <c r="WXU31" s="134"/>
      <c r="WXV31" s="134"/>
      <c r="WXW31" s="134"/>
      <c r="WXX31" s="134"/>
      <c r="WXY31" s="134"/>
      <c r="WXZ31" s="134"/>
      <c r="WYA31" s="134"/>
      <c r="WYB31" s="134"/>
      <c r="WYC31" s="134"/>
      <c r="WYD31" s="134"/>
      <c r="WYE31" s="134"/>
      <c r="WYF31" s="134"/>
      <c r="WYG31" s="134"/>
      <c r="WYH31" s="134"/>
      <c r="WYI31" s="134"/>
      <c r="WYJ31" s="134"/>
      <c r="WYK31" s="134"/>
      <c r="WYL31" s="134"/>
      <c r="WYM31" s="134"/>
      <c r="WYN31" s="134"/>
      <c r="WYO31" s="134"/>
      <c r="WYP31" s="134"/>
      <c r="WYQ31" s="134"/>
      <c r="WYR31" s="134"/>
      <c r="WYS31" s="134"/>
      <c r="WYT31" s="134"/>
      <c r="WYU31" s="134"/>
      <c r="WYV31" s="134"/>
      <c r="WYW31" s="134"/>
      <c r="WYX31" s="134"/>
      <c r="WYY31" s="134"/>
      <c r="WYZ31" s="134"/>
      <c r="WZA31" s="134"/>
      <c r="WZB31" s="134"/>
      <c r="WZC31" s="134"/>
      <c r="WZD31" s="134"/>
      <c r="WZE31" s="134"/>
      <c r="WZF31" s="134"/>
      <c r="WZG31" s="134"/>
      <c r="WZH31" s="134"/>
      <c r="WZI31" s="134"/>
      <c r="WZJ31" s="134"/>
      <c r="WZK31" s="134"/>
      <c r="WZL31" s="134"/>
      <c r="WZM31" s="134"/>
      <c r="WZN31" s="134"/>
      <c r="WZO31" s="134"/>
      <c r="WZP31" s="134"/>
      <c r="WZQ31" s="134"/>
      <c r="WZR31" s="134"/>
      <c r="WZS31" s="134"/>
      <c r="WZT31" s="134"/>
      <c r="WZU31" s="134"/>
      <c r="WZV31" s="134"/>
      <c r="WZW31" s="134"/>
      <c r="WZX31" s="134"/>
      <c r="WZY31" s="134"/>
      <c r="WZZ31" s="134"/>
      <c r="XAA31" s="134"/>
      <c r="XAB31" s="134"/>
      <c r="XAC31" s="134"/>
      <c r="XAD31" s="134"/>
      <c r="XAE31" s="134"/>
      <c r="XAF31" s="134"/>
      <c r="XAG31" s="134"/>
      <c r="XAH31" s="134"/>
      <c r="XAI31" s="134"/>
      <c r="XAJ31" s="134"/>
      <c r="XAK31" s="134"/>
      <c r="XAL31" s="134"/>
      <c r="XAM31" s="134"/>
      <c r="XAN31" s="134"/>
      <c r="XAO31" s="134"/>
      <c r="XAP31" s="134"/>
      <c r="XAQ31" s="134"/>
      <c r="XAR31" s="134"/>
      <c r="XAS31" s="134"/>
      <c r="XAT31" s="134"/>
      <c r="XAU31" s="134"/>
      <c r="XAV31" s="134"/>
      <c r="XAW31" s="134"/>
      <c r="XAX31" s="134"/>
      <c r="XAY31" s="134"/>
      <c r="XAZ31" s="134"/>
      <c r="XBA31" s="134"/>
      <c r="XBB31" s="134"/>
      <c r="XBC31" s="134"/>
      <c r="XBD31" s="134"/>
      <c r="XBE31" s="134"/>
      <c r="XBF31" s="134"/>
      <c r="XBG31" s="134"/>
      <c r="XBH31" s="134"/>
      <c r="XBI31" s="134"/>
      <c r="XBJ31" s="134"/>
      <c r="XBK31" s="134"/>
      <c r="XBL31" s="134"/>
      <c r="XBM31" s="134"/>
      <c r="XBN31" s="134"/>
      <c r="XBO31" s="134"/>
      <c r="XBP31" s="134"/>
      <c r="XBQ31" s="134"/>
      <c r="XBR31" s="134"/>
      <c r="XBS31" s="134"/>
      <c r="XBT31" s="134"/>
      <c r="XBU31" s="134"/>
      <c r="XBV31" s="134"/>
      <c r="XBW31" s="134"/>
      <c r="XBX31" s="134"/>
      <c r="XBY31" s="134"/>
      <c r="XBZ31" s="134"/>
      <c r="XCA31" s="134"/>
      <c r="XCB31" s="134"/>
      <c r="XCC31" s="134"/>
      <c r="XCD31" s="134"/>
      <c r="XCE31" s="134"/>
      <c r="XCF31" s="134"/>
      <c r="XCG31" s="134"/>
      <c r="XCH31" s="134"/>
      <c r="XCI31" s="134"/>
      <c r="XCJ31" s="134"/>
      <c r="XCK31" s="134"/>
      <c r="XCL31" s="134"/>
      <c r="XCM31" s="134"/>
      <c r="XCN31" s="134"/>
      <c r="XCO31" s="134"/>
      <c r="XCP31" s="134"/>
      <c r="XCQ31" s="134"/>
      <c r="XCR31" s="134"/>
      <c r="XCS31" s="134"/>
      <c r="XCT31" s="134"/>
      <c r="XCU31" s="134"/>
      <c r="XCV31" s="134"/>
      <c r="XCW31" s="134"/>
      <c r="XCX31" s="134"/>
      <c r="XCY31" s="134"/>
      <c r="XCZ31" s="134"/>
      <c r="XDA31" s="134"/>
      <c r="XDB31" s="134"/>
      <c r="XDC31" s="134"/>
      <c r="XDD31" s="134"/>
      <c r="XDE31" s="134"/>
      <c r="XDF31" s="134"/>
      <c r="XDG31" s="134"/>
      <c r="XDH31" s="134"/>
      <c r="XDI31" s="134"/>
      <c r="XDJ31" s="134"/>
      <c r="XDK31" s="134"/>
      <c r="XDL31" s="134"/>
      <c r="XDM31" s="134"/>
      <c r="XDN31" s="134"/>
      <c r="XDO31" s="134"/>
      <c r="XDP31" s="134"/>
      <c r="XDQ31" s="134"/>
      <c r="XDR31" s="134"/>
      <c r="XDS31" s="134"/>
      <c r="XDT31" s="134"/>
      <c r="XDU31" s="134"/>
      <c r="XDV31" s="134"/>
      <c r="XDW31" s="134"/>
      <c r="XDX31" s="134"/>
      <c r="XDY31" s="134"/>
      <c r="XDZ31" s="134"/>
      <c r="XEA31" s="134"/>
      <c r="XEB31" s="134"/>
      <c r="XEC31" s="134"/>
      <c r="XED31" s="134"/>
      <c r="XEE31" s="134"/>
      <c r="XEF31" s="134"/>
      <c r="XEG31" s="134"/>
      <c r="XEH31" s="134"/>
      <c r="XEI31" s="134"/>
      <c r="XEJ31" s="134"/>
      <c r="XEK31" s="134"/>
      <c r="XEL31" s="134"/>
      <c r="XEM31" s="134"/>
      <c r="XEN31" s="134"/>
      <c r="XEO31" s="134"/>
      <c r="XEP31" s="134"/>
      <c r="XEQ31" s="134"/>
      <c r="XER31" s="134"/>
      <c r="XES31" s="134"/>
      <c r="XET31" s="134"/>
      <c r="XEU31" s="134"/>
      <c r="XEV31" s="134"/>
      <c r="XEW31" s="134"/>
      <c r="XEX31" s="134"/>
      <c r="XEY31" s="134"/>
      <c r="XEZ31" s="134"/>
      <c r="XFA31" s="134"/>
      <c r="XFB31" s="134"/>
      <c r="XFC31" s="134"/>
    </row>
    <row r="32" customHeight="1" spans="1:16383">
      <c r="A32" s="37">
        <v>28</v>
      </c>
      <c r="B32" s="38" t="s">
        <v>209</v>
      </c>
      <c r="C32" s="39">
        <v>191.7791</v>
      </c>
      <c r="D32" s="39">
        <v>211.7791</v>
      </c>
      <c r="E32" s="39">
        <v>20</v>
      </c>
      <c r="F32" s="39">
        <v>20</v>
      </c>
      <c r="G32" s="39">
        <v>3.348</v>
      </c>
      <c r="H32" s="39">
        <v>3.348</v>
      </c>
      <c r="I32" s="39">
        <v>-0.40882</v>
      </c>
      <c r="J32" s="39">
        <v>-1.19881</v>
      </c>
      <c r="K32" s="39">
        <v>1.45011</v>
      </c>
      <c r="L32" s="39">
        <v>0.95011</v>
      </c>
      <c r="M32" s="70">
        <v>1.75</v>
      </c>
      <c r="N32" s="70">
        <v>1.75</v>
      </c>
      <c r="O32" s="71">
        <v>0</v>
      </c>
      <c r="P32" s="39">
        <v>0.69122</v>
      </c>
      <c r="Q32" s="39">
        <v>-0.09878</v>
      </c>
      <c r="R32" s="100">
        <v>0.45</v>
      </c>
      <c r="S32" s="100">
        <v>0.45</v>
      </c>
      <c r="T32" s="71">
        <v>0</v>
      </c>
      <c r="U32" s="101">
        <v>3.1</v>
      </c>
      <c r="V32" s="102">
        <v>8</v>
      </c>
      <c r="W32" s="103">
        <v>9.09</v>
      </c>
      <c r="X32" s="94">
        <f t="shared" si="2"/>
        <v>0</v>
      </c>
      <c r="Y32" s="94">
        <f t="shared" si="3"/>
        <v>0</v>
      </c>
      <c r="AA32"/>
      <c r="AB32"/>
      <c r="AD32"/>
      <c r="AE32"/>
      <c r="AF32"/>
      <c r="AG32" s="123"/>
      <c r="AH32"/>
      <c r="XFC32" s="8"/>
    </row>
    <row r="33" customHeight="1" spans="1:16383">
      <c r="A33" s="37">
        <v>29</v>
      </c>
      <c r="B33" s="38" t="s">
        <v>210</v>
      </c>
      <c r="C33" s="39">
        <v>211.8091</v>
      </c>
      <c r="D33" s="39">
        <v>231.8091</v>
      </c>
      <c r="E33" s="39">
        <v>20</v>
      </c>
      <c r="F33" s="39">
        <v>20</v>
      </c>
      <c r="G33" s="39">
        <v>3.348</v>
      </c>
      <c r="H33" s="39">
        <v>3.348</v>
      </c>
      <c r="I33" s="39">
        <v>-1.19999</v>
      </c>
      <c r="J33" s="39">
        <v>-1.98997</v>
      </c>
      <c r="K33" s="39">
        <v>0.94936</v>
      </c>
      <c r="L33" s="39">
        <v>0.44936</v>
      </c>
      <c r="M33" s="70">
        <v>1.75</v>
      </c>
      <c r="N33" s="70">
        <v>1.75</v>
      </c>
      <c r="O33" s="71">
        <v>0</v>
      </c>
      <c r="P33" s="39">
        <v>-0.09997</v>
      </c>
      <c r="Q33" s="39">
        <v>-0.88997</v>
      </c>
      <c r="R33" s="100">
        <v>0.45</v>
      </c>
      <c r="S33" s="100">
        <v>0.45</v>
      </c>
      <c r="T33" s="71">
        <v>0</v>
      </c>
      <c r="U33" s="101">
        <v>3.1</v>
      </c>
      <c r="V33" s="102">
        <v>9.09</v>
      </c>
      <c r="W33" s="103">
        <v>8</v>
      </c>
      <c r="X33" s="94">
        <f t="shared" si="2"/>
        <v>0</v>
      </c>
      <c r="Y33" s="94">
        <f t="shared" si="3"/>
        <v>0</v>
      </c>
      <c r="AA33"/>
      <c r="AB33"/>
      <c r="AD33"/>
      <c r="AE33"/>
      <c r="AF33"/>
      <c r="AG33" s="123"/>
      <c r="AH33"/>
      <c r="XFC33" s="8"/>
    </row>
    <row r="34" customHeight="1" spans="1:16383">
      <c r="A34" s="37">
        <v>30</v>
      </c>
      <c r="B34" s="38" t="s">
        <v>211</v>
      </c>
      <c r="C34" s="39">
        <v>231.8391</v>
      </c>
      <c r="D34" s="39">
        <v>251.8391</v>
      </c>
      <c r="E34" s="39">
        <v>20</v>
      </c>
      <c r="F34" s="39">
        <v>20</v>
      </c>
      <c r="G34" s="39">
        <v>3.348</v>
      </c>
      <c r="H34" s="39">
        <v>3.348</v>
      </c>
      <c r="I34" s="39">
        <v>-1.99116</v>
      </c>
      <c r="J34" s="39">
        <v>-2.78114</v>
      </c>
      <c r="K34" s="39">
        <v>0.44861</v>
      </c>
      <c r="L34" s="39">
        <v>-0.05139</v>
      </c>
      <c r="M34" s="70">
        <v>1.75</v>
      </c>
      <c r="N34" s="70">
        <v>1.75</v>
      </c>
      <c r="O34" s="71">
        <v>0</v>
      </c>
      <c r="P34" s="39">
        <v>-0.89115</v>
      </c>
      <c r="Q34" s="39">
        <v>-1.61791</v>
      </c>
      <c r="R34" s="100">
        <v>0.45</v>
      </c>
      <c r="S34" s="100">
        <v>0.45</v>
      </c>
      <c r="T34" s="71">
        <v>0</v>
      </c>
      <c r="U34" s="101">
        <v>3.1</v>
      </c>
      <c r="V34" s="102">
        <v>8</v>
      </c>
      <c r="W34" s="103">
        <v>8</v>
      </c>
      <c r="X34" s="94">
        <f t="shared" si="2"/>
        <v>0</v>
      </c>
      <c r="Y34" s="94">
        <f t="shared" si="3"/>
        <v>0</v>
      </c>
      <c r="AA34"/>
      <c r="AB34"/>
      <c r="AD34"/>
      <c r="AE34"/>
      <c r="AF34"/>
      <c r="AG34" s="123"/>
      <c r="AH34"/>
      <c r="XFC34" s="8"/>
    </row>
    <row r="35" customHeight="1" spans="1:16383">
      <c r="A35" s="37">
        <v>31</v>
      </c>
      <c r="B35" s="38" t="s">
        <v>212</v>
      </c>
      <c r="C35" s="39">
        <v>251.8691</v>
      </c>
      <c r="D35" s="39">
        <v>271.8691</v>
      </c>
      <c r="E35" s="39">
        <v>20</v>
      </c>
      <c r="F35" s="39">
        <v>20</v>
      </c>
      <c r="G35" s="39">
        <v>3.348</v>
      </c>
      <c r="H35" s="39">
        <v>3.348</v>
      </c>
      <c r="I35" s="39">
        <v>-2.78233</v>
      </c>
      <c r="J35" s="39">
        <v>-3.34525</v>
      </c>
      <c r="K35" s="39">
        <v>-0.05214</v>
      </c>
      <c r="L35" s="39">
        <v>-0.55214</v>
      </c>
      <c r="M35" s="70">
        <v>1.75</v>
      </c>
      <c r="N35" s="70">
        <v>1.75</v>
      </c>
      <c r="O35" s="71">
        <v>0</v>
      </c>
      <c r="P35" s="39">
        <v>-1.61884</v>
      </c>
      <c r="Q35" s="39">
        <v>-2.12974</v>
      </c>
      <c r="R35" s="100">
        <v>0.45</v>
      </c>
      <c r="S35" s="100">
        <v>0.45</v>
      </c>
      <c r="T35" s="71">
        <v>0</v>
      </c>
      <c r="U35" s="101">
        <v>3.1</v>
      </c>
      <c r="V35" s="102">
        <v>8</v>
      </c>
      <c r="W35" s="103">
        <v>14.06</v>
      </c>
      <c r="X35" s="94">
        <f t="shared" si="2"/>
        <v>0</v>
      </c>
      <c r="Y35" s="94">
        <f t="shared" si="3"/>
        <v>0</v>
      </c>
      <c r="AA35"/>
      <c r="AB35"/>
      <c r="AD35"/>
      <c r="AE35"/>
      <c r="AF35"/>
      <c r="AG35" s="123"/>
      <c r="AH35"/>
      <c r="XFC35" s="8"/>
    </row>
    <row r="36" customHeight="1" spans="1:16383">
      <c r="A36" s="40">
        <v>32</v>
      </c>
      <c r="B36" s="41"/>
      <c r="C36" s="42"/>
      <c r="D36" s="42"/>
      <c r="E36" s="42"/>
      <c r="F36" s="42"/>
      <c r="G36" s="42"/>
      <c r="H36" s="42"/>
      <c r="I36" s="42"/>
      <c r="J36" s="42"/>
      <c r="K36" s="42"/>
      <c r="L36" s="42"/>
      <c r="M36" s="72"/>
      <c r="N36" s="72"/>
      <c r="O36" s="73"/>
      <c r="P36" s="42"/>
      <c r="Q36" s="42"/>
      <c r="R36" s="105"/>
      <c r="S36" s="105"/>
      <c r="T36" s="105"/>
      <c r="U36" s="106"/>
      <c r="V36" s="42"/>
      <c r="W36" s="107"/>
      <c r="X36" s="108"/>
      <c r="Y36" s="14"/>
      <c r="Z36" s="129"/>
      <c r="AA36"/>
      <c r="AB36"/>
      <c r="AD36"/>
      <c r="AE36"/>
      <c r="AF36"/>
      <c r="AG36" s="123"/>
      <c r="AH36"/>
      <c r="XFC36" s="8"/>
    </row>
    <row r="37" customHeight="1" spans="24:25">
      <c r="X37" s="8">
        <f>SUM(X5:X36)</f>
        <v>45.86444625</v>
      </c>
      <c r="Y37" s="123"/>
    </row>
    <row r="38" ht="24.95" customHeight="1" spans="2:10">
      <c r="B38" s="21" t="s">
        <v>213</v>
      </c>
      <c r="C38" s="21"/>
      <c r="D38" s="21"/>
      <c r="E38" s="21"/>
      <c r="F38" s="21"/>
      <c r="G38" s="21"/>
      <c r="H38" s="21"/>
      <c r="I38" s="21"/>
      <c r="J38" s="21"/>
    </row>
    <row r="39" s="11" customFormat="1" ht="32.1" customHeight="1" spans="1:29">
      <c r="A39" s="22" t="s">
        <v>169</v>
      </c>
      <c r="B39" s="43" t="s">
        <v>214</v>
      </c>
      <c r="C39" s="43"/>
      <c r="D39" s="24" t="s">
        <v>215</v>
      </c>
      <c r="E39" s="24" t="s">
        <v>172</v>
      </c>
      <c r="F39" s="24"/>
      <c r="G39" s="24" t="s">
        <v>173</v>
      </c>
      <c r="H39" s="24"/>
      <c r="I39" s="24" t="s">
        <v>216</v>
      </c>
      <c r="J39" s="24"/>
      <c r="K39" s="43" t="s">
        <v>62</v>
      </c>
      <c r="L39" s="43" t="s">
        <v>61</v>
      </c>
      <c r="M39" s="43" t="s">
        <v>63</v>
      </c>
      <c r="N39" s="43"/>
      <c r="O39" s="74" t="s">
        <v>217</v>
      </c>
      <c r="P39" s="74"/>
      <c r="Q39" s="74"/>
      <c r="R39" s="74"/>
      <c r="S39" s="74"/>
      <c r="T39" s="109" t="s">
        <v>218</v>
      </c>
      <c r="U39" s="110"/>
      <c r="V39" s="110"/>
      <c r="W39" s="110"/>
      <c r="X39" s="111"/>
      <c r="AB39" s="14"/>
      <c r="AC39" s="14"/>
    </row>
    <row r="40" s="11" customFormat="1" ht="32.1" customHeight="1" spans="1:29">
      <c r="A40" s="27"/>
      <c r="B40" s="44"/>
      <c r="C40" s="44"/>
      <c r="D40" s="29"/>
      <c r="E40" s="29"/>
      <c r="F40" s="29"/>
      <c r="G40" s="29"/>
      <c r="H40" s="29"/>
      <c r="I40" s="29"/>
      <c r="J40" s="29"/>
      <c r="K40" s="44"/>
      <c r="L40" s="44"/>
      <c r="M40" s="44"/>
      <c r="N40" s="44"/>
      <c r="O40" s="64" t="s">
        <v>219</v>
      </c>
      <c r="P40" s="64"/>
      <c r="Q40" s="64" t="s">
        <v>179</v>
      </c>
      <c r="R40" s="64"/>
      <c r="S40" s="64" t="s">
        <v>16</v>
      </c>
      <c r="T40" s="64" t="s">
        <v>220</v>
      </c>
      <c r="U40" s="64"/>
      <c r="V40" s="64" t="s">
        <v>181</v>
      </c>
      <c r="W40" s="64"/>
      <c r="X40" s="112" t="s">
        <v>16</v>
      </c>
      <c r="AB40" s="14"/>
      <c r="AC40" s="14"/>
    </row>
    <row r="41" s="12" customFormat="1" customHeight="1" spans="1:16382">
      <c r="A41" s="45" t="str">
        <f t="shared" ref="A41:A72" si="4">B5</f>
        <v>YU1</v>
      </c>
      <c r="B41" s="46">
        <f t="shared" ref="B41:B72" si="5">C5</f>
        <v>109.9395</v>
      </c>
      <c r="C41" s="46">
        <f t="shared" ref="C41:C72" si="6">D5</f>
        <v>129.9395</v>
      </c>
      <c r="D41" s="47">
        <f t="shared" ref="D41:D72" si="7">ABS(C41-B41)</f>
        <v>20</v>
      </c>
      <c r="E41" s="48">
        <f t="shared" ref="E41:H41" si="8">G5</f>
        <v>3.61863</v>
      </c>
      <c r="F41" s="48">
        <f t="shared" si="8"/>
        <v>3.348</v>
      </c>
      <c r="G41" s="48">
        <f t="shared" si="8"/>
        <v>2.12747</v>
      </c>
      <c r="H41" s="48">
        <f t="shared" si="8"/>
        <v>1.65754</v>
      </c>
      <c r="I41" s="48">
        <f t="shared" ref="I41:I72" si="9">E41-G41</f>
        <v>1.49116</v>
      </c>
      <c r="J41" s="75">
        <f t="shared" ref="J41:J72" si="10">F41-H41</f>
        <v>1.69046</v>
      </c>
      <c r="K41" s="76">
        <f t="shared" ref="K41:K72" si="11">L41+0.1</f>
        <v>0.4</v>
      </c>
      <c r="L41" s="76">
        <f>LOOKUP(MAX(J41,I41),{0,3,4,5,6.5,7.5,9,10},{0.3,0.4,0.5,0.6,0.7,0.8,0.9})</f>
        <v>0.3</v>
      </c>
      <c r="M41" s="76">
        <f t="shared" ref="M41:M72" si="12">V5+L41*2</f>
        <v>22.85</v>
      </c>
      <c r="N41" s="76">
        <f t="shared" ref="N41:N72" si="13">W5+L41*2</f>
        <v>22.85</v>
      </c>
      <c r="O41" s="77">
        <f t="shared" ref="O41:O72" si="14">K5-I5+0.2</f>
        <v>1.5</v>
      </c>
      <c r="P41" s="78">
        <f t="shared" ref="P41:P72" si="15">L5-J5+0.2</f>
        <v>1.53017</v>
      </c>
      <c r="Q41" s="78">
        <f t="shared" ref="Q41:S41" si="16">M5</f>
        <v>1.75</v>
      </c>
      <c r="R41" s="47">
        <f t="shared" si="16"/>
        <v>1.75</v>
      </c>
      <c r="S41" s="113">
        <f t="shared" si="16"/>
        <v>1</v>
      </c>
      <c r="T41" s="114">
        <f t="shared" ref="T41:T72" si="17">P5-I5+1</f>
        <v>2.3</v>
      </c>
      <c r="U41" s="77">
        <f t="shared" ref="U41:U59" si="18">Q5-J5+1</f>
        <v>2.32553</v>
      </c>
      <c r="V41" s="77">
        <f t="shared" ref="V41:X41" si="19">R5</f>
        <v>0.45</v>
      </c>
      <c r="W41" s="114">
        <f t="shared" si="19"/>
        <v>0.45</v>
      </c>
      <c r="X41" s="115">
        <f t="shared" si="19"/>
        <v>0</v>
      </c>
      <c r="Y41" s="94">
        <f t="shared" ref="Y41:Y71" si="20">(O41+P41)/2*Q41*S41</f>
        <v>2.65139875</v>
      </c>
      <c r="Z41" s="94">
        <f t="shared" ref="Z41:Z71" si="21">(T41+U41)/2*V41*X41</f>
        <v>0</v>
      </c>
      <c r="AA41" s="134"/>
      <c r="AB41" s="135"/>
      <c r="AC41" s="135"/>
      <c r="AD41" s="134"/>
      <c r="AE41" s="134"/>
      <c r="AF41" s="134"/>
      <c r="AG41" s="134"/>
      <c r="AH41" s="134"/>
      <c r="AI41" s="134"/>
      <c r="AJ41" s="134"/>
      <c r="AK41" s="134"/>
      <c r="AL41" s="134"/>
      <c r="AM41" s="134"/>
      <c r="AN41" s="134"/>
      <c r="AO41" s="134"/>
      <c r="AP41" s="134"/>
      <c r="AQ41" s="134"/>
      <c r="AR41" s="134"/>
      <c r="AS41" s="134"/>
      <c r="AT41" s="134"/>
      <c r="AU41" s="134"/>
      <c r="AV41" s="134"/>
      <c r="AW41" s="134"/>
      <c r="AX41" s="134"/>
      <c r="AY41" s="134"/>
      <c r="AZ41" s="134"/>
      <c r="BA41" s="134"/>
      <c r="BB41" s="134"/>
      <c r="BC41" s="134"/>
      <c r="BD41" s="134"/>
      <c r="BE41" s="134"/>
      <c r="BF41" s="134"/>
      <c r="BG41" s="134"/>
      <c r="BH41" s="134"/>
      <c r="BI41" s="134"/>
      <c r="BJ41" s="134"/>
      <c r="BK41" s="134"/>
      <c r="BL41" s="134"/>
      <c r="BM41" s="134"/>
      <c r="BN41" s="134"/>
      <c r="BO41" s="134"/>
      <c r="BP41" s="134"/>
      <c r="BQ41" s="134"/>
      <c r="BR41" s="134"/>
      <c r="BS41" s="134"/>
      <c r="BT41" s="134"/>
      <c r="BU41" s="134"/>
      <c r="BV41" s="134"/>
      <c r="BW41" s="134"/>
      <c r="BX41" s="134"/>
      <c r="BY41" s="134"/>
      <c r="BZ41" s="134"/>
      <c r="CA41" s="134"/>
      <c r="CB41" s="134"/>
      <c r="CC41" s="134"/>
      <c r="CD41" s="134"/>
      <c r="CE41" s="134"/>
      <c r="CF41" s="134"/>
      <c r="CG41" s="134"/>
      <c r="CH41" s="134"/>
      <c r="CI41" s="134"/>
      <c r="CJ41" s="134"/>
      <c r="CK41" s="134"/>
      <c r="CL41" s="134"/>
      <c r="CM41" s="134"/>
      <c r="CN41" s="134"/>
      <c r="CO41" s="134"/>
      <c r="CP41" s="134"/>
      <c r="CQ41" s="134"/>
      <c r="CR41" s="134"/>
      <c r="CS41" s="134"/>
      <c r="CT41" s="134"/>
      <c r="CU41" s="134"/>
      <c r="CV41" s="134"/>
      <c r="CW41" s="134"/>
      <c r="CX41" s="134"/>
      <c r="CY41" s="134"/>
      <c r="CZ41" s="134"/>
      <c r="DA41" s="134"/>
      <c r="DB41" s="134"/>
      <c r="DC41" s="134"/>
      <c r="DD41" s="134"/>
      <c r="DE41" s="134"/>
      <c r="DF41" s="134"/>
      <c r="DG41" s="134"/>
      <c r="DH41" s="134"/>
      <c r="DI41" s="134"/>
      <c r="DJ41" s="134"/>
      <c r="DK41" s="134"/>
      <c r="DL41" s="134"/>
      <c r="DM41" s="134"/>
      <c r="DN41" s="134"/>
      <c r="DO41" s="134"/>
      <c r="DP41" s="134"/>
      <c r="DQ41" s="134"/>
      <c r="DR41" s="134"/>
      <c r="DS41" s="134"/>
      <c r="DT41" s="134"/>
      <c r="DU41" s="134"/>
      <c r="DV41" s="134"/>
      <c r="DW41" s="134"/>
      <c r="DX41" s="134"/>
      <c r="DY41" s="134"/>
      <c r="DZ41" s="134"/>
      <c r="EA41" s="134"/>
      <c r="EB41" s="134"/>
      <c r="EC41" s="134"/>
      <c r="ED41" s="134"/>
      <c r="EE41" s="134"/>
      <c r="EF41" s="134"/>
      <c r="EG41" s="134"/>
      <c r="EH41" s="134"/>
      <c r="EI41" s="134"/>
      <c r="EJ41" s="134"/>
      <c r="EK41" s="134"/>
      <c r="EL41" s="134"/>
      <c r="EM41" s="134"/>
      <c r="EN41" s="134"/>
      <c r="EO41" s="134"/>
      <c r="EP41" s="134"/>
      <c r="EQ41" s="134"/>
      <c r="ER41" s="134"/>
      <c r="ES41" s="134"/>
      <c r="ET41" s="134"/>
      <c r="EU41" s="134"/>
      <c r="EV41" s="134"/>
      <c r="EW41" s="134"/>
      <c r="EX41" s="134"/>
      <c r="EY41" s="134"/>
      <c r="EZ41" s="134"/>
      <c r="FA41" s="134"/>
      <c r="FB41" s="134"/>
      <c r="FC41" s="134"/>
      <c r="FD41" s="134"/>
      <c r="FE41" s="134"/>
      <c r="FF41" s="134"/>
      <c r="FG41" s="134"/>
      <c r="FH41" s="134"/>
      <c r="FI41" s="134"/>
      <c r="FJ41" s="134"/>
      <c r="FK41" s="134"/>
      <c r="FL41" s="134"/>
      <c r="FM41" s="134"/>
      <c r="FN41" s="134"/>
      <c r="FO41" s="134"/>
      <c r="FP41" s="134"/>
      <c r="FQ41" s="134"/>
      <c r="FR41" s="134"/>
      <c r="FS41" s="134"/>
      <c r="FT41" s="134"/>
      <c r="FU41" s="134"/>
      <c r="FV41" s="134"/>
      <c r="FW41" s="134"/>
      <c r="FX41" s="134"/>
      <c r="FY41" s="134"/>
      <c r="FZ41" s="134"/>
      <c r="GA41" s="134"/>
      <c r="GB41" s="134"/>
      <c r="GC41" s="134"/>
      <c r="GD41" s="134"/>
      <c r="GE41" s="134"/>
      <c r="GF41" s="134"/>
      <c r="GG41" s="134"/>
      <c r="GH41" s="134"/>
      <c r="GI41" s="134"/>
      <c r="GJ41" s="134"/>
      <c r="GK41" s="134"/>
      <c r="GL41" s="134"/>
      <c r="GM41" s="134"/>
      <c r="GN41" s="134"/>
      <c r="GO41" s="134"/>
      <c r="GP41" s="134"/>
      <c r="GQ41" s="134"/>
      <c r="GR41" s="134"/>
      <c r="GS41" s="134"/>
      <c r="GT41" s="134"/>
      <c r="GU41" s="134"/>
      <c r="GV41" s="134"/>
      <c r="GW41" s="134"/>
      <c r="GX41" s="134"/>
      <c r="GY41" s="134"/>
      <c r="GZ41" s="134"/>
      <c r="HA41" s="134"/>
      <c r="HB41" s="134"/>
      <c r="HC41" s="134"/>
      <c r="HD41" s="134"/>
      <c r="HE41" s="134"/>
      <c r="HF41" s="134"/>
      <c r="HG41" s="134"/>
      <c r="HH41" s="134"/>
      <c r="HI41" s="134"/>
      <c r="HJ41" s="134"/>
      <c r="HK41" s="134"/>
      <c r="HL41" s="134"/>
      <c r="HM41" s="134"/>
      <c r="HN41" s="134"/>
      <c r="HO41" s="134"/>
      <c r="HP41" s="134"/>
      <c r="HQ41" s="134"/>
      <c r="HR41" s="134"/>
      <c r="HS41" s="134"/>
      <c r="HT41" s="134"/>
      <c r="HU41" s="134"/>
      <c r="HV41" s="134"/>
      <c r="HW41" s="134"/>
      <c r="HX41" s="134"/>
      <c r="HY41" s="134"/>
      <c r="HZ41" s="134"/>
      <c r="IA41" s="134"/>
      <c r="IB41" s="134"/>
      <c r="IC41" s="134"/>
      <c r="ID41" s="134"/>
      <c r="IE41" s="134"/>
      <c r="IF41" s="134"/>
      <c r="IG41" s="134"/>
      <c r="IH41" s="134"/>
      <c r="II41" s="134"/>
      <c r="IJ41" s="134"/>
      <c r="IK41" s="134"/>
      <c r="IL41" s="134"/>
      <c r="IM41" s="134"/>
      <c r="IN41" s="134"/>
      <c r="IO41" s="134"/>
      <c r="IP41" s="134"/>
      <c r="IQ41" s="134"/>
      <c r="IR41" s="134"/>
      <c r="IS41" s="134"/>
      <c r="IT41" s="134"/>
      <c r="IU41" s="134"/>
      <c r="IV41" s="134"/>
      <c r="IW41" s="134"/>
      <c r="IX41" s="134"/>
      <c r="IY41" s="134"/>
      <c r="IZ41" s="134"/>
      <c r="JA41" s="134"/>
      <c r="JB41" s="134"/>
      <c r="JC41" s="134"/>
      <c r="JD41" s="134"/>
      <c r="JE41" s="134"/>
      <c r="JF41" s="134"/>
      <c r="JG41" s="134"/>
      <c r="JH41" s="134"/>
      <c r="JI41" s="134"/>
      <c r="JJ41" s="134"/>
      <c r="JK41" s="134"/>
      <c r="JL41" s="134"/>
      <c r="JM41" s="134"/>
      <c r="JN41" s="134"/>
      <c r="JO41" s="134"/>
      <c r="JP41" s="134"/>
      <c r="JQ41" s="134"/>
      <c r="JR41" s="134"/>
      <c r="JS41" s="134"/>
      <c r="JT41" s="134"/>
      <c r="JU41" s="134"/>
      <c r="JV41" s="134"/>
      <c r="JW41" s="134"/>
      <c r="JX41" s="134"/>
      <c r="JY41" s="134"/>
      <c r="JZ41" s="134"/>
      <c r="KA41" s="134"/>
      <c r="KB41" s="134"/>
      <c r="KC41" s="134"/>
      <c r="KD41" s="134"/>
      <c r="KE41" s="134"/>
      <c r="KF41" s="134"/>
      <c r="KG41" s="134"/>
      <c r="KH41" s="134"/>
      <c r="KI41" s="134"/>
      <c r="KJ41" s="134"/>
      <c r="KK41" s="134"/>
      <c r="KL41" s="134"/>
      <c r="KM41" s="134"/>
      <c r="KN41" s="134"/>
      <c r="KO41" s="134"/>
      <c r="KP41" s="134"/>
      <c r="KQ41" s="134"/>
      <c r="KR41" s="134"/>
      <c r="KS41" s="134"/>
      <c r="KT41" s="134"/>
      <c r="KU41" s="134"/>
      <c r="KV41" s="134"/>
      <c r="KW41" s="134"/>
      <c r="KX41" s="134"/>
      <c r="KY41" s="134"/>
      <c r="KZ41" s="134"/>
      <c r="LA41" s="134"/>
      <c r="LB41" s="134"/>
      <c r="LC41" s="134"/>
      <c r="LD41" s="134"/>
      <c r="LE41" s="134"/>
      <c r="LF41" s="134"/>
      <c r="LG41" s="134"/>
      <c r="LH41" s="134"/>
      <c r="LI41" s="134"/>
      <c r="LJ41" s="134"/>
      <c r="LK41" s="134"/>
      <c r="LL41" s="134"/>
      <c r="LM41" s="134"/>
      <c r="LN41" s="134"/>
      <c r="LO41" s="134"/>
      <c r="LP41" s="134"/>
      <c r="LQ41" s="134"/>
      <c r="LR41" s="134"/>
      <c r="LS41" s="134"/>
      <c r="LT41" s="134"/>
      <c r="LU41" s="134"/>
      <c r="LV41" s="134"/>
      <c r="LW41" s="134"/>
      <c r="LX41" s="134"/>
      <c r="LY41" s="134"/>
      <c r="LZ41" s="134"/>
      <c r="MA41" s="134"/>
      <c r="MB41" s="134"/>
      <c r="MC41" s="134"/>
      <c r="MD41" s="134"/>
      <c r="ME41" s="134"/>
      <c r="MF41" s="134"/>
      <c r="MG41" s="134"/>
      <c r="MH41" s="134"/>
      <c r="MI41" s="134"/>
      <c r="MJ41" s="134"/>
      <c r="MK41" s="134"/>
      <c r="ML41" s="134"/>
      <c r="MM41" s="134"/>
      <c r="MN41" s="134"/>
      <c r="MO41" s="134"/>
      <c r="MP41" s="134"/>
      <c r="MQ41" s="134"/>
      <c r="MR41" s="134"/>
      <c r="MS41" s="134"/>
      <c r="MT41" s="134"/>
      <c r="MU41" s="134"/>
      <c r="MV41" s="134"/>
      <c r="MW41" s="134"/>
      <c r="MX41" s="134"/>
      <c r="MY41" s="134"/>
      <c r="MZ41" s="134"/>
      <c r="NA41" s="134"/>
      <c r="NB41" s="134"/>
      <c r="NC41" s="134"/>
      <c r="ND41" s="134"/>
      <c r="NE41" s="134"/>
      <c r="NF41" s="134"/>
      <c r="NG41" s="134"/>
      <c r="NH41" s="134"/>
      <c r="NI41" s="134"/>
      <c r="NJ41" s="134"/>
      <c r="NK41" s="134"/>
      <c r="NL41" s="134"/>
      <c r="NM41" s="134"/>
      <c r="NN41" s="134"/>
      <c r="NO41" s="134"/>
      <c r="NP41" s="134"/>
      <c r="NQ41" s="134"/>
      <c r="NR41" s="134"/>
      <c r="NS41" s="134"/>
      <c r="NT41" s="134"/>
      <c r="NU41" s="134"/>
      <c r="NV41" s="134"/>
      <c r="NW41" s="134"/>
      <c r="NX41" s="134"/>
      <c r="NY41" s="134"/>
      <c r="NZ41" s="134"/>
      <c r="OA41" s="134"/>
      <c r="OB41" s="134"/>
      <c r="OC41" s="134"/>
      <c r="OD41" s="134"/>
      <c r="OE41" s="134"/>
      <c r="OF41" s="134"/>
      <c r="OG41" s="134"/>
      <c r="OH41" s="134"/>
      <c r="OI41" s="134"/>
      <c r="OJ41" s="134"/>
      <c r="OK41" s="134"/>
      <c r="OL41" s="134"/>
      <c r="OM41" s="134"/>
      <c r="ON41" s="134"/>
      <c r="OO41" s="134"/>
      <c r="OP41" s="134"/>
      <c r="OQ41" s="134"/>
      <c r="OR41" s="134"/>
      <c r="OS41" s="134"/>
      <c r="OT41" s="134"/>
      <c r="OU41" s="134"/>
      <c r="OV41" s="134"/>
      <c r="OW41" s="134"/>
      <c r="OX41" s="134"/>
      <c r="OY41" s="134"/>
      <c r="OZ41" s="134"/>
      <c r="PA41" s="134"/>
      <c r="PB41" s="134"/>
      <c r="PC41" s="134"/>
      <c r="PD41" s="134"/>
      <c r="PE41" s="134"/>
      <c r="PF41" s="134"/>
      <c r="PG41" s="134"/>
      <c r="PH41" s="134"/>
      <c r="PI41" s="134"/>
      <c r="PJ41" s="134"/>
      <c r="PK41" s="134"/>
      <c r="PL41" s="134"/>
      <c r="PM41" s="134"/>
      <c r="PN41" s="134"/>
      <c r="PO41" s="134"/>
      <c r="PP41" s="134"/>
      <c r="PQ41" s="134"/>
      <c r="PR41" s="134"/>
      <c r="PS41" s="134"/>
      <c r="PT41" s="134"/>
      <c r="PU41" s="134"/>
      <c r="PV41" s="134"/>
      <c r="PW41" s="134"/>
      <c r="PX41" s="134"/>
      <c r="PY41" s="134"/>
      <c r="PZ41" s="134"/>
      <c r="QA41" s="134"/>
      <c r="QB41" s="134"/>
      <c r="QC41" s="134"/>
      <c r="QD41" s="134"/>
      <c r="QE41" s="134"/>
      <c r="QF41" s="134"/>
      <c r="QG41" s="134"/>
      <c r="QH41" s="134"/>
      <c r="QI41" s="134"/>
      <c r="QJ41" s="134"/>
      <c r="QK41" s="134"/>
      <c r="QL41" s="134"/>
      <c r="QM41" s="134"/>
      <c r="QN41" s="134"/>
      <c r="QO41" s="134"/>
      <c r="QP41" s="134"/>
      <c r="QQ41" s="134"/>
      <c r="QR41" s="134"/>
      <c r="QS41" s="134"/>
      <c r="QT41" s="134"/>
      <c r="QU41" s="134"/>
      <c r="QV41" s="134"/>
      <c r="QW41" s="134"/>
      <c r="QX41" s="134"/>
      <c r="QY41" s="134"/>
      <c r="QZ41" s="134"/>
      <c r="RA41" s="134"/>
      <c r="RB41" s="134"/>
      <c r="RC41" s="134"/>
      <c r="RD41" s="134"/>
      <c r="RE41" s="134"/>
      <c r="RF41" s="134"/>
      <c r="RG41" s="134"/>
      <c r="RH41" s="134"/>
      <c r="RI41" s="134"/>
      <c r="RJ41" s="134"/>
      <c r="RK41" s="134"/>
      <c r="RL41" s="134"/>
      <c r="RM41" s="134"/>
      <c r="RN41" s="134"/>
      <c r="RO41" s="134"/>
      <c r="RP41" s="134"/>
      <c r="RQ41" s="134"/>
      <c r="RR41" s="134"/>
      <c r="RS41" s="134"/>
      <c r="RT41" s="134"/>
      <c r="RU41" s="134"/>
      <c r="RV41" s="134"/>
      <c r="RW41" s="134"/>
      <c r="RX41" s="134"/>
      <c r="RY41" s="134"/>
      <c r="RZ41" s="134"/>
      <c r="SA41" s="134"/>
      <c r="SB41" s="134"/>
      <c r="SC41" s="134"/>
      <c r="SD41" s="134"/>
      <c r="SE41" s="134"/>
      <c r="SF41" s="134"/>
      <c r="SG41" s="134"/>
      <c r="SH41" s="134"/>
      <c r="SI41" s="134"/>
      <c r="SJ41" s="134"/>
      <c r="SK41" s="134"/>
      <c r="SL41" s="134"/>
      <c r="SM41" s="134"/>
      <c r="SN41" s="134"/>
      <c r="SO41" s="134"/>
      <c r="SP41" s="134"/>
      <c r="SQ41" s="134"/>
      <c r="SR41" s="134"/>
      <c r="SS41" s="134"/>
      <c r="ST41" s="134"/>
      <c r="SU41" s="134"/>
      <c r="SV41" s="134"/>
      <c r="SW41" s="134"/>
      <c r="SX41" s="134"/>
      <c r="SY41" s="134"/>
      <c r="SZ41" s="134"/>
      <c r="TA41" s="134"/>
      <c r="TB41" s="134"/>
      <c r="TC41" s="134"/>
      <c r="TD41" s="134"/>
      <c r="TE41" s="134"/>
      <c r="TF41" s="134"/>
      <c r="TG41" s="134"/>
      <c r="TH41" s="134"/>
      <c r="TI41" s="134"/>
      <c r="TJ41" s="134"/>
      <c r="TK41" s="134"/>
      <c r="TL41" s="134"/>
      <c r="TM41" s="134"/>
      <c r="TN41" s="134"/>
      <c r="TO41" s="134"/>
      <c r="TP41" s="134"/>
      <c r="TQ41" s="134"/>
      <c r="TR41" s="134"/>
      <c r="TS41" s="134"/>
      <c r="TT41" s="134"/>
      <c r="TU41" s="134"/>
      <c r="TV41" s="134"/>
      <c r="TW41" s="134"/>
      <c r="TX41" s="134"/>
      <c r="TY41" s="134"/>
      <c r="TZ41" s="134"/>
      <c r="UA41" s="134"/>
      <c r="UB41" s="134"/>
      <c r="UC41" s="134"/>
      <c r="UD41" s="134"/>
      <c r="UE41" s="134"/>
      <c r="UF41" s="134"/>
      <c r="UG41" s="134"/>
      <c r="UH41" s="134"/>
      <c r="UI41" s="134"/>
      <c r="UJ41" s="134"/>
      <c r="UK41" s="134"/>
      <c r="UL41" s="134"/>
      <c r="UM41" s="134"/>
      <c r="UN41" s="134"/>
      <c r="UO41" s="134"/>
      <c r="UP41" s="134"/>
      <c r="UQ41" s="134"/>
      <c r="UR41" s="134"/>
      <c r="US41" s="134"/>
      <c r="UT41" s="134"/>
      <c r="UU41" s="134"/>
      <c r="UV41" s="134"/>
      <c r="UW41" s="134"/>
      <c r="UX41" s="134"/>
      <c r="UY41" s="134"/>
      <c r="UZ41" s="134"/>
      <c r="VA41" s="134"/>
      <c r="VB41" s="134"/>
      <c r="VC41" s="134"/>
      <c r="VD41" s="134"/>
      <c r="VE41" s="134"/>
      <c r="VF41" s="134"/>
      <c r="VG41" s="134"/>
      <c r="VH41" s="134"/>
      <c r="VI41" s="134"/>
      <c r="VJ41" s="134"/>
      <c r="VK41" s="134"/>
      <c r="VL41" s="134"/>
      <c r="VM41" s="134"/>
      <c r="VN41" s="134"/>
      <c r="VO41" s="134"/>
      <c r="VP41" s="134"/>
      <c r="VQ41" s="134"/>
      <c r="VR41" s="134"/>
      <c r="VS41" s="134"/>
      <c r="VT41" s="134"/>
      <c r="VU41" s="134"/>
      <c r="VV41" s="134"/>
      <c r="VW41" s="134"/>
      <c r="VX41" s="134"/>
      <c r="VY41" s="134"/>
      <c r="VZ41" s="134"/>
      <c r="WA41" s="134"/>
      <c r="WB41" s="134"/>
      <c r="WC41" s="134"/>
      <c r="WD41" s="134"/>
      <c r="WE41" s="134"/>
      <c r="WF41" s="134"/>
      <c r="WG41" s="134"/>
      <c r="WH41" s="134"/>
      <c r="WI41" s="134"/>
      <c r="WJ41" s="134"/>
      <c r="WK41" s="134"/>
      <c r="WL41" s="134"/>
      <c r="WM41" s="134"/>
      <c r="WN41" s="134"/>
      <c r="WO41" s="134"/>
      <c r="WP41" s="134"/>
      <c r="WQ41" s="134"/>
      <c r="WR41" s="134"/>
      <c r="WS41" s="134"/>
      <c r="WT41" s="134"/>
      <c r="WU41" s="134"/>
      <c r="WV41" s="134"/>
      <c r="WW41" s="134"/>
      <c r="WX41" s="134"/>
      <c r="WY41" s="134"/>
      <c r="WZ41" s="134"/>
      <c r="XA41" s="134"/>
      <c r="XB41" s="134"/>
      <c r="XC41" s="134"/>
      <c r="XD41" s="134"/>
      <c r="XE41" s="134"/>
      <c r="XF41" s="134"/>
      <c r="XG41" s="134"/>
      <c r="XH41" s="134"/>
      <c r="XI41" s="134"/>
      <c r="XJ41" s="134"/>
      <c r="XK41" s="134"/>
      <c r="XL41" s="134"/>
      <c r="XM41" s="134"/>
      <c r="XN41" s="134"/>
      <c r="XO41" s="134"/>
      <c r="XP41" s="134"/>
      <c r="XQ41" s="134"/>
      <c r="XR41" s="134"/>
      <c r="XS41" s="134"/>
      <c r="XT41" s="134"/>
      <c r="XU41" s="134"/>
      <c r="XV41" s="134"/>
      <c r="XW41" s="134"/>
      <c r="XX41" s="134"/>
      <c r="XY41" s="134"/>
      <c r="XZ41" s="134"/>
      <c r="YA41" s="134"/>
      <c r="YB41" s="134"/>
      <c r="YC41" s="134"/>
      <c r="YD41" s="134"/>
      <c r="YE41" s="134"/>
      <c r="YF41" s="134"/>
      <c r="YG41" s="134"/>
      <c r="YH41" s="134"/>
      <c r="YI41" s="134"/>
      <c r="YJ41" s="134"/>
      <c r="YK41" s="134"/>
      <c r="YL41" s="134"/>
      <c r="YM41" s="134"/>
      <c r="YN41" s="134"/>
      <c r="YO41" s="134"/>
      <c r="YP41" s="134"/>
      <c r="YQ41" s="134"/>
      <c r="YR41" s="134"/>
      <c r="YS41" s="134"/>
      <c r="YT41" s="134"/>
      <c r="YU41" s="134"/>
      <c r="YV41" s="134"/>
      <c r="YW41" s="134"/>
      <c r="YX41" s="134"/>
      <c r="YY41" s="134"/>
      <c r="YZ41" s="134"/>
      <c r="ZA41" s="134"/>
      <c r="ZB41" s="134"/>
      <c r="ZC41" s="134"/>
      <c r="ZD41" s="134"/>
      <c r="ZE41" s="134"/>
      <c r="ZF41" s="134"/>
      <c r="ZG41" s="134"/>
      <c r="ZH41" s="134"/>
      <c r="ZI41" s="134"/>
      <c r="ZJ41" s="134"/>
      <c r="ZK41" s="134"/>
      <c r="ZL41" s="134"/>
      <c r="ZM41" s="134"/>
      <c r="ZN41" s="134"/>
      <c r="ZO41" s="134"/>
      <c r="ZP41" s="134"/>
      <c r="ZQ41" s="134"/>
      <c r="ZR41" s="134"/>
      <c r="ZS41" s="134"/>
      <c r="ZT41" s="134"/>
      <c r="ZU41" s="134"/>
      <c r="ZV41" s="134"/>
      <c r="ZW41" s="134"/>
      <c r="ZX41" s="134"/>
      <c r="ZY41" s="134"/>
      <c r="ZZ41" s="134"/>
      <c r="AAA41" s="134"/>
      <c r="AAB41" s="134"/>
      <c r="AAC41" s="134"/>
      <c r="AAD41" s="134"/>
      <c r="AAE41" s="134"/>
      <c r="AAF41" s="134"/>
      <c r="AAG41" s="134"/>
      <c r="AAH41" s="134"/>
      <c r="AAI41" s="134"/>
      <c r="AAJ41" s="134"/>
      <c r="AAK41" s="134"/>
      <c r="AAL41" s="134"/>
      <c r="AAM41" s="134"/>
      <c r="AAN41" s="134"/>
      <c r="AAO41" s="134"/>
      <c r="AAP41" s="134"/>
      <c r="AAQ41" s="134"/>
      <c r="AAR41" s="134"/>
      <c r="AAS41" s="134"/>
      <c r="AAT41" s="134"/>
      <c r="AAU41" s="134"/>
      <c r="AAV41" s="134"/>
      <c r="AAW41" s="134"/>
      <c r="AAX41" s="134"/>
      <c r="AAY41" s="134"/>
      <c r="AAZ41" s="134"/>
      <c r="ABA41" s="134"/>
      <c r="ABB41" s="134"/>
      <c r="ABC41" s="134"/>
      <c r="ABD41" s="134"/>
      <c r="ABE41" s="134"/>
      <c r="ABF41" s="134"/>
      <c r="ABG41" s="134"/>
      <c r="ABH41" s="134"/>
      <c r="ABI41" s="134"/>
      <c r="ABJ41" s="134"/>
      <c r="ABK41" s="134"/>
      <c r="ABL41" s="134"/>
      <c r="ABM41" s="134"/>
      <c r="ABN41" s="134"/>
      <c r="ABO41" s="134"/>
      <c r="ABP41" s="134"/>
      <c r="ABQ41" s="134"/>
      <c r="ABR41" s="134"/>
      <c r="ABS41" s="134"/>
      <c r="ABT41" s="134"/>
      <c r="ABU41" s="134"/>
      <c r="ABV41" s="134"/>
      <c r="ABW41" s="134"/>
      <c r="ABX41" s="134"/>
      <c r="ABY41" s="134"/>
      <c r="ABZ41" s="134"/>
      <c r="ACA41" s="134"/>
      <c r="ACB41" s="134"/>
      <c r="ACC41" s="134"/>
      <c r="ACD41" s="134"/>
      <c r="ACE41" s="134"/>
      <c r="ACF41" s="134"/>
      <c r="ACG41" s="134"/>
      <c r="ACH41" s="134"/>
      <c r="ACI41" s="134"/>
      <c r="ACJ41" s="134"/>
      <c r="ACK41" s="134"/>
      <c r="ACL41" s="134"/>
      <c r="ACM41" s="134"/>
      <c r="ACN41" s="134"/>
      <c r="ACO41" s="134"/>
      <c r="ACP41" s="134"/>
      <c r="ACQ41" s="134"/>
      <c r="ACR41" s="134"/>
      <c r="ACS41" s="134"/>
      <c r="ACT41" s="134"/>
      <c r="ACU41" s="134"/>
      <c r="ACV41" s="134"/>
      <c r="ACW41" s="134"/>
      <c r="ACX41" s="134"/>
      <c r="ACY41" s="134"/>
      <c r="ACZ41" s="134"/>
      <c r="ADA41" s="134"/>
      <c r="ADB41" s="134"/>
      <c r="ADC41" s="134"/>
      <c r="ADD41" s="134"/>
      <c r="ADE41" s="134"/>
      <c r="ADF41" s="134"/>
      <c r="ADG41" s="134"/>
      <c r="ADH41" s="134"/>
      <c r="ADI41" s="134"/>
      <c r="ADJ41" s="134"/>
      <c r="ADK41" s="134"/>
      <c r="ADL41" s="134"/>
      <c r="ADM41" s="134"/>
      <c r="ADN41" s="134"/>
      <c r="ADO41" s="134"/>
      <c r="ADP41" s="134"/>
      <c r="ADQ41" s="134"/>
      <c r="ADR41" s="134"/>
      <c r="ADS41" s="134"/>
      <c r="ADT41" s="134"/>
      <c r="ADU41" s="134"/>
      <c r="ADV41" s="134"/>
      <c r="ADW41" s="134"/>
      <c r="ADX41" s="134"/>
      <c r="ADY41" s="134"/>
      <c r="ADZ41" s="134"/>
      <c r="AEA41" s="134"/>
      <c r="AEB41" s="134"/>
      <c r="AEC41" s="134"/>
      <c r="AED41" s="134"/>
      <c r="AEE41" s="134"/>
      <c r="AEF41" s="134"/>
      <c r="AEG41" s="134"/>
      <c r="AEH41" s="134"/>
      <c r="AEI41" s="134"/>
      <c r="AEJ41" s="134"/>
      <c r="AEK41" s="134"/>
      <c r="AEL41" s="134"/>
      <c r="AEM41" s="134"/>
      <c r="AEN41" s="134"/>
      <c r="AEO41" s="134"/>
      <c r="AEP41" s="134"/>
      <c r="AEQ41" s="134"/>
      <c r="AER41" s="134"/>
      <c r="AES41" s="134"/>
      <c r="AET41" s="134"/>
      <c r="AEU41" s="134"/>
      <c r="AEV41" s="134"/>
      <c r="AEW41" s="134"/>
      <c r="AEX41" s="134"/>
      <c r="AEY41" s="134"/>
      <c r="AEZ41" s="134"/>
      <c r="AFA41" s="134"/>
      <c r="AFB41" s="134"/>
      <c r="AFC41" s="134"/>
      <c r="AFD41" s="134"/>
      <c r="AFE41" s="134"/>
      <c r="AFF41" s="134"/>
      <c r="AFG41" s="134"/>
      <c r="AFH41" s="134"/>
      <c r="AFI41" s="134"/>
      <c r="AFJ41" s="134"/>
      <c r="AFK41" s="134"/>
      <c r="AFL41" s="134"/>
      <c r="AFM41" s="134"/>
      <c r="AFN41" s="134"/>
      <c r="AFO41" s="134"/>
      <c r="AFP41" s="134"/>
      <c r="AFQ41" s="134"/>
      <c r="AFR41" s="134"/>
      <c r="AFS41" s="134"/>
      <c r="AFT41" s="134"/>
      <c r="AFU41" s="134"/>
      <c r="AFV41" s="134"/>
      <c r="AFW41" s="134"/>
      <c r="AFX41" s="134"/>
      <c r="AFY41" s="134"/>
      <c r="AFZ41" s="134"/>
      <c r="AGA41" s="134"/>
      <c r="AGB41" s="134"/>
      <c r="AGC41" s="134"/>
      <c r="AGD41" s="134"/>
      <c r="AGE41" s="134"/>
      <c r="AGF41" s="134"/>
      <c r="AGG41" s="134"/>
      <c r="AGH41" s="134"/>
      <c r="AGI41" s="134"/>
      <c r="AGJ41" s="134"/>
      <c r="AGK41" s="134"/>
      <c r="AGL41" s="134"/>
      <c r="AGM41" s="134"/>
      <c r="AGN41" s="134"/>
      <c r="AGO41" s="134"/>
      <c r="AGP41" s="134"/>
      <c r="AGQ41" s="134"/>
      <c r="AGR41" s="134"/>
      <c r="AGS41" s="134"/>
      <c r="AGT41" s="134"/>
      <c r="AGU41" s="134"/>
      <c r="AGV41" s="134"/>
      <c r="AGW41" s="134"/>
      <c r="AGX41" s="134"/>
      <c r="AGY41" s="134"/>
      <c r="AGZ41" s="134"/>
      <c r="AHA41" s="134"/>
      <c r="AHB41" s="134"/>
      <c r="AHC41" s="134"/>
      <c r="AHD41" s="134"/>
      <c r="AHE41" s="134"/>
      <c r="AHF41" s="134"/>
      <c r="AHG41" s="134"/>
      <c r="AHH41" s="134"/>
      <c r="AHI41" s="134"/>
      <c r="AHJ41" s="134"/>
      <c r="AHK41" s="134"/>
      <c r="AHL41" s="134"/>
      <c r="AHM41" s="134"/>
      <c r="AHN41" s="134"/>
      <c r="AHO41" s="134"/>
      <c r="AHP41" s="134"/>
      <c r="AHQ41" s="134"/>
      <c r="AHR41" s="134"/>
      <c r="AHS41" s="134"/>
      <c r="AHT41" s="134"/>
      <c r="AHU41" s="134"/>
      <c r="AHV41" s="134"/>
      <c r="AHW41" s="134"/>
      <c r="AHX41" s="134"/>
      <c r="AHY41" s="134"/>
      <c r="AHZ41" s="134"/>
      <c r="AIA41" s="134"/>
      <c r="AIB41" s="134"/>
      <c r="AIC41" s="134"/>
      <c r="AID41" s="134"/>
      <c r="AIE41" s="134"/>
      <c r="AIF41" s="134"/>
      <c r="AIG41" s="134"/>
      <c r="AIH41" s="134"/>
      <c r="AII41" s="134"/>
      <c r="AIJ41" s="134"/>
      <c r="AIK41" s="134"/>
      <c r="AIL41" s="134"/>
      <c r="AIM41" s="134"/>
      <c r="AIN41" s="134"/>
      <c r="AIO41" s="134"/>
      <c r="AIP41" s="134"/>
      <c r="AIQ41" s="134"/>
      <c r="AIR41" s="134"/>
      <c r="AIS41" s="134"/>
      <c r="AIT41" s="134"/>
      <c r="AIU41" s="134"/>
      <c r="AIV41" s="134"/>
      <c r="AIW41" s="134"/>
      <c r="AIX41" s="134"/>
      <c r="AIY41" s="134"/>
      <c r="AIZ41" s="134"/>
      <c r="AJA41" s="134"/>
      <c r="AJB41" s="134"/>
      <c r="AJC41" s="134"/>
      <c r="AJD41" s="134"/>
      <c r="AJE41" s="134"/>
      <c r="AJF41" s="134"/>
      <c r="AJG41" s="134"/>
      <c r="AJH41" s="134"/>
      <c r="AJI41" s="134"/>
      <c r="AJJ41" s="134"/>
      <c r="AJK41" s="134"/>
      <c r="AJL41" s="134"/>
      <c r="AJM41" s="134"/>
      <c r="AJN41" s="134"/>
      <c r="AJO41" s="134"/>
      <c r="AJP41" s="134"/>
      <c r="AJQ41" s="134"/>
      <c r="AJR41" s="134"/>
      <c r="AJS41" s="134"/>
      <c r="AJT41" s="134"/>
      <c r="AJU41" s="134"/>
      <c r="AJV41" s="134"/>
      <c r="AJW41" s="134"/>
      <c r="AJX41" s="134"/>
      <c r="AJY41" s="134"/>
      <c r="AJZ41" s="134"/>
      <c r="AKA41" s="134"/>
      <c r="AKB41" s="134"/>
      <c r="AKC41" s="134"/>
      <c r="AKD41" s="134"/>
      <c r="AKE41" s="134"/>
      <c r="AKF41" s="134"/>
      <c r="AKG41" s="134"/>
      <c r="AKH41" s="134"/>
      <c r="AKI41" s="134"/>
      <c r="AKJ41" s="134"/>
      <c r="AKK41" s="134"/>
      <c r="AKL41" s="134"/>
      <c r="AKM41" s="134"/>
      <c r="AKN41" s="134"/>
      <c r="AKO41" s="134"/>
      <c r="AKP41" s="134"/>
      <c r="AKQ41" s="134"/>
      <c r="AKR41" s="134"/>
      <c r="AKS41" s="134"/>
      <c r="AKT41" s="134"/>
      <c r="AKU41" s="134"/>
      <c r="AKV41" s="134"/>
      <c r="AKW41" s="134"/>
      <c r="AKX41" s="134"/>
      <c r="AKY41" s="134"/>
      <c r="AKZ41" s="134"/>
      <c r="ALA41" s="134"/>
      <c r="ALB41" s="134"/>
      <c r="ALC41" s="134"/>
      <c r="ALD41" s="134"/>
      <c r="ALE41" s="134"/>
      <c r="ALF41" s="134"/>
      <c r="ALG41" s="134"/>
      <c r="ALH41" s="134"/>
      <c r="ALI41" s="134"/>
      <c r="ALJ41" s="134"/>
      <c r="ALK41" s="134"/>
      <c r="ALL41" s="134"/>
      <c r="ALM41" s="134"/>
      <c r="ALN41" s="134"/>
      <c r="ALO41" s="134"/>
      <c r="ALP41" s="134"/>
      <c r="ALQ41" s="134"/>
      <c r="ALR41" s="134"/>
      <c r="ALS41" s="134"/>
      <c r="ALT41" s="134"/>
      <c r="ALU41" s="134"/>
      <c r="ALV41" s="134"/>
      <c r="ALW41" s="134"/>
      <c r="ALX41" s="134"/>
      <c r="ALY41" s="134"/>
      <c r="ALZ41" s="134"/>
      <c r="AMA41" s="134"/>
      <c r="AMB41" s="134"/>
      <c r="AMC41" s="134"/>
      <c r="AMD41" s="134"/>
      <c r="AME41" s="134"/>
      <c r="AMF41" s="134"/>
      <c r="AMG41" s="134"/>
      <c r="AMH41" s="134"/>
      <c r="AMI41" s="134"/>
      <c r="AMJ41" s="134"/>
      <c r="AMK41" s="134"/>
      <c r="AML41" s="134"/>
      <c r="AMM41" s="134"/>
      <c r="AMN41" s="134"/>
      <c r="AMO41" s="134"/>
      <c r="AMP41" s="134"/>
      <c r="AMQ41" s="134"/>
      <c r="AMR41" s="134"/>
      <c r="AMS41" s="134"/>
      <c r="AMT41" s="134"/>
      <c r="AMU41" s="134"/>
      <c r="AMV41" s="134"/>
      <c r="AMW41" s="134"/>
      <c r="AMX41" s="134"/>
      <c r="AMY41" s="134"/>
      <c r="AMZ41" s="134"/>
      <c r="ANA41" s="134"/>
      <c r="ANB41" s="134"/>
      <c r="ANC41" s="134"/>
      <c r="AND41" s="134"/>
      <c r="ANE41" s="134"/>
      <c r="ANF41" s="134"/>
      <c r="ANG41" s="134"/>
      <c r="ANH41" s="134"/>
      <c r="ANI41" s="134"/>
      <c r="ANJ41" s="134"/>
      <c r="ANK41" s="134"/>
      <c r="ANL41" s="134"/>
      <c r="ANM41" s="134"/>
      <c r="ANN41" s="134"/>
      <c r="ANO41" s="134"/>
      <c r="ANP41" s="134"/>
      <c r="ANQ41" s="134"/>
      <c r="ANR41" s="134"/>
      <c r="ANS41" s="134"/>
      <c r="ANT41" s="134"/>
      <c r="ANU41" s="134"/>
      <c r="ANV41" s="134"/>
      <c r="ANW41" s="134"/>
      <c r="ANX41" s="134"/>
      <c r="ANY41" s="134"/>
      <c r="ANZ41" s="134"/>
      <c r="AOA41" s="134"/>
      <c r="AOB41" s="134"/>
      <c r="AOC41" s="134"/>
      <c r="AOD41" s="134"/>
      <c r="AOE41" s="134"/>
      <c r="AOF41" s="134"/>
      <c r="AOG41" s="134"/>
      <c r="AOH41" s="134"/>
      <c r="AOI41" s="134"/>
      <c r="AOJ41" s="134"/>
      <c r="AOK41" s="134"/>
      <c r="AOL41" s="134"/>
      <c r="AOM41" s="134"/>
      <c r="AON41" s="134"/>
      <c r="AOO41" s="134"/>
      <c r="AOP41" s="134"/>
      <c r="AOQ41" s="134"/>
      <c r="AOR41" s="134"/>
      <c r="AOS41" s="134"/>
      <c r="AOT41" s="134"/>
      <c r="AOU41" s="134"/>
      <c r="AOV41" s="134"/>
      <c r="AOW41" s="134"/>
      <c r="AOX41" s="134"/>
      <c r="AOY41" s="134"/>
      <c r="AOZ41" s="134"/>
      <c r="APA41" s="134"/>
      <c r="APB41" s="134"/>
      <c r="APC41" s="134"/>
      <c r="APD41" s="134"/>
      <c r="APE41" s="134"/>
      <c r="APF41" s="134"/>
      <c r="APG41" s="134"/>
      <c r="APH41" s="134"/>
      <c r="API41" s="134"/>
      <c r="APJ41" s="134"/>
      <c r="APK41" s="134"/>
      <c r="APL41" s="134"/>
      <c r="APM41" s="134"/>
      <c r="APN41" s="134"/>
      <c r="APO41" s="134"/>
      <c r="APP41" s="134"/>
      <c r="APQ41" s="134"/>
      <c r="APR41" s="134"/>
      <c r="APS41" s="134"/>
      <c r="APT41" s="134"/>
      <c r="APU41" s="134"/>
      <c r="APV41" s="134"/>
      <c r="APW41" s="134"/>
      <c r="APX41" s="134"/>
      <c r="APY41" s="134"/>
      <c r="APZ41" s="134"/>
      <c r="AQA41" s="134"/>
      <c r="AQB41" s="134"/>
      <c r="AQC41" s="134"/>
      <c r="AQD41" s="134"/>
      <c r="AQE41" s="134"/>
      <c r="AQF41" s="134"/>
      <c r="AQG41" s="134"/>
      <c r="AQH41" s="134"/>
      <c r="AQI41" s="134"/>
      <c r="AQJ41" s="134"/>
      <c r="AQK41" s="134"/>
      <c r="AQL41" s="134"/>
      <c r="AQM41" s="134"/>
      <c r="AQN41" s="134"/>
      <c r="AQO41" s="134"/>
      <c r="AQP41" s="134"/>
      <c r="AQQ41" s="134"/>
      <c r="AQR41" s="134"/>
      <c r="AQS41" s="134"/>
      <c r="AQT41" s="134"/>
      <c r="AQU41" s="134"/>
      <c r="AQV41" s="134"/>
      <c r="AQW41" s="134"/>
      <c r="AQX41" s="134"/>
      <c r="AQY41" s="134"/>
      <c r="AQZ41" s="134"/>
      <c r="ARA41" s="134"/>
      <c r="ARB41" s="134"/>
      <c r="ARC41" s="134"/>
      <c r="ARD41" s="134"/>
      <c r="ARE41" s="134"/>
      <c r="ARF41" s="134"/>
      <c r="ARG41" s="134"/>
      <c r="ARH41" s="134"/>
      <c r="ARI41" s="134"/>
      <c r="ARJ41" s="134"/>
      <c r="ARK41" s="134"/>
      <c r="ARL41" s="134"/>
      <c r="ARM41" s="134"/>
      <c r="ARN41" s="134"/>
      <c r="ARO41" s="134"/>
      <c r="ARP41" s="134"/>
      <c r="ARQ41" s="134"/>
      <c r="ARR41" s="134"/>
      <c r="ARS41" s="134"/>
      <c r="ART41" s="134"/>
      <c r="ARU41" s="134"/>
      <c r="ARV41" s="134"/>
      <c r="ARW41" s="134"/>
      <c r="ARX41" s="134"/>
      <c r="ARY41" s="134"/>
      <c r="ARZ41" s="134"/>
      <c r="ASA41" s="134"/>
      <c r="ASB41" s="134"/>
      <c r="ASC41" s="134"/>
      <c r="ASD41" s="134"/>
      <c r="ASE41" s="134"/>
      <c r="ASF41" s="134"/>
      <c r="ASG41" s="134"/>
      <c r="ASH41" s="134"/>
      <c r="ASI41" s="134"/>
      <c r="ASJ41" s="134"/>
      <c r="ASK41" s="134"/>
      <c r="ASL41" s="134"/>
      <c r="ASM41" s="134"/>
      <c r="ASN41" s="134"/>
      <c r="ASO41" s="134"/>
      <c r="ASP41" s="134"/>
      <c r="ASQ41" s="134"/>
      <c r="ASR41" s="134"/>
      <c r="ASS41" s="134"/>
      <c r="AST41" s="134"/>
      <c r="ASU41" s="134"/>
      <c r="ASV41" s="134"/>
      <c r="ASW41" s="134"/>
      <c r="ASX41" s="134"/>
      <c r="ASY41" s="134"/>
      <c r="ASZ41" s="134"/>
      <c r="ATA41" s="134"/>
      <c r="ATB41" s="134"/>
      <c r="ATC41" s="134"/>
      <c r="ATD41" s="134"/>
      <c r="ATE41" s="134"/>
      <c r="ATF41" s="134"/>
      <c r="ATG41" s="134"/>
      <c r="ATH41" s="134"/>
      <c r="ATI41" s="134"/>
      <c r="ATJ41" s="134"/>
      <c r="ATK41" s="134"/>
      <c r="ATL41" s="134"/>
      <c r="ATM41" s="134"/>
      <c r="ATN41" s="134"/>
      <c r="ATO41" s="134"/>
      <c r="ATP41" s="134"/>
      <c r="ATQ41" s="134"/>
      <c r="ATR41" s="134"/>
      <c r="ATS41" s="134"/>
      <c r="ATT41" s="134"/>
      <c r="ATU41" s="134"/>
      <c r="ATV41" s="134"/>
      <c r="ATW41" s="134"/>
      <c r="ATX41" s="134"/>
      <c r="ATY41" s="134"/>
      <c r="ATZ41" s="134"/>
      <c r="AUA41" s="134"/>
      <c r="AUB41" s="134"/>
      <c r="AUC41" s="134"/>
      <c r="AUD41" s="134"/>
      <c r="AUE41" s="134"/>
      <c r="AUF41" s="134"/>
      <c r="AUG41" s="134"/>
      <c r="AUH41" s="134"/>
      <c r="AUI41" s="134"/>
      <c r="AUJ41" s="134"/>
      <c r="AUK41" s="134"/>
      <c r="AUL41" s="134"/>
      <c r="AUM41" s="134"/>
      <c r="AUN41" s="134"/>
      <c r="AUO41" s="134"/>
      <c r="AUP41" s="134"/>
      <c r="AUQ41" s="134"/>
      <c r="AUR41" s="134"/>
      <c r="AUS41" s="134"/>
      <c r="AUT41" s="134"/>
      <c r="AUU41" s="134"/>
      <c r="AUV41" s="134"/>
      <c r="AUW41" s="134"/>
      <c r="AUX41" s="134"/>
      <c r="AUY41" s="134"/>
      <c r="AUZ41" s="134"/>
      <c r="AVA41" s="134"/>
      <c r="AVB41" s="134"/>
      <c r="AVC41" s="134"/>
      <c r="AVD41" s="134"/>
      <c r="AVE41" s="134"/>
      <c r="AVF41" s="134"/>
      <c r="AVG41" s="134"/>
      <c r="AVH41" s="134"/>
      <c r="AVI41" s="134"/>
      <c r="AVJ41" s="134"/>
      <c r="AVK41" s="134"/>
      <c r="AVL41" s="134"/>
      <c r="AVM41" s="134"/>
      <c r="AVN41" s="134"/>
      <c r="AVO41" s="134"/>
      <c r="AVP41" s="134"/>
      <c r="AVQ41" s="134"/>
      <c r="AVR41" s="134"/>
      <c r="AVS41" s="134"/>
      <c r="AVT41" s="134"/>
      <c r="AVU41" s="134"/>
      <c r="AVV41" s="134"/>
      <c r="AVW41" s="134"/>
      <c r="AVX41" s="134"/>
      <c r="AVY41" s="134"/>
      <c r="AVZ41" s="134"/>
      <c r="AWA41" s="134"/>
      <c r="AWB41" s="134"/>
      <c r="AWC41" s="134"/>
      <c r="AWD41" s="134"/>
      <c r="AWE41" s="134"/>
      <c r="AWF41" s="134"/>
      <c r="AWG41" s="134"/>
      <c r="AWH41" s="134"/>
      <c r="AWI41" s="134"/>
      <c r="AWJ41" s="134"/>
      <c r="AWK41" s="134"/>
      <c r="AWL41" s="134"/>
      <c r="AWM41" s="134"/>
      <c r="AWN41" s="134"/>
      <c r="AWO41" s="134"/>
      <c r="AWP41" s="134"/>
      <c r="AWQ41" s="134"/>
      <c r="AWR41" s="134"/>
      <c r="AWS41" s="134"/>
      <c r="AWT41" s="134"/>
      <c r="AWU41" s="134"/>
      <c r="AWV41" s="134"/>
      <c r="AWW41" s="134"/>
      <c r="AWX41" s="134"/>
      <c r="AWY41" s="134"/>
      <c r="AWZ41" s="134"/>
      <c r="AXA41" s="134"/>
      <c r="AXB41" s="134"/>
      <c r="AXC41" s="134"/>
      <c r="AXD41" s="134"/>
      <c r="AXE41" s="134"/>
      <c r="AXF41" s="134"/>
      <c r="AXG41" s="134"/>
      <c r="AXH41" s="134"/>
      <c r="AXI41" s="134"/>
      <c r="AXJ41" s="134"/>
      <c r="AXK41" s="134"/>
      <c r="AXL41" s="134"/>
      <c r="AXM41" s="134"/>
      <c r="AXN41" s="134"/>
      <c r="AXO41" s="134"/>
      <c r="AXP41" s="134"/>
      <c r="AXQ41" s="134"/>
      <c r="AXR41" s="134"/>
      <c r="AXS41" s="134"/>
      <c r="AXT41" s="134"/>
      <c r="AXU41" s="134"/>
      <c r="AXV41" s="134"/>
      <c r="AXW41" s="134"/>
      <c r="AXX41" s="134"/>
      <c r="AXY41" s="134"/>
      <c r="AXZ41" s="134"/>
      <c r="AYA41" s="134"/>
      <c r="AYB41" s="134"/>
      <c r="AYC41" s="134"/>
      <c r="AYD41" s="134"/>
      <c r="AYE41" s="134"/>
      <c r="AYF41" s="134"/>
      <c r="AYG41" s="134"/>
      <c r="AYH41" s="134"/>
      <c r="AYI41" s="134"/>
      <c r="AYJ41" s="134"/>
      <c r="AYK41" s="134"/>
      <c r="AYL41" s="134"/>
      <c r="AYM41" s="134"/>
      <c r="AYN41" s="134"/>
      <c r="AYO41" s="134"/>
      <c r="AYP41" s="134"/>
      <c r="AYQ41" s="134"/>
      <c r="AYR41" s="134"/>
      <c r="AYS41" s="134"/>
      <c r="AYT41" s="134"/>
      <c r="AYU41" s="134"/>
      <c r="AYV41" s="134"/>
      <c r="AYW41" s="134"/>
      <c r="AYX41" s="134"/>
      <c r="AYY41" s="134"/>
      <c r="AYZ41" s="134"/>
      <c r="AZA41" s="134"/>
      <c r="AZB41" s="134"/>
      <c r="AZC41" s="134"/>
      <c r="AZD41" s="134"/>
      <c r="AZE41" s="134"/>
      <c r="AZF41" s="134"/>
      <c r="AZG41" s="134"/>
      <c r="AZH41" s="134"/>
      <c r="AZI41" s="134"/>
      <c r="AZJ41" s="134"/>
      <c r="AZK41" s="134"/>
      <c r="AZL41" s="134"/>
      <c r="AZM41" s="134"/>
      <c r="AZN41" s="134"/>
      <c r="AZO41" s="134"/>
      <c r="AZP41" s="134"/>
      <c r="AZQ41" s="134"/>
      <c r="AZR41" s="134"/>
      <c r="AZS41" s="134"/>
      <c r="AZT41" s="134"/>
      <c r="AZU41" s="134"/>
      <c r="AZV41" s="134"/>
      <c r="AZW41" s="134"/>
      <c r="AZX41" s="134"/>
      <c r="AZY41" s="134"/>
      <c r="AZZ41" s="134"/>
      <c r="BAA41" s="134"/>
      <c r="BAB41" s="134"/>
      <c r="BAC41" s="134"/>
      <c r="BAD41" s="134"/>
      <c r="BAE41" s="134"/>
      <c r="BAF41" s="134"/>
      <c r="BAG41" s="134"/>
      <c r="BAH41" s="134"/>
      <c r="BAI41" s="134"/>
      <c r="BAJ41" s="134"/>
      <c r="BAK41" s="134"/>
      <c r="BAL41" s="134"/>
      <c r="BAM41" s="134"/>
      <c r="BAN41" s="134"/>
      <c r="BAO41" s="134"/>
      <c r="BAP41" s="134"/>
      <c r="BAQ41" s="134"/>
      <c r="BAR41" s="134"/>
      <c r="BAS41" s="134"/>
      <c r="BAT41" s="134"/>
      <c r="BAU41" s="134"/>
      <c r="BAV41" s="134"/>
      <c r="BAW41" s="134"/>
      <c r="BAX41" s="134"/>
      <c r="BAY41" s="134"/>
      <c r="BAZ41" s="134"/>
      <c r="BBA41" s="134"/>
      <c r="BBB41" s="134"/>
      <c r="BBC41" s="134"/>
      <c r="BBD41" s="134"/>
      <c r="BBE41" s="134"/>
      <c r="BBF41" s="134"/>
      <c r="BBG41" s="134"/>
      <c r="BBH41" s="134"/>
      <c r="BBI41" s="134"/>
      <c r="BBJ41" s="134"/>
      <c r="BBK41" s="134"/>
      <c r="BBL41" s="134"/>
      <c r="BBM41" s="134"/>
      <c r="BBN41" s="134"/>
      <c r="BBO41" s="134"/>
      <c r="BBP41" s="134"/>
      <c r="BBQ41" s="134"/>
      <c r="BBR41" s="134"/>
      <c r="BBS41" s="134"/>
      <c r="BBT41" s="134"/>
      <c r="BBU41" s="134"/>
      <c r="BBV41" s="134"/>
      <c r="BBW41" s="134"/>
      <c r="BBX41" s="134"/>
      <c r="BBY41" s="134"/>
      <c r="BBZ41" s="134"/>
      <c r="BCA41" s="134"/>
      <c r="BCB41" s="134"/>
      <c r="BCC41" s="134"/>
      <c r="BCD41" s="134"/>
      <c r="BCE41" s="134"/>
      <c r="BCF41" s="134"/>
      <c r="BCG41" s="134"/>
      <c r="BCH41" s="134"/>
      <c r="BCI41" s="134"/>
      <c r="BCJ41" s="134"/>
      <c r="BCK41" s="134"/>
      <c r="BCL41" s="134"/>
      <c r="BCM41" s="134"/>
      <c r="BCN41" s="134"/>
      <c r="BCO41" s="134"/>
      <c r="BCP41" s="134"/>
      <c r="BCQ41" s="134"/>
      <c r="BCR41" s="134"/>
      <c r="BCS41" s="134"/>
      <c r="BCT41" s="134"/>
      <c r="BCU41" s="134"/>
      <c r="BCV41" s="134"/>
      <c r="BCW41" s="134"/>
      <c r="BCX41" s="134"/>
      <c r="BCY41" s="134"/>
      <c r="BCZ41" s="134"/>
      <c r="BDA41" s="134"/>
      <c r="BDB41" s="134"/>
      <c r="BDC41" s="134"/>
      <c r="BDD41" s="134"/>
      <c r="BDE41" s="134"/>
      <c r="BDF41" s="134"/>
      <c r="BDG41" s="134"/>
      <c r="BDH41" s="134"/>
      <c r="BDI41" s="134"/>
      <c r="BDJ41" s="134"/>
      <c r="BDK41" s="134"/>
      <c r="BDL41" s="134"/>
      <c r="BDM41" s="134"/>
      <c r="BDN41" s="134"/>
      <c r="BDO41" s="134"/>
      <c r="BDP41" s="134"/>
      <c r="BDQ41" s="134"/>
      <c r="BDR41" s="134"/>
      <c r="BDS41" s="134"/>
      <c r="BDT41" s="134"/>
      <c r="BDU41" s="134"/>
      <c r="BDV41" s="134"/>
      <c r="BDW41" s="134"/>
      <c r="BDX41" s="134"/>
      <c r="BDY41" s="134"/>
      <c r="BDZ41" s="134"/>
      <c r="BEA41" s="134"/>
      <c r="BEB41" s="134"/>
      <c r="BEC41" s="134"/>
      <c r="BED41" s="134"/>
      <c r="BEE41" s="134"/>
      <c r="BEF41" s="134"/>
      <c r="BEG41" s="134"/>
      <c r="BEH41" s="134"/>
      <c r="BEI41" s="134"/>
      <c r="BEJ41" s="134"/>
      <c r="BEK41" s="134"/>
      <c r="BEL41" s="134"/>
      <c r="BEM41" s="134"/>
      <c r="BEN41" s="134"/>
      <c r="BEO41" s="134"/>
      <c r="BEP41" s="134"/>
      <c r="BEQ41" s="134"/>
      <c r="BER41" s="134"/>
      <c r="BES41" s="134"/>
      <c r="BET41" s="134"/>
      <c r="BEU41" s="134"/>
      <c r="BEV41" s="134"/>
      <c r="BEW41" s="134"/>
      <c r="BEX41" s="134"/>
      <c r="BEY41" s="134"/>
      <c r="BEZ41" s="134"/>
      <c r="BFA41" s="134"/>
      <c r="BFB41" s="134"/>
      <c r="BFC41" s="134"/>
      <c r="BFD41" s="134"/>
      <c r="BFE41" s="134"/>
      <c r="BFF41" s="134"/>
      <c r="BFG41" s="134"/>
      <c r="BFH41" s="134"/>
      <c r="BFI41" s="134"/>
      <c r="BFJ41" s="134"/>
      <c r="BFK41" s="134"/>
      <c r="BFL41" s="134"/>
      <c r="BFM41" s="134"/>
      <c r="BFN41" s="134"/>
      <c r="BFO41" s="134"/>
      <c r="BFP41" s="134"/>
      <c r="BFQ41" s="134"/>
      <c r="BFR41" s="134"/>
      <c r="BFS41" s="134"/>
      <c r="BFT41" s="134"/>
      <c r="BFU41" s="134"/>
      <c r="BFV41" s="134"/>
      <c r="BFW41" s="134"/>
      <c r="BFX41" s="134"/>
      <c r="BFY41" s="134"/>
      <c r="BFZ41" s="134"/>
      <c r="BGA41" s="134"/>
      <c r="BGB41" s="134"/>
      <c r="BGC41" s="134"/>
      <c r="BGD41" s="134"/>
      <c r="BGE41" s="134"/>
      <c r="BGF41" s="134"/>
      <c r="BGG41" s="134"/>
      <c r="BGH41" s="134"/>
      <c r="BGI41" s="134"/>
      <c r="BGJ41" s="134"/>
      <c r="BGK41" s="134"/>
      <c r="BGL41" s="134"/>
      <c r="BGM41" s="134"/>
      <c r="BGN41" s="134"/>
      <c r="BGO41" s="134"/>
      <c r="BGP41" s="134"/>
      <c r="BGQ41" s="134"/>
      <c r="BGR41" s="134"/>
      <c r="BGS41" s="134"/>
      <c r="BGT41" s="134"/>
      <c r="BGU41" s="134"/>
      <c r="BGV41" s="134"/>
      <c r="BGW41" s="134"/>
      <c r="BGX41" s="134"/>
      <c r="BGY41" s="134"/>
      <c r="BGZ41" s="134"/>
      <c r="BHA41" s="134"/>
      <c r="BHB41" s="134"/>
      <c r="BHC41" s="134"/>
      <c r="BHD41" s="134"/>
      <c r="BHE41" s="134"/>
      <c r="BHF41" s="134"/>
      <c r="BHG41" s="134"/>
      <c r="BHH41" s="134"/>
      <c r="BHI41" s="134"/>
      <c r="BHJ41" s="134"/>
      <c r="BHK41" s="134"/>
      <c r="BHL41" s="134"/>
      <c r="BHM41" s="134"/>
      <c r="BHN41" s="134"/>
      <c r="BHO41" s="134"/>
      <c r="BHP41" s="134"/>
      <c r="BHQ41" s="134"/>
      <c r="BHR41" s="134"/>
      <c r="BHS41" s="134"/>
      <c r="BHT41" s="134"/>
      <c r="BHU41" s="134"/>
      <c r="BHV41" s="134"/>
      <c r="BHW41" s="134"/>
      <c r="BHX41" s="134"/>
      <c r="BHY41" s="134"/>
      <c r="BHZ41" s="134"/>
      <c r="BIA41" s="134"/>
      <c r="BIB41" s="134"/>
      <c r="BIC41" s="134"/>
      <c r="BID41" s="134"/>
      <c r="BIE41" s="134"/>
      <c r="BIF41" s="134"/>
      <c r="BIG41" s="134"/>
      <c r="BIH41" s="134"/>
      <c r="BII41" s="134"/>
      <c r="BIJ41" s="134"/>
      <c r="BIK41" s="134"/>
      <c r="BIL41" s="134"/>
      <c r="BIM41" s="134"/>
      <c r="BIN41" s="134"/>
      <c r="BIO41" s="134"/>
      <c r="BIP41" s="134"/>
      <c r="BIQ41" s="134"/>
      <c r="BIR41" s="134"/>
      <c r="BIS41" s="134"/>
      <c r="BIT41" s="134"/>
      <c r="BIU41" s="134"/>
      <c r="BIV41" s="134"/>
      <c r="BIW41" s="134"/>
      <c r="BIX41" s="134"/>
      <c r="BIY41" s="134"/>
      <c r="BIZ41" s="134"/>
      <c r="BJA41" s="134"/>
      <c r="BJB41" s="134"/>
      <c r="BJC41" s="134"/>
      <c r="BJD41" s="134"/>
      <c r="BJE41" s="134"/>
      <c r="BJF41" s="134"/>
      <c r="BJG41" s="134"/>
      <c r="BJH41" s="134"/>
      <c r="BJI41" s="134"/>
      <c r="BJJ41" s="134"/>
      <c r="BJK41" s="134"/>
      <c r="BJL41" s="134"/>
      <c r="BJM41" s="134"/>
      <c r="BJN41" s="134"/>
      <c r="BJO41" s="134"/>
      <c r="BJP41" s="134"/>
      <c r="BJQ41" s="134"/>
      <c r="BJR41" s="134"/>
      <c r="BJS41" s="134"/>
      <c r="BJT41" s="134"/>
      <c r="BJU41" s="134"/>
      <c r="BJV41" s="134"/>
      <c r="BJW41" s="134"/>
      <c r="BJX41" s="134"/>
      <c r="BJY41" s="134"/>
      <c r="BJZ41" s="134"/>
      <c r="BKA41" s="134"/>
      <c r="BKB41" s="134"/>
      <c r="BKC41" s="134"/>
      <c r="BKD41" s="134"/>
      <c r="BKE41" s="134"/>
      <c r="BKF41" s="134"/>
      <c r="BKG41" s="134"/>
      <c r="BKH41" s="134"/>
      <c r="BKI41" s="134"/>
      <c r="BKJ41" s="134"/>
      <c r="BKK41" s="134"/>
      <c r="BKL41" s="134"/>
      <c r="BKM41" s="134"/>
      <c r="BKN41" s="134"/>
      <c r="BKO41" s="134"/>
      <c r="BKP41" s="134"/>
      <c r="BKQ41" s="134"/>
      <c r="BKR41" s="134"/>
      <c r="BKS41" s="134"/>
      <c r="BKT41" s="134"/>
      <c r="BKU41" s="134"/>
      <c r="BKV41" s="134"/>
      <c r="BKW41" s="134"/>
      <c r="BKX41" s="134"/>
      <c r="BKY41" s="134"/>
      <c r="BKZ41" s="134"/>
      <c r="BLA41" s="134"/>
      <c r="BLB41" s="134"/>
      <c r="BLC41" s="134"/>
      <c r="BLD41" s="134"/>
      <c r="BLE41" s="134"/>
      <c r="BLF41" s="134"/>
      <c r="BLG41" s="134"/>
      <c r="BLH41" s="134"/>
      <c r="BLI41" s="134"/>
      <c r="BLJ41" s="134"/>
      <c r="BLK41" s="134"/>
      <c r="BLL41" s="134"/>
      <c r="BLM41" s="134"/>
      <c r="BLN41" s="134"/>
      <c r="BLO41" s="134"/>
      <c r="BLP41" s="134"/>
      <c r="BLQ41" s="134"/>
      <c r="BLR41" s="134"/>
      <c r="BLS41" s="134"/>
      <c r="BLT41" s="134"/>
      <c r="BLU41" s="134"/>
      <c r="BLV41" s="134"/>
      <c r="BLW41" s="134"/>
      <c r="BLX41" s="134"/>
      <c r="BLY41" s="134"/>
      <c r="BLZ41" s="134"/>
      <c r="BMA41" s="134"/>
      <c r="BMB41" s="134"/>
      <c r="BMC41" s="134"/>
      <c r="BMD41" s="134"/>
      <c r="BME41" s="134"/>
      <c r="BMF41" s="134"/>
      <c r="BMG41" s="134"/>
      <c r="BMH41" s="134"/>
      <c r="BMI41" s="134"/>
      <c r="BMJ41" s="134"/>
      <c r="BMK41" s="134"/>
      <c r="BML41" s="134"/>
      <c r="BMM41" s="134"/>
      <c r="BMN41" s="134"/>
      <c r="BMO41" s="134"/>
      <c r="BMP41" s="134"/>
      <c r="BMQ41" s="134"/>
      <c r="BMR41" s="134"/>
      <c r="BMS41" s="134"/>
      <c r="BMT41" s="134"/>
      <c r="BMU41" s="134"/>
      <c r="BMV41" s="134"/>
      <c r="BMW41" s="134"/>
      <c r="BMX41" s="134"/>
      <c r="BMY41" s="134"/>
      <c r="BMZ41" s="134"/>
      <c r="BNA41" s="134"/>
      <c r="BNB41" s="134"/>
      <c r="BNC41" s="134"/>
      <c r="BND41" s="134"/>
      <c r="BNE41" s="134"/>
      <c r="BNF41" s="134"/>
      <c r="BNG41" s="134"/>
      <c r="BNH41" s="134"/>
      <c r="BNI41" s="134"/>
      <c r="BNJ41" s="134"/>
      <c r="BNK41" s="134"/>
      <c r="BNL41" s="134"/>
      <c r="BNM41" s="134"/>
      <c r="BNN41" s="134"/>
      <c r="BNO41" s="134"/>
      <c r="BNP41" s="134"/>
      <c r="BNQ41" s="134"/>
      <c r="BNR41" s="134"/>
      <c r="BNS41" s="134"/>
      <c r="BNT41" s="134"/>
      <c r="BNU41" s="134"/>
      <c r="BNV41" s="134"/>
      <c r="BNW41" s="134"/>
      <c r="BNX41" s="134"/>
      <c r="BNY41" s="134"/>
      <c r="BNZ41" s="134"/>
      <c r="BOA41" s="134"/>
      <c r="BOB41" s="134"/>
      <c r="BOC41" s="134"/>
      <c r="BOD41" s="134"/>
      <c r="BOE41" s="134"/>
      <c r="BOF41" s="134"/>
      <c r="BOG41" s="134"/>
      <c r="BOH41" s="134"/>
      <c r="BOI41" s="134"/>
      <c r="BOJ41" s="134"/>
      <c r="BOK41" s="134"/>
      <c r="BOL41" s="134"/>
      <c r="BOM41" s="134"/>
      <c r="BON41" s="134"/>
      <c r="BOO41" s="134"/>
      <c r="BOP41" s="134"/>
      <c r="BOQ41" s="134"/>
      <c r="BOR41" s="134"/>
      <c r="BOS41" s="134"/>
      <c r="BOT41" s="134"/>
      <c r="BOU41" s="134"/>
      <c r="BOV41" s="134"/>
      <c r="BOW41" s="134"/>
      <c r="BOX41" s="134"/>
      <c r="BOY41" s="134"/>
      <c r="BOZ41" s="134"/>
      <c r="BPA41" s="134"/>
      <c r="BPB41" s="134"/>
      <c r="BPC41" s="134"/>
      <c r="BPD41" s="134"/>
      <c r="BPE41" s="134"/>
      <c r="BPF41" s="134"/>
      <c r="BPG41" s="134"/>
      <c r="BPH41" s="134"/>
      <c r="BPI41" s="134"/>
      <c r="BPJ41" s="134"/>
      <c r="BPK41" s="134"/>
      <c r="BPL41" s="134"/>
      <c r="BPM41" s="134"/>
      <c r="BPN41" s="134"/>
      <c r="BPO41" s="134"/>
      <c r="BPP41" s="134"/>
      <c r="BPQ41" s="134"/>
      <c r="BPR41" s="134"/>
      <c r="BPS41" s="134"/>
      <c r="BPT41" s="134"/>
      <c r="BPU41" s="134"/>
      <c r="BPV41" s="134"/>
      <c r="BPW41" s="134"/>
      <c r="BPX41" s="134"/>
      <c r="BPY41" s="134"/>
      <c r="BPZ41" s="134"/>
      <c r="BQA41" s="134"/>
      <c r="BQB41" s="134"/>
      <c r="BQC41" s="134"/>
      <c r="BQD41" s="134"/>
      <c r="BQE41" s="134"/>
      <c r="BQF41" s="134"/>
      <c r="BQG41" s="134"/>
      <c r="BQH41" s="134"/>
      <c r="BQI41" s="134"/>
      <c r="BQJ41" s="134"/>
      <c r="BQK41" s="134"/>
      <c r="BQL41" s="134"/>
      <c r="BQM41" s="134"/>
      <c r="BQN41" s="134"/>
      <c r="BQO41" s="134"/>
      <c r="BQP41" s="134"/>
      <c r="BQQ41" s="134"/>
      <c r="BQR41" s="134"/>
      <c r="BQS41" s="134"/>
      <c r="BQT41" s="134"/>
      <c r="BQU41" s="134"/>
      <c r="BQV41" s="134"/>
      <c r="BQW41" s="134"/>
      <c r="BQX41" s="134"/>
      <c r="BQY41" s="134"/>
      <c r="BQZ41" s="134"/>
      <c r="BRA41" s="134"/>
      <c r="BRB41" s="134"/>
      <c r="BRC41" s="134"/>
      <c r="BRD41" s="134"/>
      <c r="BRE41" s="134"/>
      <c r="BRF41" s="134"/>
      <c r="BRG41" s="134"/>
      <c r="BRH41" s="134"/>
      <c r="BRI41" s="134"/>
      <c r="BRJ41" s="134"/>
      <c r="BRK41" s="134"/>
      <c r="BRL41" s="134"/>
      <c r="BRM41" s="134"/>
      <c r="BRN41" s="134"/>
      <c r="BRO41" s="134"/>
      <c r="BRP41" s="134"/>
      <c r="BRQ41" s="134"/>
      <c r="BRR41" s="134"/>
      <c r="BRS41" s="134"/>
      <c r="BRT41" s="134"/>
      <c r="BRU41" s="134"/>
      <c r="BRV41" s="134"/>
      <c r="BRW41" s="134"/>
      <c r="BRX41" s="134"/>
      <c r="BRY41" s="134"/>
      <c r="BRZ41" s="134"/>
      <c r="BSA41" s="134"/>
      <c r="BSB41" s="134"/>
      <c r="BSC41" s="134"/>
      <c r="BSD41" s="134"/>
      <c r="BSE41" s="134"/>
      <c r="BSF41" s="134"/>
      <c r="BSG41" s="134"/>
      <c r="BSH41" s="134"/>
      <c r="BSI41" s="134"/>
      <c r="BSJ41" s="134"/>
      <c r="BSK41" s="134"/>
      <c r="BSL41" s="134"/>
      <c r="BSM41" s="134"/>
      <c r="BSN41" s="134"/>
      <c r="BSO41" s="134"/>
      <c r="BSP41" s="134"/>
      <c r="BSQ41" s="134"/>
      <c r="BSR41" s="134"/>
      <c r="BSS41" s="134"/>
      <c r="BST41" s="134"/>
      <c r="BSU41" s="134"/>
      <c r="BSV41" s="134"/>
      <c r="BSW41" s="134"/>
      <c r="BSX41" s="134"/>
      <c r="BSY41" s="134"/>
      <c r="BSZ41" s="134"/>
      <c r="BTA41" s="134"/>
      <c r="BTB41" s="134"/>
      <c r="BTC41" s="134"/>
      <c r="BTD41" s="134"/>
      <c r="BTE41" s="134"/>
      <c r="BTF41" s="134"/>
      <c r="BTG41" s="134"/>
      <c r="BTH41" s="134"/>
      <c r="BTI41" s="134"/>
      <c r="BTJ41" s="134"/>
      <c r="BTK41" s="134"/>
      <c r="BTL41" s="134"/>
      <c r="BTM41" s="134"/>
      <c r="BTN41" s="134"/>
      <c r="BTO41" s="134"/>
      <c r="BTP41" s="134"/>
      <c r="BTQ41" s="134"/>
      <c r="BTR41" s="134"/>
      <c r="BTS41" s="134"/>
      <c r="BTT41" s="134"/>
      <c r="BTU41" s="134"/>
      <c r="BTV41" s="134"/>
      <c r="BTW41" s="134"/>
      <c r="BTX41" s="134"/>
      <c r="BTY41" s="134"/>
      <c r="BTZ41" s="134"/>
      <c r="BUA41" s="134"/>
      <c r="BUB41" s="134"/>
      <c r="BUC41" s="134"/>
      <c r="BUD41" s="134"/>
      <c r="BUE41" s="134"/>
      <c r="BUF41" s="134"/>
      <c r="BUG41" s="134"/>
      <c r="BUH41" s="134"/>
      <c r="BUI41" s="134"/>
      <c r="BUJ41" s="134"/>
      <c r="BUK41" s="134"/>
      <c r="BUL41" s="134"/>
      <c r="BUM41" s="134"/>
      <c r="BUN41" s="134"/>
      <c r="BUO41" s="134"/>
      <c r="BUP41" s="134"/>
      <c r="BUQ41" s="134"/>
      <c r="BUR41" s="134"/>
      <c r="BUS41" s="134"/>
      <c r="BUT41" s="134"/>
      <c r="BUU41" s="134"/>
      <c r="BUV41" s="134"/>
      <c r="BUW41" s="134"/>
      <c r="BUX41" s="134"/>
      <c r="BUY41" s="134"/>
      <c r="BUZ41" s="134"/>
      <c r="BVA41" s="134"/>
      <c r="BVB41" s="134"/>
      <c r="BVC41" s="134"/>
      <c r="BVD41" s="134"/>
      <c r="BVE41" s="134"/>
      <c r="BVF41" s="134"/>
      <c r="BVG41" s="134"/>
      <c r="BVH41" s="134"/>
      <c r="BVI41" s="134"/>
      <c r="BVJ41" s="134"/>
      <c r="BVK41" s="134"/>
      <c r="BVL41" s="134"/>
      <c r="BVM41" s="134"/>
      <c r="BVN41" s="134"/>
      <c r="BVO41" s="134"/>
      <c r="BVP41" s="134"/>
      <c r="BVQ41" s="134"/>
      <c r="BVR41" s="134"/>
      <c r="BVS41" s="134"/>
      <c r="BVT41" s="134"/>
      <c r="BVU41" s="134"/>
      <c r="BVV41" s="134"/>
      <c r="BVW41" s="134"/>
      <c r="BVX41" s="134"/>
      <c r="BVY41" s="134"/>
      <c r="BVZ41" s="134"/>
      <c r="BWA41" s="134"/>
      <c r="BWB41" s="134"/>
      <c r="BWC41" s="134"/>
      <c r="BWD41" s="134"/>
      <c r="BWE41" s="134"/>
      <c r="BWF41" s="134"/>
      <c r="BWG41" s="134"/>
      <c r="BWH41" s="134"/>
      <c r="BWI41" s="134"/>
      <c r="BWJ41" s="134"/>
      <c r="BWK41" s="134"/>
      <c r="BWL41" s="134"/>
      <c r="BWM41" s="134"/>
      <c r="BWN41" s="134"/>
      <c r="BWO41" s="134"/>
      <c r="BWP41" s="134"/>
      <c r="BWQ41" s="134"/>
      <c r="BWR41" s="134"/>
      <c r="BWS41" s="134"/>
      <c r="BWT41" s="134"/>
      <c r="BWU41" s="134"/>
      <c r="BWV41" s="134"/>
      <c r="BWW41" s="134"/>
      <c r="BWX41" s="134"/>
      <c r="BWY41" s="134"/>
      <c r="BWZ41" s="134"/>
      <c r="BXA41" s="134"/>
      <c r="BXB41" s="134"/>
      <c r="BXC41" s="134"/>
      <c r="BXD41" s="134"/>
      <c r="BXE41" s="134"/>
      <c r="BXF41" s="134"/>
      <c r="BXG41" s="134"/>
      <c r="BXH41" s="134"/>
      <c r="BXI41" s="134"/>
      <c r="BXJ41" s="134"/>
      <c r="BXK41" s="134"/>
      <c r="BXL41" s="134"/>
      <c r="BXM41" s="134"/>
      <c r="BXN41" s="134"/>
      <c r="BXO41" s="134"/>
      <c r="BXP41" s="134"/>
      <c r="BXQ41" s="134"/>
      <c r="BXR41" s="134"/>
      <c r="BXS41" s="134"/>
      <c r="BXT41" s="134"/>
      <c r="BXU41" s="134"/>
      <c r="BXV41" s="134"/>
      <c r="BXW41" s="134"/>
      <c r="BXX41" s="134"/>
      <c r="BXY41" s="134"/>
      <c r="BXZ41" s="134"/>
      <c r="BYA41" s="134"/>
      <c r="BYB41" s="134"/>
      <c r="BYC41" s="134"/>
      <c r="BYD41" s="134"/>
      <c r="BYE41" s="134"/>
      <c r="BYF41" s="134"/>
      <c r="BYG41" s="134"/>
      <c r="BYH41" s="134"/>
      <c r="BYI41" s="134"/>
      <c r="BYJ41" s="134"/>
      <c r="BYK41" s="134"/>
      <c r="BYL41" s="134"/>
      <c r="BYM41" s="134"/>
      <c r="BYN41" s="134"/>
      <c r="BYO41" s="134"/>
      <c r="BYP41" s="134"/>
      <c r="BYQ41" s="134"/>
      <c r="BYR41" s="134"/>
      <c r="BYS41" s="134"/>
      <c r="BYT41" s="134"/>
      <c r="BYU41" s="134"/>
      <c r="BYV41" s="134"/>
      <c r="BYW41" s="134"/>
      <c r="BYX41" s="134"/>
      <c r="BYY41" s="134"/>
      <c r="BYZ41" s="134"/>
      <c r="BZA41" s="134"/>
      <c r="BZB41" s="134"/>
      <c r="BZC41" s="134"/>
      <c r="BZD41" s="134"/>
      <c r="BZE41" s="134"/>
      <c r="BZF41" s="134"/>
      <c r="BZG41" s="134"/>
      <c r="BZH41" s="134"/>
      <c r="BZI41" s="134"/>
      <c r="BZJ41" s="134"/>
      <c r="BZK41" s="134"/>
      <c r="BZL41" s="134"/>
      <c r="BZM41" s="134"/>
      <c r="BZN41" s="134"/>
      <c r="BZO41" s="134"/>
      <c r="BZP41" s="134"/>
      <c r="BZQ41" s="134"/>
      <c r="BZR41" s="134"/>
      <c r="BZS41" s="134"/>
      <c r="BZT41" s="134"/>
      <c r="BZU41" s="134"/>
      <c r="BZV41" s="134"/>
      <c r="BZW41" s="134"/>
      <c r="BZX41" s="134"/>
      <c r="BZY41" s="134"/>
      <c r="BZZ41" s="134"/>
      <c r="CAA41" s="134"/>
      <c r="CAB41" s="134"/>
      <c r="CAC41" s="134"/>
      <c r="CAD41" s="134"/>
      <c r="CAE41" s="134"/>
      <c r="CAF41" s="134"/>
      <c r="CAG41" s="134"/>
      <c r="CAH41" s="134"/>
      <c r="CAI41" s="134"/>
      <c r="CAJ41" s="134"/>
      <c r="CAK41" s="134"/>
      <c r="CAL41" s="134"/>
      <c r="CAM41" s="134"/>
      <c r="CAN41" s="134"/>
      <c r="CAO41" s="134"/>
      <c r="CAP41" s="134"/>
      <c r="CAQ41" s="134"/>
      <c r="CAR41" s="134"/>
      <c r="CAS41" s="134"/>
      <c r="CAT41" s="134"/>
      <c r="CAU41" s="134"/>
      <c r="CAV41" s="134"/>
      <c r="CAW41" s="134"/>
      <c r="CAX41" s="134"/>
      <c r="CAY41" s="134"/>
      <c r="CAZ41" s="134"/>
      <c r="CBA41" s="134"/>
      <c r="CBB41" s="134"/>
      <c r="CBC41" s="134"/>
      <c r="CBD41" s="134"/>
      <c r="CBE41" s="134"/>
      <c r="CBF41" s="134"/>
      <c r="CBG41" s="134"/>
      <c r="CBH41" s="134"/>
      <c r="CBI41" s="134"/>
      <c r="CBJ41" s="134"/>
      <c r="CBK41" s="134"/>
      <c r="CBL41" s="134"/>
      <c r="CBM41" s="134"/>
      <c r="CBN41" s="134"/>
      <c r="CBO41" s="134"/>
      <c r="CBP41" s="134"/>
      <c r="CBQ41" s="134"/>
      <c r="CBR41" s="134"/>
      <c r="CBS41" s="134"/>
      <c r="CBT41" s="134"/>
      <c r="CBU41" s="134"/>
      <c r="CBV41" s="134"/>
      <c r="CBW41" s="134"/>
      <c r="CBX41" s="134"/>
      <c r="CBY41" s="134"/>
      <c r="CBZ41" s="134"/>
      <c r="CCA41" s="134"/>
      <c r="CCB41" s="134"/>
      <c r="CCC41" s="134"/>
      <c r="CCD41" s="134"/>
      <c r="CCE41" s="134"/>
      <c r="CCF41" s="134"/>
      <c r="CCG41" s="134"/>
      <c r="CCH41" s="134"/>
      <c r="CCI41" s="134"/>
      <c r="CCJ41" s="134"/>
      <c r="CCK41" s="134"/>
      <c r="CCL41" s="134"/>
      <c r="CCM41" s="134"/>
      <c r="CCN41" s="134"/>
      <c r="CCO41" s="134"/>
      <c r="CCP41" s="134"/>
      <c r="CCQ41" s="134"/>
      <c r="CCR41" s="134"/>
      <c r="CCS41" s="134"/>
      <c r="CCT41" s="134"/>
      <c r="CCU41" s="134"/>
      <c r="CCV41" s="134"/>
      <c r="CCW41" s="134"/>
      <c r="CCX41" s="134"/>
      <c r="CCY41" s="134"/>
      <c r="CCZ41" s="134"/>
      <c r="CDA41" s="134"/>
      <c r="CDB41" s="134"/>
      <c r="CDC41" s="134"/>
      <c r="CDD41" s="134"/>
      <c r="CDE41" s="134"/>
      <c r="CDF41" s="134"/>
      <c r="CDG41" s="134"/>
      <c r="CDH41" s="134"/>
      <c r="CDI41" s="134"/>
      <c r="CDJ41" s="134"/>
      <c r="CDK41" s="134"/>
      <c r="CDL41" s="134"/>
      <c r="CDM41" s="134"/>
      <c r="CDN41" s="134"/>
      <c r="CDO41" s="134"/>
      <c r="CDP41" s="134"/>
      <c r="CDQ41" s="134"/>
      <c r="CDR41" s="134"/>
      <c r="CDS41" s="134"/>
      <c r="CDT41" s="134"/>
      <c r="CDU41" s="134"/>
      <c r="CDV41" s="134"/>
      <c r="CDW41" s="134"/>
      <c r="CDX41" s="134"/>
      <c r="CDY41" s="134"/>
      <c r="CDZ41" s="134"/>
      <c r="CEA41" s="134"/>
      <c r="CEB41" s="134"/>
      <c r="CEC41" s="134"/>
      <c r="CED41" s="134"/>
      <c r="CEE41" s="134"/>
      <c r="CEF41" s="134"/>
      <c r="CEG41" s="134"/>
      <c r="CEH41" s="134"/>
      <c r="CEI41" s="134"/>
      <c r="CEJ41" s="134"/>
      <c r="CEK41" s="134"/>
      <c r="CEL41" s="134"/>
      <c r="CEM41" s="134"/>
      <c r="CEN41" s="134"/>
      <c r="CEO41" s="134"/>
      <c r="CEP41" s="134"/>
      <c r="CEQ41" s="134"/>
      <c r="CER41" s="134"/>
      <c r="CES41" s="134"/>
      <c r="CET41" s="134"/>
      <c r="CEU41" s="134"/>
      <c r="CEV41" s="134"/>
      <c r="CEW41" s="134"/>
      <c r="CEX41" s="134"/>
      <c r="CEY41" s="134"/>
      <c r="CEZ41" s="134"/>
      <c r="CFA41" s="134"/>
      <c r="CFB41" s="134"/>
      <c r="CFC41" s="134"/>
      <c r="CFD41" s="134"/>
      <c r="CFE41" s="134"/>
      <c r="CFF41" s="134"/>
      <c r="CFG41" s="134"/>
      <c r="CFH41" s="134"/>
      <c r="CFI41" s="134"/>
      <c r="CFJ41" s="134"/>
      <c r="CFK41" s="134"/>
      <c r="CFL41" s="134"/>
      <c r="CFM41" s="134"/>
      <c r="CFN41" s="134"/>
      <c r="CFO41" s="134"/>
      <c r="CFP41" s="134"/>
      <c r="CFQ41" s="134"/>
      <c r="CFR41" s="134"/>
      <c r="CFS41" s="134"/>
      <c r="CFT41" s="134"/>
      <c r="CFU41" s="134"/>
      <c r="CFV41" s="134"/>
      <c r="CFW41" s="134"/>
      <c r="CFX41" s="134"/>
      <c r="CFY41" s="134"/>
      <c r="CFZ41" s="134"/>
      <c r="CGA41" s="134"/>
      <c r="CGB41" s="134"/>
      <c r="CGC41" s="134"/>
      <c r="CGD41" s="134"/>
      <c r="CGE41" s="134"/>
      <c r="CGF41" s="134"/>
      <c r="CGG41" s="134"/>
      <c r="CGH41" s="134"/>
      <c r="CGI41" s="134"/>
      <c r="CGJ41" s="134"/>
      <c r="CGK41" s="134"/>
      <c r="CGL41" s="134"/>
      <c r="CGM41" s="134"/>
      <c r="CGN41" s="134"/>
      <c r="CGO41" s="134"/>
      <c r="CGP41" s="134"/>
      <c r="CGQ41" s="134"/>
      <c r="CGR41" s="134"/>
      <c r="CGS41" s="134"/>
      <c r="CGT41" s="134"/>
      <c r="CGU41" s="134"/>
      <c r="CGV41" s="134"/>
      <c r="CGW41" s="134"/>
      <c r="CGX41" s="134"/>
      <c r="CGY41" s="134"/>
      <c r="CGZ41" s="134"/>
      <c r="CHA41" s="134"/>
      <c r="CHB41" s="134"/>
      <c r="CHC41" s="134"/>
      <c r="CHD41" s="134"/>
      <c r="CHE41" s="134"/>
      <c r="CHF41" s="134"/>
      <c r="CHG41" s="134"/>
      <c r="CHH41" s="134"/>
      <c r="CHI41" s="134"/>
      <c r="CHJ41" s="134"/>
      <c r="CHK41" s="134"/>
      <c r="CHL41" s="134"/>
      <c r="CHM41" s="134"/>
      <c r="CHN41" s="134"/>
      <c r="CHO41" s="134"/>
      <c r="CHP41" s="134"/>
      <c r="CHQ41" s="134"/>
      <c r="CHR41" s="134"/>
      <c r="CHS41" s="134"/>
      <c r="CHT41" s="134"/>
      <c r="CHU41" s="134"/>
      <c r="CHV41" s="134"/>
      <c r="CHW41" s="134"/>
      <c r="CHX41" s="134"/>
      <c r="CHY41" s="134"/>
      <c r="CHZ41" s="134"/>
      <c r="CIA41" s="134"/>
      <c r="CIB41" s="134"/>
      <c r="CIC41" s="134"/>
      <c r="CID41" s="134"/>
      <c r="CIE41" s="134"/>
      <c r="CIF41" s="134"/>
      <c r="CIG41" s="134"/>
      <c r="CIH41" s="134"/>
      <c r="CII41" s="134"/>
      <c r="CIJ41" s="134"/>
      <c r="CIK41" s="134"/>
      <c r="CIL41" s="134"/>
      <c r="CIM41" s="134"/>
      <c r="CIN41" s="134"/>
      <c r="CIO41" s="134"/>
      <c r="CIP41" s="134"/>
      <c r="CIQ41" s="134"/>
      <c r="CIR41" s="134"/>
      <c r="CIS41" s="134"/>
      <c r="CIT41" s="134"/>
      <c r="CIU41" s="134"/>
      <c r="CIV41" s="134"/>
      <c r="CIW41" s="134"/>
      <c r="CIX41" s="134"/>
      <c r="CIY41" s="134"/>
      <c r="CIZ41" s="134"/>
      <c r="CJA41" s="134"/>
      <c r="CJB41" s="134"/>
      <c r="CJC41" s="134"/>
      <c r="CJD41" s="134"/>
      <c r="CJE41" s="134"/>
      <c r="CJF41" s="134"/>
      <c r="CJG41" s="134"/>
      <c r="CJH41" s="134"/>
      <c r="CJI41" s="134"/>
      <c r="CJJ41" s="134"/>
      <c r="CJK41" s="134"/>
      <c r="CJL41" s="134"/>
      <c r="CJM41" s="134"/>
      <c r="CJN41" s="134"/>
      <c r="CJO41" s="134"/>
      <c r="CJP41" s="134"/>
      <c r="CJQ41" s="134"/>
      <c r="CJR41" s="134"/>
      <c r="CJS41" s="134"/>
      <c r="CJT41" s="134"/>
      <c r="CJU41" s="134"/>
      <c r="CJV41" s="134"/>
      <c r="CJW41" s="134"/>
      <c r="CJX41" s="134"/>
      <c r="CJY41" s="134"/>
      <c r="CJZ41" s="134"/>
      <c r="CKA41" s="134"/>
      <c r="CKB41" s="134"/>
      <c r="CKC41" s="134"/>
      <c r="CKD41" s="134"/>
      <c r="CKE41" s="134"/>
      <c r="CKF41" s="134"/>
      <c r="CKG41" s="134"/>
      <c r="CKH41" s="134"/>
      <c r="CKI41" s="134"/>
      <c r="CKJ41" s="134"/>
      <c r="CKK41" s="134"/>
      <c r="CKL41" s="134"/>
      <c r="CKM41" s="134"/>
      <c r="CKN41" s="134"/>
      <c r="CKO41" s="134"/>
      <c r="CKP41" s="134"/>
      <c r="CKQ41" s="134"/>
      <c r="CKR41" s="134"/>
      <c r="CKS41" s="134"/>
      <c r="CKT41" s="134"/>
      <c r="CKU41" s="134"/>
      <c r="CKV41" s="134"/>
      <c r="CKW41" s="134"/>
      <c r="CKX41" s="134"/>
      <c r="CKY41" s="134"/>
      <c r="CKZ41" s="134"/>
      <c r="CLA41" s="134"/>
      <c r="CLB41" s="134"/>
      <c r="CLC41" s="134"/>
      <c r="CLD41" s="134"/>
      <c r="CLE41" s="134"/>
      <c r="CLF41" s="134"/>
      <c r="CLG41" s="134"/>
      <c r="CLH41" s="134"/>
      <c r="CLI41" s="134"/>
      <c r="CLJ41" s="134"/>
      <c r="CLK41" s="134"/>
      <c r="CLL41" s="134"/>
      <c r="CLM41" s="134"/>
      <c r="CLN41" s="134"/>
      <c r="CLO41" s="134"/>
      <c r="CLP41" s="134"/>
      <c r="CLQ41" s="134"/>
      <c r="CLR41" s="134"/>
      <c r="CLS41" s="134"/>
      <c r="CLT41" s="134"/>
      <c r="CLU41" s="134"/>
      <c r="CLV41" s="134"/>
      <c r="CLW41" s="134"/>
      <c r="CLX41" s="134"/>
      <c r="CLY41" s="134"/>
      <c r="CLZ41" s="134"/>
      <c r="CMA41" s="134"/>
      <c r="CMB41" s="134"/>
      <c r="CMC41" s="134"/>
      <c r="CMD41" s="134"/>
      <c r="CME41" s="134"/>
      <c r="CMF41" s="134"/>
      <c r="CMG41" s="134"/>
      <c r="CMH41" s="134"/>
      <c r="CMI41" s="134"/>
      <c r="CMJ41" s="134"/>
      <c r="CMK41" s="134"/>
      <c r="CML41" s="134"/>
      <c r="CMM41" s="134"/>
      <c r="CMN41" s="134"/>
      <c r="CMO41" s="134"/>
      <c r="CMP41" s="134"/>
      <c r="CMQ41" s="134"/>
      <c r="CMR41" s="134"/>
      <c r="CMS41" s="134"/>
      <c r="CMT41" s="134"/>
      <c r="CMU41" s="134"/>
      <c r="CMV41" s="134"/>
      <c r="CMW41" s="134"/>
      <c r="CMX41" s="134"/>
      <c r="CMY41" s="134"/>
      <c r="CMZ41" s="134"/>
      <c r="CNA41" s="134"/>
      <c r="CNB41" s="134"/>
      <c r="CNC41" s="134"/>
      <c r="CND41" s="134"/>
      <c r="CNE41" s="134"/>
      <c r="CNF41" s="134"/>
      <c r="CNG41" s="134"/>
      <c r="CNH41" s="134"/>
      <c r="CNI41" s="134"/>
      <c r="CNJ41" s="134"/>
      <c r="CNK41" s="134"/>
      <c r="CNL41" s="134"/>
      <c r="CNM41" s="134"/>
      <c r="CNN41" s="134"/>
      <c r="CNO41" s="134"/>
      <c r="CNP41" s="134"/>
      <c r="CNQ41" s="134"/>
      <c r="CNR41" s="134"/>
      <c r="CNS41" s="134"/>
      <c r="CNT41" s="134"/>
      <c r="CNU41" s="134"/>
      <c r="CNV41" s="134"/>
      <c r="CNW41" s="134"/>
      <c r="CNX41" s="134"/>
      <c r="CNY41" s="134"/>
      <c r="CNZ41" s="134"/>
      <c r="COA41" s="134"/>
      <c r="COB41" s="134"/>
      <c r="COC41" s="134"/>
      <c r="COD41" s="134"/>
      <c r="COE41" s="134"/>
      <c r="COF41" s="134"/>
      <c r="COG41" s="134"/>
      <c r="COH41" s="134"/>
      <c r="COI41" s="134"/>
      <c r="COJ41" s="134"/>
      <c r="COK41" s="134"/>
      <c r="COL41" s="134"/>
      <c r="COM41" s="134"/>
      <c r="CON41" s="134"/>
      <c r="COO41" s="134"/>
      <c r="COP41" s="134"/>
      <c r="COQ41" s="134"/>
      <c r="COR41" s="134"/>
      <c r="COS41" s="134"/>
      <c r="COT41" s="134"/>
      <c r="COU41" s="134"/>
      <c r="COV41" s="134"/>
      <c r="COW41" s="134"/>
      <c r="COX41" s="134"/>
      <c r="COY41" s="134"/>
      <c r="COZ41" s="134"/>
      <c r="CPA41" s="134"/>
      <c r="CPB41" s="134"/>
      <c r="CPC41" s="134"/>
      <c r="CPD41" s="134"/>
      <c r="CPE41" s="134"/>
      <c r="CPF41" s="134"/>
      <c r="CPG41" s="134"/>
      <c r="CPH41" s="134"/>
      <c r="CPI41" s="134"/>
      <c r="CPJ41" s="134"/>
      <c r="CPK41" s="134"/>
      <c r="CPL41" s="134"/>
      <c r="CPM41" s="134"/>
      <c r="CPN41" s="134"/>
      <c r="CPO41" s="134"/>
      <c r="CPP41" s="134"/>
      <c r="CPQ41" s="134"/>
      <c r="CPR41" s="134"/>
      <c r="CPS41" s="134"/>
      <c r="CPT41" s="134"/>
      <c r="CPU41" s="134"/>
      <c r="CPV41" s="134"/>
      <c r="CPW41" s="134"/>
      <c r="CPX41" s="134"/>
      <c r="CPY41" s="134"/>
      <c r="CPZ41" s="134"/>
      <c r="CQA41" s="134"/>
      <c r="CQB41" s="134"/>
      <c r="CQC41" s="134"/>
      <c r="CQD41" s="134"/>
      <c r="CQE41" s="134"/>
      <c r="CQF41" s="134"/>
      <c r="CQG41" s="134"/>
      <c r="CQH41" s="134"/>
      <c r="CQI41" s="134"/>
      <c r="CQJ41" s="134"/>
      <c r="CQK41" s="134"/>
      <c r="CQL41" s="134"/>
      <c r="CQM41" s="134"/>
      <c r="CQN41" s="134"/>
      <c r="CQO41" s="134"/>
      <c r="CQP41" s="134"/>
      <c r="CQQ41" s="134"/>
      <c r="CQR41" s="134"/>
      <c r="CQS41" s="134"/>
      <c r="CQT41" s="134"/>
      <c r="CQU41" s="134"/>
      <c r="CQV41" s="134"/>
      <c r="CQW41" s="134"/>
      <c r="CQX41" s="134"/>
      <c r="CQY41" s="134"/>
      <c r="CQZ41" s="134"/>
      <c r="CRA41" s="134"/>
      <c r="CRB41" s="134"/>
      <c r="CRC41" s="134"/>
      <c r="CRD41" s="134"/>
      <c r="CRE41" s="134"/>
      <c r="CRF41" s="134"/>
      <c r="CRG41" s="134"/>
      <c r="CRH41" s="134"/>
      <c r="CRI41" s="134"/>
      <c r="CRJ41" s="134"/>
      <c r="CRK41" s="134"/>
      <c r="CRL41" s="134"/>
      <c r="CRM41" s="134"/>
      <c r="CRN41" s="134"/>
      <c r="CRO41" s="134"/>
      <c r="CRP41" s="134"/>
      <c r="CRQ41" s="134"/>
      <c r="CRR41" s="134"/>
      <c r="CRS41" s="134"/>
      <c r="CRT41" s="134"/>
      <c r="CRU41" s="134"/>
      <c r="CRV41" s="134"/>
      <c r="CRW41" s="134"/>
      <c r="CRX41" s="134"/>
      <c r="CRY41" s="134"/>
      <c r="CRZ41" s="134"/>
      <c r="CSA41" s="134"/>
      <c r="CSB41" s="134"/>
      <c r="CSC41" s="134"/>
      <c r="CSD41" s="134"/>
      <c r="CSE41" s="134"/>
      <c r="CSF41" s="134"/>
      <c r="CSG41" s="134"/>
      <c r="CSH41" s="134"/>
      <c r="CSI41" s="134"/>
      <c r="CSJ41" s="134"/>
      <c r="CSK41" s="134"/>
      <c r="CSL41" s="134"/>
      <c r="CSM41" s="134"/>
      <c r="CSN41" s="134"/>
      <c r="CSO41" s="134"/>
      <c r="CSP41" s="134"/>
      <c r="CSQ41" s="134"/>
      <c r="CSR41" s="134"/>
      <c r="CSS41" s="134"/>
      <c r="CST41" s="134"/>
      <c r="CSU41" s="134"/>
      <c r="CSV41" s="134"/>
      <c r="CSW41" s="134"/>
      <c r="CSX41" s="134"/>
      <c r="CSY41" s="134"/>
      <c r="CSZ41" s="134"/>
      <c r="CTA41" s="134"/>
      <c r="CTB41" s="134"/>
      <c r="CTC41" s="134"/>
      <c r="CTD41" s="134"/>
      <c r="CTE41" s="134"/>
      <c r="CTF41" s="134"/>
      <c r="CTG41" s="134"/>
      <c r="CTH41" s="134"/>
      <c r="CTI41" s="134"/>
      <c r="CTJ41" s="134"/>
      <c r="CTK41" s="134"/>
      <c r="CTL41" s="134"/>
      <c r="CTM41" s="134"/>
      <c r="CTN41" s="134"/>
      <c r="CTO41" s="134"/>
      <c r="CTP41" s="134"/>
      <c r="CTQ41" s="134"/>
      <c r="CTR41" s="134"/>
      <c r="CTS41" s="134"/>
      <c r="CTT41" s="134"/>
      <c r="CTU41" s="134"/>
      <c r="CTV41" s="134"/>
      <c r="CTW41" s="134"/>
      <c r="CTX41" s="134"/>
      <c r="CTY41" s="134"/>
      <c r="CTZ41" s="134"/>
      <c r="CUA41" s="134"/>
      <c r="CUB41" s="134"/>
      <c r="CUC41" s="134"/>
      <c r="CUD41" s="134"/>
      <c r="CUE41" s="134"/>
      <c r="CUF41" s="134"/>
      <c r="CUG41" s="134"/>
      <c r="CUH41" s="134"/>
      <c r="CUI41" s="134"/>
      <c r="CUJ41" s="134"/>
      <c r="CUK41" s="134"/>
      <c r="CUL41" s="134"/>
      <c r="CUM41" s="134"/>
      <c r="CUN41" s="134"/>
      <c r="CUO41" s="134"/>
      <c r="CUP41" s="134"/>
      <c r="CUQ41" s="134"/>
      <c r="CUR41" s="134"/>
      <c r="CUS41" s="134"/>
      <c r="CUT41" s="134"/>
      <c r="CUU41" s="134"/>
      <c r="CUV41" s="134"/>
      <c r="CUW41" s="134"/>
      <c r="CUX41" s="134"/>
      <c r="CUY41" s="134"/>
      <c r="CUZ41" s="134"/>
      <c r="CVA41" s="134"/>
      <c r="CVB41" s="134"/>
      <c r="CVC41" s="134"/>
      <c r="CVD41" s="134"/>
      <c r="CVE41" s="134"/>
      <c r="CVF41" s="134"/>
      <c r="CVG41" s="134"/>
      <c r="CVH41" s="134"/>
      <c r="CVI41" s="134"/>
      <c r="CVJ41" s="134"/>
      <c r="CVK41" s="134"/>
      <c r="CVL41" s="134"/>
      <c r="CVM41" s="134"/>
      <c r="CVN41" s="134"/>
      <c r="CVO41" s="134"/>
      <c r="CVP41" s="134"/>
      <c r="CVQ41" s="134"/>
      <c r="CVR41" s="134"/>
      <c r="CVS41" s="134"/>
      <c r="CVT41" s="134"/>
      <c r="CVU41" s="134"/>
      <c r="CVV41" s="134"/>
      <c r="CVW41" s="134"/>
      <c r="CVX41" s="134"/>
      <c r="CVY41" s="134"/>
      <c r="CVZ41" s="134"/>
      <c r="CWA41" s="134"/>
      <c r="CWB41" s="134"/>
      <c r="CWC41" s="134"/>
      <c r="CWD41" s="134"/>
      <c r="CWE41" s="134"/>
      <c r="CWF41" s="134"/>
      <c r="CWG41" s="134"/>
      <c r="CWH41" s="134"/>
      <c r="CWI41" s="134"/>
      <c r="CWJ41" s="134"/>
      <c r="CWK41" s="134"/>
      <c r="CWL41" s="134"/>
      <c r="CWM41" s="134"/>
      <c r="CWN41" s="134"/>
      <c r="CWO41" s="134"/>
      <c r="CWP41" s="134"/>
      <c r="CWQ41" s="134"/>
      <c r="CWR41" s="134"/>
      <c r="CWS41" s="134"/>
      <c r="CWT41" s="134"/>
      <c r="CWU41" s="134"/>
      <c r="CWV41" s="134"/>
      <c r="CWW41" s="134"/>
      <c r="CWX41" s="134"/>
      <c r="CWY41" s="134"/>
      <c r="CWZ41" s="134"/>
      <c r="CXA41" s="134"/>
      <c r="CXB41" s="134"/>
      <c r="CXC41" s="134"/>
      <c r="CXD41" s="134"/>
      <c r="CXE41" s="134"/>
      <c r="CXF41" s="134"/>
      <c r="CXG41" s="134"/>
      <c r="CXH41" s="134"/>
      <c r="CXI41" s="134"/>
      <c r="CXJ41" s="134"/>
      <c r="CXK41" s="134"/>
      <c r="CXL41" s="134"/>
      <c r="CXM41" s="134"/>
      <c r="CXN41" s="134"/>
      <c r="CXO41" s="134"/>
      <c r="CXP41" s="134"/>
      <c r="CXQ41" s="134"/>
      <c r="CXR41" s="134"/>
      <c r="CXS41" s="134"/>
      <c r="CXT41" s="134"/>
      <c r="CXU41" s="134"/>
      <c r="CXV41" s="134"/>
      <c r="CXW41" s="134"/>
      <c r="CXX41" s="134"/>
      <c r="CXY41" s="134"/>
      <c r="CXZ41" s="134"/>
      <c r="CYA41" s="134"/>
      <c r="CYB41" s="134"/>
      <c r="CYC41" s="134"/>
      <c r="CYD41" s="134"/>
      <c r="CYE41" s="134"/>
      <c r="CYF41" s="134"/>
      <c r="CYG41" s="134"/>
      <c r="CYH41" s="134"/>
      <c r="CYI41" s="134"/>
      <c r="CYJ41" s="134"/>
      <c r="CYK41" s="134"/>
      <c r="CYL41" s="134"/>
      <c r="CYM41" s="134"/>
      <c r="CYN41" s="134"/>
      <c r="CYO41" s="134"/>
      <c r="CYP41" s="134"/>
      <c r="CYQ41" s="134"/>
      <c r="CYR41" s="134"/>
      <c r="CYS41" s="134"/>
      <c r="CYT41" s="134"/>
      <c r="CYU41" s="134"/>
      <c r="CYV41" s="134"/>
      <c r="CYW41" s="134"/>
      <c r="CYX41" s="134"/>
      <c r="CYY41" s="134"/>
      <c r="CYZ41" s="134"/>
      <c r="CZA41" s="134"/>
      <c r="CZB41" s="134"/>
      <c r="CZC41" s="134"/>
      <c r="CZD41" s="134"/>
      <c r="CZE41" s="134"/>
      <c r="CZF41" s="134"/>
      <c r="CZG41" s="134"/>
      <c r="CZH41" s="134"/>
      <c r="CZI41" s="134"/>
      <c r="CZJ41" s="134"/>
      <c r="CZK41" s="134"/>
      <c r="CZL41" s="134"/>
      <c r="CZM41" s="134"/>
      <c r="CZN41" s="134"/>
      <c r="CZO41" s="134"/>
      <c r="CZP41" s="134"/>
      <c r="CZQ41" s="134"/>
      <c r="CZR41" s="134"/>
      <c r="CZS41" s="134"/>
      <c r="CZT41" s="134"/>
      <c r="CZU41" s="134"/>
      <c r="CZV41" s="134"/>
      <c r="CZW41" s="134"/>
      <c r="CZX41" s="134"/>
      <c r="CZY41" s="134"/>
      <c r="CZZ41" s="134"/>
      <c r="DAA41" s="134"/>
      <c r="DAB41" s="134"/>
      <c r="DAC41" s="134"/>
      <c r="DAD41" s="134"/>
      <c r="DAE41" s="134"/>
      <c r="DAF41" s="134"/>
      <c r="DAG41" s="134"/>
      <c r="DAH41" s="134"/>
      <c r="DAI41" s="134"/>
      <c r="DAJ41" s="134"/>
      <c r="DAK41" s="134"/>
      <c r="DAL41" s="134"/>
      <c r="DAM41" s="134"/>
      <c r="DAN41" s="134"/>
      <c r="DAO41" s="134"/>
      <c r="DAP41" s="134"/>
      <c r="DAQ41" s="134"/>
      <c r="DAR41" s="134"/>
      <c r="DAS41" s="134"/>
      <c r="DAT41" s="134"/>
      <c r="DAU41" s="134"/>
      <c r="DAV41" s="134"/>
      <c r="DAW41" s="134"/>
      <c r="DAX41" s="134"/>
      <c r="DAY41" s="134"/>
      <c r="DAZ41" s="134"/>
      <c r="DBA41" s="134"/>
      <c r="DBB41" s="134"/>
      <c r="DBC41" s="134"/>
      <c r="DBD41" s="134"/>
      <c r="DBE41" s="134"/>
      <c r="DBF41" s="134"/>
      <c r="DBG41" s="134"/>
      <c r="DBH41" s="134"/>
      <c r="DBI41" s="134"/>
      <c r="DBJ41" s="134"/>
      <c r="DBK41" s="134"/>
      <c r="DBL41" s="134"/>
      <c r="DBM41" s="134"/>
      <c r="DBN41" s="134"/>
      <c r="DBO41" s="134"/>
      <c r="DBP41" s="134"/>
      <c r="DBQ41" s="134"/>
      <c r="DBR41" s="134"/>
      <c r="DBS41" s="134"/>
      <c r="DBT41" s="134"/>
      <c r="DBU41" s="134"/>
      <c r="DBV41" s="134"/>
      <c r="DBW41" s="134"/>
      <c r="DBX41" s="134"/>
      <c r="DBY41" s="134"/>
      <c r="DBZ41" s="134"/>
      <c r="DCA41" s="134"/>
      <c r="DCB41" s="134"/>
      <c r="DCC41" s="134"/>
      <c r="DCD41" s="134"/>
      <c r="DCE41" s="134"/>
      <c r="DCF41" s="134"/>
      <c r="DCG41" s="134"/>
      <c r="DCH41" s="134"/>
      <c r="DCI41" s="134"/>
      <c r="DCJ41" s="134"/>
      <c r="DCK41" s="134"/>
      <c r="DCL41" s="134"/>
      <c r="DCM41" s="134"/>
      <c r="DCN41" s="134"/>
      <c r="DCO41" s="134"/>
      <c r="DCP41" s="134"/>
      <c r="DCQ41" s="134"/>
      <c r="DCR41" s="134"/>
      <c r="DCS41" s="134"/>
      <c r="DCT41" s="134"/>
      <c r="DCU41" s="134"/>
      <c r="DCV41" s="134"/>
      <c r="DCW41" s="134"/>
      <c r="DCX41" s="134"/>
      <c r="DCY41" s="134"/>
      <c r="DCZ41" s="134"/>
      <c r="DDA41" s="134"/>
      <c r="DDB41" s="134"/>
      <c r="DDC41" s="134"/>
      <c r="DDD41" s="134"/>
      <c r="DDE41" s="134"/>
      <c r="DDF41" s="134"/>
      <c r="DDG41" s="134"/>
      <c r="DDH41" s="134"/>
      <c r="DDI41" s="134"/>
      <c r="DDJ41" s="134"/>
      <c r="DDK41" s="134"/>
      <c r="DDL41" s="134"/>
      <c r="DDM41" s="134"/>
      <c r="DDN41" s="134"/>
      <c r="DDO41" s="134"/>
      <c r="DDP41" s="134"/>
      <c r="DDQ41" s="134"/>
      <c r="DDR41" s="134"/>
      <c r="DDS41" s="134"/>
      <c r="DDT41" s="134"/>
      <c r="DDU41" s="134"/>
      <c r="DDV41" s="134"/>
      <c r="DDW41" s="134"/>
      <c r="DDX41" s="134"/>
      <c r="DDY41" s="134"/>
      <c r="DDZ41" s="134"/>
      <c r="DEA41" s="134"/>
      <c r="DEB41" s="134"/>
      <c r="DEC41" s="134"/>
      <c r="DED41" s="134"/>
      <c r="DEE41" s="134"/>
      <c r="DEF41" s="134"/>
      <c r="DEG41" s="134"/>
      <c r="DEH41" s="134"/>
      <c r="DEI41" s="134"/>
      <c r="DEJ41" s="134"/>
      <c r="DEK41" s="134"/>
      <c r="DEL41" s="134"/>
      <c r="DEM41" s="134"/>
      <c r="DEN41" s="134"/>
      <c r="DEO41" s="134"/>
      <c r="DEP41" s="134"/>
      <c r="DEQ41" s="134"/>
      <c r="DER41" s="134"/>
      <c r="DES41" s="134"/>
      <c r="DET41" s="134"/>
      <c r="DEU41" s="134"/>
      <c r="DEV41" s="134"/>
      <c r="DEW41" s="134"/>
      <c r="DEX41" s="134"/>
      <c r="DEY41" s="134"/>
      <c r="DEZ41" s="134"/>
      <c r="DFA41" s="134"/>
      <c r="DFB41" s="134"/>
      <c r="DFC41" s="134"/>
      <c r="DFD41" s="134"/>
      <c r="DFE41" s="134"/>
      <c r="DFF41" s="134"/>
      <c r="DFG41" s="134"/>
      <c r="DFH41" s="134"/>
      <c r="DFI41" s="134"/>
      <c r="DFJ41" s="134"/>
      <c r="DFK41" s="134"/>
      <c r="DFL41" s="134"/>
      <c r="DFM41" s="134"/>
      <c r="DFN41" s="134"/>
      <c r="DFO41" s="134"/>
      <c r="DFP41" s="134"/>
      <c r="DFQ41" s="134"/>
      <c r="DFR41" s="134"/>
      <c r="DFS41" s="134"/>
      <c r="DFT41" s="134"/>
      <c r="DFU41" s="134"/>
      <c r="DFV41" s="134"/>
      <c r="DFW41" s="134"/>
      <c r="DFX41" s="134"/>
      <c r="DFY41" s="134"/>
      <c r="DFZ41" s="134"/>
      <c r="DGA41" s="134"/>
      <c r="DGB41" s="134"/>
      <c r="DGC41" s="134"/>
      <c r="DGD41" s="134"/>
      <c r="DGE41" s="134"/>
      <c r="DGF41" s="134"/>
      <c r="DGG41" s="134"/>
      <c r="DGH41" s="134"/>
      <c r="DGI41" s="134"/>
      <c r="DGJ41" s="134"/>
      <c r="DGK41" s="134"/>
      <c r="DGL41" s="134"/>
      <c r="DGM41" s="134"/>
      <c r="DGN41" s="134"/>
      <c r="DGO41" s="134"/>
      <c r="DGP41" s="134"/>
      <c r="DGQ41" s="134"/>
      <c r="DGR41" s="134"/>
      <c r="DGS41" s="134"/>
      <c r="DGT41" s="134"/>
      <c r="DGU41" s="134"/>
      <c r="DGV41" s="134"/>
      <c r="DGW41" s="134"/>
      <c r="DGX41" s="134"/>
      <c r="DGY41" s="134"/>
      <c r="DGZ41" s="134"/>
      <c r="DHA41" s="134"/>
      <c r="DHB41" s="134"/>
      <c r="DHC41" s="134"/>
      <c r="DHD41" s="134"/>
      <c r="DHE41" s="134"/>
      <c r="DHF41" s="134"/>
      <c r="DHG41" s="134"/>
      <c r="DHH41" s="134"/>
      <c r="DHI41" s="134"/>
      <c r="DHJ41" s="134"/>
      <c r="DHK41" s="134"/>
      <c r="DHL41" s="134"/>
      <c r="DHM41" s="134"/>
      <c r="DHN41" s="134"/>
      <c r="DHO41" s="134"/>
      <c r="DHP41" s="134"/>
      <c r="DHQ41" s="134"/>
      <c r="DHR41" s="134"/>
      <c r="DHS41" s="134"/>
      <c r="DHT41" s="134"/>
      <c r="DHU41" s="134"/>
      <c r="DHV41" s="134"/>
      <c r="DHW41" s="134"/>
      <c r="DHX41" s="134"/>
      <c r="DHY41" s="134"/>
      <c r="DHZ41" s="134"/>
      <c r="DIA41" s="134"/>
      <c r="DIB41" s="134"/>
      <c r="DIC41" s="134"/>
      <c r="DID41" s="134"/>
      <c r="DIE41" s="134"/>
      <c r="DIF41" s="134"/>
      <c r="DIG41" s="134"/>
      <c r="DIH41" s="134"/>
      <c r="DII41" s="134"/>
      <c r="DIJ41" s="134"/>
      <c r="DIK41" s="134"/>
      <c r="DIL41" s="134"/>
      <c r="DIM41" s="134"/>
      <c r="DIN41" s="134"/>
      <c r="DIO41" s="134"/>
      <c r="DIP41" s="134"/>
      <c r="DIQ41" s="134"/>
      <c r="DIR41" s="134"/>
      <c r="DIS41" s="134"/>
      <c r="DIT41" s="134"/>
      <c r="DIU41" s="134"/>
      <c r="DIV41" s="134"/>
      <c r="DIW41" s="134"/>
      <c r="DIX41" s="134"/>
      <c r="DIY41" s="134"/>
      <c r="DIZ41" s="134"/>
      <c r="DJA41" s="134"/>
      <c r="DJB41" s="134"/>
      <c r="DJC41" s="134"/>
      <c r="DJD41" s="134"/>
      <c r="DJE41" s="134"/>
      <c r="DJF41" s="134"/>
      <c r="DJG41" s="134"/>
      <c r="DJH41" s="134"/>
      <c r="DJI41" s="134"/>
      <c r="DJJ41" s="134"/>
      <c r="DJK41" s="134"/>
      <c r="DJL41" s="134"/>
      <c r="DJM41" s="134"/>
      <c r="DJN41" s="134"/>
      <c r="DJO41" s="134"/>
      <c r="DJP41" s="134"/>
      <c r="DJQ41" s="134"/>
      <c r="DJR41" s="134"/>
      <c r="DJS41" s="134"/>
      <c r="DJT41" s="134"/>
      <c r="DJU41" s="134"/>
      <c r="DJV41" s="134"/>
      <c r="DJW41" s="134"/>
      <c r="DJX41" s="134"/>
      <c r="DJY41" s="134"/>
      <c r="DJZ41" s="134"/>
      <c r="DKA41" s="134"/>
      <c r="DKB41" s="134"/>
      <c r="DKC41" s="134"/>
      <c r="DKD41" s="134"/>
      <c r="DKE41" s="134"/>
      <c r="DKF41" s="134"/>
      <c r="DKG41" s="134"/>
      <c r="DKH41" s="134"/>
      <c r="DKI41" s="134"/>
      <c r="DKJ41" s="134"/>
      <c r="DKK41" s="134"/>
      <c r="DKL41" s="134"/>
      <c r="DKM41" s="134"/>
      <c r="DKN41" s="134"/>
      <c r="DKO41" s="134"/>
      <c r="DKP41" s="134"/>
      <c r="DKQ41" s="134"/>
      <c r="DKR41" s="134"/>
      <c r="DKS41" s="134"/>
      <c r="DKT41" s="134"/>
      <c r="DKU41" s="134"/>
      <c r="DKV41" s="134"/>
      <c r="DKW41" s="134"/>
      <c r="DKX41" s="134"/>
      <c r="DKY41" s="134"/>
      <c r="DKZ41" s="134"/>
      <c r="DLA41" s="134"/>
      <c r="DLB41" s="134"/>
      <c r="DLC41" s="134"/>
      <c r="DLD41" s="134"/>
      <c r="DLE41" s="134"/>
      <c r="DLF41" s="134"/>
      <c r="DLG41" s="134"/>
      <c r="DLH41" s="134"/>
      <c r="DLI41" s="134"/>
      <c r="DLJ41" s="134"/>
      <c r="DLK41" s="134"/>
      <c r="DLL41" s="134"/>
      <c r="DLM41" s="134"/>
      <c r="DLN41" s="134"/>
      <c r="DLO41" s="134"/>
      <c r="DLP41" s="134"/>
      <c r="DLQ41" s="134"/>
      <c r="DLR41" s="134"/>
      <c r="DLS41" s="134"/>
      <c r="DLT41" s="134"/>
      <c r="DLU41" s="134"/>
      <c r="DLV41" s="134"/>
      <c r="DLW41" s="134"/>
      <c r="DLX41" s="134"/>
      <c r="DLY41" s="134"/>
      <c r="DLZ41" s="134"/>
      <c r="DMA41" s="134"/>
      <c r="DMB41" s="134"/>
      <c r="DMC41" s="134"/>
      <c r="DMD41" s="134"/>
      <c r="DME41" s="134"/>
      <c r="DMF41" s="134"/>
      <c r="DMG41" s="134"/>
      <c r="DMH41" s="134"/>
      <c r="DMI41" s="134"/>
      <c r="DMJ41" s="134"/>
      <c r="DMK41" s="134"/>
      <c r="DML41" s="134"/>
      <c r="DMM41" s="134"/>
      <c r="DMN41" s="134"/>
      <c r="DMO41" s="134"/>
      <c r="DMP41" s="134"/>
      <c r="DMQ41" s="134"/>
      <c r="DMR41" s="134"/>
      <c r="DMS41" s="134"/>
      <c r="DMT41" s="134"/>
      <c r="DMU41" s="134"/>
      <c r="DMV41" s="134"/>
      <c r="DMW41" s="134"/>
      <c r="DMX41" s="134"/>
      <c r="DMY41" s="134"/>
      <c r="DMZ41" s="134"/>
      <c r="DNA41" s="134"/>
      <c r="DNB41" s="134"/>
      <c r="DNC41" s="134"/>
      <c r="DND41" s="134"/>
      <c r="DNE41" s="134"/>
      <c r="DNF41" s="134"/>
      <c r="DNG41" s="134"/>
      <c r="DNH41" s="134"/>
      <c r="DNI41" s="134"/>
      <c r="DNJ41" s="134"/>
      <c r="DNK41" s="134"/>
      <c r="DNL41" s="134"/>
      <c r="DNM41" s="134"/>
      <c r="DNN41" s="134"/>
      <c r="DNO41" s="134"/>
      <c r="DNP41" s="134"/>
      <c r="DNQ41" s="134"/>
      <c r="DNR41" s="134"/>
      <c r="DNS41" s="134"/>
      <c r="DNT41" s="134"/>
      <c r="DNU41" s="134"/>
      <c r="DNV41" s="134"/>
      <c r="DNW41" s="134"/>
      <c r="DNX41" s="134"/>
      <c r="DNY41" s="134"/>
      <c r="DNZ41" s="134"/>
      <c r="DOA41" s="134"/>
      <c r="DOB41" s="134"/>
      <c r="DOC41" s="134"/>
      <c r="DOD41" s="134"/>
      <c r="DOE41" s="134"/>
      <c r="DOF41" s="134"/>
      <c r="DOG41" s="134"/>
      <c r="DOH41" s="134"/>
      <c r="DOI41" s="134"/>
      <c r="DOJ41" s="134"/>
      <c r="DOK41" s="134"/>
      <c r="DOL41" s="134"/>
      <c r="DOM41" s="134"/>
      <c r="DON41" s="134"/>
      <c r="DOO41" s="134"/>
      <c r="DOP41" s="134"/>
      <c r="DOQ41" s="134"/>
      <c r="DOR41" s="134"/>
      <c r="DOS41" s="134"/>
      <c r="DOT41" s="134"/>
      <c r="DOU41" s="134"/>
      <c r="DOV41" s="134"/>
      <c r="DOW41" s="134"/>
      <c r="DOX41" s="134"/>
      <c r="DOY41" s="134"/>
      <c r="DOZ41" s="134"/>
      <c r="DPA41" s="134"/>
      <c r="DPB41" s="134"/>
      <c r="DPC41" s="134"/>
      <c r="DPD41" s="134"/>
      <c r="DPE41" s="134"/>
      <c r="DPF41" s="134"/>
      <c r="DPG41" s="134"/>
      <c r="DPH41" s="134"/>
      <c r="DPI41" s="134"/>
      <c r="DPJ41" s="134"/>
      <c r="DPK41" s="134"/>
      <c r="DPL41" s="134"/>
      <c r="DPM41" s="134"/>
      <c r="DPN41" s="134"/>
      <c r="DPO41" s="134"/>
      <c r="DPP41" s="134"/>
      <c r="DPQ41" s="134"/>
      <c r="DPR41" s="134"/>
      <c r="DPS41" s="134"/>
      <c r="DPT41" s="134"/>
      <c r="DPU41" s="134"/>
      <c r="DPV41" s="134"/>
      <c r="DPW41" s="134"/>
      <c r="DPX41" s="134"/>
      <c r="DPY41" s="134"/>
      <c r="DPZ41" s="134"/>
      <c r="DQA41" s="134"/>
      <c r="DQB41" s="134"/>
      <c r="DQC41" s="134"/>
      <c r="DQD41" s="134"/>
      <c r="DQE41" s="134"/>
      <c r="DQF41" s="134"/>
      <c r="DQG41" s="134"/>
      <c r="DQH41" s="134"/>
      <c r="DQI41" s="134"/>
      <c r="DQJ41" s="134"/>
      <c r="DQK41" s="134"/>
      <c r="DQL41" s="134"/>
      <c r="DQM41" s="134"/>
      <c r="DQN41" s="134"/>
      <c r="DQO41" s="134"/>
      <c r="DQP41" s="134"/>
      <c r="DQQ41" s="134"/>
      <c r="DQR41" s="134"/>
      <c r="DQS41" s="134"/>
      <c r="DQT41" s="134"/>
      <c r="DQU41" s="134"/>
      <c r="DQV41" s="134"/>
      <c r="DQW41" s="134"/>
      <c r="DQX41" s="134"/>
      <c r="DQY41" s="134"/>
      <c r="DQZ41" s="134"/>
      <c r="DRA41" s="134"/>
      <c r="DRB41" s="134"/>
      <c r="DRC41" s="134"/>
      <c r="DRD41" s="134"/>
      <c r="DRE41" s="134"/>
      <c r="DRF41" s="134"/>
      <c r="DRG41" s="134"/>
      <c r="DRH41" s="134"/>
      <c r="DRI41" s="134"/>
      <c r="DRJ41" s="134"/>
      <c r="DRK41" s="134"/>
      <c r="DRL41" s="134"/>
      <c r="DRM41" s="134"/>
      <c r="DRN41" s="134"/>
      <c r="DRO41" s="134"/>
      <c r="DRP41" s="134"/>
      <c r="DRQ41" s="134"/>
      <c r="DRR41" s="134"/>
      <c r="DRS41" s="134"/>
      <c r="DRT41" s="134"/>
      <c r="DRU41" s="134"/>
      <c r="DRV41" s="134"/>
      <c r="DRW41" s="134"/>
      <c r="DRX41" s="134"/>
      <c r="DRY41" s="134"/>
      <c r="DRZ41" s="134"/>
      <c r="DSA41" s="134"/>
      <c r="DSB41" s="134"/>
      <c r="DSC41" s="134"/>
      <c r="DSD41" s="134"/>
      <c r="DSE41" s="134"/>
      <c r="DSF41" s="134"/>
      <c r="DSG41" s="134"/>
      <c r="DSH41" s="134"/>
      <c r="DSI41" s="134"/>
      <c r="DSJ41" s="134"/>
      <c r="DSK41" s="134"/>
      <c r="DSL41" s="134"/>
      <c r="DSM41" s="134"/>
      <c r="DSN41" s="134"/>
      <c r="DSO41" s="134"/>
      <c r="DSP41" s="134"/>
      <c r="DSQ41" s="134"/>
      <c r="DSR41" s="134"/>
      <c r="DSS41" s="134"/>
      <c r="DST41" s="134"/>
      <c r="DSU41" s="134"/>
      <c r="DSV41" s="134"/>
      <c r="DSW41" s="134"/>
      <c r="DSX41" s="134"/>
      <c r="DSY41" s="134"/>
      <c r="DSZ41" s="134"/>
      <c r="DTA41" s="134"/>
      <c r="DTB41" s="134"/>
      <c r="DTC41" s="134"/>
      <c r="DTD41" s="134"/>
      <c r="DTE41" s="134"/>
      <c r="DTF41" s="134"/>
      <c r="DTG41" s="134"/>
      <c r="DTH41" s="134"/>
      <c r="DTI41" s="134"/>
      <c r="DTJ41" s="134"/>
      <c r="DTK41" s="134"/>
      <c r="DTL41" s="134"/>
      <c r="DTM41" s="134"/>
      <c r="DTN41" s="134"/>
      <c r="DTO41" s="134"/>
      <c r="DTP41" s="134"/>
      <c r="DTQ41" s="134"/>
      <c r="DTR41" s="134"/>
      <c r="DTS41" s="134"/>
      <c r="DTT41" s="134"/>
      <c r="DTU41" s="134"/>
      <c r="DTV41" s="134"/>
      <c r="DTW41" s="134"/>
      <c r="DTX41" s="134"/>
      <c r="DTY41" s="134"/>
      <c r="DTZ41" s="134"/>
      <c r="DUA41" s="134"/>
      <c r="DUB41" s="134"/>
      <c r="DUC41" s="134"/>
      <c r="DUD41" s="134"/>
      <c r="DUE41" s="134"/>
      <c r="DUF41" s="134"/>
      <c r="DUG41" s="134"/>
      <c r="DUH41" s="134"/>
      <c r="DUI41" s="134"/>
      <c r="DUJ41" s="134"/>
      <c r="DUK41" s="134"/>
      <c r="DUL41" s="134"/>
      <c r="DUM41" s="134"/>
      <c r="DUN41" s="134"/>
      <c r="DUO41" s="134"/>
      <c r="DUP41" s="134"/>
      <c r="DUQ41" s="134"/>
      <c r="DUR41" s="134"/>
      <c r="DUS41" s="134"/>
      <c r="DUT41" s="134"/>
      <c r="DUU41" s="134"/>
      <c r="DUV41" s="134"/>
      <c r="DUW41" s="134"/>
      <c r="DUX41" s="134"/>
      <c r="DUY41" s="134"/>
      <c r="DUZ41" s="134"/>
      <c r="DVA41" s="134"/>
      <c r="DVB41" s="134"/>
      <c r="DVC41" s="134"/>
      <c r="DVD41" s="134"/>
      <c r="DVE41" s="134"/>
      <c r="DVF41" s="134"/>
      <c r="DVG41" s="134"/>
      <c r="DVH41" s="134"/>
      <c r="DVI41" s="134"/>
      <c r="DVJ41" s="134"/>
      <c r="DVK41" s="134"/>
      <c r="DVL41" s="134"/>
      <c r="DVM41" s="134"/>
      <c r="DVN41" s="134"/>
      <c r="DVO41" s="134"/>
      <c r="DVP41" s="134"/>
      <c r="DVQ41" s="134"/>
      <c r="DVR41" s="134"/>
      <c r="DVS41" s="134"/>
      <c r="DVT41" s="134"/>
      <c r="DVU41" s="134"/>
      <c r="DVV41" s="134"/>
      <c r="DVW41" s="134"/>
      <c r="DVX41" s="134"/>
      <c r="DVY41" s="134"/>
      <c r="DVZ41" s="134"/>
      <c r="DWA41" s="134"/>
      <c r="DWB41" s="134"/>
      <c r="DWC41" s="134"/>
      <c r="DWD41" s="134"/>
      <c r="DWE41" s="134"/>
      <c r="DWF41" s="134"/>
      <c r="DWG41" s="134"/>
      <c r="DWH41" s="134"/>
      <c r="DWI41" s="134"/>
      <c r="DWJ41" s="134"/>
      <c r="DWK41" s="134"/>
      <c r="DWL41" s="134"/>
      <c r="DWM41" s="134"/>
      <c r="DWN41" s="134"/>
      <c r="DWO41" s="134"/>
      <c r="DWP41" s="134"/>
      <c r="DWQ41" s="134"/>
      <c r="DWR41" s="134"/>
      <c r="DWS41" s="134"/>
      <c r="DWT41" s="134"/>
      <c r="DWU41" s="134"/>
      <c r="DWV41" s="134"/>
      <c r="DWW41" s="134"/>
      <c r="DWX41" s="134"/>
      <c r="DWY41" s="134"/>
      <c r="DWZ41" s="134"/>
      <c r="DXA41" s="134"/>
      <c r="DXB41" s="134"/>
      <c r="DXC41" s="134"/>
      <c r="DXD41" s="134"/>
      <c r="DXE41" s="134"/>
      <c r="DXF41" s="134"/>
      <c r="DXG41" s="134"/>
      <c r="DXH41" s="134"/>
      <c r="DXI41" s="134"/>
      <c r="DXJ41" s="134"/>
      <c r="DXK41" s="134"/>
      <c r="DXL41" s="134"/>
      <c r="DXM41" s="134"/>
      <c r="DXN41" s="134"/>
      <c r="DXO41" s="134"/>
      <c r="DXP41" s="134"/>
      <c r="DXQ41" s="134"/>
      <c r="DXR41" s="134"/>
      <c r="DXS41" s="134"/>
      <c r="DXT41" s="134"/>
      <c r="DXU41" s="134"/>
      <c r="DXV41" s="134"/>
      <c r="DXW41" s="134"/>
      <c r="DXX41" s="134"/>
      <c r="DXY41" s="134"/>
      <c r="DXZ41" s="134"/>
      <c r="DYA41" s="134"/>
      <c r="DYB41" s="134"/>
      <c r="DYC41" s="134"/>
      <c r="DYD41" s="134"/>
      <c r="DYE41" s="134"/>
      <c r="DYF41" s="134"/>
      <c r="DYG41" s="134"/>
      <c r="DYH41" s="134"/>
      <c r="DYI41" s="134"/>
      <c r="DYJ41" s="134"/>
      <c r="DYK41" s="134"/>
      <c r="DYL41" s="134"/>
      <c r="DYM41" s="134"/>
      <c r="DYN41" s="134"/>
      <c r="DYO41" s="134"/>
      <c r="DYP41" s="134"/>
      <c r="DYQ41" s="134"/>
      <c r="DYR41" s="134"/>
      <c r="DYS41" s="134"/>
      <c r="DYT41" s="134"/>
      <c r="DYU41" s="134"/>
      <c r="DYV41" s="134"/>
      <c r="DYW41" s="134"/>
      <c r="DYX41" s="134"/>
      <c r="DYY41" s="134"/>
      <c r="DYZ41" s="134"/>
      <c r="DZA41" s="134"/>
      <c r="DZB41" s="134"/>
      <c r="DZC41" s="134"/>
      <c r="DZD41" s="134"/>
      <c r="DZE41" s="134"/>
      <c r="DZF41" s="134"/>
      <c r="DZG41" s="134"/>
      <c r="DZH41" s="134"/>
      <c r="DZI41" s="134"/>
      <c r="DZJ41" s="134"/>
      <c r="DZK41" s="134"/>
      <c r="DZL41" s="134"/>
      <c r="DZM41" s="134"/>
      <c r="DZN41" s="134"/>
      <c r="DZO41" s="134"/>
      <c r="DZP41" s="134"/>
      <c r="DZQ41" s="134"/>
      <c r="DZR41" s="134"/>
      <c r="DZS41" s="134"/>
      <c r="DZT41" s="134"/>
      <c r="DZU41" s="134"/>
      <c r="DZV41" s="134"/>
      <c r="DZW41" s="134"/>
      <c r="DZX41" s="134"/>
      <c r="DZY41" s="134"/>
      <c r="DZZ41" s="134"/>
      <c r="EAA41" s="134"/>
      <c r="EAB41" s="134"/>
      <c r="EAC41" s="134"/>
      <c r="EAD41" s="134"/>
      <c r="EAE41" s="134"/>
      <c r="EAF41" s="134"/>
      <c r="EAG41" s="134"/>
      <c r="EAH41" s="134"/>
      <c r="EAI41" s="134"/>
      <c r="EAJ41" s="134"/>
      <c r="EAK41" s="134"/>
      <c r="EAL41" s="134"/>
      <c r="EAM41" s="134"/>
      <c r="EAN41" s="134"/>
      <c r="EAO41" s="134"/>
      <c r="EAP41" s="134"/>
      <c r="EAQ41" s="134"/>
      <c r="EAR41" s="134"/>
      <c r="EAS41" s="134"/>
      <c r="EAT41" s="134"/>
      <c r="EAU41" s="134"/>
      <c r="EAV41" s="134"/>
      <c r="EAW41" s="134"/>
      <c r="EAX41" s="134"/>
      <c r="EAY41" s="134"/>
      <c r="EAZ41" s="134"/>
      <c r="EBA41" s="134"/>
      <c r="EBB41" s="134"/>
      <c r="EBC41" s="134"/>
      <c r="EBD41" s="134"/>
      <c r="EBE41" s="134"/>
      <c r="EBF41" s="134"/>
      <c r="EBG41" s="134"/>
      <c r="EBH41" s="134"/>
      <c r="EBI41" s="134"/>
      <c r="EBJ41" s="134"/>
      <c r="EBK41" s="134"/>
      <c r="EBL41" s="134"/>
      <c r="EBM41" s="134"/>
      <c r="EBN41" s="134"/>
      <c r="EBO41" s="134"/>
      <c r="EBP41" s="134"/>
      <c r="EBQ41" s="134"/>
      <c r="EBR41" s="134"/>
      <c r="EBS41" s="134"/>
      <c r="EBT41" s="134"/>
      <c r="EBU41" s="134"/>
      <c r="EBV41" s="134"/>
      <c r="EBW41" s="134"/>
      <c r="EBX41" s="134"/>
      <c r="EBY41" s="134"/>
      <c r="EBZ41" s="134"/>
      <c r="ECA41" s="134"/>
      <c r="ECB41" s="134"/>
      <c r="ECC41" s="134"/>
      <c r="ECD41" s="134"/>
      <c r="ECE41" s="134"/>
      <c r="ECF41" s="134"/>
      <c r="ECG41" s="134"/>
      <c r="ECH41" s="134"/>
      <c r="ECI41" s="134"/>
      <c r="ECJ41" s="134"/>
      <c r="ECK41" s="134"/>
      <c r="ECL41" s="134"/>
      <c r="ECM41" s="134"/>
      <c r="ECN41" s="134"/>
      <c r="ECO41" s="134"/>
      <c r="ECP41" s="134"/>
      <c r="ECQ41" s="134"/>
      <c r="ECR41" s="134"/>
      <c r="ECS41" s="134"/>
      <c r="ECT41" s="134"/>
      <c r="ECU41" s="134"/>
      <c r="ECV41" s="134"/>
      <c r="ECW41" s="134"/>
      <c r="ECX41" s="134"/>
      <c r="ECY41" s="134"/>
      <c r="ECZ41" s="134"/>
      <c r="EDA41" s="134"/>
      <c r="EDB41" s="134"/>
      <c r="EDC41" s="134"/>
      <c r="EDD41" s="134"/>
      <c r="EDE41" s="134"/>
      <c r="EDF41" s="134"/>
      <c r="EDG41" s="134"/>
      <c r="EDH41" s="134"/>
      <c r="EDI41" s="134"/>
      <c r="EDJ41" s="134"/>
      <c r="EDK41" s="134"/>
      <c r="EDL41" s="134"/>
      <c r="EDM41" s="134"/>
      <c r="EDN41" s="134"/>
      <c r="EDO41" s="134"/>
      <c r="EDP41" s="134"/>
      <c r="EDQ41" s="134"/>
      <c r="EDR41" s="134"/>
      <c r="EDS41" s="134"/>
      <c r="EDT41" s="134"/>
      <c r="EDU41" s="134"/>
      <c r="EDV41" s="134"/>
      <c r="EDW41" s="134"/>
      <c r="EDX41" s="134"/>
      <c r="EDY41" s="134"/>
      <c r="EDZ41" s="134"/>
      <c r="EEA41" s="134"/>
      <c r="EEB41" s="134"/>
      <c r="EEC41" s="134"/>
      <c r="EED41" s="134"/>
      <c r="EEE41" s="134"/>
      <c r="EEF41" s="134"/>
      <c r="EEG41" s="134"/>
      <c r="EEH41" s="134"/>
      <c r="EEI41" s="134"/>
      <c r="EEJ41" s="134"/>
      <c r="EEK41" s="134"/>
      <c r="EEL41" s="134"/>
      <c r="EEM41" s="134"/>
      <c r="EEN41" s="134"/>
      <c r="EEO41" s="134"/>
      <c r="EEP41" s="134"/>
      <c r="EEQ41" s="134"/>
      <c r="EER41" s="134"/>
      <c r="EES41" s="134"/>
      <c r="EET41" s="134"/>
      <c r="EEU41" s="134"/>
      <c r="EEV41" s="134"/>
      <c r="EEW41" s="134"/>
      <c r="EEX41" s="134"/>
      <c r="EEY41" s="134"/>
      <c r="EEZ41" s="134"/>
      <c r="EFA41" s="134"/>
      <c r="EFB41" s="134"/>
      <c r="EFC41" s="134"/>
      <c r="EFD41" s="134"/>
      <c r="EFE41" s="134"/>
      <c r="EFF41" s="134"/>
      <c r="EFG41" s="134"/>
      <c r="EFH41" s="134"/>
      <c r="EFI41" s="134"/>
      <c r="EFJ41" s="134"/>
      <c r="EFK41" s="134"/>
      <c r="EFL41" s="134"/>
      <c r="EFM41" s="134"/>
      <c r="EFN41" s="134"/>
      <c r="EFO41" s="134"/>
      <c r="EFP41" s="134"/>
      <c r="EFQ41" s="134"/>
      <c r="EFR41" s="134"/>
      <c r="EFS41" s="134"/>
      <c r="EFT41" s="134"/>
      <c r="EFU41" s="134"/>
      <c r="EFV41" s="134"/>
      <c r="EFW41" s="134"/>
      <c r="EFX41" s="134"/>
      <c r="EFY41" s="134"/>
      <c r="EFZ41" s="134"/>
      <c r="EGA41" s="134"/>
      <c r="EGB41" s="134"/>
      <c r="EGC41" s="134"/>
      <c r="EGD41" s="134"/>
      <c r="EGE41" s="134"/>
      <c r="EGF41" s="134"/>
      <c r="EGG41" s="134"/>
      <c r="EGH41" s="134"/>
      <c r="EGI41" s="134"/>
      <c r="EGJ41" s="134"/>
      <c r="EGK41" s="134"/>
      <c r="EGL41" s="134"/>
      <c r="EGM41" s="134"/>
      <c r="EGN41" s="134"/>
      <c r="EGO41" s="134"/>
      <c r="EGP41" s="134"/>
      <c r="EGQ41" s="134"/>
      <c r="EGR41" s="134"/>
      <c r="EGS41" s="134"/>
      <c r="EGT41" s="134"/>
      <c r="EGU41" s="134"/>
      <c r="EGV41" s="134"/>
      <c r="EGW41" s="134"/>
      <c r="EGX41" s="134"/>
      <c r="EGY41" s="134"/>
      <c r="EGZ41" s="134"/>
      <c r="EHA41" s="134"/>
      <c r="EHB41" s="134"/>
      <c r="EHC41" s="134"/>
      <c r="EHD41" s="134"/>
      <c r="EHE41" s="134"/>
      <c r="EHF41" s="134"/>
      <c r="EHG41" s="134"/>
      <c r="EHH41" s="134"/>
      <c r="EHI41" s="134"/>
      <c r="EHJ41" s="134"/>
      <c r="EHK41" s="134"/>
      <c r="EHL41" s="134"/>
      <c r="EHM41" s="134"/>
      <c r="EHN41" s="134"/>
      <c r="EHO41" s="134"/>
      <c r="EHP41" s="134"/>
      <c r="EHQ41" s="134"/>
      <c r="EHR41" s="134"/>
      <c r="EHS41" s="134"/>
      <c r="EHT41" s="134"/>
      <c r="EHU41" s="134"/>
      <c r="EHV41" s="134"/>
      <c r="EHW41" s="134"/>
      <c r="EHX41" s="134"/>
      <c r="EHY41" s="134"/>
      <c r="EHZ41" s="134"/>
      <c r="EIA41" s="134"/>
      <c r="EIB41" s="134"/>
      <c r="EIC41" s="134"/>
      <c r="EID41" s="134"/>
      <c r="EIE41" s="134"/>
      <c r="EIF41" s="134"/>
      <c r="EIG41" s="134"/>
      <c r="EIH41" s="134"/>
      <c r="EII41" s="134"/>
      <c r="EIJ41" s="134"/>
      <c r="EIK41" s="134"/>
      <c r="EIL41" s="134"/>
      <c r="EIM41" s="134"/>
      <c r="EIN41" s="134"/>
      <c r="EIO41" s="134"/>
      <c r="EIP41" s="134"/>
      <c r="EIQ41" s="134"/>
      <c r="EIR41" s="134"/>
      <c r="EIS41" s="134"/>
      <c r="EIT41" s="134"/>
      <c r="EIU41" s="134"/>
      <c r="EIV41" s="134"/>
      <c r="EIW41" s="134"/>
      <c r="EIX41" s="134"/>
      <c r="EIY41" s="134"/>
      <c r="EIZ41" s="134"/>
      <c r="EJA41" s="134"/>
      <c r="EJB41" s="134"/>
      <c r="EJC41" s="134"/>
      <c r="EJD41" s="134"/>
      <c r="EJE41" s="134"/>
      <c r="EJF41" s="134"/>
      <c r="EJG41" s="134"/>
      <c r="EJH41" s="134"/>
      <c r="EJI41" s="134"/>
      <c r="EJJ41" s="134"/>
      <c r="EJK41" s="134"/>
      <c r="EJL41" s="134"/>
      <c r="EJM41" s="134"/>
      <c r="EJN41" s="134"/>
      <c r="EJO41" s="134"/>
      <c r="EJP41" s="134"/>
      <c r="EJQ41" s="134"/>
      <c r="EJR41" s="134"/>
      <c r="EJS41" s="134"/>
      <c r="EJT41" s="134"/>
      <c r="EJU41" s="134"/>
      <c r="EJV41" s="134"/>
      <c r="EJW41" s="134"/>
      <c r="EJX41" s="134"/>
      <c r="EJY41" s="134"/>
      <c r="EJZ41" s="134"/>
      <c r="EKA41" s="134"/>
      <c r="EKB41" s="134"/>
      <c r="EKC41" s="134"/>
      <c r="EKD41" s="134"/>
      <c r="EKE41" s="134"/>
      <c r="EKF41" s="134"/>
      <c r="EKG41" s="134"/>
      <c r="EKH41" s="134"/>
      <c r="EKI41" s="134"/>
      <c r="EKJ41" s="134"/>
      <c r="EKK41" s="134"/>
      <c r="EKL41" s="134"/>
      <c r="EKM41" s="134"/>
      <c r="EKN41" s="134"/>
      <c r="EKO41" s="134"/>
      <c r="EKP41" s="134"/>
      <c r="EKQ41" s="134"/>
      <c r="EKR41" s="134"/>
      <c r="EKS41" s="134"/>
      <c r="EKT41" s="134"/>
      <c r="EKU41" s="134"/>
      <c r="EKV41" s="134"/>
      <c r="EKW41" s="134"/>
      <c r="EKX41" s="134"/>
      <c r="EKY41" s="134"/>
      <c r="EKZ41" s="134"/>
      <c r="ELA41" s="134"/>
      <c r="ELB41" s="134"/>
      <c r="ELC41" s="134"/>
      <c r="ELD41" s="134"/>
      <c r="ELE41" s="134"/>
      <c r="ELF41" s="134"/>
      <c r="ELG41" s="134"/>
      <c r="ELH41" s="134"/>
      <c r="ELI41" s="134"/>
      <c r="ELJ41" s="134"/>
      <c r="ELK41" s="134"/>
      <c r="ELL41" s="134"/>
      <c r="ELM41" s="134"/>
      <c r="ELN41" s="134"/>
      <c r="ELO41" s="134"/>
      <c r="ELP41" s="134"/>
      <c r="ELQ41" s="134"/>
      <c r="ELR41" s="134"/>
      <c r="ELS41" s="134"/>
      <c r="ELT41" s="134"/>
      <c r="ELU41" s="134"/>
      <c r="ELV41" s="134"/>
      <c r="ELW41" s="134"/>
      <c r="ELX41" s="134"/>
      <c r="ELY41" s="134"/>
      <c r="ELZ41" s="134"/>
      <c r="EMA41" s="134"/>
      <c r="EMB41" s="134"/>
      <c r="EMC41" s="134"/>
      <c r="EMD41" s="134"/>
      <c r="EME41" s="134"/>
      <c r="EMF41" s="134"/>
      <c r="EMG41" s="134"/>
      <c r="EMH41" s="134"/>
      <c r="EMI41" s="134"/>
      <c r="EMJ41" s="134"/>
      <c r="EMK41" s="134"/>
      <c r="EML41" s="134"/>
      <c r="EMM41" s="134"/>
      <c r="EMN41" s="134"/>
      <c r="EMO41" s="134"/>
      <c r="EMP41" s="134"/>
      <c r="EMQ41" s="134"/>
      <c r="EMR41" s="134"/>
      <c r="EMS41" s="134"/>
      <c r="EMT41" s="134"/>
      <c r="EMU41" s="134"/>
      <c r="EMV41" s="134"/>
      <c r="EMW41" s="134"/>
      <c r="EMX41" s="134"/>
      <c r="EMY41" s="134"/>
      <c r="EMZ41" s="134"/>
      <c r="ENA41" s="134"/>
      <c r="ENB41" s="134"/>
      <c r="ENC41" s="134"/>
      <c r="END41" s="134"/>
      <c r="ENE41" s="134"/>
      <c r="ENF41" s="134"/>
      <c r="ENG41" s="134"/>
      <c r="ENH41" s="134"/>
      <c r="ENI41" s="134"/>
      <c r="ENJ41" s="134"/>
      <c r="ENK41" s="134"/>
      <c r="ENL41" s="134"/>
      <c r="ENM41" s="134"/>
      <c r="ENN41" s="134"/>
      <c r="ENO41" s="134"/>
      <c r="ENP41" s="134"/>
      <c r="ENQ41" s="134"/>
      <c r="ENR41" s="134"/>
      <c r="ENS41" s="134"/>
      <c r="ENT41" s="134"/>
      <c r="ENU41" s="134"/>
      <c r="ENV41" s="134"/>
      <c r="ENW41" s="134"/>
      <c r="ENX41" s="134"/>
      <c r="ENY41" s="134"/>
      <c r="ENZ41" s="134"/>
      <c r="EOA41" s="134"/>
      <c r="EOB41" s="134"/>
      <c r="EOC41" s="134"/>
      <c r="EOD41" s="134"/>
      <c r="EOE41" s="134"/>
      <c r="EOF41" s="134"/>
      <c r="EOG41" s="134"/>
      <c r="EOH41" s="134"/>
      <c r="EOI41" s="134"/>
      <c r="EOJ41" s="134"/>
      <c r="EOK41" s="134"/>
      <c r="EOL41" s="134"/>
      <c r="EOM41" s="134"/>
      <c r="EON41" s="134"/>
      <c r="EOO41" s="134"/>
      <c r="EOP41" s="134"/>
      <c r="EOQ41" s="134"/>
      <c r="EOR41" s="134"/>
      <c r="EOS41" s="134"/>
      <c r="EOT41" s="134"/>
      <c r="EOU41" s="134"/>
      <c r="EOV41" s="134"/>
      <c r="EOW41" s="134"/>
      <c r="EOX41" s="134"/>
      <c r="EOY41" s="134"/>
      <c r="EOZ41" s="134"/>
      <c r="EPA41" s="134"/>
      <c r="EPB41" s="134"/>
      <c r="EPC41" s="134"/>
      <c r="EPD41" s="134"/>
      <c r="EPE41" s="134"/>
      <c r="EPF41" s="134"/>
      <c r="EPG41" s="134"/>
      <c r="EPH41" s="134"/>
      <c r="EPI41" s="134"/>
      <c r="EPJ41" s="134"/>
      <c r="EPK41" s="134"/>
      <c r="EPL41" s="134"/>
      <c r="EPM41" s="134"/>
      <c r="EPN41" s="134"/>
      <c r="EPO41" s="134"/>
      <c r="EPP41" s="134"/>
      <c r="EPQ41" s="134"/>
      <c r="EPR41" s="134"/>
      <c r="EPS41" s="134"/>
      <c r="EPT41" s="134"/>
      <c r="EPU41" s="134"/>
      <c r="EPV41" s="134"/>
      <c r="EPW41" s="134"/>
      <c r="EPX41" s="134"/>
      <c r="EPY41" s="134"/>
      <c r="EPZ41" s="134"/>
      <c r="EQA41" s="134"/>
      <c r="EQB41" s="134"/>
      <c r="EQC41" s="134"/>
      <c r="EQD41" s="134"/>
      <c r="EQE41" s="134"/>
      <c r="EQF41" s="134"/>
      <c r="EQG41" s="134"/>
      <c r="EQH41" s="134"/>
      <c r="EQI41" s="134"/>
      <c r="EQJ41" s="134"/>
      <c r="EQK41" s="134"/>
      <c r="EQL41" s="134"/>
      <c r="EQM41" s="134"/>
      <c r="EQN41" s="134"/>
      <c r="EQO41" s="134"/>
      <c r="EQP41" s="134"/>
      <c r="EQQ41" s="134"/>
      <c r="EQR41" s="134"/>
      <c r="EQS41" s="134"/>
      <c r="EQT41" s="134"/>
      <c r="EQU41" s="134"/>
      <c r="EQV41" s="134"/>
      <c r="EQW41" s="134"/>
      <c r="EQX41" s="134"/>
      <c r="EQY41" s="134"/>
      <c r="EQZ41" s="134"/>
      <c r="ERA41" s="134"/>
      <c r="ERB41" s="134"/>
      <c r="ERC41" s="134"/>
      <c r="ERD41" s="134"/>
      <c r="ERE41" s="134"/>
      <c r="ERF41" s="134"/>
      <c r="ERG41" s="134"/>
      <c r="ERH41" s="134"/>
      <c r="ERI41" s="134"/>
      <c r="ERJ41" s="134"/>
      <c r="ERK41" s="134"/>
      <c r="ERL41" s="134"/>
      <c r="ERM41" s="134"/>
      <c r="ERN41" s="134"/>
      <c r="ERO41" s="134"/>
      <c r="ERP41" s="134"/>
      <c r="ERQ41" s="134"/>
      <c r="ERR41" s="134"/>
      <c r="ERS41" s="134"/>
      <c r="ERT41" s="134"/>
      <c r="ERU41" s="134"/>
      <c r="ERV41" s="134"/>
      <c r="ERW41" s="134"/>
      <c r="ERX41" s="134"/>
      <c r="ERY41" s="134"/>
      <c r="ERZ41" s="134"/>
      <c r="ESA41" s="134"/>
      <c r="ESB41" s="134"/>
      <c r="ESC41" s="134"/>
      <c r="ESD41" s="134"/>
      <c r="ESE41" s="134"/>
      <c r="ESF41" s="134"/>
      <c r="ESG41" s="134"/>
      <c r="ESH41" s="134"/>
      <c r="ESI41" s="134"/>
      <c r="ESJ41" s="134"/>
      <c r="ESK41" s="134"/>
      <c r="ESL41" s="134"/>
      <c r="ESM41" s="134"/>
      <c r="ESN41" s="134"/>
      <c r="ESO41" s="134"/>
      <c r="ESP41" s="134"/>
      <c r="ESQ41" s="134"/>
      <c r="ESR41" s="134"/>
      <c r="ESS41" s="134"/>
      <c r="EST41" s="134"/>
      <c r="ESU41" s="134"/>
      <c r="ESV41" s="134"/>
      <c r="ESW41" s="134"/>
      <c r="ESX41" s="134"/>
      <c r="ESY41" s="134"/>
      <c r="ESZ41" s="134"/>
      <c r="ETA41" s="134"/>
      <c r="ETB41" s="134"/>
      <c r="ETC41" s="134"/>
      <c r="ETD41" s="134"/>
      <c r="ETE41" s="134"/>
      <c r="ETF41" s="134"/>
      <c r="ETG41" s="134"/>
      <c r="ETH41" s="134"/>
      <c r="ETI41" s="134"/>
      <c r="ETJ41" s="134"/>
      <c r="ETK41" s="134"/>
      <c r="ETL41" s="134"/>
      <c r="ETM41" s="134"/>
      <c r="ETN41" s="134"/>
      <c r="ETO41" s="134"/>
      <c r="ETP41" s="134"/>
      <c r="ETQ41" s="134"/>
      <c r="ETR41" s="134"/>
      <c r="ETS41" s="134"/>
      <c r="ETT41" s="134"/>
      <c r="ETU41" s="134"/>
      <c r="ETV41" s="134"/>
      <c r="ETW41" s="134"/>
      <c r="ETX41" s="134"/>
      <c r="ETY41" s="134"/>
      <c r="ETZ41" s="134"/>
      <c r="EUA41" s="134"/>
      <c r="EUB41" s="134"/>
      <c r="EUC41" s="134"/>
      <c r="EUD41" s="134"/>
      <c r="EUE41" s="134"/>
      <c r="EUF41" s="134"/>
      <c r="EUG41" s="134"/>
      <c r="EUH41" s="134"/>
      <c r="EUI41" s="134"/>
      <c r="EUJ41" s="134"/>
      <c r="EUK41" s="134"/>
      <c r="EUL41" s="134"/>
      <c r="EUM41" s="134"/>
      <c r="EUN41" s="134"/>
      <c r="EUO41" s="134"/>
      <c r="EUP41" s="134"/>
      <c r="EUQ41" s="134"/>
      <c r="EUR41" s="134"/>
      <c r="EUS41" s="134"/>
      <c r="EUT41" s="134"/>
      <c r="EUU41" s="134"/>
      <c r="EUV41" s="134"/>
      <c r="EUW41" s="134"/>
      <c r="EUX41" s="134"/>
      <c r="EUY41" s="134"/>
      <c r="EUZ41" s="134"/>
      <c r="EVA41" s="134"/>
      <c r="EVB41" s="134"/>
      <c r="EVC41" s="134"/>
      <c r="EVD41" s="134"/>
      <c r="EVE41" s="134"/>
      <c r="EVF41" s="134"/>
      <c r="EVG41" s="134"/>
      <c r="EVH41" s="134"/>
      <c r="EVI41" s="134"/>
      <c r="EVJ41" s="134"/>
      <c r="EVK41" s="134"/>
      <c r="EVL41" s="134"/>
      <c r="EVM41" s="134"/>
      <c r="EVN41" s="134"/>
      <c r="EVO41" s="134"/>
      <c r="EVP41" s="134"/>
      <c r="EVQ41" s="134"/>
      <c r="EVR41" s="134"/>
      <c r="EVS41" s="134"/>
      <c r="EVT41" s="134"/>
      <c r="EVU41" s="134"/>
      <c r="EVV41" s="134"/>
      <c r="EVW41" s="134"/>
      <c r="EVX41" s="134"/>
      <c r="EVY41" s="134"/>
      <c r="EVZ41" s="134"/>
      <c r="EWA41" s="134"/>
      <c r="EWB41" s="134"/>
      <c r="EWC41" s="134"/>
      <c r="EWD41" s="134"/>
      <c r="EWE41" s="134"/>
      <c r="EWF41" s="134"/>
      <c r="EWG41" s="134"/>
      <c r="EWH41" s="134"/>
      <c r="EWI41" s="134"/>
      <c r="EWJ41" s="134"/>
      <c r="EWK41" s="134"/>
      <c r="EWL41" s="134"/>
      <c r="EWM41" s="134"/>
      <c r="EWN41" s="134"/>
      <c r="EWO41" s="134"/>
      <c r="EWP41" s="134"/>
      <c r="EWQ41" s="134"/>
      <c r="EWR41" s="134"/>
      <c r="EWS41" s="134"/>
      <c r="EWT41" s="134"/>
      <c r="EWU41" s="134"/>
      <c r="EWV41" s="134"/>
      <c r="EWW41" s="134"/>
      <c r="EWX41" s="134"/>
      <c r="EWY41" s="134"/>
      <c r="EWZ41" s="134"/>
      <c r="EXA41" s="134"/>
      <c r="EXB41" s="134"/>
      <c r="EXC41" s="134"/>
      <c r="EXD41" s="134"/>
      <c r="EXE41" s="134"/>
      <c r="EXF41" s="134"/>
      <c r="EXG41" s="134"/>
      <c r="EXH41" s="134"/>
      <c r="EXI41" s="134"/>
      <c r="EXJ41" s="134"/>
      <c r="EXK41" s="134"/>
      <c r="EXL41" s="134"/>
      <c r="EXM41" s="134"/>
      <c r="EXN41" s="134"/>
      <c r="EXO41" s="134"/>
      <c r="EXP41" s="134"/>
      <c r="EXQ41" s="134"/>
      <c r="EXR41" s="134"/>
      <c r="EXS41" s="134"/>
      <c r="EXT41" s="134"/>
      <c r="EXU41" s="134"/>
      <c r="EXV41" s="134"/>
      <c r="EXW41" s="134"/>
      <c r="EXX41" s="134"/>
      <c r="EXY41" s="134"/>
      <c r="EXZ41" s="134"/>
      <c r="EYA41" s="134"/>
      <c r="EYB41" s="134"/>
      <c r="EYC41" s="134"/>
      <c r="EYD41" s="134"/>
      <c r="EYE41" s="134"/>
      <c r="EYF41" s="134"/>
      <c r="EYG41" s="134"/>
      <c r="EYH41" s="134"/>
      <c r="EYI41" s="134"/>
      <c r="EYJ41" s="134"/>
      <c r="EYK41" s="134"/>
      <c r="EYL41" s="134"/>
      <c r="EYM41" s="134"/>
      <c r="EYN41" s="134"/>
      <c r="EYO41" s="134"/>
      <c r="EYP41" s="134"/>
      <c r="EYQ41" s="134"/>
      <c r="EYR41" s="134"/>
      <c r="EYS41" s="134"/>
      <c r="EYT41" s="134"/>
      <c r="EYU41" s="134"/>
      <c r="EYV41" s="134"/>
      <c r="EYW41" s="134"/>
      <c r="EYX41" s="134"/>
      <c r="EYY41" s="134"/>
      <c r="EYZ41" s="134"/>
      <c r="EZA41" s="134"/>
      <c r="EZB41" s="134"/>
      <c r="EZC41" s="134"/>
      <c r="EZD41" s="134"/>
      <c r="EZE41" s="134"/>
      <c r="EZF41" s="134"/>
      <c r="EZG41" s="134"/>
      <c r="EZH41" s="134"/>
      <c r="EZI41" s="134"/>
      <c r="EZJ41" s="134"/>
      <c r="EZK41" s="134"/>
      <c r="EZL41" s="134"/>
      <c r="EZM41" s="134"/>
      <c r="EZN41" s="134"/>
      <c r="EZO41" s="134"/>
      <c r="EZP41" s="134"/>
      <c r="EZQ41" s="134"/>
      <c r="EZR41" s="134"/>
      <c r="EZS41" s="134"/>
      <c r="EZT41" s="134"/>
      <c r="EZU41" s="134"/>
      <c r="EZV41" s="134"/>
      <c r="EZW41" s="134"/>
      <c r="EZX41" s="134"/>
      <c r="EZY41" s="134"/>
      <c r="EZZ41" s="134"/>
      <c r="FAA41" s="134"/>
      <c r="FAB41" s="134"/>
      <c r="FAC41" s="134"/>
      <c r="FAD41" s="134"/>
      <c r="FAE41" s="134"/>
      <c r="FAF41" s="134"/>
      <c r="FAG41" s="134"/>
      <c r="FAH41" s="134"/>
      <c r="FAI41" s="134"/>
      <c r="FAJ41" s="134"/>
      <c r="FAK41" s="134"/>
      <c r="FAL41" s="134"/>
      <c r="FAM41" s="134"/>
      <c r="FAN41" s="134"/>
      <c r="FAO41" s="134"/>
      <c r="FAP41" s="134"/>
      <c r="FAQ41" s="134"/>
      <c r="FAR41" s="134"/>
      <c r="FAS41" s="134"/>
      <c r="FAT41" s="134"/>
      <c r="FAU41" s="134"/>
      <c r="FAV41" s="134"/>
      <c r="FAW41" s="134"/>
      <c r="FAX41" s="134"/>
      <c r="FAY41" s="134"/>
      <c r="FAZ41" s="134"/>
      <c r="FBA41" s="134"/>
      <c r="FBB41" s="134"/>
      <c r="FBC41" s="134"/>
      <c r="FBD41" s="134"/>
      <c r="FBE41" s="134"/>
      <c r="FBF41" s="134"/>
      <c r="FBG41" s="134"/>
      <c r="FBH41" s="134"/>
      <c r="FBI41" s="134"/>
      <c r="FBJ41" s="134"/>
      <c r="FBK41" s="134"/>
      <c r="FBL41" s="134"/>
      <c r="FBM41" s="134"/>
      <c r="FBN41" s="134"/>
      <c r="FBO41" s="134"/>
      <c r="FBP41" s="134"/>
      <c r="FBQ41" s="134"/>
      <c r="FBR41" s="134"/>
      <c r="FBS41" s="134"/>
      <c r="FBT41" s="134"/>
      <c r="FBU41" s="134"/>
      <c r="FBV41" s="134"/>
      <c r="FBW41" s="134"/>
      <c r="FBX41" s="134"/>
      <c r="FBY41" s="134"/>
      <c r="FBZ41" s="134"/>
      <c r="FCA41" s="134"/>
      <c r="FCB41" s="134"/>
      <c r="FCC41" s="134"/>
      <c r="FCD41" s="134"/>
      <c r="FCE41" s="134"/>
      <c r="FCF41" s="134"/>
      <c r="FCG41" s="134"/>
      <c r="FCH41" s="134"/>
      <c r="FCI41" s="134"/>
      <c r="FCJ41" s="134"/>
      <c r="FCK41" s="134"/>
      <c r="FCL41" s="134"/>
      <c r="FCM41" s="134"/>
      <c r="FCN41" s="134"/>
      <c r="FCO41" s="134"/>
      <c r="FCP41" s="134"/>
      <c r="FCQ41" s="134"/>
      <c r="FCR41" s="134"/>
      <c r="FCS41" s="134"/>
      <c r="FCT41" s="134"/>
      <c r="FCU41" s="134"/>
      <c r="FCV41" s="134"/>
      <c r="FCW41" s="134"/>
      <c r="FCX41" s="134"/>
      <c r="FCY41" s="134"/>
      <c r="FCZ41" s="134"/>
      <c r="FDA41" s="134"/>
      <c r="FDB41" s="134"/>
      <c r="FDC41" s="134"/>
      <c r="FDD41" s="134"/>
      <c r="FDE41" s="134"/>
      <c r="FDF41" s="134"/>
      <c r="FDG41" s="134"/>
      <c r="FDH41" s="134"/>
      <c r="FDI41" s="134"/>
      <c r="FDJ41" s="134"/>
      <c r="FDK41" s="134"/>
      <c r="FDL41" s="134"/>
      <c r="FDM41" s="134"/>
      <c r="FDN41" s="134"/>
      <c r="FDO41" s="134"/>
      <c r="FDP41" s="134"/>
      <c r="FDQ41" s="134"/>
      <c r="FDR41" s="134"/>
      <c r="FDS41" s="134"/>
      <c r="FDT41" s="134"/>
      <c r="FDU41" s="134"/>
      <c r="FDV41" s="134"/>
      <c r="FDW41" s="134"/>
      <c r="FDX41" s="134"/>
      <c r="FDY41" s="134"/>
      <c r="FDZ41" s="134"/>
      <c r="FEA41" s="134"/>
      <c r="FEB41" s="134"/>
      <c r="FEC41" s="134"/>
      <c r="FED41" s="134"/>
      <c r="FEE41" s="134"/>
      <c r="FEF41" s="134"/>
      <c r="FEG41" s="134"/>
      <c r="FEH41" s="134"/>
      <c r="FEI41" s="134"/>
      <c r="FEJ41" s="134"/>
      <c r="FEK41" s="134"/>
      <c r="FEL41" s="134"/>
      <c r="FEM41" s="134"/>
      <c r="FEN41" s="134"/>
      <c r="FEO41" s="134"/>
      <c r="FEP41" s="134"/>
      <c r="FEQ41" s="134"/>
      <c r="FER41" s="134"/>
      <c r="FES41" s="134"/>
      <c r="FET41" s="134"/>
      <c r="FEU41" s="134"/>
      <c r="FEV41" s="134"/>
      <c r="FEW41" s="134"/>
      <c r="FEX41" s="134"/>
      <c r="FEY41" s="134"/>
      <c r="FEZ41" s="134"/>
      <c r="FFA41" s="134"/>
      <c r="FFB41" s="134"/>
      <c r="FFC41" s="134"/>
      <c r="FFD41" s="134"/>
      <c r="FFE41" s="134"/>
      <c r="FFF41" s="134"/>
      <c r="FFG41" s="134"/>
      <c r="FFH41" s="134"/>
      <c r="FFI41" s="134"/>
      <c r="FFJ41" s="134"/>
      <c r="FFK41" s="134"/>
      <c r="FFL41" s="134"/>
      <c r="FFM41" s="134"/>
      <c r="FFN41" s="134"/>
      <c r="FFO41" s="134"/>
      <c r="FFP41" s="134"/>
      <c r="FFQ41" s="134"/>
      <c r="FFR41" s="134"/>
      <c r="FFS41" s="134"/>
      <c r="FFT41" s="134"/>
      <c r="FFU41" s="134"/>
      <c r="FFV41" s="134"/>
      <c r="FFW41" s="134"/>
      <c r="FFX41" s="134"/>
      <c r="FFY41" s="134"/>
      <c r="FFZ41" s="134"/>
      <c r="FGA41" s="134"/>
      <c r="FGB41" s="134"/>
      <c r="FGC41" s="134"/>
      <c r="FGD41" s="134"/>
      <c r="FGE41" s="134"/>
      <c r="FGF41" s="134"/>
      <c r="FGG41" s="134"/>
      <c r="FGH41" s="134"/>
      <c r="FGI41" s="134"/>
      <c r="FGJ41" s="134"/>
      <c r="FGK41" s="134"/>
      <c r="FGL41" s="134"/>
      <c r="FGM41" s="134"/>
      <c r="FGN41" s="134"/>
      <c r="FGO41" s="134"/>
      <c r="FGP41" s="134"/>
      <c r="FGQ41" s="134"/>
      <c r="FGR41" s="134"/>
      <c r="FGS41" s="134"/>
      <c r="FGT41" s="134"/>
      <c r="FGU41" s="134"/>
      <c r="FGV41" s="134"/>
      <c r="FGW41" s="134"/>
      <c r="FGX41" s="134"/>
      <c r="FGY41" s="134"/>
      <c r="FGZ41" s="134"/>
      <c r="FHA41" s="134"/>
      <c r="FHB41" s="134"/>
      <c r="FHC41" s="134"/>
      <c r="FHD41" s="134"/>
      <c r="FHE41" s="134"/>
      <c r="FHF41" s="134"/>
      <c r="FHG41" s="134"/>
      <c r="FHH41" s="134"/>
      <c r="FHI41" s="134"/>
      <c r="FHJ41" s="134"/>
      <c r="FHK41" s="134"/>
      <c r="FHL41" s="134"/>
      <c r="FHM41" s="134"/>
      <c r="FHN41" s="134"/>
      <c r="FHO41" s="134"/>
      <c r="FHP41" s="134"/>
      <c r="FHQ41" s="134"/>
      <c r="FHR41" s="134"/>
      <c r="FHS41" s="134"/>
      <c r="FHT41" s="134"/>
      <c r="FHU41" s="134"/>
      <c r="FHV41" s="134"/>
      <c r="FHW41" s="134"/>
      <c r="FHX41" s="134"/>
      <c r="FHY41" s="134"/>
      <c r="FHZ41" s="134"/>
      <c r="FIA41" s="134"/>
      <c r="FIB41" s="134"/>
      <c r="FIC41" s="134"/>
      <c r="FID41" s="134"/>
      <c r="FIE41" s="134"/>
      <c r="FIF41" s="134"/>
      <c r="FIG41" s="134"/>
      <c r="FIH41" s="134"/>
      <c r="FII41" s="134"/>
      <c r="FIJ41" s="134"/>
      <c r="FIK41" s="134"/>
      <c r="FIL41" s="134"/>
      <c r="FIM41" s="134"/>
      <c r="FIN41" s="134"/>
      <c r="FIO41" s="134"/>
      <c r="FIP41" s="134"/>
      <c r="FIQ41" s="134"/>
      <c r="FIR41" s="134"/>
      <c r="FIS41" s="134"/>
      <c r="FIT41" s="134"/>
      <c r="FIU41" s="134"/>
      <c r="FIV41" s="134"/>
      <c r="FIW41" s="134"/>
      <c r="FIX41" s="134"/>
      <c r="FIY41" s="134"/>
      <c r="FIZ41" s="134"/>
      <c r="FJA41" s="134"/>
      <c r="FJB41" s="134"/>
      <c r="FJC41" s="134"/>
      <c r="FJD41" s="134"/>
      <c r="FJE41" s="134"/>
      <c r="FJF41" s="134"/>
      <c r="FJG41" s="134"/>
      <c r="FJH41" s="134"/>
      <c r="FJI41" s="134"/>
      <c r="FJJ41" s="134"/>
      <c r="FJK41" s="134"/>
      <c r="FJL41" s="134"/>
      <c r="FJM41" s="134"/>
      <c r="FJN41" s="134"/>
      <c r="FJO41" s="134"/>
      <c r="FJP41" s="134"/>
      <c r="FJQ41" s="134"/>
      <c r="FJR41" s="134"/>
      <c r="FJS41" s="134"/>
      <c r="FJT41" s="134"/>
      <c r="FJU41" s="134"/>
      <c r="FJV41" s="134"/>
      <c r="FJW41" s="134"/>
      <c r="FJX41" s="134"/>
      <c r="FJY41" s="134"/>
      <c r="FJZ41" s="134"/>
      <c r="FKA41" s="134"/>
      <c r="FKB41" s="134"/>
      <c r="FKC41" s="134"/>
      <c r="FKD41" s="134"/>
      <c r="FKE41" s="134"/>
      <c r="FKF41" s="134"/>
      <c r="FKG41" s="134"/>
      <c r="FKH41" s="134"/>
      <c r="FKI41" s="134"/>
      <c r="FKJ41" s="134"/>
      <c r="FKK41" s="134"/>
      <c r="FKL41" s="134"/>
      <c r="FKM41" s="134"/>
      <c r="FKN41" s="134"/>
      <c r="FKO41" s="134"/>
      <c r="FKP41" s="134"/>
      <c r="FKQ41" s="134"/>
      <c r="FKR41" s="134"/>
      <c r="FKS41" s="134"/>
      <c r="FKT41" s="134"/>
      <c r="FKU41" s="134"/>
      <c r="FKV41" s="134"/>
      <c r="FKW41" s="134"/>
      <c r="FKX41" s="134"/>
      <c r="FKY41" s="134"/>
      <c r="FKZ41" s="134"/>
      <c r="FLA41" s="134"/>
      <c r="FLB41" s="134"/>
      <c r="FLC41" s="134"/>
      <c r="FLD41" s="134"/>
      <c r="FLE41" s="134"/>
      <c r="FLF41" s="134"/>
      <c r="FLG41" s="134"/>
      <c r="FLH41" s="134"/>
      <c r="FLI41" s="134"/>
      <c r="FLJ41" s="134"/>
      <c r="FLK41" s="134"/>
      <c r="FLL41" s="134"/>
      <c r="FLM41" s="134"/>
      <c r="FLN41" s="134"/>
      <c r="FLO41" s="134"/>
      <c r="FLP41" s="134"/>
      <c r="FLQ41" s="134"/>
      <c r="FLR41" s="134"/>
      <c r="FLS41" s="134"/>
      <c r="FLT41" s="134"/>
      <c r="FLU41" s="134"/>
      <c r="FLV41" s="134"/>
      <c r="FLW41" s="134"/>
      <c r="FLX41" s="134"/>
      <c r="FLY41" s="134"/>
      <c r="FLZ41" s="134"/>
      <c r="FMA41" s="134"/>
      <c r="FMB41" s="134"/>
      <c r="FMC41" s="134"/>
      <c r="FMD41" s="134"/>
      <c r="FME41" s="134"/>
      <c r="FMF41" s="134"/>
      <c r="FMG41" s="134"/>
      <c r="FMH41" s="134"/>
      <c r="FMI41" s="134"/>
      <c r="FMJ41" s="134"/>
      <c r="FMK41" s="134"/>
      <c r="FML41" s="134"/>
      <c r="FMM41" s="134"/>
      <c r="FMN41" s="134"/>
      <c r="FMO41" s="134"/>
      <c r="FMP41" s="134"/>
      <c r="FMQ41" s="134"/>
      <c r="FMR41" s="134"/>
      <c r="FMS41" s="134"/>
      <c r="FMT41" s="134"/>
      <c r="FMU41" s="134"/>
      <c r="FMV41" s="134"/>
      <c r="FMW41" s="134"/>
      <c r="FMX41" s="134"/>
      <c r="FMY41" s="134"/>
      <c r="FMZ41" s="134"/>
      <c r="FNA41" s="134"/>
      <c r="FNB41" s="134"/>
      <c r="FNC41" s="134"/>
      <c r="FND41" s="134"/>
      <c r="FNE41" s="134"/>
      <c r="FNF41" s="134"/>
      <c r="FNG41" s="134"/>
      <c r="FNH41" s="134"/>
      <c r="FNI41" s="134"/>
      <c r="FNJ41" s="134"/>
      <c r="FNK41" s="134"/>
      <c r="FNL41" s="134"/>
      <c r="FNM41" s="134"/>
      <c r="FNN41" s="134"/>
      <c r="FNO41" s="134"/>
      <c r="FNP41" s="134"/>
      <c r="FNQ41" s="134"/>
      <c r="FNR41" s="134"/>
      <c r="FNS41" s="134"/>
      <c r="FNT41" s="134"/>
      <c r="FNU41" s="134"/>
      <c r="FNV41" s="134"/>
      <c r="FNW41" s="134"/>
      <c r="FNX41" s="134"/>
      <c r="FNY41" s="134"/>
      <c r="FNZ41" s="134"/>
      <c r="FOA41" s="134"/>
      <c r="FOB41" s="134"/>
      <c r="FOC41" s="134"/>
      <c r="FOD41" s="134"/>
      <c r="FOE41" s="134"/>
      <c r="FOF41" s="134"/>
      <c r="FOG41" s="134"/>
      <c r="FOH41" s="134"/>
      <c r="FOI41" s="134"/>
      <c r="FOJ41" s="134"/>
      <c r="FOK41" s="134"/>
      <c r="FOL41" s="134"/>
      <c r="FOM41" s="134"/>
      <c r="FON41" s="134"/>
      <c r="FOO41" s="134"/>
      <c r="FOP41" s="134"/>
      <c r="FOQ41" s="134"/>
      <c r="FOR41" s="134"/>
      <c r="FOS41" s="134"/>
      <c r="FOT41" s="134"/>
      <c r="FOU41" s="134"/>
      <c r="FOV41" s="134"/>
      <c r="FOW41" s="134"/>
      <c r="FOX41" s="134"/>
      <c r="FOY41" s="134"/>
      <c r="FOZ41" s="134"/>
      <c r="FPA41" s="134"/>
      <c r="FPB41" s="134"/>
      <c r="FPC41" s="134"/>
      <c r="FPD41" s="134"/>
      <c r="FPE41" s="134"/>
      <c r="FPF41" s="134"/>
      <c r="FPG41" s="134"/>
      <c r="FPH41" s="134"/>
      <c r="FPI41" s="134"/>
      <c r="FPJ41" s="134"/>
      <c r="FPK41" s="134"/>
      <c r="FPL41" s="134"/>
      <c r="FPM41" s="134"/>
      <c r="FPN41" s="134"/>
      <c r="FPO41" s="134"/>
      <c r="FPP41" s="134"/>
      <c r="FPQ41" s="134"/>
      <c r="FPR41" s="134"/>
      <c r="FPS41" s="134"/>
      <c r="FPT41" s="134"/>
      <c r="FPU41" s="134"/>
      <c r="FPV41" s="134"/>
      <c r="FPW41" s="134"/>
      <c r="FPX41" s="134"/>
      <c r="FPY41" s="134"/>
      <c r="FPZ41" s="134"/>
      <c r="FQA41" s="134"/>
      <c r="FQB41" s="134"/>
      <c r="FQC41" s="134"/>
      <c r="FQD41" s="134"/>
      <c r="FQE41" s="134"/>
      <c r="FQF41" s="134"/>
      <c r="FQG41" s="134"/>
      <c r="FQH41" s="134"/>
      <c r="FQI41" s="134"/>
      <c r="FQJ41" s="134"/>
      <c r="FQK41" s="134"/>
      <c r="FQL41" s="134"/>
      <c r="FQM41" s="134"/>
      <c r="FQN41" s="134"/>
      <c r="FQO41" s="134"/>
      <c r="FQP41" s="134"/>
      <c r="FQQ41" s="134"/>
      <c r="FQR41" s="134"/>
      <c r="FQS41" s="134"/>
      <c r="FQT41" s="134"/>
      <c r="FQU41" s="134"/>
      <c r="FQV41" s="134"/>
      <c r="FQW41" s="134"/>
      <c r="FQX41" s="134"/>
      <c r="FQY41" s="134"/>
      <c r="FQZ41" s="134"/>
      <c r="FRA41" s="134"/>
      <c r="FRB41" s="134"/>
      <c r="FRC41" s="134"/>
      <c r="FRD41" s="134"/>
      <c r="FRE41" s="134"/>
      <c r="FRF41" s="134"/>
      <c r="FRG41" s="134"/>
      <c r="FRH41" s="134"/>
      <c r="FRI41" s="134"/>
      <c r="FRJ41" s="134"/>
      <c r="FRK41" s="134"/>
      <c r="FRL41" s="134"/>
      <c r="FRM41" s="134"/>
      <c r="FRN41" s="134"/>
      <c r="FRO41" s="134"/>
      <c r="FRP41" s="134"/>
      <c r="FRQ41" s="134"/>
      <c r="FRR41" s="134"/>
      <c r="FRS41" s="134"/>
      <c r="FRT41" s="134"/>
      <c r="FRU41" s="134"/>
      <c r="FRV41" s="134"/>
      <c r="FRW41" s="134"/>
      <c r="FRX41" s="134"/>
      <c r="FRY41" s="134"/>
      <c r="FRZ41" s="134"/>
      <c r="FSA41" s="134"/>
      <c r="FSB41" s="134"/>
      <c r="FSC41" s="134"/>
      <c r="FSD41" s="134"/>
      <c r="FSE41" s="134"/>
      <c r="FSF41" s="134"/>
      <c r="FSG41" s="134"/>
      <c r="FSH41" s="134"/>
      <c r="FSI41" s="134"/>
      <c r="FSJ41" s="134"/>
      <c r="FSK41" s="134"/>
      <c r="FSL41" s="134"/>
      <c r="FSM41" s="134"/>
      <c r="FSN41" s="134"/>
      <c r="FSO41" s="134"/>
      <c r="FSP41" s="134"/>
      <c r="FSQ41" s="134"/>
      <c r="FSR41" s="134"/>
      <c r="FSS41" s="134"/>
      <c r="FST41" s="134"/>
      <c r="FSU41" s="134"/>
      <c r="FSV41" s="134"/>
      <c r="FSW41" s="134"/>
      <c r="FSX41" s="134"/>
      <c r="FSY41" s="134"/>
      <c r="FSZ41" s="134"/>
      <c r="FTA41" s="134"/>
      <c r="FTB41" s="134"/>
      <c r="FTC41" s="134"/>
      <c r="FTD41" s="134"/>
      <c r="FTE41" s="134"/>
      <c r="FTF41" s="134"/>
      <c r="FTG41" s="134"/>
      <c r="FTH41" s="134"/>
      <c r="FTI41" s="134"/>
      <c r="FTJ41" s="134"/>
      <c r="FTK41" s="134"/>
      <c r="FTL41" s="134"/>
      <c r="FTM41" s="134"/>
      <c r="FTN41" s="134"/>
      <c r="FTO41" s="134"/>
      <c r="FTP41" s="134"/>
      <c r="FTQ41" s="134"/>
      <c r="FTR41" s="134"/>
      <c r="FTS41" s="134"/>
      <c r="FTT41" s="134"/>
      <c r="FTU41" s="134"/>
      <c r="FTV41" s="134"/>
      <c r="FTW41" s="134"/>
      <c r="FTX41" s="134"/>
      <c r="FTY41" s="134"/>
      <c r="FTZ41" s="134"/>
      <c r="FUA41" s="134"/>
      <c r="FUB41" s="134"/>
      <c r="FUC41" s="134"/>
      <c r="FUD41" s="134"/>
      <c r="FUE41" s="134"/>
      <c r="FUF41" s="134"/>
      <c r="FUG41" s="134"/>
      <c r="FUH41" s="134"/>
      <c r="FUI41" s="134"/>
      <c r="FUJ41" s="134"/>
      <c r="FUK41" s="134"/>
      <c r="FUL41" s="134"/>
      <c r="FUM41" s="134"/>
      <c r="FUN41" s="134"/>
      <c r="FUO41" s="134"/>
      <c r="FUP41" s="134"/>
      <c r="FUQ41" s="134"/>
      <c r="FUR41" s="134"/>
      <c r="FUS41" s="134"/>
      <c r="FUT41" s="134"/>
      <c r="FUU41" s="134"/>
      <c r="FUV41" s="134"/>
      <c r="FUW41" s="134"/>
      <c r="FUX41" s="134"/>
      <c r="FUY41" s="134"/>
      <c r="FUZ41" s="134"/>
      <c r="FVA41" s="134"/>
      <c r="FVB41" s="134"/>
      <c r="FVC41" s="134"/>
      <c r="FVD41" s="134"/>
      <c r="FVE41" s="134"/>
      <c r="FVF41" s="134"/>
      <c r="FVG41" s="134"/>
      <c r="FVH41" s="134"/>
      <c r="FVI41" s="134"/>
      <c r="FVJ41" s="134"/>
      <c r="FVK41" s="134"/>
      <c r="FVL41" s="134"/>
      <c r="FVM41" s="134"/>
      <c r="FVN41" s="134"/>
      <c r="FVO41" s="134"/>
      <c r="FVP41" s="134"/>
      <c r="FVQ41" s="134"/>
      <c r="FVR41" s="134"/>
      <c r="FVS41" s="134"/>
      <c r="FVT41" s="134"/>
      <c r="FVU41" s="134"/>
      <c r="FVV41" s="134"/>
      <c r="FVW41" s="134"/>
      <c r="FVX41" s="134"/>
      <c r="FVY41" s="134"/>
      <c r="FVZ41" s="134"/>
      <c r="FWA41" s="134"/>
      <c r="FWB41" s="134"/>
      <c r="FWC41" s="134"/>
      <c r="FWD41" s="134"/>
      <c r="FWE41" s="134"/>
      <c r="FWF41" s="134"/>
      <c r="FWG41" s="134"/>
      <c r="FWH41" s="134"/>
      <c r="FWI41" s="134"/>
      <c r="FWJ41" s="134"/>
      <c r="FWK41" s="134"/>
      <c r="FWL41" s="134"/>
      <c r="FWM41" s="134"/>
      <c r="FWN41" s="134"/>
      <c r="FWO41" s="134"/>
      <c r="FWP41" s="134"/>
      <c r="FWQ41" s="134"/>
      <c r="FWR41" s="134"/>
      <c r="FWS41" s="134"/>
      <c r="FWT41" s="134"/>
      <c r="FWU41" s="134"/>
      <c r="FWV41" s="134"/>
      <c r="FWW41" s="134"/>
      <c r="FWX41" s="134"/>
      <c r="FWY41" s="134"/>
      <c r="FWZ41" s="134"/>
      <c r="FXA41" s="134"/>
      <c r="FXB41" s="134"/>
      <c r="FXC41" s="134"/>
      <c r="FXD41" s="134"/>
      <c r="FXE41" s="134"/>
      <c r="FXF41" s="134"/>
      <c r="FXG41" s="134"/>
      <c r="FXH41" s="134"/>
      <c r="FXI41" s="134"/>
      <c r="FXJ41" s="134"/>
      <c r="FXK41" s="134"/>
      <c r="FXL41" s="134"/>
      <c r="FXM41" s="134"/>
      <c r="FXN41" s="134"/>
      <c r="FXO41" s="134"/>
      <c r="FXP41" s="134"/>
      <c r="FXQ41" s="134"/>
      <c r="FXR41" s="134"/>
      <c r="FXS41" s="134"/>
      <c r="FXT41" s="134"/>
      <c r="FXU41" s="134"/>
      <c r="FXV41" s="134"/>
      <c r="FXW41" s="134"/>
      <c r="FXX41" s="134"/>
      <c r="FXY41" s="134"/>
      <c r="FXZ41" s="134"/>
      <c r="FYA41" s="134"/>
      <c r="FYB41" s="134"/>
      <c r="FYC41" s="134"/>
      <c r="FYD41" s="134"/>
      <c r="FYE41" s="134"/>
      <c r="FYF41" s="134"/>
      <c r="FYG41" s="134"/>
      <c r="FYH41" s="134"/>
      <c r="FYI41" s="134"/>
      <c r="FYJ41" s="134"/>
      <c r="FYK41" s="134"/>
      <c r="FYL41" s="134"/>
      <c r="FYM41" s="134"/>
      <c r="FYN41" s="134"/>
      <c r="FYO41" s="134"/>
      <c r="FYP41" s="134"/>
      <c r="FYQ41" s="134"/>
      <c r="FYR41" s="134"/>
      <c r="FYS41" s="134"/>
      <c r="FYT41" s="134"/>
      <c r="FYU41" s="134"/>
      <c r="FYV41" s="134"/>
      <c r="FYW41" s="134"/>
      <c r="FYX41" s="134"/>
      <c r="FYY41" s="134"/>
      <c r="FYZ41" s="134"/>
      <c r="FZA41" s="134"/>
      <c r="FZB41" s="134"/>
      <c r="FZC41" s="134"/>
      <c r="FZD41" s="134"/>
      <c r="FZE41" s="134"/>
      <c r="FZF41" s="134"/>
      <c r="FZG41" s="134"/>
      <c r="FZH41" s="134"/>
      <c r="FZI41" s="134"/>
      <c r="FZJ41" s="134"/>
      <c r="FZK41" s="134"/>
      <c r="FZL41" s="134"/>
      <c r="FZM41" s="134"/>
      <c r="FZN41" s="134"/>
      <c r="FZO41" s="134"/>
      <c r="FZP41" s="134"/>
      <c r="FZQ41" s="134"/>
      <c r="FZR41" s="134"/>
      <c r="FZS41" s="134"/>
      <c r="FZT41" s="134"/>
      <c r="FZU41" s="134"/>
      <c r="FZV41" s="134"/>
      <c r="FZW41" s="134"/>
      <c r="FZX41" s="134"/>
      <c r="FZY41" s="134"/>
      <c r="FZZ41" s="134"/>
      <c r="GAA41" s="134"/>
      <c r="GAB41" s="134"/>
      <c r="GAC41" s="134"/>
      <c r="GAD41" s="134"/>
      <c r="GAE41" s="134"/>
      <c r="GAF41" s="134"/>
      <c r="GAG41" s="134"/>
      <c r="GAH41" s="134"/>
      <c r="GAI41" s="134"/>
      <c r="GAJ41" s="134"/>
      <c r="GAK41" s="134"/>
      <c r="GAL41" s="134"/>
      <c r="GAM41" s="134"/>
      <c r="GAN41" s="134"/>
      <c r="GAO41" s="134"/>
      <c r="GAP41" s="134"/>
      <c r="GAQ41" s="134"/>
      <c r="GAR41" s="134"/>
      <c r="GAS41" s="134"/>
      <c r="GAT41" s="134"/>
      <c r="GAU41" s="134"/>
      <c r="GAV41" s="134"/>
      <c r="GAW41" s="134"/>
      <c r="GAX41" s="134"/>
      <c r="GAY41" s="134"/>
      <c r="GAZ41" s="134"/>
      <c r="GBA41" s="134"/>
      <c r="GBB41" s="134"/>
      <c r="GBC41" s="134"/>
      <c r="GBD41" s="134"/>
      <c r="GBE41" s="134"/>
      <c r="GBF41" s="134"/>
      <c r="GBG41" s="134"/>
      <c r="GBH41" s="134"/>
      <c r="GBI41" s="134"/>
      <c r="GBJ41" s="134"/>
      <c r="GBK41" s="134"/>
      <c r="GBL41" s="134"/>
      <c r="GBM41" s="134"/>
      <c r="GBN41" s="134"/>
      <c r="GBO41" s="134"/>
      <c r="GBP41" s="134"/>
      <c r="GBQ41" s="134"/>
      <c r="GBR41" s="134"/>
      <c r="GBS41" s="134"/>
      <c r="GBT41" s="134"/>
      <c r="GBU41" s="134"/>
      <c r="GBV41" s="134"/>
      <c r="GBW41" s="134"/>
      <c r="GBX41" s="134"/>
      <c r="GBY41" s="134"/>
      <c r="GBZ41" s="134"/>
      <c r="GCA41" s="134"/>
      <c r="GCB41" s="134"/>
      <c r="GCC41" s="134"/>
      <c r="GCD41" s="134"/>
      <c r="GCE41" s="134"/>
      <c r="GCF41" s="134"/>
      <c r="GCG41" s="134"/>
      <c r="GCH41" s="134"/>
      <c r="GCI41" s="134"/>
      <c r="GCJ41" s="134"/>
      <c r="GCK41" s="134"/>
      <c r="GCL41" s="134"/>
      <c r="GCM41" s="134"/>
      <c r="GCN41" s="134"/>
      <c r="GCO41" s="134"/>
      <c r="GCP41" s="134"/>
      <c r="GCQ41" s="134"/>
      <c r="GCR41" s="134"/>
      <c r="GCS41" s="134"/>
      <c r="GCT41" s="134"/>
      <c r="GCU41" s="134"/>
      <c r="GCV41" s="134"/>
      <c r="GCW41" s="134"/>
      <c r="GCX41" s="134"/>
      <c r="GCY41" s="134"/>
      <c r="GCZ41" s="134"/>
      <c r="GDA41" s="134"/>
      <c r="GDB41" s="134"/>
      <c r="GDC41" s="134"/>
      <c r="GDD41" s="134"/>
      <c r="GDE41" s="134"/>
      <c r="GDF41" s="134"/>
      <c r="GDG41" s="134"/>
      <c r="GDH41" s="134"/>
      <c r="GDI41" s="134"/>
      <c r="GDJ41" s="134"/>
      <c r="GDK41" s="134"/>
      <c r="GDL41" s="134"/>
      <c r="GDM41" s="134"/>
      <c r="GDN41" s="134"/>
      <c r="GDO41" s="134"/>
      <c r="GDP41" s="134"/>
      <c r="GDQ41" s="134"/>
      <c r="GDR41" s="134"/>
      <c r="GDS41" s="134"/>
      <c r="GDT41" s="134"/>
      <c r="GDU41" s="134"/>
      <c r="GDV41" s="134"/>
      <c r="GDW41" s="134"/>
      <c r="GDX41" s="134"/>
      <c r="GDY41" s="134"/>
      <c r="GDZ41" s="134"/>
      <c r="GEA41" s="134"/>
      <c r="GEB41" s="134"/>
      <c r="GEC41" s="134"/>
      <c r="GED41" s="134"/>
      <c r="GEE41" s="134"/>
      <c r="GEF41" s="134"/>
      <c r="GEG41" s="134"/>
      <c r="GEH41" s="134"/>
      <c r="GEI41" s="134"/>
      <c r="GEJ41" s="134"/>
      <c r="GEK41" s="134"/>
      <c r="GEL41" s="134"/>
      <c r="GEM41" s="134"/>
      <c r="GEN41" s="134"/>
      <c r="GEO41" s="134"/>
      <c r="GEP41" s="134"/>
      <c r="GEQ41" s="134"/>
      <c r="GER41" s="134"/>
      <c r="GES41" s="134"/>
      <c r="GET41" s="134"/>
      <c r="GEU41" s="134"/>
      <c r="GEV41" s="134"/>
      <c r="GEW41" s="134"/>
      <c r="GEX41" s="134"/>
      <c r="GEY41" s="134"/>
      <c r="GEZ41" s="134"/>
      <c r="GFA41" s="134"/>
      <c r="GFB41" s="134"/>
      <c r="GFC41" s="134"/>
      <c r="GFD41" s="134"/>
      <c r="GFE41" s="134"/>
      <c r="GFF41" s="134"/>
      <c r="GFG41" s="134"/>
      <c r="GFH41" s="134"/>
      <c r="GFI41" s="134"/>
      <c r="GFJ41" s="134"/>
      <c r="GFK41" s="134"/>
      <c r="GFL41" s="134"/>
      <c r="GFM41" s="134"/>
      <c r="GFN41" s="134"/>
      <c r="GFO41" s="134"/>
      <c r="GFP41" s="134"/>
      <c r="GFQ41" s="134"/>
      <c r="GFR41" s="134"/>
      <c r="GFS41" s="134"/>
      <c r="GFT41" s="134"/>
      <c r="GFU41" s="134"/>
      <c r="GFV41" s="134"/>
      <c r="GFW41" s="134"/>
      <c r="GFX41" s="134"/>
      <c r="GFY41" s="134"/>
      <c r="GFZ41" s="134"/>
      <c r="GGA41" s="134"/>
      <c r="GGB41" s="134"/>
      <c r="GGC41" s="134"/>
      <c r="GGD41" s="134"/>
      <c r="GGE41" s="134"/>
      <c r="GGF41" s="134"/>
      <c r="GGG41" s="134"/>
      <c r="GGH41" s="134"/>
      <c r="GGI41" s="134"/>
      <c r="GGJ41" s="134"/>
      <c r="GGK41" s="134"/>
      <c r="GGL41" s="134"/>
      <c r="GGM41" s="134"/>
      <c r="GGN41" s="134"/>
      <c r="GGO41" s="134"/>
      <c r="GGP41" s="134"/>
      <c r="GGQ41" s="134"/>
      <c r="GGR41" s="134"/>
      <c r="GGS41" s="134"/>
      <c r="GGT41" s="134"/>
      <c r="GGU41" s="134"/>
      <c r="GGV41" s="134"/>
      <c r="GGW41" s="134"/>
      <c r="GGX41" s="134"/>
      <c r="GGY41" s="134"/>
      <c r="GGZ41" s="134"/>
      <c r="GHA41" s="134"/>
      <c r="GHB41" s="134"/>
      <c r="GHC41" s="134"/>
      <c r="GHD41" s="134"/>
      <c r="GHE41" s="134"/>
      <c r="GHF41" s="134"/>
      <c r="GHG41" s="134"/>
      <c r="GHH41" s="134"/>
      <c r="GHI41" s="134"/>
      <c r="GHJ41" s="134"/>
      <c r="GHK41" s="134"/>
      <c r="GHL41" s="134"/>
      <c r="GHM41" s="134"/>
      <c r="GHN41" s="134"/>
      <c r="GHO41" s="134"/>
      <c r="GHP41" s="134"/>
      <c r="GHQ41" s="134"/>
      <c r="GHR41" s="134"/>
      <c r="GHS41" s="134"/>
      <c r="GHT41" s="134"/>
      <c r="GHU41" s="134"/>
      <c r="GHV41" s="134"/>
      <c r="GHW41" s="134"/>
      <c r="GHX41" s="134"/>
      <c r="GHY41" s="134"/>
      <c r="GHZ41" s="134"/>
      <c r="GIA41" s="134"/>
      <c r="GIB41" s="134"/>
      <c r="GIC41" s="134"/>
      <c r="GID41" s="134"/>
      <c r="GIE41" s="134"/>
      <c r="GIF41" s="134"/>
      <c r="GIG41" s="134"/>
      <c r="GIH41" s="134"/>
      <c r="GII41" s="134"/>
      <c r="GIJ41" s="134"/>
      <c r="GIK41" s="134"/>
      <c r="GIL41" s="134"/>
      <c r="GIM41" s="134"/>
      <c r="GIN41" s="134"/>
      <c r="GIO41" s="134"/>
      <c r="GIP41" s="134"/>
      <c r="GIQ41" s="134"/>
      <c r="GIR41" s="134"/>
      <c r="GIS41" s="134"/>
      <c r="GIT41" s="134"/>
      <c r="GIU41" s="134"/>
      <c r="GIV41" s="134"/>
      <c r="GIW41" s="134"/>
      <c r="GIX41" s="134"/>
      <c r="GIY41" s="134"/>
      <c r="GIZ41" s="134"/>
      <c r="GJA41" s="134"/>
      <c r="GJB41" s="134"/>
      <c r="GJC41" s="134"/>
      <c r="GJD41" s="134"/>
      <c r="GJE41" s="134"/>
      <c r="GJF41" s="134"/>
      <c r="GJG41" s="134"/>
      <c r="GJH41" s="134"/>
      <c r="GJI41" s="134"/>
      <c r="GJJ41" s="134"/>
      <c r="GJK41" s="134"/>
      <c r="GJL41" s="134"/>
      <c r="GJM41" s="134"/>
      <c r="GJN41" s="134"/>
      <c r="GJO41" s="134"/>
      <c r="GJP41" s="134"/>
      <c r="GJQ41" s="134"/>
      <c r="GJR41" s="134"/>
      <c r="GJS41" s="134"/>
      <c r="GJT41" s="134"/>
      <c r="GJU41" s="134"/>
      <c r="GJV41" s="134"/>
      <c r="GJW41" s="134"/>
      <c r="GJX41" s="134"/>
      <c r="GJY41" s="134"/>
      <c r="GJZ41" s="134"/>
      <c r="GKA41" s="134"/>
      <c r="GKB41" s="134"/>
      <c r="GKC41" s="134"/>
      <c r="GKD41" s="134"/>
      <c r="GKE41" s="134"/>
      <c r="GKF41" s="134"/>
      <c r="GKG41" s="134"/>
      <c r="GKH41" s="134"/>
      <c r="GKI41" s="134"/>
      <c r="GKJ41" s="134"/>
      <c r="GKK41" s="134"/>
      <c r="GKL41" s="134"/>
      <c r="GKM41" s="134"/>
      <c r="GKN41" s="134"/>
      <c r="GKO41" s="134"/>
      <c r="GKP41" s="134"/>
      <c r="GKQ41" s="134"/>
      <c r="GKR41" s="134"/>
      <c r="GKS41" s="134"/>
      <c r="GKT41" s="134"/>
      <c r="GKU41" s="134"/>
      <c r="GKV41" s="134"/>
      <c r="GKW41" s="134"/>
      <c r="GKX41" s="134"/>
      <c r="GKY41" s="134"/>
      <c r="GKZ41" s="134"/>
      <c r="GLA41" s="134"/>
      <c r="GLB41" s="134"/>
      <c r="GLC41" s="134"/>
      <c r="GLD41" s="134"/>
      <c r="GLE41" s="134"/>
      <c r="GLF41" s="134"/>
      <c r="GLG41" s="134"/>
      <c r="GLH41" s="134"/>
      <c r="GLI41" s="134"/>
      <c r="GLJ41" s="134"/>
      <c r="GLK41" s="134"/>
      <c r="GLL41" s="134"/>
      <c r="GLM41" s="134"/>
      <c r="GLN41" s="134"/>
      <c r="GLO41" s="134"/>
      <c r="GLP41" s="134"/>
      <c r="GLQ41" s="134"/>
      <c r="GLR41" s="134"/>
      <c r="GLS41" s="134"/>
      <c r="GLT41" s="134"/>
      <c r="GLU41" s="134"/>
      <c r="GLV41" s="134"/>
      <c r="GLW41" s="134"/>
      <c r="GLX41" s="134"/>
      <c r="GLY41" s="134"/>
      <c r="GLZ41" s="134"/>
      <c r="GMA41" s="134"/>
      <c r="GMB41" s="134"/>
      <c r="GMC41" s="134"/>
      <c r="GMD41" s="134"/>
      <c r="GME41" s="134"/>
      <c r="GMF41" s="134"/>
      <c r="GMG41" s="134"/>
      <c r="GMH41" s="134"/>
      <c r="GMI41" s="134"/>
      <c r="GMJ41" s="134"/>
      <c r="GMK41" s="134"/>
      <c r="GML41" s="134"/>
      <c r="GMM41" s="134"/>
      <c r="GMN41" s="134"/>
      <c r="GMO41" s="134"/>
      <c r="GMP41" s="134"/>
      <c r="GMQ41" s="134"/>
      <c r="GMR41" s="134"/>
      <c r="GMS41" s="134"/>
      <c r="GMT41" s="134"/>
      <c r="GMU41" s="134"/>
      <c r="GMV41" s="134"/>
      <c r="GMW41" s="134"/>
      <c r="GMX41" s="134"/>
      <c r="GMY41" s="134"/>
      <c r="GMZ41" s="134"/>
      <c r="GNA41" s="134"/>
      <c r="GNB41" s="134"/>
      <c r="GNC41" s="134"/>
      <c r="GND41" s="134"/>
      <c r="GNE41" s="134"/>
      <c r="GNF41" s="134"/>
      <c r="GNG41" s="134"/>
      <c r="GNH41" s="134"/>
      <c r="GNI41" s="134"/>
      <c r="GNJ41" s="134"/>
      <c r="GNK41" s="134"/>
      <c r="GNL41" s="134"/>
      <c r="GNM41" s="134"/>
      <c r="GNN41" s="134"/>
      <c r="GNO41" s="134"/>
      <c r="GNP41" s="134"/>
      <c r="GNQ41" s="134"/>
      <c r="GNR41" s="134"/>
      <c r="GNS41" s="134"/>
      <c r="GNT41" s="134"/>
      <c r="GNU41" s="134"/>
      <c r="GNV41" s="134"/>
      <c r="GNW41" s="134"/>
      <c r="GNX41" s="134"/>
      <c r="GNY41" s="134"/>
      <c r="GNZ41" s="134"/>
      <c r="GOA41" s="134"/>
      <c r="GOB41" s="134"/>
      <c r="GOC41" s="134"/>
      <c r="GOD41" s="134"/>
      <c r="GOE41" s="134"/>
      <c r="GOF41" s="134"/>
      <c r="GOG41" s="134"/>
      <c r="GOH41" s="134"/>
      <c r="GOI41" s="134"/>
      <c r="GOJ41" s="134"/>
      <c r="GOK41" s="134"/>
      <c r="GOL41" s="134"/>
      <c r="GOM41" s="134"/>
      <c r="GON41" s="134"/>
      <c r="GOO41" s="134"/>
      <c r="GOP41" s="134"/>
      <c r="GOQ41" s="134"/>
      <c r="GOR41" s="134"/>
      <c r="GOS41" s="134"/>
      <c r="GOT41" s="134"/>
      <c r="GOU41" s="134"/>
      <c r="GOV41" s="134"/>
      <c r="GOW41" s="134"/>
      <c r="GOX41" s="134"/>
      <c r="GOY41" s="134"/>
      <c r="GOZ41" s="134"/>
      <c r="GPA41" s="134"/>
      <c r="GPB41" s="134"/>
      <c r="GPC41" s="134"/>
      <c r="GPD41" s="134"/>
      <c r="GPE41" s="134"/>
      <c r="GPF41" s="134"/>
      <c r="GPG41" s="134"/>
      <c r="GPH41" s="134"/>
      <c r="GPI41" s="134"/>
      <c r="GPJ41" s="134"/>
      <c r="GPK41" s="134"/>
      <c r="GPL41" s="134"/>
      <c r="GPM41" s="134"/>
      <c r="GPN41" s="134"/>
      <c r="GPO41" s="134"/>
      <c r="GPP41" s="134"/>
      <c r="GPQ41" s="134"/>
      <c r="GPR41" s="134"/>
      <c r="GPS41" s="134"/>
      <c r="GPT41" s="134"/>
      <c r="GPU41" s="134"/>
      <c r="GPV41" s="134"/>
      <c r="GPW41" s="134"/>
      <c r="GPX41" s="134"/>
      <c r="GPY41" s="134"/>
      <c r="GPZ41" s="134"/>
      <c r="GQA41" s="134"/>
      <c r="GQB41" s="134"/>
      <c r="GQC41" s="134"/>
      <c r="GQD41" s="134"/>
      <c r="GQE41" s="134"/>
      <c r="GQF41" s="134"/>
      <c r="GQG41" s="134"/>
      <c r="GQH41" s="134"/>
      <c r="GQI41" s="134"/>
      <c r="GQJ41" s="134"/>
      <c r="GQK41" s="134"/>
      <c r="GQL41" s="134"/>
      <c r="GQM41" s="134"/>
      <c r="GQN41" s="134"/>
      <c r="GQO41" s="134"/>
      <c r="GQP41" s="134"/>
      <c r="GQQ41" s="134"/>
      <c r="GQR41" s="134"/>
      <c r="GQS41" s="134"/>
      <c r="GQT41" s="134"/>
      <c r="GQU41" s="134"/>
      <c r="GQV41" s="134"/>
      <c r="GQW41" s="134"/>
      <c r="GQX41" s="134"/>
      <c r="GQY41" s="134"/>
      <c r="GQZ41" s="134"/>
      <c r="GRA41" s="134"/>
      <c r="GRB41" s="134"/>
      <c r="GRC41" s="134"/>
      <c r="GRD41" s="134"/>
      <c r="GRE41" s="134"/>
      <c r="GRF41" s="134"/>
      <c r="GRG41" s="134"/>
      <c r="GRH41" s="134"/>
      <c r="GRI41" s="134"/>
      <c r="GRJ41" s="134"/>
      <c r="GRK41" s="134"/>
      <c r="GRL41" s="134"/>
      <c r="GRM41" s="134"/>
      <c r="GRN41" s="134"/>
      <c r="GRO41" s="134"/>
      <c r="GRP41" s="134"/>
      <c r="GRQ41" s="134"/>
      <c r="GRR41" s="134"/>
      <c r="GRS41" s="134"/>
      <c r="GRT41" s="134"/>
      <c r="GRU41" s="134"/>
      <c r="GRV41" s="134"/>
      <c r="GRW41" s="134"/>
      <c r="GRX41" s="134"/>
      <c r="GRY41" s="134"/>
      <c r="GRZ41" s="134"/>
      <c r="GSA41" s="134"/>
      <c r="GSB41" s="134"/>
      <c r="GSC41" s="134"/>
      <c r="GSD41" s="134"/>
      <c r="GSE41" s="134"/>
      <c r="GSF41" s="134"/>
      <c r="GSG41" s="134"/>
      <c r="GSH41" s="134"/>
      <c r="GSI41" s="134"/>
      <c r="GSJ41" s="134"/>
      <c r="GSK41" s="134"/>
      <c r="GSL41" s="134"/>
      <c r="GSM41" s="134"/>
      <c r="GSN41" s="134"/>
      <c r="GSO41" s="134"/>
      <c r="GSP41" s="134"/>
      <c r="GSQ41" s="134"/>
      <c r="GSR41" s="134"/>
      <c r="GSS41" s="134"/>
      <c r="GST41" s="134"/>
      <c r="GSU41" s="134"/>
      <c r="GSV41" s="134"/>
      <c r="GSW41" s="134"/>
      <c r="GSX41" s="134"/>
      <c r="GSY41" s="134"/>
      <c r="GSZ41" s="134"/>
      <c r="GTA41" s="134"/>
      <c r="GTB41" s="134"/>
      <c r="GTC41" s="134"/>
      <c r="GTD41" s="134"/>
      <c r="GTE41" s="134"/>
      <c r="GTF41" s="134"/>
      <c r="GTG41" s="134"/>
      <c r="GTH41" s="134"/>
      <c r="GTI41" s="134"/>
      <c r="GTJ41" s="134"/>
      <c r="GTK41" s="134"/>
      <c r="GTL41" s="134"/>
      <c r="GTM41" s="134"/>
      <c r="GTN41" s="134"/>
      <c r="GTO41" s="134"/>
      <c r="GTP41" s="134"/>
      <c r="GTQ41" s="134"/>
      <c r="GTR41" s="134"/>
      <c r="GTS41" s="134"/>
      <c r="GTT41" s="134"/>
      <c r="GTU41" s="134"/>
      <c r="GTV41" s="134"/>
      <c r="GTW41" s="134"/>
      <c r="GTX41" s="134"/>
      <c r="GTY41" s="134"/>
      <c r="GTZ41" s="134"/>
      <c r="GUA41" s="134"/>
      <c r="GUB41" s="134"/>
      <c r="GUC41" s="134"/>
      <c r="GUD41" s="134"/>
      <c r="GUE41" s="134"/>
      <c r="GUF41" s="134"/>
      <c r="GUG41" s="134"/>
      <c r="GUH41" s="134"/>
      <c r="GUI41" s="134"/>
      <c r="GUJ41" s="134"/>
      <c r="GUK41" s="134"/>
      <c r="GUL41" s="134"/>
      <c r="GUM41" s="134"/>
      <c r="GUN41" s="134"/>
      <c r="GUO41" s="134"/>
      <c r="GUP41" s="134"/>
      <c r="GUQ41" s="134"/>
      <c r="GUR41" s="134"/>
      <c r="GUS41" s="134"/>
      <c r="GUT41" s="134"/>
      <c r="GUU41" s="134"/>
      <c r="GUV41" s="134"/>
      <c r="GUW41" s="134"/>
      <c r="GUX41" s="134"/>
      <c r="GUY41" s="134"/>
      <c r="GUZ41" s="134"/>
      <c r="GVA41" s="134"/>
      <c r="GVB41" s="134"/>
      <c r="GVC41" s="134"/>
      <c r="GVD41" s="134"/>
      <c r="GVE41" s="134"/>
      <c r="GVF41" s="134"/>
      <c r="GVG41" s="134"/>
      <c r="GVH41" s="134"/>
      <c r="GVI41" s="134"/>
      <c r="GVJ41" s="134"/>
      <c r="GVK41" s="134"/>
      <c r="GVL41" s="134"/>
      <c r="GVM41" s="134"/>
      <c r="GVN41" s="134"/>
      <c r="GVO41" s="134"/>
      <c r="GVP41" s="134"/>
      <c r="GVQ41" s="134"/>
      <c r="GVR41" s="134"/>
      <c r="GVS41" s="134"/>
      <c r="GVT41" s="134"/>
      <c r="GVU41" s="134"/>
      <c r="GVV41" s="134"/>
      <c r="GVW41" s="134"/>
      <c r="GVX41" s="134"/>
      <c r="GVY41" s="134"/>
      <c r="GVZ41" s="134"/>
      <c r="GWA41" s="134"/>
      <c r="GWB41" s="134"/>
      <c r="GWC41" s="134"/>
      <c r="GWD41" s="134"/>
      <c r="GWE41" s="134"/>
      <c r="GWF41" s="134"/>
      <c r="GWG41" s="134"/>
      <c r="GWH41" s="134"/>
      <c r="GWI41" s="134"/>
      <c r="GWJ41" s="134"/>
      <c r="GWK41" s="134"/>
      <c r="GWL41" s="134"/>
      <c r="GWM41" s="134"/>
      <c r="GWN41" s="134"/>
      <c r="GWO41" s="134"/>
      <c r="GWP41" s="134"/>
      <c r="GWQ41" s="134"/>
      <c r="GWR41" s="134"/>
      <c r="GWS41" s="134"/>
      <c r="GWT41" s="134"/>
      <c r="GWU41" s="134"/>
      <c r="GWV41" s="134"/>
      <c r="GWW41" s="134"/>
      <c r="GWX41" s="134"/>
      <c r="GWY41" s="134"/>
      <c r="GWZ41" s="134"/>
      <c r="GXA41" s="134"/>
      <c r="GXB41" s="134"/>
      <c r="GXC41" s="134"/>
      <c r="GXD41" s="134"/>
      <c r="GXE41" s="134"/>
      <c r="GXF41" s="134"/>
      <c r="GXG41" s="134"/>
      <c r="GXH41" s="134"/>
      <c r="GXI41" s="134"/>
      <c r="GXJ41" s="134"/>
      <c r="GXK41" s="134"/>
      <c r="GXL41" s="134"/>
      <c r="GXM41" s="134"/>
      <c r="GXN41" s="134"/>
      <c r="GXO41" s="134"/>
      <c r="GXP41" s="134"/>
      <c r="GXQ41" s="134"/>
      <c r="GXR41" s="134"/>
      <c r="GXS41" s="134"/>
      <c r="GXT41" s="134"/>
      <c r="GXU41" s="134"/>
      <c r="GXV41" s="134"/>
      <c r="GXW41" s="134"/>
      <c r="GXX41" s="134"/>
      <c r="GXY41" s="134"/>
      <c r="GXZ41" s="134"/>
      <c r="GYA41" s="134"/>
      <c r="GYB41" s="134"/>
      <c r="GYC41" s="134"/>
      <c r="GYD41" s="134"/>
      <c r="GYE41" s="134"/>
      <c r="GYF41" s="134"/>
      <c r="GYG41" s="134"/>
      <c r="GYH41" s="134"/>
      <c r="GYI41" s="134"/>
      <c r="GYJ41" s="134"/>
      <c r="GYK41" s="134"/>
      <c r="GYL41" s="134"/>
      <c r="GYM41" s="134"/>
      <c r="GYN41" s="134"/>
      <c r="GYO41" s="134"/>
      <c r="GYP41" s="134"/>
      <c r="GYQ41" s="134"/>
      <c r="GYR41" s="134"/>
      <c r="GYS41" s="134"/>
      <c r="GYT41" s="134"/>
      <c r="GYU41" s="134"/>
      <c r="GYV41" s="134"/>
      <c r="GYW41" s="134"/>
      <c r="GYX41" s="134"/>
      <c r="GYY41" s="134"/>
      <c r="GYZ41" s="134"/>
      <c r="GZA41" s="134"/>
      <c r="GZB41" s="134"/>
      <c r="GZC41" s="134"/>
      <c r="GZD41" s="134"/>
      <c r="GZE41" s="134"/>
      <c r="GZF41" s="134"/>
      <c r="GZG41" s="134"/>
      <c r="GZH41" s="134"/>
      <c r="GZI41" s="134"/>
      <c r="GZJ41" s="134"/>
      <c r="GZK41" s="134"/>
      <c r="GZL41" s="134"/>
      <c r="GZM41" s="134"/>
      <c r="GZN41" s="134"/>
      <c r="GZO41" s="134"/>
      <c r="GZP41" s="134"/>
      <c r="GZQ41" s="134"/>
      <c r="GZR41" s="134"/>
      <c r="GZS41" s="134"/>
      <c r="GZT41" s="134"/>
      <c r="GZU41" s="134"/>
      <c r="GZV41" s="134"/>
      <c r="GZW41" s="134"/>
      <c r="GZX41" s="134"/>
      <c r="GZY41" s="134"/>
      <c r="GZZ41" s="134"/>
      <c r="HAA41" s="134"/>
      <c r="HAB41" s="134"/>
      <c r="HAC41" s="134"/>
      <c r="HAD41" s="134"/>
      <c r="HAE41" s="134"/>
      <c r="HAF41" s="134"/>
      <c r="HAG41" s="134"/>
      <c r="HAH41" s="134"/>
      <c r="HAI41" s="134"/>
      <c r="HAJ41" s="134"/>
      <c r="HAK41" s="134"/>
      <c r="HAL41" s="134"/>
      <c r="HAM41" s="134"/>
      <c r="HAN41" s="134"/>
      <c r="HAO41" s="134"/>
      <c r="HAP41" s="134"/>
      <c r="HAQ41" s="134"/>
      <c r="HAR41" s="134"/>
      <c r="HAS41" s="134"/>
      <c r="HAT41" s="134"/>
      <c r="HAU41" s="134"/>
      <c r="HAV41" s="134"/>
      <c r="HAW41" s="134"/>
      <c r="HAX41" s="134"/>
      <c r="HAY41" s="134"/>
      <c r="HAZ41" s="134"/>
      <c r="HBA41" s="134"/>
      <c r="HBB41" s="134"/>
      <c r="HBC41" s="134"/>
      <c r="HBD41" s="134"/>
      <c r="HBE41" s="134"/>
      <c r="HBF41" s="134"/>
      <c r="HBG41" s="134"/>
      <c r="HBH41" s="134"/>
      <c r="HBI41" s="134"/>
      <c r="HBJ41" s="134"/>
      <c r="HBK41" s="134"/>
      <c r="HBL41" s="134"/>
      <c r="HBM41" s="134"/>
      <c r="HBN41" s="134"/>
      <c r="HBO41" s="134"/>
      <c r="HBP41" s="134"/>
      <c r="HBQ41" s="134"/>
      <c r="HBR41" s="134"/>
      <c r="HBS41" s="134"/>
      <c r="HBT41" s="134"/>
      <c r="HBU41" s="134"/>
      <c r="HBV41" s="134"/>
      <c r="HBW41" s="134"/>
      <c r="HBX41" s="134"/>
      <c r="HBY41" s="134"/>
      <c r="HBZ41" s="134"/>
      <c r="HCA41" s="134"/>
      <c r="HCB41" s="134"/>
      <c r="HCC41" s="134"/>
      <c r="HCD41" s="134"/>
      <c r="HCE41" s="134"/>
      <c r="HCF41" s="134"/>
      <c r="HCG41" s="134"/>
      <c r="HCH41" s="134"/>
      <c r="HCI41" s="134"/>
      <c r="HCJ41" s="134"/>
      <c r="HCK41" s="134"/>
      <c r="HCL41" s="134"/>
      <c r="HCM41" s="134"/>
      <c r="HCN41" s="134"/>
      <c r="HCO41" s="134"/>
      <c r="HCP41" s="134"/>
      <c r="HCQ41" s="134"/>
      <c r="HCR41" s="134"/>
      <c r="HCS41" s="134"/>
      <c r="HCT41" s="134"/>
      <c r="HCU41" s="134"/>
      <c r="HCV41" s="134"/>
      <c r="HCW41" s="134"/>
      <c r="HCX41" s="134"/>
      <c r="HCY41" s="134"/>
      <c r="HCZ41" s="134"/>
      <c r="HDA41" s="134"/>
      <c r="HDB41" s="134"/>
      <c r="HDC41" s="134"/>
      <c r="HDD41" s="134"/>
      <c r="HDE41" s="134"/>
      <c r="HDF41" s="134"/>
      <c r="HDG41" s="134"/>
      <c r="HDH41" s="134"/>
      <c r="HDI41" s="134"/>
      <c r="HDJ41" s="134"/>
      <c r="HDK41" s="134"/>
      <c r="HDL41" s="134"/>
      <c r="HDM41" s="134"/>
      <c r="HDN41" s="134"/>
      <c r="HDO41" s="134"/>
      <c r="HDP41" s="134"/>
      <c r="HDQ41" s="134"/>
      <c r="HDR41" s="134"/>
      <c r="HDS41" s="134"/>
      <c r="HDT41" s="134"/>
      <c r="HDU41" s="134"/>
      <c r="HDV41" s="134"/>
      <c r="HDW41" s="134"/>
      <c r="HDX41" s="134"/>
      <c r="HDY41" s="134"/>
      <c r="HDZ41" s="134"/>
      <c r="HEA41" s="134"/>
      <c r="HEB41" s="134"/>
      <c r="HEC41" s="134"/>
      <c r="HED41" s="134"/>
      <c r="HEE41" s="134"/>
      <c r="HEF41" s="134"/>
      <c r="HEG41" s="134"/>
      <c r="HEH41" s="134"/>
      <c r="HEI41" s="134"/>
      <c r="HEJ41" s="134"/>
      <c r="HEK41" s="134"/>
      <c r="HEL41" s="134"/>
      <c r="HEM41" s="134"/>
      <c r="HEN41" s="134"/>
      <c r="HEO41" s="134"/>
      <c r="HEP41" s="134"/>
      <c r="HEQ41" s="134"/>
      <c r="HER41" s="134"/>
      <c r="HES41" s="134"/>
      <c r="HET41" s="134"/>
      <c r="HEU41" s="134"/>
      <c r="HEV41" s="134"/>
      <c r="HEW41" s="134"/>
      <c r="HEX41" s="134"/>
      <c r="HEY41" s="134"/>
      <c r="HEZ41" s="134"/>
      <c r="HFA41" s="134"/>
      <c r="HFB41" s="134"/>
      <c r="HFC41" s="134"/>
      <c r="HFD41" s="134"/>
      <c r="HFE41" s="134"/>
      <c r="HFF41" s="134"/>
      <c r="HFG41" s="134"/>
      <c r="HFH41" s="134"/>
      <c r="HFI41" s="134"/>
      <c r="HFJ41" s="134"/>
      <c r="HFK41" s="134"/>
      <c r="HFL41" s="134"/>
      <c r="HFM41" s="134"/>
      <c r="HFN41" s="134"/>
      <c r="HFO41" s="134"/>
      <c r="HFP41" s="134"/>
      <c r="HFQ41" s="134"/>
      <c r="HFR41" s="134"/>
      <c r="HFS41" s="134"/>
      <c r="HFT41" s="134"/>
      <c r="HFU41" s="134"/>
      <c r="HFV41" s="134"/>
      <c r="HFW41" s="134"/>
      <c r="HFX41" s="134"/>
      <c r="HFY41" s="134"/>
      <c r="HFZ41" s="134"/>
      <c r="HGA41" s="134"/>
      <c r="HGB41" s="134"/>
      <c r="HGC41" s="134"/>
      <c r="HGD41" s="134"/>
      <c r="HGE41" s="134"/>
      <c r="HGF41" s="134"/>
      <c r="HGG41" s="134"/>
      <c r="HGH41" s="134"/>
      <c r="HGI41" s="134"/>
      <c r="HGJ41" s="134"/>
      <c r="HGK41" s="134"/>
      <c r="HGL41" s="134"/>
      <c r="HGM41" s="134"/>
      <c r="HGN41" s="134"/>
      <c r="HGO41" s="134"/>
      <c r="HGP41" s="134"/>
      <c r="HGQ41" s="134"/>
      <c r="HGR41" s="134"/>
      <c r="HGS41" s="134"/>
      <c r="HGT41" s="134"/>
      <c r="HGU41" s="134"/>
      <c r="HGV41" s="134"/>
      <c r="HGW41" s="134"/>
      <c r="HGX41" s="134"/>
      <c r="HGY41" s="134"/>
      <c r="HGZ41" s="134"/>
      <c r="HHA41" s="134"/>
      <c r="HHB41" s="134"/>
      <c r="HHC41" s="134"/>
      <c r="HHD41" s="134"/>
      <c r="HHE41" s="134"/>
      <c r="HHF41" s="134"/>
      <c r="HHG41" s="134"/>
      <c r="HHH41" s="134"/>
      <c r="HHI41" s="134"/>
      <c r="HHJ41" s="134"/>
      <c r="HHK41" s="134"/>
      <c r="HHL41" s="134"/>
      <c r="HHM41" s="134"/>
      <c r="HHN41" s="134"/>
      <c r="HHO41" s="134"/>
      <c r="HHP41" s="134"/>
      <c r="HHQ41" s="134"/>
      <c r="HHR41" s="134"/>
      <c r="HHS41" s="134"/>
      <c r="HHT41" s="134"/>
      <c r="HHU41" s="134"/>
      <c r="HHV41" s="134"/>
      <c r="HHW41" s="134"/>
      <c r="HHX41" s="134"/>
      <c r="HHY41" s="134"/>
      <c r="HHZ41" s="134"/>
      <c r="HIA41" s="134"/>
      <c r="HIB41" s="134"/>
      <c r="HIC41" s="134"/>
      <c r="HID41" s="134"/>
      <c r="HIE41" s="134"/>
      <c r="HIF41" s="134"/>
      <c r="HIG41" s="134"/>
      <c r="HIH41" s="134"/>
      <c r="HII41" s="134"/>
      <c r="HIJ41" s="134"/>
      <c r="HIK41" s="134"/>
      <c r="HIL41" s="134"/>
      <c r="HIM41" s="134"/>
      <c r="HIN41" s="134"/>
      <c r="HIO41" s="134"/>
      <c r="HIP41" s="134"/>
      <c r="HIQ41" s="134"/>
      <c r="HIR41" s="134"/>
      <c r="HIS41" s="134"/>
      <c r="HIT41" s="134"/>
      <c r="HIU41" s="134"/>
      <c r="HIV41" s="134"/>
      <c r="HIW41" s="134"/>
      <c r="HIX41" s="134"/>
      <c r="HIY41" s="134"/>
      <c r="HIZ41" s="134"/>
      <c r="HJA41" s="134"/>
      <c r="HJB41" s="134"/>
      <c r="HJC41" s="134"/>
      <c r="HJD41" s="134"/>
      <c r="HJE41" s="134"/>
      <c r="HJF41" s="134"/>
      <c r="HJG41" s="134"/>
      <c r="HJH41" s="134"/>
      <c r="HJI41" s="134"/>
      <c r="HJJ41" s="134"/>
      <c r="HJK41" s="134"/>
      <c r="HJL41" s="134"/>
      <c r="HJM41" s="134"/>
      <c r="HJN41" s="134"/>
      <c r="HJO41" s="134"/>
      <c r="HJP41" s="134"/>
      <c r="HJQ41" s="134"/>
      <c r="HJR41" s="134"/>
      <c r="HJS41" s="134"/>
      <c r="HJT41" s="134"/>
      <c r="HJU41" s="134"/>
      <c r="HJV41" s="134"/>
      <c r="HJW41" s="134"/>
      <c r="HJX41" s="134"/>
      <c r="HJY41" s="134"/>
      <c r="HJZ41" s="134"/>
      <c r="HKA41" s="134"/>
      <c r="HKB41" s="134"/>
      <c r="HKC41" s="134"/>
      <c r="HKD41" s="134"/>
      <c r="HKE41" s="134"/>
      <c r="HKF41" s="134"/>
      <c r="HKG41" s="134"/>
      <c r="HKH41" s="134"/>
      <c r="HKI41" s="134"/>
      <c r="HKJ41" s="134"/>
      <c r="HKK41" s="134"/>
      <c r="HKL41" s="134"/>
      <c r="HKM41" s="134"/>
      <c r="HKN41" s="134"/>
      <c r="HKO41" s="134"/>
      <c r="HKP41" s="134"/>
      <c r="HKQ41" s="134"/>
      <c r="HKR41" s="134"/>
      <c r="HKS41" s="134"/>
      <c r="HKT41" s="134"/>
      <c r="HKU41" s="134"/>
      <c r="HKV41" s="134"/>
      <c r="HKW41" s="134"/>
      <c r="HKX41" s="134"/>
      <c r="HKY41" s="134"/>
      <c r="HKZ41" s="134"/>
      <c r="HLA41" s="134"/>
      <c r="HLB41" s="134"/>
      <c r="HLC41" s="134"/>
      <c r="HLD41" s="134"/>
      <c r="HLE41" s="134"/>
      <c r="HLF41" s="134"/>
      <c r="HLG41" s="134"/>
      <c r="HLH41" s="134"/>
      <c r="HLI41" s="134"/>
      <c r="HLJ41" s="134"/>
      <c r="HLK41" s="134"/>
      <c r="HLL41" s="134"/>
      <c r="HLM41" s="134"/>
      <c r="HLN41" s="134"/>
      <c r="HLO41" s="134"/>
      <c r="HLP41" s="134"/>
      <c r="HLQ41" s="134"/>
      <c r="HLR41" s="134"/>
      <c r="HLS41" s="134"/>
      <c r="HLT41" s="134"/>
      <c r="HLU41" s="134"/>
      <c r="HLV41" s="134"/>
      <c r="HLW41" s="134"/>
      <c r="HLX41" s="134"/>
      <c r="HLY41" s="134"/>
      <c r="HLZ41" s="134"/>
      <c r="HMA41" s="134"/>
      <c r="HMB41" s="134"/>
      <c r="HMC41" s="134"/>
      <c r="HMD41" s="134"/>
      <c r="HME41" s="134"/>
      <c r="HMF41" s="134"/>
      <c r="HMG41" s="134"/>
      <c r="HMH41" s="134"/>
      <c r="HMI41" s="134"/>
      <c r="HMJ41" s="134"/>
      <c r="HMK41" s="134"/>
      <c r="HML41" s="134"/>
      <c r="HMM41" s="134"/>
      <c r="HMN41" s="134"/>
      <c r="HMO41" s="134"/>
      <c r="HMP41" s="134"/>
      <c r="HMQ41" s="134"/>
      <c r="HMR41" s="134"/>
      <c r="HMS41" s="134"/>
      <c r="HMT41" s="134"/>
      <c r="HMU41" s="134"/>
      <c r="HMV41" s="134"/>
      <c r="HMW41" s="134"/>
      <c r="HMX41" s="134"/>
      <c r="HMY41" s="134"/>
      <c r="HMZ41" s="134"/>
      <c r="HNA41" s="134"/>
      <c r="HNB41" s="134"/>
      <c r="HNC41" s="134"/>
      <c r="HND41" s="134"/>
      <c r="HNE41" s="134"/>
      <c r="HNF41" s="134"/>
      <c r="HNG41" s="134"/>
      <c r="HNH41" s="134"/>
      <c r="HNI41" s="134"/>
      <c r="HNJ41" s="134"/>
      <c r="HNK41" s="134"/>
      <c r="HNL41" s="134"/>
      <c r="HNM41" s="134"/>
      <c r="HNN41" s="134"/>
      <c r="HNO41" s="134"/>
      <c r="HNP41" s="134"/>
      <c r="HNQ41" s="134"/>
      <c r="HNR41" s="134"/>
      <c r="HNS41" s="134"/>
      <c r="HNT41" s="134"/>
      <c r="HNU41" s="134"/>
      <c r="HNV41" s="134"/>
      <c r="HNW41" s="134"/>
      <c r="HNX41" s="134"/>
      <c r="HNY41" s="134"/>
      <c r="HNZ41" s="134"/>
      <c r="HOA41" s="134"/>
      <c r="HOB41" s="134"/>
      <c r="HOC41" s="134"/>
      <c r="HOD41" s="134"/>
      <c r="HOE41" s="134"/>
      <c r="HOF41" s="134"/>
      <c r="HOG41" s="134"/>
      <c r="HOH41" s="134"/>
      <c r="HOI41" s="134"/>
      <c r="HOJ41" s="134"/>
      <c r="HOK41" s="134"/>
      <c r="HOL41" s="134"/>
      <c r="HOM41" s="134"/>
      <c r="HON41" s="134"/>
      <c r="HOO41" s="134"/>
      <c r="HOP41" s="134"/>
      <c r="HOQ41" s="134"/>
      <c r="HOR41" s="134"/>
      <c r="HOS41" s="134"/>
      <c r="HOT41" s="134"/>
      <c r="HOU41" s="134"/>
      <c r="HOV41" s="134"/>
      <c r="HOW41" s="134"/>
      <c r="HOX41" s="134"/>
      <c r="HOY41" s="134"/>
      <c r="HOZ41" s="134"/>
      <c r="HPA41" s="134"/>
      <c r="HPB41" s="134"/>
      <c r="HPC41" s="134"/>
      <c r="HPD41" s="134"/>
      <c r="HPE41" s="134"/>
      <c r="HPF41" s="134"/>
      <c r="HPG41" s="134"/>
      <c r="HPH41" s="134"/>
      <c r="HPI41" s="134"/>
      <c r="HPJ41" s="134"/>
      <c r="HPK41" s="134"/>
      <c r="HPL41" s="134"/>
      <c r="HPM41" s="134"/>
      <c r="HPN41" s="134"/>
      <c r="HPO41" s="134"/>
      <c r="HPP41" s="134"/>
      <c r="HPQ41" s="134"/>
      <c r="HPR41" s="134"/>
      <c r="HPS41" s="134"/>
      <c r="HPT41" s="134"/>
      <c r="HPU41" s="134"/>
      <c r="HPV41" s="134"/>
      <c r="HPW41" s="134"/>
      <c r="HPX41" s="134"/>
      <c r="HPY41" s="134"/>
      <c r="HPZ41" s="134"/>
      <c r="HQA41" s="134"/>
      <c r="HQB41" s="134"/>
      <c r="HQC41" s="134"/>
      <c r="HQD41" s="134"/>
      <c r="HQE41" s="134"/>
      <c r="HQF41" s="134"/>
      <c r="HQG41" s="134"/>
      <c r="HQH41" s="134"/>
      <c r="HQI41" s="134"/>
      <c r="HQJ41" s="134"/>
      <c r="HQK41" s="134"/>
      <c r="HQL41" s="134"/>
      <c r="HQM41" s="134"/>
      <c r="HQN41" s="134"/>
      <c r="HQO41" s="134"/>
      <c r="HQP41" s="134"/>
      <c r="HQQ41" s="134"/>
      <c r="HQR41" s="134"/>
      <c r="HQS41" s="134"/>
      <c r="HQT41" s="134"/>
      <c r="HQU41" s="134"/>
      <c r="HQV41" s="134"/>
      <c r="HQW41" s="134"/>
      <c r="HQX41" s="134"/>
      <c r="HQY41" s="134"/>
      <c r="HQZ41" s="134"/>
      <c r="HRA41" s="134"/>
      <c r="HRB41" s="134"/>
      <c r="HRC41" s="134"/>
      <c r="HRD41" s="134"/>
      <c r="HRE41" s="134"/>
      <c r="HRF41" s="134"/>
      <c r="HRG41" s="134"/>
      <c r="HRH41" s="134"/>
      <c r="HRI41" s="134"/>
      <c r="HRJ41" s="134"/>
      <c r="HRK41" s="134"/>
      <c r="HRL41" s="134"/>
      <c r="HRM41" s="134"/>
      <c r="HRN41" s="134"/>
      <c r="HRO41" s="134"/>
      <c r="HRP41" s="134"/>
      <c r="HRQ41" s="134"/>
      <c r="HRR41" s="134"/>
      <c r="HRS41" s="134"/>
      <c r="HRT41" s="134"/>
      <c r="HRU41" s="134"/>
      <c r="HRV41" s="134"/>
      <c r="HRW41" s="134"/>
      <c r="HRX41" s="134"/>
      <c r="HRY41" s="134"/>
      <c r="HRZ41" s="134"/>
      <c r="HSA41" s="134"/>
      <c r="HSB41" s="134"/>
      <c r="HSC41" s="134"/>
      <c r="HSD41" s="134"/>
      <c r="HSE41" s="134"/>
      <c r="HSF41" s="134"/>
      <c r="HSG41" s="134"/>
      <c r="HSH41" s="134"/>
      <c r="HSI41" s="134"/>
      <c r="HSJ41" s="134"/>
      <c r="HSK41" s="134"/>
      <c r="HSL41" s="134"/>
      <c r="HSM41" s="134"/>
      <c r="HSN41" s="134"/>
      <c r="HSO41" s="134"/>
      <c r="HSP41" s="134"/>
      <c r="HSQ41" s="134"/>
      <c r="HSR41" s="134"/>
      <c r="HSS41" s="134"/>
      <c r="HST41" s="134"/>
      <c r="HSU41" s="134"/>
      <c r="HSV41" s="134"/>
      <c r="HSW41" s="134"/>
      <c r="HSX41" s="134"/>
      <c r="HSY41" s="134"/>
      <c r="HSZ41" s="134"/>
      <c r="HTA41" s="134"/>
      <c r="HTB41" s="134"/>
      <c r="HTC41" s="134"/>
      <c r="HTD41" s="134"/>
      <c r="HTE41" s="134"/>
      <c r="HTF41" s="134"/>
      <c r="HTG41" s="134"/>
      <c r="HTH41" s="134"/>
      <c r="HTI41" s="134"/>
      <c r="HTJ41" s="134"/>
      <c r="HTK41" s="134"/>
      <c r="HTL41" s="134"/>
      <c r="HTM41" s="134"/>
      <c r="HTN41" s="134"/>
      <c r="HTO41" s="134"/>
      <c r="HTP41" s="134"/>
      <c r="HTQ41" s="134"/>
      <c r="HTR41" s="134"/>
      <c r="HTS41" s="134"/>
      <c r="HTT41" s="134"/>
      <c r="HTU41" s="134"/>
      <c r="HTV41" s="134"/>
      <c r="HTW41" s="134"/>
      <c r="HTX41" s="134"/>
      <c r="HTY41" s="134"/>
      <c r="HTZ41" s="134"/>
      <c r="HUA41" s="134"/>
      <c r="HUB41" s="134"/>
      <c r="HUC41" s="134"/>
      <c r="HUD41" s="134"/>
      <c r="HUE41" s="134"/>
      <c r="HUF41" s="134"/>
      <c r="HUG41" s="134"/>
      <c r="HUH41" s="134"/>
      <c r="HUI41" s="134"/>
      <c r="HUJ41" s="134"/>
      <c r="HUK41" s="134"/>
      <c r="HUL41" s="134"/>
      <c r="HUM41" s="134"/>
      <c r="HUN41" s="134"/>
      <c r="HUO41" s="134"/>
      <c r="HUP41" s="134"/>
      <c r="HUQ41" s="134"/>
      <c r="HUR41" s="134"/>
      <c r="HUS41" s="134"/>
      <c r="HUT41" s="134"/>
      <c r="HUU41" s="134"/>
      <c r="HUV41" s="134"/>
      <c r="HUW41" s="134"/>
      <c r="HUX41" s="134"/>
      <c r="HUY41" s="134"/>
      <c r="HUZ41" s="134"/>
      <c r="HVA41" s="134"/>
      <c r="HVB41" s="134"/>
      <c r="HVC41" s="134"/>
      <c r="HVD41" s="134"/>
      <c r="HVE41" s="134"/>
      <c r="HVF41" s="134"/>
      <c r="HVG41" s="134"/>
      <c r="HVH41" s="134"/>
      <c r="HVI41" s="134"/>
      <c r="HVJ41" s="134"/>
      <c r="HVK41" s="134"/>
      <c r="HVL41" s="134"/>
      <c r="HVM41" s="134"/>
      <c r="HVN41" s="134"/>
      <c r="HVO41" s="134"/>
      <c r="HVP41" s="134"/>
      <c r="HVQ41" s="134"/>
      <c r="HVR41" s="134"/>
      <c r="HVS41" s="134"/>
      <c r="HVT41" s="134"/>
      <c r="HVU41" s="134"/>
      <c r="HVV41" s="134"/>
      <c r="HVW41" s="134"/>
      <c r="HVX41" s="134"/>
      <c r="HVY41" s="134"/>
      <c r="HVZ41" s="134"/>
      <c r="HWA41" s="134"/>
      <c r="HWB41" s="134"/>
      <c r="HWC41" s="134"/>
      <c r="HWD41" s="134"/>
      <c r="HWE41" s="134"/>
      <c r="HWF41" s="134"/>
      <c r="HWG41" s="134"/>
      <c r="HWH41" s="134"/>
      <c r="HWI41" s="134"/>
      <c r="HWJ41" s="134"/>
      <c r="HWK41" s="134"/>
      <c r="HWL41" s="134"/>
      <c r="HWM41" s="134"/>
      <c r="HWN41" s="134"/>
      <c r="HWO41" s="134"/>
      <c r="HWP41" s="134"/>
      <c r="HWQ41" s="134"/>
      <c r="HWR41" s="134"/>
      <c r="HWS41" s="134"/>
      <c r="HWT41" s="134"/>
      <c r="HWU41" s="134"/>
      <c r="HWV41" s="134"/>
      <c r="HWW41" s="134"/>
      <c r="HWX41" s="134"/>
      <c r="HWY41" s="134"/>
      <c r="HWZ41" s="134"/>
      <c r="HXA41" s="134"/>
      <c r="HXB41" s="134"/>
      <c r="HXC41" s="134"/>
      <c r="HXD41" s="134"/>
      <c r="HXE41" s="134"/>
      <c r="HXF41" s="134"/>
      <c r="HXG41" s="134"/>
      <c r="HXH41" s="134"/>
      <c r="HXI41" s="134"/>
      <c r="HXJ41" s="134"/>
      <c r="HXK41" s="134"/>
      <c r="HXL41" s="134"/>
      <c r="HXM41" s="134"/>
      <c r="HXN41" s="134"/>
      <c r="HXO41" s="134"/>
      <c r="HXP41" s="134"/>
      <c r="HXQ41" s="134"/>
      <c r="HXR41" s="134"/>
      <c r="HXS41" s="134"/>
      <c r="HXT41" s="134"/>
      <c r="HXU41" s="134"/>
      <c r="HXV41" s="134"/>
      <c r="HXW41" s="134"/>
      <c r="HXX41" s="134"/>
      <c r="HXY41" s="134"/>
      <c r="HXZ41" s="134"/>
      <c r="HYA41" s="134"/>
      <c r="HYB41" s="134"/>
      <c r="HYC41" s="134"/>
      <c r="HYD41" s="134"/>
      <c r="HYE41" s="134"/>
      <c r="HYF41" s="134"/>
      <c r="HYG41" s="134"/>
      <c r="HYH41" s="134"/>
      <c r="HYI41" s="134"/>
      <c r="HYJ41" s="134"/>
      <c r="HYK41" s="134"/>
      <c r="HYL41" s="134"/>
      <c r="HYM41" s="134"/>
      <c r="HYN41" s="134"/>
      <c r="HYO41" s="134"/>
      <c r="HYP41" s="134"/>
      <c r="HYQ41" s="134"/>
      <c r="HYR41" s="134"/>
      <c r="HYS41" s="134"/>
      <c r="HYT41" s="134"/>
      <c r="HYU41" s="134"/>
      <c r="HYV41" s="134"/>
      <c r="HYW41" s="134"/>
      <c r="HYX41" s="134"/>
      <c r="HYY41" s="134"/>
      <c r="HYZ41" s="134"/>
      <c r="HZA41" s="134"/>
      <c r="HZB41" s="134"/>
      <c r="HZC41" s="134"/>
      <c r="HZD41" s="134"/>
      <c r="HZE41" s="134"/>
      <c r="HZF41" s="134"/>
      <c r="HZG41" s="134"/>
      <c r="HZH41" s="134"/>
      <c r="HZI41" s="134"/>
      <c r="HZJ41" s="134"/>
      <c r="HZK41" s="134"/>
      <c r="HZL41" s="134"/>
      <c r="HZM41" s="134"/>
      <c r="HZN41" s="134"/>
      <c r="HZO41" s="134"/>
      <c r="HZP41" s="134"/>
      <c r="HZQ41" s="134"/>
      <c r="HZR41" s="134"/>
      <c r="HZS41" s="134"/>
      <c r="HZT41" s="134"/>
      <c r="HZU41" s="134"/>
      <c r="HZV41" s="134"/>
      <c r="HZW41" s="134"/>
      <c r="HZX41" s="134"/>
      <c r="HZY41" s="134"/>
      <c r="HZZ41" s="134"/>
      <c r="IAA41" s="134"/>
      <c r="IAB41" s="134"/>
      <c r="IAC41" s="134"/>
      <c r="IAD41" s="134"/>
      <c r="IAE41" s="134"/>
      <c r="IAF41" s="134"/>
      <c r="IAG41" s="134"/>
      <c r="IAH41" s="134"/>
      <c r="IAI41" s="134"/>
      <c r="IAJ41" s="134"/>
      <c r="IAK41" s="134"/>
      <c r="IAL41" s="134"/>
      <c r="IAM41" s="134"/>
      <c r="IAN41" s="134"/>
      <c r="IAO41" s="134"/>
      <c r="IAP41" s="134"/>
      <c r="IAQ41" s="134"/>
      <c r="IAR41" s="134"/>
      <c r="IAS41" s="134"/>
      <c r="IAT41" s="134"/>
      <c r="IAU41" s="134"/>
      <c r="IAV41" s="134"/>
      <c r="IAW41" s="134"/>
      <c r="IAX41" s="134"/>
      <c r="IAY41" s="134"/>
      <c r="IAZ41" s="134"/>
      <c r="IBA41" s="134"/>
      <c r="IBB41" s="134"/>
      <c r="IBC41" s="134"/>
      <c r="IBD41" s="134"/>
      <c r="IBE41" s="134"/>
      <c r="IBF41" s="134"/>
      <c r="IBG41" s="134"/>
      <c r="IBH41" s="134"/>
      <c r="IBI41" s="134"/>
      <c r="IBJ41" s="134"/>
      <c r="IBK41" s="134"/>
      <c r="IBL41" s="134"/>
      <c r="IBM41" s="134"/>
      <c r="IBN41" s="134"/>
      <c r="IBO41" s="134"/>
      <c r="IBP41" s="134"/>
      <c r="IBQ41" s="134"/>
      <c r="IBR41" s="134"/>
      <c r="IBS41" s="134"/>
      <c r="IBT41" s="134"/>
      <c r="IBU41" s="134"/>
      <c r="IBV41" s="134"/>
      <c r="IBW41" s="134"/>
      <c r="IBX41" s="134"/>
      <c r="IBY41" s="134"/>
      <c r="IBZ41" s="134"/>
      <c r="ICA41" s="134"/>
      <c r="ICB41" s="134"/>
      <c r="ICC41" s="134"/>
      <c r="ICD41" s="134"/>
      <c r="ICE41" s="134"/>
      <c r="ICF41" s="134"/>
      <c r="ICG41" s="134"/>
      <c r="ICH41" s="134"/>
      <c r="ICI41" s="134"/>
      <c r="ICJ41" s="134"/>
      <c r="ICK41" s="134"/>
      <c r="ICL41" s="134"/>
      <c r="ICM41" s="134"/>
      <c r="ICN41" s="134"/>
      <c r="ICO41" s="134"/>
      <c r="ICP41" s="134"/>
      <c r="ICQ41" s="134"/>
      <c r="ICR41" s="134"/>
      <c r="ICS41" s="134"/>
      <c r="ICT41" s="134"/>
      <c r="ICU41" s="134"/>
      <c r="ICV41" s="134"/>
      <c r="ICW41" s="134"/>
      <c r="ICX41" s="134"/>
      <c r="ICY41" s="134"/>
      <c r="ICZ41" s="134"/>
      <c r="IDA41" s="134"/>
      <c r="IDB41" s="134"/>
      <c r="IDC41" s="134"/>
      <c r="IDD41" s="134"/>
      <c r="IDE41" s="134"/>
      <c r="IDF41" s="134"/>
      <c r="IDG41" s="134"/>
      <c r="IDH41" s="134"/>
      <c r="IDI41" s="134"/>
      <c r="IDJ41" s="134"/>
      <c r="IDK41" s="134"/>
      <c r="IDL41" s="134"/>
      <c r="IDM41" s="134"/>
      <c r="IDN41" s="134"/>
      <c r="IDO41" s="134"/>
      <c r="IDP41" s="134"/>
      <c r="IDQ41" s="134"/>
      <c r="IDR41" s="134"/>
      <c r="IDS41" s="134"/>
      <c r="IDT41" s="134"/>
      <c r="IDU41" s="134"/>
      <c r="IDV41" s="134"/>
      <c r="IDW41" s="134"/>
      <c r="IDX41" s="134"/>
      <c r="IDY41" s="134"/>
      <c r="IDZ41" s="134"/>
      <c r="IEA41" s="134"/>
      <c r="IEB41" s="134"/>
      <c r="IEC41" s="134"/>
      <c r="IED41" s="134"/>
      <c r="IEE41" s="134"/>
      <c r="IEF41" s="134"/>
      <c r="IEG41" s="134"/>
      <c r="IEH41" s="134"/>
      <c r="IEI41" s="134"/>
      <c r="IEJ41" s="134"/>
      <c r="IEK41" s="134"/>
      <c r="IEL41" s="134"/>
      <c r="IEM41" s="134"/>
      <c r="IEN41" s="134"/>
      <c r="IEO41" s="134"/>
      <c r="IEP41" s="134"/>
      <c r="IEQ41" s="134"/>
      <c r="IER41" s="134"/>
      <c r="IES41" s="134"/>
      <c r="IET41" s="134"/>
      <c r="IEU41" s="134"/>
      <c r="IEV41" s="134"/>
      <c r="IEW41" s="134"/>
      <c r="IEX41" s="134"/>
      <c r="IEY41" s="134"/>
      <c r="IEZ41" s="134"/>
      <c r="IFA41" s="134"/>
      <c r="IFB41" s="134"/>
      <c r="IFC41" s="134"/>
      <c r="IFD41" s="134"/>
      <c r="IFE41" s="134"/>
      <c r="IFF41" s="134"/>
      <c r="IFG41" s="134"/>
      <c r="IFH41" s="134"/>
      <c r="IFI41" s="134"/>
      <c r="IFJ41" s="134"/>
      <c r="IFK41" s="134"/>
      <c r="IFL41" s="134"/>
      <c r="IFM41" s="134"/>
      <c r="IFN41" s="134"/>
      <c r="IFO41" s="134"/>
      <c r="IFP41" s="134"/>
      <c r="IFQ41" s="134"/>
      <c r="IFR41" s="134"/>
      <c r="IFS41" s="134"/>
      <c r="IFT41" s="134"/>
      <c r="IFU41" s="134"/>
      <c r="IFV41" s="134"/>
      <c r="IFW41" s="134"/>
      <c r="IFX41" s="134"/>
      <c r="IFY41" s="134"/>
      <c r="IFZ41" s="134"/>
      <c r="IGA41" s="134"/>
      <c r="IGB41" s="134"/>
      <c r="IGC41" s="134"/>
      <c r="IGD41" s="134"/>
      <c r="IGE41" s="134"/>
      <c r="IGF41" s="134"/>
      <c r="IGG41" s="134"/>
      <c r="IGH41" s="134"/>
      <c r="IGI41" s="134"/>
      <c r="IGJ41" s="134"/>
      <c r="IGK41" s="134"/>
      <c r="IGL41" s="134"/>
      <c r="IGM41" s="134"/>
      <c r="IGN41" s="134"/>
      <c r="IGO41" s="134"/>
      <c r="IGP41" s="134"/>
      <c r="IGQ41" s="134"/>
      <c r="IGR41" s="134"/>
      <c r="IGS41" s="134"/>
      <c r="IGT41" s="134"/>
      <c r="IGU41" s="134"/>
      <c r="IGV41" s="134"/>
      <c r="IGW41" s="134"/>
      <c r="IGX41" s="134"/>
      <c r="IGY41" s="134"/>
      <c r="IGZ41" s="134"/>
      <c r="IHA41" s="134"/>
      <c r="IHB41" s="134"/>
      <c r="IHC41" s="134"/>
      <c r="IHD41" s="134"/>
      <c r="IHE41" s="134"/>
      <c r="IHF41" s="134"/>
      <c r="IHG41" s="134"/>
      <c r="IHH41" s="134"/>
      <c r="IHI41" s="134"/>
      <c r="IHJ41" s="134"/>
      <c r="IHK41" s="134"/>
      <c r="IHL41" s="134"/>
      <c r="IHM41" s="134"/>
      <c r="IHN41" s="134"/>
      <c r="IHO41" s="134"/>
      <c r="IHP41" s="134"/>
      <c r="IHQ41" s="134"/>
      <c r="IHR41" s="134"/>
      <c r="IHS41" s="134"/>
      <c r="IHT41" s="134"/>
      <c r="IHU41" s="134"/>
      <c r="IHV41" s="134"/>
      <c r="IHW41" s="134"/>
      <c r="IHX41" s="134"/>
      <c r="IHY41" s="134"/>
      <c r="IHZ41" s="134"/>
      <c r="IIA41" s="134"/>
      <c r="IIB41" s="134"/>
      <c r="IIC41" s="134"/>
      <c r="IID41" s="134"/>
      <c r="IIE41" s="134"/>
      <c r="IIF41" s="134"/>
      <c r="IIG41" s="134"/>
      <c r="IIH41" s="134"/>
      <c r="III41" s="134"/>
      <c r="IIJ41" s="134"/>
      <c r="IIK41" s="134"/>
      <c r="IIL41" s="134"/>
      <c r="IIM41" s="134"/>
      <c r="IIN41" s="134"/>
      <c r="IIO41" s="134"/>
      <c r="IIP41" s="134"/>
      <c r="IIQ41" s="134"/>
      <c r="IIR41" s="134"/>
      <c r="IIS41" s="134"/>
      <c r="IIT41" s="134"/>
      <c r="IIU41" s="134"/>
      <c r="IIV41" s="134"/>
      <c r="IIW41" s="134"/>
      <c r="IIX41" s="134"/>
      <c r="IIY41" s="134"/>
      <c r="IIZ41" s="134"/>
      <c r="IJA41" s="134"/>
      <c r="IJB41" s="134"/>
      <c r="IJC41" s="134"/>
      <c r="IJD41" s="134"/>
      <c r="IJE41" s="134"/>
      <c r="IJF41" s="134"/>
      <c r="IJG41" s="134"/>
      <c r="IJH41" s="134"/>
      <c r="IJI41" s="134"/>
      <c r="IJJ41" s="134"/>
      <c r="IJK41" s="134"/>
      <c r="IJL41" s="134"/>
      <c r="IJM41" s="134"/>
      <c r="IJN41" s="134"/>
      <c r="IJO41" s="134"/>
      <c r="IJP41" s="134"/>
      <c r="IJQ41" s="134"/>
      <c r="IJR41" s="134"/>
      <c r="IJS41" s="134"/>
      <c r="IJT41" s="134"/>
      <c r="IJU41" s="134"/>
      <c r="IJV41" s="134"/>
      <c r="IJW41" s="134"/>
      <c r="IJX41" s="134"/>
      <c r="IJY41" s="134"/>
      <c r="IJZ41" s="134"/>
      <c r="IKA41" s="134"/>
      <c r="IKB41" s="134"/>
      <c r="IKC41" s="134"/>
      <c r="IKD41" s="134"/>
      <c r="IKE41" s="134"/>
      <c r="IKF41" s="134"/>
      <c r="IKG41" s="134"/>
      <c r="IKH41" s="134"/>
      <c r="IKI41" s="134"/>
      <c r="IKJ41" s="134"/>
      <c r="IKK41" s="134"/>
      <c r="IKL41" s="134"/>
      <c r="IKM41" s="134"/>
      <c r="IKN41" s="134"/>
      <c r="IKO41" s="134"/>
      <c r="IKP41" s="134"/>
      <c r="IKQ41" s="134"/>
      <c r="IKR41" s="134"/>
      <c r="IKS41" s="134"/>
      <c r="IKT41" s="134"/>
      <c r="IKU41" s="134"/>
      <c r="IKV41" s="134"/>
      <c r="IKW41" s="134"/>
      <c r="IKX41" s="134"/>
      <c r="IKY41" s="134"/>
      <c r="IKZ41" s="134"/>
      <c r="ILA41" s="134"/>
      <c r="ILB41" s="134"/>
      <c r="ILC41" s="134"/>
      <c r="ILD41" s="134"/>
      <c r="ILE41" s="134"/>
      <c r="ILF41" s="134"/>
      <c r="ILG41" s="134"/>
      <c r="ILH41" s="134"/>
      <c r="ILI41" s="134"/>
      <c r="ILJ41" s="134"/>
      <c r="ILK41" s="134"/>
      <c r="ILL41" s="134"/>
      <c r="ILM41" s="134"/>
      <c r="ILN41" s="134"/>
      <c r="ILO41" s="134"/>
      <c r="ILP41" s="134"/>
      <c r="ILQ41" s="134"/>
      <c r="ILR41" s="134"/>
      <c r="ILS41" s="134"/>
      <c r="ILT41" s="134"/>
      <c r="ILU41" s="134"/>
      <c r="ILV41" s="134"/>
      <c r="ILW41" s="134"/>
      <c r="ILX41" s="134"/>
      <c r="ILY41" s="134"/>
      <c r="ILZ41" s="134"/>
      <c r="IMA41" s="134"/>
      <c r="IMB41" s="134"/>
      <c r="IMC41" s="134"/>
      <c r="IMD41" s="134"/>
      <c r="IME41" s="134"/>
      <c r="IMF41" s="134"/>
      <c r="IMG41" s="134"/>
      <c r="IMH41" s="134"/>
      <c r="IMI41" s="134"/>
      <c r="IMJ41" s="134"/>
      <c r="IMK41" s="134"/>
      <c r="IML41" s="134"/>
      <c r="IMM41" s="134"/>
      <c r="IMN41" s="134"/>
      <c r="IMO41" s="134"/>
      <c r="IMP41" s="134"/>
      <c r="IMQ41" s="134"/>
      <c r="IMR41" s="134"/>
      <c r="IMS41" s="134"/>
      <c r="IMT41" s="134"/>
      <c r="IMU41" s="134"/>
      <c r="IMV41" s="134"/>
      <c r="IMW41" s="134"/>
      <c r="IMX41" s="134"/>
      <c r="IMY41" s="134"/>
      <c r="IMZ41" s="134"/>
      <c r="INA41" s="134"/>
      <c r="INB41" s="134"/>
      <c r="INC41" s="134"/>
      <c r="IND41" s="134"/>
      <c r="INE41" s="134"/>
      <c r="INF41" s="134"/>
      <c r="ING41" s="134"/>
      <c r="INH41" s="134"/>
      <c r="INI41" s="134"/>
      <c r="INJ41" s="134"/>
      <c r="INK41" s="134"/>
      <c r="INL41" s="134"/>
      <c r="INM41" s="134"/>
      <c r="INN41" s="134"/>
      <c r="INO41" s="134"/>
      <c r="INP41" s="134"/>
      <c r="INQ41" s="134"/>
      <c r="INR41" s="134"/>
      <c r="INS41" s="134"/>
      <c r="INT41" s="134"/>
      <c r="INU41" s="134"/>
      <c r="INV41" s="134"/>
      <c r="INW41" s="134"/>
      <c r="INX41" s="134"/>
      <c r="INY41" s="134"/>
      <c r="INZ41" s="134"/>
      <c r="IOA41" s="134"/>
      <c r="IOB41" s="134"/>
      <c r="IOC41" s="134"/>
      <c r="IOD41" s="134"/>
      <c r="IOE41" s="134"/>
      <c r="IOF41" s="134"/>
      <c r="IOG41" s="134"/>
      <c r="IOH41" s="134"/>
      <c r="IOI41" s="134"/>
      <c r="IOJ41" s="134"/>
      <c r="IOK41" s="134"/>
      <c r="IOL41" s="134"/>
      <c r="IOM41" s="134"/>
      <c r="ION41" s="134"/>
      <c r="IOO41" s="134"/>
      <c r="IOP41" s="134"/>
      <c r="IOQ41" s="134"/>
      <c r="IOR41" s="134"/>
      <c r="IOS41" s="134"/>
      <c r="IOT41" s="134"/>
      <c r="IOU41" s="134"/>
      <c r="IOV41" s="134"/>
      <c r="IOW41" s="134"/>
      <c r="IOX41" s="134"/>
      <c r="IOY41" s="134"/>
      <c r="IOZ41" s="134"/>
      <c r="IPA41" s="134"/>
      <c r="IPB41" s="134"/>
      <c r="IPC41" s="134"/>
      <c r="IPD41" s="134"/>
      <c r="IPE41" s="134"/>
      <c r="IPF41" s="134"/>
      <c r="IPG41" s="134"/>
      <c r="IPH41" s="134"/>
      <c r="IPI41" s="134"/>
      <c r="IPJ41" s="134"/>
      <c r="IPK41" s="134"/>
      <c r="IPL41" s="134"/>
      <c r="IPM41" s="134"/>
      <c r="IPN41" s="134"/>
      <c r="IPO41" s="134"/>
      <c r="IPP41" s="134"/>
      <c r="IPQ41" s="134"/>
      <c r="IPR41" s="134"/>
      <c r="IPS41" s="134"/>
      <c r="IPT41" s="134"/>
      <c r="IPU41" s="134"/>
      <c r="IPV41" s="134"/>
      <c r="IPW41" s="134"/>
      <c r="IPX41" s="134"/>
      <c r="IPY41" s="134"/>
      <c r="IPZ41" s="134"/>
      <c r="IQA41" s="134"/>
      <c r="IQB41" s="134"/>
      <c r="IQC41" s="134"/>
      <c r="IQD41" s="134"/>
      <c r="IQE41" s="134"/>
      <c r="IQF41" s="134"/>
      <c r="IQG41" s="134"/>
      <c r="IQH41" s="134"/>
      <c r="IQI41" s="134"/>
      <c r="IQJ41" s="134"/>
      <c r="IQK41" s="134"/>
      <c r="IQL41" s="134"/>
      <c r="IQM41" s="134"/>
      <c r="IQN41" s="134"/>
      <c r="IQO41" s="134"/>
      <c r="IQP41" s="134"/>
      <c r="IQQ41" s="134"/>
      <c r="IQR41" s="134"/>
      <c r="IQS41" s="134"/>
      <c r="IQT41" s="134"/>
      <c r="IQU41" s="134"/>
      <c r="IQV41" s="134"/>
      <c r="IQW41" s="134"/>
      <c r="IQX41" s="134"/>
      <c r="IQY41" s="134"/>
      <c r="IQZ41" s="134"/>
      <c r="IRA41" s="134"/>
      <c r="IRB41" s="134"/>
      <c r="IRC41" s="134"/>
      <c r="IRD41" s="134"/>
      <c r="IRE41" s="134"/>
      <c r="IRF41" s="134"/>
      <c r="IRG41" s="134"/>
      <c r="IRH41" s="134"/>
      <c r="IRI41" s="134"/>
      <c r="IRJ41" s="134"/>
      <c r="IRK41" s="134"/>
      <c r="IRL41" s="134"/>
      <c r="IRM41" s="134"/>
      <c r="IRN41" s="134"/>
      <c r="IRO41" s="134"/>
      <c r="IRP41" s="134"/>
      <c r="IRQ41" s="134"/>
      <c r="IRR41" s="134"/>
      <c r="IRS41" s="134"/>
      <c r="IRT41" s="134"/>
      <c r="IRU41" s="134"/>
      <c r="IRV41" s="134"/>
      <c r="IRW41" s="134"/>
      <c r="IRX41" s="134"/>
      <c r="IRY41" s="134"/>
      <c r="IRZ41" s="134"/>
      <c r="ISA41" s="134"/>
      <c r="ISB41" s="134"/>
      <c r="ISC41" s="134"/>
      <c r="ISD41" s="134"/>
      <c r="ISE41" s="134"/>
      <c r="ISF41" s="134"/>
      <c r="ISG41" s="134"/>
      <c r="ISH41" s="134"/>
      <c r="ISI41" s="134"/>
      <c r="ISJ41" s="134"/>
      <c r="ISK41" s="134"/>
      <c r="ISL41" s="134"/>
      <c r="ISM41" s="134"/>
      <c r="ISN41" s="134"/>
      <c r="ISO41" s="134"/>
      <c r="ISP41" s="134"/>
      <c r="ISQ41" s="134"/>
      <c r="ISR41" s="134"/>
      <c r="ISS41" s="134"/>
      <c r="IST41" s="134"/>
      <c r="ISU41" s="134"/>
      <c r="ISV41" s="134"/>
      <c r="ISW41" s="134"/>
      <c r="ISX41" s="134"/>
      <c r="ISY41" s="134"/>
      <c r="ISZ41" s="134"/>
      <c r="ITA41" s="134"/>
      <c r="ITB41" s="134"/>
      <c r="ITC41" s="134"/>
      <c r="ITD41" s="134"/>
      <c r="ITE41" s="134"/>
      <c r="ITF41" s="134"/>
      <c r="ITG41" s="134"/>
      <c r="ITH41" s="134"/>
      <c r="ITI41" s="134"/>
      <c r="ITJ41" s="134"/>
      <c r="ITK41" s="134"/>
      <c r="ITL41" s="134"/>
      <c r="ITM41" s="134"/>
      <c r="ITN41" s="134"/>
      <c r="ITO41" s="134"/>
      <c r="ITP41" s="134"/>
      <c r="ITQ41" s="134"/>
      <c r="ITR41" s="134"/>
      <c r="ITS41" s="134"/>
      <c r="ITT41" s="134"/>
      <c r="ITU41" s="134"/>
      <c r="ITV41" s="134"/>
      <c r="ITW41" s="134"/>
      <c r="ITX41" s="134"/>
      <c r="ITY41" s="134"/>
      <c r="ITZ41" s="134"/>
      <c r="IUA41" s="134"/>
      <c r="IUB41" s="134"/>
      <c r="IUC41" s="134"/>
      <c r="IUD41" s="134"/>
      <c r="IUE41" s="134"/>
      <c r="IUF41" s="134"/>
      <c r="IUG41" s="134"/>
      <c r="IUH41" s="134"/>
      <c r="IUI41" s="134"/>
      <c r="IUJ41" s="134"/>
      <c r="IUK41" s="134"/>
      <c r="IUL41" s="134"/>
      <c r="IUM41" s="134"/>
      <c r="IUN41" s="134"/>
      <c r="IUO41" s="134"/>
      <c r="IUP41" s="134"/>
      <c r="IUQ41" s="134"/>
      <c r="IUR41" s="134"/>
      <c r="IUS41" s="134"/>
      <c r="IUT41" s="134"/>
      <c r="IUU41" s="134"/>
      <c r="IUV41" s="134"/>
      <c r="IUW41" s="134"/>
      <c r="IUX41" s="134"/>
      <c r="IUY41" s="134"/>
      <c r="IUZ41" s="134"/>
      <c r="IVA41" s="134"/>
      <c r="IVB41" s="134"/>
      <c r="IVC41" s="134"/>
      <c r="IVD41" s="134"/>
      <c r="IVE41" s="134"/>
      <c r="IVF41" s="134"/>
      <c r="IVG41" s="134"/>
      <c r="IVH41" s="134"/>
      <c r="IVI41" s="134"/>
      <c r="IVJ41" s="134"/>
      <c r="IVK41" s="134"/>
      <c r="IVL41" s="134"/>
      <c r="IVM41" s="134"/>
      <c r="IVN41" s="134"/>
      <c r="IVO41" s="134"/>
      <c r="IVP41" s="134"/>
      <c r="IVQ41" s="134"/>
      <c r="IVR41" s="134"/>
      <c r="IVS41" s="134"/>
      <c r="IVT41" s="134"/>
      <c r="IVU41" s="134"/>
      <c r="IVV41" s="134"/>
      <c r="IVW41" s="134"/>
      <c r="IVX41" s="134"/>
      <c r="IVY41" s="134"/>
      <c r="IVZ41" s="134"/>
      <c r="IWA41" s="134"/>
      <c r="IWB41" s="134"/>
      <c r="IWC41" s="134"/>
      <c r="IWD41" s="134"/>
      <c r="IWE41" s="134"/>
      <c r="IWF41" s="134"/>
      <c r="IWG41" s="134"/>
      <c r="IWH41" s="134"/>
      <c r="IWI41" s="134"/>
      <c r="IWJ41" s="134"/>
      <c r="IWK41" s="134"/>
      <c r="IWL41" s="134"/>
      <c r="IWM41" s="134"/>
      <c r="IWN41" s="134"/>
      <c r="IWO41" s="134"/>
      <c r="IWP41" s="134"/>
      <c r="IWQ41" s="134"/>
      <c r="IWR41" s="134"/>
      <c r="IWS41" s="134"/>
      <c r="IWT41" s="134"/>
      <c r="IWU41" s="134"/>
      <c r="IWV41" s="134"/>
      <c r="IWW41" s="134"/>
      <c r="IWX41" s="134"/>
      <c r="IWY41" s="134"/>
      <c r="IWZ41" s="134"/>
      <c r="IXA41" s="134"/>
      <c r="IXB41" s="134"/>
      <c r="IXC41" s="134"/>
      <c r="IXD41" s="134"/>
      <c r="IXE41" s="134"/>
      <c r="IXF41" s="134"/>
      <c r="IXG41" s="134"/>
      <c r="IXH41" s="134"/>
      <c r="IXI41" s="134"/>
      <c r="IXJ41" s="134"/>
      <c r="IXK41" s="134"/>
      <c r="IXL41" s="134"/>
      <c r="IXM41" s="134"/>
      <c r="IXN41" s="134"/>
      <c r="IXO41" s="134"/>
      <c r="IXP41" s="134"/>
      <c r="IXQ41" s="134"/>
      <c r="IXR41" s="134"/>
      <c r="IXS41" s="134"/>
      <c r="IXT41" s="134"/>
      <c r="IXU41" s="134"/>
      <c r="IXV41" s="134"/>
      <c r="IXW41" s="134"/>
      <c r="IXX41" s="134"/>
      <c r="IXY41" s="134"/>
      <c r="IXZ41" s="134"/>
      <c r="IYA41" s="134"/>
      <c r="IYB41" s="134"/>
      <c r="IYC41" s="134"/>
      <c r="IYD41" s="134"/>
      <c r="IYE41" s="134"/>
      <c r="IYF41" s="134"/>
      <c r="IYG41" s="134"/>
      <c r="IYH41" s="134"/>
      <c r="IYI41" s="134"/>
      <c r="IYJ41" s="134"/>
      <c r="IYK41" s="134"/>
      <c r="IYL41" s="134"/>
      <c r="IYM41" s="134"/>
      <c r="IYN41" s="134"/>
      <c r="IYO41" s="134"/>
      <c r="IYP41" s="134"/>
      <c r="IYQ41" s="134"/>
      <c r="IYR41" s="134"/>
      <c r="IYS41" s="134"/>
      <c r="IYT41" s="134"/>
      <c r="IYU41" s="134"/>
      <c r="IYV41" s="134"/>
      <c r="IYW41" s="134"/>
      <c r="IYX41" s="134"/>
      <c r="IYY41" s="134"/>
      <c r="IYZ41" s="134"/>
      <c r="IZA41" s="134"/>
      <c r="IZB41" s="134"/>
      <c r="IZC41" s="134"/>
      <c r="IZD41" s="134"/>
      <c r="IZE41" s="134"/>
      <c r="IZF41" s="134"/>
      <c r="IZG41" s="134"/>
      <c r="IZH41" s="134"/>
      <c r="IZI41" s="134"/>
      <c r="IZJ41" s="134"/>
      <c r="IZK41" s="134"/>
      <c r="IZL41" s="134"/>
      <c r="IZM41" s="134"/>
      <c r="IZN41" s="134"/>
      <c r="IZO41" s="134"/>
      <c r="IZP41" s="134"/>
      <c r="IZQ41" s="134"/>
      <c r="IZR41" s="134"/>
      <c r="IZS41" s="134"/>
      <c r="IZT41" s="134"/>
      <c r="IZU41" s="134"/>
      <c r="IZV41" s="134"/>
      <c r="IZW41" s="134"/>
      <c r="IZX41" s="134"/>
      <c r="IZY41" s="134"/>
      <c r="IZZ41" s="134"/>
      <c r="JAA41" s="134"/>
      <c r="JAB41" s="134"/>
      <c r="JAC41" s="134"/>
      <c r="JAD41" s="134"/>
      <c r="JAE41" s="134"/>
      <c r="JAF41" s="134"/>
      <c r="JAG41" s="134"/>
      <c r="JAH41" s="134"/>
      <c r="JAI41" s="134"/>
      <c r="JAJ41" s="134"/>
      <c r="JAK41" s="134"/>
      <c r="JAL41" s="134"/>
      <c r="JAM41" s="134"/>
      <c r="JAN41" s="134"/>
      <c r="JAO41" s="134"/>
      <c r="JAP41" s="134"/>
      <c r="JAQ41" s="134"/>
      <c r="JAR41" s="134"/>
      <c r="JAS41" s="134"/>
      <c r="JAT41" s="134"/>
      <c r="JAU41" s="134"/>
      <c r="JAV41" s="134"/>
      <c r="JAW41" s="134"/>
      <c r="JAX41" s="134"/>
      <c r="JAY41" s="134"/>
      <c r="JAZ41" s="134"/>
      <c r="JBA41" s="134"/>
      <c r="JBB41" s="134"/>
      <c r="JBC41" s="134"/>
      <c r="JBD41" s="134"/>
      <c r="JBE41" s="134"/>
      <c r="JBF41" s="134"/>
      <c r="JBG41" s="134"/>
      <c r="JBH41" s="134"/>
      <c r="JBI41" s="134"/>
      <c r="JBJ41" s="134"/>
      <c r="JBK41" s="134"/>
      <c r="JBL41" s="134"/>
      <c r="JBM41" s="134"/>
      <c r="JBN41" s="134"/>
      <c r="JBO41" s="134"/>
      <c r="JBP41" s="134"/>
      <c r="JBQ41" s="134"/>
      <c r="JBR41" s="134"/>
      <c r="JBS41" s="134"/>
      <c r="JBT41" s="134"/>
      <c r="JBU41" s="134"/>
      <c r="JBV41" s="134"/>
      <c r="JBW41" s="134"/>
      <c r="JBX41" s="134"/>
      <c r="JBY41" s="134"/>
      <c r="JBZ41" s="134"/>
      <c r="JCA41" s="134"/>
      <c r="JCB41" s="134"/>
      <c r="JCC41" s="134"/>
      <c r="JCD41" s="134"/>
      <c r="JCE41" s="134"/>
      <c r="JCF41" s="134"/>
      <c r="JCG41" s="134"/>
      <c r="JCH41" s="134"/>
      <c r="JCI41" s="134"/>
      <c r="JCJ41" s="134"/>
      <c r="JCK41" s="134"/>
      <c r="JCL41" s="134"/>
      <c r="JCM41" s="134"/>
      <c r="JCN41" s="134"/>
      <c r="JCO41" s="134"/>
      <c r="JCP41" s="134"/>
      <c r="JCQ41" s="134"/>
      <c r="JCR41" s="134"/>
      <c r="JCS41" s="134"/>
      <c r="JCT41" s="134"/>
      <c r="JCU41" s="134"/>
      <c r="JCV41" s="134"/>
      <c r="JCW41" s="134"/>
      <c r="JCX41" s="134"/>
      <c r="JCY41" s="134"/>
      <c r="JCZ41" s="134"/>
      <c r="JDA41" s="134"/>
      <c r="JDB41" s="134"/>
      <c r="JDC41" s="134"/>
      <c r="JDD41" s="134"/>
      <c r="JDE41" s="134"/>
      <c r="JDF41" s="134"/>
      <c r="JDG41" s="134"/>
      <c r="JDH41" s="134"/>
      <c r="JDI41" s="134"/>
      <c r="JDJ41" s="134"/>
      <c r="JDK41" s="134"/>
      <c r="JDL41" s="134"/>
      <c r="JDM41" s="134"/>
      <c r="JDN41" s="134"/>
      <c r="JDO41" s="134"/>
      <c r="JDP41" s="134"/>
      <c r="JDQ41" s="134"/>
      <c r="JDR41" s="134"/>
      <c r="JDS41" s="134"/>
      <c r="JDT41" s="134"/>
      <c r="JDU41" s="134"/>
      <c r="JDV41" s="134"/>
      <c r="JDW41" s="134"/>
      <c r="JDX41" s="134"/>
      <c r="JDY41" s="134"/>
      <c r="JDZ41" s="134"/>
      <c r="JEA41" s="134"/>
      <c r="JEB41" s="134"/>
      <c r="JEC41" s="134"/>
      <c r="JED41" s="134"/>
      <c r="JEE41" s="134"/>
      <c r="JEF41" s="134"/>
      <c r="JEG41" s="134"/>
      <c r="JEH41" s="134"/>
      <c r="JEI41" s="134"/>
      <c r="JEJ41" s="134"/>
      <c r="JEK41" s="134"/>
      <c r="JEL41" s="134"/>
      <c r="JEM41" s="134"/>
      <c r="JEN41" s="134"/>
      <c r="JEO41" s="134"/>
      <c r="JEP41" s="134"/>
      <c r="JEQ41" s="134"/>
      <c r="JER41" s="134"/>
      <c r="JES41" s="134"/>
      <c r="JET41" s="134"/>
      <c r="JEU41" s="134"/>
      <c r="JEV41" s="134"/>
      <c r="JEW41" s="134"/>
      <c r="JEX41" s="134"/>
      <c r="JEY41" s="134"/>
      <c r="JEZ41" s="134"/>
      <c r="JFA41" s="134"/>
      <c r="JFB41" s="134"/>
      <c r="JFC41" s="134"/>
      <c r="JFD41" s="134"/>
      <c r="JFE41" s="134"/>
      <c r="JFF41" s="134"/>
      <c r="JFG41" s="134"/>
      <c r="JFH41" s="134"/>
      <c r="JFI41" s="134"/>
      <c r="JFJ41" s="134"/>
      <c r="JFK41" s="134"/>
      <c r="JFL41" s="134"/>
      <c r="JFM41" s="134"/>
      <c r="JFN41" s="134"/>
      <c r="JFO41" s="134"/>
      <c r="JFP41" s="134"/>
      <c r="JFQ41" s="134"/>
      <c r="JFR41" s="134"/>
      <c r="JFS41" s="134"/>
      <c r="JFT41" s="134"/>
      <c r="JFU41" s="134"/>
      <c r="JFV41" s="134"/>
      <c r="JFW41" s="134"/>
      <c r="JFX41" s="134"/>
      <c r="JFY41" s="134"/>
      <c r="JFZ41" s="134"/>
      <c r="JGA41" s="134"/>
      <c r="JGB41" s="134"/>
      <c r="JGC41" s="134"/>
      <c r="JGD41" s="134"/>
      <c r="JGE41" s="134"/>
      <c r="JGF41" s="134"/>
      <c r="JGG41" s="134"/>
      <c r="JGH41" s="134"/>
      <c r="JGI41" s="134"/>
      <c r="JGJ41" s="134"/>
      <c r="JGK41" s="134"/>
      <c r="JGL41" s="134"/>
      <c r="JGM41" s="134"/>
      <c r="JGN41" s="134"/>
      <c r="JGO41" s="134"/>
      <c r="JGP41" s="134"/>
      <c r="JGQ41" s="134"/>
      <c r="JGR41" s="134"/>
      <c r="JGS41" s="134"/>
      <c r="JGT41" s="134"/>
      <c r="JGU41" s="134"/>
      <c r="JGV41" s="134"/>
      <c r="JGW41" s="134"/>
      <c r="JGX41" s="134"/>
      <c r="JGY41" s="134"/>
      <c r="JGZ41" s="134"/>
      <c r="JHA41" s="134"/>
      <c r="JHB41" s="134"/>
      <c r="JHC41" s="134"/>
      <c r="JHD41" s="134"/>
      <c r="JHE41" s="134"/>
      <c r="JHF41" s="134"/>
      <c r="JHG41" s="134"/>
      <c r="JHH41" s="134"/>
      <c r="JHI41" s="134"/>
      <c r="JHJ41" s="134"/>
      <c r="JHK41" s="134"/>
      <c r="JHL41" s="134"/>
      <c r="JHM41" s="134"/>
      <c r="JHN41" s="134"/>
      <c r="JHO41" s="134"/>
      <c r="JHP41" s="134"/>
      <c r="JHQ41" s="134"/>
      <c r="JHR41" s="134"/>
      <c r="JHS41" s="134"/>
      <c r="JHT41" s="134"/>
      <c r="JHU41" s="134"/>
      <c r="JHV41" s="134"/>
      <c r="JHW41" s="134"/>
      <c r="JHX41" s="134"/>
      <c r="JHY41" s="134"/>
      <c r="JHZ41" s="134"/>
      <c r="JIA41" s="134"/>
      <c r="JIB41" s="134"/>
      <c r="JIC41" s="134"/>
      <c r="JID41" s="134"/>
      <c r="JIE41" s="134"/>
      <c r="JIF41" s="134"/>
      <c r="JIG41" s="134"/>
      <c r="JIH41" s="134"/>
      <c r="JII41" s="134"/>
      <c r="JIJ41" s="134"/>
      <c r="JIK41" s="134"/>
      <c r="JIL41" s="134"/>
      <c r="JIM41" s="134"/>
      <c r="JIN41" s="134"/>
      <c r="JIO41" s="134"/>
      <c r="JIP41" s="134"/>
      <c r="JIQ41" s="134"/>
      <c r="JIR41" s="134"/>
      <c r="JIS41" s="134"/>
      <c r="JIT41" s="134"/>
      <c r="JIU41" s="134"/>
      <c r="JIV41" s="134"/>
      <c r="JIW41" s="134"/>
      <c r="JIX41" s="134"/>
      <c r="JIY41" s="134"/>
      <c r="JIZ41" s="134"/>
      <c r="JJA41" s="134"/>
      <c r="JJB41" s="134"/>
      <c r="JJC41" s="134"/>
      <c r="JJD41" s="134"/>
      <c r="JJE41" s="134"/>
      <c r="JJF41" s="134"/>
      <c r="JJG41" s="134"/>
      <c r="JJH41" s="134"/>
      <c r="JJI41" s="134"/>
      <c r="JJJ41" s="134"/>
      <c r="JJK41" s="134"/>
      <c r="JJL41" s="134"/>
      <c r="JJM41" s="134"/>
      <c r="JJN41" s="134"/>
      <c r="JJO41" s="134"/>
      <c r="JJP41" s="134"/>
      <c r="JJQ41" s="134"/>
      <c r="JJR41" s="134"/>
      <c r="JJS41" s="134"/>
      <c r="JJT41" s="134"/>
      <c r="JJU41" s="134"/>
      <c r="JJV41" s="134"/>
      <c r="JJW41" s="134"/>
      <c r="JJX41" s="134"/>
      <c r="JJY41" s="134"/>
      <c r="JJZ41" s="134"/>
      <c r="JKA41" s="134"/>
      <c r="JKB41" s="134"/>
      <c r="JKC41" s="134"/>
      <c r="JKD41" s="134"/>
      <c r="JKE41" s="134"/>
      <c r="JKF41" s="134"/>
      <c r="JKG41" s="134"/>
      <c r="JKH41" s="134"/>
      <c r="JKI41" s="134"/>
      <c r="JKJ41" s="134"/>
      <c r="JKK41" s="134"/>
      <c r="JKL41" s="134"/>
      <c r="JKM41" s="134"/>
      <c r="JKN41" s="134"/>
      <c r="JKO41" s="134"/>
      <c r="JKP41" s="134"/>
      <c r="JKQ41" s="134"/>
      <c r="JKR41" s="134"/>
      <c r="JKS41" s="134"/>
      <c r="JKT41" s="134"/>
      <c r="JKU41" s="134"/>
      <c r="JKV41" s="134"/>
      <c r="JKW41" s="134"/>
      <c r="JKX41" s="134"/>
      <c r="JKY41" s="134"/>
      <c r="JKZ41" s="134"/>
      <c r="JLA41" s="134"/>
      <c r="JLB41" s="134"/>
      <c r="JLC41" s="134"/>
      <c r="JLD41" s="134"/>
      <c r="JLE41" s="134"/>
      <c r="JLF41" s="134"/>
      <c r="JLG41" s="134"/>
      <c r="JLH41" s="134"/>
      <c r="JLI41" s="134"/>
      <c r="JLJ41" s="134"/>
      <c r="JLK41" s="134"/>
      <c r="JLL41" s="134"/>
      <c r="JLM41" s="134"/>
      <c r="JLN41" s="134"/>
      <c r="JLO41" s="134"/>
      <c r="JLP41" s="134"/>
      <c r="JLQ41" s="134"/>
      <c r="JLR41" s="134"/>
      <c r="JLS41" s="134"/>
      <c r="JLT41" s="134"/>
      <c r="JLU41" s="134"/>
      <c r="JLV41" s="134"/>
      <c r="JLW41" s="134"/>
      <c r="JLX41" s="134"/>
      <c r="JLY41" s="134"/>
      <c r="JLZ41" s="134"/>
      <c r="JMA41" s="134"/>
      <c r="JMB41" s="134"/>
      <c r="JMC41" s="134"/>
      <c r="JMD41" s="134"/>
      <c r="JME41" s="134"/>
      <c r="JMF41" s="134"/>
      <c r="JMG41" s="134"/>
      <c r="JMH41" s="134"/>
      <c r="JMI41" s="134"/>
      <c r="JMJ41" s="134"/>
      <c r="JMK41" s="134"/>
      <c r="JML41" s="134"/>
      <c r="JMM41" s="134"/>
      <c r="JMN41" s="134"/>
      <c r="JMO41" s="134"/>
      <c r="JMP41" s="134"/>
      <c r="JMQ41" s="134"/>
      <c r="JMR41" s="134"/>
      <c r="JMS41" s="134"/>
      <c r="JMT41" s="134"/>
      <c r="JMU41" s="134"/>
      <c r="JMV41" s="134"/>
      <c r="JMW41" s="134"/>
      <c r="JMX41" s="134"/>
      <c r="JMY41" s="134"/>
      <c r="JMZ41" s="134"/>
      <c r="JNA41" s="134"/>
      <c r="JNB41" s="134"/>
      <c r="JNC41" s="134"/>
      <c r="JND41" s="134"/>
      <c r="JNE41" s="134"/>
      <c r="JNF41" s="134"/>
      <c r="JNG41" s="134"/>
      <c r="JNH41" s="134"/>
      <c r="JNI41" s="134"/>
      <c r="JNJ41" s="134"/>
      <c r="JNK41" s="134"/>
      <c r="JNL41" s="134"/>
      <c r="JNM41" s="134"/>
      <c r="JNN41" s="134"/>
      <c r="JNO41" s="134"/>
      <c r="JNP41" s="134"/>
      <c r="JNQ41" s="134"/>
      <c r="JNR41" s="134"/>
      <c r="JNS41" s="134"/>
      <c r="JNT41" s="134"/>
      <c r="JNU41" s="134"/>
      <c r="JNV41" s="134"/>
      <c r="JNW41" s="134"/>
      <c r="JNX41" s="134"/>
      <c r="JNY41" s="134"/>
      <c r="JNZ41" s="134"/>
      <c r="JOA41" s="134"/>
      <c r="JOB41" s="134"/>
      <c r="JOC41" s="134"/>
      <c r="JOD41" s="134"/>
      <c r="JOE41" s="134"/>
      <c r="JOF41" s="134"/>
      <c r="JOG41" s="134"/>
      <c r="JOH41" s="134"/>
      <c r="JOI41" s="134"/>
      <c r="JOJ41" s="134"/>
      <c r="JOK41" s="134"/>
      <c r="JOL41" s="134"/>
      <c r="JOM41" s="134"/>
      <c r="JON41" s="134"/>
      <c r="JOO41" s="134"/>
      <c r="JOP41" s="134"/>
      <c r="JOQ41" s="134"/>
      <c r="JOR41" s="134"/>
      <c r="JOS41" s="134"/>
      <c r="JOT41" s="134"/>
      <c r="JOU41" s="134"/>
      <c r="JOV41" s="134"/>
      <c r="JOW41" s="134"/>
      <c r="JOX41" s="134"/>
      <c r="JOY41" s="134"/>
      <c r="JOZ41" s="134"/>
      <c r="JPA41" s="134"/>
      <c r="JPB41" s="134"/>
      <c r="JPC41" s="134"/>
      <c r="JPD41" s="134"/>
      <c r="JPE41" s="134"/>
      <c r="JPF41" s="134"/>
      <c r="JPG41" s="134"/>
      <c r="JPH41" s="134"/>
      <c r="JPI41" s="134"/>
      <c r="JPJ41" s="134"/>
      <c r="JPK41" s="134"/>
      <c r="JPL41" s="134"/>
      <c r="JPM41" s="134"/>
      <c r="JPN41" s="134"/>
      <c r="JPO41" s="134"/>
      <c r="JPP41" s="134"/>
      <c r="JPQ41" s="134"/>
      <c r="JPR41" s="134"/>
      <c r="JPS41" s="134"/>
      <c r="JPT41" s="134"/>
      <c r="JPU41" s="134"/>
      <c r="JPV41" s="134"/>
      <c r="JPW41" s="134"/>
      <c r="JPX41" s="134"/>
      <c r="JPY41" s="134"/>
      <c r="JPZ41" s="134"/>
      <c r="JQA41" s="134"/>
      <c r="JQB41" s="134"/>
      <c r="JQC41" s="134"/>
      <c r="JQD41" s="134"/>
      <c r="JQE41" s="134"/>
      <c r="JQF41" s="134"/>
      <c r="JQG41" s="134"/>
      <c r="JQH41" s="134"/>
      <c r="JQI41" s="134"/>
      <c r="JQJ41" s="134"/>
      <c r="JQK41" s="134"/>
      <c r="JQL41" s="134"/>
      <c r="JQM41" s="134"/>
      <c r="JQN41" s="134"/>
      <c r="JQO41" s="134"/>
      <c r="JQP41" s="134"/>
      <c r="JQQ41" s="134"/>
      <c r="JQR41" s="134"/>
      <c r="JQS41" s="134"/>
      <c r="JQT41" s="134"/>
      <c r="JQU41" s="134"/>
      <c r="JQV41" s="134"/>
      <c r="JQW41" s="134"/>
      <c r="JQX41" s="134"/>
      <c r="JQY41" s="134"/>
      <c r="JQZ41" s="134"/>
      <c r="JRA41" s="134"/>
      <c r="JRB41" s="134"/>
      <c r="JRC41" s="134"/>
      <c r="JRD41" s="134"/>
      <c r="JRE41" s="134"/>
      <c r="JRF41" s="134"/>
      <c r="JRG41" s="134"/>
      <c r="JRH41" s="134"/>
      <c r="JRI41" s="134"/>
      <c r="JRJ41" s="134"/>
      <c r="JRK41" s="134"/>
      <c r="JRL41" s="134"/>
      <c r="JRM41" s="134"/>
      <c r="JRN41" s="134"/>
      <c r="JRO41" s="134"/>
      <c r="JRP41" s="134"/>
      <c r="JRQ41" s="134"/>
      <c r="JRR41" s="134"/>
      <c r="JRS41" s="134"/>
      <c r="JRT41" s="134"/>
      <c r="JRU41" s="134"/>
      <c r="JRV41" s="134"/>
      <c r="JRW41" s="134"/>
      <c r="JRX41" s="134"/>
      <c r="JRY41" s="134"/>
      <c r="JRZ41" s="134"/>
      <c r="JSA41" s="134"/>
      <c r="JSB41" s="134"/>
      <c r="JSC41" s="134"/>
      <c r="JSD41" s="134"/>
      <c r="JSE41" s="134"/>
      <c r="JSF41" s="134"/>
      <c r="JSG41" s="134"/>
      <c r="JSH41" s="134"/>
      <c r="JSI41" s="134"/>
      <c r="JSJ41" s="134"/>
      <c r="JSK41" s="134"/>
      <c r="JSL41" s="134"/>
      <c r="JSM41" s="134"/>
      <c r="JSN41" s="134"/>
      <c r="JSO41" s="134"/>
      <c r="JSP41" s="134"/>
      <c r="JSQ41" s="134"/>
      <c r="JSR41" s="134"/>
      <c r="JSS41" s="134"/>
      <c r="JST41" s="134"/>
      <c r="JSU41" s="134"/>
      <c r="JSV41" s="134"/>
      <c r="JSW41" s="134"/>
      <c r="JSX41" s="134"/>
      <c r="JSY41" s="134"/>
      <c r="JSZ41" s="134"/>
      <c r="JTA41" s="134"/>
      <c r="JTB41" s="134"/>
      <c r="JTC41" s="134"/>
      <c r="JTD41" s="134"/>
      <c r="JTE41" s="134"/>
      <c r="JTF41" s="134"/>
      <c r="JTG41" s="134"/>
      <c r="JTH41" s="134"/>
      <c r="JTI41" s="134"/>
      <c r="JTJ41" s="134"/>
      <c r="JTK41" s="134"/>
      <c r="JTL41" s="134"/>
      <c r="JTM41" s="134"/>
      <c r="JTN41" s="134"/>
      <c r="JTO41" s="134"/>
      <c r="JTP41" s="134"/>
      <c r="JTQ41" s="134"/>
      <c r="JTR41" s="134"/>
      <c r="JTS41" s="134"/>
      <c r="JTT41" s="134"/>
      <c r="JTU41" s="134"/>
      <c r="JTV41" s="134"/>
      <c r="JTW41" s="134"/>
      <c r="JTX41" s="134"/>
      <c r="JTY41" s="134"/>
      <c r="JTZ41" s="134"/>
      <c r="JUA41" s="134"/>
      <c r="JUB41" s="134"/>
      <c r="JUC41" s="134"/>
      <c r="JUD41" s="134"/>
      <c r="JUE41" s="134"/>
      <c r="JUF41" s="134"/>
      <c r="JUG41" s="134"/>
      <c r="JUH41" s="134"/>
      <c r="JUI41" s="134"/>
      <c r="JUJ41" s="134"/>
      <c r="JUK41" s="134"/>
      <c r="JUL41" s="134"/>
      <c r="JUM41" s="134"/>
      <c r="JUN41" s="134"/>
      <c r="JUO41" s="134"/>
      <c r="JUP41" s="134"/>
      <c r="JUQ41" s="134"/>
      <c r="JUR41" s="134"/>
      <c r="JUS41" s="134"/>
      <c r="JUT41" s="134"/>
      <c r="JUU41" s="134"/>
      <c r="JUV41" s="134"/>
      <c r="JUW41" s="134"/>
      <c r="JUX41" s="134"/>
      <c r="JUY41" s="134"/>
      <c r="JUZ41" s="134"/>
      <c r="JVA41" s="134"/>
      <c r="JVB41" s="134"/>
      <c r="JVC41" s="134"/>
      <c r="JVD41" s="134"/>
      <c r="JVE41" s="134"/>
      <c r="JVF41" s="134"/>
      <c r="JVG41" s="134"/>
      <c r="JVH41" s="134"/>
      <c r="JVI41" s="134"/>
      <c r="JVJ41" s="134"/>
      <c r="JVK41" s="134"/>
      <c r="JVL41" s="134"/>
      <c r="JVM41" s="134"/>
      <c r="JVN41" s="134"/>
      <c r="JVO41" s="134"/>
      <c r="JVP41" s="134"/>
      <c r="JVQ41" s="134"/>
      <c r="JVR41" s="134"/>
      <c r="JVS41" s="134"/>
      <c r="JVT41" s="134"/>
      <c r="JVU41" s="134"/>
      <c r="JVV41" s="134"/>
      <c r="JVW41" s="134"/>
      <c r="JVX41" s="134"/>
      <c r="JVY41" s="134"/>
      <c r="JVZ41" s="134"/>
      <c r="JWA41" s="134"/>
      <c r="JWB41" s="134"/>
      <c r="JWC41" s="134"/>
      <c r="JWD41" s="134"/>
      <c r="JWE41" s="134"/>
      <c r="JWF41" s="134"/>
      <c r="JWG41" s="134"/>
      <c r="JWH41" s="134"/>
      <c r="JWI41" s="134"/>
      <c r="JWJ41" s="134"/>
      <c r="JWK41" s="134"/>
      <c r="JWL41" s="134"/>
      <c r="JWM41" s="134"/>
      <c r="JWN41" s="134"/>
      <c r="JWO41" s="134"/>
      <c r="JWP41" s="134"/>
      <c r="JWQ41" s="134"/>
      <c r="JWR41" s="134"/>
      <c r="JWS41" s="134"/>
      <c r="JWT41" s="134"/>
      <c r="JWU41" s="134"/>
      <c r="JWV41" s="134"/>
      <c r="JWW41" s="134"/>
      <c r="JWX41" s="134"/>
      <c r="JWY41" s="134"/>
      <c r="JWZ41" s="134"/>
      <c r="JXA41" s="134"/>
      <c r="JXB41" s="134"/>
      <c r="JXC41" s="134"/>
      <c r="JXD41" s="134"/>
      <c r="JXE41" s="134"/>
      <c r="JXF41" s="134"/>
      <c r="JXG41" s="134"/>
      <c r="JXH41" s="134"/>
      <c r="JXI41" s="134"/>
      <c r="JXJ41" s="134"/>
      <c r="JXK41" s="134"/>
      <c r="JXL41" s="134"/>
      <c r="JXM41" s="134"/>
      <c r="JXN41" s="134"/>
      <c r="JXO41" s="134"/>
      <c r="JXP41" s="134"/>
      <c r="JXQ41" s="134"/>
      <c r="JXR41" s="134"/>
      <c r="JXS41" s="134"/>
      <c r="JXT41" s="134"/>
      <c r="JXU41" s="134"/>
      <c r="JXV41" s="134"/>
      <c r="JXW41" s="134"/>
      <c r="JXX41" s="134"/>
      <c r="JXY41" s="134"/>
      <c r="JXZ41" s="134"/>
      <c r="JYA41" s="134"/>
      <c r="JYB41" s="134"/>
      <c r="JYC41" s="134"/>
      <c r="JYD41" s="134"/>
      <c r="JYE41" s="134"/>
      <c r="JYF41" s="134"/>
      <c r="JYG41" s="134"/>
      <c r="JYH41" s="134"/>
      <c r="JYI41" s="134"/>
      <c r="JYJ41" s="134"/>
      <c r="JYK41" s="134"/>
      <c r="JYL41" s="134"/>
      <c r="JYM41" s="134"/>
      <c r="JYN41" s="134"/>
      <c r="JYO41" s="134"/>
      <c r="JYP41" s="134"/>
      <c r="JYQ41" s="134"/>
      <c r="JYR41" s="134"/>
      <c r="JYS41" s="134"/>
      <c r="JYT41" s="134"/>
      <c r="JYU41" s="134"/>
      <c r="JYV41" s="134"/>
      <c r="JYW41" s="134"/>
      <c r="JYX41" s="134"/>
      <c r="JYY41" s="134"/>
      <c r="JYZ41" s="134"/>
      <c r="JZA41" s="134"/>
      <c r="JZB41" s="134"/>
      <c r="JZC41" s="134"/>
      <c r="JZD41" s="134"/>
      <c r="JZE41" s="134"/>
      <c r="JZF41" s="134"/>
      <c r="JZG41" s="134"/>
      <c r="JZH41" s="134"/>
      <c r="JZI41" s="134"/>
      <c r="JZJ41" s="134"/>
      <c r="JZK41" s="134"/>
      <c r="JZL41" s="134"/>
      <c r="JZM41" s="134"/>
      <c r="JZN41" s="134"/>
      <c r="JZO41" s="134"/>
      <c r="JZP41" s="134"/>
      <c r="JZQ41" s="134"/>
      <c r="JZR41" s="134"/>
      <c r="JZS41" s="134"/>
      <c r="JZT41" s="134"/>
      <c r="JZU41" s="134"/>
      <c r="JZV41" s="134"/>
      <c r="JZW41" s="134"/>
      <c r="JZX41" s="134"/>
      <c r="JZY41" s="134"/>
      <c r="JZZ41" s="134"/>
      <c r="KAA41" s="134"/>
      <c r="KAB41" s="134"/>
      <c r="KAC41" s="134"/>
      <c r="KAD41" s="134"/>
      <c r="KAE41" s="134"/>
      <c r="KAF41" s="134"/>
      <c r="KAG41" s="134"/>
      <c r="KAH41" s="134"/>
      <c r="KAI41" s="134"/>
      <c r="KAJ41" s="134"/>
      <c r="KAK41" s="134"/>
      <c r="KAL41" s="134"/>
      <c r="KAM41" s="134"/>
      <c r="KAN41" s="134"/>
      <c r="KAO41" s="134"/>
      <c r="KAP41" s="134"/>
      <c r="KAQ41" s="134"/>
      <c r="KAR41" s="134"/>
      <c r="KAS41" s="134"/>
      <c r="KAT41" s="134"/>
      <c r="KAU41" s="134"/>
      <c r="KAV41" s="134"/>
      <c r="KAW41" s="134"/>
      <c r="KAX41" s="134"/>
      <c r="KAY41" s="134"/>
      <c r="KAZ41" s="134"/>
      <c r="KBA41" s="134"/>
      <c r="KBB41" s="134"/>
      <c r="KBC41" s="134"/>
      <c r="KBD41" s="134"/>
      <c r="KBE41" s="134"/>
      <c r="KBF41" s="134"/>
      <c r="KBG41" s="134"/>
      <c r="KBH41" s="134"/>
      <c r="KBI41" s="134"/>
      <c r="KBJ41" s="134"/>
      <c r="KBK41" s="134"/>
      <c r="KBL41" s="134"/>
      <c r="KBM41" s="134"/>
      <c r="KBN41" s="134"/>
      <c r="KBO41" s="134"/>
      <c r="KBP41" s="134"/>
      <c r="KBQ41" s="134"/>
      <c r="KBR41" s="134"/>
      <c r="KBS41" s="134"/>
      <c r="KBT41" s="134"/>
      <c r="KBU41" s="134"/>
      <c r="KBV41" s="134"/>
      <c r="KBW41" s="134"/>
      <c r="KBX41" s="134"/>
      <c r="KBY41" s="134"/>
      <c r="KBZ41" s="134"/>
      <c r="KCA41" s="134"/>
      <c r="KCB41" s="134"/>
      <c r="KCC41" s="134"/>
      <c r="KCD41" s="134"/>
      <c r="KCE41" s="134"/>
      <c r="KCF41" s="134"/>
      <c r="KCG41" s="134"/>
      <c r="KCH41" s="134"/>
      <c r="KCI41" s="134"/>
      <c r="KCJ41" s="134"/>
      <c r="KCK41" s="134"/>
      <c r="KCL41" s="134"/>
      <c r="KCM41" s="134"/>
      <c r="KCN41" s="134"/>
      <c r="KCO41" s="134"/>
      <c r="KCP41" s="134"/>
      <c r="KCQ41" s="134"/>
      <c r="KCR41" s="134"/>
      <c r="KCS41" s="134"/>
      <c r="KCT41" s="134"/>
      <c r="KCU41" s="134"/>
      <c r="KCV41" s="134"/>
      <c r="KCW41" s="134"/>
      <c r="KCX41" s="134"/>
      <c r="KCY41" s="134"/>
      <c r="KCZ41" s="134"/>
      <c r="KDA41" s="134"/>
      <c r="KDB41" s="134"/>
      <c r="KDC41" s="134"/>
      <c r="KDD41" s="134"/>
      <c r="KDE41" s="134"/>
      <c r="KDF41" s="134"/>
      <c r="KDG41" s="134"/>
      <c r="KDH41" s="134"/>
      <c r="KDI41" s="134"/>
      <c r="KDJ41" s="134"/>
      <c r="KDK41" s="134"/>
      <c r="KDL41" s="134"/>
      <c r="KDM41" s="134"/>
      <c r="KDN41" s="134"/>
      <c r="KDO41" s="134"/>
      <c r="KDP41" s="134"/>
      <c r="KDQ41" s="134"/>
      <c r="KDR41" s="134"/>
      <c r="KDS41" s="134"/>
      <c r="KDT41" s="134"/>
      <c r="KDU41" s="134"/>
      <c r="KDV41" s="134"/>
      <c r="KDW41" s="134"/>
      <c r="KDX41" s="134"/>
      <c r="KDY41" s="134"/>
      <c r="KDZ41" s="134"/>
      <c r="KEA41" s="134"/>
      <c r="KEB41" s="134"/>
      <c r="KEC41" s="134"/>
      <c r="KED41" s="134"/>
      <c r="KEE41" s="134"/>
      <c r="KEF41" s="134"/>
      <c r="KEG41" s="134"/>
      <c r="KEH41" s="134"/>
      <c r="KEI41" s="134"/>
      <c r="KEJ41" s="134"/>
      <c r="KEK41" s="134"/>
      <c r="KEL41" s="134"/>
      <c r="KEM41" s="134"/>
      <c r="KEN41" s="134"/>
      <c r="KEO41" s="134"/>
      <c r="KEP41" s="134"/>
      <c r="KEQ41" s="134"/>
      <c r="KER41" s="134"/>
      <c r="KES41" s="134"/>
      <c r="KET41" s="134"/>
      <c r="KEU41" s="134"/>
      <c r="KEV41" s="134"/>
      <c r="KEW41" s="134"/>
      <c r="KEX41" s="134"/>
      <c r="KEY41" s="134"/>
      <c r="KEZ41" s="134"/>
      <c r="KFA41" s="134"/>
      <c r="KFB41" s="134"/>
      <c r="KFC41" s="134"/>
      <c r="KFD41" s="134"/>
      <c r="KFE41" s="134"/>
      <c r="KFF41" s="134"/>
      <c r="KFG41" s="134"/>
      <c r="KFH41" s="134"/>
      <c r="KFI41" s="134"/>
      <c r="KFJ41" s="134"/>
      <c r="KFK41" s="134"/>
      <c r="KFL41" s="134"/>
      <c r="KFM41" s="134"/>
      <c r="KFN41" s="134"/>
      <c r="KFO41" s="134"/>
      <c r="KFP41" s="134"/>
      <c r="KFQ41" s="134"/>
      <c r="KFR41" s="134"/>
      <c r="KFS41" s="134"/>
      <c r="KFT41" s="134"/>
      <c r="KFU41" s="134"/>
      <c r="KFV41" s="134"/>
      <c r="KFW41" s="134"/>
      <c r="KFX41" s="134"/>
      <c r="KFY41" s="134"/>
      <c r="KFZ41" s="134"/>
      <c r="KGA41" s="134"/>
      <c r="KGB41" s="134"/>
      <c r="KGC41" s="134"/>
      <c r="KGD41" s="134"/>
      <c r="KGE41" s="134"/>
      <c r="KGF41" s="134"/>
      <c r="KGG41" s="134"/>
      <c r="KGH41" s="134"/>
      <c r="KGI41" s="134"/>
      <c r="KGJ41" s="134"/>
      <c r="KGK41" s="134"/>
      <c r="KGL41" s="134"/>
      <c r="KGM41" s="134"/>
      <c r="KGN41" s="134"/>
      <c r="KGO41" s="134"/>
      <c r="KGP41" s="134"/>
      <c r="KGQ41" s="134"/>
      <c r="KGR41" s="134"/>
      <c r="KGS41" s="134"/>
      <c r="KGT41" s="134"/>
      <c r="KGU41" s="134"/>
      <c r="KGV41" s="134"/>
      <c r="KGW41" s="134"/>
      <c r="KGX41" s="134"/>
      <c r="KGY41" s="134"/>
      <c r="KGZ41" s="134"/>
      <c r="KHA41" s="134"/>
      <c r="KHB41" s="134"/>
      <c r="KHC41" s="134"/>
      <c r="KHD41" s="134"/>
      <c r="KHE41" s="134"/>
      <c r="KHF41" s="134"/>
      <c r="KHG41" s="134"/>
      <c r="KHH41" s="134"/>
      <c r="KHI41" s="134"/>
      <c r="KHJ41" s="134"/>
      <c r="KHK41" s="134"/>
      <c r="KHL41" s="134"/>
      <c r="KHM41" s="134"/>
      <c r="KHN41" s="134"/>
      <c r="KHO41" s="134"/>
      <c r="KHP41" s="134"/>
      <c r="KHQ41" s="134"/>
      <c r="KHR41" s="134"/>
      <c r="KHS41" s="134"/>
      <c r="KHT41" s="134"/>
      <c r="KHU41" s="134"/>
      <c r="KHV41" s="134"/>
      <c r="KHW41" s="134"/>
      <c r="KHX41" s="134"/>
      <c r="KHY41" s="134"/>
      <c r="KHZ41" s="134"/>
      <c r="KIA41" s="134"/>
      <c r="KIB41" s="134"/>
      <c r="KIC41" s="134"/>
      <c r="KID41" s="134"/>
      <c r="KIE41" s="134"/>
      <c r="KIF41" s="134"/>
      <c r="KIG41" s="134"/>
      <c r="KIH41" s="134"/>
      <c r="KII41" s="134"/>
      <c r="KIJ41" s="134"/>
      <c r="KIK41" s="134"/>
      <c r="KIL41" s="134"/>
      <c r="KIM41" s="134"/>
      <c r="KIN41" s="134"/>
      <c r="KIO41" s="134"/>
      <c r="KIP41" s="134"/>
      <c r="KIQ41" s="134"/>
      <c r="KIR41" s="134"/>
      <c r="KIS41" s="134"/>
      <c r="KIT41" s="134"/>
      <c r="KIU41" s="134"/>
      <c r="KIV41" s="134"/>
      <c r="KIW41" s="134"/>
      <c r="KIX41" s="134"/>
      <c r="KIY41" s="134"/>
      <c r="KIZ41" s="134"/>
      <c r="KJA41" s="134"/>
      <c r="KJB41" s="134"/>
      <c r="KJC41" s="134"/>
      <c r="KJD41" s="134"/>
      <c r="KJE41" s="134"/>
      <c r="KJF41" s="134"/>
      <c r="KJG41" s="134"/>
      <c r="KJH41" s="134"/>
      <c r="KJI41" s="134"/>
      <c r="KJJ41" s="134"/>
      <c r="KJK41" s="134"/>
      <c r="KJL41" s="134"/>
      <c r="KJM41" s="134"/>
      <c r="KJN41" s="134"/>
      <c r="KJO41" s="134"/>
      <c r="KJP41" s="134"/>
      <c r="KJQ41" s="134"/>
      <c r="KJR41" s="134"/>
      <c r="KJS41" s="134"/>
      <c r="KJT41" s="134"/>
      <c r="KJU41" s="134"/>
      <c r="KJV41" s="134"/>
      <c r="KJW41" s="134"/>
      <c r="KJX41" s="134"/>
      <c r="KJY41" s="134"/>
      <c r="KJZ41" s="134"/>
      <c r="KKA41" s="134"/>
      <c r="KKB41" s="134"/>
      <c r="KKC41" s="134"/>
      <c r="KKD41" s="134"/>
      <c r="KKE41" s="134"/>
      <c r="KKF41" s="134"/>
      <c r="KKG41" s="134"/>
      <c r="KKH41" s="134"/>
      <c r="KKI41" s="134"/>
      <c r="KKJ41" s="134"/>
      <c r="KKK41" s="134"/>
      <c r="KKL41" s="134"/>
      <c r="KKM41" s="134"/>
      <c r="KKN41" s="134"/>
      <c r="KKO41" s="134"/>
      <c r="KKP41" s="134"/>
      <c r="KKQ41" s="134"/>
      <c r="KKR41" s="134"/>
      <c r="KKS41" s="134"/>
      <c r="KKT41" s="134"/>
      <c r="KKU41" s="134"/>
      <c r="KKV41" s="134"/>
      <c r="KKW41" s="134"/>
      <c r="KKX41" s="134"/>
      <c r="KKY41" s="134"/>
      <c r="KKZ41" s="134"/>
      <c r="KLA41" s="134"/>
      <c r="KLB41" s="134"/>
      <c r="KLC41" s="134"/>
      <c r="KLD41" s="134"/>
      <c r="KLE41" s="134"/>
      <c r="KLF41" s="134"/>
      <c r="KLG41" s="134"/>
      <c r="KLH41" s="134"/>
      <c r="KLI41" s="134"/>
      <c r="KLJ41" s="134"/>
      <c r="KLK41" s="134"/>
      <c r="KLL41" s="134"/>
      <c r="KLM41" s="134"/>
      <c r="KLN41" s="134"/>
      <c r="KLO41" s="134"/>
      <c r="KLP41" s="134"/>
      <c r="KLQ41" s="134"/>
      <c r="KLR41" s="134"/>
      <c r="KLS41" s="134"/>
      <c r="KLT41" s="134"/>
      <c r="KLU41" s="134"/>
      <c r="KLV41" s="134"/>
      <c r="KLW41" s="134"/>
      <c r="KLX41" s="134"/>
      <c r="KLY41" s="134"/>
      <c r="KLZ41" s="134"/>
      <c r="KMA41" s="134"/>
      <c r="KMB41" s="134"/>
      <c r="KMC41" s="134"/>
      <c r="KMD41" s="134"/>
      <c r="KME41" s="134"/>
      <c r="KMF41" s="134"/>
      <c r="KMG41" s="134"/>
      <c r="KMH41" s="134"/>
      <c r="KMI41" s="134"/>
      <c r="KMJ41" s="134"/>
      <c r="KMK41" s="134"/>
      <c r="KML41" s="134"/>
      <c r="KMM41" s="134"/>
      <c r="KMN41" s="134"/>
      <c r="KMO41" s="134"/>
      <c r="KMP41" s="134"/>
      <c r="KMQ41" s="134"/>
      <c r="KMR41" s="134"/>
      <c r="KMS41" s="134"/>
      <c r="KMT41" s="134"/>
      <c r="KMU41" s="134"/>
      <c r="KMV41" s="134"/>
      <c r="KMW41" s="134"/>
      <c r="KMX41" s="134"/>
      <c r="KMY41" s="134"/>
      <c r="KMZ41" s="134"/>
      <c r="KNA41" s="134"/>
      <c r="KNB41" s="134"/>
      <c r="KNC41" s="134"/>
      <c r="KND41" s="134"/>
      <c r="KNE41" s="134"/>
      <c r="KNF41" s="134"/>
      <c r="KNG41" s="134"/>
      <c r="KNH41" s="134"/>
      <c r="KNI41" s="134"/>
      <c r="KNJ41" s="134"/>
      <c r="KNK41" s="134"/>
      <c r="KNL41" s="134"/>
      <c r="KNM41" s="134"/>
      <c r="KNN41" s="134"/>
      <c r="KNO41" s="134"/>
      <c r="KNP41" s="134"/>
      <c r="KNQ41" s="134"/>
      <c r="KNR41" s="134"/>
      <c r="KNS41" s="134"/>
      <c r="KNT41" s="134"/>
      <c r="KNU41" s="134"/>
      <c r="KNV41" s="134"/>
      <c r="KNW41" s="134"/>
      <c r="KNX41" s="134"/>
      <c r="KNY41" s="134"/>
      <c r="KNZ41" s="134"/>
      <c r="KOA41" s="134"/>
      <c r="KOB41" s="134"/>
      <c r="KOC41" s="134"/>
      <c r="KOD41" s="134"/>
      <c r="KOE41" s="134"/>
      <c r="KOF41" s="134"/>
      <c r="KOG41" s="134"/>
      <c r="KOH41" s="134"/>
      <c r="KOI41" s="134"/>
      <c r="KOJ41" s="134"/>
      <c r="KOK41" s="134"/>
      <c r="KOL41" s="134"/>
      <c r="KOM41" s="134"/>
      <c r="KON41" s="134"/>
      <c r="KOO41" s="134"/>
      <c r="KOP41" s="134"/>
      <c r="KOQ41" s="134"/>
      <c r="KOR41" s="134"/>
      <c r="KOS41" s="134"/>
      <c r="KOT41" s="134"/>
      <c r="KOU41" s="134"/>
      <c r="KOV41" s="134"/>
      <c r="KOW41" s="134"/>
      <c r="KOX41" s="134"/>
      <c r="KOY41" s="134"/>
      <c r="KOZ41" s="134"/>
      <c r="KPA41" s="134"/>
      <c r="KPB41" s="134"/>
      <c r="KPC41" s="134"/>
      <c r="KPD41" s="134"/>
      <c r="KPE41" s="134"/>
      <c r="KPF41" s="134"/>
      <c r="KPG41" s="134"/>
      <c r="KPH41" s="134"/>
      <c r="KPI41" s="134"/>
      <c r="KPJ41" s="134"/>
      <c r="KPK41" s="134"/>
      <c r="KPL41" s="134"/>
      <c r="KPM41" s="134"/>
      <c r="KPN41" s="134"/>
      <c r="KPO41" s="134"/>
      <c r="KPP41" s="134"/>
      <c r="KPQ41" s="134"/>
      <c r="KPR41" s="134"/>
      <c r="KPS41" s="134"/>
      <c r="KPT41" s="134"/>
      <c r="KPU41" s="134"/>
      <c r="KPV41" s="134"/>
      <c r="KPW41" s="134"/>
      <c r="KPX41" s="134"/>
      <c r="KPY41" s="134"/>
      <c r="KPZ41" s="134"/>
      <c r="KQA41" s="134"/>
      <c r="KQB41" s="134"/>
      <c r="KQC41" s="134"/>
      <c r="KQD41" s="134"/>
      <c r="KQE41" s="134"/>
      <c r="KQF41" s="134"/>
      <c r="KQG41" s="134"/>
      <c r="KQH41" s="134"/>
      <c r="KQI41" s="134"/>
      <c r="KQJ41" s="134"/>
      <c r="KQK41" s="134"/>
      <c r="KQL41" s="134"/>
      <c r="KQM41" s="134"/>
      <c r="KQN41" s="134"/>
      <c r="KQO41" s="134"/>
      <c r="KQP41" s="134"/>
      <c r="KQQ41" s="134"/>
      <c r="KQR41" s="134"/>
      <c r="KQS41" s="134"/>
      <c r="KQT41" s="134"/>
      <c r="KQU41" s="134"/>
      <c r="KQV41" s="134"/>
      <c r="KQW41" s="134"/>
      <c r="KQX41" s="134"/>
      <c r="KQY41" s="134"/>
      <c r="KQZ41" s="134"/>
      <c r="KRA41" s="134"/>
      <c r="KRB41" s="134"/>
      <c r="KRC41" s="134"/>
      <c r="KRD41" s="134"/>
      <c r="KRE41" s="134"/>
      <c r="KRF41" s="134"/>
      <c r="KRG41" s="134"/>
      <c r="KRH41" s="134"/>
      <c r="KRI41" s="134"/>
      <c r="KRJ41" s="134"/>
      <c r="KRK41" s="134"/>
      <c r="KRL41" s="134"/>
      <c r="KRM41" s="134"/>
      <c r="KRN41" s="134"/>
      <c r="KRO41" s="134"/>
      <c r="KRP41" s="134"/>
      <c r="KRQ41" s="134"/>
      <c r="KRR41" s="134"/>
      <c r="KRS41" s="134"/>
      <c r="KRT41" s="134"/>
      <c r="KRU41" s="134"/>
      <c r="KRV41" s="134"/>
      <c r="KRW41" s="134"/>
      <c r="KRX41" s="134"/>
      <c r="KRY41" s="134"/>
      <c r="KRZ41" s="134"/>
      <c r="KSA41" s="134"/>
      <c r="KSB41" s="134"/>
      <c r="KSC41" s="134"/>
      <c r="KSD41" s="134"/>
      <c r="KSE41" s="134"/>
      <c r="KSF41" s="134"/>
      <c r="KSG41" s="134"/>
      <c r="KSH41" s="134"/>
      <c r="KSI41" s="134"/>
      <c r="KSJ41" s="134"/>
      <c r="KSK41" s="134"/>
      <c r="KSL41" s="134"/>
      <c r="KSM41" s="134"/>
      <c r="KSN41" s="134"/>
      <c r="KSO41" s="134"/>
      <c r="KSP41" s="134"/>
      <c r="KSQ41" s="134"/>
      <c r="KSR41" s="134"/>
      <c r="KSS41" s="134"/>
      <c r="KST41" s="134"/>
      <c r="KSU41" s="134"/>
      <c r="KSV41" s="134"/>
      <c r="KSW41" s="134"/>
      <c r="KSX41" s="134"/>
      <c r="KSY41" s="134"/>
      <c r="KSZ41" s="134"/>
      <c r="KTA41" s="134"/>
      <c r="KTB41" s="134"/>
      <c r="KTC41" s="134"/>
      <c r="KTD41" s="134"/>
      <c r="KTE41" s="134"/>
      <c r="KTF41" s="134"/>
      <c r="KTG41" s="134"/>
      <c r="KTH41" s="134"/>
      <c r="KTI41" s="134"/>
      <c r="KTJ41" s="134"/>
      <c r="KTK41" s="134"/>
      <c r="KTL41" s="134"/>
      <c r="KTM41" s="134"/>
      <c r="KTN41" s="134"/>
      <c r="KTO41" s="134"/>
      <c r="KTP41" s="134"/>
      <c r="KTQ41" s="134"/>
      <c r="KTR41" s="134"/>
      <c r="KTS41" s="134"/>
      <c r="KTT41" s="134"/>
      <c r="KTU41" s="134"/>
      <c r="KTV41" s="134"/>
      <c r="KTW41" s="134"/>
      <c r="KTX41" s="134"/>
      <c r="KTY41" s="134"/>
      <c r="KTZ41" s="134"/>
      <c r="KUA41" s="134"/>
      <c r="KUB41" s="134"/>
      <c r="KUC41" s="134"/>
      <c r="KUD41" s="134"/>
      <c r="KUE41" s="134"/>
      <c r="KUF41" s="134"/>
      <c r="KUG41" s="134"/>
      <c r="KUH41" s="134"/>
      <c r="KUI41" s="134"/>
      <c r="KUJ41" s="134"/>
      <c r="KUK41" s="134"/>
      <c r="KUL41" s="134"/>
      <c r="KUM41" s="134"/>
      <c r="KUN41" s="134"/>
      <c r="KUO41" s="134"/>
      <c r="KUP41" s="134"/>
      <c r="KUQ41" s="134"/>
      <c r="KUR41" s="134"/>
      <c r="KUS41" s="134"/>
      <c r="KUT41" s="134"/>
      <c r="KUU41" s="134"/>
      <c r="KUV41" s="134"/>
      <c r="KUW41" s="134"/>
      <c r="KUX41" s="134"/>
      <c r="KUY41" s="134"/>
      <c r="KUZ41" s="134"/>
      <c r="KVA41" s="134"/>
      <c r="KVB41" s="134"/>
      <c r="KVC41" s="134"/>
      <c r="KVD41" s="134"/>
      <c r="KVE41" s="134"/>
      <c r="KVF41" s="134"/>
      <c r="KVG41" s="134"/>
      <c r="KVH41" s="134"/>
      <c r="KVI41" s="134"/>
      <c r="KVJ41" s="134"/>
      <c r="KVK41" s="134"/>
      <c r="KVL41" s="134"/>
      <c r="KVM41" s="134"/>
      <c r="KVN41" s="134"/>
      <c r="KVO41" s="134"/>
      <c r="KVP41" s="134"/>
      <c r="KVQ41" s="134"/>
      <c r="KVR41" s="134"/>
      <c r="KVS41" s="134"/>
      <c r="KVT41" s="134"/>
      <c r="KVU41" s="134"/>
      <c r="KVV41" s="134"/>
      <c r="KVW41" s="134"/>
      <c r="KVX41" s="134"/>
      <c r="KVY41" s="134"/>
      <c r="KVZ41" s="134"/>
      <c r="KWA41" s="134"/>
      <c r="KWB41" s="134"/>
      <c r="KWC41" s="134"/>
      <c r="KWD41" s="134"/>
      <c r="KWE41" s="134"/>
      <c r="KWF41" s="134"/>
      <c r="KWG41" s="134"/>
      <c r="KWH41" s="134"/>
      <c r="KWI41" s="134"/>
      <c r="KWJ41" s="134"/>
      <c r="KWK41" s="134"/>
      <c r="KWL41" s="134"/>
      <c r="KWM41" s="134"/>
      <c r="KWN41" s="134"/>
      <c r="KWO41" s="134"/>
      <c r="KWP41" s="134"/>
      <c r="KWQ41" s="134"/>
      <c r="KWR41" s="134"/>
      <c r="KWS41" s="134"/>
      <c r="KWT41" s="134"/>
      <c r="KWU41" s="134"/>
      <c r="KWV41" s="134"/>
      <c r="KWW41" s="134"/>
      <c r="KWX41" s="134"/>
      <c r="KWY41" s="134"/>
      <c r="KWZ41" s="134"/>
      <c r="KXA41" s="134"/>
      <c r="KXB41" s="134"/>
      <c r="KXC41" s="134"/>
      <c r="KXD41" s="134"/>
      <c r="KXE41" s="134"/>
      <c r="KXF41" s="134"/>
      <c r="KXG41" s="134"/>
      <c r="KXH41" s="134"/>
      <c r="KXI41" s="134"/>
      <c r="KXJ41" s="134"/>
      <c r="KXK41" s="134"/>
      <c r="KXL41" s="134"/>
      <c r="KXM41" s="134"/>
      <c r="KXN41" s="134"/>
      <c r="KXO41" s="134"/>
      <c r="KXP41" s="134"/>
      <c r="KXQ41" s="134"/>
      <c r="KXR41" s="134"/>
      <c r="KXS41" s="134"/>
      <c r="KXT41" s="134"/>
      <c r="KXU41" s="134"/>
      <c r="KXV41" s="134"/>
      <c r="KXW41" s="134"/>
      <c r="KXX41" s="134"/>
      <c r="KXY41" s="134"/>
      <c r="KXZ41" s="134"/>
      <c r="KYA41" s="134"/>
      <c r="KYB41" s="134"/>
      <c r="KYC41" s="134"/>
      <c r="KYD41" s="134"/>
      <c r="KYE41" s="134"/>
      <c r="KYF41" s="134"/>
      <c r="KYG41" s="134"/>
      <c r="KYH41" s="134"/>
      <c r="KYI41" s="134"/>
      <c r="KYJ41" s="134"/>
      <c r="KYK41" s="134"/>
      <c r="KYL41" s="134"/>
      <c r="KYM41" s="134"/>
      <c r="KYN41" s="134"/>
      <c r="KYO41" s="134"/>
      <c r="KYP41" s="134"/>
      <c r="KYQ41" s="134"/>
      <c r="KYR41" s="134"/>
      <c r="KYS41" s="134"/>
      <c r="KYT41" s="134"/>
      <c r="KYU41" s="134"/>
      <c r="KYV41" s="134"/>
      <c r="KYW41" s="134"/>
      <c r="KYX41" s="134"/>
      <c r="KYY41" s="134"/>
      <c r="KYZ41" s="134"/>
      <c r="KZA41" s="134"/>
      <c r="KZB41" s="134"/>
      <c r="KZC41" s="134"/>
      <c r="KZD41" s="134"/>
      <c r="KZE41" s="134"/>
      <c r="KZF41" s="134"/>
      <c r="KZG41" s="134"/>
      <c r="KZH41" s="134"/>
      <c r="KZI41" s="134"/>
      <c r="KZJ41" s="134"/>
      <c r="KZK41" s="134"/>
      <c r="KZL41" s="134"/>
      <c r="KZM41" s="134"/>
      <c r="KZN41" s="134"/>
      <c r="KZO41" s="134"/>
      <c r="KZP41" s="134"/>
      <c r="KZQ41" s="134"/>
      <c r="KZR41" s="134"/>
      <c r="KZS41" s="134"/>
      <c r="KZT41" s="134"/>
      <c r="KZU41" s="134"/>
      <c r="KZV41" s="134"/>
      <c r="KZW41" s="134"/>
      <c r="KZX41" s="134"/>
      <c r="KZY41" s="134"/>
      <c r="KZZ41" s="134"/>
      <c r="LAA41" s="134"/>
      <c r="LAB41" s="134"/>
      <c r="LAC41" s="134"/>
      <c r="LAD41" s="134"/>
      <c r="LAE41" s="134"/>
      <c r="LAF41" s="134"/>
      <c r="LAG41" s="134"/>
      <c r="LAH41" s="134"/>
      <c r="LAI41" s="134"/>
      <c r="LAJ41" s="134"/>
      <c r="LAK41" s="134"/>
      <c r="LAL41" s="134"/>
      <c r="LAM41" s="134"/>
      <c r="LAN41" s="134"/>
      <c r="LAO41" s="134"/>
      <c r="LAP41" s="134"/>
      <c r="LAQ41" s="134"/>
      <c r="LAR41" s="134"/>
      <c r="LAS41" s="134"/>
      <c r="LAT41" s="134"/>
      <c r="LAU41" s="134"/>
      <c r="LAV41" s="134"/>
      <c r="LAW41" s="134"/>
      <c r="LAX41" s="134"/>
      <c r="LAY41" s="134"/>
      <c r="LAZ41" s="134"/>
      <c r="LBA41" s="134"/>
      <c r="LBB41" s="134"/>
      <c r="LBC41" s="134"/>
      <c r="LBD41" s="134"/>
      <c r="LBE41" s="134"/>
      <c r="LBF41" s="134"/>
      <c r="LBG41" s="134"/>
      <c r="LBH41" s="134"/>
      <c r="LBI41" s="134"/>
      <c r="LBJ41" s="134"/>
      <c r="LBK41" s="134"/>
      <c r="LBL41" s="134"/>
      <c r="LBM41" s="134"/>
      <c r="LBN41" s="134"/>
      <c r="LBO41" s="134"/>
      <c r="LBP41" s="134"/>
      <c r="LBQ41" s="134"/>
      <c r="LBR41" s="134"/>
      <c r="LBS41" s="134"/>
      <c r="LBT41" s="134"/>
      <c r="LBU41" s="134"/>
      <c r="LBV41" s="134"/>
      <c r="LBW41" s="134"/>
      <c r="LBX41" s="134"/>
      <c r="LBY41" s="134"/>
      <c r="LBZ41" s="134"/>
      <c r="LCA41" s="134"/>
      <c r="LCB41" s="134"/>
      <c r="LCC41" s="134"/>
      <c r="LCD41" s="134"/>
      <c r="LCE41" s="134"/>
      <c r="LCF41" s="134"/>
      <c r="LCG41" s="134"/>
      <c r="LCH41" s="134"/>
      <c r="LCI41" s="134"/>
      <c r="LCJ41" s="134"/>
      <c r="LCK41" s="134"/>
      <c r="LCL41" s="134"/>
      <c r="LCM41" s="134"/>
      <c r="LCN41" s="134"/>
      <c r="LCO41" s="134"/>
      <c r="LCP41" s="134"/>
      <c r="LCQ41" s="134"/>
      <c r="LCR41" s="134"/>
      <c r="LCS41" s="134"/>
      <c r="LCT41" s="134"/>
      <c r="LCU41" s="134"/>
      <c r="LCV41" s="134"/>
      <c r="LCW41" s="134"/>
      <c r="LCX41" s="134"/>
      <c r="LCY41" s="134"/>
      <c r="LCZ41" s="134"/>
      <c r="LDA41" s="134"/>
      <c r="LDB41" s="134"/>
      <c r="LDC41" s="134"/>
      <c r="LDD41" s="134"/>
      <c r="LDE41" s="134"/>
      <c r="LDF41" s="134"/>
      <c r="LDG41" s="134"/>
      <c r="LDH41" s="134"/>
      <c r="LDI41" s="134"/>
      <c r="LDJ41" s="134"/>
      <c r="LDK41" s="134"/>
      <c r="LDL41" s="134"/>
      <c r="LDM41" s="134"/>
      <c r="LDN41" s="134"/>
      <c r="LDO41" s="134"/>
      <c r="LDP41" s="134"/>
      <c r="LDQ41" s="134"/>
      <c r="LDR41" s="134"/>
      <c r="LDS41" s="134"/>
      <c r="LDT41" s="134"/>
      <c r="LDU41" s="134"/>
      <c r="LDV41" s="134"/>
      <c r="LDW41" s="134"/>
      <c r="LDX41" s="134"/>
      <c r="LDY41" s="134"/>
      <c r="LDZ41" s="134"/>
      <c r="LEA41" s="134"/>
      <c r="LEB41" s="134"/>
      <c r="LEC41" s="134"/>
      <c r="LED41" s="134"/>
      <c r="LEE41" s="134"/>
      <c r="LEF41" s="134"/>
      <c r="LEG41" s="134"/>
      <c r="LEH41" s="134"/>
      <c r="LEI41" s="134"/>
      <c r="LEJ41" s="134"/>
      <c r="LEK41" s="134"/>
      <c r="LEL41" s="134"/>
      <c r="LEM41" s="134"/>
      <c r="LEN41" s="134"/>
      <c r="LEO41" s="134"/>
      <c r="LEP41" s="134"/>
      <c r="LEQ41" s="134"/>
      <c r="LER41" s="134"/>
      <c r="LES41" s="134"/>
      <c r="LET41" s="134"/>
      <c r="LEU41" s="134"/>
      <c r="LEV41" s="134"/>
      <c r="LEW41" s="134"/>
      <c r="LEX41" s="134"/>
      <c r="LEY41" s="134"/>
      <c r="LEZ41" s="134"/>
      <c r="LFA41" s="134"/>
      <c r="LFB41" s="134"/>
      <c r="LFC41" s="134"/>
      <c r="LFD41" s="134"/>
      <c r="LFE41" s="134"/>
      <c r="LFF41" s="134"/>
      <c r="LFG41" s="134"/>
      <c r="LFH41" s="134"/>
      <c r="LFI41" s="134"/>
      <c r="LFJ41" s="134"/>
      <c r="LFK41" s="134"/>
      <c r="LFL41" s="134"/>
      <c r="LFM41" s="134"/>
      <c r="LFN41" s="134"/>
      <c r="LFO41" s="134"/>
      <c r="LFP41" s="134"/>
      <c r="LFQ41" s="134"/>
      <c r="LFR41" s="134"/>
      <c r="LFS41" s="134"/>
      <c r="LFT41" s="134"/>
      <c r="LFU41" s="134"/>
      <c r="LFV41" s="134"/>
      <c r="LFW41" s="134"/>
      <c r="LFX41" s="134"/>
      <c r="LFY41" s="134"/>
      <c r="LFZ41" s="134"/>
      <c r="LGA41" s="134"/>
      <c r="LGB41" s="134"/>
      <c r="LGC41" s="134"/>
      <c r="LGD41" s="134"/>
      <c r="LGE41" s="134"/>
      <c r="LGF41" s="134"/>
      <c r="LGG41" s="134"/>
      <c r="LGH41" s="134"/>
      <c r="LGI41" s="134"/>
      <c r="LGJ41" s="134"/>
      <c r="LGK41" s="134"/>
      <c r="LGL41" s="134"/>
      <c r="LGM41" s="134"/>
      <c r="LGN41" s="134"/>
      <c r="LGO41" s="134"/>
      <c r="LGP41" s="134"/>
      <c r="LGQ41" s="134"/>
      <c r="LGR41" s="134"/>
      <c r="LGS41" s="134"/>
      <c r="LGT41" s="134"/>
      <c r="LGU41" s="134"/>
      <c r="LGV41" s="134"/>
      <c r="LGW41" s="134"/>
      <c r="LGX41" s="134"/>
      <c r="LGY41" s="134"/>
      <c r="LGZ41" s="134"/>
      <c r="LHA41" s="134"/>
      <c r="LHB41" s="134"/>
      <c r="LHC41" s="134"/>
      <c r="LHD41" s="134"/>
      <c r="LHE41" s="134"/>
      <c r="LHF41" s="134"/>
      <c r="LHG41" s="134"/>
      <c r="LHH41" s="134"/>
      <c r="LHI41" s="134"/>
      <c r="LHJ41" s="134"/>
      <c r="LHK41" s="134"/>
      <c r="LHL41" s="134"/>
      <c r="LHM41" s="134"/>
      <c r="LHN41" s="134"/>
      <c r="LHO41" s="134"/>
      <c r="LHP41" s="134"/>
      <c r="LHQ41" s="134"/>
      <c r="LHR41" s="134"/>
      <c r="LHS41" s="134"/>
      <c r="LHT41" s="134"/>
      <c r="LHU41" s="134"/>
      <c r="LHV41" s="134"/>
      <c r="LHW41" s="134"/>
      <c r="LHX41" s="134"/>
      <c r="LHY41" s="134"/>
      <c r="LHZ41" s="134"/>
      <c r="LIA41" s="134"/>
      <c r="LIB41" s="134"/>
      <c r="LIC41" s="134"/>
      <c r="LID41" s="134"/>
      <c r="LIE41" s="134"/>
      <c r="LIF41" s="134"/>
      <c r="LIG41" s="134"/>
      <c r="LIH41" s="134"/>
      <c r="LII41" s="134"/>
      <c r="LIJ41" s="134"/>
      <c r="LIK41" s="134"/>
      <c r="LIL41" s="134"/>
      <c r="LIM41" s="134"/>
      <c r="LIN41" s="134"/>
      <c r="LIO41" s="134"/>
      <c r="LIP41" s="134"/>
      <c r="LIQ41" s="134"/>
      <c r="LIR41" s="134"/>
      <c r="LIS41" s="134"/>
      <c r="LIT41" s="134"/>
      <c r="LIU41" s="134"/>
      <c r="LIV41" s="134"/>
      <c r="LIW41" s="134"/>
      <c r="LIX41" s="134"/>
      <c r="LIY41" s="134"/>
      <c r="LIZ41" s="134"/>
      <c r="LJA41" s="134"/>
      <c r="LJB41" s="134"/>
      <c r="LJC41" s="134"/>
      <c r="LJD41" s="134"/>
      <c r="LJE41" s="134"/>
      <c r="LJF41" s="134"/>
      <c r="LJG41" s="134"/>
      <c r="LJH41" s="134"/>
      <c r="LJI41" s="134"/>
      <c r="LJJ41" s="134"/>
      <c r="LJK41" s="134"/>
      <c r="LJL41" s="134"/>
      <c r="LJM41" s="134"/>
      <c r="LJN41" s="134"/>
      <c r="LJO41" s="134"/>
      <c r="LJP41" s="134"/>
      <c r="LJQ41" s="134"/>
      <c r="LJR41" s="134"/>
      <c r="LJS41" s="134"/>
      <c r="LJT41" s="134"/>
      <c r="LJU41" s="134"/>
      <c r="LJV41" s="134"/>
      <c r="LJW41" s="134"/>
      <c r="LJX41" s="134"/>
      <c r="LJY41" s="134"/>
      <c r="LJZ41" s="134"/>
      <c r="LKA41" s="134"/>
      <c r="LKB41" s="134"/>
      <c r="LKC41" s="134"/>
      <c r="LKD41" s="134"/>
      <c r="LKE41" s="134"/>
      <c r="LKF41" s="134"/>
      <c r="LKG41" s="134"/>
      <c r="LKH41" s="134"/>
      <c r="LKI41" s="134"/>
      <c r="LKJ41" s="134"/>
      <c r="LKK41" s="134"/>
      <c r="LKL41" s="134"/>
      <c r="LKM41" s="134"/>
      <c r="LKN41" s="134"/>
      <c r="LKO41" s="134"/>
      <c r="LKP41" s="134"/>
      <c r="LKQ41" s="134"/>
      <c r="LKR41" s="134"/>
      <c r="LKS41" s="134"/>
      <c r="LKT41" s="134"/>
      <c r="LKU41" s="134"/>
      <c r="LKV41" s="134"/>
      <c r="LKW41" s="134"/>
      <c r="LKX41" s="134"/>
      <c r="LKY41" s="134"/>
      <c r="LKZ41" s="134"/>
      <c r="LLA41" s="134"/>
      <c r="LLB41" s="134"/>
      <c r="LLC41" s="134"/>
      <c r="LLD41" s="134"/>
      <c r="LLE41" s="134"/>
      <c r="LLF41" s="134"/>
      <c r="LLG41" s="134"/>
      <c r="LLH41" s="134"/>
      <c r="LLI41" s="134"/>
      <c r="LLJ41" s="134"/>
      <c r="LLK41" s="134"/>
      <c r="LLL41" s="134"/>
      <c r="LLM41" s="134"/>
      <c r="LLN41" s="134"/>
      <c r="LLO41" s="134"/>
      <c r="LLP41" s="134"/>
      <c r="LLQ41" s="134"/>
      <c r="LLR41" s="134"/>
      <c r="LLS41" s="134"/>
      <c r="LLT41" s="134"/>
      <c r="LLU41" s="134"/>
      <c r="LLV41" s="134"/>
      <c r="LLW41" s="134"/>
      <c r="LLX41" s="134"/>
      <c r="LLY41" s="134"/>
      <c r="LLZ41" s="134"/>
      <c r="LMA41" s="134"/>
      <c r="LMB41" s="134"/>
      <c r="LMC41" s="134"/>
      <c r="LMD41" s="134"/>
      <c r="LME41" s="134"/>
      <c r="LMF41" s="134"/>
      <c r="LMG41" s="134"/>
      <c r="LMH41" s="134"/>
      <c r="LMI41" s="134"/>
      <c r="LMJ41" s="134"/>
      <c r="LMK41" s="134"/>
      <c r="LML41" s="134"/>
      <c r="LMM41" s="134"/>
      <c r="LMN41" s="134"/>
      <c r="LMO41" s="134"/>
      <c r="LMP41" s="134"/>
      <c r="LMQ41" s="134"/>
      <c r="LMR41" s="134"/>
      <c r="LMS41" s="134"/>
      <c r="LMT41" s="134"/>
      <c r="LMU41" s="134"/>
      <c r="LMV41" s="134"/>
      <c r="LMW41" s="134"/>
      <c r="LMX41" s="134"/>
      <c r="LMY41" s="134"/>
      <c r="LMZ41" s="134"/>
      <c r="LNA41" s="134"/>
      <c r="LNB41" s="134"/>
      <c r="LNC41" s="134"/>
      <c r="LND41" s="134"/>
      <c r="LNE41" s="134"/>
      <c r="LNF41" s="134"/>
      <c r="LNG41" s="134"/>
      <c r="LNH41" s="134"/>
      <c r="LNI41" s="134"/>
      <c r="LNJ41" s="134"/>
      <c r="LNK41" s="134"/>
      <c r="LNL41" s="134"/>
      <c r="LNM41" s="134"/>
      <c r="LNN41" s="134"/>
      <c r="LNO41" s="134"/>
      <c r="LNP41" s="134"/>
      <c r="LNQ41" s="134"/>
      <c r="LNR41" s="134"/>
      <c r="LNS41" s="134"/>
      <c r="LNT41" s="134"/>
      <c r="LNU41" s="134"/>
      <c r="LNV41" s="134"/>
      <c r="LNW41" s="134"/>
      <c r="LNX41" s="134"/>
      <c r="LNY41" s="134"/>
      <c r="LNZ41" s="134"/>
      <c r="LOA41" s="134"/>
      <c r="LOB41" s="134"/>
      <c r="LOC41" s="134"/>
      <c r="LOD41" s="134"/>
      <c r="LOE41" s="134"/>
      <c r="LOF41" s="134"/>
      <c r="LOG41" s="134"/>
      <c r="LOH41" s="134"/>
      <c r="LOI41" s="134"/>
      <c r="LOJ41" s="134"/>
      <c r="LOK41" s="134"/>
      <c r="LOL41" s="134"/>
      <c r="LOM41" s="134"/>
      <c r="LON41" s="134"/>
      <c r="LOO41" s="134"/>
      <c r="LOP41" s="134"/>
      <c r="LOQ41" s="134"/>
      <c r="LOR41" s="134"/>
      <c r="LOS41" s="134"/>
      <c r="LOT41" s="134"/>
      <c r="LOU41" s="134"/>
      <c r="LOV41" s="134"/>
      <c r="LOW41" s="134"/>
      <c r="LOX41" s="134"/>
      <c r="LOY41" s="134"/>
      <c r="LOZ41" s="134"/>
      <c r="LPA41" s="134"/>
      <c r="LPB41" s="134"/>
      <c r="LPC41" s="134"/>
      <c r="LPD41" s="134"/>
      <c r="LPE41" s="134"/>
      <c r="LPF41" s="134"/>
      <c r="LPG41" s="134"/>
      <c r="LPH41" s="134"/>
      <c r="LPI41" s="134"/>
      <c r="LPJ41" s="134"/>
      <c r="LPK41" s="134"/>
      <c r="LPL41" s="134"/>
      <c r="LPM41" s="134"/>
      <c r="LPN41" s="134"/>
      <c r="LPO41" s="134"/>
      <c r="LPP41" s="134"/>
      <c r="LPQ41" s="134"/>
      <c r="LPR41" s="134"/>
      <c r="LPS41" s="134"/>
      <c r="LPT41" s="134"/>
      <c r="LPU41" s="134"/>
      <c r="LPV41" s="134"/>
      <c r="LPW41" s="134"/>
      <c r="LPX41" s="134"/>
      <c r="LPY41" s="134"/>
      <c r="LPZ41" s="134"/>
      <c r="LQA41" s="134"/>
      <c r="LQB41" s="134"/>
      <c r="LQC41" s="134"/>
      <c r="LQD41" s="134"/>
      <c r="LQE41" s="134"/>
      <c r="LQF41" s="134"/>
      <c r="LQG41" s="134"/>
      <c r="LQH41" s="134"/>
      <c r="LQI41" s="134"/>
      <c r="LQJ41" s="134"/>
      <c r="LQK41" s="134"/>
      <c r="LQL41" s="134"/>
      <c r="LQM41" s="134"/>
      <c r="LQN41" s="134"/>
      <c r="LQO41" s="134"/>
      <c r="LQP41" s="134"/>
      <c r="LQQ41" s="134"/>
      <c r="LQR41" s="134"/>
      <c r="LQS41" s="134"/>
      <c r="LQT41" s="134"/>
      <c r="LQU41" s="134"/>
      <c r="LQV41" s="134"/>
      <c r="LQW41" s="134"/>
      <c r="LQX41" s="134"/>
      <c r="LQY41" s="134"/>
      <c r="LQZ41" s="134"/>
      <c r="LRA41" s="134"/>
      <c r="LRB41" s="134"/>
      <c r="LRC41" s="134"/>
      <c r="LRD41" s="134"/>
      <c r="LRE41" s="134"/>
      <c r="LRF41" s="134"/>
      <c r="LRG41" s="134"/>
      <c r="LRH41" s="134"/>
      <c r="LRI41" s="134"/>
      <c r="LRJ41" s="134"/>
      <c r="LRK41" s="134"/>
      <c r="LRL41" s="134"/>
      <c r="LRM41" s="134"/>
      <c r="LRN41" s="134"/>
      <c r="LRO41" s="134"/>
      <c r="LRP41" s="134"/>
      <c r="LRQ41" s="134"/>
      <c r="LRR41" s="134"/>
      <c r="LRS41" s="134"/>
      <c r="LRT41" s="134"/>
      <c r="LRU41" s="134"/>
      <c r="LRV41" s="134"/>
      <c r="LRW41" s="134"/>
      <c r="LRX41" s="134"/>
      <c r="LRY41" s="134"/>
      <c r="LRZ41" s="134"/>
      <c r="LSA41" s="134"/>
      <c r="LSB41" s="134"/>
      <c r="LSC41" s="134"/>
      <c r="LSD41" s="134"/>
      <c r="LSE41" s="134"/>
      <c r="LSF41" s="134"/>
      <c r="LSG41" s="134"/>
      <c r="LSH41" s="134"/>
      <c r="LSI41" s="134"/>
      <c r="LSJ41" s="134"/>
      <c r="LSK41" s="134"/>
      <c r="LSL41" s="134"/>
      <c r="LSM41" s="134"/>
      <c r="LSN41" s="134"/>
      <c r="LSO41" s="134"/>
      <c r="LSP41" s="134"/>
      <c r="LSQ41" s="134"/>
      <c r="LSR41" s="134"/>
      <c r="LSS41" s="134"/>
      <c r="LST41" s="134"/>
      <c r="LSU41" s="134"/>
      <c r="LSV41" s="134"/>
      <c r="LSW41" s="134"/>
      <c r="LSX41" s="134"/>
      <c r="LSY41" s="134"/>
      <c r="LSZ41" s="134"/>
      <c r="LTA41" s="134"/>
      <c r="LTB41" s="134"/>
      <c r="LTC41" s="134"/>
      <c r="LTD41" s="134"/>
      <c r="LTE41" s="134"/>
      <c r="LTF41" s="134"/>
      <c r="LTG41" s="134"/>
      <c r="LTH41" s="134"/>
      <c r="LTI41" s="134"/>
      <c r="LTJ41" s="134"/>
      <c r="LTK41" s="134"/>
      <c r="LTL41" s="134"/>
      <c r="LTM41" s="134"/>
      <c r="LTN41" s="134"/>
      <c r="LTO41" s="134"/>
      <c r="LTP41" s="134"/>
      <c r="LTQ41" s="134"/>
      <c r="LTR41" s="134"/>
      <c r="LTS41" s="134"/>
      <c r="LTT41" s="134"/>
      <c r="LTU41" s="134"/>
      <c r="LTV41" s="134"/>
      <c r="LTW41" s="134"/>
      <c r="LTX41" s="134"/>
      <c r="LTY41" s="134"/>
      <c r="LTZ41" s="134"/>
      <c r="LUA41" s="134"/>
      <c r="LUB41" s="134"/>
      <c r="LUC41" s="134"/>
      <c r="LUD41" s="134"/>
      <c r="LUE41" s="134"/>
      <c r="LUF41" s="134"/>
      <c r="LUG41" s="134"/>
      <c r="LUH41" s="134"/>
      <c r="LUI41" s="134"/>
      <c r="LUJ41" s="134"/>
      <c r="LUK41" s="134"/>
      <c r="LUL41" s="134"/>
      <c r="LUM41" s="134"/>
      <c r="LUN41" s="134"/>
      <c r="LUO41" s="134"/>
      <c r="LUP41" s="134"/>
      <c r="LUQ41" s="134"/>
      <c r="LUR41" s="134"/>
      <c r="LUS41" s="134"/>
      <c r="LUT41" s="134"/>
      <c r="LUU41" s="134"/>
      <c r="LUV41" s="134"/>
      <c r="LUW41" s="134"/>
      <c r="LUX41" s="134"/>
      <c r="LUY41" s="134"/>
      <c r="LUZ41" s="134"/>
      <c r="LVA41" s="134"/>
      <c r="LVB41" s="134"/>
      <c r="LVC41" s="134"/>
      <c r="LVD41" s="134"/>
      <c r="LVE41" s="134"/>
      <c r="LVF41" s="134"/>
      <c r="LVG41" s="134"/>
      <c r="LVH41" s="134"/>
      <c r="LVI41" s="134"/>
      <c r="LVJ41" s="134"/>
      <c r="LVK41" s="134"/>
      <c r="LVL41" s="134"/>
      <c r="LVM41" s="134"/>
      <c r="LVN41" s="134"/>
      <c r="LVO41" s="134"/>
      <c r="LVP41" s="134"/>
      <c r="LVQ41" s="134"/>
      <c r="LVR41" s="134"/>
      <c r="LVS41" s="134"/>
      <c r="LVT41" s="134"/>
      <c r="LVU41" s="134"/>
      <c r="LVV41" s="134"/>
      <c r="LVW41" s="134"/>
      <c r="LVX41" s="134"/>
      <c r="LVY41" s="134"/>
      <c r="LVZ41" s="134"/>
      <c r="LWA41" s="134"/>
      <c r="LWB41" s="134"/>
      <c r="LWC41" s="134"/>
      <c r="LWD41" s="134"/>
      <c r="LWE41" s="134"/>
      <c r="LWF41" s="134"/>
      <c r="LWG41" s="134"/>
      <c r="LWH41" s="134"/>
      <c r="LWI41" s="134"/>
      <c r="LWJ41" s="134"/>
      <c r="LWK41" s="134"/>
      <c r="LWL41" s="134"/>
      <c r="LWM41" s="134"/>
      <c r="LWN41" s="134"/>
      <c r="LWO41" s="134"/>
      <c r="LWP41" s="134"/>
      <c r="LWQ41" s="134"/>
      <c r="LWR41" s="134"/>
      <c r="LWS41" s="134"/>
      <c r="LWT41" s="134"/>
      <c r="LWU41" s="134"/>
      <c r="LWV41" s="134"/>
      <c r="LWW41" s="134"/>
      <c r="LWX41" s="134"/>
      <c r="LWY41" s="134"/>
      <c r="LWZ41" s="134"/>
      <c r="LXA41" s="134"/>
      <c r="LXB41" s="134"/>
      <c r="LXC41" s="134"/>
      <c r="LXD41" s="134"/>
      <c r="LXE41" s="134"/>
      <c r="LXF41" s="134"/>
      <c r="LXG41" s="134"/>
      <c r="LXH41" s="134"/>
      <c r="LXI41" s="134"/>
      <c r="LXJ41" s="134"/>
      <c r="LXK41" s="134"/>
      <c r="LXL41" s="134"/>
      <c r="LXM41" s="134"/>
      <c r="LXN41" s="134"/>
      <c r="LXO41" s="134"/>
      <c r="LXP41" s="134"/>
      <c r="LXQ41" s="134"/>
      <c r="LXR41" s="134"/>
      <c r="LXS41" s="134"/>
      <c r="LXT41" s="134"/>
      <c r="LXU41" s="134"/>
      <c r="LXV41" s="134"/>
      <c r="LXW41" s="134"/>
      <c r="LXX41" s="134"/>
      <c r="LXY41" s="134"/>
      <c r="LXZ41" s="134"/>
      <c r="LYA41" s="134"/>
      <c r="LYB41" s="134"/>
      <c r="LYC41" s="134"/>
      <c r="LYD41" s="134"/>
      <c r="LYE41" s="134"/>
      <c r="LYF41" s="134"/>
      <c r="LYG41" s="134"/>
      <c r="LYH41" s="134"/>
      <c r="LYI41" s="134"/>
      <c r="LYJ41" s="134"/>
      <c r="LYK41" s="134"/>
      <c r="LYL41" s="134"/>
      <c r="LYM41" s="134"/>
      <c r="LYN41" s="134"/>
      <c r="LYO41" s="134"/>
      <c r="LYP41" s="134"/>
      <c r="LYQ41" s="134"/>
      <c r="LYR41" s="134"/>
      <c r="LYS41" s="134"/>
      <c r="LYT41" s="134"/>
      <c r="LYU41" s="134"/>
      <c r="LYV41" s="134"/>
      <c r="LYW41" s="134"/>
      <c r="LYX41" s="134"/>
      <c r="LYY41" s="134"/>
      <c r="LYZ41" s="134"/>
      <c r="LZA41" s="134"/>
      <c r="LZB41" s="134"/>
      <c r="LZC41" s="134"/>
      <c r="LZD41" s="134"/>
      <c r="LZE41" s="134"/>
      <c r="LZF41" s="134"/>
      <c r="LZG41" s="134"/>
      <c r="LZH41" s="134"/>
      <c r="LZI41" s="134"/>
      <c r="LZJ41" s="134"/>
      <c r="LZK41" s="134"/>
      <c r="LZL41" s="134"/>
      <c r="LZM41" s="134"/>
      <c r="LZN41" s="134"/>
      <c r="LZO41" s="134"/>
      <c r="LZP41" s="134"/>
      <c r="LZQ41" s="134"/>
      <c r="LZR41" s="134"/>
      <c r="LZS41" s="134"/>
      <c r="LZT41" s="134"/>
      <c r="LZU41" s="134"/>
      <c r="LZV41" s="134"/>
      <c r="LZW41" s="134"/>
      <c r="LZX41" s="134"/>
      <c r="LZY41" s="134"/>
      <c r="LZZ41" s="134"/>
      <c r="MAA41" s="134"/>
      <c r="MAB41" s="134"/>
      <c r="MAC41" s="134"/>
      <c r="MAD41" s="134"/>
      <c r="MAE41" s="134"/>
      <c r="MAF41" s="134"/>
      <c r="MAG41" s="134"/>
      <c r="MAH41" s="134"/>
      <c r="MAI41" s="134"/>
      <c r="MAJ41" s="134"/>
      <c r="MAK41" s="134"/>
      <c r="MAL41" s="134"/>
      <c r="MAM41" s="134"/>
      <c r="MAN41" s="134"/>
      <c r="MAO41" s="134"/>
      <c r="MAP41" s="134"/>
      <c r="MAQ41" s="134"/>
      <c r="MAR41" s="134"/>
      <c r="MAS41" s="134"/>
      <c r="MAT41" s="134"/>
      <c r="MAU41" s="134"/>
      <c r="MAV41" s="134"/>
      <c r="MAW41" s="134"/>
      <c r="MAX41" s="134"/>
      <c r="MAY41" s="134"/>
      <c r="MAZ41" s="134"/>
      <c r="MBA41" s="134"/>
      <c r="MBB41" s="134"/>
      <c r="MBC41" s="134"/>
      <c r="MBD41" s="134"/>
      <c r="MBE41" s="134"/>
      <c r="MBF41" s="134"/>
      <c r="MBG41" s="134"/>
      <c r="MBH41" s="134"/>
      <c r="MBI41" s="134"/>
      <c r="MBJ41" s="134"/>
      <c r="MBK41" s="134"/>
      <c r="MBL41" s="134"/>
      <c r="MBM41" s="134"/>
      <c r="MBN41" s="134"/>
      <c r="MBO41" s="134"/>
      <c r="MBP41" s="134"/>
      <c r="MBQ41" s="134"/>
      <c r="MBR41" s="134"/>
      <c r="MBS41" s="134"/>
      <c r="MBT41" s="134"/>
      <c r="MBU41" s="134"/>
      <c r="MBV41" s="134"/>
      <c r="MBW41" s="134"/>
      <c r="MBX41" s="134"/>
      <c r="MBY41" s="134"/>
      <c r="MBZ41" s="134"/>
      <c r="MCA41" s="134"/>
      <c r="MCB41" s="134"/>
      <c r="MCC41" s="134"/>
      <c r="MCD41" s="134"/>
      <c r="MCE41" s="134"/>
      <c r="MCF41" s="134"/>
      <c r="MCG41" s="134"/>
      <c r="MCH41" s="134"/>
      <c r="MCI41" s="134"/>
      <c r="MCJ41" s="134"/>
      <c r="MCK41" s="134"/>
      <c r="MCL41" s="134"/>
      <c r="MCM41" s="134"/>
      <c r="MCN41" s="134"/>
      <c r="MCO41" s="134"/>
      <c r="MCP41" s="134"/>
      <c r="MCQ41" s="134"/>
      <c r="MCR41" s="134"/>
      <c r="MCS41" s="134"/>
      <c r="MCT41" s="134"/>
      <c r="MCU41" s="134"/>
      <c r="MCV41" s="134"/>
      <c r="MCW41" s="134"/>
      <c r="MCX41" s="134"/>
      <c r="MCY41" s="134"/>
      <c r="MCZ41" s="134"/>
      <c r="MDA41" s="134"/>
      <c r="MDB41" s="134"/>
      <c r="MDC41" s="134"/>
      <c r="MDD41" s="134"/>
      <c r="MDE41" s="134"/>
      <c r="MDF41" s="134"/>
      <c r="MDG41" s="134"/>
      <c r="MDH41" s="134"/>
      <c r="MDI41" s="134"/>
      <c r="MDJ41" s="134"/>
      <c r="MDK41" s="134"/>
      <c r="MDL41" s="134"/>
      <c r="MDM41" s="134"/>
      <c r="MDN41" s="134"/>
      <c r="MDO41" s="134"/>
      <c r="MDP41" s="134"/>
      <c r="MDQ41" s="134"/>
      <c r="MDR41" s="134"/>
      <c r="MDS41" s="134"/>
      <c r="MDT41" s="134"/>
      <c r="MDU41" s="134"/>
      <c r="MDV41" s="134"/>
      <c r="MDW41" s="134"/>
      <c r="MDX41" s="134"/>
      <c r="MDY41" s="134"/>
      <c r="MDZ41" s="134"/>
      <c r="MEA41" s="134"/>
      <c r="MEB41" s="134"/>
      <c r="MEC41" s="134"/>
      <c r="MED41" s="134"/>
      <c r="MEE41" s="134"/>
      <c r="MEF41" s="134"/>
      <c r="MEG41" s="134"/>
      <c r="MEH41" s="134"/>
      <c r="MEI41" s="134"/>
      <c r="MEJ41" s="134"/>
      <c r="MEK41" s="134"/>
      <c r="MEL41" s="134"/>
      <c r="MEM41" s="134"/>
      <c r="MEN41" s="134"/>
      <c r="MEO41" s="134"/>
      <c r="MEP41" s="134"/>
      <c r="MEQ41" s="134"/>
      <c r="MER41" s="134"/>
      <c r="MES41" s="134"/>
      <c r="MET41" s="134"/>
      <c r="MEU41" s="134"/>
      <c r="MEV41" s="134"/>
      <c r="MEW41" s="134"/>
      <c r="MEX41" s="134"/>
      <c r="MEY41" s="134"/>
      <c r="MEZ41" s="134"/>
      <c r="MFA41" s="134"/>
      <c r="MFB41" s="134"/>
      <c r="MFC41" s="134"/>
      <c r="MFD41" s="134"/>
      <c r="MFE41" s="134"/>
      <c r="MFF41" s="134"/>
      <c r="MFG41" s="134"/>
      <c r="MFH41" s="134"/>
      <c r="MFI41" s="134"/>
      <c r="MFJ41" s="134"/>
      <c r="MFK41" s="134"/>
      <c r="MFL41" s="134"/>
      <c r="MFM41" s="134"/>
      <c r="MFN41" s="134"/>
      <c r="MFO41" s="134"/>
      <c r="MFP41" s="134"/>
      <c r="MFQ41" s="134"/>
      <c r="MFR41" s="134"/>
      <c r="MFS41" s="134"/>
      <c r="MFT41" s="134"/>
      <c r="MFU41" s="134"/>
      <c r="MFV41" s="134"/>
      <c r="MFW41" s="134"/>
      <c r="MFX41" s="134"/>
      <c r="MFY41" s="134"/>
      <c r="MFZ41" s="134"/>
      <c r="MGA41" s="134"/>
      <c r="MGB41" s="134"/>
      <c r="MGC41" s="134"/>
      <c r="MGD41" s="134"/>
      <c r="MGE41" s="134"/>
      <c r="MGF41" s="134"/>
      <c r="MGG41" s="134"/>
      <c r="MGH41" s="134"/>
      <c r="MGI41" s="134"/>
      <c r="MGJ41" s="134"/>
      <c r="MGK41" s="134"/>
      <c r="MGL41" s="134"/>
      <c r="MGM41" s="134"/>
      <c r="MGN41" s="134"/>
      <c r="MGO41" s="134"/>
      <c r="MGP41" s="134"/>
      <c r="MGQ41" s="134"/>
      <c r="MGR41" s="134"/>
      <c r="MGS41" s="134"/>
      <c r="MGT41" s="134"/>
      <c r="MGU41" s="134"/>
      <c r="MGV41" s="134"/>
      <c r="MGW41" s="134"/>
      <c r="MGX41" s="134"/>
      <c r="MGY41" s="134"/>
      <c r="MGZ41" s="134"/>
      <c r="MHA41" s="134"/>
      <c r="MHB41" s="134"/>
      <c r="MHC41" s="134"/>
      <c r="MHD41" s="134"/>
      <c r="MHE41" s="134"/>
      <c r="MHF41" s="134"/>
      <c r="MHG41" s="134"/>
      <c r="MHH41" s="134"/>
      <c r="MHI41" s="134"/>
      <c r="MHJ41" s="134"/>
      <c r="MHK41" s="134"/>
      <c r="MHL41" s="134"/>
      <c r="MHM41" s="134"/>
      <c r="MHN41" s="134"/>
      <c r="MHO41" s="134"/>
      <c r="MHP41" s="134"/>
      <c r="MHQ41" s="134"/>
      <c r="MHR41" s="134"/>
      <c r="MHS41" s="134"/>
      <c r="MHT41" s="134"/>
      <c r="MHU41" s="134"/>
      <c r="MHV41" s="134"/>
      <c r="MHW41" s="134"/>
      <c r="MHX41" s="134"/>
      <c r="MHY41" s="134"/>
      <c r="MHZ41" s="134"/>
      <c r="MIA41" s="134"/>
      <c r="MIB41" s="134"/>
      <c r="MIC41" s="134"/>
      <c r="MID41" s="134"/>
      <c r="MIE41" s="134"/>
      <c r="MIF41" s="134"/>
      <c r="MIG41" s="134"/>
      <c r="MIH41" s="134"/>
      <c r="MII41" s="134"/>
      <c r="MIJ41" s="134"/>
      <c r="MIK41" s="134"/>
      <c r="MIL41" s="134"/>
      <c r="MIM41" s="134"/>
      <c r="MIN41" s="134"/>
      <c r="MIO41" s="134"/>
      <c r="MIP41" s="134"/>
      <c r="MIQ41" s="134"/>
      <c r="MIR41" s="134"/>
      <c r="MIS41" s="134"/>
      <c r="MIT41" s="134"/>
      <c r="MIU41" s="134"/>
      <c r="MIV41" s="134"/>
      <c r="MIW41" s="134"/>
      <c r="MIX41" s="134"/>
      <c r="MIY41" s="134"/>
      <c r="MIZ41" s="134"/>
      <c r="MJA41" s="134"/>
      <c r="MJB41" s="134"/>
      <c r="MJC41" s="134"/>
      <c r="MJD41" s="134"/>
      <c r="MJE41" s="134"/>
      <c r="MJF41" s="134"/>
      <c r="MJG41" s="134"/>
      <c r="MJH41" s="134"/>
      <c r="MJI41" s="134"/>
      <c r="MJJ41" s="134"/>
      <c r="MJK41" s="134"/>
      <c r="MJL41" s="134"/>
      <c r="MJM41" s="134"/>
      <c r="MJN41" s="134"/>
      <c r="MJO41" s="134"/>
      <c r="MJP41" s="134"/>
      <c r="MJQ41" s="134"/>
      <c r="MJR41" s="134"/>
      <c r="MJS41" s="134"/>
      <c r="MJT41" s="134"/>
      <c r="MJU41" s="134"/>
      <c r="MJV41" s="134"/>
      <c r="MJW41" s="134"/>
      <c r="MJX41" s="134"/>
      <c r="MJY41" s="134"/>
      <c r="MJZ41" s="134"/>
      <c r="MKA41" s="134"/>
      <c r="MKB41" s="134"/>
      <c r="MKC41" s="134"/>
      <c r="MKD41" s="134"/>
      <c r="MKE41" s="134"/>
      <c r="MKF41" s="134"/>
      <c r="MKG41" s="134"/>
      <c r="MKH41" s="134"/>
      <c r="MKI41" s="134"/>
      <c r="MKJ41" s="134"/>
      <c r="MKK41" s="134"/>
      <c r="MKL41" s="134"/>
      <c r="MKM41" s="134"/>
      <c r="MKN41" s="134"/>
      <c r="MKO41" s="134"/>
      <c r="MKP41" s="134"/>
      <c r="MKQ41" s="134"/>
      <c r="MKR41" s="134"/>
      <c r="MKS41" s="134"/>
      <c r="MKT41" s="134"/>
      <c r="MKU41" s="134"/>
      <c r="MKV41" s="134"/>
      <c r="MKW41" s="134"/>
      <c r="MKX41" s="134"/>
      <c r="MKY41" s="134"/>
      <c r="MKZ41" s="134"/>
      <c r="MLA41" s="134"/>
      <c r="MLB41" s="134"/>
      <c r="MLC41" s="134"/>
      <c r="MLD41" s="134"/>
      <c r="MLE41" s="134"/>
      <c r="MLF41" s="134"/>
      <c r="MLG41" s="134"/>
      <c r="MLH41" s="134"/>
      <c r="MLI41" s="134"/>
      <c r="MLJ41" s="134"/>
      <c r="MLK41" s="134"/>
      <c r="MLL41" s="134"/>
      <c r="MLM41" s="134"/>
      <c r="MLN41" s="134"/>
      <c r="MLO41" s="134"/>
      <c r="MLP41" s="134"/>
      <c r="MLQ41" s="134"/>
      <c r="MLR41" s="134"/>
      <c r="MLS41" s="134"/>
      <c r="MLT41" s="134"/>
      <c r="MLU41" s="134"/>
      <c r="MLV41" s="134"/>
      <c r="MLW41" s="134"/>
      <c r="MLX41" s="134"/>
      <c r="MLY41" s="134"/>
      <c r="MLZ41" s="134"/>
      <c r="MMA41" s="134"/>
      <c r="MMB41" s="134"/>
      <c r="MMC41" s="134"/>
      <c r="MMD41" s="134"/>
      <c r="MME41" s="134"/>
      <c r="MMF41" s="134"/>
      <c r="MMG41" s="134"/>
      <c r="MMH41" s="134"/>
      <c r="MMI41" s="134"/>
      <c r="MMJ41" s="134"/>
      <c r="MMK41" s="134"/>
      <c r="MML41" s="134"/>
      <c r="MMM41" s="134"/>
      <c r="MMN41" s="134"/>
      <c r="MMO41" s="134"/>
      <c r="MMP41" s="134"/>
      <c r="MMQ41" s="134"/>
      <c r="MMR41" s="134"/>
      <c r="MMS41" s="134"/>
      <c r="MMT41" s="134"/>
      <c r="MMU41" s="134"/>
      <c r="MMV41" s="134"/>
      <c r="MMW41" s="134"/>
      <c r="MMX41" s="134"/>
      <c r="MMY41" s="134"/>
      <c r="MMZ41" s="134"/>
      <c r="MNA41" s="134"/>
      <c r="MNB41" s="134"/>
      <c r="MNC41" s="134"/>
      <c r="MND41" s="134"/>
      <c r="MNE41" s="134"/>
      <c r="MNF41" s="134"/>
      <c r="MNG41" s="134"/>
      <c r="MNH41" s="134"/>
      <c r="MNI41" s="134"/>
      <c r="MNJ41" s="134"/>
      <c r="MNK41" s="134"/>
      <c r="MNL41" s="134"/>
      <c r="MNM41" s="134"/>
      <c r="MNN41" s="134"/>
      <c r="MNO41" s="134"/>
      <c r="MNP41" s="134"/>
      <c r="MNQ41" s="134"/>
      <c r="MNR41" s="134"/>
      <c r="MNS41" s="134"/>
      <c r="MNT41" s="134"/>
      <c r="MNU41" s="134"/>
      <c r="MNV41" s="134"/>
      <c r="MNW41" s="134"/>
      <c r="MNX41" s="134"/>
      <c r="MNY41" s="134"/>
      <c r="MNZ41" s="134"/>
      <c r="MOA41" s="134"/>
      <c r="MOB41" s="134"/>
      <c r="MOC41" s="134"/>
      <c r="MOD41" s="134"/>
      <c r="MOE41" s="134"/>
      <c r="MOF41" s="134"/>
      <c r="MOG41" s="134"/>
      <c r="MOH41" s="134"/>
      <c r="MOI41" s="134"/>
      <c r="MOJ41" s="134"/>
      <c r="MOK41" s="134"/>
      <c r="MOL41" s="134"/>
      <c r="MOM41" s="134"/>
      <c r="MON41" s="134"/>
      <c r="MOO41" s="134"/>
      <c r="MOP41" s="134"/>
      <c r="MOQ41" s="134"/>
      <c r="MOR41" s="134"/>
      <c r="MOS41" s="134"/>
      <c r="MOT41" s="134"/>
      <c r="MOU41" s="134"/>
      <c r="MOV41" s="134"/>
      <c r="MOW41" s="134"/>
      <c r="MOX41" s="134"/>
      <c r="MOY41" s="134"/>
      <c r="MOZ41" s="134"/>
      <c r="MPA41" s="134"/>
      <c r="MPB41" s="134"/>
      <c r="MPC41" s="134"/>
      <c r="MPD41" s="134"/>
      <c r="MPE41" s="134"/>
      <c r="MPF41" s="134"/>
      <c r="MPG41" s="134"/>
      <c r="MPH41" s="134"/>
      <c r="MPI41" s="134"/>
      <c r="MPJ41" s="134"/>
      <c r="MPK41" s="134"/>
      <c r="MPL41" s="134"/>
      <c r="MPM41" s="134"/>
      <c r="MPN41" s="134"/>
      <c r="MPO41" s="134"/>
      <c r="MPP41" s="134"/>
      <c r="MPQ41" s="134"/>
      <c r="MPR41" s="134"/>
      <c r="MPS41" s="134"/>
      <c r="MPT41" s="134"/>
      <c r="MPU41" s="134"/>
      <c r="MPV41" s="134"/>
      <c r="MPW41" s="134"/>
      <c r="MPX41" s="134"/>
      <c r="MPY41" s="134"/>
      <c r="MPZ41" s="134"/>
      <c r="MQA41" s="134"/>
      <c r="MQB41" s="134"/>
      <c r="MQC41" s="134"/>
      <c r="MQD41" s="134"/>
      <c r="MQE41" s="134"/>
      <c r="MQF41" s="134"/>
      <c r="MQG41" s="134"/>
      <c r="MQH41" s="134"/>
      <c r="MQI41" s="134"/>
      <c r="MQJ41" s="134"/>
      <c r="MQK41" s="134"/>
      <c r="MQL41" s="134"/>
      <c r="MQM41" s="134"/>
      <c r="MQN41" s="134"/>
      <c r="MQO41" s="134"/>
      <c r="MQP41" s="134"/>
      <c r="MQQ41" s="134"/>
      <c r="MQR41" s="134"/>
      <c r="MQS41" s="134"/>
      <c r="MQT41" s="134"/>
      <c r="MQU41" s="134"/>
      <c r="MQV41" s="134"/>
      <c r="MQW41" s="134"/>
      <c r="MQX41" s="134"/>
      <c r="MQY41" s="134"/>
      <c r="MQZ41" s="134"/>
      <c r="MRA41" s="134"/>
      <c r="MRB41" s="134"/>
      <c r="MRC41" s="134"/>
      <c r="MRD41" s="134"/>
      <c r="MRE41" s="134"/>
      <c r="MRF41" s="134"/>
      <c r="MRG41" s="134"/>
      <c r="MRH41" s="134"/>
      <c r="MRI41" s="134"/>
      <c r="MRJ41" s="134"/>
      <c r="MRK41" s="134"/>
      <c r="MRL41" s="134"/>
      <c r="MRM41" s="134"/>
      <c r="MRN41" s="134"/>
      <c r="MRO41" s="134"/>
      <c r="MRP41" s="134"/>
      <c r="MRQ41" s="134"/>
      <c r="MRR41" s="134"/>
      <c r="MRS41" s="134"/>
      <c r="MRT41" s="134"/>
      <c r="MRU41" s="134"/>
      <c r="MRV41" s="134"/>
      <c r="MRW41" s="134"/>
      <c r="MRX41" s="134"/>
      <c r="MRY41" s="134"/>
      <c r="MRZ41" s="134"/>
      <c r="MSA41" s="134"/>
      <c r="MSB41" s="134"/>
      <c r="MSC41" s="134"/>
      <c r="MSD41" s="134"/>
      <c r="MSE41" s="134"/>
      <c r="MSF41" s="134"/>
      <c r="MSG41" s="134"/>
      <c r="MSH41" s="134"/>
      <c r="MSI41" s="134"/>
      <c r="MSJ41" s="134"/>
      <c r="MSK41" s="134"/>
      <c r="MSL41" s="134"/>
      <c r="MSM41" s="134"/>
      <c r="MSN41" s="134"/>
      <c r="MSO41" s="134"/>
      <c r="MSP41" s="134"/>
      <c r="MSQ41" s="134"/>
      <c r="MSR41" s="134"/>
      <c r="MSS41" s="134"/>
      <c r="MST41" s="134"/>
      <c r="MSU41" s="134"/>
      <c r="MSV41" s="134"/>
      <c r="MSW41" s="134"/>
      <c r="MSX41" s="134"/>
      <c r="MSY41" s="134"/>
      <c r="MSZ41" s="134"/>
      <c r="MTA41" s="134"/>
      <c r="MTB41" s="134"/>
      <c r="MTC41" s="134"/>
      <c r="MTD41" s="134"/>
      <c r="MTE41" s="134"/>
      <c r="MTF41" s="134"/>
      <c r="MTG41" s="134"/>
      <c r="MTH41" s="134"/>
      <c r="MTI41" s="134"/>
      <c r="MTJ41" s="134"/>
      <c r="MTK41" s="134"/>
      <c r="MTL41" s="134"/>
      <c r="MTM41" s="134"/>
      <c r="MTN41" s="134"/>
      <c r="MTO41" s="134"/>
      <c r="MTP41" s="134"/>
      <c r="MTQ41" s="134"/>
      <c r="MTR41" s="134"/>
      <c r="MTS41" s="134"/>
      <c r="MTT41" s="134"/>
      <c r="MTU41" s="134"/>
      <c r="MTV41" s="134"/>
      <c r="MTW41" s="134"/>
      <c r="MTX41" s="134"/>
      <c r="MTY41" s="134"/>
      <c r="MTZ41" s="134"/>
      <c r="MUA41" s="134"/>
      <c r="MUB41" s="134"/>
      <c r="MUC41" s="134"/>
      <c r="MUD41" s="134"/>
      <c r="MUE41" s="134"/>
      <c r="MUF41" s="134"/>
      <c r="MUG41" s="134"/>
      <c r="MUH41" s="134"/>
      <c r="MUI41" s="134"/>
      <c r="MUJ41" s="134"/>
      <c r="MUK41" s="134"/>
      <c r="MUL41" s="134"/>
      <c r="MUM41" s="134"/>
      <c r="MUN41" s="134"/>
      <c r="MUO41" s="134"/>
      <c r="MUP41" s="134"/>
      <c r="MUQ41" s="134"/>
      <c r="MUR41" s="134"/>
      <c r="MUS41" s="134"/>
      <c r="MUT41" s="134"/>
      <c r="MUU41" s="134"/>
      <c r="MUV41" s="134"/>
      <c r="MUW41" s="134"/>
      <c r="MUX41" s="134"/>
      <c r="MUY41" s="134"/>
      <c r="MUZ41" s="134"/>
      <c r="MVA41" s="134"/>
      <c r="MVB41" s="134"/>
      <c r="MVC41" s="134"/>
      <c r="MVD41" s="134"/>
      <c r="MVE41" s="134"/>
      <c r="MVF41" s="134"/>
      <c r="MVG41" s="134"/>
      <c r="MVH41" s="134"/>
      <c r="MVI41" s="134"/>
      <c r="MVJ41" s="134"/>
      <c r="MVK41" s="134"/>
      <c r="MVL41" s="134"/>
      <c r="MVM41" s="134"/>
      <c r="MVN41" s="134"/>
      <c r="MVO41" s="134"/>
      <c r="MVP41" s="134"/>
      <c r="MVQ41" s="134"/>
      <c r="MVR41" s="134"/>
      <c r="MVS41" s="134"/>
      <c r="MVT41" s="134"/>
      <c r="MVU41" s="134"/>
      <c r="MVV41" s="134"/>
      <c r="MVW41" s="134"/>
      <c r="MVX41" s="134"/>
      <c r="MVY41" s="134"/>
      <c r="MVZ41" s="134"/>
      <c r="MWA41" s="134"/>
      <c r="MWB41" s="134"/>
      <c r="MWC41" s="134"/>
      <c r="MWD41" s="134"/>
      <c r="MWE41" s="134"/>
      <c r="MWF41" s="134"/>
      <c r="MWG41" s="134"/>
      <c r="MWH41" s="134"/>
      <c r="MWI41" s="134"/>
      <c r="MWJ41" s="134"/>
      <c r="MWK41" s="134"/>
      <c r="MWL41" s="134"/>
      <c r="MWM41" s="134"/>
      <c r="MWN41" s="134"/>
      <c r="MWO41" s="134"/>
      <c r="MWP41" s="134"/>
      <c r="MWQ41" s="134"/>
      <c r="MWR41" s="134"/>
      <c r="MWS41" s="134"/>
      <c r="MWT41" s="134"/>
      <c r="MWU41" s="134"/>
      <c r="MWV41" s="134"/>
      <c r="MWW41" s="134"/>
      <c r="MWX41" s="134"/>
      <c r="MWY41" s="134"/>
      <c r="MWZ41" s="134"/>
      <c r="MXA41" s="134"/>
      <c r="MXB41" s="134"/>
      <c r="MXC41" s="134"/>
      <c r="MXD41" s="134"/>
      <c r="MXE41" s="134"/>
      <c r="MXF41" s="134"/>
      <c r="MXG41" s="134"/>
      <c r="MXH41" s="134"/>
      <c r="MXI41" s="134"/>
      <c r="MXJ41" s="134"/>
      <c r="MXK41" s="134"/>
      <c r="MXL41" s="134"/>
      <c r="MXM41" s="134"/>
      <c r="MXN41" s="134"/>
      <c r="MXO41" s="134"/>
      <c r="MXP41" s="134"/>
      <c r="MXQ41" s="134"/>
      <c r="MXR41" s="134"/>
      <c r="MXS41" s="134"/>
      <c r="MXT41" s="134"/>
      <c r="MXU41" s="134"/>
      <c r="MXV41" s="134"/>
      <c r="MXW41" s="134"/>
      <c r="MXX41" s="134"/>
      <c r="MXY41" s="134"/>
      <c r="MXZ41" s="134"/>
      <c r="MYA41" s="134"/>
      <c r="MYB41" s="134"/>
      <c r="MYC41" s="134"/>
      <c r="MYD41" s="134"/>
      <c r="MYE41" s="134"/>
      <c r="MYF41" s="134"/>
      <c r="MYG41" s="134"/>
      <c r="MYH41" s="134"/>
      <c r="MYI41" s="134"/>
      <c r="MYJ41" s="134"/>
      <c r="MYK41" s="134"/>
      <c r="MYL41" s="134"/>
      <c r="MYM41" s="134"/>
      <c r="MYN41" s="134"/>
      <c r="MYO41" s="134"/>
      <c r="MYP41" s="134"/>
      <c r="MYQ41" s="134"/>
      <c r="MYR41" s="134"/>
      <c r="MYS41" s="134"/>
      <c r="MYT41" s="134"/>
      <c r="MYU41" s="134"/>
      <c r="MYV41" s="134"/>
      <c r="MYW41" s="134"/>
      <c r="MYX41" s="134"/>
      <c r="MYY41" s="134"/>
      <c r="MYZ41" s="134"/>
      <c r="MZA41" s="134"/>
      <c r="MZB41" s="134"/>
      <c r="MZC41" s="134"/>
      <c r="MZD41" s="134"/>
      <c r="MZE41" s="134"/>
      <c r="MZF41" s="134"/>
      <c r="MZG41" s="134"/>
      <c r="MZH41" s="134"/>
      <c r="MZI41" s="134"/>
      <c r="MZJ41" s="134"/>
      <c r="MZK41" s="134"/>
      <c r="MZL41" s="134"/>
      <c r="MZM41" s="134"/>
      <c r="MZN41" s="134"/>
      <c r="MZO41" s="134"/>
      <c r="MZP41" s="134"/>
      <c r="MZQ41" s="134"/>
      <c r="MZR41" s="134"/>
      <c r="MZS41" s="134"/>
      <c r="MZT41" s="134"/>
      <c r="MZU41" s="134"/>
      <c r="MZV41" s="134"/>
      <c r="MZW41" s="134"/>
      <c r="MZX41" s="134"/>
      <c r="MZY41" s="134"/>
      <c r="MZZ41" s="134"/>
      <c r="NAA41" s="134"/>
      <c r="NAB41" s="134"/>
      <c r="NAC41" s="134"/>
      <c r="NAD41" s="134"/>
      <c r="NAE41" s="134"/>
      <c r="NAF41" s="134"/>
      <c r="NAG41" s="134"/>
      <c r="NAH41" s="134"/>
      <c r="NAI41" s="134"/>
      <c r="NAJ41" s="134"/>
      <c r="NAK41" s="134"/>
      <c r="NAL41" s="134"/>
      <c r="NAM41" s="134"/>
      <c r="NAN41" s="134"/>
      <c r="NAO41" s="134"/>
      <c r="NAP41" s="134"/>
      <c r="NAQ41" s="134"/>
      <c r="NAR41" s="134"/>
      <c r="NAS41" s="134"/>
      <c r="NAT41" s="134"/>
      <c r="NAU41" s="134"/>
      <c r="NAV41" s="134"/>
      <c r="NAW41" s="134"/>
      <c r="NAX41" s="134"/>
      <c r="NAY41" s="134"/>
      <c r="NAZ41" s="134"/>
      <c r="NBA41" s="134"/>
      <c r="NBB41" s="134"/>
      <c r="NBC41" s="134"/>
      <c r="NBD41" s="134"/>
      <c r="NBE41" s="134"/>
      <c r="NBF41" s="134"/>
      <c r="NBG41" s="134"/>
      <c r="NBH41" s="134"/>
      <c r="NBI41" s="134"/>
      <c r="NBJ41" s="134"/>
      <c r="NBK41" s="134"/>
      <c r="NBL41" s="134"/>
      <c r="NBM41" s="134"/>
      <c r="NBN41" s="134"/>
      <c r="NBO41" s="134"/>
      <c r="NBP41" s="134"/>
      <c r="NBQ41" s="134"/>
      <c r="NBR41" s="134"/>
      <c r="NBS41" s="134"/>
      <c r="NBT41" s="134"/>
      <c r="NBU41" s="134"/>
      <c r="NBV41" s="134"/>
      <c r="NBW41" s="134"/>
      <c r="NBX41" s="134"/>
      <c r="NBY41" s="134"/>
      <c r="NBZ41" s="134"/>
      <c r="NCA41" s="134"/>
      <c r="NCB41" s="134"/>
      <c r="NCC41" s="134"/>
      <c r="NCD41" s="134"/>
      <c r="NCE41" s="134"/>
      <c r="NCF41" s="134"/>
      <c r="NCG41" s="134"/>
      <c r="NCH41" s="134"/>
      <c r="NCI41" s="134"/>
      <c r="NCJ41" s="134"/>
      <c r="NCK41" s="134"/>
      <c r="NCL41" s="134"/>
      <c r="NCM41" s="134"/>
      <c r="NCN41" s="134"/>
      <c r="NCO41" s="134"/>
      <c r="NCP41" s="134"/>
      <c r="NCQ41" s="134"/>
      <c r="NCR41" s="134"/>
      <c r="NCS41" s="134"/>
      <c r="NCT41" s="134"/>
      <c r="NCU41" s="134"/>
      <c r="NCV41" s="134"/>
      <c r="NCW41" s="134"/>
      <c r="NCX41" s="134"/>
      <c r="NCY41" s="134"/>
      <c r="NCZ41" s="134"/>
      <c r="NDA41" s="134"/>
      <c r="NDB41" s="134"/>
      <c r="NDC41" s="134"/>
      <c r="NDD41" s="134"/>
      <c r="NDE41" s="134"/>
      <c r="NDF41" s="134"/>
      <c r="NDG41" s="134"/>
      <c r="NDH41" s="134"/>
      <c r="NDI41" s="134"/>
      <c r="NDJ41" s="134"/>
      <c r="NDK41" s="134"/>
      <c r="NDL41" s="134"/>
      <c r="NDM41" s="134"/>
      <c r="NDN41" s="134"/>
      <c r="NDO41" s="134"/>
      <c r="NDP41" s="134"/>
      <c r="NDQ41" s="134"/>
      <c r="NDR41" s="134"/>
      <c r="NDS41" s="134"/>
      <c r="NDT41" s="134"/>
      <c r="NDU41" s="134"/>
      <c r="NDV41" s="134"/>
      <c r="NDW41" s="134"/>
      <c r="NDX41" s="134"/>
      <c r="NDY41" s="134"/>
      <c r="NDZ41" s="134"/>
      <c r="NEA41" s="134"/>
      <c r="NEB41" s="134"/>
      <c r="NEC41" s="134"/>
      <c r="NED41" s="134"/>
      <c r="NEE41" s="134"/>
      <c r="NEF41" s="134"/>
      <c r="NEG41" s="134"/>
      <c r="NEH41" s="134"/>
      <c r="NEI41" s="134"/>
      <c r="NEJ41" s="134"/>
      <c r="NEK41" s="134"/>
      <c r="NEL41" s="134"/>
      <c r="NEM41" s="134"/>
      <c r="NEN41" s="134"/>
      <c r="NEO41" s="134"/>
      <c r="NEP41" s="134"/>
      <c r="NEQ41" s="134"/>
      <c r="NER41" s="134"/>
      <c r="NES41" s="134"/>
      <c r="NET41" s="134"/>
      <c r="NEU41" s="134"/>
      <c r="NEV41" s="134"/>
      <c r="NEW41" s="134"/>
      <c r="NEX41" s="134"/>
      <c r="NEY41" s="134"/>
      <c r="NEZ41" s="134"/>
      <c r="NFA41" s="134"/>
      <c r="NFB41" s="134"/>
      <c r="NFC41" s="134"/>
      <c r="NFD41" s="134"/>
      <c r="NFE41" s="134"/>
      <c r="NFF41" s="134"/>
      <c r="NFG41" s="134"/>
      <c r="NFH41" s="134"/>
      <c r="NFI41" s="134"/>
      <c r="NFJ41" s="134"/>
      <c r="NFK41" s="134"/>
      <c r="NFL41" s="134"/>
      <c r="NFM41" s="134"/>
      <c r="NFN41" s="134"/>
      <c r="NFO41" s="134"/>
      <c r="NFP41" s="134"/>
      <c r="NFQ41" s="134"/>
      <c r="NFR41" s="134"/>
      <c r="NFS41" s="134"/>
      <c r="NFT41" s="134"/>
      <c r="NFU41" s="134"/>
      <c r="NFV41" s="134"/>
      <c r="NFW41" s="134"/>
      <c r="NFX41" s="134"/>
      <c r="NFY41" s="134"/>
      <c r="NFZ41" s="134"/>
      <c r="NGA41" s="134"/>
      <c r="NGB41" s="134"/>
      <c r="NGC41" s="134"/>
      <c r="NGD41" s="134"/>
      <c r="NGE41" s="134"/>
      <c r="NGF41" s="134"/>
      <c r="NGG41" s="134"/>
      <c r="NGH41" s="134"/>
      <c r="NGI41" s="134"/>
      <c r="NGJ41" s="134"/>
      <c r="NGK41" s="134"/>
      <c r="NGL41" s="134"/>
      <c r="NGM41" s="134"/>
      <c r="NGN41" s="134"/>
      <c r="NGO41" s="134"/>
      <c r="NGP41" s="134"/>
      <c r="NGQ41" s="134"/>
      <c r="NGR41" s="134"/>
      <c r="NGS41" s="134"/>
      <c r="NGT41" s="134"/>
      <c r="NGU41" s="134"/>
      <c r="NGV41" s="134"/>
      <c r="NGW41" s="134"/>
      <c r="NGX41" s="134"/>
      <c r="NGY41" s="134"/>
      <c r="NGZ41" s="134"/>
      <c r="NHA41" s="134"/>
      <c r="NHB41" s="134"/>
      <c r="NHC41" s="134"/>
      <c r="NHD41" s="134"/>
      <c r="NHE41" s="134"/>
      <c r="NHF41" s="134"/>
      <c r="NHG41" s="134"/>
      <c r="NHH41" s="134"/>
      <c r="NHI41" s="134"/>
      <c r="NHJ41" s="134"/>
      <c r="NHK41" s="134"/>
      <c r="NHL41" s="134"/>
      <c r="NHM41" s="134"/>
      <c r="NHN41" s="134"/>
      <c r="NHO41" s="134"/>
      <c r="NHP41" s="134"/>
      <c r="NHQ41" s="134"/>
      <c r="NHR41" s="134"/>
      <c r="NHS41" s="134"/>
      <c r="NHT41" s="134"/>
      <c r="NHU41" s="134"/>
      <c r="NHV41" s="134"/>
      <c r="NHW41" s="134"/>
      <c r="NHX41" s="134"/>
      <c r="NHY41" s="134"/>
      <c r="NHZ41" s="134"/>
      <c r="NIA41" s="134"/>
      <c r="NIB41" s="134"/>
      <c r="NIC41" s="134"/>
      <c r="NID41" s="134"/>
      <c r="NIE41" s="134"/>
      <c r="NIF41" s="134"/>
      <c r="NIG41" s="134"/>
      <c r="NIH41" s="134"/>
      <c r="NII41" s="134"/>
      <c r="NIJ41" s="134"/>
      <c r="NIK41" s="134"/>
      <c r="NIL41" s="134"/>
      <c r="NIM41" s="134"/>
      <c r="NIN41" s="134"/>
      <c r="NIO41" s="134"/>
      <c r="NIP41" s="134"/>
      <c r="NIQ41" s="134"/>
      <c r="NIR41" s="134"/>
      <c r="NIS41" s="134"/>
      <c r="NIT41" s="134"/>
      <c r="NIU41" s="134"/>
      <c r="NIV41" s="134"/>
      <c r="NIW41" s="134"/>
      <c r="NIX41" s="134"/>
      <c r="NIY41" s="134"/>
      <c r="NIZ41" s="134"/>
      <c r="NJA41" s="134"/>
      <c r="NJB41" s="134"/>
      <c r="NJC41" s="134"/>
      <c r="NJD41" s="134"/>
      <c r="NJE41" s="134"/>
      <c r="NJF41" s="134"/>
      <c r="NJG41" s="134"/>
      <c r="NJH41" s="134"/>
      <c r="NJI41" s="134"/>
      <c r="NJJ41" s="134"/>
      <c r="NJK41" s="134"/>
      <c r="NJL41" s="134"/>
      <c r="NJM41" s="134"/>
      <c r="NJN41" s="134"/>
      <c r="NJO41" s="134"/>
      <c r="NJP41" s="134"/>
      <c r="NJQ41" s="134"/>
      <c r="NJR41" s="134"/>
      <c r="NJS41" s="134"/>
      <c r="NJT41" s="134"/>
      <c r="NJU41" s="134"/>
      <c r="NJV41" s="134"/>
      <c r="NJW41" s="134"/>
      <c r="NJX41" s="134"/>
      <c r="NJY41" s="134"/>
      <c r="NJZ41" s="134"/>
      <c r="NKA41" s="134"/>
      <c r="NKB41" s="134"/>
      <c r="NKC41" s="134"/>
      <c r="NKD41" s="134"/>
      <c r="NKE41" s="134"/>
      <c r="NKF41" s="134"/>
      <c r="NKG41" s="134"/>
      <c r="NKH41" s="134"/>
      <c r="NKI41" s="134"/>
      <c r="NKJ41" s="134"/>
      <c r="NKK41" s="134"/>
      <c r="NKL41" s="134"/>
      <c r="NKM41" s="134"/>
      <c r="NKN41" s="134"/>
      <c r="NKO41" s="134"/>
      <c r="NKP41" s="134"/>
      <c r="NKQ41" s="134"/>
      <c r="NKR41" s="134"/>
      <c r="NKS41" s="134"/>
      <c r="NKT41" s="134"/>
      <c r="NKU41" s="134"/>
      <c r="NKV41" s="134"/>
      <c r="NKW41" s="134"/>
      <c r="NKX41" s="134"/>
      <c r="NKY41" s="134"/>
      <c r="NKZ41" s="134"/>
      <c r="NLA41" s="134"/>
      <c r="NLB41" s="134"/>
      <c r="NLC41" s="134"/>
      <c r="NLD41" s="134"/>
      <c r="NLE41" s="134"/>
      <c r="NLF41" s="134"/>
      <c r="NLG41" s="134"/>
      <c r="NLH41" s="134"/>
      <c r="NLI41" s="134"/>
      <c r="NLJ41" s="134"/>
      <c r="NLK41" s="134"/>
      <c r="NLL41" s="134"/>
      <c r="NLM41" s="134"/>
      <c r="NLN41" s="134"/>
      <c r="NLO41" s="134"/>
      <c r="NLP41" s="134"/>
      <c r="NLQ41" s="134"/>
      <c r="NLR41" s="134"/>
      <c r="NLS41" s="134"/>
      <c r="NLT41" s="134"/>
      <c r="NLU41" s="134"/>
      <c r="NLV41" s="134"/>
      <c r="NLW41" s="134"/>
      <c r="NLX41" s="134"/>
      <c r="NLY41" s="134"/>
      <c r="NLZ41" s="134"/>
      <c r="NMA41" s="134"/>
      <c r="NMB41" s="134"/>
      <c r="NMC41" s="134"/>
      <c r="NMD41" s="134"/>
      <c r="NME41" s="134"/>
      <c r="NMF41" s="134"/>
      <c r="NMG41" s="134"/>
      <c r="NMH41" s="134"/>
      <c r="NMI41" s="134"/>
      <c r="NMJ41" s="134"/>
      <c r="NMK41" s="134"/>
      <c r="NML41" s="134"/>
      <c r="NMM41" s="134"/>
      <c r="NMN41" s="134"/>
      <c r="NMO41" s="134"/>
      <c r="NMP41" s="134"/>
      <c r="NMQ41" s="134"/>
      <c r="NMR41" s="134"/>
      <c r="NMS41" s="134"/>
      <c r="NMT41" s="134"/>
      <c r="NMU41" s="134"/>
      <c r="NMV41" s="134"/>
      <c r="NMW41" s="134"/>
      <c r="NMX41" s="134"/>
      <c r="NMY41" s="134"/>
      <c r="NMZ41" s="134"/>
      <c r="NNA41" s="134"/>
      <c r="NNB41" s="134"/>
      <c r="NNC41" s="134"/>
      <c r="NND41" s="134"/>
      <c r="NNE41" s="134"/>
      <c r="NNF41" s="134"/>
      <c r="NNG41" s="134"/>
      <c r="NNH41" s="134"/>
      <c r="NNI41" s="134"/>
      <c r="NNJ41" s="134"/>
      <c r="NNK41" s="134"/>
      <c r="NNL41" s="134"/>
      <c r="NNM41" s="134"/>
      <c r="NNN41" s="134"/>
      <c r="NNO41" s="134"/>
      <c r="NNP41" s="134"/>
      <c r="NNQ41" s="134"/>
      <c r="NNR41" s="134"/>
      <c r="NNS41" s="134"/>
      <c r="NNT41" s="134"/>
      <c r="NNU41" s="134"/>
      <c r="NNV41" s="134"/>
      <c r="NNW41" s="134"/>
      <c r="NNX41" s="134"/>
      <c r="NNY41" s="134"/>
      <c r="NNZ41" s="134"/>
      <c r="NOA41" s="134"/>
      <c r="NOB41" s="134"/>
      <c r="NOC41" s="134"/>
      <c r="NOD41" s="134"/>
      <c r="NOE41" s="134"/>
      <c r="NOF41" s="134"/>
      <c r="NOG41" s="134"/>
      <c r="NOH41" s="134"/>
      <c r="NOI41" s="134"/>
      <c r="NOJ41" s="134"/>
      <c r="NOK41" s="134"/>
      <c r="NOL41" s="134"/>
      <c r="NOM41" s="134"/>
      <c r="NON41" s="134"/>
      <c r="NOO41" s="134"/>
      <c r="NOP41" s="134"/>
      <c r="NOQ41" s="134"/>
      <c r="NOR41" s="134"/>
      <c r="NOS41" s="134"/>
      <c r="NOT41" s="134"/>
      <c r="NOU41" s="134"/>
      <c r="NOV41" s="134"/>
      <c r="NOW41" s="134"/>
      <c r="NOX41" s="134"/>
      <c r="NOY41" s="134"/>
      <c r="NOZ41" s="134"/>
      <c r="NPA41" s="134"/>
      <c r="NPB41" s="134"/>
      <c r="NPC41" s="134"/>
      <c r="NPD41" s="134"/>
      <c r="NPE41" s="134"/>
      <c r="NPF41" s="134"/>
      <c r="NPG41" s="134"/>
      <c r="NPH41" s="134"/>
      <c r="NPI41" s="134"/>
      <c r="NPJ41" s="134"/>
      <c r="NPK41" s="134"/>
      <c r="NPL41" s="134"/>
      <c r="NPM41" s="134"/>
      <c r="NPN41" s="134"/>
      <c r="NPO41" s="134"/>
      <c r="NPP41" s="134"/>
      <c r="NPQ41" s="134"/>
      <c r="NPR41" s="134"/>
      <c r="NPS41" s="134"/>
      <c r="NPT41" s="134"/>
      <c r="NPU41" s="134"/>
      <c r="NPV41" s="134"/>
      <c r="NPW41" s="134"/>
      <c r="NPX41" s="134"/>
      <c r="NPY41" s="134"/>
      <c r="NPZ41" s="134"/>
      <c r="NQA41" s="134"/>
      <c r="NQB41" s="134"/>
      <c r="NQC41" s="134"/>
      <c r="NQD41" s="134"/>
      <c r="NQE41" s="134"/>
      <c r="NQF41" s="134"/>
      <c r="NQG41" s="134"/>
      <c r="NQH41" s="134"/>
      <c r="NQI41" s="134"/>
      <c r="NQJ41" s="134"/>
      <c r="NQK41" s="134"/>
      <c r="NQL41" s="134"/>
      <c r="NQM41" s="134"/>
      <c r="NQN41" s="134"/>
      <c r="NQO41" s="134"/>
      <c r="NQP41" s="134"/>
      <c r="NQQ41" s="134"/>
      <c r="NQR41" s="134"/>
      <c r="NQS41" s="134"/>
      <c r="NQT41" s="134"/>
      <c r="NQU41" s="134"/>
      <c r="NQV41" s="134"/>
      <c r="NQW41" s="134"/>
      <c r="NQX41" s="134"/>
      <c r="NQY41" s="134"/>
      <c r="NQZ41" s="134"/>
      <c r="NRA41" s="134"/>
      <c r="NRB41" s="134"/>
      <c r="NRC41" s="134"/>
      <c r="NRD41" s="134"/>
      <c r="NRE41" s="134"/>
      <c r="NRF41" s="134"/>
      <c r="NRG41" s="134"/>
      <c r="NRH41" s="134"/>
      <c r="NRI41" s="134"/>
      <c r="NRJ41" s="134"/>
      <c r="NRK41" s="134"/>
      <c r="NRL41" s="134"/>
      <c r="NRM41" s="134"/>
      <c r="NRN41" s="134"/>
      <c r="NRO41" s="134"/>
      <c r="NRP41" s="134"/>
      <c r="NRQ41" s="134"/>
      <c r="NRR41" s="134"/>
      <c r="NRS41" s="134"/>
      <c r="NRT41" s="134"/>
      <c r="NRU41" s="134"/>
      <c r="NRV41" s="134"/>
      <c r="NRW41" s="134"/>
      <c r="NRX41" s="134"/>
      <c r="NRY41" s="134"/>
      <c r="NRZ41" s="134"/>
      <c r="NSA41" s="134"/>
      <c r="NSB41" s="134"/>
      <c r="NSC41" s="134"/>
      <c r="NSD41" s="134"/>
      <c r="NSE41" s="134"/>
      <c r="NSF41" s="134"/>
      <c r="NSG41" s="134"/>
      <c r="NSH41" s="134"/>
      <c r="NSI41" s="134"/>
      <c r="NSJ41" s="134"/>
      <c r="NSK41" s="134"/>
      <c r="NSL41" s="134"/>
      <c r="NSM41" s="134"/>
      <c r="NSN41" s="134"/>
      <c r="NSO41" s="134"/>
      <c r="NSP41" s="134"/>
      <c r="NSQ41" s="134"/>
      <c r="NSR41" s="134"/>
      <c r="NSS41" s="134"/>
      <c r="NST41" s="134"/>
      <c r="NSU41" s="134"/>
      <c r="NSV41" s="134"/>
      <c r="NSW41" s="134"/>
      <c r="NSX41" s="134"/>
      <c r="NSY41" s="134"/>
      <c r="NSZ41" s="134"/>
      <c r="NTA41" s="134"/>
      <c r="NTB41" s="134"/>
      <c r="NTC41" s="134"/>
      <c r="NTD41" s="134"/>
      <c r="NTE41" s="134"/>
      <c r="NTF41" s="134"/>
      <c r="NTG41" s="134"/>
      <c r="NTH41" s="134"/>
      <c r="NTI41" s="134"/>
      <c r="NTJ41" s="134"/>
      <c r="NTK41" s="134"/>
      <c r="NTL41" s="134"/>
      <c r="NTM41" s="134"/>
      <c r="NTN41" s="134"/>
      <c r="NTO41" s="134"/>
      <c r="NTP41" s="134"/>
      <c r="NTQ41" s="134"/>
      <c r="NTR41" s="134"/>
      <c r="NTS41" s="134"/>
      <c r="NTT41" s="134"/>
      <c r="NTU41" s="134"/>
      <c r="NTV41" s="134"/>
      <c r="NTW41" s="134"/>
      <c r="NTX41" s="134"/>
      <c r="NTY41" s="134"/>
      <c r="NTZ41" s="134"/>
      <c r="NUA41" s="134"/>
      <c r="NUB41" s="134"/>
      <c r="NUC41" s="134"/>
      <c r="NUD41" s="134"/>
      <c r="NUE41" s="134"/>
      <c r="NUF41" s="134"/>
      <c r="NUG41" s="134"/>
      <c r="NUH41" s="134"/>
      <c r="NUI41" s="134"/>
      <c r="NUJ41" s="134"/>
      <c r="NUK41" s="134"/>
      <c r="NUL41" s="134"/>
      <c r="NUM41" s="134"/>
      <c r="NUN41" s="134"/>
      <c r="NUO41" s="134"/>
      <c r="NUP41" s="134"/>
      <c r="NUQ41" s="134"/>
      <c r="NUR41" s="134"/>
      <c r="NUS41" s="134"/>
      <c r="NUT41" s="134"/>
      <c r="NUU41" s="134"/>
      <c r="NUV41" s="134"/>
      <c r="NUW41" s="134"/>
      <c r="NUX41" s="134"/>
      <c r="NUY41" s="134"/>
      <c r="NUZ41" s="134"/>
      <c r="NVA41" s="134"/>
      <c r="NVB41" s="134"/>
      <c r="NVC41" s="134"/>
      <c r="NVD41" s="134"/>
      <c r="NVE41" s="134"/>
      <c r="NVF41" s="134"/>
      <c r="NVG41" s="134"/>
      <c r="NVH41" s="134"/>
      <c r="NVI41" s="134"/>
      <c r="NVJ41" s="134"/>
      <c r="NVK41" s="134"/>
      <c r="NVL41" s="134"/>
      <c r="NVM41" s="134"/>
      <c r="NVN41" s="134"/>
      <c r="NVO41" s="134"/>
      <c r="NVP41" s="134"/>
      <c r="NVQ41" s="134"/>
      <c r="NVR41" s="134"/>
      <c r="NVS41" s="134"/>
      <c r="NVT41" s="134"/>
      <c r="NVU41" s="134"/>
      <c r="NVV41" s="134"/>
      <c r="NVW41" s="134"/>
      <c r="NVX41" s="134"/>
      <c r="NVY41" s="134"/>
      <c r="NVZ41" s="134"/>
      <c r="NWA41" s="134"/>
      <c r="NWB41" s="134"/>
      <c r="NWC41" s="134"/>
      <c r="NWD41" s="134"/>
      <c r="NWE41" s="134"/>
      <c r="NWF41" s="134"/>
      <c r="NWG41" s="134"/>
      <c r="NWH41" s="134"/>
      <c r="NWI41" s="134"/>
      <c r="NWJ41" s="134"/>
      <c r="NWK41" s="134"/>
      <c r="NWL41" s="134"/>
      <c r="NWM41" s="134"/>
      <c r="NWN41" s="134"/>
      <c r="NWO41" s="134"/>
      <c r="NWP41" s="134"/>
      <c r="NWQ41" s="134"/>
      <c r="NWR41" s="134"/>
      <c r="NWS41" s="134"/>
      <c r="NWT41" s="134"/>
      <c r="NWU41" s="134"/>
      <c r="NWV41" s="134"/>
      <c r="NWW41" s="134"/>
      <c r="NWX41" s="134"/>
      <c r="NWY41" s="134"/>
      <c r="NWZ41" s="134"/>
      <c r="NXA41" s="134"/>
      <c r="NXB41" s="134"/>
      <c r="NXC41" s="134"/>
      <c r="NXD41" s="134"/>
      <c r="NXE41" s="134"/>
      <c r="NXF41" s="134"/>
      <c r="NXG41" s="134"/>
      <c r="NXH41" s="134"/>
      <c r="NXI41" s="134"/>
      <c r="NXJ41" s="134"/>
      <c r="NXK41" s="134"/>
      <c r="NXL41" s="134"/>
      <c r="NXM41" s="134"/>
      <c r="NXN41" s="134"/>
      <c r="NXO41" s="134"/>
      <c r="NXP41" s="134"/>
      <c r="NXQ41" s="134"/>
      <c r="NXR41" s="134"/>
      <c r="NXS41" s="134"/>
      <c r="NXT41" s="134"/>
      <c r="NXU41" s="134"/>
      <c r="NXV41" s="134"/>
      <c r="NXW41" s="134"/>
      <c r="NXX41" s="134"/>
      <c r="NXY41" s="134"/>
      <c r="NXZ41" s="134"/>
      <c r="NYA41" s="134"/>
      <c r="NYB41" s="134"/>
      <c r="NYC41" s="134"/>
      <c r="NYD41" s="134"/>
      <c r="NYE41" s="134"/>
      <c r="NYF41" s="134"/>
      <c r="NYG41" s="134"/>
      <c r="NYH41" s="134"/>
      <c r="NYI41" s="134"/>
      <c r="NYJ41" s="134"/>
      <c r="NYK41" s="134"/>
      <c r="NYL41" s="134"/>
      <c r="NYM41" s="134"/>
      <c r="NYN41" s="134"/>
      <c r="NYO41" s="134"/>
      <c r="NYP41" s="134"/>
      <c r="NYQ41" s="134"/>
      <c r="NYR41" s="134"/>
      <c r="NYS41" s="134"/>
      <c r="NYT41" s="134"/>
      <c r="NYU41" s="134"/>
      <c r="NYV41" s="134"/>
      <c r="NYW41" s="134"/>
      <c r="NYX41" s="134"/>
      <c r="NYY41" s="134"/>
      <c r="NYZ41" s="134"/>
      <c r="NZA41" s="134"/>
      <c r="NZB41" s="134"/>
      <c r="NZC41" s="134"/>
      <c r="NZD41" s="134"/>
      <c r="NZE41" s="134"/>
      <c r="NZF41" s="134"/>
      <c r="NZG41" s="134"/>
      <c r="NZH41" s="134"/>
      <c r="NZI41" s="134"/>
      <c r="NZJ41" s="134"/>
      <c r="NZK41" s="134"/>
      <c r="NZL41" s="134"/>
      <c r="NZM41" s="134"/>
      <c r="NZN41" s="134"/>
      <c r="NZO41" s="134"/>
      <c r="NZP41" s="134"/>
      <c r="NZQ41" s="134"/>
      <c r="NZR41" s="134"/>
      <c r="NZS41" s="134"/>
      <c r="NZT41" s="134"/>
      <c r="NZU41" s="134"/>
      <c r="NZV41" s="134"/>
      <c r="NZW41" s="134"/>
      <c r="NZX41" s="134"/>
      <c r="NZY41" s="134"/>
      <c r="NZZ41" s="134"/>
      <c r="OAA41" s="134"/>
      <c r="OAB41" s="134"/>
      <c r="OAC41" s="134"/>
      <c r="OAD41" s="134"/>
      <c r="OAE41" s="134"/>
      <c r="OAF41" s="134"/>
      <c r="OAG41" s="134"/>
      <c r="OAH41" s="134"/>
      <c r="OAI41" s="134"/>
      <c r="OAJ41" s="134"/>
      <c r="OAK41" s="134"/>
      <c r="OAL41" s="134"/>
      <c r="OAM41" s="134"/>
      <c r="OAN41" s="134"/>
      <c r="OAO41" s="134"/>
      <c r="OAP41" s="134"/>
      <c r="OAQ41" s="134"/>
      <c r="OAR41" s="134"/>
      <c r="OAS41" s="134"/>
      <c r="OAT41" s="134"/>
      <c r="OAU41" s="134"/>
      <c r="OAV41" s="134"/>
      <c r="OAW41" s="134"/>
      <c r="OAX41" s="134"/>
      <c r="OAY41" s="134"/>
      <c r="OAZ41" s="134"/>
      <c r="OBA41" s="134"/>
      <c r="OBB41" s="134"/>
      <c r="OBC41" s="134"/>
      <c r="OBD41" s="134"/>
      <c r="OBE41" s="134"/>
      <c r="OBF41" s="134"/>
      <c r="OBG41" s="134"/>
      <c r="OBH41" s="134"/>
      <c r="OBI41" s="134"/>
      <c r="OBJ41" s="134"/>
      <c r="OBK41" s="134"/>
      <c r="OBL41" s="134"/>
      <c r="OBM41" s="134"/>
      <c r="OBN41" s="134"/>
      <c r="OBO41" s="134"/>
      <c r="OBP41" s="134"/>
      <c r="OBQ41" s="134"/>
      <c r="OBR41" s="134"/>
      <c r="OBS41" s="134"/>
      <c r="OBT41" s="134"/>
      <c r="OBU41" s="134"/>
      <c r="OBV41" s="134"/>
      <c r="OBW41" s="134"/>
      <c r="OBX41" s="134"/>
      <c r="OBY41" s="134"/>
      <c r="OBZ41" s="134"/>
      <c r="OCA41" s="134"/>
      <c r="OCB41" s="134"/>
      <c r="OCC41" s="134"/>
      <c r="OCD41" s="134"/>
      <c r="OCE41" s="134"/>
      <c r="OCF41" s="134"/>
      <c r="OCG41" s="134"/>
      <c r="OCH41" s="134"/>
      <c r="OCI41" s="134"/>
      <c r="OCJ41" s="134"/>
      <c r="OCK41" s="134"/>
      <c r="OCL41" s="134"/>
      <c r="OCM41" s="134"/>
      <c r="OCN41" s="134"/>
      <c r="OCO41" s="134"/>
      <c r="OCP41" s="134"/>
      <c r="OCQ41" s="134"/>
      <c r="OCR41" s="134"/>
      <c r="OCS41" s="134"/>
      <c r="OCT41" s="134"/>
      <c r="OCU41" s="134"/>
      <c r="OCV41" s="134"/>
      <c r="OCW41" s="134"/>
      <c r="OCX41" s="134"/>
      <c r="OCY41" s="134"/>
      <c r="OCZ41" s="134"/>
      <c r="ODA41" s="134"/>
      <c r="ODB41" s="134"/>
      <c r="ODC41" s="134"/>
      <c r="ODD41" s="134"/>
      <c r="ODE41" s="134"/>
      <c r="ODF41" s="134"/>
      <c r="ODG41" s="134"/>
      <c r="ODH41" s="134"/>
      <c r="ODI41" s="134"/>
      <c r="ODJ41" s="134"/>
      <c r="ODK41" s="134"/>
      <c r="ODL41" s="134"/>
      <c r="ODM41" s="134"/>
      <c r="ODN41" s="134"/>
      <c r="ODO41" s="134"/>
      <c r="ODP41" s="134"/>
      <c r="ODQ41" s="134"/>
      <c r="ODR41" s="134"/>
      <c r="ODS41" s="134"/>
      <c r="ODT41" s="134"/>
      <c r="ODU41" s="134"/>
      <c r="ODV41" s="134"/>
      <c r="ODW41" s="134"/>
      <c r="ODX41" s="134"/>
      <c r="ODY41" s="134"/>
      <c r="ODZ41" s="134"/>
      <c r="OEA41" s="134"/>
      <c r="OEB41" s="134"/>
      <c r="OEC41" s="134"/>
      <c r="OED41" s="134"/>
      <c r="OEE41" s="134"/>
      <c r="OEF41" s="134"/>
      <c r="OEG41" s="134"/>
      <c r="OEH41" s="134"/>
      <c r="OEI41" s="134"/>
      <c r="OEJ41" s="134"/>
      <c r="OEK41" s="134"/>
      <c r="OEL41" s="134"/>
      <c r="OEM41" s="134"/>
      <c r="OEN41" s="134"/>
      <c r="OEO41" s="134"/>
      <c r="OEP41" s="134"/>
      <c r="OEQ41" s="134"/>
      <c r="OER41" s="134"/>
      <c r="OES41" s="134"/>
      <c r="OET41" s="134"/>
      <c r="OEU41" s="134"/>
      <c r="OEV41" s="134"/>
      <c r="OEW41" s="134"/>
      <c r="OEX41" s="134"/>
      <c r="OEY41" s="134"/>
      <c r="OEZ41" s="134"/>
      <c r="OFA41" s="134"/>
      <c r="OFB41" s="134"/>
      <c r="OFC41" s="134"/>
      <c r="OFD41" s="134"/>
      <c r="OFE41" s="134"/>
      <c r="OFF41" s="134"/>
      <c r="OFG41" s="134"/>
      <c r="OFH41" s="134"/>
      <c r="OFI41" s="134"/>
      <c r="OFJ41" s="134"/>
      <c r="OFK41" s="134"/>
      <c r="OFL41" s="134"/>
      <c r="OFM41" s="134"/>
      <c r="OFN41" s="134"/>
      <c r="OFO41" s="134"/>
      <c r="OFP41" s="134"/>
      <c r="OFQ41" s="134"/>
      <c r="OFR41" s="134"/>
      <c r="OFS41" s="134"/>
      <c r="OFT41" s="134"/>
      <c r="OFU41" s="134"/>
      <c r="OFV41" s="134"/>
      <c r="OFW41" s="134"/>
      <c r="OFX41" s="134"/>
      <c r="OFY41" s="134"/>
      <c r="OFZ41" s="134"/>
      <c r="OGA41" s="134"/>
      <c r="OGB41" s="134"/>
      <c r="OGC41" s="134"/>
      <c r="OGD41" s="134"/>
      <c r="OGE41" s="134"/>
      <c r="OGF41" s="134"/>
      <c r="OGG41" s="134"/>
      <c r="OGH41" s="134"/>
      <c r="OGI41" s="134"/>
      <c r="OGJ41" s="134"/>
      <c r="OGK41" s="134"/>
      <c r="OGL41" s="134"/>
      <c r="OGM41" s="134"/>
      <c r="OGN41" s="134"/>
      <c r="OGO41" s="134"/>
      <c r="OGP41" s="134"/>
      <c r="OGQ41" s="134"/>
      <c r="OGR41" s="134"/>
      <c r="OGS41" s="134"/>
      <c r="OGT41" s="134"/>
      <c r="OGU41" s="134"/>
      <c r="OGV41" s="134"/>
      <c r="OGW41" s="134"/>
      <c r="OGX41" s="134"/>
      <c r="OGY41" s="134"/>
      <c r="OGZ41" s="134"/>
      <c r="OHA41" s="134"/>
      <c r="OHB41" s="134"/>
      <c r="OHC41" s="134"/>
      <c r="OHD41" s="134"/>
      <c r="OHE41" s="134"/>
      <c r="OHF41" s="134"/>
      <c r="OHG41" s="134"/>
      <c r="OHH41" s="134"/>
      <c r="OHI41" s="134"/>
      <c r="OHJ41" s="134"/>
      <c r="OHK41" s="134"/>
      <c r="OHL41" s="134"/>
      <c r="OHM41" s="134"/>
      <c r="OHN41" s="134"/>
      <c r="OHO41" s="134"/>
      <c r="OHP41" s="134"/>
      <c r="OHQ41" s="134"/>
      <c r="OHR41" s="134"/>
      <c r="OHS41" s="134"/>
      <c r="OHT41" s="134"/>
      <c r="OHU41" s="134"/>
      <c r="OHV41" s="134"/>
      <c r="OHW41" s="134"/>
      <c r="OHX41" s="134"/>
      <c r="OHY41" s="134"/>
      <c r="OHZ41" s="134"/>
      <c r="OIA41" s="134"/>
      <c r="OIB41" s="134"/>
      <c r="OIC41" s="134"/>
      <c r="OID41" s="134"/>
      <c r="OIE41" s="134"/>
      <c r="OIF41" s="134"/>
      <c r="OIG41" s="134"/>
      <c r="OIH41" s="134"/>
      <c r="OII41" s="134"/>
      <c r="OIJ41" s="134"/>
      <c r="OIK41" s="134"/>
      <c r="OIL41" s="134"/>
      <c r="OIM41" s="134"/>
      <c r="OIN41" s="134"/>
      <c r="OIO41" s="134"/>
      <c r="OIP41" s="134"/>
      <c r="OIQ41" s="134"/>
      <c r="OIR41" s="134"/>
      <c r="OIS41" s="134"/>
      <c r="OIT41" s="134"/>
      <c r="OIU41" s="134"/>
      <c r="OIV41" s="134"/>
      <c r="OIW41" s="134"/>
      <c r="OIX41" s="134"/>
      <c r="OIY41" s="134"/>
      <c r="OIZ41" s="134"/>
      <c r="OJA41" s="134"/>
      <c r="OJB41" s="134"/>
      <c r="OJC41" s="134"/>
      <c r="OJD41" s="134"/>
      <c r="OJE41" s="134"/>
      <c r="OJF41" s="134"/>
      <c r="OJG41" s="134"/>
      <c r="OJH41" s="134"/>
      <c r="OJI41" s="134"/>
      <c r="OJJ41" s="134"/>
      <c r="OJK41" s="134"/>
      <c r="OJL41" s="134"/>
      <c r="OJM41" s="134"/>
      <c r="OJN41" s="134"/>
      <c r="OJO41" s="134"/>
      <c r="OJP41" s="134"/>
      <c r="OJQ41" s="134"/>
      <c r="OJR41" s="134"/>
      <c r="OJS41" s="134"/>
      <c r="OJT41" s="134"/>
      <c r="OJU41" s="134"/>
      <c r="OJV41" s="134"/>
      <c r="OJW41" s="134"/>
      <c r="OJX41" s="134"/>
      <c r="OJY41" s="134"/>
      <c r="OJZ41" s="134"/>
      <c r="OKA41" s="134"/>
      <c r="OKB41" s="134"/>
      <c r="OKC41" s="134"/>
      <c r="OKD41" s="134"/>
      <c r="OKE41" s="134"/>
      <c r="OKF41" s="134"/>
      <c r="OKG41" s="134"/>
      <c r="OKH41" s="134"/>
      <c r="OKI41" s="134"/>
      <c r="OKJ41" s="134"/>
      <c r="OKK41" s="134"/>
      <c r="OKL41" s="134"/>
      <c r="OKM41" s="134"/>
      <c r="OKN41" s="134"/>
      <c r="OKO41" s="134"/>
      <c r="OKP41" s="134"/>
      <c r="OKQ41" s="134"/>
      <c r="OKR41" s="134"/>
      <c r="OKS41" s="134"/>
      <c r="OKT41" s="134"/>
      <c r="OKU41" s="134"/>
      <c r="OKV41" s="134"/>
      <c r="OKW41" s="134"/>
      <c r="OKX41" s="134"/>
      <c r="OKY41" s="134"/>
      <c r="OKZ41" s="134"/>
      <c r="OLA41" s="134"/>
      <c r="OLB41" s="134"/>
      <c r="OLC41" s="134"/>
      <c r="OLD41" s="134"/>
      <c r="OLE41" s="134"/>
      <c r="OLF41" s="134"/>
      <c r="OLG41" s="134"/>
      <c r="OLH41" s="134"/>
      <c r="OLI41" s="134"/>
      <c r="OLJ41" s="134"/>
      <c r="OLK41" s="134"/>
      <c r="OLL41" s="134"/>
      <c r="OLM41" s="134"/>
      <c r="OLN41" s="134"/>
      <c r="OLO41" s="134"/>
      <c r="OLP41" s="134"/>
      <c r="OLQ41" s="134"/>
      <c r="OLR41" s="134"/>
      <c r="OLS41" s="134"/>
      <c r="OLT41" s="134"/>
      <c r="OLU41" s="134"/>
      <c r="OLV41" s="134"/>
      <c r="OLW41" s="134"/>
      <c r="OLX41" s="134"/>
      <c r="OLY41" s="134"/>
      <c r="OLZ41" s="134"/>
      <c r="OMA41" s="134"/>
      <c r="OMB41" s="134"/>
      <c r="OMC41" s="134"/>
      <c r="OMD41" s="134"/>
      <c r="OME41" s="134"/>
      <c r="OMF41" s="134"/>
      <c r="OMG41" s="134"/>
      <c r="OMH41" s="134"/>
      <c r="OMI41" s="134"/>
      <c r="OMJ41" s="134"/>
      <c r="OMK41" s="134"/>
      <c r="OML41" s="134"/>
      <c r="OMM41" s="134"/>
      <c r="OMN41" s="134"/>
      <c r="OMO41" s="134"/>
      <c r="OMP41" s="134"/>
      <c r="OMQ41" s="134"/>
      <c r="OMR41" s="134"/>
      <c r="OMS41" s="134"/>
      <c r="OMT41" s="134"/>
      <c r="OMU41" s="134"/>
      <c r="OMV41" s="134"/>
      <c r="OMW41" s="134"/>
      <c r="OMX41" s="134"/>
      <c r="OMY41" s="134"/>
      <c r="OMZ41" s="134"/>
      <c r="ONA41" s="134"/>
      <c r="ONB41" s="134"/>
      <c r="ONC41" s="134"/>
      <c r="OND41" s="134"/>
      <c r="ONE41" s="134"/>
      <c r="ONF41" s="134"/>
      <c r="ONG41" s="134"/>
      <c r="ONH41" s="134"/>
      <c r="ONI41" s="134"/>
      <c r="ONJ41" s="134"/>
      <c r="ONK41" s="134"/>
      <c r="ONL41" s="134"/>
      <c r="ONM41" s="134"/>
      <c r="ONN41" s="134"/>
      <c r="ONO41" s="134"/>
      <c r="ONP41" s="134"/>
      <c r="ONQ41" s="134"/>
      <c r="ONR41" s="134"/>
      <c r="ONS41" s="134"/>
      <c r="ONT41" s="134"/>
      <c r="ONU41" s="134"/>
      <c r="ONV41" s="134"/>
      <c r="ONW41" s="134"/>
      <c r="ONX41" s="134"/>
      <c r="ONY41" s="134"/>
      <c r="ONZ41" s="134"/>
      <c r="OOA41" s="134"/>
      <c r="OOB41" s="134"/>
      <c r="OOC41" s="134"/>
      <c r="OOD41" s="134"/>
      <c r="OOE41" s="134"/>
      <c r="OOF41" s="134"/>
      <c r="OOG41" s="134"/>
      <c r="OOH41" s="134"/>
      <c r="OOI41" s="134"/>
      <c r="OOJ41" s="134"/>
      <c r="OOK41" s="134"/>
      <c r="OOL41" s="134"/>
      <c r="OOM41" s="134"/>
      <c r="OON41" s="134"/>
      <c r="OOO41" s="134"/>
      <c r="OOP41" s="134"/>
      <c r="OOQ41" s="134"/>
      <c r="OOR41" s="134"/>
      <c r="OOS41" s="134"/>
      <c r="OOT41" s="134"/>
      <c r="OOU41" s="134"/>
      <c r="OOV41" s="134"/>
      <c r="OOW41" s="134"/>
      <c r="OOX41" s="134"/>
      <c r="OOY41" s="134"/>
      <c r="OOZ41" s="134"/>
      <c r="OPA41" s="134"/>
      <c r="OPB41" s="134"/>
      <c r="OPC41" s="134"/>
      <c r="OPD41" s="134"/>
      <c r="OPE41" s="134"/>
      <c r="OPF41" s="134"/>
      <c r="OPG41" s="134"/>
      <c r="OPH41" s="134"/>
      <c r="OPI41" s="134"/>
      <c r="OPJ41" s="134"/>
      <c r="OPK41" s="134"/>
      <c r="OPL41" s="134"/>
      <c r="OPM41" s="134"/>
      <c r="OPN41" s="134"/>
      <c r="OPO41" s="134"/>
      <c r="OPP41" s="134"/>
      <c r="OPQ41" s="134"/>
      <c r="OPR41" s="134"/>
      <c r="OPS41" s="134"/>
      <c r="OPT41" s="134"/>
      <c r="OPU41" s="134"/>
      <c r="OPV41" s="134"/>
      <c r="OPW41" s="134"/>
      <c r="OPX41" s="134"/>
      <c r="OPY41" s="134"/>
      <c r="OPZ41" s="134"/>
      <c r="OQA41" s="134"/>
      <c r="OQB41" s="134"/>
      <c r="OQC41" s="134"/>
      <c r="OQD41" s="134"/>
      <c r="OQE41" s="134"/>
      <c r="OQF41" s="134"/>
      <c r="OQG41" s="134"/>
      <c r="OQH41" s="134"/>
      <c r="OQI41" s="134"/>
      <c r="OQJ41" s="134"/>
      <c r="OQK41" s="134"/>
      <c r="OQL41" s="134"/>
      <c r="OQM41" s="134"/>
      <c r="OQN41" s="134"/>
      <c r="OQO41" s="134"/>
      <c r="OQP41" s="134"/>
      <c r="OQQ41" s="134"/>
      <c r="OQR41" s="134"/>
      <c r="OQS41" s="134"/>
      <c r="OQT41" s="134"/>
      <c r="OQU41" s="134"/>
      <c r="OQV41" s="134"/>
      <c r="OQW41" s="134"/>
      <c r="OQX41" s="134"/>
      <c r="OQY41" s="134"/>
      <c r="OQZ41" s="134"/>
      <c r="ORA41" s="134"/>
      <c r="ORB41" s="134"/>
      <c r="ORC41" s="134"/>
      <c r="ORD41" s="134"/>
      <c r="ORE41" s="134"/>
      <c r="ORF41" s="134"/>
      <c r="ORG41" s="134"/>
      <c r="ORH41" s="134"/>
      <c r="ORI41" s="134"/>
      <c r="ORJ41" s="134"/>
      <c r="ORK41" s="134"/>
      <c r="ORL41" s="134"/>
      <c r="ORM41" s="134"/>
      <c r="ORN41" s="134"/>
      <c r="ORO41" s="134"/>
      <c r="ORP41" s="134"/>
      <c r="ORQ41" s="134"/>
      <c r="ORR41" s="134"/>
      <c r="ORS41" s="134"/>
      <c r="ORT41" s="134"/>
      <c r="ORU41" s="134"/>
      <c r="ORV41" s="134"/>
      <c r="ORW41" s="134"/>
      <c r="ORX41" s="134"/>
      <c r="ORY41" s="134"/>
      <c r="ORZ41" s="134"/>
      <c r="OSA41" s="134"/>
      <c r="OSB41" s="134"/>
      <c r="OSC41" s="134"/>
      <c r="OSD41" s="134"/>
      <c r="OSE41" s="134"/>
      <c r="OSF41" s="134"/>
      <c r="OSG41" s="134"/>
      <c r="OSH41" s="134"/>
      <c r="OSI41" s="134"/>
      <c r="OSJ41" s="134"/>
      <c r="OSK41" s="134"/>
      <c r="OSL41" s="134"/>
      <c r="OSM41" s="134"/>
      <c r="OSN41" s="134"/>
      <c r="OSO41" s="134"/>
      <c r="OSP41" s="134"/>
      <c r="OSQ41" s="134"/>
      <c r="OSR41" s="134"/>
      <c r="OSS41" s="134"/>
      <c r="OST41" s="134"/>
      <c r="OSU41" s="134"/>
      <c r="OSV41" s="134"/>
      <c r="OSW41" s="134"/>
      <c r="OSX41" s="134"/>
      <c r="OSY41" s="134"/>
      <c r="OSZ41" s="134"/>
      <c r="OTA41" s="134"/>
      <c r="OTB41" s="134"/>
      <c r="OTC41" s="134"/>
      <c r="OTD41" s="134"/>
      <c r="OTE41" s="134"/>
      <c r="OTF41" s="134"/>
      <c r="OTG41" s="134"/>
      <c r="OTH41" s="134"/>
      <c r="OTI41" s="134"/>
      <c r="OTJ41" s="134"/>
      <c r="OTK41" s="134"/>
      <c r="OTL41" s="134"/>
      <c r="OTM41" s="134"/>
      <c r="OTN41" s="134"/>
      <c r="OTO41" s="134"/>
      <c r="OTP41" s="134"/>
      <c r="OTQ41" s="134"/>
      <c r="OTR41" s="134"/>
      <c r="OTS41" s="134"/>
      <c r="OTT41" s="134"/>
      <c r="OTU41" s="134"/>
      <c r="OTV41" s="134"/>
      <c r="OTW41" s="134"/>
      <c r="OTX41" s="134"/>
      <c r="OTY41" s="134"/>
      <c r="OTZ41" s="134"/>
      <c r="OUA41" s="134"/>
      <c r="OUB41" s="134"/>
      <c r="OUC41" s="134"/>
      <c r="OUD41" s="134"/>
      <c r="OUE41" s="134"/>
      <c r="OUF41" s="134"/>
      <c r="OUG41" s="134"/>
      <c r="OUH41" s="134"/>
      <c r="OUI41" s="134"/>
      <c r="OUJ41" s="134"/>
      <c r="OUK41" s="134"/>
      <c r="OUL41" s="134"/>
      <c r="OUM41" s="134"/>
      <c r="OUN41" s="134"/>
      <c r="OUO41" s="134"/>
      <c r="OUP41" s="134"/>
      <c r="OUQ41" s="134"/>
      <c r="OUR41" s="134"/>
      <c r="OUS41" s="134"/>
      <c r="OUT41" s="134"/>
      <c r="OUU41" s="134"/>
      <c r="OUV41" s="134"/>
      <c r="OUW41" s="134"/>
      <c r="OUX41" s="134"/>
      <c r="OUY41" s="134"/>
      <c r="OUZ41" s="134"/>
      <c r="OVA41" s="134"/>
      <c r="OVB41" s="134"/>
      <c r="OVC41" s="134"/>
      <c r="OVD41" s="134"/>
      <c r="OVE41" s="134"/>
      <c r="OVF41" s="134"/>
      <c r="OVG41" s="134"/>
      <c r="OVH41" s="134"/>
      <c r="OVI41" s="134"/>
      <c r="OVJ41" s="134"/>
      <c r="OVK41" s="134"/>
      <c r="OVL41" s="134"/>
      <c r="OVM41" s="134"/>
      <c r="OVN41" s="134"/>
      <c r="OVO41" s="134"/>
      <c r="OVP41" s="134"/>
      <c r="OVQ41" s="134"/>
      <c r="OVR41" s="134"/>
      <c r="OVS41" s="134"/>
      <c r="OVT41" s="134"/>
      <c r="OVU41" s="134"/>
      <c r="OVV41" s="134"/>
      <c r="OVW41" s="134"/>
      <c r="OVX41" s="134"/>
      <c r="OVY41" s="134"/>
      <c r="OVZ41" s="134"/>
      <c r="OWA41" s="134"/>
      <c r="OWB41" s="134"/>
      <c r="OWC41" s="134"/>
      <c r="OWD41" s="134"/>
      <c r="OWE41" s="134"/>
      <c r="OWF41" s="134"/>
      <c r="OWG41" s="134"/>
      <c r="OWH41" s="134"/>
      <c r="OWI41" s="134"/>
      <c r="OWJ41" s="134"/>
      <c r="OWK41" s="134"/>
      <c r="OWL41" s="134"/>
      <c r="OWM41" s="134"/>
      <c r="OWN41" s="134"/>
      <c r="OWO41" s="134"/>
      <c r="OWP41" s="134"/>
      <c r="OWQ41" s="134"/>
      <c r="OWR41" s="134"/>
      <c r="OWS41" s="134"/>
      <c r="OWT41" s="134"/>
      <c r="OWU41" s="134"/>
      <c r="OWV41" s="134"/>
      <c r="OWW41" s="134"/>
      <c r="OWX41" s="134"/>
      <c r="OWY41" s="134"/>
      <c r="OWZ41" s="134"/>
      <c r="OXA41" s="134"/>
      <c r="OXB41" s="134"/>
      <c r="OXC41" s="134"/>
      <c r="OXD41" s="134"/>
      <c r="OXE41" s="134"/>
      <c r="OXF41" s="134"/>
      <c r="OXG41" s="134"/>
      <c r="OXH41" s="134"/>
      <c r="OXI41" s="134"/>
      <c r="OXJ41" s="134"/>
      <c r="OXK41" s="134"/>
      <c r="OXL41" s="134"/>
      <c r="OXM41" s="134"/>
      <c r="OXN41" s="134"/>
      <c r="OXO41" s="134"/>
      <c r="OXP41" s="134"/>
      <c r="OXQ41" s="134"/>
      <c r="OXR41" s="134"/>
      <c r="OXS41" s="134"/>
      <c r="OXT41" s="134"/>
      <c r="OXU41" s="134"/>
      <c r="OXV41" s="134"/>
      <c r="OXW41" s="134"/>
      <c r="OXX41" s="134"/>
      <c r="OXY41" s="134"/>
      <c r="OXZ41" s="134"/>
      <c r="OYA41" s="134"/>
      <c r="OYB41" s="134"/>
      <c r="OYC41" s="134"/>
      <c r="OYD41" s="134"/>
      <c r="OYE41" s="134"/>
      <c r="OYF41" s="134"/>
      <c r="OYG41" s="134"/>
      <c r="OYH41" s="134"/>
      <c r="OYI41" s="134"/>
      <c r="OYJ41" s="134"/>
      <c r="OYK41" s="134"/>
      <c r="OYL41" s="134"/>
      <c r="OYM41" s="134"/>
      <c r="OYN41" s="134"/>
      <c r="OYO41" s="134"/>
      <c r="OYP41" s="134"/>
      <c r="OYQ41" s="134"/>
      <c r="OYR41" s="134"/>
      <c r="OYS41" s="134"/>
      <c r="OYT41" s="134"/>
      <c r="OYU41" s="134"/>
      <c r="OYV41" s="134"/>
      <c r="OYW41" s="134"/>
      <c r="OYX41" s="134"/>
      <c r="OYY41" s="134"/>
      <c r="OYZ41" s="134"/>
      <c r="OZA41" s="134"/>
      <c r="OZB41" s="134"/>
      <c r="OZC41" s="134"/>
      <c r="OZD41" s="134"/>
      <c r="OZE41" s="134"/>
      <c r="OZF41" s="134"/>
      <c r="OZG41" s="134"/>
      <c r="OZH41" s="134"/>
      <c r="OZI41" s="134"/>
      <c r="OZJ41" s="134"/>
      <c r="OZK41" s="134"/>
      <c r="OZL41" s="134"/>
      <c r="OZM41" s="134"/>
      <c r="OZN41" s="134"/>
      <c r="OZO41" s="134"/>
      <c r="OZP41" s="134"/>
      <c r="OZQ41" s="134"/>
      <c r="OZR41" s="134"/>
      <c r="OZS41" s="134"/>
      <c r="OZT41" s="134"/>
      <c r="OZU41" s="134"/>
      <c r="OZV41" s="134"/>
      <c r="OZW41" s="134"/>
      <c r="OZX41" s="134"/>
      <c r="OZY41" s="134"/>
      <c r="OZZ41" s="134"/>
      <c r="PAA41" s="134"/>
      <c r="PAB41" s="134"/>
      <c r="PAC41" s="134"/>
      <c r="PAD41" s="134"/>
      <c r="PAE41" s="134"/>
      <c r="PAF41" s="134"/>
      <c r="PAG41" s="134"/>
      <c r="PAH41" s="134"/>
      <c r="PAI41" s="134"/>
      <c r="PAJ41" s="134"/>
      <c r="PAK41" s="134"/>
      <c r="PAL41" s="134"/>
      <c r="PAM41" s="134"/>
      <c r="PAN41" s="134"/>
      <c r="PAO41" s="134"/>
      <c r="PAP41" s="134"/>
      <c r="PAQ41" s="134"/>
      <c r="PAR41" s="134"/>
      <c r="PAS41" s="134"/>
      <c r="PAT41" s="134"/>
      <c r="PAU41" s="134"/>
      <c r="PAV41" s="134"/>
      <c r="PAW41" s="134"/>
      <c r="PAX41" s="134"/>
      <c r="PAY41" s="134"/>
      <c r="PAZ41" s="134"/>
      <c r="PBA41" s="134"/>
      <c r="PBB41" s="134"/>
      <c r="PBC41" s="134"/>
      <c r="PBD41" s="134"/>
      <c r="PBE41" s="134"/>
      <c r="PBF41" s="134"/>
      <c r="PBG41" s="134"/>
      <c r="PBH41" s="134"/>
      <c r="PBI41" s="134"/>
      <c r="PBJ41" s="134"/>
      <c r="PBK41" s="134"/>
      <c r="PBL41" s="134"/>
      <c r="PBM41" s="134"/>
      <c r="PBN41" s="134"/>
      <c r="PBO41" s="134"/>
      <c r="PBP41" s="134"/>
      <c r="PBQ41" s="134"/>
      <c r="PBR41" s="134"/>
      <c r="PBS41" s="134"/>
      <c r="PBT41" s="134"/>
      <c r="PBU41" s="134"/>
      <c r="PBV41" s="134"/>
      <c r="PBW41" s="134"/>
      <c r="PBX41" s="134"/>
      <c r="PBY41" s="134"/>
      <c r="PBZ41" s="134"/>
      <c r="PCA41" s="134"/>
      <c r="PCB41" s="134"/>
      <c r="PCC41" s="134"/>
      <c r="PCD41" s="134"/>
      <c r="PCE41" s="134"/>
      <c r="PCF41" s="134"/>
      <c r="PCG41" s="134"/>
      <c r="PCH41" s="134"/>
      <c r="PCI41" s="134"/>
      <c r="PCJ41" s="134"/>
      <c r="PCK41" s="134"/>
      <c r="PCL41" s="134"/>
      <c r="PCM41" s="134"/>
      <c r="PCN41" s="134"/>
      <c r="PCO41" s="134"/>
      <c r="PCP41" s="134"/>
      <c r="PCQ41" s="134"/>
      <c r="PCR41" s="134"/>
      <c r="PCS41" s="134"/>
      <c r="PCT41" s="134"/>
      <c r="PCU41" s="134"/>
      <c r="PCV41" s="134"/>
      <c r="PCW41" s="134"/>
      <c r="PCX41" s="134"/>
      <c r="PCY41" s="134"/>
      <c r="PCZ41" s="134"/>
      <c r="PDA41" s="134"/>
      <c r="PDB41" s="134"/>
      <c r="PDC41" s="134"/>
      <c r="PDD41" s="134"/>
      <c r="PDE41" s="134"/>
      <c r="PDF41" s="134"/>
      <c r="PDG41" s="134"/>
      <c r="PDH41" s="134"/>
      <c r="PDI41" s="134"/>
      <c r="PDJ41" s="134"/>
      <c r="PDK41" s="134"/>
      <c r="PDL41" s="134"/>
      <c r="PDM41" s="134"/>
      <c r="PDN41" s="134"/>
      <c r="PDO41" s="134"/>
      <c r="PDP41" s="134"/>
      <c r="PDQ41" s="134"/>
      <c r="PDR41" s="134"/>
      <c r="PDS41" s="134"/>
      <c r="PDT41" s="134"/>
      <c r="PDU41" s="134"/>
      <c r="PDV41" s="134"/>
      <c r="PDW41" s="134"/>
      <c r="PDX41" s="134"/>
      <c r="PDY41" s="134"/>
      <c r="PDZ41" s="134"/>
      <c r="PEA41" s="134"/>
      <c r="PEB41" s="134"/>
      <c r="PEC41" s="134"/>
      <c r="PED41" s="134"/>
      <c r="PEE41" s="134"/>
      <c r="PEF41" s="134"/>
      <c r="PEG41" s="134"/>
      <c r="PEH41" s="134"/>
      <c r="PEI41" s="134"/>
      <c r="PEJ41" s="134"/>
      <c r="PEK41" s="134"/>
      <c r="PEL41" s="134"/>
      <c r="PEM41" s="134"/>
      <c r="PEN41" s="134"/>
      <c r="PEO41" s="134"/>
      <c r="PEP41" s="134"/>
      <c r="PEQ41" s="134"/>
      <c r="PER41" s="134"/>
      <c r="PES41" s="134"/>
      <c r="PET41" s="134"/>
      <c r="PEU41" s="134"/>
      <c r="PEV41" s="134"/>
      <c r="PEW41" s="134"/>
      <c r="PEX41" s="134"/>
      <c r="PEY41" s="134"/>
      <c r="PEZ41" s="134"/>
      <c r="PFA41" s="134"/>
      <c r="PFB41" s="134"/>
      <c r="PFC41" s="134"/>
      <c r="PFD41" s="134"/>
      <c r="PFE41" s="134"/>
      <c r="PFF41" s="134"/>
      <c r="PFG41" s="134"/>
      <c r="PFH41" s="134"/>
      <c r="PFI41" s="134"/>
      <c r="PFJ41" s="134"/>
      <c r="PFK41" s="134"/>
      <c r="PFL41" s="134"/>
      <c r="PFM41" s="134"/>
      <c r="PFN41" s="134"/>
      <c r="PFO41" s="134"/>
      <c r="PFP41" s="134"/>
      <c r="PFQ41" s="134"/>
      <c r="PFR41" s="134"/>
      <c r="PFS41" s="134"/>
      <c r="PFT41" s="134"/>
      <c r="PFU41" s="134"/>
      <c r="PFV41" s="134"/>
      <c r="PFW41" s="134"/>
      <c r="PFX41" s="134"/>
      <c r="PFY41" s="134"/>
      <c r="PFZ41" s="134"/>
      <c r="PGA41" s="134"/>
      <c r="PGB41" s="134"/>
      <c r="PGC41" s="134"/>
      <c r="PGD41" s="134"/>
      <c r="PGE41" s="134"/>
      <c r="PGF41" s="134"/>
      <c r="PGG41" s="134"/>
      <c r="PGH41" s="134"/>
      <c r="PGI41" s="134"/>
      <c r="PGJ41" s="134"/>
      <c r="PGK41" s="134"/>
      <c r="PGL41" s="134"/>
      <c r="PGM41" s="134"/>
      <c r="PGN41" s="134"/>
      <c r="PGO41" s="134"/>
      <c r="PGP41" s="134"/>
      <c r="PGQ41" s="134"/>
      <c r="PGR41" s="134"/>
      <c r="PGS41" s="134"/>
      <c r="PGT41" s="134"/>
      <c r="PGU41" s="134"/>
      <c r="PGV41" s="134"/>
      <c r="PGW41" s="134"/>
      <c r="PGX41" s="134"/>
      <c r="PGY41" s="134"/>
      <c r="PGZ41" s="134"/>
      <c r="PHA41" s="134"/>
      <c r="PHB41" s="134"/>
      <c r="PHC41" s="134"/>
      <c r="PHD41" s="134"/>
      <c r="PHE41" s="134"/>
      <c r="PHF41" s="134"/>
      <c r="PHG41" s="134"/>
      <c r="PHH41" s="134"/>
      <c r="PHI41" s="134"/>
      <c r="PHJ41" s="134"/>
      <c r="PHK41" s="134"/>
      <c r="PHL41" s="134"/>
      <c r="PHM41" s="134"/>
      <c r="PHN41" s="134"/>
      <c r="PHO41" s="134"/>
      <c r="PHP41" s="134"/>
      <c r="PHQ41" s="134"/>
      <c r="PHR41" s="134"/>
      <c r="PHS41" s="134"/>
      <c r="PHT41" s="134"/>
      <c r="PHU41" s="134"/>
      <c r="PHV41" s="134"/>
      <c r="PHW41" s="134"/>
      <c r="PHX41" s="134"/>
      <c r="PHY41" s="134"/>
      <c r="PHZ41" s="134"/>
      <c r="PIA41" s="134"/>
      <c r="PIB41" s="134"/>
      <c r="PIC41" s="134"/>
      <c r="PID41" s="134"/>
      <c r="PIE41" s="134"/>
      <c r="PIF41" s="134"/>
      <c r="PIG41" s="134"/>
      <c r="PIH41" s="134"/>
      <c r="PII41" s="134"/>
      <c r="PIJ41" s="134"/>
      <c r="PIK41" s="134"/>
      <c r="PIL41" s="134"/>
      <c r="PIM41" s="134"/>
      <c r="PIN41" s="134"/>
      <c r="PIO41" s="134"/>
      <c r="PIP41" s="134"/>
      <c r="PIQ41" s="134"/>
      <c r="PIR41" s="134"/>
      <c r="PIS41" s="134"/>
      <c r="PIT41" s="134"/>
      <c r="PIU41" s="134"/>
      <c r="PIV41" s="134"/>
      <c r="PIW41" s="134"/>
      <c r="PIX41" s="134"/>
      <c r="PIY41" s="134"/>
      <c r="PIZ41" s="134"/>
      <c r="PJA41" s="134"/>
      <c r="PJB41" s="134"/>
      <c r="PJC41" s="134"/>
      <c r="PJD41" s="134"/>
      <c r="PJE41" s="134"/>
      <c r="PJF41" s="134"/>
      <c r="PJG41" s="134"/>
      <c r="PJH41" s="134"/>
      <c r="PJI41" s="134"/>
      <c r="PJJ41" s="134"/>
      <c r="PJK41" s="134"/>
      <c r="PJL41" s="134"/>
      <c r="PJM41" s="134"/>
      <c r="PJN41" s="134"/>
      <c r="PJO41" s="134"/>
      <c r="PJP41" s="134"/>
      <c r="PJQ41" s="134"/>
      <c r="PJR41" s="134"/>
      <c r="PJS41" s="134"/>
      <c r="PJT41" s="134"/>
      <c r="PJU41" s="134"/>
      <c r="PJV41" s="134"/>
      <c r="PJW41" s="134"/>
      <c r="PJX41" s="134"/>
      <c r="PJY41" s="134"/>
      <c r="PJZ41" s="134"/>
      <c r="PKA41" s="134"/>
      <c r="PKB41" s="134"/>
      <c r="PKC41" s="134"/>
      <c r="PKD41" s="134"/>
      <c r="PKE41" s="134"/>
      <c r="PKF41" s="134"/>
      <c r="PKG41" s="134"/>
      <c r="PKH41" s="134"/>
      <c r="PKI41" s="134"/>
      <c r="PKJ41" s="134"/>
      <c r="PKK41" s="134"/>
      <c r="PKL41" s="134"/>
      <c r="PKM41" s="134"/>
      <c r="PKN41" s="134"/>
      <c r="PKO41" s="134"/>
      <c r="PKP41" s="134"/>
      <c r="PKQ41" s="134"/>
      <c r="PKR41" s="134"/>
      <c r="PKS41" s="134"/>
      <c r="PKT41" s="134"/>
      <c r="PKU41" s="134"/>
      <c r="PKV41" s="134"/>
      <c r="PKW41" s="134"/>
      <c r="PKX41" s="134"/>
      <c r="PKY41" s="134"/>
      <c r="PKZ41" s="134"/>
      <c r="PLA41" s="134"/>
      <c r="PLB41" s="134"/>
      <c r="PLC41" s="134"/>
      <c r="PLD41" s="134"/>
      <c r="PLE41" s="134"/>
      <c r="PLF41" s="134"/>
      <c r="PLG41" s="134"/>
      <c r="PLH41" s="134"/>
      <c r="PLI41" s="134"/>
      <c r="PLJ41" s="134"/>
      <c r="PLK41" s="134"/>
      <c r="PLL41" s="134"/>
      <c r="PLM41" s="134"/>
      <c r="PLN41" s="134"/>
      <c r="PLO41" s="134"/>
      <c r="PLP41" s="134"/>
      <c r="PLQ41" s="134"/>
      <c r="PLR41" s="134"/>
      <c r="PLS41" s="134"/>
      <c r="PLT41" s="134"/>
      <c r="PLU41" s="134"/>
      <c r="PLV41" s="134"/>
      <c r="PLW41" s="134"/>
      <c r="PLX41" s="134"/>
      <c r="PLY41" s="134"/>
      <c r="PLZ41" s="134"/>
      <c r="PMA41" s="134"/>
      <c r="PMB41" s="134"/>
      <c r="PMC41" s="134"/>
      <c r="PMD41" s="134"/>
      <c r="PME41" s="134"/>
      <c r="PMF41" s="134"/>
      <c r="PMG41" s="134"/>
      <c r="PMH41" s="134"/>
      <c r="PMI41" s="134"/>
      <c r="PMJ41" s="134"/>
      <c r="PMK41" s="134"/>
      <c r="PML41" s="134"/>
      <c r="PMM41" s="134"/>
      <c r="PMN41" s="134"/>
      <c r="PMO41" s="134"/>
      <c r="PMP41" s="134"/>
      <c r="PMQ41" s="134"/>
      <c r="PMR41" s="134"/>
      <c r="PMS41" s="134"/>
      <c r="PMT41" s="134"/>
      <c r="PMU41" s="134"/>
      <c r="PMV41" s="134"/>
      <c r="PMW41" s="134"/>
      <c r="PMX41" s="134"/>
      <c r="PMY41" s="134"/>
      <c r="PMZ41" s="134"/>
      <c r="PNA41" s="134"/>
      <c r="PNB41" s="134"/>
      <c r="PNC41" s="134"/>
      <c r="PND41" s="134"/>
      <c r="PNE41" s="134"/>
      <c r="PNF41" s="134"/>
      <c r="PNG41" s="134"/>
      <c r="PNH41" s="134"/>
      <c r="PNI41" s="134"/>
      <c r="PNJ41" s="134"/>
      <c r="PNK41" s="134"/>
      <c r="PNL41" s="134"/>
      <c r="PNM41" s="134"/>
      <c r="PNN41" s="134"/>
      <c r="PNO41" s="134"/>
      <c r="PNP41" s="134"/>
      <c r="PNQ41" s="134"/>
      <c r="PNR41" s="134"/>
      <c r="PNS41" s="134"/>
      <c r="PNT41" s="134"/>
      <c r="PNU41" s="134"/>
      <c r="PNV41" s="134"/>
      <c r="PNW41" s="134"/>
      <c r="PNX41" s="134"/>
      <c r="PNY41" s="134"/>
      <c r="PNZ41" s="134"/>
      <c r="POA41" s="134"/>
      <c r="POB41" s="134"/>
      <c r="POC41" s="134"/>
      <c r="POD41" s="134"/>
      <c r="POE41" s="134"/>
      <c r="POF41" s="134"/>
      <c r="POG41" s="134"/>
      <c r="POH41" s="134"/>
      <c r="POI41" s="134"/>
      <c r="POJ41" s="134"/>
      <c r="POK41" s="134"/>
      <c r="POL41" s="134"/>
      <c r="POM41" s="134"/>
      <c r="PON41" s="134"/>
      <c r="POO41" s="134"/>
      <c r="POP41" s="134"/>
      <c r="POQ41" s="134"/>
      <c r="POR41" s="134"/>
      <c r="POS41" s="134"/>
      <c r="POT41" s="134"/>
      <c r="POU41" s="134"/>
      <c r="POV41" s="134"/>
      <c r="POW41" s="134"/>
      <c r="POX41" s="134"/>
      <c r="POY41" s="134"/>
      <c r="POZ41" s="134"/>
      <c r="PPA41" s="134"/>
      <c r="PPB41" s="134"/>
      <c r="PPC41" s="134"/>
      <c r="PPD41" s="134"/>
      <c r="PPE41" s="134"/>
      <c r="PPF41" s="134"/>
      <c r="PPG41" s="134"/>
      <c r="PPH41" s="134"/>
      <c r="PPI41" s="134"/>
      <c r="PPJ41" s="134"/>
      <c r="PPK41" s="134"/>
      <c r="PPL41" s="134"/>
      <c r="PPM41" s="134"/>
      <c r="PPN41" s="134"/>
      <c r="PPO41" s="134"/>
      <c r="PPP41" s="134"/>
      <c r="PPQ41" s="134"/>
      <c r="PPR41" s="134"/>
      <c r="PPS41" s="134"/>
      <c r="PPT41" s="134"/>
      <c r="PPU41" s="134"/>
      <c r="PPV41" s="134"/>
      <c r="PPW41" s="134"/>
      <c r="PPX41" s="134"/>
      <c r="PPY41" s="134"/>
      <c r="PPZ41" s="134"/>
      <c r="PQA41" s="134"/>
      <c r="PQB41" s="134"/>
      <c r="PQC41" s="134"/>
      <c r="PQD41" s="134"/>
      <c r="PQE41" s="134"/>
      <c r="PQF41" s="134"/>
      <c r="PQG41" s="134"/>
      <c r="PQH41" s="134"/>
      <c r="PQI41" s="134"/>
      <c r="PQJ41" s="134"/>
      <c r="PQK41" s="134"/>
      <c r="PQL41" s="134"/>
      <c r="PQM41" s="134"/>
      <c r="PQN41" s="134"/>
      <c r="PQO41" s="134"/>
      <c r="PQP41" s="134"/>
      <c r="PQQ41" s="134"/>
      <c r="PQR41" s="134"/>
      <c r="PQS41" s="134"/>
      <c r="PQT41" s="134"/>
      <c r="PQU41" s="134"/>
      <c r="PQV41" s="134"/>
      <c r="PQW41" s="134"/>
      <c r="PQX41" s="134"/>
      <c r="PQY41" s="134"/>
      <c r="PQZ41" s="134"/>
      <c r="PRA41" s="134"/>
      <c r="PRB41" s="134"/>
      <c r="PRC41" s="134"/>
      <c r="PRD41" s="134"/>
      <c r="PRE41" s="134"/>
      <c r="PRF41" s="134"/>
      <c r="PRG41" s="134"/>
      <c r="PRH41" s="134"/>
      <c r="PRI41" s="134"/>
      <c r="PRJ41" s="134"/>
      <c r="PRK41" s="134"/>
      <c r="PRL41" s="134"/>
      <c r="PRM41" s="134"/>
      <c r="PRN41" s="134"/>
      <c r="PRO41" s="134"/>
      <c r="PRP41" s="134"/>
      <c r="PRQ41" s="134"/>
      <c r="PRR41" s="134"/>
      <c r="PRS41" s="134"/>
      <c r="PRT41" s="134"/>
      <c r="PRU41" s="134"/>
      <c r="PRV41" s="134"/>
      <c r="PRW41" s="134"/>
      <c r="PRX41" s="134"/>
      <c r="PRY41" s="134"/>
      <c r="PRZ41" s="134"/>
      <c r="PSA41" s="134"/>
      <c r="PSB41" s="134"/>
      <c r="PSC41" s="134"/>
      <c r="PSD41" s="134"/>
      <c r="PSE41" s="134"/>
      <c r="PSF41" s="134"/>
      <c r="PSG41" s="134"/>
      <c r="PSH41" s="134"/>
      <c r="PSI41" s="134"/>
      <c r="PSJ41" s="134"/>
      <c r="PSK41" s="134"/>
      <c r="PSL41" s="134"/>
      <c r="PSM41" s="134"/>
      <c r="PSN41" s="134"/>
      <c r="PSO41" s="134"/>
      <c r="PSP41" s="134"/>
      <c r="PSQ41" s="134"/>
      <c r="PSR41" s="134"/>
      <c r="PSS41" s="134"/>
      <c r="PST41" s="134"/>
      <c r="PSU41" s="134"/>
      <c r="PSV41" s="134"/>
      <c r="PSW41" s="134"/>
      <c r="PSX41" s="134"/>
      <c r="PSY41" s="134"/>
      <c r="PSZ41" s="134"/>
      <c r="PTA41" s="134"/>
      <c r="PTB41" s="134"/>
      <c r="PTC41" s="134"/>
      <c r="PTD41" s="134"/>
      <c r="PTE41" s="134"/>
      <c r="PTF41" s="134"/>
      <c r="PTG41" s="134"/>
      <c r="PTH41" s="134"/>
      <c r="PTI41" s="134"/>
      <c r="PTJ41" s="134"/>
      <c r="PTK41" s="134"/>
      <c r="PTL41" s="134"/>
      <c r="PTM41" s="134"/>
      <c r="PTN41" s="134"/>
      <c r="PTO41" s="134"/>
      <c r="PTP41" s="134"/>
      <c r="PTQ41" s="134"/>
      <c r="PTR41" s="134"/>
      <c r="PTS41" s="134"/>
      <c r="PTT41" s="134"/>
      <c r="PTU41" s="134"/>
      <c r="PTV41" s="134"/>
      <c r="PTW41" s="134"/>
      <c r="PTX41" s="134"/>
      <c r="PTY41" s="134"/>
      <c r="PTZ41" s="134"/>
      <c r="PUA41" s="134"/>
      <c r="PUB41" s="134"/>
      <c r="PUC41" s="134"/>
      <c r="PUD41" s="134"/>
      <c r="PUE41" s="134"/>
      <c r="PUF41" s="134"/>
      <c r="PUG41" s="134"/>
      <c r="PUH41" s="134"/>
      <c r="PUI41" s="134"/>
      <c r="PUJ41" s="134"/>
      <c r="PUK41" s="134"/>
      <c r="PUL41" s="134"/>
      <c r="PUM41" s="134"/>
      <c r="PUN41" s="134"/>
      <c r="PUO41" s="134"/>
      <c r="PUP41" s="134"/>
      <c r="PUQ41" s="134"/>
      <c r="PUR41" s="134"/>
      <c r="PUS41" s="134"/>
      <c r="PUT41" s="134"/>
      <c r="PUU41" s="134"/>
      <c r="PUV41" s="134"/>
      <c r="PUW41" s="134"/>
      <c r="PUX41" s="134"/>
      <c r="PUY41" s="134"/>
      <c r="PUZ41" s="134"/>
      <c r="PVA41" s="134"/>
      <c r="PVB41" s="134"/>
      <c r="PVC41" s="134"/>
      <c r="PVD41" s="134"/>
      <c r="PVE41" s="134"/>
      <c r="PVF41" s="134"/>
      <c r="PVG41" s="134"/>
      <c r="PVH41" s="134"/>
      <c r="PVI41" s="134"/>
      <c r="PVJ41" s="134"/>
      <c r="PVK41" s="134"/>
      <c r="PVL41" s="134"/>
      <c r="PVM41" s="134"/>
      <c r="PVN41" s="134"/>
      <c r="PVO41" s="134"/>
      <c r="PVP41" s="134"/>
      <c r="PVQ41" s="134"/>
      <c r="PVR41" s="134"/>
      <c r="PVS41" s="134"/>
      <c r="PVT41" s="134"/>
      <c r="PVU41" s="134"/>
      <c r="PVV41" s="134"/>
      <c r="PVW41" s="134"/>
      <c r="PVX41" s="134"/>
      <c r="PVY41" s="134"/>
      <c r="PVZ41" s="134"/>
      <c r="PWA41" s="134"/>
      <c r="PWB41" s="134"/>
      <c r="PWC41" s="134"/>
      <c r="PWD41" s="134"/>
      <c r="PWE41" s="134"/>
      <c r="PWF41" s="134"/>
      <c r="PWG41" s="134"/>
      <c r="PWH41" s="134"/>
      <c r="PWI41" s="134"/>
      <c r="PWJ41" s="134"/>
      <c r="PWK41" s="134"/>
      <c r="PWL41" s="134"/>
      <c r="PWM41" s="134"/>
      <c r="PWN41" s="134"/>
      <c r="PWO41" s="134"/>
      <c r="PWP41" s="134"/>
      <c r="PWQ41" s="134"/>
      <c r="PWR41" s="134"/>
      <c r="PWS41" s="134"/>
      <c r="PWT41" s="134"/>
      <c r="PWU41" s="134"/>
      <c r="PWV41" s="134"/>
      <c r="PWW41" s="134"/>
      <c r="PWX41" s="134"/>
      <c r="PWY41" s="134"/>
      <c r="PWZ41" s="134"/>
      <c r="PXA41" s="134"/>
      <c r="PXB41" s="134"/>
      <c r="PXC41" s="134"/>
      <c r="PXD41" s="134"/>
      <c r="PXE41" s="134"/>
      <c r="PXF41" s="134"/>
      <c r="PXG41" s="134"/>
      <c r="PXH41" s="134"/>
      <c r="PXI41" s="134"/>
      <c r="PXJ41" s="134"/>
      <c r="PXK41" s="134"/>
      <c r="PXL41" s="134"/>
      <c r="PXM41" s="134"/>
      <c r="PXN41" s="134"/>
      <c r="PXO41" s="134"/>
      <c r="PXP41" s="134"/>
      <c r="PXQ41" s="134"/>
      <c r="PXR41" s="134"/>
      <c r="PXS41" s="134"/>
      <c r="PXT41" s="134"/>
      <c r="PXU41" s="134"/>
      <c r="PXV41" s="134"/>
      <c r="PXW41" s="134"/>
      <c r="PXX41" s="134"/>
      <c r="PXY41" s="134"/>
      <c r="PXZ41" s="134"/>
      <c r="PYA41" s="134"/>
      <c r="PYB41" s="134"/>
      <c r="PYC41" s="134"/>
      <c r="PYD41" s="134"/>
      <c r="PYE41" s="134"/>
      <c r="PYF41" s="134"/>
      <c r="PYG41" s="134"/>
      <c r="PYH41" s="134"/>
      <c r="PYI41" s="134"/>
      <c r="PYJ41" s="134"/>
      <c r="PYK41" s="134"/>
      <c r="PYL41" s="134"/>
      <c r="PYM41" s="134"/>
      <c r="PYN41" s="134"/>
      <c r="PYO41" s="134"/>
      <c r="PYP41" s="134"/>
      <c r="PYQ41" s="134"/>
      <c r="PYR41" s="134"/>
      <c r="PYS41" s="134"/>
      <c r="PYT41" s="134"/>
      <c r="PYU41" s="134"/>
      <c r="PYV41" s="134"/>
      <c r="PYW41" s="134"/>
      <c r="PYX41" s="134"/>
      <c r="PYY41" s="134"/>
      <c r="PYZ41" s="134"/>
      <c r="PZA41" s="134"/>
      <c r="PZB41" s="134"/>
      <c r="PZC41" s="134"/>
      <c r="PZD41" s="134"/>
      <c r="PZE41" s="134"/>
      <c r="PZF41" s="134"/>
      <c r="PZG41" s="134"/>
      <c r="PZH41" s="134"/>
      <c r="PZI41" s="134"/>
      <c r="PZJ41" s="134"/>
      <c r="PZK41" s="134"/>
      <c r="PZL41" s="134"/>
      <c r="PZM41" s="134"/>
      <c r="PZN41" s="134"/>
      <c r="PZO41" s="134"/>
      <c r="PZP41" s="134"/>
      <c r="PZQ41" s="134"/>
      <c r="PZR41" s="134"/>
      <c r="PZS41" s="134"/>
      <c r="PZT41" s="134"/>
      <c r="PZU41" s="134"/>
      <c r="PZV41" s="134"/>
      <c r="PZW41" s="134"/>
      <c r="PZX41" s="134"/>
      <c r="PZY41" s="134"/>
      <c r="PZZ41" s="134"/>
      <c r="QAA41" s="134"/>
      <c r="QAB41" s="134"/>
      <c r="QAC41" s="134"/>
      <c r="QAD41" s="134"/>
      <c r="QAE41" s="134"/>
      <c r="QAF41" s="134"/>
      <c r="QAG41" s="134"/>
      <c r="QAH41" s="134"/>
      <c r="QAI41" s="134"/>
      <c r="QAJ41" s="134"/>
      <c r="QAK41" s="134"/>
      <c r="QAL41" s="134"/>
      <c r="QAM41" s="134"/>
      <c r="QAN41" s="134"/>
      <c r="QAO41" s="134"/>
      <c r="QAP41" s="134"/>
      <c r="QAQ41" s="134"/>
      <c r="QAR41" s="134"/>
      <c r="QAS41" s="134"/>
      <c r="QAT41" s="134"/>
      <c r="QAU41" s="134"/>
      <c r="QAV41" s="134"/>
      <c r="QAW41" s="134"/>
      <c r="QAX41" s="134"/>
      <c r="QAY41" s="134"/>
      <c r="QAZ41" s="134"/>
      <c r="QBA41" s="134"/>
      <c r="QBB41" s="134"/>
      <c r="QBC41" s="134"/>
      <c r="QBD41" s="134"/>
      <c r="QBE41" s="134"/>
      <c r="QBF41" s="134"/>
      <c r="QBG41" s="134"/>
      <c r="QBH41" s="134"/>
      <c r="QBI41" s="134"/>
      <c r="QBJ41" s="134"/>
      <c r="QBK41" s="134"/>
      <c r="QBL41" s="134"/>
      <c r="QBM41" s="134"/>
      <c r="QBN41" s="134"/>
      <c r="QBO41" s="134"/>
      <c r="QBP41" s="134"/>
      <c r="QBQ41" s="134"/>
      <c r="QBR41" s="134"/>
      <c r="QBS41" s="134"/>
      <c r="QBT41" s="134"/>
      <c r="QBU41" s="134"/>
      <c r="QBV41" s="134"/>
      <c r="QBW41" s="134"/>
      <c r="QBX41" s="134"/>
      <c r="QBY41" s="134"/>
      <c r="QBZ41" s="134"/>
      <c r="QCA41" s="134"/>
      <c r="QCB41" s="134"/>
      <c r="QCC41" s="134"/>
      <c r="QCD41" s="134"/>
      <c r="QCE41" s="134"/>
      <c r="QCF41" s="134"/>
      <c r="QCG41" s="134"/>
      <c r="QCH41" s="134"/>
      <c r="QCI41" s="134"/>
      <c r="QCJ41" s="134"/>
      <c r="QCK41" s="134"/>
      <c r="QCL41" s="134"/>
      <c r="QCM41" s="134"/>
      <c r="QCN41" s="134"/>
      <c r="QCO41" s="134"/>
      <c r="QCP41" s="134"/>
      <c r="QCQ41" s="134"/>
      <c r="QCR41" s="134"/>
      <c r="QCS41" s="134"/>
      <c r="QCT41" s="134"/>
      <c r="QCU41" s="134"/>
      <c r="QCV41" s="134"/>
      <c r="QCW41" s="134"/>
      <c r="QCX41" s="134"/>
      <c r="QCY41" s="134"/>
      <c r="QCZ41" s="134"/>
      <c r="QDA41" s="134"/>
      <c r="QDB41" s="134"/>
      <c r="QDC41" s="134"/>
      <c r="QDD41" s="134"/>
      <c r="QDE41" s="134"/>
      <c r="QDF41" s="134"/>
      <c r="QDG41" s="134"/>
      <c r="QDH41" s="134"/>
      <c r="QDI41" s="134"/>
      <c r="QDJ41" s="134"/>
      <c r="QDK41" s="134"/>
      <c r="QDL41" s="134"/>
      <c r="QDM41" s="134"/>
      <c r="QDN41" s="134"/>
      <c r="QDO41" s="134"/>
      <c r="QDP41" s="134"/>
      <c r="QDQ41" s="134"/>
      <c r="QDR41" s="134"/>
      <c r="QDS41" s="134"/>
      <c r="QDT41" s="134"/>
      <c r="QDU41" s="134"/>
      <c r="QDV41" s="134"/>
      <c r="QDW41" s="134"/>
      <c r="QDX41" s="134"/>
      <c r="QDY41" s="134"/>
      <c r="QDZ41" s="134"/>
      <c r="QEA41" s="134"/>
      <c r="QEB41" s="134"/>
      <c r="QEC41" s="134"/>
      <c r="QED41" s="134"/>
      <c r="QEE41" s="134"/>
      <c r="QEF41" s="134"/>
      <c r="QEG41" s="134"/>
      <c r="QEH41" s="134"/>
      <c r="QEI41" s="134"/>
      <c r="QEJ41" s="134"/>
      <c r="QEK41" s="134"/>
      <c r="QEL41" s="134"/>
      <c r="QEM41" s="134"/>
      <c r="QEN41" s="134"/>
      <c r="QEO41" s="134"/>
      <c r="QEP41" s="134"/>
      <c r="QEQ41" s="134"/>
      <c r="QER41" s="134"/>
      <c r="QES41" s="134"/>
      <c r="QET41" s="134"/>
      <c r="QEU41" s="134"/>
      <c r="QEV41" s="134"/>
      <c r="QEW41" s="134"/>
      <c r="QEX41" s="134"/>
      <c r="QEY41" s="134"/>
      <c r="QEZ41" s="134"/>
      <c r="QFA41" s="134"/>
      <c r="QFB41" s="134"/>
      <c r="QFC41" s="134"/>
      <c r="QFD41" s="134"/>
      <c r="QFE41" s="134"/>
      <c r="QFF41" s="134"/>
      <c r="QFG41" s="134"/>
      <c r="QFH41" s="134"/>
      <c r="QFI41" s="134"/>
      <c r="QFJ41" s="134"/>
      <c r="QFK41" s="134"/>
      <c r="QFL41" s="134"/>
      <c r="QFM41" s="134"/>
      <c r="QFN41" s="134"/>
      <c r="QFO41" s="134"/>
      <c r="QFP41" s="134"/>
      <c r="QFQ41" s="134"/>
      <c r="QFR41" s="134"/>
      <c r="QFS41" s="134"/>
      <c r="QFT41" s="134"/>
      <c r="QFU41" s="134"/>
      <c r="QFV41" s="134"/>
      <c r="QFW41" s="134"/>
      <c r="QFX41" s="134"/>
      <c r="QFY41" s="134"/>
      <c r="QFZ41" s="134"/>
      <c r="QGA41" s="134"/>
      <c r="QGB41" s="134"/>
      <c r="QGC41" s="134"/>
      <c r="QGD41" s="134"/>
      <c r="QGE41" s="134"/>
      <c r="QGF41" s="134"/>
      <c r="QGG41" s="134"/>
      <c r="QGH41" s="134"/>
      <c r="QGI41" s="134"/>
      <c r="QGJ41" s="134"/>
      <c r="QGK41" s="134"/>
      <c r="QGL41" s="134"/>
      <c r="QGM41" s="134"/>
      <c r="QGN41" s="134"/>
      <c r="QGO41" s="134"/>
      <c r="QGP41" s="134"/>
      <c r="QGQ41" s="134"/>
      <c r="QGR41" s="134"/>
      <c r="QGS41" s="134"/>
      <c r="QGT41" s="134"/>
      <c r="QGU41" s="134"/>
      <c r="QGV41" s="134"/>
      <c r="QGW41" s="134"/>
      <c r="QGX41" s="134"/>
      <c r="QGY41" s="134"/>
      <c r="QGZ41" s="134"/>
      <c r="QHA41" s="134"/>
      <c r="QHB41" s="134"/>
      <c r="QHC41" s="134"/>
      <c r="QHD41" s="134"/>
      <c r="QHE41" s="134"/>
      <c r="QHF41" s="134"/>
      <c r="QHG41" s="134"/>
      <c r="QHH41" s="134"/>
      <c r="QHI41" s="134"/>
      <c r="QHJ41" s="134"/>
      <c r="QHK41" s="134"/>
      <c r="QHL41" s="134"/>
      <c r="QHM41" s="134"/>
      <c r="QHN41" s="134"/>
      <c r="QHO41" s="134"/>
      <c r="QHP41" s="134"/>
      <c r="QHQ41" s="134"/>
      <c r="QHR41" s="134"/>
      <c r="QHS41" s="134"/>
      <c r="QHT41" s="134"/>
      <c r="QHU41" s="134"/>
      <c r="QHV41" s="134"/>
      <c r="QHW41" s="134"/>
      <c r="QHX41" s="134"/>
      <c r="QHY41" s="134"/>
      <c r="QHZ41" s="134"/>
      <c r="QIA41" s="134"/>
      <c r="QIB41" s="134"/>
      <c r="QIC41" s="134"/>
      <c r="QID41" s="134"/>
      <c r="QIE41" s="134"/>
      <c r="QIF41" s="134"/>
      <c r="QIG41" s="134"/>
      <c r="QIH41" s="134"/>
      <c r="QII41" s="134"/>
      <c r="QIJ41" s="134"/>
      <c r="QIK41" s="134"/>
      <c r="QIL41" s="134"/>
      <c r="QIM41" s="134"/>
      <c r="QIN41" s="134"/>
      <c r="QIO41" s="134"/>
      <c r="QIP41" s="134"/>
      <c r="QIQ41" s="134"/>
      <c r="QIR41" s="134"/>
      <c r="QIS41" s="134"/>
      <c r="QIT41" s="134"/>
      <c r="QIU41" s="134"/>
      <c r="QIV41" s="134"/>
      <c r="QIW41" s="134"/>
      <c r="QIX41" s="134"/>
      <c r="QIY41" s="134"/>
      <c r="QIZ41" s="134"/>
      <c r="QJA41" s="134"/>
      <c r="QJB41" s="134"/>
      <c r="QJC41" s="134"/>
      <c r="QJD41" s="134"/>
      <c r="QJE41" s="134"/>
      <c r="QJF41" s="134"/>
      <c r="QJG41" s="134"/>
      <c r="QJH41" s="134"/>
      <c r="QJI41" s="134"/>
      <c r="QJJ41" s="134"/>
      <c r="QJK41" s="134"/>
      <c r="QJL41" s="134"/>
      <c r="QJM41" s="134"/>
      <c r="QJN41" s="134"/>
      <c r="QJO41" s="134"/>
      <c r="QJP41" s="134"/>
      <c r="QJQ41" s="134"/>
      <c r="QJR41" s="134"/>
      <c r="QJS41" s="134"/>
      <c r="QJT41" s="134"/>
      <c r="QJU41" s="134"/>
      <c r="QJV41" s="134"/>
      <c r="QJW41" s="134"/>
      <c r="QJX41" s="134"/>
      <c r="QJY41" s="134"/>
      <c r="QJZ41" s="134"/>
      <c r="QKA41" s="134"/>
      <c r="QKB41" s="134"/>
      <c r="QKC41" s="134"/>
      <c r="QKD41" s="134"/>
      <c r="QKE41" s="134"/>
      <c r="QKF41" s="134"/>
      <c r="QKG41" s="134"/>
      <c r="QKH41" s="134"/>
      <c r="QKI41" s="134"/>
      <c r="QKJ41" s="134"/>
      <c r="QKK41" s="134"/>
      <c r="QKL41" s="134"/>
      <c r="QKM41" s="134"/>
      <c r="QKN41" s="134"/>
      <c r="QKO41" s="134"/>
      <c r="QKP41" s="134"/>
      <c r="QKQ41" s="134"/>
      <c r="QKR41" s="134"/>
      <c r="QKS41" s="134"/>
      <c r="QKT41" s="134"/>
      <c r="QKU41" s="134"/>
      <c r="QKV41" s="134"/>
      <c r="QKW41" s="134"/>
      <c r="QKX41" s="134"/>
      <c r="QKY41" s="134"/>
      <c r="QKZ41" s="134"/>
      <c r="QLA41" s="134"/>
      <c r="QLB41" s="134"/>
      <c r="QLC41" s="134"/>
      <c r="QLD41" s="134"/>
      <c r="QLE41" s="134"/>
      <c r="QLF41" s="134"/>
      <c r="QLG41" s="134"/>
      <c r="QLH41" s="134"/>
      <c r="QLI41" s="134"/>
      <c r="QLJ41" s="134"/>
      <c r="QLK41" s="134"/>
      <c r="QLL41" s="134"/>
      <c r="QLM41" s="134"/>
      <c r="QLN41" s="134"/>
      <c r="QLO41" s="134"/>
      <c r="QLP41" s="134"/>
      <c r="QLQ41" s="134"/>
      <c r="QLR41" s="134"/>
      <c r="QLS41" s="134"/>
      <c r="QLT41" s="134"/>
      <c r="QLU41" s="134"/>
      <c r="QLV41" s="134"/>
      <c r="QLW41" s="134"/>
      <c r="QLX41" s="134"/>
      <c r="QLY41" s="134"/>
      <c r="QLZ41" s="134"/>
      <c r="QMA41" s="134"/>
      <c r="QMB41" s="134"/>
      <c r="QMC41" s="134"/>
      <c r="QMD41" s="134"/>
      <c r="QME41" s="134"/>
      <c r="QMF41" s="134"/>
      <c r="QMG41" s="134"/>
      <c r="QMH41" s="134"/>
      <c r="QMI41" s="134"/>
      <c r="QMJ41" s="134"/>
      <c r="QMK41" s="134"/>
      <c r="QML41" s="134"/>
      <c r="QMM41" s="134"/>
      <c r="QMN41" s="134"/>
      <c r="QMO41" s="134"/>
      <c r="QMP41" s="134"/>
      <c r="QMQ41" s="134"/>
      <c r="QMR41" s="134"/>
      <c r="QMS41" s="134"/>
      <c r="QMT41" s="134"/>
      <c r="QMU41" s="134"/>
      <c r="QMV41" s="134"/>
      <c r="QMW41" s="134"/>
      <c r="QMX41" s="134"/>
      <c r="QMY41" s="134"/>
      <c r="QMZ41" s="134"/>
      <c r="QNA41" s="134"/>
      <c r="QNB41" s="134"/>
      <c r="QNC41" s="134"/>
      <c r="QND41" s="134"/>
      <c r="QNE41" s="134"/>
      <c r="QNF41" s="134"/>
      <c r="QNG41" s="134"/>
      <c r="QNH41" s="134"/>
      <c r="QNI41" s="134"/>
      <c r="QNJ41" s="134"/>
      <c r="QNK41" s="134"/>
      <c r="QNL41" s="134"/>
      <c r="QNM41" s="134"/>
      <c r="QNN41" s="134"/>
      <c r="QNO41" s="134"/>
      <c r="QNP41" s="134"/>
      <c r="QNQ41" s="134"/>
      <c r="QNR41" s="134"/>
      <c r="QNS41" s="134"/>
      <c r="QNT41" s="134"/>
      <c r="QNU41" s="134"/>
      <c r="QNV41" s="134"/>
      <c r="QNW41" s="134"/>
      <c r="QNX41" s="134"/>
      <c r="QNY41" s="134"/>
      <c r="QNZ41" s="134"/>
      <c r="QOA41" s="134"/>
      <c r="QOB41" s="134"/>
      <c r="QOC41" s="134"/>
      <c r="QOD41" s="134"/>
      <c r="QOE41" s="134"/>
      <c r="QOF41" s="134"/>
      <c r="QOG41" s="134"/>
      <c r="QOH41" s="134"/>
      <c r="QOI41" s="134"/>
      <c r="QOJ41" s="134"/>
      <c r="QOK41" s="134"/>
      <c r="QOL41" s="134"/>
      <c r="QOM41" s="134"/>
      <c r="QON41" s="134"/>
      <c r="QOO41" s="134"/>
      <c r="QOP41" s="134"/>
      <c r="QOQ41" s="134"/>
      <c r="QOR41" s="134"/>
      <c r="QOS41" s="134"/>
      <c r="QOT41" s="134"/>
      <c r="QOU41" s="134"/>
      <c r="QOV41" s="134"/>
      <c r="QOW41" s="134"/>
      <c r="QOX41" s="134"/>
      <c r="QOY41" s="134"/>
      <c r="QOZ41" s="134"/>
      <c r="QPA41" s="134"/>
      <c r="QPB41" s="134"/>
      <c r="QPC41" s="134"/>
      <c r="QPD41" s="134"/>
      <c r="QPE41" s="134"/>
      <c r="QPF41" s="134"/>
      <c r="QPG41" s="134"/>
      <c r="QPH41" s="134"/>
      <c r="QPI41" s="134"/>
      <c r="QPJ41" s="134"/>
      <c r="QPK41" s="134"/>
      <c r="QPL41" s="134"/>
      <c r="QPM41" s="134"/>
      <c r="QPN41" s="134"/>
      <c r="QPO41" s="134"/>
      <c r="QPP41" s="134"/>
      <c r="QPQ41" s="134"/>
      <c r="QPR41" s="134"/>
      <c r="QPS41" s="134"/>
      <c r="QPT41" s="134"/>
      <c r="QPU41" s="134"/>
      <c r="QPV41" s="134"/>
      <c r="QPW41" s="134"/>
      <c r="QPX41" s="134"/>
      <c r="QPY41" s="134"/>
      <c r="QPZ41" s="134"/>
      <c r="QQA41" s="134"/>
      <c r="QQB41" s="134"/>
      <c r="QQC41" s="134"/>
      <c r="QQD41" s="134"/>
      <c r="QQE41" s="134"/>
      <c r="QQF41" s="134"/>
      <c r="QQG41" s="134"/>
      <c r="QQH41" s="134"/>
      <c r="QQI41" s="134"/>
      <c r="QQJ41" s="134"/>
      <c r="QQK41" s="134"/>
      <c r="QQL41" s="134"/>
      <c r="QQM41" s="134"/>
      <c r="QQN41" s="134"/>
      <c r="QQO41" s="134"/>
      <c r="QQP41" s="134"/>
      <c r="QQQ41" s="134"/>
      <c r="QQR41" s="134"/>
      <c r="QQS41" s="134"/>
      <c r="QQT41" s="134"/>
      <c r="QQU41" s="134"/>
      <c r="QQV41" s="134"/>
      <c r="QQW41" s="134"/>
      <c r="QQX41" s="134"/>
      <c r="QQY41" s="134"/>
      <c r="QQZ41" s="134"/>
      <c r="QRA41" s="134"/>
      <c r="QRB41" s="134"/>
      <c r="QRC41" s="134"/>
      <c r="QRD41" s="134"/>
      <c r="QRE41" s="134"/>
      <c r="QRF41" s="134"/>
      <c r="QRG41" s="134"/>
      <c r="QRH41" s="134"/>
      <c r="QRI41" s="134"/>
      <c r="QRJ41" s="134"/>
      <c r="QRK41" s="134"/>
      <c r="QRL41" s="134"/>
      <c r="QRM41" s="134"/>
      <c r="QRN41" s="134"/>
      <c r="QRO41" s="134"/>
      <c r="QRP41" s="134"/>
      <c r="QRQ41" s="134"/>
      <c r="QRR41" s="134"/>
      <c r="QRS41" s="134"/>
      <c r="QRT41" s="134"/>
      <c r="QRU41" s="134"/>
      <c r="QRV41" s="134"/>
      <c r="QRW41" s="134"/>
      <c r="QRX41" s="134"/>
      <c r="QRY41" s="134"/>
      <c r="QRZ41" s="134"/>
      <c r="QSA41" s="134"/>
      <c r="QSB41" s="134"/>
      <c r="QSC41" s="134"/>
      <c r="QSD41" s="134"/>
      <c r="QSE41" s="134"/>
      <c r="QSF41" s="134"/>
      <c r="QSG41" s="134"/>
      <c r="QSH41" s="134"/>
      <c r="QSI41" s="134"/>
      <c r="QSJ41" s="134"/>
      <c r="QSK41" s="134"/>
      <c r="QSL41" s="134"/>
      <c r="QSM41" s="134"/>
      <c r="QSN41" s="134"/>
      <c r="QSO41" s="134"/>
      <c r="QSP41" s="134"/>
      <c r="QSQ41" s="134"/>
      <c r="QSR41" s="134"/>
      <c r="QSS41" s="134"/>
      <c r="QST41" s="134"/>
      <c r="QSU41" s="134"/>
      <c r="QSV41" s="134"/>
      <c r="QSW41" s="134"/>
      <c r="QSX41" s="134"/>
      <c r="QSY41" s="134"/>
      <c r="QSZ41" s="134"/>
      <c r="QTA41" s="134"/>
      <c r="QTB41" s="134"/>
      <c r="QTC41" s="134"/>
      <c r="QTD41" s="134"/>
      <c r="QTE41" s="134"/>
      <c r="QTF41" s="134"/>
      <c r="QTG41" s="134"/>
      <c r="QTH41" s="134"/>
      <c r="QTI41" s="134"/>
      <c r="QTJ41" s="134"/>
      <c r="QTK41" s="134"/>
      <c r="QTL41" s="134"/>
      <c r="QTM41" s="134"/>
      <c r="QTN41" s="134"/>
      <c r="QTO41" s="134"/>
      <c r="QTP41" s="134"/>
      <c r="QTQ41" s="134"/>
      <c r="QTR41" s="134"/>
      <c r="QTS41" s="134"/>
      <c r="QTT41" s="134"/>
      <c r="QTU41" s="134"/>
      <c r="QTV41" s="134"/>
      <c r="QTW41" s="134"/>
      <c r="QTX41" s="134"/>
      <c r="QTY41" s="134"/>
      <c r="QTZ41" s="134"/>
      <c r="QUA41" s="134"/>
      <c r="QUB41" s="134"/>
      <c r="QUC41" s="134"/>
      <c r="QUD41" s="134"/>
      <c r="QUE41" s="134"/>
      <c r="QUF41" s="134"/>
      <c r="QUG41" s="134"/>
      <c r="QUH41" s="134"/>
      <c r="QUI41" s="134"/>
      <c r="QUJ41" s="134"/>
      <c r="QUK41" s="134"/>
      <c r="QUL41" s="134"/>
      <c r="QUM41" s="134"/>
      <c r="QUN41" s="134"/>
      <c r="QUO41" s="134"/>
      <c r="QUP41" s="134"/>
      <c r="QUQ41" s="134"/>
      <c r="QUR41" s="134"/>
      <c r="QUS41" s="134"/>
      <c r="QUT41" s="134"/>
      <c r="QUU41" s="134"/>
      <c r="QUV41" s="134"/>
      <c r="QUW41" s="134"/>
      <c r="QUX41" s="134"/>
      <c r="QUY41" s="134"/>
      <c r="QUZ41" s="134"/>
      <c r="QVA41" s="134"/>
      <c r="QVB41" s="134"/>
      <c r="QVC41" s="134"/>
      <c r="QVD41" s="134"/>
      <c r="QVE41" s="134"/>
      <c r="QVF41" s="134"/>
      <c r="QVG41" s="134"/>
      <c r="QVH41" s="134"/>
      <c r="QVI41" s="134"/>
      <c r="QVJ41" s="134"/>
      <c r="QVK41" s="134"/>
      <c r="QVL41" s="134"/>
      <c r="QVM41" s="134"/>
      <c r="QVN41" s="134"/>
      <c r="QVO41" s="134"/>
      <c r="QVP41" s="134"/>
      <c r="QVQ41" s="134"/>
      <c r="QVR41" s="134"/>
      <c r="QVS41" s="134"/>
      <c r="QVT41" s="134"/>
      <c r="QVU41" s="134"/>
      <c r="QVV41" s="134"/>
      <c r="QVW41" s="134"/>
      <c r="QVX41" s="134"/>
      <c r="QVY41" s="134"/>
      <c r="QVZ41" s="134"/>
      <c r="QWA41" s="134"/>
      <c r="QWB41" s="134"/>
      <c r="QWC41" s="134"/>
      <c r="QWD41" s="134"/>
      <c r="QWE41" s="134"/>
      <c r="QWF41" s="134"/>
      <c r="QWG41" s="134"/>
      <c r="QWH41" s="134"/>
      <c r="QWI41" s="134"/>
      <c r="QWJ41" s="134"/>
      <c r="QWK41" s="134"/>
      <c r="QWL41" s="134"/>
      <c r="QWM41" s="134"/>
      <c r="QWN41" s="134"/>
      <c r="QWO41" s="134"/>
      <c r="QWP41" s="134"/>
      <c r="QWQ41" s="134"/>
      <c r="QWR41" s="134"/>
      <c r="QWS41" s="134"/>
      <c r="QWT41" s="134"/>
      <c r="QWU41" s="134"/>
      <c r="QWV41" s="134"/>
      <c r="QWW41" s="134"/>
      <c r="QWX41" s="134"/>
      <c r="QWY41" s="134"/>
      <c r="QWZ41" s="134"/>
      <c r="QXA41" s="134"/>
      <c r="QXB41" s="134"/>
      <c r="QXC41" s="134"/>
      <c r="QXD41" s="134"/>
      <c r="QXE41" s="134"/>
      <c r="QXF41" s="134"/>
      <c r="QXG41" s="134"/>
      <c r="QXH41" s="134"/>
      <c r="QXI41" s="134"/>
      <c r="QXJ41" s="134"/>
      <c r="QXK41" s="134"/>
      <c r="QXL41" s="134"/>
      <c r="QXM41" s="134"/>
      <c r="QXN41" s="134"/>
      <c r="QXO41" s="134"/>
      <c r="QXP41" s="134"/>
      <c r="QXQ41" s="134"/>
      <c r="QXR41" s="134"/>
      <c r="QXS41" s="134"/>
      <c r="QXT41" s="134"/>
      <c r="QXU41" s="134"/>
      <c r="QXV41" s="134"/>
      <c r="QXW41" s="134"/>
      <c r="QXX41" s="134"/>
      <c r="QXY41" s="134"/>
      <c r="QXZ41" s="134"/>
      <c r="QYA41" s="134"/>
      <c r="QYB41" s="134"/>
      <c r="QYC41" s="134"/>
      <c r="QYD41" s="134"/>
      <c r="QYE41" s="134"/>
      <c r="QYF41" s="134"/>
      <c r="QYG41" s="134"/>
      <c r="QYH41" s="134"/>
      <c r="QYI41" s="134"/>
      <c r="QYJ41" s="134"/>
      <c r="QYK41" s="134"/>
      <c r="QYL41" s="134"/>
      <c r="QYM41" s="134"/>
      <c r="QYN41" s="134"/>
      <c r="QYO41" s="134"/>
      <c r="QYP41" s="134"/>
      <c r="QYQ41" s="134"/>
      <c r="QYR41" s="134"/>
      <c r="QYS41" s="134"/>
      <c r="QYT41" s="134"/>
      <c r="QYU41" s="134"/>
      <c r="QYV41" s="134"/>
      <c r="QYW41" s="134"/>
      <c r="QYX41" s="134"/>
      <c r="QYY41" s="134"/>
      <c r="QYZ41" s="134"/>
      <c r="QZA41" s="134"/>
      <c r="QZB41" s="134"/>
      <c r="QZC41" s="134"/>
      <c r="QZD41" s="134"/>
      <c r="QZE41" s="134"/>
      <c r="QZF41" s="134"/>
      <c r="QZG41" s="134"/>
      <c r="QZH41" s="134"/>
      <c r="QZI41" s="134"/>
      <c r="QZJ41" s="134"/>
      <c r="QZK41" s="134"/>
      <c r="QZL41" s="134"/>
      <c r="QZM41" s="134"/>
      <c r="QZN41" s="134"/>
      <c r="QZO41" s="134"/>
      <c r="QZP41" s="134"/>
      <c r="QZQ41" s="134"/>
      <c r="QZR41" s="134"/>
      <c r="QZS41" s="134"/>
      <c r="QZT41" s="134"/>
      <c r="QZU41" s="134"/>
      <c r="QZV41" s="134"/>
      <c r="QZW41" s="134"/>
      <c r="QZX41" s="134"/>
      <c r="QZY41" s="134"/>
      <c r="QZZ41" s="134"/>
      <c r="RAA41" s="134"/>
      <c r="RAB41" s="134"/>
      <c r="RAC41" s="134"/>
      <c r="RAD41" s="134"/>
      <c r="RAE41" s="134"/>
      <c r="RAF41" s="134"/>
      <c r="RAG41" s="134"/>
      <c r="RAH41" s="134"/>
      <c r="RAI41" s="134"/>
      <c r="RAJ41" s="134"/>
      <c r="RAK41" s="134"/>
      <c r="RAL41" s="134"/>
      <c r="RAM41" s="134"/>
      <c r="RAN41" s="134"/>
      <c r="RAO41" s="134"/>
      <c r="RAP41" s="134"/>
      <c r="RAQ41" s="134"/>
      <c r="RAR41" s="134"/>
      <c r="RAS41" s="134"/>
      <c r="RAT41" s="134"/>
      <c r="RAU41" s="134"/>
      <c r="RAV41" s="134"/>
      <c r="RAW41" s="134"/>
      <c r="RAX41" s="134"/>
      <c r="RAY41" s="134"/>
      <c r="RAZ41" s="134"/>
      <c r="RBA41" s="134"/>
      <c r="RBB41" s="134"/>
      <c r="RBC41" s="134"/>
      <c r="RBD41" s="134"/>
      <c r="RBE41" s="134"/>
      <c r="RBF41" s="134"/>
      <c r="RBG41" s="134"/>
      <c r="RBH41" s="134"/>
      <c r="RBI41" s="134"/>
      <c r="RBJ41" s="134"/>
      <c r="RBK41" s="134"/>
      <c r="RBL41" s="134"/>
      <c r="RBM41" s="134"/>
      <c r="RBN41" s="134"/>
      <c r="RBO41" s="134"/>
      <c r="RBP41" s="134"/>
      <c r="RBQ41" s="134"/>
      <c r="RBR41" s="134"/>
      <c r="RBS41" s="134"/>
      <c r="RBT41" s="134"/>
      <c r="RBU41" s="134"/>
      <c r="RBV41" s="134"/>
      <c r="RBW41" s="134"/>
      <c r="RBX41" s="134"/>
      <c r="RBY41" s="134"/>
      <c r="RBZ41" s="134"/>
      <c r="RCA41" s="134"/>
      <c r="RCB41" s="134"/>
      <c r="RCC41" s="134"/>
      <c r="RCD41" s="134"/>
      <c r="RCE41" s="134"/>
      <c r="RCF41" s="134"/>
      <c r="RCG41" s="134"/>
      <c r="RCH41" s="134"/>
      <c r="RCI41" s="134"/>
      <c r="RCJ41" s="134"/>
      <c r="RCK41" s="134"/>
      <c r="RCL41" s="134"/>
      <c r="RCM41" s="134"/>
      <c r="RCN41" s="134"/>
      <c r="RCO41" s="134"/>
      <c r="RCP41" s="134"/>
      <c r="RCQ41" s="134"/>
      <c r="RCR41" s="134"/>
      <c r="RCS41" s="134"/>
      <c r="RCT41" s="134"/>
      <c r="RCU41" s="134"/>
      <c r="RCV41" s="134"/>
      <c r="RCW41" s="134"/>
      <c r="RCX41" s="134"/>
      <c r="RCY41" s="134"/>
      <c r="RCZ41" s="134"/>
      <c r="RDA41" s="134"/>
      <c r="RDB41" s="134"/>
      <c r="RDC41" s="134"/>
      <c r="RDD41" s="134"/>
      <c r="RDE41" s="134"/>
      <c r="RDF41" s="134"/>
      <c r="RDG41" s="134"/>
      <c r="RDH41" s="134"/>
      <c r="RDI41" s="134"/>
      <c r="RDJ41" s="134"/>
      <c r="RDK41" s="134"/>
      <c r="RDL41" s="134"/>
      <c r="RDM41" s="134"/>
      <c r="RDN41" s="134"/>
      <c r="RDO41" s="134"/>
      <c r="RDP41" s="134"/>
      <c r="RDQ41" s="134"/>
      <c r="RDR41" s="134"/>
      <c r="RDS41" s="134"/>
      <c r="RDT41" s="134"/>
      <c r="RDU41" s="134"/>
      <c r="RDV41" s="134"/>
      <c r="RDW41" s="134"/>
      <c r="RDX41" s="134"/>
      <c r="RDY41" s="134"/>
      <c r="RDZ41" s="134"/>
      <c r="REA41" s="134"/>
      <c r="REB41" s="134"/>
      <c r="REC41" s="134"/>
      <c r="RED41" s="134"/>
      <c r="REE41" s="134"/>
      <c r="REF41" s="134"/>
      <c r="REG41" s="134"/>
      <c r="REH41" s="134"/>
      <c r="REI41" s="134"/>
      <c r="REJ41" s="134"/>
      <c r="REK41" s="134"/>
      <c r="REL41" s="134"/>
      <c r="REM41" s="134"/>
      <c r="REN41" s="134"/>
      <c r="REO41" s="134"/>
      <c r="REP41" s="134"/>
      <c r="REQ41" s="134"/>
      <c r="RER41" s="134"/>
      <c r="RES41" s="134"/>
      <c r="RET41" s="134"/>
      <c r="REU41" s="134"/>
      <c r="REV41" s="134"/>
      <c r="REW41" s="134"/>
      <c r="REX41" s="134"/>
      <c r="REY41" s="134"/>
      <c r="REZ41" s="134"/>
      <c r="RFA41" s="134"/>
      <c r="RFB41" s="134"/>
      <c r="RFC41" s="134"/>
      <c r="RFD41" s="134"/>
      <c r="RFE41" s="134"/>
      <c r="RFF41" s="134"/>
      <c r="RFG41" s="134"/>
      <c r="RFH41" s="134"/>
      <c r="RFI41" s="134"/>
      <c r="RFJ41" s="134"/>
      <c r="RFK41" s="134"/>
      <c r="RFL41" s="134"/>
      <c r="RFM41" s="134"/>
      <c r="RFN41" s="134"/>
      <c r="RFO41" s="134"/>
      <c r="RFP41" s="134"/>
      <c r="RFQ41" s="134"/>
      <c r="RFR41" s="134"/>
      <c r="RFS41" s="134"/>
      <c r="RFT41" s="134"/>
      <c r="RFU41" s="134"/>
      <c r="RFV41" s="134"/>
      <c r="RFW41" s="134"/>
      <c r="RFX41" s="134"/>
      <c r="RFY41" s="134"/>
      <c r="RFZ41" s="134"/>
      <c r="RGA41" s="134"/>
      <c r="RGB41" s="134"/>
      <c r="RGC41" s="134"/>
      <c r="RGD41" s="134"/>
      <c r="RGE41" s="134"/>
      <c r="RGF41" s="134"/>
      <c r="RGG41" s="134"/>
      <c r="RGH41" s="134"/>
      <c r="RGI41" s="134"/>
      <c r="RGJ41" s="134"/>
      <c r="RGK41" s="134"/>
      <c r="RGL41" s="134"/>
      <c r="RGM41" s="134"/>
      <c r="RGN41" s="134"/>
      <c r="RGO41" s="134"/>
      <c r="RGP41" s="134"/>
      <c r="RGQ41" s="134"/>
      <c r="RGR41" s="134"/>
      <c r="RGS41" s="134"/>
      <c r="RGT41" s="134"/>
      <c r="RGU41" s="134"/>
      <c r="RGV41" s="134"/>
      <c r="RGW41" s="134"/>
      <c r="RGX41" s="134"/>
      <c r="RGY41" s="134"/>
      <c r="RGZ41" s="134"/>
      <c r="RHA41" s="134"/>
      <c r="RHB41" s="134"/>
      <c r="RHC41" s="134"/>
      <c r="RHD41" s="134"/>
      <c r="RHE41" s="134"/>
      <c r="RHF41" s="134"/>
      <c r="RHG41" s="134"/>
      <c r="RHH41" s="134"/>
      <c r="RHI41" s="134"/>
      <c r="RHJ41" s="134"/>
      <c r="RHK41" s="134"/>
      <c r="RHL41" s="134"/>
      <c r="RHM41" s="134"/>
      <c r="RHN41" s="134"/>
      <c r="RHO41" s="134"/>
      <c r="RHP41" s="134"/>
      <c r="RHQ41" s="134"/>
      <c r="RHR41" s="134"/>
      <c r="RHS41" s="134"/>
      <c r="RHT41" s="134"/>
      <c r="RHU41" s="134"/>
      <c r="RHV41" s="134"/>
      <c r="RHW41" s="134"/>
      <c r="RHX41" s="134"/>
      <c r="RHY41" s="134"/>
      <c r="RHZ41" s="134"/>
      <c r="RIA41" s="134"/>
      <c r="RIB41" s="134"/>
      <c r="RIC41" s="134"/>
      <c r="RID41" s="134"/>
      <c r="RIE41" s="134"/>
      <c r="RIF41" s="134"/>
      <c r="RIG41" s="134"/>
      <c r="RIH41" s="134"/>
      <c r="RII41" s="134"/>
      <c r="RIJ41" s="134"/>
      <c r="RIK41" s="134"/>
      <c r="RIL41" s="134"/>
      <c r="RIM41" s="134"/>
      <c r="RIN41" s="134"/>
      <c r="RIO41" s="134"/>
      <c r="RIP41" s="134"/>
      <c r="RIQ41" s="134"/>
      <c r="RIR41" s="134"/>
      <c r="RIS41" s="134"/>
      <c r="RIT41" s="134"/>
      <c r="RIU41" s="134"/>
      <c r="RIV41" s="134"/>
      <c r="RIW41" s="134"/>
      <c r="RIX41" s="134"/>
      <c r="RIY41" s="134"/>
      <c r="RIZ41" s="134"/>
      <c r="RJA41" s="134"/>
      <c r="RJB41" s="134"/>
      <c r="RJC41" s="134"/>
      <c r="RJD41" s="134"/>
      <c r="RJE41" s="134"/>
      <c r="RJF41" s="134"/>
      <c r="RJG41" s="134"/>
      <c r="RJH41" s="134"/>
      <c r="RJI41" s="134"/>
      <c r="RJJ41" s="134"/>
      <c r="RJK41" s="134"/>
      <c r="RJL41" s="134"/>
      <c r="RJM41" s="134"/>
      <c r="RJN41" s="134"/>
      <c r="RJO41" s="134"/>
      <c r="RJP41" s="134"/>
      <c r="RJQ41" s="134"/>
      <c r="RJR41" s="134"/>
      <c r="RJS41" s="134"/>
      <c r="RJT41" s="134"/>
      <c r="RJU41" s="134"/>
      <c r="RJV41" s="134"/>
      <c r="RJW41" s="134"/>
      <c r="RJX41" s="134"/>
      <c r="RJY41" s="134"/>
      <c r="RJZ41" s="134"/>
      <c r="RKA41" s="134"/>
      <c r="RKB41" s="134"/>
      <c r="RKC41" s="134"/>
      <c r="RKD41" s="134"/>
      <c r="RKE41" s="134"/>
      <c r="RKF41" s="134"/>
      <c r="RKG41" s="134"/>
      <c r="RKH41" s="134"/>
      <c r="RKI41" s="134"/>
      <c r="RKJ41" s="134"/>
      <c r="RKK41" s="134"/>
      <c r="RKL41" s="134"/>
      <c r="RKM41" s="134"/>
      <c r="RKN41" s="134"/>
      <c r="RKO41" s="134"/>
      <c r="RKP41" s="134"/>
      <c r="RKQ41" s="134"/>
      <c r="RKR41" s="134"/>
      <c r="RKS41" s="134"/>
      <c r="RKT41" s="134"/>
      <c r="RKU41" s="134"/>
      <c r="RKV41" s="134"/>
      <c r="RKW41" s="134"/>
      <c r="RKX41" s="134"/>
      <c r="RKY41" s="134"/>
      <c r="RKZ41" s="134"/>
      <c r="RLA41" s="134"/>
      <c r="RLB41" s="134"/>
      <c r="RLC41" s="134"/>
      <c r="RLD41" s="134"/>
      <c r="RLE41" s="134"/>
      <c r="RLF41" s="134"/>
      <c r="RLG41" s="134"/>
      <c r="RLH41" s="134"/>
      <c r="RLI41" s="134"/>
      <c r="RLJ41" s="134"/>
      <c r="RLK41" s="134"/>
      <c r="RLL41" s="134"/>
      <c r="RLM41" s="134"/>
      <c r="RLN41" s="134"/>
      <c r="RLO41" s="134"/>
      <c r="RLP41" s="134"/>
      <c r="RLQ41" s="134"/>
      <c r="RLR41" s="134"/>
      <c r="RLS41" s="134"/>
      <c r="RLT41" s="134"/>
      <c r="RLU41" s="134"/>
      <c r="RLV41" s="134"/>
      <c r="RLW41" s="134"/>
      <c r="RLX41" s="134"/>
      <c r="RLY41" s="134"/>
      <c r="RLZ41" s="134"/>
      <c r="RMA41" s="134"/>
      <c r="RMB41" s="134"/>
      <c r="RMC41" s="134"/>
      <c r="RMD41" s="134"/>
      <c r="RME41" s="134"/>
      <c r="RMF41" s="134"/>
      <c r="RMG41" s="134"/>
      <c r="RMH41" s="134"/>
      <c r="RMI41" s="134"/>
      <c r="RMJ41" s="134"/>
      <c r="RMK41" s="134"/>
      <c r="RML41" s="134"/>
      <c r="RMM41" s="134"/>
      <c r="RMN41" s="134"/>
      <c r="RMO41" s="134"/>
      <c r="RMP41" s="134"/>
      <c r="RMQ41" s="134"/>
      <c r="RMR41" s="134"/>
      <c r="RMS41" s="134"/>
      <c r="RMT41" s="134"/>
      <c r="RMU41" s="134"/>
      <c r="RMV41" s="134"/>
      <c r="RMW41" s="134"/>
      <c r="RMX41" s="134"/>
      <c r="RMY41" s="134"/>
      <c r="RMZ41" s="134"/>
      <c r="RNA41" s="134"/>
      <c r="RNB41" s="134"/>
      <c r="RNC41" s="134"/>
      <c r="RND41" s="134"/>
      <c r="RNE41" s="134"/>
      <c r="RNF41" s="134"/>
      <c r="RNG41" s="134"/>
      <c r="RNH41" s="134"/>
      <c r="RNI41" s="134"/>
      <c r="RNJ41" s="134"/>
      <c r="RNK41" s="134"/>
      <c r="RNL41" s="134"/>
      <c r="RNM41" s="134"/>
      <c r="RNN41" s="134"/>
      <c r="RNO41" s="134"/>
      <c r="RNP41" s="134"/>
      <c r="RNQ41" s="134"/>
      <c r="RNR41" s="134"/>
      <c r="RNS41" s="134"/>
      <c r="RNT41" s="134"/>
      <c r="RNU41" s="134"/>
      <c r="RNV41" s="134"/>
      <c r="RNW41" s="134"/>
      <c r="RNX41" s="134"/>
      <c r="RNY41" s="134"/>
      <c r="RNZ41" s="134"/>
      <c r="ROA41" s="134"/>
      <c r="ROB41" s="134"/>
      <c r="ROC41" s="134"/>
      <c r="ROD41" s="134"/>
      <c r="ROE41" s="134"/>
      <c r="ROF41" s="134"/>
      <c r="ROG41" s="134"/>
      <c r="ROH41" s="134"/>
      <c r="ROI41" s="134"/>
      <c r="ROJ41" s="134"/>
      <c r="ROK41" s="134"/>
      <c r="ROL41" s="134"/>
      <c r="ROM41" s="134"/>
      <c r="RON41" s="134"/>
      <c r="ROO41" s="134"/>
      <c r="ROP41" s="134"/>
      <c r="ROQ41" s="134"/>
      <c r="ROR41" s="134"/>
      <c r="ROS41" s="134"/>
      <c r="ROT41" s="134"/>
      <c r="ROU41" s="134"/>
      <c r="ROV41" s="134"/>
      <c r="ROW41" s="134"/>
      <c r="ROX41" s="134"/>
      <c r="ROY41" s="134"/>
      <c r="ROZ41" s="134"/>
      <c r="RPA41" s="134"/>
      <c r="RPB41" s="134"/>
      <c r="RPC41" s="134"/>
      <c r="RPD41" s="134"/>
      <c r="RPE41" s="134"/>
      <c r="RPF41" s="134"/>
      <c r="RPG41" s="134"/>
      <c r="RPH41" s="134"/>
      <c r="RPI41" s="134"/>
      <c r="RPJ41" s="134"/>
      <c r="RPK41" s="134"/>
      <c r="RPL41" s="134"/>
      <c r="RPM41" s="134"/>
      <c r="RPN41" s="134"/>
      <c r="RPO41" s="134"/>
      <c r="RPP41" s="134"/>
      <c r="RPQ41" s="134"/>
      <c r="RPR41" s="134"/>
      <c r="RPS41" s="134"/>
      <c r="RPT41" s="134"/>
      <c r="RPU41" s="134"/>
      <c r="RPV41" s="134"/>
      <c r="RPW41" s="134"/>
      <c r="RPX41" s="134"/>
      <c r="RPY41" s="134"/>
      <c r="RPZ41" s="134"/>
      <c r="RQA41" s="134"/>
      <c r="RQB41" s="134"/>
      <c r="RQC41" s="134"/>
      <c r="RQD41" s="134"/>
      <c r="RQE41" s="134"/>
      <c r="RQF41" s="134"/>
      <c r="RQG41" s="134"/>
      <c r="RQH41" s="134"/>
      <c r="RQI41" s="134"/>
      <c r="RQJ41" s="134"/>
      <c r="RQK41" s="134"/>
      <c r="RQL41" s="134"/>
      <c r="RQM41" s="134"/>
      <c r="RQN41" s="134"/>
      <c r="RQO41" s="134"/>
      <c r="RQP41" s="134"/>
      <c r="RQQ41" s="134"/>
      <c r="RQR41" s="134"/>
      <c r="RQS41" s="134"/>
      <c r="RQT41" s="134"/>
      <c r="RQU41" s="134"/>
      <c r="RQV41" s="134"/>
      <c r="RQW41" s="134"/>
      <c r="RQX41" s="134"/>
      <c r="RQY41" s="134"/>
      <c r="RQZ41" s="134"/>
      <c r="RRA41" s="134"/>
      <c r="RRB41" s="134"/>
      <c r="RRC41" s="134"/>
      <c r="RRD41" s="134"/>
      <c r="RRE41" s="134"/>
      <c r="RRF41" s="134"/>
      <c r="RRG41" s="134"/>
      <c r="RRH41" s="134"/>
      <c r="RRI41" s="134"/>
      <c r="RRJ41" s="134"/>
      <c r="RRK41" s="134"/>
      <c r="RRL41" s="134"/>
      <c r="RRM41" s="134"/>
      <c r="RRN41" s="134"/>
      <c r="RRO41" s="134"/>
      <c r="RRP41" s="134"/>
      <c r="RRQ41" s="134"/>
      <c r="RRR41" s="134"/>
      <c r="RRS41" s="134"/>
      <c r="RRT41" s="134"/>
      <c r="RRU41" s="134"/>
      <c r="RRV41" s="134"/>
      <c r="RRW41" s="134"/>
      <c r="RRX41" s="134"/>
      <c r="RRY41" s="134"/>
      <c r="RRZ41" s="134"/>
      <c r="RSA41" s="134"/>
      <c r="RSB41" s="134"/>
      <c r="RSC41" s="134"/>
      <c r="RSD41" s="134"/>
      <c r="RSE41" s="134"/>
      <c r="RSF41" s="134"/>
      <c r="RSG41" s="134"/>
      <c r="RSH41" s="134"/>
      <c r="RSI41" s="134"/>
      <c r="RSJ41" s="134"/>
      <c r="RSK41" s="134"/>
      <c r="RSL41" s="134"/>
      <c r="RSM41" s="134"/>
      <c r="RSN41" s="134"/>
      <c r="RSO41" s="134"/>
      <c r="RSP41" s="134"/>
      <c r="RSQ41" s="134"/>
      <c r="RSR41" s="134"/>
      <c r="RSS41" s="134"/>
      <c r="RST41" s="134"/>
      <c r="RSU41" s="134"/>
      <c r="RSV41" s="134"/>
      <c r="RSW41" s="134"/>
      <c r="RSX41" s="134"/>
      <c r="RSY41" s="134"/>
      <c r="RSZ41" s="134"/>
      <c r="RTA41" s="134"/>
      <c r="RTB41" s="134"/>
      <c r="RTC41" s="134"/>
      <c r="RTD41" s="134"/>
      <c r="RTE41" s="134"/>
      <c r="RTF41" s="134"/>
      <c r="RTG41" s="134"/>
      <c r="RTH41" s="134"/>
      <c r="RTI41" s="134"/>
      <c r="RTJ41" s="134"/>
      <c r="RTK41" s="134"/>
      <c r="RTL41" s="134"/>
      <c r="RTM41" s="134"/>
      <c r="RTN41" s="134"/>
      <c r="RTO41" s="134"/>
      <c r="RTP41" s="134"/>
      <c r="RTQ41" s="134"/>
      <c r="RTR41" s="134"/>
      <c r="RTS41" s="134"/>
      <c r="RTT41" s="134"/>
      <c r="RTU41" s="134"/>
      <c r="RTV41" s="134"/>
      <c r="RTW41" s="134"/>
      <c r="RTX41" s="134"/>
      <c r="RTY41" s="134"/>
      <c r="RTZ41" s="134"/>
      <c r="RUA41" s="134"/>
      <c r="RUB41" s="134"/>
      <c r="RUC41" s="134"/>
      <c r="RUD41" s="134"/>
      <c r="RUE41" s="134"/>
      <c r="RUF41" s="134"/>
      <c r="RUG41" s="134"/>
      <c r="RUH41" s="134"/>
      <c r="RUI41" s="134"/>
      <c r="RUJ41" s="134"/>
      <c r="RUK41" s="134"/>
      <c r="RUL41" s="134"/>
      <c r="RUM41" s="134"/>
      <c r="RUN41" s="134"/>
      <c r="RUO41" s="134"/>
      <c r="RUP41" s="134"/>
      <c r="RUQ41" s="134"/>
      <c r="RUR41" s="134"/>
      <c r="RUS41" s="134"/>
      <c r="RUT41" s="134"/>
      <c r="RUU41" s="134"/>
      <c r="RUV41" s="134"/>
      <c r="RUW41" s="134"/>
      <c r="RUX41" s="134"/>
      <c r="RUY41" s="134"/>
      <c r="RUZ41" s="134"/>
      <c r="RVA41" s="134"/>
      <c r="RVB41" s="134"/>
      <c r="RVC41" s="134"/>
      <c r="RVD41" s="134"/>
      <c r="RVE41" s="134"/>
      <c r="RVF41" s="134"/>
      <c r="RVG41" s="134"/>
      <c r="RVH41" s="134"/>
      <c r="RVI41" s="134"/>
      <c r="RVJ41" s="134"/>
      <c r="RVK41" s="134"/>
      <c r="RVL41" s="134"/>
      <c r="RVM41" s="134"/>
      <c r="RVN41" s="134"/>
      <c r="RVO41" s="134"/>
      <c r="RVP41" s="134"/>
      <c r="RVQ41" s="134"/>
      <c r="RVR41" s="134"/>
      <c r="RVS41" s="134"/>
      <c r="RVT41" s="134"/>
      <c r="RVU41" s="134"/>
      <c r="RVV41" s="134"/>
      <c r="RVW41" s="134"/>
      <c r="RVX41" s="134"/>
      <c r="RVY41" s="134"/>
      <c r="RVZ41" s="134"/>
      <c r="RWA41" s="134"/>
      <c r="RWB41" s="134"/>
      <c r="RWC41" s="134"/>
      <c r="RWD41" s="134"/>
      <c r="RWE41" s="134"/>
      <c r="RWF41" s="134"/>
      <c r="RWG41" s="134"/>
      <c r="RWH41" s="134"/>
      <c r="RWI41" s="134"/>
      <c r="RWJ41" s="134"/>
      <c r="RWK41" s="134"/>
      <c r="RWL41" s="134"/>
      <c r="RWM41" s="134"/>
      <c r="RWN41" s="134"/>
      <c r="RWO41" s="134"/>
      <c r="RWP41" s="134"/>
      <c r="RWQ41" s="134"/>
      <c r="RWR41" s="134"/>
      <c r="RWS41" s="134"/>
      <c r="RWT41" s="134"/>
      <c r="RWU41" s="134"/>
      <c r="RWV41" s="134"/>
      <c r="RWW41" s="134"/>
      <c r="RWX41" s="134"/>
      <c r="RWY41" s="134"/>
      <c r="RWZ41" s="134"/>
      <c r="RXA41" s="134"/>
      <c r="RXB41" s="134"/>
      <c r="RXC41" s="134"/>
      <c r="RXD41" s="134"/>
      <c r="RXE41" s="134"/>
      <c r="RXF41" s="134"/>
      <c r="RXG41" s="134"/>
      <c r="RXH41" s="134"/>
      <c r="RXI41" s="134"/>
      <c r="RXJ41" s="134"/>
      <c r="RXK41" s="134"/>
      <c r="RXL41" s="134"/>
      <c r="RXM41" s="134"/>
      <c r="RXN41" s="134"/>
      <c r="RXO41" s="134"/>
      <c r="RXP41" s="134"/>
      <c r="RXQ41" s="134"/>
      <c r="RXR41" s="134"/>
      <c r="RXS41" s="134"/>
      <c r="RXT41" s="134"/>
      <c r="RXU41" s="134"/>
      <c r="RXV41" s="134"/>
      <c r="RXW41" s="134"/>
      <c r="RXX41" s="134"/>
      <c r="RXY41" s="134"/>
      <c r="RXZ41" s="134"/>
      <c r="RYA41" s="134"/>
      <c r="RYB41" s="134"/>
      <c r="RYC41" s="134"/>
      <c r="RYD41" s="134"/>
      <c r="RYE41" s="134"/>
      <c r="RYF41" s="134"/>
      <c r="RYG41" s="134"/>
      <c r="RYH41" s="134"/>
      <c r="RYI41" s="134"/>
      <c r="RYJ41" s="134"/>
      <c r="RYK41" s="134"/>
      <c r="RYL41" s="134"/>
      <c r="RYM41" s="134"/>
      <c r="RYN41" s="134"/>
      <c r="RYO41" s="134"/>
      <c r="RYP41" s="134"/>
      <c r="RYQ41" s="134"/>
      <c r="RYR41" s="134"/>
      <c r="RYS41" s="134"/>
      <c r="RYT41" s="134"/>
      <c r="RYU41" s="134"/>
      <c r="RYV41" s="134"/>
      <c r="RYW41" s="134"/>
      <c r="RYX41" s="134"/>
      <c r="RYY41" s="134"/>
      <c r="RYZ41" s="134"/>
      <c r="RZA41" s="134"/>
      <c r="RZB41" s="134"/>
      <c r="RZC41" s="134"/>
      <c r="RZD41" s="134"/>
      <c r="RZE41" s="134"/>
      <c r="RZF41" s="134"/>
      <c r="RZG41" s="134"/>
      <c r="RZH41" s="134"/>
      <c r="RZI41" s="134"/>
      <c r="RZJ41" s="134"/>
      <c r="RZK41" s="134"/>
      <c r="RZL41" s="134"/>
      <c r="RZM41" s="134"/>
      <c r="RZN41" s="134"/>
      <c r="RZO41" s="134"/>
      <c r="RZP41" s="134"/>
      <c r="RZQ41" s="134"/>
      <c r="RZR41" s="134"/>
      <c r="RZS41" s="134"/>
      <c r="RZT41" s="134"/>
      <c r="RZU41" s="134"/>
      <c r="RZV41" s="134"/>
      <c r="RZW41" s="134"/>
      <c r="RZX41" s="134"/>
      <c r="RZY41" s="134"/>
      <c r="RZZ41" s="134"/>
      <c r="SAA41" s="134"/>
      <c r="SAB41" s="134"/>
      <c r="SAC41" s="134"/>
      <c r="SAD41" s="134"/>
      <c r="SAE41" s="134"/>
      <c r="SAF41" s="134"/>
      <c r="SAG41" s="134"/>
      <c r="SAH41" s="134"/>
      <c r="SAI41" s="134"/>
      <c r="SAJ41" s="134"/>
      <c r="SAK41" s="134"/>
      <c r="SAL41" s="134"/>
      <c r="SAM41" s="134"/>
      <c r="SAN41" s="134"/>
      <c r="SAO41" s="134"/>
      <c r="SAP41" s="134"/>
      <c r="SAQ41" s="134"/>
      <c r="SAR41" s="134"/>
      <c r="SAS41" s="134"/>
      <c r="SAT41" s="134"/>
      <c r="SAU41" s="134"/>
      <c r="SAV41" s="134"/>
      <c r="SAW41" s="134"/>
      <c r="SAX41" s="134"/>
      <c r="SAY41" s="134"/>
      <c r="SAZ41" s="134"/>
      <c r="SBA41" s="134"/>
      <c r="SBB41" s="134"/>
      <c r="SBC41" s="134"/>
      <c r="SBD41" s="134"/>
      <c r="SBE41" s="134"/>
      <c r="SBF41" s="134"/>
      <c r="SBG41" s="134"/>
      <c r="SBH41" s="134"/>
      <c r="SBI41" s="134"/>
      <c r="SBJ41" s="134"/>
      <c r="SBK41" s="134"/>
      <c r="SBL41" s="134"/>
      <c r="SBM41" s="134"/>
      <c r="SBN41" s="134"/>
      <c r="SBO41" s="134"/>
      <c r="SBP41" s="134"/>
      <c r="SBQ41" s="134"/>
      <c r="SBR41" s="134"/>
      <c r="SBS41" s="134"/>
      <c r="SBT41" s="134"/>
      <c r="SBU41" s="134"/>
      <c r="SBV41" s="134"/>
      <c r="SBW41" s="134"/>
      <c r="SBX41" s="134"/>
      <c r="SBY41" s="134"/>
      <c r="SBZ41" s="134"/>
      <c r="SCA41" s="134"/>
      <c r="SCB41" s="134"/>
      <c r="SCC41" s="134"/>
      <c r="SCD41" s="134"/>
      <c r="SCE41" s="134"/>
      <c r="SCF41" s="134"/>
      <c r="SCG41" s="134"/>
      <c r="SCH41" s="134"/>
      <c r="SCI41" s="134"/>
      <c r="SCJ41" s="134"/>
      <c r="SCK41" s="134"/>
      <c r="SCL41" s="134"/>
      <c r="SCM41" s="134"/>
      <c r="SCN41" s="134"/>
      <c r="SCO41" s="134"/>
      <c r="SCP41" s="134"/>
      <c r="SCQ41" s="134"/>
      <c r="SCR41" s="134"/>
      <c r="SCS41" s="134"/>
      <c r="SCT41" s="134"/>
      <c r="SCU41" s="134"/>
      <c r="SCV41" s="134"/>
      <c r="SCW41" s="134"/>
      <c r="SCX41" s="134"/>
      <c r="SCY41" s="134"/>
      <c r="SCZ41" s="134"/>
      <c r="SDA41" s="134"/>
      <c r="SDB41" s="134"/>
      <c r="SDC41" s="134"/>
      <c r="SDD41" s="134"/>
      <c r="SDE41" s="134"/>
      <c r="SDF41" s="134"/>
      <c r="SDG41" s="134"/>
      <c r="SDH41" s="134"/>
      <c r="SDI41" s="134"/>
      <c r="SDJ41" s="134"/>
      <c r="SDK41" s="134"/>
      <c r="SDL41" s="134"/>
      <c r="SDM41" s="134"/>
      <c r="SDN41" s="134"/>
      <c r="SDO41" s="134"/>
      <c r="SDP41" s="134"/>
      <c r="SDQ41" s="134"/>
      <c r="SDR41" s="134"/>
      <c r="SDS41" s="134"/>
      <c r="SDT41" s="134"/>
      <c r="SDU41" s="134"/>
      <c r="SDV41" s="134"/>
      <c r="SDW41" s="134"/>
      <c r="SDX41" s="134"/>
      <c r="SDY41" s="134"/>
      <c r="SDZ41" s="134"/>
      <c r="SEA41" s="134"/>
      <c r="SEB41" s="134"/>
      <c r="SEC41" s="134"/>
      <c r="SED41" s="134"/>
      <c r="SEE41" s="134"/>
      <c r="SEF41" s="134"/>
      <c r="SEG41" s="134"/>
      <c r="SEH41" s="134"/>
      <c r="SEI41" s="134"/>
      <c r="SEJ41" s="134"/>
      <c r="SEK41" s="134"/>
      <c r="SEL41" s="134"/>
      <c r="SEM41" s="134"/>
      <c r="SEN41" s="134"/>
      <c r="SEO41" s="134"/>
      <c r="SEP41" s="134"/>
      <c r="SEQ41" s="134"/>
      <c r="SER41" s="134"/>
      <c r="SES41" s="134"/>
      <c r="SET41" s="134"/>
      <c r="SEU41" s="134"/>
      <c r="SEV41" s="134"/>
      <c r="SEW41" s="134"/>
      <c r="SEX41" s="134"/>
      <c r="SEY41" s="134"/>
      <c r="SEZ41" s="134"/>
      <c r="SFA41" s="134"/>
      <c r="SFB41" s="134"/>
      <c r="SFC41" s="134"/>
      <c r="SFD41" s="134"/>
      <c r="SFE41" s="134"/>
      <c r="SFF41" s="134"/>
      <c r="SFG41" s="134"/>
      <c r="SFH41" s="134"/>
      <c r="SFI41" s="134"/>
      <c r="SFJ41" s="134"/>
      <c r="SFK41" s="134"/>
      <c r="SFL41" s="134"/>
      <c r="SFM41" s="134"/>
      <c r="SFN41" s="134"/>
      <c r="SFO41" s="134"/>
      <c r="SFP41" s="134"/>
      <c r="SFQ41" s="134"/>
      <c r="SFR41" s="134"/>
      <c r="SFS41" s="134"/>
      <c r="SFT41" s="134"/>
      <c r="SFU41" s="134"/>
      <c r="SFV41" s="134"/>
      <c r="SFW41" s="134"/>
      <c r="SFX41" s="134"/>
      <c r="SFY41" s="134"/>
      <c r="SFZ41" s="134"/>
      <c r="SGA41" s="134"/>
      <c r="SGB41" s="134"/>
      <c r="SGC41" s="134"/>
      <c r="SGD41" s="134"/>
      <c r="SGE41" s="134"/>
      <c r="SGF41" s="134"/>
      <c r="SGG41" s="134"/>
      <c r="SGH41" s="134"/>
      <c r="SGI41" s="134"/>
      <c r="SGJ41" s="134"/>
      <c r="SGK41" s="134"/>
      <c r="SGL41" s="134"/>
      <c r="SGM41" s="134"/>
      <c r="SGN41" s="134"/>
      <c r="SGO41" s="134"/>
      <c r="SGP41" s="134"/>
      <c r="SGQ41" s="134"/>
      <c r="SGR41" s="134"/>
      <c r="SGS41" s="134"/>
      <c r="SGT41" s="134"/>
      <c r="SGU41" s="134"/>
      <c r="SGV41" s="134"/>
      <c r="SGW41" s="134"/>
      <c r="SGX41" s="134"/>
      <c r="SGY41" s="134"/>
      <c r="SGZ41" s="134"/>
      <c r="SHA41" s="134"/>
      <c r="SHB41" s="134"/>
      <c r="SHC41" s="134"/>
      <c r="SHD41" s="134"/>
      <c r="SHE41" s="134"/>
      <c r="SHF41" s="134"/>
      <c r="SHG41" s="134"/>
      <c r="SHH41" s="134"/>
      <c r="SHI41" s="134"/>
      <c r="SHJ41" s="134"/>
      <c r="SHK41" s="134"/>
      <c r="SHL41" s="134"/>
      <c r="SHM41" s="134"/>
      <c r="SHN41" s="134"/>
      <c r="SHO41" s="134"/>
      <c r="SHP41" s="134"/>
      <c r="SHQ41" s="134"/>
      <c r="SHR41" s="134"/>
      <c r="SHS41" s="134"/>
      <c r="SHT41" s="134"/>
      <c r="SHU41" s="134"/>
      <c r="SHV41" s="134"/>
      <c r="SHW41" s="134"/>
      <c r="SHX41" s="134"/>
      <c r="SHY41" s="134"/>
      <c r="SHZ41" s="134"/>
      <c r="SIA41" s="134"/>
      <c r="SIB41" s="134"/>
      <c r="SIC41" s="134"/>
      <c r="SID41" s="134"/>
      <c r="SIE41" s="134"/>
      <c r="SIF41" s="134"/>
      <c r="SIG41" s="134"/>
      <c r="SIH41" s="134"/>
      <c r="SII41" s="134"/>
      <c r="SIJ41" s="134"/>
      <c r="SIK41" s="134"/>
      <c r="SIL41" s="134"/>
      <c r="SIM41" s="134"/>
      <c r="SIN41" s="134"/>
      <c r="SIO41" s="134"/>
      <c r="SIP41" s="134"/>
      <c r="SIQ41" s="134"/>
      <c r="SIR41" s="134"/>
      <c r="SIS41" s="134"/>
      <c r="SIT41" s="134"/>
      <c r="SIU41" s="134"/>
      <c r="SIV41" s="134"/>
      <c r="SIW41" s="134"/>
      <c r="SIX41" s="134"/>
      <c r="SIY41" s="134"/>
      <c r="SIZ41" s="134"/>
      <c r="SJA41" s="134"/>
      <c r="SJB41" s="134"/>
      <c r="SJC41" s="134"/>
      <c r="SJD41" s="134"/>
      <c r="SJE41" s="134"/>
      <c r="SJF41" s="134"/>
      <c r="SJG41" s="134"/>
      <c r="SJH41" s="134"/>
      <c r="SJI41" s="134"/>
      <c r="SJJ41" s="134"/>
      <c r="SJK41" s="134"/>
      <c r="SJL41" s="134"/>
      <c r="SJM41" s="134"/>
      <c r="SJN41" s="134"/>
      <c r="SJO41" s="134"/>
      <c r="SJP41" s="134"/>
      <c r="SJQ41" s="134"/>
      <c r="SJR41" s="134"/>
      <c r="SJS41" s="134"/>
      <c r="SJT41" s="134"/>
      <c r="SJU41" s="134"/>
      <c r="SJV41" s="134"/>
      <c r="SJW41" s="134"/>
      <c r="SJX41" s="134"/>
      <c r="SJY41" s="134"/>
      <c r="SJZ41" s="134"/>
      <c r="SKA41" s="134"/>
      <c r="SKB41" s="134"/>
      <c r="SKC41" s="134"/>
      <c r="SKD41" s="134"/>
      <c r="SKE41" s="134"/>
      <c r="SKF41" s="134"/>
      <c r="SKG41" s="134"/>
      <c r="SKH41" s="134"/>
      <c r="SKI41" s="134"/>
      <c r="SKJ41" s="134"/>
      <c r="SKK41" s="134"/>
      <c r="SKL41" s="134"/>
      <c r="SKM41" s="134"/>
      <c r="SKN41" s="134"/>
      <c r="SKO41" s="134"/>
      <c r="SKP41" s="134"/>
      <c r="SKQ41" s="134"/>
      <c r="SKR41" s="134"/>
      <c r="SKS41" s="134"/>
      <c r="SKT41" s="134"/>
      <c r="SKU41" s="134"/>
      <c r="SKV41" s="134"/>
      <c r="SKW41" s="134"/>
      <c r="SKX41" s="134"/>
      <c r="SKY41" s="134"/>
      <c r="SKZ41" s="134"/>
      <c r="SLA41" s="134"/>
      <c r="SLB41" s="134"/>
      <c r="SLC41" s="134"/>
      <c r="SLD41" s="134"/>
      <c r="SLE41" s="134"/>
      <c r="SLF41" s="134"/>
      <c r="SLG41" s="134"/>
      <c r="SLH41" s="134"/>
      <c r="SLI41" s="134"/>
      <c r="SLJ41" s="134"/>
      <c r="SLK41" s="134"/>
      <c r="SLL41" s="134"/>
      <c r="SLM41" s="134"/>
      <c r="SLN41" s="134"/>
      <c r="SLO41" s="134"/>
      <c r="SLP41" s="134"/>
      <c r="SLQ41" s="134"/>
      <c r="SLR41" s="134"/>
      <c r="SLS41" s="134"/>
      <c r="SLT41" s="134"/>
      <c r="SLU41" s="134"/>
      <c r="SLV41" s="134"/>
      <c r="SLW41" s="134"/>
      <c r="SLX41" s="134"/>
      <c r="SLY41" s="134"/>
      <c r="SLZ41" s="134"/>
      <c r="SMA41" s="134"/>
      <c r="SMB41" s="134"/>
      <c r="SMC41" s="134"/>
      <c r="SMD41" s="134"/>
      <c r="SME41" s="134"/>
      <c r="SMF41" s="134"/>
      <c r="SMG41" s="134"/>
      <c r="SMH41" s="134"/>
      <c r="SMI41" s="134"/>
      <c r="SMJ41" s="134"/>
      <c r="SMK41" s="134"/>
      <c r="SML41" s="134"/>
      <c r="SMM41" s="134"/>
      <c r="SMN41" s="134"/>
      <c r="SMO41" s="134"/>
      <c r="SMP41" s="134"/>
      <c r="SMQ41" s="134"/>
      <c r="SMR41" s="134"/>
      <c r="SMS41" s="134"/>
      <c r="SMT41" s="134"/>
      <c r="SMU41" s="134"/>
      <c r="SMV41" s="134"/>
      <c r="SMW41" s="134"/>
      <c r="SMX41" s="134"/>
      <c r="SMY41" s="134"/>
      <c r="SMZ41" s="134"/>
      <c r="SNA41" s="134"/>
      <c r="SNB41" s="134"/>
      <c r="SNC41" s="134"/>
      <c r="SND41" s="134"/>
      <c r="SNE41" s="134"/>
      <c r="SNF41" s="134"/>
      <c r="SNG41" s="134"/>
      <c r="SNH41" s="134"/>
      <c r="SNI41" s="134"/>
      <c r="SNJ41" s="134"/>
      <c r="SNK41" s="134"/>
      <c r="SNL41" s="134"/>
      <c r="SNM41" s="134"/>
      <c r="SNN41" s="134"/>
      <c r="SNO41" s="134"/>
      <c r="SNP41" s="134"/>
      <c r="SNQ41" s="134"/>
      <c r="SNR41" s="134"/>
      <c r="SNS41" s="134"/>
      <c r="SNT41" s="134"/>
      <c r="SNU41" s="134"/>
      <c r="SNV41" s="134"/>
      <c r="SNW41" s="134"/>
      <c r="SNX41" s="134"/>
      <c r="SNY41" s="134"/>
      <c r="SNZ41" s="134"/>
      <c r="SOA41" s="134"/>
      <c r="SOB41" s="134"/>
      <c r="SOC41" s="134"/>
      <c r="SOD41" s="134"/>
      <c r="SOE41" s="134"/>
      <c r="SOF41" s="134"/>
      <c r="SOG41" s="134"/>
      <c r="SOH41" s="134"/>
      <c r="SOI41" s="134"/>
      <c r="SOJ41" s="134"/>
      <c r="SOK41" s="134"/>
      <c r="SOL41" s="134"/>
      <c r="SOM41" s="134"/>
      <c r="SON41" s="134"/>
      <c r="SOO41" s="134"/>
      <c r="SOP41" s="134"/>
      <c r="SOQ41" s="134"/>
      <c r="SOR41" s="134"/>
      <c r="SOS41" s="134"/>
      <c r="SOT41" s="134"/>
      <c r="SOU41" s="134"/>
      <c r="SOV41" s="134"/>
      <c r="SOW41" s="134"/>
      <c r="SOX41" s="134"/>
      <c r="SOY41" s="134"/>
      <c r="SOZ41" s="134"/>
      <c r="SPA41" s="134"/>
      <c r="SPB41" s="134"/>
      <c r="SPC41" s="134"/>
      <c r="SPD41" s="134"/>
      <c r="SPE41" s="134"/>
      <c r="SPF41" s="134"/>
      <c r="SPG41" s="134"/>
      <c r="SPH41" s="134"/>
      <c r="SPI41" s="134"/>
      <c r="SPJ41" s="134"/>
      <c r="SPK41" s="134"/>
      <c r="SPL41" s="134"/>
      <c r="SPM41" s="134"/>
      <c r="SPN41" s="134"/>
      <c r="SPO41" s="134"/>
      <c r="SPP41" s="134"/>
      <c r="SPQ41" s="134"/>
      <c r="SPR41" s="134"/>
      <c r="SPS41" s="134"/>
      <c r="SPT41" s="134"/>
      <c r="SPU41" s="134"/>
      <c r="SPV41" s="134"/>
      <c r="SPW41" s="134"/>
      <c r="SPX41" s="134"/>
      <c r="SPY41" s="134"/>
      <c r="SPZ41" s="134"/>
      <c r="SQA41" s="134"/>
      <c r="SQB41" s="134"/>
      <c r="SQC41" s="134"/>
      <c r="SQD41" s="134"/>
      <c r="SQE41" s="134"/>
      <c r="SQF41" s="134"/>
      <c r="SQG41" s="134"/>
      <c r="SQH41" s="134"/>
      <c r="SQI41" s="134"/>
      <c r="SQJ41" s="134"/>
      <c r="SQK41" s="134"/>
      <c r="SQL41" s="134"/>
      <c r="SQM41" s="134"/>
      <c r="SQN41" s="134"/>
      <c r="SQO41" s="134"/>
      <c r="SQP41" s="134"/>
      <c r="SQQ41" s="134"/>
      <c r="SQR41" s="134"/>
      <c r="SQS41" s="134"/>
      <c r="SQT41" s="134"/>
      <c r="SQU41" s="134"/>
      <c r="SQV41" s="134"/>
      <c r="SQW41" s="134"/>
      <c r="SQX41" s="134"/>
      <c r="SQY41" s="134"/>
      <c r="SQZ41" s="134"/>
      <c r="SRA41" s="134"/>
      <c r="SRB41" s="134"/>
      <c r="SRC41" s="134"/>
      <c r="SRD41" s="134"/>
      <c r="SRE41" s="134"/>
      <c r="SRF41" s="134"/>
      <c r="SRG41" s="134"/>
      <c r="SRH41" s="134"/>
      <c r="SRI41" s="134"/>
      <c r="SRJ41" s="134"/>
      <c r="SRK41" s="134"/>
      <c r="SRL41" s="134"/>
      <c r="SRM41" s="134"/>
      <c r="SRN41" s="134"/>
      <c r="SRO41" s="134"/>
      <c r="SRP41" s="134"/>
      <c r="SRQ41" s="134"/>
      <c r="SRR41" s="134"/>
      <c r="SRS41" s="134"/>
      <c r="SRT41" s="134"/>
      <c r="SRU41" s="134"/>
      <c r="SRV41" s="134"/>
      <c r="SRW41" s="134"/>
      <c r="SRX41" s="134"/>
      <c r="SRY41" s="134"/>
      <c r="SRZ41" s="134"/>
      <c r="SSA41" s="134"/>
      <c r="SSB41" s="134"/>
      <c r="SSC41" s="134"/>
      <c r="SSD41" s="134"/>
      <c r="SSE41" s="134"/>
      <c r="SSF41" s="134"/>
      <c r="SSG41" s="134"/>
      <c r="SSH41" s="134"/>
      <c r="SSI41" s="134"/>
      <c r="SSJ41" s="134"/>
      <c r="SSK41" s="134"/>
      <c r="SSL41" s="134"/>
      <c r="SSM41" s="134"/>
      <c r="SSN41" s="134"/>
      <c r="SSO41" s="134"/>
      <c r="SSP41" s="134"/>
      <c r="SSQ41" s="134"/>
      <c r="SSR41" s="134"/>
      <c r="SSS41" s="134"/>
      <c r="SST41" s="134"/>
      <c r="SSU41" s="134"/>
      <c r="SSV41" s="134"/>
      <c r="SSW41" s="134"/>
      <c r="SSX41" s="134"/>
      <c r="SSY41" s="134"/>
      <c r="SSZ41" s="134"/>
      <c r="STA41" s="134"/>
      <c r="STB41" s="134"/>
      <c r="STC41" s="134"/>
      <c r="STD41" s="134"/>
      <c r="STE41" s="134"/>
      <c r="STF41" s="134"/>
      <c r="STG41" s="134"/>
      <c r="STH41" s="134"/>
      <c r="STI41" s="134"/>
      <c r="STJ41" s="134"/>
      <c r="STK41" s="134"/>
      <c r="STL41" s="134"/>
      <c r="STM41" s="134"/>
      <c r="STN41" s="134"/>
      <c r="STO41" s="134"/>
      <c r="STP41" s="134"/>
      <c r="STQ41" s="134"/>
      <c r="STR41" s="134"/>
      <c r="STS41" s="134"/>
      <c r="STT41" s="134"/>
      <c r="STU41" s="134"/>
      <c r="STV41" s="134"/>
      <c r="STW41" s="134"/>
      <c r="STX41" s="134"/>
      <c r="STY41" s="134"/>
      <c r="STZ41" s="134"/>
      <c r="SUA41" s="134"/>
      <c r="SUB41" s="134"/>
      <c r="SUC41" s="134"/>
      <c r="SUD41" s="134"/>
      <c r="SUE41" s="134"/>
      <c r="SUF41" s="134"/>
      <c r="SUG41" s="134"/>
      <c r="SUH41" s="134"/>
      <c r="SUI41" s="134"/>
      <c r="SUJ41" s="134"/>
      <c r="SUK41" s="134"/>
      <c r="SUL41" s="134"/>
      <c r="SUM41" s="134"/>
      <c r="SUN41" s="134"/>
      <c r="SUO41" s="134"/>
      <c r="SUP41" s="134"/>
      <c r="SUQ41" s="134"/>
      <c r="SUR41" s="134"/>
      <c r="SUS41" s="134"/>
      <c r="SUT41" s="134"/>
      <c r="SUU41" s="134"/>
      <c r="SUV41" s="134"/>
      <c r="SUW41" s="134"/>
      <c r="SUX41" s="134"/>
      <c r="SUY41" s="134"/>
      <c r="SUZ41" s="134"/>
      <c r="SVA41" s="134"/>
      <c r="SVB41" s="134"/>
      <c r="SVC41" s="134"/>
      <c r="SVD41" s="134"/>
      <c r="SVE41" s="134"/>
      <c r="SVF41" s="134"/>
      <c r="SVG41" s="134"/>
      <c r="SVH41" s="134"/>
      <c r="SVI41" s="134"/>
      <c r="SVJ41" s="134"/>
      <c r="SVK41" s="134"/>
      <c r="SVL41" s="134"/>
      <c r="SVM41" s="134"/>
      <c r="SVN41" s="134"/>
      <c r="SVO41" s="134"/>
      <c r="SVP41" s="134"/>
      <c r="SVQ41" s="134"/>
      <c r="SVR41" s="134"/>
      <c r="SVS41" s="134"/>
      <c r="SVT41" s="134"/>
      <c r="SVU41" s="134"/>
      <c r="SVV41" s="134"/>
      <c r="SVW41" s="134"/>
      <c r="SVX41" s="134"/>
      <c r="SVY41" s="134"/>
      <c r="SVZ41" s="134"/>
      <c r="SWA41" s="134"/>
      <c r="SWB41" s="134"/>
      <c r="SWC41" s="134"/>
      <c r="SWD41" s="134"/>
      <c r="SWE41" s="134"/>
      <c r="SWF41" s="134"/>
      <c r="SWG41" s="134"/>
      <c r="SWH41" s="134"/>
      <c r="SWI41" s="134"/>
      <c r="SWJ41" s="134"/>
      <c r="SWK41" s="134"/>
      <c r="SWL41" s="134"/>
      <c r="SWM41" s="134"/>
      <c r="SWN41" s="134"/>
      <c r="SWO41" s="134"/>
      <c r="SWP41" s="134"/>
      <c r="SWQ41" s="134"/>
      <c r="SWR41" s="134"/>
      <c r="SWS41" s="134"/>
      <c r="SWT41" s="134"/>
      <c r="SWU41" s="134"/>
      <c r="SWV41" s="134"/>
      <c r="SWW41" s="134"/>
      <c r="SWX41" s="134"/>
      <c r="SWY41" s="134"/>
      <c r="SWZ41" s="134"/>
      <c r="SXA41" s="134"/>
      <c r="SXB41" s="134"/>
      <c r="SXC41" s="134"/>
      <c r="SXD41" s="134"/>
      <c r="SXE41" s="134"/>
      <c r="SXF41" s="134"/>
      <c r="SXG41" s="134"/>
      <c r="SXH41" s="134"/>
      <c r="SXI41" s="134"/>
      <c r="SXJ41" s="134"/>
      <c r="SXK41" s="134"/>
      <c r="SXL41" s="134"/>
      <c r="SXM41" s="134"/>
      <c r="SXN41" s="134"/>
      <c r="SXO41" s="134"/>
      <c r="SXP41" s="134"/>
      <c r="SXQ41" s="134"/>
      <c r="SXR41" s="134"/>
      <c r="SXS41" s="134"/>
      <c r="SXT41" s="134"/>
      <c r="SXU41" s="134"/>
      <c r="SXV41" s="134"/>
      <c r="SXW41" s="134"/>
      <c r="SXX41" s="134"/>
      <c r="SXY41" s="134"/>
      <c r="SXZ41" s="134"/>
      <c r="SYA41" s="134"/>
      <c r="SYB41" s="134"/>
      <c r="SYC41" s="134"/>
      <c r="SYD41" s="134"/>
      <c r="SYE41" s="134"/>
      <c r="SYF41" s="134"/>
      <c r="SYG41" s="134"/>
      <c r="SYH41" s="134"/>
      <c r="SYI41" s="134"/>
      <c r="SYJ41" s="134"/>
      <c r="SYK41" s="134"/>
      <c r="SYL41" s="134"/>
      <c r="SYM41" s="134"/>
      <c r="SYN41" s="134"/>
      <c r="SYO41" s="134"/>
      <c r="SYP41" s="134"/>
      <c r="SYQ41" s="134"/>
      <c r="SYR41" s="134"/>
      <c r="SYS41" s="134"/>
      <c r="SYT41" s="134"/>
      <c r="SYU41" s="134"/>
      <c r="SYV41" s="134"/>
      <c r="SYW41" s="134"/>
      <c r="SYX41" s="134"/>
      <c r="SYY41" s="134"/>
      <c r="SYZ41" s="134"/>
      <c r="SZA41" s="134"/>
      <c r="SZB41" s="134"/>
      <c r="SZC41" s="134"/>
      <c r="SZD41" s="134"/>
      <c r="SZE41" s="134"/>
      <c r="SZF41" s="134"/>
      <c r="SZG41" s="134"/>
      <c r="SZH41" s="134"/>
      <c r="SZI41" s="134"/>
      <c r="SZJ41" s="134"/>
      <c r="SZK41" s="134"/>
      <c r="SZL41" s="134"/>
      <c r="SZM41" s="134"/>
      <c r="SZN41" s="134"/>
      <c r="SZO41" s="134"/>
      <c r="SZP41" s="134"/>
      <c r="SZQ41" s="134"/>
      <c r="SZR41" s="134"/>
      <c r="SZS41" s="134"/>
      <c r="SZT41" s="134"/>
      <c r="SZU41" s="134"/>
      <c r="SZV41" s="134"/>
      <c r="SZW41" s="134"/>
      <c r="SZX41" s="134"/>
      <c r="SZY41" s="134"/>
      <c r="SZZ41" s="134"/>
      <c r="TAA41" s="134"/>
      <c r="TAB41" s="134"/>
      <c r="TAC41" s="134"/>
      <c r="TAD41" s="134"/>
      <c r="TAE41" s="134"/>
      <c r="TAF41" s="134"/>
      <c r="TAG41" s="134"/>
      <c r="TAH41" s="134"/>
      <c r="TAI41" s="134"/>
      <c r="TAJ41" s="134"/>
      <c r="TAK41" s="134"/>
      <c r="TAL41" s="134"/>
      <c r="TAM41" s="134"/>
      <c r="TAN41" s="134"/>
      <c r="TAO41" s="134"/>
      <c r="TAP41" s="134"/>
      <c r="TAQ41" s="134"/>
      <c r="TAR41" s="134"/>
      <c r="TAS41" s="134"/>
      <c r="TAT41" s="134"/>
      <c r="TAU41" s="134"/>
      <c r="TAV41" s="134"/>
      <c r="TAW41" s="134"/>
      <c r="TAX41" s="134"/>
      <c r="TAY41" s="134"/>
      <c r="TAZ41" s="134"/>
      <c r="TBA41" s="134"/>
      <c r="TBB41" s="134"/>
      <c r="TBC41" s="134"/>
      <c r="TBD41" s="134"/>
      <c r="TBE41" s="134"/>
      <c r="TBF41" s="134"/>
      <c r="TBG41" s="134"/>
      <c r="TBH41" s="134"/>
      <c r="TBI41" s="134"/>
      <c r="TBJ41" s="134"/>
      <c r="TBK41" s="134"/>
      <c r="TBL41" s="134"/>
      <c r="TBM41" s="134"/>
      <c r="TBN41" s="134"/>
      <c r="TBO41" s="134"/>
      <c r="TBP41" s="134"/>
      <c r="TBQ41" s="134"/>
      <c r="TBR41" s="134"/>
      <c r="TBS41" s="134"/>
      <c r="TBT41" s="134"/>
      <c r="TBU41" s="134"/>
      <c r="TBV41" s="134"/>
      <c r="TBW41" s="134"/>
      <c r="TBX41" s="134"/>
      <c r="TBY41" s="134"/>
      <c r="TBZ41" s="134"/>
      <c r="TCA41" s="134"/>
      <c r="TCB41" s="134"/>
      <c r="TCC41" s="134"/>
      <c r="TCD41" s="134"/>
      <c r="TCE41" s="134"/>
      <c r="TCF41" s="134"/>
      <c r="TCG41" s="134"/>
      <c r="TCH41" s="134"/>
      <c r="TCI41" s="134"/>
      <c r="TCJ41" s="134"/>
      <c r="TCK41" s="134"/>
      <c r="TCL41" s="134"/>
      <c r="TCM41" s="134"/>
      <c r="TCN41" s="134"/>
      <c r="TCO41" s="134"/>
      <c r="TCP41" s="134"/>
      <c r="TCQ41" s="134"/>
      <c r="TCR41" s="134"/>
      <c r="TCS41" s="134"/>
      <c r="TCT41" s="134"/>
      <c r="TCU41" s="134"/>
      <c r="TCV41" s="134"/>
      <c r="TCW41" s="134"/>
      <c r="TCX41" s="134"/>
      <c r="TCY41" s="134"/>
      <c r="TCZ41" s="134"/>
      <c r="TDA41" s="134"/>
      <c r="TDB41" s="134"/>
      <c r="TDC41" s="134"/>
      <c r="TDD41" s="134"/>
      <c r="TDE41" s="134"/>
      <c r="TDF41" s="134"/>
      <c r="TDG41" s="134"/>
      <c r="TDH41" s="134"/>
      <c r="TDI41" s="134"/>
      <c r="TDJ41" s="134"/>
      <c r="TDK41" s="134"/>
      <c r="TDL41" s="134"/>
      <c r="TDM41" s="134"/>
      <c r="TDN41" s="134"/>
      <c r="TDO41" s="134"/>
      <c r="TDP41" s="134"/>
      <c r="TDQ41" s="134"/>
      <c r="TDR41" s="134"/>
      <c r="TDS41" s="134"/>
      <c r="TDT41" s="134"/>
      <c r="TDU41" s="134"/>
      <c r="TDV41" s="134"/>
      <c r="TDW41" s="134"/>
      <c r="TDX41" s="134"/>
      <c r="TDY41" s="134"/>
      <c r="TDZ41" s="134"/>
      <c r="TEA41" s="134"/>
      <c r="TEB41" s="134"/>
      <c r="TEC41" s="134"/>
      <c r="TED41" s="134"/>
      <c r="TEE41" s="134"/>
      <c r="TEF41" s="134"/>
      <c r="TEG41" s="134"/>
      <c r="TEH41" s="134"/>
      <c r="TEI41" s="134"/>
      <c r="TEJ41" s="134"/>
      <c r="TEK41" s="134"/>
      <c r="TEL41" s="134"/>
      <c r="TEM41" s="134"/>
      <c r="TEN41" s="134"/>
      <c r="TEO41" s="134"/>
      <c r="TEP41" s="134"/>
      <c r="TEQ41" s="134"/>
      <c r="TER41" s="134"/>
      <c r="TES41" s="134"/>
      <c r="TET41" s="134"/>
      <c r="TEU41" s="134"/>
      <c r="TEV41" s="134"/>
      <c r="TEW41" s="134"/>
      <c r="TEX41" s="134"/>
      <c r="TEY41" s="134"/>
      <c r="TEZ41" s="134"/>
      <c r="TFA41" s="134"/>
      <c r="TFB41" s="134"/>
      <c r="TFC41" s="134"/>
      <c r="TFD41" s="134"/>
      <c r="TFE41" s="134"/>
      <c r="TFF41" s="134"/>
      <c r="TFG41" s="134"/>
      <c r="TFH41" s="134"/>
      <c r="TFI41" s="134"/>
      <c r="TFJ41" s="134"/>
      <c r="TFK41" s="134"/>
      <c r="TFL41" s="134"/>
      <c r="TFM41" s="134"/>
      <c r="TFN41" s="134"/>
      <c r="TFO41" s="134"/>
      <c r="TFP41" s="134"/>
      <c r="TFQ41" s="134"/>
      <c r="TFR41" s="134"/>
      <c r="TFS41" s="134"/>
      <c r="TFT41" s="134"/>
      <c r="TFU41" s="134"/>
      <c r="TFV41" s="134"/>
      <c r="TFW41" s="134"/>
      <c r="TFX41" s="134"/>
      <c r="TFY41" s="134"/>
      <c r="TFZ41" s="134"/>
      <c r="TGA41" s="134"/>
      <c r="TGB41" s="134"/>
      <c r="TGC41" s="134"/>
      <c r="TGD41" s="134"/>
      <c r="TGE41" s="134"/>
      <c r="TGF41" s="134"/>
      <c r="TGG41" s="134"/>
      <c r="TGH41" s="134"/>
      <c r="TGI41" s="134"/>
      <c r="TGJ41" s="134"/>
      <c r="TGK41" s="134"/>
      <c r="TGL41" s="134"/>
      <c r="TGM41" s="134"/>
      <c r="TGN41" s="134"/>
      <c r="TGO41" s="134"/>
      <c r="TGP41" s="134"/>
      <c r="TGQ41" s="134"/>
      <c r="TGR41" s="134"/>
      <c r="TGS41" s="134"/>
      <c r="TGT41" s="134"/>
      <c r="TGU41" s="134"/>
      <c r="TGV41" s="134"/>
      <c r="TGW41" s="134"/>
      <c r="TGX41" s="134"/>
      <c r="TGY41" s="134"/>
      <c r="TGZ41" s="134"/>
      <c r="THA41" s="134"/>
      <c r="THB41" s="134"/>
      <c r="THC41" s="134"/>
      <c r="THD41" s="134"/>
      <c r="THE41" s="134"/>
      <c r="THF41" s="134"/>
      <c r="THG41" s="134"/>
      <c r="THH41" s="134"/>
      <c r="THI41" s="134"/>
      <c r="THJ41" s="134"/>
      <c r="THK41" s="134"/>
      <c r="THL41" s="134"/>
      <c r="THM41" s="134"/>
      <c r="THN41" s="134"/>
      <c r="THO41" s="134"/>
      <c r="THP41" s="134"/>
      <c r="THQ41" s="134"/>
      <c r="THR41" s="134"/>
      <c r="THS41" s="134"/>
      <c r="THT41" s="134"/>
      <c r="THU41" s="134"/>
      <c r="THV41" s="134"/>
      <c r="THW41" s="134"/>
      <c r="THX41" s="134"/>
      <c r="THY41" s="134"/>
      <c r="THZ41" s="134"/>
      <c r="TIA41" s="134"/>
      <c r="TIB41" s="134"/>
      <c r="TIC41" s="134"/>
      <c r="TID41" s="134"/>
      <c r="TIE41" s="134"/>
      <c r="TIF41" s="134"/>
      <c r="TIG41" s="134"/>
      <c r="TIH41" s="134"/>
      <c r="TII41" s="134"/>
      <c r="TIJ41" s="134"/>
      <c r="TIK41" s="134"/>
      <c r="TIL41" s="134"/>
      <c r="TIM41" s="134"/>
      <c r="TIN41" s="134"/>
      <c r="TIO41" s="134"/>
      <c r="TIP41" s="134"/>
      <c r="TIQ41" s="134"/>
      <c r="TIR41" s="134"/>
      <c r="TIS41" s="134"/>
      <c r="TIT41" s="134"/>
      <c r="TIU41" s="134"/>
      <c r="TIV41" s="134"/>
      <c r="TIW41" s="134"/>
      <c r="TIX41" s="134"/>
      <c r="TIY41" s="134"/>
      <c r="TIZ41" s="134"/>
      <c r="TJA41" s="134"/>
      <c r="TJB41" s="134"/>
      <c r="TJC41" s="134"/>
      <c r="TJD41" s="134"/>
      <c r="TJE41" s="134"/>
      <c r="TJF41" s="134"/>
      <c r="TJG41" s="134"/>
      <c r="TJH41" s="134"/>
      <c r="TJI41" s="134"/>
      <c r="TJJ41" s="134"/>
      <c r="TJK41" s="134"/>
      <c r="TJL41" s="134"/>
      <c r="TJM41" s="134"/>
      <c r="TJN41" s="134"/>
      <c r="TJO41" s="134"/>
      <c r="TJP41" s="134"/>
      <c r="TJQ41" s="134"/>
      <c r="TJR41" s="134"/>
      <c r="TJS41" s="134"/>
      <c r="TJT41" s="134"/>
      <c r="TJU41" s="134"/>
      <c r="TJV41" s="134"/>
      <c r="TJW41" s="134"/>
      <c r="TJX41" s="134"/>
      <c r="TJY41" s="134"/>
      <c r="TJZ41" s="134"/>
      <c r="TKA41" s="134"/>
      <c r="TKB41" s="134"/>
      <c r="TKC41" s="134"/>
      <c r="TKD41" s="134"/>
      <c r="TKE41" s="134"/>
      <c r="TKF41" s="134"/>
      <c r="TKG41" s="134"/>
      <c r="TKH41" s="134"/>
      <c r="TKI41" s="134"/>
      <c r="TKJ41" s="134"/>
      <c r="TKK41" s="134"/>
      <c r="TKL41" s="134"/>
      <c r="TKM41" s="134"/>
      <c r="TKN41" s="134"/>
      <c r="TKO41" s="134"/>
      <c r="TKP41" s="134"/>
      <c r="TKQ41" s="134"/>
      <c r="TKR41" s="134"/>
      <c r="TKS41" s="134"/>
      <c r="TKT41" s="134"/>
      <c r="TKU41" s="134"/>
      <c r="TKV41" s="134"/>
      <c r="TKW41" s="134"/>
      <c r="TKX41" s="134"/>
      <c r="TKY41" s="134"/>
      <c r="TKZ41" s="134"/>
      <c r="TLA41" s="134"/>
      <c r="TLB41" s="134"/>
      <c r="TLC41" s="134"/>
      <c r="TLD41" s="134"/>
      <c r="TLE41" s="134"/>
      <c r="TLF41" s="134"/>
      <c r="TLG41" s="134"/>
      <c r="TLH41" s="134"/>
      <c r="TLI41" s="134"/>
      <c r="TLJ41" s="134"/>
      <c r="TLK41" s="134"/>
      <c r="TLL41" s="134"/>
      <c r="TLM41" s="134"/>
      <c r="TLN41" s="134"/>
      <c r="TLO41" s="134"/>
      <c r="TLP41" s="134"/>
      <c r="TLQ41" s="134"/>
      <c r="TLR41" s="134"/>
      <c r="TLS41" s="134"/>
      <c r="TLT41" s="134"/>
      <c r="TLU41" s="134"/>
      <c r="TLV41" s="134"/>
      <c r="TLW41" s="134"/>
      <c r="TLX41" s="134"/>
      <c r="TLY41" s="134"/>
      <c r="TLZ41" s="134"/>
      <c r="TMA41" s="134"/>
      <c r="TMB41" s="134"/>
      <c r="TMC41" s="134"/>
      <c r="TMD41" s="134"/>
      <c r="TME41" s="134"/>
      <c r="TMF41" s="134"/>
      <c r="TMG41" s="134"/>
      <c r="TMH41" s="134"/>
      <c r="TMI41" s="134"/>
      <c r="TMJ41" s="134"/>
      <c r="TMK41" s="134"/>
      <c r="TML41" s="134"/>
      <c r="TMM41" s="134"/>
      <c r="TMN41" s="134"/>
      <c r="TMO41" s="134"/>
      <c r="TMP41" s="134"/>
      <c r="TMQ41" s="134"/>
      <c r="TMR41" s="134"/>
      <c r="TMS41" s="134"/>
      <c r="TMT41" s="134"/>
      <c r="TMU41" s="134"/>
      <c r="TMV41" s="134"/>
      <c r="TMW41" s="134"/>
      <c r="TMX41" s="134"/>
      <c r="TMY41" s="134"/>
      <c r="TMZ41" s="134"/>
      <c r="TNA41" s="134"/>
      <c r="TNB41" s="134"/>
      <c r="TNC41" s="134"/>
      <c r="TND41" s="134"/>
      <c r="TNE41" s="134"/>
      <c r="TNF41" s="134"/>
      <c r="TNG41" s="134"/>
      <c r="TNH41" s="134"/>
      <c r="TNI41" s="134"/>
      <c r="TNJ41" s="134"/>
      <c r="TNK41" s="134"/>
      <c r="TNL41" s="134"/>
      <c r="TNM41" s="134"/>
      <c r="TNN41" s="134"/>
      <c r="TNO41" s="134"/>
      <c r="TNP41" s="134"/>
      <c r="TNQ41" s="134"/>
      <c r="TNR41" s="134"/>
      <c r="TNS41" s="134"/>
      <c r="TNT41" s="134"/>
      <c r="TNU41" s="134"/>
      <c r="TNV41" s="134"/>
      <c r="TNW41" s="134"/>
      <c r="TNX41" s="134"/>
      <c r="TNY41" s="134"/>
      <c r="TNZ41" s="134"/>
      <c r="TOA41" s="134"/>
      <c r="TOB41" s="134"/>
      <c r="TOC41" s="134"/>
      <c r="TOD41" s="134"/>
      <c r="TOE41" s="134"/>
      <c r="TOF41" s="134"/>
      <c r="TOG41" s="134"/>
      <c r="TOH41" s="134"/>
      <c r="TOI41" s="134"/>
      <c r="TOJ41" s="134"/>
      <c r="TOK41" s="134"/>
      <c r="TOL41" s="134"/>
      <c r="TOM41" s="134"/>
      <c r="TON41" s="134"/>
      <c r="TOO41" s="134"/>
      <c r="TOP41" s="134"/>
      <c r="TOQ41" s="134"/>
      <c r="TOR41" s="134"/>
      <c r="TOS41" s="134"/>
      <c r="TOT41" s="134"/>
      <c r="TOU41" s="134"/>
      <c r="TOV41" s="134"/>
      <c r="TOW41" s="134"/>
      <c r="TOX41" s="134"/>
      <c r="TOY41" s="134"/>
      <c r="TOZ41" s="134"/>
      <c r="TPA41" s="134"/>
      <c r="TPB41" s="134"/>
      <c r="TPC41" s="134"/>
      <c r="TPD41" s="134"/>
      <c r="TPE41" s="134"/>
      <c r="TPF41" s="134"/>
      <c r="TPG41" s="134"/>
      <c r="TPH41" s="134"/>
      <c r="TPI41" s="134"/>
      <c r="TPJ41" s="134"/>
      <c r="TPK41" s="134"/>
      <c r="TPL41" s="134"/>
      <c r="TPM41" s="134"/>
      <c r="TPN41" s="134"/>
      <c r="TPO41" s="134"/>
      <c r="TPP41" s="134"/>
      <c r="TPQ41" s="134"/>
      <c r="TPR41" s="134"/>
      <c r="TPS41" s="134"/>
      <c r="TPT41" s="134"/>
      <c r="TPU41" s="134"/>
      <c r="TPV41" s="134"/>
      <c r="TPW41" s="134"/>
      <c r="TPX41" s="134"/>
      <c r="TPY41" s="134"/>
      <c r="TPZ41" s="134"/>
      <c r="TQA41" s="134"/>
      <c r="TQB41" s="134"/>
      <c r="TQC41" s="134"/>
      <c r="TQD41" s="134"/>
      <c r="TQE41" s="134"/>
      <c r="TQF41" s="134"/>
      <c r="TQG41" s="134"/>
      <c r="TQH41" s="134"/>
      <c r="TQI41" s="134"/>
      <c r="TQJ41" s="134"/>
      <c r="TQK41" s="134"/>
      <c r="TQL41" s="134"/>
      <c r="TQM41" s="134"/>
      <c r="TQN41" s="134"/>
      <c r="TQO41" s="134"/>
      <c r="TQP41" s="134"/>
      <c r="TQQ41" s="134"/>
      <c r="TQR41" s="134"/>
      <c r="TQS41" s="134"/>
      <c r="TQT41" s="134"/>
      <c r="TQU41" s="134"/>
      <c r="TQV41" s="134"/>
      <c r="TQW41" s="134"/>
      <c r="TQX41" s="134"/>
      <c r="TQY41" s="134"/>
      <c r="TQZ41" s="134"/>
      <c r="TRA41" s="134"/>
      <c r="TRB41" s="134"/>
      <c r="TRC41" s="134"/>
      <c r="TRD41" s="134"/>
      <c r="TRE41" s="134"/>
      <c r="TRF41" s="134"/>
      <c r="TRG41" s="134"/>
      <c r="TRH41" s="134"/>
      <c r="TRI41" s="134"/>
      <c r="TRJ41" s="134"/>
      <c r="TRK41" s="134"/>
      <c r="TRL41" s="134"/>
      <c r="TRM41" s="134"/>
      <c r="TRN41" s="134"/>
      <c r="TRO41" s="134"/>
      <c r="TRP41" s="134"/>
      <c r="TRQ41" s="134"/>
      <c r="TRR41" s="134"/>
      <c r="TRS41" s="134"/>
      <c r="TRT41" s="134"/>
      <c r="TRU41" s="134"/>
      <c r="TRV41" s="134"/>
      <c r="TRW41" s="134"/>
      <c r="TRX41" s="134"/>
      <c r="TRY41" s="134"/>
      <c r="TRZ41" s="134"/>
      <c r="TSA41" s="134"/>
      <c r="TSB41" s="134"/>
      <c r="TSC41" s="134"/>
      <c r="TSD41" s="134"/>
      <c r="TSE41" s="134"/>
      <c r="TSF41" s="134"/>
      <c r="TSG41" s="134"/>
      <c r="TSH41" s="134"/>
      <c r="TSI41" s="134"/>
      <c r="TSJ41" s="134"/>
      <c r="TSK41" s="134"/>
      <c r="TSL41" s="134"/>
      <c r="TSM41" s="134"/>
      <c r="TSN41" s="134"/>
      <c r="TSO41" s="134"/>
      <c r="TSP41" s="134"/>
      <c r="TSQ41" s="134"/>
      <c r="TSR41" s="134"/>
      <c r="TSS41" s="134"/>
      <c r="TST41" s="134"/>
      <c r="TSU41" s="134"/>
      <c r="TSV41" s="134"/>
      <c r="TSW41" s="134"/>
      <c r="TSX41" s="134"/>
      <c r="TSY41" s="134"/>
      <c r="TSZ41" s="134"/>
      <c r="TTA41" s="134"/>
      <c r="TTB41" s="134"/>
      <c r="TTC41" s="134"/>
      <c r="TTD41" s="134"/>
      <c r="TTE41" s="134"/>
      <c r="TTF41" s="134"/>
      <c r="TTG41" s="134"/>
      <c r="TTH41" s="134"/>
      <c r="TTI41" s="134"/>
      <c r="TTJ41" s="134"/>
      <c r="TTK41" s="134"/>
      <c r="TTL41" s="134"/>
      <c r="TTM41" s="134"/>
      <c r="TTN41" s="134"/>
      <c r="TTO41" s="134"/>
      <c r="TTP41" s="134"/>
      <c r="TTQ41" s="134"/>
      <c r="TTR41" s="134"/>
      <c r="TTS41" s="134"/>
      <c r="TTT41" s="134"/>
      <c r="TTU41" s="134"/>
      <c r="TTV41" s="134"/>
      <c r="TTW41" s="134"/>
      <c r="TTX41" s="134"/>
      <c r="TTY41" s="134"/>
      <c r="TTZ41" s="134"/>
      <c r="TUA41" s="134"/>
      <c r="TUB41" s="134"/>
      <c r="TUC41" s="134"/>
      <c r="TUD41" s="134"/>
      <c r="TUE41" s="134"/>
      <c r="TUF41" s="134"/>
      <c r="TUG41" s="134"/>
      <c r="TUH41" s="134"/>
      <c r="TUI41" s="134"/>
      <c r="TUJ41" s="134"/>
      <c r="TUK41" s="134"/>
      <c r="TUL41" s="134"/>
      <c r="TUM41" s="134"/>
      <c r="TUN41" s="134"/>
      <c r="TUO41" s="134"/>
      <c r="TUP41" s="134"/>
      <c r="TUQ41" s="134"/>
      <c r="TUR41" s="134"/>
      <c r="TUS41" s="134"/>
      <c r="TUT41" s="134"/>
      <c r="TUU41" s="134"/>
      <c r="TUV41" s="134"/>
      <c r="TUW41" s="134"/>
      <c r="TUX41" s="134"/>
      <c r="TUY41" s="134"/>
      <c r="TUZ41" s="134"/>
      <c r="TVA41" s="134"/>
      <c r="TVB41" s="134"/>
      <c r="TVC41" s="134"/>
      <c r="TVD41" s="134"/>
      <c r="TVE41" s="134"/>
      <c r="TVF41" s="134"/>
      <c r="TVG41" s="134"/>
      <c r="TVH41" s="134"/>
      <c r="TVI41" s="134"/>
      <c r="TVJ41" s="134"/>
      <c r="TVK41" s="134"/>
      <c r="TVL41" s="134"/>
      <c r="TVM41" s="134"/>
      <c r="TVN41" s="134"/>
      <c r="TVO41" s="134"/>
      <c r="TVP41" s="134"/>
      <c r="TVQ41" s="134"/>
      <c r="TVR41" s="134"/>
      <c r="TVS41" s="134"/>
      <c r="TVT41" s="134"/>
      <c r="TVU41" s="134"/>
      <c r="TVV41" s="134"/>
      <c r="TVW41" s="134"/>
      <c r="TVX41" s="134"/>
      <c r="TVY41" s="134"/>
      <c r="TVZ41" s="134"/>
      <c r="TWA41" s="134"/>
      <c r="TWB41" s="134"/>
      <c r="TWC41" s="134"/>
      <c r="TWD41" s="134"/>
      <c r="TWE41" s="134"/>
      <c r="TWF41" s="134"/>
      <c r="TWG41" s="134"/>
      <c r="TWH41" s="134"/>
      <c r="TWI41" s="134"/>
      <c r="TWJ41" s="134"/>
      <c r="TWK41" s="134"/>
      <c r="TWL41" s="134"/>
      <c r="TWM41" s="134"/>
      <c r="TWN41" s="134"/>
      <c r="TWO41" s="134"/>
      <c r="TWP41" s="134"/>
      <c r="TWQ41" s="134"/>
      <c r="TWR41" s="134"/>
      <c r="TWS41" s="134"/>
      <c r="TWT41" s="134"/>
      <c r="TWU41" s="134"/>
      <c r="TWV41" s="134"/>
      <c r="TWW41" s="134"/>
      <c r="TWX41" s="134"/>
      <c r="TWY41" s="134"/>
      <c r="TWZ41" s="134"/>
      <c r="TXA41" s="134"/>
      <c r="TXB41" s="134"/>
      <c r="TXC41" s="134"/>
      <c r="TXD41" s="134"/>
      <c r="TXE41" s="134"/>
      <c r="TXF41" s="134"/>
      <c r="TXG41" s="134"/>
      <c r="TXH41" s="134"/>
      <c r="TXI41" s="134"/>
      <c r="TXJ41" s="134"/>
      <c r="TXK41" s="134"/>
      <c r="TXL41" s="134"/>
      <c r="TXM41" s="134"/>
      <c r="TXN41" s="134"/>
      <c r="TXO41" s="134"/>
      <c r="TXP41" s="134"/>
      <c r="TXQ41" s="134"/>
      <c r="TXR41" s="134"/>
      <c r="TXS41" s="134"/>
      <c r="TXT41" s="134"/>
      <c r="TXU41" s="134"/>
      <c r="TXV41" s="134"/>
      <c r="TXW41" s="134"/>
      <c r="TXX41" s="134"/>
      <c r="TXY41" s="134"/>
      <c r="TXZ41" s="134"/>
      <c r="TYA41" s="134"/>
      <c r="TYB41" s="134"/>
      <c r="TYC41" s="134"/>
      <c r="TYD41" s="134"/>
      <c r="TYE41" s="134"/>
      <c r="TYF41" s="134"/>
      <c r="TYG41" s="134"/>
      <c r="TYH41" s="134"/>
      <c r="TYI41" s="134"/>
      <c r="TYJ41" s="134"/>
      <c r="TYK41" s="134"/>
      <c r="TYL41" s="134"/>
      <c r="TYM41" s="134"/>
      <c r="TYN41" s="134"/>
      <c r="TYO41" s="134"/>
      <c r="TYP41" s="134"/>
      <c r="TYQ41" s="134"/>
      <c r="TYR41" s="134"/>
      <c r="TYS41" s="134"/>
      <c r="TYT41" s="134"/>
      <c r="TYU41" s="134"/>
      <c r="TYV41" s="134"/>
      <c r="TYW41" s="134"/>
      <c r="TYX41" s="134"/>
      <c r="TYY41" s="134"/>
      <c r="TYZ41" s="134"/>
      <c r="TZA41" s="134"/>
      <c r="TZB41" s="134"/>
      <c r="TZC41" s="134"/>
      <c r="TZD41" s="134"/>
      <c r="TZE41" s="134"/>
      <c r="TZF41" s="134"/>
      <c r="TZG41" s="134"/>
      <c r="TZH41" s="134"/>
      <c r="TZI41" s="134"/>
      <c r="TZJ41" s="134"/>
      <c r="TZK41" s="134"/>
      <c r="TZL41" s="134"/>
      <c r="TZM41" s="134"/>
      <c r="TZN41" s="134"/>
      <c r="TZO41" s="134"/>
      <c r="TZP41" s="134"/>
      <c r="TZQ41" s="134"/>
      <c r="TZR41" s="134"/>
      <c r="TZS41" s="134"/>
      <c r="TZT41" s="134"/>
      <c r="TZU41" s="134"/>
      <c r="TZV41" s="134"/>
      <c r="TZW41" s="134"/>
      <c r="TZX41" s="134"/>
      <c r="TZY41" s="134"/>
      <c r="TZZ41" s="134"/>
      <c r="UAA41" s="134"/>
      <c r="UAB41" s="134"/>
      <c r="UAC41" s="134"/>
      <c r="UAD41" s="134"/>
      <c r="UAE41" s="134"/>
      <c r="UAF41" s="134"/>
      <c r="UAG41" s="134"/>
      <c r="UAH41" s="134"/>
      <c r="UAI41" s="134"/>
      <c r="UAJ41" s="134"/>
      <c r="UAK41" s="134"/>
      <c r="UAL41" s="134"/>
      <c r="UAM41" s="134"/>
      <c r="UAN41" s="134"/>
      <c r="UAO41" s="134"/>
      <c r="UAP41" s="134"/>
      <c r="UAQ41" s="134"/>
      <c r="UAR41" s="134"/>
      <c r="UAS41" s="134"/>
      <c r="UAT41" s="134"/>
      <c r="UAU41" s="134"/>
      <c r="UAV41" s="134"/>
      <c r="UAW41" s="134"/>
      <c r="UAX41" s="134"/>
      <c r="UAY41" s="134"/>
      <c r="UAZ41" s="134"/>
      <c r="UBA41" s="134"/>
      <c r="UBB41" s="134"/>
      <c r="UBC41" s="134"/>
      <c r="UBD41" s="134"/>
      <c r="UBE41" s="134"/>
      <c r="UBF41" s="134"/>
      <c r="UBG41" s="134"/>
      <c r="UBH41" s="134"/>
      <c r="UBI41" s="134"/>
      <c r="UBJ41" s="134"/>
      <c r="UBK41" s="134"/>
      <c r="UBL41" s="134"/>
      <c r="UBM41" s="134"/>
      <c r="UBN41" s="134"/>
      <c r="UBO41" s="134"/>
      <c r="UBP41" s="134"/>
      <c r="UBQ41" s="134"/>
      <c r="UBR41" s="134"/>
      <c r="UBS41" s="134"/>
      <c r="UBT41" s="134"/>
      <c r="UBU41" s="134"/>
      <c r="UBV41" s="134"/>
      <c r="UBW41" s="134"/>
      <c r="UBX41" s="134"/>
      <c r="UBY41" s="134"/>
      <c r="UBZ41" s="134"/>
      <c r="UCA41" s="134"/>
      <c r="UCB41" s="134"/>
      <c r="UCC41" s="134"/>
      <c r="UCD41" s="134"/>
      <c r="UCE41" s="134"/>
      <c r="UCF41" s="134"/>
      <c r="UCG41" s="134"/>
      <c r="UCH41" s="134"/>
      <c r="UCI41" s="134"/>
      <c r="UCJ41" s="134"/>
      <c r="UCK41" s="134"/>
      <c r="UCL41" s="134"/>
      <c r="UCM41" s="134"/>
      <c r="UCN41" s="134"/>
      <c r="UCO41" s="134"/>
      <c r="UCP41" s="134"/>
      <c r="UCQ41" s="134"/>
      <c r="UCR41" s="134"/>
      <c r="UCS41" s="134"/>
      <c r="UCT41" s="134"/>
      <c r="UCU41" s="134"/>
      <c r="UCV41" s="134"/>
      <c r="UCW41" s="134"/>
      <c r="UCX41" s="134"/>
      <c r="UCY41" s="134"/>
      <c r="UCZ41" s="134"/>
      <c r="UDA41" s="134"/>
      <c r="UDB41" s="134"/>
      <c r="UDC41" s="134"/>
      <c r="UDD41" s="134"/>
      <c r="UDE41" s="134"/>
      <c r="UDF41" s="134"/>
      <c r="UDG41" s="134"/>
      <c r="UDH41" s="134"/>
      <c r="UDI41" s="134"/>
      <c r="UDJ41" s="134"/>
      <c r="UDK41" s="134"/>
      <c r="UDL41" s="134"/>
      <c r="UDM41" s="134"/>
      <c r="UDN41" s="134"/>
      <c r="UDO41" s="134"/>
      <c r="UDP41" s="134"/>
      <c r="UDQ41" s="134"/>
      <c r="UDR41" s="134"/>
      <c r="UDS41" s="134"/>
      <c r="UDT41" s="134"/>
      <c r="UDU41" s="134"/>
      <c r="UDV41" s="134"/>
      <c r="UDW41" s="134"/>
      <c r="UDX41" s="134"/>
      <c r="UDY41" s="134"/>
      <c r="UDZ41" s="134"/>
      <c r="UEA41" s="134"/>
      <c r="UEB41" s="134"/>
      <c r="UEC41" s="134"/>
      <c r="UED41" s="134"/>
      <c r="UEE41" s="134"/>
      <c r="UEF41" s="134"/>
      <c r="UEG41" s="134"/>
      <c r="UEH41" s="134"/>
      <c r="UEI41" s="134"/>
      <c r="UEJ41" s="134"/>
      <c r="UEK41" s="134"/>
      <c r="UEL41" s="134"/>
      <c r="UEM41" s="134"/>
      <c r="UEN41" s="134"/>
      <c r="UEO41" s="134"/>
      <c r="UEP41" s="134"/>
      <c r="UEQ41" s="134"/>
      <c r="UER41" s="134"/>
      <c r="UES41" s="134"/>
      <c r="UET41" s="134"/>
      <c r="UEU41" s="134"/>
      <c r="UEV41" s="134"/>
      <c r="UEW41" s="134"/>
      <c r="UEX41" s="134"/>
      <c r="UEY41" s="134"/>
      <c r="UEZ41" s="134"/>
      <c r="UFA41" s="134"/>
      <c r="UFB41" s="134"/>
      <c r="UFC41" s="134"/>
      <c r="UFD41" s="134"/>
      <c r="UFE41" s="134"/>
      <c r="UFF41" s="134"/>
      <c r="UFG41" s="134"/>
      <c r="UFH41" s="134"/>
      <c r="UFI41" s="134"/>
      <c r="UFJ41" s="134"/>
      <c r="UFK41" s="134"/>
      <c r="UFL41" s="134"/>
      <c r="UFM41" s="134"/>
      <c r="UFN41" s="134"/>
      <c r="UFO41" s="134"/>
      <c r="UFP41" s="134"/>
      <c r="UFQ41" s="134"/>
      <c r="UFR41" s="134"/>
      <c r="UFS41" s="134"/>
      <c r="UFT41" s="134"/>
      <c r="UFU41" s="134"/>
      <c r="UFV41" s="134"/>
      <c r="UFW41" s="134"/>
      <c r="UFX41" s="134"/>
      <c r="UFY41" s="134"/>
      <c r="UFZ41" s="134"/>
      <c r="UGA41" s="134"/>
      <c r="UGB41" s="134"/>
      <c r="UGC41" s="134"/>
      <c r="UGD41" s="134"/>
      <c r="UGE41" s="134"/>
      <c r="UGF41" s="134"/>
      <c r="UGG41" s="134"/>
      <c r="UGH41" s="134"/>
      <c r="UGI41" s="134"/>
      <c r="UGJ41" s="134"/>
      <c r="UGK41" s="134"/>
      <c r="UGL41" s="134"/>
      <c r="UGM41" s="134"/>
      <c r="UGN41" s="134"/>
      <c r="UGO41" s="134"/>
      <c r="UGP41" s="134"/>
      <c r="UGQ41" s="134"/>
      <c r="UGR41" s="134"/>
      <c r="UGS41" s="134"/>
      <c r="UGT41" s="134"/>
      <c r="UGU41" s="134"/>
      <c r="UGV41" s="134"/>
      <c r="UGW41" s="134"/>
      <c r="UGX41" s="134"/>
      <c r="UGY41" s="134"/>
      <c r="UGZ41" s="134"/>
      <c r="UHA41" s="134"/>
      <c r="UHB41" s="134"/>
      <c r="UHC41" s="134"/>
      <c r="UHD41" s="134"/>
      <c r="UHE41" s="134"/>
      <c r="UHF41" s="134"/>
      <c r="UHG41" s="134"/>
      <c r="UHH41" s="134"/>
      <c r="UHI41" s="134"/>
      <c r="UHJ41" s="134"/>
      <c r="UHK41" s="134"/>
      <c r="UHL41" s="134"/>
      <c r="UHM41" s="134"/>
      <c r="UHN41" s="134"/>
      <c r="UHO41" s="134"/>
      <c r="UHP41" s="134"/>
      <c r="UHQ41" s="134"/>
      <c r="UHR41" s="134"/>
      <c r="UHS41" s="134"/>
      <c r="UHT41" s="134"/>
      <c r="UHU41" s="134"/>
      <c r="UHV41" s="134"/>
      <c r="UHW41" s="134"/>
      <c r="UHX41" s="134"/>
      <c r="UHY41" s="134"/>
      <c r="UHZ41" s="134"/>
      <c r="UIA41" s="134"/>
      <c r="UIB41" s="134"/>
      <c r="UIC41" s="134"/>
      <c r="UID41" s="134"/>
      <c r="UIE41" s="134"/>
      <c r="UIF41" s="134"/>
      <c r="UIG41" s="134"/>
      <c r="UIH41" s="134"/>
      <c r="UII41" s="134"/>
      <c r="UIJ41" s="134"/>
      <c r="UIK41" s="134"/>
      <c r="UIL41" s="134"/>
      <c r="UIM41" s="134"/>
      <c r="UIN41" s="134"/>
      <c r="UIO41" s="134"/>
      <c r="UIP41" s="134"/>
      <c r="UIQ41" s="134"/>
      <c r="UIR41" s="134"/>
      <c r="UIS41" s="134"/>
      <c r="UIT41" s="134"/>
      <c r="UIU41" s="134"/>
      <c r="UIV41" s="134"/>
      <c r="UIW41" s="134"/>
      <c r="UIX41" s="134"/>
      <c r="UIY41" s="134"/>
      <c r="UIZ41" s="134"/>
      <c r="UJA41" s="134"/>
      <c r="UJB41" s="134"/>
      <c r="UJC41" s="134"/>
      <c r="UJD41" s="134"/>
      <c r="UJE41" s="134"/>
      <c r="UJF41" s="134"/>
      <c r="UJG41" s="134"/>
      <c r="UJH41" s="134"/>
      <c r="UJI41" s="134"/>
      <c r="UJJ41" s="134"/>
      <c r="UJK41" s="134"/>
      <c r="UJL41" s="134"/>
      <c r="UJM41" s="134"/>
      <c r="UJN41" s="134"/>
      <c r="UJO41" s="134"/>
      <c r="UJP41" s="134"/>
      <c r="UJQ41" s="134"/>
      <c r="UJR41" s="134"/>
      <c r="UJS41" s="134"/>
      <c r="UJT41" s="134"/>
      <c r="UJU41" s="134"/>
      <c r="UJV41" s="134"/>
      <c r="UJW41" s="134"/>
      <c r="UJX41" s="134"/>
      <c r="UJY41" s="134"/>
      <c r="UJZ41" s="134"/>
      <c r="UKA41" s="134"/>
      <c r="UKB41" s="134"/>
      <c r="UKC41" s="134"/>
      <c r="UKD41" s="134"/>
      <c r="UKE41" s="134"/>
      <c r="UKF41" s="134"/>
      <c r="UKG41" s="134"/>
      <c r="UKH41" s="134"/>
      <c r="UKI41" s="134"/>
      <c r="UKJ41" s="134"/>
      <c r="UKK41" s="134"/>
      <c r="UKL41" s="134"/>
      <c r="UKM41" s="134"/>
      <c r="UKN41" s="134"/>
      <c r="UKO41" s="134"/>
      <c r="UKP41" s="134"/>
      <c r="UKQ41" s="134"/>
      <c r="UKR41" s="134"/>
      <c r="UKS41" s="134"/>
      <c r="UKT41" s="134"/>
      <c r="UKU41" s="134"/>
      <c r="UKV41" s="134"/>
      <c r="UKW41" s="134"/>
      <c r="UKX41" s="134"/>
      <c r="UKY41" s="134"/>
      <c r="UKZ41" s="134"/>
      <c r="ULA41" s="134"/>
      <c r="ULB41" s="134"/>
      <c r="ULC41" s="134"/>
      <c r="ULD41" s="134"/>
      <c r="ULE41" s="134"/>
      <c r="ULF41" s="134"/>
      <c r="ULG41" s="134"/>
      <c r="ULH41" s="134"/>
      <c r="ULI41" s="134"/>
      <c r="ULJ41" s="134"/>
      <c r="ULK41" s="134"/>
      <c r="ULL41" s="134"/>
      <c r="ULM41" s="134"/>
      <c r="ULN41" s="134"/>
      <c r="ULO41" s="134"/>
      <c r="ULP41" s="134"/>
      <c r="ULQ41" s="134"/>
      <c r="ULR41" s="134"/>
      <c r="ULS41" s="134"/>
      <c r="ULT41" s="134"/>
      <c r="ULU41" s="134"/>
      <c r="ULV41" s="134"/>
      <c r="ULW41" s="134"/>
      <c r="ULX41" s="134"/>
      <c r="ULY41" s="134"/>
      <c r="ULZ41" s="134"/>
      <c r="UMA41" s="134"/>
      <c r="UMB41" s="134"/>
      <c r="UMC41" s="134"/>
      <c r="UMD41" s="134"/>
      <c r="UME41" s="134"/>
      <c r="UMF41" s="134"/>
      <c r="UMG41" s="134"/>
      <c r="UMH41" s="134"/>
      <c r="UMI41" s="134"/>
      <c r="UMJ41" s="134"/>
      <c r="UMK41" s="134"/>
      <c r="UML41" s="134"/>
      <c r="UMM41" s="134"/>
      <c r="UMN41" s="134"/>
      <c r="UMO41" s="134"/>
      <c r="UMP41" s="134"/>
      <c r="UMQ41" s="134"/>
      <c r="UMR41" s="134"/>
      <c r="UMS41" s="134"/>
      <c r="UMT41" s="134"/>
      <c r="UMU41" s="134"/>
      <c r="UMV41" s="134"/>
      <c r="UMW41" s="134"/>
      <c r="UMX41" s="134"/>
      <c r="UMY41" s="134"/>
      <c r="UMZ41" s="134"/>
      <c r="UNA41" s="134"/>
      <c r="UNB41" s="134"/>
      <c r="UNC41" s="134"/>
      <c r="UND41" s="134"/>
      <c r="UNE41" s="134"/>
      <c r="UNF41" s="134"/>
      <c r="UNG41" s="134"/>
      <c r="UNH41" s="134"/>
      <c r="UNI41" s="134"/>
      <c r="UNJ41" s="134"/>
      <c r="UNK41" s="134"/>
      <c r="UNL41" s="134"/>
      <c r="UNM41" s="134"/>
      <c r="UNN41" s="134"/>
      <c r="UNO41" s="134"/>
      <c r="UNP41" s="134"/>
      <c r="UNQ41" s="134"/>
      <c r="UNR41" s="134"/>
      <c r="UNS41" s="134"/>
      <c r="UNT41" s="134"/>
      <c r="UNU41" s="134"/>
      <c r="UNV41" s="134"/>
      <c r="UNW41" s="134"/>
      <c r="UNX41" s="134"/>
      <c r="UNY41" s="134"/>
      <c r="UNZ41" s="134"/>
      <c r="UOA41" s="134"/>
      <c r="UOB41" s="134"/>
      <c r="UOC41" s="134"/>
      <c r="UOD41" s="134"/>
      <c r="UOE41" s="134"/>
      <c r="UOF41" s="134"/>
      <c r="UOG41" s="134"/>
      <c r="UOH41" s="134"/>
      <c r="UOI41" s="134"/>
      <c r="UOJ41" s="134"/>
      <c r="UOK41" s="134"/>
      <c r="UOL41" s="134"/>
      <c r="UOM41" s="134"/>
      <c r="UON41" s="134"/>
      <c r="UOO41" s="134"/>
      <c r="UOP41" s="134"/>
      <c r="UOQ41" s="134"/>
      <c r="UOR41" s="134"/>
      <c r="UOS41" s="134"/>
      <c r="UOT41" s="134"/>
      <c r="UOU41" s="134"/>
      <c r="UOV41" s="134"/>
      <c r="UOW41" s="134"/>
      <c r="UOX41" s="134"/>
      <c r="UOY41" s="134"/>
      <c r="UOZ41" s="134"/>
      <c r="UPA41" s="134"/>
      <c r="UPB41" s="134"/>
      <c r="UPC41" s="134"/>
      <c r="UPD41" s="134"/>
      <c r="UPE41" s="134"/>
      <c r="UPF41" s="134"/>
      <c r="UPG41" s="134"/>
      <c r="UPH41" s="134"/>
      <c r="UPI41" s="134"/>
      <c r="UPJ41" s="134"/>
      <c r="UPK41" s="134"/>
      <c r="UPL41" s="134"/>
      <c r="UPM41" s="134"/>
      <c r="UPN41" s="134"/>
      <c r="UPO41" s="134"/>
      <c r="UPP41" s="134"/>
      <c r="UPQ41" s="134"/>
      <c r="UPR41" s="134"/>
      <c r="UPS41" s="134"/>
      <c r="UPT41" s="134"/>
      <c r="UPU41" s="134"/>
      <c r="UPV41" s="134"/>
      <c r="UPW41" s="134"/>
      <c r="UPX41" s="134"/>
      <c r="UPY41" s="134"/>
      <c r="UPZ41" s="134"/>
      <c r="UQA41" s="134"/>
      <c r="UQB41" s="134"/>
      <c r="UQC41" s="134"/>
      <c r="UQD41" s="134"/>
      <c r="UQE41" s="134"/>
      <c r="UQF41" s="134"/>
      <c r="UQG41" s="134"/>
      <c r="UQH41" s="134"/>
      <c r="UQI41" s="134"/>
      <c r="UQJ41" s="134"/>
      <c r="UQK41" s="134"/>
      <c r="UQL41" s="134"/>
      <c r="UQM41" s="134"/>
      <c r="UQN41" s="134"/>
      <c r="UQO41" s="134"/>
      <c r="UQP41" s="134"/>
      <c r="UQQ41" s="134"/>
      <c r="UQR41" s="134"/>
      <c r="UQS41" s="134"/>
      <c r="UQT41" s="134"/>
      <c r="UQU41" s="134"/>
      <c r="UQV41" s="134"/>
      <c r="UQW41" s="134"/>
      <c r="UQX41" s="134"/>
      <c r="UQY41" s="134"/>
      <c r="UQZ41" s="134"/>
      <c r="URA41" s="134"/>
      <c r="URB41" s="134"/>
      <c r="URC41" s="134"/>
      <c r="URD41" s="134"/>
      <c r="URE41" s="134"/>
      <c r="URF41" s="134"/>
      <c r="URG41" s="134"/>
      <c r="URH41" s="134"/>
      <c r="URI41" s="134"/>
      <c r="URJ41" s="134"/>
      <c r="URK41" s="134"/>
      <c r="URL41" s="134"/>
      <c r="URM41" s="134"/>
      <c r="URN41" s="134"/>
      <c r="URO41" s="134"/>
      <c r="URP41" s="134"/>
      <c r="URQ41" s="134"/>
      <c r="URR41" s="134"/>
      <c r="URS41" s="134"/>
      <c r="URT41" s="134"/>
      <c r="URU41" s="134"/>
      <c r="URV41" s="134"/>
      <c r="URW41" s="134"/>
      <c r="URX41" s="134"/>
      <c r="URY41" s="134"/>
      <c r="URZ41" s="134"/>
      <c r="USA41" s="134"/>
      <c r="USB41" s="134"/>
      <c r="USC41" s="134"/>
      <c r="USD41" s="134"/>
      <c r="USE41" s="134"/>
      <c r="USF41" s="134"/>
      <c r="USG41" s="134"/>
      <c r="USH41" s="134"/>
      <c r="USI41" s="134"/>
      <c r="USJ41" s="134"/>
      <c r="USK41" s="134"/>
      <c r="USL41" s="134"/>
      <c r="USM41" s="134"/>
      <c r="USN41" s="134"/>
      <c r="USO41" s="134"/>
      <c r="USP41" s="134"/>
      <c r="USQ41" s="134"/>
      <c r="USR41" s="134"/>
      <c r="USS41" s="134"/>
      <c r="UST41" s="134"/>
      <c r="USU41" s="134"/>
      <c r="USV41" s="134"/>
      <c r="USW41" s="134"/>
      <c r="USX41" s="134"/>
      <c r="USY41" s="134"/>
      <c r="USZ41" s="134"/>
      <c r="UTA41" s="134"/>
      <c r="UTB41" s="134"/>
      <c r="UTC41" s="134"/>
      <c r="UTD41" s="134"/>
      <c r="UTE41" s="134"/>
      <c r="UTF41" s="134"/>
      <c r="UTG41" s="134"/>
      <c r="UTH41" s="134"/>
      <c r="UTI41" s="134"/>
      <c r="UTJ41" s="134"/>
      <c r="UTK41" s="134"/>
      <c r="UTL41" s="134"/>
      <c r="UTM41" s="134"/>
      <c r="UTN41" s="134"/>
      <c r="UTO41" s="134"/>
      <c r="UTP41" s="134"/>
      <c r="UTQ41" s="134"/>
      <c r="UTR41" s="134"/>
      <c r="UTS41" s="134"/>
      <c r="UTT41" s="134"/>
      <c r="UTU41" s="134"/>
      <c r="UTV41" s="134"/>
      <c r="UTW41" s="134"/>
      <c r="UTX41" s="134"/>
      <c r="UTY41" s="134"/>
      <c r="UTZ41" s="134"/>
      <c r="UUA41" s="134"/>
      <c r="UUB41" s="134"/>
      <c r="UUC41" s="134"/>
      <c r="UUD41" s="134"/>
      <c r="UUE41" s="134"/>
      <c r="UUF41" s="134"/>
      <c r="UUG41" s="134"/>
      <c r="UUH41" s="134"/>
      <c r="UUI41" s="134"/>
      <c r="UUJ41" s="134"/>
      <c r="UUK41" s="134"/>
      <c r="UUL41" s="134"/>
      <c r="UUM41" s="134"/>
      <c r="UUN41" s="134"/>
      <c r="UUO41" s="134"/>
      <c r="UUP41" s="134"/>
      <c r="UUQ41" s="134"/>
      <c r="UUR41" s="134"/>
      <c r="UUS41" s="134"/>
      <c r="UUT41" s="134"/>
      <c r="UUU41" s="134"/>
      <c r="UUV41" s="134"/>
      <c r="UUW41" s="134"/>
      <c r="UUX41" s="134"/>
      <c r="UUY41" s="134"/>
      <c r="UUZ41" s="134"/>
      <c r="UVA41" s="134"/>
      <c r="UVB41" s="134"/>
      <c r="UVC41" s="134"/>
      <c r="UVD41" s="134"/>
      <c r="UVE41" s="134"/>
      <c r="UVF41" s="134"/>
      <c r="UVG41" s="134"/>
      <c r="UVH41" s="134"/>
      <c r="UVI41" s="134"/>
      <c r="UVJ41" s="134"/>
      <c r="UVK41" s="134"/>
      <c r="UVL41" s="134"/>
      <c r="UVM41" s="134"/>
      <c r="UVN41" s="134"/>
      <c r="UVO41" s="134"/>
      <c r="UVP41" s="134"/>
      <c r="UVQ41" s="134"/>
      <c r="UVR41" s="134"/>
      <c r="UVS41" s="134"/>
      <c r="UVT41" s="134"/>
      <c r="UVU41" s="134"/>
      <c r="UVV41" s="134"/>
      <c r="UVW41" s="134"/>
      <c r="UVX41" s="134"/>
      <c r="UVY41" s="134"/>
      <c r="UVZ41" s="134"/>
      <c r="UWA41" s="134"/>
      <c r="UWB41" s="134"/>
      <c r="UWC41" s="134"/>
      <c r="UWD41" s="134"/>
      <c r="UWE41" s="134"/>
      <c r="UWF41" s="134"/>
      <c r="UWG41" s="134"/>
      <c r="UWH41" s="134"/>
      <c r="UWI41" s="134"/>
      <c r="UWJ41" s="134"/>
      <c r="UWK41" s="134"/>
      <c r="UWL41" s="134"/>
      <c r="UWM41" s="134"/>
      <c r="UWN41" s="134"/>
      <c r="UWO41" s="134"/>
      <c r="UWP41" s="134"/>
      <c r="UWQ41" s="134"/>
      <c r="UWR41" s="134"/>
      <c r="UWS41" s="134"/>
      <c r="UWT41" s="134"/>
      <c r="UWU41" s="134"/>
      <c r="UWV41" s="134"/>
      <c r="UWW41" s="134"/>
      <c r="UWX41" s="134"/>
      <c r="UWY41" s="134"/>
      <c r="UWZ41" s="134"/>
      <c r="UXA41" s="134"/>
      <c r="UXB41" s="134"/>
      <c r="UXC41" s="134"/>
      <c r="UXD41" s="134"/>
      <c r="UXE41" s="134"/>
      <c r="UXF41" s="134"/>
      <c r="UXG41" s="134"/>
      <c r="UXH41" s="134"/>
      <c r="UXI41" s="134"/>
      <c r="UXJ41" s="134"/>
      <c r="UXK41" s="134"/>
      <c r="UXL41" s="134"/>
      <c r="UXM41" s="134"/>
      <c r="UXN41" s="134"/>
      <c r="UXO41" s="134"/>
      <c r="UXP41" s="134"/>
      <c r="UXQ41" s="134"/>
      <c r="UXR41" s="134"/>
      <c r="UXS41" s="134"/>
      <c r="UXT41" s="134"/>
      <c r="UXU41" s="134"/>
      <c r="UXV41" s="134"/>
      <c r="UXW41" s="134"/>
      <c r="UXX41" s="134"/>
      <c r="UXY41" s="134"/>
      <c r="UXZ41" s="134"/>
      <c r="UYA41" s="134"/>
      <c r="UYB41" s="134"/>
      <c r="UYC41" s="134"/>
      <c r="UYD41" s="134"/>
      <c r="UYE41" s="134"/>
      <c r="UYF41" s="134"/>
      <c r="UYG41" s="134"/>
      <c r="UYH41" s="134"/>
      <c r="UYI41" s="134"/>
      <c r="UYJ41" s="134"/>
      <c r="UYK41" s="134"/>
      <c r="UYL41" s="134"/>
      <c r="UYM41" s="134"/>
      <c r="UYN41" s="134"/>
      <c r="UYO41" s="134"/>
      <c r="UYP41" s="134"/>
      <c r="UYQ41" s="134"/>
      <c r="UYR41" s="134"/>
      <c r="UYS41" s="134"/>
      <c r="UYT41" s="134"/>
      <c r="UYU41" s="134"/>
      <c r="UYV41" s="134"/>
      <c r="UYW41" s="134"/>
      <c r="UYX41" s="134"/>
      <c r="UYY41" s="134"/>
      <c r="UYZ41" s="134"/>
      <c r="UZA41" s="134"/>
      <c r="UZB41" s="134"/>
      <c r="UZC41" s="134"/>
      <c r="UZD41" s="134"/>
      <c r="UZE41" s="134"/>
      <c r="UZF41" s="134"/>
      <c r="UZG41" s="134"/>
      <c r="UZH41" s="134"/>
      <c r="UZI41" s="134"/>
      <c r="UZJ41" s="134"/>
      <c r="UZK41" s="134"/>
      <c r="UZL41" s="134"/>
      <c r="UZM41" s="134"/>
      <c r="UZN41" s="134"/>
      <c r="UZO41" s="134"/>
      <c r="UZP41" s="134"/>
      <c r="UZQ41" s="134"/>
      <c r="UZR41" s="134"/>
      <c r="UZS41" s="134"/>
      <c r="UZT41" s="134"/>
      <c r="UZU41" s="134"/>
      <c r="UZV41" s="134"/>
      <c r="UZW41" s="134"/>
      <c r="UZX41" s="134"/>
      <c r="UZY41" s="134"/>
      <c r="UZZ41" s="134"/>
      <c r="VAA41" s="134"/>
      <c r="VAB41" s="134"/>
      <c r="VAC41" s="134"/>
      <c r="VAD41" s="134"/>
      <c r="VAE41" s="134"/>
      <c r="VAF41" s="134"/>
      <c r="VAG41" s="134"/>
      <c r="VAH41" s="134"/>
      <c r="VAI41" s="134"/>
      <c r="VAJ41" s="134"/>
      <c r="VAK41" s="134"/>
      <c r="VAL41" s="134"/>
      <c r="VAM41" s="134"/>
      <c r="VAN41" s="134"/>
      <c r="VAO41" s="134"/>
      <c r="VAP41" s="134"/>
      <c r="VAQ41" s="134"/>
      <c r="VAR41" s="134"/>
      <c r="VAS41" s="134"/>
      <c r="VAT41" s="134"/>
      <c r="VAU41" s="134"/>
      <c r="VAV41" s="134"/>
      <c r="VAW41" s="134"/>
      <c r="VAX41" s="134"/>
      <c r="VAY41" s="134"/>
      <c r="VAZ41" s="134"/>
      <c r="VBA41" s="134"/>
      <c r="VBB41" s="134"/>
      <c r="VBC41" s="134"/>
      <c r="VBD41" s="134"/>
      <c r="VBE41" s="134"/>
      <c r="VBF41" s="134"/>
      <c r="VBG41" s="134"/>
      <c r="VBH41" s="134"/>
      <c r="VBI41" s="134"/>
      <c r="VBJ41" s="134"/>
      <c r="VBK41" s="134"/>
      <c r="VBL41" s="134"/>
      <c r="VBM41" s="134"/>
      <c r="VBN41" s="134"/>
      <c r="VBO41" s="134"/>
      <c r="VBP41" s="134"/>
      <c r="VBQ41" s="134"/>
      <c r="VBR41" s="134"/>
      <c r="VBS41" s="134"/>
      <c r="VBT41" s="134"/>
      <c r="VBU41" s="134"/>
      <c r="VBV41" s="134"/>
      <c r="VBW41" s="134"/>
      <c r="VBX41" s="134"/>
      <c r="VBY41" s="134"/>
      <c r="VBZ41" s="134"/>
      <c r="VCA41" s="134"/>
      <c r="VCB41" s="134"/>
      <c r="VCC41" s="134"/>
      <c r="VCD41" s="134"/>
      <c r="VCE41" s="134"/>
      <c r="VCF41" s="134"/>
      <c r="VCG41" s="134"/>
      <c r="VCH41" s="134"/>
      <c r="VCI41" s="134"/>
      <c r="VCJ41" s="134"/>
      <c r="VCK41" s="134"/>
      <c r="VCL41" s="134"/>
      <c r="VCM41" s="134"/>
      <c r="VCN41" s="134"/>
      <c r="VCO41" s="134"/>
      <c r="VCP41" s="134"/>
      <c r="VCQ41" s="134"/>
      <c r="VCR41" s="134"/>
      <c r="VCS41" s="134"/>
      <c r="VCT41" s="134"/>
      <c r="VCU41" s="134"/>
      <c r="VCV41" s="134"/>
      <c r="VCW41" s="134"/>
      <c r="VCX41" s="134"/>
      <c r="VCY41" s="134"/>
      <c r="VCZ41" s="134"/>
      <c r="VDA41" s="134"/>
      <c r="VDB41" s="134"/>
      <c r="VDC41" s="134"/>
      <c r="VDD41" s="134"/>
      <c r="VDE41" s="134"/>
      <c r="VDF41" s="134"/>
      <c r="VDG41" s="134"/>
      <c r="VDH41" s="134"/>
      <c r="VDI41" s="134"/>
      <c r="VDJ41" s="134"/>
      <c r="VDK41" s="134"/>
      <c r="VDL41" s="134"/>
      <c r="VDM41" s="134"/>
      <c r="VDN41" s="134"/>
      <c r="VDO41" s="134"/>
      <c r="VDP41" s="134"/>
      <c r="VDQ41" s="134"/>
      <c r="VDR41" s="134"/>
      <c r="VDS41" s="134"/>
      <c r="VDT41" s="134"/>
      <c r="VDU41" s="134"/>
      <c r="VDV41" s="134"/>
      <c r="VDW41" s="134"/>
      <c r="VDX41" s="134"/>
      <c r="VDY41" s="134"/>
      <c r="VDZ41" s="134"/>
      <c r="VEA41" s="134"/>
      <c r="VEB41" s="134"/>
      <c r="VEC41" s="134"/>
      <c r="VED41" s="134"/>
      <c r="VEE41" s="134"/>
      <c r="VEF41" s="134"/>
      <c r="VEG41" s="134"/>
      <c r="VEH41" s="134"/>
      <c r="VEI41" s="134"/>
      <c r="VEJ41" s="134"/>
      <c r="VEK41" s="134"/>
      <c r="VEL41" s="134"/>
      <c r="VEM41" s="134"/>
      <c r="VEN41" s="134"/>
      <c r="VEO41" s="134"/>
      <c r="VEP41" s="134"/>
      <c r="VEQ41" s="134"/>
      <c r="VER41" s="134"/>
      <c r="VES41" s="134"/>
      <c r="VET41" s="134"/>
      <c r="VEU41" s="134"/>
      <c r="VEV41" s="134"/>
      <c r="VEW41" s="134"/>
      <c r="VEX41" s="134"/>
      <c r="VEY41" s="134"/>
      <c r="VEZ41" s="134"/>
      <c r="VFA41" s="134"/>
      <c r="VFB41" s="134"/>
      <c r="VFC41" s="134"/>
      <c r="VFD41" s="134"/>
      <c r="VFE41" s="134"/>
      <c r="VFF41" s="134"/>
      <c r="VFG41" s="134"/>
      <c r="VFH41" s="134"/>
      <c r="VFI41" s="134"/>
      <c r="VFJ41" s="134"/>
      <c r="VFK41" s="134"/>
      <c r="VFL41" s="134"/>
      <c r="VFM41" s="134"/>
      <c r="VFN41" s="134"/>
      <c r="VFO41" s="134"/>
      <c r="VFP41" s="134"/>
      <c r="VFQ41" s="134"/>
      <c r="VFR41" s="134"/>
      <c r="VFS41" s="134"/>
      <c r="VFT41" s="134"/>
      <c r="VFU41" s="134"/>
      <c r="VFV41" s="134"/>
      <c r="VFW41" s="134"/>
      <c r="VFX41" s="134"/>
      <c r="VFY41" s="134"/>
      <c r="VFZ41" s="134"/>
      <c r="VGA41" s="134"/>
      <c r="VGB41" s="134"/>
      <c r="VGC41" s="134"/>
      <c r="VGD41" s="134"/>
      <c r="VGE41" s="134"/>
      <c r="VGF41" s="134"/>
      <c r="VGG41" s="134"/>
      <c r="VGH41" s="134"/>
      <c r="VGI41" s="134"/>
      <c r="VGJ41" s="134"/>
      <c r="VGK41" s="134"/>
      <c r="VGL41" s="134"/>
      <c r="VGM41" s="134"/>
      <c r="VGN41" s="134"/>
      <c r="VGO41" s="134"/>
      <c r="VGP41" s="134"/>
      <c r="VGQ41" s="134"/>
      <c r="VGR41" s="134"/>
      <c r="VGS41" s="134"/>
      <c r="VGT41" s="134"/>
      <c r="VGU41" s="134"/>
      <c r="VGV41" s="134"/>
      <c r="VGW41" s="134"/>
      <c r="VGX41" s="134"/>
      <c r="VGY41" s="134"/>
      <c r="VGZ41" s="134"/>
      <c r="VHA41" s="134"/>
      <c r="VHB41" s="134"/>
      <c r="VHC41" s="134"/>
      <c r="VHD41" s="134"/>
      <c r="VHE41" s="134"/>
      <c r="VHF41" s="134"/>
      <c r="VHG41" s="134"/>
      <c r="VHH41" s="134"/>
      <c r="VHI41" s="134"/>
      <c r="VHJ41" s="134"/>
      <c r="VHK41" s="134"/>
      <c r="VHL41" s="134"/>
      <c r="VHM41" s="134"/>
      <c r="VHN41" s="134"/>
      <c r="VHO41" s="134"/>
      <c r="VHP41" s="134"/>
      <c r="VHQ41" s="134"/>
      <c r="VHR41" s="134"/>
      <c r="VHS41" s="134"/>
      <c r="VHT41" s="134"/>
      <c r="VHU41" s="134"/>
      <c r="VHV41" s="134"/>
      <c r="VHW41" s="134"/>
      <c r="VHX41" s="134"/>
      <c r="VHY41" s="134"/>
      <c r="VHZ41" s="134"/>
      <c r="VIA41" s="134"/>
      <c r="VIB41" s="134"/>
      <c r="VIC41" s="134"/>
      <c r="VID41" s="134"/>
      <c r="VIE41" s="134"/>
      <c r="VIF41" s="134"/>
      <c r="VIG41" s="134"/>
      <c r="VIH41" s="134"/>
      <c r="VII41" s="134"/>
      <c r="VIJ41" s="134"/>
      <c r="VIK41" s="134"/>
      <c r="VIL41" s="134"/>
      <c r="VIM41" s="134"/>
      <c r="VIN41" s="134"/>
      <c r="VIO41" s="134"/>
      <c r="VIP41" s="134"/>
      <c r="VIQ41" s="134"/>
      <c r="VIR41" s="134"/>
      <c r="VIS41" s="134"/>
      <c r="VIT41" s="134"/>
      <c r="VIU41" s="134"/>
      <c r="VIV41" s="134"/>
      <c r="VIW41" s="134"/>
      <c r="VIX41" s="134"/>
      <c r="VIY41" s="134"/>
      <c r="VIZ41" s="134"/>
      <c r="VJA41" s="134"/>
      <c r="VJB41" s="134"/>
      <c r="VJC41" s="134"/>
      <c r="VJD41" s="134"/>
      <c r="VJE41" s="134"/>
      <c r="VJF41" s="134"/>
      <c r="VJG41" s="134"/>
      <c r="VJH41" s="134"/>
      <c r="VJI41" s="134"/>
      <c r="VJJ41" s="134"/>
      <c r="VJK41" s="134"/>
      <c r="VJL41" s="134"/>
      <c r="VJM41" s="134"/>
      <c r="VJN41" s="134"/>
      <c r="VJO41" s="134"/>
      <c r="VJP41" s="134"/>
      <c r="VJQ41" s="134"/>
      <c r="VJR41" s="134"/>
      <c r="VJS41" s="134"/>
      <c r="VJT41" s="134"/>
      <c r="VJU41" s="134"/>
      <c r="VJV41" s="134"/>
      <c r="VJW41" s="134"/>
      <c r="VJX41" s="134"/>
      <c r="VJY41" s="134"/>
      <c r="VJZ41" s="134"/>
      <c r="VKA41" s="134"/>
      <c r="VKB41" s="134"/>
      <c r="VKC41" s="134"/>
      <c r="VKD41" s="134"/>
      <c r="VKE41" s="134"/>
      <c r="VKF41" s="134"/>
      <c r="VKG41" s="134"/>
      <c r="VKH41" s="134"/>
      <c r="VKI41" s="134"/>
      <c r="VKJ41" s="134"/>
      <c r="VKK41" s="134"/>
      <c r="VKL41" s="134"/>
      <c r="VKM41" s="134"/>
      <c r="VKN41" s="134"/>
      <c r="VKO41" s="134"/>
      <c r="VKP41" s="134"/>
      <c r="VKQ41" s="134"/>
      <c r="VKR41" s="134"/>
      <c r="VKS41" s="134"/>
      <c r="VKT41" s="134"/>
      <c r="VKU41" s="134"/>
      <c r="VKV41" s="134"/>
      <c r="VKW41" s="134"/>
      <c r="VKX41" s="134"/>
      <c r="VKY41" s="134"/>
      <c r="VKZ41" s="134"/>
      <c r="VLA41" s="134"/>
      <c r="VLB41" s="134"/>
      <c r="VLC41" s="134"/>
      <c r="VLD41" s="134"/>
      <c r="VLE41" s="134"/>
      <c r="VLF41" s="134"/>
      <c r="VLG41" s="134"/>
      <c r="VLH41" s="134"/>
      <c r="VLI41" s="134"/>
      <c r="VLJ41" s="134"/>
      <c r="VLK41" s="134"/>
      <c r="VLL41" s="134"/>
      <c r="VLM41" s="134"/>
      <c r="VLN41" s="134"/>
      <c r="VLO41" s="134"/>
      <c r="VLP41" s="134"/>
      <c r="VLQ41" s="134"/>
      <c r="VLR41" s="134"/>
      <c r="VLS41" s="134"/>
      <c r="VLT41" s="134"/>
      <c r="VLU41" s="134"/>
      <c r="VLV41" s="134"/>
      <c r="VLW41" s="134"/>
      <c r="VLX41" s="134"/>
      <c r="VLY41" s="134"/>
      <c r="VLZ41" s="134"/>
      <c r="VMA41" s="134"/>
      <c r="VMB41" s="134"/>
      <c r="VMC41" s="134"/>
      <c r="VMD41" s="134"/>
      <c r="VME41" s="134"/>
      <c r="VMF41" s="134"/>
      <c r="VMG41" s="134"/>
      <c r="VMH41" s="134"/>
      <c r="VMI41" s="134"/>
      <c r="VMJ41" s="134"/>
      <c r="VMK41" s="134"/>
      <c r="VML41" s="134"/>
      <c r="VMM41" s="134"/>
      <c r="VMN41" s="134"/>
      <c r="VMO41" s="134"/>
      <c r="VMP41" s="134"/>
      <c r="VMQ41" s="134"/>
      <c r="VMR41" s="134"/>
      <c r="VMS41" s="134"/>
      <c r="VMT41" s="134"/>
      <c r="VMU41" s="134"/>
      <c r="VMV41" s="134"/>
      <c r="VMW41" s="134"/>
      <c r="VMX41" s="134"/>
      <c r="VMY41" s="134"/>
      <c r="VMZ41" s="134"/>
      <c r="VNA41" s="134"/>
      <c r="VNB41" s="134"/>
      <c r="VNC41" s="134"/>
      <c r="VND41" s="134"/>
      <c r="VNE41" s="134"/>
      <c r="VNF41" s="134"/>
      <c r="VNG41" s="134"/>
      <c r="VNH41" s="134"/>
      <c r="VNI41" s="134"/>
      <c r="VNJ41" s="134"/>
      <c r="VNK41" s="134"/>
      <c r="VNL41" s="134"/>
      <c r="VNM41" s="134"/>
      <c r="VNN41" s="134"/>
      <c r="VNO41" s="134"/>
      <c r="VNP41" s="134"/>
      <c r="VNQ41" s="134"/>
      <c r="VNR41" s="134"/>
      <c r="VNS41" s="134"/>
      <c r="VNT41" s="134"/>
      <c r="VNU41" s="134"/>
      <c r="VNV41" s="134"/>
      <c r="VNW41" s="134"/>
      <c r="VNX41" s="134"/>
      <c r="VNY41" s="134"/>
      <c r="VNZ41" s="134"/>
      <c r="VOA41" s="134"/>
      <c r="VOB41" s="134"/>
      <c r="VOC41" s="134"/>
      <c r="VOD41" s="134"/>
      <c r="VOE41" s="134"/>
      <c r="VOF41" s="134"/>
      <c r="VOG41" s="134"/>
      <c r="VOH41" s="134"/>
      <c r="VOI41" s="134"/>
      <c r="VOJ41" s="134"/>
      <c r="VOK41" s="134"/>
      <c r="VOL41" s="134"/>
      <c r="VOM41" s="134"/>
      <c r="VON41" s="134"/>
      <c r="VOO41" s="134"/>
      <c r="VOP41" s="134"/>
      <c r="VOQ41" s="134"/>
      <c r="VOR41" s="134"/>
      <c r="VOS41" s="134"/>
      <c r="VOT41" s="134"/>
      <c r="VOU41" s="134"/>
      <c r="VOV41" s="134"/>
      <c r="VOW41" s="134"/>
      <c r="VOX41" s="134"/>
      <c r="VOY41" s="134"/>
      <c r="VOZ41" s="134"/>
      <c r="VPA41" s="134"/>
      <c r="VPB41" s="134"/>
      <c r="VPC41" s="134"/>
      <c r="VPD41" s="134"/>
      <c r="VPE41" s="134"/>
      <c r="VPF41" s="134"/>
      <c r="VPG41" s="134"/>
      <c r="VPH41" s="134"/>
      <c r="VPI41" s="134"/>
      <c r="VPJ41" s="134"/>
      <c r="VPK41" s="134"/>
      <c r="VPL41" s="134"/>
      <c r="VPM41" s="134"/>
      <c r="VPN41" s="134"/>
      <c r="VPO41" s="134"/>
      <c r="VPP41" s="134"/>
      <c r="VPQ41" s="134"/>
      <c r="VPR41" s="134"/>
      <c r="VPS41" s="134"/>
      <c r="VPT41" s="134"/>
      <c r="VPU41" s="134"/>
      <c r="VPV41" s="134"/>
      <c r="VPW41" s="134"/>
      <c r="VPX41" s="134"/>
      <c r="VPY41" s="134"/>
      <c r="VPZ41" s="134"/>
      <c r="VQA41" s="134"/>
      <c r="VQB41" s="134"/>
      <c r="VQC41" s="134"/>
      <c r="VQD41" s="134"/>
      <c r="VQE41" s="134"/>
      <c r="VQF41" s="134"/>
      <c r="VQG41" s="134"/>
      <c r="VQH41" s="134"/>
      <c r="VQI41" s="134"/>
      <c r="VQJ41" s="134"/>
      <c r="VQK41" s="134"/>
      <c r="VQL41" s="134"/>
      <c r="VQM41" s="134"/>
      <c r="VQN41" s="134"/>
      <c r="VQO41" s="134"/>
      <c r="VQP41" s="134"/>
      <c r="VQQ41" s="134"/>
      <c r="VQR41" s="134"/>
      <c r="VQS41" s="134"/>
      <c r="VQT41" s="134"/>
      <c r="VQU41" s="134"/>
      <c r="VQV41" s="134"/>
      <c r="VQW41" s="134"/>
      <c r="VQX41" s="134"/>
      <c r="VQY41" s="134"/>
      <c r="VQZ41" s="134"/>
      <c r="VRA41" s="134"/>
      <c r="VRB41" s="134"/>
      <c r="VRC41" s="134"/>
      <c r="VRD41" s="134"/>
      <c r="VRE41" s="134"/>
      <c r="VRF41" s="134"/>
      <c r="VRG41" s="134"/>
      <c r="VRH41" s="134"/>
      <c r="VRI41" s="134"/>
      <c r="VRJ41" s="134"/>
      <c r="VRK41" s="134"/>
      <c r="VRL41" s="134"/>
      <c r="VRM41" s="134"/>
      <c r="VRN41" s="134"/>
      <c r="VRO41" s="134"/>
      <c r="VRP41" s="134"/>
      <c r="VRQ41" s="134"/>
      <c r="VRR41" s="134"/>
      <c r="VRS41" s="134"/>
      <c r="VRT41" s="134"/>
      <c r="VRU41" s="134"/>
      <c r="VRV41" s="134"/>
      <c r="VRW41" s="134"/>
      <c r="VRX41" s="134"/>
      <c r="VRY41" s="134"/>
      <c r="VRZ41" s="134"/>
      <c r="VSA41" s="134"/>
      <c r="VSB41" s="134"/>
      <c r="VSC41" s="134"/>
      <c r="VSD41" s="134"/>
      <c r="VSE41" s="134"/>
      <c r="VSF41" s="134"/>
      <c r="VSG41" s="134"/>
      <c r="VSH41" s="134"/>
      <c r="VSI41" s="134"/>
      <c r="VSJ41" s="134"/>
      <c r="VSK41" s="134"/>
      <c r="VSL41" s="134"/>
      <c r="VSM41" s="134"/>
      <c r="VSN41" s="134"/>
      <c r="VSO41" s="134"/>
      <c r="VSP41" s="134"/>
      <c r="VSQ41" s="134"/>
      <c r="VSR41" s="134"/>
      <c r="VSS41" s="134"/>
      <c r="VST41" s="134"/>
      <c r="VSU41" s="134"/>
      <c r="VSV41" s="134"/>
      <c r="VSW41" s="134"/>
      <c r="VSX41" s="134"/>
      <c r="VSY41" s="134"/>
      <c r="VSZ41" s="134"/>
      <c r="VTA41" s="134"/>
      <c r="VTB41" s="134"/>
      <c r="VTC41" s="134"/>
      <c r="VTD41" s="134"/>
      <c r="VTE41" s="134"/>
      <c r="VTF41" s="134"/>
      <c r="VTG41" s="134"/>
      <c r="VTH41" s="134"/>
      <c r="VTI41" s="134"/>
      <c r="VTJ41" s="134"/>
      <c r="VTK41" s="134"/>
      <c r="VTL41" s="134"/>
      <c r="VTM41" s="134"/>
      <c r="VTN41" s="134"/>
      <c r="VTO41" s="134"/>
      <c r="VTP41" s="134"/>
      <c r="VTQ41" s="134"/>
      <c r="VTR41" s="134"/>
      <c r="VTS41" s="134"/>
      <c r="VTT41" s="134"/>
      <c r="VTU41" s="134"/>
      <c r="VTV41" s="134"/>
      <c r="VTW41" s="134"/>
      <c r="VTX41" s="134"/>
      <c r="VTY41" s="134"/>
      <c r="VTZ41" s="134"/>
      <c r="VUA41" s="134"/>
      <c r="VUB41" s="134"/>
      <c r="VUC41" s="134"/>
      <c r="VUD41" s="134"/>
      <c r="VUE41" s="134"/>
      <c r="VUF41" s="134"/>
      <c r="VUG41" s="134"/>
      <c r="VUH41" s="134"/>
      <c r="VUI41" s="134"/>
      <c r="VUJ41" s="134"/>
      <c r="VUK41" s="134"/>
      <c r="VUL41" s="134"/>
      <c r="VUM41" s="134"/>
      <c r="VUN41" s="134"/>
      <c r="VUO41" s="134"/>
      <c r="VUP41" s="134"/>
      <c r="VUQ41" s="134"/>
      <c r="VUR41" s="134"/>
      <c r="VUS41" s="134"/>
      <c r="VUT41" s="134"/>
      <c r="VUU41" s="134"/>
      <c r="VUV41" s="134"/>
      <c r="VUW41" s="134"/>
      <c r="VUX41" s="134"/>
      <c r="VUY41" s="134"/>
      <c r="VUZ41" s="134"/>
      <c r="VVA41" s="134"/>
      <c r="VVB41" s="134"/>
      <c r="VVC41" s="134"/>
      <c r="VVD41" s="134"/>
      <c r="VVE41" s="134"/>
      <c r="VVF41" s="134"/>
      <c r="VVG41" s="134"/>
      <c r="VVH41" s="134"/>
      <c r="VVI41" s="134"/>
      <c r="VVJ41" s="134"/>
      <c r="VVK41" s="134"/>
      <c r="VVL41" s="134"/>
      <c r="VVM41" s="134"/>
      <c r="VVN41" s="134"/>
      <c r="VVO41" s="134"/>
      <c r="VVP41" s="134"/>
      <c r="VVQ41" s="134"/>
      <c r="VVR41" s="134"/>
      <c r="VVS41" s="134"/>
      <c r="VVT41" s="134"/>
      <c r="VVU41" s="134"/>
      <c r="VVV41" s="134"/>
      <c r="VVW41" s="134"/>
      <c r="VVX41" s="134"/>
      <c r="VVY41" s="134"/>
      <c r="VVZ41" s="134"/>
      <c r="VWA41" s="134"/>
      <c r="VWB41" s="134"/>
      <c r="VWC41" s="134"/>
      <c r="VWD41" s="134"/>
      <c r="VWE41" s="134"/>
      <c r="VWF41" s="134"/>
      <c r="VWG41" s="134"/>
      <c r="VWH41" s="134"/>
      <c r="VWI41" s="134"/>
      <c r="VWJ41" s="134"/>
      <c r="VWK41" s="134"/>
      <c r="VWL41" s="134"/>
      <c r="VWM41" s="134"/>
      <c r="VWN41" s="134"/>
      <c r="VWO41" s="134"/>
      <c r="VWP41" s="134"/>
      <c r="VWQ41" s="134"/>
      <c r="VWR41" s="134"/>
      <c r="VWS41" s="134"/>
      <c r="VWT41" s="134"/>
      <c r="VWU41" s="134"/>
      <c r="VWV41" s="134"/>
      <c r="VWW41" s="134"/>
      <c r="VWX41" s="134"/>
      <c r="VWY41" s="134"/>
      <c r="VWZ41" s="134"/>
      <c r="VXA41" s="134"/>
      <c r="VXB41" s="134"/>
      <c r="VXC41" s="134"/>
      <c r="VXD41" s="134"/>
      <c r="VXE41" s="134"/>
      <c r="VXF41" s="134"/>
      <c r="VXG41" s="134"/>
      <c r="VXH41" s="134"/>
      <c r="VXI41" s="134"/>
      <c r="VXJ41" s="134"/>
      <c r="VXK41" s="134"/>
      <c r="VXL41" s="134"/>
      <c r="VXM41" s="134"/>
      <c r="VXN41" s="134"/>
      <c r="VXO41" s="134"/>
      <c r="VXP41" s="134"/>
      <c r="VXQ41" s="134"/>
      <c r="VXR41" s="134"/>
      <c r="VXS41" s="134"/>
      <c r="VXT41" s="134"/>
      <c r="VXU41" s="134"/>
      <c r="VXV41" s="134"/>
      <c r="VXW41" s="134"/>
      <c r="VXX41" s="134"/>
      <c r="VXY41" s="134"/>
      <c r="VXZ41" s="134"/>
      <c r="VYA41" s="134"/>
      <c r="VYB41" s="134"/>
      <c r="VYC41" s="134"/>
      <c r="VYD41" s="134"/>
      <c r="VYE41" s="134"/>
      <c r="VYF41" s="134"/>
      <c r="VYG41" s="134"/>
      <c r="VYH41" s="134"/>
      <c r="VYI41" s="134"/>
      <c r="VYJ41" s="134"/>
      <c r="VYK41" s="134"/>
      <c r="VYL41" s="134"/>
      <c r="VYM41" s="134"/>
      <c r="VYN41" s="134"/>
      <c r="VYO41" s="134"/>
      <c r="VYP41" s="134"/>
      <c r="VYQ41" s="134"/>
      <c r="VYR41" s="134"/>
      <c r="VYS41" s="134"/>
      <c r="VYT41" s="134"/>
      <c r="VYU41" s="134"/>
      <c r="VYV41" s="134"/>
      <c r="VYW41" s="134"/>
      <c r="VYX41" s="134"/>
      <c r="VYY41" s="134"/>
      <c r="VYZ41" s="134"/>
      <c r="VZA41" s="134"/>
      <c r="VZB41" s="134"/>
      <c r="VZC41" s="134"/>
      <c r="VZD41" s="134"/>
      <c r="VZE41" s="134"/>
      <c r="VZF41" s="134"/>
      <c r="VZG41" s="134"/>
      <c r="VZH41" s="134"/>
      <c r="VZI41" s="134"/>
      <c r="VZJ41" s="134"/>
      <c r="VZK41" s="134"/>
      <c r="VZL41" s="134"/>
      <c r="VZM41" s="134"/>
      <c r="VZN41" s="134"/>
      <c r="VZO41" s="134"/>
      <c r="VZP41" s="134"/>
      <c r="VZQ41" s="134"/>
      <c r="VZR41" s="134"/>
      <c r="VZS41" s="134"/>
      <c r="VZT41" s="134"/>
      <c r="VZU41" s="134"/>
      <c r="VZV41" s="134"/>
      <c r="VZW41" s="134"/>
      <c r="VZX41" s="134"/>
      <c r="VZY41" s="134"/>
      <c r="VZZ41" s="134"/>
      <c r="WAA41" s="134"/>
      <c r="WAB41" s="134"/>
      <c r="WAC41" s="134"/>
      <c r="WAD41" s="134"/>
      <c r="WAE41" s="134"/>
      <c r="WAF41" s="134"/>
      <c r="WAG41" s="134"/>
      <c r="WAH41" s="134"/>
      <c r="WAI41" s="134"/>
      <c r="WAJ41" s="134"/>
      <c r="WAK41" s="134"/>
      <c r="WAL41" s="134"/>
      <c r="WAM41" s="134"/>
      <c r="WAN41" s="134"/>
      <c r="WAO41" s="134"/>
      <c r="WAP41" s="134"/>
      <c r="WAQ41" s="134"/>
      <c r="WAR41" s="134"/>
      <c r="WAS41" s="134"/>
      <c r="WAT41" s="134"/>
      <c r="WAU41" s="134"/>
      <c r="WAV41" s="134"/>
      <c r="WAW41" s="134"/>
      <c r="WAX41" s="134"/>
      <c r="WAY41" s="134"/>
      <c r="WAZ41" s="134"/>
      <c r="WBA41" s="134"/>
      <c r="WBB41" s="134"/>
      <c r="WBC41" s="134"/>
      <c r="WBD41" s="134"/>
      <c r="WBE41" s="134"/>
      <c r="WBF41" s="134"/>
      <c r="WBG41" s="134"/>
      <c r="WBH41" s="134"/>
      <c r="WBI41" s="134"/>
      <c r="WBJ41" s="134"/>
      <c r="WBK41" s="134"/>
      <c r="WBL41" s="134"/>
      <c r="WBM41" s="134"/>
      <c r="WBN41" s="134"/>
      <c r="WBO41" s="134"/>
      <c r="WBP41" s="134"/>
      <c r="WBQ41" s="134"/>
      <c r="WBR41" s="134"/>
      <c r="WBS41" s="134"/>
      <c r="WBT41" s="134"/>
      <c r="WBU41" s="134"/>
      <c r="WBV41" s="134"/>
      <c r="WBW41" s="134"/>
      <c r="WBX41" s="134"/>
      <c r="WBY41" s="134"/>
      <c r="WBZ41" s="134"/>
      <c r="WCA41" s="134"/>
      <c r="WCB41" s="134"/>
      <c r="WCC41" s="134"/>
      <c r="WCD41" s="134"/>
      <c r="WCE41" s="134"/>
      <c r="WCF41" s="134"/>
      <c r="WCG41" s="134"/>
      <c r="WCH41" s="134"/>
      <c r="WCI41" s="134"/>
      <c r="WCJ41" s="134"/>
      <c r="WCK41" s="134"/>
      <c r="WCL41" s="134"/>
      <c r="WCM41" s="134"/>
      <c r="WCN41" s="134"/>
      <c r="WCO41" s="134"/>
      <c r="WCP41" s="134"/>
      <c r="WCQ41" s="134"/>
      <c r="WCR41" s="134"/>
      <c r="WCS41" s="134"/>
      <c r="WCT41" s="134"/>
      <c r="WCU41" s="134"/>
      <c r="WCV41" s="134"/>
      <c r="WCW41" s="134"/>
      <c r="WCX41" s="134"/>
      <c r="WCY41" s="134"/>
      <c r="WCZ41" s="134"/>
      <c r="WDA41" s="134"/>
      <c r="WDB41" s="134"/>
      <c r="WDC41" s="134"/>
      <c r="WDD41" s="134"/>
      <c r="WDE41" s="134"/>
      <c r="WDF41" s="134"/>
      <c r="WDG41" s="134"/>
      <c r="WDH41" s="134"/>
      <c r="WDI41" s="134"/>
      <c r="WDJ41" s="134"/>
      <c r="WDK41" s="134"/>
      <c r="WDL41" s="134"/>
      <c r="WDM41" s="134"/>
      <c r="WDN41" s="134"/>
      <c r="WDO41" s="134"/>
      <c r="WDP41" s="134"/>
      <c r="WDQ41" s="134"/>
      <c r="WDR41" s="134"/>
      <c r="WDS41" s="134"/>
      <c r="WDT41" s="134"/>
      <c r="WDU41" s="134"/>
      <c r="WDV41" s="134"/>
      <c r="WDW41" s="134"/>
      <c r="WDX41" s="134"/>
      <c r="WDY41" s="134"/>
      <c r="WDZ41" s="134"/>
      <c r="WEA41" s="134"/>
      <c r="WEB41" s="134"/>
      <c r="WEC41" s="134"/>
      <c r="WED41" s="134"/>
      <c r="WEE41" s="134"/>
      <c r="WEF41" s="134"/>
      <c r="WEG41" s="134"/>
      <c r="WEH41" s="134"/>
      <c r="WEI41" s="134"/>
      <c r="WEJ41" s="134"/>
      <c r="WEK41" s="134"/>
      <c r="WEL41" s="134"/>
      <c r="WEM41" s="134"/>
      <c r="WEN41" s="134"/>
      <c r="WEO41" s="134"/>
      <c r="WEP41" s="134"/>
      <c r="WEQ41" s="134"/>
      <c r="WER41" s="134"/>
      <c r="WES41" s="134"/>
      <c r="WET41" s="134"/>
      <c r="WEU41" s="134"/>
      <c r="WEV41" s="134"/>
      <c r="WEW41" s="134"/>
      <c r="WEX41" s="134"/>
      <c r="WEY41" s="134"/>
      <c r="WEZ41" s="134"/>
      <c r="WFA41" s="134"/>
      <c r="WFB41" s="134"/>
      <c r="WFC41" s="134"/>
      <c r="WFD41" s="134"/>
      <c r="WFE41" s="134"/>
      <c r="WFF41" s="134"/>
      <c r="WFG41" s="134"/>
      <c r="WFH41" s="134"/>
      <c r="WFI41" s="134"/>
      <c r="WFJ41" s="134"/>
      <c r="WFK41" s="134"/>
      <c r="WFL41" s="134"/>
      <c r="WFM41" s="134"/>
      <c r="WFN41" s="134"/>
      <c r="WFO41" s="134"/>
      <c r="WFP41" s="134"/>
      <c r="WFQ41" s="134"/>
      <c r="WFR41" s="134"/>
      <c r="WFS41" s="134"/>
      <c r="WFT41" s="134"/>
      <c r="WFU41" s="134"/>
      <c r="WFV41" s="134"/>
      <c r="WFW41" s="134"/>
      <c r="WFX41" s="134"/>
      <c r="WFY41" s="134"/>
      <c r="WFZ41" s="134"/>
      <c r="WGA41" s="134"/>
      <c r="WGB41" s="134"/>
      <c r="WGC41" s="134"/>
      <c r="WGD41" s="134"/>
      <c r="WGE41" s="134"/>
      <c r="WGF41" s="134"/>
      <c r="WGG41" s="134"/>
      <c r="WGH41" s="134"/>
      <c r="WGI41" s="134"/>
      <c r="WGJ41" s="134"/>
      <c r="WGK41" s="134"/>
      <c r="WGL41" s="134"/>
      <c r="WGM41" s="134"/>
      <c r="WGN41" s="134"/>
      <c r="WGO41" s="134"/>
      <c r="WGP41" s="134"/>
      <c r="WGQ41" s="134"/>
      <c r="WGR41" s="134"/>
      <c r="WGS41" s="134"/>
      <c r="WGT41" s="134"/>
      <c r="WGU41" s="134"/>
      <c r="WGV41" s="134"/>
      <c r="WGW41" s="134"/>
      <c r="WGX41" s="134"/>
      <c r="WGY41" s="134"/>
      <c r="WGZ41" s="134"/>
      <c r="WHA41" s="134"/>
      <c r="WHB41" s="134"/>
      <c r="WHC41" s="134"/>
      <c r="WHD41" s="134"/>
      <c r="WHE41" s="134"/>
      <c r="WHF41" s="134"/>
      <c r="WHG41" s="134"/>
      <c r="WHH41" s="134"/>
      <c r="WHI41" s="134"/>
      <c r="WHJ41" s="134"/>
      <c r="WHK41" s="134"/>
      <c r="WHL41" s="134"/>
      <c r="WHM41" s="134"/>
      <c r="WHN41" s="134"/>
      <c r="WHO41" s="134"/>
      <c r="WHP41" s="134"/>
      <c r="WHQ41" s="134"/>
      <c r="WHR41" s="134"/>
      <c r="WHS41" s="134"/>
      <c r="WHT41" s="134"/>
      <c r="WHU41" s="134"/>
      <c r="WHV41" s="134"/>
      <c r="WHW41" s="134"/>
      <c r="WHX41" s="134"/>
      <c r="WHY41" s="134"/>
      <c r="WHZ41" s="134"/>
      <c r="WIA41" s="134"/>
      <c r="WIB41" s="134"/>
      <c r="WIC41" s="134"/>
      <c r="WID41" s="134"/>
      <c r="WIE41" s="134"/>
      <c r="WIF41" s="134"/>
      <c r="WIG41" s="134"/>
      <c r="WIH41" s="134"/>
      <c r="WII41" s="134"/>
      <c r="WIJ41" s="134"/>
      <c r="WIK41" s="134"/>
      <c r="WIL41" s="134"/>
      <c r="WIM41" s="134"/>
      <c r="WIN41" s="134"/>
      <c r="WIO41" s="134"/>
      <c r="WIP41" s="134"/>
      <c r="WIQ41" s="134"/>
      <c r="WIR41" s="134"/>
      <c r="WIS41" s="134"/>
      <c r="WIT41" s="134"/>
      <c r="WIU41" s="134"/>
      <c r="WIV41" s="134"/>
      <c r="WIW41" s="134"/>
      <c r="WIX41" s="134"/>
      <c r="WIY41" s="134"/>
      <c r="WIZ41" s="134"/>
      <c r="WJA41" s="134"/>
      <c r="WJB41" s="134"/>
      <c r="WJC41" s="134"/>
      <c r="WJD41" s="134"/>
      <c r="WJE41" s="134"/>
      <c r="WJF41" s="134"/>
      <c r="WJG41" s="134"/>
      <c r="WJH41" s="134"/>
      <c r="WJI41" s="134"/>
      <c r="WJJ41" s="134"/>
      <c r="WJK41" s="134"/>
      <c r="WJL41" s="134"/>
      <c r="WJM41" s="134"/>
      <c r="WJN41" s="134"/>
      <c r="WJO41" s="134"/>
      <c r="WJP41" s="134"/>
      <c r="WJQ41" s="134"/>
      <c r="WJR41" s="134"/>
      <c r="WJS41" s="134"/>
      <c r="WJT41" s="134"/>
      <c r="WJU41" s="134"/>
      <c r="WJV41" s="134"/>
      <c r="WJW41" s="134"/>
      <c r="WJX41" s="134"/>
      <c r="WJY41" s="134"/>
      <c r="WJZ41" s="134"/>
      <c r="WKA41" s="134"/>
      <c r="WKB41" s="134"/>
      <c r="WKC41" s="134"/>
      <c r="WKD41" s="134"/>
      <c r="WKE41" s="134"/>
      <c r="WKF41" s="134"/>
      <c r="WKG41" s="134"/>
      <c r="WKH41" s="134"/>
      <c r="WKI41" s="134"/>
      <c r="WKJ41" s="134"/>
      <c r="WKK41" s="134"/>
      <c r="WKL41" s="134"/>
      <c r="WKM41" s="134"/>
      <c r="WKN41" s="134"/>
      <c r="WKO41" s="134"/>
      <c r="WKP41" s="134"/>
      <c r="WKQ41" s="134"/>
      <c r="WKR41" s="134"/>
      <c r="WKS41" s="134"/>
      <c r="WKT41" s="134"/>
      <c r="WKU41" s="134"/>
      <c r="WKV41" s="134"/>
      <c r="WKW41" s="134"/>
      <c r="WKX41" s="134"/>
      <c r="WKY41" s="134"/>
      <c r="WKZ41" s="134"/>
      <c r="WLA41" s="134"/>
      <c r="WLB41" s="134"/>
      <c r="WLC41" s="134"/>
      <c r="WLD41" s="134"/>
      <c r="WLE41" s="134"/>
      <c r="WLF41" s="134"/>
      <c r="WLG41" s="134"/>
      <c r="WLH41" s="134"/>
      <c r="WLI41" s="134"/>
      <c r="WLJ41" s="134"/>
      <c r="WLK41" s="134"/>
      <c r="WLL41" s="134"/>
      <c r="WLM41" s="134"/>
      <c r="WLN41" s="134"/>
      <c r="WLO41" s="134"/>
      <c r="WLP41" s="134"/>
      <c r="WLQ41" s="134"/>
      <c r="WLR41" s="134"/>
      <c r="WLS41" s="134"/>
      <c r="WLT41" s="134"/>
      <c r="WLU41" s="134"/>
      <c r="WLV41" s="134"/>
      <c r="WLW41" s="134"/>
      <c r="WLX41" s="134"/>
      <c r="WLY41" s="134"/>
      <c r="WLZ41" s="134"/>
      <c r="WMA41" s="134"/>
      <c r="WMB41" s="134"/>
      <c r="WMC41" s="134"/>
      <c r="WMD41" s="134"/>
      <c r="WME41" s="134"/>
      <c r="WMF41" s="134"/>
      <c r="WMG41" s="134"/>
      <c r="WMH41" s="134"/>
      <c r="WMI41" s="134"/>
      <c r="WMJ41" s="134"/>
      <c r="WMK41" s="134"/>
      <c r="WML41" s="134"/>
      <c r="WMM41" s="134"/>
      <c r="WMN41" s="134"/>
      <c r="WMO41" s="134"/>
      <c r="WMP41" s="134"/>
      <c r="WMQ41" s="134"/>
      <c r="WMR41" s="134"/>
      <c r="WMS41" s="134"/>
      <c r="WMT41" s="134"/>
      <c r="WMU41" s="134"/>
      <c r="WMV41" s="134"/>
      <c r="WMW41" s="134"/>
      <c r="WMX41" s="134"/>
      <c r="WMY41" s="134"/>
      <c r="WMZ41" s="134"/>
      <c r="WNA41" s="134"/>
      <c r="WNB41" s="134"/>
      <c r="WNC41" s="134"/>
      <c r="WND41" s="134"/>
      <c r="WNE41" s="134"/>
      <c r="WNF41" s="134"/>
      <c r="WNG41" s="134"/>
      <c r="WNH41" s="134"/>
      <c r="WNI41" s="134"/>
      <c r="WNJ41" s="134"/>
      <c r="WNK41" s="134"/>
      <c r="WNL41" s="134"/>
      <c r="WNM41" s="134"/>
      <c r="WNN41" s="134"/>
      <c r="WNO41" s="134"/>
      <c r="WNP41" s="134"/>
      <c r="WNQ41" s="134"/>
      <c r="WNR41" s="134"/>
      <c r="WNS41" s="134"/>
      <c r="WNT41" s="134"/>
      <c r="WNU41" s="134"/>
      <c r="WNV41" s="134"/>
      <c r="WNW41" s="134"/>
      <c r="WNX41" s="134"/>
      <c r="WNY41" s="134"/>
      <c r="WNZ41" s="134"/>
      <c r="WOA41" s="134"/>
      <c r="WOB41" s="134"/>
      <c r="WOC41" s="134"/>
      <c r="WOD41" s="134"/>
      <c r="WOE41" s="134"/>
      <c r="WOF41" s="134"/>
      <c r="WOG41" s="134"/>
      <c r="WOH41" s="134"/>
      <c r="WOI41" s="134"/>
      <c r="WOJ41" s="134"/>
      <c r="WOK41" s="134"/>
      <c r="WOL41" s="134"/>
      <c r="WOM41" s="134"/>
      <c r="WON41" s="134"/>
      <c r="WOO41" s="134"/>
      <c r="WOP41" s="134"/>
      <c r="WOQ41" s="134"/>
      <c r="WOR41" s="134"/>
      <c r="WOS41" s="134"/>
      <c r="WOT41" s="134"/>
      <c r="WOU41" s="134"/>
      <c r="WOV41" s="134"/>
      <c r="WOW41" s="134"/>
      <c r="WOX41" s="134"/>
      <c r="WOY41" s="134"/>
      <c r="WOZ41" s="134"/>
      <c r="WPA41" s="134"/>
      <c r="WPB41" s="134"/>
      <c r="WPC41" s="134"/>
      <c r="WPD41" s="134"/>
      <c r="WPE41" s="134"/>
      <c r="WPF41" s="134"/>
      <c r="WPG41" s="134"/>
      <c r="WPH41" s="134"/>
      <c r="WPI41" s="134"/>
      <c r="WPJ41" s="134"/>
      <c r="WPK41" s="134"/>
      <c r="WPL41" s="134"/>
      <c r="WPM41" s="134"/>
      <c r="WPN41" s="134"/>
      <c r="WPO41" s="134"/>
      <c r="WPP41" s="134"/>
      <c r="WPQ41" s="134"/>
      <c r="WPR41" s="134"/>
      <c r="WPS41" s="134"/>
      <c r="WPT41" s="134"/>
      <c r="WPU41" s="134"/>
      <c r="WPV41" s="134"/>
      <c r="WPW41" s="134"/>
      <c r="WPX41" s="134"/>
      <c r="WPY41" s="134"/>
      <c r="WPZ41" s="134"/>
      <c r="WQA41" s="134"/>
      <c r="WQB41" s="134"/>
      <c r="WQC41" s="134"/>
      <c r="WQD41" s="134"/>
      <c r="WQE41" s="134"/>
      <c r="WQF41" s="134"/>
      <c r="WQG41" s="134"/>
      <c r="WQH41" s="134"/>
      <c r="WQI41" s="134"/>
      <c r="WQJ41" s="134"/>
      <c r="WQK41" s="134"/>
      <c r="WQL41" s="134"/>
      <c r="WQM41" s="134"/>
      <c r="WQN41" s="134"/>
      <c r="WQO41" s="134"/>
      <c r="WQP41" s="134"/>
      <c r="WQQ41" s="134"/>
      <c r="WQR41" s="134"/>
      <c r="WQS41" s="134"/>
      <c r="WQT41" s="134"/>
      <c r="WQU41" s="134"/>
      <c r="WQV41" s="134"/>
      <c r="WQW41" s="134"/>
      <c r="WQX41" s="134"/>
      <c r="WQY41" s="134"/>
      <c r="WQZ41" s="134"/>
      <c r="WRA41" s="134"/>
      <c r="WRB41" s="134"/>
      <c r="WRC41" s="134"/>
      <c r="WRD41" s="134"/>
      <c r="WRE41" s="134"/>
      <c r="WRF41" s="134"/>
      <c r="WRG41" s="134"/>
      <c r="WRH41" s="134"/>
      <c r="WRI41" s="134"/>
      <c r="WRJ41" s="134"/>
      <c r="WRK41" s="134"/>
      <c r="WRL41" s="134"/>
      <c r="WRM41" s="134"/>
      <c r="WRN41" s="134"/>
      <c r="WRO41" s="134"/>
      <c r="WRP41" s="134"/>
      <c r="WRQ41" s="134"/>
      <c r="WRR41" s="134"/>
      <c r="WRS41" s="134"/>
      <c r="WRT41" s="134"/>
      <c r="WRU41" s="134"/>
      <c r="WRV41" s="134"/>
      <c r="WRW41" s="134"/>
      <c r="WRX41" s="134"/>
      <c r="WRY41" s="134"/>
      <c r="WRZ41" s="134"/>
      <c r="WSA41" s="134"/>
      <c r="WSB41" s="134"/>
      <c r="WSC41" s="134"/>
      <c r="WSD41" s="134"/>
      <c r="WSE41" s="134"/>
      <c r="WSF41" s="134"/>
      <c r="WSG41" s="134"/>
      <c r="WSH41" s="134"/>
      <c r="WSI41" s="134"/>
      <c r="WSJ41" s="134"/>
      <c r="WSK41" s="134"/>
      <c r="WSL41" s="134"/>
      <c r="WSM41" s="134"/>
      <c r="WSN41" s="134"/>
      <c r="WSO41" s="134"/>
      <c r="WSP41" s="134"/>
      <c r="WSQ41" s="134"/>
      <c r="WSR41" s="134"/>
      <c r="WSS41" s="134"/>
      <c r="WST41" s="134"/>
      <c r="WSU41" s="134"/>
      <c r="WSV41" s="134"/>
      <c r="WSW41" s="134"/>
      <c r="WSX41" s="134"/>
      <c r="WSY41" s="134"/>
      <c r="WSZ41" s="134"/>
      <c r="WTA41" s="134"/>
      <c r="WTB41" s="134"/>
      <c r="WTC41" s="134"/>
      <c r="WTD41" s="134"/>
      <c r="WTE41" s="134"/>
      <c r="WTF41" s="134"/>
      <c r="WTG41" s="134"/>
      <c r="WTH41" s="134"/>
      <c r="WTI41" s="134"/>
      <c r="WTJ41" s="134"/>
      <c r="WTK41" s="134"/>
      <c r="WTL41" s="134"/>
      <c r="WTM41" s="134"/>
      <c r="WTN41" s="134"/>
      <c r="WTO41" s="134"/>
      <c r="WTP41" s="134"/>
      <c r="WTQ41" s="134"/>
      <c r="WTR41" s="134"/>
      <c r="WTS41" s="134"/>
      <c r="WTT41" s="134"/>
      <c r="WTU41" s="134"/>
      <c r="WTV41" s="134"/>
      <c r="WTW41" s="134"/>
      <c r="WTX41" s="134"/>
      <c r="WTY41" s="134"/>
      <c r="WTZ41" s="134"/>
      <c r="WUA41" s="134"/>
      <c r="WUB41" s="134"/>
      <c r="WUC41" s="134"/>
      <c r="WUD41" s="134"/>
      <c r="WUE41" s="134"/>
      <c r="WUF41" s="134"/>
      <c r="WUG41" s="134"/>
      <c r="WUH41" s="134"/>
      <c r="WUI41" s="134"/>
      <c r="WUJ41" s="134"/>
      <c r="WUK41" s="134"/>
      <c r="WUL41" s="134"/>
      <c r="WUM41" s="134"/>
      <c r="WUN41" s="134"/>
      <c r="WUO41" s="134"/>
      <c r="WUP41" s="134"/>
      <c r="WUQ41" s="134"/>
      <c r="WUR41" s="134"/>
      <c r="WUS41" s="134"/>
      <c r="WUT41" s="134"/>
      <c r="WUU41" s="134"/>
      <c r="WUV41" s="134"/>
      <c r="WUW41" s="134"/>
      <c r="WUX41" s="134"/>
      <c r="WUY41" s="134"/>
      <c r="WUZ41" s="134"/>
      <c r="WVA41" s="134"/>
      <c r="WVB41" s="134"/>
      <c r="WVC41" s="134"/>
      <c r="WVD41" s="134"/>
      <c r="WVE41" s="134"/>
      <c r="WVF41" s="134"/>
      <c r="WVG41" s="134"/>
      <c r="WVH41" s="134"/>
      <c r="WVI41" s="134"/>
      <c r="WVJ41" s="134"/>
      <c r="WVK41" s="134"/>
      <c r="WVL41" s="134"/>
      <c r="WVM41" s="134"/>
      <c r="WVN41" s="134"/>
      <c r="WVO41" s="134"/>
      <c r="WVP41" s="134"/>
      <c r="WVQ41" s="134"/>
      <c r="WVR41" s="134"/>
      <c r="WVS41" s="134"/>
      <c r="WVT41" s="134"/>
      <c r="WVU41" s="134"/>
      <c r="WVV41" s="134"/>
      <c r="WVW41" s="134"/>
      <c r="WVX41" s="134"/>
      <c r="WVY41" s="134"/>
      <c r="WVZ41" s="134"/>
      <c r="WWA41" s="134"/>
      <c r="WWB41" s="134"/>
      <c r="WWC41" s="134"/>
      <c r="WWD41" s="134"/>
      <c r="WWE41" s="134"/>
      <c r="WWF41" s="134"/>
      <c r="WWG41" s="134"/>
      <c r="WWH41" s="134"/>
      <c r="WWI41" s="134"/>
      <c r="WWJ41" s="134"/>
      <c r="WWK41" s="134"/>
      <c r="WWL41" s="134"/>
      <c r="WWM41" s="134"/>
      <c r="WWN41" s="134"/>
      <c r="WWO41" s="134"/>
      <c r="WWP41" s="134"/>
      <c r="WWQ41" s="134"/>
      <c r="WWR41" s="134"/>
      <c r="WWS41" s="134"/>
      <c r="WWT41" s="134"/>
      <c r="WWU41" s="134"/>
      <c r="WWV41" s="134"/>
      <c r="WWW41" s="134"/>
      <c r="WWX41" s="134"/>
      <c r="WWY41" s="134"/>
      <c r="WWZ41" s="134"/>
      <c r="WXA41" s="134"/>
      <c r="WXB41" s="134"/>
      <c r="WXC41" s="134"/>
      <c r="WXD41" s="134"/>
      <c r="WXE41" s="134"/>
      <c r="WXF41" s="134"/>
      <c r="WXG41" s="134"/>
      <c r="WXH41" s="134"/>
      <c r="WXI41" s="134"/>
      <c r="WXJ41" s="134"/>
      <c r="WXK41" s="134"/>
      <c r="WXL41" s="134"/>
      <c r="WXM41" s="134"/>
      <c r="WXN41" s="134"/>
      <c r="WXO41" s="134"/>
      <c r="WXP41" s="134"/>
      <c r="WXQ41" s="134"/>
      <c r="WXR41" s="134"/>
      <c r="WXS41" s="134"/>
      <c r="WXT41" s="134"/>
      <c r="WXU41" s="134"/>
      <c r="WXV41" s="134"/>
      <c r="WXW41" s="134"/>
      <c r="WXX41" s="134"/>
      <c r="WXY41" s="134"/>
      <c r="WXZ41" s="134"/>
      <c r="WYA41" s="134"/>
      <c r="WYB41" s="134"/>
      <c r="WYC41" s="134"/>
      <c r="WYD41" s="134"/>
      <c r="WYE41" s="134"/>
      <c r="WYF41" s="134"/>
      <c r="WYG41" s="134"/>
      <c r="WYH41" s="134"/>
      <c r="WYI41" s="134"/>
      <c r="WYJ41" s="134"/>
      <c r="WYK41" s="134"/>
      <c r="WYL41" s="134"/>
      <c r="WYM41" s="134"/>
      <c r="WYN41" s="134"/>
      <c r="WYO41" s="134"/>
      <c r="WYP41" s="134"/>
      <c r="WYQ41" s="134"/>
      <c r="WYR41" s="134"/>
      <c r="WYS41" s="134"/>
      <c r="WYT41" s="134"/>
      <c r="WYU41" s="134"/>
      <c r="WYV41" s="134"/>
      <c r="WYW41" s="134"/>
      <c r="WYX41" s="134"/>
      <c r="WYY41" s="134"/>
      <c r="WYZ41" s="134"/>
      <c r="WZA41" s="134"/>
      <c r="WZB41" s="134"/>
      <c r="WZC41" s="134"/>
      <c r="WZD41" s="134"/>
      <c r="WZE41" s="134"/>
      <c r="WZF41" s="134"/>
      <c r="WZG41" s="134"/>
      <c r="WZH41" s="134"/>
      <c r="WZI41" s="134"/>
      <c r="WZJ41" s="134"/>
      <c r="WZK41" s="134"/>
      <c r="WZL41" s="134"/>
      <c r="WZM41" s="134"/>
      <c r="WZN41" s="134"/>
      <c r="WZO41" s="134"/>
      <c r="WZP41" s="134"/>
      <c r="WZQ41" s="134"/>
      <c r="WZR41" s="134"/>
      <c r="WZS41" s="134"/>
      <c r="WZT41" s="134"/>
      <c r="WZU41" s="134"/>
      <c r="WZV41" s="134"/>
      <c r="WZW41" s="134"/>
      <c r="WZX41" s="134"/>
      <c r="WZY41" s="134"/>
      <c r="WZZ41" s="134"/>
      <c r="XAA41" s="134"/>
      <c r="XAB41" s="134"/>
      <c r="XAC41" s="134"/>
      <c r="XAD41" s="134"/>
      <c r="XAE41" s="134"/>
      <c r="XAF41" s="134"/>
      <c r="XAG41" s="134"/>
      <c r="XAH41" s="134"/>
      <c r="XAI41" s="134"/>
      <c r="XAJ41" s="134"/>
      <c r="XAK41" s="134"/>
      <c r="XAL41" s="134"/>
      <c r="XAM41" s="134"/>
      <c r="XAN41" s="134"/>
      <c r="XAO41" s="134"/>
      <c r="XAP41" s="134"/>
      <c r="XAQ41" s="134"/>
      <c r="XAR41" s="134"/>
      <c r="XAS41" s="134"/>
      <c r="XAT41" s="134"/>
      <c r="XAU41" s="134"/>
      <c r="XAV41" s="134"/>
      <c r="XAW41" s="134"/>
      <c r="XAX41" s="134"/>
      <c r="XAY41" s="134"/>
      <c r="XAZ41" s="134"/>
      <c r="XBA41" s="134"/>
      <c r="XBB41" s="134"/>
      <c r="XBC41" s="134"/>
      <c r="XBD41" s="134"/>
      <c r="XBE41" s="134"/>
      <c r="XBF41" s="134"/>
      <c r="XBG41" s="134"/>
      <c r="XBH41" s="134"/>
      <c r="XBI41" s="134"/>
      <c r="XBJ41" s="134"/>
      <c r="XBK41" s="134"/>
      <c r="XBL41" s="134"/>
      <c r="XBM41" s="134"/>
      <c r="XBN41" s="134"/>
      <c r="XBO41" s="134"/>
      <c r="XBP41" s="134"/>
      <c r="XBQ41" s="134"/>
      <c r="XBR41" s="134"/>
      <c r="XBS41" s="134"/>
      <c r="XBT41" s="134"/>
      <c r="XBU41" s="134"/>
      <c r="XBV41" s="134"/>
      <c r="XBW41" s="134"/>
      <c r="XBX41" s="134"/>
      <c r="XBY41" s="134"/>
      <c r="XBZ41" s="134"/>
      <c r="XCA41" s="134"/>
      <c r="XCB41" s="134"/>
      <c r="XCC41" s="134"/>
      <c r="XCD41" s="134"/>
      <c r="XCE41" s="134"/>
      <c r="XCF41" s="134"/>
      <c r="XCG41" s="134"/>
      <c r="XCH41" s="134"/>
      <c r="XCI41" s="134"/>
      <c r="XCJ41" s="134"/>
      <c r="XCK41" s="134"/>
      <c r="XCL41" s="134"/>
      <c r="XCM41" s="134"/>
      <c r="XCN41" s="134"/>
      <c r="XCO41" s="134"/>
      <c r="XCP41" s="134"/>
      <c r="XCQ41" s="134"/>
      <c r="XCR41" s="134"/>
      <c r="XCS41" s="134"/>
      <c r="XCT41" s="134"/>
      <c r="XCU41" s="134"/>
      <c r="XCV41" s="134"/>
      <c r="XCW41" s="134"/>
      <c r="XCX41" s="134"/>
      <c r="XCY41" s="134"/>
      <c r="XCZ41" s="134"/>
      <c r="XDA41" s="134"/>
      <c r="XDB41" s="134"/>
      <c r="XDC41" s="134"/>
      <c r="XDD41" s="134"/>
      <c r="XDE41" s="134"/>
      <c r="XDF41" s="134"/>
      <c r="XDG41" s="134"/>
      <c r="XDH41" s="134"/>
      <c r="XDI41" s="134"/>
      <c r="XDJ41" s="134"/>
      <c r="XDK41" s="134"/>
      <c r="XDL41" s="134"/>
      <c r="XDM41" s="134"/>
      <c r="XDN41" s="134"/>
      <c r="XDO41" s="134"/>
      <c r="XDP41" s="134"/>
      <c r="XDQ41" s="134"/>
      <c r="XDR41" s="134"/>
      <c r="XDS41" s="134"/>
      <c r="XDT41" s="134"/>
      <c r="XDU41" s="134"/>
      <c r="XDV41" s="134"/>
      <c r="XDW41" s="134"/>
      <c r="XDX41" s="134"/>
      <c r="XDY41" s="134"/>
      <c r="XDZ41" s="134"/>
      <c r="XEA41" s="134"/>
      <c r="XEB41" s="134"/>
      <c r="XEC41" s="134"/>
      <c r="XED41" s="134"/>
      <c r="XEE41" s="134"/>
      <c r="XEF41" s="134"/>
      <c r="XEG41" s="134"/>
      <c r="XEH41" s="134"/>
      <c r="XEI41" s="134"/>
      <c r="XEJ41" s="134"/>
      <c r="XEK41" s="134"/>
      <c r="XEL41" s="134"/>
      <c r="XEM41" s="134"/>
      <c r="XEN41" s="134"/>
      <c r="XEO41" s="134"/>
      <c r="XEP41" s="134"/>
      <c r="XEQ41" s="134"/>
      <c r="XER41" s="134"/>
      <c r="XES41" s="134"/>
      <c r="XET41" s="134"/>
      <c r="XEU41" s="134"/>
      <c r="XEV41" s="134"/>
      <c r="XEW41" s="134"/>
      <c r="XEX41" s="134"/>
      <c r="XEY41" s="134"/>
      <c r="XEZ41" s="134"/>
      <c r="XFA41" s="134"/>
      <c r="XFB41" s="134"/>
    </row>
    <row r="42" s="12" customFormat="1" customHeight="1" spans="1:16382">
      <c r="A42" s="45" t="str">
        <f t="shared" si="4"/>
        <v>YU2</v>
      </c>
      <c r="B42" s="46">
        <f t="shared" si="5"/>
        <v>129.9695</v>
      </c>
      <c r="C42" s="46">
        <f t="shared" si="6"/>
        <v>149.9695</v>
      </c>
      <c r="D42" s="47">
        <f t="shared" si="7"/>
        <v>20</v>
      </c>
      <c r="E42" s="48">
        <f t="shared" ref="E42:H42" si="22">G6</f>
        <v>3.348</v>
      </c>
      <c r="F42" s="48">
        <f t="shared" si="22"/>
        <v>3.348</v>
      </c>
      <c r="G42" s="48">
        <f t="shared" si="22"/>
        <v>1.65684</v>
      </c>
      <c r="H42" s="48">
        <f t="shared" si="22"/>
        <v>1.18691</v>
      </c>
      <c r="I42" s="48">
        <f t="shared" si="9"/>
        <v>1.69116</v>
      </c>
      <c r="J42" s="75">
        <f t="shared" si="10"/>
        <v>2.16109</v>
      </c>
      <c r="K42" s="76">
        <f t="shared" si="11"/>
        <v>0.4</v>
      </c>
      <c r="L42" s="76">
        <f>LOOKUP(MAX(J42,I42),{0,3,4,5,6.5,7.5,9,10},{0.3,0.4,0.5,0.6,0.7,0.8,0.9})</f>
        <v>0.3</v>
      </c>
      <c r="M42" s="76">
        <f t="shared" si="12"/>
        <v>22.85</v>
      </c>
      <c r="N42" s="76">
        <f t="shared" si="13"/>
        <v>22.85</v>
      </c>
      <c r="O42" s="77">
        <f t="shared" si="14"/>
        <v>1.53012</v>
      </c>
      <c r="P42" s="78">
        <f t="shared" si="15"/>
        <v>1.50005</v>
      </c>
      <c r="Q42" s="78">
        <f t="shared" ref="Q42:S42" si="23">M6</f>
        <v>1.75</v>
      </c>
      <c r="R42" s="47">
        <f t="shared" si="23"/>
        <v>1.75</v>
      </c>
      <c r="S42" s="113">
        <f t="shared" si="23"/>
        <v>1</v>
      </c>
      <c r="T42" s="114">
        <f t="shared" si="17"/>
        <v>2.32542</v>
      </c>
      <c r="U42" s="77">
        <f t="shared" si="18"/>
        <v>2.15065</v>
      </c>
      <c r="V42" s="77">
        <f t="shared" ref="V42:X42" si="24">R6</f>
        <v>0.45</v>
      </c>
      <c r="W42" s="114">
        <f t="shared" si="24"/>
        <v>0.45</v>
      </c>
      <c r="X42" s="115">
        <f t="shared" si="24"/>
        <v>0</v>
      </c>
      <c r="Y42" s="94">
        <f t="shared" si="20"/>
        <v>2.65139875</v>
      </c>
      <c r="Z42" s="94">
        <f t="shared" si="21"/>
        <v>0</v>
      </c>
      <c r="AA42" s="134"/>
      <c r="AB42" s="135"/>
      <c r="AC42" s="135"/>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134"/>
      <c r="BY42" s="134"/>
      <c r="BZ42" s="134"/>
      <c r="CA42" s="134"/>
      <c r="CB42" s="134"/>
      <c r="CC42" s="134"/>
      <c r="CD42" s="134"/>
      <c r="CE42" s="134"/>
      <c r="CF42" s="134"/>
      <c r="CG42" s="134"/>
      <c r="CH42" s="134"/>
      <c r="CI42" s="134"/>
      <c r="CJ42" s="134"/>
      <c r="CK42" s="134"/>
      <c r="CL42" s="134"/>
      <c r="CM42" s="134"/>
      <c r="CN42" s="134"/>
      <c r="CO42" s="134"/>
      <c r="CP42" s="134"/>
      <c r="CQ42" s="134"/>
      <c r="CR42" s="134"/>
      <c r="CS42" s="134"/>
      <c r="CT42" s="134"/>
      <c r="CU42" s="134"/>
      <c r="CV42" s="134"/>
      <c r="CW42" s="134"/>
      <c r="CX42" s="134"/>
      <c r="CY42" s="134"/>
      <c r="CZ42" s="134"/>
      <c r="DA42" s="134"/>
      <c r="DB42" s="134"/>
      <c r="DC42" s="134"/>
      <c r="DD42" s="134"/>
      <c r="DE42" s="134"/>
      <c r="DF42" s="134"/>
      <c r="DG42" s="134"/>
      <c r="DH42" s="134"/>
      <c r="DI42" s="134"/>
      <c r="DJ42" s="134"/>
      <c r="DK42" s="134"/>
      <c r="DL42" s="134"/>
      <c r="DM42" s="134"/>
      <c r="DN42" s="134"/>
      <c r="DO42" s="134"/>
      <c r="DP42" s="134"/>
      <c r="DQ42" s="134"/>
      <c r="DR42" s="134"/>
      <c r="DS42" s="134"/>
      <c r="DT42" s="134"/>
      <c r="DU42" s="134"/>
      <c r="DV42" s="134"/>
      <c r="DW42" s="134"/>
      <c r="DX42" s="134"/>
      <c r="DY42" s="134"/>
      <c r="DZ42" s="134"/>
      <c r="EA42" s="134"/>
      <c r="EB42" s="134"/>
      <c r="EC42" s="134"/>
      <c r="ED42" s="134"/>
      <c r="EE42" s="134"/>
      <c r="EF42" s="134"/>
      <c r="EG42" s="134"/>
      <c r="EH42" s="134"/>
      <c r="EI42" s="134"/>
      <c r="EJ42" s="134"/>
      <c r="EK42" s="134"/>
      <c r="EL42" s="134"/>
      <c r="EM42" s="134"/>
      <c r="EN42" s="134"/>
      <c r="EO42" s="134"/>
      <c r="EP42" s="134"/>
      <c r="EQ42" s="134"/>
      <c r="ER42" s="134"/>
      <c r="ES42" s="134"/>
      <c r="ET42" s="134"/>
      <c r="EU42" s="134"/>
      <c r="EV42" s="134"/>
      <c r="EW42" s="134"/>
      <c r="EX42" s="134"/>
      <c r="EY42" s="134"/>
      <c r="EZ42" s="134"/>
      <c r="FA42" s="134"/>
      <c r="FB42" s="134"/>
      <c r="FC42" s="134"/>
      <c r="FD42" s="134"/>
      <c r="FE42" s="134"/>
      <c r="FF42" s="134"/>
      <c r="FG42" s="134"/>
      <c r="FH42" s="134"/>
      <c r="FI42" s="134"/>
      <c r="FJ42" s="134"/>
      <c r="FK42" s="134"/>
      <c r="FL42" s="134"/>
      <c r="FM42" s="134"/>
      <c r="FN42" s="134"/>
      <c r="FO42" s="134"/>
      <c r="FP42" s="134"/>
      <c r="FQ42" s="134"/>
      <c r="FR42" s="134"/>
      <c r="FS42" s="134"/>
      <c r="FT42" s="134"/>
      <c r="FU42" s="134"/>
      <c r="FV42" s="134"/>
      <c r="FW42" s="134"/>
      <c r="FX42" s="134"/>
      <c r="FY42" s="134"/>
      <c r="FZ42" s="134"/>
      <c r="GA42" s="134"/>
      <c r="GB42" s="134"/>
      <c r="GC42" s="134"/>
      <c r="GD42" s="134"/>
      <c r="GE42" s="134"/>
      <c r="GF42" s="134"/>
      <c r="GG42" s="134"/>
      <c r="GH42" s="134"/>
      <c r="GI42" s="134"/>
      <c r="GJ42" s="134"/>
      <c r="GK42" s="134"/>
      <c r="GL42" s="134"/>
      <c r="GM42" s="134"/>
      <c r="GN42" s="134"/>
      <c r="GO42" s="134"/>
      <c r="GP42" s="134"/>
      <c r="GQ42" s="134"/>
      <c r="GR42" s="134"/>
      <c r="GS42" s="134"/>
      <c r="GT42" s="134"/>
      <c r="GU42" s="134"/>
      <c r="GV42" s="134"/>
      <c r="GW42" s="134"/>
      <c r="GX42" s="134"/>
      <c r="GY42" s="134"/>
      <c r="GZ42" s="134"/>
      <c r="HA42" s="134"/>
      <c r="HB42" s="134"/>
      <c r="HC42" s="134"/>
      <c r="HD42" s="134"/>
      <c r="HE42" s="134"/>
      <c r="HF42" s="134"/>
      <c r="HG42" s="134"/>
      <c r="HH42" s="134"/>
      <c r="HI42" s="134"/>
      <c r="HJ42" s="134"/>
      <c r="HK42" s="134"/>
      <c r="HL42" s="134"/>
      <c r="HM42" s="134"/>
      <c r="HN42" s="134"/>
      <c r="HO42" s="134"/>
      <c r="HP42" s="134"/>
      <c r="HQ42" s="134"/>
      <c r="HR42" s="134"/>
      <c r="HS42" s="134"/>
      <c r="HT42" s="134"/>
      <c r="HU42" s="134"/>
      <c r="HV42" s="134"/>
      <c r="HW42" s="134"/>
      <c r="HX42" s="134"/>
      <c r="HY42" s="134"/>
      <c r="HZ42" s="134"/>
      <c r="IA42" s="134"/>
      <c r="IB42" s="134"/>
      <c r="IC42" s="134"/>
      <c r="ID42" s="134"/>
      <c r="IE42" s="134"/>
      <c r="IF42" s="134"/>
      <c r="IG42" s="134"/>
      <c r="IH42" s="134"/>
      <c r="II42" s="134"/>
      <c r="IJ42" s="134"/>
      <c r="IK42" s="134"/>
      <c r="IL42" s="134"/>
      <c r="IM42" s="134"/>
      <c r="IN42" s="134"/>
      <c r="IO42" s="134"/>
      <c r="IP42" s="134"/>
      <c r="IQ42" s="134"/>
      <c r="IR42" s="134"/>
      <c r="IS42" s="134"/>
      <c r="IT42" s="134"/>
      <c r="IU42" s="134"/>
      <c r="IV42" s="134"/>
      <c r="IW42" s="134"/>
      <c r="IX42" s="134"/>
      <c r="IY42" s="134"/>
      <c r="IZ42" s="134"/>
      <c r="JA42" s="134"/>
      <c r="JB42" s="134"/>
      <c r="JC42" s="134"/>
      <c r="JD42" s="134"/>
      <c r="JE42" s="134"/>
      <c r="JF42" s="134"/>
      <c r="JG42" s="134"/>
      <c r="JH42" s="134"/>
      <c r="JI42" s="134"/>
      <c r="JJ42" s="134"/>
      <c r="JK42" s="134"/>
      <c r="JL42" s="134"/>
      <c r="JM42" s="134"/>
      <c r="JN42" s="134"/>
      <c r="JO42" s="134"/>
      <c r="JP42" s="134"/>
      <c r="JQ42" s="134"/>
      <c r="JR42" s="134"/>
      <c r="JS42" s="134"/>
      <c r="JT42" s="134"/>
      <c r="JU42" s="134"/>
      <c r="JV42" s="134"/>
      <c r="JW42" s="134"/>
      <c r="JX42" s="134"/>
      <c r="JY42" s="134"/>
      <c r="JZ42" s="134"/>
      <c r="KA42" s="134"/>
      <c r="KB42" s="134"/>
      <c r="KC42" s="134"/>
      <c r="KD42" s="134"/>
      <c r="KE42" s="134"/>
      <c r="KF42" s="134"/>
      <c r="KG42" s="134"/>
      <c r="KH42" s="134"/>
      <c r="KI42" s="134"/>
      <c r="KJ42" s="134"/>
      <c r="KK42" s="134"/>
      <c r="KL42" s="134"/>
      <c r="KM42" s="134"/>
      <c r="KN42" s="134"/>
      <c r="KO42" s="134"/>
      <c r="KP42" s="134"/>
      <c r="KQ42" s="134"/>
      <c r="KR42" s="134"/>
      <c r="KS42" s="134"/>
      <c r="KT42" s="134"/>
      <c r="KU42" s="134"/>
      <c r="KV42" s="134"/>
      <c r="KW42" s="134"/>
      <c r="KX42" s="134"/>
      <c r="KY42" s="134"/>
      <c r="KZ42" s="134"/>
      <c r="LA42" s="134"/>
      <c r="LB42" s="134"/>
      <c r="LC42" s="134"/>
      <c r="LD42" s="134"/>
      <c r="LE42" s="134"/>
      <c r="LF42" s="134"/>
      <c r="LG42" s="134"/>
      <c r="LH42" s="134"/>
      <c r="LI42" s="134"/>
      <c r="LJ42" s="134"/>
      <c r="LK42" s="134"/>
      <c r="LL42" s="134"/>
      <c r="LM42" s="134"/>
      <c r="LN42" s="134"/>
      <c r="LO42" s="134"/>
      <c r="LP42" s="134"/>
      <c r="LQ42" s="134"/>
      <c r="LR42" s="134"/>
      <c r="LS42" s="134"/>
      <c r="LT42" s="134"/>
      <c r="LU42" s="134"/>
      <c r="LV42" s="134"/>
      <c r="LW42" s="134"/>
      <c r="LX42" s="134"/>
      <c r="LY42" s="134"/>
      <c r="LZ42" s="134"/>
      <c r="MA42" s="134"/>
      <c r="MB42" s="134"/>
      <c r="MC42" s="134"/>
      <c r="MD42" s="134"/>
      <c r="ME42" s="134"/>
      <c r="MF42" s="134"/>
      <c r="MG42" s="134"/>
      <c r="MH42" s="134"/>
      <c r="MI42" s="134"/>
      <c r="MJ42" s="134"/>
      <c r="MK42" s="134"/>
      <c r="ML42" s="134"/>
      <c r="MM42" s="134"/>
      <c r="MN42" s="134"/>
      <c r="MO42" s="134"/>
      <c r="MP42" s="134"/>
      <c r="MQ42" s="134"/>
      <c r="MR42" s="134"/>
      <c r="MS42" s="134"/>
      <c r="MT42" s="134"/>
      <c r="MU42" s="134"/>
      <c r="MV42" s="134"/>
      <c r="MW42" s="134"/>
      <c r="MX42" s="134"/>
      <c r="MY42" s="134"/>
      <c r="MZ42" s="134"/>
      <c r="NA42" s="134"/>
      <c r="NB42" s="134"/>
      <c r="NC42" s="134"/>
      <c r="ND42" s="134"/>
      <c r="NE42" s="134"/>
      <c r="NF42" s="134"/>
      <c r="NG42" s="134"/>
      <c r="NH42" s="134"/>
      <c r="NI42" s="134"/>
      <c r="NJ42" s="134"/>
      <c r="NK42" s="134"/>
      <c r="NL42" s="134"/>
      <c r="NM42" s="134"/>
      <c r="NN42" s="134"/>
      <c r="NO42" s="134"/>
      <c r="NP42" s="134"/>
      <c r="NQ42" s="134"/>
      <c r="NR42" s="134"/>
      <c r="NS42" s="134"/>
      <c r="NT42" s="134"/>
      <c r="NU42" s="134"/>
      <c r="NV42" s="134"/>
      <c r="NW42" s="134"/>
      <c r="NX42" s="134"/>
      <c r="NY42" s="134"/>
      <c r="NZ42" s="134"/>
      <c r="OA42" s="134"/>
      <c r="OB42" s="134"/>
      <c r="OC42" s="134"/>
      <c r="OD42" s="134"/>
      <c r="OE42" s="134"/>
      <c r="OF42" s="134"/>
      <c r="OG42" s="134"/>
      <c r="OH42" s="134"/>
      <c r="OI42" s="134"/>
      <c r="OJ42" s="134"/>
      <c r="OK42" s="134"/>
      <c r="OL42" s="134"/>
      <c r="OM42" s="134"/>
      <c r="ON42" s="134"/>
      <c r="OO42" s="134"/>
      <c r="OP42" s="134"/>
      <c r="OQ42" s="134"/>
      <c r="OR42" s="134"/>
      <c r="OS42" s="134"/>
      <c r="OT42" s="134"/>
      <c r="OU42" s="134"/>
      <c r="OV42" s="134"/>
      <c r="OW42" s="134"/>
      <c r="OX42" s="134"/>
      <c r="OY42" s="134"/>
      <c r="OZ42" s="134"/>
      <c r="PA42" s="134"/>
      <c r="PB42" s="134"/>
      <c r="PC42" s="134"/>
      <c r="PD42" s="134"/>
      <c r="PE42" s="134"/>
      <c r="PF42" s="134"/>
      <c r="PG42" s="134"/>
      <c r="PH42" s="134"/>
      <c r="PI42" s="134"/>
      <c r="PJ42" s="134"/>
      <c r="PK42" s="134"/>
      <c r="PL42" s="134"/>
      <c r="PM42" s="134"/>
      <c r="PN42" s="134"/>
      <c r="PO42" s="134"/>
      <c r="PP42" s="134"/>
      <c r="PQ42" s="134"/>
      <c r="PR42" s="134"/>
      <c r="PS42" s="134"/>
      <c r="PT42" s="134"/>
      <c r="PU42" s="134"/>
      <c r="PV42" s="134"/>
      <c r="PW42" s="134"/>
      <c r="PX42" s="134"/>
      <c r="PY42" s="134"/>
      <c r="PZ42" s="134"/>
      <c r="QA42" s="134"/>
      <c r="QB42" s="134"/>
      <c r="QC42" s="134"/>
      <c r="QD42" s="134"/>
      <c r="QE42" s="134"/>
      <c r="QF42" s="134"/>
      <c r="QG42" s="134"/>
      <c r="QH42" s="134"/>
      <c r="QI42" s="134"/>
      <c r="QJ42" s="134"/>
      <c r="QK42" s="134"/>
      <c r="QL42" s="134"/>
      <c r="QM42" s="134"/>
      <c r="QN42" s="134"/>
      <c r="QO42" s="134"/>
      <c r="QP42" s="134"/>
      <c r="QQ42" s="134"/>
      <c r="QR42" s="134"/>
      <c r="QS42" s="134"/>
      <c r="QT42" s="134"/>
      <c r="QU42" s="134"/>
      <c r="QV42" s="134"/>
      <c r="QW42" s="134"/>
      <c r="QX42" s="134"/>
      <c r="QY42" s="134"/>
      <c r="QZ42" s="134"/>
      <c r="RA42" s="134"/>
      <c r="RB42" s="134"/>
      <c r="RC42" s="134"/>
      <c r="RD42" s="134"/>
      <c r="RE42" s="134"/>
      <c r="RF42" s="134"/>
      <c r="RG42" s="134"/>
      <c r="RH42" s="134"/>
      <c r="RI42" s="134"/>
      <c r="RJ42" s="134"/>
      <c r="RK42" s="134"/>
      <c r="RL42" s="134"/>
      <c r="RM42" s="134"/>
      <c r="RN42" s="134"/>
      <c r="RO42" s="134"/>
      <c r="RP42" s="134"/>
      <c r="RQ42" s="134"/>
      <c r="RR42" s="134"/>
      <c r="RS42" s="134"/>
      <c r="RT42" s="134"/>
      <c r="RU42" s="134"/>
      <c r="RV42" s="134"/>
      <c r="RW42" s="134"/>
      <c r="RX42" s="134"/>
      <c r="RY42" s="134"/>
      <c r="RZ42" s="134"/>
      <c r="SA42" s="134"/>
      <c r="SB42" s="134"/>
      <c r="SC42" s="134"/>
      <c r="SD42" s="134"/>
      <c r="SE42" s="134"/>
      <c r="SF42" s="134"/>
      <c r="SG42" s="134"/>
      <c r="SH42" s="134"/>
      <c r="SI42" s="134"/>
      <c r="SJ42" s="134"/>
      <c r="SK42" s="134"/>
      <c r="SL42" s="134"/>
      <c r="SM42" s="134"/>
      <c r="SN42" s="134"/>
      <c r="SO42" s="134"/>
      <c r="SP42" s="134"/>
      <c r="SQ42" s="134"/>
      <c r="SR42" s="134"/>
      <c r="SS42" s="134"/>
      <c r="ST42" s="134"/>
      <c r="SU42" s="134"/>
      <c r="SV42" s="134"/>
      <c r="SW42" s="134"/>
      <c r="SX42" s="134"/>
      <c r="SY42" s="134"/>
      <c r="SZ42" s="134"/>
      <c r="TA42" s="134"/>
      <c r="TB42" s="134"/>
      <c r="TC42" s="134"/>
      <c r="TD42" s="134"/>
      <c r="TE42" s="134"/>
      <c r="TF42" s="134"/>
      <c r="TG42" s="134"/>
      <c r="TH42" s="134"/>
      <c r="TI42" s="134"/>
      <c r="TJ42" s="134"/>
      <c r="TK42" s="134"/>
      <c r="TL42" s="134"/>
      <c r="TM42" s="134"/>
      <c r="TN42" s="134"/>
      <c r="TO42" s="134"/>
      <c r="TP42" s="134"/>
      <c r="TQ42" s="134"/>
      <c r="TR42" s="134"/>
      <c r="TS42" s="134"/>
      <c r="TT42" s="134"/>
      <c r="TU42" s="134"/>
      <c r="TV42" s="134"/>
      <c r="TW42" s="134"/>
      <c r="TX42" s="134"/>
      <c r="TY42" s="134"/>
      <c r="TZ42" s="134"/>
      <c r="UA42" s="134"/>
      <c r="UB42" s="134"/>
      <c r="UC42" s="134"/>
      <c r="UD42" s="134"/>
      <c r="UE42" s="134"/>
      <c r="UF42" s="134"/>
      <c r="UG42" s="134"/>
      <c r="UH42" s="134"/>
      <c r="UI42" s="134"/>
      <c r="UJ42" s="134"/>
      <c r="UK42" s="134"/>
      <c r="UL42" s="134"/>
      <c r="UM42" s="134"/>
      <c r="UN42" s="134"/>
      <c r="UO42" s="134"/>
      <c r="UP42" s="134"/>
      <c r="UQ42" s="134"/>
      <c r="UR42" s="134"/>
      <c r="US42" s="134"/>
      <c r="UT42" s="134"/>
      <c r="UU42" s="134"/>
      <c r="UV42" s="134"/>
      <c r="UW42" s="134"/>
      <c r="UX42" s="134"/>
      <c r="UY42" s="134"/>
      <c r="UZ42" s="134"/>
      <c r="VA42" s="134"/>
      <c r="VB42" s="134"/>
      <c r="VC42" s="134"/>
      <c r="VD42" s="134"/>
      <c r="VE42" s="134"/>
      <c r="VF42" s="134"/>
      <c r="VG42" s="134"/>
      <c r="VH42" s="134"/>
      <c r="VI42" s="134"/>
      <c r="VJ42" s="134"/>
      <c r="VK42" s="134"/>
      <c r="VL42" s="134"/>
      <c r="VM42" s="134"/>
      <c r="VN42" s="134"/>
      <c r="VO42" s="134"/>
      <c r="VP42" s="134"/>
      <c r="VQ42" s="134"/>
      <c r="VR42" s="134"/>
      <c r="VS42" s="134"/>
      <c r="VT42" s="134"/>
      <c r="VU42" s="134"/>
      <c r="VV42" s="134"/>
      <c r="VW42" s="134"/>
      <c r="VX42" s="134"/>
      <c r="VY42" s="134"/>
      <c r="VZ42" s="134"/>
      <c r="WA42" s="134"/>
      <c r="WB42" s="134"/>
      <c r="WC42" s="134"/>
      <c r="WD42" s="134"/>
      <c r="WE42" s="134"/>
      <c r="WF42" s="134"/>
      <c r="WG42" s="134"/>
      <c r="WH42" s="134"/>
      <c r="WI42" s="134"/>
      <c r="WJ42" s="134"/>
      <c r="WK42" s="134"/>
      <c r="WL42" s="134"/>
      <c r="WM42" s="134"/>
      <c r="WN42" s="134"/>
      <c r="WO42" s="134"/>
      <c r="WP42" s="134"/>
      <c r="WQ42" s="134"/>
      <c r="WR42" s="134"/>
      <c r="WS42" s="134"/>
      <c r="WT42" s="134"/>
      <c r="WU42" s="134"/>
      <c r="WV42" s="134"/>
      <c r="WW42" s="134"/>
      <c r="WX42" s="134"/>
      <c r="WY42" s="134"/>
      <c r="WZ42" s="134"/>
      <c r="XA42" s="134"/>
      <c r="XB42" s="134"/>
      <c r="XC42" s="134"/>
      <c r="XD42" s="134"/>
      <c r="XE42" s="134"/>
      <c r="XF42" s="134"/>
      <c r="XG42" s="134"/>
      <c r="XH42" s="134"/>
      <c r="XI42" s="134"/>
      <c r="XJ42" s="134"/>
      <c r="XK42" s="134"/>
      <c r="XL42" s="134"/>
      <c r="XM42" s="134"/>
      <c r="XN42" s="134"/>
      <c r="XO42" s="134"/>
      <c r="XP42" s="134"/>
      <c r="XQ42" s="134"/>
      <c r="XR42" s="134"/>
      <c r="XS42" s="134"/>
      <c r="XT42" s="134"/>
      <c r="XU42" s="134"/>
      <c r="XV42" s="134"/>
      <c r="XW42" s="134"/>
      <c r="XX42" s="134"/>
      <c r="XY42" s="134"/>
      <c r="XZ42" s="134"/>
      <c r="YA42" s="134"/>
      <c r="YB42" s="134"/>
      <c r="YC42" s="134"/>
      <c r="YD42" s="134"/>
      <c r="YE42" s="134"/>
      <c r="YF42" s="134"/>
      <c r="YG42" s="134"/>
      <c r="YH42" s="134"/>
      <c r="YI42" s="134"/>
      <c r="YJ42" s="134"/>
      <c r="YK42" s="134"/>
      <c r="YL42" s="134"/>
      <c r="YM42" s="134"/>
      <c r="YN42" s="134"/>
      <c r="YO42" s="134"/>
      <c r="YP42" s="134"/>
      <c r="YQ42" s="134"/>
      <c r="YR42" s="134"/>
      <c r="YS42" s="134"/>
      <c r="YT42" s="134"/>
      <c r="YU42" s="134"/>
      <c r="YV42" s="134"/>
      <c r="YW42" s="134"/>
      <c r="YX42" s="134"/>
      <c r="YY42" s="134"/>
      <c r="YZ42" s="134"/>
      <c r="ZA42" s="134"/>
      <c r="ZB42" s="134"/>
      <c r="ZC42" s="134"/>
      <c r="ZD42" s="134"/>
      <c r="ZE42" s="134"/>
      <c r="ZF42" s="134"/>
      <c r="ZG42" s="134"/>
      <c r="ZH42" s="134"/>
      <c r="ZI42" s="134"/>
      <c r="ZJ42" s="134"/>
      <c r="ZK42" s="134"/>
      <c r="ZL42" s="134"/>
      <c r="ZM42" s="134"/>
      <c r="ZN42" s="134"/>
      <c r="ZO42" s="134"/>
      <c r="ZP42" s="134"/>
      <c r="ZQ42" s="134"/>
      <c r="ZR42" s="134"/>
      <c r="ZS42" s="134"/>
      <c r="ZT42" s="134"/>
      <c r="ZU42" s="134"/>
      <c r="ZV42" s="134"/>
      <c r="ZW42" s="134"/>
      <c r="ZX42" s="134"/>
      <c r="ZY42" s="134"/>
      <c r="ZZ42" s="134"/>
      <c r="AAA42" s="134"/>
      <c r="AAB42" s="134"/>
      <c r="AAC42" s="134"/>
      <c r="AAD42" s="134"/>
      <c r="AAE42" s="134"/>
      <c r="AAF42" s="134"/>
      <c r="AAG42" s="134"/>
      <c r="AAH42" s="134"/>
      <c r="AAI42" s="134"/>
      <c r="AAJ42" s="134"/>
      <c r="AAK42" s="134"/>
      <c r="AAL42" s="134"/>
      <c r="AAM42" s="134"/>
      <c r="AAN42" s="134"/>
      <c r="AAO42" s="134"/>
      <c r="AAP42" s="134"/>
      <c r="AAQ42" s="134"/>
      <c r="AAR42" s="134"/>
      <c r="AAS42" s="134"/>
      <c r="AAT42" s="134"/>
      <c r="AAU42" s="134"/>
      <c r="AAV42" s="134"/>
      <c r="AAW42" s="134"/>
      <c r="AAX42" s="134"/>
      <c r="AAY42" s="134"/>
      <c r="AAZ42" s="134"/>
      <c r="ABA42" s="134"/>
      <c r="ABB42" s="134"/>
      <c r="ABC42" s="134"/>
      <c r="ABD42" s="134"/>
      <c r="ABE42" s="134"/>
      <c r="ABF42" s="134"/>
      <c r="ABG42" s="134"/>
      <c r="ABH42" s="134"/>
      <c r="ABI42" s="134"/>
      <c r="ABJ42" s="134"/>
      <c r="ABK42" s="134"/>
      <c r="ABL42" s="134"/>
      <c r="ABM42" s="134"/>
      <c r="ABN42" s="134"/>
      <c r="ABO42" s="134"/>
      <c r="ABP42" s="134"/>
      <c r="ABQ42" s="134"/>
      <c r="ABR42" s="134"/>
      <c r="ABS42" s="134"/>
      <c r="ABT42" s="134"/>
      <c r="ABU42" s="134"/>
      <c r="ABV42" s="134"/>
      <c r="ABW42" s="134"/>
      <c r="ABX42" s="134"/>
      <c r="ABY42" s="134"/>
      <c r="ABZ42" s="134"/>
      <c r="ACA42" s="134"/>
      <c r="ACB42" s="134"/>
      <c r="ACC42" s="134"/>
      <c r="ACD42" s="134"/>
      <c r="ACE42" s="134"/>
      <c r="ACF42" s="134"/>
      <c r="ACG42" s="134"/>
      <c r="ACH42" s="134"/>
      <c r="ACI42" s="134"/>
      <c r="ACJ42" s="134"/>
      <c r="ACK42" s="134"/>
      <c r="ACL42" s="134"/>
      <c r="ACM42" s="134"/>
      <c r="ACN42" s="134"/>
      <c r="ACO42" s="134"/>
      <c r="ACP42" s="134"/>
      <c r="ACQ42" s="134"/>
      <c r="ACR42" s="134"/>
      <c r="ACS42" s="134"/>
      <c r="ACT42" s="134"/>
      <c r="ACU42" s="134"/>
      <c r="ACV42" s="134"/>
      <c r="ACW42" s="134"/>
      <c r="ACX42" s="134"/>
      <c r="ACY42" s="134"/>
      <c r="ACZ42" s="134"/>
      <c r="ADA42" s="134"/>
      <c r="ADB42" s="134"/>
      <c r="ADC42" s="134"/>
      <c r="ADD42" s="134"/>
      <c r="ADE42" s="134"/>
      <c r="ADF42" s="134"/>
      <c r="ADG42" s="134"/>
      <c r="ADH42" s="134"/>
      <c r="ADI42" s="134"/>
      <c r="ADJ42" s="134"/>
      <c r="ADK42" s="134"/>
      <c r="ADL42" s="134"/>
      <c r="ADM42" s="134"/>
      <c r="ADN42" s="134"/>
      <c r="ADO42" s="134"/>
      <c r="ADP42" s="134"/>
      <c r="ADQ42" s="134"/>
      <c r="ADR42" s="134"/>
      <c r="ADS42" s="134"/>
      <c r="ADT42" s="134"/>
      <c r="ADU42" s="134"/>
      <c r="ADV42" s="134"/>
      <c r="ADW42" s="134"/>
      <c r="ADX42" s="134"/>
      <c r="ADY42" s="134"/>
      <c r="ADZ42" s="134"/>
      <c r="AEA42" s="134"/>
      <c r="AEB42" s="134"/>
      <c r="AEC42" s="134"/>
      <c r="AED42" s="134"/>
      <c r="AEE42" s="134"/>
      <c r="AEF42" s="134"/>
      <c r="AEG42" s="134"/>
      <c r="AEH42" s="134"/>
      <c r="AEI42" s="134"/>
      <c r="AEJ42" s="134"/>
      <c r="AEK42" s="134"/>
      <c r="AEL42" s="134"/>
      <c r="AEM42" s="134"/>
      <c r="AEN42" s="134"/>
      <c r="AEO42" s="134"/>
      <c r="AEP42" s="134"/>
      <c r="AEQ42" s="134"/>
      <c r="AER42" s="134"/>
      <c r="AES42" s="134"/>
      <c r="AET42" s="134"/>
      <c r="AEU42" s="134"/>
      <c r="AEV42" s="134"/>
      <c r="AEW42" s="134"/>
      <c r="AEX42" s="134"/>
      <c r="AEY42" s="134"/>
      <c r="AEZ42" s="134"/>
      <c r="AFA42" s="134"/>
      <c r="AFB42" s="134"/>
      <c r="AFC42" s="134"/>
      <c r="AFD42" s="134"/>
      <c r="AFE42" s="134"/>
      <c r="AFF42" s="134"/>
      <c r="AFG42" s="134"/>
      <c r="AFH42" s="134"/>
      <c r="AFI42" s="134"/>
      <c r="AFJ42" s="134"/>
      <c r="AFK42" s="134"/>
      <c r="AFL42" s="134"/>
      <c r="AFM42" s="134"/>
      <c r="AFN42" s="134"/>
      <c r="AFO42" s="134"/>
      <c r="AFP42" s="134"/>
      <c r="AFQ42" s="134"/>
      <c r="AFR42" s="134"/>
      <c r="AFS42" s="134"/>
      <c r="AFT42" s="134"/>
      <c r="AFU42" s="134"/>
      <c r="AFV42" s="134"/>
      <c r="AFW42" s="134"/>
      <c r="AFX42" s="134"/>
      <c r="AFY42" s="134"/>
      <c r="AFZ42" s="134"/>
      <c r="AGA42" s="134"/>
      <c r="AGB42" s="134"/>
      <c r="AGC42" s="134"/>
      <c r="AGD42" s="134"/>
      <c r="AGE42" s="134"/>
      <c r="AGF42" s="134"/>
      <c r="AGG42" s="134"/>
      <c r="AGH42" s="134"/>
      <c r="AGI42" s="134"/>
      <c r="AGJ42" s="134"/>
      <c r="AGK42" s="134"/>
      <c r="AGL42" s="134"/>
      <c r="AGM42" s="134"/>
      <c r="AGN42" s="134"/>
      <c r="AGO42" s="134"/>
      <c r="AGP42" s="134"/>
      <c r="AGQ42" s="134"/>
      <c r="AGR42" s="134"/>
      <c r="AGS42" s="134"/>
      <c r="AGT42" s="134"/>
      <c r="AGU42" s="134"/>
      <c r="AGV42" s="134"/>
      <c r="AGW42" s="134"/>
      <c r="AGX42" s="134"/>
      <c r="AGY42" s="134"/>
      <c r="AGZ42" s="134"/>
      <c r="AHA42" s="134"/>
      <c r="AHB42" s="134"/>
      <c r="AHC42" s="134"/>
      <c r="AHD42" s="134"/>
      <c r="AHE42" s="134"/>
      <c r="AHF42" s="134"/>
      <c r="AHG42" s="134"/>
      <c r="AHH42" s="134"/>
      <c r="AHI42" s="134"/>
      <c r="AHJ42" s="134"/>
      <c r="AHK42" s="134"/>
      <c r="AHL42" s="134"/>
      <c r="AHM42" s="134"/>
      <c r="AHN42" s="134"/>
      <c r="AHO42" s="134"/>
      <c r="AHP42" s="134"/>
      <c r="AHQ42" s="134"/>
      <c r="AHR42" s="134"/>
      <c r="AHS42" s="134"/>
      <c r="AHT42" s="134"/>
      <c r="AHU42" s="134"/>
      <c r="AHV42" s="134"/>
      <c r="AHW42" s="134"/>
      <c r="AHX42" s="134"/>
      <c r="AHY42" s="134"/>
      <c r="AHZ42" s="134"/>
      <c r="AIA42" s="134"/>
      <c r="AIB42" s="134"/>
      <c r="AIC42" s="134"/>
      <c r="AID42" s="134"/>
      <c r="AIE42" s="134"/>
      <c r="AIF42" s="134"/>
      <c r="AIG42" s="134"/>
      <c r="AIH42" s="134"/>
      <c r="AII42" s="134"/>
      <c r="AIJ42" s="134"/>
      <c r="AIK42" s="134"/>
      <c r="AIL42" s="134"/>
      <c r="AIM42" s="134"/>
      <c r="AIN42" s="134"/>
      <c r="AIO42" s="134"/>
      <c r="AIP42" s="134"/>
      <c r="AIQ42" s="134"/>
      <c r="AIR42" s="134"/>
      <c r="AIS42" s="134"/>
      <c r="AIT42" s="134"/>
      <c r="AIU42" s="134"/>
      <c r="AIV42" s="134"/>
      <c r="AIW42" s="134"/>
      <c r="AIX42" s="134"/>
      <c r="AIY42" s="134"/>
      <c r="AIZ42" s="134"/>
      <c r="AJA42" s="134"/>
      <c r="AJB42" s="134"/>
      <c r="AJC42" s="134"/>
      <c r="AJD42" s="134"/>
      <c r="AJE42" s="134"/>
      <c r="AJF42" s="134"/>
      <c r="AJG42" s="134"/>
      <c r="AJH42" s="134"/>
      <c r="AJI42" s="134"/>
      <c r="AJJ42" s="134"/>
      <c r="AJK42" s="134"/>
      <c r="AJL42" s="134"/>
      <c r="AJM42" s="134"/>
      <c r="AJN42" s="134"/>
      <c r="AJO42" s="134"/>
      <c r="AJP42" s="134"/>
      <c r="AJQ42" s="134"/>
      <c r="AJR42" s="134"/>
      <c r="AJS42" s="134"/>
      <c r="AJT42" s="134"/>
      <c r="AJU42" s="134"/>
      <c r="AJV42" s="134"/>
      <c r="AJW42" s="134"/>
      <c r="AJX42" s="134"/>
      <c r="AJY42" s="134"/>
      <c r="AJZ42" s="134"/>
      <c r="AKA42" s="134"/>
      <c r="AKB42" s="134"/>
      <c r="AKC42" s="134"/>
      <c r="AKD42" s="134"/>
      <c r="AKE42" s="134"/>
      <c r="AKF42" s="134"/>
      <c r="AKG42" s="134"/>
      <c r="AKH42" s="134"/>
      <c r="AKI42" s="134"/>
      <c r="AKJ42" s="134"/>
      <c r="AKK42" s="134"/>
      <c r="AKL42" s="134"/>
      <c r="AKM42" s="134"/>
      <c r="AKN42" s="134"/>
      <c r="AKO42" s="134"/>
      <c r="AKP42" s="134"/>
      <c r="AKQ42" s="134"/>
      <c r="AKR42" s="134"/>
      <c r="AKS42" s="134"/>
      <c r="AKT42" s="134"/>
      <c r="AKU42" s="134"/>
      <c r="AKV42" s="134"/>
      <c r="AKW42" s="134"/>
      <c r="AKX42" s="134"/>
      <c r="AKY42" s="134"/>
      <c r="AKZ42" s="134"/>
      <c r="ALA42" s="134"/>
      <c r="ALB42" s="134"/>
      <c r="ALC42" s="134"/>
      <c r="ALD42" s="134"/>
      <c r="ALE42" s="134"/>
      <c r="ALF42" s="134"/>
      <c r="ALG42" s="134"/>
      <c r="ALH42" s="134"/>
      <c r="ALI42" s="134"/>
      <c r="ALJ42" s="134"/>
      <c r="ALK42" s="134"/>
      <c r="ALL42" s="134"/>
      <c r="ALM42" s="134"/>
      <c r="ALN42" s="134"/>
      <c r="ALO42" s="134"/>
      <c r="ALP42" s="134"/>
      <c r="ALQ42" s="134"/>
      <c r="ALR42" s="134"/>
      <c r="ALS42" s="134"/>
      <c r="ALT42" s="134"/>
      <c r="ALU42" s="134"/>
      <c r="ALV42" s="134"/>
      <c r="ALW42" s="134"/>
      <c r="ALX42" s="134"/>
      <c r="ALY42" s="134"/>
      <c r="ALZ42" s="134"/>
      <c r="AMA42" s="134"/>
      <c r="AMB42" s="134"/>
      <c r="AMC42" s="134"/>
      <c r="AMD42" s="134"/>
      <c r="AME42" s="134"/>
      <c r="AMF42" s="134"/>
      <c r="AMG42" s="134"/>
      <c r="AMH42" s="134"/>
      <c r="AMI42" s="134"/>
      <c r="AMJ42" s="134"/>
      <c r="AMK42" s="134"/>
      <c r="AML42" s="134"/>
      <c r="AMM42" s="134"/>
      <c r="AMN42" s="134"/>
      <c r="AMO42" s="134"/>
      <c r="AMP42" s="134"/>
      <c r="AMQ42" s="134"/>
      <c r="AMR42" s="134"/>
      <c r="AMS42" s="134"/>
      <c r="AMT42" s="134"/>
      <c r="AMU42" s="134"/>
      <c r="AMV42" s="134"/>
      <c r="AMW42" s="134"/>
      <c r="AMX42" s="134"/>
      <c r="AMY42" s="134"/>
      <c r="AMZ42" s="134"/>
      <c r="ANA42" s="134"/>
      <c r="ANB42" s="134"/>
      <c r="ANC42" s="134"/>
      <c r="AND42" s="134"/>
      <c r="ANE42" s="134"/>
      <c r="ANF42" s="134"/>
      <c r="ANG42" s="134"/>
      <c r="ANH42" s="134"/>
      <c r="ANI42" s="134"/>
      <c r="ANJ42" s="134"/>
      <c r="ANK42" s="134"/>
      <c r="ANL42" s="134"/>
      <c r="ANM42" s="134"/>
      <c r="ANN42" s="134"/>
      <c r="ANO42" s="134"/>
      <c r="ANP42" s="134"/>
      <c r="ANQ42" s="134"/>
      <c r="ANR42" s="134"/>
      <c r="ANS42" s="134"/>
      <c r="ANT42" s="134"/>
      <c r="ANU42" s="134"/>
      <c r="ANV42" s="134"/>
      <c r="ANW42" s="134"/>
      <c r="ANX42" s="134"/>
      <c r="ANY42" s="134"/>
      <c r="ANZ42" s="134"/>
      <c r="AOA42" s="134"/>
      <c r="AOB42" s="134"/>
      <c r="AOC42" s="134"/>
      <c r="AOD42" s="134"/>
      <c r="AOE42" s="134"/>
      <c r="AOF42" s="134"/>
      <c r="AOG42" s="134"/>
      <c r="AOH42" s="134"/>
      <c r="AOI42" s="134"/>
      <c r="AOJ42" s="134"/>
      <c r="AOK42" s="134"/>
      <c r="AOL42" s="134"/>
      <c r="AOM42" s="134"/>
      <c r="AON42" s="134"/>
      <c r="AOO42" s="134"/>
      <c r="AOP42" s="134"/>
      <c r="AOQ42" s="134"/>
      <c r="AOR42" s="134"/>
      <c r="AOS42" s="134"/>
      <c r="AOT42" s="134"/>
      <c r="AOU42" s="134"/>
      <c r="AOV42" s="134"/>
      <c r="AOW42" s="134"/>
      <c r="AOX42" s="134"/>
      <c r="AOY42" s="134"/>
      <c r="AOZ42" s="134"/>
      <c r="APA42" s="134"/>
      <c r="APB42" s="134"/>
      <c r="APC42" s="134"/>
      <c r="APD42" s="134"/>
      <c r="APE42" s="134"/>
      <c r="APF42" s="134"/>
      <c r="APG42" s="134"/>
      <c r="APH42" s="134"/>
      <c r="API42" s="134"/>
      <c r="APJ42" s="134"/>
      <c r="APK42" s="134"/>
      <c r="APL42" s="134"/>
      <c r="APM42" s="134"/>
      <c r="APN42" s="134"/>
      <c r="APO42" s="134"/>
      <c r="APP42" s="134"/>
      <c r="APQ42" s="134"/>
      <c r="APR42" s="134"/>
      <c r="APS42" s="134"/>
      <c r="APT42" s="134"/>
      <c r="APU42" s="134"/>
      <c r="APV42" s="134"/>
      <c r="APW42" s="134"/>
      <c r="APX42" s="134"/>
      <c r="APY42" s="134"/>
      <c r="APZ42" s="134"/>
      <c r="AQA42" s="134"/>
      <c r="AQB42" s="134"/>
      <c r="AQC42" s="134"/>
      <c r="AQD42" s="134"/>
      <c r="AQE42" s="134"/>
      <c r="AQF42" s="134"/>
      <c r="AQG42" s="134"/>
      <c r="AQH42" s="134"/>
      <c r="AQI42" s="134"/>
      <c r="AQJ42" s="134"/>
      <c r="AQK42" s="134"/>
      <c r="AQL42" s="134"/>
      <c r="AQM42" s="134"/>
      <c r="AQN42" s="134"/>
      <c r="AQO42" s="134"/>
      <c r="AQP42" s="134"/>
      <c r="AQQ42" s="134"/>
      <c r="AQR42" s="134"/>
      <c r="AQS42" s="134"/>
      <c r="AQT42" s="134"/>
      <c r="AQU42" s="134"/>
      <c r="AQV42" s="134"/>
      <c r="AQW42" s="134"/>
      <c r="AQX42" s="134"/>
      <c r="AQY42" s="134"/>
      <c r="AQZ42" s="134"/>
      <c r="ARA42" s="134"/>
      <c r="ARB42" s="134"/>
      <c r="ARC42" s="134"/>
      <c r="ARD42" s="134"/>
      <c r="ARE42" s="134"/>
      <c r="ARF42" s="134"/>
      <c r="ARG42" s="134"/>
      <c r="ARH42" s="134"/>
      <c r="ARI42" s="134"/>
      <c r="ARJ42" s="134"/>
      <c r="ARK42" s="134"/>
      <c r="ARL42" s="134"/>
      <c r="ARM42" s="134"/>
      <c r="ARN42" s="134"/>
      <c r="ARO42" s="134"/>
      <c r="ARP42" s="134"/>
      <c r="ARQ42" s="134"/>
      <c r="ARR42" s="134"/>
      <c r="ARS42" s="134"/>
      <c r="ART42" s="134"/>
      <c r="ARU42" s="134"/>
      <c r="ARV42" s="134"/>
      <c r="ARW42" s="134"/>
      <c r="ARX42" s="134"/>
      <c r="ARY42" s="134"/>
      <c r="ARZ42" s="134"/>
      <c r="ASA42" s="134"/>
      <c r="ASB42" s="134"/>
      <c r="ASC42" s="134"/>
      <c r="ASD42" s="134"/>
      <c r="ASE42" s="134"/>
      <c r="ASF42" s="134"/>
      <c r="ASG42" s="134"/>
      <c r="ASH42" s="134"/>
      <c r="ASI42" s="134"/>
      <c r="ASJ42" s="134"/>
      <c r="ASK42" s="134"/>
      <c r="ASL42" s="134"/>
      <c r="ASM42" s="134"/>
      <c r="ASN42" s="134"/>
      <c r="ASO42" s="134"/>
      <c r="ASP42" s="134"/>
      <c r="ASQ42" s="134"/>
      <c r="ASR42" s="134"/>
      <c r="ASS42" s="134"/>
      <c r="AST42" s="134"/>
      <c r="ASU42" s="134"/>
      <c r="ASV42" s="134"/>
      <c r="ASW42" s="134"/>
      <c r="ASX42" s="134"/>
      <c r="ASY42" s="134"/>
      <c r="ASZ42" s="134"/>
      <c r="ATA42" s="134"/>
      <c r="ATB42" s="134"/>
      <c r="ATC42" s="134"/>
      <c r="ATD42" s="134"/>
      <c r="ATE42" s="134"/>
      <c r="ATF42" s="134"/>
      <c r="ATG42" s="134"/>
      <c r="ATH42" s="134"/>
      <c r="ATI42" s="134"/>
      <c r="ATJ42" s="134"/>
      <c r="ATK42" s="134"/>
      <c r="ATL42" s="134"/>
      <c r="ATM42" s="134"/>
      <c r="ATN42" s="134"/>
      <c r="ATO42" s="134"/>
      <c r="ATP42" s="134"/>
      <c r="ATQ42" s="134"/>
      <c r="ATR42" s="134"/>
      <c r="ATS42" s="134"/>
      <c r="ATT42" s="134"/>
      <c r="ATU42" s="134"/>
      <c r="ATV42" s="134"/>
      <c r="ATW42" s="134"/>
      <c r="ATX42" s="134"/>
      <c r="ATY42" s="134"/>
      <c r="ATZ42" s="134"/>
      <c r="AUA42" s="134"/>
      <c r="AUB42" s="134"/>
      <c r="AUC42" s="134"/>
      <c r="AUD42" s="134"/>
      <c r="AUE42" s="134"/>
      <c r="AUF42" s="134"/>
      <c r="AUG42" s="134"/>
      <c r="AUH42" s="134"/>
      <c r="AUI42" s="134"/>
      <c r="AUJ42" s="134"/>
      <c r="AUK42" s="134"/>
      <c r="AUL42" s="134"/>
      <c r="AUM42" s="134"/>
      <c r="AUN42" s="134"/>
      <c r="AUO42" s="134"/>
      <c r="AUP42" s="134"/>
      <c r="AUQ42" s="134"/>
      <c r="AUR42" s="134"/>
      <c r="AUS42" s="134"/>
      <c r="AUT42" s="134"/>
      <c r="AUU42" s="134"/>
      <c r="AUV42" s="134"/>
      <c r="AUW42" s="134"/>
      <c r="AUX42" s="134"/>
      <c r="AUY42" s="134"/>
      <c r="AUZ42" s="134"/>
      <c r="AVA42" s="134"/>
      <c r="AVB42" s="134"/>
      <c r="AVC42" s="134"/>
      <c r="AVD42" s="134"/>
      <c r="AVE42" s="134"/>
      <c r="AVF42" s="134"/>
      <c r="AVG42" s="134"/>
      <c r="AVH42" s="134"/>
      <c r="AVI42" s="134"/>
      <c r="AVJ42" s="134"/>
      <c r="AVK42" s="134"/>
      <c r="AVL42" s="134"/>
      <c r="AVM42" s="134"/>
      <c r="AVN42" s="134"/>
      <c r="AVO42" s="134"/>
      <c r="AVP42" s="134"/>
      <c r="AVQ42" s="134"/>
      <c r="AVR42" s="134"/>
      <c r="AVS42" s="134"/>
      <c r="AVT42" s="134"/>
      <c r="AVU42" s="134"/>
      <c r="AVV42" s="134"/>
      <c r="AVW42" s="134"/>
      <c r="AVX42" s="134"/>
      <c r="AVY42" s="134"/>
      <c r="AVZ42" s="134"/>
      <c r="AWA42" s="134"/>
      <c r="AWB42" s="134"/>
      <c r="AWC42" s="134"/>
      <c r="AWD42" s="134"/>
      <c r="AWE42" s="134"/>
      <c r="AWF42" s="134"/>
      <c r="AWG42" s="134"/>
      <c r="AWH42" s="134"/>
      <c r="AWI42" s="134"/>
      <c r="AWJ42" s="134"/>
      <c r="AWK42" s="134"/>
      <c r="AWL42" s="134"/>
      <c r="AWM42" s="134"/>
      <c r="AWN42" s="134"/>
      <c r="AWO42" s="134"/>
      <c r="AWP42" s="134"/>
      <c r="AWQ42" s="134"/>
      <c r="AWR42" s="134"/>
      <c r="AWS42" s="134"/>
      <c r="AWT42" s="134"/>
      <c r="AWU42" s="134"/>
      <c r="AWV42" s="134"/>
      <c r="AWW42" s="134"/>
      <c r="AWX42" s="134"/>
      <c r="AWY42" s="134"/>
      <c r="AWZ42" s="134"/>
      <c r="AXA42" s="134"/>
      <c r="AXB42" s="134"/>
      <c r="AXC42" s="134"/>
      <c r="AXD42" s="134"/>
      <c r="AXE42" s="134"/>
      <c r="AXF42" s="134"/>
      <c r="AXG42" s="134"/>
      <c r="AXH42" s="134"/>
      <c r="AXI42" s="134"/>
      <c r="AXJ42" s="134"/>
      <c r="AXK42" s="134"/>
      <c r="AXL42" s="134"/>
      <c r="AXM42" s="134"/>
      <c r="AXN42" s="134"/>
      <c r="AXO42" s="134"/>
      <c r="AXP42" s="134"/>
      <c r="AXQ42" s="134"/>
      <c r="AXR42" s="134"/>
      <c r="AXS42" s="134"/>
      <c r="AXT42" s="134"/>
      <c r="AXU42" s="134"/>
      <c r="AXV42" s="134"/>
      <c r="AXW42" s="134"/>
      <c r="AXX42" s="134"/>
      <c r="AXY42" s="134"/>
      <c r="AXZ42" s="134"/>
      <c r="AYA42" s="134"/>
      <c r="AYB42" s="134"/>
      <c r="AYC42" s="134"/>
      <c r="AYD42" s="134"/>
      <c r="AYE42" s="134"/>
      <c r="AYF42" s="134"/>
      <c r="AYG42" s="134"/>
      <c r="AYH42" s="134"/>
      <c r="AYI42" s="134"/>
      <c r="AYJ42" s="134"/>
      <c r="AYK42" s="134"/>
      <c r="AYL42" s="134"/>
      <c r="AYM42" s="134"/>
      <c r="AYN42" s="134"/>
      <c r="AYO42" s="134"/>
      <c r="AYP42" s="134"/>
      <c r="AYQ42" s="134"/>
      <c r="AYR42" s="134"/>
      <c r="AYS42" s="134"/>
      <c r="AYT42" s="134"/>
      <c r="AYU42" s="134"/>
      <c r="AYV42" s="134"/>
      <c r="AYW42" s="134"/>
      <c r="AYX42" s="134"/>
      <c r="AYY42" s="134"/>
      <c r="AYZ42" s="134"/>
      <c r="AZA42" s="134"/>
      <c r="AZB42" s="134"/>
      <c r="AZC42" s="134"/>
      <c r="AZD42" s="134"/>
      <c r="AZE42" s="134"/>
      <c r="AZF42" s="134"/>
      <c r="AZG42" s="134"/>
      <c r="AZH42" s="134"/>
      <c r="AZI42" s="134"/>
      <c r="AZJ42" s="134"/>
      <c r="AZK42" s="134"/>
      <c r="AZL42" s="134"/>
      <c r="AZM42" s="134"/>
      <c r="AZN42" s="134"/>
      <c r="AZO42" s="134"/>
      <c r="AZP42" s="134"/>
      <c r="AZQ42" s="134"/>
      <c r="AZR42" s="134"/>
      <c r="AZS42" s="134"/>
      <c r="AZT42" s="134"/>
      <c r="AZU42" s="134"/>
      <c r="AZV42" s="134"/>
      <c r="AZW42" s="134"/>
      <c r="AZX42" s="134"/>
      <c r="AZY42" s="134"/>
      <c r="AZZ42" s="134"/>
      <c r="BAA42" s="134"/>
      <c r="BAB42" s="134"/>
      <c r="BAC42" s="134"/>
      <c r="BAD42" s="134"/>
      <c r="BAE42" s="134"/>
      <c r="BAF42" s="134"/>
      <c r="BAG42" s="134"/>
      <c r="BAH42" s="134"/>
      <c r="BAI42" s="134"/>
      <c r="BAJ42" s="134"/>
      <c r="BAK42" s="134"/>
      <c r="BAL42" s="134"/>
      <c r="BAM42" s="134"/>
      <c r="BAN42" s="134"/>
      <c r="BAO42" s="134"/>
      <c r="BAP42" s="134"/>
      <c r="BAQ42" s="134"/>
      <c r="BAR42" s="134"/>
      <c r="BAS42" s="134"/>
      <c r="BAT42" s="134"/>
      <c r="BAU42" s="134"/>
      <c r="BAV42" s="134"/>
      <c r="BAW42" s="134"/>
      <c r="BAX42" s="134"/>
      <c r="BAY42" s="134"/>
      <c r="BAZ42" s="134"/>
      <c r="BBA42" s="134"/>
      <c r="BBB42" s="134"/>
      <c r="BBC42" s="134"/>
      <c r="BBD42" s="134"/>
      <c r="BBE42" s="134"/>
      <c r="BBF42" s="134"/>
      <c r="BBG42" s="134"/>
      <c r="BBH42" s="134"/>
      <c r="BBI42" s="134"/>
      <c r="BBJ42" s="134"/>
      <c r="BBK42" s="134"/>
      <c r="BBL42" s="134"/>
      <c r="BBM42" s="134"/>
      <c r="BBN42" s="134"/>
      <c r="BBO42" s="134"/>
      <c r="BBP42" s="134"/>
      <c r="BBQ42" s="134"/>
      <c r="BBR42" s="134"/>
      <c r="BBS42" s="134"/>
      <c r="BBT42" s="134"/>
      <c r="BBU42" s="134"/>
      <c r="BBV42" s="134"/>
      <c r="BBW42" s="134"/>
      <c r="BBX42" s="134"/>
      <c r="BBY42" s="134"/>
      <c r="BBZ42" s="134"/>
      <c r="BCA42" s="134"/>
      <c r="BCB42" s="134"/>
      <c r="BCC42" s="134"/>
      <c r="BCD42" s="134"/>
      <c r="BCE42" s="134"/>
      <c r="BCF42" s="134"/>
      <c r="BCG42" s="134"/>
      <c r="BCH42" s="134"/>
      <c r="BCI42" s="134"/>
      <c r="BCJ42" s="134"/>
      <c r="BCK42" s="134"/>
      <c r="BCL42" s="134"/>
      <c r="BCM42" s="134"/>
      <c r="BCN42" s="134"/>
      <c r="BCO42" s="134"/>
      <c r="BCP42" s="134"/>
      <c r="BCQ42" s="134"/>
      <c r="BCR42" s="134"/>
      <c r="BCS42" s="134"/>
      <c r="BCT42" s="134"/>
      <c r="BCU42" s="134"/>
      <c r="BCV42" s="134"/>
      <c r="BCW42" s="134"/>
      <c r="BCX42" s="134"/>
      <c r="BCY42" s="134"/>
      <c r="BCZ42" s="134"/>
      <c r="BDA42" s="134"/>
      <c r="BDB42" s="134"/>
      <c r="BDC42" s="134"/>
      <c r="BDD42" s="134"/>
      <c r="BDE42" s="134"/>
      <c r="BDF42" s="134"/>
      <c r="BDG42" s="134"/>
      <c r="BDH42" s="134"/>
      <c r="BDI42" s="134"/>
      <c r="BDJ42" s="134"/>
      <c r="BDK42" s="134"/>
      <c r="BDL42" s="134"/>
      <c r="BDM42" s="134"/>
      <c r="BDN42" s="134"/>
      <c r="BDO42" s="134"/>
      <c r="BDP42" s="134"/>
      <c r="BDQ42" s="134"/>
      <c r="BDR42" s="134"/>
      <c r="BDS42" s="134"/>
      <c r="BDT42" s="134"/>
      <c r="BDU42" s="134"/>
      <c r="BDV42" s="134"/>
      <c r="BDW42" s="134"/>
      <c r="BDX42" s="134"/>
      <c r="BDY42" s="134"/>
      <c r="BDZ42" s="134"/>
      <c r="BEA42" s="134"/>
      <c r="BEB42" s="134"/>
      <c r="BEC42" s="134"/>
      <c r="BED42" s="134"/>
      <c r="BEE42" s="134"/>
      <c r="BEF42" s="134"/>
      <c r="BEG42" s="134"/>
      <c r="BEH42" s="134"/>
      <c r="BEI42" s="134"/>
      <c r="BEJ42" s="134"/>
      <c r="BEK42" s="134"/>
      <c r="BEL42" s="134"/>
      <c r="BEM42" s="134"/>
      <c r="BEN42" s="134"/>
      <c r="BEO42" s="134"/>
      <c r="BEP42" s="134"/>
      <c r="BEQ42" s="134"/>
      <c r="BER42" s="134"/>
      <c r="BES42" s="134"/>
      <c r="BET42" s="134"/>
      <c r="BEU42" s="134"/>
      <c r="BEV42" s="134"/>
      <c r="BEW42" s="134"/>
      <c r="BEX42" s="134"/>
      <c r="BEY42" s="134"/>
      <c r="BEZ42" s="134"/>
      <c r="BFA42" s="134"/>
      <c r="BFB42" s="134"/>
      <c r="BFC42" s="134"/>
      <c r="BFD42" s="134"/>
      <c r="BFE42" s="134"/>
      <c r="BFF42" s="134"/>
      <c r="BFG42" s="134"/>
      <c r="BFH42" s="134"/>
      <c r="BFI42" s="134"/>
      <c r="BFJ42" s="134"/>
      <c r="BFK42" s="134"/>
      <c r="BFL42" s="134"/>
      <c r="BFM42" s="134"/>
      <c r="BFN42" s="134"/>
      <c r="BFO42" s="134"/>
      <c r="BFP42" s="134"/>
      <c r="BFQ42" s="134"/>
      <c r="BFR42" s="134"/>
      <c r="BFS42" s="134"/>
      <c r="BFT42" s="134"/>
      <c r="BFU42" s="134"/>
      <c r="BFV42" s="134"/>
      <c r="BFW42" s="134"/>
      <c r="BFX42" s="134"/>
      <c r="BFY42" s="134"/>
      <c r="BFZ42" s="134"/>
      <c r="BGA42" s="134"/>
      <c r="BGB42" s="134"/>
      <c r="BGC42" s="134"/>
      <c r="BGD42" s="134"/>
      <c r="BGE42" s="134"/>
      <c r="BGF42" s="134"/>
      <c r="BGG42" s="134"/>
      <c r="BGH42" s="134"/>
      <c r="BGI42" s="134"/>
      <c r="BGJ42" s="134"/>
      <c r="BGK42" s="134"/>
      <c r="BGL42" s="134"/>
      <c r="BGM42" s="134"/>
      <c r="BGN42" s="134"/>
      <c r="BGO42" s="134"/>
      <c r="BGP42" s="134"/>
      <c r="BGQ42" s="134"/>
      <c r="BGR42" s="134"/>
      <c r="BGS42" s="134"/>
      <c r="BGT42" s="134"/>
      <c r="BGU42" s="134"/>
      <c r="BGV42" s="134"/>
      <c r="BGW42" s="134"/>
      <c r="BGX42" s="134"/>
      <c r="BGY42" s="134"/>
      <c r="BGZ42" s="134"/>
      <c r="BHA42" s="134"/>
      <c r="BHB42" s="134"/>
      <c r="BHC42" s="134"/>
      <c r="BHD42" s="134"/>
      <c r="BHE42" s="134"/>
      <c r="BHF42" s="134"/>
      <c r="BHG42" s="134"/>
      <c r="BHH42" s="134"/>
      <c r="BHI42" s="134"/>
      <c r="BHJ42" s="134"/>
      <c r="BHK42" s="134"/>
      <c r="BHL42" s="134"/>
      <c r="BHM42" s="134"/>
      <c r="BHN42" s="134"/>
      <c r="BHO42" s="134"/>
      <c r="BHP42" s="134"/>
      <c r="BHQ42" s="134"/>
      <c r="BHR42" s="134"/>
      <c r="BHS42" s="134"/>
      <c r="BHT42" s="134"/>
      <c r="BHU42" s="134"/>
      <c r="BHV42" s="134"/>
      <c r="BHW42" s="134"/>
      <c r="BHX42" s="134"/>
      <c r="BHY42" s="134"/>
      <c r="BHZ42" s="134"/>
      <c r="BIA42" s="134"/>
      <c r="BIB42" s="134"/>
      <c r="BIC42" s="134"/>
      <c r="BID42" s="134"/>
      <c r="BIE42" s="134"/>
      <c r="BIF42" s="134"/>
      <c r="BIG42" s="134"/>
      <c r="BIH42" s="134"/>
      <c r="BII42" s="134"/>
      <c r="BIJ42" s="134"/>
      <c r="BIK42" s="134"/>
      <c r="BIL42" s="134"/>
      <c r="BIM42" s="134"/>
      <c r="BIN42" s="134"/>
      <c r="BIO42" s="134"/>
      <c r="BIP42" s="134"/>
      <c r="BIQ42" s="134"/>
      <c r="BIR42" s="134"/>
      <c r="BIS42" s="134"/>
      <c r="BIT42" s="134"/>
      <c r="BIU42" s="134"/>
      <c r="BIV42" s="134"/>
      <c r="BIW42" s="134"/>
      <c r="BIX42" s="134"/>
      <c r="BIY42" s="134"/>
      <c r="BIZ42" s="134"/>
      <c r="BJA42" s="134"/>
      <c r="BJB42" s="134"/>
      <c r="BJC42" s="134"/>
      <c r="BJD42" s="134"/>
      <c r="BJE42" s="134"/>
      <c r="BJF42" s="134"/>
      <c r="BJG42" s="134"/>
      <c r="BJH42" s="134"/>
      <c r="BJI42" s="134"/>
      <c r="BJJ42" s="134"/>
      <c r="BJK42" s="134"/>
      <c r="BJL42" s="134"/>
      <c r="BJM42" s="134"/>
      <c r="BJN42" s="134"/>
      <c r="BJO42" s="134"/>
      <c r="BJP42" s="134"/>
      <c r="BJQ42" s="134"/>
      <c r="BJR42" s="134"/>
      <c r="BJS42" s="134"/>
      <c r="BJT42" s="134"/>
      <c r="BJU42" s="134"/>
      <c r="BJV42" s="134"/>
      <c r="BJW42" s="134"/>
      <c r="BJX42" s="134"/>
      <c r="BJY42" s="134"/>
      <c r="BJZ42" s="134"/>
      <c r="BKA42" s="134"/>
      <c r="BKB42" s="134"/>
      <c r="BKC42" s="134"/>
      <c r="BKD42" s="134"/>
      <c r="BKE42" s="134"/>
      <c r="BKF42" s="134"/>
      <c r="BKG42" s="134"/>
      <c r="BKH42" s="134"/>
      <c r="BKI42" s="134"/>
      <c r="BKJ42" s="134"/>
      <c r="BKK42" s="134"/>
      <c r="BKL42" s="134"/>
      <c r="BKM42" s="134"/>
      <c r="BKN42" s="134"/>
      <c r="BKO42" s="134"/>
      <c r="BKP42" s="134"/>
      <c r="BKQ42" s="134"/>
      <c r="BKR42" s="134"/>
      <c r="BKS42" s="134"/>
      <c r="BKT42" s="134"/>
      <c r="BKU42" s="134"/>
      <c r="BKV42" s="134"/>
      <c r="BKW42" s="134"/>
      <c r="BKX42" s="134"/>
      <c r="BKY42" s="134"/>
      <c r="BKZ42" s="134"/>
      <c r="BLA42" s="134"/>
      <c r="BLB42" s="134"/>
      <c r="BLC42" s="134"/>
      <c r="BLD42" s="134"/>
      <c r="BLE42" s="134"/>
      <c r="BLF42" s="134"/>
      <c r="BLG42" s="134"/>
      <c r="BLH42" s="134"/>
      <c r="BLI42" s="134"/>
      <c r="BLJ42" s="134"/>
      <c r="BLK42" s="134"/>
      <c r="BLL42" s="134"/>
      <c r="BLM42" s="134"/>
      <c r="BLN42" s="134"/>
      <c r="BLO42" s="134"/>
      <c r="BLP42" s="134"/>
      <c r="BLQ42" s="134"/>
      <c r="BLR42" s="134"/>
      <c r="BLS42" s="134"/>
      <c r="BLT42" s="134"/>
      <c r="BLU42" s="134"/>
      <c r="BLV42" s="134"/>
      <c r="BLW42" s="134"/>
      <c r="BLX42" s="134"/>
      <c r="BLY42" s="134"/>
      <c r="BLZ42" s="134"/>
      <c r="BMA42" s="134"/>
      <c r="BMB42" s="134"/>
      <c r="BMC42" s="134"/>
      <c r="BMD42" s="134"/>
      <c r="BME42" s="134"/>
      <c r="BMF42" s="134"/>
      <c r="BMG42" s="134"/>
      <c r="BMH42" s="134"/>
      <c r="BMI42" s="134"/>
      <c r="BMJ42" s="134"/>
      <c r="BMK42" s="134"/>
      <c r="BML42" s="134"/>
      <c r="BMM42" s="134"/>
      <c r="BMN42" s="134"/>
      <c r="BMO42" s="134"/>
      <c r="BMP42" s="134"/>
      <c r="BMQ42" s="134"/>
      <c r="BMR42" s="134"/>
      <c r="BMS42" s="134"/>
      <c r="BMT42" s="134"/>
      <c r="BMU42" s="134"/>
      <c r="BMV42" s="134"/>
      <c r="BMW42" s="134"/>
      <c r="BMX42" s="134"/>
      <c r="BMY42" s="134"/>
      <c r="BMZ42" s="134"/>
      <c r="BNA42" s="134"/>
      <c r="BNB42" s="134"/>
      <c r="BNC42" s="134"/>
      <c r="BND42" s="134"/>
      <c r="BNE42" s="134"/>
      <c r="BNF42" s="134"/>
      <c r="BNG42" s="134"/>
      <c r="BNH42" s="134"/>
      <c r="BNI42" s="134"/>
      <c r="BNJ42" s="134"/>
      <c r="BNK42" s="134"/>
      <c r="BNL42" s="134"/>
      <c r="BNM42" s="134"/>
      <c r="BNN42" s="134"/>
      <c r="BNO42" s="134"/>
      <c r="BNP42" s="134"/>
      <c r="BNQ42" s="134"/>
      <c r="BNR42" s="134"/>
      <c r="BNS42" s="134"/>
      <c r="BNT42" s="134"/>
      <c r="BNU42" s="134"/>
      <c r="BNV42" s="134"/>
      <c r="BNW42" s="134"/>
      <c r="BNX42" s="134"/>
      <c r="BNY42" s="134"/>
      <c r="BNZ42" s="134"/>
      <c r="BOA42" s="134"/>
      <c r="BOB42" s="134"/>
      <c r="BOC42" s="134"/>
      <c r="BOD42" s="134"/>
      <c r="BOE42" s="134"/>
      <c r="BOF42" s="134"/>
      <c r="BOG42" s="134"/>
      <c r="BOH42" s="134"/>
      <c r="BOI42" s="134"/>
      <c r="BOJ42" s="134"/>
      <c r="BOK42" s="134"/>
      <c r="BOL42" s="134"/>
      <c r="BOM42" s="134"/>
      <c r="BON42" s="134"/>
      <c r="BOO42" s="134"/>
      <c r="BOP42" s="134"/>
      <c r="BOQ42" s="134"/>
      <c r="BOR42" s="134"/>
      <c r="BOS42" s="134"/>
      <c r="BOT42" s="134"/>
      <c r="BOU42" s="134"/>
      <c r="BOV42" s="134"/>
      <c r="BOW42" s="134"/>
      <c r="BOX42" s="134"/>
      <c r="BOY42" s="134"/>
      <c r="BOZ42" s="134"/>
      <c r="BPA42" s="134"/>
      <c r="BPB42" s="134"/>
      <c r="BPC42" s="134"/>
      <c r="BPD42" s="134"/>
      <c r="BPE42" s="134"/>
      <c r="BPF42" s="134"/>
      <c r="BPG42" s="134"/>
      <c r="BPH42" s="134"/>
      <c r="BPI42" s="134"/>
      <c r="BPJ42" s="134"/>
      <c r="BPK42" s="134"/>
      <c r="BPL42" s="134"/>
      <c r="BPM42" s="134"/>
      <c r="BPN42" s="134"/>
      <c r="BPO42" s="134"/>
      <c r="BPP42" s="134"/>
      <c r="BPQ42" s="134"/>
      <c r="BPR42" s="134"/>
      <c r="BPS42" s="134"/>
      <c r="BPT42" s="134"/>
      <c r="BPU42" s="134"/>
      <c r="BPV42" s="134"/>
      <c r="BPW42" s="134"/>
      <c r="BPX42" s="134"/>
      <c r="BPY42" s="134"/>
      <c r="BPZ42" s="134"/>
      <c r="BQA42" s="134"/>
      <c r="BQB42" s="134"/>
      <c r="BQC42" s="134"/>
      <c r="BQD42" s="134"/>
      <c r="BQE42" s="134"/>
      <c r="BQF42" s="134"/>
      <c r="BQG42" s="134"/>
      <c r="BQH42" s="134"/>
      <c r="BQI42" s="134"/>
      <c r="BQJ42" s="134"/>
      <c r="BQK42" s="134"/>
      <c r="BQL42" s="134"/>
      <c r="BQM42" s="134"/>
      <c r="BQN42" s="134"/>
      <c r="BQO42" s="134"/>
      <c r="BQP42" s="134"/>
      <c r="BQQ42" s="134"/>
      <c r="BQR42" s="134"/>
      <c r="BQS42" s="134"/>
      <c r="BQT42" s="134"/>
      <c r="BQU42" s="134"/>
      <c r="BQV42" s="134"/>
      <c r="BQW42" s="134"/>
      <c r="BQX42" s="134"/>
      <c r="BQY42" s="134"/>
      <c r="BQZ42" s="134"/>
      <c r="BRA42" s="134"/>
      <c r="BRB42" s="134"/>
      <c r="BRC42" s="134"/>
      <c r="BRD42" s="134"/>
      <c r="BRE42" s="134"/>
      <c r="BRF42" s="134"/>
      <c r="BRG42" s="134"/>
      <c r="BRH42" s="134"/>
      <c r="BRI42" s="134"/>
      <c r="BRJ42" s="134"/>
      <c r="BRK42" s="134"/>
      <c r="BRL42" s="134"/>
      <c r="BRM42" s="134"/>
      <c r="BRN42" s="134"/>
      <c r="BRO42" s="134"/>
      <c r="BRP42" s="134"/>
      <c r="BRQ42" s="134"/>
      <c r="BRR42" s="134"/>
      <c r="BRS42" s="134"/>
      <c r="BRT42" s="134"/>
      <c r="BRU42" s="134"/>
      <c r="BRV42" s="134"/>
      <c r="BRW42" s="134"/>
      <c r="BRX42" s="134"/>
      <c r="BRY42" s="134"/>
      <c r="BRZ42" s="134"/>
      <c r="BSA42" s="134"/>
      <c r="BSB42" s="134"/>
      <c r="BSC42" s="134"/>
      <c r="BSD42" s="134"/>
      <c r="BSE42" s="134"/>
      <c r="BSF42" s="134"/>
      <c r="BSG42" s="134"/>
      <c r="BSH42" s="134"/>
      <c r="BSI42" s="134"/>
      <c r="BSJ42" s="134"/>
      <c r="BSK42" s="134"/>
      <c r="BSL42" s="134"/>
      <c r="BSM42" s="134"/>
      <c r="BSN42" s="134"/>
      <c r="BSO42" s="134"/>
      <c r="BSP42" s="134"/>
      <c r="BSQ42" s="134"/>
      <c r="BSR42" s="134"/>
      <c r="BSS42" s="134"/>
      <c r="BST42" s="134"/>
      <c r="BSU42" s="134"/>
      <c r="BSV42" s="134"/>
      <c r="BSW42" s="134"/>
      <c r="BSX42" s="134"/>
      <c r="BSY42" s="134"/>
      <c r="BSZ42" s="134"/>
      <c r="BTA42" s="134"/>
      <c r="BTB42" s="134"/>
      <c r="BTC42" s="134"/>
      <c r="BTD42" s="134"/>
      <c r="BTE42" s="134"/>
      <c r="BTF42" s="134"/>
      <c r="BTG42" s="134"/>
      <c r="BTH42" s="134"/>
      <c r="BTI42" s="134"/>
      <c r="BTJ42" s="134"/>
      <c r="BTK42" s="134"/>
      <c r="BTL42" s="134"/>
      <c r="BTM42" s="134"/>
      <c r="BTN42" s="134"/>
      <c r="BTO42" s="134"/>
      <c r="BTP42" s="134"/>
      <c r="BTQ42" s="134"/>
      <c r="BTR42" s="134"/>
      <c r="BTS42" s="134"/>
      <c r="BTT42" s="134"/>
      <c r="BTU42" s="134"/>
      <c r="BTV42" s="134"/>
      <c r="BTW42" s="134"/>
      <c r="BTX42" s="134"/>
      <c r="BTY42" s="134"/>
      <c r="BTZ42" s="134"/>
      <c r="BUA42" s="134"/>
      <c r="BUB42" s="134"/>
      <c r="BUC42" s="134"/>
      <c r="BUD42" s="134"/>
      <c r="BUE42" s="134"/>
      <c r="BUF42" s="134"/>
      <c r="BUG42" s="134"/>
      <c r="BUH42" s="134"/>
      <c r="BUI42" s="134"/>
      <c r="BUJ42" s="134"/>
      <c r="BUK42" s="134"/>
      <c r="BUL42" s="134"/>
      <c r="BUM42" s="134"/>
      <c r="BUN42" s="134"/>
      <c r="BUO42" s="134"/>
      <c r="BUP42" s="134"/>
      <c r="BUQ42" s="134"/>
      <c r="BUR42" s="134"/>
      <c r="BUS42" s="134"/>
      <c r="BUT42" s="134"/>
      <c r="BUU42" s="134"/>
      <c r="BUV42" s="134"/>
      <c r="BUW42" s="134"/>
      <c r="BUX42" s="134"/>
      <c r="BUY42" s="134"/>
      <c r="BUZ42" s="134"/>
      <c r="BVA42" s="134"/>
      <c r="BVB42" s="134"/>
      <c r="BVC42" s="134"/>
      <c r="BVD42" s="134"/>
      <c r="BVE42" s="134"/>
      <c r="BVF42" s="134"/>
      <c r="BVG42" s="134"/>
      <c r="BVH42" s="134"/>
      <c r="BVI42" s="134"/>
      <c r="BVJ42" s="134"/>
      <c r="BVK42" s="134"/>
      <c r="BVL42" s="134"/>
      <c r="BVM42" s="134"/>
      <c r="BVN42" s="134"/>
      <c r="BVO42" s="134"/>
      <c r="BVP42" s="134"/>
      <c r="BVQ42" s="134"/>
      <c r="BVR42" s="134"/>
      <c r="BVS42" s="134"/>
      <c r="BVT42" s="134"/>
      <c r="BVU42" s="134"/>
      <c r="BVV42" s="134"/>
      <c r="BVW42" s="134"/>
      <c r="BVX42" s="134"/>
      <c r="BVY42" s="134"/>
      <c r="BVZ42" s="134"/>
      <c r="BWA42" s="134"/>
      <c r="BWB42" s="134"/>
      <c r="BWC42" s="134"/>
      <c r="BWD42" s="134"/>
      <c r="BWE42" s="134"/>
      <c r="BWF42" s="134"/>
      <c r="BWG42" s="134"/>
      <c r="BWH42" s="134"/>
      <c r="BWI42" s="134"/>
      <c r="BWJ42" s="134"/>
      <c r="BWK42" s="134"/>
      <c r="BWL42" s="134"/>
      <c r="BWM42" s="134"/>
      <c r="BWN42" s="134"/>
      <c r="BWO42" s="134"/>
      <c r="BWP42" s="134"/>
      <c r="BWQ42" s="134"/>
      <c r="BWR42" s="134"/>
      <c r="BWS42" s="134"/>
      <c r="BWT42" s="134"/>
      <c r="BWU42" s="134"/>
      <c r="BWV42" s="134"/>
      <c r="BWW42" s="134"/>
      <c r="BWX42" s="134"/>
      <c r="BWY42" s="134"/>
      <c r="BWZ42" s="134"/>
      <c r="BXA42" s="134"/>
      <c r="BXB42" s="134"/>
      <c r="BXC42" s="134"/>
      <c r="BXD42" s="134"/>
      <c r="BXE42" s="134"/>
      <c r="BXF42" s="134"/>
      <c r="BXG42" s="134"/>
      <c r="BXH42" s="134"/>
      <c r="BXI42" s="134"/>
      <c r="BXJ42" s="134"/>
      <c r="BXK42" s="134"/>
      <c r="BXL42" s="134"/>
      <c r="BXM42" s="134"/>
      <c r="BXN42" s="134"/>
      <c r="BXO42" s="134"/>
      <c r="BXP42" s="134"/>
      <c r="BXQ42" s="134"/>
      <c r="BXR42" s="134"/>
      <c r="BXS42" s="134"/>
      <c r="BXT42" s="134"/>
      <c r="BXU42" s="134"/>
      <c r="BXV42" s="134"/>
      <c r="BXW42" s="134"/>
      <c r="BXX42" s="134"/>
      <c r="BXY42" s="134"/>
      <c r="BXZ42" s="134"/>
      <c r="BYA42" s="134"/>
      <c r="BYB42" s="134"/>
      <c r="BYC42" s="134"/>
      <c r="BYD42" s="134"/>
      <c r="BYE42" s="134"/>
      <c r="BYF42" s="134"/>
      <c r="BYG42" s="134"/>
      <c r="BYH42" s="134"/>
      <c r="BYI42" s="134"/>
      <c r="BYJ42" s="134"/>
      <c r="BYK42" s="134"/>
      <c r="BYL42" s="134"/>
      <c r="BYM42" s="134"/>
      <c r="BYN42" s="134"/>
      <c r="BYO42" s="134"/>
      <c r="BYP42" s="134"/>
      <c r="BYQ42" s="134"/>
      <c r="BYR42" s="134"/>
      <c r="BYS42" s="134"/>
      <c r="BYT42" s="134"/>
      <c r="BYU42" s="134"/>
      <c r="BYV42" s="134"/>
      <c r="BYW42" s="134"/>
      <c r="BYX42" s="134"/>
      <c r="BYY42" s="134"/>
      <c r="BYZ42" s="134"/>
      <c r="BZA42" s="134"/>
      <c r="BZB42" s="134"/>
      <c r="BZC42" s="134"/>
      <c r="BZD42" s="134"/>
      <c r="BZE42" s="134"/>
      <c r="BZF42" s="134"/>
      <c r="BZG42" s="134"/>
      <c r="BZH42" s="134"/>
      <c r="BZI42" s="134"/>
      <c r="BZJ42" s="134"/>
      <c r="BZK42" s="134"/>
      <c r="BZL42" s="134"/>
      <c r="BZM42" s="134"/>
      <c r="BZN42" s="134"/>
      <c r="BZO42" s="134"/>
      <c r="BZP42" s="134"/>
      <c r="BZQ42" s="134"/>
      <c r="BZR42" s="134"/>
      <c r="BZS42" s="134"/>
      <c r="BZT42" s="134"/>
      <c r="BZU42" s="134"/>
      <c r="BZV42" s="134"/>
      <c r="BZW42" s="134"/>
      <c r="BZX42" s="134"/>
      <c r="BZY42" s="134"/>
      <c r="BZZ42" s="134"/>
      <c r="CAA42" s="134"/>
      <c r="CAB42" s="134"/>
      <c r="CAC42" s="134"/>
      <c r="CAD42" s="134"/>
      <c r="CAE42" s="134"/>
      <c r="CAF42" s="134"/>
      <c r="CAG42" s="134"/>
      <c r="CAH42" s="134"/>
      <c r="CAI42" s="134"/>
      <c r="CAJ42" s="134"/>
      <c r="CAK42" s="134"/>
      <c r="CAL42" s="134"/>
      <c r="CAM42" s="134"/>
      <c r="CAN42" s="134"/>
      <c r="CAO42" s="134"/>
      <c r="CAP42" s="134"/>
      <c r="CAQ42" s="134"/>
      <c r="CAR42" s="134"/>
      <c r="CAS42" s="134"/>
      <c r="CAT42" s="134"/>
      <c r="CAU42" s="134"/>
      <c r="CAV42" s="134"/>
      <c r="CAW42" s="134"/>
      <c r="CAX42" s="134"/>
      <c r="CAY42" s="134"/>
      <c r="CAZ42" s="134"/>
      <c r="CBA42" s="134"/>
      <c r="CBB42" s="134"/>
      <c r="CBC42" s="134"/>
      <c r="CBD42" s="134"/>
      <c r="CBE42" s="134"/>
      <c r="CBF42" s="134"/>
      <c r="CBG42" s="134"/>
      <c r="CBH42" s="134"/>
      <c r="CBI42" s="134"/>
      <c r="CBJ42" s="134"/>
      <c r="CBK42" s="134"/>
      <c r="CBL42" s="134"/>
      <c r="CBM42" s="134"/>
      <c r="CBN42" s="134"/>
      <c r="CBO42" s="134"/>
      <c r="CBP42" s="134"/>
      <c r="CBQ42" s="134"/>
      <c r="CBR42" s="134"/>
      <c r="CBS42" s="134"/>
      <c r="CBT42" s="134"/>
      <c r="CBU42" s="134"/>
      <c r="CBV42" s="134"/>
      <c r="CBW42" s="134"/>
      <c r="CBX42" s="134"/>
      <c r="CBY42" s="134"/>
      <c r="CBZ42" s="134"/>
      <c r="CCA42" s="134"/>
      <c r="CCB42" s="134"/>
      <c r="CCC42" s="134"/>
      <c r="CCD42" s="134"/>
      <c r="CCE42" s="134"/>
      <c r="CCF42" s="134"/>
      <c r="CCG42" s="134"/>
      <c r="CCH42" s="134"/>
      <c r="CCI42" s="134"/>
      <c r="CCJ42" s="134"/>
      <c r="CCK42" s="134"/>
      <c r="CCL42" s="134"/>
      <c r="CCM42" s="134"/>
      <c r="CCN42" s="134"/>
      <c r="CCO42" s="134"/>
      <c r="CCP42" s="134"/>
      <c r="CCQ42" s="134"/>
      <c r="CCR42" s="134"/>
      <c r="CCS42" s="134"/>
      <c r="CCT42" s="134"/>
      <c r="CCU42" s="134"/>
      <c r="CCV42" s="134"/>
      <c r="CCW42" s="134"/>
      <c r="CCX42" s="134"/>
      <c r="CCY42" s="134"/>
      <c r="CCZ42" s="134"/>
      <c r="CDA42" s="134"/>
      <c r="CDB42" s="134"/>
      <c r="CDC42" s="134"/>
      <c r="CDD42" s="134"/>
      <c r="CDE42" s="134"/>
      <c r="CDF42" s="134"/>
      <c r="CDG42" s="134"/>
      <c r="CDH42" s="134"/>
      <c r="CDI42" s="134"/>
      <c r="CDJ42" s="134"/>
      <c r="CDK42" s="134"/>
      <c r="CDL42" s="134"/>
      <c r="CDM42" s="134"/>
      <c r="CDN42" s="134"/>
      <c r="CDO42" s="134"/>
      <c r="CDP42" s="134"/>
      <c r="CDQ42" s="134"/>
      <c r="CDR42" s="134"/>
      <c r="CDS42" s="134"/>
      <c r="CDT42" s="134"/>
      <c r="CDU42" s="134"/>
      <c r="CDV42" s="134"/>
      <c r="CDW42" s="134"/>
      <c r="CDX42" s="134"/>
      <c r="CDY42" s="134"/>
      <c r="CDZ42" s="134"/>
      <c r="CEA42" s="134"/>
      <c r="CEB42" s="134"/>
      <c r="CEC42" s="134"/>
      <c r="CED42" s="134"/>
      <c r="CEE42" s="134"/>
      <c r="CEF42" s="134"/>
      <c r="CEG42" s="134"/>
      <c r="CEH42" s="134"/>
      <c r="CEI42" s="134"/>
      <c r="CEJ42" s="134"/>
      <c r="CEK42" s="134"/>
      <c r="CEL42" s="134"/>
      <c r="CEM42" s="134"/>
      <c r="CEN42" s="134"/>
      <c r="CEO42" s="134"/>
      <c r="CEP42" s="134"/>
      <c r="CEQ42" s="134"/>
      <c r="CER42" s="134"/>
      <c r="CES42" s="134"/>
      <c r="CET42" s="134"/>
      <c r="CEU42" s="134"/>
      <c r="CEV42" s="134"/>
      <c r="CEW42" s="134"/>
      <c r="CEX42" s="134"/>
      <c r="CEY42" s="134"/>
      <c r="CEZ42" s="134"/>
      <c r="CFA42" s="134"/>
      <c r="CFB42" s="134"/>
      <c r="CFC42" s="134"/>
      <c r="CFD42" s="134"/>
      <c r="CFE42" s="134"/>
      <c r="CFF42" s="134"/>
      <c r="CFG42" s="134"/>
      <c r="CFH42" s="134"/>
      <c r="CFI42" s="134"/>
      <c r="CFJ42" s="134"/>
      <c r="CFK42" s="134"/>
      <c r="CFL42" s="134"/>
      <c r="CFM42" s="134"/>
      <c r="CFN42" s="134"/>
      <c r="CFO42" s="134"/>
      <c r="CFP42" s="134"/>
      <c r="CFQ42" s="134"/>
      <c r="CFR42" s="134"/>
      <c r="CFS42" s="134"/>
      <c r="CFT42" s="134"/>
      <c r="CFU42" s="134"/>
      <c r="CFV42" s="134"/>
      <c r="CFW42" s="134"/>
      <c r="CFX42" s="134"/>
      <c r="CFY42" s="134"/>
      <c r="CFZ42" s="134"/>
      <c r="CGA42" s="134"/>
      <c r="CGB42" s="134"/>
      <c r="CGC42" s="134"/>
      <c r="CGD42" s="134"/>
      <c r="CGE42" s="134"/>
      <c r="CGF42" s="134"/>
      <c r="CGG42" s="134"/>
      <c r="CGH42" s="134"/>
      <c r="CGI42" s="134"/>
      <c r="CGJ42" s="134"/>
      <c r="CGK42" s="134"/>
      <c r="CGL42" s="134"/>
      <c r="CGM42" s="134"/>
      <c r="CGN42" s="134"/>
      <c r="CGO42" s="134"/>
      <c r="CGP42" s="134"/>
      <c r="CGQ42" s="134"/>
      <c r="CGR42" s="134"/>
      <c r="CGS42" s="134"/>
      <c r="CGT42" s="134"/>
      <c r="CGU42" s="134"/>
      <c r="CGV42" s="134"/>
      <c r="CGW42" s="134"/>
      <c r="CGX42" s="134"/>
      <c r="CGY42" s="134"/>
      <c r="CGZ42" s="134"/>
      <c r="CHA42" s="134"/>
      <c r="CHB42" s="134"/>
      <c r="CHC42" s="134"/>
      <c r="CHD42" s="134"/>
      <c r="CHE42" s="134"/>
      <c r="CHF42" s="134"/>
      <c r="CHG42" s="134"/>
      <c r="CHH42" s="134"/>
      <c r="CHI42" s="134"/>
      <c r="CHJ42" s="134"/>
      <c r="CHK42" s="134"/>
      <c r="CHL42" s="134"/>
      <c r="CHM42" s="134"/>
      <c r="CHN42" s="134"/>
      <c r="CHO42" s="134"/>
      <c r="CHP42" s="134"/>
      <c r="CHQ42" s="134"/>
      <c r="CHR42" s="134"/>
      <c r="CHS42" s="134"/>
      <c r="CHT42" s="134"/>
      <c r="CHU42" s="134"/>
      <c r="CHV42" s="134"/>
      <c r="CHW42" s="134"/>
      <c r="CHX42" s="134"/>
      <c r="CHY42" s="134"/>
      <c r="CHZ42" s="134"/>
      <c r="CIA42" s="134"/>
      <c r="CIB42" s="134"/>
      <c r="CIC42" s="134"/>
      <c r="CID42" s="134"/>
      <c r="CIE42" s="134"/>
      <c r="CIF42" s="134"/>
      <c r="CIG42" s="134"/>
      <c r="CIH42" s="134"/>
      <c r="CII42" s="134"/>
      <c r="CIJ42" s="134"/>
      <c r="CIK42" s="134"/>
      <c r="CIL42" s="134"/>
      <c r="CIM42" s="134"/>
      <c r="CIN42" s="134"/>
      <c r="CIO42" s="134"/>
      <c r="CIP42" s="134"/>
      <c r="CIQ42" s="134"/>
      <c r="CIR42" s="134"/>
      <c r="CIS42" s="134"/>
      <c r="CIT42" s="134"/>
      <c r="CIU42" s="134"/>
      <c r="CIV42" s="134"/>
      <c r="CIW42" s="134"/>
      <c r="CIX42" s="134"/>
      <c r="CIY42" s="134"/>
      <c r="CIZ42" s="134"/>
      <c r="CJA42" s="134"/>
      <c r="CJB42" s="134"/>
      <c r="CJC42" s="134"/>
      <c r="CJD42" s="134"/>
      <c r="CJE42" s="134"/>
      <c r="CJF42" s="134"/>
      <c r="CJG42" s="134"/>
      <c r="CJH42" s="134"/>
      <c r="CJI42" s="134"/>
      <c r="CJJ42" s="134"/>
      <c r="CJK42" s="134"/>
      <c r="CJL42" s="134"/>
      <c r="CJM42" s="134"/>
      <c r="CJN42" s="134"/>
      <c r="CJO42" s="134"/>
      <c r="CJP42" s="134"/>
      <c r="CJQ42" s="134"/>
      <c r="CJR42" s="134"/>
      <c r="CJS42" s="134"/>
      <c r="CJT42" s="134"/>
      <c r="CJU42" s="134"/>
      <c r="CJV42" s="134"/>
      <c r="CJW42" s="134"/>
      <c r="CJX42" s="134"/>
      <c r="CJY42" s="134"/>
      <c r="CJZ42" s="134"/>
      <c r="CKA42" s="134"/>
      <c r="CKB42" s="134"/>
      <c r="CKC42" s="134"/>
      <c r="CKD42" s="134"/>
      <c r="CKE42" s="134"/>
      <c r="CKF42" s="134"/>
      <c r="CKG42" s="134"/>
      <c r="CKH42" s="134"/>
      <c r="CKI42" s="134"/>
      <c r="CKJ42" s="134"/>
      <c r="CKK42" s="134"/>
      <c r="CKL42" s="134"/>
      <c r="CKM42" s="134"/>
      <c r="CKN42" s="134"/>
      <c r="CKO42" s="134"/>
      <c r="CKP42" s="134"/>
      <c r="CKQ42" s="134"/>
      <c r="CKR42" s="134"/>
      <c r="CKS42" s="134"/>
      <c r="CKT42" s="134"/>
      <c r="CKU42" s="134"/>
      <c r="CKV42" s="134"/>
      <c r="CKW42" s="134"/>
      <c r="CKX42" s="134"/>
      <c r="CKY42" s="134"/>
      <c r="CKZ42" s="134"/>
      <c r="CLA42" s="134"/>
      <c r="CLB42" s="134"/>
      <c r="CLC42" s="134"/>
      <c r="CLD42" s="134"/>
      <c r="CLE42" s="134"/>
      <c r="CLF42" s="134"/>
      <c r="CLG42" s="134"/>
      <c r="CLH42" s="134"/>
      <c r="CLI42" s="134"/>
      <c r="CLJ42" s="134"/>
      <c r="CLK42" s="134"/>
      <c r="CLL42" s="134"/>
      <c r="CLM42" s="134"/>
      <c r="CLN42" s="134"/>
      <c r="CLO42" s="134"/>
      <c r="CLP42" s="134"/>
      <c r="CLQ42" s="134"/>
      <c r="CLR42" s="134"/>
      <c r="CLS42" s="134"/>
      <c r="CLT42" s="134"/>
      <c r="CLU42" s="134"/>
      <c r="CLV42" s="134"/>
      <c r="CLW42" s="134"/>
      <c r="CLX42" s="134"/>
      <c r="CLY42" s="134"/>
      <c r="CLZ42" s="134"/>
      <c r="CMA42" s="134"/>
      <c r="CMB42" s="134"/>
      <c r="CMC42" s="134"/>
      <c r="CMD42" s="134"/>
      <c r="CME42" s="134"/>
      <c r="CMF42" s="134"/>
      <c r="CMG42" s="134"/>
      <c r="CMH42" s="134"/>
      <c r="CMI42" s="134"/>
      <c r="CMJ42" s="134"/>
      <c r="CMK42" s="134"/>
      <c r="CML42" s="134"/>
      <c r="CMM42" s="134"/>
      <c r="CMN42" s="134"/>
      <c r="CMO42" s="134"/>
      <c r="CMP42" s="134"/>
      <c r="CMQ42" s="134"/>
      <c r="CMR42" s="134"/>
      <c r="CMS42" s="134"/>
      <c r="CMT42" s="134"/>
      <c r="CMU42" s="134"/>
      <c r="CMV42" s="134"/>
      <c r="CMW42" s="134"/>
      <c r="CMX42" s="134"/>
      <c r="CMY42" s="134"/>
      <c r="CMZ42" s="134"/>
      <c r="CNA42" s="134"/>
      <c r="CNB42" s="134"/>
      <c r="CNC42" s="134"/>
      <c r="CND42" s="134"/>
      <c r="CNE42" s="134"/>
      <c r="CNF42" s="134"/>
      <c r="CNG42" s="134"/>
      <c r="CNH42" s="134"/>
      <c r="CNI42" s="134"/>
      <c r="CNJ42" s="134"/>
      <c r="CNK42" s="134"/>
      <c r="CNL42" s="134"/>
      <c r="CNM42" s="134"/>
      <c r="CNN42" s="134"/>
      <c r="CNO42" s="134"/>
      <c r="CNP42" s="134"/>
      <c r="CNQ42" s="134"/>
      <c r="CNR42" s="134"/>
      <c r="CNS42" s="134"/>
      <c r="CNT42" s="134"/>
      <c r="CNU42" s="134"/>
      <c r="CNV42" s="134"/>
      <c r="CNW42" s="134"/>
      <c r="CNX42" s="134"/>
      <c r="CNY42" s="134"/>
      <c r="CNZ42" s="134"/>
      <c r="COA42" s="134"/>
      <c r="COB42" s="134"/>
      <c r="COC42" s="134"/>
      <c r="COD42" s="134"/>
      <c r="COE42" s="134"/>
      <c r="COF42" s="134"/>
      <c r="COG42" s="134"/>
      <c r="COH42" s="134"/>
      <c r="COI42" s="134"/>
      <c r="COJ42" s="134"/>
      <c r="COK42" s="134"/>
      <c r="COL42" s="134"/>
      <c r="COM42" s="134"/>
      <c r="CON42" s="134"/>
      <c r="COO42" s="134"/>
      <c r="COP42" s="134"/>
      <c r="COQ42" s="134"/>
      <c r="COR42" s="134"/>
      <c r="COS42" s="134"/>
      <c r="COT42" s="134"/>
      <c r="COU42" s="134"/>
      <c r="COV42" s="134"/>
      <c r="COW42" s="134"/>
      <c r="COX42" s="134"/>
      <c r="COY42" s="134"/>
      <c r="COZ42" s="134"/>
      <c r="CPA42" s="134"/>
      <c r="CPB42" s="134"/>
      <c r="CPC42" s="134"/>
      <c r="CPD42" s="134"/>
      <c r="CPE42" s="134"/>
      <c r="CPF42" s="134"/>
      <c r="CPG42" s="134"/>
      <c r="CPH42" s="134"/>
      <c r="CPI42" s="134"/>
      <c r="CPJ42" s="134"/>
      <c r="CPK42" s="134"/>
      <c r="CPL42" s="134"/>
      <c r="CPM42" s="134"/>
      <c r="CPN42" s="134"/>
      <c r="CPO42" s="134"/>
      <c r="CPP42" s="134"/>
      <c r="CPQ42" s="134"/>
      <c r="CPR42" s="134"/>
      <c r="CPS42" s="134"/>
      <c r="CPT42" s="134"/>
      <c r="CPU42" s="134"/>
      <c r="CPV42" s="134"/>
      <c r="CPW42" s="134"/>
      <c r="CPX42" s="134"/>
      <c r="CPY42" s="134"/>
      <c r="CPZ42" s="134"/>
      <c r="CQA42" s="134"/>
      <c r="CQB42" s="134"/>
      <c r="CQC42" s="134"/>
      <c r="CQD42" s="134"/>
      <c r="CQE42" s="134"/>
      <c r="CQF42" s="134"/>
      <c r="CQG42" s="134"/>
      <c r="CQH42" s="134"/>
      <c r="CQI42" s="134"/>
      <c r="CQJ42" s="134"/>
      <c r="CQK42" s="134"/>
      <c r="CQL42" s="134"/>
      <c r="CQM42" s="134"/>
      <c r="CQN42" s="134"/>
      <c r="CQO42" s="134"/>
      <c r="CQP42" s="134"/>
      <c r="CQQ42" s="134"/>
      <c r="CQR42" s="134"/>
      <c r="CQS42" s="134"/>
      <c r="CQT42" s="134"/>
      <c r="CQU42" s="134"/>
      <c r="CQV42" s="134"/>
      <c r="CQW42" s="134"/>
      <c r="CQX42" s="134"/>
      <c r="CQY42" s="134"/>
      <c r="CQZ42" s="134"/>
      <c r="CRA42" s="134"/>
      <c r="CRB42" s="134"/>
      <c r="CRC42" s="134"/>
      <c r="CRD42" s="134"/>
      <c r="CRE42" s="134"/>
      <c r="CRF42" s="134"/>
      <c r="CRG42" s="134"/>
      <c r="CRH42" s="134"/>
      <c r="CRI42" s="134"/>
      <c r="CRJ42" s="134"/>
      <c r="CRK42" s="134"/>
      <c r="CRL42" s="134"/>
      <c r="CRM42" s="134"/>
      <c r="CRN42" s="134"/>
      <c r="CRO42" s="134"/>
      <c r="CRP42" s="134"/>
      <c r="CRQ42" s="134"/>
      <c r="CRR42" s="134"/>
      <c r="CRS42" s="134"/>
      <c r="CRT42" s="134"/>
      <c r="CRU42" s="134"/>
      <c r="CRV42" s="134"/>
      <c r="CRW42" s="134"/>
      <c r="CRX42" s="134"/>
      <c r="CRY42" s="134"/>
      <c r="CRZ42" s="134"/>
      <c r="CSA42" s="134"/>
      <c r="CSB42" s="134"/>
      <c r="CSC42" s="134"/>
      <c r="CSD42" s="134"/>
      <c r="CSE42" s="134"/>
      <c r="CSF42" s="134"/>
      <c r="CSG42" s="134"/>
      <c r="CSH42" s="134"/>
      <c r="CSI42" s="134"/>
      <c r="CSJ42" s="134"/>
      <c r="CSK42" s="134"/>
      <c r="CSL42" s="134"/>
      <c r="CSM42" s="134"/>
      <c r="CSN42" s="134"/>
      <c r="CSO42" s="134"/>
      <c r="CSP42" s="134"/>
      <c r="CSQ42" s="134"/>
      <c r="CSR42" s="134"/>
      <c r="CSS42" s="134"/>
      <c r="CST42" s="134"/>
      <c r="CSU42" s="134"/>
      <c r="CSV42" s="134"/>
      <c r="CSW42" s="134"/>
      <c r="CSX42" s="134"/>
      <c r="CSY42" s="134"/>
      <c r="CSZ42" s="134"/>
      <c r="CTA42" s="134"/>
      <c r="CTB42" s="134"/>
      <c r="CTC42" s="134"/>
      <c r="CTD42" s="134"/>
      <c r="CTE42" s="134"/>
      <c r="CTF42" s="134"/>
      <c r="CTG42" s="134"/>
      <c r="CTH42" s="134"/>
      <c r="CTI42" s="134"/>
      <c r="CTJ42" s="134"/>
      <c r="CTK42" s="134"/>
      <c r="CTL42" s="134"/>
      <c r="CTM42" s="134"/>
      <c r="CTN42" s="134"/>
      <c r="CTO42" s="134"/>
      <c r="CTP42" s="134"/>
      <c r="CTQ42" s="134"/>
      <c r="CTR42" s="134"/>
      <c r="CTS42" s="134"/>
      <c r="CTT42" s="134"/>
      <c r="CTU42" s="134"/>
      <c r="CTV42" s="134"/>
      <c r="CTW42" s="134"/>
      <c r="CTX42" s="134"/>
      <c r="CTY42" s="134"/>
      <c r="CTZ42" s="134"/>
      <c r="CUA42" s="134"/>
      <c r="CUB42" s="134"/>
      <c r="CUC42" s="134"/>
      <c r="CUD42" s="134"/>
      <c r="CUE42" s="134"/>
      <c r="CUF42" s="134"/>
      <c r="CUG42" s="134"/>
      <c r="CUH42" s="134"/>
      <c r="CUI42" s="134"/>
      <c r="CUJ42" s="134"/>
      <c r="CUK42" s="134"/>
      <c r="CUL42" s="134"/>
      <c r="CUM42" s="134"/>
      <c r="CUN42" s="134"/>
      <c r="CUO42" s="134"/>
      <c r="CUP42" s="134"/>
      <c r="CUQ42" s="134"/>
      <c r="CUR42" s="134"/>
      <c r="CUS42" s="134"/>
      <c r="CUT42" s="134"/>
      <c r="CUU42" s="134"/>
      <c r="CUV42" s="134"/>
      <c r="CUW42" s="134"/>
      <c r="CUX42" s="134"/>
      <c r="CUY42" s="134"/>
      <c r="CUZ42" s="134"/>
      <c r="CVA42" s="134"/>
      <c r="CVB42" s="134"/>
      <c r="CVC42" s="134"/>
      <c r="CVD42" s="134"/>
      <c r="CVE42" s="134"/>
      <c r="CVF42" s="134"/>
      <c r="CVG42" s="134"/>
      <c r="CVH42" s="134"/>
      <c r="CVI42" s="134"/>
      <c r="CVJ42" s="134"/>
      <c r="CVK42" s="134"/>
      <c r="CVL42" s="134"/>
      <c r="CVM42" s="134"/>
      <c r="CVN42" s="134"/>
      <c r="CVO42" s="134"/>
      <c r="CVP42" s="134"/>
      <c r="CVQ42" s="134"/>
      <c r="CVR42" s="134"/>
      <c r="CVS42" s="134"/>
      <c r="CVT42" s="134"/>
      <c r="CVU42" s="134"/>
      <c r="CVV42" s="134"/>
      <c r="CVW42" s="134"/>
      <c r="CVX42" s="134"/>
      <c r="CVY42" s="134"/>
      <c r="CVZ42" s="134"/>
      <c r="CWA42" s="134"/>
      <c r="CWB42" s="134"/>
      <c r="CWC42" s="134"/>
      <c r="CWD42" s="134"/>
      <c r="CWE42" s="134"/>
      <c r="CWF42" s="134"/>
      <c r="CWG42" s="134"/>
      <c r="CWH42" s="134"/>
      <c r="CWI42" s="134"/>
      <c r="CWJ42" s="134"/>
      <c r="CWK42" s="134"/>
      <c r="CWL42" s="134"/>
      <c r="CWM42" s="134"/>
      <c r="CWN42" s="134"/>
      <c r="CWO42" s="134"/>
      <c r="CWP42" s="134"/>
      <c r="CWQ42" s="134"/>
      <c r="CWR42" s="134"/>
      <c r="CWS42" s="134"/>
      <c r="CWT42" s="134"/>
      <c r="CWU42" s="134"/>
      <c r="CWV42" s="134"/>
      <c r="CWW42" s="134"/>
      <c r="CWX42" s="134"/>
      <c r="CWY42" s="134"/>
      <c r="CWZ42" s="134"/>
      <c r="CXA42" s="134"/>
      <c r="CXB42" s="134"/>
      <c r="CXC42" s="134"/>
      <c r="CXD42" s="134"/>
      <c r="CXE42" s="134"/>
      <c r="CXF42" s="134"/>
      <c r="CXG42" s="134"/>
      <c r="CXH42" s="134"/>
      <c r="CXI42" s="134"/>
      <c r="CXJ42" s="134"/>
      <c r="CXK42" s="134"/>
      <c r="CXL42" s="134"/>
      <c r="CXM42" s="134"/>
      <c r="CXN42" s="134"/>
      <c r="CXO42" s="134"/>
      <c r="CXP42" s="134"/>
      <c r="CXQ42" s="134"/>
      <c r="CXR42" s="134"/>
      <c r="CXS42" s="134"/>
      <c r="CXT42" s="134"/>
      <c r="CXU42" s="134"/>
      <c r="CXV42" s="134"/>
      <c r="CXW42" s="134"/>
      <c r="CXX42" s="134"/>
      <c r="CXY42" s="134"/>
      <c r="CXZ42" s="134"/>
      <c r="CYA42" s="134"/>
      <c r="CYB42" s="134"/>
      <c r="CYC42" s="134"/>
      <c r="CYD42" s="134"/>
      <c r="CYE42" s="134"/>
      <c r="CYF42" s="134"/>
      <c r="CYG42" s="134"/>
      <c r="CYH42" s="134"/>
      <c r="CYI42" s="134"/>
      <c r="CYJ42" s="134"/>
      <c r="CYK42" s="134"/>
      <c r="CYL42" s="134"/>
      <c r="CYM42" s="134"/>
      <c r="CYN42" s="134"/>
      <c r="CYO42" s="134"/>
      <c r="CYP42" s="134"/>
      <c r="CYQ42" s="134"/>
      <c r="CYR42" s="134"/>
      <c r="CYS42" s="134"/>
      <c r="CYT42" s="134"/>
      <c r="CYU42" s="134"/>
      <c r="CYV42" s="134"/>
      <c r="CYW42" s="134"/>
      <c r="CYX42" s="134"/>
      <c r="CYY42" s="134"/>
      <c r="CYZ42" s="134"/>
      <c r="CZA42" s="134"/>
      <c r="CZB42" s="134"/>
      <c r="CZC42" s="134"/>
      <c r="CZD42" s="134"/>
      <c r="CZE42" s="134"/>
      <c r="CZF42" s="134"/>
      <c r="CZG42" s="134"/>
      <c r="CZH42" s="134"/>
      <c r="CZI42" s="134"/>
      <c r="CZJ42" s="134"/>
      <c r="CZK42" s="134"/>
      <c r="CZL42" s="134"/>
      <c r="CZM42" s="134"/>
      <c r="CZN42" s="134"/>
      <c r="CZO42" s="134"/>
      <c r="CZP42" s="134"/>
      <c r="CZQ42" s="134"/>
      <c r="CZR42" s="134"/>
      <c r="CZS42" s="134"/>
      <c r="CZT42" s="134"/>
      <c r="CZU42" s="134"/>
      <c r="CZV42" s="134"/>
      <c r="CZW42" s="134"/>
      <c r="CZX42" s="134"/>
      <c r="CZY42" s="134"/>
      <c r="CZZ42" s="134"/>
      <c r="DAA42" s="134"/>
      <c r="DAB42" s="134"/>
      <c r="DAC42" s="134"/>
      <c r="DAD42" s="134"/>
      <c r="DAE42" s="134"/>
      <c r="DAF42" s="134"/>
      <c r="DAG42" s="134"/>
      <c r="DAH42" s="134"/>
      <c r="DAI42" s="134"/>
      <c r="DAJ42" s="134"/>
      <c r="DAK42" s="134"/>
      <c r="DAL42" s="134"/>
      <c r="DAM42" s="134"/>
      <c r="DAN42" s="134"/>
      <c r="DAO42" s="134"/>
      <c r="DAP42" s="134"/>
      <c r="DAQ42" s="134"/>
      <c r="DAR42" s="134"/>
      <c r="DAS42" s="134"/>
      <c r="DAT42" s="134"/>
      <c r="DAU42" s="134"/>
      <c r="DAV42" s="134"/>
      <c r="DAW42" s="134"/>
      <c r="DAX42" s="134"/>
      <c r="DAY42" s="134"/>
      <c r="DAZ42" s="134"/>
      <c r="DBA42" s="134"/>
      <c r="DBB42" s="134"/>
      <c r="DBC42" s="134"/>
      <c r="DBD42" s="134"/>
      <c r="DBE42" s="134"/>
      <c r="DBF42" s="134"/>
      <c r="DBG42" s="134"/>
      <c r="DBH42" s="134"/>
      <c r="DBI42" s="134"/>
      <c r="DBJ42" s="134"/>
      <c r="DBK42" s="134"/>
      <c r="DBL42" s="134"/>
      <c r="DBM42" s="134"/>
      <c r="DBN42" s="134"/>
      <c r="DBO42" s="134"/>
      <c r="DBP42" s="134"/>
      <c r="DBQ42" s="134"/>
      <c r="DBR42" s="134"/>
      <c r="DBS42" s="134"/>
      <c r="DBT42" s="134"/>
      <c r="DBU42" s="134"/>
      <c r="DBV42" s="134"/>
      <c r="DBW42" s="134"/>
      <c r="DBX42" s="134"/>
      <c r="DBY42" s="134"/>
      <c r="DBZ42" s="134"/>
      <c r="DCA42" s="134"/>
      <c r="DCB42" s="134"/>
      <c r="DCC42" s="134"/>
      <c r="DCD42" s="134"/>
      <c r="DCE42" s="134"/>
      <c r="DCF42" s="134"/>
      <c r="DCG42" s="134"/>
      <c r="DCH42" s="134"/>
      <c r="DCI42" s="134"/>
      <c r="DCJ42" s="134"/>
      <c r="DCK42" s="134"/>
      <c r="DCL42" s="134"/>
      <c r="DCM42" s="134"/>
      <c r="DCN42" s="134"/>
      <c r="DCO42" s="134"/>
      <c r="DCP42" s="134"/>
      <c r="DCQ42" s="134"/>
      <c r="DCR42" s="134"/>
      <c r="DCS42" s="134"/>
      <c r="DCT42" s="134"/>
      <c r="DCU42" s="134"/>
      <c r="DCV42" s="134"/>
      <c r="DCW42" s="134"/>
      <c r="DCX42" s="134"/>
      <c r="DCY42" s="134"/>
      <c r="DCZ42" s="134"/>
      <c r="DDA42" s="134"/>
      <c r="DDB42" s="134"/>
      <c r="DDC42" s="134"/>
      <c r="DDD42" s="134"/>
      <c r="DDE42" s="134"/>
      <c r="DDF42" s="134"/>
      <c r="DDG42" s="134"/>
      <c r="DDH42" s="134"/>
      <c r="DDI42" s="134"/>
      <c r="DDJ42" s="134"/>
      <c r="DDK42" s="134"/>
      <c r="DDL42" s="134"/>
      <c r="DDM42" s="134"/>
      <c r="DDN42" s="134"/>
      <c r="DDO42" s="134"/>
      <c r="DDP42" s="134"/>
      <c r="DDQ42" s="134"/>
      <c r="DDR42" s="134"/>
      <c r="DDS42" s="134"/>
      <c r="DDT42" s="134"/>
      <c r="DDU42" s="134"/>
      <c r="DDV42" s="134"/>
      <c r="DDW42" s="134"/>
      <c r="DDX42" s="134"/>
      <c r="DDY42" s="134"/>
      <c r="DDZ42" s="134"/>
      <c r="DEA42" s="134"/>
      <c r="DEB42" s="134"/>
      <c r="DEC42" s="134"/>
      <c r="DED42" s="134"/>
      <c r="DEE42" s="134"/>
      <c r="DEF42" s="134"/>
      <c r="DEG42" s="134"/>
      <c r="DEH42" s="134"/>
      <c r="DEI42" s="134"/>
      <c r="DEJ42" s="134"/>
      <c r="DEK42" s="134"/>
      <c r="DEL42" s="134"/>
      <c r="DEM42" s="134"/>
      <c r="DEN42" s="134"/>
      <c r="DEO42" s="134"/>
      <c r="DEP42" s="134"/>
      <c r="DEQ42" s="134"/>
      <c r="DER42" s="134"/>
      <c r="DES42" s="134"/>
      <c r="DET42" s="134"/>
      <c r="DEU42" s="134"/>
      <c r="DEV42" s="134"/>
      <c r="DEW42" s="134"/>
      <c r="DEX42" s="134"/>
      <c r="DEY42" s="134"/>
      <c r="DEZ42" s="134"/>
      <c r="DFA42" s="134"/>
      <c r="DFB42" s="134"/>
      <c r="DFC42" s="134"/>
      <c r="DFD42" s="134"/>
      <c r="DFE42" s="134"/>
      <c r="DFF42" s="134"/>
      <c r="DFG42" s="134"/>
      <c r="DFH42" s="134"/>
      <c r="DFI42" s="134"/>
      <c r="DFJ42" s="134"/>
      <c r="DFK42" s="134"/>
      <c r="DFL42" s="134"/>
      <c r="DFM42" s="134"/>
      <c r="DFN42" s="134"/>
      <c r="DFO42" s="134"/>
      <c r="DFP42" s="134"/>
      <c r="DFQ42" s="134"/>
      <c r="DFR42" s="134"/>
      <c r="DFS42" s="134"/>
      <c r="DFT42" s="134"/>
      <c r="DFU42" s="134"/>
      <c r="DFV42" s="134"/>
      <c r="DFW42" s="134"/>
      <c r="DFX42" s="134"/>
      <c r="DFY42" s="134"/>
      <c r="DFZ42" s="134"/>
      <c r="DGA42" s="134"/>
      <c r="DGB42" s="134"/>
      <c r="DGC42" s="134"/>
      <c r="DGD42" s="134"/>
      <c r="DGE42" s="134"/>
      <c r="DGF42" s="134"/>
      <c r="DGG42" s="134"/>
      <c r="DGH42" s="134"/>
      <c r="DGI42" s="134"/>
      <c r="DGJ42" s="134"/>
      <c r="DGK42" s="134"/>
      <c r="DGL42" s="134"/>
      <c r="DGM42" s="134"/>
      <c r="DGN42" s="134"/>
      <c r="DGO42" s="134"/>
      <c r="DGP42" s="134"/>
      <c r="DGQ42" s="134"/>
      <c r="DGR42" s="134"/>
      <c r="DGS42" s="134"/>
      <c r="DGT42" s="134"/>
      <c r="DGU42" s="134"/>
      <c r="DGV42" s="134"/>
      <c r="DGW42" s="134"/>
      <c r="DGX42" s="134"/>
      <c r="DGY42" s="134"/>
      <c r="DGZ42" s="134"/>
      <c r="DHA42" s="134"/>
      <c r="DHB42" s="134"/>
      <c r="DHC42" s="134"/>
      <c r="DHD42" s="134"/>
      <c r="DHE42" s="134"/>
      <c r="DHF42" s="134"/>
      <c r="DHG42" s="134"/>
      <c r="DHH42" s="134"/>
      <c r="DHI42" s="134"/>
      <c r="DHJ42" s="134"/>
      <c r="DHK42" s="134"/>
      <c r="DHL42" s="134"/>
      <c r="DHM42" s="134"/>
      <c r="DHN42" s="134"/>
      <c r="DHO42" s="134"/>
      <c r="DHP42" s="134"/>
      <c r="DHQ42" s="134"/>
      <c r="DHR42" s="134"/>
      <c r="DHS42" s="134"/>
      <c r="DHT42" s="134"/>
      <c r="DHU42" s="134"/>
      <c r="DHV42" s="134"/>
      <c r="DHW42" s="134"/>
      <c r="DHX42" s="134"/>
      <c r="DHY42" s="134"/>
      <c r="DHZ42" s="134"/>
      <c r="DIA42" s="134"/>
      <c r="DIB42" s="134"/>
      <c r="DIC42" s="134"/>
      <c r="DID42" s="134"/>
      <c r="DIE42" s="134"/>
      <c r="DIF42" s="134"/>
      <c r="DIG42" s="134"/>
      <c r="DIH42" s="134"/>
      <c r="DII42" s="134"/>
      <c r="DIJ42" s="134"/>
      <c r="DIK42" s="134"/>
      <c r="DIL42" s="134"/>
      <c r="DIM42" s="134"/>
      <c r="DIN42" s="134"/>
      <c r="DIO42" s="134"/>
      <c r="DIP42" s="134"/>
      <c r="DIQ42" s="134"/>
      <c r="DIR42" s="134"/>
      <c r="DIS42" s="134"/>
      <c r="DIT42" s="134"/>
      <c r="DIU42" s="134"/>
      <c r="DIV42" s="134"/>
      <c r="DIW42" s="134"/>
      <c r="DIX42" s="134"/>
      <c r="DIY42" s="134"/>
      <c r="DIZ42" s="134"/>
      <c r="DJA42" s="134"/>
      <c r="DJB42" s="134"/>
      <c r="DJC42" s="134"/>
      <c r="DJD42" s="134"/>
      <c r="DJE42" s="134"/>
      <c r="DJF42" s="134"/>
      <c r="DJG42" s="134"/>
      <c r="DJH42" s="134"/>
      <c r="DJI42" s="134"/>
      <c r="DJJ42" s="134"/>
      <c r="DJK42" s="134"/>
      <c r="DJL42" s="134"/>
      <c r="DJM42" s="134"/>
      <c r="DJN42" s="134"/>
      <c r="DJO42" s="134"/>
      <c r="DJP42" s="134"/>
      <c r="DJQ42" s="134"/>
      <c r="DJR42" s="134"/>
      <c r="DJS42" s="134"/>
      <c r="DJT42" s="134"/>
      <c r="DJU42" s="134"/>
      <c r="DJV42" s="134"/>
      <c r="DJW42" s="134"/>
      <c r="DJX42" s="134"/>
      <c r="DJY42" s="134"/>
      <c r="DJZ42" s="134"/>
      <c r="DKA42" s="134"/>
      <c r="DKB42" s="134"/>
      <c r="DKC42" s="134"/>
      <c r="DKD42" s="134"/>
      <c r="DKE42" s="134"/>
      <c r="DKF42" s="134"/>
      <c r="DKG42" s="134"/>
      <c r="DKH42" s="134"/>
      <c r="DKI42" s="134"/>
      <c r="DKJ42" s="134"/>
      <c r="DKK42" s="134"/>
      <c r="DKL42" s="134"/>
      <c r="DKM42" s="134"/>
      <c r="DKN42" s="134"/>
      <c r="DKO42" s="134"/>
      <c r="DKP42" s="134"/>
      <c r="DKQ42" s="134"/>
      <c r="DKR42" s="134"/>
      <c r="DKS42" s="134"/>
      <c r="DKT42" s="134"/>
      <c r="DKU42" s="134"/>
      <c r="DKV42" s="134"/>
      <c r="DKW42" s="134"/>
      <c r="DKX42" s="134"/>
      <c r="DKY42" s="134"/>
      <c r="DKZ42" s="134"/>
      <c r="DLA42" s="134"/>
      <c r="DLB42" s="134"/>
      <c r="DLC42" s="134"/>
      <c r="DLD42" s="134"/>
      <c r="DLE42" s="134"/>
      <c r="DLF42" s="134"/>
      <c r="DLG42" s="134"/>
      <c r="DLH42" s="134"/>
      <c r="DLI42" s="134"/>
      <c r="DLJ42" s="134"/>
      <c r="DLK42" s="134"/>
      <c r="DLL42" s="134"/>
      <c r="DLM42" s="134"/>
      <c r="DLN42" s="134"/>
      <c r="DLO42" s="134"/>
      <c r="DLP42" s="134"/>
      <c r="DLQ42" s="134"/>
      <c r="DLR42" s="134"/>
      <c r="DLS42" s="134"/>
      <c r="DLT42" s="134"/>
      <c r="DLU42" s="134"/>
      <c r="DLV42" s="134"/>
      <c r="DLW42" s="134"/>
      <c r="DLX42" s="134"/>
      <c r="DLY42" s="134"/>
      <c r="DLZ42" s="134"/>
      <c r="DMA42" s="134"/>
      <c r="DMB42" s="134"/>
      <c r="DMC42" s="134"/>
      <c r="DMD42" s="134"/>
      <c r="DME42" s="134"/>
      <c r="DMF42" s="134"/>
      <c r="DMG42" s="134"/>
      <c r="DMH42" s="134"/>
      <c r="DMI42" s="134"/>
      <c r="DMJ42" s="134"/>
      <c r="DMK42" s="134"/>
      <c r="DML42" s="134"/>
      <c r="DMM42" s="134"/>
      <c r="DMN42" s="134"/>
      <c r="DMO42" s="134"/>
      <c r="DMP42" s="134"/>
      <c r="DMQ42" s="134"/>
      <c r="DMR42" s="134"/>
      <c r="DMS42" s="134"/>
      <c r="DMT42" s="134"/>
      <c r="DMU42" s="134"/>
      <c r="DMV42" s="134"/>
      <c r="DMW42" s="134"/>
      <c r="DMX42" s="134"/>
      <c r="DMY42" s="134"/>
      <c r="DMZ42" s="134"/>
      <c r="DNA42" s="134"/>
      <c r="DNB42" s="134"/>
      <c r="DNC42" s="134"/>
      <c r="DND42" s="134"/>
      <c r="DNE42" s="134"/>
      <c r="DNF42" s="134"/>
      <c r="DNG42" s="134"/>
      <c r="DNH42" s="134"/>
      <c r="DNI42" s="134"/>
      <c r="DNJ42" s="134"/>
      <c r="DNK42" s="134"/>
      <c r="DNL42" s="134"/>
      <c r="DNM42" s="134"/>
      <c r="DNN42" s="134"/>
      <c r="DNO42" s="134"/>
      <c r="DNP42" s="134"/>
      <c r="DNQ42" s="134"/>
      <c r="DNR42" s="134"/>
      <c r="DNS42" s="134"/>
      <c r="DNT42" s="134"/>
      <c r="DNU42" s="134"/>
      <c r="DNV42" s="134"/>
      <c r="DNW42" s="134"/>
      <c r="DNX42" s="134"/>
      <c r="DNY42" s="134"/>
      <c r="DNZ42" s="134"/>
      <c r="DOA42" s="134"/>
      <c r="DOB42" s="134"/>
      <c r="DOC42" s="134"/>
      <c r="DOD42" s="134"/>
      <c r="DOE42" s="134"/>
      <c r="DOF42" s="134"/>
      <c r="DOG42" s="134"/>
      <c r="DOH42" s="134"/>
      <c r="DOI42" s="134"/>
      <c r="DOJ42" s="134"/>
      <c r="DOK42" s="134"/>
      <c r="DOL42" s="134"/>
      <c r="DOM42" s="134"/>
      <c r="DON42" s="134"/>
      <c r="DOO42" s="134"/>
      <c r="DOP42" s="134"/>
      <c r="DOQ42" s="134"/>
      <c r="DOR42" s="134"/>
      <c r="DOS42" s="134"/>
      <c r="DOT42" s="134"/>
      <c r="DOU42" s="134"/>
      <c r="DOV42" s="134"/>
      <c r="DOW42" s="134"/>
      <c r="DOX42" s="134"/>
      <c r="DOY42" s="134"/>
      <c r="DOZ42" s="134"/>
      <c r="DPA42" s="134"/>
      <c r="DPB42" s="134"/>
      <c r="DPC42" s="134"/>
      <c r="DPD42" s="134"/>
      <c r="DPE42" s="134"/>
      <c r="DPF42" s="134"/>
      <c r="DPG42" s="134"/>
      <c r="DPH42" s="134"/>
      <c r="DPI42" s="134"/>
      <c r="DPJ42" s="134"/>
      <c r="DPK42" s="134"/>
      <c r="DPL42" s="134"/>
      <c r="DPM42" s="134"/>
      <c r="DPN42" s="134"/>
      <c r="DPO42" s="134"/>
      <c r="DPP42" s="134"/>
      <c r="DPQ42" s="134"/>
      <c r="DPR42" s="134"/>
      <c r="DPS42" s="134"/>
      <c r="DPT42" s="134"/>
      <c r="DPU42" s="134"/>
      <c r="DPV42" s="134"/>
      <c r="DPW42" s="134"/>
      <c r="DPX42" s="134"/>
      <c r="DPY42" s="134"/>
      <c r="DPZ42" s="134"/>
      <c r="DQA42" s="134"/>
      <c r="DQB42" s="134"/>
      <c r="DQC42" s="134"/>
      <c r="DQD42" s="134"/>
      <c r="DQE42" s="134"/>
      <c r="DQF42" s="134"/>
      <c r="DQG42" s="134"/>
      <c r="DQH42" s="134"/>
      <c r="DQI42" s="134"/>
      <c r="DQJ42" s="134"/>
      <c r="DQK42" s="134"/>
      <c r="DQL42" s="134"/>
      <c r="DQM42" s="134"/>
      <c r="DQN42" s="134"/>
      <c r="DQO42" s="134"/>
      <c r="DQP42" s="134"/>
      <c r="DQQ42" s="134"/>
      <c r="DQR42" s="134"/>
      <c r="DQS42" s="134"/>
      <c r="DQT42" s="134"/>
      <c r="DQU42" s="134"/>
      <c r="DQV42" s="134"/>
      <c r="DQW42" s="134"/>
      <c r="DQX42" s="134"/>
      <c r="DQY42" s="134"/>
      <c r="DQZ42" s="134"/>
      <c r="DRA42" s="134"/>
      <c r="DRB42" s="134"/>
      <c r="DRC42" s="134"/>
      <c r="DRD42" s="134"/>
      <c r="DRE42" s="134"/>
      <c r="DRF42" s="134"/>
      <c r="DRG42" s="134"/>
      <c r="DRH42" s="134"/>
      <c r="DRI42" s="134"/>
      <c r="DRJ42" s="134"/>
      <c r="DRK42" s="134"/>
      <c r="DRL42" s="134"/>
      <c r="DRM42" s="134"/>
      <c r="DRN42" s="134"/>
      <c r="DRO42" s="134"/>
      <c r="DRP42" s="134"/>
      <c r="DRQ42" s="134"/>
      <c r="DRR42" s="134"/>
      <c r="DRS42" s="134"/>
      <c r="DRT42" s="134"/>
      <c r="DRU42" s="134"/>
      <c r="DRV42" s="134"/>
      <c r="DRW42" s="134"/>
      <c r="DRX42" s="134"/>
      <c r="DRY42" s="134"/>
      <c r="DRZ42" s="134"/>
      <c r="DSA42" s="134"/>
      <c r="DSB42" s="134"/>
      <c r="DSC42" s="134"/>
      <c r="DSD42" s="134"/>
      <c r="DSE42" s="134"/>
      <c r="DSF42" s="134"/>
      <c r="DSG42" s="134"/>
      <c r="DSH42" s="134"/>
      <c r="DSI42" s="134"/>
      <c r="DSJ42" s="134"/>
      <c r="DSK42" s="134"/>
      <c r="DSL42" s="134"/>
      <c r="DSM42" s="134"/>
      <c r="DSN42" s="134"/>
      <c r="DSO42" s="134"/>
      <c r="DSP42" s="134"/>
      <c r="DSQ42" s="134"/>
      <c r="DSR42" s="134"/>
      <c r="DSS42" s="134"/>
      <c r="DST42" s="134"/>
      <c r="DSU42" s="134"/>
      <c r="DSV42" s="134"/>
      <c r="DSW42" s="134"/>
      <c r="DSX42" s="134"/>
      <c r="DSY42" s="134"/>
      <c r="DSZ42" s="134"/>
      <c r="DTA42" s="134"/>
      <c r="DTB42" s="134"/>
      <c r="DTC42" s="134"/>
      <c r="DTD42" s="134"/>
      <c r="DTE42" s="134"/>
      <c r="DTF42" s="134"/>
      <c r="DTG42" s="134"/>
      <c r="DTH42" s="134"/>
      <c r="DTI42" s="134"/>
      <c r="DTJ42" s="134"/>
      <c r="DTK42" s="134"/>
      <c r="DTL42" s="134"/>
      <c r="DTM42" s="134"/>
      <c r="DTN42" s="134"/>
      <c r="DTO42" s="134"/>
      <c r="DTP42" s="134"/>
      <c r="DTQ42" s="134"/>
      <c r="DTR42" s="134"/>
      <c r="DTS42" s="134"/>
      <c r="DTT42" s="134"/>
      <c r="DTU42" s="134"/>
      <c r="DTV42" s="134"/>
      <c r="DTW42" s="134"/>
      <c r="DTX42" s="134"/>
      <c r="DTY42" s="134"/>
      <c r="DTZ42" s="134"/>
      <c r="DUA42" s="134"/>
      <c r="DUB42" s="134"/>
      <c r="DUC42" s="134"/>
      <c r="DUD42" s="134"/>
      <c r="DUE42" s="134"/>
      <c r="DUF42" s="134"/>
      <c r="DUG42" s="134"/>
      <c r="DUH42" s="134"/>
      <c r="DUI42" s="134"/>
      <c r="DUJ42" s="134"/>
      <c r="DUK42" s="134"/>
      <c r="DUL42" s="134"/>
      <c r="DUM42" s="134"/>
      <c r="DUN42" s="134"/>
      <c r="DUO42" s="134"/>
      <c r="DUP42" s="134"/>
      <c r="DUQ42" s="134"/>
      <c r="DUR42" s="134"/>
      <c r="DUS42" s="134"/>
      <c r="DUT42" s="134"/>
      <c r="DUU42" s="134"/>
      <c r="DUV42" s="134"/>
      <c r="DUW42" s="134"/>
      <c r="DUX42" s="134"/>
      <c r="DUY42" s="134"/>
      <c r="DUZ42" s="134"/>
      <c r="DVA42" s="134"/>
      <c r="DVB42" s="134"/>
      <c r="DVC42" s="134"/>
      <c r="DVD42" s="134"/>
      <c r="DVE42" s="134"/>
      <c r="DVF42" s="134"/>
      <c r="DVG42" s="134"/>
      <c r="DVH42" s="134"/>
      <c r="DVI42" s="134"/>
      <c r="DVJ42" s="134"/>
      <c r="DVK42" s="134"/>
      <c r="DVL42" s="134"/>
      <c r="DVM42" s="134"/>
      <c r="DVN42" s="134"/>
      <c r="DVO42" s="134"/>
      <c r="DVP42" s="134"/>
      <c r="DVQ42" s="134"/>
      <c r="DVR42" s="134"/>
      <c r="DVS42" s="134"/>
      <c r="DVT42" s="134"/>
      <c r="DVU42" s="134"/>
      <c r="DVV42" s="134"/>
      <c r="DVW42" s="134"/>
      <c r="DVX42" s="134"/>
      <c r="DVY42" s="134"/>
      <c r="DVZ42" s="134"/>
      <c r="DWA42" s="134"/>
      <c r="DWB42" s="134"/>
      <c r="DWC42" s="134"/>
      <c r="DWD42" s="134"/>
      <c r="DWE42" s="134"/>
      <c r="DWF42" s="134"/>
      <c r="DWG42" s="134"/>
      <c r="DWH42" s="134"/>
      <c r="DWI42" s="134"/>
      <c r="DWJ42" s="134"/>
      <c r="DWK42" s="134"/>
      <c r="DWL42" s="134"/>
      <c r="DWM42" s="134"/>
      <c r="DWN42" s="134"/>
      <c r="DWO42" s="134"/>
      <c r="DWP42" s="134"/>
      <c r="DWQ42" s="134"/>
      <c r="DWR42" s="134"/>
      <c r="DWS42" s="134"/>
      <c r="DWT42" s="134"/>
      <c r="DWU42" s="134"/>
      <c r="DWV42" s="134"/>
      <c r="DWW42" s="134"/>
      <c r="DWX42" s="134"/>
      <c r="DWY42" s="134"/>
      <c r="DWZ42" s="134"/>
      <c r="DXA42" s="134"/>
      <c r="DXB42" s="134"/>
      <c r="DXC42" s="134"/>
      <c r="DXD42" s="134"/>
      <c r="DXE42" s="134"/>
      <c r="DXF42" s="134"/>
      <c r="DXG42" s="134"/>
      <c r="DXH42" s="134"/>
      <c r="DXI42" s="134"/>
      <c r="DXJ42" s="134"/>
      <c r="DXK42" s="134"/>
      <c r="DXL42" s="134"/>
      <c r="DXM42" s="134"/>
      <c r="DXN42" s="134"/>
      <c r="DXO42" s="134"/>
      <c r="DXP42" s="134"/>
      <c r="DXQ42" s="134"/>
      <c r="DXR42" s="134"/>
      <c r="DXS42" s="134"/>
      <c r="DXT42" s="134"/>
      <c r="DXU42" s="134"/>
      <c r="DXV42" s="134"/>
      <c r="DXW42" s="134"/>
      <c r="DXX42" s="134"/>
      <c r="DXY42" s="134"/>
      <c r="DXZ42" s="134"/>
      <c r="DYA42" s="134"/>
      <c r="DYB42" s="134"/>
      <c r="DYC42" s="134"/>
      <c r="DYD42" s="134"/>
      <c r="DYE42" s="134"/>
      <c r="DYF42" s="134"/>
      <c r="DYG42" s="134"/>
      <c r="DYH42" s="134"/>
      <c r="DYI42" s="134"/>
      <c r="DYJ42" s="134"/>
      <c r="DYK42" s="134"/>
      <c r="DYL42" s="134"/>
      <c r="DYM42" s="134"/>
      <c r="DYN42" s="134"/>
      <c r="DYO42" s="134"/>
      <c r="DYP42" s="134"/>
      <c r="DYQ42" s="134"/>
      <c r="DYR42" s="134"/>
      <c r="DYS42" s="134"/>
      <c r="DYT42" s="134"/>
      <c r="DYU42" s="134"/>
      <c r="DYV42" s="134"/>
      <c r="DYW42" s="134"/>
      <c r="DYX42" s="134"/>
      <c r="DYY42" s="134"/>
      <c r="DYZ42" s="134"/>
      <c r="DZA42" s="134"/>
      <c r="DZB42" s="134"/>
      <c r="DZC42" s="134"/>
      <c r="DZD42" s="134"/>
      <c r="DZE42" s="134"/>
      <c r="DZF42" s="134"/>
      <c r="DZG42" s="134"/>
      <c r="DZH42" s="134"/>
      <c r="DZI42" s="134"/>
      <c r="DZJ42" s="134"/>
      <c r="DZK42" s="134"/>
      <c r="DZL42" s="134"/>
      <c r="DZM42" s="134"/>
      <c r="DZN42" s="134"/>
      <c r="DZO42" s="134"/>
      <c r="DZP42" s="134"/>
      <c r="DZQ42" s="134"/>
      <c r="DZR42" s="134"/>
      <c r="DZS42" s="134"/>
      <c r="DZT42" s="134"/>
      <c r="DZU42" s="134"/>
      <c r="DZV42" s="134"/>
      <c r="DZW42" s="134"/>
      <c r="DZX42" s="134"/>
      <c r="DZY42" s="134"/>
      <c r="DZZ42" s="134"/>
      <c r="EAA42" s="134"/>
      <c r="EAB42" s="134"/>
      <c r="EAC42" s="134"/>
      <c r="EAD42" s="134"/>
      <c r="EAE42" s="134"/>
      <c r="EAF42" s="134"/>
      <c r="EAG42" s="134"/>
      <c r="EAH42" s="134"/>
      <c r="EAI42" s="134"/>
      <c r="EAJ42" s="134"/>
      <c r="EAK42" s="134"/>
      <c r="EAL42" s="134"/>
      <c r="EAM42" s="134"/>
      <c r="EAN42" s="134"/>
      <c r="EAO42" s="134"/>
      <c r="EAP42" s="134"/>
      <c r="EAQ42" s="134"/>
      <c r="EAR42" s="134"/>
      <c r="EAS42" s="134"/>
      <c r="EAT42" s="134"/>
      <c r="EAU42" s="134"/>
      <c r="EAV42" s="134"/>
      <c r="EAW42" s="134"/>
      <c r="EAX42" s="134"/>
      <c r="EAY42" s="134"/>
      <c r="EAZ42" s="134"/>
      <c r="EBA42" s="134"/>
      <c r="EBB42" s="134"/>
      <c r="EBC42" s="134"/>
      <c r="EBD42" s="134"/>
      <c r="EBE42" s="134"/>
      <c r="EBF42" s="134"/>
      <c r="EBG42" s="134"/>
      <c r="EBH42" s="134"/>
      <c r="EBI42" s="134"/>
      <c r="EBJ42" s="134"/>
      <c r="EBK42" s="134"/>
      <c r="EBL42" s="134"/>
      <c r="EBM42" s="134"/>
      <c r="EBN42" s="134"/>
      <c r="EBO42" s="134"/>
      <c r="EBP42" s="134"/>
      <c r="EBQ42" s="134"/>
      <c r="EBR42" s="134"/>
      <c r="EBS42" s="134"/>
      <c r="EBT42" s="134"/>
      <c r="EBU42" s="134"/>
      <c r="EBV42" s="134"/>
      <c r="EBW42" s="134"/>
      <c r="EBX42" s="134"/>
      <c r="EBY42" s="134"/>
      <c r="EBZ42" s="134"/>
      <c r="ECA42" s="134"/>
      <c r="ECB42" s="134"/>
      <c r="ECC42" s="134"/>
      <c r="ECD42" s="134"/>
      <c r="ECE42" s="134"/>
      <c r="ECF42" s="134"/>
      <c r="ECG42" s="134"/>
      <c r="ECH42" s="134"/>
      <c r="ECI42" s="134"/>
      <c r="ECJ42" s="134"/>
      <c r="ECK42" s="134"/>
      <c r="ECL42" s="134"/>
      <c r="ECM42" s="134"/>
      <c r="ECN42" s="134"/>
      <c r="ECO42" s="134"/>
      <c r="ECP42" s="134"/>
      <c r="ECQ42" s="134"/>
      <c r="ECR42" s="134"/>
      <c r="ECS42" s="134"/>
      <c r="ECT42" s="134"/>
      <c r="ECU42" s="134"/>
      <c r="ECV42" s="134"/>
      <c r="ECW42" s="134"/>
      <c r="ECX42" s="134"/>
      <c r="ECY42" s="134"/>
      <c r="ECZ42" s="134"/>
      <c r="EDA42" s="134"/>
      <c r="EDB42" s="134"/>
      <c r="EDC42" s="134"/>
      <c r="EDD42" s="134"/>
      <c r="EDE42" s="134"/>
      <c r="EDF42" s="134"/>
      <c r="EDG42" s="134"/>
      <c r="EDH42" s="134"/>
      <c r="EDI42" s="134"/>
      <c r="EDJ42" s="134"/>
      <c r="EDK42" s="134"/>
      <c r="EDL42" s="134"/>
      <c r="EDM42" s="134"/>
      <c r="EDN42" s="134"/>
      <c r="EDO42" s="134"/>
      <c r="EDP42" s="134"/>
      <c r="EDQ42" s="134"/>
      <c r="EDR42" s="134"/>
      <c r="EDS42" s="134"/>
      <c r="EDT42" s="134"/>
      <c r="EDU42" s="134"/>
      <c r="EDV42" s="134"/>
      <c r="EDW42" s="134"/>
      <c r="EDX42" s="134"/>
      <c r="EDY42" s="134"/>
      <c r="EDZ42" s="134"/>
      <c r="EEA42" s="134"/>
      <c r="EEB42" s="134"/>
      <c r="EEC42" s="134"/>
      <c r="EED42" s="134"/>
      <c r="EEE42" s="134"/>
      <c r="EEF42" s="134"/>
      <c r="EEG42" s="134"/>
      <c r="EEH42" s="134"/>
      <c r="EEI42" s="134"/>
      <c r="EEJ42" s="134"/>
      <c r="EEK42" s="134"/>
      <c r="EEL42" s="134"/>
      <c r="EEM42" s="134"/>
      <c r="EEN42" s="134"/>
      <c r="EEO42" s="134"/>
      <c r="EEP42" s="134"/>
      <c r="EEQ42" s="134"/>
      <c r="EER42" s="134"/>
      <c r="EES42" s="134"/>
      <c r="EET42" s="134"/>
      <c r="EEU42" s="134"/>
      <c r="EEV42" s="134"/>
      <c r="EEW42" s="134"/>
      <c r="EEX42" s="134"/>
      <c r="EEY42" s="134"/>
      <c r="EEZ42" s="134"/>
      <c r="EFA42" s="134"/>
      <c r="EFB42" s="134"/>
      <c r="EFC42" s="134"/>
      <c r="EFD42" s="134"/>
      <c r="EFE42" s="134"/>
      <c r="EFF42" s="134"/>
      <c r="EFG42" s="134"/>
      <c r="EFH42" s="134"/>
      <c r="EFI42" s="134"/>
      <c r="EFJ42" s="134"/>
      <c r="EFK42" s="134"/>
      <c r="EFL42" s="134"/>
      <c r="EFM42" s="134"/>
      <c r="EFN42" s="134"/>
      <c r="EFO42" s="134"/>
      <c r="EFP42" s="134"/>
      <c r="EFQ42" s="134"/>
      <c r="EFR42" s="134"/>
      <c r="EFS42" s="134"/>
      <c r="EFT42" s="134"/>
      <c r="EFU42" s="134"/>
      <c r="EFV42" s="134"/>
      <c r="EFW42" s="134"/>
      <c r="EFX42" s="134"/>
      <c r="EFY42" s="134"/>
      <c r="EFZ42" s="134"/>
      <c r="EGA42" s="134"/>
      <c r="EGB42" s="134"/>
      <c r="EGC42" s="134"/>
      <c r="EGD42" s="134"/>
      <c r="EGE42" s="134"/>
      <c r="EGF42" s="134"/>
      <c r="EGG42" s="134"/>
      <c r="EGH42" s="134"/>
      <c r="EGI42" s="134"/>
      <c r="EGJ42" s="134"/>
      <c r="EGK42" s="134"/>
      <c r="EGL42" s="134"/>
      <c r="EGM42" s="134"/>
      <c r="EGN42" s="134"/>
      <c r="EGO42" s="134"/>
      <c r="EGP42" s="134"/>
      <c r="EGQ42" s="134"/>
      <c r="EGR42" s="134"/>
      <c r="EGS42" s="134"/>
      <c r="EGT42" s="134"/>
      <c r="EGU42" s="134"/>
      <c r="EGV42" s="134"/>
      <c r="EGW42" s="134"/>
      <c r="EGX42" s="134"/>
      <c r="EGY42" s="134"/>
      <c r="EGZ42" s="134"/>
      <c r="EHA42" s="134"/>
      <c r="EHB42" s="134"/>
      <c r="EHC42" s="134"/>
      <c r="EHD42" s="134"/>
      <c r="EHE42" s="134"/>
      <c r="EHF42" s="134"/>
      <c r="EHG42" s="134"/>
      <c r="EHH42" s="134"/>
      <c r="EHI42" s="134"/>
      <c r="EHJ42" s="134"/>
      <c r="EHK42" s="134"/>
      <c r="EHL42" s="134"/>
      <c r="EHM42" s="134"/>
      <c r="EHN42" s="134"/>
      <c r="EHO42" s="134"/>
      <c r="EHP42" s="134"/>
      <c r="EHQ42" s="134"/>
      <c r="EHR42" s="134"/>
      <c r="EHS42" s="134"/>
      <c r="EHT42" s="134"/>
      <c r="EHU42" s="134"/>
      <c r="EHV42" s="134"/>
      <c r="EHW42" s="134"/>
      <c r="EHX42" s="134"/>
      <c r="EHY42" s="134"/>
      <c r="EHZ42" s="134"/>
      <c r="EIA42" s="134"/>
      <c r="EIB42" s="134"/>
      <c r="EIC42" s="134"/>
      <c r="EID42" s="134"/>
      <c r="EIE42" s="134"/>
      <c r="EIF42" s="134"/>
      <c r="EIG42" s="134"/>
      <c r="EIH42" s="134"/>
      <c r="EII42" s="134"/>
      <c r="EIJ42" s="134"/>
      <c r="EIK42" s="134"/>
      <c r="EIL42" s="134"/>
      <c r="EIM42" s="134"/>
      <c r="EIN42" s="134"/>
      <c r="EIO42" s="134"/>
      <c r="EIP42" s="134"/>
      <c r="EIQ42" s="134"/>
      <c r="EIR42" s="134"/>
      <c r="EIS42" s="134"/>
      <c r="EIT42" s="134"/>
      <c r="EIU42" s="134"/>
      <c r="EIV42" s="134"/>
      <c r="EIW42" s="134"/>
      <c r="EIX42" s="134"/>
      <c r="EIY42" s="134"/>
      <c r="EIZ42" s="134"/>
      <c r="EJA42" s="134"/>
      <c r="EJB42" s="134"/>
      <c r="EJC42" s="134"/>
      <c r="EJD42" s="134"/>
      <c r="EJE42" s="134"/>
      <c r="EJF42" s="134"/>
      <c r="EJG42" s="134"/>
      <c r="EJH42" s="134"/>
      <c r="EJI42" s="134"/>
      <c r="EJJ42" s="134"/>
      <c r="EJK42" s="134"/>
      <c r="EJL42" s="134"/>
      <c r="EJM42" s="134"/>
      <c r="EJN42" s="134"/>
      <c r="EJO42" s="134"/>
      <c r="EJP42" s="134"/>
      <c r="EJQ42" s="134"/>
      <c r="EJR42" s="134"/>
      <c r="EJS42" s="134"/>
      <c r="EJT42" s="134"/>
      <c r="EJU42" s="134"/>
      <c r="EJV42" s="134"/>
      <c r="EJW42" s="134"/>
      <c r="EJX42" s="134"/>
      <c r="EJY42" s="134"/>
      <c r="EJZ42" s="134"/>
      <c r="EKA42" s="134"/>
      <c r="EKB42" s="134"/>
      <c r="EKC42" s="134"/>
      <c r="EKD42" s="134"/>
      <c r="EKE42" s="134"/>
      <c r="EKF42" s="134"/>
      <c r="EKG42" s="134"/>
      <c r="EKH42" s="134"/>
      <c r="EKI42" s="134"/>
      <c r="EKJ42" s="134"/>
      <c r="EKK42" s="134"/>
      <c r="EKL42" s="134"/>
      <c r="EKM42" s="134"/>
      <c r="EKN42" s="134"/>
      <c r="EKO42" s="134"/>
      <c r="EKP42" s="134"/>
      <c r="EKQ42" s="134"/>
      <c r="EKR42" s="134"/>
      <c r="EKS42" s="134"/>
      <c r="EKT42" s="134"/>
      <c r="EKU42" s="134"/>
      <c r="EKV42" s="134"/>
      <c r="EKW42" s="134"/>
      <c r="EKX42" s="134"/>
      <c r="EKY42" s="134"/>
      <c r="EKZ42" s="134"/>
      <c r="ELA42" s="134"/>
      <c r="ELB42" s="134"/>
      <c r="ELC42" s="134"/>
      <c r="ELD42" s="134"/>
      <c r="ELE42" s="134"/>
      <c r="ELF42" s="134"/>
      <c r="ELG42" s="134"/>
      <c r="ELH42" s="134"/>
      <c r="ELI42" s="134"/>
      <c r="ELJ42" s="134"/>
      <c r="ELK42" s="134"/>
      <c r="ELL42" s="134"/>
      <c r="ELM42" s="134"/>
      <c r="ELN42" s="134"/>
      <c r="ELO42" s="134"/>
      <c r="ELP42" s="134"/>
      <c r="ELQ42" s="134"/>
      <c r="ELR42" s="134"/>
      <c r="ELS42" s="134"/>
      <c r="ELT42" s="134"/>
      <c r="ELU42" s="134"/>
      <c r="ELV42" s="134"/>
      <c r="ELW42" s="134"/>
      <c r="ELX42" s="134"/>
      <c r="ELY42" s="134"/>
      <c r="ELZ42" s="134"/>
      <c r="EMA42" s="134"/>
      <c r="EMB42" s="134"/>
      <c r="EMC42" s="134"/>
      <c r="EMD42" s="134"/>
      <c r="EME42" s="134"/>
      <c r="EMF42" s="134"/>
      <c r="EMG42" s="134"/>
      <c r="EMH42" s="134"/>
      <c r="EMI42" s="134"/>
      <c r="EMJ42" s="134"/>
      <c r="EMK42" s="134"/>
      <c r="EML42" s="134"/>
      <c r="EMM42" s="134"/>
      <c r="EMN42" s="134"/>
      <c r="EMO42" s="134"/>
      <c r="EMP42" s="134"/>
      <c r="EMQ42" s="134"/>
      <c r="EMR42" s="134"/>
      <c r="EMS42" s="134"/>
      <c r="EMT42" s="134"/>
      <c r="EMU42" s="134"/>
      <c r="EMV42" s="134"/>
      <c r="EMW42" s="134"/>
      <c r="EMX42" s="134"/>
      <c r="EMY42" s="134"/>
      <c r="EMZ42" s="134"/>
      <c r="ENA42" s="134"/>
      <c r="ENB42" s="134"/>
      <c r="ENC42" s="134"/>
      <c r="END42" s="134"/>
      <c r="ENE42" s="134"/>
      <c r="ENF42" s="134"/>
      <c r="ENG42" s="134"/>
      <c r="ENH42" s="134"/>
      <c r="ENI42" s="134"/>
      <c r="ENJ42" s="134"/>
      <c r="ENK42" s="134"/>
      <c r="ENL42" s="134"/>
      <c r="ENM42" s="134"/>
      <c r="ENN42" s="134"/>
      <c r="ENO42" s="134"/>
      <c r="ENP42" s="134"/>
      <c r="ENQ42" s="134"/>
      <c r="ENR42" s="134"/>
      <c r="ENS42" s="134"/>
      <c r="ENT42" s="134"/>
      <c r="ENU42" s="134"/>
      <c r="ENV42" s="134"/>
      <c r="ENW42" s="134"/>
      <c r="ENX42" s="134"/>
      <c r="ENY42" s="134"/>
      <c r="ENZ42" s="134"/>
      <c r="EOA42" s="134"/>
      <c r="EOB42" s="134"/>
      <c r="EOC42" s="134"/>
      <c r="EOD42" s="134"/>
      <c r="EOE42" s="134"/>
      <c r="EOF42" s="134"/>
      <c r="EOG42" s="134"/>
      <c r="EOH42" s="134"/>
      <c r="EOI42" s="134"/>
      <c r="EOJ42" s="134"/>
      <c r="EOK42" s="134"/>
      <c r="EOL42" s="134"/>
      <c r="EOM42" s="134"/>
      <c r="EON42" s="134"/>
      <c r="EOO42" s="134"/>
      <c r="EOP42" s="134"/>
      <c r="EOQ42" s="134"/>
      <c r="EOR42" s="134"/>
      <c r="EOS42" s="134"/>
      <c r="EOT42" s="134"/>
      <c r="EOU42" s="134"/>
      <c r="EOV42" s="134"/>
      <c r="EOW42" s="134"/>
      <c r="EOX42" s="134"/>
      <c r="EOY42" s="134"/>
      <c r="EOZ42" s="134"/>
      <c r="EPA42" s="134"/>
      <c r="EPB42" s="134"/>
      <c r="EPC42" s="134"/>
      <c r="EPD42" s="134"/>
      <c r="EPE42" s="134"/>
      <c r="EPF42" s="134"/>
      <c r="EPG42" s="134"/>
      <c r="EPH42" s="134"/>
      <c r="EPI42" s="134"/>
      <c r="EPJ42" s="134"/>
      <c r="EPK42" s="134"/>
      <c r="EPL42" s="134"/>
      <c r="EPM42" s="134"/>
      <c r="EPN42" s="134"/>
      <c r="EPO42" s="134"/>
      <c r="EPP42" s="134"/>
      <c r="EPQ42" s="134"/>
      <c r="EPR42" s="134"/>
      <c r="EPS42" s="134"/>
      <c r="EPT42" s="134"/>
      <c r="EPU42" s="134"/>
      <c r="EPV42" s="134"/>
      <c r="EPW42" s="134"/>
      <c r="EPX42" s="134"/>
      <c r="EPY42" s="134"/>
      <c r="EPZ42" s="134"/>
      <c r="EQA42" s="134"/>
      <c r="EQB42" s="134"/>
      <c r="EQC42" s="134"/>
      <c r="EQD42" s="134"/>
      <c r="EQE42" s="134"/>
      <c r="EQF42" s="134"/>
      <c r="EQG42" s="134"/>
      <c r="EQH42" s="134"/>
      <c r="EQI42" s="134"/>
      <c r="EQJ42" s="134"/>
      <c r="EQK42" s="134"/>
      <c r="EQL42" s="134"/>
      <c r="EQM42" s="134"/>
      <c r="EQN42" s="134"/>
      <c r="EQO42" s="134"/>
      <c r="EQP42" s="134"/>
      <c r="EQQ42" s="134"/>
      <c r="EQR42" s="134"/>
      <c r="EQS42" s="134"/>
      <c r="EQT42" s="134"/>
      <c r="EQU42" s="134"/>
      <c r="EQV42" s="134"/>
      <c r="EQW42" s="134"/>
      <c r="EQX42" s="134"/>
      <c r="EQY42" s="134"/>
      <c r="EQZ42" s="134"/>
      <c r="ERA42" s="134"/>
      <c r="ERB42" s="134"/>
      <c r="ERC42" s="134"/>
      <c r="ERD42" s="134"/>
      <c r="ERE42" s="134"/>
      <c r="ERF42" s="134"/>
      <c r="ERG42" s="134"/>
      <c r="ERH42" s="134"/>
      <c r="ERI42" s="134"/>
      <c r="ERJ42" s="134"/>
      <c r="ERK42" s="134"/>
      <c r="ERL42" s="134"/>
      <c r="ERM42" s="134"/>
      <c r="ERN42" s="134"/>
      <c r="ERO42" s="134"/>
      <c r="ERP42" s="134"/>
      <c r="ERQ42" s="134"/>
      <c r="ERR42" s="134"/>
      <c r="ERS42" s="134"/>
      <c r="ERT42" s="134"/>
      <c r="ERU42" s="134"/>
      <c r="ERV42" s="134"/>
      <c r="ERW42" s="134"/>
      <c r="ERX42" s="134"/>
      <c r="ERY42" s="134"/>
      <c r="ERZ42" s="134"/>
      <c r="ESA42" s="134"/>
      <c r="ESB42" s="134"/>
      <c r="ESC42" s="134"/>
      <c r="ESD42" s="134"/>
      <c r="ESE42" s="134"/>
      <c r="ESF42" s="134"/>
      <c r="ESG42" s="134"/>
      <c r="ESH42" s="134"/>
      <c r="ESI42" s="134"/>
      <c r="ESJ42" s="134"/>
      <c r="ESK42" s="134"/>
      <c r="ESL42" s="134"/>
      <c r="ESM42" s="134"/>
      <c r="ESN42" s="134"/>
      <c r="ESO42" s="134"/>
      <c r="ESP42" s="134"/>
      <c r="ESQ42" s="134"/>
      <c r="ESR42" s="134"/>
      <c r="ESS42" s="134"/>
      <c r="EST42" s="134"/>
      <c r="ESU42" s="134"/>
      <c r="ESV42" s="134"/>
      <c r="ESW42" s="134"/>
      <c r="ESX42" s="134"/>
      <c r="ESY42" s="134"/>
      <c r="ESZ42" s="134"/>
      <c r="ETA42" s="134"/>
      <c r="ETB42" s="134"/>
      <c r="ETC42" s="134"/>
      <c r="ETD42" s="134"/>
      <c r="ETE42" s="134"/>
      <c r="ETF42" s="134"/>
      <c r="ETG42" s="134"/>
      <c r="ETH42" s="134"/>
      <c r="ETI42" s="134"/>
      <c r="ETJ42" s="134"/>
      <c r="ETK42" s="134"/>
      <c r="ETL42" s="134"/>
      <c r="ETM42" s="134"/>
      <c r="ETN42" s="134"/>
      <c r="ETO42" s="134"/>
      <c r="ETP42" s="134"/>
      <c r="ETQ42" s="134"/>
      <c r="ETR42" s="134"/>
      <c r="ETS42" s="134"/>
      <c r="ETT42" s="134"/>
      <c r="ETU42" s="134"/>
      <c r="ETV42" s="134"/>
      <c r="ETW42" s="134"/>
      <c r="ETX42" s="134"/>
      <c r="ETY42" s="134"/>
      <c r="ETZ42" s="134"/>
      <c r="EUA42" s="134"/>
      <c r="EUB42" s="134"/>
      <c r="EUC42" s="134"/>
      <c r="EUD42" s="134"/>
      <c r="EUE42" s="134"/>
      <c r="EUF42" s="134"/>
      <c r="EUG42" s="134"/>
      <c r="EUH42" s="134"/>
      <c r="EUI42" s="134"/>
      <c r="EUJ42" s="134"/>
      <c r="EUK42" s="134"/>
      <c r="EUL42" s="134"/>
      <c r="EUM42" s="134"/>
      <c r="EUN42" s="134"/>
      <c r="EUO42" s="134"/>
      <c r="EUP42" s="134"/>
      <c r="EUQ42" s="134"/>
      <c r="EUR42" s="134"/>
      <c r="EUS42" s="134"/>
      <c r="EUT42" s="134"/>
      <c r="EUU42" s="134"/>
      <c r="EUV42" s="134"/>
      <c r="EUW42" s="134"/>
      <c r="EUX42" s="134"/>
      <c r="EUY42" s="134"/>
      <c r="EUZ42" s="134"/>
      <c r="EVA42" s="134"/>
      <c r="EVB42" s="134"/>
      <c r="EVC42" s="134"/>
      <c r="EVD42" s="134"/>
      <c r="EVE42" s="134"/>
      <c r="EVF42" s="134"/>
      <c r="EVG42" s="134"/>
      <c r="EVH42" s="134"/>
      <c r="EVI42" s="134"/>
      <c r="EVJ42" s="134"/>
      <c r="EVK42" s="134"/>
      <c r="EVL42" s="134"/>
      <c r="EVM42" s="134"/>
      <c r="EVN42" s="134"/>
      <c r="EVO42" s="134"/>
      <c r="EVP42" s="134"/>
      <c r="EVQ42" s="134"/>
      <c r="EVR42" s="134"/>
      <c r="EVS42" s="134"/>
      <c r="EVT42" s="134"/>
      <c r="EVU42" s="134"/>
      <c r="EVV42" s="134"/>
      <c r="EVW42" s="134"/>
      <c r="EVX42" s="134"/>
      <c r="EVY42" s="134"/>
      <c r="EVZ42" s="134"/>
      <c r="EWA42" s="134"/>
      <c r="EWB42" s="134"/>
      <c r="EWC42" s="134"/>
      <c r="EWD42" s="134"/>
      <c r="EWE42" s="134"/>
      <c r="EWF42" s="134"/>
      <c r="EWG42" s="134"/>
      <c r="EWH42" s="134"/>
      <c r="EWI42" s="134"/>
      <c r="EWJ42" s="134"/>
      <c r="EWK42" s="134"/>
      <c r="EWL42" s="134"/>
      <c r="EWM42" s="134"/>
      <c r="EWN42" s="134"/>
      <c r="EWO42" s="134"/>
      <c r="EWP42" s="134"/>
      <c r="EWQ42" s="134"/>
      <c r="EWR42" s="134"/>
      <c r="EWS42" s="134"/>
      <c r="EWT42" s="134"/>
      <c r="EWU42" s="134"/>
      <c r="EWV42" s="134"/>
      <c r="EWW42" s="134"/>
      <c r="EWX42" s="134"/>
      <c r="EWY42" s="134"/>
      <c r="EWZ42" s="134"/>
      <c r="EXA42" s="134"/>
      <c r="EXB42" s="134"/>
      <c r="EXC42" s="134"/>
      <c r="EXD42" s="134"/>
      <c r="EXE42" s="134"/>
      <c r="EXF42" s="134"/>
      <c r="EXG42" s="134"/>
      <c r="EXH42" s="134"/>
      <c r="EXI42" s="134"/>
      <c r="EXJ42" s="134"/>
      <c r="EXK42" s="134"/>
      <c r="EXL42" s="134"/>
      <c r="EXM42" s="134"/>
      <c r="EXN42" s="134"/>
      <c r="EXO42" s="134"/>
      <c r="EXP42" s="134"/>
      <c r="EXQ42" s="134"/>
      <c r="EXR42" s="134"/>
      <c r="EXS42" s="134"/>
      <c r="EXT42" s="134"/>
      <c r="EXU42" s="134"/>
      <c r="EXV42" s="134"/>
      <c r="EXW42" s="134"/>
      <c r="EXX42" s="134"/>
      <c r="EXY42" s="134"/>
      <c r="EXZ42" s="134"/>
      <c r="EYA42" s="134"/>
      <c r="EYB42" s="134"/>
      <c r="EYC42" s="134"/>
      <c r="EYD42" s="134"/>
      <c r="EYE42" s="134"/>
      <c r="EYF42" s="134"/>
      <c r="EYG42" s="134"/>
      <c r="EYH42" s="134"/>
      <c r="EYI42" s="134"/>
      <c r="EYJ42" s="134"/>
      <c r="EYK42" s="134"/>
      <c r="EYL42" s="134"/>
      <c r="EYM42" s="134"/>
      <c r="EYN42" s="134"/>
      <c r="EYO42" s="134"/>
      <c r="EYP42" s="134"/>
      <c r="EYQ42" s="134"/>
      <c r="EYR42" s="134"/>
      <c r="EYS42" s="134"/>
      <c r="EYT42" s="134"/>
      <c r="EYU42" s="134"/>
      <c r="EYV42" s="134"/>
      <c r="EYW42" s="134"/>
      <c r="EYX42" s="134"/>
      <c r="EYY42" s="134"/>
      <c r="EYZ42" s="134"/>
      <c r="EZA42" s="134"/>
      <c r="EZB42" s="134"/>
      <c r="EZC42" s="134"/>
      <c r="EZD42" s="134"/>
      <c r="EZE42" s="134"/>
      <c r="EZF42" s="134"/>
      <c r="EZG42" s="134"/>
      <c r="EZH42" s="134"/>
      <c r="EZI42" s="134"/>
      <c r="EZJ42" s="134"/>
      <c r="EZK42" s="134"/>
      <c r="EZL42" s="134"/>
      <c r="EZM42" s="134"/>
      <c r="EZN42" s="134"/>
      <c r="EZO42" s="134"/>
      <c r="EZP42" s="134"/>
      <c r="EZQ42" s="134"/>
      <c r="EZR42" s="134"/>
      <c r="EZS42" s="134"/>
      <c r="EZT42" s="134"/>
      <c r="EZU42" s="134"/>
      <c r="EZV42" s="134"/>
      <c r="EZW42" s="134"/>
      <c r="EZX42" s="134"/>
      <c r="EZY42" s="134"/>
      <c r="EZZ42" s="134"/>
      <c r="FAA42" s="134"/>
      <c r="FAB42" s="134"/>
      <c r="FAC42" s="134"/>
      <c r="FAD42" s="134"/>
      <c r="FAE42" s="134"/>
      <c r="FAF42" s="134"/>
      <c r="FAG42" s="134"/>
      <c r="FAH42" s="134"/>
      <c r="FAI42" s="134"/>
      <c r="FAJ42" s="134"/>
      <c r="FAK42" s="134"/>
      <c r="FAL42" s="134"/>
      <c r="FAM42" s="134"/>
      <c r="FAN42" s="134"/>
      <c r="FAO42" s="134"/>
      <c r="FAP42" s="134"/>
      <c r="FAQ42" s="134"/>
      <c r="FAR42" s="134"/>
      <c r="FAS42" s="134"/>
      <c r="FAT42" s="134"/>
      <c r="FAU42" s="134"/>
      <c r="FAV42" s="134"/>
      <c r="FAW42" s="134"/>
      <c r="FAX42" s="134"/>
      <c r="FAY42" s="134"/>
      <c r="FAZ42" s="134"/>
      <c r="FBA42" s="134"/>
      <c r="FBB42" s="134"/>
      <c r="FBC42" s="134"/>
      <c r="FBD42" s="134"/>
      <c r="FBE42" s="134"/>
      <c r="FBF42" s="134"/>
      <c r="FBG42" s="134"/>
      <c r="FBH42" s="134"/>
      <c r="FBI42" s="134"/>
      <c r="FBJ42" s="134"/>
      <c r="FBK42" s="134"/>
      <c r="FBL42" s="134"/>
      <c r="FBM42" s="134"/>
      <c r="FBN42" s="134"/>
      <c r="FBO42" s="134"/>
      <c r="FBP42" s="134"/>
      <c r="FBQ42" s="134"/>
      <c r="FBR42" s="134"/>
      <c r="FBS42" s="134"/>
      <c r="FBT42" s="134"/>
      <c r="FBU42" s="134"/>
      <c r="FBV42" s="134"/>
      <c r="FBW42" s="134"/>
      <c r="FBX42" s="134"/>
      <c r="FBY42" s="134"/>
      <c r="FBZ42" s="134"/>
      <c r="FCA42" s="134"/>
      <c r="FCB42" s="134"/>
      <c r="FCC42" s="134"/>
      <c r="FCD42" s="134"/>
      <c r="FCE42" s="134"/>
      <c r="FCF42" s="134"/>
      <c r="FCG42" s="134"/>
      <c r="FCH42" s="134"/>
      <c r="FCI42" s="134"/>
      <c r="FCJ42" s="134"/>
      <c r="FCK42" s="134"/>
      <c r="FCL42" s="134"/>
      <c r="FCM42" s="134"/>
      <c r="FCN42" s="134"/>
      <c r="FCO42" s="134"/>
      <c r="FCP42" s="134"/>
      <c r="FCQ42" s="134"/>
      <c r="FCR42" s="134"/>
      <c r="FCS42" s="134"/>
      <c r="FCT42" s="134"/>
      <c r="FCU42" s="134"/>
      <c r="FCV42" s="134"/>
      <c r="FCW42" s="134"/>
      <c r="FCX42" s="134"/>
      <c r="FCY42" s="134"/>
      <c r="FCZ42" s="134"/>
      <c r="FDA42" s="134"/>
      <c r="FDB42" s="134"/>
      <c r="FDC42" s="134"/>
      <c r="FDD42" s="134"/>
      <c r="FDE42" s="134"/>
      <c r="FDF42" s="134"/>
      <c r="FDG42" s="134"/>
      <c r="FDH42" s="134"/>
      <c r="FDI42" s="134"/>
      <c r="FDJ42" s="134"/>
      <c r="FDK42" s="134"/>
      <c r="FDL42" s="134"/>
      <c r="FDM42" s="134"/>
      <c r="FDN42" s="134"/>
      <c r="FDO42" s="134"/>
      <c r="FDP42" s="134"/>
      <c r="FDQ42" s="134"/>
      <c r="FDR42" s="134"/>
      <c r="FDS42" s="134"/>
      <c r="FDT42" s="134"/>
      <c r="FDU42" s="134"/>
      <c r="FDV42" s="134"/>
      <c r="FDW42" s="134"/>
      <c r="FDX42" s="134"/>
      <c r="FDY42" s="134"/>
      <c r="FDZ42" s="134"/>
      <c r="FEA42" s="134"/>
      <c r="FEB42" s="134"/>
      <c r="FEC42" s="134"/>
      <c r="FED42" s="134"/>
      <c r="FEE42" s="134"/>
      <c r="FEF42" s="134"/>
      <c r="FEG42" s="134"/>
      <c r="FEH42" s="134"/>
      <c r="FEI42" s="134"/>
      <c r="FEJ42" s="134"/>
      <c r="FEK42" s="134"/>
      <c r="FEL42" s="134"/>
      <c r="FEM42" s="134"/>
      <c r="FEN42" s="134"/>
      <c r="FEO42" s="134"/>
      <c r="FEP42" s="134"/>
      <c r="FEQ42" s="134"/>
      <c r="FER42" s="134"/>
      <c r="FES42" s="134"/>
      <c r="FET42" s="134"/>
      <c r="FEU42" s="134"/>
      <c r="FEV42" s="134"/>
      <c r="FEW42" s="134"/>
      <c r="FEX42" s="134"/>
      <c r="FEY42" s="134"/>
      <c r="FEZ42" s="134"/>
      <c r="FFA42" s="134"/>
      <c r="FFB42" s="134"/>
      <c r="FFC42" s="134"/>
      <c r="FFD42" s="134"/>
      <c r="FFE42" s="134"/>
      <c r="FFF42" s="134"/>
      <c r="FFG42" s="134"/>
      <c r="FFH42" s="134"/>
      <c r="FFI42" s="134"/>
      <c r="FFJ42" s="134"/>
      <c r="FFK42" s="134"/>
      <c r="FFL42" s="134"/>
      <c r="FFM42" s="134"/>
      <c r="FFN42" s="134"/>
      <c r="FFO42" s="134"/>
      <c r="FFP42" s="134"/>
      <c r="FFQ42" s="134"/>
      <c r="FFR42" s="134"/>
      <c r="FFS42" s="134"/>
      <c r="FFT42" s="134"/>
      <c r="FFU42" s="134"/>
      <c r="FFV42" s="134"/>
      <c r="FFW42" s="134"/>
      <c r="FFX42" s="134"/>
      <c r="FFY42" s="134"/>
      <c r="FFZ42" s="134"/>
      <c r="FGA42" s="134"/>
      <c r="FGB42" s="134"/>
      <c r="FGC42" s="134"/>
      <c r="FGD42" s="134"/>
      <c r="FGE42" s="134"/>
      <c r="FGF42" s="134"/>
      <c r="FGG42" s="134"/>
      <c r="FGH42" s="134"/>
      <c r="FGI42" s="134"/>
      <c r="FGJ42" s="134"/>
      <c r="FGK42" s="134"/>
      <c r="FGL42" s="134"/>
      <c r="FGM42" s="134"/>
      <c r="FGN42" s="134"/>
      <c r="FGO42" s="134"/>
      <c r="FGP42" s="134"/>
      <c r="FGQ42" s="134"/>
      <c r="FGR42" s="134"/>
      <c r="FGS42" s="134"/>
      <c r="FGT42" s="134"/>
      <c r="FGU42" s="134"/>
      <c r="FGV42" s="134"/>
      <c r="FGW42" s="134"/>
      <c r="FGX42" s="134"/>
      <c r="FGY42" s="134"/>
      <c r="FGZ42" s="134"/>
      <c r="FHA42" s="134"/>
      <c r="FHB42" s="134"/>
      <c r="FHC42" s="134"/>
      <c r="FHD42" s="134"/>
      <c r="FHE42" s="134"/>
      <c r="FHF42" s="134"/>
      <c r="FHG42" s="134"/>
      <c r="FHH42" s="134"/>
      <c r="FHI42" s="134"/>
      <c r="FHJ42" s="134"/>
      <c r="FHK42" s="134"/>
      <c r="FHL42" s="134"/>
      <c r="FHM42" s="134"/>
      <c r="FHN42" s="134"/>
      <c r="FHO42" s="134"/>
      <c r="FHP42" s="134"/>
      <c r="FHQ42" s="134"/>
      <c r="FHR42" s="134"/>
      <c r="FHS42" s="134"/>
      <c r="FHT42" s="134"/>
      <c r="FHU42" s="134"/>
      <c r="FHV42" s="134"/>
      <c r="FHW42" s="134"/>
      <c r="FHX42" s="134"/>
      <c r="FHY42" s="134"/>
      <c r="FHZ42" s="134"/>
      <c r="FIA42" s="134"/>
      <c r="FIB42" s="134"/>
      <c r="FIC42" s="134"/>
      <c r="FID42" s="134"/>
      <c r="FIE42" s="134"/>
      <c r="FIF42" s="134"/>
      <c r="FIG42" s="134"/>
      <c r="FIH42" s="134"/>
      <c r="FII42" s="134"/>
      <c r="FIJ42" s="134"/>
      <c r="FIK42" s="134"/>
      <c r="FIL42" s="134"/>
      <c r="FIM42" s="134"/>
      <c r="FIN42" s="134"/>
      <c r="FIO42" s="134"/>
      <c r="FIP42" s="134"/>
      <c r="FIQ42" s="134"/>
      <c r="FIR42" s="134"/>
      <c r="FIS42" s="134"/>
      <c r="FIT42" s="134"/>
      <c r="FIU42" s="134"/>
      <c r="FIV42" s="134"/>
      <c r="FIW42" s="134"/>
      <c r="FIX42" s="134"/>
      <c r="FIY42" s="134"/>
      <c r="FIZ42" s="134"/>
      <c r="FJA42" s="134"/>
      <c r="FJB42" s="134"/>
      <c r="FJC42" s="134"/>
      <c r="FJD42" s="134"/>
      <c r="FJE42" s="134"/>
      <c r="FJF42" s="134"/>
      <c r="FJG42" s="134"/>
      <c r="FJH42" s="134"/>
      <c r="FJI42" s="134"/>
      <c r="FJJ42" s="134"/>
      <c r="FJK42" s="134"/>
      <c r="FJL42" s="134"/>
      <c r="FJM42" s="134"/>
      <c r="FJN42" s="134"/>
      <c r="FJO42" s="134"/>
      <c r="FJP42" s="134"/>
      <c r="FJQ42" s="134"/>
      <c r="FJR42" s="134"/>
      <c r="FJS42" s="134"/>
      <c r="FJT42" s="134"/>
      <c r="FJU42" s="134"/>
      <c r="FJV42" s="134"/>
      <c r="FJW42" s="134"/>
      <c r="FJX42" s="134"/>
      <c r="FJY42" s="134"/>
      <c r="FJZ42" s="134"/>
      <c r="FKA42" s="134"/>
      <c r="FKB42" s="134"/>
      <c r="FKC42" s="134"/>
      <c r="FKD42" s="134"/>
      <c r="FKE42" s="134"/>
      <c r="FKF42" s="134"/>
      <c r="FKG42" s="134"/>
      <c r="FKH42" s="134"/>
      <c r="FKI42" s="134"/>
      <c r="FKJ42" s="134"/>
      <c r="FKK42" s="134"/>
      <c r="FKL42" s="134"/>
      <c r="FKM42" s="134"/>
      <c r="FKN42" s="134"/>
      <c r="FKO42" s="134"/>
      <c r="FKP42" s="134"/>
      <c r="FKQ42" s="134"/>
      <c r="FKR42" s="134"/>
      <c r="FKS42" s="134"/>
      <c r="FKT42" s="134"/>
      <c r="FKU42" s="134"/>
      <c r="FKV42" s="134"/>
      <c r="FKW42" s="134"/>
      <c r="FKX42" s="134"/>
      <c r="FKY42" s="134"/>
      <c r="FKZ42" s="134"/>
      <c r="FLA42" s="134"/>
      <c r="FLB42" s="134"/>
      <c r="FLC42" s="134"/>
      <c r="FLD42" s="134"/>
      <c r="FLE42" s="134"/>
      <c r="FLF42" s="134"/>
      <c r="FLG42" s="134"/>
      <c r="FLH42" s="134"/>
      <c r="FLI42" s="134"/>
      <c r="FLJ42" s="134"/>
      <c r="FLK42" s="134"/>
      <c r="FLL42" s="134"/>
      <c r="FLM42" s="134"/>
      <c r="FLN42" s="134"/>
      <c r="FLO42" s="134"/>
      <c r="FLP42" s="134"/>
      <c r="FLQ42" s="134"/>
      <c r="FLR42" s="134"/>
      <c r="FLS42" s="134"/>
      <c r="FLT42" s="134"/>
      <c r="FLU42" s="134"/>
      <c r="FLV42" s="134"/>
      <c r="FLW42" s="134"/>
      <c r="FLX42" s="134"/>
      <c r="FLY42" s="134"/>
      <c r="FLZ42" s="134"/>
      <c r="FMA42" s="134"/>
      <c r="FMB42" s="134"/>
      <c r="FMC42" s="134"/>
      <c r="FMD42" s="134"/>
      <c r="FME42" s="134"/>
      <c r="FMF42" s="134"/>
      <c r="FMG42" s="134"/>
      <c r="FMH42" s="134"/>
      <c r="FMI42" s="134"/>
      <c r="FMJ42" s="134"/>
      <c r="FMK42" s="134"/>
      <c r="FML42" s="134"/>
      <c r="FMM42" s="134"/>
      <c r="FMN42" s="134"/>
      <c r="FMO42" s="134"/>
      <c r="FMP42" s="134"/>
      <c r="FMQ42" s="134"/>
      <c r="FMR42" s="134"/>
      <c r="FMS42" s="134"/>
      <c r="FMT42" s="134"/>
      <c r="FMU42" s="134"/>
      <c r="FMV42" s="134"/>
      <c r="FMW42" s="134"/>
      <c r="FMX42" s="134"/>
      <c r="FMY42" s="134"/>
      <c r="FMZ42" s="134"/>
      <c r="FNA42" s="134"/>
      <c r="FNB42" s="134"/>
      <c r="FNC42" s="134"/>
      <c r="FND42" s="134"/>
      <c r="FNE42" s="134"/>
      <c r="FNF42" s="134"/>
      <c r="FNG42" s="134"/>
      <c r="FNH42" s="134"/>
      <c r="FNI42" s="134"/>
      <c r="FNJ42" s="134"/>
      <c r="FNK42" s="134"/>
      <c r="FNL42" s="134"/>
      <c r="FNM42" s="134"/>
      <c r="FNN42" s="134"/>
      <c r="FNO42" s="134"/>
      <c r="FNP42" s="134"/>
      <c r="FNQ42" s="134"/>
      <c r="FNR42" s="134"/>
      <c r="FNS42" s="134"/>
      <c r="FNT42" s="134"/>
      <c r="FNU42" s="134"/>
      <c r="FNV42" s="134"/>
      <c r="FNW42" s="134"/>
      <c r="FNX42" s="134"/>
      <c r="FNY42" s="134"/>
      <c r="FNZ42" s="134"/>
      <c r="FOA42" s="134"/>
      <c r="FOB42" s="134"/>
      <c r="FOC42" s="134"/>
      <c r="FOD42" s="134"/>
      <c r="FOE42" s="134"/>
      <c r="FOF42" s="134"/>
      <c r="FOG42" s="134"/>
      <c r="FOH42" s="134"/>
      <c r="FOI42" s="134"/>
      <c r="FOJ42" s="134"/>
      <c r="FOK42" s="134"/>
      <c r="FOL42" s="134"/>
      <c r="FOM42" s="134"/>
      <c r="FON42" s="134"/>
      <c r="FOO42" s="134"/>
      <c r="FOP42" s="134"/>
      <c r="FOQ42" s="134"/>
      <c r="FOR42" s="134"/>
      <c r="FOS42" s="134"/>
      <c r="FOT42" s="134"/>
      <c r="FOU42" s="134"/>
      <c r="FOV42" s="134"/>
      <c r="FOW42" s="134"/>
      <c r="FOX42" s="134"/>
      <c r="FOY42" s="134"/>
      <c r="FOZ42" s="134"/>
      <c r="FPA42" s="134"/>
      <c r="FPB42" s="134"/>
      <c r="FPC42" s="134"/>
      <c r="FPD42" s="134"/>
      <c r="FPE42" s="134"/>
      <c r="FPF42" s="134"/>
      <c r="FPG42" s="134"/>
      <c r="FPH42" s="134"/>
      <c r="FPI42" s="134"/>
      <c r="FPJ42" s="134"/>
      <c r="FPK42" s="134"/>
      <c r="FPL42" s="134"/>
      <c r="FPM42" s="134"/>
      <c r="FPN42" s="134"/>
      <c r="FPO42" s="134"/>
      <c r="FPP42" s="134"/>
      <c r="FPQ42" s="134"/>
      <c r="FPR42" s="134"/>
      <c r="FPS42" s="134"/>
      <c r="FPT42" s="134"/>
      <c r="FPU42" s="134"/>
      <c r="FPV42" s="134"/>
      <c r="FPW42" s="134"/>
      <c r="FPX42" s="134"/>
      <c r="FPY42" s="134"/>
      <c r="FPZ42" s="134"/>
      <c r="FQA42" s="134"/>
      <c r="FQB42" s="134"/>
      <c r="FQC42" s="134"/>
      <c r="FQD42" s="134"/>
      <c r="FQE42" s="134"/>
      <c r="FQF42" s="134"/>
      <c r="FQG42" s="134"/>
      <c r="FQH42" s="134"/>
      <c r="FQI42" s="134"/>
      <c r="FQJ42" s="134"/>
      <c r="FQK42" s="134"/>
      <c r="FQL42" s="134"/>
      <c r="FQM42" s="134"/>
      <c r="FQN42" s="134"/>
      <c r="FQO42" s="134"/>
      <c r="FQP42" s="134"/>
      <c r="FQQ42" s="134"/>
      <c r="FQR42" s="134"/>
      <c r="FQS42" s="134"/>
      <c r="FQT42" s="134"/>
      <c r="FQU42" s="134"/>
      <c r="FQV42" s="134"/>
      <c r="FQW42" s="134"/>
      <c r="FQX42" s="134"/>
      <c r="FQY42" s="134"/>
      <c r="FQZ42" s="134"/>
      <c r="FRA42" s="134"/>
      <c r="FRB42" s="134"/>
      <c r="FRC42" s="134"/>
      <c r="FRD42" s="134"/>
      <c r="FRE42" s="134"/>
      <c r="FRF42" s="134"/>
      <c r="FRG42" s="134"/>
      <c r="FRH42" s="134"/>
      <c r="FRI42" s="134"/>
      <c r="FRJ42" s="134"/>
      <c r="FRK42" s="134"/>
      <c r="FRL42" s="134"/>
      <c r="FRM42" s="134"/>
      <c r="FRN42" s="134"/>
      <c r="FRO42" s="134"/>
      <c r="FRP42" s="134"/>
      <c r="FRQ42" s="134"/>
      <c r="FRR42" s="134"/>
      <c r="FRS42" s="134"/>
      <c r="FRT42" s="134"/>
      <c r="FRU42" s="134"/>
      <c r="FRV42" s="134"/>
      <c r="FRW42" s="134"/>
      <c r="FRX42" s="134"/>
      <c r="FRY42" s="134"/>
      <c r="FRZ42" s="134"/>
      <c r="FSA42" s="134"/>
      <c r="FSB42" s="134"/>
      <c r="FSC42" s="134"/>
      <c r="FSD42" s="134"/>
      <c r="FSE42" s="134"/>
      <c r="FSF42" s="134"/>
      <c r="FSG42" s="134"/>
      <c r="FSH42" s="134"/>
      <c r="FSI42" s="134"/>
      <c r="FSJ42" s="134"/>
      <c r="FSK42" s="134"/>
      <c r="FSL42" s="134"/>
      <c r="FSM42" s="134"/>
      <c r="FSN42" s="134"/>
      <c r="FSO42" s="134"/>
      <c r="FSP42" s="134"/>
      <c r="FSQ42" s="134"/>
      <c r="FSR42" s="134"/>
      <c r="FSS42" s="134"/>
      <c r="FST42" s="134"/>
      <c r="FSU42" s="134"/>
      <c r="FSV42" s="134"/>
      <c r="FSW42" s="134"/>
      <c r="FSX42" s="134"/>
      <c r="FSY42" s="134"/>
      <c r="FSZ42" s="134"/>
      <c r="FTA42" s="134"/>
      <c r="FTB42" s="134"/>
      <c r="FTC42" s="134"/>
      <c r="FTD42" s="134"/>
      <c r="FTE42" s="134"/>
      <c r="FTF42" s="134"/>
      <c r="FTG42" s="134"/>
      <c r="FTH42" s="134"/>
      <c r="FTI42" s="134"/>
      <c r="FTJ42" s="134"/>
      <c r="FTK42" s="134"/>
      <c r="FTL42" s="134"/>
      <c r="FTM42" s="134"/>
      <c r="FTN42" s="134"/>
      <c r="FTO42" s="134"/>
      <c r="FTP42" s="134"/>
      <c r="FTQ42" s="134"/>
      <c r="FTR42" s="134"/>
      <c r="FTS42" s="134"/>
      <c r="FTT42" s="134"/>
      <c r="FTU42" s="134"/>
      <c r="FTV42" s="134"/>
      <c r="FTW42" s="134"/>
      <c r="FTX42" s="134"/>
      <c r="FTY42" s="134"/>
      <c r="FTZ42" s="134"/>
      <c r="FUA42" s="134"/>
      <c r="FUB42" s="134"/>
      <c r="FUC42" s="134"/>
      <c r="FUD42" s="134"/>
      <c r="FUE42" s="134"/>
      <c r="FUF42" s="134"/>
      <c r="FUG42" s="134"/>
      <c r="FUH42" s="134"/>
      <c r="FUI42" s="134"/>
      <c r="FUJ42" s="134"/>
      <c r="FUK42" s="134"/>
      <c r="FUL42" s="134"/>
      <c r="FUM42" s="134"/>
      <c r="FUN42" s="134"/>
      <c r="FUO42" s="134"/>
      <c r="FUP42" s="134"/>
      <c r="FUQ42" s="134"/>
      <c r="FUR42" s="134"/>
      <c r="FUS42" s="134"/>
      <c r="FUT42" s="134"/>
      <c r="FUU42" s="134"/>
      <c r="FUV42" s="134"/>
      <c r="FUW42" s="134"/>
      <c r="FUX42" s="134"/>
      <c r="FUY42" s="134"/>
      <c r="FUZ42" s="134"/>
      <c r="FVA42" s="134"/>
      <c r="FVB42" s="134"/>
      <c r="FVC42" s="134"/>
      <c r="FVD42" s="134"/>
      <c r="FVE42" s="134"/>
      <c r="FVF42" s="134"/>
      <c r="FVG42" s="134"/>
      <c r="FVH42" s="134"/>
      <c r="FVI42" s="134"/>
      <c r="FVJ42" s="134"/>
      <c r="FVK42" s="134"/>
      <c r="FVL42" s="134"/>
      <c r="FVM42" s="134"/>
      <c r="FVN42" s="134"/>
      <c r="FVO42" s="134"/>
      <c r="FVP42" s="134"/>
      <c r="FVQ42" s="134"/>
      <c r="FVR42" s="134"/>
      <c r="FVS42" s="134"/>
      <c r="FVT42" s="134"/>
      <c r="FVU42" s="134"/>
      <c r="FVV42" s="134"/>
      <c r="FVW42" s="134"/>
      <c r="FVX42" s="134"/>
      <c r="FVY42" s="134"/>
      <c r="FVZ42" s="134"/>
      <c r="FWA42" s="134"/>
      <c r="FWB42" s="134"/>
      <c r="FWC42" s="134"/>
      <c r="FWD42" s="134"/>
      <c r="FWE42" s="134"/>
      <c r="FWF42" s="134"/>
      <c r="FWG42" s="134"/>
      <c r="FWH42" s="134"/>
      <c r="FWI42" s="134"/>
      <c r="FWJ42" s="134"/>
      <c r="FWK42" s="134"/>
      <c r="FWL42" s="134"/>
      <c r="FWM42" s="134"/>
      <c r="FWN42" s="134"/>
      <c r="FWO42" s="134"/>
      <c r="FWP42" s="134"/>
      <c r="FWQ42" s="134"/>
      <c r="FWR42" s="134"/>
      <c r="FWS42" s="134"/>
      <c r="FWT42" s="134"/>
      <c r="FWU42" s="134"/>
      <c r="FWV42" s="134"/>
      <c r="FWW42" s="134"/>
      <c r="FWX42" s="134"/>
      <c r="FWY42" s="134"/>
      <c r="FWZ42" s="134"/>
      <c r="FXA42" s="134"/>
      <c r="FXB42" s="134"/>
      <c r="FXC42" s="134"/>
      <c r="FXD42" s="134"/>
      <c r="FXE42" s="134"/>
      <c r="FXF42" s="134"/>
      <c r="FXG42" s="134"/>
      <c r="FXH42" s="134"/>
      <c r="FXI42" s="134"/>
      <c r="FXJ42" s="134"/>
      <c r="FXK42" s="134"/>
      <c r="FXL42" s="134"/>
      <c r="FXM42" s="134"/>
      <c r="FXN42" s="134"/>
      <c r="FXO42" s="134"/>
      <c r="FXP42" s="134"/>
      <c r="FXQ42" s="134"/>
      <c r="FXR42" s="134"/>
      <c r="FXS42" s="134"/>
      <c r="FXT42" s="134"/>
      <c r="FXU42" s="134"/>
      <c r="FXV42" s="134"/>
      <c r="FXW42" s="134"/>
      <c r="FXX42" s="134"/>
      <c r="FXY42" s="134"/>
      <c r="FXZ42" s="134"/>
      <c r="FYA42" s="134"/>
      <c r="FYB42" s="134"/>
      <c r="FYC42" s="134"/>
      <c r="FYD42" s="134"/>
      <c r="FYE42" s="134"/>
      <c r="FYF42" s="134"/>
      <c r="FYG42" s="134"/>
      <c r="FYH42" s="134"/>
      <c r="FYI42" s="134"/>
      <c r="FYJ42" s="134"/>
      <c r="FYK42" s="134"/>
      <c r="FYL42" s="134"/>
      <c r="FYM42" s="134"/>
      <c r="FYN42" s="134"/>
      <c r="FYO42" s="134"/>
      <c r="FYP42" s="134"/>
      <c r="FYQ42" s="134"/>
      <c r="FYR42" s="134"/>
      <c r="FYS42" s="134"/>
      <c r="FYT42" s="134"/>
      <c r="FYU42" s="134"/>
      <c r="FYV42" s="134"/>
      <c r="FYW42" s="134"/>
      <c r="FYX42" s="134"/>
      <c r="FYY42" s="134"/>
      <c r="FYZ42" s="134"/>
      <c r="FZA42" s="134"/>
      <c r="FZB42" s="134"/>
      <c r="FZC42" s="134"/>
      <c r="FZD42" s="134"/>
      <c r="FZE42" s="134"/>
      <c r="FZF42" s="134"/>
      <c r="FZG42" s="134"/>
      <c r="FZH42" s="134"/>
      <c r="FZI42" s="134"/>
      <c r="FZJ42" s="134"/>
      <c r="FZK42" s="134"/>
      <c r="FZL42" s="134"/>
      <c r="FZM42" s="134"/>
      <c r="FZN42" s="134"/>
      <c r="FZO42" s="134"/>
      <c r="FZP42" s="134"/>
      <c r="FZQ42" s="134"/>
      <c r="FZR42" s="134"/>
      <c r="FZS42" s="134"/>
      <c r="FZT42" s="134"/>
      <c r="FZU42" s="134"/>
      <c r="FZV42" s="134"/>
      <c r="FZW42" s="134"/>
      <c r="FZX42" s="134"/>
      <c r="FZY42" s="134"/>
      <c r="FZZ42" s="134"/>
      <c r="GAA42" s="134"/>
      <c r="GAB42" s="134"/>
      <c r="GAC42" s="134"/>
      <c r="GAD42" s="134"/>
      <c r="GAE42" s="134"/>
      <c r="GAF42" s="134"/>
      <c r="GAG42" s="134"/>
      <c r="GAH42" s="134"/>
      <c r="GAI42" s="134"/>
      <c r="GAJ42" s="134"/>
      <c r="GAK42" s="134"/>
      <c r="GAL42" s="134"/>
      <c r="GAM42" s="134"/>
      <c r="GAN42" s="134"/>
      <c r="GAO42" s="134"/>
      <c r="GAP42" s="134"/>
      <c r="GAQ42" s="134"/>
      <c r="GAR42" s="134"/>
      <c r="GAS42" s="134"/>
      <c r="GAT42" s="134"/>
      <c r="GAU42" s="134"/>
      <c r="GAV42" s="134"/>
      <c r="GAW42" s="134"/>
      <c r="GAX42" s="134"/>
      <c r="GAY42" s="134"/>
      <c r="GAZ42" s="134"/>
      <c r="GBA42" s="134"/>
      <c r="GBB42" s="134"/>
      <c r="GBC42" s="134"/>
      <c r="GBD42" s="134"/>
      <c r="GBE42" s="134"/>
      <c r="GBF42" s="134"/>
      <c r="GBG42" s="134"/>
      <c r="GBH42" s="134"/>
      <c r="GBI42" s="134"/>
      <c r="GBJ42" s="134"/>
      <c r="GBK42" s="134"/>
      <c r="GBL42" s="134"/>
      <c r="GBM42" s="134"/>
      <c r="GBN42" s="134"/>
      <c r="GBO42" s="134"/>
      <c r="GBP42" s="134"/>
      <c r="GBQ42" s="134"/>
      <c r="GBR42" s="134"/>
      <c r="GBS42" s="134"/>
      <c r="GBT42" s="134"/>
      <c r="GBU42" s="134"/>
      <c r="GBV42" s="134"/>
      <c r="GBW42" s="134"/>
      <c r="GBX42" s="134"/>
      <c r="GBY42" s="134"/>
      <c r="GBZ42" s="134"/>
      <c r="GCA42" s="134"/>
      <c r="GCB42" s="134"/>
      <c r="GCC42" s="134"/>
      <c r="GCD42" s="134"/>
      <c r="GCE42" s="134"/>
      <c r="GCF42" s="134"/>
      <c r="GCG42" s="134"/>
      <c r="GCH42" s="134"/>
      <c r="GCI42" s="134"/>
      <c r="GCJ42" s="134"/>
      <c r="GCK42" s="134"/>
      <c r="GCL42" s="134"/>
      <c r="GCM42" s="134"/>
      <c r="GCN42" s="134"/>
      <c r="GCO42" s="134"/>
      <c r="GCP42" s="134"/>
      <c r="GCQ42" s="134"/>
      <c r="GCR42" s="134"/>
      <c r="GCS42" s="134"/>
      <c r="GCT42" s="134"/>
      <c r="GCU42" s="134"/>
      <c r="GCV42" s="134"/>
      <c r="GCW42" s="134"/>
      <c r="GCX42" s="134"/>
      <c r="GCY42" s="134"/>
      <c r="GCZ42" s="134"/>
      <c r="GDA42" s="134"/>
      <c r="GDB42" s="134"/>
      <c r="GDC42" s="134"/>
      <c r="GDD42" s="134"/>
      <c r="GDE42" s="134"/>
      <c r="GDF42" s="134"/>
      <c r="GDG42" s="134"/>
      <c r="GDH42" s="134"/>
      <c r="GDI42" s="134"/>
      <c r="GDJ42" s="134"/>
      <c r="GDK42" s="134"/>
      <c r="GDL42" s="134"/>
      <c r="GDM42" s="134"/>
      <c r="GDN42" s="134"/>
      <c r="GDO42" s="134"/>
      <c r="GDP42" s="134"/>
      <c r="GDQ42" s="134"/>
      <c r="GDR42" s="134"/>
      <c r="GDS42" s="134"/>
      <c r="GDT42" s="134"/>
      <c r="GDU42" s="134"/>
      <c r="GDV42" s="134"/>
      <c r="GDW42" s="134"/>
      <c r="GDX42" s="134"/>
      <c r="GDY42" s="134"/>
      <c r="GDZ42" s="134"/>
      <c r="GEA42" s="134"/>
      <c r="GEB42" s="134"/>
      <c r="GEC42" s="134"/>
      <c r="GED42" s="134"/>
      <c r="GEE42" s="134"/>
      <c r="GEF42" s="134"/>
      <c r="GEG42" s="134"/>
      <c r="GEH42" s="134"/>
      <c r="GEI42" s="134"/>
      <c r="GEJ42" s="134"/>
      <c r="GEK42" s="134"/>
      <c r="GEL42" s="134"/>
      <c r="GEM42" s="134"/>
      <c r="GEN42" s="134"/>
      <c r="GEO42" s="134"/>
      <c r="GEP42" s="134"/>
      <c r="GEQ42" s="134"/>
      <c r="GER42" s="134"/>
      <c r="GES42" s="134"/>
      <c r="GET42" s="134"/>
      <c r="GEU42" s="134"/>
      <c r="GEV42" s="134"/>
      <c r="GEW42" s="134"/>
      <c r="GEX42" s="134"/>
      <c r="GEY42" s="134"/>
      <c r="GEZ42" s="134"/>
      <c r="GFA42" s="134"/>
      <c r="GFB42" s="134"/>
      <c r="GFC42" s="134"/>
      <c r="GFD42" s="134"/>
      <c r="GFE42" s="134"/>
      <c r="GFF42" s="134"/>
      <c r="GFG42" s="134"/>
      <c r="GFH42" s="134"/>
      <c r="GFI42" s="134"/>
      <c r="GFJ42" s="134"/>
      <c r="GFK42" s="134"/>
      <c r="GFL42" s="134"/>
      <c r="GFM42" s="134"/>
      <c r="GFN42" s="134"/>
      <c r="GFO42" s="134"/>
      <c r="GFP42" s="134"/>
      <c r="GFQ42" s="134"/>
      <c r="GFR42" s="134"/>
      <c r="GFS42" s="134"/>
      <c r="GFT42" s="134"/>
      <c r="GFU42" s="134"/>
      <c r="GFV42" s="134"/>
      <c r="GFW42" s="134"/>
      <c r="GFX42" s="134"/>
      <c r="GFY42" s="134"/>
      <c r="GFZ42" s="134"/>
      <c r="GGA42" s="134"/>
      <c r="GGB42" s="134"/>
      <c r="GGC42" s="134"/>
      <c r="GGD42" s="134"/>
      <c r="GGE42" s="134"/>
      <c r="GGF42" s="134"/>
      <c r="GGG42" s="134"/>
      <c r="GGH42" s="134"/>
      <c r="GGI42" s="134"/>
      <c r="GGJ42" s="134"/>
      <c r="GGK42" s="134"/>
      <c r="GGL42" s="134"/>
      <c r="GGM42" s="134"/>
      <c r="GGN42" s="134"/>
      <c r="GGO42" s="134"/>
      <c r="GGP42" s="134"/>
      <c r="GGQ42" s="134"/>
      <c r="GGR42" s="134"/>
      <c r="GGS42" s="134"/>
      <c r="GGT42" s="134"/>
      <c r="GGU42" s="134"/>
      <c r="GGV42" s="134"/>
      <c r="GGW42" s="134"/>
      <c r="GGX42" s="134"/>
      <c r="GGY42" s="134"/>
      <c r="GGZ42" s="134"/>
      <c r="GHA42" s="134"/>
      <c r="GHB42" s="134"/>
      <c r="GHC42" s="134"/>
      <c r="GHD42" s="134"/>
      <c r="GHE42" s="134"/>
      <c r="GHF42" s="134"/>
      <c r="GHG42" s="134"/>
      <c r="GHH42" s="134"/>
      <c r="GHI42" s="134"/>
      <c r="GHJ42" s="134"/>
      <c r="GHK42" s="134"/>
      <c r="GHL42" s="134"/>
      <c r="GHM42" s="134"/>
      <c r="GHN42" s="134"/>
      <c r="GHO42" s="134"/>
      <c r="GHP42" s="134"/>
      <c r="GHQ42" s="134"/>
      <c r="GHR42" s="134"/>
      <c r="GHS42" s="134"/>
      <c r="GHT42" s="134"/>
      <c r="GHU42" s="134"/>
      <c r="GHV42" s="134"/>
      <c r="GHW42" s="134"/>
      <c r="GHX42" s="134"/>
      <c r="GHY42" s="134"/>
      <c r="GHZ42" s="134"/>
      <c r="GIA42" s="134"/>
      <c r="GIB42" s="134"/>
      <c r="GIC42" s="134"/>
      <c r="GID42" s="134"/>
      <c r="GIE42" s="134"/>
      <c r="GIF42" s="134"/>
      <c r="GIG42" s="134"/>
      <c r="GIH42" s="134"/>
      <c r="GII42" s="134"/>
      <c r="GIJ42" s="134"/>
      <c r="GIK42" s="134"/>
      <c r="GIL42" s="134"/>
      <c r="GIM42" s="134"/>
      <c r="GIN42" s="134"/>
      <c r="GIO42" s="134"/>
      <c r="GIP42" s="134"/>
      <c r="GIQ42" s="134"/>
      <c r="GIR42" s="134"/>
      <c r="GIS42" s="134"/>
      <c r="GIT42" s="134"/>
      <c r="GIU42" s="134"/>
      <c r="GIV42" s="134"/>
      <c r="GIW42" s="134"/>
      <c r="GIX42" s="134"/>
      <c r="GIY42" s="134"/>
      <c r="GIZ42" s="134"/>
      <c r="GJA42" s="134"/>
      <c r="GJB42" s="134"/>
      <c r="GJC42" s="134"/>
      <c r="GJD42" s="134"/>
      <c r="GJE42" s="134"/>
      <c r="GJF42" s="134"/>
      <c r="GJG42" s="134"/>
      <c r="GJH42" s="134"/>
      <c r="GJI42" s="134"/>
      <c r="GJJ42" s="134"/>
      <c r="GJK42" s="134"/>
      <c r="GJL42" s="134"/>
      <c r="GJM42" s="134"/>
      <c r="GJN42" s="134"/>
      <c r="GJO42" s="134"/>
      <c r="GJP42" s="134"/>
      <c r="GJQ42" s="134"/>
      <c r="GJR42" s="134"/>
      <c r="GJS42" s="134"/>
      <c r="GJT42" s="134"/>
      <c r="GJU42" s="134"/>
      <c r="GJV42" s="134"/>
      <c r="GJW42" s="134"/>
      <c r="GJX42" s="134"/>
      <c r="GJY42" s="134"/>
      <c r="GJZ42" s="134"/>
      <c r="GKA42" s="134"/>
      <c r="GKB42" s="134"/>
      <c r="GKC42" s="134"/>
      <c r="GKD42" s="134"/>
      <c r="GKE42" s="134"/>
      <c r="GKF42" s="134"/>
      <c r="GKG42" s="134"/>
      <c r="GKH42" s="134"/>
      <c r="GKI42" s="134"/>
      <c r="GKJ42" s="134"/>
      <c r="GKK42" s="134"/>
      <c r="GKL42" s="134"/>
      <c r="GKM42" s="134"/>
      <c r="GKN42" s="134"/>
      <c r="GKO42" s="134"/>
      <c r="GKP42" s="134"/>
      <c r="GKQ42" s="134"/>
      <c r="GKR42" s="134"/>
      <c r="GKS42" s="134"/>
      <c r="GKT42" s="134"/>
      <c r="GKU42" s="134"/>
      <c r="GKV42" s="134"/>
      <c r="GKW42" s="134"/>
      <c r="GKX42" s="134"/>
      <c r="GKY42" s="134"/>
      <c r="GKZ42" s="134"/>
      <c r="GLA42" s="134"/>
      <c r="GLB42" s="134"/>
      <c r="GLC42" s="134"/>
      <c r="GLD42" s="134"/>
      <c r="GLE42" s="134"/>
      <c r="GLF42" s="134"/>
      <c r="GLG42" s="134"/>
      <c r="GLH42" s="134"/>
      <c r="GLI42" s="134"/>
      <c r="GLJ42" s="134"/>
      <c r="GLK42" s="134"/>
      <c r="GLL42" s="134"/>
      <c r="GLM42" s="134"/>
      <c r="GLN42" s="134"/>
      <c r="GLO42" s="134"/>
      <c r="GLP42" s="134"/>
      <c r="GLQ42" s="134"/>
      <c r="GLR42" s="134"/>
      <c r="GLS42" s="134"/>
      <c r="GLT42" s="134"/>
      <c r="GLU42" s="134"/>
      <c r="GLV42" s="134"/>
      <c r="GLW42" s="134"/>
      <c r="GLX42" s="134"/>
      <c r="GLY42" s="134"/>
      <c r="GLZ42" s="134"/>
      <c r="GMA42" s="134"/>
      <c r="GMB42" s="134"/>
      <c r="GMC42" s="134"/>
      <c r="GMD42" s="134"/>
      <c r="GME42" s="134"/>
      <c r="GMF42" s="134"/>
      <c r="GMG42" s="134"/>
      <c r="GMH42" s="134"/>
      <c r="GMI42" s="134"/>
      <c r="GMJ42" s="134"/>
      <c r="GMK42" s="134"/>
      <c r="GML42" s="134"/>
      <c r="GMM42" s="134"/>
      <c r="GMN42" s="134"/>
      <c r="GMO42" s="134"/>
      <c r="GMP42" s="134"/>
      <c r="GMQ42" s="134"/>
      <c r="GMR42" s="134"/>
      <c r="GMS42" s="134"/>
      <c r="GMT42" s="134"/>
      <c r="GMU42" s="134"/>
      <c r="GMV42" s="134"/>
      <c r="GMW42" s="134"/>
      <c r="GMX42" s="134"/>
      <c r="GMY42" s="134"/>
      <c r="GMZ42" s="134"/>
      <c r="GNA42" s="134"/>
      <c r="GNB42" s="134"/>
      <c r="GNC42" s="134"/>
      <c r="GND42" s="134"/>
      <c r="GNE42" s="134"/>
      <c r="GNF42" s="134"/>
      <c r="GNG42" s="134"/>
      <c r="GNH42" s="134"/>
      <c r="GNI42" s="134"/>
      <c r="GNJ42" s="134"/>
      <c r="GNK42" s="134"/>
      <c r="GNL42" s="134"/>
      <c r="GNM42" s="134"/>
      <c r="GNN42" s="134"/>
      <c r="GNO42" s="134"/>
      <c r="GNP42" s="134"/>
      <c r="GNQ42" s="134"/>
      <c r="GNR42" s="134"/>
      <c r="GNS42" s="134"/>
      <c r="GNT42" s="134"/>
      <c r="GNU42" s="134"/>
      <c r="GNV42" s="134"/>
      <c r="GNW42" s="134"/>
      <c r="GNX42" s="134"/>
      <c r="GNY42" s="134"/>
      <c r="GNZ42" s="134"/>
      <c r="GOA42" s="134"/>
      <c r="GOB42" s="134"/>
      <c r="GOC42" s="134"/>
      <c r="GOD42" s="134"/>
      <c r="GOE42" s="134"/>
      <c r="GOF42" s="134"/>
      <c r="GOG42" s="134"/>
      <c r="GOH42" s="134"/>
      <c r="GOI42" s="134"/>
      <c r="GOJ42" s="134"/>
      <c r="GOK42" s="134"/>
      <c r="GOL42" s="134"/>
      <c r="GOM42" s="134"/>
      <c r="GON42" s="134"/>
      <c r="GOO42" s="134"/>
      <c r="GOP42" s="134"/>
      <c r="GOQ42" s="134"/>
      <c r="GOR42" s="134"/>
      <c r="GOS42" s="134"/>
      <c r="GOT42" s="134"/>
      <c r="GOU42" s="134"/>
      <c r="GOV42" s="134"/>
      <c r="GOW42" s="134"/>
      <c r="GOX42" s="134"/>
      <c r="GOY42" s="134"/>
      <c r="GOZ42" s="134"/>
      <c r="GPA42" s="134"/>
      <c r="GPB42" s="134"/>
      <c r="GPC42" s="134"/>
      <c r="GPD42" s="134"/>
      <c r="GPE42" s="134"/>
      <c r="GPF42" s="134"/>
      <c r="GPG42" s="134"/>
      <c r="GPH42" s="134"/>
      <c r="GPI42" s="134"/>
      <c r="GPJ42" s="134"/>
      <c r="GPK42" s="134"/>
      <c r="GPL42" s="134"/>
      <c r="GPM42" s="134"/>
      <c r="GPN42" s="134"/>
      <c r="GPO42" s="134"/>
      <c r="GPP42" s="134"/>
      <c r="GPQ42" s="134"/>
      <c r="GPR42" s="134"/>
      <c r="GPS42" s="134"/>
      <c r="GPT42" s="134"/>
      <c r="GPU42" s="134"/>
      <c r="GPV42" s="134"/>
      <c r="GPW42" s="134"/>
      <c r="GPX42" s="134"/>
      <c r="GPY42" s="134"/>
      <c r="GPZ42" s="134"/>
      <c r="GQA42" s="134"/>
      <c r="GQB42" s="134"/>
      <c r="GQC42" s="134"/>
      <c r="GQD42" s="134"/>
      <c r="GQE42" s="134"/>
      <c r="GQF42" s="134"/>
      <c r="GQG42" s="134"/>
      <c r="GQH42" s="134"/>
      <c r="GQI42" s="134"/>
      <c r="GQJ42" s="134"/>
      <c r="GQK42" s="134"/>
      <c r="GQL42" s="134"/>
      <c r="GQM42" s="134"/>
      <c r="GQN42" s="134"/>
      <c r="GQO42" s="134"/>
      <c r="GQP42" s="134"/>
      <c r="GQQ42" s="134"/>
      <c r="GQR42" s="134"/>
      <c r="GQS42" s="134"/>
      <c r="GQT42" s="134"/>
      <c r="GQU42" s="134"/>
      <c r="GQV42" s="134"/>
      <c r="GQW42" s="134"/>
      <c r="GQX42" s="134"/>
      <c r="GQY42" s="134"/>
      <c r="GQZ42" s="134"/>
      <c r="GRA42" s="134"/>
      <c r="GRB42" s="134"/>
      <c r="GRC42" s="134"/>
      <c r="GRD42" s="134"/>
      <c r="GRE42" s="134"/>
      <c r="GRF42" s="134"/>
      <c r="GRG42" s="134"/>
      <c r="GRH42" s="134"/>
      <c r="GRI42" s="134"/>
      <c r="GRJ42" s="134"/>
      <c r="GRK42" s="134"/>
      <c r="GRL42" s="134"/>
      <c r="GRM42" s="134"/>
      <c r="GRN42" s="134"/>
      <c r="GRO42" s="134"/>
      <c r="GRP42" s="134"/>
      <c r="GRQ42" s="134"/>
      <c r="GRR42" s="134"/>
      <c r="GRS42" s="134"/>
      <c r="GRT42" s="134"/>
      <c r="GRU42" s="134"/>
      <c r="GRV42" s="134"/>
      <c r="GRW42" s="134"/>
      <c r="GRX42" s="134"/>
      <c r="GRY42" s="134"/>
      <c r="GRZ42" s="134"/>
      <c r="GSA42" s="134"/>
      <c r="GSB42" s="134"/>
      <c r="GSC42" s="134"/>
      <c r="GSD42" s="134"/>
      <c r="GSE42" s="134"/>
      <c r="GSF42" s="134"/>
      <c r="GSG42" s="134"/>
      <c r="GSH42" s="134"/>
      <c r="GSI42" s="134"/>
      <c r="GSJ42" s="134"/>
      <c r="GSK42" s="134"/>
      <c r="GSL42" s="134"/>
      <c r="GSM42" s="134"/>
      <c r="GSN42" s="134"/>
      <c r="GSO42" s="134"/>
      <c r="GSP42" s="134"/>
      <c r="GSQ42" s="134"/>
      <c r="GSR42" s="134"/>
      <c r="GSS42" s="134"/>
      <c r="GST42" s="134"/>
      <c r="GSU42" s="134"/>
      <c r="GSV42" s="134"/>
      <c r="GSW42" s="134"/>
      <c r="GSX42" s="134"/>
      <c r="GSY42" s="134"/>
      <c r="GSZ42" s="134"/>
      <c r="GTA42" s="134"/>
      <c r="GTB42" s="134"/>
      <c r="GTC42" s="134"/>
      <c r="GTD42" s="134"/>
      <c r="GTE42" s="134"/>
      <c r="GTF42" s="134"/>
      <c r="GTG42" s="134"/>
      <c r="GTH42" s="134"/>
      <c r="GTI42" s="134"/>
      <c r="GTJ42" s="134"/>
      <c r="GTK42" s="134"/>
      <c r="GTL42" s="134"/>
      <c r="GTM42" s="134"/>
      <c r="GTN42" s="134"/>
      <c r="GTO42" s="134"/>
      <c r="GTP42" s="134"/>
      <c r="GTQ42" s="134"/>
      <c r="GTR42" s="134"/>
      <c r="GTS42" s="134"/>
      <c r="GTT42" s="134"/>
      <c r="GTU42" s="134"/>
      <c r="GTV42" s="134"/>
      <c r="GTW42" s="134"/>
      <c r="GTX42" s="134"/>
      <c r="GTY42" s="134"/>
      <c r="GTZ42" s="134"/>
      <c r="GUA42" s="134"/>
      <c r="GUB42" s="134"/>
      <c r="GUC42" s="134"/>
      <c r="GUD42" s="134"/>
      <c r="GUE42" s="134"/>
      <c r="GUF42" s="134"/>
      <c r="GUG42" s="134"/>
      <c r="GUH42" s="134"/>
      <c r="GUI42" s="134"/>
      <c r="GUJ42" s="134"/>
      <c r="GUK42" s="134"/>
      <c r="GUL42" s="134"/>
      <c r="GUM42" s="134"/>
      <c r="GUN42" s="134"/>
      <c r="GUO42" s="134"/>
      <c r="GUP42" s="134"/>
      <c r="GUQ42" s="134"/>
      <c r="GUR42" s="134"/>
      <c r="GUS42" s="134"/>
      <c r="GUT42" s="134"/>
      <c r="GUU42" s="134"/>
      <c r="GUV42" s="134"/>
      <c r="GUW42" s="134"/>
      <c r="GUX42" s="134"/>
      <c r="GUY42" s="134"/>
      <c r="GUZ42" s="134"/>
      <c r="GVA42" s="134"/>
      <c r="GVB42" s="134"/>
      <c r="GVC42" s="134"/>
      <c r="GVD42" s="134"/>
      <c r="GVE42" s="134"/>
      <c r="GVF42" s="134"/>
      <c r="GVG42" s="134"/>
      <c r="GVH42" s="134"/>
      <c r="GVI42" s="134"/>
      <c r="GVJ42" s="134"/>
      <c r="GVK42" s="134"/>
      <c r="GVL42" s="134"/>
      <c r="GVM42" s="134"/>
      <c r="GVN42" s="134"/>
      <c r="GVO42" s="134"/>
      <c r="GVP42" s="134"/>
      <c r="GVQ42" s="134"/>
      <c r="GVR42" s="134"/>
      <c r="GVS42" s="134"/>
      <c r="GVT42" s="134"/>
      <c r="GVU42" s="134"/>
      <c r="GVV42" s="134"/>
      <c r="GVW42" s="134"/>
      <c r="GVX42" s="134"/>
      <c r="GVY42" s="134"/>
      <c r="GVZ42" s="134"/>
      <c r="GWA42" s="134"/>
      <c r="GWB42" s="134"/>
      <c r="GWC42" s="134"/>
      <c r="GWD42" s="134"/>
      <c r="GWE42" s="134"/>
      <c r="GWF42" s="134"/>
      <c r="GWG42" s="134"/>
      <c r="GWH42" s="134"/>
      <c r="GWI42" s="134"/>
      <c r="GWJ42" s="134"/>
      <c r="GWK42" s="134"/>
      <c r="GWL42" s="134"/>
      <c r="GWM42" s="134"/>
      <c r="GWN42" s="134"/>
      <c r="GWO42" s="134"/>
      <c r="GWP42" s="134"/>
      <c r="GWQ42" s="134"/>
      <c r="GWR42" s="134"/>
      <c r="GWS42" s="134"/>
      <c r="GWT42" s="134"/>
      <c r="GWU42" s="134"/>
      <c r="GWV42" s="134"/>
      <c r="GWW42" s="134"/>
      <c r="GWX42" s="134"/>
      <c r="GWY42" s="134"/>
      <c r="GWZ42" s="134"/>
      <c r="GXA42" s="134"/>
      <c r="GXB42" s="134"/>
      <c r="GXC42" s="134"/>
      <c r="GXD42" s="134"/>
      <c r="GXE42" s="134"/>
      <c r="GXF42" s="134"/>
      <c r="GXG42" s="134"/>
      <c r="GXH42" s="134"/>
      <c r="GXI42" s="134"/>
      <c r="GXJ42" s="134"/>
      <c r="GXK42" s="134"/>
      <c r="GXL42" s="134"/>
      <c r="GXM42" s="134"/>
      <c r="GXN42" s="134"/>
      <c r="GXO42" s="134"/>
      <c r="GXP42" s="134"/>
      <c r="GXQ42" s="134"/>
      <c r="GXR42" s="134"/>
      <c r="GXS42" s="134"/>
      <c r="GXT42" s="134"/>
      <c r="GXU42" s="134"/>
      <c r="GXV42" s="134"/>
      <c r="GXW42" s="134"/>
      <c r="GXX42" s="134"/>
      <c r="GXY42" s="134"/>
      <c r="GXZ42" s="134"/>
      <c r="GYA42" s="134"/>
      <c r="GYB42" s="134"/>
      <c r="GYC42" s="134"/>
      <c r="GYD42" s="134"/>
      <c r="GYE42" s="134"/>
      <c r="GYF42" s="134"/>
      <c r="GYG42" s="134"/>
      <c r="GYH42" s="134"/>
      <c r="GYI42" s="134"/>
      <c r="GYJ42" s="134"/>
      <c r="GYK42" s="134"/>
      <c r="GYL42" s="134"/>
      <c r="GYM42" s="134"/>
      <c r="GYN42" s="134"/>
      <c r="GYO42" s="134"/>
      <c r="GYP42" s="134"/>
      <c r="GYQ42" s="134"/>
      <c r="GYR42" s="134"/>
      <c r="GYS42" s="134"/>
      <c r="GYT42" s="134"/>
      <c r="GYU42" s="134"/>
      <c r="GYV42" s="134"/>
      <c r="GYW42" s="134"/>
      <c r="GYX42" s="134"/>
      <c r="GYY42" s="134"/>
      <c r="GYZ42" s="134"/>
      <c r="GZA42" s="134"/>
      <c r="GZB42" s="134"/>
      <c r="GZC42" s="134"/>
      <c r="GZD42" s="134"/>
      <c r="GZE42" s="134"/>
      <c r="GZF42" s="134"/>
      <c r="GZG42" s="134"/>
      <c r="GZH42" s="134"/>
      <c r="GZI42" s="134"/>
      <c r="GZJ42" s="134"/>
      <c r="GZK42" s="134"/>
      <c r="GZL42" s="134"/>
      <c r="GZM42" s="134"/>
      <c r="GZN42" s="134"/>
      <c r="GZO42" s="134"/>
      <c r="GZP42" s="134"/>
      <c r="GZQ42" s="134"/>
      <c r="GZR42" s="134"/>
      <c r="GZS42" s="134"/>
      <c r="GZT42" s="134"/>
      <c r="GZU42" s="134"/>
      <c r="GZV42" s="134"/>
      <c r="GZW42" s="134"/>
      <c r="GZX42" s="134"/>
      <c r="GZY42" s="134"/>
      <c r="GZZ42" s="134"/>
      <c r="HAA42" s="134"/>
      <c r="HAB42" s="134"/>
      <c r="HAC42" s="134"/>
      <c r="HAD42" s="134"/>
      <c r="HAE42" s="134"/>
      <c r="HAF42" s="134"/>
      <c r="HAG42" s="134"/>
      <c r="HAH42" s="134"/>
      <c r="HAI42" s="134"/>
      <c r="HAJ42" s="134"/>
      <c r="HAK42" s="134"/>
      <c r="HAL42" s="134"/>
      <c r="HAM42" s="134"/>
      <c r="HAN42" s="134"/>
      <c r="HAO42" s="134"/>
      <c r="HAP42" s="134"/>
      <c r="HAQ42" s="134"/>
      <c r="HAR42" s="134"/>
      <c r="HAS42" s="134"/>
      <c r="HAT42" s="134"/>
      <c r="HAU42" s="134"/>
      <c r="HAV42" s="134"/>
      <c r="HAW42" s="134"/>
      <c r="HAX42" s="134"/>
      <c r="HAY42" s="134"/>
      <c r="HAZ42" s="134"/>
      <c r="HBA42" s="134"/>
      <c r="HBB42" s="134"/>
      <c r="HBC42" s="134"/>
      <c r="HBD42" s="134"/>
      <c r="HBE42" s="134"/>
      <c r="HBF42" s="134"/>
      <c r="HBG42" s="134"/>
      <c r="HBH42" s="134"/>
      <c r="HBI42" s="134"/>
      <c r="HBJ42" s="134"/>
      <c r="HBK42" s="134"/>
      <c r="HBL42" s="134"/>
      <c r="HBM42" s="134"/>
      <c r="HBN42" s="134"/>
      <c r="HBO42" s="134"/>
      <c r="HBP42" s="134"/>
      <c r="HBQ42" s="134"/>
      <c r="HBR42" s="134"/>
      <c r="HBS42" s="134"/>
      <c r="HBT42" s="134"/>
      <c r="HBU42" s="134"/>
      <c r="HBV42" s="134"/>
      <c r="HBW42" s="134"/>
      <c r="HBX42" s="134"/>
      <c r="HBY42" s="134"/>
      <c r="HBZ42" s="134"/>
      <c r="HCA42" s="134"/>
      <c r="HCB42" s="134"/>
      <c r="HCC42" s="134"/>
      <c r="HCD42" s="134"/>
      <c r="HCE42" s="134"/>
      <c r="HCF42" s="134"/>
      <c r="HCG42" s="134"/>
      <c r="HCH42" s="134"/>
      <c r="HCI42" s="134"/>
      <c r="HCJ42" s="134"/>
      <c r="HCK42" s="134"/>
      <c r="HCL42" s="134"/>
      <c r="HCM42" s="134"/>
      <c r="HCN42" s="134"/>
      <c r="HCO42" s="134"/>
      <c r="HCP42" s="134"/>
      <c r="HCQ42" s="134"/>
      <c r="HCR42" s="134"/>
      <c r="HCS42" s="134"/>
      <c r="HCT42" s="134"/>
      <c r="HCU42" s="134"/>
      <c r="HCV42" s="134"/>
      <c r="HCW42" s="134"/>
      <c r="HCX42" s="134"/>
      <c r="HCY42" s="134"/>
      <c r="HCZ42" s="134"/>
      <c r="HDA42" s="134"/>
      <c r="HDB42" s="134"/>
      <c r="HDC42" s="134"/>
      <c r="HDD42" s="134"/>
      <c r="HDE42" s="134"/>
      <c r="HDF42" s="134"/>
      <c r="HDG42" s="134"/>
      <c r="HDH42" s="134"/>
      <c r="HDI42" s="134"/>
      <c r="HDJ42" s="134"/>
      <c r="HDK42" s="134"/>
      <c r="HDL42" s="134"/>
      <c r="HDM42" s="134"/>
      <c r="HDN42" s="134"/>
      <c r="HDO42" s="134"/>
      <c r="HDP42" s="134"/>
      <c r="HDQ42" s="134"/>
      <c r="HDR42" s="134"/>
      <c r="HDS42" s="134"/>
      <c r="HDT42" s="134"/>
      <c r="HDU42" s="134"/>
      <c r="HDV42" s="134"/>
      <c r="HDW42" s="134"/>
      <c r="HDX42" s="134"/>
      <c r="HDY42" s="134"/>
      <c r="HDZ42" s="134"/>
      <c r="HEA42" s="134"/>
      <c r="HEB42" s="134"/>
      <c r="HEC42" s="134"/>
      <c r="HED42" s="134"/>
      <c r="HEE42" s="134"/>
      <c r="HEF42" s="134"/>
      <c r="HEG42" s="134"/>
      <c r="HEH42" s="134"/>
      <c r="HEI42" s="134"/>
      <c r="HEJ42" s="134"/>
      <c r="HEK42" s="134"/>
      <c r="HEL42" s="134"/>
      <c r="HEM42" s="134"/>
      <c r="HEN42" s="134"/>
      <c r="HEO42" s="134"/>
      <c r="HEP42" s="134"/>
      <c r="HEQ42" s="134"/>
      <c r="HER42" s="134"/>
      <c r="HES42" s="134"/>
      <c r="HET42" s="134"/>
      <c r="HEU42" s="134"/>
      <c r="HEV42" s="134"/>
      <c r="HEW42" s="134"/>
      <c r="HEX42" s="134"/>
      <c r="HEY42" s="134"/>
      <c r="HEZ42" s="134"/>
      <c r="HFA42" s="134"/>
      <c r="HFB42" s="134"/>
      <c r="HFC42" s="134"/>
      <c r="HFD42" s="134"/>
      <c r="HFE42" s="134"/>
      <c r="HFF42" s="134"/>
      <c r="HFG42" s="134"/>
      <c r="HFH42" s="134"/>
      <c r="HFI42" s="134"/>
      <c r="HFJ42" s="134"/>
      <c r="HFK42" s="134"/>
      <c r="HFL42" s="134"/>
      <c r="HFM42" s="134"/>
      <c r="HFN42" s="134"/>
      <c r="HFO42" s="134"/>
      <c r="HFP42" s="134"/>
      <c r="HFQ42" s="134"/>
      <c r="HFR42" s="134"/>
      <c r="HFS42" s="134"/>
      <c r="HFT42" s="134"/>
      <c r="HFU42" s="134"/>
      <c r="HFV42" s="134"/>
      <c r="HFW42" s="134"/>
      <c r="HFX42" s="134"/>
      <c r="HFY42" s="134"/>
      <c r="HFZ42" s="134"/>
      <c r="HGA42" s="134"/>
      <c r="HGB42" s="134"/>
      <c r="HGC42" s="134"/>
      <c r="HGD42" s="134"/>
      <c r="HGE42" s="134"/>
      <c r="HGF42" s="134"/>
      <c r="HGG42" s="134"/>
      <c r="HGH42" s="134"/>
      <c r="HGI42" s="134"/>
      <c r="HGJ42" s="134"/>
      <c r="HGK42" s="134"/>
      <c r="HGL42" s="134"/>
      <c r="HGM42" s="134"/>
      <c r="HGN42" s="134"/>
      <c r="HGO42" s="134"/>
      <c r="HGP42" s="134"/>
      <c r="HGQ42" s="134"/>
      <c r="HGR42" s="134"/>
      <c r="HGS42" s="134"/>
      <c r="HGT42" s="134"/>
      <c r="HGU42" s="134"/>
      <c r="HGV42" s="134"/>
      <c r="HGW42" s="134"/>
      <c r="HGX42" s="134"/>
      <c r="HGY42" s="134"/>
      <c r="HGZ42" s="134"/>
      <c r="HHA42" s="134"/>
      <c r="HHB42" s="134"/>
      <c r="HHC42" s="134"/>
      <c r="HHD42" s="134"/>
      <c r="HHE42" s="134"/>
      <c r="HHF42" s="134"/>
      <c r="HHG42" s="134"/>
      <c r="HHH42" s="134"/>
      <c r="HHI42" s="134"/>
      <c r="HHJ42" s="134"/>
      <c r="HHK42" s="134"/>
      <c r="HHL42" s="134"/>
      <c r="HHM42" s="134"/>
      <c r="HHN42" s="134"/>
      <c r="HHO42" s="134"/>
      <c r="HHP42" s="134"/>
      <c r="HHQ42" s="134"/>
      <c r="HHR42" s="134"/>
      <c r="HHS42" s="134"/>
      <c r="HHT42" s="134"/>
      <c r="HHU42" s="134"/>
      <c r="HHV42" s="134"/>
      <c r="HHW42" s="134"/>
      <c r="HHX42" s="134"/>
      <c r="HHY42" s="134"/>
      <c r="HHZ42" s="134"/>
      <c r="HIA42" s="134"/>
      <c r="HIB42" s="134"/>
      <c r="HIC42" s="134"/>
      <c r="HID42" s="134"/>
      <c r="HIE42" s="134"/>
      <c r="HIF42" s="134"/>
      <c r="HIG42" s="134"/>
      <c r="HIH42" s="134"/>
      <c r="HII42" s="134"/>
      <c r="HIJ42" s="134"/>
      <c r="HIK42" s="134"/>
      <c r="HIL42" s="134"/>
      <c r="HIM42" s="134"/>
      <c r="HIN42" s="134"/>
      <c r="HIO42" s="134"/>
      <c r="HIP42" s="134"/>
      <c r="HIQ42" s="134"/>
      <c r="HIR42" s="134"/>
      <c r="HIS42" s="134"/>
      <c r="HIT42" s="134"/>
      <c r="HIU42" s="134"/>
      <c r="HIV42" s="134"/>
      <c r="HIW42" s="134"/>
      <c r="HIX42" s="134"/>
      <c r="HIY42" s="134"/>
      <c r="HIZ42" s="134"/>
      <c r="HJA42" s="134"/>
      <c r="HJB42" s="134"/>
      <c r="HJC42" s="134"/>
      <c r="HJD42" s="134"/>
      <c r="HJE42" s="134"/>
      <c r="HJF42" s="134"/>
      <c r="HJG42" s="134"/>
      <c r="HJH42" s="134"/>
      <c r="HJI42" s="134"/>
      <c r="HJJ42" s="134"/>
      <c r="HJK42" s="134"/>
      <c r="HJL42" s="134"/>
      <c r="HJM42" s="134"/>
      <c r="HJN42" s="134"/>
      <c r="HJO42" s="134"/>
      <c r="HJP42" s="134"/>
      <c r="HJQ42" s="134"/>
      <c r="HJR42" s="134"/>
      <c r="HJS42" s="134"/>
      <c r="HJT42" s="134"/>
      <c r="HJU42" s="134"/>
      <c r="HJV42" s="134"/>
      <c r="HJW42" s="134"/>
      <c r="HJX42" s="134"/>
      <c r="HJY42" s="134"/>
      <c r="HJZ42" s="134"/>
      <c r="HKA42" s="134"/>
      <c r="HKB42" s="134"/>
      <c r="HKC42" s="134"/>
      <c r="HKD42" s="134"/>
      <c r="HKE42" s="134"/>
      <c r="HKF42" s="134"/>
      <c r="HKG42" s="134"/>
      <c r="HKH42" s="134"/>
      <c r="HKI42" s="134"/>
      <c r="HKJ42" s="134"/>
      <c r="HKK42" s="134"/>
      <c r="HKL42" s="134"/>
      <c r="HKM42" s="134"/>
      <c r="HKN42" s="134"/>
      <c r="HKO42" s="134"/>
      <c r="HKP42" s="134"/>
      <c r="HKQ42" s="134"/>
      <c r="HKR42" s="134"/>
      <c r="HKS42" s="134"/>
      <c r="HKT42" s="134"/>
      <c r="HKU42" s="134"/>
      <c r="HKV42" s="134"/>
      <c r="HKW42" s="134"/>
      <c r="HKX42" s="134"/>
      <c r="HKY42" s="134"/>
      <c r="HKZ42" s="134"/>
      <c r="HLA42" s="134"/>
      <c r="HLB42" s="134"/>
      <c r="HLC42" s="134"/>
      <c r="HLD42" s="134"/>
      <c r="HLE42" s="134"/>
      <c r="HLF42" s="134"/>
      <c r="HLG42" s="134"/>
      <c r="HLH42" s="134"/>
      <c r="HLI42" s="134"/>
      <c r="HLJ42" s="134"/>
      <c r="HLK42" s="134"/>
      <c r="HLL42" s="134"/>
      <c r="HLM42" s="134"/>
      <c r="HLN42" s="134"/>
      <c r="HLO42" s="134"/>
      <c r="HLP42" s="134"/>
      <c r="HLQ42" s="134"/>
      <c r="HLR42" s="134"/>
      <c r="HLS42" s="134"/>
      <c r="HLT42" s="134"/>
      <c r="HLU42" s="134"/>
      <c r="HLV42" s="134"/>
      <c r="HLW42" s="134"/>
      <c r="HLX42" s="134"/>
      <c r="HLY42" s="134"/>
      <c r="HLZ42" s="134"/>
      <c r="HMA42" s="134"/>
      <c r="HMB42" s="134"/>
      <c r="HMC42" s="134"/>
      <c r="HMD42" s="134"/>
      <c r="HME42" s="134"/>
      <c r="HMF42" s="134"/>
      <c r="HMG42" s="134"/>
      <c r="HMH42" s="134"/>
      <c r="HMI42" s="134"/>
      <c r="HMJ42" s="134"/>
      <c r="HMK42" s="134"/>
      <c r="HML42" s="134"/>
      <c r="HMM42" s="134"/>
      <c r="HMN42" s="134"/>
      <c r="HMO42" s="134"/>
      <c r="HMP42" s="134"/>
      <c r="HMQ42" s="134"/>
      <c r="HMR42" s="134"/>
      <c r="HMS42" s="134"/>
      <c r="HMT42" s="134"/>
      <c r="HMU42" s="134"/>
      <c r="HMV42" s="134"/>
      <c r="HMW42" s="134"/>
      <c r="HMX42" s="134"/>
      <c r="HMY42" s="134"/>
      <c r="HMZ42" s="134"/>
      <c r="HNA42" s="134"/>
      <c r="HNB42" s="134"/>
      <c r="HNC42" s="134"/>
      <c r="HND42" s="134"/>
      <c r="HNE42" s="134"/>
      <c r="HNF42" s="134"/>
      <c r="HNG42" s="134"/>
      <c r="HNH42" s="134"/>
      <c r="HNI42" s="134"/>
      <c r="HNJ42" s="134"/>
      <c r="HNK42" s="134"/>
      <c r="HNL42" s="134"/>
      <c r="HNM42" s="134"/>
      <c r="HNN42" s="134"/>
      <c r="HNO42" s="134"/>
      <c r="HNP42" s="134"/>
      <c r="HNQ42" s="134"/>
      <c r="HNR42" s="134"/>
      <c r="HNS42" s="134"/>
      <c r="HNT42" s="134"/>
      <c r="HNU42" s="134"/>
      <c r="HNV42" s="134"/>
      <c r="HNW42" s="134"/>
      <c r="HNX42" s="134"/>
      <c r="HNY42" s="134"/>
      <c r="HNZ42" s="134"/>
      <c r="HOA42" s="134"/>
      <c r="HOB42" s="134"/>
      <c r="HOC42" s="134"/>
      <c r="HOD42" s="134"/>
      <c r="HOE42" s="134"/>
      <c r="HOF42" s="134"/>
      <c r="HOG42" s="134"/>
      <c r="HOH42" s="134"/>
      <c r="HOI42" s="134"/>
      <c r="HOJ42" s="134"/>
      <c r="HOK42" s="134"/>
      <c r="HOL42" s="134"/>
      <c r="HOM42" s="134"/>
      <c r="HON42" s="134"/>
      <c r="HOO42" s="134"/>
      <c r="HOP42" s="134"/>
      <c r="HOQ42" s="134"/>
      <c r="HOR42" s="134"/>
      <c r="HOS42" s="134"/>
      <c r="HOT42" s="134"/>
      <c r="HOU42" s="134"/>
      <c r="HOV42" s="134"/>
      <c r="HOW42" s="134"/>
      <c r="HOX42" s="134"/>
      <c r="HOY42" s="134"/>
      <c r="HOZ42" s="134"/>
      <c r="HPA42" s="134"/>
      <c r="HPB42" s="134"/>
      <c r="HPC42" s="134"/>
      <c r="HPD42" s="134"/>
      <c r="HPE42" s="134"/>
      <c r="HPF42" s="134"/>
      <c r="HPG42" s="134"/>
      <c r="HPH42" s="134"/>
      <c r="HPI42" s="134"/>
      <c r="HPJ42" s="134"/>
      <c r="HPK42" s="134"/>
      <c r="HPL42" s="134"/>
      <c r="HPM42" s="134"/>
      <c r="HPN42" s="134"/>
      <c r="HPO42" s="134"/>
      <c r="HPP42" s="134"/>
      <c r="HPQ42" s="134"/>
      <c r="HPR42" s="134"/>
      <c r="HPS42" s="134"/>
      <c r="HPT42" s="134"/>
      <c r="HPU42" s="134"/>
      <c r="HPV42" s="134"/>
      <c r="HPW42" s="134"/>
      <c r="HPX42" s="134"/>
      <c r="HPY42" s="134"/>
      <c r="HPZ42" s="134"/>
      <c r="HQA42" s="134"/>
      <c r="HQB42" s="134"/>
      <c r="HQC42" s="134"/>
      <c r="HQD42" s="134"/>
      <c r="HQE42" s="134"/>
      <c r="HQF42" s="134"/>
      <c r="HQG42" s="134"/>
      <c r="HQH42" s="134"/>
      <c r="HQI42" s="134"/>
      <c r="HQJ42" s="134"/>
      <c r="HQK42" s="134"/>
      <c r="HQL42" s="134"/>
      <c r="HQM42" s="134"/>
      <c r="HQN42" s="134"/>
      <c r="HQO42" s="134"/>
      <c r="HQP42" s="134"/>
      <c r="HQQ42" s="134"/>
      <c r="HQR42" s="134"/>
      <c r="HQS42" s="134"/>
      <c r="HQT42" s="134"/>
      <c r="HQU42" s="134"/>
      <c r="HQV42" s="134"/>
      <c r="HQW42" s="134"/>
      <c r="HQX42" s="134"/>
      <c r="HQY42" s="134"/>
      <c r="HQZ42" s="134"/>
      <c r="HRA42" s="134"/>
      <c r="HRB42" s="134"/>
      <c r="HRC42" s="134"/>
      <c r="HRD42" s="134"/>
      <c r="HRE42" s="134"/>
      <c r="HRF42" s="134"/>
      <c r="HRG42" s="134"/>
      <c r="HRH42" s="134"/>
      <c r="HRI42" s="134"/>
      <c r="HRJ42" s="134"/>
      <c r="HRK42" s="134"/>
      <c r="HRL42" s="134"/>
      <c r="HRM42" s="134"/>
      <c r="HRN42" s="134"/>
      <c r="HRO42" s="134"/>
      <c r="HRP42" s="134"/>
      <c r="HRQ42" s="134"/>
      <c r="HRR42" s="134"/>
      <c r="HRS42" s="134"/>
      <c r="HRT42" s="134"/>
      <c r="HRU42" s="134"/>
      <c r="HRV42" s="134"/>
      <c r="HRW42" s="134"/>
      <c r="HRX42" s="134"/>
      <c r="HRY42" s="134"/>
      <c r="HRZ42" s="134"/>
      <c r="HSA42" s="134"/>
      <c r="HSB42" s="134"/>
      <c r="HSC42" s="134"/>
      <c r="HSD42" s="134"/>
      <c r="HSE42" s="134"/>
      <c r="HSF42" s="134"/>
      <c r="HSG42" s="134"/>
      <c r="HSH42" s="134"/>
      <c r="HSI42" s="134"/>
      <c r="HSJ42" s="134"/>
      <c r="HSK42" s="134"/>
      <c r="HSL42" s="134"/>
      <c r="HSM42" s="134"/>
      <c r="HSN42" s="134"/>
      <c r="HSO42" s="134"/>
      <c r="HSP42" s="134"/>
      <c r="HSQ42" s="134"/>
      <c r="HSR42" s="134"/>
      <c r="HSS42" s="134"/>
      <c r="HST42" s="134"/>
      <c r="HSU42" s="134"/>
      <c r="HSV42" s="134"/>
      <c r="HSW42" s="134"/>
      <c r="HSX42" s="134"/>
      <c r="HSY42" s="134"/>
      <c r="HSZ42" s="134"/>
      <c r="HTA42" s="134"/>
      <c r="HTB42" s="134"/>
      <c r="HTC42" s="134"/>
      <c r="HTD42" s="134"/>
      <c r="HTE42" s="134"/>
      <c r="HTF42" s="134"/>
      <c r="HTG42" s="134"/>
      <c r="HTH42" s="134"/>
      <c r="HTI42" s="134"/>
      <c r="HTJ42" s="134"/>
      <c r="HTK42" s="134"/>
      <c r="HTL42" s="134"/>
      <c r="HTM42" s="134"/>
      <c r="HTN42" s="134"/>
      <c r="HTO42" s="134"/>
      <c r="HTP42" s="134"/>
      <c r="HTQ42" s="134"/>
      <c r="HTR42" s="134"/>
      <c r="HTS42" s="134"/>
      <c r="HTT42" s="134"/>
      <c r="HTU42" s="134"/>
      <c r="HTV42" s="134"/>
      <c r="HTW42" s="134"/>
      <c r="HTX42" s="134"/>
      <c r="HTY42" s="134"/>
      <c r="HTZ42" s="134"/>
      <c r="HUA42" s="134"/>
      <c r="HUB42" s="134"/>
      <c r="HUC42" s="134"/>
      <c r="HUD42" s="134"/>
      <c r="HUE42" s="134"/>
      <c r="HUF42" s="134"/>
      <c r="HUG42" s="134"/>
      <c r="HUH42" s="134"/>
      <c r="HUI42" s="134"/>
      <c r="HUJ42" s="134"/>
      <c r="HUK42" s="134"/>
      <c r="HUL42" s="134"/>
      <c r="HUM42" s="134"/>
      <c r="HUN42" s="134"/>
      <c r="HUO42" s="134"/>
      <c r="HUP42" s="134"/>
      <c r="HUQ42" s="134"/>
      <c r="HUR42" s="134"/>
      <c r="HUS42" s="134"/>
      <c r="HUT42" s="134"/>
      <c r="HUU42" s="134"/>
      <c r="HUV42" s="134"/>
      <c r="HUW42" s="134"/>
      <c r="HUX42" s="134"/>
      <c r="HUY42" s="134"/>
      <c r="HUZ42" s="134"/>
      <c r="HVA42" s="134"/>
      <c r="HVB42" s="134"/>
      <c r="HVC42" s="134"/>
      <c r="HVD42" s="134"/>
      <c r="HVE42" s="134"/>
      <c r="HVF42" s="134"/>
      <c r="HVG42" s="134"/>
      <c r="HVH42" s="134"/>
      <c r="HVI42" s="134"/>
      <c r="HVJ42" s="134"/>
      <c r="HVK42" s="134"/>
      <c r="HVL42" s="134"/>
      <c r="HVM42" s="134"/>
      <c r="HVN42" s="134"/>
      <c r="HVO42" s="134"/>
      <c r="HVP42" s="134"/>
      <c r="HVQ42" s="134"/>
      <c r="HVR42" s="134"/>
      <c r="HVS42" s="134"/>
      <c r="HVT42" s="134"/>
      <c r="HVU42" s="134"/>
      <c r="HVV42" s="134"/>
      <c r="HVW42" s="134"/>
      <c r="HVX42" s="134"/>
      <c r="HVY42" s="134"/>
      <c r="HVZ42" s="134"/>
      <c r="HWA42" s="134"/>
      <c r="HWB42" s="134"/>
      <c r="HWC42" s="134"/>
      <c r="HWD42" s="134"/>
      <c r="HWE42" s="134"/>
      <c r="HWF42" s="134"/>
      <c r="HWG42" s="134"/>
      <c r="HWH42" s="134"/>
      <c r="HWI42" s="134"/>
      <c r="HWJ42" s="134"/>
      <c r="HWK42" s="134"/>
      <c r="HWL42" s="134"/>
      <c r="HWM42" s="134"/>
      <c r="HWN42" s="134"/>
      <c r="HWO42" s="134"/>
      <c r="HWP42" s="134"/>
      <c r="HWQ42" s="134"/>
      <c r="HWR42" s="134"/>
      <c r="HWS42" s="134"/>
      <c r="HWT42" s="134"/>
      <c r="HWU42" s="134"/>
      <c r="HWV42" s="134"/>
      <c r="HWW42" s="134"/>
      <c r="HWX42" s="134"/>
      <c r="HWY42" s="134"/>
      <c r="HWZ42" s="134"/>
      <c r="HXA42" s="134"/>
      <c r="HXB42" s="134"/>
      <c r="HXC42" s="134"/>
      <c r="HXD42" s="134"/>
      <c r="HXE42" s="134"/>
      <c r="HXF42" s="134"/>
      <c r="HXG42" s="134"/>
      <c r="HXH42" s="134"/>
      <c r="HXI42" s="134"/>
      <c r="HXJ42" s="134"/>
      <c r="HXK42" s="134"/>
      <c r="HXL42" s="134"/>
      <c r="HXM42" s="134"/>
      <c r="HXN42" s="134"/>
      <c r="HXO42" s="134"/>
      <c r="HXP42" s="134"/>
      <c r="HXQ42" s="134"/>
      <c r="HXR42" s="134"/>
      <c r="HXS42" s="134"/>
      <c r="HXT42" s="134"/>
      <c r="HXU42" s="134"/>
      <c r="HXV42" s="134"/>
      <c r="HXW42" s="134"/>
      <c r="HXX42" s="134"/>
      <c r="HXY42" s="134"/>
      <c r="HXZ42" s="134"/>
      <c r="HYA42" s="134"/>
      <c r="HYB42" s="134"/>
      <c r="HYC42" s="134"/>
      <c r="HYD42" s="134"/>
      <c r="HYE42" s="134"/>
      <c r="HYF42" s="134"/>
      <c r="HYG42" s="134"/>
      <c r="HYH42" s="134"/>
      <c r="HYI42" s="134"/>
      <c r="HYJ42" s="134"/>
      <c r="HYK42" s="134"/>
      <c r="HYL42" s="134"/>
      <c r="HYM42" s="134"/>
      <c r="HYN42" s="134"/>
      <c r="HYO42" s="134"/>
      <c r="HYP42" s="134"/>
      <c r="HYQ42" s="134"/>
      <c r="HYR42" s="134"/>
      <c r="HYS42" s="134"/>
      <c r="HYT42" s="134"/>
      <c r="HYU42" s="134"/>
      <c r="HYV42" s="134"/>
      <c r="HYW42" s="134"/>
      <c r="HYX42" s="134"/>
      <c r="HYY42" s="134"/>
      <c r="HYZ42" s="134"/>
      <c r="HZA42" s="134"/>
      <c r="HZB42" s="134"/>
      <c r="HZC42" s="134"/>
      <c r="HZD42" s="134"/>
      <c r="HZE42" s="134"/>
      <c r="HZF42" s="134"/>
      <c r="HZG42" s="134"/>
      <c r="HZH42" s="134"/>
      <c r="HZI42" s="134"/>
      <c r="HZJ42" s="134"/>
      <c r="HZK42" s="134"/>
      <c r="HZL42" s="134"/>
      <c r="HZM42" s="134"/>
      <c r="HZN42" s="134"/>
      <c r="HZO42" s="134"/>
      <c r="HZP42" s="134"/>
      <c r="HZQ42" s="134"/>
      <c r="HZR42" s="134"/>
      <c r="HZS42" s="134"/>
      <c r="HZT42" s="134"/>
      <c r="HZU42" s="134"/>
      <c r="HZV42" s="134"/>
      <c r="HZW42" s="134"/>
      <c r="HZX42" s="134"/>
      <c r="HZY42" s="134"/>
      <c r="HZZ42" s="134"/>
      <c r="IAA42" s="134"/>
      <c r="IAB42" s="134"/>
      <c r="IAC42" s="134"/>
      <c r="IAD42" s="134"/>
      <c r="IAE42" s="134"/>
      <c r="IAF42" s="134"/>
      <c r="IAG42" s="134"/>
      <c r="IAH42" s="134"/>
      <c r="IAI42" s="134"/>
      <c r="IAJ42" s="134"/>
      <c r="IAK42" s="134"/>
      <c r="IAL42" s="134"/>
      <c r="IAM42" s="134"/>
      <c r="IAN42" s="134"/>
      <c r="IAO42" s="134"/>
      <c r="IAP42" s="134"/>
      <c r="IAQ42" s="134"/>
      <c r="IAR42" s="134"/>
      <c r="IAS42" s="134"/>
      <c r="IAT42" s="134"/>
      <c r="IAU42" s="134"/>
      <c r="IAV42" s="134"/>
      <c r="IAW42" s="134"/>
      <c r="IAX42" s="134"/>
      <c r="IAY42" s="134"/>
      <c r="IAZ42" s="134"/>
      <c r="IBA42" s="134"/>
      <c r="IBB42" s="134"/>
      <c r="IBC42" s="134"/>
      <c r="IBD42" s="134"/>
      <c r="IBE42" s="134"/>
      <c r="IBF42" s="134"/>
      <c r="IBG42" s="134"/>
      <c r="IBH42" s="134"/>
      <c r="IBI42" s="134"/>
      <c r="IBJ42" s="134"/>
      <c r="IBK42" s="134"/>
      <c r="IBL42" s="134"/>
      <c r="IBM42" s="134"/>
      <c r="IBN42" s="134"/>
      <c r="IBO42" s="134"/>
      <c r="IBP42" s="134"/>
      <c r="IBQ42" s="134"/>
      <c r="IBR42" s="134"/>
      <c r="IBS42" s="134"/>
      <c r="IBT42" s="134"/>
      <c r="IBU42" s="134"/>
      <c r="IBV42" s="134"/>
      <c r="IBW42" s="134"/>
      <c r="IBX42" s="134"/>
      <c r="IBY42" s="134"/>
      <c r="IBZ42" s="134"/>
      <c r="ICA42" s="134"/>
      <c r="ICB42" s="134"/>
      <c r="ICC42" s="134"/>
      <c r="ICD42" s="134"/>
      <c r="ICE42" s="134"/>
      <c r="ICF42" s="134"/>
      <c r="ICG42" s="134"/>
      <c r="ICH42" s="134"/>
      <c r="ICI42" s="134"/>
      <c r="ICJ42" s="134"/>
      <c r="ICK42" s="134"/>
      <c r="ICL42" s="134"/>
      <c r="ICM42" s="134"/>
      <c r="ICN42" s="134"/>
      <c r="ICO42" s="134"/>
      <c r="ICP42" s="134"/>
      <c r="ICQ42" s="134"/>
      <c r="ICR42" s="134"/>
      <c r="ICS42" s="134"/>
      <c r="ICT42" s="134"/>
      <c r="ICU42" s="134"/>
      <c r="ICV42" s="134"/>
      <c r="ICW42" s="134"/>
      <c r="ICX42" s="134"/>
      <c r="ICY42" s="134"/>
      <c r="ICZ42" s="134"/>
      <c r="IDA42" s="134"/>
      <c r="IDB42" s="134"/>
      <c r="IDC42" s="134"/>
      <c r="IDD42" s="134"/>
      <c r="IDE42" s="134"/>
      <c r="IDF42" s="134"/>
      <c r="IDG42" s="134"/>
      <c r="IDH42" s="134"/>
      <c r="IDI42" s="134"/>
      <c r="IDJ42" s="134"/>
      <c r="IDK42" s="134"/>
      <c r="IDL42" s="134"/>
      <c r="IDM42" s="134"/>
      <c r="IDN42" s="134"/>
      <c r="IDO42" s="134"/>
      <c r="IDP42" s="134"/>
      <c r="IDQ42" s="134"/>
      <c r="IDR42" s="134"/>
      <c r="IDS42" s="134"/>
      <c r="IDT42" s="134"/>
      <c r="IDU42" s="134"/>
      <c r="IDV42" s="134"/>
      <c r="IDW42" s="134"/>
      <c r="IDX42" s="134"/>
      <c r="IDY42" s="134"/>
      <c r="IDZ42" s="134"/>
      <c r="IEA42" s="134"/>
      <c r="IEB42" s="134"/>
      <c r="IEC42" s="134"/>
      <c r="IED42" s="134"/>
      <c r="IEE42" s="134"/>
      <c r="IEF42" s="134"/>
      <c r="IEG42" s="134"/>
      <c r="IEH42" s="134"/>
      <c r="IEI42" s="134"/>
      <c r="IEJ42" s="134"/>
      <c r="IEK42" s="134"/>
      <c r="IEL42" s="134"/>
      <c r="IEM42" s="134"/>
      <c r="IEN42" s="134"/>
      <c r="IEO42" s="134"/>
      <c r="IEP42" s="134"/>
      <c r="IEQ42" s="134"/>
      <c r="IER42" s="134"/>
      <c r="IES42" s="134"/>
      <c r="IET42" s="134"/>
      <c r="IEU42" s="134"/>
      <c r="IEV42" s="134"/>
      <c r="IEW42" s="134"/>
      <c r="IEX42" s="134"/>
      <c r="IEY42" s="134"/>
      <c r="IEZ42" s="134"/>
      <c r="IFA42" s="134"/>
      <c r="IFB42" s="134"/>
      <c r="IFC42" s="134"/>
      <c r="IFD42" s="134"/>
      <c r="IFE42" s="134"/>
      <c r="IFF42" s="134"/>
      <c r="IFG42" s="134"/>
      <c r="IFH42" s="134"/>
      <c r="IFI42" s="134"/>
      <c r="IFJ42" s="134"/>
      <c r="IFK42" s="134"/>
      <c r="IFL42" s="134"/>
      <c r="IFM42" s="134"/>
      <c r="IFN42" s="134"/>
      <c r="IFO42" s="134"/>
      <c r="IFP42" s="134"/>
      <c r="IFQ42" s="134"/>
      <c r="IFR42" s="134"/>
      <c r="IFS42" s="134"/>
      <c r="IFT42" s="134"/>
      <c r="IFU42" s="134"/>
      <c r="IFV42" s="134"/>
      <c r="IFW42" s="134"/>
      <c r="IFX42" s="134"/>
      <c r="IFY42" s="134"/>
      <c r="IFZ42" s="134"/>
      <c r="IGA42" s="134"/>
      <c r="IGB42" s="134"/>
      <c r="IGC42" s="134"/>
      <c r="IGD42" s="134"/>
      <c r="IGE42" s="134"/>
      <c r="IGF42" s="134"/>
      <c r="IGG42" s="134"/>
      <c r="IGH42" s="134"/>
      <c r="IGI42" s="134"/>
      <c r="IGJ42" s="134"/>
      <c r="IGK42" s="134"/>
      <c r="IGL42" s="134"/>
      <c r="IGM42" s="134"/>
      <c r="IGN42" s="134"/>
      <c r="IGO42" s="134"/>
      <c r="IGP42" s="134"/>
      <c r="IGQ42" s="134"/>
      <c r="IGR42" s="134"/>
      <c r="IGS42" s="134"/>
      <c r="IGT42" s="134"/>
      <c r="IGU42" s="134"/>
      <c r="IGV42" s="134"/>
      <c r="IGW42" s="134"/>
      <c r="IGX42" s="134"/>
      <c r="IGY42" s="134"/>
      <c r="IGZ42" s="134"/>
      <c r="IHA42" s="134"/>
      <c r="IHB42" s="134"/>
      <c r="IHC42" s="134"/>
      <c r="IHD42" s="134"/>
      <c r="IHE42" s="134"/>
      <c r="IHF42" s="134"/>
      <c r="IHG42" s="134"/>
      <c r="IHH42" s="134"/>
      <c r="IHI42" s="134"/>
      <c r="IHJ42" s="134"/>
      <c r="IHK42" s="134"/>
      <c r="IHL42" s="134"/>
      <c r="IHM42" s="134"/>
      <c r="IHN42" s="134"/>
      <c r="IHO42" s="134"/>
      <c r="IHP42" s="134"/>
      <c r="IHQ42" s="134"/>
      <c r="IHR42" s="134"/>
      <c r="IHS42" s="134"/>
      <c r="IHT42" s="134"/>
      <c r="IHU42" s="134"/>
      <c r="IHV42" s="134"/>
      <c r="IHW42" s="134"/>
      <c r="IHX42" s="134"/>
      <c r="IHY42" s="134"/>
      <c r="IHZ42" s="134"/>
      <c r="IIA42" s="134"/>
      <c r="IIB42" s="134"/>
      <c r="IIC42" s="134"/>
      <c r="IID42" s="134"/>
      <c r="IIE42" s="134"/>
      <c r="IIF42" s="134"/>
      <c r="IIG42" s="134"/>
      <c r="IIH42" s="134"/>
      <c r="III42" s="134"/>
      <c r="IIJ42" s="134"/>
      <c r="IIK42" s="134"/>
      <c r="IIL42" s="134"/>
      <c r="IIM42" s="134"/>
      <c r="IIN42" s="134"/>
      <c r="IIO42" s="134"/>
      <c r="IIP42" s="134"/>
      <c r="IIQ42" s="134"/>
      <c r="IIR42" s="134"/>
      <c r="IIS42" s="134"/>
      <c r="IIT42" s="134"/>
      <c r="IIU42" s="134"/>
      <c r="IIV42" s="134"/>
      <c r="IIW42" s="134"/>
      <c r="IIX42" s="134"/>
      <c r="IIY42" s="134"/>
      <c r="IIZ42" s="134"/>
      <c r="IJA42" s="134"/>
      <c r="IJB42" s="134"/>
      <c r="IJC42" s="134"/>
      <c r="IJD42" s="134"/>
      <c r="IJE42" s="134"/>
      <c r="IJF42" s="134"/>
      <c r="IJG42" s="134"/>
      <c r="IJH42" s="134"/>
      <c r="IJI42" s="134"/>
      <c r="IJJ42" s="134"/>
      <c r="IJK42" s="134"/>
      <c r="IJL42" s="134"/>
      <c r="IJM42" s="134"/>
      <c r="IJN42" s="134"/>
      <c r="IJO42" s="134"/>
      <c r="IJP42" s="134"/>
      <c r="IJQ42" s="134"/>
      <c r="IJR42" s="134"/>
      <c r="IJS42" s="134"/>
      <c r="IJT42" s="134"/>
      <c r="IJU42" s="134"/>
      <c r="IJV42" s="134"/>
      <c r="IJW42" s="134"/>
      <c r="IJX42" s="134"/>
      <c r="IJY42" s="134"/>
      <c r="IJZ42" s="134"/>
      <c r="IKA42" s="134"/>
      <c r="IKB42" s="134"/>
      <c r="IKC42" s="134"/>
      <c r="IKD42" s="134"/>
      <c r="IKE42" s="134"/>
      <c r="IKF42" s="134"/>
      <c r="IKG42" s="134"/>
      <c r="IKH42" s="134"/>
      <c r="IKI42" s="134"/>
      <c r="IKJ42" s="134"/>
      <c r="IKK42" s="134"/>
      <c r="IKL42" s="134"/>
      <c r="IKM42" s="134"/>
      <c r="IKN42" s="134"/>
      <c r="IKO42" s="134"/>
      <c r="IKP42" s="134"/>
      <c r="IKQ42" s="134"/>
      <c r="IKR42" s="134"/>
      <c r="IKS42" s="134"/>
      <c r="IKT42" s="134"/>
      <c r="IKU42" s="134"/>
      <c r="IKV42" s="134"/>
      <c r="IKW42" s="134"/>
      <c r="IKX42" s="134"/>
      <c r="IKY42" s="134"/>
      <c r="IKZ42" s="134"/>
      <c r="ILA42" s="134"/>
      <c r="ILB42" s="134"/>
      <c r="ILC42" s="134"/>
      <c r="ILD42" s="134"/>
      <c r="ILE42" s="134"/>
      <c r="ILF42" s="134"/>
      <c r="ILG42" s="134"/>
      <c r="ILH42" s="134"/>
      <c r="ILI42" s="134"/>
      <c r="ILJ42" s="134"/>
      <c r="ILK42" s="134"/>
      <c r="ILL42" s="134"/>
      <c r="ILM42" s="134"/>
      <c r="ILN42" s="134"/>
      <c r="ILO42" s="134"/>
      <c r="ILP42" s="134"/>
      <c r="ILQ42" s="134"/>
      <c r="ILR42" s="134"/>
      <c r="ILS42" s="134"/>
      <c r="ILT42" s="134"/>
      <c r="ILU42" s="134"/>
      <c r="ILV42" s="134"/>
      <c r="ILW42" s="134"/>
      <c r="ILX42" s="134"/>
      <c r="ILY42" s="134"/>
      <c r="ILZ42" s="134"/>
      <c r="IMA42" s="134"/>
      <c r="IMB42" s="134"/>
      <c r="IMC42" s="134"/>
      <c r="IMD42" s="134"/>
      <c r="IME42" s="134"/>
      <c r="IMF42" s="134"/>
      <c r="IMG42" s="134"/>
      <c r="IMH42" s="134"/>
      <c r="IMI42" s="134"/>
      <c r="IMJ42" s="134"/>
      <c r="IMK42" s="134"/>
      <c r="IML42" s="134"/>
      <c r="IMM42" s="134"/>
      <c r="IMN42" s="134"/>
      <c r="IMO42" s="134"/>
      <c r="IMP42" s="134"/>
      <c r="IMQ42" s="134"/>
      <c r="IMR42" s="134"/>
      <c r="IMS42" s="134"/>
      <c r="IMT42" s="134"/>
      <c r="IMU42" s="134"/>
      <c r="IMV42" s="134"/>
      <c r="IMW42" s="134"/>
      <c r="IMX42" s="134"/>
      <c r="IMY42" s="134"/>
      <c r="IMZ42" s="134"/>
      <c r="INA42" s="134"/>
      <c r="INB42" s="134"/>
      <c r="INC42" s="134"/>
      <c r="IND42" s="134"/>
      <c r="INE42" s="134"/>
      <c r="INF42" s="134"/>
      <c r="ING42" s="134"/>
      <c r="INH42" s="134"/>
      <c r="INI42" s="134"/>
      <c r="INJ42" s="134"/>
      <c r="INK42" s="134"/>
      <c r="INL42" s="134"/>
      <c r="INM42" s="134"/>
      <c r="INN42" s="134"/>
      <c r="INO42" s="134"/>
      <c r="INP42" s="134"/>
      <c r="INQ42" s="134"/>
      <c r="INR42" s="134"/>
      <c r="INS42" s="134"/>
      <c r="INT42" s="134"/>
      <c r="INU42" s="134"/>
      <c r="INV42" s="134"/>
      <c r="INW42" s="134"/>
      <c r="INX42" s="134"/>
      <c r="INY42" s="134"/>
      <c r="INZ42" s="134"/>
      <c r="IOA42" s="134"/>
      <c r="IOB42" s="134"/>
      <c r="IOC42" s="134"/>
      <c r="IOD42" s="134"/>
      <c r="IOE42" s="134"/>
      <c r="IOF42" s="134"/>
      <c r="IOG42" s="134"/>
      <c r="IOH42" s="134"/>
      <c r="IOI42" s="134"/>
      <c r="IOJ42" s="134"/>
      <c r="IOK42" s="134"/>
      <c r="IOL42" s="134"/>
      <c r="IOM42" s="134"/>
      <c r="ION42" s="134"/>
      <c r="IOO42" s="134"/>
      <c r="IOP42" s="134"/>
      <c r="IOQ42" s="134"/>
      <c r="IOR42" s="134"/>
      <c r="IOS42" s="134"/>
      <c r="IOT42" s="134"/>
      <c r="IOU42" s="134"/>
      <c r="IOV42" s="134"/>
      <c r="IOW42" s="134"/>
      <c r="IOX42" s="134"/>
      <c r="IOY42" s="134"/>
      <c r="IOZ42" s="134"/>
      <c r="IPA42" s="134"/>
      <c r="IPB42" s="134"/>
      <c r="IPC42" s="134"/>
      <c r="IPD42" s="134"/>
      <c r="IPE42" s="134"/>
      <c r="IPF42" s="134"/>
      <c r="IPG42" s="134"/>
      <c r="IPH42" s="134"/>
      <c r="IPI42" s="134"/>
      <c r="IPJ42" s="134"/>
      <c r="IPK42" s="134"/>
      <c r="IPL42" s="134"/>
      <c r="IPM42" s="134"/>
      <c r="IPN42" s="134"/>
      <c r="IPO42" s="134"/>
      <c r="IPP42" s="134"/>
      <c r="IPQ42" s="134"/>
      <c r="IPR42" s="134"/>
      <c r="IPS42" s="134"/>
      <c r="IPT42" s="134"/>
      <c r="IPU42" s="134"/>
      <c r="IPV42" s="134"/>
      <c r="IPW42" s="134"/>
      <c r="IPX42" s="134"/>
      <c r="IPY42" s="134"/>
      <c r="IPZ42" s="134"/>
      <c r="IQA42" s="134"/>
      <c r="IQB42" s="134"/>
      <c r="IQC42" s="134"/>
      <c r="IQD42" s="134"/>
      <c r="IQE42" s="134"/>
      <c r="IQF42" s="134"/>
      <c r="IQG42" s="134"/>
      <c r="IQH42" s="134"/>
      <c r="IQI42" s="134"/>
      <c r="IQJ42" s="134"/>
      <c r="IQK42" s="134"/>
      <c r="IQL42" s="134"/>
      <c r="IQM42" s="134"/>
      <c r="IQN42" s="134"/>
      <c r="IQO42" s="134"/>
      <c r="IQP42" s="134"/>
      <c r="IQQ42" s="134"/>
      <c r="IQR42" s="134"/>
      <c r="IQS42" s="134"/>
      <c r="IQT42" s="134"/>
      <c r="IQU42" s="134"/>
      <c r="IQV42" s="134"/>
      <c r="IQW42" s="134"/>
      <c r="IQX42" s="134"/>
      <c r="IQY42" s="134"/>
      <c r="IQZ42" s="134"/>
      <c r="IRA42" s="134"/>
      <c r="IRB42" s="134"/>
      <c r="IRC42" s="134"/>
      <c r="IRD42" s="134"/>
      <c r="IRE42" s="134"/>
      <c r="IRF42" s="134"/>
      <c r="IRG42" s="134"/>
      <c r="IRH42" s="134"/>
      <c r="IRI42" s="134"/>
      <c r="IRJ42" s="134"/>
      <c r="IRK42" s="134"/>
      <c r="IRL42" s="134"/>
      <c r="IRM42" s="134"/>
      <c r="IRN42" s="134"/>
      <c r="IRO42" s="134"/>
      <c r="IRP42" s="134"/>
      <c r="IRQ42" s="134"/>
      <c r="IRR42" s="134"/>
      <c r="IRS42" s="134"/>
      <c r="IRT42" s="134"/>
      <c r="IRU42" s="134"/>
      <c r="IRV42" s="134"/>
      <c r="IRW42" s="134"/>
      <c r="IRX42" s="134"/>
      <c r="IRY42" s="134"/>
      <c r="IRZ42" s="134"/>
      <c r="ISA42" s="134"/>
      <c r="ISB42" s="134"/>
      <c r="ISC42" s="134"/>
      <c r="ISD42" s="134"/>
      <c r="ISE42" s="134"/>
      <c r="ISF42" s="134"/>
      <c r="ISG42" s="134"/>
      <c r="ISH42" s="134"/>
      <c r="ISI42" s="134"/>
      <c r="ISJ42" s="134"/>
      <c r="ISK42" s="134"/>
      <c r="ISL42" s="134"/>
      <c r="ISM42" s="134"/>
      <c r="ISN42" s="134"/>
      <c r="ISO42" s="134"/>
      <c r="ISP42" s="134"/>
      <c r="ISQ42" s="134"/>
      <c r="ISR42" s="134"/>
      <c r="ISS42" s="134"/>
      <c r="IST42" s="134"/>
      <c r="ISU42" s="134"/>
      <c r="ISV42" s="134"/>
      <c r="ISW42" s="134"/>
      <c r="ISX42" s="134"/>
      <c r="ISY42" s="134"/>
      <c r="ISZ42" s="134"/>
      <c r="ITA42" s="134"/>
      <c r="ITB42" s="134"/>
      <c r="ITC42" s="134"/>
      <c r="ITD42" s="134"/>
      <c r="ITE42" s="134"/>
      <c r="ITF42" s="134"/>
      <c r="ITG42" s="134"/>
      <c r="ITH42" s="134"/>
      <c r="ITI42" s="134"/>
      <c r="ITJ42" s="134"/>
      <c r="ITK42" s="134"/>
      <c r="ITL42" s="134"/>
      <c r="ITM42" s="134"/>
      <c r="ITN42" s="134"/>
      <c r="ITO42" s="134"/>
      <c r="ITP42" s="134"/>
      <c r="ITQ42" s="134"/>
      <c r="ITR42" s="134"/>
      <c r="ITS42" s="134"/>
      <c r="ITT42" s="134"/>
      <c r="ITU42" s="134"/>
      <c r="ITV42" s="134"/>
      <c r="ITW42" s="134"/>
      <c r="ITX42" s="134"/>
      <c r="ITY42" s="134"/>
      <c r="ITZ42" s="134"/>
      <c r="IUA42" s="134"/>
      <c r="IUB42" s="134"/>
      <c r="IUC42" s="134"/>
      <c r="IUD42" s="134"/>
      <c r="IUE42" s="134"/>
      <c r="IUF42" s="134"/>
      <c r="IUG42" s="134"/>
      <c r="IUH42" s="134"/>
      <c r="IUI42" s="134"/>
      <c r="IUJ42" s="134"/>
      <c r="IUK42" s="134"/>
      <c r="IUL42" s="134"/>
      <c r="IUM42" s="134"/>
      <c r="IUN42" s="134"/>
      <c r="IUO42" s="134"/>
      <c r="IUP42" s="134"/>
      <c r="IUQ42" s="134"/>
      <c r="IUR42" s="134"/>
      <c r="IUS42" s="134"/>
      <c r="IUT42" s="134"/>
      <c r="IUU42" s="134"/>
      <c r="IUV42" s="134"/>
      <c r="IUW42" s="134"/>
      <c r="IUX42" s="134"/>
      <c r="IUY42" s="134"/>
      <c r="IUZ42" s="134"/>
      <c r="IVA42" s="134"/>
      <c r="IVB42" s="134"/>
      <c r="IVC42" s="134"/>
      <c r="IVD42" s="134"/>
      <c r="IVE42" s="134"/>
      <c r="IVF42" s="134"/>
      <c r="IVG42" s="134"/>
      <c r="IVH42" s="134"/>
      <c r="IVI42" s="134"/>
      <c r="IVJ42" s="134"/>
      <c r="IVK42" s="134"/>
      <c r="IVL42" s="134"/>
      <c r="IVM42" s="134"/>
      <c r="IVN42" s="134"/>
      <c r="IVO42" s="134"/>
      <c r="IVP42" s="134"/>
      <c r="IVQ42" s="134"/>
      <c r="IVR42" s="134"/>
      <c r="IVS42" s="134"/>
      <c r="IVT42" s="134"/>
      <c r="IVU42" s="134"/>
      <c r="IVV42" s="134"/>
      <c r="IVW42" s="134"/>
      <c r="IVX42" s="134"/>
      <c r="IVY42" s="134"/>
      <c r="IVZ42" s="134"/>
      <c r="IWA42" s="134"/>
      <c r="IWB42" s="134"/>
      <c r="IWC42" s="134"/>
      <c r="IWD42" s="134"/>
      <c r="IWE42" s="134"/>
      <c r="IWF42" s="134"/>
      <c r="IWG42" s="134"/>
      <c r="IWH42" s="134"/>
      <c r="IWI42" s="134"/>
      <c r="IWJ42" s="134"/>
      <c r="IWK42" s="134"/>
      <c r="IWL42" s="134"/>
      <c r="IWM42" s="134"/>
      <c r="IWN42" s="134"/>
      <c r="IWO42" s="134"/>
      <c r="IWP42" s="134"/>
      <c r="IWQ42" s="134"/>
      <c r="IWR42" s="134"/>
      <c r="IWS42" s="134"/>
      <c r="IWT42" s="134"/>
      <c r="IWU42" s="134"/>
      <c r="IWV42" s="134"/>
      <c r="IWW42" s="134"/>
      <c r="IWX42" s="134"/>
      <c r="IWY42" s="134"/>
      <c r="IWZ42" s="134"/>
      <c r="IXA42" s="134"/>
      <c r="IXB42" s="134"/>
      <c r="IXC42" s="134"/>
      <c r="IXD42" s="134"/>
      <c r="IXE42" s="134"/>
      <c r="IXF42" s="134"/>
      <c r="IXG42" s="134"/>
      <c r="IXH42" s="134"/>
      <c r="IXI42" s="134"/>
      <c r="IXJ42" s="134"/>
      <c r="IXK42" s="134"/>
      <c r="IXL42" s="134"/>
      <c r="IXM42" s="134"/>
      <c r="IXN42" s="134"/>
      <c r="IXO42" s="134"/>
      <c r="IXP42" s="134"/>
      <c r="IXQ42" s="134"/>
      <c r="IXR42" s="134"/>
      <c r="IXS42" s="134"/>
      <c r="IXT42" s="134"/>
      <c r="IXU42" s="134"/>
      <c r="IXV42" s="134"/>
      <c r="IXW42" s="134"/>
      <c r="IXX42" s="134"/>
      <c r="IXY42" s="134"/>
      <c r="IXZ42" s="134"/>
      <c r="IYA42" s="134"/>
      <c r="IYB42" s="134"/>
      <c r="IYC42" s="134"/>
      <c r="IYD42" s="134"/>
      <c r="IYE42" s="134"/>
      <c r="IYF42" s="134"/>
      <c r="IYG42" s="134"/>
      <c r="IYH42" s="134"/>
      <c r="IYI42" s="134"/>
      <c r="IYJ42" s="134"/>
      <c r="IYK42" s="134"/>
      <c r="IYL42" s="134"/>
      <c r="IYM42" s="134"/>
      <c r="IYN42" s="134"/>
      <c r="IYO42" s="134"/>
      <c r="IYP42" s="134"/>
      <c r="IYQ42" s="134"/>
      <c r="IYR42" s="134"/>
      <c r="IYS42" s="134"/>
      <c r="IYT42" s="134"/>
      <c r="IYU42" s="134"/>
      <c r="IYV42" s="134"/>
      <c r="IYW42" s="134"/>
      <c r="IYX42" s="134"/>
      <c r="IYY42" s="134"/>
      <c r="IYZ42" s="134"/>
      <c r="IZA42" s="134"/>
      <c r="IZB42" s="134"/>
      <c r="IZC42" s="134"/>
      <c r="IZD42" s="134"/>
      <c r="IZE42" s="134"/>
      <c r="IZF42" s="134"/>
      <c r="IZG42" s="134"/>
      <c r="IZH42" s="134"/>
      <c r="IZI42" s="134"/>
      <c r="IZJ42" s="134"/>
      <c r="IZK42" s="134"/>
      <c r="IZL42" s="134"/>
      <c r="IZM42" s="134"/>
      <c r="IZN42" s="134"/>
      <c r="IZO42" s="134"/>
      <c r="IZP42" s="134"/>
      <c r="IZQ42" s="134"/>
      <c r="IZR42" s="134"/>
      <c r="IZS42" s="134"/>
      <c r="IZT42" s="134"/>
      <c r="IZU42" s="134"/>
      <c r="IZV42" s="134"/>
      <c r="IZW42" s="134"/>
      <c r="IZX42" s="134"/>
      <c r="IZY42" s="134"/>
      <c r="IZZ42" s="134"/>
      <c r="JAA42" s="134"/>
      <c r="JAB42" s="134"/>
      <c r="JAC42" s="134"/>
      <c r="JAD42" s="134"/>
      <c r="JAE42" s="134"/>
      <c r="JAF42" s="134"/>
      <c r="JAG42" s="134"/>
      <c r="JAH42" s="134"/>
      <c r="JAI42" s="134"/>
      <c r="JAJ42" s="134"/>
      <c r="JAK42" s="134"/>
      <c r="JAL42" s="134"/>
      <c r="JAM42" s="134"/>
      <c r="JAN42" s="134"/>
      <c r="JAO42" s="134"/>
      <c r="JAP42" s="134"/>
      <c r="JAQ42" s="134"/>
      <c r="JAR42" s="134"/>
      <c r="JAS42" s="134"/>
      <c r="JAT42" s="134"/>
      <c r="JAU42" s="134"/>
      <c r="JAV42" s="134"/>
      <c r="JAW42" s="134"/>
      <c r="JAX42" s="134"/>
      <c r="JAY42" s="134"/>
      <c r="JAZ42" s="134"/>
      <c r="JBA42" s="134"/>
      <c r="JBB42" s="134"/>
      <c r="JBC42" s="134"/>
      <c r="JBD42" s="134"/>
      <c r="JBE42" s="134"/>
      <c r="JBF42" s="134"/>
      <c r="JBG42" s="134"/>
      <c r="JBH42" s="134"/>
      <c r="JBI42" s="134"/>
      <c r="JBJ42" s="134"/>
      <c r="JBK42" s="134"/>
      <c r="JBL42" s="134"/>
      <c r="JBM42" s="134"/>
      <c r="JBN42" s="134"/>
      <c r="JBO42" s="134"/>
      <c r="JBP42" s="134"/>
      <c r="JBQ42" s="134"/>
      <c r="JBR42" s="134"/>
      <c r="JBS42" s="134"/>
      <c r="JBT42" s="134"/>
      <c r="JBU42" s="134"/>
      <c r="JBV42" s="134"/>
      <c r="JBW42" s="134"/>
      <c r="JBX42" s="134"/>
      <c r="JBY42" s="134"/>
      <c r="JBZ42" s="134"/>
      <c r="JCA42" s="134"/>
      <c r="JCB42" s="134"/>
      <c r="JCC42" s="134"/>
      <c r="JCD42" s="134"/>
      <c r="JCE42" s="134"/>
      <c r="JCF42" s="134"/>
      <c r="JCG42" s="134"/>
      <c r="JCH42" s="134"/>
      <c r="JCI42" s="134"/>
      <c r="JCJ42" s="134"/>
      <c r="JCK42" s="134"/>
      <c r="JCL42" s="134"/>
      <c r="JCM42" s="134"/>
      <c r="JCN42" s="134"/>
      <c r="JCO42" s="134"/>
      <c r="JCP42" s="134"/>
      <c r="JCQ42" s="134"/>
      <c r="JCR42" s="134"/>
      <c r="JCS42" s="134"/>
      <c r="JCT42" s="134"/>
      <c r="JCU42" s="134"/>
      <c r="JCV42" s="134"/>
      <c r="JCW42" s="134"/>
      <c r="JCX42" s="134"/>
      <c r="JCY42" s="134"/>
      <c r="JCZ42" s="134"/>
      <c r="JDA42" s="134"/>
      <c r="JDB42" s="134"/>
      <c r="JDC42" s="134"/>
      <c r="JDD42" s="134"/>
      <c r="JDE42" s="134"/>
      <c r="JDF42" s="134"/>
      <c r="JDG42" s="134"/>
      <c r="JDH42" s="134"/>
      <c r="JDI42" s="134"/>
      <c r="JDJ42" s="134"/>
      <c r="JDK42" s="134"/>
      <c r="JDL42" s="134"/>
      <c r="JDM42" s="134"/>
      <c r="JDN42" s="134"/>
      <c r="JDO42" s="134"/>
      <c r="JDP42" s="134"/>
      <c r="JDQ42" s="134"/>
      <c r="JDR42" s="134"/>
      <c r="JDS42" s="134"/>
      <c r="JDT42" s="134"/>
      <c r="JDU42" s="134"/>
      <c r="JDV42" s="134"/>
      <c r="JDW42" s="134"/>
      <c r="JDX42" s="134"/>
      <c r="JDY42" s="134"/>
      <c r="JDZ42" s="134"/>
      <c r="JEA42" s="134"/>
      <c r="JEB42" s="134"/>
      <c r="JEC42" s="134"/>
      <c r="JED42" s="134"/>
      <c r="JEE42" s="134"/>
      <c r="JEF42" s="134"/>
      <c r="JEG42" s="134"/>
      <c r="JEH42" s="134"/>
      <c r="JEI42" s="134"/>
      <c r="JEJ42" s="134"/>
      <c r="JEK42" s="134"/>
      <c r="JEL42" s="134"/>
      <c r="JEM42" s="134"/>
      <c r="JEN42" s="134"/>
      <c r="JEO42" s="134"/>
      <c r="JEP42" s="134"/>
      <c r="JEQ42" s="134"/>
      <c r="JER42" s="134"/>
      <c r="JES42" s="134"/>
      <c r="JET42" s="134"/>
      <c r="JEU42" s="134"/>
      <c r="JEV42" s="134"/>
      <c r="JEW42" s="134"/>
      <c r="JEX42" s="134"/>
      <c r="JEY42" s="134"/>
      <c r="JEZ42" s="134"/>
      <c r="JFA42" s="134"/>
      <c r="JFB42" s="134"/>
      <c r="JFC42" s="134"/>
      <c r="JFD42" s="134"/>
      <c r="JFE42" s="134"/>
      <c r="JFF42" s="134"/>
      <c r="JFG42" s="134"/>
      <c r="JFH42" s="134"/>
      <c r="JFI42" s="134"/>
      <c r="JFJ42" s="134"/>
      <c r="JFK42" s="134"/>
      <c r="JFL42" s="134"/>
      <c r="JFM42" s="134"/>
      <c r="JFN42" s="134"/>
      <c r="JFO42" s="134"/>
      <c r="JFP42" s="134"/>
      <c r="JFQ42" s="134"/>
      <c r="JFR42" s="134"/>
      <c r="JFS42" s="134"/>
      <c r="JFT42" s="134"/>
      <c r="JFU42" s="134"/>
      <c r="JFV42" s="134"/>
      <c r="JFW42" s="134"/>
      <c r="JFX42" s="134"/>
      <c r="JFY42" s="134"/>
      <c r="JFZ42" s="134"/>
      <c r="JGA42" s="134"/>
      <c r="JGB42" s="134"/>
      <c r="JGC42" s="134"/>
      <c r="JGD42" s="134"/>
      <c r="JGE42" s="134"/>
      <c r="JGF42" s="134"/>
      <c r="JGG42" s="134"/>
      <c r="JGH42" s="134"/>
      <c r="JGI42" s="134"/>
      <c r="JGJ42" s="134"/>
      <c r="JGK42" s="134"/>
      <c r="JGL42" s="134"/>
      <c r="JGM42" s="134"/>
      <c r="JGN42" s="134"/>
      <c r="JGO42" s="134"/>
      <c r="JGP42" s="134"/>
      <c r="JGQ42" s="134"/>
      <c r="JGR42" s="134"/>
      <c r="JGS42" s="134"/>
      <c r="JGT42" s="134"/>
      <c r="JGU42" s="134"/>
      <c r="JGV42" s="134"/>
      <c r="JGW42" s="134"/>
      <c r="JGX42" s="134"/>
      <c r="JGY42" s="134"/>
      <c r="JGZ42" s="134"/>
      <c r="JHA42" s="134"/>
      <c r="JHB42" s="134"/>
      <c r="JHC42" s="134"/>
      <c r="JHD42" s="134"/>
      <c r="JHE42" s="134"/>
      <c r="JHF42" s="134"/>
      <c r="JHG42" s="134"/>
      <c r="JHH42" s="134"/>
      <c r="JHI42" s="134"/>
      <c r="JHJ42" s="134"/>
      <c r="JHK42" s="134"/>
      <c r="JHL42" s="134"/>
      <c r="JHM42" s="134"/>
      <c r="JHN42" s="134"/>
      <c r="JHO42" s="134"/>
      <c r="JHP42" s="134"/>
      <c r="JHQ42" s="134"/>
      <c r="JHR42" s="134"/>
      <c r="JHS42" s="134"/>
      <c r="JHT42" s="134"/>
      <c r="JHU42" s="134"/>
      <c r="JHV42" s="134"/>
      <c r="JHW42" s="134"/>
      <c r="JHX42" s="134"/>
      <c r="JHY42" s="134"/>
      <c r="JHZ42" s="134"/>
      <c r="JIA42" s="134"/>
      <c r="JIB42" s="134"/>
      <c r="JIC42" s="134"/>
      <c r="JID42" s="134"/>
      <c r="JIE42" s="134"/>
      <c r="JIF42" s="134"/>
      <c r="JIG42" s="134"/>
      <c r="JIH42" s="134"/>
      <c r="JII42" s="134"/>
      <c r="JIJ42" s="134"/>
      <c r="JIK42" s="134"/>
      <c r="JIL42" s="134"/>
      <c r="JIM42" s="134"/>
      <c r="JIN42" s="134"/>
      <c r="JIO42" s="134"/>
      <c r="JIP42" s="134"/>
      <c r="JIQ42" s="134"/>
      <c r="JIR42" s="134"/>
      <c r="JIS42" s="134"/>
      <c r="JIT42" s="134"/>
      <c r="JIU42" s="134"/>
      <c r="JIV42" s="134"/>
      <c r="JIW42" s="134"/>
      <c r="JIX42" s="134"/>
      <c r="JIY42" s="134"/>
      <c r="JIZ42" s="134"/>
      <c r="JJA42" s="134"/>
      <c r="JJB42" s="134"/>
      <c r="JJC42" s="134"/>
      <c r="JJD42" s="134"/>
      <c r="JJE42" s="134"/>
      <c r="JJF42" s="134"/>
      <c r="JJG42" s="134"/>
      <c r="JJH42" s="134"/>
      <c r="JJI42" s="134"/>
      <c r="JJJ42" s="134"/>
      <c r="JJK42" s="134"/>
      <c r="JJL42" s="134"/>
      <c r="JJM42" s="134"/>
      <c r="JJN42" s="134"/>
      <c r="JJO42" s="134"/>
      <c r="JJP42" s="134"/>
      <c r="JJQ42" s="134"/>
      <c r="JJR42" s="134"/>
      <c r="JJS42" s="134"/>
      <c r="JJT42" s="134"/>
      <c r="JJU42" s="134"/>
      <c r="JJV42" s="134"/>
      <c r="JJW42" s="134"/>
      <c r="JJX42" s="134"/>
      <c r="JJY42" s="134"/>
      <c r="JJZ42" s="134"/>
      <c r="JKA42" s="134"/>
      <c r="JKB42" s="134"/>
      <c r="JKC42" s="134"/>
      <c r="JKD42" s="134"/>
      <c r="JKE42" s="134"/>
      <c r="JKF42" s="134"/>
      <c r="JKG42" s="134"/>
      <c r="JKH42" s="134"/>
      <c r="JKI42" s="134"/>
      <c r="JKJ42" s="134"/>
      <c r="JKK42" s="134"/>
      <c r="JKL42" s="134"/>
      <c r="JKM42" s="134"/>
      <c r="JKN42" s="134"/>
      <c r="JKO42" s="134"/>
      <c r="JKP42" s="134"/>
      <c r="JKQ42" s="134"/>
      <c r="JKR42" s="134"/>
      <c r="JKS42" s="134"/>
      <c r="JKT42" s="134"/>
      <c r="JKU42" s="134"/>
      <c r="JKV42" s="134"/>
      <c r="JKW42" s="134"/>
      <c r="JKX42" s="134"/>
      <c r="JKY42" s="134"/>
      <c r="JKZ42" s="134"/>
      <c r="JLA42" s="134"/>
      <c r="JLB42" s="134"/>
      <c r="JLC42" s="134"/>
      <c r="JLD42" s="134"/>
      <c r="JLE42" s="134"/>
      <c r="JLF42" s="134"/>
      <c r="JLG42" s="134"/>
      <c r="JLH42" s="134"/>
      <c r="JLI42" s="134"/>
      <c r="JLJ42" s="134"/>
      <c r="JLK42" s="134"/>
      <c r="JLL42" s="134"/>
      <c r="JLM42" s="134"/>
      <c r="JLN42" s="134"/>
      <c r="JLO42" s="134"/>
      <c r="JLP42" s="134"/>
      <c r="JLQ42" s="134"/>
      <c r="JLR42" s="134"/>
      <c r="JLS42" s="134"/>
      <c r="JLT42" s="134"/>
      <c r="JLU42" s="134"/>
      <c r="JLV42" s="134"/>
      <c r="JLW42" s="134"/>
      <c r="JLX42" s="134"/>
      <c r="JLY42" s="134"/>
      <c r="JLZ42" s="134"/>
      <c r="JMA42" s="134"/>
      <c r="JMB42" s="134"/>
      <c r="JMC42" s="134"/>
      <c r="JMD42" s="134"/>
      <c r="JME42" s="134"/>
      <c r="JMF42" s="134"/>
      <c r="JMG42" s="134"/>
      <c r="JMH42" s="134"/>
      <c r="JMI42" s="134"/>
      <c r="JMJ42" s="134"/>
      <c r="JMK42" s="134"/>
      <c r="JML42" s="134"/>
      <c r="JMM42" s="134"/>
      <c r="JMN42" s="134"/>
      <c r="JMO42" s="134"/>
      <c r="JMP42" s="134"/>
      <c r="JMQ42" s="134"/>
      <c r="JMR42" s="134"/>
      <c r="JMS42" s="134"/>
      <c r="JMT42" s="134"/>
      <c r="JMU42" s="134"/>
      <c r="JMV42" s="134"/>
      <c r="JMW42" s="134"/>
      <c r="JMX42" s="134"/>
      <c r="JMY42" s="134"/>
      <c r="JMZ42" s="134"/>
      <c r="JNA42" s="134"/>
      <c r="JNB42" s="134"/>
      <c r="JNC42" s="134"/>
      <c r="JND42" s="134"/>
      <c r="JNE42" s="134"/>
      <c r="JNF42" s="134"/>
      <c r="JNG42" s="134"/>
      <c r="JNH42" s="134"/>
      <c r="JNI42" s="134"/>
      <c r="JNJ42" s="134"/>
      <c r="JNK42" s="134"/>
      <c r="JNL42" s="134"/>
      <c r="JNM42" s="134"/>
      <c r="JNN42" s="134"/>
      <c r="JNO42" s="134"/>
      <c r="JNP42" s="134"/>
      <c r="JNQ42" s="134"/>
      <c r="JNR42" s="134"/>
      <c r="JNS42" s="134"/>
      <c r="JNT42" s="134"/>
      <c r="JNU42" s="134"/>
      <c r="JNV42" s="134"/>
      <c r="JNW42" s="134"/>
      <c r="JNX42" s="134"/>
      <c r="JNY42" s="134"/>
      <c r="JNZ42" s="134"/>
      <c r="JOA42" s="134"/>
      <c r="JOB42" s="134"/>
      <c r="JOC42" s="134"/>
      <c r="JOD42" s="134"/>
      <c r="JOE42" s="134"/>
      <c r="JOF42" s="134"/>
      <c r="JOG42" s="134"/>
      <c r="JOH42" s="134"/>
      <c r="JOI42" s="134"/>
      <c r="JOJ42" s="134"/>
      <c r="JOK42" s="134"/>
      <c r="JOL42" s="134"/>
      <c r="JOM42" s="134"/>
      <c r="JON42" s="134"/>
      <c r="JOO42" s="134"/>
      <c r="JOP42" s="134"/>
      <c r="JOQ42" s="134"/>
      <c r="JOR42" s="134"/>
      <c r="JOS42" s="134"/>
      <c r="JOT42" s="134"/>
      <c r="JOU42" s="134"/>
      <c r="JOV42" s="134"/>
      <c r="JOW42" s="134"/>
      <c r="JOX42" s="134"/>
      <c r="JOY42" s="134"/>
      <c r="JOZ42" s="134"/>
      <c r="JPA42" s="134"/>
      <c r="JPB42" s="134"/>
      <c r="JPC42" s="134"/>
      <c r="JPD42" s="134"/>
      <c r="JPE42" s="134"/>
      <c r="JPF42" s="134"/>
      <c r="JPG42" s="134"/>
      <c r="JPH42" s="134"/>
      <c r="JPI42" s="134"/>
      <c r="JPJ42" s="134"/>
      <c r="JPK42" s="134"/>
      <c r="JPL42" s="134"/>
      <c r="JPM42" s="134"/>
      <c r="JPN42" s="134"/>
      <c r="JPO42" s="134"/>
      <c r="JPP42" s="134"/>
      <c r="JPQ42" s="134"/>
      <c r="JPR42" s="134"/>
      <c r="JPS42" s="134"/>
      <c r="JPT42" s="134"/>
      <c r="JPU42" s="134"/>
      <c r="JPV42" s="134"/>
      <c r="JPW42" s="134"/>
      <c r="JPX42" s="134"/>
      <c r="JPY42" s="134"/>
      <c r="JPZ42" s="134"/>
      <c r="JQA42" s="134"/>
      <c r="JQB42" s="134"/>
      <c r="JQC42" s="134"/>
      <c r="JQD42" s="134"/>
      <c r="JQE42" s="134"/>
      <c r="JQF42" s="134"/>
      <c r="JQG42" s="134"/>
      <c r="JQH42" s="134"/>
      <c r="JQI42" s="134"/>
      <c r="JQJ42" s="134"/>
      <c r="JQK42" s="134"/>
      <c r="JQL42" s="134"/>
      <c r="JQM42" s="134"/>
      <c r="JQN42" s="134"/>
      <c r="JQO42" s="134"/>
      <c r="JQP42" s="134"/>
      <c r="JQQ42" s="134"/>
      <c r="JQR42" s="134"/>
      <c r="JQS42" s="134"/>
      <c r="JQT42" s="134"/>
      <c r="JQU42" s="134"/>
      <c r="JQV42" s="134"/>
      <c r="JQW42" s="134"/>
      <c r="JQX42" s="134"/>
      <c r="JQY42" s="134"/>
      <c r="JQZ42" s="134"/>
      <c r="JRA42" s="134"/>
      <c r="JRB42" s="134"/>
      <c r="JRC42" s="134"/>
      <c r="JRD42" s="134"/>
      <c r="JRE42" s="134"/>
      <c r="JRF42" s="134"/>
      <c r="JRG42" s="134"/>
      <c r="JRH42" s="134"/>
      <c r="JRI42" s="134"/>
      <c r="JRJ42" s="134"/>
      <c r="JRK42" s="134"/>
      <c r="JRL42" s="134"/>
      <c r="JRM42" s="134"/>
      <c r="JRN42" s="134"/>
      <c r="JRO42" s="134"/>
      <c r="JRP42" s="134"/>
      <c r="JRQ42" s="134"/>
      <c r="JRR42" s="134"/>
      <c r="JRS42" s="134"/>
      <c r="JRT42" s="134"/>
      <c r="JRU42" s="134"/>
      <c r="JRV42" s="134"/>
      <c r="JRW42" s="134"/>
      <c r="JRX42" s="134"/>
      <c r="JRY42" s="134"/>
      <c r="JRZ42" s="134"/>
      <c r="JSA42" s="134"/>
      <c r="JSB42" s="134"/>
      <c r="JSC42" s="134"/>
      <c r="JSD42" s="134"/>
      <c r="JSE42" s="134"/>
      <c r="JSF42" s="134"/>
      <c r="JSG42" s="134"/>
      <c r="JSH42" s="134"/>
      <c r="JSI42" s="134"/>
      <c r="JSJ42" s="134"/>
      <c r="JSK42" s="134"/>
      <c r="JSL42" s="134"/>
      <c r="JSM42" s="134"/>
      <c r="JSN42" s="134"/>
      <c r="JSO42" s="134"/>
      <c r="JSP42" s="134"/>
      <c r="JSQ42" s="134"/>
      <c r="JSR42" s="134"/>
      <c r="JSS42" s="134"/>
      <c r="JST42" s="134"/>
      <c r="JSU42" s="134"/>
      <c r="JSV42" s="134"/>
      <c r="JSW42" s="134"/>
      <c r="JSX42" s="134"/>
      <c r="JSY42" s="134"/>
      <c r="JSZ42" s="134"/>
      <c r="JTA42" s="134"/>
      <c r="JTB42" s="134"/>
      <c r="JTC42" s="134"/>
      <c r="JTD42" s="134"/>
      <c r="JTE42" s="134"/>
      <c r="JTF42" s="134"/>
      <c r="JTG42" s="134"/>
      <c r="JTH42" s="134"/>
      <c r="JTI42" s="134"/>
      <c r="JTJ42" s="134"/>
      <c r="JTK42" s="134"/>
      <c r="JTL42" s="134"/>
      <c r="JTM42" s="134"/>
      <c r="JTN42" s="134"/>
      <c r="JTO42" s="134"/>
      <c r="JTP42" s="134"/>
      <c r="JTQ42" s="134"/>
      <c r="JTR42" s="134"/>
      <c r="JTS42" s="134"/>
      <c r="JTT42" s="134"/>
      <c r="JTU42" s="134"/>
      <c r="JTV42" s="134"/>
      <c r="JTW42" s="134"/>
      <c r="JTX42" s="134"/>
      <c r="JTY42" s="134"/>
      <c r="JTZ42" s="134"/>
      <c r="JUA42" s="134"/>
      <c r="JUB42" s="134"/>
      <c r="JUC42" s="134"/>
      <c r="JUD42" s="134"/>
      <c r="JUE42" s="134"/>
      <c r="JUF42" s="134"/>
      <c r="JUG42" s="134"/>
      <c r="JUH42" s="134"/>
      <c r="JUI42" s="134"/>
      <c r="JUJ42" s="134"/>
      <c r="JUK42" s="134"/>
      <c r="JUL42" s="134"/>
      <c r="JUM42" s="134"/>
      <c r="JUN42" s="134"/>
      <c r="JUO42" s="134"/>
      <c r="JUP42" s="134"/>
      <c r="JUQ42" s="134"/>
      <c r="JUR42" s="134"/>
      <c r="JUS42" s="134"/>
      <c r="JUT42" s="134"/>
      <c r="JUU42" s="134"/>
      <c r="JUV42" s="134"/>
      <c r="JUW42" s="134"/>
      <c r="JUX42" s="134"/>
      <c r="JUY42" s="134"/>
      <c r="JUZ42" s="134"/>
      <c r="JVA42" s="134"/>
      <c r="JVB42" s="134"/>
      <c r="JVC42" s="134"/>
      <c r="JVD42" s="134"/>
      <c r="JVE42" s="134"/>
      <c r="JVF42" s="134"/>
      <c r="JVG42" s="134"/>
      <c r="JVH42" s="134"/>
      <c r="JVI42" s="134"/>
      <c r="JVJ42" s="134"/>
      <c r="JVK42" s="134"/>
      <c r="JVL42" s="134"/>
      <c r="JVM42" s="134"/>
      <c r="JVN42" s="134"/>
      <c r="JVO42" s="134"/>
      <c r="JVP42" s="134"/>
      <c r="JVQ42" s="134"/>
      <c r="JVR42" s="134"/>
      <c r="JVS42" s="134"/>
      <c r="JVT42" s="134"/>
      <c r="JVU42" s="134"/>
      <c r="JVV42" s="134"/>
      <c r="JVW42" s="134"/>
      <c r="JVX42" s="134"/>
      <c r="JVY42" s="134"/>
      <c r="JVZ42" s="134"/>
      <c r="JWA42" s="134"/>
      <c r="JWB42" s="134"/>
      <c r="JWC42" s="134"/>
      <c r="JWD42" s="134"/>
      <c r="JWE42" s="134"/>
      <c r="JWF42" s="134"/>
      <c r="JWG42" s="134"/>
      <c r="JWH42" s="134"/>
      <c r="JWI42" s="134"/>
      <c r="JWJ42" s="134"/>
      <c r="JWK42" s="134"/>
      <c r="JWL42" s="134"/>
      <c r="JWM42" s="134"/>
      <c r="JWN42" s="134"/>
      <c r="JWO42" s="134"/>
      <c r="JWP42" s="134"/>
      <c r="JWQ42" s="134"/>
      <c r="JWR42" s="134"/>
      <c r="JWS42" s="134"/>
      <c r="JWT42" s="134"/>
      <c r="JWU42" s="134"/>
      <c r="JWV42" s="134"/>
      <c r="JWW42" s="134"/>
      <c r="JWX42" s="134"/>
      <c r="JWY42" s="134"/>
      <c r="JWZ42" s="134"/>
      <c r="JXA42" s="134"/>
      <c r="JXB42" s="134"/>
      <c r="JXC42" s="134"/>
      <c r="JXD42" s="134"/>
      <c r="JXE42" s="134"/>
      <c r="JXF42" s="134"/>
      <c r="JXG42" s="134"/>
      <c r="JXH42" s="134"/>
      <c r="JXI42" s="134"/>
      <c r="JXJ42" s="134"/>
      <c r="JXK42" s="134"/>
      <c r="JXL42" s="134"/>
      <c r="JXM42" s="134"/>
      <c r="JXN42" s="134"/>
      <c r="JXO42" s="134"/>
      <c r="JXP42" s="134"/>
      <c r="JXQ42" s="134"/>
      <c r="JXR42" s="134"/>
      <c r="JXS42" s="134"/>
      <c r="JXT42" s="134"/>
      <c r="JXU42" s="134"/>
      <c r="JXV42" s="134"/>
      <c r="JXW42" s="134"/>
      <c r="JXX42" s="134"/>
      <c r="JXY42" s="134"/>
      <c r="JXZ42" s="134"/>
      <c r="JYA42" s="134"/>
      <c r="JYB42" s="134"/>
      <c r="JYC42" s="134"/>
      <c r="JYD42" s="134"/>
      <c r="JYE42" s="134"/>
      <c r="JYF42" s="134"/>
      <c r="JYG42" s="134"/>
      <c r="JYH42" s="134"/>
      <c r="JYI42" s="134"/>
      <c r="JYJ42" s="134"/>
      <c r="JYK42" s="134"/>
      <c r="JYL42" s="134"/>
      <c r="JYM42" s="134"/>
      <c r="JYN42" s="134"/>
      <c r="JYO42" s="134"/>
      <c r="JYP42" s="134"/>
      <c r="JYQ42" s="134"/>
      <c r="JYR42" s="134"/>
      <c r="JYS42" s="134"/>
      <c r="JYT42" s="134"/>
      <c r="JYU42" s="134"/>
      <c r="JYV42" s="134"/>
      <c r="JYW42" s="134"/>
      <c r="JYX42" s="134"/>
      <c r="JYY42" s="134"/>
      <c r="JYZ42" s="134"/>
      <c r="JZA42" s="134"/>
      <c r="JZB42" s="134"/>
      <c r="JZC42" s="134"/>
      <c r="JZD42" s="134"/>
      <c r="JZE42" s="134"/>
      <c r="JZF42" s="134"/>
      <c r="JZG42" s="134"/>
      <c r="JZH42" s="134"/>
      <c r="JZI42" s="134"/>
      <c r="JZJ42" s="134"/>
      <c r="JZK42" s="134"/>
      <c r="JZL42" s="134"/>
      <c r="JZM42" s="134"/>
      <c r="JZN42" s="134"/>
      <c r="JZO42" s="134"/>
      <c r="JZP42" s="134"/>
      <c r="JZQ42" s="134"/>
      <c r="JZR42" s="134"/>
      <c r="JZS42" s="134"/>
      <c r="JZT42" s="134"/>
      <c r="JZU42" s="134"/>
      <c r="JZV42" s="134"/>
      <c r="JZW42" s="134"/>
      <c r="JZX42" s="134"/>
      <c r="JZY42" s="134"/>
      <c r="JZZ42" s="134"/>
      <c r="KAA42" s="134"/>
      <c r="KAB42" s="134"/>
      <c r="KAC42" s="134"/>
      <c r="KAD42" s="134"/>
      <c r="KAE42" s="134"/>
      <c r="KAF42" s="134"/>
      <c r="KAG42" s="134"/>
      <c r="KAH42" s="134"/>
      <c r="KAI42" s="134"/>
      <c r="KAJ42" s="134"/>
      <c r="KAK42" s="134"/>
      <c r="KAL42" s="134"/>
      <c r="KAM42" s="134"/>
      <c r="KAN42" s="134"/>
      <c r="KAO42" s="134"/>
      <c r="KAP42" s="134"/>
      <c r="KAQ42" s="134"/>
      <c r="KAR42" s="134"/>
      <c r="KAS42" s="134"/>
      <c r="KAT42" s="134"/>
      <c r="KAU42" s="134"/>
      <c r="KAV42" s="134"/>
      <c r="KAW42" s="134"/>
      <c r="KAX42" s="134"/>
      <c r="KAY42" s="134"/>
      <c r="KAZ42" s="134"/>
      <c r="KBA42" s="134"/>
      <c r="KBB42" s="134"/>
      <c r="KBC42" s="134"/>
      <c r="KBD42" s="134"/>
      <c r="KBE42" s="134"/>
      <c r="KBF42" s="134"/>
      <c r="KBG42" s="134"/>
      <c r="KBH42" s="134"/>
      <c r="KBI42" s="134"/>
      <c r="KBJ42" s="134"/>
      <c r="KBK42" s="134"/>
      <c r="KBL42" s="134"/>
      <c r="KBM42" s="134"/>
      <c r="KBN42" s="134"/>
      <c r="KBO42" s="134"/>
      <c r="KBP42" s="134"/>
      <c r="KBQ42" s="134"/>
      <c r="KBR42" s="134"/>
      <c r="KBS42" s="134"/>
      <c r="KBT42" s="134"/>
      <c r="KBU42" s="134"/>
      <c r="KBV42" s="134"/>
      <c r="KBW42" s="134"/>
      <c r="KBX42" s="134"/>
      <c r="KBY42" s="134"/>
      <c r="KBZ42" s="134"/>
      <c r="KCA42" s="134"/>
      <c r="KCB42" s="134"/>
      <c r="KCC42" s="134"/>
      <c r="KCD42" s="134"/>
      <c r="KCE42" s="134"/>
      <c r="KCF42" s="134"/>
      <c r="KCG42" s="134"/>
      <c r="KCH42" s="134"/>
      <c r="KCI42" s="134"/>
      <c r="KCJ42" s="134"/>
      <c r="KCK42" s="134"/>
      <c r="KCL42" s="134"/>
      <c r="KCM42" s="134"/>
      <c r="KCN42" s="134"/>
      <c r="KCO42" s="134"/>
      <c r="KCP42" s="134"/>
      <c r="KCQ42" s="134"/>
      <c r="KCR42" s="134"/>
      <c r="KCS42" s="134"/>
      <c r="KCT42" s="134"/>
      <c r="KCU42" s="134"/>
      <c r="KCV42" s="134"/>
      <c r="KCW42" s="134"/>
      <c r="KCX42" s="134"/>
      <c r="KCY42" s="134"/>
      <c r="KCZ42" s="134"/>
      <c r="KDA42" s="134"/>
      <c r="KDB42" s="134"/>
      <c r="KDC42" s="134"/>
      <c r="KDD42" s="134"/>
      <c r="KDE42" s="134"/>
      <c r="KDF42" s="134"/>
      <c r="KDG42" s="134"/>
      <c r="KDH42" s="134"/>
      <c r="KDI42" s="134"/>
      <c r="KDJ42" s="134"/>
      <c r="KDK42" s="134"/>
      <c r="KDL42" s="134"/>
      <c r="KDM42" s="134"/>
      <c r="KDN42" s="134"/>
      <c r="KDO42" s="134"/>
      <c r="KDP42" s="134"/>
      <c r="KDQ42" s="134"/>
      <c r="KDR42" s="134"/>
      <c r="KDS42" s="134"/>
      <c r="KDT42" s="134"/>
      <c r="KDU42" s="134"/>
      <c r="KDV42" s="134"/>
      <c r="KDW42" s="134"/>
      <c r="KDX42" s="134"/>
      <c r="KDY42" s="134"/>
      <c r="KDZ42" s="134"/>
      <c r="KEA42" s="134"/>
      <c r="KEB42" s="134"/>
      <c r="KEC42" s="134"/>
      <c r="KED42" s="134"/>
      <c r="KEE42" s="134"/>
      <c r="KEF42" s="134"/>
      <c r="KEG42" s="134"/>
      <c r="KEH42" s="134"/>
      <c r="KEI42" s="134"/>
      <c r="KEJ42" s="134"/>
      <c r="KEK42" s="134"/>
      <c r="KEL42" s="134"/>
      <c r="KEM42" s="134"/>
      <c r="KEN42" s="134"/>
      <c r="KEO42" s="134"/>
      <c r="KEP42" s="134"/>
      <c r="KEQ42" s="134"/>
      <c r="KER42" s="134"/>
      <c r="KES42" s="134"/>
      <c r="KET42" s="134"/>
      <c r="KEU42" s="134"/>
      <c r="KEV42" s="134"/>
      <c r="KEW42" s="134"/>
      <c r="KEX42" s="134"/>
      <c r="KEY42" s="134"/>
      <c r="KEZ42" s="134"/>
      <c r="KFA42" s="134"/>
      <c r="KFB42" s="134"/>
      <c r="KFC42" s="134"/>
      <c r="KFD42" s="134"/>
      <c r="KFE42" s="134"/>
      <c r="KFF42" s="134"/>
      <c r="KFG42" s="134"/>
      <c r="KFH42" s="134"/>
      <c r="KFI42" s="134"/>
      <c r="KFJ42" s="134"/>
      <c r="KFK42" s="134"/>
      <c r="KFL42" s="134"/>
      <c r="KFM42" s="134"/>
      <c r="KFN42" s="134"/>
      <c r="KFO42" s="134"/>
      <c r="KFP42" s="134"/>
      <c r="KFQ42" s="134"/>
      <c r="KFR42" s="134"/>
      <c r="KFS42" s="134"/>
      <c r="KFT42" s="134"/>
      <c r="KFU42" s="134"/>
      <c r="KFV42" s="134"/>
      <c r="KFW42" s="134"/>
      <c r="KFX42" s="134"/>
      <c r="KFY42" s="134"/>
      <c r="KFZ42" s="134"/>
      <c r="KGA42" s="134"/>
      <c r="KGB42" s="134"/>
      <c r="KGC42" s="134"/>
      <c r="KGD42" s="134"/>
      <c r="KGE42" s="134"/>
      <c r="KGF42" s="134"/>
      <c r="KGG42" s="134"/>
      <c r="KGH42" s="134"/>
      <c r="KGI42" s="134"/>
      <c r="KGJ42" s="134"/>
      <c r="KGK42" s="134"/>
      <c r="KGL42" s="134"/>
      <c r="KGM42" s="134"/>
      <c r="KGN42" s="134"/>
      <c r="KGO42" s="134"/>
      <c r="KGP42" s="134"/>
      <c r="KGQ42" s="134"/>
      <c r="KGR42" s="134"/>
      <c r="KGS42" s="134"/>
      <c r="KGT42" s="134"/>
      <c r="KGU42" s="134"/>
      <c r="KGV42" s="134"/>
      <c r="KGW42" s="134"/>
      <c r="KGX42" s="134"/>
      <c r="KGY42" s="134"/>
      <c r="KGZ42" s="134"/>
      <c r="KHA42" s="134"/>
      <c r="KHB42" s="134"/>
      <c r="KHC42" s="134"/>
      <c r="KHD42" s="134"/>
      <c r="KHE42" s="134"/>
      <c r="KHF42" s="134"/>
      <c r="KHG42" s="134"/>
      <c r="KHH42" s="134"/>
      <c r="KHI42" s="134"/>
      <c r="KHJ42" s="134"/>
      <c r="KHK42" s="134"/>
      <c r="KHL42" s="134"/>
      <c r="KHM42" s="134"/>
      <c r="KHN42" s="134"/>
      <c r="KHO42" s="134"/>
      <c r="KHP42" s="134"/>
      <c r="KHQ42" s="134"/>
      <c r="KHR42" s="134"/>
      <c r="KHS42" s="134"/>
      <c r="KHT42" s="134"/>
      <c r="KHU42" s="134"/>
      <c r="KHV42" s="134"/>
      <c r="KHW42" s="134"/>
      <c r="KHX42" s="134"/>
      <c r="KHY42" s="134"/>
      <c r="KHZ42" s="134"/>
      <c r="KIA42" s="134"/>
      <c r="KIB42" s="134"/>
      <c r="KIC42" s="134"/>
      <c r="KID42" s="134"/>
      <c r="KIE42" s="134"/>
      <c r="KIF42" s="134"/>
      <c r="KIG42" s="134"/>
      <c r="KIH42" s="134"/>
      <c r="KII42" s="134"/>
      <c r="KIJ42" s="134"/>
      <c r="KIK42" s="134"/>
      <c r="KIL42" s="134"/>
      <c r="KIM42" s="134"/>
      <c r="KIN42" s="134"/>
      <c r="KIO42" s="134"/>
      <c r="KIP42" s="134"/>
      <c r="KIQ42" s="134"/>
      <c r="KIR42" s="134"/>
      <c r="KIS42" s="134"/>
      <c r="KIT42" s="134"/>
      <c r="KIU42" s="134"/>
      <c r="KIV42" s="134"/>
      <c r="KIW42" s="134"/>
      <c r="KIX42" s="134"/>
      <c r="KIY42" s="134"/>
      <c r="KIZ42" s="134"/>
      <c r="KJA42" s="134"/>
      <c r="KJB42" s="134"/>
      <c r="KJC42" s="134"/>
      <c r="KJD42" s="134"/>
      <c r="KJE42" s="134"/>
      <c r="KJF42" s="134"/>
      <c r="KJG42" s="134"/>
      <c r="KJH42" s="134"/>
      <c r="KJI42" s="134"/>
      <c r="KJJ42" s="134"/>
      <c r="KJK42" s="134"/>
      <c r="KJL42" s="134"/>
      <c r="KJM42" s="134"/>
      <c r="KJN42" s="134"/>
      <c r="KJO42" s="134"/>
      <c r="KJP42" s="134"/>
      <c r="KJQ42" s="134"/>
      <c r="KJR42" s="134"/>
      <c r="KJS42" s="134"/>
      <c r="KJT42" s="134"/>
      <c r="KJU42" s="134"/>
      <c r="KJV42" s="134"/>
      <c r="KJW42" s="134"/>
      <c r="KJX42" s="134"/>
      <c r="KJY42" s="134"/>
      <c r="KJZ42" s="134"/>
      <c r="KKA42" s="134"/>
      <c r="KKB42" s="134"/>
      <c r="KKC42" s="134"/>
      <c r="KKD42" s="134"/>
      <c r="KKE42" s="134"/>
      <c r="KKF42" s="134"/>
      <c r="KKG42" s="134"/>
      <c r="KKH42" s="134"/>
      <c r="KKI42" s="134"/>
      <c r="KKJ42" s="134"/>
      <c r="KKK42" s="134"/>
      <c r="KKL42" s="134"/>
      <c r="KKM42" s="134"/>
      <c r="KKN42" s="134"/>
      <c r="KKO42" s="134"/>
      <c r="KKP42" s="134"/>
      <c r="KKQ42" s="134"/>
      <c r="KKR42" s="134"/>
      <c r="KKS42" s="134"/>
      <c r="KKT42" s="134"/>
      <c r="KKU42" s="134"/>
      <c r="KKV42" s="134"/>
      <c r="KKW42" s="134"/>
      <c r="KKX42" s="134"/>
      <c r="KKY42" s="134"/>
      <c r="KKZ42" s="134"/>
      <c r="KLA42" s="134"/>
      <c r="KLB42" s="134"/>
      <c r="KLC42" s="134"/>
      <c r="KLD42" s="134"/>
      <c r="KLE42" s="134"/>
      <c r="KLF42" s="134"/>
      <c r="KLG42" s="134"/>
      <c r="KLH42" s="134"/>
      <c r="KLI42" s="134"/>
      <c r="KLJ42" s="134"/>
      <c r="KLK42" s="134"/>
      <c r="KLL42" s="134"/>
      <c r="KLM42" s="134"/>
      <c r="KLN42" s="134"/>
      <c r="KLO42" s="134"/>
      <c r="KLP42" s="134"/>
      <c r="KLQ42" s="134"/>
      <c r="KLR42" s="134"/>
      <c r="KLS42" s="134"/>
      <c r="KLT42" s="134"/>
      <c r="KLU42" s="134"/>
      <c r="KLV42" s="134"/>
      <c r="KLW42" s="134"/>
      <c r="KLX42" s="134"/>
      <c r="KLY42" s="134"/>
      <c r="KLZ42" s="134"/>
      <c r="KMA42" s="134"/>
      <c r="KMB42" s="134"/>
      <c r="KMC42" s="134"/>
      <c r="KMD42" s="134"/>
      <c r="KME42" s="134"/>
      <c r="KMF42" s="134"/>
      <c r="KMG42" s="134"/>
      <c r="KMH42" s="134"/>
      <c r="KMI42" s="134"/>
      <c r="KMJ42" s="134"/>
      <c r="KMK42" s="134"/>
      <c r="KML42" s="134"/>
      <c r="KMM42" s="134"/>
      <c r="KMN42" s="134"/>
      <c r="KMO42" s="134"/>
      <c r="KMP42" s="134"/>
      <c r="KMQ42" s="134"/>
      <c r="KMR42" s="134"/>
      <c r="KMS42" s="134"/>
      <c r="KMT42" s="134"/>
      <c r="KMU42" s="134"/>
      <c r="KMV42" s="134"/>
      <c r="KMW42" s="134"/>
      <c r="KMX42" s="134"/>
      <c r="KMY42" s="134"/>
      <c r="KMZ42" s="134"/>
      <c r="KNA42" s="134"/>
      <c r="KNB42" s="134"/>
      <c r="KNC42" s="134"/>
      <c r="KND42" s="134"/>
      <c r="KNE42" s="134"/>
      <c r="KNF42" s="134"/>
      <c r="KNG42" s="134"/>
      <c r="KNH42" s="134"/>
      <c r="KNI42" s="134"/>
      <c r="KNJ42" s="134"/>
      <c r="KNK42" s="134"/>
      <c r="KNL42" s="134"/>
      <c r="KNM42" s="134"/>
      <c r="KNN42" s="134"/>
      <c r="KNO42" s="134"/>
      <c r="KNP42" s="134"/>
      <c r="KNQ42" s="134"/>
      <c r="KNR42" s="134"/>
      <c r="KNS42" s="134"/>
      <c r="KNT42" s="134"/>
      <c r="KNU42" s="134"/>
      <c r="KNV42" s="134"/>
      <c r="KNW42" s="134"/>
      <c r="KNX42" s="134"/>
      <c r="KNY42" s="134"/>
      <c r="KNZ42" s="134"/>
      <c r="KOA42" s="134"/>
      <c r="KOB42" s="134"/>
      <c r="KOC42" s="134"/>
      <c r="KOD42" s="134"/>
      <c r="KOE42" s="134"/>
      <c r="KOF42" s="134"/>
      <c r="KOG42" s="134"/>
      <c r="KOH42" s="134"/>
      <c r="KOI42" s="134"/>
      <c r="KOJ42" s="134"/>
      <c r="KOK42" s="134"/>
      <c r="KOL42" s="134"/>
      <c r="KOM42" s="134"/>
      <c r="KON42" s="134"/>
      <c r="KOO42" s="134"/>
      <c r="KOP42" s="134"/>
      <c r="KOQ42" s="134"/>
      <c r="KOR42" s="134"/>
      <c r="KOS42" s="134"/>
      <c r="KOT42" s="134"/>
      <c r="KOU42" s="134"/>
      <c r="KOV42" s="134"/>
      <c r="KOW42" s="134"/>
      <c r="KOX42" s="134"/>
      <c r="KOY42" s="134"/>
      <c r="KOZ42" s="134"/>
      <c r="KPA42" s="134"/>
      <c r="KPB42" s="134"/>
      <c r="KPC42" s="134"/>
      <c r="KPD42" s="134"/>
      <c r="KPE42" s="134"/>
      <c r="KPF42" s="134"/>
      <c r="KPG42" s="134"/>
      <c r="KPH42" s="134"/>
      <c r="KPI42" s="134"/>
      <c r="KPJ42" s="134"/>
      <c r="KPK42" s="134"/>
      <c r="KPL42" s="134"/>
      <c r="KPM42" s="134"/>
      <c r="KPN42" s="134"/>
      <c r="KPO42" s="134"/>
      <c r="KPP42" s="134"/>
      <c r="KPQ42" s="134"/>
      <c r="KPR42" s="134"/>
      <c r="KPS42" s="134"/>
      <c r="KPT42" s="134"/>
      <c r="KPU42" s="134"/>
      <c r="KPV42" s="134"/>
      <c r="KPW42" s="134"/>
      <c r="KPX42" s="134"/>
      <c r="KPY42" s="134"/>
      <c r="KPZ42" s="134"/>
      <c r="KQA42" s="134"/>
      <c r="KQB42" s="134"/>
      <c r="KQC42" s="134"/>
      <c r="KQD42" s="134"/>
      <c r="KQE42" s="134"/>
      <c r="KQF42" s="134"/>
      <c r="KQG42" s="134"/>
      <c r="KQH42" s="134"/>
      <c r="KQI42" s="134"/>
      <c r="KQJ42" s="134"/>
      <c r="KQK42" s="134"/>
      <c r="KQL42" s="134"/>
      <c r="KQM42" s="134"/>
      <c r="KQN42" s="134"/>
      <c r="KQO42" s="134"/>
      <c r="KQP42" s="134"/>
      <c r="KQQ42" s="134"/>
      <c r="KQR42" s="134"/>
      <c r="KQS42" s="134"/>
      <c r="KQT42" s="134"/>
      <c r="KQU42" s="134"/>
      <c r="KQV42" s="134"/>
      <c r="KQW42" s="134"/>
      <c r="KQX42" s="134"/>
      <c r="KQY42" s="134"/>
      <c r="KQZ42" s="134"/>
      <c r="KRA42" s="134"/>
      <c r="KRB42" s="134"/>
      <c r="KRC42" s="134"/>
      <c r="KRD42" s="134"/>
      <c r="KRE42" s="134"/>
      <c r="KRF42" s="134"/>
      <c r="KRG42" s="134"/>
      <c r="KRH42" s="134"/>
      <c r="KRI42" s="134"/>
      <c r="KRJ42" s="134"/>
      <c r="KRK42" s="134"/>
      <c r="KRL42" s="134"/>
      <c r="KRM42" s="134"/>
      <c r="KRN42" s="134"/>
      <c r="KRO42" s="134"/>
      <c r="KRP42" s="134"/>
      <c r="KRQ42" s="134"/>
      <c r="KRR42" s="134"/>
      <c r="KRS42" s="134"/>
      <c r="KRT42" s="134"/>
      <c r="KRU42" s="134"/>
      <c r="KRV42" s="134"/>
      <c r="KRW42" s="134"/>
      <c r="KRX42" s="134"/>
      <c r="KRY42" s="134"/>
      <c r="KRZ42" s="134"/>
      <c r="KSA42" s="134"/>
      <c r="KSB42" s="134"/>
      <c r="KSC42" s="134"/>
      <c r="KSD42" s="134"/>
      <c r="KSE42" s="134"/>
      <c r="KSF42" s="134"/>
      <c r="KSG42" s="134"/>
      <c r="KSH42" s="134"/>
      <c r="KSI42" s="134"/>
      <c r="KSJ42" s="134"/>
      <c r="KSK42" s="134"/>
      <c r="KSL42" s="134"/>
      <c r="KSM42" s="134"/>
      <c r="KSN42" s="134"/>
      <c r="KSO42" s="134"/>
      <c r="KSP42" s="134"/>
      <c r="KSQ42" s="134"/>
      <c r="KSR42" s="134"/>
      <c r="KSS42" s="134"/>
      <c r="KST42" s="134"/>
      <c r="KSU42" s="134"/>
      <c r="KSV42" s="134"/>
      <c r="KSW42" s="134"/>
      <c r="KSX42" s="134"/>
      <c r="KSY42" s="134"/>
      <c r="KSZ42" s="134"/>
      <c r="KTA42" s="134"/>
      <c r="KTB42" s="134"/>
      <c r="KTC42" s="134"/>
      <c r="KTD42" s="134"/>
      <c r="KTE42" s="134"/>
      <c r="KTF42" s="134"/>
      <c r="KTG42" s="134"/>
      <c r="KTH42" s="134"/>
      <c r="KTI42" s="134"/>
      <c r="KTJ42" s="134"/>
      <c r="KTK42" s="134"/>
      <c r="KTL42" s="134"/>
      <c r="KTM42" s="134"/>
      <c r="KTN42" s="134"/>
      <c r="KTO42" s="134"/>
      <c r="KTP42" s="134"/>
      <c r="KTQ42" s="134"/>
      <c r="KTR42" s="134"/>
      <c r="KTS42" s="134"/>
      <c r="KTT42" s="134"/>
      <c r="KTU42" s="134"/>
      <c r="KTV42" s="134"/>
      <c r="KTW42" s="134"/>
      <c r="KTX42" s="134"/>
      <c r="KTY42" s="134"/>
      <c r="KTZ42" s="134"/>
      <c r="KUA42" s="134"/>
      <c r="KUB42" s="134"/>
      <c r="KUC42" s="134"/>
      <c r="KUD42" s="134"/>
      <c r="KUE42" s="134"/>
      <c r="KUF42" s="134"/>
      <c r="KUG42" s="134"/>
      <c r="KUH42" s="134"/>
      <c r="KUI42" s="134"/>
      <c r="KUJ42" s="134"/>
      <c r="KUK42" s="134"/>
      <c r="KUL42" s="134"/>
      <c r="KUM42" s="134"/>
      <c r="KUN42" s="134"/>
      <c r="KUO42" s="134"/>
      <c r="KUP42" s="134"/>
      <c r="KUQ42" s="134"/>
      <c r="KUR42" s="134"/>
      <c r="KUS42" s="134"/>
      <c r="KUT42" s="134"/>
      <c r="KUU42" s="134"/>
      <c r="KUV42" s="134"/>
      <c r="KUW42" s="134"/>
      <c r="KUX42" s="134"/>
      <c r="KUY42" s="134"/>
      <c r="KUZ42" s="134"/>
      <c r="KVA42" s="134"/>
      <c r="KVB42" s="134"/>
      <c r="KVC42" s="134"/>
      <c r="KVD42" s="134"/>
      <c r="KVE42" s="134"/>
      <c r="KVF42" s="134"/>
      <c r="KVG42" s="134"/>
      <c r="KVH42" s="134"/>
      <c r="KVI42" s="134"/>
      <c r="KVJ42" s="134"/>
      <c r="KVK42" s="134"/>
      <c r="KVL42" s="134"/>
      <c r="KVM42" s="134"/>
      <c r="KVN42" s="134"/>
      <c r="KVO42" s="134"/>
      <c r="KVP42" s="134"/>
      <c r="KVQ42" s="134"/>
      <c r="KVR42" s="134"/>
      <c r="KVS42" s="134"/>
      <c r="KVT42" s="134"/>
      <c r="KVU42" s="134"/>
      <c r="KVV42" s="134"/>
      <c r="KVW42" s="134"/>
      <c r="KVX42" s="134"/>
      <c r="KVY42" s="134"/>
      <c r="KVZ42" s="134"/>
      <c r="KWA42" s="134"/>
      <c r="KWB42" s="134"/>
      <c r="KWC42" s="134"/>
      <c r="KWD42" s="134"/>
      <c r="KWE42" s="134"/>
      <c r="KWF42" s="134"/>
      <c r="KWG42" s="134"/>
      <c r="KWH42" s="134"/>
      <c r="KWI42" s="134"/>
      <c r="KWJ42" s="134"/>
      <c r="KWK42" s="134"/>
      <c r="KWL42" s="134"/>
      <c r="KWM42" s="134"/>
      <c r="KWN42" s="134"/>
      <c r="KWO42" s="134"/>
      <c r="KWP42" s="134"/>
      <c r="KWQ42" s="134"/>
      <c r="KWR42" s="134"/>
      <c r="KWS42" s="134"/>
      <c r="KWT42" s="134"/>
      <c r="KWU42" s="134"/>
      <c r="KWV42" s="134"/>
      <c r="KWW42" s="134"/>
      <c r="KWX42" s="134"/>
      <c r="KWY42" s="134"/>
      <c r="KWZ42" s="134"/>
      <c r="KXA42" s="134"/>
      <c r="KXB42" s="134"/>
      <c r="KXC42" s="134"/>
      <c r="KXD42" s="134"/>
      <c r="KXE42" s="134"/>
      <c r="KXF42" s="134"/>
      <c r="KXG42" s="134"/>
      <c r="KXH42" s="134"/>
      <c r="KXI42" s="134"/>
      <c r="KXJ42" s="134"/>
      <c r="KXK42" s="134"/>
      <c r="KXL42" s="134"/>
      <c r="KXM42" s="134"/>
      <c r="KXN42" s="134"/>
      <c r="KXO42" s="134"/>
      <c r="KXP42" s="134"/>
      <c r="KXQ42" s="134"/>
      <c r="KXR42" s="134"/>
      <c r="KXS42" s="134"/>
      <c r="KXT42" s="134"/>
      <c r="KXU42" s="134"/>
      <c r="KXV42" s="134"/>
      <c r="KXW42" s="134"/>
      <c r="KXX42" s="134"/>
      <c r="KXY42" s="134"/>
      <c r="KXZ42" s="134"/>
      <c r="KYA42" s="134"/>
      <c r="KYB42" s="134"/>
      <c r="KYC42" s="134"/>
      <c r="KYD42" s="134"/>
      <c r="KYE42" s="134"/>
      <c r="KYF42" s="134"/>
      <c r="KYG42" s="134"/>
      <c r="KYH42" s="134"/>
      <c r="KYI42" s="134"/>
      <c r="KYJ42" s="134"/>
      <c r="KYK42" s="134"/>
      <c r="KYL42" s="134"/>
      <c r="KYM42" s="134"/>
      <c r="KYN42" s="134"/>
      <c r="KYO42" s="134"/>
      <c r="KYP42" s="134"/>
      <c r="KYQ42" s="134"/>
      <c r="KYR42" s="134"/>
      <c r="KYS42" s="134"/>
      <c r="KYT42" s="134"/>
      <c r="KYU42" s="134"/>
      <c r="KYV42" s="134"/>
      <c r="KYW42" s="134"/>
      <c r="KYX42" s="134"/>
      <c r="KYY42" s="134"/>
      <c r="KYZ42" s="134"/>
      <c r="KZA42" s="134"/>
      <c r="KZB42" s="134"/>
      <c r="KZC42" s="134"/>
      <c r="KZD42" s="134"/>
      <c r="KZE42" s="134"/>
      <c r="KZF42" s="134"/>
      <c r="KZG42" s="134"/>
      <c r="KZH42" s="134"/>
      <c r="KZI42" s="134"/>
      <c r="KZJ42" s="134"/>
      <c r="KZK42" s="134"/>
      <c r="KZL42" s="134"/>
      <c r="KZM42" s="134"/>
      <c r="KZN42" s="134"/>
      <c r="KZO42" s="134"/>
      <c r="KZP42" s="134"/>
      <c r="KZQ42" s="134"/>
      <c r="KZR42" s="134"/>
      <c r="KZS42" s="134"/>
      <c r="KZT42" s="134"/>
      <c r="KZU42" s="134"/>
      <c r="KZV42" s="134"/>
      <c r="KZW42" s="134"/>
      <c r="KZX42" s="134"/>
      <c r="KZY42" s="134"/>
      <c r="KZZ42" s="134"/>
      <c r="LAA42" s="134"/>
      <c r="LAB42" s="134"/>
      <c r="LAC42" s="134"/>
      <c r="LAD42" s="134"/>
      <c r="LAE42" s="134"/>
      <c r="LAF42" s="134"/>
      <c r="LAG42" s="134"/>
      <c r="LAH42" s="134"/>
      <c r="LAI42" s="134"/>
      <c r="LAJ42" s="134"/>
      <c r="LAK42" s="134"/>
      <c r="LAL42" s="134"/>
      <c r="LAM42" s="134"/>
      <c r="LAN42" s="134"/>
      <c r="LAO42" s="134"/>
      <c r="LAP42" s="134"/>
      <c r="LAQ42" s="134"/>
      <c r="LAR42" s="134"/>
      <c r="LAS42" s="134"/>
      <c r="LAT42" s="134"/>
      <c r="LAU42" s="134"/>
      <c r="LAV42" s="134"/>
      <c r="LAW42" s="134"/>
      <c r="LAX42" s="134"/>
      <c r="LAY42" s="134"/>
      <c r="LAZ42" s="134"/>
      <c r="LBA42" s="134"/>
      <c r="LBB42" s="134"/>
      <c r="LBC42" s="134"/>
      <c r="LBD42" s="134"/>
      <c r="LBE42" s="134"/>
      <c r="LBF42" s="134"/>
      <c r="LBG42" s="134"/>
      <c r="LBH42" s="134"/>
      <c r="LBI42" s="134"/>
      <c r="LBJ42" s="134"/>
      <c r="LBK42" s="134"/>
      <c r="LBL42" s="134"/>
      <c r="LBM42" s="134"/>
      <c r="LBN42" s="134"/>
      <c r="LBO42" s="134"/>
      <c r="LBP42" s="134"/>
      <c r="LBQ42" s="134"/>
      <c r="LBR42" s="134"/>
      <c r="LBS42" s="134"/>
      <c r="LBT42" s="134"/>
      <c r="LBU42" s="134"/>
      <c r="LBV42" s="134"/>
      <c r="LBW42" s="134"/>
      <c r="LBX42" s="134"/>
      <c r="LBY42" s="134"/>
      <c r="LBZ42" s="134"/>
      <c r="LCA42" s="134"/>
      <c r="LCB42" s="134"/>
      <c r="LCC42" s="134"/>
      <c r="LCD42" s="134"/>
      <c r="LCE42" s="134"/>
      <c r="LCF42" s="134"/>
      <c r="LCG42" s="134"/>
      <c r="LCH42" s="134"/>
      <c r="LCI42" s="134"/>
      <c r="LCJ42" s="134"/>
      <c r="LCK42" s="134"/>
      <c r="LCL42" s="134"/>
      <c r="LCM42" s="134"/>
      <c r="LCN42" s="134"/>
      <c r="LCO42" s="134"/>
      <c r="LCP42" s="134"/>
      <c r="LCQ42" s="134"/>
      <c r="LCR42" s="134"/>
      <c r="LCS42" s="134"/>
      <c r="LCT42" s="134"/>
      <c r="LCU42" s="134"/>
      <c r="LCV42" s="134"/>
      <c r="LCW42" s="134"/>
      <c r="LCX42" s="134"/>
      <c r="LCY42" s="134"/>
      <c r="LCZ42" s="134"/>
      <c r="LDA42" s="134"/>
      <c r="LDB42" s="134"/>
      <c r="LDC42" s="134"/>
      <c r="LDD42" s="134"/>
      <c r="LDE42" s="134"/>
      <c r="LDF42" s="134"/>
      <c r="LDG42" s="134"/>
      <c r="LDH42" s="134"/>
      <c r="LDI42" s="134"/>
      <c r="LDJ42" s="134"/>
      <c r="LDK42" s="134"/>
      <c r="LDL42" s="134"/>
      <c r="LDM42" s="134"/>
      <c r="LDN42" s="134"/>
      <c r="LDO42" s="134"/>
      <c r="LDP42" s="134"/>
      <c r="LDQ42" s="134"/>
      <c r="LDR42" s="134"/>
      <c r="LDS42" s="134"/>
      <c r="LDT42" s="134"/>
      <c r="LDU42" s="134"/>
      <c r="LDV42" s="134"/>
      <c r="LDW42" s="134"/>
      <c r="LDX42" s="134"/>
      <c r="LDY42" s="134"/>
      <c r="LDZ42" s="134"/>
      <c r="LEA42" s="134"/>
      <c r="LEB42" s="134"/>
      <c r="LEC42" s="134"/>
      <c r="LED42" s="134"/>
      <c r="LEE42" s="134"/>
      <c r="LEF42" s="134"/>
      <c r="LEG42" s="134"/>
      <c r="LEH42" s="134"/>
      <c r="LEI42" s="134"/>
      <c r="LEJ42" s="134"/>
      <c r="LEK42" s="134"/>
      <c r="LEL42" s="134"/>
      <c r="LEM42" s="134"/>
      <c r="LEN42" s="134"/>
      <c r="LEO42" s="134"/>
      <c r="LEP42" s="134"/>
      <c r="LEQ42" s="134"/>
      <c r="LER42" s="134"/>
      <c r="LES42" s="134"/>
      <c r="LET42" s="134"/>
      <c r="LEU42" s="134"/>
      <c r="LEV42" s="134"/>
      <c r="LEW42" s="134"/>
      <c r="LEX42" s="134"/>
      <c r="LEY42" s="134"/>
      <c r="LEZ42" s="134"/>
      <c r="LFA42" s="134"/>
      <c r="LFB42" s="134"/>
      <c r="LFC42" s="134"/>
      <c r="LFD42" s="134"/>
      <c r="LFE42" s="134"/>
      <c r="LFF42" s="134"/>
      <c r="LFG42" s="134"/>
      <c r="LFH42" s="134"/>
      <c r="LFI42" s="134"/>
      <c r="LFJ42" s="134"/>
      <c r="LFK42" s="134"/>
      <c r="LFL42" s="134"/>
      <c r="LFM42" s="134"/>
      <c r="LFN42" s="134"/>
      <c r="LFO42" s="134"/>
      <c r="LFP42" s="134"/>
      <c r="LFQ42" s="134"/>
      <c r="LFR42" s="134"/>
      <c r="LFS42" s="134"/>
      <c r="LFT42" s="134"/>
      <c r="LFU42" s="134"/>
      <c r="LFV42" s="134"/>
      <c r="LFW42" s="134"/>
      <c r="LFX42" s="134"/>
      <c r="LFY42" s="134"/>
      <c r="LFZ42" s="134"/>
      <c r="LGA42" s="134"/>
      <c r="LGB42" s="134"/>
      <c r="LGC42" s="134"/>
      <c r="LGD42" s="134"/>
      <c r="LGE42" s="134"/>
      <c r="LGF42" s="134"/>
      <c r="LGG42" s="134"/>
      <c r="LGH42" s="134"/>
      <c r="LGI42" s="134"/>
      <c r="LGJ42" s="134"/>
      <c r="LGK42" s="134"/>
      <c r="LGL42" s="134"/>
      <c r="LGM42" s="134"/>
      <c r="LGN42" s="134"/>
      <c r="LGO42" s="134"/>
      <c r="LGP42" s="134"/>
      <c r="LGQ42" s="134"/>
      <c r="LGR42" s="134"/>
      <c r="LGS42" s="134"/>
      <c r="LGT42" s="134"/>
      <c r="LGU42" s="134"/>
      <c r="LGV42" s="134"/>
      <c r="LGW42" s="134"/>
      <c r="LGX42" s="134"/>
      <c r="LGY42" s="134"/>
      <c r="LGZ42" s="134"/>
      <c r="LHA42" s="134"/>
      <c r="LHB42" s="134"/>
      <c r="LHC42" s="134"/>
      <c r="LHD42" s="134"/>
      <c r="LHE42" s="134"/>
      <c r="LHF42" s="134"/>
      <c r="LHG42" s="134"/>
      <c r="LHH42" s="134"/>
      <c r="LHI42" s="134"/>
      <c r="LHJ42" s="134"/>
      <c r="LHK42" s="134"/>
      <c r="LHL42" s="134"/>
      <c r="LHM42" s="134"/>
      <c r="LHN42" s="134"/>
      <c r="LHO42" s="134"/>
      <c r="LHP42" s="134"/>
      <c r="LHQ42" s="134"/>
      <c r="LHR42" s="134"/>
      <c r="LHS42" s="134"/>
      <c r="LHT42" s="134"/>
      <c r="LHU42" s="134"/>
      <c r="LHV42" s="134"/>
      <c r="LHW42" s="134"/>
      <c r="LHX42" s="134"/>
      <c r="LHY42" s="134"/>
      <c r="LHZ42" s="134"/>
      <c r="LIA42" s="134"/>
      <c r="LIB42" s="134"/>
      <c r="LIC42" s="134"/>
      <c r="LID42" s="134"/>
      <c r="LIE42" s="134"/>
      <c r="LIF42" s="134"/>
      <c r="LIG42" s="134"/>
      <c r="LIH42" s="134"/>
      <c r="LII42" s="134"/>
      <c r="LIJ42" s="134"/>
      <c r="LIK42" s="134"/>
      <c r="LIL42" s="134"/>
      <c r="LIM42" s="134"/>
      <c r="LIN42" s="134"/>
      <c r="LIO42" s="134"/>
      <c r="LIP42" s="134"/>
      <c r="LIQ42" s="134"/>
      <c r="LIR42" s="134"/>
      <c r="LIS42" s="134"/>
      <c r="LIT42" s="134"/>
      <c r="LIU42" s="134"/>
      <c r="LIV42" s="134"/>
      <c r="LIW42" s="134"/>
      <c r="LIX42" s="134"/>
      <c r="LIY42" s="134"/>
      <c r="LIZ42" s="134"/>
      <c r="LJA42" s="134"/>
      <c r="LJB42" s="134"/>
      <c r="LJC42" s="134"/>
      <c r="LJD42" s="134"/>
      <c r="LJE42" s="134"/>
      <c r="LJF42" s="134"/>
      <c r="LJG42" s="134"/>
      <c r="LJH42" s="134"/>
      <c r="LJI42" s="134"/>
      <c r="LJJ42" s="134"/>
      <c r="LJK42" s="134"/>
      <c r="LJL42" s="134"/>
      <c r="LJM42" s="134"/>
      <c r="LJN42" s="134"/>
      <c r="LJO42" s="134"/>
      <c r="LJP42" s="134"/>
      <c r="LJQ42" s="134"/>
      <c r="LJR42" s="134"/>
      <c r="LJS42" s="134"/>
      <c r="LJT42" s="134"/>
      <c r="LJU42" s="134"/>
      <c r="LJV42" s="134"/>
      <c r="LJW42" s="134"/>
      <c r="LJX42" s="134"/>
      <c r="LJY42" s="134"/>
      <c r="LJZ42" s="134"/>
      <c r="LKA42" s="134"/>
      <c r="LKB42" s="134"/>
      <c r="LKC42" s="134"/>
      <c r="LKD42" s="134"/>
      <c r="LKE42" s="134"/>
      <c r="LKF42" s="134"/>
      <c r="LKG42" s="134"/>
      <c r="LKH42" s="134"/>
      <c r="LKI42" s="134"/>
      <c r="LKJ42" s="134"/>
      <c r="LKK42" s="134"/>
      <c r="LKL42" s="134"/>
      <c r="LKM42" s="134"/>
      <c r="LKN42" s="134"/>
      <c r="LKO42" s="134"/>
      <c r="LKP42" s="134"/>
      <c r="LKQ42" s="134"/>
      <c r="LKR42" s="134"/>
      <c r="LKS42" s="134"/>
      <c r="LKT42" s="134"/>
      <c r="LKU42" s="134"/>
      <c r="LKV42" s="134"/>
      <c r="LKW42" s="134"/>
      <c r="LKX42" s="134"/>
      <c r="LKY42" s="134"/>
      <c r="LKZ42" s="134"/>
      <c r="LLA42" s="134"/>
      <c r="LLB42" s="134"/>
      <c r="LLC42" s="134"/>
      <c r="LLD42" s="134"/>
      <c r="LLE42" s="134"/>
      <c r="LLF42" s="134"/>
      <c r="LLG42" s="134"/>
      <c r="LLH42" s="134"/>
      <c r="LLI42" s="134"/>
      <c r="LLJ42" s="134"/>
      <c r="LLK42" s="134"/>
      <c r="LLL42" s="134"/>
      <c r="LLM42" s="134"/>
      <c r="LLN42" s="134"/>
      <c r="LLO42" s="134"/>
      <c r="LLP42" s="134"/>
      <c r="LLQ42" s="134"/>
      <c r="LLR42" s="134"/>
      <c r="LLS42" s="134"/>
      <c r="LLT42" s="134"/>
      <c r="LLU42" s="134"/>
      <c r="LLV42" s="134"/>
      <c r="LLW42" s="134"/>
      <c r="LLX42" s="134"/>
      <c r="LLY42" s="134"/>
      <c r="LLZ42" s="134"/>
      <c r="LMA42" s="134"/>
      <c r="LMB42" s="134"/>
      <c r="LMC42" s="134"/>
      <c r="LMD42" s="134"/>
      <c r="LME42" s="134"/>
      <c r="LMF42" s="134"/>
      <c r="LMG42" s="134"/>
      <c r="LMH42" s="134"/>
      <c r="LMI42" s="134"/>
      <c r="LMJ42" s="134"/>
      <c r="LMK42" s="134"/>
      <c r="LML42" s="134"/>
      <c r="LMM42" s="134"/>
      <c r="LMN42" s="134"/>
      <c r="LMO42" s="134"/>
      <c r="LMP42" s="134"/>
      <c r="LMQ42" s="134"/>
      <c r="LMR42" s="134"/>
      <c r="LMS42" s="134"/>
      <c r="LMT42" s="134"/>
      <c r="LMU42" s="134"/>
      <c r="LMV42" s="134"/>
      <c r="LMW42" s="134"/>
      <c r="LMX42" s="134"/>
      <c r="LMY42" s="134"/>
      <c r="LMZ42" s="134"/>
      <c r="LNA42" s="134"/>
      <c r="LNB42" s="134"/>
      <c r="LNC42" s="134"/>
      <c r="LND42" s="134"/>
      <c r="LNE42" s="134"/>
      <c r="LNF42" s="134"/>
      <c r="LNG42" s="134"/>
      <c r="LNH42" s="134"/>
      <c r="LNI42" s="134"/>
      <c r="LNJ42" s="134"/>
      <c r="LNK42" s="134"/>
      <c r="LNL42" s="134"/>
      <c r="LNM42" s="134"/>
      <c r="LNN42" s="134"/>
      <c r="LNO42" s="134"/>
      <c r="LNP42" s="134"/>
      <c r="LNQ42" s="134"/>
      <c r="LNR42" s="134"/>
      <c r="LNS42" s="134"/>
      <c r="LNT42" s="134"/>
      <c r="LNU42" s="134"/>
      <c r="LNV42" s="134"/>
      <c r="LNW42" s="134"/>
      <c r="LNX42" s="134"/>
      <c r="LNY42" s="134"/>
      <c r="LNZ42" s="134"/>
      <c r="LOA42" s="134"/>
      <c r="LOB42" s="134"/>
      <c r="LOC42" s="134"/>
      <c r="LOD42" s="134"/>
      <c r="LOE42" s="134"/>
      <c r="LOF42" s="134"/>
      <c r="LOG42" s="134"/>
      <c r="LOH42" s="134"/>
      <c r="LOI42" s="134"/>
      <c r="LOJ42" s="134"/>
      <c r="LOK42" s="134"/>
      <c r="LOL42" s="134"/>
      <c r="LOM42" s="134"/>
      <c r="LON42" s="134"/>
      <c r="LOO42" s="134"/>
      <c r="LOP42" s="134"/>
      <c r="LOQ42" s="134"/>
      <c r="LOR42" s="134"/>
      <c r="LOS42" s="134"/>
      <c r="LOT42" s="134"/>
      <c r="LOU42" s="134"/>
      <c r="LOV42" s="134"/>
      <c r="LOW42" s="134"/>
      <c r="LOX42" s="134"/>
      <c r="LOY42" s="134"/>
      <c r="LOZ42" s="134"/>
      <c r="LPA42" s="134"/>
      <c r="LPB42" s="134"/>
      <c r="LPC42" s="134"/>
      <c r="LPD42" s="134"/>
      <c r="LPE42" s="134"/>
      <c r="LPF42" s="134"/>
      <c r="LPG42" s="134"/>
      <c r="LPH42" s="134"/>
      <c r="LPI42" s="134"/>
      <c r="LPJ42" s="134"/>
      <c r="LPK42" s="134"/>
      <c r="LPL42" s="134"/>
      <c r="LPM42" s="134"/>
      <c r="LPN42" s="134"/>
      <c r="LPO42" s="134"/>
      <c r="LPP42" s="134"/>
      <c r="LPQ42" s="134"/>
      <c r="LPR42" s="134"/>
      <c r="LPS42" s="134"/>
      <c r="LPT42" s="134"/>
      <c r="LPU42" s="134"/>
      <c r="LPV42" s="134"/>
      <c r="LPW42" s="134"/>
      <c r="LPX42" s="134"/>
      <c r="LPY42" s="134"/>
      <c r="LPZ42" s="134"/>
      <c r="LQA42" s="134"/>
      <c r="LQB42" s="134"/>
      <c r="LQC42" s="134"/>
      <c r="LQD42" s="134"/>
      <c r="LQE42" s="134"/>
      <c r="LQF42" s="134"/>
      <c r="LQG42" s="134"/>
      <c r="LQH42" s="134"/>
      <c r="LQI42" s="134"/>
      <c r="LQJ42" s="134"/>
      <c r="LQK42" s="134"/>
      <c r="LQL42" s="134"/>
      <c r="LQM42" s="134"/>
      <c r="LQN42" s="134"/>
      <c r="LQO42" s="134"/>
      <c r="LQP42" s="134"/>
      <c r="LQQ42" s="134"/>
      <c r="LQR42" s="134"/>
      <c r="LQS42" s="134"/>
      <c r="LQT42" s="134"/>
      <c r="LQU42" s="134"/>
      <c r="LQV42" s="134"/>
      <c r="LQW42" s="134"/>
      <c r="LQX42" s="134"/>
      <c r="LQY42" s="134"/>
      <c r="LQZ42" s="134"/>
      <c r="LRA42" s="134"/>
      <c r="LRB42" s="134"/>
      <c r="LRC42" s="134"/>
      <c r="LRD42" s="134"/>
      <c r="LRE42" s="134"/>
      <c r="LRF42" s="134"/>
      <c r="LRG42" s="134"/>
      <c r="LRH42" s="134"/>
      <c r="LRI42" s="134"/>
      <c r="LRJ42" s="134"/>
      <c r="LRK42" s="134"/>
      <c r="LRL42" s="134"/>
      <c r="LRM42" s="134"/>
      <c r="LRN42" s="134"/>
      <c r="LRO42" s="134"/>
      <c r="LRP42" s="134"/>
      <c r="LRQ42" s="134"/>
      <c r="LRR42" s="134"/>
      <c r="LRS42" s="134"/>
      <c r="LRT42" s="134"/>
      <c r="LRU42" s="134"/>
      <c r="LRV42" s="134"/>
      <c r="LRW42" s="134"/>
      <c r="LRX42" s="134"/>
      <c r="LRY42" s="134"/>
      <c r="LRZ42" s="134"/>
      <c r="LSA42" s="134"/>
      <c r="LSB42" s="134"/>
      <c r="LSC42" s="134"/>
      <c r="LSD42" s="134"/>
      <c r="LSE42" s="134"/>
      <c r="LSF42" s="134"/>
      <c r="LSG42" s="134"/>
      <c r="LSH42" s="134"/>
      <c r="LSI42" s="134"/>
      <c r="LSJ42" s="134"/>
      <c r="LSK42" s="134"/>
      <c r="LSL42" s="134"/>
      <c r="LSM42" s="134"/>
      <c r="LSN42" s="134"/>
      <c r="LSO42" s="134"/>
      <c r="LSP42" s="134"/>
      <c r="LSQ42" s="134"/>
      <c r="LSR42" s="134"/>
      <c r="LSS42" s="134"/>
      <c r="LST42" s="134"/>
      <c r="LSU42" s="134"/>
      <c r="LSV42" s="134"/>
      <c r="LSW42" s="134"/>
      <c r="LSX42" s="134"/>
      <c r="LSY42" s="134"/>
      <c r="LSZ42" s="134"/>
      <c r="LTA42" s="134"/>
      <c r="LTB42" s="134"/>
      <c r="LTC42" s="134"/>
      <c r="LTD42" s="134"/>
      <c r="LTE42" s="134"/>
      <c r="LTF42" s="134"/>
      <c r="LTG42" s="134"/>
      <c r="LTH42" s="134"/>
      <c r="LTI42" s="134"/>
      <c r="LTJ42" s="134"/>
      <c r="LTK42" s="134"/>
      <c r="LTL42" s="134"/>
      <c r="LTM42" s="134"/>
      <c r="LTN42" s="134"/>
      <c r="LTO42" s="134"/>
      <c r="LTP42" s="134"/>
      <c r="LTQ42" s="134"/>
      <c r="LTR42" s="134"/>
      <c r="LTS42" s="134"/>
      <c r="LTT42" s="134"/>
      <c r="LTU42" s="134"/>
      <c r="LTV42" s="134"/>
      <c r="LTW42" s="134"/>
      <c r="LTX42" s="134"/>
      <c r="LTY42" s="134"/>
      <c r="LTZ42" s="134"/>
      <c r="LUA42" s="134"/>
      <c r="LUB42" s="134"/>
      <c r="LUC42" s="134"/>
      <c r="LUD42" s="134"/>
      <c r="LUE42" s="134"/>
      <c r="LUF42" s="134"/>
      <c r="LUG42" s="134"/>
      <c r="LUH42" s="134"/>
      <c r="LUI42" s="134"/>
      <c r="LUJ42" s="134"/>
      <c r="LUK42" s="134"/>
      <c r="LUL42" s="134"/>
      <c r="LUM42" s="134"/>
      <c r="LUN42" s="134"/>
      <c r="LUO42" s="134"/>
      <c r="LUP42" s="134"/>
      <c r="LUQ42" s="134"/>
      <c r="LUR42" s="134"/>
      <c r="LUS42" s="134"/>
      <c r="LUT42" s="134"/>
      <c r="LUU42" s="134"/>
      <c r="LUV42" s="134"/>
      <c r="LUW42" s="134"/>
      <c r="LUX42" s="134"/>
      <c r="LUY42" s="134"/>
      <c r="LUZ42" s="134"/>
      <c r="LVA42" s="134"/>
      <c r="LVB42" s="134"/>
      <c r="LVC42" s="134"/>
      <c r="LVD42" s="134"/>
      <c r="LVE42" s="134"/>
      <c r="LVF42" s="134"/>
      <c r="LVG42" s="134"/>
      <c r="LVH42" s="134"/>
      <c r="LVI42" s="134"/>
      <c r="LVJ42" s="134"/>
      <c r="LVK42" s="134"/>
      <c r="LVL42" s="134"/>
      <c r="LVM42" s="134"/>
      <c r="LVN42" s="134"/>
      <c r="LVO42" s="134"/>
      <c r="LVP42" s="134"/>
      <c r="LVQ42" s="134"/>
      <c r="LVR42" s="134"/>
      <c r="LVS42" s="134"/>
      <c r="LVT42" s="134"/>
      <c r="LVU42" s="134"/>
      <c r="LVV42" s="134"/>
      <c r="LVW42" s="134"/>
      <c r="LVX42" s="134"/>
      <c r="LVY42" s="134"/>
      <c r="LVZ42" s="134"/>
      <c r="LWA42" s="134"/>
      <c r="LWB42" s="134"/>
      <c r="LWC42" s="134"/>
      <c r="LWD42" s="134"/>
      <c r="LWE42" s="134"/>
      <c r="LWF42" s="134"/>
      <c r="LWG42" s="134"/>
      <c r="LWH42" s="134"/>
      <c r="LWI42" s="134"/>
      <c r="LWJ42" s="134"/>
      <c r="LWK42" s="134"/>
      <c r="LWL42" s="134"/>
      <c r="LWM42" s="134"/>
      <c r="LWN42" s="134"/>
      <c r="LWO42" s="134"/>
      <c r="LWP42" s="134"/>
      <c r="LWQ42" s="134"/>
      <c r="LWR42" s="134"/>
      <c r="LWS42" s="134"/>
      <c r="LWT42" s="134"/>
      <c r="LWU42" s="134"/>
      <c r="LWV42" s="134"/>
      <c r="LWW42" s="134"/>
      <c r="LWX42" s="134"/>
      <c r="LWY42" s="134"/>
      <c r="LWZ42" s="134"/>
      <c r="LXA42" s="134"/>
      <c r="LXB42" s="134"/>
      <c r="LXC42" s="134"/>
      <c r="LXD42" s="134"/>
      <c r="LXE42" s="134"/>
      <c r="LXF42" s="134"/>
      <c r="LXG42" s="134"/>
      <c r="LXH42" s="134"/>
      <c r="LXI42" s="134"/>
      <c r="LXJ42" s="134"/>
      <c r="LXK42" s="134"/>
      <c r="LXL42" s="134"/>
      <c r="LXM42" s="134"/>
      <c r="LXN42" s="134"/>
      <c r="LXO42" s="134"/>
      <c r="LXP42" s="134"/>
      <c r="LXQ42" s="134"/>
      <c r="LXR42" s="134"/>
      <c r="LXS42" s="134"/>
      <c r="LXT42" s="134"/>
      <c r="LXU42" s="134"/>
      <c r="LXV42" s="134"/>
      <c r="LXW42" s="134"/>
      <c r="LXX42" s="134"/>
      <c r="LXY42" s="134"/>
      <c r="LXZ42" s="134"/>
      <c r="LYA42" s="134"/>
      <c r="LYB42" s="134"/>
      <c r="LYC42" s="134"/>
      <c r="LYD42" s="134"/>
      <c r="LYE42" s="134"/>
      <c r="LYF42" s="134"/>
      <c r="LYG42" s="134"/>
      <c r="LYH42" s="134"/>
      <c r="LYI42" s="134"/>
      <c r="LYJ42" s="134"/>
      <c r="LYK42" s="134"/>
      <c r="LYL42" s="134"/>
      <c r="LYM42" s="134"/>
      <c r="LYN42" s="134"/>
      <c r="LYO42" s="134"/>
      <c r="LYP42" s="134"/>
      <c r="LYQ42" s="134"/>
      <c r="LYR42" s="134"/>
      <c r="LYS42" s="134"/>
      <c r="LYT42" s="134"/>
      <c r="LYU42" s="134"/>
      <c r="LYV42" s="134"/>
      <c r="LYW42" s="134"/>
      <c r="LYX42" s="134"/>
      <c r="LYY42" s="134"/>
      <c r="LYZ42" s="134"/>
      <c r="LZA42" s="134"/>
      <c r="LZB42" s="134"/>
      <c r="LZC42" s="134"/>
      <c r="LZD42" s="134"/>
      <c r="LZE42" s="134"/>
      <c r="LZF42" s="134"/>
      <c r="LZG42" s="134"/>
      <c r="LZH42" s="134"/>
      <c r="LZI42" s="134"/>
      <c r="LZJ42" s="134"/>
      <c r="LZK42" s="134"/>
      <c r="LZL42" s="134"/>
      <c r="LZM42" s="134"/>
      <c r="LZN42" s="134"/>
      <c r="LZO42" s="134"/>
      <c r="LZP42" s="134"/>
      <c r="LZQ42" s="134"/>
      <c r="LZR42" s="134"/>
      <c r="LZS42" s="134"/>
      <c r="LZT42" s="134"/>
      <c r="LZU42" s="134"/>
      <c r="LZV42" s="134"/>
      <c r="LZW42" s="134"/>
      <c r="LZX42" s="134"/>
      <c r="LZY42" s="134"/>
      <c r="LZZ42" s="134"/>
      <c r="MAA42" s="134"/>
      <c r="MAB42" s="134"/>
      <c r="MAC42" s="134"/>
      <c r="MAD42" s="134"/>
      <c r="MAE42" s="134"/>
      <c r="MAF42" s="134"/>
      <c r="MAG42" s="134"/>
      <c r="MAH42" s="134"/>
      <c r="MAI42" s="134"/>
      <c r="MAJ42" s="134"/>
      <c r="MAK42" s="134"/>
      <c r="MAL42" s="134"/>
      <c r="MAM42" s="134"/>
      <c r="MAN42" s="134"/>
      <c r="MAO42" s="134"/>
      <c r="MAP42" s="134"/>
      <c r="MAQ42" s="134"/>
      <c r="MAR42" s="134"/>
      <c r="MAS42" s="134"/>
      <c r="MAT42" s="134"/>
      <c r="MAU42" s="134"/>
      <c r="MAV42" s="134"/>
      <c r="MAW42" s="134"/>
      <c r="MAX42" s="134"/>
      <c r="MAY42" s="134"/>
      <c r="MAZ42" s="134"/>
      <c r="MBA42" s="134"/>
      <c r="MBB42" s="134"/>
      <c r="MBC42" s="134"/>
      <c r="MBD42" s="134"/>
      <c r="MBE42" s="134"/>
      <c r="MBF42" s="134"/>
      <c r="MBG42" s="134"/>
      <c r="MBH42" s="134"/>
      <c r="MBI42" s="134"/>
      <c r="MBJ42" s="134"/>
      <c r="MBK42" s="134"/>
      <c r="MBL42" s="134"/>
      <c r="MBM42" s="134"/>
      <c r="MBN42" s="134"/>
      <c r="MBO42" s="134"/>
      <c r="MBP42" s="134"/>
      <c r="MBQ42" s="134"/>
      <c r="MBR42" s="134"/>
      <c r="MBS42" s="134"/>
      <c r="MBT42" s="134"/>
      <c r="MBU42" s="134"/>
      <c r="MBV42" s="134"/>
      <c r="MBW42" s="134"/>
      <c r="MBX42" s="134"/>
      <c r="MBY42" s="134"/>
      <c r="MBZ42" s="134"/>
      <c r="MCA42" s="134"/>
      <c r="MCB42" s="134"/>
      <c r="MCC42" s="134"/>
      <c r="MCD42" s="134"/>
      <c r="MCE42" s="134"/>
      <c r="MCF42" s="134"/>
      <c r="MCG42" s="134"/>
      <c r="MCH42" s="134"/>
      <c r="MCI42" s="134"/>
      <c r="MCJ42" s="134"/>
      <c r="MCK42" s="134"/>
      <c r="MCL42" s="134"/>
      <c r="MCM42" s="134"/>
      <c r="MCN42" s="134"/>
      <c r="MCO42" s="134"/>
      <c r="MCP42" s="134"/>
      <c r="MCQ42" s="134"/>
      <c r="MCR42" s="134"/>
      <c r="MCS42" s="134"/>
      <c r="MCT42" s="134"/>
      <c r="MCU42" s="134"/>
      <c r="MCV42" s="134"/>
      <c r="MCW42" s="134"/>
      <c r="MCX42" s="134"/>
      <c r="MCY42" s="134"/>
      <c r="MCZ42" s="134"/>
      <c r="MDA42" s="134"/>
      <c r="MDB42" s="134"/>
      <c r="MDC42" s="134"/>
      <c r="MDD42" s="134"/>
      <c r="MDE42" s="134"/>
      <c r="MDF42" s="134"/>
      <c r="MDG42" s="134"/>
      <c r="MDH42" s="134"/>
      <c r="MDI42" s="134"/>
      <c r="MDJ42" s="134"/>
      <c r="MDK42" s="134"/>
      <c r="MDL42" s="134"/>
      <c r="MDM42" s="134"/>
      <c r="MDN42" s="134"/>
      <c r="MDO42" s="134"/>
      <c r="MDP42" s="134"/>
      <c r="MDQ42" s="134"/>
      <c r="MDR42" s="134"/>
      <c r="MDS42" s="134"/>
      <c r="MDT42" s="134"/>
      <c r="MDU42" s="134"/>
      <c r="MDV42" s="134"/>
      <c r="MDW42" s="134"/>
      <c r="MDX42" s="134"/>
      <c r="MDY42" s="134"/>
      <c r="MDZ42" s="134"/>
      <c r="MEA42" s="134"/>
      <c r="MEB42" s="134"/>
      <c r="MEC42" s="134"/>
      <c r="MED42" s="134"/>
      <c r="MEE42" s="134"/>
      <c r="MEF42" s="134"/>
      <c r="MEG42" s="134"/>
      <c r="MEH42" s="134"/>
      <c r="MEI42" s="134"/>
      <c r="MEJ42" s="134"/>
      <c r="MEK42" s="134"/>
      <c r="MEL42" s="134"/>
      <c r="MEM42" s="134"/>
      <c r="MEN42" s="134"/>
      <c r="MEO42" s="134"/>
      <c r="MEP42" s="134"/>
      <c r="MEQ42" s="134"/>
      <c r="MER42" s="134"/>
      <c r="MES42" s="134"/>
      <c r="MET42" s="134"/>
      <c r="MEU42" s="134"/>
      <c r="MEV42" s="134"/>
      <c r="MEW42" s="134"/>
      <c r="MEX42" s="134"/>
      <c r="MEY42" s="134"/>
      <c r="MEZ42" s="134"/>
      <c r="MFA42" s="134"/>
      <c r="MFB42" s="134"/>
      <c r="MFC42" s="134"/>
      <c r="MFD42" s="134"/>
      <c r="MFE42" s="134"/>
      <c r="MFF42" s="134"/>
      <c r="MFG42" s="134"/>
      <c r="MFH42" s="134"/>
      <c r="MFI42" s="134"/>
      <c r="MFJ42" s="134"/>
      <c r="MFK42" s="134"/>
      <c r="MFL42" s="134"/>
      <c r="MFM42" s="134"/>
      <c r="MFN42" s="134"/>
      <c r="MFO42" s="134"/>
      <c r="MFP42" s="134"/>
      <c r="MFQ42" s="134"/>
      <c r="MFR42" s="134"/>
      <c r="MFS42" s="134"/>
      <c r="MFT42" s="134"/>
      <c r="MFU42" s="134"/>
      <c r="MFV42" s="134"/>
      <c r="MFW42" s="134"/>
      <c r="MFX42" s="134"/>
      <c r="MFY42" s="134"/>
      <c r="MFZ42" s="134"/>
      <c r="MGA42" s="134"/>
      <c r="MGB42" s="134"/>
      <c r="MGC42" s="134"/>
      <c r="MGD42" s="134"/>
      <c r="MGE42" s="134"/>
      <c r="MGF42" s="134"/>
      <c r="MGG42" s="134"/>
      <c r="MGH42" s="134"/>
      <c r="MGI42" s="134"/>
      <c r="MGJ42" s="134"/>
      <c r="MGK42" s="134"/>
      <c r="MGL42" s="134"/>
      <c r="MGM42" s="134"/>
      <c r="MGN42" s="134"/>
      <c r="MGO42" s="134"/>
      <c r="MGP42" s="134"/>
      <c r="MGQ42" s="134"/>
      <c r="MGR42" s="134"/>
      <c r="MGS42" s="134"/>
      <c r="MGT42" s="134"/>
      <c r="MGU42" s="134"/>
      <c r="MGV42" s="134"/>
      <c r="MGW42" s="134"/>
      <c r="MGX42" s="134"/>
      <c r="MGY42" s="134"/>
      <c r="MGZ42" s="134"/>
      <c r="MHA42" s="134"/>
      <c r="MHB42" s="134"/>
      <c r="MHC42" s="134"/>
      <c r="MHD42" s="134"/>
      <c r="MHE42" s="134"/>
      <c r="MHF42" s="134"/>
      <c r="MHG42" s="134"/>
      <c r="MHH42" s="134"/>
      <c r="MHI42" s="134"/>
      <c r="MHJ42" s="134"/>
      <c r="MHK42" s="134"/>
      <c r="MHL42" s="134"/>
      <c r="MHM42" s="134"/>
      <c r="MHN42" s="134"/>
      <c r="MHO42" s="134"/>
      <c r="MHP42" s="134"/>
      <c r="MHQ42" s="134"/>
      <c r="MHR42" s="134"/>
      <c r="MHS42" s="134"/>
      <c r="MHT42" s="134"/>
      <c r="MHU42" s="134"/>
      <c r="MHV42" s="134"/>
      <c r="MHW42" s="134"/>
      <c r="MHX42" s="134"/>
      <c r="MHY42" s="134"/>
      <c r="MHZ42" s="134"/>
      <c r="MIA42" s="134"/>
      <c r="MIB42" s="134"/>
      <c r="MIC42" s="134"/>
      <c r="MID42" s="134"/>
      <c r="MIE42" s="134"/>
      <c r="MIF42" s="134"/>
      <c r="MIG42" s="134"/>
      <c r="MIH42" s="134"/>
      <c r="MII42" s="134"/>
      <c r="MIJ42" s="134"/>
      <c r="MIK42" s="134"/>
      <c r="MIL42" s="134"/>
      <c r="MIM42" s="134"/>
      <c r="MIN42" s="134"/>
      <c r="MIO42" s="134"/>
      <c r="MIP42" s="134"/>
      <c r="MIQ42" s="134"/>
      <c r="MIR42" s="134"/>
      <c r="MIS42" s="134"/>
      <c r="MIT42" s="134"/>
      <c r="MIU42" s="134"/>
      <c r="MIV42" s="134"/>
      <c r="MIW42" s="134"/>
      <c r="MIX42" s="134"/>
      <c r="MIY42" s="134"/>
      <c r="MIZ42" s="134"/>
      <c r="MJA42" s="134"/>
      <c r="MJB42" s="134"/>
      <c r="MJC42" s="134"/>
      <c r="MJD42" s="134"/>
      <c r="MJE42" s="134"/>
      <c r="MJF42" s="134"/>
      <c r="MJG42" s="134"/>
      <c r="MJH42" s="134"/>
      <c r="MJI42" s="134"/>
      <c r="MJJ42" s="134"/>
      <c r="MJK42" s="134"/>
      <c r="MJL42" s="134"/>
      <c r="MJM42" s="134"/>
      <c r="MJN42" s="134"/>
      <c r="MJO42" s="134"/>
      <c r="MJP42" s="134"/>
      <c r="MJQ42" s="134"/>
      <c r="MJR42" s="134"/>
      <c r="MJS42" s="134"/>
      <c r="MJT42" s="134"/>
      <c r="MJU42" s="134"/>
      <c r="MJV42" s="134"/>
      <c r="MJW42" s="134"/>
      <c r="MJX42" s="134"/>
      <c r="MJY42" s="134"/>
      <c r="MJZ42" s="134"/>
      <c r="MKA42" s="134"/>
      <c r="MKB42" s="134"/>
      <c r="MKC42" s="134"/>
      <c r="MKD42" s="134"/>
      <c r="MKE42" s="134"/>
      <c r="MKF42" s="134"/>
      <c r="MKG42" s="134"/>
      <c r="MKH42" s="134"/>
      <c r="MKI42" s="134"/>
      <c r="MKJ42" s="134"/>
      <c r="MKK42" s="134"/>
      <c r="MKL42" s="134"/>
      <c r="MKM42" s="134"/>
      <c r="MKN42" s="134"/>
      <c r="MKO42" s="134"/>
      <c r="MKP42" s="134"/>
      <c r="MKQ42" s="134"/>
      <c r="MKR42" s="134"/>
      <c r="MKS42" s="134"/>
      <c r="MKT42" s="134"/>
      <c r="MKU42" s="134"/>
      <c r="MKV42" s="134"/>
      <c r="MKW42" s="134"/>
      <c r="MKX42" s="134"/>
      <c r="MKY42" s="134"/>
      <c r="MKZ42" s="134"/>
      <c r="MLA42" s="134"/>
      <c r="MLB42" s="134"/>
      <c r="MLC42" s="134"/>
      <c r="MLD42" s="134"/>
      <c r="MLE42" s="134"/>
      <c r="MLF42" s="134"/>
      <c r="MLG42" s="134"/>
      <c r="MLH42" s="134"/>
      <c r="MLI42" s="134"/>
      <c r="MLJ42" s="134"/>
      <c r="MLK42" s="134"/>
      <c r="MLL42" s="134"/>
      <c r="MLM42" s="134"/>
      <c r="MLN42" s="134"/>
      <c r="MLO42" s="134"/>
      <c r="MLP42" s="134"/>
      <c r="MLQ42" s="134"/>
      <c r="MLR42" s="134"/>
      <c r="MLS42" s="134"/>
      <c r="MLT42" s="134"/>
      <c r="MLU42" s="134"/>
      <c r="MLV42" s="134"/>
      <c r="MLW42" s="134"/>
      <c r="MLX42" s="134"/>
      <c r="MLY42" s="134"/>
      <c r="MLZ42" s="134"/>
      <c r="MMA42" s="134"/>
      <c r="MMB42" s="134"/>
      <c r="MMC42" s="134"/>
      <c r="MMD42" s="134"/>
      <c r="MME42" s="134"/>
      <c r="MMF42" s="134"/>
      <c r="MMG42" s="134"/>
      <c r="MMH42" s="134"/>
      <c r="MMI42" s="134"/>
      <c r="MMJ42" s="134"/>
      <c r="MMK42" s="134"/>
      <c r="MML42" s="134"/>
      <c r="MMM42" s="134"/>
      <c r="MMN42" s="134"/>
      <c r="MMO42" s="134"/>
      <c r="MMP42" s="134"/>
      <c r="MMQ42" s="134"/>
      <c r="MMR42" s="134"/>
      <c r="MMS42" s="134"/>
      <c r="MMT42" s="134"/>
      <c r="MMU42" s="134"/>
      <c r="MMV42" s="134"/>
      <c r="MMW42" s="134"/>
      <c r="MMX42" s="134"/>
      <c r="MMY42" s="134"/>
      <c r="MMZ42" s="134"/>
      <c r="MNA42" s="134"/>
      <c r="MNB42" s="134"/>
      <c r="MNC42" s="134"/>
      <c r="MND42" s="134"/>
      <c r="MNE42" s="134"/>
      <c r="MNF42" s="134"/>
      <c r="MNG42" s="134"/>
      <c r="MNH42" s="134"/>
      <c r="MNI42" s="134"/>
      <c r="MNJ42" s="134"/>
      <c r="MNK42" s="134"/>
      <c r="MNL42" s="134"/>
      <c r="MNM42" s="134"/>
      <c r="MNN42" s="134"/>
      <c r="MNO42" s="134"/>
      <c r="MNP42" s="134"/>
      <c r="MNQ42" s="134"/>
      <c r="MNR42" s="134"/>
      <c r="MNS42" s="134"/>
      <c r="MNT42" s="134"/>
      <c r="MNU42" s="134"/>
      <c r="MNV42" s="134"/>
      <c r="MNW42" s="134"/>
      <c r="MNX42" s="134"/>
      <c r="MNY42" s="134"/>
      <c r="MNZ42" s="134"/>
      <c r="MOA42" s="134"/>
      <c r="MOB42" s="134"/>
      <c r="MOC42" s="134"/>
      <c r="MOD42" s="134"/>
      <c r="MOE42" s="134"/>
      <c r="MOF42" s="134"/>
      <c r="MOG42" s="134"/>
      <c r="MOH42" s="134"/>
      <c r="MOI42" s="134"/>
      <c r="MOJ42" s="134"/>
      <c r="MOK42" s="134"/>
      <c r="MOL42" s="134"/>
      <c r="MOM42" s="134"/>
      <c r="MON42" s="134"/>
      <c r="MOO42" s="134"/>
      <c r="MOP42" s="134"/>
      <c r="MOQ42" s="134"/>
      <c r="MOR42" s="134"/>
      <c r="MOS42" s="134"/>
      <c r="MOT42" s="134"/>
      <c r="MOU42" s="134"/>
      <c r="MOV42" s="134"/>
      <c r="MOW42" s="134"/>
      <c r="MOX42" s="134"/>
      <c r="MOY42" s="134"/>
      <c r="MOZ42" s="134"/>
      <c r="MPA42" s="134"/>
      <c r="MPB42" s="134"/>
      <c r="MPC42" s="134"/>
      <c r="MPD42" s="134"/>
      <c r="MPE42" s="134"/>
      <c r="MPF42" s="134"/>
      <c r="MPG42" s="134"/>
      <c r="MPH42" s="134"/>
      <c r="MPI42" s="134"/>
      <c r="MPJ42" s="134"/>
      <c r="MPK42" s="134"/>
      <c r="MPL42" s="134"/>
      <c r="MPM42" s="134"/>
      <c r="MPN42" s="134"/>
      <c r="MPO42" s="134"/>
      <c r="MPP42" s="134"/>
      <c r="MPQ42" s="134"/>
      <c r="MPR42" s="134"/>
      <c r="MPS42" s="134"/>
      <c r="MPT42" s="134"/>
      <c r="MPU42" s="134"/>
      <c r="MPV42" s="134"/>
      <c r="MPW42" s="134"/>
      <c r="MPX42" s="134"/>
      <c r="MPY42" s="134"/>
      <c r="MPZ42" s="134"/>
      <c r="MQA42" s="134"/>
      <c r="MQB42" s="134"/>
      <c r="MQC42" s="134"/>
      <c r="MQD42" s="134"/>
      <c r="MQE42" s="134"/>
      <c r="MQF42" s="134"/>
      <c r="MQG42" s="134"/>
      <c r="MQH42" s="134"/>
      <c r="MQI42" s="134"/>
      <c r="MQJ42" s="134"/>
      <c r="MQK42" s="134"/>
      <c r="MQL42" s="134"/>
      <c r="MQM42" s="134"/>
      <c r="MQN42" s="134"/>
      <c r="MQO42" s="134"/>
      <c r="MQP42" s="134"/>
      <c r="MQQ42" s="134"/>
      <c r="MQR42" s="134"/>
      <c r="MQS42" s="134"/>
      <c r="MQT42" s="134"/>
      <c r="MQU42" s="134"/>
      <c r="MQV42" s="134"/>
      <c r="MQW42" s="134"/>
      <c r="MQX42" s="134"/>
      <c r="MQY42" s="134"/>
      <c r="MQZ42" s="134"/>
      <c r="MRA42" s="134"/>
      <c r="MRB42" s="134"/>
      <c r="MRC42" s="134"/>
      <c r="MRD42" s="134"/>
      <c r="MRE42" s="134"/>
      <c r="MRF42" s="134"/>
      <c r="MRG42" s="134"/>
      <c r="MRH42" s="134"/>
      <c r="MRI42" s="134"/>
      <c r="MRJ42" s="134"/>
      <c r="MRK42" s="134"/>
      <c r="MRL42" s="134"/>
      <c r="MRM42" s="134"/>
      <c r="MRN42" s="134"/>
      <c r="MRO42" s="134"/>
      <c r="MRP42" s="134"/>
      <c r="MRQ42" s="134"/>
      <c r="MRR42" s="134"/>
      <c r="MRS42" s="134"/>
      <c r="MRT42" s="134"/>
      <c r="MRU42" s="134"/>
      <c r="MRV42" s="134"/>
      <c r="MRW42" s="134"/>
      <c r="MRX42" s="134"/>
      <c r="MRY42" s="134"/>
      <c r="MRZ42" s="134"/>
      <c r="MSA42" s="134"/>
      <c r="MSB42" s="134"/>
      <c r="MSC42" s="134"/>
      <c r="MSD42" s="134"/>
      <c r="MSE42" s="134"/>
      <c r="MSF42" s="134"/>
      <c r="MSG42" s="134"/>
      <c r="MSH42" s="134"/>
      <c r="MSI42" s="134"/>
      <c r="MSJ42" s="134"/>
      <c r="MSK42" s="134"/>
      <c r="MSL42" s="134"/>
      <c r="MSM42" s="134"/>
      <c r="MSN42" s="134"/>
      <c r="MSO42" s="134"/>
      <c r="MSP42" s="134"/>
      <c r="MSQ42" s="134"/>
      <c r="MSR42" s="134"/>
      <c r="MSS42" s="134"/>
      <c r="MST42" s="134"/>
      <c r="MSU42" s="134"/>
      <c r="MSV42" s="134"/>
      <c r="MSW42" s="134"/>
      <c r="MSX42" s="134"/>
      <c r="MSY42" s="134"/>
      <c r="MSZ42" s="134"/>
      <c r="MTA42" s="134"/>
      <c r="MTB42" s="134"/>
      <c r="MTC42" s="134"/>
      <c r="MTD42" s="134"/>
      <c r="MTE42" s="134"/>
      <c r="MTF42" s="134"/>
      <c r="MTG42" s="134"/>
      <c r="MTH42" s="134"/>
      <c r="MTI42" s="134"/>
      <c r="MTJ42" s="134"/>
      <c r="MTK42" s="134"/>
      <c r="MTL42" s="134"/>
      <c r="MTM42" s="134"/>
      <c r="MTN42" s="134"/>
      <c r="MTO42" s="134"/>
      <c r="MTP42" s="134"/>
      <c r="MTQ42" s="134"/>
      <c r="MTR42" s="134"/>
      <c r="MTS42" s="134"/>
      <c r="MTT42" s="134"/>
      <c r="MTU42" s="134"/>
      <c r="MTV42" s="134"/>
      <c r="MTW42" s="134"/>
      <c r="MTX42" s="134"/>
      <c r="MTY42" s="134"/>
      <c r="MTZ42" s="134"/>
      <c r="MUA42" s="134"/>
      <c r="MUB42" s="134"/>
      <c r="MUC42" s="134"/>
      <c r="MUD42" s="134"/>
      <c r="MUE42" s="134"/>
      <c r="MUF42" s="134"/>
      <c r="MUG42" s="134"/>
      <c r="MUH42" s="134"/>
      <c r="MUI42" s="134"/>
      <c r="MUJ42" s="134"/>
      <c r="MUK42" s="134"/>
      <c r="MUL42" s="134"/>
      <c r="MUM42" s="134"/>
      <c r="MUN42" s="134"/>
      <c r="MUO42" s="134"/>
      <c r="MUP42" s="134"/>
      <c r="MUQ42" s="134"/>
      <c r="MUR42" s="134"/>
      <c r="MUS42" s="134"/>
      <c r="MUT42" s="134"/>
      <c r="MUU42" s="134"/>
      <c r="MUV42" s="134"/>
      <c r="MUW42" s="134"/>
      <c r="MUX42" s="134"/>
      <c r="MUY42" s="134"/>
      <c r="MUZ42" s="134"/>
      <c r="MVA42" s="134"/>
      <c r="MVB42" s="134"/>
      <c r="MVC42" s="134"/>
      <c r="MVD42" s="134"/>
      <c r="MVE42" s="134"/>
      <c r="MVF42" s="134"/>
      <c r="MVG42" s="134"/>
      <c r="MVH42" s="134"/>
      <c r="MVI42" s="134"/>
      <c r="MVJ42" s="134"/>
      <c r="MVK42" s="134"/>
      <c r="MVL42" s="134"/>
      <c r="MVM42" s="134"/>
      <c r="MVN42" s="134"/>
      <c r="MVO42" s="134"/>
      <c r="MVP42" s="134"/>
      <c r="MVQ42" s="134"/>
      <c r="MVR42" s="134"/>
      <c r="MVS42" s="134"/>
      <c r="MVT42" s="134"/>
      <c r="MVU42" s="134"/>
      <c r="MVV42" s="134"/>
      <c r="MVW42" s="134"/>
      <c r="MVX42" s="134"/>
      <c r="MVY42" s="134"/>
      <c r="MVZ42" s="134"/>
      <c r="MWA42" s="134"/>
      <c r="MWB42" s="134"/>
      <c r="MWC42" s="134"/>
      <c r="MWD42" s="134"/>
      <c r="MWE42" s="134"/>
      <c r="MWF42" s="134"/>
      <c r="MWG42" s="134"/>
      <c r="MWH42" s="134"/>
      <c r="MWI42" s="134"/>
      <c r="MWJ42" s="134"/>
      <c r="MWK42" s="134"/>
      <c r="MWL42" s="134"/>
      <c r="MWM42" s="134"/>
      <c r="MWN42" s="134"/>
      <c r="MWO42" s="134"/>
      <c r="MWP42" s="134"/>
      <c r="MWQ42" s="134"/>
      <c r="MWR42" s="134"/>
      <c r="MWS42" s="134"/>
      <c r="MWT42" s="134"/>
      <c r="MWU42" s="134"/>
      <c r="MWV42" s="134"/>
      <c r="MWW42" s="134"/>
      <c r="MWX42" s="134"/>
      <c r="MWY42" s="134"/>
      <c r="MWZ42" s="134"/>
      <c r="MXA42" s="134"/>
      <c r="MXB42" s="134"/>
      <c r="MXC42" s="134"/>
      <c r="MXD42" s="134"/>
      <c r="MXE42" s="134"/>
      <c r="MXF42" s="134"/>
      <c r="MXG42" s="134"/>
      <c r="MXH42" s="134"/>
      <c r="MXI42" s="134"/>
      <c r="MXJ42" s="134"/>
      <c r="MXK42" s="134"/>
      <c r="MXL42" s="134"/>
      <c r="MXM42" s="134"/>
      <c r="MXN42" s="134"/>
      <c r="MXO42" s="134"/>
      <c r="MXP42" s="134"/>
      <c r="MXQ42" s="134"/>
      <c r="MXR42" s="134"/>
      <c r="MXS42" s="134"/>
      <c r="MXT42" s="134"/>
      <c r="MXU42" s="134"/>
      <c r="MXV42" s="134"/>
      <c r="MXW42" s="134"/>
      <c r="MXX42" s="134"/>
      <c r="MXY42" s="134"/>
      <c r="MXZ42" s="134"/>
      <c r="MYA42" s="134"/>
      <c r="MYB42" s="134"/>
      <c r="MYC42" s="134"/>
      <c r="MYD42" s="134"/>
      <c r="MYE42" s="134"/>
      <c r="MYF42" s="134"/>
      <c r="MYG42" s="134"/>
      <c r="MYH42" s="134"/>
      <c r="MYI42" s="134"/>
      <c r="MYJ42" s="134"/>
      <c r="MYK42" s="134"/>
      <c r="MYL42" s="134"/>
      <c r="MYM42" s="134"/>
      <c r="MYN42" s="134"/>
      <c r="MYO42" s="134"/>
      <c r="MYP42" s="134"/>
      <c r="MYQ42" s="134"/>
      <c r="MYR42" s="134"/>
      <c r="MYS42" s="134"/>
      <c r="MYT42" s="134"/>
      <c r="MYU42" s="134"/>
      <c r="MYV42" s="134"/>
      <c r="MYW42" s="134"/>
      <c r="MYX42" s="134"/>
      <c r="MYY42" s="134"/>
      <c r="MYZ42" s="134"/>
      <c r="MZA42" s="134"/>
      <c r="MZB42" s="134"/>
      <c r="MZC42" s="134"/>
      <c r="MZD42" s="134"/>
      <c r="MZE42" s="134"/>
      <c r="MZF42" s="134"/>
      <c r="MZG42" s="134"/>
      <c r="MZH42" s="134"/>
      <c r="MZI42" s="134"/>
      <c r="MZJ42" s="134"/>
      <c r="MZK42" s="134"/>
      <c r="MZL42" s="134"/>
      <c r="MZM42" s="134"/>
      <c r="MZN42" s="134"/>
      <c r="MZO42" s="134"/>
      <c r="MZP42" s="134"/>
      <c r="MZQ42" s="134"/>
      <c r="MZR42" s="134"/>
      <c r="MZS42" s="134"/>
      <c r="MZT42" s="134"/>
      <c r="MZU42" s="134"/>
      <c r="MZV42" s="134"/>
      <c r="MZW42" s="134"/>
      <c r="MZX42" s="134"/>
      <c r="MZY42" s="134"/>
      <c r="MZZ42" s="134"/>
      <c r="NAA42" s="134"/>
      <c r="NAB42" s="134"/>
      <c r="NAC42" s="134"/>
      <c r="NAD42" s="134"/>
      <c r="NAE42" s="134"/>
      <c r="NAF42" s="134"/>
      <c r="NAG42" s="134"/>
      <c r="NAH42" s="134"/>
      <c r="NAI42" s="134"/>
      <c r="NAJ42" s="134"/>
      <c r="NAK42" s="134"/>
      <c r="NAL42" s="134"/>
      <c r="NAM42" s="134"/>
      <c r="NAN42" s="134"/>
      <c r="NAO42" s="134"/>
      <c r="NAP42" s="134"/>
      <c r="NAQ42" s="134"/>
      <c r="NAR42" s="134"/>
      <c r="NAS42" s="134"/>
      <c r="NAT42" s="134"/>
      <c r="NAU42" s="134"/>
      <c r="NAV42" s="134"/>
      <c r="NAW42" s="134"/>
      <c r="NAX42" s="134"/>
      <c r="NAY42" s="134"/>
      <c r="NAZ42" s="134"/>
      <c r="NBA42" s="134"/>
      <c r="NBB42" s="134"/>
      <c r="NBC42" s="134"/>
      <c r="NBD42" s="134"/>
      <c r="NBE42" s="134"/>
      <c r="NBF42" s="134"/>
      <c r="NBG42" s="134"/>
      <c r="NBH42" s="134"/>
      <c r="NBI42" s="134"/>
      <c r="NBJ42" s="134"/>
      <c r="NBK42" s="134"/>
      <c r="NBL42" s="134"/>
      <c r="NBM42" s="134"/>
      <c r="NBN42" s="134"/>
      <c r="NBO42" s="134"/>
      <c r="NBP42" s="134"/>
      <c r="NBQ42" s="134"/>
      <c r="NBR42" s="134"/>
      <c r="NBS42" s="134"/>
      <c r="NBT42" s="134"/>
      <c r="NBU42" s="134"/>
      <c r="NBV42" s="134"/>
      <c r="NBW42" s="134"/>
      <c r="NBX42" s="134"/>
      <c r="NBY42" s="134"/>
      <c r="NBZ42" s="134"/>
      <c r="NCA42" s="134"/>
      <c r="NCB42" s="134"/>
      <c r="NCC42" s="134"/>
      <c r="NCD42" s="134"/>
      <c r="NCE42" s="134"/>
      <c r="NCF42" s="134"/>
      <c r="NCG42" s="134"/>
      <c r="NCH42" s="134"/>
      <c r="NCI42" s="134"/>
      <c r="NCJ42" s="134"/>
      <c r="NCK42" s="134"/>
      <c r="NCL42" s="134"/>
      <c r="NCM42" s="134"/>
      <c r="NCN42" s="134"/>
      <c r="NCO42" s="134"/>
      <c r="NCP42" s="134"/>
      <c r="NCQ42" s="134"/>
      <c r="NCR42" s="134"/>
      <c r="NCS42" s="134"/>
      <c r="NCT42" s="134"/>
      <c r="NCU42" s="134"/>
      <c r="NCV42" s="134"/>
      <c r="NCW42" s="134"/>
      <c r="NCX42" s="134"/>
      <c r="NCY42" s="134"/>
      <c r="NCZ42" s="134"/>
      <c r="NDA42" s="134"/>
      <c r="NDB42" s="134"/>
      <c r="NDC42" s="134"/>
      <c r="NDD42" s="134"/>
      <c r="NDE42" s="134"/>
      <c r="NDF42" s="134"/>
      <c r="NDG42" s="134"/>
      <c r="NDH42" s="134"/>
      <c r="NDI42" s="134"/>
      <c r="NDJ42" s="134"/>
      <c r="NDK42" s="134"/>
      <c r="NDL42" s="134"/>
      <c r="NDM42" s="134"/>
      <c r="NDN42" s="134"/>
      <c r="NDO42" s="134"/>
      <c r="NDP42" s="134"/>
      <c r="NDQ42" s="134"/>
      <c r="NDR42" s="134"/>
      <c r="NDS42" s="134"/>
      <c r="NDT42" s="134"/>
      <c r="NDU42" s="134"/>
      <c r="NDV42" s="134"/>
      <c r="NDW42" s="134"/>
      <c r="NDX42" s="134"/>
      <c r="NDY42" s="134"/>
      <c r="NDZ42" s="134"/>
      <c r="NEA42" s="134"/>
      <c r="NEB42" s="134"/>
      <c r="NEC42" s="134"/>
      <c r="NED42" s="134"/>
      <c r="NEE42" s="134"/>
      <c r="NEF42" s="134"/>
      <c r="NEG42" s="134"/>
      <c r="NEH42" s="134"/>
      <c r="NEI42" s="134"/>
      <c r="NEJ42" s="134"/>
      <c r="NEK42" s="134"/>
      <c r="NEL42" s="134"/>
      <c r="NEM42" s="134"/>
      <c r="NEN42" s="134"/>
      <c r="NEO42" s="134"/>
      <c r="NEP42" s="134"/>
      <c r="NEQ42" s="134"/>
      <c r="NER42" s="134"/>
      <c r="NES42" s="134"/>
      <c r="NET42" s="134"/>
      <c r="NEU42" s="134"/>
      <c r="NEV42" s="134"/>
      <c r="NEW42" s="134"/>
      <c r="NEX42" s="134"/>
      <c r="NEY42" s="134"/>
      <c r="NEZ42" s="134"/>
      <c r="NFA42" s="134"/>
      <c r="NFB42" s="134"/>
      <c r="NFC42" s="134"/>
      <c r="NFD42" s="134"/>
      <c r="NFE42" s="134"/>
      <c r="NFF42" s="134"/>
      <c r="NFG42" s="134"/>
      <c r="NFH42" s="134"/>
      <c r="NFI42" s="134"/>
      <c r="NFJ42" s="134"/>
      <c r="NFK42" s="134"/>
      <c r="NFL42" s="134"/>
      <c r="NFM42" s="134"/>
      <c r="NFN42" s="134"/>
      <c r="NFO42" s="134"/>
      <c r="NFP42" s="134"/>
      <c r="NFQ42" s="134"/>
      <c r="NFR42" s="134"/>
      <c r="NFS42" s="134"/>
      <c r="NFT42" s="134"/>
      <c r="NFU42" s="134"/>
      <c r="NFV42" s="134"/>
      <c r="NFW42" s="134"/>
      <c r="NFX42" s="134"/>
      <c r="NFY42" s="134"/>
      <c r="NFZ42" s="134"/>
      <c r="NGA42" s="134"/>
      <c r="NGB42" s="134"/>
      <c r="NGC42" s="134"/>
      <c r="NGD42" s="134"/>
      <c r="NGE42" s="134"/>
      <c r="NGF42" s="134"/>
      <c r="NGG42" s="134"/>
      <c r="NGH42" s="134"/>
      <c r="NGI42" s="134"/>
      <c r="NGJ42" s="134"/>
      <c r="NGK42" s="134"/>
      <c r="NGL42" s="134"/>
      <c r="NGM42" s="134"/>
      <c r="NGN42" s="134"/>
      <c r="NGO42" s="134"/>
      <c r="NGP42" s="134"/>
      <c r="NGQ42" s="134"/>
      <c r="NGR42" s="134"/>
      <c r="NGS42" s="134"/>
      <c r="NGT42" s="134"/>
      <c r="NGU42" s="134"/>
      <c r="NGV42" s="134"/>
      <c r="NGW42" s="134"/>
      <c r="NGX42" s="134"/>
      <c r="NGY42" s="134"/>
      <c r="NGZ42" s="134"/>
      <c r="NHA42" s="134"/>
      <c r="NHB42" s="134"/>
      <c r="NHC42" s="134"/>
      <c r="NHD42" s="134"/>
      <c r="NHE42" s="134"/>
      <c r="NHF42" s="134"/>
      <c r="NHG42" s="134"/>
      <c r="NHH42" s="134"/>
      <c r="NHI42" s="134"/>
      <c r="NHJ42" s="134"/>
      <c r="NHK42" s="134"/>
      <c r="NHL42" s="134"/>
      <c r="NHM42" s="134"/>
      <c r="NHN42" s="134"/>
      <c r="NHO42" s="134"/>
      <c r="NHP42" s="134"/>
      <c r="NHQ42" s="134"/>
      <c r="NHR42" s="134"/>
      <c r="NHS42" s="134"/>
      <c r="NHT42" s="134"/>
      <c r="NHU42" s="134"/>
      <c r="NHV42" s="134"/>
      <c r="NHW42" s="134"/>
      <c r="NHX42" s="134"/>
      <c r="NHY42" s="134"/>
      <c r="NHZ42" s="134"/>
      <c r="NIA42" s="134"/>
      <c r="NIB42" s="134"/>
      <c r="NIC42" s="134"/>
      <c r="NID42" s="134"/>
      <c r="NIE42" s="134"/>
      <c r="NIF42" s="134"/>
      <c r="NIG42" s="134"/>
      <c r="NIH42" s="134"/>
      <c r="NII42" s="134"/>
      <c r="NIJ42" s="134"/>
      <c r="NIK42" s="134"/>
      <c r="NIL42" s="134"/>
      <c r="NIM42" s="134"/>
      <c r="NIN42" s="134"/>
      <c r="NIO42" s="134"/>
      <c r="NIP42" s="134"/>
      <c r="NIQ42" s="134"/>
      <c r="NIR42" s="134"/>
      <c r="NIS42" s="134"/>
      <c r="NIT42" s="134"/>
      <c r="NIU42" s="134"/>
      <c r="NIV42" s="134"/>
      <c r="NIW42" s="134"/>
      <c r="NIX42" s="134"/>
      <c r="NIY42" s="134"/>
      <c r="NIZ42" s="134"/>
      <c r="NJA42" s="134"/>
      <c r="NJB42" s="134"/>
      <c r="NJC42" s="134"/>
      <c r="NJD42" s="134"/>
      <c r="NJE42" s="134"/>
      <c r="NJF42" s="134"/>
      <c r="NJG42" s="134"/>
      <c r="NJH42" s="134"/>
      <c r="NJI42" s="134"/>
      <c r="NJJ42" s="134"/>
      <c r="NJK42" s="134"/>
      <c r="NJL42" s="134"/>
      <c r="NJM42" s="134"/>
      <c r="NJN42" s="134"/>
      <c r="NJO42" s="134"/>
      <c r="NJP42" s="134"/>
      <c r="NJQ42" s="134"/>
      <c r="NJR42" s="134"/>
      <c r="NJS42" s="134"/>
      <c r="NJT42" s="134"/>
      <c r="NJU42" s="134"/>
      <c r="NJV42" s="134"/>
      <c r="NJW42" s="134"/>
      <c r="NJX42" s="134"/>
      <c r="NJY42" s="134"/>
      <c r="NJZ42" s="134"/>
      <c r="NKA42" s="134"/>
      <c r="NKB42" s="134"/>
      <c r="NKC42" s="134"/>
      <c r="NKD42" s="134"/>
      <c r="NKE42" s="134"/>
      <c r="NKF42" s="134"/>
      <c r="NKG42" s="134"/>
      <c r="NKH42" s="134"/>
      <c r="NKI42" s="134"/>
      <c r="NKJ42" s="134"/>
      <c r="NKK42" s="134"/>
      <c r="NKL42" s="134"/>
      <c r="NKM42" s="134"/>
      <c r="NKN42" s="134"/>
      <c r="NKO42" s="134"/>
      <c r="NKP42" s="134"/>
      <c r="NKQ42" s="134"/>
      <c r="NKR42" s="134"/>
      <c r="NKS42" s="134"/>
      <c r="NKT42" s="134"/>
      <c r="NKU42" s="134"/>
      <c r="NKV42" s="134"/>
      <c r="NKW42" s="134"/>
      <c r="NKX42" s="134"/>
      <c r="NKY42" s="134"/>
      <c r="NKZ42" s="134"/>
      <c r="NLA42" s="134"/>
      <c r="NLB42" s="134"/>
      <c r="NLC42" s="134"/>
      <c r="NLD42" s="134"/>
      <c r="NLE42" s="134"/>
      <c r="NLF42" s="134"/>
      <c r="NLG42" s="134"/>
      <c r="NLH42" s="134"/>
      <c r="NLI42" s="134"/>
      <c r="NLJ42" s="134"/>
      <c r="NLK42" s="134"/>
      <c r="NLL42" s="134"/>
      <c r="NLM42" s="134"/>
      <c r="NLN42" s="134"/>
      <c r="NLO42" s="134"/>
      <c r="NLP42" s="134"/>
      <c r="NLQ42" s="134"/>
      <c r="NLR42" s="134"/>
      <c r="NLS42" s="134"/>
      <c r="NLT42" s="134"/>
      <c r="NLU42" s="134"/>
      <c r="NLV42" s="134"/>
      <c r="NLW42" s="134"/>
      <c r="NLX42" s="134"/>
      <c r="NLY42" s="134"/>
      <c r="NLZ42" s="134"/>
      <c r="NMA42" s="134"/>
      <c r="NMB42" s="134"/>
      <c r="NMC42" s="134"/>
      <c r="NMD42" s="134"/>
      <c r="NME42" s="134"/>
      <c r="NMF42" s="134"/>
      <c r="NMG42" s="134"/>
      <c r="NMH42" s="134"/>
      <c r="NMI42" s="134"/>
      <c r="NMJ42" s="134"/>
      <c r="NMK42" s="134"/>
      <c r="NML42" s="134"/>
      <c r="NMM42" s="134"/>
      <c r="NMN42" s="134"/>
      <c r="NMO42" s="134"/>
      <c r="NMP42" s="134"/>
      <c r="NMQ42" s="134"/>
      <c r="NMR42" s="134"/>
      <c r="NMS42" s="134"/>
      <c r="NMT42" s="134"/>
      <c r="NMU42" s="134"/>
      <c r="NMV42" s="134"/>
      <c r="NMW42" s="134"/>
      <c r="NMX42" s="134"/>
      <c r="NMY42" s="134"/>
      <c r="NMZ42" s="134"/>
      <c r="NNA42" s="134"/>
      <c r="NNB42" s="134"/>
      <c r="NNC42" s="134"/>
      <c r="NND42" s="134"/>
      <c r="NNE42" s="134"/>
      <c r="NNF42" s="134"/>
      <c r="NNG42" s="134"/>
      <c r="NNH42" s="134"/>
      <c r="NNI42" s="134"/>
      <c r="NNJ42" s="134"/>
      <c r="NNK42" s="134"/>
      <c r="NNL42" s="134"/>
      <c r="NNM42" s="134"/>
      <c r="NNN42" s="134"/>
      <c r="NNO42" s="134"/>
      <c r="NNP42" s="134"/>
      <c r="NNQ42" s="134"/>
      <c r="NNR42" s="134"/>
      <c r="NNS42" s="134"/>
      <c r="NNT42" s="134"/>
      <c r="NNU42" s="134"/>
      <c r="NNV42" s="134"/>
      <c r="NNW42" s="134"/>
      <c r="NNX42" s="134"/>
      <c r="NNY42" s="134"/>
      <c r="NNZ42" s="134"/>
      <c r="NOA42" s="134"/>
      <c r="NOB42" s="134"/>
      <c r="NOC42" s="134"/>
      <c r="NOD42" s="134"/>
      <c r="NOE42" s="134"/>
      <c r="NOF42" s="134"/>
      <c r="NOG42" s="134"/>
      <c r="NOH42" s="134"/>
      <c r="NOI42" s="134"/>
      <c r="NOJ42" s="134"/>
      <c r="NOK42" s="134"/>
      <c r="NOL42" s="134"/>
      <c r="NOM42" s="134"/>
      <c r="NON42" s="134"/>
      <c r="NOO42" s="134"/>
      <c r="NOP42" s="134"/>
      <c r="NOQ42" s="134"/>
      <c r="NOR42" s="134"/>
      <c r="NOS42" s="134"/>
      <c r="NOT42" s="134"/>
      <c r="NOU42" s="134"/>
      <c r="NOV42" s="134"/>
      <c r="NOW42" s="134"/>
      <c r="NOX42" s="134"/>
      <c r="NOY42" s="134"/>
      <c r="NOZ42" s="134"/>
      <c r="NPA42" s="134"/>
      <c r="NPB42" s="134"/>
      <c r="NPC42" s="134"/>
      <c r="NPD42" s="134"/>
      <c r="NPE42" s="134"/>
      <c r="NPF42" s="134"/>
      <c r="NPG42" s="134"/>
      <c r="NPH42" s="134"/>
      <c r="NPI42" s="134"/>
      <c r="NPJ42" s="134"/>
      <c r="NPK42" s="134"/>
      <c r="NPL42" s="134"/>
      <c r="NPM42" s="134"/>
      <c r="NPN42" s="134"/>
      <c r="NPO42" s="134"/>
      <c r="NPP42" s="134"/>
      <c r="NPQ42" s="134"/>
      <c r="NPR42" s="134"/>
      <c r="NPS42" s="134"/>
      <c r="NPT42" s="134"/>
      <c r="NPU42" s="134"/>
      <c r="NPV42" s="134"/>
      <c r="NPW42" s="134"/>
      <c r="NPX42" s="134"/>
      <c r="NPY42" s="134"/>
      <c r="NPZ42" s="134"/>
      <c r="NQA42" s="134"/>
      <c r="NQB42" s="134"/>
      <c r="NQC42" s="134"/>
      <c r="NQD42" s="134"/>
      <c r="NQE42" s="134"/>
      <c r="NQF42" s="134"/>
      <c r="NQG42" s="134"/>
      <c r="NQH42" s="134"/>
      <c r="NQI42" s="134"/>
      <c r="NQJ42" s="134"/>
      <c r="NQK42" s="134"/>
      <c r="NQL42" s="134"/>
      <c r="NQM42" s="134"/>
      <c r="NQN42" s="134"/>
      <c r="NQO42" s="134"/>
      <c r="NQP42" s="134"/>
      <c r="NQQ42" s="134"/>
      <c r="NQR42" s="134"/>
      <c r="NQS42" s="134"/>
      <c r="NQT42" s="134"/>
      <c r="NQU42" s="134"/>
      <c r="NQV42" s="134"/>
      <c r="NQW42" s="134"/>
      <c r="NQX42" s="134"/>
      <c r="NQY42" s="134"/>
      <c r="NQZ42" s="134"/>
      <c r="NRA42" s="134"/>
      <c r="NRB42" s="134"/>
      <c r="NRC42" s="134"/>
      <c r="NRD42" s="134"/>
      <c r="NRE42" s="134"/>
      <c r="NRF42" s="134"/>
      <c r="NRG42" s="134"/>
      <c r="NRH42" s="134"/>
      <c r="NRI42" s="134"/>
      <c r="NRJ42" s="134"/>
      <c r="NRK42" s="134"/>
      <c r="NRL42" s="134"/>
      <c r="NRM42" s="134"/>
      <c r="NRN42" s="134"/>
      <c r="NRO42" s="134"/>
      <c r="NRP42" s="134"/>
      <c r="NRQ42" s="134"/>
      <c r="NRR42" s="134"/>
      <c r="NRS42" s="134"/>
      <c r="NRT42" s="134"/>
      <c r="NRU42" s="134"/>
      <c r="NRV42" s="134"/>
      <c r="NRW42" s="134"/>
      <c r="NRX42" s="134"/>
      <c r="NRY42" s="134"/>
      <c r="NRZ42" s="134"/>
      <c r="NSA42" s="134"/>
      <c r="NSB42" s="134"/>
      <c r="NSC42" s="134"/>
      <c r="NSD42" s="134"/>
      <c r="NSE42" s="134"/>
      <c r="NSF42" s="134"/>
      <c r="NSG42" s="134"/>
      <c r="NSH42" s="134"/>
      <c r="NSI42" s="134"/>
      <c r="NSJ42" s="134"/>
      <c r="NSK42" s="134"/>
      <c r="NSL42" s="134"/>
      <c r="NSM42" s="134"/>
      <c r="NSN42" s="134"/>
      <c r="NSO42" s="134"/>
      <c r="NSP42" s="134"/>
      <c r="NSQ42" s="134"/>
      <c r="NSR42" s="134"/>
      <c r="NSS42" s="134"/>
      <c r="NST42" s="134"/>
      <c r="NSU42" s="134"/>
      <c r="NSV42" s="134"/>
      <c r="NSW42" s="134"/>
      <c r="NSX42" s="134"/>
      <c r="NSY42" s="134"/>
      <c r="NSZ42" s="134"/>
      <c r="NTA42" s="134"/>
      <c r="NTB42" s="134"/>
      <c r="NTC42" s="134"/>
      <c r="NTD42" s="134"/>
      <c r="NTE42" s="134"/>
      <c r="NTF42" s="134"/>
      <c r="NTG42" s="134"/>
      <c r="NTH42" s="134"/>
      <c r="NTI42" s="134"/>
      <c r="NTJ42" s="134"/>
      <c r="NTK42" s="134"/>
      <c r="NTL42" s="134"/>
      <c r="NTM42" s="134"/>
      <c r="NTN42" s="134"/>
      <c r="NTO42" s="134"/>
      <c r="NTP42" s="134"/>
      <c r="NTQ42" s="134"/>
      <c r="NTR42" s="134"/>
      <c r="NTS42" s="134"/>
      <c r="NTT42" s="134"/>
      <c r="NTU42" s="134"/>
      <c r="NTV42" s="134"/>
      <c r="NTW42" s="134"/>
      <c r="NTX42" s="134"/>
      <c r="NTY42" s="134"/>
      <c r="NTZ42" s="134"/>
      <c r="NUA42" s="134"/>
      <c r="NUB42" s="134"/>
      <c r="NUC42" s="134"/>
      <c r="NUD42" s="134"/>
      <c r="NUE42" s="134"/>
      <c r="NUF42" s="134"/>
      <c r="NUG42" s="134"/>
      <c r="NUH42" s="134"/>
      <c r="NUI42" s="134"/>
      <c r="NUJ42" s="134"/>
      <c r="NUK42" s="134"/>
      <c r="NUL42" s="134"/>
      <c r="NUM42" s="134"/>
      <c r="NUN42" s="134"/>
      <c r="NUO42" s="134"/>
      <c r="NUP42" s="134"/>
      <c r="NUQ42" s="134"/>
      <c r="NUR42" s="134"/>
      <c r="NUS42" s="134"/>
      <c r="NUT42" s="134"/>
      <c r="NUU42" s="134"/>
      <c r="NUV42" s="134"/>
      <c r="NUW42" s="134"/>
      <c r="NUX42" s="134"/>
      <c r="NUY42" s="134"/>
      <c r="NUZ42" s="134"/>
      <c r="NVA42" s="134"/>
      <c r="NVB42" s="134"/>
      <c r="NVC42" s="134"/>
      <c r="NVD42" s="134"/>
      <c r="NVE42" s="134"/>
      <c r="NVF42" s="134"/>
      <c r="NVG42" s="134"/>
      <c r="NVH42" s="134"/>
      <c r="NVI42" s="134"/>
      <c r="NVJ42" s="134"/>
      <c r="NVK42" s="134"/>
      <c r="NVL42" s="134"/>
      <c r="NVM42" s="134"/>
      <c r="NVN42" s="134"/>
      <c r="NVO42" s="134"/>
      <c r="NVP42" s="134"/>
      <c r="NVQ42" s="134"/>
      <c r="NVR42" s="134"/>
      <c r="NVS42" s="134"/>
      <c r="NVT42" s="134"/>
      <c r="NVU42" s="134"/>
      <c r="NVV42" s="134"/>
      <c r="NVW42" s="134"/>
      <c r="NVX42" s="134"/>
      <c r="NVY42" s="134"/>
      <c r="NVZ42" s="134"/>
      <c r="NWA42" s="134"/>
      <c r="NWB42" s="134"/>
      <c r="NWC42" s="134"/>
      <c r="NWD42" s="134"/>
      <c r="NWE42" s="134"/>
      <c r="NWF42" s="134"/>
      <c r="NWG42" s="134"/>
      <c r="NWH42" s="134"/>
      <c r="NWI42" s="134"/>
      <c r="NWJ42" s="134"/>
      <c r="NWK42" s="134"/>
      <c r="NWL42" s="134"/>
      <c r="NWM42" s="134"/>
      <c r="NWN42" s="134"/>
      <c r="NWO42" s="134"/>
      <c r="NWP42" s="134"/>
      <c r="NWQ42" s="134"/>
      <c r="NWR42" s="134"/>
      <c r="NWS42" s="134"/>
      <c r="NWT42" s="134"/>
      <c r="NWU42" s="134"/>
      <c r="NWV42" s="134"/>
      <c r="NWW42" s="134"/>
      <c r="NWX42" s="134"/>
      <c r="NWY42" s="134"/>
      <c r="NWZ42" s="134"/>
      <c r="NXA42" s="134"/>
      <c r="NXB42" s="134"/>
      <c r="NXC42" s="134"/>
      <c r="NXD42" s="134"/>
      <c r="NXE42" s="134"/>
      <c r="NXF42" s="134"/>
      <c r="NXG42" s="134"/>
      <c r="NXH42" s="134"/>
      <c r="NXI42" s="134"/>
      <c r="NXJ42" s="134"/>
      <c r="NXK42" s="134"/>
      <c r="NXL42" s="134"/>
      <c r="NXM42" s="134"/>
      <c r="NXN42" s="134"/>
      <c r="NXO42" s="134"/>
      <c r="NXP42" s="134"/>
      <c r="NXQ42" s="134"/>
      <c r="NXR42" s="134"/>
      <c r="NXS42" s="134"/>
      <c r="NXT42" s="134"/>
      <c r="NXU42" s="134"/>
      <c r="NXV42" s="134"/>
      <c r="NXW42" s="134"/>
      <c r="NXX42" s="134"/>
      <c r="NXY42" s="134"/>
      <c r="NXZ42" s="134"/>
      <c r="NYA42" s="134"/>
      <c r="NYB42" s="134"/>
      <c r="NYC42" s="134"/>
      <c r="NYD42" s="134"/>
      <c r="NYE42" s="134"/>
      <c r="NYF42" s="134"/>
      <c r="NYG42" s="134"/>
      <c r="NYH42" s="134"/>
      <c r="NYI42" s="134"/>
      <c r="NYJ42" s="134"/>
      <c r="NYK42" s="134"/>
      <c r="NYL42" s="134"/>
      <c r="NYM42" s="134"/>
      <c r="NYN42" s="134"/>
      <c r="NYO42" s="134"/>
      <c r="NYP42" s="134"/>
      <c r="NYQ42" s="134"/>
      <c r="NYR42" s="134"/>
      <c r="NYS42" s="134"/>
      <c r="NYT42" s="134"/>
      <c r="NYU42" s="134"/>
      <c r="NYV42" s="134"/>
      <c r="NYW42" s="134"/>
      <c r="NYX42" s="134"/>
      <c r="NYY42" s="134"/>
      <c r="NYZ42" s="134"/>
      <c r="NZA42" s="134"/>
      <c r="NZB42" s="134"/>
      <c r="NZC42" s="134"/>
      <c r="NZD42" s="134"/>
      <c r="NZE42" s="134"/>
      <c r="NZF42" s="134"/>
      <c r="NZG42" s="134"/>
      <c r="NZH42" s="134"/>
      <c r="NZI42" s="134"/>
      <c r="NZJ42" s="134"/>
      <c r="NZK42" s="134"/>
      <c r="NZL42" s="134"/>
      <c r="NZM42" s="134"/>
      <c r="NZN42" s="134"/>
      <c r="NZO42" s="134"/>
      <c r="NZP42" s="134"/>
      <c r="NZQ42" s="134"/>
      <c r="NZR42" s="134"/>
      <c r="NZS42" s="134"/>
      <c r="NZT42" s="134"/>
      <c r="NZU42" s="134"/>
      <c r="NZV42" s="134"/>
      <c r="NZW42" s="134"/>
      <c r="NZX42" s="134"/>
      <c r="NZY42" s="134"/>
      <c r="NZZ42" s="134"/>
      <c r="OAA42" s="134"/>
      <c r="OAB42" s="134"/>
      <c r="OAC42" s="134"/>
      <c r="OAD42" s="134"/>
      <c r="OAE42" s="134"/>
      <c r="OAF42" s="134"/>
      <c r="OAG42" s="134"/>
      <c r="OAH42" s="134"/>
      <c r="OAI42" s="134"/>
      <c r="OAJ42" s="134"/>
      <c r="OAK42" s="134"/>
      <c r="OAL42" s="134"/>
      <c r="OAM42" s="134"/>
      <c r="OAN42" s="134"/>
      <c r="OAO42" s="134"/>
      <c r="OAP42" s="134"/>
      <c r="OAQ42" s="134"/>
      <c r="OAR42" s="134"/>
      <c r="OAS42" s="134"/>
      <c r="OAT42" s="134"/>
      <c r="OAU42" s="134"/>
      <c r="OAV42" s="134"/>
      <c r="OAW42" s="134"/>
      <c r="OAX42" s="134"/>
      <c r="OAY42" s="134"/>
      <c r="OAZ42" s="134"/>
      <c r="OBA42" s="134"/>
      <c r="OBB42" s="134"/>
      <c r="OBC42" s="134"/>
      <c r="OBD42" s="134"/>
      <c r="OBE42" s="134"/>
      <c r="OBF42" s="134"/>
      <c r="OBG42" s="134"/>
      <c r="OBH42" s="134"/>
      <c r="OBI42" s="134"/>
      <c r="OBJ42" s="134"/>
      <c r="OBK42" s="134"/>
      <c r="OBL42" s="134"/>
      <c r="OBM42" s="134"/>
      <c r="OBN42" s="134"/>
      <c r="OBO42" s="134"/>
      <c r="OBP42" s="134"/>
      <c r="OBQ42" s="134"/>
      <c r="OBR42" s="134"/>
      <c r="OBS42" s="134"/>
      <c r="OBT42" s="134"/>
      <c r="OBU42" s="134"/>
      <c r="OBV42" s="134"/>
      <c r="OBW42" s="134"/>
      <c r="OBX42" s="134"/>
      <c r="OBY42" s="134"/>
      <c r="OBZ42" s="134"/>
      <c r="OCA42" s="134"/>
      <c r="OCB42" s="134"/>
      <c r="OCC42" s="134"/>
      <c r="OCD42" s="134"/>
      <c r="OCE42" s="134"/>
      <c r="OCF42" s="134"/>
      <c r="OCG42" s="134"/>
      <c r="OCH42" s="134"/>
      <c r="OCI42" s="134"/>
      <c r="OCJ42" s="134"/>
      <c r="OCK42" s="134"/>
      <c r="OCL42" s="134"/>
      <c r="OCM42" s="134"/>
      <c r="OCN42" s="134"/>
      <c r="OCO42" s="134"/>
      <c r="OCP42" s="134"/>
      <c r="OCQ42" s="134"/>
      <c r="OCR42" s="134"/>
      <c r="OCS42" s="134"/>
      <c r="OCT42" s="134"/>
      <c r="OCU42" s="134"/>
      <c r="OCV42" s="134"/>
      <c r="OCW42" s="134"/>
      <c r="OCX42" s="134"/>
      <c r="OCY42" s="134"/>
      <c r="OCZ42" s="134"/>
      <c r="ODA42" s="134"/>
      <c r="ODB42" s="134"/>
      <c r="ODC42" s="134"/>
      <c r="ODD42" s="134"/>
      <c r="ODE42" s="134"/>
      <c r="ODF42" s="134"/>
      <c r="ODG42" s="134"/>
      <c r="ODH42" s="134"/>
      <c r="ODI42" s="134"/>
      <c r="ODJ42" s="134"/>
      <c r="ODK42" s="134"/>
      <c r="ODL42" s="134"/>
      <c r="ODM42" s="134"/>
      <c r="ODN42" s="134"/>
      <c r="ODO42" s="134"/>
      <c r="ODP42" s="134"/>
      <c r="ODQ42" s="134"/>
      <c r="ODR42" s="134"/>
      <c r="ODS42" s="134"/>
      <c r="ODT42" s="134"/>
      <c r="ODU42" s="134"/>
      <c r="ODV42" s="134"/>
      <c r="ODW42" s="134"/>
      <c r="ODX42" s="134"/>
      <c r="ODY42" s="134"/>
      <c r="ODZ42" s="134"/>
      <c r="OEA42" s="134"/>
      <c r="OEB42" s="134"/>
      <c r="OEC42" s="134"/>
      <c r="OED42" s="134"/>
      <c r="OEE42" s="134"/>
      <c r="OEF42" s="134"/>
      <c r="OEG42" s="134"/>
      <c r="OEH42" s="134"/>
      <c r="OEI42" s="134"/>
      <c r="OEJ42" s="134"/>
      <c r="OEK42" s="134"/>
      <c r="OEL42" s="134"/>
      <c r="OEM42" s="134"/>
      <c r="OEN42" s="134"/>
      <c r="OEO42" s="134"/>
      <c r="OEP42" s="134"/>
      <c r="OEQ42" s="134"/>
      <c r="OER42" s="134"/>
      <c r="OES42" s="134"/>
      <c r="OET42" s="134"/>
      <c r="OEU42" s="134"/>
      <c r="OEV42" s="134"/>
      <c r="OEW42" s="134"/>
      <c r="OEX42" s="134"/>
      <c r="OEY42" s="134"/>
      <c r="OEZ42" s="134"/>
      <c r="OFA42" s="134"/>
      <c r="OFB42" s="134"/>
      <c r="OFC42" s="134"/>
      <c r="OFD42" s="134"/>
      <c r="OFE42" s="134"/>
      <c r="OFF42" s="134"/>
      <c r="OFG42" s="134"/>
      <c r="OFH42" s="134"/>
      <c r="OFI42" s="134"/>
      <c r="OFJ42" s="134"/>
      <c r="OFK42" s="134"/>
      <c r="OFL42" s="134"/>
      <c r="OFM42" s="134"/>
      <c r="OFN42" s="134"/>
      <c r="OFO42" s="134"/>
      <c r="OFP42" s="134"/>
      <c r="OFQ42" s="134"/>
      <c r="OFR42" s="134"/>
      <c r="OFS42" s="134"/>
      <c r="OFT42" s="134"/>
      <c r="OFU42" s="134"/>
      <c r="OFV42" s="134"/>
      <c r="OFW42" s="134"/>
      <c r="OFX42" s="134"/>
      <c r="OFY42" s="134"/>
      <c r="OFZ42" s="134"/>
      <c r="OGA42" s="134"/>
      <c r="OGB42" s="134"/>
      <c r="OGC42" s="134"/>
      <c r="OGD42" s="134"/>
      <c r="OGE42" s="134"/>
      <c r="OGF42" s="134"/>
      <c r="OGG42" s="134"/>
      <c r="OGH42" s="134"/>
      <c r="OGI42" s="134"/>
      <c r="OGJ42" s="134"/>
      <c r="OGK42" s="134"/>
      <c r="OGL42" s="134"/>
      <c r="OGM42" s="134"/>
      <c r="OGN42" s="134"/>
      <c r="OGO42" s="134"/>
      <c r="OGP42" s="134"/>
      <c r="OGQ42" s="134"/>
      <c r="OGR42" s="134"/>
      <c r="OGS42" s="134"/>
      <c r="OGT42" s="134"/>
      <c r="OGU42" s="134"/>
      <c r="OGV42" s="134"/>
      <c r="OGW42" s="134"/>
      <c r="OGX42" s="134"/>
      <c r="OGY42" s="134"/>
      <c r="OGZ42" s="134"/>
      <c r="OHA42" s="134"/>
      <c r="OHB42" s="134"/>
      <c r="OHC42" s="134"/>
      <c r="OHD42" s="134"/>
      <c r="OHE42" s="134"/>
      <c r="OHF42" s="134"/>
      <c r="OHG42" s="134"/>
      <c r="OHH42" s="134"/>
      <c r="OHI42" s="134"/>
      <c r="OHJ42" s="134"/>
      <c r="OHK42" s="134"/>
      <c r="OHL42" s="134"/>
      <c r="OHM42" s="134"/>
      <c r="OHN42" s="134"/>
      <c r="OHO42" s="134"/>
      <c r="OHP42" s="134"/>
      <c r="OHQ42" s="134"/>
      <c r="OHR42" s="134"/>
      <c r="OHS42" s="134"/>
      <c r="OHT42" s="134"/>
      <c r="OHU42" s="134"/>
      <c r="OHV42" s="134"/>
      <c r="OHW42" s="134"/>
      <c r="OHX42" s="134"/>
      <c r="OHY42" s="134"/>
      <c r="OHZ42" s="134"/>
      <c r="OIA42" s="134"/>
      <c r="OIB42" s="134"/>
      <c r="OIC42" s="134"/>
      <c r="OID42" s="134"/>
      <c r="OIE42" s="134"/>
      <c r="OIF42" s="134"/>
      <c r="OIG42" s="134"/>
      <c r="OIH42" s="134"/>
      <c r="OII42" s="134"/>
      <c r="OIJ42" s="134"/>
      <c r="OIK42" s="134"/>
      <c r="OIL42" s="134"/>
      <c r="OIM42" s="134"/>
      <c r="OIN42" s="134"/>
      <c r="OIO42" s="134"/>
      <c r="OIP42" s="134"/>
      <c r="OIQ42" s="134"/>
      <c r="OIR42" s="134"/>
      <c r="OIS42" s="134"/>
      <c r="OIT42" s="134"/>
      <c r="OIU42" s="134"/>
      <c r="OIV42" s="134"/>
      <c r="OIW42" s="134"/>
      <c r="OIX42" s="134"/>
      <c r="OIY42" s="134"/>
      <c r="OIZ42" s="134"/>
      <c r="OJA42" s="134"/>
      <c r="OJB42" s="134"/>
      <c r="OJC42" s="134"/>
      <c r="OJD42" s="134"/>
      <c r="OJE42" s="134"/>
      <c r="OJF42" s="134"/>
      <c r="OJG42" s="134"/>
      <c r="OJH42" s="134"/>
      <c r="OJI42" s="134"/>
      <c r="OJJ42" s="134"/>
      <c r="OJK42" s="134"/>
      <c r="OJL42" s="134"/>
      <c r="OJM42" s="134"/>
      <c r="OJN42" s="134"/>
      <c r="OJO42" s="134"/>
      <c r="OJP42" s="134"/>
      <c r="OJQ42" s="134"/>
      <c r="OJR42" s="134"/>
      <c r="OJS42" s="134"/>
      <c r="OJT42" s="134"/>
      <c r="OJU42" s="134"/>
      <c r="OJV42" s="134"/>
      <c r="OJW42" s="134"/>
      <c r="OJX42" s="134"/>
      <c r="OJY42" s="134"/>
      <c r="OJZ42" s="134"/>
      <c r="OKA42" s="134"/>
      <c r="OKB42" s="134"/>
      <c r="OKC42" s="134"/>
      <c r="OKD42" s="134"/>
      <c r="OKE42" s="134"/>
      <c r="OKF42" s="134"/>
      <c r="OKG42" s="134"/>
      <c r="OKH42" s="134"/>
      <c r="OKI42" s="134"/>
      <c r="OKJ42" s="134"/>
      <c r="OKK42" s="134"/>
      <c r="OKL42" s="134"/>
      <c r="OKM42" s="134"/>
      <c r="OKN42" s="134"/>
      <c r="OKO42" s="134"/>
      <c r="OKP42" s="134"/>
      <c r="OKQ42" s="134"/>
      <c r="OKR42" s="134"/>
      <c r="OKS42" s="134"/>
      <c r="OKT42" s="134"/>
      <c r="OKU42" s="134"/>
      <c r="OKV42" s="134"/>
      <c r="OKW42" s="134"/>
      <c r="OKX42" s="134"/>
      <c r="OKY42" s="134"/>
      <c r="OKZ42" s="134"/>
      <c r="OLA42" s="134"/>
      <c r="OLB42" s="134"/>
      <c r="OLC42" s="134"/>
      <c r="OLD42" s="134"/>
      <c r="OLE42" s="134"/>
      <c r="OLF42" s="134"/>
      <c r="OLG42" s="134"/>
      <c r="OLH42" s="134"/>
      <c r="OLI42" s="134"/>
      <c r="OLJ42" s="134"/>
      <c r="OLK42" s="134"/>
      <c r="OLL42" s="134"/>
      <c r="OLM42" s="134"/>
      <c r="OLN42" s="134"/>
      <c r="OLO42" s="134"/>
      <c r="OLP42" s="134"/>
      <c r="OLQ42" s="134"/>
      <c r="OLR42" s="134"/>
      <c r="OLS42" s="134"/>
      <c r="OLT42" s="134"/>
      <c r="OLU42" s="134"/>
      <c r="OLV42" s="134"/>
      <c r="OLW42" s="134"/>
      <c r="OLX42" s="134"/>
      <c r="OLY42" s="134"/>
      <c r="OLZ42" s="134"/>
      <c r="OMA42" s="134"/>
      <c r="OMB42" s="134"/>
      <c r="OMC42" s="134"/>
      <c r="OMD42" s="134"/>
      <c r="OME42" s="134"/>
      <c r="OMF42" s="134"/>
      <c r="OMG42" s="134"/>
      <c r="OMH42" s="134"/>
      <c r="OMI42" s="134"/>
      <c r="OMJ42" s="134"/>
      <c r="OMK42" s="134"/>
      <c r="OML42" s="134"/>
      <c r="OMM42" s="134"/>
      <c r="OMN42" s="134"/>
      <c r="OMO42" s="134"/>
      <c r="OMP42" s="134"/>
      <c r="OMQ42" s="134"/>
      <c r="OMR42" s="134"/>
      <c r="OMS42" s="134"/>
      <c r="OMT42" s="134"/>
      <c r="OMU42" s="134"/>
      <c r="OMV42" s="134"/>
      <c r="OMW42" s="134"/>
      <c r="OMX42" s="134"/>
      <c r="OMY42" s="134"/>
      <c r="OMZ42" s="134"/>
      <c r="ONA42" s="134"/>
      <c r="ONB42" s="134"/>
      <c r="ONC42" s="134"/>
      <c r="OND42" s="134"/>
      <c r="ONE42" s="134"/>
      <c r="ONF42" s="134"/>
      <c r="ONG42" s="134"/>
      <c r="ONH42" s="134"/>
      <c r="ONI42" s="134"/>
      <c r="ONJ42" s="134"/>
      <c r="ONK42" s="134"/>
      <c r="ONL42" s="134"/>
      <c r="ONM42" s="134"/>
      <c r="ONN42" s="134"/>
      <c r="ONO42" s="134"/>
      <c r="ONP42" s="134"/>
      <c r="ONQ42" s="134"/>
      <c r="ONR42" s="134"/>
      <c r="ONS42" s="134"/>
      <c r="ONT42" s="134"/>
      <c r="ONU42" s="134"/>
      <c r="ONV42" s="134"/>
      <c r="ONW42" s="134"/>
      <c r="ONX42" s="134"/>
      <c r="ONY42" s="134"/>
      <c r="ONZ42" s="134"/>
      <c r="OOA42" s="134"/>
      <c r="OOB42" s="134"/>
      <c r="OOC42" s="134"/>
      <c r="OOD42" s="134"/>
      <c r="OOE42" s="134"/>
      <c r="OOF42" s="134"/>
      <c r="OOG42" s="134"/>
      <c r="OOH42" s="134"/>
      <c r="OOI42" s="134"/>
      <c r="OOJ42" s="134"/>
      <c r="OOK42" s="134"/>
      <c r="OOL42" s="134"/>
      <c r="OOM42" s="134"/>
      <c r="OON42" s="134"/>
      <c r="OOO42" s="134"/>
      <c r="OOP42" s="134"/>
      <c r="OOQ42" s="134"/>
      <c r="OOR42" s="134"/>
      <c r="OOS42" s="134"/>
      <c r="OOT42" s="134"/>
      <c r="OOU42" s="134"/>
      <c r="OOV42" s="134"/>
      <c r="OOW42" s="134"/>
      <c r="OOX42" s="134"/>
      <c r="OOY42" s="134"/>
      <c r="OOZ42" s="134"/>
      <c r="OPA42" s="134"/>
      <c r="OPB42" s="134"/>
      <c r="OPC42" s="134"/>
      <c r="OPD42" s="134"/>
      <c r="OPE42" s="134"/>
      <c r="OPF42" s="134"/>
      <c r="OPG42" s="134"/>
      <c r="OPH42" s="134"/>
      <c r="OPI42" s="134"/>
      <c r="OPJ42" s="134"/>
      <c r="OPK42" s="134"/>
      <c r="OPL42" s="134"/>
      <c r="OPM42" s="134"/>
      <c r="OPN42" s="134"/>
      <c r="OPO42" s="134"/>
      <c r="OPP42" s="134"/>
      <c r="OPQ42" s="134"/>
      <c r="OPR42" s="134"/>
      <c r="OPS42" s="134"/>
      <c r="OPT42" s="134"/>
      <c r="OPU42" s="134"/>
      <c r="OPV42" s="134"/>
      <c r="OPW42" s="134"/>
      <c r="OPX42" s="134"/>
      <c r="OPY42" s="134"/>
      <c r="OPZ42" s="134"/>
      <c r="OQA42" s="134"/>
      <c r="OQB42" s="134"/>
      <c r="OQC42" s="134"/>
      <c r="OQD42" s="134"/>
      <c r="OQE42" s="134"/>
      <c r="OQF42" s="134"/>
      <c r="OQG42" s="134"/>
      <c r="OQH42" s="134"/>
      <c r="OQI42" s="134"/>
      <c r="OQJ42" s="134"/>
      <c r="OQK42" s="134"/>
      <c r="OQL42" s="134"/>
      <c r="OQM42" s="134"/>
      <c r="OQN42" s="134"/>
      <c r="OQO42" s="134"/>
      <c r="OQP42" s="134"/>
      <c r="OQQ42" s="134"/>
      <c r="OQR42" s="134"/>
      <c r="OQS42" s="134"/>
      <c r="OQT42" s="134"/>
      <c r="OQU42" s="134"/>
      <c r="OQV42" s="134"/>
      <c r="OQW42" s="134"/>
      <c r="OQX42" s="134"/>
      <c r="OQY42" s="134"/>
      <c r="OQZ42" s="134"/>
      <c r="ORA42" s="134"/>
      <c r="ORB42" s="134"/>
      <c r="ORC42" s="134"/>
      <c r="ORD42" s="134"/>
      <c r="ORE42" s="134"/>
      <c r="ORF42" s="134"/>
      <c r="ORG42" s="134"/>
      <c r="ORH42" s="134"/>
      <c r="ORI42" s="134"/>
      <c r="ORJ42" s="134"/>
      <c r="ORK42" s="134"/>
      <c r="ORL42" s="134"/>
      <c r="ORM42" s="134"/>
      <c r="ORN42" s="134"/>
      <c r="ORO42" s="134"/>
      <c r="ORP42" s="134"/>
      <c r="ORQ42" s="134"/>
      <c r="ORR42" s="134"/>
      <c r="ORS42" s="134"/>
      <c r="ORT42" s="134"/>
      <c r="ORU42" s="134"/>
      <c r="ORV42" s="134"/>
      <c r="ORW42" s="134"/>
      <c r="ORX42" s="134"/>
      <c r="ORY42" s="134"/>
      <c r="ORZ42" s="134"/>
      <c r="OSA42" s="134"/>
      <c r="OSB42" s="134"/>
      <c r="OSC42" s="134"/>
      <c r="OSD42" s="134"/>
      <c r="OSE42" s="134"/>
      <c r="OSF42" s="134"/>
      <c r="OSG42" s="134"/>
      <c r="OSH42" s="134"/>
      <c r="OSI42" s="134"/>
      <c r="OSJ42" s="134"/>
      <c r="OSK42" s="134"/>
      <c r="OSL42" s="134"/>
      <c r="OSM42" s="134"/>
      <c r="OSN42" s="134"/>
      <c r="OSO42" s="134"/>
      <c r="OSP42" s="134"/>
      <c r="OSQ42" s="134"/>
      <c r="OSR42" s="134"/>
      <c r="OSS42" s="134"/>
      <c r="OST42" s="134"/>
      <c r="OSU42" s="134"/>
      <c r="OSV42" s="134"/>
      <c r="OSW42" s="134"/>
      <c r="OSX42" s="134"/>
      <c r="OSY42" s="134"/>
      <c r="OSZ42" s="134"/>
      <c r="OTA42" s="134"/>
      <c r="OTB42" s="134"/>
      <c r="OTC42" s="134"/>
      <c r="OTD42" s="134"/>
      <c r="OTE42" s="134"/>
      <c r="OTF42" s="134"/>
      <c r="OTG42" s="134"/>
      <c r="OTH42" s="134"/>
      <c r="OTI42" s="134"/>
      <c r="OTJ42" s="134"/>
      <c r="OTK42" s="134"/>
      <c r="OTL42" s="134"/>
      <c r="OTM42" s="134"/>
      <c r="OTN42" s="134"/>
      <c r="OTO42" s="134"/>
      <c r="OTP42" s="134"/>
      <c r="OTQ42" s="134"/>
      <c r="OTR42" s="134"/>
      <c r="OTS42" s="134"/>
      <c r="OTT42" s="134"/>
      <c r="OTU42" s="134"/>
      <c r="OTV42" s="134"/>
      <c r="OTW42" s="134"/>
      <c r="OTX42" s="134"/>
      <c r="OTY42" s="134"/>
      <c r="OTZ42" s="134"/>
      <c r="OUA42" s="134"/>
      <c r="OUB42" s="134"/>
      <c r="OUC42" s="134"/>
      <c r="OUD42" s="134"/>
      <c r="OUE42" s="134"/>
      <c r="OUF42" s="134"/>
      <c r="OUG42" s="134"/>
      <c r="OUH42" s="134"/>
      <c r="OUI42" s="134"/>
      <c r="OUJ42" s="134"/>
      <c r="OUK42" s="134"/>
      <c r="OUL42" s="134"/>
      <c r="OUM42" s="134"/>
      <c r="OUN42" s="134"/>
      <c r="OUO42" s="134"/>
      <c r="OUP42" s="134"/>
      <c r="OUQ42" s="134"/>
      <c r="OUR42" s="134"/>
      <c r="OUS42" s="134"/>
      <c r="OUT42" s="134"/>
      <c r="OUU42" s="134"/>
      <c r="OUV42" s="134"/>
      <c r="OUW42" s="134"/>
      <c r="OUX42" s="134"/>
      <c r="OUY42" s="134"/>
      <c r="OUZ42" s="134"/>
      <c r="OVA42" s="134"/>
      <c r="OVB42" s="134"/>
      <c r="OVC42" s="134"/>
      <c r="OVD42" s="134"/>
      <c r="OVE42" s="134"/>
      <c r="OVF42" s="134"/>
      <c r="OVG42" s="134"/>
      <c r="OVH42" s="134"/>
      <c r="OVI42" s="134"/>
      <c r="OVJ42" s="134"/>
      <c r="OVK42" s="134"/>
      <c r="OVL42" s="134"/>
      <c r="OVM42" s="134"/>
      <c r="OVN42" s="134"/>
      <c r="OVO42" s="134"/>
      <c r="OVP42" s="134"/>
      <c r="OVQ42" s="134"/>
      <c r="OVR42" s="134"/>
      <c r="OVS42" s="134"/>
      <c r="OVT42" s="134"/>
      <c r="OVU42" s="134"/>
      <c r="OVV42" s="134"/>
      <c r="OVW42" s="134"/>
      <c r="OVX42" s="134"/>
      <c r="OVY42" s="134"/>
      <c r="OVZ42" s="134"/>
      <c r="OWA42" s="134"/>
      <c r="OWB42" s="134"/>
      <c r="OWC42" s="134"/>
      <c r="OWD42" s="134"/>
      <c r="OWE42" s="134"/>
      <c r="OWF42" s="134"/>
      <c r="OWG42" s="134"/>
      <c r="OWH42" s="134"/>
      <c r="OWI42" s="134"/>
      <c r="OWJ42" s="134"/>
      <c r="OWK42" s="134"/>
      <c r="OWL42" s="134"/>
      <c r="OWM42" s="134"/>
      <c r="OWN42" s="134"/>
      <c r="OWO42" s="134"/>
      <c r="OWP42" s="134"/>
      <c r="OWQ42" s="134"/>
      <c r="OWR42" s="134"/>
      <c r="OWS42" s="134"/>
      <c r="OWT42" s="134"/>
      <c r="OWU42" s="134"/>
      <c r="OWV42" s="134"/>
      <c r="OWW42" s="134"/>
      <c r="OWX42" s="134"/>
      <c r="OWY42" s="134"/>
      <c r="OWZ42" s="134"/>
      <c r="OXA42" s="134"/>
      <c r="OXB42" s="134"/>
      <c r="OXC42" s="134"/>
      <c r="OXD42" s="134"/>
      <c r="OXE42" s="134"/>
      <c r="OXF42" s="134"/>
      <c r="OXG42" s="134"/>
      <c r="OXH42" s="134"/>
      <c r="OXI42" s="134"/>
      <c r="OXJ42" s="134"/>
      <c r="OXK42" s="134"/>
      <c r="OXL42" s="134"/>
      <c r="OXM42" s="134"/>
      <c r="OXN42" s="134"/>
      <c r="OXO42" s="134"/>
      <c r="OXP42" s="134"/>
      <c r="OXQ42" s="134"/>
      <c r="OXR42" s="134"/>
      <c r="OXS42" s="134"/>
      <c r="OXT42" s="134"/>
      <c r="OXU42" s="134"/>
      <c r="OXV42" s="134"/>
      <c r="OXW42" s="134"/>
      <c r="OXX42" s="134"/>
      <c r="OXY42" s="134"/>
      <c r="OXZ42" s="134"/>
      <c r="OYA42" s="134"/>
      <c r="OYB42" s="134"/>
      <c r="OYC42" s="134"/>
      <c r="OYD42" s="134"/>
      <c r="OYE42" s="134"/>
      <c r="OYF42" s="134"/>
      <c r="OYG42" s="134"/>
      <c r="OYH42" s="134"/>
      <c r="OYI42" s="134"/>
      <c r="OYJ42" s="134"/>
      <c r="OYK42" s="134"/>
      <c r="OYL42" s="134"/>
      <c r="OYM42" s="134"/>
      <c r="OYN42" s="134"/>
      <c r="OYO42" s="134"/>
      <c r="OYP42" s="134"/>
      <c r="OYQ42" s="134"/>
      <c r="OYR42" s="134"/>
      <c r="OYS42" s="134"/>
      <c r="OYT42" s="134"/>
      <c r="OYU42" s="134"/>
      <c r="OYV42" s="134"/>
      <c r="OYW42" s="134"/>
      <c r="OYX42" s="134"/>
      <c r="OYY42" s="134"/>
      <c r="OYZ42" s="134"/>
      <c r="OZA42" s="134"/>
      <c r="OZB42" s="134"/>
      <c r="OZC42" s="134"/>
      <c r="OZD42" s="134"/>
      <c r="OZE42" s="134"/>
      <c r="OZF42" s="134"/>
      <c r="OZG42" s="134"/>
      <c r="OZH42" s="134"/>
      <c r="OZI42" s="134"/>
      <c r="OZJ42" s="134"/>
      <c r="OZK42" s="134"/>
      <c r="OZL42" s="134"/>
      <c r="OZM42" s="134"/>
      <c r="OZN42" s="134"/>
      <c r="OZO42" s="134"/>
      <c r="OZP42" s="134"/>
      <c r="OZQ42" s="134"/>
      <c r="OZR42" s="134"/>
      <c r="OZS42" s="134"/>
      <c r="OZT42" s="134"/>
      <c r="OZU42" s="134"/>
      <c r="OZV42" s="134"/>
      <c r="OZW42" s="134"/>
      <c r="OZX42" s="134"/>
      <c r="OZY42" s="134"/>
      <c r="OZZ42" s="134"/>
      <c r="PAA42" s="134"/>
      <c r="PAB42" s="134"/>
      <c r="PAC42" s="134"/>
      <c r="PAD42" s="134"/>
      <c r="PAE42" s="134"/>
      <c r="PAF42" s="134"/>
      <c r="PAG42" s="134"/>
      <c r="PAH42" s="134"/>
      <c r="PAI42" s="134"/>
      <c r="PAJ42" s="134"/>
      <c r="PAK42" s="134"/>
      <c r="PAL42" s="134"/>
      <c r="PAM42" s="134"/>
      <c r="PAN42" s="134"/>
      <c r="PAO42" s="134"/>
      <c r="PAP42" s="134"/>
      <c r="PAQ42" s="134"/>
      <c r="PAR42" s="134"/>
      <c r="PAS42" s="134"/>
      <c r="PAT42" s="134"/>
      <c r="PAU42" s="134"/>
      <c r="PAV42" s="134"/>
      <c r="PAW42" s="134"/>
      <c r="PAX42" s="134"/>
      <c r="PAY42" s="134"/>
      <c r="PAZ42" s="134"/>
      <c r="PBA42" s="134"/>
      <c r="PBB42" s="134"/>
      <c r="PBC42" s="134"/>
      <c r="PBD42" s="134"/>
      <c r="PBE42" s="134"/>
      <c r="PBF42" s="134"/>
      <c r="PBG42" s="134"/>
      <c r="PBH42" s="134"/>
      <c r="PBI42" s="134"/>
      <c r="PBJ42" s="134"/>
      <c r="PBK42" s="134"/>
      <c r="PBL42" s="134"/>
      <c r="PBM42" s="134"/>
      <c r="PBN42" s="134"/>
      <c r="PBO42" s="134"/>
      <c r="PBP42" s="134"/>
      <c r="PBQ42" s="134"/>
      <c r="PBR42" s="134"/>
      <c r="PBS42" s="134"/>
      <c r="PBT42" s="134"/>
      <c r="PBU42" s="134"/>
      <c r="PBV42" s="134"/>
      <c r="PBW42" s="134"/>
      <c r="PBX42" s="134"/>
      <c r="PBY42" s="134"/>
      <c r="PBZ42" s="134"/>
      <c r="PCA42" s="134"/>
      <c r="PCB42" s="134"/>
      <c r="PCC42" s="134"/>
      <c r="PCD42" s="134"/>
      <c r="PCE42" s="134"/>
      <c r="PCF42" s="134"/>
      <c r="PCG42" s="134"/>
      <c r="PCH42" s="134"/>
      <c r="PCI42" s="134"/>
      <c r="PCJ42" s="134"/>
      <c r="PCK42" s="134"/>
      <c r="PCL42" s="134"/>
      <c r="PCM42" s="134"/>
      <c r="PCN42" s="134"/>
      <c r="PCO42" s="134"/>
      <c r="PCP42" s="134"/>
      <c r="PCQ42" s="134"/>
      <c r="PCR42" s="134"/>
      <c r="PCS42" s="134"/>
      <c r="PCT42" s="134"/>
      <c r="PCU42" s="134"/>
      <c r="PCV42" s="134"/>
      <c r="PCW42" s="134"/>
      <c r="PCX42" s="134"/>
      <c r="PCY42" s="134"/>
      <c r="PCZ42" s="134"/>
      <c r="PDA42" s="134"/>
      <c r="PDB42" s="134"/>
      <c r="PDC42" s="134"/>
      <c r="PDD42" s="134"/>
      <c r="PDE42" s="134"/>
      <c r="PDF42" s="134"/>
      <c r="PDG42" s="134"/>
      <c r="PDH42" s="134"/>
      <c r="PDI42" s="134"/>
      <c r="PDJ42" s="134"/>
      <c r="PDK42" s="134"/>
      <c r="PDL42" s="134"/>
      <c r="PDM42" s="134"/>
      <c r="PDN42" s="134"/>
      <c r="PDO42" s="134"/>
      <c r="PDP42" s="134"/>
      <c r="PDQ42" s="134"/>
      <c r="PDR42" s="134"/>
      <c r="PDS42" s="134"/>
      <c r="PDT42" s="134"/>
      <c r="PDU42" s="134"/>
      <c r="PDV42" s="134"/>
      <c r="PDW42" s="134"/>
      <c r="PDX42" s="134"/>
      <c r="PDY42" s="134"/>
      <c r="PDZ42" s="134"/>
      <c r="PEA42" s="134"/>
      <c r="PEB42" s="134"/>
      <c r="PEC42" s="134"/>
      <c r="PED42" s="134"/>
      <c r="PEE42" s="134"/>
      <c r="PEF42" s="134"/>
      <c r="PEG42" s="134"/>
      <c r="PEH42" s="134"/>
      <c r="PEI42" s="134"/>
      <c r="PEJ42" s="134"/>
      <c r="PEK42" s="134"/>
      <c r="PEL42" s="134"/>
      <c r="PEM42" s="134"/>
      <c r="PEN42" s="134"/>
      <c r="PEO42" s="134"/>
      <c r="PEP42" s="134"/>
      <c r="PEQ42" s="134"/>
      <c r="PER42" s="134"/>
      <c r="PES42" s="134"/>
      <c r="PET42" s="134"/>
      <c r="PEU42" s="134"/>
      <c r="PEV42" s="134"/>
      <c r="PEW42" s="134"/>
      <c r="PEX42" s="134"/>
      <c r="PEY42" s="134"/>
      <c r="PEZ42" s="134"/>
      <c r="PFA42" s="134"/>
      <c r="PFB42" s="134"/>
      <c r="PFC42" s="134"/>
      <c r="PFD42" s="134"/>
      <c r="PFE42" s="134"/>
      <c r="PFF42" s="134"/>
      <c r="PFG42" s="134"/>
      <c r="PFH42" s="134"/>
      <c r="PFI42" s="134"/>
      <c r="PFJ42" s="134"/>
      <c r="PFK42" s="134"/>
      <c r="PFL42" s="134"/>
      <c r="PFM42" s="134"/>
      <c r="PFN42" s="134"/>
      <c r="PFO42" s="134"/>
      <c r="PFP42" s="134"/>
      <c r="PFQ42" s="134"/>
      <c r="PFR42" s="134"/>
      <c r="PFS42" s="134"/>
      <c r="PFT42" s="134"/>
      <c r="PFU42" s="134"/>
      <c r="PFV42" s="134"/>
      <c r="PFW42" s="134"/>
      <c r="PFX42" s="134"/>
      <c r="PFY42" s="134"/>
      <c r="PFZ42" s="134"/>
      <c r="PGA42" s="134"/>
      <c r="PGB42" s="134"/>
      <c r="PGC42" s="134"/>
      <c r="PGD42" s="134"/>
      <c r="PGE42" s="134"/>
      <c r="PGF42" s="134"/>
      <c r="PGG42" s="134"/>
      <c r="PGH42" s="134"/>
      <c r="PGI42" s="134"/>
      <c r="PGJ42" s="134"/>
      <c r="PGK42" s="134"/>
      <c r="PGL42" s="134"/>
      <c r="PGM42" s="134"/>
      <c r="PGN42" s="134"/>
      <c r="PGO42" s="134"/>
      <c r="PGP42" s="134"/>
      <c r="PGQ42" s="134"/>
      <c r="PGR42" s="134"/>
      <c r="PGS42" s="134"/>
      <c r="PGT42" s="134"/>
      <c r="PGU42" s="134"/>
      <c r="PGV42" s="134"/>
      <c r="PGW42" s="134"/>
      <c r="PGX42" s="134"/>
      <c r="PGY42" s="134"/>
      <c r="PGZ42" s="134"/>
      <c r="PHA42" s="134"/>
      <c r="PHB42" s="134"/>
      <c r="PHC42" s="134"/>
      <c r="PHD42" s="134"/>
      <c r="PHE42" s="134"/>
      <c r="PHF42" s="134"/>
      <c r="PHG42" s="134"/>
      <c r="PHH42" s="134"/>
      <c r="PHI42" s="134"/>
      <c r="PHJ42" s="134"/>
      <c r="PHK42" s="134"/>
      <c r="PHL42" s="134"/>
      <c r="PHM42" s="134"/>
      <c r="PHN42" s="134"/>
      <c r="PHO42" s="134"/>
      <c r="PHP42" s="134"/>
      <c r="PHQ42" s="134"/>
      <c r="PHR42" s="134"/>
      <c r="PHS42" s="134"/>
      <c r="PHT42" s="134"/>
      <c r="PHU42" s="134"/>
      <c r="PHV42" s="134"/>
      <c r="PHW42" s="134"/>
      <c r="PHX42" s="134"/>
      <c r="PHY42" s="134"/>
      <c r="PHZ42" s="134"/>
      <c r="PIA42" s="134"/>
      <c r="PIB42" s="134"/>
      <c r="PIC42" s="134"/>
      <c r="PID42" s="134"/>
      <c r="PIE42" s="134"/>
      <c r="PIF42" s="134"/>
      <c r="PIG42" s="134"/>
      <c r="PIH42" s="134"/>
      <c r="PII42" s="134"/>
      <c r="PIJ42" s="134"/>
      <c r="PIK42" s="134"/>
      <c r="PIL42" s="134"/>
      <c r="PIM42" s="134"/>
      <c r="PIN42" s="134"/>
      <c r="PIO42" s="134"/>
      <c r="PIP42" s="134"/>
      <c r="PIQ42" s="134"/>
      <c r="PIR42" s="134"/>
      <c r="PIS42" s="134"/>
      <c r="PIT42" s="134"/>
      <c r="PIU42" s="134"/>
      <c r="PIV42" s="134"/>
      <c r="PIW42" s="134"/>
      <c r="PIX42" s="134"/>
      <c r="PIY42" s="134"/>
      <c r="PIZ42" s="134"/>
      <c r="PJA42" s="134"/>
      <c r="PJB42" s="134"/>
      <c r="PJC42" s="134"/>
      <c r="PJD42" s="134"/>
      <c r="PJE42" s="134"/>
      <c r="PJF42" s="134"/>
      <c r="PJG42" s="134"/>
      <c r="PJH42" s="134"/>
      <c r="PJI42" s="134"/>
      <c r="PJJ42" s="134"/>
      <c r="PJK42" s="134"/>
      <c r="PJL42" s="134"/>
      <c r="PJM42" s="134"/>
      <c r="PJN42" s="134"/>
      <c r="PJO42" s="134"/>
      <c r="PJP42" s="134"/>
      <c r="PJQ42" s="134"/>
      <c r="PJR42" s="134"/>
      <c r="PJS42" s="134"/>
      <c r="PJT42" s="134"/>
      <c r="PJU42" s="134"/>
      <c r="PJV42" s="134"/>
      <c r="PJW42" s="134"/>
      <c r="PJX42" s="134"/>
      <c r="PJY42" s="134"/>
      <c r="PJZ42" s="134"/>
      <c r="PKA42" s="134"/>
      <c r="PKB42" s="134"/>
      <c r="PKC42" s="134"/>
      <c r="PKD42" s="134"/>
      <c r="PKE42" s="134"/>
      <c r="PKF42" s="134"/>
      <c r="PKG42" s="134"/>
      <c r="PKH42" s="134"/>
      <c r="PKI42" s="134"/>
      <c r="PKJ42" s="134"/>
      <c r="PKK42" s="134"/>
      <c r="PKL42" s="134"/>
      <c r="PKM42" s="134"/>
      <c r="PKN42" s="134"/>
      <c r="PKO42" s="134"/>
      <c r="PKP42" s="134"/>
      <c r="PKQ42" s="134"/>
      <c r="PKR42" s="134"/>
      <c r="PKS42" s="134"/>
      <c r="PKT42" s="134"/>
      <c r="PKU42" s="134"/>
      <c r="PKV42" s="134"/>
      <c r="PKW42" s="134"/>
      <c r="PKX42" s="134"/>
      <c r="PKY42" s="134"/>
      <c r="PKZ42" s="134"/>
      <c r="PLA42" s="134"/>
      <c r="PLB42" s="134"/>
      <c r="PLC42" s="134"/>
      <c r="PLD42" s="134"/>
      <c r="PLE42" s="134"/>
      <c r="PLF42" s="134"/>
      <c r="PLG42" s="134"/>
      <c r="PLH42" s="134"/>
      <c r="PLI42" s="134"/>
      <c r="PLJ42" s="134"/>
      <c r="PLK42" s="134"/>
      <c r="PLL42" s="134"/>
      <c r="PLM42" s="134"/>
      <c r="PLN42" s="134"/>
      <c r="PLO42" s="134"/>
      <c r="PLP42" s="134"/>
      <c r="PLQ42" s="134"/>
      <c r="PLR42" s="134"/>
      <c r="PLS42" s="134"/>
      <c r="PLT42" s="134"/>
      <c r="PLU42" s="134"/>
      <c r="PLV42" s="134"/>
      <c r="PLW42" s="134"/>
      <c r="PLX42" s="134"/>
      <c r="PLY42" s="134"/>
      <c r="PLZ42" s="134"/>
      <c r="PMA42" s="134"/>
      <c r="PMB42" s="134"/>
      <c r="PMC42" s="134"/>
      <c r="PMD42" s="134"/>
      <c r="PME42" s="134"/>
      <c r="PMF42" s="134"/>
      <c r="PMG42" s="134"/>
      <c r="PMH42" s="134"/>
      <c r="PMI42" s="134"/>
      <c r="PMJ42" s="134"/>
      <c r="PMK42" s="134"/>
      <c r="PML42" s="134"/>
      <c r="PMM42" s="134"/>
      <c r="PMN42" s="134"/>
      <c r="PMO42" s="134"/>
      <c r="PMP42" s="134"/>
      <c r="PMQ42" s="134"/>
      <c r="PMR42" s="134"/>
      <c r="PMS42" s="134"/>
      <c r="PMT42" s="134"/>
      <c r="PMU42" s="134"/>
      <c r="PMV42" s="134"/>
      <c r="PMW42" s="134"/>
      <c r="PMX42" s="134"/>
      <c r="PMY42" s="134"/>
      <c r="PMZ42" s="134"/>
      <c r="PNA42" s="134"/>
      <c r="PNB42" s="134"/>
      <c r="PNC42" s="134"/>
      <c r="PND42" s="134"/>
      <c r="PNE42" s="134"/>
      <c r="PNF42" s="134"/>
      <c r="PNG42" s="134"/>
      <c r="PNH42" s="134"/>
      <c r="PNI42" s="134"/>
      <c r="PNJ42" s="134"/>
      <c r="PNK42" s="134"/>
      <c r="PNL42" s="134"/>
      <c r="PNM42" s="134"/>
      <c r="PNN42" s="134"/>
      <c r="PNO42" s="134"/>
      <c r="PNP42" s="134"/>
      <c r="PNQ42" s="134"/>
      <c r="PNR42" s="134"/>
      <c r="PNS42" s="134"/>
      <c r="PNT42" s="134"/>
      <c r="PNU42" s="134"/>
      <c r="PNV42" s="134"/>
      <c r="PNW42" s="134"/>
      <c r="PNX42" s="134"/>
      <c r="PNY42" s="134"/>
      <c r="PNZ42" s="134"/>
      <c r="POA42" s="134"/>
      <c r="POB42" s="134"/>
      <c r="POC42" s="134"/>
      <c r="POD42" s="134"/>
      <c r="POE42" s="134"/>
      <c r="POF42" s="134"/>
      <c r="POG42" s="134"/>
      <c r="POH42" s="134"/>
      <c r="POI42" s="134"/>
      <c r="POJ42" s="134"/>
      <c r="POK42" s="134"/>
      <c r="POL42" s="134"/>
      <c r="POM42" s="134"/>
      <c r="PON42" s="134"/>
      <c r="POO42" s="134"/>
      <c r="POP42" s="134"/>
      <c r="POQ42" s="134"/>
      <c r="POR42" s="134"/>
      <c r="POS42" s="134"/>
      <c r="POT42" s="134"/>
      <c r="POU42" s="134"/>
      <c r="POV42" s="134"/>
      <c r="POW42" s="134"/>
      <c r="POX42" s="134"/>
      <c r="POY42" s="134"/>
      <c r="POZ42" s="134"/>
      <c r="PPA42" s="134"/>
      <c r="PPB42" s="134"/>
      <c r="PPC42" s="134"/>
      <c r="PPD42" s="134"/>
      <c r="PPE42" s="134"/>
      <c r="PPF42" s="134"/>
      <c r="PPG42" s="134"/>
      <c r="PPH42" s="134"/>
      <c r="PPI42" s="134"/>
      <c r="PPJ42" s="134"/>
      <c r="PPK42" s="134"/>
      <c r="PPL42" s="134"/>
      <c r="PPM42" s="134"/>
      <c r="PPN42" s="134"/>
      <c r="PPO42" s="134"/>
      <c r="PPP42" s="134"/>
      <c r="PPQ42" s="134"/>
      <c r="PPR42" s="134"/>
      <c r="PPS42" s="134"/>
      <c r="PPT42" s="134"/>
      <c r="PPU42" s="134"/>
      <c r="PPV42" s="134"/>
      <c r="PPW42" s="134"/>
      <c r="PPX42" s="134"/>
      <c r="PPY42" s="134"/>
      <c r="PPZ42" s="134"/>
      <c r="PQA42" s="134"/>
      <c r="PQB42" s="134"/>
      <c r="PQC42" s="134"/>
      <c r="PQD42" s="134"/>
      <c r="PQE42" s="134"/>
      <c r="PQF42" s="134"/>
      <c r="PQG42" s="134"/>
      <c r="PQH42" s="134"/>
      <c r="PQI42" s="134"/>
      <c r="PQJ42" s="134"/>
      <c r="PQK42" s="134"/>
      <c r="PQL42" s="134"/>
      <c r="PQM42" s="134"/>
      <c r="PQN42" s="134"/>
      <c r="PQO42" s="134"/>
      <c r="PQP42" s="134"/>
      <c r="PQQ42" s="134"/>
      <c r="PQR42" s="134"/>
      <c r="PQS42" s="134"/>
      <c r="PQT42" s="134"/>
      <c r="PQU42" s="134"/>
      <c r="PQV42" s="134"/>
      <c r="PQW42" s="134"/>
      <c r="PQX42" s="134"/>
      <c r="PQY42" s="134"/>
      <c r="PQZ42" s="134"/>
      <c r="PRA42" s="134"/>
      <c r="PRB42" s="134"/>
      <c r="PRC42" s="134"/>
      <c r="PRD42" s="134"/>
      <c r="PRE42" s="134"/>
      <c r="PRF42" s="134"/>
      <c r="PRG42" s="134"/>
      <c r="PRH42" s="134"/>
      <c r="PRI42" s="134"/>
      <c r="PRJ42" s="134"/>
      <c r="PRK42" s="134"/>
      <c r="PRL42" s="134"/>
      <c r="PRM42" s="134"/>
      <c r="PRN42" s="134"/>
      <c r="PRO42" s="134"/>
      <c r="PRP42" s="134"/>
      <c r="PRQ42" s="134"/>
      <c r="PRR42" s="134"/>
      <c r="PRS42" s="134"/>
      <c r="PRT42" s="134"/>
      <c r="PRU42" s="134"/>
      <c r="PRV42" s="134"/>
      <c r="PRW42" s="134"/>
      <c r="PRX42" s="134"/>
      <c r="PRY42" s="134"/>
      <c r="PRZ42" s="134"/>
      <c r="PSA42" s="134"/>
      <c r="PSB42" s="134"/>
      <c r="PSC42" s="134"/>
      <c r="PSD42" s="134"/>
      <c r="PSE42" s="134"/>
      <c r="PSF42" s="134"/>
      <c r="PSG42" s="134"/>
      <c r="PSH42" s="134"/>
      <c r="PSI42" s="134"/>
      <c r="PSJ42" s="134"/>
      <c r="PSK42" s="134"/>
      <c r="PSL42" s="134"/>
      <c r="PSM42" s="134"/>
      <c r="PSN42" s="134"/>
      <c r="PSO42" s="134"/>
      <c r="PSP42" s="134"/>
      <c r="PSQ42" s="134"/>
      <c r="PSR42" s="134"/>
      <c r="PSS42" s="134"/>
      <c r="PST42" s="134"/>
      <c r="PSU42" s="134"/>
      <c r="PSV42" s="134"/>
      <c r="PSW42" s="134"/>
      <c r="PSX42" s="134"/>
      <c r="PSY42" s="134"/>
      <c r="PSZ42" s="134"/>
      <c r="PTA42" s="134"/>
      <c r="PTB42" s="134"/>
      <c r="PTC42" s="134"/>
      <c r="PTD42" s="134"/>
      <c r="PTE42" s="134"/>
      <c r="PTF42" s="134"/>
      <c r="PTG42" s="134"/>
      <c r="PTH42" s="134"/>
      <c r="PTI42" s="134"/>
      <c r="PTJ42" s="134"/>
      <c r="PTK42" s="134"/>
      <c r="PTL42" s="134"/>
      <c r="PTM42" s="134"/>
      <c r="PTN42" s="134"/>
      <c r="PTO42" s="134"/>
      <c r="PTP42" s="134"/>
      <c r="PTQ42" s="134"/>
      <c r="PTR42" s="134"/>
      <c r="PTS42" s="134"/>
      <c r="PTT42" s="134"/>
      <c r="PTU42" s="134"/>
      <c r="PTV42" s="134"/>
      <c r="PTW42" s="134"/>
      <c r="PTX42" s="134"/>
      <c r="PTY42" s="134"/>
      <c r="PTZ42" s="134"/>
      <c r="PUA42" s="134"/>
      <c r="PUB42" s="134"/>
      <c r="PUC42" s="134"/>
      <c r="PUD42" s="134"/>
      <c r="PUE42" s="134"/>
      <c r="PUF42" s="134"/>
      <c r="PUG42" s="134"/>
      <c r="PUH42" s="134"/>
      <c r="PUI42" s="134"/>
      <c r="PUJ42" s="134"/>
      <c r="PUK42" s="134"/>
      <c r="PUL42" s="134"/>
      <c r="PUM42" s="134"/>
      <c r="PUN42" s="134"/>
      <c r="PUO42" s="134"/>
      <c r="PUP42" s="134"/>
      <c r="PUQ42" s="134"/>
      <c r="PUR42" s="134"/>
      <c r="PUS42" s="134"/>
      <c r="PUT42" s="134"/>
      <c r="PUU42" s="134"/>
      <c r="PUV42" s="134"/>
      <c r="PUW42" s="134"/>
      <c r="PUX42" s="134"/>
      <c r="PUY42" s="134"/>
      <c r="PUZ42" s="134"/>
      <c r="PVA42" s="134"/>
      <c r="PVB42" s="134"/>
      <c r="PVC42" s="134"/>
      <c r="PVD42" s="134"/>
      <c r="PVE42" s="134"/>
      <c r="PVF42" s="134"/>
      <c r="PVG42" s="134"/>
      <c r="PVH42" s="134"/>
      <c r="PVI42" s="134"/>
      <c r="PVJ42" s="134"/>
      <c r="PVK42" s="134"/>
      <c r="PVL42" s="134"/>
      <c r="PVM42" s="134"/>
      <c r="PVN42" s="134"/>
      <c r="PVO42" s="134"/>
      <c r="PVP42" s="134"/>
      <c r="PVQ42" s="134"/>
      <c r="PVR42" s="134"/>
      <c r="PVS42" s="134"/>
      <c r="PVT42" s="134"/>
      <c r="PVU42" s="134"/>
      <c r="PVV42" s="134"/>
      <c r="PVW42" s="134"/>
      <c r="PVX42" s="134"/>
      <c r="PVY42" s="134"/>
      <c r="PVZ42" s="134"/>
      <c r="PWA42" s="134"/>
      <c r="PWB42" s="134"/>
      <c r="PWC42" s="134"/>
      <c r="PWD42" s="134"/>
      <c r="PWE42" s="134"/>
      <c r="PWF42" s="134"/>
      <c r="PWG42" s="134"/>
      <c r="PWH42" s="134"/>
      <c r="PWI42" s="134"/>
      <c r="PWJ42" s="134"/>
      <c r="PWK42" s="134"/>
      <c r="PWL42" s="134"/>
      <c r="PWM42" s="134"/>
      <c r="PWN42" s="134"/>
      <c r="PWO42" s="134"/>
      <c r="PWP42" s="134"/>
      <c r="PWQ42" s="134"/>
      <c r="PWR42" s="134"/>
      <c r="PWS42" s="134"/>
      <c r="PWT42" s="134"/>
      <c r="PWU42" s="134"/>
      <c r="PWV42" s="134"/>
      <c r="PWW42" s="134"/>
      <c r="PWX42" s="134"/>
      <c r="PWY42" s="134"/>
      <c r="PWZ42" s="134"/>
      <c r="PXA42" s="134"/>
      <c r="PXB42" s="134"/>
      <c r="PXC42" s="134"/>
      <c r="PXD42" s="134"/>
      <c r="PXE42" s="134"/>
      <c r="PXF42" s="134"/>
      <c r="PXG42" s="134"/>
      <c r="PXH42" s="134"/>
      <c r="PXI42" s="134"/>
      <c r="PXJ42" s="134"/>
      <c r="PXK42" s="134"/>
      <c r="PXL42" s="134"/>
      <c r="PXM42" s="134"/>
      <c r="PXN42" s="134"/>
      <c r="PXO42" s="134"/>
      <c r="PXP42" s="134"/>
      <c r="PXQ42" s="134"/>
      <c r="PXR42" s="134"/>
      <c r="PXS42" s="134"/>
      <c r="PXT42" s="134"/>
      <c r="PXU42" s="134"/>
      <c r="PXV42" s="134"/>
      <c r="PXW42" s="134"/>
      <c r="PXX42" s="134"/>
      <c r="PXY42" s="134"/>
      <c r="PXZ42" s="134"/>
      <c r="PYA42" s="134"/>
      <c r="PYB42" s="134"/>
      <c r="PYC42" s="134"/>
      <c r="PYD42" s="134"/>
      <c r="PYE42" s="134"/>
      <c r="PYF42" s="134"/>
      <c r="PYG42" s="134"/>
      <c r="PYH42" s="134"/>
      <c r="PYI42" s="134"/>
      <c r="PYJ42" s="134"/>
      <c r="PYK42" s="134"/>
      <c r="PYL42" s="134"/>
      <c r="PYM42" s="134"/>
      <c r="PYN42" s="134"/>
      <c r="PYO42" s="134"/>
      <c r="PYP42" s="134"/>
      <c r="PYQ42" s="134"/>
      <c r="PYR42" s="134"/>
      <c r="PYS42" s="134"/>
      <c r="PYT42" s="134"/>
      <c r="PYU42" s="134"/>
      <c r="PYV42" s="134"/>
      <c r="PYW42" s="134"/>
      <c r="PYX42" s="134"/>
      <c r="PYY42" s="134"/>
      <c r="PYZ42" s="134"/>
      <c r="PZA42" s="134"/>
      <c r="PZB42" s="134"/>
      <c r="PZC42" s="134"/>
      <c r="PZD42" s="134"/>
      <c r="PZE42" s="134"/>
      <c r="PZF42" s="134"/>
      <c r="PZG42" s="134"/>
      <c r="PZH42" s="134"/>
      <c r="PZI42" s="134"/>
      <c r="PZJ42" s="134"/>
      <c r="PZK42" s="134"/>
      <c r="PZL42" s="134"/>
      <c r="PZM42" s="134"/>
      <c r="PZN42" s="134"/>
      <c r="PZO42" s="134"/>
      <c r="PZP42" s="134"/>
      <c r="PZQ42" s="134"/>
      <c r="PZR42" s="134"/>
      <c r="PZS42" s="134"/>
      <c r="PZT42" s="134"/>
      <c r="PZU42" s="134"/>
      <c r="PZV42" s="134"/>
      <c r="PZW42" s="134"/>
      <c r="PZX42" s="134"/>
      <c r="PZY42" s="134"/>
      <c r="PZZ42" s="134"/>
      <c r="QAA42" s="134"/>
      <c r="QAB42" s="134"/>
      <c r="QAC42" s="134"/>
      <c r="QAD42" s="134"/>
      <c r="QAE42" s="134"/>
      <c r="QAF42" s="134"/>
      <c r="QAG42" s="134"/>
      <c r="QAH42" s="134"/>
      <c r="QAI42" s="134"/>
      <c r="QAJ42" s="134"/>
      <c r="QAK42" s="134"/>
      <c r="QAL42" s="134"/>
      <c r="QAM42" s="134"/>
      <c r="QAN42" s="134"/>
      <c r="QAO42" s="134"/>
      <c r="QAP42" s="134"/>
      <c r="QAQ42" s="134"/>
      <c r="QAR42" s="134"/>
      <c r="QAS42" s="134"/>
      <c r="QAT42" s="134"/>
      <c r="QAU42" s="134"/>
      <c r="QAV42" s="134"/>
      <c r="QAW42" s="134"/>
      <c r="QAX42" s="134"/>
      <c r="QAY42" s="134"/>
      <c r="QAZ42" s="134"/>
      <c r="QBA42" s="134"/>
      <c r="QBB42" s="134"/>
      <c r="QBC42" s="134"/>
      <c r="QBD42" s="134"/>
      <c r="QBE42" s="134"/>
      <c r="QBF42" s="134"/>
      <c r="QBG42" s="134"/>
      <c r="QBH42" s="134"/>
      <c r="QBI42" s="134"/>
      <c r="QBJ42" s="134"/>
      <c r="QBK42" s="134"/>
      <c r="QBL42" s="134"/>
      <c r="QBM42" s="134"/>
      <c r="QBN42" s="134"/>
      <c r="QBO42" s="134"/>
      <c r="QBP42" s="134"/>
      <c r="QBQ42" s="134"/>
      <c r="QBR42" s="134"/>
      <c r="QBS42" s="134"/>
      <c r="QBT42" s="134"/>
      <c r="QBU42" s="134"/>
      <c r="QBV42" s="134"/>
      <c r="QBW42" s="134"/>
      <c r="QBX42" s="134"/>
      <c r="QBY42" s="134"/>
      <c r="QBZ42" s="134"/>
      <c r="QCA42" s="134"/>
      <c r="QCB42" s="134"/>
      <c r="QCC42" s="134"/>
      <c r="QCD42" s="134"/>
      <c r="QCE42" s="134"/>
      <c r="QCF42" s="134"/>
      <c r="QCG42" s="134"/>
      <c r="QCH42" s="134"/>
      <c r="QCI42" s="134"/>
      <c r="QCJ42" s="134"/>
      <c r="QCK42" s="134"/>
      <c r="QCL42" s="134"/>
      <c r="QCM42" s="134"/>
      <c r="QCN42" s="134"/>
      <c r="QCO42" s="134"/>
      <c r="QCP42" s="134"/>
      <c r="QCQ42" s="134"/>
      <c r="QCR42" s="134"/>
      <c r="QCS42" s="134"/>
      <c r="QCT42" s="134"/>
      <c r="QCU42" s="134"/>
      <c r="QCV42" s="134"/>
      <c r="QCW42" s="134"/>
      <c r="QCX42" s="134"/>
      <c r="QCY42" s="134"/>
      <c r="QCZ42" s="134"/>
      <c r="QDA42" s="134"/>
      <c r="QDB42" s="134"/>
      <c r="QDC42" s="134"/>
      <c r="QDD42" s="134"/>
      <c r="QDE42" s="134"/>
      <c r="QDF42" s="134"/>
      <c r="QDG42" s="134"/>
      <c r="QDH42" s="134"/>
      <c r="QDI42" s="134"/>
      <c r="QDJ42" s="134"/>
      <c r="QDK42" s="134"/>
      <c r="QDL42" s="134"/>
      <c r="QDM42" s="134"/>
      <c r="QDN42" s="134"/>
      <c r="QDO42" s="134"/>
      <c r="QDP42" s="134"/>
      <c r="QDQ42" s="134"/>
      <c r="QDR42" s="134"/>
      <c r="QDS42" s="134"/>
      <c r="QDT42" s="134"/>
      <c r="QDU42" s="134"/>
      <c r="QDV42" s="134"/>
      <c r="QDW42" s="134"/>
      <c r="QDX42" s="134"/>
      <c r="QDY42" s="134"/>
      <c r="QDZ42" s="134"/>
      <c r="QEA42" s="134"/>
      <c r="QEB42" s="134"/>
      <c r="QEC42" s="134"/>
      <c r="QED42" s="134"/>
      <c r="QEE42" s="134"/>
      <c r="QEF42" s="134"/>
      <c r="QEG42" s="134"/>
      <c r="QEH42" s="134"/>
      <c r="QEI42" s="134"/>
      <c r="QEJ42" s="134"/>
      <c r="QEK42" s="134"/>
      <c r="QEL42" s="134"/>
      <c r="QEM42" s="134"/>
      <c r="QEN42" s="134"/>
      <c r="QEO42" s="134"/>
      <c r="QEP42" s="134"/>
      <c r="QEQ42" s="134"/>
      <c r="QER42" s="134"/>
      <c r="QES42" s="134"/>
      <c r="QET42" s="134"/>
      <c r="QEU42" s="134"/>
      <c r="QEV42" s="134"/>
      <c r="QEW42" s="134"/>
      <c r="QEX42" s="134"/>
      <c r="QEY42" s="134"/>
      <c r="QEZ42" s="134"/>
      <c r="QFA42" s="134"/>
      <c r="QFB42" s="134"/>
      <c r="QFC42" s="134"/>
      <c r="QFD42" s="134"/>
      <c r="QFE42" s="134"/>
      <c r="QFF42" s="134"/>
      <c r="QFG42" s="134"/>
      <c r="QFH42" s="134"/>
      <c r="QFI42" s="134"/>
      <c r="QFJ42" s="134"/>
      <c r="QFK42" s="134"/>
      <c r="QFL42" s="134"/>
      <c r="QFM42" s="134"/>
      <c r="QFN42" s="134"/>
      <c r="QFO42" s="134"/>
      <c r="QFP42" s="134"/>
      <c r="QFQ42" s="134"/>
      <c r="QFR42" s="134"/>
      <c r="QFS42" s="134"/>
      <c r="QFT42" s="134"/>
      <c r="QFU42" s="134"/>
      <c r="QFV42" s="134"/>
      <c r="QFW42" s="134"/>
      <c r="QFX42" s="134"/>
      <c r="QFY42" s="134"/>
      <c r="QFZ42" s="134"/>
      <c r="QGA42" s="134"/>
      <c r="QGB42" s="134"/>
      <c r="QGC42" s="134"/>
      <c r="QGD42" s="134"/>
      <c r="QGE42" s="134"/>
      <c r="QGF42" s="134"/>
      <c r="QGG42" s="134"/>
      <c r="QGH42" s="134"/>
      <c r="QGI42" s="134"/>
      <c r="QGJ42" s="134"/>
      <c r="QGK42" s="134"/>
      <c r="QGL42" s="134"/>
      <c r="QGM42" s="134"/>
      <c r="QGN42" s="134"/>
      <c r="QGO42" s="134"/>
      <c r="QGP42" s="134"/>
      <c r="QGQ42" s="134"/>
      <c r="QGR42" s="134"/>
      <c r="QGS42" s="134"/>
      <c r="QGT42" s="134"/>
      <c r="QGU42" s="134"/>
      <c r="QGV42" s="134"/>
      <c r="QGW42" s="134"/>
      <c r="QGX42" s="134"/>
      <c r="QGY42" s="134"/>
      <c r="QGZ42" s="134"/>
      <c r="QHA42" s="134"/>
      <c r="QHB42" s="134"/>
      <c r="QHC42" s="134"/>
      <c r="QHD42" s="134"/>
      <c r="QHE42" s="134"/>
      <c r="QHF42" s="134"/>
      <c r="QHG42" s="134"/>
      <c r="QHH42" s="134"/>
      <c r="QHI42" s="134"/>
      <c r="QHJ42" s="134"/>
      <c r="QHK42" s="134"/>
      <c r="QHL42" s="134"/>
      <c r="QHM42" s="134"/>
      <c r="QHN42" s="134"/>
      <c r="QHO42" s="134"/>
      <c r="QHP42" s="134"/>
      <c r="QHQ42" s="134"/>
      <c r="QHR42" s="134"/>
      <c r="QHS42" s="134"/>
      <c r="QHT42" s="134"/>
      <c r="QHU42" s="134"/>
      <c r="QHV42" s="134"/>
      <c r="QHW42" s="134"/>
      <c r="QHX42" s="134"/>
      <c r="QHY42" s="134"/>
      <c r="QHZ42" s="134"/>
      <c r="QIA42" s="134"/>
      <c r="QIB42" s="134"/>
      <c r="QIC42" s="134"/>
      <c r="QID42" s="134"/>
      <c r="QIE42" s="134"/>
      <c r="QIF42" s="134"/>
      <c r="QIG42" s="134"/>
      <c r="QIH42" s="134"/>
      <c r="QII42" s="134"/>
      <c r="QIJ42" s="134"/>
      <c r="QIK42" s="134"/>
      <c r="QIL42" s="134"/>
      <c r="QIM42" s="134"/>
      <c r="QIN42" s="134"/>
      <c r="QIO42" s="134"/>
      <c r="QIP42" s="134"/>
      <c r="QIQ42" s="134"/>
      <c r="QIR42" s="134"/>
      <c r="QIS42" s="134"/>
      <c r="QIT42" s="134"/>
      <c r="QIU42" s="134"/>
      <c r="QIV42" s="134"/>
      <c r="QIW42" s="134"/>
      <c r="QIX42" s="134"/>
      <c r="QIY42" s="134"/>
      <c r="QIZ42" s="134"/>
      <c r="QJA42" s="134"/>
      <c r="QJB42" s="134"/>
      <c r="QJC42" s="134"/>
      <c r="QJD42" s="134"/>
      <c r="QJE42" s="134"/>
      <c r="QJF42" s="134"/>
      <c r="QJG42" s="134"/>
      <c r="QJH42" s="134"/>
      <c r="QJI42" s="134"/>
      <c r="QJJ42" s="134"/>
      <c r="QJK42" s="134"/>
      <c r="QJL42" s="134"/>
      <c r="QJM42" s="134"/>
      <c r="QJN42" s="134"/>
      <c r="QJO42" s="134"/>
      <c r="QJP42" s="134"/>
      <c r="QJQ42" s="134"/>
      <c r="QJR42" s="134"/>
      <c r="QJS42" s="134"/>
      <c r="QJT42" s="134"/>
      <c r="QJU42" s="134"/>
      <c r="QJV42" s="134"/>
      <c r="QJW42" s="134"/>
      <c r="QJX42" s="134"/>
      <c r="QJY42" s="134"/>
      <c r="QJZ42" s="134"/>
      <c r="QKA42" s="134"/>
      <c r="QKB42" s="134"/>
      <c r="QKC42" s="134"/>
      <c r="QKD42" s="134"/>
      <c r="QKE42" s="134"/>
      <c r="QKF42" s="134"/>
      <c r="QKG42" s="134"/>
      <c r="QKH42" s="134"/>
      <c r="QKI42" s="134"/>
      <c r="QKJ42" s="134"/>
      <c r="QKK42" s="134"/>
      <c r="QKL42" s="134"/>
      <c r="QKM42" s="134"/>
      <c r="QKN42" s="134"/>
      <c r="QKO42" s="134"/>
      <c r="QKP42" s="134"/>
      <c r="QKQ42" s="134"/>
      <c r="QKR42" s="134"/>
      <c r="QKS42" s="134"/>
      <c r="QKT42" s="134"/>
      <c r="QKU42" s="134"/>
      <c r="QKV42" s="134"/>
      <c r="QKW42" s="134"/>
      <c r="QKX42" s="134"/>
      <c r="QKY42" s="134"/>
      <c r="QKZ42" s="134"/>
      <c r="QLA42" s="134"/>
      <c r="QLB42" s="134"/>
      <c r="QLC42" s="134"/>
      <c r="QLD42" s="134"/>
      <c r="QLE42" s="134"/>
      <c r="QLF42" s="134"/>
      <c r="QLG42" s="134"/>
      <c r="QLH42" s="134"/>
      <c r="QLI42" s="134"/>
      <c r="QLJ42" s="134"/>
      <c r="QLK42" s="134"/>
      <c r="QLL42" s="134"/>
      <c r="QLM42" s="134"/>
      <c r="QLN42" s="134"/>
      <c r="QLO42" s="134"/>
      <c r="QLP42" s="134"/>
      <c r="QLQ42" s="134"/>
      <c r="QLR42" s="134"/>
      <c r="QLS42" s="134"/>
      <c r="QLT42" s="134"/>
      <c r="QLU42" s="134"/>
      <c r="QLV42" s="134"/>
      <c r="QLW42" s="134"/>
      <c r="QLX42" s="134"/>
      <c r="QLY42" s="134"/>
      <c r="QLZ42" s="134"/>
      <c r="QMA42" s="134"/>
      <c r="QMB42" s="134"/>
      <c r="QMC42" s="134"/>
      <c r="QMD42" s="134"/>
      <c r="QME42" s="134"/>
      <c r="QMF42" s="134"/>
      <c r="QMG42" s="134"/>
      <c r="QMH42" s="134"/>
      <c r="QMI42" s="134"/>
      <c r="QMJ42" s="134"/>
      <c r="QMK42" s="134"/>
      <c r="QML42" s="134"/>
      <c r="QMM42" s="134"/>
      <c r="QMN42" s="134"/>
      <c r="QMO42" s="134"/>
      <c r="QMP42" s="134"/>
      <c r="QMQ42" s="134"/>
      <c r="QMR42" s="134"/>
      <c r="QMS42" s="134"/>
      <c r="QMT42" s="134"/>
      <c r="QMU42" s="134"/>
      <c r="QMV42" s="134"/>
      <c r="QMW42" s="134"/>
      <c r="QMX42" s="134"/>
      <c r="QMY42" s="134"/>
      <c r="QMZ42" s="134"/>
      <c r="QNA42" s="134"/>
      <c r="QNB42" s="134"/>
      <c r="QNC42" s="134"/>
      <c r="QND42" s="134"/>
      <c r="QNE42" s="134"/>
      <c r="QNF42" s="134"/>
      <c r="QNG42" s="134"/>
      <c r="QNH42" s="134"/>
      <c r="QNI42" s="134"/>
      <c r="QNJ42" s="134"/>
      <c r="QNK42" s="134"/>
      <c r="QNL42" s="134"/>
      <c r="QNM42" s="134"/>
      <c r="QNN42" s="134"/>
      <c r="QNO42" s="134"/>
      <c r="QNP42" s="134"/>
      <c r="QNQ42" s="134"/>
      <c r="QNR42" s="134"/>
      <c r="QNS42" s="134"/>
      <c r="QNT42" s="134"/>
      <c r="QNU42" s="134"/>
      <c r="QNV42" s="134"/>
      <c r="QNW42" s="134"/>
      <c r="QNX42" s="134"/>
      <c r="QNY42" s="134"/>
      <c r="QNZ42" s="134"/>
      <c r="QOA42" s="134"/>
      <c r="QOB42" s="134"/>
      <c r="QOC42" s="134"/>
      <c r="QOD42" s="134"/>
      <c r="QOE42" s="134"/>
      <c r="QOF42" s="134"/>
      <c r="QOG42" s="134"/>
      <c r="QOH42" s="134"/>
      <c r="QOI42" s="134"/>
      <c r="QOJ42" s="134"/>
      <c r="QOK42" s="134"/>
      <c r="QOL42" s="134"/>
      <c r="QOM42" s="134"/>
      <c r="QON42" s="134"/>
      <c r="QOO42" s="134"/>
      <c r="QOP42" s="134"/>
      <c r="QOQ42" s="134"/>
      <c r="QOR42" s="134"/>
      <c r="QOS42" s="134"/>
      <c r="QOT42" s="134"/>
      <c r="QOU42" s="134"/>
      <c r="QOV42" s="134"/>
      <c r="QOW42" s="134"/>
      <c r="QOX42" s="134"/>
      <c r="QOY42" s="134"/>
      <c r="QOZ42" s="134"/>
      <c r="QPA42" s="134"/>
      <c r="QPB42" s="134"/>
      <c r="QPC42" s="134"/>
      <c r="QPD42" s="134"/>
      <c r="QPE42" s="134"/>
      <c r="QPF42" s="134"/>
      <c r="QPG42" s="134"/>
      <c r="QPH42" s="134"/>
      <c r="QPI42" s="134"/>
      <c r="QPJ42" s="134"/>
      <c r="QPK42" s="134"/>
      <c r="QPL42" s="134"/>
      <c r="QPM42" s="134"/>
      <c r="QPN42" s="134"/>
      <c r="QPO42" s="134"/>
      <c r="QPP42" s="134"/>
      <c r="QPQ42" s="134"/>
      <c r="QPR42" s="134"/>
      <c r="QPS42" s="134"/>
      <c r="QPT42" s="134"/>
      <c r="QPU42" s="134"/>
      <c r="QPV42" s="134"/>
      <c r="QPW42" s="134"/>
      <c r="QPX42" s="134"/>
      <c r="QPY42" s="134"/>
      <c r="QPZ42" s="134"/>
      <c r="QQA42" s="134"/>
      <c r="QQB42" s="134"/>
      <c r="QQC42" s="134"/>
      <c r="QQD42" s="134"/>
      <c r="QQE42" s="134"/>
      <c r="QQF42" s="134"/>
      <c r="QQG42" s="134"/>
      <c r="QQH42" s="134"/>
      <c r="QQI42" s="134"/>
      <c r="QQJ42" s="134"/>
      <c r="QQK42" s="134"/>
      <c r="QQL42" s="134"/>
      <c r="QQM42" s="134"/>
      <c r="QQN42" s="134"/>
      <c r="QQO42" s="134"/>
      <c r="QQP42" s="134"/>
      <c r="QQQ42" s="134"/>
      <c r="QQR42" s="134"/>
      <c r="QQS42" s="134"/>
      <c r="QQT42" s="134"/>
      <c r="QQU42" s="134"/>
      <c r="QQV42" s="134"/>
      <c r="QQW42" s="134"/>
      <c r="QQX42" s="134"/>
      <c r="QQY42" s="134"/>
      <c r="QQZ42" s="134"/>
      <c r="QRA42" s="134"/>
      <c r="QRB42" s="134"/>
      <c r="QRC42" s="134"/>
      <c r="QRD42" s="134"/>
      <c r="QRE42" s="134"/>
      <c r="QRF42" s="134"/>
      <c r="QRG42" s="134"/>
      <c r="QRH42" s="134"/>
      <c r="QRI42" s="134"/>
      <c r="QRJ42" s="134"/>
      <c r="QRK42" s="134"/>
      <c r="QRL42" s="134"/>
      <c r="QRM42" s="134"/>
      <c r="QRN42" s="134"/>
      <c r="QRO42" s="134"/>
      <c r="QRP42" s="134"/>
      <c r="QRQ42" s="134"/>
      <c r="QRR42" s="134"/>
      <c r="QRS42" s="134"/>
      <c r="QRT42" s="134"/>
      <c r="QRU42" s="134"/>
      <c r="QRV42" s="134"/>
      <c r="QRW42" s="134"/>
      <c r="QRX42" s="134"/>
      <c r="QRY42" s="134"/>
      <c r="QRZ42" s="134"/>
      <c r="QSA42" s="134"/>
      <c r="QSB42" s="134"/>
      <c r="QSC42" s="134"/>
      <c r="QSD42" s="134"/>
      <c r="QSE42" s="134"/>
      <c r="QSF42" s="134"/>
      <c r="QSG42" s="134"/>
      <c r="QSH42" s="134"/>
      <c r="QSI42" s="134"/>
      <c r="QSJ42" s="134"/>
      <c r="QSK42" s="134"/>
      <c r="QSL42" s="134"/>
      <c r="QSM42" s="134"/>
      <c r="QSN42" s="134"/>
      <c r="QSO42" s="134"/>
      <c r="QSP42" s="134"/>
      <c r="QSQ42" s="134"/>
      <c r="QSR42" s="134"/>
      <c r="QSS42" s="134"/>
      <c r="QST42" s="134"/>
      <c r="QSU42" s="134"/>
      <c r="QSV42" s="134"/>
      <c r="QSW42" s="134"/>
      <c r="QSX42" s="134"/>
      <c r="QSY42" s="134"/>
      <c r="QSZ42" s="134"/>
      <c r="QTA42" s="134"/>
      <c r="QTB42" s="134"/>
      <c r="QTC42" s="134"/>
      <c r="QTD42" s="134"/>
      <c r="QTE42" s="134"/>
      <c r="QTF42" s="134"/>
      <c r="QTG42" s="134"/>
      <c r="QTH42" s="134"/>
      <c r="QTI42" s="134"/>
      <c r="QTJ42" s="134"/>
      <c r="QTK42" s="134"/>
      <c r="QTL42" s="134"/>
      <c r="QTM42" s="134"/>
      <c r="QTN42" s="134"/>
      <c r="QTO42" s="134"/>
      <c r="QTP42" s="134"/>
      <c r="QTQ42" s="134"/>
      <c r="QTR42" s="134"/>
      <c r="QTS42" s="134"/>
      <c r="QTT42" s="134"/>
      <c r="QTU42" s="134"/>
      <c r="QTV42" s="134"/>
      <c r="QTW42" s="134"/>
      <c r="QTX42" s="134"/>
      <c r="QTY42" s="134"/>
      <c r="QTZ42" s="134"/>
      <c r="QUA42" s="134"/>
      <c r="QUB42" s="134"/>
      <c r="QUC42" s="134"/>
      <c r="QUD42" s="134"/>
      <c r="QUE42" s="134"/>
      <c r="QUF42" s="134"/>
      <c r="QUG42" s="134"/>
      <c r="QUH42" s="134"/>
      <c r="QUI42" s="134"/>
      <c r="QUJ42" s="134"/>
      <c r="QUK42" s="134"/>
      <c r="QUL42" s="134"/>
      <c r="QUM42" s="134"/>
      <c r="QUN42" s="134"/>
      <c r="QUO42" s="134"/>
      <c r="QUP42" s="134"/>
      <c r="QUQ42" s="134"/>
      <c r="QUR42" s="134"/>
      <c r="QUS42" s="134"/>
      <c r="QUT42" s="134"/>
      <c r="QUU42" s="134"/>
      <c r="QUV42" s="134"/>
      <c r="QUW42" s="134"/>
      <c r="QUX42" s="134"/>
      <c r="QUY42" s="134"/>
      <c r="QUZ42" s="134"/>
      <c r="QVA42" s="134"/>
      <c r="QVB42" s="134"/>
      <c r="QVC42" s="134"/>
      <c r="QVD42" s="134"/>
      <c r="QVE42" s="134"/>
      <c r="QVF42" s="134"/>
      <c r="QVG42" s="134"/>
      <c r="QVH42" s="134"/>
      <c r="QVI42" s="134"/>
      <c r="QVJ42" s="134"/>
      <c r="QVK42" s="134"/>
      <c r="QVL42" s="134"/>
      <c r="QVM42" s="134"/>
      <c r="QVN42" s="134"/>
      <c r="QVO42" s="134"/>
      <c r="QVP42" s="134"/>
      <c r="QVQ42" s="134"/>
      <c r="QVR42" s="134"/>
      <c r="QVS42" s="134"/>
      <c r="QVT42" s="134"/>
      <c r="QVU42" s="134"/>
      <c r="QVV42" s="134"/>
      <c r="QVW42" s="134"/>
      <c r="QVX42" s="134"/>
      <c r="QVY42" s="134"/>
      <c r="QVZ42" s="134"/>
      <c r="QWA42" s="134"/>
      <c r="QWB42" s="134"/>
      <c r="QWC42" s="134"/>
      <c r="QWD42" s="134"/>
      <c r="QWE42" s="134"/>
      <c r="QWF42" s="134"/>
      <c r="QWG42" s="134"/>
      <c r="QWH42" s="134"/>
      <c r="QWI42" s="134"/>
      <c r="QWJ42" s="134"/>
      <c r="QWK42" s="134"/>
      <c r="QWL42" s="134"/>
      <c r="QWM42" s="134"/>
      <c r="QWN42" s="134"/>
      <c r="QWO42" s="134"/>
      <c r="QWP42" s="134"/>
      <c r="QWQ42" s="134"/>
      <c r="QWR42" s="134"/>
      <c r="QWS42" s="134"/>
      <c r="QWT42" s="134"/>
      <c r="QWU42" s="134"/>
      <c r="QWV42" s="134"/>
      <c r="QWW42" s="134"/>
      <c r="QWX42" s="134"/>
      <c r="QWY42" s="134"/>
      <c r="QWZ42" s="134"/>
      <c r="QXA42" s="134"/>
      <c r="QXB42" s="134"/>
      <c r="QXC42" s="134"/>
      <c r="QXD42" s="134"/>
      <c r="QXE42" s="134"/>
      <c r="QXF42" s="134"/>
      <c r="QXG42" s="134"/>
      <c r="QXH42" s="134"/>
      <c r="QXI42" s="134"/>
      <c r="QXJ42" s="134"/>
      <c r="QXK42" s="134"/>
      <c r="QXL42" s="134"/>
      <c r="QXM42" s="134"/>
      <c r="QXN42" s="134"/>
      <c r="QXO42" s="134"/>
      <c r="QXP42" s="134"/>
      <c r="QXQ42" s="134"/>
      <c r="QXR42" s="134"/>
      <c r="QXS42" s="134"/>
      <c r="QXT42" s="134"/>
      <c r="QXU42" s="134"/>
      <c r="QXV42" s="134"/>
      <c r="QXW42" s="134"/>
      <c r="QXX42" s="134"/>
      <c r="QXY42" s="134"/>
      <c r="QXZ42" s="134"/>
      <c r="QYA42" s="134"/>
      <c r="QYB42" s="134"/>
      <c r="QYC42" s="134"/>
      <c r="QYD42" s="134"/>
      <c r="QYE42" s="134"/>
      <c r="QYF42" s="134"/>
      <c r="QYG42" s="134"/>
      <c r="QYH42" s="134"/>
      <c r="QYI42" s="134"/>
      <c r="QYJ42" s="134"/>
      <c r="QYK42" s="134"/>
      <c r="QYL42" s="134"/>
      <c r="QYM42" s="134"/>
      <c r="QYN42" s="134"/>
      <c r="QYO42" s="134"/>
      <c r="QYP42" s="134"/>
      <c r="QYQ42" s="134"/>
      <c r="QYR42" s="134"/>
      <c r="QYS42" s="134"/>
      <c r="QYT42" s="134"/>
      <c r="QYU42" s="134"/>
      <c r="QYV42" s="134"/>
      <c r="QYW42" s="134"/>
      <c r="QYX42" s="134"/>
      <c r="QYY42" s="134"/>
      <c r="QYZ42" s="134"/>
      <c r="QZA42" s="134"/>
      <c r="QZB42" s="134"/>
      <c r="QZC42" s="134"/>
      <c r="QZD42" s="134"/>
      <c r="QZE42" s="134"/>
      <c r="QZF42" s="134"/>
      <c r="QZG42" s="134"/>
      <c r="QZH42" s="134"/>
      <c r="QZI42" s="134"/>
      <c r="QZJ42" s="134"/>
      <c r="QZK42" s="134"/>
      <c r="QZL42" s="134"/>
      <c r="QZM42" s="134"/>
      <c r="QZN42" s="134"/>
      <c r="QZO42" s="134"/>
      <c r="QZP42" s="134"/>
      <c r="QZQ42" s="134"/>
      <c r="QZR42" s="134"/>
      <c r="QZS42" s="134"/>
      <c r="QZT42" s="134"/>
      <c r="QZU42" s="134"/>
      <c r="QZV42" s="134"/>
      <c r="QZW42" s="134"/>
      <c r="QZX42" s="134"/>
      <c r="QZY42" s="134"/>
      <c r="QZZ42" s="134"/>
      <c r="RAA42" s="134"/>
      <c r="RAB42" s="134"/>
      <c r="RAC42" s="134"/>
      <c r="RAD42" s="134"/>
      <c r="RAE42" s="134"/>
      <c r="RAF42" s="134"/>
      <c r="RAG42" s="134"/>
      <c r="RAH42" s="134"/>
      <c r="RAI42" s="134"/>
      <c r="RAJ42" s="134"/>
      <c r="RAK42" s="134"/>
      <c r="RAL42" s="134"/>
      <c r="RAM42" s="134"/>
      <c r="RAN42" s="134"/>
      <c r="RAO42" s="134"/>
      <c r="RAP42" s="134"/>
      <c r="RAQ42" s="134"/>
      <c r="RAR42" s="134"/>
      <c r="RAS42" s="134"/>
      <c r="RAT42" s="134"/>
      <c r="RAU42" s="134"/>
      <c r="RAV42" s="134"/>
      <c r="RAW42" s="134"/>
      <c r="RAX42" s="134"/>
      <c r="RAY42" s="134"/>
      <c r="RAZ42" s="134"/>
      <c r="RBA42" s="134"/>
      <c r="RBB42" s="134"/>
      <c r="RBC42" s="134"/>
      <c r="RBD42" s="134"/>
      <c r="RBE42" s="134"/>
      <c r="RBF42" s="134"/>
      <c r="RBG42" s="134"/>
      <c r="RBH42" s="134"/>
      <c r="RBI42" s="134"/>
      <c r="RBJ42" s="134"/>
      <c r="RBK42" s="134"/>
      <c r="RBL42" s="134"/>
      <c r="RBM42" s="134"/>
      <c r="RBN42" s="134"/>
      <c r="RBO42" s="134"/>
      <c r="RBP42" s="134"/>
      <c r="RBQ42" s="134"/>
      <c r="RBR42" s="134"/>
      <c r="RBS42" s="134"/>
      <c r="RBT42" s="134"/>
      <c r="RBU42" s="134"/>
      <c r="RBV42" s="134"/>
      <c r="RBW42" s="134"/>
      <c r="RBX42" s="134"/>
      <c r="RBY42" s="134"/>
      <c r="RBZ42" s="134"/>
      <c r="RCA42" s="134"/>
      <c r="RCB42" s="134"/>
      <c r="RCC42" s="134"/>
      <c r="RCD42" s="134"/>
      <c r="RCE42" s="134"/>
      <c r="RCF42" s="134"/>
      <c r="RCG42" s="134"/>
      <c r="RCH42" s="134"/>
      <c r="RCI42" s="134"/>
      <c r="RCJ42" s="134"/>
      <c r="RCK42" s="134"/>
      <c r="RCL42" s="134"/>
      <c r="RCM42" s="134"/>
      <c r="RCN42" s="134"/>
      <c r="RCO42" s="134"/>
      <c r="RCP42" s="134"/>
      <c r="RCQ42" s="134"/>
      <c r="RCR42" s="134"/>
      <c r="RCS42" s="134"/>
      <c r="RCT42" s="134"/>
      <c r="RCU42" s="134"/>
      <c r="RCV42" s="134"/>
      <c r="RCW42" s="134"/>
      <c r="RCX42" s="134"/>
      <c r="RCY42" s="134"/>
      <c r="RCZ42" s="134"/>
      <c r="RDA42" s="134"/>
      <c r="RDB42" s="134"/>
      <c r="RDC42" s="134"/>
      <c r="RDD42" s="134"/>
      <c r="RDE42" s="134"/>
      <c r="RDF42" s="134"/>
      <c r="RDG42" s="134"/>
      <c r="RDH42" s="134"/>
      <c r="RDI42" s="134"/>
      <c r="RDJ42" s="134"/>
      <c r="RDK42" s="134"/>
      <c r="RDL42" s="134"/>
      <c r="RDM42" s="134"/>
      <c r="RDN42" s="134"/>
      <c r="RDO42" s="134"/>
      <c r="RDP42" s="134"/>
      <c r="RDQ42" s="134"/>
      <c r="RDR42" s="134"/>
      <c r="RDS42" s="134"/>
      <c r="RDT42" s="134"/>
      <c r="RDU42" s="134"/>
      <c r="RDV42" s="134"/>
      <c r="RDW42" s="134"/>
      <c r="RDX42" s="134"/>
      <c r="RDY42" s="134"/>
      <c r="RDZ42" s="134"/>
      <c r="REA42" s="134"/>
      <c r="REB42" s="134"/>
      <c r="REC42" s="134"/>
      <c r="RED42" s="134"/>
      <c r="REE42" s="134"/>
      <c r="REF42" s="134"/>
      <c r="REG42" s="134"/>
      <c r="REH42" s="134"/>
      <c r="REI42" s="134"/>
      <c r="REJ42" s="134"/>
      <c r="REK42" s="134"/>
      <c r="REL42" s="134"/>
      <c r="REM42" s="134"/>
      <c r="REN42" s="134"/>
      <c r="REO42" s="134"/>
      <c r="REP42" s="134"/>
      <c r="REQ42" s="134"/>
      <c r="RER42" s="134"/>
      <c r="RES42" s="134"/>
      <c r="RET42" s="134"/>
      <c r="REU42" s="134"/>
      <c r="REV42" s="134"/>
      <c r="REW42" s="134"/>
      <c r="REX42" s="134"/>
      <c r="REY42" s="134"/>
      <c r="REZ42" s="134"/>
      <c r="RFA42" s="134"/>
      <c r="RFB42" s="134"/>
      <c r="RFC42" s="134"/>
      <c r="RFD42" s="134"/>
      <c r="RFE42" s="134"/>
      <c r="RFF42" s="134"/>
      <c r="RFG42" s="134"/>
      <c r="RFH42" s="134"/>
      <c r="RFI42" s="134"/>
      <c r="RFJ42" s="134"/>
      <c r="RFK42" s="134"/>
      <c r="RFL42" s="134"/>
      <c r="RFM42" s="134"/>
      <c r="RFN42" s="134"/>
      <c r="RFO42" s="134"/>
      <c r="RFP42" s="134"/>
      <c r="RFQ42" s="134"/>
      <c r="RFR42" s="134"/>
      <c r="RFS42" s="134"/>
      <c r="RFT42" s="134"/>
      <c r="RFU42" s="134"/>
      <c r="RFV42" s="134"/>
      <c r="RFW42" s="134"/>
      <c r="RFX42" s="134"/>
      <c r="RFY42" s="134"/>
      <c r="RFZ42" s="134"/>
      <c r="RGA42" s="134"/>
      <c r="RGB42" s="134"/>
      <c r="RGC42" s="134"/>
      <c r="RGD42" s="134"/>
      <c r="RGE42" s="134"/>
      <c r="RGF42" s="134"/>
      <c r="RGG42" s="134"/>
      <c r="RGH42" s="134"/>
      <c r="RGI42" s="134"/>
      <c r="RGJ42" s="134"/>
      <c r="RGK42" s="134"/>
      <c r="RGL42" s="134"/>
      <c r="RGM42" s="134"/>
      <c r="RGN42" s="134"/>
      <c r="RGO42" s="134"/>
      <c r="RGP42" s="134"/>
      <c r="RGQ42" s="134"/>
      <c r="RGR42" s="134"/>
      <c r="RGS42" s="134"/>
      <c r="RGT42" s="134"/>
      <c r="RGU42" s="134"/>
      <c r="RGV42" s="134"/>
      <c r="RGW42" s="134"/>
      <c r="RGX42" s="134"/>
      <c r="RGY42" s="134"/>
      <c r="RGZ42" s="134"/>
      <c r="RHA42" s="134"/>
      <c r="RHB42" s="134"/>
      <c r="RHC42" s="134"/>
      <c r="RHD42" s="134"/>
      <c r="RHE42" s="134"/>
      <c r="RHF42" s="134"/>
      <c r="RHG42" s="134"/>
      <c r="RHH42" s="134"/>
      <c r="RHI42" s="134"/>
      <c r="RHJ42" s="134"/>
      <c r="RHK42" s="134"/>
      <c r="RHL42" s="134"/>
      <c r="RHM42" s="134"/>
      <c r="RHN42" s="134"/>
      <c r="RHO42" s="134"/>
      <c r="RHP42" s="134"/>
      <c r="RHQ42" s="134"/>
      <c r="RHR42" s="134"/>
      <c r="RHS42" s="134"/>
      <c r="RHT42" s="134"/>
      <c r="RHU42" s="134"/>
      <c r="RHV42" s="134"/>
      <c r="RHW42" s="134"/>
      <c r="RHX42" s="134"/>
      <c r="RHY42" s="134"/>
      <c r="RHZ42" s="134"/>
      <c r="RIA42" s="134"/>
      <c r="RIB42" s="134"/>
      <c r="RIC42" s="134"/>
      <c r="RID42" s="134"/>
      <c r="RIE42" s="134"/>
      <c r="RIF42" s="134"/>
      <c r="RIG42" s="134"/>
      <c r="RIH42" s="134"/>
      <c r="RII42" s="134"/>
      <c r="RIJ42" s="134"/>
      <c r="RIK42" s="134"/>
      <c r="RIL42" s="134"/>
      <c r="RIM42" s="134"/>
      <c r="RIN42" s="134"/>
      <c r="RIO42" s="134"/>
      <c r="RIP42" s="134"/>
      <c r="RIQ42" s="134"/>
      <c r="RIR42" s="134"/>
      <c r="RIS42" s="134"/>
      <c r="RIT42" s="134"/>
      <c r="RIU42" s="134"/>
      <c r="RIV42" s="134"/>
      <c r="RIW42" s="134"/>
      <c r="RIX42" s="134"/>
      <c r="RIY42" s="134"/>
      <c r="RIZ42" s="134"/>
      <c r="RJA42" s="134"/>
      <c r="RJB42" s="134"/>
      <c r="RJC42" s="134"/>
      <c r="RJD42" s="134"/>
      <c r="RJE42" s="134"/>
      <c r="RJF42" s="134"/>
      <c r="RJG42" s="134"/>
      <c r="RJH42" s="134"/>
      <c r="RJI42" s="134"/>
      <c r="RJJ42" s="134"/>
      <c r="RJK42" s="134"/>
      <c r="RJL42" s="134"/>
      <c r="RJM42" s="134"/>
      <c r="RJN42" s="134"/>
      <c r="RJO42" s="134"/>
      <c r="RJP42" s="134"/>
      <c r="RJQ42" s="134"/>
      <c r="RJR42" s="134"/>
      <c r="RJS42" s="134"/>
      <c r="RJT42" s="134"/>
      <c r="RJU42" s="134"/>
      <c r="RJV42" s="134"/>
      <c r="RJW42" s="134"/>
      <c r="RJX42" s="134"/>
      <c r="RJY42" s="134"/>
      <c r="RJZ42" s="134"/>
      <c r="RKA42" s="134"/>
      <c r="RKB42" s="134"/>
      <c r="RKC42" s="134"/>
      <c r="RKD42" s="134"/>
      <c r="RKE42" s="134"/>
      <c r="RKF42" s="134"/>
      <c r="RKG42" s="134"/>
      <c r="RKH42" s="134"/>
      <c r="RKI42" s="134"/>
      <c r="RKJ42" s="134"/>
      <c r="RKK42" s="134"/>
      <c r="RKL42" s="134"/>
      <c r="RKM42" s="134"/>
      <c r="RKN42" s="134"/>
      <c r="RKO42" s="134"/>
      <c r="RKP42" s="134"/>
      <c r="RKQ42" s="134"/>
      <c r="RKR42" s="134"/>
      <c r="RKS42" s="134"/>
      <c r="RKT42" s="134"/>
      <c r="RKU42" s="134"/>
      <c r="RKV42" s="134"/>
      <c r="RKW42" s="134"/>
      <c r="RKX42" s="134"/>
      <c r="RKY42" s="134"/>
      <c r="RKZ42" s="134"/>
      <c r="RLA42" s="134"/>
      <c r="RLB42" s="134"/>
      <c r="RLC42" s="134"/>
      <c r="RLD42" s="134"/>
      <c r="RLE42" s="134"/>
      <c r="RLF42" s="134"/>
      <c r="RLG42" s="134"/>
      <c r="RLH42" s="134"/>
      <c r="RLI42" s="134"/>
      <c r="RLJ42" s="134"/>
      <c r="RLK42" s="134"/>
      <c r="RLL42" s="134"/>
      <c r="RLM42" s="134"/>
      <c r="RLN42" s="134"/>
      <c r="RLO42" s="134"/>
      <c r="RLP42" s="134"/>
      <c r="RLQ42" s="134"/>
      <c r="RLR42" s="134"/>
      <c r="RLS42" s="134"/>
      <c r="RLT42" s="134"/>
      <c r="RLU42" s="134"/>
      <c r="RLV42" s="134"/>
      <c r="RLW42" s="134"/>
      <c r="RLX42" s="134"/>
      <c r="RLY42" s="134"/>
      <c r="RLZ42" s="134"/>
      <c r="RMA42" s="134"/>
      <c r="RMB42" s="134"/>
      <c r="RMC42" s="134"/>
      <c r="RMD42" s="134"/>
      <c r="RME42" s="134"/>
      <c r="RMF42" s="134"/>
      <c r="RMG42" s="134"/>
      <c r="RMH42" s="134"/>
      <c r="RMI42" s="134"/>
      <c r="RMJ42" s="134"/>
      <c r="RMK42" s="134"/>
      <c r="RML42" s="134"/>
      <c r="RMM42" s="134"/>
      <c r="RMN42" s="134"/>
      <c r="RMO42" s="134"/>
      <c r="RMP42" s="134"/>
      <c r="RMQ42" s="134"/>
      <c r="RMR42" s="134"/>
      <c r="RMS42" s="134"/>
      <c r="RMT42" s="134"/>
      <c r="RMU42" s="134"/>
      <c r="RMV42" s="134"/>
      <c r="RMW42" s="134"/>
      <c r="RMX42" s="134"/>
      <c r="RMY42" s="134"/>
      <c r="RMZ42" s="134"/>
      <c r="RNA42" s="134"/>
      <c r="RNB42" s="134"/>
      <c r="RNC42" s="134"/>
      <c r="RND42" s="134"/>
      <c r="RNE42" s="134"/>
      <c r="RNF42" s="134"/>
      <c r="RNG42" s="134"/>
      <c r="RNH42" s="134"/>
      <c r="RNI42" s="134"/>
      <c r="RNJ42" s="134"/>
      <c r="RNK42" s="134"/>
      <c r="RNL42" s="134"/>
      <c r="RNM42" s="134"/>
      <c r="RNN42" s="134"/>
      <c r="RNO42" s="134"/>
      <c r="RNP42" s="134"/>
      <c r="RNQ42" s="134"/>
      <c r="RNR42" s="134"/>
      <c r="RNS42" s="134"/>
      <c r="RNT42" s="134"/>
      <c r="RNU42" s="134"/>
      <c r="RNV42" s="134"/>
      <c r="RNW42" s="134"/>
      <c r="RNX42" s="134"/>
      <c r="RNY42" s="134"/>
      <c r="RNZ42" s="134"/>
      <c r="ROA42" s="134"/>
      <c r="ROB42" s="134"/>
      <c r="ROC42" s="134"/>
      <c r="ROD42" s="134"/>
      <c r="ROE42" s="134"/>
      <c r="ROF42" s="134"/>
      <c r="ROG42" s="134"/>
      <c r="ROH42" s="134"/>
      <c r="ROI42" s="134"/>
      <c r="ROJ42" s="134"/>
      <c r="ROK42" s="134"/>
      <c r="ROL42" s="134"/>
      <c r="ROM42" s="134"/>
      <c r="RON42" s="134"/>
      <c r="ROO42" s="134"/>
      <c r="ROP42" s="134"/>
      <c r="ROQ42" s="134"/>
      <c r="ROR42" s="134"/>
      <c r="ROS42" s="134"/>
      <c r="ROT42" s="134"/>
      <c r="ROU42" s="134"/>
      <c r="ROV42" s="134"/>
      <c r="ROW42" s="134"/>
      <c r="ROX42" s="134"/>
      <c r="ROY42" s="134"/>
      <c r="ROZ42" s="134"/>
      <c r="RPA42" s="134"/>
      <c r="RPB42" s="134"/>
      <c r="RPC42" s="134"/>
      <c r="RPD42" s="134"/>
      <c r="RPE42" s="134"/>
      <c r="RPF42" s="134"/>
      <c r="RPG42" s="134"/>
      <c r="RPH42" s="134"/>
      <c r="RPI42" s="134"/>
      <c r="RPJ42" s="134"/>
      <c r="RPK42" s="134"/>
      <c r="RPL42" s="134"/>
      <c r="RPM42" s="134"/>
      <c r="RPN42" s="134"/>
      <c r="RPO42" s="134"/>
      <c r="RPP42" s="134"/>
      <c r="RPQ42" s="134"/>
      <c r="RPR42" s="134"/>
      <c r="RPS42" s="134"/>
      <c r="RPT42" s="134"/>
      <c r="RPU42" s="134"/>
      <c r="RPV42" s="134"/>
      <c r="RPW42" s="134"/>
      <c r="RPX42" s="134"/>
      <c r="RPY42" s="134"/>
      <c r="RPZ42" s="134"/>
      <c r="RQA42" s="134"/>
      <c r="RQB42" s="134"/>
      <c r="RQC42" s="134"/>
      <c r="RQD42" s="134"/>
      <c r="RQE42" s="134"/>
      <c r="RQF42" s="134"/>
      <c r="RQG42" s="134"/>
      <c r="RQH42" s="134"/>
      <c r="RQI42" s="134"/>
      <c r="RQJ42" s="134"/>
      <c r="RQK42" s="134"/>
      <c r="RQL42" s="134"/>
      <c r="RQM42" s="134"/>
      <c r="RQN42" s="134"/>
      <c r="RQO42" s="134"/>
      <c r="RQP42" s="134"/>
      <c r="RQQ42" s="134"/>
      <c r="RQR42" s="134"/>
      <c r="RQS42" s="134"/>
      <c r="RQT42" s="134"/>
      <c r="RQU42" s="134"/>
      <c r="RQV42" s="134"/>
      <c r="RQW42" s="134"/>
      <c r="RQX42" s="134"/>
      <c r="RQY42" s="134"/>
      <c r="RQZ42" s="134"/>
      <c r="RRA42" s="134"/>
      <c r="RRB42" s="134"/>
      <c r="RRC42" s="134"/>
      <c r="RRD42" s="134"/>
      <c r="RRE42" s="134"/>
      <c r="RRF42" s="134"/>
      <c r="RRG42" s="134"/>
      <c r="RRH42" s="134"/>
      <c r="RRI42" s="134"/>
      <c r="RRJ42" s="134"/>
      <c r="RRK42" s="134"/>
      <c r="RRL42" s="134"/>
      <c r="RRM42" s="134"/>
      <c r="RRN42" s="134"/>
      <c r="RRO42" s="134"/>
      <c r="RRP42" s="134"/>
      <c r="RRQ42" s="134"/>
      <c r="RRR42" s="134"/>
      <c r="RRS42" s="134"/>
      <c r="RRT42" s="134"/>
      <c r="RRU42" s="134"/>
      <c r="RRV42" s="134"/>
      <c r="RRW42" s="134"/>
      <c r="RRX42" s="134"/>
      <c r="RRY42" s="134"/>
      <c r="RRZ42" s="134"/>
      <c r="RSA42" s="134"/>
      <c r="RSB42" s="134"/>
      <c r="RSC42" s="134"/>
      <c r="RSD42" s="134"/>
      <c r="RSE42" s="134"/>
      <c r="RSF42" s="134"/>
      <c r="RSG42" s="134"/>
      <c r="RSH42" s="134"/>
      <c r="RSI42" s="134"/>
      <c r="RSJ42" s="134"/>
      <c r="RSK42" s="134"/>
      <c r="RSL42" s="134"/>
      <c r="RSM42" s="134"/>
      <c r="RSN42" s="134"/>
      <c r="RSO42" s="134"/>
      <c r="RSP42" s="134"/>
      <c r="RSQ42" s="134"/>
      <c r="RSR42" s="134"/>
      <c r="RSS42" s="134"/>
      <c r="RST42" s="134"/>
      <c r="RSU42" s="134"/>
      <c r="RSV42" s="134"/>
      <c r="RSW42" s="134"/>
      <c r="RSX42" s="134"/>
      <c r="RSY42" s="134"/>
      <c r="RSZ42" s="134"/>
      <c r="RTA42" s="134"/>
      <c r="RTB42" s="134"/>
      <c r="RTC42" s="134"/>
      <c r="RTD42" s="134"/>
      <c r="RTE42" s="134"/>
      <c r="RTF42" s="134"/>
      <c r="RTG42" s="134"/>
      <c r="RTH42" s="134"/>
      <c r="RTI42" s="134"/>
      <c r="RTJ42" s="134"/>
      <c r="RTK42" s="134"/>
      <c r="RTL42" s="134"/>
      <c r="RTM42" s="134"/>
      <c r="RTN42" s="134"/>
      <c r="RTO42" s="134"/>
      <c r="RTP42" s="134"/>
      <c r="RTQ42" s="134"/>
      <c r="RTR42" s="134"/>
      <c r="RTS42" s="134"/>
      <c r="RTT42" s="134"/>
      <c r="RTU42" s="134"/>
      <c r="RTV42" s="134"/>
      <c r="RTW42" s="134"/>
      <c r="RTX42" s="134"/>
      <c r="RTY42" s="134"/>
      <c r="RTZ42" s="134"/>
      <c r="RUA42" s="134"/>
      <c r="RUB42" s="134"/>
      <c r="RUC42" s="134"/>
      <c r="RUD42" s="134"/>
      <c r="RUE42" s="134"/>
      <c r="RUF42" s="134"/>
      <c r="RUG42" s="134"/>
      <c r="RUH42" s="134"/>
      <c r="RUI42" s="134"/>
      <c r="RUJ42" s="134"/>
      <c r="RUK42" s="134"/>
      <c r="RUL42" s="134"/>
      <c r="RUM42" s="134"/>
      <c r="RUN42" s="134"/>
      <c r="RUO42" s="134"/>
      <c r="RUP42" s="134"/>
      <c r="RUQ42" s="134"/>
      <c r="RUR42" s="134"/>
      <c r="RUS42" s="134"/>
      <c r="RUT42" s="134"/>
      <c r="RUU42" s="134"/>
      <c r="RUV42" s="134"/>
      <c r="RUW42" s="134"/>
      <c r="RUX42" s="134"/>
      <c r="RUY42" s="134"/>
      <c r="RUZ42" s="134"/>
      <c r="RVA42" s="134"/>
      <c r="RVB42" s="134"/>
      <c r="RVC42" s="134"/>
      <c r="RVD42" s="134"/>
      <c r="RVE42" s="134"/>
      <c r="RVF42" s="134"/>
      <c r="RVG42" s="134"/>
      <c r="RVH42" s="134"/>
      <c r="RVI42" s="134"/>
      <c r="RVJ42" s="134"/>
      <c r="RVK42" s="134"/>
      <c r="RVL42" s="134"/>
      <c r="RVM42" s="134"/>
      <c r="RVN42" s="134"/>
      <c r="RVO42" s="134"/>
      <c r="RVP42" s="134"/>
      <c r="RVQ42" s="134"/>
      <c r="RVR42" s="134"/>
      <c r="RVS42" s="134"/>
      <c r="RVT42" s="134"/>
      <c r="RVU42" s="134"/>
      <c r="RVV42" s="134"/>
      <c r="RVW42" s="134"/>
      <c r="RVX42" s="134"/>
      <c r="RVY42" s="134"/>
      <c r="RVZ42" s="134"/>
      <c r="RWA42" s="134"/>
      <c r="RWB42" s="134"/>
      <c r="RWC42" s="134"/>
      <c r="RWD42" s="134"/>
      <c r="RWE42" s="134"/>
      <c r="RWF42" s="134"/>
      <c r="RWG42" s="134"/>
      <c r="RWH42" s="134"/>
      <c r="RWI42" s="134"/>
      <c r="RWJ42" s="134"/>
      <c r="RWK42" s="134"/>
      <c r="RWL42" s="134"/>
      <c r="RWM42" s="134"/>
      <c r="RWN42" s="134"/>
      <c r="RWO42" s="134"/>
      <c r="RWP42" s="134"/>
      <c r="RWQ42" s="134"/>
      <c r="RWR42" s="134"/>
      <c r="RWS42" s="134"/>
      <c r="RWT42" s="134"/>
      <c r="RWU42" s="134"/>
      <c r="RWV42" s="134"/>
      <c r="RWW42" s="134"/>
      <c r="RWX42" s="134"/>
      <c r="RWY42" s="134"/>
      <c r="RWZ42" s="134"/>
      <c r="RXA42" s="134"/>
      <c r="RXB42" s="134"/>
      <c r="RXC42" s="134"/>
      <c r="RXD42" s="134"/>
      <c r="RXE42" s="134"/>
      <c r="RXF42" s="134"/>
      <c r="RXG42" s="134"/>
      <c r="RXH42" s="134"/>
      <c r="RXI42" s="134"/>
      <c r="RXJ42" s="134"/>
      <c r="RXK42" s="134"/>
      <c r="RXL42" s="134"/>
      <c r="RXM42" s="134"/>
      <c r="RXN42" s="134"/>
      <c r="RXO42" s="134"/>
      <c r="RXP42" s="134"/>
      <c r="RXQ42" s="134"/>
      <c r="RXR42" s="134"/>
      <c r="RXS42" s="134"/>
      <c r="RXT42" s="134"/>
      <c r="RXU42" s="134"/>
      <c r="RXV42" s="134"/>
      <c r="RXW42" s="134"/>
      <c r="RXX42" s="134"/>
      <c r="RXY42" s="134"/>
      <c r="RXZ42" s="134"/>
      <c r="RYA42" s="134"/>
      <c r="RYB42" s="134"/>
      <c r="RYC42" s="134"/>
      <c r="RYD42" s="134"/>
      <c r="RYE42" s="134"/>
      <c r="RYF42" s="134"/>
      <c r="RYG42" s="134"/>
      <c r="RYH42" s="134"/>
      <c r="RYI42" s="134"/>
      <c r="RYJ42" s="134"/>
      <c r="RYK42" s="134"/>
      <c r="RYL42" s="134"/>
      <c r="RYM42" s="134"/>
      <c r="RYN42" s="134"/>
      <c r="RYO42" s="134"/>
      <c r="RYP42" s="134"/>
      <c r="RYQ42" s="134"/>
      <c r="RYR42" s="134"/>
      <c r="RYS42" s="134"/>
      <c r="RYT42" s="134"/>
      <c r="RYU42" s="134"/>
      <c r="RYV42" s="134"/>
      <c r="RYW42" s="134"/>
      <c r="RYX42" s="134"/>
      <c r="RYY42" s="134"/>
      <c r="RYZ42" s="134"/>
      <c r="RZA42" s="134"/>
      <c r="RZB42" s="134"/>
      <c r="RZC42" s="134"/>
      <c r="RZD42" s="134"/>
      <c r="RZE42" s="134"/>
      <c r="RZF42" s="134"/>
      <c r="RZG42" s="134"/>
      <c r="RZH42" s="134"/>
      <c r="RZI42" s="134"/>
      <c r="RZJ42" s="134"/>
      <c r="RZK42" s="134"/>
      <c r="RZL42" s="134"/>
      <c r="RZM42" s="134"/>
      <c r="RZN42" s="134"/>
      <c r="RZO42" s="134"/>
      <c r="RZP42" s="134"/>
      <c r="RZQ42" s="134"/>
      <c r="RZR42" s="134"/>
      <c r="RZS42" s="134"/>
      <c r="RZT42" s="134"/>
      <c r="RZU42" s="134"/>
      <c r="RZV42" s="134"/>
      <c r="RZW42" s="134"/>
      <c r="RZX42" s="134"/>
      <c r="RZY42" s="134"/>
      <c r="RZZ42" s="134"/>
      <c r="SAA42" s="134"/>
      <c r="SAB42" s="134"/>
      <c r="SAC42" s="134"/>
      <c r="SAD42" s="134"/>
      <c r="SAE42" s="134"/>
      <c r="SAF42" s="134"/>
      <c r="SAG42" s="134"/>
      <c r="SAH42" s="134"/>
      <c r="SAI42" s="134"/>
      <c r="SAJ42" s="134"/>
      <c r="SAK42" s="134"/>
      <c r="SAL42" s="134"/>
      <c r="SAM42" s="134"/>
      <c r="SAN42" s="134"/>
      <c r="SAO42" s="134"/>
      <c r="SAP42" s="134"/>
      <c r="SAQ42" s="134"/>
      <c r="SAR42" s="134"/>
      <c r="SAS42" s="134"/>
      <c r="SAT42" s="134"/>
      <c r="SAU42" s="134"/>
      <c r="SAV42" s="134"/>
      <c r="SAW42" s="134"/>
      <c r="SAX42" s="134"/>
      <c r="SAY42" s="134"/>
      <c r="SAZ42" s="134"/>
      <c r="SBA42" s="134"/>
      <c r="SBB42" s="134"/>
      <c r="SBC42" s="134"/>
      <c r="SBD42" s="134"/>
      <c r="SBE42" s="134"/>
      <c r="SBF42" s="134"/>
      <c r="SBG42" s="134"/>
      <c r="SBH42" s="134"/>
      <c r="SBI42" s="134"/>
      <c r="SBJ42" s="134"/>
      <c r="SBK42" s="134"/>
      <c r="SBL42" s="134"/>
      <c r="SBM42" s="134"/>
      <c r="SBN42" s="134"/>
      <c r="SBO42" s="134"/>
      <c r="SBP42" s="134"/>
      <c r="SBQ42" s="134"/>
      <c r="SBR42" s="134"/>
      <c r="SBS42" s="134"/>
      <c r="SBT42" s="134"/>
      <c r="SBU42" s="134"/>
      <c r="SBV42" s="134"/>
      <c r="SBW42" s="134"/>
      <c r="SBX42" s="134"/>
      <c r="SBY42" s="134"/>
      <c r="SBZ42" s="134"/>
      <c r="SCA42" s="134"/>
      <c r="SCB42" s="134"/>
      <c r="SCC42" s="134"/>
      <c r="SCD42" s="134"/>
      <c r="SCE42" s="134"/>
      <c r="SCF42" s="134"/>
      <c r="SCG42" s="134"/>
      <c r="SCH42" s="134"/>
      <c r="SCI42" s="134"/>
      <c r="SCJ42" s="134"/>
      <c r="SCK42" s="134"/>
      <c r="SCL42" s="134"/>
      <c r="SCM42" s="134"/>
      <c r="SCN42" s="134"/>
      <c r="SCO42" s="134"/>
      <c r="SCP42" s="134"/>
      <c r="SCQ42" s="134"/>
      <c r="SCR42" s="134"/>
      <c r="SCS42" s="134"/>
      <c r="SCT42" s="134"/>
      <c r="SCU42" s="134"/>
      <c r="SCV42" s="134"/>
      <c r="SCW42" s="134"/>
      <c r="SCX42" s="134"/>
      <c r="SCY42" s="134"/>
      <c r="SCZ42" s="134"/>
      <c r="SDA42" s="134"/>
      <c r="SDB42" s="134"/>
      <c r="SDC42" s="134"/>
      <c r="SDD42" s="134"/>
      <c r="SDE42" s="134"/>
      <c r="SDF42" s="134"/>
      <c r="SDG42" s="134"/>
      <c r="SDH42" s="134"/>
      <c r="SDI42" s="134"/>
      <c r="SDJ42" s="134"/>
      <c r="SDK42" s="134"/>
      <c r="SDL42" s="134"/>
      <c r="SDM42" s="134"/>
      <c r="SDN42" s="134"/>
      <c r="SDO42" s="134"/>
      <c r="SDP42" s="134"/>
      <c r="SDQ42" s="134"/>
      <c r="SDR42" s="134"/>
      <c r="SDS42" s="134"/>
      <c r="SDT42" s="134"/>
      <c r="SDU42" s="134"/>
      <c r="SDV42" s="134"/>
      <c r="SDW42" s="134"/>
      <c r="SDX42" s="134"/>
      <c r="SDY42" s="134"/>
      <c r="SDZ42" s="134"/>
      <c r="SEA42" s="134"/>
      <c r="SEB42" s="134"/>
      <c r="SEC42" s="134"/>
      <c r="SED42" s="134"/>
      <c r="SEE42" s="134"/>
      <c r="SEF42" s="134"/>
      <c r="SEG42" s="134"/>
      <c r="SEH42" s="134"/>
      <c r="SEI42" s="134"/>
      <c r="SEJ42" s="134"/>
      <c r="SEK42" s="134"/>
      <c r="SEL42" s="134"/>
      <c r="SEM42" s="134"/>
      <c r="SEN42" s="134"/>
      <c r="SEO42" s="134"/>
      <c r="SEP42" s="134"/>
      <c r="SEQ42" s="134"/>
      <c r="SER42" s="134"/>
      <c r="SES42" s="134"/>
      <c r="SET42" s="134"/>
      <c r="SEU42" s="134"/>
      <c r="SEV42" s="134"/>
      <c r="SEW42" s="134"/>
      <c r="SEX42" s="134"/>
      <c r="SEY42" s="134"/>
      <c r="SEZ42" s="134"/>
      <c r="SFA42" s="134"/>
      <c r="SFB42" s="134"/>
      <c r="SFC42" s="134"/>
      <c r="SFD42" s="134"/>
      <c r="SFE42" s="134"/>
      <c r="SFF42" s="134"/>
      <c r="SFG42" s="134"/>
      <c r="SFH42" s="134"/>
      <c r="SFI42" s="134"/>
      <c r="SFJ42" s="134"/>
      <c r="SFK42" s="134"/>
      <c r="SFL42" s="134"/>
      <c r="SFM42" s="134"/>
      <c r="SFN42" s="134"/>
      <c r="SFO42" s="134"/>
      <c r="SFP42" s="134"/>
      <c r="SFQ42" s="134"/>
      <c r="SFR42" s="134"/>
      <c r="SFS42" s="134"/>
      <c r="SFT42" s="134"/>
      <c r="SFU42" s="134"/>
      <c r="SFV42" s="134"/>
      <c r="SFW42" s="134"/>
      <c r="SFX42" s="134"/>
      <c r="SFY42" s="134"/>
      <c r="SFZ42" s="134"/>
      <c r="SGA42" s="134"/>
      <c r="SGB42" s="134"/>
      <c r="SGC42" s="134"/>
      <c r="SGD42" s="134"/>
      <c r="SGE42" s="134"/>
      <c r="SGF42" s="134"/>
      <c r="SGG42" s="134"/>
      <c r="SGH42" s="134"/>
      <c r="SGI42" s="134"/>
      <c r="SGJ42" s="134"/>
      <c r="SGK42" s="134"/>
      <c r="SGL42" s="134"/>
      <c r="SGM42" s="134"/>
      <c r="SGN42" s="134"/>
      <c r="SGO42" s="134"/>
      <c r="SGP42" s="134"/>
      <c r="SGQ42" s="134"/>
      <c r="SGR42" s="134"/>
      <c r="SGS42" s="134"/>
      <c r="SGT42" s="134"/>
      <c r="SGU42" s="134"/>
      <c r="SGV42" s="134"/>
      <c r="SGW42" s="134"/>
      <c r="SGX42" s="134"/>
      <c r="SGY42" s="134"/>
      <c r="SGZ42" s="134"/>
      <c r="SHA42" s="134"/>
      <c r="SHB42" s="134"/>
      <c r="SHC42" s="134"/>
      <c r="SHD42" s="134"/>
      <c r="SHE42" s="134"/>
      <c r="SHF42" s="134"/>
      <c r="SHG42" s="134"/>
      <c r="SHH42" s="134"/>
      <c r="SHI42" s="134"/>
      <c r="SHJ42" s="134"/>
      <c r="SHK42" s="134"/>
      <c r="SHL42" s="134"/>
      <c r="SHM42" s="134"/>
      <c r="SHN42" s="134"/>
      <c r="SHO42" s="134"/>
      <c r="SHP42" s="134"/>
      <c r="SHQ42" s="134"/>
      <c r="SHR42" s="134"/>
      <c r="SHS42" s="134"/>
      <c r="SHT42" s="134"/>
      <c r="SHU42" s="134"/>
      <c r="SHV42" s="134"/>
      <c r="SHW42" s="134"/>
      <c r="SHX42" s="134"/>
      <c r="SHY42" s="134"/>
      <c r="SHZ42" s="134"/>
      <c r="SIA42" s="134"/>
      <c r="SIB42" s="134"/>
      <c r="SIC42" s="134"/>
      <c r="SID42" s="134"/>
      <c r="SIE42" s="134"/>
      <c r="SIF42" s="134"/>
      <c r="SIG42" s="134"/>
      <c r="SIH42" s="134"/>
      <c r="SII42" s="134"/>
      <c r="SIJ42" s="134"/>
      <c r="SIK42" s="134"/>
      <c r="SIL42" s="134"/>
      <c r="SIM42" s="134"/>
      <c r="SIN42" s="134"/>
      <c r="SIO42" s="134"/>
      <c r="SIP42" s="134"/>
      <c r="SIQ42" s="134"/>
      <c r="SIR42" s="134"/>
      <c r="SIS42" s="134"/>
      <c r="SIT42" s="134"/>
      <c r="SIU42" s="134"/>
      <c r="SIV42" s="134"/>
      <c r="SIW42" s="134"/>
      <c r="SIX42" s="134"/>
      <c r="SIY42" s="134"/>
      <c r="SIZ42" s="134"/>
      <c r="SJA42" s="134"/>
      <c r="SJB42" s="134"/>
      <c r="SJC42" s="134"/>
      <c r="SJD42" s="134"/>
      <c r="SJE42" s="134"/>
      <c r="SJF42" s="134"/>
      <c r="SJG42" s="134"/>
      <c r="SJH42" s="134"/>
      <c r="SJI42" s="134"/>
      <c r="SJJ42" s="134"/>
      <c r="SJK42" s="134"/>
      <c r="SJL42" s="134"/>
      <c r="SJM42" s="134"/>
      <c r="SJN42" s="134"/>
      <c r="SJO42" s="134"/>
      <c r="SJP42" s="134"/>
      <c r="SJQ42" s="134"/>
      <c r="SJR42" s="134"/>
      <c r="SJS42" s="134"/>
      <c r="SJT42" s="134"/>
      <c r="SJU42" s="134"/>
      <c r="SJV42" s="134"/>
      <c r="SJW42" s="134"/>
      <c r="SJX42" s="134"/>
      <c r="SJY42" s="134"/>
      <c r="SJZ42" s="134"/>
      <c r="SKA42" s="134"/>
      <c r="SKB42" s="134"/>
      <c r="SKC42" s="134"/>
      <c r="SKD42" s="134"/>
      <c r="SKE42" s="134"/>
      <c r="SKF42" s="134"/>
      <c r="SKG42" s="134"/>
      <c r="SKH42" s="134"/>
      <c r="SKI42" s="134"/>
      <c r="SKJ42" s="134"/>
      <c r="SKK42" s="134"/>
      <c r="SKL42" s="134"/>
      <c r="SKM42" s="134"/>
      <c r="SKN42" s="134"/>
      <c r="SKO42" s="134"/>
      <c r="SKP42" s="134"/>
      <c r="SKQ42" s="134"/>
      <c r="SKR42" s="134"/>
      <c r="SKS42" s="134"/>
      <c r="SKT42" s="134"/>
      <c r="SKU42" s="134"/>
      <c r="SKV42" s="134"/>
      <c r="SKW42" s="134"/>
      <c r="SKX42" s="134"/>
      <c r="SKY42" s="134"/>
      <c r="SKZ42" s="134"/>
      <c r="SLA42" s="134"/>
      <c r="SLB42" s="134"/>
      <c r="SLC42" s="134"/>
      <c r="SLD42" s="134"/>
      <c r="SLE42" s="134"/>
      <c r="SLF42" s="134"/>
      <c r="SLG42" s="134"/>
      <c r="SLH42" s="134"/>
      <c r="SLI42" s="134"/>
      <c r="SLJ42" s="134"/>
      <c r="SLK42" s="134"/>
      <c r="SLL42" s="134"/>
      <c r="SLM42" s="134"/>
      <c r="SLN42" s="134"/>
      <c r="SLO42" s="134"/>
      <c r="SLP42" s="134"/>
      <c r="SLQ42" s="134"/>
      <c r="SLR42" s="134"/>
      <c r="SLS42" s="134"/>
      <c r="SLT42" s="134"/>
      <c r="SLU42" s="134"/>
      <c r="SLV42" s="134"/>
      <c r="SLW42" s="134"/>
      <c r="SLX42" s="134"/>
      <c r="SLY42" s="134"/>
      <c r="SLZ42" s="134"/>
      <c r="SMA42" s="134"/>
      <c r="SMB42" s="134"/>
      <c r="SMC42" s="134"/>
      <c r="SMD42" s="134"/>
      <c r="SME42" s="134"/>
      <c r="SMF42" s="134"/>
      <c r="SMG42" s="134"/>
      <c r="SMH42" s="134"/>
      <c r="SMI42" s="134"/>
      <c r="SMJ42" s="134"/>
      <c r="SMK42" s="134"/>
      <c r="SML42" s="134"/>
      <c r="SMM42" s="134"/>
      <c r="SMN42" s="134"/>
      <c r="SMO42" s="134"/>
      <c r="SMP42" s="134"/>
      <c r="SMQ42" s="134"/>
      <c r="SMR42" s="134"/>
      <c r="SMS42" s="134"/>
      <c r="SMT42" s="134"/>
      <c r="SMU42" s="134"/>
      <c r="SMV42" s="134"/>
      <c r="SMW42" s="134"/>
      <c r="SMX42" s="134"/>
      <c r="SMY42" s="134"/>
      <c r="SMZ42" s="134"/>
      <c r="SNA42" s="134"/>
      <c r="SNB42" s="134"/>
      <c r="SNC42" s="134"/>
      <c r="SND42" s="134"/>
      <c r="SNE42" s="134"/>
      <c r="SNF42" s="134"/>
      <c r="SNG42" s="134"/>
      <c r="SNH42" s="134"/>
      <c r="SNI42" s="134"/>
      <c r="SNJ42" s="134"/>
      <c r="SNK42" s="134"/>
      <c r="SNL42" s="134"/>
      <c r="SNM42" s="134"/>
      <c r="SNN42" s="134"/>
      <c r="SNO42" s="134"/>
      <c r="SNP42" s="134"/>
      <c r="SNQ42" s="134"/>
      <c r="SNR42" s="134"/>
      <c r="SNS42" s="134"/>
      <c r="SNT42" s="134"/>
      <c r="SNU42" s="134"/>
      <c r="SNV42" s="134"/>
      <c r="SNW42" s="134"/>
      <c r="SNX42" s="134"/>
      <c r="SNY42" s="134"/>
      <c r="SNZ42" s="134"/>
      <c r="SOA42" s="134"/>
      <c r="SOB42" s="134"/>
      <c r="SOC42" s="134"/>
      <c r="SOD42" s="134"/>
      <c r="SOE42" s="134"/>
      <c r="SOF42" s="134"/>
      <c r="SOG42" s="134"/>
      <c r="SOH42" s="134"/>
      <c r="SOI42" s="134"/>
      <c r="SOJ42" s="134"/>
      <c r="SOK42" s="134"/>
      <c r="SOL42" s="134"/>
      <c r="SOM42" s="134"/>
      <c r="SON42" s="134"/>
      <c r="SOO42" s="134"/>
      <c r="SOP42" s="134"/>
      <c r="SOQ42" s="134"/>
      <c r="SOR42" s="134"/>
      <c r="SOS42" s="134"/>
      <c r="SOT42" s="134"/>
      <c r="SOU42" s="134"/>
      <c r="SOV42" s="134"/>
      <c r="SOW42" s="134"/>
      <c r="SOX42" s="134"/>
      <c r="SOY42" s="134"/>
      <c r="SOZ42" s="134"/>
      <c r="SPA42" s="134"/>
      <c r="SPB42" s="134"/>
      <c r="SPC42" s="134"/>
      <c r="SPD42" s="134"/>
      <c r="SPE42" s="134"/>
      <c r="SPF42" s="134"/>
      <c r="SPG42" s="134"/>
      <c r="SPH42" s="134"/>
      <c r="SPI42" s="134"/>
      <c r="SPJ42" s="134"/>
      <c r="SPK42" s="134"/>
      <c r="SPL42" s="134"/>
      <c r="SPM42" s="134"/>
      <c r="SPN42" s="134"/>
      <c r="SPO42" s="134"/>
      <c r="SPP42" s="134"/>
      <c r="SPQ42" s="134"/>
      <c r="SPR42" s="134"/>
      <c r="SPS42" s="134"/>
      <c r="SPT42" s="134"/>
      <c r="SPU42" s="134"/>
      <c r="SPV42" s="134"/>
      <c r="SPW42" s="134"/>
      <c r="SPX42" s="134"/>
      <c r="SPY42" s="134"/>
      <c r="SPZ42" s="134"/>
      <c r="SQA42" s="134"/>
      <c r="SQB42" s="134"/>
      <c r="SQC42" s="134"/>
      <c r="SQD42" s="134"/>
      <c r="SQE42" s="134"/>
      <c r="SQF42" s="134"/>
      <c r="SQG42" s="134"/>
      <c r="SQH42" s="134"/>
      <c r="SQI42" s="134"/>
      <c r="SQJ42" s="134"/>
      <c r="SQK42" s="134"/>
      <c r="SQL42" s="134"/>
      <c r="SQM42" s="134"/>
      <c r="SQN42" s="134"/>
      <c r="SQO42" s="134"/>
      <c r="SQP42" s="134"/>
      <c r="SQQ42" s="134"/>
      <c r="SQR42" s="134"/>
      <c r="SQS42" s="134"/>
      <c r="SQT42" s="134"/>
      <c r="SQU42" s="134"/>
      <c r="SQV42" s="134"/>
      <c r="SQW42" s="134"/>
      <c r="SQX42" s="134"/>
      <c r="SQY42" s="134"/>
      <c r="SQZ42" s="134"/>
      <c r="SRA42" s="134"/>
      <c r="SRB42" s="134"/>
      <c r="SRC42" s="134"/>
      <c r="SRD42" s="134"/>
      <c r="SRE42" s="134"/>
      <c r="SRF42" s="134"/>
      <c r="SRG42" s="134"/>
      <c r="SRH42" s="134"/>
      <c r="SRI42" s="134"/>
      <c r="SRJ42" s="134"/>
      <c r="SRK42" s="134"/>
      <c r="SRL42" s="134"/>
      <c r="SRM42" s="134"/>
      <c r="SRN42" s="134"/>
      <c r="SRO42" s="134"/>
      <c r="SRP42" s="134"/>
      <c r="SRQ42" s="134"/>
      <c r="SRR42" s="134"/>
      <c r="SRS42" s="134"/>
      <c r="SRT42" s="134"/>
      <c r="SRU42" s="134"/>
      <c r="SRV42" s="134"/>
      <c r="SRW42" s="134"/>
      <c r="SRX42" s="134"/>
      <c r="SRY42" s="134"/>
      <c r="SRZ42" s="134"/>
      <c r="SSA42" s="134"/>
      <c r="SSB42" s="134"/>
      <c r="SSC42" s="134"/>
      <c r="SSD42" s="134"/>
      <c r="SSE42" s="134"/>
      <c r="SSF42" s="134"/>
      <c r="SSG42" s="134"/>
      <c r="SSH42" s="134"/>
      <c r="SSI42" s="134"/>
      <c r="SSJ42" s="134"/>
      <c r="SSK42" s="134"/>
      <c r="SSL42" s="134"/>
      <c r="SSM42" s="134"/>
      <c r="SSN42" s="134"/>
      <c r="SSO42" s="134"/>
      <c r="SSP42" s="134"/>
      <c r="SSQ42" s="134"/>
      <c r="SSR42" s="134"/>
      <c r="SSS42" s="134"/>
      <c r="SST42" s="134"/>
      <c r="SSU42" s="134"/>
      <c r="SSV42" s="134"/>
      <c r="SSW42" s="134"/>
      <c r="SSX42" s="134"/>
      <c r="SSY42" s="134"/>
      <c r="SSZ42" s="134"/>
      <c r="STA42" s="134"/>
      <c r="STB42" s="134"/>
      <c r="STC42" s="134"/>
      <c r="STD42" s="134"/>
      <c r="STE42" s="134"/>
      <c r="STF42" s="134"/>
      <c r="STG42" s="134"/>
      <c r="STH42" s="134"/>
      <c r="STI42" s="134"/>
      <c r="STJ42" s="134"/>
      <c r="STK42" s="134"/>
      <c r="STL42" s="134"/>
      <c r="STM42" s="134"/>
      <c r="STN42" s="134"/>
      <c r="STO42" s="134"/>
      <c r="STP42" s="134"/>
      <c r="STQ42" s="134"/>
      <c r="STR42" s="134"/>
      <c r="STS42" s="134"/>
      <c r="STT42" s="134"/>
      <c r="STU42" s="134"/>
      <c r="STV42" s="134"/>
      <c r="STW42" s="134"/>
      <c r="STX42" s="134"/>
      <c r="STY42" s="134"/>
      <c r="STZ42" s="134"/>
      <c r="SUA42" s="134"/>
      <c r="SUB42" s="134"/>
      <c r="SUC42" s="134"/>
      <c r="SUD42" s="134"/>
      <c r="SUE42" s="134"/>
      <c r="SUF42" s="134"/>
      <c r="SUG42" s="134"/>
      <c r="SUH42" s="134"/>
      <c r="SUI42" s="134"/>
      <c r="SUJ42" s="134"/>
      <c r="SUK42" s="134"/>
      <c r="SUL42" s="134"/>
      <c r="SUM42" s="134"/>
      <c r="SUN42" s="134"/>
      <c r="SUO42" s="134"/>
      <c r="SUP42" s="134"/>
      <c r="SUQ42" s="134"/>
      <c r="SUR42" s="134"/>
      <c r="SUS42" s="134"/>
      <c r="SUT42" s="134"/>
      <c r="SUU42" s="134"/>
      <c r="SUV42" s="134"/>
      <c r="SUW42" s="134"/>
      <c r="SUX42" s="134"/>
      <c r="SUY42" s="134"/>
      <c r="SUZ42" s="134"/>
      <c r="SVA42" s="134"/>
      <c r="SVB42" s="134"/>
      <c r="SVC42" s="134"/>
      <c r="SVD42" s="134"/>
      <c r="SVE42" s="134"/>
      <c r="SVF42" s="134"/>
      <c r="SVG42" s="134"/>
      <c r="SVH42" s="134"/>
      <c r="SVI42" s="134"/>
      <c r="SVJ42" s="134"/>
      <c r="SVK42" s="134"/>
      <c r="SVL42" s="134"/>
      <c r="SVM42" s="134"/>
      <c r="SVN42" s="134"/>
      <c r="SVO42" s="134"/>
      <c r="SVP42" s="134"/>
      <c r="SVQ42" s="134"/>
      <c r="SVR42" s="134"/>
      <c r="SVS42" s="134"/>
      <c r="SVT42" s="134"/>
      <c r="SVU42" s="134"/>
      <c r="SVV42" s="134"/>
      <c r="SVW42" s="134"/>
      <c r="SVX42" s="134"/>
      <c r="SVY42" s="134"/>
      <c r="SVZ42" s="134"/>
      <c r="SWA42" s="134"/>
      <c r="SWB42" s="134"/>
      <c r="SWC42" s="134"/>
      <c r="SWD42" s="134"/>
      <c r="SWE42" s="134"/>
      <c r="SWF42" s="134"/>
      <c r="SWG42" s="134"/>
      <c r="SWH42" s="134"/>
      <c r="SWI42" s="134"/>
      <c r="SWJ42" s="134"/>
      <c r="SWK42" s="134"/>
      <c r="SWL42" s="134"/>
      <c r="SWM42" s="134"/>
      <c r="SWN42" s="134"/>
      <c r="SWO42" s="134"/>
      <c r="SWP42" s="134"/>
      <c r="SWQ42" s="134"/>
      <c r="SWR42" s="134"/>
      <c r="SWS42" s="134"/>
      <c r="SWT42" s="134"/>
      <c r="SWU42" s="134"/>
      <c r="SWV42" s="134"/>
      <c r="SWW42" s="134"/>
      <c r="SWX42" s="134"/>
      <c r="SWY42" s="134"/>
      <c r="SWZ42" s="134"/>
      <c r="SXA42" s="134"/>
      <c r="SXB42" s="134"/>
      <c r="SXC42" s="134"/>
      <c r="SXD42" s="134"/>
      <c r="SXE42" s="134"/>
      <c r="SXF42" s="134"/>
      <c r="SXG42" s="134"/>
      <c r="SXH42" s="134"/>
      <c r="SXI42" s="134"/>
      <c r="SXJ42" s="134"/>
      <c r="SXK42" s="134"/>
      <c r="SXL42" s="134"/>
      <c r="SXM42" s="134"/>
      <c r="SXN42" s="134"/>
      <c r="SXO42" s="134"/>
      <c r="SXP42" s="134"/>
      <c r="SXQ42" s="134"/>
      <c r="SXR42" s="134"/>
      <c r="SXS42" s="134"/>
      <c r="SXT42" s="134"/>
      <c r="SXU42" s="134"/>
      <c r="SXV42" s="134"/>
      <c r="SXW42" s="134"/>
      <c r="SXX42" s="134"/>
      <c r="SXY42" s="134"/>
      <c r="SXZ42" s="134"/>
      <c r="SYA42" s="134"/>
      <c r="SYB42" s="134"/>
      <c r="SYC42" s="134"/>
      <c r="SYD42" s="134"/>
      <c r="SYE42" s="134"/>
      <c r="SYF42" s="134"/>
      <c r="SYG42" s="134"/>
      <c r="SYH42" s="134"/>
      <c r="SYI42" s="134"/>
      <c r="SYJ42" s="134"/>
      <c r="SYK42" s="134"/>
      <c r="SYL42" s="134"/>
      <c r="SYM42" s="134"/>
      <c r="SYN42" s="134"/>
      <c r="SYO42" s="134"/>
      <c r="SYP42" s="134"/>
      <c r="SYQ42" s="134"/>
      <c r="SYR42" s="134"/>
      <c r="SYS42" s="134"/>
      <c r="SYT42" s="134"/>
      <c r="SYU42" s="134"/>
      <c r="SYV42" s="134"/>
      <c r="SYW42" s="134"/>
      <c r="SYX42" s="134"/>
      <c r="SYY42" s="134"/>
      <c r="SYZ42" s="134"/>
      <c r="SZA42" s="134"/>
      <c r="SZB42" s="134"/>
      <c r="SZC42" s="134"/>
      <c r="SZD42" s="134"/>
      <c r="SZE42" s="134"/>
      <c r="SZF42" s="134"/>
      <c r="SZG42" s="134"/>
      <c r="SZH42" s="134"/>
      <c r="SZI42" s="134"/>
      <c r="SZJ42" s="134"/>
      <c r="SZK42" s="134"/>
      <c r="SZL42" s="134"/>
      <c r="SZM42" s="134"/>
      <c r="SZN42" s="134"/>
      <c r="SZO42" s="134"/>
      <c r="SZP42" s="134"/>
      <c r="SZQ42" s="134"/>
      <c r="SZR42" s="134"/>
      <c r="SZS42" s="134"/>
      <c r="SZT42" s="134"/>
      <c r="SZU42" s="134"/>
      <c r="SZV42" s="134"/>
      <c r="SZW42" s="134"/>
      <c r="SZX42" s="134"/>
      <c r="SZY42" s="134"/>
      <c r="SZZ42" s="134"/>
      <c r="TAA42" s="134"/>
      <c r="TAB42" s="134"/>
      <c r="TAC42" s="134"/>
      <c r="TAD42" s="134"/>
      <c r="TAE42" s="134"/>
      <c r="TAF42" s="134"/>
      <c r="TAG42" s="134"/>
      <c r="TAH42" s="134"/>
      <c r="TAI42" s="134"/>
      <c r="TAJ42" s="134"/>
      <c r="TAK42" s="134"/>
      <c r="TAL42" s="134"/>
      <c r="TAM42" s="134"/>
      <c r="TAN42" s="134"/>
      <c r="TAO42" s="134"/>
      <c r="TAP42" s="134"/>
      <c r="TAQ42" s="134"/>
      <c r="TAR42" s="134"/>
      <c r="TAS42" s="134"/>
      <c r="TAT42" s="134"/>
      <c r="TAU42" s="134"/>
      <c r="TAV42" s="134"/>
      <c r="TAW42" s="134"/>
      <c r="TAX42" s="134"/>
      <c r="TAY42" s="134"/>
      <c r="TAZ42" s="134"/>
      <c r="TBA42" s="134"/>
      <c r="TBB42" s="134"/>
      <c r="TBC42" s="134"/>
      <c r="TBD42" s="134"/>
      <c r="TBE42" s="134"/>
      <c r="TBF42" s="134"/>
      <c r="TBG42" s="134"/>
      <c r="TBH42" s="134"/>
      <c r="TBI42" s="134"/>
      <c r="TBJ42" s="134"/>
      <c r="TBK42" s="134"/>
      <c r="TBL42" s="134"/>
      <c r="TBM42" s="134"/>
      <c r="TBN42" s="134"/>
      <c r="TBO42" s="134"/>
      <c r="TBP42" s="134"/>
      <c r="TBQ42" s="134"/>
      <c r="TBR42" s="134"/>
      <c r="TBS42" s="134"/>
      <c r="TBT42" s="134"/>
      <c r="TBU42" s="134"/>
      <c r="TBV42" s="134"/>
      <c r="TBW42" s="134"/>
      <c r="TBX42" s="134"/>
      <c r="TBY42" s="134"/>
      <c r="TBZ42" s="134"/>
      <c r="TCA42" s="134"/>
      <c r="TCB42" s="134"/>
      <c r="TCC42" s="134"/>
      <c r="TCD42" s="134"/>
      <c r="TCE42" s="134"/>
      <c r="TCF42" s="134"/>
      <c r="TCG42" s="134"/>
      <c r="TCH42" s="134"/>
      <c r="TCI42" s="134"/>
      <c r="TCJ42" s="134"/>
      <c r="TCK42" s="134"/>
      <c r="TCL42" s="134"/>
      <c r="TCM42" s="134"/>
      <c r="TCN42" s="134"/>
      <c r="TCO42" s="134"/>
      <c r="TCP42" s="134"/>
      <c r="TCQ42" s="134"/>
      <c r="TCR42" s="134"/>
      <c r="TCS42" s="134"/>
      <c r="TCT42" s="134"/>
      <c r="TCU42" s="134"/>
      <c r="TCV42" s="134"/>
      <c r="TCW42" s="134"/>
      <c r="TCX42" s="134"/>
      <c r="TCY42" s="134"/>
      <c r="TCZ42" s="134"/>
      <c r="TDA42" s="134"/>
      <c r="TDB42" s="134"/>
      <c r="TDC42" s="134"/>
      <c r="TDD42" s="134"/>
      <c r="TDE42" s="134"/>
      <c r="TDF42" s="134"/>
      <c r="TDG42" s="134"/>
      <c r="TDH42" s="134"/>
      <c r="TDI42" s="134"/>
      <c r="TDJ42" s="134"/>
      <c r="TDK42" s="134"/>
      <c r="TDL42" s="134"/>
      <c r="TDM42" s="134"/>
      <c r="TDN42" s="134"/>
      <c r="TDO42" s="134"/>
      <c r="TDP42" s="134"/>
      <c r="TDQ42" s="134"/>
      <c r="TDR42" s="134"/>
      <c r="TDS42" s="134"/>
      <c r="TDT42" s="134"/>
      <c r="TDU42" s="134"/>
      <c r="TDV42" s="134"/>
      <c r="TDW42" s="134"/>
      <c r="TDX42" s="134"/>
      <c r="TDY42" s="134"/>
      <c r="TDZ42" s="134"/>
      <c r="TEA42" s="134"/>
      <c r="TEB42" s="134"/>
      <c r="TEC42" s="134"/>
      <c r="TED42" s="134"/>
      <c r="TEE42" s="134"/>
      <c r="TEF42" s="134"/>
      <c r="TEG42" s="134"/>
      <c r="TEH42" s="134"/>
      <c r="TEI42" s="134"/>
      <c r="TEJ42" s="134"/>
      <c r="TEK42" s="134"/>
      <c r="TEL42" s="134"/>
      <c r="TEM42" s="134"/>
      <c r="TEN42" s="134"/>
      <c r="TEO42" s="134"/>
      <c r="TEP42" s="134"/>
      <c r="TEQ42" s="134"/>
      <c r="TER42" s="134"/>
      <c r="TES42" s="134"/>
      <c r="TET42" s="134"/>
      <c r="TEU42" s="134"/>
      <c r="TEV42" s="134"/>
      <c r="TEW42" s="134"/>
      <c r="TEX42" s="134"/>
      <c r="TEY42" s="134"/>
      <c r="TEZ42" s="134"/>
      <c r="TFA42" s="134"/>
      <c r="TFB42" s="134"/>
      <c r="TFC42" s="134"/>
      <c r="TFD42" s="134"/>
      <c r="TFE42" s="134"/>
      <c r="TFF42" s="134"/>
      <c r="TFG42" s="134"/>
      <c r="TFH42" s="134"/>
      <c r="TFI42" s="134"/>
      <c r="TFJ42" s="134"/>
      <c r="TFK42" s="134"/>
      <c r="TFL42" s="134"/>
      <c r="TFM42" s="134"/>
      <c r="TFN42" s="134"/>
      <c r="TFO42" s="134"/>
      <c r="TFP42" s="134"/>
      <c r="TFQ42" s="134"/>
      <c r="TFR42" s="134"/>
      <c r="TFS42" s="134"/>
      <c r="TFT42" s="134"/>
      <c r="TFU42" s="134"/>
      <c r="TFV42" s="134"/>
      <c r="TFW42" s="134"/>
      <c r="TFX42" s="134"/>
      <c r="TFY42" s="134"/>
      <c r="TFZ42" s="134"/>
      <c r="TGA42" s="134"/>
      <c r="TGB42" s="134"/>
      <c r="TGC42" s="134"/>
      <c r="TGD42" s="134"/>
      <c r="TGE42" s="134"/>
      <c r="TGF42" s="134"/>
      <c r="TGG42" s="134"/>
      <c r="TGH42" s="134"/>
      <c r="TGI42" s="134"/>
      <c r="TGJ42" s="134"/>
      <c r="TGK42" s="134"/>
      <c r="TGL42" s="134"/>
      <c r="TGM42" s="134"/>
      <c r="TGN42" s="134"/>
      <c r="TGO42" s="134"/>
      <c r="TGP42" s="134"/>
      <c r="TGQ42" s="134"/>
      <c r="TGR42" s="134"/>
      <c r="TGS42" s="134"/>
      <c r="TGT42" s="134"/>
      <c r="TGU42" s="134"/>
      <c r="TGV42" s="134"/>
      <c r="TGW42" s="134"/>
      <c r="TGX42" s="134"/>
      <c r="TGY42" s="134"/>
      <c r="TGZ42" s="134"/>
      <c r="THA42" s="134"/>
      <c r="THB42" s="134"/>
      <c r="THC42" s="134"/>
      <c r="THD42" s="134"/>
      <c r="THE42" s="134"/>
      <c r="THF42" s="134"/>
      <c r="THG42" s="134"/>
      <c r="THH42" s="134"/>
      <c r="THI42" s="134"/>
      <c r="THJ42" s="134"/>
      <c r="THK42" s="134"/>
      <c r="THL42" s="134"/>
      <c r="THM42" s="134"/>
      <c r="THN42" s="134"/>
      <c r="THO42" s="134"/>
      <c r="THP42" s="134"/>
      <c r="THQ42" s="134"/>
      <c r="THR42" s="134"/>
      <c r="THS42" s="134"/>
      <c r="THT42" s="134"/>
      <c r="THU42" s="134"/>
      <c r="THV42" s="134"/>
      <c r="THW42" s="134"/>
      <c r="THX42" s="134"/>
      <c r="THY42" s="134"/>
      <c r="THZ42" s="134"/>
      <c r="TIA42" s="134"/>
      <c r="TIB42" s="134"/>
      <c r="TIC42" s="134"/>
      <c r="TID42" s="134"/>
      <c r="TIE42" s="134"/>
      <c r="TIF42" s="134"/>
      <c r="TIG42" s="134"/>
      <c r="TIH42" s="134"/>
      <c r="TII42" s="134"/>
      <c r="TIJ42" s="134"/>
      <c r="TIK42" s="134"/>
      <c r="TIL42" s="134"/>
      <c r="TIM42" s="134"/>
      <c r="TIN42" s="134"/>
      <c r="TIO42" s="134"/>
      <c r="TIP42" s="134"/>
      <c r="TIQ42" s="134"/>
      <c r="TIR42" s="134"/>
      <c r="TIS42" s="134"/>
      <c r="TIT42" s="134"/>
      <c r="TIU42" s="134"/>
      <c r="TIV42" s="134"/>
      <c r="TIW42" s="134"/>
      <c r="TIX42" s="134"/>
      <c r="TIY42" s="134"/>
      <c r="TIZ42" s="134"/>
      <c r="TJA42" s="134"/>
      <c r="TJB42" s="134"/>
      <c r="TJC42" s="134"/>
      <c r="TJD42" s="134"/>
      <c r="TJE42" s="134"/>
      <c r="TJF42" s="134"/>
      <c r="TJG42" s="134"/>
      <c r="TJH42" s="134"/>
      <c r="TJI42" s="134"/>
      <c r="TJJ42" s="134"/>
      <c r="TJK42" s="134"/>
      <c r="TJL42" s="134"/>
      <c r="TJM42" s="134"/>
      <c r="TJN42" s="134"/>
      <c r="TJO42" s="134"/>
      <c r="TJP42" s="134"/>
      <c r="TJQ42" s="134"/>
      <c r="TJR42" s="134"/>
      <c r="TJS42" s="134"/>
      <c r="TJT42" s="134"/>
      <c r="TJU42" s="134"/>
      <c r="TJV42" s="134"/>
      <c r="TJW42" s="134"/>
      <c r="TJX42" s="134"/>
      <c r="TJY42" s="134"/>
      <c r="TJZ42" s="134"/>
      <c r="TKA42" s="134"/>
      <c r="TKB42" s="134"/>
      <c r="TKC42" s="134"/>
      <c r="TKD42" s="134"/>
      <c r="TKE42" s="134"/>
      <c r="TKF42" s="134"/>
      <c r="TKG42" s="134"/>
      <c r="TKH42" s="134"/>
      <c r="TKI42" s="134"/>
      <c r="TKJ42" s="134"/>
      <c r="TKK42" s="134"/>
      <c r="TKL42" s="134"/>
      <c r="TKM42" s="134"/>
      <c r="TKN42" s="134"/>
      <c r="TKO42" s="134"/>
      <c r="TKP42" s="134"/>
      <c r="TKQ42" s="134"/>
      <c r="TKR42" s="134"/>
      <c r="TKS42" s="134"/>
      <c r="TKT42" s="134"/>
      <c r="TKU42" s="134"/>
      <c r="TKV42" s="134"/>
      <c r="TKW42" s="134"/>
      <c r="TKX42" s="134"/>
      <c r="TKY42" s="134"/>
      <c r="TKZ42" s="134"/>
      <c r="TLA42" s="134"/>
      <c r="TLB42" s="134"/>
      <c r="TLC42" s="134"/>
      <c r="TLD42" s="134"/>
      <c r="TLE42" s="134"/>
      <c r="TLF42" s="134"/>
      <c r="TLG42" s="134"/>
      <c r="TLH42" s="134"/>
      <c r="TLI42" s="134"/>
      <c r="TLJ42" s="134"/>
      <c r="TLK42" s="134"/>
      <c r="TLL42" s="134"/>
      <c r="TLM42" s="134"/>
      <c r="TLN42" s="134"/>
      <c r="TLO42" s="134"/>
      <c r="TLP42" s="134"/>
      <c r="TLQ42" s="134"/>
      <c r="TLR42" s="134"/>
      <c r="TLS42" s="134"/>
      <c r="TLT42" s="134"/>
      <c r="TLU42" s="134"/>
      <c r="TLV42" s="134"/>
      <c r="TLW42" s="134"/>
      <c r="TLX42" s="134"/>
      <c r="TLY42" s="134"/>
      <c r="TLZ42" s="134"/>
      <c r="TMA42" s="134"/>
      <c r="TMB42" s="134"/>
      <c r="TMC42" s="134"/>
      <c r="TMD42" s="134"/>
      <c r="TME42" s="134"/>
      <c r="TMF42" s="134"/>
      <c r="TMG42" s="134"/>
      <c r="TMH42" s="134"/>
      <c r="TMI42" s="134"/>
      <c r="TMJ42" s="134"/>
      <c r="TMK42" s="134"/>
      <c r="TML42" s="134"/>
      <c r="TMM42" s="134"/>
      <c r="TMN42" s="134"/>
      <c r="TMO42" s="134"/>
      <c r="TMP42" s="134"/>
      <c r="TMQ42" s="134"/>
      <c r="TMR42" s="134"/>
      <c r="TMS42" s="134"/>
      <c r="TMT42" s="134"/>
      <c r="TMU42" s="134"/>
      <c r="TMV42" s="134"/>
      <c r="TMW42" s="134"/>
      <c r="TMX42" s="134"/>
      <c r="TMY42" s="134"/>
      <c r="TMZ42" s="134"/>
      <c r="TNA42" s="134"/>
      <c r="TNB42" s="134"/>
      <c r="TNC42" s="134"/>
      <c r="TND42" s="134"/>
      <c r="TNE42" s="134"/>
      <c r="TNF42" s="134"/>
      <c r="TNG42" s="134"/>
      <c r="TNH42" s="134"/>
      <c r="TNI42" s="134"/>
      <c r="TNJ42" s="134"/>
      <c r="TNK42" s="134"/>
      <c r="TNL42" s="134"/>
      <c r="TNM42" s="134"/>
      <c r="TNN42" s="134"/>
      <c r="TNO42" s="134"/>
      <c r="TNP42" s="134"/>
      <c r="TNQ42" s="134"/>
      <c r="TNR42" s="134"/>
      <c r="TNS42" s="134"/>
      <c r="TNT42" s="134"/>
      <c r="TNU42" s="134"/>
      <c r="TNV42" s="134"/>
      <c r="TNW42" s="134"/>
      <c r="TNX42" s="134"/>
      <c r="TNY42" s="134"/>
      <c r="TNZ42" s="134"/>
      <c r="TOA42" s="134"/>
      <c r="TOB42" s="134"/>
      <c r="TOC42" s="134"/>
      <c r="TOD42" s="134"/>
      <c r="TOE42" s="134"/>
      <c r="TOF42" s="134"/>
      <c r="TOG42" s="134"/>
      <c r="TOH42" s="134"/>
      <c r="TOI42" s="134"/>
      <c r="TOJ42" s="134"/>
      <c r="TOK42" s="134"/>
      <c r="TOL42" s="134"/>
      <c r="TOM42" s="134"/>
      <c r="TON42" s="134"/>
      <c r="TOO42" s="134"/>
      <c r="TOP42" s="134"/>
      <c r="TOQ42" s="134"/>
      <c r="TOR42" s="134"/>
      <c r="TOS42" s="134"/>
      <c r="TOT42" s="134"/>
      <c r="TOU42" s="134"/>
      <c r="TOV42" s="134"/>
      <c r="TOW42" s="134"/>
      <c r="TOX42" s="134"/>
      <c r="TOY42" s="134"/>
      <c r="TOZ42" s="134"/>
      <c r="TPA42" s="134"/>
      <c r="TPB42" s="134"/>
      <c r="TPC42" s="134"/>
      <c r="TPD42" s="134"/>
      <c r="TPE42" s="134"/>
      <c r="TPF42" s="134"/>
      <c r="TPG42" s="134"/>
      <c r="TPH42" s="134"/>
      <c r="TPI42" s="134"/>
      <c r="TPJ42" s="134"/>
      <c r="TPK42" s="134"/>
      <c r="TPL42" s="134"/>
      <c r="TPM42" s="134"/>
      <c r="TPN42" s="134"/>
      <c r="TPO42" s="134"/>
      <c r="TPP42" s="134"/>
      <c r="TPQ42" s="134"/>
      <c r="TPR42" s="134"/>
      <c r="TPS42" s="134"/>
      <c r="TPT42" s="134"/>
      <c r="TPU42" s="134"/>
      <c r="TPV42" s="134"/>
      <c r="TPW42" s="134"/>
      <c r="TPX42" s="134"/>
      <c r="TPY42" s="134"/>
      <c r="TPZ42" s="134"/>
      <c r="TQA42" s="134"/>
      <c r="TQB42" s="134"/>
      <c r="TQC42" s="134"/>
      <c r="TQD42" s="134"/>
      <c r="TQE42" s="134"/>
      <c r="TQF42" s="134"/>
      <c r="TQG42" s="134"/>
      <c r="TQH42" s="134"/>
      <c r="TQI42" s="134"/>
      <c r="TQJ42" s="134"/>
      <c r="TQK42" s="134"/>
      <c r="TQL42" s="134"/>
      <c r="TQM42" s="134"/>
      <c r="TQN42" s="134"/>
      <c r="TQO42" s="134"/>
      <c r="TQP42" s="134"/>
      <c r="TQQ42" s="134"/>
      <c r="TQR42" s="134"/>
      <c r="TQS42" s="134"/>
      <c r="TQT42" s="134"/>
      <c r="TQU42" s="134"/>
      <c r="TQV42" s="134"/>
      <c r="TQW42" s="134"/>
      <c r="TQX42" s="134"/>
      <c r="TQY42" s="134"/>
      <c r="TQZ42" s="134"/>
      <c r="TRA42" s="134"/>
      <c r="TRB42" s="134"/>
      <c r="TRC42" s="134"/>
      <c r="TRD42" s="134"/>
      <c r="TRE42" s="134"/>
      <c r="TRF42" s="134"/>
      <c r="TRG42" s="134"/>
      <c r="TRH42" s="134"/>
      <c r="TRI42" s="134"/>
      <c r="TRJ42" s="134"/>
      <c r="TRK42" s="134"/>
      <c r="TRL42" s="134"/>
      <c r="TRM42" s="134"/>
      <c r="TRN42" s="134"/>
      <c r="TRO42" s="134"/>
      <c r="TRP42" s="134"/>
      <c r="TRQ42" s="134"/>
      <c r="TRR42" s="134"/>
      <c r="TRS42" s="134"/>
      <c r="TRT42" s="134"/>
      <c r="TRU42" s="134"/>
      <c r="TRV42" s="134"/>
      <c r="TRW42" s="134"/>
      <c r="TRX42" s="134"/>
      <c r="TRY42" s="134"/>
      <c r="TRZ42" s="134"/>
      <c r="TSA42" s="134"/>
      <c r="TSB42" s="134"/>
      <c r="TSC42" s="134"/>
      <c r="TSD42" s="134"/>
      <c r="TSE42" s="134"/>
      <c r="TSF42" s="134"/>
      <c r="TSG42" s="134"/>
      <c r="TSH42" s="134"/>
      <c r="TSI42" s="134"/>
      <c r="TSJ42" s="134"/>
      <c r="TSK42" s="134"/>
      <c r="TSL42" s="134"/>
      <c r="TSM42" s="134"/>
      <c r="TSN42" s="134"/>
      <c r="TSO42" s="134"/>
      <c r="TSP42" s="134"/>
      <c r="TSQ42" s="134"/>
      <c r="TSR42" s="134"/>
      <c r="TSS42" s="134"/>
      <c r="TST42" s="134"/>
      <c r="TSU42" s="134"/>
      <c r="TSV42" s="134"/>
      <c r="TSW42" s="134"/>
      <c r="TSX42" s="134"/>
      <c r="TSY42" s="134"/>
      <c r="TSZ42" s="134"/>
      <c r="TTA42" s="134"/>
      <c r="TTB42" s="134"/>
      <c r="TTC42" s="134"/>
      <c r="TTD42" s="134"/>
      <c r="TTE42" s="134"/>
      <c r="TTF42" s="134"/>
      <c r="TTG42" s="134"/>
      <c r="TTH42" s="134"/>
      <c r="TTI42" s="134"/>
      <c r="TTJ42" s="134"/>
      <c r="TTK42" s="134"/>
      <c r="TTL42" s="134"/>
      <c r="TTM42" s="134"/>
      <c r="TTN42" s="134"/>
      <c r="TTO42" s="134"/>
      <c r="TTP42" s="134"/>
      <c r="TTQ42" s="134"/>
      <c r="TTR42" s="134"/>
      <c r="TTS42" s="134"/>
      <c r="TTT42" s="134"/>
      <c r="TTU42" s="134"/>
      <c r="TTV42" s="134"/>
      <c r="TTW42" s="134"/>
      <c r="TTX42" s="134"/>
      <c r="TTY42" s="134"/>
      <c r="TTZ42" s="134"/>
      <c r="TUA42" s="134"/>
      <c r="TUB42" s="134"/>
      <c r="TUC42" s="134"/>
      <c r="TUD42" s="134"/>
      <c r="TUE42" s="134"/>
      <c r="TUF42" s="134"/>
      <c r="TUG42" s="134"/>
      <c r="TUH42" s="134"/>
      <c r="TUI42" s="134"/>
      <c r="TUJ42" s="134"/>
      <c r="TUK42" s="134"/>
      <c r="TUL42" s="134"/>
      <c r="TUM42" s="134"/>
      <c r="TUN42" s="134"/>
      <c r="TUO42" s="134"/>
      <c r="TUP42" s="134"/>
      <c r="TUQ42" s="134"/>
      <c r="TUR42" s="134"/>
      <c r="TUS42" s="134"/>
      <c r="TUT42" s="134"/>
      <c r="TUU42" s="134"/>
      <c r="TUV42" s="134"/>
      <c r="TUW42" s="134"/>
      <c r="TUX42" s="134"/>
      <c r="TUY42" s="134"/>
      <c r="TUZ42" s="134"/>
      <c r="TVA42" s="134"/>
      <c r="TVB42" s="134"/>
      <c r="TVC42" s="134"/>
      <c r="TVD42" s="134"/>
      <c r="TVE42" s="134"/>
      <c r="TVF42" s="134"/>
      <c r="TVG42" s="134"/>
      <c r="TVH42" s="134"/>
      <c r="TVI42" s="134"/>
      <c r="TVJ42" s="134"/>
      <c r="TVK42" s="134"/>
      <c r="TVL42" s="134"/>
      <c r="TVM42" s="134"/>
      <c r="TVN42" s="134"/>
      <c r="TVO42" s="134"/>
      <c r="TVP42" s="134"/>
      <c r="TVQ42" s="134"/>
      <c r="TVR42" s="134"/>
      <c r="TVS42" s="134"/>
      <c r="TVT42" s="134"/>
      <c r="TVU42" s="134"/>
      <c r="TVV42" s="134"/>
      <c r="TVW42" s="134"/>
      <c r="TVX42" s="134"/>
      <c r="TVY42" s="134"/>
      <c r="TVZ42" s="134"/>
      <c r="TWA42" s="134"/>
      <c r="TWB42" s="134"/>
      <c r="TWC42" s="134"/>
      <c r="TWD42" s="134"/>
      <c r="TWE42" s="134"/>
      <c r="TWF42" s="134"/>
      <c r="TWG42" s="134"/>
      <c r="TWH42" s="134"/>
      <c r="TWI42" s="134"/>
      <c r="TWJ42" s="134"/>
      <c r="TWK42" s="134"/>
      <c r="TWL42" s="134"/>
      <c r="TWM42" s="134"/>
      <c r="TWN42" s="134"/>
      <c r="TWO42" s="134"/>
      <c r="TWP42" s="134"/>
      <c r="TWQ42" s="134"/>
      <c r="TWR42" s="134"/>
      <c r="TWS42" s="134"/>
      <c r="TWT42" s="134"/>
      <c r="TWU42" s="134"/>
      <c r="TWV42" s="134"/>
      <c r="TWW42" s="134"/>
      <c r="TWX42" s="134"/>
      <c r="TWY42" s="134"/>
      <c r="TWZ42" s="134"/>
      <c r="TXA42" s="134"/>
      <c r="TXB42" s="134"/>
      <c r="TXC42" s="134"/>
      <c r="TXD42" s="134"/>
      <c r="TXE42" s="134"/>
      <c r="TXF42" s="134"/>
      <c r="TXG42" s="134"/>
      <c r="TXH42" s="134"/>
      <c r="TXI42" s="134"/>
      <c r="TXJ42" s="134"/>
      <c r="TXK42" s="134"/>
      <c r="TXL42" s="134"/>
      <c r="TXM42" s="134"/>
      <c r="TXN42" s="134"/>
      <c r="TXO42" s="134"/>
      <c r="TXP42" s="134"/>
      <c r="TXQ42" s="134"/>
      <c r="TXR42" s="134"/>
      <c r="TXS42" s="134"/>
      <c r="TXT42" s="134"/>
      <c r="TXU42" s="134"/>
      <c r="TXV42" s="134"/>
      <c r="TXW42" s="134"/>
      <c r="TXX42" s="134"/>
      <c r="TXY42" s="134"/>
      <c r="TXZ42" s="134"/>
      <c r="TYA42" s="134"/>
      <c r="TYB42" s="134"/>
      <c r="TYC42" s="134"/>
      <c r="TYD42" s="134"/>
      <c r="TYE42" s="134"/>
      <c r="TYF42" s="134"/>
      <c r="TYG42" s="134"/>
      <c r="TYH42" s="134"/>
      <c r="TYI42" s="134"/>
      <c r="TYJ42" s="134"/>
      <c r="TYK42" s="134"/>
      <c r="TYL42" s="134"/>
      <c r="TYM42" s="134"/>
      <c r="TYN42" s="134"/>
      <c r="TYO42" s="134"/>
      <c r="TYP42" s="134"/>
      <c r="TYQ42" s="134"/>
      <c r="TYR42" s="134"/>
      <c r="TYS42" s="134"/>
      <c r="TYT42" s="134"/>
      <c r="TYU42" s="134"/>
      <c r="TYV42" s="134"/>
      <c r="TYW42" s="134"/>
      <c r="TYX42" s="134"/>
      <c r="TYY42" s="134"/>
      <c r="TYZ42" s="134"/>
      <c r="TZA42" s="134"/>
      <c r="TZB42" s="134"/>
      <c r="TZC42" s="134"/>
      <c r="TZD42" s="134"/>
      <c r="TZE42" s="134"/>
      <c r="TZF42" s="134"/>
      <c r="TZG42" s="134"/>
      <c r="TZH42" s="134"/>
      <c r="TZI42" s="134"/>
      <c r="TZJ42" s="134"/>
      <c r="TZK42" s="134"/>
      <c r="TZL42" s="134"/>
      <c r="TZM42" s="134"/>
      <c r="TZN42" s="134"/>
      <c r="TZO42" s="134"/>
      <c r="TZP42" s="134"/>
      <c r="TZQ42" s="134"/>
      <c r="TZR42" s="134"/>
      <c r="TZS42" s="134"/>
      <c r="TZT42" s="134"/>
      <c r="TZU42" s="134"/>
      <c r="TZV42" s="134"/>
      <c r="TZW42" s="134"/>
      <c r="TZX42" s="134"/>
      <c r="TZY42" s="134"/>
      <c r="TZZ42" s="134"/>
      <c r="UAA42" s="134"/>
      <c r="UAB42" s="134"/>
      <c r="UAC42" s="134"/>
      <c r="UAD42" s="134"/>
      <c r="UAE42" s="134"/>
      <c r="UAF42" s="134"/>
      <c r="UAG42" s="134"/>
      <c r="UAH42" s="134"/>
      <c r="UAI42" s="134"/>
      <c r="UAJ42" s="134"/>
      <c r="UAK42" s="134"/>
      <c r="UAL42" s="134"/>
      <c r="UAM42" s="134"/>
      <c r="UAN42" s="134"/>
      <c r="UAO42" s="134"/>
      <c r="UAP42" s="134"/>
      <c r="UAQ42" s="134"/>
      <c r="UAR42" s="134"/>
      <c r="UAS42" s="134"/>
      <c r="UAT42" s="134"/>
      <c r="UAU42" s="134"/>
      <c r="UAV42" s="134"/>
      <c r="UAW42" s="134"/>
      <c r="UAX42" s="134"/>
      <c r="UAY42" s="134"/>
      <c r="UAZ42" s="134"/>
      <c r="UBA42" s="134"/>
      <c r="UBB42" s="134"/>
      <c r="UBC42" s="134"/>
      <c r="UBD42" s="134"/>
      <c r="UBE42" s="134"/>
      <c r="UBF42" s="134"/>
      <c r="UBG42" s="134"/>
      <c r="UBH42" s="134"/>
      <c r="UBI42" s="134"/>
      <c r="UBJ42" s="134"/>
      <c r="UBK42" s="134"/>
      <c r="UBL42" s="134"/>
      <c r="UBM42" s="134"/>
      <c r="UBN42" s="134"/>
      <c r="UBO42" s="134"/>
      <c r="UBP42" s="134"/>
      <c r="UBQ42" s="134"/>
      <c r="UBR42" s="134"/>
      <c r="UBS42" s="134"/>
      <c r="UBT42" s="134"/>
      <c r="UBU42" s="134"/>
      <c r="UBV42" s="134"/>
      <c r="UBW42" s="134"/>
      <c r="UBX42" s="134"/>
      <c r="UBY42" s="134"/>
      <c r="UBZ42" s="134"/>
      <c r="UCA42" s="134"/>
      <c r="UCB42" s="134"/>
      <c r="UCC42" s="134"/>
      <c r="UCD42" s="134"/>
      <c r="UCE42" s="134"/>
      <c r="UCF42" s="134"/>
      <c r="UCG42" s="134"/>
      <c r="UCH42" s="134"/>
      <c r="UCI42" s="134"/>
      <c r="UCJ42" s="134"/>
      <c r="UCK42" s="134"/>
      <c r="UCL42" s="134"/>
      <c r="UCM42" s="134"/>
      <c r="UCN42" s="134"/>
      <c r="UCO42" s="134"/>
      <c r="UCP42" s="134"/>
      <c r="UCQ42" s="134"/>
      <c r="UCR42" s="134"/>
      <c r="UCS42" s="134"/>
      <c r="UCT42" s="134"/>
      <c r="UCU42" s="134"/>
      <c r="UCV42" s="134"/>
      <c r="UCW42" s="134"/>
      <c r="UCX42" s="134"/>
      <c r="UCY42" s="134"/>
      <c r="UCZ42" s="134"/>
      <c r="UDA42" s="134"/>
      <c r="UDB42" s="134"/>
      <c r="UDC42" s="134"/>
      <c r="UDD42" s="134"/>
      <c r="UDE42" s="134"/>
      <c r="UDF42" s="134"/>
      <c r="UDG42" s="134"/>
      <c r="UDH42" s="134"/>
      <c r="UDI42" s="134"/>
      <c r="UDJ42" s="134"/>
      <c r="UDK42" s="134"/>
      <c r="UDL42" s="134"/>
      <c r="UDM42" s="134"/>
      <c r="UDN42" s="134"/>
      <c r="UDO42" s="134"/>
      <c r="UDP42" s="134"/>
      <c r="UDQ42" s="134"/>
      <c r="UDR42" s="134"/>
      <c r="UDS42" s="134"/>
      <c r="UDT42" s="134"/>
      <c r="UDU42" s="134"/>
      <c r="UDV42" s="134"/>
      <c r="UDW42" s="134"/>
      <c r="UDX42" s="134"/>
      <c r="UDY42" s="134"/>
      <c r="UDZ42" s="134"/>
      <c r="UEA42" s="134"/>
      <c r="UEB42" s="134"/>
      <c r="UEC42" s="134"/>
      <c r="UED42" s="134"/>
      <c r="UEE42" s="134"/>
      <c r="UEF42" s="134"/>
      <c r="UEG42" s="134"/>
      <c r="UEH42" s="134"/>
      <c r="UEI42" s="134"/>
      <c r="UEJ42" s="134"/>
      <c r="UEK42" s="134"/>
      <c r="UEL42" s="134"/>
      <c r="UEM42" s="134"/>
      <c r="UEN42" s="134"/>
      <c r="UEO42" s="134"/>
      <c r="UEP42" s="134"/>
      <c r="UEQ42" s="134"/>
      <c r="UER42" s="134"/>
      <c r="UES42" s="134"/>
      <c r="UET42" s="134"/>
      <c r="UEU42" s="134"/>
      <c r="UEV42" s="134"/>
      <c r="UEW42" s="134"/>
      <c r="UEX42" s="134"/>
      <c r="UEY42" s="134"/>
      <c r="UEZ42" s="134"/>
      <c r="UFA42" s="134"/>
      <c r="UFB42" s="134"/>
      <c r="UFC42" s="134"/>
      <c r="UFD42" s="134"/>
      <c r="UFE42" s="134"/>
      <c r="UFF42" s="134"/>
      <c r="UFG42" s="134"/>
      <c r="UFH42" s="134"/>
      <c r="UFI42" s="134"/>
      <c r="UFJ42" s="134"/>
      <c r="UFK42" s="134"/>
      <c r="UFL42" s="134"/>
      <c r="UFM42" s="134"/>
      <c r="UFN42" s="134"/>
      <c r="UFO42" s="134"/>
      <c r="UFP42" s="134"/>
      <c r="UFQ42" s="134"/>
      <c r="UFR42" s="134"/>
      <c r="UFS42" s="134"/>
      <c r="UFT42" s="134"/>
      <c r="UFU42" s="134"/>
      <c r="UFV42" s="134"/>
      <c r="UFW42" s="134"/>
      <c r="UFX42" s="134"/>
      <c r="UFY42" s="134"/>
      <c r="UFZ42" s="134"/>
      <c r="UGA42" s="134"/>
      <c r="UGB42" s="134"/>
      <c r="UGC42" s="134"/>
      <c r="UGD42" s="134"/>
      <c r="UGE42" s="134"/>
      <c r="UGF42" s="134"/>
      <c r="UGG42" s="134"/>
      <c r="UGH42" s="134"/>
      <c r="UGI42" s="134"/>
      <c r="UGJ42" s="134"/>
      <c r="UGK42" s="134"/>
      <c r="UGL42" s="134"/>
      <c r="UGM42" s="134"/>
      <c r="UGN42" s="134"/>
      <c r="UGO42" s="134"/>
      <c r="UGP42" s="134"/>
      <c r="UGQ42" s="134"/>
      <c r="UGR42" s="134"/>
      <c r="UGS42" s="134"/>
      <c r="UGT42" s="134"/>
      <c r="UGU42" s="134"/>
      <c r="UGV42" s="134"/>
      <c r="UGW42" s="134"/>
      <c r="UGX42" s="134"/>
      <c r="UGY42" s="134"/>
      <c r="UGZ42" s="134"/>
      <c r="UHA42" s="134"/>
      <c r="UHB42" s="134"/>
      <c r="UHC42" s="134"/>
      <c r="UHD42" s="134"/>
      <c r="UHE42" s="134"/>
      <c r="UHF42" s="134"/>
      <c r="UHG42" s="134"/>
      <c r="UHH42" s="134"/>
      <c r="UHI42" s="134"/>
      <c r="UHJ42" s="134"/>
      <c r="UHK42" s="134"/>
      <c r="UHL42" s="134"/>
      <c r="UHM42" s="134"/>
      <c r="UHN42" s="134"/>
      <c r="UHO42" s="134"/>
      <c r="UHP42" s="134"/>
      <c r="UHQ42" s="134"/>
      <c r="UHR42" s="134"/>
      <c r="UHS42" s="134"/>
      <c r="UHT42" s="134"/>
      <c r="UHU42" s="134"/>
      <c r="UHV42" s="134"/>
      <c r="UHW42" s="134"/>
      <c r="UHX42" s="134"/>
      <c r="UHY42" s="134"/>
      <c r="UHZ42" s="134"/>
      <c r="UIA42" s="134"/>
      <c r="UIB42" s="134"/>
      <c r="UIC42" s="134"/>
      <c r="UID42" s="134"/>
      <c r="UIE42" s="134"/>
      <c r="UIF42" s="134"/>
      <c r="UIG42" s="134"/>
      <c r="UIH42" s="134"/>
      <c r="UII42" s="134"/>
      <c r="UIJ42" s="134"/>
      <c r="UIK42" s="134"/>
      <c r="UIL42" s="134"/>
      <c r="UIM42" s="134"/>
      <c r="UIN42" s="134"/>
      <c r="UIO42" s="134"/>
      <c r="UIP42" s="134"/>
      <c r="UIQ42" s="134"/>
      <c r="UIR42" s="134"/>
      <c r="UIS42" s="134"/>
      <c r="UIT42" s="134"/>
      <c r="UIU42" s="134"/>
      <c r="UIV42" s="134"/>
      <c r="UIW42" s="134"/>
      <c r="UIX42" s="134"/>
      <c r="UIY42" s="134"/>
      <c r="UIZ42" s="134"/>
      <c r="UJA42" s="134"/>
      <c r="UJB42" s="134"/>
      <c r="UJC42" s="134"/>
      <c r="UJD42" s="134"/>
      <c r="UJE42" s="134"/>
      <c r="UJF42" s="134"/>
      <c r="UJG42" s="134"/>
      <c r="UJH42" s="134"/>
      <c r="UJI42" s="134"/>
      <c r="UJJ42" s="134"/>
      <c r="UJK42" s="134"/>
      <c r="UJL42" s="134"/>
      <c r="UJM42" s="134"/>
      <c r="UJN42" s="134"/>
      <c r="UJO42" s="134"/>
      <c r="UJP42" s="134"/>
      <c r="UJQ42" s="134"/>
      <c r="UJR42" s="134"/>
      <c r="UJS42" s="134"/>
      <c r="UJT42" s="134"/>
      <c r="UJU42" s="134"/>
      <c r="UJV42" s="134"/>
      <c r="UJW42" s="134"/>
      <c r="UJX42" s="134"/>
      <c r="UJY42" s="134"/>
      <c r="UJZ42" s="134"/>
      <c r="UKA42" s="134"/>
      <c r="UKB42" s="134"/>
      <c r="UKC42" s="134"/>
      <c r="UKD42" s="134"/>
      <c r="UKE42" s="134"/>
      <c r="UKF42" s="134"/>
      <c r="UKG42" s="134"/>
      <c r="UKH42" s="134"/>
      <c r="UKI42" s="134"/>
      <c r="UKJ42" s="134"/>
      <c r="UKK42" s="134"/>
      <c r="UKL42" s="134"/>
      <c r="UKM42" s="134"/>
      <c r="UKN42" s="134"/>
      <c r="UKO42" s="134"/>
      <c r="UKP42" s="134"/>
      <c r="UKQ42" s="134"/>
      <c r="UKR42" s="134"/>
      <c r="UKS42" s="134"/>
      <c r="UKT42" s="134"/>
      <c r="UKU42" s="134"/>
      <c r="UKV42" s="134"/>
      <c r="UKW42" s="134"/>
      <c r="UKX42" s="134"/>
      <c r="UKY42" s="134"/>
      <c r="UKZ42" s="134"/>
      <c r="ULA42" s="134"/>
      <c r="ULB42" s="134"/>
      <c r="ULC42" s="134"/>
      <c r="ULD42" s="134"/>
      <c r="ULE42" s="134"/>
      <c r="ULF42" s="134"/>
      <c r="ULG42" s="134"/>
      <c r="ULH42" s="134"/>
      <c r="ULI42" s="134"/>
      <c r="ULJ42" s="134"/>
      <c r="ULK42" s="134"/>
      <c r="ULL42" s="134"/>
      <c r="ULM42" s="134"/>
      <c r="ULN42" s="134"/>
      <c r="ULO42" s="134"/>
      <c r="ULP42" s="134"/>
      <c r="ULQ42" s="134"/>
      <c r="ULR42" s="134"/>
      <c r="ULS42" s="134"/>
      <c r="ULT42" s="134"/>
      <c r="ULU42" s="134"/>
      <c r="ULV42" s="134"/>
      <c r="ULW42" s="134"/>
      <c r="ULX42" s="134"/>
      <c r="ULY42" s="134"/>
      <c r="ULZ42" s="134"/>
      <c r="UMA42" s="134"/>
      <c r="UMB42" s="134"/>
      <c r="UMC42" s="134"/>
      <c r="UMD42" s="134"/>
      <c r="UME42" s="134"/>
      <c r="UMF42" s="134"/>
      <c r="UMG42" s="134"/>
      <c r="UMH42" s="134"/>
      <c r="UMI42" s="134"/>
      <c r="UMJ42" s="134"/>
      <c r="UMK42" s="134"/>
      <c r="UML42" s="134"/>
      <c r="UMM42" s="134"/>
      <c r="UMN42" s="134"/>
      <c r="UMO42" s="134"/>
      <c r="UMP42" s="134"/>
      <c r="UMQ42" s="134"/>
      <c r="UMR42" s="134"/>
      <c r="UMS42" s="134"/>
      <c r="UMT42" s="134"/>
      <c r="UMU42" s="134"/>
      <c r="UMV42" s="134"/>
      <c r="UMW42" s="134"/>
      <c r="UMX42" s="134"/>
      <c r="UMY42" s="134"/>
      <c r="UMZ42" s="134"/>
      <c r="UNA42" s="134"/>
      <c r="UNB42" s="134"/>
      <c r="UNC42" s="134"/>
      <c r="UND42" s="134"/>
      <c r="UNE42" s="134"/>
      <c r="UNF42" s="134"/>
      <c r="UNG42" s="134"/>
      <c r="UNH42" s="134"/>
      <c r="UNI42" s="134"/>
      <c r="UNJ42" s="134"/>
      <c r="UNK42" s="134"/>
      <c r="UNL42" s="134"/>
      <c r="UNM42" s="134"/>
      <c r="UNN42" s="134"/>
      <c r="UNO42" s="134"/>
      <c r="UNP42" s="134"/>
      <c r="UNQ42" s="134"/>
      <c r="UNR42" s="134"/>
      <c r="UNS42" s="134"/>
      <c r="UNT42" s="134"/>
      <c r="UNU42" s="134"/>
      <c r="UNV42" s="134"/>
      <c r="UNW42" s="134"/>
      <c r="UNX42" s="134"/>
      <c r="UNY42" s="134"/>
      <c r="UNZ42" s="134"/>
      <c r="UOA42" s="134"/>
      <c r="UOB42" s="134"/>
      <c r="UOC42" s="134"/>
      <c r="UOD42" s="134"/>
      <c r="UOE42" s="134"/>
      <c r="UOF42" s="134"/>
      <c r="UOG42" s="134"/>
      <c r="UOH42" s="134"/>
      <c r="UOI42" s="134"/>
      <c r="UOJ42" s="134"/>
      <c r="UOK42" s="134"/>
      <c r="UOL42" s="134"/>
      <c r="UOM42" s="134"/>
      <c r="UON42" s="134"/>
      <c r="UOO42" s="134"/>
      <c r="UOP42" s="134"/>
      <c r="UOQ42" s="134"/>
      <c r="UOR42" s="134"/>
      <c r="UOS42" s="134"/>
      <c r="UOT42" s="134"/>
      <c r="UOU42" s="134"/>
      <c r="UOV42" s="134"/>
      <c r="UOW42" s="134"/>
      <c r="UOX42" s="134"/>
      <c r="UOY42" s="134"/>
      <c r="UOZ42" s="134"/>
      <c r="UPA42" s="134"/>
      <c r="UPB42" s="134"/>
      <c r="UPC42" s="134"/>
      <c r="UPD42" s="134"/>
      <c r="UPE42" s="134"/>
      <c r="UPF42" s="134"/>
      <c r="UPG42" s="134"/>
      <c r="UPH42" s="134"/>
      <c r="UPI42" s="134"/>
      <c r="UPJ42" s="134"/>
      <c r="UPK42" s="134"/>
      <c r="UPL42" s="134"/>
      <c r="UPM42" s="134"/>
      <c r="UPN42" s="134"/>
      <c r="UPO42" s="134"/>
      <c r="UPP42" s="134"/>
      <c r="UPQ42" s="134"/>
      <c r="UPR42" s="134"/>
      <c r="UPS42" s="134"/>
      <c r="UPT42" s="134"/>
      <c r="UPU42" s="134"/>
      <c r="UPV42" s="134"/>
      <c r="UPW42" s="134"/>
      <c r="UPX42" s="134"/>
      <c r="UPY42" s="134"/>
      <c r="UPZ42" s="134"/>
      <c r="UQA42" s="134"/>
      <c r="UQB42" s="134"/>
      <c r="UQC42" s="134"/>
      <c r="UQD42" s="134"/>
      <c r="UQE42" s="134"/>
      <c r="UQF42" s="134"/>
      <c r="UQG42" s="134"/>
      <c r="UQH42" s="134"/>
      <c r="UQI42" s="134"/>
      <c r="UQJ42" s="134"/>
      <c r="UQK42" s="134"/>
      <c r="UQL42" s="134"/>
      <c r="UQM42" s="134"/>
      <c r="UQN42" s="134"/>
      <c r="UQO42" s="134"/>
      <c r="UQP42" s="134"/>
      <c r="UQQ42" s="134"/>
      <c r="UQR42" s="134"/>
      <c r="UQS42" s="134"/>
      <c r="UQT42" s="134"/>
      <c r="UQU42" s="134"/>
      <c r="UQV42" s="134"/>
      <c r="UQW42" s="134"/>
      <c r="UQX42" s="134"/>
      <c r="UQY42" s="134"/>
      <c r="UQZ42" s="134"/>
      <c r="URA42" s="134"/>
      <c r="URB42" s="134"/>
      <c r="URC42" s="134"/>
      <c r="URD42" s="134"/>
      <c r="URE42" s="134"/>
      <c r="URF42" s="134"/>
      <c r="URG42" s="134"/>
      <c r="URH42" s="134"/>
      <c r="URI42" s="134"/>
      <c r="URJ42" s="134"/>
      <c r="URK42" s="134"/>
      <c r="URL42" s="134"/>
      <c r="URM42" s="134"/>
      <c r="URN42" s="134"/>
      <c r="URO42" s="134"/>
      <c r="URP42" s="134"/>
      <c r="URQ42" s="134"/>
      <c r="URR42" s="134"/>
      <c r="URS42" s="134"/>
      <c r="URT42" s="134"/>
      <c r="URU42" s="134"/>
      <c r="URV42" s="134"/>
      <c r="URW42" s="134"/>
      <c r="URX42" s="134"/>
      <c r="URY42" s="134"/>
      <c r="URZ42" s="134"/>
      <c r="USA42" s="134"/>
      <c r="USB42" s="134"/>
      <c r="USC42" s="134"/>
      <c r="USD42" s="134"/>
      <c r="USE42" s="134"/>
      <c r="USF42" s="134"/>
      <c r="USG42" s="134"/>
      <c r="USH42" s="134"/>
      <c r="USI42" s="134"/>
      <c r="USJ42" s="134"/>
      <c r="USK42" s="134"/>
      <c r="USL42" s="134"/>
      <c r="USM42" s="134"/>
      <c r="USN42" s="134"/>
      <c r="USO42" s="134"/>
      <c r="USP42" s="134"/>
      <c r="USQ42" s="134"/>
      <c r="USR42" s="134"/>
      <c r="USS42" s="134"/>
      <c r="UST42" s="134"/>
      <c r="USU42" s="134"/>
      <c r="USV42" s="134"/>
      <c r="USW42" s="134"/>
      <c r="USX42" s="134"/>
      <c r="USY42" s="134"/>
      <c r="USZ42" s="134"/>
      <c r="UTA42" s="134"/>
      <c r="UTB42" s="134"/>
      <c r="UTC42" s="134"/>
      <c r="UTD42" s="134"/>
      <c r="UTE42" s="134"/>
      <c r="UTF42" s="134"/>
      <c r="UTG42" s="134"/>
      <c r="UTH42" s="134"/>
      <c r="UTI42" s="134"/>
      <c r="UTJ42" s="134"/>
      <c r="UTK42" s="134"/>
      <c r="UTL42" s="134"/>
      <c r="UTM42" s="134"/>
      <c r="UTN42" s="134"/>
      <c r="UTO42" s="134"/>
      <c r="UTP42" s="134"/>
      <c r="UTQ42" s="134"/>
      <c r="UTR42" s="134"/>
      <c r="UTS42" s="134"/>
      <c r="UTT42" s="134"/>
      <c r="UTU42" s="134"/>
      <c r="UTV42" s="134"/>
      <c r="UTW42" s="134"/>
      <c r="UTX42" s="134"/>
      <c r="UTY42" s="134"/>
      <c r="UTZ42" s="134"/>
      <c r="UUA42" s="134"/>
      <c r="UUB42" s="134"/>
      <c r="UUC42" s="134"/>
      <c r="UUD42" s="134"/>
      <c r="UUE42" s="134"/>
      <c r="UUF42" s="134"/>
      <c r="UUG42" s="134"/>
      <c r="UUH42" s="134"/>
      <c r="UUI42" s="134"/>
      <c r="UUJ42" s="134"/>
      <c r="UUK42" s="134"/>
      <c r="UUL42" s="134"/>
      <c r="UUM42" s="134"/>
      <c r="UUN42" s="134"/>
      <c r="UUO42" s="134"/>
      <c r="UUP42" s="134"/>
      <c r="UUQ42" s="134"/>
      <c r="UUR42" s="134"/>
      <c r="UUS42" s="134"/>
      <c r="UUT42" s="134"/>
      <c r="UUU42" s="134"/>
      <c r="UUV42" s="134"/>
      <c r="UUW42" s="134"/>
      <c r="UUX42" s="134"/>
      <c r="UUY42" s="134"/>
      <c r="UUZ42" s="134"/>
      <c r="UVA42" s="134"/>
      <c r="UVB42" s="134"/>
      <c r="UVC42" s="134"/>
      <c r="UVD42" s="134"/>
      <c r="UVE42" s="134"/>
      <c r="UVF42" s="134"/>
      <c r="UVG42" s="134"/>
      <c r="UVH42" s="134"/>
      <c r="UVI42" s="134"/>
      <c r="UVJ42" s="134"/>
      <c r="UVK42" s="134"/>
      <c r="UVL42" s="134"/>
      <c r="UVM42" s="134"/>
      <c r="UVN42" s="134"/>
      <c r="UVO42" s="134"/>
      <c r="UVP42" s="134"/>
      <c r="UVQ42" s="134"/>
      <c r="UVR42" s="134"/>
      <c r="UVS42" s="134"/>
      <c r="UVT42" s="134"/>
      <c r="UVU42" s="134"/>
      <c r="UVV42" s="134"/>
      <c r="UVW42" s="134"/>
      <c r="UVX42" s="134"/>
      <c r="UVY42" s="134"/>
      <c r="UVZ42" s="134"/>
      <c r="UWA42" s="134"/>
      <c r="UWB42" s="134"/>
      <c r="UWC42" s="134"/>
      <c r="UWD42" s="134"/>
      <c r="UWE42" s="134"/>
      <c r="UWF42" s="134"/>
      <c r="UWG42" s="134"/>
      <c r="UWH42" s="134"/>
      <c r="UWI42" s="134"/>
      <c r="UWJ42" s="134"/>
      <c r="UWK42" s="134"/>
      <c r="UWL42" s="134"/>
      <c r="UWM42" s="134"/>
      <c r="UWN42" s="134"/>
      <c r="UWO42" s="134"/>
      <c r="UWP42" s="134"/>
      <c r="UWQ42" s="134"/>
      <c r="UWR42" s="134"/>
      <c r="UWS42" s="134"/>
      <c r="UWT42" s="134"/>
      <c r="UWU42" s="134"/>
      <c r="UWV42" s="134"/>
      <c r="UWW42" s="134"/>
      <c r="UWX42" s="134"/>
      <c r="UWY42" s="134"/>
      <c r="UWZ42" s="134"/>
      <c r="UXA42" s="134"/>
      <c r="UXB42" s="134"/>
      <c r="UXC42" s="134"/>
      <c r="UXD42" s="134"/>
      <c r="UXE42" s="134"/>
      <c r="UXF42" s="134"/>
      <c r="UXG42" s="134"/>
      <c r="UXH42" s="134"/>
      <c r="UXI42" s="134"/>
      <c r="UXJ42" s="134"/>
      <c r="UXK42" s="134"/>
      <c r="UXL42" s="134"/>
      <c r="UXM42" s="134"/>
      <c r="UXN42" s="134"/>
      <c r="UXO42" s="134"/>
      <c r="UXP42" s="134"/>
      <c r="UXQ42" s="134"/>
      <c r="UXR42" s="134"/>
      <c r="UXS42" s="134"/>
      <c r="UXT42" s="134"/>
      <c r="UXU42" s="134"/>
      <c r="UXV42" s="134"/>
      <c r="UXW42" s="134"/>
      <c r="UXX42" s="134"/>
      <c r="UXY42" s="134"/>
      <c r="UXZ42" s="134"/>
      <c r="UYA42" s="134"/>
      <c r="UYB42" s="134"/>
      <c r="UYC42" s="134"/>
      <c r="UYD42" s="134"/>
      <c r="UYE42" s="134"/>
      <c r="UYF42" s="134"/>
      <c r="UYG42" s="134"/>
      <c r="UYH42" s="134"/>
      <c r="UYI42" s="134"/>
      <c r="UYJ42" s="134"/>
      <c r="UYK42" s="134"/>
      <c r="UYL42" s="134"/>
      <c r="UYM42" s="134"/>
      <c r="UYN42" s="134"/>
      <c r="UYO42" s="134"/>
      <c r="UYP42" s="134"/>
      <c r="UYQ42" s="134"/>
      <c r="UYR42" s="134"/>
      <c r="UYS42" s="134"/>
      <c r="UYT42" s="134"/>
      <c r="UYU42" s="134"/>
      <c r="UYV42" s="134"/>
      <c r="UYW42" s="134"/>
      <c r="UYX42" s="134"/>
      <c r="UYY42" s="134"/>
      <c r="UYZ42" s="134"/>
      <c r="UZA42" s="134"/>
      <c r="UZB42" s="134"/>
      <c r="UZC42" s="134"/>
      <c r="UZD42" s="134"/>
      <c r="UZE42" s="134"/>
      <c r="UZF42" s="134"/>
      <c r="UZG42" s="134"/>
      <c r="UZH42" s="134"/>
      <c r="UZI42" s="134"/>
      <c r="UZJ42" s="134"/>
      <c r="UZK42" s="134"/>
      <c r="UZL42" s="134"/>
      <c r="UZM42" s="134"/>
      <c r="UZN42" s="134"/>
      <c r="UZO42" s="134"/>
      <c r="UZP42" s="134"/>
      <c r="UZQ42" s="134"/>
      <c r="UZR42" s="134"/>
      <c r="UZS42" s="134"/>
      <c r="UZT42" s="134"/>
      <c r="UZU42" s="134"/>
      <c r="UZV42" s="134"/>
      <c r="UZW42" s="134"/>
      <c r="UZX42" s="134"/>
      <c r="UZY42" s="134"/>
      <c r="UZZ42" s="134"/>
      <c r="VAA42" s="134"/>
      <c r="VAB42" s="134"/>
      <c r="VAC42" s="134"/>
      <c r="VAD42" s="134"/>
      <c r="VAE42" s="134"/>
      <c r="VAF42" s="134"/>
      <c r="VAG42" s="134"/>
      <c r="VAH42" s="134"/>
      <c r="VAI42" s="134"/>
      <c r="VAJ42" s="134"/>
      <c r="VAK42" s="134"/>
      <c r="VAL42" s="134"/>
      <c r="VAM42" s="134"/>
      <c r="VAN42" s="134"/>
      <c r="VAO42" s="134"/>
      <c r="VAP42" s="134"/>
      <c r="VAQ42" s="134"/>
      <c r="VAR42" s="134"/>
      <c r="VAS42" s="134"/>
      <c r="VAT42" s="134"/>
      <c r="VAU42" s="134"/>
      <c r="VAV42" s="134"/>
      <c r="VAW42" s="134"/>
      <c r="VAX42" s="134"/>
      <c r="VAY42" s="134"/>
      <c r="VAZ42" s="134"/>
      <c r="VBA42" s="134"/>
      <c r="VBB42" s="134"/>
      <c r="VBC42" s="134"/>
      <c r="VBD42" s="134"/>
      <c r="VBE42" s="134"/>
      <c r="VBF42" s="134"/>
      <c r="VBG42" s="134"/>
      <c r="VBH42" s="134"/>
      <c r="VBI42" s="134"/>
      <c r="VBJ42" s="134"/>
      <c r="VBK42" s="134"/>
      <c r="VBL42" s="134"/>
      <c r="VBM42" s="134"/>
      <c r="VBN42" s="134"/>
      <c r="VBO42" s="134"/>
      <c r="VBP42" s="134"/>
      <c r="VBQ42" s="134"/>
      <c r="VBR42" s="134"/>
      <c r="VBS42" s="134"/>
      <c r="VBT42" s="134"/>
      <c r="VBU42" s="134"/>
      <c r="VBV42" s="134"/>
      <c r="VBW42" s="134"/>
      <c r="VBX42" s="134"/>
      <c r="VBY42" s="134"/>
      <c r="VBZ42" s="134"/>
      <c r="VCA42" s="134"/>
      <c r="VCB42" s="134"/>
      <c r="VCC42" s="134"/>
      <c r="VCD42" s="134"/>
      <c r="VCE42" s="134"/>
      <c r="VCF42" s="134"/>
      <c r="VCG42" s="134"/>
      <c r="VCH42" s="134"/>
      <c r="VCI42" s="134"/>
      <c r="VCJ42" s="134"/>
      <c r="VCK42" s="134"/>
      <c r="VCL42" s="134"/>
      <c r="VCM42" s="134"/>
      <c r="VCN42" s="134"/>
      <c r="VCO42" s="134"/>
      <c r="VCP42" s="134"/>
      <c r="VCQ42" s="134"/>
      <c r="VCR42" s="134"/>
      <c r="VCS42" s="134"/>
      <c r="VCT42" s="134"/>
      <c r="VCU42" s="134"/>
      <c r="VCV42" s="134"/>
      <c r="VCW42" s="134"/>
      <c r="VCX42" s="134"/>
      <c r="VCY42" s="134"/>
      <c r="VCZ42" s="134"/>
      <c r="VDA42" s="134"/>
      <c r="VDB42" s="134"/>
      <c r="VDC42" s="134"/>
      <c r="VDD42" s="134"/>
      <c r="VDE42" s="134"/>
      <c r="VDF42" s="134"/>
      <c r="VDG42" s="134"/>
      <c r="VDH42" s="134"/>
      <c r="VDI42" s="134"/>
      <c r="VDJ42" s="134"/>
      <c r="VDK42" s="134"/>
      <c r="VDL42" s="134"/>
      <c r="VDM42" s="134"/>
      <c r="VDN42" s="134"/>
      <c r="VDO42" s="134"/>
      <c r="VDP42" s="134"/>
      <c r="VDQ42" s="134"/>
      <c r="VDR42" s="134"/>
      <c r="VDS42" s="134"/>
      <c r="VDT42" s="134"/>
      <c r="VDU42" s="134"/>
      <c r="VDV42" s="134"/>
      <c r="VDW42" s="134"/>
      <c r="VDX42" s="134"/>
      <c r="VDY42" s="134"/>
      <c r="VDZ42" s="134"/>
      <c r="VEA42" s="134"/>
      <c r="VEB42" s="134"/>
      <c r="VEC42" s="134"/>
      <c r="VED42" s="134"/>
      <c r="VEE42" s="134"/>
      <c r="VEF42" s="134"/>
      <c r="VEG42" s="134"/>
      <c r="VEH42" s="134"/>
      <c r="VEI42" s="134"/>
      <c r="VEJ42" s="134"/>
      <c r="VEK42" s="134"/>
      <c r="VEL42" s="134"/>
      <c r="VEM42" s="134"/>
      <c r="VEN42" s="134"/>
      <c r="VEO42" s="134"/>
      <c r="VEP42" s="134"/>
      <c r="VEQ42" s="134"/>
      <c r="VER42" s="134"/>
      <c r="VES42" s="134"/>
      <c r="VET42" s="134"/>
      <c r="VEU42" s="134"/>
      <c r="VEV42" s="134"/>
      <c r="VEW42" s="134"/>
      <c r="VEX42" s="134"/>
      <c r="VEY42" s="134"/>
      <c r="VEZ42" s="134"/>
      <c r="VFA42" s="134"/>
      <c r="VFB42" s="134"/>
      <c r="VFC42" s="134"/>
      <c r="VFD42" s="134"/>
      <c r="VFE42" s="134"/>
      <c r="VFF42" s="134"/>
      <c r="VFG42" s="134"/>
      <c r="VFH42" s="134"/>
      <c r="VFI42" s="134"/>
      <c r="VFJ42" s="134"/>
      <c r="VFK42" s="134"/>
      <c r="VFL42" s="134"/>
      <c r="VFM42" s="134"/>
      <c r="VFN42" s="134"/>
      <c r="VFO42" s="134"/>
      <c r="VFP42" s="134"/>
      <c r="VFQ42" s="134"/>
      <c r="VFR42" s="134"/>
      <c r="VFS42" s="134"/>
      <c r="VFT42" s="134"/>
      <c r="VFU42" s="134"/>
      <c r="VFV42" s="134"/>
      <c r="VFW42" s="134"/>
      <c r="VFX42" s="134"/>
      <c r="VFY42" s="134"/>
      <c r="VFZ42" s="134"/>
      <c r="VGA42" s="134"/>
      <c r="VGB42" s="134"/>
      <c r="VGC42" s="134"/>
      <c r="VGD42" s="134"/>
      <c r="VGE42" s="134"/>
      <c r="VGF42" s="134"/>
      <c r="VGG42" s="134"/>
      <c r="VGH42" s="134"/>
      <c r="VGI42" s="134"/>
      <c r="VGJ42" s="134"/>
      <c r="VGK42" s="134"/>
      <c r="VGL42" s="134"/>
      <c r="VGM42" s="134"/>
      <c r="VGN42" s="134"/>
      <c r="VGO42" s="134"/>
      <c r="VGP42" s="134"/>
      <c r="VGQ42" s="134"/>
      <c r="VGR42" s="134"/>
      <c r="VGS42" s="134"/>
      <c r="VGT42" s="134"/>
      <c r="VGU42" s="134"/>
      <c r="VGV42" s="134"/>
      <c r="VGW42" s="134"/>
      <c r="VGX42" s="134"/>
      <c r="VGY42" s="134"/>
      <c r="VGZ42" s="134"/>
      <c r="VHA42" s="134"/>
      <c r="VHB42" s="134"/>
      <c r="VHC42" s="134"/>
      <c r="VHD42" s="134"/>
      <c r="VHE42" s="134"/>
      <c r="VHF42" s="134"/>
      <c r="VHG42" s="134"/>
      <c r="VHH42" s="134"/>
      <c r="VHI42" s="134"/>
      <c r="VHJ42" s="134"/>
      <c r="VHK42" s="134"/>
      <c r="VHL42" s="134"/>
      <c r="VHM42" s="134"/>
      <c r="VHN42" s="134"/>
      <c r="VHO42" s="134"/>
      <c r="VHP42" s="134"/>
      <c r="VHQ42" s="134"/>
      <c r="VHR42" s="134"/>
      <c r="VHS42" s="134"/>
      <c r="VHT42" s="134"/>
      <c r="VHU42" s="134"/>
      <c r="VHV42" s="134"/>
      <c r="VHW42" s="134"/>
      <c r="VHX42" s="134"/>
      <c r="VHY42" s="134"/>
      <c r="VHZ42" s="134"/>
      <c r="VIA42" s="134"/>
      <c r="VIB42" s="134"/>
      <c r="VIC42" s="134"/>
      <c r="VID42" s="134"/>
      <c r="VIE42" s="134"/>
      <c r="VIF42" s="134"/>
      <c r="VIG42" s="134"/>
      <c r="VIH42" s="134"/>
      <c r="VII42" s="134"/>
      <c r="VIJ42" s="134"/>
      <c r="VIK42" s="134"/>
      <c r="VIL42" s="134"/>
      <c r="VIM42" s="134"/>
      <c r="VIN42" s="134"/>
      <c r="VIO42" s="134"/>
      <c r="VIP42" s="134"/>
      <c r="VIQ42" s="134"/>
      <c r="VIR42" s="134"/>
      <c r="VIS42" s="134"/>
      <c r="VIT42" s="134"/>
      <c r="VIU42" s="134"/>
      <c r="VIV42" s="134"/>
      <c r="VIW42" s="134"/>
      <c r="VIX42" s="134"/>
      <c r="VIY42" s="134"/>
      <c r="VIZ42" s="134"/>
      <c r="VJA42" s="134"/>
      <c r="VJB42" s="134"/>
      <c r="VJC42" s="134"/>
      <c r="VJD42" s="134"/>
      <c r="VJE42" s="134"/>
      <c r="VJF42" s="134"/>
      <c r="VJG42" s="134"/>
      <c r="VJH42" s="134"/>
      <c r="VJI42" s="134"/>
      <c r="VJJ42" s="134"/>
      <c r="VJK42" s="134"/>
      <c r="VJL42" s="134"/>
      <c r="VJM42" s="134"/>
      <c r="VJN42" s="134"/>
      <c r="VJO42" s="134"/>
      <c r="VJP42" s="134"/>
      <c r="VJQ42" s="134"/>
      <c r="VJR42" s="134"/>
      <c r="VJS42" s="134"/>
      <c r="VJT42" s="134"/>
      <c r="VJU42" s="134"/>
      <c r="VJV42" s="134"/>
      <c r="VJW42" s="134"/>
      <c r="VJX42" s="134"/>
      <c r="VJY42" s="134"/>
      <c r="VJZ42" s="134"/>
      <c r="VKA42" s="134"/>
      <c r="VKB42" s="134"/>
      <c r="VKC42" s="134"/>
      <c r="VKD42" s="134"/>
      <c r="VKE42" s="134"/>
      <c r="VKF42" s="134"/>
      <c r="VKG42" s="134"/>
      <c r="VKH42" s="134"/>
      <c r="VKI42" s="134"/>
      <c r="VKJ42" s="134"/>
      <c r="VKK42" s="134"/>
      <c r="VKL42" s="134"/>
      <c r="VKM42" s="134"/>
      <c r="VKN42" s="134"/>
      <c r="VKO42" s="134"/>
      <c r="VKP42" s="134"/>
      <c r="VKQ42" s="134"/>
      <c r="VKR42" s="134"/>
      <c r="VKS42" s="134"/>
      <c r="VKT42" s="134"/>
      <c r="VKU42" s="134"/>
      <c r="VKV42" s="134"/>
      <c r="VKW42" s="134"/>
      <c r="VKX42" s="134"/>
      <c r="VKY42" s="134"/>
      <c r="VKZ42" s="134"/>
      <c r="VLA42" s="134"/>
      <c r="VLB42" s="134"/>
      <c r="VLC42" s="134"/>
      <c r="VLD42" s="134"/>
      <c r="VLE42" s="134"/>
      <c r="VLF42" s="134"/>
      <c r="VLG42" s="134"/>
      <c r="VLH42" s="134"/>
      <c r="VLI42" s="134"/>
      <c r="VLJ42" s="134"/>
      <c r="VLK42" s="134"/>
      <c r="VLL42" s="134"/>
      <c r="VLM42" s="134"/>
      <c r="VLN42" s="134"/>
      <c r="VLO42" s="134"/>
      <c r="VLP42" s="134"/>
      <c r="VLQ42" s="134"/>
      <c r="VLR42" s="134"/>
      <c r="VLS42" s="134"/>
      <c r="VLT42" s="134"/>
      <c r="VLU42" s="134"/>
      <c r="VLV42" s="134"/>
      <c r="VLW42" s="134"/>
      <c r="VLX42" s="134"/>
      <c r="VLY42" s="134"/>
      <c r="VLZ42" s="134"/>
      <c r="VMA42" s="134"/>
      <c r="VMB42" s="134"/>
      <c r="VMC42" s="134"/>
      <c r="VMD42" s="134"/>
      <c r="VME42" s="134"/>
      <c r="VMF42" s="134"/>
      <c r="VMG42" s="134"/>
      <c r="VMH42" s="134"/>
      <c r="VMI42" s="134"/>
      <c r="VMJ42" s="134"/>
      <c r="VMK42" s="134"/>
      <c r="VML42" s="134"/>
      <c r="VMM42" s="134"/>
      <c r="VMN42" s="134"/>
      <c r="VMO42" s="134"/>
      <c r="VMP42" s="134"/>
      <c r="VMQ42" s="134"/>
      <c r="VMR42" s="134"/>
      <c r="VMS42" s="134"/>
      <c r="VMT42" s="134"/>
      <c r="VMU42" s="134"/>
      <c r="VMV42" s="134"/>
      <c r="VMW42" s="134"/>
      <c r="VMX42" s="134"/>
      <c r="VMY42" s="134"/>
      <c r="VMZ42" s="134"/>
      <c r="VNA42" s="134"/>
      <c r="VNB42" s="134"/>
      <c r="VNC42" s="134"/>
      <c r="VND42" s="134"/>
      <c r="VNE42" s="134"/>
      <c r="VNF42" s="134"/>
      <c r="VNG42" s="134"/>
      <c r="VNH42" s="134"/>
      <c r="VNI42" s="134"/>
      <c r="VNJ42" s="134"/>
      <c r="VNK42" s="134"/>
      <c r="VNL42" s="134"/>
      <c r="VNM42" s="134"/>
      <c r="VNN42" s="134"/>
      <c r="VNO42" s="134"/>
      <c r="VNP42" s="134"/>
      <c r="VNQ42" s="134"/>
      <c r="VNR42" s="134"/>
      <c r="VNS42" s="134"/>
      <c r="VNT42" s="134"/>
      <c r="VNU42" s="134"/>
      <c r="VNV42" s="134"/>
      <c r="VNW42" s="134"/>
      <c r="VNX42" s="134"/>
      <c r="VNY42" s="134"/>
      <c r="VNZ42" s="134"/>
      <c r="VOA42" s="134"/>
      <c r="VOB42" s="134"/>
      <c r="VOC42" s="134"/>
      <c r="VOD42" s="134"/>
      <c r="VOE42" s="134"/>
      <c r="VOF42" s="134"/>
      <c r="VOG42" s="134"/>
      <c r="VOH42" s="134"/>
      <c r="VOI42" s="134"/>
      <c r="VOJ42" s="134"/>
      <c r="VOK42" s="134"/>
      <c r="VOL42" s="134"/>
      <c r="VOM42" s="134"/>
      <c r="VON42" s="134"/>
      <c r="VOO42" s="134"/>
      <c r="VOP42" s="134"/>
      <c r="VOQ42" s="134"/>
      <c r="VOR42" s="134"/>
      <c r="VOS42" s="134"/>
      <c r="VOT42" s="134"/>
      <c r="VOU42" s="134"/>
      <c r="VOV42" s="134"/>
      <c r="VOW42" s="134"/>
      <c r="VOX42" s="134"/>
      <c r="VOY42" s="134"/>
      <c r="VOZ42" s="134"/>
      <c r="VPA42" s="134"/>
      <c r="VPB42" s="134"/>
      <c r="VPC42" s="134"/>
      <c r="VPD42" s="134"/>
      <c r="VPE42" s="134"/>
      <c r="VPF42" s="134"/>
      <c r="VPG42" s="134"/>
      <c r="VPH42" s="134"/>
      <c r="VPI42" s="134"/>
      <c r="VPJ42" s="134"/>
      <c r="VPK42" s="134"/>
      <c r="VPL42" s="134"/>
      <c r="VPM42" s="134"/>
      <c r="VPN42" s="134"/>
      <c r="VPO42" s="134"/>
      <c r="VPP42" s="134"/>
      <c r="VPQ42" s="134"/>
      <c r="VPR42" s="134"/>
      <c r="VPS42" s="134"/>
      <c r="VPT42" s="134"/>
      <c r="VPU42" s="134"/>
      <c r="VPV42" s="134"/>
      <c r="VPW42" s="134"/>
      <c r="VPX42" s="134"/>
      <c r="VPY42" s="134"/>
      <c r="VPZ42" s="134"/>
      <c r="VQA42" s="134"/>
      <c r="VQB42" s="134"/>
      <c r="VQC42" s="134"/>
      <c r="VQD42" s="134"/>
      <c r="VQE42" s="134"/>
      <c r="VQF42" s="134"/>
      <c r="VQG42" s="134"/>
      <c r="VQH42" s="134"/>
      <c r="VQI42" s="134"/>
      <c r="VQJ42" s="134"/>
      <c r="VQK42" s="134"/>
      <c r="VQL42" s="134"/>
      <c r="VQM42" s="134"/>
      <c r="VQN42" s="134"/>
      <c r="VQO42" s="134"/>
      <c r="VQP42" s="134"/>
      <c r="VQQ42" s="134"/>
      <c r="VQR42" s="134"/>
      <c r="VQS42" s="134"/>
      <c r="VQT42" s="134"/>
      <c r="VQU42" s="134"/>
      <c r="VQV42" s="134"/>
      <c r="VQW42" s="134"/>
      <c r="VQX42" s="134"/>
      <c r="VQY42" s="134"/>
      <c r="VQZ42" s="134"/>
      <c r="VRA42" s="134"/>
      <c r="VRB42" s="134"/>
      <c r="VRC42" s="134"/>
      <c r="VRD42" s="134"/>
      <c r="VRE42" s="134"/>
      <c r="VRF42" s="134"/>
      <c r="VRG42" s="134"/>
      <c r="VRH42" s="134"/>
      <c r="VRI42" s="134"/>
      <c r="VRJ42" s="134"/>
      <c r="VRK42" s="134"/>
      <c r="VRL42" s="134"/>
      <c r="VRM42" s="134"/>
      <c r="VRN42" s="134"/>
      <c r="VRO42" s="134"/>
      <c r="VRP42" s="134"/>
      <c r="VRQ42" s="134"/>
      <c r="VRR42" s="134"/>
      <c r="VRS42" s="134"/>
      <c r="VRT42" s="134"/>
      <c r="VRU42" s="134"/>
      <c r="VRV42" s="134"/>
      <c r="VRW42" s="134"/>
      <c r="VRX42" s="134"/>
      <c r="VRY42" s="134"/>
      <c r="VRZ42" s="134"/>
      <c r="VSA42" s="134"/>
      <c r="VSB42" s="134"/>
      <c r="VSC42" s="134"/>
      <c r="VSD42" s="134"/>
      <c r="VSE42" s="134"/>
      <c r="VSF42" s="134"/>
      <c r="VSG42" s="134"/>
      <c r="VSH42" s="134"/>
      <c r="VSI42" s="134"/>
      <c r="VSJ42" s="134"/>
      <c r="VSK42" s="134"/>
      <c r="VSL42" s="134"/>
      <c r="VSM42" s="134"/>
      <c r="VSN42" s="134"/>
      <c r="VSO42" s="134"/>
      <c r="VSP42" s="134"/>
      <c r="VSQ42" s="134"/>
      <c r="VSR42" s="134"/>
      <c r="VSS42" s="134"/>
      <c r="VST42" s="134"/>
      <c r="VSU42" s="134"/>
      <c r="VSV42" s="134"/>
      <c r="VSW42" s="134"/>
      <c r="VSX42" s="134"/>
      <c r="VSY42" s="134"/>
      <c r="VSZ42" s="134"/>
      <c r="VTA42" s="134"/>
      <c r="VTB42" s="134"/>
      <c r="VTC42" s="134"/>
      <c r="VTD42" s="134"/>
      <c r="VTE42" s="134"/>
      <c r="VTF42" s="134"/>
      <c r="VTG42" s="134"/>
      <c r="VTH42" s="134"/>
      <c r="VTI42" s="134"/>
      <c r="VTJ42" s="134"/>
      <c r="VTK42" s="134"/>
      <c r="VTL42" s="134"/>
      <c r="VTM42" s="134"/>
      <c r="VTN42" s="134"/>
      <c r="VTO42" s="134"/>
      <c r="VTP42" s="134"/>
      <c r="VTQ42" s="134"/>
      <c r="VTR42" s="134"/>
      <c r="VTS42" s="134"/>
      <c r="VTT42" s="134"/>
      <c r="VTU42" s="134"/>
      <c r="VTV42" s="134"/>
      <c r="VTW42" s="134"/>
      <c r="VTX42" s="134"/>
      <c r="VTY42" s="134"/>
      <c r="VTZ42" s="134"/>
      <c r="VUA42" s="134"/>
      <c r="VUB42" s="134"/>
      <c r="VUC42" s="134"/>
      <c r="VUD42" s="134"/>
      <c r="VUE42" s="134"/>
      <c r="VUF42" s="134"/>
      <c r="VUG42" s="134"/>
      <c r="VUH42" s="134"/>
      <c r="VUI42" s="134"/>
      <c r="VUJ42" s="134"/>
      <c r="VUK42" s="134"/>
      <c r="VUL42" s="134"/>
      <c r="VUM42" s="134"/>
      <c r="VUN42" s="134"/>
      <c r="VUO42" s="134"/>
      <c r="VUP42" s="134"/>
      <c r="VUQ42" s="134"/>
      <c r="VUR42" s="134"/>
      <c r="VUS42" s="134"/>
      <c r="VUT42" s="134"/>
      <c r="VUU42" s="134"/>
      <c r="VUV42" s="134"/>
      <c r="VUW42" s="134"/>
      <c r="VUX42" s="134"/>
      <c r="VUY42" s="134"/>
      <c r="VUZ42" s="134"/>
      <c r="VVA42" s="134"/>
      <c r="VVB42" s="134"/>
      <c r="VVC42" s="134"/>
      <c r="VVD42" s="134"/>
      <c r="VVE42" s="134"/>
      <c r="VVF42" s="134"/>
      <c r="VVG42" s="134"/>
      <c r="VVH42" s="134"/>
      <c r="VVI42" s="134"/>
      <c r="VVJ42" s="134"/>
      <c r="VVK42" s="134"/>
      <c r="VVL42" s="134"/>
      <c r="VVM42" s="134"/>
      <c r="VVN42" s="134"/>
      <c r="VVO42" s="134"/>
      <c r="VVP42" s="134"/>
      <c r="VVQ42" s="134"/>
      <c r="VVR42" s="134"/>
      <c r="VVS42" s="134"/>
      <c r="VVT42" s="134"/>
      <c r="VVU42" s="134"/>
      <c r="VVV42" s="134"/>
      <c r="VVW42" s="134"/>
      <c r="VVX42" s="134"/>
      <c r="VVY42" s="134"/>
      <c r="VVZ42" s="134"/>
      <c r="VWA42" s="134"/>
      <c r="VWB42" s="134"/>
      <c r="VWC42" s="134"/>
      <c r="VWD42" s="134"/>
      <c r="VWE42" s="134"/>
      <c r="VWF42" s="134"/>
      <c r="VWG42" s="134"/>
      <c r="VWH42" s="134"/>
      <c r="VWI42" s="134"/>
      <c r="VWJ42" s="134"/>
      <c r="VWK42" s="134"/>
      <c r="VWL42" s="134"/>
      <c r="VWM42" s="134"/>
      <c r="VWN42" s="134"/>
      <c r="VWO42" s="134"/>
      <c r="VWP42" s="134"/>
      <c r="VWQ42" s="134"/>
      <c r="VWR42" s="134"/>
      <c r="VWS42" s="134"/>
      <c r="VWT42" s="134"/>
      <c r="VWU42" s="134"/>
      <c r="VWV42" s="134"/>
      <c r="VWW42" s="134"/>
      <c r="VWX42" s="134"/>
      <c r="VWY42" s="134"/>
      <c r="VWZ42" s="134"/>
      <c r="VXA42" s="134"/>
      <c r="VXB42" s="134"/>
      <c r="VXC42" s="134"/>
      <c r="VXD42" s="134"/>
      <c r="VXE42" s="134"/>
      <c r="VXF42" s="134"/>
      <c r="VXG42" s="134"/>
      <c r="VXH42" s="134"/>
      <c r="VXI42" s="134"/>
      <c r="VXJ42" s="134"/>
      <c r="VXK42" s="134"/>
      <c r="VXL42" s="134"/>
      <c r="VXM42" s="134"/>
      <c r="VXN42" s="134"/>
      <c r="VXO42" s="134"/>
      <c r="VXP42" s="134"/>
      <c r="VXQ42" s="134"/>
      <c r="VXR42" s="134"/>
      <c r="VXS42" s="134"/>
      <c r="VXT42" s="134"/>
      <c r="VXU42" s="134"/>
      <c r="VXV42" s="134"/>
      <c r="VXW42" s="134"/>
      <c r="VXX42" s="134"/>
      <c r="VXY42" s="134"/>
      <c r="VXZ42" s="134"/>
      <c r="VYA42" s="134"/>
      <c r="VYB42" s="134"/>
      <c r="VYC42" s="134"/>
      <c r="VYD42" s="134"/>
      <c r="VYE42" s="134"/>
      <c r="VYF42" s="134"/>
      <c r="VYG42" s="134"/>
      <c r="VYH42" s="134"/>
      <c r="VYI42" s="134"/>
      <c r="VYJ42" s="134"/>
      <c r="VYK42" s="134"/>
      <c r="VYL42" s="134"/>
      <c r="VYM42" s="134"/>
      <c r="VYN42" s="134"/>
      <c r="VYO42" s="134"/>
      <c r="VYP42" s="134"/>
      <c r="VYQ42" s="134"/>
      <c r="VYR42" s="134"/>
      <c r="VYS42" s="134"/>
      <c r="VYT42" s="134"/>
      <c r="VYU42" s="134"/>
      <c r="VYV42" s="134"/>
      <c r="VYW42" s="134"/>
      <c r="VYX42" s="134"/>
      <c r="VYY42" s="134"/>
      <c r="VYZ42" s="134"/>
      <c r="VZA42" s="134"/>
      <c r="VZB42" s="134"/>
      <c r="VZC42" s="134"/>
      <c r="VZD42" s="134"/>
      <c r="VZE42" s="134"/>
      <c r="VZF42" s="134"/>
      <c r="VZG42" s="134"/>
      <c r="VZH42" s="134"/>
      <c r="VZI42" s="134"/>
      <c r="VZJ42" s="134"/>
      <c r="VZK42" s="134"/>
      <c r="VZL42" s="134"/>
      <c r="VZM42" s="134"/>
      <c r="VZN42" s="134"/>
      <c r="VZO42" s="134"/>
      <c r="VZP42" s="134"/>
      <c r="VZQ42" s="134"/>
      <c r="VZR42" s="134"/>
      <c r="VZS42" s="134"/>
      <c r="VZT42" s="134"/>
      <c r="VZU42" s="134"/>
      <c r="VZV42" s="134"/>
      <c r="VZW42" s="134"/>
      <c r="VZX42" s="134"/>
      <c r="VZY42" s="134"/>
      <c r="VZZ42" s="134"/>
      <c r="WAA42" s="134"/>
      <c r="WAB42" s="134"/>
      <c r="WAC42" s="134"/>
      <c r="WAD42" s="134"/>
      <c r="WAE42" s="134"/>
      <c r="WAF42" s="134"/>
      <c r="WAG42" s="134"/>
      <c r="WAH42" s="134"/>
      <c r="WAI42" s="134"/>
      <c r="WAJ42" s="134"/>
      <c r="WAK42" s="134"/>
      <c r="WAL42" s="134"/>
      <c r="WAM42" s="134"/>
      <c r="WAN42" s="134"/>
      <c r="WAO42" s="134"/>
      <c r="WAP42" s="134"/>
      <c r="WAQ42" s="134"/>
      <c r="WAR42" s="134"/>
      <c r="WAS42" s="134"/>
      <c r="WAT42" s="134"/>
      <c r="WAU42" s="134"/>
      <c r="WAV42" s="134"/>
      <c r="WAW42" s="134"/>
      <c r="WAX42" s="134"/>
      <c r="WAY42" s="134"/>
      <c r="WAZ42" s="134"/>
      <c r="WBA42" s="134"/>
      <c r="WBB42" s="134"/>
      <c r="WBC42" s="134"/>
      <c r="WBD42" s="134"/>
      <c r="WBE42" s="134"/>
      <c r="WBF42" s="134"/>
      <c r="WBG42" s="134"/>
      <c r="WBH42" s="134"/>
      <c r="WBI42" s="134"/>
      <c r="WBJ42" s="134"/>
      <c r="WBK42" s="134"/>
      <c r="WBL42" s="134"/>
      <c r="WBM42" s="134"/>
      <c r="WBN42" s="134"/>
      <c r="WBO42" s="134"/>
      <c r="WBP42" s="134"/>
      <c r="WBQ42" s="134"/>
      <c r="WBR42" s="134"/>
      <c r="WBS42" s="134"/>
      <c r="WBT42" s="134"/>
      <c r="WBU42" s="134"/>
      <c r="WBV42" s="134"/>
      <c r="WBW42" s="134"/>
      <c r="WBX42" s="134"/>
      <c r="WBY42" s="134"/>
      <c r="WBZ42" s="134"/>
      <c r="WCA42" s="134"/>
      <c r="WCB42" s="134"/>
      <c r="WCC42" s="134"/>
      <c r="WCD42" s="134"/>
      <c r="WCE42" s="134"/>
      <c r="WCF42" s="134"/>
      <c r="WCG42" s="134"/>
      <c r="WCH42" s="134"/>
      <c r="WCI42" s="134"/>
      <c r="WCJ42" s="134"/>
      <c r="WCK42" s="134"/>
      <c r="WCL42" s="134"/>
      <c r="WCM42" s="134"/>
      <c r="WCN42" s="134"/>
      <c r="WCO42" s="134"/>
      <c r="WCP42" s="134"/>
      <c r="WCQ42" s="134"/>
      <c r="WCR42" s="134"/>
      <c r="WCS42" s="134"/>
      <c r="WCT42" s="134"/>
      <c r="WCU42" s="134"/>
      <c r="WCV42" s="134"/>
      <c r="WCW42" s="134"/>
      <c r="WCX42" s="134"/>
      <c r="WCY42" s="134"/>
      <c r="WCZ42" s="134"/>
      <c r="WDA42" s="134"/>
      <c r="WDB42" s="134"/>
      <c r="WDC42" s="134"/>
      <c r="WDD42" s="134"/>
      <c r="WDE42" s="134"/>
      <c r="WDF42" s="134"/>
      <c r="WDG42" s="134"/>
      <c r="WDH42" s="134"/>
      <c r="WDI42" s="134"/>
      <c r="WDJ42" s="134"/>
      <c r="WDK42" s="134"/>
      <c r="WDL42" s="134"/>
      <c r="WDM42" s="134"/>
      <c r="WDN42" s="134"/>
      <c r="WDO42" s="134"/>
      <c r="WDP42" s="134"/>
      <c r="WDQ42" s="134"/>
      <c r="WDR42" s="134"/>
      <c r="WDS42" s="134"/>
      <c r="WDT42" s="134"/>
      <c r="WDU42" s="134"/>
      <c r="WDV42" s="134"/>
      <c r="WDW42" s="134"/>
      <c r="WDX42" s="134"/>
      <c r="WDY42" s="134"/>
      <c r="WDZ42" s="134"/>
      <c r="WEA42" s="134"/>
      <c r="WEB42" s="134"/>
      <c r="WEC42" s="134"/>
      <c r="WED42" s="134"/>
      <c r="WEE42" s="134"/>
      <c r="WEF42" s="134"/>
      <c r="WEG42" s="134"/>
      <c r="WEH42" s="134"/>
      <c r="WEI42" s="134"/>
      <c r="WEJ42" s="134"/>
      <c r="WEK42" s="134"/>
      <c r="WEL42" s="134"/>
      <c r="WEM42" s="134"/>
      <c r="WEN42" s="134"/>
      <c r="WEO42" s="134"/>
      <c r="WEP42" s="134"/>
      <c r="WEQ42" s="134"/>
      <c r="WER42" s="134"/>
      <c r="WES42" s="134"/>
      <c r="WET42" s="134"/>
      <c r="WEU42" s="134"/>
      <c r="WEV42" s="134"/>
      <c r="WEW42" s="134"/>
      <c r="WEX42" s="134"/>
      <c r="WEY42" s="134"/>
      <c r="WEZ42" s="134"/>
      <c r="WFA42" s="134"/>
      <c r="WFB42" s="134"/>
      <c r="WFC42" s="134"/>
      <c r="WFD42" s="134"/>
      <c r="WFE42" s="134"/>
      <c r="WFF42" s="134"/>
      <c r="WFG42" s="134"/>
      <c r="WFH42" s="134"/>
      <c r="WFI42" s="134"/>
      <c r="WFJ42" s="134"/>
      <c r="WFK42" s="134"/>
      <c r="WFL42" s="134"/>
      <c r="WFM42" s="134"/>
      <c r="WFN42" s="134"/>
      <c r="WFO42" s="134"/>
      <c r="WFP42" s="134"/>
      <c r="WFQ42" s="134"/>
      <c r="WFR42" s="134"/>
      <c r="WFS42" s="134"/>
      <c r="WFT42" s="134"/>
      <c r="WFU42" s="134"/>
      <c r="WFV42" s="134"/>
      <c r="WFW42" s="134"/>
      <c r="WFX42" s="134"/>
      <c r="WFY42" s="134"/>
      <c r="WFZ42" s="134"/>
      <c r="WGA42" s="134"/>
      <c r="WGB42" s="134"/>
      <c r="WGC42" s="134"/>
      <c r="WGD42" s="134"/>
      <c r="WGE42" s="134"/>
      <c r="WGF42" s="134"/>
      <c r="WGG42" s="134"/>
      <c r="WGH42" s="134"/>
      <c r="WGI42" s="134"/>
      <c r="WGJ42" s="134"/>
      <c r="WGK42" s="134"/>
      <c r="WGL42" s="134"/>
      <c r="WGM42" s="134"/>
      <c r="WGN42" s="134"/>
      <c r="WGO42" s="134"/>
      <c r="WGP42" s="134"/>
      <c r="WGQ42" s="134"/>
      <c r="WGR42" s="134"/>
      <c r="WGS42" s="134"/>
      <c r="WGT42" s="134"/>
      <c r="WGU42" s="134"/>
      <c r="WGV42" s="134"/>
      <c r="WGW42" s="134"/>
      <c r="WGX42" s="134"/>
      <c r="WGY42" s="134"/>
      <c r="WGZ42" s="134"/>
      <c r="WHA42" s="134"/>
      <c r="WHB42" s="134"/>
      <c r="WHC42" s="134"/>
      <c r="WHD42" s="134"/>
      <c r="WHE42" s="134"/>
      <c r="WHF42" s="134"/>
      <c r="WHG42" s="134"/>
      <c r="WHH42" s="134"/>
      <c r="WHI42" s="134"/>
      <c r="WHJ42" s="134"/>
      <c r="WHK42" s="134"/>
      <c r="WHL42" s="134"/>
      <c r="WHM42" s="134"/>
      <c r="WHN42" s="134"/>
      <c r="WHO42" s="134"/>
      <c r="WHP42" s="134"/>
      <c r="WHQ42" s="134"/>
      <c r="WHR42" s="134"/>
      <c r="WHS42" s="134"/>
      <c r="WHT42" s="134"/>
      <c r="WHU42" s="134"/>
      <c r="WHV42" s="134"/>
      <c r="WHW42" s="134"/>
      <c r="WHX42" s="134"/>
      <c r="WHY42" s="134"/>
      <c r="WHZ42" s="134"/>
      <c r="WIA42" s="134"/>
      <c r="WIB42" s="134"/>
      <c r="WIC42" s="134"/>
      <c r="WID42" s="134"/>
      <c r="WIE42" s="134"/>
      <c r="WIF42" s="134"/>
      <c r="WIG42" s="134"/>
      <c r="WIH42" s="134"/>
      <c r="WII42" s="134"/>
      <c r="WIJ42" s="134"/>
      <c r="WIK42" s="134"/>
      <c r="WIL42" s="134"/>
      <c r="WIM42" s="134"/>
      <c r="WIN42" s="134"/>
      <c r="WIO42" s="134"/>
      <c r="WIP42" s="134"/>
      <c r="WIQ42" s="134"/>
      <c r="WIR42" s="134"/>
      <c r="WIS42" s="134"/>
      <c r="WIT42" s="134"/>
      <c r="WIU42" s="134"/>
      <c r="WIV42" s="134"/>
      <c r="WIW42" s="134"/>
      <c r="WIX42" s="134"/>
      <c r="WIY42" s="134"/>
      <c r="WIZ42" s="134"/>
      <c r="WJA42" s="134"/>
      <c r="WJB42" s="134"/>
      <c r="WJC42" s="134"/>
      <c r="WJD42" s="134"/>
      <c r="WJE42" s="134"/>
      <c r="WJF42" s="134"/>
      <c r="WJG42" s="134"/>
      <c r="WJH42" s="134"/>
      <c r="WJI42" s="134"/>
      <c r="WJJ42" s="134"/>
      <c r="WJK42" s="134"/>
      <c r="WJL42" s="134"/>
      <c r="WJM42" s="134"/>
      <c r="WJN42" s="134"/>
      <c r="WJO42" s="134"/>
      <c r="WJP42" s="134"/>
      <c r="WJQ42" s="134"/>
      <c r="WJR42" s="134"/>
      <c r="WJS42" s="134"/>
      <c r="WJT42" s="134"/>
      <c r="WJU42" s="134"/>
      <c r="WJV42" s="134"/>
      <c r="WJW42" s="134"/>
      <c r="WJX42" s="134"/>
      <c r="WJY42" s="134"/>
      <c r="WJZ42" s="134"/>
      <c r="WKA42" s="134"/>
      <c r="WKB42" s="134"/>
      <c r="WKC42" s="134"/>
      <c r="WKD42" s="134"/>
      <c r="WKE42" s="134"/>
      <c r="WKF42" s="134"/>
      <c r="WKG42" s="134"/>
      <c r="WKH42" s="134"/>
      <c r="WKI42" s="134"/>
      <c r="WKJ42" s="134"/>
      <c r="WKK42" s="134"/>
      <c r="WKL42" s="134"/>
      <c r="WKM42" s="134"/>
      <c r="WKN42" s="134"/>
      <c r="WKO42" s="134"/>
      <c r="WKP42" s="134"/>
      <c r="WKQ42" s="134"/>
      <c r="WKR42" s="134"/>
      <c r="WKS42" s="134"/>
      <c r="WKT42" s="134"/>
      <c r="WKU42" s="134"/>
      <c r="WKV42" s="134"/>
      <c r="WKW42" s="134"/>
      <c r="WKX42" s="134"/>
      <c r="WKY42" s="134"/>
      <c r="WKZ42" s="134"/>
      <c r="WLA42" s="134"/>
      <c r="WLB42" s="134"/>
      <c r="WLC42" s="134"/>
      <c r="WLD42" s="134"/>
      <c r="WLE42" s="134"/>
      <c r="WLF42" s="134"/>
      <c r="WLG42" s="134"/>
      <c r="WLH42" s="134"/>
      <c r="WLI42" s="134"/>
      <c r="WLJ42" s="134"/>
      <c r="WLK42" s="134"/>
      <c r="WLL42" s="134"/>
      <c r="WLM42" s="134"/>
      <c r="WLN42" s="134"/>
      <c r="WLO42" s="134"/>
      <c r="WLP42" s="134"/>
      <c r="WLQ42" s="134"/>
      <c r="WLR42" s="134"/>
      <c r="WLS42" s="134"/>
      <c r="WLT42" s="134"/>
      <c r="WLU42" s="134"/>
      <c r="WLV42" s="134"/>
      <c r="WLW42" s="134"/>
      <c r="WLX42" s="134"/>
      <c r="WLY42" s="134"/>
      <c r="WLZ42" s="134"/>
      <c r="WMA42" s="134"/>
      <c r="WMB42" s="134"/>
      <c r="WMC42" s="134"/>
      <c r="WMD42" s="134"/>
      <c r="WME42" s="134"/>
      <c r="WMF42" s="134"/>
      <c r="WMG42" s="134"/>
      <c r="WMH42" s="134"/>
      <c r="WMI42" s="134"/>
      <c r="WMJ42" s="134"/>
      <c r="WMK42" s="134"/>
      <c r="WML42" s="134"/>
      <c r="WMM42" s="134"/>
      <c r="WMN42" s="134"/>
      <c r="WMO42" s="134"/>
      <c r="WMP42" s="134"/>
      <c r="WMQ42" s="134"/>
      <c r="WMR42" s="134"/>
      <c r="WMS42" s="134"/>
      <c r="WMT42" s="134"/>
      <c r="WMU42" s="134"/>
      <c r="WMV42" s="134"/>
      <c r="WMW42" s="134"/>
      <c r="WMX42" s="134"/>
      <c r="WMY42" s="134"/>
      <c r="WMZ42" s="134"/>
      <c r="WNA42" s="134"/>
      <c r="WNB42" s="134"/>
      <c r="WNC42" s="134"/>
      <c r="WND42" s="134"/>
      <c r="WNE42" s="134"/>
      <c r="WNF42" s="134"/>
      <c r="WNG42" s="134"/>
      <c r="WNH42" s="134"/>
      <c r="WNI42" s="134"/>
      <c r="WNJ42" s="134"/>
      <c r="WNK42" s="134"/>
      <c r="WNL42" s="134"/>
      <c r="WNM42" s="134"/>
      <c r="WNN42" s="134"/>
      <c r="WNO42" s="134"/>
      <c r="WNP42" s="134"/>
      <c r="WNQ42" s="134"/>
      <c r="WNR42" s="134"/>
      <c r="WNS42" s="134"/>
      <c r="WNT42" s="134"/>
      <c r="WNU42" s="134"/>
      <c r="WNV42" s="134"/>
      <c r="WNW42" s="134"/>
      <c r="WNX42" s="134"/>
      <c r="WNY42" s="134"/>
      <c r="WNZ42" s="134"/>
      <c r="WOA42" s="134"/>
      <c r="WOB42" s="134"/>
      <c r="WOC42" s="134"/>
      <c r="WOD42" s="134"/>
      <c r="WOE42" s="134"/>
      <c r="WOF42" s="134"/>
      <c r="WOG42" s="134"/>
      <c r="WOH42" s="134"/>
      <c r="WOI42" s="134"/>
      <c r="WOJ42" s="134"/>
      <c r="WOK42" s="134"/>
      <c r="WOL42" s="134"/>
      <c r="WOM42" s="134"/>
      <c r="WON42" s="134"/>
      <c r="WOO42" s="134"/>
      <c r="WOP42" s="134"/>
      <c r="WOQ42" s="134"/>
      <c r="WOR42" s="134"/>
      <c r="WOS42" s="134"/>
      <c r="WOT42" s="134"/>
      <c r="WOU42" s="134"/>
      <c r="WOV42" s="134"/>
      <c r="WOW42" s="134"/>
      <c r="WOX42" s="134"/>
      <c r="WOY42" s="134"/>
      <c r="WOZ42" s="134"/>
      <c r="WPA42" s="134"/>
      <c r="WPB42" s="134"/>
      <c r="WPC42" s="134"/>
      <c r="WPD42" s="134"/>
      <c r="WPE42" s="134"/>
      <c r="WPF42" s="134"/>
      <c r="WPG42" s="134"/>
      <c r="WPH42" s="134"/>
      <c r="WPI42" s="134"/>
      <c r="WPJ42" s="134"/>
      <c r="WPK42" s="134"/>
      <c r="WPL42" s="134"/>
      <c r="WPM42" s="134"/>
      <c r="WPN42" s="134"/>
      <c r="WPO42" s="134"/>
      <c r="WPP42" s="134"/>
      <c r="WPQ42" s="134"/>
      <c r="WPR42" s="134"/>
      <c r="WPS42" s="134"/>
      <c r="WPT42" s="134"/>
      <c r="WPU42" s="134"/>
      <c r="WPV42" s="134"/>
      <c r="WPW42" s="134"/>
      <c r="WPX42" s="134"/>
      <c r="WPY42" s="134"/>
      <c r="WPZ42" s="134"/>
      <c r="WQA42" s="134"/>
      <c r="WQB42" s="134"/>
      <c r="WQC42" s="134"/>
      <c r="WQD42" s="134"/>
      <c r="WQE42" s="134"/>
      <c r="WQF42" s="134"/>
      <c r="WQG42" s="134"/>
      <c r="WQH42" s="134"/>
      <c r="WQI42" s="134"/>
      <c r="WQJ42" s="134"/>
      <c r="WQK42" s="134"/>
      <c r="WQL42" s="134"/>
      <c r="WQM42" s="134"/>
      <c r="WQN42" s="134"/>
      <c r="WQO42" s="134"/>
      <c r="WQP42" s="134"/>
      <c r="WQQ42" s="134"/>
      <c r="WQR42" s="134"/>
      <c r="WQS42" s="134"/>
      <c r="WQT42" s="134"/>
      <c r="WQU42" s="134"/>
      <c r="WQV42" s="134"/>
      <c r="WQW42" s="134"/>
      <c r="WQX42" s="134"/>
      <c r="WQY42" s="134"/>
      <c r="WQZ42" s="134"/>
      <c r="WRA42" s="134"/>
      <c r="WRB42" s="134"/>
      <c r="WRC42" s="134"/>
      <c r="WRD42" s="134"/>
      <c r="WRE42" s="134"/>
      <c r="WRF42" s="134"/>
      <c r="WRG42" s="134"/>
      <c r="WRH42" s="134"/>
      <c r="WRI42" s="134"/>
      <c r="WRJ42" s="134"/>
      <c r="WRK42" s="134"/>
      <c r="WRL42" s="134"/>
      <c r="WRM42" s="134"/>
      <c r="WRN42" s="134"/>
      <c r="WRO42" s="134"/>
      <c r="WRP42" s="134"/>
      <c r="WRQ42" s="134"/>
      <c r="WRR42" s="134"/>
      <c r="WRS42" s="134"/>
      <c r="WRT42" s="134"/>
      <c r="WRU42" s="134"/>
      <c r="WRV42" s="134"/>
      <c r="WRW42" s="134"/>
      <c r="WRX42" s="134"/>
      <c r="WRY42" s="134"/>
      <c r="WRZ42" s="134"/>
      <c r="WSA42" s="134"/>
      <c r="WSB42" s="134"/>
      <c r="WSC42" s="134"/>
      <c r="WSD42" s="134"/>
      <c r="WSE42" s="134"/>
      <c r="WSF42" s="134"/>
      <c r="WSG42" s="134"/>
      <c r="WSH42" s="134"/>
      <c r="WSI42" s="134"/>
      <c r="WSJ42" s="134"/>
      <c r="WSK42" s="134"/>
      <c r="WSL42" s="134"/>
      <c r="WSM42" s="134"/>
      <c r="WSN42" s="134"/>
      <c r="WSO42" s="134"/>
      <c r="WSP42" s="134"/>
      <c r="WSQ42" s="134"/>
      <c r="WSR42" s="134"/>
      <c r="WSS42" s="134"/>
      <c r="WST42" s="134"/>
      <c r="WSU42" s="134"/>
      <c r="WSV42" s="134"/>
      <c r="WSW42" s="134"/>
      <c r="WSX42" s="134"/>
      <c r="WSY42" s="134"/>
      <c r="WSZ42" s="134"/>
      <c r="WTA42" s="134"/>
      <c r="WTB42" s="134"/>
      <c r="WTC42" s="134"/>
      <c r="WTD42" s="134"/>
      <c r="WTE42" s="134"/>
      <c r="WTF42" s="134"/>
      <c r="WTG42" s="134"/>
      <c r="WTH42" s="134"/>
      <c r="WTI42" s="134"/>
      <c r="WTJ42" s="134"/>
      <c r="WTK42" s="134"/>
      <c r="WTL42" s="134"/>
      <c r="WTM42" s="134"/>
      <c r="WTN42" s="134"/>
      <c r="WTO42" s="134"/>
      <c r="WTP42" s="134"/>
      <c r="WTQ42" s="134"/>
      <c r="WTR42" s="134"/>
      <c r="WTS42" s="134"/>
      <c r="WTT42" s="134"/>
      <c r="WTU42" s="134"/>
      <c r="WTV42" s="134"/>
      <c r="WTW42" s="134"/>
      <c r="WTX42" s="134"/>
      <c r="WTY42" s="134"/>
      <c r="WTZ42" s="134"/>
      <c r="WUA42" s="134"/>
      <c r="WUB42" s="134"/>
      <c r="WUC42" s="134"/>
      <c r="WUD42" s="134"/>
      <c r="WUE42" s="134"/>
      <c r="WUF42" s="134"/>
      <c r="WUG42" s="134"/>
      <c r="WUH42" s="134"/>
      <c r="WUI42" s="134"/>
      <c r="WUJ42" s="134"/>
      <c r="WUK42" s="134"/>
      <c r="WUL42" s="134"/>
      <c r="WUM42" s="134"/>
      <c r="WUN42" s="134"/>
      <c r="WUO42" s="134"/>
      <c r="WUP42" s="134"/>
      <c r="WUQ42" s="134"/>
      <c r="WUR42" s="134"/>
      <c r="WUS42" s="134"/>
      <c r="WUT42" s="134"/>
      <c r="WUU42" s="134"/>
      <c r="WUV42" s="134"/>
      <c r="WUW42" s="134"/>
      <c r="WUX42" s="134"/>
      <c r="WUY42" s="134"/>
      <c r="WUZ42" s="134"/>
      <c r="WVA42" s="134"/>
      <c r="WVB42" s="134"/>
      <c r="WVC42" s="134"/>
      <c r="WVD42" s="134"/>
      <c r="WVE42" s="134"/>
      <c r="WVF42" s="134"/>
      <c r="WVG42" s="134"/>
      <c r="WVH42" s="134"/>
      <c r="WVI42" s="134"/>
      <c r="WVJ42" s="134"/>
      <c r="WVK42" s="134"/>
      <c r="WVL42" s="134"/>
      <c r="WVM42" s="134"/>
      <c r="WVN42" s="134"/>
      <c r="WVO42" s="134"/>
      <c r="WVP42" s="134"/>
      <c r="WVQ42" s="134"/>
      <c r="WVR42" s="134"/>
      <c r="WVS42" s="134"/>
      <c r="WVT42" s="134"/>
      <c r="WVU42" s="134"/>
      <c r="WVV42" s="134"/>
      <c r="WVW42" s="134"/>
      <c r="WVX42" s="134"/>
      <c r="WVY42" s="134"/>
      <c r="WVZ42" s="134"/>
      <c r="WWA42" s="134"/>
      <c r="WWB42" s="134"/>
      <c r="WWC42" s="134"/>
      <c r="WWD42" s="134"/>
      <c r="WWE42" s="134"/>
      <c r="WWF42" s="134"/>
      <c r="WWG42" s="134"/>
      <c r="WWH42" s="134"/>
      <c r="WWI42" s="134"/>
      <c r="WWJ42" s="134"/>
      <c r="WWK42" s="134"/>
      <c r="WWL42" s="134"/>
      <c r="WWM42" s="134"/>
      <c r="WWN42" s="134"/>
      <c r="WWO42" s="134"/>
      <c r="WWP42" s="134"/>
      <c r="WWQ42" s="134"/>
      <c r="WWR42" s="134"/>
      <c r="WWS42" s="134"/>
      <c r="WWT42" s="134"/>
      <c r="WWU42" s="134"/>
      <c r="WWV42" s="134"/>
      <c r="WWW42" s="134"/>
      <c r="WWX42" s="134"/>
      <c r="WWY42" s="134"/>
      <c r="WWZ42" s="134"/>
      <c r="WXA42" s="134"/>
      <c r="WXB42" s="134"/>
      <c r="WXC42" s="134"/>
      <c r="WXD42" s="134"/>
      <c r="WXE42" s="134"/>
      <c r="WXF42" s="134"/>
      <c r="WXG42" s="134"/>
      <c r="WXH42" s="134"/>
      <c r="WXI42" s="134"/>
      <c r="WXJ42" s="134"/>
      <c r="WXK42" s="134"/>
      <c r="WXL42" s="134"/>
      <c r="WXM42" s="134"/>
      <c r="WXN42" s="134"/>
      <c r="WXO42" s="134"/>
      <c r="WXP42" s="134"/>
      <c r="WXQ42" s="134"/>
      <c r="WXR42" s="134"/>
      <c r="WXS42" s="134"/>
      <c r="WXT42" s="134"/>
      <c r="WXU42" s="134"/>
      <c r="WXV42" s="134"/>
      <c r="WXW42" s="134"/>
      <c r="WXX42" s="134"/>
      <c r="WXY42" s="134"/>
      <c r="WXZ42" s="134"/>
      <c r="WYA42" s="134"/>
      <c r="WYB42" s="134"/>
      <c r="WYC42" s="134"/>
      <c r="WYD42" s="134"/>
      <c r="WYE42" s="134"/>
      <c r="WYF42" s="134"/>
      <c r="WYG42" s="134"/>
      <c r="WYH42" s="134"/>
      <c r="WYI42" s="134"/>
      <c r="WYJ42" s="134"/>
      <c r="WYK42" s="134"/>
      <c r="WYL42" s="134"/>
      <c r="WYM42" s="134"/>
      <c r="WYN42" s="134"/>
      <c r="WYO42" s="134"/>
      <c r="WYP42" s="134"/>
      <c r="WYQ42" s="134"/>
      <c r="WYR42" s="134"/>
      <c r="WYS42" s="134"/>
      <c r="WYT42" s="134"/>
      <c r="WYU42" s="134"/>
      <c r="WYV42" s="134"/>
      <c r="WYW42" s="134"/>
      <c r="WYX42" s="134"/>
      <c r="WYY42" s="134"/>
      <c r="WYZ42" s="134"/>
      <c r="WZA42" s="134"/>
      <c r="WZB42" s="134"/>
      <c r="WZC42" s="134"/>
      <c r="WZD42" s="134"/>
      <c r="WZE42" s="134"/>
      <c r="WZF42" s="134"/>
      <c r="WZG42" s="134"/>
      <c r="WZH42" s="134"/>
      <c r="WZI42" s="134"/>
      <c r="WZJ42" s="134"/>
      <c r="WZK42" s="134"/>
      <c r="WZL42" s="134"/>
      <c r="WZM42" s="134"/>
      <c r="WZN42" s="134"/>
      <c r="WZO42" s="134"/>
      <c r="WZP42" s="134"/>
      <c r="WZQ42" s="134"/>
      <c r="WZR42" s="134"/>
      <c r="WZS42" s="134"/>
      <c r="WZT42" s="134"/>
      <c r="WZU42" s="134"/>
      <c r="WZV42" s="134"/>
      <c r="WZW42" s="134"/>
      <c r="WZX42" s="134"/>
      <c r="WZY42" s="134"/>
      <c r="WZZ42" s="134"/>
      <c r="XAA42" s="134"/>
      <c r="XAB42" s="134"/>
      <c r="XAC42" s="134"/>
      <c r="XAD42" s="134"/>
      <c r="XAE42" s="134"/>
      <c r="XAF42" s="134"/>
      <c r="XAG42" s="134"/>
      <c r="XAH42" s="134"/>
      <c r="XAI42" s="134"/>
      <c r="XAJ42" s="134"/>
      <c r="XAK42" s="134"/>
      <c r="XAL42" s="134"/>
      <c r="XAM42" s="134"/>
      <c r="XAN42" s="134"/>
      <c r="XAO42" s="134"/>
      <c r="XAP42" s="134"/>
      <c r="XAQ42" s="134"/>
      <c r="XAR42" s="134"/>
      <c r="XAS42" s="134"/>
      <c r="XAT42" s="134"/>
      <c r="XAU42" s="134"/>
      <c r="XAV42" s="134"/>
      <c r="XAW42" s="134"/>
      <c r="XAX42" s="134"/>
      <c r="XAY42" s="134"/>
      <c r="XAZ42" s="134"/>
      <c r="XBA42" s="134"/>
      <c r="XBB42" s="134"/>
      <c r="XBC42" s="134"/>
      <c r="XBD42" s="134"/>
      <c r="XBE42" s="134"/>
      <c r="XBF42" s="134"/>
      <c r="XBG42" s="134"/>
      <c r="XBH42" s="134"/>
      <c r="XBI42" s="134"/>
      <c r="XBJ42" s="134"/>
      <c r="XBK42" s="134"/>
      <c r="XBL42" s="134"/>
      <c r="XBM42" s="134"/>
      <c r="XBN42" s="134"/>
      <c r="XBO42" s="134"/>
      <c r="XBP42" s="134"/>
      <c r="XBQ42" s="134"/>
      <c r="XBR42" s="134"/>
      <c r="XBS42" s="134"/>
      <c r="XBT42" s="134"/>
      <c r="XBU42" s="134"/>
      <c r="XBV42" s="134"/>
      <c r="XBW42" s="134"/>
      <c r="XBX42" s="134"/>
      <c r="XBY42" s="134"/>
      <c r="XBZ42" s="134"/>
      <c r="XCA42" s="134"/>
      <c r="XCB42" s="134"/>
      <c r="XCC42" s="134"/>
      <c r="XCD42" s="134"/>
      <c r="XCE42" s="134"/>
      <c r="XCF42" s="134"/>
      <c r="XCG42" s="134"/>
      <c r="XCH42" s="134"/>
      <c r="XCI42" s="134"/>
      <c r="XCJ42" s="134"/>
      <c r="XCK42" s="134"/>
      <c r="XCL42" s="134"/>
      <c r="XCM42" s="134"/>
      <c r="XCN42" s="134"/>
      <c r="XCO42" s="134"/>
      <c r="XCP42" s="134"/>
      <c r="XCQ42" s="134"/>
      <c r="XCR42" s="134"/>
      <c r="XCS42" s="134"/>
      <c r="XCT42" s="134"/>
      <c r="XCU42" s="134"/>
      <c r="XCV42" s="134"/>
      <c r="XCW42" s="134"/>
      <c r="XCX42" s="134"/>
      <c r="XCY42" s="134"/>
      <c r="XCZ42" s="134"/>
      <c r="XDA42" s="134"/>
      <c r="XDB42" s="134"/>
      <c r="XDC42" s="134"/>
      <c r="XDD42" s="134"/>
      <c r="XDE42" s="134"/>
      <c r="XDF42" s="134"/>
      <c r="XDG42" s="134"/>
      <c r="XDH42" s="134"/>
      <c r="XDI42" s="134"/>
      <c r="XDJ42" s="134"/>
      <c r="XDK42" s="134"/>
      <c r="XDL42" s="134"/>
      <c r="XDM42" s="134"/>
      <c r="XDN42" s="134"/>
      <c r="XDO42" s="134"/>
      <c r="XDP42" s="134"/>
      <c r="XDQ42" s="134"/>
      <c r="XDR42" s="134"/>
      <c r="XDS42" s="134"/>
      <c r="XDT42" s="134"/>
      <c r="XDU42" s="134"/>
      <c r="XDV42" s="134"/>
      <c r="XDW42" s="134"/>
      <c r="XDX42" s="134"/>
      <c r="XDY42" s="134"/>
      <c r="XDZ42" s="134"/>
      <c r="XEA42" s="134"/>
      <c r="XEB42" s="134"/>
      <c r="XEC42" s="134"/>
      <c r="XED42" s="134"/>
      <c r="XEE42" s="134"/>
      <c r="XEF42" s="134"/>
      <c r="XEG42" s="134"/>
      <c r="XEH42" s="134"/>
      <c r="XEI42" s="134"/>
      <c r="XEJ42" s="134"/>
      <c r="XEK42" s="134"/>
      <c r="XEL42" s="134"/>
      <c r="XEM42" s="134"/>
      <c r="XEN42" s="134"/>
      <c r="XEO42" s="134"/>
      <c r="XEP42" s="134"/>
      <c r="XEQ42" s="134"/>
      <c r="XER42" s="134"/>
      <c r="XES42" s="134"/>
      <c r="XET42" s="134"/>
      <c r="XEU42" s="134"/>
      <c r="XEV42" s="134"/>
      <c r="XEW42" s="134"/>
      <c r="XEX42" s="134"/>
      <c r="XEY42" s="134"/>
      <c r="XEZ42" s="134"/>
      <c r="XFA42" s="134"/>
      <c r="XFB42" s="134"/>
    </row>
    <row r="43" s="10" customFormat="1" customHeight="1" spans="1:16384">
      <c r="A43" s="45" t="str">
        <f t="shared" si="4"/>
        <v>YU3</v>
      </c>
      <c r="B43" s="46">
        <f t="shared" si="5"/>
        <v>149.9995</v>
      </c>
      <c r="C43" s="46">
        <f t="shared" si="6"/>
        <v>169.9995</v>
      </c>
      <c r="D43" s="47">
        <f t="shared" si="7"/>
        <v>20</v>
      </c>
      <c r="E43" s="48">
        <f t="shared" ref="E43:H43" si="25">G7</f>
        <v>3.348</v>
      </c>
      <c r="F43" s="48">
        <f t="shared" si="25"/>
        <v>3.348</v>
      </c>
      <c r="G43" s="48">
        <f t="shared" si="25"/>
        <v>1.18621</v>
      </c>
      <c r="H43" s="48">
        <f t="shared" si="25"/>
        <v>0.40853</v>
      </c>
      <c r="I43" s="48">
        <f t="shared" si="9"/>
        <v>2.16179</v>
      </c>
      <c r="J43" s="75">
        <f t="shared" si="10"/>
        <v>2.93947</v>
      </c>
      <c r="K43" s="76">
        <f t="shared" si="11"/>
        <v>0.4</v>
      </c>
      <c r="L43" s="76">
        <f>LOOKUP(MAX(J43,I43),{0,3,4,5,6.5,7.5,9,10},{0.3,0.4,0.5,0.6,0.7,0.8,0.9})</f>
        <v>0.3</v>
      </c>
      <c r="M43" s="76">
        <f t="shared" si="12"/>
        <v>22.85</v>
      </c>
      <c r="N43" s="76">
        <f t="shared" si="13"/>
        <v>22.85</v>
      </c>
      <c r="O43" s="77">
        <f t="shared" si="14"/>
        <v>1.5</v>
      </c>
      <c r="P43" s="78">
        <f t="shared" si="15"/>
        <v>1.77768</v>
      </c>
      <c r="Q43" s="78">
        <f t="shared" ref="Q43:S43" si="26">M7</f>
        <v>1.75</v>
      </c>
      <c r="R43" s="47">
        <f t="shared" si="26"/>
        <v>1.75</v>
      </c>
      <c r="S43" s="113">
        <f t="shared" si="26"/>
        <v>1</v>
      </c>
      <c r="T43" s="114">
        <f t="shared" si="17"/>
        <v>2.15023</v>
      </c>
      <c r="U43" s="77">
        <f t="shared" si="18"/>
        <v>2.14298</v>
      </c>
      <c r="V43" s="77">
        <f t="shared" ref="V43:X43" si="27">R7</f>
        <v>0.45</v>
      </c>
      <c r="W43" s="114">
        <f t="shared" si="27"/>
        <v>0.45</v>
      </c>
      <c r="X43" s="115">
        <f t="shared" si="27"/>
        <v>0</v>
      </c>
      <c r="Y43" s="94">
        <f t="shared" si="20"/>
        <v>2.86797</v>
      </c>
      <c r="Z43" s="94">
        <f t="shared" si="21"/>
        <v>0</v>
      </c>
      <c r="AA43" s="134"/>
      <c r="AB43" s="135"/>
      <c r="AC43" s="135"/>
      <c r="AD43" s="134"/>
      <c r="AE43" s="134"/>
      <c r="AF43" s="134"/>
      <c r="AG43" s="134"/>
      <c r="AH43" s="134"/>
      <c r="AI43" s="134"/>
      <c r="AJ43" s="134"/>
      <c r="AK43" s="134"/>
      <c r="AL43" s="134"/>
      <c r="AM43" s="134"/>
      <c r="AN43" s="134"/>
      <c r="AO43" s="134"/>
      <c r="AP43" s="134"/>
      <c r="AQ43" s="134"/>
      <c r="AR43" s="134"/>
      <c r="AS43" s="134"/>
      <c r="AT43" s="134"/>
      <c r="AU43" s="134"/>
      <c r="AV43" s="134"/>
      <c r="AW43" s="134"/>
      <c r="AX43" s="134"/>
      <c r="AY43" s="134"/>
      <c r="AZ43" s="134"/>
      <c r="BA43" s="134"/>
      <c r="BB43" s="134"/>
      <c r="BC43" s="134"/>
      <c r="BD43" s="134"/>
      <c r="BE43" s="134"/>
      <c r="BF43" s="134"/>
      <c r="BG43" s="134"/>
      <c r="BH43" s="134"/>
      <c r="BI43" s="134"/>
      <c r="BJ43" s="134"/>
      <c r="BK43" s="134"/>
      <c r="BL43" s="134"/>
      <c r="BM43" s="134"/>
      <c r="BN43" s="134"/>
      <c r="BO43" s="134"/>
      <c r="BP43" s="134"/>
      <c r="BQ43" s="134"/>
      <c r="BR43" s="134"/>
      <c r="BS43" s="134"/>
      <c r="BT43" s="134"/>
      <c r="BU43" s="134"/>
      <c r="BV43" s="134"/>
      <c r="BW43" s="134"/>
      <c r="BX43" s="134"/>
      <c r="BY43" s="134"/>
      <c r="BZ43" s="134"/>
      <c r="CA43" s="134"/>
      <c r="CB43" s="134"/>
      <c r="CC43" s="134"/>
      <c r="CD43" s="134"/>
      <c r="CE43" s="134"/>
      <c r="CF43" s="134"/>
      <c r="CG43" s="134"/>
      <c r="CH43" s="134"/>
      <c r="CI43" s="134"/>
      <c r="CJ43" s="134"/>
      <c r="CK43" s="134"/>
      <c r="CL43" s="134"/>
      <c r="CM43" s="134"/>
      <c r="CN43" s="134"/>
      <c r="CO43" s="134"/>
      <c r="CP43" s="134"/>
      <c r="CQ43" s="134"/>
      <c r="CR43" s="134"/>
      <c r="CS43" s="134"/>
      <c r="CT43" s="134"/>
      <c r="CU43" s="134"/>
      <c r="CV43" s="134"/>
      <c r="CW43" s="134"/>
      <c r="CX43" s="134"/>
      <c r="CY43" s="134"/>
      <c r="CZ43" s="134"/>
      <c r="DA43" s="134"/>
      <c r="DB43" s="134"/>
      <c r="DC43" s="134"/>
      <c r="DD43" s="134"/>
      <c r="DE43" s="134"/>
      <c r="DF43" s="134"/>
      <c r="DG43" s="134"/>
      <c r="DH43" s="134"/>
      <c r="DI43" s="134"/>
      <c r="DJ43" s="134"/>
      <c r="DK43" s="134"/>
      <c r="DL43" s="134"/>
      <c r="DM43" s="134"/>
      <c r="DN43" s="134"/>
      <c r="DO43" s="134"/>
      <c r="DP43" s="134"/>
      <c r="DQ43" s="134"/>
      <c r="DR43" s="134"/>
      <c r="DS43" s="134"/>
      <c r="DT43" s="134"/>
      <c r="DU43" s="134"/>
      <c r="DV43" s="134"/>
      <c r="DW43" s="134"/>
      <c r="DX43" s="134"/>
      <c r="DY43" s="134"/>
      <c r="DZ43" s="134"/>
      <c r="EA43" s="134"/>
      <c r="EB43" s="134"/>
      <c r="EC43" s="134"/>
      <c r="ED43" s="134"/>
      <c r="EE43" s="134"/>
      <c r="EF43" s="134"/>
      <c r="EG43" s="134"/>
      <c r="EH43" s="134"/>
      <c r="EI43" s="134"/>
      <c r="EJ43" s="134"/>
      <c r="EK43" s="134"/>
      <c r="EL43" s="134"/>
      <c r="EM43" s="134"/>
      <c r="EN43" s="134"/>
      <c r="EO43" s="134"/>
      <c r="EP43" s="134"/>
      <c r="EQ43" s="134"/>
      <c r="ER43" s="134"/>
      <c r="ES43" s="134"/>
      <c r="ET43" s="134"/>
      <c r="EU43" s="134"/>
      <c r="EV43" s="134"/>
      <c r="EW43" s="134"/>
      <c r="EX43" s="134"/>
      <c r="EY43" s="134"/>
      <c r="EZ43" s="134"/>
      <c r="FA43" s="134"/>
      <c r="FB43" s="134"/>
      <c r="FC43" s="134"/>
      <c r="FD43" s="134"/>
      <c r="FE43" s="134"/>
      <c r="FF43" s="134"/>
      <c r="FG43" s="134"/>
      <c r="FH43" s="134"/>
      <c r="FI43" s="134"/>
      <c r="FJ43" s="134"/>
      <c r="FK43" s="134"/>
      <c r="FL43" s="134"/>
      <c r="FM43" s="134"/>
      <c r="FN43" s="134"/>
      <c r="FO43" s="134"/>
      <c r="FP43" s="134"/>
      <c r="FQ43" s="134"/>
      <c r="FR43" s="134"/>
      <c r="FS43" s="134"/>
      <c r="FT43" s="134"/>
      <c r="FU43" s="134"/>
      <c r="FV43" s="134"/>
      <c r="FW43" s="134"/>
      <c r="FX43" s="134"/>
      <c r="FY43" s="134"/>
      <c r="FZ43" s="134"/>
      <c r="GA43" s="134"/>
      <c r="GB43" s="134"/>
      <c r="GC43" s="134"/>
      <c r="GD43" s="134"/>
      <c r="GE43" s="134"/>
      <c r="GF43" s="134"/>
      <c r="GG43" s="134"/>
      <c r="GH43" s="134"/>
      <c r="GI43" s="134"/>
      <c r="GJ43" s="134"/>
      <c r="GK43" s="134"/>
      <c r="GL43" s="134"/>
      <c r="GM43" s="134"/>
      <c r="GN43" s="134"/>
      <c r="GO43" s="134"/>
      <c r="GP43" s="134"/>
      <c r="GQ43" s="134"/>
      <c r="GR43" s="134"/>
      <c r="GS43" s="134"/>
      <c r="GT43" s="134"/>
      <c r="GU43" s="134"/>
      <c r="GV43" s="134"/>
      <c r="GW43" s="134"/>
      <c r="GX43" s="134"/>
      <c r="GY43" s="134"/>
      <c r="GZ43" s="134"/>
      <c r="HA43" s="134"/>
      <c r="HB43" s="134"/>
      <c r="HC43" s="134"/>
      <c r="HD43" s="134"/>
      <c r="HE43" s="134"/>
      <c r="HF43" s="134"/>
      <c r="HG43" s="134"/>
      <c r="HH43" s="134"/>
      <c r="HI43" s="134"/>
      <c r="HJ43" s="134"/>
      <c r="HK43" s="134"/>
      <c r="HL43" s="134"/>
      <c r="HM43" s="134"/>
      <c r="HN43" s="134"/>
      <c r="HO43" s="134"/>
      <c r="HP43" s="134"/>
      <c r="HQ43" s="134"/>
      <c r="HR43" s="134"/>
      <c r="HS43" s="134"/>
      <c r="HT43" s="134"/>
      <c r="HU43" s="134"/>
      <c r="HV43" s="134"/>
      <c r="HW43" s="134"/>
      <c r="HX43" s="134"/>
      <c r="HY43" s="134"/>
      <c r="HZ43" s="134"/>
      <c r="IA43" s="134"/>
      <c r="IB43" s="134"/>
      <c r="IC43" s="134"/>
      <c r="ID43" s="134"/>
      <c r="IE43" s="134"/>
      <c r="IF43" s="134"/>
      <c r="IG43" s="134"/>
      <c r="IH43" s="134"/>
      <c r="II43" s="134"/>
      <c r="IJ43" s="134"/>
      <c r="IK43" s="134"/>
      <c r="IL43" s="134"/>
      <c r="IM43" s="134"/>
      <c r="IN43" s="134"/>
      <c r="IO43" s="134"/>
      <c r="IP43" s="134"/>
      <c r="IQ43" s="134"/>
      <c r="IR43" s="134"/>
      <c r="IS43" s="134"/>
      <c r="IT43" s="134"/>
      <c r="IU43" s="134"/>
      <c r="IV43" s="134"/>
      <c r="IW43" s="134"/>
      <c r="IX43" s="134"/>
      <c r="IY43" s="134"/>
      <c r="IZ43" s="134"/>
      <c r="JA43" s="134"/>
      <c r="JB43" s="134"/>
      <c r="JC43" s="134"/>
      <c r="JD43" s="134"/>
      <c r="JE43" s="134"/>
      <c r="JF43" s="134"/>
      <c r="JG43" s="134"/>
      <c r="JH43" s="134"/>
      <c r="JI43" s="134"/>
      <c r="JJ43" s="134"/>
      <c r="JK43" s="134"/>
      <c r="JL43" s="134"/>
      <c r="JM43" s="134"/>
      <c r="JN43" s="134"/>
      <c r="JO43" s="134"/>
      <c r="JP43" s="134"/>
      <c r="JQ43" s="134"/>
      <c r="JR43" s="134"/>
      <c r="JS43" s="134"/>
      <c r="JT43" s="134"/>
      <c r="JU43" s="134"/>
      <c r="JV43" s="134"/>
      <c r="JW43" s="134"/>
      <c r="JX43" s="134"/>
      <c r="JY43" s="134"/>
      <c r="JZ43" s="134"/>
      <c r="KA43" s="134"/>
      <c r="KB43" s="134"/>
      <c r="KC43" s="134"/>
      <c r="KD43" s="134"/>
      <c r="KE43" s="134"/>
      <c r="KF43" s="134"/>
      <c r="KG43" s="134"/>
      <c r="KH43" s="134"/>
      <c r="KI43" s="134"/>
      <c r="KJ43" s="134"/>
      <c r="KK43" s="134"/>
      <c r="KL43" s="134"/>
      <c r="KM43" s="134"/>
      <c r="KN43" s="134"/>
      <c r="KO43" s="134"/>
      <c r="KP43" s="134"/>
      <c r="KQ43" s="134"/>
      <c r="KR43" s="134"/>
      <c r="KS43" s="134"/>
      <c r="KT43" s="134"/>
      <c r="KU43" s="134"/>
      <c r="KV43" s="134"/>
      <c r="KW43" s="134"/>
      <c r="KX43" s="134"/>
      <c r="KY43" s="134"/>
      <c r="KZ43" s="134"/>
      <c r="LA43" s="134"/>
      <c r="LB43" s="134"/>
      <c r="LC43" s="134"/>
      <c r="LD43" s="134"/>
      <c r="LE43" s="134"/>
      <c r="LF43" s="134"/>
      <c r="LG43" s="134"/>
      <c r="LH43" s="134"/>
      <c r="LI43" s="134"/>
      <c r="LJ43" s="134"/>
      <c r="LK43" s="134"/>
      <c r="LL43" s="134"/>
      <c r="LM43" s="134"/>
      <c r="LN43" s="134"/>
      <c r="LO43" s="134"/>
      <c r="LP43" s="134"/>
      <c r="LQ43" s="134"/>
      <c r="LR43" s="134"/>
      <c r="LS43" s="134"/>
      <c r="LT43" s="134"/>
      <c r="LU43" s="134"/>
      <c r="LV43" s="134"/>
      <c r="LW43" s="134"/>
      <c r="LX43" s="134"/>
      <c r="LY43" s="134"/>
      <c r="LZ43" s="134"/>
      <c r="MA43" s="134"/>
      <c r="MB43" s="134"/>
      <c r="MC43" s="134"/>
      <c r="MD43" s="134"/>
      <c r="ME43" s="134"/>
      <c r="MF43" s="134"/>
      <c r="MG43" s="134"/>
      <c r="MH43" s="134"/>
      <c r="MI43" s="134"/>
      <c r="MJ43" s="134"/>
      <c r="MK43" s="134"/>
      <c r="ML43" s="134"/>
      <c r="MM43" s="134"/>
      <c r="MN43" s="134"/>
      <c r="MO43" s="134"/>
      <c r="MP43" s="134"/>
      <c r="MQ43" s="134"/>
      <c r="MR43" s="134"/>
      <c r="MS43" s="134"/>
      <c r="MT43" s="134"/>
      <c r="MU43" s="134"/>
      <c r="MV43" s="134"/>
      <c r="MW43" s="134"/>
      <c r="MX43" s="134"/>
      <c r="MY43" s="134"/>
      <c r="MZ43" s="134"/>
      <c r="NA43" s="134"/>
      <c r="NB43" s="134"/>
      <c r="NC43" s="134"/>
      <c r="ND43" s="134"/>
      <c r="NE43" s="134"/>
      <c r="NF43" s="134"/>
      <c r="NG43" s="134"/>
      <c r="NH43" s="134"/>
      <c r="NI43" s="134"/>
      <c r="NJ43" s="134"/>
      <c r="NK43" s="134"/>
      <c r="NL43" s="134"/>
      <c r="NM43" s="134"/>
      <c r="NN43" s="134"/>
      <c r="NO43" s="134"/>
      <c r="NP43" s="134"/>
      <c r="NQ43" s="134"/>
      <c r="NR43" s="134"/>
      <c r="NS43" s="134"/>
      <c r="NT43" s="134"/>
      <c r="NU43" s="134"/>
      <c r="NV43" s="134"/>
      <c r="NW43" s="134"/>
      <c r="NX43" s="134"/>
      <c r="NY43" s="134"/>
      <c r="NZ43" s="134"/>
      <c r="OA43" s="134"/>
      <c r="OB43" s="134"/>
      <c r="OC43" s="134"/>
      <c r="OD43" s="134"/>
      <c r="OE43" s="134"/>
      <c r="OF43" s="134"/>
      <c r="OG43" s="134"/>
      <c r="OH43" s="134"/>
      <c r="OI43" s="134"/>
      <c r="OJ43" s="134"/>
      <c r="OK43" s="134"/>
      <c r="OL43" s="134"/>
      <c r="OM43" s="134"/>
      <c r="ON43" s="134"/>
      <c r="OO43" s="134"/>
      <c r="OP43" s="134"/>
      <c r="OQ43" s="134"/>
      <c r="OR43" s="134"/>
      <c r="OS43" s="134"/>
      <c r="OT43" s="134"/>
      <c r="OU43" s="134"/>
      <c r="OV43" s="134"/>
      <c r="OW43" s="134"/>
      <c r="OX43" s="134"/>
      <c r="OY43" s="134"/>
      <c r="OZ43" s="134"/>
      <c r="PA43" s="134"/>
      <c r="PB43" s="134"/>
      <c r="PC43" s="134"/>
      <c r="PD43" s="134"/>
      <c r="PE43" s="134"/>
      <c r="PF43" s="134"/>
      <c r="PG43" s="134"/>
      <c r="PH43" s="134"/>
      <c r="PI43" s="134"/>
      <c r="PJ43" s="134"/>
      <c r="PK43" s="134"/>
      <c r="PL43" s="134"/>
      <c r="PM43" s="134"/>
      <c r="PN43" s="134"/>
      <c r="PO43" s="134"/>
      <c r="PP43" s="134"/>
      <c r="PQ43" s="134"/>
      <c r="PR43" s="134"/>
      <c r="PS43" s="134"/>
      <c r="PT43" s="134"/>
      <c r="PU43" s="134"/>
      <c r="PV43" s="134"/>
      <c r="PW43" s="134"/>
      <c r="PX43" s="134"/>
      <c r="PY43" s="134"/>
      <c r="PZ43" s="134"/>
      <c r="QA43" s="134"/>
      <c r="QB43" s="134"/>
      <c r="QC43" s="134"/>
      <c r="QD43" s="134"/>
      <c r="QE43" s="134"/>
      <c r="QF43" s="134"/>
      <c r="QG43" s="134"/>
      <c r="QH43" s="134"/>
      <c r="QI43" s="134"/>
      <c r="QJ43" s="134"/>
      <c r="QK43" s="134"/>
      <c r="QL43" s="134"/>
      <c r="QM43" s="134"/>
      <c r="QN43" s="134"/>
      <c r="QO43" s="134"/>
      <c r="QP43" s="134"/>
      <c r="QQ43" s="134"/>
      <c r="QR43" s="134"/>
      <c r="QS43" s="134"/>
      <c r="QT43" s="134"/>
      <c r="QU43" s="134"/>
      <c r="QV43" s="134"/>
      <c r="QW43" s="134"/>
      <c r="QX43" s="134"/>
      <c r="QY43" s="134"/>
      <c r="QZ43" s="134"/>
      <c r="RA43" s="134"/>
      <c r="RB43" s="134"/>
      <c r="RC43" s="134"/>
      <c r="RD43" s="134"/>
      <c r="RE43" s="134"/>
      <c r="RF43" s="134"/>
      <c r="RG43" s="134"/>
      <c r="RH43" s="134"/>
      <c r="RI43" s="134"/>
      <c r="RJ43" s="134"/>
      <c r="RK43" s="134"/>
      <c r="RL43" s="134"/>
      <c r="RM43" s="134"/>
      <c r="RN43" s="134"/>
      <c r="RO43" s="134"/>
      <c r="RP43" s="134"/>
      <c r="RQ43" s="134"/>
      <c r="RR43" s="134"/>
      <c r="RS43" s="134"/>
      <c r="RT43" s="134"/>
      <c r="RU43" s="134"/>
      <c r="RV43" s="134"/>
      <c r="RW43" s="134"/>
      <c r="RX43" s="134"/>
      <c r="RY43" s="134"/>
      <c r="RZ43" s="134"/>
      <c r="SA43" s="134"/>
      <c r="SB43" s="134"/>
      <c r="SC43" s="134"/>
      <c r="SD43" s="134"/>
      <c r="SE43" s="134"/>
      <c r="SF43" s="134"/>
      <c r="SG43" s="134"/>
      <c r="SH43" s="134"/>
      <c r="SI43" s="134"/>
      <c r="SJ43" s="134"/>
      <c r="SK43" s="134"/>
      <c r="SL43" s="134"/>
      <c r="SM43" s="134"/>
      <c r="SN43" s="134"/>
      <c r="SO43" s="134"/>
      <c r="SP43" s="134"/>
      <c r="SQ43" s="134"/>
      <c r="SR43" s="134"/>
      <c r="SS43" s="134"/>
      <c r="ST43" s="134"/>
      <c r="SU43" s="134"/>
      <c r="SV43" s="134"/>
      <c r="SW43" s="134"/>
      <c r="SX43" s="134"/>
      <c r="SY43" s="134"/>
      <c r="SZ43" s="134"/>
      <c r="TA43" s="134"/>
      <c r="TB43" s="134"/>
      <c r="TC43" s="134"/>
      <c r="TD43" s="134"/>
      <c r="TE43" s="134"/>
      <c r="TF43" s="134"/>
      <c r="TG43" s="134"/>
      <c r="TH43" s="134"/>
      <c r="TI43" s="134"/>
      <c r="TJ43" s="134"/>
      <c r="TK43" s="134"/>
      <c r="TL43" s="134"/>
      <c r="TM43" s="134"/>
      <c r="TN43" s="134"/>
      <c r="TO43" s="134"/>
      <c r="TP43" s="134"/>
      <c r="TQ43" s="134"/>
      <c r="TR43" s="134"/>
      <c r="TS43" s="134"/>
      <c r="TT43" s="134"/>
      <c r="TU43" s="134"/>
      <c r="TV43" s="134"/>
      <c r="TW43" s="134"/>
      <c r="TX43" s="134"/>
      <c r="TY43" s="134"/>
      <c r="TZ43" s="134"/>
      <c r="UA43" s="134"/>
      <c r="UB43" s="134"/>
      <c r="UC43" s="134"/>
      <c r="UD43" s="134"/>
      <c r="UE43" s="134"/>
      <c r="UF43" s="134"/>
      <c r="UG43" s="134"/>
      <c r="UH43" s="134"/>
      <c r="UI43" s="134"/>
      <c r="UJ43" s="134"/>
      <c r="UK43" s="134"/>
      <c r="UL43" s="134"/>
      <c r="UM43" s="134"/>
      <c r="UN43" s="134"/>
      <c r="UO43" s="134"/>
      <c r="UP43" s="134"/>
      <c r="UQ43" s="134"/>
      <c r="UR43" s="134"/>
      <c r="US43" s="134"/>
      <c r="UT43" s="134"/>
      <c r="UU43" s="134"/>
      <c r="UV43" s="134"/>
      <c r="UW43" s="134"/>
      <c r="UX43" s="134"/>
      <c r="UY43" s="134"/>
      <c r="UZ43" s="134"/>
      <c r="VA43" s="134"/>
      <c r="VB43" s="134"/>
      <c r="VC43" s="134"/>
      <c r="VD43" s="134"/>
      <c r="VE43" s="134"/>
      <c r="VF43" s="134"/>
      <c r="VG43" s="134"/>
      <c r="VH43" s="134"/>
      <c r="VI43" s="134"/>
      <c r="VJ43" s="134"/>
      <c r="VK43" s="134"/>
      <c r="VL43" s="134"/>
      <c r="VM43" s="134"/>
      <c r="VN43" s="134"/>
      <c r="VO43" s="134"/>
      <c r="VP43" s="134"/>
      <c r="VQ43" s="134"/>
      <c r="VR43" s="134"/>
      <c r="VS43" s="134"/>
      <c r="VT43" s="134"/>
      <c r="VU43" s="134"/>
      <c r="VV43" s="134"/>
      <c r="VW43" s="134"/>
      <c r="VX43" s="134"/>
      <c r="VY43" s="134"/>
      <c r="VZ43" s="134"/>
      <c r="WA43" s="134"/>
      <c r="WB43" s="134"/>
      <c r="WC43" s="134"/>
      <c r="WD43" s="134"/>
      <c r="WE43" s="134"/>
      <c r="WF43" s="134"/>
      <c r="WG43" s="134"/>
      <c r="WH43" s="134"/>
      <c r="WI43" s="134"/>
      <c r="WJ43" s="134"/>
      <c r="WK43" s="134"/>
      <c r="WL43" s="134"/>
      <c r="WM43" s="134"/>
      <c r="WN43" s="134"/>
      <c r="WO43" s="134"/>
      <c r="WP43" s="134"/>
      <c r="WQ43" s="134"/>
      <c r="WR43" s="134"/>
      <c r="WS43" s="134"/>
      <c r="WT43" s="134"/>
      <c r="WU43" s="134"/>
      <c r="WV43" s="134"/>
      <c r="WW43" s="134"/>
      <c r="WX43" s="134"/>
      <c r="WY43" s="134"/>
      <c r="WZ43" s="134"/>
      <c r="XA43" s="134"/>
      <c r="XB43" s="134"/>
      <c r="XC43" s="134"/>
      <c r="XD43" s="134"/>
      <c r="XE43" s="134"/>
      <c r="XF43" s="134"/>
      <c r="XG43" s="134"/>
      <c r="XH43" s="134"/>
      <c r="XI43" s="134"/>
      <c r="XJ43" s="134"/>
      <c r="XK43" s="134"/>
      <c r="XL43" s="134"/>
      <c r="XM43" s="134"/>
      <c r="XN43" s="134"/>
      <c r="XO43" s="134"/>
      <c r="XP43" s="134"/>
      <c r="XQ43" s="134"/>
      <c r="XR43" s="134"/>
      <c r="XS43" s="134"/>
      <c r="XT43" s="134"/>
      <c r="XU43" s="134"/>
      <c r="XV43" s="134"/>
      <c r="XW43" s="134"/>
      <c r="XX43" s="134"/>
      <c r="XY43" s="134"/>
      <c r="XZ43" s="134"/>
      <c r="YA43" s="134"/>
      <c r="YB43" s="134"/>
      <c r="YC43" s="134"/>
      <c r="YD43" s="134"/>
      <c r="YE43" s="134"/>
      <c r="YF43" s="134"/>
      <c r="YG43" s="134"/>
      <c r="YH43" s="134"/>
      <c r="YI43" s="134"/>
      <c r="YJ43" s="134"/>
      <c r="YK43" s="134"/>
      <c r="YL43" s="134"/>
      <c r="YM43" s="134"/>
      <c r="YN43" s="134"/>
      <c r="YO43" s="134"/>
      <c r="YP43" s="134"/>
      <c r="YQ43" s="134"/>
      <c r="YR43" s="134"/>
      <c r="YS43" s="134"/>
      <c r="YT43" s="134"/>
      <c r="YU43" s="134"/>
      <c r="YV43" s="134"/>
      <c r="YW43" s="134"/>
      <c r="YX43" s="134"/>
      <c r="YY43" s="134"/>
      <c r="YZ43" s="134"/>
      <c r="ZA43" s="134"/>
      <c r="ZB43" s="134"/>
      <c r="ZC43" s="134"/>
      <c r="ZD43" s="134"/>
      <c r="ZE43" s="134"/>
      <c r="ZF43" s="134"/>
      <c r="ZG43" s="134"/>
      <c r="ZH43" s="134"/>
      <c r="ZI43" s="134"/>
      <c r="ZJ43" s="134"/>
      <c r="ZK43" s="134"/>
      <c r="ZL43" s="134"/>
      <c r="ZM43" s="134"/>
      <c r="ZN43" s="134"/>
      <c r="ZO43" s="134"/>
      <c r="ZP43" s="134"/>
      <c r="ZQ43" s="134"/>
      <c r="ZR43" s="134"/>
      <c r="ZS43" s="134"/>
      <c r="ZT43" s="134"/>
      <c r="ZU43" s="134"/>
      <c r="ZV43" s="134"/>
      <c r="ZW43" s="134"/>
      <c r="ZX43" s="134"/>
      <c r="ZY43" s="134"/>
      <c r="ZZ43" s="134"/>
      <c r="AAA43" s="134"/>
      <c r="AAB43" s="134"/>
      <c r="AAC43" s="134"/>
      <c r="AAD43" s="134"/>
      <c r="AAE43" s="134"/>
      <c r="AAF43" s="134"/>
      <c r="AAG43" s="134"/>
      <c r="AAH43" s="134"/>
      <c r="AAI43" s="134"/>
      <c r="AAJ43" s="134"/>
      <c r="AAK43" s="134"/>
      <c r="AAL43" s="134"/>
      <c r="AAM43" s="134"/>
      <c r="AAN43" s="134"/>
      <c r="AAO43" s="134"/>
      <c r="AAP43" s="134"/>
      <c r="AAQ43" s="134"/>
      <c r="AAR43" s="134"/>
      <c r="AAS43" s="134"/>
      <c r="AAT43" s="134"/>
      <c r="AAU43" s="134"/>
      <c r="AAV43" s="134"/>
      <c r="AAW43" s="134"/>
      <c r="AAX43" s="134"/>
      <c r="AAY43" s="134"/>
      <c r="AAZ43" s="134"/>
      <c r="ABA43" s="134"/>
      <c r="ABB43" s="134"/>
      <c r="ABC43" s="134"/>
      <c r="ABD43" s="134"/>
      <c r="ABE43" s="134"/>
      <c r="ABF43" s="134"/>
      <c r="ABG43" s="134"/>
      <c r="ABH43" s="134"/>
      <c r="ABI43" s="134"/>
      <c r="ABJ43" s="134"/>
      <c r="ABK43" s="134"/>
      <c r="ABL43" s="134"/>
      <c r="ABM43" s="134"/>
      <c r="ABN43" s="134"/>
      <c r="ABO43" s="134"/>
      <c r="ABP43" s="134"/>
      <c r="ABQ43" s="134"/>
      <c r="ABR43" s="134"/>
      <c r="ABS43" s="134"/>
      <c r="ABT43" s="134"/>
      <c r="ABU43" s="134"/>
      <c r="ABV43" s="134"/>
      <c r="ABW43" s="134"/>
      <c r="ABX43" s="134"/>
      <c r="ABY43" s="134"/>
      <c r="ABZ43" s="134"/>
      <c r="ACA43" s="134"/>
      <c r="ACB43" s="134"/>
      <c r="ACC43" s="134"/>
      <c r="ACD43" s="134"/>
      <c r="ACE43" s="134"/>
      <c r="ACF43" s="134"/>
      <c r="ACG43" s="134"/>
      <c r="ACH43" s="134"/>
      <c r="ACI43" s="134"/>
      <c r="ACJ43" s="134"/>
      <c r="ACK43" s="134"/>
      <c r="ACL43" s="134"/>
      <c r="ACM43" s="134"/>
      <c r="ACN43" s="134"/>
      <c r="ACO43" s="134"/>
      <c r="ACP43" s="134"/>
      <c r="ACQ43" s="134"/>
      <c r="ACR43" s="134"/>
      <c r="ACS43" s="134"/>
      <c r="ACT43" s="134"/>
      <c r="ACU43" s="134"/>
      <c r="ACV43" s="134"/>
      <c r="ACW43" s="134"/>
      <c r="ACX43" s="134"/>
      <c r="ACY43" s="134"/>
      <c r="ACZ43" s="134"/>
      <c r="ADA43" s="134"/>
      <c r="ADB43" s="134"/>
      <c r="ADC43" s="134"/>
      <c r="ADD43" s="134"/>
      <c r="ADE43" s="134"/>
      <c r="ADF43" s="134"/>
      <c r="ADG43" s="134"/>
      <c r="ADH43" s="134"/>
      <c r="ADI43" s="134"/>
      <c r="ADJ43" s="134"/>
      <c r="ADK43" s="134"/>
      <c r="ADL43" s="134"/>
      <c r="ADM43" s="134"/>
      <c r="ADN43" s="134"/>
      <c r="ADO43" s="134"/>
      <c r="ADP43" s="134"/>
      <c r="ADQ43" s="134"/>
      <c r="ADR43" s="134"/>
      <c r="ADS43" s="134"/>
      <c r="ADT43" s="134"/>
      <c r="ADU43" s="134"/>
      <c r="ADV43" s="134"/>
      <c r="ADW43" s="134"/>
      <c r="ADX43" s="134"/>
      <c r="ADY43" s="134"/>
      <c r="ADZ43" s="134"/>
      <c r="AEA43" s="134"/>
      <c r="AEB43" s="134"/>
      <c r="AEC43" s="134"/>
      <c r="AED43" s="134"/>
      <c r="AEE43" s="134"/>
      <c r="AEF43" s="134"/>
      <c r="AEG43" s="134"/>
      <c r="AEH43" s="134"/>
      <c r="AEI43" s="134"/>
      <c r="AEJ43" s="134"/>
      <c r="AEK43" s="134"/>
      <c r="AEL43" s="134"/>
      <c r="AEM43" s="134"/>
      <c r="AEN43" s="134"/>
      <c r="AEO43" s="134"/>
      <c r="AEP43" s="134"/>
      <c r="AEQ43" s="134"/>
      <c r="AER43" s="134"/>
      <c r="AES43" s="134"/>
      <c r="AET43" s="134"/>
      <c r="AEU43" s="134"/>
      <c r="AEV43" s="134"/>
      <c r="AEW43" s="134"/>
      <c r="AEX43" s="134"/>
      <c r="AEY43" s="134"/>
      <c r="AEZ43" s="134"/>
      <c r="AFA43" s="134"/>
      <c r="AFB43" s="134"/>
      <c r="AFC43" s="134"/>
      <c r="AFD43" s="134"/>
      <c r="AFE43" s="134"/>
      <c r="AFF43" s="134"/>
      <c r="AFG43" s="134"/>
      <c r="AFH43" s="134"/>
      <c r="AFI43" s="134"/>
      <c r="AFJ43" s="134"/>
      <c r="AFK43" s="134"/>
      <c r="AFL43" s="134"/>
      <c r="AFM43" s="134"/>
      <c r="AFN43" s="134"/>
      <c r="AFO43" s="134"/>
      <c r="AFP43" s="134"/>
      <c r="AFQ43" s="134"/>
      <c r="AFR43" s="134"/>
      <c r="AFS43" s="134"/>
      <c r="AFT43" s="134"/>
      <c r="AFU43" s="134"/>
      <c r="AFV43" s="134"/>
      <c r="AFW43" s="134"/>
      <c r="AFX43" s="134"/>
      <c r="AFY43" s="134"/>
      <c r="AFZ43" s="134"/>
      <c r="AGA43" s="134"/>
      <c r="AGB43" s="134"/>
      <c r="AGC43" s="134"/>
      <c r="AGD43" s="134"/>
      <c r="AGE43" s="134"/>
      <c r="AGF43" s="134"/>
      <c r="AGG43" s="134"/>
      <c r="AGH43" s="134"/>
      <c r="AGI43" s="134"/>
      <c r="AGJ43" s="134"/>
      <c r="AGK43" s="134"/>
      <c r="AGL43" s="134"/>
      <c r="AGM43" s="134"/>
      <c r="AGN43" s="134"/>
      <c r="AGO43" s="134"/>
      <c r="AGP43" s="134"/>
      <c r="AGQ43" s="134"/>
      <c r="AGR43" s="134"/>
      <c r="AGS43" s="134"/>
      <c r="AGT43" s="134"/>
      <c r="AGU43" s="134"/>
      <c r="AGV43" s="134"/>
      <c r="AGW43" s="134"/>
      <c r="AGX43" s="134"/>
      <c r="AGY43" s="134"/>
      <c r="AGZ43" s="134"/>
      <c r="AHA43" s="134"/>
      <c r="AHB43" s="134"/>
      <c r="AHC43" s="134"/>
      <c r="AHD43" s="134"/>
      <c r="AHE43" s="134"/>
      <c r="AHF43" s="134"/>
      <c r="AHG43" s="134"/>
      <c r="AHH43" s="134"/>
      <c r="AHI43" s="134"/>
      <c r="AHJ43" s="134"/>
      <c r="AHK43" s="134"/>
      <c r="AHL43" s="134"/>
      <c r="AHM43" s="134"/>
      <c r="AHN43" s="134"/>
      <c r="AHO43" s="134"/>
      <c r="AHP43" s="134"/>
      <c r="AHQ43" s="134"/>
      <c r="AHR43" s="134"/>
      <c r="AHS43" s="134"/>
      <c r="AHT43" s="134"/>
      <c r="AHU43" s="134"/>
      <c r="AHV43" s="134"/>
      <c r="AHW43" s="134"/>
      <c r="AHX43" s="134"/>
      <c r="AHY43" s="134"/>
      <c r="AHZ43" s="134"/>
      <c r="AIA43" s="134"/>
      <c r="AIB43" s="134"/>
      <c r="AIC43" s="134"/>
      <c r="AID43" s="134"/>
      <c r="AIE43" s="134"/>
      <c r="AIF43" s="134"/>
      <c r="AIG43" s="134"/>
      <c r="AIH43" s="134"/>
      <c r="AII43" s="134"/>
      <c r="AIJ43" s="134"/>
      <c r="AIK43" s="134"/>
      <c r="AIL43" s="134"/>
      <c r="AIM43" s="134"/>
      <c r="AIN43" s="134"/>
      <c r="AIO43" s="134"/>
      <c r="AIP43" s="134"/>
      <c r="AIQ43" s="134"/>
      <c r="AIR43" s="134"/>
      <c r="AIS43" s="134"/>
      <c r="AIT43" s="134"/>
      <c r="AIU43" s="134"/>
      <c r="AIV43" s="134"/>
      <c r="AIW43" s="134"/>
      <c r="AIX43" s="134"/>
      <c r="AIY43" s="134"/>
      <c r="AIZ43" s="134"/>
      <c r="AJA43" s="134"/>
      <c r="AJB43" s="134"/>
      <c r="AJC43" s="134"/>
      <c r="AJD43" s="134"/>
      <c r="AJE43" s="134"/>
      <c r="AJF43" s="134"/>
      <c r="AJG43" s="134"/>
      <c r="AJH43" s="134"/>
      <c r="AJI43" s="134"/>
      <c r="AJJ43" s="134"/>
      <c r="AJK43" s="134"/>
      <c r="AJL43" s="134"/>
      <c r="AJM43" s="134"/>
      <c r="AJN43" s="134"/>
      <c r="AJO43" s="134"/>
      <c r="AJP43" s="134"/>
      <c r="AJQ43" s="134"/>
      <c r="AJR43" s="134"/>
      <c r="AJS43" s="134"/>
      <c r="AJT43" s="134"/>
      <c r="AJU43" s="134"/>
      <c r="AJV43" s="134"/>
      <c r="AJW43" s="134"/>
      <c r="AJX43" s="134"/>
      <c r="AJY43" s="134"/>
      <c r="AJZ43" s="134"/>
      <c r="AKA43" s="134"/>
      <c r="AKB43" s="134"/>
      <c r="AKC43" s="134"/>
      <c r="AKD43" s="134"/>
      <c r="AKE43" s="134"/>
      <c r="AKF43" s="134"/>
      <c r="AKG43" s="134"/>
      <c r="AKH43" s="134"/>
      <c r="AKI43" s="134"/>
      <c r="AKJ43" s="134"/>
      <c r="AKK43" s="134"/>
      <c r="AKL43" s="134"/>
      <c r="AKM43" s="134"/>
      <c r="AKN43" s="134"/>
      <c r="AKO43" s="134"/>
      <c r="AKP43" s="134"/>
      <c r="AKQ43" s="134"/>
      <c r="AKR43" s="134"/>
      <c r="AKS43" s="134"/>
      <c r="AKT43" s="134"/>
      <c r="AKU43" s="134"/>
      <c r="AKV43" s="134"/>
      <c r="AKW43" s="134"/>
      <c r="AKX43" s="134"/>
      <c r="AKY43" s="134"/>
      <c r="AKZ43" s="134"/>
      <c r="ALA43" s="134"/>
      <c r="ALB43" s="134"/>
      <c r="ALC43" s="134"/>
      <c r="ALD43" s="134"/>
      <c r="ALE43" s="134"/>
      <c r="ALF43" s="134"/>
      <c r="ALG43" s="134"/>
      <c r="ALH43" s="134"/>
      <c r="ALI43" s="134"/>
      <c r="ALJ43" s="134"/>
      <c r="ALK43" s="134"/>
      <c r="ALL43" s="134"/>
      <c r="ALM43" s="134"/>
      <c r="ALN43" s="134"/>
      <c r="ALO43" s="134"/>
      <c r="ALP43" s="134"/>
      <c r="ALQ43" s="134"/>
      <c r="ALR43" s="134"/>
      <c r="ALS43" s="134"/>
      <c r="ALT43" s="134"/>
      <c r="ALU43" s="134"/>
      <c r="ALV43" s="134"/>
      <c r="ALW43" s="134"/>
      <c r="ALX43" s="134"/>
      <c r="ALY43" s="134"/>
      <c r="ALZ43" s="134"/>
      <c r="AMA43" s="134"/>
      <c r="AMB43" s="134"/>
      <c r="AMC43" s="134"/>
      <c r="AMD43" s="134"/>
      <c r="AME43" s="134"/>
      <c r="AMF43" s="134"/>
      <c r="AMG43" s="134"/>
      <c r="AMH43" s="134"/>
      <c r="AMI43" s="134"/>
      <c r="AMJ43" s="134"/>
      <c r="AMK43" s="134"/>
      <c r="AML43" s="134"/>
      <c r="AMM43" s="134"/>
      <c r="AMN43" s="134"/>
      <c r="AMO43" s="134"/>
      <c r="AMP43" s="134"/>
      <c r="AMQ43" s="134"/>
      <c r="AMR43" s="134"/>
      <c r="AMS43" s="134"/>
      <c r="AMT43" s="134"/>
      <c r="AMU43" s="134"/>
      <c r="AMV43" s="134"/>
      <c r="AMW43" s="134"/>
      <c r="AMX43" s="134"/>
      <c r="AMY43" s="134"/>
      <c r="AMZ43" s="134"/>
      <c r="ANA43" s="134"/>
      <c r="ANB43" s="134"/>
      <c r="ANC43" s="134"/>
      <c r="AND43" s="134"/>
      <c r="ANE43" s="134"/>
      <c r="ANF43" s="134"/>
      <c r="ANG43" s="134"/>
      <c r="ANH43" s="134"/>
      <c r="ANI43" s="134"/>
      <c r="ANJ43" s="134"/>
      <c r="ANK43" s="134"/>
      <c r="ANL43" s="134"/>
      <c r="ANM43" s="134"/>
      <c r="ANN43" s="134"/>
      <c r="ANO43" s="134"/>
      <c r="ANP43" s="134"/>
      <c r="ANQ43" s="134"/>
      <c r="ANR43" s="134"/>
      <c r="ANS43" s="134"/>
      <c r="ANT43" s="134"/>
      <c r="ANU43" s="134"/>
      <c r="ANV43" s="134"/>
      <c r="ANW43" s="134"/>
      <c r="ANX43" s="134"/>
      <c r="ANY43" s="134"/>
      <c r="ANZ43" s="134"/>
      <c r="AOA43" s="134"/>
      <c r="AOB43" s="134"/>
      <c r="AOC43" s="134"/>
      <c r="AOD43" s="134"/>
      <c r="AOE43" s="134"/>
      <c r="AOF43" s="134"/>
      <c r="AOG43" s="134"/>
      <c r="AOH43" s="134"/>
      <c r="AOI43" s="134"/>
      <c r="AOJ43" s="134"/>
      <c r="AOK43" s="134"/>
      <c r="AOL43" s="134"/>
      <c r="AOM43" s="134"/>
      <c r="AON43" s="134"/>
      <c r="AOO43" s="134"/>
      <c r="AOP43" s="134"/>
      <c r="AOQ43" s="134"/>
      <c r="AOR43" s="134"/>
      <c r="AOS43" s="134"/>
      <c r="AOT43" s="134"/>
      <c r="AOU43" s="134"/>
      <c r="AOV43" s="134"/>
      <c r="AOW43" s="134"/>
      <c r="AOX43" s="134"/>
      <c r="AOY43" s="134"/>
      <c r="AOZ43" s="134"/>
      <c r="APA43" s="134"/>
      <c r="APB43" s="134"/>
      <c r="APC43" s="134"/>
      <c r="APD43" s="134"/>
      <c r="APE43" s="134"/>
      <c r="APF43" s="134"/>
      <c r="APG43" s="134"/>
      <c r="APH43" s="134"/>
      <c r="API43" s="134"/>
      <c r="APJ43" s="134"/>
      <c r="APK43" s="134"/>
      <c r="APL43" s="134"/>
      <c r="APM43" s="134"/>
      <c r="APN43" s="134"/>
      <c r="APO43" s="134"/>
      <c r="APP43" s="134"/>
      <c r="APQ43" s="134"/>
      <c r="APR43" s="134"/>
      <c r="APS43" s="134"/>
      <c r="APT43" s="134"/>
      <c r="APU43" s="134"/>
      <c r="APV43" s="134"/>
      <c r="APW43" s="134"/>
      <c r="APX43" s="134"/>
      <c r="APY43" s="134"/>
      <c r="APZ43" s="134"/>
      <c r="AQA43" s="134"/>
      <c r="AQB43" s="134"/>
      <c r="AQC43" s="134"/>
      <c r="AQD43" s="134"/>
      <c r="AQE43" s="134"/>
      <c r="AQF43" s="134"/>
      <c r="AQG43" s="134"/>
      <c r="AQH43" s="134"/>
      <c r="AQI43" s="134"/>
      <c r="AQJ43" s="134"/>
      <c r="AQK43" s="134"/>
      <c r="AQL43" s="134"/>
      <c r="AQM43" s="134"/>
      <c r="AQN43" s="134"/>
      <c r="AQO43" s="134"/>
      <c r="AQP43" s="134"/>
      <c r="AQQ43" s="134"/>
      <c r="AQR43" s="134"/>
      <c r="AQS43" s="134"/>
      <c r="AQT43" s="134"/>
      <c r="AQU43" s="134"/>
      <c r="AQV43" s="134"/>
      <c r="AQW43" s="134"/>
      <c r="AQX43" s="134"/>
      <c r="AQY43" s="134"/>
      <c r="AQZ43" s="134"/>
      <c r="ARA43" s="134"/>
      <c r="ARB43" s="134"/>
      <c r="ARC43" s="134"/>
      <c r="ARD43" s="134"/>
      <c r="ARE43" s="134"/>
      <c r="ARF43" s="134"/>
      <c r="ARG43" s="134"/>
      <c r="ARH43" s="134"/>
      <c r="ARI43" s="134"/>
      <c r="ARJ43" s="134"/>
      <c r="ARK43" s="134"/>
      <c r="ARL43" s="134"/>
      <c r="ARM43" s="134"/>
      <c r="ARN43" s="134"/>
      <c r="ARO43" s="134"/>
      <c r="ARP43" s="134"/>
      <c r="ARQ43" s="134"/>
      <c r="ARR43" s="134"/>
      <c r="ARS43" s="134"/>
      <c r="ART43" s="134"/>
      <c r="ARU43" s="134"/>
      <c r="ARV43" s="134"/>
      <c r="ARW43" s="134"/>
      <c r="ARX43" s="134"/>
      <c r="ARY43" s="134"/>
      <c r="ARZ43" s="134"/>
      <c r="ASA43" s="134"/>
      <c r="ASB43" s="134"/>
      <c r="ASC43" s="134"/>
      <c r="ASD43" s="134"/>
      <c r="ASE43" s="134"/>
      <c r="ASF43" s="134"/>
      <c r="ASG43" s="134"/>
      <c r="ASH43" s="134"/>
      <c r="ASI43" s="134"/>
      <c r="ASJ43" s="134"/>
      <c r="ASK43" s="134"/>
      <c r="ASL43" s="134"/>
      <c r="ASM43" s="134"/>
      <c r="ASN43" s="134"/>
      <c r="ASO43" s="134"/>
      <c r="ASP43" s="134"/>
      <c r="ASQ43" s="134"/>
      <c r="ASR43" s="134"/>
      <c r="ASS43" s="134"/>
      <c r="AST43" s="134"/>
      <c r="ASU43" s="134"/>
      <c r="ASV43" s="134"/>
      <c r="ASW43" s="134"/>
      <c r="ASX43" s="134"/>
      <c r="ASY43" s="134"/>
      <c r="ASZ43" s="134"/>
      <c r="ATA43" s="134"/>
      <c r="ATB43" s="134"/>
      <c r="ATC43" s="134"/>
      <c r="ATD43" s="134"/>
      <c r="ATE43" s="134"/>
      <c r="ATF43" s="134"/>
      <c r="ATG43" s="134"/>
      <c r="ATH43" s="134"/>
      <c r="ATI43" s="134"/>
      <c r="ATJ43" s="134"/>
      <c r="ATK43" s="134"/>
      <c r="ATL43" s="134"/>
      <c r="ATM43" s="134"/>
      <c r="ATN43" s="134"/>
      <c r="ATO43" s="134"/>
      <c r="ATP43" s="134"/>
      <c r="ATQ43" s="134"/>
      <c r="ATR43" s="134"/>
      <c r="ATS43" s="134"/>
      <c r="ATT43" s="134"/>
      <c r="ATU43" s="134"/>
      <c r="ATV43" s="134"/>
      <c r="ATW43" s="134"/>
      <c r="ATX43" s="134"/>
      <c r="ATY43" s="134"/>
      <c r="ATZ43" s="134"/>
      <c r="AUA43" s="134"/>
      <c r="AUB43" s="134"/>
      <c r="AUC43" s="134"/>
      <c r="AUD43" s="134"/>
      <c r="AUE43" s="134"/>
      <c r="AUF43" s="134"/>
      <c r="AUG43" s="134"/>
      <c r="AUH43" s="134"/>
      <c r="AUI43" s="134"/>
      <c r="AUJ43" s="134"/>
      <c r="AUK43" s="134"/>
      <c r="AUL43" s="134"/>
      <c r="AUM43" s="134"/>
      <c r="AUN43" s="134"/>
      <c r="AUO43" s="134"/>
      <c r="AUP43" s="134"/>
      <c r="AUQ43" s="134"/>
      <c r="AUR43" s="134"/>
      <c r="AUS43" s="134"/>
      <c r="AUT43" s="134"/>
      <c r="AUU43" s="134"/>
      <c r="AUV43" s="134"/>
      <c r="AUW43" s="134"/>
      <c r="AUX43" s="134"/>
      <c r="AUY43" s="134"/>
      <c r="AUZ43" s="134"/>
      <c r="AVA43" s="134"/>
      <c r="AVB43" s="134"/>
      <c r="AVC43" s="134"/>
      <c r="AVD43" s="134"/>
      <c r="AVE43" s="134"/>
      <c r="AVF43" s="134"/>
      <c r="AVG43" s="134"/>
      <c r="AVH43" s="134"/>
      <c r="AVI43" s="134"/>
      <c r="AVJ43" s="134"/>
      <c r="AVK43" s="134"/>
      <c r="AVL43" s="134"/>
      <c r="AVM43" s="134"/>
      <c r="AVN43" s="134"/>
      <c r="AVO43" s="134"/>
      <c r="AVP43" s="134"/>
      <c r="AVQ43" s="134"/>
      <c r="AVR43" s="134"/>
      <c r="AVS43" s="134"/>
      <c r="AVT43" s="134"/>
      <c r="AVU43" s="134"/>
      <c r="AVV43" s="134"/>
      <c r="AVW43" s="134"/>
      <c r="AVX43" s="134"/>
      <c r="AVY43" s="134"/>
      <c r="AVZ43" s="134"/>
      <c r="AWA43" s="134"/>
      <c r="AWB43" s="134"/>
      <c r="AWC43" s="134"/>
      <c r="AWD43" s="134"/>
      <c r="AWE43" s="134"/>
      <c r="AWF43" s="134"/>
      <c r="AWG43" s="134"/>
      <c r="AWH43" s="134"/>
      <c r="AWI43" s="134"/>
      <c r="AWJ43" s="134"/>
      <c r="AWK43" s="134"/>
      <c r="AWL43" s="134"/>
      <c r="AWM43" s="134"/>
      <c r="AWN43" s="134"/>
      <c r="AWO43" s="134"/>
      <c r="AWP43" s="134"/>
      <c r="AWQ43" s="134"/>
      <c r="AWR43" s="134"/>
      <c r="AWS43" s="134"/>
      <c r="AWT43" s="134"/>
      <c r="AWU43" s="134"/>
      <c r="AWV43" s="134"/>
      <c r="AWW43" s="134"/>
      <c r="AWX43" s="134"/>
      <c r="AWY43" s="134"/>
      <c r="AWZ43" s="134"/>
      <c r="AXA43" s="134"/>
      <c r="AXB43" s="134"/>
      <c r="AXC43" s="134"/>
      <c r="AXD43" s="134"/>
      <c r="AXE43" s="134"/>
      <c r="AXF43" s="134"/>
      <c r="AXG43" s="134"/>
      <c r="AXH43" s="134"/>
      <c r="AXI43" s="134"/>
      <c r="AXJ43" s="134"/>
      <c r="AXK43" s="134"/>
      <c r="AXL43" s="134"/>
      <c r="AXM43" s="134"/>
      <c r="AXN43" s="134"/>
      <c r="AXO43" s="134"/>
      <c r="AXP43" s="134"/>
      <c r="AXQ43" s="134"/>
      <c r="AXR43" s="134"/>
      <c r="AXS43" s="134"/>
      <c r="AXT43" s="134"/>
      <c r="AXU43" s="134"/>
      <c r="AXV43" s="134"/>
      <c r="AXW43" s="134"/>
      <c r="AXX43" s="134"/>
      <c r="AXY43" s="134"/>
      <c r="AXZ43" s="134"/>
      <c r="AYA43" s="134"/>
      <c r="AYB43" s="134"/>
      <c r="AYC43" s="134"/>
      <c r="AYD43" s="134"/>
      <c r="AYE43" s="134"/>
      <c r="AYF43" s="134"/>
      <c r="AYG43" s="134"/>
      <c r="AYH43" s="134"/>
      <c r="AYI43" s="134"/>
      <c r="AYJ43" s="134"/>
      <c r="AYK43" s="134"/>
      <c r="AYL43" s="134"/>
      <c r="AYM43" s="134"/>
      <c r="AYN43" s="134"/>
      <c r="AYO43" s="134"/>
      <c r="AYP43" s="134"/>
      <c r="AYQ43" s="134"/>
      <c r="AYR43" s="134"/>
      <c r="AYS43" s="134"/>
      <c r="AYT43" s="134"/>
      <c r="AYU43" s="134"/>
      <c r="AYV43" s="134"/>
      <c r="AYW43" s="134"/>
      <c r="AYX43" s="134"/>
      <c r="AYY43" s="134"/>
      <c r="AYZ43" s="134"/>
      <c r="AZA43" s="134"/>
      <c r="AZB43" s="134"/>
      <c r="AZC43" s="134"/>
      <c r="AZD43" s="134"/>
      <c r="AZE43" s="134"/>
      <c r="AZF43" s="134"/>
      <c r="AZG43" s="134"/>
      <c r="AZH43" s="134"/>
      <c r="AZI43" s="134"/>
      <c r="AZJ43" s="134"/>
      <c r="AZK43" s="134"/>
      <c r="AZL43" s="134"/>
      <c r="AZM43" s="134"/>
      <c r="AZN43" s="134"/>
      <c r="AZO43" s="134"/>
      <c r="AZP43" s="134"/>
      <c r="AZQ43" s="134"/>
      <c r="AZR43" s="134"/>
      <c r="AZS43" s="134"/>
      <c r="AZT43" s="134"/>
      <c r="AZU43" s="134"/>
      <c r="AZV43" s="134"/>
      <c r="AZW43" s="134"/>
      <c r="AZX43" s="134"/>
      <c r="AZY43" s="134"/>
      <c r="AZZ43" s="134"/>
      <c r="BAA43" s="134"/>
      <c r="BAB43" s="134"/>
      <c r="BAC43" s="134"/>
      <c r="BAD43" s="134"/>
      <c r="BAE43" s="134"/>
      <c r="BAF43" s="134"/>
      <c r="BAG43" s="134"/>
      <c r="BAH43" s="134"/>
      <c r="BAI43" s="134"/>
      <c r="BAJ43" s="134"/>
      <c r="BAK43" s="134"/>
      <c r="BAL43" s="134"/>
      <c r="BAM43" s="134"/>
      <c r="BAN43" s="134"/>
      <c r="BAO43" s="134"/>
      <c r="BAP43" s="134"/>
      <c r="BAQ43" s="134"/>
      <c r="BAR43" s="134"/>
      <c r="BAS43" s="134"/>
      <c r="BAT43" s="134"/>
      <c r="BAU43" s="134"/>
      <c r="BAV43" s="134"/>
      <c r="BAW43" s="134"/>
      <c r="BAX43" s="134"/>
      <c r="BAY43" s="134"/>
      <c r="BAZ43" s="134"/>
      <c r="BBA43" s="134"/>
      <c r="BBB43" s="134"/>
      <c r="BBC43" s="134"/>
      <c r="BBD43" s="134"/>
      <c r="BBE43" s="134"/>
      <c r="BBF43" s="134"/>
      <c r="BBG43" s="134"/>
      <c r="BBH43" s="134"/>
      <c r="BBI43" s="134"/>
      <c r="BBJ43" s="134"/>
      <c r="BBK43" s="134"/>
      <c r="BBL43" s="134"/>
      <c r="BBM43" s="134"/>
      <c r="BBN43" s="134"/>
      <c r="BBO43" s="134"/>
      <c r="BBP43" s="134"/>
      <c r="BBQ43" s="134"/>
      <c r="BBR43" s="134"/>
      <c r="BBS43" s="134"/>
      <c r="BBT43" s="134"/>
      <c r="BBU43" s="134"/>
      <c r="BBV43" s="134"/>
      <c r="BBW43" s="134"/>
      <c r="BBX43" s="134"/>
      <c r="BBY43" s="134"/>
      <c r="BBZ43" s="134"/>
      <c r="BCA43" s="134"/>
      <c r="BCB43" s="134"/>
      <c r="BCC43" s="134"/>
      <c r="BCD43" s="134"/>
      <c r="BCE43" s="134"/>
      <c r="BCF43" s="134"/>
      <c r="BCG43" s="134"/>
      <c r="BCH43" s="134"/>
      <c r="BCI43" s="134"/>
      <c r="BCJ43" s="134"/>
      <c r="BCK43" s="134"/>
      <c r="BCL43" s="134"/>
      <c r="BCM43" s="134"/>
      <c r="BCN43" s="134"/>
      <c r="BCO43" s="134"/>
      <c r="BCP43" s="134"/>
      <c r="BCQ43" s="134"/>
      <c r="BCR43" s="134"/>
      <c r="BCS43" s="134"/>
      <c r="BCT43" s="134"/>
      <c r="BCU43" s="134"/>
      <c r="BCV43" s="134"/>
      <c r="BCW43" s="134"/>
      <c r="BCX43" s="134"/>
      <c r="BCY43" s="134"/>
      <c r="BCZ43" s="134"/>
      <c r="BDA43" s="134"/>
      <c r="BDB43" s="134"/>
      <c r="BDC43" s="134"/>
      <c r="BDD43" s="134"/>
      <c r="BDE43" s="134"/>
      <c r="BDF43" s="134"/>
      <c r="BDG43" s="134"/>
      <c r="BDH43" s="134"/>
      <c r="BDI43" s="134"/>
      <c r="BDJ43" s="134"/>
      <c r="BDK43" s="134"/>
      <c r="BDL43" s="134"/>
      <c r="BDM43" s="134"/>
      <c r="BDN43" s="134"/>
      <c r="BDO43" s="134"/>
      <c r="BDP43" s="134"/>
      <c r="BDQ43" s="134"/>
      <c r="BDR43" s="134"/>
      <c r="BDS43" s="134"/>
      <c r="BDT43" s="134"/>
      <c r="BDU43" s="134"/>
      <c r="BDV43" s="134"/>
      <c r="BDW43" s="134"/>
      <c r="BDX43" s="134"/>
      <c r="BDY43" s="134"/>
      <c r="BDZ43" s="134"/>
      <c r="BEA43" s="134"/>
      <c r="BEB43" s="134"/>
      <c r="BEC43" s="134"/>
      <c r="BED43" s="134"/>
      <c r="BEE43" s="134"/>
      <c r="BEF43" s="134"/>
      <c r="BEG43" s="134"/>
      <c r="BEH43" s="134"/>
      <c r="BEI43" s="134"/>
      <c r="BEJ43" s="134"/>
      <c r="BEK43" s="134"/>
      <c r="BEL43" s="134"/>
      <c r="BEM43" s="134"/>
      <c r="BEN43" s="134"/>
      <c r="BEO43" s="134"/>
      <c r="BEP43" s="134"/>
      <c r="BEQ43" s="134"/>
      <c r="BER43" s="134"/>
      <c r="BES43" s="134"/>
      <c r="BET43" s="134"/>
      <c r="BEU43" s="134"/>
      <c r="BEV43" s="134"/>
      <c r="BEW43" s="134"/>
      <c r="BEX43" s="134"/>
      <c r="BEY43" s="134"/>
      <c r="BEZ43" s="134"/>
      <c r="BFA43" s="134"/>
      <c r="BFB43" s="134"/>
      <c r="BFC43" s="134"/>
      <c r="BFD43" s="134"/>
      <c r="BFE43" s="134"/>
      <c r="BFF43" s="134"/>
      <c r="BFG43" s="134"/>
      <c r="BFH43" s="134"/>
      <c r="BFI43" s="134"/>
      <c r="BFJ43" s="134"/>
      <c r="BFK43" s="134"/>
      <c r="BFL43" s="134"/>
      <c r="BFM43" s="134"/>
      <c r="BFN43" s="134"/>
      <c r="BFO43" s="134"/>
      <c r="BFP43" s="134"/>
      <c r="BFQ43" s="134"/>
      <c r="BFR43" s="134"/>
      <c r="BFS43" s="134"/>
      <c r="BFT43" s="134"/>
      <c r="BFU43" s="134"/>
      <c r="BFV43" s="134"/>
      <c r="BFW43" s="134"/>
      <c r="BFX43" s="134"/>
      <c r="BFY43" s="134"/>
      <c r="BFZ43" s="134"/>
      <c r="BGA43" s="134"/>
      <c r="BGB43" s="134"/>
      <c r="BGC43" s="134"/>
      <c r="BGD43" s="134"/>
      <c r="BGE43" s="134"/>
      <c r="BGF43" s="134"/>
      <c r="BGG43" s="134"/>
      <c r="BGH43" s="134"/>
      <c r="BGI43" s="134"/>
      <c r="BGJ43" s="134"/>
      <c r="BGK43" s="134"/>
      <c r="BGL43" s="134"/>
      <c r="BGM43" s="134"/>
      <c r="BGN43" s="134"/>
      <c r="BGO43" s="134"/>
      <c r="BGP43" s="134"/>
      <c r="BGQ43" s="134"/>
      <c r="BGR43" s="134"/>
      <c r="BGS43" s="134"/>
      <c r="BGT43" s="134"/>
      <c r="BGU43" s="134"/>
      <c r="BGV43" s="134"/>
      <c r="BGW43" s="134"/>
      <c r="BGX43" s="134"/>
      <c r="BGY43" s="134"/>
      <c r="BGZ43" s="134"/>
      <c r="BHA43" s="134"/>
      <c r="BHB43" s="134"/>
      <c r="BHC43" s="134"/>
      <c r="BHD43" s="134"/>
      <c r="BHE43" s="134"/>
      <c r="BHF43" s="134"/>
      <c r="BHG43" s="134"/>
      <c r="BHH43" s="134"/>
      <c r="BHI43" s="134"/>
      <c r="BHJ43" s="134"/>
      <c r="BHK43" s="134"/>
      <c r="BHL43" s="134"/>
      <c r="BHM43" s="134"/>
      <c r="BHN43" s="134"/>
      <c r="BHO43" s="134"/>
      <c r="BHP43" s="134"/>
      <c r="BHQ43" s="134"/>
      <c r="BHR43" s="134"/>
      <c r="BHS43" s="134"/>
      <c r="BHT43" s="134"/>
      <c r="BHU43" s="134"/>
      <c r="BHV43" s="134"/>
      <c r="BHW43" s="134"/>
      <c r="BHX43" s="134"/>
      <c r="BHY43" s="134"/>
      <c r="BHZ43" s="134"/>
      <c r="BIA43" s="134"/>
      <c r="BIB43" s="134"/>
      <c r="BIC43" s="134"/>
      <c r="BID43" s="134"/>
      <c r="BIE43" s="134"/>
      <c r="BIF43" s="134"/>
      <c r="BIG43" s="134"/>
      <c r="BIH43" s="134"/>
      <c r="BII43" s="134"/>
      <c r="BIJ43" s="134"/>
      <c r="BIK43" s="134"/>
      <c r="BIL43" s="134"/>
      <c r="BIM43" s="134"/>
      <c r="BIN43" s="134"/>
      <c r="BIO43" s="134"/>
      <c r="BIP43" s="134"/>
      <c r="BIQ43" s="134"/>
      <c r="BIR43" s="134"/>
      <c r="BIS43" s="134"/>
      <c r="BIT43" s="134"/>
      <c r="BIU43" s="134"/>
      <c r="BIV43" s="134"/>
      <c r="BIW43" s="134"/>
      <c r="BIX43" s="134"/>
      <c r="BIY43" s="134"/>
      <c r="BIZ43" s="134"/>
      <c r="BJA43" s="134"/>
      <c r="BJB43" s="134"/>
      <c r="BJC43" s="134"/>
      <c r="BJD43" s="134"/>
      <c r="BJE43" s="134"/>
      <c r="BJF43" s="134"/>
      <c r="BJG43" s="134"/>
      <c r="BJH43" s="134"/>
      <c r="BJI43" s="134"/>
      <c r="BJJ43" s="134"/>
      <c r="BJK43" s="134"/>
      <c r="BJL43" s="134"/>
      <c r="BJM43" s="134"/>
      <c r="BJN43" s="134"/>
      <c r="BJO43" s="134"/>
      <c r="BJP43" s="134"/>
      <c r="BJQ43" s="134"/>
      <c r="BJR43" s="134"/>
      <c r="BJS43" s="134"/>
      <c r="BJT43" s="134"/>
      <c r="BJU43" s="134"/>
      <c r="BJV43" s="134"/>
      <c r="BJW43" s="134"/>
      <c r="BJX43" s="134"/>
      <c r="BJY43" s="134"/>
      <c r="BJZ43" s="134"/>
      <c r="BKA43" s="134"/>
      <c r="BKB43" s="134"/>
      <c r="BKC43" s="134"/>
      <c r="BKD43" s="134"/>
      <c r="BKE43" s="134"/>
      <c r="BKF43" s="134"/>
      <c r="BKG43" s="134"/>
      <c r="BKH43" s="134"/>
      <c r="BKI43" s="134"/>
      <c r="BKJ43" s="134"/>
      <c r="BKK43" s="134"/>
      <c r="BKL43" s="134"/>
      <c r="BKM43" s="134"/>
      <c r="BKN43" s="134"/>
      <c r="BKO43" s="134"/>
      <c r="BKP43" s="134"/>
      <c r="BKQ43" s="134"/>
      <c r="BKR43" s="134"/>
      <c r="BKS43" s="134"/>
      <c r="BKT43" s="134"/>
      <c r="BKU43" s="134"/>
      <c r="BKV43" s="134"/>
      <c r="BKW43" s="134"/>
      <c r="BKX43" s="134"/>
      <c r="BKY43" s="134"/>
      <c r="BKZ43" s="134"/>
      <c r="BLA43" s="134"/>
      <c r="BLB43" s="134"/>
      <c r="BLC43" s="134"/>
      <c r="BLD43" s="134"/>
      <c r="BLE43" s="134"/>
      <c r="BLF43" s="134"/>
      <c r="BLG43" s="134"/>
      <c r="BLH43" s="134"/>
      <c r="BLI43" s="134"/>
      <c r="BLJ43" s="134"/>
      <c r="BLK43" s="134"/>
      <c r="BLL43" s="134"/>
      <c r="BLM43" s="134"/>
      <c r="BLN43" s="134"/>
      <c r="BLO43" s="134"/>
      <c r="BLP43" s="134"/>
      <c r="BLQ43" s="134"/>
      <c r="BLR43" s="134"/>
      <c r="BLS43" s="134"/>
      <c r="BLT43" s="134"/>
      <c r="BLU43" s="134"/>
      <c r="BLV43" s="134"/>
      <c r="BLW43" s="134"/>
      <c r="BLX43" s="134"/>
      <c r="BLY43" s="134"/>
      <c r="BLZ43" s="134"/>
      <c r="BMA43" s="134"/>
      <c r="BMB43" s="134"/>
      <c r="BMC43" s="134"/>
      <c r="BMD43" s="134"/>
      <c r="BME43" s="134"/>
      <c r="BMF43" s="134"/>
      <c r="BMG43" s="134"/>
      <c r="BMH43" s="134"/>
      <c r="BMI43" s="134"/>
      <c r="BMJ43" s="134"/>
      <c r="BMK43" s="134"/>
      <c r="BML43" s="134"/>
      <c r="BMM43" s="134"/>
      <c r="BMN43" s="134"/>
      <c r="BMO43" s="134"/>
      <c r="BMP43" s="134"/>
      <c r="BMQ43" s="134"/>
      <c r="BMR43" s="134"/>
      <c r="BMS43" s="134"/>
      <c r="BMT43" s="134"/>
      <c r="BMU43" s="134"/>
      <c r="BMV43" s="134"/>
      <c r="BMW43" s="134"/>
      <c r="BMX43" s="134"/>
      <c r="BMY43" s="134"/>
      <c r="BMZ43" s="134"/>
      <c r="BNA43" s="134"/>
      <c r="BNB43" s="134"/>
      <c r="BNC43" s="134"/>
      <c r="BND43" s="134"/>
      <c r="BNE43" s="134"/>
      <c r="BNF43" s="134"/>
      <c r="BNG43" s="134"/>
      <c r="BNH43" s="134"/>
      <c r="BNI43" s="134"/>
      <c r="BNJ43" s="134"/>
      <c r="BNK43" s="134"/>
      <c r="BNL43" s="134"/>
      <c r="BNM43" s="134"/>
      <c r="BNN43" s="134"/>
      <c r="BNO43" s="134"/>
      <c r="BNP43" s="134"/>
      <c r="BNQ43" s="134"/>
      <c r="BNR43" s="134"/>
      <c r="BNS43" s="134"/>
      <c r="BNT43" s="134"/>
      <c r="BNU43" s="134"/>
      <c r="BNV43" s="134"/>
      <c r="BNW43" s="134"/>
      <c r="BNX43" s="134"/>
      <c r="BNY43" s="134"/>
      <c r="BNZ43" s="134"/>
      <c r="BOA43" s="134"/>
      <c r="BOB43" s="134"/>
      <c r="BOC43" s="134"/>
      <c r="BOD43" s="134"/>
      <c r="BOE43" s="134"/>
      <c r="BOF43" s="134"/>
      <c r="BOG43" s="134"/>
      <c r="BOH43" s="134"/>
      <c r="BOI43" s="134"/>
      <c r="BOJ43" s="134"/>
      <c r="BOK43" s="134"/>
      <c r="BOL43" s="134"/>
      <c r="BOM43" s="134"/>
      <c r="BON43" s="134"/>
      <c r="BOO43" s="134"/>
      <c r="BOP43" s="134"/>
      <c r="BOQ43" s="134"/>
      <c r="BOR43" s="134"/>
      <c r="BOS43" s="134"/>
      <c r="BOT43" s="134"/>
      <c r="BOU43" s="134"/>
      <c r="BOV43" s="134"/>
      <c r="BOW43" s="134"/>
      <c r="BOX43" s="134"/>
      <c r="BOY43" s="134"/>
      <c r="BOZ43" s="134"/>
      <c r="BPA43" s="134"/>
      <c r="BPB43" s="134"/>
      <c r="BPC43" s="134"/>
      <c r="BPD43" s="134"/>
      <c r="BPE43" s="134"/>
      <c r="BPF43" s="134"/>
      <c r="BPG43" s="134"/>
      <c r="BPH43" s="134"/>
      <c r="BPI43" s="134"/>
      <c r="BPJ43" s="134"/>
      <c r="BPK43" s="134"/>
      <c r="BPL43" s="134"/>
      <c r="BPM43" s="134"/>
      <c r="BPN43" s="134"/>
      <c r="BPO43" s="134"/>
      <c r="BPP43" s="134"/>
      <c r="BPQ43" s="134"/>
      <c r="BPR43" s="134"/>
      <c r="BPS43" s="134"/>
      <c r="BPT43" s="134"/>
      <c r="BPU43" s="134"/>
      <c r="BPV43" s="134"/>
      <c r="BPW43" s="134"/>
      <c r="BPX43" s="134"/>
      <c r="BPY43" s="134"/>
      <c r="BPZ43" s="134"/>
      <c r="BQA43" s="134"/>
      <c r="BQB43" s="134"/>
      <c r="BQC43" s="134"/>
      <c r="BQD43" s="134"/>
      <c r="BQE43" s="134"/>
      <c r="BQF43" s="134"/>
      <c r="BQG43" s="134"/>
      <c r="BQH43" s="134"/>
      <c r="BQI43" s="134"/>
      <c r="BQJ43" s="134"/>
      <c r="BQK43" s="134"/>
      <c r="BQL43" s="134"/>
      <c r="BQM43" s="134"/>
      <c r="BQN43" s="134"/>
      <c r="BQO43" s="134"/>
      <c r="BQP43" s="134"/>
      <c r="BQQ43" s="134"/>
      <c r="BQR43" s="134"/>
      <c r="BQS43" s="134"/>
      <c r="BQT43" s="134"/>
      <c r="BQU43" s="134"/>
      <c r="BQV43" s="134"/>
      <c r="BQW43" s="134"/>
      <c r="BQX43" s="134"/>
      <c r="BQY43" s="134"/>
      <c r="BQZ43" s="134"/>
      <c r="BRA43" s="134"/>
      <c r="BRB43" s="134"/>
      <c r="BRC43" s="134"/>
      <c r="BRD43" s="134"/>
      <c r="BRE43" s="134"/>
      <c r="BRF43" s="134"/>
      <c r="BRG43" s="134"/>
      <c r="BRH43" s="134"/>
      <c r="BRI43" s="134"/>
      <c r="BRJ43" s="134"/>
      <c r="BRK43" s="134"/>
      <c r="BRL43" s="134"/>
      <c r="BRM43" s="134"/>
      <c r="BRN43" s="134"/>
      <c r="BRO43" s="134"/>
      <c r="BRP43" s="134"/>
      <c r="BRQ43" s="134"/>
      <c r="BRR43" s="134"/>
      <c r="BRS43" s="134"/>
      <c r="BRT43" s="134"/>
      <c r="BRU43" s="134"/>
      <c r="BRV43" s="134"/>
      <c r="BRW43" s="134"/>
      <c r="BRX43" s="134"/>
      <c r="BRY43" s="134"/>
      <c r="BRZ43" s="134"/>
      <c r="BSA43" s="134"/>
      <c r="BSB43" s="134"/>
      <c r="BSC43" s="134"/>
      <c r="BSD43" s="134"/>
      <c r="BSE43" s="134"/>
      <c r="BSF43" s="134"/>
      <c r="BSG43" s="134"/>
      <c r="BSH43" s="134"/>
      <c r="BSI43" s="134"/>
      <c r="BSJ43" s="134"/>
      <c r="BSK43" s="134"/>
      <c r="BSL43" s="134"/>
      <c r="BSM43" s="134"/>
      <c r="BSN43" s="134"/>
      <c r="BSO43" s="134"/>
      <c r="BSP43" s="134"/>
      <c r="BSQ43" s="134"/>
      <c r="BSR43" s="134"/>
      <c r="BSS43" s="134"/>
      <c r="BST43" s="134"/>
      <c r="BSU43" s="134"/>
      <c r="BSV43" s="134"/>
      <c r="BSW43" s="134"/>
      <c r="BSX43" s="134"/>
      <c r="BSY43" s="134"/>
      <c r="BSZ43" s="134"/>
      <c r="BTA43" s="134"/>
      <c r="BTB43" s="134"/>
      <c r="BTC43" s="134"/>
      <c r="BTD43" s="134"/>
      <c r="BTE43" s="134"/>
      <c r="BTF43" s="134"/>
      <c r="BTG43" s="134"/>
      <c r="BTH43" s="134"/>
      <c r="BTI43" s="134"/>
      <c r="BTJ43" s="134"/>
      <c r="BTK43" s="134"/>
      <c r="BTL43" s="134"/>
      <c r="BTM43" s="134"/>
      <c r="BTN43" s="134"/>
      <c r="BTO43" s="134"/>
      <c r="BTP43" s="134"/>
      <c r="BTQ43" s="134"/>
      <c r="BTR43" s="134"/>
      <c r="BTS43" s="134"/>
      <c r="BTT43" s="134"/>
      <c r="BTU43" s="134"/>
      <c r="BTV43" s="134"/>
      <c r="BTW43" s="134"/>
      <c r="BTX43" s="134"/>
      <c r="BTY43" s="134"/>
      <c r="BTZ43" s="134"/>
      <c r="BUA43" s="134"/>
      <c r="BUB43" s="134"/>
      <c r="BUC43" s="134"/>
      <c r="BUD43" s="134"/>
      <c r="BUE43" s="134"/>
      <c r="BUF43" s="134"/>
      <c r="BUG43" s="134"/>
      <c r="BUH43" s="134"/>
      <c r="BUI43" s="134"/>
      <c r="BUJ43" s="134"/>
      <c r="BUK43" s="134"/>
      <c r="BUL43" s="134"/>
      <c r="BUM43" s="134"/>
      <c r="BUN43" s="134"/>
      <c r="BUO43" s="134"/>
      <c r="BUP43" s="134"/>
      <c r="BUQ43" s="134"/>
      <c r="BUR43" s="134"/>
      <c r="BUS43" s="134"/>
      <c r="BUT43" s="134"/>
      <c r="BUU43" s="134"/>
      <c r="BUV43" s="134"/>
      <c r="BUW43" s="134"/>
      <c r="BUX43" s="134"/>
      <c r="BUY43" s="134"/>
      <c r="BUZ43" s="134"/>
      <c r="BVA43" s="134"/>
      <c r="BVB43" s="134"/>
      <c r="BVC43" s="134"/>
      <c r="BVD43" s="134"/>
      <c r="BVE43" s="134"/>
      <c r="BVF43" s="134"/>
      <c r="BVG43" s="134"/>
      <c r="BVH43" s="134"/>
      <c r="BVI43" s="134"/>
      <c r="BVJ43" s="134"/>
      <c r="BVK43" s="134"/>
      <c r="BVL43" s="134"/>
      <c r="BVM43" s="134"/>
      <c r="BVN43" s="134"/>
      <c r="BVO43" s="134"/>
      <c r="BVP43" s="134"/>
      <c r="BVQ43" s="134"/>
      <c r="BVR43" s="134"/>
      <c r="BVS43" s="134"/>
      <c r="BVT43" s="134"/>
      <c r="BVU43" s="134"/>
      <c r="BVV43" s="134"/>
      <c r="BVW43" s="134"/>
      <c r="BVX43" s="134"/>
      <c r="BVY43" s="134"/>
      <c r="BVZ43" s="134"/>
      <c r="BWA43" s="134"/>
      <c r="BWB43" s="134"/>
      <c r="BWC43" s="134"/>
      <c r="BWD43" s="134"/>
      <c r="BWE43" s="134"/>
      <c r="BWF43" s="134"/>
      <c r="BWG43" s="134"/>
      <c r="BWH43" s="134"/>
      <c r="BWI43" s="134"/>
      <c r="BWJ43" s="134"/>
      <c r="BWK43" s="134"/>
      <c r="BWL43" s="134"/>
      <c r="BWM43" s="134"/>
      <c r="BWN43" s="134"/>
      <c r="BWO43" s="134"/>
      <c r="BWP43" s="134"/>
      <c r="BWQ43" s="134"/>
      <c r="BWR43" s="134"/>
      <c r="BWS43" s="134"/>
      <c r="BWT43" s="134"/>
      <c r="BWU43" s="134"/>
      <c r="BWV43" s="134"/>
      <c r="BWW43" s="134"/>
      <c r="BWX43" s="134"/>
      <c r="BWY43" s="134"/>
      <c r="BWZ43" s="134"/>
      <c r="BXA43" s="134"/>
      <c r="BXB43" s="134"/>
      <c r="BXC43" s="134"/>
      <c r="BXD43" s="134"/>
      <c r="BXE43" s="134"/>
      <c r="BXF43" s="134"/>
      <c r="BXG43" s="134"/>
      <c r="BXH43" s="134"/>
      <c r="BXI43" s="134"/>
      <c r="BXJ43" s="134"/>
      <c r="BXK43" s="134"/>
      <c r="BXL43" s="134"/>
      <c r="BXM43" s="134"/>
      <c r="BXN43" s="134"/>
      <c r="BXO43" s="134"/>
      <c r="BXP43" s="134"/>
      <c r="BXQ43" s="134"/>
      <c r="BXR43" s="134"/>
      <c r="BXS43" s="134"/>
      <c r="BXT43" s="134"/>
      <c r="BXU43" s="134"/>
      <c r="BXV43" s="134"/>
      <c r="BXW43" s="134"/>
      <c r="BXX43" s="134"/>
      <c r="BXY43" s="134"/>
      <c r="BXZ43" s="134"/>
      <c r="BYA43" s="134"/>
      <c r="BYB43" s="134"/>
      <c r="BYC43" s="134"/>
      <c r="BYD43" s="134"/>
      <c r="BYE43" s="134"/>
      <c r="BYF43" s="134"/>
      <c r="BYG43" s="134"/>
      <c r="BYH43" s="134"/>
      <c r="BYI43" s="134"/>
      <c r="BYJ43" s="134"/>
      <c r="BYK43" s="134"/>
      <c r="BYL43" s="134"/>
      <c r="BYM43" s="134"/>
      <c r="BYN43" s="134"/>
      <c r="BYO43" s="134"/>
      <c r="BYP43" s="134"/>
      <c r="BYQ43" s="134"/>
      <c r="BYR43" s="134"/>
      <c r="BYS43" s="134"/>
      <c r="BYT43" s="134"/>
      <c r="BYU43" s="134"/>
      <c r="BYV43" s="134"/>
      <c r="BYW43" s="134"/>
      <c r="BYX43" s="134"/>
      <c r="BYY43" s="134"/>
      <c r="BYZ43" s="134"/>
      <c r="BZA43" s="134"/>
      <c r="BZB43" s="134"/>
      <c r="BZC43" s="134"/>
      <c r="BZD43" s="134"/>
      <c r="BZE43" s="134"/>
      <c r="BZF43" s="134"/>
      <c r="BZG43" s="134"/>
      <c r="BZH43" s="134"/>
      <c r="BZI43" s="134"/>
      <c r="BZJ43" s="134"/>
      <c r="BZK43" s="134"/>
      <c r="BZL43" s="134"/>
      <c r="BZM43" s="134"/>
      <c r="BZN43" s="134"/>
      <c r="BZO43" s="134"/>
      <c r="BZP43" s="134"/>
      <c r="BZQ43" s="134"/>
      <c r="BZR43" s="134"/>
      <c r="BZS43" s="134"/>
      <c r="BZT43" s="134"/>
      <c r="BZU43" s="134"/>
      <c r="BZV43" s="134"/>
      <c r="BZW43" s="134"/>
      <c r="BZX43" s="134"/>
      <c r="BZY43" s="134"/>
      <c r="BZZ43" s="134"/>
      <c r="CAA43" s="134"/>
      <c r="CAB43" s="134"/>
      <c r="CAC43" s="134"/>
      <c r="CAD43" s="134"/>
      <c r="CAE43" s="134"/>
      <c r="CAF43" s="134"/>
      <c r="CAG43" s="134"/>
      <c r="CAH43" s="134"/>
      <c r="CAI43" s="134"/>
      <c r="CAJ43" s="134"/>
      <c r="CAK43" s="134"/>
      <c r="CAL43" s="134"/>
      <c r="CAM43" s="134"/>
      <c r="CAN43" s="134"/>
      <c r="CAO43" s="134"/>
      <c r="CAP43" s="134"/>
      <c r="CAQ43" s="134"/>
      <c r="CAR43" s="134"/>
      <c r="CAS43" s="134"/>
      <c r="CAT43" s="134"/>
      <c r="CAU43" s="134"/>
      <c r="CAV43" s="134"/>
      <c r="CAW43" s="134"/>
      <c r="CAX43" s="134"/>
      <c r="CAY43" s="134"/>
      <c r="CAZ43" s="134"/>
      <c r="CBA43" s="134"/>
      <c r="CBB43" s="134"/>
      <c r="CBC43" s="134"/>
      <c r="CBD43" s="134"/>
      <c r="CBE43" s="134"/>
      <c r="CBF43" s="134"/>
      <c r="CBG43" s="134"/>
      <c r="CBH43" s="134"/>
      <c r="CBI43" s="134"/>
      <c r="CBJ43" s="134"/>
      <c r="CBK43" s="134"/>
      <c r="CBL43" s="134"/>
      <c r="CBM43" s="134"/>
      <c r="CBN43" s="134"/>
      <c r="CBO43" s="134"/>
      <c r="CBP43" s="134"/>
      <c r="CBQ43" s="134"/>
      <c r="CBR43" s="134"/>
      <c r="CBS43" s="134"/>
      <c r="CBT43" s="134"/>
      <c r="CBU43" s="134"/>
      <c r="CBV43" s="134"/>
      <c r="CBW43" s="134"/>
      <c r="CBX43" s="134"/>
      <c r="CBY43" s="134"/>
      <c r="CBZ43" s="134"/>
      <c r="CCA43" s="134"/>
      <c r="CCB43" s="134"/>
      <c r="CCC43" s="134"/>
      <c r="CCD43" s="134"/>
      <c r="CCE43" s="134"/>
      <c r="CCF43" s="134"/>
      <c r="CCG43" s="134"/>
      <c r="CCH43" s="134"/>
      <c r="CCI43" s="134"/>
      <c r="CCJ43" s="134"/>
      <c r="CCK43" s="134"/>
      <c r="CCL43" s="134"/>
      <c r="CCM43" s="134"/>
      <c r="CCN43" s="134"/>
      <c r="CCO43" s="134"/>
      <c r="CCP43" s="134"/>
      <c r="CCQ43" s="134"/>
      <c r="CCR43" s="134"/>
      <c r="CCS43" s="134"/>
      <c r="CCT43" s="134"/>
      <c r="CCU43" s="134"/>
      <c r="CCV43" s="134"/>
      <c r="CCW43" s="134"/>
      <c r="CCX43" s="134"/>
      <c r="CCY43" s="134"/>
      <c r="CCZ43" s="134"/>
      <c r="CDA43" s="134"/>
      <c r="CDB43" s="134"/>
      <c r="CDC43" s="134"/>
      <c r="CDD43" s="134"/>
      <c r="CDE43" s="134"/>
      <c r="CDF43" s="134"/>
      <c r="CDG43" s="134"/>
      <c r="CDH43" s="134"/>
      <c r="CDI43" s="134"/>
      <c r="CDJ43" s="134"/>
      <c r="CDK43" s="134"/>
      <c r="CDL43" s="134"/>
      <c r="CDM43" s="134"/>
      <c r="CDN43" s="134"/>
      <c r="CDO43" s="134"/>
      <c r="CDP43" s="134"/>
      <c r="CDQ43" s="134"/>
      <c r="CDR43" s="134"/>
      <c r="CDS43" s="134"/>
      <c r="CDT43" s="134"/>
      <c r="CDU43" s="134"/>
      <c r="CDV43" s="134"/>
      <c r="CDW43" s="134"/>
      <c r="CDX43" s="134"/>
      <c r="CDY43" s="134"/>
      <c r="CDZ43" s="134"/>
      <c r="CEA43" s="134"/>
      <c r="CEB43" s="134"/>
      <c r="CEC43" s="134"/>
      <c r="CED43" s="134"/>
      <c r="CEE43" s="134"/>
      <c r="CEF43" s="134"/>
      <c r="CEG43" s="134"/>
      <c r="CEH43" s="134"/>
      <c r="CEI43" s="134"/>
      <c r="CEJ43" s="134"/>
      <c r="CEK43" s="134"/>
      <c r="CEL43" s="134"/>
      <c r="CEM43" s="134"/>
      <c r="CEN43" s="134"/>
      <c r="CEO43" s="134"/>
      <c r="CEP43" s="134"/>
      <c r="CEQ43" s="134"/>
      <c r="CER43" s="134"/>
      <c r="CES43" s="134"/>
      <c r="CET43" s="134"/>
      <c r="CEU43" s="134"/>
      <c r="CEV43" s="134"/>
      <c r="CEW43" s="134"/>
      <c r="CEX43" s="134"/>
      <c r="CEY43" s="134"/>
      <c r="CEZ43" s="134"/>
      <c r="CFA43" s="134"/>
      <c r="CFB43" s="134"/>
      <c r="CFC43" s="134"/>
      <c r="CFD43" s="134"/>
      <c r="CFE43" s="134"/>
      <c r="CFF43" s="134"/>
      <c r="CFG43" s="134"/>
      <c r="CFH43" s="134"/>
      <c r="CFI43" s="134"/>
      <c r="CFJ43" s="134"/>
      <c r="CFK43" s="134"/>
      <c r="CFL43" s="134"/>
      <c r="CFM43" s="134"/>
      <c r="CFN43" s="134"/>
      <c r="CFO43" s="134"/>
      <c r="CFP43" s="134"/>
      <c r="CFQ43" s="134"/>
      <c r="CFR43" s="134"/>
      <c r="CFS43" s="134"/>
      <c r="CFT43" s="134"/>
      <c r="CFU43" s="134"/>
      <c r="CFV43" s="134"/>
      <c r="CFW43" s="134"/>
      <c r="CFX43" s="134"/>
      <c r="CFY43" s="134"/>
      <c r="CFZ43" s="134"/>
      <c r="CGA43" s="134"/>
      <c r="CGB43" s="134"/>
      <c r="CGC43" s="134"/>
      <c r="CGD43" s="134"/>
      <c r="CGE43" s="134"/>
      <c r="CGF43" s="134"/>
      <c r="CGG43" s="134"/>
      <c r="CGH43" s="134"/>
      <c r="CGI43" s="134"/>
      <c r="CGJ43" s="134"/>
      <c r="CGK43" s="134"/>
      <c r="CGL43" s="134"/>
      <c r="CGM43" s="134"/>
      <c r="CGN43" s="134"/>
      <c r="CGO43" s="134"/>
      <c r="CGP43" s="134"/>
      <c r="CGQ43" s="134"/>
      <c r="CGR43" s="134"/>
      <c r="CGS43" s="134"/>
      <c r="CGT43" s="134"/>
      <c r="CGU43" s="134"/>
      <c r="CGV43" s="134"/>
      <c r="CGW43" s="134"/>
      <c r="CGX43" s="134"/>
      <c r="CGY43" s="134"/>
      <c r="CGZ43" s="134"/>
      <c r="CHA43" s="134"/>
      <c r="CHB43" s="134"/>
      <c r="CHC43" s="134"/>
      <c r="CHD43" s="134"/>
      <c r="CHE43" s="134"/>
      <c r="CHF43" s="134"/>
      <c r="CHG43" s="134"/>
      <c r="CHH43" s="134"/>
      <c r="CHI43" s="134"/>
      <c r="CHJ43" s="134"/>
      <c r="CHK43" s="134"/>
      <c r="CHL43" s="134"/>
      <c r="CHM43" s="134"/>
      <c r="CHN43" s="134"/>
      <c r="CHO43" s="134"/>
      <c r="CHP43" s="134"/>
      <c r="CHQ43" s="134"/>
      <c r="CHR43" s="134"/>
      <c r="CHS43" s="134"/>
      <c r="CHT43" s="134"/>
      <c r="CHU43" s="134"/>
      <c r="CHV43" s="134"/>
      <c r="CHW43" s="134"/>
      <c r="CHX43" s="134"/>
      <c r="CHY43" s="134"/>
      <c r="CHZ43" s="134"/>
      <c r="CIA43" s="134"/>
      <c r="CIB43" s="134"/>
      <c r="CIC43" s="134"/>
      <c r="CID43" s="134"/>
      <c r="CIE43" s="134"/>
      <c r="CIF43" s="134"/>
      <c r="CIG43" s="134"/>
      <c r="CIH43" s="134"/>
      <c r="CII43" s="134"/>
      <c r="CIJ43" s="134"/>
      <c r="CIK43" s="134"/>
      <c r="CIL43" s="134"/>
      <c r="CIM43" s="134"/>
      <c r="CIN43" s="134"/>
      <c r="CIO43" s="134"/>
      <c r="CIP43" s="134"/>
      <c r="CIQ43" s="134"/>
      <c r="CIR43" s="134"/>
      <c r="CIS43" s="134"/>
      <c r="CIT43" s="134"/>
      <c r="CIU43" s="134"/>
      <c r="CIV43" s="134"/>
      <c r="CIW43" s="134"/>
      <c r="CIX43" s="134"/>
      <c r="CIY43" s="134"/>
      <c r="CIZ43" s="134"/>
      <c r="CJA43" s="134"/>
      <c r="CJB43" s="134"/>
      <c r="CJC43" s="134"/>
      <c r="CJD43" s="134"/>
      <c r="CJE43" s="134"/>
      <c r="CJF43" s="134"/>
      <c r="CJG43" s="134"/>
      <c r="CJH43" s="134"/>
      <c r="CJI43" s="134"/>
      <c r="CJJ43" s="134"/>
      <c r="CJK43" s="134"/>
      <c r="CJL43" s="134"/>
      <c r="CJM43" s="134"/>
      <c r="CJN43" s="134"/>
      <c r="CJO43" s="134"/>
      <c r="CJP43" s="134"/>
      <c r="CJQ43" s="134"/>
      <c r="CJR43" s="134"/>
      <c r="CJS43" s="134"/>
      <c r="CJT43" s="134"/>
      <c r="CJU43" s="134"/>
      <c r="CJV43" s="134"/>
      <c r="CJW43" s="134"/>
      <c r="CJX43" s="134"/>
      <c r="CJY43" s="134"/>
      <c r="CJZ43" s="134"/>
      <c r="CKA43" s="134"/>
      <c r="CKB43" s="134"/>
      <c r="CKC43" s="134"/>
      <c r="CKD43" s="134"/>
      <c r="CKE43" s="134"/>
      <c r="CKF43" s="134"/>
      <c r="CKG43" s="134"/>
      <c r="CKH43" s="134"/>
      <c r="CKI43" s="134"/>
      <c r="CKJ43" s="134"/>
      <c r="CKK43" s="134"/>
      <c r="CKL43" s="134"/>
      <c r="CKM43" s="134"/>
      <c r="CKN43" s="134"/>
      <c r="CKO43" s="134"/>
      <c r="CKP43" s="134"/>
      <c r="CKQ43" s="134"/>
      <c r="CKR43" s="134"/>
      <c r="CKS43" s="134"/>
      <c r="CKT43" s="134"/>
      <c r="CKU43" s="134"/>
      <c r="CKV43" s="134"/>
      <c r="CKW43" s="134"/>
      <c r="CKX43" s="134"/>
      <c r="CKY43" s="134"/>
      <c r="CKZ43" s="134"/>
      <c r="CLA43" s="134"/>
      <c r="CLB43" s="134"/>
      <c r="CLC43" s="134"/>
      <c r="CLD43" s="134"/>
      <c r="CLE43" s="134"/>
      <c r="CLF43" s="134"/>
      <c r="CLG43" s="134"/>
      <c r="CLH43" s="134"/>
      <c r="CLI43" s="134"/>
      <c r="CLJ43" s="134"/>
      <c r="CLK43" s="134"/>
      <c r="CLL43" s="134"/>
      <c r="CLM43" s="134"/>
      <c r="CLN43" s="134"/>
      <c r="CLO43" s="134"/>
      <c r="CLP43" s="134"/>
      <c r="CLQ43" s="134"/>
      <c r="CLR43" s="134"/>
      <c r="CLS43" s="134"/>
      <c r="CLT43" s="134"/>
      <c r="CLU43" s="134"/>
      <c r="CLV43" s="134"/>
      <c r="CLW43" s="134"/>
      <c r="CLX43" s="134"/>
      <c r="CLY43" s="134"/>
      <c r="CLZ43" s="134"/>
      <c r="CMA43" s="134"/>
      <c r="CMB43" s="134"/>
      <c r="CMC43" s="134"/>
      <c r="CMD43" s="134"/>
      <c r="CME43" s="134"/>
      <c r="CMF43" s="134"/>
      <c r="CMG43" s="134"/>
      <c r="CMH43" s="134"/>
      <c r="CMI43" s="134"/>
      <c r="CMJ43" s="134"/>
      <c r="CMK43" s="134"/>
      <c r="CML43" s="134"/>
      <c r="CMM43" s="134"/>
      <c r="CMN43" s="134"/>
      <c r="CMO43" s="134"/>
      <c r="CMP43" s="134"/>
      <c r="CMQ43" s="134"/>
      <c r="CMR43" s="134"/>
      <c r="CMS43" s="134"/>
      <c r="CMT43" s="134"/>
      <c r="CMU43" s="134"/>
      <c r="CMV43" s="134"/>
      <c r="CMW43" s="134"/>
      <c r="CMX43" s="134"/>
      <c r="CMY43" s="134"/>
      <c r="CMZ43" s="134"/>
      <c r="CNA43" s="134"/>
      <c r="CNB43" s="134"/>
      <c r="CNC43" s="134"/>
      <c r="CND43" s="134"/>
      <c r="CNE43" s="134"/>
      <c r="CNF43" s="134"/>
      <c r="CNG43" s="134"/>
      <c r="CNH43" s="134"/>
      <c r="CNI43" s="134"/>
      <c r="CNJ43" s="134"/>
      <c r="CNK43" s="134"/>
      <c r="CNL43" s="134"/>
      <c r="CNM43" s="134"/>
      <c r="CNN43" s="134"/>
      <c r="CNO43" s="134"/>
      <c r="CNP43" s="134"/>
      <c r="CNQ43" s="134"/>
      <c r="CNR43" s="134"/>
      <c r="CNS43" s="134"/>
      <c r="CNT43" s="134"/>
      <c r="CNU43" s="134"/>
      <c r="CNV43" s="134"/>
      <c r="CNW43" s="134"/>
      <c r="CNX43" s="134"/>
      <c r="CNY43" s="134"/>
      <c r="CNZ43" s="134"/>
      <c r="COA43" s="134"/>
      <c r="COB43" s="134"/>
      <c r="COC43" s="134"/>
      <c r="COD43" s="134"/>
      <c r="COE43" s="134"/>
      <c r="COF43" s="134"/>
      <c r="COG43" s="134"/>
      <c r="COH43" s="134"/>
      <c r="COI43" s="134"/>
      <c r="COJ43" s="134"/>
      <c r="COK43" s="134"/>
      <c r="COL43" s="134"/>
      <c r="COM43" s="134"/>
      <c r="CON43" s="134"/>
      <c r="COO43" s="134"/>
      <c r="COP43" s="134"/>
      <c r="COQ43" s="134"/>
      <c r="COR43" s="134"/>
      <c r="COS43" s="134"/>
      <c r="COT43" s="134"/>
      <c r="COU43" s="134"/>
      <c r="COV43" s="134"/>
      <c r="COW43" s="134"/>
      <c r="COX43" s="134"/>
      <c r="COY43" s="134"/>
      <c r="COZ43" s="134"/>
      <c r="CPA43" s="134"/>
      <c r="CPB43" s="134"/>
      <c r="CPC43" s="134"/>
      <c r="CPD43" s="134"/>
      <c r="CPE43" s="134"/>
      <c r="CPF43" s="134"/>
      <c r="CPG43" s="134"/>
      <c r="CPH43" s="134"/>
      <c r="CPI43" s="134"/>
      <c r="CPJ43" s="134"/>
      <c r="CPK43" s="134"/>
      <c r="CPL43" s="134"/>
      <c r="CPM43" s="134"/>
      <c r="CPN43" s="134"/>
      <c r="CPO43" s="134"/>
      <c r="CPP43" s="134"/>
      <c r="CPQ43" s="134"/>
      <c r="CPR43" s="134"/>
      <c r="CPS43" s="134"/>
      <c r="CPT43" s="134"/>
      <c r="CPU43" s="134"/>
      <c r="CPV43" s="134"/>
      <c r="CPW43" s="134"/>
      <c r="CPX43" s="134"/>
      <c r="CPY43" s="134"/>
      <c r="CPZ43" s="134"/>
      <c r="CQA43" s="134"/>
      <c r="CQB43" s="134"/>
      <c r="CQC43" s="134"/>
      <c r="CQD43" s="134"/>
      <c r="CQE43" s="134"/>
      <c r="CQF43" s="134"/>
      <c r="CQG43" s="134"/>
      <c r="CQH43" s="134"/>
      <c r="CQI43" s="134"/>
      <c r="CQJ43" s="134"/>
      <c r="CQK43" s="134"/>
      <c r="CQL43" s="134"/>
      <c r="CQM43" s="134"/>
      <c r="CQN43" s="134"/>
      <c r="CQO43" s="134"/>
      <c r="CQP43" s="134"/>
      <c r="CQQ43" s="134"/>
      <c r="CQR43" s="134"/>
      <c r="CQS43" s="134"/>
      <c r="CQT43" s="134"/>
      <c r="CQU43" s="134"/>
      <c r="CQV43" s="134"/>
      <c r="CQW43" s="134"/>
      <c r="CQX43" s="134"/>
      <c r="CQY43" s="134"/>
      <c r="CQZ43" s="134"/>
      <c r="CRA43" s="134"/>
      <c r="CRB43" s="134"/>
      <c r="CRC43" s="134"/>
      <c r="CRD43" s="134"/>
      <c r="CRE43" s="134"/>
      <c r="CRF43" s="134"/>
      <c r="CRG43" s="134"/>
      <c r="CRH43" s="134"/>
      <c r="CRI43" s="134"/>
      <c r="CRJ43" s="134"/>
      <c r="CRK43" s="134"/>
      <c r="CRL43" s="134"/>
      <c r="CRM43" s="134"/>
      <c r="CRN43" s="134"/>
      <c r="CRO43" s="134"/>
      <c r="CRP43" s="134"/>
      <c r="CRQ43" s="134"/>
      <c r="CRR43" s="134"/>
      <c r="CRS43" s="134"/>
      <c r="CRT43" s="134"/>
      <c r="CRU43" s="134"/>
      <c r="CRV43" s="134"/>
      <c r="CRW43" s="134"/>
      <c r="CRX43" s="134"/>
      <c r="CRY43" s="134"/>
      <c r="CRZ43" s="134"/>
      <c r="CSA43" s="134"/>
      <c r="CSB43" s="134"/>
      <c r="CSC43" s="134"/>
      <c r="CSD43" s="134"/>
      <c r="CSE43" s="134"/>
      <c r="CSF43" s="134"/>
      <c r="CSG43" s="134"/>
      <c r="CSH43" s="134"/>
      <c r="CSI43" s="134"/>
      <c r="CSJ43" s="134"/>
      <c r="CSK43" s="134"/>
      <c r="CSL43" s="134"/>
      <c r="CSM43" s="134"/>
      <c r="CSN43" s="134"/>
      <c r="CSO43" s="134"/>
      <c r="CSP43" s="134"/>
      <c r="CSQ43" s="134"/>
      <c r="CSR43" s="134"/>
      <c r="CSS43" s="134"/>
      <c r="CST43" s="134"/>
      <c r="CSU43" s="134"/>
      <c r="CSV43" s="134"/>
      <c r="CSW43" s="134"/>
      <c r="CSX43" s="134"/>
      <c r="CSY43" s="134"/>
      <c r="CSZ43" s="134"/>
      <c r="CTA43" s="134"/>
      <c r="CTB43" s="134"/>
      <c r="CTC43" s="134"/>
      <c r="CTD43" s="134"/>
      <c r="CTE43" s="134"/>
      <c r="CTF43" s="134"/>
      <c r="CTG43" s="134"/>
      <c r="CTH43" s="134"/>
      <c r="CTI43" s="134"/>
      <c r="CTJ43" s="134"/>
      <c r="CTK43" s="134"/>
      <c r="CTL43" s="134"/>
      <c r="CTM43" s="134"/>
      <c r="CTN43" s="134"/>
      <c r="CTO43" s="134"/>
      <c r="CTP43" s="134"/>
      <c r="CTQ43" s="134"/>
      <c r="CTR43" s="134"/>
      <c r="CTS43" s="134"/>
      <c r="CTT43" s="134"/>
      <c r="CTU43" s="134"/>
      <c r="CTV43" s="134"/>
      <c r="CTW43" s="134"/>
      <c r="CTX43" s="134"/>
      <c r="CTY43" s="134"/>
      <c r="CTZ43" s="134"/>
      <c r="CUA43" s="134"/>
      <c r="CUB43" s="134"/>
      <c r="CUC43" s="134"/>
      <c r="CUD43" s="134"/>
      <c r="CUE43" s="134"/>
      <c r="CUF43" s="134"/>
      <c r="CUG43" s="134"/>
      <c r="CUH43" s="134"/>
      <c r="CUI43" s="134"/>
      <c r="CUJ43" s="134"/>
      <c r="CUK43" s="134"/>
      <c r="CUL43" s="134"/>
      <c r="CUM43" s="134"/>
      <c r="CUN43" s="134"/>
      <c r="CUO43" s="134"/>
      <c r="CUP43" s="134"/>
      <c r="CUQ43" s="134"/>
      <c r="CUR43" s="134"/>
      <c r="CUS43" s="134"/>
      <c r="CUT43" s="134"/>
      <c r="CUU43" s="134"/>
      <c r="CUV43" s="134"/>
      <c r="CUW43" s="134"/>
      <c r="CUX43" s="134"/>
      <c r="CUY43" s="134"/>
      <c r="CUZ43" s="134"/>
      <c r="CVA43" s="134"/>
      <c r="CVB43" s="134"/>
      <c r="CVC43" s="134"/>
      <c r="CVD43" s="134"/>
      <c r="CVE43" s="134"/>
      <c r="CVF43" s="134"/>
      <c r="CVG43" s="134"/>
      <c r="CVH43" s="134"/>
      <c r="CVI43" s="134"/>
      <c r="CVJ43" s="134"/>
      <c r="CVK43" s="134"/>
      <c r="CVL43" s="134"/>
      <c r="CVM43" s="134"/>
      <c r="CVN43" s="134"/>
      <c r="CVO43" s="134"/>
      <c r="CVP43" s="134"/>
      <c r="CVQ43" s="134"/>
      <c r="CVR43" s="134"/>
      <c r="CVS43" s="134"/>
      <c r="CVT43" s="134"/>
      <c r="CVU43" s="134"/>
      <c r="CVV43" s="134"/>
      <c r="CVW43" s="134"/>
      <c r="CVX43" s="134"/>
      <c r="CVY43" s="134"/>
      <c r="CVZ43" s="134"/>
      <c r="CWA43" s="134"/>
      <c r="CWB43" s="134"/>
      <c r="CWC43" s="134"/>
      <c r="CWD43" s="134"/>
      <c r="CWE43" s="134"/>
      <c r="CWF43" s="134"/>
      <c r="CWG43" s="134"/>
      <c r="CWH43" s="134"/>
      <c r="CWI43" s="134"/>
      <c r="CWJ43" s="134"/>
      <c r="CWK43" s="134"/>
      <c r="CWL43" s="134"/>
      <c r="CWM43" s="134"/>
      <c r="CWN43" s="134"/>
      <c r="CWO43" s="134"/>
      <c r="CWP43" s="134"/>
      <c r="CWQ43" s="134"/>
      <c r="CWR43" s="134"/>
      <c r="CWS43" s="134"/>
      <c r="CWT43" s="134"/>
      <c r="CWU43" s="134"/>
      <c r="CWV43" s="134"/>
      <c r="CWW43" s="134"/>
      <c r="CWX43" s="134"/>
      <c r="CWY43" s="134"/>
      <c r="CWZ43" s="134"/>
      <c r="CXA43" s="134"/>
      <c r="CXB43" s="134"/>
      <c r="CXC43" s="134"/>
      <c r="CXD43" s="134"/>
      <c r="CXE43" s="134"/>
      <c r="CXF43" s="134"/>
      <c r="CXG43" s="134"/>
      <c r="CXH43" s="134"/>
      <c r="CXI43" s="134"/>
      <c r="CXJ43" s="134"/>
      <c r="CXK43" s="134"/>
      <c r="CXL43" s="134"/>
      <c r="CXM43" s="134"/>
      <c r="CXN43" s="134"/>
      <c r="CXO43" s="134"/>
      <c r="CXP43" s="134"/>
      <c r="CXQ43" s="134"/>
      <c r="CXR43" s="134"/>
      <c r="CXS43" s="134"/>
      <c r="CXT43" s="134"/>
      <c r="CXU43" s="134"/>
      <c r="CXV43" s="134"/>
      <c r="CXW43" s="134"/>
      <c r="CXX43" s="134"/>
      <c r="CXY43" s="134"/>
      <c r="CXZ43" s="134"/>
      <c r="CYA43" s="134"/>
      <c r="CYB43" s="134"/>
      <c r="CYC43" s="134"/>
      <c r="CYD43" s="134"/>
      <c r="CYE43" s="134"/>
      <c r="CYF43" s="134"/>
      <c r="CYG43" s="134"/>
      <c r="CYH43" s="134"/>
      <c r="CYI43" s="134"/>
      <c r="CYJ43" s="134"/>
      <c r="CYK43" s="134"/>
      <c r="CYL43" s="134"/>
      <c r="CYM43" s="134"/>
      <c r="CYN43" s="134"/>
      <c r="CYO43" s="134"/>
      <c r="CYP43" s="134"/>
      <c r="CYQ43" s="134"/>
      <c r="CYR43" s="134"/>
      <c r="CYS43" s="134"/>
      <c r="CYT43" s="134"/>
      <c r="CYU43" s="134"/>
      <c r="CYV43" s="134"/>
      <c r="CYW43" s="134"/>
      <c r="CYX43" s="134"/>
      <c r="CYY43" s="134"/>
      <c r="CYZ43" s="134"/>
      <c r="CZA43" s="134"/>
      <c r="CZB43" s="134"/>
      <c r="CZC43" s="134"/>
      <c r="CZD43" s="134"/>
      <c r="CZE43" s="134"/>
      <c r="CZF43" s="134"/>
      <c r="CZG43" s="134"/>
      <c r="CZH43" s="134"/>
      <c r="CZI43" s="134"/>
      <c r="CZJ43" s="134"/>
      <c r="CZK43" s="134"/>
      <c r="CZL43" s="134"/>
      <c r="CZM43" s="134"/>
      <c r="CZN43" s="134"/>
      <c r="CZO43" s="134"/>
      <c r="CZP43" s="134"/>
      <c r="CZQ43" s="134"/>
      <c r="CZR43" s="134"/>
      <c r="CZS43" s="134"/>
      <c r="CZT43" s="134"/>
      <c r="CZU43" s="134"/>
      <c r="CZV43" s="134"/>
      <c r="CZW43" s="134"/>
      <c r="CZX43" s="134"/>
      <c r="CZY43" s="134"/>
      <c r="CZZ43" s="134"/>
      <c r="DAA43" s="134"/>
      <c r="DAB43" s="134"/>
      <c r="DAC43" s="134"/>
      <c r="DAD43" s="134"/>
      <c r="DAE43" s="134"/>
      <c r="DAF43" s="134"/>
      <c r="DAG43" s="134"/>
      <c r="DAH43" s="134"/>
      <c r="DAI43" s="134"/>
      <c r="DAJ43" s="134"/>
      <c r="DAK43" s="134"/>
      <c r="DAL43" s="134"/>
      <c r="DAM43" s="134"/>
      <c r="DAN43" s="134"/>
      <c r="DAO43" s="134"/>
      <c r="DAP43" s="134"/>
      <c r="DAQ43" s="134"/>
      <c r="DAR43" s="134"/>
      <c r="DAS43" s="134"/>
      <c r="DAT43" s="134"/>
      <c r="DAU43" s="134"/>
      <c r="DAV43" s="134"/>
      <c r="DAW43" s="134"/>
      <c r="DAX43" s="134"/>
      <c r="DAY43" s="134"/>
      <c r="DAZ43" s="134"/>
      <c r="DBA43" s="134"/>
      <c r="DBB43" s="134"/>
      <c r="DBC43" s="134"/>
      <c r="DBD43" s="134"/>
      <c r="DBE43" s="134"/>
      <c r="DBF43" s="134"/>
      <c r="DBG43" s="134"/>
      <c r="DBH43" s="134"/>
      <c r="DBI43" s="134"/>
      <c r="DBJ43" s="134"/>
      <c r="DBK43" s="134"/>
      <c r="DBL43" s="134"/>
      <c r="DBM43" s="134"/>
      <c r="DBN43" s="134"/>
      <c r="DBO43" s="134"/>
      <c r="DBP43" s="134"/>
      <c r="DBQ43" s="134"/>
      <c r="DBR43" s="134"/>
      <c r="DBS43" s="134"/>
      <c r="DBT43" s="134"/>
      <c r="DBU43" s="134"/>
      <c r="DBV43" s="134"/>
      <c r="DBW43" s="134"/>
      <c r="DBX43" s="134"/>
      <c r="DBY43" s="134"/>
      <c r="DBZ43" s="134"/>
      <c r="DCA43" s="134"/>
      <c r="DCB43" s="134"/>
      <c r="DCC43" s="134"/>
      <c r="DCD43" s="134"/>
      <c r="DCE43" s="134"/>
      <c r="DCF43" s="134"/>
      <c r="DCG43" s="134"/>
      <c r="DCH43" s="134"/>
      <c r="DCI43" s="134"/>
      <c r="DCJ43" s="134"/>
      <c r="DCK43" s="134"/>
      <c r="DCL43" s="134"/>
      <c r="DCM43" s="134"/>
      <c r="DCN43" s="134"/>
      <c r="DCO43" s="134"/>
      <c r="DCP43" s="134"/>
      <c r="DCQ43" s="134"/>
      <c r="DCR43" s="134"/>
      <c r="DCS43" s="134"/>
      <c r="DCT43" s="134"/>
      <c r="DCU43" s="134"/>
      <c r="DCV43" s="134"/>
      <c r="DCW43" s="134"/>
      <c r="DCX43" s="134"/>
      <c r="DCY43" s="134"/>
      <c r="DCZ43" s="134"/>
      <c r="DDA43" s="134"/>
      <c r="DDB43" s="134"/>
      <c r="DDC43" s="134"/>
      <c r="DDD43" s="134"/>
      <c r="DDE43" s="134"/>
      <c r="DDF43" s="134"/>
      <c r="DDG43" s="134"/>
      <c r="DDH43" s="134"/>
      <c r="DDI43" s="134"/>
      <c r="DDJ43" s="134"/>
      <c r="DDK43" s="134"/>
      <c r="DDL43" s="134"/>
      <c r="DDM43" s="134"/>
      <c r="DDN43" s="134"/>
      <c r="DDO43" s="134"/>
      <c r="DDP43" s="134"/>
      <c r="DDQ43" s="134"/>
      <c r="DDR43" s="134"/>
      <c r="DDS43" s="134"/>
      <c r="DDT43" s="134"/>
      <c r="DDU43" s="134"/>
      <c r="DDV43" s="134"/>
      <c r="DDW43" s="134"/>
      <c r="DDX43" s="134"/>
      <c r="DDY43" s="134"/>
      <c r="DDZ43" s="134"/>
      <c r="DEA43" s="134"/>
      <c r="DEB43" s="134"/>
      <c r="DEC43" s="134"/>
      <c r="DED43" s="134"/>
      <c r="DEE43" s="134"/>
      <c r="DEF43" s="134"/>
      <c r="DEG43" s="134"/>
      <c r="DEH43" s="134"/>
      <c r="DEI43" s="134"/>
      <c r="DEJ43" s="134"/>
      <c r="DEK43" s="134"/>
      <c r="DEL43" s="134"/>
      <c r="DEM43" s="134"/>
      <c r="DEN43" s="134"/>
      <c r="DEO43" s="134"/>
      <c r="DEP43" s="134"/>
      <c r="DEQ43" s="134"/>
      <c r="DER43" s="134"/>
      <c r="DES43" s="134"/>
      <c r="DET43" s="134"/>
      <c r="DEU43" s="134"/>
      <c r="DEV43" s="134"/>
      <c r="DEW43" s="134"/>
      <c r="DEX43" s="134"/>
      <c r="DEY43" s="134"/>
      <c r="DEZ43" s="134"/>
      <c r="DFA43" s="134"/>
      <c r="DFB43" s="134"/>
      <c r="DFC43" s="134"/>
      <c r="DFD43" s="134"/>
      <c r="DFE43" s="134"/>
      <c r="DFF43" s="134"/>
      <c r="DFG43" s="134"/>
      <c r="DFH43" s="134"/>
      <c r="DFI43" s="134"/>
      <c r="DFJ43" s="134"/>
      <c r="DFK43" s="134"/>
      <c r="DFL43" s="134"/>
      <c r="DFM43" s="134"/>
      <c r="DFN43" s="134"/>
      <c r="DFO43" s="134"/>
      <c r="DFP43" s="134"/>
      <c r="DFQ43" s="134"/>
      <c r="DFR43" s="134"/>
      <c r="DFS43" s="134"/>
      <c r="DFT43" s="134"/>
      <c r="DFU43" s="134"/>
      <c r="DFV43" s="134"/>
      <c r="DFW43" s="134"/>
      <c r="DFX43" s="134"/>
      <c r="DFY43" s="134"/>
      <c r="DFZ43" s="134"/>
      <c r="DGA43" s="134"/>
      <c r="DGB43" s="134"/>
      <c r="DGC43" s="134"/>
      <c r="DGD43" s="134"/>
      <c r="DGE43" s="134"/>
      <c r="DGF43" s="134"/>
      <c r="DGG43" s="134"/>
      <c r="DGH43" s="134"/>
      <c r="DGI43" s="134"/>
      <c r="DGJ43" s="134"/>
      <c r="DGK43" s="134"/>
      <c r="DGL43" s="134"/>
      <c r="DGM43" s="134"/>
      <c r="DGN43" s="134"/>
      <c r="DGO43" s="134"/>
      <c r="DGP43" s="134"/>
      <c r="DGQ43" s="134"/>
      <c r="DGR43" s="134"/>
      <c r="DGS43" s="134"/>
      <c r="DGT43" s="134"/>
      <c r="DGU43" s="134"/>
      <c r="DGV43" s="134"/>
      <c r="DGW43" s="134"/>
      <c r="DGX43" s="134"/>
      <c r="DGY43" s="134"/>
      <c r="DGZ43" s="134"/>
      <c r="DHA43" s="134"/>
      <c r="DHB43" s="134"/>
      <c r="DHC43" s="134"/>
      <c r="DHD43" s="134"/>
      <c r="DHE43" s="134"/>
      <c r="DHF43" s="134"/>
      <c r="DHG43" s="134"/>
      <c r="DHH43" s="134"/>
      <c r="DHI43" s="134"/>
      <c r="DHJ43" s="134"/>
      <c r="DHK43" s="134"/>
      <c r="DHL43" s="134"/>
      <c r="DHM43" s="134"/>
      <c r="DHN43" s="134"/>
      <c r="DHO43" s="134"/>
      <c r="DHP43" s="134"/>
      <c r="DHQ43" s="134"/>
      <c r="DHR43" s="134"/>
      <c r="DHS43" s="134"/>
      <c r="DHT43" s="134"/>
      <c r="DHU43" s="134"/>
      <c r="DHV43" s="134"/>
      <c r="DHW43" s="134"/>
      <c r="DHX43" s="134"/>
      <c r="DHY43" s="134"/>
      <c r="DHZ43" s="134"/>
      <c r="DIA43" s="134"/>
      <c r="DIB43" s="134"/>
      <c r="DIC43" s="134"/>
      <c r="DID43" s="134"/>
      <c r="DIE43" s="134"/>
      <c r="DIF43" s="134"/>
      <c r="DIG43" s="134"/>
      <c r="DIH43" s="134"/>
      <c r="DII43" s="134"/>
      <c r="DIJ43" s="134"/>
      <c r="DIK43" s="134"/>
      <c r="DIL43" s="134"/>
      <c r="DIM43" s="134"/>
      <c r="DIN43" s="134"/>
      <c r="DIO43" s="134"/>
      <c r="DIP43" s="134"/>
      <c r="DIQ43" s="134"/>
      <c r="DIR43" s="134"/>
      <c r="DIS43" s="134"/>
      <c r="DIT43" s="134"/>
      <c r="DIU43" s="134"/>
      <c r="DIV43" s="134"/>
      <c r="DIW43" s="134"/>
      <c r="DIX43" s="134"/>
      <c r="DIY43" s="134"/>
      <c r="DIZ43" s="134"/>
      <c r="DJA43" s="134"/>
      <c r="DJB43" s="134"/>
      <c r="DJC43" s="134"/>
      <c r="DJD43" s="134"/>
      <c r="DJE43" s="134"/>
      <c r="DJF43" s="134"/>
      <c r="DJG43" s="134"/>
      <c r="DJH43" s="134"/>
      <c r="DJI43" s="134"/>
      <c r="DJJ43" s="134"/>
      <c r="DJK43" s="134"/>
      <c r="DJL43" s="134"/>
      <c r="DJM43" s="134"/>
      <c r="DJN43" s="134"/>
      <c r="DJO43" s="134"/>
      <c r="DJP43" s="134"/>
      <c r="DJQ43" s="134"/>
      <c r="DJR43" s="134"/>
      <c r="DJS43" s="134"/>
      <c r="DJT43" s="134"/>
      <c r="DJU43" s="134"/>
      <c r="DJV43" s="134"/>
      <c r="DJW43" s="134"/>
      <c r="DJX43" s="134"/>
      <c r="DJY43" s="134"/>
      <c r="DJZ43" s="134"/>
      <c r="DKA43" s="134"/>
      <c r="DKB43" s="134"/>
      <c r="DKC43" s="134"/>
      <c r="DKD43" s="134"/>
      <c r="DKE43" s="134"/>
      <c r="DKF43" s="134"/>
      <c r="DKG43" s="134"/>
      <c r="DKH43" s="134"/>
      <c r="DKI43" s="134"/>
      <c r="DKJ43" s="134"/>
      <c r="DKK43" s="134"/>
      <c r="DKL43" s="134"/>
      <c r="DKM43" s="134"/>
      <c r="DKN43" s="134"/>
      <c r="DKO43" s="134"/>
      <c r="DKP43" s="134"/>
      <c r="DKQ43" s="134"/>
      <c r="DKR43" s="134"/>
      <c r="DKS43" s="134"/>
      <c r="DKT43" s="134"/>
      <c r="DKU43" s="134"/>
      <c r="DKV43" s="134"/>
      <c r="DKW43" s="134"/>
      <c r="DKX43" s="134"/>
      <c r="DKY43" s="134"/>
      <c r="DKZ43" s="134"/>
      <c r="DLA43" s="134"/>
      <c r="DLB43" s="134"/>
      <c r="DLC43" s="134"/>
      <c r="DLD43" s="134"/>
      <c r="DLE43" s="134"/>
      <c r="DLF43" s="134"/>
      <c r="DLG43" s="134"/>
      <c r="DLH43" s="134"/>
      <c r="DLI43" s="134"/>
      <c r="DLJ43" s="134"/>
      <c r="DLK43" s="134"/>
      <c r="DLL43" s="134"/>
      <c r="DLM43" s="134"/>
      <c r="DLN43" s="134"/>
      <c r="DLO43" s="134"/>
      <c r="DLP43" s="134"/>
      <c r="DLQ43" s="134"/>
      <c r="DLR43" s="134"/>
      <c r="DLS43" s="134"/>
      <c r="DLT43" s="134"/>
      <c r="DLU43" s="134"/>
      <c r="DLV43" s="134"/>
      <c r="DLW43" s="134"/>
      <c r="DLX43" s="134"/>
      <c r="DLY43" s="134"/>
      <c r="DLZ43" s="134"/>
      <c r="DMA43" s="134"/>
      <c r="DMB43" s="134"/>
      <c r="DMC43" s="134"/>
      <c r="DMD43" s="134"/>
      <c r="DME43" s="134"/>
      <c r="DMF43" s="134"/>
      <c r="DMG43" s="134"/>
      <c r="DMH43" s="134"/>
      <c r="DMI43" s="134"/>
      <c r="DMJ43" s="134"/>
      <c r="DMK43" s="134"/>
      <c r="DML43" s="134"/>
      <c r="DMM43" s="134"/>
      <c r="DMN43" s="134"/>
      <c r="DMO43" s="134"/>
      <c r="DMP43" s="134"/>
      <c r="DMQ43" s="134"/>
      <c r="DMR43" s="134"/>
      <c r="DMS43" s="134"/>
      <c r="DMT43" s="134"/>
      <c r="DMU43" s="134"/>
      <c r="DMV43" s="134"/>
      <c r="DMW43" s="134"/>
      <c r="DMX43" s="134"/>
      <c r="DMY43" s="134"/>
      <c r="DMZ43" s="134"/>
      <c r="DNA43" s="134"/>
      <c r="DNB43" s="134"/>
      <c r="DNC43" s="134"/>
      <c r="DND43" s="134"/>
      <c r="DNE43" s="134"/>
      <c r="DNF43" s="134"/>
      <c r="DNG43" s="134"/>
      <c r="DNH43" s="134"/>
      <c r="DNI43" s="134"/>
      <c r="DNJ43" s="134"/>
      <c r="DNK43" s="134"/>
      <c r="DNL43" s="134"/>
      <c r="DNM43" s="134"/>
      <c r="DNN43" s="134"/>
      <c r="DNO43" s="134"/>
      <c r="DNP43" s="134"/>
      <c r="DNQ43" s="134"/>
      <c r="DNR43" s="134"/>
      <c r="DNS43" s="134"/>
      <c r="DNT43" s="134"/>
      <c r="DNU43" s="134"/>
      <c r="DNV43" s="134"/>
      <c r="DNW43" s="134"/>
      <c r="DNX43" s="134"/>
      <c r="DNY43" s="134"/>
      <c r="DNZ43" s="134"/>
      <c r="DOA43" s="134"/>
      <c r="DOB43" s="134"/>
      <c r="DOC43" s="134"/>
      <c r="DOD43" s="134"/>
      <c r="DOE43" s="134"/>
      <c r="DOF43" s="134"/>
      <c r="DOG43" s="134"/>
      <c r="DOH43" s="134"/>
      <c r="DOI43" s="134"/>
      <c r="DOJ43" s="134"/>
      <c r="DOK43" s="134"/>
      <c r="DOL43" s="134"/>
      <c r="DOM43" s="134"/>
      <c r="DON43" s="134"/>
      <c r="DOO43" s="134"/>
      <c r="DOP43" s="134"/>
      <c r="DOQ43" s="134"/>
      <c r="DOR43" s="134"/>
      <c r="DOS43" s="134"/>
      <c r="DOT43" s="134"/>
      <c r="DOU43" s="134"/>
      <c r="DOV43" s="134"/>
      <c r="DOW43" s="134"/>
      <c r="DOX43" s="134"/>
      <c r="DOY43" s="134"/>
      <c r="DOZ43" s="134"/>
      <c r="DPA43" s="134"/>
      <c r="DPB43" s="134"/>
      <c r="DPC43" s="134"/>
      <c r="DPD43" s="134"/>
      <c r="DPE43" s="134"/>
      <c r="DPF43" s="134"/>
      <c r="DPG43" s="134"/>
      <c r="DPH43" s="134"/>
      <c r="DPI43" s="134"/>
      <c r="DPJ43" s="134"/>
      <c r="DPK43" s="134"/>
      <c r="DPL43" s="134"/>
      <c r="DPM43" s="134"/>
      <c r="DPN43" s="134"/>
      <c r="DPO43" s="134"/>
      <c r="DPP43" s="134"/>
      <c r="DPQ43" s="134"/>
      <c r="DPR43" s="134"/>
      <c r="DPS43" s="134"/>
      <c r="DPT43" s="134"/>
      <c r="DPU43" s="134"/>
      <c r="DPV43" s="134"/>
      <c r="DPW43" s="134"/>
      <c r="DPX43" s="134"/>
      <c r="DPY43" s="134"/>
      <c r="DPZ43" s="134"/>
      <c r="DQA43" s="134"/>
      <c r="DQB43" s="134"/>
      <c r="DQC43" s="134"/>
      <c r="DQD43" s="134"/>
      <c r="DQE43" s="134"/>
      <c r="DQF43" s="134"/>
      <c r="DQG43" s="134"/>
      <c r="DQH43" s="134"/>
      <c r="DQI43" s="134"/>
      <c r="DQJ43" s="134"/>
      <c r="DQK43" s="134"/>
      <c r="DQL43" s="134"/>
      <c r="DQM43" s="134"/>
      <c r="DQN43" s="134"/>
      <c r="DQO43" s="134"/>
      <c r="DQP43" s="134"/>
      <c r="DQQ43" s="134"/>
      <c r="DQR43" s="134"/>
      <c r="DQS43" s="134"/>
      <c r="DQT43" s="134"/>
      <c r="DQU43" s="134"/>
      <c r="DQV43" s="134"/>
      <c r="DQW43" s="134"/>
      <c r="DQX43" s="134"/>
      <c r="DQY43" s="134"/>
      <c r="DQZ43" s="134"/>
      <c r="DRA43" s="134"/>
      <c r="DRB43" s="134"/>
      <c r="DRC43" s="134"/>
      <c r="DRD43" s="134"/>
      <c r="DRE43" s="134"/>
      <c r="DRF43" s="134"/>
      <c r="DRG43" s="134"/>
      <c r="DRH43" s="134"/>
      <c r="DRI43" s="134"/>
      <c r="DRJ43" s="134"/>
      <c r="DRK43" s="134"/>
      <c r="DRL43" s="134"/>
      <c r="DRM43" s="134"/>
      <c r="DRN43" s="134"/>
      <c r="DRO43" s="134"/>
      <c r="DRP43" s="134"/>
      <c r="DRQ43" s="134"/>
      <c r="DRR43" s="134"/>
      <c r="DRS43" s="134"/>
      <c r="DRT43" s="134"/>
      <c r="DRU43" s="134"/>
      <c r="DRV43" s="134"/>
      <c r="DRW43" s="134"/>
      <c r="DRX43" s="134"/>
      <c r="DRY43" s="134"/>
      <c r="DRZ43" s="134"/>
      <c r="DSA43" s="134"/>
      <c r="DSB43" s="134"/>
      <c r="DSC43" s="134"/>
      <c r="DSD43" s="134"/>
      <c r="DSE43" s="134"/>
      <c r="DSF43" s="134"/>
      <c r="DSG43" s="134"/>
      <c r="DSH43" s="134"/>
      <c r="DSI43" s="134"/>
      <c r="DSJ43" s="134"/>
      <c r="DSK43" s="134"/>
      <c r="DSL43" s="134"/>
      <c r="DSM43" s="134"/>
      <c r="DSN43" s="134"/>
      <c r="DSO43" s="134"/>
      <c r="DSP43" s="134"/>
      <c r="DSQ43" s="134"/>
      <c r="DSR43" s="134"/>
      <c r="DSS43" s="134"/>
      <c r="DST43" s="134"/>
      <c r="DSU43" s="134"/>
      <c r="DSV43" s="134"/>
      <c r="DSW43" s="134"/>
      <c r="DSX43" s="134"/>
      <c r="DSY43" s="134"/>
      <c r="DSZ43" s="134"/>
      <c r="DTA43" s="134"/>
      <c r="DTB43" s="134"/>
      <c r="DTC43" s="134"/>
      <c r="DTD43" s="134"/>
      <c r="DTE43" s="134"/>
      <c r="DTF43" s="134"/>
      <c r="DTG43" s="134"/>
      <c r="DTH43" s="134"/>
      <c r="DTI43" s="134"/>
      <c r="DTJ43" s="134"/>
      <c r="DTK43" s="134"/>
      <c r="DTL43" s="134"/>
      <c r="DTM43" s="134"/>
      <c r="DTN43" s="134"/>
      <c r="DTO43" s="134"/>
      <c r="DTP43" s="134"/>
      <c r="DTQ43" s="134"/>
      <c r="DTR43" s="134"/>
      <c r="DTS43" s="134"/>
      <c r="DTT43" s="134"/>
      <c r="DTU43" s="134"/>
      <c r="DTV43" s="134"/>
      <c r="DTW43" s="134"/>
      <c r="DTX43" s="134"/>
      <c r="DTY43" s="134"/>
      <c r="DTZ43" s="134"/>
      <c r="DUA43" s="134"/>
      <c r="DUB43" s="134"/>
      <c r="DUC43" s="134"/>
      <c r="DUD43" s="134"/>
      <c r="DUE43" s="134"/>
      <c r="DUF43" s="134"/>
      <c r="DUG43" s="134"/>
      <c r="DUH43" s="134"/>
      <c r="DUI43" s="134"/>
      <c r="DUJ43" s="134"/>
      <c r="DUK43" s="134"/>
      <c r="DUL43" s="134"/>
      <c r="DUM43" s="134"/>
      <c r="DUN43" s="134"/>
      <c r="DUO43" s="134"/>
      <c r="DUP43" s="134"/>
      <c r="DUQ43" s="134"/>
      <c r="DUR43" s="134"/>
      <c r="DUS43" s="134"/>
      <c r="DUT43" s="134"/>
      <c r="DUU43" s="134"/>
      <c r="DUV43" s="134"/>
      <c r="DUW43" s="134"/>
      <c r="DUX43" s="134"/>
      <c r="DUY43" s="134"/>
      <c r="DUZ43" s="134"/>
      <c r="DVA43" s="134"/>
      <c r="DVB43" s="134"/>
      <c r="DVC43" s="134"/>
      <c r="DVD43" s="134"/>
      <c r="DVE43" s="134"/>
      <c r="DVF43" s="134"/>
      <c r="DVG43" s="134"/>
      <c r="DVH43" s="134"/>
      <c r="DVI43" s="134"/>
      <c r="DVJ43" s="134"/>
      <c r="DVK43" s="134"/>
      <c r="DVL43" s="134"/>
      <c r="DVM43" s="134"/>
      <c r="DVN43" s="134"/>
      <c r="DVO43" s="134"/>
      <c r="DVP43" s="134"/>
      <c r="DVQ43" s="134"/>
      <c r="DVR43" s="134"/>
      <c r="DVS43" s="134"/>
      <c r="DVT43" s="134"/>
      <c r="DVU43" s="134"/>
      <c r="DVV43" s="134"/>
      <c r="DVW43" s="134"/>
      <c r="DVX43" s="134"/>
      <c r="DVY43" s="134"/>
      <c r="DVZ43" s="134"/>
      <c r="DWA43" s="134"/>
      <c r="DWB43" s="134"/>
      <c r="DWC43" s="134"/>
      <c r="DWD43" s="134"/>
      <c r="DWE43" s="134"/>
      <c r="DWF43" s="134"/>
      <c r="DWG43" s="134"/>
      <c r="DWH43" s="134"/>
      <c r="DWI43" s="134"/>
      <c r="DWJ43" s="134"/>
      <c r="DWK43" s="134"/>
      <c r="DWL43" s="134"/>
      <c r="DWM43" s="134"/>
      <c r="DWN43" s="134"/>
      <c r="DWO43" s="134"/>
      <c r="DWP43" s="134"/>
      <c r="DWQ43" s="134"/>
      <c r="DWR43" s="134"/>
      <c r="DWS43" s="134"/>
      <c r="DWT43" s="134"/>
      <c r="DWU43" s="134"/>
      <c r="DWV43" s="134"/>
      <c r="DWW43" s="134"/>
      <c r="DWX43" s="134"/>
      <c r="DWY43" s="134"/>
      <c r="DWZ43" s="134"/>
      <c r="DXA43" s="134"/>
      <c r="DXB43" s="134"/>
      <c r="DXC43" s="134"/>
      <c r="DXD43" s="134"/>
      <c r="DXE43" s="134"/>
      <c r="DXF43" s="134"/>
      <c r="DXG43" s="134"/>
      <c r="DXH43" s="134"/>
      <c r="DXI43" s="134"/>
      <c r="DXJ43" s="134"/>
      <c r="DXK43" s="134"/>
      <c r="DXL43" s="134"/>
      <c r="DXM43" s="134"/>
      <c r="DXN43" s="134"/>
      <c r="DXO43" s="134"/>
      <c r="DXP43" s="134"/>
      <c r="DXQ43" s="134"/>
      <c r="DXR43" s="134"/>
      <c r="DXS43" s="134"/>
      <c r="DXT43" s="134"/>
      <c r="DXU43" s="134"/>
      <c r="DXV43" s="134"/>
      <c r="DXW43" s="134"/>
      <c r="DXX43" s="134"/>
      <c r="DXY43" s="134"/>
      <c r="DXZ43" s="134"/>
      <c r="DYA43" s="134"/>
      <c r="DYB43" s="134"/>
      <c r="DYC43" s="134"/>
      <c r="DYD43" s="134"/>
      <c r="DYE43" s="134"/>
      <c r="DYF43" s="134"/>
      <c r="DYG43" s="134"/>
      <c r="DYH43" s="134"/>
      <c r="DYI43" s="134"/>
      <c r="DYJ43" s="134"/>
      <c r="DYK43" s="134"/>
      <c r="DYL43" s="134"/>
      <c r="DYM43" s="134"/>
      <c r="DYN43" s="134"/>
      <c r="DYO43" s="134"/>
      <c r="DYP43" s="134"/>
      <c r="DYQ43" s="134"/>
      <c r="DYR43" s="134"/>
      <c r="DYS43" s="134"/>
      <c r="DYT43" s="134"/>
      <c r="DYU43" s="134"/>
      <c r="DYV43" s="134"/>
      <c r="DYW43" s="134"/>
      <c r="DYX43" s="134"/>
      <c r="DYY43" s="134"/>
      <c r="DYZ43" s="134"/>
      <c r="DZA43" s="134"/>
      <c r="DZB43" s="134"/>
      <c r="DZC43" s="134"/>
      <c r="DZD43" s="134"/>
      <c r="DZE43" s="134"/>
      <c r="DZF43" s="134"/>
      <c r="DZG43" s="134"/>
      <c r="DZH43" s="134"/>
      <c r="DZI43" s="134"/>
      <c r="DZJ43" s="134"/>
      <c r="DZK43" s="134"/>
      <c r="DZL43" s="134"/>
      <c r="DZM43" s="134"/>
      <c r="DZN43" s="134"/>
      <c r="DZO43" s="134"/>
      <c r="DZP43" s="134"/>
      <c r="DZQ43" s="134"/>
      <c r="DZR43" s="134"/>
      <c r="DZS43" s="134"/>
      <c r="DZT43" s="134"/>
      <c r="DZU43" s="134"/>
      <c r="DZV43" s="134"/>
      <c r="DZW43" s="134"/>
      <c r="DZX43" s="134"/>
      <c r="DZY43" s="134"/>
      <c r="DZZ43" s="134"/>
      <c r="EAA43" s="134"/>
      <c r="EAB43" s="134"/>
      <c r="EAC43" s="134"/>
      <c r="EAD43" s="134"/>
      <c r="EAE43" s="134"/>
      <c r="EAF43" s="134"/>
      <c r="EAG43" s="134"/>
      <c r="EAH43" s="134"/>
      <c r="EAI43" s="134"/>
      <c r="EAJ43" s="134"/>
      <c r="EAK43" s="134"/>
      <c r="EAL43" s="134"/>
      <c r="EAM43" s="134"/>
      <c r="EAN43" s="134"/>
      <c r="EAO43" s="134"/>
      <c r="EAP43" s="134"/>
      <c r="EAQ43" s="134"/>
      <c r="EAR43" s="134"/>
      <c r="EAS43" s="134"/>
      <c r="EAT43" s="134"/>
      <c r="EAU43" s="134"/>
      <c r="EAV43" s="134"/>
      <c r="EAW43" s="134"/>
      <c r="EAX43" s="134"/>
      <c r="EAY43" s="134"/>
      <c r="EAZ43" s="134"/>
      <c r="EBA43" s="134"/>
      <c r="EBB43" s="134"/>
      <c r="EBC43" s="134"/>
      <c r="EBD43" s="134"/>
      <c r="EBE43" s="134"/>
      <c r="EBF43" s="134"/>
      <c r="EBG43" s="134"/>
      <c r="EBH43" s="134"/>
      <c r="EBI43" s="134"/>
      <c r="EBJ43" s="134"/>
      <c r="EBK43" s="134"/>
      <c r="EBL43" s="134"/>
      <c r="EBM43" s="134"/>
      <c r="EBN43" s="134"/>
      <c r="EBO43" s="134"/>
      <c r="EBP43" s="134"/>
      <c r="EBQ43" s="134"/>
      <c r="EBR43" s="134"/>
      <c r="EBS43" s="134"/>
      <c r="EBT43" s="134"/>
      <c r="EBU43" s="134"/>
      <c r="EBV43" s="134"/>
      <c r="EBW43" s="134"/>
      <c r="EBX43" s="134"/>
      <c r="EBY43" s="134"/>
      <c r="EBZ43" s="134"/>
      <c r="ECA43" s="134"/>
      <c r="ECB43" s="134"/>
      <c r="ECC43" s="134"/>
      <c r="ECD43" s="134"/>
      <c r="ECE43" s="134"/>
      <c r="ECF43" s="134"/>
      <c r="ECG43" s="134"/>
      <c r="ECH43" s="134"/>
      <c r="ECI43" s="134"/>
      <c r="ECJ43" s="134"/>
      <c r="ECK43" s="134"/>
      <c r="ECL43" s="134"/>
      <c r="ECM43" s="134"/>
      <c r="ECN43" s="134"/>
      <c r="ECO43" s="134"/>
      <c r="ECP43" s="134"/>
      <c r="ECQ43" s="134"/>
      <c r="ECR43" s="134"/>
      <c r="ECS43" s="134"/>
      <c r="ECT43" s="134"/>
      <c r="ECU43" s="134"/>
      <c r="ECV43" s="134"/>
      <c r="ECW43" s="134"/>
      <c r="ECX43" s="134"/>
      <c r="ECY43" s="134"/>
      <c r="ECZ43" s="134"/>
      <c r="EDA43" s="134"/>
      <c r="EDB43" s="134"/>
      <c r="EDC43" s="134"/>
      <c r="EDD43" s="134"/>
      <c r="EDE43" s="134"/>
      <c r="EDF43" s="134"/>
      <c r="EDG43" s="134"/>
      <c r="EDH43" s="134"/>
      <c r="EDI43" s="134"/>
      <c r="EDJ43" s="134"/>
      <c r="EDK43" s="134"/>
      <c r="EDL43" s="134"/>
      <c r="EDM43" s="134"/>
      <c r="EDN43" s="134"/>
      <c r="EDO43" s="134"/>
      <c r="EDP43" s="134"/>
      <c r="EDQ43" s="134"/>
      <c r="EDR43" s="134"/>
      <c r="EDS43" s="134"/>
      <c r="EDT43" s="134"/>
      <c r="EDU43" s="134"/>
      <c r="EDV43" s="134"/>
      <c r="EDW43" s="134"/>
      <c r="EDX43" s="134"/>
      <c r="EDY43" s="134"/>
      <c r="EDZ43" s="134"/>
      <c r="EEA43" s="134"/>
      <c r="EEB43" s="134"/>
      <c r="EEC43" s="134"/>
      <c r="EED43" s="134"/>
      <c r="EEE43" s="134"/>
      <c r="EEF43" s="134"/>
      <c r="EEG43" s="134"/>
      <c r="EEH43" s="134"/>
      <c r="EEI43" s="134"/>
      <c r="EEJ43" s="134"/>
      <c r="EEK43" s="134"/>
      <c r="EEL43" s="134"/>
      <c r="EEM43" s="134"/>
      <c r="EEN43" s="134"/>
      <c r="EEO43" s="134"/>
      <c r="EEP43" s="134"/>
      <c r="EEQ43" s="134"/>
      <c r="EER43" s="134"/>
      <c r="EES43" s="134"/>
      <c r="EET43" s="134"/>
      <c r="EEU43" s="134"/>
      <c r="EEV43" s="134"/>
      <c r="EEW43" s="134"/>
      <c r="EEX43" s="134"/>
      <c r="EEY43" s="134"/>
      <c r="EEZ43" s="134"/>
      <c r="EFA43" s="134"/>
      <c r="EFB43" s="134"/>
      <c r="EFC43" s="134"/>
      <c r="EFD43" s="134"/>
      <c r="EFE43" s="134"/>
      <c r="EFF43" s="134"/>
      <c r="EFG43" s="134"/>
      <c r="EFH43" s="134"/>
      <c r="EFI43" s="134"/>
      <c r="EFJ43" s="134"/>
      <c r="EFK43" s="134"/>
      <c r="EFL43" s="134"/>
      <c r="EFM43" s="134"/>
      <c r="EFN43" s="134"/>
      <c r="EFO43" s="134"/>
      <c r="EFP43" s="134"/>
      <c r="EFQ43" s="134"/>
      <c r="EFR43" s="134"/>
      <c r="EFS43" s="134"/>
      <c r="EFT43" s="134"/>
      <c r="EFU43" s="134"/>
      <c r="EFV43" s="134"/>
      <c r="EFW43" s="134"/>
      <c r="EFX43" s="134"/>
      <c r="EFY43" s="134"/>
      <c r="EFZ43" s="134"/>
      <c r="EGA43" s="134"/>
      <c r="EGB43" s="134"/>
      <c r="EGC43" s="134"/>
      <c r="EGD43" s="134"/>
      <c r="EGE43" s="134"/>
      <c r="EGF43" s="134"/>
      <c r="EGG43" s="134"/>
      <c r="EGH43" s="134"/>
      <c r="EGI43" s="134"/>
      <c r="EGJ43" s="134"/>
      <c r="EGK43" s="134"/>
      <c r="EGL43" s="134"/>
      <c r="EGM43" s="134"/>
      <c r="EGN43" s="134"/>
      <c r="EGO43" s="134"/>
      <c r="EGP43" s="134"/>
      <c r="EGQ43" s="134"/>
      <c r="EGR43" s="134"/>
      <c r="EGS43" s="134"/>
      <c r="EGT43" s="134"/>
      <c r="EGU43" s="134"/>
      <c r="EGV43" s="134"/>
      <c r="EGW43" s="134"/>
      <c r="EGX43" s="134"/>
      <c r="EGY43" s="134"/>
      <c r="EGZ43" s="134"/>
      <c r="EHA43" s="134"/>
      <c r="EHB43" s="134"/>
      <c r="EHC43" s="134"/>
      <c r="EHD43" s="134"/>
      <c r="EHE43" s="134"/>
      <c r="EHF43" s="134"/>
      <c r="EHG43" s="134"/>
      <c r="EHH43" s="134"/>
      <c r="EHI43" s="134"/>
      <c r="EHJ43" s="134"/>
      <c r="EHK43" s="134"/>
      <c r="EHL43" s="134"/>
      <c r="EHM43" s="134"/>
      <c r="EHN43" s="134"/>
      <c r="EHO43" s="134"/>
      <c r="EHP43" s="134"/>
      <c r="EHQ43" s="134"/>
      <c r="EHR43" s="134"/>
      <c r="EHS43" s="134"/>
      <c r="EHT43" s="134"/>
      <c r="EHU43" s="134"/>
      <c r="EHV43" s="134"/>
      <c r="EHW43" s="134"/>
      <c r="EHX43" s="134"/>
      <c r="EHY43" s="134"/>
      <c r="EHZ43" s="134"/>
      <c r="EIA43" s="134"/>
      <c r="EIB43" s="134"/>
      <c r="EIC43" s="134"/>
      <c r="EID43" s="134"/>
      <c r="EIE43" s="134"/>
      <c r="EIF43" s="134"/>
      <c r="EIG43" s="134"/>
      <c r="EIH43" s="134"/>
      <c r="EII43" s="134"/>
      <c r="EIJ43" s="134"/>
      <c r="EIK43" s="134"/>
      <c r="EIL43" s="134"/>
      <c r="EIM43" s="134"/>
      <c r="EIN43" s="134"/>
      <c r="EIO43" s="134"/>
      <c r="EIP43" s="134"/>
      <c r="EIQ43" s="134"/>
      <c r="EIR43" s="134"/>
      <c r="EIS43" s="134"/>
      <c r="EIT43" s="134"/>
      <c r="EIU43" s="134"/>
      <c r="EIV43" s="134"/>
      <c r="EIW43" s="134"/>
      <c r="EIX43" s="134"/>
      <c r="EIY43" s="134"/>
      <c r="EIZ43" s="134"/>
      <c r="EJA43" s="134"/>
      <c r="EJB43" s="134"/>
      <c r="EJC43" s="134"/>
      <c r="EJD43" s="134"/>
      <c r="EJE43" s="134"/>
      <c r="EJF43" s="134"/>
      <c r="EJG43" s="134"/>
      <c r="EJH43" s="134"/>
      <c r="EJI43" s="134"/>
      <c r="EJJ43" s="134"/>
      <c r="EJK43" s="134"/>
      <c r="EJL43" s="134"/>
      <c r="EJM43" s="134"/>
      <c r="EJN43" s="134"/>
      <c r="EJO43" s="134"/>
      <c r="EJP43" s="134"/>
      <c r="EJQ43" s="134"/>
      <c r="EJR43" s="134"/>
      <c r="EJS43" s="134"/>
      <c r="EJT43" s="134"/>
      <c r="EJU43" s="134"/>
      <c r="EJV43" s="134"/>
      <c r="EJW43" s="134"/>
      <c r="EJX43" s="134"/>
      <c r="EJY43" s="134"/>
      <c r="EJZ43" s="134"/>
      <c r="EKA43" s="134"/>
      <c r="EKB43" s="134"/>
      <c r="EKC43" s="134"/>
      <c r="EKD43" s="134"/>
      <c r="EKE43" s="134"/>
      <c r="EKF43" s="134"/>
      <c r="EKG43" s="134"/>
      <c r="EKH43" s="134"/>
      <c r="EKI43" s="134"/>
      <c r="EKJ43" s="134"/>
      <c r="EKK43" s="134"/>
      <c r="EKL43" s="134"/>
      <c r="EKM43" s="134"/>
      <c r="EKN43" s="134"/>
      <c r="EKO43" s="134"/>
      <c r="EKP43" s="134"/>
      <c r="EKQ43" s="134"/>
      <c r="EKR43" s="134"/>
      <c r="EKS43" s="134"/>
      <c r="EKT43" s="134"/>
      <c r="EKU43" s="134"/>
      <c r="EKV43" s="134"/>
      <c r="EKW43" s="134"/>
      <c r="EKX43" s="134"/>
      <c r="EKY43" s="134"/>
      <c r="EKZ43" s="134"/>
      <c r="ELA43" s="134"/>
      <c r="ELB43" s="134"/>
      <c r="ELC43" s="134"/>
      <c r="ELD43" s="134"/>
      <c r="ELE43" s="134"/>
      <c r="ELF43" s="134"/>
      <c r="ELG43" s="134"/>
      <c r="ELH43" s="134"/>
      <c r="ELI43" s="134"/>
      <c r="ELJ43" s="134"/>
      <c r="ELK43" s="134"/>
      <c r="ELL43" s="134"/>
      <c r="ELM43" s="134"/>
      <c r="ELN43" s="134"/>
      <c r="ELO43" s="134"/>
      <c r="ELP43" s="134"/>
      <c r="ELQ43" s="134"/>
      <c r="ELR43" s="134"/>
      <c r="ELS43" s="134"/>
      <c r="ELT43" s="134"/>
      <c r="ELU43" s="134"/>
      <c r="ELV43" s="134"/>
      <c r="ELW43" s="134"/>
      <c r="ELX43" s="134"/>
      <c r="ELY43" s="134"/>
      <c r="ELZ43" s="134"/>
      <c r="EMA43" s="134"/>
      <c r="EMB43" s="134"/>
      <c r="EMC43" s="134"/>
      <c r="EMD43" s="134"/>
      <c r="EME43" s="134"/>
      <c r="EMF43" s="134"/>
      <c r="EMG43" s="134"/>
      <c r="EMH43" s="134"/>
      <c r="EMI43" s="134"/>
      <c r="EMJ43" s="134"/>
      <c r="EMK43" s="134"/>
      <c r="EML43" s="134"/>
      <c r="EMM43" s="134"/>
      <c r="EMN43" s="134"/>
      <c r="EMO43" s="134"/>
      <c r="EMP43" s="134"/>
      <c r="EMQ43" s="134"/>
      <c r="EMR43" s="134"/>
      <c r="EMS43" s="134"/>
      <c r="EMT43" s="134"/>
      <c r="EMU43" s="134"/>
      <c r="EMV43" s="134"/>
      <c r="EMW43" s="134"/>
      <c r="EMX43" s="134"/>
      <c r="EMY43" s="134"/>
      <c r="EMZ43" s="134"/>
      <c r="ENA43" s="134"/>
      <c r="ENB43" s="134"/>
      <c r="ENC43" s="134"/>
      <c r="END43" s="134"/>
      <c r="ENE43" s="134"/>
      <c r="ENF43" s="134"/>
      <c r="ENG43" s="134"/>
      <c r="ENH43" s="134"/>
      <c r="ENI43" s="134"/>
      <c r="ENJ43" s="134"/>
      <c r="ENK43" s="134"/>
      <c r="ENL43" s="134"/>
      <c r="ENM43" s="134"/>
      <c r="ENN43" s="134"/>
      <c r="ENO43" s="134"/>
      <c r="ENP43" s="134"/>
      <c r="ENQ43" s="134"/>
      <c r="ENR43" s="134"/>
      <c r="ENS43" s="134"/>
      <c r="ENT43" s="134"/>
      <c r="ENU43" s="134"/>
      <c r="ENV43" s="134"/>
      <c r="ENW43" s="134"/>
      <c r="ENX43" s="134"/>
      <c r="ENY43" s="134"/>
      <c r="ENZ43" s="134"/>
      <c r="EOA43" s="134"/>
      <c r="EOB43" s="134"/>
      <c r="EOC43" s="134"/>
      <c r="EOD43" s="134"/>
      <c r="EOE43" s="134"/>
      <c r="EOF43" s="134"/>
      <c r="EOG43" s="134"/>
      <c r="EOH43" s="134"/>
      <c r="EOI43" s="134"/>
      <c r="EOJ43" s="134"/>
      <c r="EOK43" s="134"/>
      <c r="EOL43" s="134"/>
      <c r="EOM43" s="134"/>
      <c r="EON43" s="134"/>
      <c r="EOO43" s="134"/>
      <c r="EOP43" s="134"/>
      <c r="EOQ43" s="134"/>
      <c r="EOR43" s="134"/>
      <c r="EOS43" s="134"/>
      <c r="EOT43" s="134"/>
      <c r="EOU43" s="134"/>
      <c r="EOV43" s="134"/>
      <c r="EOW43" s="134"/>
      <c r="EOX43" s="134"/>
      <c r="EOY43" s="134"/>
      <c r="EOZ43" s="134"/>
      <c r="EPA43" s="134"/>
      <c r="EPB43" s="134"/>
      <c r="EPC43" s="134"/>
      <c r="EPD43" s="134"/>
      <c r="EPE43" s="134"/>
      <c r="EPF43" s="134"/>
      <c r="EPG43" s="134"/>
      <c r="EPH43" s="134"/>
      <c r="EPI43" s="134"/>
      <c r="EPJ43" s="134"/>
      <c r="EPK43" s="134"/>
      <c r="EPL43" s="134"/>
      <c r="EPM43" s="134"/>
      <c r="EPN43" s="134"/>
      <c r="EPO43" s="134"/>
      <c r="EPP43" s="134"/>
      <c r="EPQ43" s="134"/>
      <c r="EPR43" s="134"/>
      <c r="EPS43" s="134"/>
      <c r="EPT43" s="134"/>
      <c r="EPU43" s="134"/>
      <c r="EPV43" s="134"/>
      <c r="EPW43" s="134"/>
      <c r="EPX43" s="134"/>
      <c r="EPY43" s="134"/>
      <c r="EPZ43" s="134"/>
      <c r="EQA43" s="134"/>
      <c r="EQB43" s="134"/>
      <c r="EQC43" s="134"/>
      <c r="EQD43" s="134"/>
      <c r="EQE43" s="134"/>
      <c r="EQF43" s="134"/>
      <c r="EQG43" s="134"/>
      <c r="EQH43" s="134"/>
      <c r="EQI43" s="134"/>
      <c r="EQJ43" s="134"/>
      <c r="EQK43" s="134"/>
      <c r="EQL43" s="134"/>
      <c r="EQM43" s="134"/>
      <c r="EQN43" s="134"/>
      <c r="EQO43" s="134"/>
      <c r="EQP43" s="134"/>
      <c r="EQQ43" s="134"/>
      <c r="EQR43" s="134"/>
      <c r="EQS43" s="134"/>
      <c r="EQT43" s="134"/>
      <c r="EQU43" s="134"/>
      <c r="EQV43" s="134"/>
      <c r="EQW43" s="134"/>
      <c r="EQX43" s="134"/>
      <c r="EQY43" s="134"/>
      <c r="EQZ43" s="134"/>
      <c r="ERA43" s="134"/>
      <c r="ERB43" s="134"/>
      <c r="ERC43" s="134"/>
      <c r="ERD43" s="134"/>
      <c r="ERE43" s="134"/>
      <c r="ERF43" s="134"/>
      <c r="ERG43" s="134"/>
      <c r="ERH43" s="134"/>
      <c r="ERI43" s="134"/>
      <c r="ERJ43" s="134"/>
      <c r="ERK43" s="134"/>
      <c r="ERL43" s="134"/>
      <c r="ERM43" s="134"/>
      <c r="ERN43" s="134"/>
      <c r="ERO43" s="134"/>
      <c r="ERP43" s="134"/>
      <c r="ERQ43" s="134"/>
      <c r="ERR43" s="134"/>
      <c r="ERS43" s="134"/>
      <c r="ERT43" s="134"/>
      <c r="ERU43" s="134"/>
      <c r="ERV43" s="134"/>
      <c r="ERW43" s="134"/>
      <c r="ERX43" s="134"/>
      <c r="ERY43" s="134"/>
      <c r="ERZ43" s="134"/>
      <c r="ESA43" s="134"/>
      <c r="ESB43" s="134"/>
      <c r="ESC43" s="134"/>
      <c r="ESD43" s="134"/>
      <c r="ESE43" s="134"/>
      <c r="ESF43" s="134"/>
      <c r="ESG43" s="134"/>
      <c r="ESH43" s="134"/>
      <c r="ESI43" s="134"/>
      <c r="ESJ43" s="134"/>
      <c r="ESK43" s="134"/>
      <c r="ESL43" s="134"/>
      <c r="ESM43" s="134"/>
      <c r="ESN43" s="134"/>
      <c r="ESO43" s="134"/>
      <c r="ESP43" s="134"/>
      <c r="ESQ43" s="134"/>
      <c r="ESR43" s="134"/>
      <c r="ESS43" s="134"/>
      <c r="EST43" s="134"/>
      <c r="ESU43" s="134"/>
      <c r="ESV43" s="134"/>
      <c r="ESW43" s="134"/>
      <c r="ESX43" s="134"/>
      <c r="ESY43" s="134"/>
      <c r="ESZ43" s="134"/>
      <c r="ETA43" s="134"/>
      <c r="ETB43" s="134"/>
      <c r="ETC43" s="134"/>
      <c r="ETD43" s="134"/>
      <c r="ETE43" s="134"/>
      <c r="ETF43" s="134"/>
      <c r="ETG43" s="134"/>
      <c r="ETH43" s="134"/>
      <c r="ETI43" s="134"/>
      <c r="ETJ43" s="134"/>
      <c r="ETK43" s="134"/>
      <c r="ETL43" s="134"/>
      <c r="ETM43" s="134"/>
      <c r="ETN43" s="134"/>
      <c r="ETO43" s="134"/>
      <c r="ETP43" s="134"/>
      <c r="ETQ43" s="134"/>
      <c r="ETR43" s="134"/>
      <c r="ETS43" s="134"/>
      <c r="ETT43" s="134"/>
      <c r="ETU43" s="134"/>
      <c r="ETV43" s="134"/>
      <c r="ETW43" s="134"/>
      <c r="ETX43" s="134"/>
      <c r="ETY43" s="134"/>
      <c r="ETZ43" s="134"/>
      <c r="EUA43" s="134"/>
      <c r="EUB43" s="134"/>
      <c r="EUC43" s="134"/>
      <c r="EUD43" s="134"/>
      <c r="EUE43" s="134"/>
      <c r="EUF43" s="134"/>
      <c r="EUG43" s="134"/>
      <c r="EUH43" s="134"/>
      <c r="EUI43" s="134"/>
      <c r="EUJ43" s="134"/>
      <c r="EUK43" s="134"/>
      <c r="EUL43" s="134"/>
      <c r="EUM43" s="134"/>
      <c r="EUN43" s="134"/>
      <c r="EUO43" s="134"/>
      <c r="EUP43" s="134"/>
      <c r="EUQ43" s="134"/>
      <c r="EUR43" s="134"/>
      <c r="EUS43" s="134"/>
      <c r="EUT43" s="134"/>
      <c r="EUU43" s="134"/>
      <c r="EUV43" s="134"/>
      <c r="EUW43" s="134"/>
      <c r="EUX43" s="134"/>
      <c r="EUY43" s="134"/>
      <c r="EUZ43" s="134"/>
      <c r="EVA43" s="134"/>
      <c r="EVB43" s="134"/>
      <c r="EVC43" s="134"/>
      <c r="EVD43" s="134"/>
      <c r="EVE43" s="134"/>
      <c r="EVF43" s="134"/>
      <c r="EVG43" s="134"/>
      <c r="EVH43" s="134"/>
      <c r="EVI43" s="134"/>
      <c r="EVJ43" s="134"/>
      <c r="EVK43" s="134"/>
      <c r="EVL43" s="134"/>
      <c r="EVM43" s="134"/>
      <c r="EVN43" s="134"/>
      <c r="EVO43" s="134"/>
      <c r="EVP43" s="134"/>
      <c r="EVQ43" s="134"/>
      <c r="EVR43" s="134"/>
      <c r="EVS43" s="134"/>
      <c r="EVT43" s="134"/>
      <c r="EVU43" s="134"/>
      <c r="EVV43" s="134"/>
      <c r="EVW43" s="134"/>
      <c r="EVX43" s="134"/>
      <c r="EVY43" s="134"/>
      <c r="EVZ43" s="134"/>
      <c r="EWA43" s="134"/>
      <c r="EWB43" s="134"/>
      <c r="EWC43" s="134"/>
      <c r="EWD43" s="134"/>
      <c r="EWE43" s="134"/>
      <c r="EWF43" s="134"/>
      <c r="EWG43" s="134"/>
      <c r="EWH43" s="134"/>
      <c r="EWI43" s="134"/>
      <c r="EWJ43" s="134"/>
      <c r="EWK43" s="134"/>
      <c r="EWL43" s="134"/>
      <c r="EWM43" s="134"/>
      <c r="EWN43" s="134"/>
      <c r="EWO43" s="134"/>
      <c r="EWP43" s="134"/>
      <c r="EWQ43" s="134"/>
      <c r="EWR43" s="134"/>
      <c r="EWS43" s="134"/>
      <c r="EWT43" s="134"/>
      <c r="EWU43" s="134"/>
      <c r="EWV43" s="134"/>
      <c r="EWW43" s="134"/>
      <c r="EWX43" s="134"/>
      <c r="EWY43" s="134"/>
      <c r="EWZ43" s="134"/>
      <c r="EXA43" s="134"/>
      <c r="EXB43" s="134"/>
      <c r="EXC43" s="134"/>
      <c r="EXD43" s="134"/>
      <c r="EXE43" s="134"/>
      <c r="EXF43" s="134"/>
      <c r="EXG43" s="134"/>
      <c r="EXH43" s="134"/>
      <c r="EXI43" s="134"/>
      <c r="EXJ43" s="134"/>
      <c r="EXK43" s="134"/>
      <c r="EXL43" s="134"/>
      <c r="EXM43" s="134"/>
      <c r="EXN43" s="134"/>
      <c r="EXO43" s="134"/>
      <c r="EXP43" s="134"/>
      <c r="EXQ43" s="134"/>
      <c r="EXR43" s="134"/>
      <c r="EXS43" s="134"/>
      <c r="EXT43" s="134"/>
      <c r="EXU43" s="134"/>
      <c r="EXV43" s="134"/>
      <c r="EXW43" s="134"/>
      <c r="EXX43" s="134"/>
      <c r="EXY43" s="134"/>
      <c r="EXZ43" s="134"/>
      <c r="EYA43" s="134"/>
      <c r="EYB43" s="134"/>
      <c r="EYC43" s="134"/>
      <c r="EYD43" s="134"/>
      <c r="EYE43" s="134"/>
      <c r="EYF43" s="134"/>
      <c r="EYG43" s="134"/>
      <c r="EYH43" s="134"/>
      <c r="EYI43" s="134"/>
      <c r="EYJ43" s="134"/>
      <c r="EYK43" s="134"/>
      <c r="EYL43" s="134"/>
      <c r="EYM43" s="134"/>
      <c r="EYN43" s="134"/>
      <c r="EYO43" s="134"/>
      <c r="EYP43" s="134"/>
      <c r="EYQ43" s="134"/>
      <c r="EYR43" s="134"/>
      <c r="EYS43" s="134"/>
      <c r="EYT43" s="134"/>
      <c r="EYU43" s="134"/>
      <c r="EYV43" s="134"/>
      <c r="EYW43" s="134"/>
      <c r="EYX43" s="134"/>
      <c r="EYY43" s="134"/>
      <c r="EYZ43" s="134"/>
      <c r="EZA43" s="134"/>
      <c r="EZB43" s="134"/>
      <c r="EZC43" s="134"/>
      <c r="EZD43" s="134"/>
      <c r="EZE43" s="134"/>
      <c r="EZF43" s="134"/>
      <c r="EZG43" s="134"/>
      <c r="EZH43" s="134"/>
      <c r="EZI43" s="134"/>
      <c r="EZJ43" s="134"/>
      <c r="EZK43" s="134"/>
      <c r="EZL43" s="134"/>
      <c r="EZM43" s="134"/>
      <c r="EZN43" s="134"/>
      <c r="EZO43" s="134"/>
      <c r="EZP43" s="134"/>
      <c r="EZQ43" s="134"/>
      <c r="EZR43" s="134"/>
      <c r="EZS43" s="134"/>
      <c r="EZT43" s="134"/>
      <c r="EZU43" s="134"/>
      <c r="EZV43" s="134"/>
      <c r="EZW43" s="134"/>
      <c r="EZX43" s="134"/>
      <c r="EZY43" s="134"/>
      <c r="EZZ43" s="134"/>
      <c r="FAA43" s="134"/>
      <c r="FAB43" s="134"/>
      <c r="FAC43" s="134"/>
      <c r="FAD43" s="134"/>
      <c r="FAE43" s="134"/>
      <c r="FAF43" s="134"/>
      <c r="FAG43" s="134"/>
      <c r="FAH43" s="134"/>
      <c r="FAI43" s="134"/>
      <c r="FAJ43" s="134"/>
      <c r="FAK43" s="134"/>
      <c r="FAL43" s="134"/>
      <c r="FAM43" s="134"/>
      <c r="FAN43" s="134"/>
      <c r="FAO43" s="134"/>
      <c r="FAP43" s="134"/>
      <c r="FAQ43" s="134"/>
      <c r="FAR43" s="134"/>
      <c r="FAS43" s="134"/>
      <c r="FAT43" s="134"/>
      <c r="FAU43" s="134"/>
      <c r="FAV43" s="134"/>
      <c r="FAW43" s="134"/>
      <c r="FAX43" s="134"/>
      <c r="FAY43" s="134"/>
      <c r="FAZ43" s="134"/>
      <c r="FBA43" s="134"/>
      <c r="FBB43" s="134"/>
      <c r="FBC43" s="134"/>
      <c r="FBD43" s="134"/>
      <c r="FBE43" s="134"/>
      <c r="FBF43" s="134"/>
      <c r="FBG43" s="134"/>
      <c r="FBH43" s="134"/>
      <c r="FBI43" s="134"/>
      <c r="FBJ43" s="134"/>
      <c r="FBK43" s="134"/>
      <c r="FBL43" s="134"/>
      <c r="FBM43" s="134"/>
      <c r="FBN43" s="134"/>
      <c r="FBO43" s="134"/>
      <c r="FBP43" s="134"/>
      <c r="FBQ43" s="134"/>
      <c r="FBR43" s="134"/>
      <c r="FBS43" s="134"/>
      <c r="FBT43" s="134"/>
      <c r="FBU43" s="134"/>
      <c r="FBV43" s="134"/>
      <c r="FBW43" s="134"/>
      <c r="FBX43" s="134"/>
      <c r="FBY43" s="134"/>
      <c r="FBZ43" s="134"/>
      <c r="FCA43" s="134"/>
      <c r="FCB43" s="134"/>
      <c r="FCC43" s="134"/>
      <c r="FCD43" s="134"/>
      <c r="FCE43" s="134"/>
      <c r="FCF43" s="134"/>
      <c r="FCG43" s="134"/>
      <c r="FCH43" s="134"/>
      <c r="FCI43" s="134"/>
      <c r="FCJ43" s="134"/>
      <c r="FCK43" s="134"/>
      <c r="FCL43" s="134"/>
      <c r="FCM43" s="134"/>
      <c r="FCN43" s="134"/>
      <c r="FCO43" s="134"/>
      <c r="FCP43" s="134"/>
      <c r="FCQ43" s="134"/>
      <c r="FCR43" s="134"/>
      <c r="FCS43" s="134"/>
      <c r="FCT43" s="134"/>
      <c r="FCU43" s="134"/>
      <c r="FCV43" s="134"/>
      <c r="FCW43" s="134"/>
      <c r="FCX43" s="134"/>
      <c r="FCY43" s="134"/>
      <c r="FCZ43" s="134"/>
      <c r="FDA43" s="134"/>
      <c r="FDB43" s="134"/>
      <c r="FDC43" s="134"/>
      <c r="FDD43" s="134"/>
      <c r="FDE43" s="134"/>
      <c r="FDF43" s="134"/>
      <c r="FDG43" s="134"/>
      <c r="FDH43" s="134"/>
      <c r="FDI43" s="134"/>
      <c r="FDJ43" s="134"/>
      <c r="FDK43" s="134"/>
      <c r="FDL43" s="134"/>
      <c r="FDM43" s="134"/>
      <c r="FDN43" s="134"/>
      <c r="FDO43" s="134"/>
      <c r="FDP43" s="134"/>
      <c r="FDQ43" s="134"/>
      <c r="FDR43" s="134"/>
      <c r="FDS43" s="134"/>
      <c r="FDT43" s="134"/>
      <c r="FDU43" s="134"/>
      <c r="FDV43" s="134"/>
      <c r="FDW43" s="134"/>
      <c r="FDX43" s="134"/>
      <c r="FDY43" s="134"/>
      <c r="FDZ43" s="134"/>
      <c r="FEA43" s="134"/>
      <c r="FEB43" s="134"/>
      <c r="FEC43" s="134"/>
      <c r="FED43" s="134"/>
      <c r="FEE43" s="134"/>
      <c r="FEF43" s="134"/>
      <c r="FEG43" s="134"/>
      <c r="FEH43" s="134"/>
      <c r="FEI43" s="134"/>
      <c r="FEJ43" s="134"/>
      <c r="FEK43" s="134"/>
      <c r="FEL43" s="134"/>
      <c r="FEM43" s="134"/>
      <c r="FEN43" s="134"/>
      <c r="FEO43" s="134"/>
      <c r="FEP43" s="134"/>
      <c r="FEQ43" s="134"/>
      <c r="FER43" s="134"/>
      <c r="FES43" s="134"/>
      <c r="FET43" s="134"/>
      <c r="FEU43" s="134"/>
      <c r="FEV43" s="134"/>
      <c r="FEW43" s="134"/>
      <c r="FEX43" s="134"/>
      <c r="FEY43" s="134"/>
      <c r="FEZ43" s="134"/>
      <c r="FFA43" s="134"/>
      <c r="FFB43" s="134"/>
      <c r="FFC43" s="134"/>
      <c r="FFD43" s="134"/>
      <c r="FFE43" s="134"/>
      <c r="FFF43" s="134"/>
      <c r="FFG43" s="134"/>
      <c r="FFH43" s="134"/>
      <c r="FFI43" s="134"/>
      <c r="FFJ43" s="134"/>
      <c r="FFK43" s="134"/>
      <c r="FFL43" s="134"/>
      <c r="FFM43" s="134"/>
      <c r="FFN43" s="134"/>
      <c r="FFO43" s="134"/>
      <c r="FFP43" s="134"/>
      <c r="FFQ43" s="134"/>
      <c r="FFR43" s="134"/>
      <c r="FFS43" s="134"/>
      <c r="FFT43" s="134"/>
      <c r="FFU43" s="134"/>
      <c r="FFV43" s="134"/>
      <c r="FFW43" s="134"/>
      <c r="FFX43" s="134"/>
      <c r="FFY43" s="134"/>
      <c r="FFZ43" s="134"/>
      <c r="FGA43" s="134"/>
      <c r="FGB43" s="134"/>
      <c r="FGC43" s="134"/>
      <c r="FGD43" s="134"/>
      <c r="FGE43" s="134"/>
      <c r="FGF43" s="134"/>
      <c r="FGG43" s="134"/>
      <c r="FGH43" s="134"/>
      <c r="FGI43" s="134"/>
      <c r="FGJ43" s="134"/>
      <c r="FGK43" s="134"/>
      <c r="FGL43" s="134"/>
      <c r="FGM43" s="134"/>
      <c r="FGN43" s="134"/>
      <c r="FGO43" s="134"/>
      <c r="FGP43" s="134"/>
      <c r="FGQ43" s="134"/>
      <c r="FGR43" s="134"/>
      <c r="FGS43" s="134"/>
      <c r="FGT43" s="134"/>
      <c r="FGU43" s="134"/>
      <c r="FGV43" s="134"/>
      <c r="FGW43" s="134"/>
      <c r="FGX43" s="134"/>
      <c r="FGY43" s="134"/>
      <c r="FGZ43" s="134"/>
      <c r="FHA43" s="134"/>
      <c r="FHB43" s="134"/>
      <c r="FHC43" s="134"/>
      <c r="FHD43" s="134"/>
      <c r="FHE43" s="134"/>
      <c r="FHF43" s="134"/>
      <c r="FHG43" s="134"/>
      <c r="FHH43" s="134"/>
      <c r="FHI43" s="134"/>
      <c r="FHJ43" s="134"/>
      <c r="FHK43" s="134"/>
      <c r="FHL43" s="134"/>
      <c r="FHM43" s="134"/>
      <c r="FHN43" s="134"/>
      <c r="FHO43" s="134"/>
      <c r="FHP43" s="134"/>
      <c r="FHQ43" s="134"/>
      <c r="FHR43" s="134"/>
      <c r="FHS43" s="134"/>
      <c r="FHT43" s="134"/>
      <c r="FHU43" s="134"/>
      <c r="FHV43" s="134"/>
      <c r="FHW43" s="134"/>
      <c r="FHX43" s="134"/>
      <c r="FHY43" s="134"/>
      <c r="FHZ43" s="134"/>
      <c r="FIA43" s="134"/>
      <c r="FIB43" s="134"/>
      <c r="FIC43" s="134"/>
      <c r="FID43" s="134"/>
      <c r="FIE43" s="134"/>
      <c r="FIF43" s="134"/>
      <c r="FIG43" s="134"/>
      <c r="FIH43" s="134"/>
      <c r="FII43" s="134"/>
      <c r="FIJ43" s="134"/>
      <c r="FIK43" s="134"/>
      <c r="FIL43" s="134"/>
      <c r="FIM43" s="134"/>
      <c r="FIN43" s="134"/>
      <c r="FIO43" s="134"/>
      <c r="FIP43" s="134"/>
      <c r="FIQ43" s="134"/>
      <c r="FIR43" s="134"/>
      <c r="FIS43" s="134"/>
      <c r="FIT43" s="134"/>
      <c r="FIU43" s="134"/>
      <c r="FIV43" s="134"/>
      <c r="FIW43" s="134"/>
      <c r="FIX43" s="134"/>
      <c r="FIY43" s="134"/>
      <c r="FIZ43" s="134"/>
      <c r="FJA43" s="134"/>
      <c r="FJB43" s="134"/>
      <c r="FJC43" s="134"/>
      <c r="FJD43" s="134"/>
      <c r="FJE43" s="134"/>
      <c r="FJF43" s="134"/>
      <c r="FJG43" s="134"/>
      <c r="FJH43" s="134"/>
      <c r="FJI43" s="134"/>
      <c r="FJJ43" s="134"/>
      <c r="FJK43" s="134"/>
      <c r="FJL43" s="134"/>
      <c r="FJM43" s="134"/>
      <c r="FJN43" s="134"/>
      <c r="FJO43" s="134"/>
      <c r="FJP43" s="134"/>
      <c r="FJQ43" s="134"/>
      <c r="FJR43" s="134"/>
      <c r="FJS43" s="134"/>
      <c r="FJT43" s="134"/>
      <c r="FJU43" s="134"/>
      <c r="FJV43" s="134"/>
      <c r="FJW43" s="134"/>
      <c r="FJX43" s="134"/>
      <c r="FJY43" s="134"/>
      <c r="FJZ43" s="134"/>
      <c r="FKA43" s="134"/>
      <c r="FKB43" s="134"/>
      <c r="FKC43" s="134"/>
      <c r="FKD43" s="134"/>
      <c r="FKE43" s="134"/>
      <c r="FKF43" s="134"/>
      <c r="FKG43" s="134"/>
      <c r="FKH43" s="134"/>
      <c r="FKI43" s="134"/>
      <c r="FKJ43" s="134"/>
      <c r="FKK43" s="134"/>
      <c r="FKL43" s="134"/>
      <c r="FKM43" s="134"/>
      <c r="FKN43" s="134"/>
      <c r="FKO43" s="134"/>
      <c r="FKP43" s="134"/>
      <c r="FKQ43" s="134"/>
      <c r="FKR43" s="134"/>
      <c r="FKS43" s="134"/>
      <c r="FKT43" s="134"/>
      <c r="FKU43" s="134"/>
      <c r="FKV43" s="134"/>
      <c r="FKW43" s="134"/>
      <c r="FKX43" s="134"/>
      <c r="FKY43" s="134"/>
      <c r="FKZ43" s="134"/>
      <c r="FLA43" s="134"/>
      <c r="FLB43" s="134"/>
      <c r="FLC43" s="134"/>
      <c r="FLD43" s="134"/>
      <c r="FLE43" s="134"/>
      <c r="FLF43" s="134"/>
      <c r="FLG43" s="134"/>
      <c r="FLH43" s="134"/>
      <c r="FLI43" s="134"/>
      <c r="FLJ43" s="134"/>
      <c r="FLK43" s="134"/>
      <c r="FLL43" s="134"/>
      <c r="FLM43" s="134"/>
      <c r="FLN43" s="134"/>
      <c r="FLO43" s="134"/>
      <c r="FLP43" s="134"/>
      <c r="FLQ43" s="134"/>
      <c r="FLR43" s="134"/>
      <c r="FLS43" s="134"/>
      <c r="FLT43" s="134"/>
      <c r="FLU43" s="134"/>
      <c r="FLV43" s="134"/>
      <c r="FLW43" s="134"/>
      <c r="FLX43" s="134"/>
      <c r="FLY43" s="134"/>
      <c r="FLZ43" s="134"/>
      <c r="FMA43" s="134"/>
      <c r="FMB43" s="134"/>
      <c r="FMC43" s="134"/>
      <c r="FMD43" s="134"/>
      <c r="FME43" s="134"/>
      <c r="FMF43" s="134"/>
      <c r="FMG43" s="134"/>
      <c r="FMH43" s="134"/>
      <c r="FMI43" s="134"/>
      <c r="FMJ43" s="134"/>
      <c r="FMK43" s="134"/>
      <c r="FML43" s="134"/>
      <c r="FMM43" s="134"/>
      <c r="FMN43" s="134"/>
      <c r="FMO43" s="134"/>
      <c r="FMP43" s="134"/>
      <c r="FMQ43" s="134"/>
      <c r="FMR43" s="134"/>
      <c r="FMS43" s="134"/>
      <c r="FMT43" s="134"/>
      <c r="FMU43" s="134"/>
      <c r="FMV43" s="134"/>
      <c r="FMW43" s="134"/>
      <c r="FMX43" s="134"/>
      <c r="FMY43" s="134"/>
      <c r="FMZ43" s="134"/>
      <c r="FNA43" s="134"/>
      <c r="FNB43" s="134"/>
      <c r="FNC43" s="134"/>
      <c r="FND43" s="134"/>
      <c r="FNE43" s="134"/>
      <c r="FNF43" s="134"/>
      <c r="FNG43" s="134"/>
      <c r="FNH43" s="134"/>
      <c r="FNI43" s="134"/>
      <c r="FNJ43" s="134"/>
      <c r="FNK43" s="134"/>
      <c r="FNL43" s="134"/>
      <c r="FNM43" s="134"/>
      <c r="FNN43" s="134"/>
      <c r="FNO43" s="134"/>
      <c r="FNP43" s="134"/>
      <c r="FNQ43" s="134"/>
      <c r="FNR43" s="134"/>
      <c r="FNS43" s="134"/>
      <c r="FNT43" s="134"/>
      <c r="FNU43" s="134"/>
      <c r="FNV43" s="134"/>
      <c r="FNW43" s="134"/>
      <c r="FNX43" s="134"/>
      <c r="FNY43" s="134"/>
      <c r="FNZ43" s="134"/>
      <c r="FOA43" s="134"/>
      <c r="FOB43" s="134"/>
      <c r="FOC43" s="134"/>
      <c r="FOD43" s="134"/>
      <c r="FOE43" s="134"/>
      <c r="FOF43" s="134"/>
      <c r="FOG43" s="134"/>
      <c r="FOH43" s="134"/>
      <c r="FOI43" s="134"/>
      <c r="FOJ43" s="134"/>
      <c r="FOK43" s="134"/>
      <c r="FOL43" s="134"/>
      <c r="FOM43" s="134"/>
      <c r="FON43" s="134"/>
      <c r="FOO43" s="134"/>
      <c r="FOP43" s="134"/>
      <c r="FOQ43" s="134"/>
      <c r="FOR43" s="134"/>
      <c r="FOS43" s="134"/>
      <c r="FOT43" s="134"/>
      <c r="FOU43" s="134"/>
      <c r="FOV43" s="134"/>
      <c r="FOW43" s="134"/>
      <c r="FOX43" s="134"/>
      <c r="FOY43" s="134"/>
      <c r="FOZ43" s="134"/>
      <c r="FPA43" s="134"/>
      <c r="FPB43" s="134"/>
      <c r="FPC43" s="134"/>
      <c r="FPD43" s="134"/>
      <c r="FPE43" s="134"/>
      <c r="FPF43" s="134"/>
      <c r="FPG43" s="134"/>
      <c r="FPH43" s="134"/>
      <c r="FPI43" s="134"/>
      <c r="FPJ43" s="134"/>
      <c r="FPK43" s="134"/>
      <c r="FPL43" s="134"/>
      <c r="FPM43" s="134"/>
      <c r="FPN43" s="134"/>
      <c r="FPO43" s="134"/>
      <c r="FPP43" s="134"/>
      <c r="FPQ43" s="134"/>
      <c r="FPR43" s="134"/>
      <c r="FPS43" s="134"/>
      <c r="FPT43" s="134"/>
      <c r="FPU43" s="134"/>
      <c r="FPV43" s="134"/>
      <c r="FPW43" s="134"/>
      <c r="FPX43" s="134"/>
      <c r="FPY43" s="134"/>
      <c r="FPZ43" s="134"/>
      <c r="FQA43" s="134"/>
      <c r="FQB43" s="134"/>
      <c r="FQC43" s="134"/>
      <c r="FQD43" s="134"/>
      <c r="FQE43" s="134"/>
      <c r="FQF43" s="134"/>
      <c r="FQG43" s="134"/>
      <c r="FQH43" s="134"/>
      <c r="FQI43" s="134"/>
      <c r="FQJ43" s="134"/>
      <c r="FQK43" s="134"/>
      <c r="FQL43" s="134"/>
      <c r="FQM43" s="134"/>
      <c r="FQN43" s="134"/>
      <c r="FQO43" s="134"/>
      <c r="FQP43" s="134"/>
      <c r="FQQ43" s="134"/>
      <c r="FQR43" s="134"/>
      <c r="FQS43" s="134"/>
      <c r="FQT43" s="134"/>
      <c r="FQU43" s="134"/>
      <c r="FQV43" s="134"/>
      <c r="FQW43" s="134"/>
      <c r="FQX43" s="134"/>
      <c r="FQY43" s="134"/>
      <c r="FQZ43" s="134"/>
      <c r="FRA43" s="134"/>
      <c r="FRB43" s="134"/>
      <c r="FRC43" s="134"/>
      <c r="FRD43" s="134"/>
      <c r="FRE43" s="134"/>
      <c r="FRF43" s="134"/>
      <c r="FRG43" s="134"/>
      <c r="FRH43" s="134"/>
      <c r="FRI43" s="134"/>
      <c r="FRJ43" s="134"/>
      <c r="FRK43" s="134"/>
      <c r="FRL43" s="134"/>
      <c r="FRM43" s="134"/>
      <c r="FRN43" s="134"/>
      <c r="FRO43" s="134"/>
      <c r="FRP43" s="134"/>
      <c r="FRQ43" s="134"/>
      <c r="FRR43" s="134"/>
      <c r="FRS43" s="134"/>
      <c r="FRT43" s="134"/>
      <c r="FRU43" s="134"/>
      <c r="FRV43" s="134"/>
      <c r="FRW43" s="134"/>
      <c r="FRX43" s="134"/>
      <c r="FRY43" s="134"/>
      <c r="FRZ43" s="134"/>
      <c r="FSA43" s="134"/>
      <c r="FSB43" s="134"/>
      <c r="FSC43" s="134"/>
      <c r="FSD43" s="134"/>
      <c r="FSE43" s="134"/>
      <c r="FSF43" s="134"/>
      <c r="FSG43" s="134"/>
      <c r="FSH43" s="134"/>
      <c r="FSI43" s="134"/>
      <c r="FSJ43" s="134"/>
      <c r="FSK43" s="134"/>
      <c r="FSL43" s="134"/>
      <c r="FSM43" s="134"/>
      <c r="FSN43" s="134"/>
      <c r="FSO43" s="134"/>
      <c r="FSP43" s="134"/>
      <c r="FSQ43" s="134"/>
      <c r="FSR43" s="134"/>
      <c r="FSS43" s="134"/>
      <c r="FST43" s="134"/>
      <c r="FSU43" s="134"/>
      <c r="FSV43" s="134"/>
      <c r="FSW43" s="134"/>
      <c r="FSX43" s="134"/>
      <c r="FSY43" s="134"/>
      <c r="FSZ43" s="134"/>
      <c r="FTA43" s="134"/>
      <c r="FTB43" s="134"/>
      <c r="FTC43" s="134"/>
      <c r="FTD43" s="134"/>
      <c r="FTE43" s="134"/>
      <c r="FTF43" s="134"/>
      <c r="FTG43" s="134"/>
      <c r="FTH43" s="134"/>
      <c r="FTI43" s="134"/>
      <c r="FTJ43" s="134"/>
      <c r="FTK43" s="134"/>
      <c r="FTL43" s="134"/>
      <c r="FTM43" s="134"/>
      <c r="FTN43" s="134"/>
      <c r="FTO43" s="134"/>
      <c r="FTP43" s="134"/>
      <c r="FTQ43" s="134"/>
      <c r="FTR43" s="134"/>
      <c r="FTS43" s="134"/>
      <c r="FTT43" s="134"/>
      <c r="FTU43" s="134"/>
      <c r="FTV43" s="134"/>
      <c r="FTW43" s="134"/>
      <c r="FTX43" s="134"/>
      <c r="FTY43" s="134"/>
      <c r="FTZ43" s="134"/>
      <c r="FUA43" s="134"/>
      <c r="FUB43" s="134"/>
      <c r="FUC43" s="134"/>
      <c r="FUD43" s="134"/>
      <c r="FUE43" s="134"/>
      <c r="FUF43" s="134"/>
      <c r="FUG43" s="134"/>
      <c r="FUH43" s="134"/>
      <c r="FUI43" s="134"/>
      <c r="FUJ43" s="134"/>
      <c r="FUK43" s="134"/>
      <c r="FUL43" s="134"/>
      <c r="FUM43" s="134"/>
      <c r="FUN43" s="134"/>
      <c r="FUO43" s="134"/>
      <c r="FUP43" s="134"/>
      <c r="FUQ43" s="134"/>
      <c r="FUR43" s="134"/>
      <c r="FUS43" s="134"/>
      <c r="FUT43" s="134"/>
      <c r="FUU43" s="134"/>
      <c r="FUV43" s="134"/>
      <c r="FUW43" s="134"/>
      <c r="FUX43" s="134"/>
      <c r="FUY43" s="134"/>
      <c r="FUZ43" s="134"/>
      <c r="FVA43" s="134"/>
      <c r="FVB43" s="134"/>
      <c r="FVC43" s="134"/>
      <c r="FVD43" s="134"/>
      <c r="FVE43" s="134"/>
      <c r="FVF43" s="134"/>
      <c r="FVG43" s="134"/>
      <c r="FVH43" s="134"/>
      <c r="FVI43" s="134"/>
      <c r="FVJ43" s="134"/>
      <c r="FVK43" s="134"/>
      <c r="FVL43" s="134"/>
      <c r="FVM43" s="134"/>
      <c r="FVN43" s="134"/>
      <c r="FVO43" s="134"/>
      <c r="FVP43" s="134"/>
      <c r="FVQ43" s="134"/>
      <c r="FVR43" s="134"/>
      <c r="FVS43" s="134"/>
      <c r="FVT43" s="134"/>
      <c r="FVU43" s="134"/>
      <c r="FVV43" s="134"/>
      <c r="FVW43" s="134"/>
      <c r="FVX43" s="134"/>
      <c r="FVY43" s="134"/>
      <c r="FVZ43" s="134"/>
      <c r="FWA43" s="134"/>
      <c r="FWB43" s="134"/>
      <c r="FWC43" s="134"/>
      <c r="FWD43" s="134"/>
      <c r="FWE43" s="134"/>
      <c r="FWF43" s="134"/>
      <c r="FWG43" s="134"/>
      <c r="FWH43" s="134"/>
      <c r="FWI43" s="134"/>
      <c r="FWJ43" s="134"/>
      <c r="FWK43" s="134"/>
      <c r="FWL43" s="134"/>
      <c r="FWM43" s="134"/>
      <c r="FWN43" s="134"/>
      <c r="FWO43" s="134"/>
      <c r="FWP43" s="134"/>
      <c r="FWQ43" s="134"/>
      <c r="FWR43" s="134"/>
      <c r="FWS43" s="134"/>
      <c r="FWT43" s="134"/>
      <c r="FWU43" s="134"/>
      <c r="FWV43" s="134"/>
      <c r="FWW43" s="134"/>
      <c r="FWX43" s="134"/>
      <c r="FWY43" s="134"/>
      <c r="FWZ43" s="134"/>
      <c r="FXA43" s="134"/>
      <c r="FXB43" s="134"/>
      <c r="FXC43" s="134"/>
      <c r="FXD43" s="134"/>
      <c r="FXE43" s="134"/>
      <c r="FXF43" s="134"/>
      <c r="FXG43" s="134"/>
      <c r="FXH43" s="134"/>
      <c r="FXI43" s="134"/>
      <c r="FXJ43" s="134"/>
      <c r="FXK43" s="134"/>
      <c r="FXL43" s="134"/>
      <c r="FXM43" s="134"/>
      <c r="FXN43" s="134"/>
      <c r="FXO43" s="134"/>
      <c r="FXP43" s="134"/>
      <c r="FXQ43" s="134"/>
      <c r="FXR43" s="134"/>
      <c r="FXS43" s="134"/>
      <c r="FXT43" s="134"/>
      <c r="FXU43" s="134"/>
      <c r="FXV43" s="134"/>
      <c r="FXW43" s="134"/>
      <c r="FXX43" s="134"/>
      <c r="FXY43" s="134"/>
      <c r="FXZ43" s="134"/>
      <c r="FYA43" s="134"/>
      <c r="FYB43" s="134"/>
      <c r="FYC43" s="134"/>
      <c r="FYD43" s="134"/>
      <c r="FYE43" s="134"/>
      <c r="FYF43" s="134"/>
      <c r="FYG43" s="134"/>
      <c r="FYH43" s="134"/>
      <c r="FYI43" s="134"/>
      <c r="FYJ43" s="134"/>
      <c r="FYK43" s="134"/>
      <c r="FYL43" s="134"/>
      <c r="FYM43" s="134"/>
      <c r="FYN43" s="134"/>
      <c r="FYO43" s="134"/>
      <c r="FYP43" s="134"/>
      <c r="FYQ43" s="134"/>
      <c r="FYR43" s="134"/>
      <c r="FYS43" s="134"/>
      <c r="FYT43" s="134"/>
      <c r="FYU43" s="134"/>
      <c r="FYV43" s="134"/>
      <c r="FYW43" s="134"/>
      <c r="FYX43" s="134"/>
      <c r="FYY43" s="134"/>
      <c r="FYZ43" s="134"/>
      <c r="FZA43" s="134"/>
      <c r="FZB43" s="134"/>
      <c r="FZC43" s="134"/>
      <c r="FZD43" s="134"/>
      <c r="FZE43" s="134"/>
      <c r="FZF43" s="134"/>
      <c r="FZG43" s="134"/>
      <c r="FZH43" s="134"/>
      <c r="FZI43" s="134"/>
      <c r="FZJ43" s="134"/>
      <c r="FZK43" s="134"/>
      <c r="FZL43" s="134"/>
      <c r="FZM43" s="134"/>
      <c r="FZN43" s="134"/>
      <c r="FZO43" s="134"/>
      <c r="FZP43" s="134"/>
      <c r="FZQ43" s="134"/>
      <c r="FZR43" s="134"/>
      <c r="FZS43" s="134"/>
      <c r="FZT43" s="134"/>
      <c r="FZU43" s="134"/>
      <c r="FZV43" s="134"/>
      <c r="FZW43" s="134"/>
      <c r="FZX43" s="134"/>
      <c r="FZY43" s="134"/>
      <c r="FZZ43" s="134"/>
      <c r="GAA43" s="134"/>
      <c r="GAB43" s="134"/>
      <c r="GAC43" s="134"/>
      <c r="GAD43" s="134"/>
      <c r="GAE43" s="134"/>
      <c r="GAF43" s="134"/>
      <c r="GAG43" s="134"/>
      <c r="GAH43" s="134"/>
      <c r="GAI43" s="134"/>
      <c r="GAJ43" s="134"/>
      <c r="GAK43" s="134"/>
      <c r="GAL43" s="134"/>
      <c r="GAM43" s="134"/>
      <c r="GAN43" s="134"/>
      <c r="GAO43" s="134"/>
      <c r="GAP43" s="134"/>
      <c r="GAQ43" s="134"/>
      <c r="GAR43" s="134"/>
      <c r="GAS43" s="134"/>
      <c r="GAT43" s="134"/>
      <c r="GAU43" s="134"/>
      <c r="GAV43" s="134"/>
      <c r="GAW43" s="134"/>
      <c r="GAX43" s="134"/>
      <c r="GAY43" s="134"/>
      <c r="GAZ43" s="134"/>
      <c r="GBA43" s="134"/>
      <c r="GBB43" s="134"/>
      <c r="GBC43" s="134"/>
      <c r="GBD43" s="134"/>
      <c r="GBE43" s="134"/>
      <c r="GBF43" s="134"/>
      <c r="GBG43" s="134"/>
      <c r="GBH43" s="134"/>
      <c r="GBI43" s="134"/>
      <c r="GBJ43" s="134"/>
      <c r="GBK43" s="134"/>
      <c r="GBL43" s="134"/>
      <c r="GBM43" s="134"/>
      <c r="GBN43" s="134"/>
      <c r="GBO43" s="134"/>
      <c r="GBP43" s="134"/>
      <c r="GBQ43" s="134"/>
      <c r="GBR43" s="134"/>
      <c r="GBS43" s="134"/>
      <c r="GBT43" s="134"/>
      <c r="GBU43" s="134"/>
      <c r="GBV43" s="134"/>
      <c r="GBW43" s="134"/>
      <c r="GBX43" s="134"/>
      <c r="GBY43" s="134"/>
      <c r="GBZ43" s="134"/>
      <c r="GCA43" s="134"/>
      <c r="GCB43" s="134"/>
      <c r="GCC43" s="134"/>
      <c r="GCD43" s="134"/>
      <c r="GCE43" s="134"/>
      <c r="GCF43" s="134"/>
      <c r="GCG43" s="134"/>
      <c r="GCH43" s="134"/>
      <c r="GCI43" s="134"/>
      <c r="GCJ43" s="134"/>
      <c r="GCK43" s="134"/>
      <c r="GCL43" s="134"/>
      <c r="GCM43" s="134"/>
      <c r="GCN43" s="134"/>
      <c r="GCO43" s="134"/>
      <c r="GCP43" s="134"/>
      <c r="GCQ43" s="134"/>
      <c r="GCR43" s="134"/>
      <c r="GCS43" s="134"/>
      <c r="GCT43" s="134"/>
      <c r="GCU43" s="134"/>
      <c r="GCV43" s="134"/>
      <c r="GCW43" s="134"/>
      <c r="GCX43" s="134"/>
      <c r="GCY43" s="134"/>
      <c r="GCZ43" s="134"/>
      <c r="GDA43" s="134"/>
      <c r="GDB43" s="134"/>
      <c r="GDC43" s="134"/>
      <c r="GDD43" s="134"/>
      <c r="GDE43" s="134"/>
      <c r="GDF43" s="134"/>
      <c r="GDG43" s="134"/>
      <c r="GDH43" s="134"/>
      <c r="GDI43" s="134"/>
      <c r="GDJ43" s="134"/>
      <c r="GDK43" s="134"/>
      <c r="GDL43" s="134"/>
      <c r="GDM43" s="134"/>
      <c r="GDN43" s="134"/>
      <c r="GDO43" s="134"/>
      <c r="GDP43" s="134"/>
      <c r="GDQ43" s="134"/>
      <c r="GDR43" s="134"/>
      <c r="GDS43" s="134"/>
      <c r="GDT43" s="134"/>
      <c r="GDU43" s="134"/>
      <c r="GDV43" s="134"/>
      <c r="GDW43" s="134"/>
      <c r="GDX43" s="134"/>
      <c r="GDY43" s="134"/>
      <c r="GDZ43" s="134"/>
      <c r="GEA43" s="134"/>
      <c r="GEB43" s="134"/>
      <c r="GEC43" s="134"/>
      <c r="GED43" s="134"/>
      <c r="GEE43" s="134"/>
      <c r="GEF43" s="134"/>
      <c r="GEG43" s="134"/>
      <c r="GEH43" s="134"/>
      <c r="GEI43" s="134"/>
      <c r="GEJ43" s="134"/>
      <c r="GEK43" s="134"/>
      <c r="GEL43" s="134"/>
      <c r="GEM43" s="134"/>
      <c r="GEN43" s="134"/>
      <c r="GEO43" s="134"/>
      <c r="GEP43" s="134"/>
      <c r="GEQ43" s="134"/>
      <c r="GER43" s="134"/>
      <c r="GES43" s="134"/>
      <c r="GET43" s="134"/>
      <c r="GEU43" s="134"/>
      <c r="GEV43" s="134"/>
      <c r="GEW43" s="134"/>
      <c r="GEX43" s="134"/>
      <c r="GEY43" s="134"/>
      <c r="GEZ43" s="134"/>
      <c r="GFA43" s="134"/>
      <c r="GFB43" s="134"/>
      <c r="GFC43" s="134"/>
      <c r="GFD43" s="134"/>
      <c r="GFE43" s="134"/>
      <c r="GFF43" s="134"/>
      <c r="GFG43" s="134"/>
      <c r="GFH43" s="134"/>
      <c r="GFI43" s="134"/>
      <c r="GFJ43" s="134"/>
      <c r="GFK43" s="134"/>
      <c r="GFL43" s="134"/>
      <c r="GFM43" s="134"/>
      <c r="GFN43" s="134"/>
      <c r="GFO43" s="134"/>
      <c r="GFP43" s="134"/>
      <c r="GFQ43" s="134"/>
      <c r="GFR43" s="134"/>
      <c r="GFS43" s="134"/>
      <c r="GFT43" s="134"/>
      <c r="GFU43" s="134"/>
      <c r="GFV43" s="134"/>
      <c r="GFW43" s="134"/>
      <c r="GFX43" s="134"/>
      <c r="GFY43" s="134"/>
      <c r="GFZ43" s="134"/>
      <c r="GGA43" s="134"/>
      <c r="GGB43" s="134"/>
      <c r="GGC43" s="134"/>
      <c r="GGD43" s="134"/>
      <c r="GGE43" s="134"/>
      <c r="GGF43" s="134"/>
      <c r="GGG43" s="134"/>
      <c r="GGH43" s="134"/>
      <c r="GGI43" s="134"/>
      <c r="GGJ43" s="134"/>
      <c r="GGK43" s="134"/>
      <c r="GGL43" s="134"/>
      <c r="GGM43" s="134"/>
      <c r="GGN43" s="134"/>
      <c r="GGO43" s="134"/>
      <c r="GGP43" s="134"/>
      <c r="GGQ43" s="134"/>
      <c r="GGR43" s="134"/>
      <c r="GGS43" s="134"/>
      <c r="GGT43" s="134"/>
      <c r="GGU43" s="134"/>
      <c r="GGV43" s="134"/>
      <c r="GGW43" s="134"/>
      <c r="GGX43" s="134"/>
      <c r="GGY43" s="134"/>
      <c r="GGZ43" s="134"/>
      <c r="GHA43" s="134"/>
      <c r="GHB43" s="134"/>
      <c r="GHC43" s="134"/>
      <c r="GHD43" s="134"/>
      <c r="GHE43" s="134"/>
      <c r="GHF43" s="134"/>
      <c r="GHG43" s="134"/>
      <c r="GHH43" s="134"/>
      <c r="GHI43" s="134"/>
      <c r="GHJ43" s="134"/>
      <c r="GHK43" s="134"/>
      <c r="GHL43" s="134"/>
      <c r="GHM43" s="134"/>
      <c r="GHN43" s="134"/>
      <c r="GHO43" s="134"/>
      <c r="GHP43" s="134"/>
      <c r="GHQ43" s="134"/>
      <c r="GHR43" s="134"/>
      <c r="GHS43" s="134"/>
      <c r="GHT43" s="134"/>
      <c r="GHU43" s="134"/>
      <c r="GHV43" s="134"/>
      <c r="GHW43" s="134"/>
      <c r="GHX43" s="134"/>
      <c r="GHY43" s="134"/>
      <c r="GHZ43" s="134"/>
      <c r="GIA43" s="134"/>
      <c r="GIB43" s="134"/>
      <c r="GIC43" s="134"/>
      <c r="GID43" s="134"/>
      <c r="GIE43" s="134"/>
      <c r="GIF43" s="134"/>
      <c r="GIG43" s="134"/>
      <c r="GIH43" s="134"/>
      <c r="GII43" s="134"/>
      <c r="GIJ43" s="134"/>
      <c r="GIK43" s="134"/>
      <c r="GIL43" s="134"/>
      <c r="GIM43" s="134"/>
      <c r="GIN43" s="134"/>
      <c r="GIO43" s="134"/>
      <c r="GIP43" s="134"/>
      <c r="GIQ43" s="134"/>
      <c r="GIR43" s="134"/>
      <c r="GIS43" s="134"/>
      <c r="GIT43" s="134"/>
      <c r="GIU43" s="134"/>
      <c r="GIV43" s="134"/>
      <c r="GIW43" s="134"/>
      <c r="GIX43" s="134"/>
      <c r="GIY43" s="134"/>
      <c r="GIZ43" s="134"/>
      <c r="GJA43" s="134"/>
      <c r="GJB43" s="134"/>
      <c r="GJC43" s="134"/>
      <c r="GJD43" s="134"/>
      <c r="GJE43" s="134"/>
      <c r="GJF43" s="134"/>
      <c r="GJG43" s="134"/>
      <c r="GJH43" s="134"/>
      <c r="GJI43" s="134"/>
      <c r="GJJ43" s="134"/>
      <c r="GJK43" s="134"/>
      <c r="GJL43" s="134"/>
      <c r="GJM43" s="134"/>
      <c r="GJN43" s="134"/>
      <c r="GJO43" s="134"/>
      <c r="GJP43" s="134"/>
      <c r="GJQ43" s="134"/>
      <c r="GJR43" s="134"/>
      <c r="GJS43" s="134"/>
      <c r="GJT43" s="134"/>
      <c r="GJU43" s="134"/>
      <c r="GJV43" s="134"/>
      <c r="GJW43" s="134"/>
      <c r="GJX43" s="134"/>
      <c r="GJY43" s="134"/>
      <c r="GJZ43" s="134"/>
      <c r="GKA43" s="134"/>
      <c r="GKB43" s="134"/>
      <c r="GKC43" s="134"/>
      <c r="GKD43" s="134"/>
      <c r="GKE43" s="134"/>
      <c r="GKF43" s="134"/>
      <c r="GKG43" s="134"/>
      <c r="GKH43" s="134"/>
      <c r="GKI43" s="134"/>
      <c r="GKJ43" s="134"/>
      <c r="GKK43" s="134"/>
      <c r="GKL43" s="134"/>
      <c r="GKM43" s="134"/>
      <c r="GKN43" s="134"/>
      <c r="GKO43" s="134"/>
      <c r="GKP43" s="134"/>
      <c r="GKQ43" s="134"/>
      <c r="GKR43" s="134"/>
      <c r="GKS43" s="134"/>
      <c r="GKT43" s="134"/>
      <c r="GKU43" s="134"/>
      <c r="GKV43" s="134"/>
      <c r="GKW43" s="134"/>
      <c r="GKX43" s="134"/>
      <c r="GKY43" s="134"/>
      <c r="GKZ43" s="134"/>
      <c r="GLA43" s="134"/>
      <c r="GLB43" s="134"/>
      <c r="GLC43" s="134"/>
      <c r="GLD43" s="134"/>
      <c r="GLE43" s="134"/>
      <c r="GLF43" s="134"/>
      <c r="GLG43" s="134"/>
      <c r="GLH43" s="134"/>
      <c r="GLI43" s="134"/>
      <c r="GLJ43" s="134"/>
      <c r="GLK43" s="134"/>
      <c r="GLL43" s="134"/>
      <c r="GLM43" s="134"/>
      <c r="GLN43" s="134"/>
      <c r="GLO43" s="134"/>
      <c r="GLP43" s="134"/>
      <c r="GLQ43" s="134"/>
      <c r="GLR43" s="134"/>
      <c r="GLS43" s="134"/>
      <c r="GLT43" s="134"/>
      <c r="GLU43" s="134"/>
      <c r="GLV43" s="134"/>
      <c r="GLW43" s="134"/>
      <c r="GLX43" s="134"/>
      <c r="GLY43" s="134"/>
      <c r="GLZ43" s="134"/>
      <c r="GMA43" s="134"/>
      <c r="GMB43" s="134"/>
      <c r="GMC43" s="134"/>
      <c r="GMD43" s="134"/>
      <c r="GME43" s="134"/>
      <c r="GMF43" s="134"/>
      <c r="GMG43" s="134"/>
      <c r="GMH43" s="134"/>
      <c r="GMI43" s="134"/>
      <c r="GMJ43" s="134"/>
      <c r="GMK43" s="134"/>
      <c r="GML43" s="134"/>
      <c r="GMM43" s="134"/>
      <c r="GMN43" s="134"/>
      <c r="GMO43" s="134"/>
      <c r="GMP43" s="134"/>
      <c r="GMQ43" s="134"/>
      <c r="GMR43" s="134"/>
      <c r="GMS43" s="134"/>
      <c r="GMT43" s="134"/>
      <c r="GMU43" s="134"/>
      <c r="GMV43" s="134"/>
      <c r="GMW43" s="134"/>
      <c r="GMX43" s="134"/>
      <c r="GMY43" s="134"/>
      <c r="GMZ43" s="134"/>
      <c r="GNA43" s="134"/>
      <c r="GNB43" s="134"/>
      <c r="GNC43" s="134"/>
      <c r="GND43" s="134"/>
      <c r="GNE43" s="134"/>
      <c r="GNF43" s="134"/>
      <c r="GNG43" s="134"/>
      <c r="GNH43" s="134"/>
      <c r="GNI43" s="134"/>
      <c r="GNJ43" s="134"/>
      <c r="GNK43" s="134"/>
      <c r="GNL43" s="134"/>
      <c r="GNM43" s="134"/>
      <c r="GNN43" s="134"/>
      <c r="GNO43" s="134"/>
      <c r="GNP43" s="134"/>
      <c r="GNQ43" s="134"/>
      <c r="GNR43" s="134"/>
      <c r="GNS43" s="134"/>
      <c r="GNT43" s="134"/>
      <c r="GNU43" s="134"/>
      <c r="GNV43" s="134"/>
      <c r="GNW43" s="134"/>
      <c r="GNX43" s="134"/>
      <c r="GNY43" s="134"/>
      <c r="GNZ43" s="134"/>
      <c r="GOA43" s="134"/>
      <c r="GOB43" s="134"/>
      <c r="GOC43" s="134"/>
      <c r="GOD43" s="134"/>
      <c r="GOE43" s="134"/>
      <c r="GOF43" s="134"/>
      <c r="GOG43" s="134"/>
      <c r="GOH43" s="134"/>
      <c r="GOI43" s="134"/>
      <c r="GOJ43" s="134"/>
      <c r="GOK43" s="134"/>
      <c r="GOL43" s="134"/>
      <c r="GOM43" s="134"/>
      <c r="GON43" s="134"/>
      <c r="GOO43" s="134"/>
      <c r="GOP43" s="134"/>
      <c r="GOQ43" s="134"/>
      <c r="GOR43" s="134"/>
      <c r="GOS43" s="134"/>
      <c r="GOT43" s="134"/>
      <c r="GOU43" s="134"/>
      <c r="GOV43" s="134"/>
      <c r="GOW43" s="134"/>
      <c r="GOX43" s="134"/>
      <c r="GOY43" s="134"/>
      <c r="GOZ43" s="134"/>
      <c r="GPA43" s="134"/>
      <c r="GPB43" s="134"/>
      <c r="GPC43" s="134"/>
      <c r="GPD43" s="134"/>
      <c r="GPE43" s="134"/>
      <c r="GPF43" s="134"/>
      <c r="GPG43" s="134"/>
      <c r="GPH43" s="134"/>
      <c r="GPI43" s="134"/>
      <c r="GPJ43" s="134"/>
      <c r="GPK43" s="134"/>
      <c r="GPL43" s="134"/>
      <c r="GPM43" s="134"/>
      <c r="GPN43" s="134"/>
      <c r="GPO43" s="134"/>
      <c r="GPP43" s="134"/>
      <c r="GPQ43" s="134"/>
      <c r="GPR43" s="134"/>
      <c r="GPS43" s="134"/>
      <c r="GPT43" s="134"/>
      <c r="GPU43" s="134"/>
      <c r="GPV43" s="134"/>
      <c r="GPW43" s="134"/>
      <c r="GPX43" s="134"/>
      <c r="GPY43" s="134"/>
      <c r="GPZ43" s="134"/>
      <c r="GQA43" s="134"/>
      <c r="GQB43" s="134"/>
      <c r="GQC43" s="134"/>
      <c r="GQD43" s="134"/>
      <c r="GQE43" s="134"/>
      <c r="GQF43" s="134"/>
      <c r="GQG43" s="134"/>
      <c r="GQH43" s="134"/>
      <c r="GQI43" s="134"/>
      <c r="GQJ43" s="134"/>
      <c r="GQK43" s="134"/>
      <c r="GQL43" s="134"/>
      <c r="GQM43" s="134"/>
      <c r="GQN43" s="134"/>
      <c r="GQO43" s="134"/>
      <c r="GQP43" s="134"/>
      <c r="GQQ43" s="134"/>
      <c r="GQR43" s="134"/>
      <c r="GQS43" s="134"/>
      <c r="GQT43" s="134"/>
      <c r="GQU43" s="134"/>
      <c r="GQV43" s="134"/>
      <c r="GQW43" s="134"/>
      <c r="GQX43" s="134"/>
      <c r="GQY43" s="134"/>
      <c r="GQZ43" s="134"/>
      <c r="GRA43" s="134"/>
      <c r="GRB43" s="134"/>
      <c r="GRC43" s="134"/>
      <c r="GRD43" s="134"/>
      <c r="GRE43" s="134"/>
      <c r="GRF43" s="134"/>
      <c r="GRG43" s="134"/>
      <c r="GRH43" s="134"/>
      <c r="GRI43" s="134"/>
      <c r="GRJ43" s="134"/>
      <c r="GRK43" s="134"/>
      <c r="GRL43" s="134"/>
      <c r="GRM43" s="134"/>
      <c r="GRN43" s="134"/>
      <c r="GRO43" s="134"/>
      <c r="GRP43" s="134"/>
      <c r="GRQ43" s="134"/>
      <c r="GRR43" s="134"/>
      <c r="GRS43" s="134"/>
      <c r="GRT43" s="134"/>
      <c r="GRU43" s="134"/>
      <c r="GRV43" s="134"/>
      <c r="GRW43" s="134"/>
      <c r="GRX43" s="134"/>
      <c r="GRY43" s="134"/>
      <c r="GRZ43" s="134"/>
      <c r="GSA43" s="134"/>
      <c r="GSB43" s="134"/>
      <c r="GSC43" s="134"/>
      <c r="GSD43" s="134"/>
      <c r="GSE43" s="134"/>
      <c r="GSF43" s="134"/>
      <c r="GSG43" s="134"/>
      <c r="GSH43" s="134"/>
      <c r="GSI43" s="134"/>
      <c r="GSJ43" s="134"/>
      <c r="GSK43" s="134"/>
      <c r="GSL43" s="134"/>
      <c r="GSM43" s="134"/>
      <c r="GSN43" s="134"/>
      <c r="GSO43" s="134"/>
      <c r="GSP43" s="134"/>
      <c r="GSQ43" s="134"/>
      <c r="GSR43" s="134"/>
      <c r="GSS43" s="134"/>
      <c r="GST43" s="134"/>
      <c r="GSU43" s="134"/>
      <c r="GSV43" s="134"/>
      <c r="GSW43" s="134"/>
      <c r="GSX43" s="134"/>
      <c r="GSY43" s="134"/>
      <c r="GSZ43" s="134"/>
      <c r="GTA43" s="134"/>
      <c r="GTB43" s="134"/>
      <c r="GTC43" s="134"/>
      <c r="GTD43" s="134"/>
      <c r="GTE43" s="134"/>
      <c r="GTF43" s="134"/>
      <c r="GTG43" s="134"/>
      <c r="GTH43" s="134"/>
      <c r="GTI43" s="134"/>
      <c r="GTJ43" s="134"/>
      <c r="GTK43" s="134"/>
      <c r="GTL43" s="134"/>
      <c r="GTM43" s="134"/>
      <c r="GTN43" s="134"/>
      <c r="GTO43" s="134"/>
      <c r="GTP43" s="134"/>
      <c r="GTQ43" s="134"/>
      <c r="GTR43" s="134"/>
      <c r="GTS43" s="134"/>
      <c r="GTT43" s="134"/>
      <c r="GTU43" s="134"/>
      <c r="GTV43" s="134"/>
      <c r="GTW43" s="134"/>
      <c r="GTX43" s="134"/>
      <c r="GTY43" s="134"/>
      <c r="GTZ43" s="134"/>
      <c r="GUA43" s="134"/>
      <c r="GUB43" s="134"/>
      <c r="GUC43" s="134"/>
      <c r="GUD43" s="134"/>
      <c r="GUE43" s="134"/>
      <c r="GUF43" s="134"/>
      <c r="GUG43" s="134"/>
      <c r="GUH43" s="134"/>
      <c r="GUI43" s="134"/>
      <c r="GUJ43" s="134"/>
      <c r="GUK43" s="134"/>
      <c r="GUL43" s="134"/>
      <c r="GUM43" s="134"/>
      <c r="GUN43" s="134"/>
      <c r="GUO43" s="134"/>
      <c r="GUP43" s="134"/>
      <c r="GUQ43" s="134"/>
      <c r="GUR43" s="134"/>
      <c r="GUS43" s="134"/>
      <c r="GUT43" s="134"/>
      <c r="GUU43" s="134"/>
      <c r="GUV43" s="134"/>
      <c r="GUW43" s="134"/>
      <c r="GUX43" s="134"/>
      <c r="GUY43" s="134"/>
      <c r="GUZ43" s="134"/>
      <c r="GVA43" s="134"/>
      <c r="GVB43" s="134"/>
      <c r="GVC43" s="134"/>
      <c r="GVD43" s="134"/>
      <c r="GVE43" s="134"/>
      <c r="GVF43" s="134"/>
      <c r="GVG43" s="134"/>
      <c r="GVH43" s="134"/>
      <c r="GVI43" s="134"/>
      <c r="GVJ43" s="134"/>
      <c r="GVK43" s="134"/>
      <c r="GVL43" s="134"/>
      <c r="GVM43" s="134"/>
      <c r="GVN43" s="134"/>
      <c r="GVO43" s="134"/>
      <c r="GVP43" s="134"/>
      <c r="GVQ43" s="134"/>
      <c r="GVR43" s="134"/>
      <c r="GVS43" s="134"/>
      <c r="GVT43" s="134"/>
      <c r="GVU43" s="134"/>
      <c r="GVV43" s="134"/>
      <c r="GVW43" s="134"/>
      <c r="GVX43" s="134"/>
      <c r="GVY43" s="134"/>
      <c r="GVZ43" s="134"/>
      <c r="GWA43" s="134"/>
      <c r="GWB43" s="134"/>
      <c r="GWC43" s="134"/>
      <c r="GWD43" s="134"/>
      <c r="GWE43" s="134"/>
      <c r="GWF43" s="134"/>
      <c r="GWG43" s="134"/>
      <c r="GWH43" s="134"/>
      <c r="GWI43" s="134"/>
      <c r="GWJ43" s="134"/>
      <c r="GWK43" s="134"/>
      <c r="GWL43" s="134"/>
      <c r="GWM43" s="134"/>
      <c r="GWN43" s="134"/>
      <c r="GWO43" s="134"/>
      <c r="GWP43" s="134"/>
      <c r="GWQ43" s="134"/>
      <c r="GWR43" s="134"/>
      <c r="GWS43" s="134"/>
      <c r="GWT43" s="134"/>
      <c r="GWU43" s="134"/>
      <c r="GWV43" s="134"/>
      <c r="GWW43" s="134"/>
      <c r="GWX43" s="134"/>
      <c r="GWY43" s="134"/>
      <c r="GWZ43" s="134"/>
      <c r="GXA43" s="134"/>
      <c r="GXB43" s="134"/>
      <c r="GXC43" s="134"/>
      <c r="GXD43" s="134"/>
      <c r="GXE43" s="134"/>
      <c r="GXF43" s="134"/>
      <c r="GXG43" s="134"/>
      <c r="GXH43" s="134"/>
      <c r="GXI43" s="134"/>
      <c r="GXJ43" s="134"/>
      <c r="GXK43" s="134"/>
      <c r="GXL43" s="134"/>
      <c r="GXM43" s="134"/>
      <c r="GXN43" s="134"/>
      <c r="GXO43" s="134"/>
      <c r="GXP43" s="134"/>
      <c r="GXQ43" s="134"/>
      <c r="GXR43" s="134"/>
      <c r="GXS43" s="134"/>
      <c r="GXT43" s="134"/>
      <c r="GXU43" s="134"/>
      <c r="GXV43" s="134"/>
      <c r="GXW43" s="134"/>
      <c r="GXX43" s="134"/>
      <c r="GXY43" s="134"/>
      <c r="GXZ43" s="134"/>
      <c r="GYA43" s="134"/>
      <c r="GYB43" s="134"/>
      <c r="GYC43" s="134"/>
      <c r="GYD43" s="134"/>
      <c r="GYE43" s="134"/>
      <c r="GYF43" s="134"/>
      <c r="GYG43" s="134"/>
      <c r="GYH43" s="134"/>
      <c r="GYI43" s="134"/>
      <c r="GYJ43" s="134"/>
      <c r="GYK43" s="134"/>
      <c r="GYL43" s="134"/>
      <c r="GYM43" s="134"/>
      <c r="GYN43" s="134"/>
      <c r="GYO43" s="134"/>
      <c r="GYP43" s="134"/>
      <c r="GYQ43" s="134"/>
      <c r="GYR43" s="134"/>
      <c r="GYS43" s="134"/>
      <c r="GYT43" s="134"/>
      <c r="GYU43" s="134"/>
      <c r="GYV43" s="134"/>
      <c r="GYW43" s="134"/>
      <c r="GYX43" s="134"/>
      <c r="GYY43" s="134"/>
      <c r="GYZ43" s="134"/>
      <c r="GZA43" s="134"/>
      <c r="GZB43" s="134"/>
      <c r="GZC43" s="134"/>
      <c r="GZD43" s="134"/>
      <c r="GZE43" s="134"/>
      <c r="GZF43" s="134"/>
      <c r="GZG43" s="134"/>
      <c r="GZH43" s="134"/>
      <c r="GZI43" s="134"/>
      <c r="GZJ43" s="134"/>
      <c r="GZK43" s="134"/>
      <c r="GZL43" s="134"/>
      <c r="GZM43" s="134"/>
      <c r="GZN43" s="134"/>
      <c r="GZO43" s="134"/>
      <c r="GZP43" s="134"/>
      <c r="GZQ43" s="134"/>
      <c r="GZR43" s="134"/>
      <c r="GZS43" s="134"/>
      <c r="GZT43" s="134"/>
      <c r="GZU43" s="134"/>
      <c r="GZV43" s="134"/>
      <c r="GZW43" s="134"/>
      <c r="GZX43" s="134"/>
      <c r="GZY43" s="134"/>
      <c r="GZZ43" s="134"/>
      <c r="HAA43" s="134"/>
      <c r="HAB43" s="134"/>
      <c r="HAC43" s="134"/>
      <c r="HAD43" s="134"/>
      <c r="HAE43" s="134"/>
      <c r="HAF43" s="134"/>
      <c r="HAG43" s="134"/>
      <c r="HAH43" s="134"/>
      <c r="HAI43" s="134"/>
      <c r="HAJ43" s="134"/>
      <c r="HAK43" s="134"/>
      <c r="HAL43" s="134"/>
      <c r="HAM43" s="134"/>
      <c r="HAN43" s="134"/>
      <c r="HAO43" s="134"/>
      <c r="HAP43" s="134"/>
      <c r="HAQ43" s="134"/>
      <c r="HAR43" s="134"/>
      <c r="HAS43" s="134"/>
      <c r="HAT43" s="134"/>
      <c r="HAU43" s="134"/>
      <c r="HAV43" s="134"/>
      <c r="HAW43" s="134"/>
      <c r="HAX43" s="134"/>
      <c r="HAY43" s="134"/>
      <c r="HAZ43" s="134"/>
      <c r="HBA43" s="134"/>
      <c r="HBB43" s="134"/>
      <c r="HBC43" s="134"/>
      <c r="HBD43" s="134"/>
      <c r="HBE43" s="134"/>
      <c r="HBF43" s="134"/>
      <c r="HBG43" s="134"/>
      <c r="HBH43" s="134"/>
      <c r="HBI43" s="134"/>
      <c r="HBJ43" s="134"/>
      <c r="HBK43" s="134"/>
      <c r="HBL43" s="134"/>
      <c r="HBM43" s="134"/>
      <c r="HBN43" s="134"/>
      <c r="HBO43" s="134"/>
      <c r="HBP43" s="134"/>
      <c r="HBQ43" s="134"/>
      <c r="HBR43" s="134"/>
      <c r="HBS43" s="134"/>
      <c r="HBT43" s="134"/>
      <c r="HBU43" s="134"/>
      <c r="HBV43" s="134"/>
      <c r="HBW43" s="134"/>
      <c r="HBX43" s="134"/>
      <c r="HBY43" s="134"/>
      <c r="HBZ43" s="134"/>
      <c r="HCA43" s="134"/>
      <c r="HCB43" s="134"/>
      <c r="HCC43" s="134"/>
      <c r="HCD43" s="134"/>
      <c r="HCE43" s="134"/>
      <c r="HCF43" s="134"/>
      <c r="HCG43" s="134"/>
      <c r="HCH43" s="134"/>
      <c r="HCI43" s="134"/>
      <c r="HCJ43" s="134"/>
      <c r="HCK43" s="134"/>
      <c r="HCL43" s="134"/>
      <c r="HCM43" s="134"/>
      <c r="HCN43" s="134"/>
      <c r="HCO43" s="134"/>
      <c r="HCP43" s="134"/>
      <c r="HCQ43" s="134"/>
      <c r="HCR43" s="134"/>
      <c r="HCS43" s="134"/>
      <c r="HCT43" s="134"/>
      <c r="HCU43" s="134"/>
      <c r="HCV43" s="134"/>
      <c r="HCW43" s="134"/>
      <c r="HCX43" s="134"/>
      <c r="HCY43" s="134"/>
      <c r="HCZ43" s="134"/>
      <c r="HDA43" s="134"/>
      <c r="HDB43" s="134"/>
      <c r="HDC43" s="134"/>
      <c r="HDD43" s="134"/>
      <c r="HDE43" s="134"/>
      <c r="HDF43" s="134"/>
      <c r="HDG43" s="134"/>
      <c r="HDH43" s="134"/>
      <c r="HDI43" s="134"/>
      <c r="HDJ43" s="134"/>
      <c r="HDK43" s="134"/>
      <c r="HDL43" s="134"/>
      <c r="HDM43" s="134"/>
      <c r="HDN43" s="134"/>
      <c r="HDO43" s="134"/>
      <c r="HDP43" s="134"/>
      <c r="HDQ43" s="134"/>
      <c r="HDR43" s="134"/>
      <c r="HDS43" s="134"/>
      <c r="HDT43" s="134"/>
      <c r="HDU43" s="134"/>
      <c r="HDV43" s="134"/>
      <c r="HDW43" s="134"/>
      <c r="HDX43" s="134"/>
      <c r="HDY43" s="134"/>
      <c r="HDZ43" s="134"/>
      <c r="HEA43" s="134"/>
      <c r="HEB43" s="134"/>
      <c r="HEC43" s="134"/>
      <c r="HED43" s="134"/>
      <c r="HEE43" s="134"/>
      <c r="HEF43" s="134"/>
      <c r="HEG43" s="134"/>
      <c r="HEH43" s="134"/>
      <c r="HEI43" s="134"/>
      <c r="HEJ43" s="134"/>
      <c r="HEK43" s="134"/>
      <c r="HEL43" s="134"/>
      <c r="HEM43" s="134"/>
      <c r="HEN43" s="134"/>
      <c r="HEO43" s="134"/>
      <c r="HEP43" s="134"/>
      <c r="HEQ43" s="134"/>
      <c r="HER43" s="134"/>
      <c r="HES43" s="134"/>
      <c r="HET43" s="134"/>
      <c r="HEU43" s="134"/>
      <c r="HEV43" s="134"/>
      <c r="HEW43" s="134"/>
      <c r="HEX43" s="134"/>
      <c r="HEY43" s="134"/>
      <c r="HEZ43" s="134"/>
      <c r="HFA43" s="134"/>
      <c r="HFB43" s="134"/>
      <c r="HFC43" s="134"/>
      <c r="HFD43" s="134"/>
      <c r="HFE43" s="134"/>
      <c r="HFF43" s="134"/>
      <c r="HFG43" s="134"/>
      <c r="HFH43" s="134"/>
      <c r="HFI43" s="134"/>
      <c r="HFJ43" s="134"/>
      <c r="HFK43" s="134"/>
      <c r="HFL43" s="134"/>
      <c r="HFM43" s="134"/>
      <c r="HFN43" s="134"/>
      <c r="HFO43" s="134"/>
      <c r="HFP43" s="134"/>
      <c r="HFQ43" s="134"/>
      <c r="HFR43" s="134"/>
      <c r="HFS43" s="134"/>
      <c r="HFT43" s="134"/>
      <c r="HFU43" s="134"/>
      <c r="HFV43" s="134"/>
      <c r="HFW43" s="134"/>
      <c r="HFX43" s="134"/>
      <c r="HFY43" s="134"/>
      <c r="HFZ43" s="134"/>
      <c r="HGA43" s="134"/>
      <c r="HGB43" s="134"/>
      <c r="HGC43" s="134"/>
      <c r="HGD43" s="134"/>
      <c r="HGE43" s="134"/>
      <c r="HGF43" s="134"/>
      <c r="HGG43" s="134"/>
      <c r="HGH43" s="134"/>
      <c r="HGI43" s="134"/>
      <c r="HGJ43" s="134"/>
      <c r="HGK43" s="134"/>
      <c r="HGL43" s="134"/>
      <c r="HGM43" s="134"/>
      <c r="HGN43" s="134"/>
      <c r="HGO43" s="134"/>
      <c r="HGP43" s="134"/>
      <c r="HGQ43" s="134"/>
      <c r="HGR43" s="134"/>
      <c r="HGS43" s="134"/>
      <c r="HGT43" s="134"/>
      <c r="HGU43" s="134"/>
      <c r="HGV43" s="134"/>
      <c r="HGW43" s="134"/>
      <c r="HGX43" s="134"/>
      <c r="HGY43" s="134"/>
      <c r="HGZ43" s="134"/>
      <c r="HHA43" s="134"/>
      <c r="HHB43" s="134"/>
      <c r="HHC43" s="134"/>
      <c r="HHD43" s="134"/>
      <c r="HHE43" s="134"/>
      <c r="HHF43" s="134"/>
      <c r="HHG43" s="134"/>
      <c r="HHH43" s="134"/>
      <c r="HHI43" s="134"/>
      <c r="HHJ43" s="134"/>
      <c r="HHK43" s="134"/>
      <c r="HHL43" s="134"/>
      <c r="HHM43" s="134"/>
      <c r="HHN43" s="134"/>
      <c r="HHO43" s="134"/>
      <c r="HHP43" s="134"/>
      <c r="HHQ43" s="134"/>
      <c r="HHR43" s="134"/>
      <c r="HHS43" s="134"/>
      <c r="HHT43" s="134"/>
      <c r="HHU43" s="134"/>
      <c r="HHV43" s="134"/>
      <c r="HHW43" s="134"/>
      <c r="HHX43" s="134"/>
      <c r="HHY43" s="134"/>
      <c r="HHZ43" s="134"/>
      <c r="HIA43" s="134"/>
      <c r="HIB43" s="134"/>
      <c r="HIC43" s="134"/>
      <c r="HID43" s="134"/>
      <c r="HIE43" s="134"/>
      <c r="HIF43" s="134"/>
      <c r="HIG43" s="134"/>
      <c r="HIH43" s="134"/>
      <c r="HII43" s="134"/>
      <c r="HIJ43" s="134"/>
      <c r="HIK43" s="134"/>
      <c r="HIL43" s="134"/>
      <c r="HIM43" s="134"/>
      <c r="HIN43" s="134"/>
      <c r="HIO43" s="134"/>
      <c r="HIP43" s="134"/>
      <c r="HIQ43" s="134"/>
      <c r="HIR43" s="134"/>
      <c r="HIS43" s="134"/>
      <c r="HIT43" s="134"/>
      <c r="HIU43" s="134"/>
      <c r="HIV43" s="134"/>
      <c r="HIW43" s="134"/>
      <c r="HIX43" s="134"/>
      <c r="HIY43" s="134"/>
      <c r="HIZ43" s="134"/>
      <c r="HJA43" s="134"/>
      <c r="HJB43" s="134"/>
      <c r="HJC43" s="134"/>
      <c r="HJD43" s="134"/>
      <c r="HJE43" s="134"/>
      <c r="HJF43" s="134"/>
      <c r="HJG43" s="134"/>
      <c r="HJH43" s="134"/>
      <c r="HJI43" s="134"/>
      <c r="HJJ43" s="134"/>
      <c r="HJK43" s="134"/>
      <c r="HJL43" s="134"/>
      <c r="HJM43" s="134"/>
      <c r="HJN43" s="134"/>
      <c r="HJO43" s="134"/>
      <c r="HJP43" s="134"/>
      <c r="HJQ43" s="134"/>
      <c r="HJR43" s="134"/>
      <c r="HJS43" s="134"/>
      <c r="HJT43" s="134"/>
      <c r="HJU43" s="134"/>
      <c r="HJV43" s="134"/>
      <c r="HJW43" s="134"/>
      <c r="HJX43" s="134"/>
      <c r="HJY43" s="134"/>
      <c r="HJZ43" s="134"/>
      <c r="HKA43" s="134"/>
      <c r="HKB43" s="134"/>
      <c r="HKC43" s="134"/>
      <c r="HKD43" s="134"/>
      <c r="HKE43" s="134"/>
      <c r="HKF43" s="134"/>
      <c r="HKG43" s="134"/>
      <c r="HKH43" s="134"/>
      <c r="HKI43" s="134"/>
      <c r="HKJ43" s="134"/>
      <c r="HKK43" s="134"/>
      <c r="HKL43" s="134"/>
      <c r="HKM43" s="134"/>
      <c r="HKN43" s="134"/>
      <c r="HKO43" s="134"/>
      <c r="HKP43" s="134"/>
      <c r="HKQ43" s="134"/>
      <c r="HKR43" s="134"/>
      <c r="HKS43" s="134"/>
      <c r="HKT43" s="134"/>
      <c r="HKU43" s="134"/>
      <c r="HKV43" s="134"/>
      <c r="HKW43" s="134"/>
      <c r="HKX43" s="134"/>
      <c r="HKY43" s="134"/>
      <c r="HKZ43" s="134"/>
      <c r="HLA43" s="134"/>
      <c r="HLB43" s="134"/>
      <c r="HLC43" s="134"/>
      <c r="HLD43" s="134"/>
      <c r="HLE43" s="134"/>
      <c r="HLF43" s="134"/>
      <c r="HLG43" s="134"/>
      <c r="HLH43" s="134"/>
      <c r="HLI43" s="134"/>
      <c r="HLJ43" s="134"/>
      <c r="HLK43" s="134"/>
      <c r="HLL43" s="134"/>
      <c r="HLM43" s="134"/>
      <c r="HLN43" s="134"/>
      <c r="HLO43" s="134"/>
      <c r="HLP43" s="134"/>
      <c r="HLQ43" s="134"/>
      <c r="HLR43" s="134"/>
      <c r="HLS43" s="134"/>
      <c r="HLT43" s="134"/>
      <c r="HLU43" s="134"/>
      <c r="HLV43" s="134"/>
      <c r="HLW43" s="134"/>
      <c r="HLX43" s="134"/>
      <c r="HLY43" s="134"/>
      <c r="HLZ43" s="134"/>
      <c r="HMA43" s="134"/>
      <c r="HMB43" s="134"/>
      <c r="HMC43" s="134"/>
      <c r="HMD43" s="134"/>
      <c r="HME43" s="134"/>
      <c r="HMF43" s="134"/>
      <c r="HMG43" s="134"/>
      <c r="HMH43" s="134"/>
      <c r="HMI43" s="134"/>
      <c r="HMJ43" s="134"/>
      <c r="HMK43" s="134"/>
      <c r="HML43" s="134"/>
      <c r="HMM43" s="134"/>
      <c r="HMN43" s="134"/>
      <c r="HMO43" s="134"/>
      <c r="HMP43" s="134"/>
      <c r="HMQ43" s="134"/>
      <c r="HMR43" s="134"/>
      <c r="HMS43" s="134"/>
      <c r="HMT43" s="134"/>
      <c r="HMU43" s="134"/>
      <c r="HMV43" s="134"/>
      <c r="HMW43" s="134"/>
      <c r="HMX43" s="134"/>
      <c r="HMY43" s="134"/>
      <c r="HMZ43" s="134"/>
      <c r="HNA43" s="134"/>
      <c r="HNB43" s="134"/>
      <c r="HNC43" s="134"/>
      <c r="HND43" s="134"/>
      <c r="HNE43" s="134"/>
      <c r="HNF43" s="134"/>
      <c r="HNG43" s="134"/>
      <c r="HNH43" s="134"/>
      <c r="HNI43" s="134"/>
      <c r="HNJ43" s="134"/>
      <c r="HNK43" s="134"/>
      <c r="HNL43" s="134"/>
      <c r="HNM43" s="134"/>
      <c r="HNN43" s="134"/>
      <c r="HNO43" s="134"/>
      <c r="HNP43" s="134"/>
      <c r="HNQ43" s="134"/>
      <c r="HNR43" s="134"/>
      <c r="HNS43" s="134"/>
      <c r="HNT43" s="134"/>
      <c r="HNU43" s="134"/>
      <c r="HNV43" s="134"/>
      <c r="HNW43" s="134"/>
      <c r="HNX43" s="134"/>
      <c r="HNY43" s="134"/>
      <c r="HNZ43" s="134"/>
      <c r="HOA43" s="134"/>
      <c r="HOB43" s="134"/>
      <c r="HOC43" s="134"/>
      <c r="HOD43" s="134"/>
      <c r="HOE43" s="134"/>
      <c r="HOF43" s="134"/>
      <c r="HOG43" s="134"/>
      <c r="HOH43" s="134"/>
      <c r="HOI43" s="134"/>
      <c r="HOJ43" s="134"/>
      <c r="HOK43" s="134"/>
      <c r="HOL43" s="134"/>
      <c r="HOM43" s="134"/>
      <c r="HON43" s="134"/>
      <c r="HOO43" s="134"/>
      <c r="HOP43" s="134"/>
      <c r="HOQ43" s="134"/>
      <c r="HOR43" s="134"/>
      <c r="HOS43" s="134"/>
      <c r="HOT43" s="134"/>
      <c r="HOU43" s="134"/>
      <c r="HOV43" s="134"/>
      <c r="HOW43" s="134"/>
      <c r="HOX43" s="134"/>
      <c r="HOY43" s="134"/>
      <c r="HOZ43" s="134"/>
      <c r="HPA43" s="134"/>
      <c r="HPB43" s="134"/>
      <c r="HPC43" s="134"/>
      <c r="HPD43" s="134"/>
      <c r="HPE43" s="134"/>
      <c r="HPF43" s="134"/>
      <c r="HPG43" s="134"/>
      <c r="HPH43" s="134"/>
      <c r="HPI43" s="134"/>
      <c r="HPJ43" s="134"/>
      <c r="HPK43" s="134"/>
      <c r="HPL43" s="134"/>
      <c r="HPM43" s="134"/>
      <c r="HPN43" s="134"/>
      <c r="HPO43" s="134"/>
      <c r="HPP43" s="134"/>
      <c r="HPQ43" s="134"/>
      <c r="HPR43" s="134"/>
      <c r="HPS43" s="134"/>
      <c r="HPT43" s="134"/>
      <c r="HPU43" s="134"/>
      <c r="HPV43" s="134"/>
      <c r="HPW43" s="134"/>
      <c r="HPX43" s="134"/>
      <c r="HPY43" s="134"/>
      <c r="HPZ43" s="134"/>
      <c r="HQA43" s="134"/>
      <c r="HQB43" s="134"/>
      <c r="HQC43" s="134"/>
      <c r="HQD43" s="134"/>
      <c r="HQE43" s="134"/>
      <c r="HQF43" s="134"/>
      <c r="HQG43" s="134"/>
      <c r="HQH43" s="134"/>
      <c r="HQI43" s="134"/>
      <c r="HQJ43" s="134"/>
      <c r="HQK43" s="134"/>
      <c r="HQL43" s="134"/>
      <c r="HQM43" s="134"/>
      <c r="HQN43" s="134"/>
      <c r="HQO43" s="134"/>
      <c r="HQP43" s="134"/>
      <c r="HQQ43" s="134"/>
      <c r="HQR43" s="134"/>
      <c r="HQS43" s="134"/>
      <c r="HQT43" s="134"/>
      <c r="HQU43" s="134"/>
      <c r="HQV43" s="134"/>
      <c r="HQW43" s="134"/>
      <c r="HQX43" s="134"/>
      <c r="HQY43" s="134"/>
      <c r="HQZ43" s="134"/>
      <c r="HRA43" s="134"/>
      <c r="HRB43" s="134"/>
      <c r="HRC43" s="134"/>
      <c r="HRD43" s="134"/>
      <c r="HRE43" s="134"/>
      <c r="HRF43" s="134"/>
      <c r="HRG43" s="134"/>
      <c r="HRH43" s="134"/>
      <c r="HRI43" s="134"/>
      <c r="HRJ43" s="134"/>
      <c r="HRK43" s="134"/>
      <c r="HRL43" s="134"/>
      <c r="HRM43" s="134"/>
      <c r="HRN43" s="134"/>
      <c r="HRO43" s="134"/>
      <c r="HRP43" s="134"/>
      <c r="HRQ43" s="134"/>
      <c r="HRR43" s="134"/>
      <c r="HRS43" s="134"/>
      <c r="HRT43" s="134"/>
      <c r="HRU43" s="134"/>
      <c r="HRV43" s="134"/>
      <c r="HRW43" s="134"/>
      <c r="HRX43" s="134"/>
      <c r="HRY43" s="134"/>
      <c r="HRZ43" s="134"/>
      <c r="HSA43" s="134"/>
      <c r="HSB43" s="134"/>
      <c r="HSC43" s="134"/>
      <c r="HSD43" s="134"/>
      <c r="HSE43" s="134"/>
      <c r="HSF43" s="134"/>
      <c r="HSG43" s="134"/>
      <c r="HSH43" s="134"/>
      <c r="HSI43" s="134"/>
      <c r="HSJ43" s="134"/>
      <c r="HSK43" s="134"/>
      <c r="HSL43" s="134"/>
      <c r="HSM43" s="134"/>
      <c r="HSN43" s="134"/>
      <c r="HSO43" s="134"/>
      <c r="HSP43" s="134"/>
      <c r="HSQ43" s="134"/>
      <c r="HSR43" s="134"/>
      <c r="HSS43" s="134"/>
      <c r="HST43" s="134"/>
      <c r="HSU43" s="134"/>
      <c r="HSV43" s="134"/>
      <c r="HSW43" s="134"/>
      <c r="HSX43" s="134"/>
      <c r="HSY43" s="134"/>
      <c r="HSZ43" s="134"/>
      <c r="HTA43" s="134"/>
      <c r="HTB43" s="134"/>
      <c r="HTC43" s="134"/>
      <c r="HTD43" s="134"/>
      <c r="HTE43" s="134"/>
      <c r="HTF43" s="134"/>
      <c r="HTG43" s="134"/>
      <c r="HTH43" s="134"/>
      <c r="HTI43" s="134"/>
      <c r="HTJ43" s="134"/>
      <c r="HTK43" s="134"/>
      <c r="HTL43" s="134"/>
      <c r="HTM43" s="134"/>
      <c r="HTN43" s="134"/>
      <c r="HTO43" s="134"/>
      <c r="HTP43" s="134"/>
      <c r="HTQ43" s="134"/>
      <c r="HTR43" s="134"/>
      <c r="HTS43" s="134"/>
      <c r="HTT43" s="134"/>
      <c r="HTU43" s="134"/>
      <c r="HTV43" s="134"/>
      <c r="HTW43" s="134"/>
      <c r="HTX43" s="134"/>
      <c r="HTY43" s="134"/>
      <c r="HTZ43" s="134"/>
      <c r="HUA43" s="134"/>
      <c r="HUB43" s="134"/>
      <c r="HUC43" s="134"/>
      <c r="HUD43" s="134"/>
      <c r="HUE43" s="134"/>
      <c r="HUF43" s="134"/>
      <c r="HUG43" s="134"/>
      <c r="HUH43" s="134"/>
      <c r="HUI43" s="134"/>
      <c r="HUJ43" s="134"/>
      <c r="HUK43" s="134"/>
      <c r="HUL43" s="134"/>
      <c r="HUM43" s="134"/>
      <c r="HUN43" s="134"/>
      <c r="HUO43" s="134"/>
      <c r="HUP43" s="134"/>
      <c r="HUQ43" s="134"/>
      <c r="HUR43" s="134"/>
      <c r="HUS43" s="134"/>
      <c r="HUT43" s="134"/>
      <c r="HUU43" s="134"/>
      <c r="HUV43" s="134"/>
      <c r="HUW43" s="134"/>
      <c r="HUX43" s="134"/>
      <c r="HUY43" s="134"/>
      <c r="HUZ43" s="134"/>
      <c r="HVA43" s="134"/>
      <c r="HVB43" s="134"/>
      <c r="HVC43" s="134"/>
      <c r="HVD43" s="134"/>
      <c r="HVE43" s="134"/>
      <c r="HVF43" s="134"/>
      <c r="HVG43" s="134"/>
      <c r="HVH43" s="134"/>
      <c r="HVI43" s="134"/>
      <c r="HVJ43" s="134"/>
      <c r="HVK43" s="134"/>
      <c r="HVL43" s="134"/>
      <c r="HVM43" s="134"/>
      <c r="HVN43" s="134"/>
      <c r="HVO43" s="134"/>
      <c r="HVP43" s="134"/>
      <c r="HVQ43" s="134"/>
      <c r="HVR43" s="134"/>
      <c r="HVS43" s="134"/>
      <c r="HVT43" s="134"/>
      <c r="HVU43" s="134"/>
      <c r="HVV43" s="134"/>
      <c r="HVW43" s="134"/>
      <c r="HVX43" s="134"/>
      <c r="HVY43" s="134"/>
      <c r="HVZ43" s="134"/>
      <c r="HWA43" s="134"/>
      <c r="HWB43" s="134"/>
      <c r="HWC43" s="134"/>
      <c r="HWD43" s="134"/>
      <c r="HWE43" s="134"/>
      <c r="HWF43" s="134"/>
      <c r="HWG43" s="134"/>
      <c r="HWH43" s="134"/>
      <c r="HWI43" s="134"/>
      <c r="HWJ43" s="134"/>
      <c r="HWK43" s="134"/>
      <c r="HWL43" s="134"/>
      <c r="HWM43" s="134"/>
      <c r="HWN43" s="134"/>
      <c r="HWO43" s="134"/>
      <c r="HWP43" s="134"/>
      <c r="HWQ43" s="134"/>
      <c r="HWR43" s="134"/>
      <c r="HWS43" s="134"/>
      <c r="HWT43" s="134"/>
      <c r="HWU43" s="134"/>
      <c r="HWV43" s="134"/>
      <c r="HWW43" s="134"/>
      <c r="HWX43" s="134"/>
      <c r="HWY43" s="134"/>
      <c r="HWZ43" s="134"/>
      <c r="HXA43" s="134"/>
      <c r="HXB43" s="134"/>
      <c r="HXC43" s="134"/>
      <c r="HXD43" s="134"/>
      <c r="HXE43" s="134"/>
      <c r="HXF43" s="134"/>
      <c r="HXG43" s="134"/>
      <c r="HXH43" s="134"/>
      <c r="HXI43" s="134"/>
      <c r="HXJ43" s="134"/>
      <c r="HXK43" s="134"/>
      <c r="HXL43" s="134"/>
      <c r="HXM43" s="134"/>
      <c r="HXN43" s="134"/>
      <c r="HXO43" s="134"/>
      <c r="HXP43" s="134"/>
      <c r="HXQ43" s="134"/>
      <c r="HXR43" s="134"/>
      <c r="HXS43" s="134"/>
      <c r="HXT43" s="134"/>
      <c r="HXU43" s="134"/>
      <c r="HXV43" s="134"/>
      <c r="HXW43" s="134"/>
      <c r="HXX43" s="134"/>
      <c r="HXY43" s="134"/>
      <c r="HXZ43" s="134"/>
      <c r="HYA43" s="134"/>
      <c r="HYB43" s="134"/>
      <c r="HYC43" s="134"/>
      <c r="HYD43" s="134"/>
      <c r="HYE43" s="134"/>
      <c r="HYF43" s="134"/>
      <c r="HYG43" s="134"/>
      <c r="HYH43" s="134"/>
      <c r="HYI43" s="134"/>
      <c r="HYJ43" s="134"/>
      <c r="HYK43" s="134"/>
      <c r="HYL43" s="134"/>
      <c r="HYM43" s="134"/>
      <c r="HYN43" s="134"/>
      <c r="HYO43" s="134"/>
      <c r="HYP43" s="134"/>
      <c r="HYQ43" s="134"/>
      <c r="HYR43" s="134"/>
      <c r="HYS43" s="134"/>
      <c r="HYT43" s="134"/>
      <c r="HYU43" s="134"/>
      <c r="HYV43" s="134"/>
      <c r="HYW43" s="134"/>
      <c r="HYX43" s="134"/>
      <c r="HYY43" s="134"/>
      <c r="HYZ43" s="134"/>
      <c r="HZA43" s="134"/>
      <c r="HZB43" s="134"/>
      <c r="HZC43" s="134"/>
      <c r="HZD43" s="134"/>
      <c r="HZE43" s="134"/>
      <c r="HZF43" s="134"/>
      <c r="HZG43" s="134"/>
      <c r="HZH43" s="134"/>
      <c r="HZI43" s="134"/>
      <c r="HZJ43" s="134"/>
      <c r="HZK43" s="134"/>
      <c r="HZL43" s="134"/>
      <c r="HZM43" s="134"/>
      <c r="HZN43" s="134"/>
      <c r="HZO43" s="134"/>
      <c r="HZP43" s="134"/>
      <c r="HZQ43" s="134"/>
      <c r="HZR43" s="134"/>
      <c r="HZS43" s="134"/>
      <c r="HZT43" s="134"/>
      <c r="HZU43" s="134"/>
      <c r="HZV43" s="134"/>
      <c r="HZW43" s="134"/>
      <c r="HZX43" s="134"/>
      <c r="HZY43" s="134"/>
      <c r="HZZ43" s="134"/>
      <c r="IAA43" s="134"/>
      <c r="IAB43" s="134"/>
      <c r="IAC43" s="134"/>
      <c r="IAD43" s="134"/>
      <c r="IAE43" s="134"/>
      <c r="IAF43" s="134"/>
      <c r="IAG43" s="134"/>
      <c r="IAH43" s="134"/>
      <c r="IAI43" s="134"/>
      <c r="IAJ43" s="134"/>
      <c r="IAK43" s="134"/>
      <c r="IAL43" s="134"/>
      <c r="IAM43" s="134"/>
      <c r="IAN43" s="134"/>
      <c r="IAO43" s="134"/>
      <c r="IAP43" s="134"/>
      <c r="IAQ43" s="134"/>
      <c r="IAR43" s="134"/>
      <c r="IAS43" s="134"/>
      <c r="IAT43" s="134"/>
      <c r="IAU43" s="134"/>
      <c r="IAV43" s="134"/>
      <c r="IAW43" s="134"/>
      <c r="IAX43" s="134"/>
      <c r="IAY43" s="134"/>
      <c r="IAZ43" s="134"/>
      <c r="IBA43" s="134"/>
      <c r="IBB43" s="134"/>
      <c r="IBC43" s="134"/>
      <c r="IBD43" s="134"/>
      <c r="IBE43" s="134"/>
      <c r="IBF43" s="134"/>
      <c r="IBG43" s="134"/>
      <c r="IBH43" s="134"/>
      <c r="IBI43" s="134"/>
      <c r="IBJ43" s="134"/>
      <c r="IBK43" s="134"/>
      <c r="IBL43" s="134"/>
      <c r="IBM43" s="134"/>
      <c r="IBN43" s="134"/>
      <c r="IBO43" s="134"/>
      <c r="IBP43" s="134"/>
      <c r="IBQ43" s="134"/>
      <c r="IBR43" s="134"/>
      <c r="IBS43" s="134"/>
      <c r="IBT43" s="134"/>
      <c r="IBU43" s="134"/>
      <c r="IBV43" s="134"/>
      <c r="IBW43" s="134"/>
      <c r="IBX43" s="134"/>
      <c r="IBY43" s="134"/>
      <c r="IBZ43" s="134"/>
      <c r="ICA43" s="134"/>
      <c r="ICB43" s="134"/>
      <c r="ICC43" s="134"/>
      <c r="ICD43" s="134"/>
      <c r="ICE43" s="134"/>
      <c r="ICF43" s="134"/>
      <c r="ICG43" s="134"/>
      <c r="ICH43" s="134"/>
      <c r="ICI43" s="134"/>
      <c r="ICJ43" s="134"/>
      <c r="ICK43" s="134"/>
      <c r="ICL43" s="134"/>
      <c r="ICM43" s="134"/>
      <c r="ICN43" s="134"/>
      <c r="ICO43" s="134"/>
      <c r="ICP43" s="134"/>
      <c r="ICQ43" s="134"/>
      <c r="ICR43" s="134"/>
      <c r="ICS43" s="134"/>
      <c r="ICT43" s="134"/>
      <c r="ICU43" s="134"/>
      <c r="ICV43" s="134"/>
      <c r="ICW43" s="134"/>
      <c r="ICX43" s="134"/>
      <c r="ICY43" s="134"/>
      <c r="ICZ43" s="134"/>
      <c r="IDA43" s="134"/>
      <c r="IDB43" s="134"/>
      <c r="IDC43" s="134"/>
      <c r="IDD43" s="134"/>
      <c r="IDE43" s="134"/>
      <c r="IDF43" s="134"/>
      <c r="IDG43" s="134"/>
      <c r="IDH43" s="134"/>
      <c r="IDI43" s="134"/>
      <c r="IDJ43" s="134"/>
      <c r="IDK43" s="134"/>
      <c r="IDL43" s="134"/>
      <c r="IDM43" s="134"/>
      <c r="IDN43" s="134"/>
      <c r="IDO43" s="134"/>
      <c r="IDP43" s="134"/>
      <c r="IDQ43" s="134"/>
      <c r="IDR43" s="134"/>
      <c r="IDS43" s="134"/>
      <c r="IDT43" s="134"/>
      <c r="IDU43" s="134"/>
      <c r="IDV43" s="134"/>
      <c r="IDW43" s="134"/>
      <c r="IDX43" s="134"/>
      <c r="IDY43" s="134"/>
      <c r="IDZ43" s="134"/>
      <c r="IEA43" s="134"/>
      <c r="IEB43" s="134"/>
      <c r="IEC43" s="134"/>
      <c r="IED43" s="134"/>
      <c r="IEE43" s="134"/>
      <c r="IEF43" s="134"/>
      <c r="IEG43" s="134"/>
      <c r="IEH43" s="134"/>
      <c r="IEI43" s="134"/>
      <c r="IEJ43" s="134"/>
      <c r="IEK43" s="134"/>
      <c r="IEL43" s="134"/>
      <c r="IEM43" s="134"/>
      <c r="IEN43" s="134"/>
      <c r="IEO43" s="134"/>
      <c r="IEP43" s="134"/>
      <c r="IEQ43" s="134"/>
      <c r="IER43" s="134"/>
      <c r="IES43" s="134"/>
      <c r="IET43" s="134"/>
      <c r="IEU43" s="134"/>
      <c r="IEV43" s="134"/>
      <c r="IEW43" s="134"/>
      <c r="IEX43" s="134"/>
      <c r="IEY43" s="134"/>
      <c r="IEZ43" s="134"/>
      <c r="IFA43" s="134"/>
      <c r="IFB43" s="134"/>
      <c r="IFC43" s="134"/>
      <c r="IFD43" s="134"/>
      <c r="IFE43" s="134"/>
      <c r="IFF43" s="134"/>
      <c r="IFG43" s="134"/>
      <c r="IFH43" s="134"/>
      <c r="IFI43" s="134"/>
      <c r="IFJ43" s="134"/>
      <c r="IFK43" s="134"/>
      <c r="IFL43" s="134"/>
      <c r="IFM43" s="134"/>
      <c r="IFN43" s="134"/>
      <c r="IFO43" s="134"/>
      <c r="IFP43" s="134"/>
      <c r="IFQ43" s="134"/>
      <c r="IFR43" s="134"/>
      <c r="IFS43" s="134"/>
      <c r="IFT43" s="134"/>
      <c r="IFU43" s="134"/>
      <c r="IFV43" s="134"/>
      <c r="IFW43" s="134"/>
      <c r="IFX43" s="134"/>
      <c r="IFY43" s="134"/>
      <c r="IFZ43" s="134"/>
      <c r="IGA43" s="134"/>
      <c r="IGB43" s="134"/>
      <c r="IGC43" s="134"/>
      <c r="IGD43" s="134"/>
      <c r="IGE43" s="134"/>
      <c r="IGF43" s="134"/>
      <c r="IGG43" s="134"/>
      <c r="IGH43" s="134"/>
      <c r="IGI43" s="134"/>
      <c r="IGJ43" s="134"/>
      <c r="IGK43" s="134"/>
      <c r="IGL43" s="134"/>
      <c r="IGM43" s="134"/>
      <c r="IGN43" s="134"/>
      <c r="IGO43" s="134"/>
      <c r="IGP43" s="134"/>
      <c r="IGQ43" s="134"/>
      <c r="IGR43" s="134"/>
      <c r="IGS43" s="134"/>
      <c r="IGT43" s="134"/>
      <c r="IGU43" s="134"/>
      <c r="IGV43" s="134"/>
      <c r="IGW43" s="134"/>
      <c r="IGX43" s="134"/>
      <c r="IGY43" s="134"/>
      <c r="IGZ43" s="134"/>
      <c r="IHA43" s="134"/>
      <c r="IHB43" s="134"/>
      <c r="IHC43" s="134"/>
      <c r="IHD43" s="134"/>
      <c r="IHE43" s="134"/>
      <c r="IHF43" s="134"/>
      <c r="IHG43" s="134"/>
      <c r="IHH43" s="134"/>
      <c r="IHI43" s="134"/>
      <c r="IHJ43" s="134"/>
      <c r="IHK43" s="134"/>
      <c r="IHL43" s="134"/>
      <c r="IHM43" s="134"/>
      <c r="IHN43" s="134"/>
      <c r="IHO43" s="134"/>
      <c r="IHP43" s="134"/>
      <c r="IHQ43" s="134"/>
      <c r="IHR43" s="134"/>
      <c r="IHS43" s="134"/>
      <c r="IHT43" s="134"/>
      <c r="IHU43" s="134"/>
      <c r="IHV43" s="134"/>
      <c r="IHW43" s="134"/>
      <c r="IHX43" s="134"/>
      <c r="IHY43" s="134"/>
      <c r="IHZ43" s="134"/>
      <c r="IIA43" s="134"/>
      <c r="IIB43" s="134"/>
      <c r="IIC43" s="134"/>
      <c r="IID43" s="134"/>
      <c r="IIE43" s="134"/>
      <c r="IIF43" s="134"/>
      <c r="IIG43" s="134"/>
      <c r="IIH43" s="134"/>
      <c r="III43" s="134"/>
      <c r="IIJ43" s="134"/>
      <c r="IIK43" s="134"/>
      <c r="IIL43" s="134"/>
      <c r="IIM43" s="134"/>
      <c r="IIN43" s="134"/>
      <c r="IIO43" s="134"/>
      <c r="IIP43" s="134"/>
      <c r="IIQ43" s="134"/>
      <c r="IIR43" s="134"/>
      <c r="IIS43" s="134"/>
      <c r="IIT43" s="134"/>
      <c r="IIU43" s="134"/>
      <c r="IIV43" s="134"/>
      <c r="IIW43" s="134"/>
      <c r="IIX43" s="134"/>
      <c r="IIY43" s="134"/>
      <c r="IIZ43" s="134"/>
      <c r="IJA43" s="134"/>
      <c r="IJB43" s="134"/>
      <c r="IJC43" s="134"/>
      <c r="IJD43" s="134"/>
      <c r="IJE43" s="134"/>
      <c r="IJF43" s="134"/>
      <c r="IJG43" s="134"/>
      <c r="IJH43" s="134"/>
      <c r="IJI43" s="134"/>
      <c r="IJJ43" s="134"/>
      <c r="IJK43" s="134"/>
      <c r="IJL43" s="134"/>
      <c r="IJM43" s="134"/>
      <c r="IJN43" s="134"/>
      <c r="IJO43" s="134"/>
      <c r="IJP43" s="134"/>
      <c r="IJQ43" s="134"/>
      <c r="IJR43" s="134"/>
      <c r="IJS43" s="134"/>
      <c r="IJT43" s="134"/>
      <c r="IJU43" s="134"/>
      <c r="IJV43" s="134"/>
      <c r="IJW43" s="134"/>
      <c r="IJX43" s="134"/>
      <c r="IJY43" s="134"/>
      <c r="IJZ43" s="134"/>
      <c r="IKA43" s="134"/>
      <c r="IKB43" s="134"/>
      <c r="IKC43" s="134"/>
      <c r="IKD43" s="134"/>
      <c r="IKE43" s="134"/>
      <c r="IKF43" s="134"/>
      <c r="IKG43" s="134"/>
      <c r="IKH43" s="134"/>
      <c r="IKI43" s="134"/>
      <c r="IKJ43" s="134"/>
      <c r="IKK43" s="134"/>
      <c r="IKL43" s="134"/>
      <c r="IKM43" s="134"/>
      <c r="IKN43" s="134"/>
      <c r="IKO43" s="134"/>
      <c r="IKP43" s="134"/>
      <c r="IKQ43" s="134"/>
      <c r="IKR43" s="134"/>
      <c r="IKS43" s="134"/>
      <c r="IKT43" s="134"/>
      <c r="IKU43" s="134"/>
      <c r="IKV43" s="134"/>
      <c r="IKW43" s="134"/>
      <c r="IKX43" s="134"/>
      <c r="IKY43" s="134"/>
      <c r="IKZ43" s="134"/>
      <c r="ILA43" s="134"/>
      <c r="ILB43" s="134"/>
      <c r="ILC43" s="134"/>
      <c r="ILD43" s="134"/>
      <c r="ILE43" s="134"/>
      <c r="ILF43" s="134"/>
      <c r="ILG43" s="134"/>
      <c r="ILH43" s="134"/>
      <c r="ILI43" s="134"/>
      <c r="ILJ43" s="134"/>
      <c r="ILK43" s="134"/>
      <c r="ILL43" s="134"/>
      <c r="ILM43" s="134"/>
      <c r="ILN43" s="134"/>
      <c r="ILO43" s="134"/>
      <c r="ILP43" s="134"/>
      <c r="ILQ43" s="134"/>
      <c r="ILR43" s="134"/>
      <c r="ILS43" s="134"/>
      <c r="ILT43" s="134"/>
      <c r="ILU43" s="134"/>
      <c r="ILV43" s="134"/>
      <c r="ILW43" s="134"/>
      <c r="ILX43" s="134"/>
      <c r="ILY43" s="134"/>
      <c r="ILZ43" s="134"/>
      <c r="IMA43" s="134"/>
      <c r="IMB43" s="134"/>
      <c r="IMC43" s="134"/>
      <c r="IMD43" s="134"/>
      <c r="IME43" s="134"/>
      <c r="IMF43" s="134"/>
      <c r="IMG43" s="134"/>
      <c r="IMH43" s="134"/>
      <c r="IMI43" s="134"/>
      <c r="IMJ43" s="134"/>
      <c r="IMK43" s="134"/>
      <c r="IML43" s="134"/>
      <c r="IMM43" s="134"/>
      <c r="IMN43" s="134"/>
      <c r="IMO43" s="134"/>
      <c r="IMP43" s="134"/>
      <c r="IMQ43" s="134"/>
      <c r="IMR43" s="134"/>
      <c r="IMS43" s="134"/>
      <c r="IMT43" s="134"/>
      <c r="IMU43" s="134"/>
      <c r="IMV43" s="134"/>
      <c r="IMW43" s="134"/>
      <c r="IMX43" s="134"/>
      <c r="IMY43" s="134"/>
      <c r="IMZ43" s="134"/>
      <c r="INA43" s="134"/>
      <c r="INB43" s="134"/>
      <c r="INC43" s="134"/>
      <c r="IND43" s="134"/>
      <c r="INE43" s="134"/>
      <c r="INF43" s="134"/>
      <c r="ING43" s="134"/>
      <c r="INH43" s="134"/>
      <c r="INI43" s="134"/>
      <c r="INJ43" s="134"/>
      <c r="INK43" s="134"/>
      <c r="INL43" s="134"/>
      <c r="INM43" s="134"/>
      <c r="INN43" s="134"/>
      <c r="INO43" s="134"/>
      <c r="INP43" s="134"/>
      <c r="INQ43" s="134"/>
      <c r="INR43" s="134"/>
      <c r="INS43" s="134"/>
      <c r="INT43" s="134"/>
      <c r="INU43" s="134"/>
      <c r="INV43" s="134"/>
      <c r="INW43" s="134"/>
      <c r="INX43" s="134"/>
      <c r="INY43" s="134"/>
      <c r="INZ43" s="134"/>
      <c r="IOA43" s="134"/>
      <c r="IOB43" s="134"/>
      <c r="IOC43" s="134"/>
      <c r="IOD43" s="134"/>
      <c r="IOE43" s="134"/>
      <c r="IOF43" s="134"/>
      <c r="IOG43" s="134"/>
      <c r="IOH43" s="134"/>
      <c r="IOI43" s="134"/>
      <c r="IOJ43" s="134"/>
      <c r="IOK43" s="134"/>
      <c r="IOL43" s="134"/>
      <c r="IOM43" s="134"/>
      <c r="ION43" s="134"/>
      <c r="IOO43" s="134"/>
      <c r="IOP43" s="134"/>
      <c r="IOQ43" s="134"/>
      <c r="IOR43" s="134"/>
      <c r="IOS43" s="134"/>
      <c r="IOT43" s="134"/>
      <c r="IOU43" s="134"/>
      <c r="IOV43" s="134"/>
      <c r="IOW43" s="134"/>
      <c r="IOX43" s="134"/>
      <c r="IOY43" s="134"/>
      <c r="IOZ43" s="134"/>
      <c r="IPA43" s="134"/>
      <c r="IPB43" s="134"/>
      <c r="IPC43" s="134"/>
      <c r="IPD43" s="134"/>
      <c r="IPE43" s="134"/>
      <c r="IPF43" s="134"/>
      <c r="IPG43" s="134"/>
      <c r="IPH43" s="134"/>
      <c r="IPI43" s="134"/>
      <c r="IPJ43" s="134"/>
      <c r="IPK43" s="134"/>
      <c r="IPL43" s="134"/>
      <c r="IPM43" s="134"/>
      <c r="IPN43" s="134"/>
      <c r="IPO43" s="134"/>
      <c r="IPP43" s="134"/>
      <c r="IPQ43" s="134"/>
      <c r="IPR43" s="134"/>
      <c r="IPS43" s="134"/>
      <c r="IPT43" s="134"/>
      <c r="IPU43" s="134"/>
      <c r="IPV43" s="134"/>
      <c r="IPW43" s="134"/>
      <c r="IPX43" s="134"/>
      <c r="IPY43" s="134"/>
      <c r="IPZ43" s="134"/>
      <c r="IQA43" s="134"/>
      <c r="IQB43" s="134"/>
      <c r="IQC43" s="134"/>
      <c r="IQD43" s="134"/>
      <c r="IQE43" s="134"/>
      <c r="IQF43" s="134"/>
      <c r="IQG43" s="134"/>
      <c r="IQH43" s="134"/>
      <c r="IQI43" s="134"/>
      <c r="IQJ43" s="134"/>
      <c r="IQK43" s="134"/>
      <c r="IQL43" s="134"/>
      <c r="IQM43" s="134"/>
      <c r="IQN43" s="134"/>
      <c r="IQO43" s="134"/>
      <c r="IQP43" s="134"/>
      <c r="IQQ43" s="134"/>
      <c r="IQR43" s="134"/>
      <c r="IQS43" s="134"/>
      <c r="IQT43" s="134"/>
      <c r="IQU43" s="134"/>
      <c r="IQV43" s="134"/>
      <c r="IQW43" s="134"/>
      <c r="IQX43" s="134"/>
      <c r="IQY43" s="134"/>
      <c r="IQZ43" s="134"/>
      <c r="IRA43" s="134"/>
      <c r="IRB43" s="134"/>
      <c r="IRC43" s="134"/>
      <c r="IRD43" s="134"/>
      <c r="IRE43" s="134"/>
      <c r="IRF43" s="134"/>
      <c r="IRG43" s="134"/>
      <c r="IRH43" s="134"/>
      <c r="IRI43" s="134"/>
      <c r="IRJ43" s="134"/>
      <c r="IRK43" s="134"/>
      <c r="IRL43" s="134"/>
      <c r="IRM43" s="134"/>
      <c r="IRN43" s="134"/>
      <c r="IRO43" s="134"/>
      <c r="IRP43" s="134"/>
      <c r="IRQ43" s="134"/>
      <c r="IRR43" s="134"/>
      <c r="IRS43" s="134"/>
      <c r="IRT43" s="134"/>
      <c r="IRU43" s="134"/>
      <c r="IRV43" s="134"/>
      <c r="IRW43" s="134"/>
      <c r="IRX43" s="134"/>
      <c r="IRY43" s="134"/>
      <c r="IRZ43" s="134"/>
      <c r="ISA43" s="134"/>
      <c r="ISB43" s="134"/>
      <c r="ISC43" s="134"/>
      <c r="ISD43" s="134"/>
      <c r="ISE43" s="134"/>
      <c r="ISF43" s="134"/>
      <c r="ISG43" s="134"/>
      <c r="ISH43" s="134"/>
      <c r="ISI43" s="134"/>
      <c r="ISJ43" s="134"/>
      <c r="ISK43" s="134"/>
      <c r="ISL43" s="134"/>
      <c r="ISM43" s="134"/>
      <c r="ISN43" s="134"/>
      <c r="ISO43" s="134"/>
      <c r="ISP43" s="134"/>
      <c r="ISQ43" s="134"/>
      <c r="ISR43" s="134"/>
      <c r="ISS43" s="134"/>
      <c r="IST43" s="134"/>
      <c r="ISU43" s="134"/>
      <c r="ISV43" s="134"/>
      <c r="ISW43" s="134"/>
      <c r="ISX43" s="134"/>
      <c r="ISY43" s="134"/>
      <c r="ISZ43" s="134"/>
      <c r="ITA43" s="134"/>
      <c r="ITB43" s="134"/>
      <c r="ITC43" s="134"/>
      <c r="ITD43" s="134"/>
      <c r="ITE43" s="134"/>
      <c r="ITF43" s="134"/>
      <c r="ITG43" s="134"/>
      <c r="ITH43" s="134"/>
      <c r="ITI43" s="134"/>
      <c r="ITJ43" s="134"/>
      <c r="ITK43" s="134"/>
      <c r="ITL43" s="134"/>
      <c r="ITM43" s="134"/>
      <c r="ITN43" s="134"/>
      <c r="ITO43" s="134"/>
      <c r="ITP43" s="134"/>
      <c r="ITQ43" s="134"/>
      <c r="ITR43" s="134"/>
      <c r="ITS43" s="134"/>
      <c r="ITT43" s="134"/>
      <c r="ITU43" s="134"/>
      <c r="ITV43" s="134"/>
      <c r="ITW43" s="134"/>
      <c r="ITX43" s="134"/>
      <c r="ITY43" s="134"/>
      <c r="ITZ43" s="134"/>
      <c r="IUA43" s="134"/>
      <c r="IUB43" s="134"/>
      <c r="IUC43" s="134"/>
      <c r="IUD43" s="134"/>
      <c r="IUE43" s="134"/>
      <c r="IUF43" s="134"/>
      <c r="IUG43" s="134"/>
      <c r="IUH43" s="134"/>
      <c r="IUI43" s="134"/>
      <c r="IUJ43" s="134"/>
      <c r="IUK43" s="134"/>
      <c r="IUL43" s="134"/>
      <c r="IUM43" s="134"/>
      <c r="IUN43" s="134"/>
      <c r="IUO43" s="134"/>
      <c r="IUP43" s="134"/>
      <c r="IUQ43" s="134"/>
      <c r="IUR43" s="134"/>
      <c r="IUS43" s="134"/>
      <c r="IUT43" s="134"/>
      <c r="IUU43" s="134"/>
      <c r="IUV43" s="134"/>
      <c r="IUW43" s="134"/>
      <c r="IUX43" s="134"/>
      <c r="IUY43" s="134"/>
      <c r="IUZ43" s="134"/>
      <c r="IVA43" s="134"/>
      <c r="IVB43" s="134"/>
      <c r="IVC43" s="134"/>
      <c r="IVD43" s="134"/>
      <c r="IVE43" s="134"/>
      <c r="IVF43" s="134"/>
      <c r="IVG43" s="134"/>
      <c r="IVH43" s="134"/>
      <c r="IVI43" s="134"/>
      <c r="IVJ43" s="134"/>
      <c r="IVK43" s="134"/>
      <c r="IVL43" s="134"/>
      <c r="IVM43" s="134"/>
      <c r="IVN43" s="134"/>
      <c r="IVO43" s="134"/>
      <c r="IVP43" s="134"/>
      <c r="IVQ43" s="134"/>
      <c r="IVR43" s="134"/>
      <c r="IVS43" s="134"/>
      <c r="IVT43" s="134"/>
      <c r="IVU43" s="134"/>
      <c r="IVV43" s="134"/>
      <c r="IVW43" s="134"/>
      <c r="IVX43" s="134"/>
      <c r="IVY43" s="134"/>
      <c r="IVZ43" s="134"/>
      <c r="IWA43" s="134"/>
      <c r="IWB43" s="134"/>
      <c r="IWC43" s="134"/>
      <c r="IWD43" s="134"/>
      <c r="IWE43" s="134"/>
      <c r="IWF43" s="134"/>
      <c r="IWG43" s="134"/>
      <c r="IWH43" s="134"/>
      <c r="IWI43" s="134"/>
      <c r="IWJ43" s="134"/>
      <c r="IWK43" s="134"/>
      <c r="IWL43" s="134"/>
      <c r="IWM43" s="134"/>
      <c r="IWN43" s="134"/>
      <c r="IWO43" s="134"/>
      <c r="IWP43" s="134"/>
      <c r="IWQ43" s="134"/>
      <c r="IWR43" s="134"/>
      <c r="IWS43" s="134"/>
      <c r="IWT43" s="134"/>
      <c r="IWU43" s="134"/>
      <c r="IWV43" s="134"/>
      <c r="IWW43" s="134"/>
      <c r="IWX43" s="134"/>
      <c r="IWY43" s="134"/>
      <c r="IWZ43" s="134"/>
      <c r="IXA43" s="134"/>
      <c r="IXB43" s="134"/>
      <c r="IXC43" s="134"/>
      <c r="IXD43" s="134"/>
      <c r="IXE43" s="134"/>
      <c r="IXF43" s="134"/>
      <c r="IXG43" s="134"/>
      <c r="IXH43" s="134"/>
      <c r="IXI43" s="134"/>
      <c r="IXJ43" s="134"/>
      <c r="IXK43" s="134"/>
      <c r="IXL43" s="134"/>
      <c r="IXM43" s="134"/>
      <c r="IXN43" s="134"/>
      <c r="IXO43" s="134"/>
      <c r="IXP43" s="134"/>
      <c r="IXQ43" s="134"/>
      <c r="IXR43" s="134"/>
      <c r="IXS43" s="134"/>
      <c r="IXT43" s="134"/>
      <c r="IXU43" s="134"/>
      <c r="IXV43" s="134"/>
      <c r="IXW43" s="134"/>
      <c r="IXX43" s="134"/>
      <c r="IXY43" s="134"/>
      <c r="IXZ43" s="134"/>
      <c r="IYA43" s="134"/>
      <c r="IYB43" s="134"/>
      <c r="IYC43" s="134"/>
      <c r="IYD43" s="134"/>
      <c r="IYE43" s="134"/>
      <c r="IYF43" s="134"/>
      <c r="IYG43" s="134"/>
      <c r="IYH43" s="134"/>
      <c r="IYI43" s="134"/>
      <c r="IYJ43" s="134"/>
      <c r="IYK43" s="134"/>
      <c r="IYL43" s="134"/>
      <c r="IYM43" s="134"/>
      <c r="IYN43" s="134"/>
      <c r="IYO43" s="134"/>
      <c r="IYP43" s="134"/>
      <c r="IYQ43" s="134"/>
      <c r="IYR43" s="134"/>
      <c r="IYS43" s="134"/>
      <c r="IYT43" s="134"/>
      <c r="IYU43" s="134"/>
      <c r="IYV43" s="134"/>
      <c r="IYW43" s="134"/>
      <c r="IYX43" s="134"/>
      <c r="IYY43" s="134"/>
      <c r="IYZ43" s="134"/>
      <c r="IZA43" s="134"/>
      <c r="IZB43" s="134"/>
      <c r="IZC43" s="134"/>
      <c r="IZD43" s="134"/>
      <c r="IZE43" s="134"/>
      <c r="IZF43" s="134"/>
      <c r="IZG43" s="134"/>
      <c r="IZH43" s="134"/>
      <c r="IZI43" s="134"/>
      <c r="IZJ43" s="134"/>
      <c r="IZK43" s="134"/>
      <c r="IZL43" s="134"/>
      <c r="IZM43" s="134"/>
      <c r="IZN43" s="134"/>
      <c r="IZO43" s="134"/>
      <c r="IZP43" s="134"/>
      <c r="IZQ43" s="134"/>
      <c r="IZR43" s="134"/>
      <c r="IZS43" s="134"/>
      <c r="IZT43" s="134"/>
      <c r="IZU43" s="134"/>
      <c r="IZV43" s="134"/>
      <c r="IZW43" s="134"/>
      <c r="IZX43" s="134"/>
      <c r="IZY43" s="134"/>
      <c r="IZZ43" s="134"/>
      <c r="JAA43" s="134"/>
      <c r="JAB43" s="134"/>
      <c r="JAC43" s="134"/>
      <c r="JAD43" s="134"/>
      <c r="JAE43" s="134"/>
      <c r="JAF43" s="134"/>
      <c r="JAG43" s="134"/>
      <c r="JAH43" s="134"/>
      <c r="JAI43" s="134"/>
      <c r="JAJ43" s="134"/>
      <c r="JAK43" s="134"/>
      <c r="JAL43" s="134"/>
      <c r="JAM43" s="134"/>
      <c r="JAN43" s="134"/>
      <c r="JAO43" s="134"/>
      <c r="JAP43" s="134"/>
      <c r="JAQ43" s="134"/>
      <c r="JAR43" s="134"/>
      <c r="JAS43" s="134"/>
      <c r="JAT43" s="134"/>
      <c r="JAU43" s="134"/>
      <c r="JAV43" s="134"/>
      <c r="JAW43" s="134"/>
      <c r="JAX43" s="134"/>
      <c r="JAY43" s="134"/>
      <c r="JAZ43" s="134"/>
      <c r="JBA43" s="134"/>
      <c r="JBB43" s="134"/>
      <c r="JBC43" s="134"/>
      <c r="JBD43" s="134"/>
      <c r="JBE43" s="134"/>
      <c r="JBF43" s="134"/>
      <c r="JBG43" s="134"/>
      <c r="JBH43" s="134"/>
      <c r="JBI43" s="134"/>
      <c r="JBJ43" s="134"/>
      <c r="JBK43" s="134"/>
      <c r="JBL43" s="134"/>
      <c r="JBM43" s="134"/>
      <c r="JBN43" s="134"/>
      <c r="JBO43" s="134"/>
      <c r="JBP43" s="134"/>
      <c r="JBQ43" s="134"/>
      <c r="JBR43" s="134"/>
      <c r="JBS43" s="134"/>
      <c r="JBT43" s="134"/>
      <c r="JBU43" s="134"/>
      <c r="JBV43" s="134"/>
      <c r="JBW43" s="134"/>
      <c r="JBX43" s="134"/>
      <c r="JBY43" s="134"/>
      <c r="JBZ43" s="134"/>
      <c r="JCA43" s="134"/>
      <c r="JCB43" s="134"/>
      <c r="JCC43" s="134"/>
      <c r="JCD43" s="134"/>
      <c r="JCE43" s="134"/>
      <c r="JCF43" s="134"/>
      <c r="JCG43" s="134"/>
      <c r="JCH43" s="134"/>
      <c r="JCI43" s="134"/>
      <c r="JCJ43" s="134"/>
      <c r="JCK43" s="134"/>
      <c r="JCL43" s="134"/>
      <c r="JCM43" s="134"/>
      <c r="JCN43" s="134"/>
      <c r="JCO43" s="134"/>
      <c r="JCP43" s="134"/>
      <c r="JCQ43" s="134"/>
      <c r="JCR43" s="134"/>
      <c r="JCS43" s="134"/>
      <c r="JCT43" s="134"/>
      <c r="JCU43" s="134"/>
      <c r="JCV43" s="134"/>
      <c r="JCW43" s="134"/>
      <c r="JCX43" s="134"/>
      <c r="JCY43" s="134"/>
      <c r="JCZ43" s="134"/>
      <c r="JDA43" s="134"/>
      <c r="JDB43" s="134"/>
      <c r="JDC43" s="134"/>
      <c r="JDD43" s="134"/>
      <c r="JDE43" s="134"/>
      <c r="JDF43" s="134"/>
      <c r="JDG43" s="134"/>
      <c r="JDH43" s="134"/>
      <c r="JDI43" s="134"/>
      <c r="JDJ43" s="134"/>
      <c r="JDK43" s="134"/>
      <c r="JDL43" s="134"/>
      <c r="JDM43" s="134"/>
      <c r="JDN43" s="134"/>
      <c r="JDO43" s="134"/>
      <c r="JDP43" s="134"/>
      <c r="JDQ43" s="134"/>
      <c r="JDR43" s="134"/>
      <c r="JDS43" s="134"/>
      <c r="JDT43" s="134"/>
      <c r="JDU43" s="134"/>
      <c r="JDV43" s="134"/>
      <c r="JDW43" s="134"/>
      <c r="JDX43" s="134"/>
      <c r="JDY43" s="134"/>
      <c r="JDZ43" s="134"/>
      <c r="JEA43" s="134"/>
      <c r="JEB43" s="134"/>
      <c r="JEC43" s="134"/>
      <c r="JED43" s="134"/>
      <c r="JEE43" s="134"/>
      <c r="JEF43" s="134"/>
      <c r="JEG43" s="134"/>
      <c r="JEH43" s="134"/>
      <c r="JEI43" s="134"/>
      <c r="JEJ43" s="134"/>
      <c r="JEK43" s="134"/>
      <c r="JEL43" s="134"/>
      <c r="JEM43" s="134"/>
      <c r="JEN43" s="134"/>
      <c r="JEO43" s="134"/>
      <c r="JEP43" s="134"/>
      <c r="JEQ43" s="134"/>
      <c r="JER43" s="134"/>
      <c r="JES43" s="134"/>
      <c r="JET43" s="134"/>
      <c r="JEU43" s="134"/>
      <c r="JEV43" s="134"/>
      <c r="JEW43" s="134"/>
      <c r="JEX43" s="134"/>
      <c r="JEY43" s="134"/>
      <c r="JEZ43" s="134"/>
      <c r="JFA43" s="134"/>
      <c r="JFB43" s="134"/>
      <c r="JFC43" s="134"/>
      <c r="JFD43" s="134"/>
      <c r="JFE43" s="134"/>
      <c r="JFF43" s="134"/>
      <c r="JFG43" s="134"/>
      <c r="JFH43" s="134"/>
      <c r="JFI43" s="134"/>
      <c r="JFJ43" s="134"/>
      <c r="JFK43" s="134"/>
      <c r="JFL43" s="134"/>
      <c r="JFM43" s="134"/>
      <c r="JFN43" s="134"/>
      <c r="JFO43" s="134"/>
      <c r="JFP43" s="134"/>
      <c r="JFQ43" s="134"/>
      <c r="JFR43" s="134"/>
      <c r="JFS43" s="134"/>
      <c r="JFT43" s="134"/>
      <c r="JFU43" s="134"/>
      <c r="JFV43" s="134"/>
      <c r="JFW43" s="134"/>
      <c r="JFX43" s="134"/>
      <c r="JFY43" s="134"/>
      <c r="JFZ43" s="134"/>
      <c r="JGA43" s="134"/>
      <c r="JGB43" s="134"/>
      <c r="JGC43" s="134"/>
      <c r="JGD43" s="134"/>
      <c r="JGE43" s="134"/>
      <c r="JGF43" s="134"/>
      <c r="JGG43" s="134"/>
      <c r="JGH43" s="134"/>
      <c r="JGI43" s="134"/>
      <c r="JGJ43" s="134"/>
      <c r="JGK43" s="134"/>
      <c r="JGL43" s="134"/>
      <c r="JGM43" s="134"/>
      <c r="JGN43" s="134"/>
      <c r="JGO43" s="134"/>
      <c r="JGP43" s="134"/>
      <c r="JGQ43" s="134"/>
      <c r="JGR43" s="134"/>
      <c r="JGS43" s="134"/>
      <c r="JGT43" s="134"/>
      <c r="JGU43" s="134"/>
      <c r="JGV43" s="134"/>
      <c r="JGW43" s="134"/>
      <c r="JGX43" s="134"/>
      <c r="JGY43" s="134"/>
      <c r="JGZ43" s="134"/>
      <c r="JHA43" s="134"/>
      <c r="JHB43" s="134"/>
      <c r="JHC43" s="134"/>
      <c r="JHD43" s="134"/>
      <c r="JHE43" s="134"/>
      <c r="JHF43" s="134"/>
      <c r="JHG43" s="134"/>
      <c r="JHH43" s="134"/>
      <c r="JHI43" s="134"/>
      <c r="JHJ43" s="134"/>
      <c r="JHK43" s="134"/>
      <c r="JHL43" s="134"/>
      <c r="JHM43" s="134"/>
      <c r="JHN43" s="134"/>
      <c r="JHO43" s="134"/>
      <c r="JHP43" s="134"/>
      <c r="JHQ43" s="134"/>
      <c r="JHR43" s="134"/>
      <c r="JHS43" s="134"/>
      <c r="JHT43" s="134"/>
      <c r="JHU43" s="134"/>
      <c r="JHV43" s="134"/>
      <c r="JHW43" s="134"/>
      <c r="JHX43" s="134"/>
      <c r="JHY43" s="134"/>
      <c r="JHZ43" s="134"/>
      <c r="JIA43" s="134"/>
      <c r="JIB43" s="134"/>
      <c r="JIC43" s="134"/>
      <c r="JID43" s="134"/>
      <c r="JIE43" s="134"/>
      <c r="JIF43" s="134"/>
      <c r="JIG43" s="134"/>
      <c r="JIH43" s="134"/>
      <c r="JII43" s="134"/>
      <c r="JIJ43" s="134"/>
      <c r="JIK43" s="134"/>
      <c r="JIL43" s="134"/>
      <c r="JIM43" s="134"/>
      <c r="JIN43" s="134"/>
      <c r="JIO43" s="134"/>
      <c r="JIP43" s="134"/>
      <c r="JIQ43" s="134"/>
      <c r="JIR43" s="134"/>
      <c r="JIS43" s="134"/>
      <c r="JIT43" s="134"/>
      <c r="JIU43" s="134"/>
      <c r="JIV43" s="134"/>
      <c r="JIW43" s="134"/>
      <c r="JIX43" s="134"/>
      <c r="JIY43" s="134"/>
      <c r="JIZ43" s="134"/>
      <c r="JJA43" s="134"/>
      <c r="JJB43" s="134"/>
      <c r="JJC43" s="134"/>
      <c r="JJD43" s="134"/>
      <c r="JJE43" s="134"/>
      <c r="JJF43" s="134"/>
      <c r="JJG43" s="134"/>
      <c r="JJH43" s="134"/>
      <c r="JJI43" s="134"/>
      <c r="JJJ43" s="134"/>
      <c r="JJK43" s="134"/>
      <c r="JJL43" s="134"/>
      <c r="JJM43" s="134"/>
      <c r="JJN43" s="134"/>
      <c r="JJO43" s="134"/>
      <c r="JJP43" s="134"/>
      <c r="JJQ43" s="134"/>
      <c r="JJR43" s="134"/>
      <c r="JJS43" s="134"/>
      <c r="JJT43" s="134"/>
      <c r="JJU43" s="134"/>
      <c r="JJV43" s="134"/>
      <c r="JJW43" s="134"/>
      <c r="JJX43" s="134"/>
      <c r="JJY43" s="134"/>
      <c r="JJZ43" s="134"/>
      <c r="JKA43" s="134"/>
      <c r="JKB43" s="134"/>
      <c r="JKC43" s="134"/>
      <c r="JKD43" s="134"/>
      <c r="JKE43" s="134"/>
      <c r="JKF43" s="134"/>
      <c r="JKG43" s="134"/>
      <c r="JKH43" s="134"/>
      <c r="JKI43" s="134"/>
      <c r="JKJ43" s="134"/>
      <c r="JKK43" s="134"/>
      <c r="JKL43" s="134"/>
      <c r="JKM43" s="134"/>
      <c r="JKN43" s="134"/>
      <c r="JKO43" s="134"/>
      <c r="JKP43" s="134"/>
      <c r="JKQ43" s="134"/>
      <c r="JKR43" s="134"/>
      <c r="JKS43" s="134"/>
      <c r="JKT43" s="134"/>
      <c r="JKU43" s="134"/>
      <c r="JKV43" s="134"/>
      <c r="JKW43" s="134"/>
      <c r="JKX43" s="134"/>
      <c r="JKY43" s="134"/>
      <c r="JKZ43" s="134"/>
      <c r="JLA43" s="134"/>
      <c r="JLB43" s="134"/>
      <c r="JLC43" s="134"/>
      <c r="JLD43" s="134"/>
      <c r="JLE43" s="134"/>
      <c r="JLF43" s="134"/>
      <c r="JLG43" s="134"/>
      <c r="JLH43" s="134"/>
      <c r="JLI43" s="134"/>
      <c r="JLJ43" s="134"/>
      <c r="JLK43" s="134"/>
      <c r="JLL43" s="134"/>
      <c r="JLM43" s="134"/>
      <c r="JLN43" s="134"/>
      <c r="JLO43" s="134"/>
      <c r="JLP43" s="134"/>
      <c r="JLQ43" s="134"/>
      <c r="JLR43" s="134"/>
      <c r="JLS43" s="134"/>
      <c r="JLT43" s="134"/>
      <c r="JLU43" s="134"/>
      <c r="JLV43" s="134"/>
      <c r="JLW43" s="134"/>
      <c r="JLX43" s="134"/>
      <c r="JLY43" s="134"/>
      <c r="JLZ43" s="134"/>
      <c r="JMA43" s="134"/>
      <c r="JMB43" s="134"/>
      <c r="JMC43" s="134"/>
      <c r="JMD43" s="134"/>
      <c r="JME43" s="134"/>
      <c r="JMF43" s="134"/>
      <c r="JMG43" s="134"/>
      <c r="JMH43" s="134"/>
      <c r="JMI43" s="134"/>
      <c r="JMJ43" s="134"/>
      <c r="JMK43" s="134"/>
      <c r="JML43" s="134"/>
      <c r="JMM43" s="134"/>
      <c r="JMN43" s="134"/>
      <c r="JMO43" s="134"/>
      <c r="JMP43" s="134"/>
      <c r="JMQ43" s="134"/>
      <c r="JMR43" s="134"/>
      <c r="JMS43" s="134"/>
      <c r="JMT43" s="134"/>
      <c r="JMU43" s="134"/>
      <c r="JMV43" s="134"/>
      <c r="JMW43" s="134"/>
      <c r="JMX43" s="134"/>
      <c r="JMY43" s="134"/>
      <c r="JMZ43" s="134"/>
      <c r="JNA43" s="134"/>
      <c r="JNB43" s="134"/>
      <c r="JNC43" s="134"/>
      <c r="JND43" s="134"/>
      <c r="JNE43" s="134"/>
      <c r="JNF43" s="134"/>
      <c r="JNG43" s="134"/>
      <c r="JNH43" s="134"/>
      <c r="JNI43" s="134"/>
      <c r="JNJ43" s="134"/>
      <c r="JNK43" s="134"/>
      <c r="JNL43" s="134"/>
      <c r="JNM43" s="134"/>
      <c r="JNN43" s="134"/>
      <c r="JNO43" s="134"/>
      <c r="JNP43" s="134"/>
      <c r="JNQ43" s="134"/>
      <c r="JNR43" s="134"/>
      <c r="JNS43" s="134"/>
      <c r="JNT43" s="134"/>
      <c r="JNU43" s="134"/>
      <c r="JNV43" s="134"/>
      <c r="JNW43" s="134"/>
      <c r="JNX43" s="134"/>
      <c r="JNY43" s="134"/>
      <c r="JNZ43" s="134"/>
      <c r="JOA43" s="134"/>
      <c r="JOB43" s="134"/>
      <c r="JOC43" s="134"/>
      <c r="JOD43" s="134"/>
      <c r="JOE43" s="134"/>
      <c r="JOF43" s="134"/>
      <c r="JOG43" s="134"/>
      <c r="JOH43" s="134"/>
      <c r="JOI43" s="134"/>
      <c r="JOJ43" s="134"/>
      <c r="JOK43" s="134"/>
      <c r="JOL43" s="134"/>
      <c r="JOM43" s="134"/>
      <c r="JON43" s="134"/>
      <c r="JOO43" s="134"/>
      <c r="JOP43" s="134"/>
      <c r="JOQ43" s="134"/>
      <c r="JOR43" s="134"/>
      <c r="JOS43" s="134"/>
      <c r="JOT43" s="134"/>
      <c r="JOU43" s="134"/>
      <c r="JOV43" s="134"/>
      <c r="JOW43" s="134"/>
      <c r="JOX43" s="134"/>
      <c r="JOY43" s="134"/>
      <c r="JOZ43" s="134"/>
      <c r="JPA43" s="134"/>
      <c r="JPB43" s="134"/>
      <c r="JPC43" s="134"/>
      <c r="JPD43" s="134"/>
      <c r="JPE43" s="134"/>
      <c r="JPF43" s="134"/>
      <c r="JPG43" s="134"/>
      <c r="JPH43" s="134"/>
      <c r="JPI43" s="134"/>
      <c r="JPJ43" s="134"/>
      <c r="JPK43" s="134"/>
      <c r="JPL43" s="134"/>
      <c r="JPM43" s="134"/>
      <c r="JPN43" s="134"/>
      <c r="JPO43" s="134"/>
      <c r="JPP43" s="134"/>
      <c r="JPQ43" s="134"/>
      <c r="JPR43" s="134"/>
      <c r="JPS43" s="134"/>
      <c r="JPT43" s="134"/>
      <c r="JPU43" s="134"/>
      <c r="JPV43" s="134"/>
      <c r="JPW43" s="134"/>
      <c r="JPX43" s="134"/>
      <c r="JPY43" s="134"/>
      <c r="JPZ43" s="134"/>
      <c r="JQA43" s="134"/>
      <c r="JQB43" s="134"/>
      <c r="JQC43" s="134"/>
      <c r="JQD43" s="134"/>
      <c r="JQE43" s="134"/>
      <c r="JQF43" s="134"/>
      <c r="JQG43" s="134"/>
      <c r="JQH43" s="134"/>
      <c r="JQI43" s="134"/>
      <c r="JQJ43" s="134"/>
      <c r="JQK43" s="134"/>
      <c r="JQL43" s="134"/>
      <c r="JQM43" s="134"/>
      <c r="JQN43" s="134"/>
      <c r="JQO43" s="134"/>
      <c r="JQP43" s="134"/>
      <c r="JQQ43" s="134"/>
      <c r="JQR43" s="134"/>
      <c r="JQS43" s="134"/>
      <c r="JQT43" s="134"/>
      <c r="JQU43" s="134"/>
      <c r="JQV43" s="134"/>
      <c r="JQW43" s="134"/>
      <c r="JQX43" s="134"/>
      <c r="JQY43" s="134"/>
      <c r="JQZ43" s="134"/>
      <c r="JRA43" s="134"/>
      <c r="JRB43" s="134"/>
      <c r="JRC43" s="134"/>
      <c r="JRD43" s="134"/>
      <c r="JRE43" s="134"/>
      <c r="JRF43" s="134"/>
      <c r="JRG43" s="134"/>
      <c r="JRH43" s="134"/>
      <c r="JRI43" s="134"/>
      <c r="JRJ43" s="134"/>
      <c r="JRK43" s="134"/>
      <c r="JRL43" s="134"/>
      <c r="JRM43" s="134"/>
      <c r="JRN43" s="134"/>
      <c r="JRO43" s="134"/>
      <c r="JRP43" s="134"/>
      <c r="JRQ43" s="134"/>
      <c r="JRR43" s="134"/>
      <c r="JRS43" s="134"/>
      <c r="JRT43" s="134"/>
      <c r="JRU43" s="134"/>
      <c r="JRV43" s="134"/>
      <c r="JRW43" s="134"/>
      <c r="JRX43" s="134"/>
      <c r="JRY43" s="134"/>
      <c r="JRZ43" s="134"/>
      <c r="JSA43" s="134"/>
      <c r="JSB43" s="134"/>
      <c r="JSC43" s="134"/>
      <c r="JSD43" s="134"/>
      <c r="JSE43" s="134"/>
      <c r="JSF43" s="134"/>
      <c r="JSG43" s="134"/>
      <c r="JSH43" s="134"/>
      <c r="JSI43" s="134"/>
      <c r="JSJ43" s="134"/>
      <c r="JSK43" s="134"/>
      <c r="JSL43" s="134"/>
      <c r="JSM43" s="134"/>
      <c r="JSN43" s="134"/>
      <c r="JSO43" s="134"/>
      <c r="JSP43" s="134"/>
      <c r="JSQ43" s="134"/>
      <c r="JSR43" s="134"/>
      <c r="JSS43" s="134"/>
      <c r="JST43" s="134"/>
      <c r="JSU43" s="134"/>
      <c r="JSV43" s="134"/>
      <c r="JSW43" s="134"/>
      <c r="JSX43" s="134"/>
      <c r="JSY43" s="134"/>
      <c r="JSZ43" s="134"/>
      <c r="JTA43" s="134"/>
      <c r="JTB43" s="134"/>
      <c r="JTC43" s="134"/>
      <c r="JTD43" s="134"/>
      <c r="JTE43" s="134"/>
      <c r="JTF43" s="134"/>
      <c r="JTG43" s="134"/>
      <c r="JTH43" s="134"/>
      <c r="JTI43" s="134"/>
      <c r="JTJ43" s="134"/>
      <c r="JTK43" s="134"/>
      <c r="JTL43" s="134"/>
      <c r="JTM43" s="134"/>
      <c r="JTN43" s="134"/>
      <c r="JTO43" s="134"/>
      <c r="JTP43" s="134"/>
      <c r="JTQ43" s="134"/>
      <c r="JTR43" s="134"/>
      <c r="JTS43" s="134"/>
      <c r="JTT43" s="134"/>
      <c r="JTU43" s="134"/>
      <c r="JTV43" s="134"/>
      <c r="JTW43" s="134"/>
      <c r="JTX43" s="134"/>
      <c r="JTY43" s="134"/>
      <c r="JTZ43" s="134"/>
      <c r="JUA43" s="134"/>
      <c r="JUB43" s="134"/>
      <c r="JUC43" s="134"/>
      <c r="JUD43" s="134"/>
      <c r="JUE43" s="134"/>
      <c r="JUF43" s="134"/>
      <c r="JUG43" s="134"/>
      <c r="JUH43" s="134"/>
      <c r="JUI43" s="134"/>
      <c r="JUJ43" s="134"/>
      <c r="JUK43" s="134"/>
      <c r="JUL43" s="134"/>
      <c r="JUM43" s="134"/>
      <c r="JUN43" s="134"/>
      <c r="JUO43" s="134"/>
      <c r="JUP43" s="134"/>
      <c r="JUQ43" s="134"/>
      <c r="JUR43" s="134"/>
      <c r="JUS43" s="134"/>
      <c r="JUT43" s="134"/>
      <c r="JUU43" s="134"/>
      <c r="JUV43" s="134"/>
      <c r="JUW43" s="134"/>
      <c r="JUX43" s="134"/>
      <c r="JUY43" s="134"/>
      <c r="JUZ43" s="134"/>
      <c r="JVA43" s="134"/>
      <c r="JVB43" s="134"/>
      <c r="JVC43" s="134"/>
      <c r="JVD43" s="134"/>
      <c r="JVE43" s="134"/>
      <c r="JVF43" s="134"/>
      <c r="JVG43" s="134"/>
      <c r="JVH43" s="134"/>
      <c r="JVI43" s="134"/>
      <c r="JVJ43" s="134"/>
      <c r="JVK43" s="134"/>
      <c r="JVL43" s="134"/>
      <c r="JVM43" s="134"/>
      <c r="JVN43" s="134"/>
      <c r="JVO43" s="134"/>
      <c r="JVP43" s="134"/>
      <c r="JVQ43" s="134"/>
      <c r="JVR43" s="134"/>
      <c r="JVS43" s="134"/>
      <c r="JVT43" s="134"/>
      <c r="JVU43" s="134"/>
      <c r="JVV43" s="134"/>
      <c r="JVW43" s="134"/>
      <c r="JVX43" s="134"/>
      <c r="JVY43" s="134"/>
      <c r="JVZ43" s="134"/>
      <c r="JWA43" s="134"/>
      <c r="JWB43" s="134"/>
      <c r="JWC43" s="134"/>
      <c r="JWD43" s="134"/>
      <c r="JWE43" s="134"/>
      <c r="JWF43" s="134"/>
      <c r="JWG43" s="134"/>
      <c r="JWH43" s="134"/>
      <c r="JWI43" s="134"/>
      <c r="JWJ43" s="134"/>
      <c r="JWK43" s="134"/>
      <c r="JWL43" s="134"/>
      <c r="JWM43" s="134"/>
      <c r="JWN43" s="134"/>
      <c r="JWO43" s="134"/>
      <c r="JWP43" s="134"/>
      <c r="JWQ43" s="134"/>
      <c r="JWR43" s="134"/>
      <c r="JWS43" s="134"/>
      <c r="JWT43" s="134"/>
      <c r="JWU43" s="134"/>
      <c r="JWV43" s="134"/>
      <c r="JWW43" s="134"/>
      <c r="JWX43" s="134"/>
      <c r="JWY43" s="134"/>
      <c r="JWZ43" s="134"/>
      <c r="JXA43" s="134"/>
      <c r="JXB43" s="134"/>
      <c r="JXC43" s="134"/>
      <c r="JXD43" s="134"/>
      <c r="JXE43" s="134"/>
      <c r="JXF43" s="134"/>
      <c r="JXG43" s="134"/>
      <c r="JXH43" s="134"/>
      <c r="JXI43" s="134"/>
      <c r="JXJ43" s="134"/>
      <c r="JXK43" s="134"/>
      <c r="JXL43" s="134"/>
      <c r="JXM43" s="134"/>
      <c r="JXN43" s="134"/>
      <c r="JXO43" s="134"/>
      <c r="JXP43" s="134"/>
      <c r="JXQ43" s="134"/>
      <c r="JXR43" s="134"/>
      <c r="JXS43" s="134"/>
      <c r="JXT43" s="134"/>
      <c r="JXU43" s="134"/>
      <c r="JXV43" s="134"/>
      <c r="JXW43" s="134"/>
      <c r="JXX43" s="134"/>
      <c r="JXY43" s="134"/>
      <c r="JXZ43" s="134"/>
      <c r="JYA43" s="134"/>
      <c r="JYB43" s="134"/>
      <c r="JYC43" s="134"/>
      <c r="JYD43" s="134"/>
      <c r="JYE43" s="134"/>
      <c r="JYF43" s="134"/>
      <c r="JYG43" s="134"/>
      <c r="JYH43" s="134"/>
      <c r="JYI43" s="134"/>
      <c r="JYJ43" s="134"/>
      <c r="JYK43" s="134"/>
      <c r="JYL43" s="134"/>
      <c r="JYM43" s="134"/>
      <c r="JYN43" s="134"/>
      <c r="JYO43" s="134"/>
      <c r="JYP43" s="134"/>
      <c r="JYQ43" s="134"/>
      <c r="JYR43" s="134"/>
      <c r="JYS43" s="134"/>
      <c r="JYT43" s="134"/>
      <c r="JYU43" s="134"/>
      <c r="JYV43" s="134"/>
      <c r="JYW43" s="134"/>
      <c r="JYX43" s="134"/>
      <c r="JYY43" s="134"/>
      <c r="JYZ43" s="134"/>
      <c r="JZA43" s="134"/>
      <c r="JZB43" s="134"/>
      <c r="JZC43" s="134"/>
      <c r="JZD43" s="134"/>
      <c r="JZE43" s="134"/>
      <c r="JZF43" s="134"/>
      <c r="JZG43" s="134"/>
      <c r="JZH43" s="134"/>
      <c r="JZI43" s="134"/>
      <c r="JZJ43" s="134"/>
      <c r="JZK43" s="134"/>
      <c r="JZL43" s="134"/>
      <c r="JZM43" s="134"/>
      <c r="JZN43" s="134"/>
      <c r="JZO43" s="134"/>
      <c r="JZP43" s="134"/>
      <c r="JZQ43" s="134"/>
      <c r="JZR43" s="134"/>
      <c r="JZS43" s="134"/>
      <c r="JZT43" s="134"/>
      <c r="JZU43" s="134"/>
      <c r="JZV43" s="134"/>
      <c r="JZW43" s="134"/>
      <c r="JZX43" s="134"/>
      <c r="JZY43" s="134"/>
      <c r="JZZ43" s="134"/>
      <c r="KAA43" s="134"/>
      <c r="KAB43" s="134"/>
      <c r="KAC43" s="134"/>
      <c r="KAD43" s="134"/>
      <c r="KAE43" s="134"/>
      <c r="KAF43" s="134"/>
      <c r="KAG43" s="134"/>
      <c r="KAH43" s="134"/>
      <c r="KAI43" s="134"/>
      <c r="KAJ43" s="134"/>
      <c r="KAK43" s="134"/>
      <c r="KAL43" s="134"/>
      <c r="KAM43" s="134"/>
      <c r="KAN43" s="134"/>
      <c r="KAO43" s="134"/>
      <c r="KAP43" s="134"/>
      <c r="KAQ43" s="134"/>
      <c r="KAR43" s="134"/>
      <c r="KAS43" s="134"/>
      <c r="KAT43" s="134"/>
      <c r="KAU43" s="134"/>
      <c r="KAV43" s="134"/>
      <c r="KAW43" s="134"/>
      <c r="KAX43" s="134"/>
      <c r="KAY43" s="134"/>
      <c r="KAZ43" s="134"/>
      <c r="KBA43" s="134"/>
      <c r="KBB43" s="134"/>
      <c r="KBC43" s="134"/>
      <c r="KBD43" s="134"/>
      <c r="KBE43" s="134"/>
      <c r="KBF43" s="134"/>
      <c r="KBG43" s="134"/>
      <c r="KBH43" s="134"/>
      <c r="KBI43" s="134"/>
      <c r="KBJ43" s="134"/>
      <c r="KBK43" s="134"/>
      <c r="KBL43" s="134"/>
      <c r="KBM43" s="134"/>
      <c r="KBN43" s="134"/>
      <c r="KBO43" s="134"/>
      <c r="KBP43" s="134"/>
      <c r="KBQ43" s="134"/>
      <c r="KBR43" s="134"/>
      <c r="KBS43" s="134"/>
      <c r="KBT43" s="134"/>
      <c r="KBU43" s="134"/>
      <c r="KBV43" s="134"/>
      <c r="KBW43" s="134"/>
      <c r="KBX43" s="134"/>
      <c r="KBY43" s="134"/>
      <c r="KBZ43" s="134"/>
      <c r="KCA43" s="134"/>
      <c r="KCB43" s="134"/>
      <c r="KCC43" s="134"/>
      <c r="KCD43" s="134"/>
      <c r="KCE43" s="134"/>
      <c r="KCF43" s="134"/>
      <c r="KCG43" s="134"/>
      <c r="KCH43" s="134"/>
      <c r="KCI43" s="134"/>
      <c r="KCJ43" s="134"/>
      <c r="KCK43" s="134"/>
      <c r="KCL43" s="134"/>
      <c r="KCM43" s="134"/>
      <c r="KCN43" s="134"/>
      <c r="KCO43" s="134"/>
      <c r="KCP43" s="134"/>
      <c r="KCQ43" s="134"/>
      <c r="KCR43" s="134"/>
      <c r="KCS43" s="134"/>
      <c r="KCT43" s="134"/>
      <c r="KCU43" s="134"/>
      <c r="KCV43" s="134"/>
      <c r="KCW43" s="134"/>
      <c r="KCX43" s="134"/>
      <c r="KCY43" s="134"/>
      <c r="KCZ43" s="134"/>
      <c r="KDA43" s="134"/>
      <c r="KDB43" s="134"/>
      <c r="KDC43" s="134"/>
      <c r="KDD43" s="134"/>
      <c r="KDE43" s="134"/>
      <c r="KDF43" s="134"/>
      <c r="KDG43" s="134"/>
      <c r="KDH43" s="134"/>
      <c r="KDI43" s="134"/>
      <c r="KDJ43" s="134"/>
      <c r="KDK43" s="134"/>
      <c r="KDL43" s="134"/>
      <c r="KDM43" s="134"/>
      <c r="KDN43" s="134"/>
      <c r="KDO43" s="134"/>
      <c r="KDP43" s="134"/>
      <c r="KDQ43" s="134"/>
      <c r="KDR43" s="134"/>
      <c r="KDS43" s="134"/>
      <c r="KDT43" s="134"/>
      <c r="KDU43" s="134"/>
      <c r="KDV43" s="134"/>
      <c r="KDW43" s="134"/>
      <c r="KDX43" s="134"/>
      <c r="KDY43" s="134"/>
      <c r="KDZ43" s="134"/>
      <c r="KEA43" s="134"/>
      <c r="KEB43" s="134"/>
      <c r="KEC43" s="134"/>
      <c r="KED43" s="134"/>
      <c r="KEE43" s="134"/>
      <c r="KEF43" s="134"/>
      <c r="KEG43" s="134"/>
      <c r="KEH43" s="134"/>
      <c r="KEI43" s="134"/>
      <c r="KEJ43" s="134"/>
      <c r="KEK43" s="134"/>
      <c r="KEL43" s="134"/>
      <c r="KEM43" s="134"/>
      <c r="KEN43" s="134"/>
      <c r="KEO43" s="134"/>
      <c r="KEP43" s="134"/>
      <c r="KEQ43" s="134"/>
      <c r="KER43" s="134"/>
      <c r="KES43" s="134"/>
      <c r="KET43" s="134"/>
      <c r="KEU43" s="134"/>
      <c r="KEV43" s="134"/>
      <c r="KEW43" s="134"/>
      <c r="KEX43" s="134"/>
      <c r="KEY43" s="134"/>
      <c r="KEZ43" s="134"/>
      <c r="KFA43" s="134"/>
      <c r="KFB43" s="134"/>
      <c r="KFC43" s="134"/>
      <c r="KFD43" s="134"/>
      <c r="KFE43" s="134"/>
      <c r="KFF43" s="134"/>
      <c r="KFG43" s="134"/>
      <c r="KFH43" s="134"/>
      <c r="KFI43" s="134"/>
      <c r="KFJ43" s="134"/>
      <c r="KFK43" s="134"/>
      <c r="KFL43" s="134"/>
      <c r="KFM43" s="134"/>
      <c r="KFN43" s="134"/>
      <c r="KFO43" s="134"/>
      <c r="KFP43" s="134"/>
      <c r="KFQ43" s="134"/>
      <c r="KFR43" s="134"/>
      <c r="KFS43" s="134"/>
      <c r="KFT43" s="134"/>
      <c r="KFU43" s="134"/>
      <c r="KFV43" s="134"/>
      <c r="KFW43" s="134"/>
      <c r="KFX43" s="134"/>
      <c r="KFY43" s="134"/>
      <c r="KFZ43" s="134"/>
      <c r="KGA43" s="134"/>
      <c r="KGB43" s="134"/>
      <c r="KGC43" s="134"/>
      <c r="KGD43" s="134"/>
      <c r="KGE43" s="134"/>
      <c r="KGF43" s="134"/>
      <c r="KGG43" s="134"/>
      <c r="KGH43" s="134"/>
      <c r="KGI43" s="134"/>
      <c r="KGJ43" s="134"/>
      <c r="KGK43" s="134"/>
      <c r="KGL43" s="134"/>
      <c r="KGM43" s="134"/>
      <c r="KGN43" s="134"/>
      <c r="KGO43" s="134"/>
      <c r="KGP43" s="134"/>
      <c r="KGQ43" s="134"/>
      <c r="KGR43" s="134"/>
      <c r="KGS43" s="134"/>
      <c r="KGT43" s="134"/>
      <c r="KGU43" s="134"/>
      <c r="KGV43" s="134"/>
      <c r="KGW43" s="134"/>
      <c r="KGX43" s="134"/>
      <c r="KGY43" s="134"/>
      <c r="KGZ43" s="134"/>
      <c r="KHA43" s="134"/>
      <c r="KHB43" s="134"/>
      <c r="KHC43" s="134"/>
      <c r="KHD43" s="134"/>
      <c r="KHE43" s="134"/>
      <c r="KHF43" s="134"/>
      <c r="KHG43" s="134"/>
      <c r="KHH43" s="134"/>
      <c r="KHI43" s="134"/>
      <c r="KHJ43" s="134"/>
      <c r="KHK43" s="134"/>
      <c r="KHL43" s="134"/>
      <c r="KHM43" s="134"/>
      <c r="KHN43" s="134"/>
      <c r="KHO43" s="134"/>
      <c r="KHP43" s="134"/>
      <c r="KHQ43" s="134"/>
      <c r="KHR43" s="134"/>
      <c r="KHS43" s="134"/>
      <c r="KHT43" s="134"/>
      <c r="KHU43" s="134"/>
      <c r="KHV43" s="134"/>
      <c r="KHW43" s="134"/>
      <c r="KHX43" s="134"/>
      <c r="KHY43" s="134"/>
      <c r="KHZ43" s="134"/>
      <c r="KIA43" s="134"/>
      <c r="KIB43" s="134"/>
      <c r="KIC43" s="134"/>
      <c r="KID43" s="134"/>
      <c r="KIE43" s="134"/>
      <c r="KIF43" s="134"/>
      <c r="KIG43" s="134"/>
      <c r="KIH43" s="134"/>
      <c r="KII43" s="134"/>
      <c r="KIJ43" s="134"/>
      <c r="KIK43" s="134"/>
      <c r="KIL43" s="134"/>
      <c r="KIM43" s="134"/>
      <c r="KIN43" s="134"/>
      <c r="KIO43" s="134"/>
      <c r="KIP43" s="134"/>
      <c r="KIQ43" s="134"/>
      <c r="KIR43" s="134"/>
      <c r="KIS43" s="134"/>
      <c r="KIT43" s="134"/>
      <c r="KIU43" s="134"/>
      <c r="KIV43" s="134"/>
      <c r="KIW43" s="134"/>
      <c r="KIX43" s="134"/>
      <c r="KIY43" s="134"/>
      <c r="KIZ43" s="134"/>
      <c r="KJA43" s="134"/>
      <c r="KJB43" s="134"/>
      <c r="KJC43" s="134"/>
      <c r="KJD43" s="134"/>
      <c r="KJE43" s="134"/>
      <c r="KJF43" s="134"/>
      <c r="KJG43" s="134"/>
      <c r="KJH43" s="134"/>
      <c r="KJI43" s="134"/>
      <c r="KJJ43" s="134"/>
      <c r="KJK43" s="134"/>
      <c r="KJL43" s="134"/>
      <c r="KJM43" s="134"/>
      <c r="KJN43" s="134"/>
      <c r="KJO43" s="134"/>
      <c r="KJP43" s="134"/>
      <c r="KJQ43" s="134"/>
      <c r="KJR43" s="134"/>
      <c r="KJS43" s="134"/>
      <c r="KJT43" s="134"/>
      <c r="KJU43" s="134"/>
      <c r="KJV43" s="134"/>
      <c r="KJW43" s="134"/>
      <c r="KJX43" s="134"/>
      <c r="KJY43" s="134"/>
      <c r="KJZ43" s="134"/>
      <c r="KKA43" s="134"/>
      <c r="KKB43" s="134"/>
      <c r="KKC43" s="134"/>
      <c r="KKD43" s="134"/>
      <c r="KKE43" s="134"/>
      <c r="KKF43" s="134"/>
      <c r="KKG43" s="134"/>
      <c r="KKH43" s="134"/>
      <c r="KKI43" s="134"/>
      <c r="KKJ43" s="134"/>
      <c r="KKK43" s="134"/>
      <c r="KKL43" s="134"/>
      <c r="KKM43" s="134"/>
      <c r="KKN43" s="134"/>
      <c r="KKO43" s="134"/>
      <c r="KKP43" s="134"/>
      <c r="KKQ43" s="134"/>
      <c r="KKR43" s="134"/>
      <c r="KKS43" s="134"/>
      <c r="KKT43" s="134"/>
      <c r="KKU43" s="134"/>
      <c r="KKV43" s="134"/>
      <c r="KKW43" s="134"/>
      <c r="KKX43" s="134"/>
      <c r="KKY43" s="134"/>
      <c r="KKZ43" s="134"/>
      <c r="KLA43" s="134"/>
      <c r="KLB43" s="134"/>
      <c r="KLC43" s="134"/>
      <c r="KLD43" s="134"/>
      <c r="KLE43" s="134"/>
      <c r="KLF43" s="134"/>
      <c r="KLG43" s="134"/>
      <c r="KLH43" s="134"/>
      <c r="KLI43" s="134"/>
      <c r="KLJ43" s="134"/>
      <c r="KLK43" s="134"/>
      <c r="KLL43" s="134"/>
      <c r="KLM43" s="134"/>
      <c r="KLN43" s="134"/>
      <c r="KLO43" s="134"/>
      <c r="KLP43" s="134"/>
      <c r="KLQ43" s="134"/>
      <c r="KLR43" s="134"/>
      <c r="KLS43" s="134"/>
      <c r="KLT43" s="134"/>
      <c r="KLU43" s="134"/>
      <c r="KLV43" s="134"/>
      <c r="KLW43" s="134"/>
      <c r="KLX43" s="134"/>
      <c r="KLY43" s="134"/>
      <c r="KLZ43" s="134"/>
      <c r="KMA43" s="134"/>
      <c r="KMB43" s="134"/>
      <c r="KMC43" s="134"/>
      <c r="KMD43" s="134"/>
      <c r="KME43" s="134"/>
      <c r="KMF43" s="134"/>
      <c r="KMG43" s="134"/>
      <c r="KMH43" s="134"/>
      <c r="KMI43" s="134"/>
      <c r="KMJ43" s="134"/>
      <c r="KMK43" s="134"/>
      <c r="KML43" s="134"/>
      <c r="KMM43" s="134"/>
      <c r="KMN43" s="134"/>
      <c r="KMO43" s="134"/>
      <c r="KMP43" s="134"/>
      <c r="KMQ43" s="134"/>
      <c r="KMR43" s="134"/>
      <c r="KMS43" s="134"/>
      <c r="KMT43" s="134"/>
      <c r="KMU43" s="134"/>
      <c r="KMV43" s="134"/>
      <c r="KMW43" s="134"/>
      <c r="KMX43" s="134"/>
      <c r="KMY43" s="134"/>
      <c r="KMZ43" s="134"/>
      <c r="KNA43" s="134"/>
      <c r="KNB43" s="134"/>
      <c r="KNC43" s="134"/>
      <c r="KND43" s="134"/>
      <c r="KNE43" s="134"/>
      <c r="KNF43" s="134"/>
      <c r="KNG43" s="134"/>
      <c r="KNH43" s="134"/>
      <c r="KNI43" s="134"/>
      <c r="KNJ43" s="134"/>
      <c r="KNK43" s="134"/>
      <c r="KNL43" s="134"/>
      <c r="KNM43" s="134"/>
      <c r="KNN43" s="134"/>
      <c r="KNO43" s="134"/>
      <c r="KNP43" s="134"/>
      <c r="KNQ43" s="134"/>
      <c r="KNR43" s="134"/>
      <c r="KNS43" s="134"/>
      <c r="KNT43" s="134"/>
      <c r="KNU43" s="134"/>
      <c r="KNV43" s="134"/>
      <c r="KNW43" s="134"/>
      <c r="KNX43" s="134"/>
      <c r="KNY43" s="134"/>
      <c r="KNZ43" s="134"/>
      <c r="KOA43" s="134"/>
      <c r="KOB43" s="134"/>
      <c r="KOC43" s="134"/>
      <c r="KOD43" s="134"/>
      <c r="KOE43" s="134"/>
      <c r="KOF43" s="134"/>
      <c r="KOG43" s="134"/>
      <c r="KOH43" s="134"/>
      <c r="KOI43" s="134"/>
      <c r="KOJ43" s="134"/>
      <c r="KOK43" s="134"/>
      <c r="KOL43" s="134"/>
      <c r="KOM43" s="134"/>
      <c r="KON43" s="134"/>
      <c r="KOO43" s="134"/>
      <c r="KOP43" s="134"/>
      <c r="KOQ43" s="134"/>
      <c r="KOR43" s="134"/>
      <c r="KOS43" s="134"/>
      <c r="KOT43" s="134"/>
      <c r="KOU43" s="134"/>
      <c r="KOV43" s="134"/>
      <c r="KOW43" s="134"/>
      <c r="KOX43" s="134"/>
      <c r="KOY43" s="134"/>
      <c r="KOZ43" s="134"/>
      <c r="KPA43" s="134"/>
      <c r="KPB43" s="134"/>
      <c r="KPC43" s="134"/>
      <c r="KPD43" s="134"/>
      <c r="KPE43" s="134"/>
      <c r="KPF43" s="134"/>
      <c r="KPG43" s="134"/>
      <c r="KPH43" s="134"/>
      <c r="KPI43" s="134"/>
      <c r="KPJ43" s="134"/>
      <c r="KPK43" s="134"/>
      <c r="KPL43" s="134"/>
      <c r="KPM43" s="134"/>
      <c r="KPN43" s="134"/>
      <c r="KPO43" s="134"/>
      <c r="KPP43" s="134"/>
      <c r="KPQ43" s="134"/>
      <c r="KPR43" s="134"/>
      <c r="KPS43" s="134"/>
      <c r="KPT43" s="134"/>
      <c r="KPU43" s="134"/>
      <c r="KPV43" s="134"/>
      <c r="KPW43" s="134"/>
      <c r="KPX43" s="134"/>
      <c r="KPY43" s="134"/>
      <c r="KPZ43" s="134"/>
      <c r="KQA43" s="134"/>
      <c r="KQB43" s="134"/>
      <c r="KQC43" s="134"/>
      <c r="KQD43" s="134"/>
      <c r="KQE43" s="134"/>
      <c r="KQF43" s="134"/>
      <c r="KQG43" s="134"/>
      <c r="KQH43" s="134"/>
      <c r="KQI43" s="134"/>
      <c r="KQJ43" s="134"/>
      <c r="KQK43" s="134"/>
      <c r="KQL43" s="134"/>
      <c r="KQM43" s="134"/>
      <c r="KQN43" s="134"/>
      <c r="KQO43" s="134"/>
      <c r="KQP43" s="134"/>
      <c r="KQQ43" s="134"/>
      <c r="KQR43" s="134"/>
      <c r="KQS43" s="134"/>
      <c r="KQT43" s="134"/>
      <c r="KQU43" s="134"/>
      <c r="KQV43" s="134"/>
      <c r="KQW43" s="134"/>
      <c r="KQX43" s="134"/>
      <c r="KQY43" s="134"/>
      <c r="KQZ43" s="134"/>
      <c r="KRA43" s="134"/>
      <c r="KRB43" s="134"/>
      <c r="KRC43" s="134"/>
      <c r="KRD43" s="134"/>
      <c r="KRE43" s="134"/>
      <c r="KRF43" s="134"/>
      <c r="KRG43" s="134"/>
      <c r="KRH43" s="134"/>
      <c r="KRI43" s="134"/>
      <c r="KRJ43" s="134"/>
      <c r="KRK43" s="134"/>
      <c r="KRL43" s="134"/>
      <c r="KRM43" s="134"/>
      <c r="KRN43" s="134"/>
      <c r="KRO43" s="134"/>
      <c r="KRP43" s="134"/>
      <c r="KRQ43" s="134"/>
      <c r="KRR43" s="134"/>
      <c r="KRS43" s="134"/>
      <c r="KRT43" s="134"/>
      <c r="KRU43" s="134"/>
      <c r="KRV43" s="134"/>
      <c r="KRW43" s="134"/>
      <c r="KRX43" s="134"/>
      <c r="KRY43" s="134"/>
      <c r="KRZ43" s="134"/>
      <c r="KSA43" s="134"/>
      <c r="KSB43" s="134"/>
      <c r="KSC43" s="134"/>
      <c r="KSD43" s="134"/>
      <c r="KSE43" s="134"/>
      <c r="KSF43" s="134"/>
      <c r="KSG43" s="134"/>
      <c r="KSH43" s="134"/>
      <c r="KSI43" s="134"/>
      <c r="KSJ43" s="134"/>
      <c r="KSK43" s="134"/>
      <c r="KSL43" s="134"/>
      <c r="KSM43" s="134"/>
      <c r="KSN43" s="134"/>
      <c r="KSO43" s="134"/>
      <c r="KSP43" s="134"/>
      <c r="KSQ43" s="134"/>
      <c r="KSR43" s="134"/>
      <c r="KSS43" s="134"/>
      <c r="KST43" s="134"/>
      <c r="KSU43" s="134"/>
      <c r="KSV43" s="134"/>
      <c r="KSW43" s="134"/>
      <c r="KSX43" s="134"/>
      <c r="KSY43" s="134"/>
      <c r="KSZ43" s="134"/>
      <c r="KTA43" s="134"/>
      <c r="KTB43" s="134"/>
      <c r="KTC43" s="134"/>
      <c r="KTD43" s="134"/>
      <c r="KTE43" s="134"/>
      <c r="KTF43" s="134"/>
      <c r="KTG43" s="134"/>
      <c r="KTH43" s="134"/>
      <c r="KTI43" s="134"/>
      <c r="KTJ43" s="134"/>
      <c r="KTK43" s="134"/>
      <c r="KTL43" s="134"/>
      <c r="KTM43" s="134"/>
      <c r="KTN43" s="134"/>
      <c r="KTO43" s="134"/>
      <c r="KTP43" s="134"/>
      <c r="KTQ43" s="134"/>
      <c r="KTR43" s="134"/>
      <c r="KTS43" s="134"/>
      <c r="KTT43" s="134"/>
      <c r="KTU43" s="134"/>
      <c r="KTV43" s="134"/>
      <c r="KTW43" s="134"/>
      <c r="KTX43" s="134"/>
      <c r="KTY43" s="134"/>
      <c r="KTZ43" s="134"/>
      <c r="KUA43" s="134"/>
      <c r="KUB43" s="134"/>
      <c r="KUC43" s="134"/>
      <c r="KUD43" s="134"/>
      <c r="KUE43" s="134"/>
      <c r="KUF43" s="134"/>
      <c r="KUG43" s="134"/>
      <c r="KUH43" s="134"/>
      <c r="KUI43" s="134"/>
      <c r="KUJ43" s="134"/>
      <c r="KUK43" s="134"/>
      <c r="KUL43" s="134"/>
      <c r="KUM43" s="134"/>
      <c r="KUN43" s="134"/>
      <c r="KUO43" s="134"/>
      <c r="KUP43" s="134"/>
      <c r="KUQ43" s="134"/>
      <c r="KUR43" s="134"/>
      <c r="KUS43" s="134"/>
      <c r="KUT43" s="134"/>
      <c r="KUU43" s="134"/>
      <c r="KUV43" s="134"/>
      <c r="KUW43" s="134"/>
      <c r="KUX43" s="134"/>
      <c r="KUY43" s="134"/>
      <c r="KUZ43" s="134"/>
      <c r="KVA43" s="134"/>
      <c r="KVB43" s="134"/>
      <c r="KVC43" s="134"/>
      <c r="KVD43" s="134"/>
      <c r="KVE43" s="134"/>
      <c r="KVF43" s="134"/>
      <c r="KVG43" s="134"/>
      <c r="KVH43" s="134"/>
      <c r="KVI43" s="134"/>
      <c r="KVJ43" s="134"/>
      <c r="KVK43" s="134"/>
      <c r="KVL43" s="134"/>
      <c r="KVM43" s="134"/>
      <c r="KVN43" s="134"/>
      <c r="KVO43" s="134"/>
      <c r="KVP43" s="134"/>
      <c r="KVQ43" s="134"/>
      <c r="KVR43" s="134"/>
      <c r="KVS43" s="134"/>
      <c r="KVT43" s="134"/>
      <c r="KVU43" s="134"/>
      <c r="KVV43" s="134"/>
      <c r="KVW43" s="134"/>
      <c r="KVX43" s="134"/>
      <c r="KVY43" s="134"/>
      <c r="KVZ43" s="134"/>
      <c r="KWA43" s="134"/>
      <c r="KWB43" s="134"/>
      <c r="KWC43" s="134"/>
      <c r="KWD43" s="134"/>
      <c r="KWE43" s="134"/>
      <c r="KWF43" s="134"/>
      <c r="KWG43" s="134"/>
      <c r="KWH43" s="134"/>
      <c r="KWI43" s="134"/>
      <c r="KWJ43" s="134"/>
      <c r="KWK43" s="134"/>
      <c r="KWL43" s="134"/>
      <c r="KWM43" s="134"/>
      <c r="KWN43" s="134"/>
      <c r="KWO43" s="134"/>
      <c r="KWP43" s="134"/>
      <c r="KWQ43" s="134"/>
      <c r="KWR43" s="134"/>
      <c r="KWS43" s="134"/>
      <c r="KWT43" s="134"/>
      <c r="KWU43" s="134"/>
      <c r="KWV43" s="134"/>
      <c r="KWW43" s="134"/>
      <c r="KWX43" s="134"/>
      <c r="KWY43" s="134"/>
      <c r="KWZ43" s="134"/>
      <c r="KXA43" s="134"/>
      <c r="KXB43" s="134"/>
      <c r="KXC43" s="134"/>
      <c r="KXD43" s="134"/>
      <c r="KXE43" s="134"/>
      <c r="KXF43" s="134"/>
      <c r="KXG43" s="134"/>
      <c r="KXH43" s="134"/>
      <c r="KXI43" s="134"/>
      <c r="KXJ43" s="134"/>
      <c r="KXK43" s="134"/>
      <c r="KXL43" s="134"/>
      <c r="KXM43" s="134"/>
      <c r="KXN43" s="134"/>
      <c r="KXO43" s="134"/>
      <c r="KXP43" s="134"/>
      <c r="KXQ43" s="134"/>
      <c r="KXR43" s="134"/>
      <c r="KXS43" s="134"/>
      <c r="KXT43" s="134"/>
      <c r="KXU43" s="134"/>
      <c r="KXV43" s="134"/>
      <c r="KXW43" s="134"/>
      <c r="KXX43" s="134"/>
      <c r="KXY43" s="134"/>
      <c r="KXZ43" s="134"/>
      <c r="KYA43" s="134"/>
      <c r="KYB43" s="134"/>
      <c r="KYC43" s="134"/>
      <c r="KYD43" s="134"/>
      <c r="KYE43" s="134"/>
      <c r="KYF43" s="134"/>
      <c r="KYG43" s="134"/>
      <c r="KYH43" s="134"/>
      <c r="KYI43" s="134"/>
      <c r="KYJ43" s="134"/>
      <c r="KYK43" s="134"/>
      <c r="KYL43" s="134"/>
      <c r="KYM43" s="134"/>
      <c r="KYN43" s="134"/>
      <c r="KYO43" s="134"/>
      <c r="KYP43" s="134"/>
      <c r="KYQ43" s="134"/>
      <c r="KYR43" s="134"/>
      <c r="KYS43" s="134"/>
      <c r="KYT43" s="134"/>
      <c r="KYU43" s="134"/>
      <c r="KYV43" s="134"/>
      <c r="KYW43" s="134"/>
      <c r="KYX43" s="134"/>
      <c r="KYY43" s="134"/>
      <c r="KYZ43" s="134"/>
      <c r="KZA43" s="134"/>
      <c r="KZB43" s="134"/>
      <c r="KZC43" s="134"/>
      <c r="KZD43" s="134"/>
      <c r="KZE43" s="134"/>
      <c r="KZF43" s="134"/>
      <c r="KZG43" s="134"/>
      <c r="KZH43" s="134"/>
      <c r="KZI43" s="134"/>
      <c r="KZJ43" s="134"/>
      <c r="KZK43" s="134"/>
      <c r="KZL43" s="134"/>
      <c r="KZM43" s="134"/>
      <c r="KZN43" s="134"/>
      <c r="KZO43" s="134"/>
      <c r="KZP43" s="134"/>
      <c r="KZQ43" s="134"/>
      <c r="KZR43" s="134"/>
      <c r="KZS43" s="134"/>
      <c r="KZT43" s="134"/>
      <c r="KZU43" s="134"/>
      <c r="KZV43" s="134"/>
      <c r="KZW43" s="134"/>
      <c r="KZX43" s="134"/>
      <c r="KZY43" s="134"/>
      <c r="KZZ43" s="134"/>
      <c r="LAA43" s="134"/>
      <c r="LAB43" s="134"/>
      <c r="LAC43" s="134"/>
      <c r="LAD43" s="134"/>
      <c r="LAE43" s="134"/>
      <c r="LAF43" s="134"/>
      <c r="LAG43" s="134"/>
      <c r="LAH43" s="134"/>
      <c r="LAI43" s="134"/>
      <c r="LAJ43" s="134"/>
      <c r="LAK43" s="134"/>
      <c r="LAL43" s="134"/>
      <c r="LAM43" s="134"/>
      <c r="LAN43" s="134"/>
      <c r="LAO43" s="134"/>
      <c r="LAP43" s="134"/>
      <c r="LAQ43" s="134"/>
      <c r="LAR43" s="134"/>
      <c r="LAS43" s="134"/>
      <c r="LAT43" s="134"/>
      <c r="LAU43" s="134"/>
      <c r="LAV43" s="134"/>
      <c r="LAW43" s="134"/>
      <c r="LAX43" s="134"/>
      <c r="LAY43" s="134"/>
      <c r="LAZ43" s="134"/>
      <c r="LBA43" s="134"/>
      <c r="LBB43" s="134"/>
      <c r="LBC43" s="134"/>
      <c r="LBD43" s="134"/>
      <c r="LBE43" s="134"/>
      <c r="LBF43" s="134"/>
      <c r="LBG43" s="134"/>
      <c r="LBH43" s="134"/>
      <c r="LBI43" s="134"/>
      <c r="LBJ43" s="134"/>
      <c r="LBK43" s="134"/>
      <c r="LBL43" s="134"/>
      <c r="LBM43" s="134"/>
      <c r="LBN43" s="134"/>
      <c r="LBO43" s="134"/>
      <c r="LBP43" s="134"/>
      <c r="LBQ43" s="134"/>
      <c r="LBR43" s="134"/>
      <c r="LBS43" s="134"/>
      <c r="LBT43" s="134"/>
      <c r="LBU43" s="134"/>
      <c r="LBV43" s="134"/>
      <c r="LBW43" s="134"/>
      <c r="LBX43" s="134"/>
      <c r="LBY43" s="134"/>
      <c r="LBZ43" s="134"/>
      <c r="LCA43" s="134"/>
      <c r="LCB43" s="134"/>
      <c r="LCC43" s="134"/>
      <c r="LCD43" s="134"/>
      <c r="LCE43" s="134"/>
      <c r="LCF43" s="134"/>
      <c r="LCG43" s="134"/>
      <c r="LCH43" s="134"/>
      <c r="LCI43" s="134"/>
      <c r="LCJ43" s="134"/>
      <c r="LCK43" s="134"/>
      <c r="LCL43" s="134"/>
      <c r="LCM43" s="134"/>
      <c r="LCN43" s="134"/>
      <c r="LCO43" s="134"/>
      <c r="LCP43" s="134"/>
      <c r="LCQ43" s="134"/>
      <c r="LCR43" s="134"/>
      <c r="LCS43" s="134"/>
      <c r="LCT43" s="134"/>
      <c r="LCU43" s="134"/>
      <c r="LCV43" s="134"/>
      <c r="LCW43" s="134"/>
      <c r="LCX43" s="134"/>
      <c r="LCY43" s="134"/>
      <c r="LCZ43" s="134"/>
      <c r="LDA43" s="134"/>
      <c r="LDB43" s="134"/>
      <c r="LDC43" s="134"/>
      <c r="LDD43" s="134"/>
      <c r="LDE43" s="134"/>
      <c r="LDF43" s="134"/>
      <c r="LDG43" s="134"/>
      <c r="LDH43" s="134"/>
      <c r="LDI43" s="134"/>
      <c r="LDJ43" s="134"/>
      <c r="LDK43" s="134"/>
      <c r="LDL43" s="134"/>
      <c r="LDM43" s="134"/>
      <c r="LDN43" s="134"/>
      <c r="LDO43" s="134"/>
      <c r="LDP43" s="134"/>
      <c r="LDQ43" s="134"/>
      <c r="LDR43" s="134"/>
      <c r="LDS43" s="134"/>
      <c r="LDT43" s="134"/>
      <c r="LDU43" s="134"/>
      <c r="LDV43" s="134"/>
      <c r="LDW43" s="134"/>
      <c r="LDX43" s="134"/>
      <c r="LDY43" s="134"/>
      <c r="LDZ43" s="134"/>
      <c r="LEA43" s="134"/>
      <c r="LEB43" s="134"/>
      <c r="LEC43" s="134"/>
      <c r="LED43" s="134"/>
      <c r="LEE43" s="134"/>
      <c r="LEF43" s="134"/>
      <c r="LEG43" s="134"/>
      <c r="LEH43" s="134"/>
      <c r="LEI43" s="134"/>
      <c r="LEJ43" s="134"/>
      <c r="LEK43" s="134"/>
      <c r="LEL43" s="134"/>
      <c r="LEM43" s="134"/>
      <c r="LEN43" s="134"/>
      <c r="LEO43" s="134"/>
      <c r="LEP43" s="134"/>
      <c r="LEQ43" s="134"/>
      <c r="LER43" s="134"/>
      <c r="LES43" s="134"/>
      <c r="LET43" s="134"/>
      <c r="LEU43" s="134"/>
      <c r="LEV43" s="134"/>
      <c r="LEW43" s="134"/>
      <c r="LEX43" s="134"/>
      <c r="LEY43" s="134"/>
      <c r="LEZ43" s="134"/>
      <c r="LFA43" s="134"/>
      <c r="LFB43" s="134"/>
      <c r="LFC43" s="134"/>
      <c r="LFD43" s="134"/>
      <c r="LFE43" s="134"/>
      <c r="LFF43" s="134"/>
      <c r="LFG43" s="134"/>
      <c r="LFH43" s="134"/>
      <c r="LFI43" s="134"/>
      <c r="LFJ43" s="134"/>
      <c r="LFK43" s="134"/>
      <c r="LFL43" s="134"/>
      <c r="LFM43" s="134"/>
      <c r="LFN43" s="134"/>
      <c r="LFO43" s="134"/>
      <c r="LFP43" s="134"/>
      <c r="LFQ43" s="134"/>
      <c r="LFR43" s="134"/>
      <c r="LFS43" s="134"/>
      <c r="LFT43" s="134"/>
      <c r="LFU43" s="134"/>
      <c r="LFV43" s="134"/>
      <c r="LFW43" s="134"/>
      <c r="LFX43" s="134"/>
      <c r="LFY43" s="134"/>
      <c r="LFZ43" s="134"/>
      <c r="LGA43" s="134"/>
      <c r="LGB43" s="134"/>
      <c r="LGC43" s="134"/>
      <c r="LGD43" s="134"/>
      <c r="LGE43" s="134"/>
      <c r="LGF43" s="134"/>
      <c r="LGG43" s="134"/>
      <c r="LGH43" s="134"/>
      <c r="LGI43" s="134"/>
      <c r="LGJ43" s="134"/>
      <c r="LGK43" s="134"/>
      <c r="LGL43" s="134"/>
      <c r="LGM43" s="134"/>
      <c r="LGN43" s="134"/>
      <c r="LGO43" s="134"/>
      <c r="LGP43" s="134"/>
      <c r="LGQ43" s="134"/>
      <c r="LGR43" s="134"/>
      <c r="LGS43" s="134"/>
      <c r="LGT43" s="134"/>
      <c r="LGU43" s="134"/>
      <c r="LGV43" s="134"/>
      <c r="LGW43" s="134"/>
      <c r="LGX43" s="134"/>
      <c r="LGY43" s="134"/>
      <c r="LGZ43" s="134"/>
      <c r="LHA43" s="134"/>
      <c r="LHB43" s="134"/>
      <c r="LHC43" s="134"/>
      <c r="LHD43" s="134"/>
      <c r="LHE43" s="134"/>
      <c r="LHF43" s="134"/>
      <c r="LHG43" s="134"/>
      <c r="LHH43" s="134"/>
      <c r="LHI43" s="134"/>
      <c r="LHJ43" s="134"/>
      <c r="LHK43" s="134"/>
      <c r="LHL43" s="134"/>
      <c r="LHM43" s="134"/>
      <c r="LHN43" s="134"/>
      <c r="LHO43" s="134"/>
      <c r="LHP43" s="134"/>
      <c r="LHQ43" s="134"/>
      <c r="LHR43" s="134"/>
      <c r="LHS43" s="134"/>
      <c r="LHT43" s="134"/>
      <c r="LHU43" s="134"/>
      <c r="LHV43" s="134"/>
      <c r="LHW43" s="134"/>
      <c r="LHX43" s="134"/>
      <c r="LHY43" s="134"/>
      <c r="LHZ43" s="134"/>
      <c r="LIA43" s="134"/>
      <c r="LIB43" s="134"/>
      <c r="LIC43" s="134"/>
      <c r="LID43" s="134"/>
      <c r="LIE43" s="134"/>
      <c r="LIF43" s="134"/>
      <c r="LIG43" s="134"/>
      <c r="LIH43" s="134"/>
      <c r="LII43" s="134"/>
      <c r="LIJ43" s="134"/>
      <c r="LIK43" s="134"/>
      <c r="LIL43" s="134"/>
      <c r="LIM43" s="134"/>
      <c r="LIN43" s="134"/>
      <c r="LIO43" s="134"/>
      <c r="LIP43" s="134"/>
      <c r="LIQ43" s="134"/>
      <c r="LIR43" s="134"/>
      <c r="LIS43" s="134"/>
      <c r="LIT43" s="134"/>
      <c r="LIU43" s="134"/>
      <c r="LIV43" s="134"/>
      <c r="LIW43" s="134"/>
      <c r="LIX43" s="134"/>
      <c r="LIY43" s="134"/>
      <c r="LIZ43" s="134"/>
      <c r="LJA43" s="134"/>
      <c r="LJB43" s="134"/>
      <c r="LJC43" s="134"/>
      <c r="LJD43" s="134"/>
      <c r="LJE43" s="134"/>
      <c r="LJF43" s="134"/>
      <c r="LJG43" s="134"/>
      <c r="LJH43" s="134"/>
      <c r="LJI43" s="134"/>
      <c r="LJJ43" s="134"/>
      <c r="LJK43" s="134"/>
      <c r="LJL43" s="134"/>
      <c r="LJM43" s="134"/>
      <c r="LJN43" s="134"/>
      <c r="LJO43" s="134"/>
      <c r="LJP43" s="134"/>
      <c r="LJQ43" s="134"/>
      <c r="LJR43" s="134"/>
      <c r="LJS43" s="134"/>
      <c r="LJT43" s="134"/>
      <c r="LJU43" s="134"/>
      <c r="LJV43" s="134"/>
      <c r="LJW43" s="134"/>
      <c r="LJX43" s="134"/>
      <c r="LJY43" s="134"/>
      <c r="LJZ43" s="134"/>
      <c r="LKA43" s="134"/>
      <c r="LKB43" s="134"/>
      <c r="LKC43" s="134"/>
      <c r="LKD43" s="134"/>
      <c r="LKE43" s="134"/>
      <c r="LKF43" s="134"/>
      <c r="LKG43" s="134"/>
      <c r="LKH43" s="134"/>
      <c r="LKI43" s="134"/>
      <c r="LKJ43" s="134"/>
      <c r="LKK43" s="134"/>
      <c r="LKL43" s="134"/>
      <c r="LKM43" s="134"/>
      <c r="LKN43" s="134"/>
      <c r="LKO43" s="134"/>
      <c r="LKP43" s="134"/>
      <c r="LKQ43" s="134"/>
      <c r="LKR43" s="134"/>
      <c r="LKS43" s="134"/>
      <c r="LKT43" s="134"/>
      <c r="LKU43" s="134"/>
      <c r="LKV43" s="134"/>
      <c r="LKW43" s="134"/>
      <c r="LKX43" s="134"/>
      <c r="LKY43" s="134"/>
      <c r="LKZ43" s="134"/>
      <c r="LLA43" s="134"/>
      <c r="LLB43" s="134"/>
      <c r="LLC43" s="134"/>
      <c r="LLD43" s="134"/>
      <c r="LLE43" s="134"/>
      <c r="LLF43" s="134"/>
      <c r="LLG43" s="134"/>
      <c r="LLH43" s="134"/>
      <c r="LLI43" s="134"/>
      <c r="LLJ43" s="134"/>
      <c r="LLK43" s="134"/>
      <c r="LLL43" s="134"/>
      <c r="LLM43" s="134"/>
      <c r="LLN43" s="134"/>
      <c r="LLO43" s="134"/>
      <c r="LLP43" s="134"/>
      <c r="LLQ43" s="134"/>
      <c r="LLR43" s="134"/>
      <c r="LLS43" s="134"/>
      <c r="LLT43" s="134"/>
      <c r="LLU43" s="134"/>
      <c r="LLV43" s="134"/>
      <c r="LLW43" s="134"/>
      <c r="LLX43" s="134"/>
      <c r="LLY43" s="134"/>
      <c r="LLZ43" s="134"/>
      <c r="LMA43" s="134"/>
      <c r="LMB43" s="134"/>
      <c r="LMC43" s="134"/>
      <c r="LMD43" s="134"/>
      <c r="LME43" s="134"/>
      <c r="LMF43" s="134"/>
      <c r="LMG43" s="134"/>
      <c r="LMH43" s="134"/>
      <c r="LMI43" s="134"/>
      <c r="LMJ43" s="134"/>
      <c r="LMK43" s="134"/>
      <c r="LML43" s="134"/>
      <c r="LMM43" s="134"/>
      <c r="LMN43" s="134"/>
      <c r="LMO43" s="134"/>
      <c r="LMP43" s="134"/>
      <c r="LMQ43" s="134"/>
      <c r="LMR43" s="134"/>
      <c r="LMS43" s="134"/>
      <c r="LMT43" s="134"/>
      <c r="LMU43" s="134"/>
      <c r="LMV43" s="134"/>
      <c r="LMW43" s="134"/>
      <c r="LMX43" s="134"/>
      <c r="LMY43" s="134"/>
      <c r="LMZ43" s="134"/>
      <c r="LNA43" s="134"/>
      <c r="LNB43" s="134"/>
      <c r="LNC43" s="134"/>
      <c r="LND43" s="134"/>
      <c r="LNE43" s="134"/>
      <c r="LNF43" s="134"/>
      <c r="LNG43" s="134"/>
      <c r="LNH43" s="134"/>
      <c r="LNI43" s="134"/>
      <c r="LNJ43" s="134"/>
      <c r="LNK43" s="134"/>
      <c r="LNL43" s="134"/>
      <c r="LNM43" s="134"/>
      <c r="LNN43" s="134"/>
      <c r="LNO43" s="134"/>
      <c r="LNP43" s="134"/>
      <c r="LNQ43" s="134"/>
      <c r="LNR43" s="134"/>
      <c r="LNS43" s="134"/>
      <c r="LNT43" s="134"/>
      <c r="LNU43" s="134"/>
      <c r="LNV43" s="134"/>
      <c r="LNW43" s="134"/>
      <c r="LNX43" s="134"/>
      <c r="LNY43" s="134"/>
      <c r="LNZ43" s="134"/>
      <c r="LOA43" s="134"/>
      <c r="LOB43" s="134"/>
      <c r="LOC43" s="134"/>
      <c r="LOD43" s="134"/>
      <c r="LOE43" s="134"/>
      <c r="LOF43" s="134"/>
      <c r="LOG43" s="134"/>
      <c r="LOH43" s="134"/>
      <c r="LOI43" s="134"/>
      <c r="LOJ43" s="134"/>
      <c r="LOK43" s="134"/>
      <c r="LOL43" s="134"/>
      <c r="LOM43" s="134"/>
      <c r="LON43" s="134"/>
      <c r="LOO43" s="134"/>
      <c r="LOP43" s="134"/>
      <c r="LOQ43" s="134"/>
      <c r="LOR43" s="134"/>
      <c r="LOS43" s="134"/>
      <c r="LOT43" s="134"/>
      <c r="LOU43" s="134"/>
      <c r="LOV43" s="134"/>
      <c r="LOW43" s="134"/>
      <c r="LOX43" s="134"/>
      <c r="LOY43" s="134"/>
      <c r="LOZ43" s="134"/>
      <c r="LPA43" s="134"/>
      <c r="LPB43" s="134"/>
      <c r="LPC43" s="134"/>
      <c r="LPD43" s="134"/>
      <c r="LPE43" s="134"/>
      <c r="LPF43" s="134"/>
      <c r="LPG43" s="134"/>
      <c r="LPH43" s="134"/>
      <c r="LPI43" s="134"/>
      <c r="LPJ43" s="134"/>
      <c r="LPK43" s="134"/>
      <c r="LPL43" s="134"/>
      <c r="LPM43" s="134"/>
      <c r="LPN43" s="134"/>
      <c r="LPO43" s="134"/>
      <c r="LPP43" s="134"/>
      <c r="LPQ43" s="134"/>
      <c r="LPR43" s="134"/>
      <c r="LPS43" s="134"/>
      <c r="LPT43" s="134"/>
      <c r="LPU43" s="134"/>
      <c r="LPV43" s="134"/>
      <c r="LPW43" s="134"/>
      <c r="LPX43" s="134"/>
      <c r="LPY43" s="134"/>
      <c r="LPZ43" s="134"/>
      <c r="LQA43" s="134"/>
      <c r="LQB43" s="134"/>
      <c r="LQC43" s="134"/>
      <c r="LQD43" s="134"/>
      <c r="LQE43" s="134"/>
      <c r="LQF43" s="134"/>
      <c r="LQG43" s="134"/>
      <c r="LQH43" s="134"/>
      <c r="LQI43" s="134"/>
      <c r="LQJ43" s="134"/>
      <c r="LQK43" s="134"/>
      <c r="LQL43" s="134"/>
      <c r="LQM43" s="134"/>
      <c r="LQN43" s="134"/>
      <c r="LQO43" s="134"/>
      <c r="LQP43" s="134"/>
      <c r="LQQ43" s="134"/>
      <c r="LQR43" s="134"/>
      <c r="LQS43" s="134"/>
      <c r="LQT43" s="134"/>
      <c r="LQU43" s="134"/>
      <c r="LQV43" s="134"/>
      <c r="LQW43" s="134"/>
      <c r="LQX43" s="134"/>
      <c r="LQY43" s="134"/>
      <c r="LQZ43" s="134"/>
      <c r="LRA43" s="134"/>
      <c r="LRB43" s="134"/>
      <c r="LRC43" s="134"/>
      <c r="LRD43" s="134"/>
      <c r="LRE43" s="134"/>
      <c r="LRF43" s="134"/>
      <c r="LRG43" s="134"/>
      <c r="LRH43" s="134"/>
      <c r="LRI43" s="134"/>
      <c r="LRJ43" s="134"/>
      <c r="LRK43" s="134"/>
      <c r="LRL43" s="134"/>
      <c r="LRM43" s="134"/>
      <c r="LRN43" s="134"/>
      <c r="LRO43" s="134"/>
      <c r="LRP43" s="134"/>
      <c r="LRQ43" s="134"/>
      <c r="LRR43" s="134"/>
      <c r="LRS43" s="134"/>
      <c r="LRT43" s="134"/>
      <c r="LRU43" s="134"/>
      <c r="LRV43" s="134"/>
      <c r="LRW43" s="134"/>
      <c r="LRX43" s="134"/>
      <c r="LRY43" s="134"/>
      <c r="LRZ43" s="134"/>
      <c r="LSA43" s="134"/>
      <c r="LSB43" s="134"/>
      <c r="LSC43" s="134"/>
      <c r="LSD43" s="134"/>
      <c r="LSE43" s="134"/>
      <c r="LSF43" s="134"/>
      <c r="LSG43" s="134"/>
      <c r="LSH43" s="134"/>
      <c r="LSI43" s="134"/>
      <c r="LSJ43" s="134"/>
      <c r="LSK43" s="134"/>
      <c r="LSL43" s="134"/>
      <c r="LSM43" s="134"/>
      <c r="LSN43" s="134"/>
      <c r="LSO43" s="134"/>
      <c r="LSP43" s="134"/>
      <c r="LSQ43" s="134"/>
      <c r="LSR43" s="134"/>
      <c r="LSS43" s="134"/>
      <c r="LST43" s="134"/>
      <c r="LSU43" s="134"/>
      <c r="LSV43" s="134"/>
      <c r="LSW43" s="134"/>
      <c r="LSX43" s="134"/>
      <c r="LSY43" s="134"/>
      <c r="LSZ43" s="134"/>
      <c r="LTA43" s="134"/>
      <c r="LTB43" s="134"/>
      <c r="LTC43" s="134"/>
      <c r="LTD43" s="134"/>
      <c r="LTE43" s="134"/>
      <c r="LTF43" s="134"/>
      <c r="LTG43" s="134"/>
      <c r="LTH43" s="134"/>
      <c r="LTI43" s="134"/>
      <c r="LTJ43" s="134"/>
      <c r="LTK43" s="134"/>
      <c r="LTL43" s="134"/>
      <c r="LTM43" s="134"/>
      <c r="LTN43" s="134"/>
      <c r="LTO43" s="134"/>
      <c r="LTP43" s="134"/>
      <c r="LTQ43" s="134"/>
      <c r="LTR43" s="134"/>
      <c r="LTS43" s="134"/>
      <c r="LTT43" s="134"/>
      <c r="LTU43" s="134"/>
      <c r="LTV43" s="134"/>
      <c r="LTW43" s="134"/>
      <c r="LTX43" s="134"/>
      <c r="LTY43" s="134"/>
      <c r="LTZ43" s="134"/>
      <c r="LUA43" s="134"/>
      <c r="LUB43" s="134"/>
      <c r="LUC43" s="134"/>
      <c r="LUD43" s="134"/>
      <c r="LUE43" s="134"/>
      <c r="LUF43" s="134"/>
      <c r="LUG43" s="134"/>
      <c r="LUH43" s="134"/>
      <c r="LUI43" s="134"/>
      <c r="LUJ43" s="134"/>
      <c r="LUK43" s="134"/>
      <c r="LUL43" s="134"/>
      <c r="LUM43" s="134"/>
      <c r="LUN43" s="134"/>
      <c r="LUO43" s="134"/>
      <c r="LUP43" s="134"/>
      <c r="LUQ43" s="134"/>
      <c r="LUR43" s="134"/>
      <c r="LUS43" s="134"/>
      <c r="LUT43" s="134"/>
      <c r="LUU43" s="134"/>
      <c r="LUV43" s="134"/>
      <c r="LUW43" s="134"/>
      <c r="LUX43" s="134"/>
      <c r="LUY43" s="134"/>
      <c r="LUZ43" s="134"/>
      <c r="LVA43" s="134"/>
      <c r="LVB43" s="134"/>
      <c r="LVC43" s="134"/>
      <c r="LVD43" s="134"/>
      <c r="LVE43" s="134"/>
      <c r="LVF43" s="134"/>
      <c r="LVG43" s="134"/>
      <c r="LVH43" s="134"/>
      <c r="LVI43" s="134"/>
      <c r="LVJ43" s="134"/>
      <c r="LVK43" s="134"/>
      <c r="LVL43" s="134"/>
      <c r="LVM43" s="134"/>
      <c r="LVN43" s="134"/>
      <c r="LVO43" s="134"/>
      <c r="LVP43" s="134"/>
      <c r="LVQ43" s="134"/>
      <c r="LVR43" s="134"/>
      <c r="LVS43" s="134"/>
      <c r="LVT43" s="134"/>
      <c r="LVU43" s="134"/>
      <c r="LVV43" s="134"/>
      <c r="LVW43" s="134"/>
      <c r="LVX43" s="134"/>
      <c r="LVY43" s="134"/>
      <c r="LVZ43" s="134"/>
      <c r="LWA43" s="134"/>
      <c r="LWB43" s="134"/>
      <c r="LWC43" s="134"/>
      <c r="LWD43" s="134"/>
      <c r="LWE43" s="134"/>
      <c r="LWF43" s="134"/>
      <c r="LWG43" s="134"/>
      <c r="LWH43" s="134"/>
      <c r="LWI43" s="134"/>
      <c r="LWJ43" s="134"/>
      <c r="LWK43" s="134"/>
      <c r="LWL43" s="134"/>
      <c r="LWM43" s="134"/>
      <c r="LWN43" s="134"/>
      <c r="LWO43" s="134"/>
      <c r="LWP43" s="134"/>
      <c r="LWQ43" s="134"/>
      <c r="LWR43" s="134"/>
      <c r="LWS43" s="134"/>
      <c r="LWT43" s="134"/>
      <c r="LWU43" s="134"/>
      <c r="LWV43" s="134"/>
      <c r="LWW43" s="134"/>
      <c r="LWX43" s="134"/>
      <c r="LWY43" s="134"/>
      <c r="LWZ43" s="134"/>
      <c r="LXA43" s="134"/>
      <c r="LXB43" s="134"/>
      <c r="LXC43" s="134"/>
      <c r="LXD43" s="134"/>
      <c r="LXE43" s="134"/>
      <c r="LXF43" s="134"/>
      <c r="LXG43" s="134"/>
      <c r="LXH43" s="134"/>
      <c r="LXI43" s="134"/>
      <c r="LXJ43" s="134"/>
      <c r="LXK43" s="134"/>
      <c r="LXL43" s="134"/>
      <c r="LXM43" s="134"/>
      <c r="LXN43" s="134"/>
      <c r="LXO43" s="134"/>
      <c r="LXP43" s="134"/>
      <c r="LXQ43" s="134"/>
      <c r="LXR43" s="134"/>
      <c r="LXS43" s="134"/>
      <c r="LXT43" s="134"/>
      <c r="LXU43" s="134"/>
      <c r="LXV43" s="134"/>
      <c r="LXW43" s="134"/>
      <c r="LXX43" s="134"/>
      <c r="LXY43" s="134"/>
      <c r="LXZ43" s="134"/>
      <c r="LYA43" s="134"/>
      <c r="LYB43" s="134"/>
      <c r="LYC43" s="134"/>
      <c r="LYD43" s="134"/>
      <c r="LYE43" s="134"/>
      <c r="LYF43" s="134"/>
      <c r="LYG43" s="134"/>
      <c r="LYH43" s="134"/>
      <c r="LYI43" s="134"/>
      <c r="LYJ43" s="134"/>
      <c r="LYK43" s="134"/>
      <c r="LYL43" s="134"/>
      <c r="LYM43" s="134"/>
      <c r="LYN43" s="134"/>
      <c r="LYO43" s="134"/>
      <c r="LYP43" s="134"/>
      <c r="LYQ43" s="134"/>
      <c r="LYR43" s="134"/>
      <c r="LYS43" s="134"/>
      <c r="LYT43" s="134"/>
      <c r="LYU43" s="134"/>
      <c r="LYV43" s="134"/>
      <c r="LYW43" s="134"/>
      <c r="LYX43" s="134"/>
      <c r="LYY43" s="134"/>
      <c r="LYZ43" s="134"/>
      <c r="LZA43" s="134"/>
      <c r="LZB43" s="134"/>
      <c r="LZC43" s="134"/>
      <c r="LZD43" s="134"/>
      <c r="LZE43" s="134"/>
      <c r="LZF43" s="134"/>
      <c r="LZG43" s="134"/>
      <c r="LZH43" s="134"/>
      <c r="LZI43" s="134"/>
      <c r="LZJ43" s="134"/>
      <c r="LZK43" s="134"/>
      <c r="LZL43" s="134"/>
      <c r="LZM43" s="134"/>
      <c r="LZN43" s="134"/>
      <c r="LZO43" s="134"/>
      <c r="LZP43" s="134"/>
      <c r="LZQ43" s="134"/>
      <c r="LZR43" s="134"/>
      <c r="LZS43" s="134"/>
      <c r="LZT43" s="134"/>
      <c r="LZU43" s="134"/>
      <c r="LZV43" s="134"/>
      <c r="LZW43" s="134"/>
      <c r="LZX43" s="134"/>
      <c r="LZY43" s="134"/>
      <c r="LZZ43" s="134"/>
      <c r="MAA43" s="134"/>
      <c r="MAB43" s="134"/>
      <c r="MAC43" s="134"/>
      <c r="MAD43" s="134"/>
      <c r="MAE43" s="134"/>
      <c r="MAF43" s="134"/>
      <c r="MAG43" s="134"/>
      <c r="MAH43" s="134"/>
      <c r="MAI43" s="134"/>
      <c r="MAJ43" s="134"/>
      <c r="MAK43" s="134"/>
      <c r="MAL43" s="134"/>
      <c r="MAM43" s="134"/>
      <c r="MAN43" s="134"/>
      <c r="MAO43" s="134"/>
      <c r="MAP43" s="134"/>
      <c r="MAQ43" s="134"/>
      <c r="MAR43" s="134"/>
      <c r="MAS43" s="134"/>
      <c r="MAT43" s="134"/>
      <c r="MAU43" s="134"/>
      <c r="MAV43" s="134"/>
      <c r="MAW43" s="134"/>
      <c r="MAX43" s="134"/>
      <c r="MAY43" s="134"/>
      <c r="MAZ43" s="134"/>
      <c r="MBA43" s="134"/>
      <c r="MBB43" s="134"/>
      <c r="MBC43" s="134"/>
      <c r="MBD43" s="134"/>
      <c r="MBE43" s="134"/>
      <c r="MBF43" s="134"/>
      <c r="MBG43" s="134"/>
      <c r="MBH43" s="134"/>
      <c r="MBI43" s="134"/>
      <c r="MBJ43" s="134"/>
      <c r="MBK43" s="134"/>
      <c r="MBL43" s="134"/>
      <c r="MBM43" s="134"/>
      <c r="MBN43" s="134"/>
      <c r="MBO43" s="134"/>
      <c r="MBP43" s="134"/>
      <c r="MBQ43" s="134"/>
      <c r="MBR43" s="134"/>
      <c r="MBS43" s="134"/>
      <c r="MBT43" s="134"/>
      <c r="MBU43" s="134"/>
      <c r="MBV43" s="134"/>
      <c r="MBW43" s="134"/>
      <c r="MBX43" s="134"/>
      <c r="MBY43" s="134"/>
      <c r="MBZ43" s="134"/>
      <c r="MCA43" s="134"/>
      <c r="MCB43" s="134"/>
      <c r="MCC43" s="134"/>
      <c r="MCD43" s="134"/>
      <c r="MCE43" s="134"/>
      <c r="MCF43" s="134"/>
      <c r="MCG43" s="134"/>
      <c r="MCH43" s="134"/>
      <c r="MCI43" s="134"/>
      <c r="MCJ43" s="134"/>
      <c r="MCK43" s="134"/>
      <c r="MCL43" s="134"/>
      <c r="MCM43" s="134"/>
      <c r="MCN43" s="134"/>
      <c r="MCO43" s="134"/>
      <c r="MCP43" s="134"/>
      <c r="MCQ43" s="134"/>
      <c r="MCR43" s="134"/>
      <c r="MCS43" s="134"/>
      <c r="MCT43" s="134"/>
      <c r="MCU43" s="134"/>
      <c r="MCV43" s="134"/>
      <c r="MCW43" s="134"/>
      <c r="MCX43" s="134"/>
      <c r="MCY43" s="134"/>
      <c r="MCZ43" s="134"/>
      <c r="MDA43" s="134"/>
      <c r="MDB43" s="134"/>
      <c r="MDC43" s="134"/>
      <c r="MDD43" s="134"/>
      <c r="MDE43" s="134"/>
      <c r="MDF43" s="134"/>
      <c r="MDG43" s="134"/>
      <c r="MDH43" s="134"/>
      <c r="MDI43" s="134"/>
      <c r="MDJ43" s="134"/>
      <c r="MDK43" s="134"/>
      <c r="MDL43" s="134"/>
      <c r="MDM43" s="134"/>
      <c r="MDN43" s="134"/>
      <c r="MDO43" s="134"/>
      <c r="MDP43" s="134"/>
      <c r="MDQ43" s="134"/>
      <c r="MDR43" s="134"/>
      <c r="MDS43" s="134"/>
      <c r="MDT43" s="134"/>
      <c r="MDU43" s="134"/>
      <c r="MDV43" s="134"/>
      <c r="MDW43" s="134"/>
      <c r="MDX43" s="134"/>
      <c r="MDY43" s="134"/>
      <c r="MDZ43" s="134"/>
      <c r="MEA43" s="134"/>
      <c r="MEB43" s="134"/>
      <c r="MEC43" s="134"/>
      <c r="MED43" s="134"/>
      <c r="MEE43" s="134"/>
      <c r="MEF43" s="134"/>
      <c r="MEG43" s="134"/>
      <c r="MEH43" s="134"/>
      <c r="MEI43" s="134"/>
      <c r="MEJ43" s="134"/>
      <c r="MEK43" s="134"/>
      <c r="MEL43" s="134"/>
      <c r="MEM43" s="134"/>
      <c r="MEN43" s="134"/>
      <c r="MEO43" s="134"/>
      <c r="MEP43" s="134"/>
      <c r="MEQ43" s="134"/>
      <c r="MER43" s="134"/>
      <c r="MES43" s="134"/>
      <c r="MET43" s="134"/>
      <c r="MEU43" s="134"/>
      <c r="MEV43" s="134"/>
      <c r="MEW43" s="134"/>
      <c r="MEX43" s="134"/>
      <c r="MEY43" s="134"/>
      <c r="MEZ43" s="134"/>
      <c r="MFA43" s="134"/>
      <c r="MFB43" s="134"/>
      <c r="MFC43" s="134"/>
      <c r="MFD43" s="134"/>
      <c r="MFE43" s="134"/>
      <c r="MFF43" s="134"/>
      <c r="MFG43" s="134"/>
      <c r="MFH43" s="134"/>
      <c r="MFI43" s="134"/>
      <c r="MFJ43" s="134"/>
      <c r="MFK43" s="134"/>
      <c r="MFL43" s="134"/>
      <c r="MFM43" s="134"/>
      <c r="MFN43" s="134"/>
      <c r="MFO43" s="134"/>
      <c r="MFP43" s="134"/>
      <c r="MFQ43" s="134"/>
      <c r="MFR43" s="134"/>
      <c r="MFS43" s="134"/>
      <c r="MFT43" s="134"/>
      <c r="MFU43" s="134"/>
      <c r="MFV43" s="134"/>
      <c r="MFW43" s="134"/>
      <c r="MFX43" s="134"/>
      <c r="MFY43" s="134"/>
      <c r="MFZ43" s="134"/>
      <c r="MGA43" s="134"/>
      <c r="MGB43" s="134"/>
      <c r="MGC43" s="134"/>
      <c r="MGD43" s="134"/>
      <c r="MGE43" s="134"/>
      <c r="MGF43" s="134"/>
      <c r="MGG43" s="134"/>
      <c r="MGH43" s="134"/>
      <c r="MGI43" s="134"/>
      <c r="MGJ43" s="134"/>
      <c r="MGK43" s="134"/>
      <c r="MGL43" s="134"/>
      <c r="MGM43" s="134"/>
      <c r="MGN43" s="134"/>
      <c r="MGO43" s="134"/>
      <c r="MGP43" s="134"/>
      <c r="MGQ43" s="134"/>
      <c r="MGR43" s="134"/>
      <c r="MGS43" s="134"/>
      <c r="MGT43" s="134"/>
      <c r="MGU43" s="134"/>
      <c r="MGV43" s="134"/>
      <c r="MGW43" s="134"/>
      <c r="MGX43" s="134"/>
      <c r="MGY43" s="134"/>
      <c r="MGZ43" s="134"/>
      <c r="MHA43" s="134"/>
      <c r="MHB43" s="134"/>
      <c r="MHC43" s="134"/>
      <c r="MHD43" s="134"/>
      <c r="MHE43" s="134"/>
      <c r="MHF43" s="134"/>
      <c r="MHG43" s="134"/>
      <c r="MHH43" s="134"/>
      <c r="MHI43" s="134"/>
      <c r="MHJ43" s="134"/>
      <c r="MHK43" s="134"/>
      <c r="MHL43" s="134"/>
      <c r="MHM43" s="134"/>
      <c r="MHN43" s="134"/>
      <c r="MHO43" s="134"/>
      <c r="MHP43" s="134"/>
      <c r="MHQ43" s="134"/>
      <c r="MHR43" s="134"/>
      <c r="MHS43" s="134"/>
      <c r="MHT43" s="134"/>
      <c r="MHU43" s="134"/>
      <c r="MHV43" s="134"/>
      <c r="MHW43" s="134"/>
      <c r="MHX43" s="134"/>
      <c r="MHY43" s="134"/>
      <c r="MHZ43" s="134"/>
      <c r="MIA43" s="134"/>
      <c r="MIB43" s="134"/>
      <c r="MIC43" s="134"/>
      <c r="MID43" s="134"/>
      <c r="MIE43" s="134"/>
      <c r="MIF43" s="134"/>
      <c r="MIG43" s="134"/>
      <c r="MIH43" s="134"/>
      <c r="MII43" s="134"/>
      <c r="MIJ43" s="134"/>
      <c r="MIK43" s="134"/>
      <c r="MIL43" s="134"/>
      <c r="MIM43" s="134"/>
      <c r="MIN43" s="134"/>
      <c r="MIO43" s="134"/>
      <c r="MIP43" s="134"/>
      <c r="MIQ43" s="134"/>
      <c r="MIR43" s="134"/>
      <c r="MIS43" s="134"/>
      <c r="MIT43" s="134"/>
      <c r="MIU43" s="134"/>
      <c r="MIV43" s="134"/>
      <c r="MIW43" s="134"/>
      <c r="MIX43" s="134"/>
      <c r="MIY43" s="134"/>
      <c r="MIZ43" s="134"/>
      <c r="MJA43" s="134"/>
      <c r="MJB43" s="134"/>
      <c r="MJC43" s="134"/>
      <c r="MJD43" s="134"/>
      <c r="MJE43" s="134"/>
      <c r="MJF43" s="134"/>
      <c r="MJG43" s="134"/>
      <c r="MJH43" s="134"/>
      <c r="MJI43" s="134"/>
      <c r="MJJ43" s="134"/>
      <c r="MJK43" s="134"/>
      <c r="MJL43" s="134"/>
      <c r="MJM43" s="134"/>
      <c r="MJN43" s="134"/>
      <c r="MJO43" s="134"/>
      <c r="MJP43" s="134"/>
      <c r="MJQ43" s="134"/>
      <c r="MJR43" s="134"/>
      <c r="MJS43" s="134"/>
      <c r="MJT43" s="134"/>
      <c r="MJU43" s="134"/>
      <c r="MJV43" s="134"/>
      <c r="MJW43" s="134"/>
      <c r="MJX43" s="134"/>
      <c r="MJY43" s="134"/>
      <c r="MJZ43" s="134"/>
      <c r="MKA43" s="134"/>
      <c r="MKB43" s="134"/>
      <c r="MKC43" s="134"/>
      <c r="MKD43" s="134"/>
      <c r="MKE43" s="134"/>
      <c r="MKF43" s="134"/>
      <c r="MKG43" s="134"/>
      <c r="MKH43" s="134"/>
      <c r="MKI43" s="134"/>
      <c r="MKJ43" s="134"/>
      <c r="MKK43" s="134"/>
      <c r="MKL43" s="134"/>
      <c r="MKM43" s="134"/>
      <c r="MKN43" s="134"/>
      <c r="MKO43" s="134"/>
      <c r="MKP43" s="134"/>
      <c r="MKQ43" s="134"/>
      <c r="MKR43" s="134"/>
      <c r="MKS43" s="134"/>
      <c r="MKT43" s="134"/>
      <c r="MKU43" s="134"/>
      <c r="MKV43" s="134"/>
      <c r="MKW43" s="134"/>
      <c r="MKX43" s="134"/>
      <c r="MKY43" s="134"/>
      <c r="MKZ43" s="134"/>
      <c r="MLA43" s="134"/>
      <c r="MLB43" s="134"/>
      <c r="MLC43" s="134"/>
      <c r="MLD43" s="134"/>
      <c r="MLE43" s="134"/>
      <c r="MLF43" s="134"/>
      <c r="MLG43" s="134"/>
      <c r="MLH43" s="134"/>
      <c r="MLI43" s="134"/>
      <c r="MLJ43" s="134"/>
      <c r="MLK43" s="134"/>
      <c r="MLL43" s="134"/>
      <c r="MLM43" s="134"/>
      <c r="MLN43" s="134"/>
      <c r="MLO43" s="134"/>
      <c r="MLP43" s="134"/>
      <c r="MLQ43" s="134"/>
      <c r="MLR43" s="134"/>
      <c r="MLS43" s="134"/>
      <c r="MLT43" s="134"/>
      <c r="MLU43" s="134"/>
      <c r="MLV43" s="134"/>
      <c r="MLW43" s="134"/>
      <c r="MLX43" s="134"/>
      <c r="MLY43" s="134"/>
      <c r="MLZ43" s="134"/>
      <c r="MMA43" s="134"/>
      <c r="MMB43" s="134"/>
      <c r="MMC43" s="134"/>
      <c r="MMD43" s="134"/>
      <c r="MME43" s="134"/>
      <c r="MMF43" s="134"/>
      <c r="MMG43" s="134"/>
      <c r="MMH43" s="134"/>
      <c r="MMI43" s="134"/>
      <c r="MMJ43" s="134"/>
      <c r="MMK43" s="134"/>
      <c r="MML43" s="134"/>
      <c r="MMM43" s="134"/>
      <c r="MMN43" s="134"/>
      <c r="MMO43" s="134"/>
      <c r="MMP43" s="134"/>
      <c r="MMQ43" s="134"/>
      <c r="MMR43" s="134"/>
      <c r="MMS43" s="134"/>
      <c r="MMT43" s="134"/>
      <c r="MMU43" s="134"/>
      <c r="MMV43" s="134"/>
      <c r="MMW43" s="134"/>
      <c r="MMX43" s="134"/>
      <c r="MMY43" s="134"/>
      <c r="MMZ43" s="134"/>
      <c r="MNA43" s="134"/>
      <c r="MNB43" s="134"/>
      <c r="MNC43" s="134"/>
      <c r="MND43" s="134"/>
      <c r="MNE43" s="134"/>
      <c r="MNF43" s="134"/>
      <c r="MNG43" s="134"/>
      <c r="MNH43" s="134"/>
      <c r="MNI43" s="134"/>
      <c r="MNJ43" s="134"/>
      <c r="MNK43" s="134"/>
      <c r="MNL43" s="134"/>
      <c r="MNM43" s="134"/>
      <c r="MNN43" s="134"/>
      <c r="MNO43" s="134"/>
      <c r="MNP43" s="134"/>
      <c r="MNQ43" s="134"/>
      <c r="MNR43" s="134"/>
      <c r="MNS43" s="134"/>
      <c r="MNT43" s="134"/>
      <c r="MNU43" s="134"/>
      <c r="MNV43" s="134"/>
      <c r="MNW43" s="134"/>
      <c r="MNX43" s="134"/>
      <c r="MNY43" s="134"/>
      <c r="MNZ43" s="134"/>
      <c r="MOA43" s="134"/>
      <c r="MOB43" s="134"/>
      <c r="MOC43" s="134"/>
      <c r="MOD43" s="134"/>
      <c r="MOE43" s="134"/>
      <c r="MOF43" s="134"/>
      <c r="MOG43" s="134"/>
      <c r="MOH43" s="134"/>
      <c r="MOI43" s="134"/>
      <c r="MOJ43" s="134"/>
      <c r="MOK43" s="134"/>
      <c r="MOL43" s="134"/>
      <c r="MOM43" s="134"/>
      <c r="MON43" s="134"/>
      <c r="MOO43" s="134"/>
      <c r="MOP43" s="134"/>
      <c r="MOQ43" s="134"/>
      <c r="MOR43" s="134"/>
      <c r="MOS43" s="134"/>
      <c r="MOT43" s="134"/>
      <c r="MOU43" s="134"/>
      <c r="MOV43" s="134"/>
      <c r="MOW43" s="134"/>
      <c r="MOX43" s="134"/>
      <c r="MOY43" s="134"/>
      <c r="MOZ43" s="134"/>
      <c r="MPA43" s="134"/>
      <c r="MPB43" s="134"/>
      <c r="MPC43" s="134"/>
      <c r="MPD43" s="134"/>
      <c r="MPE43" s="134"/>
      <c r="MPF43" s="134"/>
      <c r="MPG43" s="134"/>
      <c r="MPH43" s="134"/>
      <c r="MPI43" s="134"/>
      <c r="MPJ43" s="134"/>
      <c r="MPK43" s="134"/>
      <c r="MPL43" s="134"/>
      <c r="MPM43" s="134"/>
      <c r="MPN43" s="134"/>
      <c r="MPO43" s="134"/>
      <c r="MPP43" s="134"/>
      <c r="MPQ43" s="134"/>
      <c r="MPR43" s="134"/>
      <c r="MPS43" s="134"/>
      <c r="MPT43" s="134"/>
      <c r="MPU43" s="134"/>
      <c r="MPV43" s="134"/>
      <c r="MPW43" s="134"/>
      <c r="MPX43" s="134"/>
      <c r="MPY43" s="134"/>
      <c r="MPZ43" s="134"/>
      <c r="MQA43" s="134"/>
      <c r="MQB43" s="134"/>
      <c r="MQC43" s="134"/>
      <c r="MQD43" s="134"/>
      <c r="MQE43" s="134"/>
      <c r="MQF43" s="134"/>
      <c r="MQG43" s="134"/>
      <c r="MQH43" s="134"/>
      <c r="MQI43" s="134"/>
      <c r="MQJ43" s="134"/>
      <c r="MQK43" s="134"/>
      <c r="MQL43" s="134"/>
      <c r="MQM43" s="134"/>
      <c r="MQN43" s="134"/>
      <c r="MQO43" s="134"/>
      <c r="MQP43" s="134"/>
      <c r="MQQ43" s="134"/>
      <c r="MQR43" s="134"/>
      <c r="MQS43" s="134"/>
      <c r="MQT43" s="134"/>
      <c r="MQU43" s="134"/>
      <c r="MQV43" s="134"/>
      <c r="MQW43" s="134"/>
      <c r="MQX43" s="134"/>
      <c r="MQY43" s="134"/>
      <c r="MQZ43" s="134"/>
      <c r="MRA43" s="134"/>
      <c r="MRB43" s="134"/>
      <c r="MRC43" s="134"/>
      <c r="MRD43" s="134"/>
      <c r="MRE43" s="134"/>
      <c r="MRF43" s="134"/>
      <c r="MRG43" s="134"/>
      <c r="MRH43" s="134"/>
      <c r="MRI43" s="134"/>
      <c r="MRJ43" s="134"/>
      <c r="MRK43" s="134"/>
      <c r="MRL43" s="134"/>
      <c r="MRM43" s="134"/>
      <c r="MRN43" s="134"/>
      <c r="MRO43" s="134"/>
      <c r="MRP43" s="134"/>
      <c r="MRQ43" s="134"/>
      <c r="MRR43" s="134"/>
      <c r="MRS43" s="134"/>
      <c r="MRT43" s="134"/>
      <c r="MRU43" s="134"/>
      <c r="MRV43" s="134"/>
      <c r="MRW43" s="134"/>
      <c r="MRX43" s="134"/>
      <c r="MRY43" s="134"/>
      <c r="MRZ43" s="134"/>
      <c r="MSA43" s="134"/>
      <c r="MSB43" s="134"/>
      <c r="MSC43" s="134"/>
      <c r="MSD43" s="134"/>
      <c r="MSE43" s="134"/>
      <c r="MSF43" s="134"/>
      <c r="MSG43" s="134"/>
      <c r="MSH43" s="134"/>
      <c r="MSI43" s="134"/>
      <c r="MSJ43" s="134"/>
      <c r="MSK43" s="134"/>
      <c r="MSL43" s="134"/>
      <c r="MSM43" s="134"/>
      <c r="MSN43" s="134"/>
      <c r="MSO43" s="134"/>
      <c r="MSP43" s="134"/>
      <c r="MSQ43" s="134"/>
      <c r="MSR43" s="134"/>
      <c r="MSS43" s="134"/>
      <c r="MST43" s="134"/>
      <c r="MSU43" s="134"/>
      <c r="MSV43" s="134"/>
      <c r="MSW43" s="134"/>
      <c r="MSX43" s="134"/>
      <c r="MSY43" s="134"/>
      <c r="MSZ43" s="134"/>
      <c r="MTA43" s="134"/>
      <c r="MTB43" s="134"/>
      <c r="MTC43" s="134"/>
      <c r="MTD43" s="134"/>
      <c r="MTE43" s="134"/>
      <c r="MTF43" s="134"/>
      <c r="MTG43" s="134"/>
      <c r="MTH43" s="134"/>
      <c r="MTI43" s="134"/>
      <c r="MTJ43" s="134"/>
      <c r="MTK43" s="134"/>
      <c r="MTL43" s="134"/>
      <c r="MTM43" s="134"/>
      <c r="MTN43" s="134"/>
      <c r="MTO43" s="134"/>
      <c r="MTP43" s="134"/>
      <c r="MTQ43" s="134"/>
      <c r="MTR43" s="134"/>
      <c r="MTS43" s="134"/>
      <c r="MTT43" s="134"/>
      <c r="MTU43" s="134"/>
      <c r="MTV43" s="134"/>
      <c r="MTW43" s="134"/>
      <c r="MTX43" s="134"/>
      <c r="MTY43" s="134"/>
      <c r="MTZ43" s="134"/>
      <c r="MUA43" s="134"/>
      <c r="MUB43" s="134"/>
      <c r="MUC43" s="134"/>
      <c r="MUD43" s="134"/>
      <c r="MUE43" s="134"/>
      <c r="MUF43" s="134"/>
      <c r="MUG43" s="134"/>
      <c r="MUH43" s="134"/>
      <c r="MUI43" s="134"/>
      <c r="MUJ43" s="134"/>
      <c r="MUK43" s="134"/>
      <c r="MUL43" s="134"/>
      <c r="MUM43" s="134"/>
      <c r="MUN43" s="134"/>
      <c r="MUO43" s="134"/>
      <c r="MUP43" s="134"/>
      <c r="MUQ43" s="134"/>
      <c r="MUR43" s="134"/>
      <c r="MUS43" s="134"/>
      <c r="MUT43" s="134"/>
      <c r="MUU43" s="134"/>
      <c r="MUV43" s="134"/>
      <c r="MUW43" s="134"/>
      <c r="MUX43" s="134"/>
      <c r="MUY43" s="134"/>
      <c r="MUZ43" s="134"/>
      <c r="MVA43" s="134"/>
      <c r="MVB43" s="134"/>
      <c r="MVC43" s="134"/>
      <c r="MVD43" s="134"/>
      <c r="MVE43" s="134"/>
      <c r="MVF43" s="134"/>
      <c r="MVG43" s="134"/>
      <c r="MVH43" s="134"/>
      <c r="MVI43" s="134"/>
      <c r="MVJ43" s="134"/>
      <c r="MVK43" s="134"/>
      <c r="MVL43" s="134"/>
      <c r="MVM43" s="134"/>
      <c r="MVN43" s="134"/>
      <c r="MVO43" s="134"/>
      <c r="MVP43" s="134"/>
      <c r="MVQ43" s="134"/>
      <c r="MVR43" s="134"/>
      <c r="MVS43" s="134"/>
      <c r="MVT43" s="134"/>
      <c r="MVU43" s="134"/>
      <c r="MVV43" s="134"/>
      <c r="MVW43" s="134"/>
      <c r="MVX43" s="134"/>
      <c r="MVY43" s="134"/>
      <c r="MVZ43" s="134"/>
      <c r="MWA43" s="134"/>
      <c r="MWB43" s="134"/>
      <c r="MWC43" s="134"/>
      <c r="MWD43" s="134"/>
      <c r="MWE43" s="134"/>
      <c r="MWF43" s="134"/>
      <c r="MWG43" s="134"/>
      <c r="MWH43" s="134"/>
      <c r="MWI43" s="134"/>
      <c r="MWJ43" s="134"/>
      <c r="MWK43" s="134"/>
      <c r="MWL43" s="134"/>
      <c r="MWM43" s="134"/>
      <c r="MWN43" s="134"/>
      <c r="MWO43" s="134"/>
      <c r="MWP43" s="134"/>
      <c r="MWQ43" s="134"/>
      <c r="MWR43" s="134"/>
      <c r="MWS43" s="134"/>
      <c r="MWT43" s="134"/>
      <c r="MWU43" s="134"/>
      <c r="MWV43" s="134"/>
      <c r="MWW43" s="134"/>
      <c r="MWX43" s="134"/>
      <c r="MWY43" s="134"/>
      <c r="MWZ43" s="134"/>
      <c r="MXA43" s="134"/>
      <c r="MXB43" s="134"/>
      <c r="MXC43" s="134"/>
      <c r="MXD43" s="134"/>
      <c r="MXE43" s="134"/>
      <c r="MXF43" s="134"/>
      <c r="MXG43" s="134"/>
      <c r="MXH43" s="134"/>
      <c r="MXI43" s="134"/>
      <c r="MXJ43" s="134"/>
      <c r="MXK43" s="134"/>
      <c r="MXL43" s="134"/>
      <c r="MXM43" s="134"/>
      <c r="MXN43" s="134"/>
      <c r="MXO43" s="134"/>
      <c r="MXP43" s="134"/>
      <c r="MXQ43" s="134"/>
      <c r="MXR43" s="134"/>
      <c r="MXS43" s="134"/>
      <c r="MXT43" s="134"/>
      <c r="MXU43" s="134"/>
      <c r="MXV43" s="134"/>
      <c r="MXW43" s="134"/>
      <c r="MXX43" s="134"/>
      <c r="MXY43" s="134"/>
      <c r="MXZ43" s="134"/>
      <c r="MYA43" s="134"/>
      <c r="MYB43" s="134"/>
      <c r="MYC43" s="134"/>
      <c r="MYD43" s="134"/>
      <c r="MYE43" s="134"/>
      <c r="MYF43" s="134"/>
      <c r="MYG43" s="134"/>
      <c r="MYH43" s="134"/>
      <c r="MYI43" s="134"/>
      <c r="MYJ43" s="134"/>
      <c r="MYK43" s="134"/>
      <c r="MYL43" s="134"/>
      <c r="MYM43" s="134"/>
      <c r="MYN43" s="134"/>
      <c r="MYO43" s="134"/>
      <c r="MYP43" s="134"/>
      <c r="MYQ43" s="134"/>
      <c r="MYR43" s="134"/>
      <c r="MYS43" s="134"/>
      <c r="MYT43" s="134"/>
      <c r="MYU43" s="134"/>
      <c r="MYV43" s="134"/>
      <c r="MYW43" s="134"/>
      <c r="MYX43" s="134"/>
      <c r="MYY43" s="134"/>
      <c r="MYZ43" s="134"/>
      <c r="MZA43" s="134"/>
      <c r="MZB43" s="134"/>
      <c r="MZC43" s="134"/>
      <c r="MZD43" s="134"/>
      <c r="MZE43" s="134"/>
      <c r="MZF43" s="134"/>
      <c r="MZG43" s="134"/>
      <c r="MZH43" s="134"/>
      <c r="MZI43" s="134"/>
      <c r="MZJ43" s="134"/>
      <c r="MZK43" s="134"/>
      <c r="MZL43" s="134"/>
      <c r="MZM43" s="134"/>
      <c r="MZN43" s="134"/>
      <c r="MZO43" s="134"/>
      <c r="MZP43" s="134"/>
      <c r="MZQ43" s="134"/>
      <c r="MZR43" s="134"/>
      <c r="MZS43" s="134"/>
      <c r="MZT43" s="134"/>
      <c r="MZU43" s="134"/>
      <c r="MZV43" s="134"/>
      <c r="MZW43" s="134"/>
      <c r="MZX43" s="134"/>
      <c r="MZY43" s="134"/>
      <c r="MZZ43" s="134"/>
      <c r="NAA43" s="134"/>
      <c r="NAB43" s="134"/>
      <c r="NAC43" s="134"/>
      <c r="NAD43" s="134"/>
      <c r="NAE43" s="134"/>
      <c r="NAF43" s="134"/>
      <c r="NAG43" s="134"/>
      <c r="NAH43" s="134"/>
      <c r="NAI43" s="134"/>
      <c r="NAJ43" s="134"/>
      <c r="NAK43" s="134"/>
      <c r="NAL43" s="134"/>
      <c r="NAM43" s="134"/>
      <c r="NAN43" s="134"/>
      <c r="NAO43" s="134"/>
      <c r="NAP43" s="134"/>
      <c r="NAQ43" s="134"/>
      <c r="NAR43" s="134"/>
      <c r="NAS43" s="134"/>
      <c r="NAT43" s="134"/>
      <c r="NAU43" s="134"/>
      <c r="NAV43" s="134"/>
      <c r="NAW43" s="134"/>
      <c r="NAX43" s="134"/>
      <c r="NAY43" s="134"/>
      <c r="NAZ43" s="134"/>
      <c r="NBA43" s="134"/>
      <c r="NBB43" s="134"/>
      <c r="NBC43" s="134"/>
      <c r="NBD43" s="134"/>
      <c r="NBE43" s="134"/>
      <c r="NBF43" s="134"/>
      <c r="NBG43" s="134"/>
      <c r="NBH43" s="134"/>
      <c r="NBI43" s="134"/>
      <c r="NBJ43" s="134"/>
      <c r="NBK43" s="134"/>
      <c r="NBL43" s="134"/>
      <c r="NBM43" s="134"/>
      <c r="NBN43" s="134"/>
      <c r="NBO43" s="134"/>
      <c r="NBP43" s="134"/>
      <c r="NBQ43" s="134"/>
      <c r="NBR43" s="134"/>
      <c r="NBS43" s="134"/>
      <c r="NBT43" s="134"/>
      <c r="NBU43" s="134"/>
      <c r="NBV43" s="134"/>
      <c r="NBW43" s="134"/>
      <c r="NBX43" s="134"/>
      <c r="NBY43" s="134"/>
      <c r="NBZ43" s="134"/>
      <c r="NCA43" s="134"/>
      <c r="NCB43" s="134"/>
      <c r="NCC43" s="134"/>
      <c r="NCD43" s="134"/>
      <c r="NCE43" s="134"/>
      <c r="NCF43" s="134"/>
      <c r="NCG43" s="134"/>
      <c r="NCH43" s="134"/>
      <c r="NCI43" s="134"/>
      <c r="NCJ43" s="134"/>
      <c r="NCK43" s="134"/>
      <c r="NCL43" s="134"/>
      <c r="NCM43" s="134"/>
      <c r="NCN43" s="134"/>
      <c r="NCO43" s="134"/>
      <c r="NCP43" s="134"/>
      <c r="NCQ43" s="134"/>
      <c r="NCR43" s="134"/>
      <c r="NCS43" s="134"/>
      <c r="NCT43" s="134"/>
      <c r="NCU43" s="134"/>
      <c r="NCV43" s="134"/>
      <c r="NCW43" s="134"/>
      <c r="NCX43" s="134"/>
      <c r="NCY43" s="134"/>
      <c r="NCZ43" s="134"/>
      <c r="NDA43" s="134"/>
      <c r="NDB43" s="134"/>
      <c r="NDC43" s="134"/>
      <c r="NDD43" s="134"/>
      <c r="NDE43" s="134"/>
      <c r="NDF43" s="134"/>
      <c r="NDG43" s="134"/>
      <c r="NDH43" s="134"/>
      <c r="NDI43" s="134"/>
      <c r="NDJ43" s="134"/>
      <c r="NDK43" s="134"/>
      <c r="NDL43" s="134"/>
      <c r="NDM43" s="134"/>
      <c r="NDN43" s="134"/>
      <c r="NDO43" s="134"/>
      <c r="NDP43" s="134"/>
      <c r="NDQ43" s="134"/>
      <c r="NDR43" s="134"/>
      <c r="NDS43" s="134"/>
      <c r="NDT43" s="134"/>
      <c r="NDU43" s="134"/>
      <c r="NDV43" s="134"/>
      <c r="NDW43" s="134"/>
      <c r="NDX43" s="134"/>
      <c r="NDY43" s="134"/>
      <c r="NDZ43" s="134"/>
      <c r="NEA43" s="134"/>
      <c r="NEB43" s="134"/>
      <c r="NEC43" s="134"/>
      <c r="NED43" s="134"/>
      <c r="NEE43" s="134"/>
      <c r="NEF43" s="134"/>
      <c r="NEG43" s="134"/>
      <c r="NEH43" s="134"/>
      <c r="NEI43" s="134"/>
      <c r="NEJ43" s="134"/>
      <c r="NEK43" s="134"/>
      <c r="NEL43" s="134"/>
      <c r="NEM43" s="134"/>
      <c r="NEN43" s="134"/>
      <c r="NEO43" s="134"/>
      <c r="NEP43" s="134"/>
      <c r="NEQ43" s="134"/>
      <c r="NER43" s="134"/>
      <c r="NES43" s="134"/>
      <c r="NET43" s="134"/>
      <c r="NEU43" s="134"/>
      <c r="NEV43" s="134"/>
      <c r="NEW43" s="134"/>
      <c r="NEX43" s="134"/>
      <c r="NEY43" s="134"/>
      <c r="NEZ43" s="134"/>
      <c r="NFA43" s="134"/>
      <c r="NFB43" s="134"/>
      <c r="NFC43" s="134"/>
      <c r="NFD43" s="134"/>
      <c r="NFE43" s="134"/>
      <c r="NFF43" s="134"/>
      <c r="NFG43" s="134"/>
      <c r="NFH43" s="134"/>
      <c r="NFI43" s="134"/>
      <c r="NFJ43" s="134"/>
      <c r="NFK43" s="134"/>
      <c r="NFL43" s="134"/>
      <c r="NFM43" s="134"/>
      <c r="NFN43" s="134"/>
      <c r="NFO43" s="134"/>
      <c r="NFP43" s="134"/>
      <c r="NFQ43" s="134"/>
      <c r="NFR43" s="134"/>
      <c r="NFS43" s="134"/>
      <c r="NFT43" s="134"/>
      <c r="NFU43" s="134"/>
      <c r="NFV43" s="134"/>
      <c r="NFW43" s="134"/>
      <c r="NFX43" s="134"/>
      <c r="NFY43" s="134"/>
      <c r="NFZ43" s="134"/>
      <c r="NGA43" s="134"/>
      <c r="NGB43" s="134"/>
      <c r="NGC43" s="134"/>
      <c r="NGD43" s="134"/>
      <c r="NGE43" s="134"/>
      <c r="NGF43" s="134"/>
      <c r="NGG43" s="134"/>
      <c r="NGH43" s="134"/>
      <c r="NGI43" s="134"/>
      <c r="NGJ43" s="134"/>
      <c r="NGK43" s="134"/>
      <c r="NGL43" s="134"/>
      <c r="NGM43" s="134"/>
      <c r="NGN43" s="134"/>
      <c r="NGO43" s="134"/>
      <c r="NGP43" s="134"/>
      <c r="NGQ43" s="134"/>
      <c r="NGR43" s="134"/>
      <c r="NGS43" s="134"/>
      <c r="NGT43" s="134"/>
      <c r="NGU43" s="134"/>
      <c r="NGV43" s="134"/>
      <c r="NGW43" s="134"/>
      <c r="NGX43" s="134"/>
      <c r="NGY43" s="134"/>
      <c r="NGZ43" s="134"/>
      <c r="NHA43" s="134"/>
      <c r="NHB43" s="134"/>
      <c r="NHC43" s="134"/>
      <c r="NHD43" s="134"/>
      <c r="NHE43" s="134"/>
      <c r="NHF43" s="134"/>
      <c r="NHG43" s="134"/>
      <c r="NHH43" s="134"/>
      <c r="NHI43" s="134"/>
      <c r="NHJ43" s="134"/>
      <c r="NHK43" s="134"/>
      <c r="NHL43" s="134"/>
      <c r="NHM43" s="134"/>
      <c r="NHN43" s="134"/>
      <c r="NHO43" s="134"/>
      <c r="NHP43" s="134"/>
      <c r="NHQ43" s="134"/>
      <c r="NHR43" s="134"/>
      <c r="NHS43" s="134"/>
      <c r="NHT43" s="134"/>
      <c r="NHU43" s="134"/>
      <c r="NHV43" s="134"/>
      <c r="NHW43" s="134"/>
      <c r="NHX43" s="134"/>
      <c r="NHY43" s="134"/>
      <c r="NHZ43" s="134"/>
      <c r="NIA43" s="134"/>
      <c r="NIB43" s="134"/>
      <c r="NIC43" s="134"/>
      <c r="NID43" s="134"/>
      <c r="NIE43" s="134"/>
      <c r="NIF43" s="134"/>
      <c r="NIG43" s="134"/>
      <c r="NIH43" s="134"/>
      <c r="NII43" s="134"/>
      <c r="NIJ43" s="134"/>
      <c r="NIK43" s="134"/>
      <c r="NIL43" s="134"/>
      <c r="NIM43" s="134"/>
      <c r="NIN43" s="134"/>
      <c r="NIO43" s="134"/>
      <c r="NIP43" s="134"/>
      <c r="NIQ43" s="134"/>
      <c r="NIR43" s="134"/>
      <c r="NIS43" s="134"/>
      <c r="NIT43" s="134"/>
      <c r="NIU43" s="134"/>
      <c r="NIV43" s="134"/>
      <c r="NIW43" s="134"/>
      <c r="NIX43" s="134"/>
      <c r="NIY43" s="134"/>
      <c r="NIZ43" s="134"/>
      <c r="NJA43" s="134"/>
      <c r="NJB43" s="134"/>
      <c r="NJC43" s="134"/>
      <c r="NJD43" s="134"/>
      <c r="NJE43" s="134"/>
      <c r="NJF43" s="134"/>
      <c r="NJG43" s="134"/>
      <c r="NJH43" s="134"/>
      <c r="NJI43" s="134"/>
      <c r="NJJ43" s="134"/>
      <c r="NJK43" s="134"/>
      <c r="NJL43" s="134"/>
      <c r="NJM43" s="134"/>
      <c r="NJN43" s="134"/>
      <c r="NJO43" s="134"/>
      <c r="NJP43" s="134"/>
      <c r="NJQ43" s="134"/>
      <c r="NJR43" s="134"/>
      <c r="NJS43" s="134"/>
      <c r="NJT43" s="134"/>
      <c r="NJU43" s="134"/>
      <c r="NJV43" s="134"/>
      <c r="NJW43" s="134"/>
      <c r="NJX43" s="134"/>
      <c r="NJY43" s="134"/>
      <c r="NJZ43" s="134"/>
      <c r="NKA43" s="134"/>
      <c r="NKB43" s="134"/>
      <c r="NKC43" s="134"/>
      <c r="NKD43" s="134"/>
      <c r="NKE43" s="134"/>
      <c r="NKF43" s="134"/>
      <c r="NKG43" s="134"/>
      <c r="NKH43" s="134"/>
      <c r="NKI43" s="134"/>
      <c r="NKJ43" s="134"/>
      <c r="NKK43" s="134"/>
      <c r="NKL43" s="134"/>
      <c r="NKM43" s="134"/>
      <c r="NKN43" s="134"/>
      <c r="NKO43" s="134"/>
      <c r="NKP43" s="134"/>
      <c r="NKQ43" s="134"/>
      <c r="NKR43" s="134"/>
      <c r="NKS43" s="134"/>
      <c r="NKT43" s="134"/>
      <c r="NKU43" s="134"/>
      <c r="NKV43" s="134"/>
      <c r="NKW43" s="134"/>
      <c r="NKX43" s="134"/>
      <c r="NKY43" s="134"/>
      <c r="NKZ43" s="134"/>
      <c r="NLA43" s="134"/>
      <c r="NLB43" s="134"/>
      <c r="NLC43" s="134"/>
      <c r="NLD43" s="134"/>
      <c r="NLE43" s="134"/>
      <c r="NLF43" s="134"/>
      <c r="NLG43" s="134"/>
      <c r="NLH43" s="134"/>
      <c r="NLI43" s="134"/>
      <c r="NLJ43" s="134"/>
      <c r="NLK43" s="134"/>
      <c r="NLL43" s="134"/>
      <c r="NLM43" s="134"/>
      <c r="NLN43" s="134"/>
      <c r="NLO43" s="134"/>
      <c r="NLP43" s="134"/>
      <c r="NLQ43" s="134"/>
      <c r="NLR43" s="134"/>
      <c r="NLS43" s="134"/>
      <c r="NLT43" s="134"/>
      <c r="NLU43" s="134"/>
      <c r="NLV43" s="134"/>
      <c r="NLW43" s="134"/>
      <c r="NLX43" s="134"/>
      <c r="NLY43" s="134"/>
      <c r="NLZ43" s="134"/>
      <c r="NMA43" s="134"/>
      <c r="NMB43" s="134"/>
      <c r="NMC43" s="134"/>
      <c r="NMD43" s="134"/>
      <c r="NME43" s="134"/>
      <c r="NMF43" s="134"/>
      <c r="NMG43" s="134"/>
      <c r="NMH43" s="134"/>
      <c r="NMI43" s="134"/>
      <c r="NMJ43" s="134"/>
      <c r="NMK43" s="134"/>
      <c r="NML43" s="134"/>
      <c r="NMM43" s="134"/>
      <c r="NMN43" s="134"/>
      <c r="NMO43" s="134"/>
      <c r="NMP43" s="134"/>
      <c r="NMQ43" s="134"/>
      <c r="NMR43" s="134"/>
      <c r="NMS43" s="134"/>
      <c r="NMT43" s="134"/>
      <c r="NMU43" s="134"/>
      <c r="NMV43" s="134"/>
      <c r="NMW43" s="134"/>
      <c r="NMX43" s="134"/>
      <c r="NMY43" s="134"/>
      <c r="NMZ43" s="134"/>
      <c r="NNA43" s="134"/>
      <c r="NNB43" s="134"/>
      <c r="NNC43" s="134"/>
      <c r="NND43" s="134"/>
      <c r="NNE43" s="134"/>
      <c r="NNF43" s="134"/>
      <c r="NNG43" s="134"/>
      <c r="NNH43" s="134"/>
      <c r="NNI43" s="134"/>
      <c r="NNJ43" s="134"/>
      <c r="NNK43" s="134"/>
      <c r="NNL43" s="134"/>
      <c r="NNM43" s="134"/>
      <c r="NNN43" s="134"/>
      <c r="NNO43" s="134"/>
      <c r="NNP43" s="134"/>
      <c r="NNQ43" s="134"/>
      <c r="NNR43" s="134"/>
      <c r="NNS43" s="134"/>
      <c r="NNT43" s="134"/>
      <c r="NNU43" s="134"/>
      <c r="NNV43" s="134"/>
      <c r="NNW43" s="134"/>
      <c r="NNX43" s="134"/>
      <c r="NNY43" s="134"/>
      <c r="NNZ43" s="134"/>
      <c r="NOA43" s="134"/>
      <c r="NOB43" s="134"/>
      <c r="NOC43" s="134"/>
      <c r="NOD43" s="134"/>
      <c r="NOE43" s="134"/>
      <c r="NOF43" s="134"/>
      <c r="NOG43" s="134"/>
      <c r="NOH43" s="134"/>
      <c r="NOI43" s="134"/>
      <c r="NOJ43" s="134"/>
      <c r="NOK43" s="134"/>
      <c r="NOL43" s="134"/>
      <c r="NOM43" s="134"/>
      <c r="NON43" s="134"/>
      <c r="NOO43" s="134"/>
      <c r="NOP43" s="134"/>
      <c r="NOQ43" s="134"/>
      <c r="NOR43" s="134"/>
      <c r="NOS43" s="134"/>
      <c r="NOT43" s="134"/>
      <c r="NOU43" s="134"/>
      <c r="NOV43" s="134"/>
      <c r="NOW43" s="134"/>
      <c r="NOX43" s="134"/>
      <c r="NOY43" s="134"/>
      <c r="NOZ43" s="134"/>
      <c r="NPA43" s="134"/>
      <c r="NPB43" s="134"/>
      <c r="NPC43" s="134"/>
      <c r="NPD43" s="134"/>
      <c r="NPE43" s="134"/>
      <c r="NPF43" s="134"/>
      <c r="NPG43" s="134"/>
      <c r="NPH43" s="134"/>
      <c r="NPI43" s="134"/>
      <c r="NPJ43" s="134"/>
      <c r="NPK43" s="134"/>
      <c r="NPL43" s="134"/>
      <c r="NPM43" s="134"/>
      <c r="NPN43" s="134"/>
      <c r="NPO43" s="134"/>
      <c r="NPP43" s="134"/>
      <c r="NPQ43" s="134"/>
      <c r="NPR43" s="134"/>
      <c r="NPS43" s="134"/>
      <c r="NPT43" s="134"/>
      <c r="NPU43" s="134"/>
      <c r="NPV43" s="134"/>
      <c r="NPW43" s="134"/>
      <c r="NPX43" s="134"/>
      <c r="NPY43" s="134"/>
      <c r="NPZ43" s="134"/>
      <c r="NQA43" s="134"/>
      <c r="NQB43" s="134"/>
      <c r="NQC43" s="134"/>
      <c r="NQD43" s="134"/>
      <c r="NQE43" s="134"/>
      <c r="NQF43" s="134"/>
      <c r="NQG43" s="134"/>
      <c r="NQH43" s="134"/>
      <c r="NQI43" s="134"/>
      <c r="NQJ43" s="134"/>
      <c r="NQK43" s="134"/>
      <c r="NQL43" s="134"/>
      <c r="NQM43" s="134"/>
      <c r="NQN43" s="134"/>
      <c r="NQO43" s="134"/>
      <c r="NQP43" s="134"/>
      <c r="NQQ43" s="134"/>
      <c r="NQR43" s="134"/>
      <c r="NQS43" s="134"/>
      <c r="NQT43" s="134"/>
      <c r="NQU43" s="134"/>
      <c r="NQV43" s="134"/>
      <c r="NQW43" s="134"/>
      <c r="NQX43" s="134"/>
      <c r="NQY43" s="134"/>
      <c r="NQZ43" s="134"/>
      <c r="NRA43" s="134"/>
      <c r="NRB43" s="134"/>
      <c r="NRC43" s="134"/>
      <c r="NRD43" s="134"/>
      <c r="NRE43" s="134"/>
      <c r="NRF43" s="134"/>
      <c r="NRG43" s="134"/>
      <c r="NRH43" s="134"/>
      <c r="NRI43" s="134"/>
      <c r="NRJ43" s="134"/>
      <c r="NRK43" s="134"/>
      <c r="NRL43" s="134"/>
      <c r="NRM43" s="134"/>
      <c r="NRN43" s="134"/>
      <c r="NRO43" s="134"/>
      <c r="NRP43" s="134"/>
      <c r="NRQ43" s="134"/>
      <c r="NRR43" s="134"/>
      <c r="NRS43" s="134"/>
      <c r="NRT43" s="134"/>
      <c r="NRU43" s="134"/>
      <c r="NRV43" s="134"/>
      <c r="NRW43" s="134"/>
      <c r="NRX43" s="134"/>
      <c r="NRY43" s="134"/>
      <c r="NRZ43" s="134"/>
      <c r="NSA43" s="134"/>
      <c r="NSB43" s="134"/>
      <c r="NSC43" s="134"/>
      <c r="NSD43" s="134"/>
      <c r="NSE43" s="134"/>
      <c r="NSF43" s="134"/>
      <c r="NSG43" s="134"/>
      <c r="NSH43" s="134"/>
      <c r="NSI43" s="134"/>
      <c r="NSJ43" s="134"/>
      <c r="NSK43" s="134"/>
      <c r="NSL43" s="134"/>
      <c r="NSM43" s="134"/>
      <c r="NSN43" s="134"/>
      <c r="NSO43" s="134"/>
      <c r="NSP43" s="134"/>
      <c r="NSQ43" s="134"/>
      <c r="NSR43" s="134"/>
      <c r="NSS43" s="134"/>
      <c r="NST43" s="134"/>
      <c r="NSU43" s="134"/>
      <c r="NSV43" s="134"/>
      <c r="NSW43" s="134"/>
      <c r="NSX43" s="134"/>
      <c r="NSY43" s="134"/>
      <c r="NSZ43" s="134"/>
      <c r="NTA43" s="134"/>
      <c r="NTB43" s="134"/>
      <c r="NTC43" s="134"/>
      <c r="NTD43" s="134"/>
      <c r="NTE43" s="134"/>
      <c r="NTF43" s="134"/>
      <c r="NTG43" s="134"/>
      <c r="NTH43" s="134"/>
      <c r="NTI43" s="134"/>
      <c r="NTJ43" s="134"/>
      <c r="NTK43" s="134"/>
      <c r="NTL43" s="134"/>
      <c r="NTM43" s="134"/>
      <c r="NTN43" s="134"/>
      <c r="NTO43" s="134"/>
      <c r="NTP43" s="134"/>
      <c r="NTQ43" s="134"/>
      <c r="NTR43" s="134"/>
      <c r="NTS43" s="134"/>
      <c r="NTT43" s="134"/>
      <c r="NTU43" s="134"/>
      <c r="NTV43" s="134"/>
      <c r="NTW43" s="134"/>
      <c r="NTX43" s="134"/>
      <c r="NTY43" s="134"/>
      <c r="NTZ43" s="134"/>
      <c r="NUA43" s="134"/>
      <c r="NUB43" s="134"/>
      <c r="NUC43" s="134"/>
      <c r="NUD43" s="134"/>
      <c r="NUE43" s="134"/>
      <c r="NUF43" s="134"/>
      <c r="NUG43" s="134"/>
      <c r="NUH43" s="134"/>
      <c r="NUI43" s="134"/>
      <c r="NUJ43" s="134"/>
      <c r="NUK43" s="134"/>
      <c r="NUL43" s="134"/>
      <c r="NUM43" s="134"/>
      <c r="NUN43" s="134"/>
      <c r="NUO43" s="134"/>
      <c r="NUP43" s="134"/>
      <c r="NUQ43" s="134"/>
      <c r="NUR43" s="134"/>
      <c r="NUS43" s="134"/>
      <c r="NUT43" s="134"/>
      <c r="NUU43" s="134"/>
      <c r="NUV43" s="134"/>
      <c r="NUW43" s="134"/>
      <c r="NUX43" s="134"/>
      <c r="NUY43" s="134"/>
      <c r="NUZ43" s="134"/>
      <c r="NVA43" s="134"/>
      <c r="NVB43" s="134"/>
      <c r="NVC43" s="134"/>
      <c r="NVD43" s="134"/>
      <c r="NVE43" s="134"/>
      <c r="NVF43" s="134"/>
      <c r="NVG43" s="134"/>
      <c r="NVH43" s="134"/>
      <c r="NVI43" s="134"/>
      <c r="NVJ43" s="134"/>
      <c r="NVK43" s="134"/>
      <c r="NVL43" s="134"/>
      <c r="NVM43" s="134"/>
      <c r="NVN43" s="134"/>
      <c r="NVO43" s="134"/>
      <c r="NVP43" s="134"/>
      <c r="NVQ43" s="134"/>
      <c r="NVR43" s="134"/>
      <c r="NVS43" s="134"/>
      <c r="NVT43" s="134"/>
      <c r="NVU43" s="134"/>
      <c r="NVV43" s="134"/>
      <c r="NVW43" s="134"/>
      <c r="NVX43" s="134"/>
      <c r="NVY43" s="134"/>
      <c r="NVZ43" s="134"/>
      <c r="NWA43" s="134"/>
      <c r="NWB43" s="134"/>
      <c r="NWC43" s="134"/>
      <c r="NWD43" s="134"/>
      <c r="NWE43" s="134"/>
      <c r="NWF43" s="134"/>
      <c r="NWG43" s="134"/>
      <c r="NWH43" s="134"/>
      <c r="NWI43" s="134"/>
      <c r="NWJ43" s="134"/>
      <c r="NWK43" s="134"/>
      <c r="NWL43" s="134"/>
      <c r="NWM43" s="134"/>
      <c r="NWN43" s="134"/>
      <c r="NWO43" s="134"/>
      <c r="NWP43" s="134"/>
      <c r="NWQ43" s="134"/>
      <c r="NWR43" s="134"/>
      <c r="NWS43" s="134"/>
      <c r="NWT43" s="134"/>
      <c r="NWU43" s="134"/>
      <c r="NWV43" s="134"/>
      <c r="NWW43" s="134"/>
      <c r="NWX43" s="134"/>
      <c r="NWY43" s="134"/>
      <c r="NWZ43" s="134"/>
      <c r="NXA43" s="134"/>
      <c r="NXB43" s="134"/>
      <c r="NXC43" s="134"/>
      <c r="NXD43" s="134"/>
      <c r="NXE43" s="134"/>
      <c r="NXF43" s="134"/>
      <c r="NXG43" s="134"/>
      <c r="NXH43" s="134"/>
      <c r="NXI43" s="134"/>
      <c r="NXJ43" s="134"/>
      <c r="NXK43" s="134"/>
      <c r="NXL43" s="134"/>
      <c r="NXM43" s="134"/>
      <c r="NXN43" s="134"/>
      <c r="NXO43" s="134"/>
      <c r="NXP43" s="134"/>
      <c r="NXQ43" s="134"/>
      <c r="NXR43" s="134"/>
      <c r="NXS43" s="134"/>
      <c r="NXT43" s="134"/>
      <c r="NXU43" s="134"/>
      <c r="NXV43" s="134"/>
      <c r="NXW43" s="134"/>
      <c r="NXX43" s="134"/>
      <c r="NXY43" s="134"/>
      <c r="NXZ43" s="134"/>
      <c r="NYA43" s="134"/>
      <c r="NYB43" s="134"/>
      <c r="NYC43" s="134"/>
      <c r="NYD43" s="134"/>
      <c r="NYE43" s="134"/>
      <c r="NYF43" s="134"/>
      <c r="NYG43" s="134"/>
      <c r="NYH43" s="134"/>
      <c r="NYI43" s="134"/>
      <c r="NYJ43" s="134"/>
      <c r="NYK43" s="134"/>
      <c r="NYL43" s="134"/>
      <c r="NYM43" s="134"/>
      <c r="NYN43" s="134"/>
      <c r="NYO43" s="134"/>
      <c r="NYP43" s="134"/>
      <c r="NYQ43" s="134"/>
      <c r="NYR43" s="134"/>
      <c r="NYS43" s="134"/>
      <c r="NYT43" s="134"/>
      <c r="NYU43" s="134"/>
      <c r="NYV43" s="134"/>
      <c r="NYW43" s="134"/>
      <c r="NYX43" s="134"/>
      <c r="NYY43" s="134"/>
      <c r="NYZ43" s="134"/>
      <c r="NZA43" s="134"/>
      <c r="NZB43" s="134"/>
      <c r="NZC43" s="134"/>
      <c r="NZD43" s="134"/>
      <c r="NZE43" s="134"/>
      <c r="NZF43" s="134"/>
      <c r="NZG43" s="134"/>
      <c r="NZH43" s="134"/>
      <c r="NZI43" s="134"/>
      <c r="NZJ43" s="134"/>
      <c r="NZK43" s="134"/>
      <c r="NZL43" s="134"/>
      <c r="NZM43" s="134"/>
      <c r="NZN43" s="134"/>
      <c r="NZO43" s="134"/>
      <c r="NZP43" s="134"/>
      <c r="NZQ43" s="134"/>
      <c r="NZR43" s="134"/>
      <c r="NZS43" s="134"/>
      <c r="NZT43" s="134"/>
      <c r="NZU43" s="134"/>
      <c r="NZV43" s="134"/>
      <c r="NZW43" s="134"/>
      <c r="NZX43" s="134"/>
      <c r="NZY43" s="134"/>
      <c r="NZZ43" s="134"/>
      <c r="OAA43" s="134"/>
      <c r="OAB43" s="134"/>
      <c r="OAC43" s="134"/>
      <c r="OAD43" s="134"/>
      <c r="OAE43" s="134"/>
      <c r="OAF43" s="134"/>
      <c r="OAG43" s="134"/>
      <c r="OAH43" s="134"/>
      <c r="OAI43" s="134"/>
      <c r="OAJ43" s="134"/>
      <c r="OAK43" s="134"/>
      <c r="OAL43" s="134"/>
      <c r="OAM43" s="134"/>
      <c r="OAN43" s="134"/>
      <c r="OAO43" s="134"/>
      <c r="OAP43" s="134"/>
      <c r="OAQ43" s="134"/>
      <c r="OAR43" s="134"/>
      <c r="OAS43" s="134"/>
      <c r="OAT43" s="134"/>
      <c r="OAU43" s="134"/>
      <c r="OAV43" s="134"/>
      <c r="OAW43" s="134"/>
      <c r="OAX43" s="134"/>
      <c r="OAY43" s="134"/>
      <c r="OAZ43" s="134"/>
      <c r="OBA43" s="134"/>
      <c r="OBB43" s="134"/>
      <c r="OBC43" s="134"/>
      <c r="OBD43" s="134"/>
      <c r="OBE43" s="134"/>
      <c r="OBF43" s="134"/>
      <c r="OBG43" s="134"/>
      <c r="OBH43" s="134"/>
      <c r="OBI43" s="134"/>
      <c r="OBJ43" s="134"/>
      <c r="OBK43" s="134"/>
      <c r="OBL43" s="134"/>
      <c r="OBM43" s="134"/>
      <c r="OBN43" s="134"/>
      <c r="OBO43" s="134"/>
      <c r="OBP43" s="134"/>
      <c r="OBQ43" s="134"/>
      <c r="OBR43" s="134"/>
      <c r="OBS43" s="134"/>
      <c r="OBT43" s="134"/>
      <c r="OBU43" s="134"/>
      <c r="OBV43" s="134"/>
      <c r="OBW43" s="134"/>
      <c r="OBX43" s="134"/>
      <c r="OBY43" s="134"/>
      <c r="OBZ43" s="134"/>
      <c r="OCA43" s="134"/>
      <c r="OCB43" s="134"/>
      <c r="OCC43" s="134"/>
      <c r="OCD43" s="134"/>
      <c r="OCE43" s="134"/>
      <c r="OCF43" s="134"/>
      <c r="OCG43" s="134"/>
      <c r="OCH43" s="134"/>
      <c r="OCI43" s="134"/>
      <c r="OCJ43" s="134"/>
      <c r="OCK43" s="134"/>
      <c r="OCL43" s="134"/>
      <c r="OCM43" s="134"/>
      <c r="OCN43" s="134"/>
      <c r="OCO43" s="134"/>
      <c r="OCP43" s="134"/>
      <c r="OCQ43" s="134"/>
      <c r="OCR43" s="134"/>
      <c r="OCS43" s="134"/>
      <c r="OCT43" s="134"/>
      <c r="OCU43" s="134"/>
      <c r="OCV43" s="134"/>
      <c r="OCW43" s="134"/>
      <c r="OCX43" s="134"/>
      <c r="OCY43" s="134"/>
      <c r="OCZ43" s="134"/>
      <c r="ODA43" s="134"/>
      <c r="ODB43" s="134"/>
      <c r="ODC43" s="134"/>
      <c r="ODD43" s="134"/>
      <c r="ODE43" s="134"/>
      <c r="ODF43" s="134"/>
      <c r="ODG43" s="134"/>
      <c r="ODH43" s="134"/>
      <c r="ODI43" s="134"/>
      <c r="ODJ43" s="134"/>
      <c r="ODK43" s="134"/>
      <c r="ODL43" s="134"/>
      <c r="ODM43" s="134"/>
      <c r="ODN43" s="134"/>
      <c r="ODO43" s="134"/>
      <c r="ODP43" s="134"/>
      <c r="ODQ43" s="134"/>
      <c r="ODR43" s="134"/>
      <c r="ODS43" s="134"/>
      <c r="ODT43" s="134"/>
      <c r="ODU43" s="134"/>
      <c r="ODV43" s="134"/>
      <c r="ODW43" s="134"/>
      <c r="ODX43" s="134"/>
      <c r="ODY43" s="134"/>
      <c r="ODZ43" s="134"/>
      <c r="OEA43" s="134"/>
      <c r="OEB43" s="134"/>
      <c r="OEC43" s="134"/>
      <c r="OED43" s="134"/>
      <c r="OEE43" s="134"/>
      <c r="OEF43" s="134"/>
      <c r="OEG43" s="134"/>
      <c r="OEH43" s="134"/>
      <c r="OEI43" s="134"/>
      <c r="OEJ43" s="134"/>
      <c r="OEK43" s="134"/>
      <c r="OEL43" s="134"/>
      <c r="OEM43" s="134"/>
      <c r="OEN43" s="134"/>
      <c r="OEO43" s="134"/>
      <c r="OEP43" s="134"/>
      <c r="OEQ43" s="134"/>
      <c r="OER43" s="134"/>
      <c r="OES43" s="134"/>
      <c r="OET43" s="134"/>
      <c r="OEU43" s="134"/>
      <c r="OEV43" s="134"/>
      <c r="OEW43" s="134"/>
      <c r="OEX43" s="134"/>
      <c r="OEY43" s="134"/>
      <c r="OEZ43" s="134"/>
      <c r="OFA43" s="134"/>
      <c r="OFB43" s="134"/>
      <c r="OFC43" s="134"/>
      <c r="OFD43" s="134"/>
      <c r="OFE43" s="134"/>
      <c r="OFF43" s="134"/>
      <c r="OFG43" s="134"/>
      <c r="OFH43" s="134"/>
      <c r="OFI43" s="134"/>
      <c r="OFJ43" s="134"/>
      <c r="OFK43" s="134"/>
      <c r="OFL43" s="134"/>
      <c r="OFM43" s="134"/>
      <c r="OFN43" s="134"/>
      <c r="OFO43" s="134"/>
      <c r="OFP43" s="134"/>
      <c r="OFQ43" s="134"/>
      <c r="OFR43" s="134"/>
      <c r="OFS43" s="134"/>
      <c r="OFT43" s="134"/>
      <c r="OFU43" s="134"/>
      <c r="OFV43" s="134"/>
      <c r="OFW43" s="134"/>
      <c r="OFX43" s="134"/>
      <c r="OFY43" s="134"/>
      <c r="OFZ43" s="134"/>
      <c r="OGA43" s="134"/>
      <c r="OGB43" s="134"/>
      <c r="OGC43" s="134"/>
      <c r="OGD43" s="134"/>
      <c r="OGE43" s="134"/>
      <c r="OGF43" s="134"/>
      <c r="OGG43" s="134"/>
      <c r="OGH43" s="134"/>
      <c r="OGI43" s="134"/>
      <c r="OGJ43" s="134"/>
      <c r="OGK43" s="134"/>
      <c r="OGL43" s="134"/>
      <c r="OGM43" s="134"/>
      <c r="OGN43" s="134"/>
      <c r="OGO43" s="134"/>
      <c r="OGP43" s="134"/>
      <c r="OGQ43" s="134"/>
      <c r="OGR43" s="134"/>
      <c r="OGS43" s="134"/>
      <c r="OGT43" s="134"/>
      <c r="OGU43" s="134"/>
      <c r="OGV43" s="134"/>
      <c r="OGW43" s="134"/>
      <c r="OGX43" s="134"/>
      <c r="OGY43" s="134"/>
      <c r="OGZ43" s="134"/>
      <c r="OHA43" s="134"/>
      <c r="OHB43" s="134"/>
      <c r="OHC43" s="134"/>
      <c r="OHD43" s="134"/>
      <c r="OHE43" s="134"/>
      <c r="OHF43" s="134"/>
      <c r="OHG43" s="134"/>
      <c r="OHH43" s="134"/>
      <c r="OHI43" s="134"/>
      <c r="OHJ43" s="134"/>
      <c r="OHK43" s="134"/>
      <c r="OHL43" s="134"/>
      <c r="OHM43" s="134"/>
      <c r="OHN43" s="134"/>
      <c r="OHO43" s="134"/>
      <c r="OHP43" s="134"/>
      <c r="OHQ43" s="134"/>
      <c r="OHR43" s="134"/>
      <c r="OHS43" s="134"/>
      <c r="OHT43" s="134"/>
      <c r="OHU43" s="134"/>
      <c r="OHV43" s="134"/>
      <c r="OHW43" s="134"/>
      <c r="OHX43" s="134"/>
      <c r="OHY43" s="134"/>
      <c r="OHZ43" s="134"/>
      <c r="OIA43" s="134"/>
      <c r="OIB43" s="134"/>
      <c r="OIC43" s="134"/>
      <c r="OID43" s="134"/>
      <c r="OIE43" s="134"/>
      <c r="OIF43" s="134"/>
      <c r="OIG43" s="134"/>
      <c r="OIH43" s="134"/>
      <c r="OII43" s="134"/>
      <c r="OIJ43" s="134"/>
      <c r="OIK43" s="134"/>
      <c r="OIL43" s="134"/>
      <c r="OIM43" s="134"/>
      <c r="OIN43" s="134"/>
      <c r="OIO43" s="134"/>
      <c r="OIP43" s="134"/>
      <c r="OIQ43" s="134"/>
      <c r="OIR43" s="134"/>
      <c r="OIS43" s="134"/>
      <c r="OIT43" s="134"/>
      <c r="OIU43" s="134"/>
      <c r="OIV43" s="134"/>
      <c r="OIW43" s="134"/>
      <c r="OIX43" s="134"/>
      <c r="OIY43" s="134"/>
      <c r="OIZ43" s="134"/>
      <c r="OJA43" s="134"/>
      <c r="OJB43" s="134"/>
      <c r="OJC43" s="134"/>
      <c r="OJD43" s="134"/>
      <c r="OJE43" s="134"/>
      <c r="OJF43" s="134"/>
      <c r="OJG43" s="134"/>
      <c r="OJH43" s="134"/>
      <c r="OJI43" s="134"/>
      <c r="OJJ43" s="134"/>
      <c r="OJK43" s="134"/>
      <c r="OJL43" s="134"/>
      <c r="OJM43" s="134"/>
      <c r="OJN43" s="134"/>
      <c r="OJO43" s="134"/>
      <c r="OJP43" s="134"/>
      <c r="OJQ43" s="134"/>
      <c r="OJR43" s="134"/>
      <c r="OJS43" s="134"/>
      <c r="OJT43" s="134"/>
      <c r="OJU43" s="134"/>
      <c r="OJV43" s="134"/>
      <c r="OJW43" s="134"/>
      <c r="OJX43" s="134"/>
      <c r="OJY43" s="134"/>
      <c r="OJZ43" s="134"/>
      <c r="OKA43" s="134"/>
      <c r="OKB43" s="134"/>
      <c r="OKC43" s="134"/>
      <c r="OKD43" s="134"/>
      <c r="OKE43" s="134"/>
      <c r="OKF43" s="134"/>
      <c r="OKG43" s="134"/>
      <c r="OKH43" s="134"/>
      <c r="OKI43" s="134"/>
      <c r="OKJ43" s="134"/>
      <c r="OKK43" s="134"/>
      <c r="OKL43" s="134"/>
      <c r="OKM43" s="134"/>
      <c r="OKN43" s="134"/>
      <c r="OKO43" s="134"/>
      <c r="OKP43" s="134"/>
      <c r="OKQ43" s="134"/>
      <c r="OKR43" s="134"/>
      <c r="OKS43" s="134"/>
      <c r="OKT43" s="134"/>
      <c r="OKU43" s="134"/>
      <c r="OKV43" s="134"/>
      <c r="OKW43" s="134"/>
      <c r="OKX43" s="134"/>
      <c r="OKY43" s="134"/>
      <c r="OKZ43" s="134"/>
      <c r="OLA43" s="134"/>
      <c r="OLB43" s="134"/>
      <c r="OLC43" s="134"/>
      <c r="OLD43" s="134"/>
      <c r="OLE43" s="134"/>
      <c r="OLF43" s="134"/>
      <c r="OLG43" s="134"/>
      <c r="OLH43" s="134"/>
      <c r="OLI43" s="134"/>
      <c r="OLJ43" s="134"/>
      <c r="OLK43" s="134"/>
      <c r="OLL43" s="134"/>
      <c r="OLM43" s="134"/>
      <c r="OLN43" s="134"/>
      <c r="OLO43" s="134"/>
      <c r="OLP43" s="134"/>
      <c r="OLQ43" s="134"/>
      <c r="OLR43" s="134"/>
      <c r="OLS43" s="134"/>
      <c r="OLT43" s="134"/>
      <c r="OLU43" s="134"/>
      <c r="OLV43" s="134"/>
      <c r="OLW43" s="134"/>
      <c r="OLX43" s="134"/>
      <c r="OLY43" s="134"/>
      <c r="OLZ43" s="134"/>
      <c r="OMA43" s="134"/>
      <c r="OMB43" s="134"/>
      <c r="OMC43" s="134"/>
      <c r="OMD43" s="134"/>
      <c r="OME43" s="134"/>
      <c r="OMF43" s="134"/>
      <c r="OMG43" s="134"/>
      <c r="OMH43" s="134"/>
      <c r="OMI43" s="134"/>
      <c r="OMJ43" s="134"/>
      <c r="OMK43" s="134"/>
      <c r="OML43" s="134"/>
      <c r="OMM43" s="134"/>
      <c r="OMN43" s="134"/>
      <c r="OMO43" s="134"/>
      <c r="OMP43" s="134"/>
      <c r="OMQ43" s="134"/>
      <c r="OMR43" s="134"/>
      <c r="OMS43" s="134"/>
      <c r="OMT43" s="134"/>
      <c r="OMU43" s="134"/>
      <c r="OMV43" s="134"/>
      <c r="OMW43" s="134"/>
      <c r="OMX43" s="134"/>
      <c r="OMY43" s="134"/>
      <c r="OMZ43" s="134"/>
      <c r="ONA43" s="134"/>
      <c r="ONB43" s="134"/>
      <c r="ONC43" s="134"/>
      <c r="OND43" s="134"/>
      <c r="ONE43" s="134"/>
      <c r="ONF43" s="134"/>
      <c r="ONG43" s="134"/>
      <c r="ONH43" s="134"/>
      <c r="ONI43" s="134"/>
      <c r="ONJ43" s="134"/>
      <c r="ONK43" s="134"/>
      <c r="ONL43" s="134"/>
      <c r="ONM43" s="134"/>
      <c r="ONN43" s="134"/>
      <c r="ONO43" s="134"/>
      <c r="ONP43" s="134"/>
      <c r="ONQ43" s="134"/>
      <c r="ONR43" s="134"/>
      <c r="ONS43" s="134"/>
      <c r="ONT43" s="134"/>
      <c r="ONU43" s="134"/>
      <c r="ONV43" s="134"/>
      <c r="ONW43" s="134"/>
      <c r="ONX43" s="134"/>
      <c r="ONY43" s="134"/>
      <c r="ONZ43" s="134"/>
      <c r="OOA43" s="134"/>
      <c r="OOB43" s="134"/>
      <c r="OOC43" s="134"/>
      <c r="OOD43" s="134"/>
      <c r="OOE43" s="134"/>
      <c r="OOF43" s="134"/>
      <c r="OOG43" s="134"/>
      <c r="OOH43" s="134"/>
      <c r="OOI43" s="134"/>
      <c r="OOJ43" s="134"/>
      <c r="OOK43" s="134"/>
      <c r="OOL43" s="134"/>
      <c r="OOM43" s="134"/>
      <c r="OON43" s="134"/>
      <c r="OOO43" s="134"/>
      <c r="OOP43" s="134"/>
      <c r="OOQ43" s="134"/>
      <c r="OOR43" s="134"/>
      <c r="OOS43" s="134"/>
      <c r="OOT43" s="134"/>
      <c r="OOU43" s="134"/>
      <c r="OOV43" s="134"/>
      <c r="OOW43" s="134"/>
      <c r="OOX43" s="134"/>
      <c r="OOY43" s="134"/>
      <c r="OOZ43" s="134"/>
      <c r="OPA43" s="134"/>
      <c r="OPB43" s="134"/>
      <c r="OPC43" s="134"/>
      <c r="OPD43" s="134"/>
      <c r="OPE43" s="134"/>
      <c r="OPF43" s="134"/>
      <c r="OPG43" s="134"/>
      <c r="OPH43" s="134"/>
      <c r="OPI43" s="134"/>
      <c r="OPJ43" s="134"/>
      <c r="OPK43" s="134"/>
      <c r="OPL43" s="134"/>
      <c r="OPM43" s="134"/>
      <c r="OPN43" s="134"/>
      <c r="OPO43" s="134"/>
      <c r="OPP43" s="134"/>
      <c r="OPQ43" s="134"/>
      <c r="OPR43" s="134"/>
      <c r="OPS43" s="134"/>
      <c r="OPT43" s="134"/>
      <c r="OPU43" s="134"/>
      <c r="OPV43" s="134"/>
      <c r="OPW43" s="134"/>
      <c r="OPX43" s="134"/>
      <c r="OPY43" s="134"/>
      <c r="OPZ43" s="134"/>
      <c r="OQA43" s="134"/>
      <c r="OQB43" s="134"/>
      <c r="OQC43" s="134"/>
      <c r="OQD43" s="134"/>
      <c r="OQE43" s="134"/>
      <c r="OQF43" s="134"/>
      <c r="OQG43" s="134"/>
      <c r="OQH43" s="134"/>
      <c r="OQI43" s="134"/>
      <c r="OQJ43" s="134"/>
      <c r="OQK43" s="134"/>
      <c r="OQL43" s="134"/>
      <c r="OQM43" s="134"/>
      <c r="OQN43" s="134"/>
      <c r="OQO43" s="134"/>
      <c r="OQP43" s="134"/>
      <c r="OQQ43" s="134"/>
      <c r="OQR43" s="134"/>
      <c r="OQS43" s="134"/>
      <c r="OQT43" s="134"/>
      <c r="OQU43" s="134"/>
      <c r="OQV43" s="134"/>
      <c r="OQW43" s="134"/>
      <c r="OQX43" s="134"/>
      <c r="OQY43" s="134"/>
      <c r="OQZ43" s="134"/>
      <c r="ORA43" s="134"/>
      <c r="ORB43" s="134"/>
      <c r="ORC43" s="134"/>
      <c r="ORD43" s="134"/>
      <c r="ORE43" s="134"/>
      <c r="ORF43" s="134"/>
      <c r="ORG43" s="134"/>
      <c r="ORH43" s="134"/>
      <c r="ORI43" s="134"/>
      <c r="ORJ43" s="134"/>
      <c r="ORK43" s="134"/>
      <c r="ORL43" s="134"/>
      <c r="ORM43" s="134"/>
      <c r="ORN43" s="134"/>
      <c r="ORO43" s="134"/>
      <c r="ORP43" s="134"/>
      <c r="ORQ43" s="134"/>
      <c r="ORR43" s="134"/>
      <c r="ORS43" s="134"/>
      <c r="ORT43" s="134"/>
      <c r="ORU43" s="134"/>
      <c r="ORV43" s="134"/>
      <c r="ORW43" s="134"/>
      <c r="ORX43" s="134"/>
      <c r="ORY43" s="134"/>
      <c r="ORZ43" s="134"/>
      <c r="OSA43" s="134"/>
      <c r="OSB43" s="134"/>
      <c r="OSC43" s="134"/>
      <c r="OSD43" s="134"/>
      <c r="OSE43" s="134"/>
      <c r="OSF43" s="134"/>
      <c r="OSG43" s="134"/>
      <c r="OSH43" s="134"/>
      <c r="OSI43" s="134"/>
      <c r="OSJ43" s="134"/>
      <c r="OSK43" s="134"/>
      <c r="OSL43" s="134"/>
      <c r="OSM43" s="134"/>
      <c r="OSN43" s="134"/>
      <c r="OSO43" s="134"/>
      <c r="OSP43" s="134"/>
      <c r="OSQ43" s="134"/>
      <c r="OSR43" s="134"/>
      <c r="OSS43" s="134"/>
      <c r="OST43" s="134"/>
      <c r="OSU43" s="134"/>
      <c r="OSV43" s="134"/>
      <c r="OSW43" s="134"/>
      <c r="OSX43" s="134"/>
      <c r="OSY43" s="134"/>
      <c r="OSZ43" s="134"/>
      <c r="OTA43" s="134"/>
      <c r="OTB43" s="134"/>
      <c r="OTC43" s="134"/>
      <c r="OTD43" s="134"/>
      <c r="OTE43" s="134"/>
      <c r="OTF43" s="134"/>
      <c r="OTG43" s="134"/>
      <c r="OTH43" s="134"/>
      <c r="OTI43" s="134"/>
      <c r="OTJ43" s="134"/>
      <c r="OTK43" s="134"/>
      <c r="OTL43" s="134"/>
      <c r="OTM43" s="134"/>
      <c r="OTN43" s="134"/>
      <c r="OTO43" s="134"/>
      <c r="OTP43" s="134"/>
      <c r="OTQ43" s="134"/>
      <c r="OTR43" s="134"/>
      <c r="OTS43" s="134"/>
      <c r="OTT43" s="134"/>
      <c r="OTU43" s="134"/>
      <c r="OTV43" s="134"/>
      <c r="OTW43" s="134"/>
      <c r="OTX43" s="134"/>
      <c r="OTY43" s="134"/>
      <c r="OTZ43" s="134"/>
      <c r="OUA43" s="134"/>
      <c r="OUB43" s="134"/>
      <c r="OUC43" s="134"/>
      <c r="OUD43" s="134"/>
      <c r="OUE43" s="134"/>
      <c r="OUF43" s="134"/>
      <c r="OUG43" s="134"/>
      <c r="OUH43" s="134"/>
      <c r="OUI43" s="134"/>
      <c r="OUJ43" s="134"/>
      <c r="OUK43" s="134"/>
      <c r="OUL43" s="134"/>
      <c r="OUM43" s="134"/>
      <c r="OUN43" s="134"/>
      <c r="OUO43" s="134"/>
      <c r="OUP43" s="134"/>
      <c r="OUQ43" s="134"/>
      <c r="OUR43" s="134"/>
      <c r="OUS43" s="134"/>
      <c r="OUT43" s="134"/>
      <c r="OUU43" s="134"/>
      <c r="OUV43" s="134"/>
      <c r="OUW43" s="134"/>
      <c r="OUX43" s="134"/>
      <c r="OUY43" s="134"/>
      <c r="OUZ43" s="134"/>
      <c r="OVA43" s="134"/>
      <c r="OVB43" s="134"/>
      <c r="OVC43" s="134"/>
      <c r="OVD43" s="134"/>
      <c r="OVE43" s="134"/>
      <c r="OVF43" s="134"/>
      <c r="OVG43" s="134"/>
      <c r="OVH43" s="134"/>
      <c r="OVI43" s="134"/>
      <c r="OVJ43" s="134"/>
      <c r="OVK43" s="134"/>
      <c r="OVL43" s="134"/>
      <c r="OVM43" s="134"/>
      <c r="OVN43" s="134"/>
      <c r="OVO43" s="134"/>
      <c r="OVP43" s="134"/>
      <c r="OVQ43" s="134"/>
      <c r="OVR43" s="134"/>
      <c r="OVS43" s="134"/>
      <c r="OVT43" s="134"/>
      <c r="OVU43" s="134"/>
      <c r="OVV43" s="134"/>
      <c r="OVW43" s="134"/>
      <c r="OVX43" s="134"/>
      <c r="OVY43" s="134"/>
      <c r="OVZ43" s="134"/>
      <c r="OWA43" s="134"/>
      <c r="OWB43" s="134"/>
      <c r="OWC43" s="134"/>
      <c r="OWD43" s="134"/>
      <c r="OWE43" s="134"/>
      <c r="OWF43" s="134"/>
      <c r="OWG43" s="134"/>
      <c r="OWH43" s="134"/>
      <c r="OWI43" s="134"/>
      <c r="OWJ43" s="134"/>
      <c r="OWK43" s="134"/>
      <c r="OWL43" s="134"/>
      <c r="OWM43" s="134"/>
      <c r="OWN43" s="134"/>
      <c r="OWO43" s="134"/>
      <c r="OWP43" s="134"/>
      <c r="OWQ43" s="134"/>
      <c r="OWR43" s="134"/>
      <c r="OWS43" s="134"/>
      <c r="OWT43" s="134"/>
      <c r="OWU43" s="134"/>
      <c r="OWV43" s="134"/>
      <c r="OWW43" s="134"/>
      <c r="OWX43" s="134"/>
      <c r="OWY43" s="134"/>
      <c r="OWZ43" s="134"/>
      <c r="OXA43" s="134"/>
      <c r="OXB43" s="134"/>
      <c r="OXC43" s="134"/>
      <c r="OXD43" s="134"/>
      <c r="OXE43" s="134"/>
      <c r="OXF43" s="134"/>
      <c r="OXG43" s="134"/>
      <c r="OXH43" s="134"/>
      <c r="OXI43" s="134"/>
      <c r="OXJ43" s="134"/>
      <c r="OXK43" s="134"/>
      <c r="OXL43" s="134"/>
      <c r="OXM43" s="134"/>
      <c r="OXN43" s="134"/>
      <c r="OXO43" s="134"/>
      <c r="OXP43" s="134"/>
      <c r="OXQ43" s="134"/>
      <c r="OXR43" s="134"/>
      <c r="OXS43" s="134"/>
      <c r="OXT43" s="134"/>
      <c r="OXU43" s="134"/>
      <c r="OXV43" s="134"/>
      <c r="OXW43" s="134"/>
      <c r="OXX43" s="134"/>
      <c r="OXY43" s="134"/>
      <c r="OXZ43" s="134"/>
      <c r="OYA43" s="134"/>
      <c r="OYB43" s="134"/>
      <c r="OYC43" s="134"/>
      <c r="OYD43" s="134"/>
      <c r="OYE43" s="134"/>
      <c r="OYF43" s="134"/>
      <c r="OYG43" s="134"/>
      <c r="OYH43" s="134"/>
      <c r="OYI43" s="134"/>
      <c r="OYJ43" s="134"/>
      <c r="OYK43" s="134"/>
      <c r="OYL43" s="134"/>
      <c r="OYM43" s="134"/>
      <c r="OYN43" s="134"/>
      <c r="OYO43" s="134"/>
      <c r="OYP43" s="134"/>
      <c r="OYQ43" s="134"/>
      <c r="OYR43" s="134"/>
      <c r="OYS43" s="134"/>
      <c r="OYT43" s="134"/>
      <c r="OYU43" s="134"/>
      <c r="OYV43" s="134"/>
      <c r="OYW43" s="134"/>
      <c r="OYX43" s="134"/>
      <c r="OYY43" s="134"/>
      <c r="OYZ43" s="134"/>
      <c r="OZA43" s="134"/>
      <c r="OZB43" s="134"/>
      <c r="OZC43" s="134"/>
      <c r="OZD43" s="134"/>
      <c r="OZE43" s="134"/>
      <c r="OZF43" s="134"/>
      <c r="OZG43" s="134"/>
      <c r="OZH43" s="134"/>
      <c r="OZI43" s="134"/>
      <c r="OZJ43" s="134"/>
      <c r="OZK43" s="134"/>
      <c r="OZL43" s="134"/>
      <c r="OZM43" s="134"/>
      <c r="OZN43" s="134"/>
      <c r="OZO43" s="134"/>
      <c r="OZP43" s="134"/>
      <c r="OZQ43" s="134"/>
      <c r="OZR43" s="134"/>
      <c r="OZS43" s="134"/>
      <c r="OZT43" s="134"/>
      <c r="OZU43" s="134"/>
      <c r="OZV43" s="134"/>
      <c r="OZW43" s="134"/>
      <c r="OZX43" s="134"/>
      <c r="OZY43" s="134"/>
      <c r="OZZ43" s="134"/>
      <c r="PAA43" s="134"/>
      <c r="PAB43" s="134"/>
      <c r="PAC43" s="134"/>
      <c r="PAD43" s="134"/>
      <c r="PAE43" s="134"/>
      <c r="PAF43" s="134"/>
      <c r="PAG43" s="134"/>
      <c r="PAH43" s="134"/>
      <c r="PAI43" s="134"/>
      <c r="PAJ43" s="134"/>
      <c r="PAK43" s="134"/>
      <c r="PAL43" s="134"/>
      <c r="PAM43" s="134"/>
      <c r="PAN43" s="134"/>
      <c r="PAO43" s="134"/>
      <c r="PAP43" s="134"/>
      <c r="PAQ43" s="134"/>
      <c r="PAR43" s="134"/>
      <c r="PAS43" s="134"/>
      <c r="PAT43" s="134"/>
      <c r="PAU43" s="134"/>
      <c r="PAV43" s="134"/>
      <c r="PAW43" s="134"/>
      <c r="PAX43" s="134"/>
      <c r="PAY43" s="134"/>
      <c r="PAZ43" s="134"/>
      <c r="PBA43" s="134"/>
      <c r="PBB43" s="134"/>
      <c r="PBC43" s="134"/>
      <c r="PBD43" s="134"/>
      <c r="PBE43" s="134"/>
      <c r="PBF43" s="134"/>
      <c r="PBG43" s="134"/>
      <c r="PBH43" s="134"/>
      <c r="PBI43" s="134"/>
      <c r="PBJ43" s="134"/>
      <c r="PBK43" s="134"/>
      <c r="PBL43" s="134"/>
      <c r="PBM43" s="134"/>
      <c r="PBN43" s="134"/>
      <c r="PBO43" s="134"/>
      <c r="PBP43" s="134"/>
      <c r="PBQ43" s="134"/>
      <c r="PBR43" s="134"/>
      <c r="PBS43" s="134"/>
      <c r="PBT43" s="134"/>
      <c r="PBU43" s="134"/>
      <c r="PBV43" s="134"/>
      <c r="PBW43" s="134"/>
      <c r="PBX43" s="134"/>
      <c r="PBY43" s="134"/>
      <c r="PBZ43" s="134"/>
      <c r="PCA43" s="134"/>
      <c r="PCB43" s="134"/>
      <c r="PCC43" s="134"/>
      <c r="PCD43" s="134"/>
      <c r="PCE43" s="134"/>
      <c r="PCF43" s="134"/>
      <c r="PCG43" s="134"/>
      <c r="PCH43" s="134"/>
      <c r="PCI43" s="134"/>
      <c r="PCJ43" s="134"/>
      <c r="PCK43" s="134"/>
      <c r="PCL43" s="134"/>
      <c r="PCM43" s="134"/>
      <c r="PCN43" s="134"/>
      <c r="PCO43" s="134"/>
      <c r="PCP43" s="134"/>
      <c r="PCQ43" s="134"/>
      <c r="PCR43" s="134"/>
      <c r="PCS43" s="134"/>
      <c r="PCT43" s="134"/>
      <c r="PCU43" s="134"/>
      <c r="PCV43" s="134"/>
      <c r="PCW43" s="134"/>
      <c r="PCX43" s="134"/>
      <c r="PCY43" s="134"/>
      <c r="PCZ43" s="134"/>
      <c r="PDA43" s="134"/>
      <c r="PDB43" s="134"/>
      <c r="PDC43" s="134"/>
      <c r="PDD43" s="134"/>
      <c r="PDE43" s="134"/>
      <c r="PDF43" s="134"/>
      <c r="PDG43" s="134"/>
      <c r="PDH43" s="134"/>
      <c r="PDI43" s="134"/>
      <c r="PDJ43" s="134"/>
      <c r="PDK43" s="134"/>
      <c r="PDL43" s="134"/>
      <c r="PDM43" s="134"/>
      <c r="PDN43" s="134"/>
      <c r="PDO43" s="134"/>
      <c r="PDP43" s="134"/>
      <c r="PDQ43" s="134"/>
      <c r="PDR43" s="134"/>
      <c r="PDS43" s="134"/>
      <c r="PDT43" s="134"/>
      <c r="PDU43" s="134"/>
      <c r="PDV43" s="134"/>
      <c r="PDW43" s="134"/>
      <c r="PDX43" s="134"/>
      <c r="PDY43" s="134"/>
      <c r="PDZ43" s="134"/>
      <c r="PEA43" s="134"/>
      <c r="PEB43" s="134"/>
      <c r="PEC43" s="134"/>
      <c r="PED43" s="134"/>
      <c r="PEE43" s="134"/>
      <c r="PEF43" s="134"/>
      <c r="PEG43" s="134"/>
      <c r="PEH43" s="134"/>
      <c r="PEI43" s="134"/>
      <c r="PEJ43" s="134"/>
      <c r="PEK43" s="134"/>
      <c r="PEL43" s="134"/>
      <c r="PEM43" s="134"/>
      <c r="PEN43" s="134"/>
      <c r="PEO43" s="134"/>
      <c r="PEP43" s="134"/>
      <c r="PEQ43" s="134"/>
      <c r="PER43" s="134"/>
      <c r="PES43" s="134"/>
      <c r="PET43" s="134"/>
      <c r="PEU43" s="134"/>
      <c r="PEV43" s="134"/>
      <c r="PEW43" s="134"/>
      <c r="PEX43" s="134"/>
      <c r="PEY43" s="134"/>
      <c r="PEZ43" s="134"/>
      <c r="PFA43" s="134"/>
      <c r="PFB43" s="134"/>
      <c r="PFC43" s="134"/>
      <c r="PFD43" s="134"/>
      <c r="PFE43" s="134"/>
      <c r="PFF43" s="134"/>
      <c r="PFG43" s="134"/>
      <c r="PFH43" s="134"/>
      <c r="PFI43" s="134"/>
      <c r="PFJ43" s="134"/>
      <c r="PFK43" s="134"/>
      <c r="PFL43" s="134"/>
      <c r="PFM43" s="134"/>
      <c r="PFN43" s="134"/>
      <c r="PFO43" s="134"/>
      <c r="PFP43" s="134"/>
      <c r="PFQ43" s="134"/>
      <c r="PFR43" s="134"/>
      <c r="PFS43" s="134"/>
      <c r="PFT43" s="134"/>
      <c r="PFU43" s="134"/>
      <c r="PFV43" s="134"/>
      <c r="PFW43" s="134"/>
      <c r="PFX43" s="134"/>
      <c r="PFY43" s="134"/>
      <c r="PFZ43" s="134"/>
      <c r="PGA43" s="134"/>
      <c r="PGB43" s="134"/>
      <c r="PGC43" s="134"/>
      <c r="PGD43" s="134"/>
      <c r="PGE43" s="134"/>
      <c r="PGF43" s="134"/>
      <c r="PGG43" s="134"/>
      <c r="PGH43" s="134"/>
      <c r="PGI43" s="134"/>
      <c r="PGJ43" s="134"/>
      <c r="PGK43" s="134"/>
      <c r="PGL43" s="134"/>
      <c r="PGM43" s="134"/>
      <c r="PGN43" s="134"/>
      <c r="PGO43" s="134"/>
      <c r="PGP43" s="134"/>
      <c r="PGQ43" s="134"/>
      <c r="PGR43" s="134"/>
      <c r="PGS43" s="134"/>
      <c r="PGT43" s="134"/>
      <c r="PGU43" s="134"/>
      <c r="PGV43" s="134"/>
      <c r="PGW43" s="134"/>
      <c r="PGX43" s="134"/>
      <c r="PGY43" s="134"/>
      <c r="PGZ43" s="134"/>
      <c r="PHA43" s="134"/>
      <c r="PHB43" s="134"/>
      <c r="PHC43" s="134"/>
      <c r="PHD43" s="134"/>
      <c r="PHE43" s="134"/>
      <c r="PHF43" s="134"/>
      <c r="PHG43" s="134"/>
      <c r="PHH43" s="134"/>
      <c r="PHI43" s="134"/>
      <c r="PHJ43" s="134"/>
      <c r="PHK43" s="134"/>
      <c r="PHL43" s="134"/>
      <c r="PHM43" s="134"/>
      <c r="PHN43" s="134"/>
      <c r="PHO43" s="134"/>
      <c r="PHP43" s="134"/>
      <c r="PHQ43" s="134"/>
      <c r="PHR43" s="134"/>
      <c r="PHS43" s="134"/>
      <c r="PHT43" s="134"/>
      <c r="PHU43" s="134"/>
      <c r="PHV43" s="134"/>
      <c r="PHW43" s="134"/>
      <c r="PHX43" s="134"/>
      <c r="PHY43" s="134"/>
      <c r="PHZ43" s="134"/>
      <c r="PIA43" s="134"/>
      <c r="PIB43" s="134"/>
      <c r="PIC43" s="134"/>
      <c r="PID43" s="134"/>
      <c r="PIE43" s="134"/>
      <c r="PIF43" s="134"/>
      <c r="PIG43" s="134"/>
      <c r="PIH43" s="134"/>
      <c r="PII43" s="134"/>
      <c r="PIJ43" s="134"/>
      <c r="PIK43" s="134"/>
      <c r="PIL43" s="134"/>
      <c r="PIM43" s="134"/>
      <c r="PIN43" s="134"/>
      <c r="PIO43" s="134"/>
      <c r="PIP43" s="134"/>
      <c r="PIQ43" s="134"/>
      <c r="PIR43" s="134"/>
      <c r="PIS43" s="134"/>
      <c r="PIT43" s="134"/>
      <c r="PIU43" s="134"/>
      <c r="PIV43" s="134"/>
      <c r="PIW43" s="134"/>
      <c r="PIX43" s="134"/>
      <c r="PIY43" s="134"/>
      <c r="PIZ43" s="134"/>
      <c r="PJA43" s="134"/>
      <c r="PJB43" s="134"/>
      <c r="PJC43" s="134"/>
      <c r="PJD43" s="134"/>
      <c r="PJE43" s="134"/>
      <c r="PJF43" s="134"/>
      <c r="PJG43" s="134"/>
      <c r="PJH43" s="134"/>
      <c r="PJI43" s="134"/>
      <c r="PJJ43" s="134"/>
      <c r="PJK43" s="134"/>
      <c r="PJL43" s="134"/>
      <c r="PJM43" s="134"/>
      <c r="PJN43" s="134"/>
      <c r="PJO43" s="134"/>
      <c r="PJP43" s="134"/>
      <c r="PJQ43" s="134"/>
      <c r="PJR43" s="134"/>
      <c r="PJS43" s="134"/>
      <c r="PJT43" s="134"/>
      <c r="PJU43" s="134"/>
      <c r="PJV43" s="134"/>
      <c r="PJW43" s="134"/>
      <c r="PJX43" s="134"/>
      <c r="PJY43" s="134"/>
      <c r="PJZ43" s="134"/>
      <c r="PKA43" s="134"/>
      <c r="PKB43" s="134"/>
      <c r="PKC43" s="134"/>
      <c r="PKD43" s="134"/>
      <c r="PKE43" s="134"/>
      <c r="PKF43" s="134"/>
      <c r="PKG43" s="134"/>
      <c r="PKH43" s="134"/>
      <c r="PKI43" s="134"/>
      <c r="PKJ43" s="134"/>
      <c r="PKK43" s="134"/>
      <c r="PKL43" s="134"/>
      <c r="PKM43" s="134"/>
      <c r="PKN43" s="134"/>
      <c r="PKO43" s="134"/>
      <c r="PKP43" s="134"/>
      <c r="PKQ43" s="134"/>
      <c r="PKR43" s="134"/>
      <c r="PKS43" s="134"/>
      <c r="PKT43" s="134"/>
      <c r="PKU43" s="134"/>
      <c r="PKV43" s="134"/>
      <c r="PKW43" s="134"/>
      <c r="PKX43" s="134"/>
      <c r="PKY43" s="134"/>
      <c r="PKZ43" s="134"/>
      <c r="PLA43" s="134"/>
      <c r="PLB43" s="134"/>
      <c r="PLC43" s="134"/>
      <c r="PLD43" s="134"/>
      <c r="PLE43" s="134"/>
      <c r="PLF43" s="134"/>
      <c r="PLG43" s="134"/>
      <c r="PLH43" s="134"/>
      <c r="PLI43" s="134"/>
      <c r="PLJ43" s="134"/>
      <c r="PLK43" s="134"/>
      <c r="PLL43" s="134"/>
      <c r="PLM43" s="134"/>
      <c r="PLN43" s="134"/>
      <c r="PLO43" s="134"/>
      <c r="PLP43" s="134"/>
      <c r="PLQ43" s="134"/>
      <c r="PLR43" s="134"/>
      <c r="PLS43" s="134"/>
      <c r="PLT43" s="134"/>
      <c r="PLU43" s="134"/>
      <c r="PLV43" s="134"/>
      <c r="PLW43" s="134"/>
      <c r="PLX43" s="134"/>
      <c r="PLY43" s="134"/>
      <c r="PLZ43" s="134"/>
      <c r="PMA43" s="134"/>
      <c r="PMB43" s="134"/>
      <c r="PMC43" s="134"/>
      <c r="PMD43" s="134"/>
      <c r="PME43" s="134"/>
      <c r="PMF43" s="134"/>
      <c r="PMG43" s="134"/>
      <c r="PMH43" s="134"/>
      <c r="PMI43" s="134"/>
      <c r="PMJ43" s="134"/>
      <c r="PMK43" s="134"/>
      <c r="PML43" s="134"/>
      <c r="PMM43" s="134"/>
      <c r="PMN43" s="134"/>
      <c r="PMO43" s="134"/>
      <c r="PMP43" s="134"/>
      <c r="PMQ43" s="134"/>
      <c r="PMR43" s="134"/>
      <c r="PMS43" s="134"/>
      <c r="PMT43" s="134"/>
      <c r="PMU43" s="134"/>
      <c r="PMV43" s="134"/>
      <c r="PMW43" s="134"/>
      <c r="PMX43" s="134"/>
      <c r="PMY43" s="134"/>
      <c r="PMZ43" s="134"/>
      <c r="PNA43" s="134"/>
      <c r="PNB43" s="134"/>
      <c r="PNC43" s="134"/>
      <c r="PND43" s="134"/>
      <c r="PNE43" s="134"/>
      <c r="PNF43" s="134"/>
      <c r="PNG43" s="134"/>
      <c r="PNH43" s="134"/>
      <c r="PNI43" s="134"/>
      <c r="PNJ43" s="134"/>
      <c r="PNK43" s="134"/>
      <c r="PNL43" s="134"/>
      <c r="PNM43" s="134"/>
      <c r="PNN43" s="134"/>
      <c r="PNO43" s="134"/>
      <c r="PNP43" s="134"/>
      <c r="PNQ43" s="134"/>
      <c r="PNR43" s="134"/>
      <c r="PNS43" s="134"/>
      <c r="PNT43" s="134"/>
      <c r="PNU43" s="134"/>
      <c r="PNV43" s="134"/>
      <c r="PNW43" s="134"/>
      <c r="PNX43" s="134"/>
      <c r="PNY43" s="134"/>
      <c r="PNZ43" s="134"/>
      <c r="POA43" s="134"/>
      <c r="POB43" s="134"/>
      <c r="POC43" s="134"/>
      <c r="POD43" s="134"/>
      <c r="POE43" s="134"/>
      <c r="POF43" s="134"/>
      <c r="POG43" s="134"/>
      <c r="POH43" s="134"/>
      <c r="POI43" s="134"/>
      <c r="POJ43" s="134"/>
      <c r="POK43" s="134"/>
      <c r="POL43" s="134"/>
      <c r="POM43" s="134"/>
      <c r="PON43" s="134"/>
      <c r="POO43" s="134"/>
      <c r="POP43" s="134"/>
      <c r="POQ43" s="134"/>
      <c r="POR43" s="134"/>
      <c r="POS43" s="134"/>
      <c r="POT43" s="134"/>
      <c r="POU43" s="134"/>
      <c r="POV43" s="134"/>
      <c r="POW43" s="134"/>
      <c r="POX43" s="134"/>
      <c r="POY43" s="134"/>
      <c r="POZ43" s="134"/>
      <c r="PPA43" s="134"/>
      <c r="PPB43" s="134"/>
      <c r="PPC43" s="134"/>
      <c r="PPD43" s="134"/>
      <c r="PPE43" s="134"/>
      <c r="PPF43" s="134"/>
      <c r="PPG43" s="134"/>
      <c r="PPH43" s="134"/>
      <c r="PPI43" s="134"/>
      <c r="PPJ43" s="134"/>
      <c r="PPK43" s="134"/>
      <c r="PPL43" s="134"/>
      <c r="PPM43" s="134"/>
      <c r="PPN43" s="134"/>
      <c r="PPO43" s="134"/>
      <c r="PPP43" s="134"/>
      <c r="PPQ43" s="134"/>
      <c r="PPR43" s="134"/>
      <c r="PPS43" s="134"/>
      <c r="PPT43" s="134"/>
      <c r="PPU43" s="134"/>
      <c r="PPV43" s="134"/>
      <c r="PPW43" s="134"/>
      <c r="PPX43" s="134"/>
      <c r="PPY43" s="134"/>
      <c r="PPZ43" s="134"/>
      <c r="PQA43" s="134"/>
      <c r="PQB43" s="134"/>
      <c r="PQC43" s="134"/>
      <c r="PQD43" s="134"/>
      <c r="PQE43" s="134"/>
      <c r="PQF43" s="134"/>
      <c r="PQG43" s="134"/>
      <c r="PQH43" s="134"/>
      <c r="PQI43" s="134"/>
      <c r="PQJ43" s="134"/>
      <c r="PQK43" s="134"/>
      <c r="PQL43" s="134"/>
      <c r="PQM43" s="134"/>
      <c r="PQN43" s="134"/>
      <c r="PQO43" s="134"/>
      <c r="PQP43" s="134"/>
      <c r="PQQ43" s="134"/>
      <c r="PQR43" s="134"/>
      <c r="PQS43" s="134"/>
      <c r="PQT43" s="134"/>
      <c r="PQU43" s="134"/>
      <c r="PQV43" s="134"/>
      <c r="PQW43" s="134"/>
      <c r="PQX43" s="134"/>
      <c r="PQY43" s="134"/>
      <c r="PQZ43" s="134"/>
      <c r="PRA43" s="134"/>
      <c r="PRB43" s="134"/>
      <c r="PRC43" s="134"/>
      <c r="PRD43" s="134"/>
      <c r="PRE43" s="134"/>
      <c r="PRF43" s="134"/>
      <c r="PRG43" s="134"/>
      <c r="PRH43" s="134"/>
      <c r="PRI43" s="134"/>
      <c r="PRJ43" s="134"/>
      <c r="PRK43" s="134"/>
      <c r="PRL43" s="134"/>
      <c r="PRM43" s="134"/>
      <c r="PRN43" s="134"/>
      <c r="PRO43" s="134"/>
      <c r="PRP43" s="134"/>
      <c r="PRQ43" s="134"/>
      <c r="PRR43" s="134"/>
      <c r="PRS43" s="134"/>
      <c r="PRT43" s="134"/>
      <c r="PRU43" s="134"/>
      <c r="PRV43" s="134"/>
      <c r="PRW43" s="134"/>
      <c r="PRX43" s="134"/>
      <c r="PRY43" s="134"/>
      <c r="PRZ43" s="134"/>
      <c r="PSA43" s="134"/>
      <c r="PSB43" s="134"/>
      <c r="PSC43" s="134"/>
      <c r="PSD43" s="134"/>
      <c r="PSE43" s="134"/>
      <c r="PSF43" s="134"/>
      <c r="PSG43" s="134"/>
      <c r="PSH43" s="134"/>
      <c r="PSI43" s="134"/>
      <c r="PSJ43" s="134"/>
      <c r="PSK43" s="134"/>
      <c r="PSL43" s="134"/>
      <c r="PSM43" s="134"/>
      <c r="PSN43" s="134"/>
      <c r="PSO43" s="134"/>
      <c r="PSP43" s="134"/>
      <c r="PSQ43" s="134"/>
      <c r="PSR43" s="134"/>
      <c r="PSS43" s="134"/>
      <c r="PST43" s="134"/>
      <c r="PSU43" s="134"/>
      <c r="PSV43" s="134"/>
      <c r="PSW43" s="134"/>
      <c r="PSX43" s="134"/>
      <c r="PSY43" s="134"/>
      <c r="PSZ43" s="134"/>
      <c r="PTA43" s="134"/>
      <c r="PTB43" s="134"/>
      <c r="PTC43" s="134"/>
      <c r="PTD43" s="134"/>
      <c r="PTE43" s="134"/>
      <c r="PTF43" s="134"/>
      <c r="PTG43" s="134"/>
      <c r="PTH43" s="134"/>
      <c r="PTI43" s="134"/>
      <c r="PTJ43" s="134"/>
      <c r="PTK43" s="134"/>
      <c r="PTL43" s="134"/>
      <c r="PTM43" s="134"/>
      <c r="PTN43" s="134"/>
      <c r="PTO43" s="134"/>
      <c r="PTP43" s="134"/>
      <c r="PTQ43" s="134"/>
      <c r="PTR43" s="134"/>
      <c r="PTS43" s="134"/>
      <c r="PTT43" s="134"/>
      <c r="PTU43" s="134"/>
      <c r="PTV43" s="134"/>
      <c r="PTW43" s="134"/>
      <c r="PTX43" s="134"/>
      <c r="PTY43" s="134"/>
      <c r="PTZ43" s="134"/>
      <c r="PUA43" s="134"/>
      <c r="PUB43" s="134"/>
      <c r="PUC43" s="134"/>
      <c r="PUD43" s="134"/>
      <c r="PUE43" s="134"/>
      <c r="PUF43" s="134"/>
      <c r="PUG43" s="134"/>
      <c r="PUH43" s="134"/>
      <c r="PUI43" s="134"/>
      <c r="PUJ43" s="134"/>
      <c r="PUK43" s="134"/>
      <c r="PUL43" s="134"/>
      <c r="PUM43" s="134"/>
      <c r="PUN43" s="134"/>
      <c r="PUO43" s="134"/>
      <c r="PUP43" s="134"/>
      <c r="PUQ43" s="134"/>
      <c r="PUR43" s="134"/>
      <c r="PUS43" s="134"/>
      <c r="PUT43" s="134"/>
      <c r="PUU43" s="134"/>
      <c r="PUV43" s="134"/>
      <c r="PUW43" s="134"/>
      <c r="PUX43" s="134"/>
      <c r="PUY43" s="134"/>
      <c r="PUZ43" s="134"/>
      <c r="PVA43" s="134"/>
      <c r="PVB43" s="134"/>
      <c r="PVC43" s="134"/>
      <c r="PVD43" s="134"/>
      <c r="PVE43" s="134"/>
      <c r="PVF43" s="134"/>
      <c r="PVG43" s="134"/>
      <c r="PVH43" s="134"/>
      <c r="PVI43" s="134"/>
      <c r="PVJ43" s="134"/>
      <c r="PVK43" s="134"/>
      <c r="PVL43" s="134"/>
      <c r="PVM43" s="134"/>
      <c r="PVN43" s="134"/>
      <c r="PVO43" s="134"/>
      <c r="PVP43" s="134"/>
      <c r="PVQ43" s="134"/>
      <c r="PVR43" s="134"/>
      <c r="PVS43" s="134"/>
      <c r="PVT43" s="134"/>
      <c r="PVU43" s="134"/>
      <c r="PVV43" s="134"/>
      <c r="PVW43" s="134"/>
      <c r="PVX43" s="134"/>
      <c r="PVY43" s="134"/>
      <c r="PVZ43" s="134"/>
      <c r="PWA43" s="134"/>
      <c r="PWB43" s="134"/>
      <c r="PWC43" s="134"/>
      <c r="PWD43" s="134"/>
      <c r="PWE43" s="134"/>
      <c r="PWF43" s="134"/>
      <c r="PWG43" s="134"/>
      <c r="PWH43" s="134"/>
      <c r="PWI43" s="134"/>
      <c r="PWJ43" s="134"/>
      <c r="PWK43" s="134"/>
      <c r="PWL43" s="134"/>
      <c r="PWM43" s="134"/>
      <c r="PWN43" s="134"/>
      <c r="PWO43" s="134"/>
      <c r="PWP43" s="134"/>
      <c r="PWQ43" s="134"/>
      <c r="PWR43" s="134"/>
      <c r="PWS43" s="134"/>
      <c r="PWT43" s="134"/>
      <c r="PWU43" s="134"/>
      <c r="PWV43" s="134"/>
      <c r="PWW43" s="134"/>
      <c r="PWX43" s="134"/>
      <c r="PWY43" s="134"/>
      <c r="PWZ43" s="134"/>
      <c r="PXA43" s="134"/>
      <c r="PXB43" s="134"/>
      <c r="PXC43" s="134"/>
      <c r="PXD43" s="134"/>
      <c r="PXE43" s="134"/>
      <c r="PXF43" s="134"/>
      <c r="PXG43" s="134"/>
      <c r="PXH43" s="134"/>
      <c r="PXI43" s="134"/>
      <c r="PXJ43" s="134"/>
      <c r="PXK43" s="134"/>
      <c r="PXL43" s="134"/>
      <c r="PXM43" s="134"/>
      <c r="PXN43" s="134"/>
      <c r="PXO43" s="134"/>
      <c r="PXP43" s="134"/>
      <c r="PXQ43" s="134"/>
      <c r="PXR43" s="134"/>
      <c r="PXS43" s="134"/>
      <c r="PXT43" s="134"/>
      <c r="PXU43" s="134"/>
      <c r="PXV43" s="134"/>
      <c r="PXW43" s="134"/>
      <c r="PXX43" s="134"/>
      <c r="PXY43" s="134"/>
      <c r="PXZ43" s="134"/>
      <c r="PYA43" s="134"/>
      <c r="PYB43" s="134"/>
      <c r="PYC43" s="134"/>
      <c r="PYD43" s="134"/>
      <c r="PYE43" s="134"/>
      <c r="PYF43" s="134"/>
      <c r="PYG43" s="134"/>
      <c r="PYH43" s="134"/>
      <c r="PYI43" s="134"/>
      <c r="PYJ43" s="134"/>
      <c r="PYK43" s="134"/>
      <c r="PYL43" s="134"/>
      <c r="PYM43" s="134"/>
      <c r="PYN43" s="134"/>
      <c r="PYO43" s="134"/>
      <c r="PYP43" s="134"/>
      <c r="PYQ43" s="134"/>
      <c r="PYR43" s="134"/>
      <c r="PYS43" s="134"/>
      <c r="PYT43" s="134"/>
      <c r="PYU43" s="134"/>
      <c r="PYV43" s="134"/>
      <c r="PYW43" s="134"/>
      <c r="PYX43" s="134"/>
      <c r="PYY43" s="134"/>
      <c r="PYZ43" s="134"/>
      <c r="PZA43" s="134"/>
      <c r="PZB43" s="134"/>
      <c r="PZC43" s="134"/>
      <c r="PZD43" s="134"/>
      <c r="PZE43" s="134"/>
      <c r="PZF43" s="134"/>
      <c r="PZG43" s="134"/>
      <c r="PZH43" s="134"/>
      <c r="PZI43" s="134"/>
      <c r="PZJ43" s="134"/>
      <c r="PZK43" s="134"/>
      <c r="PZL43" s="134"/>
      <c r="PZM43" s="134"/>
      <c r="PZN43" s="134"/>
      <c r="PZO43" s="134"/>
      <c r="PZP43" s="134"/>
      <c r="PZQ43" s="134"/>
      <c r="PZR43" s="134"/>
      <c r="PZS43" s="134"/>
      <c r="PZT43" s="134"/>
      <c r="PZU43" s="134"/>
      <c r="PZV43" s="134"/>
      <c r="PZW43" s="134"/>
      <c r="PZX43" s="134"/>
      <c r="PZY43" s="134"/>
      <c r="PZZ43" s="134"/>
      <c r="QAA43" s="134"/>
      <c r="QAB43" s="134"/>
      <c r="QAC43" s="134"/>
      <c r="QAD43" s="134"/>
      <c r="QAE43" s="134"/>
      <c r="QAF43" s="134"/>
      <c r="QAG43" s="134"/>
      <c r="QAH43" s="134"/>
      <c r="QAI43" s="134"/>
      <c r="QAJ43" s="134"/>
      <c r="QAK43" s="134"/>
      <c r="QAL43" s="134"/>
      <c r="QAM43" s="134"/>
      <c r="QAN43" s="134"/>
      <c r="QAO43" s="134"/>
      <c r="QAP43" s="134"/>
      <c r="QAQ43" s="134"/>
      <c r="QAR43" s="134"/>
      <c r="QAS43" s="134"/>
      <c r="QAT43" s="134"/>
      <c r="QAU43" s="134"/>
      <c r="QAV43" s="134"/>
      <c r="QAW43" s="134"/>
      <c r="QAX43" s="134"/>
      <c r="QAY43" s="134"/>
      <c r="QAZ43" s="134"/>
      <c r="QBA43" s="134"/>
      <c r="QBB43" s="134"/>
      <c r="QBC43" s="134"/>
      <c r="QBD43" s="134"/>
      <c r="QBE43" s="134"/>
      <c r="QBF43" s="134"/>
      <c r="QBG43" s="134"/>
      <c r="QBH43" s="134"/>
      <c r="QBI43" s="134"/>
      <c r="QBJ43" s="134"/>
      <c r="QBK43" s="134"/>
      <c r="QBL43" s="134"/>
      <c r="QBM43" s="134"/>
      <c r="QBN43" s="134"/>
      <c r="QBO43" s="134"/>
      <c r="QBP43" s="134"/>
      <c r="QBQ43" s="134"/>
      <c r="QBR43" s="134"/>
      <c r="QBS43" s="134"/>
      <c r="QBT43" s="134"/>
      <c r="QBU43" s="134"/>
      <c r="QBV43" s="134"/>
      <c r="QBW43" s="134"/>
      <c r="QBX43" s="134"/>
      <c r="QBY43" s="134"/>
      <c r="QBZ43" s="134"/>
      <c r="QCA43" s="134"/>
      <c r="QCB43" s="134"/>
      <c r="QCC43" s="134"/>
      <c r="QCD43" s="134"/>
      <c r="QCE43" s="134"/>
      <c r="QCF43" s="134"/>
      <c r="QCG43" s="134"/>
      <c r="QCH43" s="134"/>
      <c r="QCI43" s="134"/>
      <c r="QCJ43" s="134"/>
      <c r="QCK43" s="134"/>
      <c r="QCL43" s="134"/>
      <c r="QCM43" s="134"/>
      <c r="QCN43" s="134"/>
      <c r="QCO43" s="134"/>
      <c r="QCP43" s="134"/>
      <c r="QCQ43" s="134"/>
      <c r="QCR43" s="134"/>
      <c r="QCS43" s="134"/>
      <c r="QCT43" s="134"/>
      <c r="QCU43" s="134"/>
      <c r="QCV43" s="134"/>
      <c r="QCW43" s="134"/>
      <c r="QCX43" s="134"/>
      <c r="QCY43" s="134"/>
      <c r="QCZ43" s="134"/>
      <c r="QDA43" s="134"/>
      <c r="QDB43" s="134"/>
      <c r="QDC43" s="134"/>
      <c r="QDD43" s="134"/>
      <c r="QDE43" s="134"/>
      <c r="QDF43" s="134"/>
      <c r="QDG43" s="134"/>
      <c r="QDH43" s="134"/>
      <c r="QDI43" s="134"/>
      <c r="QDJ43" s="134"/>
      <c r="QDK43" s="134"/>
      <c r="QDL43" s="134"/>
      <c r="QDM43" s="134"/>
      <c r="QDN43" s="134"/>
      <c r="QDO43" s="134"/>
      <c r="QDP43" s="134"/>
      <c r="QDQ43" s="134"/>
      <c r="QDR43" s="134"/>
      <c r="QDS43" s="134"/>
      <c r="QDT43" s="134"/>
      <c r="QDU43" s="134"/>
      <c r="QDV43" s="134"/>
      <c r="QDW43" s="134"/>
      <c r="QDX43" s="134"/>
      <c r="QDY43" s="134"/>
      <c r="QDZ43" s="134"/>
      <c r="QEA43" s="134"/>
      <c r="QEB43" s="134"/>
      <c r="QEC43" s="134"/>
      <c r="QED43" s="134"/>
      <c r="QEE43" s="134"/>
      <c r="QEF43" s="134"/>
      <c r="QEG43" s="134"/>
      <c r="QEH43" s="134"/>
      <c r="QEI43" s="134"/>
      <c r="QEJ43" s="134"/>
      <c r="QEK43" s="134"/>
      <c r="QEL43" s="134"/>
      <c r="QEM43" s="134"/>
      <c r="QEN43" s="134"/>
      <c r="QEO43" s="134"/>
      <c r="QEP43" s="134"/>
      <c r="QEQ43" s="134"/>
      <c r="QER43" s="134"/>
      <c r="QES43" s="134"/>
      <c r="QET43" s="134"/>
      <c r="QEU43" s="134"/>
      <c r="QEV43" s="134"/>
      <c r="QEW43" s="134"/>
      <c r="QEX43" s="134"/>
      <c r="QEY43" s="134"/>
      <c r="QEZ43" s="134"/>
      <c r="QFA43" s="134"/>
      <c r="QFB43" s="134"/>
      <c r="QFC43" s="134"/>
      <c r="QFD43" s="134"/>
      <c r="QFE43" s="134"/>
      <c r="QFF43" s="134"/>
      <c r="QFG43" s="134"/>
      <c r="QFH43" s="134"/>
      <c r="QFI43" s="134"/>
      <c r="QFJ43" s="134"/>
      <c r="QFK43" s="134"/>
      <c r="QFL43" s="134"/>
      <c r="QFM43" s="134"/>
      <c r="QFN43" s="134"/>
      <c r="QFO43" s="134"/>
      <c r="QFP43" s="134"/>
      <c r="QFQ43" s="134"/>
      <c r="QFR43" s="134"/>
      <c r="QFS43" s="134"/>
      <c r="QFT43" s="134"/>
      <c r="QFU43" s="134"/>
      <c r="QFV43" s="134"/>
      <c r="QFW43" s="134"/>
      <c r="QFX43" s="134"/>
      <c r="QFY43" s="134"/>
      <c r="QFZ43" s="134"/>
      <c r="QGA43" s="134"/>
      <c r="QGB43" s="134"/>
      <c r="QGC43" s="134"/>
      <c r="QGD43" s="134"/>
      <c r="QGE43" s="134"/>
      <c r="QGF43" s="134"/>
      <c r="QGG43" s="134"/>
      <c r="QGH43" s="134"/>
      <c r="QGI43" s="134"/>
      <c r="QGJ43" s="134"/>
      <c r="QGK43" s="134"/>
      <c r="QGL43" s="134"/>
      <c r="QGM43" s="134"/>
      <c r="QGN43" s="134"/>
      <c r="QGO43" s="134"/>
      <c r="QGP43" s="134"/>
      <c r="QGQ43" s="134"/>
      <c r="QGR43" s="134"/>
      <c r="QGS43" s="134"/>
      <c r="QGT43" s="134"/>
      <c r="QGU43" s="134"/>
      <c r="QGV43" s="134"/>
      <c r="QGW43" s="134"/>
      <c r="QGX43" s="134"/>
      <c r="QGY43" s="134"/>
      <c r="QGZ43" s="134"/>
      <c r="QHA43" s="134"/>
      <c r="QHB43" s="134"/>
      <c r="QHC43" s="134"/>
      <c r="QHD43" s="134"/>
      <c r="QHE43" s="134"/>
      <c r="QHF43" s="134"/>
      <c r="QHG43" s="134"/>
      <c r="QHH43" s="134"/>
      <c r="QHI43" s="134"/>
      <c r="QHJ43" s="134"/>
      <c r="QHK43" s="134"/>
      <c r="QHL43" s="134"/>
      <c r="QHM43" s="134"/>
      <c r="QHN43" s="134"/>
      <c r="QHO43" s="134"/>
      <c r="QHP43" s="134"/>
      <c r="QHQ43" s="134"/>
      <c r="QHR43" s="134"/>
      <c r="QHS43" s="134"/>
      <c r="QHT43" s="134"/>
      <c r="QHU43" s="134"/>
      <c r="QHV43" s="134"/>
      <c r="QHW43" s="134"/>
      <c r="QHX43" s="134"/>
      <c r="QHY43" s="134"/>
      <c r="QHZ43" s="134"/>
      <c r="QIA43" s="134"/>
      <c r="QIB43" s="134"/>
      <c r="QIC43" s="134"/>
      <c r="QID43" s="134"/>
      <c r="QIE43" s="134"/>
      <c r="QIF43" s="134"/>
      <c r="QIG43" s="134"/>
      <c r="QIH43" s="134"/>
      <c r="QII43" s="134"/>
      <c r="QIJ43" s="134"/>
      <c r="QIK43" s="134"/>
      <c r="QIL43" s="134"/>
      <c r="QIM43" s="134"/>
      <c r="QIN43" s="134"/>
      <c r="QIO43" s="134"/>
      <c r="QIP43" s="134"/>
      <c r="QIQ43" s="134"/>
      <c r="QIR43" s="134"/>
      <c r="QIS43" s="134"/>
      <c r="QIT43" s="134"/>
      <c r="QIU43" s="134"/>
      <c r="QIV43" s="134"/>
      <c r="QIW43" s="134"/>
      <c r="QIX43" s="134"/>
      <c r="QIY43" s="134"/>
      <c r="QIZ43" s="134"/>
      <c r="QJA43" s="134"/>
      <c r="QJB43" s="134"/>
      <c r="QJC43" s="134"/>
      <c r="QJD43" s="134"/>
      <c r="QJE43" s="134"/>
      <c r="QJF43" s="134"/>
      <c r="QJG43" s="134"/>
      <c r="QJH43" s="134"/>
      <c r="QJI43" s="134"/>
      <c r="QJJ43" s="134"/>
      <c r="QJK43" s="134"/>
      <c r="QJL43" s="134"/>
      <c r="QJM43" s="134"/>
      <c r="QJN43" s="134"/>
      <c r="QJO43" s="134"/>
      <c r="QJP43" s="134"/>
      <c r="QJQ43" s="134"/>
      <c r="QJR43" s="134"/>
      <c r="QJS43" s="134"/>
      <c r="QJT43" s="134"/>
      <c r="QJU43" s="134"/>
      <c r="QJV43" s="134"/>
      <c r="QJW43" s="134"/>
      <c r="QJX43" s="134"/>
      <c r="QJY43" s="134"/>
      <c r="QJZ43" s="134"/>
      <c r="QKA43" s="134"/>
      <c r="QKB43" s="134"/>
      <c r="QKC43" s="134"/>
      <c r="QKD43" s="134"/>
      <c r="QKE43" s="134"/>
      <c r="QKF43" s="134"/>
      <c r="QKG43" s="134"/>
      <c r="QKH43" s="134"/>
      <c r="QKI43" s="134"/>
      <c r="QKJ43" s="134"/>
      <c r="QKK43" s="134"/>
      <c r="QKL43" s="134"/>
      <c r="QKM43" s="134"/>
      <c r="QKN43" s="134"/>
      <c r="QKO43" s="134"/>
      <c r="QKP43" s="134"/>
      <c r="QKQ43" s="134"/>
      <c r="QKR43" s="134"/>
      <c r="QKS43" s="134"/>
      <c r="QKT43" s="134"/>
      <c r="QKU43" s="134"/>
      <c r="QKV43" s="134"/>
      <c r="QKW43" s="134"/>
      <c r="QKX43" s="134"/>
      <c r="QKY43" s="134"/>
      <c r="QKZ43" s="134"/>
      <c r="QLA43" s="134"/>
      <c r="QLB43" s="134"/>
      <c r="QLC43" s="134"/>
      <c r="QLD43" s="134"/>
      <c r="QLE43" s="134"/>
      <c r="QLF43" s="134"/>
      <c r="QLG43" s="134"/>
      <c r="QLH43" s="134"/>
      <c r="QLI43" s="134"/>
      <c r="QLJ43" s="134"/>
      <c r="QLK43" s="134"/>
      <c r="QLL43" s="134"/>
      <c r="QLM43" s="134"/>
      <c r="QLN43" s="134"/>
      <c r="QLO43" s="134"/>
      <c r="QLP43" s="134"/>
      <c r="QLQ43" s="134"/>
      <c r="QLR43" s="134"/>
      <c r="QLS43" s="134"/>
      <c r="QLT43" s="134"/>
      <c r="QLU43" s="134"/>
      <c r="QLV43" s="134"/>
      <c r="QLW43" s="134"/>
      <c r="QLX43" s="134"/>
      <c r="QLY43" s="134"/>
      <c r="QLZ43" s="134"/>
      <c r="QMA43" s="134"/>
      <c r="QMB43" s="134"/>
      <c r="QMC43" s="134"/>
      <c r="QMD43" s="134"/>
      <c r="QME43" s="134"/>
      <c r="QMF43" s="134"/>
      <c r="QMG43" s="134"/>
      <c r="QMH43" s="134"/>
      <c r="QMI43" s="134"/>
      <c r="QMJ43" s="134"/>
      <c r="QMK43" s="134"/>
      <c r="QML43" s="134"/>
      <c r="QMM43" s="134"/>
      <c r="QMN43" s="134"/>
      <c r="QMO43" s="134"/>
      <c r="QMP43" s="134"/>
      <c r="QMQ43" s="134"/>
      <c r="QMR43" s="134"/>
      <c r="QMS43" s="134"/>
      <c r="QMT43" s="134"/>
      <c r="QMU43" s="134"/>
      <c r="QMV43" s="134"/>
      <c r="QMW43" s="134"/>
      <c r="QMX43" s="134"/>
      <c r="QMY43" s="134"/>
      <c r="QMZ43" s="134"/>
      <c r="QNA43" s="134"/>
      <c r="QNB43" s="134"/>
      <c r="QNC43" s="134"/>
      <c r="QND43" s="134"/>
      <c r="QNE43" s="134"/>
      <c r="QNF43" s="134"/>
      <c r="QNG43" s="134"/>
      <c r="QNH43" s="134"/>
      <c r="QNI43" s="134"/>
      <c r="QNJ43" s="134"/>
      <c r="QNK43" s="134"/>
      <c r="QNL43" s="134"/>
      <c r="QNM43" s="134"/>
      <c r="QNN43" s="134"/>
      <c r="QNO43" s="134"/>
      <c r="QNP43" s="134"/>
      <c r="QNQ43" s="134"/>
      <c r="QNR43" s="134"/>
      <c r="QNS43" s="134"/>
      <c r="QNT43" s="134"/>
      <c r="QNU43" s="134"/>
      <c r="QNV43" s="134"/>
      <c r="QNW43" s="134"/>
      <c r="QNX43" s="134"/>
      <c r="QNY43" s="134"/>
      <c r="QNZ43" s="134"/>
      <c r="QOA43" s="134"/>
      <c r="QOB43" s="134"/>
      <c r="QOC43" s="134"/>
      <c r="QOD43" s="134"/>
      <c r="QOE43" s="134"/>
      <c r="QOF43" s="134"/>
      <c r="QOG43" s="134"/>
      <c r="QOH43" s="134"/>
      <c r="QOI43" s="134"/>
      <c r="QOJ43" s="134"/>
      <c r="QOK43" s="134"/>
      <c r="QOL43" s="134"/>
      <c r="QOM43" s="134"/>
      <c r="QON43" s="134"/>
      <c r="QOO43" s="134"/>
      <c r="QOP43" s="134"/>
      <c r="QOQ43" s="134"/>
      <c r="QOR43" s="134"/>
      <c r="QOS43" s="134"/>
      <c r="QOT43" s="134"/>
      <c r="QOU43" s="134"/>
      <c r="QOV43" s="134"/>
      <c r="QOW43" s="134"/>
      <c r="QOX43" s="134"/>
      <c r="QOY43" s="134"/>
      <c r="QOZ43" s="134"/>
      <c r="QPA43" s="134"/>
      <c r="QPB43" s="134"/>
      <c r="QPC43" s="134"/>
      <c r="QPD43" s="134"/>
      <c r="QPE43" s="134"/>
      <c r="QPF43" s="134"/>
      <c r="QPG43" s="134"/>
      <c r="QPH43" s="134"/>
      <c r="QPI43" s="134"/>
      <c r="QPJ43" s="134"/>
      <c r="QPK43" s="134"/>
      <c r="QPL43" s="134"/>
      <c r="QPM43" s="134"/>
      <c r="QPN43" s="134"/>
      <c r="QPO43" s="134"/>
      <c r="QPP43" s="134"/>
      <c r="QPQ43" s="134"/>
      <c r="QPR43" s="134"/>
      <c r="QPS43" s="134"/>
      <c r="QPT43" s="134"/>
      <c r="QPU43" s="134"/>
      <c r="QPV43" s="134"/>
      <c r="QPW43" s="134"/>
      <c r="QPX43" s="134"/>
      <c r="QPY43" s="134"/>
      <c r="QPZ43" s="134"/>
      <c r="QQA43" s="134"/>
      <c r="QQB43" s="134"/>
      <c r="QQC43" s="134"/>
      <c r="QQD43" s="134"/>
      <c r="QQE43" s="134"/>
      <c r="QQF43" s="134"/>
      <c r="QQG43" s="134"/>
      <c r="QQH43" s="134"/>
      <c r="QQI43" s="134"/>
      <c r="QQJ43" s="134"/>
      <c r="QQK43" s="134"/>
      <c r="QQL43" s="134"/>
      <c r="QQM43" s="134"/>
      <c r="QQN43" s="134"/>
      <c r="QQO43" s="134"/>
      <c r="QQP43" s="134"/>
      <c r="QQQ43" s="134"/>
      <c r="QQR43" s="134"/>
      <c r="QQS43" s="134"/>
      <c r="QQT43" s="134"/>
      <c r="QQU43" s="134"/>
      <c r="QQV43" s="134"/>
      <c r="QQW43" s="134"/>
      <c r="QQX43" s="134"/>
      <c r="QQY43" s="134"/>
      <c r="QQZ43" s="134"/>
      <c r="QRA43" s="134"/>
      <c r="QRB43" s="134"/>
      <c r="QRC43" s="134"/>
      <c r="QRD43" s="134"/>
      <c r="QRE43" s="134"/>
      <c r="QRF43" s="134"/>
      <c r="QRG43" s="134"/>
      <c r="QRH43" s="134"/>
      <c r="QRI43" s="134"/>
      <c r="QRJ43" s="134"/>
      <c r="QRK43" s="134"/>
      <c r="QRL43" s="134"/>
      <c r="QRM43" s="134"/>
      <c r="QRN43" s="134"/>
      <c r="QRO43" s="134"/>
      <c r="QRP43" s="134"/>
      <c r="QRQ43" s="134"/>
      <c r="QRR43" s="134"/>
      <c r="QRS43" s="134"/>
      <c r="QRT43" s="134"/>
      <c r="QRU43" s="134"/>
      <c r="QRV43" s="134"/>
      <c r="QRW43" s="134"/>
      <c r="QRX43" s="134"/>
      <c r="QRY43" s="134"/>
      <c r="QRZ43" s="134"/>
      <c r="QSA43" s="134"/>
      <c r="QSB43" s="134"/>
      <c r="QSC43" s="134"/>
      <c r="QSD43" s="134"/>
      <c r="QSE43" s="134"/>
      <c r="QSF43" s="134"/>
      <c r="QSG43" s="134"/>
      <c r="QSH43" s="134"/>
      <c r="QSI43" s="134"/>
      <c r="QSJ43" s="134"/>
      <c r="QSK43" s="134"/>
      <c r="QSL43" s="134"/>
      <c r="QSM43" s="134"/>
      <c r="QSN43" s="134"/>
      <c r="QSO43" s="134"/>
      <c r="QSP43" s="134"/>
      <c r="QSQ43" s="134"/>
      <c r="QSR43" s="134"/>
      <c r="QSS43" s="134"/>
      <c r="QST43" s="134"/>
      <c r="QSU43" s="134"/>
      <c r="QSV43" s="134"/>
      <c r="QSW43" s="134"/>
      <c r="QSX43" s="134"/>
      <c r="QSY43" s="134"/>
      <c r="QSZ43" s="134"/>
      <c r="QTA43" s="134"/>
      <c r="QTB43" s="134"/>
      <c r="QTC43" s="134"/>
      <c r="QTD43" s="134"/>
      <c r="QTE43" s="134"/>
      <c r="QTF43" s="134"/>
      <c r="QTG43" s="134"/>
      <c r="QTH43" s="134"/>
      <c r="QTI43" s="134"/>
      <c r="QTJ43" s="134"/>
      <c r="QTK43" s="134"/>
      <c r="QTL43" s="134"/>
      <c r="QTM43" s="134"/>
      <c r="QTN43" s="134"/>
      <c r="QTO43" s="134"/>
      <c r="QTP43" s="134"/>
      <c r="QTQ43" s="134"/>
      <c r="QTR43" s="134"/>
      <c r="QTS43" s="134"/>
      <c r="QTT43" s="134"/>
      <c r="QTU43" s="134"/>
      <c r="QTV43" s="134"/>
      <c r="QTW43" s="134"/>
      <c r="QTX43" s="134"/>
      <c r="QTY43" s="134"/>
      <c r="QTZ43" s="134"/>
      <c r="QUA43" s="134"/>
      <c r="QUB43" s="134"/>
      <c r="QUC43" s="134"/>
      <c r="QUD43" s="134"/>
      <c r="QUE43" s="134"/>
      <c r="QUF43" s="134"/>
      <c r="QUG43" s="134"/>
      <c r="QUH43" s="134"/>
      <c r="QUI43" s="134"/>
      <c r="QUJ43" s="134"/>
      <c r="QUK43" s="134"/>
      <c r="QUL43" s="134"/>
      <c r="QUM43" s="134"/>
      <c r="QUN43" s="134"/>
      <c r="QUO43" s="134"/>
      <c r="QUP43" s="134"/>
      <c r="QUQ43" s="134"/>
      <c r="QUR43" s="134"/>
      <c r="QUS43" s="134"/>
      <c r="QUT43" s="134"/>
      <c r="QUU43" s="134"/>
      <c r="QUV43" s="134"/>
      <c r="QUW43" s="134"/>
      <c r="QUX43" s="134"/>
      <c r="QUY43" s="134"/>
      <c r="QUZ43" s="134"/>
      <c r="QVA43" s="134"/>
      <c r="QVB43" s="134"/>
      <c r="QVC43" s="134"/>
      <c r="QVD43" s="134"/>
      <c r="QVE43" s="134"/>
      <c r="QVF43" s="134"/>
      <c r="QVG43" s="134"/>
      <c r="QVH43" s="134"/>
      <c r="QVI43" s="134"/>
      <c r="QVJ43" s="134"/>
      <c r="QVK43" s="134"/>
      <c r="QVL43" s="134"/>
      <c r="QVM43" s="134"/>
      <c r="QVN43" s="134"/>
      <c r="QVO43" s="134"/>
      <c r="QVP43" s="134"/>
      <c r="QVQ43" s="134"/>
      <c r="QVR43" s="134"/>
      <c r="QVS43" s="134"/>
      <c r="QVT43" s="134"/>
      <c r="QVU43" s="134"/>
      <c r="QVV43" s="134"/>
      <c r="QVW43" s="134"/>
      <c r="QVX43" s="134"/>
      <c r="QVY43" s="134"/>
      <c r="QVZ43" s="134"/>
      <c r="QWA43" s="134"/>
      <c r="QWB43" s="134"/>
      <c r="QWC43" s="134"/>
      <c r="QWD43" s="134"/>
      <c r="QWE43" s="134"/>
      <c r="QWF43" s="134"/>
      <c r="QWG43" s="134"/>
      <c r="QWH43" s="134"/>
      <c r="QWI43" s="134"/>
      <c r="QWJ43" s="134"/>
      <c r="QWK43" s="134"/>
      <c r="QWL43" s="134"/>
      <c r="QWM43" s="134"/>
      <c r="QWN43" s="134"/>
      <c r="QWO43" s="134"/>
      <c r="QWP43" s="134"/>
      <c r="QWQ43" s="134"/>
      <c r="QWR43" s="134"/>
      <c r="QWS43" s="134"/>
      <c r="QWT43" s="134"/>
      <c r="QWU43" s="134"/>
      <c r="QWV43" s="134"/>
      <c r="QWW43" s="134"/>
      <c r="QWX43" s="134"/>
      <c r="QWY43" s="134"/>
      <c r="QWZ43" s="134"/>
      <c r="QXA43" s="134"/>
      <c r="QXB43" s="134"/>
      <c r="QXC43" s="134"/>
      <c r="QXD43" s="134"/>
      <c r="QXE43" s="134"/>
      <c r="QXF43" s="134"/>
      <c r="QXG43" s="134"/>
      <c r="QXH43" s="134"/>
      <c r="QXI43" s="134"/>
      <c r="QXJ43" s="134"/>
      <c r="QXK43" s="134"/>
      <c r="QXL43" s="134"/>
      <c r="QXM43" s="134"/>
      <c r="QXN43" s="134"/>
      <c r="QXO43" s="134"/>
      <c r="QXP43" s="134"/>
      <c r="QXQ43" s="134"/>
      <c r="QXR43" s="134"/>
      <c r="QXS43" s="134"/>
      <c r="QXT43" s="134"/>
      <c r="QXU43" s="134"/>
      <c r="QXV43" s="134"/>
      <c r="QXW43" s="134"/>
      <c r="QXX43" s="134"/>
      <c r="QXY43" s="134"/>
      <c r="QXZ43" s="134"/>
      <c r="QYA43" s="134"/>
      <c r="QYB43" s="134"/>
      <c r="QYC43" s="134"/>
      <c r="QYD43" s="134"/>
      <c r="QYE43" s="134"/>
      <c r="QYF43" s="134"/>
      <c r="QYG43" s="134"/>
      <c r="QYH43" s="134"/>
      <c r="QYI43" s="134"/>
      <c r="QYJ43" s="134"/>
      <c r="QYK43" s="134"/>
      <c r="QYL43" s="134"/>
      <c r="QYM43" s="134"/>
      <c r="QYN43" s="134"/>
      <c r="QYO43" s="134"/>
      <c r="QYP43" s="134"/>
      <c r="QYQ43" s="134"/>
      <c r="QYR43" s="134"/>
      <c r="QYS43" s="134"/>
      <c r="QYT43" s="134"/>
      <c r="QYU43" s="134"/>
      <c r="QYV43" s="134"/>
      <c r="QYW43" s="134"/>
      <c r="QYX43" s="134"/>
      <c r="QYY43" s="134"/>
      <c r="QYZ43" s="134"/>
      <c r="QZA43" s="134"/>
      <c r="QZB43" s="134"/>
      <c r="QZC43" s="134"/>
      <c r="QZD43" s="134"/>
      <c r="QZE43" s="134"/>
      <c r="QZF43" s="134"/>
      <c r="QZG43" s="134"/>
      <c r="QZH43" s="134"/>
      <c r="QZI43" s="134"/>
      <c r="QZJ43" s="134"/>
      <c r="QZK43" s="134"/>
      <c r="QZL43" s="134"/>
      <c r="QZM43" s="134"/>
      <c r="QZN43" s="134"/>
      <c r="QZO43" s="134"/>
      <c r="QZP43" s="134"/>
      <c r="QZQ43" s="134"/>
      <c r="QZR43" s="134"/>
      <c r="QZS43" s="134"/>
      <c r="QZT43" s="134"/>
      <c r="QZU43" s="134"/>
      <c r="QZV43" s="134"/>
      <c r="QZW43" s="134"/>
      <c r="QZX43" s="134"/>
      <c r="QZY43" s="134"/>
      <c r="QZZ43" s="134"/>
      <c r="RAA43" s="134"/>
      <c r="RAB43" s="134"/>
      <c r="RAC43" s="134"/>
      <c r="RAD43" s="134"/>
      <c r="RAE43" s="134"/>
      <c r="RAF43" s="134"/>
      <c r="RAG43" s="134"/>
      <c r="RAH43" s="134"/>
      <c r="RAI43" s="134"/>
      <c r="RAJ43" s="134"/>
      <c r="RAK43" s="134"/>
      <c r="RAL43" s="134"/>
      <c r="RAM43" s="134"/>
      <c r="RAN43" s="134"/>
      <c r="RAO43" s="134"/>
      <c r="RAP43" s="134"/>
      <c r="RAQ43" s="134"/>
      <c r="RAR43" s="134"/>
      <c r="RAS43" s="134"/>
      <c r="RAT43" s="134"/>
      <c r="RAU43" s="134"/>
      <c r="RAV43" s="134"/>
      <c r="RAW43" s="134"/>
      <c r="RAX43" s="134"/>
      <c r="RAY43" s="134"/>
      <c r="RAZ43" s="134"/>
      <c r="RBA43" s="134"/>
      <c r="RBB43" s="134"/>
      <c r="RBC43" s="134"/>
      <c r="RBD43" s="134"/>
      <c r="RBE43" s="134"/>
      <c r="RBF43" s="134"/>
      <c r="RBG43" s="134"/>
      <c r="RBH43" s="134"/>
      <c r="RBI43" s="134"/>
      <c r="RBJ43" s="134"/>
      <c r="RBK43" s="134"/>
      <c r="RBL43" s="134"/>
      <c r="RBM43" s="134"/>
      <c r="RBN43" s="134"/>
      <c r="RBO43" s="134"/>
      <c r="RBP43" s="134"/>
      <c r="RBQ43" s="134"/>
      <c r="RBR43" s="134"/>
      <c r="RBS43" s="134"/>
      <c r="RBT43" s="134"/>
      <c r="RBU43" s="134"/>
      <c r="RBV43" s="134"/>
      <c r="RBW43" s="134"/>
      <c r="RBX43" s="134"/>
      <c r="RBY43" s="134"/>
      <c r="RBZ43" s="134"/>
      <c r="RCA43" s="134"/>
      <c r="RCB43" s="134"/>
      <c r="RCC43" s="134"/>
      <c r="RCD43" s="134"/>
      <c r="RCE43" s="134"/>
      <c r="RCF43" s="134"/>
      <c r="RCG43" s="134"/>
      <c r="RCH43" s="134"/>
      <c r="RCI43" s="134"/>
      <c r="RCJ43" s="134"/>
      <c r="RCK43" s="134"/>
      <c r="RCL43" s="134"/>
      <c r="RCM43" s="134"/>
      <c r="RCN43" s="134"/>
      <c r="RCO43" s="134"/>
      <c r="RCP43" s="134"/>
      <c r="RCQ43" s="134"/>
      <c r="RCR43" s="134"/>
      <c r="RCS43" s="134"/>
      <c r="RCT43" s="134"/>
      <c r="RCU43" s="134"/>
      <c r="RCV43" s="134"/>
      <c r="RCW43" s="134"/>
      <c r="RCX43" s="134"/>
      <c r="RCY43" s="134"/>
      <c r="RCZ43" s="134"/>
      <c r="RDA43" s="134"/>
      <c r="RDB43" s="134"/>
      <c r="RDC43" s="134"/>
      <c r="RDD43" s="134"/>
      <c r="RDE43" s="134"/>
      <c r="RDF43" s="134"/>
      <c r="RDG43" s="134"/>
      <c r="RDH43" s="134"/>
      <c r="RDI43" s="134"/>
      <c r="RDJ43" s="134"/>
      <c r="RDK43" s="134"/>
      <c r="RDL43" s="134"/>
      <c r="RDM43" s="134"/>
      <c r="RDN43" s="134"/>
      <c r="RDO43" s="134"/>
      <c r="RDP43" s="134"/>
      <c r="RDQ43" s="134"/>
      <c r="RDR43" s="134"/>
      <c r="RDS43" s="134"/>
      <c r="RDT43" s="134"/>
      <c r="RDU43" s="134"/>
      <c r="RDV43" s="134"/>
      <c r="RDW43" s="134"/>
      <c r="RDX43" s="134"/>
      <c r="RDY43" s="134"/>
      <c r="RDZ43" s="134"/>
      <c r="REA43" s="134"/>
      <c r="REB43" s="134"/>
      <c r="REC43" s="134"/>
      <c r="RED43" s="134"/>
      <c r="REE43" s="134"/>
      <c r="REF43" s="134"/>
      <c r="REG43" s="134"/>
      <c r="REH43" s="134"/>
      <c r="REI43" s="134"/>
      <c r="REJ43" s="134"/>
      <c r="REK43" s="134"/>
      <c r="REL43" s="134"/>
      <c r="REM43" s="134"/>
      <c r="REN43" s="134"/>
      <c r="REO43" s="134"/>
      <c r="REP43" s="134"/>
      <c r="REQ43" s="134"/>
      <c r="RER43" s="134"/>
      <c r="RES43" s="134"/>
      <c r="RET43" s="134"/>
      <c r="REU43" s="134"/>
      <c r="REV43" s="134"/>
      <c r="REW43" s="134"/>
      <c r="REX43" s="134"/>
      <c r="REY43" s="134"/>
      <c r="REZ43" s="134"/>
      <c r="RFA43" s="134"/>
      <c r="RFB43" s="134"/>
      <c r="RFC43" s="134"/>
      <c r="RFD43" s="134"/>
      <c r="RFE43" s="134"/>
      <c r="RFF43" s="134"/>
      <c r="RFG43" s="134"/>
      <c r="RFH43" s="134"/>
      <c r="RFI43" s="134"/>
      <c r="RFJ43" s="134"/>
      <c r="RFK43" s="134"/>
      <c r="RFL43" s="134"/>
      <c r="RFM43" s="134"/>
      <c r="RFN43" s="134"/>
      <c r="RFO43" s="134"/>
      <c r="RFP43" s="134"/>
      <c r="RFQ43" s="134"/>
      <c r="RFR43" s="134"/>
      <c r="RFS43" s="134"/>
      <c r="RFT43" s="134"/>
      <c r="RFU43" s="134"/>
      <c r="RFV43" s="134"/>
      <c r="RFW43" s="134"/>
      <c r="RFX43" s="134"/>
      <c r="RFY43" s="134"/>
      <c r="RFZ43" s="134"/>
      <c r="RGA43" s="134"/>
      <c r="RGB43" s="134"/>
      <c r="RGC43" s="134"/>
      <c r="RGD43" s="134"/>
      <c r="RGE43" s="134"/>
      <c r="RGF43" s="134"/>
      <c r="RGG43" s="134"/>
      <c r="RGH43" s="134"/>
      <c r="RGI43" s="134"/>
      <c r="RGJ43" s="134"/>
      <c r="RGK43" s="134"/>
      <c r="RGL43" s="134"/>
      <c r="RGM43" s="134"/>
      <c r="RGN43" s="134"/>
      <c r="RGO43" s="134"/>
      <c r="RGP43" s="134"/>
      <c r="RGQ43" s="134"/>
      <c r="RGR43" s="134"/>
      <c r="RGS43" s="134"/>
      <c r="RGT43" s="134"/>
      <c r="RGU43" s="134"/>
      <c r="RGV43" s="134"/>
      <c r="RGW43" s="134"/>
      <c r="RGX43" s="134"/>
      <c r="RGY43" s="134"/>
      <c r="RGZ43" s="134"/>
      <c r="RHA43" s="134"/>
      <c r="RHB43" s="134"/>
      <c r="RHC43" s="134"/>
      <c r="RHD43" s="134"/>
      <c r="RHE43" s="134"/>
      <c r="RHF43" s="134"/>
      <c r="RHG43" s="134"/>
      <c r="RHH43" s="134"/>
      <c r="RHI43" s="134"/>
      <c r="RHJ43" s="134"/>
      <c r="RHK43" s="134"/>
      <c r="RHL43" s="134"/>
      <c r="RHM43" s="134"/>
      <c r="RHN43" s="134"/>
      <c r="RHO43" s="134"/>
      <c r="RHP43" s="134"/>
      <c r="RHQ43" s="134"/>
      <c r="RHR43" s="134"/>
      <c r="RHS43" s="134"/>
      <c r="RHT43" s="134"/>
      <c r="RHU43" s="134"/>
      <c r="RHV43" s="134"/>
      <c r="RHW43" s="134"/>
      <c r="RHX43" s="134"/>
      <c r="RHY43" s="134"/>
      <c r="RHZ43" s="134"/>
      <c r="RIA43" s="134"/>
      <c r="RIB43" s="134"/>
      <c r="RIC43" s="134"/>
      <c r="RID43" s="134"/>
      <c r="RIE43" s="134"/>
      <c r="RIF43" s="134"/>
      <c r="RIG43" s="134"/>
      <c r="RIH43" s="134"/>
      <c r="RII43" s="134"/>
      <c r="RIJ43" s="134"/>
      <c r="RIK43" s="134"/>
      <c r="RIL43" s="134"/>
      <c r="RIM43" s="134"/>
      <c r="RIN43" s="134"/>
      <c r="RIO43" s="134"/>
      <c r="RIP43" s="134"/>
      <c r="RIQ43" s="134"/>
      <c r="RIR43" s="134"/>
      <c r="RIS43" s="134"/>
      <c r="RIT43" s="134"/>
      <c r="RIU43" s="134"/>
      <c r="RIV43" s="134"/>
      <c r="RIW43" s="134"/>
      <c r="RIX43" s="134"/>
      <c r="RIY43" s="134"/>
      <c r="RIZ43" s="134"/>
      <c r="RJA43" s="134"/>
      <c r="RJB43" s="134"/>
      <c r="RJC43" s="134"/>
      <c r="RJD43" s="134"/>
      <c r="RJE43" s="134"/>
      <c r="RJF43" s="134"/>
      <c r="RJG43" s="134"/>
      <c r="RJH43" s="134"/>
      <c r="RJI43" s="134"/>
      <c r="RJJ43" s="134"/>
      <c r="RJK43" s="134"/>
      <c r="RJL43" s="134"/>
      <c r="RJM43" s="134"/>
      <c r="RJN43" s="134"/>
      <c r="RJO43" s="134"/>
      <c r="RJP43" s="134"/>
      <c r="RJQ43" s="134"/>
      <c r="RJR43" s="134"/>
      <c r="RJS43" s="134"/>
      <c r="RJT43" s="134"/>
      <c r="RJU43" s="134"/>
      <c r="RJV43" s="134"/>
      <c r="RJW43" s="134"/>
      <c r="RJX43" s="134"/>
      <c r="RJY43" s="134"/>
      <c r="RJZ43" s="134"/>
      <c r="RKA43" s="134"/>
      <c r="RKB43" s="134"/>
      <c r="RKC43" s="134"/>
      <c r="RKD43" s="134"/>
      <c r="RKE43" s="134"/>
      <c r="RKF43" s="134"/>
      <c r="RKG43" s="134"/>
      <c r="RKH43" s="134"/>
      <c r="RKI43" s="134"/>
      <c r="RKJ43" s="134"/>
      <c r="RKK43" s="134"/>
      <c r="RKL43" s="134"/>
      <c r="RKM43" s="134"/>
      <c r="RKN43" s="134"/>
      <c r="RKO43" s="134"/>
      <c r="RKP43" s="134"/>
      <c r="RKQ43" s="134"/>
      <c r="RKR43" s="134"/>
      <c r="RKS43" s="134"/>
      <c r="RKT43" s="134"/>
      <c r="RKU43" s="134"/>
      <c r="RKV43" s="134"/>
      <c r="RKW43" s="134"/>
      <c r="RKX43" s="134"/>
      <c r="RKY43" s="134"/>
      <c r="RKZ43" s="134"/>
      <c r="RLA43" s="134"/>
      <c r="RLB43" s="134"/>
      <c r="RLC43" s="134"/>
      <c r="RLD43" s="134"/>
      <c r="RLE43" s="134"/>
      <c r="RLF43" s="134"/>
      <c r="RLG43" s="134"/>
      <c r="RLH43" s="134"/>
      <c r="RLI43" s="134"/>
      <c r="RLJ43" s="134"/>
      <c r="RLK43" s="134"/>
      <c r="RLL43" s="134"/>
      <c r="RLM43" s="134"/>
      <c r="RLN43" s="134"/>
      <c r="RLO43" s="134"/>
      <c r="RLP43" s="134"/>
      <c r="RLQ43" s="134"/>
      <c r="RLR43" s="134"/>
      <c r="RLS43" s="134"/>
      <c r="RLT43" s="134"/>
      <c r="RLU43" s="134"/>
      <c r="RLV43" s="134"/>
      <c r="RLW43" s="134"/>
      <c r="RLX43" s="134"/>
      <c r="RLY43" s="134"/>
      <c r="RLZ43" s="134"/>
      <c r="RMA43" s="134"/>
      <c r="RMB43" s="134"/>
      <c r="RMC43" s="134"/>
      <c r="RMD43" s="134"/>
      <c r="RME43" s="134"/>
      <c r="RMF43" s="134"/>
      <c r="RMG43" s="134"/>
      <c r="RMH43" s="134"/>
      <c r="RMI43" s="134"/>
      <c r="RMJ43" s="134"/>
      <c r="RMK43" s="134"/>
      <c r="RML43" s="134"/>
      <c r="RMM43" s="134"/>
      <c r="RMN43" s="134"/>
      <c r="RMO43" s="134"/>
      <c r="RMP43" s="134"/>
      <c r="RMQ43" s="134"/>
      <c r="RMR43" s="134"/>
      <c r="RMS43" s="134"/>
      <c r="RMT43" s="134"/>
      <c r="RMU43" s="134"/>
      <c r="RMV43" s="134"/>
      <c r="RMW43" s="134"/>
      <c r="RMX43" s="134"/>
      <c r="RMY43" s="134"/>
      <c r="RMZ43" s="134"/>
      <c r="RNA43" s="134"/>
      <c r="RNB43" s="134"/>
      <c r="RNC43" s="134"/>
      <c r="RND43" s="134"/>
      <c r="RNE43" s="134"/>
      <c r="RNF43" s="134"/>
      <c r="RNG43" s="134"/>
      <c r="RNH43" s="134"/>
      <c r="RNI43" s="134"/>
      <c r="RNJ43" s="134"/>
      <c r="RNK43" s="134"/>
      <c r="RNL43" s="134"/>
      <c r="RNM43" s="134"/>
      <c r="RNN43" s="134"/>
      <c r="RNO43" s="134"/>
      <c r="RNP43" s="134"/>
      <c r="RNQ43" s="134"/>
      <c r="RNR43" s="134"/>
      <c r="RNS43" s="134"/>
      <c r="RNT43" s="134"/>
      <c r="RNU43" s="134"/>
      <c r="RNV43" s="134"/>
      <c r="RNW43" s="134"/>
      <c r="RNX43" s="134"/>
      <c r="RNY43" s="134"/>
      <c r="RNZ43" s="134"/>
      <c r="ROA43" s="134"/>
      <c r="ROB43" s="134"/>
      <c r="ROC43" s="134"/>
      <c r="ROD43" s="134"/>
      <c r="ROE43" s="134"/>
      <c r="ROF43" s="134"/>
      <c r="ROG43" s="134"/>
      <c r="ROH43" s="134"/>
      <c r="ROI43" s="134"/>
      <c r="ROJ43" s="134"/>
      <c r="ROK43" s="134"/>
      <c r="ROL43" s="134"/>
      <c r="ROM43" s="134"/>
      <c r="RON43" s="134"/>
      <c r="ROO43" s="134"/>
      <c r="ROP43" s="134"/>
      <c r="ROQ43" s="134"/>
      <c r="ROR43" s="134"/>
      <c r="ROS43" s="134"/>
      <c r="ROT43" s="134"/>
      <c r="ROU43" s="134"/>
      <c r="ROV43" s="134"/>
      <c r="ROW43" s="134"/>
      <c r="ROX43" s="134"/>
      <c r="ROY43" s="134"/>
      <c r="ROZ43" s="134"/>
      <c r="RPA43" s="134"/>
      <c r="RPB43" s="134"/>
      <c r="RPC43" s="134"/>
      <c r="RPD43" s="134"/>
      <c r="RPE43" s="134"/>
      <c r="RPF43" s="134"/>
      <c r="RPG43" s="134"/>
      <c r="RPH43" s="134"/>
      <c r="RPI43" s="134"/>
      <c r="RPJ43" s="134"/>
      <c r="RPK43" s="134"/>
      <c r="RPL43" s="134"/>
      <c r="RPM43" s="134"/>
      <c r="RPN43" s="134"/>
      <c r="RPO43" s="134"/>
      <c r="RPP43" s="134"/>
      <c r="RPQ43" s="134"/>
      <c r="RPR43" s="134"/>
      <c r="RPS43" s="134"/>
      <c r="RPT43" s="134"/>
      <c r="RPU43" s="134"/>
      <c r="RPV43" s="134"/>
      <c r="RPW43" s="134"/>
      <c r="RPX43" s="134"/>
      <c r="RPY43" s="134"/>
      <c r="RPZ43" s="134"/>
      <c r="RQA43" s="134"/>
      <c r="RQB43" s="134"/>
      <c r="RQC43" s="134"/>
      <c r="RQD43" s="134"/>
      <c r="RQE43" s="134"/>
      <c r="RQF43" s="134"/>
      <c r="RQG43" s="134"/>
      <c r="RQH43" s="134"/>
      <c r="RQI43" s="134"/>
      <c r="RQJ43" s="134"/>
      <c r="RQK43" s="134"/>
      <c r="RQL43" s="134"/>
      <c r="RQM43" s="134"/>
      <c r="RQN43" s="134"/>
      <c r="RQO43" s="134"/>
      <c r="RQP43" s="134"/>
      <c r="RQQ43" s="134"/>
      <c r="RQR43" s="134"/>
      <c r="RQS43" s="134"/>
      <c r="RQT43" s="134"/>
      <c r="RQU43" s="134"/>
      <c r="RQV43" s="134"/>
      <c r="RQW43" s="134"/>
      <c r="RQX43" s="134"/>
      <c r="RQY43" s="134"/>
      <c r="RQZ43" s="134"/>
      <c r="RRA43" s="134"/>
      <c r="RRB43" s="134"/>
      <c r="RRC43" s="134"/>
      <c r="RRD43" s="134"/>
      <c r="RRE43" s="134"/>
      <c r="RRF43" s="134"/>
      <c r="RRG43" s="134"/>
      <c r="RRH43" s="134"/>
      <c r="RRI43" s="134"/>
      <c r="RRJ43" s="134"/>
      <c r="RRK43" s="134"/>
      <c r="RRL43" s="134"/>
      <c r="RRM43" s="134"/>
      <c r="RRN43" s="134"/>
      <c r="RRO43" s="134"/>
      <c r="RRP43" s="134"/>
      <c r="RRQ43" s="134"/>
      <c r="RRR43" s="134"/>
      <c r="RRS43" s="134"/>
      <c r="RRT43" s="134"/>
      <c r="RRU43" s="134"/>
      <c r="RRV43" s="134"/>
      <c r="RRW43" s="134"/>
      <c r="RRX43" s="134"/>
      <c r="RRY43" s="134"/>
      <c r="RRZ43" s="134"/>
      <c r="RSA43" s="134"/>
      <c r="RSB43" s="134"/>
      <c r="RSC43" s="134"/>
      <c r="RSD43" s="134"/>
      <c r="RSE43" s="134"/>
      <c r="RSF43" s="134"/>
      <c r="RSG43" s="134"/>
      <c r="RSH43" s="134"/>
      <c r="RSI43" s="134"/>
      <c r="RSJ43" s="134"/>
      <c r="RSK43" s="134"/>
      <c r="RSL43" s="134"/>
      <c r="RSM43" s="134"/>
      <c r="RSN43" s="134"/>
      <c r="RSO43" s="134"/>
      <c r="RSP43" s="134"/>
      <c r="RSQ43" s="134"/>
      <c r="RSR43" s="134"/>
      <c r="RSS43" s="134"/>
      <c r="RST43" s="134"/>
      <c r="RSU43" s="134"/>
      <c r="RSV43" s="134"/>
      <c r="RSW43" s="134"/>
      <c r="RSX43" s="134"/>
      <c r="RSY43" s="134"/>
      <c r="RSZ43" s="134"/>
      <c r="RTA43" s="134"/>
      <c r="RTB43" s="134"/>
      <c r="RTC43" s="134"/>
      <c r="RTD43" s="134"/>
      <c r="RTE43" s="134"/>
      <c r="RTF43" s="134"/>
      <c r="RTG43" s="134"/>
      <c r="RTH43" s="134"/>
      <c r="RTI43" s="134"/>
      <c r="RTJ43" s="134"/>
      <c r="RTK43" s="134"/>
      <c r="RTL43" s="134"/>
      <c r="RTM43" s="134"/>
      <c r="RTN43" s="134"/>
      <c r="RTO43" s="134"/>
      <c r="RTP43" s="134"/>
      <c r="RTQ43" s="134"/>
      <c r="RTR43" s="134"/>
      <c r="RTS43" s="134"/>
      <c r="RTT43" s="134"/>
      <c r="RTU43" s="134"/>
      <c r="RTV43" s="134"/>
      <c r="RTW43" s="134"/>
      <c r="RTX43" s="134"/>
      <c r="RTY43" s="134"/>
      <c r="RTZ43" s="134"/>
      <c r="RUA43" s="134"/>
      <c r="RUB43" s="134"/>
      <c r="RUC43" s="134"/>
      <c r="RUD43" s="134"/>
      <c r="RUE43" s="134"/>
      <c r="RUF43" s="134"/>
      <c r="RUG43" s="134"/>
      <c r="RUH43" s="134"/>
      <c r="RUI43" s="134"/>
      <c r="RUJ43" s="134"/>
      <c r="RUK43" s="134"/>
      <c r="RUL43" s="134"/>
      <c r="RUM43" s="134"/>
      <c r="RUN43" s="134"/>
      <c r="RUO43" s="134"/>
      <c r="RUP43" s="134"/>
      <c r="RUQ43" s="134"/>
      <c r="RUR43" s="134"/>
      <c r="RUS43" s="134"/>
      <c r="RUT43" s="134"/>
      <c r="RUU43" s="134"/>
      <c r="RUV43" s="134"/>
      <c r="RUW43" s="134"/>
      <c r="RUX43" s="134"/>
      <c r="RUY43" s="134"/>
      <c r="RUZ43" s="134"/>
      <c r="RVA43" s="134"/>
      <c r="RVB43" s="134"/>
      <c r="RVC43" s="134"/>
      <c r="RVD43" s="134"/>
      <c r="RVE43" s="134"/>
      <c r="RVF43" s="134"/>
      <c r="RVG43" s="134"/>
      <c r="RVH43" s="134"/>
      <c r="RVI43" s="134"/>
      <c r="RVJ43" s="134"/>
      <c r="RVK43" s="134"/>
      <c r="RVL43" s="134"/>
      <c r="RVM43" s="134"/>
      <c r="RVN43" s="134"/>
      <c r="RVO43" s="134"/>
      <c r="RVP43" s="134"/>
      <c r="RVQ43" s="134"/>
      <c r="RVR43" s="134"/>
      <c r="RVS43" s="134"/>
      <c r="RVT43" s="134"/>
      <c r="RVU43" s="134"/>
      <c r="RVV43" s="134"/>
      <c r="RVW43" s="134"/>
      <c r="RVX43" s="134"/>
      <c r="RVY43" s="134"/>
      <c r="RVZ43" s="134"/>
      <c r="RWA43" s="134"/>
      <c r="RWB43" s="134"/>
      <c r="RWC43" s="134"/>
      <c r="RWD43" s="134"/>
      <c r="RWE43" s="134"/>
      <c r="RWF43" s="134"/>
      <c r="RWG43" s="134"/>
      <c r="RWH43" s="134"/>
      <c r="RWI43" s="134"/>
      <c r="RWJ43" s="134"/>
      <c r="RWK43" s="134"/>
      <c r="RWL43" s="134"/>
      <c r="RWM43" s="134"/>
      <c r="RWN43" s="134"/>
      <c r="RWO43" s="134"/>
      <c r="RWP43" s="134"/>
      <c r="RWQ43" s="134"/>
      <c r="RWR43" s="134"/>
      <c r="RWS43" s="134"/>
      <c r="RWT43" s="134"/>
      <c r="RWU43" s="134"/>
      <c r="RWV43" s="134"/>
      <c r="RWW43" s="134"/>
      <c r="RWX43" s="134"/>
      <c r="RWY43" s="134"/>
      <c r="RWZ43" s="134"/>
      <c r="RXA43" s="134"/>
      <c r="RXB43" s="134"/>
      <c r="RXC43" s="134"/>
      <c r="RXD43" s="134"/>
      <c r="RXE43" s="134"/>
      <c r="RXF43" s="134"/>
      <c r="RXG43" s="134"/>
      <c r="RXH43" s="134"/>
      <c r="RXI43" s="134"/>
      <c r="RXJ43" s="134"/>
      <c r="RXK43" s="134"/>
      <c r="RXL43" s="134"/>
      <c r="RXM43" s="134"/>
      <c r="RXN43" s="134"/>
      <c r="RXO43" s="134"/>
      <c r="RXP43" s="134"/>
      <c r="RXQ43" s="134"/>
      <c r="RXR43" s="134"/>
      <c r="RXS43" s="134"/>
      <c r="RXT43" s="134"/>
      <c r="RXU43" s="134"/>
      <c r="RXV43" s="134"/>
      <c r="RXW43" s="134"/>
      <c r="RXX43" s="134"/>
      <c r="RXY43" s="134"/>
      <c r="RXZ43" s="134"/>
      <c r="RYA43" s="134"/>
      <c r="RYB43" s="134"/>
      <c r="RYC43" s="134"/>
      <c r="RYD43" s="134"/>
      <c r="RYE43" s="134"/>
      <c r="RYF43" s="134"/>
      <c r="RYG43" s="134"/>
      <c r="RYH43" s="134"/>
      <c r="RYI43" s="134"/>
      <c r="RYJ43" s="134"/>
      <c r="RYK43" s="134"/>
      <c r="RYL43" s="134"/>
      <c r="RYM43" s="134"/>
      <c r="RYN43" s="134"/>
      <c r="RYO43" s="134"/>
      <c r="RYP43" s="134"/>
      <c r="RYQ43" s="134"/>
      <c r="RYR43" s="134"/>
      <c r="RYS43" s="134"/>
      <c r="RYT43" s="134"/>
      <c r="RYU43" s="134"/>
      <c r="RYV43" s="134"/>
      <c r="RYW43" s="134"/>
      <c r="RYX43" s="134"/>
      <c r="RYY43" s="134"/>
      <c r="RYZ43" s="134"/>
      <c r="RZA43" s="134"/>
      <c r="RZB43" s="134"/>
      <c r="RZC43" s="134"/>
      <c r="RZD43" s="134"/>
      <c r="RZE43" s="134"/>
      <c r="RZF43" s="134"/>
      <c r="RZG43" s="134"/>
      <c r="RZH43" s="134"/>
      <c r="RZI43" s="134"/>
      <c r="RZJ43" s="134"/>
      <c r="RZK43" s="134"/>
      <c r="RZL43" s="134"/>
      <c r="RZM43" s="134"/>
      <c r="RZN43" s="134"/>
      <c r="RZO43" s="134"/>
      <c r="RZP43" s="134"/>
      <c r="RZQ43" s="134"/>
      <c r="RZR43" s="134"/>
      <c r="RZS43" s="134"/>
      <c r="RZT43" s="134"/>
      <c r="RZU43" s="134"/>
      <c r="RZV43" s="134"/>
      <c r="RZW43" s="134"/>
      <c r="RZX43" s="134"/>
      <c r="RZY43" s="134"/>
      <c r="RZZ43" s="134"/>
      <c r="SAA43" s="134"/>
      <c r="SAB43" s="134"/>
      <c r="SAC43" s="134"/>
      <c r="SAD43" s="134"/>
      <c r="SAE43" s="134"/>
      <c r="SAF43" s="134"/>
      <c r="SAG43" s="134"/>
      <c r="SAH43" s="134"/>
      <c r="SAI43" s="134"/>
      <c r="SAJ43" s="134"/>
      <c r="SAK43" s="134"/>
      <c r="SAL43" s="134"/>
      <c r="SAM43" s="134"/>
      <c r="SAN43" s="134"/>
      <c r="SAO43" s="134"/>
      <c r="SAP43" s="134"/>
      <c r="SAQ43" s="134"/>
      <c r="SAR43" s="134"/>
      <c r="SAS43" s="134"/>
      <c r="SAT43" s="134"/>
      <c r="SAU43" s="134"/>
      <c r="SAV43" s="134"/>
      <c r="SAW43" s="134"/>
      <c r="SAX43" s="134"/>
      <c r="SAY43" s="134"/>
      <c r="SAZ43" s="134"/>
      <c r="SBA43" s="134"/>
      <c r="SBB43" s="134"/>
      <c r="SBC43" s="134"/>
      <c r="SBD43" s="134"/>
      <c r="SBE43" s="134"/>
      <c r="SBF43" s="134"/>
      <c r="SBG43" s="134"/>
      <c r="SBH43" s="134"/>
      <c r="SBI43" s="134"/>
      <c r="SBJ43" s="134"/>
      <c r="SBK43" s="134"/>
      <c r="SBL43" s="134"/>
      <c r="SBM43" s="134"/>
      <c r="SBN43" s="134"/>
      <c r="SBO43" s="134"/>
      <c r="SBP43" s="134"/>
      <c r="SBQ43" s="134"/>
      <c r="SBR43" s="134"/>
      <c r="SBS43" s="134"/>
      <c r="SBT43" s="134"/>
      <c r="SBU43" s="134"/>
      <c r="SBV43" s="134"/>
      <c r="SBW43" s="134"/>
      <c r="SBX43" s="134"/>
      <c r="SBY43" s="134"/>
      <c r="SBZ43" s="134"/>
      <c r="SCA43" s="134"/>
      <c r="SCB43" s="134"/>
      <c r="SCC43" s="134"/>
      <c r="SCD43" s="134"/>
      <c r="SCE43" s="134"/>
      <c r="SCF43" s="134"/>
      <c r="SCG43" s="134"/>
      <c r="SCH43" s="134"/>
      <c r="SCI43" s="134"/>
      <c r="SCJ43" s="134"/>
      <c r="SCK43" s="134"/>
      <c r="SCL43" s="134"/>
      <c r="SCM43" s="134"/>
      <c r="SCN43" s="134"/>
      <c r="SCO43" s="134"/>
      <c r="SCP43" s="134"/>
      <c r="SCQ43" s="134"/>
      <c r="SCR43" s="134"/>
      <c r="SCS43" s="134"/>
      <c r="SCT43" s="134"/>
      <c r="SCU43" s="134"/>
      <c r="SCV43" s="134"/>
      <c r="SCW43" s="134"/>
      <c r="SCX43" s="134"/>
      <c r="SCY43" s="134"/>
      <c r="SCZ43" s="134"/>
      <c r="SDA43" s="134"/>
      <c r="SDB43" s="134"/>
      <c r="SDC43" s="134"/>
      <c r="SDD43" s="134"/>
      <c r="SDE43" s="134"/>
      <c r="SDF43" s="134"/>
      <c r="SDG43" s="134"/>
      <c r="SDH43" s="134"/>
      <c r="SDI43" s="134"/>
      <c r="SDJ43" s="134"/>
      <c r="SDK43" s="134"/>
      <c r="SDL43" s="134"/>
      <c r="SDM43" s="134"/>
      <c r="SDN43" s="134"/>
      <c r="SDO43" s="134"/>
      <c r="SDP43" s="134"/>
      <c r="SDQ43" s="134"/>
      <c r="SDR43" s="134"/>
      <c r="SDS43" s="134"/>
      <c r="SDT43" s="134"/>
      <c r="SDU43" s="134"/>
      <c r="SDV43" s="134"/>
      <c r="SDW43" s="134"/>
      <c r="SDX43" s="134"/>
      <c r="SDY43" s="134"/>
      <c r="SDZ43" s="134"/>
      <c r="SEA43" s="134"/>
      <c r="SEB43" s="134"/>
      <c r="SEC43" s="134"/>
      <c r="SED43" s="134"/>
      <c r="SEE43" s="134"/>
      <c r="SEF43" s="134"/>
      <c r="SEG43" s="134"/>
      <c r="SEH43" s="134"/>
      <c r="SEI43" s="134"/>
      <c r="SEJ43" s="134"/>
      <c r="SEK43" s="134"/>
      <c r="SEL43" s="134"/>
      <c r="SEM43" s="134"/>
      <c r="SEN43" s="134"/>
      <c r="SEO43" s="134"/>
      <c r="SEP43" s="134"/>
      <c r="SEQ43" s="134"/>
      <c r="SER43" s="134"/>
      <c r="SES43" s="134"/>
      <c r="SET43" s="134"/>
      <c r="SEU43" s="134"/>
      <c r="SEV43" s="134"/>
      <c r="SEW43" s="134"/>
      <c r="SEX43" s="134"/>
      <c r="SEY43" s="134"/>
      <c r="SEZ43" s="134"/>
      <c r="SFA43" s="134"/>
      <c r="SFB43" s="134"/>
      <c r="SFC43" s="134"/>
      <c r="SFD43" s="134"/>
      <c r="SFE43" s="134"/>
      <c r="SFF43" s="134"/>
      <c r="SFG43" s="134"/>
      <c r="SFH43" s="134"/>
      <c r="SFI43" s="134"/>
      <c r="SFJ43" s="134"/>
      <c r="SFK43" s="134"/>
      <c r="SFL43" s="134"/>
      <c r="SFM43" s="134"/>
      <c r="SFN43" s="134"/>
      <c r="SFO43" s="134"/>
      <c r="SFP43" s="134"/>
      <c r="SFQ43" s="134"/>
      <c r="SFR43" s="134"/>
      <c r="SFS43" s="134"/>
      <c r="SFT43" s="134"/>
      <c r="SFU43" s="134"/>
      <c r="SFV43" s="134"/>
      <c r="SFW43" s="134"/>
      <c r="SFX43" s="134"/>
      <c r="SFY43" s="134"/>
      <c r="SFZ43" s="134"/>
      <c r="SGA43" s="134"/>
      <c r="SGB43" s="134"/>
      <c r="SGC43" s="134"/>
      <c r="SGD43" s="134"/>
      <c r="SGE43" s="134"/>
      <c r="SGF43" s="134"/>
      <c r="SGG43" s="134"/>
      <c r="SGH43" s="134"/>
      <c r="SGI43" s="134"/>
      <c r="SGJ43" s="134"/>
      <c r="SGK43" s="134"/>
      <c r="SGL43" s="134"/>
      <c r="SGM43" s="134"/>
      <c r="SGN43" s="134"/>
      <c r="SGO43" s="134"/>
      <c r="SGP43" s="134"/>
      <c r="SGQ43" s="134"/>
      <c r="SGR43" s="134"/>
      <c r="SGS43" s="134"/>
      <c r="SGT43" s="134"/>
      <c r="SGU43" s="134"/>
      <c r="SGV43" s="134"/>
      <c r="SGW43" s="134"/>
      <c r="SGX43" s="134"/>
      <c r="SGY43" s="134"/>
      <c r="SGZ43" s="134"/>
      <c r="SHA43" s="134"/>
      <c r="SHB43" s="134"/>
      <c r="SHC43" s="134"/>
      <c r="SHD43" s="134"/>
      <c r="SHE43" s="134"/>
      <c r="SHF43" s="134"/>
      <c r="SHG43" s="134"/>
      <c r="SHH43" s="134"/>
      <c r="SHI43" s="134"/>
      <c r="SHJ43" s="134"/>
      <c r="SHK43" s="134"/>
      <c r="SHL43" s="134"/>
      <c r="SHM43" s="134"/>
      <c r="SHN43" s="134"/>
      <c r="SHO43" s="134"/>
      <c r="SHP43" s="134"/>
      <c r="SHQ43" s="134"/>
      <c r="SHR43" s="134"/>
      <c r="SHS43" s="134"/>
      <c r="SHT43" s="134"/>
      <c r="SHU43" s="134"/>
      <c r="SHV43" s="134"/>
      <c r="SHW43" s="134"/>
      <c r="SHX43" s="134"/>
      <c r="SHY43" s="134"/>
      <c r="SHZ43" s="134"/>
      <c r="SIA43" s="134"/>
      <c r="SIB43" s="134"/>
      <c r="SIC43" s="134"/>
      <c r="SID43" s="134"/>
      <c r="SIE43" s="134"/>
      <c r="SIF43" s="134"/>
      <c r="SIG43" s="134"/>
      <c r="SIH43" s="134"/>
      <c r="SII43" s="134"/>
      <c r="SIJ43" s="134"/>
      <c r="SIK43" s="134"/>
      <c r="SIL43" s="134"/>
      <c r="SIM43" s="134"/>
      <c r="SIN43" s="134"/>
      <c r="SIO43" s="134"/>
      <c r="SIP43" s="134"/>
      <c r="SIQ43" s="134"/>
      <c r="SIR43" s="134"/>
      <c r="SIS43" s="134"/>
      <c r="SIT43" s="134"/>
      <c r="SIU43" s="134"/>
      <c r="SIV43" s="134"/>
      <c r="SIW43" s="134"/>
      <c r="SIX43" s="134"/>
      <c r="SIY43" s="134"/>
      <c r="SIZ43" s="134"/>
      <c r="SJA43" s="134"/>
      <c r="SJB43" s="134"/>
      <c r="SJC43" s="134"/>
      <c r="SJD43" s="134"/>
      <c r="SJE43" s="134"/>
      <c r="SJF43" s="134"/>
      <c r="SJG43" s="134"/>
      <c r="SJH43" s="134"/>
      <c r="SJI43" s="134"/>
      <c r="SJJ43" s="134"/>
      <c r="SJK43" s="134"/>
      <c r="SJL43" s="134"/>
      <c r="SJM43" s="134"/>
      <c r="SJN43" s="134"/>
      <c r="SJO43" s="134"/>
      <c r="SJP43" s="134"/>
      <c r="SJQ43" s="134"/>
      <c r="SJR43" s="134"/>
      <c r="SJS43" s="134"/>
      <c r="SJT43" s="134"/>
      <c r="SJU43" s="134"/>
      <c r="SJV43" s="134"/>
      <c r="SJW43" s="134"/>
      <c r="SJX43" s="134"/>
      <c r="SJY43" s="134"/>
      <c r="SJZ43" s="134"/>
      <c r="SKA43" s="134"/>
      <c r="SKB43" s="134"/>
      <c r="SKC43" s="134"/>
      <c r="SKD43" s="134"/>
      <c r="SKE43" s="134"/>
      <c r="SKF43" s="134"/>
      <c r="SKG43" s="134"/>
      <c r="SKH43" s="134"/>
      <c r="SKI43" s="134"/>
      <c r="SKJ43" s="134"/>
      <c r="SKK43" s="134"/>
      <c r="SKL43" s="134"/>
      <c r="SKM43" s="134"/>
      <c r="SKN43" s="134"/>
      <c r="SKO43" s="134"/>
      <c r="SKP43" s="134"/>
      <c r="SKQ43" s="134"/>
      <c r="SKR43" s="134"/>
      <c r="SKS43" s="134"/>
      <c r="SKT43" s="134"/>
      <c r="SKU43" s="134"/>
      <c r="SKV43" s="134"/>
      <c r="SKW43" s="134"/>
      <c r="SKX43" s="134"/>
      <c r="SKY43" s="134"/>
      <c r="SKZ43" s="134"/>
      <c r="SLA43" s="134"/>
      <c r="SLB43" s="134"/>
      <c r="SLC43" s="134"/>
      <c r="SLD43" s="134"/>
      <c r="SLE43" s="134"/>
      <c r="SLF43" s="134"/>
      <c r="SLG43" s="134"/>
      <c r="SLH43" s="134"/>
      <c r="SLI43" s="134"/>
      <c r="SLJ43" s="134"/>
      <c r="SLK43" s="134"/>
      <c r="SLL43" s="134"/>
      <c r="SLM43" s="134"/>
      <c r="SLN43" s="134"/>
      <c r="SLO43" s="134"/>
      <c r="SLP43" s="134"/>
      <c r="SLQ43" s="134"/>
      <c r="SLR43" s="134"/>
      <c r="SLS43" s="134"/>
      <c r="SLT43" s="134"/>
      <c r="SLU43" s="134"/>
      <c r="SLV43" s="134"/>
      <c r="SLW43" s="134"/>
      <c r="SLX43" s="134"/>
      <c r="SLY43" s="134"/>
      <c r="SLZ43" s="134"/>
      <c r="SMA43" s="134"/>
      <c r="SMB43" s="134"/>
      <c r="SMC43" s="134"/>
      <c r="SMD43" s="134"/>
      <c r="SME43" s="134"/>
      <c r="SMF43" s="134"/>
      <c r="SMG43" s="134"/>
      <c r="SMH43" s="134"/>
      <c r="SMI43" s="134"/>
      <c r="SMJ43" s="134"/>
      <c r="SMK43" s="134"/>
      <c r="SML43" s="134"/>
      <c r="SMM43" s="134"/>
      <c r="SMN43" s="134"/>
      <c r="SMO43" s="134"/>
      <c r="SMP43" s="134"/>
      <c r="SMQ43" s="134"/>
      <c r="SMR43" s="134"/>
      <c r="SMS43" s="134"/>
      <c r="SMT43" s="134"/>
      <c r="SMU43" s="134"/>
      <c r="SMV43" s="134"/>
      <c r="SMW43" s="134"/>
      <c r="SMX43" s="134"/>
      <c r="SMY43" s="134"/>
      <c r="SMZ43" s="134"/>
      <c r="SNA43" s="134"/>
      <c r="SNB43" s="134"/>
      <c r="SNC43" s="134"/>
      <c r="SND43" s="134"/>
      <c r="SNE43" s="134"/>
      <c r="SNF43" s="134"/>
      <c r="SNG43" s="134"/>
      <c r="SNH43" s="134"/>
      <c r="SNI43" s="134"/>
      <c r="SNJ43" s="134"/>
      <c r="SNK43" s="134"/>
      <c r="SNL43" s="134"/>
      <c r="SNM43" s="134"/>
      <c r="SNN43" s="134"/>
      <c r="SNO43" s="134"/>
      <c r="SNP43" s="134"/>
      <c r="SNQ43" s="134"/>
      <c r="SNR43" s="134"/>
      <c r="SNS43" s="134"/>
      <c r="SNT43" s="134"/>
      <c r="SNU43" s="134"/>
      <c r="SNV43" s="134"/>
      <c r="SNW43" s="134"/>
      <c r="SNX43" s="134"/>
      <c r="SNY43" s="134"/>
      <c r="SNZ43" s="134"/>
      <c r="SOA43" s="134"/>
      <c r="SOB43" s="134"/>
      <c r="SOC43" s="134"/>
      <c r="SOD43" s="134"/>
      <c r="SOE43" s="134"/>
      <c r="SOF43" s="134"/>
      <c r="SOG43" s="134"/>
      <c r="SOH43" s="134"/>
      <c r="SOI43" s="134"/>
      <c r="SOJ43" s="134"/>
      <c r="SOK43" s="134"/>
      <c r="SOL43" s="134"/>
      <c r="SOM43" s="134"/>
      <c r="SON43" s="134"/>
      <c r="SOO43" s="134"/>
      <c r="SOP43" s="134"/>
      <c r="SOQ43" s="134"/>
      <c r="SOR43" s="134"/>
      <c r="SOS43" s="134"/>
      <c r="SOT43" s="134"/>
      <c r="SOU43" s="134"/>
      <c r="SOV43" s="134"/>
      <c r="SOW43" s="134"/>
      <c r="SOX43" s="134"/>
      <c r="SOY43" s="134"/>
      <c r="SOZ43" s="134"/>
      <c r="SPA43" s="134"/>
      <c r="SPB43" s="134"/>
      <c r="SPC43" s="134"/>
      <c r="SPD43" s="134"/>
      <c r="SPE43" s="134"/>
      <c r="SPF43" s="134"/>
      <c r="SPG43" s="134"/>
      <c r="SPH43" s="134"/>
      <c r="SPI43" s="134"/>
      <c r="SPJ43" s="134"/>
      <c r="SPK43" s="134"/>
      <c r="SPL43" s="134"/>
      <c r="SPM43" s="134"/>
      <c r="SPN43" s="134"/>
      <c r="SPO43" s="134"/>
      <c r="SPP43" s="134"/>
      <c r="SPQ43" s="134"/>
      <c r="SPR43" s="134"/>
      <c r="SPS43" s="134"/>
      <c r="SPT43" s="134"/>
      <c r="SPU43" s="134"/>
      <c r="SPV43" s="134"/>
      <c r="SPW43" s="134"/>
      <c r="SPX43" s="134"/>
      <c r="SPY43" s="134"/>
      <c r="SPZ43" s="134"/>
      <c r="SQA43" s="134"/>
      <c r="SQB43" s="134"/>
      <c r="SQC43" s="134"/>
      <c r="SQD43" s="134"/>
      <c r="SQE43" s="134"/>
      <c r="SQF43" s="134"/>
      <c r="SQG43" s="134"/>
      <c r="SQH43" s="134"/>
      <c r="SQI43" s="134"/>
      <c r="SQJ43" s="134"/>
      <c r="SQK43" s="134"/>
      <c r="SQL43" s="134"/>
      <c r="SQM43" s="134"/>
      <c r="SQN43" s="134"/>
      <c r="SQO43" s="134"/>
      <c r="SQP43" s="134"/>
      <c r="SQQ43" s="134"/>
      <c r="SQR43" s="134"/>
      <c r="SQS43" s="134"/>
      <c r="SQT43" s="134"/>
      <c r="SQU43" s="134"/>
      <c r="SQV43" s="134"/>
      <c r="SQW43" s="134"/>
      <c r="SQX43" s="134"/>
      <c r="SQY43" s="134"/>
      <c r="SQZ43" s="134"/>
      <c r="SRA43" s="134"/>
      <c r="SRB43" s="134"/>
      <c r="SRC43" s="134"/>
      <c r="SRD43" s="134"/>
      <c r="SRE43" s="134"/>
      <c r="SRF43" s="134"/>
      <c r="SRG43" s="134"/>
      <c r="SRH43" s="134"/>
      <c r="SRI43" s="134"/>
      <c r="SRJ43" s="134"/>
      <c r="SRK43" s="134"/>
      <c r="SRL43" s="134"/>
      <c r="SRM43" s="134"/>
      <c r="SRN43" s="134"/>
      <c r="SRO43" s="134"/>
      <c r="SRP43" s="134"/>
      <c r="SRQ43" s="134"/>
      <c r="SRR43" s="134"/>
      <c r="SRS43" s="134"/>
      <c r="SRT43" s="134"/>
      <c r="SRU43" s="134"/>
      <c r="SRV43" s="134"/>
      <c r="SRW43" s="134"/>
      <c r="SRX43" s="134"/>
      <c r="SRY43" s="134"/>
      <c r="SRZ43" s="134"/>
      <c r="SSA43" s="134"/>
      <c r="SSB43" s="134"/>
      <c r="SSC43" s="134"/>
      <c r="SSD43" s="134"/>
      <c r="SSE43" s="134"/>
      <c r="SSF43" s="134"/>
      <c r="SSG43" s="134"/>
      <c r="SSH43" s="134"/>
      <c r="SSI43" s="134"/>
      <c r="SSJ43" s="134"/>
      <c r="SSK43" s="134"/>
      <c r="SSL43" s="134"/>
      <c r="SSM43" s="134"/>
      <c r="SSN43" s="134"/>
      <c r="SSO43" s="134"/>
      <c r="SSP43" s="134"/>
      <c r="SSQ43" s="134"/>
      <c r="SSR43" s="134"/>
      <c r="SSS43" s="134"/>
      <c r="SST43" s="134"/>
      <c r="SSU43" s="134"/>
      <c r="SSV43" s="134"/>
      <c r="SSW43" s="134"/>
      <c r="SSX43" s="134"/>
      <c r="SSY43" s="134"/>
      <c r="SSZ43" s="134"/>
      <c r="STA43" s="134"/>
      <c r="STB43" s="134"/>
      <c r="STC43" s="134"/>
      <c r="STD43" s="134"/>
      <c r="STE43" s="134"/>
      <c r="STF43" s="134"/>
      <c r="STG43" s="134"/>
      <c r="STH43" s="134"/>
      <c r="STI43" s="134"/>
      <c r="STJ43" s="134"/>
      <c r="STK43" s="134"/>
      <c r="STL43" s="134"/>
      <c r="STM43" s="134"/>
      <c r="STN43" s="134"/>
      <c r="STO43" s="134"/>
      <c r="STP43" s="134"/>
      <c r="STQ43" s="134"/>
      <c r="STR43" s="134"/>
      <c r="STS43" s="134"/>
      <c r="STT43" s="134"/>
      <c r="STU43" s="134"/>
      <c r="STV43" s="134"/>
      <c r="STW43" s="134"/>
      <c r="STX43" s="134"/>
      <c r="STY43" s="134"/>
      <c r="STZ43" s="134"/>
      <c r="SUA43" s="134"/>
      <c r="SUB43" s="134"/>
      <c r="SUC43" s="134"/>
      <c r="SUD43" s="134"/>
      <c r="SUE43" s="134"/>
      <c r="SUF43" s="134"/>
      <c r="SUG43" s="134"/>
      <c r="SUH43" s="134"/>
      <c r="SUI43" s="134"/>
      <c r="SUJ43" s="134"/>
      <c r="SUK43" s="134"/>
      <c r="SUL43" s="134"/>
      <c r="SUM43" s="134"/>
      <c r="SUN43" s="134"/>
      <c r="SUO43" s="134"/>
      <c r="SUP43" s="134"/>
      <c r="SUQ43" s="134"/>
      <c r="SUR43" s="134"/>
      <c r="SUS43" s="134"/>
      <c r="SUT43" s="134"/>
      <c r="SUU43" s="134"/>
      <c r="SUV43" s="134"/>
      <c r="SUW43" s="134"/>
      <c r="SUX43" s="134"/>
      <c r="SUY43" s="134"/>
      <c r="SUZ43" s="134"/>
      <c r="SVA43" s="134"/>
      <c r="SVB43" s="134"/>
      <c r="SVC43" s="134"/>
      <c r="SVD43" s="134"/>
      <c r="SVE43" s="134"/>
      <c r="SVF43" s="134"/>
      <c r="SVG43" s="134"/>
      <c r="SVH43" s="134"/>
      <c r="SVI43" s="134"/>
      <c r="SVJ43" s="134"/>
      <c r="SVK43" s="134"/>
      <c r="SVL43" s="134"/>
      <c r="SVM43" s="134"/>
      <c r="SVN43" s="134"/>
      <c r="SVO43" s="134"/>
      <c r="SVP43" s="134"/>
      <c r="SVQ43" s="134"/>
      <c r="SVR43" s="134"/>
      <c r="SVS43" s="134"/>
      <c r="SVT43" s="134"/>
      <c r="SVU43" s="134"/>
      <c r="SVV43" s="134"/>
      <c r="SVW43" s="134"/>
      <c r="SVX43" s="134"/>
      <c r="SVY43" s="134"/>
      <c r="SVZ43" s="134"/>
      <c r="SWA43" s="134"/>
      <c r="SWB43" s="134"/>
      <c r="SWC43" s="134"/>
      <c r="SWD43" s="134"/>
      <c r="SWE43" s="134"/>
      <c r="SWF43" s="134"/>
      <c r="SWG43" s="134"/>
      <c r="SWH43" s="134"/>
      <c r="SWI43" s="134"/>
      <c r="SWJ43" s="134"/>
      <c r="SWK43" s="134"/>
      <c r="SWL43" s="134"/>
      <c r="SWM43" s="134"/>
      <c r="SWN43" s="134"/>
      <c r="SWO43" s="134"/>
      <c r="SWP43" s="134"/>
      <c r="SWQ43" s="134"/>
      <c r="SWR43" s="134"/>
      <c r="SWS43" s="134"/>
      <c r="SWT43" s="134"/>
      <c r="SWU43" s="134"/>
      <c r="SWV43" s="134"/>
      <c r="SWW43" s="134"/>
      <c r="SWX43" s="134"/>
      <c r="SWY43" s="134"/>
      <c r="SWZ43" s="134"/>
      <c r="SXA43" s="134"/>
      <c r="SXB43" s="134"/>
      <c r="SXC43" s="134"/>
      <c r="SXD43" s="134"/>
      <c r="SXE43" s="134"/>
      <c r="SXF43" s="134"/>
      <c r="SXG43" s="134"/>
      <c r="SXH43" s="134"/>
      <c r="SXI43" s="134"/>
      <c r="SXJ43" s="134"/>
      <c r="SXK43" s="134"/>
      <c r="SXL43" s="134"/>
      <c r="SXM43" s="134"/>
      <c r="SXN43" s="134"/>
      <c r="SXO43" s="134"/>
      <c r="SXP43" s="134"/>
      <c r="SXQ43" s="134"/>
      <c r="SXR43" s="134"/>
      <c r="SXS43" s="134"/>
      <c r="SXT43" s="134"/>
      <c r="SXU43" s="134"/>
      <c r="SXV43" s="134"/>
      <c r="SXW43" s="134"/>
      <c r="SXX43" s="134"/>
      <c r="SXY43" s="134"/>
      <c r="SXZ43" s="134"/>
      <c r="SYA43" s="134"/>
      <c r="SYB43" s="134"/>
      <c r="SYC43" s="134"/>
      <c r="SYD43" s="134"/>
      <c r="SYE43" s="134"/>
      <c r="SYF43" s="134"/>
      <c r="SYG43" s="134"/>
      <c r="SYH43" s="134"/>
      <c r="SYI43" s="134"/>
      <c r="SYJ43" s="134"/>
      <c r="SYK43" s="134"/>
      <c r="SYL43" s="134"/>
      <c r="SYM43" s="134"/>
      <c r="SYN43" s="134"/>
      <c r="SYO43" s="134"/>
      <c r="SYP43" s="134"/>
      <c r="SYQ43" s="134"/>
      <c r="SYR43" s="134"/>
      <c r="SYS43" s="134"/>
      <c r="SYT43" s="134"/>
      <c r="SYU43" s="134"/>
      <c r="SYV43" s="134"/>
      <c r="SYW43" s="134"/>
      <c r="SYX43" s="134"/>
      <c r="SYY43" s="134"/>
      <c r="SYZ43" s="134"/>
      <c r="SZA43" s="134"/>
      <c r="SZB43" s="134"/>
      <c r="SZC43" s="134"/>
      <c r="SZD43" s="134"/>
      <c r="SZE43" s="134"/>
      <c r="SZF43" s="134"/>
      <c r="SZG43" s="134"/>
      <c r="SZH43" s="134"/>
      <c r="SZI43" s="134"/>
      <c r="SZJ43" s="134"/>
      <c r="SZK43" s="134"/>
      <c r="SZL43" s="134"/>
      <c r="SZM43" s="134"/>
      <c r="SZN43" s="134"/>
      <c r="SZO43" s="134"/>
      <c r="SZP43" s="134"/>
      <c r="SZQ43" s="134"/>
      <c r="SZR43" s="134"/>
      <c r="SZS43" s="134"/>
      <c r="SZT43" s="134"/>
      <c r="SZU43" s="134"/>
      <c r="SZV43" s="134"/>
      <c r="SZW43" s="134"/>
      <c r="SZX43" s="134"/>
      <c r="SZY43" s="134"/>
      <c r="SZZ43" s="134"/>
      <c r="TAA43" s="134"/>
      <c r="TAB43" s="134"/>
      <c r="TAC43" s="134"/>
      <c r="TAD43" s="134"/>
      <c r="TAE43" s="134"/>
      <c r="TAF43" s="134"/>
      <c r="TAG43" s="134"/>
      <c r="TAH43" s="134"/>
      <c r="TAI43" s="134"/>
      <c r="TAJ43" s="134"/>
      <c r="TAK43" s="134"/>
      <c r="TAL43" s="134"/>
      <c r="TAM43" s="134"/>
      <c r="TAN43" s="134"/>
      <c r="TAO43" s="134"/>
      <c r="TAP43" s="134"/>
      <c r="TAQ43" s="134"/>
      <c r="TAR43" s="134"/>
      <c r="TAS43" s="134"/>
      <c r="TAT43" s="134"/>
      <c r="TAU43" s="134"/>
      <c r="TAV43" s="134"/>
      <c r="TAW43" s="134"/>
      <c r="TAX43" s="134"/>
      <c r="TAY43" s="134"/>
      <c r="TAZ43" s="134"/>
      <c r="TBA43" s="134"/>
      <c r="TBB43" s="134"/>
      <c r="TBC43" s="134"/>
      <c r="TBD43" s="134"/>
      <c r="TBE43" s="134"/>
      <c r="TBF43" s="134"/>
      <c r="TBG43" s="134"/>
      <c r="TBH43" s="134"/>
      <c r="TBI43" s="134"/>
      <c r="TBJ43" s="134"/>
      <c r="TBK43" s="134"/>
      <c r="TBL43" s="134"/>
      <c r="TBM43" s="134"/>
      <c r="TBN43" s="134"/>
      <c r="TBO43" s="134"/>
      <c r="TBP43" s="134"/>
      <c r="TBQ43" s="134"/>
      <c r="TBR43" s="134"/>
      <c r="TBS43" s="134"/>
      <c r="TBT43" s="134"/>
      <c r="TBU43" s="134"/>
      <c r="TBV43" s="134"/>
      <c r="TBW43" s="134"/>
      <c r="TBX43" s="134"/>
      <c r="TBY43" s="134"/>
      <c r="TBZ43" s="134"/>
      <c r="TCA43" s="134"/>
      <c r="TCB43" s="134"/>
      <c r="TCC43" s="134"/>
      <c r="TCD43" s="134"/>
      <c r="TCE43" s="134"/>
      <c r="TCF43" s="134"/>
      <c r="TCG43" s="134"/>
      <c r="TCH43" s="134"/>
      <c r="TCI43" s="134"/>
      <c r="TCJ43" s="134"/>
      <c r="TCK43" s="134"/>
      <c r="TCL43" s="134"/>
      <c r="TCM43" s="134"/>
      <c r="TCN43" s="134"/>
      <c r="TCO43" s="134"/>
      <c r="TCP43" s="134"/>
      <c r="TCQ43" s="134"/>
      <c r="TCR43" s="134"/>
      <c r="TCS43" s="134"/>
      <c r="TCT43" s="134"/>
      <c r="TCU43" s="134"/>
      <c r="TCV43" s="134"/>
      <c r="TCW43" s="134"/>
      <c r="TCX43" s="134"/>
      <c r="TCY43" s="134"/>
      <c r="TCZ43" s="134"/>
      <c r="TDA43" s="134"/>
      <c r="TDB43" s="134"/>
      <c r="TDC43" s="134"/>
      <c r="TDD43" s="134"/>
      <c r="TDE43" s="134"/>
      <c r="TDF43" s="134"/>
      <c r="TDG43" s="134"/>
      <c r="TDH43" s="134"/>
      <c r="TDI43" s="134"/>
      <c r="TDJ43" s="134"/>
      <c r="TDK43" s="134"/>
      <c r="TDL43" s="134"/>
      <c r="TDM43" s="134"/>
      <c r="TDN43" s="134"/>
      <c r="TDO43" s="134"/>
      <c r="TDP43" s="134"/>
      <c r="TDQ43" s="134"/>
      <c r="TDR43" s="134"/>
      <c r="TDS43" s="134"/>
      <c r="TDT43" s="134"/>
      <c r="TDU43" s="134"/>
      <c r="TDV43" s="134"/>
      <c r="TDW43" s="134"/>
      <c r="TDX43" s="134"/>
      <c r="TDY43" s="134"/>
      <c r="TDZ43" s="134"/>
      <c r="TEA43" s="134"/>
      <c r="TEB43" s="134"/>
      <c r="TEC43" s="134"/>
      <c r="TED43" s="134"/>
      <c r="TEE43" s="134"/>
      <c r="TEF43" s="134"/>
      <c r="TEG43" s="134"/>
      <c r="TEH43" s="134"/>
      <c r="TEI43" s="134"/>
      <c r="TEJ43" s="134"/>
      <c r="TEK43" s="134"/>
      <c r="TEL43" s="134"/>
      <c r="TEM43" s="134"/>
      <c r="TEN43" s="134"/>
      <c r="TEO43" s="134"/>
      <c r="TEP43" s="134"/>
      <c r="TEQ43" s="134"/>
      <c r="TER43" s="134"/>
      <c r="TES43" s="134"/>
      <c r="TET43" s="134"/>
      <c r="TEU43" s="134"/>
      <c r="TEV43" s="134"/>
      <c r="TEW43" s="134"/>
      <c r="TEX43" s="134"/>
      <c r="TEY43" s="134"/>
      <c r="TEZ43" s="134"/>
      <c r="TFA43" s="134"/>
      <c r="TFB43" s="134"/>
      <c r="TFC43" s="134"/>
      <c r="TFD43" s="134"/>
      <c r="TFE43" s="134"/>
      <c r="TFF43" s="134"/>
      <c r="TFG43" s="134"/>
      <c r="TFH43" s="134"/>
      <c r="TFI43" s="134"/>
      <c r="TFJ43" s="134"/>
      <c r="TFK43" s="134"/>
      <c r="TFL43" s="134"/>
      <c r="TFM43" s="134"/>
      <c r="TFN43" s="134"/>
      <c r="TFO43" s="134"/>
      <c r="TFP43" s="134"/>
      <c r="TFQ43" s="134"/>
      <c r="TFR43" s="134"/>
      <c r="TFS43" s="134"/>
      <c r="TFT43" s="134"/>
      <c r="TFU43" s="134"/>
      <c r="TFV43" s="134"/>
      <c r="TFW43" s="134"/>
      <c r="TFX43" s="134"/>
      <c r="TFY43" s="134"/>
      <c r="TFZ43" s="134"/>
      <c r="TGA43" s="134"/>
      <c r="TGB43" s="134"/>
      <c r="TGC43" s="134"/>
      <c r="TGD43" s="134"/>
      <c r="TGE43" s="134"/>
      <c r="TGF43" s="134"/>
      <c r="TGG43" s="134"/>
      <c r="TGH43" s="134"/>
      <c r="TGI43" s="134"/>
      <c r="TGJ43" s="134"/>
      <c r="TGK43" s="134"/>
      <c r="TGL43" s="134"/>
      <c r="TGM43" s="134"/>
      <c r="TGN43" s="134"/>
      <c r="TGO43" s="134"/>
      <c r="TGP43" s="134"/>
      <c r="TGQ43" s="134"/>
      <c r="TGR43" s="134"/>
      <c r="TGS43" s="134"/>
      <c r="TGT43" s="134"/>
      <c r="TGU43" s="134"/>
      <c r="TGV43" s="134"/>
      <c r="TGW43" s="134"/>
      <c r="TGX43" s="134"/>
      <c r="TGY43" s="134"/>
      <c r="TGZ43" s="134"/>
      <c r="THA43" s="134"/>
      <c r="THB43" s="134"/>
      <c r="THC43" s="134"/>
      <c r="THD43" s="134"/>
      <c r="THE43" s="134"/>
      <c r="THF43" s="134"/>
      <c r="THG43" s="134"/>
      <c r="THH43" s="134"/>
      <c r="THI43" s="134"/>
      <c r="THJ43" s="134"/>
      <c r="THK43" s="134"/>
      <c r="THL43" s="134"/>
      <c r="THM43" s="134"/>
      <c r="THN43" s="134"/>
      <c r="THO43" s="134"/>
      <c r="THP43" s="134"/>
      <c r="THQ43" s="134"/>
      <c r="THR43" s="134"/>
      <c r="THS43" s="134"/>
      <c r="THT43" s="134"/>
      <c r="THU43" s="134"/>
      <c r="THV43" s="134"/>
      <c r="THW43" s="134"/>
      <c r="THX43" s="134"/>
      <c r="THY43" s="134"/>
      <c r="THZ43" s="134"/>
      <c r="TIA43" s="134"/>
      <c r="TIB43" s="134"/>
      <c r="TIC43" s="134"/>
      <c r="TID43" s="134"/>
      <c r="TIE43" s="134"/>
      <c r="TIF43" s="134"/>
      <c r="TIG43" s="134"/>
      <c r="TIH43" s="134"/>
      <c r="TII43" s="134"/>
      <c r="TIJ43" s="134"/>
      <c r="TIK43" s="134"/>
      <c r="TIL43" s="134"/>
      <c r="TIM43" s="134"/>
      <c r="TIN43" s="134"/>
      <c r="TIO43" s="134"/>
      <c r="TIP43" s="134"/>
      <c r="TIQ43" s="134"/>
      <c r="TIR43" s="134"/>
      <c r="TIS43" s="134"/>
      <c r="TIT43" s="134"/>
      <c r="TIU43" s="134"/>
      <c r="TIV43" s="134"/>
      <c r="TIW43" s="134"/>
      <c r="TIX43" s="134"/>
      <c r="TIY43" s="134"/>
      <c r="TIZ43" s="134"/>
      <c r="TJA43" s="134"/>
      <c r="TJB43" s="134"/>
      <c r="TJC43" s="134"/>
      <c r="TJD43" s="134"/>
      <c r="TJE43" s="134"/>
      <c r="TJF43" s="134"/>
      <c r="TJG43" s="134"/>
      <c r="TJH43" s="134"/>
      <c r="TJI43" s="134"/>
      <c r="TJJ43" s="134"/>
      <c r="TJK43" s="134"/>
      <c r="TJL43" s="134"/>
      <c r="TJM43" s="134"/>
      <c r="TJN43" s="134"/>
      <c r="TJO43" s="134"/>
      <c r="TJP43" s="134"/>
      <c r="TJQ43" s="134"/>
      <c r="TJR43" s="134"/>
      <c r="TJS43" s="134"/>
      <c r="TJT43" s="134"/>
      <c r="TJU43" s="134"/>
      <c r="TJV43" s="134"/>
      <c r="TJW43" s="134"/>
      <c r="TJX43" s="134"/>
      <c r="TJY43" s="134"/>
      <c r="TJZ43" s="134"/>
      <c r="TKA43" s="134"/>
      <c r="TKB43" s="134"/>
      <c r="TKC43" s="134"/>
      <c r="TKD43" s="134"/>
      <c r="TKE43" s="134"/>
      <c r="TKF43" s="134"/>
      <c r="TKG43" s="134"/>
      <c r="TKH43" s="134"/>
      <c r="TKI43" s="134"/>
      <c r="TKJ43" s="134"/>
      <c r="TKK43" s="134"/>
      <c r="TKL43" s="134"/>
      <c r="TKM43" s="134"/>
      <c r="TKN43" s="134"/>
      <c r="TKO43" s="134"/>
      <c r="TKP43" s="134"/>
      <c r="TKQ43" s="134"/>
      <c r="TKR43" s="134"/>
      <c r="TKS43" s="134"/>
      <c r="TKT43" s="134"/>
      <c r="TKU43" s="134"/>
      <c r="TKV43" s="134"/>
      <c r="TKW43" s="134"/>
      <c r="TKX43" s="134"/>
      <c r="TKY43" s="134"/>
      <c r="TKZ43" s="134"/>
      <c r="TLA43" s="134"/>
      <c r="TLB43" s="134"/>
      <c r="TLC43" s="134"/>
      <c r="TLD43" s="134"/>
      <c r="TLE43" s="134"/>
      <c r="TLF43" s="134"/>
      <c r="TLG43" s="134"/>
      <c r="TLH43" s="134"/>
      <c r="TLI43" s="134"/>
      <c r="TLJ43" s="134"/>
      <c r="TLK43" s="134"/>
      <c r="TLL43" s="134"/>
      <c r="TLM43" s="134"/>
      <c r="TLN43" s="134"/>
      <c r="TLO43" s="134"/>
      <c r="TLP43" s="134"/>
      <c r="TLQ43" s="134"/>
      <c r="TLR43" s="134"/>
      <c r="TLS43" s="134"/>
      <c r="TLT43" s="134"/>
      <c r="TLU43" s="134"/>
      <c r="TLV43" s="134"/>
      <c r="TLW43" s="134"/>
      <c r="TLX43" s="134"/>
      <c r="TLY43" s="134"/>
      <c r="TLZ43" s="134"/>
      <c r="TMA43" s="134"/>
      <c r="TMB43" s="134"/>
      <c r="TMC43" s="134"/>
      <c r="TMD43" s="134"/>
      <c r="TME43" s="134"/>
      <c r="TMF43" s="134"/>
      <c r="TMG43" s="134"/>
      <c r="TMH43" s="134"/>
      <c r="TMI43" s="134"/>
      <c r="TMJ43" s="134"/>
      <c r="TMK43" s="134"/>
      <c r="TML43" s="134"/>
      <c r="TMM43" s="134"/>
      <c r="TMN43" s="134"/>
      <c r="TMO43" s="134"/>
      <c r="TMP43" s="134"/>
      <c r="TMQ43" s="134"/>
      <c r="TMR43" s="134"/>
      <c r="TMS43" s="134"/>
      <c r="TMT43" s="134"/>
      <c r="TMU43" s="134"/>
      <c r="TMV43" s="134"/>
      <c r="TMW43" s="134"/>
      <c r="TMX43" s="134"/>
      <c r="TMY43" s="134"/>
      <c r="TMZ43" s="134"/>
      <c r="TNA43" s="134"/>
      <c r="TNB43" s="134"/>
      <c r="TNC43" s="134"/>
      <c r="TND43" s="134"/>
      <c r="TNE43" s="134"/>
      <c r="TNF43" s="134"/>
      <c r="TNG43" s="134"/>
      <c r="TNH43" s="134"/>
      <c r="TNI43" s="134"/>
      <c r="TNJ43" s="134"/>
      <c r="TNK43" s="134"/>
      <c r="TNL43" s="134"/>
      <c r="TNM43" s="134"/>
      <c r="TNN43" s="134"/>
      <c r="TNO43" s="134"/>
      <c r="TNP43" s="134"/>
      <c r="TNQ43" s="134"/>
      <c r="TNR43" s="134"/>
      <c r="TNS43" s="134"/>
      <c r="TNT43" s="134"/>
      <c r="TNU43" s="134"/>
      <c r="TNV43" s="134"/>
      <c r="TNW43" s="134"/>
      <c r="TNX43" s="134"/>
      <c r="TNY43" s="134"/>
      <c r="TNZ43" s="134"/>
      <c r="TOA43" s="134"/>
      <c r="TOB43" s="134"/>
      <c r="TOC43" s="134"/>
      <c r="TOD43" s="134"/>
      <c r="TOE43" s="134"/>
      <c r="TOF43" s="134"/>
      <c r="TOG43" s="134"/>
      <c r="TOH43" s="134"/>
      <c r="TOI43" s="134"/>
      <c r="TOJ43" s="134"/>
      <c r="TOK43" s="134"/>
      <c r="TOL43" s="134"/>
      <c r="TOM43" s="134"/>
      <c r="TON43" s="134"/>
      <c r="TOO43" s="134"/>
      <c r="TOP43" s="134"/>
      <c r="TOQ43" s="134"/>
      <c r="TOR43" s="134"/>
      <c r="TOS43" s="134"/>
      <c r="TOT43" s="134"/>
      <c r="TOU43" s="134"/>
      <c r="TOV43" s="134"/>
      <c r="TOW43" s="134"/>
      <c r="TOX43" s="134"/>
      <c r="TOY43" s="134"/>
      <c r="TOZ43" s="134"/>
      <c r="TPA43" s="134"/>
      <c r="TPB43" s="134"/>
      <c r="TPC43" s="134"/>
      <c r="TPD43" s="134"/>
      <c r="TPE43" s="134"/>
      <c r="TPF43" s="134"/>
      <c r="TPG43" s="134"/>
      <c r="TPH43" s="134"/>
      <c r="TPI43" s="134"/>
      <c r="TPJ43" s="134"/>
      <c r="TPK43" s="134"/>
      <c r="TPL43" s="134"/>
      <c r="TPM43" s="134"/>
      <c r="TPN43" s="134"/>
      <c r="TPO43" s="134"/>
      <c r="TPP43" s="134"/>
      <c r="TPQ43" s="134"/>
      <c r="TPR43" s="134"/>
      <c r="TPS43" s="134"/>
      <c r="TPT43" s="134"/>
      <c r="TPU43" s="134"/>
      <c r="TPV43" s="134"/>
      <c r="TPW43" s="134"/>
      <c r="TPX43" s="134"/>
      <c r="TPY43" s="134"/>
      <c r="TPZ43" s="134"/>
      <c r="TQA43" s="134"/>
      <c r="TQB43" s="134"/>
      <c r="TQC43" s="134"/>
      <c r="TQD43" s="134"/>
      <c r="TQE43" s="134"/>
      <c r="TQF43" s="134"/>
      <c r="TQG43" s="134"/>
      <c r="TQH43" s="134"/>
      <c r="TQI43" s="134"/>
      <c r="TQJ43" s="134"/>
      <c r="TQK43" s="134"/>
      <c r="TQL43" s="134"/>
      <c r="TQM43" s="134"/>
      <c r="TQN43" s="134"/>
      <c r="TQO43" s="134"/>
      <c r="TQP43" s="134"/>
      <c r="TQQ43" s="134"/>
      <c r="TQR43" s="134"/>
      <c r="TQS43" s="134"/>
      <c r="TQT43" s="134"/>
      <c r="TQU43" s="134"/>
      <c r="TQV43" s="134"/>
      <c r="TQW43" s="134"/>
      <c r="TQX43" s="134"/>
      <c r="TQY43" s="134"/>
      <c r="TQZ43" s="134"/>
      <c r="TRA43" s="134"/>
      <c r="TRB43" s="134"/>
      <c r="TRC43" s="134"/>
      <c r="TRD43" s="134"/>
      <c r="TRE43" s="134"/>
      <c r="TRF43" s="134"/>
      <c r="TRG43" s="134"/>
      <c r="TRH43" s="134"/>
      <c r="TRI43" s="134"/>
      <c r="TRJ43" s="134"/>
      <c r="TRK43" s="134"/>
      <c r="TRL43" s="134"/>
      <c r="TRM43" s="134"/>
      <c r="TRN43" s="134"/>
      <c r="TRO43" s="134"/>
      <c r="TRP43" s="134"/>
      <c r="TRQ43" s="134"/>
      <c r="TRR43" s="134"/>
      <c r="TRS43" s="134"/>
      <c r="TRT43" s="134"/>
      <c r="TRU43" s="134"/>
      <c r="TRV43" s="134"/>
      <c r="TRW43" s="134"/>
      <c r="TRX43" s="134"/>
      <c r="TRY43" s="134"/>
      <c r="TRZ43" s="134"/>
      <c r="TSA43" s="134"/>
      <c r="TSB43" s="134"/>
      <c r="TSC43" s="134"/>
      <c r="TSD43" s="134"/>
      <c r="TSE43" s="134"/>
      <c r="TSF43" s="134"/>
      <c r="TSG43" s="134"/>
      <c r="TSH43" s="134"/>
      <c r="TSI43" s="134"/>
      <c r="TSJ43" s="134"/>
      <c r="TSK43" s="134"/>
      <c r="TSL43" s="134"/>
      <c r="TSM43" s="134"/>
      <c r="TSN43" s="134"/>
      <c r="TSO43" s="134"/>
      <c r="TSP43" s="134"/>
      <c r="TSQ43" s="134"/>
      <c r="TSR43" s="134"/>
      <c r="TSS43" s="134"/>
      <c r="TST43" s="134"/>
      <c r="TSU43" s="134"/>
      <c r="TSV43" s="134"/>
      <c r="TSW43" s="134"/>
      <c r="TSX43" s="134"/>
      <c r="TSY43" s="134"/>
      <c r="TSZ43" s="134"/>
      <c r="TTA43" s="134"/>
      <c r="TTB43" s="134"/>
      <c r="TTC43" s="134"/>
      <c r="TTD43" s="134"/>
      <c r="TTE43" s="134"/>
      <c r="TTF43" s="134"/>
      <c r="TTG43" s="134"/>
      <c r="TTH43" s="134"/>
      <c r="TTI43" s="134"/>
      <c r="TTJ43" s="134"/>
      <c r="TTK43" s="134"/>
      <c r="TTL43" s="134"/>
      <c r="TTM43" s="134"/>
      <c r="TTN43" s="134"/>
      <c r="TTO43" s="134"/>
      <c r="TTP43" s="134"/>
      <c r="TTQ43" s="134"/>
      <c r="TTR43" s="134"/>
      <c r="TTS43" s="134"/>
      <c r="TTT43" s="134"/>
      <c r="TTU43" s="134"/>
      <c r="TTV43" s="134"/>
      <c r="TTW43" s="134"/>
      <c r="TTX43" s="134"/>
      <c r="TTY43" s="134"/>
      <c r="TTZ43" s="134"/>
      <c r="TUA43" s="134"/>
      <c r="TUB43" s="134"/>
      <c r="TUC43" s="134"/>
      <c r="TUD43" s="134"/>
      <c r="TUE43" s="134"/>
      <c r="TUF43" s="134"/>
      <c r="TUG43" s="134"/>
      <c r="TUH43" s="134"/>
      <c r="TUI43" s="134"/>
      <c r="TUJ43" s="134"/>
      <c r="TUK43" s="134"/>
      <c r="TUL43" s="134"/>
      <c r="TUM43" s="134"/>
      <c r="TUN43" s="134"/>
      <c r="TUO43" s="134"/>
      <c r="TUP43" s="134"/>
      <c r="TUQ43" s="134"/>
      <c r="TUR43" s="134"/>
      <c r="TUS43" s="134"/>
      <c r="TUT43" s="134"/>
      <c r="TUU43" s="134"/>
      <c r="TUV43" s="134"/>
      <c r="TUW43" s="134"/>
      <c r="TUX43" s="134"/>
      <c r="TUY43" s="134"/>
      <c r="TUZ43" s="134"/>
      <c r="TVA43" s="134"/>
      <c r="TVB43" s="134"/>
      <c r="TVC43" s="134"/>
      <c r="TVD43" s="134"/>
      <c r="TVE43" s="134"/>
      <c r="TVF43" s="134"/>
      <c r="TVG43" s="134"/>
      <c r="TVH43" s="134"/>
      <c r="TVI43" s="134"/>
      <c r="TVJ43" s="134"/>
      <c r="TVK43" s="134"/>
      <c r="TVL43" s="134"/>
      <c r="TVM43" s="134"/>
      <c r="TVN43" s="134"/>
      <c r="TVO43" s="134"/>
      <c r="TVP43" s="134"/>
      <c r="TVQ43" s="134"/>
      <c r="TVR43" s="134"/>
      <c r="TVS43" s="134"/>
      <c r="TVT43" s="134"/>
      <c r="TVU43" s="134"/>
      <c r="TVV43" s="134"/>
      <c r="TVW43" s="134"/>
      <c r="TVX43" s="134"/>
      <c r="TVY43" s="134"/>
      <c r="TVZ43" s="134"/>
      <c r="TWA43" s="134"/>
      <c r="TWB43" s="134"/>
      <c r="TWC43" s="134"/>
      <c r="TWD43" s="134"/>
      <c r="TWE43" s="134"/>
      <c r="TWF43" s="134"/>
      <c r="TWG43" s="134"/>
      <c r="TWH43" s="134"/>
      <c r="TWI43" s="134"/>
      <c r="TWJ43" s="134"/>
      <c r="TWK43" s="134"/>
      <c r="TWL43" s="134"/>
      <c r="TWM43" s="134"/>
      <c r="TWN43" s="134"/>
      <c r="TWO43" s="134"/>
      <c r="TWP43" s="134"/>
      <c r="TWQ43" s="134"/>
      <c r="TWR43" s="134"/>
      <c r="TWS43" s="134"/>
      <c r="TWT43" s="134"/>
      <c r="TWU43" s="134"/>
      <c r="TWV43" s="134"/>
      <c r="TWW43" s="134"/>
      <c r="TWX43" s="134"/>
      <c r="TWY43" s="134"/>
      <c r="TWZ43" s="134"/>
      <c r="TXA43" s="134"/>
      <c r="TXB43" s="134"/>
      <c r="TXC43" s="134"/>
      <c r="TXD43" s="134"/>
      <c r="TXE43" s="134"/>
      <c r="TXF43" s="134"/>
      <c r="TXG43" s="134"/>
      <c r="TXH43" s="134"/>
      <c r="TXI43" s="134"/>
      <c r="TXJ43" s="134"/>
      <c r="TXK43" s="134"/>
      <c r="TXL43" s="134"/>
      <c r="TXM43" s="134"/>
      <c r="TXN43" s="134"/>
      <c r="TXO43" s="134"/>
      <c r="TXP43" s="134"/>
      <c r="TXQ43" s="134"/>
      <c r="TXR43" s="134"/>
      <c r="TXS43" s="134"/>
      <c r="TXT43" s="134"/>
      <c r="TXU43" s="134"/>
      <c r="TXV43" s="134"/>
      <c r="TXW43" s="134"/>
      <c r="TXX43" s="134"/>
      <c r="TXY43" s="134"/>
      <c r="TXZ43" s="134"/>
      <c r="TYA43" s="134"/>
      <c r="TYB43" s="134"/>
      <c r="TYC43" s="134"/>
      <c r="TYD43" s="134"/>
      <c r="TYE43" s="134"/>
      <c r="TYF43" s="134"/>
      <c r="TYG43" s="134"/>
      <c r="TYH43" s="134"/>
      <c r="TYI43" s="134"/>
      <c r="TYJ43" s="134"/>
      <c r="TYK43" s="134"/>
      <c r="TYL43" s="134"/>
      <c r="TYM43" s="134"/>
      <c r="TYN43" s="134"/>
      <c r="TYO43" s="134"/>
      <c r="TYP43" s="134"/>
      <c r="TYQ43" s="134"/>
      <c r="TYR43" s="134"/>
      <c r="TYS43" s="134"/>
      <c r="TYT43" s="134"/>
      <c r="TYU43" s="134"/>
      <c r="TYV43" s="134"/>
      <c r="TYW43" s="134"/>
      <c r="TYX43" s="134"/>
      <c r="TYY43" s="134"/>
      <c r="TYZ43" s="134"/>
      <c r="TZA43" s="134"/>
      <c r="TZB43" s="134"/>
      <c r="TZC43" s="134"/>
      <c r="TZD43" s="134"/>
      <c r="TZE43" s="134"/>
      <c r="TZF43" s="134"/>
      <c r="TZG43" s="134"/>
      <c r="TZH43" s="134"/>
      <c r="TZI43" s="134"/>
      <c r="TZJ43" s="134"/>
      <c r="TZK43" s="134"/>
      <c r="TZL43" s="134"/>
      <c r="TZM43" s="134"/>
      <c r="TZN43" s="134"/>
      <c r="TZO43" s="134"/>
      <c r="TZP43" s="134"/>
      <c r="TZQ43" s="134"/>
      <c r="TZR43" s="134"/>
      <c r="TZS43" s="134"/>
      <c r="TZT43" s="134"/>
      <c r="TZU43" s="134"/>
      <c r="TZV43" s="134"/>
      <c r="TZW43" s="134"/>
      <c r="TZX43" s="134"/>
      <c r="TZY43" s="134"/>
      <c r="TZZ43" s="134"/>
      <c r="UAA43" s="134"/>
      <c r="UAB43" s="134"/>
      <c r="UAC43" s="134"/>
      <c r="UAD43" s="134"/>
      <c r="UAE43" s="134"/>
      <c r="UAF43" s="134"/>
      <c r="UAG43" s="134"/>
      <c r="UAH43" s="134"/>
      <c r="UAI43" s="134"/>
      <c r="UAJ43" s="134"/>
      <c r="UAK43" s="134"/>
      <c r="UAL43" s="134"/>
      <c r="UAM43" s="134"/>
      <c r="UAN43" s="134"/>
      <c r="UAO43" s="134"/>
      <c r="UAP43" s="134"/>
      <c r="UAQ43" s="134"/>
      <c r="UAR43" s="134"/>
      <c r="UAS43" s="134"/>
      <c r="UAT43" s="134"/>
      <c r="UAU43" s="134"/>
      <c r="UAV43" s="134"/>
      <c r="UAW43" s="134"/>
      <c r="UAX43" s="134"/>
      <c r="UAY43" s="134"/>
      <c r="UAZ43" s="134"/>
      <c r="UBA43" s="134"/>
      <c r="UBB43" s="134"/>
      <c r="UBC43" s="134"/>
      <c r="UBD43" s="134"/>
      <c r="UBE43" s="134"/>
      <c r="UBF43" s="134"/>
      <c r="UBG43" s="134"/>
      <c r="UBH43" s="134"/>
      <c r="UBI43" s="134"/>
      <c r="UBJ43" s="134"/>
      <c r="UBK43" s="134"/>
      <c r="UBL43" s="134"/>
      <c r="UBM43" s="134"/>
      <c r="UBN43" s="134"/>
      <c r="UBO43" s="134"/>
      <c r="UBP43" s="134"/>
      <c r="UBQ43" s="134"/>
      <c r="UBR43" s="134"/>
      <c r="UBS43" s="134"/>
      <c r="UBT43" s="134"/>
      <c r="UBU43" s="134"/>
      <c r="UBV43" s="134"/>
      <c r="UBW43" s="134"/>
      <c r="UBX43" s="134"/>
      <c r="UBY43" s="134"/>
      <c r="UBZ43" s="134"/>
      <c r="UCA43" s="134"/>
      <c r="UCB43" s="134"/>
      <c r="UCC43" s="134"/>
      <c r="UCD43" s="134"/>
      <c r="UCE43" s="134"/>
      <c r="UCF43" s="134"/>
      <c r="UCG43" s="134"/>
      <c r="UCH43" s="134"/>
      <c r="UCI43" s="134"/>
      <c r="UCJ43" s="134"/>
      <c r="UCK43" s="134"/>
      <c r="UCL43" s="134"/>
      <c r="UCM43" s="134"/>
      <c r="UCN43" s="134"/>
      <c r="UCO43" s="134"/>
      <c r="UCP43" s="134"/>
      <c r="UCQ43" s="134"/>
      <c r="UCR43" s="134"/>
      <c r="UCS43" s="134"/>
      <c r="UCT43" s="134"/>
      <c r="UCU43" s="134"/>
      <c r="UCV43" s="134"/>
      <c r="UCW43" s="134"/>
      <c r="UCX43" s="134"/>
      <c r="UCY43" s="134"/>
      <c r="UCZ43" s="134"/>
      <c r="UDA43" s="134"/>
      <c r="UDB43" s="134"/>
      <c r="UDC43" s="134"/>
      <c r="UDD43" s="134"/>
      <c r="UDE43" s="134"/>
      <c r="UDF43" s="134"/>
      <c r="UDG43" s="134"/>
      <c r="UDH43" s="134"/>
      <c r="UDI43" s="134"/>
      <c r="UDJ43" s="134"/>
      <c r="UDK43" s="134"/>
      <c r="UDL43" s="134"/>
      <c r="UDM43" s="134"/>
      <c r="UDN43" s="134"/>
      <c r="UDO43" s="134"/>
      <c r="UDP43" s="134"/>
      <c r="UDQ43" s="134"/>
      <c r="UDR43" s="134"/>
      <c r="UDS43" s="134"/>
      <c r="UDT43" s="134"/>
      <c r="UDU43" s="134"/>
      <c r="UDV43" s="134"/>
      <c r="UDW43" s="134"/>
      <c r="UDX43" s="134"/>
      <c r="UDY43" s="134"/>
      <c r="UDZ43" s="134"/>
      <c r="UEA43" s="134"/>
      <c r="UEB43" s="134"/>
      <c r="UEC43" s="134"/>
      <c r="UED43" s="134"/>
      <c r="UEE43" s="134"/>
      <c r="UEF43" s="134"/>
      <c r="UEG43" s="134"/>
      <c r="UEH43" s="134"/>
      <c r="UEI43" s="134"/>
      <c r="UEJ43" s="134"/>
      <c r="UEK43" s="134"/>
      <c r="UEL43" s="134"/>
      <c r="UEM43" s="134"/>
      <c r="UEN43" s="134"/>
      <c r="UEO43" s="134"/>
      <c r="UEP43" s="134"/>
      <c r="UEQ43" s="134"/>
      <c r="UER43" s="134"/>
      <c r="UES43" s="134"/>
      <c r="UET43" s="134"/>
      <c r="UEU43" s="134"/>
      <c r="UEV43" s="134"/>
      <c r="UEW43" s="134"/>
      <c r="UEX43" s="134"/>
      <c r="UEY43" s="134"/>
      <c r="UEZ43" s="134"/>
      <c r="UFA43" s="134"/>
      <c r="UFB43" s="134"/>
      <c r="UFC43" s="134"/>
      <c r="UFD43" s="134"/>
      <c r="UFE43" s="134"/>
      <c r="UFF43" s="134"/>
      <c r="UFG43" s="134"/>
      <c r="UFH43" s="134"/>
      <c r="UFI43" s="134"/>
      <c r="UFJ43" s="134"/>
      <c r="UFK43" s="134"/>
      <c r="UFL43" s="134"/>
      <c r="UFM43" s="134"/>
      <c r="UFN43" s="134"/>
      <c r="UFO43" s="134"/>
      <c r="UFP43" s="134"/>
      <c r="UFQ43" s="134"/>
      <c r="UFR43" s="134"/>
      <c r="UFS43" s="134"/>
      <c r="UFT43" s="134"/>
      <c r="UFU43" s="134"/>
      <c r="UFV43" s="134"/>
      <c r="UFW43" s="134"/>
      <c r="UFX43" s="134"/>
      <c r="UFY43" s="134"/>
      <c r="UFZ43" s="134"/>
      <c r="UGA43" s="134"/>
      <c r="UGB43" s="134"/>
      <c r="UGC43" s="134"/>
      <c r="UGD43" s="134"/>
      <c r="UGE43" s="134"/>
      <c r="UGF43" s="134"/>
      <c r="UGG43" s="134"/>
      <c r="UGH43" s="134"/>
      <c r="UGI43" s="134"/>
      <c r="UGJ43" s="134"/>
      <c r="UGK43" s="134"/>
      <c r="UGL43" s="134"/>
      <c r="UGM43" s="134"/>
      <c r="UGN43" s="134"/>
      <c r="UGO43" s="134"/>
      <c r="UGP43" s="134"/>
      <c r="UGQ43" s="134"/>
      <c r="UGR43" s="134"/>
      <c r="UGS43" s="134"/>
      <c r="UGT43" s="134"/>
      <c r="UGU43" s="134"/>
      <c r="UGV43" s="134"/>
      <c r="UGW43" s="134"/>
      <c r="UGX43" s="134"/>
      <c r="UGY43" s="134"/>
      <c r="UGZ43" s="134"/>
      <c r="UHA43" s="134"/>
      <c r="UHB43" s="134"/>
      <c r="UHC43" s="134"/>
      <c r="UHD43" s="134"/>
      <c r="UHE43" s="134"/>
      <c r="UHF43" s="134"/>
      <c r="UHG43" s="134"/>
      <c r="UHH43" s="134"/>
      <c r="UHI43" s="134"/>
      <c r="UHJ43" s="134"/>
      <c r="UHK43" s="134"/>
      <c r="UHL43" s="134"/>
      <c r="UHM43" s="134"/>
      <c r="UHN43" s="134"/>
      <c r="UHO43" s="134"/>
      <c r="UHP43" s="134"/>
      <c r="UHQ43" s="134"/>
      <c r="UHR43" s="134"/>
      <c r="UHS43" s="134"/>
      <c r="UHT43" s="134"/>
      <c r="UHU43" s="134"/>
      <c r="UHV43" s="134"/>
      <c r="UHW43" s="134"/>
      <c r="UHX43" s="134"/>
      <c r="UHY43" s="134"/>
      <c r="UHZ43" s="134"/>
      <c r="UIA43" s="134"/>
      <c r="UIB43" s="134"/>
      <c r="UIC43" s="134"/>
      <c r="UID43" s="134"/>
      <c r="UIE43" s="134"/>
      <c r="UIF43" s="134"/>
      <c r="UIG43" s="134"/>
      <c r="UIH43" s="134"/>
      <c r="UII43" s="134"/>
      <c r="UIJ43" s="134"/>
      <c r="UIK43" s="134"/>
      <c r="UIL43" s="134"/>
      <c r="UIM43" s="134"/>
      <c r="UIN43" s="134"/>
      <c r="UIO43" s="134"/>
      <c r="UIP43" s="134"/>
      <c r="UIQ43" s="134"/>
      <c r="UIR43" s="134"/>
      <c r="UIS43" s="134"/>
      <c r="UIT43" s="134"/>
      <c r="UIU43" s="134"/>
      <c r="UIV43" s="134"/>
      <c r="UIW43" s="134"/>
      <c r="UIX43" s="134"/>
      <c r="UIY43" s="134"/>
      <c r="UIZ43" s="134"/>
      <c r="UJA43" s="134"/>
      <c r="UJB43" s="134"/>
      <c r="UJC43" s="134"/>
      <c r="UJD43" s="134"/>
      <c r="UJE43" s="134"/>
      <c r="UJF43" s="134"/>
      <c r="UJG43" s="134"/>
      <c r="UJH43" s="134"/>
      <c r="UJI43" s="134"/>
      <c r="UJJ43" s="134"/>
      <c r="UJK43" s="134"/>
      <c r="UJL43" s="134"/>
      <c r="UJM43" s="134"/>
      <c r="UJN43" s="134"/>
      <c r="UJO43" s="134"/>
      <c r="UJP43" s="134"/>
      <c r="UJQ43" s="134"/>
      <c r="UJR43" s="134"/>
      <c r="UJS43" s="134"/>
      <c r="UJT43" s="134"/>
      <c r="UJU43" s="134"/>
      <c r="UJV43" s="134"/>
      <c r="UJW43" s="134"/>
      <c r="UJX43" s="134"/>
      <c r="UJY43" s="134"/>
      <c r="UJZ43" s="134"/>
      <c r="UKA43" s="134"/>
      <c r="UKB43" s="134"/>
      <c r="UKC43" s="134"/>
      <c r="UKD43" s="134"/>
      <c r="UKE43" s="134"/>
      <c r="UKF43" s="134"/>
      <c r="UKG43" s="134"/>
      <c r="UKH43" s="134"/>
      <c r="UKI43" s="134"/>
      <c r="UKJ43" s="134"/>
      <c r="UKK43" s="134"/>
      <c r="UKL43" s="134"/>
      <c r="UKM43" s="134"/>
      <c r="UKN43" s="134"/>
      <c r="UKO43" s="134"/>
      <c r="UKP43" s="134"/>
      <c r="UKQ43" s="134"/>
      <c r="UKR43" s="134"/>
      <c r="UKS43" s="134"/>
      <c r="UKT43" s="134"/>
      <c r="UKU43" s="134"/>
      <c r="UKV43" s="134"/>
      <c r="UKW43" s="134"/>
      <c r="UKX43" s="134"/>
      <c r="UKY43" s="134"/>
      <c r="UKZ43" s="134"/>
      <c r="ULA43" s="134"/>
      <c r="ULB43" s="134"/>
      <c r="ULC43" s="134"/>
      <c r="ULD43" s="134"/>
      <c r="ULE43" s="134"/>
      <c r="ULF43" s="134"/>
      <c r="ULG43" s="134"/>
      <c r="ULH43" s="134"/>
      <c r="ULI43" s="134"/>
      <c r="ULJ43" s="134"/>
      <c r="ULK43" s="134"/>
      <c r="ULL43" s="134"/>
      <c r="ULM43" s="134"/>
      <c r="ULN43" s="134"/>
      <c r="ULO43" s="134"/>
      <c r="ULP43" s="134"/>
      <c r="ULQ43" s="134"/>
      <c r="ULR43" s="134"/>
      <c r="ULS43" s="134"/>
      <c r="ULT43" s="134"/>
      <c r="ULU43" s="134"/>
      <c r="ULV43" s="134"/>
      <c r="ULW43" s="134"/>
      <c r="ULX43" s="134"/>
      <c r="ULY43" s="134"/>
      <c r="ULZ43" s="134"/>
      <c r="UMA43" s="134"/>
      <c r="UMB43" s="134"/>
      <c r="UMC43" s="134"/>
      <c r="UMD43" s="134"/>
      <c r="UME43" s="134"/>
      <c r="UMF43" s="134"/>
      <c r="UMG43" s="134"/>
      <c r="UMH43" s="134"/>
      <c r="UMI43" s="134"/>
      <c r="UMJ43" s="134"/>
      <c r="UMK43" s="134"/>
      <c r="UML43" s="134"/>
      <c r="UMM43" s="134"/>
      <c r="UMN43" s="134"/>
      <c r="UMO43" s="134"/>
      <c r="UMP43" s="134"/>
      <c r="UMQ43" s="134"/>
      <c r="UMR43" s="134"/>
      <c r="UMS43" s="134"/>
      <c r="UMT43" s="134"/>
      <c r="UMU43" s="134"/>
      <c r="UMV43" s="134"/>
      <c r="UMW43" s="134"/>
      <c r="UMX43" s="134"/>
      <c r="UMY43" s="134"/>
      <c r="UMZ43" s="134"/>
      <c r="UNA43" s="134"/>
      <c r="UNB43" s="134"/>
      <c r="UNC43" s="134"/>
      <c r="UND43" s="134"/>
      <c r="UNE43" s="134"/>
      <c r="UNF43" s="134"/>
      <c r="UNG43" s="134"/>
      <c r="UNH43" s="134"/>
      <c r="UNI43" s="134"/>
      <c r="UNJ43" s="134"/>
      <c r="UNK43" s="134"/>
      <c r="UNL43" s="134"/>
      <c r="UNM43" s="134"/>
      <c r="UNN43" s="134"/>
      <c r="UNO43" s="134"/>
      <c r="UNP43" s="134"/>
      <c r="UNQ43" s="134"/>
      <c r="UNR43" s="134"/>
      <c r="UNS43" s="134"/>
      <c r="UNT43" s="134"/>
      <c r="UNU43" s="134"/>
      <c r="UNV43" s="134"/>
      <c r="UNW43" s="134"/>
      <c r="UNX43" s="134"/>
      <c r="UNY43" s="134"/>
      <c r="UNZ43" s="134"/>
      <c r="UOA43" s="134"/>
      <c r="UOB43" s="134"/>
      <c r="UOC43" s="134"/>
      <c r="UOD43" s="134"/>
      <c r="UOE43" s="134"/>
      <c r="UOF43" s="134"/>
      <c r="UOG43" s="134"/>
      <c r="UOH43" s="134"/>
      <c r="UOI43" s="134"/>
      <c r="UOJ43" s="134"/>
      <c r="UOK43" s="134"/>
      <c r="UOL43" s="134"/>
      <c r="UOM43" s="134"/>
      <c r="UON43" s="134"/>
      <c r="UOO43" s="134"/>
      <c r="UOP43" s="134"/>
      <c r="UOQ43" s="134"/>
      <c r="UOR43" s="134"/>
      <c r="UOS43" s="134"/>
      <c r="UOT43" s="134"/>
      <c r="UOU43" s="134"/>
      <c r="UOV43" s="134"/>
      <c r="UOW43" s="134"/>
      <c r="UOX43" s="134"/>
      <c r="UOY43" s="134"/>
      <c r="UOZ43" s="134"/>
      <c r="UPA43" s="134"/>
      <c r="UPB43" s="134"/>
      <c r="UPC43" s="134"/>
      <c r="UPD43" s="134"/>
      <c r="UPE43" s="134"/>
      <c r="UPF43" s="134"/>
      <c r="UPG43" s="134"/>
      <c r="UPH43" s="134"/>
      <c r="UPI43" s="134"/>
      <c r="UPJ43" s="134"/>
      <c r="UPK43" s="134"/>
      <c r="UPL43" s="134"/>
      <c r="UPM43" s="134"/>
      <c r="UPN43" s="134"/>
      <c r="UPO43" s="134"/>
      <c r="UPP43" s="134"/>
      <c r="UPQ43" s="134"/>
      <c r="UPR43" s="134"/>
      <c r="UPS43" s="134"/>
      <c r="UPT43" s="134"/>
      <c r="UPU43" s="134"/>
      <c r="UPV43" s="134"/>
      <c r="UPW43" s="134"/>
      <c r="UPX43" s="134"/>
      <c r="UPY43" s="134"/>
      <c r="UPZ43" s="134"/>
      <c r="UQA43" s="134"/>
      <c r="UQB43" s="134"/>
      <c r="UQC43" s="134"/>
      <c r="UQD43" s="134"/>
      <c r="UQE43" s="134"/>
      <c r="UQF43" s="134"/>
      <c r="UQG43" s="134"/>
      <c r="UQH43" s="134"/>
      <c r="UQI43" s="134"/>
      <c r="UQJ43" s="134"/>
      <c r="UQK43" s="134"/>
      <c r="UQL43" s="134"/>
      <c r="UQM43" s="134"/>
      <c r="UQN43" s="134"/>
      <c r="UQO43" s="134"/>
      <c r="UQP43" s="134"/>
      <c r="UQQ43" s="134"/>
      <c r="UQR43" s="134"/>
      <c r="UQS43" s="134"/>
      <c r="UQT43" s="134"/>
      <c r="UQU43" s="134"/>
      <c r="UQV43" s="134"/>
      <c r="UQW43" s="134"/>
      <c r="UQX43" s="134"/>
      <c r="UQY43" s="134"/>
      <c r="UQZ43" s="134"/>
      <c r="URA43" s="134"/>
      <c r="URB43" s="134"/>
      <c r="URC43" s="134"/>
      <c r="URD43" s="134"/>
      <c r="URE43" s="134"/>
      <c r="URF43" s="134"/>
      <c r="URG43" s="134"/>
      <c r="URH43" s="134"/>
      <c r="URI43" s="134"/>
      <c r="URJ43" s="134"/>
      <c r="URK43" s="134"/>
      <c r="URL43" s="134"/>
      <c r="URM43" s="134"/>
      <c r="URN43" s="134"/>
      <c r="URO43" s="134"/>
      <c r="URP43" s="134"/>
      <c r="URQ43" s="134"/>
      <c r="URR43" s="134"/>
      <c r="URS43" s="134"/>
      <c r="URT43" s="134"/>
      <c r="URU43" s="134"/>
      <c r="URV43" s="134"/>
      <c r="URW43" s="134"/>
      <c r="URX43" s="134"/>
      <c r="URY43" s="134"/>
      <c r="URZ43" s="134"/>
      <c r="USA43" s="134"/>
      <c r="USB43" s="134"/>
      <c r="USC43" s="134"/>
      <c r="USD43" s="134"/>
      <c r="USE43" s="134"/>
      <c r="USF43" s="134"/>
      <c r="USG43" s="134"/>
      <c r="USH43" s="134"/>
      <c r="USI43" s="134"/>
      <c r="USJ43" s="134"/>
      <c r="USK43" s="134"/>
      <c r="USL43" s="134"/>
      <c r="USM43" s="134"/>
      <c r="USN43" s="134"/>
      <c r="USO43" s="134"/>
      <c r="USP43" s="134"/>
      <c r="USQ43" s="134"/>
      <c r="USR43" s="134"/>
      <c r="USS43" s="134"/>
      <c r="UST43" s="134"/>
      <c r="USU43" s="134"/>
      <c r="USV43" s="134"/>
      <c r="USW43" s="134"/>
      <c r="USX43" s="134"/>
      <c r="USY43" s="134"/>
      <c r="USZ43" s="134"/>
      <c r="UTA43" s="134"/>
      <c r="UTB43" s="134"/>
      <c r="UTC43" s="134"/>
      <c r="UTD43" s="134"/>
      <c r="UTE43" s="134"/>
      <c r="UTF43" s="134"/>
      <c r="UTG43" s="134"/>
      <c r="UTH43" s="134"/>
      <c r="UTI43" s="134"/>
      <c r="UTJ43" s="134"/>
      <c r="UTK43" s="134"/>
      <c r="UTL43" s="134"/>
      <c r="UTM43" s="134"/>
      <c r="UTN43" s="134"/>
      <c r="UTO43" s="134"/>
      <c r="UTP43" s="134"/>
      <c r="UTQ43" s="134"/>
      <c r="UTR43" s="134"/>
      <c r="UTS43" s="134"/>
      <c r="UTT43" s="134"/>
      <c r="UTU43" s="134"/>
      <c r="UTV43" s="134"/>
      <c r="UTW43" s="134"/>
      <c r="UTX43" s="134"/>
      <c r="UTY43" s="134"/>
      <c r="UTZ43" s="134"/>
      <c r="UUA43" s="134"/>
      <c r="UUB43" s="134"/>
      <c r="UUC43" s="134"/>
      <c r="UUD43" s="134"/>
      <c r="UUE43" s="134"/>
      <c r="UUF43" s="134"/>
      <c r="UUG43" s="134"/>
      <c r="UUH43" s="134"/>
      <c r="UUI43" s="134"/>
      <c r="UUJ43" s="134"/>
      <c r="UUK43" s="134"/>
      <c r="UUL43" s="134"/>
      <c r="UUM43" s="134"/>
      <c r="UUN43" s="134"/>
      <c r="UUO43" s="134"/>
      <c r="UUP43" s="134"/>
      <c r="UUQ43" s="134"/>
      <c r="UUR43" s="134"/>
      <c r="UUS43" s="134"/>
      <c r="UUT43" s="134"/>
      <c r="UUU43" s="134"/>
      <c r="UUV43" s="134"/>
      <c r="UUW43" s="134"/>
      <c r="UUX43" s="134"/>
      <c r="UUY43" s="134"/>
      <c r="UUZ43" s="134"/>
      <c r="UVA43" s="134"/>
      <c r="UVB43" s="134"/>
      <c r="UVC43" s="134"/>
      <c r="UVD43" s="134"/>
      <c r="UVE43" s="134"/>
      <c r="UVF43" s="134"/>
      <c r="UVG43" s="134"/>
      <c r="UVH43" s="134"/>
      <c r="UVI43" s="134"/>
      <c r="UVJ43" s="134"/>
      <c r="UVK43" s="134"/>
      <c r="UVL43" s="134"/>
      <c r="UVM43" s="134"/>
      <c r="UVN43" s="134"/>
      <c r="UVO43" s="134"/>
      <c r="UVP43" s="134"/>
      <c r="UVQ43" s="134"/>
      <c r="UVR43" s="134"/>
      <c r="UVS43" s="134"/>
      <c r="UVT43" s="134"/>
      <c r="UVU43" s="134"/>
      <c r="UVV43" s="134"/>
      <c r="UVW43" s="134"/>
      <c r="UVX43" s="134"/>
      <c r="UVY43" s="134"/>
      <c r="UVZ43" s="134"/>
      <c r="UWA43" s="134"/>
      <c r="UWB43" s="134"/>
      <c r="UWC43" s="134"/>
      <c r="UWD43" s="134"/>
      <c r="UWE43" s="134"/>
      <c r="UWF43" s="134"/>
      <c r="UWG43" s="134"/>
      <c r="UWH43" s="134"/>
      <c r="UWI43" s="134"/>
      <c r="UWJ43" s="134"/>
      <c r="UWK43" s="134"/>
      <c r="UWL43" s="134"/>
      <c r="UWM43" s="134"/>
      <c r="UWN43" s="134"/>
      <c r="UWO43" s="134"/>
      <c r="UWP43" s="134"/>
      <c r="UWQ43" s="134"/>
      <c r="UWR43" s="134"/>
      <c r="UWS43" s="134"/>
      <c r="UWT43" s="134"/>
      <c r="UWU43" s="134"/>
      <c r="UWV43" s="134"/>
      <c r="UWW43" s="134"/>
      <c r="UWX43" s="134"/>
      <c r="UWY43" s="134"/>
      <c r="UWZ43" s="134"/>
      <c r="UXA43" s="134"/>
      <c r="UXB43" s="134"/>
      <c r="UXC43" s="134"/>
      <c r="UXD43" s="134"/>
      <c r="UXE43" s="134"/>
      <c r="UXF43" s="134"/>
      <c r="UXG43" s="134"/>
      <c r="UXH43" s="134"/>
      <c r="UXI43" s="134"/>
      <c r="UXJ43" s="134"/>
      <c r="UXK43" s="134"/>
      <c r="UXL43" s="134"/>
      <c r="UXM43" s="134"/>
      <c r="UXN43" s="134"/>
      <c r="UXO43" s="134"/>
      <c r="UXP43" s="134"/>
      <c r="UXQ43" s="134"/>
      <c r="UXR43" s="134"/>
      <c r="UXS43" s="134"/>
      <c r="UXT43" s="134"/>
      <c r="UXU43" s="134"/>
      <c r="UXV43" s="134"/>
      <c r="UXW43" s="134"/>
      <c r="UXX43" s="134"/>
      <c r="UXY43" s="134"/>
      <c r="UXZ43" s="134"/>
      <c r="UYA43" s="134"/>
      <c r="UYB43" s="134"/>
      <c r="UYC43" s="134"/>
      <c r="UYD43" s="134"/>
      <c r="UYE43" s="134"/>
      <c r="UYF43" s="134"/>
      <c r="UYG43" s="134"/>
      <c r="UYH43" s="134"/>
      <c r="UYI43" s="134"/>
      <c r="UYJ43" s="134"/>
      <c r="UYK43" s="134"/>
      <c r="UYL43" s="134"/>
      <c r="UYM43" s="134"/>
      <c r="UYN43" s="134"/>
      <c r="UYO43" s="134"/>
      <c r="UYP43" s="134"/>
      <c r="UYQ43" s="134"/>
      <c r="UYR43" s="134"/>
      <c r="UYS43" s="134"/>
      <c r="UYT43" s="134"/>
      <c r="UYU43" s="134"/>
      <c r="UYV43" s="134"/>
      <c r="UYW43" s="134"/>
      <c r="UYX43" s="134"/>
      <c r="UYY43" s="134"/>
      <c r="UYZ43" s="134"/>
      <c r="UZA43" s="134"/>
      <c r="UZB43" s="134"/>
      <c r="UZC43" s="134"/>
      <c r="UZD43" s="134"/>
      <c r="UZE43" s="134"/>
      <c r="UZF43" s="134"/>
      <c r="UZG43" s="134"/>
      <c r="UZH43" s="134"/>
      <c r="UZI43" s="134"/>
      <c r="UZJ43" s="134"/>
      <c r="UZK43" s="134"/>
      <c r="UZL43" s="134"/>
      <c r="UZM43" s="134"/>
      <c r="UZN43" s="134"/>
      <c r="UZO43" s="134"/>
      <c r="UZP43" s="134"/>
      <c r="UZQ43" s="134"/>
      <c r="UZR43" s="134"/>
      <c r="UZS43" s="134"/>
      <c r="UZT43" s="134"/>
      <c r="UZU43" s="134"/>
      <c r="UZV43" s="134"/>
      <c r="UZW43" s="134"/>
      <c r="UZX43" s="134"/>
      <c r="UZY43" s="134"/>
      <c r="UZZ43" s="134"/>
      <c r="VAA43" s="134"/>
      <c r="VAB43" s="134"/>
      <c r="VAC43" s="134"/>
      <c r="VAD43" s="134"/>
      <c r="VAE43" s="134"/>
      <c r="VAF43" s="134"/>
      <c r="VAG43" s="134"/>
      <c r="VAH43" s="134"/>
      <c r="VAI43" s="134"/>
      <c r="VAJ43" s="134"/>
      <c r="VAK43" s="134"/>
      <c r="VAL43" s="134"/>
      <c r="VAM43" s="134"/>
      <c r="VAN43" s="134"/>
      <c r="VAO43" s="134"/>
      <c r="VAP43" s="134"/>
      <c r="VAQ43" s="134"/>
      <c r="VAR43" s="134"/>
      <c r="VAS43" s="134"/>
      <c r="VAT43" s="134"/>
      <c r="VAU43" s="134"/>
      <c r="VAV43" s="134"/>
      <c r="VAW43" s="134"/>
      <c r="VAX43" s="134"/>
      <c r="VAY43" s="134"/>
      <c r="VAZ43" s="134"/>
      <c r="VBA43" s="134"/>
      <c r="VBB43" s="134"/>
      <c r="VBC43" s="134"/>
      <c r="VBD43" s="134"/>
      <c r="VBE43" s="134"/>
      <c r="VBF43" s="134"/>
      <c r="VBG43" s="134"/>
      <c r="VBH43" s="134"/>
      <c r="VBI43" s="134"/>
      <c r="VBJ43" s="134"/>
      <c r="VBK43" s="134"/>
      <c r="VBL43" s="134"/>
      <c r="VBM43" s="134"/>
      <c r="VBN43" s="134"/>
      <c r="VBO43" s="134"/>
      <c r="VBP43" s="134"/>
      <c r="VBQ43" s="134"/>
      <c r="VBR43" s="134"/>
      <c r="VBS43" s="134"/>
      <c r="VBT43" s="134"/>
      <c r="VBU43" s="134"/>
      <c r="VBV43" s="134"/>
      <c r="VBW43" s="134"/>
      <c r="VBX43" s="134"/>
      <c r="VBY43" s="134"/>
      <c r="VBZ43" s="134"/>
      <c r="VCA43" s="134"/>
      <c r="VCB43" s="134"/>
      <c r="VCC43" s="134"/>
      <c r="VCD43" s="134"/>
      <c r="VCE43" s="134"/>
      <c r="VCF43" s="134"/>
      <c r="VCG43" s="134"/>
      <c r="VCH43" s="134"/>
      <c r="VCI43" s="134"/>
      <c r="VCJ43" s="134"/>
      <c r="VCK43" s="134"/>
      <c r="VCL43" s="134"/>
      <c r="VCM43" s="134"/>
      <c r="VCN43" s="134"/>
      <c r="VCO43" s="134"/>
      <c r="VCP43" s="134"/>
      <c r="VCQ43" s="134"/>
      <c r="VCR43" s="134"/>
      <c r="VCS43" s="134"/>
      <c r="VCT43" s="134"/>
      <c r="VCU43" s="134"/>
      <c r="VCV43" s="134"/>
      <c r="VCW43" s="134"/>
      <c r="VCX43" s="134"/>
      <c r="VCY43" s="134"/>
      <c r="VCZ43" s="134"/>
      <c r="VDA43" s="134"/>
      <c r="VDB43" s="134"/>
      <c r="VDC43" s="134"/>
      <c r="VDD43" s="134"/>
      <c r="VDE43" s="134"/>
      <c r="VDF43" s="134"/>
      <c r="VDG43" s="134"/>
      <c r="VDH43" s="134"/>
      <c r="VDI43" s="134"/>
      <c r="VDJ43" s="134"/>
      <c r="VDK43" s="134"/>
      <c r="VDL43" s="134"/>
      <c r="VDM43" s="134"/>
      <c r="VDN43" s="134"/>
      <c r="VDO43" s="134"/>
      <c r="VDP43" s="134"/>
      <c r="VDQ43" s="134"/>
      <c r="VDR43" s="134"/>
      <c r="VDS43" s="134"/>
      <c r="VDT43" s="134"/>
      <c r="VDU43" s="134"/>
      <c r="VDV43" s="134"/>
      <c r="VDW43" s="134"/>
      <c r="VDX43" s="134"/>
      <c r="VDY43" s="134"/>
      <c r="VDZ43" s="134"/>
      <c r="VEA43" s="134"/>
      <c r="VEB43" s="134"/>
      <c r="VEC43" s="134"/>
      <c r="VED43" s="134"/>
      <c r="VEE43" s="134"/>
      <c r="VEF43" s="134"/>
      <c r="VEG43" s="134"/>
      <c r="VEH43" s="134"/>
      <c r="VEI43" s="134"/>
      <c r="VEJ43" s="134"/>
      <c r="VEK43" s="134"/>
      <c r="VEL43" s="134"/>
      <c r="VEM43" s="134"/>
      <c r="VEN43" s="134"/>
      <c r="VEO43" s="134"/>
      <c r="VEP43" s="134"/>
      <c r="VEQ43" s="134"/>
      <c r="VER43" s="134"/>
      <c r="VES43" s="134"/>
      <c r="VET43" s="134"/>
      <c r="VEU43" s="134"/>
      <c r="VEV43" s="134"/>
      <c r="VEW43" s="134"/>
      <c r="VEX43" s="134"/>
      <c r="VEY43" s="134"/>
      <c r="VEZ43" s="134"/>
      <c r="VFA43" s="134"/>
      <c r="VFB43" s="134"/>
      <c r="VFC43" s="134"/>
      <c r="VFD43" s="134"/>
      <c r="VFE43" s="134"/>
      <c r="VFF43" s="134"/>
      <c r="VFG43" s="134"/>
      <c r="VFH43" s="134"/>
      <c r="VFI43" s="134"/>
      <c r="VFJ43" s="134"/>
      <c r="VFK43" s="134"/>
      <c r="VFL43" s="134"/>
      <c r="VFM43" s="134"/>
      <c r="VFN43" s="134"/>
      <c r="VFO43" s="134"/>
      <c r="VFP43" s="134"/>
      <c r="VFQ43" s="134"/>
      <c r="VFR43" s="134"/>
      <c r="VFS43" s="134"/>
      <c r="VFT43" s="134"/>
      <c r="VFU43" s="134"/>
      <c r="VFV43" s="134"/>
      <c r="VFW43" s="134"/>
      <c r="VFX43" s="134"/>
      <c r="VFY43" s="134"/>
      <c r="VFZ43" s="134"/>
      <c r="VGA43" s="134"/>
      <c r="VGB43" s="134"/>
      <c r="VGC43" s="134"/>
      <c r="VGD43" s="134"/>
      <c r="VGE43" s="134"/>
      <c r="VGF43" s="134"/>
      <c r="VGG43" s="134"/>
      <c r="VGH43" s="134"/>
      <c r="VGI43" s="134"/>
      <c r="VGJ43" s="134"/>
      <c r="VGK43" s="134"/>
      <c r="VGL43" s="134"/>
      <c r="VGM43" s="134"/>
      <c r="VGN43" s="134"/>
      <c r="VGO43" s="134"/>
      <c r="VGP43" s="134"/>
      <c r="VGQ43" s="134"/>
      <c r="VGR43" s="134"/>
      <c r="VGS43" s="134"/>
      <c r="VGT43" s="134"/>
      <c r="VGU43" s="134"/>
      <c r="VGV43" s="134"/>
      <c r="VGW43" s="134"/>
      <c r="VGX43" s="134"/>
      <c r="VGY43" s="134"/>
      <c r="VGZ43" s="134"/>
      <c r="VHA43" s="134"/>
      <c r="VHB43" s="134"/>
      <c r="VHC43" s="134"/>
      <c r="VHD43" s="134"/>
      <c r="VHE43" s="134"/>
      <c r="VHF43" s="134"/>
      <c r="VHG43" s="134"/>
      <c r="VHH43" s="134"/>
      <c r="VHI43" s="134"/>
      <c r="VHJ43" s="134"/>
      <c r="VHK43" s="134"/>
      <c r="VHL43" s="134"/>
      <c r="VHM43" s="134"/>
      <c r="VHN43" s="134"/>
      <c r="VHO43" s="134"/>
      <c r="VHP43" s="134"/>
      <c r="VHQ43" s="134"/>
      <c r="VHR43" s="134"/>
      <c r="VHS43" s="134"/>
      <c r="VHT43" s="134"/>
      <c r="VHU43" s="134"/>
      <c r="VHV43" s="134"/>
      <c r="VHW43" s="134"/>
      <c r="VHX43" s="134"/>
      <c r="VHY43" s="134"/>
      <c r="VHZ43" s="134"/>
      <c r="VIA43" s="134"/>
      <c r="VIB43" s="134"/>
      <c r="VIC43" s="134"/>
      <c r="VID43" s="134"/>
      <c r="VIE43" s="134"/>
      <c r="VIF43" s="134"/>
      <c r="VIG43" s="134"/>
      <c r="VIH43" s="134"/>
      <c r="VII43" s="134"/>
      <c r="VIJ43" s="134"/>
      <c r="VIK43" s="134"/>
      <c r="VIL43" s="134"/>
      <c r="VIM43" s="134"/>
      <c r="VIN43" s="134"/>
      <c r="VIO43" s="134"/>
      <c r="VIP43" s="134"/>
      <c r="VIQ43" s="134"/>
      <c r="VIR43" s="134"/>
      <c r="VIS43" s="134"/>
      <c r="VIT43" s="134"/>
      <c r="VIU43" s="134"/>
      <c r="VIV43" s="134"/>
      <c r="VIW43" s="134"/>
      <c r="VIX43" s="134"/>
      <c r="VIY43" s="134"/>
      <c r="VIZ43" s="134"/>
      <c r="VJA43" s="134"/>
      <c r="VJB43" s="134"/>
      <c r="VJC43" s="134"/>
      <c r="VJD43" s="134"/>
      <c r="VJE43" s="134"/>
      <c r="VJF43" s="134"/>
      <c r="VJG43" s="134"/>
      <c r="VJH43" s="134"/>
      <c r="VJI43" s="134"/>
      <c r="VJJ43" s="134"/>
      <c r="VJK43" s="134"/>
      <c r="VJL43" s="134"/>
      <c r="VJM43" s="134"/>
      <c r="VJN43" s="134"/>
      <c r="VJO43" s="134"/>
      <c r="VJP43" s="134"/>
      <c r="VJQ43" s="134"/>
      <c r="VJR43" s="134"/>
      <c r="VJS43" s="134"/>
      <c r="VJT43" s="134"/>
      <c r="VJU43" s="134"/>
      <c r="VJV43" s="134"/>
      <c r="VJW43" s="134"/>
      <c r="VJX43" s="134"/>
      <c r="VJY43" s="134"/>
      <c r="VJZ43" s="134"/>
      <c r="VKA43" s="134"/>
      <c r="VKB43" s="134"/>
      <c r="VKC43" s="134"/>
      <c r="VKD43" s="134"/>
      <c r="VKE43" s="134"/>
      <c r="VKF43" s="134"/>
      <c r="VKG43" s="134"/>
      <c r="VKH43" s="134"/>
      <c r="VKI43" s="134"/>
      <c r="VKJ43" s="134"/>
      <c r="VKK43" s="134"/>
      <c r="VKL43" s="134"/>
      <c r="VKM43" s="134"/>
      <c r="VKN43" s="134"/>
      <c r="VKO43" s="134"/>
      <c r="VKP43" s="134"/>
      <c r="VKQ43" s="134"/>
      <c r="VKR43" s="134"/>
      <c r="VKS43" s="134"/>
      <c r="VKT43" s="134"/>
      <c r="VKU43" s="134"/>
      <c r="VKV43" s="134"/>
      <c r="VKW43" s="134"/>
      <c r="VKX43" s="134"/>
      <c r="VKY43" s="134"/>
      <c r="VKZ43" s="134"/>
      <c r="VLA43" s="134"/>
      <c r="VLB43" s="134"/>
      <c r="VLC43" s="134"/>
      <c r="VLD43" s="134"/>
      <c r="VLE43" s="134"/>
      <c r="VLF43" s="134"/>
      <c r="VLG43" s="134"/>
      <c r="VLH43" s="134"/>
      <c r="VLI43" s="134"/>
      <c r="VLJ43" s="134"/>
      <c r="VLK43" s="134"/>
      <c r="VLL43" s="134"/>
      <c r="VLM43" s="134"/>
      <c r="VLN43" s="134"/>
      <c r="VLO43" s="134"/>
      <c r="VLP43" s="134"/>
      <c r="VLQ43" s="134"/>
      <c r="VLR43" s="134"/>
      <c r="VLS43" s="134"/>
      <c r="VLT43" s="134"/>
      <c r="VLU43" s="134"/>
      <c r="VLV43" s="134"/>
      <c r="VLW43" s="134"/>
      <c r="VLX43" s="134"/>
      <c r="VLY43" s="134"/>
      <c r="VLZ43" s="134"/>
      <c r="VMA43" s="134"/>
      <c r="VMB43" s="134"/>
      <c r="VMC43" s="134"/>
      <c r="VMD43" s="134"/>
      <c r="VME43" s="134"/>
      <c r="VMF43" s="134"/>
      <c r="VMG43" s="134"/>
      <c r="VMH43" s="134"/>
      <c r="VMI43" s="134"/>
      <c r="VMJ43" s="134"/>
      <c r="VMK43" s="134"/>
      <c r="VML43" s="134"/>
      <c r="VMM43" s="134"/>
      <c r="VMN43" s="134"/>
      <c r="VMO43" s="134"/>
      <c r="VMP43" s="134"/>
      <c r="VMQ43" s="134"/>
      <c r="VMR43" s="134"/>
      <c r="VMS43" s="134"/>
      <c r="VMT43" s="134"/>
      <c r="VMU43" s="134"/>
      <c r="VMV43" s="134"/>
      <c r="VMW43" s="134"/>
      <c r="VMX43" s="134"/>
      <c r="VMY43" s="134"/>
      <c r="VMZ43" s="134"/>
      <c r="VNA43" s="134"/>
      <c r="VNB43" s="134"/>
      <c r="VNC43" s="134"/>
      <c r="VND43" s="134"/>
      <c r="VNE43" s="134"/>
      <c r="VNF43" s="134"/>
      <c r="VNG43" s="134"/>
      <c r="VNH43" s="134"/>
      <c r="VNI43" s="134"/>
      <c r="VNJ43" s="134"/>
      <c r="VNK43" s="134"/>
      <c r="VNL43" s="134"/>
      <c r="VNM43" s="134"/>
      <c r="VNN43" s="134"/>
      <c r="VNO43" s="134"/>
      <c r="VNP43" s="134"/>
      <c r="VNQ43" s="134"/>
      <c r="VNR43" s="134"/>
      <c r="VNS43" s="134"/>
      <c r="VNT43" s="134"/>
      <c r="VNU43" s="134"/>
      <c r="VNV43" s="134"/>
      <c r="VNW43" s="134"/>
      <c r="VNX43" s="134"/>
      <c r="VNY43" s="134"/>
      <c r="VNZ43" s="134"/>
      <c r="VOA43" s="134"/>
      <c r="VOB43" s="134"/>
      <c r="VOC43" s="134"/>
      <c r="VOD43" s="134"/>
      <c r="VOE43" s="134"/>
      <c r="VOF43" s="134"/>
      <c r="VOG43" s="134"/>
      <c r="VOH43" s="134"/>
      <c r="VOI43" s="134"/>
      <c r="VOJ43" s="134"/>
      <c r="VOK43" s="134"/>
      <c r="VOL43" s="134"/>
      <c r="VOM43" s="134"/>
      <c r="VON43" s="134"/>
      <c r="VOO43" s="134"/>
      <c r="VOP43" s="134"/>
      <c r="VOQ43" s="134"/>
      <c r="VOR43" s="134"/>
      <c r="VOS43" s="134"/>
      <c r="VOT43" s="134"/>
      <c r="VOU43" s="134"/>
      <c r="VOV43" s="134"/>
      <c r="VOW43" s="134"/>
      <c r="VOX43" s="134"/>
      <c r="VOY43" s="134"/>
      <c r="VOZ43" s="134"/>
      <c r="VPA43" s="134"/>
      <c r="VPB43" s="134"/>
      <c r="VPC43" s="134"/>
      <c r="VPD43" s="134"/>
      <c r="VPE43" s="134"/>
      <c r="VPF43" s="134"/>
      <c r="VPG43" s="134"/>
      <c r="VPH43" s="134"/>
      <c r="VPI43" s="134"/>
      <c r="VPJ43" s="134"/>
      <c r="VPK43" s="134"/>
      <c r="VPL43" s="134"/>
      <c r="VPM43" s="134"/>
      <c r="VPN43" s="134"/>
      <c r="VPO43" s="134"/>
      <c r="VPP43" s="134"/>
      <c r="VPQ43" s="134"/>
      <c r="VPR43" s="134"/>
      <c r="VPS43" s="134"/>
      <c r="VPT43" s="134"/>
      <c r="VPU43" s="134"/>
      <c r="VPV43" s="134"/>
      <c r="VPW43" s="134"/>
      <c r="VPX43" s="134"/>
      <c r="VPY43" s="134"/>
      <c r="VPZ43" s="134"/>
      <c r="VQA43" s="134"/>
      <c r="VQB43" s="134"/>
      <c r="VQC43" s="134"/>
      <c r="VQD43" s="134"/>
      <c r="VQE43" s="134"/>
      <c r="VQF43" s="134"/>
      <c r="VQG43" s="134"/>
      <c r="VQH43" s="134"/>
      <c r="VQI43" s="134"/>
      <c r="VQJ43" s="134"/>
      <c r="VQK43" s="134"/>
      <c r="VQL43" s="134"/>
      <c r="VQM43" s="134"/>
      <c r="VQN43" s="134"/>
      <c r="VQO43" s="134"/>
      <c r="VQP43" s="134"/>
      <c r="VQQ43" s="134"/>
      <c r="VQR43" s="134"/>
      <c r="VQS43" s="134"/>
      <c r="VQT43" s="134"/>
      <c r="VQU43" s="134"/>
      <c r="VQV43" s="134"/>
      <c r="VQW43" s="134"/>
      <c r="VQX43" s="134"/>
      <c r="VQY43" s="134"/>
      <c r="VQZ43" s="134"/>
      <c r="VRA43" s="134"/>
      <c r="VRB43" s="134"/>
      <c r="VRC43" s="134"/>
      <c r="VRD43" s="134"/>
      <c r="VRE43" s="134"/>
      <c r="VRF43" s="134"/>
      <c r="VRG43" s="134"/>
      <c r="VRH43" s="134"/>
      <c r="VRI43" s="134"/>
      <c r="VRJ43" s="134"/>
      <c r="VRK43" s="134"/>
      <c r="VRL43" s="134"/>
      <c r="VRM43" s="134"/>
      <c r="VRN43" s="134"/>
      <c r="VRO43" s="134"/>
      <c r="VRP43" s="134"/>
      <c r="VRQ43" s="134"/>
      <c r="VRR43" s="134"/>
      <c r="VRS43" s="134"/>
      <c r="VRT43" s="134"/>
      <c r="VRU43" s="134"/>
      <c r="VRV43" s="134"/>
      <c r="VRW43" s="134"/>
      <c r="VRX43" s="134"/>
      <c r="VRY43" s="134"/>
      <c r="VRZ43" s="134"/>
      <c r="VSA43" s="134"/>
      <c r="VSB43" s="134"/>
      <c r="VSC43" s="134"/>
      <c r="VSD43" s="134"/>
      <c r="VSE43" s="134"/>
      <c r="VSF43" s="134"/>
      <c r="VSG43" s="134"/>
      <c r="VSH43" s="134"/>
      <c r="VSI43" s="134"/>
      <c r="VSJ43" s="134"/>
      <c r="VSK43" s="134"/>
      <c r="VSL43" s="134"/>
      <c r="VSM43" s="134"/>
      <c r="VSN43" s="134"/>
      <c r="VSO43" s="134"/>
      <c r="VSP43" s="134"/>
      <c r="VSQ43" s="134"/>
      <c r="VSR43" s="134"/>
      <c r="VSS43" s="134"/>
      <c r="VST43" s="134"/>
      <c r="VSU43" s="134"/>
      <c r="VSV43" s="134"/>
      <c r="VSW43" s="134"/>
      <c r="VSX43" s="134"/>
      <c r="VSY43" s="134"/>
      <c r="VSZ43" s="134"/>
      <c r="VTA43" s="134"/>
      <c r="VTB43" s="134"/>
      <c r="VTC43" s="134"/>
      <c r="VTD43" s="134"/>
      <c r="VTE43" s="134"/>
      <c r="VTF43" s="134"/>
      <c r="VTG43" s="134"/>
      <c r="VTH43" s="134"/>
      <c r="VTI43" s="134"/>
      <c r="VTJ43" s="134"/>
      <c r="VTK43" s="134"/>
      <c r="VTL43" s="134"/>
      <c r="VTM43" s="134"/>
      <c r="VTN43" s="134"/>
      <c r="VTO43" s="134"/>
      <c r="VTP43" s="134"/>
      <c r="VTQ43" s="134"/>
      <c r="VTR43" s="134"/>
      <c r="VTS43" s="134"/>
      <c r="VTT43" s="134"/>
      <c r="VTU43" s="134"/>
      <c r="VTV43" s="134"/>
      <c r="VTW43" s="134"/>
      <c r="VTX43" s="134"/>
      <c r="VTY43" s="134"/>
      <c r="VTZ43" s="134"/>
      <c r="VUA43" s="134"/>
      <c r="VUB43" s="134"/>
      <c r="VUC43" s="134"/>
      <c r="VUD43" s="134"/>
      <c r="VUE43" s="134"/>
      <c r="VUF43" s="134"/>
      <c r="VUG43" s="134"/>
      <c r="VUH43" s="134"/>
      <c r="VUI43" s="134"/>
      <c r="VUJ43" s="134"/>
      <c r="VUK43" s="134"/>
      <c r="VUL43" s="134"/>
      <c r="VUM43" s="134"/>
      <c r="VUN43" s="134"/>
      <c r="VUO43" s="134"/>
      <c r="VUP43" s="134"/>
      <c r="VUQ43" s="134"/>
      <c r="VUR43" s="134"/>
      <c r="VUS43" s="134"/>
      <c r="VUT43" s="134"/>
      <c r="VUU43" s="134"/>
      <c r="VUV43" s="134"/>
      <c r="VUW43" s="134"/>
      <c r="VUX43" s="134"/>
      <c r="VUY43" s="134"/>
      <c r="VUZ43" s="134"/>
      <c r="VVA43" s="134"/>
      <c r="VVB43" s="134"/>
      <c r="VVC43" s="134"/>
      <c r="VVD43" s="134"/>
      <c r="VVE43" s="134"/>
      <c r="VVF43" s="134"/>
      <c r="VVG43" s="134"/>
      <c r="VVH43" s="134"/>
      <c r="VVI43" s="134"/>
      <c r="VVJ43" s="134"/>
      <c r="VVK43" s="134"/>
      <c r="VVL43" s="134"/>
      <c r="VVM43" s="134"/>
      <c r="VVN43" s="134"/>
      <c r="VVO43" s="134"/>
      <c r="VVP43" s="134"/>
      <c r="VVQ43" s="134"/>
      <c r="VVR43" s="134"/>
      <c r="VVS43" s="134"/>
      <c r="VVT43" s="134"/>
      <c r="VVU43" s="134"/>
      <c r="VVV43" s="134"/>
      <c r="VVW43" s="134"/>
      <c r="VVX43" s="134"/>
      <c r="VVY43" s="134"/>
      <c r="VVZ43" s="134"/>
      <c r="VWA43" s="134"/>
      <c r="VWB43" s="134"/>
      <c r="VWC43" s="134"/>
      <c r="VWD43" s="134"/>
      <c r="VWE43" s="134"/>
      <c r="VWF43" s="134"/>
      <c r="VWG43" s="134"/>
      <c r="VWH43" s="134"/>
      <c r="VWI43" s="134"/>
      <c r="VWJ43" s="134"/>
      <c r="VWK43" s="134"/>
      <c r="VWL43" s="134"/>
      <c r="VWM43" s="134"/>
      <c r="VWN43" s="134"/>
      <c r="VWO43" s="134"/>
      <c r="VWP43" s="134"/>
      <c r="VWQ43" s="134"/>
      <c r="VWR43" s="134"/>
      <c r="VWS43" s="134"/>
      <c r="VWT43" s="134"/>
      <c r="VWU43" s="134"/>
      <c r="VWV43" s="134"/>
      <c r="VWW43" s="134"/>
      <c r="VWX43" s="134"/>
      <c r="VWY43" s="134"/>
      <c r="VWZ43" s="134"/>
      <c r="VXA43" s="134"/>
      <c r="VXB43" s="134"/>
      <c r="VXC43" s="134"/>
      <c r="VXD43" s="134"/>
      <c r="VXE43" s="134"/>
      <c r="VXF43" s="134"/>
      <c r="VXG43" s="134"/>
      <c r="VXH43" s="134"/>
      <c r="VXI43" s="134"/>
      <c r="VXJ43" s="134"/>
      <c r="VXK43" s="134"/>
      <c r="VXL43" s="134"/>
      <c r="VXM43" s="134"/>
      <c r="VXN43" s="134"/>
      <c r="VXO43" s="134"/>
      <c r="VXP43" s="134"/>
      <c r="VXQ43" s="134"/>
      <c r="VXR43" s="134"/>
      <c r="VXS43" s="134"/>
      <c r="VXT43" s="134"/>
      <c r="VXU43" s="134"/>
      <c r="VXV43" s="134"/>
      <c r="VXW43" s="134"/>
      <c r="VXX43" s="134"/>
      <c r="VXY43" s="134"/>
      <c r="VXZ43" s="134"/>
      <c r="VYA43" s="134"/>
      <c r="VYB43" s="134"/>
      <c r="VYC43" s="134"/>
      <c r="VYD43" s="134"/>
      <c r="VYE43" s="134"/>
      <c r="VYF43" s="134"/>
      <c r="VYG43" s="134"/>
      <c r="VYH43" s="134"/>
      <c r="VYI43" s="134"/>
      <c r="VYJ43" s="134"/>
      <c r="VYK43" s="134"/>
      <c r="VYL43" s="134"/>
      <c r="VYM43" s="134"/>
      <c r="VYN43" s="134"/>
      <c r="VYO43" s="134"/>
      <c r="VYP43" s="134"/>
      <c r="VYQ43" s="134"/>
      <c r="VYR43" s="134"/>
      <c r="VYS43" s="134"/>
      <c r="VYT43" s="134"/>
      <c r="VYU43" s="134"/>
      <c r="VYV43" s="134"/>
      <c r="VYW43" s="134"/>
      <c r="VYX43" s="134"/>
      <c r="VYY43" s="134"/>
      <c r="VYZ43" s="134"/>
      <c r="VZA43" s="134"/>
      <c r="VZB43" s="134"/>
      <c r="VZC43" s="134"/>
      <c r="VZD43" s="134"/>
      <c r="VZE43" s="134"/>
      <c r="VZF43" s="134"/>
      <c r="VZG43" s="134"/>
      <c r="VZH43" s="134"/>
      <c r="VZI43" s="134"/>
      <c r="VZJ43" s="134"/>
      <c r="VZK43" s="134"/>
      <c r="VZL43" s="134"/>
      <c r="VZM43" s="134"/>
      <c r="VZN43" s="134"/>
      <c r="VZO43" s="134"/>
      <c r="VZP43" s="134"/>
      <c r="VZQ43" s="134"/>
      <c r="VZR43" s="134"/>
      <c r="VZS43" s="134"/>
      <c r="VZT43" s="134"/>
      <c r="VZU43" s="134"/>
      <c r="VZV43" s="134"/>
      <c r="VZW43" s="134"/>
      <c r="VZX43" s="134"/>
      <c r="VZY43" s="134"/>
      <c r="VZZ43" s="134"/>
      <c r="WAA43" s="134"/>
      <c r="WAB43" s="134"/>
      <c r="WAC43" s="134"/>
      <c r="WAD43" s="134"/>
      <c r="WAE43" s="134"/>
      <c r="WAF43" s="134"/>
      <c r="WAG43" s="134"/>
      <c r="WAH43" s="134"/>
      <c r="WAI43" s="134"/>
      <c r="WAJ43" s="134"/>
      <c r="WAK43" s="134"/>
      <c r="WAL43" s="134"/>
      <c r="WAM43" s="134"/>
      <c r="WAN43" s="134"/>
      <c r="WAO43" s="134"/>
      <c r="WAP43" s="134"/>
      <c r="WAQ43" s="134"/>
      <c r="WAR43" s="134"/>
      <c r="WAS43" s="134"/>
      <c r="WAT43" s="134"/>
      <c r="WAU43" s="134"/>
      <c r="WAV43" s="134"/>
      <c r="WAW43" s="134"/>
      <c r="WAX43" s="134"/>
      <c r="WAY43" s="134"/>
      <c r="WAZ43" s="134"/>
      <c r="WBA43" s="134"/>
      <c r="WBB43" s="134"/>
      <c r="WBC43" s="134"/>
      <c r="WBD43" s="134"/>
      <c r="WBE43" s="134"/>
      <c r="WBF43" s="134"/>
      <c r="WBG43" s="134"/>
      <c r="WBH43" s="134"/>
      <c r="WBI43" s="134"/>
      <c r="WBJ43" s="134"/>
      <c r="WBK43" s="134"/>
      <c r="WBL43" s="134"/>
      <c r="WBM43" s="134"/>
      <c r="WBN43" s="134"/>
      <c r="WBO43" s="134"/>
      <c r="WBP43" s="134"/>
      <c r="WBQ43" s="134"/>
      <c r="WBR43" s="134"/>
      <c r="WBS43" s="134"/>
      <c r="WBT43" s="134"/>
      <c r="WBU43" s="134"/>
      <c r="WBV43" s="134"/>
      <c r="WBW43" s="134"/>
      <c r="WBX43" s="134"/>
      <c r="WBY43" s="134"/>
      <c r="WBZ43" s="134"/>
      <c r="WCA43" s="134"/>
      <c r="WCB43" s="134"/>
      <c r="WCC43" s="134"/>
      <c r="WCD43" s="134"/>
      <c r="WCE43" s="134"/>
      <c r="WCF43" s="134"/>
      <c r="WCG43" s="134"/>
      <c r="WCH43" s="134"/>
      <c r="WCI43" s="134"/>
      <c r="WCJ43" s="134"/>
      <c r="WCK43" s="134"/>
      <c r="WCL43" s="134"/>
      <c r="WCM43" s="134"/>
      <c r="WCN43" s="134"/>
      <c r="WCO43" s="134"/>
      <c r="WCP43" s="134"/>
      <c r="WCQ43" s="134"/>
      <c r="WCR43" s="134"/>
      <c r="WCS43" s="134"/>
      <c r="WCT43" s="134"/>
      <c r="WCU43" s="134"/>
      <c r="WCV43" s="134"/>
      <c r="WCW43" s="134"/>
      <c r="WCX43" s="134"/>
      <c r="WCY43" s="134"/>
      <c r="WCZ43" s="134"/>
      <c r="WDA43" s="134"/>
      <c r="WDB43" s="134"/>
      <c r="WDC43" s="134"/>
      <c r="WDD43" s="134"/>
      <c r="WDE43" s="134"/>
      <c r="WDF43" s="134"/>
      <c r="WDG43" s="134"/>
      <c r="WDH43" s="134"/>
      <c r="WDI43" s="134"/>
      <c r="WDJ43" s="134"/>
      <c r="WDK43" s="134"/>
      <c r="WDL43" s="134"/>
      <c r="WDM43" s="134"/>
      <c r="WDN43" s="134"/>
      <c r="WDO43" s="134"/>
      <c r="WDP43" s="134"/>
      <c r="WDQ43" s="134"/>
      <c r="WDR43" s="134"/>
      <c r="WDS43" s="134"/>
      <c r="WDT43" s="134"/>
      <c r="WDU43" s="134"/>
      <c r="WDV43" s="134"/>
      <c r="WDW43" s="134"/>
      <c r="WDX43" s="134"/>
      <c r="WDY43" s="134"/>
      <c r="WDZ43" s="134"/>
      <c r="WEA43" s="134"/>
      <c r="WEB43" s="134"/>
      <c r="WEC43" s="134"/>
      <c r="WED43" s="134"/>
      <c r="WEE43" s="134"/>
      <c r="WEF43" s="134"/>
      <c r="WEG43" s="134"/>
      <c r="WEH43" s="134"/>
      <c r="WEI43" s="134"/>
      <c r="WEJ43" s="134"/>
      <c r="WEK43" s="134"/>
      <c r="WEL43" s="134"/>
      <c r="WEM43" s="134"/>
      <c r="WEN43" s="134"/>
      <c r="WEO43" s="134"/>
      <c r="WEP43" s="134"/>
      <c r="WEQ43" s="134"/>
      <c r="WER43" s="134"/>
      <c r="WES43" s="134"/>
      <c r="WET43" s="134"/>
      <c r="WEU43" s="134"/>
      <c r="WEV43" s="134"/>
      <c r="WEW43" s="134"/>
      <c r="WEX43" s="134"/>
      <c r="WEY43" s="134"/>
      <c r="WEZ43" s="134"/>
      <c r="WFA43" s="134"/>
      <c r="WFB43" s="134"/>
      <c r="WFC43" s="134"/>
      <c r="WFD43" s="134"/>
      <c r="WFE43" s="134"/>
      <c r="WFF43" s="134"/>
      <c r="WFG43" s="134"/>
      <c r="WFH43" s="134"/>
      <c r="WFI43" s="134"/>
      <c r="WFJ43" s="134"/>
      <c r="WFK43" s="134"/>
      <c r="WFL43" s="134"/>
      <c r="WFM43" s="134"/>
      <c r="WFN43" s="134"/>
      <c r="WFO43" s="134"/>
      <c r="WFP43" s="134"/>
      <c r="WFQ43" s="134"/>
      <c r="WFR43" s="134"/>
      <c r="WFS43" s="134"/>
      <c r="WFT43" s="134"/>
      <c r="WFU43" s="134"/>
      <c r="WFV43" s="134"/>
      <c r="WFW43" s="134"/>
      <c r="WFX43" s="134"/>
      <c r="WFY43" s="134"/>
      <c r="WFZ43" s="134"/>
      <c r="WGA43" s="134"/>
      <c r="WGB43" s="134"/>
      <c r="WGC43" s="134"/>
      <c r="WGD43" s="134"/>
      <c r="WGE43" s="134"/>
      <c r="WGF43" s="134"/>
      <c r="WGG43" s="134"/>
      <c r="WGH43" s="134"/>
      <c r="WGI43" s="134"/>
      <c r="WGJ43" s="134"/>
      <c r="WGK43" s="134"/>
      <c r="WGL43" s="134"/>
      <c r="WGM43" s="134"/>
      <c r="WGN43" s="134"/>
      <c r="WGO43" s="134"/>
      <c r="WGP43" s="134"/>
      <c r="WGQ43" s="134"/>
      <c r="WGR43" s="134"/>
      <c r="WGS43" s="134"/>
      <c r="WGT43" s="134"/>
      <c r="WGU43" s="134"/>
      <c r="WGV43" s="134"/>
      <c r="WGW43" s="134"/>
      <c r="WGX43" s="134"/>
      <c r="WGY43" s="134"/>
      <c r="WGZ43" s="134"/>
      <c r="WHA43" s="134"/>
      <c r="WHB43" s="134"/>
      <c r="WHC43" s="134"/>
      <c r="WHD43" s="134"/>
      <c r="WHE43" s="134"/>
      <c r="WHF43" s="134"/>
      <c r="WHG43" s="134"/>
      <c r="WHH43" s="134"/>
      <c r="WHI43" s="134"/>
      <c r="WHJ43" s="134"/>
      <c r="WHK43" s="134"/>
      <c r="WHL43" s="134"/>
      <c r="WHM43" s="134"/>
      <c r="WHN43" s="134"/>
      <c r="WHO43" s="134"/>
      <c r="WHP43" s="134"/>
      <c r="WHQ43" s="134"/>
      <c r="WHR43" s="134"/>
      <c r="WHS43" s="134"/>
      <c r="WHT43" s="134"/>
      <c r="WHU43" s="134"/>
      <c r="WHV43" s="134"/>
      <c r="WHW43" s="134"/>
      <c r="WHX43" s="134"/>
      <c r="WHY43" s="134"/>
      <c r="WHZ43" s="134"/>
      <c r="WIA43" s="134"/>
      <c r="WIB43" s="134"/>
      <c r="WIC43" s="134"/>
      <c r="WID43" s="134"/>
      <c r="WIE43" s="134"/>
      <c r="WIF43" s="134"/>
      <c r="WIG43" s="134"/>
      <c r="WIH43" s="134"/>
      <c r="WII43" s="134"/>
      <c r="WIJ43" s="134"/>
      <c r="WIK43" s="134"/>
      <c r="WIL43" s="134"/>
      <c r="WIM43" s="134"/>
      <c r="WIN43" s="134"/>
      <c r="WIO43" s="134"/>
      <c r="WIP43" s="134"/>
      <c r="WIQ43" s="134"/>
      <c r="WIR43" s="134"/>
      <c r="WIS43" s="134"/>
      <c r="WIT43" s="134"/>
      <c r="WIU43" s="134"/>
      <c r="WIV43" s="134"/>
      <c r="WIW43" s="134"/>
      <c r="WIX43" s="134"/>
      <c r="WIY43" s="134"/>
      <c r="WIZ43" s="134"/>
      <c r="WJA43" s="134"/>
      <c r="WJB43" s="134"/>
      <c r="WJC43" s="134"/>
      <c r="WJD43" s="134"/>
      <c r="WJE43" s="134"/>
      <c r="WJF43" s="134"/>
      <c r="WJG43" s="134"/>
      <c r="WJH43" s="134"/>
      <c r="WJI43" s="134"/>
      <c r="WJJ43" s="134"/>
      <c r="WJK43" s="134"/>
      <c r="WJL43" s="134"/>
      <c r="WJM43" s="134"/>
      <c r="WJN43" s="134"/>
      <c r="WJO43" s="134"/>
      <c r="WJP43" s="134"/>
      <c r="WJQ43" s="134"/>
      <c r="WJR43" s="134"/>
      <c r="WJS43" s="134"/>
      <c r="WJT43" s="134"/>
      <c r="WJU43" s="134"/>
      <c r="WJV43" s="134"/>
      <c r="WJW43" s="134"/>
      <c r="WJX43" s="134"/>
      <c r="WJY43" s="134"/>
      <c r="WJZ43" s="134"/>
      <c r="WKA43" s="134"/>
      <c r="WKB43" s="134"/>
      <c r="WKC43" s="134"/>
      <c r="WKD43" s="134"/>
      <c r="WKE43" s="134"/>
      <c r="WKF43" s="134"/>
      <c r="WKG43" s="134"/>
      <c r="WKH43" s="134"/>
      <c r="WKI43" s="134"/>
      <c r="WKJ43" s="134"/>
      <c r="WKK43" s="134"/>
      <c r="WKL43" s="134"/>
      <c r="WKM43" s="134"/>
      <c r="WKN43" s="134"/>
      <c r="WKO43" s="134"/>
      <c r="WKP43" s="134"/>
      <c r="WKQ43" s="134"/>
      <c r="WKR43" s="134"/>
      <c r="WKS43" s="134"/>
      <c r="WKT43" s="134"/>
      <c r="WKU43" s="134"/>
      <c r="WKV43" s="134"/>
      <c r="WKW43" s="134"/>
      <c r="WKX43" s="134"/>
      <c r="WKY43" s="134"/>
      <c r="WKZ43" s="134"/>
      <c r="WLA43" s="134"/>
      <c r="WLB43" s="134"/>
      <c r="WLC43" s="134"/>
      <c r="WLD43" s="134"/>
      <c r="WLE43" s="134"/>
      <c r="WLF43" s="134"/>
      <c r="WLG43" s="134"/>
      <c r="WLH43" s="134"/>
      <c r="WLI43" s="134"/>
      <c r="WLJ43" s="134"/>
      <c r="WLK43" s="134"/>
      <c r="WLL43" s="134"/>
      <c r="WLM43" s="134"/>
      <c r="WLN43" s="134"/>
      <c r="WLO43" s="134"/>
      <c r="WLP43" s="134"/>
      <c r="WLQ43" s="134"/>
      <c r="WLR43" s="134"/>
      <c r="WLS43" s="134"/>
      <c r="WLT43" s="134"/>
      <c r="WLU43" s="134"/>
      <c r="WLV43" s="134"/>
      <c r="WLW43" s="134"/>
      <c r="WLX43" s="134"/>
      <c r="WLY43" s="134"/>
      <c r="WLZ43" s="134"/>
      <c r="WMA43" s="134"/>
      <c r="WMB43" s="134"/>
      <c r="WMC43" s="134"/>
      <c r="WMD43" s="134"/>
      <c r="WME43" s="134"/>
      <c r="WMF43" s="134"/>
      <c r="WMG43" s="134"/>
      <c r="WMH43" s="134"/>
      <c r="WMI43" s="134"/>
      <c r="WMJ43" s="134"/>
      <c r="WMK43" s="134"/>
      <c r="WML43" s="134"/>
      <c r="WMM43" s="134"/>
      <c r="WMN43" s="134"/>
      <c r="WMO43" s="134"/>
      <c r="WMP43" s="134"/>
      <c r="WMQ43" s="134"/>
      <c r="WMR43" s="134"/>
      <c r="WMS43" s="134"/>
      <c r="WMT43" s="134"/>
      <c r="WMU43" s="134"/>
      <c r="WMV43" s="134"/>
      <c r="WMW43" s="134"/>
      <c r="WMX43" s="134"/>
      <c r="WMY43" s="134"/>
      <c r="WMZ43" s="134"/>
      <c r="WNA43" s="134"/>
      <c r="WNB43" s="134"/>
      <c r="WNC43" s="134"/>
      <c r="WND43" s="134"/>
      <c r="WNE43" s="134"/>
      <c r="WNF43" s="134"/>
      <c r="WNG43" s="134"/>
      <c r="WNH43" s="134"/>
      <c r="WNI43" s="134"/>
      <c r="WNJ43" s="134"/>
      <c r="WNK43" s="134"/>
      <c r="WNL43" s="134"/>
      <c r="WNM43" s="134"/>
      <c r="WNN43" s="134"/>
      <c r="WNO43" s="134"/>
      <c r="WNP43" s="134"/>
      <c r="WNQ43" s="134"/>
      <c r="WNR43" s="134"/>
      <c r="WNS43" s="134"/>
      <c r="WNT43" s="134"/>
      <c r="WNU43" s="134"/>
      <c r="WNV43" s="134"/>
      <c r="WNW43" s="134"/>
      <c r="WNX43" s="134"/>
      <c r="WNY43" s="134"/>
      <c r="WNZ43" s="134"/>
      <c r="WOA43" s="134"/>
      <c r="WOB43" s="134"/>
      <c r="WOC43" s="134"/>
      <c r="WOD43" s="134"/>
      <c r="WOE43" s="134"/>
      <c r="WOF43" s="134"/>
      <c r="WOG43" s="134"/>
      <c r="WOH43" s="134"/>
      <c r="WOI43" s="134"/>
      <c r="WOJ43" s="134"/>
      <c r="WOK43" s="134"/>
      <c r="WOL43" s="134"/>
      <c r="WOM43" s="134"/>
      <c r="WON43" s="134"/>
      <c r="WOO43" s="134"/>
      <c r="WOP43" s="134"/>
      <c r="WOQ43" s="134"/>
      <c r="WOR43" s="134"/>
      <c r="WOS43" s="134"/>
      <c r="WOT43" s="134"/>
      <c r="WOU43" s="134"/>
      <c r="WOV43" s="134"/>
      <c r="WOW43" s="134"/>
      <c r="WOX43" s="134"/>
      <c r="WOY43" s="134"/>
      <c r="WOZ43" s="134"/>
      <c r="WPA43" s="134"/>
      <c r="WPB43" s="134"/>
      <c r="WPC43" s="134"/>
      <c r="WPD43" s="134"/>
      <c r="WPE43" s="134"/>
      <c r="WPF43" s="134"/>
      <c r="WPG43" s="134"/>
      <c r="WPH43" s="134"/>
      <c r="WPI43" s="134"/>
      <c r="WPJ43" s="134"/>
      <c r="WPK43" s="134"/>
      <c r="WPL43" s="134"/>
      <c r="WPM43" s="134"/>
      <c r="WPN43" s="134"/>
      <c r="WPO43" s="134"/>
      <c r="WPP43" s="134"/>
      <c r="WPQ43" s="134"/>
      <c r="WPR43" s="134"/>
      <c r="WPS43" s="134"/>
      <c r="WPT43" s="134"/>
      <c r="WPU43" s="134"/>
      <c r="WPV43" s="134"/>
      <c r="WPW43" s="134"/>
      <c r="WPX43" s="134"/>
      <c r="WPY43" s="134"/>
      <c r="WPZ43" s="134"/>
      <c r="WQA43" s="134"/>
      <c r="WQB43" s="134"/>
      <c r="WQC43" s="134"/>
      <c r="WQD43" s="134"/>
      <c r="WQE43" s="134"/>
      <c r="WQF43" s="134"/>
      <c r="WQG43" s="134"/>
      <c r="WQH43" s="134"/>
      <c r="WQI43" s="134"/>
      <c r="WQJ43" s="134"/>
      <c r="WQK43" s="134"/>
      <c r="WQL43" s="134"/>
      <c r="WQM43" s="134"/>
      <c r="WQN43" s="134"/>
      <c r="WQO43" s="134"/>
      <c r="WQP43" s="134"/>
      <c r="WQQ43" s="134"/>
      <c r="WQR43" s="134"/>
      <c r="WQS43" s="134"/>
      <c r="WQT43" s="134"/>
      <c r="WQU43" s="134"/>
      <c r="WQV43" s="134"/>
      <c r="WQW43" s="134"/>
      <c r="WQX43" s="134"/>
      <c r="WQY43" s="134"/>
      <c r="WQZ43" s="134"/>
      <c r="WRA43" s="134"/>
      <c r="WRB43" s="134"/>
      <c r="WRC43" s="134"/>
      <c r="WRD43" s="134"/>
      <c r="WRE43" s="134"/>
      <c r="WRF43" s="134"/>
      <c r="WRG43" s="134"/>
      <c r="WRH43" s="134"/>
      <c r="WRI43" s="134"/>
      <c r="WRJ43" s="134"/>
      <c r="WRK43" s="134"/>
      <c r="WRL43" s="134"/>
      <c r="WRM43" s="134"/>
      <c r="WRN43" s="134"/>
      <c r="WRO43" s="134"/>
      <c r="WRP43" s="134"/>
      <c r="WRQ43" s="134"/>
      <c r="WRR43" s="134"/>
      <c r="WRS43" s="134"/>
      <c r="WRT43" s="134"/>
      <c r="WRU43" s="134"/>
      <c r="WRV43" s="134"/>
      <c r="WRW43" s="134"/>
      <c r="WRX43" s="134"/>
      <c r="WRY43" s="134"/>
      <c r="WRZ43" s="134"/>
      <c r="WSA43" s="134"/>
      <c r="WSB43" s="134"/>
      <c r="WSC43" s="134"/>
      <c r="WSD43" s="134"/>
      <c r="WSE43" s="134"/>
      <c r="WSF43" s="134"/>
      <c r="WSG43" s="134"/>
      <c r="WSH43" s="134"/>
      <c r="WSI43" s="134"/>
      <c r="WSJ43" s="134"/>
      <c r="WSK43" s="134"/>
      <c r="WSL43" s="134"/>
      <c r="WSM43" s="134"/>
      <c r="WSN43" s="134"/>
      <c r="WSO43" s="134"/>
      <c r="WSP43" s="134"/>
      <c r="WSQ43" s="134"/>
      <c r="WSR43" s="134"/>
      <c r="WSS43" s="134"/>
      <c r="WST43" s="134"/>
      <c r="WSU43" s="134"/>
      <c r="WSV43" s="134"/>
      <c r="WSW43" s="134"/>
      <c r="WSX43" s="134"/>
      <c r="WSY43" s="134"/>
      <c r="WSZ43" s="134"/>
      <c r="WTA43" s="134"/>
      <c r="WTB43" s="134"/>
      <c r="WTC43" s="134"/>
      <c r="WTD43" s="134"/>
      <c r="WTE43" s="134"/>
      <c r="WTF43" s="134"/>
      <c r="WTG43" s="134"/>
      <c r="WTH43" s="134"/>
      <c r="WTI43" s="134"/>
      <c r="WTJ43" s="134"/>
      <c r="WTK43" s="134"/>
      <c r="WTL43" s="134"/>
      <c r="WTM43" s="134"/>
      <c r="WTN43" s="134"/>
      <c r="WTO43" s="134"/>
      <c r="WTP43" s="134"/>
      <c r="WTQ43" s="134"/>
      <c r="WTR43" s="134"/>
      <c r="WTS43" s="134"/>
      <c r="WTT43" s="134"/>
      <c r="WTU43" s="134"/>
      <c r="WTV43" s="134"/>
      <c r="WTW43" s="134"/>
      <c r="WTX43" s="134"/>
      <c r="WTY43" s="134"/>
      <c r="WTZ43" s="134"/>
      <c r="WUA43" s="134"/>
      <c r="WUB43" s="134"/>
      <c r="WUC43" s="134"/>
      <c r="WUD43" s="134"/>
      <c r="WUE43" s="134"/>
      <c r="WUF43" s="134"/>
      <c r="WUG43" s="134"/>
      <c r="WUH43" s="134"/>
      <c r="WUI43" s="134"/>
      <c r="WUJ43" s="134"/>
      <c r="WUK43" s="134"/>
      <c r="WUL43" s="134"/>
      <c r="WUM43" s="134"/>
      <c r="WUN43" s="134"/>
      <c r="WUO43" s="134"/>
      <c r="WUP43" s="134"/>
      <c r="WUQ43" s="134"/>
      <c r="WUR43" s="134"/>
      <c r="WUS43" s="134"/>
      <c r="WUT43" s="134"/>
      <c r="WUU43" s="134"/>
      <c r="WUV43" s="134"/>
      <c r="WUW43" s="134"/>
      <c r="WUX43" s="134"/>
      <c r="WUY43" s="134"/>
      <c r="WUZ43" s="134"/>
      <c r="WVA43" s="134"/>
      <c r="WVB43" s="134"/>
      <c r="WVC43" s="134"/>
      <c r="WVD43" s="134"/>
      <c r="WVE43" s="134"/>
      <c r="WVF43" s="134"/>
      <c r="WVG43" s="134"/>
      <c r="WVH43" s="134"/>
      <c r="WVI43" s="134"/>
      <c r="WVJ43" s="134"/>
      <c r="WVK43" s="134"/>
      <c r="WVL43" s="134"/>
      <c r="WVM43" s="134"/>
      <c r="WVN43" s="134"/>
      <c r="WVO43" s="134"/>
      <c r="WVP43" s="134"/>
      <c r="WVQ43" s="134"/>
      <c r="WVR43" s="134"/>
      <c r="WVS43" s="134"/>
      <c r="WVT43" s="134"/>
      <c r="WVU43" s="134"/>
      <c r="WVV43" s="134"/>
      <c r="WVW43" s="134"/>
      <c r="WVX43" s="134"/>
      <c r="WVY43" s="134"/>
      <c r="WVZ43" s="134"/>
      <c r="WWA43" s="134"/>
      <c r="WWB43" s="134"/>
      <c r="WWC43" s="134"/>
      <c r="WWD43" s="134"/>
      <c r="WWE43" s="134"/>
      <c r="WWF43" s="134"/>
      <c r="WWG43" s="134"/>
      <c r="WWH43" s="134"/>
      <c r="WWI43" s="134"/>
      <c r="WWJ43" s="134"/>
      <c r="WWK43" s="134"/>
      <c r="WWL43" s="134"/>
      <c r="WWM43" s="134"/>
      <c r="WWN43" s="134"/>
      <c r="WWO43" s="134"/>
      <c r="WWP43" s="134"/>
      <c r="WWQ43" s="134"/>
      <c r="WWR43" s="134"/>
      <c r="WWS43" s="134"/>
      <c r="WWT43" s="134"/>
      <c r="WWU43" s="134"/>
      <c r="WWV43" s="134"/>
      <c r="WWW43" s="134"/>
      <c r="WWX43" s="134"/>
      <c r="WWY43" s="134"/>
      <c r="WWZ43" s="134"/>
      <c r="WXA43" s="134"/>
      <c r="WXB43" s="134"/>
      <c r="WXC43" s="134"/>
      <c r="WXD43" s="134"/>
      <c r="WXE43" s="134"/>
      <c r="WXF43" s="134"/>
      <c r="WXG43" s="134"/>
      <c r="WXH43" s="134"/>
      <c r="WXI43" s="134"/>
      <c r="WXJ43" s="134"/>
      <c r="WXK43" s="134"/>
      <c r="WXL43" s="134"/>
      <c r="WXM43" s="134"/>
      <c r="WXN43" s="134"/>
      <c r="WXO43" s="134"/>
      <c r="WXP43" s="134"/>
      <c r="WXQ43" s="134"/>
      <c r="WXR43" s="134"/>
      <c r="WXS43" s="134"/>
      <c r="WXT43" s="134"/>
      <c r="WXU43" s="134"/>
      <c r="WXV43" s="134"/>
      <c r="WXW43" s="134"/>
      <c r="WXX43" s="134"/>
      <c r="WXY43" s="134"/>
      <c r="WXZ43" s="134"/>
      <c r="WYA43" s="134"/>
      <c r="WYB43" s="134"/>
      <c r="WYC43" s="134"/>
      <c r="WYD43" s="134"/>
      <c r="WYE43" s="134"/>
      <c r="WYF43" s="134"/>
      <c r="WYG43" s="134"/>
      <c r="WYH43" s="134"/>
      <c r="WYI43" s="134"/>
      <c r="WYJ43" s="134"/>
      <c r="WYK43" s="134"/>
      <c r="WYL43" s="134"/>
      <c r="WYM43" s="134"/>
      <c r="WYN43" s="134"/>
      <c r="WYO43" s="134"/>
      <c r="WYP43" s="134"/>
      <c r="WYQ43" s="134"/>
      <c r="WYR43" s="134"/>
      <c r="WYS43" s="134"/>
      <c r="WYT43" s="134"/>
      <c r="WYU43" s="134"/>
      <c r="WYV43" s="134"/>
      <c r="WYW43" s="134"/>
      <c r="WYX43" s="134"/>
      <c r="WYY43" s="134"/>
      <c r="WYZ43" s="134"/>
      <c r="WZA43" s="134"/>
      <c r="WZB43" s="134"/>
      <c r="WZC43" s="134"/>
      <c r="WZD43" s="134"/>
      <c r="WZE43" s="134"/>
      <c r="WZF43" s="134"/>
      <c r="WZG43" s="134"/>
      <c r="WZH43" s="134"/>
      <c r="WZI43" s="134"/>
      <c r="WZJ43" s="134"/>
      <c r="WZK43" s="134"/>
      <c r="WZL43" s="134"/>
      <c r="WZM43" s="134"/>
      <c r="WZN43" s="134"/>
      <c r="WZO43" s="134"/>
      <c r="WZP43" s="134"/>
      <c r="WZQ43" s="134"/>
      <c r="WZR43" s="134"/>
      <c r="WZS43" s="134"/>
      <c r="WZT43" s="134"/>
      <c r="WZU43" s="134"/>
      <c r="WZV43" s="134"/>
      <c r="WZW43" s="134"/>
      <c r="WZX43" s="134"/>
      <c r="WZY43" s="134"/>
      <c r="WZZ43" s="134"/>
      <c r="XAA43" s="134"/>
      <c r="XAB43" s="134"/>
      <c r="XAC43" s="134"/>
      <c r="XAD43" s="134"/>
      <c r="XAE43" s="134"/>
      <c r="XAF43" s="134"/>
      <c r="XAG43" s="134"/>
      <c r="XAH43" s="134"/>
      <c r="XAI43" s="134"/>
      <c r="XAJ43" s="134"/>
      <c r="XAK43" s="134"/>
      <c r="XAL43" s="134"/>
      <c r="XAM43" s="134"/>
      <c r="XAN43" s="134"/>
      <c r="XAO43" s="134"/>
      <c r="XAP43" s="134"/>
      <c r="XAQ43" s="134"/>
      <c r="XAR43" s="134"/>
      <c r="XAS43" s="134"/>
      <c r="XAT43" s="134"/>
      <c r="XAU43" s="134"/>
      <c r="XAV43" s="134"/>
      <c r="XAW43" s="134"/>
      <c r="XAX43" s="134"/>
      <c r="XAY43" s="134"/>
      <c r="XAZ43" s="134"/>
      <c r="XBA43" s="134"/>
      <c r="XBB43" s="134"/>
      <c r="XBC43" s="134"/>
      <c r="XBD43" s="134"/>
      <c r="XBE43" s="134"/>
      <c r="XBF43" s="134"/>
      <c r="XBG43" s="134"/>
      <c r="XBH43" s="134"/>
      <c r="XBI43" s="134"/>
      <c r="XBJ43" s="134"/>
      <c r="XBK43" s="134"/>
      <c r="XBL43" s="134"/>
      <c r="XBM43" s="134"/>
      <c r="XBN43" s="134"/>
      <c r="XBO43" s="134"/>
      <c r="XBP43" s="134"/>
      <c r="XBQ43" s="134"/>
      <c r="XBR43" s="134"/>
      <c r="XBS43" s="134"/>
      <c r="XBT43" s="134"/>
      <c r="XBU43" s="134"/>
      <c r="XBV43" s="134"/>
      <c r="XBW43" s="134"/>
      <c r="XBX43" s="134"/>
      <c r="XBY43" s="134"/>
      <c r="XBZ43" s="134"/>
      <c r="XCA43" s="134"/>
      <c r="XCB43" s="134"/>
      <c r="XCC43" s="134"/>
      <c r="XCD43" s="134"/>
      <c r="XCE43" s="134"/>
      <c r="XCF43" s="134"/>
      <c r="XCG43" s="134"/>
      <c r="XCH43" s="134"/>
      <c r="XCI43" s="134"/>
      <c r="XCJ43" s="134"/>
      <c r="XCK43" s="134"/>
      <c r="XCL43" s="134"/>
      <c r="XCM43" s="134"/>
      <c r="XCN43" s="134"/>
      <c r="XCO43" s="134"/>
      <c r="XCP43" s="134"/>
      <c r="XCQ43" s="134"/>
      <c r="XCR43" s="134"/>
      <c r="XCS43" s="134"/>
      <c r="XCT43" s="134"/>
      <c r="XCU43" s="134"/>
      <c r="XCV43" s="134"/>
      <c r="XCW43" s="134"/>
      <c r="XCX43" s="134"/>
      <c r="XCY43" s="134"/>
      <c r="XCZ43" s="134"/>
      <c r="XDA43" s="134"/>
      <c r="XDB43" s="134"/>
      <c r="XDC43" s="134"/>
      <c r="XDD43" s="134"/>
      <c r="XDE43" s="134"/>
      <c r="XDF43" s="134"/>
      <c r="XDG43" s="134"/>
      <c r="XDH43" s="134"/>
      <c r="XDI43" s="134"/>
      <c r="XDJ43" s="134"/>
      <c r="XDK43" s="134"/>
      <c r="XDL43" s="134"/>
      <c r="XDM43" s="134"/>
      <c r="XDN43" s="134"/>
      <c r="XDO43" s="134"/>
      <c r="XDP43" s="134"/>
      <c r="XDQ43" s="134"/>
      <c r="XDR43" s="134"/>
      <c r="XDS43" s="134"/>
      <c r="XDT43" s="134"/>
      <c r="XDU43" s="134"/>
      <c r="XDV43" s="134"/>
      <c r="XDW43" s="134"/>
      <c r="XDX43" s="134"/>
      <c r="XDY43" s="134"/>
      <c r="XDZ43" s="134"/>
      <c r="XEA43" s="134"/>
      <c r="XEB43" s="134"/>
      <c r="XEC43" s="134"/>
      <c r="XED43" s="134"/>
      <c r="XEE43" s="134"/>
      <c r="XEF43" s="134"/>
      <c r="XEG43" s="134"/>
      <c r="XEH43" s="134"/>
      <c r="XEI43" s="134"/>
      <c r="XEJ43" s="134"/>
      <c r="XEK43" s="134"/>
      <c r="XEL43" s="134"/>
      <c r="XEM43" s="134"/>
      <c r="XEN43" s="134"/>
      <c r="XEO43" s="134"/>
      <c r="XEP43" s="134"/>
      <c r="XEQ43" s="134"/>
      <c r="XER43" s="134"/>
      <c r="XES43" s="134"/>
      <c r="XET43" s="134"/>
      <c r="XEU43" s="134"/>
      <c r="XEV43" s="134"/>
      <c r="XEW43" s="134"/>
      <c r="XEX43" s="134"/>
      <c r="XEY43" s="134"/>
      <c r="XEZ43" s="134"/>
      <c r="XFA43" s="134"/>
      <c r="XFB43" s="134"/>
      <c r="XFC43" s="134"/>
      <c r="XFD43" s="134"/>
    </row>
    <row r="44" s="10" customFormat="1" customHeight="1" spans="1:16384">
      <c r="A44" s="45" t="str">
        <f t="shared" si="4"/>
        <v>YU4</v>
      </c>
      <c r="B44" s="46">
        <f t="shared" si="5"/>
        <v>170.0295</v>
      </c>
      <c r="C44" s="46">
        <f t="shared" si="6"/>
        <v>190.0295</v>
      </c>
      <c r="D44" s="47">
        <f t="shared" si="7"/>
        <v>20</v>
      </c>
      <c r="E44" s="48">
        <f t="shared" ref="E44:H44" si="28">G8</f>
        <v>3.348</v>
      </c>
      <c r="F44" s="48">
        <f t="shared" si="28"/>
        <v>3.348</v>
      </c>
      <c r="G44" s="48">
        <f t="shared" si="28"/>
        <v>0.40737</v>
      </c>
      <c r="H44" s="48">
        <f t="shared" si="28"/>
        <v>-0.37031</v>
      </c>
      <c r="I44" s="48">
        <f t="shared" si="9"/>
        <v>2.94063</v>
      </c>
      <c r="J44" s="75">
        <f t="shared" si="10"/>
        <v>3.71831</v>
      </c>
      <c r="K44" s="76">
        <f t="shared" si="11"/>
        <v>0.5</v>
      </c>
      <c r="L44" s="76">
        <f>LOOKUP(MAX(J44,I44),{0,3,4,5,6.5,7.5,9,10},{0.3,0.4,0.5,0.6,0.7,0.8,0.9})</f>
        <v>0.4</v>
      </c>
      <c r="M44" s="76">
        <f t="shared" si="12"/>
        <v>23.05</v>
      </c>
      <c r="N44" s="76">
        <f t="shared" si="13"/>
        <v>23.05</v>
      </c>
      <c r="O44" s="77">
        <f t="shared" si="14"/>
        <v>1.77809</v>
      </c>
      <c r="P44" s="78">
        <f t="shared" si="15"/>
        <v>2.05577</v>
      </c>
      <c r="Q44" s="78">
        <f t="shared" ref="Q44:S44" si="29">M8</f>
        <v>1.75</v>
      </c>
      <c r="R44" s="47">
        <f t="shared" si="29"/>
        <v>1.75</v>
      </c>
      <c r="S44" s="113">
        <f t="shared" si="29"/>
        <v>1</v>
      </c>
      <c r="T44" s="114">
        <f t="shared" si="17"/>
        <v>2.14295</v>
      </c>
      <c r="U44" s="77">
        <f t="shared" si="18"/>
        <v>2.13063</v>
      </c>
      <c r="V44" s="77">
        <f t="shared" ref="V44:X44" si="30">R8</f>
        <v>0.45</v>
      </c>
      <c r="W44" s="114">
        <f t="shared" si="30"/>
        <v>0.45</v>
      </c>
      <c r="X44" s="115">
        <f t="shared" si="30"/>
        <v>0</v>
      </c>
      <c r="Y44" s="94">
        <f t="shared" si="20"/>
        <v>3.3546275</v>
      </c>
      <c r="Z44" s="94">
        <f t="shared" si="21"/>
        <v>0</v>
      </c>
      <c r="AA44" s="134"/>
      <c r="AB44" s="135"/>
      <c r="AC44" s="135"/>
      <c r="AD44" s="134"/>
      <c r="AE44" s="134"/>
      <c r="AF44" s="134"/>
      <c r="AG44" s="134"/>
      <c r="AH44" s="134"/>
      <c r="AI44" s="134"/>
      <c r="AJ44" s="134"/>
      <c r="AK44" s="134"/>
      <c r="AL44" s="134"/>
      <c r="AM44" s="134"/>
      <c r="AN44" s="134"/>
      <c r="AO44" s="134"/>
      <c r="AP44" s="134"/>
      <c r="AQ44" s="134"/>
      <c r="AR44" s="134"/>
      <c r="AS44" s="134"/>
      <c r="AT44" s="134"/>
      <c r="AU44" s="134"/>
      <c r="AV44" s="134"/>
      <c r="AW44" s="134"/>
      <c r="AX44" s="134"/>
      <c r="AY44" s="134"/>
      <c r="AZ44" s="134"/>
      <c r="BA44" s="134"/>
      <c r="BB44" s="134"/>
      <c r="BC44" s="134"/>
      <c r="BD44" s="134"/>
      <c r="BE44" s="134"/>
      <c r="BF44" s="134"/>
      <c r="BG44" s="134"/>
      <c r="BH44" s="134"/>
      <c r="BI44" s="134"/>
      <c r="BJ44" s="134"/>
      <c r="BK44" s="134"/>
      <c r="BL44" s="134"/>
      <c r="BM44" s="134"/>
      <c r="BN44" s="134"/>
      <c r="BO44" s="134"/>
      <c r="BP44" s="134"/>
      <c r="BQ44" s="134"/>
      <c r="BR44" s="134"/>
      <c r="BS44" s="134"/>
      <c r="BT44" s="134"/>
      <c r="BU44" s="134"/>
      <c r="BV44" s="134"/>
      <c r="BW44" s="134"/>
      <c r="BX44" s="134"/>
      <c r="BY44" s="134"/>
      <c r="BZ44" s="134"/>
      <c r="CA44" s="134"/>
      <c r="CB44" s="134"/>
      <c r="CC44" s="134"/>
      <c r="CD44" s="134"/>
      <c r="CE44" s="134"/>
      <c r="CF44" s="134"/>
      <c r="CG44" s="134"/>
      <c r="CH44" s="134"/>
      <c r="CI44" s="134"/>
      <c r="CJ44" s="134"/>
      <c r="CK44" s="134"/>
      <c r="CL44" s="134"/>
      <c r="CM44" s="134"/>
      <c r="CN44" s="134"/>
      <c r="CO44" s="134"/>
      <c r="CP44" s="134"/>
      <c r="CQ44" s="134"/>
      <c r="CR44" s="134"/>
      <c r="CS44" s="134"/>
      <c r="CT44" s="134"/>
      <c r="CU44" s="134"/>
      <c r="CV44" s="134"/>
      <c r="CW44" s="134"/>
      <c r="CX44" s="134"/>
      <c r="CY44" s="134"/>
      <c r="CZ44" s="134"/>
      <c r="DA44" s="134"/>
      <c r="DB44" s="134"/>
      <c r="DC44" s="134"/>
      <c r="DD44" s="134"/>
      <c r="DE44" s="134"/>
      <c r="DF44" s="134"/>
      <c r="DG44" s="134"/>
      <c r="DH44" s="134"/>
      <c r="DI44" s="134"/>
      <c r="DJ44" s="134"/>
      <c r="DK44" s="134"/>
      <c r="DL44" s="134"/>
      <c r="DM44" s="134"/>
      <c r="DN44" s="134"/>
      <c r="DO44" s="134"/>
      <c r="DP44" s="134"/>
      <c r="DQ44" s="134"/>
      <c r="DR44" s="134"/>
      <c r="DS44" s="134"/>
      <c r="DT44" s="134"/>
      <c r="DU44" s="134"/>
      <c r="DV44" s="134"/>
      <c r="DW44" s="134"/>
      <c r="DX44" s="134"/>
      <c r="DY44" s="134"/>
      <c r="DZ44" s="134"/>
      <c r="EA44" s="134"/>
      <c r="EB44" s="134"/>
      <c r="EC44" s="134"/>
      <c r="ED44" s="134"/>
      <c r="EE44" s="134"/>
      <c r="EF44" s="134"/>
      <c r="EG44" s="134"/>
      <c r="EH44" s="134"/>
      <c r="EI44" s="134"/>
      <c r="EJ44" s="134"/>
      <c r="EK44" s="134"/>
      <c r="EL44" s="134"/>
      <c r="EM44" s="134"/>
      <c r="EN44" s="134"/>
      <c r="EO44" s="134"/>
      <c r="EP44" s="134"/>
      <c r="EQ44" s="134"/>
      <c r="ER44" s="134"/>
      <c r="ES44" s="134"/>
      <c r="ET44" s="134"/>
      <c r="EU44" s="134"/>
      <c r="EV44" s="134"/>
      <c r="EW44" s="134"/>
      <c r="EX44" s="134"/>
      <c r="EY44" s="134"/>
      <c r="EZ44" s="134"/>
      <c r="FA44" s="134"/>
      <c r="FB44" s="134"/>
      <c r="FC44" s="134"/>
      <c r="FD44" s="134"/>
      <c r="FE44" s="134"/>
      <c r="FF44" s="134"/>
      <c r="FG44" s="134"/>
      <c r="FH44" s="134"/>
      <c r="FI44" s="134"/>
      <c r="FJ44" s="134"/>
      <c r="FK44" s="134"/>
      <c r="FL44" s="134"/>
      <c r="FM44" s="134"/>
      <c r="FN44" s="134"/>
      <c r="FO44" s="134"/>
      <c r="FP44" s="134"/>
      <c r="FQ44" s="134"/>
      <c r="FR44" s="134"/>
      <c r="FS44" s="134"/>
      <c r="FT44" s="134"/>
      <c r="FU44" s="134"/>
      <c r="FV44" s="134"/>
      <c r="FW44" s="134"/>
      <c r="FX44" s="134"/>
      <c r="FY44" s="134"/>
      <c r="FZ44" s="134"/>
      <c r="GA44" s="134"/>
      <c r="GB44" s="134"/>
      <c r="GC44" s="134"/>
      <c r="GD44" s="134"/>
      <c r="GE44" s="134"/>
      <c r="GF44" s="134"/>
      <c r="GG44" s="134"/>
      <c r="GH44" s="134"/>
      <c r="GI44" s="134"/>
      <c r="GJ44" s="134"/>
      <c r="GK44" s="134"/>
      <c r="GL44" s="134"/>
      <c r="GM44" s="134"/>
      <c r="GN44" s="134"/>
      <c r="GO44" s="134"/>
      <c r="GP44" s="134"/>
      <c r="GQ44" s="134"/>
      <c r="GR44" s="134"/>
      <c r="GS44" s="134"/>
      <c r="GT44" s="134"/>
      <c r="GU44" s="134"/>
      <c r="GV44" s="134"/>
      <c r="GW44" s="134"/>
      <c r="GX44" s="134"/>
      <c r="GY44" s="134"/>
      <c r="GZ44" s="134"/>
      <c r="HA44" s="134"/>
      <c r="HB44" s="134"/>
      <c r="HC44" s="134"/>
      <c r="HD44" s="134"/>
      <c r="HE44" s="134"/>
      <c r="HF44" s="134"/>
      <c r="HG44" s="134"/>
      <c r="HH44" s="134"/>
      <c r="HI44" s="134"/>
      <c r="HJ44" s="134"/>
      <c r="HK44" s="134"/>
      <c r="HL44" s="134"/>
      <c r="HM44" s="134"/>
      <c r="HN44" s="134"/>
      <c r="HO44" s="134"/>
      <c r="HP44" s="134"/>
      <c r="HQ44" s="134"/>
      <c r="HR44" s="134"/>
      <c r="HS44" s="134"/>
      <c r="HT44" s="134"/>
      <c r="HU44" s="134"/>
      <c r="HV44" s="134"/>
      <c r="HW44" s="134"/>
      <c r="HX44" s="134"/>
      <c r="HY44" s="134"/>
      <c r="HZ44" s="134"/>
      <c r="IA44" s="134"/>
      <c r="IB44" s="134"/>
      <c r="IC44" s="134"/>
      <c r="ID44" s="134"/>
      <c r="IE44" s="134"/>
      <c r="IF44" s="134"/>
      <c r="IG44" s="134"/>
      <c r="IH44" s="134"/>
      <c r="II44" s="134"/>
      <c r="IJ44" s="134"/>
      <c r="IK44" s="134"/>
      <c r="IL44" s="134"/>
      <c r="IM44" s="134"/>
      <c r="IN44" s="134"/>
      <c r="IO44" s="134"/>
      <c r="IP44" s="134"/>
      <c r="IQ44" s="134"/>
      <c r="IR44" s="134"/>
      <c r="IS44" s="134"/>
      <c r="IT44" s="134"/>
      <c r="IU44" s="134"/>
      <c r="IV44" s="134"/>
      <c r="IW44" s="134"/>
      <c r="IX44" s="134"/>
      <c r="IY44" s="134"/>
      <c r="IZ44" s="134"/>
      <c r="JA44" s="134"/>
      <c r="JB44" s="134"/>
      <c r="JC44" s="134"/>
      <c r="JD44" s="134"/>
      <c r="JE44" s="134"/>
      <c r="JF44" s="134"/>
      <c r="JG44" s="134"/>
      <c r="JH44" s="134"/>
      <c r="JI44" s="134"/>
      <c r="JJ44" s="134"/>
      <c r="JK44" s="134"/>
      <c r="JL44" s="134"/>
      <c r="JM44" s="134"/>
      <c r="JN44" s="134"/>
      <c r="JO44" s="134"/>
      <c r="JP44" s="134"/>
      <c r="JQ44" s="134"/>
      <c r="JR44" s="134"/>
      <c r="JS44" s="134"/>
      <c r="JT44" s="134"/>
      <c r="JU44" s="134"/>
      <c r="JV44" s="134"/>
      <c r="JW44" s="134"/>
      <c r="JX44" s="134"/>
      <c r="JY44" s="134"/>
      <c r="JZ44" s="134"/>
      <c r="KA44" s="134"/>
      <c r="KB44" s="134"/>
      <c r="KC44" s="134"/>
      <c r="KD44" s="134"/>
      <c r="KE44" s="134"/>
      <c r="KF44" s="134"/>
      <c r="KG44" s="134"/>
      <c r="KH44" s="134"/>
      <c r="KI44" s="134"/>
      <c r="KJ44" s="134"/>
      <c r="KK44" s="134"/>
      <c r="KL44" s="134"/>
      <c r="KM44" s="134"/>
      <c r="KN44" s="134"/>
      <c r="KO44" s="134"/>
      <c r="KP44" s="134"/>
      <c r="KQ44" s="134"/>
      <c r="KR44" s="134"/>
      <c r="KS44" s="134"/>
      <c r="KT44" s="134"/>
      <c r="KU44" s="134"/>
      <c r="KV44" s="134"/>
      <c r="KW44" s="134"/>
      <c r="KX44" s="134"/>
      <c r="KY44" s="134"/>
      <c r="KZ44" s="134"/>
      <c r="LA44" s="134"/>
      <c r="LB44" s="134"/>
      <c r="LC44" s="134"/>
      <c r="LD44" s="134"/>
      <c r="LE44" s="134"/>
      <c r="LF44" s="134"/>
      <c r="LG44" s="134"/>
      <c r="LH44" s="134"/>
      <c r="LI44" s="134"/>
      <c r="LJ44" s="134"/>
      <c r="LK44" s="134"/>
      <c r="LL44" s="134"/>
      <c r="LM44" s="134"/>
      <c r="LN44" s="134"/>
      <c r="LO44" s="134"/>
      <c r="LP44" s="134"/>
      <c r="LQ44" s="134"/>
      <c r="LR44" s="134"/>
      <c r="LS44" s="134"/>
      <c r="LT44" s="134"/>
      <c r="LU44" s="134"/>
      <c r="LV44" s="134"/>
      <c r="LW44" s="134"/>
      <c r="LX44" s="134"/>
      <c r="LY44" s="134"/>
      <c r="LZ44" s="134"/>
      <c r="MA44" s="134"/>
      <c r="MB44" s="134"/>
      <c r="MC44" s="134"/>
      <c r="MD44" s="134"/>
      <c r="ME44" s="134"/>
      <c r="MF44" s="134"/>
      <c r="MG44" s="134"/>
      <c r="MH44" s="134"/>
      <c r="MI44" s="134"/>
      <c r="MJ44" s="134"/>
      <c r="MK44" s="134"/>
      <c r="ML44" s="134"/>
      <c r="MM44" s="134"/>
      <c r="MN44" s="134"/>
      <c r="MO44" s="134"/>
      <c r="MP44" s="134"/>
      <c r="MQ44" s="134"/>
      <c r="MR44" s="134"/>
      <c r="MS44" s="134"/>
      <c r="MT44" s="134"/>
      <c r="MU44" s="134"/>
      <c r="MV44" s="134"/>
      <c r="MW44" s="134"/>
      <c r="MX44" s="134"/>
      <c r="MY44" s="134"/>
      <c r="MZ44" s="134"/>
      <c r="NA44" s="134"/>
      <c r="NB44" s="134"/>
      <c r="NC44" s="134"/>
      <c r="ND44" s="134"/>
      <c r="NE44" s="134"/>
      <c r="NF44" s="134"/>
      <c r="NG44" s="134"/>
      <c r="NH44" s="134"/>
      <c r="NI44" s="134"/>
      <c r="NJ44" s="134"/>
      <c r="NK44" s="134"/>
      <c r="NL44" s="134"/>
      <c r="NM44" s="134"/>
      <c r="NN44" s="134"/>
      <c r="NO44" s="134"/>
      <c r="NP44" s="134"/>
      <c r="NQ44" s="134"/>
      <c r="NR44" s="134"/>
      <c r="NS44" s="134"/>
      <c r="NT44" s="134"/>
      <c r="NU44" s="134"/>
      <c r="NV44" s="134"/>
      <c r="NW44" s="134"/>
      <c r="NX44" s="134"/>
      <c r="NY44" s="134"/>
      <c r="NZ44" s="134"/>
      <c r="OA44" s="134"/>
      <c r="OB44" s="134"/>
      <c r="OC44" s="134"/>
      <c r="OD44" s="134"/>
      <c r="OE44" s="134"/>
      <c r="OF44" s="134"/>
      <c r="OG44" s="134"/>
      <c r="OH44" s="134"/>
      <c r="OI44" s="134"/>
      <c r="OJ44" s="134"/>
      <c r="OK44" s="134"/>
      <c r="OL44" s="134"/>
      <c r="OM44" s="134"/>
      <c r="ON44" s="134"/>
      <c r="OO44" s="134"/>
      <c r="OP44" s="134"/>
      <c r="OQ44" s="134"/>
      <c r="OR44" s="134"/>
      <c r="OS44" s="134"/>
      <c r="OT44" s="134"/>
      <c r="OU44" s="134"/>
      <c r="OV44" s="134"/>
      <c r="OW44" s="134"/>
      <c r="OX44" s="134"/>
      <c r="OY44" s="134"/>
      <c r="OZ44" s="134"/>
      <c r="PA44" s="134"/>
      <c r="PB44" s="134"/>
      <c r="PC44" s="134"/>
      <c r="PD44" s="134"/>
      <c r="PE44" s="134"/>
      <c r="PF44" s="134"/>
      <c r="PG44" s="134"/>
      <c r="PH44" s="134"/>
      <c r="PI44" s="134"/>
      <c r="PJ44" s="134"/>
      <c r="PK44" s="134"/>
      <c r="PL44" s="134"/>
      <c r="PM44" s="134"/>
      <c r="PN44" s="134"/>
      <c r="PO44" s="134"/>
      <c r="PP44" s="134"/>
      <c r="PQ44" s="134"/>
      <c r="PR44" s="134"/>
      <c r="PS44" s="134"/>
      <c r="PT44" s="134"/>
      <c r="PU44" s="134"/>
      <c r="PV44" s="134"/>
      <c r="PW44" s="134"/>
      <c r="PX44" s="134"/>
      <c r="PY44" s="134"/>
      <c r="PZ44" s="134"/>
      <c r="QA44" s="134"/>
      <c r="QB44" s="134"/>
      <c r="QC44" s="134"/>
      <c r="QD44" s="134"/>
      <c r="QE44" s="134"/>
      <c r="QF44" s="134"/>
      <c r="QG44" s="134"/>
      <c r="QH44" s="134"/>
      <c r="QI44" s="134"/>
      <c r="QJ44" s="134"/>
      <c r="QK44" s="134"/>
      <c r="QL44" s="134"/>
      <c r="QM44" s="134"/>
      <c r="QN44" s="134"/>
      <c r="QO44" s="134"/>
      <c r="QP44" s="134"/>
      <c r="QQ44" s="134"/>
      <c r="QR44" s="134"/>
      <c r="QS44" s="134"/>
      <c r="QT44" s="134"/>
      <c r="QU44" s="134"/>
      <c r="QV44" s="134"/>
      <c r="QW44" s="134"/>
      <c r="QX44" s="134"/>
      <c r="QY44" s="134"/>
      <c r="QZ44" s="134"/>
      <c r="RA44" s="134"/>
      <c r="RB44" s="134"/>
      <c r="RC44" s="134"/>
      <c r="RD44" s="134"/>
      <c r="RE44" s="134"/>
      <c r="RF44" s="134"/>
      <c r="RG44" s="134"/>
      <c r="RH44" s="134"/>
      <c r="RI44" s="134"/>
      <c r="RJ44" s="134"/>
      <c r="RK44" s="134"/>
      <c r="RL44" s="134"/>
      <c r="RM44" s="134"/>
      <c r="RN44" s="134"/>
      <c r="RO44" s="134"/>
      <c r="RP44" s="134"/>
      <c r="RQ44" s="134"/>
      <c r="RR44" s="134"/>
      <c r="RS44" s="134"/>
      <c r="RT44" s="134"/>
      <c r="RU44" s="134"/>
      <c r="RV44" s="134"/>
      <c r="RW44" s="134"/>
      <c r="RX44" s="134"/>
      <c r="RY44" s="134"/>
      <c r="RZ44" s="134"/>
      <c r="SA44" s="134"/>
      <c r="SB44" s="134"/>
      <c r="SC44" s="134"/>
      <c r="SD44" s="134"/>
      <c r="SE44" s="134"/>
      <c r="SF44" s="134"/>
      <c r="SG44" s="134"/>
      <c r="SH44" s="134"/>
      <c r="SI44" s="134"/>
      <c r="SJ44" s="134"/>
      <c r="SK44" s="134"/>
      <c r="SL44" s="134"/>
      <c r="SM44" s="134"/>
      <c r="SN44" s="134"/>
      <c r="SO44" s="134"/>
      <c r="SP44" s="134"/>
      <c r="SQ44" s="134"/>
      <c r="SR44" s="134"/>
      <c r="SS44" s="134"/>
      <c r="ST44" s="134"/>
      <c r="SU44" s="134"/>
      <c r="SV44" s="134"/>
      <c r="SW44" s="134"/>
      <c r="SX44" s="134"/>
      <c r="SY44" s="134"/>
      <c r="SZ44" s="134"/>
      <c r="TA44" s="134"/>
      <c r="TB44" s="134"/>
      <c r="TC44" s="134"/>
      <c r="TD44" s="134"/>
      <c r="TE44" s="134"/>
      <c r="TF44" s="134"/>
      <c r="TG44" s="134"/>
      <c r="TH44" s="134"/>
      <c r="TI44" s="134"/>
      <c r="TJ44" s="134"/>
      <c r="TK44" s="134"/>
      <c r="TL44" s="134"/>
      <c r="TM44" s="134"/>
      <c r="TN44" s="134"/>
      <c r="TO44" s="134"/>
      <c r="TP44" s="134"/>
      <c r="TQ44" s="134"/>
      <c r="TR44" s="134"/>
      <c r="TS44" s="134"/>
      <c r="TT44" s="134"/>
      <c r="TU44" s="134"/>
      <c r="TV44" s="134"/>
      <c r="TW44" s="134"/>
      <c r="TX44" s="134"/>
      <c r="TY44" s="134"/>
      <c r="TZ44" s="134"/>
      <c r="UA44" s="134"/>
      <c r="UB44" s="134"/>
      <c r="UC44" s="134"/>
      <c r="UD44" s="134"/>
      <c r="UE44" s="134"/>
      <c r="UF44" s="134"/>
      <c r="UG44" s="134"/>
      <c r="UH44" s="134"/>
      <c r="UI44" s="134"/>
      <c r="UJ44" s="134"/>
      <c r="UK44" s="134"/>
      <c r="UL44" s="134"/>
      <c r="UM44" s="134"/>
      <c r="UN44" s="134"/>
      <c r="UO44" s="134"/>
      <c r="UP44" s="134"/>
      <c r="UQ44" s="134"/>
      <c r="UR44" s="134"/>
      <c r="US44" s="134"/>
      <c r="UT44" s="134"/>
      <c r="UU44" s="134"/>
      <c r="UV44" s="134"/>
      <c r="UW44" s="134"/>
      <c r="UX44" s="134"/>
      <c r="UY44" s="134"/>
      <c r="UZ44" s="134"/>
      <c r="VA44" s="134"/>
      <c r="VB44" s="134"/>
      <c r="VC44" s="134"/>
      <c r="VD44" s="134"/>
      <c r="VE44" s="134"/>
      <c r="VF44" s="134"/>
      <c r="VG44" s="134"/>
      <c r="VH44" s="134"/>
      <c r="VI44" s="134"/>
      <c r="VJ44" s="134"/>
      <c r="VK44" s="134"/>
      <c r="VL44" s="134"/>
      <c r="VM44" s="134"/>
      <c r="VN44" s="134"/>
      <c r="VO44" s="134"/>
      <c r="VP44" s="134"/>
      <c r="VQ44" s="134"/>
      <c r="VR44" s="134"/>
      <c r="VS44" s="134"/>
      <c r="VT44" s="134"/>
      <c r="VU44" s="134"/>
      <c r="VV44" s="134"/>
      <c r="VW44" s="134"/>
      <c r="VX44" s="134"/>
      <c r="VY44" s="134"/>
      <c r="VZ44" s="134"/>
      <c r="WA44" s="134"/>
      <c r="WB44" s="134"/>
      <c r="WC44" s="134"/>
      <c r="WD44" s="134"/>
      <c r="WE44" s="134"/>
      <c r="WF44" s="134"/>
      <c r="WG44" s="134"/>
      <c r="WH44" s="134"/>
      <c r="WI44" s="134"/>
      <c r="WJ44" s="134"/>
      <c r="WK44" s="134"/>
      <c r="WL44" s="134"/>
      <c r="WM44" s="134"/>
      <c r="WN44" s="134"/>
      <c r="WO44" s="134"/>
      <c r="WP44" s="134"/>
      <c r="WQ44" s="134"/>
      <c r="WR44" s="134"/>
      <c r="WS44" s="134"/>
      <c r="WT44" s="134"/>
      <c r="WU44" s="134"/>
      <c r="WV44" s="134"/>
      <c r="WW44" s="134"/>
      <c r="WX44" s="134"/>
      <c r="WY44" s="134"/>
      <c r="WZ44" s="134"/>
      <c r="XA44" s="134"/>
      <c r="XB44" s="134"/>
      <c r="XC44" s="134"/>
      <c r="XD44" s="134"/>
      <c r="XE44" s="134"/>
      <c r="XF44" s="134"/>
      <c r="XG44" s="134"/>
      <c r="XH44" s="134"/>
      <c r="XI44" s="134"/>
      <c r="XJ44" s="134"/>
      <c r="XK44" s="134"/>
      <c r="XL44" s="134"/>
      <c r="XM44" s="134"/>
      <c r="XN44" s="134"/>
      <c r="XO44" s="134"/>
      <c r="XP44" s="134"/>
      <c r="XQ44" s="134"/>
      <c r="XR44" s="134"/>
      <c r="XS44" s="134"/>
      <c r="XT44" s="134"/>
      <c r="XU44" s="134"/>
      <c r="XV44" s="134"/>
      <c r="XW44" s="134"/>
      <c r="XX44" s="134"/>
      <c r="XY44" s="134"/>
      <c r="XZ44" s="134"/>
      <c r="YA44" s="134"/>
      <c r="YB44" s="134"/>
      <c r="YC44" s="134"/>
      <c r="YD44" s="134"/>
      <c r="YE44" s="134"/>
      <c r="YF44" s="134"/>
      <c r="YG44" s="134"/>
      <c r="YH44" s="134"/>
      <c r="YI44" s="134"/>
      <c r="YJ44" s="134"/>
      <c r="YK44" s="134"/>
      <c r="YL44" s="134"/>
      <c r="YM44" s="134"/>
      <c r="YN44" s="134"/>
      <c r="YO44" s="134"/>
      <c r="YP44" s="134"/>
      <c r="YQ44" s="134"/>
      <c r="YR44" s="134"/>
      <c r="YS44" s="134"/>
      <c r="YT44" s="134"/>
      <c r="YU44" s="134"/>
      <c r="YV44" s="134"/>
      <c r="YW44" s="134"/>
      <c r="YX44" s="134"/>
      <c r="YY44" s="134"/>
      <c r="YZ44" s="134"/>
      <c r="ZA44" s="134"/>
      <c r="ZB44" s="134"/>
      <c r="ZC44" s="134"/>
      <c r="ZD44" s="134"/>
      <c r="ZE44" s="134"/>
      <c r="ZF44" s="134"/>
      <c r="ZG44" s="134"/>
      <c r="ZH44" s="134"/>
      <c r="ZI44" s="134"/>
      <c r="ZJ44" s="134"/>
      <c r="ZK44" s="134"/>
      <c r="ZL44" s="134"/>
      <c r="ZM44" s="134"/>
      <c r="ZN44" s="134"/>
      <c r="ZO44" s="134"/>
      <c r="ZP44" s="134"/>
      <c r="ZQ44" s="134"/>
      <c r="ZR44" s="134"/>
      <c r="ZS44" s="134"/>
      <c r="ZT44" s="134"/>
      <c r="ZU44" s="134"/>
      <c r="ZV44" s="134"/>
      <c r="ZW44" s="134"/>
      <c r="ZX44" s="134"/>
      <c r="ZY44" s="134"/>
      <c r="ZZ44" s="134"/>
      <c r="AAA44" s="134"/>
      <c r="AAB44" s="134"/>
      <c r="AAC44" s="134"/>
      <c r="AAD44" s="134"/>
      <c r="AAE44" s="134"/>
      <c r="AAF44" s="134"/>
      <c r="AAG44" s="134"/>
      <c r="AAH44" s="134"/>
      <c r="AAI44" s="134"/>
      <c r="AAJ44" s="134"/>
      <c r="AAK44" s="134"/>
      <c r="AAL44" s="134"/>
      <c r="AAM44" s="134"/>
      <c r="AAN44" s="134"/>
      <c r="AAO44" s="134"/>
      <c r="AAP44" s="134"/>
      <c r="AAQ44" s="134"/>
      <c r="AAR44" s="134"/>
      <c r="AAS44" s="134"/>
      <c r="AAT44" s="134"/>
      <c r="AAU44" s="134"/>
      <c r="AAV44" s="134"/>
      <c r="AAW44" s="134"/>
      <c r="AAX44" s="134"/>
      <c r="AAY44" s="134"/>
      <c r="AAZ44" s="134"/>
      <c r="ABA44" s="134"/>
      <c r="ABB44" s="134"/>
      <c r="ABC44" s="134"/>
      <c r="ABD44" s="134"/>
      <c r="ABE44" s="134"/>
      <c r="ABF44" s="134"/>
      <c r="ABG44" s="134"/>
      <c r="ABH44" s="134"/>
      <c r="ABI44" s="134"/>
      <c r="ABJ44" s="134"/>
      <c r="ABK44" s="134"/>
      <c r="ABL44" s="134"/>
      <c r="ABM44" s="134"/>
      <c r="ABN44" s="134"/>
      <c r="ABO44" s="134"/>
      <c r="ABP44" s="134"/>
      <c r="ABQ44" s="134"/>
      <c r="ABR44" s="134"/>
      <c r="ABS44" s="134"/>
      <c r="ABT44" s="134"/>
      <c r="ABU44" s="134"/>
      <c r="ABV44" s="134"/>
      <c r="ABW44" s="134"/>
      <c r="ABX44" s="134"/>
      <c r="ABY44" s="134"/>
      <c r="ABZ44" s="134"/>
      <c r="ACA44" s="134"/>
      <c r="ACB44" s="134"/>
      <c r="ACC44" s="134"/>
      <c r="ACD44" s="134"/>
      <c r="ACE44" s="134"/>
      <c r="ACF44" s="134"/>
      <c r="ACG44" s="134"/>
      <c r="ACH44" s="134"/>
      <c r="ACI44" s="134"/>
      <c r="ACJ44" s="134"/>
      <c r="ACK44" s="134"/>
      <c r="ACL44" s="134"/>
      <c r="ACM44" s="134"/>
      <c r="ACN44" s="134"/>
      <c r="ACO44" s="134"/>
      <c r="ACP44" s="134"/>
      <c r="ACQ44" s="134"/>
      <c r="ACR44" s="134"/>
      <c r="ACS44" s="134"/>
      <c r="ACT44" s="134"/>
      <c r="ACU44" s="134"/>
      <c r="ACV44" s="134"/>
      <c r="ACW44" s="134"/>
      <c r="ACX44" s="134"/>
      <c r="ACY44" s="134"/>
      <c r="ACZ44" s="134"/>
      <c r="ADA44" s="134"/>
      <c r="ADB44" s="134"/>
      <c r="ADC44" s="134"/>
      <c r="ADD44" s="134"/>
      <c r="ADE44" s="134"/>
      <c r="ADF44" s="134"/>
      <c r="ADG44" s="134"/>
      <c r="ADH44" s="134"/>
      <c r="ADI44" s="134"/>
      <c r="ADJ44" s="134"/>
      <c r="ADK44" s="134"/>
      <c r="ADL44" s="134"/>
      <c r="ADM44" s="134"/>
      <c r="ADN44" s="134"/>
      <c r="ADO44" s="134"/>
      <c r="ADP44" s="134"/>
      <c r="ADQ44" s="134"/>
      <c r="ADR44" s="134"/>
      <c r="ADS44" s="134"/>
      <c r="ADT44" s="134"/>
      <c r="ADU44" s="134"/>
      <c r="ADV44" s="134"/>
      <c r="ADW44" s="134"/>
      <c r="ADX44" s="134"/>
      <c r="ADY44" s="134"/>
      <c r="ADZ44" s="134"/>
      <c r="AEA44" s="134"/>
      <c r="AEB44" s="134"/>
      <c r="AEC44" s="134"/>
      <c r="AED44" s="134"/>
      <c r="AEE44" s="134"/>
      <c r="AEF44" s="134"/>
      <c r="AEG44" s="134"/>
      <c r="AEH44" s="134"/>
      <c r="AEI44" s="134"/>
      <c r="AEJ44" s="134"/>
      <c r="AEK44" s="134"/>
      <c r="AEL44" s="134"/>
      <c r="AEM44" s="134"/>
      <c r="AEN44" s="134"/>
      <c r="AEO44" s="134"/>
      <c r="AEP44" s="134"/>
      <c r="AEQ44" s="134"/>
      <c r="AER44" s="134"/>
      <c r="AES44" s="134"/>
      <c r="AET44" s="134"/>
      <c r="AEU44" s="134"/>
      <c r="AEV44" s="134"/>
      <c r="AEW44" s="134"/>
      <c r="AEX44" s="134"/>
      <c r="AEY44" s="134"/>
      <c r="AEZ44" s="134"/>
      <c r="AFA44" s="134"/>
      <c r="AFB44" s="134"/>
      <c r="AFC44" s="134"/>
      <c r="AFD44" s="134"/>
      <c r="AFE44" s="134"/>
      <c r="AFF44" s="134"/>
      <c r="AFG44" s="134"/>
      <c r="AFH44" s="134"/>
      <c r="AFI44" s="134"/>
      <c r="AFJ44" s="134"/>
      <c r="AFK44" s="134"/>
      <c r="AFL44" s="134"/>
      <c r="AFM44" s="134"/>
      <c r="AFN44" s="134"/>
      <c r="AFO44" s="134"/>
      <c r="AFP44" s="134"/>
      <c r="AFQ44" s="134"/>
      <c r="AFR44" s="134"/>
      <c r="AFS44" s="134"/>
      <c r="AFT44" s="134"/>
      <c r="AFU44" s="134"/>
      <c r="AFV44" s="134"/>
      <c r="AFW44" s="134"/>
      <c r="AFX44" s="134"/>
      <c r="AFY44" s="134"/>
      <c r="AFZ44" s="134"/>
      <c r="AGA44" s="134"/>
      <c r="AGB44" s="134"/>
      <c r="AGC44" s="134"/>
      <c r="AGD44" s="134"/>
      <c r="AGE44" s="134"/>
      <c r="AGF44" s="134"/>
      <c r="AGG44" s="134"/>
      <c r="AGH44" s="134"/>
      <c r="AGI44" s="134"/>
      <c r="AGJ44" s="134"/>
      <c r="AGK44" s="134"/>
      <c r="AGL44" s="134"/>
      <c r="AGM44" s="134"/>
      <c r="AGN44" s="134"/>
      <c r="AGO44" s="134"/>
      <c r="AGP44" s="134"/>
      <c r="AGQ44" s="134"/>
      <c r="AGR44" s="134"/>
      <c r="AGS44" s="134"/>
      <c r="AGT44" s="134"/>
      <c r="AGU44" s="134"/>
      <c r="AGV44" s="134"/>
      <c r="AGW44" s="134"/>
      <c r="AGX44" s="134"/>
      <c r="AGY44" s="134"/>
      <c r="AGZ44" s="134"/>
      <c r="AHA44" s="134"/>
      <c r="AHB44" s="134"/>
      <c r="AHC44" s="134"/>
      <c r="AHD44" s="134"/>
      <c r="AHE44" s="134"/>
      <c r="AHF44" s="134"/>
      <c r="AHG44" s="134"/>
      <c r="AHH44" s="134"/>
      <c r="AHI44" s="134"/>
      <c r="AHJ44" s="134"/>
      <c r="AHK44" s="134"/>
      <c r="AHL44" s="134"/>
      <c r="AHM44" s="134"/>
      <c r="AHN44" s="134"/>
      <c r="AHO44" s="134"/>
      <c r="AHP44" s="134"/>
      <c r="AHQ44" s="134"/>
      <c r="AHR44" s="134"/>
      <c r="AHS44" s="134"/>
      <c r="AHT44" s="134"/>
      <c r="AHU44" s="134"/>
      <c r="AHV44" s="134"/>
      <c r="AHW44" s="134"/>
      <c r="AHX44" s="134"/>
      <c r="AHY44" s="134"/>
      <c r="AHZ44" s="134"/>
      <c r="AIA44" s="134"/>
      <c r="AIB44" s="134"/>
      <c r="AIC44" s="134"/>
      <c r="AID44" s="134"/>
      <c r="AIE44" s="134"/>
      <c r="AIF44" s="134"/>
      <c r="AIG44" s="134"/>
      <c r="AIH44" s="134"/>
      <c r="AII44" s="134"/>
      <c r="AIJ44" s="134"/>
      <c r="AIK44" s="134"/>
      <c r="AIL44" s="134"/>
      <c r="AIM44" s="134"/>
      <c r="AIN44" s="134"/>
      <c r="AIO44" s="134"/>
      <c r="AIP44" s="134"/>
      <c r="AIQ44" s="134"/>
      <c r="AIR44" s="134"/>
      <c r="AIS44" s="134"/>
      <c r="AIT44" s="134"/>
      <c r="AIU44" s="134"/>
      <c r="AIV44" s="134"/>
      <c r="AIW44" s="134"/>
      <c r="AIX44" s="134"/>
      <c r="AIY44" s="134"/>
      <c r="AIZ44" s="134"/>
      <c r="AJA44" s="134"/>
      <c r="AJB44" s="134"/>
      <c r="AJC44" s="134"/>
      <c r="AJD44" s="134"/>
      <c r="AJE44" s="134"/>
      <c r="AJF44" s="134"/>
      <c r="AJG44" s="134"/>
      <c r="AJH44" s="134"/>
      <c r="AJI44" s="134"/>
      <c r="AJJ44" s="134"/>
      <c r="AJK44" s="134"/>
      <c r="AJL44" s="134"/>
      <c r="AJM44" s="134"/>
      <c r="AJN44" s="134"/>
      <c r="AJO44" s="134"/>
      <c r="AJP44" s="134"/>
      <c r="AJQ44" s="134"/>
      <c r="AJR44" s="134"/>
      <c r="AJS44" s="134"/>
      <c r="AJT44" s="134"/>
      <c r="AJU44" s="134"/>
      <c r="AJV44" s="134"/>
      <c r="AJW44" s="134"/>
      <c r="AJX44" s="134"/>
      <c r="AJY44" s="134"/>
      <c r="AJZ44" s="134"/>
      <c r="AKA44" s="134"/>
      <c r="AKB44" s="134"/>
      <c r="AKC44" s="134"/>
      <c r="AKD44" s="134"/>
      <c r="AKE44" s="134"/>
      <c r="AKF44" s="134"/>
      <c r="AKG44" s="134"/>
      <c r="AKH44" s="134"/>
      <c r="AKI44" s="134"/>
      <c r="AKJ44" s="134"/>
      <c r="AKK44" s="134"/>
      <c r="AKL44" s="134"/>
      <c r="AKM44" s="134"/>
      <c r="AKN44" s="134"/>
      <c r="AKO44" s="134"/>
      <c r="AKP44" s="134"/>
      <c r="AKQ44" s="134"/>
      <c r="AKR44" s="134"/>
      <c r="AKS44" s="134"/>
      <c r="AKT44" s="134"/>
      <c r="AKU44" s="134"/>
      <c r="AKV44" s="134"/>
      <c r="AKW44" s="134"/>
      <c r="AKX44" s="134"/>
      <c r="AKY44" s="134"/>
      <c r="AKZ44" s="134"/>
      <c r="ALA44" s="134"/>
      <c r="ALB44" s="134"/>
      <c r="ALC44" s="134"/>
      <c r="ALD44" s="134"/>
      <c r="ALE44" s="134"/>
      <c r="ALF44" s="134"/>
      <c r="ALG44" s="134"/>
      <c r="ALH44" s="134"/>
      <c r="ALI44" s="134"/>
      <c r="ALJ44" s="134"/>
      <c r="ALK44" s="134"/>
      <c r="ALL44" s="134"/>
      <c r="ALM44" s="134"/>
      <c r="ALN44" s="134"/>
      <c r="ALO44" s="134"/>
      <c r="ALP44" s="134"/>
      <c r="ALQ44" s="134"/>
      <c r="ALR44" s="134"/>
      <c r="ALS44" s="134"/>
      <c r="ALT44" s="134"/>
      <c r="ALU44" s="134"/>
      <c r="ALV44" s="134"/>
      <c r="ALW44" s="134"/>
      <c r="ALX44" s="134"/>
      <c r="ALY44" s="134"/>
      <c r="ALZ44" s="134"/>
      <c r="AMA44" s="134"/>
      <c r="AMB44" s="134"/>
      <c r="AMC44" s="134"/>
      <c r="AMD44" s="134"/>
      <c r="AME44" s="134"/>
      <c r="AMF44" s="134"/>
      <c r="AMG44" s="134"/>
      <c r="AMH44" s="134"/>
      <c r="AMI44" s="134"/>
      <c r="AMJ44" s="134"/>
      <c r="AMK44" s="134"/>
      <c r="AML44" s="134"/>
      <c r="AMM44" s="134"/>
      <c r="AMN44" s="134"/>
      <c r="AMO44" s="134"/>
      <c r="AMP44" s="134"/>
      <c r="AMQ44" s="134"/>
      <c r="AMR44" s="134"/>
      <c r="AMS44" s="134"/>
      <c r="AMT44" s="134"/>
      <c r="AMU44" s="134"/>
      <c r="AMV44" s="134"/>
      <c r="AMW44" s="134"/>
      <c r="AMX44" s="134"/>
      <c r="AMY44" s="134"/>
      <c r="AMZ44" s="134"/>
      <c r="ANA44" s="134"/>
      <c r="ANB44" s="134"/>
      <c r="ANC44" s="134"/>
      <c r="AND44" s="134"/>
      <c r="ANE44" s="134"/>
      <c r="ANF44" s="134"/>
      <c r="ANG44" s="134"/>
      <c r="ANH44" s="134"/>
      <c r="ANI44" s="134"/>
      <c r="ANJ44" s="134"/>
      <c r="ANK44" s="134"/>
      <c r="ANL44" s="134"/>
      <c r="ANM44" s="134"/>
      <c r="ANN44" s="134"/>
      <c r="ANO44" s="134"/>
      <c r="ANP44" s="134"/>
      <c r="ANQ44" s="134"/>
      <c r="ANR44" s="134"/>
      <c r="ANS44" s="134"/>
      <c r="ANT44" s="134"/>
      <c r="ANU44" s="134"/>
      <c r="ANV44" s="134"/>
      <c r="ANW44" s="134"/>
      <c r="ANX44" s="134"/>
      <c r="ANY44" s="134"/>
      <c r="ANZ44" s="134"/>
      <c r="AOA44" s="134"/>
      <c r="AOB44" s="134"/>
      <c r="AOC44" s="134"/>
      <c r="AOD44" s="134"/>
      <c r="AOE44" s="134"/>
      <c r="AOF44" s="134"/>
      <c r="AOG44" s="134"/>
      <c r="AOH44" s="134"/>
      <c r="AOI44" s="134"/>
      <c r="AOJ44" s="134"/>
      <c r="AOK44" s="134"/>
      <c r="AOL44" s="134"/>
      <c r="AOM44" s="134"/>
      <c r="AON44" s="134"/>
      <c r="AOO44" s="134"/>
      <c r="AOP44" s="134"/>
      <c r="AOQ44" s="134"/>
      <c r="AOR44" s="134"/>
      <c r="AOS44" s="134"/>
      <c r="AOT44" s="134"/>
      <c r="AOU44" s="134"/>
      <c r="AOV44" s="134"/>
      <c r="AOW44" s="134"/>
      <c r="AOX44" s="134"/>
      <c r="AOY44" s="134"/>
      <c r="AOZ44" s="134"/>
      <c r="APA44" s="134"/>
      <c r="APB44" s="134"/>
      <c r="APC44" s="134"/>
      <c r="APD44" s="134"/>
      <c r="APE44" s="134"/>
      <c r="APF44" s="134"/>
      <c r="APG44" s="134"/>
      <c r="APH44" s="134"/>
      <c r="API44" s="134"/>
      <c r="APJ44" s="134"/>
      <c r="APK44" s="134"/>
      <c r="APL44" s="134"/>
      <c r="APM44" s="134"/>
      <c r="APN44" s="134"/>
      <c r="APO44" s="134"/>
      <c r="APP44" s="134"/>
      <c r="APQ44" s="134"/>
      <c r="APR44" s="134"/>
      <c r="APS44" s="134"/>
      <c r="APT44" s="134"/>
      <c r="APU44" s="134"/>
      <c r="APV44" s="134"/>
      <c r="APW44" s="134"/>
      <c r="APX44" s="134"/>
      <c r="APY44" s="134"/>
      <c r="APZ44" s="134"/>
      <c r="AQA44" s="134"/>
      <c r="AQB44" s="134"/>
      <c r="AQC44" s="134"/>
      <c r="AQD44" s="134"/>
      <c r="AQE44" s="134"/>
      <c r="AQF44" s="134"/>
      <c r="AQG44" s="134"/>
      <c r="AQH44" s="134"/>
      <c r="AQI44" s="134"/>
      <c r="AQJ44" s="134"/>
      <c r="AQK44" s="134"/>
      <c r="AQL44" s="134"/>
      <c r="AQM44" s="134"/>
      <c r="AQN44" s="134"/>
      <c r="AQO44" s="134"/>
      <c r="AQP44" s="134"/>
      <c r="AQQ44" s="134"/>
      <c r="AQR44" s="134"/>
      <c r="AQS44" s="134"/>
      <c r="AQT44" s="134"/>
      <c r="AQU44" s="134"/>
      <c r="AQV44" s="134"/>
      <c r="AQW44" s="134"/>
      <c r="AQX44" s="134"/>
      <c r="AQY44" s="134"/>
      <c r="AQZ44" s="134"/>
      <c r="ARA44" s="134"/>
      <c r="ARB44" s="134"/>
      <c r="ARC44" s="134"/>
      <c r="ARD44" s="134"/>
      <c r="ARE44" s="134"/>
      <c r="ARF44" s="134"/>
      <c r="ARG44" s="134"/>
      <c r="ARH44" s="134"/>
      <c r="ARI44" s="134"/>
      <c r="ARJ44" s="134"/>
      <c r="ARK44" s="134"/>
      <c r="ARL44" s="134"/>
      <c r="ARM44" s="134"/>
      <c r="ARN44" s="134"/>
      <c r="ARO44" s="134"/>
      <c r="ARP44" s="134"/>
      <c r="ARQ44" s="134"/>
      <c r="ARR44" s="134"/>
      <c r="ARS44" s="134"/>
      <c r="ART44" s="134"/>
      <c r="ARU44" s="134"/>
      <c r="ARV44" s="134"/>
      <c r="ARW44" s="134"/>
      <c r="ARX44" s="134"/>
      <c r="ARY44" s="134"/>
      <c r="ARZ44" s="134"/>
      <c r="ASA44" s="134"/>
      <c r="ASB44" s="134"/>
      <c r="ASC44" s="134"/>
      <c r="ASD44" s="134"/>
      <c r="ASE44" s="134"/>
      <c r="ASF44" s="134"/>
      <c r="ASG44" s="134"/>
      <c r="ASH44" s="134"/>
      <c r="ASI44" s="134"/>
      <c r="ASJ44" s="134"/>
      <c r="ASK44" s="134"/>
      <c r="ASL44" s="134"/>
      <c r="ASM44" s="134"/>
      <c r="ASN44" s="134"/>
      <c r="ASO44" s="134"/>
      <c r="ASP44" s="134"/>
      <c r="ASQ44" s="134"/>
      <c r="ASR44" s="134"/>
      <c r="ASS44" s="134"/>
      <c r="AST44" s="134"/>
      <c r="ASU44" s="134"/>
      <c r="ASV44" s="134"/>
      <c r="ASW44" s="134"/>
      <c r="ASX44" s="134"/>
      <c r="ASY44" s="134"/>
      <c r="ASZ44" s="134"/>
      <c r="ATA44" s="134"/>
      <c r="ATB44" s="134"/>
      <c r="ATC44" s="134"/>
      <c r="ATD44" s="134"/>
      <c r="ATE44" s="134"/>
      <c r="ATF44" s="134"/>
      <c r="ATG44" s="134"/>
      <c r="ATH44" s="134"/>
      <c r="ATI44" s="134"/>
      <c r="ATJ44" s="134"/>
      <c r="ATK44" s="134"/>
      <c r="ATL44" s="134"/>
      <c r="ATM44" s="134"/>
      <c r="ATN44" s="134"/>
      <c r="ATO44" s="134"/>
      <c r="ATP44" s="134"/>
      <c r="ATQ44" s="134"/>
      <c r="ATR44" s="134"/>
      <c r="ATS44" s="134"/>
      <c r="ATT44" s="134"/>
      <c r="ATU44" s="134"/>
      <c r="ATV44" s="134"/>
      <c r="ATW44" s="134"/>
      <c r="ATX44" s="134"/>
      <c r="ATY44" s="134"/>
      <c r="ATZ44" s="134"/>
      <c r="AUA44" s="134"/>
      <c r="AUB44" s="134"/>
      <c r="AUC44" s="134"/>
      <c r="AUD44" s="134"/>
      <c r="AUE44" s="134"/>
      <c r="AUF44" s="134"/>
      <c r="AUG44" s="134"/>
      <c r="AUH44" s="134"/>
      <c r="AUI44" s="134"/>
      <c r="AUJ44" s="134"/>
      <c r="AUK44" s="134"/>
      <c r="AUL44" s="134"/>
      <c r="AUM44" s="134"/>
      <c r="AUN44" s="134"/>
      <c r="AUO44" s="134"/>
      <c r="AUP44" s="134"/>
      <c r="AUQ44" s="134"/>
      <c r="AUR44" s="134"/>
      <c r="AUS44" s="134"/>
      <c r="AUT44" s="134"/>
      <c r="AUU44" s="134"/>
      <c r="AUV44" s="134"/>
      <c r="AUW44" s="134"/>
      <c r="AUX44" s="134"/>
      <c r="AUY44" s="134"/>
      <c r="AUZ44" s="134"/>
      <c r="AVA44" s="134"/>
      <c r="AVB44" s="134"/>
      <c r="AVC44" s="134"/>
      <c r="AVD44" s="134"/>
      <c r="AVE44" s="134"/>
      <c r="AVF44" s="134"/>
      <c r="AVG44" s="134"/>
      <c r="AVH44" s="134"/>
      <c r="AVI44" s="134"/>
      <c r="AVJ44" s="134"/>
      <c r="AVK44" s="134"/>
      <c r="AVL44" s="134"/>
      <c r="AVM44" s="134"/>
      <c r="AVN44" s="134"/>
      <c r="AVO44" s="134"/>
      <c r="AVP44" s="134"/>
      <c r="AVQ44" s="134"/>
      <c r="AVR44" s="134"/>
      <c r="AVS44" s="134"/>
      <c r="AVT44" s="134"/>
      <c r="AVU44" s="134"/>
      <c r="AVV44" s="134"/>
      <c r="AVW44" s="134"/>
      <c r="AVX44" s="134"/>
      <c r="AVY44" s="134"/>
      <c r="AVZ44" s="134"/>
      <c r="AWA44" s="134"/>
      <c r="AWB44" s="134"/>
      <c r="AWC44" s="134"/>
      <c r="AWD44" s="134"/>
      <c r="AWE44" s="134"/>
      <c r="AWF44" s="134"/>
      <c r="AWG44" s="134"/>
      <c r="AWH44" s="134"/>
      <c r="AWI44" s="134"/>
      <c r="AWJ44" s="134"/>
      <c r="AWK44" s="134"/>
      <c r="AWL44" s="134"/>
      <c r="AWM44" s="134"/>
      <c r="AWN44" s="134"/>
      <c r="AWO44" s="134"/>
      <c r="AWP44" s="134"/>
      <c r="AWQ44" s="134"/>
      <c r="AWR44" s="134"/>
      <c r="AWS44" s="134"/>
      <c r="AWT44" s="134"/>
      <c r="AWU44" s="134"/>
      <c r="AWV44" s="134"/>
      <c r="AWW44" s="134"/>
      <c r="AWX44" s="134"/>
      <c r="AWY44" s="134"/>
      <c r="AWZ44" s="134"/>
      <c r="AXA44" s="134"/>
      <c r="AXB44" s="134"/>
      <c r="AXC44" s="134"/>
      <c r="AXD44" s="134"/>
      <c r="AXE44" s="134"/>
      <c r="AXF44" s="134"/>
      <c r="AXG44" s="134"/>
      <c r="AXH44" s="134"/>
      <c r="AXI44" s="134"/>
      <c r="AXJ44" s="134"/>
      <c r="AXK44" s="134"/>
      <c r="AXL44" s="134"/>
      <c r="AXM44" s="134"/>
      <c r="AXN44" s="134"/>
      <c r="AXO44" s="134"/>
      <c r="AXP44" s="134"/>
      <c r="AXQ44" s="134"/>
      <c r="AXR44" s="134"/>
      <c r="AXS44" s="134"/>
      <c r="AXT44" s="134"/>
      <c r="AXU44" s="134"/>
      <c r="AXV44" s="134"/>
      <c r="AXW44" s="134"/>
      <c r="AXX44" s="134"/>
      <c r="AXY44" s="134"/>
      <c r="AXZ44" s="134"/>
      <c r="AYA44" s="134"/>
      <c r="AYB44" s="134"/>
      <c r="AYC44" s="134"/>
      <c r="AYD44" s="134"/>
      <c r="AYE44" s="134"/>
      <c r="AYF44" s="134"/>
      <c r="AYG44" s="134"/>
      <c r="AYH44" s="134"/>
      <c r="AYI44" s="134"/>
      <c r="AYJ44" s="134"/>
      <c r="AYK44" s="134"/>
      <c r="AYL44" s="134"/>
      <c r="AYM44" s="134"/>
      <c r="AYN44" s="134"/>
      <c r="AYO44" s="134"/>
      <c r="AYP44" s="134"/>
      <c r="AYQ44" s="134"/>
      <c r="AYR44" s="134"/>
      <c r="AYS44" s="134"/>
      <c r="AYT44" s="134"/>
      <c r="AYU44" s="134"/>
      <c r="AYV44" s="134"/>
      <c r="AYW44" s="134"/>
      <c r="AYX44" s="134"/>
      <c r="AYY44" s="134"/>
      <c r="AYZ44" s="134"/>
      <c r="AZA44" s="134"/>
      <c r="AZB44" s="134"/>
      <c r="AZC44" s="134"/>
      <c r="AZD44" s="134"/>
      <c r="AZE44" s="134"/>
      <c r="AZF44" s="134"/>
      <c r="AZG44" s="134"/>
      <c r="AZH44" s="134"/>
      <c r="AZI44" s="134"/>
      <c r="AZJ44" s="134"/>
      <c r="AZK44" s="134"/>
      <c r="AZL44" s="134"/>
      <c r="AZM44" s="134"/>
      <c r="AZN44" s="134"/>
      <c r="AZO44" s="134"/>
      <c r="AZP44" s="134"/>
      <c r="AZQ44" s="134"/>
      <c r="AZR44" s="134"/>
      <c r="AZS44" s="134"/>
      <c r="AZT44" s="134"/>
      <c r="AZU44" s="134"/>
      <c r="AZV44" s="134"/>
      <c r="AZW44" s="134"/>
      <c r="AZX44" s="134"/>
      <c r="AZY44" s="134"/>
      <c r="AZZ44" s="134"/>
      <c r="BAA44" s="134"/>
      <c r="BAB44" s="134"/>
      <c r="BAC44" s="134"/>
      <c r="BAD44" s="134"/>
      <c r="BAE44" s="134"/>
      <c r="BAF44" s="134"/>
      <c r="BAG44" s="134"/>
      <c r="BAH44" s="134"/>
      <c r="BAI44" s="134"/>
      <c r="BAJ44" s="134"/>
      <c r="BAK44" s="134"/>
      <c r="BAL44" s="134"/>
      <c r="BAM44" s="134"/>
      <c r="BAN44" s="134"/>
      <c r="BAO44" s="134"/>
      <c r="BAP44" s="134"/>
      <c r="BAQ44" s="134"/>
      <c r="BAR44" s="134"/>
      <c r="BAS44" s="134"/>
      <c r="BAT44" s="134"/>
      <c r="BAU44" s="134"/>
      <c r="BAV44" s="134"/>
      <c r="BAW44" s="134"/>
      <c r="BAX44" s="134"/>
      <c r="BAY44" s="134"/>
      <c r="BAZ44" s="134"/>
      <c r="BBA44" s="134"/>
      <c r="BBB44" s="134"/>
      <c r="BBC44" s="134"/>
      <c r="BBD44" s="134"/>
      <c r="BBE44" s="134"/>
      <c r="BBF44" s="134"/>
      <c r="BBG44" s="134"/>
      <c r="BBH44" s="134"/>
      <c r="BBI44" s="134"/>
      <c r="BBJ44" s="134"/>
      <c r="BBK44" s="134"/>
      <c r="BBL44" s="134"/>
      <c r="BBM44" s="134"/>
      <c r="BBN44" s="134"/>
      <c r="BBO44" s="134"/>
      <c r="BBP44" s="134"/>
      <c r="BBQ44" s="134"/>
      <c r="BBR44" s="134"/>
      <c r="BBS44" s="134"/>
      <c r="BBT44" s="134"/>
      <c r="BBU44" s="134"/>
      <c r="BBV44" s="134"/>
      <c r="BBW44" s="134"/>
      <c r="BBX44" s="134"/>
      <c r="BBY44" s="134"/>
      <c r="BBZ44" s="134"/>
      <c r="BCA44" s="134"/>
      <c r="BCB44" s="134"/>
      <c r="BCC44" s="134"/>
      <c r="BCD44" s="134"/>
      <c r="BCE44" s="134"/>
      <c r="BCF44" s="134"/>
      <c r="BCG44" s="134"/>
      <c r="BCH44" s="134"/>
      <c r="BCI44" s="134"/>
      <c r="BCJ44" s="134"/>
      <c r="BCK44" s="134"/>
      <c r="BCL44" s="134"/>
      <c r="BCM44" s="134"/>
      <c r="BCN44" s="134"/>
      <c r="BCO44" s="134"/>
      <c r="BCP44" s="134"/>
      <c r="BCQ44" s="134"/>
      <c r="BCR44" s="134"/>
      <c r="BCS44" s="134"/>
      <c r="BCT44" s="134"/>
      <c r="BCU44" s="134"/>
      <c r="BCV44" s="134"/>
      <c r="BCW44" s="134"/>
      <c r="BCX44" s="134"/>
      <c r="BCY44" s="134"/>
      <c r="BCZ44" s="134"/>
      <c r="BDA44" s="134"/>
      <c r="BDB44" s="134"/>
      <c r="BDC44" s="134"/>
      <c r="BDD44" s="134"/>
      <c r="BDE44" s="134"/>
      <c r="BDF44" s="134"/>
      <c r="BDG44" s="134"/>
      <c r="BDH44" s="134"/>
      <c r="BDI44" s="134"/>
      <c r="BDJ44" s="134"/>
      <c r="BDK44" s="134"/>
      <c r="BDL44" s="134"/>
      <c r="BDM44" s="134"/>
      <c r="BDN44" s="134"/>
      <c r="BDO44" s="134"/>
      <c r="BDP44" s="134"/>
      <c r="BDQ44" s="134"/>
      <c r="BDR44" s="134"/>
      <c r="BDS44" s="134"/>
      <c r="BDT44" s="134"/>
      <c r="BDU44" s="134"/>
      <c r="BDV44" s="134"/>
      <c r="BDW44" s="134"/>
      <c r="BDX44" s="134"/>
      <c r="BDY44" s="134"/>
      <c r="BDZ44" s="134"/>
      <c r="BEA44" s="134"/>
      <c r="BEB44" s="134"/>
      <c r="BEC44" s="134"/>
      <c r="BED44" s="134"/>
      <c r="BEE44" s="134"/>
      <c r="BEF44" s="134"/>
      <c r="BEG44" s="134"/>
      <c r="BEH44" s="134"/>
      <c r="BEI44" s="134"/>
      <c r="BEJ44" s="134"/>
      <c r="BEK44" s="134"/>
      <c r="BEL44" s="134"/>
      <c r="BEM44" s="134"/>
      <c r="BEN44" s="134"/>
      <c r="BEO44" s="134"/>
      <c r="BEP44" s="134"/>
      <c r="BEQ44" s="134"/>
      <c r="BER44" s="134"/>
      <c r="BES44" s="134"/>
      <c r="BET44" s="134"/>
      <c r="BEU44" s="134"/>
      <c r="BEV44" s="134"/>
      <c r="BEW44" s="134"/>
      <c r="BEX44" s="134"/>
      <c r="BEY44" s="134"/>
      <c r="BEZ44" s="134"/>
      <c r="BFA44" s="134"/>
      <c r="BFB44" s="134"/>
      <c r="BFC44" s="134"/>
      <c r="BFD44" s="134"/>
      <c r="BFE44" s="134"/>
      <c r="BFF44" s="134"/>
      <c r="BFG44" s="134"/>
      <c r="BFH44" s="134"/>
      <c r="BFI44" s="134"/>
      <c r="BFJ44" s="134"/>
      <c r="BFK44" s="134"/>
      <c r="BFL44" s="134"/>
      <c r="BFM44" s="134"/>
      <c r="BFN44" s="134"/>
      <c r="BFO44" s="134"/>
      <c r="BFP44" s="134"/>
      <c r="BFQ44" s="134"/>
      <c r="BFR44" s="134"/>
      <c r="BFS44" s="134"/>
      <c r="BFT44" s="134"/>
      <c r="BFU44" s="134"/>
      <c r="BFV44" s="134"/>
      <c r="BFW44" s="134"/>
      <c r="BFX44" s="134"/>
      <c r="BFY44" s="134"/>
      <c r="BFZ44" s="134"/>
      <c r="BGA44" s="134"/>
      <c r="BGB44" s="134"/>
      <c r="BGC44" s="134"/>
      <c r="BGD44" s="134"/>
      <c r="BGE44" s="134"/>
      <c r="BGF44" s="134"/>
      <c r="BGG44" s="134"/>
      <c r="BGH44" s="134"/>
      <c r="BGI44" s="134"/>
      <c r="BGJ44" s="134"/>
      <c r="BGK44" s="134"/>
      <c r="BGL44" s="134"/>
      <c r="BGM44" s="134"/>
      <c r="BGN44" s="134"/>
      <c r="BGO44" s="134"/>
      <c r="BGP44" s="134"/>
      <c r="BGQ44" s="134"/>
      <c r="BGR44" s="134"/>
      <c r="BGS44" s="134"/>
      <c r="BGT44" s="134"/>
      <c r="BGU44" s="134"/>
      <c r="BGV44" s="134"/>
      <c r="BGW44" s="134"/>
      <c r="BGX44" s="134"/>
      <c r="BGY44" s="134"/>
      <c r="BGZ44" s="134"/>
      <c r="BHA44" s="134"/>
      <c r="BHB44" s="134"/>
      <c r="BHC44" s="134"/>
      <c r="BHD44" s="134"/>
      <c r="BHE44" s="134"/>
      <c r="BHF44" s="134"/>
      <c r="BHG44" s="134"/>
      <c r="BHH44" s="134"/>
      <c r="BHI44" s="134"/>
      <c r="BHJ44" s="134"/>
      <c r="BHK44" s="134"/>
      <c r="BHL44" s="134"/>
      <c r="BHM44" s="134"/>
      <c r="BHN44" s="134"/>
      <c r="BHO44" s="134"/>
      <c r="BHP44" s="134"/>
      <c r="BHQ44" s="134"/>
      <c r="BHR44" s="134"/>
      <c r="BHS44" s="134"/>
      <c r="BHT44" s="134"/>
      <c r="BHU44" s="134"/>
      <c r="BHV44" s="134"/>
      <c r="BHW44" s="134"/>
      <c r="BHX44" s="134"/>
      <c r="BHY44" s="134"/>
      <c r="BHZ44" s="134"/>
      <c r="BIA44" s="134"/>
      <c r="BIB44" s="134"/>
      <c r="BIC44" s="134"/>
      <c r="BID44" s="134"/>
      <c r="BIE44" s="134"/>
      <c r="BIF44" s="134"/>
      <c r="BIG44" s="134"/>
      <c r="BIH44" s="134"/>
      <c r="BII44" s="134"/>
      <c r="BIJ44" s="134"/>
      <c r="BIK44" s="134"/>
      <c r="BIL44" s="134"/>
      <c r="BIM44" s="134"/>
      <c r="BIN44" s="134"/>
      <c r="BIO44" s="134"/>
      <c r="BIP44" s="134"/>
      <c r="BIQ44" s="134"/>
      <c r="BIR44" s="134"/>
      <c r="BIS44" s="134"/>
      <c r="BIT44" s="134"/>
      <c r="BIU44" s="134"/>
      <c r="BIV44" s="134"/>
      <c r="BIW44" s="134"/>
      <c r="BIX44" s="134"/>
      <c r="BIY44" s="134"/>
      <c r="BIZ44" s="134"/>
      <c r="BJA44" s="134"/>
      <c r="BJB44" s="134"/>
      <c r="BJC44" s="134"/>
      <c r="BJD44" s="134"/>
      <c r="BJE44" s="134"/>
      <c r="BJF44" s="134"/>
      <c r="BJG44" s="134"/>
      <c r="BJH44" s="134"/>
      <c r="BJI44" s="134"/>
      <c r="BJJ44" s="134"/>
      <c r="BJK44" s="134"/>
      <c r="BJL44" s="134"/>
      <c r="BJM44" s="134"/>
      <c r="BJN44" s="134"/>
      <c r="BJO44" s="134"/>
      <c r="BJP44" s="134"/>
      <c r="BJQ44" s="134"/>
      <c r="BJR44" s="134"/>
      <c r="BJS44" s="134"/>
      <c r="BJT44" s="134"/>
      <c r="BJU44" s="134"/>
      <c r="BJV44" s="134"/>
      <c r="BJW44" s="134"/>
      <c r="BJX44" s="134"/>
      <c r="BJY44" s="134"/>
      <c r="BJZ44" s="134"/>
      <c r="BKA44" s="134"/>
      <c r="BKB44" s="134"/>
      <c r="BKC44" s="134"/>
      <c r="BKD44" s="134"/>
      <c r="BKE44" s="134"/>
      <c r="BKF44" s="134"/>
      <c r="BKG44" s="134"/>
      <c r="BKH44" s="134"/>
      <c r="BKI44" s="134"/>
      <c r="BKJ44" s="134"/>
      <c r="BKK44" s="134"/>
      <c r="BKL44" s="134"/>
      <c r="BKM44" s="134"/>
      <c r="BKN44" s="134"/>
      <c r="BKO44" s="134"/>
      <c r="BKP44" s="134"/>
      <c r="BKQ44" s="134"/>
      <c r="BKR44" s="134"/>
      <c r="BKS44" s="134"/>
      <c r="BKT44" s="134"/>
      <c r="BKU44" s="134"/>
      <c r="BKV44" s="134"/>
      <c r="BKW44" s="134"/>
      <c r="BKX44" s="134"/>
      <c r="BKY44" s="134"/>
      <c r="BKZ44" s="134"/>
      <c r="BLA44" s="134"/>
      <c r="BLB44" s="134"/>
      <c r="BLC44" s="134"/>
      <c r="BLD44" s="134"/>
      <c r="BLE44" s="134"/>
      <c r="BLF44" s="134"/>
      <c r="BLG44" s="134"/>
      <c r="BLH44" s="134"/>
      <c r="BLI44" s="134"/>
      <c r="BLJ44" s="134"/>
      <c r="BLK44" s="134"/>
      <c r="BLL44" s="134"/>
      <c r="BLM44" s="134"/>
      <c r="BLN44" s="134"/>
      <c r="BLO44" s="134"/>
      <c r="BLP44" s="134"/>
      <c r="BLQ44" s="134"/>
      <c r="BLR44" s="134"/>
      <c r="BLS44" s="134"/>
      <c r="BLT44" s="134"/>
      <c r="BLU44" s="134"/>
      <c r="BLV44" s="134"/>
      <c r="BLW44" s="134"/>
      <c r="BLX44" s="134"/>
      <c r="BLY44" s="134"/>
      <c r="BLZ44" s="134"/>
      <c r="BMA44" s="134"/>
      <c r="BMB44" s="134"/>
      <c r="BMC44" s="134"/>
      <c r="BMD44" s="134"/>
      <c r="BME44" s="134"/>
      <c r="BMF44" s="134"/>
      <c r="BMG44" s="134"/>
      <c r="BMH44" s="134"/>
      <c r="BMI44" s="134"/>
      <c r="BMJ44" s="134"/>
      <c r="BMK44" s="134"/>
      <c r="BML44" s="134"/>
      <c r="BMM44" s="134"/>
      <c r="BMN44" s="134"/>
      <c r="BMO44" s="134"/>
      <c r="BMP44" s="134"/>
      <c r="BMQ44" s="134"/>
      <c r="BMR44" s="134"/>
      <c r="BMS44" s="134"/>
      <c r="BMT44" s="134"/>
      <c r="BMU44" s="134"/>
      <c r="BMV44" s="134"/>
      <c r="BMW44" s="134"/>
      <c r="BMX44" s="134"/>
      <c r="BMY44" s="134"/>
      <c r="BMZ44" s="134"/>
      <c r="BNA44" s="134"/>
      <c r="BNB44" s="134"/>
      <c r="BNC44" s="134"/>
      <c r="BND44" s="134"/>
      <c r="BNE44" s="134"/>
      <c r="BNF44" s="134"/>
      <c r="BNG44" s="134"/>
      <c r="BNH44" s="134"/>
      <c r="BNI44" s="134"/>
      <c r="BNJ44" s="134"/>
      <c r="BNK44" s="134"/>
      <c r="BNL44" s="134"/>
      <c r="BNM44" s="134"/>
      <c r="BNN44" s="134"/>
      <c r="BNO44" s="134"/>
      <c r="BNP44" s="134"/>
      <c r="BNQ44" s="134"/>
      <c r="BNR44" s="134"/>
      <c r="BNS44" s="134"/>
      <c r="BNT44" s="134"/>
      <c r="BNU44" s="134"/>
      <c r="BNV44" s="134"/>
      <c r="BNW44" s="134"/>
      <c r="BNX44" s="134"/>
      <c r="BNY44" s="134"/>
      <c r="BNZ44" s="134"/>
      <c r="BOA44" s="134"/>
      <c r="BOB44" s="134"/>
      <c r="BOC44" s="134"/>
      <c r="BOD44" s="134"/>
      <c r="BOE44" s="134"/>
      <c r="BOF44" s="134"/>
      <c r="BOG44" s="134"/>
      <c r="BOH44" s="134"/>
      <c r="BOI44" s="134"/>
      <c r="BOJ44" s="134"/>
      <c r="BOK44" s="134"/>
      <c r="BOL44" s="134"/>
      <c r="BOM44" s="134"/>
      <c r="BON44" s="134"/>
      <c r="BOO44" s="134"/>
      <c r="BOP44" s="134"/>
      <c r="BOQ44" s="134"/>
      <c r="BOR44" s="134"/>
      <c r="BOS44" s="134"/>
      <c r="BOT44" s="134"/>
      <c r="BOU44" s="134"/>
      <c r="BOV44" s="134"/>
      <c r="BOW44" s="134"/>
      <c r="BOX44" s="134"/>
      <c r="BOY44" s="134"/>
      <c r="BOZ44" s="134"/>
      <c r="BPA44" s="134"/>
      <c r="BPB44" s="134"/>
      <c r="BPC44" s="134"/>
      <c r="BPD44" s="134"/>
      <c r="BPE44" s="134"/>
      <c r="BPF44" s="134"/>
      <c r="BPG44" s="134"/>
      <c r="BPH44" s="134"/>
      <c r="BPI44" s="134"/>
      <c r="BPJ44" s="134"/>
      <c r="BPK44" s="134"/>
      <c r="BPL44" s="134"/>
      <c r="BPM44" s="134"/>
      <c r="BPN44" s="134"/>
      <c r="BPO44" s="134"/>
      <c r="BPP44" s="134"/>
      <c r="BPQ44" s="134"/>
      <c r="BPR44" s="134"/>
      <c r="BPS44" s="134"/>
      <c r="BPT44" s="134"/>
      <c r="BPU44" s="134"/>
      <c r="BPV44" s="134"/>
      <c r="BPW44" s="134"/>
      <c r="BPX44" s="134"/>
      <c r="BPY44" s="134"/>
      <c r="BPZ44" s="134"/>
      <c r="BQA44" s="134"/>
      <c r="BQB44" s="134"/>
      <c r="BQC44" s="134"/>
      <c r="BQD44" s="134"/>
      <c r="BQE44" s="134"/>
      <c r="BQF44" s="134"/>
      <c r="BQG44" s="134"/>
      <c r="BQH44" s="134"/>
      <c r="BQI44" s="134"/>
      <c r="BQJ44" s="134"/>
      <c r="BQK44" s="134"/>
      <c r="BQL44" s="134"/>
      <c r="BQM44" s="134"/>
      <c r="BQN44" s="134"/>
      <c r="BQO44" s="134"/>
      <c r="BQP44" s="134"/>
      <c r="BQQ44" s="134"/>
      <c r="BQR44" s="134"/>
      <c r="BQS44" s="134"/>
      <c r="BQT44" s="134"/>
      <c r="BQU44" s="134"/>
      <c r="BQV44" s="134"/>
      <c r="BQW44" s="134"/>
      <c r="BQX44" s="134"/>
      <c r="BQY44" s="134"/>
      <c r="BQZ44" s="134"/>
      <c r="BRA44" s="134"/>
      <c r="BRB44" s="134"/>
      <c r="BRC44" s="134"/>
      <c r="BRD44" s="134"/>
      <c r="BRE44" s="134"/>
      <c r="BRF44" s="134"/>
      <c r="BRG44" s="134"/>
      <c r="BRH44" s="134"/>
      <c r="BRI44" s="134"/>
      <c r="BRJ44" s="134"/>
      <c r="BRK44" s="134"/>
      <c r="BRL44" s="134"/>
      <c r="BRM44" s="134"/>
      <c r="BRN44" s="134"/>
      <c r="BRO44" s="134"/>
      <c r="BRP44" s="134"/>
      <c r="BRQ44" s="134"/>
      <c r="BRR44" s="134"/>
      <c r="BRS44" s="134"/>
      <c r="BRT44" s="134"/>
      <c r="BRU44" s="134"/>
      <c r="BRV44" s="134"/>
      <c r="BRW44" s="134"/>
      <c r="BRX44" s="134"/>
      <c r="BRY44" s="134"/>
      <c r="BRZ44" s="134"/>
      <c r="BSA44" s="134"/>
      <c r="BSB44" s="134"/>
      <c r="BSC44" s="134"/>
      <c r="BSD44" s="134"/>
      <c r="BSE44" s="134"/>
      <c r="BSF44" s="134"/>
      <c r="BSG44" s="134"/>
      <c r="BSH44" s="134"/>
      <c r="BSI44" s="134"/>
      <c r="BSJ44" s="134"/>
      <c r="BSK44" s="134"/>
      <c r="BSL44" s="134"/>
      <c r="BSM44" s="134"/>
      <c r="BSN44" s="134"/>
      <c r="BSO44" s="134"/>
      <c r="BSP44" s="134"/>
      <c r="BSQ44" s="134"/>
      <c r="BSR44" s="134"/>
      <c r="BSS44" s="134"/>
      <c r="BST44" s="134"/>
      <c r="BSU44" s="134"/>
      <c r="BSV44" s="134"/>
      <c r="BSW44" s="134"/>
      <c r="BSX44" s="134"/>
      <c r="BSY44" s="134"/>
      <c r="BSZ44" s="134"/>
      <c r="BTA44" s="134"/>
      <c r="BTB44" s="134"/>
      <c r="BTC44" s="134"/>
      <c r="BTD44" s="134"/>
      <c r="BTE44" s="134"/>
      <c r="BTF44" s="134"/>
      <c r="BTG44" s="134"/>
      <c r="BTH44" s="134"/>
      <c r="BTI44" s="134"/>
      <c r="BTJ44" s="134"/>
      <c r="BTK44" s="134"/>
      <c r="BTL44" s="134"/>
      <c r="BTM44" s="134"/>
      <c r="BTN44" s="134"/>
      <c r="BTO44" s="134"/>
      <c r="BTP44" s="134"/>
      <c r="BTQ44" s="134"/>
      <c r="BTR44" s="134"/>
      <c r="BTS44" s="134"/>
      <c r="BTT44" s="134"/>
      <c r="BTU44" s="134"/>
      <c r="BTV44" s="134"/>
      <c r="BTW44" s="134"/>
      <c r="BTX44" s="134"/>
      <c r="BTY44" s="134"/>
      <c r="BTZ44" s="134"/>
      <c r="BUA44" s="134"/>
      <c r="BUB44" s="134"/>
      <c r="BUC44" s="134"/>
      <c r="BUD44" s="134"/>
      <c r="BUE44" s="134"/>
      <c r="BUF44" s="134"/>
      <c r="BUG44" s="134"/>
      <c r="BUH44" s="134"/>
      <c r="BUI44" s="134"/>
      <c r="BUJ44" s="134"/>
      <c r="BUK44" s="134"/>
      <c r="BUL44" s="134"/>
      <c r="BUM44" s="134"/>
      <c r="BUN44" s="134"/>
      <c r="BUO44" s="134"/>
      <c r="BUP44" s="134"/>
      <c r="BUQ44" s="134"/>
      <c r="BUR44" s="134"/>
      <c r="BUS44" s="134"/>
      <c r="BUT44" s="134"/>
      <c r="BUU44" s="134"/>
      <c r="BUV44" s="134"/>
      <c r="BUW44" s="134"/>
      <c r="BUX44" s="134"/>
      <c r="BUY44" s="134"/>
      <c r="BUZ44" s="134"/>
      <c r="BVA44" s="134"/>
      <c r="BVB44" s="134"/>
      <c r="BVC44" s="134"/>
      <c r="BVD44" s="134"/>
      <c r="BVE44" s="134"/>
      <c r="BVF44" s="134"/>
      <c r="BVG44" s="134"/>
      <c r="BVH44" s="134"/>
      <c r="BVI44" s="134"/>
      <c r="BVJ44" s="134"/>
      <c r="BVK44" s="134"/>
      <c r="BVL44" s="134"/>
      <c r="BVM44" s="134"/>
      <c r="BVN44" s="134"/>
      <c r="BVO44" s="134"/>
      <c r="BVP44" s="134"/>
      <c r="BVQ44" s="134"/>
      <c r="BVR44" s="134"/>
      <c r="BVS44" s="134"/>
      <c r="BVT44" s="134"/>
      <c r="BVU44" s="134"/>
      <c r="BVV44" s="134"/>
      <c r="BVW44" s="134"/>
      <c r="BVX44" s="134"/>
      <c r="BVY44" s="134"/>
      <c r="BVZ44" s="134"/>
      <c r="BWA44" s="134"/>
      <c r="BWB44" s="134"/>
      <c r="BWC44" s="134"/>
      <c r="BWD44" s="134"/>
      <c r="BWE44" s="134"/>
      <c r="BWF44" s="134"/>
      <c r="BWG44" s="134"/>
      <c r="BWH44" s="134"/>
      <c r="BWI44" s="134"/>
      <c r="BWJ44" s="134"/>
      <c r="BWK44" s="134"/>
      <c r="BWL44" s="134"/>
      <c r="BWM44" s="134"/>
      <c r="BWN44" s="134"/>
      <c r="BWO44" s="134"/>
      <c r="BWP44" s="134"/>
      <c r="BWQ44" s="134"/>
      <c r="BWR44" s="134"/>
      <c r="BWS44" s="134"/>
      <c r="BWT44" s="134"/>
      <c r="BWU44" s="134"/>
      <c r="BWV44" s="134"/>
      <c r="BWW44" s="134"/>
      <c r="BWX44" s="134"/>
      <c r="BWY44" s="134"/>
      <c r="BWZ44" s="134"/>
      <c r="BXA44" s="134"/>
      <c r="BXB44" s="134"/>
      <c r="BXC44" s="134"/>
      <c r="BXD44" s="134"/>
      <c r="BXE44" s="134"/>
      <c r="BXF44" s="134"/>
      <c r="BXG44" s="134"/>
      <c r="BXH44" s="134"/>
      <c r="BXI44" s="134"/>
      <c r="BXJ44" s="134"/>
      <c r="BXK44" s="134"/>
      <c r="BXL44" s="134"/>
      <c r="BXM44" s="134"/>
      <c r="BXN44" s="134"/>
      <c r="BXO44" s="134"/>
      <c r="BXP44" s="134"/>
      <c r="BXQ44" s="134"/>
      <c r="BXR44" s="134"/>
      <c r="BXS44" s="134"/>
      <c r="BXT44" s="134"/>
      <c r="BXU44" s="134"/>
      <c r="BXV44" s="134"/>
      <c r="BXW44" s="134"/>
      <c r="BXX44" s="134"/>
      <c r="BXY44" s="134"/>
      <c r="BXZ44" s="134"/>
      <c r="BYA44" s="134"/>
      <c r="BYB44" s="134"/>
      <c r="BYC44" s="134"/>
      <c r="BYD44" s="134"/>
      <c r="BYE44" s="134"/>
      <c r="BYF44" s="134"/>
      <c r="BYG44" s="134"/>
      <c r="BYH44" s="134"/>
      <c r="BYI44" s="134"/>
      <c r="BYJ44" s="134"/>
      <c r="BYK44" s="134"/>
      <c r="BYL44" s="134"/>
      <c r="BYM44" s="134"/>
      <c r="BYN44" s="134"/>
      <c r="BYO44" s="134"/>
      <c r="BYP44" s="134"/>
      <c r="BYQ44" s="134"/>
      <c r="BYR44" s="134"/>
      <c r="BYS44" s="134"/>
      <c r="BYT44" s="134"/>
      <c r="BYU44" s="134"/>
      <c r="BYV44" s="134"/>
      <c r="BYW44" s="134"/>
      <c r="BYX44" s="134"/>
      <c r="BYY44" s="134"/>
      <c r="BYZ44" s="134"/>
      <c r="BZA44" s="134"/>
      <c r="BZB44" s="134"/>
      <c r="BZC44" s="134"/>
      <c r="BZD44" s="134"/>
      <c r="BZE44" s="134"/>
      <c r="BZF44" s="134"/>
      <c r="BZG44" s="134"/>
      <c r="BZH44" s="134"/>
      <c r="BZI44" s="134"/>
      <c r="BZJ44" s="134"/>
      <c r="BZK44" s="134"/>
      <c r="BZL44" s="134"/>
      <c r="BZM44" s="134"/>
      <c r="BZN44" s="134"/>
      <c r="BZO44" s="134"/>
      <c r="BZP44" s="134"/>
      <c r="BZQ44" s="134"/>
      <c r="BZR44" s="134"/>
      <c r="BZS44" s="134"/>
      <c r="BZT44" s="134"/>
      <c r="BZU44" s="134"/>
      <c r="BZV44" s="134"/>
      <c r="BZW44" s="134"/>
      <c r="BZX44" s="134"/>
      <c r="BZY44" s="134"/>
      <c r="BZZ44" s="134"/>
      <c r="CAA44" s="134"/>
      <c r="CAB44" s="134"/>
      <c r="CAC44" s="134"/>
      <c r="CAD44" s="134"/>
      <c r="CAE44" s="134"/>
      <c r="CAF44" s="134"/>
      <c r="CAG44" s="134"/>
      <c r="CAH44" s="134"/>
      <c r="CAI44" s="134"/>
      <c r="CAJ44" s="134"/>
      <c r="CAK44" s="134"/>
      <c r="CAL44" s="134"/>
      <c r="CAM44" s="134"/>
      <c r="CAN44" s="134"/>
      <c r="CAO44" s="134"/>
      <c r="CAP44" s="134"/>
      <c r="CAQ44" s="134"/>
      <c r="CAR44" s="134"/>
      <c r="CAS44" s="134"/>
      <c r="CAT44" s="134"/>
      <c r="CAU44" s="134"/>
      <c r="CAV44" s="134"/>
      <c r="CAW44" s="134"/>
      <c r="CAX44" s="134"/>
      <c r="CAY44" s="134"/>
      <c r="CAZ44" s="134"/>
      <c r="CBA44" s="134"/>
      <c r="CBB44" s="134"/>
      <c r="CBC44" s="134"/>
      <c r="CBD44" s="134"/>
      <c r="CBE44" s="134"/>
      <c r="CBF44" s="134"/>
      <c r="CBG44" s="134"/>
      <c r="CBH44" s="134"/>
      <c r="CBI44" s="134"/>
      <c r="CBJ44" s="134"/>
      <c r="CBK44" s="134"/>
      <c r="CBL44" s="134"/>
      <c r="CBM44" s="134"/>
      <c r="CBN44" s="134"/>
      <c r="CBO44" s="134"/>
      <c r="CBP44" s="134"/>
      <c r="CBQ44" s="134"/>
      <c r="CBR44" s="134"/>
      <c r="CBS44" s="134"/>
      <c r="CBT44" s="134"/>
      <c r="CBU44" s="134"/>
      <c r="CBV44" s="134"/>
      <c r="CBW44" s="134"/>
      <c r="CBX44" s="134"/>
      <c r="CBY44" s="134"/>
      <c r="CBZ44" s="134"/>
      <c r="CCA44" s="134"/>
      <c r="CCB44" s="134"/>
      <c r="CCC44" s="134"/>
      <c r="CCD44" s="134"/>
      <c r="CCE44" s="134"/>
      <c r="CCF44" s="134"/>
      <c r="CCG44" s="134"/>
      <c r="CCH44" s="134"/>
      <c r="CCI44" s="134"/>
      <c r="CCJ44" s="134"/>
      <c r="CCK44" s="134"/>
      <c r="CCL44" s="134"/>
      <c r="CCM44" s="134"/>
      <c r="CCN44" s="134"/>
      <c r="CCO44" s="134"/>
      <c r="CCP44" s="134"/>
      <c r="CCQ44" s="134"/>
      <c r="CCR44" s="134"/>
      <c r="CCS44" s="134"/>
      <c r="CCT44" s="134"/>
      <c r="CCU44" s="134"/>
      <c r="CCV44" s="134"/>
      <c r="CCW44" s="134"/>
      <c r="CCX44" s="134"/>
      <c r="CCY44" s="134"/>
      <c r="CCZ44" s="134"/>
      <c r="CDA44" s="134"/>
      <c r="CDB44" s="134"/>
      <c r="CDC44" s="134"/>
      <c r="CDD44" s="134"/>
      <c r="CDE44" s="134"/>
      <c r="CDF44" s="134"/>
      <c r="CDG44" s="134"/>
      <c r="CDH44" s="134"/>
      <c r="CDI44" s="134"/>
      <c r="CDJ44" s="134"/>
      <c r="CDK44" s="134"/>
      <c r="CDL44" s="134"/>
      <c r="CDM44" s="134"/>
      <c r="CDN44" s="134"/>
      <c r="CDO44" s="134"/>
      <c r="CDP44" s="134"/>
      <c r="CDQ44" s="134"/>
      <c r="CDR44" s="134"/>
      <c r="CDS44" s="134"/>
      <c r="CDT44" s="134"/>
      <c r="CDU44" s="134"/>
      <c r="CDV44" s="134"/>
      <c r="CDW44" s="134"/>
      <c r="CDX44" s="134"/>
      <c r="CDY44" s="134"/>
      <c r="CDZ44" s="134"/>
      <c r="CEA44" s="134"/>
      <c r="CEB44" s="134"/>
      <c r="CEC44" s="134"/>
      <c r="CED44" s="134"/>
      <c r="CEE44" s="134"/>
      <c r="CEF44" s="134"/>
      <c r="CEG44" s="134"/>
      <c r="CEH44" s="134"/>
      <c r="CEI44" s="134"/>
      <c r="CEJ44" s="134"/>
      <c r="CEK44" s="134"/>
      <c r="CEL44" s="134"/>
      <c r="CEM44" s="134"/>
      <c r="CEN44" s="134"/>
      <c r="CEO44" s="134"/>
      <c r="CEP44" s="134"/>
      <c r="CEQ44" s="134"/>
      <c r="CER44" s="134"/>
      <c r="CES44" s="134"/>
      <c r="CET44" s="134"/>
      <c r="CEU44" s="134"/>
      <c r="CEV44" s="134"/>
      <c r="CEW44" s="134"/>
      <c r="CEX44" s="134"/>
      <c r="CEY44" s="134"/>
      <c r="CEZ44" s="134"/>
      <c r="CFA44" s="134"/>
      <c r="CFB44" s="134"/>
      <c r="CFC44" s="134"/>
      <c r="CFD44" s="134"/>
      <c r="CFE44" s="134"/>
      <c r="CFF44" s="134"/>
      <c r="CFG44" s="134"/>
      <c r="CFH44" s="134"/>
      <c r="CFI44" s="134"/>
      <c r="CFJ44" s="134"/>
      <c r="CFK44" s="134"/>
      <c r="CFL44" s="134"/>
      <c r="CFM44" s="134"/>
      <c r="CFN44" s="134"/>
      <c r="CFO44" s="134"/>
      <c r="CFP44" s="134"/>
      <c r="CFQ44" s="134"/>
      <c r="CFR44" s="134"/>
      <c r="CFS44" s="134"/>
      <c r="CFT44" s="134"/>
      <c r="CFU44" s="134"/>
      <c r="CFV44" s="134"/>
      <c r="CFW44" s="134"/>
      <c r="CFX44" s="134"/>
      <c r="CFY44" s="134"/>
      <c r="CFZ44" s="134"/>
      <c r="CGA44" s="134"/>
      <c r="CGB44" s="134"/>
      <c r="CGC44" s="134"/>
      <c r="CGD44" s="134"/>
      <c r="CGE44" s="134"/>
      <c r="CGF44" s="134"/>
      <c r="CGG44" s="134"/>
      <c r="CGH44" s="134"/>
      <c r="CGI44" s="134"/>
      <c r="CGJ44" s="134"/>
      <c r="CGK44" s="134"/>
      <c r="CGL44" s="134"/>
      <c r="CGM44" s="134"/>
      <c r="CGN44" s="134"/>
      <c r="CGO44" s="134"/>
      <c r="CGP44" s="134"/>
      <c r="CGQ44" s="134"/>
      <c r="CGR44" s="134"/>
      <c r="CGS44" s="134"/>
      <c r="CGT44" s="134"/>
      <c r="CGU44" s="134"/>
      <c r="CGV44" s="134"/>
      <c r="CGW44" s="134"/>
      <c r="CGX44" s="134"/>
      <c r="CGY44" s="134"/>
      <c r="CGZ44" s="134"/>
      <c r="CHA44" s="134"/>
      <c r="CHB44" s="134"/>
      <c r="CHC44" s="134"/>
      <c r="CHD44" s="134"/>
      <c r="CHE44" s="134"/>
      <c r="CHF44" s="134"/>
      <c r="CHG44" s="134"/>
      <c r="CHH44" s="134"/>
      <c r="CHI44" s="134"/>
      <c r="CHJ44" s="134"/>
      <c r="CHK44" s="134"/>
      <c r="CHL44" s="134"/>
      <c r="CHM44" s="134"/>
      <c r="CHN44" s="134"/>
      <c r="CHO44" s="134"/>
      <c r="CHP44" s="134"/>
      <c r="CHQ44" s="134"/>
      <c r="CHR44" s="134"/>
      <c r="CHS44" s="134"/>
      <c r="CHT44" s="134"/>
      <c r="CHU44" s="134"/>
      <c r="CHV44" s="134"/>
      <c r="CHW44" s="134"/>
      <c r="CHX44" s="134"/>
      <c r="CHY44" s="134"/>
      <c r="CHZ44" s="134"/>
      <c r="CIA44" s="134"/>
      <c r="CIB44" s="134"/>
      <c r="CIC44" s="134"/>
      <c r="CID44" s="134"/>
      <c r="CIE44" s="134"/>
      <c r="CIF44" s="134"/>
      <c r="CIG44" s="134"/>
      <c r="CIH44" s="134"/>
      <c r="CII44" s="134"/>
      <c r="CIJ44" s="134"/>
      <c r="CIK44" s="134"/>
      <c r="CIL44" s="134"/>
      <c r="CIM44" s="134"/>
      <c r="CIN44" s="134"/>
      <c r="CIO44" s="134"/>
      <c r="CIP44" s="134"/>
      <c r="CIQ44" s="134"/>
      <c r="CIR44" s="134"/>
      <c r="CIS44" s="134"/>
      <c r="CIT44" s="134"/>
      <c r="CIU44" s="134"/>
      <c r="CIV44" s="134"/>
      <c r="CIW44" s="134"/>
      <c r="CIX44" s="134"/>
      <c r="CIY44" s="134"/>
      <c r="CIZ44" s="134"/>
      <c r="CJA44" s="134"/>
      <c r="CJB44" s="134"/>
      <c r="CJC44" s="134"/>
      <c r="CJD44" s="134"/>
      <c r="CJE44" s="134"/>
      <c r="CJF44" s="134"/>
      <c r="CJG44" s="134"/>
      <c r="CJH44" s="134"/>
      <c r="CJI44" s="134"/>
      <c r="CJJ44" s="134"/>
      <c r="CJK44" s="134"/>
      <c r="CJL44" s="134"/>
      <c r="CJM44" s="134"/>
      <c r="CJN44" s="134"/>
      <c r="CJO44" s="134"/>
      <c r="CJP44" s="134"/>
      <c r="CJQ44" s="134"/>
      <c r="CJR44" s="134"/>
      <c r="CJS44" s="134"/>
      <c r="CJT44" s="134"/>
      <c r="CJU44" s="134"/>
      <c r="CJV44" s="134"/>
      <c r="CJW44" s="134"/>
      <c r="CJX44" s="134"/>
      <c r="CJY44" s="134"/>
      <c r="CJZ44" s="134"/>
      <c r="CKA44" s="134"/>
      <c r="CKB44" s="134"/>
      <c r="CKC44" s="134"/>
      <c r="CKD44" s="134"/>
      <c r="CKE44" s="134"/>
      <c r="CKF44" s="134"/>
      <c r="CKG44" s="134"/>
      <c r="CKH44" s="134"/>
      <c r="CKI44" s="134"/>
      <c r="CKJ44" s="134"/>
      <c r="CKK44" s="134"/>
      <c r="CKL44" s="134"/>
      <c r="CKM44" s="134"/>
      <c r="CKN44" s="134"/>
      <c r="CKO44" s="134"/>
      <c r="CKP44" s="134"/>
      <c r="CKQ44" s="134"/>
      <c r="CKR44" s="134"/>
      <c r="CKS44" s="134"/>
      <c r="CKT44" s="134"/>
      <c r="CKU44" s="134"/>
      <c r="CKV44" s="134"/>
      <c r="CKW44" s="134"/>
      <c r="CKX44" s="134"/>
      <c r="CKY44" s="134"/>
      <c r="CKZ44" s="134"/>
      <c r="CLA44" s="134"/>
      <c r="CLB44" s="134"/>
      <c r="CLC44" s="134"/>
      <c r="CLD44" s="134"/>
      <c r="CLE44" s="134"/>
      <c r="CLF44" s="134"/>
      <c r="CLG44" s="134"/>
      <c r="CLH44" s="134"/>
      <c r="CLI44" s="134"/>
      <c r="CLJ44" s="134"/>
      <c r="CLK44" s="134"/>
      <c r="CLL44" s="134"/>
      <c r="CLM44" s="134"/>
      <c r="CLN44" s="134"/>
      <c r="CLO44" s="134"/>
      <c r="CLP44" s="134"/>
      <c r="CLQ44" s="134"/>
      <c r="CLR44" s="134"/>
      <c r="CLS44" s="134"/>
      <c r="CLT44" s="134"/>
      <c r="CLU44" s="134"/>
      <c r="CLV44" s="134"/>
      <c r="CLW44" s="134"/>
      <c r="CLX44" s="134"/>
      <c r="CLY44" s="134"/>
      <c r="CLZ44" s="134"/>
      <c r="CMA44" s="134"/>
      <c r="CMB44" s="134"/>
      <c r="CMC44" s="134"/>
      <c r="CMD44" s="134"/>
      <c r="CME44" s="134"/>
      <c r="CMF44" s="134"/>
      <c r="CMG44" s="134"/>
      <c r="CMH44" s="134"/>
      <c r="CMI44" s="134"/>
      <c r="CMJ44" s="134"/>
      <c r="CMK44" s="134"/>
      <c r="CML44" s="134"/>
      <c r="CMM44" s="134"/>
      <c r="CMN44" s="134"/>
      <c r="CMO44" s="134"/>
      <c r="CMP44" s="134"/>
      <c r="CMQ44" s="134"/>
      <c r="CMR44" s="134"/>
      <c r="CMS44" s="134"/>
      <c r="CMT44" s="134"/>
      <c r="CMU44" s="134"/>
      <c r="CMV44" s="134"/>
      <c r="CMW44" s="134"/>
      <c r="CMX44" s="134"/>
      <c r="CMY44" s="134"/>
      <c r="CMZ44" s="134"/>
      <c r="CNA44" s="134"/>
      <c r="CNB44" s="134"/>
      <c r="CNC44" s="134"/>
      <c r="CND44" s="134"/>
      <c r="CNE44" s="134"/>
      <c r="CNF44" s="134"/>
      <c r="CNG44" s="134"/>
      <c r="CNH44" s="134"/>
      <c r="CNI44" s="134"/>
      <c r="CNJ44" s="134"/>
      <c r="CNK44" s="134"/>
      <c r="CNL44" s="134"/>
      <c r="CNM44" s="134"/>
      <c r="CNN44" s="134"/>
      <c r="CNO44" s="134"/>
      <c r="CNP44" s="134"/>
      <c r="CNQ44" s="134"/>
      <c r="CNR44" s="134"/>
      <c r="CNS44" s="134"/>
      <c r="CNT44" s="134"/>
      <c r="CNU44" s="134"/>
      <c r="CNV44" s="134"/>
      <c r="CNW44" s="134"/>
      <c r="CNX44" s="134"/>
      <c r="CNY44" s="134"/>
      <c r="CNZ44" s="134"/>
      <c r="COA44" s="134"/>
      <c r="COB44" s="134"/>
      <c r="COC44" s="134"/>
      <c r="COD44" s="134"/>
      <c r="COE44" s="134"/>
      <c r="COF44" s="134"/>
      <c r="COG44" s="134"/>
      <c r="COH44" s="134"/>
      <c r="COI44" s="134"/>
      <c r="COJ44" s="134"/>
      <c r="COK44" s="134"/>
      <c r="COL44" s="134"/>
      <c r="COM44" s="134"/>
      <c r="CON44" s="134"/>
      <c r="COO44" s="134"/>
      <c r="COP44" s="134"/>
      <c r="COQ44" s="134"/>
      <c r="COR44" s="134"/>
      <c r="COS44" s="134"/>
      <c r="COT44" s="134"/>
      <c r="COU44" s="134"/>
      <c r="COV44" s="134"/>
      <c r="COW44" s="134"/>
      <c r="COX44" s="134"/>
      <c r="COY44" s="134"/>
      <c r="COZ44" s="134"/>
      <c r="CPA44" s="134"/>
      <c r="CPB44" s="134"/>
      <c r="CPC44" s="134"/>
      <c r="CPD44" s="134"/>
      <c r="CPE44" s="134"/>
      <c r="CPF44" s="134"/>
      <c r="CPG44" s="134"/>
      <c r="CPH44" s="134"/>
      <c r="CPI44" s="134"/>
      <c r="CPJ44" s="134"/>
      <c r="CPK44" s="134"/>
      <c r="CPL44" s="134"/>
      <c r="CPM44" s="134"/>
      <c r="CPN44" s="134"/>
      <c r="CPO44" s="134"/>
      <c r="CPP44" s="134"/>
      <c r="CPQ44" s="134"/>
      <c r="CPR44" s="134"/>
      <c r="CPS44" s="134"/>
      <c r="CPT44" s="134"/>
      <c r="CPU44" s="134"/>
      <c r="CPV44" s="134"/>
      <c r="CPW44" s="134"/>
      <c r="CPX44" s="134"/>
      <c r="CPY44" s="134"/>
      <c r="CPZ44" s="134"/>
      <c r="CQA44" s="134"/>
      <c r="CQB44" s="134"/>
      <c r="CQC44" s="134"/>
      <c r="CQD44" s="134"/>
      <c r="CQE44" s="134"/>
      <c r="CQF44" s="134"/>
      <c r="CQG44" s="134"/>
      <c r="CQH44" s="134"/>
      <c r="CQI44" s="134"/>
      <c r="CQJ44" s="134"/>
      <c r="CQK44" s="134"/>
      <c r="CQL44" s="134"/>
      <c r="CQM44" s="134"/>
      <c r="CQN44" s="134"/>
      <c r="CQO44" s="134"/>
      <c r="CQP44" s="134"/>
      <c r="CQQ44" s="134"/>
      <c r="CQR44" s="134"/>
      <c r="CQS44" s="134"/>
      <c r="CQT44" s="134"/>
      <c r="CQU44" s="134"/>
      <c r="CQV44" s="134"/>
      <c r="CQW44" s="134"/>
      <c r="CQX44" s="134"/>
      <c r="CQY44" s="134"/>
      <c r="CQZ44" s="134"/>
      <c r="CRA44" s="134"/>
      <c r="CRB44" s="134"/>
      <c r="CRC44" s="134"/>
      <c r="CRD44" s="134"/>
      <c r="CRE44" s="134"/>
      <c r="CRF44" s="134"/>
      <c r="CRG44" s="134"/>
      <c r="CRH44" s="134"/>
      <c r="CRI44" s="134"/>
      <c r="CRJ44" s="134"/>
      <c r="CRK44" s="134"/>
      <c r="CRL44" s="134"/>
      <c r="CRM44" s="134"/>
      <c r="CRN44" s="134"/>
      <c r="CRO44" s="134"/>
      <c r="CRP44" s="134"/>
      <c r="CRQ44" s="134"/>
      <c r="CRR44" s="134"/>
      <c r="CRS44" s="134"/>
      <c r="CRT44" s="134"/>
      <c r="CRU44" s="134"/>
      <c r="CRV44" s="134"/>
      <c r="CRW44" s="134"/>
      <c r="CRX44" s="134"/>
      <c r="CRY44" s="134"/>
      <c r="CRZ44" s="134"/>
      <c r="CSA44" s="134"/>
      <c r="CSB44" s="134"/>
      <c r="CSC44" s="134"/>
      <c r="CSD44" s="134"/>
      <c r="CSE44" s="134"/>
      <c r="CSF44" s="134"/>
      <c r="CSG44" s="134"/>
      <c r="CSH44" s="134"/>
      <c r="CSI44" s="134"/>
      <c r="CSJ44" s="134"/>
      <c r="CSK44" s="134"/>
      <c r="CSL44" s="134"/>
      <c r="CSM44" s="134"/>
      <c r="CSN44" s="134"/>
      <c r="CSO44" s="134"/>
      <c r="CSP44" s="134"/>
      <c r="CSQ44" s="134"/>
      <c r="CSR44" s="134"/>
      <c r="CSS44" s="134"/>
      <c r="CST44" s="134"/>
      <c r="CSU44" s="134"/>
      <c r="CSV44" s="134"/>
      <c r="CSW44" s="134"/>
      <c r="CSX44" s="134"/>
      <c r="CSY44" s="134"/>
      <c r="CSZ44" s="134"/>
      <c r="CTA44" s="134"/>
      <c r="CTB44" s="134"/>
      <c r="CTC44" s="134"/>
      <c r="CTD44" s="134"/>
      <c r="CTE44" s="134"/>
      <c r="CTF44" s="134"/>
      <c r="CTG44" s="134"/>
      <c r="CTH44" s="134"/>
      <c r="CTI44" s="134"/>
      <c r="CTJ44" s="134"/>
      <c r="CTK44" s="134"/>
      <c r="CTL44" s="134"/>
      <c r="CTM44" s="134"/>
      <c r="CTN44" s="134"/>
      <c r="CTO44" s="134"/>
      <c r="CTP44" s="134"/>
      <c r="CTQ44" s="134"/>
      <c r="CTR44" s="134"/>
      <c r="CTS44" s="134"/>
      <c r="CTT44" s="134"/>
      <c r="CTU44" s="134"/>
      <c r="CTV44" s="134"/>
      <c r="CTW44" s="134"/>
      <c r="CTX44" s="134"/>
      <c r="CTY44" s="134"/>
      <c r="CTZ44" s="134"/>
      <c r="CUA44" s="134"/>
      <c r="CUB44" s="134"/>
      <c r="CUC44" s="134"/>
      <c r="CUD44" s="134"/>
      <c r="CUE44" s="134"/>
      <c r="CUF44" s="134"/>
      <c r="CUG44" s="134"/>
      <c r="CUH44" s="134"/>
      <c r="CUI44" s="134"/>
      <c r="CUJ44" s="134"/>
      <c r="CUK44" s="134"/>
      <c r="CUL44" s="134"/>
      <c r="CUM44" s="134"/>
      <c r="CUN44" s="134"/>
      <c r="CUO44" s="134"/>
      <c r="CUP44" s="134"/>
      <c r="CUQ44" s="134"/>
      <c r="CUR44" s="134"/>
      <c r="CUS44" s="134"/>
      <c r="CUT44" s="134"/>
      <c r="CUU44" s="134"/>
      <c r="CUV44" s="134"/>
      <c r="CUW44" s="134"/>
      <c r="CUX44" s="134"/>
      <c r="CUY44" s="134"/>
      <c r="CUZ44" s="134"/>
      <c r="CVA44" s="134"/>
      <c r="CVB44" s="134"/>
      <c r="CVC44" s="134"/>
      <c r="CVD44" s="134"/>
      <c r="CVE44" s="134"/>
      <c r="CVF44" s="134"/>
      <c r="CVG44" s="134"/>
      <c r="CVH44" s="134"/>
      <c r="CVI44" s="134"/>
      <c r="CVJ44" s="134"/>
      <c r="CVK44" s="134"/>
      <c r="CVL44" s="134"/>
      <c r="CVM44" s="134"/>
      <c r="CVN44" s="134"/>
      <c r="CVO44" s="134"/>
      <c r="CVP44" s="134"/>
      <c r="CVQ44" s="134"/>
      <c r="CVR44" s="134"/>
      <c r="CVS44" s="134"/>
      <c r="CVT44" s="134"/>
      <c r="CVU44" s="134"/>
      <c r="CVV44" s="134"/>
      <c r="CVW44" s="134"/>
      <c r="CVX44" s="134"/>
      <c r="CVY44" s="134"/>
      <c r="CVZ44" s="134"/>
      <c r="CWA44" s="134"/>
      <c r="CWB44" s="134"/>
      <c r="CWC44" s="134"/>
      <c r="CWD44" s="134"/>
      <c r="CWE44" s="134"/>
      <c r="CWF44" s="134"/>
      <c r="CWG44" s="134"/>
      <c r="CWH44" s="134"/>
      <c r="CWI44" s="134"/>
      <c r="CWJ44" s="134"/>
      <c r="CWK44" s="134"/>
      <c r="CWL44" s="134"/>
      <c r="CWM44" s="134"/>
      <c r="CWN44" s="134"/>
      <c r="CWO44" s="134"/>
      <c r="CWP44" s="134"/>
      <c r="CWQ44" s="134"/>
      <c r="CWR44" s="134"/>
      <c r="CWS44" s="134"/>
      <c r="CWT44" s="134"/>
      <c r="CWU44" s="134"/>
      <c r="CWV44" s="134"/>
      <c r="CWW44" s="134"/>
      <c r="CWX44" s="134"/>
      <c r="CWY44" s="134"/>
      <c r="CWZ44" s="134"/>
      <c r="CXA44" s="134"/>
      <c r="CXB44" s="134"/>
      <c r="CXC44" s="134"/>
      <c r="CXD44" s="134"/>
      <c r="CXE44" s="134"/>
      <c r="CXF44" s="134"/>
      <c r="CXG44" s="134"/>
      <c r="CXH44" s="134"/>
      <c r="CXI44" s="134"/>
      <c r="CXJ44" s="134"/>
      <c r="CXK44" s="134"/>
      <c r="CXL44" s="134"/>
      <c r="CXM44" s="134"/>
      <c r="CXN44" s="134"/>
      <c r="CXO44" s="134"/>
      <c r="CXP44" s="134"/>
      <c r="CXQ44" s="134"/>
      <c r="CXR44" s="134"/>
      <c r="CXS44" s="134"/>
      <c r="CXT44" s="134"/>
      <c r="CXU44" s="134"/>
      <c r="CXV44" s="134"/>
      <c r="CXW44" s="134"/>
      <c r="CXX44" s="134"/>
      <c r="CXY44" s="134"/>
      <c r="CXZ44" s="134"/>
      <c r="CYA44" s="134"/>
      <c r="CYB44" s="134"/>
      <c r="CYC44" s="134"/>
      <c r="CYD44" s="134"/>
      <c r="CYE44" s="134"/>
      <c r="CYF44" s="134"/>
      <c r="CYG44" s="134"/>
      <c r="CYH44" s="134"/>
      <c r="CYI44" s="134"/>
      <c r="CYJ44" s="134"/>
      <c r="CYK44" s="134"/>
      <c r="CYL44" s="134"/>
      <c r="CYM44" s="134"/>
      <c r="CYN44" s="134"/>
      <c r="CYO44" s="134"/>
      <c r="CYP44" s="134"/>
      <c r="CYQ44" s="134"/>
      <c r="CYR44" s="134"/>
      <c r="CYS44" s="134"/>
      <c r="CYT44" s="134"/>
      <c r="CYU44" s="134"/>
      <c r="CYV44" s="134"/>
      <c r="CYW44" s="134"/>
      <c r="CYX44" s="134"/>
      <c r="CYY44" s="134"/>
      <c r="CYZ44" s="134"/>
      <c r="CZA44" s="134"/>
      <c r="CZB44" s="134"/>
      <c r="CZC44" s="134"/>
      <c r="CZD44" s="134"/>
      <c r="CZE44" s="134"/>
      <c r="CZF44" s="134"/>
      <c r="CZG44" s="134"/>
      <c r="CZH44" s="134"/>
      <c r="CZI44" s="134"/>
      <c r="CZJ44" s="134"/>
      <c r="CZK44" s="134"/>
      <c r="CZL44" s="134"/>
      <c r="CZM44" s="134"/>
      <c r="CZN44" s="134"/>
      <c r="CZO44" s="134"/>
      <c r="CZP44" s="134"/>
      <c r="CZQ44" s="134"/>
      <c r="CZR44" s="134"/>
      <c r="CZS44" s="134"/>
      <c r="CZT44" s="134"/>
      <c r="CZU44" s="134"/>
      <c r="CZV44" s="134"/>
      <c r="CZW44" s="134"/>
      <c r="CZX44" s="134"/>
      <c r="CZY44" s="134"/>
      <c r="CZZ44" s="134"/>
      <c r="DAA44" s="134"/>
      <c r="DAB44" s="134"/>
      <c r="DAC44" s="134"/>
      <c r="DAD44" s="134"/>
      <c r="DAE44" s="134"/>
      <c r="DAF44" s="134"/>
      <c r="DAG44" s="134"/>
      <c r="DAH44" s="134"/>
      <c r="DAI44" s="134"/>
      <c r="DAJ44" s="134"/>
      <c r="DAK44" s="134"/>
      <c r="DAL44" s="134"/>
      <c r="DAM44" s="134"/>
      <c r="DAN44" s="134"/>
      <c r="DAO44" s="134"/>
      <c r="DAP44" s="134"/>
      <c r="DAQ44" s="134"/>
      <c r="DAR44" s="134"/>
      <c r="DAS44" s="134"/>
      <c r="DAT44" s="134"/>
      <c r="DAU44" s="134"/>
      <c r="DAV44" s="134"/>
      <c r="DAW44" s="134"/>
      <c r="DAX44" s="134"/>
      <c r="DAY44" s="134"/>
      <c r="DAZ44" s="134"/>
      <c r="DBA44" s="134"/>
      <c r="DBB44" s="134"/>
      <c r="DBC44" s="134"/>
      <c r="DBD44" s="134"/>
      <c r="DBE44" s="134"/>
      <c r="DBF44" s="134"/>
      <c r="DBG44" s="134"/>
      <c r="DBH44" s="134"/>
      <c r="DBI44" s="134"/>
      <c r="DBJ44" s="134"/>
      <c r="DBK44" s="134"/>
      <c r="DBL44" s="134"/>
      <c r="DBM44" s="134"/>
      <c r="DBN44" s="134"/>
      <c r="DBO44" s="134"/>
      <c r="DBP44" s="134"/>
      <c r="DBQ44" s="134"/>
      <c r="DBR44" s="134"/>
      <c r="DBS44" s="134"/>
      <c r="DBT44" s="134"/>
      <c r="DBU44" s="134"/>
      <c r="DBV44" s="134"/>
      <c r="DBW44" s="134"/>
      <c r="DBX44" s="134"/>
      <c r="DBY44" s="134"/>
      <c r="DBZ44" s="134"/>
      <c r="DCA44" s="134"/>
      <c r="DCB44" s="134"/>
      <c r="DCC44" s="134"/>
      <c r="DCD44" s="134"/>
      <c r="DCE44" s="134"/>
      <c r="DCF44" s="134"/>
      <c r="DCG44" s="134"/>
      <c r="DCH44" s="134"/>
      <c r="DCI44" s="134"/>
      <c r="DCJ44" s="134"/>
      <c r="DCK44" s="134"/>
      <c r="DCL44" s="134"/>
      <c r="DCM44" s="134"/>
      <c r="DCN44" s="134"/>
      <c r="DCO44" s="134"/>
      <c r="DCP44" s="134"/>
      <c r="DCQ44" s="134"/>
      <c r="DCR44" s="134"/>
      <c r="DCS44" s="134"/>
      <c r="DCT44" s="134"/>
      <c r="DCU44" s="134"/>
      <c r="DCV44" s="134"/>
      <c r="DCW44" s="134"/>
      <c r="DCX44" s="134"/>
      <c r="DCY44" s="134"/>
      <c r="DCZ44" s="134"/>
      <c r="DDA44" s="134"/>
      <c r="DDB44" s="134"/>
      <c r="DDC44" s="134"/>
      <c r="DDD44" s="134"/>
      <c r="DDE44" s="134"/>
      <c r="DDF44" s="134"/>
      <c r="DDG44" s="134"/>
      <c r="DDH44" s="134"/>
      <c r="DDI44" s="134"/>
      <c r="DDJ44" s="134"/>
      <c r="DDK44" s="134"/>
      <c r="DDL44" s="134"/>
      <c r="DDM44" s="134"/>
      <c r="DDN44" s="134"/>
      <c r="DDO44" s="134"/>
      <c r="DDP44" s="134"/>
      <c r="DDQ44" s="134"/>
      <c r="DDR44" s="134"/>
      <c r="DDS44" s="134"/>
      <c r="DDT44" s="134"/>
      <c r="DDU44" s="134"/>
      <c r="DDV44" s="134"/>
      <c r="DDW44" s="134"/>
      <c r="DDX44" s="134"/>
      <c r="DDY44" s="134"/>
      <c r="DDZ44" s="134"/>
      <c r="DEA44" s="134"/>
      <c r="DEB44" s="134"/>
      <c r="DEC44" s="134"/>
      <c r="DED44" s="134"/>
      <c r="DEE44" s="134"/>
      <c r="DEF44" s="134"/>
      <c r="DEG44" s="134"/>
      <c r="DEH44" s="134"/>
      <c r="DEI44" s="134"/>
      <c r="DEJ44" s="134"/>
      <c r="DEK44" s="134"/>
      <c r="DEL44" s="134"/>
      <c r="DEM44" s="134"/>
      <c r="DEN44" s="134"/>
      <c r="DEO44" s="134"/>
      <c r="DEP44" s="134"/>
      <c r="DEQ44" s="134"/>
      <c r="DER44" s="134"/>
      <c r="DES44" s="134"/>
      <c r="DET44" s="134"/>
      <c r="DEU44" s="134"/>
      <c r="DEV44" s="134"/>
      <c r="DEW44" s="134"/>
      <c r="DEX44" s="134"/>
      <c r="DEY44" s="134"/>
      <c r="DEZ44" s="134"/>
      <c r="DFA44" s="134"/>
      <c r="DFB44" s="134"/>
      <c r="DFC44" s="134"/>
      <c r="DFD44" s="134"/>
      <c r="DFE44" s="134"/>
      <c r="DFF44" s="134"/>
      <c r="DFG44" s="134"/>
      <c r="DFH44" s="134"/>
      <c r="DFI44" s="134"/>
      <c r="DFJ44" s="134"/>
      <c r="DFK44" s="134"/>
      <c r="DFL44" s="134"/>
      <c r="DFM44" s="134"/>
      <c r="DFN44" s="134"/>
      <c r="DFO44" s="134"/>
      <c r="DFP44" s="134"/>
      <c r="DFQ44" s="134"/>
      <c r="DFR44" s="134"/>
      <c r="DFS44" s="134"/>
      <c r="DFT44" s="134"/>
      <c r="DFU44" s="134"/>
      <c r="DFV44" s="134"/>
      <c r="DFW44" s="134"/>
      <c r="DFX44" s="134"/>
      <c r="DFY44" s="134"/>
      <c r="DFZ44" s="134"/>
      <c r="DGA44" s="134"/>
      <c r="DGB44" s="134"/>
      <c r="DGC44" s="134"/>
      <c r="DGD44" s="134"/>
      <c r="DGE44" s="134"/>
      <c r="DGF44" s="134"/>
      <c r="DGG44" s="134"/>
      <c r="DGH44" s="134"/>
      <c r="DGI44" s="134"/>
      <c r="DGJ44" s="134"/>
      <c r="DGK44" s="134"/>
      <c r="DGL44" s="134"/>
      <c r="DGM44" s="134"/>
      <c r="DGN44" s="134"/>
      <c r="DGO44" s="134"/>
      <c r="DGP44" s="134"/>
      <c r="DGQ44" s="134"/>
      <c r="DGR44" s="134"/>
      <c r="DGS44" s="134"/>
      <c r="DGT44" s="134"/>
      <c r="DGU44" s="134"/>
      <c r="DGV44" s="134"/>
      <c r="DGW44" s="134"/>
      <c r="DGX44" s="134"/>
      <c r="DGY44" s="134"/>
      <c r="DGZ44" s="134"/>
      <c r="DHA44" s="134"/>
      <c r="DHB44" s="134"/>
      <c r="DHC44" s="134"/>
      <c r="DHD44" s="134"/>
      <c r="DHE44" s="134"/>
      <c r="DHF44" s="134"/>
      <c r="DHG44" s="134"/>
      <c r="DHH44" s="134"/>
      <c r="DHI44" s="134"/>
      <c r="DHJ44" s="134"/>
      <c r="DHK44" s="134"/>
      <c r="DHL44" s="134"/>
      <c r="DHM44" s="134"/>
      <c r="DHN44" s="134"/>
      <c r="DHO44" s="134"/>
      <c r="DHP44" s="134"/>
      <c r="DHQ44" s="134"/>
      <c r="DHR44" s="134"/>
      <c r="DHS44" s="134"/>
      <c r="DHT44" s="134"/>
      <c r="DHU44" s="134"/>
      <c r="DHV44" s="134"/>
      <c r="DHW44" s="134"/>
      <c r="DHX44" s="134"/>
      <c r="DHY44" s="134"/>
      <c r="DHZ44" s="134"/>
      <c r="DIA44" s="134"/>
      <c r="DIB44" s="134"/>
      <c r="DIC44" s="134"/>
      <c r="DID44" s="134"/>
      <c r="DIE44" s="134"/>
      <c r="DIF44" s="134"/>
      <c r="DIG44" s="134"/>
      <c r="DIH44" s="134"/>
      <c r="DII44" s="134"/>
      <c r="DIJ44" s="134"/>
      <c r="DIK44" s="134"/>
      <c r="DIL44" s="134"/>
      <c r="DIM44" s="134"/>
      <c r="DIN44" s="134"/>
      <c r="DIO44" s="134"/>
      <c r="DIP44" s="134"/>
      <c r="DIQ44" s="134"/>
      <c r="DIR44" s="134"/>
      <c r="DIS44" s="134"/>
      <c r="DIT44" s="134"/>
      <c r="DIU44" s="134"/>
      <c r="DIV44" s="134"/>
      <c r="DIW44" s="134"/>
      <c r="DIX44" s="134"/>
      <c r="DIY44" s="134"/>
      <c r="DIZ44" s="134"/>
      <c r="DJA44" s="134"/>
      <c r="DJB44" s="134"/>
      <c r="DJC44" s="134"/>
      <c r="DJD44" s="134"/>
      <c r="DJE44" s="134"/>
      <c r="DJF44" s="134"/>
      <c r="DJG44" s="134"/>
      <c r="DJH44" s="134"/>
      <c r="DJI44" s="134"/>
      <c r="DJJ44" s="134"/>
      <c r="DJK44" s="134"/>
      <c r="DJL44" s="134"/>
      <c r="DJM44" s="134"/>
      <c r="DJN44" s="134"/>
      <c r="DJO44" s="134"/>
      <c r="DJP44" s="134"/>
      <c r="DJQ44" s="134"/>
      <c r="DJR44" s="134"/>
      <c r="DJS44" s="134"/>
      <c r="DJT44" s="134"/>
      <c r="DJU44" s="134"/>
      <c r="DJV44" s="134"/>
      <c r="DJW44" s="134"/>
      <c r="DJX44" s="134"/>
      <c r="DJY44" s="134"/>
      <c r="DJZ44" s="134"/>
      <c r="DKA44" s="134"/>
      <c r="DKB44" s="134"/>
      <c r="DKC44" s="134"/>
      <c r="DKD44" s="134"/>
      <c r="DKE44" s="134"/>
      <c r="DKF44" s="134"/>
      <c r="DKG44" s="134"/>
      <c r="DKH44" s="134"/>
      <c r="DKI44" s="134"/>
      <c r="DKJ44" s="134"/>
      <c r="DKK44" s="134"/>
      <c r="DKL44" s="134"/>
      <c r="DKM44" s="134"/>
      <c r="DKN44" s="134"/>
      <c r="DKO44" s="134"/>
      <c r="DKP44" s="134"/>
      <c r="DKQ44" s="134"/>
      <c r="DKR44" s="134"/>
      <c r="DKS44" s="134"/>
      <c r="DKT44" s="134"/>
      <c r="DKU44" s="134"/>
      <c r="DKV44" s="134"/>
      <c r="DKW44" s="134"/>
      <c r="DKX44" s="134"/>
      <c r="DKY44" s="134"/>
      <c r="DKZ44" s="134"/>
      <c r="DLA44" s="134"/>
      <c r="DLB44" s="134"/>
      <c r="DLC44" s="134"/>
      <c r="DLD44" s="134"/>
      <c r="DLE44" s="134"/>
      <c r="DLF44" s="134"/>
      <c r="DLG44" s="134"/>
      <c r="DLH44" s="134"/>
      <c r="DLI44" s="134"/>
      <c r="DLJ44" s="134"/>
      <c r="DLK44" s="134"/>
      <c r="DLL44" s="134"/>
      <c r="DLM44" s="134"/>
      <c r="DLN44" s="134"/>
      <c r="DLO44" s="134"/>
      <c r="DLP44" s="134"/>
      <c r="DLQ44" s="134"/>
      <c r="DLR44" s="134"/>
      <c r="DLS44" s="134"/>
      <c r="DLT44" s="134"/>
      <c r="DLU44" s="134"/>
      <c r="DLV44" s="134"/>
      <c r="DLW44" s="134"/>
      <c r="DLX44" s="134"/>
      <c r="DLY44" s="134"/>
      <c r="DLZ44" s="134"/>
      <c r="DMA44" s="134"/>
      <c r="DMB44" s="134"/>
      <c r="DMC44" s="134"/>
      <c r="DMD44" s="134"/>
      <c r="DME44" s="134"/>
      <c r="DMF44" s="134"/>
      <c r="DMG44" s="134"/>
      <c r="DMH44" s="134"/>
      <c r="DMI44" s="134"/>
      <c r="DMJ44" s="134"/>
      <c r="DMK44" s="134"/>
      <c r="DML44" s="134"/>
      <c r="DMM44" s="134"/>
      <c r="DMN44" s="134"/>
      <c r="DMO44" s="134"/>
      <c r="DMP44" s="134"/>
      <c r="DMQ44" s="134"/>
      <c r="DMR44" s="134"/>
      <c r="DMS44" s="134"/>
      <c r="DMT44" s="134"/>
      <c r="DMU44" s="134"/>
      <c r="DMV44" s="134"/>
      <c r="DMW44" s="134"/>
      <c r="DMX44" s="134"/>
      <c r="DMY44" s="134"/>
      <c r="DMZ44" s="134"/>
      <c r="DNA44" s="134"/>
      <c r="DNB44" s="134"/>
      <c r="DNC44" s="134"/>
      <c r="DND44" s="134"/>
      <c r="DNE44" s="134"/>
      <c r="DNF44" s="134"/>
      <c r="DNG44" s="134"/>
      <c r="DNH44" s="134"/>
      <c r="DNI44" s="134"/>
      <c r="DNJ44" s="134"/>
      <c r="DNK44" s="134"/>
      <c r="DNL44" s="134"/>
      <c r="DNM44" s="134"/>
      <c r="DNN44" s="134"/>
      <c r="DNO44" s="134"/>
      <c r="DNP44" s="134"/>
      <c r="DNQ44" s="134"/>
      <c r="DNR44" s="134"/>
      <c r="DNS44" s="134"/>
      <c r="DNT44" s="134"/>
      <c r="DNU44" s="134"/>
      <c r="DNV44" s="134"/>
      <c r="DNW44" s="134"/>
      <c r="DNX44" s="134"/>
      <c r="DNY44" s="134"/>
      <c r="DNZ44" s="134"/>
      <c r="DOA44" s="134"/>
      <c r="DOB44" s="134"/>
      <c r="DOC44" s="134"/>
      <c r="DOD44" s="134"/>
      <c r="DOE44" s="134"/>
      <c r="DOF44" s="134"/>
      <c r="DOG44" s="134"/>
      <c r="DOH44" s="134"/>
      <c r="DOI44" s="134"/>
      <c r="DOJ44" s="134"/>
      <c r="DOK44" s="134"/>
      <c r="DOL44" s="134"/>
      <c r="DOM44" s="134"/>
      <c r="DON44" s="134"/>
      <c r="DOO44" s="134"/>
      <c r="DOP44" s="134"/>
      <c r="DOQ44" s="134"/>
      <c r="DOR44" s="134"/>
      <c r="DOS44" s="134"/>
      <c r="DOT44" s="134"/>
      <c r="DOU44" s="134"/>
      <c r="DOV44" s="134"/>
      <c r="DOW44" s="134"/>
      <c r="DOX44" s="134"/>
      <c r="DOY44" s="134"/>
      <c r="DOZ44" s="134"/>
      <c r="DPA44" s="134"/>
      <c r="DPB44" s="134"/>
      <c r="DPC44" s="134"/>
      <c r="DPD44" s="134"/>
      <c r="DPE44" s="134"/>
      <c r="DPF44" s="134"/>
      <c r="DPG44" s="134"/>
      <c r="DPH44" s="134"/>
      <c r="DPI44" s="134"/>
      <c r="DPJ44" s="134"/>
      <c r="DPK44" s="134"/>
      <c r="DPL44" s="134"/>
      <c r="DPM44" s="134"/>
      <c r="DPN44" s="134"/>
      <c r="DPO44" s="134"/>
      <c r="DPP44" s="134"/>
      <c r="DPQ44" s="134"/>
      <c r="DPR44" s="134"/>
      <c r="DPS44" s="134"/>
      <c r="DPT44" s="134"/>
      <c r="DPU44" s="134"/>
      <c r="DPV44" s="134"/>
      <c r="DPW44" s="134"/>
      <c r="DPX44" s="134"/>
      <c r="DPY44" s="134"/>
      <c r="DPZ44" s="134"/>
      <c r="DQA44" s="134"/>
      <c r="DQB44" s="134"/>
      <c r="DQC44" s="134"/>
      <c r="DQD44" s="134"/>
      <c r="DQE44" s="134"/>
      <c r="DQF44" s="134"/>
      <c r="DQG44" s="134"/>
      <c r="DQH44" s="134"/>
      <c r="DQI44" s="134"/>
      <c r="DQJ44" s="134"/>
      <c r="DQK44" s="134"/>
      <c r="DQL44" s="134"/>
      <c r="DQM44" s="134"/>
      <c r="DQN44" s="134"/>
      <c r="DQO44" s="134"/>
      <c r="DQP44" s="134"/>
      <c r="DQQ44" s="134"/>
      <c r="DQR44" s="134"/>
      <c r="DQS44" s="134"/>
      <c r="DQT44" s="134"/>
      <c r="DQU44" s="134"/>
      <c r="DQV44" s="134"/>
      <c r="DQW44" s="134"/>
      <c r="DQX44" s="134"/>
      <c r="DQY44" s="134"/>
      <c r="DQZ44" s="134"/>
      <c r="DRA44" s="134"/>
      <c r="DRB44" s="134"/>
      <c r="DRC44" s="134"/>
      <c r="DRD44" s="134"/>
      <c r="DRE44" s="134"/>
      <c r="DRF44" s="134"/>
      <c r="DRG44" s="134"/>
      <c r="DRH44" s="134"/>
      <c r="DRI44" s="134"/>
      <c r="DRJ44" s="134"/>
      <c r="DRK44" s="134"/>
      <c r="DRL44" s="134"/>
      <c r="DRM44" s="134"/>
      <c r="DRN44" s="134"/>
      <c r="DRO44" s="134"/>
      <c r="DRP44" s="134"/>
      <c r="DRQ44" s="134"/>
      <c r="DRR44" s="134"/>
      <c r="DRS44" s="134"/>
      <c r="DRT44" s="134"/>
      <c r="DRU44" s="134"/>
      <c r="DRV44" s="134"/>
      <c r="DRW44" s="134"/>
      <c r="DRX44" s="134"/>
      <c r="DRY44" s="134"/>
      <c r="DRZ44" s="134"/>
      <c r="DSA44" s="134"/>
      <c r="DSB44" s="134"/>
      <c r="DSC44" s="134"/>
      <c r="DSD44" s="134"/>
      <c r="DSE44" s="134"/>
      <c r="DSF44" s="134"/>
      <c r="DSG44" s="134"/>
      <c r="DSH44" s="134"/>
      <c r="DSI44" s="134"/>
      <c r="DSJ44" s="134"/>
      <c r="DSK44" s="134"/>
      <c r="DSL44" s="134"/>
      <c r="DSM44" s="134"/>
      <c r="DSN44" s="134"/>
      <c r="DSO44" s="134"/>
      <c r="DSP44" s="134"/>
      <c r="DSQ44" s="134"/>
      <c r="DSR44" s="134"/>
      <c r="DSS44" s="134"/>
      <c r="DST44" s="134"/>
      <c r="DSU44" s="134"/>
      <c r="DSV44" s="134"/>
      <c r="DSW44" s="134"/>
      <c r="DSX44" s="134"/>
      <c r="DSY44" s="134"/>
      <c r="DSZ44" s="134"/>
      <c r="DTA44" s="134"/>
      <c r="DTB44" s="134"/>
      <c r="DTC44" s="134"/>
      <c r="DTD44" s="134"/>
      <c r="DTE44" s="134"/>
      <c r="DTF44" s="134"/>
      <c r="DTG44" s="134"/>
      <c r="DTH44" s="134"/>
      <c r="DTI44" s="134"/>
      <c r="DTJ44" s="134"/>
      <c r="DTK44" s="134"/>
      <c r="DTL44" s="134"/>
      <c r="DTM44" s="134"/>
      <c r="DTN44" s="134"/>
      <c r="DTO44" s="134"/>
      <c r="DTP44" s="134"/>
      <c r="DTQ44" s="134"/>
      <c r="DTR44" s="134"/>
      <c r="DTS44" s="134"/>
      <c r="DTT44" s="134"/>
      <c r="DTU44" s="134"/>
      <c r="DTV44" s="134"/>
      <c r="DTW44" s="134"/>
      <c r="DTX44" s="134"/>
      <c r="DTY44" s="134"/>
      <c r="DTZ44" s="134"/>
      <c r="DUA44" s="134"/>
      <c r="DUB44" s="134"/>
      <c r="DUC44" s="134"/>
      <c r="DUD44" s="134"/>
      <c r="DUE44" s="134"/>
      <c r="DUF44" s="134"/>
      <c r="DUG44" s="134"/>
      <c r="DUH44" s="134"/>
      <c r="DUI44" s="134"/>
      <c r="DUJ44" s="134"/>
      <c r="DUK44" s="134"/>
      <c r="DUL44" s="134"/>
      <c r="DUM44" s="134"/>
      <c r="DUN44" s="134"/>
      <c r="DUO44" s="134"/>
      <c r="DUP44" s="134"/>
      <c r="DUQ44" s="134"/>
      <c r="DUR44" s="134"/>
      <c r="DUS44" s="134"/>
      <c r="DUT44" s="134"/>
      <c r="DUU44" s="134"/>
      <c r="DUV44" s="134"/>
      <c r="DUW44" s="134"/>
      <c r="DUX44" s="134"/>
      <c r="DUY44" s="134"/>
      <c r="DUZ44" s="134"/>
      <c r="DVA44" s="134"/>
      <c r="DVB44" s="134"/>
      <c r="DVC44" s="134"/>
      <c r="DVD44" s="134"/>
      <c r="DVE44" s="134"/>
      <c r="DVF44" s="134"/>
      <c r="DVG44" s="134"/>
      <c r="DVH44" s="134"/>
      <c r="DVI44" s="134"/>
      <c r="DVJ44" s="134"/>
      <c r="DVK44" s="134"/>
      <c r="DVL44" s="134"/>
      <c r="DVM44" s="134"/>
      <c r="DVN44" s="134"/>
      <c r="DVO44" s="134"/>
      <c r="DVP44" s="134"/>
      <c r="DVQ44" s="134"/>
      <c r="DVR44" s="134"/>
      <c r="DVS44" s="134"/>
      <c r="DVT44" s="134"/>
      <c r="DVU44" s="134"/>
      <c r="DVV44" s="134"/>
      <c r="DVW44" s="134"/>
      <c r="DVX44" s="134"/>
      <c r="DVY44" s="134"/>
      <c r="DVZ44" s="134"/>
      <c r="DWA44" s="134"/>
      <c r="DWB44" s="134"/>
      <c r="DWC44" s="134"/>
      <c r="DWD44" s="134"/>
      <c r="DWE44" s="134"/>
      <c r="DWF44" s="134"/>
      <c r="DWG44" s="134"/>
      <c r="DWH44" s="134"/>
      <c r="DWI44" s="134"/>
      <c r="DWJ44" s="134"/>
      <c r="DWK44" s="134"/>
      <c r="DWL44" s="134"/>
      <c r="DWM44" s="134"/>
      <c r="DWN44" s="134"/>
      <c r="DWO44" s="134"/>
      <c r="DWP44" s="134"/>
      <c r="DWQ44" s="134"/>
      <c r="DWR44" s="134"/>
      <c r="DWS44" s="134"/>
      <c r="DWT44" s="134"/>
      <c r="DWU44" s="134"/>
      <c r="DWV44" s="134"/>
      <c r="DWW44" s="134"/>
      <c r="DWX44" s="134"/>
      <c r="DWY44" s="134"/>
      <c r="DWZ44" s="134"/>
      <c r="DXA44" s="134"/>
      <c r="DXB44" s="134"/>
      <c r="DXC44" s="134"/>
      <c r="DXD44" s="134"/>
      <c r="DXE44" s="134"/>
      <c r="DXF44" s="134"/>
      <c r="DXG44" s="134"/>
      <c r="DXH44" s="134"/>
      <c r="DXI44" s="134"/>
      <c r="DXJ44" s="134"/>
      <c r="DXK44" s="134"/>
      <c r="DXL44" s="134"/>
      <c r="DXM44" s="134"/>
      <c r="DXN44" s="134"/>
      <c r="DXO44" s="134"/>
      <c r="DXP44" s="134"/>
      <c r="DXQ44" s="134"/>
      <c r="DXR44" s="134"/>
      <c r="DXS44" s="134"/>
      <c r="DXT44" s="134"/>
      <c r="DXU44" s="134"/>
      <c r="DXV44" s="134"/>
      <c r="DXW44" s="134"/>
      <c r="DXX44" s="134"/>
      <c r="DXY44" s="134"/>
      <c r="DXZ44" s="134"/>
      <c r="DYA44" s="134"/>
      <c r="DYB44" s="134"/>
      <c r="DYC44" s="134"/>
      <c r="DYD44" s="134"/>
      <c r="DYE44" s="134"/>
      <c r="DYF44" s="134"/>
      <c r="DYG44" s="134"/>
      <c r="DYH44" s="134"/>
      <c r="DYI44" s="134"/>
      <c r="DYJ44" s="134"/>
      <c r="DYK44" s="134"/>
      <c r="DYL44" s="134"/>
      <c r="DYM44" s="134"/>
      <c r="DYN44" s="134"/>
      <c r="DYO44" s="134"/>
      <c r="DYP44" s="134"/>
      <c r="DYQ44" s="134"/>
      <c r="DYR44" s="134"/>
      <c r="DYS44" s="134"/>
      <c r="DYT44" s="134"/>
      <c r="DYU44" s="134"/>
      <c r="DYV44" s="134"/>
      <c r="DYW44" s="134"/>
      <c r="DYX44" s="134"/>
      <c r="DYY44" s="134"/>
      <c r="DYZ44" s="134"/>
      <c r="DZA44" s="134"/>
      <c r="DZB44" s="134"/>
      <c r="DZC44" s="134"/>
      <c r="DZD44" s="134"/>
      <c r="DZE44" s="134"/>
      <c r="DZF44" s="134"/>
      <c r="DZG44" s="134"/>
      <c r="DZH44" s="134"/>
      <c r="DZI44" s="134"/>
      <c r="DZJ44" s="134"/>
      <c r="DZK44" s="134"/>
      <c r="DZL44" s="134"/>
      <c r="DZM44" s="134"/>
      <c r="DZN44" s="134"/>
      <c r="DZO44" s="134"/>
      <c r="DZP44" s="134"/>
      <c r="DZQ44" s="134"/>
      <c r="DZR44" s="134"/>
      <c r="DZS44" s="134"/>
      <c r="DZT44" s="134"/>
      <c r="DZU44" s="134"/>
      <c r="DZV44" s="134"/>
      <c r="DZW44" s="134"/>
      <c r="DZX44" s="134"/>
      <c r="DZY44" s="134"/>
      <c r="DZZ44" s="134"/>
      <c r="EAA44" s="134"/>
      <c r="EAB44" s="134"/>
      <c r="EAC44" s="134"/>
      <c r="EAD44" s="134"/>
      <c r="EAE44" s="134"/>
      <c r="EAF44" s="134"/>
      <c r="EAG44" s="134"/>
      <c r="EAH44" s="134"/>
      <c r="EAI44" s="134"/>
      <c r="EAJ44" s="134"/>
      <c r="EAK44" s="134"/>
      <c r="EAL44" s="134"/>
      <c r="EAM44" s="134"/>
      <c r="EAN44" s="134"/>
      <c r="EAO44" s="134"/>
      <c r="EAP44" s="134"/>
      <c r="EAQ44" s="134"/>
      <c r="EAR44" s="134"/>
      <c r="EAS44" s="134"/>
      <c r="EAT44" s="134"/>
      <c r="EAU44" s="134"/>
      <c r="EAV44" s="134"/>
      <c r="EAW44" s="134"/>
      <c r="EAX44" s="134"/>
      <c r="EAY44" s="134"/>
      <c r="EAZ44" s="134"/>
      <c r="EBA44" s="134"/>
      <c r="EBB44" s="134"/>
      <c r="EBC44" s="134"/>
      <c r="EBD44" s="134"/>
      <c r="EBE44" s="134"/>
      <c r="EBF44" s="134"/>
      <c r="EBG44" s="134"/>
      <c r="EBH44" s="134"/>
      <c r="EBI44" s="134"/>
      <c r="EBJ44" s="134"/>
      <c r="EBK44" s="134"/>
      <c r="EBL44" s="134"/>
      <c r="EBM44" s="134"/>
      <c r="EBN44" s="134"/>
      <c r="EBO44" s="134"/>
      <c r="EBP44" s="134"/>
      <c r="EBQ44" s="134"/>
      <c r="EBR44" s="134"/>
      <c r="EBS44" s="134"/>
      <c r="EBT44" s="134"/>
      <c r="EBU44" s="134"/>
      <c r="EBV44" s="134"/>
      <c r="EBW44" s="134"/>
      <c r="EBX44" s="134"/>
      <c r="EBY44" s="134"/>
      <c r="EBZ44" s="134"/>
      <c r="ECA44" s="134"/>
      <c r="ECB44" s="134"/>
      <c r="ECC44" s="134"/>
      <c r="ECD44" s="134"/>
      <c r="ECE44" s="134"/>
      <c r="ECF44" s="134"/>
      <c r="ECG44" s="134"/>
      <c r="ECH44" s="134"/>
      <c r="ECI44" s="134"/>
      <c r="ECJ44" s="134"/>
      <c r="ECK44" s="134"/>
      <c r="ECL44" s="134"/>
      <c r="ECM44" s="134"/>
      <c r="ECN44" s="134"/>
      <c r="ECO44" s="134"/>
      <c r="ECP44" s="134"/>
      <c r="ECQ44" s="134"/>
      <c r="ECR44" s="134"/>
      <c r="ECS44" s="134"/>
      <c r="ECT44" s="134"/>
      <c r="ECU44" s="134"/>
      <c r="ECV44" s="134"/>
      <c r="ECW44" s="134"/>
      <c r="ECX44" s="134"/>
      <c r="ECY44" s="134"/>
      <c r="ECZ44" s="134"/>
      <c r="EDA44" s="134"/>
      <c r="EDB44" s="134"/>
      <c r="EDC44" s="134"/>
      <c r="EDD44" s="134"/>
      <c r="EDE44" s="134"/>
      <c r="EDF44" s="134"/>
      <c r="EDG44" s="134"/>
      <c r="EDH44" s="134"/>
      <c r="EDI44" s="134"/>
      <c r="EDJ44" s="134"/>
      <c r="EDK44" s="134"/>
      <c r="EDL44" s="134"/>
      <c r="EDM44" s="134"/>
      <c r="EDN44" s="134"/>
      <c r="EDO44" s="134"/>
      <c r="EDP44" s="134"/>
      <c r="EDQ44" s="134"/>
      <c r="EDR44" s="134"/>
      <c r="EDS44" s="134"/>
      <c r="EDT44" s="134"/>
      <c r="EDU44" s="134"/>
      <c r="EDV44" s="134"/>
      <c r="EDW44" s="134"/>
      <c r="EDX44" s="134"/>
      <c r="EDY44" s="134"/>
      <c r="EDZ44" s="134"/>
      <c r="EEA44" s="134"/>
      <c r="EEB44" s="134"/>
      <c r="EEC44" s="134"/>
      <c r="EED44" s="134"/>
      <c r="EEE44" s="134"/>
      <c r="EEF44" s="134"/>
      <c r="EEG44" s="134"/>
      <c r="EEH44" s="134"/>
      <c r="EEI44" s="134"/>
      <c r="EEJ44" s="134"/>
      <c r="EEK44" s="134"/>
      <c r="EEL44" s="134"/>
      <c r="EEM44" s="134"/>
      <c r="EEN44" s="134"/>
      <c r="EEO44" s="134"/>
      <c r="EEP44" s="134"/>
      <c r="EEQ44" s="134"/>
      <c r="EER44" s="134"/>
      <c r="EES44" s="134"/>
      <c r="EET44" s="134"/>
      <c r="EEU44" s="134"/>
      <c r="EEV44" s="134"/>
      <c r="EEW44" s="134"/>
      <c r="EEX44" s="134"/>
      <c r="EEY44" s="134"/>
      <c r="EEZ44" s="134"/>
      <c r="EFA44" s="134"/>
      <c r="EFB44" s="134"/>
      <c r="EFC44" s="134"/>
      <c r="EFD44" s="134"/>
      <c r="EFE44" s="134"/>
      <c r="EFF44" s="134"/>
      <c r="EFG44" s="134"/>
      <c r="EFH44" s="134"/>
      <c r="EFI44" s="134"/>
      <c r="EFJ44" s="134"/>
      <c r="EFK44" s="134"/>
      <c r="EFL44" s="134"/>
      <c r="EFM44" s="134"/>
      <c r="EFN44" s="134"/>
      <c r="EFO44" s="134"/>
      <c r="EFP44" s="134"/>
      <c r="EFQ44" s="134"/>
      <c r="EFR44" s="134"/>
      <c r="EFS44" s="134"/>
      <c r="EFT44" s="134"/>
      <c r="EFU44" s="134"/>
      <c r="EFV44" s="134"/>
      <c r="EFW44" s="134"/>
      <c r="EFX44" s="134"/>
      <c r="EFY44" s="134"/>
      <c r="EFZ44" s="134"/>
      <c r="EGA44" s="134"/>
      <c r="EGB44" s="134"/>
      <c r="EGC44" s="134"/>
      <c r="EGD44" s="134"/>
      <c r="EGE44" s="134"/>
      <c r="EGF44" s="134"/>
      <c r="EGG44" s="134"/>
      <c r="EGH44" s="134"/>
      <c r="EGI44" s="134"/>
      <c r="EGJ44" s="134"/>
      <c r="EGK44" s="134"/>
      <c r="EGL44" s="134"/>
      <c r="EGM44" s="134"/>
      <c r="EGN44" s="134"/>
      <c r="EGO44" s="134"/>
      <c r="EGP44" s="134"/>
      <c r="EGQ44" s="134"/>
      <c r="EGR44" s="134"/>
      <c r="EGS44" s="134"/>
      <c r="EGT44" s="134"/>
      <c r="EGU44" s="134"/>
      <c r="EGV44" s="134"/>
      <c r="EGW44" s="134"/>
      <c r="EGX44" s="134"/>
      <c r="EGY44" s="134"/>
      <c r="EGZ44" s="134"/>
      <c r="EHA44" s="134"/>
      <c r="EHB44" s="134"/>
      <c r="EHC44" s="134"/>
      <c r="EHD44" s="134"/>
      <c r="EHE44" s="134"/>
      <c r="EHF44" s="134"/>
      <c r="EHG44" s="134"/>
      <c r="EHH44" s="134"/>
      <c r="EHI44" s="134"/>
      <c r="EHJ44" s="134"/>
      <c r="EHK44" s="134"/>
      <c r="EHL44" s="134"/>
      <c r="EHM44" s="134"/>
      <c r="EHN44" s="134"/>
      <c r="EHO44" s="134"/>
      <c r="EHP44" s="134"/>
      <c r="EHQ44" s="134"/>
      <c r="EHR44" s="134"/>
      <c r="EHS44" s="134"/>
      <c r="EHT44" s="134"/>
      <c r="EHU44" s="134"/>
      <c r="EHV44" s="134"/>
      <c r="EHW44" s="134"/>
      <c r="EHX44" s="134"/>
      <c r="EHY44" s="134"/>
      <c r="EHZ44" s="134"/>
      <c r="EIA44" s="134"/>
      <c r="EIB44" s="134"/>
      <c r="EIC44" s="134"/>
      <c r="EID44" s="134"/>
      <c r="EIE44" s="134"/>
      <c r="EIF44" s="134"/>
      <c r="EIG44" s="134"/>
      <c r="EIH44" s="134"/>
      <c r="EII44" s="134"/>
      <c r="EIJ44" s="134"/>
      <c r="EIK44" s="134"/>
      <c r="EIL44" s="134"/>
      <c r="EIM44" s="134"/>
      <c r="EIN44" s="134"/>
      <c r="EIO44" s="134"/>
      <c r="EIP44" s="134"/>
      <c r="EIQ44" s="134"/>
      <c r="EIR44" s="134"/>
      <c r="EIS44" s="134"/>
      <c r="EIT44" s="134"/>
      <c r="EIU44" s="134"/>
      <c r="EIV44" s="134"/>
      <c r="EIW44" s="134"/>
      <c r="EIX44" s="134"/>
      <c r="EIY44" s="134"/>
      <c r="EIZ44" s="134"/>
      <c r="EJA44" s="134"/>
      <c r="EJB44" s="134"/>
      <c r="EJC44" s="134"/>
      <c r="EJD44" s="134"/>
      <c r="EJE44" s="134"/>
      <c r="EJF44" s="134"/>
      <c r="EJG44" s="134"/>
      <c r="EJH44" s="134"/>
      <c r="EJI44" s="134"/>
      <c r="EJJ44" s="134"/>
      <c r="EJK44" s="134"/>
      <c r="EJL44" s="134"/>
      <c r="EJM44" s="134"/>
      <c r="EJN44" s="134"/>
      <c r="EJO44" s="134"/>
      <c r="EJP44" s="134"/>
      <c r="EJQ44" s="134"/>
      <c r="EJR44" s="134"/>
      <c r="EJS44" s="134"/>
      <c r="EJT44" s="134"/>
      <c r="EJU44" s="134"/>
      <c r="EJV44" s="134"/>
      <c r="EJW44" s="134"/>
      <c r="EJX44" s="134"/>
      <c r="EJY44" s="134"/>
      <c r="EJZ44" s="134"/>
      <c r="EKA44" s="134"/>
      <c r="EKB44" s="134"/>
      <c r="EKC44" s="134"/>
      <c r="EKD44" s="134"/>
      <c r="EKE44" s="134"/>
      <c r="EKF44" s="134"/>
      <c r="EKG44" s="134"/>
      <c r="EKH44" s="134"/>
      <c r="EKI44" s="134"/>
      <c r="EKJ44" s="134"/>
      <c r="EKK44" s="134"/>
      <c r="EKL44" s="134"/>
      <c r="EKM44" s="134"/>
      <c r="EKN44" s="134"/>
      <c r="EKO44" s="134"/>
      <c r="EKP44" s="134"/>
      <c r="EKQ44" s="134"/>
      <c r="EKR44" s="134"/>
      <c r="EKS44" s="134"/>
      <c r="EKT44" s="134"/>
      <c r="EKU44" s="134"/>
      <c r="EKV44" s="134"/>
      <c r="EKW44" s="134"/>
      <c r="EKX44" s="134"/>
      <c r="EKY44" s="134"/>
      <c r="EKZ44" s="134"/>
      <c r="ELA44" s="134"/>
      <c r="ELB44" s="134"/>
      <c r="ELC44" s="134"/>
      <c r="ELD44" s="134"/>
      <c r="ELE44" s="134"/>
      <c r="ELF44" s="134"/>
      <c r="ELG44" s="134"/>
      <c r="ELH44" s="134"/>
      <c r="ELI44" s="134"/>
      <c r="ELJ44" s="134"/>
      <c r="ELK44" s="134"/>
      <c r="ELL44" s="134"/>
      <c r="ELM44" s="134"/>
      <c r="ELN44" s="134"/>
      <c r="ELO44" s="134"/>
      <c r="ELP44" s="134"/>
      <c r="ELQ44" s="134"/>
      <c r="ELR44" s="134"/>
      <c r="ELS44" s="134"/>
      <c r="ELT44" s="134"/>
      <c r="ELU44" s="134"/>
      <c r="ELV44" s="134"/>
      <c r="ELW44" s="134"/>
      <c r="ELX44" s="134"/>
      <c r="ELY44" s="134"/>
      <c r="ELZ44" s="134"/>
      <c r="EMA44" s="134"/>
      <c r="EMB44" s="134"/>
      <c r="EMC44" s="134"/>
      <c r="EMD44" s="134"/>
      <c r="EME44" s="134"/>
      <c r="EMF44" s="134"/>
      <c r="EMG44" s="134"/>
      <c r="EMH44" s="134"/>
      <c r="EMI44" s="134"/>
      <c r="EMJ44" s="134"/>
      <c r="EMK44" s="134"/>
      <c r="EML44" s="134"/>
      <c r="EMM44" s="134"/>
      <c r="EMN44" s="134"/>
      <c r="EMO44" s="134"/>
      <c r="EMP44" s="134"/>
      <c r="EMQ44" s="134"/>
      <c r="EMR44" s="134"/>
      <c r="EMS44" s="134"/>
      <c r="EMT44" s="134"/>
      <c r="EMU44" s="134"/>
      <c r="EMV44" s="134"/>
      <c r="EMW44" s="134"/>
      <c r="EMX44" s="134"/>
      <c r="EMY44" s="134"/>
      <c r="EMZ44" s="134"/>
      <c r="ENA44" s="134"/>
      <c r="ENB44" s="134"/>
      <c r="ENC44" s="134"/>
      <c r="END44" s="134"/>
      <c r="ENE44" s="134"/>
      <c r="ENF44" s="134"/>
      <c r="ENG44" s="134"/>
      <c r="ENH44" s="134"/>
      <c r="ENI44" s="134"/>
      <c r="ENJ44" s="134"/>
      <c r="ENK44" s="134"/>
      <c r="ENL44" s="134"/>
      <c r="ENM44" s="134"/>
      <c r="ENN44" s="134"/>
      <c r="ENO44" s="134"/>
      <c r="ENP44" s="134"/>
      <c r="ENQ44" s="134"/>
      <c r="ENR44" s="134"/>
      <c r="ENS44" s="134"/>
      <c r="ENT44" s="134"/>
      <c r="ENU44" s="134"/>
      <c r="ENV44" s="134"/>
      <c r="ENW44" s="134"/>
      <c r="ENX44" s="134"/>
      <c r="ENY44" s="134"/>
      <c r="ENZ44" s="134"/>
      <c r="EOA44" s="134"/>
      <c r="EOB44" s="134"/>
      <c r="EOC44" s="134"/>
      <c r="EOD44" s="134"/>
      <c r="EOE44" s="134"/>
      <c r="EOF44" s="134"/>
      <c r="EOG44" s="134"/>
      <c r="EOH44" s="134"/>
      <c r="EOI44" s="134"/>
      <c r="EOJ44" s="134"/>
      <c r="EOK44" s="134"/>
      <c r="EOL44" s="134"/>
      <c r="EOM44" s="134"/>
      <c r="EON44" s="134"/>
      <c r="EOO44" s="134"/>
      <c r="EOP44" s="134"/>
      <c r="EOQ44" s="134"/>
      <c r="EOR44" s="134"/>
      <c r="EOS44" s="134"/>
      <c r="EOT44" s="134"/>
      <c r="EOU44" s="134"/>
      <c r="EOV44" s="134"/>
      <c r="EOW44" s="134"/>
      <c r="EOX44" s="134"/>
      <c r="EOY44" s="134"/>
      <c r="EOZ44" s="134"/>
      <c r="EPA44" s="134"/>
      <c r="EPB44" s="134"/>
      <c r="EPC44" s="134"/>
      <c r="EPD44" s="134"/>
      <c r="EPE44" s="134"/>
      <c r="EPF44" s="134"/>
      <c r="EPG44" s="134"/>
      <c r="EPH44" s="134"/>
      <c r="EPI44" s="134"/>
      <c r="EPJ44" s="134"/>
      <c r="EPK44" s="134"/>
      <c r="EPL44" s="134"/>
      <c r="EPM44" s="134"/>
      <c r="EPN44" s="134"/>
      <c r="EPO44" s="134"/>
      <c r="EPP44" s="134"/>
      <c r="EPQ44" s="134"/>
      <c r="EPR44" s="134"/>
      <c r="EPS44" s="134"/>
      <c r="EPT44" s="134"/>
      <c r="EPU44" s="134"/>
      <c r="EPV44" s="134"/>
      <c r="EPW44" s="134"/>
      <c r="EPX44" s="134"/>
      <c r="EPY44" s="134"/>
      <c r="EPZ44" s="134"/>
      <c r="EQA44" s="134"/>
      <c r="EQB44" s="134"/>
      <c r="EQC44" s="134"/>
      <c r="EQD44" s="134"/>
      <c r="EQE44" s="134"/>
      <c r="EQF44" s="134"/>
      <c r="EQG44" s="134"/>
      <c r="EQH44" s="134"/>
      <c r="EQI44" s="134"/>
      <c r="EQJ44" s="134"/>
      <c r="EQK44" s="134"/>
      <c r="EQL44" s="134"/>
      <c r="EQM44" s="134"/>
      <c r="EQN44" s="134"/>
      <c r="EQO44" s="134"/>
      <c r="EQP44" s="134"/>
      <c r="EQQ44" s="134"/>
      <c r="EQR44" s="134"/>
      <c r="EQS44" s="134"/>
      <c r="EQT44" s="134"/>
      <c r="EQU44" s="134"/>
      <c r="EQV44" s="134"/>
      <c r="EQW44" s="134"/>
      <c r="EQX44" s="134"/>
      <c r="EQY44" s="134"/>
      <c r="EQZ44" s="134"/>
      <c r="ERA44" s="134"/>
      <c r="ERB44" s="134"/>
      <c r="ERC44" s="134"/>
      <c r="ERD44" s="134"/>
      <c r="ERE44" s="134"/>
      <c r="ERF44" s="134"/>
      <c r="ERG44" s="134"/>
      <c r="ERH44" s="134"/>
      <c r="ERI44" s="134"/>
      <c r="ERJ44" s="134"/>
      <c r="ERK44" s="134"/>
      <c r="ERL44" s="134"/>
      <c r="ERM44" s="134"/>
      <c r="ERN44" s="134"/>
      <c r="ERO44" s="134"/>
      <c r="ERP44" s="134"/>
      <c r="ERQ44" s="134"/>
      <c r="ERR44" s="134"/>
      <c r="ERS44" s="134"/>
      <c r="ERT44" s="134"/>
      <c r="ERU44" s="134"/>
      <c r="ERV44" s="134"/>
      <c r="ERW44" s="134"/>
      <c r="ERX44" s="134"/>
      <c r="ERY44" s="134"/>
      <c r="ERZ44" s="134"/>
      <c r="ESA44" s="134"/>
      <c r="ESB44" s="134"/>
      <c r="ESC44" s="134"/>
      <c r="ESD44" s="134"/>
      <c r="ESE44" s="134"/>
      <c r="ESF44" s="134"/>
      <c r="ESG44" s="134"/>
      <c r="ESH44" s="134"/>
      <c r="ESI44" s="134"/>
      <c r="ESJ44" s="134"/>
      <c r="ESK44" s="134"/>
      <c r="ESL44" s="134"/>
      <c r="ESM44" s="134"/>
      <c r="ESN44" s="134"/>
      <c r="ESO44" s="134"/>
      <c r="ESP44" s="134"/>
      <c r="ESQ44" s="134"/>
      <c r="ESR44" s="134"/>
      <c r="ESS44" s="134"/>
      <c r="EST44" s="134"/>
      <c r="ESU44" s="134"/>
      <c r="ESV44" s="134"/>
      <c r="ESW44" s="134"/>
      <c r="ESX44" s="134"/>
      <c r="ESY44" s="134"/>
      <c r="ESZ44" s="134"/>
      <c r="ETA44" s="134"/>
      <c r="ETB44" s="134"/>
      <c r="ETC44" s="134"/>
      <c r="ETD44" s="134"/>
      <c r="ETE44" s="134"/>
      <c r="ETF44" s="134"/>
      <c r="ETG44" s="134"/>
      <c r="ETH44" s="134"/>
      <c r="ETI44" s="134"/>
      <c r="ETJ44" s="134"/>
      <c r="ETK44" s="134"/>
      <c r="ETL44" s="134"/>
      <c r="ETM44" s="134"/>
      <c r="ETN44" s="134"/>
      <c r="ETO44" s="134"/>
      <c r="ETP44" s="134"/>
      <c r="ETQ44" s="134"/>
      <c r="ETR44" s="134"/>
      <c r="ETS44" s="134"/>
      <c r="ETT44" s="134"/>
      <c r="ETU44" s="134"/>
      <c r="ETV44" s="134"/>
      <c r="ETW44" s="134"/>
      <c r="ETX44" s="134"/>
      <c r="ETY44" s="134"/>
      <c r="ETZ44" s="134"/>
      <c r="EUA44" s="134"/>
      <c r="EUB44" s="134"/>
      <c r="EUC44" s="134"/>
      <c r="EUD44" s="134"/>
      <c r="EUE44" s="134"/>
      <c r="EUF44" s="134"/>
      <c r="EUG44" s="134"/>
      <c r="EUH44" s="134"/>
      <c r="EUI44" s="134"/>
      <c r="EUJ44" s="134"/>
      <c r="EUK44" s="134"/>
      <c r="EUL44" s="134"/>
      <c r="EUM44" s="134"/>
      <c r="EUN44" s="134"/>
      <c r="EUO44" s="134"/>
      <c r="EUP44" s="134"/>
      <c r="EUQ44" s="134"/>
      <c r="EUR44" s="134"/>
      <c r="EUS44" s="134"/>
      <c r="EUT44" s="134"/>
      <c r="EUU44" s="134"/>
      <c r="EUV44" s="134"/>
      <c r="EUW44" s="134"/>
      <c r="EUX44" s="134"/>
      <c r="EUY44" s="134"/>
      <c r="EUZ44" s="134"/>
      <c r="EVA44" s="134"/>
      <c r="EVB44" s="134"/>
      <c r="EVC44" s="134"/>
      <c r="EVD44" s="134"/>
      <c r="EVE44" s="134"/>
      <c r="EVF44" s="134"/>
      <c r="EVG44" s="134"/>
      <c r="EVH44" s="134"/>
      <c r="EVI44" s="134"/>
      <c r="EVJ44" s="134"/>
      <c r="EVK44" s="134"/>
      <c r="EVL44" s="134"/>
      <c r="EVM44" s="134"/>
      <c r="EVN44" s="134"/>
      <c r="EVO44" s="134"/>
      <c r="EVP44" s="134"/>
      <c r="EVQ44" s="134"/>
      <c r="EVR44" s="134"/>
      <c r="EVS44" s="134"/>
      <c r="EVT44" s="134"/>
      <c r="EVU44" s="134"/>
      <c r="EVV44" s="134"/>
      <c r="EVW44" s="134"/>
      <c r="EVX44" s="134"/>
      <c r="EVY44" s="134"/>
      <c r="EVZ44" s="134"/>
      <c r="EWA44" s="134"/>
      <c r="EWB44" s="134"/>
      <c r="EWC44" s="134"/>
      <c r="EWD44" s="134"/>
      <c r="EWE44" s="134"/>
      <c r="EWF44" s="134"/>
      <c r="EWG44" s="134"/>
      <c r="EWH44" s="134"/>
      <c r="EWI44" s="134"/>
      <c r="EWJ44" s="134"/>
      <c r="EWK44" s="134"/>
      <c r="EWL44" s="134"/>
      <c r="EWM44" s="134"/>
      <c r="EWN44" s="134"/>
      <c r="EWO44" s="134"/>
      <c r="EWP44" s="134"/>
      <c r="EWQ44" s="134"/>
      <c r="EWR44" s="134"/>
      <c r="EWS44" s="134"/>
      <c r="EWT44" s="134"/>
      <c r="EWU44" s="134"/>
      <c r="EWV44" s="134"/>
      <c r="EWW44" s="134"/>
      <c r="EWX44" s="134"/>
      <c r="EWY44" s="134"/>
      <c r="EWZ44" s="134"/>
      <c r="EXA44" s="134"/>
      <c r="EXB44" s="134"/>
      <c r="EXC44" s="134"/>
      <c r="EXD44" s="134"/>
      <c r="EXE44" s="134"/>
      <c r="EXF44" s="134"/>
      <c r="EXG44" s="134"/>
      <c r="EXH44" s="134"/>
      <c r="EXI44" s="134"/>
      <c r="EXJ44" s="134"/>
      <c r="EXK44" s="134"/>
      <c r="EXL44" s="134"/>
      <c r="EXM44" s="134"/>
      <c r="EXN44" s="134"/>
      <c r="EXO44" s="134"/>
      <c r="EXP44" s="134"/>
      <c r="EXQ44" s="134"/>
      <c r="EXR44" s="134"/>
      <c r="EXS44" s="134"/>
      <c r="EXT44" s="134"/>
      <c r="EXU44" s="134"/>
      <c r="EXV44" s="134"/>
      <c r="EXW44" s="134"/>
      <c r="EXX44" s="134"/>
      <c r="EXY44" s="134"/>
      <c r="EXZ44" s="134"/>
      <c r="EYA44" s="134"/>
      <c r="EYB44" s="134"/>
      <c r="EYC44" s="134"/>
      <c r="EYD44" s="134"/>
      <c r="EYE44" s="134"/>
      <c r="EYF44" s="134"/>
      <c r="EYG44" s="134"/>
      <c r="EYH44" s="134"/>
      <c r="EYI44" s="134"/>
      <c r="EYJ44" s="134"/>
      <c r="EYK44" s="134"/>
      <c r="EYL44" s="134"/>
      <c r="EYM44" s="134"/>
      <c r="EYN44" s="134"/>
      <c r="EYO44" s="134"/>
      <c r="EYP44" s="134"/>
      <c r="EYQ44" s="134"/>
      <c r="EYR44" s="134"/>
      <c r="EYS44" s="134"/>
      <c r="EYT44" s="134"/>
      <c r="EYU44" s="134"/>
      <c r="EYV44" s="134"/>
      <c r="EYW44" s="134"/>
      <c r="EYX44" s="134"/>
      <c r="EYY44" s="134"/>
      <c r="EYZ44" s="134"/>
      <c r="EZA44" s="134"/>
      <c r="EZB44" s="134"/>
      <c r="EZC44" s="134"/>
      <c r="EZD44" s="134"/>
      <c r="EZE44" s="134"/>
      <c r="EZF44" s="134"/>
      <c r="EZG44" s="134"/>
      <c r="EZH44" s="134"/>
      <c r="EZI44" s="134"/>
      <c r="EZJ44" s="134"/>
      <c r="EZK44" s="134"/>
      <c r="EZL44" s="134"/>
      <c r="EZM44" s="134"/>
      <c r="EZN44" s="134"/>
      <c r="EZO44" s="134"/>
      <c r="EZP44" s="134"/>
      <c r="EZQ44" s="134"/>
      <c r="EZR44" s="134"/>
      <c r="EZS44" s="134"/>
      <c r="EZT44" s="134"/>
      <c r="EZU44" s="134"/>
      <c r="EZV44" s="134"/>
      <c r="EZW44" s="134"/>
      <c r="EZX44" s="134"/>
      <c r="EZY44" s="134"/>
      <c r="EZZ44" s="134"/>
      <c r="FAA44" s="134"/>
      <c r="FAB44" s="134"/>
      <c r="FAC44" s="134"/>
      <c r="FAD44" s="134"/>
      <c r="FAE44" s="134"/>
      <c r="FAF44" s="134"/>
      <c r="FAG44" s="134"/>
      <c r="FAH44" s="134"/>
      <c r="FAI44" s="134"/>
      <c r="FAJ44" s="134"/>
      <c r="FAK44" s="134"/>
      <c r="FAL44" s="134"/>
      <c r="FAM44" s="134"/>
      <c r="FAN44" s="134"/>
      <c r="FAO44" s="134"/>
      <c r="FAP44" s="134"/>
      <c r="FAQ44" s="134"/>
      <c r="FAR44" s="134"/>
      <c r="FAS44" s="134"/>
      <c r="FAT44" s="134"/>
      <c r="FAU44" s="134"/>
      <c r="FAV44" s="134"/>
      <c r="FAW44" s="134"/>
      <c r="FAX44" s="134"/>
      <c r="FAY44" s="134"/>
      <c r="FAZ44" s="134"/>
      <c r="FBA44" s="134"/>
      <c r="FBB44" s="134"/>
      <c r="FBC44" s="134"/>
      <c r="FBD44" s="134"/>
      <c r="FBE44" s="134"/>
      <c r="FBF44" s="134"/>
      <c r="FBG44" s="134"/>
      <c r="FBH44" s="134"/>
      <c r="FBI44" s="134"/>
      <c r="FBJ44" s="134"/>
      <c r="FBK44" s="134"/>
      <c r="FBL44" s="134"/>
      <c r="FBM44" s="134"/>
      <c r="FBN44" s="134"/>
      <c r="FBO44" s="134"/>
      <c r="FBP44" s="134"/>
      <c r="FBQ44" s="134"/>
      <c r="FBR44" s="134"/>
      <c r="FBS44" s="134"/>
      <c r="FBT44" s="134"/>
      <c r="FBU44" s="134"/>
      <c r="FBV44" s="134"/>
      <c r="FBW44" s="134"/>
      <c r="FBX44" s="134"/>
      <c r="FBY44" s="134"/>
      <c r="FBZ44" s="134"/>
      <c r="FCA44" s="134"/>
      <c r="FCB44" s="134"/>
      <c r="FCC44" s="134"/>
      <c r="FCD44" s="134"/>
      <c r="FCE44" s="134"/>
      <c r="FCF44" s="134"/>
      <c r="FCG44" s="134"/>
      <c r="FCH44" s="134"/>
      <c r="FCI44" s="134"/>
      <c r="FCJ44" s="134"/>
      <c r="FCK44" s="134"/>
      <c r="FCL44" s="134"/>
      <c r="FCM44" s="134"/>
      <c r="FCN44" s="134"/>
      <c r="FCO44" s="134"/>
      <c r="FCP44" s="134"/>
      <c r="FCQ44" s="134"/>
      <c r="FCR44" s="134"/>
      <c r="FCS44" s="134"/>
      <c r="FCT44" s="134"/>
      <c r="FCU44" s="134"/>
      <c r="FCV44" s="134"/>
      <c r="FCW44" s="134"/>
      <c r="FCX44" s="134"/>
      <c r="FCY44" s="134"/>
      <c r="FCZ44" s="134"/>
      <c r="FDA44" s="134"/>
      <c r="FDB44" s="134"/>
      <c r="FDC44" s="134"/>
      <c r="FDD44" s="134"/>
      <c r="FDE44" s="134"/>
      <c r="FDF44" s="134"/>
      <c r="FDG44" s="134"/>
      <c r="FDH44" s="134"/>
      <c r="FDI44" s="134"/>
      <c r="FDJ44" s="134"/>
      <c r="FDK44" s="134"/>
      <c r="FDL44" s="134"/>
      <c r="FDM44" s="134"/>
      <c r="FDN44" s="134"/>
      <c r="FDO44" s="134"/>
      <c r="FDP44" s="134"/>
      <c r="FDQ44" s="134"/>
      <c r="FDR44" s="134"/>
      <c r="FDS44" s="134"/>
      <c r="FDT44" s="134"/>
      <c r="FDU44" s="134"/>
      <c r="FDV44" s="134"/>
      <c r="FDW44" s="134"/>
      <c r="FDX44" s="134"/>
      <c r="FDY44" s="134"/>
      <c r="FDZ44" s="134"/>
      <c r="FEA44" s="134"/>
      <c r="FEB44" s="134"/>
      <c r="FEC44" s="134"/>
      <c r="FED44" s="134"/>
      <c r="FEE44" s="134"/>
      <c r="FEF44" s="134"/>
      <c r="FEG44" s="134"/>
      <c r="FEH44" s="134"/>
      <c r="FEI44" s="134"/>
      <c r="FEJ44" s="134"/>
      <c r="FEK44" s="134"/>
      <c r="FEL44" s="134"/>
      <c r="FEM44" s="134"/>
      <c r="FEN44" s="134"/>
      <c r="FEO44" s="134"/>
      <c r="FEP44" s="134"/>
      <c r="FEQ44" s="134"/>
      <c r="FER44" s="134"/>
      <c r="FES44" s="134"/>
      <c r="FET44" s="134"/>
      <c r="FEU44" s="134"/>
      <c r="FEV44" s="134"/>
      <c r="FEW44" s="134"/>
      <c r="FEX44" s="134"/>
      <c r="FEY44" s="134"/>
      <c r="FEZ44" s="134"/>
      <c r="FFA44" s="134"/>
      <c r="FFB44" s="134"/>
      <c r="FFC44" s="134"/>
      <c r="FFD44" s="134"/>
      <c r="FFE44" s="134"/>
      <c r="FFF44" s="134"/>
      <c r="FFG44" s="134"/>
      <c r="FFH44" s="134"/>
      <c r="FFI44" s="134"/>
      <c r="FFJ44" s="134"/>
      <c r="FFK44" s="134"/>
      <c r="FFL44" s="134"/>
      <c r="FFM44" s="134"/>
      <c r="FFN44" s="134"/>
      <c r="FFO44" s="134"/>
      <c r="FFP44" s="134"/>
      <c r="FFQ44" s="134"/>
      <c r="FFR44" s="134"/>
      <c r="FFS44" s="134"/>
      <c r="FFT44" s="134"/>
      <c r="FFU44" s="134"/>
      <c r="FFV44" s="134"/>
      <c r="FFW44" s="134"/>
      <c r="FFX44" s="134"/>
      <c r="FFY44" s="134"/>
      <c r="FFZ44" s="134"/>
      <c r="FGA44" s="134"/>
      <c r="FGB44" s="134"/>
      <c r="FGC44" s="134"/>
      <c r="FGD44" s="134"/>
      <c r="FGE44" s="134"/>
      <c r="FGF44" s="134"/>
      <c r="FGG44" s="134"/>
      <c r="FGH44" s="134"/>
      <c r="FGI44" s="134"/>
      <c r="FGJ44" s="134"/>
      <c r="FGK44" s="134"/>
      <c r="FGL44" s="134"/>
      <c r="FGM44" s="134"/>
      <c r="FGN44" s="134"/>
      <c r="FGO44" s="134"/>
      <c r="FGP44" s="134"/>
      <c r="FGQ44" s="134"/>
      <c r="FGR44" s="134"/>
      <c r="FGS44" s="134"/>
      <c r="FGT44" s="134"/>
      <c r="FGU44" s="134"/>
      <c r="FGV44" s="134"/>
      <c r="FGW44" s="134"/>
      <c r="FGX44" s="134"/>
      <c r="FGY44" s="134"/>
      <c r="FGZ44" s="134"/>
      <c r="FHA44" s="134"/>
      <c r="FHB44" s="134"/>
      <c r="FHC44" s="134"/>
      <c r="FHD44" s="134"/>
      <c r="FHE44" s="134"/>
      <c r="FHF44" s="134"/>
      <c r="FHG44" s="134"/>
      <c r="FHH44" s="134"/>
      <c r="FHI44" s="134"/>
      <c r="FHJ44" s="134"/>
      <c r="FHK44" s="134"/>
      <c r="FHL44" s="134"/>
      <c r="FHM44" s="134"/>
      <c r="FHN44" s="134"/>
      <c r="FHO44" s="134"/>
      <c r="FHP44" s="134"/>
      <c r="FHQ44" s="134"/>
      <c r="FHR44" s="134"/>
      <c r="FHS44" s="134"/>
      <c r="FHT44" s="134"/>
      <c r="FHU44" s="134"/>
      <c r="FHV44" s="134"/>
      <c r="FHW44" s="134"/>
      <c r="FHX44" s="134"/>
      <c r="FHY44" s="134"/>
      <c r="FHZ44" s="134"/>
      <c r="FIA44" s="134"/>
      <c r="FIB44" s="134"/>
      <c r="FIC44" s="134"/>
      <c r="FID44" s="134"/>
      <c r="FIE44" s="134"/>
      <c r="FIF44" s="134"/>
      <c r="FIG44" s="134"/>
      <c r="FIH44" s="134"/>
      <c r="FII44" s="134"/>
      <c r="FIJ44" s="134"/>
      <c r="FIK44" s="134"/>
      <c r="FIL44" s="134"/>
      <c r="FIM44" s="134"/>
      <c r="FIN44" s="134"/>
      <c r="FIO44" s="134"/>
      <c r="FIP44" s="134"/>
      <c r="FIQ44" s="134"/>
      <c r="FIR44" s="134"/>
      <c r="FIS44" s="134"/>
      <c r="FIT44" s="134"/>
      <c r="FIU44" s="134"/>
      <c r="FIV44" s="134"/>
      <c r="FIW44" s="134"/>
      <c r="FIX44" s="134"/>
      <c r="FIY44" s="134"/>
      <c r="FIZ44" s="134"/>
      <c r="FJA44" s="134"/>
      <c r="FJB44" s="134"/>
      <c r="FJC44" s="134"/>
      <c r="FJD44" s="134"/>
      <c r="FJE44" s="134"/>
      <c r="FJF44" s="134"/>
      <c r="FJG44" s="134"/>
      <c r="FJH44" s="134"/>
      <c r="FJI44" s="134"/>
      <c r="FJJ44" s="134"/>
      <c r="FJK44" s="134"/>
      <c r="FJL44" s="134"/>
      <c r="FJM44" s="134"/>
      <c r="FJN44" s="134"/>
      <c r="FJO44" s="134"/>
      <c r="FJP44" s="134"/>
      <c r="FJQ44" s="134"/>
      <c r="FJR44" s="134"/>
      <c r="FJS44" s="134"/>
      <c r="FJT44" s="134"/>
      <c r="FJU44" s="134"/>
      <c r="FJV44" s="134"/>
      <c r="FJW44" s="134"/>
      <c r="FJX44" s="134"/>
      <c r="FJY44" s="134"/>
      <c r="FJZ44" s="134"/>
      <c r="FKA44" s="134"/>
      <c r="FKB44" s="134"/>
      <c r="FKC44" s="134"/>
      <c r="FKD44" s="134"/>
      <c r="FKE44" s="134"/>
      <c r="FKF44" s="134"/>
      <c r="FKG44" s="134"/>
      <c r="FKH44" s="134"/>
      <c r="FKI44" s="134"/>
      <c r="FKJ44" s="134"/>
      <c r="FKK44" s="134"/>
      <c r="FKL44" s="134"/>
      <c r="FKM44" s="134"/>
      <c r="FKN44" s="134"/>
      <c r="FKO44" s="134"/>
      <c r="FKP44" s="134"/>
      <c r="FKQ44" s="134"/>
      <c r="FKR44" s="134"/>
      <c r="FKS44" s="134"/>
      <c r="FKT44" s="134"/>
      <c r="FKU44" s="134"/>
      <c r="FKV44" s="134"/>
      <c r="FKW44" s="134"/>
      <c r="FKX44" s="134"/>
      <c r="FKY44" s="134"/>
      <c r="FKZ44" s="134"/>
      <c r="FLA44" s="134"/>
      <c r="FLB44" s="134"/>
      <c r="FLC44" s="134"/>
      <c r="FLD44" s="134"/>
      <c r="FLE44" s="134"/>
      <c r="FLF44" s="134"/>
      <c r="FLG44" s="134"/>
      <c r="FLH44" s="134"/>
      <c r="FLI44" s="134"/>
      <c r="FLJ44" s="134"/>
      <c r="FLK44" s="134"/>
      <c r="FLL44" s="134"/>
      <c r="FLM44" s="134"/>
      <c r="FLN44" s="134"/>
      <c r="FLO44" s="134"/>
      <c r="FLP44" s="134"/>
      <c r="FLQ44" s="134"/>
      <c r="FLR44" s="134"/>
      <c r="FLS44" s="134"/>
      <c r="FLT44" s="134"/>
      <c r="FLU44" s="134"/>
      <c r="FLV44" s="134"/>
      <c r="FLW44" s="134"/>
      <c r="FLX44" s="134"/>
      <c r="FLY44" s="134"/>
      <c r="FLZ44" s="134"/>
      <c r="FMA44" s="134"/>
      <c r="FMB44" s="134"/>
      <c r="FMC44" s="134"/>
      <c r="FMD44" s="134"/>
      <c r="FME44" s="134"/>
      <c r="FMF44" s="134"/>
      <c r="FMG44" s="134"/>
      <c r="FMH44" s="134"/>
      <c r="FMI44" s="134"/>
      <c r="FMJ44" s="134"/>
      <c r="FMK44" s="134"/>
      <c r="FML44" s="134"/>
      <c r="FMM44" s="134"/>
      <c r="FMN44" s="134"/>
      <c r="FMO44" s="134"/>
      <c r="FMP44" s="134"/>
      <c r="FMQ44" s="134"/>
      <c r="FMR44" s="134"/>
      <c r="FMS44" s="134"/>
      <c r="FMT44" s="134"/>
      <c r="FMU44" s="134"/>
      <c r="FMV44" s="134"/>
      <c r="FMW44" s="134"/>
      <c r="FMX44" s="134"/>
      <c r="FMY44" s="134"/>
      <c r="FMZ44" s="134"/>
      <c r="FNA44" s="134"/>
      <c r="FNB44" s="134"/>
      <c r="FNC44" s="134"/>
      <c r="FND44" s="134"/>
      <c r="FNE44" s="134"/>
      <c r="FNF44" s="134"/>
      <c r="FNG44" s="134"/>
      <c r="FNH44" s="134"/>
      <c r="FNI44" s="134"/>
      <c r="FNJ44" s="134"/>
      <c r="FNK44" s="134"/>
      <c r="FNL44" s="134"/>
      <c r="FNM44" s="134"/>
      <c r="FNN44" s="134"/>
      <c r="FNO44" s="134"/>
      <c r="FNP44" s="134"/>
      <c r="FNQ44" s="134"/>
      <c r="FNR44" s="134"/>
      <c r="FNS44" s="134"/>
      <c r="FNT44" s="134"/>
      <c r="FNU44" s="134"/>
      <c r="FNV44" s="134"/>
      <c r="FNW44" s="134"/>
      <c r="FNX44" s="134"/>
      <c r="FNY44" s="134"/>
      <c r="FNZ44" s="134"/>
      <c r="FOA44" s="134"/>
      <c r="FOB44" s="134"/>
      <c r="FOC44" s="134"/>
      <c r="FOD44" s="134"/>
      <c r="FOE44" s="134"/>
      <c r="FOF44" s="134"/>
      <c r="FOG44" s="134"/>
      <c r="FOH44" s="134"/>
      <c r="FOI44" s="134"/>
      <c r="FOJ44" s="134"/>
      <c r="FOK44" s="134"/>
      <c r="FOL44" s="134"/>
      <c r="FOM44" s="134"/>
      <c r="FON44" s="134"/>
      <c r="FOO44" s="134"/>
      <c r="FOP44" s="134"/>
      <c r="FOQ44" s="134"/>
      <c r="FOR44" s="134"/>
      <c r="FOS44" s="134"/>
      <c r="FOT44" s="134"/>
      <c r="FOU44" s="134"/>
      <c r="FOV44" s="134"/>
      <c r="FOW44" s="134"/>
      <c r="FOX44" s="134"/>
      <c r="FOY44" s="134"/>
      <c r="FOZ44" s="134"/>
      <c r="FPA44" s="134"/>
      <c r="FPB44" s="134"/>
      <c r="FPC44" s="134"/>
      <c r="FPD44" s="134"/>
      <c r="FPE44" s="134"/>
      <c r="FPF44" s="134"/>
      <c r="FPG44" s="134"/>
      <c r="FPH44" s="134"/>
      <c r="FPI44" s="134"/>
      <c r="FPJ44" s="134"/>
      <c r="FPK44" s="134"/>
      <c r="FPL44" s="134"/>
      <c r="FPM44" s="134"/>
      <c r="FPN44" s="134"/>
      <c r="FPO44" s="134"/>
      <c r="FPP44" s="134"/>
      <c r="FPQ44" s="134"/>
      <c r="FPR44" s="134"/>
      <c r="FPS44" s="134"/>
      <c r="FPT44" s="134"/>
      <c r="FPU44" s="134"/>
      <c r="FPV44" s="134"/>
      <c r="FPW44" s="134"/>
      <c r="FPX44" s="134"/>
      <c r="FPY44" s="134"/>
      <c r="FPZ44" s="134"/>
      <c r="FQA44" s="134"/>
      <c r="FQB44" s="134"/>
      <c r="FQC44" s="134"/>
      <c r="FQD44" s="134"/>
      <c r="FQE44" s="134"/>
      <c r="FQF44" s="134"/>
      <c r="FQG44" s="134"/>
      <c r="FQH44" s="134"/>
      <c r="FQI44" s="134"/>
      <c r="FQJ44" s="134"/>
      <c r="FQK44" s="134"/>
      <c r="FQL44" s="134"/>
      <c r="FQM44" s="134"/>
      <c r="FQN44" s="134"/>
      <c r="FQO44" s="134"/>
      <c r="FQP44" s="134"/>
      <c r="FQQ44" s="134"/>
      <c r="FQR44" s="134"/>
      <c r="FQS44" s="134"/>
      <c r="FQT44" s="134"/>
      <c r="FQU44" s="134"/>
      <c r="FQV44" s="134"/>
      <c r="FQW44" s="134"/>
      <c r="FQX44" s="134"/>
      <c r="FQY44" s="134"/>
      <c r="FQZ44" s="134"/>
      <c r="FRA44" s="134"/>
      <c r="FRB44" s="134"/>
      <c r="FRC44" s="134"/>
      <c r="FRD44" s="134"/>
      <c r="FRE44" s="134"/>
      <c r="FRF44" s="134"/>
      <c r="FRG44" s="134"/>
      <c r="FRH44" s="134"/>
      <c r="FRI44" s="134"/>
      <c r="FRJ44" s="134"/>
      <c r="FRK44" s="134"/>
      <c r="FRL44" s="134"/>
      <c r="FRM44" s="134"/>
      <c r="FRN44" s="134"/>
      <c r="FRO44" s="134"/>
      <c r="FRP44" s="134"/>
      <c r="FRQ44" s="134"/>
      <c r="FRR44" s="134"/>
      <c r="FRS44" s="134"/>
      <c r="FRT44" s="134"/>
      <c r="FRU44" s="134"/>
      <c r="FRV44" s="134"/>
      <c r="FRW44" s="134"/>
      <c r="FRX44" s="134"/>
      <c r="FRY44" s="134"/>
      <c r="FRZ44" s="134"/>
      <c r="FSA44" s="134"/>
      <c r="FSB44" s="134"/>
      <c r="FSC44" s="134"/>
      <c r="FSD44" s="134"/>
      <c r="FSE44" s="134"/>
      <c r="FSF44" s="134"/>
      <c r="FSG44" s="134"/>
      <c r="FSH44" s="134"/>
      <c r="FSI44" s="134"/>
      <c r="FSJ44" s="134"/>
      <c r="FSK44" s="134"/>
      <c r="FSL44" s="134"/>
      <c r="FSM44" s="134"/>
      <c r="FSN44" s="134"/>
      <c r="FSO44" s="134"/>
      <c r="FSP44" s="134"/>
      <c r="FSQ44" s="134"/>
      <c r="FSR44" s="134"/>
      <c r="FSS44" s="134"/>
      <c r="FST44" s="134"/>
      <c r="FSU44" s="134"/>
      <c r="FSV44" s="134"/>
      <c r="FSW44" s="134"/>
      <c r="FSX44" s="134"/>
      <c r="FSY44" s="134"/>
      <c r="FSZ44" s="134"/>
      <c r="FTA44" s="134"/>
      <c r="FTB44" s="134"/>
      <c r="FTC44" s="134"/>
      <c r="FTD44" s="134"/>
      <c r="FTE44" s="134"/>
      <c r="FTF44" s="134"/>
      <c r="FTG44" s="134"/>
      <c r="FTH44" s="134"/>
      <c r="FTI44" s="134"/>
      <c r="FTJ44" s="134"/>
      <c r="FTK44" s="134"/>
      <c r="FTL44" s="134"/>
      <c r="FTM44" s="134"/>
      <c r="FTN44" s="134"/>
      <c r="FTO44" s="134"/>
      <c r="FTP44" s="134"/>
      <c r="FTQ44" s="134"/>
      <c r="FTR44" s="134"/>
      <c r="FTS44" s="134"/>
      <c r="FTT44" s="134"/>
      <c r="FTU44" s="134"/>
      <c r="FTV44" s="134"/>
      <c r="FTW44" s="134"/>
      <c r="FTX44" s="134"/>
      <c r="FTY44" s="134"/>
      <c r="FTZ44" s="134"/>
      <c r="FUA44" s="134"/>
      <c r="FUB44" s="134"/>
      <c r="FUC44" s="134"/>
      <c r="FUD44" s="134"/>
      <c r="FUE44" s="134"/>
      <c r="FUF44" s="134"/>
      <c r="FUG44" s="134"/>
      <c r="FUH44" s="134"/>
      <c r="FUI44" s="134"/>
      <c r="FUJ44" s="134"/>
      <c r="FUK44" s="134"/>
      <c r="FUL44" s="134"/>
      <c r="FUM44" s="134"/>
      <c r="FUN44" s="134"/>
      <c r="FUO44" s="134"/>
      <c r="FUP44" s="134"/>
      <c r="FUQ44" s="134"/>
      <c r="FUR44" s="134"/>
      <c r="FUS44" s="134"/>
      <c r="FUT44" s="134"/>
      <c r="FUU44" s="134"/>
      <c r="FUV44" s="134"/>
      <c r="FUW44" s="134"/>
      <c r="FUX44" s="134"/>
      <c r="FUY44" s="134"/>
      <c r="FUZ44" s="134"/>
      <c r="FVA44" s="134"/>
      <c r="FVB44" s="134"/>
      <c r="FVC44" s="134"/>
      <c r="FVD44" s="134"/>
      <c r="FVE44" s="134"/>
      <c r="FVF44" s="134"/>
      <c r="FVG44" s="134"/>
      <c r="FVH44" s="134"/>
      <c r="FVI44" s="134"/>
      <c r="FVJ44" s="134"/>
      <c r="FVK44" s="134"/>
      <c r="FVL44" s="134"/>
      <c r="FVM44" s="134"/>
      <c r="FVN44" s="134"/>
      <c r="FVO44" s="134"/>
      <c r="FVP44" s="134"/>
      <c r="FVQ44" s="134"/>
      <c r="FVR44" s="134"/>
      <c r="FVS44" s="134"/>
      <c r="FVT44" s="134"/>
      <c r="FVU44" s="134"/>
      <c r="FVV44" s="134"/>
      <c r="FVW44" s="134"/>
      <c r="FVX44" s="134"/>
      <c r="FVY44" s="134"/>
      <c r="FVZ44" s="134"/>
      <c r="FWA44" s="134"/>
      <c r="FWB44" s="134"/>
      <c r="FWC44" s="134"/>
      <c r="FWD44" s="134"/>
      <c r="FWE44" s="134"/>
      <c r="FWF44" s="134"/>
      <c r="FWG44" s="134"/>
      <c r="FWH44" s="134"/>
      <c r="FWI44" s="134"/>
      <c r="FWJ44" s="134"/>
      <c r="FWK44" s="134"/>
      <c r="FWL44" s="134"/>
      <c r="FWM44" s="134"/>
      <c r="FWN44" s="134"/>
      <c r="FWO44" s="134"/>
      <c r="FWP44" s="134"/>
      <c r="FWQ44" s="134"/>
      <c r="FWR44" s="134"/>
      <c r="FWS44" s="134"/>
      <c r="FWT44" s="134"/>
      <c r="FWU44" s="134"/>
      <c r="FWV44" s="134"/>
      <c r="FWW44" s="134"/>
      <c r="FWX44" s="134"/>
      <c r="FWY44" s="134"/>
      <c r="FWZ44" s="134"/>
      <c r="FXA44" s="134"/>
      <c r="FXB44" s="134"/>
      <c r="FXC44" s="134"/>
      <c r="FXD44" s="134"/>
      <c r="FXE44" s="134"/>
      <c r="FXF44" s="134"/>
      <c r="FXG44" s="134"/>
      <c r="FXH44" s="134"/>
      <c r="FXI44" s="134"/>
      <c r="FXJ44" s="134"/>
      <c r="FXK44" s="134"/>
      <c r="FXL44" s="134"/>
      <c r="FXM44" s="134"/>
      <c r="FXN44" s="134"/>
      <c r="FXO44" s="134"/>
      <c r="FXP44" s="134"/>
      <c r="FXQ44" s="134"/>
      <c r="FXR44" s="134"/>
      <c r="FXS44" s="134"/>
      <c r="FXT44" s="134"/>
      <c r="FXU44" s="134"/>
      <c r="FXV44" s="134"/>
      <c r="FXW44" s="134"/>
      <c r="FXX44" s="134"/>
      <c r="FXY44" s="134"/>
      <c r="FXZ44" s="134"/>
      <c r="FYA44" s="134"/>
      <c r="FYB44" s="134"/>
      <c r="FYC44" s="134"/>
      <c r="FYD44" s="134"/>
      <c r="FYE44" s="134"/>
      <c r="FYF44" s="134"/>
      <c r="FYG44" s="134"/>
      <c r="FYH44" s="134"/>
      <c r="FYI44" s="134"/>
      <c r="FYJ44" s="134"/>
      <c r="FYK44" s="134"/>
      <c r="FYL44" s="134"/>
      <c r="FYM44" s="134"/>
      <c r="FYN44" s="134"/>
      <c r="FYO44" s="134"/>
      <c r="FYP44" s="134"/>
      <c r="FYQ44" s="134"/>
      <c r="FYR44" s="134"/>
      <c r="FYS44" s="134"/>
      <c r="FYT44" s="134"/>
      <c r="FYU44" s="134"/>
      <c r="FYV44" s="134"/>
      <c r="FYW44" s="134"/>
      <c r="FYX44" s="134"/>
      <c r="FYY44" s="134"/>
      <c r="FYZ44" s="134"/>
      <c r="FZA44" s="134"/>
      <c r="FZB44" s="134"/>
      <c r="FZC44" s="134"/>
      <c r="FZD44" s="134"/>
      <c r="FZE44" s="134"/>
      <c r="FZF44" s="134"/>
      <c r="FZG44" s="134"/>
      <c r="FZH44" s="134"/>
      <c r="FZI44" s="134"/>
      <c r="FZJ44" s="134"/>
      <c r="FZK44" s="134"/>
      <c r="FZL44" s="134"/>
      <c r="FZM44" s="134"/>
      <c r="FZN44" s="134"/>
      <c r="FZO44" s="134"/>
      <c r="FZP44" s="134"/>
      <c r="FZQ44" s="134"/>
      <c r="FZR44" s="134"/>
      <c r="FZS44" s="134"/>
      <c r="FZT44" s="134"/>
      <c r="FZU44" s="134"/>
      <c r="FZV44" s="134"/>
      <c r="FZW44" s="134"/>
      <c r="FZX44" s="134"/>
      <c r="FZY44" s="134"/>
      <c r="FZZ44" s="134"/>
      <c r="GAA44" s="134"/>
      <c r="GAB44" s="134"/>
      <c r="GAC44" s="134"/>
      <c r="GAD44" s="134"/>
      <c r="GAE44" s="134"/>
      <c r="GAF44" s="134"/>
      <c r="GAG44" s="134"/>
      <c r="GAH44" s="134"/>
      <c r="GAI44" s="134"/>
      <c r="GAJ44" s="134"/>
      <c r="GAK44" s="134"/>
      <c r="GAL44" s="134"/>
      <c r="GAM44" s="134"/>
      <c r="GAN44" s="134"/>
      <c r="GAO44" s="134"/>
      <c r="GAP44" s="134"/>
      <c r="GAQ44" s="134"/>
      <c r="GAR44" s="134"/>
      <c r="GAS44" s="134"/>
      <c r="GAT44" s="134"/>
      <c r="GAU44" s="134"/>
      <c r="GAV44" s="134"/>
      <c r="GAW44" s="134"/>
      <c r="GAX44" s="134"/>
      <c r="GAY44" s="134"/>
      <c r="GAZ44" s="134"/>
      <c r="GBA44" s="134"/>
      <c r="GBB44" s="134"/>
      <c r="GBC44" s="134"/>
      <c r="GBD44" s="134"/>
      <c r="GBE44" s="134"/>
      <c r="GBF44" s="134"/>
      <c r="GBG44" s="134"/>
      <c r="GBH44" s="134"/>
      <c r="GBI44" s="134"/>
      <c r="GBJ44" s="134"/>
      <c r="GBK44" s="134"/>
      <c r="GBL44" s="134"/>
      <c r="GBM44" s="134"/>
      <c r="GBN44" s="134"/>
      <c r="GBO44" s="134"/>
      <c r="GBP44" s="134"/>
      <c r="GBQ44" s="134"/>
      <c r="GBR44" s="134"/>
      <c r="GBS44" s="134"/>
      <c r="GBT44" s="134"/>
      <c r="GBU44" s="134"/>
      <c r="GBV44" s="134"/>
      <c r="GBW44" s="134"/>
      <c r="GBX44" s="134"/>
      <c r="GBY44" s="134"/>
      <c r="GBZ44" s="134"/>
      <c r="GCA44" s="134"/>
      <c r="GCB44" s="134"/>
      <c r="GCC44" s="134"/>
      <c r="GCD44" s="134"/>
      <c r="GCE44" s="134"/>
      <c r="GCF44" s="134"/>
      <c r="GCG44" s="134"/>
      <c r="GCH44" s="134"/>
      <c r="GCI44" s="134"/>
      <c r="GCJ44" s="134"/>
      <c r="GCK44" s="134"/>
      <c r="GCL44" s="134"/>
      <c r="GCM44" s="134"/>
      <c r="GCN44" s="134"/>
      <c r="GCO44" s="134"/>
      <c r="GCP44" s="134"/>
      <c r="GCQ44" s="134"/>
      <c r="GCR44" s="134"/>
      <c r="GCS44" s="134"/>
      <c r="GCT44" s="134"/>
      <c r="GCU44" s="134"/>
      <c r="GCV44" s="134"/>
      <c r="GCW44" s="134"/>
      <c r="GCX44" s="134"/>
      <c r="GCY44" s="134"/>
      <c r="GCZ44" s="134"/>
      <c r="GDA44" s="134"/>
      <c r="GDB44" s="134"/>
      <c r="GDC44" s="134"/>
      <c r="GDD44" s="134"/>
      <c r="GDE44" s="134"/>
      <c r="GDF44" s="134"/>
      <c r="GDG44" s="134"/>
      <c r="GDH44" s="134"/>
      <c r="GDI44" s="134"/>
      <c r="GDJ44" s="134"/>
      <c r="GDK44" s="134"/>
      <c r="GDL44" s="134"/>
      <c r="GDM44" s="134"/>
      <c r="GDN44" s="134"/>
      <c r="GDO44" s="134"/>
      <c r="GDP44" s="134"/>
      <c r="GDQ44" s="134"/>
      <c r="GDR44" s="134"/>
      <c r="GDS44" s="134"/>
      <c r="GDT44" s="134"/>
      <c r="GDU44" s="134"/>
      <c r="GDV44" s="134"/>
      <c r="GDW44" s="134"/>
      <c r="GDX44" s="134"/>
      <c r="GDY44" s="134"/>
      <c r="GDZ44" s="134"/>
      <c r="GEA44" s="134"/>
      <c r="GEB44" s="134"/>
      <c r="GEC44" s="134"/>
      <c r="GED44" s="134"/>
      <c r="GEE44" s="134"/>
      <c r="GEF44" s="134"/>
      <c r="GEG44" s="134"/>
      <c r="GEH44" s="134"/>
      <c r="GEI44" s="134"/>
      <c r="GEJ44" s="134"/>
      <c r="GEK44" s="134"/>
      <c r="GEL44" s="134"/>
      <c r="GEM44" s="134"/>
      <c r="GEN44" s="134"/>
      <c r="GEO44" s="134"/>
      <c r="GEP44" s="134"/>
      <c r="GEQ44" s="134"/>
      <c r="GER44" s="134"/>
      <c r="GES44" s="134"/>
      <c r="GET44" s="134"/>
      <c r="GEU44" s="134"/>
      <c r="GEV44" s="134"/>
      <c r="GEW44" s="134"/>
      <c r="GEX44" s="134"/>
      <c r="GEY44" s="134"/>
      <c r="GEZ44" s="134"/>
      <c r="GFA44" s="134"/>
      <c r="GFB44" s="134"/>
      <c r="GFC44" s="134"/>
      <c r="GFD44" s="134"/>
      <c r="GFE44" s="134"/>
      <c r="GFF44" s="134"/>
      <c r="GFG44" s="134"/>
      <c r="GFH44" s="134"/>
      <c r="GFI44" s="134"/>
      <c r="GFJ44" s="134"/>
      <c r="GFK44" s="134"/>
      <c r="GFL44" s="134"/>
      <c r="GFM44" s="134"/>
      <c r="GFN44" s="134"/>
      <c r="GFO44" s="134"/>
      <c r="GFP44" s="134"/>
      <c r="GFQ44" s="134"/>
      <c r="GFR44" s="134"/>
      <c r="GFS44" s="134"/>
      <c r="GFT44" s="134"/>
      <c r="GFU44" s="134"/>
      <c r="GFV44" s="134"/>
      <c r="GFW44" s="134"/>
      <c r="GFX44" s="134"/>
      <c r="GFY44" s="134"/>
      <c r="GFZ44" s="134"/>
      <c r="GGA44" s="134"/>
      <c r="GGB44" s="134"/>
      <c r="GGC44" s="134"/>
      <c r="GGD44" s="134"/>
      <c r="GGE44" s="134"/>
      <c r="GGF44" s="134"/>
      <c r="GGG44" s="134"/>
      <c r="GGH44" s="134"/>
      <c r="GGI44" s="134"/>
      <c r="GGJ44" s="134"/>
      <c r="GGK44" s="134"/>
      <c r="GGL44" s="134"/>
      <c r="GGM44" s="134"/>
      <c r="GGN44" s="134"/>
      <c r="GGO44" s="134"/>
      <c r="GGP44" s="134"/>
      <c r="GGQ44" s="134"/>
      <c r="GGR44" s="134"/>
      <c r="GGS44" s="134"/>
      <c r="GGT44" s="134"/>
      <c r="GGU44" s="134"/>
      <c r="GGV44" s="134"/>
      <c r="GGW44" s="134"/>
      <c r="GGX44" s="134"/>
      <c r="GGY44" s="134"/>
      <c r="GGZ44" s="134"/>
      <c r="GHA44" s="134"/>
      <c r="GHB44" s="134"/>
      <c r="GHC44" s="134"/>
      <c r="GHD44" s="134"/>
      <c r="GHE44" s="134"/>
      <c r="GHF44" s="134"/>
      <c r="GHG44" s="134"/>
      <c r="GHH44" s="134"/>
      <c r="GHI44" s="134"/>
      <c r="GHJ44" s="134"/>
      <c r="GHK44" s="134"/>
      <c r="GHL44" s="134"/>
      <c r="GHM44" s="134"/>
      <c r="GHN44" s="134"/>
      <c r="GHO44" s="134"/>
      <c r="GHP44" s="134"/>
      <c r="GHQ44" s="134"/>
      <c r="GHR44" s="134"/>
      <c r="GHS44" s="134"/>
      <c r="GHT44" s="134"/>
      <c r="GHU44" s="134"/>
      <c r="GHV44" s="134"/>
      <c r="GHW44" s="134"/>
      <c r="GHX44" s="134"/>
      <c r="GHY44" s="134"/>
      <c r="GHZ44" s="134"/>
      <c r="GIA44" s="134"/>
      <c r="GIB44" s="134"/>
      <c r="GIC44" s="134"/>
      <c r="GID44" s="134"/>
      <c r="GIE44" s="134"/>
      <c r="GIF44" s="134"/>
      <c r="GIG44" s="134"/>
      <c r="GIH44" s="134"/>
      <c r="GII44" s="134"/>
      <c r="GIJ44" s="134"/>
      <c r="GIK44" s="134"/>
      <c r="GIL44" s="134"/>
      <c r="GIM44" s="134"/>
      <c r="GIN44" s="134"/>
      <c r="GIO44" s="134"/>
      <c r="GIP44" s="134"/>
      <c r="GIQ44" s="134"/>
      <c r="GIR44" s="134"/>
      <c r="GIS44" s="134"/>
      <c r="GIT44" s="134"/>
      <c r="GIU44" s="134"/>
      <c r="GIV44" s="134"/>
      <c r="GIW44" s="134"/>
      <c r="GIX44" s="134"/>
      <c r="GIY44" s="134"/>
      <c r="GIZ44" s="134"/>
      <c r="GJA44" s="134"/>
      <c r="GJB44" s="134"/>
      <c r="GJC44" s="134"/>
      <c r="GJD44" s="134"/>
      <c r="GJE44" s="134"/>
      <c r="GJF44" s="134"/>
      <c r="GJG44" s="134"/>
      <c r="GJH44" s="134"/>
      <c r="GJI44" s="134"/>
      <c r="GJJ44" s="134"/>
      <c r="GJK44" s="134"/>
      <c r="GJL44" s="134"/>
      <c r="GJM44" s="134"/>
      <c r="GJN44" s="134"/>
      <c r="GJO44" s="134"/>
      <c r="GJP44" s="134"/>
      <c r="GJQ44" s="134"/>
      <c r="GJR44" s="134"/>
      <c r="GJS44" s="134"/>
      <c r="GJT44" s="134"/>
      <c r="GJU44" s="134"/>
      <c r="GJV44" s="134"/>
      <c r="GJW44" s="134"/>
      <c r="GJX44" s="134"/>
      <c r="GJY44" s="134"/>
      <c r="GJZ44" s="134"/>
      <c r="GKA44" s="134"/>
      <c r="GKB44" s="134"/>
      <c r="GKC44" s="134"/>
      <c r="GKD44" s="134"/>
      <c r="GKE44" s="134"/>
      <c r="GKF44" s="134"/>
      <c r="GKG44" s="134"/>
      <c r="GKH44" s="134"/>
      <c r="GKI44" s="134"/>
      <c r="GKJ44" s="134"/>
      <c r="GKK44" s="134"/>
      <c r="GKL44" s="134"/>
      <c r="GKM44" s="134"/>
      <c r="GKN44" s="134"/>
      <c r="GKO44" s="134"/>
      <c r="GKP44" s="134"/>
      <c r="GKQ44" s="134"/>
      <c r="GKR44" s="134"/>
      <c r="GKS44" s="134"/>
      <c r="GKT44" s="134"/>
      <c r="GKU44" s="134"/>
      <c r="GKV44" s="134"/>
      <c r="GKW44" s="134"/>
      <c r="GKX44" s="134"/>
      <c r="GKY44" s="134"/>
      <c r="GKZ44" s="134"/>
      <c r="GLA44" s="134"/>
      <c r="GLB44" s="134"/>
      <c r="GLC44" s="134"/>
      <c r="GLD44" s="134"/>
      <c r="GLE44" s="134"/>
      <c r="GLF44" s="134"/>
      <c r="GLG44" s="134"/>
      <c r="GLH44" s="134"/>
      <c r="GLI44" s="134"/>
      <c r="GLJ44" s="134"/>
      <c r="GLK44" s="134"/>
      <c r="GLL44" s="134"/>
      <c r="GLM44" s="134"/>
      <c r="GLN44" s="134"/>
      <c r="GLO44" s="134"/>
      <c r="GLP44" s="134"/>
      <c r="GLQ44" s="134"/>
      <c r="GLR44" s="134"/>
      <c r="GLS44" s="134"/>
      <c r="GLT44" s="134"/>
      <c r="GLU44" s="134"/>
      <c r="GLV44" s="134"/>
      <c r="GLW44" s="134"/>
      <c r="GLX44" s="134"/>
      <c r="GLY44" s="134"/>
      <c r="GLZ44" s="134"/>
      <c r="GMA44" s="134"/>
      <c r="GMB44" s="134"/>
      <c r="GMC44" s="134"/>
      <c r="GMD44" s="134"/>
      <c r="GME44" s="134"/>
      <c r="GMF44" s="134"/>
      <c r="GMG44" s="134"/>
      <c r="GMH44" s="134"/>
      <c r="GMI44" s="134"/>
      <c r="GMJ44" s="134"/>
      <c r="GMK44" s="134"/>
      <c r="GML44" s="134"/>
      <c r="GMM44" s="134"/>
      <c r="GMN44" s="134"/>
      <c r="GMO44" s="134"/>
      <c r="GMP44" s="134"/>
      <c r="GMQ44" s="134"/>
      <c r="GMR44" s="134"/>
      <c r="GMS44" s="134"/>
      <c r="GMT44" s="134"/>
      <c r="GMU44" s="134"/>
      <c r="GMV44" s="134"/>
      <c r="GMW44" s="134"/>
      <c r="GMX44" s="134"/>
      <c r="GMY44" s="134"/>
      <c r="GMZ44" s="134"/>
      <c r="GNA44" s="134"/>
      <c r="GNB44" s="134"/>
      <c r="GNC44" s="134"/>
      <c r="GND44" s="134"/>
      <c r="GNE44" s="134"/>
      <c r="GNF44" s="134"/>
      <c r="GNG44" s="134"/>
      <c r="GNH44" s="134"/>
      <c r="GNI44" s="134"/>
      <c r="GNJ44" s="134"/>
      <c r="GNK44" s="134"/>
      <c r="GNL44" s="134"/>
      <c r="GNM44" s="134"/>
      <c r="GNN44" s="134"/>
      <c r="GNO44" s="134"/>
      <c r="GNP44" s="134"/>
      <c r="GNQ44" s="134"/>
      <c r="GNR44" s="134"/>
      <c r="GNS44" s="134"/>
      <c r="GNT44" s="134"/>
      <c r="GNU44" s="134"/>
      <c r="GNV44" s="134"/>
      <c r="GNW44" s="134"/>
      <c r="GNX44" s="134"/>
      <c r="GNY44" s="134"/>
      <c r="GNZ44" s="134"/>
      <c r="GOA44" s="134"/>
      <c r="GOB44" s="134"/>
      <c r="GOC44" s="134"/>
      <c r="GOD44" s="134"/>
      <c r="GOE44" s="134"/>
      <c r="GOF44" s="134"/>
      <c r="GOG44" s="134"/>
      <c r="GOH44" s="134"/>
      <c r="GOI44" s="134"/>
      <c r="GOJ44" s="134"/>
      <c r="GOK44" s="134"/>
      <c r="GOL44" s="134"/>
      <c r="GOM44" s="134"/>
      <c r="GON44" s="134"/>
      <c r="GOO44" s="134"/>
      <c r="GOP44" s="134"/>
      <c r="GOQ44" s="134"/>
      <c r="GOR44" s="134"/>
      <c r="GOS44" s="134"/>
      <c r="GOT44" s="134"/>
      <c r="GOU44" s="134"/>
      <c r="GOV44" s="134"/>
      <c r="GOW44" s="134"/>
      <c r="GOX44" s="134"/>
      <c r="GOY44" s="134"/>
      <c r="GOZ44" s="134"/>
      <c r="GPA44" s="134"/>
      <c r="GPB44" s="134"/>
      <c r="GPC44" s="134"/>
      <c r="GPD44" s="134"/>
      <c r="GPE44" s="134"/>
      <c r="GPF44" s="134"/>
      <c r="GPG44" s="134"/>
      <c r="GPH44" s="134"/>
      <c r="GPI44" s="134"/>
      <c r="GPJ44" s="134"/>
      <c r="GPK44" s="134"/>
      <c r="GPL44" s="134"/>
      <c r="GPM44" s="134"/>
      <c r="GPN44" s="134"/>
      <c r="GPO44" s="134"/>
      <c r="GPP44" s="134"/>
      <c r="GPQ44" s="134"/>
      <c r="GPR44" s="134"/>
      <c r="GPS44" s="134"/>
      <c r="GPT44" s="134"/>
      <c r="GPU44" s="134"/>
      <c r="GPV44" s="134"/>
      <c r="GPW44" s="134"/>
      <c r="GPX44" s="134"/>
      <c r="GPY44" s="134"/>
      <c r="GPZ44" s="134"/>
      <c r="GQA44" s="134"/>
      <c r="GQB44" s="134"/>
      <c r="GQC44" s="134"/>
      <c r="GQD44" s="134"/>
      <c r="GQE44" s="134"/>
      <c r="GQF44" s="134"/>
      <c r="GQG44" s="134"/>
      <c r="GQH44" s="134"/>
      <c r="GQI44" s="134"/>
      <c r="GQJ44" s="134"/>
      <c r="GQK44" s="134"/>
      <c r="GQL44" s="134"/>
      <c r="GQM44" s="134"/>
      <c r="GQN44" s="134"/>
      <c r="GQO44" s="134"/>
      <c r="GQP44" s="134"/>
      <c r="GQQ44" s="134"/>
      <c r="GQR44" s="134"/>
      <c r="GQS44" s="134"/>
      <c r="GQT44" s="134"/>
      <c r="GQU44" s="134"/>
      <c r="GQV44" s="134"/>
      <c r="GQW44" s="134"/>
      <c r="GQX44" s="134"/>
      <c r="GQY44" s="134"/>
      <c r="GQZ44" s="134"/>
      <c r="GRA44" s="134"/>
      <c r="GRB44" s="134"/>
      <c r="GRC44" s="134"/>
      <c r="GRD44" s="134"/>
      <c r="GRE44" s="134"/>
      <c r="GRF44" s="134"/>
      <c r="GRG44" s="134"/>
      <c r="GRH44" s="134"/>
      <c r="GRI44" s="134"/>
      <c r="GRJ44" s="134"/>
      <c r="GRK44" s="134"/>
      <c r="GRL44" s="134"/>
      <c r="GRM44" s="134"/>
      <c r="GRN44" s="134"/>
      <c r="GRO44" s="134"/>
      <c r="GRP44" s="134"/>
      <c r="GRQ44" s="134"/>
      <c r="GRR44" s="134"/>
      <c r="GRS44" s="134"/>
      <c r="GRT44" s="134"/>
      <c r="GRU44" s="134"/>
      <c r="GRV44" s="134"/>
      <c r="GRW44" s="134"/>
      <c r="GRX44" s="134"/>
      <c r="GRY44" s="134"/>
      <c r="GRZ44" s="134"/>
      <c r="GSA44" s="134"/>
      <c r="GSB44" s="134"/>
      <c r="GSC44" s="134"/>
      <c r="GSD44" s="134"/>
      <c r="GSE44" s="134"/>
      <c r="GSF44" s="134"/>
      <c r="GSG44" s="134"/>
      <c r="GSH44" s="134"/>
      <c r="GSI44" s="134"/>
      <c r="GSJ44" s="134"/>
      <c r="GSK44" s="134"/>
      <c r="GSL44" s="134"/>
      <c r="GSM44" s="134"/>
      <c r="GSN44" s="134"/>
      <c r="GSO44" s="134"/>
      <c r="GSP44" s="134"/>
      <c r="GSQ44" s="134"/>
      <c r="GSR44" s="134"/>
      <c r="GSS44" s="134"/>
      <c r="GST44" s="134"/>
      <c r="GSU44" s="134"/>
      <c r="GSV44" s="134"/>
      <c r="GSW44" s="134"/>
      <c r="GSX44" s="134"/>
      <c r="GSY44" s="134"/>
      <c r="GSZ44" s="134"/>
      <c r="GTA44" s="134"/>
      <c r="GTB44" s="134"/>
      <c r="GTC44" s="134"/>
      <c r="GTD44" s="134"/>
      <c r="GTE44" s="134"/>
      <c r="GTF44" s="134"/>
      <c r="GTG44" s="134"/>
      <c r="GTH44" s="134"/>
      <c r="GTI44" s="134"/>
      <c r="GTJ44" s="134"/>
      <c r="GTK44" s="134"/>
      <c r="GTL44" s="134"/>
      <c r="GTM44" s="134"/>
      <c r="GTN44" s="134"/>
      <c r="GTO44" s="134"/>
      <c r="GTP44" s="134"/>
      <c r="GTQ44" s="134"/>
      <c r="GTR44" s="134"/>
      <c r="GTS44" s="134"/>
      <c r="GTT44" s="134"/>
      <c r="GTU44" s="134"/>
      <c r="GTV44" s="134"/>
      <c r="GTW44" s="134"/>
      <c r="GTX44" s="134"/>
      <c r="GTY44" s="134"/>
      <c r="GTZ44" s="134"/>
      <c r="GUA44" s="134"/>
      <c r="GUB44" s="134"/>
      <c r="GUC44" s="134"/>
      <c r="GUD44" s="134"/>
      <c r="GUE44" s="134"/>
      <c r="GUF44" s="134"/>
      <c r="GUG44" s="134"/>
      <c r="GUH44" s="134"/>
      <c r="GUI44" s="134"/>
      <c r="GUJ44" s="134"/>
      <c r="GUK44" s="134"/>
      <c r="GUL44" s="134"/>
      <c r="GUM44" s="134"/>
      <c r="GUN44" s="134"/>
      <c r="GUO44" s="134"/>
      <c r="GUP44" s="134"/>
      <c r="GUQ44" s="134"/>
      <c r="GUR44" s="134"/>
      <c r="GUS44" s="134"/>
      <c r="GUT44" s="134"/>
      <c r="GUU44" s="134"/>
      <c r="GUV44" s="134"/>
      <c r="GUW44" s="134"/>
      <c r="GUX44" s="134"/>
      <c r="GUY44" s="134"/>
      <c r="GUZ44" s="134"/>
      <c r="GVA44" s="134"/>
      <c r="GVB44" s="134"/>
      <c r="GVC44" s="134"/>
      <c r="GVD44" s="134"/>
      <c r="GVE44" s="134"/>
      <c r="GVF44" s="134"/>
      <c r="GVG44" s="134"/>
      <c r="GVH44" s="134"/>
      <c r="GVI44" s="134"/>
      <c r="GVJ44" s="134"/>
      <c r="GVK44" s="134"/>
      <c r="GVL44" s="134"/>
      <c r="GVM44" s="134"/>
      <c r="GVN44" s="134"/>
      <c r="GVO44" s="134"/>
      <c r="GVP44" s="134"/>
      <c r="GVQ44" s="134"/>
      <c r="GVR44" s="134"/>
      <c r="GVS44" s="134"/>
      <c r="GVT44" s="134"/>
      <c r="GVU44" s="134"/>
      <c r="GVV44" s="134"/>
      <c r="GVW44" s="134"/>
      <c r="GVX44" s="134"/>
      <c r="GVY44" s="134"/>
      <c r="GVZ44" s="134"/>
      <c r="GWA44" s="134"/>
      <c r="GWB44" s="134"/>
      <c r="GWC44" s="134"/>
      <c r="GWD44" s="134"/>
      <c r="GWE44" s="134"/>
      <c r="GWF44" s="134"/>
      <c r="GWG44" s="134"/>
      <c r="GWH44" s="134"/>
      <c r="GWI44" s="134"/>
      <c r="GWJ44" s="134"/>
      <c r="GWK44" s="134"/>
      <c r="GWL44" s="134"/>
      <c r="GWM44" s="134"/>
      <c r="GWN44" s="134"/>
      <c r="GWO44" s="134"/>
      <c r="GWP44" s="134"/>
      <c r="GWQ44" s="134"/>
      <c r="GWR44" s="134"/>
      <c r="GWS44" s="134"/>
      <c r="GWT44" s="134"/>
      <c r="GWU44" s="134"/>
      <c r="GWV44" s="134"/>
      <c r="GWW44" s="134"/>
      <c r="GWX44" s="134"/>
      <c r="GWY44" s="134"/>
      <c r="GWZ44" s="134"/>
      <c r="GXA44" s="134"/>
      <c r="GXB44" s="134"/>
      <c r="GXC44" s="134"/>
      <c r="GXD44" s="134"/>
      <c r="GXE44" s="134"/>
      <c r="GXF44" s="134"/>
      <c r="GXG44" s="134"/>
      <c r="GXH44" s="134"/>
      <c r="GXI44" s="134"/>
      <c r="GXJ44" s="134"/>
      <c r="GXK44" s="134"/>
      <c r="GXL44" s="134"/>
      <c r="GXM44" s="134"/>
      <c r="GXN44" s="134"/>
      <c r="GXO44" s="134"/>
      <c r="GXP44" s="134"/>
      <c r="GXQ44" s="134"/>
      <c r="GXR44" s="134"/>
      <c r="GXS44" s="134"/>
      <c r="GXT44" s="134"/>
      <c r="GXU44" s="134"/>
      <c r="GXV44" s="134"/>
      <c r="GXW44" s="134"/>
      <c r="GXX44" s="134"/>
      <c r="GXY44" s="134"/>
      <c r="GXZ44" s="134"/>
      <c r="GYA44" s="134"/>
      <c r="GYB44" s="134"/>
      <c r="GYC44" s="134"/>
      <c r="GYD44" s="134"/>
      <c r="GYE44" s="134"/>
      <c r="GYF44" s="134"/>
      <c r="GYG44" s="134"/>
      <c r="GYH44" s="134"/>
      <c r="GYI44" s="134"/>
      <c r="GYJ44" s="134"/>
      <c r="GYK44" s="134"/>
      <c r="GYL44" s="134"/>
      <c r="GYM44" s="134"/>
      <c r="GYN44" s="134"/>
      <c r="GYO44" s="134"/>
      <c r="GYP44" s="134"/>
      <c r="GYQ44" s="134"/>
      <c r="GYR44" s="134"/>
      <c r="GYS44" s="134"/>
      <c r="GYT44" s="134"/>
      <c r="GYU44" s="134"/>
      <c r="GYV44" s="134"/>
      <c r="GYW44" s="134"/>
      <c r="GYX44" s="134"/>
      <c r="GYY44" s="134"/>
      <c r="GYZ44" s="134"/>
      <c r="GZA44" s="134"/>
      <c r="GZB44" s="134"/>
      <c r="GZC44" s="134"/>
      <c r="GZD44" s="134"/>
      <c r="GZE44" s="134"/>
      <c r="GZF44" s="134"/>
      <c r="GZG44" s="134"/>
      <c r="GZH44" s="134"/>
      <c r="GZI44" s="134"/>
      <c r="GZJ44" s="134"/>
      <c r="GZK44" s="134"/>
      <c r="GZL44" s="134"/>
      <c r="GZM44" s="134"/>
      <c r="GZN44" s="134"/>
      <c r="GZO44" s="134"/>
      <c r="GZP44" s="134"/>
      <c r="GZQ44" s="134"/>
      <c r="GZR44" s="134"/>
      <c r="GZS44" s="134"/>
      <c r="GZT44" s="134"/>
      <c r="GZU44" s="134"/>
      <c r="GZV44" s="134"/>
      <c r="GZW44" s="134"/>
      <c r="GZX44" s="134"/>
      <c r="GZY44" s="134"/>
      <c r="GZZ44" s="134"/>
      <c r="HAA44" s="134"/>
      <c r="HAB44" s="134"/>
      <c r="HAC44" s="134"/>
      <c r="HAD44" s="134"/>
      <c r="HAE44" s="134"/>
      <c r="HAF44" s="134"/>
      <c r="HAG44" s="134"/>
      <c r="HAH44" s="134"/>
      <c r="HAI44" s="134"/>
      <c r="HAJ44" s="134"/>
      <c r="HAK44" s="134"/>
      <c r="HAL44" s="134"/>
      <c r="HAM44" s="134"/>
      <c r="HAN44" s="134"/>
      <c r="HAO44" s="134"/>
      <c r="HAP44" s="134"/>
      <c r="HAQ44" s="134"/>
      <c r="HAR44" s="134"/>
      <c r="HAS44" s="134"/>
      <c r="HAT44" s="134"/>
      <c r="HAU44" s="134"/>
      <c r="HAV44" s="134"/>
      <c r="HAW44" s="134"/>
      <c r="HAX44" s="134"/>
      <c r="HAY44" s="134"/>
      <c r="HAZ44" s="134"/>
      <c r="HBA44" s="134"/>
      <c r="HBB44" s="134"/>
      <c r="HBC44" s="134"/>
      <c r="HBD44" s="134"/>
      <c r="HBE44" s="134"/>
      <c r="HBF44" s="134"/>
      <c r="HBG44" s="134"/>
      <c r="HBH44" s="134"/>
      <c r="HBI44" s="134"/>
      <c r="HBJ44" s="134"/>
      <c r="HBK44" s="134"/>
      <c r="HBL44" s="134"/>
      <c r="HBM44" s="134"/>
      <c r="HBN44" s="134"/>
      <c r="HBO44" s="134"/>
      <c r="HBP44" s="134"/>
      <c r="HBQ44" s="134"/>
      <c r="HBR44" s="134"/>
      <c r="HBS44" s="134"/>
      <c r="HBT44" s="134"/>
      <c r="HBU44" s="134"/>
      <c r="HBV44" s="134"/>
      <c r="HBW44" s="134"/>
      <c r="HBX44" s="134"/>
      <c r="HBY44" s="134"/>
      <c r="HBZ44" s="134"/>
      <c r="HCA44" s="134"/>
      <c r="HCB44" s="134"/>
      <c r="HCC44" s="134"/>
      <c r="HCD44" s="134"/>
      <c r="HCE44" s="134"/>
      <c r="HCF44" s="134"/>
      <c r="HCG44" s="134"/>
      <c r="HCH44" s="134"/>
      <c r="HCI44" s="134"/>
      <c r="HCJ44" s="134"/>
      <c r="HCK44" s="134"/>
      <c r="HCL44" s="134"/>
      <c r="HCM44" s="134"/>
      <c r="HCN44" s="134"/>
      <c r="HCO44" s="134"/>
      <c r="HCP44" s="134"/>
      <c r="HCQ44" s="134"/>
      <c r="HCR44" s="134"/>
      <c r="HCS44" s="134"/>
      <c r="HCT44" s="134"/>
      <c r="HCU44" s="134"/>
      <c r="HCV44" s="134"/>
      <c r="HCW44" s="134"/>
      <c r="HCX44" s="134"/>
      <c r="HCY44" s="134"/>
      <c r="HCZ44" s="134"/>
      <c r="HDA44" s="134"/>
      <c r="HDB44" s="134"/>
      <c r="HDC44" s="134"/>
      <c r="HDD44" s="134"/>
      <c r="HDE44" s="134"/>
      <c r="HDF44" s="134"/>
      <c r="HDG44" s="134"/>
      <c r="HDH44" s="134"/>
      <c r="HDI44" s="134"/>
      <c r="HDJ44" s="134"/>
      <c r="HDK44" s="134"/>
      <c r="HDL44" s="134"/>
      <c r="HDM44" s="134"/>
      <c r="HDN44" s="134"/>
      <c r="HDO44" s="134"/>
      <c r="HDP44" s="134"/>
      <c r="HDQ44" s="134"/>
      <c r="HDR44" s="134"/>
      <c r="HDS44" s="134"/>
      <c r="HDT44" s="134"/>
      <c r="HDU44" s="134"/>
      <c r="HDV44" s="134"/>
      <c r="HDW44" s="134"/>
      <c r="HDX44" s="134"/>
      <c r="HDY44" s="134"/>
      <c r="HDZ44" s="134"/>
      <c r="HEA44" s="134"/>
      <c r="HEB44" s="134"/>
      <c r="HEC44" s="134"/>
      <c r="HED44" s="134"/>
      <c r="HEE44" s="134"/>
      <c r="HEF44" s="134"/>
      <c r="HEG44" s="134"/>
      <c r="HEH44" s="134"/>
      <c r="HEI44" s="134"/>
      <c r="HEJ44" s="134"/>
      <c r="HEK44" s="134"/>
      <c r="HEL44" s="134"/>
      <c r="HEM44" s="134"/>
      <c r="HEN44" s="134"/>
      <c r="HEO44" s="134"/>
      <c r="HEP44" s="134"/>
      <c r="HEQ44" s="134"/>
      <c r="HER44" s="134"/>
      <c r="HES44" s="134"/>
      <c r="HET44" s="134"/>
      <c r="HEU44" s="134"/>
      <c r="HEV44" s="134"/>
      <c r="HEW44" s="134"/>
      <c r="HEX44" s="134"/>
      <c r="HEY44" s="134"/>
      <c r="HEZ44" s="134"/>
      <c r="HFA44" s="134"/>
      <c r="HFB44" s="134"/>
      <c r="HFC44" s="134"/>
      <c r="HFD44" s="134"/>
      <c r="HFE44" s="134"/>
      <c r="HFF44" s="134"/>
      <c r="HFG44" s="134"/>
      <c r="HFH44" s="134"/>
      <c r="HFI44" s="134"/>
      <c r="HFJ44" s="134"/>
      <c r="HFK44" s="134"/>
      <c r="HFL44" s="134"/>
      <c r="HFM44" s="134"/>
      <c r="HFN44" s="134"/>
      <c r="HFO44" s="134"/>
      <c r="HFP44" s="134"/>
      <c r="HFQ44" s="134"/>
      <c r="HFR44" s="134"/>
      <c r="HFS44" s="134"/>
      <c r="HFT44" s="134"/>
      <c r="HFU44" s="134"/>
      <c r="HFV44" s="134"/>
      <c r="HFW44" s="134"/>
      <c r="HFX44" s="134"/>
      <c r="HFY44" s="134"/>
      <c r="HFZ44" s="134"/>
      <c r="HGA44" s="134"/>
      <c r="HGB44" s="134"/>
      <c r="HGC44" s="134"/>
      <c r="HGD44" s="134"/>
      <c r="HGE44" s="134"/>
      <c r="HGF44" s="134"/>
      <c r="HGG44" s="134"/>
      <c r="HGH44" s="134"/>
      <c r="HGI44" s="134"/>
      <c r="HGJ44" s="134"/>
      <c r="HGK44" s="134"/>
      <c r="HGL44" s="134"/>
      <c r="HGM44" s="134"/>
      <c r="HGN44" s="134"/>
      <c r="HGO44" s="134"/>
      <c r="HGP44" s="134"/>
      <c r="HGQ44" s="134"/>
      <c r="HGR44" s="134"/>
      <c r="HGS44" s="134"/>
      <c r="HGT44" s="134"/>
      <c r="HGU44" s="134"/>
      <c r="HGV44" s="134"/>
      <c r="HGW44" s="134"/>
      <c r="HGX44" s="134"/>
      <c r="HGY44" s="134"/>
      <c r="HGZ44" s="134"/>
      <c r="HHA44" s="134"/>
      <c r="HHB44" s="134"/>
      <c r="HHC44" s="134"/>
      <c r="HHD44" s="134"/>
      <c r="HHE44" s="134"/>
      <c r="HHF44" s="134"/>
      <c r="HHG44" s="134"/>
      <c r="HHH44" s="134"/>
      <c r="HHI44" s="134"/>
      <c r="HHJ44" s="134"/>
      <c r="HHK44" s="134"/>
      <c r="HHL44" s="134"/>
      <c r="HHM44" s="134"/>
      <c r="HHN44" s="134"/>
      <c r="HHO44" s="134"/>
      <c r="HHP44" s="134"/>
      <c r="HHQ44" s="134"/>
      <c r="HHR44" s="134"/>
      <c r="HHS44" s="134"/>
      <c r="HHT44" s="134"/>
      <c r="HHU44" s="134"/>
      <c r="HHV44" s="134"/>
      <c r="HHW44" s="134"/>
      <c r="HHX44" s="134"/>
      <c r="HHY44" s="134"/>
      <c r="HHZ44" s="134"/>
      <c r="HIA44" s="134"/>
      <c r="HIB44" s="134"/>
      <c r="HIC44" s="134"/>
      <c r="HID44" s="134"/>
      <c r="HIE44" s="134"/>
      <c r="HIF44" s="134"/>
      <c r="HIG44" s="134"/>
      <c r="HIH44" s="134"/>
      <c r="HII44" s="134"/>
      <c r="HIJ44" s="134"/>
      <c r="HIK44" s="134"/>
      <c r="HIL44" s="134"/>
      <c r="HIM44" s="134"/>
      <c r="HIN44" s="134"/>
      <c r="HIO44" s="134"/>
      <c r="HIP44" s="134"/>
      <c r="HIQ44" s="134"/>
      <c r="HIR44" s="134"/>
      <c r="HIS44" s="134"/>
      <c r="HIT44" s="134"/>
      <c r="HIU44" s="134"/>
      <c r="HIV44" s="134"/>
      <c r="HIW44" s="134"/>
      <c r="HIX44" s="134"/>
      <c r="HIY44" s="134"/>
      <c r="HIZ44" s="134"/>
      <c r="HJA44" s="134"/>
      <c r="HJB44" s="134"/>
      <c r="HJC44" s="134"/>
      <c r="HJD44" s="134"/>
      <c r="HJE44" s="134"/>
      <c r="HJF44" s="134"/>
      <c r="HJG44" s="134"/>
      <c r="HJH44" s="134"/>
      <c r="HJI44" s="134"/>
      <c r="HJJ44" s="134"/>
      <c r="HJK44" s="134"/>
      <c r="HJL44" s="134"/>
      <c r="HJM44" s="134"/>
      <c r="HJN44" s="134"/>
      <c r="HJO44" s="134"/>
      <c r="HJP44" s="134"/>
      <c r="HJQ44" s="134"/>
      <c r="HJR44" s="134"/>
      <c r="HJS44" s="134"/>
      <c r="HJT44" s="134"/>
      <c r="HJU44" s="134"/>
      <c r="HJV44" s="134"/>
      <c r="HJW44" s="134"/>
      <c r="HJX44" s="134"/>
      <c r="HJY44" s="134"/>
      <c r="HJZ44" s="134"/>
      <c r="HKA44" s="134"/>
      <c r="HKB44" s="134"/>
      <c r="HKC44" s="134"/>
      <c r="HKD44" s="134"/>
      <c r="HKE44" s="134"/>
      <c r="HKF44" s="134"/>
      <c r="HKG44" s="134"/>
      <c r="HKH44" s="134"/>
      <c r="HKI44" s="134"/>
      <c r="HKJ44" s="134"/>
      <c r="HKK44" s="134"/>
      <c r="HKL44" s="134"/>
      <c r="HKM44" s="134"/>
      <c r="HKN44" s="134"/>
      <c r="HKO44" s="134"/>
      <c r="HKP44" s="134"/>
      <c r="HKQ44" s="134"/>
      <c r="HKR44" s="134"/>
      <c r="HKS44" s="134"/>
      <c r="HKT44" s="134"/>
      <c r="HKU44" s="134"/>
      <c r="HKV44" s="134"/>
      <c r="HKW44" s="134"/>
      <c r="HKX44" s="134"/>
      <c r="HKY44" s="134"/>
      <c r="HKZ44" s="134"/>
      <c r="HLA44" s="134"/>
      <c r="HLB44" s="134"/>
      <c r="HLC44" s="134"/>
      <c r="HLD44" s="134"/>
      <c r="HLE44" s="134"/>
      <c r="HLF44" s="134"/>
      <c r="HLG44" s="134"/>
      <c r="HLH44" s="134"/>
      <c r="HLI44" s="134"/>
      <c r="HLJ44" s="134"/>
      <c r="HLK44" s="134"/>
      <c r="HLL44" s="134"/>
      <c r="HLM44" s="134"/>
      <c r="HLN44" s="134"/>
      <c r="HLO44" s="134"/>
      <c r="HLP44" s="134"/>
      <c r="HLQ44" s="134"/>
      <c r="HLR44" s="134"/>
      <c r="HLS44" s="134"/>
      <c r="HLT44" s="134"/>
      <c r="HLU44" s="134"/>
      <c r="HLV44" s="134"/>
      <c r="HLW44" s="134"/>
      <c r="HLX44" s="134"/>
      <c r="HLY44" s="134"/>
      <c r="HLZ44" s="134"/>
      <c r="HMA44" s="134"/>
      <c r="HMB44" s="134"/>
      <c r="HMC44" s="134"/>
      <c r="HMD44" s="134"/>
      <c r="HME44" s="134"/>
      <c r="HMF44" s="134"/>
      <c r="HMG44" s="134"/>
      <c r="HMH44" s="134"/>
      <c r="HMI44" s="134"/>
      <c r="HMJ44" s="134"/>
      <c r="HMK44" s="134"/>
      <c r="HML44" s="134"/>
      <c r="HMM44" s="134"/>
      <c r="HMN44" s="134"/>
      <c r="HMO44" s="134"/>
      <c r="HMP44" s="134"/>
      <c r="HMQ44" s="134"/>
      <c r="HMR44" s="134"/>
      <c r="HMS44" s="134"/>
      <c r="HMT44" s="134"/>
      <c r="HMU44" s="134"/>
      <c r="HMV44" s="134"/>
      <c r="HMW44" s="134"/>
      <c r="HMX44" s="134"/>
      <c r="HMY44" s="134"/>
      <c r="HMZ44" s="134"/>
      <c r="HNA44" s="134"/>
      <c r="HNB44" s="134"/>
      <c r="HNC44" s="134"/>
      <c r="HND44" s="134"/>
      <c r="HNE44" s="134"/>
      <c r="HNF44" s="134"/>
      <c r="HNG44" s="134"/>
      <c r="HNH44" s="134"/>
      <c r="HNI44" s="134"/>
      <c r="HNJ44" s="134"/>
      <c r="HNK44" s="134"/>
      <c r="HNL44" s="134"/>
      <c r="HNM44" s="134"/>
      <c r="HNN44" s="134"/>
      <c r="HNO44" s="134"/>
      <c r="HNP44" s="134"/>
      <c r="HNQ44" s="134"/>
      <c r="HNR44" s="134"/>
      <c r="HNS44" s="134"/>
      <c r="HNT44" s="134"/>
      <c r="HNU44" s="134"/>
      <c r="HNV44" s="134"/>
      <c r="HNW44" s="134"/>
      <c r="HNX44" s="134"/>
      <c r="HNY44" s="134"/>
      <c r="HNZ44" s="134"/>
      <c r="HOA44" s="134"/>
      <c r="HOB44" s="134"/>
      <c r="HOC44" s="134"/>
      <c r="HOD44" s="134"/>
      <c r="HOE44" s="134"/>
      <c r="HOF44" s="134"/>
      <c r="HOG44" s="134"/>
      <c r="HOH44" s="134"/>
      <c r="HOI44" s="134"/>
      <c r="HOJ44" s="134"/>
      <c r="HOK44" s="134"/>
      <c r="HOL44" s="134"/>
      <c r="HOM44" s="134"/>
      <c r="HON44" s="134"/>
      <c r="HOO44" s="134"/>
      <c r="HOP44" s="134"/>
      <c r="HOQ44" s="134"/>
      <c r="HOR44" s="134"/>
      <c r="HOS44" s="134"/>
      <c r="HOT44" s="134"/>
      <c r="HOU44" s="134"/>
      <c r="HOV44" s="134"/>
      <c r="HOW44" s="134"/>
      <c r="HOX44" s="134"/>
      <c r="HOY44" s="134"/>
      <c r="HOZ44" s="134"/>
      <c r="HPA44" s="134"/>
      <c r="HPB44" s="134"/>
      <c r="HPC44" s="134"/>
      <c r="HPD44" s="134"/>
      <c r="HPE44" s="134"/>
      <c r="HPF44" s="134"/>
      <c r="HPG44" s="134"/>
      <c r="HPH44" s="134"/>
      <c r="HPI44" s="134"/>
      <c r="HPJ44" s="134"/>
      <c r="HPK44" s="134"/>
      <c r="HPL44" s="134"/>
      <c r="HPM44" s="134"/>
      <c r="HPN44" s="134"/>
      <c r="HPO44" s="134"/>
      <c r="HPP44" s="134"/>
      <c r="HPQ44" s="134"/>
      <c r="HPR44" s="134"/>
      <c r="HPS44" s="134"/>
      <c r="HPT44" s="134"/>
      <c r="HPU44" s="134"/>
      <c r="HPV44" s="134"/>
      <c r="HPW44" s="134"/>
      <c r="HPX44" s="134"/>
      <c r="HPY44" s="134"/>
      <c r="HPZ44" s="134"/>
      <c r="HQA44" s="134"/>
      <c r="HQB44" s="134"/>
      <c r="HQC44" s="134"/>
      <c r="HQD44" s="134"/>
      <c r="HQE44" s="134"/>
      <c r="HQF44" s="134"/>
      <c r="HQG44" s="134"/>
      <c r="HQH44" s="134"/>
      <c r="HQI44" s="134"/>
      <c r="HQJ44" s="134"/>
      <c r="HQK44" s="134"/>
      <c r="HQL44" s="134"/>
      <c r="HQM44" s="134"/>
      <c r="HQN44" s="134"/>
      <c r="HQO44" s="134"/>
      <c r="HQP44" s="134"/>
      <c r="HQQ44" s="134"/>
      <c r="HQR44" s="134"/>
      <c r="HQS44" s="134"/>
      <c r="HQT44" s="134"/>
      <c r="HQU44" s="134"/>
      <c r="HQV44" s="134"/>
      <c r="HQW44" s="134"/>
      <c r="HQX44" s="134"/>
      <c r="HQY44" s="134"/>
      <c r="HQZ44" s="134"/>
      <c r="HRA44" s="134"/>
      <c r="HRB44" s="134"/>
      <c r="HRC44" s="134"/>
      <c r="HRD44" s="134"/>
      <c r="HRE44" s="134"/>
      <c r="HRF44" s="134"/>
      <c r="HRG44" s="134"/>
      <c r="HRH44" s="134"/>
      <c r="HRI44" s="134"/>
      <c r="HRJ44" s="134"/>
      <c r="HRK44" s="134"/>
      <c r="HRL44" s="134"/>
      <c r="HRM44" s="134"/>
      <c r="HRN44" s="134"/>
      <c r="HRO44" s="134"/>
      <c r="HRP44" s="134"/>
      <c r="HRQ44" s="134"/>
      <c r="HRR44" s="134"/>
      <c r="HRS44" s="134"/>
      <c r="HRT44" s="134"/>
      <c r="HRU44" s="134"/>
      <c r="HRV44" s="134"/>
      <c r="HRW44" s="134"/>
      <c r="HRX44" s="134"/>
      <c r="HRY44" s="134"/>
      <c r="HRZ44" s="134"/>
      <c r="HSA44" s="134"/>
      <c r="HSB44" s="134"/>
      <c r="HSC44" s="134"/>
      <c r="HSD44" s="134"/>
      <c r="HSE44" s="134"/>
      <c r="HSF44" s="134"/>
      <c r="HSG44" s="134"/>
      <c r="HSH44" s="134"/>
      <c r="HSI44" s="134"/>
      <c r="HSJ44" s="134"/>
      <c r="HSK44" s="134"/>
      <c r="HSL44" s="134"/>
      <c r="HSM44" s="134"/>
      <c r="HSN44" s="134"/>
      <c r="HSO44" s="134"/>
      <c r="HSP44" s="134"/>
      <c r="HSQ44" s="134"/>
      <c r="HSR44" s="134"/>
      <c r="HSS44" s="134"/>
      <c r="HST44" s="134"/>
      <c r="HSU44" s="134"/>
      <c r="HSV44" s="134"/>
      <c r="HSW44" s="134"/>
      <c r="HSX44" s="134"/>
      <c r="HSY44" s="134"/>
      <c r="HSZ44" s="134"/>
      <c r="HTA44" s="134"/>
      <c r="HTB44" s="134"/>
      <c r="HTC44" s="134"/>
      <c r="HTD44" s="134"/>
      <c r="HTE44" s="134"/>
      <c r="HTF44" s="134"/>
      <c r="HTG44" s="134"/>
      <c r="HTH44" s="134"/>
      <c r="HTI44" s="134"/>
      <c r="HTJ44" s="134"/>
      <c r="HTK44" s="134"/>
      <c r="HTL44" s="134"/>
      <c r="HTM44" s="134"/>
      <c r="HTN44" s="134"/>
      <c r="HTO44" s="134"/>
      <c r="HTP44" s="134"/>
      <c r="HTQ44" s="134"/>
      <c r="HTR44" s="134"/>
      <c r="HTS44" s="134"/>
      <c r="HTT44" s="134"/>
      <c r="HTU44" s="134"/>
      <c r="HTV44" s="134"/>
      <c r="HTW44" s="134"/>
      <c r="HTX44" s="134"/>
      <c r="HTY44" s="134"/>
      <c r="HTZ44" s="134"/>
      <c r="HUA44" s="134"/>
      <c r="HUB44" s="134"/>
      <c r="HUC44" s="134"/>
      <c r="HUD44" s="134"/>
      <c r="HUE44" s="134"/>
      <c r="HUF44" s="134"/>
      <c r="HUG44" s="134"/>
      <c r="HUH44" s="134"/>
      <c r="HUI44" s="134"/>
      <c r="HUJ44" s="134"/>
      <c r="HUK44" s="134"/>
      <c r="HUL44" s="134"/>
      <c r="HUM44" s="134"/>
      <c r="HUN44" s="134"/>
      <c r="HUO44" s="134"/>
      <c r="HUP44" s="134"/>
      <c r="HUQ44" s="134"/>
      <c r="HUR44" s="134"/>
      <c r="HUS44" s="134"/>
      <c r="HUT44" s="134"/>
      <c r="HUU44" s="134"/>
      <c r="HUV44" s="134"/>
      <c r="HUW44" s="134"/>
      <c r="HUX44" s="134"/>
      <c r="HUY44" s="134"/>
      <c r="HUZ44" s="134"/>
      <c r="HVA44" s="134"/>
      <c r="HVB44" s="134"/>
      <c r="HVC44" s="134"/>
      <c r="HVD44" s="134"/>
      <c r="HVE44" s="134"/>
      <c r="HVF44" s="134"/>
      <c r="HVG44" s="134"/>
      <c r="HVH44" s="134"/>
      <c r="HVI44" s="134"/>
      <c r="HVJ44" s="134"/>
      <c r="HVK44" s="134"/>
      <c r="HVL44" s="134"/>
      <c r="HVM44" s="134"/>
      <c r="HVN44" s="134"/>
      <c r="HVO44" s="134"/>
      <c r="HVP44" s="134"/>
      <c r="HVQ44" s="134"/>
      <c r="HVR44" s="134"/>
      <c r="HVS44" s="134"/>
      <c r="HVT44" s="134"/>
      <c r="HVU44" s="134"/>
      <c r="HVV44" s="134"/>
      <c r="HVW44" s="134"/>
      <c r="HVX44" s="134"/>
      <c r="HVY44" s="134"/>
      <c r="HVZ44" s="134"/>
      <c r="HWA44" s="134"/>
      <c r="HWB44" s="134"/>
      <c r="HWC44" s="134"/>
      <c r="HWD44" s="134"/>
      <c r="HWE44" s="134"/>
      <c r="HWF44" s="134"/>
      <c r="HWG44" s="134"/>
      <c r="HWH44" s="134"/>
      <c r="HWI44" s="134"/>
      <c r="HWJ44" s="134"/>
      <c r="HWK44" s="134"/>
      <c r="HWL44" s="134"/>
      <c r="HWM44" s="134"/>
      <c r="HWN44" s="134"/>
      <c r="HWO44" s="134"/>
      <c r="HWP44" s="134"/>
      <c r="HWQ44" s="134"/>
      <c r="HWR44" s="134"/>
      <c r="HWS44" s="134"/>
      <c r="HWT44" s="134"/>
      <c r="HWU44" s="134"/>
      <c r="HWV44" s="134"/>
      <c r="HWW44" s="134"/>
      <c r="HWX44" s="134"/>
      <c r="HWY44" s="134"/>
      <c r="HWZ44" s="134"/>
      <c r="HXA44" s="134"/>
      <c r="HXB44" s="134"/>
      <c r="HXC44" s="134"/>
      <c r="HXD44" s="134"/>
      <c r="HXE44" s="134"/>
      <c r="HXF44" s="134"/>
      <c r="HXG44" s="134"/>
      <c r="HXH44" s="134"/>
      <c r="HXI44" s="134"/>
      <c r="HXJ44" s="134"/>
      <c r="HXK44" s="134"/>
      <c r="HXL44" s="134"/>
      <c r="HXM44" s="134"/>
      <c r="HXN44" s="134"/>
      <c r="HXO44" s="134"/>
      <c r="HXP44" s="134"/>
      <c r="HXQ44" s="134"/>
      <c r="HXR44" s="134"/>
      <c r="HXS44" s="134"/>
      <c r="HXT44" s="134"/>
      <c r="HXU44" s="134"/>
      <c r="HXV44" s="134"/>
      <c r="HXW44" s="134"/>
      <c r="HXX44" s="134"/>
      <c r="HXY44" s="134"/>
      <c r="HXZ44" s="134"/>
      <c r="HYA44" s="134"/>
      <c r="HYB44" s="134"/>
      <c r="HYC44" s="134"/>
      <c r="HYD44" s="134"/>
      <c r="HYE44" s="134"/>
      <c r="HYF44" s="134"/>
      <c r="HYG44" s="134"/>
      <c r="HYH44" s="134"/>
      <c r="HYI44" s="134"/>
      <c r="HYJ44" s="134"/>
      <c r="HYK44" s="134"/>
      <c r="HYL44" s="134"/>
      <c r="HYM44" s="134"/>
      <c r="HYN44" s="134"/>
      <c r="HYO44" s="134"/>
      <c r="HYP44" s="134"/>
      <c r="HYQ44" s="134"/>
      <c r="HYR44" s="134"/>
      <c r="HYS44" s="134"/>
      <c r="HYT44" s="134"/>
      <c r="HYU44" s="134"/>
      <c r="HYV44" s="134"/>
      <c r="HYW44" s="134"/>
      <c r="HYX44" s="134"/>
      <c r="HYY44" s="134"/>
      <c r="HYZ44" s="134"/>
      <c r="HZA44" s="134"/>
      <c r="HZB44" s="134"/>
      <c r="HZC44" s="134"/>
      <c r="HZD44" s="134"/>
      <c r="HZE44" s="134"/>
      <c r="HZF44" s="134"/>
      <c r="HZG44" s="134"/>
      <c r="HZH44" s="134"/>
      <c r="HZI44" s="134"/>
      <c r="HZJ44" s="134"/>
      <c r="HZK44" s="134"/>
      <c r="HZL44" s="134"/>
      <c r="HZM44" s="134"/>
      <c r="HZN44" s="134"/>
      <c r="HZO44" s="134"/>
      <c r="HZP44" s="134"/>
      <c r="HZQ44" s="134"/>
      <c r="HZR44" s="134"/>
      <c r="HZS44" s="134"/>
      <c r="HZT44" s="134"/>
      <c r="HZU44" s="134"/>
      <c r="HZV44" s="134"/>
      <c r="HZW44" s="134"/>
      <c r="HZX44" s="134"/>
      <c r="HZY44" s="134"/>
      <c r="HZZ44" s="134"/>
      <c r="IAA44" s="134"/>
      <c r="IAB44" s="134"/>
      <c r="IAC44" s="134"/>
      <c r="IAD44" s="134"/>
      <c r="IAE44" s="134"/>
      <c r="IAF44" s="134"/>
      <c r="IAG44" s="134"/>
      <c r="IAH44" s="134"/>
      <c r="IAI44" s="134"/>
      <c r="IAJ44" s="134"/>
      <c r="IAK44" s="134"/>
      <c r="IAL44" s="134"/>
      <c r="IAM44" s="134"/>
      <c r="IAN44" s="134"/>
      <c r="IAO44" s="134"/>
      <c r="IAP44" s="134"/>
      <c r="IAQ44" s="134"/>
      <c r="IAR44" s="134"/>
      <c r="IAS44" s="134"/>
      <c r="IAT44" s="134"/>
      <c r="IAU44" s="134"/>
      <c r="IAV44" s="134"/>
      <c r="IAW44" s="134"/>
      <c r="IAX44" s="134"/>
      <c r="IAY44" s="134"/>
      <c r="IAZ44" s="134"/>
      <c r="IBA44" s="134"/>
      <c r="IBB44" s="134"/>
      <c r="IBC44" s="134"/>
      <c r="IBD44" s="134"/>
      <c r="IBE44" s="134"/>
      <c r="IBF44" s="134"/>
      <c r="IBG44" s="134"/>
      <c r="IBH44" s="134"/>
      <c r="IBI44" s="134"/>
      <c r="IBJ44" s="134"/>
      <c r="IBK44" s="134"/>
      <c r="IBL44" s="134"/>
      <c r="IBM44" s="134"/>
      <c r="IBN44" s="134"/>
      <c r="IBO44" s="134"/>
      <c r="IBP44" s="134"/>
      <c r="IBQ44" s="134"/>
      <c r="IBR44" s="134"/>
      <c r="IBS44" s="134"/>
      <c r="IBT44" s="134"/>
      <c r="IBU44" s="134"/>
      <c r="IBV44" s="134"/>
      <c r="IBW44" s="134"/>
      <c r="IBX44" s="134"/>
      <c r="IBY44" s="134"/>
      <c r="IBZ44" s="134"/>
      <c r="ICA44" s="134"/>
      <c r="ICB44" s="134"/>
      <c r="ICC44" s="134"/>
      <c r="ICD44" s="134"/>
      <c r="ICE44" s="134"/>
      <c r="ICF44" s="134"/>
      <c r="ICG44" s="134"/>
      <c r="ICH44" s="134"/>
      <c r="ICI44" s="134"/>
      <c r="ICJ44" s="134"/>
      <c r="ICK44" s="134"/>
      <c r="ICL44" s="134"/>
      <c r="ICM44" s="134"/>
      <c r="ICN44" s="134"/>
      <c r="ICO44" s="134"/>
      <c r="ICP44" s="134"/>
      <c r="ICQ44" s="134"/>
      <c r="ICR44" s="134"/>
      <c r="ICS44" s="134"/>
      <c r="ICT44" s="134"/>
      <c r="ICU44" s="134"/>
      <c r="ICV44" s="134"/>
      <c r="ICW44" s="134"/>
      <c r="ICX44" s="134"/>
      <c r="ICY44" s="134"/>
      <c r="ICZ44" s="134"/>
      <c r="IDA44" s="134"/>
      <c r="IDB44" s="134"/>
      <c r="IDC44" s="134"/>
      <c r="IDD44" s="134"/>
      <c r="IDE44" s="134"/>
      <c r="IDF44" s="134"/>
      <c r="IDG44" s="134"/>
      <c r="IDH44" s="134"/>
      <c r="IDI44" s="134"/>
      <c r="IDJ44" s="134"/>
      <c r="IDK44" s="134"/>
      <c r="IDL44" s="134"/>
      <c r="IDM44" s="134"/>
      <c r="IDN44" s="134"/>
      <c r="IDO44" s="134"/>
      <c r="IDP44" s="134"/>
      <c r="IDQ44" s="134"/>
      <c r="IDR44" s="134"/>
      <c r="IDS44" s="134"/>
      <c r="IDT44" s="134"/>
      <c r="IDU44" s="134"/>
      <c r="IDV44" s="134"/>
      <c r="IDW44" s="134"/>
      <c r="IDX44" s="134"/>
      <c r="IDY44" s="134"/>
      <c r="IDZ44" s="134"/>
      <c r="IEA44" s="134"/>
      <c r="IEB44" s="134"/>
      <c r="IEC44" s="134"/>
      <c r="IED44" s="134"/>
      <c r="IEE44" s="134"/>
      <c r="IEF44" s="134"/>
      <c r="IEG44" s="134"/>
      <c r="IEH44" s="134"/>
      <c r="IEI44" s="134"/>
      <c r="IEJ44" s="134"/>
      <c r="IEK44" s="134"/>
      <c r="IEL44" s="134"/>
      <c r="IEM44" s="134"/>
      <c r="IEN44" s="134"/>
      <c r="IEO44" s="134"/>
      <c r="IEP44" s="134"/>
      <c r="IEQ44" s="134"/>
      <c r="IER44" s="134"/>
      <c r="IES44" s="134"/>
      <c r="IET44" s="134"/>
      <c r="IEU44" s="134"/>
      <c r="IEV44" s="134"/>
      <c r="IEW44" s="134"/>
      <c r="IEX44" s="134"/>
      <c r="IEY44" s="134"/>
      <c r="IEZ44" s="134"/>
      <c r="IFA44" s="134"/>
      <c r="IFB44" s="134"/>
      <c r="IFC44" s="134"/>
      <c r="IFD44" s="134"/>
      <c r="IFE44" s="134"/>
      <c r="IFF44" s="134"/>
      <c r="IFG44" s="134"/>
      <c r="IFH44" s="134"/>
      <c r="IFI44" s="134"/>
      <c r="IFJ44" s="134"/>
      <c r="IFK44" s="134"/>
      <c r="IFL44" s="134"/>
      <c r="IFM44" s="134"/>
      <c r="IFN44" s="134"/>
      <c r="IFO44" s="134"/>
      <c r="IFP44" s="134"/>
      <c r="IFQ44" s="134"/>
      <c r="IFR44" s="134"/>
      <c r="IFS44" s="134"/>
      <c r="IFT44" s="134"/>
      <c r="IFU44" s="134"/>
      <c r="IFV44" s="134"/>
      <c r="IFW44" s="134"/>
      <c r="IFX44" s="134"/>
      <c r="IFY44" s="134"/>
      <c r="IFZ44" s="134"/>
      <c r="IGA44" s="134"/>
      <c r="IGB44" s="134"/>
      <c r="IGC44" s="134"/>
      <c r="IGD44" s="134"/>
      <c r="IGE44" s="134"/>
      <c r="IGF44" s="134"/>
      <c r="IGG44" s="134"/>
      <c r="IGH44" s="134"/>
      <c r="IGI44" s="134"/>
      <c r="IGJ44" s="134"/>
      <c r="IGK44" s="134"/>
      <c r="IGL44" s="134"/>
      <c r="IGM44" s="134"/>
      <c r="IGN44" s="134"/>
      <c r="IGO44" s="134"/>
      <c r="IGP44" s="134"/>
      <c r="IGQ44" s="134"/>
      <c r="IGR44" s="134"/>
      <c r="IGS44" s="134"/>
      <c r="IGT44" s="134"/>
      <c r="IGU44" s="134"/>
      <c r="IGV44" s="134"/>
      <c r="IGW44" s="134"/>
      <c r="IGX44" s="134"/>
      <c r="IGY44" s="134"/>
      <c r="IGZ44" s="134"/>
      <c r="IHA44" s="134"/>
      <c r="IHB44" s="134"/>
      <c r="IHC44" s="134"/>
      <c r="IHD44" s="134"/>
      <c r="IHE44" s="134"/>
      <c r="IHF44" s="134"/>
      <c r="IHG44" s="134"/>
      <c r="IHH44" s="134"/>
      <c r="IHI44" s="134"/>
      <c r="IHJ44" s="134"/>
      <c r="IHK44" s="134"/>
      <c r="IHL44" s="134"/>
      <c r="IHM44" s="134"/>
      <c r="IHN44" s="134"/>
      <c r="IHO44" s="134"/>
      <c r="IHP44" s="134"/>
      <c r="IHQ44" s="134"/>
      <c r="IHR44" s="134"/>
      <c r="IHS44" s="134"/>
      <c r="IHT44" s="134"/>
      <c r="IHU44" s="134"/>
      <c r="IHV44" s="134"/>
      <c r="IHW44" s="134"/>
      <c r="IHX44" s="134"/>
      <c r="IHY44" s="134"/>
      <c r="IHZ44" s="134"/>
      <c r="IIA44" s="134"/>
      <c r="IIB44" s="134"/>
      <c r="IIC44" s="134"/>
      <c r="IID44" s="134"/>
      <c r="IIE44" s="134"/>
      <c r="IIF44" s="134"/>
      <c r="IIG44" s="134"/>
      <c r="IIH44" s="134"/>
      <c r="III44" s="134"/>
      <c r="IIJ44" s="134"/>
      <c r="IIK44" s="134"/>
      <c r="IIL44" s="134"/>
      <c r="IIM44" s="134"/>
      <c r="IIN44" s="134"/>
      <c r="IIO44" s="134"/>
      <c r="IIP44" s="134"/>
      <c r="IIQ44" s="134"/>
      <c r="IIR44" s="134"/>
      <c r="IIS44" s="134"/>
      <c r="IIT44" s="134"/>
      <c r="IIU44" s="134"/>
      <c r="IIV44" s="134"/>
      <c r="IIW44" s="134"/>
      <c r="IIX44" s="134"/>
      <c r="IIY44" s="134"/>
      <c r="IIZ44" s="134"/>
      <c r="IJA44" s="134"/>
      <c r="IJB44" s="134"/>
      <c r="IJC44" s="134"/>
      <c r="IJD44" s="134"/>
      <c r="IJE44" s="134"/>
      <c r="IJF44" s="134"/>
      <c r="IJG44" s="134"/>
      <c r="IJH44" s="134"/>
      <c r="IJI44" s="134"/>
      <c r="IJJ44" s="134"/>
      <c r="IJK44" s="134"/>
      <c r="IJL44" s="134"/>
      <c r="IJM44" s="134"/>
      <c r="IJN44" s="134"/>
      <c r="IJO44" s="134"/>
      <c r="IJP44" s="134"/>
      <c r="IJQ44" s="134"/>
      <c r="IJR44" s="134"/>
      <c r="IJS44" s="134"/>
      <c r="IJT44" s="134"/>
      <c r="IJU44" s="134"/>
      <c r="IJV44" s="134"/>
      <c r="IJW44" s="134"/>
      <c r="IJX44" s="134"/>
      <c r="IJY44" s="134"/>
      <c r="IJZ44" s="134"/>
      <c r="IKA44" s="134"/>
      <c r="IKB44" s="134"/>
      <c r="IKC44" s="134"/>
      <c r="IKD44" s="134"/>
      <c r="IKE44" s="134"/>
      <c r="IKF44" s="134"/>
      <c r="IKG44" s="134"/>
      <c r="IKH44" s="134"/>
      <c r="IKI44" s="134"/>
      <c r="IKJ44" s="134"/>
      <c r="IKK44" s="134"/>
      <c r="IKL44" s="134"/>
      <c r="IKM44" s="134"/>
      <c r="IKN44" s="134"/>
      <c r="IKO44" s="134"/>
      <c r="IKP44" s="134"/>
      <c r="IKQ44" s="134"/>
      <c r="IKR44" s="134"/>
      <c r="IKS44" s="134"/>
      <c r="IKT44" s="134"/>
      <c r="IKU44" s="134"/>
      <c r="IKV44" s="134"/>
      <c r="IKW44" s="134"/>
      <c r="IKX44" s="134"/>
      <c r="IKY44" s="134"/>
      <c r="IKZ44" s="134"/>
      <c r="ILA44" s="134"/>
      <c r="ILB44" s="134"/>
      <c r="ILC44" s="134"/>
      <c r="ILD44" s="134"/>
      <c r="ILE44" s="134"/>
      <c r="ILF44" s="134"/>
      <c r="ILG44" s="134"/>
      <c r="ILH44" s="134"/>
      <c r="ILI44" s="134"/>
      <c r="ILJ44" s="134"/>
      <c r="ILK44" s="134"/>
      <c r="ILL44" s="134"/>
      <c r="ILM44" s="134"/>
      <c r="ILN44" s="134"/>
      <c r="ILO44" s="134"/>
      <c r="ILP44" s="134"/>
      <c r="ILQ44" s="134"/>
      <c r="ILR44" s="134"/>
      <c r="ILS44" s="134"/>
      <c r="ILT44" s="134"/>
      <c r="ILU44" s="134"/>
      <c r="ILV44" s="134"/>
      <c r="ILW44" s="134"/>
      <c r="ILX44" s="134"/>
      <c r="ILY44" s="134"/>
      <c r="ILZ44" s="134"/>
      <c r="IMA44" s="134"/>
      <c r="IMB44" s="134"/>
      <c r="IMC44" s="134"/>
      <c r="IMD44" s="134"/>
      <c r="IME44" s="134"/>
      <c r="IMF44" s="134"/>
      <c r="IMG44" s="134"/>
      <c r="IMH44" s="134"/>
      <c r="IMI44" s="134"/>
      <c r="IMJ44" s="134"/>
      <c r="IMK44" s="134"/>
      <c r="IML44" s="134"/>
      <c r="IMM44" s="134"/>
      <c r="IMN44" s="134"/>
      <c r="IMO44" s="134"/>
      <c r="IMP44" s="134"/>
      <c r="IMQ44" s="134"/>
      <c r="IMR44" s="134"/>
      <c r="IMS44" s="134"/>
      <c r="IMT44" s="134"/>
      <c r="IMU44" s="134"/>
      <c r="IMV44" s="134"/>
      <c r="IMW44" s="134"/>
      <c r="IMX44" s="134"/>
      <c r="IMY44" s="134"/>
      <c r="IMZ44" s="134"/>
      <c r="INA44" s="134"/>
      <c r="INB44" s="134"/>
      <c r="INC44" s="134"/>
      <c r="IND44" s="134"/>
      <c r="INE44" s="134"/>
      <c r="INF44" s="134"/>
      <c r="ING44" s="134"/>
      <c r="INH44" s="134"/>
      <c r="INI44" s="134"/>
      <c r="INJ44" s="134"/>
      <c r="INK44" s="134"/>
      <c r="INL44" s="134"/>
      <c r="INM44" s="134"/>
      <c r="INN44" s="134"/>
      <c r="INO44" s="134"/>
      <c r="INP44" s="134"/>
      <c r="INQ44" s="134"/>
      <c r="INR44" s="134"/>
      <c r="INS44" s="134"/>
      <c r="INT44" s="134"/>
      <c r="INU44" s="134"/>
      <c r="INV44" s="134"/>
      <c r="INW44" s="134"/>
      <c r="INX44" s="134"/>
      <c r="INY44" s="134"/>
      <c r="INZ44" s="134"/>
      <c r="IOA44" s="134"/>
      <c r="IOB44" s="134"/>
      <c r="IOC44" s="134"/>
      <c r="IOD44" s="134"/>
      <c r="IOE44" s="134"/>
      <c r="IOF44" s="134"/>
      <c r="IOG44" s="134"/>
      <c r="IOH44" s="134"/>
      <c r="IOI44" s="134"/>
      <c r="IOJ44" s="134"/>
      <c r="IOK44" s="134"/>
      <c r="IOL44" s="134"/>
      <c r="IOM44" s="134"/>
      <c r="ION44" s="134"/>
      <c r="IOO44" s="134"/>
      <c r="IOP44" s="134"/>
      <c r="IOQ44" s="134"/>
      <c r="IOR44" s="134"/>
      <c r="IOS44" s="134"/>
      <c r="IOT44" s="134"/>
      <c r="IOU44" s="134"/>
      <c r="IOV44" s="134"/>
      <c r="IOW44" s="134"/>
      <c r="IOX44" s="134"/>
      <c r="IOY44" s="134"/>
      <c r="IOZ44" s="134"/>
      <c r="IPA44" s="134"/>
      <c r="IPB44" s="134"/>
      <c r="IPC44" s="134"/>
      <c r="IPD44" s="134"/>
      <c r="IPE44" s="134"/>
      <c r="IPF44" s="134"/>
      <c r="IPG44" s="134"/>
      <c r="IPH44" s="134"/>
      <c r="IPI44" s="134"/>
      <c r="IPJ44" s="134"/>
      <c r="IPK44" s="134"/>
      <c r="IPL44" s="134"/>
      <c r="IPM44" s="134"/>
      <c r="IPN44" s="134"/>
      <c r="IPO44" s="134"/>
      <c r="IPP44" s="134"/>
      <c r="IPQ44" s="134"/>
      <c r="IPR44" s="134"/>
      <c r="IPS44" s="134"/>
      <c r="IPT44" s="134"/>
      <c r="IPU44" s="134"/>
      <c r="IPV44" s="134"/>
      <c r="IPW44" s="134"/>
      <c r="IPX44" s="134"/>
      <c r="IPY44" s="134"/>
      <c r="IPZ44" s="134"/>
      <c r="IQA44" s="134"/>
      <c r="IQB44" s="134"/>
      <c r="IQC44" s="134"/>
      <c r="IQD44" s="134"/>
      <c r="IQE44" s="134"/>
      <c r="IQF44" s="134"/>
      <c r="IQG44" s="134"/>
      <c r="IQH44" s="134"/>
      <c r="IQI44" s="134"/>
      <c r="IQJ44" s="134"/>
      <c r="IQK44" s="134"/>
      <c r="IQL44" s="134"/>
      <c r="IQM44" s="134"/>
      <c r="IQN44" s="134"/>
      <c r="IQO44" s="134"/>
      <c r="IQP44" s="134"/>
      <c r="IQQ44" s="134"/>
      <c r="IQR44" s="134"/>
      <c r="IQS44" s="134"/>
      <c r="IQT44" s="134"/>
      <c r="IQU44" s="134"/>
      <c r="IQV44" s="134"/>
      <c r="IQW44" s="134"/>
      <c r="IQX44" s="134"/>
      <c r="IQY44" s="134"/>
      <c r="IQZ44" s="134"/>
      <c r="IRA44" s="134"/>
      <c r="IRB44" s="134"/>
      <c r="IRC44" s="134"/>
      <c r="IRD44" s="134"/>
      <c r="IRE44" s="134"/>
      <c r="IRF44" s="134"/>
      <c r="IRG44" s="134"/>
      <c r="IRH44" s="134"/>
      <c r="IRI44" s="134"/>
      <c r="IRJ44" s="134"/>
      <c r="IRK44" s="134"/>
      <c r="IRL44" s="134"/>
      <c r="IRM44" s="134"/>
      <c r="IRN44" s="134"/>
      <c r="IRO44" s="134"/>
      <c r="IRP44" s="134"/>
      <c r="IRQ44" s="134"/>
      <c r="IRR44" s="134"/>
      <c r="IRS44" s="134"/>
      <c r="IRT44" s="134"/>
      <c r="IRU44" s="134"/>
      <c r="IRV44" s="134"/>
      <c r="IRW44" s="134"/>
      <c r="IRX44" s="134"/>
      <c r="IRY44" s="134"/>
      <c r="IRZ44" s="134"/>
      <c r="ISA44" s="134"/>
      <c r="ISB44" s="134"/>
      <c r="ISC44" s="134"/>
      <c r="ISD44" s="134"/>
      <c r="ISE44" s="134"/>
      <c r="ISF44" s="134"/>
      <c r="ISG44" s="134"/>
      <c r="ISH44" s="134"/>
      <c r="ISI44" s="134"/>
      <c r="ISJ44" s="134"/>
      <c r="ISK44" s="134"/>
      <c r="ISL44" s="134"/>
      <c r="ISM44" s="134"/>
      <c r="ISN44" s="134"/>
      <c r="ISO44" s="134"/>
      <c r="ISP44" s="134"/>
      <c r="ISQ44" s="134"/>
      <c r="ISR44" s="134"/>
      <c r="ISS44" s="134"/>
      <c r="IST44" s="134"/>
      <c r="ISU44" s="134"/>
      <c r="ISV44" s="134"/>
      <c r="ISW44" s="134"/>
      <c r="ISX44" s="134"/>
      <c r="ISY44" s="134"/>
      <c r="ISZ44" s="134"/>
      <c r="ITA44" s="134"/>
      <c r="ITB44" s="134"/>
      <c r="ITC44" s="134"/>
      <c r="ITD44" s="134"/>
      <c r="ITE44" s="134"/>
      <c r="ITF44" s="134"/>
      <c r="ITG44" s="134"/>
      <c r="ITH44" s="134"/>
      <c r="ITI44" s="134"/>
      <c r="ITJ44" s="134"/>
      <c r="ITK44" s="134"/>
      <c r="ITL44" s="134"/>
      <c r="ITM44" s="134"/>
      <c r="ITN44" s="134"/>
      <c r="ITO44" s="134"/>
      <c r="ITP44" s="134"/>
      <c r="ITQ44" s="134"/>
      <c r="ITR44" s="134"/>
      <c r="ITS44" s="134"/>
      <c r="ITT44" s="134"/>
      <c r="ITU44" s="134"/>
      <c r="ITV44" s="134"/>
      <c r="ITW44" s="134"/>
      <c r="ITX44" s="134"/>
      <c r="ITY44" s="134"/>
      <c r="ITZ44" s="134"/>
      <c r="IUA44" s="134"/>
      <c r="IUB44" s="134"/>
      <c r="IUC44" s="134"/>
      <c r="IUD44" s="134"/>
      <c r="IUE44" s="134"/>
      <c r="IUF44" s="134"/>
      <c r="IUG44" s="134"/>
      <c r="IUH44" s="134"/>
      <c r="IUI44" s="134"/>
      <c r="IUJ44" s="134"/>
      <c r="IUK44" s="134"/>
      <c r="IUL44" s="134"/>
      <c r="IUM44" s="134"/>
      <c r="IUN44" s="134"/>
      <c r="IUO44" s="134"/>
      <c r="IUP44" s="134"/>
      <c r="IUQ44" s="134"/>
      <c r="IUR44" s="134"/>
      <c r="IUS44" s="134"/>
      <c r="IUT44" s="134"/>
      <c r="IUU44" s="134"/>
      <c r="IUV44" s="134"/>
      <c r="IUW44" s="134"/>
      <c r="IUX44" s="134"/>
      <c r="IUY44" s="134"/>
      <c r="IUZ44" s="134"/>
      <c r="IVA44" s="134"/>
      <c r="IVB44" s="134"/>
      <c r="IVC44" s="134"/>
      <c r="IVD44" s="134"/>
      <c r="IVE44" s="134"/>
      <c r="IVF44" s="134"/>
      <c r="IVG44" s="134"/>
      <c r="IVH44" s="134"/>
      <c r="IVI44" s="134"/>
      <c r="IVJ44" s="134"/>
      <c r="IVK44" s="134"/>
      <c r="IVL44" s="134"/>
      <c r="IVM44" s="134"/>
      <c r="IVN44" s="134"/>
      <c r="IVO44" s="134"/>
      <c r="IVP44" s="134"/>
      <c r="IVQ44" s="134"/>
      <c r="IVR44" s="134"/>
      <c r="IVS44" s="134"/>
      <c r="IVT44" s="134"/>
      <c r="IVU44" s="134"/>
      <c r="IVV44" s="134"/>
      <c r="IVW44" s="134"/>
      <c r="IVX44" s="134"/>
      <c r="IVY44" s="134"/>
      <c r="IVZ44" s="134"/>
      <c r="IWA44" s="134"/>
      <c r="IWB44" s="134"/>
      <c r="IWC44" s="134"/>
      <c r="IWD44" s="134"/>
      <c r="IWE44" s="134"/>
      <c r="IWF44" s="134"/>
      <c r="IWG44" s="134"/>
      <c r="IWH44" s="134"/>
      <c r="IWI44" s="134"/>
      <c r="IWJ44" s="134"/>
      <c r="IWK44" s="134"/>
      <c r="IWL44" s="134"/>
      <c r="IWM44" s="134"/>
      <c r="IWN44" s="134"/>
      <c r="IWO44" s="134"/>
      <c r="IWP44" s="134"/>
      <c r="IWQ44" s="134"/>
      <c r="IWR44" s="134"/>
      <c r="IWS44" s="134"/>
      <c r="IWT44" s="134"/>
      <c r="IWU44" s="134"/>
      <c r="IWV44" s="134"/>
      <c r="IWW44" s="134"/>
      <c r="IWX44" s="134"/>
      <c r="IWY44" s="134"/>
      <c r="IWZ44" s="134"/>
      <c r="IXA44" s="134"/>
      <c r="IXB44" s="134"/>
      <c r="IXC44" s="134"/>
      <c r="IXD44" s="134"/>
      <c r="IXE44" s="134"/>
      <c r="IXF44" s="134"/>
      <c r="IXG44" s="134"/>
      <c r="IXH44" s="134"/>
      <c r="IXI44" s="134"/>
      <c r="IXJ44" s="134"/>
      <c r="IXK44" s="134"/>
      <c r="IXL44" s="134"/>
      <c r="IXM44" s="134"/>
      <c r="IXN44" s="134"/>
      <c r="IXO44" s="134"/>
      <c r="IXP44" s="134"/>
      <c r="IXQ44" s="134"/>
      <c r="IXR44" s="134"/>
      <c r="IXS44" s="134"/>
      <c r="IXT44" s="134"/>
      <c r="IXU44" s="134"/>
      <c r="IXV44" s="134"/>
      <c r="IXW44" s="134"/>
      <c r="IXX44" s="134"/>
      <c r="IXY44" s="134"/>
      <c r="IXZ44" s="134"/>
      <c r="IYA44" s="134"/>
      <c r="IYB44" s="134"/>
      <c r="IYC44" s="134"/>
      <c r="IYD44" s="134"/>
      <c r="IYE44" s="134"/>
      <c r="IYF44" s="134"/>
      <c r="IYG44" s="134"/>
      <c r="IYH44" s="134"/>
      <c r="IYI44" s="134"/>
      <c r="IYJ44" s="134"/>
      <c r="IYK44" s="134"/>
      <c r="IYL44" s="134"/>
      <c r="IYM44" s="134"/>
      <c r="IYN44" s="134"/>
      <c r="IYO44" s="134"/>
      <c r="IYP44" s="134"/>
      <c r="IYQ44" s="134"/>
      <c r="IYR44" s="134"/>
      <c r="IYS44" s="134"/>
      <c r="IYT44" s="134"/>
      <c r="IYU44" s="134"/>
      <c r="IYV44" s="134"/>
      <c r="IYW44" s="134"/>
      <c r="IYX44" s="134"/>
      <c r="IYY44" s="134"/>
      <c r="IYZ44" s="134"/>
      <c r="IZA44" s="134"/>
      <c r="IZB44" s="134"/>
      <c r="IZC44" s="134"/>
      <c r="IZD44" s="134"/>
      <c r="IZE44" s="134"/>
      <c r="IZF44" s="134"/>
      <c r="IZG44" s="134"/>
      <c r="IZH44" s="134"/>
      <c r="IZI44" s="134"/>
      <c r="IZJ44" s="134"/>
      <c r="IZK44" s="134"/>
      <c r="IZL44" s="134"/>
      <c r="IZM44" s="134"/>
      <c r="IZN44" s="134"/>
      <c r="IZO44" s="134"/>
      <c r="IZP44" s="134"/>
      <c r="IZQ44" s="134"/>
      <c r="IZR44" s="134"/>
      <c r="IZS44" s="134"/>
      <c r="IZT44" s="134"/>
      <c r="IZU44" s="134"/>
      <c r="IZV44" s="134"/>
      <c r="IZW44" s="134"/>
      <c r="IZX44" s="134"/>
      <c r="IZY44" s="134"/>
      <c r="IZZ44" s="134"/>
      <c r="JAA44" s="134"/>
      <c r="JAB44" s="134"/>
      <c r="JAC44" s="134"/>
      <c r="JAD44" s="134"/>
      <c r="JAE44" s="134"/>
      <c r="JAF44" s="134"/>
      <c r="JAG44" s="134"/>
      <c r="JAH44" s="134"/>
      <c r="JAI44" s="134"/>
      <c r="JAJ44" s="134"/>
      <c r="JAK44" s="134"/>
      <c r="JAL44" s="134"/>
      <c r="JAM44" s="134"/>
      <c r="JAN44" s="134"/>
      <c r="JAO44" s="134"/>
      <c r="JAP44" s="134"/>
      <c r="JAQ44" s="134"/>
      <c r="JAR44" s="134"/>
      <c r="JAS44" s="134"/>
      <c r="JAT44" s="134"/>
      <c r="JAU44" s="134"/>
      <c r="JAV44" s="134"/>
      <c r="JAW44" s="134"/>
      <c r="JAX44" s="134"/>
      <c r="JAY44" s="134"/>
      <c r="JAZ44" s="134"/>
      <c r="JBA44" s="134"/>
      <c r="JBB44" s="134"/>
      <c r="JBC44" s="134"/>
      <c r="JBD44" s="134"/>
      <c r="JBE44" s="134"/>
      <c r="JBF44" s="134"/>
      <c r="JBG44" s="134"/>
      <c r="JBH44" s="134"/>
      <c r="JBI44" s="134"/>
      <c r="JBJ44" s="134"/>
      <c r="JBK44" s="134"/>
      <c r="JBL44" s="134"/>
      <c r="JBM44" s="134"/>
      <c r="JBN44" s="134"/>
      <c r="JBO44" s="134"/>
      <c r="JBP44" s="134"/>
      <c r="JBQ44" s="134"/>
      <c r="JBR44" s="134"/>
      <c r="JBS44" s="134"/>
      <c r="JBT44" s="134"/>
      <c r="JBU44" s="134"/>
      <c r="JBV44" s="134"/>
      <c r="JBW44" s="134"/>
      <c r="JBX44" s="134"/>
      <c r="JBY44" s="134"/>
      <c r="JBZ44" s="134"/>
      <c r="JCA44" s="134"/>
      <c r="JCB44" s="134"/>
      <c r="JCC44" s="134"/>
      <c r="JCD44" s="134"/>
      <c r="JCE44" s="134"/>
      <c r="JCF44" s="134"/>
      <c r="JCG44" s="134"/>
      <c r="JCH44" s="134"/>
      <c r="JCI44" s="134"/>
      <c r="JCJ44" s="134"/>
      <c r="JCK44" s="134"/>
      <c r="JCL44" s="134"/>
      <c r="JCM44" s="134"/>
      <c r="JCN44" s="134"/>
      <c r="JCO44" s="134"/>
      <c r="JCP44" s="134"/>
      <c r="JCQ44" s="134"/>
      <c r="JCR44" s="134"/>
      <c r="JCS44" s="134"/>
      <c r="JCT44" s="134"/>
      <c r="JCU44" s="134"/>
      <c r="JCV44" s="134"/>
      <c r="JCW44" s="134"/>
      <c r="JCX44" s="134"/>
      <c r="JCY44" s="134"/>
      <c r="JCZ44" s="134"/>
      <c r="JDA44" s="134"/>
      <c r="JDB44" s="134"/>
      <c r="JDC44" s="134"/>
      <c r="JDD44" s="134"/>
      <c r="JDE44" s="134"/>
      <c r="JDF44" s="134"/>
      <c r="JDG44" s="134"/>
      <c r="JDH44" s="134"/>
      <c r="JDI44" s="134"/>
      <c r="JDJ44" s="134"/>
      <c r="JDK44" s="134"/>
      <c r="JDL44" s="134"/>
      <c r="JDM44" s="134"/>
      <c r="JDN44" s="134"/>
      <c r="JDO44" s="134"/>
      <c r="JDP44" s="134"/>
      <c r="JDQ44" s="134"/>
      <c r="JDR44" s="134"/>
      <c r="JDS44" s="134"/>
      <c r="JDT44" s="134"/>
      <c r="JDU44" s="134"/>
      <c r="JDV44" s="134"/>
      <c r="JDW44" s="134"/>
      <c r="JDX44" s="134"/>
      <c r="JDY44" s="134"/>
      <c r="JDZ44" s="134"/>
      <c r="JEA44" s="134"/>
      <c r="JEB44" s="134"/>
      <c r="JEC44" s="134"/>
      <c r="JED44" s="134"/>
      <c r="JEE44" s="134"/>
      <c r="JEF44" s="134"/>
      <c r="JEG44" s="134"/>
      <c r="JEH44" s="134"/>
      <c r="JEI44" s="134"/>
      <c r="JEJ44" s="134"/>
      <c r="JEK44" s="134"/>
      <c r="JEL44" s="134"/>
      <c r="JEM44" s="134"/>
      <c r="JEN44" s="134"/>
      <c r="JEO44" s="134"/>
      <c r="JEP44" s="134"/>
      <c r="JEQ44" s="134"/>
      <c r="JER44" s="134"/>
      <c r="JES44" s="134"/>
      <c r="JET44" s="134"/>
      <c r="JEU44" s="134"/>
      <c r="JEV44" s="134"/>
      <c r="JEW44" s="134"/>
      <c r="JEX44" s="134"/>
      <c r="JEY44" s="134"/>
      <c r="JEZ44" s="134"/>
      <c r="JFA44" s="134"/>
      <c r="JFB44" s="134"/>
      <c r="JFC44" s="134"/>
      <c r="JFD44" s="134"/>
      <c r="JFE44" s="134"/>
      <c r="JFF44" s="134"/>
      <c r="JFG44" s="134"/>
      <c r="JFH44" s="134"/>
      <c r="JFI44" s="134"/>
      <c r="JFJ44" s="134"/>
      <c r="JFK44" s="134"/>
      <c r="JFL44" s="134"/>
      <c r="JFM44" s="134"/>
      <c r="JFN44" s="134"/>
      <c r="JFO44" s="134"/>
      <c r="JFP44" s="134"/>
      <c r="JFQ44" s="134"/>
      <c r="JFR44" s="134"/>
      <c r="JFS44" s="134"/>
      <c r="JFT44" s="134"/>
      <c r="JFU44" s="134"/>
      <c r="JFV44" s="134"/>
      <c r="JFW44" s="134"/>
      <c r="JFX44" s="134"/>
      <c r="JFY44" s="134"/>
      <c r="JFZ44" s="134"/>
      <c r="JGA44" s="134"/>
      <c r="JGB44" s="134"/>
      <c r="JGC44" s="134"/>
      <c r="JGD44" s="134"/>
      <c r="JGE44" s="134"/>
      <c r="JGF44" s="134"/>
      <c r="JGG44" s="134"/>
      <c r="JGH44" s="134"/>
      <c r="JGI44" s="134"/>
      <c r="JGJ44" s="134"/>
      <c r="JGK44" s="134"/>
      <c r="JGL44" s="134"/>
      <c r="JGM44" s="134"/>
      <c r="JGN44" s="134"/>
      <c r="JGO44" s="134"/>
      <c r="JGP44" s="134"/>
      <c r="JGQ44" s="134"/>
      <c r="JGR44" s="134"/>
      <c r="JGS44" s="134"/>
      <c r="JGT44" s="134"/>
      <c r="JGU44" s="134"/>
      <c r="JGV44" s="134"/>
      <c r="JGW44" s="134"/>
      <c r="JGX44" s="134"/>
      <c r="JGY44" s="134"/>
      <c r="JGZ44" s="134"/>
      <c r="JHA44" s="134"/>
      <c r="JHB44" s="134"/>
      <c r="JHC44" s="134"/>
      <c r="JHD44" s="134"/>
      <c r="JHE44" s="134"/>
      <c r="JHF44" s="134"/>
      <c r="JHG44" s="134"/>
      <c r="JHH44" s="134"/>
      <c r="JHI44" s="134"/>
      <c r="JHJ44" s="134"/>
      <c r="JHK44" s="134"/>
      <c r="JHL44" s="134"/>
      <c r="JHM44" s="134"/>
      <c r="JHN44" s="134"/>
      <c r="JHO44" s="134"/>
      <c r="JHP44" s="134"/>
      <c r="JHQ44" s="134"/>
      <c r="JHR44" s="134"/>
      <c r="JHS44" s="134"/>
      <c r="JHT44" s="134"/>
      <c r="JHU44" s="134"/>
      <c r="JHV44" s="134"/>
      <c r="JHW44" s="134"/>
      <c r="JHX44" s="134"/>
      <c r="JHY44" s="134"/>
      <c r="JHZ44" s="134"/>
      <c r="JIA44" s="134"/>
      <c r="JIB44" s="134"/>
      <c r="JIC44" s="134"/>
      <c r="JID44" s="134"/>
      <c r="JIE44" s="134"/>
      <c r="JIF44" s="134"/>
      <c r="JIG44" s="134"/>
      <c r="JIH44" s="134"/>
      <c r="JII44" s="134"/>
      <c r="JIJ44" s="134"/>
      <c r="JIK44" s="134"/>
      <c r="JIL44" s="134"/>
      <c r="JIM44" s="134"/>
      <c r="JIN44" s="134"/>
      <c r="JIO44" s="134"/>
      <c r="JIP44" s="134"/>
      <c r="JIQ44" s="134"/>
      <c r="JIR44" s="134"/>
      <c r="JIS44" s="134"/>
      <c r="JIT44" s="134"/>
      <c r="JIU44" s="134"/>
      <c r="JIV44" s="134"/>
      <c r="JIW44" s="134"/>
      <c r="JIX44" s="134"/>
      <c r="JIY44" s="134"/>
      <c r="JIZ44" s="134"/>
      <c r="JJA44" s="134"/>
      <c r="JJB44" s="134"/>
      <c r="JJC44" s="134"/>
      <c r="JJD44" s="134"/>
      <c r="JJE44" s="134"/>
      <c r="JJF44" s="134"/>
      <c r="JJG44" s="134"/>
      <c r="JJH44" s="134"/>
      <c r="JJI44" s="134"/>
      <c r="JJJ44" s="134"/>
      <c r="JJK44" s="134"/>
      <c r="JJL44" s="134"/>
      <c r="JJM44" s="134"/>
      <c r="JJN44" s="134"/>
      <c r="JJO44" s="134"/>
      <c r="JJP44" s="134"/>
      <c r="JJQ44" s="134"/>
      <c r="JJR44" s="134"/>
      <c r="JJS44" s="134"/>
      <c r="JJT44" s="134"/>
      <c r="JJU44" s="134"/>
      <c r="JJV44" s="134"/>
      <c r="JJW44" s="134"/>
      <c r="JJX44" s="134"/>
      <c r="JJY44" s="134"/>
      <c r="JJZ44" s="134"/>
      <c r="JKA44" s="134"/>
      <c r="JKB44" s="134"/>
      <c r="JKC44" s="134"/>
      <c r="JKD44" s="134"/>
      <c r="JKE44" s="134"/>
      <c r="JKF44" s="134"/>
      <c r="JKG44" s="134"/>
      <c r="JKH44" s="134"/>
      <c r="JKI44" s="134"/>
      <c r="JKJ44" s="134"/>
      <c r="JKK44" s="134"/>
      <c r="JKL44" s="134"/>
      <c r="JKM44" s="134"/>
      <c r="JKN44" s="134"/>
      <c r="JKO44" s="134"/>
      <c r="JKP44" s="134"/>
      <c r="JKQ44" s="134"/>
      <c r="JKR44" s="134"/>
      <c r="JKS44" s="134"/>
      <c r="JKT44" s="134"/>
      <c r="JKU44" s="134"/>
      <c r="JKV44" s="134"/>
      <c r="JKW44" s="134"/>
      <c r="JKX44" s="134"/>
      <c r="JKY44" s="134"/>
      <c r="JKZ44" s="134"/>
      <c r="JLA44" s="134"/>
      <c r="JLB44" s="134"/>
      <c r="JLC44" s="134"/>
      <c r="JLD44" s="134"/>
      <c r="JLE44" s="134"/>
      <c r="JLF44" s="134"/>
      <c r="JLG44" s="134"/>
      <c r="JLH44" s="134"/>
      <c r="JLI44" s="134"/>
      <c r="JLJ44" s="134"/>
      <c r="JLK44" s="134"/>
      <c r="JLL44" s="134"/>
      <c r="JLM44" s="134"/>
      <c r="JLN44" s="134"/>
      <c r="JLO44" s="134"/>
      <c r="JLP44" s="134"/>
      <c r="JLQ44" s="134"/>
      <c r="JLR44" s="134"/>
      <c r="JLS44" s="134"/>
      <c r="JLT44" s="134"/>
      <c r="JLU44" s="134"/>
      <c r="JLV44" s="134"/>
      <c r="JLW44" s="134"/>
      <c r="JLX44" s="134"/>
      <c r="JLY44" s="134"/>
      <c r="JLZ44" s="134"/>
      <c r="JMA44" s="134"/>
      <c r="JMB44" s="134"/>
      <c r="JMC44" s="134"/>
      <c r="JMD44" s="134"/>
      <c r="JME44" s="134"/>
      <c r="JMF44" s="134"/>
      <c r="JMG44" s="134"/>
      <c r="JMH44" s="134"/>
      <c r="JMI44" s="134"/>
      <c r="JMJ44" s="134"/>
      <c r="JMK44" s="134"/>
      <c r="JML44" s="134"/>
      <c r="JMM44" s="134"/>
      <c r="JMN44" s="134"/>
      <c r="JMO44" s="134"/>
      <c r="JMP44" s="134"/>
      <c r="JMQ44" s="134"/>
      <c r="JMR44" s="134"/>
      <c r="JMS44" s="134"/>
      <c r="JMT44" s="134"/>
      <c r="JMU44" s="134"/>
      <c r="JMV44" s="134"/>
      <c r="JMW44" s="134"/>
      <c r="JMX44" s="134"/>
      <c r="JMY44" s="134"/>
      <c r="JMZ44" s="134"/>
      <c r="JNA44" s="134"/>
      <c r="JNB44" s="134"/>
      <c r="JNC44" s="134"/>
      <c r="JND44" s="134"/>
      <c r="JNE44" s="134"/>
      <c r="JNF44" s="134"/>
      <c r="JNG44" s="134"/>
      <c r="JNH44" s="134"/>
      <c r="JNI44" s="134"/>
      <c r="JNJ44" s="134"/>
      <c r="JNK44" s="134"/>
      <c r="JNL44" s="134"/>
      <c r="JNM44" s="134"/>
      <c r="JNN44" s="134"/>
      <c r="JNO44" s="134"/>
      <c r="JNP44" s="134"/>
      <c r="JNQ44" s="134"/>
      <c r="JNR44" s="134"/>
      <c r="JNS44" s="134"/>
      <c r="JNT44" s="134"/>
      <c r="JNU44" s="134"/>
      <c r="JNV44" s="134"/>
      <c r="JNW44" s="134"/>
      <c r="JNX44" s="134"/>
      <c r="JNY44" s="134"/>
      <c r="JNZ44" s="134"/>
      <c r="JOA44" s="134"/>
      <c r="JOB44" s="134"/>
      <c r="JOC44" s="134"/>
      <c r="JOD44" s="134"/>
      <c r="JOE44" s="134"/>
      <c r="JOF44" s="134"/>
      <c r="JOG44" s="134"/>
      <c r="JOH44" s="134"/>
      <c r="JOI44" s="134"/>
      <c r="JOJ44" s="134"/>
      <c r="JOK44" s="134"/>
      <c r="JOL44" s="134"/>
      <c r="JOM44" s="134"/>
      <c r="JON44" s="134"/>
      <c r="JOO44" s="134"/>
      <c r="JOP44" s="134"/>
      <c r="JOQ44" s="134"/>
      <c r="JOR44" s="134"/>
      <c r="JOS44" s="134"/>
      <c r="JOT44" s="134"/>
      <c r="JOU44" s="134"/>
      <c r="JOV44" s="134"/>
      <c r="JOW44" s="134"/>
      <c r="JOX44" s="134"/>
      <c r="JOY44" s="134"/>
      <c r="JOZ44" s="134"/>
      <c r="JPA44" s="134"/>
      <c r="JPB44" s="134"/>
      <c r="JPC44" s="134"/>
      <c r="JPD44" s="134"/>
      <c r="JPE44" s="134"/>
      <c r="JPF44" s="134"/>
      <c r="JPG44" s="134"/>
      <c r="JPH44" s="134"/>
      <c r="JPI44" s="134"/>
      <c r="JPJ44" s="134"/>
      <c r="JPK44" s="134"/>
      <c r="JPL44" s="134"/>
      <c r="JPM44" s="134"/>
      <c r="JPN44" s="134"/>
      <c r="JPO44" s="134"/>
      <c r="JPP44" s="134"/>
      <c r="JPQ44" s="134"/>
      <c r="JPR44" s="134"/>
      <c r="JPS44" s="134"/>
      <c r="JPT44" s="134"/>
      <c r="JPU44" s="134"/>
      <c r="JPV44" s="134"/>
      <c r="JPW44" s="134"/>
      <c r="JPX44" s="134"/>
      <c r="JPY44" s="134"/>
      <c r="JPZ44" s="134"/>
      <c r="JQA44" s="134"/>
      <c r="JQB44" s="134"/>
      <c r="JQC44" s="134"/>
      <c r="JQD44" s="134"/>
      <c r="JQE44" s="134"/>
      <c r="JQF44" s="134"/>
      <c r="JQG44" s="134"/>
      <c r="JQH44" s="134"/>
      <c r="JQI44" s="134"/>
      <c r="JQJ44" s="134"/>
      <c r="JQK44" s="134"/>
      <c r="JQL44" s="134"/>
      <c r="JQM44" s="134"/>
      <c r="JQN44" s="134"/>
      <c r="JQO44" s="134"/>
      <c r="JQP44" s="134"/>
      <c r="JQQ44" s="134"/>
      <c r="JQR44" s="134"/>
      <c r="JQS44" s="134"/>
      <c r="JQT44" s="134"/>
      <c r="JQU44" s="134"/>
      <c r="JQV44" s="134"/>
      <c r="JQW44" s="134"/>
      <c r="JQX44" s="134"/>
      <c r="JQY44" s="134"/>
      <c r="JQZ44" s="134"/>
      <c r="JRA44" s="134"/>
      <c r="JRB44" s="134"/>
      <c r="JRC44" s="134"/>
      <c r="JRD44" s="134"/>
      <c r="JRE44" s="134"/>
      <c r="JRF44" s="134"/>
      <c r="JRG44" s="134"/>
      <c r="JRH44" s="134"/>
      <c r="JRI44" s="134"/>
      <c r="JRJ44" s="134"/>
      <c r="JRK44" s="134"/>
      <c r="JRL44" s="134"/>
      <c r="JRM44" s="134"/>
      <c r="JRN44" s="134"/>
      <c r="JRO44" s="134"/>
      <c r="JRP44" s="134"/>
      <c r="JRQ44" s="134"/>
      <c r="JRR44" s="134"/>
      <c r="JRS44" s="134"/>
      <c r="JRT44" s="134"/>
      <c r="JRU44" s="134"/>
      <c r="JRV44" s="134"/>
      <c r="JRW44" s="134"/>
      <c r="JRX44" s="134"/>
      <c r="JRY44" s="134"/>
      <c r="JRZ44" s="134"/>
      <c r="JSA44" s="134"/>
      <c r="JSB44" s="134"/>
      <c r="JSC44" s="134"/>
      <c r="JSD44" s="134"/>
      <c r="JSE44" s="134"/>
      <c r="JSF44" s="134"/>
      <c r="JSG44" s="134"/>
      <c r="JSH44" s="134"/>
      <c r="JSI44" s="134"/>
      <c r="JSJ44" s="134"/>
      <c r="JSK44" s="134"/>
      <c r="JSL44" s="134"/>
      <c r="JSM44" s="134"/>
      <c r="JSN44" s="134"/>
      <c r="JSO44" s="134"/>
      <c r="JSP44" s="134"/>
      <c r="JSQ44" s="134"/>
      <c r="JSR44" s="134"/>
      <c r="JSS44" s="134"/>
      <c r="JST44" s="134"/>
      <c r="JSU44" s="134"/>
      <c r="JSV44" s="134"/>
      <c r="JSW44" s="134"/>
      <c r="JSX44" s="134"/>
      <c r="JSY44" s="134"/>
      <c r="JSZ44" s="134"/>
      <c r="JTA44" s="134"/>
      <c r="JTB44" s="134"/>
      <c r="JTC44" s="134"/>
      <c r="JTD44" s="134"/>
      <c r="JTE44" s="134"/>
      <c r="JTF44" s="134"/>
      <c r="JTG44" s="134"/>
      <c r="JTH44" s="134"/>
      <c r="JTI44" s="134"/>
      <c r="JTJ44" s="134"/>
      <c r="JTK44" s="134"/>
      <c r="JTL44" s="134"/>
      <c r="JTM44" s="134"/>
      <c r="JTN44" s="134"/>
      <c r="JTO44" s="134"/>
      <c r="JTP44" s="134"/>
      <c r="JTQ44" s="134"/>
      <c r="JTR44" s="134"/>
      <c r="JTS44" s="134"/>
      <c r="JTT44" s="134"/>
      <c r="JTU44" s="134"/>
      <c r="JTV44" s="134"/>
      <c r="JTW44" s="134"/>
      <c r="JTX44" s="134"/>
      <c r="JTY44" s="134"/>
      <c r="JTZ44" s="134"/>
      <c r="JUA44" s="134"/>
      <c r="JUB44" s="134"/>
      <c r="JUC44" s="134"/>
      <c r="JUD44" s="134"/>
      <c r="JUE44" s="134"/>
      <c r="JUF44" s="134"/>
      <c r="JUG44" s="134"/>
      <c r="JUH44" s="134"/>
      <c r="JUI44" s="134"/>
      <c r="JUJ44" s="134"/>
      <c r="JUK44" s="134"/>
      <c r="JUL44" s="134"/>
      <c r="JUM44" s="134"/>
      <c r="JUN44" s="134"/>
      <c r="JUO44" s="134"/>
      <c r="JUP44" s="134"/>
      <c r="JUQ44" s="134"/>
      <c r="JUR44" s="134"/>
      <c r="JUS44" s="134"/>
      <c r="JUT44" s="134"/>
      <c r="JUU44" s="134"/>
      <c r="JUV44" s="134"/>
      <c r="JUW44" s="134"/>
      <c r="JUX44" s="134"/>
      <c r="JUY44" s="134"/>
      <c r="JUZ44" s="134"/>
      <c r="JVA44" s="134"/>
      <c r="JVB44" s="134"/>
      <c r="JVC44" s="134"/>
      <c r="JVD44" s="134"/>
      <c r="JVE44" s="134"/>
      <c r="JVF44" s="134"/>
      <c r="JVG44" s="134"/>
      <c r="JVH44" s="134"/>
      <c r="JVI44" s="134"/>
      <c r="JVJ44" s="134"/>
      <c r="JVK44" s="134"/>
      <c r="JVL44" s="134"/>
      <c r="JVM44" s="134"/>
      <c r="JVN44" s="134"/>
      <c r="JVO44" s="134"/>
      <c r="JVP44" s="134"/>
      <c r="JVQ44" s="134"/>
      <c r="JVR44" s="134"/>
      <c r="JVS44" s="134"/>
      <c r="JVT44" s="134"/>
      <c r="JVU44" s="134"/>
      <c r="JVV44" s="134"/>
      <c r="JVW44" s="134"/>
      <c r="JVX44" s="134"/>
      <c r="JVY44" s="134"/>
      <c r="JVZ44" s="134"/>
      <c r="JWA44" s="134"/>
      <c r="JWB44" s="134"/>
      <c r="JWC44" s="134"/>
      <c r="JWD44" s="134"/>
      <c r="JWE44" s="134"/>
      <c r="JWF44" s="134"/>
      <c r="JWG44" s="134"/>
      <c r="JWH44" s="134"/>
      <c r="JWI44" s="134"/>
      <c r="JWJ44" s="134"/>
      <c r="JWK44" s="134"/>
      <c r="JWL44" s="134"/>
      <c r="JWM44" s="134"/>
      <c r="JWN44" s="134"/>
      <c r="JWO44" s="134"/>
      <c r="JWP44" s="134"/>
      <c r="JWQ44" s="134"/>
      <c r="JWR44" s="134"/>
      <c r="JWS44" s="134"/>
      <c r="JWT44" s="134"/>
      <c r="JWU44" s="134"/>
      <c r="JWV44" s="134"/>
      <c r="JWW44" s="134"/>
      <c r="JWX44" s="134"/>
      <c r="JWY44" s="134"/>
      <c r="JWZ44" s="134"/>
      <c r="JXA44" s="134"/>
      <c r="JXB44" s="134"/>
      <c r="JXC44" s="134"/>
      <c r="JXD44" s="134"/>
      <c r="JXE44" s="134"/>
      <c r="JXF44" s="134"/>
      <c r="JXG44" s="134"/>
      <c r="JXH44" s="134"/>
      <c r="JXI44" s="134"/>
      <c r="JXJ44" s="134"/>
      <c r="JXK44" s="134"/>
      <c r="JXL44" s="134"/>
      <c r="JXM44" s="134"/>
      <c r="JXN44" s="134"/>
      <c r="JXO44" s="134"/>
      <c r="JXP44" s="134"/>
      <c r="JXQ44" s="134"/>
      <c r="JXR44" s="134"/>
      <c r="JXS44" s="134"/>
      <c r="JXT44" s="134"/>
      <c r="JXU44" s="134"/>
      <c r="JXV44" s="134"/>
      <c r="JXW44" s="134"/>
      <c r="JXX44" s="134"/>
      <c r="JXY44" s="134"/>
      <c r="JXZ44" s="134"/>
      <c r="JYA44" s="134"/>
      <c r="JYB44" s="134"/>
      <c r="JYC44" s="134"/>
      <c r="JYD44" s="134"/>
      <c r="JYE44" s="134"/>
      <c r="JYF44" s="134"/>
      <c r="JYG44" s="134"/>
      <c r="JYH44" s="134"/>
      <c r="JYI44" s="134"/>
      <c r="JYJ44" s="134"/>
      <c r="JYK44" s="134"/>
      <c r="JYL44" s="134"/>
      <c r="JYM44" s="134"/>
      <c r="JYN44" s="134"/>
      <c r="JYO44" s="134"/>
      <c r="JYP44" s="134"/>
      <c r="JYQ44" s="134"/>
      <c r="JYR44" s="134"/>
      <c r="JYS44" s="134"/>
      <c r="JYT44" s="134"/>
      <c r="JYU44" s="134"/>
      <c r="JYV44" s="134"/>
      <c r="JYW44" s="134"/>
      <c r="JYX44" s="134"/>
      <c r="JYY44" s="134"/>
      <c r="JYZ44" s="134"/>
      <c r="JZA44" s="134"/>
      <c r="JZB44" s="134"/>
      <c r="JZC44" s="134"/>
      <c r="JZD44" s="134"/>
      <c r="JZE44" s="134"/>
      <c r="JZF44" s="134"/>
      <c r="JZG44" s="134"/>
      <c r="JZH44" s="134"/>
      <c r="JZI44" s="134"/>
      <c r="JZJ44" s="134"/>
      <c r="JZK44" s="134"/>
      <c r="JZL44" s="134"/>
      <c r="JZM44" s="134"/>
      <c r="JZN44" s="134"/>
      <c r="JZO44" s="134"/>
      <c r="JZP44" s="134"/>
      <c r="JZQ44" s="134"/>
      <c r="JZR44" s="134"/>
      <c r="JZS44" s="134"/>
      <c r="JZT44" s="134"/>
      <c r="JZU44" s="134"/>
      <c r="JZV44" s="134"/>
      <c r="JZW44" s="134"/>
      <c r="JZX44" s="134"/>
      <c r="JZY44" s="134"/>
      <c r="JZZ44" s="134"/>
      <c r="KAA44" s="134"/>
      <c r="KAB44" s="134"/>
      <c r="KAC44" s="134"/>
      <c r="KAD44" s="134"/>
      <c r="KAE44" s="134"/>
      <c r="KAF44" s="134"/>
      <c r="KAG44" s="134"/>
      <c r="KAH44" s="134"/>
      <c r="KAI44" s="134"/>
      <c r="KAJ44" s="134"/>
      <c r="KAK44" s="134"/>
      <c r="KAL44" s="134"/>
      <c r="KAM44" s="134"/>
      <c r="KAN44" s="134"/>
      <c r="KAO44" s="134"/>
      <c r="KAP44" s="134"/>
      <c r="KAQ44" s="134"/>
      <c r="KAR44" s="134"/>
      <c r="KAS44" s="134"/>
      <c r="KAT44" s="134"/>
      <c r="KAU44" s="134"/>
      <c r="KAV44" s="134"/>
      <c r="KAW44" s="134"/>
      <c r="KAX44" s="134"/>
      <c r="KAY44" s="134"/>
      <c r="KAZ44" s="134"/>
      <c r="KBA44" s="134"/>
      <c r="KBB44" s="134"/>
      <c r="KBC44" s="134"/>
      <c r="KBD44" s="134"/>
      <c r="KBE44" s="134"/>
      <c r="KBF44" s="134"/>
      <c r="KBG44" s="134"/>
      <c r="KBH44" s="134"/>
      <c r="KBI44" s="134"/>
      <c r="KBJ44" s="134"/>
      <c r="KBK44" s="134"/>
      <c r="KBL44" s="134"/>
      <c r="KBM44" s="134"/>
      <c r="KBN44" s="134"/>
      <c r="KBO44" s="134"/>
      <c r="KBP44" s="134"/>
      <c r="KBQ44" s="134"/>
      <c r="KBR44" s="134"/>
      <c r="KBS44" s="134"/>
      <c r="KBT44" s="134"/>
      <c r="KBU44" s="134"/>
      <c r="KBV44" s="134"/>
      <c r="KBW44" s="134"/>
      <c r="KBX44" s="134"/>
      <c r="KBY44" s="134"/>
      <c r="KBZ44" s="134"/>
      <c r="KCA44" s="134"/>
      <c r="KCB44" s="134"/>
      <c r="KCC44" s="134"/>
      <c r="KCD44" s="134"/>
      <c r="KCE44" s="134"/>
      <c r="KCF44" s="134"/>
      <c r="KCG44" s="134"/>
      <c r="KCH44" s="134"/>
      <c r="KCI44" s="134"/>
      <c r="KCJ44" s="134"/>
      <c r="KCK44" s="134"/>
      <c r="KCL44" s="134"/>
      <c r="KCM44" s="134"/>
      <c r="KCN44" s="134"/>
      <c r="KCO44" s="134"/>
      <c r="KCP44" s="134"/>
      <c r="KCQ44" s="134"/>
      <c r="KCR44" s="134"/>
      <c r="KCS44" s="134"/>
      <c r="KCT44" s="134"/>
      <c r="KCU44" s="134"/>
      <c r="KCV44" s="134"/>
      <c r="KCW44" s="134"/>
      <c r="KCX44" s="134"/>
      <c r="KCY44" s="134"/>
      <c r="KCZ44" s="134"/>
      <c r="KDA44" s="134"/>
      <c r="KDB44" s="134"/>
      <c r="KDC44" s="134"/>
      <c r="KDD44" s="134"/>
      <c r="KDE44" s="134"/>
      <c r="KDF44" s="134"/>
      <c r="KDG44" s="134"/>
      <c r="KDH44" s="134"/>
      <c r="KDI44" s="134"/>
      <c r="KDJ44" s="134"/>
      <c r="KDK44" s="134"/>
      <c r="KDL44" s="134"/>
      <c r="KDM44" s="134"/>
      <c r="KDN44" s="134"/>
      <c r="KDO44" s="134"/>
      <c r="KDP44" s="134"/>
      <c r="KDQ44" s="134"/>
      <c r="KDR44" s="134"/>
      <c r="KDS44" s="134"/>
      <c r="KDT44" s="134"/>
      <c r="KDU44" s="134"/>
      <c r="KDV44" s="134"/>
      <c r="KDW44" s="134"/>
      <c r="KDX44" s="134"/>
      <c r="KDY44" s="134"/>
      <c r="KDZ44" s="134"/>
      <c r="KEA44" s="134"/>
      <c r="KEB44" s="134"/>
      <c r="KEC44" s="134"/>
      <c r="KED44" s="134"/>
      <c r="KEE44" s="134"/>
      <c r="KEF44" s="134"/>
      <c r="KEG44" s="134"/>
      <c r="KEH44" s="134"/>
      <c r="KEI44" s="134"/>
      <c r="KEJ44" s="134"/>
      <c r="KEK44" s="134"/>
      <c r="KEL44" s="134"/>
      <c r="KEM44" s="134"/>
      <c r="KEN44" s="134"/>
      <c r="KEO44" s="134"/>
      <c r="KEP44" s="134"/>
      <c r="KEQ44" s="134"/>
      <c r="KER44" s="134"/>
      <c r="KES44" s="134"/>
      <c r="KET44" s="134"/>
      <c r="KEU44" s="134"/>
      <c r="KEV44" s="134"/>
      <c r="KEW44" s="134"/>
      <c r="KEX44" s="134"/>
      <c r="KEY44" s="134"/>
      <c r="KEZ44" s="134"/>
      <c r="KFA44" s="134"/>
      <c r="KFB44" s="134"/>
      <c r="KFC44" s="134"/>
      <c r="KFD44" s="134"/>
      <c r="KFE44" s="134"/>
      <c r="KFF44" s="134"/>
      <c r="KFG44" s="134"/>
      <c r="KFH44" s="134"/>
      <c r="KFI44" s="134"/>
      <c r="KFJ44" s="134"/>
      <c r="KFK44" s="134"/>
      <c r="KFL44" s="134"/>
      <c r="KFM44" s="134"/>
      <c r="KFN44" s="134"/>
      <c r="KFO44" s="134"/>
      <c r="KFP44" s="134"/>
      <c r="KFQ44" s="134"/>
      <c r="KFR44" s="134"/>
      <c r="KFS44" s="134"/>
      <c r="KFT44" s="134"/>
      <c r="KFU44" s="134"/>
      <c r="KFV44" s="134"/>
      <c r="KFW44" s="134"/>
      <c r="KFX44" s="134"/>
      <c r="KFY44" s="134"/>
      <c r="KFZ44" s="134"/>
      <c r="KGA44" s="134"/>
      <c r="KGB44" s="134"/>
      <c r="KGC44" s="134"/>
      <c r="KGD44" s="134"/>
      <c r="KGE44" s="134"/>
      <c r="KGF44" s="134"/>
      <c r="KGG44" s="134"/>
      <c r="KGH44" s="134"/>
      <c r="KGI44" s="134"/>
      <c r="KGJ44" s="134"/>
      <c r="KGK44" s="134"/>
      <c r="KGL44" s="134"/>
      <c r="KGM44" s="134"/>
      <c r="KGN44" s="134"/>
      <c r="KGO44" s="134"/>
      <c r="KGP44" s="134"/>
      <c r="KGQ44" s="134"/>
      <c r="KGR44" s="134"/>
      <c r="KGS44" s="134"/>
      <c r="KGT44" s="134"/>
      <c r="KGU44" s="134"/>
      <c r="KGV44" s="134"/>
      <c r="KGW44" s="134"/>
      <c r="KGX44" s="134"/>
      <c r="KGY44" s="134"/>
      <c r="KGZ44" s="134"/>
      <c r="KHA44" s="134"/>
      <c r="KHB44" s="134"/>
      <c r="KHC44" s="134"/>
      <c r="KHD44" s="134"/>
      <c r="KHE44" s="134"/>
      <c r="KHF44" s="134"/>
      <c r="KHG44" s="134"/>
      <c r="KHH44" s="134"/>
      <c r="KHI44" s="134"/>
      <c r="KHJ44" s="134"/>
      <c r="KHK44" s="134"/>
      <c r="KHL44" s="134"/>
      <c r="KHM44" s="134"/>
      <c r="KHN44" s="134"/>
      <c r="KHO44" s="134"/>
      <c r="KHP44" s="134"/>
      <c r="KHQ44" s="134"/>
      <c r="KHR44" s="134"/>
      <c r="KHS44" s="134"/>
      <c r="KHT44" s="134"/>
      <c r="KHU44" s="134"/>
      <c r="KHV44" s="134"/>
      <c r="KHW44" s="134"/>
      <c r="KHX44" s="134"/>
      <c r="KHY44" s="134"/>
      <c r="KHZ44" s="134"/>
      <c r="KIA44" s="134"/>
      <c r="KIB44" s="134"/>
      <c r="KIC44" s="134"/>
      <c r="KID44" s="134"/>
      <c r="KIE44" s="134"/>
      <c r="KIF44" s="134"/>
      <c r="KIG44" s="134"/>
      <c r="KIH44" s="134"/>
      <c r="KII44" s="134"/>
      <c r="KIJ44" s="134"/>
      <c r="KIK44" s="134"/>
      <c r="KIL44" s="134"/>
      <c r="KIM44" s="134"/>
      <c r="KIN44" s="134"/>
      <c r="KIO44" s="134"/>
      <c r="KIP44" s="134"/>
      <c r="KIQ44" s="134"/>
      <c r="KIR44" s="134"/>
      <c r="KIS44" s="134"/>
      <c r="KIT44" s="134"/>
      <c r="KIU44" s="134"/>
      <c r="KIV44" s="134"/>
      <c r="KIW44" s="134"/>
      <c r="KIX44" s="134"/>
      <c r="KIY44" s="134"/>
      <c r="KIZ44" s="134"/>
      <c r="KJA44" s="134"/>
      <c r="KJB44" s="134"/>
      <c r="KJC44" s="134"/>
      <c r="KJD44" s="134"/>
      <c r="KJE44" s="134"/>
      <c r="KJF44" s="134"/>
      <c r="KJG44" s="134"/>
      <c r="KJH44" s="134"/>
      <c r="KJI44" s="134"/>
      <c r="KJJ44" s="134"/>
      <c r="KJK44" s="134"/>
      <c r="KJL44" s="134"/>
      <c r="KJM44" s="134"/>
      <c r="KJN44" s="134"/>
      <c r="KJO44" s="134"/>
      <c r="KJP44" s="134"/>
      <c r="KJQ44" s="134"/>
      <c r="KJR44" s="134"/>
      <c r="KJS44" s="134"/>
      <c r="KJT44" s="134"/>
      <c r="KJU44" s="134"/>
      <c r="KJV44" s="134"/>
      <c r="KJW44" s="134"/>
      <c r="KJX44" s="134"/>
      <c r="KJY44" s="134"/>
      <c r="KJZ44" s="134"/>
      <c r="KKA44" s="134"/>
      <c r="KKB44" s="134"/>
      <c r="KKC44" s="134"/>
      <c r="KKD44" s="134"/>
      <c r="KKE44" s="134"/>
      <c r="KKF44" s="134"/>
      <c r="KKG44" s="134"/>
      <c r="KKH44" s="134"/>
      <c r="KKI44" s="134"/>
      <c r="KKJ44" s="134"/>
      <c r="KKK44" s="134"/>
      <c r="KKL44" s="134"/>
      <c r="KKM44" s="134"/>
      <c r="KKN44" s="134"/>
      <c r="KKO44" s="134"/>
      <c r="KKP44" s="134"/>
      <c r="KKQ44" s="134"/>
      <c r="KKR44" s="134"/>
      <c r="KKS44" s="134"/>
      <c r="KKT44" s="134"/>
      <c r="KKU44" s="134"/>
      <c r="KKV44" s="134"/>
      <c r="KKW44" s="134"/>
      <c r="KKX44" s="134"/>
      <c r="KKY44" s="134"/>
      <c r="KKZ44" s="134"/>
      <c r="KLA44" s="134"/>
      <c r="KLB44" s="134"/>
      <c r="KLC44" s="134"/>
      <c r="KLD44" s="134"/>
      <c r="KLE44" s="134"/>
      <c r="KLF44" s="134"/>
      <c r="KLG44" s="134"/>
      <c r="KLH44" s="134"/>
      <c r="KLI44" s="134"/>
      <c r="KLJ44" s="134"/>
      <c r="KLK44" s="134"/>
      <c r="KLL44" s="134"/>
      <c r="KLM44" s="134"/>
      <c r="KLN44" s="134"/>
      <c r="KLO44" s="134"/>
      <c r="KLP44" s="134"/>
      <c r="KLQ44" s="134"/>
      <c r="KLR44" s="134"/>
      <c r="KLS44" s="134"/>
      <c r="KLT44" s="134"/>
      <c r="KLU44" s="134"/>
      <c r="KLV44" s="134"/>
      <c r="KLW44" s="134"/>
      <c r="KLX44" s="134"/>
      <c r="KLY44" s="134"/>
      <c r="KLZ44" s="134"/>
      <c r="KMA44" s="134"/>
      <c r="KMB44" s="134"/>
      <c r="KMC44" s="134"/>
      <c r="KMD44" s="134"/>
      <c r="KME44" s="134"/>
      <c r="KMF44" s="134"/>
      <c r="KMG44" s="134"/>
      <c r="KMH44" s="134"/>
      <c r="KMI44" s="134"/>
      <c r="KMJ44" s="134"/>
      <c r="KMK44" s="134"/>
      <c r="KML44" s="134"/>
      <c r="KMM44" s="134"/>
      <c r="KMN44" s="134"/>
      <c r="KMO44" s="134"/>
      <c r="KMP44" s="134"/>
      <c r="KMQ44" s="134"/>
      <c r="KMR44" s="134"/>
      <c r="KMS44" s="134"/>
      <c r="KMT44" s="134"/>
      <c r="KMU44" s="134"/>
      <c r="KMV44" s="134"/>
      <c r="KMW44" s="134"/>
      <c r="KMX44" s="134"/>
      <c r="KMY44" s="134"/>
      <c r="KMZ44" s="134"/>
      <c r="KNA44" s="134"/>
      <c r="KNB44" s="134"/>
      <c r="KNC44" s="134"/>
      <c r="KND44" s="134"/>
      <c r="KNE44" s="134"/>
      <c r="KNF44" s="134"/>
      <c r="KNG44" s="134"/>
      <c r="KNH44" s="134"/>
      <c r="KNI44" s="134"/>
      <c r="KNJ44" s="134"/>
      <c r="KNK44" s="134"/>
      <c r="KNL44" s="134"/>
      <c r="KNM44" s="134"/>
      <c r="KNN44" s="134"/>
      <c r="KNO44" s="134"/>
      <c r="KNP44" s="134"/>
      <c r="KNQ44" s="134"/>
      <c r="KNR44" s="134"/>
      <c r="KNS44" s="134"/>
      <c r="KNT44" s="134"/>
      <c r="KNU44" s="134"/>
      <c r="KNV44" s="134"/>
      <c r="KNW44" s="134"/>
      <c r="KNX44" s="134"/>
      <c r="KNY44" s="134"/>
      <c r="KNZ44" s="134"/>
      <c r="KOA44" s="134"/>
      <c r="KOB44" s="134"/>
      <c r="KOC44" s="134"/>
      <c r="KOD44" s="134"/>
      <c r="KOE44" s="134"/>
      <c r="KOF44" s="134"/>
      <c r="KOG44" s="134"/>
      <c r="KOH44" s="134"/>
      <c r="KOI44" s="134"/>
      <c r="KOJ44" s="134"/>
      <c r="KOK44" s="134"/>
      <c r="KOL44" s="134"/>
      <c r="KOM44" s="134"/>
      <c r="KON44" s="134"/>
      <c r="KOO44" s="134"/>
      <c r="KOP44" s="134"/>
      <c r="KOQ44" s="134"/>
      <c r="KOR44" s="134"/>
      <c r="KOS44" s="134"/>
      <c r="KOT44" s="134"/>
      <c r="KOU44" s="134"/>
      <c r="KOV44" s="134"/>
      <c r="KOW44" s="134"/>
      <c r="KOX44" s="134"/>
      <c r="KOY44" s="134"/>
      <c r="KOZ44" s="134"/>
      <c r="KPA44" s="134"/>
      <c r="KPB44" s="134"/>
      <c r="KPC44" s="134"/>
      <c r="KPD44" s="134"/>
      <c r="KPE44" s="134"/>
      <c r="KPF44" s="134"/>
      <c r="KPG44" s="134"/>
      <c r="KPH44" s="134"/>
      <c r="KPI44" s="134"/>
      <c r="KPJ44" s="134"/>
      <c r="KPK44" s="134"/>
      <c r="KPL44" s="134"/>
      <c r="KPM44" s="134"/>
      <c r="KPN44" s="134"/>
      <c r="KPO44" s="134"/>
      <c r="KPP44" s="134"/>
      <c r="KPQ44" s="134"/>
      <c r="KPR44" s="134"/>
      <c r="KPS44" s="134"/>
      <c r="KPT44" s="134"/>
      <c r="KPU44" s="134"/>
      <c r="KPV44" s="134"/>
      <c r="KPW44" s="134"/>
      <c r="KPX44" s="134"/>
      <c r="KPY44" s="134"/>
      <c r="KPZ44" s="134"/>
      <c r="KQA44" s="134"/>
      <c r="KQB44" s="134"/>
      <c r="KQC44" s="134"/>
      <c r="KQD44" s="134"/>
      <c r="KQE44" s="134"/>
      <c r="KQF44" s="134"/>
      <c r="KQG44" s="134"/>
      <c r="KQH44" s="134"/>
      <c r="KQI44" s="134"/>
      <c r="KQJ44" s="134"/>
      <c r="KQK44" s="134"/>
      <c r="KQL44" s="134"/>
      <c r="KQM44" s="134"/>
      <c r="KQN44" s="134"/>
      <c r="KQO44" s="134"/>
      <c r="KQP44" s="134"/>
      <c r="KQQ44" s="134"/>
      <c r="KQR44" s="134"/>
      <c r="KQS44" s="134"/>
      <c r="KQT44" s="134"/>
      <c r="KQU44" s="134"/>
      <c r="KQV44" s="134"/>
      <c r="KQW44" s="134"/>
      <c r="KQX44" s="134"/>
      <c r="KQY44" s="134"/>
      <c r="KQZ44" s="134"/>
      <c r="KRA44" s="134"/>
      <c r="KRB44" s="134"/>
      <c r="KRC44" s="134"/>
      <c r="KRD44" s="134"/>
      <c r="KRE44" s="134"/>
      <c r="KRF44" s="134"/>
      <c r="KRG44" s="134"/>
      <c r="KRH44" s="134"/>
      <c r="KRI44" s="134"/>
      <c r="KRJ44" s="134"/>
      <c r="KRK44" s="134"/>
      <c r="KRL44" s="134"/>
      <c r="KRM44" s="134"/>
      <c r="KRN44" s="134"/>
      <c r="KRO44" s="134"/>
      <c r="KRP44" s="134"/>
      <c r="KRQ44" s="134"/>
      <c r="KRR44" s="134"/>
      <c r="KRS44" s="134"/>
      <c r="KRT44" s="134"/>
      <c r="KRU44" s="134"/>
      <c r="KRV44" s="134"/>
      <c r="KRW44" s="134"/>
      <c r="KRX44" s="134"/>
      <c r="KRY44" s="134"/>
      <c r="KRZ44" s="134"/>
      <c r="KSA44" s="134"/>
      <c r="KSB44" s="134"/>
      <c r="KSC44" s="134"/>
      <c r="KSD44" s="134"/>
      <c r="KSE44" s="134"/>
      <c r="KSF44" s="134"/>
      <c r="KSG44" s="134"/>
      <c r="KSH44" s="134"/>
      <c r="KSI44" s="134"/>
      <c r="KSJ44" s="134"/>
      <c r="KSK44" s="134"/>
      <c r="KSL44" s="134"/>
      <c r="KSM44" s="134"/>
      <c r="KSN44" s="134"/>
      <c r="KSO44" s="134"/>
      <c r="KSP44" s="134"/>
      <c r="KSQ44" s="134"/>
      <c r="KSR44" s="134"/>
      <c r="KSS44" s="134"/>
      <c r="KST44" s="134"/>
      <c r="KSU44" s="134"/>
      <c r="KSV44" s="134"/>
      <c r="KSW44" s="134"/>
      <c r="KSX44" s="134"/>
      <c r="KSY44" s="134"/>
      <c r="KSZ44" s="134"/>
      <c r="KTA44" s="134"/>
      <c r="KTB44" s="134"/>
      <c r="KTC44" s="134"/>
      <c r="KTD44" s="134"/>
      <c r="KTE44" s="134"/>
      <c r="KTF44" s="134"/>
      <c r="KTG44" s="134"/>
      <c r="KTH44" s="134"/>
      <c r="KTI44" s="134"/>
      <c r="KTJ44" s="134"/>
      <c r="KTK44" s="134"/>
      <c r="KTL44" s="134"/>
      <c r="KTM44" s="134"/>
      <c r="KTN44" s="134"/>
      <c r="KTO44" s="134"/>
      <c r="KTP44" s="134"/>
      <c r="KTQ44" s="134"/>
      <c r="KTR44" s="134"/>
      <c r="KTS44" s="134"/>
      <c r="KTT44" s="134"/>
      <c r="KTU44" s="134"/>
      <c r="KTV44" s="134"/>
      <c r="KTW44" s="134"/>
      <c r="KTX44" s="134"/>
      <c r="KTY44" s="134"/>
      <c r="KTZ44" s="134"/>
      <c r="KUA44" s="134"/>
      <c r="KUB44" s="134"/>
      <c r="KUC44" s="134"/>
      <c r="KUD44" s="134"/>
      <c r="KUE44" s="134"/>
      <c r="KUF44" s="134"/>
      <c r="KUG44" s="134"/>
      <c r="KUH44" s="134"/>
      <c r="KUI44" s="134"/>
      <c r="KUJ44" s="134"/>
      <c r="KUK44" s="134"/>
      <c r="KUL44" s="134"/>
      <c r="KUM44" s="134"/>
      <c r="KUN44" s="134"/>
      <c r="KUO44" s="134"/>
      <c r="KUP44" s="134"/>
      <c r="KUQ44" s="134"/>
      <c r="KUR44" s="134"/>
      <c r="KUS44" s="134"/>
      <c r="KUT44" s="134"/>
      <c r="KUU44" s="134"/>
      <c r="KUV44" s="134"/>
      <c r="KUW44" s="134"/>
      <c r="KUX44" s="134"/>
      <c r="KUY44" s="134"/>
      <c r="KUZ44" s="134"/>
      <c r="KVA44" s="134"/>
      <c r="KVB44" s="134"/>
      <c r="KVC44" s="134"/>
      <c r="KVD44" s="134"/>
      <c r="KVE44" s="134"/>
      <c r="KVF44" s="134"/>
      <c r="KVG44" s="134"/>
      <c r="KVH44" s="134"/>
      <c r="KVI44" s="134"/>
      <c r="KVJ44" s="134"/>
      <c r="KVK44" s="134"/>
      <c r="KVL44" s="134"/>
      <c r="KVM44" s="134"/>
      <c r="KVN44" s="134"/>
      <c r="KVO44" s="134"/>
      <c r="KVP44" s="134"/>
      <c r="KVQ44" s="134"/>
      <c r="KVR44" s="134"/>
      <c r="KVS44" s="134"/>
      <c r="KVT44" s="134"/>
      <c r="KVU44" s="134"/>
      <c r="KVV44" s="134"/>
      <c r="KVW44" s="134"/>
      <c r="KVX44" s="134"/>
      <c r="KVY44" s="134"/>
      <c r="KVZ44" s="134"/>
      <c r="KWA44" s="134"/>
      <c r="KWB44" s="134"/>
      <c r="KWC44" s="134"/>
      <c r="KWD44" s="134"/>
      <c r="KWE44" s="134"/>
      <c r="KWF44" s="134"/>
      <c r="KWG44" s="134"/>
      <c r="KWH44" s="134"/>
      <c r="KWI44" s="134"/>
      <c r="KWJ44" s="134"/>
      <c r="KWK44" s="134"/>
      <c r="KWL44" s="134"/>
      <c r="KWM44" s="134"/>
      <c r="KWN44" s="134"/>
      <c r="KWO44" s="134"/>
      <c r="KWP44" s="134"/>
      <c r="KWQ44" s="134"/>
      <c r="KWR44" s="134"/>
      <c r="KWS44" s="134"/>
      <c r="KWT44" s="134"/>
      <c r="KWU44" s="134"/>
      <c r="KWV44" s="134"/>
      <c r="KWW44" s="134"/>
      <c r="KWX44" s="134"/>
      <c r="KWY44" s="134"/>
      <c r="KWZ44" s="134"/>
      <c r="KXA44" s="134"/>
      <c r="KXB44" s="134"/>
      <c r="KXC44" s="134"/>
      <c r="KXD44" s="134"/>
      <c r="KXE44" s="134"/>
      <c r="KXF44" s="134"/>
      <c r="KXG44" s="134"/>
      <c r="KXH44" s="134"/>
      <c r="KXI44" s="134"/>
      <c r="KXJ44" s="134"/>
      <c r="KXK44" s="134"/>
      <c r="KXL44" s="134"/>
      <c r="KXM44" s="134"/>
      <c r="KXN44" s="134"/>
      <c r="KXO44" s="134"/>
      <c r="KXP44" s="134"/>
      <c r="KXQ44" s="134"/>
      <c r="KXR44" s="134"/>
      <c r="KXS44" s="134"/>
      <c r="KXT44" s="134"/>
      <c r="KXU44" s="134"/>
      <c r="KXV44" s="134"/>
      <c r="KXW44" s="134"/>
      <c r="KXX44" s="134"/>
      <c r="KXY44" s="134"/>
      <c r="KXZ44" s="134"/>
      <c r="KYA44" s="134"/>
      <c r="KYB44" s="134"/>
      <c r="KYC44" s="134"/>
      <c r="KYD44" s="134"/>
      <c r="KYE44" s="134"/>
      <c r="KYF44" s="134"/>
      <c r="KYG44" s="134"/>
      <c r="KYH44" s="134"/>
      <c r="KYI44" s="134"/>
      <c r="KYJ44" s="134"/>
      <c r="KYK44" s="134"/>
      <c r="KYL44" s="134"/>
      <c r="KYM44" s="134"/>
      <c r="KYN44" s="134"/>
      <c r="KYO44" s="134"/>
      <c r="KYP44" s="134"/>
      <c r="KYQ44" s="134"/>
      <c r="KYR44" s="134"/>
      <c r="KYS44" s="134"/>
      <c r="KYT44" s="134"/>
      <c r="KYU44" s="134"/>
      <c r="KYV44" s="134"/>
      <c r="KYW44" s="134"/>
      <c r="KYX44" s="134"/>
      <c r="KYY44" s="134"/>
      <c r="KYZ44" s="134"/>
      <c r="KZA44" s="134"/>
      <c r="KZB44" s="134"/>
      <c r="KZC44" s="134"/>
      <c r="KZD44" s="134"/>
      <c r="KZE44" s="134"/>
      <c r="KZF44" s="134"/>
      <c r="KZG44" s="134"/>
      <c r="KZH44" s="134"/>
      <c r="KZI44" s="134"/>
      <c r="KZJ44" s="134"/>
      <c r="KZK44" s="134"/>
      <c r="KZL44" s="134"/>
      <c r="KZM44" s="134"/>
      <c r="KZN44" s="134"/>
      <c r="KZO44" s="134"/>
      <c r="KZP44" s="134"/>
      <c r="KZQ44" s="134"/>
      <c r="KZR44" s="134"/>
      <c r="KZS44" s="134"/>
      <c r="KZT44" s="134"/>
      <c r="KZU44" s="134"/>
      <c r="KZV44" s="134"/>
      <c r="KZW44" s="134"/>
      <c r="KZX44" s="134"/>
      <c r="KZY44" s="134"/>
      <c r="KZZ44" s="134"/>
      <c r="LAA44" s="134"/>
      <c r="LAB44" s="134"/>
      <c r="LAC44" s="134"/>
      <c r="LAD44" s="134"/>
      <c r="LAE44" s="134"/>
      <c r="LAF44" s="134"/>
      <c r="LAG44" s="134"/>
      <c r="LAH44" s="134"/>
      <c r="LAI44" s="134"/>
      <c r="LAJ44" s="134"/>
      <c r="LAK44" s="134"/>
      <c r="LAL44" s="134"/>
      <c r="LAM44" s="134"/>
      <c r="LAN44" s="134"/>
      <c r="LAO44" s="134"/>
      <c r="LAP44" s="134"/>
      <c r="LAQ44" s="134"/>
      <c r="LAR44" s="134"/>
      <c r="LAS44" s="134"/>
      <c r="LAT44" s="134"/>
      <c r="LAU44" s="134"/>
      <c r="LAV44" s="134"/>
      <c r="LAW44" s="134"/>
      <c r="LAX44" s="134"/>
      <c r="LAY44" s="134"/>
      <c r="LAZ44" s="134"/>
      <c r="LBA44" s="134"/>
      <c r="LBB44" s="134"/>
      <c r="LBC44" s="134"/>
      <c r="LBD44" s="134"/>
      <c r="LBE44" s="134"/>
      <c r="LBF44" s="134"/>
      <c r="LBG44" s="134"/>
      <c r="LBH44" s="134"/>
      <c r="LBI44" s="134"/>
      <c r="LBJ44" s="134"/>
      <c r="LBK44" s="134"/>
      <c r="LBL44" s="134"/>
      <c r="LBM44" s="134"/>
      <c r="LBN44" s="134"/>
      <c r="LBO44" s="134"/>
      <c r="LBP44" s="134"/>
      <c r="LBQ44" s="134"/>
      <c r="LBR44" s="134"/>
      <c r="LBS44" s="134"/>
      <c r="LBT44" s="134"/>
      <c r="LBU44" s="134"/>
      <c r="LBV44" s="134"/>
      <c r="LBW44" s="134"/>
      <c r="LBX44" s="134"/>
      <c r="LBY44" s="134"/>
      <c r="LBZ44" s="134"/>
      <c r="LCA44" s="134"/>
      <c r="LCB44" s="134"/>
      <c r="LCC44" s="134"/>
      <c r="LCD44" s="134"/>
      <c r="LCE44" s="134"/>
      <c r="LCF44" s="134"/>
      <c r="LCG44" s="134"/>
      <c r="LCH44" s="134"/>
      <c r="LCI44" s="134"/>
      <c r="LCJ44" s="134"/>
      <c r="LCK44" s="134"/>
      <c r="LCL44" s="134"/>
      <c r="LCM44" s="134"/>
      <c r="LCN44" s="134"/>
      <c r="LCO44" s="134"/>
      <c r="LCP44" s="134"/>
      <c r="LCQ44" s="134"/>
      <c r="LCR44" s="134"/>
      <c r="LCS44" s="134"/>
      <c r="LCT44" s="134"/>
      <c r="LCU44" s="134"/>
      <c r="LCV44" s="134"/>
      <c r="LCW44" s="134"/>
      <c r="LCX44" s="134"/>
      <c r="LCY44" s="134"/>
      <c r="LCZ44" s="134"/>
      <c r="LDA44" s="134"/>
      <c r="LDB44" s="134"/>
      <c r="LDC44" s="134"/>
      <c r="LDD44" s="134"/>
      <c r="LDE44" s="134"/>
      <c r="LDF44" s="134"/>
      <c r="LDG44" s="134"/>
      <c r="LDH44" s="134"/>
      <c r="LDI44" s="134"/>
      <c r="LDJ44" s="134"/>
      <c r="LDK44" s="134"/>
      <c r="LDL44" s="134"/>
      <c r="LDM44" s="134"/>
      <c r="LDN44" s="134"/>
      <c r="LDO44" s="134"/>
      <c r="LDP44" s="134"/>
      <c r="LDQ44" s="134"/>
      <c r="LDR44" s="134"/>
      <c r="LDS44" s="134"/>
      <c r="LDT44" s="134"/>
      <c r="LDU44" s="134"/>
      <c r="LDV44" s="134"/>
      <c r="LDW44" s="134"/>
      <c r="LDX44" s="134"/>
      <c r="LDY44" s="134"/>
      <c r="LDZ44" s="134"/>
      <c r="LEA44" s="134"/>
      <c r="LEB44" s="134"/>
      <c r="LEC44" s="134"/>
      <c r="LED44" s="134"/>
      <c r="LEE44" s="134"/>
      <c r="LEF44" s="134"/>
      <c r="LEG44" s="134"/>
      <c r="LEH44" s="134"/>
      <c r="LEI44" s="134"/>
      <c r="LEJ44" s="134"/>
      <c r="LEK44" s="134"/>
      <c r="LEL44" s="134"/>
      <c r="LEM44" s="134"/>
      <c r="LEN44" s="134"/>
      <c r="LEO44" s="134"/>
      <c r="LEP44" s="134"/>
      <c r="LEQ44" s="134"/>
      <c r="LER44" s="134"/>
      <c r="LES44" s="134"/>
      <c r="LET44" s="134"/>
      <c r="LEU44" s="134"/>
      <c r="LEV44" s="134"/>
      <c r="LEW44" s="134"/>
      <c r="LEX44" s="134"/>
      <c r="LEY44" s="134"/>
      <c r="LEZ44" s="134"/>
      <c r="LFA44" s="134"/>
      <c r="LFB44" s="134"/>
      <c r="LFC44" s="134"/>
      <c r="LFD44" s="134"/>
      <c r="LFE44" s="134"/>
      <c r="LFF44" s="134"/>
      <c r="LFG44" s="134"/>
      <c r="LFH44" s="134"/>
      <c r="LFI44" s="134"/>
      <c r="LFJ44" s="134"/>
      <c r="LFK44" s="134"/>
      <c r="LFL44" s="134"/>
      <c r="LFM44" s="134"/>
      <c r="LFN44" s="134"/>
      <c r="LFO44" s="134"/>
      <c r="LFP44" s="134"/>
      <c r="LFQ44" s="134"/>
      <c r="LFR44" s="134"/>
      <c r="LFS44" s="134"/>
      <c r="LFT44" s="134"/>
      <c r="LFU44" s="134"/>
      <c r="LFV44" s="134"/>
      <c r="LFW44" s="134"/>
      <c r="LFX44" s="134"/>
      <c r="LFY44" s="134"/>
      <c r="LFZ44" s="134"/>
      <c r="LGA44" s="134"/>
      <c r="LGB44" s="134"/>
      <c r="LGC44" s="134"/>
      <c r="LGD44" s="134"/>
      <c r="LGE44" s="134"/>
      <c r="LGF44" s="134"/>
      <c r="LGG44" s="134"/>
      <c r="LGH44" s="134"/>
      <c r="LGI44" s="134"/>
      <c r="LGJ44" s="134"/>
      <c r="LGK44" s="134"/>
      <c r="LGL44" s="134"/>
      <c r="LGM44" s="134"/>
      <c r="LGN44" s="134"/>
      <c r="LGO44" s="134"/>
      <c r="LGP44" s="134"/>
      <c r="LGQ44" s="134"/>
      <c r="LGR44" s="134"/>
      <c r="LGS44" s="134"/>
      <c r="LGT44" s="134"/>
      <c r="LGU44" s="134"/>
      <c r="LGV44" s="134"/>
      <c r="LGW44" s="134"/>
      <c r="LGX44" s="134"/>
      <c r="LGY44" s="134"/>
      <c r="LGZ44" s="134"/>
      <c r="LHA44" s="134"/>
      <c r="LHB44" s="134"/>
      <c r="LHC44" s="134"/>
      <c r="LHD44" s="134"/>
      <c r="LHE44" s="134"/>
      <c r="LHF44" s="134"/>
      <c r="LHG44" s="134"/>
      <c r="LHH44" s="134"/>
      <c r="LHI44" s="134"/>
      <c r="LHJ44" s="134"/>
      <c r="LHK44" s="134"/>
      <c r="LHL44" s="134"/>
      <c r="LHM44" s="134"/>
      <c r="LHN44" s="134"/>
      <c r="LHO44" s="134"/>
      <c r="LHP44" s="134"/>
      <c r="LHQ44" s="134"/>
      <c r="LHR44" s="134"/>
      <c r="LHS44" s="134"/>
      <c r="LHT44" s="134"/>
      <c r="LHU44" s="134"/>
      <c r="LHV44" s="134"/>
      <c r="LHW44" s="134"/>
      <c r="LHX44" s="134"/>
      <c r="LHY44" s="134"/>
      <c r="LHZ44" s="134"/>
      <c r="LIA44" s="134"/>
      <c r="LIB44" s="134"/>
      <c r="LIC44" s="134"/>
      <c r="LID44" s="134"/>
      <c r="LIE44" s="134"/>
      <c r="LIF44" s="134"/>
      <c r="LIG44" s="134"/>
      <c r="LIH44" s="134"/>
      <c r="LII44" s="134"/>
      <c r="LIJ44" s="134"/>
      <c r="LIK44" s="134"/>
      <c r="LIL44" s="134"/>
      <c r="LIM44" s="134"/>
      <c r="LIN44" s="134"/>
      <c r="LIO44" s="134"/>
      <c r="LIP44" s="134"/>
      <c r="LIQ44" s="134"/>
      <c r="LIR44" s="134"/>
      <c r="LIS44" s="134"/>
      <c r="LIT44" s="134"/>
      <c r="LIU44" s="134"/>
      <c r="LIV44" s="134"/>
      <c r="LIW44" s="134"/>
      <c r="LIX44" s="134"/>
      <c r="LIY44" s="134"/>
      <c r="LIZ44" s="134"/>
      <c r="LJA44" s="134"/>
      <c r="LJB44" s="134"/>
      <c r="LJC44" s="134"/>
      <c r="LJD44" s="134"/>
      <c r="LJE44" s="134"/>
      <c r="LJF44" s="134"/>
      <c r="LJG44" s="134"/>
      <c r="LJH44" s="134"/>
      <c r="LJI44" s="134"/>
      <c r="LJJ44" s="134"/>
      <c r="LJK44" s="134"/>
      <c r="LJL44" s="134"/>
      <c r="LJM44" s="134"/>
      <c r="LJN44" s="134"/>
      <c r="LJO44" s="134"/>
      <c r="LJP44" s="134"/>
      <c r="LJQ44" s="134"/>
      <c r="LJR44" s="134"/>
      <c r="LJS44" s="134"/>
      <c r="LJT44" s="134"/>
      <c r="LJU44" s="134"/>
      <c r="LJV44" s="134"/>
      <c r="LJW44" s="134"/>
      <c r="LJX44" s="134"/>
      <c r="LJY44" s="134"/>
      <c r="LJZ44" s="134"/>
      <c r="LKA44" s="134"/>
      <c r="LKB44" s="134"/>
      <c r="LKC44" s="134"/>
      <c r="LKD44" s="134"/>
      <c r="LKE44" s="134"/>
      <c r="LKF44" s="134"/>
      <c r="LKG44" s="134"/>
      <c r="LKH44" s="134"/>
      <c r="LKI44" s="134"/>
      <c r="LKJ44" s="134"/>
      <c r="LKK44" s="134"/>
      <c r="LKL44" s="134"/>
      <c r="LKM44" s="134"/>
      <c r="LKN44" s="134"/>
      <c r="LKO44" s="134"/>
      <c r="LKP44" s="134"/>
      <c r="LKQ44" s="134"/>
      <c r="LKR44" s="134"/>
      <c r="LKS44" s="134"/>
      <c r="LKT44" s="134"/>
      <c r="LKU44" s="134"/>
      <c r="LKV44" s="134"/>
      <c r="LKW44" s="134"/>
      <c r="LKX44" s="134"/>
      <c r="LKY44" s="134"/>
      <c r="LKZ44" s="134"/>
      <c r="LLA44" s="134"/>
      <c r="LLB44" s="134"/>
      <c r="LLC44" s="134"/>
      <c r="LLD44" s="134"/>
      <c r="LLE44" s="134"/>
      <c r="LLF44" s="134"/>
      <c r="LLG44" s="134"/>
      <c r="LLH44" s="134"/>
      <c r="LLI44" s="134"/>
      <c r="LLJ44" s="134"/>
      <c r="LLK44" s="134"/>
      <c r="LLL44" s="134"/>
      <c r="LLM44" s="134"/>
      <c r="LLN44" s="134"/>
      <c r="LLO44" s="134"/>
      <c r="LLP44" s="134"/>
      <c r="LLQ44" s="134"/>
      <c r="LLR44" s="134"/>
      <c r="LLS44" s="134"/>
      <c r="LLT44" s="134"/>
      <c r="LLU44" s="134"/>
      <c r="LLV44" s="134"/>
      <c r="LLW44" s="134"/>
      <c r="LLX44" s="134"/>
      <c r="LLY44" s="134"/>
      <c r="LLZ44" s="134"/>
      <c r="LMA44" s="134"/>
      <c r="LMB44" s="134"/>
      <c r="LMC44" s="134"/>
      <c r="LMD44" s="134"/>
      <c r="LME44" s="134"/>
      <c r="LMF44" s="134"/>
      <c r="LMG44" s="134"/>
      <c r="LMH44" s="134"/>
      <c r="LMI44" s="134"/>
      <c r="LMJ44" s="134"/>
      <c r="LMK44" s="134"/>
      <c r="LML44" s="134"/>
      <c r="LMM44" s="134"/>
      <c r="LMN44" s="134"/>
      <c r="LMO44" s="134"/>
      <c r="LMP44" s="134"/>
      <c r="LMQ44" s="134"/>
      <c r="LMR44" s="134"/>
      <c r="LMS44" s="134"/>
      <c r="LMT44" s="134"/>
      <c r="LMU44" s="134"/>
      <c r="LMV44" s="134"/>
      <c r="LMW44" s="134"/>
      <c r="LMX44" s="134"/>
      <c r="LMY44" s="134"/>
      <c r="LMZ44" s="134"/>
      <c r="LNA44" s="134"/>
      <c r="LNB44" s="134"/>
      <c r="LNC44" s="134"/>
      <c r="LND44" s="134"/>
      <c r="LNE44" s="134"/>
      <c r="LNF44" s="134"/>
      <c r="LNG44" s="134"/>
      <c r="LNH44" s="134"/>
      <c r="LNI44" s="134"/>
      <c r="LNJ44" s="134"/>
      <c r="LNK44" s="134"/>
      <c r="LNL44" s="134"/>
      <c r="LNM44" s="134"/>
      <c r="LNN44" s="134"/>
      <c r="LNO44" s="134"/>
      <c r="LNP44" s="134"/>
      <c r="LNQ44" s="134"/>
      <c r="LNR44" s="134"/>
      <c r="LNS44" s="134"/>
      <c r="LNT44" s="134"/>
      <c r="LNU44" s="134"/>
      <c r="LNV44" s="134"/>
      <c r="LNW44" s="134"/>
      <c r="LNX44" s="134"/>
      <c r="LNY44" s="134"/>
      <c r="LNZ44" s="134"/>
      <c r="LOA44" s="134"/>
      <c r="LOB44" s="134"/>
      <c r="LOC44" s="134"/>
      <c r="LOD44" s="134"/>
      <c r="LOE44" s="134"/>
      <c r="LOF44" s="134"/>
      <c r="LOG44" s="134"/>
      <c r="LOH44" s="134"/>
      <c r="LOI44" s="134"/>
      <c r="LOJ44" s="134"/>
      <c r="LOK44" s="134"/>
      <c r="LOL44" s="134"/>
      <c r="LOM44" s="134"/>
      <c r="LON44" s="134"/>
      <c r="LOO44" s="134"/>
      <c r="LOP44" s="134"/>
      <c r="LOQ44" s="134"/>
      <c r="LOR44" s="134"/>
      <c r="LOS44" s="134"/>
      <c r="LOT44" s="134"/>
      <c r="LOU44" s="134"/>
      <c r="LOV44" s="134"/>
      <c r="LOW44" s="134"/>
      <c r="LOX44" s="134"/>
      <c r="LOY44" s="134"/>
      <c r="LOZ44" s="134"/>
      <c r="LPA44" s="134"/>
      <c r="LPB44" s="134"/>
      <c r="LPC44" s="134"/>
      <c r="LPD44" s="134"/>
      <c r="LPE44" s="134"/>
      <c r="LPF44" s="134"/>
      <c r="LPG44" s="134"/>
      <c r="LPH44" s="134"/>
      <c r="LPI44" s="134"/>
      <c r="LPJ44" s="134"/>
      <c r="LPK44" s="134"/>
      <c r="LPL44" s="134"/>
      <c r="LPM44" s="134"/>
      <c r="LPN44" s="134"/>
      <c r="LPO44" s="134"/>
      <c r="LPP44" s="134"/>
      <c r="LPQ44" s="134"/>
      <c r="LPR44" s="134"/>
      <c r="LPS44" s="134"/>
      <c r="LPT44" s="134"/>
      <c r="LPU44" s="134"/>
      <c r="LPV44" s="134"/>
      <c r="LPW44" s="134"/>
      <c r="LPX44" s="134"/>
      <c r="LPY44" s="134"/>
      <c r="LPZ44" s="134"/>
      <c r="LQA44" s="134"/>
      <c r="LQB44" s="134"/>
      <c r="LQC44" s="134"/>
      <c r="LQD44" s="134"/>
      <c r="LQE44" s="134"/>
      <c r="LQF44" s="134"/>
      <c r="LQG44" s="134"/>
      <c r="LQH44" s="134"/>
      <c r="LQI44" s="134"/>
      <c r="LQJ44" s="134"/>
      <c r="LQK44" s="134"/>
      <c r="LQL44" s="134"/>
      <c r="LQM44" s="134"/>
      <c r="LQN44" s="134"/>
      <c r="LQO44" s="134"/>
      <c r="LQP44" s="134"/>
      <c r="LQQ44" s="134"/>
      <c r="LQR44" s="134"/>
      <c r="LQS44" s="134"/>
      <c r="LQT44" s="134"/>
      <c r="LQU44" s="134"/>
      <c r="LQV44" s="134"/>
      <c r="LQW44" s="134"/>
      <c r="LQX44" s="134"/>
      <c r="LQY44" s="134"/>
      <c r="LQZ44" s="134"/>
      <c r="LRA44" s="134"/>
      <c r="LRB44" s="134"/>
      <c r="LRC44" s="134"/>
      <c r="LRD44" s="134"/>
      <c r="LRE44" s="134"/>
      <c r="LRF44" s="134"/>
      <c r="LRG44" s="134"/>
      <c r="LRH44" s="134"/>
      <c r="LRI44" s="134"/>
      <c r="LRJ44" s="134"/>
      <c r="LRK44" s="134"/>
      <c r="LRL44" s="134"/>
      <c r="LRM44" s="134"/>
      <c r="LRN44" s="134"/>
      <c r="LRO44" s="134"/>
      <c r="LRP44" s="134"/>
      <c r="LRQ44" s="134"/>
      <c r="LRR44" s="134"/>
      <c r="LRS44" s="134"/>
      <c r="LRT44" s="134"/>
      <c r="LRU44" s="134"/>
      <c r="LRV44" s="134"/>
      <c r="LRW44" s="134"/>
      <c r="LRX44" s="134"/>
      <c r="LRY44" s="134"/>
      <c r="LRZ44" s="134"/>
      <c r="LSA44" s="134"/>
      <c r="LSB44" s="134"/>
      <c r="LSC44" s="134"/>
      <c r="LSD44" s="134"/>
      <c r="LSE44" s="134"/>
      <c r="LSF44" s="134"/>
      <c r="LSG44" s="134"/>
      <c r="LSH44" s="134"/>
      <c r="LSI44" s="134"/>
      <c r="LSJ44" s="134"/>
      <c r="LSK44" s="134"/>
      <c r="LSL44" s="134"/>
      <c r="LSM44" s="134"/>
      <c r="LSN44" s="134"/>
      <c r="LSO44" s="134"/>
      <c r="LSP44" s="134"/>
      <c r="LSQ44" s="134"/>
      <c r="LSR44" s="134"/>
      <c r="LSS44" s="134"/>
      <c r="LST44" s="134"/>
      <c r="LSU44" s="134"/>
      <c r="LSV44" s="134"/>
      <c r="LSW44" s="134"/>
      <c r="LSX44" s="134"/>
      <c r="LSY44" s="134"/>
      <c r="LSZ44" s="134"/>
      <c r="LTA44" s="134"/>
      <c r="LTB44" s="134"/>
      <c r="LTC44" s="134"/>
      <c r="LTD44" s="134"/>
      <c r="LTE44" s="134"/>
      <c r="LTF44" s="134"/>
      <c r="LTG44" s="134"/>
      <c r="LTH44" s="134"/>
      <c r="LTI44" s="134"/>
      <c r="LTJ44" s="134"/>
      <c r="LTK44" s="134"/>
      <c r="LTL44" s="134"/>
      <c r="LTM44" s="134"/>
      <c r="LTN44" s="134"/>
      <c r="LTO44" s="134"/>
      <c r="LTP44" s="134"/>
      <c r="LTQ44" s="134"/>
      <c r="LTR44" s="134"/>
      <c r="LTS44" s="134"/>
      <c r="LTT44" s="134"/>
      <c r="LTU44" s="134"/>
      <c r="LTV44" s="134"/>
      <c r="LTW44" s="134"/>
      <c r="LTX44" s="134"/>
      <c r="LTY44" s="134"/>
      <c r="LTZ44" s="134"/>
      <c r="LUA44" s="134"/>
      <c r="LUB44" s="134"/>
      <c r="LUC44" s="134"/>
      <c r="LUD44" s="134"/>
      <c r="LUE44" s="134"/>
      <c r="LUF44" s="134"/>
      <c r="LUG44" s="134"/>
      <c r="LUH44" s="134"/>
      <c r="LUI44" s="134"/>
      <c r="LUJ44" s="134"/>
      <c r="LUK44" s="134"/>
      <c r="LUL44" s="134"/>
      <c r="LUM44" s="134"/>
      <c r="LUN44" s="134"/>
      <c r="LUO44" s="134"/>
      <c r="LUP44" s="134"/>
      <c r="LUQ44" s="134"/>
      <c r="LUR44" s="134"/>
      <c r="LUS44" s="134"/>
      <c r="LUT44" s="134"/>
      <c r="LUU44" s="134"/>
      <c r="LUV44" s="134"/>
      <c r="LUW44" s="134"/>
      <c r="LUX44" s="134"/>
      <c r="LUY44" s="134"/>
      <c r="LUZ44" s="134"/>
      <c r="LVA44" s="134"/>
      <c r="LVB44" s="134"/>
      <c r="LVC44" s="134"/>
      <c r="LVD44" s="134"/>
      <c r="LVE44" s="134"/>
      <c r="LVF44" s="134"/>
      <c r="LVG44" s="134"/>
      <c r="LVH44" s="134"/>
      <c r="LVI44" s="134"/>
      <c r="LVJ44" s="134"/>
      <c r="LVK44" s="134"/>
      <c r="LVL44" s="134"/>
      <c r="LVM44" s="134"/>
      <c r="LVN44" s="134"/>
      <c r="LVO44" s="134"/>
      <c r="LVP44" s="134"/>
      <c r="LVQ44" s="134"/>
      <c r="LVR44" s="134"/>
      <c r="LVS44" s="134"/>
      <c r="LVT44" s="134"/>
      <c r="LVU44" s="134"/>
      <c r="LVV44" s="134"/>
      <c r="LVW44" s="134"/>
      <c r="LVX44" s="134"/>
      <c r="LVY44" s="134"/>
      <c r="LVZ44" s="134"/>
      <c r="LWA44" s="134"/>
      <c r="LWB44" s="134"/>
      <c r="LWC44" s="134"/>
      <c r="LWD44" s="134"/>
      <c r="LWE44" s="134"/>
      <c r="LWF44" s="134"/>
      <c r="LWG44" s="134"/>
      <c r="LWH44" s="134"/>
      <c r="LWI44" s="134"/>
      <c r="LWJ44" s="134"/>
      <c r="LWK44" s="134"/>
      <c r="LWL44" s="134"/>
      <c r="LWM44" s="134"/>
      <c r="LWN44" s="134"/>
      <c r="LWO44" s="134"/>
      <c r="LWP44" s="134"/>
      <c r="LWQ44" s="134"/>
      <c r="LWR44" s="134"/>
      <c r="LWS44" s="134"/>
      <c r="LWT44" s="134"/>
      <c r="LWU44" s="134"/>
      <c r="LWV44" s="134"/>
      <c r="LWW44" s="134"/>
      <c r="LWX44" s="134"/>
      <c r="LWY44" s="134"/>
      <c r="LWZ44" s="134"/>
      <c r="LXA44" s="134"/>
      <c r="LXB44" s="134"/>
      <c r="LXC44" s="134"/>
      <c r="LXD44" s="134"/>
      <c r="LXE44" s="134"/>
      <c r="LXF44" s="134"/>
      <c r="LXG44" s="134"/>
      <c r="LXH44" s="134"/>
      <c r="LXI44" s="134"/>
      <c r="LXJ44" s="134"/>
      <c r="LXK44" s="134"/>
      <c r="LXL44" s="134"/>
      <c r="LXM44" s="134"/>
      <c r="LXN44" s="134"/>
      <c r="LXO44" s="134"/>
      <c r="LXP44" s="134"/>
      <c r="LXQ44" s="134"/>
      <c r="LXR44" s="134"/>
      <c r="LXS44" s="134"/>
      <c r="LXT44" s="134"/>
      <c r="LXU44" s="134"/>
      <c r="LXV44" s="134"/>
      <c r="LXW44" s="134"/>
      <c r="LXX44" s="134"/>
      <c r="LXY44" s="134"/>
      <c r="LXZ44" s="134"/>
      <c r="LYA44" s="134"/>
      <c r="LYB44" s="134"/>
      <c r="LYC44" s="134"/>
      <c r="LYD44" s="134"/>
      <c r="LYE44" s="134"/>
      <c r="LYF44" s="134"/>
      <c r="LYG44" s="134"/>
      <c r="LYH44" s="134"/>
      <c r="LYI44" s="134"/>
      <c r="LYJ44" s="134"/>
      <c r="LYK44" s="134"/>
      <c r="LYL44" s="134"/>
      <c r="LYM44" s="134"/>
      <c r="LYN44" s="134"/>
      <c r="LYO44" s="134"/>
      <c r="LYP44" s="134"/>
      <c r="LYQ44" s="134"/>
      <c r="LYR44" s="134"/>
      <c r="LYS44" s="134"/>
      <c r="LYT44" s="134"/>
      <c r="LYU44" s="134"/>
      <c r="LYV44" s="134"/>
      <c r="LYW44" s="134"/>
      <c r="LYX44" s="134"/>
      <c r="LYY44" s="134"/>
      <c r="LYZ44" s="134"/>
      <c r="LZA44" s="134"/>
      <c r="LZB44" s="134"/>
      <c r="LZC44" s="134"/>
      <c r="LZD44" s="134"/>
      <c r="LZE44" s="134"/>
      <c r="LZF44" s="134"/>
      <c r="LZG44" s="134"/>
      <c r="LZH44" s="134"/>
      <c r="LZI44" s="134"/>
      <c r="LZJ44" s="134"/>
      <c r="LZK44" s="134"/>
      <c r="LZL44" s="134"/>
      <c r="LZM44" s="134"/>
      <c r="LZN44" s="134"/>
      <c r="LZO44" s="134"/>
      <c r="LZP44" s="134"/>
      <c r="LZQ44" s="134"/>
      <c r="LZR44" s="134"/>
      <c r="LZS44" s="134"/>
      <c r="LZT44" s="134"/>
      <c r="LZU44" s="134"/>
      <c r="LZV44" s="134"/>
      <c r="LZW44" s="134"/>
      <c r="LZX44" s="134"/>
      <c r="LZY44" s="134"/>
      <c r="LZZ44" s="134"/>
      <c r="MAA44" s="134"/>
      <c r="MAB44" s="134"/>
      <c r="MAC44" s="134"/>
      <c r="MAD44" s="134"/>
      <c r="MAE44" s="134"/>
      <c r="MAF44" s="134"/>
      <c r="MAG44" s="134"/>
      <c r="MAH44" s="134"/>
      <c r="MAI44" s="134"/>
      <c r="MAJ44" s="134"/>
      <c r="MAK44" s="134"/>
      <c r="MAL44" s="134"/>
      <c r="MAM44" s="134"/>
      <c r="MAN44" s="134"/>
      <c r="MAO44" s="134"/>
      <c r="MAP44" s="134"/>
      <c r="MAQ44" s="134"/>
      <c r="MAR44" s="134"/>
      <c r="MAS44" s="134"/>
      <c r="MAT44" s="134"/>
      <c r="MAU44" s="134"/>
      <c r="MAV44" s="134"/>
      <c r="MAW44" s="134"/>
      <c r="MAX44" s="134"/>
      <c r="MAY44" s="134"/>
      <c r="MAZ44" s="134"/>
      <c r="MBA44" s="134"/>
      <c r="MBB44" s="134"/>
      <c r="MBC44" s="134"/>
      <c r="MBD44" s="134"/>
      <c r="MBE44" s="134"/>
      <c r="MBF44" s="134"/>
      <c r="MBG44" s="134"/>
      <c r="MBH44" s="134"/>
      <c r="MBI44" s="134"/>
      <c r="MBJ44" s="134"/>
      <c r="MBK44" s="134"/>
      <c r="MBL44" s="134"/>
      <c r="MBM44" s="134"/>
      <c r="MBN44" s="134"/>
      <c r="MBO44" s="134"/>
      <c r="MBP44" s="134"/>
      <c r="MBQ44" s="134"/>
      <c r="MBR44" s="134"/>
      <c r="MBS44" s="134"/>
      <c r="MBT44" s="134"/>
      <c r="MBU44" s="134"/>
      <c r="MBV44" s="134"/>
      <c r="MBW44" s="134"/>
      <c r="MBX44" s="134"/>
      <c r="MBY44" s="134"/>
      <c r="MBZ44" s="134"/>
      <c r="MCA44" s="134"/>
      <c r="MCB44" s="134"/>
      <c r="MCC44" s="134"/>
      <c r="MCD44" s="134"/>
      <c r="MCE44" s="134"/>
      <c r="MCF44" s="134"/>
      <c r="MCG44" s="134"/>
      <c r="MCH44" s="134"/>
      <c r="MCI44" s="134"/>
      <c r="MCJ44" s="134"/>
      <c r="MCK44" s="134"/>
      <c r="MCL44" s="134"/>
      <c r="MCM44" s="134"/>
      <c r="MCN44" s="134"/>
      <c r="MCO44" s="134"/>
      <c r="MCP44" s="134"/>
      <c r="MCQ44" s="134"/>
      <c r="MCR44" s="134"/>
      <c r="MCS44" s="134"/>
      <c r="MCT44" s="134"/>
      <c r="MCU44" s="134"/>
      <c r="MCV44" s="134"/>
      <c r="MCW44" s="134"/>
      <c r="MCX44" s="134"/>
      <c r="MCY44" s="134"/>
      <c r="MCZ44" s="134"/>
      <c r="MDA44" s="134"/>
      <c r="MDB44" s="134"/>
      <c r="MDC44" s="134"/>
      <c r="MDD44" s="134"/>
      <c r="MDE44" s="134"/>
      <c r="MDF44" s="134"/>
      <c r="MDG44" s="134"/>
      <c r="MDH44" s="134"/>
      <c r="MDI44" s="134"/>
      <c r="MDJ44" s="134"/>
      <c r="MDK44" s="134"/>
      <c r="MDL44" s="134"/>
      <c r="MDM44" s="134"/>
      <c r="MDN44" s="134"/>
      <c r="MDO44" s="134"/>
      <c r="MDP44" s="134"/>
      <c r="MDQ44" s="134"/>
      <c r="MDR44" s="134"/>
      <c r="MDS44" s="134"/>
      <c r="MDT44" s="134"/>
      <c r="MDU44" s="134"/>
      <c r="MDV44" s="134"/>
      <c r="MDW44" s="134"/>
      <c r="MDX44" s="134"/>
      <c r="MDY44" s="134"/>
      <c r="MDZ44" s="134"/>
      <c r="MEA44" s="134"/>
      <c r="MEB44" s="134"/>
      <c r="MEC44" s="134"/>
      <c r="MED44" s="134"/>
      <c r="MEE44" s="134"/>
      <c r="MEF44" s="134"/>
      <c r="MEG44" s="134"/>
      <c r="MEH44" s="134"/>
      <c r="MEI44" s="134"/>
      <c r="MEJ44" s="134"/>
      <c r="MEK44" s="134"/>
      <c r="MEL44" s="134"/>
      <c r="MEM44" s="134"/>
      <c r="MEN44" s="134"/>
      <c r="MEO44" s="134"/>
      <c r="MEP44" s="134"/>
      <c r="MEQ44" s="134"/>
      <c r="MER44" s="134"/>
      <c r="MES44" s="134"/>
      <c r="MET44" s="134"/>
      <c r="MEU44" s="134"/>
      <c r="MEV44" s="134"/>
      <c r="MEW44" s="134"/>
      <c r="MEX44" s="134"/>
      <c r="MEY44" s="134"/>
      <c r="MEZ44" s="134"/>
      <c r="MFA44" s="134"/>
      <c r="MFB44" s="134"/>
      <c r="MFC44" s="134"/>
      <c r="MFD44" s="134"/>
      <c r="MFE44" s="134"/>
      <c r="MFF44" s="134"/>
      <c r="MFG44" s="134"/>
      <c r="MFH44" s="134"/>
      <c r="MFI44" s="134"/>
      <c r="MFJ44" s="134"/>
      <c r="MFK44" s="134"/>
      <c r="MFL44" s="134"/>
      <c r="MFM44" s="134"/>
      <c r="MFN44" s="134"/>
      <c r="MFO44" s="134"/>
      <c r="MFP44" s="134"/>
      <c r="MFQ44" s="134"/>
      <c r="MFR44" s="134"/>
      <c r="MFS44" s="134"/>
      <c r="MFT44" s="134"/>
      <c r="MFU44" s="134"/>
      <c r="MFV44" s="134"/>
      <c r="MFW44" s="134"/>
      <c r="MFX44" s="134"/>
      <c r="MFY44" s="134"/>
      <c r="MFZ44" s="134"/>
      <c r="MGA44" s="134"/>
      <c r="MGB44" s="134"/>
      <c r="MGC44" s="134"/>
      <c r="MGD44" s="134"/>
      <c r="MGE44" s="134"/>
      <c r="MGF44" s="134"/>
      <c r="MGG44" s="134"/>
      <c r="MGH44" s="134"/>
      <c r="MGI44" s="134"/>
      <c r="MGJ44" s="134"/>
      <c r="MGK44" s="134"/>
      <c r="MGL44" s="134"/>
      <c r="MGM44" s="134"/>
      <c r="MGN44" s="134"/>
      <c r="MGO44" s="134"/>
      <c r="MGP44" s="134"/>
      <c r="MGQ44" s="134"/>
      <c r="MGR44" s="134"/>
      <c r="MGS44" s="134"/>
      <c r="MGT44" s="134"/>
      <c r="MGU44" s="134"/>
      <c r="MGV44" s="134"/>
      <c r="MGW44" s="134"/>
      <c r="MGX44" s="134"/>
      <c r="MGY44" s="134"/>
      <c r="MGZ44" s="134"/>
      <c r="MHA44" s="134"/>
      <c r="MHB44" s="134"/>
      <c r="MHC44" s="134"/>
      <c r="MHD44" s="134"/>
      <c r="MHE44" s="134"/>
      <c r="MHF44" s="134"/>
      <c r="MHG44" s="134"/>
      <c r="MHH44" s="134"/>
      <c r="MHI44" s="134"/>
      <c r="MHJ44" s="134"/>
      <c r="MHK44" s="134"/>
      <c r="MHL44" s="134"/>
      <c r="MHM44" s="134"/>
      <c r="MHN44" s="134"/>
      <c r="MHO44" s="134"/>
      <c r="MHP44" s="134"/>
      <c r="MHQ44" s="134"/>
      <c r="MHR44" s="134"/>
      <c r="MHS44" s="134"/>
      <c r="MHT44" s="134"/>
      <c r="MHU44" s="134"/>
      <c r="MHV44" s="134"/>
      <c r="MHW44" s="134"/>
      <c r="MHX44" s="134"/>
      <c r="MHY44" s="134"/>
      <c r="MHZ44" s="134"/>
      <c r="MIA44" s="134"/>
      <c r="MIB44" s="134"/>
      <c r="MIC44" s="134"/>
      <c r="MID44" s="134"/>
      <c r="MIE44" s="134"/>
      <c r="MIF44" s="134"/>
      <c r="MIG44" s="134"/>
      <c r="MIH44" s="134"/>
      <c r="MII44" s="134"/>
      <c r="MIJ44" s="134"/>
      <c r="MIK44" s="134"/>
      <c r="MIL44" s="134"/>
      <c r="MIM44" s="134"/>
      <c r="MIN44" s="134"/>
      <c r="MIO44" s="134"/>
      <c r="MIP44" s="134"/>
      <c r="MIQ44" s="134"/>
      <c r="MIR44" s="134"/>
      <c r="MIS44" s="134"/>
      <c r="MIT44" s="134"/>
      <c r="MIU44" s="134"/>
      <c r="MIV44" s="134"/>
      <c r="MIW44" s="134"/>
      <c r="MIX44" s="134"/>
      <c r="MIY44" s="134"/>
      <c r="MIZ44" s="134"/>
      <c r="MJA44" s="134"/>
      <c r="MJB44" s="134"/>
      <c r="MJC44" s="134"/>
      <c r="MJD44" s="134"/>
      <c r="MJE44" s="134"/>
      <c r="MJF44" s="134"/>
      <c r="MJG44" s="134"/>
      <c r="MJH44" s="134"/>
      <c r="MJI44" s="134"/>
      <c r="MJJ44" s="134"/>
      <c r="MJK44" s="134"/>
      <c r="MJL44" s="134"/>
      <c r="MJM44" s="134"/>
      <c r="MJN44" s="134"/>
      <c r="MJO44" s="134"/>
      <c r="MJP44" s="134"/>
      <c r="MJQ44" s="134"/>
      <c r="MJR44" s="134"/>
      <c r="MJS44" s="134"/>
      <c r="MJT44" s="134"/>
      <c r="MJU44" s="134"/>
      <c r="MJV44" s="134"/>
      <c r="MJW44" s="134"/>
      <c r="MJX44" s="134"/>
      <c r="MJY44" s="134"/>
      <c r="MJZ44" s="134"/>
      <c r="MKA44" s="134"/>
      <c r="MKB44" s="134"/>
      <c r="MKC44" s="134"/>
      <c r="MKD44" s="134"/>
      <c r="MKE44" s="134"/>
      <c r="MKF44" s="134"/>
      <c r="MKG44" s="134"/>
      <c r="MKH44" s="134"/>
      <c r="MKI44" s="134"/>
      <c r="MKJ44" s="134"/>
      <c r="MKK44" s="134"/>
      <c r="MKL44" s="134"/>
      <c r="MKM44" s="134"/>
      <c r="MKN44" s="134"/>
      <c r="MKO44" s="134"/>
      <c r="MKP44" s="134"/>
      <c r="MKQ44" s="134"/>
      <c r="MKR44" s="134"/>
      <c r="MKS44" s="134"/>
      <c r="MKT44" s="134"/>
      <c r="MKU44" s="134"/>
      <c r="MKV44" s="134"/>
      <c r="MKW44" s="134"/>
      <c r="MKX44" s="134"/>
      <c r="MKY44" s="134"/>
      <c r="MKZ44" s="134"/>
      <c r="MLA44" s="134"/>
      <c r="MLB44" s="134"/>
      <c r="MLC44" s="134"/>
      <c r="MLD44" s="134"/>
      <c r="MLE44" s="134"/>
      <c r="MLF44" s="134"/>
      <c r="MLG44" s="134"/>
      <c r="MLH44" s="134"/>
      <c r="MLI44" s="134"/>
      <c r="MLJ44" s="134"/>
      <c r="MLK44" s="134"/>
      <c r="MLL44" s="134"/>
      <c r="MLM44" s="134"/>
      <c r="MLN44" s="134"/>
      <c r="MLO44" s="134"/>
      <c r="MLP44" s="134"/>
      <c r="MLQ44" s="134"/>
      <c r="MLR44" s="134"/>
      <c r="MLS44" s="134"/>
      <c r="MLT44" s="134"/>
      <c r="MLU44" s="134"/>
      <c r="MLV44" s="134"/>
      <c r="MLW44" s="134"/>
      <c r="MLX44" s="134"/>
      <c r="MLY44" s="134"/>
      <c r="MLZ44" s="134"/>
      <c r="MMA44" s="134"/>
      <c r="MMB44" s="134"/>
      <c r="MMC44" s="134"/>
      <c r="MMD44" s="134"/>
      <c r="MME44" s="134"/>
      <c r="MMF44" s="134"/>
      <c r="MMG44" s="134"/>
      <c r="MMH44" s="134"/>
      <c r="MMI44" s="134"/>
      <c r="MMJ44" s="134"/>
      <c r="MMK44" s="134"/>
      <c r="MML44" s="134"/>
      <c r="MMM44" s="134"/>
      <c r="MMN44" s="134"/>
      <c r="MMO44" s="134"/>
      <c r="MMP44" s="134"/>
      <c r="MMQ44" s="134"/>
      <c r="MMR44" s="134"/>
      <c r="MMS44" s="134"/>
      <c r="MMT44" s="134"/>
      <c r="MMU44" s="134"/>
      <c r="MMV44" s="134"/>
      <c r="MMW44" s="134"/>
      <c r="MMX44" s="134"/>
      <c r="MMY44" s="134"/>
      <c r="MMZ44" s="134"/>
      <c r="MNA44" s="134"/>
      <c r="MNB44" s="134"/>
      <c r="MNC44" s="134"/>
      <c r="MND44" s="134"/>
      <c r="MNE44" s="134"/>
      <c r="MNF44" s="134"/>
      <c r="MNG44" s="134"/>
      <c r="MNH44" s="134"/>
      <c r="MNI44" s="134"/>
      <c r="MNJ44" s="134"/>
      <c r="MNK44" s="134"/>
      <c r="MNL44" s="134"/>
      <c r="MNM44" s="134"/>
      <c r="MNN44" s="134"/>
      <c r="MNO44" s="134"/>
      <c r="MNP44" s="134"/>
      <c r="MNQ44" s="134"/>
      <c r="MNR44" s="134"/>
      <c r="MNS44" s="134"/>
      <c r="MNT44" s="134"/>
      <c r="MNU44" s="134"/>
      <c r="MNV44" s="134"/>
      <c r="MNW44" s="134"/>
      <c r="MNX44" s="134"/>
      <c r="MNY44" s="134"/>
      <c r="MNZ44" s="134"/>
      <c r="MOA44" s="134"/>
      <c r="MOB44" s="134"/>
      <c r="MOC44" s="134"/>
      <c r="MOD44" s="134"/>
      <c r="MOE44" s="134"/>
      <c r="MOF44" s="134"/>
      <c r="MOG44" s="134"/>
      <c r="MOH44" s="134"/>
      <c r="MOI44" s="134"/>
      <c r="MOJ44" s="134"/>
      <c r="MOK44" s="134"/>
      <c r="MOL44" s="134"/>
      <c r="MOM44" s="134"/>
      <c r="MON44" s="134"/>
      <c r="MOO44" s="134"/>
      <c r="MOP44" s="134"/>
      <c r="MOQ44" s="134"/>
      <c r="MOR44" s="134"/>
      <c r="MOS44" s="134"/>
      <c r="MOT44" s="134"/>
      <c r="MOU44" s="134"/>
      <c r="MOV44" s="134"/>
      <c r="MOW44" s="134"/>
      <c r="MOX44" s="134"/>
      <c r="MOY44" s="134"/>
      <c r="MOZ44" s="134"/>
      <c r="MPA44" s="134"/>
      <c r="MPB44" s="134"/>
      <c r="MPC44" s="134"/>
      <c r="MPD44" s="134"/>
      <c r="MPE44" s="134"/>
      <c r="MPF44" s="134"/>
      <c r="MPG44" s="134"/>
      <c r="MPH44" s="134"/>
      <c r="MPI44" s="134"/>
      <c r="MPJ44" s="134"/>
      <c r="MPK44" s="134"/>
      <c r="MPL44" s="134"/>
      <c r="MPM44" s="134"/>
      <c r="MPN44" s="134"/>
      <c r="MPO44" s="134"/>
      <c r="MPP44" s="134"/>
      <c r="MPQ44" s="134"/>
      <c r="MPR44" s="134"/>
      <c r="MPS44" s="134"/>
      <c r="MPT44" s="134"/>
      <c r="MPU44" s="134"/>
      <c r="MPV44" s="134"/>
      <c r="MPW44" s="134"/>
      <c r="MPX44" s="134"/>
      <c r="MPY44" s="134"/>
      <c r="MPZ44" s="134"/>
      <c r="MQA44" s="134"/>
      <c r="MQB44" s="134"/>
      <c r="MQC44" s="134"/>
      <c r="MQD44" s="134"/>
      <c r="MQE44" s="134"/>
      <c r="MQF44" s="134"/>
      <c r="MQG44" s="134"/>
      <c r="MQH44" s="134"/>
      <c r="MQI44" s="134"/>
      <c r="MQJ44" s="134"/>
      <c r="MQK44" s="134"/>
      <c r="MQL44" s="134"/>
      <c r="MQM44" s="134"/>
      <c r="MQN44" s="134"/>
      <c r="MQO44" s="134"/>
      <c r="MQP44" s="134"/>
      <c r="MQQ44" s="134"/>
      <c r="MQR44" s="134"/>
      <c r="MQS44" s="134"/>
      <c r="MQT44" s="134"/>
      <c r="MQU44" s="134"/>
      <c r="MQV44" s="134"/>
      <c r="MQW44" s="134"/>
      <c r="MQX44" s="134"/>
      <c r="MQY44" s="134"/>
      <c r="MQZ44" s="134"/>
      <c r="MRA44" s="134"/>
      <c r="MRB44" s="134"/>
      <c r="MRC44" s="134"/>
      <c r="MRD44" s="134"/>
      <c r="MRE44" s="134"/>
      <c r="MRF44" s="134"/>
      <c r="MRG44" s="134"/>
      <c r="MRH44" s="134"/>
      <c r="MRI44" s="134"/>
      <c r="MRJ44" s="134"/>
      <c r="MRK44" s="134"/>
      <c r="MRL44" s="134"/>
      <c r="MRM44" s="134"/>
      <c r="MRN44" s="134"/>
      <c r="MRO44" s="134"/>
      <c r="MRP44" s="134"/>
      <c r="MRQ44" s="134"/>
      <c r="MRR44" s="134"/>
      <c r="MRS44" s="134"/>
      <c r="MRT44" s="134"/>
      <c r="MRU44" s="134"/>
      <c r="MRV44" s="134"/>
      <c r="MRW44" s="134"/>
      <c r="MRX44" s="134"/>
      <c r="MRY44" s="134"/>
      <c r="MRZ44" s="134"/>
      <c r="MSA44" s="134"/>
      <c r="MSB44" s="134"/>
      <c r="MSC44" s="134"/>
      <c r="MSD44" s="134"/>
      <c r="MSE44" s="134"/>
      <c r="MSF44" s="134"/>
      <c r="MSG44" s="134"/>
      <c r="MSH44" s="134"/>
      <c r="MSI44" s="134"/>
      <c r="MSJ44" s="134"/>
      <c r="MSK44" s="134"/>
      <c r="MSL44" s="134"/>
      <c r="MSM44" s="134"/>
      <c r="MSN44" s="134"/>
      <c r="MSO44" s="134"/>
      <c r="MSP44" s="134"/>
      <c r="MSQ44" s="134"/>
      <c r="MSR44" s="134"/>
      <c r="MSS44" s="134"/>
      <c r="MST44" s="134"/>
      <c r="MSU44" s="134"/>
      <c r="MSV44" s="134"/>
      <c r="MSW44" s="134"/>
      <c r="MSX44" s="134"/>
      <c r="MSY44" s="134"/>
      <c r="MSZ44" s="134"/>
      <c r="MTA44" s="134"/>
      <c r="MTB44" s="134"/>
      <c r="MTC44" s="134"/>
      <c r="MTD44" s="134"/>
      <c r="MTE44" s="134"/>
      <c r="MTF44" s="134"/>
      <c r="MTG44" s="134"/>
      <c r="MTH44" s="134"/>
      <c r="MTI44" s="134"/>
      <c r="MTJ44" s="134"/>
      <c r="MTK44" s="134"/>
      <c r="MTL44" s="134"/>
      <c r="MTM44" s="134"/>
      <c r="MTN44" s="134"/>
      <c r="MTO44" s="134"/>
      <c r="MTP44" s="134"/>
      <c r="MTQ44" s="134"/>
      <c r="MTR44" s="134"/>
      <c r="MTS44" s="134"/>
      <c r="MTT44" s="134"/>
      <c r="MTU44" s="134"/>
      <c r="MTV44" s="134"/>
      <c r="MTW44" s="134"/>
      <c r="MTX44" s="134"/>
      <c r="MTY44" s="134"/>
      <c r="MTZ44" s="134"/>
      <c r="MUA44" s="134"/>
      <c r="MUB44" s="134"/>
      <c r="MUC44" s="134"/>
      <c r="MUD44" s="134"/>
      <c r="MUE44" s="134"/>
      <c r="MUF44" s="134"/>
      <c r="MUG44" s="134"/>
      <c r="MUH44" s="134"/>
      <c r="MUI44" s="134"/>
      <c r="MUJ44" s="134"/>
      <c r="MUK44" s="134"/>
      <c r="MUL44" s="134"/>
      <c r="MUM44" s="134"/>
      <c r="MUN44" s="134"/>
      <c r="MUO44" s="134"/>
      <c r="MUP44" s="134"/>
      <c r="MUQ44" s="134"/>
      <c r="MUR44" s="134"/>
      <c r="MUS44" s="134"/>
      <c r="MUT44" s="134"/>
      <c r="MUU44" s="134"/>
      <c r="MUV44" s="134"/>
      <c r="MUW44" s="134"/>
      <c r="MUX44" s="134"/>
      <c r="MUY44" s="134"/>
      <c r="MUZ44" s="134"/>
      <c r="MVA44" s="134"/>
      <c r="MVB44" s="134"/>
      <c r="MVC44" s="134"/>
      <c r="MVD44" s="134"/>
      <c r="MVE44" s="134"/>
      <c r="MVF44" s="134"/>
      <c r="MVG44" s="134"/>
      <c r="MVH44" s="134"/>
      <c r="MVI44" s="134"/>
      <c r="MVJ44" s="134"/>
      <c r="MVK44" s="134"/>
      <c r="MVL44" s="134"/>
      <c r="MVM44" s="134"/>
      <c r="MVN44" s="134"/>
      <c r="MVO44" s="134"/>
      <c r="MVP44" s="134"/>
      <c r="MVQ44" s="134"/>
      <c r="MVR44" s="134"/>
      <c r="MVS44" s="134"/>
      <c r="MVT44" s="134"/>
      <c r="MVU44" s="134"/>
      <c r="MVV44" s="134"/>
      <c r="MVW44" s="134"/>
      <c r="MVX44" s="134"/>
      <c r="MVY44" s="134"/>
      <c r="MVZ44" s="134"/>
      <c r="MWA44" s="134"/>
      <c r="MWB44" s="134"/>
      <c r="MWC44" s="134"/>
      <c r="MWD44" s="134"/>
      <c r="MWE44" s="134"/>
      <c r="MWF44" s="134"/>
      <c r="MWG44" s="134"/>
      <c r="MWH44" s="134"/>
      <c r="MWI44" s="134"/>
      <c r="MWJ44" s="134"/>
      <c r="MWK44" s="134"/>
      <c r="MWL44" s="134"/>
      <c r="MWM44" s="134"/>
      <c r="MWN44" s="134"/>
      <c r="MWO44" s="134"/>
      <c r="MWP44" s="134"/>
      <c r="MWQ44" s="134"/>
      <c r="MWR44" s="134"/>
      <c r="MWS44" s="134"/>
      <c r="MWT44" s="134"/>
      <c r="MWU44" s="134"/>
      <c r="MWV44" s="134"/>
      <c r="MWW44" s="134"/>
      <c r="MWX44" s="134"/>
      <c r="MWY44" s="134"/>
      <c r="MWZ44" s="134"/>
      <c r="MXA44" s="134"/>
      <c r="MXB44" s="134"/>
      <c r="MXC44" s="134"/>
      <c r="MXD44" s="134"/>
      <c r="MXE44" s="134"/>
      <c r="MXF44" s="134"/>
      <c r="MXG44" s="134"/>
      <c r="MXH44" s="134"/>
      <c r="MXI44" s="134"/>
      <c r="MXJ44" s="134"/>
      <c r="MXK44" s="134"/>
      <c r="MXL44" s="134"/>
      <c r="MXM44" s="134"/>
      <c r="MXN44" s="134"/>
      <c r="MXO44" s="134"/>
      <c r="MXP44" s="134"/>
      <c r="MXQ44" s="134"/>
      <c r="MXR44" s="134"/>
      <c r="MXS44" s="134"/>
      <c r="MXT44" s="134"/>
      <c r="MXU44" s="134"/>
      <c r="MXV44" s="134"/>
      <c r="MXW44" s="134"/>
      <c r="MXX44" s="134"/>
      <c r="MXY44" s="134"/>
      <c r="MXZ44" s="134"/>
      <c r="MYA44" s="134"/>
      <c r="MYB44" s="134"/>
      <c r="MYC44" s="134"/>
      <c r="MYD44" s="134"/>
      <c r="MYE44" s="134"/>
      <c r="MYF44" s="134"/>
      <c r="MYG44" s="134"/>
      <c r="MYH44" s="134"/>
      <c r="MYI44" s="134"/>
      <c r="MYJ44" s="134"/>
      <c r="MYK44" s="134"/>
      <c r="MYL44" s="134"/>
      <c r="MYM44" s="134"/>
      <c r="MYN44" s="134"/>
      <c r="MYO44" s="134"/>
      <c r="MYP44" s="134"/>
      <c r="MYQ44" s="134"/>
      <c r="MYR44" s="134"/>
      <c r="MYS44" s="134"/>
      <c r="MYT44" s="134"/>
      <c r="MYU44" s="134"/>
      <c r="MYV44" s="134"/>
      <c r="MYW44" s="134"/>
      <c r="MYX44" s="134"/>
      <c r="MYY44" s="134"/>
      <c r="MYZ44" s="134"/>
      <c r="MZA44" s="134"/>
      <c r="MZB44" s="134"/>
      <c r="MZC44" s="134"/>
      <c r="MZD44" s="134"/>
      <c r="MZE44" s="134"/>
      <c r="MZF44" s="134"/>
      <c r="MZG44" s="134"/>
      <c r="MZH44" s="134"/>
      <c r="MZI44" s="134"/>
      <c r="MZJ44" s="134"/>
      <c r="MZK44" s="134"/>
      <c r="MZL44" s="134"/>
      <c r="MZM44" s="134"/>
      <c r="MZN44" s="134"/>
      <c r="MZO44" s="134"/>
      <c r="MZP44" s="134"/>
      <c r="MZQ44" s="134"/>
      <c r="MZR44" s="134"/>
      <c r="MZS44" s="134"/>
      <c r="MZT44" s="134"/>
      <c r="MZU44" s="134"/>
      <c r="MZV44" s="134"/>
      <c r="MZW44" s="134"/>
      <c r="MZX44" s="134"/>
      <c r="MZY44" s="134"/>
      <c r="MZZ44" s="134"/>
      <c r="NAA44" s="134"/>
      <c r="NAB44" s="134"/>
      <c r="NAC44" s="134"/>
      <c r="NAD44" s="134"/>
      <c r="NAE44" s="134"/>
      <c r="NAF44" s="134"/>
      <c r="NAG44" s="134"/>
      <c r="NAH44" s="134"/>
      <c r="NAI44" s="134"/>
      <c r="NAJ44" s="134"/>
      <c r="NAK44" s="134"/>
      <c r="NAL44" s="134"/>
      <c r="NAM44" s="134"/>
      <c r="NAN44" s="134"/>
      <c r="NAO44" s="134"/>
      <c r="NAP44" s="134"/>
      <c r="NAQ44" s="134"/>
      <c r="NAR44" s="134"/>
      <c r="NAS44" s="134"/>
      <c r="NAT44" s="134"/>
      <c r="NAU44" s="134"/>
      <c r="NAV44" s="134"/>
      <c r="NAW44" s="134"/>
      <c r="NAX44" s="134"/>
      <c r="NAY44" s="134"/>
      <c r="NAZ44" s="134"/>
      <c r="NBA44" s="134"/>
      <c r="NBB44" s="134"/>
      <c r="NBC44" s="134"/>
      <c r="NBD44" s="134"/>
      <c r="NBE44" s="134"/>
      <c r="NBF44" s="134"/>
      <c r="NBG44" s="134"/>
      <c r="NBH44" s="134"/>
      <c r="NBI44" s="134"/>
      <c r="NBJ44" s="134"/>
      <c r="NBK44" s="134"/>
      <c r="NBL44" s="134"/>
      <c r="NBM44" s="134"/>
      <c r="NBN44" s="134"/>
      <c r="NBO44" s="134"/>
      <c r="NBP44" s="134"/>
      <c r="NBQ44" s="134"/>
      <c r="NBR44" s="134"/>
      <c r="NBS44" s="134"/>
      <c r="NBT44" s="134"/>
      <c r="NBU44" s="134"/>
      <c r="NBV44" s="134"/>
      <c r="NBW44" s="134"/>
      <c r="NBX44" s="134"/>
      <c r="NBY44" s="134"/>
      <c r="NBZ44" s="134"/>
      <c r="NCA44" s="134"/>
      <c r="NCB44" s="134"/>
      <c r="NCC44" s="134"/>
      <c r="NCD44" s="134"/>
      <c r="NCE44" s="134"/>
      <c r="NCF44" s="134"/>
      <c r="NCG44" s="134"/>
      <c r="NCH44" s="134"/>
      <c r="NCI44" s="134"/>
      <c r="NCJ44" s="134"/>
      <c r="NCK44" s="134"/>
      <c r="NCL44" s="134"/>
      <c r="NCM44" s="134"/>
      <c r="NCN44" s="134"/>
      <c r="NCO44" s="134"/>
      <c r="NCP44" s="134"/>
      <c r="NCQ44" s="134"/>
      <c r="NCR44" s="134"/>
      <c r="NCS44" s="134"/>
      <c r="NCT44" s="134"/>
      <c r="NCU44" s="134"/>
      <c r="NCV44" s="134"/>
      <c r="NCW44" s="134"/>
      <c r="NCX44" s="134"/>
      <c r="NCY44" s="134"/>
      <c r="NCZ44" s="134"/>
      <c r="NDA44" s="134"/>
      <c r="NDB44" s="134"/>
      <c r="NDC44" s="134"/>
      <c r="NDD44" s="134"/>
      <c r="NDE44" s="134"/>
      <c r="NDF44" s="134"/>
      <c r="NDG44" s="134"/>
      <c r="NDH44" s="134"/>
      <c r="NDI44" s="134"/>
      <c r="NDJ44" s="134"/>
      <c r="NDK44" s="134"/>
      <c r="NDL44" s="134"/>
      <c r="NDM44" s="134"/>
      <c r="NDN44" s="134"/>
      <c r="NDO44" s="134"/>
      <c r="NDP44" s="134"/>
      <c r="NDQ44" s="134"/>
      <c r="NDR44" s="134"/>
      <c r="NDS44" s="134"/>
      <c r="NDT44" s="134"/>
      <c r="NDU44" s="134"/>
      <c r="NDV44" s="134"/>
      <c r="NDW44" s="134"/>
      <c r="NDX44" s="134"/>
      <c r="NDY44" s="134"/>
      <c r="NDZ44" s="134"/>
      <c r="NEA44" s="134"/>
      <c r="NEB44" s="134"/>
      <c r="NEC44" s="134"/>
      <c r="NED44" s="134"/>
      <c r="NEE44" s="134"/>
      <c r="NEF44" s="134"/>
      <c r="NEG44" s="134"/>
      <c r="NEH44" s="134"/>
      <c r="NEI44" s="134"/>
      <c r="NEJ44" s="134"/>
      <c r="NEK44" s="134"/>
      <c r="NEL44" s="134"/>
      <c r="NEM44" s="134"/>
      <c r="NEN44" s="134"/>
      <c r="NEO44" s="134"/>
      <c r="NEP44" s="134"/>
      <c r="NEQ44" s="134"/>
      <c r="NER44" s="134"/>
      <c r="NES44" s="134"/>
      <c r="NET44" s="134"/>
      <c r="NEU44" s="134"/>
      <c r="NEV44" s="134"/>
      <c r="NEW44" s="134"/>
      <c r="NEX44" s="134"/>
      <c r="NEY44" s="134"/>
      <c r="NEZ44" s="134"/>
      <c r="NFA44" s="134"/>
      <c r="NFB44" s="134"/>
      <c r="NFC44" s="134"/>
      <c r="NFD44" s="134"/>
      <c r="NFE44" s="134"/>
      <c r="NFF44" s="134"/>
      <c r="NFG44" s="134"/>
      <c r="NFH44" s="134"/>
      <c r="NFI44" s="134"/>
      <c r="NFJ44" s="134"/>
      <c r="NFK44" s="134"/>
      <c r="NFL44" s="134"/>
      <c r="NFM44" s="134"/>
      <c r="NFN44" s="134"/>
      <c r="NFO44" s="134"/>
      <c r="NFP44" s="134"/>
      <c r="NFQ44" s="134"/>
      <c r="NFR44" s="134"/>
      <c r="NFS44" s="134"/>
      <c r="NFT44" s="134"/>
      <c r="NFU44" s="134"/>
      <c r="NFV44" s="134"/>
      <c r="NFW44" s="134"/>
      <c r="NFX44" s="134"/>
      <c r="NFY44" s="134"/>
      <c r="NFZ44" s="134"/>
      <c r="NGA44" s="134"/>
      <c r="NGB44" s="134"/>
      <c r="NGC44" s="134"/>
      <c r="NGD44" s="134"/>
      <c r="NGE44" s="134"/>
      <c r="NGF44" s="134"/>
      <c r="NGG44" s="134"/>
      <c r="NGH44" s="134"/>
      <c r="NGI44" s="134"/>
      <c r="NGJ44" s="134"/>
      <c r="NGK44" s="134"/>
      <c r="NGL44" s="134"/>
      <c r="NGM44" s="134"/>
      <c r="NGN44" s="134"/>
      <c r="NGO44" s="134"/>
      <c r="NGP44" s="134"/>
      <c r="NGQ44" s="134"/>
      <c r="NGR44" s="134"/>
      <c r="NGS44" s="134"/>
      <c r="NGT44" s="134"/>
      <c r="NGU44" s="134"/>
      <c r="NGV44" s="134"/>
      <c r="NGW44" s="134"/>
      <c r="NGX44" s="134"/>
      <c r="NGY44" s="134"/>
      <c r="NGZ44" s="134"/>
      <c r="NHA44" s="134"/>
      <c r="NHB44" s="134"/>
      <c r="NHC44" s="134"/>
      <c r="NHD44" s="134"/>
      <c r="NHE44" s="134"/>
      <c r="NHF44" s="134"/>
      <c r="NHG44" s="134"/>
      <c r="NHH44" s="134"/>
      <c r="NHI44" s="134"/>
      <c r="NHJ44" s="134"/>
      <c r="NHK44" s="134"/>
      <c r="NHL44" s="134"/>
      <c r="NHM44" s="134"/>
      <c r="NHN44" s="134"/>
      <c r="NHO44" s="134"/>
      <c r="NHP44" s="134"/>
      <c r="NHQ44" s="134"/>
      <c r="NHR44" s="134"/>
      <c r="NHS44" s="134"/>
      <c r="NHT44" s="134"/>
      <c r="NHU44" s="134"/>
      <c r="NHV44" s="134"/>
      <c r="NHW44" s="134"/>
      <c r="NHX44" s="134"/>
      <c r="NHY44" s="134"/>
      <c r="NHZ44" s="134"/>
      <c r="NIA44" s="134"/>
      <c r="NIB44" s="134"/>
      <c r="NIC44" s="134"/>
      <c r="NID44" s="134"/>
      <c r="NIE44" s="134"/>
      <c r="NIF44" s="134"/>
      <c r="NIG44" s="134"/>
      <c r="NIH44" s="134"/>
      <c r="NII44" s="134"/>
      <c r="NIJ44" s="134"/>
      <c r="NIK44" s="134"/>
      <c r="NIL44" s="134"/>
      <c r="NIM44" s="134"/>
      <c r="NIN44" s="134"/>
      <c r="NIO44" s="134"/>
      <c r="NIP44" s="134"/>
      <c r="NIQ44" s="134"/>
      <c r="NIR44" s="134"/>
      <c r="NIS44" s="134"/>
      <c r="NIT44" s="134"/>
      <c r="NIU44" s="134"/>
      <c r="NIV44" s="134"/>
      <c r="NIW44" s="134"/>
      <c r="NIX44" s="134"/>
      <c r="NIY44" s="134"/>
      <c r="NIZ44" s="134"/>
      <c r="NJA44" s="134"/>
      <c r="NJB44" s="134"/>
      <c r="NJC44" s="134"/>
      <c r="NJD44" s="134"/>
      <c r="NJE44" s="134"/>
      <c r="NJF44" s="134"/>
      <c r="NJG44" s="134"/>
      <c r="NJH44" s="134"/>
      <c r="NJI44" s="134"/>
      <c r="NJJ44" s="134"/>
      <c r="NJK44" s="134"/>
      <c r="NJL44" s="134"/>
      <c r="NJM44" s="134"/>
      <c r="NJN44" s="134"/>
      <c r="NJO44" s="134"/>
      <c r="NJP44" s="134"/>
      <c r="NJQ44" s="134"/>
      <c r="NJR44" s="134"/>
      <c r="NJS44" s="134"/>
      <c r="NJT44" s="134"/>
      <c r="NJU44" s="134"/>
      <c r="NJV44" s="134"/>
      <c r="NJW44" s="134"/>
      <c r="NJX44" s="134"/>
      <c r="NJY44" s="134"/>
      <c r="NJZ44" s="134"/>
      <c r="NKA44" s="134"/>
      <c r="NKB44" s="134"/>
      <c r="NKC44" s="134"/>
      <c r="NKD44" s="134"/>
      <c r="NKE44" s="134"/>
      <c r="NKF44" s="134"/>
      <c r="NKG44" s="134"/>
      <c r="NKH44" s="134"/>
      <c r="NKI44" s="134"/>
      <c r="NKJ44" s="134"/>
      <c r="NKK44" s="134"/>
      <c r="NKL44" s="134"/>
      <c r="NKM44" s="134"/>
      <c r="NKN44" s="134"/>
      <c r="NKO44" s="134"/>
      <c r="NKP44" s="134"/>
      <c r="NKQ44" s="134"/>
      <c r="NKR44" s="134"/>
      <c r="NKS44" s="134"/>
      <c r="NKT44" s="134"/>
      <c r="NKU44" s="134"/>
      <c r="NKV44" s="134"/>
      <c r="NKW44" s="134"/>
      <c r="NKX44" s="134"/>
      <c r="NKY44" s="134"/>
      <c r="NKZ44" s="134"/>
      <c r="NLA44" s="134"/>
      <c r="NLB44" s="134"/>
      <c r="NLC44" s="134"/>
      <c r="NLD44" s="134"/>
      <c r="NLE44" s="134"/>
      <c r="NLF44" s="134"/>
      <c r="NLG44" s="134"/>
      <c r="NLH44" s="134"/>
      <c r="NLI44" s="134"/>
      <c r="NLJ44" s="134"/>
      <c r="NLK44" s="134"/>
      <c r="NLL44" s="134"/>
      <c r="NLM44" s="134"/>
      <c r="NLN44" s="134"/>
      <c r="NLO44" s="134"/>
      <c r="NLP44" s="134"/>
      <c r="NLQ44" s="134"/>
      <c r="NLR44" s="134"/>
      <c r="NLS44" s="134"/>
      <c r="NLT44" s="134"/>
      <c r="NLU44" s="134"/>
      <c r="NLV44" s="134"/>
      <c r="NLW44" s="134"/>
      <c r="NLX44" s="134"/>
      <c r="NLY44" s="134"/>
      <c r="NLZ44" s="134"/>
      <c r="NMA44" s="134"/>
      <c r="NMB44" s="134"/>
      <c r="NMC44" s="134"/>
      <c r="NMD44" s="134"/>
      <c r="NME44" s="134"/>
      <c r="NMF44" s="134"/>
      <c r="NMG44" s="134"/>
      <c r="NMH44" s="134"/>
      <c r="NMI44" s="134"/>
      <c r="NMJ44" s="134"/>
      <c r="NMK44" s="134"/>
      <c r="NML44" s="134"/>
      <c r="NMM44" s="134"/>
      <c r="NMN44" s="134"/>
      <c r="NMO44" s="134"/>
      <c r="NMP44" s="134"/>
      <c r="NMQ44" s="134"/>
      <c r="NMR44" s="134"/>
      <c r="NMS44" s="134"/>
      <c r="NMT44" s="134"/>
      <c r="NMU44" s="134"/>
      <c r="NMV44" s="134"/>
      <c r="NMW44" s="134"/>
      <c r="NMX44" s="134"/>
      <c r="NMY44" s="134"/>
      <c r="NMZ44" s="134"/>
      <c r="NNA44" s="134"/>
      <c r="NNB44" s="134"/>
      <c r="NNC44" s="134"/>
      <c r="NND44" s="134"/>
      <c r="NNE44" s="134"/>
      <c r="NNF44" s="134"/>
      <c r="NNG44" s="134"/>
      <c r="NNH44" s="134"/>
      <c r="NNI44" s="134"/>
      <c r="NNJ44" s="134"/>
      <c r="NNK44" s="134"/>
      <c r="NNL44" s="134"/>
      <c r="NNM44" s="134"/>
      <c r="NNN44" s="134"/>
      <c r="NNO44" s="134"/>
      <c r="NNP44" s="134"/>
      <c r="NNQ44" s="134"/>
      <c r="NNR44" s="134"/>
      <c r="NNS44" s="134"/>
      <c r="NNT44" s="134"/>
      <c r="NNU44" s="134"/>
      <c r="NNV44" s="134"/>
      <c r="NNW44" s="134"/>
      <c r="NNX44" s="134"/>
      <c r="NNY44" s="134"/>
      <c r="NNZ44" s="134"/>
      <c r="NOA44" s="134"/>
      <c r="NOB44" s="134"/>
      <c r="NOC44" s="134"/>
      <c r="NOD44" s="134"/>
      <c r="NOE44" s="134"/>
      <c r="NOF44" s="134"/>
      <c r="NOG44" s="134"/>
      <c r="NOH44" s="134"/>
      <c r="NOI44" s="134"/>
      <c r="NOJ44" s="134"/>
      <c r="NOK44" s="134"/>
      <c r="NOL44" s="134"/>
      <c r="NOM44" s="134"/>
      <c r="NON44" s="134"/>
      <c r="NOO44" s="134"/>
      <c r="NOP44" s="134"/>
      <c r="NOQ44" s="134"/>
      <c r="NOR44" s="134"/>
      <c r="NOS44" s="134"/>
      <c r="NOT44" s="134"/>
      <c r="NOU44" s="134"/>
      <c r="NOV44" s="134"/>
      <c r="NOW44" s="134"/>
      <c r="NOX44" s="134"/>
      <c r="NOY44" s="134"/>
      <c r="NOZ44" s="134"/>
      <c r="NPA44" s="134"/>
      <c r="NPB44" s="134"/>
      <c r="NPC44" s="134"/>
      <c r="NPD44" s="134"/>
      <c r="NPE44" s="134"/>
      <c r="NPF44" s="134"/>
      <c r="NPG44" s="134"/>
      <c r="NPH44" s="134"/>
      <c r="NPI44" s="134"/>
      <c r="NPJ44" s="134"/>
      <c r="NPK44" s="134"/>
      <c r="NPL44" s="134"/>
      <c r="NPM44" s="134"/>
      <c r="NPN44" s="134"/>
      <c r="NPO44" s="134"/>
      <c r="NPP44" s="134"/>
      <c r="NPQ44" s="134"/>
      <c r="NPR44" s="134"/>
      <c r="NPS44" s="134"/>
      <c r="NPT44" s="134"/>
      <c r="NPU44" s="134"/>
      <c r="NPV44" s="134"/>
      <c r="NPW44" s="134"/>
      <c r="NPX44" s="134"/>
      <c r="NPY44" s="134"/>
      <c r="NPZ44" s="134"/>
      <c r="NQA44" s="134"/>
      <c r="NQB44" s="134"/>
      <c r="NQC44" s="134"/>
      <c r="NQD44" s="134"/>
      <c r="NQE44" s="134"/>
      <c r="NQF44" s="134"/>
      <c r="NQG44" s="134"/>
      <c r="NQH44" s="134"/>
      <c r="NQI44" s="134"/>
      <c r="NQJ44" s="134"/>
      <c r="NQK44" s="134"/>
      <c r="NQL44" s="134"/>
      <c r="NQM44" s="134"/>
      <c r="NQN44" s="134"/>
      <c r="NQO44" s="134"/>
      <c r="NQP44" s="134"/>
      <c r="NQQ44" s="134"/>
      <c r="NQR44" s="134"/>
      <c r="NQS44" s="134"/>
      <c r="NQT44" s="134"/>
      <c r="NQU44" s="134"/>
      <c r="NQV44" s="134"/>
      <c r="NQW44" s="134"/>
      <c r="NQX44" s="134"/>
      <c r="NQY44" s="134"/>
      <c r="NQZ44" s="134"/>
      <c r="NRA44" s="134"/>
      <c r="NRB44" s="134"/>
      <c r="NRC44" s="134"/>
      <c r="NRD44" s="134"/>
      <c r="NRE44" s="134"/>
      <c r="NRF44" s="134"/>
      <c r="NRG44" s="134"/>
      <c r="NRH44" s="134"/>
      <c r="NRI44" s="134"/>
      <c r="NRJ44" s="134"/>
      <c r="NRK44" s="134"/>
      <c r="NRL44" s="134"/>
      <c r="NRM44" s="134"/>
      <c r="NRN44" s="134"/>
      <c r="NRO44" s="134"/>
      <c r="NRP44" s="134"/>
      <c r="NRQ44" s="134"/>
      <c r="NRR44" s="134"/>
      <c r="NRS44" s="134"/>
      <c r="NRT44" s="134"/>
      <c r="NRU44" s="134"/>
      <c r="NRV44" s="134"/>
      <c r="NRW44" s="134"/>
      <c r="NRX44" s="134"/>
      <c r="NRY44" s="134"/>
      <c r="NRZ44" s="134"/>
      <c r="NSA44" s="134"/>
      <c r="NSB44" s="134"/>
      <c r="NSC44" s="134"/>
      <c r="NSD44" s="134"/>
      <c r="NSE44" s="134"/>
      <c r="NSF44" s="134"/>
      <c r="NSG44" s="134"/>
      <c r="NSH44" s="134"/>
      <c r="NSI44" s="134"/>
      <c r="NSJ44" s="134"/>
      <c r="NSK44" s="134"/>
      <c r="NSL44" s="134"/>
      <c r="NSM44" s="134"/>
      <c r="NSN44" s="134"/>
      <c r="NSO44" s="134"/>
      <c r="NSP44" s="134"/>
      <c r="NSQ44" s="134"/>
      <c r="NSR44" s="134"/>
      <c r="NSS44" s="134"/>
      <c r="NST44" s="134"/>
      <c r="NSU44" s="134"/>
      <c r="NSV44" s="134"/>
      <c r="NSW44" s="134"/>
      <c r="NSX44" s="134"/>
      <c r="NSY44" s="134"/>
      <c r="NSZ44" s="134"/>
      <c r="NTA44" s="134"/>
      <c r="NTB44" s="134"/>
      <c r="NTC44" s="134"/>
      <c r="NTD44" s="134"/>
      <c r="NTE44" s="134"/>
      <c r="NTF44" s="134"/>
      <c r="NTG44" s="134"/>
      <c r="NTH44" s="134"/>
      <c r="NTI44" s="134"/>
      <c r="NTJ44" s="134"/>
      <c r="NTK44" s="134"/>
      <c r="NTL44" s="134"/>
      <c r="NTM44" s="134"/>
      <c r="NTN44" s="134"/>
      <c r="NTO44" s="134"/>
      <c r="NTP44" s="134"/>
      <c r="NTQ44" s="134"/>
      <c r="NTR44" s="134"/>
      <c r="NTS44" s="134"/>
      <c r="NTT44" s="134"/>
      <c r="NTU44" s="134"/>
      <c r="NTV44" s="134"/>
      <c r="NTW44" s="134"/>
      <c r="NTX44" s="134"/>
      <c r="NTY44" s="134"/>
      <c r="NTZ44" s="134"/>
      <c r="NUA44" s="134"/>
      <c r="NUB44" s="134"/>
      <c r="NUC44" s="134"/>
      <c r="NUD44" s="134"/>
      <c r="NUE44" s="134"/>
      <c r="NUF44" s="134"/>
      <c r="NUG44" s="134"/>
      <c r="NUH44" s="134"/>
      <c r="NUI44" s="134"/>
      <c r="NUJ44" s="134"/>
      <c r="NUK44" s="134"/>
      <c r="NUL44" s="134"/>
      <c r="NUM44" s="134"/>
      <c r="NUN44" s="134"/>
      <c r="NUO44" s="134"/>
      <c r="NUP44" s="134"/>
      <c r="NUQ44" s="134"/>
      <c r="NUR44" s="134"/>
      <c r="NUS44" s="134"/>
      <c r="NUT44" s="134"/>
      <c r="NUU44" s="134"/>
      <c r="NUV44" s="134"/>
      <c r="NUW44" s="134"/>
      <c r="NUX44" s="134"/>
      <c r="NUY44" s="134"/>
      <c r="NUZ44" s="134"/>
      <c r="NVA44" s="134"/>
      <c r="NVB44" s="134"/>
      <c r="NVC44" s="134"/>
      <c r="NVD44" s="134"/>
      <c r="NVE44" s="134"/>
      <c r="NVF44" s="134"/>
      <c r="NVG44" s="134"/>
      <c r="NVH44" s="134"/>
      <c r="NVI44" s="134"/>
      <c r="NVJ44" s="134"/>
      <c r="NVK44" s="134"/>
      <c r="NVL44" s="134"/>
      <c r="NVM44" s="134"/>
      <c r="NVN44" s="134"/>
      <c r="NVO44" s="134"/>
      <c r="NVP44" s="134"/>
      <c r="NVQ44" s="134"/>
      <c r="NVR44" s="134"/>
      <c r="NVS44" s="134"/>
      <c r="NVT44" s="134"/>
      <c r="NVU44" s="134"/>
      <c r="NVV44" s="134"/>
      <c r="NVW44" s="134"/>
      <c r="NVX44" s="134"/>
      <c r="NVY44" s="134"/>
      <c r="NVZ44" s="134"/>
      <c r="NWA44" s="134"/>
      <c r="NWB44" s="134"/>
      <c r="NWC44" s="134"/>
      <c r="NWD44" s="134"/>
      <c r="NWE44" s="134"/>
      <c r="NWF44" s="134"/>
      <c r="NWG44" s="134"/>
      <c r="NWH44" s="134"/>
      <c r="NWI44" s="134"/>
      <c r="NWJ44" s="134"/>
      <c r="NWK44" s="134"/>
      <c r="NWL44" s="134"/>
      <c r="NWM44" s="134"/>
      <c r="NWN44" s="134"/>
      <c r="NWO44" s="134"/>
      <c r="NWP44" s="134"/>
      <c r="NWQ44" s="134"/>
      <c r="NWR44" s="134"/>
      <c r="NWS44" s="134"/>
      <c r="NWT44" s="134"/>
      <c r="NWU44" s="134"/>
      <c r="NWV44" s="134"/>
      <c r="NWW44" s="134"/>
      <c r="NWX44" s="134"/>
      <c r="NWY44" s="134"/>
      <c r="NWZ44" s="134"/>
      <c r="NXA44" s="134"/>
      <c r="NXB44" s="134"/>
      <c r="NXC44" s="134"/>
      <c r="NXD44" s="134"/>
      <c r="NXE44" s="134"/>
      <c r="NXF44" s="134"/>
      <c r="NXG44" s="134"/>
      <c r="NXH44" s="134"/>
      <c r="NXI44" s="134"/>
      <c r="NXJ44" s="134"/>
      <c r="NXK44" s="134"/>
      <c r="NXL44" s="134"/>
      <c r="NXM44" s="134"/>
      <c r="NXN44" s="134"/>
      <c r="NXO44" s="134"/>
      <c r="NXP44" s="134"/>
      <c r="NXQ44" s="134"/>
      <c r="NXR44" s="134"/>
      <c r="NXS44" s="134"/>
      <c r="NXT44" s="134"/>
      <c r="NXU44" s="134"/>
      <c r="NXV44" s="134"/>
      <c r="NXW44" s="134"/>
      <c r="NXX44" s="134"/>
      <c r="NXY44" s="134"/>
      <c r="NXZ44" s="134"/>
      <c r="NYA44" s="134"/>
      <c r="NYB44" s="134"/>
      <c r="NYC44" s="134"/>
      <c r="NYD44" s="134"/>
      <c r="NYE44" s="134"/>
      <c r="NYF44" s="134"/>
      <c r="NYG44" s="134"/>
      <c r="NYH44" s="134"/>
      <c r="NYI44" s="134"/>
      <c r="NYJ44" s="134"/>
      <c r="NYK44" s="134"/>
      <c r="NYL44" s="134"/>
      <c r="NYM44" s="134"/>
      <c r="NYN44" s="134"/>
      <c r="NYO44" s="134"/>
      <c r="NYP44" s="134"/>
      <c r="NYQ44" s="134"/>
      <c r="NYR44" s="134"/>
      <c r="NYS44" s="134"/>
      <c r="NYT44" s="134"/>
      <c r="NYU44" s="134"/>
      <c r="NYV44" s="134"/>
      <c r="NYW44" s="134"/>
      <c r="NYX44" s="134"/>
      <c r="NYY44" s="134"/>
      <c r="NYZ44" s="134"/>
      <c r="NZA44" s="134"/>
      <c r="NZB44" s="134"/>
      <c r="NZC44" s="134"/>
      <c r="NZD44" s="134"/>
      <c r="NZE44" s="134"/>
      <c r="NZF44" s="134"/>
      <c r="NZG44" s="134"/>
      <c r="NZH44" s="134"/>
      <c r="NZI44" s="134"/>
      <c r="NZJ44" s="134"/>
      <c r="NZK44" s="134"/>
      <c r="NZL44" s="134"/>
      <c r="NZM44" s="134"/>
      <c r="NZN44" s="134"/>
      <c r="NZO44" s="134"/>
      <c r="NZP44" s="134"/>
      <c r="NZQ44" s="134"/>
      <c r="NZR44" s="134"/>
      <c r="NZS44" s="134"/>
      <c r="NZT44" s="134"/>
      <c r="NZU44" s="134"/>
      <c r="NZV44" s="134"/>
      <c r="NZW44" s="134"/>
      <c r="NZX44" s="134"/>
      <c r="NZY44" s="134"/>
      <c r="NZZ44" s="134"/>
      <c r="OAA44" s="134"/>
      <c r="OAB44" s="134"/>
      <c r="OAC44" s="134"/>
      <c r="OAD44" s="134"/>
      <c r="OAE44" s="134"/>
      <c r="OAF44" s="134"/>
      <c r="OAG44" s="134"/>
      <c r="OAH44" s="134"/>
      <c r="OAI44" s="134"/>
      <c r="OAJ44" s="134"/>
      <c r="OAK44" s="134"/>
      <c r="OAL44" s="134"/>
      <c r="OAM44" s="134"/>
      <c r="OAN44" s="134"/>
      <c r="OAO44" s="134"/>
      <c r="OAP44" s="134"/>
      <c r="OAQ44" s="134"/>
      <c r="OAR44" s="134"/>
      <c r="OAS44" s="134"/>
      <c r="OAT44" s="134"/>
      <c r="OAU44" s="134"/>
      <c r="OAV44" s="134"/>
      <c r="OAW44" s="134"/>
      <c r="OAX44" s="134"/>
      <c r="OAY44" s="134"/>
      <c r="OAZ44" s="134"/>
      <c r="OBA44" s="134"/>
      <c r="OBB44" s="134"/>
      <c r="OBC44" s="134"/>
      <c r="OBD44" s="134"/>
      <c r="OBE44" s="134"/>
      <c r="OBF44" s="134"/>
      <c r="OBG44" s="134"/>
      <c r="OBH44" s="134"/>
      <c r="OBI44" s="134"/>
      <c r="OBJ44" s="134"/>
      <c r="OBK44" s="134"/>
      <c r="OBL44" s="134"/>
      <c r="OBM44" s="134"/>
      <c r="OBN44" s="134"/>
      <c r="OBO44" s="134"/>
      <c r="OBP44" s="134"/>
      <c r="OBQ44" s="134"/>
      <c r="OBR44" s="134"/>
      <c r="OBS44" s="134"/>
      <c r="OBT44" s="134"/>
      <c r="OBU44" s="134"/>
      <c r="OBV44" s="134"/>
      <c r="OBW44" s="134"/>
      <c r="OBX44" s="134"/>
      <c r="OBY44" s="134"/>
      <c r="OBZ44" s="134"/>
      <c r="OCA44" s="134"/>
      <c r="OCB44" s="134"/>
      <c r="OCC44" s="134"/>
      <c r="OCD44" s="134"/>
      <c r="OCE44" s="134"/>
      <c r="OCF44" s="134"/>
      <c r="OCG44" s="134"/>
      <c r="OCH44" s="134"/>
      <c r="OCI44" s="134"/>
      <c r="OCJ44" s="134"/>
      <c r="OCK44" s="134"/>
      <c r="OCL44" s="134"/>
      <c r="OCM44" s="134"/>
      <c r="OCN44" s="134"/>
      <c r="OCO44" s="134"/>
      <c r="OCP44" s="134"/>
      <c r="OCQ44" s="134"/>
      <c r="OCR44" s="134"/>
      <c r="OCS44" s="134"/>
      <c r="OCT44" s="134"/>
      <c r="OCU44" s="134"/>
      <c r="OCV44" s="134"/>
      <c r="OCW44" s="134"/>
      <c r="OCX44" s="134"/>
      <c r="OCY44" s="134"/>
      <c r="OCZ44" s="134"/>
      <c r="ODA44" s="134"/>
      <c r="ODB44" s="134"/>
      <c r="ODC44" s="134"/>
      <c r="ODD44" s="134"/>
      <c r="ODE44" s="134"/>
      <c r="ODF44" s="134"/>
      <c r="ODG44" s="134"/>
      <c r="ODH44" s="134"/>
      <c r="ODI44" s="134"/>
      <c r="ODJ44" s="134"/>
      <c r="ODK44" s="134"/>
      <c r="ODL44" s="134"/>
      <c r="ODM44" s="134"/>
      <c r="ODN44" s="134"/>
      <c r="ODO44" s="134"/>
      <c r="ODP44" s="134"/>
      <c r="ODQ44" s="134"/>
      <c r="ODR44" s="134"/>
      <c r="ODS44" s="134"/>
      <c r="ODT44" s="134"/>
      <c r="ODU44" s="134"/>
      <c r="ODV44" s="134"/>
      <c r="ODW44" s="134"/>
      <c r="ODX44" s="134"/>
      <c r="ODY44" s="134"/>
      <c r="ODZ44" s="134"/>
      <c r="OEA44" s="134"/>
      <c r="OEB44" s="134"/>
      <c r="OEC44" s="134"/>
      <c r="OED44" s="134"/>
      <c r="OEE44" s="134"/>
      <c r="OEF44" s="134"/>
      <c r="OEG44" s="134"/>
      <c r="OEH44" s="134"/>
      <c r="OEI44" s="134"/>
      <c r="OEJ44" s="134"/>
      <c r="OEK44" s="134"/>
      <c r="OEL44" s="134"/>
      <c r="OEM44" s="134"/>
      <c r="OEN44" s="134"/>
      <c r="OEO44" s="134"/>
      <c r="OEP44" s="134"/>
      <c r="OEQ44" s="134"/>
      <c r="OER44" s="134"/>
      <c r="OES44" s="134"/>
      <c r="OET44" s="134"/>
      <c r="OEU44" s="134"/>
      <c r="OEV44" s="134"/>
      <c r="OEW44" s="134"/>
      <c r="OEX44" s="134"/>
      <c r="OEY44" s="134"/>
      <c r="OEZ44" s="134"/>
      <c r="OFA44" s="134"/>
      <c r="OFB44" s="134"/>
      <c r="OFC44" s="134"/>
      <c r="OFD44" s="134"/>
      <c r="OFE44" s="134"/>
      <c r="OFF44" s="134"/>
      <c r="OFG44" s="134"/>
      <c r="OFH44" s="134"/>
      <c r="OFI44" s="134"/>
      <c r="OFJ44" s="134"/>
      <c r="OFK44" s="134"/>
      <c r="OFL44" s="134"/>
      <c r="OFM44" s="134"/>
      <c r="OFN44" s="134"/>
      <c r="OFO44" s="134"/>
      <c r="OFP44" s="134"/>
      <c r="OFQ44" s="134"/>
      <c r="OFR44" s="134"/>
      <c r="OFS44" s="134"/>
      <c r="OFT44" s="134"/>
      <c r="OFU44" s="134"/>
      <c r="OFV44" s="134"/>
      <c r="OFW44" s="134"/>
      <c r="OFX44" s="134"/>
      <c r="OFY44" s="134"/>
      <c r="OFZ44" s="134"/>
      <c r="OGA44" s="134"/>
      <c r="OGB44" s="134"/>
      <c r="OGC44" s="134"/>
      <c r="OGD44" s="134"/>
      <c r="OGE44" s="134"/>
      <c r="OGF44" s="134"/>
      <c r="OGG44" s="134"/>
      <c r="OGH44" s="134"/>
      <c r="OGI44" s="134"/>
      <c r="OGJ44" s="134"/>
      <c r="OGK44" s="134"/>
      <c r="OGL44" s="134"/>
      <c r="OGM44" s="134"/>
      <c r="OGN44" s="134"/>
      <c r="OGO44" s="134"/>
      <c r="OGP44" s="134"/>
      <c r="OGQ44" s="134"/>
      <c r="OGR44" s="134"/>
      <c r="OGS44" s="134"/>
      <c r="OGT44" s="134"/>
      <c r="OGU44" s="134"/>
      <c r="OGV44" s="134"/>
      <c r="OGW44" s="134"/>
      <c r="OGX44" s="134"/>
      <c r="OGY44" s="134"/>
      <c r="OGZ44" s="134"/>
      <c r="OHA44" s="134"/>
      <c r="OHB44" s="134"/>
      <c r="OHC44" s="134"/>
      <c r="OHD44" s="134"/>
      <c r="OHE44" s="134"/>
      <c r="OHF44" s="134"/>
      <c r="OHG44" s="134"/>
      <c r="OHH44" s="134"/>
      <c r="OHI44" s="134"/>
      <c r="OHJ44" s="134"/>
      <c r="OHK44" s="134"/>
      <c r="OHL44" s="134"/>
      <c r="OHM44" s="134"/>
      <c r="OHN44" s="134"/>
      <c r="OHO44" s="134"/>
      <c r="OHP44" s="134"/>
      <c r="OHQ44" s="134"/>
      <c r="OHR44" s="134"/>
      <c r="OHS44" s="134"/>
      <c r="OHT44" s="134"/>
      <c r="OHU44" s="134"/>
      <c r="OHV44" s="134"/>
      <c r="OHW44" s="134"/>
      <c r="OHX44" s="134"/>
      <c r="OHY44" s="134"/>
      <c r="OHZ44" s="134"/>
      <c r="OIA44" s="134"/>
      <c r="OIB44" s="134"/>
      <c r="OIC44" s="134"/>
      <c r="OID44" s="134"/>
      <c r="OIE44" s="134"/>
      <c r="OIF44" s="134"/>
      <c r="OIG44" s="134"/>
      <c r="OIH44" s="134"/>
      <c r="OII44" s="134"/>
      <c r="OIJ44" s="134"/>
      <c r="OIK44" s="134"/>
      <c r="OIL44" s="134"/>
      <c r="OIM44" s="134"/>
      <c r="OIN44" s="134"/>
      <c r="OIO44" s="134"/>
      <c r="OIP44" s="134"/>
      <c r="OIQ44" s="134"/>
      <c r="OIR44" s="134"/>
      <c r="OIS44" s="134"/>
      <c r="OIT44" s="134"/>
      <c r="OIU44" s="134"/>
      <c r="OIV44" s="134"/>
      <c r="OIW44" s="134"/>
      <c r="OIX44" s="134"/>
      <c r="OIY44" s="134"/>
      <c r="OIZ44" s="134"/>
      <c r="OJA44" s="134"/>
      <c r="OJB44" s="134"/>
      <c r="OJC44" s="134"/>
      <c r="OJD44" s="134"/>
      <c r="OJE44" s="134"/>
      <c r="OJF44" s="134"/>
      <c r="OJG44" s="134"/>
      <c r="OJH44" s="134"/>
      <c r="OJI44" s="134"/>
      <c r="OJJ44" s="134"/>
      <c r="OJK44" s="134"/>
      <c r="OJL44" s="134"/>
      <c r="OJM44" s="134"/>
      <c r="OJN44" s="134"/>
      <c r="OJO44" s="134"/>
      <c r="OJP44" s="134"/>
      <c r="OJQ44" s="134"/>
      <c r="OJR44" s="134"/>
      <c r="OJS44" s="134"/>
      <c r="OJT44" s="134"/>
      <c r="OJU44" s="134"/>
      <c r="OJV44" s="134"/>
      <c r="OJW44" s="134"/>
      <c r="OJX44" s="134"/>
      <c r="OJY44" s="134"/>
      <c r="OJZ44" s="134"/>
      <c r="OKA44" s="134"/>
      <c r="OKB44" s="134"/>
      <c r="OKC44" s="134"/>
      <c r="OKD44" s="134"/>
      <c r="OKE44" s="134"/>
      <c r="OKF44" s="134"/>
      <c r="OKG44" s="134"/>
      <c r="OKH44" s="134"/>
      <c r="OKI44" s="134"/>
      <c r="OKJ44" s="134"/>
      <c r="OKK44" s="134"/>
      <c r="OKL44" s="134"/>
      <c r="OKM44" s="134"/>
      <c r="OKN44" s="134"/>
      <c r="OKO44" s="134"/>
      <c r="OKP44" s="134"/>
      <c r="OKQ44" s="134"/>
      <c r="OKR44" s="134"/>
      <c r="OKS44" s="134"/>
      <c r="OKT44" s="134"/>
      <c r="OKU44" s="134"/>
      <c r="OKV44" s="134"/>
      <c r="OKW44" s="134"/>
      <c r="OKX44" s="134"/>
      <c r="OKY44" s="134"/>
      <c r="OKZ44" s="134"/>
      <c r="OLA44" s="134"/>
      <c r="OLB44" s="134"/>
      <c r="OLC44" s="134"/>
      <c r="OLD44" s="134"/>
      <c r="OLE44" s="134"/>
      <c r="OLF44" s="134"/>
      <c r="OLG44" s="134"/>
      <c r="OLH44" s="134"/>
      <c r="OLI44" s="134"/>
      <c r="OLJ44" s="134"/>
      <c r="OLK44" s="134"/>
      <c r="OLL44" s="134"/>
      <c r="OLM44" s="134"/>
      <c r="OLN44" s="134"/>
      <c r="OLO44" s="134"/>
      <c r="OLP44" s="134"/>
      <c r="OLQ44" s="134"/>
      <c r="OLR44" s="134"/>
      <c r="OLS44" s="134"/>
      <c r="OLT44" s="134"/>
      <c r="OLU44" s="134"/>
      <c r="OLV44" s="134"/>
      <c r="OLW44" s="134"/>
      <c r="OLX44" s="134"/>
      <c r="OLY44" s="134"/>
      <c r="OLZ44" s="134"/>
      <c r="OMA44" s="134"/>
      <c r="OMB44" s="134"/>
      <c r="OMC44" s="134"/>
      <c r="OMD44" s="134"/>
      <c r="OME44" s="134"/>
      <c r="OMF44" s="134"/>
      <c r="OMG44" s="134"/>
      <c r="OMH44" s="134"/>
      <c r="OMI44" s="134"/>
      <c r="OMJ44" s="134"/>
      <c r="OMK44" s="134"/>
      <c r="OML44" s="134"/>
      <c r="OMM44" s="134"/>
      <c r="OMN44" s="134"/>
      <c r="OMO44" s="134"/>
      <c r="OMP44" s="134"/>
      <c r="OMQ44" s="134"/>
      <c r="OMR44" s="134"/>
      <c r="OMS44" s="134"/>
      <c r="OMT44" s="134"/>
      <c r="OMU44" s="134"/>
      <c r="OMV44" s="134"/>
      <c r="OMW44" s="134"/>
      <c r="OMX44" s="134"/>
      <c r="OMY44" s="134"/>
      <c r="OMZ44" s="134"/>
      <c r="ONA44" s="134"/>
      <c r="ONB44" s="134"/>
      <c r="ONC44" s="134"/>
      <c r="OND44" s="134"/>
      <c r="ONE44" s="134"/>
      <c r="ONF44" s="134"/>
      <c r="ONG44" s="134"/>
      <c r="ONH44" s="134"/>
      <c r="ONI44" s="134"/>
      <c r="ONJ44" s="134"/>
      <c r="ONK44" s="134"/>
      <c r="ONL44" s="134"/>
      <c r="ONM44" s="134"/>
      <c r="ONN44" s="134"/>
      <c r="ONO44" s="134"/>
      <c r="ONP44" s="134"/>
      <c r="ONQ44" s="134"/>
      <c r="ONR44" s="134"/>
      <c r="ONS44" s="134"/>
      <c r="ONT44" s="134"/>
      <c r="ONU44" s="134"/>
      <c r="ONV44" s="134"/>
      <c r="ONW44" s="134"/>
      <c r="ONX44" s="134"/>
      <c r="ONY44" s="134"/>
      <c r="ONZ44" s="134"/>
      <c r="OOA44" s="134"/>
      <c r="OOB44" s="134"/>
      <c r="OOC44" s="134"/>
      <c r="OOD44" s="134"/>
      <c r="OOE44" s="134"/>
      <c r="OOF44" s="134"/>
      <c r="OOG44" s="134"/>
      <c r="OOH44" s="134"/>
      <c r="OOI44" s="134"/>
      <c r="OOJ44" s="134"/>
      <c r="OOK44" s="134"/>
      <c r="OOL44" s="134"/>
      <c r="OOM44" s="134"/>
      <c r="OON44" s="134"/>
      <c r="OOO44" s="134"/>
      <c r="OOP44" s="134"/>
      <c r="OOQ44" s="134"/>
      <c r="OOR44" s="134"/>
      <c r="OOS44" s="134"/>
      <c r="OOT44" s="134"/>
      <c r="OOU44" s="134"/>
      <c r="OOV44" s="134"/>
      <c r="OOW44" s="134"/>
      <c r="OOX44" s="134"/>
      <c r="OOY44" s="134"/>
      <c r="OOZ44" s="134"/>
      <c r="OPA44" s="134"/>
      <c r="OPB44" s="134"/>
      <c r="OPC44" s="134"/>
      <c r="OPD44" s="134"/>
      <c r="OPE44" s="134"/>
      <c r="OPF44" s="134"/>
      <c r="OPG44" s="134"/>
      <c r="OPH44" s="134"/>
      <c r="OPI44" s="134"/>
      <c r="OPJ44" s="134"/>
      <c r="OPK44" s="134"/>
      <c r="OPL44" s="134"/>
      <c r="OPM44" s="134"/>
      <c r="OPN44" s="134"/>
      <c r="OPO44" s="134"/>
      <c r="OPP44" s="134"/>
      <c r="OPQ44" s="134"/>
      <c r="OPR44" s="134"/>
      <c r="OPS44" s="134"/>
      <c r="OPT44" s="134"/>
      <c r="OPU44" s="134"/>
      <c r="OPV44" s="134"/>
      <c r="OPW44" s="134"/>
      <c r="OPX44" s="134"/>
      <c r="OPY44" s="134"/>
      <c r="OPZ44" s="134"/>
      <c r="OQA44" s="134"/>
      <c r="OQB44" s="134"/>
      <c r="OQC44" s="134"/>
      <c r="OQD44" s="134"/>
      <c r="OQE44" s="134"/>
      <c r="OQF44" s="134"/>
      <c r="OQG44" s="134"/>
      <c r="OQH44" s="134"/>
      <c r="OQI44" s="134"/>
      <c r="OQJ44" s="134"/>
      <c r="OQK44" s="134"/>
      <c r="OQL44" s="134"/>
      <c r="OQM44" s="134"/>
      <c r="OQN44" s="134"/>
      <c r="OQO44" s="134"/>
      <c r="OQP44" s="134"/>
      <c r="OQQ44" s="134"/>
      <c r="OQR44" s="134"/>
      <c r="OQS44" s="134"/>
      <c r="OQT44" s="134"/>
      <c r="OQU44" s="134"/>
      <c r="OQV44" s="134"/>
      <c r="OQW44" s="134"/>
      <c r="OQX44" s="134"/>
      <c r="OQY44" s="134"/>
      <c r="OQZ44" s="134"/>
      <c r="ORA44" s="134"/>
      <c r="ORB44" s="134"/>
      <c r="ORC44" s="134"/>
      <c r="ORD44" s="134"/>
      <c r="ORE44" s="134"/>
      <c r="ORF44" s="134"/>
      <c r="ORG44" s="134"/>
      <c r="ORH44" s="134"/>
      <c r="ORI44" s="134"/>
      <c r="ORJ44" s="134"/>
      <c r="ORK44" s="134"/>
      <c r="ORL44" s="134"/>
      <c r="ORM44" s="134"/>
      <c r="ORN44" s="134"/>
      <c r="ORO44" s="134"/>
      <c r="ORP44" s="134"/>
      <c r="ORQ44" s="134"/>
      <c r="ORR44" s="134"/>
      <c r="ORS44" s="134"/>
      <c r="ORT44" s="134"/>
      <c r="ORU44" s="134"/>
      <c r="ORV44" s="134"/>
      <c r="ORW44" s="134"/>
      <c r="ORX44" s="134"/>
      <c r="ORY44" s="134"/>
      <c r="ORZ44" s="134"/>
      <c r="OSA44" s="134"/>
      <c r="OSB44" s="134"/>
      <c r="OSC44" s="134"/>
      <c r="OSD44" s="134"/>
      <c r="OSE44" s="134"/>
      <c r="OSF44" s="134"/>
      <c r="OSG44" s="134"/>
      <c r="OSH44" s="134"/>
      <c r="OSI44" s="134"/>
      <c r="OSJ44" s="134"/>
      <c r="OSK44" s="134"/>
      <c r="OSL44" s="134"/>
      <c r="OSM44" s="134"/>
      <c r="OSN44" s="134"/>
      <c r="OSO44" s="134"/>
      <c r="OSP44" s="134"/>
      <c r="OSQ44" s="134"/>
      <c r="OSR44" s="134"/>
      <c r="OSS44" s="134"/>
      <c r="OST44" s="134"/>
      <c r="OSU44" s="134"/>
      <c r="OSV44" s="134"/>
      <c r="OSW44" s="134"/>
      <c r="OSX44" s="134"/>
      <c r="OSY44" s="134"/>
      <c r="OSZ44" s="134"/>
      <c r="OTA44" s="134"/>
      <c r="OTB44" s="134"/>
      <c r="OTC44" s="134"/>
      <c r="OTD44" s="134"/>
      <c r="OTE44" s="134"/>
      <c r="OTF44" s="134"/>
      <c r="OTG44" s="134"/>
      <c r="OTH44" s="134"/>
      <c r="OTI44" s="134"/>
      <c r="OTJ44" s="134"/>
      <c r="OTK44" s="134"/>
      <c r="OTL44" s="134"/>
      <c r="OTM44" s="134"/>
      <c r="OTN44" s="134"/>
      <c r="OTO44" s="134"/>
      <c r="OTP44" s="134"/>
      <c r="OTQ44" s="134"/>
      <c r="OTR44" s="134"/>
      <c r="OTS44" s="134"/>
      <c r="OTT44" s="134"/>
      <c r="OTU44" s="134"/>
      <c r="OTV44" s="134"/>
      <c r="OTW44" s="134"/>
      <c r="OTX44" s="134"/>
      <c r="OTY44" s="134"/>
      <c r="OTZ44" s="134"/>
      <c r="OUA44" s="134"/>
      <c r="OUB44" s="134"/>
      <c r="OUC44" s="134"/>
      <c r="OUD44" s="134"/>
      <c r="OUE44" s="134"/>
      <c r="OUF44" s="134"/>
      <c r="OUG44" s="134"/>
      <c r="OUH44" s="134"/>
      <c r="OUI44" s="134"/>
      <c r="OUJ44" s="134"/>
      <c r="OUK44" s="134"/>
      <c r="OUL44" s="134"/>
      <c r="OUM44" s="134"/>
      <c r="OUN44" s="134"/>
      <c r="OUO44" s="134"/>
      <c r="OUP44" s="134"/>
      <c r="OUQ44" s="134"/>
      <c r="OUR44" s="134"/>
      <c r="OUS44" s="134"/>
      <c r="OUT44" s="134"/>
      <c r="OUU44" s="134"/>
      <c r="OUV44" s="134"/>
      <c r="OUW44" s="134"/>
      <c r="OUX44" s="134"/>
      <c r="OUY44" s="134"/>
      <c r="OUZ44" s="134"/>
      <c r="OVA44" s="134"/>
      <c r="OVB44" s="134"/>
      <c r="OVC44" s="134"/>
      <c r="OVD44" s="134"/>
      <c r="OVE44" s="134"/>
      <c r="OVF44" s="134"/>
      <c r="OVG44" s="134"/>
      <c r="OVH44" s="134"/>
      <c r="OVI44" s="134"/>
      <c r="OVJ44" s="134"/>
      <c r="OVK44" s="134"/>
      <c r="OVL44" s="134"/>
      <c r="OVM44" s="134"/>
      <c r="OVN44" s="134"/>
      <c r="OVO44" s="134"/>
      <c r="OVP44" s="134"/>
      <c r="OVQ44" s="134"/>
      <c r="OVR44" s="134"/>
      <c r="OVS44" s="134"/>
      <c r="OVT44" s="134"/>
      <c r="OVU44" s="134"/>
      <c r="OVV44" s="134"/>
      <c r="OVW44" s="134"/>
      <c r="OVX44" s="134"/>
      <c r="OVY44" s="134"/>
      <c r="OVZ44" s="134"/>
      <c r="OWA44" s="134"/>
      <c r="OWB44" s="134"/>
      <c r="OWC44" s="134"/>
      <c r="OWD44" s="134"/>
      <c r="OWE44" s="134"/>
      <c r="OWF44" s="134"/>
      <c r="OWG44" s="134"/>
      <c r="OWH44" s="134"/>
      <c r="OWI44" s="134"/>
      <c r="OWJ44" s="134"/>
      <c r="OWK44" s="134"/>
      <c r="OWL44" s="134"/>
      <c r="OWM44" s="134"/>
      <c r="OWN44" s="134"/>
      <c r="OWO44" s="134"/>
      <c r="OWP44" s="134"/>
      <c r="OWQ44" s="134"/>
      <c r="OWR44" s="134"/>
      <c r="OWS44" s="134"/>
      <c r="OWT44" s="134"/>
      <c r="OWU44" s="134"/>
      <c r="OWV44" s="134"/>
      <c r="OWW44" s="134"/>
      <c r="OWX44" s="134"/>
      <c r="OWY44" s="134"/>
      <c r="OWZ44" s="134"/>
      <c r="OXA44" s="134"/>
      <c r="OXB44" s="134"/>
      <c r="OXC44" s="134"/>
      <c r="OXD44" s="134"/>
      <c r="OXE44" s="134"/>
      <c r="OXF44" s="134"/>
      <c r="OXG44" s="134"/>
      <c r="OXH44" s="134"/>
      <c r="OXI44" s="134"/>
      <c r="OXJ44" s="134"/>
      <c r="OXK44" s="134"/>
      <c r="OXL44" s="134"/>
      <c r="OXM44" s="134"/>
      <c r="OXN44" s="134"/>
      <c r="OXO44" s="134"/>
      <c r="OXP44" s="134"/>
      <c r="OXQ44" s="134"/>
      <c r="OXR44" s="134"/>
      <c r="OXS44" s="134"/>
      <c r="OXT44" s="134"/>
      <c r="OXU44" s="134"/>
      <c r="OXV44" s="134"/>
      <c r="OXW44" s="134"/>
      <c r="OXX44" s="134"/>
      <c r="OXY44" s="134"/>
      <c r="OXZ44" s="134"/>
      <c r="OYA44" s="134"/>
      <c r="OYB44" s="134"/>
      <c r="OYC44" s="134"/>
      <c r="OYD44" s="134"/>
      <c r="OYE44" s="134"/>
      <c r="OYF44" s="134"/>
      <c r="OYG44" s="134"/>
      <c r="OYH44" s="134"/>
      <c r="OYI44" s="134"/>
      <c r="OYJ44" s="134"/>
      <c r="OYK44" s="134"/>
      <c r="OYL44" s="134"/>
      <c r="OYM44" s="134"/>
      <c r="OYN44" s="134"/>
      <c r="OYO44" s="134"/>
      <c r="OYP44" s="134"/>
      <c r="OYQ44" s="134"/>
      <c r="OYR44" s="134"/>
      <c r="OYS44" s="134"/>
      <c r="OYT44" s="134"/>
      <c r="OYU44" s="134"/>
      <c r="OYV44" s="134"/>
      <c r="OYW44" s="134"/>
      <c r="OYX44" s="134"/>
      <c r="OYY44" s="134"/>
      <c r="OYZ44" s="134"/>
      <c r="OZA44" s="134"/>
      <c r="OZB44" s="134"/>
      <c r="OZC44" s="134"/>
      <c r="OZD44" s="134"/>
      <c r="OZE44" s="134"/>
      <c r="OZF44" s="134"/>
      <c r="OZG44" s="134"/>
      <c r="OZH44" s="134"/>
      <c r="OZI44" s="134"/>
      <c r="OZJ44" s="134"/>
      <c r="OZK44" s="134"/>
      <c r="OZL44" s="134"/>
      <c r="OZM44" s="134"/>
      <c r="OZN44" s="134"/>
      <c r="OZO44" s="134"/>
      <c r="OZP44" s="134"/>
      <c r="OZQ44" s="134"/>
      <c r="OZR44" s="134"/>
      <c r="OZS44" s="134"/>
      <c r="OZT44" s="134"/>
      <c r="OZU44" s="134"/>
      <c r="OZV44" s="134"/>
      <c r="OZW44" s="134"/>
      <c r="OZX44" s="134"/>
      <c r="OZY44" s="134"/>
      <c r="OZZ44" s="134"/>
      <c r="PAA44" s="134"/>
      <c r="PAB44" s="134"/>
      <c r="PAC44" s="134"/>
      <c r="PAD44" s="134"/>
      <c r="PAE44" s="134"/>
      <c r="PAF44" s="134"/>
      <c r="PAG44" s="134"/>
      <c r="PAH44" s="134"/>
      <c r="PAI44" s="134"/>
      <c r="PAJ44" s="134"/>
      <c r="PAK44" s="134"/>
      <c r="PAL44" s="134"/>
      <c r="PAM44" s="134"/>
      <c r="PAN44" s="134"/>
      <c r="PAO44" s="134"/>
      <c r="PAP44" s="134"/>
      <c r="PAQ44" s="134"/>
      <c r="PAR44" s="134"/>
      <c r="PAS44" s="134"/>
      <c r="PAT44" s="134"/>
      <c r="PAU44" s="134"/>
      <c r="PAV44" s="134"/>
      <c r="PAW44" s="134"/>
      <c r="PAX44" s="134"/>
      <c r="PAY44" s="134"/>
      <c r="PAZ44" s="134"/>
      <c r="PBA44" s="134"/>
      <c r="PBB44" s="134"/>
      <c r="PBC44" s="134"/>
      <c r="PBD44" s="134"/>
      <c r="PBE44" s="134"/>
      <c r="PBF44" s="134"/>
      <c r="PBG44" s="134"/>
      <c r="PBH44" s="134"/>
      <c r="PBI44" s="134"/>
      <c r="PBJ44" s="134"/>
      <c r="PBK44" s="134"/>
      <c r="PBL44" s="134"/>
      <c r="PBM44" s="134"/>
      <c r="PBN44" s="134"/>
      <c r="PBO44" s="134"/>
      <c r="PBP44" s="134"/>
      <c r="PBQ44" s="134"/>
      <c r="PBR44" s="134"/>
      <c r="PBS44" s="134"/>
      <c r="PBT44" s="134"/>
      <c r="PBU44" s="134"/>
      <c r="PBV44" s="134"/>
      <c r="PBW44" s="134"/>
      <c r="PBX44" s="134"/>
      <c r="PBY44" s="134"/>
      <c r="PBZ44" s="134"/>
      <c r="PCA44" s="134"/>
      <c r="PCB44" s="134"/>
      <c r="PCC44" s="134"/>
      <c r="PCD44" s="134"/>
      <c r="PCE44" s="134"/>
      <c r="PCF44" s="134"/>
      <c r="PCG44" s="134"/>
      <c r="PCH44" s="134"/>
      <c r="PCI44" s="134"/>
      <c r="PCJ44" s="134"/>
      <c r="PCK44" s="134"/>
      <c r="PCL44" s="134"/>
      <c r="PCM44" s="134"/>
      <c r="PCN44" s="134"/>
      <c r="PCO44" s="134"/>
      <c r="PCP44" s="134"/>
      <c r="PCQ44" s="134"/>
      <c r="PCR44" s="134"/>
      <c r="PCS44" s="134"/>
      <c r="PCT44" s="134"/>
      <c r="PCU44" s="134"/>
      <c r="PCV44" s="134"/>
      <c r="PCW44" s="134"/>
      <c r="PCX44" s="134"/>
      <c r="PCY44" s="134"/>
      <c r="PCZ44" s="134"/>
      <c r="PDA44" s="134"/>
      <c r="PDB44" s="134"/>
      <c r="PDC44" s="134"/>
      <c r="PDD44" s="134"/>
      <c r="PDE44" s="134"/>
      <c r="PDF44" s="134"/>
      <c r="PDG44" s="134"/>
      <c r="PDH44" s="134"/>
      <c r="PDI44" s="134"/>
      <c r="PDJ44" s="134"/>
      <c r="PDK44" s="134"/>
      <c r="PDL44" s="134"/>
      <c r="PDM44" s="134"/>
      <c r="PDN44" s="134"/>
      <c r="PDO44" s="134"/>
      <c r="PDP44" s="134"/>
      <c r="PDQ44" s="134"/>
      <c r="PDR44" s="134"/>
      <c r="PDS44" s="134"/>
      <c r="PDT44" s="134"/>
      <c r="PDU44" s="134"/>
      <c r="PDV44" s="134"/>
      <c r="PDW44" s="134"/>
      <c r="PDX44" s="134"/>
      <c r="PDY44" s="134"/>
      <c r="PDZ44" s="134"/>
      <c r="PEA44" s="134"/>
      <c r="PEB44" s="134"/>
      <c r="PEC44" s="134"/>
      <c r="PED44" s="134"/>
      <c r="PEE44" s="134"/>
      <c r="PEF44" s="134"/>
      <c r="PEG44" s="134"/>
      <c r="PEH44" s="134"/>
      <c r="PEI44" s="134"/>
      <c r="PEJ44" s="134"/>
      <c r="PEK44" s="134"/>
      <c r="PEL44" s="134"/>
      <c r="PEM44" s="134"/>
      <c r="PEN44" s="134"/>
      <c r="PEO44" s="134"/>
      <c r="PEP44" s="134"/>
      <c r="PEQ44" s="134"/>
      <c r="PER44" s="134"/>
      <c r="PES44" s="134"/>
      <c r="PET44" s="134"/>
      <c r="PEU44" s="134"/>
      <c r="PEV44" s="134"/>
      <c r="PEW44" s="134"/>
      <c r="PEX44" s="134"/>
      <c r="PEY44" s="134"/>
      <c r="PEZ44" s="134"/>
      <c r="PFA44" s="134"/>
      <c r="PFB44" s="134"/>
      <c r="PFC44" s="134"/>
      <c r="PFD44" s="134"/>
      <c r="PFE44" s="134"/>
      <c r="PFF44" s="134"/>
      <c r="PFG44" s="134"/>
      <c r="PFH44" s="134"/>
      <c r="PFI44" s="134"/>
      <c r="PFJ44" s="134"/>
      <c r="PFK44" s="134"/>
      <c r="PFL44" s="134"/>
      <c r="PFM44" s="134"/>
      <c r="PFN44" s="134"/>
      <c r="PFO44" s="134"/>
      <c r="PFP44" s="134"/>
      <c r="PFQ44" s="134"/>
      <c r="PFR44" s="134"/>
      <c r="PFS44" s="134"/>
      <c r="PFT44" s="134"/>
      <c r="PFU44" s="134"/>
      <c r="PFV44" s="134"/>
      <c r="PFW44" s="134"/>
      <c r="PFX44" s="134"/>
      <c r="PFY44" s="134"/>
      <c r="PFZ44" s="134"/>
      <c r="PGA44" s="134"/>
      <c r="PGB44" s="134"/>
      <c r="PGC44" s="134"/>
      <c r="PGD44" s="134"/>
      <c r="PGE44" s="134"/>
      <c r="PGF44" s="134"/>
      <c r="PGG44" s="134"/>
      <c r="PGH44" s="134"/>
      <c r="PGI44" s="134"/>
      <c r="PGJ44" s="134"/>
      <c r="PGK44" s="134"/>
      <c r="PGL44" s="134"/>
      <c r="PGM44" s="134"/>
      <c r="PGN44" s="134"/>
      <c r="PGO44" s="134"/>
      <c r="PGP44" s="134"/>
      <c r="PGQ44" s="134"/>
      <c r="PGR44" s="134"/>
      <c r="PGS44" s="134"/>
      <c r="PGT44" s="134"/>
      <c r="PGU44" s="134"/>
      <c r="PGV44" s="134"/>
      <c r="PGW44" s="134"/>
      <c r="PGX44" s="134"/>
      <c r="PGY44" s="134"/>
      <c r="PGZ44" s="134"/>
      <c r="PHA44" s="134"/>
      <c r="PHB44" s="134"/>
      <c r="PHC44" s="134"/>
      <c r="PHD44" s="134"/>
      <c r="PHE44" s="134"/>
      <c r="PHF44" s="134"/>
      <c r="PHG44" s="134"/>
      <c r="PHH44" s="134"/>
      <c r="PHI44" s="134"/>
      <c r="PHJ44" s="134"/>
      <c r="PHK44" s="134"/>
      <c r="PHL44" s="134"/>
      <c r="PHM44" s="134"/>
      <c r="PHN44" s="134"/>
      <c r="PHO44" s="134"/>
      <c r="PHP44" s="134"/>
      <c r="PHQ44" s="134"/>
      <c r="PHR44" s="134"/>
      <c r="PHS44" s="134"/>
      <c r="PHT44" s="134"/>
      <c r="PHU44" s="134"/>
      <c r="PHV44" s="134"/>
      <c r="PHW44" s="134"/>
      <c r="PHX44" s="134"/>
      <c r="PHY44" s="134"/>
      <c r="PHZ44" s="134"/>
      <c r="PIA44" s="134"/>
      <c r="PIB44" s="134"/>
      <c r="PIC44" s="134"/>
      <c r="PID44" s="134"/>
      <c r="PIE44" s="134"/>
      <c r="PIF44" s="134"/>
      <c r="PIG44" s="134"/>
      <c r="PIH44" s="134"/>
      <c r="PII44" s="134"/>
      <c r="PIJ44" s="134"/>
      <c r="PIK44" s="134"/>
      <c r="PIL44" s="134"/>
      <c r="PIM44" s="134"/>
      <c r="PIN44" s="134"/>
      <c r="PIO44" s="134"/>
      <c r="PIP44" s="134"/>
      <c r="PIQ44" s="134"/>
      <c r="PIR44" s="134"/>
      <c r="PIS44" s="134"/>
      <c r="PIT44" s="134"/>
      <c r="PIU44" s="134"/>
      <c r="PIV44" s="134"/>
      <c r="PIW44" s="134"/>
      <c r="PIX44" s="134"/>
      <c r="PIY44" s="134"/>
      <c r="PIZ44" s="134"/>
      <c r="PJA44" s="134"/>
      <c r="PJB44" s="134"/>
      <c r="PJC44" s="134"/>
      <c r="PJD44" s="134"/>
      <c r="PJE44" s="134"/>
      <c r="PJF44" s="134"/>
      <c r="PJG44" s="134"/>
      <c r="PJH44" s="134"/>
      <c r="PJI44" s="134"/>
      <c r="PJJ44" s="134"/>
      <c r="PJK44" s="134"/>
      <c r="PJL44" s="134"/>
      <c r="PJM44" s="134"/>
      <c r="PJN44" s="134"/>
      <c r="PJO44" s="134"/>
      <c r="PJP44" s="134"/>
      <c r="PJQ44" s="134"/>
      <c r="PJR44" s="134"/>
      <c r="PJS44" s="134"/>
      <c r="PJT44" s="134"/>
      <c r="PJU44" s="134"/>
      <c r="PJV44" s="134"/>
      <c r="PJW44" s="134"/>
      <c r="PJX44" s="134"/>
      <c r="PJY44" s="134"/>
      <c r="PJZ44" s="134"/>
      <c r="PKA44" s="134"/>
      <c r="PKB44" s="134"/>
      <c r="PKC44" s="134"/>
      <c r="PKD44" s="134"/>
      <c r="PKE44" s="134"/>
      <c r="PKF44" s="134"/>
      <c r="PKG44" s="134"/>
      <c r="PKH44" s="134"/>
      <c r="PKI44" s="134"/>
      <c r="PKJ44" s="134"/>
      <c r="PKK44" s="134"/>
      <c r="PKL44" s="134"/>
      <c r="PKM44" s="134"/>
      <c r="PKN44" s="134"/>
      <c r="PKO44" s="134"/>
      <c r="PKP44" s="134"/>
      <c r="PKQ44" s="134"/>
      <c r="PKR44" s="134"/>
      <c r="PKS44" s="134"/>
      <c r="PKT44" s="134"/>
      <c r="PKU44" s="134"/>
      <c r="PKV44" s="134"/>
      <c r="PKW44" s="134"/>
      <c r="PKX44" s="134"/>
      <c r="PKY44" s="134"/>
      <c r="PKZ44" s="134"/>
      <c r="PLA44" s="134"/>
      <c r="PLB44" s="134"/>
      <c r="PLC44" s="134"/>
      <c r="PLD44" s="134"/>
      <c r="PLE44" s="134"/>
      <c r="PLF44" s="134"/>
      <c r="PLG44" s="134"/>
      <c r="PLH44" s="134"/>
      <c r="PLI44" s="134"/>
      <c r="PLJ44" s="134"/>
      <c r="PLK44" s="134"/>
      <c r="PLL44" s="134"/>
      <c r="PLM44" s="134"/>
      <c r="PLN44" s="134"/>
      <c r="PLO44" s="134"/>
      <c r="PLP44" s="134"/>
      <c r="PLQ44" s="134"/>
      <c r="PLR44" s="134"/>
      <c r="PLS44" s="134"/>
      <c r="PLT44" s="134"/>
      <c r="PLU44" s="134"/>
      <c r="PLV44" s="134"/>
      <c r="PLW44" s="134"/>
      <c r="PLX44" s="134"/>
      <c r="PLY44" s="134"/>
      <c r="PLZ44" s="134"/>
      <c r="PMA44" s="134"/>
      <c r="PMB44" s="134"/>
      <c r="PMC44" s="134"/>
      <c r="PMD44" s="134"/>
      <c r="PME44" s="134"/>
      <c r="PMF44" s="134"/>
      <c r="PMG44" s="134"/>
      <c r="PMH44" s="134"/>
      <c r="PMI44" s="134"/>
      <c r="PMJ44" s="134"/>
      <c r="PMK44" s="134"/>
      <c r="PML44" s="134"/>
      <c r="PMM44" s="134"/>
      <c r="PMN44" s="134"/>
      <c r="PMO44" s="134"/>
      <c r="PMP44" s="134"/>
      <c r="PMQ44" s="134"/>
      <c r="PMR44" s="134"/>
      <c r="PMS44" s="134"/>
      <c r="PMT44" s="134"/>
      <c r="PMU44" s="134"/>
      <c r="PMV44" s="134"/>
      <c r="PMW44" s="134"/>
      <c r="PMX44" s="134"/>
      <c r="PMY44" s="134"/>
      <c r="PMZ44" s="134"/>
      <c r="PNA44" s="134"/>
      <c r="PNB44" s="134"/>
      <c r="PNC44" s="134"/>
      <c r="PND44" s="134"/>
      <c r="PNE44" s="134"/>
      <c r="PNF44" s="134"/>
      <c r="PNG44" s="134"/>
      <c r="PNH44" s="134"/>
      <c r="PNI44" s="134"/>
      <c r="PNJ44" s="134"/>
      <c r="PNK44" s="134"/>
      <c r="PNL44" s="134"/>
      <c r="PNM44" s="134"/>
      <c r="PNN44" s="134"/>
      <c r="PNO44" s="134"/>
      <c r="PNP44" s="134"/>
      <c r="PNQ44" s="134"/>
      <c r="PNR44" s="134"/>
      <c r="PNS44" s="134"/>
      <c r="PNT44" s="134"/>
      <c r="PNU44" s="134"/>
      <c r="PNV44" s="134"/>
      <c r="PNW44" s="134"/>
      <c r="PNX44" s="134"/>
      <c r="PNY44" s="134"/>
      <c r="PNZ44" s="134"/>
      <c r="POA44" s="134"/>
      <c r="POB44" s="134"/>
      <c r="POC44" s="134"/>
      <c r="POD44" s="134"/>
      <c r="POE44" s="134"/>
      <c r="POF44" s="134"/>
      <c r="POG44" s="134"/>
      <c r="POH44" s="134"/>
      <c r="POI44" s="134"/>
      <c r="POJ44" s="134"/>
      <c r="POK44" s="134"/>
      <c r="POL44" s="134"/>
      <c r="POM44" s="134"/>
      <c r="PON44" s="134"/>
      <c r="POO44" s="134"/>
      <c r="POP44" s="134"/>
      <c r="POQ44" s="134"/>
      <c r="POR44" s="134"/>
      <c r="POS44" s="134"/>
      <c r="POT44" s="134"/>
      <c r="POU44" s="134"/>
      <c r="POV44" s="134"/>
      <c r="POW44" s="134"/>
      <c r="POX44" s="134"/>
      <c r="POY44" s="134"/>
      <c r="POZ44" s="134"/>
      <c r="PPA44" s="134"/>
      <c r="PPB44" s="134"/>
      <c r="PPC44" s="134"/>
      <c r="PPD44" s="134"/>
      <c r="PPE44" s="134"/>
      <c r="PPF44" s="134"/>
      <c r="PPG44" s="134"/>
      <c r="PPH44" s="134"/>
      <c r="PPI44" s="134"/>
      <c r="PPJ44" s="134"/>
      <c r="PPK44" s="134"/>
      <c r="PPL44" s="134"/>
      <c r="PPM44" s="134"/>
      <c r="PPN44" s="134"/>
      <c r="PPO44" s="134"/>
      <c r="PPP44" s="134"/>
      <c r="PPQ44" s="134"/>
      <c r="PPR44" s="134"/>
      <c r="PPS44" s="134"/>
      <c r="PPT44" s="134"/>
      <c r="PPU44" s="134"/>
      <c r="PPV44" s="134"/>
      <c r="PPW44" s="134"/>
      <c r="PPX44" s="134"/>
      <c r="PPY44" s="134"/>
      <c r="PPZ44" s="134"/>
      <c r="PQA44" s="134"/>
      <c r="PQB44" s="134"/>
      <c r="PQC44" s="134"/>
      <c r="PQD44" s="134"/>
      <c r="PQE44" s="134"/>
      <c r="PQF44" s="134"/>
      <c r="PQG44" s="134"/>
      <c r="PQH44" s="134"/>
      <c r="PQI44" s="134"/>
      <c r="PQJ44" s="134"/>
      <c r="PQK44" s="134"/>
      <c r="PQL44" s="134"/>
      <c r="PQM44" s="134"/>
      <c r="PQN44" s="134"/>
      <c r="PQO44" s="134"/>
      <c r="PQP44" s="134"/>
      <c r="PQQ44" s="134"/>
      <c r="PQR44" s="134"/>
      <c r="PQS44" s="134"/>
      <c r="PQT44" s="134"/>
      <c r="PQU44" s="134"/>
      <c r="PQV44" s="134"/>
      <c r="PQW44" s="134"/>
      <c r="PQX44" s="134"/>
      <c r="PQY44" s="134"/>
      <c r="PQZ44" s="134"/>
      <c r="PRA44" s="134"/>
      <c r="PRB44" s="134"/>
      <c r="PRC44" s="134"/>
      <c r="PRD44" s="134"/>
      <c r="PRE44" s="134"/>
      <c r="PRF44" s="134"/>
      <c r="PRG44" s="134"/>
      <c r="PRH44" s="134"/>
      <c r="PRI44" s="134"/>
      <c r="PRJ44" s="134"/>
      <c r="PRK44" s="134"/>
      <c r="PRL44" s="134"/>
      <c r="PRM44" s="134"/>
      <c r="PRN44" s="134"/>
      <c r="PRO44" s="134"/>
      <c r="PRP44" s="134"/>
      <c r="PRQ44" s="134"/>
      <c r="PRR44" s="134"/>
      <c r="PRS44" s="134"/>
      <c r="PRT44" s="134"/>
      <c r="PRU44" s="134"/>
      <c r="PRV44" s="134"/>
      <c r="PRW44" s="134"/>
      <c r="PRX44" s="134"/>
      <c r="PRY44" s="134"/>
      <c r="PRZ44" s="134"/>
      <c r="PSA44" s="134"/>
      <c r="PSB44" s="134"/>
      <c r="PSC44" s="134"/>
      <c r="PSD44" s="134"/>
      <c r="PSE44" s="134"/>
      <c r="PSF44" s="134"/>
      <c r="PSG44" s="134"/>
      <c r="PSH44" s="134"/>
      <c r="PSI44" s="134"/>
      <c r="PSJ44" s="134"/>
      <c r="PSK44" s="134"/>
      <c r="PSL44" s="134"/>
      <c r="PSM44" s="134"/>
      <c r="PSN44" s="134"/>
      <c r="PSO44" s="134"/>
      <c r="PSP44" s="134"/>
      <c r="PSQ44" s="134"/>
      <c r="PSR44" s="134"/>
      <c r="PSS44" s="134"/>
      <c r="PST44" s="134"/>
      <c r="PSU44" s="134"/>
      <c r="PSV44" s="134"/>
      <c r="PSW44" s="134"/>
      <c r="PSX44" s="134"/>
      <c r="PSY44" s="134"/>
      <c r="PSZ44" s="134"/>
      <c r="PTA44" s="134"/>
      <c r="PTB44" s="134"/>
      <c r="PTC44" s="134"/>
      <c r="PTD44" s="134"/>
      <c r="PTE44" s="134"/>
      <c r="PTF44" s="134"/>
      <c r="PTG44" s="134"/>
      <c r="PTH44" s="134"/>
      <c r="PTI44" s="134"/>
      <c r="PTJ44" s="134"/>
      <c r="PTK44" s="134"/>
      <c r="PTL44" s="134"/>
      <c r="PTM44" s="134"/>
      <c r="PTN44" s="134"/>
      <c r="PTO44" s="134"/>
      <c r="PTP44" s="134"/>
      <c r="PTQ44" s="134"/>
      <c r="PTR44" s="134"/>
      <c r="PTS44" s="134"/>
      <c r="PTT44" s="134"/>
      <c r="PTU44" s="134"/>
      <c r="PTV44" s="134"/>
      <c r="PTW44" s="134"/>
      <c r="PTX44" s="134"/>
      <c r="PTY44" s="134"/>
      <c r="PTZ44" s="134"/>
      <c r="PUA44" s="134"/>
      <c r="PUB44" s="134"/>
      <c r="PUC44" s="134"/>
      <c r="PUD44" s="134"/>
      <c r="PUE44" s="134"/>
      <c r="PUF44" s="134"/>
      <c r="PUG44" s="134"/>
      <c r="PUH44" s="134"/>
      <c r="PUI44" s="134"/>
      <c r="PUJ44" s="134"/>
      <c r="PUK44" s="134"/>
      <c r="PUL44" s="134"/>
      <c r="PUM44" s="134"/>
      <c r="PUN44" s="134"/>
      <c r="PUO44" s="134"/>
      <c r="PUP44" s="134"/>
      <c r="PUQ44" s="134"/>
      <c r="PUR44" s="134"/>
      <c r="PUS44" s="134"/>
      <c r="PUT44" s="134"/>
      <c r="PUU44" s="134"/>
      <c r="PUV44" s="134"/>
      <c r="PUW44" s="134"/>
      <c r="PUX44" s="134"/>
      <c r="PUY44" s="134"/>
      <c r="PUZ44" s="134"/>
      <c r="PVA44" s="134"/>
      <c r="PVB44" s="134"/>
      <c r="PVC44" s="134"/>
      <c r="PVD44" s="134"/>
      <c r="PVE44" s="134"/>
      <c r="PVF44" s="134"/>
      <c r="PVG44" s="134"/>
      <c r="PVH44" s="134"/>
      <c r="PVI44" s="134"/>
      <c r="PVJ44" s="134"/>
      <c r="PVK44" s="134"/>
      <c r="PVL44" s="134"/>
      <c r="PVM44" s="134"/>
      <c r="PVN44" s="134"/>
      <c r="PVO44" s="134"/>
      <c r="PVP44" s="134"/>
      <c r="PVQ44" s="134"/>
      <c r="PVR44" s="134"/>
      <c r="PVS44" s="134"/>
      <c r="PVT44" s="134"/>
      <c r="PVU44" s="134"/>
      <c r="PVV44" s="134"/>
      <c r="PVW44" s="134"/>
      <c r="PVX44" s="134"/>
      <c r="PVY44" s="134"/>
      <c r="PVZ44" s="134"/>
      <c r="PWA44" s="134"/>
      <c r="PWB44" s="134"/>
      <c r="PWC44" s="134"/>
      <c r="PWD44" s="134"/>
      <c r="PWE44" s="134"/>
      <c r="PWF44" s="134"/>
      <c r="PWG44" s="134"/>
      <c r="PWH44" s="134"/>
      <c r="PWI44" s="134"/>
      <c r="PWJ44" s="134"/>
      <c r="PWK44" s="134"/>
      <c r="PWL44" s="134"/>
      <c r="PWM44" s="134"/>
      <c r="PWN44" s="134"/>
      <c r="PWO44" s="134"/>
      <c r="PWP44" s="134"/>
      <c r="PWQ44" s="134"/>
      <c r="PWR44" s="134"/>
      <c r="PWS44" s="134"/>
      <c r="PWT44" s="134"/>
      <c r="PWU44" s="134"/>
      <c r="PWV44" s="134"/>
      <c r="PWW44" s="134"/>
      <c r="PWX44" s="134"/>
      <c r="PWY44" s="134"/>
      <c r="PWZ44" s="134"/>
      <c r="PXA44" s="134"/>
      <c r="PXB44" s="134"/>
      <c r="PXC44" s="134"/>
      <c r="PXD44" s="134"/>
      <c r="PXE44" s="134"/>
      <c r="PXF44" s="134"/>
      <c r="PXG44" s="134"/>
      <c r="PXH44" s="134"/>
      <c r="PXI44" s="134"/>
      <c r="PXJ44" s="134"/>
      <c r="PXK44" s="134"/>
      <c r="PXL44" s="134"/>
      <c r="PXM44" s="134"/>
      <c r="PXN44" s="134"/>
      <c r="PXO44" s="134"/>
      <c r="PXP44" s="134"/>
      <c r="PXQ44" s="134"/>
      <c r="PXR44" s="134"/>
      <c r="PXS44" s="134"/>
      <c r="PXT44" s="134"/>
      <c r="PXU44" s="134"/>
      <c r="PXV44" s="134"/>
      <c r="PXW44" s="134"/>
      <c r="PXX44" s="134"/>
      <c r="PXY44" s="134"/>
      <c r="PXZ44" s="134"/>
      <c r="PYA44" s="134"/>
      <c r="PYB44" s="134"/>
      <c r="PYC44" s="134"/>
      <c r="PYD44" s="134"/>
      <c r="PYE44" s="134"/>
      <c r="PYF44" s="134"/>
      <c r="PYG44" s="134"/>
      <c r="PYH44" s="134"/>
      <c r="PYI44" s="134"/>
      <c r="PYJ44" s="134"/>
      <c r="PYK44" s="134"/>
      <c r="PYL44" s="134"/>
      <c r="PYM44" s="134"/>
      <c r="PYN44" s="134"/>
      <c r="PYO44" s="134"/>
      <c r="PYP44" s="134"/>
      <c r="PYQ44" s="134"/>
      <c r="PYR44" s="134"/>
      <c r="PYS44" s="134"/>
      <c r="PYT44" s="134"/>
      <c r="PYU44" s="134"/>
      <c r="PYV44" s="134"/>
      <c r="PYW44" s="134"/>
      <c r="PYX44" s="134"/>
      <c r="PYY44" s="134"/>
      <c r="PYZ44" s="134"/>
      <c r="PZA44" s="134"/>
      <c r="PZB44" s="134"/>
      <c r="PZC44" s="134"/>
      <c r="PZD44" s="134"/>
      <c r="PZE44" s="134"/>
      <c r="PZF44" s="134"/>
      <c r="PZG44" s="134"/>
      <c r="PZH44" s="134"/>
      <c r="PZI44" s="134"/>
      <c r="PZJ44" s="134"/>
      <c r="PZK44" s="134"/>
      <c r="PZL44" s="134"/>
      <c r="PZM44" s="134"/>
      <c r="PZN44" s="134"/>
      <c r="PZO44" s="134"/>
      <c r="PZP44" s="134"/>
      <c r="PZQ44" s="134"/>
      <c r="PZR44" s="134"/>
      <c r="PZS44" s="134"/>
      <c r="PZT44" s="134"/>
      <c r="PZU44" s="134"/>
      <c r="PZV44" s="134"/>
      <c r="PZW44" s="134"/>
      <c r="PZX44" s="134"/>
      <c r="PZY44" s="134"/>
      <c r="PZZ44" s="134"/>
      <c r="QAA44" s="134"/>
      <c r="QAB44" s="134"/>
      <c r="QAC44" s="134"/>
      <c r="QAD44" s="134"/>
      <c r="QAE44" s="134"/>
      <c r="QAF44" s="134"/>
      <c r="QAG44" s="134"/>
      <c r="QAH44" s="134"/>
      <c r="QAI44" s="134"/>
      <c r="QAJ44" s="134"/>
      <c r="QAK44" s="134"/>
      <c r="QAL44" s="134"/>
      <c r="QAM44" s="134"/>
      <c r="QAN44" s="134"/>
      <c r="QAO44" s="134"/>
      <c r="QAP44" s="134"/>
      <c r="QAQ44" s="134"/>
      <c r="QAR44" s="134"/>
      <c r="QAS44" s="134"/>
      <c r="QAT44" s="134"/>
      <c r="QAU44" s="134"/>
      <c r="QAV44" s="134"/>
      <c r="QAW44" s="134"/>
      <c r="QAX44" s="134"/>
      <c r="QAY44" s="134"/>
      <c r="QAZ44" s="134"/>
      <c r="QBA44" s="134"/>
      <c r="QBB44" s="134"/>
      <c r="QBC44" s="134"/>
      <c r="QBD44" s="134"/>
      <c r="QBE44" s="134"/>
      <c r="QBF44" s="134"/>
      <c r="QBG44" s="134"/>
      <c r="QBH44" s="134"/>
      <c r="QBI44" s="134"/>
      <c r="QBJ44" s="134"/>
      <c r="QBK44" s="134"/>
      <c r="QBL44" s="134"/>
      <c r="QBM44" s="134"/>
      <c r="QBN44" s="134"/>
      <c r="QBO44" s="134"/>
      <c r="QBP44" s="134"/>
      <c r="QBQ44" s="134"/>
      <c r="QBR44" s="134"/>
      <c r="QBS44" s="134"/>
      <c r="QBT44" s="134"/>
      <c r="QBU44" s="134"/>
      <c r="QBV44" s="134"/>
      <c r="QBW44" s="134"/>
      <c r="QBX44" s="134"/>
      <c r="QBY44" s="134"/>
      <c r="QBZ44" s="134"/>
      <c r="QCA44" s="134"/>
      <c r="QCB44" s="134"/>
      <c r="QCC44" s="134"/>
      <c r="QCD44" s="134"/>
      <c r="QCE44" s="134"/>
      <c r="QCF44" s="134"/>
      <c r="QCG44" s="134"/>
      <c r="QCH44" s="134"/>
      <c r="QCI44" s="134"/>
      <c r="QCJ44" s="134"/>
      <c r="QCK44" s="134"/>
      <c r="QCL44" s="134"/>
      <c r="QCM44" s="134"/>
      <c r="QCN44" s="134"/>
      <c r="QCO44" s="134"/>
      <c r="QCP44" s="134"/>
      <c r="QCQ44" s="134"/>
      <c r="QCR44" s="134"/>
      <c r="QCS44" s="134"/>
      <c r="QCT44" s="134"/>
      <c r="QCU44" s="134"/>
      <c r="QCV44" s="134"/>
      <c r="QCW44" s="134"/>
      <c r="QCX44" s="134"/>
      <c r="QCY44" s="134"/>
      <c r="QCZ44" s="134"/>
      <c r="QDA44" s="134"/>
      <c r="QDB44" s="134"/>
      <c r="QDC44" s="134"/>
      <c r="QDD44" s="134"/>
      <c r="QDE44" s="134"/>
      <c r="QDF44" s="134"/>
      <c r="QDG44" s="134"/>
      <c r="QDH44" s="134"/>
      <c r="QDI44" s="134"/>
      <c r="QDJ44" s="134"/>
      <c r="QDK44" s="134"/>
      <c r="QDL44" s="134"/>
      <c r="QDM44" s="134"/>
      <c r="QDN44" s="134"/>
      <c r="QDO44" s="134"/>
      <c r="QDP44" s="134"/>
      <c r="QDQ44" s="134"/>
      <c r="QDR44" s="134"/>
      <c r="QDS44" s="134"/>
      <c r="QDT44" s="134"/>
      <c r="QDU44" s="134"/>
      <c r="QDV44" s="134"/>
      <c r="QDW44" s="134"/>
      <c r="QDX44" s="134"/>
      <c r="QDY44" s="134"/>
      <c r="QDZ44" s="134"/>
      <c r="QEA44" s="134"/>
      <c r="QEB44" s="134"/>
      <c r="QEC44" s="134"/>
      <c r="QED44" s="134"/>
      <c r="QEE44" s="134"/>
      <c r="QEF44" s="134"/>
      <c r="QEG44" s="134"/>
      <c r="QEH44" s="134"/>
      <c r="QEI44" s="134"/>
      <c r="QEJ44" s="134"/>
      <c r="QEK44" s="134"/>
      <c r="QEL44" s="134"/>
      <c r="QEM44" s="134"/>
      <c r="QEN44" s="134"/>
      <c r="QEO44" s="134"/>
      <c r="QEP44" s="134"/>
      <c r="QEQ44" s="134"/>
      <c r="QER44" s="134"/>
      <c r="QES44" s="134"/>
      <c r="QET44" s="134"/>
      <c r="QEU44" s="134"/>
      <c r="QEV44" s="134"/>
      <c r="QEW44" s="134"/>
      <c r="QEX44" s="134"/>
      <c r="QEY44" s="134"/>
      <c r="QEZ44" s="134"/>
      <c r="QFA44" s="134"/>
      <c r="QFB44" s="134"/>
      <c r="QFC44" s="134"/>
      <c r="QFD44" s="134"/>
      <c r="QFE44" s="134"/>
      <c r="QFF44" s="134"/>
      <c r="QFG44" s="134"/>
      <c r="QFH44" s="134"/>
      <c r="QFI44" s="134"/>
      <c r="QFJ44" s="134"/>
      <c r="QFK44" s="134"/>
      <c r="QFL44" s="134"/>
      <c r="QFM44" s="134"/>
      <c r="QFN44" s="134"/>
      <c r="QFO44" s="134"/>
      <c r="QFP44" s="134"/>
      <c r="QFQ44" s="134"/>
      <c r="QFR44" s="134"/>
      <c r="QFS44" s="134"/>
      <c r="QFT44" s="134"/>
      <c r="QFU44" s="134"/>
      <c r="QFV44" s="134"/>
      <c r="QFW44" s="134"/>
      <c r="QFX44" s="134"/>
      <c r="QFY44" s="134"/>
      <c r="QFZ44" s="134"/>
      <c r="QGA44" s="134"/>
      <c r="QGB44" s="134"/>
      <c r="QGC44" s="134"/>
      <c r="QGD44" s="134"/>
      <c r="QGE44" s="134"/>
      <c r="QGF44" s="134"/>
      <c r="QGG44" s="134"/>
      <c r="QGH44" s="134"/>
      <c r="QGI44" s="134"/>
      <c r="QGJ44" s="134"/>
      <c r="QGK44" s="134"/>
      <c r="QGL44" s="134"/>
      <c r="QGM44" s="134"/>
      <c r="QGN44" s="134"/>
      <c r="QGO44" s="134"/>
      <c r="QGP44" s="134"/>
      <c r="QGQ44" s="134"/>
      <c r="QGR44" s="134"/>
      <c r="QGS44" s="134"/>
      <c r="QGT44" s="134"/>
      <c r="QGU44" s="134"/>
      <c r="QGV44" s="134"/>
      <c r="QGW44" s="134"/>
      <c r="QGX44" s="134"/>
      <c r="QGY44" s="134"/>
      <c r="QGZ44" s="134"/>
      <c r="QHA44" s="134"/>
      <c r="QHB44" s="134"/>
      <c r="QHC44" s="134"/>
      <c r="QHD44" s="134"/>
      <c r="QHE44" s="134"/>
      <c r="QHF44" s="134"/>
      <c r="QHG44" s="134"/>
      <c r="QHH44" s="134"/>
      <c r="QHI44" s="134"/>
      <c r="QHJ44" s="134"/>
      <c r="QHK44" s="134"/>
      <c r="QHL44" s="134"/>
      <c r="QHM44" s="134"/>
      <c r="QHN44" s="134"/>
      <c r="QHO44" s="134"/>
      <c r="QHP44" s="134"/>
      <c r="QHQ44" s="134"/>
      <c r="QHR44" s="134"/>
      <c r="QHS44" s="134"/>
      <c r="QHT44" s="134"/>
      <c r="QHU44" s="134"/>
      <c r="QHV44" s="134"/>
      <c r="QHW44" s="134"/>
      <c r="QHX44" s="134"/>
      <c r="QHY44" s="134"/>
      <c r="QHZ44" s="134"/>
      <c r="QIA44" s="134"/>
      <c r="QIB44" s="134"/>
      <c r="QIC44" s="134"/>
      <c r="QID44" s="134"/>
      <c r="QIE44" s="134"/>
      <c r="QIF44" s="134"/>
      <c r="QIG44" s="134"/>
      <c r="QIH44" s="134"/>
      <c r="QII44" s="134"/>
      <c r="QIJ44" s="134"/>
      <c r="QIK44" s="134"/>
      <c r="QIL44" s="134"/>
      <c r="QIM44" s="134"/>
      <c r="QIN44" s="134"/>
      <c r="QIO44" s="134"/>
      <c r="QIP44" s="134"/>
      <c r="QIQ44" s="134"/>
      <c r="QIR44" s="134"/>
      <c r="QIS44" s="134"/>
      <c r="QIT44" s="134"/>
      <c r="QIU44" s="134"/>
      <c r="QIV44" s="134"/>
      <c r="QIW44" s="134"/>
      <c r="QIX44" s="134"/>
      <c r="QIY44" s="134"/>
      <c r="QIZ44" s="134"/>
      <c r="QJA44" s="134"/>
      <c r="QJB44" s="134"/>
      <c r="QJC44" s="134"/>
      <c r="QJD44" s="134"/>
      <c r="QJE44" s="134"/>
      <c r="QJF44" s="134"/>
      <c r="QJG44" s="134"/>
      <c r="QJH44" s="134"/>
      <c r="QJI44" s="134"/>
      <c r="QJJ44" s="134"/>
      <c r="QJK44" s="134"/>
      <c r="QJL44" s="134"/>
      <c r="QJM44" s="134"/>
      <c r="QJN44" s="134"/>
      <c r="QJO44" s="134"/>
      <c r="QJP44" s="134"/>
      <c r="QJQ44" s="134"/>
      <c r="QJR44" s="134"/>
      <c r="QJS44" s="134"/>
      <c r="QJT44" s="134"/>
      <c r="QJU44" s="134"/>
      <c r="QJV44" s="134"/>
      <c r="QJW44" s="134"/>
      <c r="QJX44" s="134"/>
      <c r="QJY44" s="134"/>
      <c r="QJZ44" s="134"/>
      <c r="QKA44" s="134"/>
      <c r="QKB44" s="134"/>
      <c r="QKC44" s="134"/>
      <c r="QKD44" s="134"/>
      <c r="QKE44" s="134"/>
      <c r="QKF44" s="134"/>
      <c r="QKG44" s="134"/>
      <c r="QKH44" s="134"/>
      <c r="QKI44" s="134"/>
      <c r="QKJ44" s="134"/>
      <c r="QKK44" s="134"/>
      <c r="QKL44" s="134"/>
      <c r="QKM44" s="134"/>
      <c r="QKN44" s="134"/>
      <c r="QKO44" s="134"/>
      <c r="QKP44" s="134"/>
      <c r="QKQ44" s="134"/>
      <c r="QKR44" s="134"/>
      <c r="QKS44" s="134"/>
      <c r="QKT44" s="134"/>
      <c r="QKU44" s="134"/>
      <c r="QKV44" s="134"/>
      <c r="QKW44" s="134"/>
      <c r="QKX44" s="134"/>
      <c r="QKY44" s="134"/>
      <c r="QKZ44" s="134"/>
      <c r="QLA44" s="134"/>
      <c r="QLB44" s="134"/>
      <c r="QLC44" s="134"/>
      <c r="QLD44" s="134"/>
      <c r="QLE44" s="134"/>
      <c r="QLF44" s="134"/>
      <c r="QLG44" s="134"/>
      <c r="QLH44" s="134"/>
      <c r="QLI44" s="134"/>
      <c r="QLJ44" s="134"/>
      <c r="QLK44" s="134"/>
      <c r="QLL44" s="134"/>
      <c r="QLM44" s="134"/>
      <c r="QLN44" s="134"/>
      <c r="QLO44" s="134"/>
      <c r="QLP44" s="134"/>
      <c r="QLQ44" s="134"/>
      <c r="QLR44" s="134"/>
      <c r="QLS44" s="134"/>
      <c r="QLT44" s="134"/>
      <c r="QLU44" s="134"/>
      <c r="QLV44" s="134"/>
      <c r="QLW44" s="134"/>
      <c r="QLX44" s="134"/>
      <c r="QLY44" s="134"/>
      <c r="QLZ44" s="134"/>
      <c r="QMA44" s="134"/>
      <c r="QMB44" s="134"/>
      <c r="QMC44" s="134"/>
      <c r="QMD44" s="134"/>
      <c r="QME44" s="134"/>
      <c r="QMF44" s="134"/>
      <c r="QMG44" s="134"/>
      <c r="QMH44" s="134"/>
      <c r="QMI44" s="134"/>
      <c r="QMJ44" s="134"/>
      <c r="QMK44" s="134"/>
      <c r="QML44" s="134"/>
      <c r="QMM44" s="134"/>
      <c r="QMN44" s="134"/>
      <c r="QMO44" s="134"/>
      <c r="QMP44" s="134"/>
      <c r="QMQ44" s="134"/>
      <c r="QMR44" s="134"/>
      <c r="QMS44" s="134"/>
      <c r="QMT44" s="134"/>
      <c r="QMU44" s="134"/>
      <c r="QMV44" s="134"/>
      <c r="QMW44" s="134"/>
      <c r="QMX44" s="134"/>
      <c r="QMY44" s="134"/>
      <c r="QMZ44" s="134"/>
      <c r="QNA44" s="134"/>
      <c r="QNB44" s="134"/>
      <c r="QNC44" s="134"/>
      <c r="QND44" s="134"/>
      <c r="QNE44" s="134"/>
      <c r="QNF44" s="134"/>
      <c r="QNG44" s="134"/>
      <c r="QNH44" s="134"/>
      <c r="QNI44" s="134"/>
      <c r="QNJ44" s="134"/>
      <c r="QNK44" s="134"/>
      <c r="QNL44" s="134"/>
      <c r="QNM44" s="134"/>
      <c r="QNN44" s="134"/>
      <c r="QNO44" s="134"/>
      <c r="QNP44" s="134"/>
      <c r="QNQ44" s="134"/>
      <c r="QNR44" s="134"/>
      <c r="QNS44" s="134"/>
      <c r="QNT44" s="134"/>
      <c r="QNU44" s="134"/>
      <c r="QNV44" s="134"/>
      <c r="QNW44" s="134"/>
      <c r="QNX44" s="134"/>
      <c r="QNY44" s="134"/>
      <c r="QNZ44" s="134"/>
      <c r="QOA44" s="134"/>
      <c r="QOB44" s="134"/>
      <c r="QOC44" s="134"/>
      <c r="QOD44" s="134"/>
      <c r="QOE44" s="134"/>
      <c r="QOF44" s="134"/>
      <c r="QOG44" s="134"/>
      <c r="QOH44" s="134"/>
      <c r="QOI44" s="134"/>
      <c r="QOJ44" s="134"/>
      <c r="QOK44" s="134"/>
      <c r="QOL44" s="134"/>
      <c r="QOM44" s="134"/>
      <c r="QON44" s="134"/>
      <c r="QOO44" s="134"/>
      <c r="QOP44" s="134"/>
      <c r="QOQ44" s="134"/>
      <c r="QOR44" s="134"/>
      <c r="QOS44" s="134"/>
      <c r="QOT44" s="134"/>
      <c r="QOU44" s="134"/>
      <c r="QOV44" s="134"/>
      <c r="QOW44" s="134"/>
      <c r="QOX44" s="134"/>
      <c r="QOY44" s="134"/>
      <c r="QOZ44" s="134"/>
      <c r="QPA44" s="134"/>
      <c r="QPB44" s="134"/>
      <c r="QPC44" s="134"/>
      <c r="QPD44" s="134"/>
      <c r="QPE44" s="134"/>
      <c r="QPF44" s="134"/>
      <c r="QPG44" s="134"/>
      <c r="QPH44" s="134"/>
      <c r="QPI44" s="134"/>
      <c r="QPJ44" s="134"/>
      <c r="QPK44" s="134"/>
      <c r="QPL44" s="134"/>
      <c r="QPM44" s="134"/>
      <c r="QPN44" s="134"/>
      <c r="QPO44" s="134"/>
      <c r="QPP44" s="134"/>
      <c r="QPQ44" s="134"/>
      <c r="QPR44" s="134"/>
      <c r="QPS44" s="134"/>
      <c r="QPT44" s="134"/>
      <c r="QPU44" s="134"/>
      <c r="QPV44" s="134"/>
      <c r="QPW44" s="134"/>
      <c r="QPX44" s="134"/>
      <c r="QPY44" s="134"/>
      <c r="QPZ44" s="134"/>
      <c r="QQA44" s="134"/>
      <c r="QQB44" s="134"/>
      <c r="QQC44" s="134"/>
      <c r="QQD44" s="134"/>
      <c r="QQE44" s="134"/>
      <c r="QQF44" s="134"/>
      <c r="QQG44" s="134"/>
      <c r="QQH44" s="134"/>
      <c r="QQI44" s="134"/>
      <c r="QQJ44" s="134"/>
      <c r="QQK44" s="134"/>
      <c r="QQL44" s="134"/>
      <c r="QQM44" s="134"/>
      <c r="QQN44" s="134"/>
      <c r="QQO44" s="134"/>
      <c r="QQP44" s="134"/>
      <c r="QQQ44" s="134"/>
      <c r="QQR44" s="134"/>
      <c r="QQS44" s="134"/>
      <c r="QQT44" s="134"/>
      <c r="QQU44" s="134"/>
      <c r="QQV44" s="134"/>
      <c r="QQW44" s="134"/>
      <c r="QQX44" s="134"/>
      <c r="QQY44" s="134"/>
      <c r="QQZ44" s="134"/>
      <c r="QRA44" s="134"/>
      <c r="QRB44" s="134"/>
      <c r="QRC44" s="134"/>
      <c r="QRD44" s="134"/>
      <c r="QRE44" s="134"/>
      <c r="QRF44" s="134"/>
      <c r="QRG44" s="134"/>
      <c r="QRH44" s="134"/>
      <c r="QRI44" s="134"/>
      <c r="QRJ44" s="134"/>
      <c r="QRK44" s="134"/>
      <c r="QRL44" s="134"/>
      <c r="QRM44" s="134"/>
      <c r="QRN44" s="134"/>
      <c r="QRO44" s="134"/>
      <c r="QRP44" s="134"/>
      <c r="QRQ44" s="134"/>
      <c r="QRR44" s="134"/>
      <c r="QRS44" s="134"/>
      <c r="QRT44" s="134"/>
      <c r="QRU44" s="134"/>
      <c r="QRV44" s="134"/>
      <c r="QRW44" s="134"/>
      <c r="QRX44" s="134"/>
      <c r="QRY44" s="134"/>
      <c r="QRZ44" s="134"/>
      <c r="QSA44" s="134"/>
      <c r="QSB44" s="134"/>
      <c r="QSC44" s="134"/>
      <c r="QSD44" s="134"/>
      <c r="QSE44" s="134"/>
      <c r="QSF44" s="134"/>
      <c r="QSG44" s="134"/>
      <c r="QSH44" s="134"/>
      <c r="QSI44" s="134"/>
      <c r="QSJ44" s="134"/>
      <c r="QSK44" s="134"/>
      <c r="QSL44" s="134"/>
      <c r="QSM44" s="134"/>
      <c r="QSN44" s="134"/>
      <c r="QSO44" s="134"/>
      <c r="QSP44" s="134"/>
      <c r="QSQ44" s="134"/>
      <c r="QSR44" s="134"/>
      <c r="QSS44" s="134"/>
      <c r="QST44" s="134"/>
      <c r="QSU44" s="134"/>
      <c r="QSV44" s="134"/>
      <c r="QSW44" s="134"/>
      <c r="QSX44" s="134"/>
      <c r="QSY44" s="134"/>
      <c r="QSZ44" s="134"/>
      <c r="QTA44" s="134"/>
      <c r="QTB44" s="134"/>
      <c r="QTC44" s="134"/>
      <c r="QTD44" s="134"/>
      <c r="QTE44" s="134"/>
      <c r="QTF44" s="134"/>
      <c r="QTG44" s="134"/>
      <c r="QTH44" s="134"/>
      <c r="QTI44" s="134"/>
      <c r="QTJ44" s="134"/>
      <c r="QTK44" s="134"/>
      <c r="QTL44" s="134"/>
      <c r="QTM44" s="134"/>
      <c r="QTN44" s="134"/>
      <c r="QTO44" s="134"/>
      <c r="QTP44" s="134"/>
      <c r="QTQ44" s="134"/>
      <c r="QTR44" s="134"/>
      <c r="QTS44" s="134"/>
      <c r="QTT44" s="134"/>
      <c r="QTU44" s="134"/>
      <c r="QTV44" s="134"/>
      <c r="QTW44" s="134"/>
      <c r="QTX44" s="134"/>
      <c r="QTY44" s="134"/>
      <c r="QTZ44" s="134"/>
      <c r="QUA44" s="134"/>
      <c r="QUB44" s="134"/>
      <c r="QUC44" s="134"/>
      <c r="QUD44" s="134"/>
      <c r="QUE44" s="134"/>
      <c r="QUF44" s="134"/>
      <c r="QUG44" s="134"/>
      <c r="QUH44" s="134"/>
      <c r="QUI44" s="134"/>
      <c r="QUJ44" s="134"/>
      <c r="QUK44" s="134"/>
      <c r="QUL44" s="134"/>
      <c r="QUM44" s="134"/>
      <c r="QUN44" s="134"/>
      <c r="QUO44" s="134"/>
      <c r="QUP44" s="134"/>
      <c r="QUQ44" s="134"/>
      <c r="QUR44" s="134"/>
      <c r="QUS44" s="134"/>
      <c r="QUT44" s="134"/>
      <c r="QUU44" s="134"/>
      <c r="QUV44" s="134"/>
      <c r="QUW44" s="134"/>
      <c r="QUX44" s="134"/>
      <c r="QUY44" s="134"/>
      <c r="QUZ44" s="134"/>
      <c r="QVA44" s="134"/>
      <c r="QVB44" s="134"/>
      <c r="QVC44" s="134"/>
      <c r="QVD44" s="134"/>
      <c r="QVE44" s="134"/>
      <c r="QVF44" s="134"/>
      <c r="QVG44" s="134"/>
      <c r="QVH44" s="134"/>
      <c r="QVI44" s="134"/>
      <c r="QVJ44" s="134"/>
      <c r="QVK44" s="134"/>
      <c r="QVL44" s="134"/>
      <c r="QVM44" s="134"/>
      <c r="QVN44" s="134"/>
      <c r="QVO44" s="134"/>
      <c r="QVP44" s="134"/>
      <c r="QVQ44" s="134"/>
      <c r="QVR44" s="134"/>
      <c r="QVS44" s="134"/>
      <c r="QVT44" s="134"/>
      <c r="QVU44" s="134"/>
      <c r="QVV44" s="134"/>
      <c r="QVW44" s="134"/>
      <c r="QVX44" s="134"/>
      <c r="QVY44" s="134"/>
      <c r="QVZ44" s="134"/>
      <c r="QWA44" s="134"/>
      <c r="QWB44" s="134"/>
      <c r="QWC44" s="134"/>
      <c r="QWD44" s="134"/>
      <c r="QWE44" s="134"/>
      <c r="QWF44" s="134"/>
      <c r="QWG44" s="134"/>
      <c r="QWH44" s="134"/>
      <c r="QWI44" s="134"/>
      <c r="QWJ44" s="134"/>
      <c r="QWK44" s="134"/>
      <c r="QWL44" s="134"/>
      <c r="QWM44" s="134"/>
      <c r="QWN44" s="134"/>
      <c r="QWO44" s="134"/>
      <c r="QWP44" s="134"/>
      <c r="QWQ44" s="134"/>
      <c r="QWR44" s="134"/>
      <c r="QWS44" s="134"/>
      <c r="QWT44" s="134"/>
      <c r="QWU44" s="134"/>
      <c r="QWV44" s="134"/>
      <c r="QWW44" s="134"/>
      <c r="QWX44" s="134"/>
      <c r="QWY44" s="134"/>
      <c r="QWZ44" s="134"/>
      <c r="QXA44" s="134"/>
      <c r="QXB44" s="134"/>
      <c r="QXC44" s="134"/>
      <c r="QXD44" s="134"/>
      <c r="QXE44" s="134"/>
      <c r="QXF44" s="134"/>
      <c r="QXG44" s="134"/>
      <c r="QXH44" s="134"/>
      <c r="QXI44" s="134"/>
      <c r="QXJ44" s="134"/>
      <c r="QXK44" s="134"/>
      <c r="QXL44" s="134"/>
      <c r="QXM44" s="134"/>
      <c r="QXN44" s="134"/>
      <c r="QXO44" s="134"/>
      <c r="QXP44" s="134"/>
      <c r="QXQ44" s="134"/>
      <c r="QXR44" s="134"/>
      <c r="QXS44" s="134"/>
      <c r="QXT44" s="134"/>
      <c r="QXU44" s="134"/>
      <c r="QXV44" s="134"/>
      <c r="QXW44" s="134"/>
      <c r="QXX44" s="134"/>
      <c r="QXY44" s="134"/>
      <c r="QXZ44" s="134"/>
      <c r="QYA44" s="134"/>
      <c r="QYB44" s="134"/>
      <c r="QYC44" s="134"/>
      <c r="QYD44" s="134"/>
      <c r="QYE44" s="134"/>
      <c r="QYF44" s="134"/>
      <c r="QYG44" s="134"/>
      <c r="QYH44" s="134"/>
      <c r="QYI44" s="134"/>
      <c r="QYJ44" s="134"/>
      <c r="QYK44" s="134"/>
      <c r="QYL44" s="134"/>
      <c r="QYM44" s="134"/>
      <c r="QYN44" s="134"/>
      <c r="QYO44" s="134"/>
      <c r="QYP44" s="134"/>
      <c r="QYQ44" s="134"/>
      <c r="QYR44" s="134"/>
      <c r="QYS44" s="134"/>
      <c r="QYT44" s="134"/>
      <c r="QYU44" s="134"/>
      <c r="QYV44" s="134"/>
      <c r="QYW44" s="134"/>
      <c r="QYX44" s="134"/>
      <c r="QYY44" s="134"/>
      <c r="QYZ44" s="134"/>
      <c r="QZA44" s="134"/>
      <c r="QZB44" s="134"/>
      <c r="QZC44" s="134"/>
      <c r="QZD44" s="134"/>
      <c r="QZE44" s="134"/>
      <c r="QZF44" s="134"/>
      <c r="QZG44" s="134"/>
      <c r="QZH44" s="134"/>
      <c r="QZI44" s="134"/>
      <c r="QZJ44" s="134"/>
      <c r="QZK44" s="134"/>
      <c r="QZL44" s="134"/>
      <c r="QZM44" s="134"/>
      <c r="QZN44" s="134"/>
      <c r="QZO44" s="134"/>
      <c r="QZP44" s="134"/>
      <c r="QZQ44" s="134"/>
      <c r="QZR44" s="134"/>
      <c r="QZS44" s="134"/>
      <c r="QZT44" s="134"/>
      <c r="QZU44" s="134"/>
      <c r="QZV44" s="134"/>
      <c r="QZW44" s="134"/>
      <c r="QZX44" s="134"/>
      <c r="QZY44" s="134"/>
      <c r="QZZ44" s="134"/>
      <c r="RAA44" s="134"/>
      <c r="RAB44" s="134"/>
      <c r="RAC44" s="134"/>
      <c r="RAD44" s="134"/>
      <c r="RAE44" s="134"/>
      <c r="RAF44" s="134"/>
      <c r="RAG44" s="134"/>
      <c r="RAH44" s="134"/>
      <c r="RAI44" s="134"/>
      <c r="RAJ44" s="134"/>
      <c r="RAK44" s="134"/>
      <c r="RAL44" s="134"/>
      <c r="RAM44" s="134"/>
      <c r="RAN44" s="134"/>
      <c r="RAO44" s="134"/>
      <c r="RAP44" s="134"/>
      <c r="RAQ44" s="134"/>
      <c r="RAR44" s="134"/>
      <c r="RAS44" s="134"/>
      <c r="RAT44" s="134"/>
      <c r="RAU44" s="134"/>
      <c r="RAV44" s="134"/>
      <c r="RAW44" s="134"/>
      <c r="RAX44" s="134"/>
      <c r="RAY44" s="134"/>
      <c r="RAZ44" s="134"/>
      <c r="RBA44" s="134"/>
      <c r="RBB44" s="134"/>
      <c r="RBC44" s="134"/>
      <c r="RBD44" s="134"/>
      <c r="RBE44" s="134"/>
      <c r="RBF44" s="134"/>
      <c r="RBG44" s="134"/>
      <c r="RBH44" s="134"/>
      <c r="RBI44" s="134"/>
      <c r="RBJ44" s="134"/>
      <c r="RBK44" s="134"/>
      <c r="RBL44" s="134"/>
      <c r="RBM44" s="134"/>
      <c r="RBN44" s="134"/>
      <c r="RBO44" s="134"/>
      <c r="RBP44" s="134"/>
      <c r="RBQ44" s="134"/>
      <c r="RBR44" s="134"/>
      <c r="RBS44" s="134"/>
      <c r="RBT44" s="134"/>
      <c r="RBU44" s="134"/>
      <c r="RBV44" s="134"/>
      <c r="RBW44" s="134"/>
      <c r="RBX44" s="134"/>
      <c r="RBY44" s="134"/>
      <c r="RBZ44" s="134"/>
      <c r="RCA44" s="134"/>
      <c r="RCB44" s="134"/>
      <c r="RCC44" s="134"/>
      <c r="RCD44" s="134"/>
      <c r="RCE44" s="134"/>
      <c r="RCF44" s="134"/>
      <c r="RCG44" s="134"/>
      <c r="RCH44" s="134"/>
      <c r="RCI44" s="134"/>
      <c r="RCJ44" s="134"/>
      <c r="RCK44" s="134"/>
      <c r="RCL44" s="134"/>
      <c r="RCM44" s="134"/>
      <c r="RCN44" s="134"/>
      <c r="RCO44" s="134"/>
      <c r="RCP44" s="134"/>
      <c r="RCQ44" s="134"/>
      <c r="RCR44" s="134"/>
      <c r="RCS44" s="134"/>
      <c r="RCT44" s="134"/>
      <c r="RCU44" s="134"/>
      <c r="RCV44" s="134"/>
      <c r="RCW44" s="134"/>
      <c r="RCX44" s="134"/>
      <c r="RCY44" s="134"/>
      <c r="RCZ44" s="134"/>
      <c r="RDA44" s="134"/>
      <c r="RDB44" s="134"/>
      <c r="RDC44" s="134"/>
      <c r="RDD44" s="134"/>
      <c r="RDE44" s="134"/>
      <c r="RDF44" s="134"/>
      <c r="RDG44" s="134"/>
      <c r="RDH44" s="134"/>
      <c r="RDI44" s="134"/>
      <c r="RDJ44" s="134"/>
      <c r="RDK44" s="134"/>
      <c r="RDL44" s="134"/>
      <c r="RDM44" s="134"/>
      <c r="RDN44" s="134"/>
      <c r="RDO44" s="134"/>
      <c r="RDP44" s="134"/>
      <c r="RDQ44" s="134"/>
      <c r="RDR44" s="134"/>
      <c r="RDS44" s="134"/>
      <c r="RDT44" s="134"/>
      <c r="RDU44" s="134"/>
      <c r="RDV44" s="134"/>
      <c r="RDW44" s="134"/>
      <c r="RDX44" s="134"/>
      <c r="RDY44" s="134"/>
      <c r="RDZ44" s="134"/>
      <c r="REA44" s="134"/>
      <c r="REB44" s="134"/>
      <c r="REC44" s="134"/>
      <c r="RED44" s="134"/>
      <c r="REE44" s="134"/>
      <c r="REF44" s="134"/>
      <c r="REG44" s="134"/>
      <c r="REH44" s="134"/>
      <c r="REI44" s="134"/>
      <c r="REJ44" s="134"/>
      <c r="REK44" s="134"/>
      <c r="REL44" s="134"/>
      <c r="REM44" s="134"/>
      <c r="REN44" s="134"/>
      <c r="REO44" s="134"/>
      <c r="REP44" s="134"/>
      <c r="REQ44" s="134"/>
      <c r="RER44" s="134"/>
      <c r="RES44" s="134"/>
      <c r="RET44" s="134"/>
      <c r="REU44" s="134"/>
      <c r="REV44" s="134"/>
      <c r="REW44" s="134"/>
      <c r="REX44" s="134"/>
      <c r="REY44" s="134"/>
      <c r="REZ44" s="134"/>
      <c r="RFA44" s="134"/>
      <c r="RFB44" s="134"/>
      <c r="RFC44" s="134"/>
      <c r="RFD44" s="134"/>
      <c r="RFE44" s="134"/>
      <c r="RFF44" s="134"/>
      <c r="RFG44" s="134"/>
      <c r="RFH44" s="134"/>
      <c r="RFI44" s="134"/>
      <c r="RFJ44" s="134"/>
      <c r="RFK44" s="134"/>
      <c r="RFL44" s="134"/>
      <c r="RFM44" s="134"/>
      <c r="RFN44" s="134"/>
      <c r="RFO44" s="134"/>
      <c r="RFP44" s="134"/>
      <c r="RFQ44" s="134"/>
      <c r="RFR44" s="134"/>
      <c r="RFS44" s="134"/>
      <c r="RFT44" s="134"/>
      <c r="RFU44" s="134"/>
      <c r="RFV44" s="134"/>
      <c r="RFW44" s="134"/>
      <c r="RFX44" s="134"/>
      <c r="RFY44" s="134"/>
      <c r="RFZ44" s="134"/>
      <c r="RGA44" s="134"/>
      <c r="RGB44" s="134"/>
      <c r="RGC44" s="134"/>
      <c r="RGD44" s="134"/>
      <c r="RGE44" s="134"/>
      <c r="RGF44" s="134"/>
      <c r="RGG44" s="134"/>
      <c r="RGH44" s="134"/>
      <c r="RGI44" s="134"/>
      <c r="RGJ44" s="134"/>
      <c r="RGK44" s="134"/>
      <c r="RGL44" s="134"/>
      <c r="RGM44" s="134"/>
      <c r="RGN44" s="134"/>
      <c r="RGO44" s="134"/>
      <c r="RGP44" s="134"/>
      <c r="RGQ44" s="134"/>
      <c r="RGR44" s="134"/>
      <c r="RGS44" s="134"/>
      <c r="RGT44" s="134"/>
      <c r="RGU44" s="134"/>
      <c r="RGV44" s="134"/>
      <c r="RGW44" s="134"/>
      <c r="RGX44" s="134"/>
      <c r="RGY44" s="134"/>
      <c r="RGZ44" s="134"/>
      <c r="RHA44" s="134"/>
      <c r="RHB44" s="134"/>
      <c r="RHC44" s="134"/>
      <c r="RHD44" s="134"/>
      <c r="RHE44" s="134"/>
      <c r="RHF44" s="134"/>
      <c r="RHG44" s="134"/>
      <c r="RHH44" s="134"/>
      <c r="RHI44" s="134"/>
      <c r="RHJ44" s="134"/>
      <c r="RHK44" s="134"/>
      <c r="RHL44" s="134"/>
      <c r="RHM44" s="134"/>
      <c r="RHN44" s="134"/>
      <c r="RHO44" s="134"/>
      <c r="RHP44" s="134"/>
      <c r="RHQ44" s="134"/>
      <c r="RHR44" s="134"/>
      <c r="RHS44" s="134"/>
      <c r="RHT44" s="134"/>
      <c r="RHU44" s="134"/>
      <c r="RHV44" s="134"/>
      <c r="RHW44" s="134"/>
      <c r="RHX44" s="134"/>
      <c r="RHY44" s="134"/>
      <c r="RHZ44" s="134"/>
      <c r="RIA44" s="134"/>
      <c r="RIB44" s="134"/>
      <c r="RIC44" s="134"/>
      <c r="RID44" s="134"/>
      <c r="RIE44" s="134"/>
      <c r="RIF44" s="134"/>
      <c r="RIG44" s="134"/>
      <c r="RIH44" s="134"/>
      <c r="RII44" s="134"/>
      <c r="RIJ44" s="134"/>
      <c r="RIK44" s="134"/>
      <c r="RIL44" s="134"/>
      <c r="RIM44" s="134"/>
      <c r="RIN44" s="134"/>
      <c r="RIO44" s="134"/>
      <c r="RIP44" s="134"/>
      <c r="RIQ44" s="134"/>
      <c r="RIR44" s="134"/>
      <c r="RIS44" s="134"/>
      <c r="RIT44" s="134"/>
      <c r="RIU44" s="134"/>
      <c r="RIV44" s="134"/>
      <c r="RIW44" s="134"/>
      <c r="RIX44" s="134"/>
      <c r="RIY44" s="134"/>
      <c r="RIZ44" s="134"/>
      <c r="RJA44" s="134"/>
      <c r="RJB44" s="134"/>
      <c r="RJC44" s="134"/>
      <c r="RJD44" s="134"/>
      <c r="RJE44" s="134"/>
      <c r="RJF44" s="134"/>
      <c r="RJG44" s="134"/>
      <c r="RJH44" s="134"/>
      <c r="RJI44" s="134"/>
      <c r="RJJ44" s="134"/>
      <c r="RJK44" s="134"/>
      <c r="RJL44" s="134"/>
      <c r="RJM44" s="134"/>
      <c r="RJN44" s="134"/>
      <c r="RJO44" s="134"/>
      <c r="RJP44" s="134"/>
      <c r="RJQ44" s="134"/>
      <c r="RJR44" s="134"/>
      <c r="RJS44" s="134"/>
      <c r="RJT44" s="134"/>
      <c r="RJU44" s="134"/>
      <c r="RJV44" s="134"/>
      <c r="RJW44" s="134"/>
      <c r="RJX44" s="134"/>
      <c r="RJY44" s="134"/>
      <c r="RJZ44" s="134"/>
      <c r="RKA44" s="134"/>
      <c r="RKB44" s="134"/>
      <c r="RKC44" s="134"/>
      <c r="RKD44" s="134"/>
      <c r="RKE44" s="134"/>
      <c r="RKF44" s="134"/>
      <c r="RKG44" s="134"/>
      <c r="RKH44" s="134"/>
      <c r="RKI44" s="134"/>
      <c r="RKJ44" s="134"/>
      <c r="RKK44" s="134"/>
      <c r="RKL44" s="134"/>
      <c r="RKM44" s="134"/>
      <c r="RKN44" s="134"/>
      <c r="RKO44" s="134"/>
      <c r="RKP44" s="134"/>
      <c r="RKQ44" s="134"/>
      <c r="RKR44" s="134"/>
      <c r="RKS44" s="134"/>
      <c r="RKT44" s="134"/>
      <c r="RKU44" s="134"/>
      <c r="RKV44" s="134"/>
      <c r="RKW44" s="134"/>
      <c r="RKX44" s="134"/>
      <c r="RKY44" s="134"/>
      <c r="RKZ44" s="134"/>
      <c r="RLA44" s="134"/>
      <c r="RLB44" s="134"/>
      <c r="RLC44" s="134"/>
      <c r="RLD44" s="134"/>
      <c r="RLE44" s="134"/>
      <c r="RLF44" s="134"/>
      <c r="RLG44" s="134"/>
      <c r="RLH44" s="134"/>
      <c r="RLI44" s="134"/>
      <c r="RLJ44" s="134"/>
      <c r="RLK44" s="134"/>
      <c r="RLL44" s="134"/>
      <c r="RLM44" s="134"/>
      <c r="RLN44" s="134"/>
      <c r="RLO44" s="134"/>
      <c r="RLP44" s="134"/>
      <c r="RLQ44" s="134"/>
      <c r="RLR44" s="134"/>
      <c r="RLS44" s="134"/>
      <c r="RLT44" s="134"/>
      <c r="RLU44" s="134"/>
      <c r="RLV44" s="134"/>
      <c r="RLW44" s="134"/>
      <c r="RLX44" s="134"/>
      <c r="RLY44" s="134"/>
      <c r="RLZ44" s="134"/>
      <c r="RMA44" s="134"/>
      <c r="RMB44" s="134"/>
      <c r="RMC44" s="134"/>
      <c r="RMD44" s="134"/>
      <c r="RME44" s="134"/>
      <c r="RMF44" s="134"/>
      <c r="RMG44" s="134"/>
      <c r="RMH44" s="134"/>
      <c r="RMI44" s="134"/>
      <c r="RMJ44" s="134"/>
      <c r="RMK44" s="134"/>
      <c r="RML44" s="134"/>
      <c r="RMM44" s="134"/>
      <c r="RMN44" s="134"/>
      <c r="RMO44" s="134"/>
      <c r="RMP44" s="134"/>
      <c r="RMQ44" s="134"/>
      <c r="RMR44" s="134"/>
      <c r="RMS44" s="134"/>
      <c r="RMT44" s="134"/>
      <c r="RMU44" s="134"/>
      <c r="RMV44" s="134"/>
      <c r="RMW44" s="134"/>
      <c r="RMX44" s="134"/>
      <c r="RMY44" s="134"/>
      <c r="RMZ44" s="134"/>
      <c r="RNA44" s="134"/>
      <c r="RNB44" s="134"/>
      <c r="RNC44" s="134"/>
      <c r="RND44" s="134"/>
      <c r="RNE44" s="134"/>
      <c r="RNF44" s="134"/>
      <c r="RNG44" s="134"/>
      <c r="RNH44" s="134"/>
      <c r="RNI44" s="134"/>
      <c r="RNJ44" s="134"/>
      <c r="RNK44" s="134"/>
      <c r="RNL44" s="134"/>
      <c r="RNM44" s="134"/>
      <c r="RNN44" s="134"/>
      <c r="RNO44" s="134"/>
      <c r="RNP44" s="134"/>
      <c r="RNQ44" s="134"/>
      <c r="RNR44" s="134"/>
      <c r="RNS44" s="134"/>
      <c r="RNT44" s="134"/>
      <c r="RNU44" s="134"/>
      <c r="RNV44" s="134"/>
      <c r="RNW44" s="134"/>
      <c r="RNX44" s="134"/>
      <c r="RNY44" s="134"/>
      <c r="RNZ44" s="134"/>
      <c r="ROA44" s="134"/>
      <c r="ROB44" s="134"/>
      <c r="ROC44" s="134"/>
      <c r="ROD44" s="134"/>
      <c r="ROE44" s="134"/>
      <c r="ROF44" s="134"/>
      <c r="ROG44" s="134"/>
      <c r="ROH44" s="134"/>
      <c r="ROI44" s="134"/>
      <c r="ROJ44" s="134"/>
      <c r="ROK44" s="134"/>
      <c r="ROL44" s="134"/>
      <c r="ROM44" s="134"/>
      <c r="RON44" s="134"/>
      <c r="ROO44" s="134"/>
      <c r="ROP44" s="134"/>
      <c r="ROQ44" s="134"/>
      <c r="ROR44" s="134"/>
      <c r="ROS44" s="134"/>
      <c r="ROT44" s="134"/>
      <c r="ROU44" s="134"/>
      <c r="ROV44" s="134"/>
      <c r="ROW44" s="134"/>
      <c r="ROX44" s="134"/>
      <c r="ROY44" s="134"/>
      <c r="ROZ44" s="134"/>
      <c r="RPA44" s="134"/>
      <c r="RPB44" s="134"/>
      <c r="RPC44" s="134"/>
      <c r="RPD44" s="134"/>
      <c r="RPE44" s="134"/>
      <c r="RPF44" s="134"/>
      <c r="RPG44" s="134"/>
      <c r="RPH44" s="134"/>
      <c r="RPI44" s="134"/>
      <c r="RPJ44" s="134"/>
      <c r="RPK44" s="134"/>
      <c r="RPL44" s="134"/>
      <c r="RPM44" s="134"/>
      <c r="RPN44" s="134"/>
      <c r="RPO44" s="134"/>
      <c r="RPP44" s="134"/>
      <c r="RPQ44" s="134"/>
      <c r="RPR44" s="134"/>
      <c r="RPS44" s="134"/>
      <c r="RPT44" s="134"/>
      <c r="RPU44" s="134"/>
      <c r="RPV44" s="134"/>
      <c r="RPW44" s="134"/>
      <c r="RPX44" s="134"/>
      <c r="RPY44" s="134"/>
      <c r="RPZ44" s="134"/>
      <c r="RQA44" s="134"/>
      <c r="RQB44" s="134"/>
      <c r="RQC44" s="134"/>
      <c r="RQD44" s="134"/>
      <c r="RQE44" s="134"/>
      <c r="RQF44" s="134"/>
      <c r="RQG44" s="134"/>
      <c r="RQH44" s="134"/>
      <c r="RQI44" s="134"/>
      <c r="RQJ44" s="134"/>
      <c r="RQK44" s="134"/>
      <c r="RQL44" s="134"/>
      <c r="RQM44" s="134"/>
      <c r="RQN44" s="134"/>
      <c r="RQO44" s="134"/>
      <c r="RQP44" s="134"/>
      <c r="RQQ44" s="134"/>
      <c r="RQR44" s="134"/>
      <c r="RQS44" s="134"/>
      <c r="RQT44" s="134"/>
      <c r="RQU44" s="134"/>
      <c r="RQV44" s="134"/>
      <c r="RQW44" s="134"/>
      <c r="RQX44" s="134"/>
      <c r="RQY44" s="134"/>
      <c r="RQZ44" s="134"/>
      <c r="RRA44" s="134"/>
      <c r="RRB44" s="134"/>
      <c r="RRC44" s="134"/>
      <c r="RRD44" s="134"/>
      <c r="RRE44" s="134"/>
      <c r="RRF44" s="134"/>
      <c r="RRG44" s="134"/>
      <c r="RRH44" s="134"/>
      <c r="RRI44" s="134"/>
      <c r="RRJ44" s="134"/>
      <c r="RRK44" s="134"/>
      <c r="RRL44" s="134"/>
      <c r="RRM44" s="134"/>
      <c r="RRN44" s="134"/>
      <c r="RRO44" s="134"/>
      <c r="RRP44" s="134"/>
      <c r="RRQ44" s="134"/>
      <c r="RRR44" s="134"/>
      <c r="RRS44" s="134"/>
      <c r="RRT44" s="134"/>
      <c r="RRU44" s="134"/>
      <c r="RRV44" s="134"/>
      <c r="RRW44" s="134"/>
      <c r="RRX44" s="134"/>
      <c r="RRY44" s="134"/>
      <c r="RRZ44" s="134"/>
      <c r="RSA44" s="134"/>
      <c r="RSB44" s="134"/>
      <c r="RSC44" s="134"/>
      <c r="RSD44" s="134"/>
      <c r="RSE44" s="134"/>
      <c r="RSF44" s="134"/>
      <c r="RSG44" s="134"/>
      <c r="RSH44" s="134"/>
      <c r="RSI44" s="134"/>
      <c r="RSJ44" s="134"/>
      <c r="RSK44" s="134"/>
      <c r="RSL44" s="134"/>
      <c r="RSM44" s="134"/>
      <c r="RSN44" s="134"/>
      <c r="RSO44" s="134"/>
      <c r="RSP44" s="134"/>
      <c r="RSQ44" s="134"/>
      <c r="RSR44" s="134"/>
      <c r="RSS44" s="134"/>
      <c r="RST44" s="134"/>
      <c r="RSU44" s="134"/>
      <c r="RSV44" s="134"/>
      <c r="RSW44" s="134"/>
      <c r="RSX44" s="134"/>
      <c r="RSY44" s="134"/>
      <c r="RSZ44" s="134"/>
      <c r="RTA44" s="134"/>
      <c r="RTB44" s="134"/>
      <c r="RTC44" s="134"/>
      <c r="RTD44" s="134"/>
      <c r="RTE44" s="134"/>
      <c r="RTF44" s="134"/>
      <c r="RTG44" s="134"/>
      <c r="RTH44" s="134"/>
      <c r="RTI44" s="134"/>
      <c r="RTJ44" s="134"/>
      <c r="RTK44" s="134"/>
      <c r="RTL44" s="134"/>
      <c r="RTM44" s="134"/>
      <c r="RTN44" s="134"/>
      <c r="RTO44" s="134"/>
      <c r="RTP44" s="134"/>
      <c r="RTQ44" s="134"/>
      <c r="RTR44" s="134"/>
      <c r="RTS44" s="134"/>
      <c r="RTT44" s="134"/>
      <c r="RTU44" s="134"/>
      <c r="RTV44" s="134"/>
      <c r="RTW44" s="134"/>
      <c r="RTX44" s="134"/>
      <c r="RTY44" s="134"/>
      <c r="RTZ44" s="134"/>
      <c r="RUA44" s="134"/>
      <c r="RUB44" s="134"/>
      <c r="RUC44" s="134"/>
      <c r="RUD44" s="134"/>
      <c r="RUE44" s="134"/>
      <c r="RUF44" s="134"/>
      <c r="RUG44" s="134"/>
      <c r="RUH44" s="134"/>
      <c r="RUI44" s="134"/>
      <c r="RUJ44" s="134"/>
      <c r="RUK44" s="134"/>
      <c r="RUL44" s="134"/>
      <c r="RUM44" s="134"/>
      <c r="RUN44" s="134"/>
      <c r="RUO44" s="134"/>
      <c r="RUP44" s="134"/>
      <c r="RUQ44" s="134"/>
      <c r="RUR44" s="134"/>
      <c r="RUS44" s="134"/>
      <c r="RUT44" s="134"/>
      <c r="RUU44" s="134"/>
      <c r="RUV44" s="134"/>
      <c r="RUW44" s="134"/>
      <c r="RUX44" s="134"/>
      <c r="RUY44" s="134"/>
      <c r="RUZ44" s="134"/>
      <c r="RVA44" s="134"/>
      <c r="RVB44" s="134"/>
      <c r="RVC44" s="134"/>
      <c r="RVD44" s="134"/>
      <c r="RVE44" s="134"/>
      <c r="RVF44" s="134"/>
      <c r="RVG44" s="134"/>
      <c r="RVH44" s="134"/>
      <c r="RVI44" s="134"/>
      <c r="RVJ44" s="134"/>
      <c r="RVK44" s="134"/>
      <c r="RVL44" s="134"/>
      <c r="RVM44" s="134"/>
      <c r="RVN44" s="134"/>
      <c r="RVO44" s="134"/>
      <c r="RVP44" s="134"/>
      <c r="RVQ44" s="134"/>
      <c r="RVR44" s="134"/>
      <c r="RVS44" s="134"/>
      <c r="RVT44" s="134"/>
      <c r="RVU44" s="134"/>
      <c r="RVV44" s="134"/>
      <c r="RVW44" s="134"/>
      <c r="RVX44" s="134"/>
      <c r="RVY44" s="134"/>
      <c r="RVZ44" s="134"/>
      <c r="RWA44" s="134"/>
      <c r="RWB44" s="134"/>
      <c r="RWC44" s="134"/>
      <c r="RWD44" s="134"/>
      <c r="RWE44" s="134"/>
      <c r="RWF44" s="134"/>
      <c r="RWG44" s="134"/>
      <c r="RWH44" s="134"/>
      <c r="RWI44" s="134"/>
      <c r="RWJ44" s="134"/>
      <c r="RWK44" s="134"/>
      <c r="RWL44" s="134"/>
      <c r="RWM44" s="134"/>
      <c r="RWN44" s="134"/>
      <c r="RWO44" s="134"/>
      <c r="RWP44" s="134"/>
      <c r="RWQ44" s="134"/>
      <c r="RWR44" s="134"/>
      <c r="RWS44" s="134"/>
      <c r="RWT44" s="134"/>
      <c r="RWU44" s="134"/>
      <c r="RWV44" s="134"/>
      <c r="RWW44" s="134"/>
      <c r="RWX44" s="134"/>
      <c r="RWY44" s="134"/>
      <c r="RWZ44" s="134"/>
      <c r="RXA44" s="134"/>
      <c r="RXB44" s="134"/>
      <c r="RXC44" s="134"/>
      <c r="RXD44" s="134"/>
      <c r="RXE44" s="134"/>
      <c r="RXF44" s="134"/>
      <c r="RXG44" s="134"/>
      <c r="RXH44" s="134"/>
      <c r="RXI44" s="134"/>
      <c r="RXJ44" s="134"/>
      <c r="RXK44" s="134"/>
      <c r="RXL44" s="134"/>
      <c r="RXM44" s="134"/>
      <c r="RXN44" s="134"/>
      <c r="RXO44" s="134"/>
      <c r="RXP44" s="134"/>
      <c r="RXQ44" s="134"/>
      <c r="RXR44" s="134"/>
      <c r="RXS44" s="134"/>
      <c r="RXT44" s="134"/>
      <c r="RXU44" s="134"/>
      <c r="RXV44" s="134"/>
      <c r="RXW44" s="134"/>
      <c r="RXX44" s="134"/>
      <c r="RXY44" s="134"/>
      <c r="RXZ44" s="134"/>
      <c r="RYA44" s="134"/>
      <c r="RYB44" s="134"/>
      <c r="RYC44" s="134"/>
      <c r="RYD44" s="134"/>
      <c r="RYE44" s="134"/>
      <c r="RYF44" s="134"/>
      <c r="RYG44" s="134"/>
      <c r="RYH44" s="134"/>
      <c r="RYI44" s="134"/>
      <c r="RYJ44" s="134"/>
      <c r="RYK44" s="134"/>
      <c r="RYL44" s="134"/>
      <c r="RYM44" s="134"/>
      <c r="RYN44" s="134"/>
      <c r="RYO44" s="134"/>
      <c r="RYP44" s="134"/>
      <c r="RYQ44" s="134"/>
      <c r="RYR44" s="134"/>
      <c r="RYS44" s="134"/>
      <c r="RYT44" s="134"/>
      <c r="RYU44" s="134"/>
      <c r="RYV44" s="134"/>
      <c r="RYW44" s="134"/>
      <c r="RYX44" s="134"/>
      <c r="RYY44" s="134"/>
      <c r="RYZ44" s="134"/>
      <c r="RZA44" s="134"/>
      <c r="RZB44" s="134"/>
      <c r="RZC44" s="134"/>
      <c r="RZD44" s="134"/>
      <c r="RZE44" s="134"/>
      <c r="RZF44" s="134"/>
      <c r="RZG44" s="134"/>
      <c r="RZH44" s="134"/>
      <c r="RZI44" s="134"/>
      <c r="RZJ44" s="134"/>
      <c r="RZK44" s="134"/>
      <c r="RZL44" s="134"/>
      <c r="RZM44" s="134"/>
      <c r="RZN44" s="134"/>
      <c r="RZO44" s="134"/>
      <c r="RZP44" s="134"/>
      <c r="RZQ44" s="134"/>
      <c r="RZR44" s="134"/>
      <c r="RZS44" s="134"/>
      <c r="RZT44" s="134"/>
      <c r="RZU44" s="134"/>
      <c r="RZV44" s="134"/>
      <c r="RZW44" s="134"/>
      <c r="RZX44" s="134"/>
      <c r="RZY44" s="134"/>
      <c r="RZZ44" s="134"/>
      <c r="SAA44" s="134"/>
      <c r="SAB44" s="134"/>
      <c r="SAC44" s="134"/>
      <c r="SAD44" s="134"/>
      <c r="SAE44" s="134"/>
      <c r="SAF44" s="134"/>
      <c r="SAG44" s="134"/>
      <c r="SAH44" s="134"/>
      <c r="SAI44" s="134"/>
      <c r="SAJ44" s="134"/>
      <c r="SAK44" s="134"/>
      <c r="SAL44" s="134"/>
      <c r="SAM44" s="134"/>
      <c r="SAN44" s="134"/>
      <c r="SAO44" s="134"/>
      <c r="SAP44" s="134"/>
      <c r="SAQ44" s="134"/>
      <c r="SAR44" s="134"/>
      <c r="SAS44" s="134"/>
      <c r="SAT44" s="134"/>
      <c r="SAU44" s="134"/>
      <c r="SAV44" s="134"/>
      <c r="SAW44" s="134"/>
      <c r="SAX44" s="134"/>
      <c r="SAY44" s="134"/>
      <c r="SAZ44" s="134"/>
      <c r="SBA44" s="134"/>
      <c r="SBB44" s="134"/>
      <c r="SBC44" s="134"/>
      <c r="SBD44" s="134"/>
      <c r="SBE44" s="134"/>
      <c r="SBF44" s="134"/>
      <c r="SBG44" s="134"/>
      <c r="SBH44" s="134"/>
      <c r="SBI44" s="134"/>
      <c r="SBJ44" s="134"/>
      <c r="SBK44" s="134"/>
      <c r="SBL44" s="134"/>
      <c r="SBM44" s="134"/>
      <c r="SBN44" s="134"/>
      <c r="SBO44" s="134"/>
      <c r="SBP44" s="134"/>
      <c r="SBQ44" s="134"/>
      <c r="SBR44" s="134"/>
      <c r="SBS44" s="134"/>
      <c r="SBT44" s="134"/>
      <c r="SBU44" s="134"/>
      <c r="SBV44" s="134"/>
      <c r="SBW44" s="134"/>
      <c r="SBX44" s="134"/>
      <c r="SBY44" s="134"/>
      <c r="SBZ44" s="134"/>
      <c r="SCA44" s="134"/>
      <c r="SCB44" s="134"/>
      <c r="SCC44" s="134"/>
      <c r="SCD44" s="134"/>
      <c r="SCE44" s="134"/>
      <c r="SCF44" s="134"/>
      <c r="SCG44" s="134"/>
      <c r="SCH44" s="134"/>
      <c r="SCI44" s="134"/>
      <c r="SCJ44" s="134"/>
      <c r="SCK44" s="134"/>
      <c r="SCL44" s="134"/>
      <c r="SCM44" s="134"/>
      <c r="SCN44" s="134"/>
      <c r="SCO44" s="134"/>
      <c r="SCP44" s="134"/>
      <c r="SCQ44" s="134"/>
      <c r="SCR44" s="134"/>
      <c r="SCS44" s="134"/>
      <c r="SCT44" s="134"/>
      <c r="SCU44" s="134"/>
      <c r="SCV44" s="134"/>
      <c r="SCW44" s="134"/>
      <c r="SCX44" s="134"/>
      <c r="SCY44" s="134"/>
      <c r="SCZ44" s="134"/>
      <c r="SDA44" s="134"/>
      <c r="SDB44" s="134"/>
      <c r="SDC44" s="134"/>
      <c r="SDD44" s="134"/>
      <c r="SDE44" s="134"/>
      <c r="SDF44" s="134"/>
      <c r="SDG44" s="134"/>
      <c r="SDH44" s="134"/>
      <c r="SDI44" s="134"/>
      <c r="SDJ44" s="134"/>
      <c r="SDK44" s="134"/>
      <c r="SDL44" s="134"/>
      <c r="SDM44" s="134"/>
      <c r="SDN44" s="134"/>
      <c r="SDO44" s="134"/>
      <c r="SDP44" s="134"/>
      <c r="SDQ44" s="134"/>
      <c r="SDR44" s="134"/>
      <c r="SDS44" s="134"/>
      <c r="SDT44" s="134"/>
      <c r="SDU44" s="134"/>
      <c r="SDV44" s="134"/>
      <c r="SDW44" s="134"/>
      <c r="SDX44" s="134"/>
      <c r="SDY44" s="134"/>
      <c r="SDZ44" s="134"/>
      <c r="SEA44" s="134"/>
      <c r="SEB44" s="134"/>
      <c r="SEC44" s="134"/>
      <c r="SED44" s="134"/>
      <c r="SEE44" s="134"/>
      <c r="SEF44" s="134"/>
      <c r="SEG44" s="134"/>
      <c r="SEH44" s="134"/>
      <c r="SEI44" s="134"/>
      <c r="SEJ44" s="134"/>
      <c r="SEK44" s="134"/>
      <c r="SEL44" s="134"/>
      <c r="SEM44" s="134"/>
      <c r="SEN44" s="134"/>
      <c r="SEO44" s="134"/>
      <c r="SEP44" s="134"/>
      <c r="SEQ44" s="134"/>
      <c r="SER44" s="134"/>
      <c r="SES44" s="134"/>
      <c r="SET44" s="134"/>
      <c r="SEU44" s="134"/>
      <c r="SEV44" s="134"/>
      <c r="SEW44" s="134"/>
      <c r="SEX44" s="134"/>
      <c r="SEY44" s="134"/>
      <c r="SEZ44" s="134"/>
      <c r="SFA44" s="134"/>
      <c r="SFB44" s="134"/>
      <c r="SFC44" s="134"/>
      <c r="SFD44" s="134"/>
      <c r="SFE44" s="134"/>
      <c r="SFF44" s="134"/>
      <c r="SFG44" s="134"/>
      <c r="SFH44" s="134"/>
      <c r="SFI44" s="134"/>
      <c r="SFJ44" s="134"/>
      <c r="SFK44" s="134"/>
      <c r="SFL44" s="134"/>
      <c r="SFM44" s="134"/>
      <c r="SFN44" s="134"/>
      <c r="SFO44" s="134"/>
      <c r="SFP44" s="134"/>
      <c r="SFQ44" s="134"/>
      <c r="SFR44" s="134"/>
      <c r="SFS44" s="134"/>
      <c r="SFT44" s="134"/>
      <c r="SFU44" s="134"/>
      <c r="SFV44" s="134"/>
      <c r="SFW44" s="134"/>
      <c r="SFX44" s="134"/>
      <c r="SFY44" s="134"/>
      <c r="SFZ44" s="134"/>
      <c r="SGA44" s="134"/>
      <c r="SGB44" s="134"/>
      <c r="SGC44" s="134"/>
      <c r="SGD44" s="134"/>
      <c r="SGE44" s="134"/>
      <c r="SGF44" s="134"/>
      <c r="SGG44" s="134"/>
      <c r="SGH44" s="134"/>
      <c r="SGI44" s="134"/>
      <c r="SGJ44" s="134"/>
      <c r="SGK44" s="134"/>
      <c r="SGL44" s="134"/>
      <c r="SGM44" s="134"/>
      <c r="SGN44" s="134"/>
      <c r="SGO44" s="134"/>
      <c r="SGP44" s="134"/>
      <c r="SGQ44" s="134"/>
      <c r="SGR44" s="134"/>
      <c r="SGS44" s="134"/>
      <c r="SGT44" s="134"/>
      <c r="SGU44" s="134"/>
      <c r="SGV44" s="134"/>
      <c r="SGW44" s="134"/>
      <c r="SGX44" s="134"/>
      <c r="SGY44" s="134"/>
      <c r="SGZ44" s="134"/>
      <c r="SHA44" s="134"/>
      <c r="SHB44" s="134"/>
      <c r="SHC44" s="134"/>
      <c r="SHD44" s="134"/>
      <c r="SHE44" s="134"/>
      <c r="SHF44" s="134"/>
      <c r="SHG44" s="134"/>
      <c r="SHH44" s="134"/>
      <c r="SHI44" s="134"/>
      <c r="SHJ44" s="134"/>
      <c r="SHK44" s="134"/>
      <c r="SHL44" s="134"/>
      <c r="SHM44" s="134"/>
      <c r="SHN44" s="134"/>
      <c r="SHO44" s="134"/>
      <c r="SHP44" s="134"/>
      <c r="SHQ44" s="134"/>
      <c r="SHR44" s="134"/>
      <c r="SHS44" s="134"/>
      <c r="SHT44" s="134"/>
      <c r="SHU44" s="134"/>
      <c r="SHV44" s="134"/>
      <c r="SHW44" s="134"/>
      <c r="SHX44" s="134"/>
      <c r="SHY44" s="134"/>
      <c r="SHZ44" s="134"/>
      <c r="SIA44" s="134"/>
      <c r="SIB44" s="134"/>
      <c r="SIC44" s="134"/>
      <c r="SID44" s="134"/>
      <c r="SIE44" s="134"/>
      <c r="SIF44" s="134"/>
      <c r="SIG44" s="134"/>
      <c r="SIH44" s="134"/>
      <c r="SII44" s="134"/>
      <c r="SIJ44" s="134"/>
      <c r="SIK44" s="134"/>
      <c r="SIL44" s="134"/>
      <c r="SIM44" s="134"/>
      <c r="SIN44" s="134"/>
      <c r="SIO44" s="134"/>
      <c r="SIP44" s="134"/>
      <c r="SIQ44" s="134"/>
      <c r="SIR44" s="134"/>
      <c r="SIS44" s="134"/>
      <c r="SIT44" s="134"/>
      <c r="SIU44" s="134"/>
      <c r="SIV44" s="134"/>
      <c r="SIW44" s="134"/>
      <c r="SIX44" s="134"/>
      <c r="SIY44" s="134"/>
      <c r="SIZ44" s="134"/>
      <c r="SJA44" s="134"/>
      <c r="SJB44" s="134"/>
      <c r="SJC44" s="134"/>
      <c r="SJD44" s="134"/>
      <c r="SJE44" s="134"/>
      <c r="SJF44" s="134"/>
      <c r="SJG44" s="134"/>
      <c r="SJH44" s="134"/>
      <c r="SJI44" s="134"/>
      <c r="SJJ44" s="134"/>
      <c r="SJK44" s="134"/>
      <c r="SJL44" s="134"/>
      <c r="SJM44" s="134"/>
      <c r="SJN44" s="134"/>
      <c r="SJO44" s="134"/>
      <c r="SJP44" s="134"/>
      <c r="SJQ44" s="134"/>
      <c r="SJR44" s="134"/>
      <c r="SJS44" s="134"/>
      <c r="SJT44" s="134"/>
      <c r="SJU44" s="134"/>
      <c r="SJV44" s="134"/>
      <c r="SJW44" s="134"/>
      <c r="SJX44" s="134"/>
      <c r="SJY44" s="134"/>
      <c r="SJZ44" s="134"/>
      <c r="SKA44" s="134"/>
      <c r="SKB44" s="134"/>
      <c r="SKC44" s="134"/>
      <c r="SKD44" s="134"/>
      <c r="SKE44" s="134"/>
      <c r="SKF44" s="134"/>
      <c r="SKG44" s="134"/>
      <c r="SKH44" s="134"/>
      <c r="SKI44" s="134"/>
      <c r="SKJ44" s="134"/>
      <c r="SKK44" s="134"/>
      <c r="SKL44" s="134"/>
      <c r="SKM44" s="134"/>
      <c r="SKN44" s="134"/>
      <c r="SKO44" s="134"/>
      <c r="SKP44" s="134"/>
      <c r="SKQ44" s="134"/>
      <c r="SKR44" s="134"/>
      <c r="SKS44" s="134"/>
      <c r="SKT44" s="134"/>
      <c r="SKU44" s="134"/>
      <c r="SKV44" s="134"/>
      <c r="SKW44" s="134"/>
      <c r="SKX44" s="134"/>
      <c r="SKY44" s="134"/>
      <c r="SKZ44" s="134"/>
      <c r="SLA44" s="134"/>
      <c r="SLB44" s="134"/>
      <c r="SLC44" s="134"/>
      <c r="SLD44" s="134"/>
      <c r="SLE44" s="134"/>
      <c r="SLF44" s="134"/>
      <c r="SLG44" s="134"/>
      <c r="SLH44" s="134"/>
      <c r="SLI44" s="134"/>
      <c r="SLJ44" s="134"/>
      <c r="SLK44" s="134"/>
      <c r="SLL44" s="134"/>
      <c r="SLM44" s="134"/>
      <c r="SLN44" s="134"/>
      <c r="SLO44" s="134"/>
      <c r="SLP44" s="134"/>
      <c r="SLQ44" s="134"/>
      <c r="SLR44" s="134"/>
      <c r="SLS44" s="134"/>
      <c r="SLT44" s="134"/>
      <c r="SLU44" s="134"/>
      <c r="SLV44" s="134"/>
      <c r="SLW44" s="134"/>
      <c r="SLX44" s="134"/>
      <c r="SLY44" s="134"/>
      <c r="SLZ44" s="134"/>
      <c r="SMA44" s="134"/>
      <c r="SMB44" s="134"/>
      <c r="SMC44" s="134"/>
      <c r="SMD44" s="134"/>
      <c r="SME44" s="134"/>
      <c r="SMF44" s="134"/>
      <c r="SMG44" s="134"/>
      <c r="SMH44" s="134"/>
      <c r="SMI44" s="134"/>
      <c r="SMJ44" s="134"/>
      <c r="SMK44" s="134"/>
      <c r="SML44" s="134"/>
      <c r="SMM44" s="134"/>
      <c r="SMN44" s="134"/>
      <c r="SMO44" s="134"/>
      <c r="SMP44" s="134"/>
      <c r="SMQ44" s="134"/>
      <c r="SMR44" s="134"/>
      <c r="SMS44" s="134"/>
      <c r="SMT44" s="134"/>
      <c r="SMU44" s="134"/>
      <c r="SMV44" s="134"/>
      <c r="SMW44" s="134"/>
      <c r="SMX44" s="134"/>
      <c r="SMY44" s="134"/>
      <c r="SMZ44" s="134"/>
      <c r="SNA44" s="134"/>
      <c r="SNB44" s="134"/>
      <c r="SNC44" s="134"/>
      <c r="SND44" s="134"/>
      <c r="SNE44" s="134"/>
      <c r="SNF44" s="134"/>
      <c r="SNG44" s="134"/>
      <c r="SNH44" s="134"/>
      <c r="SNI44" s="134"/>
      <c r="SNJ44" s="134"/>
      <c r="SNK44" s="134"/>
      <c r="SNL44" s="134"/>
      <c r="SNM44" s="134"/>
      <c r="SNN44" s="134"/>
      <c r="SNO44" s="134"/>
      <c r="SNP44" s="134"/>
      <c r="SNQ44" s="134"/>
      <c r="SNR44" s="134"/>
      <c r="SNS44" s="134"/>
      <c r="SNT44" s="134"/>
      <c r="SNU44" s="134"/>
      <c r="SNV44" s="134"/>
      <c r="SNW44" s="134"/>
      <c r="SNX44" s="134"/>
      <c r="SNY44" s="134"/>
      <c r="SNZ44" s="134"/>
      <c r="SOA44" s="134"/>
      <c r="SOB44" s="134"/>
      <c r="SOC44" s="134"/>
      <c r="SOD44" s="134"/>
      <c r="SOE44" s="134"/>
      <c r="SOF44" s="134"/>
      <c r="SOG44" s="134"/>
      <c r="SOH44" s="134"/>
      <c r="SOI44" s="134"/>
      <c r="SOJ44" s="134"/>
      <c r="SOK44" s="134"/>
      <c r="SOL44" s="134"/>
      <c r="SOM44" s="134"/>
      <c r="SON44" s="134"/>
      <c r="SOO44" s="134"/>
      <c r="SOP44" s="134"/>
      <c r="SOQ44" s="134"/>
      <c r="SOR44" s="134"/>
      <c r="SOS44" s="134"/>
      <c r="SOT44" s="134"/>
      <c r="SOU44" s="134"/>
      <c r="SOV44" s="134"/>
      <c r="SOW44" s="134"/>
      <c r="SOX44" s="134"/>
      <c r="SOY44" s="134"/>
      <c r="SOZ44" s="134"/>
      <c r="SPA44" s="134"/>
      <c r="SPB44" s="134"/>
      <c r="SPC44" s="134"/>
      <c r="SPD44" s="134"/>
      <c r="SPE44" s="134"/>
      <c r="SPF44" s="134"/>
      <c r="SPG44" s="134"/>
      <c r="SPH44" s="134"/>
      <c r="SPI44" s="134"/>
      <c r="SPJ44" s="134"/>
      <c r="SPK44" s="134"/>
      <c r="SPL44" s="134"/>
      <c r="SPM44" s="134"/>
      <c r="SPN44" s="134"/>
      <c r="SPO44" s="134"/>
      <c r="SPP44" s="134"/>
      <c r="SPQ44" s="134"/>
      <c r="SPR44" s="134"/>
      <c r="SPS44" s="134"/>
      <c r="SPT44" s="134"/>
      <c r="SPU44" s="134"/>
      <c r="SPV44" s="134"/>
      <c r="SPW44" s="134"/>
      <c r="SPX44" s="134"/>
      <c r="SPY44" s="134"/>
      <c r="SPZ44" s="134"/>
      <c r="SQA44" s="134"/>
      <c r="SQB44" s="134"/>
      <c r="SQC44" s="134"/>
      <c r="SQD44" s="134"/>
      <c r="SQE44" s="134"/>
      <c r="SQF44" s="134"/>
      <c r="SQG44" s="134"/>
      <c r="SQH44" s="134"/>
      <c r="SQI44" s="134"/>
      <c r="SQJ44" s="134"/>
      <c r="SQK44" s="134"/>
      <c r="SQL44" s="134"/>
      <c r="SQM44" s="134"/>
      <c r="SQN44" s="134"/>
      <c r="SQO44" s="134"/>
      <c r="SQP44" s="134"/>
      <c r="SQQ44" s="134"/>
      <c r="SQR44" s="134"/>
      <c r="SQS44" s="134"/>
      <c r="SQT44" s="134"/>
      <c r="SQU44" s="134"/>
      <c r="SQV44" s="134"/>
      <c r="SQW44" s="134"/>
      <c r="SQX44" s="134"/>
      <c r="SQY44" s="134"/>
      <c r="SQZ44" s="134"/>
      <c r="SRA44" s="134"/>
      <c r="SRB44" s="134"/>
      <c r="SRC44" s="134"/>
      <c r="SRD44" s="134"/>
      <c r="SRE44" s="134"/>
      <c r="SRF44" s="134"/>
      <c r="SRG44" s="134"/>
      <c r="SRH44" s="134"/>
      <c r="SRI44" s="134"/>
      <c r="SRJ44" s="134"/>
      <c r="SRK44" s="134"/>
      <c r="SRL44" s="134"/>
      <c r="SRM44" s="134"/>
      <c r="SRN44" s="134"/>
      <c r="SRO44" s="134"/>
      <c r="SRP44" s="134"/>
      <c r="SRQ44" s="134"/>
      <c r="SRR44" s="134"/>
      <c r="SRS44" s="134"/>
      <c r="SRT44" s="134"/>
      <c r="SRU44" s="134"/>
      <c r="SRV44" s="134"/>
      <c r="SRW44" s="134"/>
      <c r="SRX44" s="134"/>
      <c r="SRY44" s="134"/>
      <c r="SRZ44" s="134"/>
      <c r="SSA44" s="134"/>
      <c r="SSB44" s="134"/>
      <c r="SSC44" s="134"/>
      <c r="SSD44" s="134"/>
      <c r="SSE44" s="134"/>
      <c r="SSF44" s="134"/>
      <c r="SSG44" s="134"/>
      <c r="SSH44" s="134"/>
      <c r="SSI44" s="134"/>
      <c r="SSJ44" s="134"/>
      <c r="SSK44" s="134"/>
      <c r="SSL44" s="134"/>
      <c r="SSM44" s="134"/>
      <c r="SSN44" s="134"/>
      <c r="SSO44" s="134"/>
      <c r="SSP44" s="134"/>
      <c r="SSQ44" s="134"/>
      <c r="SSR44" s="134"/>
      <c r="SSS44" s="134"/>
      <c r="SST44" s="134"/>
      <c r="SSU44" s="134"/>
      <c r="SSV44" s="134"/>
      <c r="SSW44" s="134"/>
      <c r="SSX44" s="134"/>
      <c r="SSY44" s="134"/>
      <c r="SSZ44" s="134"/>
      <c r="STA44" s="134"/>
      <c r="STB44" s="134"/>
      <c r="STC44" s="134"/>
      <c r="STD44" s="134"/>
      <c r="STE44" s="134"/>
      <c r="STF44" s="134"/>
      <c r="STG44" s="134"/>
      <c r="STH44" s="134"/>
      <c r="STI44" s="134"/>
      <c r="STJ44" s="134"/>
      <c r="STK44" s="134"/>
      <c r="STL44" s="134"/>
      <c r="STM44" s="134"/>
      <c r="STN44" s="134"/>
      <c r="STO44" s="134"/>
      <c r="STP44" s="134"/>
      <c r="STQ44" s="134"/>
      <c r="STR44" s="134"/>
      <c r="STS44" s="134"/>
      <c r="STT44" s="134"/>
      <c r="STU44" s="134"/>
      <c r="STV44" s="134"/>
      <c r="STW44" s="134"/>
      <c r="STX44" s="134"/>
      <c r="STY44" s="134"/>
      <c r="STZ44" s="134"/>
      <c r="SUA44" s="134"/>
      <c r="SUB44" s="134"/>
      <c r="SUC44" s="134"/>
      <c r="SUD44" s="134"/>
      <c r="SUE44" s="134"/>
      <c r="SUF44" s="134"/>
      <c r="SUG44" s="134"/>
      <c r="SUH44" s="134"/>
      <c r="SUI44" s="134"/>
      <c r="SUJ44" s="134"/>
      <c r="SUK44" s="134"/>
      <c r="SUL44" s="134"/>
      <c r="SUM44" s="134"/>
      <c r="SUN44" s="134"/>
      <c r="SUO44" s="134"/>
      <c r="SUP44" s="134"/>
      <c r="SUQ44" s="134"/>
      <c r="SUR44" s="134"/>
      <c r="SUS44" s="134"/>
      <c r="SUT44" s="134"/>
      <c r="SUU44" s="134"/>
      <c r="SUV44" s="134"/>
      <c r="SUW44" s="134"/>
      <c r="SUX44" s="134"/>
      <c r="SUY44" s="134"/>
      <c r="SUZ44" s="134"/>
      <c r="SVA44" s="134"/>
      <c r="SVB44" s="134"/>
      <c r="SVC44" s="134"/>
      <c r="SVD44" s="134"/>
      <c r="SVE44" s="134"/>
      <c r="SVF44" s="134"/>
      <c r="SVG44" s="134"/>
      <c r="SVH44" s="134"/>
      <c r="SVI44" s="134"/>
      <c r="SVJ44" s="134"/>
      <c r="SVK44" s="134"/>
      <c r="SVL44" s="134"/>
      <c r="SVM44" s="134"/>
      <c r="SVN44" s="134"/>
      <c r="SVO44" s="134"/>
      <c r="SVP44" s="134"/>
      <c r="SVQ44" s="134"/>
      <c r="SVR44" s="134"/>
      <c r="SVS44" s="134"/>
      <c r="SVT44" s="134"/>
      <c r="SVU44" s="134"/>
      <c r="SVV44" s="134"/>
      <c r="SVW44" s="134"/>
      <c r="SVX44" s="134"/>
      <c r="SVY44" s="134"/>
      <c r="SVZ44" s="134"/>
      <c r="SWA44" s="134"/>
      <c r="SWB44" s="134"/>
      <c r="SWC44" s="134"/>
      <c r="SWD44" s="134"/>
      <c r="SWE44" s="134"/>
      <c r="SWF44" s="134"/>
      <c r="SWG44" s="134"/>
      <c r="SWH44" s="134"/>
      <c r="SWI44" s="134"/>
      <c r="SWJ44" s="134"/>
      <c r="SWK44" s="134"/>
      <c r="SWL44" s="134"/>
      <c r="SWM44" s="134"/>
      <c r="SWN44" s="134"/>
      <c r="SWO44" s="134"/>
      <c r="SWP44" s="134"/>
      <c r="SWQ44" s="134"/>
      <c r="SWR44" s="134"/>
      <c r="SWS44" s="134"/>
      <c r="SWT44" s="134"/>
      <c r="SWU44" s="134"/>
      <c r="SWV44" s="134"/>
      <c r="SWW44" s="134"/>
      <c r="SWX44" s="134"/>
      <c r="SWY44" s="134"/>
      <c r="SWZ44" s="134"/>
      <c r="SXA44" s="134"/>
      <c r="SXB44" s="134"/>
      <c r="SXC44" s="134"/>
      <c r="SXD44" s="134"/>
      <c r="SXE44" s="134"/>
      <c r="SXF44" s="134"/>
      <c r="SXG44" s="134"/>
      <c r="SXH44" s="134"/>
      <c r="SXI44" s="134"/>
      <c r="SXJ44" s="134"/>
      <c r="SXK44" s="134"/>
      <c r="SXL44" s="134"/>
      <c r="SXM44" s="134"/>
      <c r="SXN44" s="134"/>
      <c r="SXO44" s="134"/>
      <c r="SXP44" s="134"/>
      <c r="SXQ44" s="134"/>
      <c r="SXR44" s="134"/>
      <c r="SXS44" s="134"/>
      <c r="SXT44" s="134"/>
      <c r="SXU44" s="134"/>
      <c r="SXV44" s="134"/>
      <c r="SXW44" s="134"/>
      <c r="SXX44" s="134"/>
      <c r="SXY44" s="134"/>
      <c r="SXZ44" s="134"/>
      <c r="SYA44" s="134"/>
      <c r="SYB44" s="134"/>
      <c r="SYC44" s="134"/>
      <c r="SYD44" s="134"/>
      <c r="SYE44" s="134"/>
      <c r="SYF44" s="134"/>
      <c r="SYG44" s="134"/>
      <c r="SYH44" s="134"/>
      <c r="SYI44" s="134"/>
      <c r="SYJ44" s="134"/>
      <c r="SYK44" s="134"/>
      <c r="SYL44" s="134"/>
      <c r="SYM44" s="134"/>
      <c r="SYN44" s="134"/>
      <c r="SYO44" s="134"/>
      <c r="SYP44" s="134"/>
      <c r="SYQ44" s="134"/>
      <c r="SYR44" s="134"/>
      <c r="SYS44" s="134"/>
      <c r="SYT44" s="134"/>
      <c r="SYU44" s="134"/>
      <c r="SYV44" s="134"/>
      <c r="SYW44" s="134"/>
      <c r="SYX44" s="134"/>
      <c r="SYY44" s="134"/>
      <c r="SYZ44" s="134"/>
      <c r="SZA44" s="134"/>
      <c r="SZB44" s="134"/>
      <c r="SZC44" s="134"/>
      <c r="SZD44" s="134"/>
      <c r="SZE44" s="134"/>
      <c r="SZF44" s="134"/>
      <c r="SZG44" s="134"/>
      <c r="SZH44" s="134"/>
      <c r="SZI44" s="134"/>
      <c r="SZJ44" s="134"/>
      <c r="SZK44" s="134"/>
      <c r="SZL44" s="134"/>
      <c r="SZM44" s="134"/>
      <c r="SZN44" s="134"/>
      <c r="SZO44" s="134"/>
      <c r="SZP44" s="134"/>
      <c r="SZQ44" s="134"/>
      <c r="SZR44" s="134"/>
      <c r="SZS44" s="134"/>
      <c r="SZT44" s="134"/>
      <c r="SZU44" s="134"/>
      <c r="SZV44" s="134"/>
      <c r="SZW44" s="134"/>
      <c r="SZX44" s="134"/>
      <c r="SZY44" s="134"/>
      <c r="SZZ44" s="134"/>
      <c r="TAA44" s="134"/>
      <c r="TAB44" s="134"/>
      <c r="TAC44" s="134"/>
      <c r="TAD44" s="134"/>
      <c r="TAE44" s="134"/>
      <c r="TAF44" s="134"/>
      <c r="TAG44" s="134"/>
      <c r="TAH44" s="134"/>
      <c r="TAI44" s="134"/>
      <c r="TAJ44" s="134"/>
      <c r="TAK44" s="134"/>
      <c r="TAL44" s="134"/>
      <c r="TAM44" s="134"/>
      <c r="TAN44" s="134"/>
      <c r="TAO44" s="134"/>
      <c r="TAP44" s="134"/>
      <c r="TAQ44" s="134"/>
      <c r="TAR44" s="134"/>
      <c r="TAS44" s="134"/>
      <c r="TAT44" s="134"/>
      <c r="TAU44" s="134"/>
      <c r="TAV44" s="134"/>
      <c r="TAW44" s="134"/>
      <c r="TAX44" s="134"/>
      <c r="TAY44" s="134"/>
      <c r="TAZ44" s="134"/>
      <c r="TBA44" s="134"/>
      <c r="TBB44" s="134"/>
      <c r="TBC44" s="134"/>
      <c r="TBD44" s="134"/>
      <c r="TBE44" s="134"/>
      <c r="TBF44" s="134"/>
      <c r="TBG44" s="134"/>
      <c r="TBH44" s="134"/>
      <c r="TBI44" s="134"/>
      <c r="TBJ44" s="134"/>
      <c r="TBK44" s="134"/>
      <c r="TBL44" s="134"/>
      <c r="TBM44" s="134"/>
      <c r="TBN44" s="134"/>
      <c r="TBO44" s="134"/>
      <c r="TBP44" s="134"/>
      <c r="TBQ44" s="134"/>
      <c r="TBR44" s="134"/>
      <c r="TBS44" s="134"/>
      <c r="TBT44" s="134"/>
      <c r="TBU44" s="134"/>
      <c r="TBV44" s="134"/>
      <c r="TBW44" s="134"/>
      <c r="TBX44" s="134"/>
      <c r="TBY44" s="134"/>
      <c r="TBZ44" s="134"/>
      <c r="TCA44" s="134"/>
      <c r="TCB44" s="134"/>
      <c r="TCC44" s="134"/>
      <c r="TCD44" s="134"/>
      <c r="TCE44" s="134"/>
      <c r="TCF44" s="134"/>
      <c r="TCG44" s="134"/>
      <c r="TCH44" s="134"/>
      <c r="TCI44" s="134"/>
      <c r="TCJ44" s="134"/>
      <c r="TCK44" s="134"/>
      <c r="TCL44" s="134"/>
      <c r="TCM44" s="134"/>
      <c r="TCN44" s="134"/>
      <c r="TCO44" s="134"/>
      <c r="TCP44" s="134"/>
      <c r="TCQ44" s="134"/>
      <c r="TCR44" s="134"/>
      <c r="TCS44" s="134"/>
      <c r="TCT44" s="134"/>
      <c r="TCU44" s="134"/>
      <c r="TCV44" s="134"/>
      <c r="TCW44" s="134"/>
      <c r="TCX44" s="134"/>
      <c r="TCY44" s="134"/>
      <c r="TCZ44" s="134"/>
      <c r="TDA44" s="134"/>
      <c r="TDB44" s="134"/>
      <c r="TDC44" s="134"/>
      <c r="TDD44" s="134"/>
      <c r="TDE44" s="134"/>
      <c r="TDF44" s="134"/>
      <c r="TDG44" s="134"/>
      <c r="TDH44" s="134"/>
      <c r="TDI44" s="134"/>
      <c r="TDJ44" s="134"/>
      <c r="TDK44" s="134"/>
      <c r="TDL44" s="134"/>
      <c r="TDM44" s="134"/>
      <c r="TDN44" s="134"/>
      <c r="TDO44" s="134"/>
      <c r="TDP44" s="134"/>
      <c r="TDQ44" s="134"/>
      <c r="TDR44" s="134"/>
      <c r="TDS44" s="134"/>
      <c r="TDT44" s="134"/>
      <c r="TDU44" s="134"/>
      <c r="TDV44" s="134"/>
      <c r="TDW44" s="134"/>
      <c r="TDX44" s="134"/>
      <c r="TDY44" s="134"/>
      <c r="TDZ44" s="134"/>
      <c r="TEA44" s="134"/>
      <c r="TEB44" s="134"/>
      <c r="TEC44" s="134"/>
      <c r="TED44" s="134"/>
      <c r="TEE44" s="134"/>
      <c r="TEF44" s="134"/>
      <c r="TEG44" s="134"/>
      <c r="TEH44" s="134"/>
      <c r="TEI44" s="134"/>
      <c r="TEJ44" s="134"/>
      <c r="TEK44" s="134"/>
      <c r="TEL44" s="134"/>
      <c r="TEM44" s="134"/>
      <c r="TEN44" s="134"/>
      <c r="TEO44" s="134"/>
      <c r="TEP44" s="134"/>
      <c r="TEQ44" s="134"/>
      <c r="TER44" s="134"/>
      <c r="TES44" s="134"/>
      <c r="TET44" s="134"/>
      <c r="TEU44" s="134"/>
      <c r="TEV44" s="134"/>
      <c r="TEW44" s="134"/>
      <c r="TEX44" s="134"/>
      <c r="TEY44" s="134"/>
      <c r="TEZ44" s="134"/>
      <c r="TFA44" s="134"/>
      <c r="TFB44" s="134"/>
      <c r="TFC44" s="134"/>
      <c r="TFD44" s="134"/>
      <c r="TFE44" s="134"/>
      <c r="TFF44" s="134"/>
      <c r="TFG44" s="134"/>
      <c r="TFH44" s="134"/>
      <c r="TFI44" s="134"/>
      <c r="TFJ44" s="134"/>
      <c r="TFK44" s="134"/>
      <c r="TFL44" s="134"/>
      <c r="TFM44" s="134"/>
      <c r="TFN44" s="134"/>
      <c r="TFO44" s="134"/>
      <c r="TFP44" s="134"/>
      <c r="TFQ44" s="134"/>
      <c r="TFR44" s="134"/>
      <c r="TFS44" s="134"/>
      <c r="TFT44" s="134"/>
      <c r="TFU44" s="134"/>
      <c r="TFV44" s="134"/>
      <c r="TFW44" s="134"/>
      <c r="TFX44" s="134"/>
      <c r="TFY44" s="134"/>
      <c r="TFZ44" s="134"/>
      <c r="TGA44" s="134"/>
      <c r="TGB44" s="134"/>
      <c r="TGC44" s="134"/>
      <c r="TGD44" s="134"/>
      <c r="TGE44" s="134"/>
      <c r="TGF44" s="134"/>
      <c r="TGG44" s="134"/>
      <c r="TGH44" s="134"/>
      <c r="TGI44" s="134"/>
      <c r="TGJ44" s="134"/>
      <c r="TGK44" s="134"/>
      <c r="TGL44" s="134"/>
      <c r="TGM44" s="134"/>
      <c r="TGN44" s="134"/>
      <c r="TGO44" s="134"/>
      <c r="TGP44" s="134"/>
      <c r="TGQ44" s="134"/>
      <c r="TGR44" s="134"/>
      <c r="TGS44" s="134"/>
      <c r="TGT44" s="134"/>
      <c r="TGU44" s="134"/>
      <c r="TGV44" s="134"/>
      <c r="TGW44" s="134"/>
      <c r="TGX44" s="134"/>
      <c r="TGY44" s="134"/>
      <c r="TGZ44" s="134"/>
      <c r="THA44" s="134"/>
      <c r="THB44" s="134"/>
      <c r="THC44" s="134"/>
      <c r="THD44" s="134"/>
      <c r="THE44" s="134"/>
      <c r="THF44" s="134"/>
      <c r="THG44" s="134"/>
      <c r="THH44" s="134"/>
      <c r="THI44" s="134"/>
      <c r="THJ44" s="134"/>
      <c r="THK44" s="134"/>
      <c r="THL44" s="134"/>
      <c r="THM44" s="134"/>
      <c r="THN44" s="134"/>
      <c r="THO44" s="134"/>
      <c r="THP44" s="134"/>
      <c r="THQ44" s="134"/>
      <c r="THR44" s="134"/>
      <c r="THS44" s="134"/>
      <c r="THT44" s="134"/>
      <c r="THU44" s="134"/>
      <c r="THV44" s="134"/>
      <c r="THW44" s="134"/>
      <c r="THX44" s="134"/>
      <c r="THY44" s="134"/>
      <c r="THZ44" s="134"/>
      <c r="TIA44" s="134"/>
      <c r="TIB44" s="134"/>
      <c r="TIC44" s="134"/>
      <c r="TID44" s="134"/>
      <c r="TIE44" s="134"/>
      <c r="TIF44" s="134"/>
      <c r="TIG44" s="134"/>
      <c r="TIH44" s="134"/>
      <c r="TII44" s="134"/>
      <c r="TIJ44" s="134"/>
      <c r="TIK44" s="134"/>
      <c r="TIL44" s="134"/>
      <c r="TIM44" s="134"/>
      <c r="TIN44" s="134"/>
      <c r="TIO44" s="134"/>
      <c r="TIP44" s="134"/>
      <c r="TIQ44" s="134"/>
      <c r="TIR44" s="134"/>
      <c r="TIS44" s="134"/>
      <c r="TIT44" s="134"/>
      <c r="TIU44" s="134"/>
      <c r="TIV44" s="134"/>
      <c r="TIW44" s="134"/>
      <c r="TIX44" s="134"/>
      <c r="TIY44" s="134"/>
      <c r="TIZ44" s="134"/>
      <c r="TJA44" s="134"/>
      <c r="TJB44" s="134"/>
      <c r="TJC44" s="134"/>
      <c r="TJD44" s="134"/>
      <c r="TJE44" s="134"/>
      <c r="TJF44" s="134"/>
      <c r="TJG44" s="134"/>
      <c r="TJH44" s="134"/>
      <c r="TJI44" s="134"/>
      <c r="TJJ44" s="134"/>
      <c r="TJK44" s="134"/>
      <c r="TJL44" s="134"/>
      <c r="TJM44" s="134"/>
      <c r="TJN44" s="134"/>
      <c r="TJO44" s="134"/>
      <c r="TJP44" s="134"/>
      <c r="TJQ44" s="134"/>
      <c r="TJR44" s="134"/>
      <c r="TJS44" s="134"/>
      <c r="TJT44" s="134"/>
      <c r="TJU44" s="134"/>
      <c r="TJV44" s="134"/>
      <c r="TJW44" s="134"/>
      <c r="TJX44" s="134"/>
      <c r="TJY44" s="134"/>
      <c r="TJZ44" s="134"/>
      <c r="TKA44" s="134"/>
      <c r="TKB44" s="134"/>
      <c r="TKC44" s="134"/>
      <c r="TKD44" s="134"/>
      <c r="TKE44" s="134"/>
      <c r="TKF44" s="134"/>
      <c r="TKG44" s="134"/>
      <c r="TKH44" s="134"/>
      <c r="TKI44" s="134"/>
      <c r="TKJ44" s="134"/>
      <c r="TKK44" s="134"/>
      <c r="TKL44" s="134"/>
      <c r="TKM44" s="134"/>
      <c r="TKN44" s="134"/>
      <c r="TKO44" s="134"/>
      <c r="TKP44" s="134"/>
      <c r="TKQ44" s="134"/>
      <c r="TKR44" s="134"/>
      <c r="TKS44" s="134"/>
      <c r="TKT44" s="134"/>
      <c r="TKU44" s="134"/>
      <c r="TKV44" s="134"/>
      <c r="TKW44" s="134"/>
      <c r="TKX44" s="134"/>
      <c r="TKY44" s="134"/>
      <c r="TKZ44" s="134"/>
      <c r="TLA44" s="134"/>
      <c r="TLB44" s="134"/>
      <c r="TLC44" s="134"/>
      <c r="TLD44" s="134"/>
      <c r="TLE44" s="134"/>
      <c r="TLF44" s="134"/>
      <c r="TLG44" s="134"/>
      <c r="TLH44" s="134"/>
      <c r="TLI44" s="134"/>
      <c r="TLJ44" s="134"/>
      <c r="TLK44" s="134"/>
      <c r="TLL44" s="134"/>
      <c r="TLM44" s="134"/>
      <c r="TLN44" s="134"/>
      <c r="TLO44" s="134"/>
      <c r="TLP44" s="134"/>
      <c r="TLQ44" s="134"/>
      <c r="TLR44" s="134"/>
      <c r="TLS44" s="134"/>
      <c r="TLT44" s="134"/>
      <c r="TLU44" s="134"/>
      <c r="TLV44" s="134"/>
      <c r="TLW44" s="134"/>
      <c r="TLX44" s="134"/>
      <c r="TLY44" s="134"/>
      <c r="TLZ44" s="134"/>
      <c r="TMA44" s="134"/>
      <c r="TMB44" s="134"/>
      <c r="TMC44" s="134"/>
      <c r="TMD44" s="134"/>
      <c r="TME44" s="134"/>
      <c r="TMF44" s="134"/>
      <c r="TMG44" s="134"/>
      <c r="TMH44" s="134"/>
      <c r="TMI44" s="134"/>
      <c r="TMJ44" s="134"/>
      <c r="TMK44" s="134"/>
      <c r="TML44" s="134"/>
      <c r="TMM44" s="134"/>
      <c r="TMN44" s="134"/>
      <c r="TMO44" s="134"/>
      <c r="TMP44" s="134"/>
      <c r="TMQ44" s="134"/>
      <c r="TMR44" s="134"/>
      <c r="TMS44" s="134"/>
      <c r="TMT44" s="134"/>
      <c r="TMU44" s="134"/>
      <c r="TMV44" s="134"/>
      <c r="TMW44" s="134"/>
      <c r="TMX44" s="134"/>
      <c r="TMY44" s="134"/>
      <c r="TMZ44" s="134"/>
      <c r="TNA44" s="134"/>
      <c r="TNB44" s="134"/>
      <c r="TNC44" s="134"/>
      <c r="TND44" s="134"/>
      <c r="TNE44" s="134"/>
      <c r="TNF44" s="134"/>
      <c r="TNG44" s="134"/>
      <c r="TNH44" s="134"/>
      <c r="TNI44" s="134"/>
      <c r="TNJ44" s="134"/>
      <c r="TNK44" s="134"/>
      <c r="TNL44" s="134"/>
      <c r="TNM44" s="134"/>
      <c r="TNN44" s="134"/>
      <c r="TNO44" s="134"/>
      <c r="TNP44" s="134"/>
      <c r="TNQ44" s="134"/>
      <c r="TNR44" s="134"/>
      <c r="TNS44" s="134"/>
      <c r="TNT44" s="134"/>
      <c r="TNU44" s="134"/>
      <c r="TNV44" s="134"/>
      <c r="TNW44" s="134"/>
      <c r="TNX44" s="134"/>
      <c r="TNY44" s="134"/>
      <c r="TNZ44" s="134"/>
      <c r="TOA44" s="134"/>
      <c r="TOB44" s="134"/>
      <c r="TOC44" s="134"/>
      <c r="TOD44" s="134"/>
      <c r="TOE44" s="134"/>
      <c r="TOF44" s="134"/>
      <c r="TOG44" s="134"/>
      <c r="TOH44" s="134"/>
      <c r="TOI44" s="134"/>
      <c r="TOJ44" s="134"/>
      <c r="TOK44" s="134"/>
      <c r="TOL44" s="134"/>
      <c r="TOM44" s="134"/>
      <c r="TON44" s="134"/>
      <c r="TOO44" s="134"/>
      <c r="TOP44" s="134"/>
      <c r="TOQ44" s="134"/>
      <c r="TOR44" s="134"/>
      <c r="TOS44" s="134"/>
      <c r="TOT44" s="134"/>
      <c r="TOU44" s="134"/>
      <c r="TOV44" s="134"/>
      <c r="TOW44" s="134"/>
      <c r="TOX44" s="134"/>
      <c r="TOY44" s="134"/>
      <c r="TOZ44" s="134"/>
      <c r="TPA44" s="134"/>
      <c r="TPB44" s="134"/>
      <c r="TPC44" s="134"/>
      <c r="TPD44" s="134"/>
      <c r="TPE44" s="134"/>
      <c r="TPF44" s="134"/>
      <c r="TPG44" s="134"/>
      <c r="TPH44" s="134"/>
      <c r="TPI44" s="134"/>
      <c r="TPJ44" s="134"/>
      <c r="TPK44" s="134"/>
      <c r="TPL44" s="134"/>
      <c r="TPM44" s="134"/>
      <c r="TPN44" s="134"/>
      <c r="TPO44" s="134"/>
      <c r="TPP44" s="134"/>
      <c r="TPQ44" s="134"/>
      <c r="TPR44" s="134"/>
      <c r="TPS44" s="134"/>
      <c r="TPT44" s="134"/>
      <c r="TPU44" s="134"/>
      <c r="TPV44" s="134"/>
      <c r="TPW44" s="134"/>
      <c r="TPX44" s="134"/>
      <c r="TPY44" s="134"/>
      <c r="TPZ44" s="134"/>
      <c r="TQA44" s="134"/>
      <c r="TQB44" s="134"/>
      <c r="TQC44" s="134"/>
      <c r="TQD44" s="134"/>
      <c r="TQE44" s="134"/>
      <c r="TQF44" s="134"/>
      <c r="TQG44" s="134"/>
      <c r="TQH44" s="134"/>
      <c r="TQI44" s="134"/>
      <c r="TQJ44" s="134"/>
      <c r="TQK44" s="134"/>
      <c r="TQL44" s="134"/>
      <c r="TQM44" s="134"/>
      <c r="TQN44" s="134"/>
      <c r="TQO44" s="134"/>
      <c r="TQP44" s="134"/>
      <c r="TQQ44" s="134"/>
      <c r="TQR44" s="134"/>
      <c r="TQS44" s="134"/>
      <c r="TQT44" s="134"/>
      <c r="TQU44" s="134"/>
      <c r="TQV44" s="134"/>
      <c r="TQW44" s="134"/>
      <c r="TQX44" s="134"/>
      <c r="TQY44" s="134"/>
      <c r="TQZ44" s="134"/>
      <c r="TRA44" s="134"/>
      <c r="TRB44" s="134"/>
      <c r="TRC44" s="134"/>
      <c r="TRD44" s="134"/>
      <c r="TRE44" s="134"/>
      <c r="TRF44" s="134"/>
      <c r="TRG44" s="134"/>
      <c r="TRH44" s="134"/>
      <c r="TRI44" s="134"/>
      <c r="TRJ44" s="134"/>
      <c r="TRK44" s="134"/>
      <c r="TRL44" s="134"/>
      <c r="TRM44" s="134"/>
      <c r="TRN44" s="134"/>
      <c r="TRO44" s="134"/>
      <c r="TRP44" s="134"/>
      <c r="TRQ44" s="134"/>
      <c r="TRR44" s="134"/>
      <c r="TRS44" s="134"/>
      <c r="TRT44" s="134"/>
      <c r="TRU44" s="134"/>
      <c r="TRV44" s="134"/>
      <c r="TRW44" s="134"/>
      <c r="TRX44" s="134"/>
      <c r="TRY44" s="134"/>
      <c r="TRZ44" s="134"/>
      <c r="TSA44" s="134"/>
      <c r="TSB44" s="134"/>
      <c r="TSC44" s="134"/>
      <c r="TSD44" s="134"/>
      <c r="TSE44" s="134"/>
      <c r="TSF44" s="134"/>
      <c r="TSG44" s="134"/>
      <c r="TSH44" s="134"/>
      <c r="TSI44" s="134"/>
      <c r="TSJ44" s="134"/>
      <c r="TSK44" s="134"/>
      <c r="TSL44" s="134"/>
      <c r="TSM44" s="134"/>
      <c r="TSN44" s="134"/>
      <c r="TSO44" s="134"/>
      <c r="TSP44" s="134"/>
      <c r="TSQ44" s="134"/>
      <c r="TSR44" s="134"/>
      <c r="TSS44" s="134"/>
      <c r="TST44" s="134"/>
      <c r="TSU44" s="134"/>
      <c r="TSV44" s="134"/>
      <c r="TSW44" s="134"/>
      <c r="TSX44" s="134"/>
      <c r="TSY44" s="134"/>
      <c r="TSZ44" s="134"/>
      <c r="TTA44" s="134"/>
      <c r="TTB44" s="134"/>
      <c r="TTC44" s="134"/>
      <c r="TTD44" s="134"/>
      <c r="TTE44" s="134"/>
      <c r="TTF44" s="134"/>
      <c r="TTG44" s="134"/>
      <c r="TTH44" s="134"/>
      <c r="TTI44" s="134"/>
      <c r="TTJ44" s="134"/>
      <c r="TTK44" s="134"/>
      <c r="TTL44" s="134"/>
      <c r="TTM44" s="134"/>
      <c r="TTN44" s="134"/>
      <c r="TTO44" s="134"/>
      <c r="TTP44" s="134"/>
      <c r="TTQ44" s="134"/>
      <c r="TTR44" s="134"/>
      <c r="TTS44" s="134"/>
      <c r="TTT44" s="134"/>
      <c r="TTU44" s="134"/>
      <c r="TTV44" s="134"/>
      <c r="TTW44" s="134"/>
      <c r="TTX44" s="134"/>
      <c r="TTY44" s="134"/>
      <c r="TTZ44" s="134"/>
      <c r="TUA44" s="134"/>
      <c r="TUB44" s="134"/>
      <c r="TUC44" s="134"/>
      <c r="TUD44" s="134"/>
      <c r="TUE44" s="134"/>
      <c r="TUF44" s="134"/>
      <c r="TUG44" s="134"/>
      <c r="TUH44" s="134"/>
      <c r="TUI44" s="134"/>
      <c r="TUJ44" s="134"/>
      <c r="TUK44" s="134"/>
      <c r="TUL44" s="134"/>
      <c r="TUM44" s="134"/>
      <c r="TUN44" s="134"/>
      <c r="TUO44" s="134"/>
      <c r="TUP44" s="134"/>
      <c r="TUQ44" s="134"/>
      <c r="TUR44" s="134"/>
      <c r="TUS44" s="134"/>
      <c r="TUT44" s="134"/>
      <c r="TUU44" s="134"/>
      <c r="TUV44" s="134"/>
      <c r="TUW44" s="134"/>
      <c r="TUX44" s="134"/>
      <c r="TUY44" s="134"/>
      <c r="TUZ44" s="134"/>
      <c r="TVA44" s="134"/>
      <c r="TVB44" s="134"/>
      <c r="TVC44" s="134"/>
      <c r="TVD44" s="134"/>
      <c r="TVE44" s="134"/>
      <c r="TVF44" s="134"/>
      <c r="TVG44" s="134"/>
      <c r="TVH44" s="134"/>
      <c r="TVI44" s="134"/>
      <c r="TVJ44" s="134"/>
      <c r="TVK44" s="134"/>
      <c r="TVL44" s="134"/>
      <c r="TVM44" s="134"/>
      <c r="TVN44" s="134"/>
      <c r="TVO44" s="134"/>
      <c r="TVP44" s="134"/>
      <c r="TVQ44" s="134"/>
      <c r="TVR44" s="134"/>
      <c r="TVS44" s="134"/>
      <c r="TVT44" s="134"/>
      <c r="TVU44" s="134"/>
      <c r="TVV44" s="134"/>
      <c r="TVW44" s="134"/>
      <c r="TVX44" s="134"/>
      <c r="TVY44" s="134"/>
      <c r="TVZ44" s="134"/>
      <c r="TWA44" s="134"/>
      <c r="TWB44" s="134"/>
      <c r="TWC44" s="134"/>
      <c r="TWD44" s="134"/>
      <c r="TWE44" s="134"/>
      <c r="TWF44" s="134"/>
      <c r="TWG44" s="134"/>
      <c r="TWH44" s="134"/>
      <c r="TWI44" s="134"/>
      <c r="TWJ44" s="134"/>
      <c r="TWK44" s="134"/>
      <c r="TWL44" s="134"/>
      <c r="TWM44" s="134"/>
      <c r="TWN44" s="134"/>
      <c r="TWO44" s="134"/>
      <c r="TWP44" s="134"/>
      <c r="TWQ44" s="134"/>
      <c r="TWR44" s="134"/>
      <c r="TWS44" s="134"/>
      <c r="TWT44" s="134"/>
      <c r="TWU44" s="134"/>
      <c r="TWV44" s="134"/>
      <c r="TWW44" s="134"/>
      <c r="TWX44" s="134"/>
      <c r="TWY44" s="134"/>
      <c r="TWZ44" s="134"/>
      <c r="TXA44" s="134"/>
      <c r="TXB44" s="134"/>
      <c r="TXC44" s="134"/>
      <c r="TXD44" s="134"/>
      <c r="TXE44" s="134"/>
      <c r="TXF44" s="134"/>
      <c r="TXG44" s="134"/>
      <c r="TXH44" s="134"/>
      <c r="TXI44" s="134"/>
      <c r="TXJ44" s="134"/>
      <c r="TXK44" s="134"/>
      <c r="TXL44" s="134"/>
      <c r="TXM44" s="134"/>
      <c r="TXN44" s="134"/>
      <c r="TXO44" s="134"/>
      <c r="TXP44" s="134"/>
      <c r="TXQ44" s="134"/>
      <c r="TXR44" s="134"/>
      <c r="TXS44" s="134"/>
      <c r="TXT44" s="134"/>
      <c r="TXU44" s="134"/>
      <c r="TXV44" s="134"/>
      <c r="TXW44" s="134"/>
      <c r="TXX44" s="134"/>
      <c r="TXY44" s="134"/>
      <c r="TXZ44" s="134"/>
      <c r="TYA44" s="134"/>
      <c r="TYB44" s="134"/>
      <c r="TYC44" s="134"/>
      <c r="TYD44" s="134"/>
      <c r="TYE44" s="134"/>
      <c r="TYF44" s="134"/>
      <c r="TYG44" s="134"/>
      <c r="TYH44" s="134"/>
      <c r="TYI44" s="134"/>
      <c r="TYJ44" s="134"/>
      <c r="TYK44" s="134"/>
      <c r="TYL44" s="134"/>
      <c r="TYM44" s="134"/>
      <c r="TYN44" s="134"/>
      <c r="TYO44" s="134"/>
      <c r="TYP44" s="134"/>
      <c r="TYQ44" s="134"/>
      <c r="TYR44" s="134"/>
      <c r="TYS44" s="134"/>
      <c r="TYT44" s="134"/>
      <c r="TYU44" s="134"/>
      <c r="TYV44" s="134"/>
      <c r="TYW44" s="134"/>
      <c r="TYX44" s="134"/>
      <c r="TYY44" s="134"/>
      <c r="TYZ44" s="134"/>
      <c r="TZA44" s="134"/>
      <c r="TZB44" s="134"/>
      <c r="TZC44" s="134"/>
      <c r="TZD44" s="134"/>
      <c r="TZE44" s="134"/>
      <c r="TZF44" s="134"/>
      <c r="TZG44" s="134"/>
      <c r="TZH44" s="134"/>
      <c r="TZI44" s="134"/>
      <c r="TZJ44" s="134"/>
      <c r="TZK44" s="134"/>
      <c r="TZL44" s="134"/>
      <c r="TZM44" s="134"/>
      <c r="TZN44" s="134"/>
      <c r="TZO44" s="134"/>
      <c r="TZP44" s="134"/>
      <c r="TZQ44" s="134"/>
      <c r="TZR44" s="134"/>
      <c r="TZS44" s="134"/>
      <c r="TZT44" s="134"/>
      <c r="TZU44" s="134"/>
      <c r="TZV44" s="134"/>
      <c r="TZW44" s="134"/>
      <c r="TZX44" s="134"/>
      <c r="TZY44" s="134"/>
      <c r="TZZ44" s="134"/>
      <c r="UAA44" s="134"/>
      <c r="UAB44" s="134"/>
      <c r="UAC44" s="134"/>
      <c r="UAD44" s="134"/>
      <c r="UAE44" s="134"/>
      <c r="UAF44" s="134"/>
      <c r="UAG44" s="134"/>
      <c r="UAH44" s="134"/>
      <c r="UAI44" s="134"/>
      <c r="UAJ44" s="134"/>
      <c r="UAK44" s="134"/>
      <c r="UAL44" s="134"/>
      <c r="UAM44" s="134"/>
      <c r="UAN44" s="134"/>
      <c r="UAO44" s="134"/>
      <c r="UAP44" s="134"/>
      <c r="UAQ44" s="134"/>
      <c r="UAR44" s="134"/>
      <c r="UAS44" s="134"/>
      <c r="UAT44" s="134"/>
      <c r="UAU44" s="134"/>
      <c r="UAV44" s="134"/>
      <c r="UAW44" s="134"/>
      <c r="UAX44" s="134"/>
      <c r="UAY44" s="134"/>
      <c r="UAZ44" s="134"/>
      <c r="UBA44" s="134"/>
      <c r="UBB44" s="134"/>
      <c r="UBC44" s="134"/>
      <c r="UBD44" s="134"/>
      <c r="UBE44" s="134"/>
      <c r="UBF44" s="134"/>
      <c r="UBG44" s="134"/>
      <c r="UBH44" s="134"/>
      <c r="UBI44" s="134"/>
      <c r="UBJ44" s="134"/>
      <c r="UBK44" s="134"/>
      <c r="UBL44" s="134"/>
      <c r="UBM44" s="134"/>
      <c r="UBN44" s="134"/>
      <c r="UBO44" s="134"/>
      <c r="UBP44" s="134"/>
      <c r="UBQ44" s="134"/>
      <c r="UBR44" s="134"/>
      <c r="UBS44" s="134"/>
      <c r="UBT44" s="134"/>
      <c r="UBU44" s="134"/>
      <c r="UBV44" s="134"/>
      <c r="UBW44" s="134"/>
      <c r="UBX44" s="134"/>
      <c r="UBY44" s="134"/>
      <c r="UBZ44" s="134"/>
      <c r="UCA44" s="134"/>
      <c r="UCB44" s="134"/>
      <c r="UCC44" s="134"/>
      <c r="UCD44" s="134"/>
      <c r="UCE44" s="134"/>
      <c r="UCF44" s="134"/>
      <c r="UCG44" s="134"/>
      <c r="UCH44" s="134"/>
      <c r="UCI44" s="134"/>
      <c r="UCJ44" s="134"/>
      <c r="UCK44" s="134"/>
      <c r="UCL44" s="134"/>
      <c r="UCM44" s="134"/>
      <c r="UCN44" s="134"/>
      <c r="UCO44" s="134"/>
      <c r="UCP44" s="134"/>
      <c r="UCQ44" s="134"/>
      <c r="UCR44" s="134"/>
      <c r="UCS44" s="134"/>
      <c r="UCT44" s="134"/>
      <c r="UCU44" s="134"/>
      <c r="UCV44" s="134"/>
      <c r="UCW44" s="134"/>
      <c r="UCX44" s="134"/>
      <c r="UCY44" s="134"/>
      <c r="UCZ44" s="134"/>
      <c r="UDA44" s="134"/>
      <c r="UDB44" s="134"/>
      <c r="UDC44" s="134"/>
      <c r="UDD44" s="134"/>
      <c r="UDE44" s="134"/>
      <c r="UDF44" s="134"/>
      <c r="UDG44" s="134"/>
      <c r="UDH44" s="134"/>
      <c r="UDI44" s="134"/>
      <c r="UDJ44" s="134"/>
      <c r="UDK44" s="134"/>
      <c r="UDL44" s="134"/>
      <c r="UDM44" s="134"/>
      <c r="UDN44" s="134"/>
      <c r="UDO44" s="134"/>
      <c r="UDP44" s="134"/>
      <c r="UDQ44" s="134"/>
      <c r="UDR44" s="134"/>
      <c r="UDS44" s="134"/>
      <c r="UDT44" s="134"/>
      <c r="UDU44" s="134"/>
      <c r="UDV44" s="134"/>
      <c r="UDW44" s="134"/>
      <c r="UDX44" s="134"/>
      <c r="UDY44" s="134"/>
      <c r="UDZ44" s="134"/>
      <c r="UEA44" s="134"/>
      <c r="UEB44" s="134"/>
      <c r="UEC44" s="134"/>
      <c r="UED44" s="134"/>
      <c r="UEE44" s="134"/>
      <c r="UEF44" s="134"/>
      <c r="UEG44" s="134"/>
      <c r="UEH44" s="134"/>
      <c r="UEI44" s="134"/>
      <c r="UEJ44" s="134"/>
      <c r="UEK44" s="134"/>
      <c r="UEL44" s="134"/>
      <c r="UEM44" s="134"/>
      <c r="UEN44" s="134"/>
      <c r="UEO44" s="134"/>
      <c r="UEP44" s="134"/>
      <c r="UEQ44" s="134"/>
      <c r="UER44" s="134"/>
      <c r="UES44" s="134"/>
      <c r="UET44" s="134"/>
      <c r="UEU44" s="134"/>
      <c r="UEV44" s="134"/>
      <c r="UEW44" s="134"/>
      <c r="UEX44" s="134"/>
      <c r="UEY44" s="134"/>
      <c r="UEZ44" s="134"/>
      <c r="UFA44" s="134"/>
      <c r="UFB44" s="134"/>
      <c r="UFC44" s="134"/>
      <c r="UFD44" s="134"/>
      <c r="UFE44" s="134"/>
      <c r="UFF44" s="134"/>
      <c r="UFG44" s="134"/>
      <c r="UFH44" s="134"/>
      <c r="UFI44" s="134"/>
      <c r="UFJ44" s="134"/>
      <c r="UFK44" s="134"/>
      <c r="UFL44" s="134"/>
      <c r="UFM44" s="134"/>
      <c r="UFN44" s="134"/>
      <c r="UFO44" s="134"/>
      <c r="UFP44" s="134"/>
      <c r="UFQ44" s="134"/>
      <c r="UFR44" s="134"/>
      <c r="UFS44" s="134"/>
      <c r="UFT44" s="134"/>
      <c r="UFU44" s="134"/>
      <c r="UFV44" s="134"/>
      <c r="UFW44" s="134"/>
      <c r="UFX44" s="134"/>
      <c r="UFY44" s="134"/>
      <c r="UFZ44" s="134"/>
      <c r="UGA44" s="134"/>
      <c r="UGB44" s="134"/>
      <c r="UGC44" s="134"/>
      <c r="UGD44" s="134"/>
      <c r="UGE44" s="134"/>
      <c r="UGF44" s="134"/>
      <c r="UGG44" s="134"/>
      <c r="UGH44" s="134"/>
      <c r="UGI44" s="134"/>
      <c r="UGJ44" s="134"/>
      <c r="UGK44" s="134"/>
      <c r="UGL44" s="134"/>
      <c r="UGM44" s="134"/>
      <c r="UGN44" s="134"/>
      <c r="UGO44" s="134"/>
      <c r="UGP44" s="134"/>
      <c r="UGQ44" s="134"/>
      <c r="UGR44" s="134"/>
      <c r="UGS44" s="134"/>
      <c r="UGT44" s="134"/>
      <c r="UGU44" s="134"/>
      <c r="UGV44" s="134"/>
      <c r="UGW44" s="134"/>
      <c r="UGX44" s="134"/>
      <c r="UGY44" s="134"/>
      <c r="UGZ44" s="134"/>
      <c r="UHA44" s="134"/>
      <c r="UHB44" s="134"/>
      <c r="UHC44" s="134"/>
      <c r="UHD44" s="134"/>
      <c r="UHE44" s="134"/>
      <c r="UHF44" s="134"/>
      <c r="UHG44" s="134"/>
      <c r="UHH44" s="134"/>
      <c r="UHI44" s="134"/>
      <c r="UHJ44" s="134"/>
      <c r="UHK44" s="134"/>
      <c r="UHL44" s="134"/>
      <c r="UHM44" s="134"/>
      <c r="UHN44" s="134"/>
      <c r="UHO44" s="134"/>
      <c r="UHP44" s="134"/>
      <c r="UHQ44" s="134"/>
      <c r="UHR44" s="134"/>
      <c r="UHS44" s="134"/>
      <c r="UHT44" s="134"/>
      <c r="UHU44" s="134"/>
      <c r="UHV44" s="134"/>
      <c r="UHW44" s="134"/>
      <c r="UHX44" s="134"/>
      <c r="UHY44" s="134"/>
      <c r="UHZ44" s="134"/>
      <c r="UIA44" s="134"/>
      <c r="UIB44" s="134"/>
      <c r="UIC44" s="134"/>
      <c r="UID44" s="134"/>
      <c r="UIE44" s="134"/>
      <c r="UIF44" s="134"/>
      <c r="UIG44" s="134"/>
      <c r="UIH44" s="134"/>
      <c r="UII44" s="134"/>
      <c r="UIJ44" s="134"/>
      <c r="UIK44" s="134"/>
      <c r="UIL44" s="134"/>
      <c r="UIM44" s="134"/>
      <c r="UIN44" s="134"/>
      <c r="UIO44" s="134"/>
      <c r="UIP44" s="134"/>
      <c r="UIQ44" s="134"/>
      <c r="UIR44" s="134"/>
      <c r="UIS44" s="134"/>
      <c r="UIT44" s="134"/>
      <c r="UIU44" s="134"/>
      <c r="UIV44" s="134"/>
      <c r="UIW44" s="134"/>
      <c r="UIX44" s="134"/>
      <c r="UIY44" s="134"/>
      <c r="UIZ44" s="134"/>
      <c r="UJA44" s="134"/>
      <c r="UJB44" s="134"/>
      <c r="UJC44" s="134"/>
      <c r="UJD44" s="134"/>
      <c r="UJE44" s="134"/>
      <c r="UJF44" s="134"/>
      <c r="UJG44" s="134"/>
      <c r="UJH44" s="134"/>
      <c r="UJI44" s="134"/>
      <c r="UJJ44" s="134"/>
      <c r="UJK44" s="134"/>
      <c r="UJL44" s="134"/>
      <c r="UJM44" s="134"/>
      <c r="UJN44" s="134"/>
      <c r="UJO44" s="134"/>
      <c r="UJP44" s="134"/>
      <c r="UJQ44" s="134"/>
      <c r="UJR44" s="134"/>
      <c r="UJS44" s="134"/>
      <c r="UJT44" s="134"/>
      <c r="UJU44" s="134"/>
      <c r="UJV44" s="134"/>
      <c r="UJW44" s="134"/>
      <c r="UJX44" s="134"/>
      <c r="UJY44" s="134"/>
      <c r="UJZ44" s="134"/>
      <c r="UKA44" s="134"/>
      <c r="UKB44" s="134"/>
      <c r="UKC44" s="134"/>
      <c r="UKD44" s="134"/>
      <c r="UKE44" s="134"/>
      <c r="UKF44" s="134"/>
      <c r="UKG44" s="134"/>
      <c r="UKH44" s="134"/>
      <c r="UKI44" s="134"/>
      <c r="UKJ44" s="134"/>
      <c r="UKK44" s="134"/>
      <c r="UKL44" s="134"/>
      <c r="UKM44" s="134"/>
      <c r="UKN44" s="134"/>
      <c r="UKO44" s="134"/>
      <c r="UKP44" s="134"/>
      <c r="UKQ44" s="134"/>
      <c r="UKR44" s="134"/>
      <c r="UKS44" s="134"/>
      <c r="UKT44" s="134"/>
      <c r="UKU44" s="134"/>
      <c r="UKV44" s="134"/>
      <c r="UKW44" s="134"/>
      <c r="UKX44" s="134"/>
      <c r="UKY44" s="134"/>
      <c r="UKZ44" s="134"/>
      <c r="ULA44" s="134"/>
      <c r="ULB44" s="134"/>
      <c r="ULC44" s="134"/>
      <c r="ULD44" s="134"/>
      <c r="ULE44" s="134"/>
      <c r="ULF44" s="134"/>
      <c r="ULG44" s="134"/>
      <c r="ULH44" s="134"/>
      <c r="ULI44" s="134"/>
      <c r="ULJ44" s="134"/>
      <c r="ULK44" s="134"/>
      <c r="ULL44" s="134"/>
      <c r="ULM44" s="134"/>
      <c r="ULN44" s="134"/>
      <c r="ULO44" s="134"/>
      <c r="ULP44" s="134"/>
      <c r="ULQ44" s="134"/>
      <c r="ULR44" s="134"/>
      <c r="ULS44" s="134"/>
      <c r="ULT44" s="134"/>
      <c r="ULU44" s="134"/>
      <c r="ULV44" s="134"/>
      <c r="ULW44" s="134"/>
      <c r="ULX44" s="134"/>
      <c r="ULY44" s="134"/>
      <c r="ULZ44" s="134"/>
      <c r="UMA44" s="134"/>
      <c r="UMB44" s="134"/>
      <c r="UMC44" s="134"/>
      <c r="UMD44" s="134"/>
      <c r="UME44" s="134"/>
      <c r="UMF44" s="134"/>
      <c r="UMG44" s="134"/>
      <c r="UMH44" s="134"/>
      <c r="UMI44" s="134"/>
      <c r="UMJ44" s="134"/>
      <c r="UMK44" s="134"/>
      <c r="UML44" s="134"/>
      <c r="UMM44" s="134"/>
      <c r="UMN44" s="134"/>
      <c r="UMO44" s="134"/>
      <c r="UMP44" s="134"/>
      <c r="UMQ44" s="134"/>
      <c r="UMR44" s="134"/>
      <c r="UMS44" s="134"/>
      <c r="UMT44" s="134"/>
      <c r="UMU44" s="134"/>
      <c r="UMV44" s="134"/>
      <c r="UMW44" s="134"/>
      <c r="UMX44" s="134"/>
      <c r="UMY44" s="134"/>
      <c r="UMZ44" s="134"/>
      <c r="UNA44" s="134"/>
      <c r="UNB44" s="134"/>
      <c r="UNC44" s="134"/>
      <c r="UND44" s="134"/>
      <c r="UNE44" s="134"/>
      <c r="UNF44" s="134"/>
      <c r="UNG44" s="134"/>
      <c r="UNH44" s="134"/>
      <c r="UNI44" s="134"/>
      <c r="UNJ44" s="134"/>
      <c r="UNK44" s="134"/>
      <c r="UNL44" s="134"/>
      <c r="UNM44" s="134"/>
      <c r="UNN44" s="134"/>
      <c r="UNO44" s="134"/>
      <c r="UNP44" s="134"/>
      <c r="UNQ44" s="134"/>
      <c r="UNR44" s="134"/>
      <c r="UNS44" s="134"/>
      <c r="UNT44" s="134"/>
      <c r="UNU44" s="134"/>
      <c r="UNV44" s="134"/>
      <c r="UNW44" s="134"/>
      <c r="UNX44" s="134"/>
      <c r="UNY44" s="134"/>
      <c r="UNZ44" s="134"/>
      <c r="UOA44" s="134"/>
      <c r="UOB44" s="134"/>
      <c r="UOC44" s="134"/>
      <c r="UOD44" s="134"/>
      <c r="UOE44" s="134"/>
      <c r="UOF44" s="134"/>
      <c r="UOG44" s="134"/>
      <c r="UOH44" s="134"/>
      <c r="UOI44" s="134"/>
      <c r="UOJ44" s="134"/>
      <c r="UOK44" s="134"/>
      <c r="UOL44" s="134"/>
      <c r="UOM44" s="134"/>
      <c r="UON44" s="134"/>
      <c r="UOO44" s="134"/>
      <c r="UOP44" s="134"/>
      <c r="UOQ44" s="134"/>
      <c r="UOR44" s="134"/>
      <c r="UOS44" s="134"/>
      <c r="UOT44" s="134"/>
      <c r="UOU44" s="134"/>
      <c r="UOV44" s="134"/>
      <c r="UOW44" s="134"/>
      <c r="UOX44" s="134"/>
      <c r="UOY44" s="134"/>
      <c r="UOZ44" s="134"/>
      <c r="UPA44" s="134"/>
      <c r="UPB44" s="134"/>
      <c r="UPC44" s="134"/>
      <c r="UPD44" s="134"/>
      <c r="UPE44" s="134"/>
      <c r="UPF44" s="134"/>
      <c r="UPG44" s="134"/>
      <c r="UPH44" s="134"/>
      <c r="UPI44" s="134"/>
      <c r="UPJ44" s="134"/>
      <c r="UPK44" s="134"/>
      <c r="UPL44" s="134"/>
      <c r="UPM44" s="134"/>
      <c r="UPN44" s="134"/>
      <c r="UPO44" s="134"/>
      <c r="UPP44" s="134"/>
      <c r="UPQ44" s="134"/>
      <c r="UPR44" s="134"/>
      <c r="UPS44" s="134"/>
      <c r="UPT44" s="134"/>
      <c r="UPU44" s="134"/>
      <c r="UPV44" s="134"/>
      <c r="UPW44" s="134"/>
      <c r="UPX44" s="134"/>
      <c r="UPY44" s="134"/>
      <c r="UPZ44" s="134"/>
      <c r="UQA44" s="134"/>
      <c r="UQB44" s="134"/>
      <c r="UQC44" s="134"/>
      <c r="UQD44" s="134"/>
      <c r="UQE44" s="134"/>
      <c r="UQF44" s="134"/>
      <c r="UQG44" s="134"/>
      <c r="UQH44" s="134"/>
      <c r="UQI44" s="134"/>
      <c r="UQJ44" s="134"/>
      <c r="UQK44" s="134"/>
      <c r="UQL44" s="134"/>
      <c r="UQM44" s="134"/>
      <c r="UQN44" s="134"/>
      <c r="UQO44" s="134"/>
      <c r="UQP44" s="134"/>
      <c r="UQQ44" s="134"/>
      <c r="UQR44" s="134"/>
      <c r="UQS44" s="134"/>
      <c r="UQT44" s="134"/>
      <c r="UQU44" s="134"/>
      <c r="UQV44" s="134"/>
      <c r="UQW44" s="134"/>
      <c r="UQX44" s="134"/>
      <c r="UQY44" s="134"/>
      <c r="UQZ44" s="134"/>
      <c r="URA44" s="134"/>
      <c r="URB44" s="134"/>
      <c r="URC44" s="134"/>
      <c r="URD44" s="134"/>
      <c r="URE44" s="134"/>
      <c r="URF44" s="134"/>
      <c r="URG44" s="134"/>
      <c r="URH44" s="134"/>
      <c r="URI44" s="134"/>
      <c r="URJ44" s="134"/>
      <c r="URK44" s="134"/>
      <c r="URL44" s="134"/>
      <c r="URM44" s="134"/>
      <c r="URN44" s="134"/>
      <c r="URO44" s="134"/>
      <c r="URP44" s="134"/>
      <c r="URQ44" s="134"/>
      <c r="URR44" s="134"/>
      <c r="URS44" s="134"/>
      <c r="URT44" s="134"/>
      <c r="URU44" s="134"/>
      <c r="URV44" s="134"/>
      <c r="URW44" s="134"/>
      <c r="URX44" s="134"/>
      <c r="URY44" s="134"/>
      <c r="URZ44" s="134"/>
      <c r="USA44" s="134"/>
      <c r="USB44" s="134"/>
      <c r="USC44" s="134"/>
      <c r="USD44" s="134"/>
      <c r="USE44" s="134"/>
      <c r="USF44" s="134"/>
      <c r="USG44" s="134"/>
      <c r="USH44" s="134"/>
      <c r="USI44" s="134"/>
      <c r="USJ44" s="134"/>
      <c r="USK44" s="134"/>
      <c r="USL44" s="134"/>
      <c r="USM44" s="134"/>
      <c r="USN44" s="134"/>
      <c r="USO44" s="134"/>
      <c r="USP44" s="134"/>
      <c r="USQ44" s="134"/>
      <c r="USR44" s="134"/>
      <c r="USS44" s="134"/>
      <c r="UST44" s="134"/>
      <c r="USU44" s="134"/>
      <c r="USV44" s="134"/>
      <c r="USW44" s="134"/>
      <c r="USX44" s="134"/>
      <c r="USY44" s="134"/>
      <c r="USZ44" s="134"/>
      <c r="UTA44" s="134"/>
      <c r="UTB44" s="134"/>
      <c r="UTC44" s="134"/>
      <c r="UTD44" s="134"/>
      <c r="UTE44" s="134"/>
      <c r="UTF44" s="134"/>
      <c r="UTG44" s="134"/>
      <c r="UTH44" s="134"/>
      <c r="UTI44" s="134"/>
      <c r="UTJ44" s="134"/>
      <c r="UTK44" s="134"/>
      <c r="UTL44" s="134"/>
      <c r="UTM44" s="134"/>
      <c r="UTN44" s="134"/>
      <c r="UTO44" s="134"/>
      <c r="UTP44" s="134"/>
      <c r="UTQ44" s="134"/>
      <c r="UTR44" s="134"/>
      <c r="UTS44" s="134"/>
      <c r="UTT44" s="134"/>
      <c r="UTU44" s="134"/>
      <c r="UTV44" s="134"/>
      <c r="UTW44" s="134"/>
      <c r="UTX44" s="134"/>
      <c r="UTY44" s="134"/>
      <c r="UTZ44" s="134"/>
      <c r="UUA44" s="134"/>
      <c r="UUB44" s="134"/>
      <c r="UUC44" s="134"/>
      <c r="UUD44" s="134"/>
      <c r="UUE44" s="134"/>
      <c r="UUF44" s="134"/>
      <c r="UUG44" s="134"/>
      <c r="UUH44" s="134"/>
      <c r="UUI44" s="134"/>
      <c r="UUJ44" s="134"/>
      <c r="UUK44" s="134"/>
      <c r="UUL44" s="134"/>
      <c r="UUM44" s="134"/>
      <c r="UUN44" s="134"/>
      <c r="UUO44" s="134"/>
      <c r="UUP44" s="134"/>
      <c r="UUQ44" s="134"/>
      <c r="UUR44" s="134"/>
      <c r="UUS44" s="134"/>
      <c r="UUT44" s="134"/>
      <c r="UUU44" s="134"/>
      <c r="UUV44" s="134"/>
      <c r="UUW44" s="134"/>
      <c r="UUX44" s="134"/>
      <c r="UUY44" s="134"/>
      <c r="UUZ44" s="134"/>
      <c r="UVA44" s="134"/>
      <c r="UVB44" s="134"/>
      <c r="UVC44" s="134"/>
      <c r="UVD44" s="134"/>
      <c r="UVE44" s="134"/>
      <c r="UVF44" s="134"/>
      <c r="UVG44" s="134"/>
      <c r="UVH44" s="134"/>
      <c r="UVI44" s="134"/>
      <c r="UVJ44" s="134"/>
      <c r="UVK44" s="134"/>
      <c r="UVL44" s="134"/>
      <c r="UVM44" s="134"/>
      <c r="UVN44" s="134"/>
      <c r="UVO44" s="134"/>
      <c r="UVP44" s="134"/>
      <c r="UVQ44" s="134"/>
      <c r="UVR44" s="134"/>
      <c r="UVS44" s="134"/>
      <c r="UVT44" s="134"/>
      <c r="UVU44" s="134"/>
      <c r="UVV44" s="134"/>
      <c r="UVW44" s="134"/>
      <c r="UVX44" s="134"/>
      <c r="UVY44" s="134"/>
      <c r="UVZ44" s="134"/>
      <c r="UWA44" s="134"/>
      <c r="UWB44" s="134"/>
      <c r="UWC44" s="134"/>
      <c r="UWD44" s="134"/>
      <c r="UWE44" s="134"/>
      <c r="UWF44" s="134"/>
      <c r="UWG44" s="134"/>
      <c r="UWH44" s="134"/>
      <c r="UWI44" s="134"/>
      <c r="UWJ44" s="134"/>
      <c r="UWK44" s="134"/>
      <c r="UWL44" s="134"/>
      <c r="UWM44" s="134"/>
      <c r="UWN44" s="134"/>
      <c r="UWO44" s="134"/>
      <c r="UWP44" s="134"/>
      <c r="UWQ44" s="134"/>
      <c r="UWR44" s="134"/>
      <c r="UWS44" s="134"/>
      <c r="UWT44" s="134"/>
      <c r="UWU44" s="134"/>
      <c r="UWV44" s="134"/>
      <c r="UWW44" s="134"/>
      <c r="UWX44" s="134"/>
      <c r="UWY44" s="134"/>
      <c r="UWZ44" s="134"/>
      <c r="UXA44" s="134"/>
      <c r="UXB44" s="134"/>
      <c r="UXC44" s="134"/>
      <c r="UXD44" s="134"/>
      <c r="UXE44" s="134"/>
      <c r="UXF44" s="134"/>
      <c r="UXG44" s="134"/>
      <c r="UXH44" s="134"/>
      <c r="UXI44" s="134"/>
      <c r="UXJ44" s="134"/>
      <c r="UXK44" s="134"/>
      <c r="UXL44" s="134"/>
      <c r="UXM44" s="134"/>
      <c r="UXN44" s="134"/>
      <c r="UXO44" s="134"/>
      <c r="UXP44" s="134"/>
      <c r="UXQ44" s="134"/>
      <c r="UXR44" s="134"/>
      <c r="UXS44" s="134"/>
      <c r="UXT44" s="134"/>
      <c r="UXU44" s="134"/>
      <c r="UXV44" s="134"/>
      <c r="UXW44" s="134"/>
      <c r="UXX44" s="134"/>
      <c r="UXY44" s="134"/>
      <c r="UXZ44" s="134"/>
      <c r="UYA44" s="134"/>
      <c r="UYB44" s="134"/>
      <c r="UYC44" s="134"/>
      <c r="UYD44" s="134"/>
      <c r="UYE44" s="134"/>
      <c r="UYF44" s="134"/>
      <c r="UYG44" s="134"/>
      <c r="UYH44" s="134"/>
      <c r="UYI44" s="134"/>
      <c r="UYJ44" s="134"/>
      <c r="UYK44" s="134"/>
      <c r="UYL44" s="134"/>
      <c r="UYM44" s="134"/>
      <c r="UYN44" s="134"/>
      <c r="UYO44" s="134"/>
      <c r="UYP44" s="134"/>
      <c r="UYQ44" s="134"/>
      <c r="UYR44" s="134"/>
      <c r="UYS44" s="134"/>
      <c r="UYT44" s="134"/>
      <c r="UYU44" s="134"/>
      <c r="UYV44" s="134"/>
      <c r="UYW44" s="134"/>
      <c r="UYX44" s="134"/>
      <c r="UYY44" s="134"/>
      <c r="UYZ44" s="134"/>
      <c r="UZA44" s="134"/>
      <c r="UZB44" s="134"/>
      <c r="UZC44" s="134"/>
      <c r="UZD44" s="134"/>
      <c r="UZE44" s="134"/>
      <c r="UZF44" s="134"/>
      <c r="UZG44" s="134"/>
      <c r="UZH44" s="134"/>
      <c r="UZI44" s="134"/>
      <c r="UZJ44" s="134"/>
      <c r="UZK44" s="134"/>
      <c r="UZL44" s="134"/>
      <c r="UZM44" s="134"/>
      <c r="UZN44" s="134"/>
      <c r="UZO44" s="134"/>
      <c r="UZP44" s="134"/>
      <c r="UZQ44" s="134"/>
      <c r="UZR44" s="134"/>
      <c r="UZS44" s="134"/>
      <c r="UZT44" s="134"/>
      <c r="UZU44" s="134"/>
      <c r="UZV44" s="134"/>
      <c r="UZW44" s="134"/>
      <c r="UZX44" s="134"/>
      <c r="UZY44" s="134"/>
      <c r="UZZ44" s="134"/>
      <c r="VAA44" s="134"/>
      <c r="VAB44" s="134"/>
      <c r="VAC44" s="134"/>
      <c r="VAD44" s="134"/>
      <c r="VAE44" s="134"/>
      <c r="VAF44" s="134"/>
      <c r="VAG44" s="134"/>
      <c r="VAH44" s="134"/>
      <c r="VAI44" s="134"/>
      <c r="VAJ44" s="134"/>
      <c r="VAK44" s="134"/>
      <c r="VAL44" s="134"/>
      <c r="VAM44" s="134"/>
      <c r="VAN44" s="134"/>
      <c r="VAO44" s="134"/>
      <c r="VAP44" s="134"/>
      <c r="VAQ44" s="134"/>
      <c r="VAR44" s="134"/>
      <c r="VAS44" s="134"/>
      <c r="VAT44" s="134"/>
      <c r="VAU44" s="134"/>
      <c r="VAV44" s="134"/>
      <c r="VAW44" s="134"/>
      <c r="VAX44" s="134"/>
      <c r="VAY44" s="134"/>
      <c r="VAZ44" s="134"/>
      <c r="VBA44" s="134"/>
      <c r="VBB44" s="134"/>
      <c r="VBC44" s="134"/>
      <c r="VBD44" s="134"/>
      <c r="VBE44" s="134"/>
      <c r="VBF44" s="134"/>
      <c r="VBG44" s="134"/>
      <c r="VBH44" s="134"/>
      <c r="VBI44" s="134"/>
      <c r="VBJ44" s="134"/>
      <c r="VBK44" s="134"/>
      <c r="VBL44" s="134"/>
      <c r="VBM44" s="134"/>
      <c r="VBN44" s="134"/>
      <c r="VBO44" s="134"/>
      <c r="VBP44" s="134"/>
      <c r="VBQ44" s="134"/>
      <c r="VBR44" s="134"/>
      <c r="VBS44" s="134"/>
      <c r="VBT44" s="134"/>
      <c r="VBU44" s="134"/>
      <c r="VBV44" s="134"/>
      <c r="VBW44" s="134"/>
      <c r="VBX44" s="134"/>
      <c r="VBY44" s="134"/>
      <c r="VBZ44" s="134"/>
      <c r="VCA44" s="134"/>
      <c r="VCB44" s="134"/>
      <c r="VCC44" s="134"/>
      <c r="VCD44" s="134"/>
      <c r="VCE44" s="134"/>
      <c r="VCF44" s="134"/>
      <c r="VCG44" s="134"/>
      <c r="VCH44" s="134"/>
      <c r="VCI44" s="134"/>
      <c r="VCJ44" s="134"/>
      <c r="VCK44" s="134"/>
      <c r="VCL44" s="134"/>
      <c r="VCM44" s="134"/>
      <c r="VCN44" s="134"/>
      <c r="VCO44" s="134"/>
      <c r="VCP44" s="134"/>
      <c r="VCQ44" s="134"/>
      <c r="VCR44" s="134"/>
      <c r="VCS44" s="134"/>
      <c r="VCT44" s="134"/>
      <c r="VCU44" s="134"/>
      <c r="VCV44" s="134"/>
      <c r="VCW44" s="134"/>
      <c r="VCX44" s="134"/>
      <c r="VCY44" s="134"/>
      <c r="VCZ44" s="134"/>
      <c r="VDA44" s="134"/>
      <c r="VDB44" s="134"/>
      <c r="VDC44" s="134"/>
      <c r="VDD44" s="134"/>
      <c r="VDE44" s="134"/>
      <c r="VDF44" s="134"/>
      <c r="VDG44" s="134"/>
      <c r="VDH44" s="134"/>
      <c r="VDI44" s="134"/>
      <c r="VDJ44" s="134"/>
      <c r="VDK44" s="134"/>
      <c r="VDL44" s="134"/>
      <c r="VDM44" s="134"/>
      <c r="VDN44" s="134"/>
      <c r="VDO44" s="134"/>
      <c r="VDP44" s="134"/>
      <c r="VDQ44" s="134"/>
      <c r="VDR44" s="134"/>
      <c r="VDS44" s="134"/>
      <c r="VDT44" s="134"/>
      <c r="VDU44" s="134"/>
      <c r="VDV44" s="134"/>
      <c r="VDW44" s="134"/>
      <c r="VDX44" s="134"/>
      <c r="VDY44" s="134"/>
      <c r="VDZ44" s="134"/>
      <c r="VEA44" s="134"/>
      <c r="VEB44" s="134"/>
      <c r="VEC44" s="134"/>
      <c r="VED44" s="134"/>
      <c r="VEE44" s="134"/>
      <c r="VEF44" s="134"/>
      <c r="VEG44" s="134"/>
      <c r="VEH44" s="134"/>
      <c r="VEI44" s="134"/>
      <c r="VEJ44" s="134"/>
      <c r="VEK44" s="134"/>
      <c r="VEL44" s="134"/>
      <c r="VEM44" s="134"/>
      <c r="VEN44" s="134"/>
      <c r="VEO44" s="134"/>
      <c r="VEP44" s="134"/>
      <c r="VEQ44" s="134"/>
      <c r="VER44" s="134"/>
      <c r="VES44" s="134"/>
      <c r="VET44" s="134"/>
      <c r="VEU44" s="134"/>
      <c r="VEV44" s="134"/>
      <c r="VEW44" s="134"/>
      <c r="VEX44" s="134"/>
      <c r="VEY44" s="134"/>
      <c r="VEZ44" s="134"/>
      <c r="VFA44" s="134"/>
      <c r="VFB44" s="134"/>
      <c r="VFC44" s="134"/>
      <c r="VFD44" s="134"/>
      <c r="VFE44" s="134"/>
      <c r="VFF44" s="134"/>
      <c r="VFG44" s="134"/>
      <c r="VFH44" s="134"/>
      <c r="VFI44" s="134"/>
      <c r="VFJ44" s="134"/>
      <c r="VFK44" s="134"/>
      <c r="VFL44" s="134"/>
      <c r="VFM44" s="134"/>
      <c r="VFN44" s="134"/>
      <c r="VFO44" s="134"/>
      <c r="VFP44" s="134"/>
      <c r="VFQ44" s="134"/>
      <c r="VFR44" s="134"/>
      <c r="VFS44" s="134"/>
      <c r="VFT44" s="134"/>
      <c r="VFU44" s="134"/>
      <c r="VFV44" s="134"/>
      <c r="VFW44" s="134"/>
      <c r="VFX44" s="134"/>
      <c r="VFY44" s="134"/>
      <c r="VFZ44" s="134"/>
      <c r="VGA44" s="134"/>
      <c r="VGB44" s="134"/>
      <c r="VGC44" s="134"/>
      <c r="VGD44" s="134"/>
      <c r="VGE44" s="134"/>
      <c r="VGF44" s="134"/>
      <c r="VGG44" s="134"/>
      <c r="VGH44" s="134"/>
      <c r="VGI44" s="134"/>
      <c r="VGJ44" s="134"/>
      <c r="VGK44" s="134"/>
      <c r="VGL44" s="134"/>
      <c r="VGM44" s="134"/>
      <c r="VGN44" s="134"/>
      <c r="VGO44" s="134"/>
      <c r="VGP44" s="134"/>
      <c r="VGQ44" s="134"/>
      <c r="VGR44" s="134"/>
      <c r="VGS44" s="134"/>
      <c r="VGT44" s="134"/>
      <c r="VGU44" s="134"/>
      <c r="VGV44" s="134"/>
      <c r="VGW44" s="134"/>
      <c r="VGX44" s="134"/>
      <c r="VGY44" s="134"/>
      <c r="VGZ44" s="134"/>
      <c r="VHA44" s="134"/>
      <c r="VHB44" s="134"/>
      <c r="VHC44" s="134"/>
      <c r="VHD44" s="134"/>
      <c r="VHE44" s="134"/>
      <c r="VHF44" s="134"/>
      <c r="VHG44" s="134"/>
      <c r="VHH44" s="134"/>
      <c r="VHI44" s="134"/>
      <c r="VHJ44" s="134"/>
      <c r="VHK44" s="134"/>
      <c r="VHL44" s="134"/>
      <c r="VHM44" s="134"/>
      <c r="VHN44" s="134"/>
      <c r="VHO44" s="134"/>
      <c r="VHP44" s="134"/>
      <c r="VHQ44" s="134"/>
      <c r="VHR44" s="134"/>
      <c r="VHS44" s="134"/>
      <c r="VHT44" s="134"/>
      <c r="VHU44" s="134"/>
      <c r="VHV44" s="134"/>
      <c r="VHW44" s="134"/>
      <c r="VHX44" s="134"/>
      <c r="VHY44" s="134"/>
      <c r="VHZ44" s="134"/>
      <c r="VIA44" s="134"/>
      <c r="VIB44" s="134"/>
      <c r="VIC44" s="134"/>
      <c r="VID44" s="134"/>
      <c r="VIE44" s="134"/>
      <c r="VIF44" s="134"/>
      <c r="VIG44" s="134"/>
      <c r="VIH44" s="134"/>
      <c r="VII44" s="134"/>
      <c r="VIJ44" s="134"/>
      <c r="VIK44" s="134"/>
      <c r="VIL44" s="134"/>
      <c r="VIM44" s="134"/>
      <c r="VIN44" s="134"/>
      <c r="VIO44" s="134"/>
      <c r="VIP44" s="134"/>
      <c r="VIQ44" s="134"/>
      <c r="VIR44" s="134"/>
      <c r="VIS44" s="134"/>
      <c r="VIT44" s="134"/>
      <c r="VIU44" s="134"/>
      <c r="VIV44" s="134"/>
      <c r="VIW44" s="134"/>
      <c r="VIX44" s="134"/>
      <c r="VIY44" s="134"/>
      <c r="VIZ44" s="134"/>
      <c r="VJA44" s="134"/>
      <c r="VJB44" s="134"/>
      <c r="VJC44" s="134"/>
      <c r="VJD44" s="134"/>
      <c r="VJE44" s="134"/>
      <c r="VJF44" s="134"/>
      <c r="VJG44" s="134"/>
      <c r="VJH44" s="134"/>
      <c r="VJI44" s="134"/>
      <c r="VJJ44" s="134"/>
      <c r="VJK44" s="134"/>
      <c r="VJL44" s="134"/>
      <c r="VJM44" s="134"/>
      <c r="VJN44" s="134"/>
      <c r="VJO44" s="134"/>
      <c r="VJP44" s="134"/>
      <c r="VJQ44" s="134"/>
      <c r="VJR44" s="134"/>
      <c r="VJS44" s="134"/>
      <c r="VJT44" s="134"/>
      <c r="VJU44" s="134"/>
      <c r="VJV44" s="134"/>
      <c r="VJW44" s="134"/>
      <c r="VJX44" s="134"/>
      <c r="VJY44" s="134"/>
      <c r="VJZ44" s="134"/>
      <c r="VKA44" s="134"/>
      <c r="VKB44" s="134"/>
      <c r="VKC44" s="134"/>
      <c r="VKD44" s="134"/>
      <c r="VKE44" s="134"/>
      <c r="VKF44" s="134"/>
      <c r="VKG44" s="134"/>
      <c r="VKH44" s="134"/>
      <c r="VKI44" s="134"/>
      <c r="VKJ44" s="134"/>
      <c r="VKK44" s="134"/>
      <c r="VKL44" s="134"/>
      <c r="VKM44" s="134"/>
      <c r="VKN44" s="134"/>
      <c r="VKO44" s="134"/>
      <c r="VKP44" s="134"/>
      <c r="VKQ44" s="134"/>
      <c r="VKR44" s="134"/>
      <c r="VKS44" s="134"/>
      <c r="VKT44" s="134"/>
      <c r="VKU44" s="134"/>
      <c r="VKV44" s="134"/>
      <c r="VKW44" s="134"/>
      <c r="VKX44" s="134"/>
      <c r="VKY44" s="134"/>
      <c r="VKZ44" s="134"/>
      <c r="VLA44" s="134"/>
      <c r="VLB44" s="134"/>
      <c r="VLC44" s="134"/>
      <c r="VLD44" s="134"/>
      <c r="VLE44" s="134"/>
      <c r="VLF44" s="134"/>
      <c r="VLG44" s="134"/>
      <c r="VLH44" s="134"/>
      <c r="VLI44" s="134"/>
      <c r="VLJ44" s="134"/>
      <c r="VLK44" s="134"/>
      <c r="VLL44" s="134"/>
      <c r="VLM44" s="134"/>
      <c r="VLN44" s="134"/>
      <c r="VLO44" s="134"/>
      <c r="VLP44" s="134"/>
      <c r="VLQ44" s="134"/>
      <c r="VLR44" s="134"/>
      <c r="VLS44" s="134"/>
      <c r="VLT44" s="134"/>
      <c r="VLU44" s="134"/>
      <c r="VLV44" s="134"/>
      <c r="VLW44" s="134"/>
      <c r="VLX44" s="134"/>
      <c r="VLY44" s="134"/>
      <c r="VLZ44" s="134"/>
      <c r="VMA44" s="134"/>
      <c r="VMB44" s="134"/>
      <c r="VMC44" s="134"/>
      <c r="VMD44" s="134"/>
      <c r="VME44" s="134"/>
      <c r="VMF44" s="134"/>
      <c r="VMG44" s="134"/>
      <c r="VMH44" s="134"/>
      <c r="VMI44" s="134"/>
      <c r="VMJ44" s="134"/>
      <c r="VMK44" s="134"/>
      <c r="VML44" s="134"/>
      <c r="VMM44" s="134"/>
      <c r="VMN44" s="134"/>
      <c r="VMO44" s="134"/>
      <c r="VMP44" s="134"/>
      <c r="VMQ44" s="134"/>
      <c r="VMR44" s="134"/>
      <c r="VMS44" s="134"/>
      <c r="VMT44" s="134"/>
      <c r="VMU44" s="134"/>
      <c r="VMV44" s="134"/>
      <c r="VMW44" s="134"/>
      <c r="VMX44" s="134"/>
      <c r="VMY44" s="134"/>
      <c r="VMZ44" s="134"/>
      <c r="VNA44" s="134"/>
      <c r="VNB44" s="134"/>
      <c r="VNC44" s="134"/>
      <c r="VND44" s="134"/>
      <c r="VNE44" s="134"/>
      <c r="VNF44" s="134"/>
      <c r="VNG44" s="134"/>
      <c r="VNH44" s="134"/>
      <c r="VNI44" s="134"/>
      <c r="VNJ44" s="134"/>
      <c r="VNK44" s="134"/>
      <c r="VNL44" s="134"/>
      <c r="VNM44" s="134"/>
      <c r="VNN44" s="134"/>
      <c r="VNO44" s="134"/>
      <c r="VNP44" s="134"/>
      <c r="VNQ44" s="134"/>
      <c r="VNR44" s="134"/>
      <c r="VNS44" s="134"/>
      <c r="VNT44" s="134"/>
      <c r="VNU44" s="134"/>
      <c r="VNV44" s="134"/>
      <c r="VNW44" s="134"/>
      <c r="VNX44" s="134"/>
      <c r="VNY44" s="134"/>
      <c r="VNZ44" s="134"/>
      <c r="VOA44" s="134"/>
      <c r="VOB44" s="134"/>
      <c r="VOC44" s="134"/>
      <c r="VOD44" s="134"/>
      <c r="VOE44" s="134"/>
      <c r="VOF44" s="134"/>
      <c r="VOG44" s="134"/>
      <c r="VOH44" s="134"/>
      <c r="VOI44" s="134"/>
      <c r="VOJ44" s="134"/>
      <c r="VOK44" s="134"/>
      <c r="VOL44" s="134"/>
      <c r="VOM44" s="134"/>
      <c r="VON44" s="134"/>
      <c r="VOO44" s="134"/>
      <c r="VOP44" s="134"/>
      <c r="VOQ44" s="134"/>
      <c r="VOR44" s="134"/>
      <c r="VOS44" s="134"/>
      <c r="VOT44" s="134"/>
      <c r="VOU44" s="134"/>
      <c r="VOV44" s="134"/>
      <c r="VOW44" s="134"/>
      <c r="VOX44" s="134"/>
      <c r="VOY44" s="134"/>
      <c r="VOZ44" s="134"/>
      <c r="VPA44" s="134"/>
      <c r="VPB44" s="134"/>
      <c r="VPC44" s="134"/>
      <c r="VPD44" s="134"/>
      <c r="VPE44" s="134"/>
      <c r="VPF44" s="134"/>
      <c r="VPG44" s="134"/>
      <c r="VPH44" s="134"/>
      <c r="VPI44" s="134"/>
      <c r="VPJ44" s="134"/>
      <c r="VPK44" s="134"/>
      <c r="VPL44" s="134"/>
      <c r="VPM44" s="134"/>
      <c r="VPN44" s="134"/>
      <c r="VPO44" s="134"/>
      <c r="VPP44" s="134"/>
      <c r="VPQ44" s="134"/>
      <c r="VPR44" s="134"/>
      <c r="VPS44" s="134"/>
      <c r="VPT44" s="134"/>
      <c r="VPU44" s="134"/>
      <c r="VPV44" s="134"/>
      <c r="VPW44" s="134"/>
      <c r="VPX44" s="134"/>
      <c r="VPY44" s="134"/>
      <c r="VPZ44" s="134"/>
      <c r="VQA44" s="134"/>
      <c r="VQB44" s="134"/>
      <c r="VQC44" s="134"/>
      <c r="VQD44" s="134"/>
      <c r="VQE44" s="134"/>
      <c r="VQF44" s="134"/>
      <c r="VQG44" s="134"/>
      <c r="VQH44" s="134"/>
      <c r="VQI44" s="134"/>
      <c r="VQJ44" s="134"/>
      <c r="VQK44" s="134"/>
      <c r="VQL44" s="134"/>
      <c r="VQM44" s="134"/>
      <c r="VQN44" s="134"/>
      <c r="VQO44" s="134"/>
      <c r="VQP44" s="134"/>
      <c r="VQQ44" s="134"/>
      <c r="VQR44" s="134"/>
      <c r="VQS44" s="134"/>
      <c r="VQT44" s="134"/>
      <c r="VQU44" s="134"/>
      <c r="VQV44" s="134"/>
      <c r="VQW44" s="134"/>
      <c r="VQX44" s="134"/>
      <c r="VQY44" s="134"/>
      <c r="VQZ44" s="134"/>
      <c r="VRA44" s="134"/>
      <c r="VRB44" s="134"/>
      <c r="VRC44" s="134"/>
      <c r="VRD44" s="134"/>
      <c r="VRE44" s="134"/>
      <c r="VRF44" s="134"/>
      <c r="VRG44" s="134"/>
      <c r="VRH44" s="134"/>
      <c r="VRI44" s="134"/>
      <c r="VRJ44" s="134"/>
      <c r="VRK44" s="134"/>
      <c r="VRL44" s="134"/>
      <c r="VRM44" s="134"/>
      <c r="VRN44" s="134"/>
      <c r="VRO44" s="134"/>
      <c r="VRP44" s="134"/>
      <c r="VRQ44" s="134"/>
      <c r="VRR44" s="134"/>
      <c r="VRS44" s="134"/>
      <c r="VRT44" s="134"/>
      <c r="VRU44" s="134"/>
      <c r="VRV44" s="134"/>
      <c r="VRW44" s="134"/>
      <c r="VRX44" s="134"/>
      <c r="VRY44" s="134"/>
      <c r="VRZ44" s="134"/>
      <c r="VSA44" s="134"/>
      <c r="VSB44" s="134"/>
      <c r="VSC44" s="134"/>
      <c r="VSD44" s="134"/>
      <c r="VSE44" s="134"/>
      <c r="VSF44" s="134"/>
      <c r="VSG44" s="134"/>
      <c r="VSH44" s="134"/>
      <c r="VSI44" s="134"/>
      <c r="VSJ44" s="134"/>
      <c r="VSK44" s="134"/>
      <c r="VSL44" s="134"/>
      <c r="VSM44" s="134"/>
      <c r="VSN44" s="134"/>
      <c r="VSO44" s="134"/>
      <c r="VSP44" s="134"/>
      <c r="VSQ44" s="134"/>
      <c r="VSR44" s="134"/>
      <c r="VSS44" s="134"/>
      <c r="VST44" s="134"/>
      <c r="VSU44" s="134"/>
      <c r="VSV44" s="134"/>
      <c r="VSW44" s="134"/>
      <c r="VSX44" s="134"/>
      <c r="VSY44" s="134"/>
      <c r="VSZ44" s="134"/>
      <c r="VTA44" s="134"/>
      <c r="VTB44" s="134"/>
      <c r="VTC44" s="134"/>
      <c r="VTD44" s="134"/>
      <c r="VTE44" s="134"/>
      <c r="VTF44" s="134"/>
      <c r="VTG44" s="134"/>
      <c r="VTH44" s="134"/>
      <c r="VTI44" s="134"/>
      <c r="VTJ44" s="134"/>
      <c r="VTK44" s="134"/>
      <c r="VTL44" s="134"/>
      <c r="VTM44" s="134"/>
      <c r="VTN44" s="134"/>
      <c r="VTO44" s="134"/>
      <c r="VTP44" s="134"/>
      <c r="VTQ44" s="134"/>
      <c r="VTR44" s="134"/>
      <c r="VTS44" s="134"/>
      <c r="VTT44" s="134"/>
      <c r="VTU44" s="134"/>
      <c r="VTV44" s="134"/>
      <c r="VTW44" s="134"/>
      <c r="VTX44" s="134"/>
      <c r="VTY44" s="134"/>
      <c r="VTZ44" s="134"/>
      <c r="VUA44" s="134"/>
      <c r="VUB44" s="134"/>
      <c r="VUC44" s="134"/>
      <c r="VUD44" s="134"/>
      <c r="VUE44" s="134"/>
      <c r="VUF44" s="134"/>
      <c r="VUG44" s="134"/>
      <c r="VUH44" s="134"/>
      <c r="VUI44" s="134"/>
      <c r="VUJ44" s="134"/>
      <c r="VUK44" s="134"/>
      <c r="VUL44" s="134"/>
      <c r="VUM44" s="134"/>
      <c r="VUN44" s="134"/>
      <c r="VUO44" s="134"/>
      <c r="VUP44" s="134"/>
      <c r="VUQ44" s="134"/>
      <c r="VUR44" s="134"/>
      <c r="VUS44" s="134"/>
      <c r="VUT44" s="134"/>
      <c r="VUU44" s="134"/>
      <c r="VUV44" s="134"/>
      <c r="VUW44" s="134"/>
      <c r="VUX44" s="134"/>
      <c r="VUY44" s="134"/>
      <c r="VUZ44" s="134"/>
      <c r="VVA44" s="134"/>
      <c r="VVB44" s="134"/>
      <c r="VVC44" s="134"/>
      <c r="VVD44" s="134"/>
      <c r="VVE44" s="134"/>
      <c r="VVF44" s="134"/>
      <c r="VVG44" s="134"/>
      <c r="VVH44" s="134"/>
      <c r="VVI44" s="134"/>
      <c r="VVJ44" s="134"/>
      <c r="VVK44" s="134"/>
      <c r="VVL44" s="134"/>
      <c r="VVM44" s="134"/>
      <c r="VVN44" s="134"/>
      <c r="VVO44" s="134"/>
      <c r="VVP44" s="134"/>
      <c r="VVQ44" s="134"/>
      <c r="VVR44" s="134"/>
      <c r="VVS44" s="134"/>
      <c r="VVT44" s="134"/>
      <c r="VVU44" s="134"/>
      <c r="VVV44" s="134"/>
      <c r="VVW44" s="134"/>
      <c r="VVX44" s="134"/>
      <c r="VVY44" s="134"/>
      <c r="VVZ44" s="134"/>
      <c r="VWA44" s="134"/>
      <c r="VWB44" s="134"/>
      <c r="VWC44" s="134"/>
      <c r="VWD44" s="134"/>
      <c r="VWE44" s="134"/>
      <c r="VWF44" s="134"/>
      <c r="VWG44" s="134"/>
      <c r="VWH44" s="134"/>
      <c r="VWI44" s="134"/>
      <c r="VWJ44" s="134"/>
      <c r="VWK44" s="134"/>
      <c r="VWL44" s="134"/>
      <c r="VWM44" s="134"/>
      <c r="VWN44" s="134"/>
      <c r="VWO44" s="134"/>
      <c r="VWP44" s="134"/>
      <c r="VWQ44" s="134"/>
      <c r="VWR44" s="134"/>
      <c r="VWS44" s="134"/>
      <c r="VWT44" s="134"/>
      <c r="VWU44" s="134"/>
      <c r="VWV44" s="134"/>
      <c r="VWW44" s="134"/>
      <c r="VWX44" s="134"/>
      <c r="VWY44" s="134"/>
      <c r="VWZ44" s="134"/>
      <c r="VXA44" s="134"/>
      <c r="VXB44" s="134"/>
      <c r="VXC44" s="134"/>
      <c r="VXD44" s="134"/>
      <c r="VXE44" s="134"/>
      <c r="VXF44" s="134"/>
      <c r="VXG44" s="134"/>
      <c r="VXH44" s="134"/>
      <c r="VXI44" s="134"/>
      <c r="VXJ44" s="134"/>
      <c r="VXK44" s="134"/>
      <c r="VXL44" s="134"/>
      <c r="VXM44" s="134"/>
      <c r="VXN44" s="134"/>
      <c r="VXO44" s="134"/>
      <c r="VXP44" s="134"/>
      <c r="VXQ44" s="134"/>
      <c r="VXR44" s="134"/>
      <c r="VXS44" s="134"/>
      <c r="VXT44" s="134"/>
      <c r="VXU44" s="134"/>
      <c r="VXV44" s="134"/>
      <c r="VXW44" s="134"/>
      <c r="VXX44" s="134"/>
      <c r="VXY44" s="134"/>
      <c r="VXZ44" s="134"/>
      <c r="VYA44" s="134"/>
      <c r="VYB44" s="134"/>
      <c r="VYC44" s="134"/>
      <c r="VYD44" s="134"/>
      <c r="VYE44" s="134"/>
      <c r="VYF44" s="134"/>
      <c r="VYG44" s="134"/>
      <c r="VYH44" s="134"/>
      <c r="VYI44" s="134"/>
      <c r="VYJ44" s="134"/>
      <c r="VYK44" s="134"/>
      <c r="VYL44" s="134"/>
      <c r="VYM44" s="134"/>
      <c r="VYN44" s="134"/>
      <c r="VYO44" s="134"/>
      <c r="VYP44" s="134"/>
      <c r="VYQ44" s="134"/>
      <c r="VYR44" s="134"/>
      <c r="VYS44" s="134"/>
      <c r="VYT44" s="134"/>
      <c r="VYU44" s="134"/>
      <c r="VYV44" s="134"/>
      <c r="VYW44" s="134"/>
      <c r="VYX44" s="134"/>
      <c r="VYY44" s="134"/>
      <c r="VYZ44" s="134"/>
      <c r="VZA44" s="134"/>
      <c r="VZB44" s="134"/>
      <c r="VZC44" s="134"/>
      <c r="VZD44" s="134"/>
      <c r="VZE44" s="134"/>
      <c r="VZF44" s="134"/>
      <c r="VZG44" s="134"/>
      <c r="VZH44" s="134"/>
      <c r="VZI44" s="134"/>
      <c r="VZJ44" s="134"/>
      <c r="VZK44" s="134"/>
      <c r="VZL44" s="134"/>
      <c r="VZM44" s="134"/>
      <c r="VZN44" s="134"/>
      <c r="VZO44" s="134"/>
      <c r="VZP44" s="134"/>
      <c r="VZQ44" s="134"/>
      <c r="VZR44" s="134"/>
      <c r="VZS44" s="134"/>
      <c r="VZT44" s="134"/>
      <c r="VZU44" s="134"/>
      <c r="VZV44" s="134"/>
      <c r="VZW44" s="134"/>
      <c r="VZX44" s="134"/>
      <c r="VZY44" s="134"/>
      <c r="VZZ44" s="134"/>
      <c r="WAA44" s="134"/>
      <c r="WAB44" s="134"/>
      <c r="WAC44" s="134"/>
      <c r="WAD44" s="134"/>
      <c r="WAE44" s="134"/>
      <c r="WAF44" s="134"/>
      <c r="WAG44" s="134"/>
      <c r="WAH44" s="134"/>
      <c r="WAI44" s="134"/>
      <c r="WAJ44" s="134"/>
      <c r="WAK44" s="134"/>
      <c r="WAL44" s="134"/>
      <c r="WAM44" s="134"/>
      <c r="WAN44" s="134"/>
      <c r="WAO44" s="134"/>
      <c r="WAP44" s="134"/>
      <c r="WAQ44" s="134"/>
      <c r="WAR44" s="134"/>
      <c r="WAS44" s="134"/>
      <c r="WAT44" s="134"/>
      <c r="WAU44" s="134"/>
      <c r="WAV44" s="134"/>
      <c r="WAW44" s="134"/>
      <c r="WAX44" s="134"/>
      <c r="WAY44" s="134"/>
      <c r="WAZ44" s="134"/>
      <c r="WBA44" s="134"/>
      <c r="WBB44" s="134"/>
      <c r="WBC44" s="134"/>
      <c r="WBD44" s="134"/>
      <c r="WBE44" s="134"/>
      <c r="WBF44" s="134"/>
      <c r="WBG44" s="134"/>
      <c r="WBH44" s="134"/>
      <c r="WBI44" s="134"/>
      <c r="WBJ44" s="134"/>
      <c r="WBK44" s="134"/>
      <c r="WBL44" s="134"/>
      <c r="WBM44" s="134"/>
      <c r="WBN44" s="134"/>
      <c r="WBO44" s="134"/>
      <c r="WBP44" s="134"/>
      <c r="WBQ44" s="134"/>
      <c r="WBR44" s="134"/>
      <c r="WBS44" s="134"/>
      <c r="WBT44" s="134"/>
      <c r="WBU44" s="134"/>
      <c r="WBV44" s="134"/>
      <c r="WBW44" s="134"/>
      <c r="WBX44" s="134"/>
      <c r="WBY44" s="134"/>
      <c r="WBZ44" s="134"/>
      <c r="WCA44" s="134"/>
      <c r="WCB44" s="134"/>
      <c r="WCC44" s="134"/>
      <c r="WCD44" s="134"/>
      <c r="WCE44" s="134"/>
      <c r="WCF44" s="134"/>
      <c r="WCG44" s="134"/>
      <c r="WCH44" s="134"/>
      <c r="WCI44" s="134"/>
      <c r="WCJ44" s="134"/>
      <c r="WCK44" s="134"/>
      <c r="WCL44" s="134"/>
      <c r="WCM44" s="134"/>
      <c r="WCN44" s="134"/>
      <c r="WCO44" s="134"/>
      <c r="WCP44" s="134"/>
      <c r="WCQ44" s="134"/>
      <c r="WCR44" s="134"/>
      <c r="WCS44" s="134"/>
      <c r="WCT44" s="134"/>
      <c r="WCU44" s="134"/>
      <c r="WCV44" s="134"/>
      <c r="WCW44" s="134"/>
      <c r="WCX44" s="134"/>
      <c r="WCY44" s="134"/>
      <c r="WCZ44" s="134"/>
      <c r="WDA44" s="134"/>
      <c r="WDB44" s="134"/>
      <c r="WDC44" s="134"/>
      <c r="WDD44" s="134"/>
      <c r="WDE44" s="134"/>
      <c r="WDF44" s="134"/>
      <c r="WDG44" s="134"/>
      <c r="WDH44" s="134"/>
      <c r="WDI44" s="134"/>
      <c r="WDJ44" s="134"/>
      <c r="WDK44" s="134"/>
      <c r="WDL44" s="134"/>
      <c r="WDM44" s="134"/>
      <c r="WDN44" s="134"/>
      <c r="WDO44" s="134"/>
      <c r="WDP44" s="134"/>
      <c r="WDQ44" s="134"/>
      <c r="WDR44" s="134"/>
      <c r="WDS44" s="134"/>
      <c r="WDT44" s="134"/>
      <c r="WDU44" s="134"/>
      <c r="WDV44" s="134"/>
      <c r="WDW44" s="134"/>
      <c r="WDX44" s="134"/>
      <c r="WDY44" s="134"/>
      <c r="WDZ44" s="134"/>
      <c r="WEA44" s="134"/>
      <c r="WEB44" s="134"/>
      <c r="WEC44" s="134"/>
      <c r="WED44" s="134"/>
      <c r="WEE44" s="134"/>
      <c r="WEF44" s="134"/>
      <c r="WEG44" s="134"/>
      <c r="WEH44" s="134"/>
      <c r="WEI44" s="134"/>
      <c r="WEJ44" s="134"/>
      <c r="WEK44" s="134"/>
      <c r="WEL44" s="134"/>
      <c r="WEM44" s="134"/>
      <c r="WEN44" s="134"/>
      <c r="WEO44" s="134"/>
      <c r="WEP44" s="134"/>
      <c r="WEQ44" s="134"/>
      <c r="WER44" s="134"/>
      <c r="WES44" s="134"/>
      <c r="WET44" s="134"/>
      <c r="WEU44" s="134"/>
      <c r="WEV44" s="134"/>
      <c r="WEW44" s="134"/>
      <c r="WEX44" s="134"/>
      <c r="WEY44" s="134"/>
      <c r="WEZ44" s="134"/>
      <c r="WFA44" s="134"/>
      <c r="WFB44" s="134"/>
      <c r="WFC44" s="134"/>
      <c r="WFD44" s="134"/>
      <c r="WFE44" s="134"/>
      <c r="WFF44" s="134"/>
      <c r="WFG44" s="134"/>
      <c r="WFH44" s="134"/>
      <c r="WFI44" s="134"/>
      <c r="WFJ44" s="134"/>
      <c r="WFK44" s="134"/>
      <c r="WFL44" s="134"/>
      <c r="WFM44" s="134"/>
      <c r="WFN44" s="134"/>
      <c r="WFO44" s="134"/>
      <c r="WFP44" s="134"/>
      <c r="WFQ44" s="134"/>
      <c r="WFR44" s="134"/>
      <c r="WFS44" s="134"/>
      <c r="WFT44" s="134"/>
      <c r="WFU44" s="134"/>
      <c r="WFV44" s="134"/>
      <c r="WFW44" s="134"/>
      <c r="WFX44" s="134"/>
      <c r="WFY44" s="134"/>
      <c r="WFZ44" s="134"/>
      <c r="WGA44" s="134"/>
      <c r="WGB44" s="134"/>
      <c r="WGC44" s="134"/>
      <c r="WGD44" s="134"/>
      <c r="WGE44" s="134"/>
      <c r="WGF44" s="134"/>
      <c r="WGG44" s="134"/>
      <c r="WGH44" s="134"/>
      <c r="WGI44" s="134"/>
      <c r="WGJ44" s="134"/>
      <c r="WGK44" s="134"/>
      <c r="WGL44" s="134"/>
      <c r="WGM44" s="134"/>
      <c r="WGN44" s="134"/>
      <c r="WGO44" s="134"/>
      <c r="WGP44" s="134"/>
      <c r="WGQ44" s="134"/>
      <c r="WGR44" s="134"/>
      <c r="WGS44" s="134"/>
      <c r="WGT44" s="134"/>
      <c r="WGU44" s="134"/>
      <c r="WGV44" s="134"/>
      <c r="WGW44" s="134"/>
      <c r="WGX44" s="134"/>
      <c r="WGY44" s="134"/>
      <c r="WGZ44" s="134"/>
      <c r="WHA44" s="134"/>
      <c r="WHB44" s="134"/>
      <c r="WHC44" s="134"/>
      <c r="WHD44" s="134"/>
      <c r="WHE44" s="134"/>
      <c r="WHF44" s="134"/>
      <c r="WHG44" s="134"/>
      <c r="WHH44" s="134"/>
      <c r="WHI44" s="134"/>
      <c r="WHJ44" s="134"/>
      <c r="WHK44" s="134"/>
      <c r="WHL44" s="134"/>
      <c r="WHM44" s="134"/>
      <c r="WHN44" s="134"/>
      <c r="WHO44" s="134"/>
      <c r="WHP44" s="134"/>
      <c r="WHQ44" s="134"/>
      <c r="WHR44" s="134"/>
      <c r="WHS44" s="134"/>
      <c r="WHT44" s="134"/>
      <c r="WHU44" s="134"/>
      <c r="WHV44" s="134"/>
      <c r="WHW44" s="134"/>
      <c r="WHX44" s="134"/>
      <c r="WHY44" s="134"/>
      <c r="WHZ44" s="134"/>
      <c r="WIA44" s="134"/>
      <c r="WIB44" s="134"/>
      <c r="WIC44" s="134"/>
      <c r="WID44" s="134"/>
      <c r="WIE44" s="134"/>
      <c r="WIF44" s="134"/>
      <c r="WIG44" s="134"/>
      <c r="WIH44" s="134"/>
      <c r="WII44" s="134"/>
      <c r="WIJ44" s="134"/>
      <c r="WIK44" s="134"/>
      <c r="WIL44" s="134"/>
      <c r="WIM44" s="134"/>
      <c r="WIN44" s="134"/>
      <c r="WIO44" s="134"/>
      <c r="WIP44" s="134"/>
      <c r="WIQ44" s="134"/>
      <c r="WIR44" s="134"/>
      <c r="WIS44" s="134"/>
      <c r="WIT44" s="134"/>
      <c r="WIU44" s="134"/>
      <c r="WIV44" s="134"/>
      <c r="WIW44" s="134"/>
      <c r="WIX44" s="134"/>
      <c r="WIY44" s="134"/>
      <c r="WIZ44" s="134"/>
      <c r="WJA44" s="134"/>
      <c r="WJB44" s="134"/>
      <c r="WJC44" s="134"/>
      <c r="WJD44" s="134"/>
      <c r="WJE44" s="134"/>
      <c r="WJF44" s="134"/>
      <c r="WJG44" s="134"/>
      <c r="WJH44" s="134"/>
      <c r="WJI44" s="134"/>
      <c r="WJJ44" s="134"/>
      <c r="WJK44" s="134"/>
      <c r="WJL44" s="134"/>
      <c r="WJM44" s="134"/>
      <c r="WJN44" s="134"/>
      <c r="WJO44" s="134"/>
      <c r="WJP44" s="134"/>
      <c r="WJQ44" s="134"/>
      <c r="WJR44" s="134"/>
      <c r="WJS44" s="134"/>
      <c r="WJT44" s="134"/>
      <c r="WJU44" s="134"/>
      <c r="WJV44" s="134"/>
      <c r="WJW44" s="134"/>
      <c r="WJX44" s="134"/>
      <c r="WJY44" s="134"/>
      <c r="WJZ44" s="134"/>
      <c r="WKA44" s="134"/>
      <c r="WKB44" s="134"/>
      <c r="WKC44" s="134"/>
      <c r="WKD44" s="134"/>
      <c r="WKE44" s="134"/>
      <c r="WKF44" s="134"/>
      <c r="WKG44" s="134"/>
      <c r="WKH44" s="134"/>
      <c r="WKI44" s="134"/>
      <c r="WKJ44" s="134"/>
      <c r="WKK44" s="134"/>
      <c r="WKL44" s="134"/>
      <c r="WKM44" s="134"/>
      <c r="WKN44" s="134"/>
      <c r="WKO44" s="134"/>
      <c r="WKP44" s="134"/>
      <c r="WKQ44" s="134"/>
      <c r="WKR44" s="134"/>
      <c r="WKS44" s="134"/>
      <c r="WKT44" s="134"/>
      <c r="WKU44" s="134"/>
      <c r="WKV44" s="134"/>
      <c r="WKW44" s="134"/>
      <c r="WKX44" s="134"/>
      <c r="WKY44" s="134"/>
      <c r="WKZ44" s="134"/>
      <c r="WLA44" s="134"/>
      <c r="WLB44" s="134"/>
      <c r="WLC44" s="134"/>
      <c r="WLD44" s="134"/>
      <c r="WLE44" s="134"/>
      <c r="WLF44" s="134"/>
      <c r="WLG44" s="134"/>
      <c r="WLH44" s="134"/>
      <c r="WLI44" s="134"/>
      <c r="WLJ44" s="134"/>
      <c r="WLK44" s="134"/>
      <c r="WLL44" s="134"/>
      <c r="WLM44" s="134"/>
      <c r="WLN44" s="134"/>
      <c r="WLO44" s="134"/>
      <c r="WLP44" s="134"/>
      <c r="WLQ44" s="134"/>
      <c r="WLR44" s="134"/>
      <c r="WLS44" s="134"/>
      <c r="WLT44" s="134"/>
      <c r="WLU44" s="134"/>
      <c r="WLV44" s="134"/>
      <c r="WLW44" s="134"/>
      <c r="WLX44" s="134"/>
      <c r="WLY44" s="134"/>
      <c r="WLZ44" s="134"/>
      <c r="WMA44" s="134"/>
      <c r="WMB44" s="134"/>
      <c r="WMC44" s="134"/>
      <c r="WMD44" s="134"/>
      <c r="WME44" s="134"/>
      <c r="WMF44" s="134"/>
      <c r="WMG44" s="134"/>
      <c r="WMH44" s="134"/>
      <c r="WMI44" s="134"/>
      <c r="WMJ44" s="134"/>
      <c r="WMK44" s="134"/>
      <c r="WML44" s="134"/>
      <c r="WMM44" s="134"/>
      <c r="WMN44" s="134"/>
      <c r="WMO44" s="134"/>
      <c r="WMP44" s="134"/>
      <c r="WMQ44" s="134"/>
      <c r="WMR44" s="134"/>
      <c r="WMS44" s="134"/>
      <c r="WMT44" s="134"/>
      <c r="WMU44" s="134"/>
      <c r="WMV44" s="134"/>
      <c r="WMW44" s="134"/>
      <c r="WMX44" s="134"/>
      <c r="WMY44" s="134"/>
      <c r="WMZ44" s="134"/>
      <c r="WNA44" s="134"/>
      <c r="WNB44" s="134"/>
      <c r="WNC44" s="134"/>
      <c r="WND44" s="134"/>
      <c r="WNE44" s="134"/>
      <c r="WNF44" s="134"/>
      <c r="WNG44" s="134"/>
      <c r="WNH44" s="134"/>
      <c r="WNI44" s="134"/>
      <c r="WNJ44" s="134"/>
      <c r="WNK44" s="134"/>
      <c r="WNL44" s="134"/>
      <c r="WNM44" s="134"/>
      <c r="WNN44" s="134"/>
      <c r="WNO44" s="134"/>
      <c r="WNP44" s="134"/>
      <c r="WNQ44" s="134"/>
      <c r="WNR44" s="134"/>
      <c r="WNS44" s="134"/>
      <c r="WNT44" s="134"/>
      <c r="WNU44" s="134"/>
      <c r="WNV44" s="134"/>
      <c r="WNW44" s="134"/>
      <c r="WNX44" s="134"/>
      <c r="WNY44" s="134"/>
      <c r="WNZ44" s="134"/>
      <c r="WOA44" s="134"/>
      <c r="WOB44" s="134"/>
      <c r="WOC44" s="134"/>
      <c r="WOD44" s="134"/>
      <c r="WOE44" s="134"/>
      <c r="WOF44" s="134"/>
      <c r="WOG44" s="134"/>
      <c r="WOH44" s="134"/>
      <c r="WOI44" s="134"/>
      <c r="WOJ44" s="134"/>
      <c r="WOK44" s="134"/>
      <c r="WOL44" s="134"/>
      <c r="WOM44" s="134"/>
      <c r="WON44" s="134"/>
      <c r="WOO44" s="134"/>
      <c r="WOP44" s="134"/>
      <c r="WOQ44" s="134"/>
      <c r="WOR44" s="134"/>
      <c r="WOS44" s="134"/>
      <c r="WOT44" s="134"/>
      <c r="WOU44" s="134"/>
      <c r="WOV44" s="134"/>
      <c r="WOW44" s="134"/>
      <c r="WOX44" s="134"/>
      <c r="WOY44" s="134"/>
      <c r="WOZ44" s="134"/>
      <c r="WPA44" s="134"/>
      <c r="WPB44" s="134"/>
      <c r="WPC44" s="134"/>
      <c r="WPD44" s="134"/>
      <c r="WPE44" s="134"/>
      <c r="WPF44" s="134"/>
      <c r="WPG44" s="134"/>
      <c r="WPH44" s="134"/>
      <c r="WPI44" s="134"/>
      <c r="WPJ44" s="134"/>
      <c r="WPK44" s="134"/>
      <c r="WPL44" s="134"/>
      <c r="WPM44" s="134"/>
      <c r="WPN44" s="134"/>
      <c r="WPO44" s="134"/>
      <c r="WPP44" s="134"/>
      <c r="WPQ44" s="134"/>
      <c r="WPR44" s="134"/>
      <c r="WPS44" s="134"/>
      <c r="WPT44" s="134"/>
      <c r="WPU44" s="134"/>
      <c r="WPV44" s="134"/>
      <c r="WPW44" s="134"/>
      <c r="WPX44" s="134"/>
      <c r="WPY44" s="134"/>
      <c r="WPZ44" s="134"/>
      <c r="WQA44" s="134"/>
      <c r="WQB44" s="134"/>
      <c r="WQC44" s="134"/>
      <c r="WQD44" s="134"/>
      <c r="WQE44" s="134"/>
      <c r="WQF44" s="134"/>
      <c r="WQG44" s="134"/>
      <c r="WQH44" s="134"/>
      <c r="WQI44" s="134"/>
      <c r="WQJ44" s="134"/>
      <c r="WQK44" s="134"/>
      <c r="WQL44" s="134"/>
      <c r="WQM44" s="134"/>
      <c r="WQN44" s="134"/>
      <c r="WQO44" s="134"/>
      <c r="WQP44" s="134"/>
      <c r="WQQ44" s="134"/>
      <c r="WQR44" s="134"/>
      <c r="WQS44" s="134"/>
      <c r="WQT44" s="134"/>
      <c r="WQU44" s="134"/>
      <c r="WQV44" s="134"/>
      <c r="WQW44" s="134"/>
      <c r="WQX44" s="134"/>
      <c r="WQY44" s="134"/>
      <c r="WQZ44" s="134"/>
      <c r="WRA44" s="134"/>
      <c r="WRB44" s="134"/>
      <c r="WRC44" s="134"/>
      <c r="WRD44" s="134"/>
      <c r="WRE44" s="134"/>
      <c r="WRF44" s="134"/>
      <c r="WRG44" s="134"/>
      <c r="WRH44" s="134"/>
      <c r="WRI44" s="134"/>
      <c r="WRJ44" s="134"/>
      <c r="WRK44" s="134"/>
      <c r="WRL44" s="134"/>
      <c r="WRM44" s="134"/>
      <c r="WRN44" s="134"/>
      <c r="WRO44" s="134"/>
      <c r="WRP44" s="134"/>
      <c r="WRQ44" s="134"/>
      <c r="WRR44" s="134"/>
      <c r="WRS44" s="134"/>
      <c r="WRT44" s="134"/>
      <c r="WRU44" s="134"/>
      <c r="WRV44" s="134"/>
      <c r="WRW44" s="134"/>
      <c r="WRX44" s="134"/>
      <c r="WRY44" s="134"/>
      <c r="WRZ44" s="134"/>
      <c r="WSA44" s="134"/>
      <c r="WSB44" s="134"/>
      <c r="WSC44" s="134"/>
      <c r="WSD44" s="134"/>
      <c r="WSE44" s="134"/>
      <c r="WSF44" s="134"/>
      <c r="WSG44" s="134"/>
      <c r="WSH44" s="134"/>
      <c r="WSI44" s="134"/>
      <c r="WSJ44" s="134"/>
      <c r="WSK44" s="134"/>
      <c r="WSL44" s="134"/>
      <c r="WSM44" s="134"/>
      <c r="WSN44" s="134"/>
      <c r="WSO44" s="134"/>
      <c r="WSP44" s="134"/>
      <c r="WSQ44" s="134"/>
      <c r="WSR44" s="134"/>
      <c r="WSS44" s="134"/>
      <c r="WST44" s="134"/>
      <c r="WSU44" s="134"/>
      <c r="WSV44" s="134"/>
      <c r="WSW44" s="134"/>
      <c r="WSX44" s="134"/>
      <c r="WSY44" s="134"/>
      <c r="WSZ44" s="134"/>
      <c r="WTA44" s="134"/>
      <c r="WTB44" s="134"/>
      <c r="WTC44" s="134"/>
      <c r="WTD44" s="134"/>
      <c r="WTE44" s="134"/>
      <c r="WTF44" s="134"/>
      <c r="WTG44" s="134"/>
      <c r="WTH44" s="134"/>
      <c r="WTI44" s="134"/>
      <c r="WTJ44" s="134"/>
      <c r="WTK44" s="134"/>
      <c r="WTL44" s="134"/>
      <c r="WTM44" s="134"/>
      <c r="WTN44" s="134"/>
      <c r="WTO44" s="134"/>
      <c r="WTP44" s="134"/>
      <c r="WTQ44" s="134"/>
      <c r="WTR44" s="134"/>
      <c r="WTS44" s="134"/>
      <c r="WTT44" s="134"/>
      <c r="WTU44" s="134"/>
      <c r="WTV44" s="134"/>
      <c r="WTW44" s="134"/>
      <c r="WTX44" s="134"/>
      <c r="WTY44" s="134"/>
      <c r="WTZ44" s="134"/>
      <c r="WUA44" s="134"/>
      <c r="WUB44" s="134"/>
      <c r="WUC44" s="134"/>
      <c r="WUD44" s="134"/>
      <c r="WUE44" s="134"/>
      <c r="WUF44" s="134"/>
      <c r="WUG44" s="134"/>
      <c r="WUH44" s="134"/>
      <c r="WUI44" s="134"/>
      <c r="WUJ44" s="134"/>
      <c r="WUK44" s="134"/>
      <c r="WUL44" s="134"/>
      <c r="WUM44" s="134"/>
      <c r="WUN44" s="134"/>
      <c r="WUO44" s="134"/>
      <c r="WUP44" s="134"/>
      <c r="WUQ44" s="134"/>
      <c r="WUR44" s="134"/>
      <c r="WUS44" s="134"/>
      <c r="WUT44" s="134"/>
      <c r="WUU44" s="134"/>
      <c r="WUV44" s="134"/>
      <c r="WUW44" s="134"/>
      <c r="WUX44" s="134"/>
      <c r="WUY44" s="134"/>
      <c r="WUZ44" s="134"/>
      <c r="WVA44" s="134"/>
      <c r="WVB44" s="134"/>
      <c r="WVC44" s="134"/>
      <c r="WVD44" s="134"/>
      <c r="WVE44" s="134"/>
      <c r="WVF44" s="134"/>
      <c r="WVG44" s="134"/>
      <c r="WVH44" s="134"/>
      <c r="WVI44" s="134"/>
      <c r="WVJ44" s="134"/>
      <c r="WVK44" s="134"/>
      <c r="WVL44" s="134"/>
      <c r="WVM44" s="134"/>
      <c r="WVN44" s="134"/>
      <c r="WVO44" s="134"/>
      <c r="WVP44" s="134"/>
      <c r="WVQ44" s="134"/>
      <c r="WVR44" s="134"/>
      <c r="WVS44" s="134"/>
      <c r="WVT44" s="134"/>
      <c r="WVU44" s="134"/>
      <c r="WVV44" s="134"/>
      <c r="WVW44" s="134"/>
      <c r="WVX44" s="134"/>
      <c r="WVY44" s="134"/>
      <c r="WVZ44" s="134"/>
      <c r="WWA44" s="134"/>
      <c r="WWB44" s="134"/>
      <c r="WWC44" s="134"/>
      <c r="WWD44" s="134"/>
      <c r="WWE44" s="134"/>
      <c r="WWF44" s="134"/>
      <c r="WWG44" s="134"/>
      <c r="WWH44" s="134"/>
      <c r="WWI44" s="134"/>
      <c r="WWJ44" s="134"/>
      <c r="WWK44" s="134"/>
      <c r="WWL44" s="134"/>
      <c r="WWM44" s="134"/>
      <c r="WWN44" s="134"/>
      <c r="WWO44" s="134"/>
      <c r="WWP44" s="134"/>
      <c r="WWQ44" s="134"/>
      <c r="WWR44" s="134"/>
      <c r="WWS44" s="134"/>
      <c r="WWT44" s="134"/>
      <c r="WWU44" s="134"/>
      <c r="WWV44" s="134"/>
      <c r="WWW44" s="134"/>
      <c r="WWX44" s="134"/>
      <c r="WWY44" s="134"/>
      <c r="WWZ44" s="134"/>
      <c r="WXA44" s="134"/>
      <c r="WXB44" s="134"/>
      <c r="WXC44" s="134"/>
      <c r="WXD44" s="134"/>
      <c r="WXE44" s="134"/>
      <c r="WXF44" s="134"/>
      <c r="WXG44" s="134"/>
      <c r="WXH44" s="134"/>
      <c r="WXI44" s="134"/>
      <c r="WXJ44" s="134"/>
      <c r="WXK44" s="134"/>
      <c r="WXL44" s="134"/>
      <c r="WXM44" s="134"/>
      <c r="WXN44" s="134"/>
      <c r="WXO44" s="134"/>
      <c r="WXP44" s="134"/>
      <c r="WXQ44" s="134"/>
      <c r="WXR44" s="134"/>
      <c r="WXS44" s="134"/>
      <c r="WXT44" s="134"/>
      <c r="WXU44" s="134"/>
      <c r="WXV44" s="134"/>
      <c r="WXW44" s="134"/>
      <c r="WXX44" s="134"/>
      <c r="WXY44" s="134"/>
      <c r="WXZ44" s="134"/>
      <c r="WYA44" s="134"/>
      <c r="WYB44" s="134"/>
      <c r="WYC44" s="134"/>
      <c r="WYD44" s="134"/>
      <c r="WYE44" s="134"/>
      <c r="WYF44" s="134"/>
      <c r="WYG44" s="134"/>
      <c r="WYH44" s="134"/>
      <c r="WYI44" s="134"/>
      <c r="WYJ44" s="134"/>
      <c r="WYK44" s="134"/>
      <c r="WYL44" s="134"/>
      <c r="WYM44" s="134"/>
      <c r="WYN44" s="134"/>
      <c r="WYO44" s="134"/>
      <c r="WYP44" s="134"/>
      <c r="WYQ44" s="134"/>
      <c r="WYR44" s="134"/>
      <c r="WYS44" s="134"/>
      <c r="WYT44" s="134"/>
      <c r="WYU44" s="134"/>
      <c r="WYV44" s="134"/>
      <c r="WYW44" s="134"/>
      <c r="WYX44" s="134"/>
      <c r="WYY44" s="134"/>
      <c r="WYZ44" s="134"/>
      <c r="WZA44" s="134"/>
      <c r="WZB44" s="134"/>
      <c r="WZC44" s="134"/>
      <c r="WZD44" s="134"/>
      <c r="WZE44" s="134"/>
      <c r="WZF44" s="134"/>
      <c r="WZG44" s="134"/>
      <c r="WZH44" s="134"/>
      <c r="WZI44" s="134"/>
      <c r="WZJ44" s="134"/>
      <c r="WZK44" s="134"/>
      <c r="WZL44" s="134"/>
      <c r="WZM44" s="134"/>
      <c r="WZN44" s="134"/>
      <c r="WZO44" s="134"/>
      <c r="WZP44" s="134"/>
      <c r="WZQ44" s="134"/>
      <c r="WZR44" s="134"/>
      <c r="WZS44" s="134"/>
      <c r="WZT44" s="134"/>
      <c r="WZU44" s="134"/>
      <c r="WZV44" s="134"/>
      <c r="WZW44" s="134"/>
      <c r="WZX44" s="134"/>
      <c r="WZY44" s="134"/>
      <c r="WZZ44" s="134"/>
      <c r="XAA44" s="134"/>
      <c r="XAB44" s="134"/>
      <c r="XAC44" s="134"/>
      <c r="XAD44" s="134"/>
      <c r="XAE44" s="134"/>
      <c r="XAF44" s="134"/>
      <c r="XAG44" s="134"/>
      <c r="XAH44" s="134"/>
      <c r="XAI44" s="134"/>
      <c r="XAJ44" s="134"/>
      <c r="XAK44" s="134"/>
      <c r="XAL44" s="134"/>
      <c r="XAM44" s="134"/>
      <c r="XAN44" s="134"/>
      <c r="XAO44" s="134"/>
      <c r="XAP44" s="134"/>
      <c r="XAQ44" s="134"/>
      <c r="XAR44" s="134"/>
      <c r="XAS44" s="134"/>
      <c r="XAT44" s="134"/>
      <c r="XAU44" s="134"/>
      <c r="XAV44" s="134"/>
      <c r="XAW44" s="134"/>
      <c r="XAX44" s="134"/>
      <c r="XAY44" s="134"/>
      <c r="XAZ44" s="134"/>
      <c r="XBA44" s="134"/>
      <c r="XBB44" s="134"/>
      <c r="XBC44" s="134"/>
      <c r="XBD44" s="134"/>
      <c r="XBE44" s="134"/>
      <c r="XBF44" s="134"/>
      <c r="XBG44" s="134"/>
      <c r="XBH44" s="134"/>
      <c r="XBI44" s="134"/>
      <c r="XBJ44" s="134"/>
      <c r="XBK44" s="134"/>
      <c r="XBL44" s="134"/>
      <c r="XBM44" s="134"/>
      <c r="XBN44" s="134"/>
      <c r="XBO44" s="134"/>
      <c r="XBP44" s="134"/>
      <c r="XBQ44" s="134"/>
      <c r="XBR44" s="134"/>
      <c r="XBS44" s="134"/>
      <c r="XBT44" s="134"/>
      <c r="XBU44" s="134"/>
      <c r="XBV44" s="134"/>
      <c r="XBW44" s="134"/>
      <c r="XBX44" s="134"/>
      <c r="XBY44" s="134"/>
      <c r="XBZ44" s="134"/>
      <c r="XCA44" s="134"/>
      <c r="XCB44" s="134"/>
      <c r="XCC44" s="134"/>
      <c r="XCD44" s="134"/>
      <c r="XCE44" s="134"/>
      <c r="XCF44" s="134"/>
      <c r="XCG44" s="134"/>
      <c r="XCH44" s="134"/>
      <c r="XCI44" s="134"/>
      <c r="XCJ44" s="134"/>
      <c r="XCK44" s="134"/>
      <c r="XCL44" s="134"/>
      <c r="XCM44" s="134"/>
      <c r="XCN44" s="134"/>
      <c r="XCO44" s="134"/>
      <c r="XCP44" s="134"/>
      <c r="XCQ44" s="134"/>
      <c r="XCR44" s="134"/>
      <c r="XCS44" s="134"/>
      <c r="XCT44" s="134"/>
      <c r="XCU44" s="134"/>
      <c r="XCV44" s="134"/>
      <c r="XCW44" s="134"/>
      <c r="XCX44" s="134"/>
      <c r="XCY44" s="134"/>
      <c r="XCZ44" s="134"/>
      <c r="XDA44" s="134"/>
      <c r="XDB44" s="134"/>
      <c r="XDC44" s="134"/>
      <c r="XDD44" s="134"/>
      <c r="XDE44" s="134"/>
      <c r="XDF44" s="134"/>
      <c r="XDG44" s="134"/>
      <c r="XDH44" s="134"/>
      <c r="XDI44" s="134"/>
      <c r="XDJ44" s="134"/>
      <c r="XDK44" s="134"/>
      <c r="XDL44" s="134"/>
      <c r="XDM44" s="134"/>
      <c r="XDN44" s="134"/>
      <c r="XDO44" s="134"/>
      <c r="XDP44" s="134"/>
      <c r="XDQ44" s="134"/>
      <c r="XDR44" s="134"/>
      <c r="XDS44" s="134"/>
      <c r="XDT44" s="134"/>
      <c r="XDU44" s="134"/>
      <c r="XDV44" s="134"/>
      <c r="XDW44" s="134"/>
      <c r="XDX44" s="134"/>
      <c r="XDY44" s="134"/>
      <c r="XDZ44" s="134"/>
      <c r="XEA44" s="134"/>
      <c r="XEB44" s="134"/>
      <c r="XEC44" s="134"/>
      <c r="XED44" s="134"/>
      <c r="XEE44" s="134"/>
      <c r="XEF44" s="134"/>
      <c r="XEG44" s="134"/>
      <c r="XEH44" s="134"/>
      <c r="XEI44" s="134"/>
      <c r="XEJ44" s="134"/>
      <c r="XEK44" s="134"/>
      <c r="XEL44" s="134"/>
      <c r="XEM44" s="134"/>
      <c r="XEN44" s="134"/>
      <c r="XEO44" s="134"/>
      <c r="XEP44" s="134"/>
      <c r="XEQ44" s="134"/>
      <c r="XER44" s="134"/>
      <c r="XES44" s="134"/>
      <c r="XET44" s="134"/>
      <c r="XEU44" s="134"/>
      <c r="XEV44" s="134"/>
      <c r="XEW44" s="134"/>
      <c r="XEX44" s="134"/>
      <c r="XEY44" s="134"/>
      <c r="XEZ44" s="134"/>
      <c r="XFA44" s="134"/>
      <c r="XFB44" s="134"/>
      <c r="XFC44" s="134"/>
      <c r="XFD44" s="134"/>
    </row>
    <row r="45" s="10" customFormat="1" customHeight="1" spans="1:16384">
      <c r="A45" s="45" t="str">
        <f t="shared" si="4"/>
        <v>YU5</v>
      </c>
      <c r="B45" s="46">
        <f t="shared" si="5"/>
        <v>190.0595</v>
      </c>
      <c r="C45" s="46">
        <f t="shared" si="6"/>
        <v>210.0595</v>
      </c>
      <c r="D45" s="47">
        <f t="shared" si="7"/>
        <v>20</v>
      </c>
      <c r="E45" s="48">
        <f t="shared" ref="E45:H45" si="31">G9</f>
        <v>3.348</v>
      </c>
      <c r="F45" s="48">
        <f t="shared" si="31"/>
        <v>3.348</v>
      </c>
      <c r="G45" s="48">
        <f t="shared" si="31"/>
        <v>-0.37148</v>
      </c>
      <c r="H45" s="48">
        <f t="shared" si="31"/>
        <v>-1.14916</v>
      </c>
      <c r="I45" s="48">
        <f t="shared" si="9"/>
        <v>3.71948</v>
      </c>
      <c r="J45" s="75">
        <f t="shared" si="10"/>
        <v>4.49716</v>
      </c>
      <c r="K45" s="76">
        <f t="shared" si="11"/>
        <v>0.6</v>
      </c>
      <c r="L45" s="76">
        <f>LOOKUP(MAX(J45,I45),{0,3,4,5,6.5,7.5,9,10},{0.3,0.4,0.5,0.6,0.7,0.8,0.9})</f>
        <v>0.5</v>
      </c>
      <c r="M45" s="76">
        <f t="shared" si="12"/>
        <v>23.25</v>
      </c>
      <c r="N45" s="76">
        <f t="shared" si="13"/>
        <v>23.25</v>
      </c>
      <c r="O45" s="77">
        <f t="shared" si="14"/>
        <v>2.05619</v>
      </c>
      <c r="P45" s="78">
        <f t="shared" si="15"/>
        <v>2.33387</v>
      </c>
      <c r="Q45" s="78">
        <f t="shared" ref="Q45:S45" si="32">M9</f>
        <v>1.75</v>
      </c>
      <c r="R45" s="47">
        <f t="shared" si="32"/>
        <v>1.75</v>
      </c>
      <c r="S45" s="113">
        <f t="shared" si="32"/>
        <v>1</v>
      </c>
      <c r="T45" s="114">
        <f t="shared" si="17"/>
        <v>2.13062</v>
      </c>
      <c r="U45" s="77">
        <f t="shared" si="18"/>
        <v>2.1183</v>
      </c>
      <c r="V45" s="77">
        <f t="shared" ref="V45:X45" si="33">R9</f>
        <v>0.45</v>
      </c>
      <c r="W45" s="114">
        <f t="shared" si="33"/>
        <v>0.45</v>
      </c>
      <c r="X45" s="115">
        <f t="shared" si="33"/>
        <v>0</v>
      </c>
      <c r="Y45" s="94">
        <f t="shared" si="20"/>
        <v>3.8413025</v>
      </c>
      <c r="Z45" s="94">
        <f t="shared" si="21"/>
        <v>0</v>
      </c>
      <c r="AA45" s="134"/>
      <c r="AB45" s="135"/>
      <c r="AC45" s="135"/>
      <c r="AD45" s="134"/>
      <c r="AE45" s="134"/>
      <c r="AF45" s="134"/>
      <c r="AG45" s="134"/>
      <c r="AH45" s="134"/>
      <c r="AI45" s="134"/>
      <c r="AJ45" s="134"/>
      <c r="AK45" s="134"/>
      <c r="AL45" s="134"/>
      <c r="AM45" s="134"/>
      <c r="AN45" s="134"/>
      <c r="AO45" s="134"/>
      <c r="AP45" s="134"/>
      <c r="AQ45" s="134"/>
      <c r="AR45" s="134"/>
      <c r="AS45" s="134"/>
      <c r="AT45" s="134"/>
      <c r="AU45" s="134"/>
      <c r="AV45" s="134"/>
      <c r="AW45" s="134"/>
      <c r="AX45" s="134"/>
      <c r="AY45" s="134"/>
      <c r="AZ45" s="134"/>
      <c r="BA45" s="134"/>
      <c r="BB45" s="134"/>
      <c r="BC45" s="134"/>
      <c r="BD45" s="134"/>
      <c r="BE45" s="134"/>
      <c r="BF45" s="134"/>
      <c r="BG45" s="134"/>
      <c r="BH45" s="134"/>
      <c r="BI45" s="134"/>
      <c r="BJ45" s="134"/>
      <c r="BK45" s="134"/>
      <c r="BL45" s="134"/>
      <c r="BM45" s="134"/>
      <c r="BN45" s="134"/>
      <c r="BO45" s="134"/>
      <c r="BP45" s="134"/>
      <c r="BQ45" s="134"/>
      <c r="BR45" s="134"/>
      <c r="BS45" s="134"/>
      <c r="BT45" s="134"/>
      <c r="BU45" s="134"/>
      <c r="BV45" s="134"/>
      <c r="BW45" s="134"/>
      <c r="BX45" s="134"/>
      <c r="BY45" s="134"/>
      <c r="BZ45" s="134"/>
      <c r="CA45" s="134"/>
      <c r="CB45" s="134"/>
      <c r="CC45" s="134"/>
      <c r="CD45" s="134"/>
      <c r="CE45" s="134"/>
      <c r="CF45" s="134"/>
      <c r="CG45" s="134"/>
      <c r="CH45" s="134"/>
      <c r="CI45" s="134"/>
      <c r="CJ45" s="134"/>
      <c r="CK45" s="134"/>
      <c r="CL45" s="134"/>
      <c r="CM45" s="134"/>
      <c r="CN45" s="134"/>
      <c r="CO45" s="134"/>
      <c r="CP45" s="134"/>
      <c r="CQ45" s="134"/>
      <c r="CR45" s="134"/>
      <c r="CS45" s="134"/>
      <c r="CT45" s="134"/>
      <c r="CU45" s="134"/>
      <c r="CV45" s="134"/>
      <c r="CW45" s="134"/>
      <c r="CX45" s="134"/>
      <c r="CY45" s="134"/>
      <c r="CZ45" s="134"/>
      <c r="DA45" s="134"/>
      <c r="DB45" s="134"/>
      <c r="DC45" s="134"/>
      <c r="DD45" s="134"/>
      <c r="DE45" s="134"/>
      <c r="DF45" s="134"/>
      <c r="DG45" s="134"/>
      <c r="DH45" s="134"/>
      <c r="DI45" s="134"/>
      <c r="DJ45" s="134"/>
      <c r="DK45" s="134"/>
      <c r="DL45" s="134"/>
      <c r="DM45" s="134"/>
      <c r="DN45" s="134"/>
      <c r="DO45" s="134"/>
      <c r="DP45" s="134"/>
      <c r="DQ45" s="134"/>
      <c r="DR45" s="134"/>
      <c r="DS45" s="134"/>
      <c r="DT45" s="134"/>
      <c r="DU45" s="134"/>
      <c r="DV45" s="134"/>
      <c r="DW45" s="134"/>
      <c r="DX45" s="134"/>
      <c r="DY45" s="134"/>
      <c r="DZ45" s="134"/>
      <c r="EA45" s="134"/>
      <c r="EB45" s="134"/>
      <c r="EC45" s="134"/>
      <c r="ED45" s="134"/>
      <c r="EE45" s="134"/>
      <c r="EF45" s="134"/>
      <c r="EG45" s="134"/>
      <c r="EH45" s="134"/>
      <c r="EI45" s="134"/>
      <c r="EJ45" s="134"/>
      <c r="EK45" s="134"/>
      <c r="EL45" s="134"/>
      <c r="EM45" s="134"/>
      <c r="EN45" s="134"/>
      <c r="EO45" s="134"/>
      <c r="EP45" s="134"/>
      <c r="EQ45" s="134"/>
      <c r="ER45" s="134"/>
      <c r="ES45" s="134"/>
      <c r="ET45" s="134"/>
      <c r="EU45" s="134"/>
      <c r="EV45" s="134"/>
      <c r="EW45" s="134"/>
      <c r="EX45" s="134"/>
      <c r="EY45" s="134"/>
      <c r="EZ45" s="134"/>
      <c r="FA45" s="134"/>
      <c r="FB45" s="134"/>
      <c r="FC45" s="134"/>
      <c r="FD45" s="134"/>
      <c r="FE45" s="134"/>
      <c r="FF45" s="134"/>
      <c r="FG45" s="134"/>
      <c r="FH45" s="134"/>
      <c r="FI45" s="134"/>
      <c r="FJ45" s="134"/>
      <c r="FK45" s="134"/>
      <c r="FL45" s="134"/>
      <c r="FM45" s="134"/>
      <c r="FN45" s="134"/>
      <c r="FO45" s="134"/>
      <c r="FP45" s="134"/>
      <c r="FQ45" s="134"/>
      <c r="FR45" s="134"/>
      <c r="FS45" s="134"/>
      <c r="FT45" s="134"/>
      <c r="FU45" s="134"/>
      <c r="FV45" s="134"/>
      <c r="FW45" s="134"/>
      <c r="FX45" s="134"/>
      <c r="FY45" s="134"/>
      <c r="FZ45" s="134"/>
      <c r="GA45" s="134"/>
      <c r="GB45" s="134"/>
      <c r="GC45" s="134"/>
      <c r="GD45" s="134"/>
      <c r="GE45" s="134"/>
      <c r="GF45" s="134"/>
      <c r="GG45" s="134"/>
      <c r="GH45" s="134"/>
      <c r="GI45" s="134"/>
      <c r="GJ45" s="134"/>
      <c r="GK45" s="134"/>
      <c r="GL45" s="134"/>
      <c r="GM45" s="134"/>
      <c r="GN45" s="134"/>
      <c r="GO45" s="134"/>
      <c r="GP45" s="134"/>
      <c r="GQ45" s="134"/>
      <c r="GR45" s="134"/>
      <c r="GS45" s="134"/>
      <c r="GT45" s="134"/>
      <c r="GU45" s="134"/>
      <c r="GV45" s="134"/>
      <c r="GW45" s="134"/>
      <c r="GX45" s="134"/>
      <c r="GY45" s="134"/>
      <c r="GZ45" s="134"/>
      <c r="HA45" s="134"/>
      <c r="HB45" s="134"/>
      <c r="HC45" s="134"/>
      <c r="HD45" s="134"/>
      <c r="HE45" s="134"/>
      <c r="HF45" s="134"/>
      <c r="HG45" s="134"/>
      <c r="HH45" s="134"/>
      <c r="HI45" s="134"/>
      <c r="HJ45" s="134"/>
      <c r="HK45" s="134"/>
      <c r="HL45" s="134"/>
      <c r="HM45" s="134"/>
      <c r="HN45" s="134"/>
      <c r="HO45" s="134"/>
      <c r="HP45" s="134"/>
      <c r="HQ45" s="134"/>
      <c r="HR45" s="134"/>
      <c r="HS45" s="134"/>
      <c r="HT45" s="134"/>
      <c r="HU45" s="134"/>
      <c r="HV45" s="134"/>
      <c r="HW45" s="134"/>
      <c r="HX45" s="134"/>
      <c r="HY45" s="134"/>
      <c r="HZ45" s="134"/>
      <c r="IA45" s="134"/>
      <c r="IB45" s="134"/>
      <c r="IC45" s="134"/>
      <c r="ID45" s="134"/>
      <c r="IE45" s="134"/>
      <c r="IF45" s="134"/>
      <c r="IG45" s="134"/>
      <c r="IH45" s="134"/>
      <c r="II45" s="134"/>
      <c r="IJ45" s="134"/>
      <c r="IK45" s="134"/>
      <c r="IL45" s="134"/>
      <c r="IM45" s="134"/>
      <c r="IN45" s="134"/>
      <c r="IO45" s="134"/>
      <c r="IP45" s="134"/>
      <c r="IQ45" s="134"/>
      <c r="IR45" s="134"/>
      <c r="IS45" s="134"/>
      <c r="IT45" s="134"/>
      <c r="IU45" s="134"/>
      <c r="IV45" s="134"/>
      <c r="IW45" s="134"/>
      <c r="IX45" s="134"/>
      <c r="IY45" s="134"/>
      <c r="IZ45" s="134"/>
      <c r="JA45" s="134"/>
      <c r="JB45" s="134"/>
      <c r="JC45" s="134"/>
      <c r="JD45" s="134"/>
      <c r="JE45" s="134"/>
      <c r="JF45" s="134"/>
      <c r="JG45" s="134"/>
      <c r="JH45" s="134"/>
      <c r="JI45" s="134"/>
      <c r="JJ45" s="134"/>
      <c r="JK45" s="134"/>
      <c r="JL45" s="134"/>
      <c r="JM45" s="134"/>
      <c r="JN45" s="134"/>
      <c r="JO45" s="134"/>
      <c r="JP45" s="134"/>
      <c r="JQ45" s="134"/>
      <c r="JR45" s="134"/>
      <c r="JS45" s="134"/>
      <c r="JT45" s="134"/>
      <c r="JU45" s="134"/>
      <c r="JV45" s="134"/>
      <c r="JW45" s="134"/>
      <c r="JX45" s="134"/>
      <c r="JY45" s="134"/>
      <c r="JZ45" s="134"/>
      <c r="KA45" s="134"/>
      <c r="KB45" s="134"/>
      <c r="KC45" s="134"/>
      <c r="KD45" s="134"/>
      <c r="KE45" s="134"/>
      <c r="KF45" s="134"/>
      <c r="KG45" s="134"/>
      <c r="KH45" s="134"/>
      <c r="KI45" s="134"/>
      <c r="KJ45" s="134"/>
      <c r="KK45" s="134"/>
      <c r="KL45" s="134"/>
      <c r="KM45" s="134"/>
      <c r="KN45" s="134"/>
      <c r="KO45" s="134"/>
      <c r="KP45" s="134"/>
      <c r="KQ45" s="134"/>
      <c r="KR45" s="134"/>
      <c r="KS45" s="134"/>
      <c r="KT45" s="134"/>
      <c r="KU45" s="134"/>
      <c r="KV45" s="134"/>
      <c r="KW45" s="134"/>
      <c r="KX45" s="134"/>
      <c r="KY45" s="134"/>
      <c r="KZ45" s="134"/>
      <c r="LA45" s="134"/>
      <c r="LB45" s="134"/>
      <c r="LC45" s="134"/>
      <c r="LD45" s="134"/>
      <c r="LE45" s="134"/>
      <c r="LF45" s="134"/>
      <c r="LG45" s="134"/>
      <c r="LH45" s="134"/>
      <c r="LI45" s="134"/>
      <c r="LJ45" s="134"/>
      <c r="LK45" s="134"/>
      <c r="LL45" s="134"/>
      <c r="LM45" s="134"/>
      <c r="LN45" s="134"/>
      <c r="LO45" s="134"/>
      <c r="LP45" s="134"/>
      <c r="LQ45" s="134"/>
      <c r="LR45" s="134"/>
      <c r="LS45" s="134"/>
      <c r="LT45" s="134"/>
      <c r="LU45" s="134"/>
      <c r="LV45" s="134"/>
      <c r="LW45" s="134"/>
      <c r="LX45" s="134"/>
      <c r="LY45" s="134"/>
      <c r="LZ45" s="134"/>
      <c r="MA45" s="134"/>
      <c r="MB45" s="134"/>
      <c r="MC45" s="134"/>
      <c r="MD45" s="134"/>
      <c r="ME45" s="134"/>
      <c r="MF45" s="134"/>
      <c r="MG45" s="134"/>
      <c r="MH45" s="134"/>
      <c r="MI45" s="134"/>
      <c r="MJ45" s="134"/>
      <c r="MK45" s="134"/>
      <c r="ML45" s="134"/>
      <c r="MM45" s="134"/>
      <c r="MN45" s="134"/>
      <c r="MO45" s="134"/>
      <c r="MP45" s="134"/>
      <c r="MQ45" s="134"/>
      <c r="MR45" s="134"/>
      <c r="MS45" s="134"/>
      <c r="MT45" s="134"/>
      <c r="MU45" s="134"/>
      <c r="MV45" s="134"/>
      <c r="MW45" s="134"/>
      <c r="MX45" s="134"/>
      <c r="MY45" s="134"/>
      <c r="MZ45" s="134"/>
      <c r="NA45" s="134"/>
      <c r="NB45" s="134"/>
      <c r="NC45" s="134"/>
      <c r="ND45" s="134"/>
      <c r="NE45" s="134"/>
      <c r="NF45" s="134"/>
      <c r="NG45" s="134"/>
      <c r="NH45" s="134"/>
      <c r="NI45" s="134"/>
      <c r="NJ45" s="134"/>
      <c r="NK45" s="134"/>
      <c r="NL45" s="134"/>
      <c r="NM45" s="134"/>
      <c r="NN45" s="134"/>
      <c r="NO45" s="134"/>
      <c r="NP45" s="134"/>
      <c r="NQ45" s="134"/>
      <c r="NR45" s="134"/>
      <c r="NS45" s="134"/>
      <c r="NT45" s="134"/>
      <c r="NU45" s="134"/>
      <c r="NV45" s="134"/>
      <c r="NW45" s="134"/>
      <c r="NX45" s="134"/>
      <c r="NY45" s="134"/>
      <c r="NZ45" s="134"/>
      <c r="OA45" s="134"/>
      <c r="OB45" s="134"/>
      <c r="OC45" s="134"/>
      <c r="OD45" s="134"/>
      <c r="OE45" s="134"/>
      <c r="OF45" s="134"/>
      <c r="OG45" s="134"/>
      <c r="OH45" s="134"/>
      <c r="OI45" s="134"/>
      <c r="OJ45" s="134"/>
      <c r="OK45" s="134"/>
      <c r="OL45" s="134"/>
      <c r="OM45" s="134"/>
      <c r="ON45" s="134"/>
      <c r="OO45" s="134"/>
      <c r="OP45" s="134"/>
      <c r="OQ45" s="134"/>
      <c r="OR45" s="134"/>
      <c r="OS45" s="134"/>
      <c r="OT45" s="134"/>
      <c r="OU45" s="134"/>
      <c r="OV45" s="134"/>
      <c r="OW45" s="134"/>
      <c r="OX45" s="134"/>
      <c r="OY45" s="134"/>
      <c r="OZ45" s="134"/>
      <c r="PA45" s="134"/>
      <c r="PB45" s="134"/>
      <c r="PC45" s="134"/>
      <c r="PD45" s="134"/>
      <c r="PE45" s="134"/>
      <c r="PF45" s="134"/>
      <c r="PG45" s="134"/>
      <c r="PH45" s="134"/>
      <c r="PI45" s="134"/>
      <c r="PJ45" s="134"/>
      <c r="PK45" s="134"/>
      <c r="PL45" s="134"/>
      <c r="PM45" s="134"/>
      <c r="PN45" s="134"/>
      <c r="PO45" s="134"/>
      <c r="PP45" s="134"/>
      <c r="PQ45" s="134"/>
      <c r="PR45" s="134"/>
      <c r="PS45" s="134"/>
      <c r="PT45" s="134"/>
      <c r="PU45" s="134"/>
      <c r="PV45" s="134"/>
      <c r="PW45" s="134"/>
      <c r="PX45" s="134"/>
      <c r="PY45" s="134"/>
      <c r="PZ45" s="134"/>
      <c r="QA45" s="134"/>
      <c r="QB45" s="134"/>
      <c r="QC45" s="134"/>
      <c r="QD45" s="134"/>
      <c r="QE45" s="134"/>
      <c r="QF45" s="134"/>
      <c r="QG45" s="134"/>
      <c r="QH45" s="134"/>
      <c r="QI45" s="134"/>
      <c r="QJ45" s="134"/>
      <c r="QK45" s="134"/>
      <c r="QL45" s="134"/>
      <c r="QM45" s="134"/>
      <c r="QN45" s="134"/>
      <c r="QO45" s="134"/>
      <c r="QP45" s="134"/>
      <c r="QQ45" s="134"/>
      <c r="QR45" s="134"/>
      <c r="QS45" s="134"/>
      <c r="QT45" s="134"/>
      <c r="QU45" s="134"/>
      <c r="QV45" s="134"/>
      <c r="QW45" s="134"/>
      <c r="QX45" s="134"/>
      <c r="QY45" s="134"/>
      <c r="QZ45" s="134"/>
      <c r="RA45" s="134"/>
      <c r="RB45" s="134"/>
      <c r="RC45" s="134"/>
      <c r="RD45" s="134"/>
      <c r="RE45" s="134"/>
      <c r="RF45" s="134"/>
      <c r="RG45" s="134"/>
      <c r="RH45" s="134"/>
      <c r="RI45" s="134"/>
      <c r="RJ45" s="134"/>
      <c r="RK45" s="134"/>
      <c r="RL45" s="134"/>
      <c r="RM45" s="134"/>
      <c r="RN45" s="134"/>
      <c r="RO45" s="134"/>
      <c r="RP45" s="134"/>
      <c r="RQ45" s="134"/>
      <c r="RR45" s="134"/>
      <c r="RS45" s="134"/>
      <c r="RT45" s="134"/>
      <c r="RU45" s="134"/>
      <c r="RV45" s="134"/>
      <c r="RW45" s="134"/>
      <c r="RX45" s="134"/>
      <c r="RY45" s="134"/>
      <c r="RZ45" s="134"/>
      <c r="SA45" s="134"/>
      <c r="SB45" s="134"/>
      <c r="SC45" s="134"/>
      <c r="SD45" s="134"/>
      <c r="SE45" s="134"/>
      <c r="SF45" s="134"/>
      <c r="SG45" s="134"/>
      <c r="SH45" s="134"/>
      <c r="SI45" s="134"/>
      <c r="SJ45" s="134"/>
      <c r="SK45" s="134"/>
      <c r="SL45" s="134"/>
      <c r="SM45" s="134"/>
      <c r="SN45" s="134"/>
      <c r="SO45" s="134"/>
      <c r="SP45" s="134"/>
      <c r="SQ45" s="134"/>
      <c r="SR45" s="134"/>
      <c r="SS45" s="134"/>
      <c r="ST45" s="134"/>
      <c r="SU45" s="134"/>
      <c r="SV45" s="134"/>
      <c r="SW45" s="134"/>
      <c r="SX45" s="134"/>
      <c r="SY45" s="134"/>
      <c r="SZ45" s="134"/>
      <c r="TA45" s="134"/>
      <c r="TB45" s="134"/>
      <c r="TC45" s="134"/>
      <c r="TD45" s="134"/>
      <c r="TE45" s="134"/>
      <c r="TF45" s="134"/>
      <c r="TG45" s="134"/>
      <c r="TH45" s="134"/>
      <c r="TI45" s="134"/>
      <c r="TJ45" s="134"/>
      <c r="TK45" s="134"/>
      <c r="TL45" s="134"/>
      <c r="TM45" s="134"/>
      <c r="TN45" s="134"/>
      <c r="TO45" s="134"/>
      <c r="TP45" s="134"/>
      <c r="TQ45" s="134"/>
      <c r="TR45" s="134"/>
      <c r="TS45" s="134"/>
      <c r="TT45" s="134"/>
      <c r="TU45" s="134"/>
      <c r="TV45" s="134"/>
      <c r="TW45" s="134"/>
      <c r="TX45" s="134"/>
      <c r="TY45" s="134"/>
      <c r="TZ45" s="134"/>
      <c r="UA45" s="134"/>
      <c r="UB45" s="134"/>
      <c r="UC45" s="134"/>
      <c r="UD45" s="134"/>
      <c r="UE45" s="134"/>
      <c r="UF45" s="134"/>
      <c r="UG45" s="134"/>
      <c r="UH45" s="134"/>
      <c r="UI45" s="134"/>
      <c r="UJ45" s="134"/>
      <c r="UK45" s="134"/>
      <c r="UL45" s="134"/>
      <c r="UM45" s="134"/>
      <c r="UN45" s="134"/>
      <c r="UO45" s="134"/>
      <c r="UP45" s="134"/>
      <c r="UQ45" s="134"/>
      <c r="UR45" s="134"/>
      <c r="US45" s="134"/>
      <c r="UT45" s="134"/>
      <c r="UU45" s="134"/>
      <c r="UV45" s="134"/>
      <c r="UW45" s="134"/>
      <c r="UX45" s="134"/>
      <c r="UY45" s="134"/>
      <c r="UZ45" s="134"/>
      <c r="VA45" s="134"/>
      <c r="VB45" s="134"/>
      <c r="VC45" s="134"/>
      <c r="VD45" s="134"/>
      <c r="VE45" s="134"/>
      <c r="VF45" s="134"/>
      <c r="VG45" s="134"/>
      <c r="VH45" s="134"/>
      <c r="VI45" s="134"/>
      <c r="VJ45" s="134"/>
      <c r="VK45" s="134"/>
      <c r="VL45" s="134"/>
      <c r="VM45" s="134"/>
      <c r="VN45" s="134"/>
      <c r="VO45" s="134"/>
      <c r="VP45" s="134"/>
      <c r="VQ45" s="134"/>
      <c r="VR45" s="134"/>
      <c r="VS45" s="134"/>
      <c r="VT45" s="134"/>
      <c r="VU45" s="134"/>
      <c r="VV45" s="134"/>
      <c r="VW45" s="134"/>
      <c r="VX45" s="134"/>
      <c r="VY45" s="134"/>
      <c r="VZ45" s="134"/>
      <c r="WA45" s="134"/>
      <c r="WB45" s="134"/>
      <c r="WC45" s="134"/>
      <c r="WD45" s="134"/>
      <c r="WE45" s="134"/>
      <c r="WF45" s="134"/>
      <c r="WG45" s="134"/>
      <c r="WH45" s="134"/>
      <c r="WI45" s="134"/>
      <c r="WJ45" s="134"/>
      <c r="WK45" s="134"/>
      <c r="WL45" s="134"/>
      <c r="WM45" s="134"/>
      <c r="WN45" s="134"/>
      <c r="WO45" s="134"/>
      <c r="WP45" s="134"/>
      <c r="WQ45" s="134"/>
      <c r="WR45" s="134"/>
      <c r="WS45" s="134"/>
      <c r="WT45" s="134"/>
      <c r="WU45" s="134"/>
      <c r="WV45" s="134"/>
      <c r="WW45" s="134"/>
      <c r="WX45" s="134"/>
      <c r="WY45" s="134"/>
      <c r="WZ45" s="134"/>
      <c r="XA45" s="134"/>
      <c r="XB45" s="134"/>
      <c r="XC45" s="134"/>
      <c r="XD45" s="134"/>
      <c r="XE45" s="134"/>
      <c r="XF45" s="134"/>
      <c r="XG45" s="134"/>
      <c r="XH45" s="134"/>
      <c r="XI45" s="134"/>
      <c r="XJ45" s="134"/>
      <c r="XK45" s="134"/>
      <c r="XL45" s="134"/>
      <c r="XM45" s="134"/>
      <c r="XN45" s="134"/>
      <c r="XO45" s="134"/>
      <c r="XP45" s="134"/>
      <c r="XQ45" s="134"/>
      <c r="XR45" s="134"/>
      <c r="XS45" s="134"/>
      <c r="XT45" s="134"/>
      <c r="XU45" s="134"/>
      <c r="XV45" s="134"/>
      <c r="XW45" s="134"/>
      <c r="XX45" s="134"/>
      <c r="XY45" s="134"/>
      <c r="XZ45" s="134"/>
      <c r="YA45" s="134"/>
      <c r="YB45" s="134"/>
      <c r="YC45" s="134"/>
      <c r="YD45" s="134"/>
      <c r="YE45" s="134"/>
      <c r="YF45" s="134"/>
      <c r="YG45" s="134"/>
      <c r="YH45" s="134"/>
      <c r="YI45" s="134"/>
      <c r="YJ45" s="134"/>
      <c r="YK45" s="134"/>
      <c r="YL45" s="134"/>
      <c r="YM45" s="134"/>
      <c r="YN45" s="134"/>
      <c r="YO45" s="134"/>
      <c r="YP45" s="134"/>
      <c r="YQ45" s="134"/>
      <c r="YR45" s="134"/>
      <c r="YS45" s="134"/>
      <c r="YT45" s="134"/>
      <c r="YU45" s="134"/>
      <c r="YV45" s="134"/>
      <c r="YW45" s="134"/>
      <c r="YX45" s="134"/>
      <c r="YY45" s="134"/>
      <c r="YZ45" s="134"/>
      <c r="ZA45" s="134"/>
      <c r="ZB45" s="134"/>
      <c r="ZC45" s="134"/>
      <c r="ZD45" s="134"/>
      <c r="ZE45" s="134"/>
      <c r="ZF45" s="134"/>
      <c r="ZG45" s="134"/>
      <c r="ZH45" s="134"/>
      <c r="ZI45" s="134"/>
      <c r="ZJ45" s="134"/>
      <c r="ZK45" s="134"/>
      <c r="ZL45" s="134"/>
      <c r="ZM45" s="134"/>
      <c r="ZN45" s="134"/>
      <c r="ZO45" s="134"/>
      <c r="ZP45" s="134"/>
      <c r="ZQ45" s="134"/>
      <c r="ZR45" s="134"/>
      <c r="ZS45" s="134"/>
      <c r="ZT45" s="134"/>
      <c r="ZU45" s="134"/>
      <c r="ZV45" s="134"/>
      <c r="ZW45" s="134"/>
      <c r="ZX45" s="134"/>
      <c r="ZY45" s="134"/>
      <c r="ZZ45" s="134"/>
      <c r="AAA45" s="134"/>
      <c r="AAB45" s="134"/>
      <c r="AAC45" s="134"/>
      <c r="AAD45" s="134"/>
      <c r="AAE45" s="134"/>
      <c r="AAF45" s="134"/>
      <c r="AAG45" s="134"/>
      <c r="AAH45" s="134"/>
      <c r="AAI45" s="134"/>
      <c r="AAJ45" s="134"/>
      <c r="AAK45" s="134"/>
      <c r="AAL45" s="134"/>
      <c r="AAM45" s="134"/>
      <c r="AAN45" s="134"/>
      <c r="AAO45" s="134"/>
      <c r="AAP45" s="134"/>
      <c r="AAQ45" s="134"/>
      <c r="AAR45" s="134"/>
      <c r="AAS45" s="134"/>
      <c r="AAT45" s="134"/>
      <c r="AAU45" s="134"/>
      <c r="AAV45" s="134"/>
      <c r="AAW45" s="134"/>
      <c r="AAX45" s="134"/>
      <c r="AAY45" s="134"/>
      <c r="AAZ45" s="134"/>
      <c r="ABA45" s="134"/>
      <c r="ABB45" s="134"/>
      <c r="ABC45" s="134"/>
      <c r="ABD45" s="134"/>
      <c r="ABE45" s="134"/>
      <c r="ABF45" s="134"/>
      <c r="ABG45" s="134"/>
      <c r="ABH45" s="134"/>
      <c r="ABI45" s="134"/>
      <c r="ABJ45" s="134"/>
      <c r="ABK45" s="134"/>
      <c r="ABL45" s="134"/>
      <c r="ABM45" s="134"/>
      <c r="ABN45" s="134"/>
      <c r="ABO45" s="134"/>
      <c r="ABP45" s="134"/>
      <c r="ABQ45" s="134"/>
      <c r="ABR45" s="134"/>
      <c r="ABS45" s="134"/>
      <c r="ABT45" s="134"/>
      <c r="ABU45" s="134"/>
      <c r="ABV45" s="134"/>
      <c r="ABW45" s="134"/>
      <c r="ABX45" s="134"/>
      <c r="ABY45" s="134"/>
      <c r="ABZ45" s="134"/>
      <c r="ACA45" s="134"/>
      <c r="ACB45" s="134"/>
      <c r="ACC45" s="134"/>
      <c r="ACD45" s="134"/>
      <c r="ACE45" s="134"/>
      <c r="ACF45" s="134"/>
      <c r="ACG45" s="134"/>
      <c r="ACH45" s="134"/>
      <c r="ACI45" s="134"/>
      <c r="ACJ45" s="134"/>
      <c r="ACK45" s="134"/>
      <c r="ACL45" s="134"/>
      <c r="ACM45" s="134"/>
      <c r="ACN45" s="134"/>
      <c r="ACO45" s="134"/>
      <c r="ACP45" s="134"/>
      <c r="ACQ45" s="134"/>
      <c r="ACR45" s="134"/>
      <c r="ACS45" s="134"/>
      <c r="ACT45" s="134"/>
      <c r="ACU45" s="134"/>
      <c r="ACV45" s="134"/>
      <c r="ACW45" s="134"/>
      <c r="ACX45" s="134"/>
      <c r="ACY45" s="134"/>
      <c r="ACZ45" s="134"/>
      <c r="ADA45" s="134"/>
      <c r="ADB45" s="134"/>
      <c r="ADC45" s="134"/>
      <c r="ADD45" s="134"/>
      <c r="ADE45" s="134"/>
      <c r="ADF45" s="134"/>
      <c r="ADG45" s="134"/>
      <c r="ADH45" s="134"/>
      <c r="ADI45" s="134"/>
      <c r="ADJ45" s="134"/>
      <c r="ADK45" s="134"/>
      <c r="ADL45" s="134"/>
      <c r="ADM45" s="134"/>
      <c r="ADN45" s="134"/>
      <c r="ADO45" s="134"/>
      <c r="ADP45" s="134"/>
      <c r="ADQ45" s="134"/>
      <c r="ADR45" s="134"/>
      <c r="ADS45" s="134"/>
      <c r="ADT45" s="134"/>
      <c r="ADU45" s="134"/>
      <c r="ADV45" s="134"/>
      <c r="ADW45" s="134"/>
      <c r="ADX45" s="134"/>
      <c r="ADY45" s="134"/>
      <c r="ADZ45" s="134"/>
      <c r="AEA45" s="134"/>
      <c r="AEB45" s="134"/>
      <c r="AEC45" s="134"/>
      <c r="AED45" s="134"/>
      <c r="AEE45" s="134"/>
      <c r="AEF45" s="134"/>
      <c r="AEG45" s="134"/>
      <c r="AEH45" s="134"/>
      <c r="AEI45" s="134"/>
      <c r="AEJ45" s="134"/>
      <c r="AEK45" s="134"/>
      <c r="AEL45" s="134"/>
      <c r="AEM45" s="134"/>
      <c r="AEN45" s="134"/>
      <c r="AEO45" s="134"/>
      <c r="AEP45" s="134"/>
      <c r="AEQ45" s="134"/>
      <c r="AER45" s="134"/>
      <c r="AES45" s="134"/>
      <c r="AET45" s="134"/>
      <c r="AEU45" s="134"/>
      <c r="AEV45" s="134"/>
      <c r="AEW45" s="134"/>
      <c r="AEX45" s="134"/>
      <c r="AEY45" s="134"/>
      <c r="AEZ45" s="134"/>
      <c r="AFA45" s="134"/>
      <c r="AFB45" s="134"/>
      <c r="AFC45" s="134"/>
      <c r="AFD45" s="134"/>
      <c r="AFE45" s="134"/>
      <c r="AFF45" s="134"/>
      <c r="AFG45" s="134"/>
      <c r="AFH45" s="134"/>
      <c r="AFI45" s="134"/>
      <c r="AFJ45" s="134"/>
      <c r="AFK45" s="134"/>
      <c r="AFL45" s="134"/>
      <c r="AFM45" s="134"/>
      <c r="AFN45" s="134"/>
      <c r="AFO45" s="134"/>
      <c r="AFP45" s="134"/>
      <c r="AFQ45" s="134"/>
      <c r="AFR45" s="134"/>
      <c r="AFS45" s="134"/>
      <c r="AFT45" s="134"/>
      <c r="AFU45" s="134"/>
      <c r="AFV45" s="134"/>
      <c r="AFW45" s="134"/>
      <c r="AFX45" s="134"/>
      <c r="AFY45" s="134"/>
      <c r="AFZ45" s="134"/>
      <c r="AGA45" s="134"/>
      <c r="AGB45" s="134"/>
      <c r="AGC45" s="134"/>
      <c r="AGD45" s="134"/>
      <c r="AGE45" s="134"/>
      <c r="AGF45" s="134"/>
      <c r="AGG45" s="134"/>
      <c r="AGH45" s="134"/>
      <c r="AGI45" s="134"/>
      <c r="AGJ45" s="134"/>
      <c r="AGK45" s="134"/>
      <c r="AGL45" s="134"/>
      <c r="AGM45" s="134"/>
      <c r="AGN45" s="134"/>
      <c r="AGO45" s="134"/>
      <c r="AGP45" s="134"/>
      <c r="AGQ45" s="134"/>
      <c r="AGR45" s="134"/>
      <c r="AGS45" s="134"/>
      <c r="AGT45" s="134"/>
      <c r="AGU45" s="134"/>
      <c r="AGV45" s="134"/>
      <c r="AGW45" s="134"/>
      <c r="AGX45" s="134"/>
      <c r="AGY45" s="134"/>
      <c r="AGZ45" s="134"/>
      <c r="AHA45" s="134"/>
      <c r="AHB45" s="134"/>
      <c r="AHC45" s="134"/>
      <c r="AHD45" s="134"/>
      <c r="AHE45" s="134"/>
      <c r="AHF45" s="134"/>
      <c r="AHG45" s="134"/>
      <c r="AHH45" s="134"/>
      <c r="AHI45" s="134"/>
      <c r="AHJ45" s="134"/>
      <c r="AHK45" s="134"/>
      <c r="AHL45" s="134"/>
      <c r="AHM45" s="134"/>
      <c r="AHN45" s="134"/>
      <c r="AHO45" s="134"/>
      <c r="AHP45" s="134"/>
      <c r="AHQ45" s="134"/>
      <c r="AHR45" s="134"/>
      <c r="AHS45" s="134"/>
      <c r="AHT45" s="134"/>
      <c r="AHU45" s="134"/>
      <c r="AHV45" s="134"/>
      <c r="AHW45" s="134"/>
      <c r="AHX45" s="134"/>
      <c r="AHY45" s="134"/>
      <c r="AHZ45" s="134"/>
      <c r="AIA45" s="134"/>
      <c r="AIB45" s="134"/>
      <c r="AIC45" s="134"/>
      <c r="AID45" s="134"/>
      <c r="AIE45" s="134"/>
      <c r="AIF45" s="134"/>
      <c r="AIG45" s="134"/>
      <c r="AIH45" s="134"/>
      <c r="AII45" s="134"/>
      <c r="AIJ45" s="134"/>
      <c r="AIK45" s="134"/>
      <c r="AIL45" s="134"/>
      <c r="AIM45" s="134"/>
      <c r="AIN45" s="134"/>
      <c r="AIO45" s="134"/>
      <c r="AIP45" s="134"/>
      <c r="AIQ45" s="134"/>
      <c r="AIR45" s="134"/>
      <c r="AIS45" s="134"/>
      <c r="AIT45" s="134"/>
      <c r="AIU45" s="134"/>
      <c r="AIV45" s="134"/>
      <c r="AIW45" s="134"/>
      <c r="AIX45" s="134"/>
      <c r="AIY45" s="134"/>
      <c r="AIZ45" s="134"/>
      <c r="AJA45" s="134"/>
      <c r="AJB45" s="134"/>
      <c r="AJC45" s="134"/>
      <c r="AJD45" s="134"/>
      <c r="AJE45" s="134"/>
      <c r="AJF45" s="134"/>
      <c r="AJG45" s="134"/>
      <c r="AJH45" s="134"/>
      <c r="AJI45" s="134"/>
      <c r="AJJ45" s="134"/>
      <c r="AJK45" s="134"/>
      <c r="AJL45" s="134"/>
      <c r="AJM45" s="134"/>
      <c r="AJN45" s="134"/>
      <c r="AJO45" s="134"/>
      <c r="AJP45" s="134"/>
      <c r="AJQ45" s="134"/>
      <c r="AJR45" s="134"/>
      <c r="AJS45" s="134"/>
      <c r="AJT45" s="134"/>
      <c r="AJU45" s="134"/>
      <c r="AJV45" s="134"/>
      <c r="AJW45" s="134"/>
      <c r="AJX45" s="134"/>
      <c r="AJY45" s="134"/>
      <c r="AJZ45" s="134"/>
      <c r="AKA45" s="134"/>
      <c r="AKB45" s="134"/>
      <c r="AKC45" s="134"/>
      <c r="AKD45" s="134"/>
      <c r="AKE45" s="134"/>
      <c r="AKF45" s="134"/>
      <c r="AKG45" s="134"/>
      <c r="AKH45" s="134"/>
      <c r="AKI45" s="134"/>
      <c r="AKJ45" s="134"/>
      <c r="AKK45" s="134"/>
      <c r="AKL45" s="134"/>
      <c r="AKM45" s="134"/>
      <c r="AKN45" s="134"/>
      <c r="AKO45" s="134"/>
      <c r="AKP45" s="134"/>
      <c r="AKQ45" s="134"/>
      <c r="AKR45" s="134"/>
      <c r="AKS45" s="134"/>
      <c r="AKT45" s="134"/>
      <c r="AKU45" s="134"/>
      <c r="AKV45" s="134"/>
      <c r="AKW45" s="134"/>
      <c r="AKX45" s="134"/>
      <c r="AKY45" s="134"/>
      <c r="AKZ45" s="134"/>
      <c r="ALA45" s="134"/>
      <c r="ALB45" s="134"/>
      <c r="ALC45" s="134"/>
      <c r="ALD45" s="134"/>
      <c r="ALE45" s="134"/>
      <c r="ALF45" s="134"/>
      <c r="ALG45" s="134"/>
      <c r="ALH45" s="134"/>
      <c r="ALI45" s="134"/>
      <c r="ALJ45" s="134"/>
      <c r="ALK45" s="134"/>
      <c r="ALL45" s="134"/>
      <c r="ALM45" s="134"/>
      <c r="ALN45" s="134"/>
      <c r="ALO45" s="134"/>
      <c r="ALP45" s="134"/>
      <c r="ALQ45" s="134"/>
      <c r="ALR45" s="134"/>
      <c r="ALS45" s="134"/>
      <c r="ALT45" s="134"/>
      <c r="ALU45" s="134"/>
      <c r="ALV45" s="134"/>
      <c r="ALW45" s="134"/>
      <c r="ALX45" s="134"/>
      <c r="ALY45" s="134"/>
      <c r="ALZ45" s="134"/>
      <c r="AMA45" s="134"/>
      <c r="AMB45" s="134"/>
      <c r="AMC45" s="134"/>
      <c r="AMD45" s="134"/>
      <c r="AME45" s="134"/>
      <c r="AMF45" s="134"/>
      <c r="AMG45" s="134"/>
      <c r="AMH45" s="134"/>
      <c r="AMI45" s="134"/>
      <c r="AMJ45" s="134"/>
      <c r="AMK45" s="134"/>
      <c r="AML45" s="134"/>
      <c r="AMM45" s="134"/>
      <c r="AMN45" s="134"/>
      <c r="AMO45" s="134"/>
      <c r="AMP45" s="134"/>
      <c r="AMQ45" s="134"/>
      <c r="AMR45" s="134"/>
      <c r="AMS45" s="134"/>
      <c r="AMT45" s="134"/>
      <c r="AMU45" s="134"/>
      <c r="AMV45" s="134"/>
      <c r="AMW45" s="134"/>
      <c r="AMX45" s="134"/>
      <c r="AMY45" s="134"/>
      <c r="AMZ45" s="134"/>
      <c r="ANA45" s="134"/>
      <c r="ANB45" s="134"/>
      <c r="ANC45" s="134"/>
      <c r="AND45" s="134"/>
      <c r="ANE45" s="134"/>
      <c r="ANF45" s="134"/>
      <c r="ANG45" s="134"/>
      <c r="ANH45" s="134"/>
      <c r="ANI45" s="134"/>
      <c r="ANJ45" s="134"/>
      <c r="ANK45" s="134"/>
      <c r="ANL45" s="134"/>
      <c r="ANM45" s="134"/>
      <c r="ANN45" s="134"/>
      <c r="ANO45" s="134"/>
      <c r="ANP45" s="134"/>
      <c r="ANQ45" s="134"/>
      <c r="ANR45" s="134"/>
      <c r="ANS45" s="134"/>
      <c r="ANT45" s="134"/>
      <c r="ANU45" s="134"/>
      <c r="ANV45" s="134"/>
      <c r="ANW45" s="134"/>
      <c r="ANX45" s="134"/>
      <c r="ANY45" s="134"/>
      <c r="ANZ45" s="134"/>
      <c r="AOA45" s="134"/>
      <c r="AOB45" s="134"/>
      <c r="AOC45" s="134"/>
      <c r="AOD45" s="134"/>
      <c r="AOE45" s="134"/>
      <c r="AOF45" s="134"/>
      <c r="AOG45" s="134"/>
      <c r="AOH45" s="134"/>
      <c r="AOI45" s="134"/>
      <c r="AOJ45" s="134"/>
      <c r="AOK45" s="134"/>
      <c r="AOL45" s="134"/>
      <c r="AOM45" s="134"/>
      <c r="AON45" s="134"/>
      <c r="AOO45" s="134"/>
      <c r="AOP45" s="134"/>
      <c r="AOQ45" s="134"/>
      <c r="AOR45" s="134"/>
      <c r="AOS45" s="134"/>
      <c r="AOT45" s="134"/>
      <c r="AOU45" s="134"/>
      <c r="AOV45" s="134"/>
      <c r="AOW45" s="134"/>
      <c r="AOX45" s="134"/>
      <c r="AOY45" s="134"/>
      <c r="AOZ45" s="134"/>
      <c r="APA45" s="134"/>
      <c r="APB45" s="134"/>
      <c r="APC45" s="134"/>
      <c r="APD45" s="134"/>
      <c r="APE45" s="134"/>
      <c r="APF45" s="134"/>
      <c r="APG45" s="134"/>
      <c r="APH45" s="134"/>
      <c r="API45" s="134"/>
      <c r="APJ45" s="134"/>
      <c r="APK45" s="134"/>
      <c r="APL45" s="134"/>
      <c r="APM45" s="134"/>
      <c r="APN45" s="134"/>
      <c r="APO45" s="134"/>
      <c r="APP45" s="134"/>
      <c r="APQ45" s="134"/>
      <c r="APR45" s="134"/>
      <c r="APS45" s="134"/>
      <c r="APT45" s="134"/>
      <c r="APU45" s="134"/>
      <c r="APV45" s="134"/>
      <c r="APW45" s="134"/>
      <c r="APX45" s="134"/>
      <c r="APY45" s="134"/>
      <c r="APZ45" s="134"/>
      <c r="AQA45" s="134"/>
      <c r="AQB45" s="134"/>
      <c r="AQC45" s="134"/>
      <c r="AQD45" s="134"/>
      <c r="AQE45" s="134"/>
      <c r="AQF45" s="134"/>
      <c r="AQG45" s="134"/>
      <c r="AQH45" s="134"/>
      <c r="AQI45" s="134"/>
      <c r="AQJ45" s="134"/>
      <c r="AQK45" s="134"/>
      <c r="AQL45" s="134"/>
      <c r="AQM45" s="134"/>
      <c r="AQN45" s="134"/>
      <c r="AQO45" s="134"/>
      <c r="AQP45" s="134"/>
      <c r="AQQ45" s="134"/>
      <c r="AQR45" s="134"/>
      <c r="AQS45" s="134"/>
      <c r="AQT45" s="134"/>
      <c r="AQU45" s="134"/>
      <c r="AQV45" s="134"/>
      <c r="AQW45" s="134"/>
      <c r="AQX45" s="134"/>
      <c r="AQY45" s="134"/>
      <c r="AQZ45" s="134"/>
      <c r="ARA45" s="134"/>
      <c r="ARB45" s="134"/>
      <c r="ARC45" s="134"/>
      <c r="ARD45" s="134"/>
      <c r="ARE45" s="134"/>
      <c r="ARF45" s="134"/>
      <c r="ARG45" s="134"/>
      <c r="ARH45" s="134"/>
      <c r="ARI45" s="134"/>
      <c r="ARJ45" s="134"/>
      <c r="ARK45" s="134"/>
      <c r="ARL45" s="134"/>
      <c r="ARM45" s="134"/>
      <c r="ARN45" s="134"/>
      <c r="ARO45" s="134"/>
      <c r="ARP45" s="134"/>
      <c r="ARQ45" s="134"/>
      <c r="ARR45" s="134"/>
      <c r="ARS45" s="134"/>
      <c r="ART45" s="134"/>
      <c r="ARU45" s="134"/>
      <c r="ARV45" s="134"/>
      <c r="ARW45" s="134"/>
      <c r="ARX45" s="134"/>
      <c r="ARY45" s="134"/>
      <c r="ARZ45" s="134"/>
      <c r="ASA45" s="134"/>
      <c r="ASB45" s="134"/>
      <c r="ASC45" s="134"/>
      <c r="ASD45" s="134"/>
      <c r="ASE45" s="134"/>
      <c r="ASF45" s="134"/>
      <c r="ASG45" s="134"/>
      <c r="ASH45" s="134"/>
      <c r="ASI45" s="134"/>
      <c r="ASJ45" s="134"/>
      <c r="ASK45" s="134"/>
      <c r="ASL45" s="134"/>
      <c r="ASM45" s="134"/>
      <c r="ASN45" s="134"/>
      <c r="ASO45" s="134"/>
      <c r="ASP45" s="134"/>
      <c r="ASQ45" s="134"/>
      <c r="ASR45" s="134"/>
      <c r="ASS45" s="134"/>
      <c r="AST45" s="134"/>
      <c r="ASU45" s="134"/>
      <c r="ASV45" s="134"/>
      <c r="ASW45" s="134"/>
      <c r="ASX45" s="134"/>
      <c r="ASY45" s="134"/>
      <c r="ASZ45" s="134"/>
      <c r="ATA45" s="134"/>
      <c r="ATB45" s="134"/>
      <c r="ATC45" s="134"/>
      <c r="ATD45" s="134"/>
      <c r="ATE45" s="134"/>
      <c r="ATF45" s="134"/>
      <c r="ATG45" s="134"/>
      <c r="ATH45" s="134"/>
      <c r="ATI45" s="134"/>
      <c r="ATJ45" s="134"/>
      <c r="ATK45" s="134"/>
      <c r="ATL45" s="134"/>
      <c r="ATM45" s="134"/>
      <c r="ATN45" s="134"/>
      <c r="ATO45" s="134"/>
      <c r="ATP45" s="134"/>
      <c r="ATQ45" s="134"/>
      <c r="ATR45" s="134"/>
      <c r="ATS45" s="134"/>
      <c r="ATT45" s="134"/>
      <c r="ATU45" s="134"/>
      <c r="ATV45" s="134"/>
      <c r="ATW45" s="134"/>
      <c r="ATX45" s="134"/>
      <c r="ATY45" s="134"/>
      <c r="ATZ45" s="134"/>
      <c r="AUA45" s="134"/>
      <c r="AUB45" s="134"/>
      <c r="AUC45" s="134"/>
      <c r="AUD45" s="134"/>
      <c r="AUE45" s="134"/>
      <c r="AUF45" s="134"/>
      <c r="AUG45" s="134"/>
      <c r="AUH45" s="134"/>
      <c r="AUI45" s="134"/>
      <c r="AUJ45" s="134"/>
      <c r="AUK45" s="134"/>
      <c r="AUL45" s="134"/>
      <c r="AUM45" s="134"/>
      <c r="AUN45" s="134"/>
      <c r="AUO45" s="134"/>
      <c r="AUP45" s="134"/>
      <c r="AUQ45" s="134"/>
      <c r="AUR45" s="134"/>
      <c r="AUS45" s="134"/>
      <c r="AUT45" s="134"/>
      <c r="AUU45" s="134"/>
      <c r="AUV45" s="134"/>
      <c r="AUW45" s="134"/>
      <c r="AUX45" s="134"/>
      <c r="AUY45" s="134"/>
      <c r="AUZ45" s="134"/>
      <c r="AVA45" s="134"/>
      <c r="AVB45" s="134"/>
      <c r="AVC45" s="134"/>
      <c r="AVD45" s="134"/>
      <c r="AVE45" s="134"/>
      <c r="AVF45" s="134"/>
      <c r="AVG45" s="134"/>
      <c r="AVH45" s="134"/>
      <c r="AVI45" s="134"/>
      <c r="AVJ45" s="134"/>
      <c r="AVK45" s="134"/>
      <c r="AVL45" s="134"/>
      <c r="AVM45" s="134"/>
      <c r="AVN45" s="134"/>
      <c r="AVO45" s="134"/>
      <c r="AVP45" s="134"/>
      <c r="AVQ45" s="134"/>
      <c r="AVR45" s="134"/>
      <c r="AVS45" s="134"/>
      <c r="AVT45" s="134"/>
      <c r="AVU45" s="134"/>
      <c r="AVV45" s="134"/>
      <c r="AVW45" s="134"/>
      <c r="AVX45" s="134"/>
      <c r="AVY45" s="134"/>
      <c r="AVZ45" s="134"/>
      <c r="AWA45" s="134"/>
      <c r="AWB45" s="134"/>
      <c r="AWC45" s="134"/>
      <c r="AWD45" s="134"/>
      <c r="AWE45" s="134"/>
      <c r="AWF45" s="134"/>
      <c r="AWG45" s="134"/>
      <c r="AWH45" s="134"/>
      <c r="AWI45" s="134"/>
      <c r="AWJ45" s="134"/>
      <c r="AWK45" s="134"/>
      <c r="AWL45" s="134"/>
      <c r="AWM45" s="134"/>
      <c r="AWN45" s="134"/>
      <c r="AWO45" s="134"/>
      <c r="AWP45" s="134"/>
      <c r="AWQ45" s="134"/>
      <c r="AWR45" s="134"/>
      <c r="AWS45" s="134"/>
      <c r="AWT45" s="134"/>
      <c r="AWU45" s="134"/>
      <c r="AWV45" s="134"/>
      <c r="AWW45" s="134"/>
      <c r="AWX45" s="134"/>
      <c r="AWY45" s="134"/>
      <c r="AWZ45" s="134"/>
      <c r="AXA45" s="134"/>
      <c r="AXB45" s="134"/>
      <c r="AXC45" s="134"/>
      <c r="AXD45" s="134"/>
      <c r="AXE45" s="134"/>
      <c r="AXF45" s="134"/>
      <c r="AXG45" s="134"/>
      <c r="AXH45" s="134"/>
      <c r="AXI45" s="134"/>
      <c r="AXJ45" s="134"/>
      <c r="AXK45" s="134"/>
      <c r="AXL45" s="134"/>
      <c r="AXM45" s="134"/>
      <c r="AXN45" s="134"/>
      <c r="AXO45" s="134"/>
      <c r="AXP45" s="134"/>
      <c r="AXQ45" s="134"/>
      <c r="AXR45" s="134"/>
      <c r="AXS45" s="134"/>
      <c r="AXT45" s="134"/>
      <c r="AXU45" s="134"/>
      <c r="AXV45" s="134"/>
      <c r="AXW45" s="134"/>
      <c r="AXX45" s="134"/>
      <c r="AXY45" s="134"/>
      <c r="AXZ45" s="134"/>
      <c r="AYA45" s="134"/>
      <c r="AYB45" s="134"/>
      <c r="AYC45" s="134"/>
      <c r="AYD45" s="134"/>
      <c r="AYE45" s="134"/>
      <c r="AYF45" s="134"/>
      <c r="AYG45" s="134"/>
      <c r="AYH45" s="134"/>
      <c r="AYI45" s="134"/>
      <c r="AYJ45" s="134"/>
      <c r="AYK45" s="134"/>
      <c r="AYL45" s="134"/>
      <c r="AYM45" s="134"/>
      <c r="AYN45" s="134"/>
      <c r="AYO45" s="134"/>
      <c r="AYP45" s="134"/>
      <c r="AYQ45" s="134"/>
      <c r="AYR45" s="134"/>
      <c r="AYS45" s="134"/>
      <c r="AYT45" s="134"/>
      <c r="AYU45" s="134"/>
      <c r="AYV45" s="134"/>
      <c r="AYW45" s="134"/>
      <c r="AYX45" s="134"/>
      <c r="AYY45" s="134"/>
      <c r="AYZ45" s="134"/>
      <c r="AZA45" s="134"/>
      <c r="AZB45" s="134"/>
      <c r="AZC45" s="134"/>
      <c r="AZD45" s="134"/>
      <c r="AZE45" s="134"/>
      <c r="AZF45" s="134"/>
      <c r="AZG45" s="134"/>
      <c r="AZH45" s="134"/>
      <c r="AZI45" s="134"/>
      <c r="AZJ45" s="134"/>
      <c r="AZK45" s="134"/>
      <c r="AZL45" s="134"/>
      <c r="AZM45" s="134"/>
      <c r="AZN45" s="134"/>
      <c r="AZO45" s="134"/>
      <c r="AZP45" s="134"/>
      <c r="AZQ45" s="134"/>
      <c r="AZR45" s="134"/>
      <c r="AZS45" s="134"/>
      <c r="AZT45" s="134"/>
      <c r="AZU45" s="134"/>
      <c r="AZV45" s="134"/>
      <c r="AZW45" s="134"/>
      <c r="AZX45" s="134"/>
      <c r="AZY45" s="134"/>
      <c r="AZZ45" s="134"/>
      <c r="BAA45" s="134"/>
      <c r="BAB45" s="134"/>
      <c r="BAC45" s="134"/>
      <c r="BAD45" s="134"/>
      <c r="BAE45" s="134"/>
      <c r="BAF45" s="134"/>
      <c r="BAG45" s="134"/>
      <c r="BAH45" s="134"/>
      <c r="BAI45" s="134"/>
      <c r="BAJ45" s="134"/>
      <c r="BAK45" s="134"/>
      <c r="BAL45" s="134"/>
      <c r="BAM45" s="134"/>
      <c r="BAN45" s="134"/>
      <c r="BAO45" s="134"/>
      <c r="BAP45" s="134"/>
      <c r="BAQ45" s="134"/>
      <c r="BAR45" s="134"/>
      <c r="BAS45" s="134"/>
      <c r="BAT45" s="134"/>
      <c r="BAU45" s="134"/>
      <c r="BAV45" s="134"/>
      <c r="BAW45" s="134"/>
      <c r="BAX45" s="134"/>
      <c r="BAY45" s="134"/>
      <c r="BAZ45" s="134"/>
      <c r="BBA45" s="134"/>
      <c r="BBB45" s="134"/>
      <c r="BBC45" s="134"/>
      <c r="BBD45" s="134"/>
      <c r="BBE45" s="134"/>
      <c r="BBF45" s="134"/>
      <c r="BBG45" s="134"/>
      <c r="BBH45" s="134"/>
      <c r="BBI45" s="134"/>
      <c r="BBJ45" s="134"/>
      <c r="BBK45" s="134"/>
      <c r="BBL45" s="134"/>
      <c r="BBM45" s="134"/>
      <c r="BBN45" s="134"/>
      <c r="BBO45" s="134"/>
      <c r="BBP45" s="134"/>
      <c r="BBQ45" s="134"/>
      <c r="BBR45" s="134"/>
      <c r="BBS45" s="134"/>
      <c r="BBT45" s="134"/>
      <c r="BBU45" s="134"/>
      <c r="BBV45" s="134"/>
      <c r="BBW45" s="134"/>
      <c r="BBX45" s="134"/>
      <c r="BBY45" s="134"/>
      <c r="BBZ45" s="134"/>
      <c r="BCA45" s="134"/>
      <c r="BCB45" s="134"/>
      <c r="BCC45" s="134"/>
      <c r="BCD45" s="134"/>
      <c r="BCE45" s="134"/>
      <c r="BCF45" s="134"/>
      <c r="BCG45" s="134"/>
      <c r="BCH45" s="134"/>
      <c r="BCI45" s="134"/>
      <c r="BCJ45" s="134"/>
      <c r="BCK45" s="134"/>
      <c r="BCL45" s="134"/>
      <c r="BCM45" s="134"/>
      <c r="BCN45" s="134"/>
      <c r="BCO45" s="134"/>
      <c r="BCP45" s="134"/>
      <c r="BCQ45" s="134"/>
      <c r="BCR45" s="134"/>
      <c r="BCS45" s="134"/>
      <c r="BCT45" s="134"/>
      <c r="BCU45" s="134"/>
      <c r="BCV45" s="134"/>
      <c r="BCW45" s="134"/>
      <c r="BCX45" s="134"/>
      <c r="BCY45" s="134"/>
      <c r="BCZ45" s="134"/>
      <c r="BDA45" s="134"/>
      <c r="BDB45" s="134"/>
      <c r="BDC45" s="134"/>
      <c r="BDD45" s="134"/>
      <c r="BDE45" s="134"/>
      <c r="BDF45" s="134"/>
      <c r="BDG45" s="134"/>
      <c r="BDH45" s="134"/>
      <c r="BDI45" s="134"/>
      <c r="BDJ45" s="134"/>
      <c r="BDK45" s="134"/>
      <c r="BDL45" s="134"/>
      <c r="BDM45" s="134"/>
      <c r="BDN45" s="134"/>
      <c r="BDO45" s="134"/>
      <c r="BDP45" s="134"/>
      <c r="BDQ45" s="134"/>
      <c r="BDR45" s="134"/>
      <c r="BDS45" s="134"/>
      <c r="BDT45" s="134"/>
      <c r="BDU45" s="134"/>
      <c r="BDV45" s="134"/>
      <c r="BDW45" s="134"/>
      <c r="BDX45" s="134"/>
      <c r="BDY45" s="134"/>
      <c r="BDZ45" s="134"/>
      <c r="BEA45" s="134"/>
      <c r="BEB45" s="134"/>
      <c r="BEC45" s="134"/>
      <c r="BED45" s="134"/>
      <c r="BEE45" s="134"/>
      <c r="BEF45" s="134"/>
      <c r="BEG45" s="134"/>
      <c r="BEH45" s="134"/>
      <c r="BEI45" s="134"/>
      <c r="BEJ45" s="134"/>
      <c r="BEK45" s="134"/>
      <c r="BEL45" s="134"/>
      <c r="BEM45" s="134"/>
      <c r="BEN45" s="134"/>
      <c r="BEO45" s="134"/>
      <c r="BEP45" s="134"/>
      <c r="BEQ45" s="134"/>
      <c r="BER45" s="134"/>
      <c r="BES45" s="134"/>
      <c r="BET45" s="134"/>
      <c r="BEU45" s="134"/>
      <c r="BEV45" s="134"/>
      <c r="BEW45" s="134"/>
      <c r="BEX45" s="134"/>
      <c r="BEY45" s="134"/>
      <c r="BEZ45" s="134"/>
      <c r="BFA45" s="134"/>
      <c r="BFB45" s="134"/>
      <c r="BFC45" s="134"/>
      <c r="BFD45" s="134"/>
      <c r="BFE45" s="134"/>
      <c r="BFF45" s="134"/>
      <c r="BFG45" s="134"/>
      <c r="BFH45" s="134"/>
      <c r="BFI45" s="134"/>
      <c r="BFJ45" s="134"/>
      <c r="BFK45" s="134"/>
      <c r="BFL45" s="134"/>
      <c r="BFM45" s="134"/>
      <c r="BFN45" s="134"/>
      <c r="BFO45" s="134"/>
      <c r="BFP45" s="134"/>
      <c r="BFQ45" s="134"/>
      <c r="BFR45" s="134"/>
      <c r="BFS45" s="134"/>
      <c r="BFT45" s="134"/>
      <c r="BFU45" s="134"/>
      <c r="BFV45" s="134"/>
      <c r="BFW45" s="134"/>
      <c r="BFX45" s="134"/>
      <c r="BFY45" s="134"/>
      <c r="BFZ45" s="134"/>
      <c r="BGA45" s="134"/>
      <c r="BGB45" s="134"/>
      <c r="BGC45" s="134"/>
      <c r="BGD45" s="134"/>
      <c r="BGE45" s="134"/>
      <c r="BGF45" s="134"/>
      <c r="BGG45" s="134"/>
      <c r="BGH45" s="134"/>
      <c r="BGI45" s="134"/>
      <c r="BGJ45" s="134"/>
      <c r="BGK45" s="134"/>
      <c r="BGL45" s="134"/>
      <c r="BGM45" s="134"/>
      <c r="BGN45" s="134"/>
      <c r="BGO45" s="134"/>
      <c r="BGP45" s="134"/>
      <c r="BGQ45" s="134"/>
      <c r="BGR45" s="134"/>
      <c r="BGS45" s="134"/>
      <c r="BGT45" s="134"/>
      <c r="BGU45" s="134"/>
      <c r="BGV45" s="134"/>
      <c r="BGW45" s="134"/>
      <c r="BGX45" s="134"/>
      <c r="BGY45" s="134"/>
      <c r="BGZ45" s="134"/>
      <c r="BHA45" s="134"/>
      <c r="BHB45" s="134"/>
      <c r="BHC45" s="134"/>
      <c r="BHD45" s="134"/>
      <c r="BHE45" s="134"/>
      <c r="BHF45" s="134"/>
      <c r="BHG45" s="134"/>
      <c r="BHH45" s="134"/>
      <c r="BHI45" s="134"/>
      <c r="BHJ45" s="134"/>
      <c r="BHK45" s="134"/>
      <c r="BHL45" s="134"/>
      <c r="BHM45" s="134"/>
      <c r="BHN45" s="134"/>
      <c r="BHO45" s="134"/>
      <c r="BHP45" s="134"/>
      <c r="BHQ45" s="134"/>
      <c r="BHR45" s="134"/>
      <c r="BHS45" s="134"/>
      <c r="BHT45" s="134"/>
      <c r="BHU45" s="134"/>
      <c r="BHV45" s="134"/>
      <c r="BHW45" s="134"/>
      <c r="BHX45" s="134"/>
      <c r="BHY45" s="134"/>
      <c r="BHZ45" s="134"/>
      <c r="BIA45" s="134"/>
      <c r="BIB45" s="134"/>
      <c r="BIC45" s="134"/>
      <c r="BID45" s="134"/>
      <c r="BIE45" s="134"/>
      <c r="BIF45" s="134"/>
      <c r="BIG45" s="134"/>
      <c r="BIH45" s="134"/>
      <c r="BII45" s="134"/>
      <c r="BIJ45" s="134"/>
      <c r="BIK45" s="134"/>
      <c r="BIL45" s="134"/>
      <c r="BIM45" s="134"/>
      <c r="BIN45" s="134"/>
      <c r="BIO45" s="134"/>
      <c r="BIP45" s="134"/>
      <c r="BIQ45" s="134"/>
      <c r="BIR45" s="134"/>
      <c r="BIS45" s="134"/>
      <c r="BIT45" s="134"/>
      <c r="BIU45" s="134"/>
      <c r="BIV45" s="134"/>
      <c r="BIW45" s="134"/>
      <c r="BIX45" s="134"/>
      <c r="BIY45" s="134"/>
      <c r="BIZ45" s="134"/>
      <c r="BJA45" s="134"/>
      <c r="BJB45" s="134"/>
      <c r="BJC45" s="134"/>
      <c r="BJD45" s="134"/>
      <c r="BJE45" s="134"/>
      <c r="BJF45" s="134"/>
      <c r="BJG45" s="134"/>
      <c r="BJH45" s="134"/>
      <c r="BJI45" s="134"/>
      <c r="BJJ45" s="134"/>
      <c r="BJK45" s="134"/>
      <c r="BJL45" s="134"/>
      <c r="BJM45" s="134"/>
      <c r="BJN45" s="134"/>
      <c r="BJO45" s="134"/>
      <c r="BJP45" s="134"/>
      <c r="BJQ45" s="134"/>
      <c r="BJR45" s="134"/>
      <c r="BJS45" s="134"/>
      <c r="BJT45" s="134"/>
      <c r="BJU45" s="134"/>
      <c r="BJV45" s="134"/>
      <c r="BJW45" s="134"/>
      <c r="BJX45" s="134"/>
      <c r="BJY45" s="134"/>
      <c r="BJZ45" s="134"/>
      <c r="BKA45" s="134"/>
      <c r="BKB45" s="134"/>
      <c r="BKC45" s="134"/>
      <c r="BKD45" s="134"/>
      <c r="BKE45" s="134"/>
      <c r="BKF45" s="134"/>
      <c r="BKG45" s="134"/>
      <c r="BKH45" s="134"/>
      <c r="BKI45" s="134"/>
      <c r="BKJ45" s="134"/>
      <c r="BKK45" s="134"/>
      <c r="BKL45" s="134"/>
      <c r="BKM45" s="134"/>
      <c r="BKN45" s="134"/>
      <c r="BKO45" s="134"/>
      <c r="BKP45" s="134"/>
      <c r="BKQ45" s="134"/>
      <c r="BKR45" s="134"/>
      <c r="BKS45" s="134"/>
      <c r="BKT45" s="134"/>
      <c r="BKU45" s="134"/>
      <c r="BKV45" s="134"/>
      <c r="BKW45" s="134"/>
      <c r="BKX45" s="134"/>
      <c r="BKY45" s="134"/>
      <c r="BKZ45" s="134"/>
      <c r="BLA45" s="134"/>
      <c r="BLB45" s="134"/>
      <c r="BLC45" s="134"/>
      <c r="BLD45" s="134"/>
      <c r="BLE45" s="134"/>
      <c r="BLF45" s="134"/>
      <c r="BLG45" s="134"/>
      <c r="BLH45" s="134"/>
      <c r="BLI45" s="134"/>
      <c r="BLJ45" s="134"/>
      <c r="BLK45" s="134"/>
      <c r="BLL45" s="134"/>
      <c r="BLM45" s="134"/>
      <c r="BLN45" s="134"/>
      <c r="BLO45" s="134"/>
      <c r="BLP45" s="134"/>
      <c r="BLQ45" s="134"/>
      <c r="BLR45" s="134"/>
      <c r="BLS45" s="134"/>
      <c r="BLT45" s="134"/>
      <c r="BLU45" s="134"/>
      <c r="BLV45" s="134"/>
      <c r="BLW45" s="134"/>
      <c r="BLX45" s="134"/>
      <c r="BLY45" s="134"/>
      <c r="BLZ45" s="134"/>
      <c r="BMA45" s="134"/>
      <c r="BMB45" s="134"/>
      <c r="BMC45" s="134"/>
      <c r="BMD45" s="134"/>
      <c r="BME45" s="134"/>
      <c r="BMF45" s="134"/>
      <c r="BMG45" s="134"/>
      <c r="BMH45" s="134"/>
      <c r="BMI45" s="134"/>
      <c r="BMJ45" s="134"/>
      <c r="BMK45" s="134"/>
      <c r="BML45" s="134"/>
      <c r="BMM45" s="134"/>
      <c r="BMN45" s="134"/>
      <c r="BMO45" s="134"/>
      <c r="BMP45" s="134"/>
      <c r="BMQ45" s="134"/>
      <c r="BMR45" s="134"/>
      <c r="BMS45" s="134"/>
      <c r="BMT45" s="134"/>
      <c r="BMU45" s="134"/>
      <c r="BMV45" s="134"/>
      <c r="BMW45" s="134"/>
      <c r="BMX45" s="134"/>
      <c r="BMY45" s="134"/>
      <c r="BMZ45" s="134"/>
      <c r="BNA45" s="134"/>
      <c r="BNB45" s="134"/>
      <c r="BNC45" s="134"/>
      <c r="BND45" s="134"/>
      <c r="BNE45" s="134"/>
      <c r="BNF45" s="134"/>
      <c r="BNG45" s="134"/>
      <c r="BNH45" s="134"/>
      <c r="BNI45" s="134"/>
      <c r="BNJ45" s="134"/>
      <c r="BNK45" s="134"/>
      <c r="BNL45" s="134"/>
      <c r="BNM45" s="134"/>
      <c r="BNN45" s="134"/>
      <c r="BNO45" s="134"/>
      <c r="BNP45" s="134"/>
      <c r="BNQ45" s="134"/>
      <c r="BNR45" s="134"/>
      <c r="BNS45" s="134"/>
      <c r="BNT45" s="134"/>
      <c r="BNU45" s="134"/>
      <c r="BNV45" s="134"/>
      <c r="BNW45" s="134"/>
      <c r="BNX45" s="134"/>
      <c r="BNY45" s="134"/>
      <c r="BNZ45" s="134"/>
      <c r="BOA45" s="134"/>
      <c r="BOB45" s="134"/>
      <c r="BOC45" s="134"/>
      <c r="BOD45" s="134"/>
      <c r="BOE45" s="134"/>
      <c r="BOF45" s="134"/>
      <c r="BOG45" s="134"/>
      <c r="BOH45" s="134"/>
      <c r="BOI45" s="134"/>
      <c r="BOJ45" s="134"/>
      <c r="BOK45" s="134"/>
      <c r="BOL45" s="134"/>
      <c r="BOM45" s="134"/>
      <c r="BON45" s="134"/>
      <c r="BOO45" s="134"/>
      <c r="BOP45" s="134"/>
      <c r="BOQ45" s="134"/>
      <c r="BOR45" s="134"/>
      <c r="BOS45" s="134"/>
      <c r="BOT45" s="134"/>
      <c r="BOU45" s="134"/>
      <c r="BOV45" s="134"/>
      <c r="BOW45" s="134"/>
      <c r="BOX45" s="134"/>
      <c r="BOY45" s="134"/>
      <c r="BOZ45" s="134"/>
      <c r="BPA45" s="134"/>
      <c r="BPB45" s="134"/>
      <c r="BPC45" s="134"/>
      <c r="BPD45" s="134"/>
      <c r="BPE45" s="134"/>
      <c r="BPF45" s="134"/>
      <c r="BPG45" s="134"/>
      <c r="BPH45" s="134"/>
      <c r="BPI45" s="134"/>
      <c r="BPJ45" s="134"/>
      <c r="BPK45" s="134"/>
      <c r="BPL45" s="134"/>
      <c r="BPM45" s="134"/>
      <c r="BPN45" s="134"/>
      <c r="BPO45" s="134"/>
      <c r="BPP45" s="134"/>
      <c r="BPQ45" s="134"/>
      <c r="BPR45" s="134"/>
      <c r="BPS45" s="134"/>
      <c r="BPT45" s="134"/>
      <c r="BPU45" s="134"/>
      <c r="BPV45" s="134"/>
      <c r="BPW45" s="134"/>
      <c r="BPX45" s="134"/>
      <c r="BPY45" s="134"/>
      <c r="BPZ45" s="134"/>
      <c r="BQA45" s="134"/>
      <c r="BQB45" s="134"/>
      <c r="BQC45" s="134"/>
      <c r="BQD45" s="134"/>
      <c r="BQE45" s="134"/>
      <c r="BQF45" s="134"/>
      <c r="BQG45" s="134"/>
      <c r="BQH45" s="134"/>
      <c r="BQI45" s="134"/>
      <c r="BQJ45" s="134"/>
      <c r="BQK45" s="134"/>
      <c r="BQL45" s="134"/>
      <c r="BQM45" s="134"/>
      <c r="BQN45" s="134"/>
      <c r="BQO45" s="134"/>
      <c r="BQP45" s="134"/>
      <c r="BQQ45" s="134"/>
      <c r="BQR45" s="134"/>
      <c r="BQS45" s="134"/>
      <c r="BQT45" s="134"/>
      <c r="BQU45" s="134"/>
      <c r="BQV45" s="134"/>
      <c r="BQW45" s="134"/>
      <c r="BQX45" s="134"/>
      <c r="BQY45" s="134"/>
      <c r="BQZ45" s="134"/>
      <c r="BRA45" s="134"/>
      <c r="BRB45" s="134"/>
      <c r="BRC45" s="134"/>
      <c r="BRD45" s="134"/>
      <c r="BRE45" s="134"/>
      <c r="BRF45" s="134"/>
      <c r="BRG45" s="134"/>
      <c r="BRH45" s="134"/>
      <c r="BRI45" s="134"/>
      <c r="BRJ45" s="134"/>
      <c r="BRK45" s="134"/>
      <c r="BRL45" s="134"/>
      <c r="BRM45" s="134"/>
      <c r="BRN45" s="134"/>
      <c r="BRO45" s="134"/>
      <c r="BRP45" s="134"/>
      <c r="BRQ45" s="134"/>
      <c r="BRR45" s="134"/>
      <c r="BRS45" s="134"/>
      <c r="BRT45" s="134"/>
      <c r="BRU45" s="134"/>
      <c r="BRV45" s="134"/>
      <c r="BRW45" s="134"/>
      <c r="BRX45" s="134"/>
      <c r="BRY45" s="134"/>
      <c r="BRZ45" s="134"/>
      <c r="BSA45" s="134"/>
      <c r="BSB45" s="134"/>
      <c r="BSC45" s="134"/>
      <c r="BSD45" s="134"/>
      <c r="BSE45" s="134"/>
      <c r="BSF45" s="134"/>
      <c r="BSG45" s="134"/>
      <c r="BSH45" s="134"/>
      <c r="BSI45" s="134"/>
      <c r="BSJ45" s="134"/>
      <c r="BSK45" s="134"/>
      <c r="BSL45" s="134"/>
      <c r="BSM45" s="134"/>
      <c r="BSN45" s="134"/>
      <c r="BSO45" s="134"/>
      <c r="BSP45" s="134"/>
      <c r="BSQ45" s="134"/>
      <c r="BSR45" s="134"/>
      <c r="BSS45" s="134"/>
      <c r="BST45" s="134"/>
      <c r="BSU45" s="134"/>
      <c r="BSV45" s="134"/>
      <c r="BSW45" s="134"/>
      <c r="BSX45" s="134"/>
      <c r="BSY45" s="134"/>
      <c r="BSZ45" s="134"/>
      <c r="BTA45" s="134"/>
      <c r="BTB45" s="134"/>
      <c r="BTC45" s="134"/>
      <c r="BTD45" s="134"/>
      <c r="BTE45" s="134"/>
      <c r="BTF45" s="134"/>
      <c r="BTG45" s="134"/>
      <c r="BTH45" s="134"/>
      <c r="BTI45" s="134"/>
      <c r="BTJ45" s="134"/>
      <c r="BTK45" s="134"/>
      <c r="BTL45" s="134"/>
      <c r="BTM45" s="134"/>
      <c r="BTN45" s="134"/>
      <c r="BTO45" s="134"/>
      <c r="BTP45" s="134"/>
      <c r="BTQ45" s="134"/>
      <c r="BTR45" s="134"/>
      <c r="BTS45" s="134"/>
      <c r="BTT45" s="134"/>
      <c r="BTU45" s="134"/>
      <c r="BTV45" s="134"/>
      <c r="BTW45" s="134"/>
      <c r="BTX45" s="134"/>
      <c r="BTY45" s="134"/>
      <c r="BTZ45" s="134"/>
      <c r="BUA45" s="134"/>
      <c r="BUB45" s="134"/>
      <c r="BUC45" s="134"/>
      <c r="BUD45" s="134"/>
      <c r="BUE45" s="134"/>
      <c r="BUF45" s="134"/>
      <c r="BUG45" s="134"/>
      <c r="BUH45" s="134"/>
      <c r="BUI45" s="134"/>
      <c r="BUJ45" s="134"/>
      <c r="BUK45" s="134"/>
      <c r="BUL45" s="134"/>
      <c r="BUM45" s="134"/>
      <c r="BUN45" s="134"/>
      <c r="BUO45" s="134"/>
      <c r="BUP45" s="134"/>
      <c r="BUQ45" s="134"/>
      <c r="BUR45" s="134"/>
      <c r="BUS45" s="134"/>
      <c r="BUT45" s="134"/>
      <c r="BUU45" s="134"/>
      <c r="BUV45" s="134"/>
      <c r="BUW45" s="134"/>
      <c r="BUX45" s="134"/>
      <c r="BUY45" s="134"/>
      <c r="BUZ45" s="134"/>
      <c r="BVA45" s="134"/>
      <c r="BVB45" s="134"/>
      <c r="BVC45" s="134"/>
      <c r="BVD45" s="134"/>
      <c r="BVE45" s="134"/>
      <c r="BVF45" s="134"/>
      <c r="BVG45" s="134"/>
      <c r="BVH45" s="134"/>
      <c r="BVI45" s="134"/>
      <c r="BVJ45" s="134"/>
      <c r="BVK45" s="134"/>
      <c r="BVL45" s="134"/>
      <c r="BVM45" s="134"/>
      <c r="BVN45" s="134"/>
      <c r="BVO45" s="134"/>
      <c r="BVP45" s="134"/>
      <c r="BVQ45" s="134"/>
      <c r="BVR45" s="134"/>
      <c r="BVS45" s="134"/>
      <c r="BVT45" s="134"/>
      <c r="BVU45" s="134"/>
      <c r="BVV45" s="134"/>
      <c r="BVW45" s="134"/>
      <c r="BVX45" s="134"/>
      <c r="BVY45" s="134"/>
      <c r="BVZ45" s="134"/>
      <c r="BWA45" s="134"/>
      <c r="BWB45" s="134"/>
      <c r="BWC45" s="134"/>
      <c r="BWD45" s="134"/>
      <c r="BWE45" s="134"/>
      <c r="BWF45" s="134"/>
      <c r="BWG45" s="134"/>
      <c r="BWH45" s="134"/>
      <c r="BWI45" s="134"/>
      <c r="BWJ45" s="134"/>
      <c r="BWK45" s="134"/>
      <c r="BWL45" s="134"/>
      <c r="BWM45" s="134"/>
      <c r="BWN45" s="134"/>
      <c r="BWO45" s="134"/>
      <c r="BWP45" s="134"/>
      <c r="BWQ45" s="134"/>
      <c r="BWR45" s="134"/>
      <c r="BWS45" s="134"/>
      <c r="BWT45" s="134"/>
      <c r="BWU45" s="134"/>
      <c r="BWV45" s="134"/>
      <c r="BWW45" s="134"/>
      <c r="BWX45" s="134"/>
      <c r="BWY45" s="134"/>
      <c r="BWZ45" s="134"/>
      <c r="BXA45" s="134"/>
      <c r="BXB45" s="134"/>
      <c r="BXC45" s="134"/>
      <c r="BXD45" s="134"/>
      <c r="BXE45" s="134"/>
      <c r="BXF45" s="134"/>
      <c r="BXG45" s="134"/>
      <c r="BXH45" s="134"/>
      <c r="BXI45" s="134"/>
      <c r="BXJ45" s="134"/>
      <c r="BXK45" s="134"/>
      <c r="BXL45" s="134"/>
      <c r="BXM45" s="134"/>
      <c r="BXN45" s="134"/>
      <c r="BXO45" s="134"/>
      <c r="BXP45" s="134"/>
      <c r="BXQ45" s="134"/>
      <c r="BXR45" s="134"/>
      <c r="BXS45" s="134"/>
      <c r="BXT45" s="134"/>
      <c r="BXU45" s="134"/>
      <c r="BXV45" s="134"/>
      <c r="BXW45" s="134"/>
      <c r="BXX45" s="134"/>
      <c r="BXY45" s="134"/>
      <c r="BXZ45" s="134"/>
      <c r="BYA45" s="134"/>
      <c r="BYB45" s="134"/>
      <c r="BYC45" s="134"/>
      <c r="BYD45" s="134"/>
      <c r="BYE45" s="134"/>
      <c r="BYF45" s="134"/>
      <c r="BYG45" s="134"/>
      <c r="BYH45" s="134"/>
      <c r="BYI45" s="134"/>
      <c r="BYJ45" s="134"/>
      <c r="BYK45" s="134"/>
      <c r="BYL45" s="134"/>
      <c r="BYM45" s="134"/>
      <c r="BYN45" s="134"/>
      <c r="BYO45" s="134"/>
      <c r="BYP45" s="134"/>
      <c r="BYQ45" s="134"/>
      <c r="BYR45" s="134"/>
      <c r="BYS45" s="134"/>
      <c r="BYT45" s="134"/>
      <c r="BYU45" s="134"/>
      <c r="BYV45" s="134"/>
      <c r="BYW45" s="134"/>
      <c r="BYX45" s="134"/>
      <c r="BYY45" s="134"/>
      <c r="BYZ45" s="134"/>
      <c r="BZA45" s="134"/>
      <c r="BZB45" s="134"/>
      <c r="BZC45" s="134"/>
      <c r="BZD45" s="134"/>
      <c r="BZE45" s="134"/>
      <c r="BZF45" s="134"/>
      <c r="BZG45" s="134"/>
      <c r="BZH45" s="134"/>
      <c r="BZI45" s="134"/>
      <c r="BZJ45" s="134"/>
      <c r="BZK45" s="134"/>
      <c r="BZL45" s="134"/>
      <c r="BZM45" s="134"/>
      <c r="BZN45" s="134"/>
      <c r="BZO45" s="134"/>
      <c r="BZP45" s="134"/>
      <c r="BZQ45" s="134"/>
      <c r="BZR45" s="134"/>
      <c r="BZS45" s="134"/>
      <c r="BZT45" s="134"/>
      <c r="BZU45" s="134"/>
      <c r="BZV45" s="134"/>
      <c r="BZW45" s="134"/>
      <c r="BZX45" s="134"/>
      <c r="BZY45" s="134"/>
      <c r="BZZ45" s="134"/>
      <c r="CAA45" s="134"/>
      <c r="CAB45" s="134"/>
      <c r="CAC45" s="134"/>
      <c r="CAD45" s="134"/>
      <c r="CAE45" s="134"/>
      <c r="CAF45" s="134"/>
      <c r="CAG45" s="134"/>
      <c r="CAH45" s="134"/>
      <c r="CAI45" s="134"/>
      <c r="CAJ45" s="134"/>
      <c r="CAK45" s="134"/>
      <c r="CAL45" s="134"/>
      <c r="CAM45" s="134"/>
      <c r="CAN45" s="134"/>
      <c r="CAO45" s="134"/>
      <c r="CAP45" s="134"/>
      <c r="CAQ45" s="134"/>
      <c r="CAR45" s="134"/>
      <c r="CAS45" s="134"/>
      <c r="CAT45" s="134"/>
      <c r="CAU45" s="134"/>
      <c r="CAV45" s="134"/>
      <c r="CAW45" s="134"/>
      <c r="CAX45" s="134"/>
      <c r="CAY45" s="134"/>
      <c r="CAZ45" s="134"/>
      <c r="CBA45" s="134"/>
      <c r="CBB45" s="134"/>
      <c r="CBC45" s="134"/>
      <c r="CBD45" s="134"/>
      <c r="CBE45" s="134"/>
      <c r="CBF45" s="134"/>
      <c r="CBG45" s="134"/>
      <c r="CBH45" s="134"/>
      <c r="CBI45" s="134"/>
      <c r="CBJ45" s="134"/>
      <c r="CBK45" s="134"/>
      <c r="CBL45" s="134"/>
      <c r="CBM45" s="134"/>
      <c r="CBN45" s="134"/>
      <c r="CBO45" s="134"/>
      <c r="CBP45" s="134"/>
      <c r="CBQ45" s="134"/>
      <c r="CBR45" s="134"/>
      <c r="CBS45" s="134"/>
      <c r="CBT45" s="134"/>
      <c r="CBU45" s="134"/>
      <c r="CBV45" s="134"/>
      <c r="CBW45" s="134"/>
      <c r="CBX45" s="134"/>
      <c r="CBY45" s="134"/>
      <c r="CBZ45" s="134"/>
      <c r="CCA45" s="134"/>
      <c r="CCB45" s="134"/>
      <c r="CCC45" s="134"/>
      <c r="CCD45" s="134"/>
      <c r="CCE45" s="134"/>
      <c r="CCF45" s="134"/>
      <c r="CCG45" s="134"/>
      <c r="CCH45" s="134"/>
      <c r="CCI45" s="134"/>
      <c r="CCJ45" s="134"/>
      <c r="CCK45" s="134"/>
      <c r="CCL45" s="134"/>
      <c r="CCM45" s="134"/>
      <c r="CCN45" s="134"/>
      <c r="CCO45" s="134"/>
      <c r="CCP45" s="134"/>
      <c r="CCQ45" s="134"/>
      <c r="CCR45" s="134"/>
      <c r="CCS45" s="134"/>
      <c r="CCT45" s="134"/>
      <c r="CCU45" s="134"/>
      <c r="CCV45" s="134"/>
      <c r="CCW45" s="134"/>
      <c r="CCX45" s="134"/>
      <c r="CCY45" s="134"/>
      <c r="CCZ45" s="134"/>
      <c r="CDA45" s="134"/>
      <c r="CDB45" s="134"/>
      <c r="CDC45" s="134"/>
      <c r="CDD45" s="134"/>
      <c r="CDE45" s="134"/>
      <c r="CDF45" s="134"/>
      <c r="CDG45" s="134"/>
      <c r="CDH45" s="134"/>
      <c r="CDI45" s="134"/>
      <c r="CDJ45" s="134"/>
      <c r="CDK45" s="134"/>
      <c r="CDL45" s="134"/>
      <c r="CDM45" s="134"/>
      <c r="CDN45" s="134"/>
      <c r="CDO45" s="134"/>
      <c r="CDP45" s="134"/>
      <c r="CDQ45" s="134"/>
      <c r="CDR45" s="134"/>
      <c r="CDS45" s="134"/>
      <c r="CDT45" s="134"/>
      <c r="CDU45" s="134"/>
      <c r="CDV45" s="134"/>
      <c r="CDW45" s="134"/>
      <c r="CDX45" s="134"/>
      <c r="CDY45" s="134"/>
      <c r="CDZ45" s="134"/>
      <c r="CEA45" s="134"/>
      <c r="CEB45" s="134"/>
      <c r="CEC45" s="134"/>
      <c r="CED45" s="134"/>
      <c r="CEE45" s="134"/>
      <c r="CEF45" s="134"/>
      <c r="CEG45" s="134"/>
      <c r="CEH45" s="134"/>
      <c r="CEI45" s="134"/>
      <c r="CEJ45" s="134"/>
      <c r="CEK45" s="134"/>
      <c r="CEL45" s="134"/>
      <c r="CEM45" s="134"/>
      <c r="CEN45" s="134"/>
      <c r="CEO45" s="134"/>
      <c r="CEP45" s="134"/>
      <c r="CEQ45" s="134"/>
      <c r="CER45" s="134"/>
      <c r="CES45" s="134"/>
      <c r="CET45" s="134"/>
      <c r="CEU45" s="134"/>
      <c r="CEV45" s="134"/>
      <c r="CEW45" s="134"/>
      <c r="CEX45" s="134"/>
      <c r="CEY45" s="134"/>
      <c r="CEZ45" s="134"/>
      <c r="CFA45" s="134"/>
      <c r="CFB45" s="134"/>
      <c r="CFC45" s="134"/>
      <c r="CFD45" s="134"/>
      <c r="CFE45" s="134"/>
      <c r="CFF45" s="134"/>
      <c r="CFG45" s="134"/>
      <c r="CFH45" s="134"/>
      <c r="CFI45" s="134"/>
      <c r="CFJ45" s="134"/>
      <c r="CFK45" s="134"/>
      <c r="CFL45" s="134"/>
      <c r="CFM45" s="134"/>
      <c r="CFN45" s="134"/>
      <c r="CFO45" s="134"/>
      <c r="CFP45" s="134"/>
      <c r="CFQ45" s="134"/>
      <c r="CFR45" s="134"/>
      <c r="CFS45" s="134"/>
      <c r="CFT45" s="134"/>
      <c r="CFU45" s="134"/>
      <c r="CFV45" s="134"/>
      <c r="CFW45" s="134"/>
      <c r="CFX45" s="134"/>
      <c r="CFY45" s="134"/>
      <c r="CFZ45" s="134"/>
      <c r="CGA45" s="134"/>
      <c r="CGB45" s="134"/>
      <c r="CGC45" s="134"/>
      <c r="CGD45" s="134"/>
      <c r="CGE45" s="134"/>
      <c r="CGF45" s="134"/>
      <c r="CGG45" s="134"/>
      <c r="CGH45" s="134"/>
      <c r="CGI45" s="134"/>
      <c r="CGJ45" s="134"/>
      <c r="CGK45" s="134"/>
      <c r="CGL45" s="134"/>
      <c r="CGM45" s="134"/>
      <c r="CGN45" s="134"/>
      <c r="CGO45" s="134"/>
      <c r="CGP45" s="134"/>
      <c r="CGQ45" s="134"/>
      <c r="CGR45" s="134"/>
      <c r="CGS45" s="134"/>
      <c r="CGT45" s="134"/>
      <c r="CGU45" s="134"/>
      <c r="CGV45" s="134"/>
      <c r="CGW45" s="134"/>
      <c r="CGX45" s="134"/>
      <c r="CGY45" s="134"/>
      <c r="CGZ45" s="134"/>
      <c r="CHA45" s="134"/>
      <c r="CHB45" s="134"/>
      <c r="CHC45" s="134"/>
      <c r="CHD45" s="134"/>
      <c r="CHE45" s="134"/>
      <c r="CHF45" s="134"/>
      <c r="CHG45" s="134"/>
      <c r="CHH45" s="134"/>
      <c r="CHI45" s="134"/>
      <c r="CHJ45" s="134"/>
      <c r="CHK45" s="134"/>
      <c r="CHL45" s="134"/>
      <c r="CHM45" s="134"/>
      <c r="CHN45" s="134"/>
      <c r="CHO45" s="134"/>
      <c r="CHP45" s="134"/>
      <c r="CHQ45" s="134"/>
      <c r="CHR45" s="134"/>
      <c r="CHS45" s="134"/>
      <c r="CHT45" s="134"/>
      <c r="CHU45" s="134"/>
      <c r="CHV45" s="134"/>
      <c r="CHW45" s="134"/>
      <c r="CHX45" s="134"/>
      <c r="CHY45" s="134"/>
      <c r="CHZ45" s="134"/>
      <c r="CIA45" s="134"/>
      <c r="CIB45" s="134"/>
      <c r="CIC45" s="134"/>
      <c r="CID45" s="134"/>
      <c r="CIE45" s="134"/>
      <c r="CIF45" s="134"/>
      <c r="CIG45" s="134"/>
      <c r="CIH45" s="134"/>
      <c r="CII45" s="134"/>
      <c r="CIJ45" s="134"/>
      <c r="CIK45" s="134"/>
      <c r="CIL45" s="134"/>
      <c r="CIM45" s="134"/>
      <c r="CIN45" s="134"/>
      <c r="CIO45" s="134"/>
      <c r="CIP45" s="134"/>
      <c r="CIQ45" s="134"/>
      <c r="CIR45" s="134"/>
      <c r="CIS45" s="134"/>
      <c r="CIT45" s="134"/>
      <c r="CIU45" s="134"/>
      <c r="CIV45" s="134"/>
      <c r="CIW45" s="134"/>
      <c r="CIX45" s="134"/>
      <c r="CIY45" s="134"/>
      <c r="CIZ45" s="134"/>
      <c r="CJA45" s="134"/>
      <c r="CJB45" s="134"/>
      <c r="CJC45" s="134"/>
      <c r="CJD45" s="134"/>
      <c r="CJE45" s="134"/>
      <c r="CJF45" s="134"/>
      <c r="CJG45" s="134"/>
      <c r="CJH45" s="134"/>
      <c r="CJI45" s="134"/>
      <c r="CJJ45" s="134"/>
      <c r="CJK45" s="134"/>
      <c r="CJL45" s="134"/>
      <c r="CJM45" s="134"/>
      <c r="CJN45" s="134"/>
      <c r="CJO45" s="134"/>
      <c r="CJP45" s="134"/>
      <c r="CJQ45" s="134"/>
      <c r="CJR45" s="134"/>
      <c r="CJS45" s="134"/>
      <c r="CJT45" s="134"/>
      <c r="CJU45" s="134"/>
      <c r="CJV45" s="134"/>
      <c r="CJW45" s="134"/>
      <c r="CJX45" s="134"/>
      <c r="CJY45" s="134"/>
      <c r="CJZ45" s="134"/>
      <c r="CKA45" s="134"/>
      <c r="CKB45" s="134"/>
      <c r="CKC45" s="134"/>
      <c r="CKD45" s="134"/>
      <c r="CKE45" s="134"/>
      <c r="CKF45" s="134"/>
      <c r="CKG45" s="134"/>
      <c r="CKH45" s="134"/>
      <c r="CKI45" s="134"/>
      <c r="CKJ45" s="134"/>
      <c r="CKK45" s="134"/>
      <c r="CKL45" s="134"/>
      <c r="CKM45" s="134"/>
      <c r="CKN45" s="134"/>
      <c r="CKO45" s="134"/>
      <c r="CKP45" s="134"/>
      <c r="CKQ45" s="134"/>
      <c r="CKR45" s="134"/>
      <c r="CKS45" s="134"/>
      <c r="CKT45" s="134"/>
      <c r="CKU45" s="134"/>
      <c r="CKV45" s="134"/>
      <c r="CKW45" s="134"/>
      <c r="CKX45" s="134"/>
      <c r="CKY45" s="134"/>
      <c r="CKZ45" s="134"/>
      <c r="CLA45" s="134"/>
      <c r="CLB45" s="134"/>
      <c r="CLC45" s="134"/>
      <c r="CLD45" s="134"/>
      <c r="CLE45" s="134"/>
      <c r="CLF45" s="134"/>
      <c r="CLG45" s="134"/>
      <c r="CLH45" s="134"/>
      <c r="CLI45" s="134"/>
      <c r="CLJ45" s="134"/>
      <c r="CLK45" s="134"/>
      <c r="CLL45" s="134"/>
      <c r="CLM45" s="134"/>
      <c r="CLN45" s="134"/>
      <c r="CLO45" s="134"/>
      <c r="CLP45" s="134"/>
      <c r="CLQ45" s="134"/>
      <c r="CLR45" s="134"/>
      <c r="CLS45" s="134"/>
      <c r="CLT45" s="134"/>
      <c r="CLU45" s="134"/>
      <c r="CLV45" s="134"/>
      <c r="CLW45" s="134"/>
      <c r="CLX45" s="134"/>
      <c r="CLY45" s="134"/>
      <c r="CLZ45" s="134"/>
      <c r="CMA45" s="134"/>
      <c r="CMB45" s="134"/>
      <c r="CMC45" s="134"/>
      <c r="CMD45" s="134"/>
      <c r="CME45" s="134"/>
      <c r="CMF45" s="134"/>
      <c r="CMG45" s="134"/>
      <c r="CMH45" s="134"/>
      <c r="CMI45" s="134"/>
      <c r="CMJ45" s="134"/>
      <c r="CMK45" s="134"/>
      <c r="CML45" s="134"/>
      <c r="CMM45" s="134"/>
      <c r="CMN45" s="134"/>
      <c r="CMO45" s="134"/>
      <c r="CMP45" s="134"/>
      <c r="CMQ45" s="134"/>
      <c r="CMR45" s="134"/>
      <c r="CMS45" s="134"/>
      <c r="CMT45" s="134"/>
      <c r="CMU45" s="134"/>
      <c r="CMV45" s="134"/>
      <c r="CMW45" s="134"/>
      <c r="CMX45" s="134"/>
      <c r="CMY45" s="134"/>
      <c r="CMZ45" s="134"/>
      <c r="CNA45" s="134"/>
      <c r="CNB45" s="134"/>
      <c r="CNC45" s="134"/>
      <c r="CND45" s="134"/>
      <c r="CNE45" s="134"/>
      <c r="CNF45" s="134"/>
      <c r="CNG45" s="134"/>
      <c r="CNH45" s="134"/>
      <c r="CNI45" s="134"/>
      <c r="CNJ45" s="134"/>
      <c r="CNK45" s="134"/>
      <c r="CNL45" s="134"/>
      <c r="CNM45" s="134"/>
      <c r="CNN45" s="134"/>
      <c r="CNO45" s="134"/>
      <c r="CNP45" s="134"/>
      <c r="CNQ45" s="134"/>
      <c r="CNR45" s="134"/>
      <c r="CNS45" s="134"/>
      <c r="CNT45" s="134"/>
      <c r="CNU45" s="134"/>
      <c r="CNV45" s="134"/>
      <c r="CNW45" s="134"/>
      <c r="CNX45" s="134"/>
      <c r="CNY45" s="134"/>
      <c r="CNZ45" s="134"/>
      <c r="COA45" s="134"/>
      <c r="COB45" s="134"/>
      <c r="COC45" s="134"/>
      <c r="COD45" s="134"/>
      <c r="COE45" s="134"/>
      <c r="COF45" s="134"/>
      <c r="COG45" s="134"/>
      <c r="COH45" s="134"/>
      <c r="COI45" s="134"/>
      <c r="COJ45" s="134"/>
      <c r="COK45" s="134"/>
      <c r="COL45" s="134"/>
      <c r="COM45" s="134"/>
      <c r="CON45" s="134"/>
      <c r="COO45" s="134"/>
      <c r="COP45" s="134"/>
      <c r="COQ45" s="134"/>
      <c r="COR45" s="134"/>
      <c r="COS45" s="134"/>
      <c r="COT45" s="134"/>
      <c r="COU45" s="134"/>
      <c r="COV45" s="134"/>
      <c r="COW45" s="134"/>
      <c r="COX45" s="134"/>
      <c r="COY45" s="134"/>
      <c r="COZ45" s="134"/>
      <c r="CPA45" s="134"/>
      <c r="CPB45" s="134"/>
      <c r="CPC45" s="134"/>
      <c r="CPD45" s="134"/>
      <c r="CPE45" s="134"/>
      <c r="CPF45" s="134"/>
      <c r="CPG45" s="134"/>
      <c r="CPH45" s="134"/>
      <c r="CPI45" s="134"/>
      <c r="CPJ45" s="134"/>
      <c r="CPK45" s="134"/>
      <c r="CPL45" s="134"/>
      <c r="CPM45" s="134"/>
      <c r="CPN45" s="134"/>
      <c r="CPO45" s="134"/>
      <c r="CPP45" s="134"/>
      <c r="CPQ45" s="134"/>
      <c r="CPR45" s="134"/>
      <c r="CPS45" s="134"/>
      <c r="CPT45" s="134"/>
      <c r="CPU45" s="134"/>
      <c r="CPV45" s="134"/>
      <c r="CPW45" s="134"/>
      <c r="CPX45" s="134"/>
      <c r="CPY45" s="134"/>
      <c r="CPZ45" s="134"/>
      <c r="CQA45" s="134"/>
      <c r="CQB45" s="134"/>
      <c r="CQC45" s="134"/>
      <c r="CQD45" s="134"/>
      <c r="CQE45" s="134"/>
      <c r="CQF45" s="134"/>
      <c r="CQG45" s="134"/>
      <c r="CQH45" s="134"/>
      <c r="CQI45" s="134"/>
      <c r="CQJ45" s="134"/>
      <c r="CQK45" s="134"/>
      <c r="CQL45" s="134"/>
      <c r="CQM45" s="134"/>
      <c r="CQN45" s="134"/>
      <c r="CQO45" s="134"/>
      <c r="CQP45" s="134"/>
      <c r="CQQ45" s="134"/>
      <c r="CQR45" s="134"/>
      <c r="CQS45" s="134"/>
      <c r="CQT45" s="134"/>
      <c r="CQU45" s="134"/>
      <c r="CQV45" s="134"/>
      <c r="CQW45" s="134"/>
      <c r="CQX45" s="134"/>
      <c r="CQY45" s="134"/>
      <c r="CQZ45" s="134"/>
      <c r="CRA45" s="134"/>
      <c r="CRB45" s="134"/>
      <c r="CRC45" s="134"/>
      <c r="CRD45" s="134"/>
      <c r="CRE45" s="134"/>
      <c r="CRF45" s="134"/>
      <c r="CRG45" s="134"/>
      <c r="CRH45" s="134"/>
      <c r="CRI45" s="134"/>
      <c r="CRJ45" s="134"/>
      <c r="CRK45" s="134"/>
      <c r="CRL45" s="134"/>
      <c r="CRM45" s="134"/>
      <c r="CRN45" s="134"/>
      <c r="CRO45" s="134"/>
      <c r="CRP45" s="134"/>
      <c r="CRQ45" s="134"/>
      <c r="CRR45" s="134"/>
      <c r="CRS45" s="134"/>
      <c r="CRT45" s="134"/>
      <c r="CRU45" s="134"/>
      <c r="CRV45" s="134"/>
      <c r="CRW45" s="134"/>
      <c r="CRX45" s="134"/>
      <c r="CRY45" s="134"/>
      <c r="CRZ45" s="134"/>
      <c r="CSA45" s="134"/>
      <c r="CSB45" s="134"/>
      <c r="CSC45" s="134"/>
      <c r="CSD45" s="134"/>
      <c r="CSE45" s="134"/>
      <c r="CSF45" s="134"/>
      <c r="CSG45" s="134"/>
      <c r="CSH45" s="134"/>
      <c r="CSI45" s="134"/>
      <c r="CSJ45" s="134"/>
      <c r="CSK45" s="134"/>
      <c r="CSL45" s="134"/>
      <c r="CSM45" s="134"/>
      <c r="CSN45" s="134"/>
      <c r="CSO45" s="134"/>
      <c r="CSP45" s="134"/>
      <c r="CSQ45" s="134"/>
      <c r="CSR45" s="134"/>
      <c r="CSS45" s="134"/>
      <c r="CST45" s="134"/>
      <c r="CSU45" s="134"/>
      <c r="CSV45" s="134"/>
      <c r="CSW45" s="134"/>
      <c r="CSX45" s="134"/>
      <c r="CSY45" s="134"/>
      <c r="CSZ45" s="134"/>
      <c r="CTA45" s="134"/>
      <c r="CTB45" s="134"/>
      <c r="CTC45" s="134"/>
      <c r="CTD45" s="134"/>
      <c r="CTE45" s="134"/>
      <c r="CTF45" s="134"/>
      <c r="CTG45" s="134"/>
      <c r="CTH45" s="134"/>
      <c r="CTI45" s="134"/>
      <c r="CTJ45" s="134"/>
      <c r="CTK45" s="134"/>
      <c r="CTL45" s="134"/>
      <c r="CTM45" s="134"/>
      <c r="CTN45" s="134"/>
      <c r="CTO45" s="134"/>
      <c r="CTP45" s="134"/>
      <c r="CTQ45" s="134"/>
      <c r="CTR45" s="134"/>
      <c r="CTS45" s="134"/>
      <c r="CTT45" s="134"/>
      <c r="CTU45" s="134"/>
      <c r="CTV45" s="134"/>
      <c r="CTW45" s="134"/>
      <c r="CTX45" s="134"/>
      <c r="CTY45" s="134"/>
      <c r="CTZ45" s="134"/>
      <c r="CUA45" s="134"/>
      <c r="CUB45" s="134"/>
      <c r="CUC45" s="134"/>
      <c r="CUD45" s="134"/>
      <c r="CUE45" s="134"/>
      <c r="CUF45" s="134"/>
      <c r="CUG45" s="134"/>
      <c r="CUH45" s="134"/>
      <c r="CUI45" s="134"/>
      <c r="CUJ45" s="134"/>
      <c r="CUK45" s="134"/>
      <c r="CUL45" s="134"/>
      <c r="CUM45" s="134"/>
      <c r="CUN45" s="134"/>
      <c r="CUO45" s="134"/>
      <c r="CUP45" s="134"/>
      <c r="CUQ45" s="134"/>
      <c r="CUR45" s="134"/>
      <c r="CUS45" s="134"/>
      <c r="CUT45" s="134"/>
      <c r="CUU45" s="134"/>
      <c r="CUV45" s="134"/>
      <c r="CUW45" s="134"/>
      <c r="CUX45" s="134"/>
      <c r="CUY45" s="134"/>
      <c r="CUZ45" s="134"/>
      <c r="CVA45" s="134"/>
      <c r="CVB45" s="134"/>
      <c r="CVC45" s="134"/>
      <c r="CVD45" s="134"/>
      <c r="CVE45" s="134"/>
      <c r="CVF45" s="134"/>
      <c r="CVG45" s="134"/>
      <c r="CVH45" s="134"/>
      <c r="CVI45" s="134"/>
      <c r="CVJ45" s="134"/>
      <c r="CVK45" s="134"/>
      <c r="CVL45" s="134"/>
      <c r="CVM45" s="134"/>
      <c r="CVN45" s="134"/>
      <c r="CVO45" s="134"/>
      <c r="CVP45" s="134"/>
      <c r="CVQ45" s="134"/>
      <c r="CVR45" s="134"/>
      <c r="CVS45" s="134"/>
      <c r="CVT45" s="134"/>
      <c r="CVU45" s="134"/>
      <c r="CVV45" s="134"/>
      <c r="CVW45" s="134"/>
      <c r="CVX45" s="134"/>
      <c r="CVY45" s="134"/>
      <c r="CVZ45" s="134"/>
      <c r="CWA45" s="134"/>
      <c r="CWB45" s="134"/>
      <c r="CWC45" s="134"/>
      <c r="CWD45" s="134"/>
      <c r="CWE45" s="134"/>
      <c r="CWF45" s="134"/>
      <c r="CWG45" s="134"/>
      <c r="CWH45" s="134"/>
      <c r="CWI45" s="134"/>
      <c r="CWJ45" s="134"/>
      <c r="CWK45" s="134"/>
      <c r="CWL45" s="134"/>
      <c r="CWM45" s="134"/>
      <c r="CWN45" s="134"/>
      <c r="CWO45" s="134"/>
      <c r="CWP45" s="134"/>
      <c r="CWQ45" s="134"/>
      <c r="CWR45" s="134"/>
      <c r="CWS45" s="134"/>
      <c r="CWT45" s="134"/>
      <c r="CWU45" s="134"/>
      <c r="CWV45" s="134"/>
      <c r="CWW45" s="134"/>
      <c r="CWX45" s="134"/>
      <c r="CWY45" s="134"/>
      <c r="CWZ45" s="134"/>
      <c r="CXA45" s="134"/>
      <c r="CXB45" s="134"/>
      <c r="CXC45" s="134"/>
      <c r="CXD45" s="134"/>
      <c r="CXE45" s="134"/>
      <c r="CXF45" s="134"/>
      <c r="CXG45" s="134"/>
      <c r="CXH45" s="134"/>
      <c r="CXI45" s="134"/>
      <c r="CXJ45" s="134"/>
      <c r="CXK45" s="134"/>
      <c r="CXL45" s="134"/>
      <c r="CXM45" s="134"/>
      <c r="CXN45" s="134"/>
      <c r="CXO45" s="134"/>
      <c r="CXP45" s="134"/>
      <c r="CXQ45" s="134"/>
      <c r="CXR45" s="134"/>
      <c r="CXS45" s="134"/>
      <c r="CXT45" s="134"/>
      <c r="CXU45" s="134"/>
      <c r="CXV45" s="134"/>
      <c r="CXW45" s="134"/>
      <c r="CXX45" s="134"/>
      <c r="CXY45" s="134"/>
      <c r="CXZ45" s="134"/>
      <c r="CYA45" s="134"/>
      <c r="CYB45" s="134"/>
      <c r="CYC45" s="134"/>
      <c r="CYD45" s="134"/>
      <c r="CYE45" s="134"/>
      <c r="CYF45" s="134"/>
      <c r="CYG45" s="134"/>
      <c r="CYH45" s="134"/>
      <c r="CYI45" s="134"/>
      <c r="CYJ45" s="134"/>
      <c r="CYK45" s="134"/>
      <c r="CYL45" s="134"/>
      <c r="CYM45" s="134"/>
      <c r="CYN45" s="134"/>
      <c r="CYO45" s="134"/>
      <c r="CYP45" s="134"/>
      <c r="CYQ45" s="134"/>
      <c r="CYR45" s="134"/>
      <c r="CYS45" s="134"/>
      <c r="CYT45" s="134"/>
      <c r="CYU45" s="134"/>
      <c r="CYV45" s="134"/>
      <c r="CYW45" s="134"/>
      <c r="CYX45" s="134"/>
      <c r="CYY45" s="134"/>
      <c r="CYZ45" s="134"/>
      <c r="CZA45" s="134"/>
      <c r="CZB45" s="134"/>
      <c r="CZC45" s="134"/>
      <c r="CZD45" s="134"/>
      <c r="CZE45" s="134"/>
      <c r="CZF45" s="134"/>
      <c r="CZG45" s="134"/>
      <c r="CZH45" s="134"/>
      <c r="CZI45" s="134"/>
      <c r="CZJ45" s="134"/>
      <c r="CZK45" s="134"/>
      <c r="CZL45" s="134"/>
      <c r="CZM45" s="134"/>
      <c r="CZN45" s="134"/>
      <c r="CZO45" s="134"/>
      <c r="CZP45" s="134"/>
      <c r="CZQ45" s="134"/>
      <c r="CZR45" s="134"/>
      <c r="CZS45" s="134"/>
      <c r="CZT45" s="134"/>
      <c r="CZU45" s="134"/>
      <c r="CZV45" s="134"/>
      <c r="CZW45" s="134"/>
      <c r="CZX45" s="134"/>
      <c r="CZY45" s="134"/>
      <c r="CZZ45" s="134"/>
      <c r="DAA45" s="134"/>
      <c r="DAB45" s="134"/>
      <c r="DAC45" s="134"/>
      <c r="DAD45" s="134"/>
      <c r="DAE45" s="134"/>
      <c r="DAF45" s="134"/>
      <c r="DAG45" s="134"/>
      <c r="DAH45" s="134"/>
      <c r="DAI45" s="134"/>
      <c r="DAJ45" s="134"/>
      <c r="DAK45" s="134"/>
      <c r="DAL45" s="134"/>
      <c r="DAM45" s="134"/>
      <c r="DAN45" s="134"/>
      <c r="DAO45" s="134"/>
      <c r="DAP45" s="134"/>
      <c r="DAQ45" s="134"/>
      <c r="DAR45" s="134"/>
      <c r="DAS45" s="134"/>
      <c r="DAT45" s="134"/>
      <c r="DAU45" s="134"/>
      <c r="DAV45" s="134"/>
      <c r="DAW45" s="134"/>
      <c r="DAX45" s="134"/>
      <c r="DAY45" s="134"/>
      <c r="DAZ45" s="134"/>
      <c r="DBA45" s="134"/>
      <c r="DBB45" s="134"/>
      <c r="DBC45" s="134"/>
      <c r="DBD45" s="134"/>
      <c r="DBE45" s="134"/>
      <c r="DBF45" s="134"/>
      <c r="DBG45" s="134"/>
      <c r="DBH45" s="134"/>
      <c r="DBI45" s="134"/>
      <c r="DBJ45" s="134"/>
      <c r="DBK45" s="134"/>
      <c r="DBL45" s="134"/>
      <c r="DBM45" s="134"/>
      <c r="DBN45" s="134"/>
      <c r="DBO45" s="134"/>
      <c r="DBP45" s="134"/>
      <c r="DBQ45" s="134"/>
      <c r="DBR45" s="134"/>
      <c r="DBS45" s="134"/>
      <c r="DBT45" s="134"/>
      <c r="DBU45" s="134"/>
      <c r="DBV45" s="134"/>
      <c r="DBW45" s="134"/>
      <c r="DBX45" s="134"/>
      <c r="DBY45" s="134"/>
      <c r="DBZ45" s="134"/>
      <c r="DCA45" s="134"/>
      <c r="DCB45" s="134"/>
      <c r="DCC45" s="134"/>
      <c r="DCD45" s="134"/>
      <c r="DCE45" s="134"/>
      <c r="DCF45" s="134"/>
      <c r="DCG45" s="134"/>
      <c r="DCH45" s="134"/>
      <c r="DCI45" s="134"/>
      <c r="DCJ45" s="134"/>
      <c r="DCK45" s="134"/>
      <c r="DCL45" s="134"/>
      <c r="DCM45" s="134"/>
      <c r="DCN45" s="134"/>
      <c r="DCO45" s="134"/>
      <c r="DCP45" s="134"/>
      <c r="DCQ45" s="134"/>
      <c r="DCR45" s="134"/>
      <c r="DCS45" s="134"/>
      <c r="DCT45" s="134"/>
      <c r="DCU45" s="134"/>
      <c r="DCV45" s="134"/>
      <c r="DCW45" s="134"/>
      <c r="DCX45" s="134"/>
      <c r="DCY45" s="134"/>
      <c r="DCZ45" s="134"/>
      <c r="DDA45" s="134"/>
      <c r="DDB45" s="134"/>
      <c r="DDC45" s="134"/>
      <c r="DDD45" s="134"/>
      <c r="DDE45" s="134"/>
      <c r="DDF45" s="134"/>
      <c r="DDG45" s="134"/>
      <c r="DDH45" s="134"/>
      <c r="DDI45" s="134"/>
      <c r="DDJ45" s="134"/>
      <c r="DDK45" s="134"/>
      <c r="DDL45" s="134"/>
      <c r="DDM45" s="134"/>
      <c r="DDN45" s="134"/>
      <c r="DDO45" s="134"/>
      <c r="DDP45" s="134"/>
      <c r="DDQ45" s="134"/>
      <c r="DDR45" s="134"/>
      <c r="DDS45" s="134"/>
      <c r="DDT45" s="134"/>
      <c r="DDU45" s="134"/>
      <c r="DDV45" s="134"/>
      <c r="DDW45" s="134"/>
      <c r="DDX45" s="134"/>
      <c r="DDY45" s="134"/>
      <c r="DDZ45" s="134"/>
      <c r="DEA45" s="134"/>
      <c r="DEB45" s="134"/>
      <c r="DEC45" s="134"/>
      <c r="DED45" s="134"/>
      <c r="DEE45" s="134"/>
      <c r="DEF45" s="134"/>
      <c r="DEG45" s="134"/>
      <c r="DEH45" s="134"/>
      <c r="DEI45" s="134"/>
      <c r="DEJ45" s="134"/>
      <c r="DEK45" s="134"/>
      <c r="DEL45" s="134"/>
      <c r="DEM45" s="134"/>
      <c r="DEN45" s="134"/>
      <c r="DEO45" s="134"/>
      <c r="DEP45" s="134"/>
      <c r="DEQ45" s="134"/>
      <c r="DER45" s="134"/>
      <c r="DES45" s="134"/>
      <c r="DET45" s="134"/>
      <c r="DEU45" s="134"/>
      <c r="DEV45" s="134"/>
      <c r="DEW45" s="134"/>
      <c r="DEX45" s="134"/>
      <c r="DEY45" s="134"/>
      <c r="DEZ45" s="134"/>
      <c r="DFA45" s="134"/>
      <c r="DFB45" s="134"/>
      <c r="DFC45" s="134"/>
      <c r="DFD45" s="134"/>
      <c r="DFE45" s="134"/>
      <c r="DFF45" s="134"/>
      <c r="DFG45" s="134"/>
      <c r="DFH45" s="134"/>
      <c r="DFI45" s="134"/>
      <c r="DFJ45" s="134"/>
      <c r="DFK45" s="134"/>
      <c r="DFL45" s="134"/>
      <c r="DFM45" s="134"/>
      <c r="DFN45" s="134"/>
      <c r="DFO45" s="134"/>
      <c r="DFP45" s="134"/>
      <c r="DFQ45" s="134"/>
      <c r="DFR45" s="134"/>
      <c r="DFS45" s="134"/>
      <c r="DFT45" s="134"/>
      <c r="DFU45" s="134"/>
      <c r="DFV45" s="134"/>
      <c r="DFW45" s="134"/>
      <c r="DFX45" s="134"/>
      <c r="DFY45" s="134"/>
      <c r="DFZ45" s="134"/>
      <c r="DGA45" s="134"/>
      <c r="DGB45" s="134"/>
      <c r="DGC45" s="134"/>
      <c r="DGD45" s="134"/>
      <c r="DGE45" s="134"/>
      <c r="DGF45" s="134"/>
      <c r="DGG45" s="134"/>
      <c r="DGH45" s="134"/>
      <c r="DGI45" s="134"/>
      <c r="DGJ45" s="134"/>
      <c r="DGK45" s="134"/>
      <c r="DGL45" s="134"/>
      <c r="DGM45" s="134"/>
      <c r="DGN45" s="134"/>
      <c r="DGO45" s="134"/>
      <c r="DGP45" s="134"/>
      <c r="DGQ45" s="134"/>
      <c r="DGR45" s="134"/>
      <c r="DGS45" s="134"/>
      <c r="DGT45" s="134"/>
      <c r="DGU45" s="134"/>
      <c r="DGV45" s="134"/>
      <c r="DGW45" s="134"/>
      <c r="DGX45" s="134"/>
      <c r="DGY45" s="134"/>
      <c r="DGZ45" s="134"/>
      <c r="DHA45" s="134"/>
      <c r="DHB45" s="134"/>
      <c r="DHC45" s="134"/>
      <c r="DHD45" s="134"/>
      <c r="DHE45" s="134"/>
      <c r="DHF45" s="134"/>
      <c r="DHG45" s="134"/>
      <c r="DHH45" s="134"/>
      <c r="DHI45" s="134"/>
      <c r="DHJ45" s="134"/>
      <c r="DHK45" s="134"/>
      <c r="DHL45" s="134"/>
      <c r="DHM45" s="134"/>
      <c r="DHN45" s="134"/>
      <c r="DHO45" s="134"/>
      <c r="DHP45" s="134"/>
      <c r="DHQ45" s="134"/>
      <c r="DHR45" s="134"/>
      <c r="DHS45" s="134"/>
      <c r="DHT45" s="134"/>
      <c r="DHU45" s="134"/>
      <c r="DHV45" s="134"/>
      <c r="DHW45" s="134"/>
      <c r="DHX45" s="134"/>
      <c r="DHY45" s="134"/>
      <c r="DHZ45" s="134"/>
      <c r="DIA45" s="134"/>
      <c r="DIB45" s="134"/>
      <c r="DIC45" s="134"/>
      <c r="DID45" s="134"/>
      <c r="DIE45" s="134"/>
      <c r="DIF45" s="134"/>
      <c r="DIG45" s="134"/>
      <c r="DIH45" s="134"/>
      <c r="DII45" s="134"/>
      <c r="DIJ45" s="134"/>
      <c r="DIK45" s="134"/>
      <c r="DIL45" s="134"/>
      <c r="DIM45" s="134"/>
      <c r="DIN45" s="134"/>
      <c r="DIO45" s="134"/>
      <c r="DIP45" s="134"/>
      <c r="DIQ45" s="134"/>
      <c r="DIR45" s="134"/>
      <c r="DIS45" s="134"/>
      <c r="DIT45" s="134"/>
      <c r="DIU45" s="134"/>
      <c r="DIV45" s="134"/>
      <c r="DIW45" s="134"/>
      <c r="DIX45" s="134"/>
      <c r="DIY45" s="134"/>
      <c r="DIZ45" s="134"/>
      <c r="DJA45" s="134"/>
      <c r="DJB45" s="134"/>
      <c r="DJC45" s="134"/>
      <c r="DJD45" s="134"/>
      <c r="DJE45" s="134"/>
      <c r="DJF45" s="134"/>
      <c r="DJG45" s="134"/>
      <c r="DJH45" s="134"/>
      <c r="DJI45" s="134"/>
      <c r="DJJ45" s="134"/>
      <c r="DJK45" s="134"/>
      <c r="DJL45" s="134"/>
      <c r="DJM45" s="134"/>
      <c r="DJN45" s="134"/>
      <c r="DJO45" s="134"/>
      <c r="DJP45" s="134"/>
      <c r="DJQ45" s="134"/>
      <c r="DJR45" s="134"/>
      <c r="DJS45" s="134"/>
      <c r="DJT45" s="134"/>
      <c r="DJU45" s="134"/>
      <c r="DJV45" s="134"/>
      <c r="DJW45" s="134"/>
      <c r="DJX45" s="134"/>
      <c r="DJY45" s="134"/>
      <c r="DJZ45" s="134"/>
      <c r="DKA45" s="134"/>
      <c r="DKB45" s="134"/>
      <c r="DKC45" s="134"/>
      <c r="DKD45" s="134"/>
      <c r="DKE45" s="134"/>
      <c r="DKF45" s="134"/>
      <c r="DKG45" s="134"/>
      <c r="DKH45" s="134"/>
      <c r="DKI45" s="134"/>
      <c r="DKJ45" s="134"/>
      <c r="DKK45" s="134"/>
      <c r="DKL45" s="134"/>
      <c r="DKM45" s="134"/>
      <c r="DKN45" s="134"/>
      <c r="DKO45" s="134"/>
      <c r="DKP45" s="134"/>
      <c r="DKQ45" s="134"/>
      <c r="DKR45" s="134"/>
      <c r="DKS45" s="134"/>
      <c r="DKT45" s="134"/>
      <c r="DKU45" s="134"/>
      <c r="DKV45" s="134"/>
      <c r="DKW45" s="134"/>
      <c r="DKX45" s="134"/>
      <c r="DKY45" s="134"/>
      <c r="DKZ45" s="134"/>
      <c r="DLA45" s="134"/>
      <c r="DLB45" s="134"/>
      <c r="DLC45" s="134"/>
      <c r="DLD45" s="134"/>
      <c r="DLE45" s="134"/>
      <c r="DLF45" s="134"/>
      <c r="DLG45" s="134"/>
      <c r="DLH45" s="134"/>
      <c r="DLI45" s="134"/>
      <c r="DLJ45" s="134"/>
      <c r="DLK45" s="134"/>
      <c r="DLL45" s="134"/>
      <c r="DLM45" s="134"/>
      <c r="DLN45" s="134"/>
      <c r="DLO45" s="134"/>
      <c r="DLP45" s="134"/>
      <c r="DLQ45" s="134"/>
      <c r="DLR45" s="134"/>
      <c r="DLS45" s="134"/>
      <c r="DLT45" s="134"/>
      <c r="DLU45" s="134"/>
      <c r="DLV45" s="134"/>
      <c r="DLW45" s="134"/>
      <c r="DLX45" s="134"/>
      <c r="DLY45" s="134"/>
      <c r="DLZ45" s="134"/>
      <c r="DMA45" s="134"/>
      <c r="DMB45" s="134"/>
      <c r="DMC45" s="134"/>
      <c r="DMD45" s="134"/>
      <c r="DME45" s="134"/>
      <c r="DMF45" s="134"/>
      <c r="DMG45" s="134"/>
      <c r="DMH45" s="134"/>
      <c r="DMI45" s="134"/>
      <c r="DMJ45" s="134"/>
      <c r="DMK45" s="134"/>
      <c r="DML45" s="134"/>
      <c r="DMM45" s="134"/>
      <c r="DMN45" s="134"/>
      <c r="DMO45" s="134"/>
      <c r="DMP45" s="134"/>
      <c r="DMQ45" s="134"/>
      <c r="DMR45" s="134"/>
      <c r="DMS45" s="134"/>
      <c r="DMT45" s="134"/>
      <c r="DMU45" s="134"/>
      <c r="DMV45" s="134"/>
      <c r="DMW45" s="134"/>
      <c r="DMX45" s="134"/>
      <c r="DMY45" s="134"/>
      <c r="DMZ45" s="134"/>
      <c r="DNA45" s="134"/>
      <c r="DNB45" s="134"/>
      <c r="DNC45" s="134"/>
      <c r="DND45" s="134"/>
      <c r="DNE45" s="134"/>
      <c r="DNF45" s="134"/>
      <c r="DNG45" s="134"/>
      <c r="DNH45" s="134"/>
      <c r="DNI45" s="134"/>
      <c r="DNJ45" s="134"/>
      <c r="DNK45" s="134"/>
      <c r="DNL45" s="134"/>
      <c r="DNM45" s="134"/>
      <c r="DNN45" s="134"/>
      <c r="DNO45" s="134"/>
      <c r="DNP45" s="134"/>
      <c r="DNQ45" s="134"/>
      <c r="DNR45" s="134"/>
      <c r="DNS45" s="134"/>
      <c r="DNT45" s="134"/>
      <c r="DNU45" s="134"/>
      <c r="DNV45" s="134"/>
      <c r="DNW45" s="134"/>
      <c r="DNX45" s="134"/>
      <c r="DNY45" s="134"/>
      <c r="DNZ45" s="134"/>
      <c r="DOA45" s="134"/>
      <c r="DOB45" s="134"/>
      <c r="DOC45" s="134"/>
      <c r="DOD45" s="134"/>
      <c r="DOE45" s="134"/>
      <c r="DOF45" s="134"/>
      <c r="DOG45" s="134"/>
      <c r="DOH45" s="134"/>
      <c r="DOI45" s="134"/>
      <c r="DOJ45" s="134"/>
      <c r="DOK45" s="134"/>
      <c r="DOL45" s="134"/>
      <c r="DOM45" s="134"/>
      <c r="DON45" s="134"/>
      <c r="DOO45" s="134"/>
      <c r="DOP45" s="134"/>
      <c r="DOQ45" s="134"/>
      <c r="DOR45" s="134"/>
      <c r="DOS45" s="134"/>
      <c r="DOT45" s="134"/>
      <c r="DOU45" s="134"/>
      <c r="DOV45" s="134"/>
      <c r="DOW45" s="134"/>
      <c r="DOX45" s="134"/>
      <c r="DOY45" s="134"/>
      <c r="DOZ45" s="134"/>
      <c r="DPA45" s="134"/>
      <c r="DPB45" s="134"/>
      <c r="DPC45" s="134"/>
      <c r="DPD45" s="134"/>
      <c r="DPE45" s="134"/>
      <c r="DPF45" s="134"/>
      <c r="DPG45" s="134"/>
      <c r="DPH45" s="134"/>
      <c r="DPI45" s="134"/>
      <c r="DPJ45" s="134"/>
      <c r="DPK45" s="134"/>
      <c r="DPL45" s="134"/>
      <c r="DPM45" s="134"/>
      <c r="DPN45" s="134"/>
      <c r="DPO45" s="134"/>
      <c r="DPP45" s="134"/>
      <c r="DPQ45" s="134"/>
      <c r="DPR45" s="134"/>
      <c r="DPS45" s="134"/>
      <c r="DPT45" s="134"/>
      <c r="DPU45" s="134"/>
      <c r="DPV45" s="134"/>
      <c r="DPW45" s="134"/>
      <c r="DPX45" s="134"/>
      <c r="DPY45" s="134"/>
      <c r="DPZ45" s="134"/>
      <c r="DQA45" s="134"/>
      <c r="DQB45" s="134"/>
      <c r="DQC45" s="134"/>
      <c r="DQD45" s="134"/>
      <c r="DQE45" s="134"/>
      <c r="DQF45" s="134"/>
      <c r="DQG45" s="134"/>
      <c r="DQH45" s="134"/>
      <c r="DQI45" s="134"/>
      <c r="DQJ45" s="134"/>
      <c r="DQK45" s="134"/>
      <c r="DQL45" s="134"/>
      <c r="DQM45" s="134"/>
      <c r="DQN45" s="134"/>
      <c r="DQO45" s="134"/>
      <c r="DQP45" s="134"/>
      <c r="DQQ45" s="134"/>
      <c r="DQR45" s="134"/>
      <c r="DQS45" s="134"/>
      <c r="DQT45" s="134"/>
      <c r="DQU45" s="134"/>
      <c r="DQV45" s="134"/>
      <c r="DQW45" s="134"/>
      <c r="DQX45" s="134"/>
      <c r="DQY45" s="134"/>
      <c r="DQZ45" s="134"/>
      <c r="DRA45" s="134"/>
      <c r="DRB45" s="134"/>
      <c r="DRC45" s="134"/>
      <c r="DRD45" s="134"/>
      <c r="DRE45" s="134"/>
      <c r="DRF45" s="134"/>
      <c r="DRG45" s="134"/>
      <c r="DRH45" s="134"/>
      <c r="DRI45" s="134"/>
      <c r="DRJ45" s="134"/>
      <c r="DRK45" s="134"/>
      <c r="DRL45" s="134"/>
      <c r="DRM45" s="134"/>
      <c r="DRN45" s="134"/>
      <c r="DRO45" s="134"/>
      <c r="DRP45" s="134"/>
      <c r="DRQ45" s="134"/>
      <c r="DRR45" s="134"/>
      <c r="DRS45" s="134"/>
      <c r="DRT45" s="134"/>
      <c r="DRU45" s="134"/>
      <c r="DRV45" s="134"/>
      <c r="DRW45" s="134"/>
      <c r="DRX45" s="134"/>
      <c r="DRY45" s="134"/>
      <c r="DRZ45" s="134"/>
      <c r="DSA45" s="134"/>
      <c r="DSB45" s="134"/>
      <c r="DSC45" s="134"/>
      <c r="DSD45" s="134"/>
      <c r="DSE45" s="134"/>
      <c r="DSF45" s="134"/>
      <c r="DSG45" s="134"/>
      <c r="DSH45" s="134"/>
      <c r="DSI45" s="134"/>
      <c r="DSJ45" s="134"/>
      <c r="DSK45" s="134"/>
      <c r="DSL45" s="134"/>
      <c r="DSM45" s="134"/>
      <c r="DSN45" s="134"/>
      <c r="DSO45" s="134"/>
      <c r="DSP45" s="134"/>
      <c r="DSQ45" s="134"/>
      <c r="DSR45" s="134"/>
      <c r="DSS45" s="134"/>
      <c r="DST45" s="134"/>
      <c r="DSU45" s="134"/>
      <c r="DSV45" s="134"/>
      <c r="DSW45" s="134"/>
      <c r="DSX45" s="134"/>
      <c r="DSY45" s="134"/>
      <c r="DSZ45" s="134"/>
      <c r="DTA45" s="134"/>
      <c r="DTB45" s="134"/>
      <c r="DTC45" s="134"/>
      <c r="DTD45" s="134"/>
      <c r="DTE45" s="134"/>
      <c r="DTF45" s="134"/>
      <c r="DTG45" s="134"/>
      <c r="DTH45" s="134"/>
      <c r="DTI45" s="134"/>
      <c r="DTJ45" s="134"/>
      <c r="DTK45" s="134"/>
      <c r="DTL45" s="134"/>
      <c r="DTM45" s="134"/>
      <c r="DTN45" s="134"/>
      <c r="DTO45" s="134"/>
      <c r="DTP45" s="134"/>
      <c r="DTQ45" s="134"/>
      <c r="DTR45" s="134"/>
      <c r="DTS45" s="134"/>
      <c r="DTT45" s="134"/>
      <c r="DTU45" s="134"/>
      <c r="DTV45" s="134"/>
      <c r="DTW45" s="134"/>
      <c r="DTX45" s="134"/>
      <c r="DTY45" s="134"/>
      <c r="DTZ45" s="134"/>
      <c r="DUA45" s="134"/>
      <c r="DUB45" s="134"/>
      <c r="DUC45" s="134"/>
      <c r="DUD45" s="134"/>
      <c r="DUE45" s="134"/>
      <c r="DUF45" s="134"/>
      <c r="DUG45" s="134"/>
      <c r="DUH45" s="134"/>
      <c r="DUI45" s="134"/>
      <c r="DUJ45" s="134"/>
      <c r="DUK45" s="134"/>
      <c r="DUL45" s="134"/>
      <c r="DUM45" s="134"/>
      <c r="DUN45" s="134"/>
      <c r="DUO45" s="134"/>
      <c r="DUP45" s="134"/>
      <c r="DUQ45" s="134"/>
      <c r="DUR45" s="134"/>
      <c r="DUS45" s="134"/>
      <c r="DUT45" s="134"/>
      <c r="DUU45" s="134"/>
      <c r="DUV45" s="134"/>
      <c r="DUW45" s="134"/>
      <c r="DUX45" s="134"/>
      <c r="DUY45" s="134"/>
      <c r="DUZ45" s="134"/>
      <c r="DVA45" s="134"/>
      <c r="DVB45" s="134"/>
      <c r="DVC45" s="134"/>
      <c r="DVD45" s="134"/>
      <c r="DVE45" s="134"/>
      <c r="DVF45" s="134"/>
      <c r="DVG45" s="134"/>
      <c r="DVH45" s="134"/>
      <c r="DVI45" s="134"/>
      <c r="DVJ45" s="134"/>
      <c r="DVK45" s="134"/>
      <c r="DVL45" s="134"/>
      <c r="DVM45" s="134"/>
      <c r="DVN45" s="134"/>
      <c r="DVO45" s="134"/>
      <c r="DVP45" s="134"/>
      <c r="DVQ45" s="134"/>
      <c r="DVR45" s="134"/>
      <c r="DVS45" s="134"/>
      <c r="DVT45" s="134"/>
      <c r="DVU45" s="134"/>
      <c r="DVV45" s="134"/>
      <c r="DVW45" s="134"/>
      <c r="DVX45" s="134"/>
      <c r="DVY45" s="134"/>
      <c r="DVZ45" s="134"/>
      <c r="DWA45" s="134"/>
      <c r="DWB45" s="134"/>
      <c r="DWC45" s="134"/>
      <c r="DWD45" s="134"/>
      <c r="DWE45" s="134"/>
      <c r="DWF45" s="134"/>
      <c r="DWG45" s="134"/>
      <c r="DWH45" s="134"/>
      <c r="DWI45" s="134"/>
      <c r="DWJ45" s="134"/>
      <c r="DWK45" s="134"/>
      <c r="DWL45" s="134"/>
      <c r="DWM45" s="134"/>
      <c r="DWN45" s="134"/>
      <c r="DWO45" s="134"/>
      <c r="DWP45" s="134"/>
      <c r="DWQ45" s="134"/>
      <c r="DWR45" s="134"/>
      <c r="DWS45" s="134"/>
      <c r="DWT45" s="134"/>
      <c r="DWU45" s="134"/>
      <c r="DWV45" s="134"/>
      <c r="DWW45" s="134"/>
      <c r="DWX45" s="134"/>
      <c r="DWY45" s="134"/>
      <c r="DWZ45" s="134"/>
      <c r="DXA45" s="134"/>
      <c r="DXB45" s="134"/>
      <c r="DXC45" s="134"/>
      <c r="DXD45" s="134"/>
      <c r="DXE45" s="134"/>
      <c r="DXF45" s="134"/>
      <c r="DXG45" s="134"/>
      <c r="DXH45" s="134"/>
      <c r="DXI45" s="134"/>
      <c r="DXJ45" s="134"/>
      <c r="DXK45" s="134"/>
      <c r="DXL45" s="134"/>
      <c r="DXM45" s="134"/>
      <c r="DXN45" s="134"/>
      <c r="DXO45" s="134"/>
      <c r="DXP45" s="134"/>
      <c r="DXQ45" s="134"/>
      <c r="DXR45" s="134"/>
      <c r="DXS45" s="134"/>
      <c r="DXT45" s="134"/>
      <c r="DXU45" s="134"/>
      <c r="DXV45" s="134"/>
      <c r="DXW45" s="134"/>
      <c r="DXX45" s="134"/>
      <c r="DXY45" s="134"/>
      <c r="DXZ45" s="134"/>
      <c r="DYA45" s="134"/>
      <c r="DYB45" s="134"/>
      <c r="DYC45" s="134"/>
      <c r="DYD45" s="134"/>
      <c r="DYE45" s="134"/>
      <c r="DYF45" s="134"/>
      <c r="DYG45" s="134"/>
      <c r="DYH45" s="134"/>
      <c r="DYI45" s="134"/>
      <c r="DYJ45" s="134"/>
      <c r="DYK45" s="134"/>
      <c r="DYL45" s="134"/>
      <c r="DYM45" s="134"/>
      <c r="DYN45" s="134"/>
      <c r="DYO45" s="134"/>
      <c r="DYP45" s="134"/>
      <c r="DYQ45" s="134"/>
      <c r="DYR45" s="134"/>
      <c r="DYS45" s="134"/>
      <c r="DYT45" s="134"/>
      <c r="DYU45" s="134"/>
      <c r="DYV45" s="134"/>
      <c r="DYW45" s="134"/>
      <c r="DYX45" s="134"/>
      <c r="DYY45" s="134"/>
      <c r="DYZ45" s="134"/>
      <c r="DZA45" s="134"/>
      <c r="DZB45" s="134"/>
      <c r="DZC45" s="134"/>
      <c r="DZD45" s="134"/>
      <c r="DZE45" s="134"/>
      <c r="DZF45" s="134"/>
      <c r="DZG45" s="134"/>
      <c r="DZH45" s="134"/>
      <c r="DZI45" s="134"/>
      <c r="DZJ45" s="134"/>
      <c r="DZK45" s="134"/>
      <c r="DZL45" s="134"/>
      <c r="DZM45" s="134"/>
      <c r="DZN45" s="134"/>
      <c r="DZO45" s="134"/>
      <c r="DZP45" s="134"/>
      <c r="DZQ45" s="134"/>
      <c r="DZR45" s="134"/>
      <c r="DZS45" s="134"/>
      <c r="DZT45" s="134"/>
      <c r="DZU45" s="134"/>
      <c r="DZV45" s="134"/>
      <c r="DZW45" s="134"/>
      <c r="DZX45" s="134"/>
      <c r="DZY45" s="134"/>
      <c r="DZZ45" s="134"/>
      <c r="EAA45" s="134"/>
      <c r="EAB45" s="134"/>
      <c r="EAC45" s="134"/>
      <c r="EAD45" s="134"/>
      <c r="EAE45" s="134"/>
      <c r="EAF45" s="134"/>
      <c r="EAG45" s="134"/>
      <c r="EAH45" s="134"/>
      <c r="EAI45" s="134"/>
      <c r="EAJ45" s="134"/>
      <c r="EAK45" s="134"/>
      <c r="EAL45" s="134"/>
      <c r="EAM45" s="134"/>
      <c r="EAN45" s="134"/>
      <c r="EAO45" s="134"/>
      <c r="EAP45" s="134"/>
      <c r="EAQ45" s="134"/>
      <c r="EAR45" s="134"/>
      <c r="EAS45" s="134"/>
      <c r="EAT45" s="134"/>
      <c r="EAU45" s="134"/>
      <c r="EAV45" s="134"/>
      <c r="EAW45" s="134"/>
      <c r="EAX45" s="134"/>
      <c r="EAY45" s="134"/>
      <c r="EAZ45" s="134"/>
      <c r="EBA45" s="134"/>
      <c r="EBB45" s="134"/>
      <c r="EBC45" s="134"/>
      <c r="EBD45" s="134"/>
      <c r="EBE45" s="134"/>
      <c r="EBF45" s="134"/>
      <c r="EBG45" s="134"/>
      <c r="EBH45" s="134"/>
      <c r="EBI45" s="134"/>
      <c r="EBJ45" s="134"/>
      <c r="EBK45" s="134"/>
      <c r="EBL45" s="134"/>
      <c r="EBM45" s="134"/>
      <c r="EBN45" s="134"/>
      <c r="EBO45" s="134"/>
      <c r="EBP45" s="134"/>
      <c r="EBQ45" s="134"/>
      <c r="EBR45" s="134"/>
      <c r="EBS45" s="134"/>
      <c r="EBT45" s="134"/>
      <c r="EBU45" s="134"/>
      <c r="EBV45" s="134"/>
      <c r="EBW45" s="134"/>
      <c r="EBX45" s="134"/>
      <c r="EBY45" s="134"/>
      <c r="EBZ45" s="134"/>
      <c r="ECA45" s="134"/>
      <c r="ECB45" s="134"/>
      <c r="ECC45" s="134"/>
      <c r="ECD45" s="134"/>
      <c r="ECE45" s="134"/>
      <c r="ECF45" s="134"/>
      <c r="ECG45" s="134"/>
      <c r="ECH45" s="134"/>
      <c r="ECI45" s="134"/>
      <c r="ECJ45" s="134"/>
      <c r="ECK45" s="134"/>
      <c r="ECL45" s="134"/>
      <c r="ECM45" s="134"/>
      <c r="ECN45" s="134"/>
      <c r="ECO45" s="134"/>
      <c r="ECP45" s="134"/>
      <c r="ECQ45" s="134"/>
      <c r="ECR45" s="134"/>
      <c r="ECS45" s="134"/>
      <c r="ECT45" s="134"/>
      <c r="ECU45" s="134"/>
      <c r="ECV45" s="134"/>
      <c r="ECW45" s="134"/>
      <c r="ECX45" s="134"/>
      <c r="ECY45" s="134"/>
      <c r="ECZ45" s="134"/>
      <c r="EDA45" s="134"/>
      <c r="EDB45" s="134"/>
      <c r="EDC45" s="134"/>
      <c r="EDD45" s="134"/>
      <c r="EDE45" s="134"/>
      <c r="EDF45" s="134"/>
      <c r="EDG45" s="134"/>
      <c r="EDH45" s="134"/>
      <c r="EDI45" s="134"/>
      <c r="EDJ45" s="134"/>
      <c r="EDK45" s="134"/>
      <c r="EDL45" s="134"/>
      <c r="EDM45" s="134"/>
      <c r="EDN45" s="134"/>
      <c r="EDO45" s="134"/>
      <c r="EDP45" s="134"/>
      <c r="EDQ45" s="134"/>
      <c r="EDR45" s="134"/>
      <c r="EDS45" s="134"/>
      <c r="EDT45" s="134"/>
      <c r="EDU45" s="134"/>
      <c r="EDV45" s="134"/>
      <c r="EDW45" s="134"/>
      <c r="EDX45" s="134"/>
      <c r="EDY45" s="134"/>
      <c r="EDZ45" s="134"/>
      <c r="EEA45" s="134"/>
      <c r="EEB45" s="134"/>
      <c r="EEC45" s="134"/>
      <c r="EED45" s="134"/>
      <c r="EEE45" s="134"/>
      <c r="EEF45" s="134"/>
      <c r="EEG45" s="134"/>
      <c r="EEH45" s="134"/>
      <c r="EEI45" s="134"/>
      <c r="EEJ45" s="134"/>
      <c r="EEK45" s="134"/>
      <c r="EEL45" s="134"/>
      <c r="EEM45" s="134"/>
      <c r="EEN45" s="134"/>
      <c r="EEO45" s="134"/>
      <c r="EEP45" s="134"/>
      <c r="EEQ45" s="134"/>
      <c r="EER45" s="134"/>
      <c r="EES45" s="134"/>
      <c r="EET45" s="134"/>
      <c r="EEU45" s="134"/>
      <c r="EEV45" s="134"/>
      <c r="EEW45" s="134"/>
      <c r="EEX45" s="134"/>
      <c r="EEY45" s="134"/>
      <c r="EEZ45" s="134"/>
      <c r="EFA45" s="134"/>
      <c r="EFB45" s="134"/>
      <c r="EFC45" s="134"/>
      <c r="EFD45" s="134"/>
      <c r="EFE45" s="134"/>
      <c r="EFF45" s="134"/>
      <c r="EFG45" s="134"/>
      <c r="EFH45" s="134"/>
      <c r="EFI45" s="134"/>
      <c r="EFJ45" s="134"/>
      <c r="EFK45" s="134"/>
      <c r="EFL45" s="134"/>
      <c r="EFM45" s="134"/>
      <c r="EFN45" s="134"/>
      <c r="EFO45" s="134"/>
      <c r="EFP45" s="134"/>
      <c r="EFQ45" s="134"/>
      <c r="EFR45" s="134"/>
      <c r="EFS45" s="134"/>
      <c r="EFT45" s="134"/>
      <c r="EFU45" s="134"/>
      <c r="EFV45" s="134"/>
      <c r="EFW45" s="134"/>
      <c r="EFX45" s="134"/>
      <c r="EFY45" s="134"/>
      <c r="EFZ45" s="134"/>
      <c r="EGA45" s="134"/>
      <c r="EGB45" s="134"/>
      <c r="EGC45" s="134"/>
      <c r="EGD45" s="134"/>
      <c r="EGE45" s="134"/>
      <c r="EGF45" s="134"/>
      <c r="EGG45" s="134"/>
      <c r="EGH45" s="134"/>
      <c r="EGI45" s="134"/>
      <c r="EGJ45" s="134"/>
      <c r="EGK45" s="134"/>
      <c r="EGL45" s="134"/>
      <c r="EGM45" s="134"/>
      <c r="EGN45" s="134"/>
      <c r="EGO45" s="134"/>
      <c r="EGP45" s="134"/>
      <c r="EGQ45" s="134"/>
      <c r="EGR45" s="134"/>
      <c r="EGS45" s="134"/>
      <c r="EGT45" s="134"/>
      <c r="EGU45" s="134"/>
      <c r="EGV45" s="134"/>
      <c r="EGW45" s="134"/>
      <c r="EGX45" s="134"/>
      <c r="EGY45" s="134"/>
      <c r="EGZ45" s="134"/>
      <c r="EHA45" s="134"/>
      <c r="EHB45" s="134"/>
      <c r="EHC45" s="134"/>
      <c r="EHD45" s="134"/>
      <c r="EHE45" s="134"/>
      <c r="EHF45" s="134"/>
      <c r="EHG45" s="134"/>
      <c r="EHH45" s="134"/>
      <c r="EHI45" s="134"/>
      <c r="EHJ45" s="134"/>
      <c r="EHK45" s="134"/>
      <c r="EHL45" s="134"/>
      <c r="EHM45" s="134"/>
      <c r="EHN45" s="134"/>
      <c r="EHO45" s="134"/>
      <c r="EHP45" s="134"/>
      <c r="EHQ45" s="134"/>
      <c r="EHR45" s="134"/>
      <c r="EHS45" s="134"/>
      <c r="EHT45" s="134"/>
      <c r="EHU45" s="134"/>
      <c r="EHV45" s="134"/>
      <c r="EHW45" s="134"/>
      <c r="EHX45" s="134"/>
      <c r="EHY45" s="134"/>
      <c r="EHZ45" s="134"/>
      <c r="EIA45" s="134"/>
      <c r="EIB45" s="134"/>
      <c r="EIC45" s="134"/>
      <c r="EID45" s="134"/>
      <c r="EIE45" s="134"/>
      <c r="EIF45" s="134"/>
      <c r="EIG45" s="134"/>
      <c r="EIH45" s="134"/>
      <c r="EII45" s="134"/>
      <c r="EIJ45" s="134"/>
      <c r="EIK45" s="134"/>
      <c r="EIL45" s="134"/>
      <c r="EIM45" s="134"/>
      <c r="EIN45" s="134"/>
      <c r="EIO45" s="134"/>
      <c r="EIP45" s="134"/>
      <c r="EIQ45" s="134"/>
      <c r="EIR45" s="134"/>
      <c r="EIS45" s="134"/>
      <c r="EIT45" s="134"/>
      <c r="EIU45" s="134"/>
      <c r="EIV45" s="134"/>
      <c r="EIW45" s="134"/>
      <c r="EIX45" s="134"/>
      <c r="EIY45" s="134"/>
      <c r="EIZ45" s="134"/>
      <c r="EJA45" s="134"/>
      <c r="EJB45" s="134"/>
      <c r="EJC45" s="134"/>
      <c r="EJD45" s="134"/>
      <c r="EJE45" s="134"/>
      <c r="EJF45" s="134"/>
      <c r="EJG45" s="134"/>
      <c r="EJH45" s="134"/>
      <c r="EJI45" s="134"/>
      <c r="EJJ45" s="134"/>
      <c r="EJK45" s="134"/>
      <c r="EJL45" s="134"/>
      <c r="EJM45" s="134"/>
      <c r="EJN45" s="134"/>
      <c r="EJO45" s="134"/>
      <c r="EJP45" s="134"/>
      <c r="EJQ45" s="134"/>
      <c r="EJR45" s="134"/>
      <c r="EJS45" s="134"/>
      <c r="EJT45" s="134"/>
      <c r="EJU45" s="134"/>
      <c r="EJV45" s="134"/>
      <c r="EJW45" s="134"/>
      <c r="EJX45" s="134"/>
      <c r="EJY45" s="134"/>
      <c r="EJZ45" s="134"/>
      <c r="EKA45" s="134"/>
      <c r="EKB45" s="134"/>
      <c r="EKC45" s="134"/>
      <c r="EKD45" s="134"/>
      <c r="EKE45" s="134"/>
      <c r="EKF45" s="134"/>
      <c r="EKG45" s="134"/>
      <c r="EKH45" s="134"/>
      <c r="EKI45" s="134"/>
      <c r="EKJ45" s="134"/>
      <c r="EKK45" s="134"/>
      <c r="EKL45" s="134"/>
      <c r="EKM45" s="134"/>
      <c r="EKN45" s="134"/>
      <c r="EKO45" s="134"/>
      <c r="EKP45" s="134"/>
      <c r="EKQ45" s="134"/>
      <c r="EKR45" s="134"/>
      <c r="EKS45" s="134"/>
      <c r="EKT45" s="134"/>
      <c r="EKU45" s="134"/>
      <c r="EKV45" s="134"/>
      <c r="EKW45" s="134"/>
      <c r="EKX45" s="134"/>
      <c r="EKY45" s="134"/>
      <c r="EKZ45" s="134"/>
      <c r="ELA45" s="134"/>
      <c r="ELB45" s="134"/>
      <c r="ELC45" s="134"/>
      <c r="ELD45" s="134"/>
      <c r="ELE45" s="134"/>
      <c r="ELF45" s="134"/>
      <c r="ELG45" s="134"/>
      <c r="ELH45" s="134"/>
      <c r="ELI45" s="134"/>
      <c r="ELJ45" s="134"/>
      <c r="ELK45" s="134"/>
      <c r="ELL45" s="134"/>
      <c r="ELM45" s="134"/>
      <c r="ELN45" s="134"/>
      <c r="ELO45" s="134"/>
      <c r="ELP45" s="134"/>
      <c r="ELQ45" s="134"/>
      <c r="ELR45" s="134"/>
      <c r="ELS45" s="134"/>
      <c r="ELT45" s="134"/>
      <c r="ELU45" s="134"/>
      <c r="ELV45" s="134"/>
      <c r="ELW45" s="134"/>
      <c r="ELX45" s="134"/>
      <c r="ELY45" s="134"/>
      <c r="ELZ45" s="134"/>
      <c r="EMA45" s="134"/>
      <c r="EMB45" s="134"/>
      <c r="EMC45" s="134"/>
      <c r="EMD45" s="134"/>
      <c r="EME45" s="134"/>
      <c r="EMF45" s="134"/>
      <c r="EMG45" s="134"/>
      <c r="EMH45" s="134"/>
      <c r="EMI45" s="134"/>
      <c r="EMJ45" s="134"/>
      <c r="EMK45" s="134"/>
      <c r="EML45" s="134"/>
      <c r="EMM45" s="134"/>
      <c r="EMN45" s="134"/>
      <c r="EMO45" s="134"/>
      <c r="EMP45" s="134"/>
      <c r="EMQ45" s="134"/>
      <c r="EMR45" s="134"/>
      <c r="EMS45" s="134"/>
      <c r="EMT45" s="134"/>
      <c r="EMU45" s="134"/>
      <c r="EMV45" s="134"/>
      <c r="EMW45" s="134"/>
      <c r="EMX45" s="134"/>
      <c r="EMY45" s="134"/>
      <c r="EMZ45" s="134"/>
      <c r="ENA45" s="134"/>
      <c r="ENB45" s="134"/>
      <c r="ENC45" s="134"/>
      <c r="END45" s="134"/>
      <c r="ENE45" s="134"/>
      <c r="ENF45" s="134"/>
      <c r="ENG45" s="134"/>
      <c r="ENH45" s="134"/>
      <c r="ENI45" s="134"/>
      <c r="ENJ45" s="134"/>
      <c r="ENK45" s="134"/>
      <c r="ENL45" s="134"/>
      <c r="ENM45" s="134"/>
      <c r="ENN45" s="134"/>
      <c r="ENO45" s="134"/>
      <c r="ENP45" s="134"/>
      <c r="ENQ45" s="134"/>
      <c r="ENR45" s="134"/>
      <c r="ENS45" s="134"/>
      <c r="ENT45" s="134"/>
      <c r="ENU45" s="134"/>
      <c r="ENV45" s="134"/>
      <c r="ENW45" s="134"/>
      <c r="ENX45" s="134"/>
      <c r="ENY45" s="134"/>
      <c r="ENZ45" s="134"/>
      <c r="EOA45" s="134"/>
      <c r="EOB45" s="134"/>
      <c r="EOC45" s="134"/>
      <c r="EOD45" s="134"/>
      <c r="EOE45" s="134"/>
      <c r="EOF45" s="134"/>
      <c r="EOG45" s="134"/>
      <c r="EOH45" s="134"/>
      <c r="EOI45" s="134"/>
      <c r="EOJ45" s="134"/>
      <c r="EOK45" s="134"/>
      <c r="EOL45" s="134"/>
      <c r="EOM45" s="134"/>
      <c r="EON45" s="134"/>
      <c r="EOO45" s="134"/>
      <c r="EOP45" s="134"/>
      <c r="EOQ45" s="134"/>
      <c r="EOR45" s="134"/>
      <c r="EOS45" s="134"/>
      <c r="EOT45" s="134"/>
      <c r="EOU45" s="134"/>
      <c r="EOV45" s="134"/>
      <c r="EOW45" s="134"/>
      <c r="EOX45" s="134"/>
      <c r="EOY45" s="134"/>
      <c r="EOZ45" s="134"/>
      <c r="EPA45" s="134"/>
      <c r="EPB45" s="134"/>
      <c r="EPC45" s="134"/>
      <c r="EPD45" s="134"/>
      <c r="EPE45" s="134"/>
      <c r="EPF45" s="134"/>
      <c r="EPG45" s="134"/>
      <c r="EPH45" s="134"/>
      <c r="EPI45" s="134"/>
      <c r="EPJ45" s="134"/>
      <c r="EPK45" s="134"/>
      <c r="EPL45" s="134"/>
      <c r="EPM45" s="134"/>
      <c r="EPN45" s="134"/>
      <c r="EPO45" s="134"/>
      <c r="EPP45" s="134"/>
      <c r="EPQ45" s="134"/>
      <c r="EPR45" s="134"/>
      <c r="EPS45" s="134"/>
      <c r="EPT45" s="134"/>
      <c r="EPU45" s="134"/>
      <c r="EPV45" s="134"/>
      <c r="EPW45" s="134"/>
      <c r="EPX45" s="134"/>
      <c r="EPY45" s="134"/>
      <c r="EPZ45" s="134"/>
      <c r="EQA45" s="134"/>
      <c r="EQB45" s="134"/>
      <c r="EQC45" s="134"/>
      <c r="EQD45" s="134"/>
      <c r="EQE45" s="134"/>
      <c r="EQF45" s="134"/>
      <c r="EQG45" s="134"/>
      <c r="EQH45" s="134"/>
      <c r="EQI45" s="134"/>
      <c r="EQJ45" s="134"/>
      <c r="EQK45" s="134"/>
      <c r="EQL45" s="134"/>
      <c r="EQM45" s="134"/>
      <c r="EQN45" s="134"/>
      <c r="EQO45" s="134"/>
      <c r="EQP45" s="134"/>
      <c r="EQQ45" s="134"/>
      <c r="EQR45" s="134"/>
      <c r="EQS45" s="134"/>
      <c r="EQT45" s="134"/>
      <c r="EQU45" s="134"/>
      <c r="EQV45" s="134"/>
      <c r="EQW45" s="134"/>
      <c r="EQX45" s="134"/>
      <c r="EQY45" s="134"/>
      <c r="EQZ45" s="134"/>
      <c r="ERA45" s="134"/>
      <c r="ERB45" s="134"/>
      <c r="ERC45" s="134"/>
      <c r="ERD45" s="134"/>
      <c r="ERE45" s="134"/>
      <c r="ERF45" s="134"/>
      <c r="ERG45" s="134"/>
      <c r="ERH45" s="134"/>
      <c r="ERI45" s="134"/>
      <c r="ERJ45" s="134"/>
      <c r="ERK45" s="134"/>
      <c r="ERL45" s="134"/>
      <c r="ERM45" s="134"/>
      <c r="ERN45" s="134"/>
      <c r="ERO45" s="134"/>
      <c r="ERP45" s="134"/>
      <c r="ERQ45" s="134"/>
      <c r="ERR45" s="134"/>
      <c r="ERS45" s="134"/>
      <c r="ERT45" s="134"/>
      <c r="ERU45" s="134"/>
      <c r="ERV45" s="134"/>
      <c r="ERW45" s="134"/>
      <c r="ERX45" s="134"/>
      <c r="ERY45" s="134"/>
      <c r="ERZ45" s="134"/>
      <c r="ESA45" s="134"/>
      <c r="ESB45" s="134"/>
      <c r="ESC45" s="134"/>
      <c r="ESD45" s="134"/>
      <c r="ESE45" s="134"/>
      <c r="ESF45" s="134"/>
      <c r="ESG45" s="134"/>
      <c r="ESH45" s="134"/>
      <c r="ESI45" s="134"/>
      <c r="ESJ45" s="134"/>
      <c r="ESK45" s="134"/>
      <c r="ESL45" s="134"/>
      <c r="ESM45" s="134"/>
      <c r="ESN45" s="134"/>
      <c r="ESO45" s="134"/>
      <c r="ESP45" s="134"/>
      <c r="ESQ45" s="134"/>
      <c r="ESR45" s="134"/>
      <c r="ESS45" s="134"/>
      <c r="EST45" s="134"/>
      <c r="ESU45" s="134"/>
      <c r="ESV45" s="134"/>
      <c r="ESW45" s="134"/>
      <c r="ESX45" s="134"/>
      <c r="ESY45" s="134"/>
      <c r="ESZ45" s="134"/>
      <c r="ETA45" s="134"/>
      <c r="ETB45" s="134"/>
      <c r="ETC45" s="134"/>
      <c r="ETD45" s="134"/>
      <c r="ETE45" s="134"/>
      <c r="ETF45" s="134"/>
      <c r="ETG45" s="134"/>
      <c r="ETH45" s="134"/>
      <c r="ETI45" s="134"/>
      <c r="ETJ45" s="134"/>
      <c r="ETK45" s="134"/>
      <c r="ETL45" s="134"/>
      <c r="ETM45" s="134"/>
      <c r="ETN45" s="134"/>
      <c r="ETO45" s="134"/>
      <c r="ETP45" s="134"/>
      <c r="ETQ45" s="134"/>
      <c r="ETR45" s="134"/>
      <c r="ETS45" s="134"/>
      <c r="ETT45" s="134"/>
      <c r="ETU45" s="134"/>
      <c r="ETV45" s="134"/>
      <c r="ETW45" s="134"/>
      <c r="ETX45" s="134"/>
      <c r="ETY45" s="134"/>
      <c r="ETZ45" s="134"/>
      <c r="EUA45" s="134"/>
      <c r="EUB45" s="134"/>
      <c r="EUC45" s="134"/>
      <c r="EUD45" s="134"/>
      <c r="EUE45" s="134"/>
      <c r="EUF45" s="134"/>
      <c r="EUG45" s="134"/>
      <c r="EUH45" s="134"/>
      <c r="EUI45" s="134"/>
      <c r="EUJ45" s="134"/>
      <c r="EUK45" s="134"/>
      <c r="EUL45" s="134"/>
      <c r="EUM45" s="134"/>
      <c r="EUN45" s="134"/>
      <c r="EUO45" s="134"/>
      <c r="EUP45" s="134"/>
      <c r="EUQ45" s="134"/>
      <c r="EUR45" s="134"/>
      <c r="EUS45" s="134"/>
      <c r="EUT45" s="134"/>
      <c r="EUU45" s="134"/>
      <c r="EUV45" s="134"/>
      <c r="EUW45" s="134"/>
      <c r="EUX45" s="134"/>
      <c r="EUY45" s="134"/>
      <c r="EUZ45" s="134"/>
      <c r="EVA45" s="134"/>
      <c r="EVB45" s="134"/>
      <c r="EVC45" s="134"/>
      <c r="EVD45" s="134"/>
      <c r="EVE45" s="134"/>
      <c r="EVF45" s="134"/>
      <c r="EVG45" s="134"/>
      <c r="EVH45" s="134"/>
      <c r="EVI45" s="134"/>
      <c r="EVJ45" s="134"/>
      <c r="EVK45" s="134"/>
      <c r="EVL45" s="134"/>
      <c r="EVM45" s="134"/>
      <c r="EVN45" s="134"/>
      <c r="EVO45" s="134"/>
      <c r="EVP45" s="134"/>
      <c r="EVQ45" s="134"/>
      <c r="EVR45" s="134"/>
      <c r="EVS45" s="134"/>
      <c r="EVT45" s="134"/>
      <c r="EVU45" s="134"/>
      <c r="EVV45" s="134"/>
      <c r="EVW45" s="134"/>
      <c r="EVX45" s="134"/>
      <c r="EVY45" s="134"/>
      <c r="EVZ45" s="134"/>
      <c r="EWA45" s="134"/>
      <c r="EWB45" s="134"/>
      <c r="EWC45" s="134"/>
      <c r="EWD45" s="134"/>
      <c r="EWE45" s="134"/>
      <c r="EWF45" s="134"/>
      <c r="EWG45" s="134"/>
      <c r="EWH45" s="134"/>
      <c r="EWI45" s="134"/>
      <c r="EWJ45" s="134"/>
      <c r="EWK45" s="134"/>
      <c r="EWL45" s="134"/>
      <c r="EWM45" s="134"/>
      <c r="EWN45" s="134"/>
      <c r="EWO45" s="134"/>
      <c r="EWP45" s="134"/>
      <c r="EWQ45" s="134"/>
      <c r="EWR45" s="134"/>
      <c r="EWS45" s="134"/>
      <c r="EWT45" s="134"/>
      <c r="EWU45" s="134"/>
      <c r="EWV45" s="134"/>
      <c r="EWW45" s="134"/>
      <c r="EWX45" s="134"/>
      <c r="EWY45" s="134"/>
      <c r="EWZ45" s="134"/>
      <c r="EXA45" s="134"/>
      <c r="EXB45" s="134"/>
      <c r="EXC45" s="134"/>
      <c r="EXD45" s="134"/>
      <c r="EXE45" s="134"/>
      <c r="EXF45" s="134"/>
      <c r="EXG45" s="134"/>
      <c r="EXH45" s="134"/>
      <c r="EXI45" s="134"/>
      <c r="EXJ45" s="134"/>
      <c r="EXK45" s="134"/>
      <c r="EXL45" s="134"/>
      <c r="EXM45" s="134"/>
      <c r="EXN45" s="134"/>
      <c r="EXO45" s="134"/>
      <c r="EXP45" s="134"/>
      <c r="EXQ45" s="134"/>
      <c r="EXR45" s="134"/>
      <c r="EXS45" s="134"/>
      <c r="EXT45" s="134"/>
      <c r="EXU45" s="134"/>
      <c r="EXV45" s="134"/>
      <c r="EXW45" s="134"/>
      <c r="EXX45" s="134"/>
      <c r="EXY45" s="134"/>
      <c r="EXZ45" s="134"/>
      <c r="EYA45" s="134"/>
      <c r="EYB45" s="134"/>
      <c r="EYC45" s="134"/>
      <c r="EYD45" s="134"/>
      <c r="EYE45" s="134"/>
      <c r="EYF45" s="134"/>
      <c r="EYG45" s="134"/>
      <c r="EYH45" s="134"/>
      <c r="EYI45" s="134"/>
      <c r="EYJ45" s="134"/>
      <c r="EYK45" s="134"/>
      <c r="EYL45" s="134"/>
      <c r="EYM45" s="134"/>
      <c r="EYN45" s="134"/>
      <c r="EYO45" s="134"/>
      <c r="EYP45" s="134"/>
      <c r="EYQ45" s="134"/>
      <c r="EYR45" s="134"/>
      <c r="EYS45" s="134"/>
      <c r="EYT45" s="134"/>
      <c r="EYU45" s="134"/>
      <c r="EYV45" s="134"/>
      <c r="EYW45" s="134"/>
      <c r="EYX45" s="134"/>
      <c r="EYY45" s="134"/>
      <c r="EYZ45" s="134"/>
      <c r="EZA45" s="134"/>
      <c r="EZB45" s="134"/>
      <c r="EZC45" s="134"/>
      <c r="EZD45" s="134"/>
      <c r="EZE45" s="134"/>
      <c r="EZF45" s="134"/>
      <c r="EZG45" s="134"/>
      <c r="EZH45" s="134"/>
      <c r="EZI45" s="134"/>
      <c r="EZJ45" s="134"/>
      <c r="EZK45" s="134"/>
      <c r="EZL45" s="134"/>
      <c r="EZM45" s="134"/>
      <c r="EZN45" s="134"/>
      <c r="EZO45" s="134"/>
      <c r="EZP45" s="134"/>
      <c r="EZQ45" s="134"/>
      <c r="EZR45" s="134"/>
      <c r="EZS45" s="134"/>
      <c r="EZT45" s="134"/>
      <c r="EZU45" s="134"/>
      <c r="EZV45" s="134"/>
      <c r="EZW45" s="134"/>
      <c r="EZX45" s="134"/>
      <c r="EZY45" s="134"/>
      <c r="EZZ45" s="134"/>
      <c r="FAA45" s="134"/>
      <c r="FAB45" s="134"/>
      <c r="FAC45" s="134"/>
      <c r="FAD45" s="134"/>
      <c r="FAE45" s="134"/>
      <c r="FAF45" s="134"/>
      <c r="FAG45" s="134"/>
      <c r="FAH45" s="134"/>
      <c r="FAI45" s="134"/>
      <c r="FAJ45" s="134"/>
      <c r="FAK45" s="134"/>
      <c r="FAL45" s="134"/>
      <c r="FAM45" s="134"/>
      <c r="FAN45" s="134"/>
      <c r="FAO45" s="134"/>
      <c r="FAP45" s="134"/>
      <c r="FAQ45" s="134"/>
      <c r="FAR45" s="134"/>
      <c r="FAS45" s="134"/>
      <c r="FAT45" s="134"/>
      <c r="FAU45" s="134"/>
      <c r="FAV45" s="134"/>
      <c r="FAW45" s="134"/>
      <c r="FAX45" s="134"/>
      <c r="FAY45" s="134"/>
      <c r="FAZ45" s="134"/>
      <c r="FBA45" s="134"/>
      <c r="FBB45" s="134"/>
      <c r="FBC45" s="134"/>
      <c r="FBD45" s="134"/>
      <c r="FBE45" s="134"/>
      <c r="FBF45" s="134"/>
      <c r="FBG45" s="134"/>
      <c r="FBH45" s="134"/>
      <c r="FBI45" s="134"/>
      <c r="FBJ45" s="134"/>
      <c r="FBK45" s="134"/>
      <c r="FBL45" s="134"/>
      <c r="FBM45" s="134"/>
      <c r="FBN45" s="134"/>
      <c r="FBO45" s="134"/>
      <c r="FBP45" s="134"/>
      <c r="FBQ45" s="134"/>
      <c r="FBR45" s="134"/>
      <c r="FBS45" s="134"/>
      <c r="FBT45" s="134"/>
      <c r="FBU45" s="134"/>
      <c r="FBV45" s="134"/>
      <c r="FBW45" s="134"/>
      <c r="FBX45" s="134"/>
      <c r="FBY45" s="134"/>
      <c r="FBZ45" s="134"/>
      <c r="FCA45" s="134"/>
      <c r="FCB45" s="134"/>
      <c r="FCC45" s="134"/>
      <c r="FCD45" s="134"/>
      <c r="FCE45" s="134"/>
      <c r="FCF45" s="134"/>
      <c r="FCG45" s="134"/>
      <c r="FCH45" s="134"/>
      <c r="FCI45" s="134"/>
      <c r="FCJ45" s="134"/>
      <c r="FCK45" s="134"/>
      <c r="FCL45" s="134"/>
      <c r="FCM45" s="134"/>
      <c r="FCN45" s="134"/>
      <c r="FCO45" s="134"/>
      <c r="FCP45" s="134"/>
      <c r="FCQ45" s="134"/>
      <c r="FCR45" s="134"/>
      <c r="FCS45" s="134"/>
      <c r="FCT45" s="134"/>
      <c r="FCU45" s="134"/>
      <c r="FCV45" s="134"/>
      <c r="FCW45" s="134"/>
      <c r="FCX45" s="134"/>
      <c r="FCY45" s="134"/>
      <c r="FCZ45" s="134"/>
      <c r="FDA45" s="134"/>
      <c r="FDB45" s="134"/>
      <c r="FDC45" s="134"/>
      <c r="FDD45" s="134"/>
      <c r="FDE45" s="134"/>
      <c r="FDF45" s="134"/>
      <c r="FDG45" s="134"/>
      <c r="FDH45" s="134"/>
      <c r="FDI45" s="134"/>
      <c r="FDJ45" s="134"/>
      <c r="FDK45" s="134"/>
      <c r="FDL45" s="134"/>
      <c r="FDM45" s="134"/>
      <c r="FDN45" s="134"/>
      <c r="FDO45" s="134"/>
      <c r="FDP45" s="134"/>
      <c r="FDQ45" s="134"/>
      <c r="FDR45" s="134"/>
      <c r="FDS45" s="134"/>
      <c r="FDT45" s="134"/>
      <c r="FDU45" s="134"/>
      <c r="FDV45" s="134"/>
      <c r="FDW45" s="134"/>
      <c r="FDX45" s="134"/>
      <c r="FDY45" s="134"/>
      <c r="FDZ45" s="134"/>
      <c r="FEA45" s="134"/>
      <c r="FEB45" s="134"/>
      <c r="FEC45" s="134"/>
      <c r="FED45" s="134"/>
      <c r="FEE45" s="134"/>
      <c r="FEF45" s="134"/>
      <c r="FEG45" s="134"/>
      <c r="FEH45" s="134"/>
      <c r="FEI45" s="134"/>
      <c r="FEJ45" s="134"/>
      <c r="FEK45" s="134"/>
      <c r="FEL45" s="134"/>
      <c r="FEM45" s="134"/>
      <c r="FEN45" s="134"/>
      <c r="FEO45" s="134"/>
      <c r="FEP45" s="134"/>
      <c r="FEQ45" s="134"/>
      <c r="FER45" s="134"/>
      <c r="FES45" s="134"/>
      <c r="FET45" s="134"/>
      <c r="FEU45" s="134"/>
      <c r="FEV45" s="134"/>
      <c r="FEW45" s="134"/>
      <c r="FEX45" s="134"/>
      <c r="FEY45" s="134"/>
      <c r="FEZ45" s="134"/>
      <c r="FFA45" s="134"/>
      <c r="FFB45" s="134"/>
      <c r="FFC45" s="134"/>
      <c r="FFD45" s="134"/>
      <c r="FFE45" s="134"/>
      <c r="FFF45" s="134"/>
      <c r="FFG45" s="134"/>
      <c r="FFH45" s="134"/>
      <c r="FFI45" s="134"/>
      <c r="FFJ45" s="134"/>
      <c r="FFK45" s="134"/>
      <c r="FFL45" s="134"/>
      <c r="FFM45" s="134"/>
      <c r="FFN45" s="134"/>
      <c r="FFO45" s="134"/>
      <c r="FFP45" s="134"/>
      <c r="FFQ45" s="134"/>
      <c r="FFR45" s="134"/>
      <c r="FFS45" s="134"/>
      <c r="FFT45" s="134"/>
      <c r="FFU45" s="134"/>
      <c r="FFV45" s="134"/>
      <c r="FFW45" s="134"/>
      <c r="FFX45" s="134"/>
      <c r="FFY45" s="134"/>
      <c r="FFZ45" s="134"/>
      <c r="FGA45" s="134"/>
      <c r="FGB45" s="134"/>
      <c r="FGC45" s="134"/>
      <c r="FGD45" s="134"/>
      <c r="FGE45" s="134"/>
      <c r="FGF45" s="134"/>
      <c r="FGG45" s="134"/>
      <c r="FGH45" s="134"/>
      <c r="FGI45" s="134"/>
      <c r="FGJ45" s="134"/>
      <c r="FGK45" s="134"/>
      <c r="FGL45" s="134"/>
      <c r="FGM45" s="134"/>
      <c r="FGN45" s="134"/>
      <c r="FGO45" s="134"/>
      <c r="FGP45" s="134"/>
      <c r="FGQ45" s="134"/>
      <c r="FGR45" s="134"/>
      <c r="FGS45" s="134"/>
      <c r="FGT45" s="134"/>
      <c r="FGU45" s="134"/>
      <c r="FGV45" s="134"/>
      <c r="FGW45" s="134"/>
      <c r="FGX45" s="134"/>
      <c r="FGY45" s="134"/>
      <c r="FGZ45" s="134"/>
      <c r="FHA45" s="134"/>
      <c r="FHB45" s="134"/>
      <c r="FHC45" s="134"/>
      <c r="FHD45" s="134"/>
      <c r="FHE45" s="134"/>
      <c r="FHF45" s="134"/>
      <c r="FHG45" s="134"/>
      <c r="FHH45" s="134"/>
      <c r="FHI45" s="134"/>
      <c r="FHJ45" s="134"/>
      <c r="FHK45" s="134"/>
      <c r="FHL45" s="134"/>
      <c r="FHM45" s="134"/>
      <c r="FHN45" s="134"/>
      <c r="FHO45" s="134"/>
      <c r="FHP45" s="134"/>
      <c r="FHQ45" s="134"/>
      <c r="FHR45" s="134"/>
      <c r="FHS45" s="134"/>
      <c r="FHT45" s="134"/>
      <c r="FHU45" s="134"/>
      <c r="FHV45" s="134"/>
      <c r="FHW45" s="134"/>
      <c r="FHX45" s="134"/>
      <c r="FHY45" s="134"/>
      <c r="FHZ45" s="134"/>
      <c r="FIA45" s="134"/>
      <c r="FIB45" s="134"/>
      <c r="FIC45" s="134"/>
      <c r="FID45" s="134"/>
      <c r="FIE45" s="134"/>
      <c r="FIF45" s="134"/>
      <c r="FIG45" s="134"/>
      <c r="FIH45" s="134"/>
      <c r="FII45" s="134"/>
      <c r="FIJ45" s="134"/>
      <c r="FIK45" s="134"/>
      <c r="FIL45" s="134"/>
      <c r="FIM45" s="134"/>
      <c r="FIN45" s="134"/>
      <c r="FIO45" s="134"/>
      <c r="FIP45" s="134"/>
      <c r="FIQ45" s="134"/>
      <c r="FIR45" s="134"/>
      <c r="FIS45" s="134"/>
      <c r="FIT45" s="134"/>
      <c r="FIU45" s="134"/>
      <c r="FIV45" s="134"/>
      <c r="FIW45" s="134"/>
      <c r="FIX45" s="134"/>
      <c r="FIY45" s="134"/>
      <c r="FIZ45" s="134"/>
      <c r="FJA45" s="134"/>
      <c r="FJB45" s="134"/>
      <c r="FJC45" s="134"/>
      <c r="FJD45" s="134"/>
      <c r="FJE45" s="134"/>
      <c r="FJF45" s="134"/>
      <c r="FJG45" s="134"/>
      <c r="FJH45" s="134"/>
      <c r="FJI45" s="134"/>
      <c r="FJJ45" s="134"/>
      <c r="FJK45" s="134"/>
      <c r="FJL45" s="134"/>
      <c r="FJM45" s="134"/>
      <c r="FJN45" s="134"/>
      <c r="FJO45" s="134"/>
      <c r="FJP45" s="134"/>
      <c r="FJQ45" s="134"/>
      <c r="FJR45" s="134"/>
      <c r="FJS45" s="134"/>
      <c r="FJT45" s="134"/>
      <c r="FJU45" s="134"/>
      <c r="FJV45" s="134"/>
      <c r="FJW45" s="134"/>
      <c r="FJX45" s="134"/>
      <c r="FJY45" s="134"/>
      <c r="FJZ45" s="134"/>
      <c r="FKA45" s="134"/>
      <c r="FKB45" s="134"/>
      <c r="FKC45" s="134"/>
      <c r="FKD45" s="134"/>
      <c r="FKE45" s="134"/>
      <c r="FKF45" s="134"/>
      <c r="FKG45" s="134"/>
      <c r="FKH45" s="134"/>
      <c r="FKI45" s="134"/>
      <c r="FKJ45" s="134"/>
      <c r="FKK45" s="134"/>
      <c r="FKL45" s="134"/>
      <c r="FKM45" s="134"/>
      <c r="FKN45" s="134"/>
      <c r="FKO45" s="134"/>
      <c r="FKP45" s="134"/>
      <c r="FKQ45" s="134"/>
      <c r="FKR45" s="134"/>
      <c r="FKS45" s="134"/>
      <c r="FKT45" s="134"/>
      <c r="FKU45" s="134"/>
      <c r="FKV45" s="134"/>
      <c r="FKW45" s="134"/>
      <c r="FKX45" s="134"/>
      <c r="FKY45" s="134"/>
      <c r="FKZ45" s="134"/>
      <c r="FLA45" s="134"/>
      <c r="FLB45" s="134"/>
      <c r="FLC45" s="134"/>
      <c r="FLD45" s="134"/>
      <c r="FLE45" s="134"/>
      <c r="FLF45" s="134"/>
      <c r="FLG45" s="134"/>
      <c r="FLH45" s="134"/>
      <c r="FLI45" s="134"/>
      <c r="FLJ45" s="134"/>
      <c r="FLK45" s="134"/>
      <c r="FLL45" s="134"/>
      <c r="FLM45" s="134"/>
      <c r="FLN45" s="134"/>
      <c r="FLO45" s="134"/>
      <c r="FLP45" s="134"/>
      <c r="FLQ45" s="134"/>
      <c r="FLR45" s="134"/>
      <c r="FLS45" s="134"/>
      <c r="FLT45" s="134"/>
      <c r="FLU45" s="134"/>
      <c r="FLV45" s="134"/>
      <c r="FLW45" s="134"/>
      <c r="FLX45" s="134"/>
      <c r="FLY45" s="134"/>
      <c r="FLZ45" s="134"/>
      <c r="FMA45" s="134"/>
      <c r="FMB45" s="134"/>
      <c r="FMC45" s="134"/>
      <c r="FMD45" s="134"/>
      <c r="FME45" s="134"/>
      <c r="FMF45" s="134"/>
      <c r="FMG45" s="134"/>
      <c r="FMH45" s="134"/>
      <c r="FMI45" s="134"/>
      <c r="FMJ45" s="134"/>
      <c r="FMK45" s="134"/>
      <c r="FML45" s="134"/>
      <c r="FMM45" s="134"/>
      <c r="FMN45" s="134"/>
      <c r="FMO45" s="134"/>
      <c r="FMP45" s="134"/>
      <c r="FMQ45" s="134"/>
      <c r="FMR45" s="134"/>
      <c r="FMS45" s="134"/>
      <c r="FMT45" s="134"/>
      <c r="FMU45" s="134"/>
      <c r="FMV45" s="134"/>
      <c r="FMW45" s="134"/>
      <c r="FMX45" s="134"/>
      <c r="FMY45" s="134"/>
      <c r="FMZ45" s="134"/>
      <c r="FNA45" s="134"/>
      <c r="FNB45" s="134"/>
      <c r="FNC45" s="134"/>
      <c r="FND45" s="134"/>
      <c r="FNE45" s="134"/>
      <c r="FNF45" s="134"/>
      <c r="FNG45" s="134"/>
      <c r="FNH45" s="134"/>
      <c r="FNI45" s="134"/>
      <c r="FNJ45" s="134"/>
      <c r="FNK45" s="134"/>
      <c r="FNL45" s="134"/>
      <c r="FNM45" s="134"/>
      <c r="FNN45" s="134"/>
      <c r="FNO45" s="134"/>
      <c r="FNP45" s="134"/>
      <c r="FNQ45" s="134"/>
      <c r="FNR45" s="134"/>
      <c r="FNS45" s="134"/>
      <c r="FNT45" s="134"/>
      <c r="FNU45" s="134"/>
      <c r="FNV45" s="134"/>
      <c r="FNW45" s="134"/>
      <c r="FNX45" s="134"/>
      <c r="FNY45" s="134"/>
      <c r="FNZ45" s="134"/>
      <c r="FOA45" s="134"/>
      <c r="FOB45" s="134"/>
      <c r="FOC45" s="134"/>
      <c r="FOD45" s="134"/>
      <c r="FOE45" s="134"/>
      <c r="FOF45" s="134"/>
      <c r="FOG45" s="134"/>
      <c r="FOH45" s="134"/>
      <c r="FOI45" s="134"/>
      <c r="FOJ45" s="134"/>
      <c r="FOK45" s="134"/>
      <c r="FOL45" s="134"/>
      <c r="FOM45" s="134"/>
      <c r="FON45" s="134"/>
      <c r="FOO45" s="134"/>
      <c r="FOP45" s="134"/>
      <c r="FOQ45" s="134"/>
      <c r="FOR45" s="134"/>
      <c r="FOS45" s="134"/>
      <c r="FOT45" s="134"/>
      <c r="FOU45" s="134"/>
      <c r="FOV45" s="134"/>
      <c r="FOW45" s="134"/>
      <c r="FOX45" s="134"/>
      <c r="FOY45" s="134"/>
      <c r="FOZ45" s="134"/>
      <c r="FPA45" s="134"/>
      <c r="FPB45" s="134"/>
      <c r="FPC45" s="134"/>
      <c r="FPD45" s="134"/>
      <c r="FPE45" s="134"/>
      <c r="FPF45" s="134"/>
      <c r="FPG45" s="134"/>
      <c r="FPH45" s="134"/>
      <c r="FPI45" s="134"/>
      <c r="FPJ45" s="134"/>
      <c r="FPK45" s="134"/>
      <c r="FPL45" s="134"/>
      <c r="FPM45" s="134"/>
      <c r="FPN45" s="134"/>
      <c r="FPO45" s="134"/>
      <c r="FPP45" s="134"/>
      <c r="FPQ45" s="134"/>
      <c r="FPR45" s="134"/>
      <c r="FPS45" s="134"/>
      <c r="FPT45" s="134"/>
      <c r="FPU45" s="134"/>
      <c r="FPV45" s="134"/>
      <c r="FPW45" s="134"/>
      <c r="FPX45" s="134"/>
      <c r="FPY45" s="134"/>
      <c r="FPZ45" s="134"/>
      <c r="FQA45" s="134"/>
      <c r="FQB45" s="134"/>
      <c r="FQC45" s="134"/>
      <c r="FQD45" s="134"/>
      <c r="FQE45" s="134"/>
      <c r="FQF45" s="134"/>
      <c r="FQG45" s="134"/>
      <c r="FQH45" s="134"/>
      <c r="FQI45" s="134"/>
      <c r="FQJ45" s="134"/>
      <c r="FQK45" s="134"/>
      <c r="FQL45" s="134"/>
      <c r="FQM45" s="134"/>
      <c r="FQN45" s="134"/>
      <c r="FQO45" s="134"/>
      <c r="FQP45" s="134"/>
      <c r="FQQ45" s="134"/>
      <c r="FQR45" s="134"/>
      <c r="FQS45" s="134"/>
      <c r="FQT45" s="134"/>
      <c r="FQU45" s="134"/>
      <c r="FQV45" s="134"/>
      <c r="FQW45" s="134"/>
      <c r="FQX45" s="134"/>
      <c r="FQY45" s="134"/>
      <c r="FQZ45" s="134"/>
      <c r="FRA45" s="134"/>
      <c r="FRB45" s="134"/>
      <c r="FRC45" s="134"/>
      <c r="FRD45" s="134"/>
      <c r="FRE45" s="134"/>
      <c r="FRF45" s="134"/>
      <c r="FRG45" s="134"/>
      <c r="FRH45" s="134"/>
      <c r="FRI45" s="134"/>
      <c r="FRJ45" s="134"/>
      <c r="FRK45" s="134"/>
      <c r="FRL45" s="134"/>
      <c r="FRM45" s="134"/>
      <c r="FRN45" s="134"/>
      <c r="FRO45" s="134"/>
      <c r="FRP45" s="134"/>
      <c r="FRQ45" s="134"/>
      <c r="FRR45" s="134"/>
      <c r="FRS45" s="134"/>
      <c r="FRT45" s="134"/>
      <c r="FRU45" s="134"/>
      <c r="FRV45" s="134"/>
      <c r="FRW45" s="134"/>
      <c r="FRX45" s="134"/>
      <c r="FRY45" s="134"/>
      <c r="FRZ45" s="134"/>
      <c r="FSA45" s="134"/>
      <c r="FSB45" s="134"/>
      <c r="FSC45" s="134"/>
      <c r="FSD45" s="134"/>
      <c r="FSE45" s="134"/>
      <c r="FSF45" s="134"/>
      <c r="FSG45" s="134"/>
      <c r="FSH45" s="134"/>
      <c r="FSI45" s="134"/>
      <c r="FSJ45" s="134"/>
      <c r="FSK45" s="134"/>
      <c r="FSL45" s="134"/>
      <c r="FSM45" s="134"/>
      <c r="FSN45" s="134"/>
      <c r="FSO45" s="134"/>
      <c r="FSP45" s="134"/>
      <c r="FSQ45" s="134"/>
      <c r="FSR45" s="134"/>
      <c r="FSS45" s="134"/>
      <c r="FST45" s="134"/>
      <c r="FSU45" s="134"/>
      <c r="FSV45" s="134"/>
      <c r="FSW45" s="134"/>
      <c r="FSX45" s="134"/>
      <c r="FSY45" s="134"/>
      <c r="FSZ45" s="134"/>
      <c r="FTA45" s="134"/>
      <c r="FTB45" s="134"/>
      <c r="FTC45" s="134"/>
      <c r="FTD45" s="134"/>
      <c r="FTE45" s="134"/>
      <c r="FTF45" s="134"/>
      <c r="FTG45" s="134"/>
      <c r="FTH45" s="134"/>
      <c r="FTI45" s="134"/>
      <c r="FTJ45" s="134"/>
      <c r="FTK45" s="134"/>
      <c r="FTL45" s="134"/>
      <c r="FTM45" s="134"/>
      <c r="FTN45" s="134"/>
      <c r="FTO45" s="134"/>
      <c r="FTP45" s="134"/>
      <c r="FTQ45" s="134"/>
      <c r="FTR45" s="134"/>
      <c r="FTS45" s="134"/>
      <c r="FTT45" s="134"/>
      <c r="FTU45" s="134"/>
      <c r="FTV45" s="134"/>
      <c r="FTW45" s="134"/>
      <c r="FTX45" s="134"/>
      <c r="FTY45" s="134"/>
      <c r="FTZ45" s="134"/>
      <c r="FUA45" s="134"/>
      <c r="FUB45" s="134"/>
      <c r="FUC45" s="134"/>
      <c r="FUD45" s="134"/>
      <c r="FUE45" s="134"/>
      <c r="FUF45" s="134"/>
      <c r="FUG45" s="134"/>
      <c r="FUH45" s="134"/>
      <c r="FUI45" s="134"/>
      <c r="FUJ45" s="134"/>
      <c r="FUK45" s="134"/>
      <c r="FUL45" s="134"/>
      <c r="FUM45" s="134"/>
      <c r="FUN45" s="134"/>
      <c r="FUO45" s="134"/>
      <c r="FUP45" s="134"/>
      <c r="FUQ45" s="134"/>
      <c r="FUR45" s="134"/>
      <c r="FUS45" s="134"/>
      <c r="FUT45" s="134"/>
      <c r="FUU45" s="134"/>
      <c r="FUV45" s="134"/>
      <c r="FUW45" s="134"/>
      <c r="FUX45" s="134"/>
      <c r="FUY45" s="134"/>
      <c r="FUZ45" s="134"/>
      <c r="FVA45" s="134"/>
      <c r="FVB45" s="134"/>
      <c r="FVC45" s="134"/>
      <c r="FVD45" s="134"/>
      <c r="FVE45" s="134"/>
      <c r="FVF45" s="134"/>
      <c r="FVG45" s="134"/>
      <c r="FVH45" s="134"/>
      <c r="FVI45" s="134"/>
      <c r="FVJ45" s="134"/>
      <c r="FVK45" s="134"/>
      <c r="FVL45" s="134"/>
      <c r="FVM45" s="134"/>
      <c r="FVN45" s="134"/>
      <c r="FVO45" s="134"/>
      <c r="FVP45" s="134"/>
      <c r="FVQ45" s="134"/>
      <c r="FVR45" s="134"/>
      <c r="FVS45" s="134"/>
      <c r="FVT45" s="134"/>
      <c r="FVU45" s="134"/>
      <c r="FVV45" s="134"/>
      <c r="FVW45" s="134"/>
      <c r="FVX45" s="134"/>
      <c r="FVY45" s="134"/>
      <c r="FVZ45" s="134"/>
      <c r="FWA45" s="134"/>
      <c r="FWB45" s="134"/>
      <c r="FWC45" s="134"/>
      <c r="FWD45" s="134"/>
      <c r="FWE45" s="134"/>
      <c r="FWF45" s="134"/>
      <c r="FWG45" s="134"/>
      <c r="FWH45" s="134"/>
      <c r="FWI45" s="134"/>
      <c r="FWJ45" s="134"/>
      <c r="FWK45" s="134"/>
      <c r="FWL45" s="134"/>
      <c r="FWM45" s="134"/>
      <c r="FWN45" s="134"/>
      <c r="FWO45" s="134"/>
      <c r="FWP45" s="134"/>
      <c r="FWQ45" s="134"/>
      <c r="FWR45" s="134"/>
      <c r="FWS45" s="134"/>
      <c r="FWT45" s="134"/>
      <c r="FWU45" s="134"/>
      <c r="FWV45" s="134"/>
      <c r="FWW45" s="134"/>
      <c r="FWX45" s="134"/>
      <c r="FWY45" s="134"/>
      <c r="FWZ45" s="134"/>
      <c r="FXA45" s="134"/>
      <c r="FXB45" s="134"/>
      <c r="FXC45" s="134"/>
      <c r="FXD45" s="134"/>
      <c r="FXE45" s="134"/>
      <c r="FXF45" s="134"/>
      <c r="FXG45" s="134"/>
      <c r="FXH45" s="134"/>
      <c r="FXI45" s="134"/>
      <c r="FXJ45" s="134"/>
      <c r="FXK45" s="134"/>
      <c r="FXL45" s="134"/>
      <c r="FXM45" s="134"/>
      <c r="FXN45" s="134"/>
      <c r="FXO45" s="134"/>
      <c r="FXP45" s="134"/>
      <c r="FXQ45" s="134"/>
      <c r="FXR45" s="134"/>
      <c r="FXS45" s="134"/>
      <c r="FXT45" s="134"/>
      <c r="FXU45" s="134"/>
      <c r="FXV45" s="134"/>
      <c r="FXW45" s="134"/>
      <c r="FXX45" s="134"/>
      <c r="FXY45" s="134"/>
      <c r="FXZ45" s="134"/>
      <c r="FYA45" s="134"/>
      <c r="FYB45" s="134"/>
      <c r="FYC45" s="134"/>
      <c r="FYD45" s="134"/>
      <c r="FYE45" s="134"/>
      <c r="FYF45" s="134"/>
      <c r="FYG45" s="134"/>
      <c r="FYH45" s="134"/>
      <c r="FYI45" s="134"/>
      <c r="FYJ45" s="134"/>
      <c r="FYK45" s="134"/>
      <c r="FYL45" s="134"/>
      <c r="FYM45" s="134"/>
      <c r="FYN45" s="134"/>
      <c r="FYO45" s="134"/>
      <c r="FYP45" s="134"/>
      <c r="FYQ45" s="134"/>
      <c r="FYR45" s="134"/>
      <c r="FYS45" s="134"/>
      <c r="FYT45" s="134"/>
      <c r="FYU45" s="134"/>
      <c r="FYV45" s="134"/>
      <c r="FYW45" s="134"/>
      <c r="FYX45" s="134"/>
      <c r="FYY45" s="134"/>
      <c r="FYZ45" s="134"/>
      <c r="FZA45" s="134"/>
      <c r="FZB45" s="134"/>
      <c r="FZC45" s="134"/>
      <c r="FZD45" s="134"/>
      <c r="FZE45" s="134"/>
      <c r="FZF45" s="134"/>
      <c r="FZG45" s="134"/>
      <c r="FZH45" s="134"/>
      <c r="FZI45" s="134"/>
      <c r="FZJ45" s="134"/>
      <c r="FZK45" s="134"/>
      <c r="FZL45" s="134"/>
      <c r="FZM45" s="134"/>
      <c r="FZN45" s="134"/>
      <c r="FZO45" s="134"/>
      <c r="FZP45" s="134"/>
      <c r="FZQ45" s="134"/>
      <c r="FZR45" s="134"/>
      <c r="FZS45" s="134"/>
      <c r="FZT45" s="134"/>
      <c r="FZU45" s="134"/>
      <c r="FZV45" s="134"/>
      <c r="FZW45" s="134"/>
      <c r="FZX45" s="134"/>
      <c r="FZY45" s="134"/>
      <c r="FZZ45" s="134"/>
      <c r="GAA45" s="134"/>
      <c r="GAB45" s="134"/>
      <c r="GAC45" s="134"/>
      <c r="GAD45" s="134"/>
      <c r="GAE45" s="134"/>
      <c r="GAF45" s="134"/>
      <c r="GAG45" s="134"/>
      <c r="GAH45" s="134"/>
      <c r="GAI45" s="134"/>
      <c r="GAJ45" s="134"/>
      <c r="GAK45" s="134"/>
      <c r="GAL45" s="134"/>
      <c r="GAM45" s="134"/>
      <c r="GAN45" s="134"/>
      <c r="GAO45" s="134"/>
      <c r="GAP45" s="134"/>
      <c r="GAQ45" s="134"/>
      <c r="GAR45" s="134"/>
      <c r="GAS45" s="134"/>
      <c r="GAT45" s="134"/>
      <c r="GAU45" s="134"/>
      <c r="GAV45" s="134"/>
      <c r="GAW45" s="134"/>
      <c r="GAX45" s="134"/>
      <c r="GAY45" s="134"/>
      <c r="GAZ45" s="134"/>
      <c r="GBA45" s="134"/>
      <c r="GBB45" s="134"/>
      <c r="GBC45" s="134"/>
      <c r="GBD45" s="134"/>
      <c r="GBE45" s="134"/>
      <c r="GBF45" s="134"/>
      <c r="GBG45" s="134"/>
      <c r="GBH45" s="134"/>
      <c r="GBI45" s="134"/>
      <c r="GBJ45" s="134"/>
      <c r="GBK45" s="134"/>
      <c r="GBL45" s="134"/>
      <c r="GBM45" s="134"/>
      <c r="GBN45" s="134"/>
      <c r="GBO45" s="134"/>
      <c r="GBP45" s="134"/>
      <c r="GBQ45" s="134"/>
      <c r="GBR45" s="134"/>
      <c r="GBS45" s="134"/>
      <c r="GBT45" s="134"/>
      <c r="GBU45" s="134"/>
      <c r="GBV45" s="134"/>
      <c r="GBW45" s="134"/>
      <c r="GBX45" s="134"/>
      <c r="GBY45" s="134"/>
      <c r="GBZ45" s="134"/>
      <c r="GCA45" s="134"/>
      <c r="GCB45" s="134"/>
      <c r="GCC45" s="134"/>
      <c r="GCD45" s="134"/>
      <c r="GCE45" s="134"/>
      <c r="GCF45" s="134"/>
      <c r="GCG45" s="134"/>
      <c r="GCH45" s="134"/>
      <c r="GCI45" s="134"/>
      <c r="GCJ45" s="134"/>
      <c r="GCK45" s="134"/>
      <c r="GCL45" s="134"/>
      <c r="GCM45" s="134"/>
      <c r="GCN45" s="134"/>
      <c r="GCO45" s="134"/>
      <c r="GCP45" s="134"/>
      <c r="GCQ45" s="134"/>
      <c r="GCR45" s="134"/>
      <c r="GCS45" s="134"/>
      <c r="GCT45" s="134"/>
      <c r="GCU45" s="134"/>
      <c r="GCV45" s="134"/>
      <c r="GCW45" s="134"/>
      <c r="GCX45" s="134"/>
      <c r="GCY45" s="134"/>
      <c r="GCZ45" s="134"/>
      <c r="GDA45" s="134"/>
      <c r="GDB45" s="134"/>
      <c r="GDC45" s="134"/>
      <c r="GDD45" s="134"/>
      <c r="GDE45" s="134"/>
      <c r="GDF45" s="134"/>
      <c r="GDG45" s="134"/>
      <c r="GDH45" s="134"/>
      <c r="GDI45" s="134"/>
      <c r="GDJ45" s="134"/>
      <c r="GDK45" s="134"/>
      <c r="GDL45" s="134"/>
      <c r="GDM45" s="134"/>
      <c r="GDN45" s="134"/>
      <c r="GDO45" s="134"/>
      <c r="GDP45" s="134"/>
      <c r="GDQ45" s="134"/>
      <c r="GDR45" s="134"/>
      <c r="GDS45" s="134"/>
      <c r="GDT45" s="134"/>
      <c r="GDU45" s="134"/>
      <c r="GDV45" s="134"/>
      <c r="GDW45" s="134"/>
      <c r="GDX45" s="134"/>
      <c r="GDY45" s="134"/>
      <c r="GDZ45" s="134"/>
      <c r="GEA45" s="134"/>
      <c r="GEB45" s="134"/>
      <c r="GEC45" s="134"/>
      <c r="GED45" s="134"/>
      <c r="GEE45" s="134"/>
      <c r="GEF45" s="134"/>
      <c r="GEG45" s="134"/>
      <c r="GEH45" s="134"/>
      <c r="GEI45" s="134"/>
      <c r="GEJ45" s="134"/>
      <c r="GEK45" s="134"/>
      <c r="GEL45" s="134"/>
      <c r="GEM45" s="134"/>
      <c r="GEN45" s="134"/>
      <c r="GEO45" s="134"/>
      <c r="GEP45" s="134"/>
      <c r="GEQ45" s="134"/>
      <c r="GER45" s="134"/>
      <c r="GES45" s="134"/>
      <c r="GET45" s="134"/>
      <c r="GEU45" s="134"/>
      <c r="GEV45" s="134"/>
      <c r="GEW45" s="134"/>
      <c r="GEX45" s="134"/>
      <c r="GEY45" s="134"/>
      <c r="GEZ45" s="134"/>
      <c r="GFA45" s="134"/>
      <c r="GFB45" s="134"/>
      <c r="GFC45" s="134"/>
      <c r="GFD45" s="134"/>
      <c r="GFE45" s="134"/>
      <c r="GFF45" s="134"/>
      <c r="GFG45" s="134"/>
      <c r="GFH45" s="134"/>
      <c r="GFI45" s="134"/>
      <c r="GFJ45" s="134"/>
      <c r="GFK45" s="134"/>
      <c r="GFL45" s="134"/>
      <c r="GFM45" s="134"/>
      <c r="GFN45" s="134"/>
      <c r="GFO45" s="134"/>
      <c r="GFP45" s="134"/>
      <c r="GFQ45" s="134"/>
      <c r="GFR45" s="134"/>
      <c r="GFS45" s="134"/>
      <c r="GFT45" s="134"/>
      <c r="GFU45" s="134"/>
      <c r="GFV45" s="134"/>
      <c r="GFW45" s="134"/>
      <c r="GFX45" s="134"/>
      <c r="GFY45" s="134"/>
      <c r="GFZ45" s="134"/>
      <c r="GGA45" s="134"/>
      <c r="GGB45" s="134"/>
      <c r="GGC45" s="134"/>
      <c r="GGD45" s="134"/>
      <c r="GGE45" s="134"/>
      <c r="GGF45" s="134"/>
      <c r="GGG45" s="134"/>
      <c r="GGH45" s="134"/>
      <c r="GGI45" s="134"/>
      <c r="GGJ45" s="134"/>
      <c r="GGK45" s="134"/>
      <c r="GGL45" s="134"/>
      <c r="GGM45" s="134"/>
      <c r="GGN45" s="134"/>
      <c r="GGO45" s="134"/>
      <c r="GGP45" s="134"/>
      <c r="GGQ45" s="134"/>
      <c r="GGR45" s="134"/>
      <c r="GGS45" s="134"/>
      <c r="GGT45" s="134"/>
      <c r="GGU45" s="134"/>
      <c r="GGV45" s="134"/>
      <c r="GGW45" s="134"/>
      <c r="GGX45" s="134"/>
      <c r="GGY45" s="134"/>
      <c r="GGZ45" s="134"/>
      <c r="GHA45" s="134"/>
      <c r="GHB45" s="134"/>
      <c r="GHC45" s="134"/>
      <c r="GHD45" s="134"/>
      <c r="GHE45" s="134"/>
      <c r="GHF45" s="134"/>
      <c r="GHG45" s="134"/>
      <c r="GHH45" s="134"/>
      <c r="GHI45" s="134"/>
      <c r="GHJ45" s="134"/>
      <c r="GHK45" s="134"/>
      <c r="GHL45" s="134"/>
      <c r="GHM45" s="134"/>
      <c r="GHN45" s="134"/>
      <c r="GHO45" s="134"/>
      <c r="GHP45" s="134"/>
      <c r="GHQ45" s="134"/>
      <c r="GHR45" s="134"/>
      <c r="GHS45" s="134"/>
      <c r="GHT45" s="134"/>
      <c r="GHU45" s="134"/>
      <c r="GHV45" s="134"/>
      <c r="GHW45" s="134"/>
      <c r="GHX45" s="134"/>
      <c r="GHY45" s="134"/>
      <c r="GHZ45" s="134"/>
      <c r="GIA45" s="134"/>
      <c r="GIB45" s="134"/>
      <c r="GIC45" s="134"/>
      <c r="GID45" s="134"/>
      <c r="GIE45" s="134"/>
      <c r="GIF45" s="134"/>
      <c r="GIG45" s="134"/>
      <c r="GIH45" s="134"/>
      <c r="GII45" s="134"/>
      <c r="GIJ45" s="134"/>
      <c r="GIK45" s="134"/>
      <c r="GIL45" s="134"/>
      <c r="GIM45" s="134"/>
      <c r="GIN45" s="134"/>
      <c r="GIO45" s="134"/>
      <c r="GIP45" s="134"/>
      <c r="GIQ45" s="134"/>
      <c r="GIR45" s="134"/>
      <c r="GIS45" s="134"/>
      <c r="GIT45" s="134"/>
      <c r="GIU45" s="134"/>
      <c r="GIV45" s="134"/>
      <c r="GIW45" s="134"/>
      <c r="GIX45" s="134"/>
      <c r="GIY45" s="134"/>
      <c r="GIZ45" s="134"/>
      <c r="GJA45" s="134"/>
      <c r="GJB45" s="134"/>
      <c r="GJC45" s="134"/>
      <c r="GJD45" s="134"/>
      <c r="GJE45" s="134"/>
      <c r="GJF45" s="134"/>
      <c r="GJG45" s="134"/>
      <c r="GJH45" s="134"/>
      <c r="GJI45" s="134"/>
      <c r="GJJ45" s="134"/>
      <c r="GJK45" s="134"/>
      <c r="GJL45" s="134"/>
      <c r="GJM45" s="134"/>
      <c r="GJN45" s="134"/>
      <c r="GJO45" s="134"/>
      <c r="GJP45" s="134"/>
      <c r="GJQ45" s="134"/>
      <c r="GJR45" s="134"/>
      <c r="GJS45" s="134"/>
      <c r="GJT45" s="134"/>
      <c r="GJU45" s="134"/>
      <c r="GJV45" s="134"/>
      <c r="GJW45" s="134"/>
      <c r="GJX45" s="134"/>
      <c r="GJY45" s="134"/>
      <c r="GJZ45" s="134"/>
      <c r="GKA45" s="134"/>
      <c r="GKB45" s="134"/>
      <c r="GKC45" s="134"/>
      <c r="GKD45" s="134"/>
      <c r="GKE45" s="134"/>
      <c r="GKF45" s="134"/>
      <c r="GKG45" s="134"/>
      <c r="GKH45" s="134"/>
      <c r="GKI45" s="134"/>
      <c r="GKJ45" s="134"/>
      <c r="GKK45" s="134"/>
      <c r="GKL45" s="134"/>
      <c r="GKM45" s="134"/>
      <c r="GKN45" s="134"/>
      <c r="GKO45" s="134"/>
      <c r="GKP45" s="134"/>
      <c r="GKQ45" s="134"/>
      <c r="GKR45" s="134"/>
      <c r="GKS45" s="134"/>
      <c r="GKT45" s="134"/>
      <c r="GKU45" s="134"/>
      <c r="GKV45" s="134"/>
      <c r="GKW45" s="134"/>
      <c r="GKX45" s="134"/>
      <c r="GKY45" s="134"/>
      <c r="GKZ45" s="134"/>
      <c r="GLA45" s="134"/>
      <c r="GLB45" s="134"/>
      <c r="GLC45" s="134"/>
      <c r="GLD45" s="134"/>
      <c r="GLE45" s="134"/>
      <c r="GLF45" s="134"/>
      <c r="GLG45" s="134"/>
      <c r="GLH45" s="134"/>
      <c r="GLI45" s="134"/>
      <c r="GLJ45" s="134"/>
      <c r="GLK45" s="134"/>
      <c r="GLL45" s="134"/>
      <c r="GLM45" s="134"/>
      <c r="GLN45" s="134"/>
      <c r="GLO45" s="134"/>
      <c r="GLP45" s="134"/>
      <c r="GLQ45" s="134"/>
      <c r="GLR45" s="134"/>
      <c r="GLS45" s="134"/>
      <c r="GLT45" s="134"/>
      <c r="GLU45" s="134"/>
      <c r="GLV45" s="134"/>
      <c r="GLW45" s="134"/>
      <c r="GLX45" s="134"/>
      <c r="GLY45" s="134"/>
      <c r="GLZ45" s="134"/>
      <c r="GMA45" s="134"/>
      <c r="GMB45" s="134"/>
      <c r="GMC45" s="134"/>
      <c r="GMD45" s="134"/>
      <c r="GME45" s="134"/>
      <c r="GMF45" s="134"/>
      <c r="GMG45" s="134"/>
      <c r="GMH45" s="134"/>
      <c r="GMI45" s="134"/>
      <c r="GMJ45" s="134"/>
      <c r="GMK45" s="134"/>
      <c r="GML45" s="134"/>
      <c r="GMM45" s="134"/>
      <c r="GMN45" s="134"/>
      <c r="GMO45" s="134"/>
      <c r="GMP45" s="134"/>
      <c r="GMQ45" s="134"/>
      <c r="GMR45" s="134"/>
      <c r="GMS45" s="134"/>
      <c r="GMT45" s="134"/>
      <c r="GMU45" s="134"/>
      <c r="GMV45" s="134"/>
      <c r="GMW45" s="134"/>
      <c r="GMX45" s="134"/>
      <c r="GMY45" s="134"/>
      <c r="GMZ45" s="134"/>
      <c r="GNA45" s="134"/>
      <c r="GNB45" s="134"/>
      <c r="GNC45" s="134"/>
      <c r="GND45" s="134"/>
      <c r="GNE45" s="134"/>
      <c r="GNF45" s="134"/>
      <c r="GNG45" s="134"/>
      <c r="GNH45" s="134"/>
      <c r="GNI45" s="134"/>
      <c r="GNJ45" s="134"/>
      <c r="GNK45" s="134"/>
      <c r="GNL45" s="134"/>
      <c r="GNM45" s="134"/>
      <c r="GNN45" s="134"/>
      <c r="GNO45" s="134"/>
      <c r="GNP45" s="134"/>
      <c r="GNQ45" s="134"/>
      <c r="GNR45" s="134"/>
      <c r="GNS45" s="134"/>
      <c r="GNT45" s="134"/>
      <c r="GNU45" s="134"/>
      <c r="GNV45" s="134"/>
      <c r="GNW45" s="134"/>
      <c r="GNX45" s="134"/>
      <c r="GNY45" s="134"/>
      <c r="GNZ45" s="134"/>
      <c r="GOA45" s="134"/>
      <c r="GOB45" s="134"/>
      <c r="GOC45" s="134"/>
      <c r="GOD45" s="134"/>
      <c r="GOE45" s="134"/>
      <c r="GOF45" s="134"/>
      <c r="GOG45" s="134"/>
      <c r="GOH45" s="134"/>
      <c r="GOI45" s="134"/>
      <c r="GOJ45" s="134"/>
      <c r="GOK45" s="134"/>
      <c r="GOL45" s="134"/>
      <c r="GOM45" s="134"/>
      <c r="GON45" s="134"/>
      <c r="GOO45" s="134"/>
      <c r="GOP45" s="134"/>
      <c r="GOQ45" s="134"/>
      <c r="GOR45" s="134"/>
      <c r="GOS45" s="134"/>
      <c r="GOT45" s="134"/>
      <c r="GOU45" s="134"/>
      <c r="GOV45" s="134"/>
      <c r="GOW45" s="134"/>
      <c r="GOX45" s="134"/>
      <c r="GOY45" s="134"/>
      <c r="GOZ45" s="134"/>
      <c r="GPA45" s="134"/>
      <c r="GPB45" s="134"/>
      <c r="GPC45" s="134"/>
      <c r="GPD45" s="134"/>
      <c r="GPE45" s="134"/>
      <c r="GPF45" s="134"/>
      <c r="GPG45" s="134"/>
      <c r="GPH45" s="134"/>
      <c r="GPI45" s="134"/>
      <c r="GPJ45" s="134"/>
      <c r="GPK45" s="134"/>
      <c r="GPL45" s="134"/>
      <c r="GPM45" s="134"/>
      <c r="GPN45" s="134"/>
      <c r="GPO45" s="134"/>
      <c r="GPP45" s="134"/>
      <c r="GPQ45" s="134"/>
      <c r="GPR45" s="134"/>
      <c r="GPS45" s="134"/>
      <c r="GPT45" s="134"/>
      <c r="GPU45" s="134"/>
      <c r="GPV45" s="134"/>
      <c r="GPW45" s="134"/>
      <c r="GPX45" s="134"/>
      <c r="GPY45" s="134"/>
      <c r="GPZ45" s="134"/>
      <c r="GQA45" s="134"/>
      <c r="GQB45" s="134"/>
      <c r="GQC45" s="134"/>
      <c r="GQD45" s="134"/>
      <c r="GQE45" s="134"/>
      <c r="GQF45" s="134"/>
      <c r="GQG45" s="134"/>
      <c r="GQH45" s="134"/>
      <c r="GQI45" s="134"/>
      <c r="GQJ45" s="134"/>
      <c r="GQK45" s="134"/>
      <c r="GQL45" s="134"/>
      <c r="GQM45" s="134"/>
      <c r="GQN45" s="134"/>
      <c r="GQO45" s="134"/>
      <c r="GQP45" s="134"/>
      <c r="GQQ45" s="134"/>
      <c r="GQR45" s="134"/>
      <c r="GQS45" s="134"/>
      <c r="GQT45" s="134"/>
      <c r="GQU45" s="134"/>
      <c r="GQV45" s="134"/>
      <c r="GQW45" s="134"/>
      <c r="GQX45" s="134"/>
      <c r="GQY45" s="134"/>
      <c r="GQZ45" s="134"/>
      <c r="GRA45" s="134"/>
      <c r="GRB45" s="134"/>
      <c r="GRC45" s="134"/>
      <c r="GRD45" s="134"/>
      <c r="GRE45" s="134"/>
      <c r="GRF45" s="134"/>
      <c r="GRG45" s="134"/>
      <c r="GRH45" s="134"/>
      <c r="GRI45" s="134"/>
      <c r="GRJ45" s="134"/>
      <c r="GRK45" s="134"/>
      <c r="GRL45" s="134"/>
      <c r="GRM45" s="134"/>
      <c r="GRN45" s="134"/>
      <c r="GRO45" s="134"/>
      <c r="GRP45" s="134"/>
      <c r="GRQ45" s="134"/>
      <c r="GRR45" s="134"/>
      <c r="GRS45" s="134"/>
      <c r="GRT45" s="134"/>
      <c r="GRU45" s="134"/>
      <c r="GRV45" s="134"/>
      <c r="GRW45" s="134"/>
      <c r="GRX45" s="134"/>
      <c r="GRY45" s="134"/>
      <c r="GRZ45" s="134"/>
      <c r="GSA45" s="134"/>
      <c r="GSB45" s="134"/>
      <c r="GSC45" s="134"/>
      <c r="GSD45" s="134"/>
      <c r="GSE45" s="134"/>
      <c r="GSF45" s="134"/>
      <c r="GSG45" s="134"/>
      <c r="GSH45" s="134"/>
      <c r="GSI45" s="134"/>
      <c r="GSJ45" s="134"/>
      <c r="GSK45" s="134"/>
      <c r="GSL45" s="134"/>
      <c r="GSM45" s="134"/>
      <c r="GSN45" s="134"/>
      <c r="GSO45" s="134"/>
      <c r="GSP45" s="134"/>
      <c r="GSQ45" s="134"/>
      <c r="GSR45" s="134"/>
      <c r="GSS45" s="134"/>
      <c r="GST45" s="134"/>
      <c r="GSU45" s="134"/>
      <c r="GSV45" s="134"/>
      <c r="GSW45" s="134"/>
      <c r="GSX45" s="134"/>
      <c r="GSY45" s="134"/>
      <c r="GSZ45" s="134"/>
      <c r="GTA45" s="134"/>
      <c r="GTB45" s="134"/>
      <c r="GTC45" s="134"/>
      <c r="GTD45" s="134"/>
      <c r="GTE45" s="134"/>
      <c r="GTF45" s="134"/>
      <c r="GTG45" s="134"/>
      <c r="GTH45" s="134"/>
      <c r="GTI45" s="134"/>
      <c r="GTJ45" s="134"/>
      <c r="GTK45" s="134"/>
      <c r="GTL45" s="134"/>
      <c r="GTM45" s="134"/>
      <c r="GTN45" s="134"/>
      <c r="GTO45" s="134"/>
      <c r="GTP45" s="134"/>
      <c r="GTQ45" s="134"/>
      <c r="GTR45" s="134"/>
      <c r="GTS45" s="134"/>
      <c r="GTT45" s="134"/>
      <c r="GTU45" s="134"/>
      <c r="GTV45" s="134"/>
      <c r="GTW45" s="134"/>
      <c r="GTX45" s="134"/>
      <c r="GTY45" s="134"/>
      <c r="GTZ45" s="134"/>
      <c r="GUA45" s="134"/>
      <c r="GUB45" s="134"/>
      <c r="GUC45" s="134"/>
      <c r="GUD45" s="134"/>
      <c r="GUE45" s="134"/>
      <c r="GUF45" s="134"/>
      <c r="GUG45" s="134"/>
      <c r="GUH45" s="134"/>
      <c r="GUI45" s="134"/>
      <c r="GUJ45" s="134"/>
      <c r="GUK45" s="134"/>
      <c r="GUL45" s="134"/>
      <c r="GUM45" s="134"/>
      <c r="GUN45" s="134"/>
      <c r="GUO45" s="134"/>
      <c r="GUP45" s="134"/>
      <c r="GUQ45" s="134"/>
      <c r="GUR45" s="134"/>
      <c r="GUS45" s="134"/>
      <c r="GUT45" s="134"/>
      <c r="GUU45" s="134"/>
      <c r="GUV45" s="134"/>
      <c r="GUW45" s="134"/>
      <c r="GUX45" s="134"/>
      <c r="GUY45" s="134"/>
      <c r="GUZ45" s="134"/>
      <c r="GVA45" s="134"/>
      <c r="GVB45" s="134"/>
      <c r="GVC45" s="134"/>
      <c r="GVD45" s="134"/>
      <c r="GVE45" s="134"/>
      <c r="GVF45" s="134"/>
      <c r="GVG45" s="134"/>
      <c r="GVH45" s="134"/>
      <c r="GVI45" s="134"/>
      <c r="GVJ45" s="134"/>
      <c r="GVK45" s="134"/>
      <c r="GVL45" s="134"/>
      <c r="GVM45" s="134"/>
      <c r="GVN45" s="134"/>
      <c r="GVO45" s="134"/>
      <c r="GVP45" s="134"/>
      <c r="GVQ45" s="134"/>
      <c r="GVR45" s="134"/>
      <c r="GVS45" s="134"/>
      <c r="GVT45" s="134"/>
      <c r="GVU45" s="134"/>
      <c r="GVV45" s="134"/>
      <c r="GVW45" s="134"/>
      <c r="GVX45" s="134"/>
      <c r="GVY45" s="134"/>
      <c r="GVZ45" s="134"/>
      <c r="GWA45" s="134"/>
      <c r="GWB45" s="134"/>
      <c r="GWC45" s="134"/>
      <c r="GWD45" s="134"/>
      <c r="GWE45" s="134"/>
      <c r="GWF45" s="134"/>
      <c r="GWG45" s="134"/>
      <c r="GWH45" s="134"/>
      <c r="GWI45" s="134"/>
      <c r="GWJ45" s="134"/>
      <c r="GWK45" s="134"/>
      <c r="GWL45" s="134"/>
      <c r="GWM45" s="134"/>
      <c r="GWN45" s="134"/>
      <c r="GWO45" s="134"/>
      <c r="GWP45" s="134"/>
      <c r="GWQ45" s="134"/>
      <c r="GWR45" s="134"/>
      <c r="GWS45" s="134"/>
      <c r="GWT45" s="134"/>
      <c r="GWU45" s="134"/>
      <c r="GWV45" s="134"/>
      <c r="GWW45" s="134"/>
      <c r="GWX45" s="134"/>
      <c r="GWY45" s="134"/>
      <c r="GWZ45" s="134"/>
      <c r="GXA45" s="134"/>
      <c r="GXB45" s="134"/>
      <c r="GXC45" s="134"/>
      <c r="GXD45" s="134"/>
      <c r="GXE45" s="134"/>
      <c r="GXF45" s="134"/>
      <c r="GXG45" s="134"/>
      <c r="GXH45" s="134"/>
      <c r="GXI45" s="134"/>
      <c r="GXJ45" s="134"/>
      <c r="GXK45" s="134"/>
      <c r="GXL45" s="134"/>
      <c r="GXM45" s="134"/>
      <c r="GXN45" s="134"/>
      <c r="GXO45" s="134"/>
      <c r="GXP45" s="134"/>
      <c r="GXQ45" s="134"/>
      <c r="GXR45" s="134"/>
      <c r="GXS45" s="134"/>
      <c r="GXT45" s="134"/>
      <c r="GXU45" s="134"/>
      <c r="GXV45" s="134"/>
      <c r="GXW45" s="134"/>
      <c r="GXX45" s="134"/>
      <c r="GXY45" s="134"/>
      <c r="GXZ45" s="134"/>
      <c r="GYA45" s="134"/>
      <c r="GYB45" s="134"/>
      <c r="GYC45" s="134"/>
      <c r="GYD45" s="134"/>
      <c r="GYE45" s="134"/>
      <c r="GYF45" s="134"/>
      <c r="GYG45" s="134"/>
      <c r="GYH45" s="134"/>
      <c r="GYI45" s="134"/>
      <c r="GYJ45" s="134"/>
      <c r="GYK45" s="134"/>
      <c r="GYL45" s="134"/>
      <c r="GYM45" s="134"/>
      <c r="GYN45" s="134"/>
      <c r="GYO45" s="134"/>
      <c r="GYP45" s="134"/>
      <c r="GYQ45" s="134"/>
      <c r="GYR45" s="134"/>
      <c r="GYS45" s="134"/>
      <c r="GYT45" s="134"/>
      <c r="GYU45" s="134"/>
      <c r="GYV45" s="134"/>
      <c r="GYW45" s="134"/>
      <c r="GYX45" s="134"/>
      <c r="GYY45" s="134"/>
      <c r="GYZ45" s="134"/>
      <c r="GZA45" s="134"/>
      <c r="GZB45" s="134"/>
      <c r="GZC45" s="134"/>
      <c r="GZD45" s="134"/>
      <c r="GZE45" s="134"/>
      <c r="GZF45" s="134"/>
      <c r="GZG45" s="134"/>
      <c r="GZH45" s="134"/>
      <c r="GZI45" s="134"/>
      <c r="GZJ45" s="134"/>
      <c r="GZK45" s="134"/>
      <c r="GZL45" s="134"/>
      <c r="GZM45" s="134"/>
      <c r="GZN45" s="134"/>
      <c r="GZO45" s="134"/>
      <c r="GZP45" s="134"/>
      <c r="GZQ45" s="134"/>
      <c r="GZR45" s="134"/>
      <c r="GZS45" s="134"/>
      <c r="GZT45" s="134"/>
      <c r="GZU45" s="134"/>
      <c r="GZV45" s="134"/>
      <c r="GZW45" s="134"/>
      <c r="GZX45" s="134"/>
      <c r="GZY45" s="134"/>
      <c r="GZZ45" s="134"/>
      <c r="HAA45" s="134"/>
      <c r="HAB45" s="134"/>
      <c r="HAC45" s="134"/>
      <c r="HAD45" s="134"/>
      <c r="HAE45" s="134"/>
      <c r="HAF45" s="134"/>
      <c r="HAG45" s="134"/>
      <c r="HAH45" s="134"/>
      <c r="HAI45" s="134"/>
      <c r="HAJ45" s="134"/>
      <c r="HAK45" s="134"/>
      <c r="HAL45" s="134"/>
      <c r="HAM45" s="134"/>
      <c r="HAN45" s="134"/>
      <c r="HAO45" s="134"/>
      <c r="HAP45" s="134"/>
      <c r="HAQ45" s="134"/>
      <c r="HAR45" s="134"/>
      <c r="HAS45" s="134"/>
      <c r="HAT45" s="134"/>
      <c r="HAU45" s="134"/>
      <c r="HAV45" s="134"/>
      <c r="HAW45" s="134"/>
      <c r="HAX45" s="134"/>
      <c r="HAY45" s="134"/>
      <c r="HAZ45" s="134"/>
      <c r="HBA45" s="134"/>
      <c r="HBB45" s="134"/>
      <c r="HBC45" s="134"/>
      <c r="HBD45" s="134"/>
      <c r="HBE45" s="134"/>
      <c r="HBF45" s="134"/>
      <c r="HBG45" s="134"/>
      <c r="HBH45" s="134"/>
      <c r="HBI45" s="134"/>
      <c r="HBJ45" s="134"/>
      <c r="HBK45" s="134"/>
      <c r="HBL45" s="134"/>
      <c r="HBM45" s="134"/>
      <c r="HBN45" s="134"/>
      <c r="HBO45" s="134"/>
      <c r="HBP45" s="134"/>
      <c r="HBQ45" s="134"/>
      <c r="HBR45" s="134"/>
      <c r="HBS45" s="134"/>
      <c r="HBT45" s="134"/>
      <c r="HBU45" s="134"/>
      <c r="HBV45" s="134"/>
      <c r="HBW45" s="134"/>
      <c r="HBX45" s="134"/>
      <c r="HBY45" s="134"/>
      <c r="HBZ45" s="134"/>
      <c r="HCA45" s="134"/>
      <c r="HCB45" s="134"/>
      <c r="HCC45" s="134"/>
      <c r="HCD45" s="134"/>
      <c r="HCE45" s="134"/>
      <c r="HCF45" s="134"/>
      <c r="HCG45" s="134"/>
      <c r="HCH45" s="134"/>
      <c r="HCI45" s="134"/>
      <c r="HCJ45" s="134"/>
      <c r="HCK45" s="134"/>
      <c r="HCL45" s="134"/>
      <c r="HCM45" s="134"/>
      <c r="HCN45" s="134"/>
      <c r="HCO45" s="134"/>
      <c r="HCP45" s="134"/>
      <c r="HCQ45" s="134"/>
      <c r="HCR45" s="134"/>
      <c r="HCS45" s="134"/>
      <c r="HCT45" s="134"/>
      <c r="HCU45" s="134"/>
      <c r="HCV45" s="134"/>
      <c r="HCW45" s="134"/>
      <c r="HCX45" s="134"/>
      <c r="HCY45" s="134"/>
      <c r="HCZ45" s="134"/>
      <c r="HDA45" s="134"/>
      <c r="HDB45" s="134"/>
      <c r="HDC45" s="134"/>
      <c r="HDD45" s="134"/>
      <c r="HDE45" s="134"/>
      <c r="HDF45" s="134"/>
      <c r="HDG45" s="134"/>
      <c r="HDH45" s="134"/>
      <c r="HDI45" s="134"/>
      <c r="HDJ45" s="134"/>
      <c r="HDK45" s="134"/>
      <c r="HDL45" s="134"/>
      <c r="HDM45" s="134"/>
      <c r="HDN45" s="134"/>
      <c r="HDO45" s="134"/>
      <c r="HDP45" s="134"/>
      <c r="HDQ45" s="134"/>
      <c r="HDR45" s="134"/>
      <c r="HDS45" s="134"/>
      <c r="HDT45" s="134"/>
      <c r="HDU45" s="134"/>
      <c r="HDV45" s="134"/>
      <c r="HDW45" s="134"/>
      <c r="HDX45" s="134"/>
      <c r="HDY45" s="134"/>
      <c r="HDZ45" s="134"/>
      <c r="HEA45" s="134"/>
      <c r="HEB45" s="134"/>
      <c r="HEC45" s="134"/>
      <c r="HED45" s="134"/>
      <c r="HEE45" s="134"/>
      <c r="HEF45" s="134"/>
      <c r="HEG45" s="134"/>
      <c r="HEH45" s="134"/>
      <c r="HEI45" s="134"/>
      <c r="HEJ45" s="134"/>
      <c r="HEK45" s="134"/>
      <c r="HEL45" s="134"/>
      <c r="HEM45" s="134"/>
      <c r="HEN45" s="134"/>
      <c r="HEO45" s="134"/>
      <c r="HEP45" s="134"/>
      <c r="HEQ45" s="134"/>
      <c r="HER45" s="134"/>
      <c r="HES45" s="134"/>
      <c r="HET45" s="134"/>
      <c r="HEU45" s="134"/>
      <c r="HEV45" s="134"/>
      <c r="HEW45" s="134"/>
      <c r="HEX45" s="134"/>
      <c r="HEY45" s="134"/>
      <c r="HEZ45" s="134"/>
      <c r="HFA45" s="134"/>
      <c r="HFB45" s="134"/>
      <c r="HFC45" s="134"/>
      <c r="HFD45" s="134"/>
      <c r="HFE45" s="134"/>
      <c r="HFF45" s="134"/>
      <c r="HFG45" s="134"/>
      <c r="HFH45" s="134"/>
      <c r="HFI45" s="134"/>
      <c r="HFJ45" s="134"/>
      <c r="HFK45" s="134"/>
      <c r="HFL45" s="134"/>
      <c r="HFM45" s="134"/>
      <c r="HFN45" s="134"/>
      <c r="HFO45" s="134"/>
      <c r="HFP45" s="134"/>
      <c r="HFQ45" s="134"/>
      <c r="HFR45" s="134"/>
      <c r="HFS45" s="134"/>
      <c r="HFT45" s="134"/>
      <c r="HFU45" s="134"/>
      <c r="HFV45" s="134"/>
      <c r="HFW45" s="134"/>
      <c r="HFX45" s="134"/>
      <c r="HFY45" s="134"/>
      <c r="HFZ45" s="134"/>
      <c r="HGA45" s="134"/>
      <c r="HGB45" s="134"/>
      <c r="HGC45" s="134"/>
      <c r="HGD45" s="134"/>
      <c r="HGE45" s="134"/>
      <c r="HGF45" s="134"/>
      <c r="HGG45" s="134"/>
      <c r="HGH45" s="134"/>
      <c r="HGI45" s="134"/>
      <c r="HGJ45" s="134"/>
      <c r="HGK45" s="134"/>
      <c r="HGL45" s="134"/>
      <c r="HGM45" s="134"/>
      <c r="HGN45" s="134"/>
      <c r="HGO45" s="134"/>
      <c r="HGP45" s="134"/>
      <c r="HGQ45" s="134"/>
      <c r="HGR45" s="134"/>
      <c r="HGS45" s="134"/>
      <c r="HGT45" s="134"/>
      <c r="HGU45" s="134"/>
      <c r="HGV45" s="134"/>
      <c r="HGW45" s="134"/>
      <c r="HGX45" s="134"/>
      <c r="HGY45" s="134"/>
      <c r="HGZ45" s="134"/>
      <c r="HHA45" s="134"/>
      <c r="HHB45" s="134"/>
      <c r="HHC45" s="134"/>
      <c r="HHD45" s="134"/>
      <c r="HHE45" s="134"/>
      <c r="HHF45" s="134"/>
      <c r="HHG45" s="134"/>
      <c r="HHH45" s="134"/>
      <c r="HHI45" s="134"/>
      <c r="HHJ45" s="134"/>
      <c r="HHK45" s="134"/>
      <c r="HHL45" s="134"/>
      <c r="HHM45" s="134"/>
      <c r="HHN45" s="134"/>
      <c r="HHO45" s="134"/>
      <c r="HHP45" s="134"/>
      <c r="HHQ45" s="134"/>
      <c r="HHR45" s="134"/>
      <c r="HHS45" s="134"/>
      <c r="HHT45" s="134"/>
      <c r="HHU45" s="134"/>
      <c r="HHV45" s="134"/>
      <c r="HHW45" s="134"/>
      <c r="HHX45" s="134"/>
      <c r="HHY45" s="134"/>
      <c r="HHZ45" s="134"/>
      <c r="HIA45" s="134"/>
      <c r="HIB45" s="134"/>
      <c r="HIC45" s="134"/>
      <c r="HID45" s="134"/>
      <c r="HIE45" s="134"/>
      <c r="HIF45" s="134"/>
      <c r="HIG45" s="134"/>
      <c r="HIH45" s="134"/>
      <c r="HII45" s="134"/>
      <c r="HIJ45" s="134"/>
      <c r="HIK45" s="134"/>
      <c r="HIL45" s="134"/>
      <c r="HIM45" s="134"/>
      <c r="HIN45" s="134"/>
      <c r="HIO45" s="134"/>
      <c r="HIP45" s="134"/>
      <c r="HIQ45" s="134"/>
      <c r="HIR45" s="134"/>
      <c r="HIS45" s="134"/>
      <c r="HIT45" s="134"/>
      <c r="HIU45" s="134"/>
      <c r="HIV45" s="134"/>
      <c r="HIW45" s="134"/>
      <c r="HIX45" s="134"/>
      <c r="HIY45" s="134"/>
      <c r="HIZ45" s="134"/>
      <c r="HJA45" s="134"/>
      <c r="HJB45" s="134"/>
      <c r="HJC45" s="134"/>
      <c r="HJD45" s="134"/>
      <c r="HJE45" s="134"/>
      <c r="HJF45" s="134"/>
      <c r="HJG45" s="134"/>
      <c r="HJH45" s="134"/>
      <c r="HJI45" s="134"/>
      <c r="HJJ45" s="134"/>
      <c r="HJK45" s="134"/>
      <c r="HJL45" s="134"/>
      <c r="HJM45" s="134"/>
      <c r="HJN45" s="134"/>
      <c r="HJO45" s="134"/>
      <c r="HJP45" s="134"/>
      <c r="HJQ45" s="134"/>
      <c r="HJR45" s="134"/>
      <c r="HJS45" s="134"/>
      <c r="HJT45" s="134"/>
      <c r="HJU45" s="134"/>
      <c r="HJV45" s="134"/>
      <c r="HJW45" s="134"/>
      <c r="HJX45" s="134"/>
      <c r="HJY45" s="134"/>
      <c r="HJZ45" s="134"/>
      <c r="HKA45" s="134"/>
      <c r="HKB45" s="134"/>
      <c r="HKC45" s="134"/>
      <c r="HKD45" s="134"/>
      <c r="HKE45" s="134"/>
      <c r="HKF45" s="134"/>
      <c r="HKG45" s="134"/>
      <c r="HKH45" s="134"/>
      <c r="HKI45" s="134"/>
      <c r="HKJ45" s="134"/>
      <c r="HKK45" s="134"/>
      <c r="HKL45" s="134"/>
      <c r="HKM45" s="134"/>
      <c r="HKN45" s="134"/>
      <c r="HKO45" s="134"/>
      <c r="HKP45" s="134"/>
      <c r="HKQ45" s="134"/>
      <c r="HKR45" s="134"/>
      <c r="HKS45" s="134"/>
      <c r="HKT45" s="134"/>
      <c r="HKU45" s="134"/>
      <c r="HKV45" s="134"/>
      <c r="HKW45" s="134"/>
      <c r="HKX45" s="134"/>
      <c r="HKY45" s="134"/>
      <c r="HKZ45" s="134"/>
      <c r="HLA45" s="134"/>
      <c r="HLB45" s="134"/>
      <c r="HLC45" s="134"/>
      <c r="HLD45" s="134"/>
      <c r="HLE45" s="134"/>
      <c r="HLF45" s="134"/>
      <c r="HLG45" s="134"/>
      <c r="HLH45" s="134"/>
      <c r="HLI45" s="134"/>
      <c r="HLJ45" s="134"/>
      <c r="HLK45" s="134"/>
      <c r="HLL45" s="134"/>
      <c r="HLM45" s="134"/>
      <c r="HLN45" s="134"/>
      <c r="HLO45" s="134"/>
      <c r="HLP45" s="134"/>
      <c r="HLQ45" s="134"/>
      <c r="HLR45" s="134"/>
      <c r="HLS45" s="134"/>
      <c r="HLT45" s="134"/>
      <c r="HLU45" s="134"/>
      <c r="HLV45" s="134"/>
      <c r="HLW45" s="134"/>
      <c r="HLX45" s="134"/>
      <c r="HLY45" s="134"/>
      <c r="HLZ45" s="134"/>
      <c r="HMA45" s="134"/>
      <c r="HMB45" s="134"/>
      <c r="HMC45" s="134"/>
      <c r="HMD45" s="134"/>
      <c r="HME45" s="134"/>
      <c r="HMF45" s="134"/>
      <c r="HMG45" s="134"/>
      <c r="HMH45" s="134"/>
      <c r="HMI45" s="134"/>
      <c r="HMJ45" s="134"/>
      <c r="HMK45" s="134"/>
      <c r="HML45" s="134"/>
      <c r="HMM45" s="134"/>
      <c r="HMN45" s="134"/>
      <c r="HMO45" s="134"/>
      <c r="HMP45" s="134"/>
      <c r="HMQ45" s="134"/>
      <c r="HMR45" s="134"/>
      <c r="HMS45" s="134"/>
      <c r="HMT45" s="134"/>
      <c r="HMU45" s="134"/>
      <c r="HMV45" s="134"/>
      <c r="HMW45" s="134"/>
      <c r="HMX45" s="134"/>
      <c r="HMY45" s="134"/>
      <c r="HMZ45" s="134"/>
      <c r="HNA45" s="134"/>
      <c r="HNB45" s="134"/>
      <c r="HNC45" s="134"/>
      <c r="HND45" s="134"/>
      <c r="HNE45" s="134"/>
      <c r="HNF45" s="134"/>
      <c r="HNG45" s="134"/>
      <c r="HNH45" s="134"/>
      <c r="HNI45" s="134"/>
      <c r="HNJ45" s="134"/>
      <c r="HNK45" s="134"/>
      <c r="HNL45" s="134"/>
      <c r="HNM45" s="134"/>
      <c r="HNN45" s="134"/>
      <c r="HNO45" s="134"/>
      <c r="HNP45" s="134"/>
      <c r="HNQ45" s="134"/>
      <c r="HNR45" s="134"/>
      <c r="HNS45" s="134"/>
      <c r="HNT45" s="134"/>
      <c r="HNU45" s="134"/>
      <c r="HNV45" s="134"/>
      <c r="HNW45" s="134"/>
      <c r="HNX45" s="134"/>
      <c r="HNY45" s="134"/>
      <c r="HNZ45" s="134"/>
      <c r="HOA45" s="134"/>
      <c r="HOB45" s="134"/>
      <c r="HOC45" s="134"/>
      <c r="HOD45" s="134"/>
      <c r="HOE45" s="134"/>
      <c r="HOF45" s="134"/>
      <c r="HOG45" s="134"/>
      <c r="HOH45" s="134"/>
      <c r="HOI45" s="134"/>
      <c r="HOJ45" s="134"/>
      <c r="HOK45" s="134"/>
      <c r="HOL45" s="134"/>
      <c r="HOM45" s="134"/>
      <c r="HON45" s="134"/>
      <c r="HOO45" s="134"/>
      <c r="HOP45" s="134"/>
      <c r="HOQ45" s="134"/>
      <c r="HOR45" s="134"/>
      <c r="HOS45" s="134"/>
      <c r="HOT45" s="134"/>
      <c r="HOU45" s="134"/>
      <c r="HOV45" s="134"/>
      <c r="HOW45" s="134"/>
      <c r="HOX45" s="134"/>
      <c r="HOY45" s="134"/>
      <c r="HOZ45" s="134"/>
      <c r="HPA45" s="134"/>
      <c r="HPB45" s="134"/>
      <c r="HPC45" s="134"/>
      <c r="HPD45" s="134"/>
      <c r="HPE45" s="134"/>
      <c r="HPF45" s="134"/>
      <c r="HPG45" s="134"/>
      <c r="HPH45" s="134"/>
      <c r="HPI45" s="134"/>
      <c r="HPJ45" s="134"/>
      <c r="HPK45" s="134"/>
      <c r="HPL45" s="134"/>
      <c r="HPM45" s="134"/>
      <c r="HPN45" s="134"/>
      <c r="HPO45" s="134"/>
      <c r="HPP45" s="134"/>
      <c r="HPQ45" s="134"/>
      <c r="HPR45" s="134"/>
      <c r="HPS45" s="134"/>
      <c r="HPT45" s="134"/>
      <c r="HPU45" s="134"/>
      <c r="HPV45" s="134"/>
      <c r="HPW45" s="134"/>
      <c r="HPX45" s="134"/>
      <c r="HPY45" s="134"/>
      <c r="HPZ45" s="134"/>
      <c r="HQA45" s="134"/>
      <c r="HQB45" s="134"/>
      <c r="HQC45" s="134"/>
      <c r="HQD45" s="134"/>
      <c r="HQE45" s="134"/>
      <c r="HQF45" s="134"/>
      <c r="HQG45" s="134"/>
      <c r="HQH45" s="134"/>
      <c r="HQI45" s="134"/>
      <c r="HQJ45" s="134"/>
      <c r="HQK45" s="134"/>
      <c r="HQL45" s="134"/>
      <c r="HQM45" s="134"/>
      <c r="HQN45" s="134"/>
      <c r="HQO45" s="134"/>
      <c r="HQP45" s="134"/>
      <c r="HQQ45" s="134"/>
      <c r="HQR45" s="134"/>
      <c r="HQS45" s="134"/>
      <c r="HQT45" s="134"/>
      <c r="HQU45" s="134"/>
      <c r="HQV45" s="134"/>
      <c r="HQW45" s="134"/>
      <c r="HQX45" s="134"/>
      <c r="HQY45" s="134"/>
      <c r="HQZ45" s="134"/>
      <c r="HRA45" s="134"/>
      <c r="HRB45" s="134"/>
      <c r="HRC45" s="134"/>
      <c r="HRD45" s="134"/>
      <c r="HRE45" s="134"/>
      <c r="HRF45" s="134"/>
      <c r="HRG45" s="134"/>
      <c r="HRH45" s="134"/>
      <c r="HRI45" s="134"/>
      <c r="HRJ45" s="134"/>
      <c r="HRK45" s="134"/>
      <c r="HRL45" s="134"/>
      <c r="HRM45" s="134"/>
      <c r="HRN45" s="134"/>
      <c r="HRO45" s="134"/>
      <c r="HRP45" s="134"/>
      <c r="HRQ45" s="134"/>
      <c r="HRR45" s="134"/>
      <c r="HRS45" s="134"/>
      <c r="HRT45" s="134"/>
      <c r="HRU45" s="134"/>
      <c r="HRV45" s="134"/>
      <c r="HRW45" s="134"/>
      <c r="HRX45" s="134"/>
      <c r="HRY45" s="134"/>
      <c r="HRZ45" s="134"/>
      <c r="HSA45" s="134"/>
      <c r="HSB45" s="134"/>
      <c r="HSC45" s="134"/>
      <c r="HSD45" s="134"/>
      <c r="HSE45" s="134"/>
      <c r="HSF45" s="134"/>
      <c r="HSG45" s="134"/>
      <c r="HSH45" s="134"/>
      <c r="HSI45" s="134"/>
      <c r="HSJ45" s="134"/>
      <c r="HSK45" s="134"/>
      <c r="HSL45" s="134"/>
      <c r="HSM45" s="134"/>
      <c r="HSN45" s="134"/>
      <c r="HSO45" s="134"/>
      <c r="HSP45" s="134"/>
      <c r="HSQ45" s="134"/>
      <c r="HSR45" s="134"/>
      <c r="HSS45" s="134"/>
      <c r="HST45" s="134"/>
      <c r="HSU45" s="134"/>
      <c r="HSV45" s="134"/>
      <c r="HSW45" s="134"/>
      <c r="HSX45" s="134"/>
      <c r="HSY45" s="134"/>
      <c r="HSZ45" s="134"/>
      <c r="HTA45" s="134"/>
      <c r="HTB45" s="134"/>
      <c r="HTC45" s="134"/>
      <c r="HTD45" s="134"/>
      <c r="HTE45" s="134"/>
      <c r="HTF45" s="134"/>
      <c r="HTG45" s="134"/>
      <c r="HTH45" s="134"/>
      <c r="HTI45" s="134"/>
      <c r="HTJ45" s="134"/>
      <c r="HTK45" s="134"/>
      <c r="HTL45" s="134"/>
      <c r="HTM45" s="134"/>
      <c r="HTN45" s="134"/>
      <c r="HTO45" s="134"/>
      <c r="HTP45" s="134"/>
      <c r="HTQ45" s="134"/>
      <c r="HTR45" s="134"/>
      <c r="HTS45" s="134"/>
      <c r="HTT45" s="134"/>
      <c r="HTU45" s="134"/>
      <c r="HTV45" s="134"/>
      <c r="HTW45" s="134"/>
      <c r="HTX45" s="134"/>
      <c r="HTY45" s="134"/>
      <c r="HTZ45" s="134"/>
      <c r="HUA45" s="134"/>
      <c r="HUB45" s="134"/>
      <c r="HUC45" s="134"/>
      <c r="HUD45" s="134"/>
      <c r="HUE45" s="134"/>
      <c r="HUF45" s="134"/>
      <c r="HUG45" s="134"/>
      <c r="HUH45" s="134"/>
      <c r="HUI45" s="134"/>
      <c r="HUJ45" s="134"/>
      <c r="HUK45" s="134"/>
      <c r="HUL45" s="134"/>
      <c r="HUM45" s="134"/>
      <c r="HUN45" s="134"/>
      <c r="HUO45" s="134"/>
      <c r="HUP45" s="134"/>
      <c r="HUQ45" s="134"/>
      <c r="HUR45" s="134"/>
      <c r="HUS45" s="134"/>
      <c r="HUT45" s="134"/>
      <c r="HUU45" s="134"/>
      <c r="HUV45" s="134"/>
      <c r="HUW45" s="134"/>
      <c r="HUX45" s="134"/>
      <c r="HUY45" s="134"/>
      <c r="HUZ45" s="134"/>
      <c r="HVA45" s="134"/>
      <c r="HVB45" s="134"/>
      <c r="HVC45" s="134"/>
      <c r="HVD45" s="134"/>
      <c r="HVE45" s="134"/>
      <c r="HVF45" s="134"/>
      <c r="HVG45" s="134"/>
      <c r="HVH45" s="134"/>
      <c r="HVI45" s="134"/>
      <c r="HVJ45" s="134"/>
      <c r="HVK45" s="134"/>
      <c r="HVL45" s="134"/>
      <c r="HVM45" s="134"/>
      <c r="HVN45" s="134"/>
      <c r="HVO45" s="134"/>
      <c r="HVP45" s="134"/>
      <c r="HVQ45" s="134"/>
      <c r="HVR45" s="134"/>
      <c r="HVS45" s="134"/>
      <c r="HVT45" s="134"/>
      <c r="HVU45" s="134"/>
      <c r="HVV45" s="134"/>
      <c r="HVW45" s="134"/>
      <c r="HVX45" s="134"/>
      <c r="HVY45" s="134"/>
      <c r="HVZ45" s="134"/>
      <c r="HWA45" s="134"/>
      <c r="HWB45" s="134"/>
      <c r="HWC45" s="134"/>
      <c r="HWD45" s="134"/>
      <c r="HWE45" s="134"/>
      <c r="HWF45" s="134"/>
      <c r="HWG45" s="134"/>
      <c r="HWH45" s="134"/>
      <c r="HWI45" s="134"/>
      <c r="HWJ45" s="134"/>
      <c r="HWK45" s="134"/>
      <c r="HWL45" s="134"/>
      <c r="HWM45" s="134"/>
      <c r="HWN45" s="134"/>
      <c r="HWO45" s="134"/>
      <c r="HWP45" s="134"/>
      <c r="HWQ45" s="134"/>
      <c r="HWR45" s="134"/>
      <c r="HWS45" s="134"/>
      <c r="HWT45" s="134"/>
      <c r="HWU45" s="134"/>
      <c r="HWV45" s="134"/>
      <c r="HWW45" s="134"/>
      <c r="HWX45" s="134"/>
      <c r="HWY45" s="134"/>
      <c r="HWZ45" s="134"/>
      <c r="HXA45" s="134"/>
      <c r="HXB45" s="134"/>
      <c r="HXC45" s="134"/>
      <c r="HXD45" s="134"/>
      <c r="HXE45" s="134"/>
      <c r="HXF45" s="134"/>
      <c r="HXG45" s="134"/>
      <c r="HXH45" s="134"/>
      <c r="HXI45" s="134"/>
      <c r="HXJ45" s="134"/>
      <c r="HXK45" s="134"/>
      <c r="HXL45" s="134"/>
      <c r="HXM45" s="134"/>
      <c r="HXN45" s="134"/>
      <c r="HXO45" s="134"/>
      <c r="HXP45" s="134"/>
      <c r="HXQ45" s="134"/>
      <c r="HXR45" s="134"/>
      <c r="HXS45" s="134"/>
      <c r="HXT45" s="134"/>
      <c r="HXU45" s="134"/>
      <c r="HXV45" s="134"/>
      <c r="HXW45" s="134"/>
      <c r="HXX45" s="134"/>
      <c r="HXY45" s="134"/>
      <c r="HXZ45" s="134"/>
      <c r="HYA45" s="134"/>
      <c r="HYB45" s="134"/>
      <c r="HYC45" s="134"/>
      <c r="HYD45" s="134"/>
      <c r="HYE45" s="134"/>
      <c r="HYF45" s="134"/>
      <c r="HYG45" s="134"/>
      <c r="HYH45" s="134"/>
      <c r="HYI45" s="134"/>
      <c r="HYJ45" s="134"/>
      <c r="HYK45" s="134"/>
      <c r="HYL45" s="134"/>
      <c r="HYM45" s="134"/>
      <c r="HYN45" s="134"/>
      <c r="HYO45" s="134"/>
      <c r="HYP45" s="134"/>
      <c r="HYQ45" s="134"/>
      <c r="HYR45" s="134"/>
      <c r="HYS45" s="134"/>
      <c r="HYT45" s="134"/>
      <c r="HYU45" s="134"/>
      <c r="HYV45" s="134"/>
      <c r="HYW45" s="134"/>
      <c r="HYX45" s="134"/>
      <c r="HYY45" s="134"/>
      <c r="HYZ45" s="134"/>
      <c r="HZA45" s="134"/>
      <c r="HZB45" s="134"/>
      <c r="HZC45" s="134"/>
      <c r="HZD45" s="134"/>
      <c r="HZE45" s="134"/>
      <c r="HZF45" s="134"/>
      <c r="HZG45" s="134"/>
      <c r="HZH45" s="134"/>
      <c r="HZI45" s="134"/>
      <c r="HZJ45" s="134"/>
      <c r="HZK45" s="134"/>
      <c r="HZL45" s="134"/>
      <c r="HZM45" s="134"/>
      <c r="HZN45" s="134"/>
      <c r="HZO45" s="134"/>
      <c r="HZP45" s="134"/>
      <c r="HZQ45" s="134"/>
      <c r="HZR45" s="134"/>
      <c r="HZS45" s="134"/>
      <c r="HZT45" s="134"/>
      <c r="HZU45" s="134"/>
      <c r="HZV45" s="134"/>
      <c r="HZW45" s="134"/>
      <c r="HZX45" s="134"/>
      <c r="HZY45" s="134"/>
      <c r="HZZ45" s="134"/>
      <c r="IAA45" s="134"/>
      <c r="IAB45" s="134"/>
      <c r="IAC45" s="134"/>
      <c r="IAD45" s="134"/>
      <c r="IAE45" s="134"/>
      <c r="IAF45" s="134"/>
      <c r="IAG45" s="134"/>
      <c r="IAH45" s="134"/>
      <c r="IAI45" s="134"/>
      <c r="IAJ45" s="134"/>
      <c r="IAK45" s="134"/>
      <c r="IAL45" s="134"/>
      <c r="IAM45" s="134"/>
      <c r="IAN45" s="134"/>
      <c r="IAO45" s="134"/>
      <c r="IAP45" s="134"/>
      <c r="IAQ45" s="134"/>
      <c r="IAR45" s="134"/>
      <c r="IAS45" s="134"/>
      <c r="IAT45" s="134"/>
      <c r="IAU45" s="134"/>
      <c r="IAV45" s="134"/>
      <c r="IAW45" s="134"/>
      <c r="IAX45" s="134"/>
      <c r="IAY45" s="134"/>
      <c r="IAZ45" s="134"/>
      <c r="IBA45" s="134"/>
      <c r="IBB45" s="134"/>
      <c r="IBC45" s="134"/>
      <c r="IBD45" s="134"/>
      <c r="IBE45" s="134"/>
      <c r="IBF45" s="134"/>
      <c r="IBG45" s="134"/>
      <c r="IBH45" s="134"/>
      <c r="IBI45" s="134"/>
      <c r="IBJ45" s="134"/>
      <c r="IBK45" s="134"/>
      <c r="IBL45" s="134"/>
      <c r="IBM45" s="134"/>
      <c r="IBN45" s="134"/>
      <c r="IBO45" s="134"/>
      <c r="IBP45" s="134"/>
      <c r="IBQ45" s="134"/>
      <c r="IBR45" s="134"/>
      <c r="IBS45" s="134"/>
      <c r="IBT45" s="134"/>
      <c r="IBU45" s="134"/>
      <c r="IBV45" s="134"/>
      <c r="IBW45" s="134"/>
      <c r="IBX45" s="134"/>
      <c r="IBY45" s="134"/>
      <c r="IBZ45" s="134"/>
      <c r="ICA45" s="134"/>
      <c r="ICB45" s="134"/>
      <c r="ICC45" s="134"/>
      <c r="ICD45" s="134"/>
      <c r="ICE45" s="134"/>
      <c r="ICF45" s="134"/>
      <c r="ICG45" s="134"/>
      <c r="ICH45" s="134"/>
      <c r="ICI45" s="134"/>
      <c r="ICJ45" s="134"/>
      <c r="ICK45" s="134"/>
      <c r="ICL45" s="134"/>
      <c r="ICM45" s="134"/>
      <c r="ICN45" s="134"/>
      <c r="ICO45" s="134"/>
      <c r="ICP45" s="134"/>
      <c r="ICQ45" s="134"/>
      <c r="ICR45" s="134"/>
      <c r="ICS45" s="134"/>
      <c r="ICT45" s="134"/>
      <c r="ICU45" s="134"/>
      <c r="ICV45" s="134"/>
      <c r="ICW45" s="134"/>
      <c r="ICX45" s="134"/>
      <c r="ICY45" s="134"/>
      <c r="ICZ45" s="134"/>
      <c r="IDA45" s="134"/>
      <c r="IDB45" s="134"/>
      <c r="IDC45" s="134"/>
      <c r="IDD45" s="134"/>
      <c r="IDE45" s="134"/>
      <c r="IDF45" s="134"/>
      <c r="IDG45" s="134"/>
      <c r="IDH45" s="134"/>
      <c r="IDI45" s="134"/>
      <c r="IDJ45" s="134"/>
      <c r="IDK45" s="134"/>
      <c r="IDL45" s="134"/>
      <c r="IDM45" s="134"/>
      <c r="IDN45" s="134"/>
      <c r="IDO45" s="134"/>
      <c r="IDP45" s="134"/>
      <c r="IDQ45" s="134"/>
      <c r="IDR45" s="134"/>
      <c r="IDS45" s="134"/>
      <c r="IDT45" s="134"/>
      <c r="IDU45" s="134"/>
      <c r="IDV45" s="134"/>
      <c r="IDW45" s="134"/>
      <c r="IDX45" s="134"/>
      <c r="IDY45" s="134"/>
      <c r="IDZ45" s="134"/>
      <c r="IEA45" s="134"/>
      <c r="IEB45" s="134"/>
      <c r="IEC45" s="134"/>
      <c r="IED45" s="134"/>
      <c r="IEE45" s="134"/>
      <c r="IEF45" s="134"/>
      <c r="IEG45" s="134"/>
      <c r="IEH45" s="134"/>
      <c r="IEI45" s="134"/>
      <c r="IEJ45" s="134"/>
      <c r="IEK45" s="134"/>
      <c r="IEL45" s="134"/>
      <c r="IEM45" s="134"/>
      <c r="IEN45" s="134"/>
      <c r="IEO45" s="134"/>
      <c r="IEP45" s="134"/>
      <c r="IEQ45" s="134"/>
      <c r="IER45" s="134"/>
      <c r="IES45" s="134"/>
      <c r="IET45" s="134"/>
      <c r="IEU45" s="134"/>
      <c r="IEV45" s="134"/>
      <c r="IEW45" s="134"/>
      <c r="IEX45" s="134"/>
      <c r="IEY45" s="134"/>
      <c r="IEZ45" s="134"/>
      <c r="IFA45" s="134"/>
      <c r="IFB45" s="134"/>
      <c r="IFC45" s="134"/>
      <c r="IFD45" s="134"/>
      <c r="IFE45" s="134"/>
      <c r="IFF45" s="134"/>
      <c r="IFG45" s="134"/>
      <c r="IFH45" s="134"/>
      <c r="IFI45" s="134"/>
      <c r="IFJ45" s="134"/>
      <c r="IFK45" s="134"/>
      <c r="IFL45" s="134"/>
      <c r="IFM45" s="134"/>
      <c r="IFN45" s="134"/>
      <c r="IFO45" s="134"/>
      <c r="IFP45" s="134"/>
      <c r="IFQ45" s="134"/>
      <c r="IFR45" s="134"/>
      <c r="IFS45" s="134"/>
      <c r="IFT45" s="134"/>
      <c r="IFU45" s="134"/>
      <c r="IFV45" s="134"/>
      <c r="IFW45" s="134"/>
      <c r="IFX45" s="134"/>
      <c r="IFY45" s="134"/>
      <c r="IFZ45" s="134"/>
      <c r="IGA45" s="134"/>
      <c r="IGB45" s="134"/>
      <c r="IGC45" s="134"/>
      <c r="IGD45" s="134"/>
      <c r="IGE45" s="134"/>
      <c r="IGF45" s="134"/>
      <c r="IGG45" s="134"/>
      <c r="IGH45" s="134"/>
      <c r="IGI45" s="134"/>
      <c r="IGJ45" s="134"/>
      <c r="IGK45" s="134"/>
      <c r="IGL45" s="134"/>
      <c r="IGM45" s="134"/>
      <c r="IGN45" s="134"/>
      <c r="IGO45" s="134"/>
      <c r="IGP45" s="134"/>
      <c r="IGQ45" s="134"/>
      <c r="IGR45" s="134"/>
      <c r="IGS45" s="134"/>
      <c r="IGT45" s="134"/>
      <c r="IGU45" s="134"/>
      <c r="IGV45" s="134"/>
      <c r="IGW45" s="134"/>
      <c r="IGX45" s="134"/>
      <c r="IGY45" s="134"/>
      <c r="IGZ45" s="134"/>
      <c r="IHA45" s="134"/>
      <c r="IHB45" s="134"/>
      <c r="IHC45" s="134"/>
      <c r="IHD45" s="134"/>
      <c r="IHE45" s="134"/>
      <c r="IHF45" s="134"/>
      <c r="IHG45" s="134"/>
      <c r="IHH45" s="134"/>
      <c r="IHI45" s="134"/>
      <c r="IHJ45" s="134"/>
      <c r="IHK45" s="134"/>
      <c r="IHL45" s="134"/>
      <c r="IHM45" s="134"/>
      <c r="IHN45" s="134"/>
      <c r="IHO45" s="134"/>
      <c r="IHP45" s="134"/>
      <c r="IHQ45" s="134"/>
      <c r="IHR45" s="134"/>
      <c r="IHS45" s="134"/>
      <c r="IHT45" s="134"/>
      <c r="IHU45" s="134"/>
      <c r="IHV45" s="134"/>
      <c r="IHW45" s="134"/>
      <c r="IHX45" s="134"/>
      <c r="IHY45" s="134"/>
      <c r="IHZ45" s="134"/>
      <c r="IIA45" s="134"/>
      <c r="IIB45" s="134"/>
      <c r="IIC45" s="134"/>
      <c r="IID45" s="134"/>
      <c r="IIE45" s="134"/>
      <c r="IIF45" s="134"/>
      <c r="IIG45" s="134"/>
      <c r="IIH45" s="134"/>
      <c r="III45" s="134"/>
      <c r="IIJ45" s="134"/>
      <c r="IIK45" s="134"/>
      <c r="IIL45" s="134"/>
      <c r="IIM45" s="134"/>
      <c r="IIN45" s="134"/>
      <c r="IIO45" s="134"/>
      <c r="IIP45" s="134"/>
      <c r="IIQ45" s="134"/>
      <c r="IIR45" s="134"/>
      <c r="IIS45" s="134"/>
      <c r="IIT45" s="134"/>
      <c r="IIU45" s="134"/>
      <c r="IIV45" s="134"/>
      <c r="IIW45" s="134"/>
      <c r="IIX45" s="134"/>
      <c r="IIY45" s="134"/>
      <c r="IIZ45" s="134"/>
      <c r="IJA45" s="134"/>
      <c r="IJB45" s="134"/>
      <c r="IJC45" s="134"/>
      <c r="IJD45" s="134"/>
      <c r="IJE45" s="134"/>
      <c r="IJF45" s="134"/>
      <c r="IJG45" s="134"/>
      <c r="IJH45" s="134"/>
      <c r="IJI45" s="134"/>
      <c r="IJJ45" s="134"/>
      <c r="IJK45" s="134"/>
      <c r="IJL45" s="134"/>
      <c r="IJM45" s="134"/>
      <c r="IJN45" s="134"/>
      <c r="IJO45" s="134"/>
      <c r="IJP45" s="134"/>
      <c r="IJQ45" s="134"/>
      <c r="IJR45" s="134"/>
      <c r="IJS45" s="134"/>
      <c r="IJT45" s="134"/>
      <c r="IJU45" s="134"/>
      <c r="IJV45" s="134"/>
      <c r="IJW45" s="134"/>
      <c r="IJX45" s="134"/>
      <c r="IJY45" s="134"/>
      <c r="IJZ45" s="134"/>
      <c r="IKA45" s="134"/>
      <c r="IKB45" s="134"/>
      <c r="IKC45" s="134"/>
      <c r="IKD45" s="134"/>
      <c r="IKE45" s="134"/>
      <c r="IKF45" s="134"/>
      <c r="IKG45" s="134"/>
      <c r="IKH45" s="134"/>
      <c r="IKI45" s="134"/>
      <c r="IKJ45" s="134"/>
      <c r="IKK45" s="134"/>
      <c r="IKL45" s="134"/>
      <c r="IKM45" s="134"/>
      <c r="IKN45" s="134"/>
      <c r="IKO45" s="134"/>
      <c r="IKP45" s="134"/>
      <c r="IKQ45" s="134"/>
      <c r="IKR45" s="134"/>
      <c r="IKS45" s="134"/>
      <c r="IKT45" s="134"/>
      <c r="IKU45" s="134"/>
      <c r="IKV45" s="134"/>
      <c r="IKW45" s="134"/>
      <c r="IKX45" s="134"/>
      <c r="IKY45" s="134"/>
      <c r="IKZ45" s="134"/>
      <c r="ILA45" s="134"/>
      <c r="ILB45" s="134"/>
      <c r="ILC45" s="134"/>
      <c r="ILD45" s="134"/>
      <c r="ILE45" s="134"/>
      <c r="ILF45" s="134"/>
      <c r="ILG45" s="134"/>
      <c r="ILH45" s="134"/>
      <c r="ILI45" s="134"/>
      <c r="ILJ45" s="134"/>
      <c r="ILK45" s="134"/>
      <c r="ILL45" s="134"/>
      <c r="ILM45" s="134"/>
      <c r="ILN45" s="134"/>
      <c r="ILO45" s="134"/>
      <c r="ILP45" s="134"/>
      <c r="ILQ45" s="134"/>
      <c r="ILR45" s="134"/>
      <c r="ILS45" s="134"/>
      <c r="ILT45" s="134"/>
      <c r="ILU45" s="134"/>
      <c r="ILV45" s="134"/>
      <c r="ILW45" s="134"/>
      <c r="ILX45" s="134"/>
      <c r="ILY45" s="134"/>
      <c r="ILZ45" s="134"/>
      <c r="IMA45" s="134"/>
      <c r="IMB45" s="134"/>
      <c r="IMC45" s="134"/>
      <c r="IMD45" s="134"/>
      <c r="IME45" s="134"/>
      <c r="IMF45" s="134"/>
      <c r="IMG45" s="134"/>
      <c r="IMH45" s="134"/>
      <c r="IMI45" s="134"/>
      <c r="IMJ45" s="134"/>
      <c r="IMK45" s="134"/>
      <c r="IML45" s="134"/>
      <c r="IMM45" s="134"/>
      <c r="IMN45" s="134"/>
      <c r="IMO45" s="134"/>
      <c r="IMP45" s="134"/>
      <c r="IMQ45" s="134"/>
      <c r="IMR45" s="134"/>
      <c r="IMS45" s="134"/>
      <c r="IMT45" s="134"/>
      <c r="IMU45" s="134"/>
      <c r="IMV45" s="134"/>
      <c r="IMW45" s="134"/>
      <c r="IMX45" s="134"/>
      <c r="IMY45" s="134"/>
      <c r="IMZ45" s="134"/>
      <c r="INA45" s="134"/>
      <c r="INB45" s="134"/>
      <c r="INC45" s="134"/>
      <c r="IND45" s="134"/>
      <c r="INE45" s="134"/>
      <c r="INF45" s="134"/>
      <c r="ING45" s="134"/>
      <c r="INH45" s="134"/>
      <c r="INI45" s="134"/>
      <c r="INJ45" s="134"/>
      <c r="INK45" s="134"/>
      <c r="INL45" s="134"/>
      <c r="INM45" s="134"/>
      <c r="INN45" s="134"/>
      <c r="INO45" s="134"/>
      <c r="INP45" s="134"/>
      <c r="INQ45" s="134"/>
      <c r="INR45" s="134"/>
      <c r="INS45" s="134"/>
      <c r="INT45" s="134"/>
      <c r="INU45" s="134"/>
      <c r="INV45" s="134"/>
      <c r="INW45" s="134"/>
      <c r="INX45" s="134"/>
      <c r="INY45" s="134"/>
      <c r="INZ45" s="134"/>
      <c r="IOA45" s="134"/>
      <c r="IOB45" s="134"/>
      <c r="IOC45" s="134"/>
      <c r="IOD45" s="134"/>
      <c r="IOE45" s="134"/>
      <c r="IOF45" s="134"/>
      <c r="IOG45" s="134"/>
      <c r="IOH45" s="134"/>
      <c r="IOI45" s="134"/>
      <c r="IOJ45" s="134"/>
      <c r="IOK45" s="134"/>
      <c r="IOL45" s="134"/>
      <c r="IOM45" s="134"/>
      <c r="ION45" s="134"/>
      <c r="IOO45" s="134"/>
      <c r="IOP45" s="134"/>
      <c r="IOQ45" s="134"/>
      <c r="IOR45" s="134"/>
      <c r="IOS45" s="134"/>
      <c r="IOT45" s="134"/>
      <c r="IOU45" s="134"/>
      <c r="IOV45" s="134"/>
      <c r="IOW45" s="134"/>
      <c r="IOX45" s="134"/>
      <c r="IOY45" s="134"/>
      <c r="IOZ45" s="134"/>
      <c r="IPA45" s="134"/>
      <c r="IPB45" s="134"/>
      <c r="IPC45" s="134"/>
      <c r="IPD45" s="134"/>
      <c r="IPE45" s="134"/>
      <c r="IPF45" s="134"/>
      <c r="IPG45" s="134"/>
      <c r="IPH45" s="134"/>
      <c r="IPI45" s="134"/>
      <c r="IPJ45" s="134"/>
      <c r="IPK45" s="134"/>
      <c r="IPL45" s="134"/>
      <c r="IPM45" s="134"/>
      <c r="IPN45" s="134"/>
      <c r="IPO45" s="134"/>
      <c r="IPP45" s="134"/>
      <c r="IPQ45" s="134"/>
      <c r="IPR45" s="134"/>
      <c r="IPS45" s="134"/>
      <c r="IPT45" s="134"/>
      <c r="IPU45" s="134"/>
      <c r="IPV45" s="134"/>
      <c r="IPW45" s="134"/>
      <c r="IPX45" s="134"/>
      <c r="IPY45" s="134"/>
      <c r="IPZ45" s="134"/>
      <c r="IQA45" s="134"/>
      <c r="IQB45" s="134"/>
      <c r="IQC45" s="134"/>
      <c r="IQD45" s="134"/>
      <c r="IQE45" s="134"/>
      <c r="IQF45" s="134"/>
      <c r="IQG45" s="134"/>
      <c r="IQH45" s="134"/>
      <c r="IQI45" s="134"/>
      <c r="IQJ45" s="134"/>
      <c r="IQK45" s="134"/>
      <c r="IQL45" s="134"/>
      <c r="IQM45" s="134"/>
      <c r="IQN45" s="134"/>
      <c r="IQO45" s="134"/>
      <c r="IQP45" s="134"/>
      <c r="IQQ45" s="134"/>
      <c r="IQR45" s="134"/>
      <c r="IQS45" s="134"/>
      <c r="IQT45" s="134"/>
      <c r="IQU45" s="134"/>
      <c r="IQV45" s="134"/>
      <c r="IQW45" s="134"/>
      <c r="IQX45" s="134"/>
      <c r="IQY45" s="134"/>
      <c r="IQZ45" s="134"/>
      <c r="IRA45" s="134"/>
      <c r="IRB45" s="134"/>
      <c r="IRC45" s="134"/>
      <c r="IRD45" s="134"/>
      <c r="IRE45" s="134"/>
      <c r="IRF45" s="134"/>
      <c r="IRG45" s="134"/>
      <c r="IRH45" s="134"/>
      <c r="IRI45" s="134"/>
      <c r="IRJ45" s="134"/>
      <c r="IRK45" s="134"/>
      <c r="IRL45" s="134"/>
      <c r="IRM45" s="134"/>
      <c r="IRN45" s="134"/>
      <c r="IRO45" s="134"/>
      <c r="IRP45" s="134"/>
      <c r="IRQ45" s="134"/>
      <c r="IRR45" s="134"/>
      <c r="IRS45" s="134"/>
      <c r="IRT45" s="134"/>
      <c r="IRU45" s="134"/>
      <c r="IRV45" s="134"/>
      <c r="IRW45" s="134"/>
      <c r="IRX45" s="134"/>
      <c r="IRY45" s="134"/>
      <c r="IRZ45" s="134"/>
      <c r="ISA45" s="134"/>
      <c r="ISB45" s="134"/>
      <c r="ISC45" s="134"/>
      <c r="ISD45" s="134"/>
      <c r="ISE45" s="134"/>
      <c r="ISF45" s="134"/>
      <c r="ISG45" s="134"/>
      <c r="ISH45" s="134"/>
      <c r="ISI45" s="134"/>
      <c r="ISJ45" s="134"/>
      <c r="ISK45" s="134"/>
      <c r="ISL45" s="134"/>
      <c r="ISM45" s="134"/>
      <c r="ISN45" s="134"/>
      <c r="ISO45" s="134"/>
      <c r="ISP45" s="134"/>
      <c r="ISQ45" s="134"/>
      <c r="ISR45" s="134"/>
      <c r="ISS45" s="134"/>
      <c r="IST45" s="134"/>
      <c r="ISU45" s="134"/>
      <c r="ISV45" s="134"/>
      <c r="ISW45" s="134"/>
      <c r="ISX45" s="134"/>
      <c r="ISY45" s="134"/>
      <c r="ISZ45" s="134"/>
      <c r="ITA45" s="134"/>
      <c r="ITB45" s="134"/>
      <c r="ITC45" s="134"/>
      <c r="ITD45" s="134"/>
      <c r="ITE45" s="134"/>
      <c r="ITF45" s="134"/>
      <c r="ITG45" s="134"/>
      <c r="ITH45" s="134"/>
      <c r="ITI45" s="134"/>
      <c r="ITJ45" s="134"/>
      <c r="ITK45" s="134"/>
      <c r="ITL45" s="134"/>
      <c r="ITM45" s="134"/>
      <c r="ITN45" s="134"/>
      <c r="ITO45" s="134"/>
      <c r="ITP45" s="134"/>
      <c r="ITQ45" s="134"/>
      <c r="ITR45" s="134"/>
      <c r="ITS45" s="134"/>
      <c r="ITT45" s="134"/>
      <c r="ITU45" s="134"/>
      <c r="ITV45" s="134"/>
      <c r="ITW45" s="134"/>
      <c r="ITX45" s="134"/>
      <c r="ITY45" s="134"/>
      <c r="ITZ45" s="134"/>
      <c r="IUA45" s="134"/>
      <c r="IUB45" s="134"/>
      <c r="IUC45" s="134"/>
      <c r="IUD45" s="134"/>
      <c r="IUE45" s="134"/>
      <c r="IUF45" s="134"/>
      <c r="IUG45" s="134"/>
      <c r="IUH45" s="134"/>
      <c r="IUI45" s="134"/>
      <c r="IUJ45" s="134"/>
      <c r="IUK45" s="134"/>
      <c r="IUL45" s="134"/>
      <c r="IUM45" s="134"/>
      <c r="IUN45" s="134"/>
      <c r="IUO45" s="134"/>
      <c r="IUP45" s="134"/>
      <c r="IUQ45" s="134"/>
      <c r="IUR45" s="134"/>
      <c r="IUS45" s="134"/>
      <c r="IUT45" s="134"/>
      <c r="IUU45" s="134"/>
      <c r="IUV45" s="134"/>
      <c r="IUW45" s="134"/>
      <c r="IUX45" s="134"/>
      <c r="IUY45" s="134"/>
      <c r="IUZ45" s="134"/>
      <c r="IVA45" s="134"/>
      <c r="IVB45" s="134"/>
      <c r="IVC45" s="134"/>
      <c r="IVD45" s="134"/>
      <c r="IVE45" s="134"/>
      <c r="IVF45" s="134"/>
      <c r="IVG45" s="134"/>
      <c r="IVH45" s="134"/>
      <c r="IVI45" s="134"/>
      <c r="IVJ45" s="134"/>
      <c r="IVK45" s="134"/>
      <c r="IVL45" s="134"/>
      <c r="IVM45" s="134"/>
      <c r="IVN45" s="134"/>
      <c r="IVO45" s="134"/>
      <c r="IVP45" s="134"/>
      <c r="IVQ45" s="134"/>
      <c r="IVR45" s="134"/>
      <c r="IVS45" s="134"/>
      <c r="IVT45" s="134"/>
      <c r="IVU45" s="134"/>
      <c r="IVV45" s="134"/>
      <c r="IVW45" s="134"/>
      <c r="IVX45" s="134"/>
      <c r="IVY45" s="134"/>
      <c r="IVZ45" s="134"/>
      <c r="IWA45" s="134"/>
      <c r="IWB45" s="134"/>
      <c r="IWC45" s="134"/>
      <c r="IWD45" s="134"/>
      <c r="IWE45" s="134"/>
      <c r="IWF45" s="134"/>
      <c r="IWG45" s="134"/>
      <c r="IWH45" s="134"/>
      <c r="IWI45" s="134"/>
      <c r="IWJ45" s="134"/>
      <c r="IWK45" s="134"/>
      <c r="IWL45" s="134"/>
      <c r="IWM45" s="134"/>
      <c r="IWN45" s="134"/>
      <c r="IWO45" s="134"/>
      <c r="IWP45" s="134"/>
      <c r="IWQ45" s="134"/>
      <c r="IWR45" s="134"/>
      <c r="IWS45" s="134"/>
      <c r="IWT45" s="134"/>
      <c r="IWU45" s="134"/>
      <c r="IWV45" s="134"/>
      <c r="IWW45" s="134"/>
      <c r="IWX45" s="134"/>
      <c r="IWY45" s="134"/>
      <c r="IWZ45" s="134"/>
      <c r="IXA45" s="134"/>
      <c r="IXB45" s="134"/>
      <c r="IXC45" s="134"/>
      <c r="IXD45" s="134"/>
      <c r="IXE45" s="134"/>
      <c r="IXF45" s="134"/>
      <c r="IXG45" s="134"/>
      <c r="IXH45" s="134"/>
      <c r="IXI45" s="134"/>
      <c r="IXJ45" s="134"/>
      <c r="IXK45" s="134"/>
      <c r="IXL45" s="134"/>
      <c r="IXM45" s="134"/>
      <c r="IXN45" s="134"/>
      <c r="IXO45" s="134"/>
      <c r="IXP45" s="134"/>
      <c r="IXQ45" s="134"/>
      <c r="IXR45" s="134"/>
      <c r="IXS45" s="134"/>
      <c r="IXT45" s="134"/>
      <c r="IXU45" s="134"/>
      <c r="IXV45" s="134"/>
      <c r="IXW45" s="134"/>
      <c r="IXX45" s="134"/>
      <c r="IXY45" s="134"/>
      <c r="IXZ45" s="134"/>
      <c r="IYA45" s="134"/>
      <c r="IYB45" s="134"/>
      <c r="IYC45" s="134"/>
      <c r="IYD45" s="134"/>
      <c r="IYE45" s="134"/>
      <c r="IYF45" s="134"/>
      <c r="IYG45" s="134"/>
      <c r="IYH45" s="134"/>
      <c r="IYI45" s="134"/>
      <c r="IYJ45" s="134"/>
      <c r="IYK45" s="134"/>
      <c r="IYL45" s="134"/>
      <c r="IYM45" s="134"/>
      <c r="IYN45" s="134"/>
      <c r="IYO45" s="134"/>
      <c r="IYP45" s="134"/>
      <c r="IYQ45" s="134"/>
      <c r="IYR45" s="134"/>
      <c r="IYS45" s="134"/>
      <c r="IYT45" s="134"/>
      <c r="IYU45" s="134"/>
      <c r="IYV45" s="134"/>
      <c r="IYW45" s="134"/>
      <c r="IYX45" s="134"/>
      <c r="IYY45" s="134"/>
      <c r="IYZ45" s="134"/>
      <c r="IZA45" s="134"/>
      <c r="IZB45" s="134"/>
      <c r="IZC45" s="134"/>
      <c r="IZD45" s="134"/>
      <c r="IZE45" s="134"/>
      <c r="IZF45" s="134"/>
      <c r="IZG45" s="134"/>
      <c r="IZH45" s="134"/>
      <c r="IZI45" s="134"/>
      <c r="IZJ45" s="134"/>
      <c r="IZK45" s="134"/>
      <c r="IZL45" s="134"/>
      <c r="IZM45" s="134"/>
      <c r="IZN45" s="134"/>
      <c r="IZO45" s="134"/>
      <c r="IZP45" s="134"/>
      <c r="IZQ45" s="134"/>
      <c r="IZR45" s="134"/>
      <c r="IZS45" s="134"/>
      <c r="IZT45" s="134"/>
      <c r="IZU45" s="134"/>
      <c r="IZV45" s="134"/>
      <c r="IZW45" s="134"/>
      <c r="IZX45" s="134"/>
      <c r="IZY45" s="134"/>
      <c r="IZZ45" s="134"/>
      <c r="JAA45" s="134"/>
      <c r="JAB45" s="134"/>
      <c r="JAC45" s="134"/>
      <c r="JAD45" s="134"/>
      <c r="JAE45" s="134"/>
      <c r="JAF45" s="134"/>
      <c r="JAG45" s="134"/>
      <c r="JAH45" s="134"/>
      <c r="JAI45" s="134"/>
      <c r="JAJ45" s="134"/>
      <c r="JAK45" s="134"/>
      <c r="JAL45" s="134"/>
      <c r="JAM45" s="134"/>
      <c r="JAN45" s="134"/>
      <c r="JAO45" s="134"/>
      <c r="JAP45" s="134"/>
      <c r="JAQ45" s="134"/>
      <c r="JAR45" s="134"/>
      <c r="JAS45" s="134"/>
      <c r="JAT45" s="134"/>
      <c r="JAU45" s="134"/>
      <c r="JAV45" s="134"/>
      <c r="JAW45" s="134"/>
      <c r="JAX45" s="134"/>
      <c r="JAY45" s="134"/>
      <c r="JAZ45" s="134"/>
      <c r="JBA45" s="134"/>
      <c r="JBB45" s="134"/>
      <c r="JBC45" s="134"/>
      <c r="JBD45" s="134"/>
      <c r="JBE45" s="134"/>
      <c r="JBF45" s="134"/>
      <c r="JBG45" s="134"/>
      <c r="JBH45" s="134"/>
      <c r="JBI45" s="134"/>
      <c r="JBJ45" s="134"/>
      <c r="JBK45" s="134"/>
      <c r="JBL45" s="134"/>
      <c r="JBM45" s="134"/>
      <c r="JBN45" s="134"/>
      <c r="JBO45" s="134"/>
      <c r="JBP45" s="134"/>
      <c r="JBQ45" s="134"/>
      <c r="JBR45" s="134"/>
      <c r="JBS45" s="134"/>
      <c r="JBT45" s="134"/>
      <c r="JBU45" s="134"/>
      <c r="JBV45" s="134"/>
      <c r="JBW45" s="134"/>
      <c r="JBX45" s="134"/>
      <c r="JBY45" s="134"/>
      <c r="JBZ45" s="134"/>
      <c r="JCA45" s="134"/>
      <c r="JCB45" s="134"/>
      <c r="JCC45" s="134"/>
      <c r="JCD45" s="134"/>
      <c r="JCE45" s="134"/>
      <c r="JCF45" s="134"/>
      <c r="JCG45" s="134"/>
      <c r="JCH45" s="134"/>
      <c r="JCI45" s="134"/>
      <c r="JCJ45" s="134"/>
      <c r="JCK45" s="134"/>
      <c r="JCL45" s="134"/>
      <c r="JCM45" s="134"/>
      <c r="JCN45" s="134"/>
      <c r="JCO45" s="134"/>
      <c r="JCP45" s="134"/>
      <c r="JCQ45" s="134"/>
      <c r="JCR45" s="134"/>
      <c r="JCS45" s="134"/>
      <c r="JCT45" s="134"/>
      <c r="JCU45" s="134"/>
      <c r="JCV45" s="134"/>
      <c r="JCW45" s="134"/>
      <c r="JCX45" s="134"/>
      <c r="JCY45" s="134"/>
      <c r="JCZ45" s="134"/>
      <c r="JDA45" s="134"/>
      <c r="JDB45" s="134"/>
      <c r="JDC45" s="134"/>
      <c r="JDD45" s="134"/>
      <c r="JDE45" s="134"/>
      <c r="JDF45" s="134"/>
      <c r="JDG45" s="134"/>
      <c r="JDH45" s="134"/>
      <c r="JDI45" s="134"/>
      <c r="JDJ45" s="134"/>
      <c r="JDK45" s="134"/>
      <c r="JDL45" s="134"/>
      <c r="JDM45" s="134"/>
      <c r="JDN45" s="134"/>
      <c r="JDO45" s="134"/>
      <c r="JDP45" s="134"/>
      <c r="JDQ45" s="134"/>
      <c r="JDR45" s="134"/>
      <c r="JDS45" s="134"/>
      <c r="JDT45" s="134"/>
      <c r="JDU45" s="134"/>
      <c r="JDV45" s="134"/>
      <c r="JDW45" s="134"/>
      <c r="JDX45" s="134"/>
      <c r="JDY45" s="134"/>
      <c r="JDZ45" s="134"/>
      <c r="JEA45" s="134"/>
      <c r="JEB45" s="134"/>
      <c r="JEC45" s="134"/>
      <c r="JED45" s="134"/>
      <c r="JEE45" s="134"/>
      <c r="JEF45" s="134"/>
      <c r="JEG45" s="134"/>
      <c r="JEH45" s="134"/>
      <c r="JEI45" s="134"/>
      <c r="JEJ45" s="134"/>
      <c r="JEK45" s="134"/>
      <c r="JEL45" s="134"/>
      <c r="JEM45" s="134"/>
      <c r="JEN45" s="134"/>
      <c r="JEO45" s="134"/>
      <c r="JEP45" s="134"/>
      <c r="JEQ45" s="134"/>
      <c r="JER45" s="134"/>
      <c r="JES45" s="134"/>
      <c r="JET45" s="134"/>
      <c r="JEU45" s="134"/>
      <c r="JEV45" s="134"/>
      <c r="JEW45" s="134"/>
      <c r="JEX45" s="134"/>
      <c r="JEY45" s="134"/>
      <c r="JEZ45" s="134"/>
      <c r="JFA45" s="134"/>
      <c r="JFB45" s="134"/>
      <c r="JFC45" s="134"/>
      <c r="JFD45" s="134"/>
      <c r="JFE45" s="134"/>
      <c r="JFF45" s="134"/>
      <c r="JFG45" s="134"/>
      <c r="JFH45" s="134"/>
      <c r="JFI45" s="134"/>
      <c r="JFJ45" s="134"/>
      <c r="JFK45" s="134"/>
      <c r="JFL45" s="134"/>
      <c r="JFM45" s="134"/>
      <c r="JFN45" s="134"/>
      <c r="JFO45" s="134"/>
      <c r="JFP45" s="134"/>
      <c r="JFQ45" s="134"/>
      <c r="JFR45" s="134"/>
      <c r="JFS45" s="134"/>
      <c r="JFT45" s="134"/>
      <c r="JFU45" s="134"/>
      <c r="JFV45" s="134"/>
      <c r="JFW45" s="134"/>
      <c r="JFX45" s="134"/>
      <c r="JFY45" s="134"/>
      <c r="JFZ45" s="134"/>
      <c r="JGA45" s="134"/>
      <c r="JGB45" s="134"/>
      <c r="JGC45" s="134"/>
      <c r="JGD45" s="134"/>
      <c r="JGE45" s="134"/>
      <c r="JGF45" s="134"/>
      <c r="JGG45" s="134"/>
      <c r="JGH45" s="134"/>
      <c r="JGI45" s="134"/>
      <c r="JGJ45" s="134"/>
      <c r="JGK45" s="134"/>
      <c r="JGL45" s="134"/>
      <c r="JGM45" s="134"/>
      <c r="JGN45" s="134"/>
      <c r="JGO45" s="134"/>
      <c r="JGP45" s="134"/>
      <c r="JGQ45" s="134"/>
      <c r="JGR45" s="134"/>
      <c r="JGS45" s="134"/>
      <c r="JGT45" s="134"/>
      <c r="JGU45" s="134"/>
      <c r="JGV45" s="134"/>
      <c r="JGW45" s="134"/>
      <c r="JGX45" s="134"/>
      <c r="JGY45" s="134"/>
      <c r="JGZ45" s="134"/>
      <c r="JHA45" s="134"/>
      <c r="JHB45" s="134"/>
      <c r="JHC45" s="134"/>
      <c r="JHD45" s="134"/>
      <c r="JHE45" s="134"/>
      <c r="JHF45" s="134"/>
      <c r="JHG45" s="134"/>
      <c r="JHH45" s="134"/>
      <c r="JHI45" s="134"/>
      <c r="JHJ45" s="134"/>
      <c r="JHK45" s="134"/>
      <c r="JHL45" s="134"/>
      <c r="JHM45" s="134"/>
      <c r="JHN45" s="134"/>
      <c r="JHO45" s="134"/>
      <c r="JHP45" s="134"/>
      <c r="JHQ45" s="134"/>
      <c r="JHR45" s="134"/>
      <c r="JHS45" s="134"/>
      <c r="JHT45" s="134"/>
      <c r="JHU45" s="134"/>
      <c r="JHV45" s="134"/>
      <c r="JHW45" s="134"/>
      <c r="JHX45" s="134"/>
      <c r="JHY45" s="134"/>
      <c r="JHZ45" s="134"/>
      <c r="JIA45" s="134"/>
      <c r="JIB45" s="134"/>
      <c r="JIC45" s="134"/>
      <c r="JID45" s="134"/>
      <c r="JIE45" s="134"/>
      <c r="JIF45" s="134"/>
      <c r="JIG45" s="134"/>
      <c r="JIH45" s="134"/>
      <c r="JII45" s="134"/>
      <c r="JIJ45" s="134"/>
      <c r="JIK45" s="134"/>
      <c r="JIL45" s="134"/>
      <c r="JIM45" s="134"/>
      <c r="JIN45" s="134"/>
      <c r="JIO45" s="134"/>
      <c r="JIP45" s="134"/>
      <c r="JIQ45" s="134"/>
      <c r="JIR45" s="134"/>
      <c r="JIS45" s="134"/>
      <c r="JIT45" s="134"/>
      <c r="JIU45" s="134"/>
      <c r="JIV45" s="134"/>
      <c r="JIW45" s="134"/>
      <c r="JIX45" s="134"/>
      <c r="JIY45" s="134"/>
      <c r="JIZ45" s="134"/>
      <c r="JJA45" s="134"/>
      <c r="JJB45" s="134"/>
      <c r="JJC45" s="134"/>
      <c r="JJD45" s="134"/>
      <c r="JJE45" s="134"/>
      <c r="JJF45" s="134"/>
      <c r="JJG45" s="134"/>
      <c r="JJH45" s="134"/>
      <c r="JJI45" s="134"/>
      <c r="JJJ45" s="134"/>
      <c r="JJK45" s="134"/>
      <c r="JJL45" s="134"/>
      <c r="JJM45" s="134"/>
      <c r="JJN45" s="134"/>
      <c r="JJO45" s="134"/>
      <c r="JJP45" s="134"/>
      <c r="JJQ45" s="134"/>
      <c r="JJR45" s="134"/>
      <c r="JJS45" s="134"/>
      <c r="JJT45" s="134"/>
      <c r="JJU45" s="134"/>
      <c r="JJV45" s="134"/>
      <c r="JJW45" s="134"/>
      <c r="JJX45" s="134"/>
      <c r="JJY45" s="134"/>
      <c r="JJZ45" s="134"/>
      <c r="JKA45" s="134"/>
      <c r="JKB45" s="134"/>
      <c r="JKC45" s="134"/>
      <c r="JKD45" s="134"/>
      <c r="JKE45" s="134"/>
      <c r="JKF45" s="134"/>
      <c r="JKG45" s="134"/>
      <c r="JKH45" s="134"/>
      <c r="JKI45" s="134"/>
      <c r="JKJ45" s="134"/>
      <c r="JKK45" s="134"/>
      <c r="JKL45" s="134"/>
      <c r="JKM45" s="134"/>
      <c r="JKN45" s="134"/>
      <c r="JKO45" s="134"/>
      <c r="JKP45" s="134"/>
      <c r="JKQ45" s="134"/>
      <c r="JKR45" s="134"/>
      <c r="JKS45" s="134"/>
      <c r="JKT45" s="134"/>
      <c r="JKU45" s="134"/>
      <c r="JKV45" s="134"/>
      <c r="JKW45" s="134"/>
      <c r="JKX45" s="134"/>
      <c r="JKY45" s="134"/>
      <c r="JKZ45" s="134"/>
      <c r="JLA45" s="134"/>
      <c r="JLB45" s="134"/>
      <c r="JLC45" s="134"/>
      <c r="JLD45" s="134"/>
      <c r="JLE45" s="134"/>
      <c r="JLF45" s="134"/>
      <c r="JLG45" s="134"/>
      <c r="JLH45" s="134"/>
      <c r="JLI45" s="134"/>
      <c r="JLJ45" s="134"/>
      <c r="JLK45" s="134"/>
      <c r="JLL45" s="134"/>
      <c r="JLM45" s="134"/>
      <c r="JLN45" s="134"/>
      <c r="JLO45" s="134"/>
      <c r="JLP45" s="134"/>
      <c r="JLQ45" s="134"/>
      <c r="JLR45" s="134"/>
      <c r="JLS45" s="134"/>
      <c r="JLT45" s="134"/>
      <c r="JLU45" s="134"/>
      <c r="JLV45" s="134"/>
      <c r="JLW45" s="134"/>
      <c r="JLX45" s="134"/>
      <c r="JLY45" s="134"/>
      <c r="JLZ45" s="134"/>
      <c r="JMA45" s="134"/>
      <c r="JMB45" s="134"/>
      <c r="JMC45" s="134"/>
      <c r="JMD45" s="134"/>
      <c r="JME45" s="134"/>
      <c r="JMF45" s="134"/>
      <c r="JMG45" s="134"/>
      <c r="JMH45" s="134"/>
      <c r="JMI45" s="134"/>
      <c r="JMJ45" s="134"/>
      <c r="JMK45" s="134"/>
      <c r="JML45" s="134"/>
      <c r="JMM45" s="134"/>
      <c r="JMN45" s="134"/>
      <c r="JMO45" s="134"/>
      <c r="JMP45" s="134"/>
      <c r="JMQ45" s="134"/>
      <c r="JMR45" s="134"/>
      <c r="JMS45" s="134"/>
      <c r="JMT45" s="134"/>
      <c r="JMU45" s="134"/>
      <c r="JMV45" s="134"/>
      <c r="JMW45" s="134"/>
      <c r="JMX45" s="134"/>
      <c r="JMY45" s="134"/>
      <c r="JMZ45" s="134"/>
      <c r="JNA45" s="134"/>
      <c r="JNB45" s="134"/>
      <c r="JNC45" s="134"/>
      <c r="JND45" s="134"/>
      <c r="JNE45" s="134"/>
      <c r="JNF45" s="134"/>
      <c r="JNG45" s="134"/>
      <c r="JNH45" s="134"/>
      <c r="JNI45" s="134"/>
      <c r="JNJ45" s="134"/>
      <c r="JNK45" s="134"/>
      <c r="JNL45" s="134"/>
      <c r="JNM45" s="134"/>
      <c r="JNN45" s="134"/>
      <c r="JNO45" s="134"/>
      <c r="JNP45" s="134"/>
      <c r="JNQ45" s="134"/>
      <c r="JNR45" s="134"/>
      <c r="JNS45" s="134"/>
      <c r="JNT45" s="134"/>
      <c r="JNU45" s="134"/>
      <c r="JNV45" s="134"/>
      <c r="JNW45" s="134"/>
      <c r="JNX45" s="134"/>
      <c r="JNY45" s="134"/>
      <c r="JNZ45" s="134"/>
      <c r="JOA45" s="134"/>
      <c r="JOB45" s="134"/>
      <c r="JOC45" s="134"/>
      <c r="JOD45" s="134"/>
      <c r="JOE45" s="134"/>
      <c r="JOF45" s="134"/>
      <c r="JOG45" s="134"/>
      <c r="JOH45" s="134"/>
      <c r="JOI45" s="134"/>
      <c r="JOJ45" s="134"/>
      <c r="JOK45" s="134"/>
      <c r="JOL45" s="134"/>
      <c r="JOM45" s="134"/>
      <c r="JON45" s="134"/>
      <c r="JOO45" s="134"/>
      <c r="JOP45" s="134"/>
      <c r="JOQ45" s="134"/>
      <c r="JOR45" s="134"/>
      <c r="JOS45" s="134"/>
      <c r="JOT45" s="134"/>
      <c r="JOU45" s="134"/>
      <c r="JOV45" s="134"/>
      <c r="JOW45" s="134"/>
      <c r="JOX45" s="134"/>
      <c r="JOY45" s="134"/>
      <c r="JOZ45" s="134"/>
      <c r="JPA45" s="134"/>
      <c r="JPB45" s="134"/>
      <c r="JPC45" s="134"/>
      <c r="JPD45" s="134"/>
      <c r="JPE45" s="134"/>
      <c r="JPF45" s="134"/>
      <c r="JPG45" s="134"/>
      <c r="JPH45" s="134"/>
      <c r="JPI45" s="134"/>
      <c r="JPJ45" s="134"/>
      <c r="JPK45" s="134"/>
      <c r="JPL45" s="134"/>
      <c r="JPM45" s="134"/>
      <c r="JPN45" s="134"/>
      <c r="JPO45" s="134"/>
      <c r="JPP45" s="134"/>
      <c r="JPQ45" s="134"/>
      <c r="JPR45" s="134"/>
      <c r="JPS45" s="134"/>
      <c r="JPT45" s="134"/>
      <c r="JPU45" s="134"/>
      <c r="JPV45" s="134"/>
      <c r="JPW45" s="134"/>
      <c r="JPX45" s="134"/>
      <c r="JPY45" s="134"/>
      <c r="JPZ45" s="134"/>
      <c r="JQA45" s="134"/>
      <c r="JQB45" s="134"/>
      <c r="JQC45" s="134"/>
      <c r="JQD45" s="134"/>
      <c r="JQE45" s="134"/>
      <c r="JQF45" s="134"/>
      <c r="JQG45" s="134"/>
      <c r="JQH45" s="134"/>
      <c r="JQI45" s="134"/>
      <c r="JQJ45" s="134"/>
      <c r="JQK45" s="134"/>
      <c r="JQL45" s="134"/>
      <c r="JQM45" s="134"/>
      <c r="JQN45" s="134"/>
      <c r="JQO45" s="134"/>
      <c r="JQP45" s="134"/>
      <c r="JQQ45" s="134"/>
      <c r="JQR45" s="134"/>
      <c r="JQS45" s="134"/>
      <c r="JQT45" s="134"/>
      <c r="JQU45" s="134"/>
      <c r="JQV45" s="134"/>
      <c r="JQW45" s="134"/>
      <c r="JQX45" s="134"/>
      <c r="JQY45" s="134"/>
      <c r="JQZ45" s="134"/>
      <c r="JRA45" s="134"/>
      <c r="JRB45" s="134"/>
      <c r="JRC45" s="134"/>
      <c r="JRD45" s="134"/>
      <c r="JRE45" s="134"/>
      <c r="JRF45" s="134"/>
      <c r="JRG45" s="134"/>
      <c r="JRH45" s="134"/>
      <c r="JRI45" s="134"/>
      <c r="JRJ45" s="134"/>
      <c r="JRK45" s="134"/>
      <c r="JRL45" s="134"/>
      <c r="JRM45" s="134"/>
      <c r="JRN45" s="134"/>
      <c r="JRO45" s="134"/>
      <c r="JRP45" s="134"/>
      <c r="JRQ45" s="134"/>
      <c r="JRR45" s="134"/>
      <c r="JRS45" s="134"/>
      <c r="JRT45" s="134"/>
      <c r="JRU45" s="134"/>
      <c r="JRV45" s="134"/>
      <c r="JRW45" s="134"/>
      <c r="JRX45" s="134"/>
      <c r="JRY45" s="134"/>
      <c r="JRZ45" s="134"/>
      <c r="JSA45" s="134"/>
      <c r="JSB45" s="134"/>
      <c r="JSC45" s="134"/>
      <c r="JSD45" s="134"/>
      <c r="JSE45" s="134"/>
      <c r="JSF45" s="134"/>
      <c r="JSG45" s="134"/>
      <c r="JSH45" s="134"/>
      <c r="JSI45" s="134"/>
      <c r="JSJ45" s="134"/>
      <c r="JSK45" s="134"/>
      <c r="JSL45" s="134"/>
      <c r="JSM45" s="134"/>
      <c r="JSN45" s="134"/>
      <c r="JSO45" s="134"/>
      <c r="JSP45" s="134"/>
      <c r="JSQ45" s="134"/>
      <c r="JSR45" s="134"/>
      <c r="JSS45" s="134"/>
      <c r="JST45" s="134"/>
      <c r="JSU45" s="134"/>
      <c r="JSV45" s="134"/>
      <c r="JSW45" s="134"/>
      <c r="JSX45" s="134"/>
      <c r="JSY45" s="134"/>
      <c r="JSZ45" s="134"/>
      <c r="JTA45" s="134"/>
      <c r="JTB45" s="134"/>
      <c r="JTC45" s="134"/>
      <c r="JTD45" s="134"/>
      <c r="JTE45" s="134"/>
      <c r="JTF45" s="134"/>
      <c r="JTG45" s="134"/>
      <c r="JTH45" s="134"/>
      <c r="JTI45" s="134"/>
      <c r="JTJ45" s="134"/>
      <c r="JTK45" s="134"/>
      <c r="JTL45" s="134"/>
      <c r="JTM45" s="134"/>
      <c r="JTN45" s="134"/>
      <c r="JTO45" s="134"/>
      <c r="JTP45" s="134"/>
      <c r="JTQ45" s="134"/>
      <c r="JTR45" s="134"/>
      <c r="JTS45" s="134"/>
      <c r="JTT45" s="134"/>
      <c r="JTU45" s="134"/>
      <c r="JTV45" s="134"/>
      <c r="JTW45" s="134"/>
      <c r="JTX45" s="134"/>
      <c r="JTY45" s="134"/>
      <c r="JTZ45" s="134"/>
      <c r="JUA45" s="134"/>
      <c r="JUB45" s="134"/>
      <c r="JUC45" s="134"/>
      <c r="JUD45" s="134"/>
      <c r="JUE45" s="134"/>
      <c r="JUF45" s="134"/>
      <c r="JUG45" s="134"/>
      <c r="JUH45" s="134"/>
      <c r="JUI45" s="134"/>
      <c r="JUJ45" s="134"/>
      <c r="JUK45" s="134"/>
      <c r="JUL45" s="134"/>
      <c r="JUM45" s="134"/>
      <c r="JUN45" s="134"/>
      <c r="JUO45" s="134"/>
      <c r="JUP45" s="134"/>
      <c r="JUQ45" s="134"/>
      <c r="JUR45" s="134"/>
      <c r="JUS45" s="134"/>
      <c r="JUT45" s="134"/>
      <c r="JUU45" s="134"/>
      <c r="JUV45" s="134"/>
      <c r="JUW45" s="134"/>
      <c r="JUX45" s="134"/>
      <c r="JUY45" s="134"/>
      <c r="JUZ45" s="134"/>
      <c r="JVA45" s="134"/>
      <c r="JVB45" s="134"/>
      <c r="JVC45" s="134"/>
      <c r="JVD45" s="134"/>
      <c r="JVE45" s="134"/>
      <c r="JVF45" s="134"/>
      <c r="JVG45" s="134"/>
      <c r="JVH45" s="134"/>
      <c r="JVI45" s="134"/>
      <c r="JVJ45" s="134"/>
      <c r="JVK45" s="134"/>
      <c r="JVL45" s="134"/>
      <c r="JVM45" s="134"/>
      <c r="JVN45" s="134"/>
      <c r="JVO45" s="134"/>
      <c r="JVP45" s="134"/>
      <c r="JVQ45" s="134"/>
      <c r="JVR45" s="134"/>
      <c r="JVS45" s="134"/>
      <c r="JVT45" s="134"/>
      <c r="JVU45" s="134"/>
      <c r="JVV45" s="134"/>
      <c r="JVW45" s="134"/>
      <c r="JVX45" s="134"/>
      <c r="JVY45" s="134"/>
      <c r="JVZ45" s="134"/>
      <c r="JWA45" s="134"/>
      <c r="JWB45" s="134"/>
      <c r="JWC45" s="134"/>
      <c r="JWD45" s="134"/>
      <c r="JWE45" s="134"/>
      <c r="JWF45" s="134"/>
      <c r="JWG45" s="134"/>
      <c r="JWH45" s="134"/>
      <c r="JWI45" s="134"/>
      <c r="JWJ45" s="134"/>
      <c r="JWK45" s="134"/>
      <c r="JWL45" s="134"/>
      <c r="JWM45" s="134"/>
      <c r="JWN45" s="134"/>
      <c r="JWO45" s="134"/>
      <c r="JWP45" s="134"/>
      <c r="JWQ45" s="134"/>
      <c r="JWR45" s="134"/>
      <c r="JWS45" s="134"/>
      <c r="JWT45" s="134"/>
      <c r="JWU45" s="134"/>
      <c r="JWV45" s="134"/>
      <c r="JWW45" s="134"/>
      <c r="JWX45" s="134"/>
      <c r="JWY45" s="134"/>
      <c r="JWZ45" s="134"/>
      <c r="JXA45" s="134"/>
      <c r="JXB45" s="134"/>
      <c r="JXC45" s="134"/>
      <c r="JXD45" s="134"/>
      <c r="JXE45" s="134"/>
      <c r="JXF45" s="134"/>
      <c r="JXG45" s="134"/>
      <c r="JXH45" s="134"/>
      <c r="JXI45" s="134"/>
      <c r="JXJ45" s="134"/>
      <c r="JXK45" s="134"/>
      <c r="JXL45" s="134"/>
      <c r="JXM45" s="134"/>
      <c r="JXN45" s="134"/>
      <c r="JXO45" s="134"/>
      <c r="JXP45" s="134"/>
      <c r="JXQ45" s="134"/>
      <c r="JXR45" s="134"/>
      <c r="JXS45" s="134"/>
      <c r="JXT45" s="134"/>
      <c r="JXU45" s="134"/>
      <c r="JXV45" s="134"/>
      <c r="JXW45" s="134"/>
      <c r="JXX45" s="134"/>
      <c r="JXY45" s="134"/>
      <c r="JXZ45" s="134"/>
      <c r="JYA45" s="134"/>
      <c r="JYB45" s="134"/>
      <c r="JYC45" s="134"/>
      <c r="JYD45" s="134"/>
      <c r="JYE45" s="134"/>
      <c r="JYF45" s="134"/>
      <c r="JYG45" s="134"/>
      <c r="JYH45" s="134"/>
      <c r="JYI45" s="134"/>
      <c r="JYJ45" s="134"/>
      <c r="JYK45" s="134"/>
      <c r="JYL45" s="134"/>
      <c r="JYM45" s="134"/>
      <c r="JYN45" s="134"/>
      <c r="JYO45" s="134"/>
      <c r="JYP45" s="134"/>
      <c r="JYQ45" s="134"/>
      <c r="JYR45" s="134"/>
      <c r="JYS45" s="134"/>
      <c r="JYT45" s="134"/>
      <c r="JYU45" s="134"/>
      <c r="JYV45" s="134"/>
      <c r="JYW45" s="134"/>
      <c r="JYX45" s="134"/>
      <c r="JYY45" s="134"/>
      <c r="JYZ45" s="134"/>
      <c r="JZA45" s="134"/>
      <c r="JZB45" s="134"/>
      <c r="JZC45" s="134"/>
      <c r="JZD45" s="134"/>
      <c r="JZE45" s="134"/>
      <c r="JZF45" s="134"/>
      <c r="JZG45" s="134"/>
      <c r="JZH45" s="134"/>
      <c r="JZI45" s="134"/>
      <c r="JZJ45" s="134"/>
      <c r="JZK45" s="134"/>
      <c r="JZL45" s="134"/>
      <c r="JZM45" s="134"/>
      <c r="JZN45" s="134"/>
      <c r="JZO45" s="134"/>
      <c r="JZP45" s="134"/>
      <c r="JZQ45" s="134"/>
      <c r="JZR45" s="134"/>
      <c r="JZS45" s="134"/>
      <c r="JZT45" s="134"/>
      <c r="JZU45" s="134"/>
      <c r="JZV45" s="134"/>
      <c r="JZW45" s="134"/>
      <c r="JZX45" s="134"/>
      <c r="JZY45" s="134"/>
      <c r="JZZ45" s="134"/>
      <c r="KAA45" s="134"/>
      <c r="KAB45" s="134"/>
      <c r="KAC45" s="134"/>
      <c r="KAD45" s="134"/>
      <c r="KAE45" s="134"/>
      <c r="KAF45" s="134"/>
      <c r="KAG45" s="134"/>
      <c r="KAH45" s="134"/>
      <c r="KAI45" s="134"/>
      <c r="KAJ45" s="134"/>
      <c r="KAK45" s="134"/>
      <c r="KAL45" s="134"/>
      <c r="KAM45" s="134"/>
      <c r="KAN45" s="134"/>
      <c r="KAO45" s="134"/>
      <c r="KAP45" s="134"/>
      <c r="KAQ45" s="134"/>
      <c r="KAR45" s="134"/>
      <c r="KAS45" s="134"/>
      <c r="KAT45" s="134"/>
      <c r="KAU45" s="134"/>
      <c r="KAV45" s="134"/>
      <c r="KAW45" s="134"/>
      <c r="KAX45" s="134"/>
      <c r="KAY45" s="134"/>
      <c r="KAZ45" s="134"/>
      <c r="KBA45" s="134"/>
      <c r="KBB45" s="134"/>
      <c r="KBC45" s="134"/>
      <c r="KBD45" s="134"/>
      <c r="KBE45" s="134"/>
      <c r="KBF45" s="134"/>
      <c r="KBG45" s="134"/>
      <c r="KBH45" s="134"/>
      <c r="KBI45" s="134"/>
      <c r="KBJ45" s="134"/>
      <c r="KBK45" s="134"/>
      <c r="KBL45" s="134"/>
      <c r="KBM45" s="134"/>
      <c r="KBN45" s="134"/>
      <c r="KBO45" s="134"/>
      <c r="KBP45" s="134"/>
      <c r="KBQ45" s="134"/>
      <c r="KBR45" s="134"/>
      <c r="KBS45" s="134"/>
      <c r="KBT45" s="134"/>
      <c r="KBU45" s="134"/>
      <c r="KBV45" s="134"/>
      <c r="KBW45" s="134"/>
      <c r="KBX45" s="134"/>
      <c r="KBY45" s="134"/>
      <c r="KBZ45" s="134"/>
      <c r="KCA45" s="134"/>
      <c r="KCB45" s="134"/>
      <c r="KCC45" s="134"/>
      <c r="KCD45" s="134"/>
      <c r="KCE45" s="134"/>
      <c r="KCF45" s="134"/>
      <c r="KCG45" s="134"/>
      <c r="KCH45" s="134"/>
      <c r="KCI45" s="134"/>
      <c r="KCJ45" s="134"/>
      <c r="KCK45" s="134"/>
      <c r="KCL45" s="134"/>
      <c r="KCM45" s="134"/>
      <c r="KCN45" s="134"/>
      <c r="KCO45" s="134"/>
      <c r="KCP45" s="134"/>
      <c r="KCQ45" s="134"/>
      <c r="KCR45" s="134"/>
      <c r="KCS45" s="134"/>
      <c r="KCT45" s="134"/>
      <c r="KCU45" s="134"/>
      <c r="KCV45" s="134"/>
      <c r="KCW45" s="134"/>
      <c r="KCX45" s="134"/>
      <c r="KCY45" s="134"/>
      <c r="KCZ45" s="134"/>
      <c r="KDA45" s="134"/>
      <c r="KDB45" s="134"/>
      <c r="KDC45" s="134"/>
      <c r="KDD45" s="134"/>
      <c r="KDE45" s="134"/>
      <c r="KDF45" s="134"/>
      <c r="KDG45" s="134"/>
      <c r="KDH45" s="134"/>
      <c r="KDI45" s="134"/>
      <c r="KDJ45" s="134"/>
      <c r="KDK45" s="134"/>
      <c r="KDL45" s="134"/>
      <c r="KDM45" s="134"/>
      <c r="KDN45" s="134"/>
      <c r="KDO45" s="134"/>
      <c r="KDP45" s="134"/>
      <c r="KDQ45" s="134"/>
      <c r="KDR45" s="134"/>
      <c r="KDS45" s="134"/>
      <c r="KDT45" s="134"/>
      <c r="KDU45" s="134"/>
      <c r="KDV45" s="134"/>
      <c r="KDW45" s="134"/>
      <c r="KDX45" s="134"/>
      <c r="KDY45" s="134"/>
      <c r="KDZ45" s="134"/>
      <c r="KEA45" s="134"/>
      <c r="KEB45" s="134"/>
      <c r="KEC45" s="134"/>
      <c r="KED45" s="134"/>
      <c r="KEE45" s="134"/>
      <c r="KEF45" s="134"/>
      <c r="KEG45" s="134"/>
      <c r="KEH45" s="134"/>
      <c r="KEI45" s="134"/>
      <c r="KEJ45" s="134"/>
      <c r="KEK45" s="134"/>
      <c r="KEL45" s="134"/>
      <c r="KEM45" s="134"/>
      <c r="KEN45" s="134"/>
      <c r="KEO45" s="134"/>
      <c r="KEP45" s="134"/>
      <c r="KEQ45" s="134"/>
      <c r="KER45" s="134"/>
      <c r="KES45" s="134"/>
      <c r="KET45" s="134"/>
      <c r="KEU45" s="134"/>
      <c r="KEV45" s="134"/>
      <c r="KEW45" s="134"/>
      <c r="KEX45" s="134"/>
      <c r="KEY45" s="134"/>
      <c r="KEZ45" s="134"/>
      <c r="KFA45" s="134"/>
      <c r="KFB45" s="134"/>
      <c r="KFC45" s="134"/>
      <c r="KFD45" s="134"/>
      <c r="KFE45" s="134"/>
      <c r="KFF45" s="134"/>
      <c r="KFG45" s="134"/>
      <c r="KFH45" s="134"/>
      <c r="KFI45" s="134"/>
      <c r="KFJ45" s="134"/>
      <c r="KFK45" s="134"/>
      <c r="KFL45" s="134"/>
      <c r="KFM45" s="134"/>
      <c r="KFN45" s="134"/>
      <c r="KFO45" s="134"/>
      <c r="KFP45" s="134"/>
      <c r="KFQ45" s="134"/>
      <c r="KFR45" s="134"/>
      <c r="KFS45" s="134"/>
      <c r="KFT45" s="134"/>
      <c r="KFU45" s="134"/>
      <c r="KFV45" s="134"/>
      <c r="KFW45" s="134"/>
      <c r="KFX45" s="134"/>
      <c r="KFY45" s="134"/>
      <c r="KFZ45" s="134"/>
      <c r="KGA45" s="134"/>
      <c r="KGB45" s="134"/>
      <c r="KGC45" s="134"/>
      <c r="KGD45" s="134"/>
      <c r="KGE45" s="134"/>
      <c r="KGF45" s="134"/>
      <c r="KGG45" s="134"/>
      <c r="KGH45" s="134"/>
      <c r="KGI45" s="134"/>
      <c r="KGJ45" s="134"/>
      <c r="KGK45" s="134"/>
      <c r="KGL45" s="134"/>
      <c r="KGM45" s="134"/>
      <c r="KGN45" s="134"/>
      <c r="KGO45" s="134"/>
      <c r="KGP45" s="134"/>
      <c r="KGQ45" s="134"/>
      <c r="KGR45" s="134"/>
      <c r="KGS45" s="134"/>
      <c r="KGT45" s="134"/>
      <c r="KGU45" s="134"/>
      <c r="KGV45" s="134"/>
      <c r="KGW45" s="134"/>
      <c r="KGX45" s="134"/>
      <c r="KGY45" s="134"/>
      <c r="KGZ45" s="134"/>
      <c r="KHA45" s="134"/>
      <c r="KHB45" s="134"/>
      <c r="KHC45" s="134"/>
      <c r="KHD45" s="134"/>
      <c r="KHE45" s="134"/>
      <c r="KHF45" s="134"/>
      <c r="KHG45" s="134"/>
      <c r="KHH45" s="134"/>
      <c r="KHI45" s="134"/>
      <c r="KHJ45" s="134"/>
      <c r="KHK45" s="134"/>
      <c r="KHL45" s="134"/>
      <c r="KHM45" s="134"/>
      <c r="KHN45" s="134"/>
      <c r="KHO45" s="134"/>
      <c r="KHP45" s="134"/>
      <c r="KHQ45" s="134"/>
      <c r="KHR45" s="134"/>
      <c r="KHS45" s="134"/>
      <c r="KHT45" s="134"/>
      <c r="KHU45" s="134"/>
      <c r="KHV45" s="134"/>
      <c r="KHW45" s="134"/>
      <c r="KHX45" s="134"/>
      <c r="KHY45" s="134"/>
      <c r="KHZ45" s="134"/>
      <c r="KIA45" s="134"/>
      <c r="KIB45" s="134"/>
      <c r="KIC45" s="134"/>
      <c r="KID45" s="134"/>
      <c r="KIE45" s="134"/>
      <c r="KIF45" s="134"/>
      <c r="KIG45" s="134"/>
      <c r="KIH45" s="134"/>
      <c r="KII45" s="134"/>
      <c r="KIJ45" s="134"/>
      <c r="KIK45" s="134"/>
      <c r="KIL45" s="134"/>
      <c r="KIM45" s="134"/>
      <c r="KIN45" s="134"/>
      <c r="KIO45" s="134"/>
      <c r="KIP45" s="134"/>
      <c r="KIQ45" s="134"/>
      <c r="KIR45" s="134"/>
      <c r="KIS45" s="134"/>
      <c r="KIT45" s="134"/>
      <c r="KIU45" s="134"/>
      <c r="KIV45" s="134"/>
      <c r="KIW45" s="134"/>
      <c r="KIX45" s="134"/>
      <c r="KIY45" s="134"/>
      <c r="KIZ45" s="134"/>
      <c r="KJA45" s="134"/>
      <c r="KJB45" s="134"/>
      <c r="KJC45" s="134"/>
      <c r="KJD45" s="134"/>
      <c r="KJE45" s="134"/>
      <c r="KJF45" s="134"/>
      <c r="KJG45" s="134"/>
      <c r="KJH45" s="134"/>
      <c r="KJI45" s="134"/>
      <c r="KJJ45" s="134"/>
      <c r="KJK45" s="134"/>
      <c r="KJL45" s="134"/>
      <c r="KJM45" s="134"/>
      <c r="KJN45" s="134"/>
      <c r="KJO45" s="134"/>
      <c r="KJP45" s="134"/>
      <c r="KJQ45" s="134"/>
      <c r="KJR45" s="134"/>
      <c r="KJS45" s="134"/>
      <c r="KJT45" s="134"/>
      <c r="KJU45" s="134"/>
      <c r="KJV45" s="134"/>
      <c r="KJW45" s="134"/>
      <c r="KJX45" s="134"/>
      <c r="KJY45" s="134"/>
      <c r="KJZ45" s="134"/>
      <c r="KKA45" s="134"/>
      <c r="KKB45" s="134"/>
      <c r="KKC45" s="134"/>
      <c r="KKD45" s="134"/>
      <c r="KKE45" s="134"/>
      <c r="KKF45" s="134"/>
      <c r="KKG45" s="134"/>
      <c r="KKH45" s="134"/>
      <c r="KKI45" s="134"/>
      <c r="KKJ45" s="134"/>
      <c r="KKK45" s="134"/>
      <c r="KKL45" s="134"/>
      <c r="KKM45" s="134"/>
      <c r="KKN45" s="134"/>
      <c r="KKO45" s="134"/>
      <c r="KKP45" s="134"/>
      <c r="KKQ45" s="134"/>
      <c r="KKR45" s="134"/>
      <c r="KKS45" s="134"/>
      <c r="KKT45" s="134"/>
      <c r="KKU45" s="134"/>
      <c r="KKV45" s="134"/>
      <c r="KKW45" s="134"/>
      <c r="KKX45" s="134"/>
      <c r="KKY45" s="134"/>
      <c r="KKZ45" s="134"/>
      <c r="KLA45" s="134"/>
      <c r="KLB45" s="134"/>
      <c r="KLC45" s="134"/>
      <c r="KLD45" s="134"/>
      <c r="KLE45" s="134"/>
      <c r="KLF45" s="134"/>
      <c r="KLG45" s="134"/>
      <c r="KLH45" s="134"/>
      <c r="KLI45" s="134"/>
      <c r="KLJ45" s="134"/>
      <c r="KLK45" s="134"/>
      <c r="KLL45" s="134"/>
      <c r="KLM45" s="134"/>
      <c r="KLN45" s="134"/>
      <c r="KLO45" s="134"/>
      <c r="KLP45" s="134"/>
      <c r="KLQ45" s="134"/>
      <c r="KLR45" s="134"/>
      <c r="KLS45" s="134"/>
      <c r="KLT45" s="134"/>
      <c r="KLU45" s="134"/>
      <c r="KLV45" s="134"/>
      <c r="KLW45" s="134"/>
      <c r="KLX45" s="134"/>
      <c r="KLY45" s="134"/>
      <c r="KLZ45" s="134"/>
      <c r="KMA45" s="134"/>
      <c r="KMB45" s="134"/>
      <c r="KMC45" s="134"/>
      <c r="KMD45" s="134"/>
      <c r="KME45" s="134"/>
      <c r="KMF45" s="134"/>
      <c r="KMG45" s="134"/>
      <c r="KMH45" s="134"/>
      <c r="KMI45" s="134"/>
      <c r="KMJ45" s="134"/>
      <c r="KMK45" s="134"/>
      <c r="KML45" s="134"/>
      <c r="KMM45" s="134"/>
      <c r="KMN45" s="134"/>
      <c r="KMO45" s="134"/>
      <c r="KMP45" s="134"/>
      <c r="KMQ45" s="134"/>
      <c r="KMR45" s="134"/>
      <c r="KMS45" s="134"/>
      <c r="KMT45" s="134"/>
      <c r="KMU45" s="134"/>
      <c r="KMV45" s="134"/>
      <c r="KMW45" s="134"/>
      <c r="KMX45" s="134"/>
      <c r="KMY45" s="134"/>
      <c r="KMZ45" s="134"/>
      <c r="KNA45" s="134"/>
      <c r="KNB45" s="134"/>
      <c r="KNC45" s="134"/>
      <c r="KND45" s="134"/>
      <c r="KNE45" s="134"/>
      <c r="KNF45" s="134"/>
      <c r="KNG45" s="134"/>
      <c r="KNH45" s="134"/>
      <c r="KNI45" s="134"/>
      <c r="KNJ45" s="134"/>
      <c r="KNK45" s="134"/>
      <c r="KNL45" s="134"/>
      <c r="KNM45" s="134"/>
      <c r="KNN45" s="134"/>
      <c r="KNO45" s="134"/>
      <c r="KNP45" s="134"/>
      <c r="KNQ45" s="134"/>
      <c r="KNR45" s="134"/>
      <c r="KNS45" s="134"/>
      <c r="KNT45" s="134"/>
      <c r="KNU45" s="134"/>
      <c r="KNV45" s="134"/>
      <c r="KNW45" s="134"/>
      <c r="KNX45" s="134"/>
      <c r="KNY45" s="134"/>
      <c r="KNZ45" s="134"/>
      <c r="KOA45" s="134"/>
      <c r="KOB45" s="134"/>
      <c r="KOC45" s="134"/>
      <c r="KOD45" s="134"/>
      <c r="KOE45" s="134"/>
      <c r="KOF45" s="134"/>
      <c r="KOG45" s="134"/>
      <c r="KOH45" s="134"/>
      <c r="KOI45" s="134"/>
      <c r="KOJ45" s="134"/>
      <c r="KOK45" s="134"/>
      <c r="KOL45" s="134"/>
      <c r="KOM45" s="134"/>
      <c r="KON45" s="134"/>
      <c r="KOO45" s="134"/>
      <c r="KOP45" s="134"/>
      <c r="KOQ45" s="134"/>
      <c r="KOR45" s="134"/>
      <c r="KOS45" s="134"/>
      <c r="KOT45" s="134"/>
      <c r="KOU45" s="134"/>
      <c r="KOV45" s="134"/>
      <c r="KOW45" s="134"/>
      <c r="KOX45" s="134"/>
      <c r="KOY45" s="134"/>
      <c r="KOZ45" s="134"/>
      <c r="KPA45" s="134"/>
      <c r="KPB45" s="134"/>
      <c r="KPC45" s="134"/>
      <c r="KPD45" s="134"/>
      <c r="KPE45" s="134"/>
      <c r="KPF45" s="134"/>
      <c r="KPG45" s="134"/>
      <c r="KPH45" s="134"/>
      <c r="KPI45" s="134"/>
      <c r="KPJ45" s="134"/>
      <c r="KPK45" s="134"/>
      <c r="KPL45" s="134"/>
      <c r="KPM45" s="134"/>
      <c r="KPN45" s="134"/>
      <c r="KPO45" s="134"/>
      <c r="KPP45" s="134"/>
      <c r="KPQ45" s="134"/>
      <c r="KPR45" s="134"/>
      <c r="KPS45" s="134"/>
      <c r="KPT45" s="134"/>
      <c r="KPU45" s="134"/>
      <c r="KPV45" s="134"/>
      <c r="KPW45" s="134"/>
      <c r="KPX45" s="134"/>
      <c r="KPY45" s="134"/>
      <c r="KPZ45" s="134"/>
      <c r="KQA45" s="134"/>
      <c r="KQB45" s="134"/>
      <c r="KQC45" s="134"/>
      <c r="KQD45" s="134"/>
      <c r="KQE45" s="134"/>
      <c r="KQF45" s="134"/>
      <c r="KQG45" s="134"/>
      <c r="KQH45" s="134"/>
      <c r="KQI45" s="134"/>
      <c r="KQJ45" s="134"/>
      <c r="KQK45" s="134"/>
      <c r="KQL45" s="134"/>
      <c r="KQM45" s="134"/>
      <c r="KQN45" s="134"/>
      <c r="KQO45" s="134"/>
      <c r="KQP45" s="134"/>
      <c r="KQQ45" s="134"/>
      <c r="KQR45" s="134"/>
      <c r="KQS45" s="134"/>
      <c r="KQT45" s="134"/>
      <c r="KQU45" s="134"/>
      <c r="KQV45" s="134"/>
      <c r="KQW45" s="134"/>
      <c r="KQX45" s="134"/>
      <c r="KQY45" s="134"/>
      <c r="KQZ45" s="134"/>
      <c r="KRA45" s="134"/>
      <c r="KRB45" s="134"/>
      <c r="KRC45" s="134"/>
      <c r="KRD45" s="134"/>
      <c r="KRE45" s="134"/>
      <c r="KRF45" s="134"/>
      <c r="KRG45" s="134"/>
      <c r="KRH45" s="134"/>
      <c r="KRI45" s="134"/>
      <c r="KRJ45" s="134"/>
      <c r="KRK45" s="134"/>
      <c r="KRL45" s="134"/>
      <c r="KRM45" s="134"/>
      <c r="KRN45" s="134"/>
      <c r="KRO45" s="134"/>
      <c r="KRP45" s="134"/>
      <c r="KRQ45" s="134"/>
      <c r="KRR45" s="134"/>
      <c r="KRS45" s="134"/>
      <c r="KRT45" s="134"/>
      <c r="KRU45" s="134"/>
      <c r="KRV45" s="134"/>
      <c r="KRW45" s="134"/>
      <c r="KRX45" s="134"/>
      <c r="KRY45" s="134"/>
      <c r="KRZ45" s="134"/>
      <c r="KSA45" s="134"/>
      <c r="KSB45" s="134"/>
      <c r="KSC45" s="134"/>
      <c r="KSD45" s="134"/>
      <c r="KSE45" s="134"/>
      <c r="KSF45" s="134"/>
      <c r="KSG45" s="134"/>
      <c r="KSH45" s="134"/>
      <c r="KSI45" s="134"/>
      <c r="KSJ45" s="134"/>
      <c r="KSK45" s="134"/>
      <c r="KSL45" s="134"/>
      <c r="KSM45" s="134"/>
      <c r="KSN45" s="134"/>
      <c r="KSO45" s="134"/>
      <c r="KSP45" s="134"/>
      <c r="KSQ45" s="134"/>
      <c r="KSR45" s="134"/>
      <c r="KSS45" s="134"/>
      <c r="KST45" s="134"/>
      <c r="KSU45" s="134"/>
      <c r="KSV45" s="134"/>
      <c r="KSW45" s="134"/>
      <c r="KSX45" s="134"/>
      <c r="KSY45" s="134"/>
      <c r="KSZ45" s="134"/>
      <c r="KTA45" s="134"/>
      <c r="KTB45" s="134"/>
      <c r="KTC45" s="134"/>
      <c r="KTD45" s="134"/>
      <c r="KTE45" s="134"/>
      <c r="KTF45" s="134"/>
      <c r="KTG45" s="134"/>
      <c r="KTH45" s="134"/>
      <c r="KTI45" s="134"/>
      <c r="KTJ45" s="134"/>
      <c r="KTK45" s="134"/>
      <c r="KTL45" s="134"/>
      <c r="KTM45" s="134"/>
      <c r="KTN45" s="134"/>
      <c r="KTO45" s="134"/>
      <c r="KTP45" s="134"/>
      <c r="KTQ45" s="134"/>
      <c r="KTR45" s="134"/>
      <c r="KTS45" s="134"/>
      <c r="KTT45" s="134"/>
      <c r="KTU45" s="134"/>
      <c r="KTV45" s="134"/>
      <c r="KTW45" s="134"/>
      <c r="KTX45" s="134"/>
      <c r="KTY45" s="134"/>
      <c r="KTZ45" s="134"/>
      <c r="KUA45" s="134"/>
      <c r="KUB45" s="134"/>
      <c r="KUC45" s="134"/>
      <c r="KUD45" s="134"/>
      <c r="KUE45" s="134"/>
      <c r="KUF45" s="134"/>
      <c r="KUG45" s="134"/>
      <c r="KUH45" s="134"/>
      <c r="KUI45" s="134"/>
      <c r="KUJ45" s="134"/>
      <c r="KUK45" s="134"/>
      <c r="KUL45" s="134"/>
      <c r="KUM45" s="134"/>
      <c r="KUN45" s="134"/>
      <c r="KUO45" s="134"/>
      <c r="KUP45" s="134"/>
      <c r="KUQ45" s="134"/>
      <c r="KUR45" s="134"/>
      <c r="KUS45" s="134"/>
      <c r="KUT45" s="134"/>
      <c r="KUU45" s="134"/>
      <c r="KUV45" s="134"/>
      <c r="KUW45" s="134"/>
      <c r="KUX45" s="134"/>
      <c r="KUY45" s="134"/>
      <c r="KUZ45" s="134"/>
      <c r="KVA45" s="134"/>
      <c r="KVB45" s="134"/>
      <c r="KVC45" s="134"/>
      <c r="KVD45" s="134"/>
      <c r="KVE45" s="134"/>
      <c r="KVF45" s="134"/>
      <c r="KVG45" s="134"/>
      <c r="KVH45" s="134"/>
      <c r="KVI45" s="134"/>
      <c r="KVJ45" s="134"/>
      <c r="KVK45" s="134"/>
      <c r="KVL45" s="134"/>
      <c r="KVM45" s="134"/>
      <c r="KVN45" s="134"/>
      <c r="KVO45" s="134"/>
      <c r="KVP45" s="134"/>
      <c r="KVQ45" s="134"/>
      <c r="KVR45" s="134"/>
      <c r="KVS45" s="134"/>
      <c r="KVT45" s="134"/>
      <c r="KVU45" s="134"/>
      <c r="KVV45" s="134"/>
      <c r="KVW45" s="134"/>
      <c r="KVX45" s="134"/>
      <c r="KVY45" s="134"/>
      <c r="KVZ45" s="134"/>
      <c r="KWA45" s="134"/>
      <c r="KWB45" s="134"/>
      <c r="KWC45" s="134"/>
      <c r="KWD45" s="134"/>
      <c r="KWE45" s="134"/>
      <c r="KWF45" s="134"/>
      <c r="KWG45" s="134"/>
      <c r="KWH45" s="134"/>
      <c r="KWI45" s="134"/>
      <c r="KWJ45" s="134"/>
      <c r="KWK45" s="134"/>
      <c r="KWL45" s="134"/>
      <c r="KWM45" s="134"/>
      <c r="KWN45" s="134"/>
      <c r="KWO45" s="134"/>
      <c r="KWP45" s="134"/>
      <c r="KWQ45" s="134"/>
      <c r="KWR45" s="134"/>
      <c r="KWS45" s="134"/>
      <c r="KWT45" s="134"/>
      <c r="KWU45" s="134"/>
      <c r="KWV45" s="134"/>
      <c r="KWW45" s="134"/>
      <c r="KWX45" s="134"/>
      <c r="KWY45" s="134"/>
      <c r="KWZ45" s="134"/>
      <c r="KXA45" s="134"/>
      <c r="KXB45" s="134"/>
      <c r="KXC45" s="134"/>
      <c r="KXD45" s="134"/>
      <c r="KXE45" s="134"/>
      <c r="KXF45" s="134"/>
      <c r="KXG45" s="134"/>
      <c r="KXH45" s="134"/>
      <c r="KXI45" s="134"/>
      <c r="KXJ45" s="134"/>
      <c r="KXK45" s="134"/>
      <c r="KXL45" s="134"/>
      <c r="KXM45" s="134"/>
      <c r="KXN45" s="134"/>
      <c r="KXO45" s="134"/>
      <c r="KXP45" s="134"/>
      <c r="KXQ45" s="134"/>
      <c r="KXR45" s="134"/>
      <c r="KXS45" s="134"/>
      <c r="KXT45" s="134"/>
      <c r="KXU45" s="134"/>
      <c r="KXV45" s="134"/>
      <c r="KXW45" s="134"/>
      <c r="KXX45" s="134"/>
      <c r="KXY45" s="134"/>
      <c r="KXZ45" s="134"/>
      <c r="KYA45" s="134"/>
      <c r="KYB45" s="134"/>
      <c r="KYC45" s="134"/>
      <c r="KYD45" s="134"/>
      <c r="KYE45" s="134"/>
      <c r="KYF45" s="134"/>
      <c r="KYG45" s="134"/>
      <c r="KYH45" s="134"/>
      <c r="KYI45" s="134"/>
      <c r="KYJ45" s="134"/>
      <c r="KYK45" s="134"/>
      <c r="KYL45" s="134"/>
      <c r="KYM45" s="134"/>
      <c r="KYN45" s="134"/>
      <c r="KYO45" s="134"/>
      <c r="KYP45" s="134"/>
      <c r="KYQ45" s="134"/>
      <c r="KYR45" s="134"/>
      <c r="KYS45" s="134"/>
      <c r="KYT45" s="134"/>
      <c r="KYU45" s="134"/>
      <c r="KYV45" s="134"/>
      <c r="KYW45" s="134"/>
      <c r="KYX45" s="134"/>
      <c r="KYY45" s="134"/>
      <c r="KYZ45" s="134"/>
      <c r="KZA45" s="134"/>
      <c r="KZB45" s="134"/>
      <c r="KZC45" s="134"/>
      <c r="KZD45" s="134"/>
      <c r="KZE45" s="134"/>
      <c r="KZF45" s="134"/>
      <c r="KZG45" s="134"/>
      <c r="KZH45" s="134"/>
      <c r="KZI45" s="134"/>
      <c r="KZJ45" s="134"/>
      <c r="KZK45" s="134"/>
      <c r="KZL45" s="134"/>
      <c r="KZM45" s="134"/>
      <c r="KZN45" s="134"/>
      <c r="KZO45" s="134"/>
      <c r="KZP45" s="134"/>
      <c r="KZQ45" s="134"/>
      <c r="KZR45" s="134"/>
      <c r="KZS45" s="134"/>
      <c r="KZT45" s="134"/>
      <c r="KZU45" s="134"/>
      <c r="KZV45" s="134"/>
      <c r="KZW45" s="134"/>
      <c r="KZX45" s="134"/>
      <c r="KZY45" s="134"/>
      <c r="KZZ45" s="134"/>
      <c r="LAA45" s="134"/>
      <c r="LAB45" s="134"/>
      <c r="LAC45" s="134"/>
      <c r="LAD45" s="134"/>
      <c r="LAE45" s="134"/>
      <c r="LAF45" s="134"/>
      <c r="LAG45" s="134"/>
      <c r="LAH45" s="134"/>
      <c r="LAI45" s="134"/>
      <c r="LAJ45" s="134"/>
      <c r="LAK45" s="134"/>
      <c r="LAL45" s="134"/>
      <c r="LAM45" s="134"/>
      <c r="LAN45" s="134"/>
      <c r="LAO45" s="134"/>
      <c r="LAP45" s="134"/>
      <c r="LAQ45" s="134"/>
      <c r="LAR45" s="134"/>
      <c r="LAS45" s="134"/>
      <c r="LAT45" s="134"/>
      <c r="LAU45" s="134"/>
      <c r="LAV45" s="134"/>
      <c r="LAW45" s="134"/>
      <c r="LAX45" s="134"/>
      <c r="LAY45" s="134"/>
      <c r="LAZ45" s="134"/>
      <c r="LBA45" s="134"/>
      <c r="LBB45" s="134"/>
      <c r="LBC45" s="134"/>
      <c r="LBD45" s="134"/>
      <c r="LBE45" s="134"/>
      <c r="LBF45" s="134"/>
      <c r="LBG45" s="134"/>
      <c r="LBH45" s="134"/>
      <c r="LBI45" s="134"/>
      <c r="LBJ45" s="134"/>
      <c r="LBK45" s="134"/>
      <c r="LBL45" s="134"/>
      <c r="LBM45" s="134"/>
      <c r="LBN45" s="134"/>
      <c r="LBO45" s="134"/>
      <c r="LBP45" s="134"/>
      <c r="LBQ45" s="134"/>
      <c r="LBR45" s="134"/>
      <c r="LBS45" s="134"/>
      <c r="LBT45" s="134"/>
      <c r="LBU45" s="134"/>
      <c r="LBV45" s="134"/>
      <c r="LBW45" s="134"/>
      <c r="LBX45" s="134"/>
      <c r="LBY45" s="134"/>
      <c r="LBZ45" s="134"/>
      <c r="LCA45" s="134"/>
      <c r="LCB45" s="134"/>
      <c r="LCC45" s="134"/>
      <c r="LCD45" s="134"/>
      <c r="LCE45" s="134"/>
      <c r="LCF45" s="134"/>
      <c r="LCG45" s="134"/>
      <c r="LCH45" s="134"/>
      <c r="LCI45" s="134"/>
      <c r="LCJ45" s="134"/>
      <c r="LCK45" s="134"/>
      <c r="LCL45" s="134"/>
      <c r="LCM45" s="134"/>
      <c r="LCN45" s="134"/>
      <c r="LCO45" s="134"/>
      <c r="LCP45" s="134"/>
      <c r="LCQ45" s="134"/>
      <c r="LCR45" s="134"/>
      <c r="LCS45" s="134"/>
      <c r="LCT45" s="134"/>
      <c r="LCU45" s="134"/>
      <c r="LCV45" s="134"/>
      <c r="LCW45" s="134"/>
      <c r="LCX45" s="134"/>
      <c r="LCY45" s="134"/>
      <c r="LCZ45" s="134"/>
      <c r="LDA45" s="134"/>
      <c r="LDB45" s="134"/>
      <c r="LDC45" s="134"/>
      <c r="LDD45" s="134"/>
      <c r="LDE45" s="134"/>
      <c r="LDF45" s="134"/>
      <c r="LDG45" s="134"/>
      <c r="LDH45" s="134"/>
      <c r="LDI45" s="134"/>
      <c r="LDJ45" s="134"/>
      <c r="LDK45" s="134"/>
      <c r="LDL45" s="134"/>
      <c r="LDM45" s="134"/>
      <c r="LDN45" s="134"/>
      <c r="LDO45" s="134"/>
      <c r="LDP45" s="134"/>
      <c r="LDQ45" s="134"/>
      <c r="LDR45" s="134"/>
      <c r="LDS45" s="134"/>
      <c r="LDT45" s="134"/>
      <c r="LDU45" s="134"/>
      <c r="LDV45" s="134"/>
      <c r="LDW45" s="134"/>
      <c r="LDX45" s="134"/>
      <c r="LDY45" s="134"/>
      <c r="LDZ45" s="134"/>
      <c r="LEA45" s="134"/>
      <c r="LEB45" s="134"/>
      <c r="LEC45" s="134"/>
      <c r="LED45" s="134"/>
      <c r="LEE45" s="134"/>
      <c r="LEF45" s="134"/>
      <c r="LEG45" s="134"/>
      <c r="LEH45" s="134"/>
      <c r="LEI45" s="134"/>
      <c r="LEJ45" s="134"/>
      <c r="LEK45" s="134"/>
      <c r="LEL45" s="134"/>
      <c r="LEM45" s="134"/>
      <c r="LEN45" s="134"/>
      <c r="LEO45" s="134"/>
      <c r="LEP45" s="134"/>
      <c r="LEQ45" s="134"/>
      <c r="LER45" s="134"/>
      <c r="LES45" s="134"/>
      <c r="LET45" s="134"/>
      <c r="LEU45" s="134"/>
      <c r="LEV45" s="134"/>
      <c r="LEW45" s="134"/>
      <c r="LEX45" s="134"/>
      <c r="LEY45" s="134"/>
      <c r="LEZ45" s="134"/>
      <c r="LFA45" s="134"/>
      <c r="LFB45" s="134"/>
      <c r="LFC45" s="134"/>
      <c r="LFD45" s="134"/>
      <c r="LFE45" s="134"/>
      <c r="LFF45" s="134"/>
      <c r="LFG45" s="134"/>
      <c r="LFH45" s="134"/>
      <c r="LFI45" s="134"/>
      <c r="LFJ45" s="134"/>
      <c r="LFK45" s="134"/>
      <c r="LFL45" s="134"/>
      <c r="LFM45" s="134"/>
      <c r="LFN45" s="134"/>
      <c r="LFO45" s="134"/>
      <c r="LFP45" s="134"/>
      <c r="LFQ45" s="134"/>
      <c r="LFR45" s="134"/>
      <c r="LFS45" s="134"/>
      <c r="LFT45" s="134"/>
      <c r="LFU45" s="134"/>
      <c r="LFV45" s="134"/>
      <c r="LFW45" s="134"/>
      <c r="LFX45" s="134"/>
      <c r="LFY45" s="134"/>
      <c r="LFZ45" s="134"/>
      <c r="LGA45" s="134"/>
      <c r="LGB45" s="134"/>
      <c r="LGC45" s="134"/>
      <c r="LGD45" s="134"/>
      <c r="LGE45" s="134"/>
      <c r="LGF45" s="134"/>
      <c r="LGG45" s="134"/>
      <c r="LGH45" s="134"/>
      <c r="LGI45" s="134"/>
      <c r="LGJ45" s="134"/>
      <c r="LGK45" s="134"/>
      <c r="LGL45" s="134"/>
      <c r="LGM45" s="134"/>
      <c r="LGN45" s="134"/>
      <c r="LGO45" s="134"/>
      <c r="LGP45" s="134"/>
      <c r="LGQ45" s="134"/>
      <c r="LGR45" s="134"/>
      <c r="LGS45" s="134"/>
      <c r="LGT45" s="134"/>
      <c r="LGU45" s="134"/>
      <c r="LGV45" s="134"/>
      <c r="LGW45" s="134"/>
      <c r="LGX45" s="134"/>
      <c r="LGY45" s="134"/>
      <c r="LGZ45" s="134"/>
      <c r="LHA45" s="134"/>
      <c r="LHB45" s="134"/>
      <c r="LHC45" s="134"/>
      <c r="LHD45" s="134"/>
      <c r="LHE45" s="134"/>
      <c r="LHF45" s="134"/>
      <c r="LHG45" s="134"/>
      <c r="LHH45" s="134"/>
      <c r="LHI45" s="134"/>
      <c r="LHJ45" s="134"/>
      <c r="LHK45" s="134"/>
      <c r="LHL45" s="134"/>
      <c r="LHM45" s="134"/>
      <c r="LHN45" s="134"/>
      <c r="LHO45" s="134"/>
      <c r="LHP45" s="134"/>
      <c r="LHQ45" s="134"/>
      <c r="LHR45" s="134"/>
      <c r="LHS45" s="134"/>
      <c r="LHT45" s="134"/>
      <c r="LHU45" s="134"/>
      <c r="LHV45" s="134"/>
      <c r="LHW45" s="134"/>
      <c r="LHX45" s="134"/>
      <c r="LHY45" s="134"/>
      <c r="LHZ45" s="134"/>
      <c r="LIA45" s="134"/>
      <c r="LIB45" s="134"/>
      <c r="LIC45" s="134"/>
      <c r="LID45" s="134"/>
      <c r="LIE45" s="134"/>
      <c r="LIF45" s="134"/>
      <c r="LIG45" s="134"/>
      <c r="LIH45" s="134"/>
      <c r="LII45" s="134"/>
      <c r="LIJ45" s="134"/>
      <c r="LIK45" s="134"/>
      <c r="LIL45" s="134"/>
      <c r="LIM45" s="134"/>
      <c r="LIN45" s="134"/>
      <c r="LIO45" s="134"/>
      <c r="LIP45" s="134"/>
      <c r="LIQ45" s="134"/>
      <c r="LIR45" s="134"/>
      <c r="LIS45" s="134"/>
      <c r="LIT45" s="134"/>
      <c r="LIU45" s="134"/>
      <c r="LIV45" s="134"/>
      <c r="LIW45" s="134"/>
      <c r="LIX45" s="134"/>
      <c r="LIY45" s="134"/>
      <c r="LIZ45" s="134"/>
      <c r="LJA45" s="134"/>
      <c r="LJB45" s="134"/>
      <c r="LJC45" s="134"/>
      <c r="LJD45" s="134"/>
      <c r="LJE45" s="134"/>
      <c r="LJF45" s="134"/>
      <c r="LJG45" s="134"/>
      <c r="LJH45" s="134"/>
      <c r="LJI45" s="134"/>
      <c r="LJJ45" s="134"/>
      <c r="LJK45" s="134"/>
      <c r="LJL45" s="134"/>
      <c r="LJM45" s="134"/>
      <c r="LJN45" s="134"/>
      <c r="LJO45" s="134"/>
      <c r="LJP45" s="134"/>
      <c r="LJQ45" s="134"/>
      <c r="LJR45" s="134"/>
      <c r="LJS45" s="134"/>
      <c r="LJT45" s="134"/>
      <c r="LJU45" s="134"/>
      <c r="LJV45" s="134"/>
      <c r="LJW45" s="134"/>
      <c r="LJX45" s="134"/>
      <c r="LJY45" s="134"/>
      <c r="LJZ45" s="134"/>
      <c r="LKA45" s="134"/>
      <c r="LKB45" s="134"/>
      <c r="LKC45" s="134"/>
      <c r="LKD45" s="134"/>
      <c r="LKE45" s="134"/>
      <c r="LKF45" s="134"/>
      <c r="LKG45" s="134"/>
      <c r="LKH45" s="134"/>
      <c r="LKI45" s="134"/>
      <c r="LKJ45" s="134"/>
      <c r="LKK45" s="134"/>
      <c r="LKL45" s="134"/>
      <c r="LKM45" s="134"/>
      <c r="LKN45" s="134"/>
      <c r="LKO45" s="134"/>
      <c r="LKP45" s="134"/>
      <c r="LKQ45" s="134"/>
      <c r="LKR45" s="134"/>
      <c r="LKS45" s="134"/>
      <c r="LKT45" s="134"/>
      <c r="LKU45" s="134"/>
      <c r="LKV45" s="134"/>
      <c r="LKW45" s="134"/>
      <c r="LKX45" s="134"/>
      <c r="LKY45" s="134"/>
      <c r="LKZ45" s="134"/>
      <c r="LLA45" s="134"/>
      <c r="LLB45" s="134"/>
      <c r="LLC45" s="134"/>
      <c r="LLD45" s="134"/>
      <c r="LLE45" s="134"/>
      <c r="LLF45" s="134"/>
      <c r="LLG45" s="134"/>
      <c r="LLH45" s="134"/>
      <c r="LLI45" s="134"/>
      <c r="LLJ45" s="134"/>
      <c r="LLK45" s="134"/>
      <c r="LLL45" s="134"/>
      <c r="LLM45" s="134"/>
      <c r="LLN45" s="134"/>
      <c r="LLO45" s="134"/>
      <c r="LLP45" s="134"/>
      <c r="LLQ45" s="134"/>
      <c r="LLR45" s="134"/>
      <c r="LLS45" s="134"/>
      <c r="LLT45" s="134"/>
      <c r="LLU45" s="134"/>
      <c r="LLV45" s="134"/>
      <c r="LLW45" s="134"/>
      <c r="LLX45" s="134"/>
      <c r="LLY45" s="134"/>
      <c r="LLZ45" s="134"/>
      <c r="LMA45" s="134"/>
      <c r="LMB45" s="134"/>
      <c r="LMC45" s="134"/>
      <c r="LMD45" s="134"/>
      <c r="LME45" s="134"/>
      <c r="LMF45" s="134"/>
      <c r="LMG45" s="134"/>
      <c r="LMH45" s="134"/>
      <c r="LMI45" s="134"/>
      <c r="LMJ45" s="134"/>
      <c r="LMK45" s="134"/>
      <c r="LML45" s="134"/>
      <c r="LMM45" s="134"/>
      <c r="LMN45" s="134"/>
      <c r="LMO45" s="134"/>
      <c r="LMP45" s="134"/>
      <c r="LMQ45" s="134"/>
      <c r="LMR45" s="134"/>
      <c r="LMS45" s="134"/>
      <c r="LMT45" s="134"/>
      <c r="LMU45" s="134"/>
      <c r="LMV45" s="134"/>
      <c r="LMW45" s="134"/>
      <c r="LMX45" s="134"/>
      <c r="LMY45" s="134"/>
      <c r="LMZ45" s="134"/>
      <c r="LNA45" s="134"/>
      <c r="LNB45" s="134"/>
      <c r="LNC45" s="134"/>
      <c r="LND45" s="134"/>
      <c r="LNE45" s="134"/>
      <c r="LNF45" s="134"/>
      <c r="LNG45" s="134"/>
      <c r="LNH45" s="134"/>
      <c r="LNI45" s="134"/>
      <c r="LNJ45" s="134"/>
      <c r="LNK45" s="134"/>
      <c r="LNL45" s="134"/>
      <c r="LNM45" s="134"/>
      <c r="LNN45" s="134"/>
      <c r="LNO45" s="134"/>
      <c r="LNP45" s="134"/>
      <c r="LNQ45" s="134"/>
      <c r="LNR45" s="134"/>
      <c r="LNS45" s="134"/>
      <c r="LNT45" s="134"/>
      <c r="LNU45" s="134"/>
      <c r="LNV45" s="134"/>
      <c r="LNW45" s="134"/>
      <c r="LNX45" s="134"/>
      <c r="LNY45" s="134"/>
      <c r="LNZ45" s="134"/>
      <c r="LOA45" s="134"/>
      <c r="LOB45" s="134"/>
      <c r="LOC45" s="134"/>
      <c r="LOD45" s="134"/>
      <c r="LOE45" s="134"/>
      <c r="LOF45" s="134"/>
      <c r="LOG45" s="134"/>
      <c r="LOH45" s="134"/>
      <c r="LOI45" s="134"/>
      <c r="LOJ45" s="134"/>
      <c r="LOK45" s="134"/>
      <c r="LOL45" s="134"/>
      <c r="LOM45" s="134"/>
      <c r="LON45" s="134"/>
      <c r="LOO45" s="134"/>
      <c r="LOP45" s="134"/>
      <c r="LOQ45" s="134"/>
      <c r="LOR45" s="134"/>
      <c r="LOS45" s="134"/>
      <c r="LOT45" s="134"/>
      <c r="LOU45" s="134"/>
      <c r="LOV45" s="134"/>
      <c r="LOW45" s="134"/>
      <c r="LOX45" s="134"/>
      <c r="LOY45" s="134"/>
      <c r="LOZ45" s="134"/>
      <c r="LPA45" s="134"/>
      <c r="LPB45" s="134"/>
      <c r="LPC45" s="134"/>
      <c r="LPD45" s="134"/>
      <c r="LPE45" s="134"/>
      <c r="LPF45" s="134"/>
      <c r="LPG45" s="134"/>
      <c r="LPH45" s="134"/>
      <c r="LPI45" s="134"/>
      <c r="LPJ45" s="134"/>
      <c r="LPK45" s="134"/>
      <c r="LPL45" s="134"/>
      <c r="LPM45" s="134"/>
      <c r="LPN45" s="134"/>
      <c r="LPO45" s="134"/>
      <c r="LPP45" s="134"/>
      <c r="LPQ45" s="134"/>
      <c r="LPR45" s="134"/>
      <c r="LPS45" s="134"/>
      <c r="LPT45" s="134"/>
      <c r="LPU45" s="134"/>
      <c r="LPV45" s="134"/>
      <c r="LPW45" s="134"/>
      <c r="LPX45" s="134"/>
      <c r="LPY45" s="134"/>
      <c r="LPZ45" s="134"/>
      <c r="LQA45" s="134"/>
      <c r="LQB45" s="134"/>
      <c r="LQC45" s="134"/>
      <c r="LQD45" s="134"/>
      <c r="LQE45" s="134"/>
      <c r="LQF45" s="134"/>
      <c r="LQG45" s="134"/>
      <c r="LQH45" s="134"/>
      <c r="LQI45" s="134"/>
      <c r="LQJ45" s="134"/>
      <c r="LQK45" s="134"/>
      <c r="LQL45" s="134"/>
      <c r="LQM45" s="134"/>
      <c r="LQN45" s="134"/>
      <c r="LQO45" s="134"/>
      <c r="LQP45" s="134"/>
      <c r="LQQ45" s="134"/>
      <c r="LQR45" s="134"/>
      <c r="LQS45" s="134"/>
      <c r="LQT45" s="134"/>
      <c r="LQU45" s="134"/>
      <c r="LQV45" s="134"/>
      <c r="LQW45" s="134"/>
      <c r="LQX45" s="134"/>
      <c r="LQY45" s="134"/>
      <c r="LQZ45" s="134"/>
      <c r="LRA45" s="134"/>
      <c r="LRB45" s="134"/>
      <c r="LRC45" s="134"/>
      <c r="LRD45" s="134"/>
      <c r="LRE45" s="134"/>
      <c r="LRF45" s="134"/>
      <c r="LRG45" s="134"/>
      <c r="LRH45" s="134"/>
      <c r="LRI45" s="134"/>
      <c r="LRJ45" s="134"/>
      <c r="LRK45" s="134"/>
      <c r="LRL45" s="134"/>
      <c r="LRM45" s="134"/>
      <c r="LRN45" s="134"/>
      <c r="LRO45" s="134"/>
      <c r="LRP45" s="134"/>
      <c r="LRQ45" s="134"/>
      <c r="LRR45" s="134"/>
      <c r="LRS45" s="134"/>
      <c r="LRT45" s="134"/>
      <c r="LRU45" s="134"/>
      <c r="LRV45" s="134"/>
      <c r="LRW45" s="134"/>
      <c r="LRX45" s="134"/>
      <c r="LRY45" s="134"/>
      <c r="LRZ45" s="134"/>
      <c r="LSA45" s="134"/>
      <c r="LSB45" s="134"/>
      <c r="LSC45" s="134"/>
      <c r="LSD45" s="134"/>
      <c r="LSE45" s="134"/>
      <c r="LSF45" s="134"/>
      <c r="LSG45" s="134"/>
      <c r="LSH45" s="134"/>
      <c r="LSI45" s="134"/>
      <c r="LSJ45" s="134"/>
      <c r="LSK45" s="134"/>
      <c r="LSL45" s="134"/>
      <c r="LSM45" s="134"/>
      <c r="LSN45" s="134"/>
      <c r="LSO45" s="134"/>
      <c r="LSP45" s="134"/>
      <c r="LSQ45" s="134"/>
      <c r="LSR45" s="134"/>
      <c r="LSS45" s="134"/>
      <c r="LST45" s="134"/>
      <c r="LSU45" s="134"/>
      <c r="LSV45" s="134"/>
      <c r="LSW45" s="134"/>
      <c r="LSX45" s="134"/>
      <c r="LSY45" s="134"/>
      <c r="LSZ45" s="134"/>
      <c r="LTA45" s="134"/>
      <c r="LTB45" s="134"/>
      <c r="LTC45" s="134"/>
      <c r="LTD45" s="134"/>
      <c r="LTE45" s="134"/>
      <c r="LTF45" s="134"/>
      <c r="LTG45" s="134"/>
      <c r="LTH45" s="134"/>
      <c r="LTI45" s="134"/>
      <c r="LTJ45" s="134"/>
      <c r="LTK45" s="134"/>
      <c r="LTL45" s="134"/>
      <c r="LTM45" s="134"/>
      <c r="LTN45" s="134"/>
      <c r="LTO45" s="134"/>
      <c r="LTP45" s="134"/>
      <c r="LTQ45" s="134"/>
      <c r="LTR45" s="134"/>
      <c r="LTS45" s="134"/>
      <c r="LTT45" s="134"/>
      <c r="LTU45" s="134"/>
      <c r="LTV45" s="134"/>
      <c r="LTW45" s="134"/>
      <c r="LTX45" s="134"/>
      <c r="LTY45" s="134"/>
      <c r="LTZ45" s="134"/>
      <c r="LUA45" s="134"/>
      <c r="LUB45" s="134"/>
      <c r="LUC45" s="134"/>
      <c r="LUD45" s="134"/>
      <c r="LUE45" s="134"/>
      <c r="LUF45" s="134"/>
      <c r="LUG45" s="134"/>
      <c r="LUH45" s="134"/>
      <c r="LUI45" s="134"/>
      <c r="LUJ45" s="134"/>
      <c r="LUK45" s="134"/>
      <c r="LUL45" s="134"/>
      <c r="LUM45" s="134"/>
      <c r="LUN45" s="134"/>
      <c r="LUO45" s="134"/>
      <c r="LUP45" s="134"/>
      <c r="LUQ45" s="134"/>
      <c r="LUR45" s="134"/>
      <c r="LUS45" s="134"/>
      <c r="LUT45" s="134"/>
      <c r="LUU45" s="134"/>
      <c r="LUV45" s="134"/>
      <c r="LUW45" s="134"/>
      <c r="LUX45" s="134"/>
      <c r="LUY45" s="134"/>
      <c r="LUZ45" s="134"/>
      <c r="LVA45" s="134"/>
      <c r="LVB45" s="134"/>
      <c r="LVC45" s="134"/>
      <c r="LVD45" s="134"/>
      <c r="LVE45" s="134"/>
      <c r="LVF45" s="134"/>
      <c r="LVG45" s="134"/>
      <c r="LVH45" s="134"/>
      <c r="LVI45" s="134"/>
      <c r="LVJ45" s="134"/>
      <c r="LVK45" s="134"/>
      <c r="LVL45" s="134"/>
      <c r="LVM45" s="134"/>
      <c r="LVN45" s="134"/>
      <c r="LVO45" s="134"/>
      <c r="LVP45" s="134"/>
      <c r="LVQ45" s="134"/>
      <c r="LVR45" s="134"/>
      <c r="LVS45" s="134"/>
      <c r="LVT45" s="134"/>
      <c r="LVU45" s="134"/>
      <c r="LVV45" s="134"/>
      <c r="LVW45" s="134"/>
      <c r="LVX45" s="134"/>
      <c r="LVY45" s="134"/>
      <c r="LVZ45" s="134"/>
      <c r="LWA45" s="134"/>
      <c r="LWB45" s="134"/>
      <c r="LWC45" s="134"/>
      <c r="LWD45" s="134"/>
      <c r="LWE45" s="134"/>
      <c r="LWF45" s="134"/>
      <c r="LWG45" s="134"/>
      <c r="LWH45" s="134"/>
      <c r="LWI45" s="134"/>
      <c r="LWJ45" s="134"/>
      <c r="LWK45" s="134"/>
      <c r="LWL45" s="134"/>
      <c r="LWM45" s="134"/>
      <c r="LWN45" s="134"/>
      <c r="LWO45" s="134"/>
      <c r="LWP45" s="134"/>
      <c r="LWQ45" s="134"/>
      <c r="LWR45" s="134"/>
      <c r="LWS45" s="134"/>
      <c r="LWT45" s="134"/>
      <c r="LWU45" s="134"/>
      <c r="LWV45" s="134"/>
      <c r="LWW45" s="134"/>
      <c r="LWX45" s="134"/>
      <c r="LWY45" s="134"/>
      <c r="LWZ45" s="134"/>
      <c r="LXA45" s="134"/>
      <c r="LXB45" s="134"/>
      <c r="LXC45" s="134"/>
      <c r="LXD45" s="134"/>
      <c r="LXE45" s="134"/>
      <c r="LXF45" s="134"/>
      <c r="LXG45" s="134"/>
      <c r="LXH45" s="134"/>
      <c r="LXI45" s="134"/>
      <c r="LXJ45" s="134"/>
      <c r="LXK45" s="134"/>
      <c r="LXL45" s="134"/>
      <c r="LXM45" s="134"/>
      <c r="LXN45" s="134"/>
      <c r="LXO45" s="134"/>
      <c r="LXP45" s="134"/>
      <c r="LXQ45" s="134"/>
      <c r="LXR45" s="134"/>
      <c r="LXS45" s="134"/>
      <c r="LXT45" s="134"/>
      <c r="LXU45" s="134"/>
      <c r="LXV45" s="134"/>
      <c r="LXW45" s="134"/>
      <c r="LXX45" s="134"/>
      <c r="LXY45" s="134"/>
      <c r="LXZ45" s="134"/>
      <c r="LYA45" s="134"/>
      <c r="LYB45" s="134"/>
      <c r="LYC45" s="134"/>
      <c r="LYD45" s="134"/>
      <c r="LYE45" s="134"/>
      <c r="LYF45" s="134"/>
      <c r="LYG45" s="134"/>
      <c r="LYH45" s="134"/>
      <c r="LYI45" s="134"/>
      <c r="LYJ45" s="134"/>
      <c r="LYK45" s="134"/>
      <c r="LYL45" s="134"/>
      <c r="LYM45" s="134"/>
      <c r="LYN45" s="134"/>
      <c r="LYO45" s="134"/>
      <c r="LYP45" s="134"/>
      <c r="LYQ45" s="134"/>
      <c r="LYR45" s="134"/>
      <c r="LYS45" s="134"/>
      <c r="LYT45" s="134"/>
      <c r="LYU45" s="134"/>
      <c r="LYV45" s="134"/>
      <c r="LYW45" s="134"/>
      <c r="LYX45" s="134"/>
      <c r="LYY45" s="134"/>
      <c r="LYZ45" s="134"/>
      <c r="LZA45" s="134"/>
      <c r="LZB45" s="134"/>
      <c r="LZC45" s="134"/>
      <c r="LZD45" s="134"/>
      <c r="LZE45" s="134"/>
      <c r="LZF45" s="134"/>
      <c r="LZG45" s="134"/>
      <c r="LZH45" s="134"/>
      <c r="LZI45" s="134"/>
      <c r="LZJ45" s="134"/>
      <c r="LZK45" s="134"/>
      <c r="LZL45" s="134"/>
      <c r="LZM45" s="134"/>
      <c r="LZN45" s="134"/>
      <c r="LZO45" s="134"/>
      <c r="LZP45" s="134"/>
      <c r="LZQ45" s="134"/>
      <c r="LZR45" s="134"/>
      <c r="LZS45" s="134"/>
      <c r="LZT45" s="134"/>
      <c r="LZU45" s="134"/>
      <c r="LZV45" s="134"/>
      <c r="LZW45" s="134"/>
      <c r="LZX45" s="134"/>
      <c r="LZY45" s="134"/>
      <c r="LZZ45" s="134"/>
      <c r="MAA45" s="134"/>
      <c r="MAB45" s="134"/>
      <c r="MAC45" s="134"/>
      <c r="MAD45" s="134"/>
      <c r="MAE45" s="134"/>
      <c r="MAF45" s="134"/>
      <c r="MAG45" s="134"/>
      <c r="MAH45" s="134"/>
      <c r="MAI45" s="134"/>
      <c r="MAJ45" s="134"/>
      <c r="MAK45" s="134"/>
      <c r="MAL45" s="134"/>
      <c r="MAM45" s="134"/>
      <c r="MAN45" s="134"/>
      <c r="MAO45" s="134"/>
      <c r="MAP45" s="134"/>
      <c r="MAQ45" s="134"/>
      <c r="MAR45" s="134"/>
      <c r="MAS45" s="134"/>
      <c r="MAT45" s="134"/>
      <c r="MAU45" s="134"/>
      <c r="MAV45" s="134"/>
      <c r="MAW45" s="134"/>
      <c r="MAX45" s="134"/>
      <c r="MAY45" s="134"/>
      <c r="MAZ45" s="134"/>
      <c r="MBA45" s="134"/>
      <c r="MBB45" s="134"/>
      <c r="MBC45" s="134"/>
      <c r="MBD45" s="134"/>
      <c r="MBE45" s="134"/>
      <c r="MBF45" s="134"/>
      <c r="MBG45" s="134"/>
      <c r="MBH45" s="134"/>
      <c r="MBI45" s="134"/>
      <c r="MBJ45" s="134"/>
      <c r="MBK45" s="134"/>
      <c r="MBL45" s="134"/>
      <c r="MBM45" s="134"/>
      <c r="MBN45" s="134"/>
      <c r="MBO45" s="134"/>
      <c r="MBP45" s="134"/>
      <c r="MBQ45" s="134"/>
      <c r="MBR45" s="134"/>
      <c r="MBS45" s="134"/>
      <c r="MBT45" s="134"/>
      <c r="MBU45" s="134"/>
      <c r="MBV45" s="134"/>
      <c r="MBW45" s="134"/>
      <c r="MBX45" s="134"/>
      <c r="MBY45" s="134"/>
      <c r="MBZ45" s="134"/>
      <c r="MCA45" s="134"/>
      <c r="MCB45" s="134"/>
      <c r="MCC45" s="134"/>
      <c r="MCD45" s="134"/>
      <c r="MCE45" s="134"/>
      <c r="MCF45" s="134"/>
      <c r="MCG45" s="134"/>
      <c r="MCH45" s="134"/>
      <c r="MCI45" s="134"/>
      <c r="MCJ45" s="134"/>
      <c r="MCK45" s="134"/>
      <c r="MCL45" s="134"/>
      <c r="MCM45" s="134"/>
      <c r="MCN45" s="134"/>
      <c r="MCO45" s="134"/>
      <c r="MCP45" s="134"/>
      <c r="MCQ45" s="134"/>
      <c r="MCR45" s="134"/>
      <c r="MCS45" s="134"/>
      <c r="MCT45" s="134"/>
      <c r="MCU45" s="134"/>
      <c r="MCV45" s="134"/>
      <c r="MCW45" s="134"/>
      <c r="MCX45" s="134"/>
      <c r="MCY45" s="134"/>
      <c r="MCZ45" s="134"/>
      <c r="MDA45" s="134"/>
      <c r="MDB45" s="134"/>
      <c r="MDC45" s="134"/>
      <c r="MDD45" s="134"/>
      <c r="MDE45" s="134"/>
      <c r="MDF45" s="134"/>
      <c r="MDG45" s="134"/>
      <c r="MDH45" s="134"/>
      <c r="MDI45" s="134"/>
      <c r="MDJ45" s="134"/>
      <c r="MDK45" s="134"/>
      <c r="MDL45" s="134"/>
      <c r="MDM45" s="134"/>
      <c r="MDN45" s="134"/>
      <c r="MDO45" s="134"/>
      <c r="MDP45" s="134"/>
      <c r="MDQ45" s="134"/>
      <c r="MDR45" s="134"/>
      <c r="MDS45" s="134"/>
      <c r="MDT45" s="134"/>
      <c r="MDU45" s="134"/>
      <c r="MDV45" s="134"/>
      <c r="MDW45" s="134"/>
      <c r="MDX45" s="134"/>
      <c r="MDY45" s="134"/>
      <c r="MDZ45" s="134"/>
      <c r="MEA45" s="134"/>
      <c r="MEB45" s="134"/>
      <c r="MEC45" s="134"/>
      <c r="MED45" s="134"/>
      <c r="MEE45" s="134"/>
      <c r="MEF45" s="134"/>
      <c r="MEG45" s="134"/>
      <c r="MEH45" s="134"/>
      <c r="MEI45" s="134"/>
      <c r="MEJ45" s="134"/>
      <c r="MEK45" s="134"/>
      <c r="MEL45" s="134"/>
      <c r="MEM45" s="134"/>
      <c r="MEN45" s="134"/>
      <c r="MEO45" s="134"/>
      <c r="MEP45" s="134"/>
      <c r="MEQ45" s="134"/>
      <c r="MER45" s="134"/>
      <c r="MES45" s="134"/>
      <c r="MET45" s="134"/>
      <c r="MEU45" s="134"/>
      <c r="MEV45" s="134"/>
      <c r="MEW45" s="134"/>
      <c r="MEX45" s="134"/>
      <c r="MEY45" s="134"/>
      <c r="MEZ45" s="134"/>
      <c r="MFA45" s="134"/>
      <c r="MFB45" s="134"/>
      <c r="MFC45" s="134"/>
      <c r="MFD45" s="134"/>
      <c r="MFE45" s="134"/>
      <c r="MFF45" s="134"/>
      <c r="MFG45" s="134"/>
      <c r="MFH45" s="134"/>
      <c r="MFI45" s="134"/>
      <c r="MFJ45" s="134"/>
      <c r="MFK45" s="134"/>
      <c r="MFL45" s="134"/>
      <c r="MFM45" s="134"/>
      <c r="MFN45" s="134"/>
      <c r="MFO45" s="134"/>
      <c r="MFP45" s="134"/>
      <c r="MFQ45" s="134"/>
      <c r="MFR45" s="134"/>
      <c r="MFS45" s="134"/>
      <c r="MFT45" s="134"/>
      <c r="MFU45" s="134"/>
      <c r="MFV45" s="134"/>
      <c r="MFW45" s="134"/>
      <c r="MFX45" s="134"/>
      <c r="MFY45" s="134"/>
      <c r="MFZ45" s="134"/>
      <c r="MGA45" s="134"/>
      <c r="MGB45" s="134"/>
      <c r="MGC45" s="134"/>
      <c r="MGD45" s="134"/>
      <c r="MGE45" s="134"/>
      <c r="MGF45" s="134"/>
      <c r="MGG45" s="134"/>
      <c r="MGH45" s="134"/>
      <c r="MGI45" s="134"/>
      <c r="MGJ45" s="134"/>
      <c r="MGK45" s="134"/>
      <c r="MGL45" s="134"/>
      <c r="MGM45" s="134"/>
      <c r="MGN45" s="134"/>
      <c r="MGO45" s="134"/>
      <c r="MGP45" s="134"/>
      <c r="MGQ45" s="134"/>
      <c r="MGR45" s="134"/>
      <c r="MGS45" s="134"/>
      <c r="MGT45" s="134"/>
      <c r="MGU45" s="134"/>
      <c r="MGV45" s="134"/>
      <c r="MGW45" s="134"/>
      <c r="MGX45" s="134"/>
      <c r="MGY45" s="134"/>
      <c r="MGZ45" s="134"/>
      <c r="MHA45" s="134"/>
      <c r="MHB45" s="134"/>
      <c r="MHC45" s="134"/>
      <c r="MHD45" s="134"/>
      <c r="MHE45" s="134"/>
      <c r="MHF45" s="134"/>
      <c r="MHG45" s="134"/>
      <c r="MHH45" s="134"/>
      <c r="MHI45" s="134"/>
      <c r="MHJ45" s="134"/>
      <c r="MHK45" s="134"/>
      <c r="MHL45" s="134"/>
      <c r="MHM45" s="134"/>
      <c r="MHN45" s="134"/>
      <c r="MHO45" s="134"/>
      <c r="MHP45" s="134"/>
      <c r="MHQ45" s="134"/>
      <c r="MHR45" s="134"/>
      <c r="MHS45" s="134"/>
      <c r="MHT45" s="134"/>
      <c r="MHU45" s="134"/>
      <c r="MHV45" s="134"/>
      <c r="MHW45" s="134"/>
      <c r="MHX45" s="134"/>
      <c r="MHY45" s="134"/>
      <c r="MHZ45" s="134"/>
      <c r="MIA45" s="134"/>
      <c r="MIB45" s="134"/>
      <c r="MIC45" s="134"/>
      <c r="MID45" s="134"/>
      <c r="MIE45" s="134"/>
      <c r="MIF45" s="134"/>
      <c r="MIG45" s="134"/>
      <c r="MIH45" s="134"/>
      <c r="MII45" s="134"/>
      <c r="MIJ45" s="134"/>
      <c r="MIK45" s="134"/>
      <c r="MIL45" s="134"/>
      <c r="MIM45" s="134"/>
      <c r="MIN45" s="134"/>
      <c r="MIO45" s="134"/>
      <c r="MIP45" s="134"/>
      <c r="MIQ45" s="134"/>
      <c r="MIR45" s="134"/>
      <c r="MIS45" s="134"/>
      <c r="MIT45" s="134"/>
      <c r="MIU45" s="134"/>
      <c r="MIV45" s="134"/>
      <c r="MIW45" s="134"/>
      <c r="MIX45" s="134"/>
      <c r="MIY45" s="134"/>
      <c r="MIZ45" s="134"/>
      <c r="MJA45" s="134"/>
      <c r="MJB45" s="134"/>
      <c r="MJC45" s="134"/>
      <c r="MJD45" s="134"/>
      <c r="MJE45" s="134"/>
      <c r="MJF45" s="134"/>
      <c r="MJG45" s="134"/>
      <c r="MJH45" s="134"/>
      <c r="MJI45" s="134"/>
      <c r="MJJ45" s="134"/>
      <c r="MJK45" s="134"/>
      <c r="MJL45" s="134"/>
      <c r="MJM45" s="134"/>
      <c r="MJN45" s="134"/>
      <c r="MJO45" s="134"/>
      <c r="MJP45" s="134"/>
      <c r="MJQ45" s="134"/>
      <c r="MJR45" s="134"/>
      <c r="MJS45" s="134"/>
      <c r="MJT45" s="134"/>
      <c r="MJU45" s="134"/>
      <c r="MJV45" s="134"/>
      <c r="MJW45" s="134"/>
      <c r="MJX45" s="134"/>
      <c r="MJY45" s="134"/>
      <c r="MJZ45" s="134"/>
      <c r="MKA45" s="134"/>
      <c r="MKB45" s="134"/>
      <c r="MKC45" s="134"/>
      <c r="MKD45" s="134"/>
      <c r="MKE45" s="134"/>
      <c r="MKF45" s="134"/>
      <c r="MKG45" s="134"/>
      <c r="MKH45" s="134"/>
      <c r="MKI45" s="134"/>
      <c r="MKJ45" s="134"/>
      <c r="MKK45" s="134"/>
      <c r="MKL45" s="134"/>
      <c r="MKM45" s="134"/>
      <c r="MKN45" s="134"/>
      <c r="MKO45" s="134"/>
      <c r="MKP45" s="134"/>
      <c r="MKQ45" s="134"/>
      <c r="MKR45" s="134"/>
      <c r="MKS45" s="134"/>
      <c r="MKT45" s="134"/>
      <c r="MKU45" s="134"/>
      <c r="MKV45" s="134"/>
      <c r="MKW45" s="134"/>
      <c r="MKX45" s="134"/>
      <c r="MKY45" s="134"/>
      <c r="MKZ45" s="134"/>
      <c r="MLA45" s="134"/>
      <c r="MLB45" s="134"/>
      <c r="MLC45" s="134"/>
      <c r="MLD45" s="134"/>
      <c r="MLE45" s="134"/>
      <c r="MLF45" s="134"/>
      <c r="MLG45" s="134"/>
      <c r="MLH45" s="134"/>
      <c r="MLI45" s="134"/>
      <c r="MLJ45" s="134"/>
      <c r="MLK45" s="134"/>
      <c r="MLL45" s="134"/>
      <c r="MLM45" s="134"/>
      <c r="MLN45" s="134"/>
      <c r="MLO45" s="134"/>
      <c r="MLP45" s="134"/>
      <c r="MLQ45" s="134"/>
      <c r="MLR45" s="134"/>
      <c r="MLS45" s="134"/>
      <c r="MLT45" s="134"/>
      <c r="MLU45" s="134"/>
      <c r="MLV45" s="134"/>
      <c r="MLW45" s="134"/>
      <c r="MLX45" s="134"/>
      <c r="MLY45" s="134"/>
      <c r="MLZ45" s="134"/>
      <c r="MMA45" s="134"/>
      <c r="MMB45" s="134"/>
      <c r="MMC45" s="134"/>
      <c r="MMD45" s="134"/>
      <c r="MME45" s="134"/>
      <c r="MMF45" s="134"/>
      <c r="MMG45" s="134"/>
      <c r="MMH45" s="134"/>
      <c r="MMI45" s="134"/>
      <c r="MMJ45" s="134"/>
      <c r="MMK45" s="134"/>
      <c r="MML45" s="134"/>
      <c r="MMM45" s="134"/>
      <c r="MMN45" s="134"/>
      <c r="MMO45" s="134"/>
      <c r="MMP45" s="134"/>
      <c r="MMQ45" s="134"/>
      <c r="MMR45" s="134"/>
      <c r="MMS45" s="134"/>
      <c r="MMT45" s="134"/>
      <c r="MMU45" s="134"/>
      <c r="MMV45" s="134"/>
      <c r="MMW45" s="134"/>
      <c r="MMX45" s="134"/>
      <c r="MMY45" s="134"/>
      <c r="MMZ45" s="134"/>
      <c r="MNA45" s="134"/>
      <c r="MNB45" s="134"/>
      <c r="MNC45" s="134"/>
      <c r="MND45" s="134"/>
      <c r="MNE45" s="134"/>
      <c r="MNF45" s="134"/>
      <c r="MNG45" s="134"/>
      <c r="MNH45" s="134"/>
      <c r="MNI45" s="134"/>
      <c r="MNJ45" s="134"/>
      <c r="MNK45" s="134"/>
      <c r="MNL45" s="134"/>
      <c r="MNM45" s="134"/>
      <c r="MNN45" s="134"/>
      <c r="MNO45" s="134"/>
      <c r="MNP45" s="134"/>
      <c r="MNQ45" s="134"/>
      <c r="MNR45" s="134"/>
      <c r="MNS45" s="134"/>
      <c r="MNT45" s="134"/>
      <c r="MNU45" s="134"/>
      <c r="MNV45" s="134"/>
      <c r="MNW45" s="134"/>
      <c r="MNX45" s="134"/>
      <c r="MNY45" s="134"/>
      <c r="MNZ45" s="134"/>
      <c r="MOA45" s="134"/>
      <c r="MOB45" s="134"/>
      <c r="MOC45" s="134"/>
      <c r="MOD45" s="134"/>
      <c r="MOE45" s="134"/>
      <c r="MOF45" s="134"/>
      <c r="MOG45" s="134"/>
      <c r="MOH45" s="134"/>
      <c r="MOI45" s="134"/>
      <c r="MOJ45" s="134"/>
      <c r="MOK45" s="134"/>
      <c r="MOL45" s="134"/>
      <c r="MOM45" s="134"/>
      <c r="MON45" s="134"/>
      <c r="MOO45" s="134"/>
      <c r="MOP45" s="134"/>
      <c r="MOQ45" s="134"/>
      <c r="MOR45" s="134"/>
      <c r="MOS45" s="134"/>
      <c r="MOT45" s="134"/>
      <c r="MOU45" s="134"/>
      <c r="MOV45" s="134"/>
      <c r="MOW45" s="134"/>
      <c r="MOX45" s="134"/>
      <c r="MOY45" s="134"/>
      <c r="MOZ45" s="134"/>
      <c r="MPA45" s="134"/>
      <c r="MPB45" s="134"/>
      <c r="MPC45" s="134"/>
      <c r="MPD45" s="134"/>
      <c r="MPE45" s="134"/>
      <c r="MPF45" s="134"/>
      <c r="MPG45" s="134"/>
      <c r="MPH45" s="134"/>
      <c r="MPI45" s="134"/>
      <c r="MPJ45" s="134"/>
      <c r="MPK45" s="134"/>
      <c r="MPL45" s="134"/>
      <c r="MPM45" s="134"/>
      <c r="MPN45" s="134"/>
      <c r="MPO45" s="134"/>
      <c r="MPP45" s="134"/>
      <c r="MPQ45" s="134"/>
      <c r="MPR45" s="134"/>
      <c r="MPS45" s="134"/>
      <c r="MPT45" s="134"/>
      <c r="MPU45" s="134"/>
      <c r="MPV45" s="134"/>
      <c r="MPW45" s="134"/>
      <c r="MPX45" s="134"/>
      <c r="MPY45" s="134"/>
      <c r="MPZ45" s="134"/>
      <c r="MQA45" s="134"/>
      <c r="MQB45" s="134"/>
      <c r="MQC45" s="134"/>
      <c r="MQD45" s="134"/>
      <c r="MQE45" s="134"/>
      <c r="MQF45" s="134"/>
      <c r="MQG45" s="134"/>
      <c r="MQH45" s="134"/>
      <c r="MQI45" s="134"/>
      <c r="MQJ45" s="134"/>
      <c r="MQK45" s="134"/>
      <c r="MQL45" s="134"/>
      <c r="MQM45" s="134"/>
      <c r="MQN45" s="134"/>
      <c r="MQO45" s="134"/>
      <c r="MQP45" s="134"/>
      <c r="MQQ45" s="134"/>
      <c r="MQR45" s="134"/>
      <c r="MQS45" s="134"/>
      <c r="MQT45" s="134"/>
      <c r="MQU45" s="134"/>
      <c r="MQV45" s="134"/>
      <c r="MQW45" s="134"/>
      <c r="MQX45" s="134"/>
      <c r="MQY45" s="134"/>
      <c r="MQZ45" s="134"/>
      <c r="MRA45" s="134"/>
      <c r="MRB45" s="134"/>
      <c r="MRC45" s="134"/>
      <c r="MRD45" s="134"/>
      <c r="MRE45" s="134"/>
      <c r="MRF45" s="134"/>
      <c r="MRG45" s="134"/>
      <c r="MRH45" s="134"/>
      <c r="MRI45" s="134"/>
      <c r="MRJ45" s="134"/>
      <c r="MRK45" s="134"/>
      <c r="MRL45" s="134"/>
      <c r="MRM45" s="134"/>
      <c r="MRN45" s="134"/>
      <c r="MRO45" s="134"/>
      <c r="MRP45" s="134"/>
      <c r="MRQ45" s="134"/>
      <c r="MRR45" s="134"/>
      <c r="MRS45" s="134"/>
      <c r="MRT45" s="134"/>
      <c r="MRU45" s="134"/>
      <c r="MRV45" s="134"/>
      <c r="MRW45" s="134"/>
      <c r="MRX45" s="134"/>
      <c r="MRY45" s="134"/>
      <c r="MRZ45" s="134"/>
      <c r="MSA45" s="134"/>
      <c r="MSB45" s="134"/>
      <c r="MSC45" s="134"/>
      <c r="MSD45" s="134"/>
      <c r="MSE45" s="134"/>
      <c r="MSF45" s="134"/>
      <c r="MSG45" s="134"/>
      <c r="MSH45" s="134"/>
      <c r="MSI45" s="134"/>
      <c r="MSJ45" s="134"/>
      <c r="MSK45" s="134"/>
      <c r="MSL45" s="134"/>
      <c r="MSM45" s="134"/>
      <c r="MSN45" s="134"/>
      <c r="MSO45" s="134"/>
      <c r="MSP45" s="134"/>
      <c r="MSQ45" s="134"/>
      <c r="MSR45" s="134"/>
      <c r="MSS45" s="134"/>
      <c r="MST45" s="134"/>
      <c r="MSU45" s="134"/>
      <c r="MSV45" s="134"/>
      <c r="MSW45" s="134"/>
      <c r="MSX45" s="134"/>
      <c r="MSY45" s="134"/>
      <c r="MSZ45" s="134"/>
      <c r="MTA45" s="134"/>
      <c r="MTB45" s="134"/>
      <c r="MTC45" s="134"/>
      <c r="MTD45" s="134"/>
      <c r="MTE45" s="134"/>
      <c r="MTF45" s="134"/>
      <c r="MTG45" s="134"/>
      <c r="MTH45" s="134"/>
      <c r="MTI45" s="134"/>
      <c r="MTJ45" s="134"/>
      <c r="MTK45" s="134"/>
      <c r="MTL45" s="134"/>
      <c r="MTM45" s="134"/>
      <c r="MTN45" s="134"/>
      <c r="MTO45" s="134"/>
      <c r="MTP45" s="134"/>
      <c r="MTQ45" s="134"/>
      <c r="MTR45" s="134"/>
      <c r="MTS45" s="134"/>
      <c r="MTT45" s="134"/>
      <c r="MTU45" s="134"/>
      <c r="MTV45" s="134"/>
      <c r="MTW45" s="134"/>
      <c r="MTX45" s="134"/>
      <c r="MTY45" s="134"/>
      <c r="MTZ45" s="134"/>
      <c r="MUA45" s="134"/>
      <c r="MUB45" s="134"/>
      <c r="MUC45" s="134"/>
      <c r="MUD45" s="134"/>
      <c r="MUE45" s="134"/>
      <c r="MUF45" s="134"/>
      <c r="MUG45" s="134"/>
      <c r="MUH45" s="134"/>
      <c r="MUI45" s="134"/>
      <c r="MUJ45" s="134"/>
      <c r="MUK45" s="134"/>
      <c r="MUL45" s="134"/>
      <c r="MUM45" s="134"/>
      <c r="MUN45" s="134"/>
      <c r="MUO45" s="134"/>
      <c r="MUP45" s="134"/>
      <c r="MUQ45" s="134"/>
      <c r="MUR45" s="134"/>
      <c r="MUS45" s="134"/>
      <c r="MUT45" s="134"/>
      <c r="MUU45" s="134"/>
      <c r="MUV45" s="134"/>
      <c r="MUW45" s="134"/>
      <c r="MUX45" s="134"/>
      <c r="MUY45" s="134"/>
      <c r="MUZ45" s="134"/>
      <c r="MVA45" s="134"/>
      <c r="MVB45" s="134"/>
      <c r="MVC45" s="134"/>
      <c r="MVD45" s="134"/>
      <c r="MVE45" s="134"/>
      <c r="MVF45" s="134"/>
      <c r="MVG45" s="134"/>
      <c r="MVH45" s="134"/>
      <c r="MVI45" s="134"/>
      <c r="MVJ45" s="134"/>
      <c r="MVK45" s="134"/>
      <c r="MVL45" s="134"/>
      <c r="MVM45" s="134"/>
      <c r="MVN45" s="134"/>
      <c r="MVO45" s="134"/>
      <c r="MVP45" s="134"/>
      <c r="MVQ45" s="134"/>
      <c r="MVR45" s="134"/>
      <c r="MVS45" s="134"/>
      <c r="MVT45" s="134"/>
      <c r="MVU45" s="134"/>
      <c r="MVV45" s="134"/>
      <c r="MVW45" s="134"/>
      <c r="MVX45" s="134"/>
      <c r="MVY45" s="134"/>
      <c r="MVZ45" s="134"/>
      <c r="MWA45" s="134"/>
      <c r="MWB45" s="134"/>
      <c r="MWC45" s="134"/>
      <c r="MWD45" s="134"/>
      <c r="MWE45" s="134"/>
      <c r="MWF45" s="134"/>
      <c r="MWG45" s="134"/>
      <c r="MWH45" s="134"/>
      <c r="MWI45" s="134"/>
      <c r="MWJ45" s="134"/>
      <c r="MWK45" s="134"/>
      <c r="MWL45" s="134"/>
      <c r="MWM45" s="134"/>
      <c r="MWN45" s="134"/>
      <c r="MWO45" s="134"/>
      <c r="MWP45" s="134"/>
      <c r="MWQ45" s="134"/>
      <c r="MWR45" s="134"/>
      <c r="MWS45" s="134"/>
      <c r="MWT45" s="134"/>
      <c r="MWU45" s="134"/>
      <c r="MWV45" s="134"/>
      <c r="MWW45" s="134"/>
      <c r="MWX45" s="134"/>
      <c r="MWY45" s="134"/>
      <c r="MWZ45" s="134"/>
      <c r="MXA45" s="134"/>
      <c r="MXB45" s="134"/>
      <c r="MXC45" s="134"/>
      <c r="MXD45" s="134"/>
      <c r="MXE45" s="134"/>
      <c r="MXF45" s="134"/>
      <c r="MXG45" s="134"/>
      <c r="MXH45" s="134"/>
      <c r="MXI45" s="134"/>
      <c r="MXJ45" s="134"/>
      <c r="MXK45" s="134"/>
      <c r="MXL45" s="134"/>
      <c r="MXM45" s="134"/>
      <c r="MXN45" s="134"/>
      <c r="MXO45" s="134"/>
      <c r="MXP45" s="134"/>
      <c r="MXQ45" s="134"/>
      <c r="MXR45" s="134"/>
      <c r="MXS45" s="134"/>
      <c r="MXT45" s="134"/>
      <c r="MXU45" s="134"/>
      <c r="MXV45" s="134"/>
      <c r="MXW45" s="134"/>
      <c r="MXX45" s="134"/>
      <c r="MXY45" s="134"/>
      <c r="MXZ45" s="134"/>
      <c r="MYA45" s="134"/>
      <c r="MYB45" s="134"/>
      <c r="MYC45" s="134"/>
      <c r="MYD45" s="134"/>
      <c r="MYE45" s="134"/>
      <c r="MYF45" s="134"/>
      <c r="MYG45" s="134"/>
      <c r="MYH45" s="134"/>
      <c r="MYI45" s="134"/>
      <c r="MYJ45" s="134"/>
      <c r="MYK45" s="134"/>
      <c r="MYL45" s="134"/>
      <c r="MYM45" s="134"/>
      <c r="MYN45" s="134"/>
      <c r="MYO45" s="134"/>
      <c r="MYP45" s="134"/>
      <c r="MYQ45" s="134"/>
      <c r="MYR45" s="134"/>
      <c r="MYS45" s="134"/>
      <c r="MYT45" s="134"/>
      <c r="MYU45" s="134"/>
      <c r="MYV45" s="134"/>
      <c r="MYW45" s="134"/>
      <c r="MYX45" s="134"/>
      <c r="MYY45" s="134"/>
      <c r="MYZ45" s="134"/>
      <c r="MZA45" s="134"/>
      <c r="MZB45" s="134"/>
      <c r="MZC45" s="134"/>
      <c r="MZD45" s="134"/>
      <c r="MZE45" s="134"/>
      <c r="MZF45" s="134"/>
      <c r="MZG45" s="134"/>
      <c r="MZH45" s="134"/>
      <c r="MZI45" s="134"/>
      <c r="MZJ45" s="134"/>
      <c r="MZK45" s="134"/>
      <c r="MZL45" s="134"/>
      <c r="MZM45" s="134"/>
      <c r="MZN45" s="134"/>
      <c r="MZO45" s="134"/>
      <c r="MZP45" s="134"/>
      <c r="MZQ45" s="134"/>
      <c r="MZR45" s="134"/>
      <c r="MZS45" s="134"/>
      <c r="MZT45" s="134"/>
      <c r="MZU45" s="134"/>
      <c r="MZV45" s="134"/>
      <c r="MZW45" s="134"/>
      <c r="MZX45" s="134"/>
      <c r="MZY45" s="134"/>
      <c r="MZZ45" s="134"/>
      <c r="NAA45" s="134"/>
      <c r="NAB45" s="134"/>
      <c r="NAC45" s="134"/>
      <c r="NAD45" s="134"/>
      <c r="NAE45" s="134"/>
      <c r="NAF45" s="134"/>
      <c r="NAG45" s="134"/>
      <c r="NAH45" s="134"/>
      <c r="NAI45" s="134"/>
      <c r="NAJ45" s="134"/>
      <c r="NAK45" s="134"/>
      <c r="NAL45" s="134"/>
      <c r="NAM45" s="134"/>
      <c r="NAN45" s="134"/>
      <c r="NAO45" s="134"/>
      <c r="NAP45" s="134"/>
      <c r="NAQ45" s="134"/>
      <c r="NAR45" s="134"/>
      <c r="NAS45" s="134"/>
      <c r="NAT45" s="134"/>
      <c r="NAU45" s="134"/>
      <c r="NAV45" s="134"/>
      <c r="NAW45" s="134"/>
      <c r="NAX45" s="134"/>
      <c r="NAY45" s="134"/>
      <c r="NAZ45" s="134"/>
      <c r="NBA45" s="134"/>
      <c r="NBB45" s="134"/>
      <c r="NBC45" s="134"/>
      <c r="NBD45" s="134"/>
      <c r="NBE45" s="134"/>
      <c r="NBF45" s="134"/>
      <c r="NBG45" s="134"/>
      <c r="NBH45" s="134"/>
      <c r="NBI45" s="134"/>
      <c r="NBJ45" s="134"/>
      <c r="NBK45" s="134"/>
      <c r="NBL45" s="134"/>
      <c r="NBM45" s="134"/>
      <c r="NBN45" s="134"/>
      <c r="NBO45" s="134"/>
      <c r="NBP45" s="134"/>
      <c r="NBQ45" s="134"/>
      <c r="NBR45" s="134"/>
      <c r="NBS45" s="134"/>
      <c r="NBT45" s="134"/>
      <c r="NBU45" s="134"/>
      <c r="NBV45" s="134"/>
      <c r="NBW45" s="134"/>
      <c r="NBX45" s="134"/>
      <c r="NBY45" s="134"/>
      <c r="NBZ45" s="134"/>
      <c r="NCA45" s="134"/>
      <c r="NCB45" s="134"/>
      <c r="NCC45" s="134"/>
      <c r="NCD45" s="134"/>
      <c r="NCE45" s="134"/>
      <c r="NCF45" s="134"/>
      <c r="NCG45" s="134"/>
      <c r="NCH45" s="134"/>
      <c r="NCI45" s="134"/>
      <c r="NCJ45" s="134"/>
      <c r="NCK45" s="134"/>
      <c r="NCL45" s="134"/>
      <c r="NCM45" s="134"/>
      <c r="NCN45" s="134"/>
      <c r="NCO45" s="134"/>
      <c r="NCP45" s="134"/>
      <c r="NCQ45" s="134"/>
      <c r="NCR45" s="134"/>
      <c r="NCS45" s="134"/>
      <c r="NCT45" s="134"/>
      <c r="NCU45" s="134"/>
      <c r="NCV45" s="134"/>
      <c r="NCW45" s="134"/>
      <c r="NCX45" s="134"/>
      <c r="NCY45" s="134"/>
      <c r="NCZ45" s="134"/>
      <c r="NDA45" s="134"/>
      <c r="NDB45" s="134"/>
      <c r="NDC45" s="134"/>
      <c r="NDD45" s="134"/>
      <c r="NDE45" s="134"/>
      <c r="NDF45" s="134"/>
      <c r="NDG45" s="134"/>
      <c r="NDH45" s="134"/>
      <c r="NDI45" s="134"/>
      <c r="NDJ45" s="134"/>
      <c r="NDK45" s="134"/>
      <c r="NDL45" s="134"/>
      <c r="NDM45" s="134"/>
      <c r="NDN45" s="134"/>
      <c r="NDO45" s="134"/>
      <c r="NDP45" s="134"/>
      <c r="NDQ45" s="134"/>
      <c r="NDR45" s="134"/>
      <c r="NDS45" s="134"/>
      <c r="NDT45" s="134"/>
      <c r="NDU45" s="134"/>
      <c r="NDV45" s="134"/>
      <c r="NDW45" s="134"/>
      <c r="NDX45" s="134"/>
      <c r="NDY45" s="134"/>
      <c r="NDZ45" s="134"/>
      <c r="NEA45" s="134"/>
      <c r="NEB45" s="134"/>
      <c r="NEC45" s="134"/>
      <c r="NED45" s="134"/>
      <c r="NEE45" s="134"/>
      <c r="NEF45" s="134"/>
      <c r="NEG45" s="134"/>
      <c r="NEH45" s="134"/>
      <c r="NEI45" s="134"/>
      <c r="NEJ45" s="134"/>
      <c r="NEK45" s="134"/>
      <c r="NEL45" s="134"/>
      <c r="NEM45" s="134"/>
      <c r="NEN45" s="134"/>
      <c r="NEO45" s="134"/>
      <c r="NEP45" s="134"/>
      <c r="NEQ45" s="134"/>
      <c r="NER45" s="134"/>
      <c r="NES45" s="134"/>
      <c r="NET45" s="134"/>
      <c r="NEU45" s="134"/>
      <c r="NEV45" s="134"/>
      <c r="NEW45" s="134"/>
      <c r="NEX45" s="134"/>
      <c r="NEY45" s="134"/>
      <c r="NEZ45" s="134"/>
      <c r="NFA45" s="134"/>
      <c r="NFB45" s="134"/>
      <c r="NFC45" s="134"/>
      <c r="NFD45" s="134"/>
      <c r="NFE45" s="134"/>
      <c r="NFF45" s="134"/>
      <c r="NFG45" s="134"/>
      <c r="NFH45" s="134"/>
      <c r="NFI45" s="134"/>
      <c r="NFJ45" s="134"/>
      <c r="NFK45" s="134"/>
      <c r="NFL45" s="134"/>
      <c r="NFM45" s="134"/>
      <c r="NFN45" s="134"/>
      <c r="NFO45" s="134"/>
      <c r="NFP45" s="134"/>
      <c r="NFQ45" s="134"/>
      <c r="NFR45" s="134"/>
      <c r="NFS45" s="134"/>
      <c r="NFT45" s="134"/>
      <c r="NFU45" s="134"/>
      <c r="NFV45" s="134"/>
      <c r="NFW45" s="134"/>
      <c r="NFX45" s="134"/>
      <c r="NFY45" s="134"/>
      <c r="NFZ45" s="134"/>
      <c r="NGA45" s="134"/>
      <c r="NGB45" s="134"/>
      <c r="NGC45" s="134"/>
      <c r="NGD45" s="134"/>
      <c r="NGE45" s="134"/>
      <c r="NGF45" s="134"/>
      <c r="NGG45" s="134"/>
      <c r="NGH45" s="134"/>
      <c r="NGI45" s="134"/>
      <c r="NGJ45" s="134"/>
      <c r="NGK45" s="134"/>
      <c r="NGL45" s="134"/>
      <c r="NGM45" s="134"/>
      <c r="NGN45" s="134"/>
      <c r="NGO45" s="134"/>
      <c r="NGP45" s="134"/>
      <c r="NGQ45" s="134"/>
      <c r="NGR45" s="134"/>
      <c r="NGS45" s="134"/>
      <c r="NGT45" s="134"/>
      <c r="NGU45" s="134"/>
      <c r="NGV45" s="134"/>
      <c r="NGW45" s="134"/>
      <c r="NGX45" s="134"/>
      <c r="NGY45" s="134"/>
      <c r="NGZ45" s="134"/>
      <c r="NHA45" s="134"/>
      <c r="NHB45" s="134"/>
      <c r="NHC45" s="134"/>
      <c r="NHD45" s="134"/>
      <c r="NHE45" s="134"/>
      <c r="NHF45" s="134"/>
      <c r="NHG45" s="134"/>
      <c r="NHH45" s="134"/>
      <c r="NHI45" s="134"/>
      <c r="NHJ45" s="134"/>
      <c r="NHK45" s="134"/>
      <c r="NHL45" s="134"/>
      <c r="NHM45" s="134"/>
      <c r="NHN45" s="134"/>
      <c r="NHO45" s="134"/>
      <c r="NHP45" s="134"/>
      <c r="NHQ45" s="134"/>
      <c r="NHR45" s="134"/>
      <c r="NHS45" s="134"/>
      <c r="NHT45" s="134"/>
      <c r="NHU45" s="134"/>
      <c r="NHV45" s="134"/>
      <c r="NHW45" s="134"/>
      <c r="NHX45" s="134"/>
      <c r="NHY45" s="134"/>
      <c r="NHZ45" s="134"/>
      <c r="NIA45" s="134"/>
      <c r="NIB45" s="134"/>
      <c r="NIC45" s="134"/>
      <c r="NID45" s="134"/>
      <c r="NIE45" s="134"/>
      <c r="NIF45" s="134"/>
      <c r="NIG45" s="134"/>
      <c r="NIH45" s="134"/>
      <c r="NII45" s="134"/>
      <c r="NIJ45" s="134"/>
      <c r="NIK45" s="134"/>
      <c r="NIL45" s="134"/>
      <c r="NIM45" s="134"/>
      <c r="NIN45" s="134"/>
      <c r="NIO45" s="134"/>
      <c r="NIP45" s="134"/>
      <c r="NIQ45" s="134"/>
      <c r="NIR45" s="134"/>
      <c r="NIS45" s="134"/>
      <c r="NIT45" s="134"/>
      <c r="NIU45" s="134"/>
      <c r="NIV45" s="134"/>
      <c r="NIW45" s="134"/>
      <c r="NIX45" s="134"/>
      <c r="NIY45" s="134"/>
      <c r="NIZ45" s="134"/>
      <c r="NJA45" s="134"/>
      <c r="NJB45" s="134"/>
      <c r="NJC45" s="134"/>
      <c r="NJD45" s="134"/>
      <c r="NJE45" s="134"/>
      <c r="NJF45" s="134"/>
      <c r="NJG45" s="134"/>
      <c r="NJH45" s="134"/>
      <c r="NJI45" s="134"/>
      <c r="NJJ45" s="134"/>
      <c r="NJK45" s="134"/>
      <c r="NJL45" s="134"/>
      <c r="NJM45" s="134"/>
      <c r="NJN45" s="134"/>
      <c r="NJO45" s="134"/>
      <c r="NJP45" s="134"/>
      <c r="NJQ45" s="134"/>
      <c r="NJR45" s="134"/>
      <c r="NJS45" s="134"/>
      <c r="NJT45" s="134"/>
      <c r="NJU45" s="134"/>
      <c r="NJV45" s="134"/>
      <c r="NJW45" s="134"/>
      <c r="NJX45" s="134"/>
      <c r="NJY45" s="134"/>
      <c r="NJZ45" s="134"/>
      <c r="NKA45" s="134"/>
      <c r="NKB45" s="134"/>
      <c r="NKC45" s="134"/>
      <c r="NKD45" s="134"/>
      <c r="NKE45" s="134"/>
      <c r="NKF45" s="134"/>
      <c r="NKG45" s="134"/>
      <c r="NKH45" s="134"/>
      <c r="NKI45" s="134"/>
      <c r="NKJ45" s="134"/>
      <c r="NKK45" s="134"/>
      <c r="NKL45" s="134"/>
      <c r="NKM45" s="134"/>
      <c r="NKN45" s="134"/>
      <c r="NKO45" s="134"/>
      <c r="NKP45" s="134"/>
      <c r="NKQ45" s="134"/>
      <c r="NKR45" s="134"/>
      <c r="NKS45" s="134"/>
      <c r="NKT45" s="134"/>
      <c r="NKU45" s="134"/>
      <c r="NKV45" s="134"/>
      <c r="NKW45" s="134"/>
      <c r="NKX45" s="134"/>
      <c r="NKY45" s="134"/>
      <c r="NKZ45" s="134"/>
      <c r="NLA45" s="134"/>
      <c r="NLB45" s="134"/>
      <c r="NLC45" s="134"/>
      <c r="NLD45" s="134"/>
      <c r="NLE45" s="134"/>
      <c r="NLF45" s="134"/>
      <c r="NLG45" s="134"/>
      <c r="NLH45" s="134"/>
      <c r="NLI45" s="134"/>
      <c r="NLJ45" s="134"/>
      <c r="NLK45" s="134"/>
      <c r="NLL45" s="134"/>
      <c r="NLM45" s="134"/>
      <c r="NLN45" s="134"/>
      <c r="NLO45" s="134"/>
      <c r="NLP45" s="134"/>
      <c r="NLQ45" s="134"/>
      <c r="NLR45" s="134"/>
      <c r="NLS45" s="134"/>
      <c r="NLT45" s="134"/>
      <c r="NLU45" s="134"/>
      <c r="NLV45" s="134"/>
      <c r="NLW45" s="134"/>
      <c r="NLX45" s="134"/>
      <c r="NLY45" s="134"/>
      <c r="NLZ45" s="134"/>
      <c r="NMA45" s="134"/>
      <c r="NMB45" s="134"/>
      <c r="NMC45" s="134"/>
      <c r="NMD45" s="134"/>
      <c r="NME45" s="134"/>
      <c r="NMF45" s="134"/>
      <c r="NMG45" s="134"/>
      <c r="NMH45" s="134"/>
      <c r="NMI45" s="134"/>
      <c r="NMJ45" s="134"/>
      <c r="NMK45" s="134"/>
      <c r="NML45" s="134"/>
      <c r="NMM45" s="134"/>
      <c r="NMN45" s="134"/>
      <c r="NMO45" s="134"/>
      <c r="NMP45" s="134"/>
      <c r="NMQ45" s="134"/>
      <c r="NMR45" s="134"/>
      <c r="NMS45" s="134"/>
      <c r="NMT45" s="134"/>
      <c r="NMU45" s="134"/>
      <c r="NMV45" s="134"/>
      <c r="NMW45" s="134"/>
      <c r="NMX45" s="134"/>
      <c r="NMY45" s="134"/>
      <c r="NMZ45" s="134"/>
      <c r="NNA45" s="134"/>
      <c r="NNB45" s="134"/>
      <c r="NNC45" s="134"/>
      <c r="NND45" s="134"/>
      <c r="NNE45" s="134"/>
      <c r="NNF45" s="134"/>
      <c r="NNG45" s="134"/>
      <c r="NNH45" s="134"/>
      <c r="NNI45" s="134"/>
      <c r="NNJ45" s="134"/>
      <c r="NNK45" s="134"/>
      <c r="NNL45" s="134"/>
      <c r="NNM45" s="134"/>
      <c r="NNN45" s="134"/>
      <c r="NNO45" s="134"/>
      <c r="NNP45" s="134"/>
      <c r="NNQ45" s="134"/>
      <c r="NNR45" s="134"/>
      <c r="NNS45" s="134"/>
      <c r="NNT45" s="134"/>
      <c r="NNU45" s="134"/>
      <c r="NNV45" s="134"/>
      <c r="NNW45" s="134"/>
      <c r="NNX45" s="134"/>
      <c r="NNY45" s="134"/>
      <c r="NNZ45" s="134"/>
      <c r="NOA45" s="134"/>
      <c r="NOB45" s="134"/>
      <c r="NOC45" s="134"/>
      <c r="NOD45" s="134"/>
      <c r="NOE45" s="134"/>
      <c r="NOF45" s="134"/>
      <c r="NOG45" s="134"/>
      <c r="NOH45" s="134"/>
      <c r="NOI45" s="134"/>
      <c r="NOJ45" s="134"/>
      <c r="NOK45" s="134"/>
      <c r="NOL45" s="134"/>
      <c r="NOM45" s="134"/>
      <c r="NON45" s="134"/>
      <c r="NOO45" s="134"/>
      <c r="NOP45" s="134"/>
      <c r="NOQ45" s="134"/>
      <c r="NOR45" s="134"/>
      <c r="NOS45" s="134"/>
      <c r="NOT45" s="134"/>
      <c r="NOU45" s="134"/>
      <c r="NOV45" s="134"/>
      <c r="NOW45" s="134"/>
      <c r="NOX45" s="134"/>
      <c r="NOY45" s="134"/>
      <c r="NOZ45" s="134"/>
      <c r="NPA45" s="134"/>
      <c r="NPB45" s="134"/>
      <c r="NPC45" s="134"/>
      <c r="NPD45" s="134"/>
      <c r="NPE45" s="134"/>
      <c r="NPF45" s="134"/>
      <c r="NPG45" s="134"/>
      <c r="NPH45" s="134"/>
      <c r="NPI45" s="134"/>
      <c r="NPJ45" s="134"/>
      <c r="NPK45" s="134"/>
      <c r="NPL45" s="134"/>
      <c r="NPM45" s="134"/>
      <c r="NPN45" s="134"/>
      <c r="NPO45" s="134"/>
      <c r="NPP45" s="134"/>
      <c r="NPQ45" s="134"/>
      <c r="NPR45" s="134"/>
      <c r="NPS45" s="134"/>
      <c r="NPT45" s="134"/>
      <c r="NPU45" s="134"/>
      <c r="NPV45" s="134"/>
      <c r="NPW45" s="134"/>
      <c r="NPX45" s="134"/>
      <c r="NPY45" s="134"/>
      <c r="NPZ45" s="134"/>
      <c r="NQA45" s="134"/>
      <c r="NQB45" s="134"/>
      <c r="NQC45" s="134"/>
      <c r="NQD45" s="134"/>
      <c r="NQE45" s="134"/>
      <c r="NQF45" s="134"/>
      <c r="NQG45" s="134"/>
      <c r="NQH45" s="134"/>
      <c r="NQI45" s="134"/>
      <c r="NQJ45" s="134"/>
      <c r="NQK45" s="134"/>
      <c r="NQL45" s="134"/>
      <c r="NQM45" s="134"/>
      <c r="NQN45" s="134"/>
      <c r="NQO45" s="134"/>
      <c r="NQP45" s="134"/>
      <c r="NQQ45" s="134"/>
      <c r="NQR45" s="134"/>
      <c r="NQS45" s="134"/>
      <c r="NQT45" s="134"/>
      <c r="NQU45" s="134"/>
      <c r="NQV45" s="134"/>
      <c r="NQW45" s="134"/>
      <c r="NQX45" s="134"/>
      <c r="NQY45" s="134"/>
      <c r="NQZ45" s="134"/>
      <c r="NRA45" s="134"/>
      <c r="NRB45" s="134"/>
      <c r="NRC45" s="134"/>
      <c r="NRD45" s="134"/>
      <c r="NRE45" s="134"/>
      <c r="NRF45" s="134"/>
      <c r="NRG45" s="134"/>
      <c r="NRH45" s="134"/>
      <c r="NRI45" s="134"/>
      <c r="NRJ45" s="134"/>
      <c r="NRK45" s="134"/>
      <c r="NRL45" s="134"/>
      <c r="NRM45" s="134"/>
      <c r="NRN45" s="134"/>
      <c r="NRO45" s="134"/>
      <c r="NRP45" s="134"/>
      <c r="NRQ45" s="134"/>
      <c r="NRR45" s="134"/>
      <c r="NRS45" s="134"/>
      <c r="NRT45" s="134"/>
      <c r="NRU45" s="134"/>
      <c r="NRV45" s="134"/>
      <c r="NRW45" s="134"/>
      <c r="NRX45" s="134"/>
      <c r="NRY45" s="134"/>
      <c r="NRZ45" s="134"/>
      <c r="NSA45" s="134"/>
      <c r="NSB45" s="134"/>
      <c r="NSC45" s="134"/>
      <c r="NSD45" s="134"/>
      <c r="NSE45" s="134"/>
      <c r="NSF45" s="134"/>
      <c r="NSG45" s="134"/>
      <c r="NSH45" s="134"/>
      <c r="NSI45" s="134"/>
      <c r="NSJ45" s="134"/>
      <c r="NSK45" s="134"/>
      <c r="NSL45" s="134"/>
      <c r="NSM45" s="134"/>
      <c r="NSN45" s="134"/>
      <c r="NSO45" s="134"/>
      <c r="NSP45" s="134"/>
      <c r="NSQ45" s="134"/>
      <c r="NSR45" s="134"/>
      <c r="NSS45" s="134"/>
      <c r="NST45" s="134"/>
      <c r="NSU45" s="134"/>
      <c r="NSV45" s="134"/>
      <c r="NSW45" s="134"/>
      <c r="NSX45" s="134"/>
      <c r="NSY45" s="134"/>
      <c r="NSZ45" s="134"/>
      <c r="NTA45" s="134"/>
      <c r="NTB45" s="134"/>
      <c r="NTC45" s="134"/>
      <c r="NTD45" s="134"/>
      <c r="NTE45" s="134"/>
      <c r="NTF45" s="134"/>
      <c r="NTG45" s="134"/>
      <c r="NTH45" s="134"/>
      <c r="NTI45" s="134"/>
      <c r="NTJ45" s="134"/>
      <c r="NTK45" s="134"/>
      <c r="NTL45" s="134"/>
      <c r="NTM45" s="134"/>
      <c r="NTN45" s="134"/>
      <c r="NTO45" s="134"/>
      <c r="NTP45" s="134"/>
      <c r="NTQ45" s="134"/>
      <c r="NTR45" s="134"/>
      <c r="NTS45" s="134"/>
      <c r="NTT45" s="134"/>
      <c r="NTU45" s="134"/>
      <c r="NTV45" s="134"/>
      <c r="NTW45" s="134"/>
      <c r="NTX45" s="134"/>
      <c r="NTY45" s="134"/>
      <c r="NTZ45" s="134"/>
      <c r="NUA45" s="134"/>
      <c r="NUB45" s="134"/>
      <c r="NUC45" s="134"/>
      <c r="NUD45" s="134"/>
      <c r="NUE45" s="134"/>
      <c r="NUF45" s="134"/>
      <c r="NUG45" s="134"/>
      <c r="NUH45" s="134"/>
      <c r="NUI45" s="134"/>
      <c r="NUJ45" s="134"/>
      <c r="NUK45" s="134"/>
      <c r="NUL45" s="134"/>
      <c r="NUM45" s="134"/>
      <c r="NUN45" s="134"/>
      <c r="NUO45" s="134"/>
      <c r="NUP45" s="134"/>
      <c r="NUQ45" s="134"/>
      <c r="NUR45" s="134"/>
      <c r="NUS45" s="134"/>
      <c r="NUT45" s="134"/>
      <c r="NUU45" s="134"/>
      <c r="NUV45" s="134"/>
      <c r="NUW45" s="134"/>
      <c r="NUX45" s="134"/>
      <c r="NUY45" s="134"/>
      <c r="NUZ45" s="134"/>
      <c r="NVA45" s="134"/>
      <c r="NVB45" s="134"/>
      <c r="NVC45" s="134"/>
      <c r="NVD45" s="134"/>
      <c r="NVE45" s="134"/>
      <c r="NVF45" s="134"/>
      <c r="NVG45" s="134"/>
      <c r="NVH45" s="134"/>
      <c r="NVI45" s="134"/>
      <c r="NVJ45" s="134"/>
      <c r="NVK45" s="134"/>
      <c r="NVL45" s="134"/>
      <c r="NVM45" s="134"/>
      <c r="NVN45" s="134"/>
      <c r="NVO45" s="134"/>
      <c r="NVP45" s="134"/>
      <c r="NVQ45" s="134"/>
      <c r="NVR45" s="134"/>
      <c r="NVS45" s="134"/>
      <c r="NVT45" s="134"/>
      <c r="NVU45" s="134"/>
      <c r="NVV45" s="134"/>
      <c r="NVW45" s="134"/>
      <c r="NVX45" s="134"/>
      <c r="NVY45" s="134"/>
      <c r="NVZ45" s="134"/>
      <c r="NWA45" s="134"/>
      <c r="NWB45" s="134"/>
      <c r="NWC45" s="134"/>
      <c r="NWD45" s="134"/>
      <c r="NWE45" s="134"/>
      <c r="NWF45" s="134"/>
      <c r="NWG45" s="134"/>
      <c r="NWH45" s="134"/>
      <c r="NWI45" s="134"/>
      <c r="NWJ45" s="134"/>
      <c r="NWK45" s="134"/>
      <c r="NWL45" s="134"/>
      <c r="NWM45" s="134"/>
      <c r="NWN45" s="134"/>
      <c r="NWO45" s="134"/>
      <c r="NWP45" s="134"/>
      <c r="NWQ45" s="134"/>
      <c r="NWR45" s="134"/>
      <c r="NWS45" s="134"/>
      <c r="NWT45" s="134"/>
      <c r="NWU45" s="134"/>
      <c r="NWV45" s="134"/>
      <c r="NWW45" s="134"/>
      <c r="NWX45" s="134"/>
      <c r="NWY45" s="134"/>
      <c r="NWZ45" s="134"/>
      <c r="NXA45" s="134"/>
      <c r="NXB45" s="134"/>
      <c r="NXC45" s="134"/>
      <c r="NXD45" s="134"/>
      <c r="NXE45" s="134"/>
      <c r="NXF45" s="134"/>
      <c r="NXG45" s="134"/>
      <c r="NXH45" s="134"/>
      <c r="NXI45" s="134"/>
      <c r="NXJ45" s="134"/>
      <c r="NXK45" s="134"/>
      <c r="NXL45" s="134"/>
      <c r="NXM45" s="134"/>
      <c r="NXN45" s="134"/>
      <c r="NXO45" s="134"/>
      <c r="NXP45" s="134"/>
      <c r="NXQ45" s="134"/>
      <c r="NXR45" s="134"/>
      <c r="NXS45" s="134"/>
      <c r="NXT45" s="134"/>
      <c r="NXU45" s="134"/>
      <c r="NXV45" s="134"/>
      <c r="NXW45" s="134"/>
      <c r="NXX45" s="134"/>
      <c r="NXY45" s="134"/>
      <c r="NXZ45" s="134"/>
      <c r="NYA45" s="134"/>
      <c r="NYB45" s="134"/>
      <c r="NYC45" s="134"/>
      <c r="NYD45" s="134"/>
      <c r="NYE45" s="134"/>
      <c r="NYF45" s="134"/>
      <c r="NYG45" s="134"/>
      <c r="NYH45" s="134"/>
      <c r="NYI45" s="134"/>
      <c r="NYJ45" s="134"/>
      <c r="NYK45" s="134"/>
      <c r="NYL45" s="134"/>
      <c r="NYM45" s="134"/>
      <c r="NYN45" s="134"/>
      <c r="NYO45" s="134"/>
      <c r="NYP45" s="134"/>
      <c r="NYQ45" s="134"/>
      <c r="NYR45" s="134"/>
      <c r="NYS45" s="134"/>
      <c r="NYT45" s="134"/>
      <c r="NYU45" s="134"/>
      <c r="NYV45" s="134"/>
      <c r="NYW45" s="134"/>
      <c r="NYX45" s="134"/>
      <c r="NYY45" s="134"/>
      <c r="NYZ45" s="134"/>
      <c r="NZA45" s="134"/>
      <c r="NZB45" s="134"/>
      <c r="NZC45" s="134"/>
      <c r="NZD45" s="134"/>
      <c r="NZE45" s="134"/>
      <c r="NZF45" s="134"/>
      <c r="NZG45" s="134"/>
      <c r="NZH45" s="134"/>
      <c r="NZI45" s="134"/>
      <c r="NZJ45" s="134"/>
      <c r="NZK45" s="134"/>
      <c r="NZL45" s="134"/>
      <c r="NZM45" s="134"/>
      <c r="NZN45" s="134"/>
      <c r="NZO45" s="134"/>
      <c r="NZP45" s="134"/>
      <c r="NZQ45" s="134"/>
      <c r="NZR45" s="134"/>
      <c r="NZS45" s="134"/>
      <c r="NZT45" s="134"/>
      <c r="NZU45" s="134"/>
      <c r="NZV45" s="134"/>
      <c r="NZW45" s="134"/>
      <c r="NZX45" s="134"/>
      <c r="NZY45" s="134"/>
      <c r="NZZ45" s="134"/>
      <c r="OAA45" s="134"/>
      <c r="OAB45" s="134"/>
      <c r="OAC45" s="134"/>
      <c r="OAD45" s="134"/>
      <c r="OAE45" s="134"/>
      <c r="OAF45" s="134"/>
      <c r="OAG45" s="134"/>
      <c r="OAH45" s="134"/>
      <c r="OAI45" s="134"/>
      <c r="OAJ45" s="134"/>
      <c r="OAK45" s="134"/>
      <c r="OAL45" s="134"/>
      <c r="OAM45" s="134"/>
      <c r="OAN45" s="134"/>
      <c r="OAO45" s="134"/>
      <c r="OAP45" s="134"/>
      <c r="OAQ45" s="134"/>
      <c r="OAR45" s="134"/>
      <c r="OAS45" s="134"/>
      <c r="OAT45" s="134"/>
      <c r="OAU45" s="134"/>
      <c r="OAV45" s="134"/>
      <c r="OAW45" s="134"/>
      <c r="OAX45" s="134"/>
      <c r="OAY45" s="134"/>
      <c r="OAZ45" s="134"/>
      <c r="OBA45" s="134"/>
      <c r="OBB45" s="134"/>
      <c r="OBC45" s="134"/>
      <c r="OBD45" s="134"/>
      <c r="OBE45" s="134"/>
      <c r="OBF45" s="134"/>
      <c r="OBG45" s="134"/>
      <c r="OBH45" s="134"/>
      <c r="OBI45" s="134"/>
      <c r="OBJ45" s="134"/>
      <c r="OBK45" s="134"/>
      <c r="OBL45" s="134"/>
      <c r="OBM45" s="134"/>
      <c r="OBN45" s="134"/>
      <c r="OBO45" s="134"/>
      <c r="OBP45" s="134"/>
      <c r="OBQ45" s="134"/>
      <c r="OBR45" s="134"/>
      <c r="OBS45" s="134"/>
      <c r="OBT45" s="134"/>
      <c r="OBU45" s="134"/>
      <c r="OBV45" s="134"/>
      <c r="OBW45" s="134"/>
      <c r="OBX45" s="134"/>
      <c r="OBY45" s="134"/>
      <c r="OBZ45" s="134"/>
      <c r="OCA45" s="134"/>
      <c r="OCB45" s="134"/>
      <c r="OCC45" s="134"/>
      <c r="OCD45" s="134"/>
      <c r="OCE45" s="134"/>
      <c r="OCF45" s="134"/>
      <c r="OCG45" s="134"/>
      <c r="OCH45" s="134"/>
      <c r="OCI45" s="134"/>
      <c r="OCJ45" s="134"/>
      <c r="OCK45" s="134"/>
      <c r="OCL45" s="134"/>
      <c r="OCM45" s="134"/>
      <c r="OCN45" s="134"/>
      <c r="OCO45" s="134"/>
      <c r="OCP45" s="134"/>
      <c r="OCQ45" s="134"/>
      <c r="OCR45" s="134"/>
      <c r="OCS45" s="134"/>
      <c r="OCT45" s="134"/>
      <c r="OCU45" s="134"/>
      <c r="OCV45" s="134"/>
      <c r="OCW45" s="134"/>
      <c r="OCX45" s="134"/>
      <c r="OCY45" s="134"/>
      <c r="OCZ45" s="134"/>
      <c r="ODA45" s="134"/>
      <c r="ODB45" s="134"/>
      <c r="ODC45" s="134"/>
      <c r="ODD45" s="134"/>
      <c r="ODE45" s="134"/>
      <c r="ODF45" s="134"/>
      <c r="ODG45" s="134"/>
      <c r="ODH45" s="134"/>
      <c r="ODI45" s="134"/>
      <c r="ODJ45" s="134"/>
      <c r="ODK45" s="134"/>
      <c r="ODL45" s="134"/>
      <c r="ODM45" s="134"/>
      <c r="ODN45" s="134"/>
      <c r="ODO45" s="134"/>
      <c r="ODP45" s="134"/>
      <c r="ODQ45" s="134"/>
      <c r="ODR45" s="134"/>
      <c r="ODS45" s="134"/>
      <c r="ODT45" s="134"/>
      <c r="ODU45" s="134"/>
      <c r="ODV45" s="134"/>
      <c r="ODW45" s="134"/>
      <c r="ODX45" s="134"/>
      <c r="ODY45" s="134"/>
      <c r="ODZ45" s="134"/>
      <c r="OEA45" s="134"/>
      <c r="OEB45" s="134"/>
      <c r="OEC45" s="134"/>
      <c r="OED45" s="134"/>
      <c r="OEE45" s="134"/>
      <c r="OEF45" s="134"/>
      <c r="OEG45" s="134"/>
      <c r="OEH45" s="134"/>
      <c r="OEI45" s="134"/>
      <c r="OEJ45" s="134"/>
      <c r="OEK45" s="134"/>
      <c r="OEL45" s="134"/>
      <c r="OEM45" s="134"/>
      <c r="OEN45" s="134"/>
      <c r="OEO45" s="134"/>
      <c r="OEP45" s="134"/>
      <c r="OEQ45" s="134"/>
      <c r="OER45" s="134"/>
      <c r="OES45" s="134"/>
      <c r="OET45" s="134"/>
      <c r="OEU45" s="134"/>
      <c r="OEV45" s="134"/>
      <c r="OEW45" s="134"/>
      <c r="OEX45" s="134"/>
      <c r="OEY45" s="134"/>
      <c r="OEZ45" s="134"/>
      <c r="OFA45" s="134"/>
      <c r="OFB45" s="134"/>
      <c r="OFC45" s="134"/>
      <c r="OFD45" s="134"/>
      <c r="OFE45" s="134"/>
      <c r="OFF45" s="134"/>
      <c r="OFG45" s="134"/>
      <c r="OFH45" s="134"/>
      <c r="OFI45" s="134"/>
      <c r="OFJ45" s="134"/>
      <c r="OFK45" s="134"/>
      <c r="OFL45" s="134"/>
      <c r="OFM45" s="134"/>
      <c r="OFN45" s="134"/>
      <c r="OFO45" s="134"/>
      <c r="OFP45" s="134"/>
      <c r="OFQ45" s="134"/>
      <c r="OFR45" s="134"/>
      <c r="OFS45" s="134"/>
      <c r="OFT45" s="134"/>
      <c r="OFU45" s="134"/>
      <c r="OFV45" s="134"/>
      <c r="OFW45" s="134"/>
      <c r="OFX45" s="134"/>
      <c r="OFY45" s="134"/>
      <c r="OFZ45" s="134"/>
      <c r="OGA45" s="134"/>
      <c r="OGB45" s="134"/>
      <c r="OGC45" s="134"/>
      <c r="OGD45" s="134"/>
      <c r="OGE45" s="134"/>
      <c r="OGF45" s="134"/>
      <c r="OGG45" s="134"/>
      <c r="OGH45" s="134"/>
      <c r="OGI45" s="134"/>
      <c r="OGJ45" s="134"/>
      <c r="OGK45" s="134"/>
      <c r="OGL45" s="134"/>
      <c r="OGM45" s="134"/>
      <c r="OGN45" s="134"/>
      <c r="OGO45" s="134"/>
      <c r="OGP45" s="134"/>
      <c r="OGQ45" s="134"/>
      <c r="OGR45" s="134"/>
      <c r="OGS45" s="134"/>
      <c r="OGT45" s="134"/>
      <c r="OGU45" s="134"/>
      <c r="OGV45" s="134"/>
      <c r="OGW45" s="134"/>
      <c r="OGX45" s="134"/>
      <c r="OGY45" s="134"/>
      <c r="OGZ45" s="134"/>
      <c r="OHA45" s="134"/>
      <c r="OHB45" s="134"/>
      <c r="OHC45" s="134"/>
      <c r="OHD45" s="134"/>
      <c r="OHE45" s="134"/>
      <c r="OHF45" s="134"/>
      <c r="OHG45" s="134"/>
      <c r="OHH45" s="134"/>
      <c r="OHI45" s="134"/>
      <c r="OHJ45" s="134"/>
      <c r="OHK45" s="134"/>
      <c r="OHL45" s="134"/>
      <c r="OHM45" s="134"/>
      <c r="OHN45" s="134"/>
      <c r="OHO45" s="134"/>
      <c r="OHP45" s="134"/>
      <c r="OHQ45" s="134"/>
      <c r="OHR45" s="134"/>
      <c r="OHS45" s="134"/>
      <c r="OHT45" s="134"/>
      <c r="OHU45" s="134"/>
      <c r="OHV45" s="134"/>
      <c r="OHW45" s="134"/>
      <c r="OHX45" s="134"/>
      <c r="OHY45" s="134"/>
      <c r="OHZ45" s="134"/>
      <c r="OIA45" s="134"/>
      <c r="OIB45" s="134"/>
      <c r="OIC45" s="134"/>
      <c r="OID45" s="134"/>
      <c r="OIE45" s="134"/>
      <c r="OIF45" s="134"/>
      <c r="OIG45" s="134"/>
      <c r="OIH45" s="134"/>
      <c r="OII45" s="134"/>
      <c r="OIJ45" s="134"/>
      <c r="OIK45" s="134"/>
      <c r="OIL45" s="134"/>
      <c r="OIM45" s="134"/>
      <c r="OIN45" s="134"/>
      <c r="OIO45" s="134"/>
      <c r="OIP45" s="134"/>
      <c r="OIQ45" s="134"/>
      <c r="OIR45" s="134"/>
      <c r="OIS45" s="134"/>
      <c r="OIT45" s="134"/>
      <c r="OIU45" s="134"/>
      <c r="OIV45" s="134"/>
      <c r="OIW45" s="134"/>
      <c r="OIX45" s="134"/>
      <c r="OIY45" s="134"/>
      <c r="OIZ45" s="134"/>
      <c r="OJA45" s="134"/>
      <c r="OJB45" s="134"/>
      <c r="OJC45" s="134"/>
      <c r="OJD45" s="134"/>
      <c r="OJE45" s="134"/>
      <c r="OJF45" s="134"/>
      <c r="OJG45" s="134"/>
      <c r="OJH45" s="134"/>
      <c r="OJI45" s="134"/>
      <c r="OJJ45" s="134"/>
      <c r="OJK45" s="134"/>
      <c r="OJL45" s="134"/>
      <c r="OJM45" s="134"/>
      <c r="OJN45" s="134"/>
      <c r="OJO45" s="134"/>
      <c r="OJP45" s="134"/>
      <c r="OJQ45" s="134"/>
      <c r="OJR45" s="134"/>
      <c r="OJS45" s="134"/>
      <c r="OJT45" s="134"/>
      <c r="OJU45" s="134"/>
      <c r="OJV45" s="134"/>
      <c r="OJW45" s="134"/>
      <c r="OJX45" s="134"/>
      <c r="OJY45" s="134"/>
      <c r="OJZ45" s="134"/>
      <c r="OKA45" s="134"/>
      <c r="OKB45" s="134"/>
      <c r="OKC45" s="134"/>
      <c r="OKD45" s="134"/>
      <c r="OKE45" s="134"/>
      <c r="OKF45" s="134"/>
      <c r="OKG45" s="134"/>
      <c r="OKH45" s="134"/>
      <c r="OKI45" s="134"/>
      <c r="OKJ45" s="134"/>
      <c r="OKK45" s="134"/>
      <c r="OKL45" s="134"/>
      <c r="OKM45" s="134"/>
      <c r="OKN45" s="134"/>
      <c r="OKO45" s="134"/>
      <c r="OKP45" s="134"/>
      <c r="OKQ45" s="134"/>
      <c r="OKR45" s="134"/>
      <c r="OKS45" s="134"/>
      <c r="OKT45" s="134"/>
      <c r="OKU45" s="134"/>
      <c r="OKV45" s="134"/>
      <c r="OKW45" s="134"/>
      <c r="OKX45" s="134"/>
      <c r="OKY45" s="134"/>
      <c r="OKZ45" s="134"/>
      <c r="OLA45" s="134"/>
      <c r="OLB45" s="134"/>
      <c r="OLC45" s="134"/>
      <c r="OLD45" s="134"/>
      <c r="OLE45" s="134"/>
      <c r="OLF45" s="134"/>
      <c r="OLG45" s="134"/>
      <c r="OLH45" s="134"/>
      <c r="OLI45" s="134"/>
      <c r="OLJ45" s="134"/>
      <c r="OLK45" s="134"/>
      <c r="OLL45" s="134"/>
      <c r="OLM45" s="134"/>
      <c r="OLN45" s="134"/>
      <c r="OLO45" s="134"/>
      <c r="OLP45" s="134"/>
      <c r="OLQ45" s="134"/>
      <c r="OLR45" s="134"/>
      <c r="OLS45" s="134"/>
      <c r="OLT45" s="134"/>
      <c r="OLU45" s="134"/>
      <c r="OLV45" s="134"/>
      <c r="OLW45" s="134"/>
      <c r="OLX45" s="134"/>
      <c r="OLY45" s="134"/>
      <c r="OLZ45" s="134"/>
      <c r="OMA45" s="134"/>
      <c r="OMB45" s="134"/>
      <c r="OMC45" s="134"/>
      <c r="OMD45" s="134"/>
      <c r="OME45" s="134"/>
      <c r="OMF45" s="134"/>
      <c r="OMG45" s="134"/>
      <c r="OMH45" s="134"/>
      <c r="OMI45" s="134"/>
      <c r="OMJ45" s="134"/>
      <c r="OMK45" s="134"/>
      <c r="OML45" s="134"/>
      <c r="OMM45" s="134"/>
      <c r="OMN45" s="134"/>
      <c r="OMO45" s="134"/>
      <c r="OMP45" s="134"/>
      <c r="OMQ45" s="134"/>
      <c r="OMR45" s="134"/>
      <c r="OMS45" s="134"/>
      <c r="OMT45" s="134"/>
      <c r="OMU45" s="134"/>
      <c r="OMV45" s="134"/>
      <c r="OMW45" s="134"/>
      <c r="OMX45" s="134"/>
      <c r="OMY45" s="134"/>
      <c r="OMZ45" s="134"/>
      <c r="ONA45" s="134"/>
      <c r="ONB45" s="134"/>
      <c r="ONC45" s="134"/>
      <c r="OND45" s="134"/>
      <c r="ONE45" s="134"/>
      <c r="ONF45" s="134"/>
      <c r="ONG45" s="134"/>
      <c r="ONH45" s="134"/>
      <c r="ONI45" s="134"/>
      <c r="ONJ45" s="134"/>
      <c r="ONK45" s="134"/>
      <c r="ONL45" s="134"/>
      <c r="ONM45" s="134"/>
      <c r="ONN45" s="134"/>
      <c r="ONO45" s="134"/>
      <c r="ONP45" s="134"/>
      <c r="ONQ45" s="134"/>
      <c r="ONR45" s="134"/>
      <c r="ONS45" s="134"/>
      <c r="ONT45" s="134"/>
      <c r="ONU45" s="134"/>
      <c r="ONV45" s="134"/>
      <c r="ONW45" s="134"/>
      <c r="ONX45" s="134"/>
      <c r="ONY45" s="134"/>
      <c r="ONZ45" s="134"/>
      <c r="OOA45" s="134"/>
      <c r="OOB45" s="134"/>
      <c r="OOC45" s="134"/>
      <c r="OOD45" s="134"/>
      <c r="OOE45" s="134"/>
      <c r="OOF45" s="134"/>
      <c r="OOG45" s="134"/>
      <c r="OOH45" s="134"/>
      <c r="OOI45" s="134"/>
      <c r="OOJ45" s="134"/>
      <c r="OOK45" s="134"/>
      <c r="OOL45" s="134"/>
      <c r="OOM45" s="134"/>
      <c r="OON45" s="134"/>
      <c r="OOO45" s="134"/>
      <c r="OOP45" s="134"/>
      <c r="OOQ45" s="134"/>
      <c r="OOR45" s="134"/>
      <c r="OOS45" s="134"/>
      <c r="OOT45" s="134"/>
      <c r="OOU45" s="134"/>
      <c r="OOV45" s="134"/>
      <c r="OOW45" s="134"/>
      <c r="OOX45" s="134"/>
      <c r="OOY45" s="134"/>
      <c r="OOZ45" s="134"/>
      <c r="OPA45" s="134"/>
      <c r="OPB45" s="134"/>
      <c r="OPC45" s="134"/>
      <c r="OPD45" s="134"/>
      <c r="OPE45" s="134"/>
      <c r="OPF45" s="134"/>
      <c r="OPG45" s="134"/>
      <c r="OPH45" s="134"/>
      <c r="OPI45" s="134"/>
      <c r="OPJ45" s="134"/>
      <c r="OPK45" s="134"/>
      <c r="OPL45" s="134"/>
      <c r="OPM45" s="134"/>
      <c r="OPN45" s="134"/>
      <c r="OPO45" s="134"/>
      <c r="OPP45" s="134"/>
      <c r="OPQ45" s="134"/>
      <c r="OPR45" s="134"/>
      <c r="OPS45" s="134"/>
      <c r="OPT45" s="134"/>
      <c r="OPU45" s="134"/>
      <c r="OPV45" s="134"/>
      <c r="OPW45" s="134"/>
      <c r="OPX45" s="134"/>
      <c r="OPY45" s="134"/>
      <c r="OPZ45" s="134"/>
      <c r="OQA45" s="134"/>
      <c r="OQB45" s="134"/>
      <c r="OQC45" s="134"/>
      <c r="OQD45" s="134"/>
      <c r="OQE45" s="134"/>
      <c r="OQF45" s="134"/>
      <c r="OQG45" s="134"/>
      <c r="OQH45" s="134"/>
      <c r="OQI45" s="134"/>
      <c r="OQJ45" s="134"/>
      <c r="OQK45" s="134"/>
      <c r="OQL45" s="134"/>
      <c r="OQM45" s="134"/>
      <c r="OQN45" s="134"/>
      <c r="OQO45" s="134"/>
      <c r="OQP45" s="134"/>
      <c r="OQQ45" s="134"/>
      <c r="OQR45" s="134"/>
      <c r="OQS45" s="134"/>
      <c r="OQT45" s="134"/>
      <c r="OQU45" s="134"/>
      <c r="OQV45" s="134"/>
      <c r="OQW45" s="134"/>
      <c r="OQX45" s="134"/>
      <c r="OQY45" s="134"/>
      <c r="OQZ45" s="134"/>
      <c r="ORA45" s="134"/>
      <c r="ORB45" s="134"/>
      <c r="ORC45" s="134"/>
      <c r="ORD45" s="134"/>
      <c r="ORE45" s="134"/>
      <c r="ORF45" s="134"/>
      <c r="ORG45" s="134"/>
      <c r="ORH45" s="134"/>
      <c r="ORI45" s="134"/>
      <c r="ORJ45" s="134"/>
      <c r="ORK45" s="134"/>
      <c r="ORL45" s="134"/>
      <c r="ORM45" s="134"/>
      <c r="ORN45" s="134"/>
      <c r="ORO45" s="134"/>
      <c r="ORP45" s="134"/>
      <c r="ORQ45" s="134"/>
      <c r="ORR45" s="134"/>
      <c r="ORS45" s="134"/>
      <c r="ORT45" s="134"/>
      <c r="ORU45" s="134"/>
      <c r="ORV45" s="134"/>
      <c r="ORW45" s="134"/>
      <c r="ORX45" s="134"/>
      <c r="ORY45" s="134"/>
      <c r="ORZ45" s="134"/>
      <c r="OSA45" s="134"/>
      <c r="OSB45" s="134"/>
      <c r="OSC45" s="134"/>
      <c r="OSD45" s="134"/>
      <c r="OSE45" s="134"/>
      <c r="OSF45" s="134"/>
      <c r="OSG45" s="134"/>
      <c r="OSH45" s="134"/>
      <c r="OSI45" s="134"/>
      <c r="OSJ45" s="134"/>
      <c r="OSK45" s="134"/>
      <c r="OSL45" s="134"/>
      <c r="OSM45" s="134"/>
      <c r="OSN45" s="134"/>
      <c r="OSO45" s="134"/>
      <c r="OSP45" s="134"/>
      <c r="OSQ45" s="134"/>
      <c r="OSR45" s="134"/>
      <c r="OSS45" s="134"/>
      <c r="OST45" s="134"/>
      <c r="OSU45" s="134"/>
      <c r="OSV45" s="134"/>
      <c r="OSW45" s="134"/>
      <c r="OSX45" s="134"/>
      <c r="OSY45" s="134"/>
      <c r="OSZ45" s="134"/>
      <c r="OTA45" s="134"/>
      <c r="OTB45" s="134"/>
      <c r="OTC45" s="134"/>
      <c r="OTD45" s="134"/>
      <c r="OTE45" s="134"/>
      <c r="OTF45" s="134"/>
      <c r="OTG45" s="134"/>
      <c r="OTH45" s="134"/>
      <c r="OTI45" s="134"/>
      <c r="OTJ45" s="134"/>
      <c r="OTK45" s="134"/>
      <c r="OTL45" s="134"/>
      <c r="OTM45" s="134"/>
      <c r="OTN45" s="134"/>
      <c r="OTO45" s="134"/>
      <c r="OTP45" s="134"/>
      <c r="OTQ45" s="134"/>
      <c r="OTR45" s="134"/>
      <c r="OTS45" s="134"/>
      <c r="OTT45" s="134"/>
      <c r="OTU45" s="134"/>
      <c r="OTV45" s="134"/>
      <c r="OTW45" s="134"/>
      <c r="OTX45" s="134"/>
      <c r="OTY45" s="134"/>
      <c r="OTZ45" s="134"/>
      <c r="OUA45" s="134"/>
      <c r="OUB45" s="134"/>
      <c r="OUC45" s="134"/>
      <c r="OUD45" s="134"/>
      <c r="OUE45" s="134"/>
      <c r="OUF45" s="134"/>
      <c r="OUG45" s="134"/>
      <c r="OUH45" s="134"/>
      <c r="OUI45" s="134"/>
      <c r="OUJ45" s="134"/>
      <c r="OUK45" s="134"/>
      <c r="OUL45" s="134"/>
      <c r="OUM45" s="134"/>
      <c r="OUN45" s="134"/>
      <c r="OUO45" s="134"/>
      <c r="OUP45" s="134"/>
      <c r="OUQ45" s="134"/>
      <c r="OUR45" s="134"/>
      <c r="OUS45" s="134"/>
      <c r="OUT45" s="134"/>
      <c r="OUU45" s="134"/>
      <c r="OUV45" s="134"/>
      <c r="OUW45" s="134"/>
      <c r="OUX45" s="134"/>
      <c r="OUY45" s="134"/>
      <c r="OUZ45" s="134"/>
      <c r="OVA45" s="134"/>
      <c r="OVB45" s="134"/>
      <c r="OVC45" s="134"/>
      <c r="OVD45" s="134"/>
      <c r="OVE45" s="134"/>
      <c r="OVF45" s="134"/>
      <c r="OVG45" s="134"/>
      <c r="OVH45" s="134"/>
      <c r="OVI45" s="134"/>
      <c r="OVJ45" s="134"/>
      <c r="OVK45" s="134"/>
      <c r="OVL45" s="134"/>
      <c r="OVM45" s="134"/>
      <c r="OVN45" s="134"/>
      <c r="OVO45" s="134"/>
      <c r="OVP45" s="134"/>
      <c r="OVQ45" s="134"/>
      <c r="OVR45" s="134"/>
      <c r="OVS45" s="134"/>
      <c r="OVT45" s="134"/>
      <c r="OVU45" s="134"/>
      <c r="OVV45" s="134"/>
      <c r="OVW45" s="134"/>
      <c r="OVX45" s="134"/>
      <c r="OVY45" s="134"/>
      <c r="OVZ45" s="134"/>
      <c r="OWA45" s="134"/>
      <c r="OWB45" s="134"/>
      <c r="OWC45" s="134"/>
      <c r="OWD45" s="134"/>
      <c r="OWE45" s="134"/>
      <c r="OWF45" s="134"/>
      <c r="OWG45" s="134"/>
      <c r="OWH45" s="134"/>
      <c r="OWI45" s="134"/>
      <c r="OWJ45" s="134"/>
      <c r="OWK45" s="134"/>
      <c r="OWL45" s="134"/>
      <c r="OWM45" s="134"/>
      <c r="OWN45" s="134"/>
      <c r="OWO45" s="134"/>
      <c r="OWP45" s="134"/>
      <c r="OWQ45" s="134"/>
      <c r="OWR45" s="134"/>
      <c r="OWS45" s="134"/>
      <c r="OWT45" s="134"/>
      <c r="OWU45" s="134"/>
      <c r="OWV45" s="134"/>
      <c r="OWW45" s="134"/>
      <c r="OWX45" s="134"/>
      <c r="OWY45" s="134"/>
      <c r="OWZ45" s="134"/>
      <c r="OXA45" s="134"/>
      <c r="OXB45" s="134"/>
      <c r="OXC45" s="134"/>
      <c r="OXD45" s="134"/>
      <c r="OXE45" s="134"/>
      <c r="OXF45" s="134"/>
      <c r="OXG45" s="134"/>
      <c r="OXH45" s="134"/>
      <c r="OXI45" s="134"/>
      <c r="OXJ45" s="134"/>
      <c r="OXK45" s="134"/>
      <c r="OXL45" s="134"/>
      <c r="OXM45" s="134"/>
      <c r="OXN45" s="134"/>
      <c r="OXO45" s="134"/>
      <c r="OXP45" s="134"/>
      <c r="OXQ45" s="134"/>
      <c r="OXR45" s="134"/>
      <c r="OXS45" s="134"/>
      <c r="OXT45" s="134"/>
      <c r="OXU45" s="134"/>
      <c r="OXV45" s="134"/>
      <c r="OXW45" s="134"/>
      <c r="OXX45" s="134"/>
      <c r="OXY45" s="134"/>
      <c r="OXZ45" s="134"/>
      <c r="OYA45" s="134"/>
      <c r="OYB45" s="134"/>
      <c r="OYC45" s="134"/>
      <c r="OYD45" s="134"/>
      <c r="OYE45" s="134"/>
      <c r="OYF45" s="134"/>
      <c r="OYG45" s="134"/>
      <c r="OYH45" s="134"/>
      <c r="OYI45" s="134"/>
      <c r="OYJ45" s="134"/>
      <c r="OYK45" s="134"/>
      <c r="OYL45" s="134"/>
      <c r="OYM45" s="134"/>
      <c r="OYN45" s="134"/>
      <c r="OYO45" s="134"/>
      <c r="OYP45" s="134"/>
      <c r="OYQ45" s="134"/>
      <c r="OYR45" s="134"/>
      <c r="OYS45" s="134"/>
      <c r="OYT45" s="134"/>
      <c r="OYU45" s="134"/>
      <c r="OYV45" s="134"/>
      <c r="OYW45" s="134"/>
      <c r="OYX45" s="134"/>
      <c r="OYY45" s="134"/>
      <c r="OYZ45" s="134"/>
      <c r="OZA45" s="134"/>
      <c r="OZB45" s="134"/>
      <c r="OZC45" s="134"/>
      <c r="OZD45" s="134"/>
      <c r="OZE45" s="134"/>
      <c r="OZF45" s="134"/>
      <c r="OZG45" s="134"/>
      <c r="OZH45" s="134"/>
      <c r="OZI45" s="134"/>
      <c r="OZJ45" s="134"/>
      <c r="OZK45" s="134"/>
      <c r="OZL45" s="134"/>
      <c r="OZM45" s="134"/>
      <c r="OZN45" s="134"/>
      <c r="OZO45" s="134"/>
      <c r="OZP45" s="134"/>
      <c r="OZQ45" s="134"/>
      <c r="OZR45" s="134"/>
      <c r="OZS45" s="134"/>
      <c r="OZT45" s="134"/>
      <c r="OZU45" s="134"/>
      <c r="OZV45" s="134"/>
      <c r="OZW45" s="134"/>
      <c r="OZX45" s="134"/>
      <c r="OZY45" s="134"/>
      <c r="OZZ45" s="134"/>
      <c r="PAA45" s="134"/>
      <c r="PAB45" s="134"/>
      <c r="PAC45" s="134"/>
      <c r="PAD45" s="134"/>
      <c r="PAE45" s="134"/>
      <c r="PAF45" s="134"/>
      <c r="PAG45" s="134"/>
      <c r="PAH45" s="134"/>
      <c r="PAI45" s="134"/>
      <c r="PAJ45" s="134"/>
      <c r="PAK45" s="134"/>
      <c r="PAL45" s="134"/>
      <c r="PAM45" s="134"/>
      <c r="PAN45" s="134"/>
      <c r="PAO45" s="134"/>
      <c r="PAP45" s="134"/>
      <c r="PAQ45" s="134"/>
      <c r="PAR45" s="134"/>
      <c r="PAS45" s="134"/>
      <c r="PAT45" s="134"/>
      <c r="PAU45" s="134"/>
      <c r="PAV45" s="134"/>
      <c r="PAW45" s="134"/>
      <c r="PAX45" s="134"/>
      <c r="PAY45" s="134"/>
      <c r="PAZ45" s="134"/>
      <c r="PBA45" s="134"/>
      <c r="PBB45" s="134"/>
      <c r="PBC45" s="134"/>
      <c r="PBD45" s="134"/>
      <c r="PBE45" s="134"/>
      <c r="PBF45" s="134"/>
      <c r="PBG45" s="134"/>
      <c r="PBH45" s="134"/>
      <c r="PBI45" s="134"/>
      <c r="PBJ45" s="134"/>
      <c r="PBK45" s="134"/>
      <c r="PBL45" s="134"/>
      <c r="PBM45" s="134"/>
      <c r="PBN45" s="134"/>
      <c r="PBO45" s="134"/>
      <c r="PBP45" s="134"/>
      <c r="PBQ45" s="134"/>
      <c r="PBR45" s="134"/>
      <c r="PBS45" s="134"/>
      <c r="PBT45" s="134"/>
      <c r="PBU45" s="134"/>
      <c r="PBV45" s="134"/>
      <c r="PBW45" s="134"/>
      <c r="PBX45" s="134"/>
      <c r="PBY45" s="134"/>
      <c r="PBZ45" s="134"/>
      <c r="PCA45" s="134"/>
      <c r="PCB45" s="134"/>
      <c r="PCC45" s="134"/>
      <c r="PCD45" s="134"/>
      <c r="PCE45" s="134"/>
      <c r="PCF45" s="134"/>
      <c r="PCG45" s="134"/>
      <c r="PCH45" s="134"/>
      <c r="PCI45" s="134"/>
      <c r="PCJ45" s="134"/>
      <c r="PCK45" s="134"/>
      <c r="PCL45" s="134"/>
      <c r="PCM45" s="134"/>
      <c r="PCN45" s="134"/>
      <c r="PCO45" s="134"/>
      <c r="PCP45" s="134"/>
      <c r="PCQ45" s="134"/>
      <c r="PCR45" s="134"/>
      <c r="PCS45" s="134"/>
      <c r="PCT45" s="134"/>
      <c r="PCU45" s="134"/>
      <c r="PCV45" s="134"/>
      <c r="PCW45" s="134"/>
      <c r="PCX45" s="134"/>
      <c r="PCY45" s="134"/>
      <c r="PCZ45" s="134"/>
      <c r="PDA45" s="134"/>
      <c r="PDB45" s="134"/>
      <c r="PDC45" s="134"/>
      <c r="PDD45" s="134"/>
      <c r="PDE45" s="134"/>
      <c r="PDF45" s="134"/>
      <c r="PDG45" s="134"/>
      <c r="PDH45" s="134"/>
      <c r="PDI45" s="134"/>
      <c r="PDJ45" s="134"/>
      <c r="PDK45" s="134"/>
      <c r="PDL45" s="134"/>
      <c r="PDM45" s="134"/>
      <c r="PDN45" s="134"/>
      <c r="PDO45" s="134"/>
      <c r="PDP45" s="134"/>
      <c r="PDQ45" s="134"/>
      <c r="PDR45" s="134"/>
      <c r="PDS45" s="134"/>
      <c r="PDT45" s="134"/>
      <c r="PDU45" s="134"/>
      <c r="PDV45" s="134"/>
      <c r="PDW45" s="134"/>
      <c r="PDX45" s="134"/>
      <c r="PDY45" s="134"/>
      <c r="PDZ45" s="134"/>
      <c r="PEA45" s="134"/>
      <c r="PEB45" s="134"/>
      <c r="PEC45" s="134"/>
      <c r="PED45" s="134"/>
      <c r="PEE45" s="134"/>
      <c r="PEF45" s="134"/>
      <c r="PEG45" s="134"/>
      <c r="PEH45" s="134"/>
      <c r="PEI45" s="134"/>
      <c r="PEJ45" s="134"/>
      <c r="PEK45" s="134"/>
      <c r="PEL45" s="134"/>
      <c r="PEM45" s="134"/>
      <c r="PEN45" s="134"/>
      <c r="PEO45" s="134"/>
      <c r="PEP45" s="134"/>
      <c r="PEQ45" s="134"/>
      <c r="PER45" s="134"/>
      <c r="PES45" s="134"/>
      <c r="PET45" s="134"/>
      <c r="PEU45" s="134"/>
      <c r="PEV45" s="134"/>
      <c r="PEW45" s="134"/>
      <c r="PEX45" s="134"/>
      <c r="PEY45" s="134"/>
      <c r="PEZ45" s="134"/>
      <c r="PFA45" s="134"/>
      <c r="PFB45" s="134"/>
      <c r="PFC45" s="134"/>
      <c r="PFD45" s="134"/>
      <c r="PFE45" s="134"/>
      <c r="PFF45" s="134"/>
      <c r="PFG45" s="134"/>
      <c r="PFH45" s="134"/>
      <c r="PFI45" s="134"/>
      <c r="PFJ45" s="134"/>
      <c r="PFK45" s="134"/>
      <c r="PFL45" s="134"/>
      <c r="PFM45" s="134"/>
      <c r="PFN45" s="134"/>
      <c r="PFO45" s="134"/>
      <c r="PFP45" s="134"/>
      <c r="PFQ45" s="134"/>
      <c r="PFR45" s="134"/>
      <c r="PFS45" s="134"/>
      <c r="PFT45" s="134"/>
      <c r="PFU45" s="134"/>
      <c r="PFV45" s="134"/>
      <c r="PFW45" s="134"/>
      <c r="PFX45" s="134"/>
      <c r="PFY45" s="134"/>
      <c r="PFZ45" s="134"/>
      <c r="PGA45" s="134"/>
      <c r="PGB45" s="134"/>
      <c r="PGC45" s="134"/>
      <c r="PGD45" s="134"/>
      <c r="PGE45" s="134"/>
      <c r="PGF45" s="134"/>
      <c r="PGG45" s="134"/>
      <c r="PGH45" s="134"/>
      <c r="PGI45" s="134"/>
      <c r="PGJ45" s="134"/>
      <c r="PGK45" s="134"/>
      <c r="PGL45" s="134"/>
      <c r="PGM45" s="134"/>
      <c r="PGN45" s="134"/>
      <c r="PGO45" s="134"/>
      <c r="PGP45" s="134"/>
      <c r="PGQ45" s="134"/>
      <c r="PGR45" s="134"/>
      <c r="PGS45" s="134"/>
      <c r="PGT45" s="134"/>
      <c r="PGU45" s="134"/>
      <c r="PGV45" s="134"/>
      <c r="PGW45" s="134"/>
      <c r="PGX45" s="134"/>
      <c r="PGY45" s="134"/>
      <c r="PGZ45" s="134"/>
      <c r="PHA45" s="134"/>
      <c r="PHB45" s="134"/>
      <c r="PHC45" s="134"/>
      <c r="PHD45" s="134"/>
      <c r="PHE45" s="134"/>
      <c r="PHF45" s="134"/>
      <c r="PHG45" s="134"/>
      <c r="PHH45" s="134"/>
      <c r="PHI45" s="134"/>
      <c r="PHJ45" s="134"/>
      <c r="PHK45" s="134"/>
      <c r="PHL45" s="134"/>
      <c r="PHM45" s="134"/>
      <c r="PHN45" s="134"/>
      <c r="PHO45" s="134"/>
      <c r="PHP45" s="134"/>
      <c r="PHQ45" s="134"/>
      <c r="PHR45" s="134"/>
      <c r="PHS45" s="134"/>
      <c r="PHT45" s="134"/>
      <c r="PHU45" s="134"/>
      <c r="PHV45" s="134"/>
      <c r="PHW45" s="134"/>
      <c r="PHX45" s="134"/>
      <c r="PHY45" s="134"/>
      <c r="PHZ45" s="134"/>
      <c r="PIA45" s="134"/>
      <c r="PIB45" s="134"/>
      <c r="PIC45" s="134"/>
      <c r="PID45" s="134"/>
      <c r="PIE45" s="134"/>
      <c r="PIF45" s="134"/>
      <c r="PIG45" s="134"/>
      <c r="PIH45" s="134"/>
      <c r="PII45" s="134"/>
      <c r="PIJ45" s="134"/>
      <c r="PIK45" s="134"/>
      <c r="PIL45" s="134"/>
      <c r="PIM45" s="134"/>
      <c r="PIN45" s="134"/>
      <c r="PIO45" s="134"/>
      <c r="PIP45" s="134"/>
      <c r="PIQ45" s="134"/>
      <c r="PIR45" s="134"/>
      <c r="PIS45" s="134"/>
      <c r="PIT45" s="134"/>
      <c r="PIU45" s="134"/>
      <c r="PIV45" s="134"/>
      <c r="PIW45" s="134"/>
      <c r="PIX45" s="134"/>
      <c r="PIY45" s="134"/>
      <c r="PIZ45" s="134"/>
      <c r="PJA45" s="134"/>
      <c r="PJB45" s="134"/>
      <c r="PJC45" s="134"/>
      <c r="PJD45" s="134"/>
      <c r="PJE45" s="134"/>
      <c r="PJF45" s="134"/>
      <c r="PJG45" s="134"/>
      <c r="PJH45" s="134"/>
      <c r="PJI45" s="134"/>
      <c r="PJJ45" s="134"/>
      <c r="PJK45" s="134"/>
      <c r="PJL45" s="134"/>
      <c r="PJM45" s="134"/>
      <c r="PJN45" s="134"/>
      <c r="PJO45" s="134"/>
      <c r="PJP45" s="134"/>
      <c r="PJQ45" s="134"/>
      <c r="PJR45" s="134"/>
      <c r="PJS45" s="134"/>
      <c r="PJT45" s="134"/>
      <c r="PJU45" s="134"/>
      <c r="PJV45" s="134"/>
      <c r="PJW45" s="134"/>
      <c r="PJX45" s="134"/>
      <c r="PJY45" s="134"/>
      <c r="PJZ45" s="134"/>
      <c r="PKA45" s="134"/>
      <c r="PKB45" s="134"/>
      <c r="PKC45" s="134"/>
      <c r="PKD45" s="134"/>
      <c r="PKE45" s="134"/>
      <c r="PKF45" s="134"/>
      <c r="PKG45" s="134"/>
      <c r="PKH45" s="134"/>
      <c r="PKI45" s="134"/>
      <c r="PKJ45" s="134"/>
      <c r="PKK45" s="134"/>
      <c r="PKL45" s="134"/>
      <c r="PKM45" s="134"/>
      <c r="PKN45" s="134"/>
      <c r="PKO45" s="134"/>
      <c r="PKP45" s="134"/>
      <c r="PKQ45" s="134"/>
      <c r="PKR45" s="134"/>
      <c r="PKS45" s="134"/>
      <c r="PKT45" s="134"/>
      <c r="PKU45" s="134"/>
      <c r="PKV45" s="134"/>
      <c r="PKW45" s="134"/>
      <c r="PKX45" s="134"/>
      <c r="PKY45" s="134"/>
      <c r="PKZ45" s="134"/>
      <c r="PLA45" s="134"/>
      <c r="PLB45" s="134"/>
      <c r="PLC45" s="134"/>
      <c r="PLD45" s="134"/>
      <c r="PLE45" s="134"/>
      <c r="PLF45" s="134"/>
      <c r="PLG45" s="134"/>
      <c r="PLH45" s="134"/>
      <c r="PLI45" s="134"/>
      <c r="PLJ45" s="134"/>
      <c r="PLK45" s="134"/>
      <c r="PLL45" s="134"/>
      <c r="PLM45" s="134"/>
      <c r="PLN45" s="134"/>
      <c r="PLO45" s="134"/>
      <c r="PLP45" s="134"/>
      <c r="PLQ45" s="134"/>
      <c r="PLR45" s="134"/>
      <c r="PLS45" s="134"/>
      <c r="PLT45" s="134"/>
      <c r="PLU45" s="134"/>
      <c r="PLV45" s="134"/>
      <c r="PLW45" s="134"/>
      <c r="PLX45" s="134"/>
      <c r="PLY45" s="134"/>
      <c r="PLZ45" s="134"/>
      <c r="PMA45" s="134"/>
      <c r="PMB45" s="134"/>
      <c r="PMC45" s="134"/>
      <c r="PMD45" s="134"/>
      <c r="PME45" s="134"/>
      <c r="PMF45" s="134"/>
      <c r="PMG45" s="134"/>
      <c r="PMH45" s="134"/>
      <c r="PMI45" s="134"/>
      <c r="PMJ45" s="134"/>
      <c r="PMK45" s="134"/>
      <c r="PML45" s="134"/>
      <c r="PMM45" s="134"/>
      <c r="PMN45" s="134"/>
      <c r="PMO45" s="134"/>
      <c r="PMP45" s="134"/>
      <c r="PMQ45" s="134"/>
      <c r="PMR45" s="134"/>
      <c r="PMS45" s="134"/>
      <c r="PMT45" s="134"/>
      <c r="PMU45" s="134"/>
      <c r="PMV45" s="134"/>
      <c r="PMW45" s="134"/>
      <c r="PMX45" s="134"/>
      <c r="PMY45" s="134"/>
      <c r="PMZ45" s="134"/>
      <c r="PNA45" s="134"/>
      <c r="PNB45" s="134"/>
      <c r="PNC45" s="134"/>
      <c r="PND45" s="134"/>
      <c r="PNE45" s="134"/>
      <c r="PNF45" s="134"/>
      <c r="PNG45" s="134"/>
      <c r="PNH45" s="134"/>
      <c r="PNI45" s="134"/>
      <c r="PNJ45" s="134"/>
      <c r="PNK45" s="134"/>
      <c r="PNL45" s="134"/>
      <c r="PNM45" s="134"/>
      <c r="PNN45" s="134"/>
      <c r="PNO45" s="134"/>
      <c r="PNP45" s="134"/>
      <c r="PNQ45" s="134"/>
      <c r="PNR45" s="134"/>
      <c r="PNS45" s="134"/>
      <c r="PNT45" s="134"/>
      <c r="PNU45" s="134"/>
      <c r="PNV45" s="134"/>
      <c r="PNW45" s="134"/>
      <c r="PNX45" s="134"/>
      <c r="PNY45" s="134"/>
      <c r="PNZ45" s="134"/>
      <c r="POA45" s="134"/>
      <c r="POB45" s="134"/>
      <c r="POC45" s="134"/>
      <c r="POD45" s="134"/>
      <c r="POE45" s="134"/>
      <c r="POF45" s="134"/>
      <c r="POG45" s="134"/>
      <c r="POH45" s="134"/>
      <c r="POI45" s="134"/>
      <c r="POJ45" s="134"/>
      <c r="POK45" s="134"/>
      <c r="POL45" s="134"/>
      <c r="POM45" s="134"/>
      <c r="PON45" s="134"/>
      <c r="POO45" s="134"/>
      <c r="POP45" s="134"/>
      <c r="POQ45" s="134"/>
      <c r="POR45" s="134"/>
      <c r="POS45" s="134"/>
      <c r="POT45" s="134"/>
      <c r="POU45" s="134"/>
      <c r="POV45" s="134"/>
      <c r="POW45" s="134"/>
      <c r="POX45" s="134"/>
      <c r="POY45" s="134"/>
      <c r="POZ45" s="134"/>
      <c r="PPA45" s="134"/>
      <c r="PPB45" s="134"/>
      <c r="PPC45" s="134"/>
      <c r="PPD45" s="134"/>
      <c r="PPE45" s="134"/>
      <c r="PPF45" s="134"/>
      <c r="PPG45" s="134"/>
      <c r="PPH45" s="134"/>
      <c r="PPI45" s="134"/>
      <c r="PPJ45" s="134"/>
      <c r="PPK45" s="134"/>
      <c r="PPL45" s="134"/>
      <c r="PPM45" s="134"/>
      <c r="PPN45" s="134"/>
      <c r="PPO45" s="134"/>
      <c r="PPP45" s="134"/>
      <c r="PPQ45" s="134"/>
      <c r="PPR45" s="134"/>
      <c r="PPS45" s="134"/>
      <c r="PPT45" s="134"/>
      <c r="PPU45" s="134"/>
      <c r="PPV45" s="134"/>
      <c r="PPW45" s="134"/>
      <c r="PPX45" s="134"/>
      <c r="PPY45" s="134"/>
      <c r="PPZ45" s="134"/>
      <c r="PQA45" s="134"/>
      <c r="PQB45" s="134"/>
      <c r="PQC45" s="134"/>
      <c r="PQD45" s="134"/>
      <c r="PQE45" s="134"/>
      <c r="PQF45" s="134"/>
      <c r="PQG45" s="134"/>
      <c r="PQH45" s="134"/>
      <c r="PQI45" s="134"/>
      <c r="PQJ45" s="134"/>
      <c r="PQK45" s="134"/>
      <c r="PQL45" s="134"/>
      <c r="PQM45" s="134"/>
      <c r="PQN45" s="134"/>
      <c r="PQO45" s="134"/>
      <c r="PQP45" s="134"/>
      <c r="PQQ45" s="134"/>
      <c r="PQR45" s="134"/>
      <c r="PQS45" s="134"/>
      <c r="PQT45" s="134"/>
      <c r="PQU45" s="134"/>
      <c r="PQV45" s="134"/>
      <c r="PQW45" s="134"/>
      <c r="PQX45" s="134"/>
      <c r="PQY45" s="134"/>
      <c r="PQZ45" s="134"/>
      <c r="PRA45" s="134"/>
      <c r="PRB45" s="134"/>
      <c r="PRC45" s="134"/>
      <c r="PRD45" s="134"/>
      <c r="PRE45" s="134"/>
      <c r="PRF45" s="134"/>
      <c r="PRG45" s="134"/>
      <c r="PRH45" s="134"/>
      <c r="PRI45" s="134"/>
      <c r="PRJ45" s="134"/>
      <c r="PRK45" s="134"/>
      <c r="PRL45" s="134"/>
      <c r="PRM45" s="134"/>
      <c r="PRN45" s="134"/>
      <c r="PRO45" s="134"/>
      <c r="PRP45" s="134"/>
      <c r="PRQ45" s="134"/>
      <c r="PRR45" s="134"/>
      <c r="PRS45" s="134"/>
      <c r="PRT45" s="134"/>
      <c r="PRU45" s="134"/>
      <c r="PRV45" s="134"/>
      <c r="PRW45" s="134"/>
      <c r="PRX45" s="134"/>
      <c r="PRY45" s="134"/>
      <c r="PRZ45" s="134"/>
      <c r="PSA45" s="134"/>
      <c r="PSB45" s="134"/>
      <c r="PSC45" s="134"/>
      <c r="PSD45" s="134"/>
      <c r="PSE45" s="134"/>
      <c r="PSF45" s="134"/>
      <c r="PSG45" s="134"/>
      <c r="PSH45" s="134"/>
      <c r="PSI45" s="134"/>
      <c r="PSJ45" s="134"/>
      <c r="PSK45" s="134"/>
      <c r="PSL45" s="134"/>
      <c r="PSM45" s="134"/>
      <c r="PSN45" s="134"/>
      <c r="PSO45" s="134"/>
      <c r="PSP45" s="134"/>
      <c r="PSQ45" s="134"/>
      <c r="PSR45" s="134"/>
      <c r="PSS45" s="134"/>
      <c r="PST45" s="134"/>
      <c r="PSU45" s="134"/>
      <c r="PSV45" s="134"/>
      <c r="PSW45" s="134"/>
      <c r="PSX45" s="134"/>
      <c r="PSY45" s="134"/>
      <c r="PSZ45" s="134"/>
      <c r="PTA45" s="134"/>
      <c r="PTB45" s="134"/>
      <c r="PTC45" s="134"/>
      <c r="PTD45" s="134"/>
      <c r="PTE45" s="134"/>
      <c r="PTF45" s="134"/>
      <c r="PTG45" s="134"/>
      <c r="PTH45" s="134"/>
      <c r="PTI45" s="134"/>
      <c r="PTJ45" s="134"/>
      <c r="PTK45" s="134"/>
      <c r="PTL45" s="134"/>
      <c r="PTM45" s="134"/>
      <c r="PTN45" s="134"/>
      <c r="PTO45" s="134"/>
      <c r="PTP45" s="134"/>
      <c r="PTQ45" s="134"/>
      <c r="PTR45" s="134"/>
      <c r="PTS45" s="134"/>
      <c r="PTT45" s="134"/>
      <c r="PTU45" s="134"/>
      <c r="PTV45" s="134"/>
      <c r="PTW45" s="134"/>
      <c r="PTX45" s="134"/>
      <c r="PTY45" s="134"/>
      <c r="PTZ45" s="134"/>
      <c r="PUA45" s="134"/>
      <c r="PUB45" s="134"/>
      <c r="PUC45" s="134"/>
      <c r="PUD45" s="134"/>
      <c r="PUE45" s="134"/>
      <c r="PUF45" s="134"/>
      <c r="PUG45" s="134"/>
      <c r="PUH45" s="134"/>
      <c r="PUI45" s="134"/>
      <c r="PUJ45" s="134"/>
      <c r="PUK45" s="134"/>
      <c r="PUL45" s="134"/>
      <c r="PUM45" s="134"/>
      <c r="PUN45" s="134"/>
      <c r="PUO45" s="134"/>
      <c r="PUP45" s="134"/>
      <c r="PUQ45" s="134"/>
      <c r="PUR45" s="134"/>
      <c r="PUS45" s="134"/>
      <c r="PUT45" s="134"/>
      <c r="PUU45" s="134"/>
      <c r="PUV45" s="134"/>
      <c r="PUW45" s="134"/>
      <c r="PUX45" s="134"/>
      <c r="PUY45" s="134"/>
      <c r="PUZ45" s="134"/>
      <c r="PVA45" s="134"/>
      <c r="PVB45" s="134"/>
      <c r="PVC45" s="134"/>
      <c r="PVD45" s="134"/>
      <c r="PVE45" s="134"/>
      <c r="PVF45" s="134"/>
      <c r="PVG45" s="134"/>
      <c r="PVH45" s="134"/>
      <c r="PVI45" s="134"/>
      <c r="PVJ45" s="134"/>
      <c r="PVK45" s="134"/>
      <c r="PVL45" s="134"/>
      <c r="PVM45" s="134"/>
      <c r="PVN45" s="134"/>
      <c r="PVO45" s="134"/>
      <c r="PVP45" s="134"/>
      <c r="PVQ45" s="134"/>
      <c r="PVR45" s="134"/>
      <c r="PVS45" s="134"/>
      <c r="PVT45" s="134"/>
      <c r="PVU45" s="134"/>
      <c r="PVV45" s="134"/>
      <c r="PVW45" s="134"/>
      <c r="PVX45" s="134"/>
      <c r="PVY45" s="134"/>
      <c r="PVZ45" s="134"/>
      <c r="PWA45" s="134"/>
      <c r="PWB45" s="134"/>
      <c r="PWC45" s="134"/>
      <c r="PWD45" s="134"/>
      <c r="PWE45" s="134"/>
      <c r="PWF45" s="134"/>
      <c r="PWG45" s="134"/>
      <c r="PWH45" s="134"/>
      <c r="PWI45" s="134"/>
      <c r="PWJ45" s="134"/>
      <c r="PWK45" s="134"/>
      <c r="PWL45" s="134"/>
      <c r="PWM45" s="134"/>
      <c r="PWN45" s="134"/>
      <c r="PWO45" s="134"/>
      <c r="PWP45" s="134"/>
      <c r="PWQ45" s="134"/>
      <c r="PWR45" s="134"/>
      <c r="PWS45" s="134"/>
      <c r="PWT45" s="134"/>
      <c r="PWU45" s="134"/>
      <c r="PWV45" s="134"/>
      <c r="PWW45" s="134"/>
      <c r="PWX45" s="134"/>
      <c r="PWY45" s="134"/>
      <c r="PWZ45" s="134"/>
      <c r="PXA45" s="134"/>
      <c r="PXB45" s="134"/>
      <c r="PXC45" s="134"/>
      <c r="PXD45" s="134"/>
      <c r="PXE45" s="134"/>
      <c r="PXF45" s="134"/>
      <c r="PXG45" s="134"/>
      <c r="PXH45" s="134"/>
      <c r="PXI45" s="134"/>
      <c r="PXJ45" s="134"/>
      <c r="PXK45" s="134"/>
      <c r="PXL45" s="134"/>
      <c r="PXM45" s="134"/>
      <c r="PXN45" s="134"/>
      <c r="PXO45" s="134"/>
      <c r="PXP45" s="134"/>
      <c r="PXQ45" s="134"/>
      <c r="PXR45" s="134"/>
      <c r="PXS45" s="134"/>
      <c r="PXT45" s="134"/>
      <c r="PXU45" s="134"/>
      <c r="PXV45" s="134"/>
      <c r="PXW45" s="134"/>
      <c r="PXX45" s="134"/>
      <c r="PXY45" s="134"/>
      <c r="PXZ45" s="134"/>
      <c r="PYA45" s="134"/>
      <c r="PYB45" s="134"/>
      <c r="PYC45" s="134"/>
      <c r="PYD45" s="134"/>
      <c r="PYE45" s="134"/>
      <c r="PYF45" s="134"/>
      <c r="PYG45" s="134"/>
      <c r="PYH45" s="134"/>
      <c r="PYI45" s="134"/>
      <c r="PYJ45" s="134"/>
      <c r="PYK45" s="134"/>
      <c r="PYL45" s="134"/>
      <c r="PYM45" s="134"/>
      <c r="PYN45" s="134"/>
      <c r="PYO45" s="134"/>
      <c r="PYP45" s="134"/>
      <c r="PYQ45" s="134"/>
      <c r="PYR45" s="134"/>
      <c r="PYS45" s="134"/>
      <c r="PYT45" s="134"/>
      <c r="PYU45" s="134"/>
      <c r="PYV45" s="134"/>
      <c r="PYW45" s="134"/>
      <c r="PYX45" s="134"/>
      <c r="PYY45" s="134"/>
      <c r="PYZ45" s="134"/>
      <c r="PZA45" s="134"/>
      <c r="PZB45" s="134"/>
      <c r="PZC45" s="134"/>
      <c r="PZD45" s="134"/>
      <c r="PZE45" s="134"/>
      <c r="PZF45" s="134"/>
      <c r="PZG45" s="134"/>
      <c r="PZH45" s="134"/>
      <c r="PZI45" s="134"/>
      <c r="PZJ45" s="134"/>
      <c r="PZK45" s="134"/>
      <c r="PZL45" s="134"/>
      <c r="PZM45" s="134"/>
      <c r="PZN45" s="134"/>
      <c r="PZO45" s="134"/>
      <c r="PZP45" s="134"/>
      <c r="PZQ45" s="134"/>
      <c r="PZR45" s="134"/>
      <c r="PZS45" s="134"/>
      <c r="PZT45" s="134"/>
      <c r="PZU45" s="134"/>
      <c r="PZV45" s="134"/>
      <c r="PZW45" s="134"/>
      <c r="PZX45" s="134"/>
      <c r="PZY45" s="134"/>
      <c r="PZZ45" s="134"/>
      <c r="QAA45" s="134"/>
      <c r="QAB45" s="134"/>
      <c r="QAC45" s="134"/>
      <c r="QAD45" s="134"/>
      <c r="QAE45" s="134"/>
      <c r="QAF45" s="134"/>
      <c r="QAG45" s="134"/>
      <c r="QAH45" s="134"/>
      <c r="QAI45" s="134"/>
      <c r="QAJ45" s="134"/>
      <c r="QAK45" s="134"/>
      <c r="QAL45" s="134"/>
      <c r="QAM45" s="134"/>
      <c r="QAN45" s="134"/>
      <c r="QAO45" s="134"/>
      <c r="QAP45" s="134"/>
      <c r="QAQ45" s="134"/>
      <c r="QAR45" s="134"/>
      <c r="QAS45" s="134"/>
      <c r="QAT45" s="134"/>
      <c r="QAU45" s="134"/>
      <c r="QAV45" s="134"/>
      <c r="QAW45" s="134"/>
      <c r="QAX45" s="134"/>
      <c r="QAY45" s="134"/>
      <c r="QAZ45" s="134"/>
      <c r="QBA45" s="134"/>
      <c r="QBB45" s="134"/>
      <c r="QBC45" s="134"/>
      <c r="QBD45" s="134"/>
      <c r="QBE45" s="134"/>
      <c r="QBF45" s="134"/>
      <c r="QBG45" s="134"/>
      <c r="QBH45" s="134"/>
      <c r="QBI45" s="134"/>
      <c r="QBJ45" s="134"/>
      <c r="QBK45" s="134"/>
      <c r="QBL45" s="134"/>
      <c r="QBM45" s="134"/>
      <c r="QBN45" s="134"/>
      <c r="QBO45" s="134"/>
      <c r="QBP45" s="134"/>
      <c r="QBQ45" s="134"/>
      <c r="QBR45" s="134"/>
      <c r="QBS45" s="134"/>
      <c r="QBT45" s="134"/>
      <c r="QBU45" s="134"/>
      <c r="QBV45" s="134"/>
      <c r="QBW45" s="134"/>
      <c r="QBX45" s="134"/>
      <c r="QBY45" s="134"/>
      <c r="QBZ45" s="134"/>
      <c r="QCA45" s="134"/>
      <c r="QCB45" s="134"/>
      <c r="QCC45" s="134"/>
      <c r="QCD45" s="134"/>
      <c r="QCE45" s="134"/>
      <c r="QCF45" s="134"/>
      <c r="QCG45" s="134"/>
      <c r="QCH45" s="134"/>
      <c r="QCI45" s="134"/>
      <c r="QCJ45" s="134"/>
      <c r="QCK45" s="134"/>
      <c r="QCL45" s="134"/>
      <c r="QCM45" s="134"/>
      <c r="QCN45" s="134"/>
      <c r="QCO45" s="134"/>
      <c r="QCP45" s="134"/>
      <c r="QCQ45" s="134"/>
      <c r="QCR45" s="134"/>
      <c r="QCS45" s="134"/>
      <c r="QCT45" s="134"/>
      <c r="QCU45" s="134"/>
      <c r="QCV45" s="134"/>
      <c r="QCW45" s="134"/>
      <c r="QCX45" s="134"/>
      <c r="QCY45" s="134"/>
      <c r="QCZ45" s="134"/>
      <c r="QDA45" s="134"/>
      <c r="QDB45" s="134"/>
      <c r="QDC45" s="134"/>
      <c r="QDD45" s="134"/>
      <c r="QDE45" s="134"/>
      <c r="QDF45" s="134"/>
      <c r="QDG45" s="134"/>
      <c r="QDH45" s="134"/>
      <c r="QDI45" s="134"/>
      <c r="QDJ45" s="134"/>
      <c r="QDK45" s="134"/>
      <c r="QDL45" s="134"/>
      <c r="QDM45" s="134"/>
      <c r="QDN45" s="134"/>
      <c r="QDO45" s="134"/>
      <c r="QDP45" s="134"/>
      <c r="QDQ45" s="134"/>
      <c r="QDR45" s="134"/>
      <c r="QDS45" s="134"/>
      <c r="QDT45" s="134"/>
      <c r="QDU45" s="134"/>
      <c r="QDV45" s="134"/>
      <c r="QDW45" s="134"/>
      <c r="QDX45" s="134"/>
      <c r="QDY45" s="134"/>
      <c r="QDZ45" s="134"/>
      <c r="QEA45" s="134"/>
      <c r="QEB45" s="134"/>
      <c r="QEC45" s="134"/>
      <c r="QED45" s="134"/>
      <c r="QEE45" s="134"/>
      <c r="QEF45" s="134"/>
      <c r="QEG45" s="134"/>
      <c r="QEH45" s="134"/>
      <c r="QEI45" s="134"/>
      <c r="QEJ45" s="134"/>
      <c r="QEK45" s="134"/>
      <c r="QEL45" s="134"/>
      <c r="QEM45" s="134"/>
      <c r="QEN45" s="134"/>
      <c r="QEO45" s="134"/>
      <c r="QEP45" s="134"/>
      <c r="QEQ45" s="134"/>
      <c r="QER45" s="134"/>
      <c r="QES45" s="134"/>
      <c r="QET45" s="134"/>
      <c r="QEU45" s="134"/>
      <c r="QEV45" s="134"/>
      <c r="QEW45" s="134"/>
      <c r="QEX45" s="134"/>
      <c r="QEY45" s="134"/>
      <c r="QEZ45" s="134"/>
      <c r="QFA45" s="134"/>
      <c r="QFB45" s="134"/>
      <c r="QFC45" s="134"/>
      <c r="QFD45" s="134"/>
      <c r="QFE45" s="134"/>
      <c r="QFF45" s="134"/>
      <c r="QFG45" s="134"/>
      <c r="QFH45" s="134"/>
      <c r="QFI45" s="134"/>
      <c r="QFJ45" s="134"/>
      <c r="QFK45" s="134"/>
      <c r="QFL45" s="134"/>
      <c r="QFM45" s="134"/>
      <c r="QFN45" s="134"/>
      <c r="QFO45" s="134"/>
      <c r="QFP45" s="134"/>
      <c r="QFQ45" s="134"/>
      <c r="QFR45" s="134"/>
      <c r="QFS45" s="134"/>
      <c r="QFT45" s="134"/>
      <c r="QFU45" s="134"/>
      <c r="QFV45" s="134"/>
      <c r="QFW45" s="134"/>
      <c r="QFX45" s="134"/>
      <c r="QFY45" s="134"/>
      <c r="QFZ45" s="134"/>
      <c r="QGA45" s="134"/>
      <c r="QGB45" s="134"/>
      <c r="QGC45" s="134"/>
      <c r="QGD45" s="134"/>
      <c r="QGE45" s="134"/>
      <c r="QGF45" s="134"/>
      <c r="QGG45" s="134"/>
      <c r="QGH45" s="134"/>
      <c r="QGI45" s="134"/>
      <c r="QGJ45" s="134"/>
      <c r="QGK45" s="134"/>
      <c r="QGL45" s="134"/>
      <c r="QGM45" s="134"/>
      <c r="QGN45" s="134"/>
      <c r="QGO45" s="134"/>
      <c r="QGP45" s="134"/>
      <c r="QGQ45" s="134"/>
      <c r="QGR45" s="134"/>
      <c r="QGS45" s="134"/>
      <c r="QGT45" s="134"/>
      <c r="QGU45" s="134"/>
      <c r="QGV45" s="134"/>
      <c r="QGW45" s="134"/>
      <c r="QGX45" s="134"/>
      <c r="QGY45" s="134"/>
      <c r="QGZ45" s="134"/>
      <c r="QHA45" s="134"/>
      <c r="QHB45" s="134"/>
      <c r="QHC45" s="134"/>
      <c r="QHD45" s="134"/>
      <c r="QHE45" s="134"/>
      <c r="QHF45" s="134"/>
      <c r="QHG45" s="134"/>
      <c r="QHH45" s="134"/>
      <c r="QHI45" s="134"/>
      <c r="QHJ45" s="134"/>
      <c r="QHK45" s="134"/>
      <c r="QHL45" s="134"/>
      <c r="QHM45" s="134"/>
      <c r="QHN45" s="134"/>
      <c r="QHO45" s="134"/>
      <c r="QHP45" s="134"/>
      <c r="QHQ45" s="134"/>
      <c r="QHR45" s="134"/>
      <c r="QHS45" s="134"/>
      <c r="QHT45" s="134"/>
      <c r="QHU45" s="134"/>
      <c r="QHV45" s="134"/>
      <c r="QHW45" s="134"/>
      <c r="QHX45" s="134"/>
      <c r="QHY45" s="134"/>
      <c r="QHZ45" s="134"/>
      <c r="QIA45" s="134"/>
      <c r="QIB45" s="134"/>
      <c r="QIC45" s="134"/>
      <c r="QID45" s="134"/>
      <c r="QIE45" s="134"/>
      <c r="QIF45" s="134"/>
      <c r="QIG45" s="134"/>
      <c r="QIH45" s="134"/>
      <c r="QII45" s="134"/>
      <c r="QIJ45" s="134"/>
      <c r="QIK45" s="134"/>
      <c r="QIL45" s="134"/>
      <c r="QIM45" s="134"/>
      <c r="QIN45" s="134"/>
      <c r="QIO45" s="134"/>
      <c r="QIP45" s="134"/>
      <c r="QIQ45" s="134"/>
      <c r="QIR45" s="134"/>
      <c r="QIS45" s="134"/>
      <c r="QIT45" s="134"/>
      <c r="QIU45" s="134"/>
      <c r="QIV45" s="134"/>
      <c r="QIW45" s="134"/>
      <c r="QIX45" s="134"/>
      <c r="QIY45" s="134"/>
      <c r="QIZ45" s="134"/>
      <c r="QJA45" s="134"/>
      <c r="QJB45" s="134"/>
      <c r="QJC45" s="134"/>
      <c r="QJD45" s="134"/>
      <c r="QJE45" s="134"/>
      <c r="QJF45" s="134"/>
      <c r="QJG45" s="134"/>
      <c r="QJH45" s="134"/>
      <c r="QJI45" s="134"/>
      <c r="QJJ45" s="134"/>
      <c r="QJK45" s="134"/>
      <c r="QJL45" s="134"/>
      <c r="QJM45" s="134"/>
      <c r="QJN45" s="134"/>
      <c r="QJO45" s="134"/>
      <c r="QJP45" s="134"/>
      <c r="QJQ45" s="134"/>
      <c r="QJR45" s="134"/>
      <c r="QJS45" s="134"/>
      <c r="QJT45" s="134"/>
      <c r="QJU45" s="134"/>
      <c r="QJV45" s="134"/>
      <c r="QJW45" s="134"/>
      <c r="QJX45" s="134"/>
      <c r="QJY45" s="134"/>
      <c r="QJZ45" s="134"/>
      <c r="QKA45" s="134"/>
      <c r="QKB45" s="134"/>
      <c r="QKC45" s="134"/>
      <c r="QKD45" s="134"/>
      <c r="QKE45" s="134"/>
      <c r="QKF45" s="134"/>
      <c r="QKG45" s="134"/>
      <c r="QKH45" s="134"/>
      <c r="QKI45" s="134"/>
      <c r="QKJ45" s="134"/>
      <c r="QKK45" s="134"/>
      <c r="QKL45" s="134"/>
      <c r="QKM45" s="134"/>
      <c r="QKN45" s="134"/>
      <c r="QKO45" s="134"/>
      <c r="QKP45" s="134"/>
      <c r="QKQ45" s="134"/>
      <c r="QKR45" s="134"/>
      <c r="QKS45" s="134"/>
      <c r="QKT45" s="134"/>
      <c r="QKU45" s="134"/>
      <c r="QKV45" s="134"/>
      <c r="QKW45" s="134"/>
      <c r="QKX45" s="134"/>
      <c r="QKY45" s="134"/>
      <c r="QKZ45" s="134"/>
      <c r="QLA45" s="134"/>
      <c r="QLB45" s="134"/>
      <c r="QLC45" s="134"/>
      <c r="QLD45" s="134"/>
      <c r="QLE45" s="134"/>
      <c r="QLF45" s="134"/>
      <c r="QLG45" s="134"/>
      <c r="QLH45" s="134"/>
      <c r="QLI45" s="134"/>
      <c r="QLJ45" s="134"/>
      <c r="QLK45" s="134"/>
      <c r="QLL45" s="134"/>
      <c r="QLM45" s="134"/>
      <c r="QLN45" s="134"/>
      <c r="QLO45" s="134"/>
      <c r="QLP45" s="134"/>
      <c r="QLQ45" s="134"/>
      <c r="QLR45" s="134"/>
      <c r="QLS45" s="134"/>
      <c r="QLT45" s="134"/>
      <c r="QLU45" s="134"/>
      <c r="QLV45" s="134"/>
      <c r="QLW45" s="134"/>
      <c r="QLX45" s="134"/>
      <c r="QLY45" s="134"/>
      <c r="QLZ45" s="134"/>
      <c r="QMA45" s="134"/>
      <c r="QMB45" s="134"/>
      <c r="QMC45" s="134"/>
      <c r="QMD45" s="134"/>
      <c r="QME45" s="134"/>
      <c r="QMF45" s="134"/>
      <c r="QMG45" s="134"/>
      <c r="QMH45" s="134"/>
      <c r="QMI45" s="134"/>
      <c r="QMJ45" s="134"/>
      <c r="QMK45" s="134"/>
      <c r="QML45" s="134"/>
      <c r="QMM45" s="134"/>
      <c r="QMN45" s="134"/>
      <c r="QMO45" s="134"/>
      <c r="QMP45" s="134"/>
      <c r="QMQ45" s="134"/>
      <c r="QMR45" s="134"/>
      <c r="QMS45" s="134"/>
      <c r="QMT45" s="134"/>
      <c r="QMU45" s="134"/>
      <c r="QMV45" s="134"/>
      <c r="QMW45" s="134"/>
      <c r="QMX45" s="134"/>
      <c r="QMY45" s="134"/>
      <c r="QMZ45" s="134"/>
      <c r="QNA45" s="134"/>
      <c r="QNB45" s="134"/>
      <c r="QNC45" s="134"/>
      <c r="QND45" s="134"/>
      <c r="QNE45" s="134"/>
      <c r="QNF45" s="134"/>
      <c r="QNG45" s="134"/>
      <c r="QNH45" s="134"/>
      <c r="QNI45" s="134"/>
      <c r="QNJ45" s="134"/>
      <c r="QNK45" s="134"/>
      <c r="QNL45" s="134"/>
      <c r="QNM45" s="134"/>
      <c r="QNN45" s="134"/>
      <c r="QNO45" s="134"/>
      <c r="QNP45" s="134"/>
      <c r="QNQ45" s="134"/>
      <c r="QNR45" s="134"/>
      <c r="QNS45" s="134"/>
      <c r="QNT45" s="134"/>
      <c r="QNU45" s="134"/>
      <c r="QNV45" s="134"/>
      <c r="QNW45" s="134"/>
      <c r="QNX45" s="134"/>
      <c r="QNY45" s="134"/>
      <c r="QNZ45" s="134"/>
      <c r="QOA45" s="134"/>
      <c r="QOB45" s="134"/>
      <c r="QOC45" s="134"/>
      <c r="QOD45" s="134"/>
      <c r="QOE45" s="134"/>
      <c r="QOF45" s="134"/>
      <c r="QOG45" s="134"/>
      <c r="QOH45" s="134"/>
      <c r="QOI45" s="134"/>
      <c r="QOJ45" s="134"/>
      <c r="QOK45" s="134"/>
      <c r="QOL45" s="134"/>
      <c r="QOM45" s="134"/>
      <c r="QON45" s="134"/>
      <c r="QOO45" s="134"/>
      <c r="QOP45" s="134"/>
      <c r="QOQ45" s="134"/>
      <c r="QOR45" s="134"/>
      <c r="QOS45" s="134"/>
      <c r="QOT45" s="134"/>
      <c r="QOU45" s="134"/>
      <c r="QOV45" s="134"/>
      <c r="QOW45" s="134"/>
      <c r="QOX45" s="134"/>
      <c r="QOY45" s="134"/>
      <c r="QOZ45" s="134"/>
      <c r="QPA45" s="134"/>
      <c r="QPB45" s="134"/>
      <c r="QPC45" s="134"/>
      <c r="QPD45" s="134"/>
      <c r="QPE45" s="134"/>
      <c r="QPF45" s="134"/>
      <c r="QPG45" s="134"/>
      <c r="QPH45" s="134"/>
      <c r="QPI45" s="134"/>
      <c r="QPJ45" s="134"/>
      <c r="QPK45" s="134"/>
      <c r="QPL45" s="134"/>
      <c r="QPM45" s="134"/>
      <c r="QPN45" s="134"/>
      <c r="QPO45" s="134"/>
      <c r="QPP45" s="134"/>
      <c r="QPQ45" s="134"/>
      <c r="QPR45" s="134"/>
      <c r="QPS45" s="134"/>
      <c r="QPT45" s="134"/>
      <c r="QPU45" s="134"/>
      <c r="QPV45" s="134"/>
      <c r="QPW45" s="134"/>
      <c r="QPX45" s="134"/>
      <c r="QPY45" s="134"/>
      <c r="QPZ45" s="134"/>
      <c r="QQA45" s="134"/>
      <c r="QQB45" s="134"/>
      <c r="QQC45" s="134"/>
      <c r="QQD45" s="134"/>
      <c r="QQE45" s="134"/>
      <c r="QQF45" s="134"/>
      <c r="QQG45" s="134"/>
      <c r="QQH45" s="134"/>
      <c r="QQI45" s="134"/>
      <c r="QQJ45" s="134"/>
      <c r="QQK45" s="134"/>
      <c r="QQL45" s="134"/>
      <c r="QQM45" s="134"/>
      <c r="QQN45" s="134"/>
      <c r="QQO45" s="134"/>
      <c r="QQP45" s="134"/>
      <c r="QQQ45" s="134"/>
      <c r="QQR45" s="134"/>
      <c r="QQS45" s="134"/>
      <c r="QQT45" s="134"/>
      <c r="QQU45" s="134"/>
      <c r="QQV45" s="134"/>
      <c r="QQW45" s="134"/>
      <c r="QQX45" s="134"/>
      <c r="QQY45" s="134"/>
      <c r="QQZ45" s="134"/>
      <c r="QRA45" s="134"/>
      <c r="QRB45" s="134"/>
      <c r="QRC45" s="134"/>
      <c r="QRD45" s="134"/>
      <c r="QRE45" s="134"/>
      <c r="QRF45" s="134"/>
      <c r="QRG45" s="134"/>
      <c r="QRH45" s="134"/>
      <c r="QRI45" s="134"/>
      <c r="QRJ45" s="134"/>
      <c r="QRK45" s="134"/>
      <c r="QRL45" s="134"/>
      <c r="QRM45" s="134"/>
      <c r="QRN45" s="134"/>
      <c r="QRO45" s="134"/>
      <c r="QRP45" s="134"/>
      <c r="QRQ45" s="134"/>
      <c r="QRR45" s="134"/>
      <c r="QRS45" s="134"/>
      <c r="QRT45" s="134"/>
      <c r="QRU45" s="134"/>
      <c r="QRV45" s="134"/>
      <c r="QRW45" s="134"/>
      <c r="QRX45" s="134"/>
      <c r="QRY45" s="134"/>
      <c r="QRZ45" s="134"/>
      <c r="QSA45" s="134"/>
      <c r="QSB45" s="134"/>
      <c r="QSC45" s="134"/>
      <c r="QSD45" s="134"/>
      <c r="QSE45" s="134"/>
      <c r="QSF45" s="134"/>
      <c r="QSG45" s="134"/>
      <c r="QSH45" s="134"/>
      <c r="QSI45" s="134"/>
      <c r="QSJ45" s="134"/>
      <c r="QSK45" s="134"/>
      <c r="QSL45" s="134"/>
      <c r="QSM45" s="134"/>
      <c r="QSN45" s="134"/>
      <c r="QSO45" s="134"/>
      <c r="QSP45" s="134"/>
      <c r="QSQ45" s="134"/>
      <c r="QSR45" s="134"/>
      <c r="QSS45" s="134"/>
      <c r="QST45" s="134"/>
      <c r="QSU45" s="134"/>
      <c r="QSV45" s="134"/>
      <c r="QSW45" s="134"/>
      <c r="QSX45" s="134"/>
      <c r="QSY45" s="134"/>
      <c r="QSZ45" s="134"/>
      <c r="QTA45" s="134"/>
      <c r="QTB45" s="134"/>
      <c r="QTC45" s="134"/>
      <c r="QTD45" s="134"/>
      <c r="QTE45" s="134"/>
      <c r="QTF45" s="134"/>
      <c r="QTG45" s="134"/>
      <c r="QTH45" s="134"/>
      <c r="QTI45" s="134"/>
      <c r="QTJ45" s="134"/>
      <c r="QTK45" s="134"/>
      <c r="QTL45" s="134"/>
      <c r="QTM45" s="134"/>
      <c r="QTN45" s="134"/>
      <c r="QTO45" s="134"/>
      <c r="QTP45" s="134"/>
      <c r="QTQ45" s="134"/>
      <c r="QTR45" s="134"/>
      <c r="QTS45" s="134"/>
      <c r="QTT45" s="134"/>
      <c r="QTU45" s="134"/>
      <c r="QTV45" s="134"/>
      <c r="QTW45" s="134"/>
      <c r="QTX45" s="134"/>
      <c r="QTY45" s="134"/>
      <c r="QTZ45" s="134"/>
      <c r="QUA45" s="134"/>
      <c r="QUB45" s="134"/>
      <c r="QUC45" s="134"/>
      <c r="QUD45" s="134"/>
      <c r="QUE45" s="134"/>
      <c r="QUF45" s="134"/>
      <c r="QUG45" s="134"/>
      <c r="QUH45" s="134"/>
      <c r="QUI45" s="134"/>
      <c r="QUJ45" s="134"/>
      <c r="QUK45" s="134"/>
      <c r="QUL45" s="134"/>
      <c r="QUM45" s="134"/>
      <c r="QUN45" s="134"/>
      <c r="QUO45" s="134"/>
      <c r="QUP45" s="134"/>
      <c r="QUQ45" s="134"/>
      <c r="QUR45" s="134"/>
      <c r="QUS45" s="134"/>
      <c r="QUT45" s="134"/>
      <c r="QUU45" s="134"/>
      <c r="QUV45" s="134"/>
      <c r="QUW45" s="134"/>
      <c r="QUX45" s="134"/>
      <c r="QUY45" s="134"/>
      <c r="QUZ45" s="134"/>
      <c r="QVA45" s="134"/>
      <c r="QVB45" s="134"/>
      <c r="QVC45" s="134"/>
      <c r="QVD45" s="134"/>
      <c r="QVE45" s="134"/>
      <c r="QVF45" s="134"/>
      <c r="QVG45" s="134"/>
      <c r="QVH45" s="134"/>
      <c r="QVI45" s="134"/>
      <c r="QVJ45" s="134"/>
      <c r="QVK45" s="134"/>
      <c r="QVL45" s="134"/>
      <c r="QVM45" s="134"/>
      <c r="QVN45" s="134"/>
      <c r="QVO45" s="134"/>
      <c r="QVP45" s="134"/>
      <c r="QVQ45" s="134"/>
      <c r="QVR45" s="134"/>
      <c r="QVS45" s="134"/>
      <c r="QVT45" s="134"/>
      <c r="QVU45" s="134"/>
      <c r="QVV45" s="134"/>
      <c r="QVW45" s="134"/>
      <c r="QVX45" s="134"/>
      <c r="QVY45" s="134"/>
      <c r="QVZ45" s="134"/>
      <c r="QWA45" s="134"/>
      <c r="QWB45" s="134"/>
      <c r="QWC45" s="134"/>
      <c r="QWD45" s="134"/>
      <c r="QWE45" s="134"/>
      <c r="QWF45" s="134"/>
      <c r="QWG45" s="134"/>
      <c r="QWH45" s="134"/>
      <c r="QWI45" s="134"/>
      <c r="QWJ45" s="134"/>
      <c r="QWK45" s="134"/>
      <c r="QWL45" s="134"/>
      <c r="QWM45" s="134"/>
      <c r="QWN45" s="134"/>
      <c r="QWO45" s="134"/>
      <c r="QWP45" s="134"/>
      <c r="QWQ45" s="134"/>
      <c r="QWR45" s="134"/>
      <c r="QWS45" s="134"/>
      <c r="QWT45" s="134"/>
      <c r="QWU45" s="134"/>
      <c r="QWV45" s="134"/>
      <c r="QWW45" s="134"/>
      <c r="QWX45" s="134"/>
      <c r="QWY45" s="134"/>
      <c r="QWZ45" s="134"/>
      <c r="QXA45" s="134"/>
      <c r="QXB45" s="134"/>
      <c r="QXC45" s="134"/>
      <c r="QXD45" s="134"/>
      <c r="QXE45" s="134"/>
      <c r="QXF45" s="134"/>
      <c r="QXG45" s="134"/>
      <c r="QXH45" s="134"/>
      <c r="QXI45" s="134"/>
      <c r="QXJ45" s="134"/>
      <c r="QXK45" s="134"/>
      <c r="QXL45" s="134"/>
      <c r="QXM45" s="134"/>
      <c r="QXN45" s="134"/>
      <c r="QXO45" s="134"/>
      <c r="QXP45" s="134"/>
      <c r="QXQ45" s="134"/>
      <c r="QXR45" s="134"/>
      <c r="QXS45" s="134"/>
      <c r="QXT45" s="134"/>
      <c r="QXU45" s="134"/>
      <c r="QXV45" s="134"/>
      <c r="QXW45" s="134"/>
      <c r="QXX45" s="134"/>
      <c r="QXY45" s="134"/>
      <c r="QXZ45" s="134"/>
      <c r="QYA45" s="134"/>
      <c r="QYB45" s="134"/>
      <c r="QYC45" s="134"/>
      <c r="QYD45" s="134"/>
      <c r="QYE45" s="134"/>
      <c r="QYF45" s="134"/>
      <c r="QYG45" s="134"/>
      <c r="QYH45" s="134"/>
      <c r="QYI45" s="134"/>
      <c r="QYJ45" s="134"/>
      <c r="QYK45" s="134"/>
      <c r="QYL45" s="134"/>
      <c r="QYM45" s="134"/>
      <c r="QYN45" s="134"/>
      <c r="QYO45" s="134"/>
      <c r="QYP45" s="134"/>
      <c r="QYQ45" s="134"/>
      <c r="QYR45" s="134"/>
      <c r="QYS45" s="134"/>
      <c r="QYT45" s="134"/>
      <c r="QYU45" s="134"/>
      <c r="QYV45" s="134"/>
      <c r="QYW45" s="134"/>
      <c r="QYX45" s="134"/>
      <c r="QYY45" s="134"/>
      <c r="QYZ45" s="134"/>
      <c r="QZA45" s="134"/>
      <c r="QZB45" s="134"/>
      <c r="QZC45" s="134"/>
      <c r="QZD45" s="134"/>
      <c r="QZE45" s="134"/>
      <c r="QZF45" s="134"/>
      <c r="QZG45" s="134"/>
      <c r="QZH45" s="134"/>
      <c r="QZI45" s="134"/>
      <c r="QZJ45" s="134"/>
      <c r="QZK45" s="134"/>
      <c r="QZL45" s="134"/>
      <c r="QZM45" s="134"/>
      <c r="QZN45" s="134"/>
      <c r="QZO45" s="134"/>
      <c r="QZP45" s="134"/>
      <c r="QZQ45" s="134"/>
      <c r="QZR45" s="134"/>
      <c r="QZS45" s="134"/>
      <c r="QZT45" s="134"/>
      <c r="QZU45" s="134"/>
      <c r="QZV45" s="134"/>
      <c r="QZW45" s="134"/>
      <c r="QZX45" s="134"/>
      <c r="QZY45" s="134"/>
      <c r="QZZ45" s="134"/>
      <c r="RAA45" s="134"/>
      <c r="RAB45" s="134"/>
      <c r="RAC45" s="134"/>
      <c r="RAD45" s="134"/>
      <c r="RAE45" s="134"/>
      <c r="RAF45" s="134"/>
      <c r="RAG45" s="134"/>
      <c r="RAH45" s="134"/>
      <c r="RAI45" s="134"/>
      <c r="RAJ45" s="134"/>
      <c r="RAK45" s="134"/>
      <c r="RAL45" s="134"/>
      <c r="RAM45" s="134"/>
      <c r="RAN45" s="134"/>
      <c r="RAO45" s="134"/>
      <c r="RAP45" s="134"/>
      <c r="RAQ45" s="134"/>
      <c r="RAR45" s="134"/>
      <c r="RAS45" s="134"/>
      <c r="RAT45" s="134"/>
      <c r="RAU45" s="134"/>
      <c r="RAV45" s="134"/>
      <c r="RAW45" s="134"/>
      <c r="RAX45" s="134"/>
      <c r="RAY45" s="134"/>
      <c r="RAZ45" s="134"/>
      <c r="RBA45" s="134"/>
      <c r="RBB45" s="134"/>
      <c r="RBC45" s="134"/>
      <c r="RBD45" s="134"/>
      <c r="RBE45" s="134"/>
      <c r="RBF45" s="134"/>
      <c r="RBG45" s="134"/>
      <c r="RBH45" s="134"/>
      <c r="RBI45" s="134"/>
      <c r="RBJ45" s="134"/>
      <c r="RBK45" s="134"/>
      <c r="RBL45" s="134"/>
      <c r="RBM45" s="134"/>
      <c r="RBN45" s="134"/>
      <c r="RBO45" s="134"/>
      <c r="RBP45" s="134"/>
      <c r="RBQ45" s="134"/>
      <c r="RBR45" s="134"/>
      <c r="RBS45" s="134"/>
      <c r="RBT45" s="134"/>
      <c r="RBU45" s="134"/>
      <c r="RBV45" s="134"/>
      <c r="RBW45" s="134"/>
      <c r="RBX45" s="134"/>
      <c r="RBY45" s="134"/>
      <c r="RBZ45" s="134"/>
      <c r="RCA45" s="134"/>
      <c r="RCB45" s="134"/>
      <c r="RCC45" s="134"/>
      <c r="RCD45" s="134"/>
      <c r="RCE45" s="134"/>
      <c r="RCF45" s="134"/>
      <c r="RCG45" s="134"/>
      <c r="RCH45" s="134"/>
      <c r="RCI45" s="134"/>
      <c r="RCJ45" s="134"/>
      <c r="RCK45" s="134"/>
      <c r="RCL45" s="134"/>
      <c r="RCM45" s="134"/>
      <c r="RCN45" s="134"/>
      <c r="RCO45" s="134"/>
      <c r="RCP45" s="134"/>
      <c r="RCQ45" s="134"/>
      <c r="RCR45" s="134"/>
      <c r="RCS45" s="134"/>
      <c r="RCT45" s="134"/>
      <c r="RCU45" s="134"/>
      <c r="RCV45" s="134"/>
      <c r="RCW45" s="134"/>
      <c r="RCX45" s="134"/>
      <c r="RCY45" s="134"/>
      <c r="RCZ45" s="134"/>
      <c r="RDA45" s="134"/>
      <c r="RDB45" s="134"/>
      <c r="RDC45" s="134"/>
      <c r="RDD45" s="134"/>
      <c r="RDE45" s="134"/>
      <c r="RDF45" s="134"/>
      <c r="RDG45" s="134"/>
      <c r="RDH45" s="134"/>
      <c r="RDI45" s="134"/>
      <c r="RDJ45" s="134"/>
      <c r="RDK45" s="134"/>
      <c r="RDL45" s="134"/>
      <c r="RDM45" s="134"/>
      <c r="RDN45" s="134"/>
      <c r="RDO45" s="134"/>
      <c r="RDP45" s="134"/>
      <c r="RDQ45" s="134"/>
      <c r="RDR45" s="134"/>
      <c r="RDS45" s="134"/>
      <c r="RDT45" s="134"/>
      <c r="RDU45" s="134"/>
      <c r="RDV45" s="134"/>
      <c r="RDW45" s="134"/>
      <c r="RDX45" s="134"/>
      <c r="RDY45" s="134"/>
      <c r="RDZ45" s="134"/>
      <c r="REA45" s="134"/>
      <c r="REB45" s="134"/>
      <c r="REC45" s="134"/>
      <c r="RED45" s="134"/>
      <c r="REE45" s="134"/>
      <c r="REF45" s="134"/>
      <c r="REG45" s="134"/>
      <c r="REH45" s="134"/>
      <c r="REI45" s="134"/>
      <c r="REJ45" s="134"/>
      <c r="REK45" s="134"/>
      <c r="REL45" s="134"/>
      <c r="REM45" s="134"/>
      <c r="REN45" s="134"/>
      <c r="REO45" s="134"/>
      <c r="REP45" s="134"/>
      <c r="REQ45" s="134"/>
      <c r="RER45" s="134"/>
      <c r="RES45" s="134"/>
      <c r="RET45" s="134"/>
      <c r="REU45" s="134"/>
      <c r="REV45" s="134"/>
      <c r="REW45" s="134"/>
      <c r="REX45" s="134"/>
      <c r="REY45" s="134"/>
      <c r="REZ45" s="134"/>
      <c r="RFA45" s="134"/>
      <c r="RFB45" s="134"/>
      <c r="RFC45" s="134"/>
      <c r="RFD45" s="134"/>
      <c r="RFE45" s="134"/>
      <c r="RFF45" s="134"/>
      <c r="RFG45" s="134"/>
      <c r="RFH45" s="134"/>
      <c r="RFI45" s="134"/>
      <c r="RFJ45" s="134"/>
      <c r="RFK45" s="134"/>
      <c r="RFL45" s="134"/>
      <c r="RFM45" s="134"/>
      <c r="RFN45" s="134"/>
      <c r="RFO45" s="134"/>
      <c r="RFP45" s="134"/>
      <c r="RFQ45" s="134"/>
      <c r="RFR45" s="134"/>
      <c r="RFS45" s="134"/>
      <c r="RFT45" s="134"/>
      <c r="RFU45" s="134"/>
      <c r="RFV45" s="134"/>
      <c r="RFW45" s="134"/>
      <c r="RFX45" s="134"/>
      <c r="RFY45" s="134"/>
      <c r="RFZ45" s="134"/>
      <c r="RGA45" s="134"/>
      <c r="RGB45" s="134"/>
      <c r="RGC45" s="134"/>
      <c r="RGD45" s="134"/>
      <c r="RGE45" s="134"/>
      <c r="RGF45" s="134"/>
      <c r="RGG45" s="134"/>
      <c r="RGH45" s="134"/>
      <c r="RGI45" s="134"/>
      <c r="RGJ45" s="134"/>
      <c r="RGK45" s="134"/>
      <c r="RGL45" s="134"/>
      <c r="RGM45" s="134"/>
      <c r="RGN45" s="134"/>
      <c r="RGO45" s="134"/>
      <c r="RGP45" s="134"/>
      <c r="RGQ45" s="134"/>
      <c r="RGR45" s="134"/>
      <c r="RGS45" s="134"/>
      <c r="RGT45" s="134"/>
      <c r="RGU45" s="134"/>
      <c r="RGV45" s="134"/>
      <c r="RGW45" s="134"/>
      <c r="RGX45" s="134"/>
      <c r="RGY45" s="134"/>
      <c r="RGZ45" s="134"/>
      <c r="RHA45" s="134"/>
      <c r="RHB45" s="134"/>
      <c r="RHC45" s="134"/>
      <c r="RHD45" s="134"/>
      <c r="RHE45" s="134"/>
      <c r="RHF45" s="134"/>
      <c r="RHG45" s="134"/>
      <c r="RHH45" s="134"/>
      <c r="RHI45" s="134"/>
      <c r="RHJ45" s="134"/>
      <c r="RHK45" s="134"/>
      <c r="RHL45" s="134"/>
      <c r="RHM45" s="134"/>
      <c r="RHN45" s="134"/>
      <c r="RHO45" s="134"/>
      <c r="RHP45" s="134"/>
      <c r="RHQ45" s="134"/>
      <c r="RHR45" s="134"/>
      <c r="RHS45" s="134"/>
      <c r="RHT45" s="134"/>
      <c r="RHU45" s="134"/>
      <c r="RHV45" s="134"/>
      <c r="RHW45" s="134"/>
      <c r="RHX45" s="134"/>
      <c r="RHY45" s="134"/>
      <c r="RHZ45" s="134"/>
      <c r="RIA45" s="134"/>
      <c r="RIB45" s="134"/>
      <c r="RIC45" s="134"/>
      <c r="RID45" s="134"/>
      <c r="RIE45" s="134"/>
      <c r="RIF45" s="134"/>
      <c r="RIG45" s="134"/>
      <c r="RIH45" s="134"/>
      <c r="RII45" s="134"/>
      <c r="RIJ45" s="134"/>
      <c r="RIK45" s="134"/>
      <c r="RIL45" s="134"/>
      <c r="RIM45" s="134"/>
      <c r="RIN45" s="134"/>
      <c r="RIO45" s="134"/>
      <c r="RIP45" s="134"/>
      <c r="RIQ45" s="134"/>
      <c r="RIR45" s="134"/>
      <c r="RIS45" s="134"/>
      <c r="RIT45" s="134"/>
      <c r="RIU45" s="134"/>
      <c r="RIV45" s="134"/>
      <c r="RIW45" s="134"/>
      <c r="RIX45" s="134"/>
      <c r="RIY45" s="134"/>
      <c r="RIZ45" s="134"/>
      <c r="RJA45" s="134"/>
      <c r="RJB45" s="134"/>
      <c r="RJC45" s="134"/>
      <c r="RJD45" s="134"/>
      <c r="RJE45" s="134"/>
      <c r="RJF45" s="134"/>
      <c r="RJG45" s="134"/>
      <c r="RJH45" s="134"/>
      <c r="RJI45" s="134"/>
      <c r="RJJ45" s="134"/>
      <c r="RJK45" s="134"/>
      <c r="RJL45" s="134"/>
      <c r="RJM45" s="134"/>
      <c r="RJN45" s="134"/>
      <c r="RJO45" s="134"/>
      <c r="RJP45" s="134"/>
      <c r="RJQ45" s="134"/>
      <c r="RJR45" s="134"/>
      <c r="RJS45" s="134"/>
      <c r="RJT45" s="134"/>
      <c r="RJU45" s="134"/>
      <c r="RJV45" s="134"/>
      <c r="RJW45" s="134"/>
      <c r="RJX45" s="134"/>
      <c r="RJY45" s="134"/>
      <c r="RJZ45" s="134"/>
      <c r="RKA45" s="134"/>
      <c r="RKB45" s="134"/>
      <c r="RKC45" s="134"/>
      <c r="RKD45" s="134"/>
      <c r="RKE45" s="134"/>
      <c r="RKF45" s="134"/>
      <c r="RKG45" s="134"/>
      <c r="RKH45" s="134"/>
      <c r="RKI45" s="134"/>
      <c r="RKJ45" s="134"/>
      <c r="RKK45" s="134"/>
      <c r="RKL45" s="134"/>
      <c r="RKM45" s="134"/>
      <c r="RKN45" s="134"/>
      <c r="RKO45" s="134"/>
      <c r="RKP45" s="134"/>
      <c r="RKQ45" s="134"/>
      <c r="RKR45" s="134"/>
      <c r="RKS45" s="134"/>
      <c r="RKT45" s="134"/>
      <c r="RKU45" s="134"/>
      <c r="RKV45" s="134"/>
      <c r="RKW45" s="134"/>
      <c r="RKX45" s="134"/>
      <c r="RKY45" s="134"/>
      <c r="RKZ45" s="134"/>
      <c r="RLA45" s="134"/>
      <c r="RLB45" s="134"/>
      <c r="RLC45" s="134"/>
      <c r="RLD45" s="134"/>
      <c r="RLE45" s="134"/>
      <c r="RLF45" s="134"/>
      <c r="RLG45" s="134"/>
      <c r="RLH45" s="134"/>
      <c r="RLI45" s="134"/>
      <c r="RLJ45" s="134"/>
      <c r="RLK45" s="134"/>
      <c r="RLL45" s="134"/>
      <c r="RLM45" s="134"/>
      <c r="RLN45" s="134"/>
      <c r="RLO45" s="134"/>
      <c r="RLP45" s="134"/>
      <c r="RLQ45" s="134"/>
      <c r="RLR45" s="134"/>
      <c r="RLS45" s="134"/>
      <c r="RLT45" s="134"/>
      <c r="RLU45" s="134"/>
      <c r="RLV45" s="134"/>
      <c r="RLW45" s="134"/>
      <c r="RLX45" s="134"/>
      <c r="RLY45" s="134"/>
      <c r="RLZ45" s="134"/>
      <c r="RMA45" s="134"/>
      <c r="RMB45" s="134"/>
      <c r="RMC45" s="134"/>
      <c r="RMD45" s="134"/>
      <c r="RME45" s="134"/>
      <c r="RMF45" s="134"/>
      <c r="RMG45" s="134"/>
      <c r="RMH45" s="134"/>
      <c r="RMI45" s="134"/>
      <c r="RMJ45" s="134"/>
      <c r="RMK45" s="134"/>
      <c r="RML45" s="134"/>
      <c r="RMM45" s="134"/>
      <c r="RMN45" s="134"/>
      <c r="RMO45" s="134"/>
      <c r="RMP45" s="134"/>
      <c r="RMQ45" s="134"/>
      <c r="RMR45" s="134"/>
      <c r="RMS45" s="134"/>
      <c r="RMT45" s="134"/>
      <c r="RMU45" s="134"/>
      <c r="RMV45" s="134"/>
      <c r="RMW45" s="134"/>
      <c r="RMX45" s="134"/>
      <c r="RMY45" s="134"/>
      <c r="RMZ45" s="134"/>
      <c r="RNA45" s="134"/>
      <c r="RNB45" s="134"/>
      <c r="RNC45" s="134"/>
      <c r="RND45" s="134"/>
      <c r="RNE45" s="134"/>
      <c r="RNF45" s="134"/>
      <c r="RNG45" s="134"/>
      <c r="RNH45" s="134"/>
      <c r="RNI45" s="134"/>
      <c r="RNJ45" s="134"/>
      <c r="RNK45" s="134"/>
      <c r="RNL45" s="134"/>
      <c r="RNM45" s="134"/>
      <c r="RNN45" s="134"/>
      <c r="RNO45" s="134"/>
      <c r="RNP45" s="134"/>
      <c r="RNQ45" s="134"/>
      <c r="RNR45" s="134"/>
      <c r="RNS45" s="134"/>
      <c r="RNT45" s="134"/>
      <c r="RNU45" s="134"/>
      <c r="RNV45" s="134"/>
      <c r="RNW45" s="134"/>
      <c r="RNX45" s="134"/>
      <c r="RNY45" s="134"/>
      <c r="RNZ45" s="134"/>
      <c r="ROA45" s="134"/>
      <c r="ROB45" s="134"/>
      <c r="ROC45" s="134"/>
      <c r="ROD45" s="134"/>
      <c r="ROE45" s="134"/>
      <c r="ROF45" s="134"/>
      <c r="ROG45" s="134"/>
      <c r="ROH45" s="134"/>
      <c r="ROI45" s="134"/>
      <c r="ROJ45" s="134"/>
      <c r="ROK45" s="134"/>
      <c r="ROL45" s="134"/>
      <c r="ROM45" s="134"/>
      <c r="RON45" s="134"/>
      <c r="ROO45" s="134"/>
      <c r="ROP45" s="134"/>
      <c r="ROQ45" s="134"/>
      <c r="ROR45" s="134"/>
      <c r="ROS45" s="134"/>
      <c r="ROT45" s="134"/>
      <c r="ROU45" s="134"/>
      <c r="ROV45" s="134"/>
      <c r="ROW45" s="134"/>
      <c r="ROX45" s="134"/>
      <c r="ROY45" s="134"/>
      <c r="ROZ45" s="134"/>
      <c r="RPA45" s="134"/>
      <c r="RPB45" s="134"/>
      <c r="RPC45" s="134"/>
      <c r="RPD45" s="134"/>
      <c r="RPE45" s="134"/>
      <c r="RPF45" s="134"/>
      <c r="RPG45" s="134"/>
      <c r="RPH45" s="134"/>
      <c r="RPI45" s="134"/>
      <c r="RPJ45" s="134"/>
      <c r="RPK45" s="134"/>
      <c r="RPL45" s="134"/>
      <c r="RPM45" s="134"/>
      <c r="RPN45" s="134"/>
      <c r="RPO45" s="134"/>
      <c r="RPP45" s="134"/>
      <c r="RPQ45" s="134"/>
      <c r="RPR45" s="134"/>
      <c r="RPS45" s="134"/>
      <c r="RPT45" s="134"/>
      <c r="RPU45" s="134"/>
      <c r="RPV45" s="134"/>
      <c r="RPW45" s="134"/>
      <c r="RPX45" s="134"/>
      <c r="RPY45" s="134"/>
      <c r="RPZ45" s="134"/>
      <c r="RQA45" s="134"/>
      <c r="RQB45" s="134"/>
      <c r="RQC45" s="134"/>
      <c r="RQD45" s="134"/>
      <c r="RQE45" s="134"/>
      <c r="RQF45" s="134"/>
      <c r="RQG45" s="134"/>
      <c r="RQH45" s="134"/>
      <c r="RQI45" s="134"/>
      <c r="RQJ45" s="134"/>
      <c r="RQK45" s="134"/>
      <c r="RQL45" s="134"/>
      <c r="RQM45" s="134"/>
      <c r="RQN45" s="134"/>
      <c r="RQO45" s="134"/>
      <c r="RQP45" s="134"/>
      <c r="RQQ45" s="134"/>
      <c r="RQR45" s="134"/>
      <c r="RQS45" s="134"/>
      <c r="RQT45" s="134"/>
      <c r="RQU45" s="134"/>
      <c r="RQV45" s="134"/>
      <c r="RQW45" s="134"/>
      <c r="RQX45" s="134"/>
      <c r="RQY45" s="134"/>
      <c r="RQZ45" s="134"/>
      <c r="RRA45" s="134"/>
      <c r="RRB45" s="134"/>
      <c r="RRC45" s="134"/>
      <c r="RRD45" s="134"/>
      <c r="RRE45" s="134"/>
      <c r="RRF45" s="134"/>
      <c r="RRG45" s="134"/>
      <c r="RRH45" s="134"/>
      <c r="RRI45" s="134"/>
      <c r="RRJ45" s="134"/>
      <c r="RRK45" s="134"/>
      <c r="RRL45" s="134"/>
      <c r="RRM45" s="134"/>
      <c r="RRN45" s="134"/>
      <c r="RRO45" s="134"/>
      <c r="RRP45" s="134"/>
      <c r="RRQ45" s="134"/>
      <c r="RRR45" s="134"/>
      <c r="RRS45" s="134"/>
      <c r="RRT45" s="134"/>
      <c r="RRU45" s="134"/>
      <c r="RRV45" s="134"/>
      <c r="RRW45" s="134"/>
      <c r="RRX45" s="134"/>
      <c r="RRY45" s="134"/>
      <c r="RRZ45" s="134"/>
      <c r="RSA45" s="134"/>
      <c r="RSB45" s="134"/>
      <c r="RSC45" s="134"/>
      <c r="RSD45" s="134"/>
      <c r="RSE45" s="134"/>
      <c r="RSF45" s="134"/>
      <c r="RSG45" s="134"/>
      <c r="RSH45" s="134"/>
      <c r="RSI45" s="134"/>
      <c r="RSJ45" s="134"/>
      <c r="RSK45" s="134"/>
      <c r="RSL45" s="134"/>
      <c r="RSM45" s="134"/>
      <c r="RSN45" s="134"/>
      <c r="RSO45" s="134"/>
      <c r="RSP45" s="134"/>
      <c r="RSQ45" s="134"/>
      <c r="RSR45" s="134"/>
      <c r="RSS45" s="134"/>
      <c r="RST45" s="134"/>
      <c r="RSU45" s="134"/>
      <c r="RSV45" s="134"/>
      <c r="RSW45" s="134"/>
      <c r="RSX45" s="134"/>
      <c r="RSY45" s="134"/>
      <c r="RSZ45" s="134"/>
      <c r="RTA45" s="134"/>
      <c r="RTB45" s="134"/>
      <c r="RTC45" s="134"/>
      <c r="RTD45" s="134"/>
      <c r="RTE45" s="134"/>
      <c r="RTF45" s="134"/>
      <c r="RTG45" s="134"/>
      <c r="RTH45" s="134"/>
      <c r="RTI45" s="134"/>
      <c r="RTJ45" s="134"/>
      <c r="RTK45" s="134"/>
      <c r="RTL45" s="134"/>
      <c r="RTM45" s="134"/>
      <c r="RTN45" s="134"/>
      <c r="RTO45" s="134"/>
      <c r="RTP45" s="134"/>
      <c r="RTQ45" s="134"/>
      <c r="RTR45" s="134"/>
      <c r="RTS45" s="134"/>
      <c r="RTT45" s="134"/>
      <c r="RTU45" s="134"/>
      <c r="RTV45" s="134"/>
      <c r="RTW45" s="134"/>
      <c r="RTX45" s="134"/>
      <c r="RTY45" s="134"/>
      <c r="RTZ45" s="134"/>
      <c r="RUA45" s="134"/>
      <c r="RUB45" s="134"/>
      <c r="RUC45" s="134"/>
      <c r="RUD45" s="134"/>
      <c r="RUE45" s="134"/>
      <c r="RUF45" s="134"/>
      <c r="RUG45" s="134"/>
      <c r="RUH45" s="134"/>
      <c r="RUI45" s="134"/>
      <c r="RUJ45" s="134"/>
      <c r="RUK45" s="134"/>
      <c r="RUL45" s="134"/>
      <c r="RUM45" s="134"/>
      <c r="RUN45" s="134"/>
      <c r="RUO45" s="134"/>
      <c r="RUP45" s="134"/>
      <c r="RUQ45" s="134"/>
      <c r="RUR45" s="134"/>
      <c r="RUS45" s="134"/>
      <c r="RUT45" s="134"/>
      <c r="RUU45" s="134"/>
      <c r="RUV45" s="134"/>
      <c r="RUW45" s="134"/>
      <c r="RUX45" s="134"/>
      <c r="RUY45" s="134"/>
      <c r="RUZ45" s="134"/>
      <c r="RVA45" s="134"/>
      <c r="RVB45" s="134"/>
      <c r="RVC45" s="134"/>
      <c r="RVD45" s="134"/>
      <c r="RVE45" s="134"/>
      <c r="RVF45" s="134"/>
      <c r="RVG45" s="134"/>
      <c r="RVH45" s="134"/>
      <c r="RVI45" s="134"/>
      <c r="RVJ45" s="134"/>
      <c r="RVK45" s="134"/>
      <c r="RVL45" s="134"/>
      <c r="RVM45" s="134"/>
      <c r="RVN45" s="134"/>
      <c r="RVO45" s="134"/>
      <c r="RVP45" s="134"/>
      <c r="RVQ45" s="134"/>
      <c r="RVR45" s="134"/>
      <c r="RVS45" s="134"/>
      <c r="RVT45" s="134"/>
      <c r="RVU45" s="134"/>
      <c r="RVV45" s="134"/>
      <c r="RVW45" s="134"/>
      <c r="RVX45" s="134"/>
      <c r="RVY45" s="134"/>
      <c r="RVZ45" s="134"/>
      <c r="RWA45" s="134"/>
      <c r="RWB45" s="134"/>
      <c r="RWC45" s="134"/>
      <c r="RWD45" s="134"/>
      <c r="RWE45" s="134"/>
      <c r="RWF45" s="134"/>
      <c r="RWG45" s="134"/>
      <c r="RWH45" s="134"/>
      <c r="RWI45" s="134"/>
      <c r="RWJ45" s="134"/>
      <c r="RWK45" s="134"/>
      <c r="RWL45" s="134"/>
      <c r="RWM45" s="134"/>
      <c r="RWN45" s="134"/>
      <c r="RWO45" s="134"/>
      <c r="RWP45" s="134"/>
      <c r="RWQ45" s="134"/>
      <c r="RWR45" s="134"/>
      <c r="RWS45" s="134"/>
      <c r="RWT45" s="134"/>
      <c r="RWU45" s="134"/>
      <c r="RWV45" s="134"/>
      <c r="RWW45" s="134"/>
      <c r="RWX45" s="134"/>
      <c r="RWY45" s="134"/>
      <c r="RWZ45" s="134"/>
      <c r="RXA45" s="134"/>
      <c r="RXB45" s="134"/>
      <c r="RXC45" s="134"/>
      <c r="RXD45" s="134"/>
      <c r="RXE45" s="134"/>
      <c r="RXF45" s="134"/>
      <c r="RXG45" s="134"/>
      <c r="RXH45" s="134"/>
      <c r="RXI45" s="134"/>
      <c r="RXJ45" s="134"/>
      <c r="RXK45" s="134"/>
      <c r="RXL45" s="134"/>
      <c r="RXM45" s="134"/>
      <c r="RXN45" s="134"/>
      <c r="RXO45" s="134"/>
      <c r="RXP45" s="134"/>
      <c r="RXQ45" s="134"/>
      <c r="RXR45" s="134"/>
      <c r="RXS45" s="134"/>
      <c r="RXT45" s="134"/>
      <c r="RXU45" s="134"/>
      <c r="RXV45" s="134"/>
      <c r="RXW45" s="134"/>
      <c r="RXX45" s="134"/>
      <c r="RXY45" s="134"/>
      <c r="RXZ45" s="134"/>
      <c r="RYA45" s="134"/>
      <c r="RYB45" s="134"/>
      <c r="RYC45" s="134"/>
      <c r="RYD45" s="134"/>
      <c r="RYE45" s="134"/>
      <c r="RYF45" s="134"/>
      <c r="RYG45" s="134"/>
      <c r="RYH45" s="134"/>
      <c r="RYI45" s="134"/>
      <c r="RYJ45" s="134"/>
      <c r="RYK45" s="134"/>
      <c r="RYL45" s="134"/>
      <c r="RYM45" s="134"/>
      <c r="RYN45" s="134"/>
      <c r="RYO45" s="134"/>
      <c r="RYP45" s="134"/>
      <c r="RYQ45" s="134"/>
      <c r="RYR45" s="134"/>
      <c r="RYS45" s="134"/>
      <c r="RYT45" s="134"/>
      <c r="RYU45" s="134"/>
      <c r="RYV45" s="134"/>
      <c r="RYW45" s="134"/>
      <c r="RYX45" s="134"/>
      <c r="RYY45" s="134"/>
      <c r="RYZ45" s="134"/>
      <c r="RZA45" s="134"/>
      <c r="RZB45" s="134"/>
      <c r="RZC45" s="134"/>
      <c r="RZD45" s="134"/>
      <c r="RZE45" s="134"/>
      <c r="RZF45" s="134"/>
      <c r="RZG45" s="134"/>
      <c r="RZH45" s="134"/>
      <c r="RZI45" s="134"/>
      <c r="RZJ45" s="134"/>
      <c r="RZK45" s="134"/>
      <c r="RZL45" s="134"/>
      <c r="RZM45" s="134"/>
      <c r="RZN45" s="134"/>
      <c r="RZO45" s="134"/>
      <c r="RZP45" s="134"/>
      <c r="RZQ45" s="134"/>
      <c r="RZR45" s="134"/>
      <c r="RZS45" s="134"/>
      <c r="RZT45" s="134"/>
      <c r="RZU45" s="134"/>
      <c r="RZV45" s="134"/>
      <c r="RZW45" s="134"/>
      <c r="RZX45" s="134"/>
      <c r="RZY45" s="134"/>
      <c r="RZZ45" s="134"/>
      <c r="SAA45" s="134"/>
      <c r="SAB45" s="134"/>
      <c r="SAC45" s="134"/>
      <c r="SAD45" s="134"/>
      <c r="SAE45" s="134"/>
      <c r="SAF45" s="134"/>
      <c r="SAG45" s="134"/>
      <c r="SAH45" s="134"/>
      <c r="SAI45" s="134"/>
      <c r="SAJ45" s="134"/>
      <c r="SAK45" s="134"/>
      <c r="SAL45" s="134"/>
      <c r="SAM45" s="134"/>
      <c r="SAN45" s="134"/>
      <c r="SAO45" s="134"/>
      <c r="SAP45" s="134"/>
      <c r="SAQ45" s="134"/>
      <c r="SAR45" s="134"/>
      <c r="SAS45" s="134"/>
      <c r="SAT45" s="134"/>
      <c r="SAU45" s="134"/>
      <c r="SAV45" s="134"/>
      <c r="SAW45" s="134"/>
      <c r="SAX45" s="134"/>
      <c r="SAY45" s="134"/>
      <c r="SAZ45" s="134"/>
      <c r="SBA45" s="134"/>
      <c r="SBB45" s="134"/>
      <c r="SBC45" s="134"/>
      <c r="SBD45" s="134"/>
      <c r="SBE45" s="134"/>
      <c r="SBF45" s="134"/>
      <c r="SBG45" s="134"/>
      <c r="SBH45" s="134"/>
      <c r="SBI45" s="134"/>
      <c r="SBJ45" s="134"/>
      <c r="SBK45" s="134"/>
      <c r="SBL45" s="134"/>
      <c r="SBM45" s="134"/>
      <c r="SBN45" s="134"/>
      <c r="SBO45" s="134"/>
      <c r="SBP45" s="134"/>
      <c r="SBQ45" s="134"/>
      <c r="SBR45" s="134"/>
      <c r="SBS45" s="134"/>
      <c r="SBT45" s="134"/>
      <c r="SBU45" s="134"/>
      <c r="SBV45" s="134"/>
      <c r="SBW45" s="134"/>
      <c r="SBX45" s="134"/>
      <c r="SBY45" s="134"/>
      <c r="SBZ45" s="134"/>
      <c r="SCA45" s="134"/>
      <c r="SCB45" s="134"/>
      <c r="SCC45" s="134"/>
      <c r="SCD45" s="134"/>
      <c r="SCE45" s="134"/>
      <c r="SCF45" s="134"/>
      <c r="SCG45" s="134"/>
      <c r="SCH45" s="134"/>
      <c r="SCI45" s="134"/>
      <c r="SCJ45" s="134"/>
      <c r="SCK45" s="134"/>
      <c r="SCL45" s="134"/>
      <c r="SCM45" s="134"/>
      <c r="SCN45" s="134"/>
      <c r="SCO45" s="134"/>
      <c r="SCP45" s="134"/>
      <c r="SCQ45" s="134"/>
      <c r="SCR45" s="134"/>
      <c r="SCS45" s="134"/>
      <c r="SCT45" s="134"/>
      <c r="SCU45" s="134"/>
      <c r="SCV45" s="134"/>
      <c r="SCW45" s="134"/>
      <c r="SCX45" s="134"/>
      <c r="SCY45" s="134"/>
      <c r="SCZ45" s="134"/>
      <c r="SDA45" s="134"/>
      <c r="SDB45" s="134"/>
      <c r="SDC45" s="134"/>
      <c r="SDD45" s="134"/>
      <c r="SDE45" s="134"/>
      <c r="SDF45" s="134"/>
      <c r="SDG45" s="134"/>
      <c r="SDH45" s="134"/>
      <c r="SDI45" s="134"/>
      <c r="SDJ45" s="134"/>
      <c r="SDK45" s="134"/>
      <c r="SDL45" s="134"/>
      <c r="SDM45" s="134"/>
      <c r="SDN45" s="134"/>
      <c r="SDO45" s="134"/>
      <c r="SDP45" s="134"/>
      <c r="SDQ45" s="134"/>
      <c r="SDR45" s="134"/>
      <c r="SDS45" s="134"/>
      <c r="SDT45" s="134"/>
      <c r="SDU45" s="134"/>
      <c r="SDV45" s="134"/>
      <c r="SDW45" s="134"/>
      <c r="SDX45" s="134"/>
      <c r="SDY45" s="134"/>
      <c r="SDZ45" s="134"/>
      <c r="SEA45" s="134"/>
      <c r="SEB45" s="134"/>
      <c r="SEC45" s="134"/>
      <c r="SED45" s="134"/>
      <c r="SEE45" s="134"/>
      <c r="SEF45" s="134"/>
      <c r="SEG45" s="134"/>
      <c r="SEH45" s="134"/>
      <c r="SEI45" s="134"/>
      <c r="SEJ45" s="134"/>
      <c r="SEK45" s="134"/>
      <c r="SEL45" s="134"/>
      <c r="SEM45" s="134"/>
      <c r="SEN45" s="134"/>
      <c r="SEO45" s="134"/>
      <c r="SEP45" s="134"/>
      <c r="SEQ45" s="134"/>
      <c r="SER45" s="134"/>
      <c r="SES45" s="134"/>
      <c r="SET45" s="134"/>
      <c r="SEU45" s="134"/>
      <c r="SEV45" s="134"/>
      <c r="SEW45" s="134"/>
      <c r="SEX45" s="134"/>
      <c r="SEY45" s="134"/>
      <c r="SEZ45" s="134"/>
      <c r="SFA45" s="134"/>
      <c r="SFB45" s="134"/>
      <c r="SFC45" s="134"/>
      <c r="SFD45" s="134"/>
      <c r="SFE45" s="134"/>
      <c r="SFF45" s="134"/>
      <c r="SFG45" s="134"/>
      <c r="SFH45" s="134"/>
      <c r="SFI45" s="134"/>
      <c r="SFJ45" s="134"/>
      <c r="SFK45" s="134"/>
      <c r="SFL45" s="134"/>
      <c r="SFM45" s="134"/>
      <c r="SFN45" s="134"/>
      <c r="SFO45" s="134"/>
      <c r="SFP45" s="134"/>
      <c r="SFQ45" s="134"/>
      <c r="SFR45" s="134"/>
      <c r="SFS45" s="134"/>
      <c r="SFT45" s="134"/>
      <c r="SFU45" s="134"/>
      <c r="SFV45" s="134"/>
      <c r="SFW45" s="134"/>
      <c r="SFX45" s="134"/>
      <c r="SFY45" s="134"/>
      <c r="SFZ45" s="134"/>
      <c r="SGA45" s="134"/>
      <c r="SGB45" s="134"/>
      <c r="SGC45" s="134"/>
      <c r="SGD45" s="134"/>
      <c r="SGE45" s="134"/>
      <c r="SGF45" s="134"/>
      <c r="SGG45" s="134"/>
      <c r="SGH45" s="134"/>
      <c r="SGI45" s="134"/>
      <c r="SGJ45" s="134"/>
      <c r="SGK45" s="134"/>
      <c r="SGL45" s="134"/>
      <c r="SGM45" s="134"/>
      <c r="SGN45" s="134"/>
      <c r="SGO45" s="134"/>
      <c r="SGP45" s="134"/>
      <c r="SGQ45" s="134"/>
      <c r="SGR45" s="134"/>
      <c r="SGS45" s="134"/>
      <c r="SGT45" s="134"/>
      <c r="SGU45" s="134"/>
      <c r="SGV45" s="134"/>
      <c r="SGW45" s="134"/>
      <c r="SGX45" s="134"/>
      <c r="SGY45" s="134"/>
      <c r="SGZ45" s="134"/>
      <c r="SHA45" s="134"/>
      <c r="SHB45" s="134"/>
      <c r="SHC45" s="134"/>
      <c r="SHD45" s="134"/>
      <c r="SHE45" s="134"/>
      <c r="SHF45" s="134"/>
      <c r="SHG45" s="134"/>
      <c r="SHH45" s="134"/>
      <c r="SHI45" s="134"/>
      <c r="SHJ45" s="134"/>
      <c r="SHK45" s="134"/>
      <c r="SHL45" s="134"/>
      <c r="SHM45" s="134"/>
      <c r="SHN45" s="134"/>
      <c r="SHO45" s="134"/>
      <c r="SHP45" s="134"/>
      <c r="SHQ45" s="134"/>
      <c r="SHR45" s="134"/>
      <c r="SHS45" s="134"/>
      <c r="SHT45" s="134"/>
      <c r="SHU45" s="134"/>
      <c r="SHV45" s="134"/>
      <c r="SHW45" s="134"/>
      <c r="SHX45" s="134"/>
      <c r="SHY45" s="134"/>
      <c r="SHZ45" s="134"/>
      <c r="SIA45" s="134"/>
      <c r="SIB45" s="134"/>
      <c r="SIC45" s="134"/>
      <c r="SID45" s="134"/>
      <c r="SIE45" s="134"/>
      <c r="SIF45" s="134"/>
      <c r="SIG45" s="134"/>
      <c r="SIH45" s="134"/>
      <c r="SII45" s="134"/>
      <c r="SIJ45" s="134"/>
      <c r="SIK45" s="134"/>
      <c r="SIL45" s="134"/>
      <c r="SIM45" s="134"/>
      <c r="SIN45" s="134"/>
      <c r="SIO45" s="134"/>
      <c r="SIP45" s="134"/>
      <c r="SIQ45" s="134"/>
      <c r="SIR45" s="134"/>
      <c r="SIS45" s="134"/>
      <c r="SIT45" s="134"/>
      <c r="SIU45" s="134"/>
      <c r="SIV45" s="134"/>
      <c r="SIW45" s="134"/>
      <c r="SIX45" s="134"/>
      <c r="SIY45" s="134"/>
      <c r="SIZ45" s="134"/>
      <c r="SJA45" s="134"/>
      <c r="SJB45" s="134"/>
      <c r="SJC45" s="134"/>
      <c r="SJD45" s="134"/>
      <c r="SJE45" s="134"/>
      <c r="SJF45" s="134"/>
      <c r="SJG45" s="134"/>
      <c r="SJH45" s="134"/>
      <c r="SJI45" s="134"/>
      <c r="SJJ45" s="134"/>
      <c r="SJK45" s="134"/>
      <c r="SJL45" s="134"/>
      <c r="SJM45" s="134"/>
      <c r="SJN45" s="134"/>
      <c r="SJO45" s="134"/>
      <c r="SJP45" s="134"/>
      <c r="SJQ45" s="134"/>
      <c r="SJR45" s="134"/>
      <c r="SJS45" s="134"/>
      <c r="SJT45" s="134"/>
      <c r="SJU45" s="134"/>
      <c r="SJV45" s="134"/>
      <c r="SJW45" s="134"/>
      <c r="SJX45" s="134"/>
      <c r="SJY45" s="134"/>
      <c r="SJZ45" s="134"/>
      <c r="SKA45" s="134"/>
      <c r="SKB45" s="134"/>
      <c r="SKC45" s="134"/>
      <c r="SKD45" s="134"/>
      <c r="SKE45" s="134"/>
      <c r="SKF45" s="134"/>
      <c r="SKG45" s="134"/>
      <c r="SKH45" s="134"/>
      <c r="SKI45" s="134"/>
      <c r="SKJ45" s="134"/>
      <c r="SKK45" s="134"/>
      <c r="SKL45" s="134"/>
      <c r="SKM45" s="134"/>
      <c r="SKN45" s="134"/>
      <c r="SKO45" s="134"/>
      <c r="SKP45" s="134"/>
      <c r="SKQ45" s="134"/>
      <c r="SKR45" s="134"/>
      <c r="SKS45" s="134"/>
      <c r="SKT45" s="134"/>
      <c r="SKU45" s="134"/>
      <c r="SKV45" s="134"/>
      <c r="SKW45" s="134"/>
      <c r="SKX45" s="134"/>
      <c r="SKY45" s="134"/>
      <c r="SKZ45" s="134"/>
      <c r="SLA45" s="134"/>
      <c r="SLB45" s="134"/>
      <c r="SLC45" s="134"/>
      <c r="SLD45" s="134"/>
      <c r="SLE45" s="134"/>
      <c r="SLF45" s="134"/>
      <c r="SLG45" s="134"/>
      <c r="SLH45" s="134"/>
      <c r="SLI45" s="134"/>
      <c r="SLJ45" s="134"/>
      <c r="SLK45" s="134"/>
      <c r="SLL45" s="134"/>
      <c r="SLM45" s="134"/>
      <c r="SLN45" s="134"/>
      <c r="SLO45" s="134"/>
      <c r="SLP45" s="134"/>
      <c r="SLQ45" s="134"/>
      <c r="SLR45" s="134"/>
      <c r="SLS45" s="134"/>
      <c r="SLT45" s="134"/>
      <c r="SLU45" s="134"/>
      <c r="SLV45" s="134"/>
      <c r="SLW45" s="134"/>
      <c r="SLX45" s="134"/>
      <c r="SLY45" s="134"/>
      <c r="SLZ45" s="134"/>
      <c r="SMA45" s="134"/>
      <c r="SMB45" s="134"/>
      <c r="SMC45" s="134"/>
      <c r="SMD45" s="134"/>
      <c r="SME45" s="134"/>
      <c r="SMF45" s="134"/>
      <c r="SMG45" s="134"/>
      <c r="SMH45" s="134"/>
      <c r="SMI45" s="134"/>
      <c r="SMJ45" s="134"/>
      <c r="SMK45" s="134"/>
      <c r="SML45" s="134"/>
      <c r="SMM45" s="134"/>
      <c r="SMN45" s="134"/>
      <c r="SMO45" s="134"/>
      <c r="SMP45" s="134"/>
      <c r="SMQ45" s="134"/>
      <c r="SMR45" s="134"/>
      <c r="SMS45" s="134"/>
      <c r="SMT45" s="134"/>
      <c r="SMU45" s="134"/>
      <c r="SMV45" s="134"/>
      <c r="SMW45" s="134"/>
      <c r="SMX45" s="134"/>
      <c r="SMY45" s="134"/>
      <c r="SMZ45" s="134"/>
      <c r="SNA45" s="134"/>
      <c r="SNB45" s="134"/>
      <c r="SNC45" s="134"/>
      <c r="SND45" s="134"/>
      <c r="SNE45" s="134"/>
      <c r="SNF45" s="134"/>
      <c r="SNG45" s="134"/>
      <c r="SNH45" s="134"/>
      <c r="SNI45" s="134"/>
      <c r="SNJ45" s="134"/>
      <c r="SNK45" s="134"/>
      <c r="SNL45" s="134"/>
      <c r="SNM45" s="134"/>
      <c r="SNN45" s="134"/>
      <c r="SNO45" s="134"/>
      <c r="SNP45" s="134"/>
      <c r="SNQ45" s="134"/>
      <c r="SNR45" s="134"/>
      <c r="SNS45" s="134"/>
      <c r="SNT45" s="134"/>
      <c r="SNU45" s="134"/>
      <c r="SNV45" s="134"/>
      <c r="SNW45" s="134"/>
      <c r="SNX45" s="134"/>
      <c r="SNY45" s="134"/>
      <c r="SNZ45" s="134"/>
      <c r="SOA45" s="134"/>
      <c r="SOB45" s="134"/>
      <c r="SOC45" s="134"/>
      <c r="SOD45" s="134"/>
      <c r="SOE45" s="134"/>
      <c r="SOF45" s="134"/>
      <c r="SOG45" s="134"/>
      <c r="SOH45" s="134"/>
      <c r="SOI45" s="134"/>
      <c r="SOJ45" s="134"/>
      <c r="SOK45" s="134"/>
      <c r="SOL45" s="134"/>
      <c r="SOM45" s="134"/>
      <c r="SON45" s="134"/>
      <c r="SOO45" s="134"/>
      <c r="SOP45" s="134"/>
      <c r="SOQ45" s="134"/>
      <c r="SOR45" s="134"/>
      <c r="SOS45" s="134"/>
      <c r="SOT45" s="134"/>
      <c r="SOU45" s="134"/>
      <c r="SOV45" s="134"/>
      <c r="SOW45" s="134"/>
      <c r="SOX45" s="134"/>
      <c r="SOY45" s="134"/>
      <c r="SOZ45" s="134"/>
      <c r="SPA45" s="134"/>
      <c r="SPB45" s="134"/>
      <c r="SPC45" s="134"/>
      <c r="SPD45" s="134"/>
      <c r="SPE45" s="134"/>
      <c r="SPF45" s="134"/>
      <c r="SPG45" s="134"/>
      <c r="SPH45" s="134"/>
      <c r="SPI45" s="134"/>
      <c r="SPJ45" s="134"/>
      <c r="SPK45" s="134"/>
      <c r="SPL45" s="134"/>
      <c r="SPM45" s="134"/>
      <c r="SPN45" s="134"/>
      <c r="SPO45" s="134"/>
      <c r="SPP45" s="134"/>
      <c r="SPQ45" s="134"/>
      <c r="SPR45" s="134"/>
      <c r="SPS45" s="134"/>
      <c r="SPT45" s="134"/>
      <c r="SPU45" s="134"/>
      <c r="SPV45" s="134"/>
      <c r="SPW45" s="134"/>
      <c r="SPX45" s="134"/>
      <c r="SPY45" s="134"/>
      <c r="SPZ45" s="134"/>
      <c r="SQA45" s="134"/>
      <c r="SQB45" s="134"/>
      <c r="SQC45" s="134"/>
      <c r="SQD45" s="134"/>
      <c r="SQE45" s="134"/>
      <c r="SQF45" s="134"/>
      <c r="SQG45" s="134"/>
      <c r="SQH45" s="134"/>
      <c r="SQI45" s="134"/>
      <c r="SQJ45" s="134"/>
      <c r="SQK45" s="134"/>
      <c r="SQL45" s="134"/>
      <c r="SQM45" s="134"/>
      <c r="SQN45" s="134"/>
      <c r="SQO45" s="134"/>
      <c r="SQP45" s="134"/>
      <c r="SQQ45" s="134"/>
      <c r="SQR45" s="134"/>
      <c r="SQS45" s="134"/>
      <c r="SQT45" s="134"/>
      <c r="SQU45" s="134"/>
      <c r="SQV45" s="134"/>
      <c r="SQW45" s="134"/>
      <c r="SQX45" s="134"/>
      <c r="SQY45" s="134"/>
      <c r="SQZ45" s="134"/>
      <c r="SRA45" s="134"/>
      <c r="SRB45" s="134"/>
      <c r="SRC45" s="134"/>
      <c r="SRD45" s="134"/>
      <c r="SRE45" s="134"/>
      <c r="SRF45" s="134"/>
      <c r="SRG45" s="134"/>
      <c r="SRH45" s="134"/>
      <c r="SRI45" s="134"/>
      <c r="SRJ45" s="134"/>
      <c r="SRK45" s="134"/>
      <c r="SRL45" s="134"/>
      <c r="SRM45" s="134"/>
      <c r="SRN45" s="134"/>
      <c r="SRO45" s="134"/>
      <c r="SRP45" s="134"/>
      <c r="SRQ45" s="134"/>
      <c r="SRR45" s="134"/>
      <c r="SRS45" s="134"/>
      <c r="SRT45" s="134"/>
      <c r="SRU45" s="134"/>
      <c r="SRV45" s="134"/>
      <c r="SRW45" s="134"/>
      <c r="SRX45" s="134"/>
      <c r="SRY45" s="134"/>
      <c r="SRZ45" s="134"/>
      <c r="SSA45" s="134"/>
      <c r="SSB45" s="134"/>
      <c r="SSC45" s="134"/>
      <c r="SSD45" s="134"/>
      <c r="SSE45" s="134"/>
      <c r="SSF45" s="134"/>
      <c r="SSG45" s="134"/>
      <c r="SSH45" s="134"/>
      <c r="SSI45" s="134"/>
      <c r="SSJ45" s="134"/>
      <c r="SSK45" s="134"/>
      <c r="SSL45" s="134"/>
      <c r="SSM45" s="134"/>
      <c r="SSN45" s="134"/>
      <c r="SSO45" s="134"/>
      <c r="SSP45" s="134"/>
      <c r="SSQ45" s="134"/>
      <c r="SSR45" s="134"/>
      <c r="SSS45" s="134"/>
      <c r="SST45" s="134"/>
      <c r="SSU45" s="134"/>
      <c r="SSV45" s="134"/>
      <c r="SSW45" s="134"/>
      <c r="SSX45" s="134"/>
      <c r="SSY45" s="134"/>
      <c r="SSZ45" s="134"/>
      <c r="STA45" s="134"/>
      <c r="STB45" s="134"/>
      <c r="STC45" s="134"/>
      <c r="STD45" s="134"/>
      <c r="STE45" s="134"/>
      <c r="STF45" s="134"/>
      <c r="STG45" s="134"/>
      <c r="STH45" s="134"/>
      <c r="STI45" s="134"/>
      <c r="STJ45" s="134"/>
      <c r="STK45" s="134"/>
      <c r="STL45" s="134"/>
      <c r="STM45" s="134"/>
      <c r="STN45" s="134"/>
      <c r="STO45" s="134"/>
      <c r="STP45" s="134"/>
      <c r="STQ45" s="134"/>
      <c r="STR45" s="134"/>
      <c r="STS45" s="134"/>
      <c r="STT45" s="134"/>
      <c r="STU45" s="134"/>
      <c r="STV45" s="134"/>
      <c r="STW45" s="134"/>
      <c r="STX45" s="134"/>
      <c r="STY45" s="134"/>
      <c r="STZ45" s="134"/>
      <c r="SUA45" s="134"/>
      <c r="SUB45" s="134"/>
      <c r="SUC45" s="134"/>
      <c r="SUD45" s="134"/>
      <c r="SUE45" s="134"/>
      <c r="SUF45" s="134"/>
      <c r="SUG45" s="134"/>
      <c r="SUH45" s="134"/>
      <c r="SUI45" s="134"/>
      <c r="SUJ45" s="134"/>
      <c r="SUK45" s="134"/>
      <c r="SUL45" s="134"/>
      <c r="SUM45" s="134"/>
      <c r="SUN45" s="134"/>
      <c r="SUO45" s="134"/>
      <c r="SUP45" s="134"/>
      <c r="SUQ45" s="134"/>
      <c r="SUR45" s="134"/>
      <c r="SUS45" s="134"/>
      <c r="SUT45" s="134"/>
      <c r="SUU45" s="134"/>
      <c r="SUV45" s="134"/>
      <c r="SUW45" s="134"/>
      <c r="SUX45" s="134"/>
      <c r="SUY45" s="134"/>
      <c r="SUZ45" s="134"/>
      <c r="SVA45" s="134"/>
      <c r="SVB45" s="134"/>
      <c r="SVC45" s="134"/>
      <c r="SVD45" s="134"/>
      <c r="SVE45" s="134"/>
      <c r="SVF45" s="134"/>
      <c r="SVG45" s="134"/>
      <c r="SVH45" s="134"/>
      <c r="SVI45" s="134"/>
      <c r="SVJ45" s="134"/>
      <c r="SVK45" s="134"/>
      <c r="SVL45" s="134"/>
      <c r="SVM45" s="134"/>
      <c r="SVN45" s="134"/>
      <c r="SVO45" s="134"/>
      <c r="SVP45" s="134"/>
      <c r="SVQ45" s="134"/>
      <c r="SVR45" s="134"/>
      <c r="SVS45" s="134"/>
      <c r="SVT45" s="134"/>
      <c r="SVU45" s="134"/>
      <c r="SVV45" s="134"/>
      <c r="SVW45" s="134"/>
      <c r="SVX45" s="134"/>
      <c r="SVY45" s="134"/>
      <c r="SVZ45" s="134"/>
      <c r="SWA45" s="134"/>
      <c r="SWB45" s="134"/>
      <c r="SWC45" s="134"/>
      <c r="SWD45" s="134"/>
      <c r="SWE45" s="134"/>
      <c r="SWF45" s="134"/>
      <c r="SWG45" s="134"/>
      <c r="SWH45" s="134"/>
      <c r="SWI45" s="134"/>
      <c r="SWJ45" s="134"/>
      <c r="SWK45" s="134"/>
      <c r="SWL45" s="134"/>
      <c r="SWM45" s="134"/>
      <c r="SWN45" s="134"/>
      <c r="SWO45" s="134"/>
      <c r="SWP45" s="134"/>
      <c r="SWQ45" s="134"/>
      <c r="SWR45" s="134"/>
      <c r="SWS45" s="134"/>
      <c r="SWT45" s="134"/>
      <c r="SWU45" s="134"/>
      <c r="SWV45" s="134"/>
      <c r="SWW45" s="134"/>
      <c r="SWX45" s="134"/>
      <c r="SWY45" s="134"/>
      <c r="SWZ45" s="134"/>
      <c r="SXA45" s="134"/>
      <c r="SXB45" s="134"/>
      <c r="SXC45" s="134"/>
      <c r="SXD45" s="134"/>
      <c r="SXE45" s="134"/>
      <c r="SXF45" s="134"/>
      <c r="SXG45" s="134"/>
      <c r="SXH45" s="134"/>
      <c r="SXI45" s="134"/>
      <c r="SXJ45" s="134"/>
      <c r="SXK45" s="134"/>
      <c r="SXL45" s="134"/>
      <c r="SXM45" s="134"/>
      <c r="SXN45" s="134"/>
      <c r="SXO45" s="134"/>
      <c r="SXP45" s="134"/>
      <c r="SXQ45" s="134"/>
      <c r="SXR45" s="134"/>
      <c r="SXS45" s="134"/>
      <c r="SXT45" s="134"/>
      <c r="SXU45" s="134"/>
      <c r="SXV45" s="134"/>
      <c r="SXW45" s="134"/>
      <c r="SXX45" s="134"/>
      <c r="SXY45" s="134"/>
      <c r="SXZ45" s="134"/>
      <c r="SYA45" s="134"/>
      <c r="SYB45" s="134"/>
      <c r="SYC45" s="134"/>
      <c r="SYD45" s="134"/>
      <c r="SYE45" s="134"/>
      <c r="SYF45" s="134"/>
      <c r="SYG45" s="134"/>
      <c r="SYH45" s="134"/>
      <c r="SYI45" s="134"/>
      <c r="SYJ45" s="134"/>
      <c r="SYK45" s="134"/>
      <c r="SYL45" s="134"/>
      <c r="SYM45" s="134"/>
      <c r="SYN45" s="134"/>
      <c r="SYO45" s="134"/>
      <c r="SYP45" s="134"/>
      <c r="SYQ45" s="134"/>
      <c r="SYR45" s="134"/>
      <c r="SYS45" s="134"/>
      <c r="SYT45" s="134"/>
      <c r="SYU45" s="134"/>
      <c r="SYV45" s="134"/>
      <c r="SYW45" s="134"/>
      <c r="SYX45" s="134"/>
      <c r="SYY45" s="134"/>
      <c r="SYZ45" s="134"/>
      <c r="SZA45" s="134"/>
      <c r="SZB45" s="134"/>
      <c r="SZC45" s="134"/>
      <c r="SZD45" s="134"/>
      <c r="SZE45" s="134"/>
      <c r="SZF45" s="134"/>
      <c r="SZG45" s="134"/>
      <c r="SZH45" s="134"/>
      <c r="SZI45" s="134"/>
      <c r="SZJ45" s="134"/>
      <c r="SZK45" s="134"/>
      <c r="SZL45" s="134"/>
      <c r="SZM45" s="134"/>
      <c r="SZN45" s="134"/>
      <c r="SZO45" s="134"/>
      <c r="SZP45" s="134"/>
      <c r="SZQ45" s="134"/>
      <c r="SZR45" s="134"/>
      <c r="SZS45" s="134"/>
      <c r="SZT45" s="134"/>
      <c r="SZU45" s="134"/>
      <c r="SZV45" s="134"/>
      <c r="SZW45" s="134"/>
      <c r="SZX45" s="134"/>
      <c r="SZY45" s="134"/>
      <c r="SZZ45" s="134"/>
      <c r="TAA45" s="134"/>
      <c r="TAB45" s="134"/>
      <c r="TAC45" s="134"/>
      <c r="TAD45" s="134"/>
      <c r="TAE45" s="134"/>
      <c r="TAF45" s="134"/>
      <c r="TAG45" s="134"/>
      <c r="TAH45" s="134"/>
      <c r="TAI45" s="134"/>
      <c r="TAJ45" s="134"/>
      <c r="TAK45" s="134"/>
      <c r="TAL45" s="134"/>
      <c r="TAM45" s="134"/>
      <c r="TAN45" s="134"/>
      <c r="TAO45" s="134"/>
      <c r="TAP45" s="134"/>
      <c r="TAQ45" s="134"/>
      <c r="TAR45" s="134"/>
      <c r="TAS45" s="134"/>
      <c r="TAT45" s="134"/>
      <c r="TAU45" s="134"/>
      <c r="TAV45" s="134"/>
      <c r="TAW45" s="134"/>
      <c r="TAX45" s="134"/>
      <c r="TAY45" s="134"/>
      <c r="TAZ45" s="134"/>
      <c r="TBA45" s="134"/>
      <c r="TBB45" s="134"/>
      <c r="TBC45" s="134"/>
      <c r="TBD45" s="134"/>
      <c r="TBE45" s="134"/>
      <c r="TBF45" s="134"/>
      <c r="TBG45" s="134"/>
      <c r="TBH45" s="134"/>
      <c r="TBI45" s="134"/>
      <c r="TBJ45" s="134"/>
      <c r="TBK45" s="134"/>
      <c r="TBL45" s="134"/>
      <c r="TBM45" s="134"/>
      <c r="TBN45" s="134"/>
      <c r="TBO45" s="134"/>
      <c r="TBP45" s="134"/>
      <c r="TBQ45" s="134"/>
      <c r="TBR45" s="134"/>
      <c r="TBS45" s="134"/>
      <c r="TBT45" s="134"/>
      <c r="TBU45" s="134"/>
      <c r="TBV45" s="134"/>
      <c r="TBW45" s="134"/>
      <c r="TBX45" s="134"/>
      <c r="TBY45" s="134"/>
      <c r="TBZ45" s="134"/>
      <c r="TCA45" s="134"/>
      <c r="TCB45" s="134"/>
      <c r="TCC45" s="134"/>
      <c r="TCD45" s="134"/>
      <c r="TCE45" s="134"/>
      <c r="TCF45" s="134"/>
      <c r="TCG45" s="134"/>
      <c r="TCH45" s="134"/>
      <c r="TCI45" s="134"/>
      <c r="TCJ45" s="134"/>
      <c r="TCK45" s="134"/>
      <c r="TCL45" s="134"/>
      <c r="TCM45" s="134"/>
      <c r="TCN45" s="134"/>
      <c r="TCO45" s="134"/>
      <c r="TCP45" s="134"/>
      <c r="TCQ45" s="134"/>
      <c r="TCR45" s="134"/>
      <c r="TCS45" s="134"/>
      <c r="TCT45" s="134"/>
      <c r="TCU45" s="134"/>
      <c r="TCV45" s="134"/>
      <c r="TCW45" s="134"/>
      <c r="TCX45" s="134"/>
      <c r="TCY45" s="134"/>
      <c r="TCZ45" s="134"/>
      <c r="TDA45" s="134"/>
      <c r="TDB45" s="134"/>
      <c r="TDC45" s="134"/>
      <c r="TDD45" s="134"/>
      <c r="TDE45" s="134"/>
      <c r="TDF45" s="134"/>
      <c r="TDG45" s="134"/>
      <c r="TDH45" s="134"/>
      <c r="TDI45" s="134"/>
      <c r="TDJ45" s="134"/>
      <c r="TDK45" s="134"/>
      <c r="TDL45" s="134"/>
      <c r="TDM45" s="134"/>
      <c r="TDN45" s="134"/>
      <c r="TDO45" s="134"/>
      <c r="TDP45" s="134"/>
      <c r="TDQ45" s="134"/>
      <c r="TDR45" s="134"/>
      <c r="TDS45" s="134"/>
      <c r="TDT45" s="134"/>
      <c r="TDU45" s="134"/>
      <c r="TDV45" s="134"/>
      <c r="TDW45" s="134"/>
      <c r="TDX45" s="134"/>
      <c r="TDY45" s="134"/>
      <c r="TDZ45" s="134"/>
      <c r="TEA45" s="134"/>
      <c r="TEB45" s="134"/>
      <c r="TEC45" s="134"/>
      <c r="TED45" s="134"/>
      <c r="TEE45" s="134"/>
      <c r="TEF45" s="134"/>
      <c r="TEG45" s="134"/>
      <c r="TEH45" s="134"/>
      <c r="TEI45" s="134"/>
      <c r="TEJ45" s="134"/>
      <c r="TEK45" s="134"/>
      <c r="TEL45" s="134"/>
      <c r="TEM45" s="134"/>
      <c r="TEN45" s="134"/>
      <c r="TEO45" s="134"/>
      <c r="TEP45" s="134"/>
      <c r="TEQ45" s="134"/>
      <c r="TER45" s="134"/>
      <c r="TES45" s="134"/>
      <c r="TET45" s="134"/>
      <c r="TEU45" s="134"/>
      <c r="TEV45" s="134"/>
      <c r="TEW45" s="134"/>
      <c r="TEX45" s="134"/>
      <c r="TEY45" s="134"/>
      <c r="TEZ45" s="134"/>
      <c r="TFA45" s="134"/>
      <c r="TFB45" s="134"/>
      <c r="TFC45" s="134"/>
      <c r="TFD45" s="134"/>
      <c r="TFE45" s="134"/>
      <c r="TFF45" s="134"/>
      <c r="TFG45" s="134"/>
      <c r="TFH45" s="134"/>
      <c r="TFI45" s="134"/>
      <c r="TFJ45" s="134"/>
      <c r="TFK45" s="134"/>
      <c r="TFL45" s="134"/>
      <c r="TFM45" s="134"/>
      <c r="TFN45" s="134"/>
      <c r="TFO45" s="134"/>
      <c r="TFP45" s="134"/>
      <c r="TFQ45" s="134"/>
      <c r="TFR45" s="134"/>
      <c r="TFS45" s="134"/>
      <c r="TFT45" s="134"/>
      <c r="TFU45" s="134"/>
      <c r="TFV45" s="134"/>
      <c r="TFW45" s="134"/>
      <c r="TFX45" s="134"/>
      <c r="TFY45" s="134"/>
      <c r="TFZ45" s="134"/>
      <c r="TGA45" s="134"/>
      <c r="TGB45" s="134"/>
      <c r="TGC45" s="134"/>
      <c r="TGD45" s="134"/>
      <c r="TGE45" s="134"/>
      <c r="TGF45" s="134"/>
      <c r="TGG45" s="134"/>
      <c r="TGH45" s="134"/>
      <c r="TGI45" s="134"/>
      <c r="TGJ45" s="134"/>
      <c r="TGK45" s="134"/>
      <c r="TGL45" s="134"/>
      <c r="TGM45" s="134"/>
      <c r="TGN45" s="134"/>
      <c r="TGO45" s="134"/>
      <c r="TGP45" s="134"/>
      <c r="TGQ45" s="134"/>
      <c r="TGR45" s="134"/>
      <c r="TGS45" s="134"/>
      <c r="TGT45" s="134"/>
      <c r="TGU45" s="134"/>
      <c r="TGV45" s="134"/>
      <c r="TGW45" s="134"/>
      <c r="TGX45" s="134"/>
      <c r="TGY45" s="134"/>
      <c r="TGZ45" s="134"/>
      <c r="THA45" s="134"/>
      <c r="THB45" s="134"/>
      <c r="THC45" s="134"/>
      <c r="THD45" s="134"/>
      <c r="THE45" s="134"/>
      <c r="THF45" s="134"/>
      <c r="THG45" s="134"/>
      <c r="THH45" s="134"/>
      <c r="THI45" s="134"/>
      <c r="THJ45" s="134"/>
      <c r="THK45" s="134"/>
      <c r="THL45" s="134"/>
      <c r="THM45" s="134"/>
      <c r="THN45" s="134"/>
      <c r="THO45" s="134"/>
      <c r="THP45" s="134"/>
      <c r="THQ45" s="134"/>
      <c r="THR45" s="134"/>
      <c r="THS45" s="134"/>
      <c r="THT45" s="134"/>
      <c r="THU45" s="134"/>
      <c r="THV45" s="134"/>
      <c r="THW45" s="134"/>
      <c r="THX45" s="134"/>
      <c r="THY45" s="134"/>
      <c r="THZ45" s="134"/>
      <c r="TIA45" s="134"/>
      <c r="TIB45" s="134"/>
      <c r="TIC45" s="134"/>
      <c r="TID45" s="134"/>
      <c r="TIE45" s="134"/>
      <c r="TIF45" s="134"/>
      <c r="TIG45" s="134"/>
      <c r="TIH45" s="134"/>
      <c r="TII45" s="134"/>
      <c r="TIJ45" s="134"/>
      <c r="TIK45" s="134"/>
      <c r="TIL45" s="134"/>
      <c r="TIM45" s="134"/>
      <c r="TIN45" s="134"/>
      <c r="TIO45" s="134"/>
      <c r="TIP45" s="134"/>
      <c r="TIQ45" s="134"/>
      <c r="TIR45" s="134"/>
      <c r="TIS45" s="134"/>
      <c r="TIT45" s="134"/>
      <c r="TIU45" s="134"/>
      <c r="TIV45" s="134"/>
      <c r="TIW45" s="134"/>
      <c r="TIX45" s="134"/>
      <c r="TIY45" s="134"/>
      <c r="TIZ45" s="134"/>
      <c r="TJA45" s="134"/>
      <c r="TJB45" s="134"/>
      <c r="TJC45" s="134"/>
      <c r="TJD45" s="134"/>
      <c r="TJE45" s="134"/>
      <c r="TJF45" s="134"/>
      <c r="TJG45" s="134"/>
      <c r="TJH45" s="134"/>
      <c r="TJI45" s="134"/>
      <c r="TJJ45" s="134"/>
      <c r="TJK45" s="134"/>
      <c r="TJL45" s="134"/>
      <c r="TJM45" s="134"/>
      <c r="TJN45" s="134"/>
      <c r="TJO45" s="134"/>
      <c r="TJP45" s="134"/>
      <c r="TJQ45" s="134"/>
      <c r="TJR45" s="134"/>
      <c r="TJS45" s="134"/>
      <c r="TJT45" s="134"/>
      <c r="TJU45" s="134"/>
      <c r="TJV45" s="134"/>
      <c r="TJW45" s="134"/>
      <c r="TJX45" s="134"/>
      <c r="TJY45" s="134"/>
      <c r="TJZ45" s="134"/>
      <c r="TKA45" s="134"/>
      <c r="TKB45" s="134"/>
      <c r="TKC45" s="134"/>
      <c r="TKD45" s="134"/>
      <c r="TKE45" s="134"/>
      <c r="TKF45" s="134"/>
      <c r="TKG45" s="134"/>
      <c r="TKH45" s="134"/>
      <c r="TKI45" s="134"/>
      <c r="TKJ45" s="134"/>
      <c r="TKK45" s="134"/>
      <c r="TKL45" s="134"/>
      <c r="TKM45" s="134"/>
      <c r="TKN45" s="134"/>
      <c r="TKO45" s="134"/>
      <c r="TKP45" s="134"/>
      <c r="TKQ45" s="134"/>
      <c r="TKR45" s="134"/>
      <c r="TKS45" s="134"/>
      <c r="TKT45" s="134"/>
      <c r="TKU45" s="134"/>
      <c r="TKV45" s="134"/>
      <c r="TKW45" s="134"/>
      <c r="TKX45" s="134"/>
      <c r="TKY45" s="134"/>
      <c r="TKZ45" s="134"/>
      <c r="TLA45" s="134"/>
      <c r="TLB45" s="134"/>
      <c r="TLC45" s="134"/>
      <c r="TLD45" s="134"/>
      <c r="TLE45" s="134"/>
      <c r="TLF45" s="134"/>
      <c r="TLG45" s="134"/>
      <c r="TLH45" s="134"/>
      <c r="TLI45" s="134"/>
      <c r="TLJ45" s="134"/>
      <c r="TLK45" s="134"/>
      <c r="TLL45" s="134"/>
      <c r="TLM45" s="134"/>
      <c r="TLN45" s="134"/>
      <c r="TLO45" s="134"/>
      <c r="TLP45" s="134"/>
      <c r="TLQ45" s="134"/>
      <c r="TLR45" s="134"/>
      <c r="TLS45" s="134"/>
      <c r="TLT45" s="134"/>
      <c r="TLU45" s="134"/>
      <c r="TLV45" s="134"/>
      <c r="TLW45" s="134"/>
      <c r="TLX45" s="134"/>
      <c r="TLY45" s="134"/>
      <c r="TLZ45" s="134"/>
      <c r="TMA45" s="134"/>
      <c r="TMB45" s="134"/>
      <c r="TMC45" s="134"/>
      <c r="TMD45" s="134"/>
      <c r="TME45" s="134"/>
      <c r="TMF45" s="134"/>
      <c r="TMG45" s="134"/>
      <c r="TMH45" s="134"/>
      <c r="TMI45" s="134"/>
      <c r="TMJ45" s="134"/>
      <c r="TMK45" s="134"/>
      <c r="TML45" s="134"/>
      <c r="TMM45" s="134"/>
      <c r="TMN45" s="134"/>
      <c r="TMO45" s="134"/>
      <c r="TMP45" s="134"/>
      <c r="TMQ45" s="134"/>
      <c r="TMR45" s="134"/>
      <c r="TMS45" s="134"/>
      <c r="TMT45" s="134"/>
      <c r="TMU45" s="134"/>
      <c r="TMV45" s="134"/>
      <c r="TMW45" s="134"/>
      <c r="TMX45" s="134"/>
      <c r="TMY45" s="134"/>
      <c r="TMZ45" s="134"/>
      <c r="TNA45" s="134"/>
      <c r="TNB45" s="134"/>
      <c r="TNC45" s="134"/>
      <c r="TND45" s="134"/>
      <c r="TNE45" s="134"/>
      <c r="TNF45" s="134"/>
      <c r="TNG45" s="134"/>
      <c r="TNH45" s="134"/>
      <c r="TNI45" s="134"/>
      <c r="TNJ45" s="134"/>
      <c r="TNK45" s="134"/>
      <c r="TNL45" s="134"/>
      <c r="TNM45" s="134"/>
      <c r="TNN45" s="134"/>
      <c r="TNO45" s="134"/>
      <c r="TNP45" s="134"/>
      <c r="TNQ45" s="134"/>
      <c r="TNR45" s="134"/>
      <c r="TNS45" s="134"/>
      <c r="TNT45" s="134"/>
      <c r="TNU45" s="134"/>
      <c r="TNV45" s="134"/>
      <c r="TNW45" s="134"/>
      <c r="TNX45" s="134"/>
      <c r="TNY45" s="134"/>
      <c r="TNZ45" s="134"/>
      <c r="TOA45" s="134"/>
      <c r="TOB45" s="134"/>
      <c r="TOC45" s="134"/>
      <c r="TOD45" s="134"/>
      <c r="TOE45" s="134"/>
      <c r="TOF45" s="134"/>
      <c r="TOG45" s="134"/>
      <c r="TOH45" s="134"/>
      <c r="TOI45" s="134"/>
      <c r="TOJ45" s="134"/>
      <c r="TOK45" s="134"/>
      <c r="TOL45" s="134"/>
      <c r="TOM45" s="134"/>
      <c r="TON45" s="134"/>
      <c r="TOO45" s="134"/>
      <c r="TOP45" s="134"/>
      <c r="TOQ45" s="134"/>
      <c r="TOR45" s="134"/>
      <c r="TOS45" s="134"/>
      <c r="TOT45" s="134"/>
      <c r="TOU45" s="134"/>
      <c r="TOV45" s="134"/>
      <c r="TOW45" s="134"/>
      <c r="TOX45" s="134"/>
      <c r="TOY45" s="134"/>
      <c r="TOZ45" s="134"/>
      <c r="TPA45" s="134"/>
      <c r="TPB45" s="134"/>
      <c r="TPC45" s="134"/>
      <c r="TPD45" s="134"/>
      <c r="TPE45" s="134"/>
      <c r="TPF45" s="134"/>
      <c r="TPG45" s="134"/>
      <c r="TPH45" s="134"/>
      <c r="TPI45" s="134"/>
      <c r="TPJ45" s="134"/>
      <c r="TPK45" s="134"/>
      <c r="TPL45" s="134"/>
      <c r="TPM45" s="134"/>
      <c r="TPN45" s="134"/>
      <c r="TPO45" s="134"/>
      <c r="TPP45" s="134"/>
      <c r="TPQ45" s="134"/>
      <c r="TPR45" s="134"/>
      <c r="TPS45" s="134"/>
      <c r="TPT45" s="134"/>
      <c r="TPU45" s="134"/>
      <c r="TPV45" s="134"/>
      <c r="TPW45" s="134"/>
      <c r="TPX45" s="134"/>
      <c r="TPY45" s="134"/>
      <c r="TPZ45" s="134"/>
      <c r="TQA45" s="134"/>
      <c r="TQB45" s="134"/>
      <c r="TQC45" s="134"/>
      <c r="TQD45" s="134"/>
      <c r="TQE45" s="134"/>
      <c r="TQF45" s="134"/>
      <c r="TQG45" s="134"/>
      <c r="TQH45" s="134"/>
      <c r="TQI45" s="134"/>
      <c r="TQJ45" s="134"/>
      <c r="TQK45" s="134"/>
      <c r="TQL45" s="134"/>
      <c r="TQM45" s="134"/>
      <c r="TQN45" s="134"/>
      <c r="TQO45" s="134"/>
      <c r="TQP45" s="134"/>
      <c r="TQQ45" s="134"/>
      <c r="TQR45" s="134"/>
      <c r="TQS45" s="134"/>
      <c r="TQT45" s="134"/>
      <c r="TQU45" s="134"/>
      <c r="TQV45" s="134"/>
      <c r="TQW45" s="134"/>
      <c r="TQX45" s="134"/>
      <c r="TQY45" s="134"/>
      <c r="TQZ45" s="134"/>
      <c r="TRA45" s="134"/>
      <c r="TRB45" s="134"/>
      <c r="TRC45" s="134"/>
      <c r="TRD45" s="134"/>
      <c r="TRE45" s="134"/>
      <c r="TRF45" s="134"/>
      <c r="TRG45" s="134"/>
      <c r="TRH45" s="134"/>
      <c r="TRI45" s="134"/>
      <c r="TRJ45" s="134"/>
      <c r="TRK45" s="134"/>
      <c r="TRL45" s="134"/>
      <c r="TRM45" s="134"/>
      <c r="TRN45" s="134"/>
      <c r="TRO45" s="134"/>
      <c r="TRP45" s="134"/>
      <c r="TRQ45" s="134"/>
      <c r="TRR45" s="134"/>
      <c r="TRS45" s="134"/>
      <c r="TRT45" s="134"/>
      <c r="TRU45" s="134"/>
      <c r="TRV45" s="134"/>
      <c r="TRW45" s="134"/>
      <c r="TRX45" s="134"/>
      <c r="TRY45" s="134"/>
      <c r="TRZ45" s="134"/>
      <c r="TSA45" s="134"/>
      <c r="TSB45" s="134"/>
      <c r="TSC45" s="134"/>
      <c r="TSD45" s="134"/>
      <c r="TSE45" s="134"/>
      <c r="TSF45" s="134"/>
      <c r="TSG45" s="134"/>
      <c r="TSH45" s="134"/>
      <c r="TSI45" s="134"/>
      <c r="TSJ45" s="134"/>
      <c r="TSK45" s="134"/>
      <c r="TSL45" s="134"/>
      <c r="TSM45" s="134"/>
      <c r="TSN45" s="134"/>
      <c r="TSO45" s="134"/>
      <c r="TSP45" s="134"/>
      <c r="TSQ45" s="134"/>
      <c r="TSR45" s="134"/>
      <c r="TSS45" s="134"/>
      <c r="TST45" s="134"/>
      <c r="TSU45" s="134"/>
      <c r="TSV45" s="134"/>
      <c r="TSW45" s="134"/>
      <c r="TSX45" s="134"/>
      <c r="TSY45" s="134"/>
      <c r="TSZ45" s="134"/>
      <c r="TTA45" s="134"/>
      <c r="TTB45" s="134"/>
      <c r="TTC45" s="134"/>
      <c r="TTD45" s="134"/>
      <c r="TTE45" s="134"/>
      <c r="TTF45" s="134"/>
      <c r="TTG45" s="134"/>
      <c r="TTH45" s="134"/>
      <c r="TTI45" s="134"/>
      <c r="TTJ45" s="134"/>
      <c r="TTK45" s="134"/>
      <c r="TTL45" s="134"/>
      <c r="TTM45" s="134"/>
      <c r="TTN45" s="134"/>
      <c r="TTO45" s="134"/>
      <c r="TTP45" s="134"/>
      <c r="TTQ45" s="134"/>
      <c r="TTR45" s="134"/>
      <c r="TTS45" s="134"/>
      <c r="TTT45" s="134"/>
      <c r="TTU45" s="134"/>
      <c r="TTV45" s="134"/>
      <c r="TTW45" s="134"/>
      <c r="TTX45" s="134"/>
      <c r="TTY45" s="134"/>
      <c r="TTZ45" s="134"/>
      <c r="TUA45" s="134"/>
      <c r="TUB45" s="134"/>
      <c r="TUC45" s="134"/>
      <c r="TUD45" s="134"/>
      <c r="TUE45" s="134"/>
      <c r="TUF45" s="134"/>
      <c r="TUG45" s="134"/>
      <c r="TUH45" s="134"/>
      <c r="TUI45" s="134"/>
      <c r="TUJ45" s="134"/>
      <c r="TUK45" s="134"/>
      <c r="TUL45" s="134"/>
      <c r="TUM45" s="134"/>
      <c r="TUN45" s="134"/>
      <c r="TUO45" s="134"/>
      <c r="TUP45" s="134"/>
      <c r="TUQ45" s="134"/>
      <c r="TUR45" s="134"/>
      <c r="TUS45" s="134"/>
      <c r="TUT45" s="134"/>
      <c r="TUU45" s="134"/>
      <c r="TUV45" s="134"/>
      <c r="TUW45" s="134"/>
      <c r="TUX45" s="134"/>
      <c r="TUY45" s="134"/>
      <c r="TUZ45" s="134"/>
      <c r="TVA45" s="134"/>
      <c r="TVB45" s="134"/>
      <c r="TVC45" s="134"/>
      <c r="TVD45" s="134"/>
      <c r="TVE45" s="134"/>
      <c r="TVF45" s="134"/>
      <c r="TVG45" s="134"/>
      <c r="TVH45" s="134"/>
      <c r="TVI45" s="134"/>
      <c r="TVJ45" s="134"/>
      <c r="TVK45" s="134"/>
      <c r="TVL45" s="134"/>
      <c r="TVM45" s="134"/>
      <c r="TVN45" s="134"/>
      <c r="TVO45" s="134"/>
      <c r="TVP45" s="134"/>
      <c r="TVQ45" s="134"/>
      <c r="TVR45" s="134"/>
      <c r="TVS45" s="134"/>
      <c r="TVT45" s="134"/>
      <c r="TVU45" s="134"/>
      <c r="TVV45" s="134"/>
      <c r="TVW45" s="134"/>
      <c r="TVX45" s="134"/>
      <c r="TVY45" s="134"/>
      <c r="TVZ45" s="134"/>
      <c r="TWA45" s="134"/>
      <c r="TWB45" s="134"/>
      <c r="TWC45" s="134"/>
      <c r="TWD45" s="134"/>
      <c r="TWE45" s="134"/>
      <c r="TWF45" s="134"/>
      <c r="TWG45" s="134"/>
      <c r="TWH45" s="134"/>
      <c r="TWI45" s="134"/>
      <c r="TWJ45" s="134"/>
      <c r="TWK45" s="134"/>
      <c r="TWL45" s="134"/>
      <c r="TWM45" s="134"/>
      <c r="TWN45" s="134"/>
      <c r="TWO45" s="134"/>
      <c r="TWP45" s="134"/>
      <c r="TWQ45" s="134"/>
      <c r="TWR45" s="134"/>
      <c r="TWS45" s="134"/>
      <c r="TWT45" s="134"/>
      <c r="TWU45" s="134"/>
      <c r="TWV45" s="134"/>
      <c r="TWW45" s="134"/>
      <c r="TWX45" s="134"/>
      <c r="TWY45" s="134"/>
      <c r="TWZ45" s="134"/>
      <c r="TXA45" s="134"/>
      <c r="TXB45" s="134"/>
      <c r="TXC45" s="134"/>
      <c r="TXD45" s="134"/>
      <c r="TXE45" s="134"/>
      <c r="TXF45" s="134"/>
      <c r="TXG45" s="134"/>
      <c r="TXH45" s="134"/>
      <c r="TXI45" s="134"/>
      <c r="TXJ45" s="134"/>
      <c r="TXK45" s="134"/>
      <c r="TXL45" s="134"/>
      <c r="TXM45" s="134"/>
      <c r="TXN45" s="134"/>
      <c r="TXO45" s="134"/>
      <c r="TXP45" s="134"/>
      <c r="TXQ45" s="134"/>
      <c r="TXR45" s="134"/>
      <c r="TXS45" s="134"/>
      <c r="TXT45" s="134"/>
      <c r="TXU45" s="134"/>
      <c r="TXV45" s="134"/>
      <c r="TXW45" s="134"/>
      <c r="TXX45" s="134"/>
      <c r="TXY45" s="134"/>
      <c r="TXZ45" s="134"/>
      <c r="TYA45" s="134"/>
      <c r="TYB45" s="134"/>
      <c r="TYC45" s="134"/>
      <c r="TYD45" s="134"/>
      <c r="TYE45" s="134"/>
      <c r="TYF45" s="134"/>
      <c r="TYG45" s="134"/>
      <c r="TYH45" s="134"/>
      <c r="TYI45" s="134"/>
      <c r="TYJ45" s="134"/>
      <c r="TYK45" s="134"/>
      <c r="TYL45" s="134"/>
      <c r="TYM45" s="134"/>
      <c r="TYN45" s="134"/>
      <c r="TYO45" s="134"/>
      <c r="TYP45" s="134"/>
      <c r="TYQ45" s="134"/>
      <c r="TYR45" s="134"/>
      <c r="TYS45" s="134"/>
      <c r="TYT45" s="134"/>
      <c r="TYU45" s="134"/>
      <c r="TYV45" s="134"/>
      <c r="TYW45" s="134"/>
      <c r="TYX45" s="134"/>
      <c r="TYY45" s="134"/>
      <c r="TYZ45" s="134"/>
      <c r="TZA45" s="134"/>
      <c r="TZB45" s="134"/>
      <c r="TZC45" s="134"/>
      <c r="TZD45" s="134"/>
      <c r="TZE45" s="134"/>
      <c r="TZF45" s="134"/>
      <c r="TZG45" s="134"/>
      <c r="TZH45" s="134"/>
      <c r="TZI45" s="134"/>
      <c r="TZJ45" s="134"/>
      <c r="TZK45" s="134"/>
      <c r="TZL45" s="134"/>
      <c r="TZM45" s="134"/>
      <c r="TZN45" s="134"/>
      <c r="TZO45" s="134"/>
      <c r="TZP45" s="134"/>
      <c r="TZQ45" s="134"/>
      <c r="TZR45" s="134"/>
      <c r="TZS45" s="134"/>
      <c r="TZT45" s="134"/>
      <c r="TZU45" s="134"/>
      <c r="TZV45" s="134"/>
      <c r="TZW45" s="134"/>
      <c r="TZX45" s="134"/>
      <c r="TZY45" s="134"/>
      <c r="TZZ45" s="134"/>
      <c r="UAA45" s="134"/>
      <c r="UAB45" s="134"/>
      <c r="UAC45" s="134"/>
      <c r="UAD45" s="134"/>
      <c r="UAE45" s="134"/>
      <c r="UAF45" s="134"/>
      <c r="UAG45" s="134"/>
      <c r="UAH45" s="134"/>
      <c r="UAI45" s="134"/>
      <c r="UAJ45" s="134"/>
      <c r="UAK45" s="134"/>
      <c r="UAL45" s="134"/>
      <c r="UAM45" s="134"/>
      <c r="UAN45" s="134"/>
      <c r="UAO45" s="134"/>
      <c r="UAP45" s="134"/>
      <c r="UAQ45" s="134"/>
      <c r="UAR45" s="134"/>
      <c r="UAS45" s="134"/>
      <c r="UAT45" s="134"/>
      <c r="UAU45" s="134"/>
      <c r="UAV45" s="134"/>
      <c r="UAW45" s="134"/>
      <c r="UAX45" s="134"/>
      <c r="UAY45" s="134"/>
      <c r="UAZ45" s="134"/>
      <c r="UBA45" s="134"/>
      <c r="UBB45" s="134"/>
      <c r="UBC45" s="134"/>
      <c r="UBD45" s="134"/>
      <c r="UBE45" s="134"/>
      <c r="UBF45" s="134"/>
      <c r="UBG45" s="134"/>
      <c r="UBH45" s="134"/>
      <c r="UBI45" s="134"/>
      <c r="UBJ45" s="134"/>
      <c r="UBK45" s="134"/>
      <c r="UBL45" s="134"/>
      <c r="UBM45" s="134"/>
      <c r="UBN45" s="134"/>
      <c r="UBO45" s="134"/>
      <c r="UBP45" s="134"/>
      <c r="UBQ45" s="134"/>
      <c r="UBR45" s="134"/>
      <c r="UBS45" s="134"/>
      <c r="UBT45" s="134"/>
      <c r="UBU45" s="134"/>
      <c r="UBV45" s="134"/>
      <c r="UBW45" s="134"/>
      <c r="UBX45" s="134"/>
      <c r="UBY45" s="134"/>
      <c r="UBZ45" s="134"/>
      <c r="UCA45" s="134"/>
      <c r="UCB45" s="134"/>
      <c r="UCC45" s="134"/>
      <c r="UCD45" s="134"/>
      <c r="UCE45" s="134"/>
      <c r="UCF45" s="134"/>
      <c r="UCG45" s="134"/>
      <c r="UCH45" s="134"/>
      <c r="UCI45" s="134"/>
      <c r="UCJ45" s="134"/>
      <c r="UCK45" s="134"/>
      <c r="UCL45" s="134"/>
      <c r="UCM45" s="134"/>
      <c r="UCN45" s="134"/>
      <c r="UCO45" s="134"/>
      <c r="UCP45" s="134"/>
      <c r="UCQ45" s="134"/>
      <c r="UCR45" s="134"/>
      <c r="UCS45" s="134"/>
      <c r="UCT45" s="134"/>
      <c r="UCU45" s="134"/>
      <c r="UCV45" s="134"/>
      <c r="UCW45" s="134"/>
      <c r="UCX45" s="134"/>
      <c r="UCY45" s="134"/>
      <c r="UCZ45" s="134"/>
      <c r="UDA45" s="134"/>
      <c r="UDB45" s="134"/>
      <c r="UDC45" s="134"/>
      <c r="UDD45" s="134"/>
      <c r="UDE45" s="134"/>
      <c r="UDF45" s="134"/>
      <c r="UDG45" s="134"/>
      <c r="UDH45" s="134"/>
      <c r="UDI45" s="134"/>
      <c r="UDJ45" s="134"/>
      <c r="UDK45" s="134"/>
      <c r="UDL45" s="134"/>
      <c r="UDM45" s="134"/>
      <c r="UDN45" s="134"/>
      <c r="UDO45" s="134"/>
      <c r="UDP45" s="134"/>
      <c r="UDQ45" s="134"/>
      <c r="UDR45" s="134"/>
      <c r="UDS45" s="134"/>
      <c r="UDT45" s="134"/>
      <c r="UDU45" s="134"/>
      <c r="UDV45" s="134"/>
      <c r="UDW45" s="134"/>
      <c r="UDX45" s="134"/>
      <c r="UDY45" s="134"/>
      <c r="UDZ45" s="134"/>
      <c r="UEA45" s="134"/>
      <c r="UEB45" s="134"/>
      <c r="UEC45" s="134"/>
      <c r="UED45" s="134"/>
      <c r="UEE45" s="134"/>
      <c r="UEF45" s="134"/>
      <c r="UEG45" s="134"/>
      <c r="UEH45" s="134"/>
      <c r="UEI45" s="134"/>
      <c r="UEJ45" s="134"/>
      <c r="UEK45" s="134"/>
      <c r="UEL45" s="134"/>
      <c r="UEM45" s="134"/>
      <c r="UEN45" s="134"/>
      <c r="UEO45" s="134"/>
      <c r="UEP45" s="134"/>
      <c r="UEQ45" s="134"/>
      <c r="UER45" s="134"/>
      <c r="UES45" s="134"/>
      <c r="UET45" s="134"/>
      <c r="UEU45" s="134"/>
      <c r="UEV45" s="134"/>
      <c r="UEW45" s="134"/>
      <c r="UEX45" s="134"/>
      <c r="UEY45" s="134"/>
      <c r="UEZ45" s="134"/>
      <c r="UFA45" s="134"/>
      <c r="UFB45" s="134"/>
      <c r="UFC45" s="134"/>
      <c r="UFD45" s="134"/>
      <c r="UFE45" s="134"/>
      <c r="UFF45" s="134"/>
      <c r="UFG45" s="134"/>
      <c r="UFH45" s="134"/>
      <c r="UFI45" s="134"/>
      <c r="UFJ45" s="134"/>
      <c r="UFK45" s="134"/>
      <c r="UFL45" s="134"/>
      <c r="UFM45" s="134"/>
      <c r="UFN45" s="134"/>
      <c r="UFO45" s="134"/>
      <c r="UFP45" s="134"/>
      <c r="UFQ45" s="134"/>
      <c r="UFR45" s="134"/>
      <c r="UFS45" s="134"/>
      <c r="UFT45" s="134"/>
      <c r="UFU45" s="134"/>
      <c r="UFV45" s="134"/>
      <c r="UFW45" s="134"/>
      <c r="UFX45" s="134"/>
      <c r="UFY45" s="134"/>
      <c r="UFZ45" s="134"/>
      <c r="UGA45" s="134"/>
      <c r="UGB45" s="134"/>
      <c r="UGC45" s="134"/>
      <c r="UGD45" s="134"/>
      <c r="UGE45" s="134"/>
      <c r="UGF45" s="134"/>
      <c r="UGG45" s="134"/>
      <c r="UGH45" s="134"/>
      <c r="UGI45" s="134"/>
      <c r="UGJ45" s="134"/>
      <c r="UGK45" s="134"/>
      <c r="UGL45" s="134"/>
      <c r="UGM45" s="134"/>
      <c r="UGN45" s="134"/>
      <c r="UGO45" s="134"/>
      <c r="UGP45" s="134"/>
      <c r="UGQ45" s="134"/>
      <c r="UGR45" s="134"/>
      <c r="UGS45" s="134"/>
      <c r="UGT45" s="134"/>
      <c r="UGU45" s="134"/>
      <c r="UGV45" s="134"/>
      <c r="UGW45" s="134"/>
      <c r="UGX45" s="134"/>
      <c r="UGY45" s="134"/>
      <c r="UGZ45" s="134"/>
      <c r="UHA45" s="134"/>
      <c r="UHB45" s="134"/>
      <c r="UHC45" s="134"/>
      <c r="UHD45" s="134"/>
      <c r="UHE45" s="134"/>
      <c r="UHF45" s="134"/>
      <c r="UHG45" s="134"/>
      <c r="UHH45" s="134"/>
      <c r="UHI45" s="134"/>
      <c r="UHJ45" s="134"/>
      <c r="UHK45" s="134"/>
      <c r="UHL45" s="134"/>
      <c r="UHM45" s="134"/>
      <c r="UHN45" s="134"/>
      <c r="UHO45" s="134"/>
      <c r="UHP45" s="134"/>
      <c r="UHQ45" s="134"/>
      <c r="UHR45" s="134"/>
      <c r="UHS45" s="134"/>
      <c r="UHT45" s="134"/>
      <c r="UHU45" s="134"/>
      <c r="UHV45" s="134"/>
      <c r="UHW45" s="134"/>
      <c r="UHX45" s="134"/>
      <c r="UHY45" s="134"/>
      <c r="UHZ45" s="134"/>
      <c r="UIA45" s="134"/>
      <c r="UIB45" s="134"/>
      <c r="UIC45" s="134"/>
      <c r="UID45" s="134"/>
      <c r="UIE45" s="134"/>
      <c r="UIF45" s="134"/>
      <c r="UIG45" s="134"/>
      <c r="UIH45" s="134"/>
      <c r="UII45" s="134"/>
      <c r="UIJ45" s="134"/>
      <c r="UIK45" s="134"/>
      <c r="UIL45" s="134"/>
      <c r="UIM45" s="134"/>
      <c r="UIN45" s="134"/>
      <c r="UIO45" s="134"/>
      <c r="UIP45" s="134"/>
      <c r="UIQ45" s="134"/>
      <c r="UIR45" s="134"/>
      <c r="UIS45" s="134"/>
      <c r="UIT45" s="134"/>
      <c r="UIU45" s="134"/>
      <c r="UIV45" s="134"/>
      <c r="UIW45" s="134"/>
      <c r="UIX45" s="134"/>
      <c r="UIY45" s="134"/>
      <c r="UIZ45" s="134"/>
      <c r="UJA45" s="134"/>
      <c r="UJB45" s="134"/>
      <c r="UJC45" s="134"/>
      <c r="UJD45" s="134"/>
      <c r="UJE45" s="134"/>
      <c r="UJF45" s="134"/>
      <c r="UJG45" s="134"/>
      <c r="UJH45" s="134"/>
      <c r="UJI45" s="134"/>
      <c r="UJJ45" s="134"/>
      <c r="UJK45" s="134"/>
      <c r="UJL45" s="134"/>
      <c r="UJM45" s="134"/>
      <c r="UJN45" s="134"/>
      <c r="UJO45" s="134"/>
      <c r="UJP45" s="134"/>
      <c r="UJQ45" s="134"/>
      <c r="UJR45" s="134"/>
      <c r="UJS45" s="134"/>
      <c r="UJT45" s="134"/>
      <c r="UJU45" s="134"/>
      <c r="UJV45" s="134"/>
      <c r="UJW45" s="134"/>
      <c r="UJX45" s="134"/>
      <c r="UJY45" s="134"/>
      <c r="UJZ45" s="134"/>
      <c r="UKA45" s="134"/>
      <c r="UKB45" s="134"/>
      <c r="UKC45" s="134"/>
      <c r="UKD45" s="134"/>
      <c r="UKE45" s="134"/>
      <c r="UKF45" s="134"/>
      <c r="UKG45" s="134"/>
      <c r="UKH45" s="134"/>
      <c r="UKI45" s="134"/>
      <c r="UKJ45" s="134"/>
      <c r="UKK45" s="134"/>
      <c r="UKL45" s="134"/>
      <c r="UKM45" s="134"/>
      <c r="UKN45" s="134"/>
      <c r="UKO45" s="134"/>
      <c r="UKP45" s="134"/>
      <c r="UKQ45" s="134"/>
      <c r="UKR45" s="134"/>
      <c r="UKS45" s="134"/>
      <c r="UKT45" s="134"/>
      <c r="UKU45" s="134"/>
      <c r="UKV45" s="134"/>
      <c r="UKW45" s="134"/>
      <c r="UKX45" s="134"/>
      <c r="UKY45" s="134"/>
      <c r="UKZ45" s="134"/>
      <c r="ULA45" s="134"/>
      <c r="ULB45" s="134"/>
      <c r="ULC45" s="134"/>
      <c r="ULD45" s="134"/>
      <c r="ULE45" s="134"/>
      <c r="ULF45" s="134"/>
      <c r="ULG45" s="134"/>
      <c r="ULH45" s="134"/>
      <c r="ULI45" s="134"/>
      <c r="ULJ45" s="134"/>
      <c r="ULK45" s="134"/>
      <c r="ULL45" s="134"/>
      <c r="ULM45" s="134"/>
      <c r="ULN45" s="134"/>
      <c r="ULO45" s="134"/>
      <c r="ULP45" s="134"/>
      <c r="ULQ45" s="134"/>
      <c r="ULR45" s="134"/>
      <c r="ULS45" s="134"/>
      <c r="ULT45" s="134"/>
      <c r="ULU45" s="134"/>
      <c r="ULV45" s="134"/>
      <c r="ULW45" s="134"/>
      <c r="ULX45" s="134"/>
      <c r="ULY45" s="134"/>
      <c r="ULZ45" s="134"/>
      <c r="UMA45" s="134"/>
      <c r="UMB45" s="134"/>
      <c r="UMC45" s="134"/>
      <c r="UMD45" s="134"/>
      <c r="UME45" s="134"/>
      <c r="UMF45" s="134"/>
      <c r="UMG45" s="134"/>
      <c r="UMH45" s="134"/>
      <c r="UMI45" s="134"/>
      <c r="UMJ45" s="134"/>
      <c r="UMK45" s="134"/>
      <c r="UML45" s="134"/>
      <c r="UMM45" s="134"/>
      <c r="UMN45" s="134"/>
      <c r="UMO45" s="134"/>
      <c r="UMP45" s="134"/>
      <c r="UMQ45" s="134"/>
      <c r="UMR45" s="134"/>
      <c r="UMS45" s="134"/>
      <c r="UMT45" s="134"/>
      <c r="UMU45" s="134"/>
      <c r="UMV45" s="134"/>
      <c r="UMW45" s="134"/>
      <c r="UMX45" s="134"/>
      <c r="UMY45" s="134"/>
      <c r="UMZ45" s="134"/>
      <c r="UNA45" s="134"/>
      <c r="UNB45" s="134"/>
      <c r="UNC45" s="134"/>
      <c r="UND45" s="134"/>
      <c r="UNE45" s="134"/>
      <c r="UNF45" s="134"/>
      <c r="UNG45" s="134"/>
      <c r="UNH45" s="134"/>
      <c r="UNI45" s="134"/>
      <c r="UNJ45" s="134"/>
      <c r="UNK45" s="134"/>
      <c r="UNL45" s="134"/>
      <c r="UNM45" s="134"/>
      <c r="UNN45" s="134"/>
      <c r="UNO45" s="134"/>
      <c r="UNP45" s="134"/>
      <c r="UNQ45" s="134"/>
      <c r="UNR45" s="134"/>
      <c r="UNS45" s="134"/>
      <c r="UNT45" s="134"/>
      <c r="UNU45" s="134"/>
      <c r="UNV45" s="134"/>
      <c r="UNW45" s="134"/>
      <c r="UNX45" s="134"/>
      <c r="UNY45" s="134"/>
      <c r="UNZ45" s="134"/>
      <c r="UOA45" s="134"/>
      <c r="UOB45" s="134"/>
      <c r="UOC45" s="134"/>
      <c r="UOD45" s="134"/>
      <c r="UOE45" s="134"/>
      <c r="UOF45" s="134"/>
      <c r="UOG45" s="134"/>
      <c r="UOH45" s="134"/>
      <c r="UOI45" s="134"/>
      <c r="UOJ45" s="134"/>
      <c r="UOK45" s="134"/>
      <c r="UOL45" s="134"/>
      <c r="UOM45" s="134"/>
      <c r="UON45" s="134"/>
      <c r="UOO45" s="134"/>
      <c r="UOP45" s="134"/>
      <c r="UOQ45" s="134"/>
      <c r="UOR45" s="134"/>
      <c r="UOS45" s="134"/>
      <c r="UOT45" s="134"/>
      <c r="UOU45" s="134"/>
      <c r="UOV45" s="134"/>
      <c r="UOW45" s="134"/>
      <c r="UOX45" s="134"/>
      <c r="UOY45" s="134"/>
      <c r="UOZ45" s="134"/>
      <c r="UPA45" s="134"/>
      <c r="UPB45" s="134"/>
      <c r="UPC45" s="134"/>
      <c r="UPD45" s="134"/>
      <c r="UPE45" s="134"/>
      <c r="UPF45" s="134"/>
      <c r="UPG45" s="134"/>
      <c r="UPH45" s="134"/>
      <c r="UPI45" s="134"/>
      <c r="UPJ45" s="134"/>
      <c r="UPK45" s="134"/>
      <c r="UPL45" s="134"/>
      <c r="UPM45" s="134"/>
      <c r="UPN45" s="134"/>
      <c r="UPO45" s="134"/>
      <c r="UPP45" s="134"/>
      <c r="UPQ45" s="134"/>
      <c r="UPR45" s="134"/>
      <c r="UPS45" s="134"/>
      <c r="UPT45" s="134"/>
      <c r="UPU45" s="134"/>
      <c r="UPV45" s="134"/>
      <c r="UPW45" s="134"/>
      <c r="UPX45" s="134"/>
      <c r="UPY45" s="134"/>
      <c r="UPZ45" s="134"/>
      <c r="UQA45" s="134"/>
      <c r="UQB45" s="134"/>
      <c r="UQC45" s="134"/>
      <c r="UQD45" s="134"/>
      <c r="UQE45" s="134"/>
      <c r="UQF45" s="134"/>
      <c r="UQG45" s="134"/>
      <c r="UQH45" s="134"/>
      <c r="UQI45" s="134"/>
      <c r="UQJ45" s="134"/>
      <c r="UQK45" s="134"/>
      <c r="UQL45" s="134"/>
      <c r="UQM45" s="134"/>
      <c r="UQN45" s="134"/>
      <c r="UQO45" s="134"/>
      <c r="UQP45" s="134"/>
      <c r="UQQ45" s="134"/>
      <c r="UQR45" s="134"/>
      <c r="UQS45" s="134"/>
      <c r="UQT45" s="134"/>
      <c r="UQU45" s="134"/>
      <c r="UQV45" s="134"/>
      <c r="UQW45" s="134"/>
      <c r="UQX45" s="134"/>
      <c r="UQY45" s="134"/>
      <c r="UQZ45" s="134"/>
      <c r="URA45" s="134"/>
      <c r="URB45" s="134"/>
      <c r="URC45" s="134"/>
      <c r="URD45" s="134"/>
      <c r="URE45" s="134"/>
      <c r="URF45" s="134"/>
      <c r="URG45" s="134"/>
      <c r="URH45" s="134"/>
      <c r="URI45" s="134"/>
      <c r="URJ45" s="134"/>
      <c r="URK45" s="134"/>
      <c r="URL45" s="134"/>
      <c r="URM45" s="134"/>
      <c r="URN45" s="134"/>
      <c r="URO45" s="134"/>
      <c r="URP45" s="134"/>
      <c r="URQ45" s="134"/>
      <c r="URR45" s="134"/>
      <c r="URS45" s="134"/>
      <c r="URT45" s="134"/>
      <c r="URU45" s="134"/>
      <c r="URV45" s="134"/>
      <c r="URW45" s="134"/>
      <c r="URX45" s="134"/>
      <c r="URY45" s="134"/>
      <c r="URZ45" s="134"/>
      <c r="USA45" s="134"/>
      <c r="USB45" s="134"/>
      <c r="USC45" s="134"/>
      <c r="USD45" s="134"/>
      <c r="USE45" s="134"/>
      <c r="USF45" s="134"/>
      <c r="USG45" s="134"/>
      <c r="USH45" s="134"/>
      <c r="USI45" s="134"/>
      <c r="USJ45" s="134"/>
      <c r="USK45" s="134"/>
      <c r="USL45" s="134"/>
      <c r="USM45" s="134"/>
      <c r="USN45" s="134"/>
      <c r="USO45" s="134"/>
      <c r="USP45" s="134"/>
      <c r="USQ45" s="134"/>
      <c r="USR45" s="134"/>
      <c r="USS45" s="134"/>
      <c r="UST45" s="134"/>
      <c r="USU45" s="134"/>
      <c r="USV45" s="134"/>
      <c r="USW45" s="134"/>
      <c r="USX45" s="134"/>
      <c r="USY45" s="134"/>
      <c r="USZ45" s="134"/>
      <c r="UTA45" s="134"/>
      <c r="UTB45" s="134"/>
      <c r="UTC45" s="134"/>
      <c r="UTD45" s="134"/>
      <c r="UTE45" s="134"/>
      <c r="UTF45" s="134"/>
      <c r="UTG45" s="134"/>
      <c r="UTH45" s="134"/>
      <c r="UTI45" s="134"/>
      <c r="UTJ45" s="134"/>
      <c r="UTK45" s="134"/>
      <c r="UTL45" s="134"/>
      <c r="UTM45" s="134"/>
      <c r="UTN45" s="134"/>
      <c r="UTO45" s="134"/>
      <c r="UTP45" s="134"/>
      <c r="UTQ45" s="134"/>
      <c r="UTR45" s="134"/>
      <c r="UTS45" s="134"/>
      <c r="UTT45" s="134"/>
      <c r="UTU45" s="134"/>
      <c r="UTV45" s="134"/>
      <c r="UTW45" s="134"/>
      <c r="UTX45" s="134"/>
      <c r="UTY45" s="134"/>
      <c r="UTZ45" s="134"/>
      <c r="UUA45" s="134"/>
      <c r="UUB45" s="134"/>
      <c r="UUC45" s="134"/>
      <c r="UUD45" s="134"/>
      <c r="UUE45" s="134"/>
      <c r="UUF45" s="134"/>
      <c r="UUG45" s="134"/>
      <c r="UUH45" s="134"/>
      <c r="UUI45" s="134"/>
      <c r="UUJ45" s="134"/>
      <c r="UUK45" s="134"/>
      <c r="UUL45" s="134"/>
      <c r="UUM45" s="134"/>
      <c r="UUN45" s="134"/>
      <c r="UUO45" s="134"/>
      <c r="UUP45" s="134"/>
      <c r="UUQ45" s="134"/>
      <c r="UUR45" s="134"/>
      <c r="UUS45" s="134"/>
      <c r="UUT45" s="134"/>
      <c r="UUU45" s="134"/>
      <c r="UUV45" s="134"/>
      <c r="UUW45" s="134"/>
      <c r="UUX45" s="134"/>
      <c r="UUY45" s="134"/>
      <c r="UUZ45" s="134"/>
      <c r="UVA45" s="134"/>
      <c r="UVB45" s="134"/>
      <c r="UVC45" s="134"/>
      <c r="UVD45" s="134"/>
      <c r="UVE45" s="134"/>
      <c r="UVF45" s="134"/>
      <c r="UVG45" s="134"/>
      <c r="UVH45" s="134"/>
      <c r="UVI45" s="134"/>
      <c r="UVJ45" s="134"/>
      <c r="UVK45" s="134"/>
      <c r="UVL45" s="134"/>
      <c r="UVM45" s="134"/>
      <c r="UVN45" s="134"/>
      <c r="UVO45" s="134"/>
      <c r="UVP45" s="134"/>
      <c r="UVQ45" s="134"/>
      <c r="UVR45" s="134"/>
      <c r="UVS45" s="134"/>
      <c r="UVT45" s="134"/>
      <c r="UVU45" s="134"/>
      <c r="UVV45" s="134"/>
      <c r="UVW45" s="134"/>
      <c r="UVX45" s="134"/>
      <c r="UVY45" s="134"/>
      <c r="UVZ45" s="134"/>
      <c r="UWA45" s="134"/>
      <c r="UWB45" s="134"/>
      <c r="UWC45" s="134"/>
      <c r="UWD45" s="134"/>
      <c r="UWE45" s="134"/>
      <c r="UWF45" s="134"/>
      <c r="UWG45" s="134"/>
      <c r="UWH45" s="134"/>
      <c r="UWI45" s="134"/>
      <c r="UWJ45" s="134"/>
      <c r="UWK45" s="134"/>
      <c r="UWL45" s="134"/>
      <c r="UWM45" s="134"/>
      <c r="UWN45" s="134"/>
      <c r="UWO45" s="134"/>
      <c r="UWP45" s="134"/>
      <c r="UWQ45" s="134"/>
      <c r="UWR45" s="134"/>
      <c r="UWS45" s="134"/>
      <c r="UWT45" s="134"/>
      <c r="UWU45" s="134"/>
      <c r="UWV45" s="134"/>
      <c r="UWW45" s="134"/>
      <c r="UWX45" s="134"/>
      <c r="UWY45" s="134"/>
      <c r="UWZ45" s="134"/>
      <c r="UXA45" s="134"/>
      <c r="UXB45" s="134"/>
      <c r="UXC45" s="134"/>
      <c r="UXD45" s="134"/>
      <c r="UXE45" s="134"/>
      <c r="UXF45" s="134"/>
      <c r="UXG45" s="134"/>
      <c r="UXH45" s="134"/>
      <c r="UXI45" s="134"/>
      <c r="UXJ45" s="134"/>
      <c r="UXK45" s="134"/>
      <c r="UXL45" s="134"/>
      <c r="UXM45" s="134"/>
      <c r="UXN45" s="134"/>
      <c r="UXO45" s="134"/>
      <c r="UXP45" s="134"/>
      <c r="UXQ45" s="134"/>
      <c r="UXR45" s="134"/>
      <c r="UXS45" s="134"/>
      <c r="UXT45" s="134"/>
      <c r="UXU45" s="134"/>
      <c r="UXV45" s="134"/>
      <c r="UXW45" s="134"/>
      <c r="UXX45" s="134"/>
      <c r="UXY45" s="134"/>
      <c r="UXZ45" s="134"/>
      <c r="UYA45" s="134"/>
      <c r="UYB45" s="134"/>
      <c r="UYC45" s="134"/>
      <c r="UYD45" s="134"/>
      <c r="UYE45" s="134"/>
      <c r="UYF45" s="134"/>
      <c r="UYG45" s="134"/>
      <c r="UYH45" s="134"/>
      <c r="UYI45" s="134"/>
      <c r="UYJ45" s="134"/>
      <c r="UYK45" s="134"/>
      <c r="UYL45" s="134"/>
      <c r="UYM45" s="134"/>
      <c r="UYN45" s="134"/>
      <c r="UYO45" s="134"/>
      <c r="UYP45" s="134"/>
      <c r="UYQ45" s="134"/>
      <c r="UYR45" s="134"/>
      <c r="UYS45" s="134"/>
      <c r="UYT45" s="134"/>
      <c r="UYU45" s="134"/>
      <c r="UYV45" s="134"/>
      <c r="UYW45" s="134"/>
      <c r="UYX45" s="134"/>
      <c r="UYY45" s="134"/>
      <c r="UYZ45" s="134"/>
      <c r="UZA45" s="134"/>
      <c r="UZB45" s="134"/>
      <c r="UZC45" s="134"/>
      <c r="UZD45" s="134"/>
      <c r="UZE45" s="134"/>
      <c r="UZF45" s="134"/>
      <c r="UZG45" s="134"/>
      <c r="UZH45" s="134"/>
      <c r="UZI45" s="134"/>
      <c r="UZJ45" s="134"/>
      <c r="UZK45" s="134"/>
      <c r="UZL45" s="134"/>
      <c r="UZM45" s="134"/>
      <c r="UZN45" s="134"/>
      <c r="UZO45" s="134"/>
      <c r="UZP45" s="134"/>
      <c r="UZQ45" s="134"/>
      <c r="UZR45" s="134"/>
      <c r="UZS45" s="134"/>
      <c r="UZT45" s="134"/>
      <c r="UZU45" s="134"/>
      <c r="UZV45" s="134"/>
      <c r="UZW45" s="134"/>
      <c r="UZX45" s="134"/>
      <c r="UZY45" s="134"/>
      <c r="UZZ45" s="134"/>
      <c r="VAA45" s="134"/>
      <c r="VAB45" s="134"/>
      <c r="VAC45" s="134"/>
      <c r="VAD45" s="134"/>
      <c r="VAE45" s="134"/>
      <c r="VAF45" s="134"/>
      <c r="VAG45" s="134"/>
      <c r="VAH45" s="134"/>
      <c r="VAI45" s="134"/>
      <c r="VAJ45" s="134"/>
      <c r="VAK45" s="134"/>
      <c r="VAL45" s="134"/>
      <c r="VAM45" s="134"/>
      <c r="VAN45" s="134"/>
      <c r="VAO45" s="134"/>
      <c r="VAP45" s="134"/>
      <c r="VAQ45" s="134"/>
      <c r="VAR45" s="134"/>
      <c r="VAS45" s="134"/>
      <c r="VAT45" s="134"/>
      <c r="VAU45" s="134"/>
      <c r="VAV45" s="134"/>
      <c r="VAW45" s="134"/>
      <c r="VAX45" s="134"/>
      <c r="VAY45" s="134"/>
      <c r="VAZ45" s="134"/>
      <c r="VBA45" s="134"/>
      <c r="VBB45" s="134"/>
      <c r="VBC45" s="134"/>
      <c r="VBD45" s="134"/>
      <c r="VBE45" s="134"/>
      <c r="VBF45" s="134"/>
      <c r="VBG45" s="134"/>
      <c r="VBH45" s="134"/>
      <c r="VBI45" s="134"/>
      <c r="VBJ45" s="134"/>
      <c r="VBK45" s="134"/>
      <c r="VBL45" s="134"/>
      <c r="VBM45" s="134"/>
      <c r="VBN45" s="134"/>
      <c r="VBO45" s="134"/>
      <c r="VBP45" s="134"/>
      <c r="VBQ45" s="134"/>
      <c r="VBR45" s="134"/>
      <c r="VBS45" s="134"/>
      <c r="VBT45" s="134"/>
      <c r="VBU45" s="134"/>
      <c r="VBV45" s="134"/>
      <c r="VBW45" s="134"/>
      <c r="VBX45" s="134"/>
      <c r="VBY45" s="134"/>
      <c r="VBZ45" s="134"/>
      <c r="VCA45" s="134"/>
      <c r="VCB45" s="134"/>
      <c r="VCC45" s="134"/>
      <c r="VCD45" s="134"/>
      <c r="VCE45" s="134"/>
      <c r="VCF45" s="134"/>
      <c r="VCG45" s="134"/>
      <c r="VCH45" s="134"/>
      <c r="VCI45" s="134"/>
      <c r="VCJ45" s="134"/>
      <c r="VCK45" s="134"/>
      <c r="VCL45" s="134"/>
      <c r="VCM45" s="134"/>
      <c r="VCN45" s="134"/>
      <c r="VCO45" s="134"/>
      <c r="VCP45" s="134"/>
      <c r="VCQ45" s="134"/>
      <c r="VCR45" s="134"/>
      <c r="VCS45" s="134"/>
      <c r="VCT45" s="134"/>
      <c r="VCU45" s="134"/>
      <c r="VCV45" s="134"/>
      <c r="VCW45" s="134"/>
      <c r="VCX45" s="134"/>
      <c r="VCY45" s="134"/>
      <c r="VCZ45" s="134"/>
      <c r="VDA45" s="134"/>
      <c r="VDB45" s="134"/>
      <c r="VDC45" s="134"/>
      <c r="VDD45" s="134"/>
      <c r="VDE45" s="134"/>
      <c r="VDF45" s="134"/>
      <c r="VDG45" s="134"/>
      <c r="VDH45" s="134"/>
      <c r="VDI45" s="134"/>
      <c r="VDJ45" s="134"/>
      <c r="VDK45" s="134"/>
      <c r="VDL45" s="134"/>
      <c r="VDM45" s="134"/>
      <c r="VDN45" s="134"/>
      <c r="VDO45" s="134"/>
      <c r="VDP45" s="134"/>
      <c r="VDQ45" s="134"/>
      <c r="VDR45" s="134"/>
      <c r="VDS45" s="134"/>
      <c r="VDT45" s="134"/>
      <c r="VDU45" s="134"/>
      <c r="VDV45" s="134"/>
      <c r="VDW45" s="134"/>
      <c r="VDX45" s="134"/>
      <c r="VDY45" s="134"/>
      <c r="VDZ45" s="134"/>
      <c r="VEA45" s="134"/>
      <c r="VEB45" s="134"/>
      <c r="VEC45" s="134"/>
      <c r="VED45" s="134"/>
      <c r="VEE45" s="134"/>
      <c r="VEF45" s="134"/>
      <c r="VEG45" s="134"/>
      <c r="VEH45" s="134"/>
      <c r="VEI45" s="134"/>
      <c r="VEJ45" s="134"/>
      <c r="VEK45" s="134"/>
      <c r="VEL45" s="134"/>
      <c r="VEM45" s="134"/>
      <c r="VEN45" s="134"/>
      <c r="VEO45" s="134"/>
      <c r="VEP45" s="134"/>
      <c r="VEQ45" s="134"/>
      <c r="VER45" s="134"/>
      <c r="VES45" s="134"/>
      <c r="VET45" s="134"/>
      <c r="VEU45" s="134"/>
      <c r="VEV45" s="134"/>
      <c r="VEW45" s="134"/>
      <c r="VEX45" s="134"/>
      <c r="VEY45" s="134"/>
      <c r="VEZ45" s="134"/>
      <c r="VFA45" s="134"/>
      <c r="VFB45" s="134"/>
      <c r="VFC45" s="134"/>
      <c r="VFD45" s="134"/>
      <c r="VFE45" s="134"/>
      <c r="VFF45" s="134"/>
      <c r="VFG45" s="134"/>
      <c r="VFH45" s="134"/>
      <c r="VFI45" s="134"/>
      <c r="VFJ45" s="134"/>
      <c r="VFK45" s="134"/>
      <c r="VFL45" s="134"/>
      <c r="VFM45" s="134"/>
      <c r="VFN45" s="134"/>
      <c r="VFO45" s="134"/>
      <c r="VFP45" s="134"/>
      <c r="VFQ45" s="134"/>
      <c r="VFR45" s="134"/>
      <c r="VFS45" s="134"/>
      <c r="VFT45" s="134"/>
      <c r="VFU45" s="134"/>
      <c r="VFV45" s="134"/>
      <c r="VFW45" s="134"/>
      <c r="VFX45" s="134"/>
      <c r="VFY45" s="134"/>
      <c r="VFZ45" s="134"/>
      <c r="VGA45" s="134"/>
      <c r="VGB45" s="134"/>
      <c r="VGC45" s="134"/>
      <c r="VGD45" s="134"/>
      <c r="VGE45" s="134"/>
      <c r="VGF45" s="134"/>
      <c r="VGG45" s="134"/>
      <c r="VGH45" s="134"/>
      <c r="VGI45" s="134"/>
      <c r="VGJ45" s="134"/>
      <c r="VGK45" s="134"/>
      <c r="VGL45" s="134"/>
      <c r="VGM45" s="134"/>
      <c r="VGN45" s="134"/>
      <c r="VGO45" s="134"/>
      <c r="VGP45" s="134"/>
      <c r="VGQ45" s="134"/>
      <c r="VGR45" s="134"/>
      <c r="VGS45" s="134"/>
      <c r="VGT45" s="134"/>
      <c r="VGU45" s="134"/>
      <c r="VGV45" s="134"/>
      <c r="VGW45" s="134"/>
      <c r="VGX45" s="134"/>
      <c r="VGY45" s="134"/>
      <c r="VGZ45" s="134"/>
      <c r="VHA45" s="134"/>
      <c r="VHB45" s="134"/>
      <c r="VHC45" s="134"/>
      <c r="VHD45" s="134"/>
      <c r="VHE45" s="134"/>
      <c r="VHF45" s="134"/>
      <c r="VHG45" s="134"/>
      <c r="VHH45" s="134"/>
      <c r="VHI45" s="134"/>
      <c r="VHJ45" s="134"/>
      <c r="VHK45" s="134"/>
      <c r="VHL45" s="134"/>
      <c r="VHM45" s="134"/>
      <c r="VHN45" s="134"/>
      <c r="VHO45" s="134"/>
      <c r="VHP45" s="134"/>
      <c r="VHQ45" s="134"/>
      <c r="VHR45" s="134"/>
      <c r="VHS45" s="134"/>
      <c r="VHT45" s="134"/>
      <c r="VHU45" s="134"/>
      <c r="VHV45" s="134"/>
      <c r="VHW45" s="134"/>
      <c r="VHX45" s="134"/>
      <c r="VHY45" s="134"/>
      <c r="VHZ45" s="134"/>
      <c r="VIA45" s="134"/>
      <c r="VIB45" s="134"/>
      <c r="VIC45" s="134"/>
      <c r="VID45" s="134"/>
      <c r="VIE45" s="134"/>
      <c r="VIF45" s="134"/>
      <c r="VIG45" s="134"/>
      <c r="VIH45" s="134"/>
      <c r="VII45" s="134"/>
      <c r="VIJ45" s="134"/>
      <c r="VIK45" s="134"/>
      <c r="VIL45" s="134"/>
      <c r="VIM45" s="134"/>
      <c r="VIN45" s="134"/>
      <c r="VIO45" s="134"/>
      <c r="VIP45" s="134"/>
      <c r="VIQ45" s="134"/>
      <c r="VIR45" s="134"/>
      <c r="VIS45" s="134"/>
      <c r="VIT45" s="134"/>
      <c r="VIU45" s="134"/>
      <c r="VIV45" s="134"/>
      <c r="VIW45" s="134"/>
      <c r="VIX45" s="134"/>
      <c r="VIY45" s="134"/>
      <c r="VIZ45" s="134"/>
      <c r="VJA45" s="134"/>
      <c r="VJB45" s="134"/>
      <c r="VJC45" s="134"/>
      <c r="VJD45" s="134"/>
      <c r="VJE45" s="134"/>
      <c r="VJF45" s="134"/>
      <c r="VJG45" s="134"/>
      <c r="VJH45" s="134"/>
      <c r="VJI45" s="134"/>
      <c r="VJJ45" s="134"/>
      <c r="VJK45" s="134"/>
      <c r="VJL45" s="134"/>
      <c r="VJM45" s="134"/>
      <c r="VJN45" s="134"/>
      <c r="VJO45" s="134"/>
      <c r="VJP45" s="134"/>
      <c r="VJQ45" s="134"/>
      <c r="VJR45" s="134"/>
      <c r="VJS45" s="134"/>
      <c r="VJT45" s="134"/>
      <c r="VJU45" s="134"/>
      <c r="VJV45" s="134"/>
      <c r="VJW45" s="134"/>
      <c r="VJX45" s="134"/>
      <c r="VJY45" s="134"/>
      <c r="VJZ45" s="134"/>
      <c r="VKA45" s="134"/>
      <c r="VKB45" s="134"/>
      <c r="VKC45" s="134"/>
      <c r="VKD45" s="134"/>
      <c r="VKE45" s="134"/>
      <c r="VKF45" s="134"/>
      <c r="VKG45" s="134"/>
      <c r="VKH45" s="134"/>
      <c r="VKI45" s="134"/>
      <c r="VKJ45" s="134"/>
      <c r="VKK45" s="134"/>
      <c r="VKL45" s="134"/>
      <c r="VKM45" s="134"/>
      <c r="VKN45" s="134"/>
      <c r="VKO45" s="134"/>
      <c r="VKP45" s="134"/>
      <c r="VKQ45" s="134"/>
      <c r="VKR45" s="134"/>
      <c r="VKS45" s="134"/>
      <c r="VKT45" s="134"/>
      <c r="VKU45" s="134"/>
      <c r="VKV45" s="134"/>
      <c r="VKW45" s="134"/>
      <c r="VKX45" s="134"/>
      <c r="VKY45" s="134"/>
      <c r="VKZ45" s="134"/>
      <c r="VLA45" s="134"/>
      <c r="VLB45" s="134"/>
      <c r="VLC45" s="134"/>
      <c r="VLD45" s="134"/>
      <c r="VLE45" s="134"/>
      <c r="VLF45" s="134"/>
      <c r="VLG45" s="134"/>
      <c r="VLH45" s="134"/>
      <c r="VLI45" s="134"/>
      <c r="VLJ45" s="134"/>
      <c r="VLK45" s="134"/>
      <c r="VLL45" s="134"/>
      <c r="VLM45" s="134"/>
      <c r="VLN45" s="134"/>
      <c r="VLO45" s="134"/>
      <c r="VLP45" s="134"/>
      <c r="VLQ45" s="134"/>
      <c r="VLR45" s="134"/>
      <c r="VLS45" s="134"/>
      <c r="VLT45" s="134"/>
      <c r="VLU45" s="134"/>
      <c r="VLV45" s="134"/>
      <c r="VLW45" s="134"/>
      <c r="VLX45" s="134"/>
      <c r="VLY45" s="134"/>
      <c r="VLZ45" s="134"/>
      <c r="VMA45" s="134"/>
      <c r="VMB45" s="134"/>
      <c r="VMC45" s="134"/>
      <c r="VMD45" s="134"/>
      <c r="VME45" s="134"/>
      <c r="VMF45" s="134"/>
      <c r="VMG45" s="134"/>
      <c r="VMH45" s="134"/>
      <c r="VMI45" s="134"/>
      <c r="VMJ45" s="134"/>
      <c r="VMK45" s="134"/>
      <c r="VML45" s="134"/>
      <c r="VMM45" s="134"/>
      <c r="VMN45" s="134"/>
      <c r="VMO45" s="134"/>
      <c r="VMP45" s="134"/>
      <c r="VMQ45" s="134"/>
      <c r="VMR45" s="134"/>
      <c r="VMS45" s="134"/>
      <c r="VMT45" s="134"/>
      <c r="VMU45" s="134"/>
      <c r="VMV45" s="134"/>
      <c r="VMW45" s="134"/>
      <c r="VMX45" s="134"/>
      <c r="VMY45" s="134"/>
      <c r="VMZ45" s="134"/>
      <c r="VNA45" s="134"/>
      <c r="VNB45" s="134"/>
      <c r="VNC45" s="134"/>
      <c r="VND45" s="134"/>
      <c r="VNE45" s="134"/>
      <c r="VNF45" s="134"/>
      <c r="VNG45" s="134"/>
      <c r="VNH45" s="134"/>
      <c r="VNI45" s="134"/>
      <c r="VNJ45" s="134"/>
      <c r="VNK45" s="134"/>
      <c r="VNL45" s="134"/>
      <c r="VNM45" s="134"/>
      <c r="VNN45" s="134"/>
      <c r="VNO45" s="134"/>
      <c r="VNP45" s="134"/>
      <c r="VNQ45" s="134"/>
      <c r="VNR45" s="134"/>
      <c r="VNS45" s="134"/>
      <c r="VNT45" s="134"/>
      <c r="VNU45" s="134"/>
      <c r="VNV45" s="134"/>
      <c r="VNW45" s="134"/>
      <c r="VNX45" s="134"/>
      <c r="VNY45" s="134"/>
      <c r="VNZ45" s="134"/>
      <c r="VOA45" s="134"/>
      <c r="VOB45" s="134"/>
      <c r="VOC45" s="134"/>
      <c r="VOD45" s="134"/>
      <c r="VOE45" s="134"/>
      <c r="VOF45" s="134"/>
      <c r="VOG45" s="134"/>
      <c r="VOH45" s="134"/>
      <c r="VOI45" s="134"/>
      <c r="VOJ45" s="134"/>
      <c r="VOK45" s="134"/>
      <c r="VOL45" s="134"/>
      <c r="VOM45" s="134"/>
      <c r="VON45" s="134"/>
      <c r="VOO45" s="134"/>
      <c r="VOP45" s="134"/>
      <c r="VOQ45" s="134"/>
      <c r="VOR45" s="134"/>
      <c r="VOS45" s="134"/>
      <c r="VOT45" s="134"/>
      <c r="VOU45" s="134"/>
      <c r="VOV45" s="134"/>
      <c r="VOW45" s="134"/>
      <c r="VOX45" s="134"/>
      <c r="VOY45" s="134"/>
      <c r="VOZ45" s="134"/>
      <c r="VPA45" s="134"/>
      <c r="VPB45" s="134"/>
      <c r="VPC45" s="134"/>
      <c r="VPD45" s="134"/>
      <c r="VPE45" s="134"/>
      <c r="VPF45" s="134"/>
      <c r="VPG45" s="134"/>
      <c r="VPH45" s="134"/>
      <c r="VPI45" s="134"/>
      <c r="VPJ45" s="134"/>
      <c r="VPK45" s="134"/>
      <c r="VPL45" s="134"/>
      <c r="VPM45" s="134"/>
      <c r="VPN45" s="134"/>
      <c r="VPO45" s="134"/>
      <c r="VPP45" s="134"/>
      <c r="VPQ45" s="134"/>
      <c r="VPR45" s="134"/>
      <c r="VPS45" s="134"/>
      <c r="VPT45" s="134"/>
      <c r="VPU45" s="134"/>
      <c r="VPV45" s="134"/>
      <c r="VPW45" s="134"/>
      <c r="VPX45" s="134"/>
      <c r="VPY45" s="134"/>
      <c r="VPZ45" s="134"/>
      <c r="VQA45" s="134"/>
      <c r="VQB45" s="134"/>
      <c r="VQC45" s="134"/>
      <c r="VQD45" s="134"/>
      <c r="VQE45" s="134"/>
      <c r="VQF45" s="134"/>
      <c r="VQG45" s="134"/>
      <c r="VQH45" s="134"/>
      <c r="VQI45" s="134"/>
      <c r="VQJ45" s="134"/>
      <c r="VQK45" s="134"/>
      <c r="VQL45" s="134"/>
      <c r="VQM45" s="134"/>
      <c r="VQN45" s="134"/>
      <c r="VQO45" s="134"/>
      <c r="VQP45" s="134"/>
      <c r="VQQ45" s="134"/>
      <c r="VQR45" s="134"/>
      <c r="VQS45" s="134"/>
      <c r="VQT45" s="134"/>
      <c r="VQU45" s="134"/>
      <c r="VQV45" s="134"/>
      <c r="VQW45" s="134"/>
      <c r="VQX45" s="134"/>
      <c r="VQY45" s="134"/>
      <c r="VQZ45" s="134"/>
      <c r="VRA45" s="134"/>
      <c r="VRB45" s="134"/>
      <c r="VRC45" s="134"/>
      <c r="VRD45" s="134"/>
      <c r="VRE45" s="134"/>
      <c r="VRF45" s="134"/>
      <c r="VRG45" s="134"/>
      <c r="VRH45" s="134"/>
      <c r="VRI45" s="134"/>
      <c r="VRJ45" s="134"/>
      <c r="VRK45" s="134"/>
      <c r="VRL45" s="134"/>
      <c r="VRM45" s="134"/>
      <c r="VRN45" s="134"/>
      <c r="VRO45" s="134"/>
      <c r="VRP45" s="134"/>
      <c r="VRQ45" s="134"/>
      <c r="VRR45" s="134"/>
      <c r="VRS45" s="134"/>
      <c r="VRT45" s="134"/>
      <c r="VRU45" s="134"/>
      <c r="VRV45" s="134"/>
      <c r="VRW45" s="134"/>
      <c r="VRX45" s="134"/>
      <c r="VRY45" s="134"/>
      <c r="VRZ45" s="134"/>
      <c r="VSA45" s="134"/>
      <c r="VSB45" s="134"/>
      <c r="VSC45" s="134"/>
      <c r="VSD45" s="134"/>
      <c r="VSE45" s="134"/>
      <c r="VSF45" s="134"/>
      <c r="VSG45" s="134"/>
      <c r="VSH45" s="134"/>
      <c r="VSI45" s="134"/>
      <c r="VSJ45" s="134"/>
      <c r="VSK45" s="134"/>
      <c r="VSL45" s="134"/>
      <c r="VSM45" s="134"/>
      <c r="VSN45" s="134"/>
      <c r="VSO45" s="134"/>
      <c r="VSP45" s="134"/>
      <c r="VSQ45" s="134"/>
      <c r="VSR45" s="134"/>
      <c r="VSS45" s="134"/>
      <c r="VST45" s="134"/>
      <c r="VSU45" s="134"/>
      <c r="VSV45" s="134"/>
      <c r="VSW45" s="134"/>
      <c r="VSX45" s="134"/>
      <c r="VSY45" s="134"/>
      <c r="VSZ45" s="134"/>
      <c r="VTA45" s="134"/>
      <c r="VTB45" s="134"/>
      <c r="VTC45" s="134"/>
      <c r="VTD45" s="134"/>
      <c r="VTE45" s="134"/>
      <c r="VTF45" s="134"/>
      <c r="VTG45" s="134"/>
      <c r="VTH45" s="134"/>
      <c r="VTI45" s="134"/>
      <c r="VTJ45" s="134"/>
      <c r="VTK45" s="134"/>
      <c r="VTL45" s="134"/>
      <c r="VTM45" s="134"/>
      <c r="VTN45" s="134"/>
      <c r="VTO45" s="134"/>
      <c r="VTP45" s="134"/>
      <c r="VTQ45" s="134"/>
      <c r="VTR45" s="134"/>
      <c r="VTS45" s="134"/>
      <c r="VTT45" s="134"/>
      <c r="VTU45" s="134"/>
      <c r="VTV45" s="134"/>
      <c r="VTW45" s="134"/>
      <c r="VTX45" s="134"/>
      <c r="VTY45" s="134"/>
      <c r="VTZ45" s="134"/>
      <c r="VUA45" s="134"/>
      <c r="VUB45" s="134"/>
      <c r="VUC45" s="134"/>
      <c r="VUD45" s="134"/>
      <c r="VUE45" s="134"/>
      <c r="VUF45" s="134"/>
      <c r="VUG45" s="134"/>
      <c r="VUH45" s="134"/>
      <c r="VUI45" s="134"/>
      <c r="VUJ45" s="134"/>
      <c r="VUK45" s="134"/>
      <c r="VUL45" s="134"/>
      <c r="VUM45" s="134"/>
      <c r="VUN45" s="134"/>
      <c r="VUO45" s="134"/>
      <c r="VUP45" s="134"/>
      <c r="VUQ45" s="134"/>
      <c r="VUR45" s="134"/>
      <c r="VUS45" s="134"/>
      <c r="VUT45" s="134"/>
      <c r="VUU45" s="134"/>
      <c r="VUV45" s="134"/>
      <c r="VUW45" s="134"/>
      <c r="VUX45" s="134"/>
      <c r="VUY45" s="134"/>
      <c r="VUZ45" s="134"/>
      <c r="VVA45" s="134"/>
      <c r="VVB45" s="134"/>
      <c r="VVC45" s="134"/>
      <c r="VVD45" s="134"/>
      <c r="VVE45" s="134"/>
      <c r="VVF45" s="134"/>
      <c r="VVG45" s="134"/>
      <c r="VVH45" s="134"/>
      <c r="VVI45" s="134"/>
      <c r="VVJ45" s="134"/>
      <c r="VVK45" s="134"/>
      <c r="VVL45" s="134"/>
      <c r="VVM45" s="134"/>
      <c r="VVN45" s="134"/>
      <c r="VVO45" s="134"/>
      <c r="VVP45" s="134"/>
      <c r="VVQ45" s="134"/>
      <c r="VVR45" s="134"/>
      <c r="VVS45" s="134"/>
      <c r="VVT45" s="134"/>
      <c r="VVU45" s="134"/>
      <c r="VVV45" s="134"/>
      <c r="VVW45" s="134"/>
      <c r="VVX45" s="134"/>
      <c r="VVY45" s="134"/>
      <c r="VVZ45" s="134"/>
      <c r="VWA45" s="134"/>
      <c r="VWB45" s="134"/>
      <c r="VWC45" s="134"/>
      <c r="VWD45" s="134"/>
      <c r="VWE45" s="134"/>
      <c r="VWF45" s="134"/>
      <c r="VWG45" s="134"/>
      <c r="VWH45" s="134"/>
      <c r="VWI45" s="134"/>
      <c r="VWJ45" s="134"/>
      <c r="VWK45" s="134"/>
      <c r="VWL45" s="134"/>
      <c r="VWM45" s="134"/>
      <c r="VWN45" s="134"/>
      <c r="VWO45" s="134"/>
      <c r="VWP45" s="134"/>
      <c r="VWQ45" s="134"/>
      <c r="VWR45" s="134"/>
      <c r="VWS45" s="134"/>
      <c r="VWT45" s="134"/>
      <c r="VWU45" s="134"/>
      <c r="VWV45" s="134"/>
      <c r="VWW45" s="134"/>
      <c r="VWX45" s="134"/>
      <c r="VWY45" s="134"/>
      <c r="VWZ45" s="134"/>
      <c r="VXA45" s="134"/>
      <c r="VXB45" s="134"/>
      <c r="VXC45" s="134"/>
      <c r="VXD45" s="134"/>
      <c r="VXE45" s="134"/>
      <c r="VXF45" s="134"/>
      <c r="VXG45" s="134"/>
      <c r="VXH45" s="134"/>
      <c r="VXI45" s="134"/>
      <c r="VXJ45" s="134"/>
      <c r="VXK45" s="134"/>
      <c r="VXL45" s="134"/>
      <c r="VXM45" s="134"/>
      <c r="VXN45" s="134"/>
      <c r="VXO45" s="134"/>
      <c r="VXP45" s="134"/>
      <c r="VXQ45" s="134"/>
      <c r="VXR45" s="134"/>
      <c r="VXS45" s="134"/>
      <c r="VXT45" s="134"/>
      <c r="VXU45" s="134"/>
      <c r="VXV45" s="134"/>
      <c r="VXW45" s="134"/>
      <c r="VXX45" s="134"/>
      <c r="VXY45" s="134"/>
      <c r="VXZ45" s="134"/>
      <c r="VYA45" s="134"/>
      <c r="VYB45" s="134"/>
      <c r="VYC45" s="134"/>
      <c r="VYD45" s="134"/>
      <c r="VYE45" s="134"/>
      <c r="VYF45" s="134"/>
      <c r="VYG45" s="134"/>
      <c r="VYH45" s="134"/>
      <c r="VYI45" s="134"/>
      <c r="VYJ45" s="134"/>
      <c r="VYK45" s="134"/>
      <c r="VYL45" s="134"/>
      <c r="VYM45" s="134"/>
      <c r="VYN45" s="134"/>
      <c r="VYO45" s="134"/>
      <c r="VYP45" s="134"/>
      <c r="VYQ45" s="134"/>
      <c r="VYR45" s="134"/>
      <c r="VYS45" s="134"/>
      <c r="VYT45" s="134"/>
      <c r="VYU45" s="134"/>
      <c r="VYV45" s="134"/>
      <c r="VYW45" s="134"/>
      <c r="VYX45" s="134"/>
      <c r="VYY45" s="134"/>
      <c r="VYZ45" s="134"/>
      <c r="VZA45" s="134"/>
      <c r="VZB45" s="134"/>
      <c r="VZC45" s="134"/>
      <c r="VZD45" s="134"/>
      <c r="VZE45" s="134"/>
      <c r="VZF45" s="134"/>
      <c r="VZG45" s="134"/>
      <c r="VZH45" s="134"/>
      <c r="VZI45" s="134"/>
      <c r="VZJ45" s="134"/>
      <c r="VZK45" s="134"/>
      <c r="VZL45" s="134"/>
      <c r="VZM45" s="134"/>
      <c r="VZN45" s="134"/>
      <c r="VZO45" s="134"/>
      <c r="VZP45" s="134"/>
      <c r="VZQ45" s="134"/>
      <c r="VZR45" s="134"/>
      <c r="VZS45" s="134"/>
      <c r="VZT45" s="134"/>
      <c r="VZU45" s="134"/>
      <c r="VZV45" s="134"/>
      <c r="VZW45" s="134"/>
      <c r="VZX45" s="134"/>
      <c r="VZY45" s="134"/>
      <c r="VZZ45" s="134"/>
      <c r="WAA45" s="134"/>
      <c r="WAB45" s="134"/>
      <c r="WAC45" s="134"/>
      <c r="WAD45" s="134"/>
      <c r="WAE45" s="134"/>
      <c r="WAF45" s="134"/>
      <c r="WAG45" s="134"/>
      <c r="WAH45" s="134"/>
      <c r="WAI45" s="134"/>
      <c r="WAJ45" s="134"/>
      <c r="WAK45" s="134"/>
      <c r="WAL45" s="134"/>
      <c r="WAM45" s="134"/>
      <c r="WAN45" s="134"/>
      <c r="WAO45" s="134"/>
      <c r="WAP45" s="134"/>
      <c r="WAQ45" s="134"/>
      <c r="WAR45" s="134"/>
      <c r="WAS45" s="134"/>
      <c r="WAT45" s="134"/>
      <c r="WAU45" s="134"/>
      <c r="WAV45" s="134"/>
      <c r="WAW45" s="134"/>
      <c r="WAX45" s="134"/>
      <c r="WAY45" s="134"/>
      <c r="WAZ45" s="134"/>
      <c r="WBA45" s="134"/>
      <c r="WBB45" s="134"/>
      <c r="WBC45" s="134"/>
      <c r="WBD45" s="134"/>
      <c r="WBE45" s="134"/>
      <c r="WBF45" s="134"/>
      <c r="WBG45" s="134"/>
      <c r="WBH45" s="134"/>
      <c r="WBI45" s="134"/>
      <c r="WBJ45" s="134"/>
      <c r="WBK45" s="134"/>
      <c r="WBL45" s="134"/>
      <c r="WBM45" s="134"/>
      <c r="WBN45" s="134"/>
      <c r="WBO45" s="134"/>
      <c r="WBP45" s="134"/>
      <c r="WBQ45" s="134"/>
      <c r="WBR45" s="134"/>
      <c r="WBS45" s="134"/>
      <c r="WBT45" s="134"/>
      <c r="WBU45" s="134"/>
      <c r="WBV45" s="134"/>
      <c r="WBW45" s="134"/>
      <c r="WBX45" s="134"/>
      <c r="WBY45" s="134"/>
      <c r="WBZ45" s="134"/>
      <c r="WCA45" s="134"/>
      <c r="WCB45" s="134"/>
      <c r="WCC45" s="134"/>
      <c r="WCD45" s="134"/>
      <c r="WCE45" s="134"/>
      <c r="WCF45" s="134"/>
      <c r="WCG45" s="134"/>
      <c r="WCH45" s="134"/>
      <c r="WCI45" s="134"/>
      <c r="WCJ45" s="134"/>
      <c r="WCK45" s="134"/>
      <c r="WCL45" s="134"/>
      <c r="WCM45" s="134"/>
      <c r="WCN45" s="134"/>
      <c r="WCO45" s="134"/>
      <c r="WCP45" s="134"/>
      <c r="WCQ45" s="134"/>
      <c r="WCR45" s="134"/>
      <c r="WCS45" s="134"/>
      <c r="WCT45" s="134"/>
      <c r="WCU45" s="134"/>
      <c r="WCV45" s="134"/>
      <c r="WCW45" s="134"/>
      <c r="WCX45" s="134"/>
      <c r="WCY45" s="134"/>
      <c r="WCZ45" s="134"/>
      <c r="WDA45" s="134"/>
      <c r="WDB45" s="134"/>
      <c r="WDC45" s="134"/>
      <c r="WDD45" s="134"/>
      <c r="WDE45" s="134"/>
      <c r="WDF45" s="134"/>
      <c r="WDG45" s="134"/>
      <c r="WDH45" s="134"/>
      <c r="WDI45" s="134"/>
      <c r="WDJ45" s="134"/>
      <c r="WDK45" s="134"/>
      <c r="WDL45" s="134"/>
      <c r="WDM45" s="134"/>
      <c r="WDN45" s="134"/>
      <c r="WDO45" s="134"/>
      <c r="WDP45" s="134"/>
      <c r="WDQ45" s="134"/>
      <c r="WDR45" s="134"/>
      <c r="WDS45" s="134"/>
      <c r="WDT45" s="134"/>
      <c r="WDU45" s="134"/>
      <c r="WDV45" s="134"/>
      <c r="WDW45" s="134"/>
      <c r="WDX45" s="134"/>
      <c r="WDY45" s="134"/>
      <c r="WDZ45" s="134"/>
      <c r="WEA45" s="134"/>
      <c r="WEB45" s="134"/>
      <c r="WEC45" s="134"/>
      <c r="WED45" s="134"/>
      <c r="WEE45" s="134"/>
      <c r="WEF45" s="134"/>
      <c r="WEG45" s="134"/>
      <c r="WEH45" s="134"/>
      <c r="WEI45" s="134"/>
      <c r="WEJ45" s="134"/>
      <c r="WEK45" s="134"/>
      <c r="WEL45" s="134"/>
      <c r="WEM45" s="134"/>
      <c r="WEN45" s="134"/>
      <c r="WEO45" s="134"/>
      <c r="WEP45" s="134"/>
      <c r="WEQ45" s="134"/>
      <c r="WER45" s="134"/>
      <c r="WES45" s="134"/>
      <c r="WET45" s="134"/>
      <c r="WEU45" s="134"/>
      <c r="WEV45" s="134"/>
      <c r="WEW45" s="134"/>
      <c r="WEX45" s="134"/>
      <c r="WEY45" s="134"/>
      <c r="WEZ45" s="134"/>
      <c r="WFA45" s="134"/>
      <c r="WFB45" s="134"/>
      <c r="WFC45" s="134"/>
      <c r="WFD45" s="134"/>
      <c r="WFE45" s="134"/>
      <c r="WFF45" s="134"/>
      <c r="WFG45" s="134"/>
      <c r="WFH45" s="134"/>
      <c r="WFI45" s="134"/>
      <c r="WFJ45" s="134"/>
      <c r="WFK45" s="134"/>
      <c r="WFL45" s="134"/>
      <c r="WFM45" s="134"/>
      <c r="WFN45" s="134"/>
      <c r="WFO45" s="134"/>
      <c r="WFP45" s="134"/>
      <c r="WFQ45" s="134"/>
      <c r="WFR45" s="134"/>
      <c r="WFS45" s="134"/>
      <c r="WFT45" s="134"/>
      <c r="WFU45" s="134"/>
      <c r="WFV45" s="134"/>
      <c r="WFW45" s="134"/>
      <c r="WFX45" s="134"/>
      <c r="WFY45" s="134"/>
      <c r="WFZ45" s="134"/>
      <c r="WGA45" s="134"/>
      <c r="WGB45" s="134"/>
      <c r="WGC45" s="134"/>
      <c r="WGD45" s="134"/>
      <c r="WGE45" s="134"/>
      <c r="WGF45" s="134"/>
      <c r="WGG45" s="134"/>
      <c r="WGH45" s="134"/>
      <c r="WGI45" s="134"/>
      <c r="WGJ45" s="134"/>
      <c r="WGK45" s="134"/>
      <c r="WGL45" s="134"/>
      <c r="WGM45" s="134"/>
      <c r="WGN45" s="134"/>
      <c r="WGO45" s="134"/>
      <c r="WGP45" s="134"/>
      <c r="WGQ45" s="134"/>
      <c r="WGR45" s="134"/>
      <c r="WGS45" s="134"/>
      <c r="WGT45" s="134"/>
      <c r="WGU45" s="134"/>
      <c r="WGV45" s="134"/>
      <c r="WGW45" s="134"/>
      <c r="WGX45" s="134"/>
      <c r="WGY45" s="134"/>
      <c r="WGZ45" s="134"/>
      <c r="WHA45" s="134"/>
      <c r="WHB45" s="134"/>
      <c r="WHC45" s="134"/>
      <c r="WHD45" s="134"/>
      <c r="WHE45" s="134"/>
      <c r="WHF45" s="134"/>
      <c r="WHG45" s="134"/>
      <c r="WHH45" s="134"/>
      <c r="WHI45" s="134"/>
      <c r="WHJ45" s="134"/>
      <c r="WHK45" s="134"/>
      <c r="WHL45" s="134"/>
      <c r="WHM45" s="134"/>
      <c r="WHN45" s="134"/>
      <c r="WHO45" s="134"/>
      <c r="WHP45" s="134"/>
      <c r="WHQ45" s="134"/>
      <c r="WHR45" s="134"/>
      <c r="WHS45" s="134"/>
      <c r="WHT45" s="134"/>
      <c r="WHU45" s="134"/>
      <c r="WHV45" s="134"/>
      <c r="WHW45" s="134"/>
      <c r="WHX45" s="134"/>
      <c r="WHY45" s="134"/>
      <c r="WHZ45" s="134"/>
      <c r="WIA45" s="134"/>
      <c r="WIB45" s="134"/>
      <c r="WIC45" s="134"/>
      <c r="WID45" s="134"/>
      <c r="WIE45" s="134"/>
      <c r="WIF45" s="134"/>
      <c r="WIG45" s="134"/>
      <c r="WIH45" s="134"/>
      <c r="WII45" s="134"/>
      <c r="WIJ45" s="134"/>
      <c r="WIK45" s="134"/>
      <c r="WIL45" s="134"/>
      <c r="WIM45" s="134"/>
      <c r="WIN45" s="134"/>
      <c r="WIO45" s="134"/>
      <c r="WIP45" s="134"/>
      <c r="WIQ45" s="134"/>
      <c r="WIR45" s="134"/>
      <c r="WIS45" s="134"/>
      <c r="WIT45" s="134"/>
      <c r="WIU45" s="134"/>
      <c r="WIV45" s="134"/>
      <c r="WIW45" s="134"/>
      <c r="WIX45" s="134"/>
      <c r="WIY45" s="134"/>
      <c r="WIZ45" s="134"/>
      <c r="WJA45" s="134"/>
      <c r="WJB45" s="134"/>
      <c r="WJC45" s="134"/>
      <c r="WJD45" s="134"/>
      <c r="WJE45" s="134"/>
      <c r="WJF45" s="134"/>
      <c r="WJG45" s="134"/>
      <c r="WJH45" s="134"/>
      <c r="WJI45" s="134"/>
      <c r="WJJ45" s="134"/>
      <c r="WJK45" s="134"/>
      <c r="WJL45" s="134"/>
      <c r="WJM45" s="134"/>
      <c r="WJN45" s="134"/>
      <c r="WJO45" s="134"/>
      <c r="WJP45" s="134"/>
      <c r="WJQ45" s="134"/>
      <c r="WJR45" s="134"/>
      <c r="WJS45" s="134"/>
      <c r="WJT45" s="134"/>
      <c r="WJU45" s="134"/>
      <c r="WJV45" s="134"/>
      <c r="WJW45" s="134"/>
      <c r="WJX45" s="134"/>
      <c r="WJY45" s="134"/>
      <c r="WJZ45" s="134"/>
      <c r="WKA45" s="134"/>
      <c r="WKB45" s="134"/>
      <c r="WKC45" s="134"/>
      <c r="WKD45" s="134"/>
      <c r="WKE45" s="134"/>
      <c r="WKF45" s="134"/>
      <c r="WKG45" s="134"/>
      <c r="WKH45" s="134"/>
      <c r="WKI45" s="134"/>
      <c r="WKJ45" s="134"/>
      <c r="WKK45" s="134"/>
      <c r="WKL45" s="134"/>
      <c r="WKM45" s="134"/>
      <c r="WKN45" s="134"/>
      <c r="WKO45" s="134"/>
      <c r="WKP45" s="134"/>
      <c r="WKQ45" s="134"/>
      <c r="WKR45" s="134"/>
      <c r="WKS45" s="134"/>
      <c r="WKT45" s="134"/>
      <c r="WKU45" s="134"/>
      <c r="WKV45" s="134"/>
      <c r="WKW45" s="134"/>
      <c r="WKX45" s="134"/>
      <c r="WKY45" s="134"/>
      <c r="WKZ45" s="134"/>
      <c r="WLA45" s="134"/>
      <c r="WLB45" s="134"/>
      <c r="WLC45" s="134"/>
      <c r="WLD45" s="134"/>
      <c r="WLE45" s="134"/>
      <c r="WLF45" s="134"/>
      <c r="WLG45" s="134"/>
      <c r="WLH45" s="134"/>
      <c r="WLI45" s="134"/>
      <c r="WLJ45" s="134"/>
      <c r="WLK45" s="134"/>
      <c r="WLL45" s="134"/>
      <c r="WLM45" s="134"/>
      <c r="WLN45" s="134"/>
      <c r="WLO45" s="134"/>
      <c r="WLP45" s="134"/>
      <c r="WLQ45" s="134"/>
      <c r="WLR45" s="134"/>
      <c r="WLS45" s="134"/>
      <c r="WLT45" s="134"/>
      <c r="WLU45" s="134"/>
      <c r="WLV45" s="134"/>
      <c r="WLW45" s="134"/>
      <c r="WLX45" s="134"/>
      <c r="WLY45" s="134"/>
      <c r="WLZ45" s="134"/>
      <c r="WMA45" s="134"/>
      <c r="WMB45" s="134"/>
      <c r="WMC45" s="134"/>
      <c r="WMD45" s="134"/>
      <c r="WME45" s="134"/>
      <c r="WMF45" s="134"/>
      <c r="WMG45" s="134"/>
      <c r="WMH45" s="134"/>
      <c r="WMI45" s="134"/>
      <c r="WMJ45" s="134"/>
      <c r="WMK45" s="134"/>
      <c r="WML45" s="134"/>
      <c r="WMM45" s="134"/>
      <c r="WMN45" s="134"/>
      <c r="WMO45" s="134"/>
      <c r="WMP45" s="134"/>
      <c r="WMQ45" s="134"/>
      <c r="WMR45" s="134"/>
      <c r="WMS45" s="134"/>
      <c r="WMT45" s="134"/>
      <c r="WMU45" s="134"/>
      <c r="WMV45" s="134"/>
      <c r="WMW45" s="134"/>
      <c r="WMX45" s="134"/>
      <c r="WMY45" s="134"/>
      <c r="WMZ45" s="134"/>
      <c r="WNA45" s="134"/>
      <c r="WNB45" s="134"/>
      <c r="WNC45" s="134"/>
      <c r="WND45" s="134"/>
      <c r="WNE45" s="134"/>
      <c r="WNF45" s="134"/>
      <c r="WNG45" s="134"/>
      <c r="WNH45" s="134"/>
      <c r="WNI45" s="134"/>
      <c r="WNJ45" s="134"/>
      <c r="WNK45" s="134"/>
      <c r="WNL45" s="134"/>
      <c r="WNM45" s="134"/>
      <c r="WNN45" s="134"/>
      <c r="WNO45" s="134"/>
      <c r="WNP45" s="134"/>
      <c r="WNQ45" s="134"/>
      <c r="WNR45" s="134"/>
      <c r="WNS45" s="134"/>
      <c r="WNT45" s="134"/>
      <c r="WNU45" s="134"/>
      <c r="WNV45" s="134"/>
      <c r="WNW45" s="134"/>
      <c r="WNX45" s="134"/>
      <c r="WNY45" s="134"/>
      <c r="WNZ45" s="134"/>
      <c r="WOA45" s="134"/>
      <c r="WOB45" s="134"/>
      <c r="WOC45" s="134"/>
      <c r="WOD45" s="134"/>
      <c r="WOE45" s="134"/>
      <c r="WOF45" s="134"/>
      <c r="WOG45" s="134"/>
      <c r="WOH45" s="134"/>
      <c r="WOI45" s="134"/>
      <c r="WOJ45" s="134"/>
      <c r="WOK45" s="134"/>
      <c r="WOL45" s="134"/>
      <c r="WOM45" s="134"/>
      <c r="WON45" s="134"/>
      <c r="WOO45" s="134"/>
      <c r="WOP45" s="134"/>
      <c r="WOQ45" s="134"/>
      <c r="WOR45" s="134"/>
      <c r="WOS45" s="134"/>
      <c r="WOT45" s="134"/>
      <c r="WOU45" s="134"/>
      <c r="WOV45" s="134"/>
      <c r="WOW45" s="134"/>
      <c r="WOX45" s="134"/>
      <c r="WOY45" s="134"/>
      <c r="WOZ45" s="134"/>
      <c r="WPA45" s="134"/>
      <c r="WPB45" s="134"/>
      <c r="WPC45" s="134"/>
      <c r="WPD45" s="134"/>
      <c r="WPE45" s="134"/>
      <c r="WPF45" s="134"/>
      <c r="WPG45" s="134"/>
      <c r="WPH45" s="134"/>
      <c r="WPI45" s="134"/>
      <c r="WPJ45" s="134"/>
      <c r="WPK45" s="134"/>
      <c r="WPL45" s="134"/>
      <c r="WPM45" s="134"/>
      <c r="WPN45" s="134"/>
      <c r="WPO45" s="134"/>
      <c r="WPP45" s="134"/>
      <c r="WPQ45" s="134"/>
      <c r="WPR45" s="134"/>
      <c r="WPS45" s="134"/>
      <c r="WPT45" s="134"/>
      <c r="WPU45" s="134"/>
      <c r="WPV45" s="134"/>
      <c r="WPW45" s="134"/>
      <c r="WPX45" s="134"/>
      <c r="WPY45" s="134"/>
      <c r="WPZ45" s="134"/>
      <c r="WQA45" s="134"/>
      <c r="WQB45" s="134"/>
      <c r="WQC45" s="134"/>
      <c r="WQD45" s="134"/>
      <c r="WQE45" s="134"/>
      <c r="WQF45" s="134"/>
      <c r="WQG45" s="134"/>
      <c r="WQH45" s="134"/>
      <c r="WQI45" s="134"/>
      <c r="WQJ45" s="134"/>
      <c r="WQK45" s="134"/>
      <c r="WQL45" s="134"/>
      <c r="WQM45" s="134"/>
      <c r="WQN45" s="134"/>
      <c r="WQO45" s="134"/>
      <c r="WQP45" s="134"/>
      <c r="WQQ45" s="134"/>
      <c r="WQR45" s="134"/>
      <c r="WQS45" s="134"/>
      <c r="WQT45" s="134"/>
      <c r="WQU45" s="134"/>
      <c r="WQV45" s="134"/>
      <c r="WQW45" s="134"/>
      <c r="WQX45" s="134"/>
      <c r="WQY45" s="134"/>
      <c r="WQZ45" s="134"/>
      <c r="WRA45" s="134"/>
      <c r="WRB45" s="134"/>
      <c r="WRC45" s="134"/>
      <c r="WRD45" s="134"/>
      <c r="WRE45" s="134"/>
      <c r="WRF45" s="134"/>
      <c r="WRG45" s="134"/>
      <c r="WRH45" s="134"/>
      <c r="WRI45" s="134"/>
      <c r="WRJ45" s="134"/>
      <c r="WRK45" s="134"/>
      <c r="WRL45" s="134"/>
      <c r="WRM45" s="134"/>
      <c r="WRN45" s="134"/>
      <c r="WRO45" s="134"/>
      <c r="WRP45" s="134"/>
      <c r="WRQ45" s="134"/>
      <c r="WRR45" s="134"/>
      <c r="WRS45" s="134"/>
      <c r="WRT45" s="134"/>
      <c r="WRU45" s="134"/>
      <c r="WRV45" s="134"/>
      <c r="WRW45" s="134"/>
      <c r="WRX45" s="134"/>
      <c r="WRY45" s="134"/>
      <c r="WRZ45" s="134"/>
      <c r="WSA45" s="134"/>
      <c r="WSB45" s="134"/>
      <c r="WSC45" s="134"/>
      <c r="WSD45" s="134"/>
      <c r="WSE45" s="134"/>
      <c r="WSF45" s="134"/>
      <c r="WSG45" s="134"/>
      <c r="WSH45" s="134"/>
      <c r="WSI45" s="134"/>
      <c r="WSJ45" s="134"/>
      <c r="WSK45" s="134"/>
      <c r="WSL45" s="134"/>
      <c r="WSM45" s="134"/>
      <c r="WSN45" s="134"/>
      <c r="WSO45" s="134"/>
      <c r="WSP45" s="134"/>
      <c r="WSQ45" s="134"/>
      <c r="WSR45" s="134"/>
      <c r="WSS45" s="134"/>
      <c r="WST45" s="134"/>
      <c r="WSU45" s="134"/>
      <c r="WSV45" s="134"/>
      <c r="WSW45" s="134"/>
      <c r="WSX45" s="134"/>
      <c r="WSY45" s="134"/>
      <c r="WSZ45" s="134"/>
      <c r="WTA45" s="134"/>
      <c r="WTB45" s="134"/>
      <c r="WTC45" s="134"/>
      <c r="WTD45" s="134"/>
      <c r="WTE45" s="134"/>
      <c r="WTF45" s="134"/>
      <c r="WTG45" s="134"/>
      <c r="WTH45" s="134"/>
      <c r="WTI45" s="134"/>
      <c r="WTJ45" s="134"/>
      <c r="WTK45" s="134"/>
      <c r="WTL45" s="134"/>
      <c r="WTM45" s="134"/>
      <c r="WTN45" s="134"/>
      <c r="WTO45" s="134"/>
      <c r="WTP45" s="134"/>
      <c r="WTQ45" s="134"/>
      <c r="WTR45" s="134"/>
      <c r="WTS45" s="134"/>
      <c r="WTT45" s="134"/>
      <c r="WTU45" s="134"/>
      <c r="WTV45" s="134"/>
      <c r="WTW45" s="134"/>
      <c r="WTX45" s="134"/>
      <c r="WTY45" s="134"/>
      <c r="WTZ45" s="134"/>
      <c r="WUA45" s="134"/>
      <c r="WUB45" s="134"/>
      <c r="WUC45" s="134"/>
      <c r="WUD45" s="134"/>
      <c r="WUE45" s="134"/>
      <c r="WUF45" s="134"/>
      <c r="WUG45" s="134"/>
      <c r="WUH45" s="134"/>
      <c r="WUI45" s="134"/>
      <c r="WUJ45" s="134"/>
      <c r="WUK45" s="134"/>
      <c r="WUL45" s="134"/>
      <c r="WUM45" s="134"/>
      <c r="WUN45" s="134"/>
      <c r="WUO45" s="134"/>
      <c r="WUP45" s="134"/>
      <c r="WUQ45" s="134"/>
      <c r="WUR45" s="134"/>
      <c r="WUS45" s="134"/>
      <c r="WUT45" s="134"/>
      <c r="WUU45" s="134"/>
      <c r="WUV45" s="134"/>
      <c r="WUW45" s="134"/>
      <c r="WUX45" s="134"/>
      <c r="WUY45" s="134"/>
      <c r="WUZ45" s="134"/>
      <c r="WVA45" s="134"/>
      <c r="WVB45" s="134"/>
      <c r="WVC45" s="134"/>
      <c r="WVD45" s="134"/>
      <c r="WVE45" s="134"/>
      <c r="WVF45" s="134"/>
      <c r="WVG45" s="134"/>
      <c r="WVH45" s="134"/>
      <c r="WVI45" s="134"/>
      <c r="WVJ45" s="134"/>
      <c r="WVK45" s="134"/>
      <c r="WVL45" s="134"/>
      <c r="WVM45" s="134"/>
      <c r="WVN45" s="134"/>
      <c r="WVO45" s="134"/>
      <c r="WVP45" s="134"/>
      <c r="WVQ45" s="134"/>
      <c r="WVR45" s="134"/>
      <c r="WVS45" s="134"/>
      <c r="WVT45" s="134"/>
      <c r="WVU45" s="134"/>
      <c r="WVV45" s="134"/>
      <c r="WVW45" s="134"/>
      <c r="WVX45" s="134"/>
      <c r="WVY45" s="134"/>
      <c r="WVZ45" s="134"/>
      <c r="WWA45" s="134"/>
      <c r="WWB45" s="134"/>
      <c r="WWC45" s="134"/>
      <c r="WWD45" s="134"/>
      <c r="WWE45" s="134"/>
      <c r="WWF45" s="134"/>
      <c r="WWG45" s="134"/>
      <c r="WWH45" s="134"/>
      <c r="WWI45" s="134"/>
      <c r="WWJ45" s="134"/>
      <c r="WWK45" s="134"/>
      <c r="WWL45" s="134"/>
      <c r="WWM45" s="134"/>
      <c r="WWN45" s="134"/>
      <c r="WWO45" s="134"/>
      <c r="WWP45" s="134"/>
      <c r="WWQ45" s="134"/>
      <c r="WWR45" s="134"/>
      <c r="WWS45" s="134"/>
      <c r="WWT45" s="134"/>
      <c r="WWU45" s="134"/>
      <c r="WWV45" s="134"/>
      <c r="WWW45" s="134"/>
      <c r="WWX45" s="134"/>
      <c r="WWY45" s="134"/>
      <c r="WWZ45" s="134"/>
      <c r="WXA45" s="134"/>
      <c r="WXB45" s="134"/>
      <c r="WXC45" s="134"/>
      <c r="WXD45" s="134"/>
      <c r="WXE45" s="134"/>
      <c r="WXF45" s="134"/>
      <c r="WXG45" s="134"/>
      <c r="WXH45" s="134"/>
      <c r="WXI45" s="134"/>
      <c r="WXJ45" s="134"/>
      <c r="WXK45" s="134"/>
      <c r="WXL45" s="134"/>
      <c r="WXM45" s="134"/>
      <c r="WXN45" s="134"/>
      <c r="WXO45" s="134"/>
      <c r="WXP45" s="134"/>
      <c r="WXQ45" s="134"/>
      <c r="WXR45" s="134"/>
      <c r="WXS45" s="134"/>
      <c r="WXT45" s="134"/>
      <c r="WXU45" s="134"/>
      <c r="WXV45" s="134"/>
      <c r="WXW45" s="134"/>
      <c r="WXX45" s="134"/>
      <c r="WXY45" s="134"/>
      <c r="WXZ45" s="134"/>
      <c r="WYA45" s="134"/>
      <c r="WYB45" s="134"/>
      <c r="WYC45" s="134"/>
      <c r="WYD45" s="134"/>
      <c r="WYE45" s="134"/>
      <c r="WYF45" s="134"/>
      <c r="WYG45" s="134"/>
      <c r="WYH45" s="134"/>
      <c r="WYI45" s="134"/>
      <c r="WYJ45" s="134"/>
      <c r="WYK45" s="134"/>
      <c r="WYL45" s="134"/>
      <c r="WYM45" s="134"/>
      <c r="WYN45" s="134"/>
      <c r="WYO45" s="134"/>
      <c r="WYP45" s="134"/>
      <c r="WYQ45" s="134"/>
      <c r="WYR45" s="134"/>
      <c r="WYS45" s="134"/>
      <c r="WYT45" s="134"/>
      <c r="WYU45" s="134"/>
      <c r="WYV45" s="134"/>
      <c r="WYW45" s="134"/>
      <c r="WYX45" s="134"/>
      <c r="WYY45" s="134"/>
      <c r="WYZ45" s="134"/>
      <c r="WZA45" s="134"/>
      <c r="WZB45" s="134"/>
      <c r="WZC45" s="134"/>
      <c r="WZD45" s="134"/>
      <c r="WZE45" s="134"/>
      <c r="WZF45" s="134"/>
      <c r="WZG45" s="134"/>
      <c r="WZH45" s="134"/>
      <c r="WZI45" s="134"/>
      <c r="WZJ45" s="134"/>
      <c r="WZK45" s="134"/>
      <c r="WZL45" s="134"/>
      <c r="WZM45" s="134"/>
      <c r="WZN45" s="134"/>
      <c r="WZO45" s="134"/>
      <c r="WZP45" s="134"/>
      <c r="WZQ45" s="134"/>
      <c r="WZR45" s="134"/>
      <c r="WZS45" s="134"/>
      <c r="WZT45" s="134"/>
      <c r="WZU45" s="134"/>
      <c r="WZV45" s="134"/>
      <c r="WZW45" s="134"/>
      <c r="WZX45" s="134"/>
      <c r="WZY45" s="134"/>
      <c r="WZZ45" s="134"/>
      <c r="XAA45" s="134"/>
      <c r="XAB45" s="134"/>
      <c r="XAC45" s="134"/>
      <c r="XAD45" s="134"/>
      <c r="XAE45" s="134"/>
      <c r="XAF45" s="134"/>
      <c r="XAG45" s="134"/>
      <c r="XAH45" s="134"/>
      <c r="XAI45" s="134"/>
      <c r="XAJ45" s="134"/>
      <c r="XAK45" s="134"/>
      <c r="XAL45" s="134"/>
      <c r="XAM45" s="134"/>
      <c r="XAN45" s="134"/>
      <c r="XAO45" s="134"/>
      <c r="XAP45" s="134"/>
      <c r="XAQ45" s="134"/>
      <c r="XAR45" s="134"/>
      <c r="XAS45" s="134"/>
      <c r="XAT45" s="134"/>
      <c r="XAU45" s="134"/>
      <c r="XAV45" s="134"/>
      <c r="XAW45" s="134"/>
      <c r="XAX45" s="134"/>
      <c r="XAY45" s="134"/>
      <c r="XAZ45" s="134"/>
      <c r="XBA45" s="134"/>
      <c r="XBB45" s="134"/>
      <c r="XBC45" s="134"/>
      <c r="XBD45" s="134"/>
      <c r="XBE45" s="134"/>
      <c r="XBF45" s="134"/>
      <c r="XBG45" s="134"/>
      <c r="XBH45" s="134"/>
      <c r="XBI45" s="134"/>
      <c r="XBJ45" s="134"/>
      <c r="XBK45" s="134"/>
      <c r="XBL45" s="134"/>
      <c r="XBM45" s="134"/>
      <c r="XBN45" s="134"/>
      <c r="XBO45" s="134"/>
      <c r="XBP45" s="134"/>
      <c r="XBQ45" s="134"/>
      <c r="XBR45" s="134"/>
      <c r="XBS45" s="134"/>
      <c r="XBT45" s="134"/>
      <c r="XBU45" s="134"/>
      <c r="XBV45" s="134"/>
      <c r="XBW45" s="134"/>
      <c r="XBX45" s="134"/>
      <c r="XBY45" s="134"/>
      <c r="XBZ45" s="134"/>
      <c r="XCA45" s="134"/>
      <c r="XCB45" s="134"/>
      <c r="XCC45" s="134"/>
      <c r="XCD45" s="134"/>
      <c r="XCE45" s="134"/>
      <c r="XCF45" s="134"/>
      <c r="XCG45" s="134"/>
      <c r="XCH45" s="134"/>
      <c r="XCI45" s="134"/>
      <c r="XCJ45" s="134"/>
      <c r="XCK45" s="134"/>
      <c r="XCL45" s="134"/>
      <c r="XCM45" s="134"/>
      <c r="XCN45" s="134"/>
      <c r="XCO45" s="134"/>
      <c r="XCP45" s="134"/>
      <c r="XCQ45" s="134"/>
      <c r="XCR45" s="134"/>
      <c r="XCS45" s="134"/>
      <c r="XCT45" s="134"/>
      <c r="XCU45" s="134"/>
      <c r="XCV45" s="134"/>
      <c r="XCW45" s="134"/>
      <c r="XCX45" s="134"/>
      <c r="XCY45" s="134"/>
      <c r="XCZ45" s="134"/>
      <c r="XDA45" s="134"/>
      <c r="XDB45" s="134"/>
      <c r="XDC45" s="134"/>
      <c r="XDD45" s="134"/>
      <c r="XDE45" s="134"/>
      <c r="XDF45" s="134"/>
      <c r="XDG45" s="134"/>
      <c r="XDH45" s="134"/>
      <c r="XDI45" s="134"/>
      <c r="XDJ45" s="134"/>
      <c r="XDK45" s="134"/>
      <c r="XDL45" s="134"/>
      <c r="XDM45" s="134"/>
      <c r="XDN45" s="134"/>
      <c r="XDO45" s="134"/>
      <c r="XDP45" s="134"/>
      <c r="XDQ45" s="134"/>
      <c r="XDR45" s="134"/>
      <c r="XDS45" s="134"/>
      <c r="XDT45" s="134"/>
      <c r="XDU45" s="134"/>
      <c r="XDV45" s="134"/>
      <c r="XDW45" s="134"/>
      <c r="XDX45" s="134"/>
      <c r="XDY45" s="134"/>
      <c r="XDZ45" s="134"/>
      <c r="XEA45" s="134"/>
      <c r="XEB45" s="134"/>
      <c r="XEC45" s="134"/>
      <c r="XED45" s="134"/>
      <c r="XEE45" s="134"/>
      <c r="XEF45" s="134"/>
      <c r="XEG45" s="134"/>
      <c r="XEH45" s="134"/>
      <c r="XEI45" s="134"/>
      <c r="XEJ45" s="134"/>
      <c r="XEK45" s="134"/>
      <c r="XEL45" s="134"/>
      <c r="XEM45" s="134"/>
      <c r="XEN45" s="134"/>
      <c r="XEO45" s="134"/>
      <c r="XEP45" s="134"/>
      <c r="XEQ45" s="134"/>
      <c r="XER45" s="134"/>
      <c r="XES45" s="134"/>
      <c r="XET45" s="134"/>
      <c r="XEU45" s="134"/>
      <c r="XEV45" s="134"/>
      <c r="XEW45" s="134"/>
      <c r="XEX45" s="134"/>
      <c r="XEY45" s="134"/>
      <c r="XEZ45" s="134"/>
      <c r="XFA45" s="134"/>
      <c r="XFB45" s="134"/>
      <c r="XFC45" s="134"/>
      <c r="XFD45" s="134"/>
    </row>
    <row r="46" s="10" customFormat="1" customHeight="1" spans="1:16384">
      <c r="A46" s="45" t="str">
        <f t="shared" si="4"/>
        <v>YU6</v>
      </c>
      <c r="B46" s="46">
        <f t="shared" si="5"/>
        <v>210.0895</v>
      </c>
      <c r="C46" s="46">
        <f t="shared" si="6"/>
        <v>230.0895</v>
      </c>
      <c r="D46" s="47">
        <f t="shared" si="7"/>
        <v>20</v>
      </c>
      <c r="E46" s="48">
        <f t="shared" ref="E46:H46" si="34">G10</f>
        <v>3.348</v>
      </c>
      <c r="F46" s="48">
        <f t="shared" si="34"/>
        <v>3.348</v>
      </c>
      <c r="G46" s="48">
        <f t="shared" si="34"/>
        <v>-1.15032</v>
      </c>
      <c r="H46" s="48">
        <f t="shared" si="34"/>
        <v>-1.928</v>
      </c>
      <c r="I46" s="48">
        <f t="shared" si="9"/>
        <v>4.49832</v>
      </c>
      <c r="J46" s="75">
        <f t="shared" si="10"/>
        <v>5.276</v>
      </c>
      <c r="K46" s="76">
        <f t="shared" si="11"/>
        <v>0.7</v>
      </c>
      <c r="L46" s="76">
        <f>LOOKUP(MAX(J46,I46),{0,3,4,5,6.5,7.5,9,10},{0.3,0.4,0.5,0.6,0.7,0.8,0.9})</f>
        <v>0.6</v>
      </c>
      <c r="M46" s="76">
        <f t="shared" si="12"/>
        <v>23.45</v>
      </c>
      <c r="N46" s="76">
        <f t="shared" si="13"/>
        <v>23.45</v>
      </c>
      <c r="O46" s="77">
        <f t="shared" si="14"/>
        <v>2.33428</v>
      </c>
      <c r="P46" s="78">
        <f t="shared" si="15"/>
        <v>2.61196</v>
      </c>
      <c r="Q46" s="78">
        <f t="shared" ref="Q46:S46" si="35">M10</f>
        <v>1.75</v>
      </c>
      <c r="R46" s="47">
        <f t="shared" si="35"/>
        <v>1.75</v>
      </c>
      <c r="S46" s="113">
        <f t="shared" si="35"/>
        <v>1</v>
      </c>
      <c r="T46" s="114">
        <f t="shared" si="17"/>
        <v>2.11827</v>
      </c>
      <c r="U46" s="77">
        <f t="shared" si="18"/>
        <v>2.10595</v>
      </c>
      <c r="V46" s="77">
        <f t="shared" ref="V46:X46" si="36">R10</f>
        <v>0.45</v>
      </c>
      <c r="W46" s="114">
        <f t="shared" si="36"/>
        <v>0.45</v>
      </c>
      <c r="X46" s="115">
        <f t="shared" si="36"/>
        <v>0</v>
      </c>
      <c r="Y46" s="94">
        <f t="shared" si="20"/>
        <v>4.32796</v>
      </c>
      <c r="Z46" s="94">
        <f t="shared" si="21"/>
        <v>0</v>
      </c>
      <c r="AA46" s="134"/>
      <c r="AB46" s="135"/>
      <c r="AC46" s="135"/>
      <c r="AD46" s="134"/>
      <c r="AE46" s="134"/>
      <c r="AF46" s="134"/>
      <c r="AG46" s="134"/>
      <c r="AH46" s="134"/>
      <c r="AI46" s="134"/>
      <c r="AJ46" s="134"/>
      <c r="AK46" s="134"/>
      <c r="AL46" s="134"/>
      <c r="AM46" s="134"/>
      <c r="AN46" s="134"/>
      <c r="AO46" s="134"/>
      <c r="AP46" s="134"/>
      <c r="AQ46" s="134"/>
      <c r="AR46" s="134"/>
      <c r="AS46" s="134"/>
      <c r="AT46" s="134"/>
      <c r="AU46" s="134"/>
      <c r="AV46" s="134"/>
      <c r="AW46" s="134"/>
      <c r="AX46" s="134"/>
      <c r="AY46" s="134"/>
      <c r="AZ46" s="134"/>
      <c r="BA46" s="134"/>
      <c r="BB46" s="134"/>
      <c r="BC46" s="134"/>
      <c r="BD46" s="134"/>
      <c r="BE46" s="134"/>
      <c r="BF46" s="134"/>
      <c r="BG46" s="134"/>
      <c r="BH46" s="134"/>
      <c r="BI46" s="134"/>
      <c r="BJ46" s="134"/>
      <c r="BK46" s="134"/>
      <c r="BL46" s="134"/>
      <c r="BM46" s="134"/>
      <c r="BN46" s="134"/>
      <c r="BO46" s="134"/>
      <c r="BP46" s="134"/>
      <c r="BQ46" s="134"/>
      <c r="BR46" s="134"/>
      <c r="BS46" s="134"/>
      <c r="BT46" s="134"/>
      <c r="BU46" s="134"/>
      <c r="BV46" s="134"/>
      <c r="BW46" s="134"/>
      <c r="BX46" s="134"/>
      <c r="BY46" s="134"/>
      <c r="BZ46" s="134"/>
      <c r="CA46" s="134"/>
      <c r="CB46" s="134"/>
      <c r="CC46" s="134"/>
      <c r="CD46" s="134"/>
      <c r="CE46" s="134"/>
      <c r="CF46" s="134"/>
      <c r="CG46" s="134"/>
      <c r="CH46" s="134"/>
      <c r="CI46" s="134"/>
      <c r="CJ46" s="134"/>
      <c r="CK46" s="134"/>
      <c r="CL46" s="134"/>
      <c r="CM46" s="134"/>
      <c r="CN46" s="134"/>
      <c r="CO46" s="134"/>
      <c r="CP46" s="134"/>
      <c r="CQ46" s="134"/>
      <c r="CR46" s="134"/>
      <c r="CS46" s="134"/>
      <c r="CT46" s="134"/>
      <c r="CU46" s="134"/>
      <c r="CV46" s="134"/>
      <c r="CW46" s="134"/>
      <c r="CX46" s="134"/>
      <c r="CY46" s="134"/>
      <c r="CZ46" s="134"/>
      <c r="DA46" s="134"/>
      <c r="DB46" s="134"/>
      <c r="DC46" s="134"/>
      <c r="DD46" s="134"/>
      <c r="DE46" s="134"/>
      <c r="DF46" s="134"/>
      <c r="DG46" s="134"/>
      <c r="DH46" s="134"/>
      <c r="DI46" s="134"/>
      <c r="DJ46" s="134"/>
      <c r="DK46" s="134"/>
      <c r="DL46" s="134"/>
      <c r="DM46" s="134"/>
      <c r="DN46" s="134"/>
      <c r="DO46" s="134"/>
      <c r="DP46" s="134"/>
      <c r="DQ46" s="134"/>
      <c r="DR46" s="134"/>
      <c r="DS46" s="134"/>
      <c r="DT46" s="134"/>
      <c r="DU46" s="134"/>
      <c r="DV46" s="134"/>
      <c r="DW46" s="134"/>
      <c r="DX46" s="134"/>
      <c r="DY46" s="134"/>
      <c r="DZ46" s="134"/>
      <c r="EA46" s="134"/>
      <c r="EB46" s="134"/>
      <c r="EC46" s="134"/>
      <c r="ED46" s="134"/>
      <c r="EE46" s="134"/>
      <c r="EF46" s="134"/>
      <c r="EG46" s="134"/>
      <c r="EH46" s="134"/>
      <c r="EI46" s="134"/>
      <c r="EJ46" s="134"/>
      <c r="EK46" s="134"/>
      <c r="EL46" s="134"/>
      <c r="EM46" s="134"/>
      <c r="EN46" s="134"/>
      <c r="EO46" s="134"/>
      <c r="EP46" s="134"/>
      <c r="EQ46" s="134"/>
      <c r="ER46" s="134"/>
      <c r="ES46" s="134"/>
      <c r="ET46" s="134"/>
      <c r="EU46" s="134"/>
      <c r="EV46" s="134"/>
      <c r="EW46" s="134"/>
      <c r="EX46" s="134"/>
      <c r="EY46" s="134"/>
      <c r="EZ46" s="134"/>
      <c r="FA46" s="134"/>
      <c r="FB46" s="134"/>
      <c r="FC46" s="134"/>
      <c r="FD46" s="134"/>
      <c r="FE46" s="134"/>
      <c r="FF46" s="134"/>
      <c r="FG46" s="134"/>
      <c r="FH46" s="134"/>
      <c r="FI46" s="134"/>
      <c r="FJ46" s="134"/>
      <c r="FK46" s="134"/>
      <c r="FL46" s="134"/>
      <c r="FM46" s="134"/>
      <c r="FN46" s="134"/>
      <c r="FO46" s="134"/>
      <c r="FP46" s="134"/>
      <c r="FQ46" s="134"/>
      <c r="FR46" s="134"/>
      <c r="FS46" s="134"/>
      <c r="FT46" s="134"/>
      <c r="FU46" s="134"/>
      <c r="FV46" s="134"/>
      <c r="FW46" s="134"/>
      <c r="FX46" s="134"/>
      <c r="FY46" s="134"/>
      <c r="FZ46" s="134"/>
      <c r="GA46" s="134"/>
      <c r="GB46" s="134"/>
      <c r="GC46" s="134"/>
      <c r="GD46" s="134"/>
      <c r="GE46" s="134"/>
      <c r="GF46" s="134"/>
      <c r="GG46" s="134"/>
      <c r="GH46" s="134"/>
      <c r="GI46" s="134"/>
      <c r="GJ46" s="134"/>
      <c r="GK46" s="134"/>
      <c r="GL46" s="134"/>
      <c r="GM46" s="134"/>
      <c r="GN46" s="134"/>
      <c r="GO46" s="134"/>
      <c r="GP46" s="134"/>
      <c r="GQ46" s="134"/>
      <c r="GR46" s="134"/>
      <c r="GS46" s="134"/>
      <c r="GT46" s="134"/>
      <c r="GU46" s="134"/>
      <c r="GV46" s="134"/>
      <c r="GW46" s="134"/>
      <c r="GX46" s="134"/>
      <c r="GY46" s="134"/>
      <c r="GZ46" s="134"/>
      <c r="HA46" s="134"/>
      <c r="HB46" s="134"/>
      <c r="HC46" s="134"/>
      <c r="HD46" s="134"/>
      <c r="HE46" s="134"/>
      <c r="HF46" s="134"/>
      <c r="HG46" s="134"/>
      <c r="HH46" s="134"/>
      <c r="HI46" s="134"/>
      <c r="HJ46" s="134"/>
      <c r="HK46" s="134"/>
      <c r="HL46" s="134"/>
      <c r="HM46" s="134"/>
      <c r="HN46" s="134"/>
      <c r="HO46" s="134"/>
      <c r="HP46" s="134"/>
      <c r="HQ46" s="134"/>
      <c r="HR46" s="134"/>
      <c r="HS46" s="134"/>
      <c r="HT46" s="134"/>
      <c r="HU46" s="134"/>
      <c r="HV46" s="134"/>
      <c r="HW46" s="134"/>
      <c r="HX46" s="134"/>
      <c r="HY46" s="134"/>
      <c r="HZ46" s="134"/>
      <c r="IA46" s="134"/>
      <c r="IB46" s="134"/>
      <c r="IC46" s="134"/>
      <c r="ID46" s="134"/>
      <c r="IE46" s="134"/>
      <c r="IF46" s="134"/>
      <c r="IG46" s="134"/>
      <c r="IH46" s="134"/>
      <c r="II46" s="134"/>
      <c r="IJ46" s="134"/>
      <c r="IK46" s="134"/>
      <c r="IL46" s="134"/>
      <c r="IM46" s="134"/>
      <c r="IN46" s="134"/>
      <c r="IO46" s="134"/>
      <c r="IP46" s="134"/>
      <c r="IQ46" s="134"/>
      <c r="IR46" s="134"/>
      <c r="IS46" s="134"/>
      <c r="IT46" s="134"/>
      <c r="IU46" s="134"/>
      <c r="IV46" s="134"/>
      <c r="IW46" s="134"/>
      <c r="IX46" s="134"/>
      <c r="IY46" s="134"/>
      <c r="IZ46" s="134"/>
      <c r="JA46" s="134"/>
      <c r="JB46" s="134"/>
      <c r="JC46" s="134"/>
      <c r="JD46" s="134"/>
      <c r="JE46" s="134"/>
      <c r="JF46" s="134"/>
      <c r="JG46" s="134"/>
      <c r="JH46" s="134"/>
      <c r="JI46" s="134"/>
      <c r="JJ46" s="134"/>
      <c r="JK46" s="134"/>
      <c r="JL46" s="134"/>
      <c r="JM46" s="134"/>
      <c r="JN46" s="134"/>
      <c r="JO46" s="134"/>
      <c r="JP46" s="134"/>
      <c r="JQ46" s="134"/>
      <c r="JR46" s="134"/>
      <c r="JS46" s="134"/>
      <c r="JT46" s="134"/>
      <c r="JU46" s="134"/>
      <c r="JV46" s="134"/>
      <c r="JW46" s="134"/>
      <c r="JX46" s="134"/>
      <c r="JY46" s="134"/>
      <c r="JZ46" s="134"/>
      <c r="KA46" s="134"/>
      <c r="KB46" s="134"/>
      <c r="KC46" s="134"/>
      <c r="KD46" s="134"/>
      <c r="KE46" s="134"/>
      <c r="KF46" s="134"/>
      <c r="KG46" s="134"/>
      <c r="KH46" s="134"/>
      <c r="KI46" s="134"/>
      <c r="KJ46" s="134"/>
      <c r="KK46" s="134"/>
      <c r="KL46" s="134"/>
      <c r="KM46" s="134"/>
      <c r="KN46" s="134"/>
      <c r="KO46" s="134"/>
      <c r="KP46" s="134"/>
      <c r="KQ46" s="134"/>
      <c r="KR46" s="134"/>
      <c r="KS46" s="134"/>
      <c r="KT46" s="134"/>
      <c r="KU46" s="134"/>
      <c r="KV46" s="134"/>
      <c r="KW46" s="134"/>
      <c r="KX46" s="134"/>
      <c r="KY46" s="134"/>
      <c r="KZ46" s="134"/>
      <c r="LA46" s="134"/>
      <c r="LB46" s="134"/>
      <c r="LC46" s="134"/>
      <c r="LD46" s="134"/>
      <c r="LE46" s="134"/>
      <c r="LF46" s="134"/>
      <c r="LG46" s="134"/>
      <c r="LH46" s="134"/>
      <c r="LI46" s="134"/>
      <c r="LJ46" s="134"/>
      <c r="LK46" s="134"/>
      <c r="LL46" s="134"/>
      <c r="LM46" s="134"/>
      <c r="LN46" s="134"/>
      <c r="LO46" s="134"/>
      <c r="LP46" s="134"/>
      <c r="LQ46" s="134"/>
      <c r="LR46" s="134"/>
      <c r="LS46" s="134"/>
      <c r="LT46" s="134"/>
      <c r="LU46" s="134"/>
      <c r="LV46" s="134"/>
      <c r="LW46" s="134"/>
      <c r="LX46" s="134"/>
      <c r="LY46" s="134"/>
      <c r="LZ46" s="134"/>
      <c r="MA46" s="134"/>
      <c r="MB46" s="134"/>
      <c r="MC46" s="134"/>
      <c r="MD46" s="134"/>
      <c r="ME46" s="134"/>
      <c r="MF46" s="134"/>
      <c r="MG46" s="134"/>
      <c r="MH46" s="134"/>
      <c r="MI46" s="134"/>
      <c r="MJ46" s="134"/>
      <c r="MK46" s="134"/>
      <c r="ML46" s="134"/>
      <c r="MM46" s="134"/>
      <c r="MN46" s="134"/>
      <c r="MO46" s="134"/>
      <c r="MP46" s="134"/>
      <c r="MQ46" s="134"/>
      <c r="MR46" s="134"/>
      <c r="MS46" s="134"/>
      <c r="MT46" s="134"/>
      <c r="MU46" s="134"/>
      <c r="MV46" s="134"/>
      <c r="MW46" s="134"/>
      <c r="MX46" s="134"/>
      <c r="MY46" s="134"/>
      <c r="MZ46" s="134"/>
      <c r="NA46" s="134"/>
      <c r="NB46" s="134"/>
      <c r="NC46" s="134"/>
      <c r="ND46" s="134"/>
      <c r="NE46" s="134"/>
      <c r="NF46" s="134"/>
      <c r="NG46" s="134"/>
      <c r="NH46" s="134"/>
      <c r="NI46" s="134"/>
      <c r="NJ46" s="134"/>
      <c r="NK46" s="134"/>
      <c r="NL46" s="134"/>
      <c r="NM46" s="134"/>
      <c r="NN46" s="134"/>
      <c r="NO46" s="134"/>
      <c r="NP46" s="134"/>
      <c r="NQ46" s="134"/>
      <c r="NR46" s="134"/>
      <c r="NS46" s="134"/>
      <c r="NT46" s="134"/>
      <c r="NU46" s="134"/>
      <c r="NV46" s="134"/>
      <c r="NW46" s="134"/>
      <c r="NX46" s="134"/>
      <c r="NY46" s="134"/>
      <c r="NZ46" s="134"/>
      <c r="OA46" s="134"/>
      <c r="OB46" s="134"/>
      <c r="OC46" s="134"/>
      <c r="OD46" s="134"/>
      <c r="OE46" s="134"/>
      <c r="OF46" s="134"/>
      <c r="OG46" s="134"/>
      <c r="OH46" s="134"/>
      <c r="OI46" s="134"/>
      <c r="OJ46" s="134"/>
      <c r="OK46" s="134"/>
      <c r="OL46" s="134"/>
      <c r="OM46" s="134"/>
      <c r="ON46" s="134"/>
      <c r="OO46" s="134"/>
      <c r="OP46" s="134"/>
      <c r="OQ46" s="134"/>
      <c r="OR46" s="134"/>
      <c r="OS46" s="134"/>
      <c r="OT46" s="134"/>
      <c r="OU46" s="134"/>
      <c r="OV46" s="134"/>
      <c r="OW46" s="134"/>
      <c r="OX46" s="134"/>
      <c r="OY46" s="134"/>
      <c r="OZ46" s="134"/>
      <c r="PA46" s="134"/>
      <c r="PB46" s="134"/>
      <c r="PC46" s="134"/>
      <c r="PD46" s="134"/>
      <c r="PE46" s="134"/>
      <c r="PF46" s="134"/>
      <c r="PG46" s="134"/>
      <c r="PH46" s="134"/>
      <c r="PI46" s="134"/>
      <c r="PJ46" s="134"/>
      <c r="PK46" s="134"/>
      <c r="PL46" s="134"/>
      <c r="PM46" s="134"/>
      <c r="PN46" s="134"/>
      <c r="PO46" s="134"/>
      <c r="PP46" s="134"/>
      <c r="PQ46" s="134"/>
      <c r="PR46" s="134"/>
      <c r="PS46" s="134"/>
      <c r="PT46" s="134"/>
      <c r="PU46" s="134"/>
      <c r="PV46" s="134"/>
      <c r="PW46" s="134"/>
      <c r="PX46" s="134"/>
      <c r="PY46" s="134"/>
      <c r="PZ46" s="134"/>
      <c r="QA46" s="134"/>
      <c r="QB46" s="134"/>
      <c r="QC46" s="134"/>
      <c r="QD46" s="134"/>
      <c r="QE46" s="134"/>
      <c r="QF46" s="134"/>
      <c r="QG46" s="134"/>
      <c r="QH46" s="134"/>
      <c r="QI46" s="134"/>
      <c r="QJ46" s="134"/>
      <c r="QK46" s="134"/>
      <c r="QL46" s="134"/>
      <c r="QM46" s="134"/>
      <c r="QN46" s="134"/>
      <c r="QO46" s="134"/>
      <c r="QP46" s="134"/>
      <c r="QQ46" s="134"/>
      <c r="QR46" s="134"/>
      <c r="QS46" s="134"/>
      <c r="QT46" s="134"/>
      <c r="QU46" s="134"/>
      <c r="QV46" s="134"/>
      <c r="QW46" s="134"/>
      <c r="QX46" s="134"/>
      <c r="QY46" s="134"/>
      <c r="QZ46" s="134"/>
      <c r="RA46" s="134"/>
      <c r="RB46" s="134"/>
      <c r="RC46" s="134"/>
      <c r="RD46" s="134"/>
      <c r="RE46" s="134"/>
      <c r="RF46" s="134"/>
      <c r="RG46" s="134"/>
      <c r="RH46" s="134"/>
      <c r="RI46" s="134"/>
      <c r="RJ46" s="134"/>
      <c r="RK46" s="134"/>
      <c r="RL46" s="134"/>
      <c r="RM46" s="134"/>
      <c r="RN46" s="134"/>
      <c r="RO46" s="134"/>
      <c r="RP46" s="134"/>
      <c r="RQ46" s="134"/>
      <c r="RR46" s="134"/>
      <c r="RS46" s="134"/>
      <c r="RT46" s="134"/>
      <c r="RU46" s="134"/>
      <c r="RV46" s="134"/>
      <c r="RW46" s="134"/>
      <c r="RX46" s="134"/>
      <c r="RY46" s="134"/>
      <c r="RZ46" s="134"/>
      <c r="SA46" s="134"/>
      <c r="SB46" s="134"/>
      <c r="SC46" s="134"/>
      <c r="SD46" s="134"/>
      <c r="SE46" s="134"/>
      <c r="SF46" s="134"/>
      <c r="SG46" s="134"/>
      <c r="SH46" s="134"/>
      <c r="SI46" s="134"/>
      <c r="SJ46" s="134"/>
      <c r="SK46" s="134"/>
      <c r="SL46" s="134"/>
      <c r="SM46" s="134"/>
      <c r="SN46" s="134"/>
      <c r="SO46" s="134"/>
      <c r="SP46" s="134"/>
      <c r="SQ46" s="134"/>
      <c r="SR46" s="134"/>
      <c r="SS46" s="134"/>
      <c r="ST46" s="134"/>
      <c r="SU46" s="134"/>
      <c r="SV46" s="134"/>
      <c r="SW46" s="134"/>
      <c r="SX46" s="134"/>
      <c r="SY46" s="134"/>
      <c r="SZ46" s="134"/>
      <c r="TA46" s="134"/>
      <c r="TB46" s="134"/>
      <c r="TC46" s="134"/>
      <c r="TD46" s="134"/>
      <c r="TE46" s="134"/>
      <c r="TF46" s="134"/>
      <c r="TG46" s="134"/>
      <c r="TH46" s="134"/>
      <c r="TI46" s="134"/>
      <c r="TJ46" s="134"/>
      <c r="TK46" s="134"/>
      <c r="TL46" s="134"/>
      <c r="TM46" s="134"/>
      <c r="TN46" s="134"/>
      <c r="TO46" s="134"/>
      <c r="TP46" s="134"/>
      <c r="TQ46" s="134"/>
      <c r="TR46" s="134"/>
      <c r="TS46" s="134"/>
      <c r="TT46" s="134"/>
      <c r="TU46" s="134"/>
      <c r="TV46" s="134"/>
      <c r="TW46" s="134"/>
      <c r="TX46" s="134"/>
      <c r="TY46" s="134"/>
      <c r="TZ46" s="134"/>
      <c r="UA46" s="134"/>
      <c r="UB46" s="134"/>
      <c r="UC46" s="134"/>
      <c r="UD46" s="134"/>
      <c r="UE46" s="134"/>
      <c r="UF46" s="134"/>
      <c r="UG46" s="134"/>
      <c r="UH46" s="134"/>
      <c r="UI46" s="134"/>
      <c r="UJ46" s="134"/>
      <c r="UK46" s="134"/>
      <c r="UL46" s="134"/>
      <c r="UM46" s="134"/>
      <c r="UN46" s="134"/>
      <c r="UO46" s="134"/>
      <c r="UP46" s="134"/>
      <c r="UQ46" s="134"/>
      <c r="UR46" s="134"/>
      <c r="US46" s="134"/>
      <c r="UT46" s="134"/>
      <c r="UU46" s="134"/>
      <c r="UV46" s="134"/>
      <c r="UW46" s="134"/>
      <c r="UX46" s="134"/>
      <c r="UY46" s="134"/>
      <c r="UZ46" s="134"/>
      <c r="VA46" s="134"/>
      <c r="VB46" s="134"/>
      <c r="VC46" s="134"/>
      <c r="VD46" s="134"/>
      <c r="VE46" s="134"/>
      <c r="VF46" s="134"/>
      <c r="VG46" s="134"/>
      <c r="VH46" s="134"/>
      <c r="VI46" s="134"/>
      <c r="VJ46" s="134"/>
      <c r="VK46" s="134"/>
      <c r="VL46" s="134"/>
      <c r="VM46" s="134"/>
      <c r="VN46" s="134"/>
      <c r="VO46" s="134"/>
      <c r="VP46" s="134"/>
      <c r="VQ46" s="134"/>
      <c r="VR46" s="134"/>
      <c r="VS46" s="134"/>
      <c r="VT46" s="134"/>
      <c r="VU46" s="134"/>
      <c r="VV46" s="134"/>
      <c r="VW46" s="134"/>
      <c r="VX46" s="134"/>
      <c r="VY46" s="134"/>
      <c r="VZ46" s="134"/>
      <c r="WA46" s="134"/>
      <c r="WB46" s="134"/>
      <c r="WC46" s="134"/>
      <c r="WD46" s="134"/>
      <c r="WE46" s="134"/>
      <c r="WF46" s="134"/>
      <c r="WG46" s="134"/>
      <c r="WH46" s="134"/>
      <c r="WI46" s="134"/>
      <c r="WJ46" s="134"/>
      <c r="WK46" s="134"/>
      <c r="WL46" s="134"/>
      <c r="WM46" s="134"/>
      <c r="WN46" s="134"/>
      <c r="WO46" s="134"/>
      <c r="WP46" s="134"/>
      <c r="WQ46" s="134"/>
      <c r="WR46" s="134"/>
      <c r="WS46" s="134"/>
      <c r="WT46" s="134"/>
      <c r="WU46" s="134"/>
      <c r="WV46" s="134"/>
      <c r="WW46" s="134"/>
      <c r="WX46" s="134"/>
      <c r="WY46" s="134"/>
      <c r="WZ46" s="134"/>
      <c r="XA46" s="134"/>
      <c r="XB46" s="134"/>
      <c r="XC46" s="134"/>
      <c r="XD46" s="134"/>
      <c r="XE46" s="134"/>
      <c r="XF46" s="134"/>
      <c r="XG46" s="134"/>
      <c r="XH46" s="134"/>
      <c r="XI46" s="134"/>
      <c r="XJ46" s="134"/>
      <c r="XK46" s="134"/>
      <c r="XL46" s="134"/>
      <c r="XM46" s="134"/>
      <c r="XN46" s="134"/>
      <c r="XO46" s="134"/>
      <c r="XP46" s="134"/>
      <c r="XQ46" s="134"/>
      <c r="XR46" s="134"/>
      <c r="XS46" s="134"/>
      <c r="XT46" s="134"/>
      <c r="XU46" s="134"/>
      <c r="XV46" s="134"/>
      <c r="XW46" s="134"/>
      <c r="XX46" s="134"/>
      <c r="XY46" s="134"/>
      <c r="XZ46" s="134"/>
      <c r="YA46" s="134"/>
      <c r="YB46" s="134"/>
      <c r="YC46" s="134"/>
      <c r="YD46" s="134"/>
      <c r="YE46" s="134"/>
      <c r="YF46" s="134"/>
      <c r="YG46" s="134"/>
      <c r="YH46" s="134"/>
      <c r="YI46" s="134"/>
      <c r="YJ46" s="134"/>
      <c r="YK46" s="134"/>
      <c r="YL46" s="134"/>
      <c r="YM46" s="134"/>
      <c r="YN46" s="134"/>
      <c r="YO46" s="134"/>
      <c r="YP46" s="134"/>
      <c r="YQ46" s="134"/>
      <c r="YR46" s="134"/>
      <c r="YS46" s="134"/>
      <c r="YT46" s="134"/>
      <c r="YU46" s="134"/>
      <c r="YV46" s="134"/>
      <c r="YW46" s="134"/>
      <c r="YX46" s="134"/>
      <c r="YY46" s="134"/>
      <c r="YZ46" s="134"/>
      <c r="ZA46" s="134"/>
      <c r="ZB46" s="134"/>
      <c r="ZC46" s="134"/>
      <c r="ZD46" s="134"/>
      <c r="ZE46" s="134"/>
      <c r="ZF46" s="134"/>
      <c r="ZG46" s="134"/>
      <c r="ZH46" s="134"/>
      <c r="ZI46" s="134"/>
      <c r="ZJ46" s="134"/>
      <c r="ZK46" s="134"/>
      <c r="ZL46" s="134"/>
      <c r="ZM46" s="134"/>
      <c r="ZN46" s="134"/>
      <c r="ZO46" s="134"/>
      <c r="ZP46" s="134"/>
      <c r="ZQ46" s="134"/>
      <c r="ZR46" s="134"/>
      <c r="ZS46" s="134"/>
      <c r="ZT46" s="134"/>
      <c r="ZU46" s="134"/>
      <c r="ZV46" s="134"/>
      <c r="ZW46" s="134"/>
      <c r="ZX46" s="134"/>
      <c r="ZY46" s="134"/>
      <c r="ZZ46" s="134"/>
      <c r="AAA46" s="134"/>
      <c r="AAB46" s="134"/>
      <c r="AAC46" s="134"/>
      <c r="AAD46" s="134"/>
      <c r="AAE46" s="134"/>
      <c r="AAF46" s="134"/>
      <c r="AAG46" s="134"/>
      <c r="AAH46" s="134"/>
      <c r="AAI46" s="134"/>
      <c r="AAJ46" s="134"/>
      <c r="AAK46" s="134"/>
      <c r="AAL46" s="134"/>
      <c r="AAM46" s="134"/>
      <c r="AAN46" s="134"/>
      <c r="AAO46" s="134"/>
      <c r="AAP46" s="134"/>
      <c r="AAQ46" s="134"/>
      <c r="AAR46" s="134"/>
      <c r="AAS46" s="134"/>
      <c r="AAT46" s="134"/>
      <c r="AAU46" s="134"/>
      <c r="AAV46" s="134"/>
      <c r="AAW46" s="134"/>
      <c r="AAX46" s="134"/>
      <c r="AAY46" s="134"/>
      <c r="AAZ46" s="134"/>
      <c r="ABA46" s="134"/>
      <c r="ABB46" s="134"/>
      <c r="ABC46" s="134"/>
      <c r="ABD46" s="134"/>
      <c r="ABE46" s="134"/>
      <c r="ABF46" s="134"/>
      <c r="ABG46" s="134"/>
      <c r="ABH46" s="134"/>
      <c r="ABI46" s="134"/>
      <c r="ABJ46" s="134"/>
      <c r="ABK46" s="134"/>
      <c r="ABL46" s="134"/>
      <c r="ABM46" s="134"/>
      <c r="ABN46" s="134"/>
      <c r="ABO46" s="134"/>
      <c r="ABP46" s="134"/>
      <c r="ABQ46" s="134"/>
      <c r="ABR46" s="134"/>
      <c r="ABS46" s="134"/>
      <c r="ABT46" s="134"/>
      <c r="ABU46" s="134"/>
      <c r="ABV46" s="134"/>
      <c r="ABW46" s="134"/>
      <c r="ABX46" s="134"/>
      <c r="ABY46" s="134"/>
      <c r="ABZ46" s="134"/>
      <c r="ACA46" s="134"/>
      <c r="ACB46" s="134"/>
      <c r="ACC46" s="134"/>
      <c r="ACD46" s="134"/>
      <c r="ACE46" s="134"/>
      <c r="ACF46" s="134"/>
      <c r="ACG46" s="134"/>
      <c r="ACH46" s="134"/>
      <c r="ACI46" s="134"/>
      <c r="ACJ46" s="134"/>
      <c r="ACK46" s="134"/>
      <c r="ACL46" s="134"/>
      <c r="ACM46" s="134"/>
      <c r="ACN46" s="134"/>
      <c r="ACO46" s="134"/>
      <c r="ACP46" s="134"/>
      <c r="ACQ46" s="134"/>
      <c r="ACR46" s="134"/>
      <c r="ACS46" s="134"/>
      <c r="ACT46" s="134"/>
      <c r="ACU46" s="134"/>
      <c r="ACV46" s="134"/>
      <c r="ACW46" s="134"/>
      <c r="ACX46" s="134"/>
      <c r="ACY46" s="134"/>
      <c r="ACZ46" s="134"/>
      <c r="ADA46" s="134"/>
      <c r="ADB46" s="134"/>
      <c r="ADC46" s="134"/>
      <c r="ADD46" s="134"/>
      <c r="ADE46" s="134"/>
      <c r="ADF46" s="134"/>
      <c r="ADG46" s="134"/>
      <c r="ADH46" s="134"/>
      <c r="ADI46" s="134"/>
      <c r="ADJ46" s="134"/>
      <c r="ADK46" s="134"/>
      <c r="ADL46" s="134"/>
      <c r="ADM46" s="134"/>
      <c r="ADN46" s="134"/>
      <c r="ADO46" s="134"/>
      <c r="ADP46" s="134"/>
      <c r="ADQ46" s="134"/>
      <c r="ADR46" s="134"/>
      <c r="ADS46" s="134"/>
      <c r="ADT46" s="134"/>
      <c r="ADU46" s="134"/>
      <c r="ADV46" s="134"/>
      <c r="ADW46" s="134"/>
      <c r="ADX46" s="134"/>
      <c r="ADY46" s="134"/>
      <c r="ADZ46" s="134"/>
      <c r="AEA46" s="134"/>
      <c r="AEB46" s="134"/>
      <c r="AEC46" s="134"/>
      <c r="AED46" s="134"/>
      <c r="AEE46" s="134"/>
      <c r="AEF46" s="134"/>
      <c r="AEG46" s="134"/>
      <c r="AEH46" s="134"/>
      <c r="AEI46" s="134"/>
      <c r="AEJ46" s="134"/>
      <c r="AEK46" s="134"/>
      <c r="AEL46" s="134"/>
      <c r="AEM46" s="134"/>
      <c r="AEN46" s="134"/>
      <c r="AEO46" s="134"/>
      <c r="AEP46" s="134"/>
      <c r="AEQ46" s="134"/>
      <c r="AER46" s="134"/>
      <c r="AES46" s="134"/>
      <c r="AET46" s="134"/>
      <c r="AEU46" s="134"/>
      <c r="AEV46" s="134"/>
      <c r="AEW46" s="134"/>
      <c r="AEX46" s="134"/>
      <c r="AEY46" s="134"/>
      <c r="AEZ46" s="134"/>
      <c r="AFA46" s="134"/>
      <c r="AFB46" s="134"/>
      <c r="AFC46" s="134"/>
      <c r="AFD46" s="134"/>
      <c r="AFE46" s="134"/>
      <c r="AFF46" s="134"/>
      <c r="AFG46" s="134"/>
      <c r="AFH46" s="134"/>
      <c r="AFI46" s="134"/>
      <c r="AFJ46" s="134"/>
      <c r="AFK46" s="134"/>
      <c r="AFL46" s="134"/>
      <c r="AFM46" s="134"/>
      <c r="AFN46" s="134"/>
      <c r="AFO46" s="134"/>
      <c r="AFP46" s="134"/>
      <c r="AFQ46" s="134"/>
      <c r="AFR46" s="134"/>
      <c r="AFS46" s="134"/>
      <c r="AFT46" s="134"/>
      <c r="AFU46" s="134"/>
      <c r="AFV46" s="134"/>
      <c r="AFW46" s="134"/>
      <c r="AFX46" s="134"/>
      <c r="AFY46" s="134"/>
      <c r="AFZ46" s="134"/>
      <c r="AGA46" s="134"/>
      <c r="AGB46" s="134"/>
      <c r="AGC46" s="134"/>
      <c r="AGD46" s="134"/>
      <c r="AGE46" s="134"/>
      <c r="AGF46" s="134"/>
      <c r="AGG46" s="134"/>
      <c r="AGH46" s="134"/>
      <c r="AGI46" s="134"/>
      <c r="AGJ46" s="134"/>
      <c r="AGK46" s="134"/>
      <c r="AGL46" s="134"/>
      <c r="AGM46" s="134"/>
      <c r="AGN46" s="134"/>
      <c r="AGO46" s="134"/>
      <c r="AGP46" s="134"/>
      <c r="AGQ46" s="134"/>
      <c r="AGR46" s="134"/>
      <c r="AGS46" s="134"/>
      <c r="AGT46" s="134"/>
      <c r="AGU46" s="134"/>
      <c r="AGV46" s="134"/>
      <c r="AGW46" s="134"/>
      <c r="AGX46" s="134"/>
      <c r="AGY46" s="134"/>
      <c r="AGZ46" s="134"/>
      <c r="AHA46" s="134"/>
      <c r="AHB46" s="134"/>
      <c r="AHC46" s="134"/>
      <c r="AHD46" s="134"/>
      <c r="AHE46" s="134"/>
      <c r="AHF46" s="134"/>
      <c r="AHG46" s="134"/>
      <c r="AHH46" s="134"/>
      <c r="AHI46" s="134"/>
      <c r="AHJ46" s="134"/>
      <c r="AHK46" s="134"/>
      <c r="AHL46" s="134"/>
      <c r="AHM46" s="134"/>
      <c r="AHN46" s="134"/>
      <c r="AHO46" s="134"/>
      <c r="AHP46" s="134"/>
      <c r="AHQ46" s="134"/>
      <c r="AHR46" s="134"/>
      <c r="AHS46" s="134"/>
      <c r="AHT46" s="134"/>
      <c r="AHU46" s="134"/>
      <c r="AHV46" s="134"/>
      <c r="AHW46" s="134"/>
      <c r="AHX46" s="134"/>
      <c r="AHY46" s="134"/>
      <c r="AHZ46" s="134"/>
      <c r="AIA46" s="134"/>
      <c r="AIB46" s="134"/>
      <c r="AIC46" s="134"/>
      <c r="AID46" s="134"/>
      <c r="AIE46" s="134"/>
      <c r="AIF46" s="134"/>
      <c r="AIG46" s="134"/>
      <c r="AIH46" s="134"/>
      <c r="AII46" s="134"/>
      <c r="AIJ46" s="134"/>
      <c r="AIK46" s="134"/>
      <c r="AIL46" s="134"/>
      <c r="AIM46" s="134"/>
      <c r="AIN46" s="134"/>
      <c r="AIO46" s="134"/>
      <c r="AIP46" s="134"/>
      <c r="AIQ46" s="134"/>
      <c r="AIR46" s="134"/>
      <c r="AIS46" s="134"/>
      <c r="AIT46" s="134"/>
      <c r="AIU46" s="134"/>
      <c r="AIV46" s="134"/>
      <c r="AIW46" s="134"/>
      <c r="AIX46" s="134"/>
      <c r="AIY46" s="134"/>
      <c r="AIZ46" s="134"/>
      <c r="AJA46" s="134"/>
      <c r="AJB46" s="134"/>
      <c r="AJC46" s="134"/>
      <c r="AJD46" s="134"/>
      <c r="AJE46" s="134"/>
      <c r="AJF46" s="134"/>
      <c r="AJG46" s="134"/>
      <c r="AJH46" s="134"/>
      <c r="AJI46" s="134"/>
      <c r="AJJ46" s="134"/>
      <c r="AJK46" s="134"/>
      <c r="AJL46" s="134"/>
      <c r="AJM46" s="134"/>
      <c r="AJN46" s="134"/>
      <c r="AJO46" s="134"/>
      <c r="AJP46" s="134"/>
      <c r="AJQ46" s="134"/>
      <c r="AJR46" s="134"/>
      <c r="AJS46" s="134"/>
      <c r="AJT46" s="134"/>
      <c r="AJU46" s="134"/>
      <c r="AJV46" s="134"/>
      <c r="AJW46" s="134"/>
      <c r="AJX46" s="134"/>
      <c r="AJY46" s="134"/>
      <c r="AJZ46" s="134"/>
      <c r="AKA46" s="134"/>
      <c r="AKB46" s="134"/>
      <c r="AKC46" s="134"/>
      <c r="AKD46" s="134"/>
      <c r="AKE46" s="134"/>
      <c r="AKF46" s="134"/>
      <c r="AKG46" s="134"/>
      <c r="AKH46" s="134"/>
      <c r="AKI46" s="134"/>
      <c r="AKJ46" s="134"/>
      <c r="AKK46" s="134"/>
      <c r="AKL46" s="134"/>
      <c r="AKM46" s="134"/>
      <c r="AKN46" s="134"/>
      <c r="AKO46" s="134"/>
      <c r="AKP46" s="134"/>
      <c r="AKQ46" s="134"/>
      <c r="AKR46" s="134"/>
      <c r="AKS46" s="134"/>
      <c r="AKT46" s="134"/>
      <c r="AKU46" s="134"/>
      <c r="AKV46" s="134"/>
      <c r="AKW46" s="134"/>
      <c r="AKX46" s="134"/>
      <c r="AKY46" s="134"/>
      <c r="AKZ46" s="134"/>
      <c r="ALA46" s="134"/>
      <c r="ALB46" s="134"/>
      <c r="ALC46" s="134"/>
      <c r="ALD46" s="134"/>
      <c r="ALE46" s="134"/>
      <c r="ALF46" s="134"/>
      <c r="ALG46" s="134"/>
      <c r="ALH46" s="134"/>
      <c r="ALI46" s="134"/>
      <c r="ALJ46" s="134"/>
      <c r="ALK46" s="134"/>
      <c r="ALL46" s="134"/>
      <c r="ALM46" s="134"/>
      <c r="ALN46" s="134"/>
      <c r="ALO46" s="134"/>
      <c r="ALP46" s="134"/>
      <c r="ALQ46" s="134"/>
      <c r="ALR46" s="134"/>
      <c r="ALS46" s="134"/>
      <c r="ALT46" s="134"/>
      <c r="ALU46" s="134"/>
      <c r="ALV46" s="134"/>
      <c r="ALW46" s="134"/>
      <c r="ALX46" s="134"/>
      <c r="ALY46" s="134"/>
      <c r="ALZ46" s="134"/>
      <c r="AMA46" s="134"/>
      <c r="AMB46" s="134"/>
      <c r="AMC46" s="134"/>
      <c r="AMD46" s="134"/>
      <c r="AME46" s="134"/>
      <c r="AMF46" s="134"/>
      <c r="AMG46" s="134"/>
      <c r="AMH46" s="134"/>
      <c r="AMI46" s="134"/>
      <c r="AMJ46" s="134"/>
      <c r="AMK46" s="134"/>
      <c r="AML46" s="134"/>
      <c r="AMM46" s="134"/>
      <c r="AMN46" s="134"/>
      <c r="AMO46" s="134"/>
      <c r="AMP46" s="134"/>
      <c r="AMQ46" s="134"/>
      <c r="AMR46" s="134"/>
      <c r="AMS46" s="134"/>
      <c r="AMT46" s="134"/>
      <c r="AMU46" s="134"/>
      <c r="AMV46" s="134"/>
      <c r="AMW46" s="134"/>
      <c r="AMX46" s="134"/>
      <c r="AMY46" s="134"/>
      <c r="AMZ46" s="134"/>
      <c r="ANA46" s="134"/>
      <c r="ANB46" s="134"/>
      <c r="ANC46" s="134"/>
      <c r="AND46" s="134"/>
      <c r="ANE46" s="134"/>
      <c r="ANF46" s="134"/>
      <c r="ANG46" s="134"/>
      <c r="ANH46" s="134"/>
      <c r="ANI46" s="134"/>
      <c r="ANJ46" s="134"/>
      <c r="ANK46" s="134"/>
      <c r="ANL46" s="134"/>
      <c r="ANM46" s="134"/>
      <c r="ANN46" s="134"/>
      <c r="ANO46" s="134"/>
      <c r="ANP46" s="134"/>
      <c r="ANQ46" s="134"/>
      <c r="ANR46" s="134"/>
      <c r="ANS46" s="134"/>
      <c r="ANT46" s="134"/>
      <c r="ANU46" s="134"/>
      <c r="ANV46" s="134"/>
      <c r="ANW46" s="134"/>
      <c r="ANX46" s="134"/>
      <c r="ANY46" s="134"/>
      <c r="ANZ46" s="134"/>
      <c r="AOA46" s="134"/>
      <c r="AOB46" s="134"/>
      <c r="AOC46" s="134"/>
      <c r="AOD46" s="134"/>
      <c r="AOE46" s="134"/>
      <c r="AOF46" s="134"/>
      <c r="AOG46" s="134"/>
      <c r="AOH46" s="134"/>
      <c r="AOI46" s="134"/>
      <c r="AOJ46" s="134"/>
      <c r="AOK46" s="134"/>
      <c r="AOL46" s="134"/>
      <c r="AOM46" s="134"/>
      <c r="AON46" s="134"/>
      <c r="AOO46" s="134"/>
      <c r="AOP46" s="134"/>
      <c r="AOQ46" s="134"/>
      <c r="AOR46" s="134"/>
      <c r="AOS46" s="134"/>
      <c r="AOT46" s="134"/>
      <c r="AOU46" s="134"/>
      <c r="AOV46" s="134"/>
      <c r="AOW46" s="134"/>
      <c r="AOX46" s="134"/>
      <c r="AOY46" s="134"/>
      <c r="AOZ46" s="134"/>
      <c r="APA46" s="134"/>
      <c r="APB46" s="134"/>
      <c r="APC46" s="134"/>
      <c r="APD46" s="134"/>
      <c r="APE46" s="134"/>
      <c r="APF46" s="134"/>
      <c r="APG46" s="134"/>
      <c r="APH46" s="134"/>
      <c r="API46" s="134"/>
      <c r="APJ46" s="134"/>
      <c r="APK46" s="134"/>
      <c r="APL46" s="134"/>
      <c r="APM46" s="134"/>
      <c r="APN46" s="134"/>
      <c r="APO46" s="134"/>
      <c r="APP46" s="134"/>
      <c r="APQ46" s="134"/>
      <c r="APR46" s="134"/>
      <c r="APS46" s="134"/>
      <c r="APT46" s="134"/>
      <c r="APU46" s="134"/>
      <c r="APV46" s="134"/>
      <c r="APW46" s="134"/>
      <c r="APX46" s="134"/>
      <c r="APY46" s="134"/>
      <c r="APZ46" s="134"/>
      <c r="AQA46" s="134"/>
      <c r="AQB46" s="134"/>
      <c r="AQC46" s="134"/>
      <c r="AQD46" s="134"/>
      <c r="AQE46" s="134"/>
      <c r="AQF46" s="134"/>
      <c r="AQG46" s="134"/>
      <c r="AQH46" s="134"/>
      <c r="AQI46" s="134"/>
      <c r="AQJ46" s="134"/>
      <c r="AQK46" s="134"/>
      <c r="AQL46" s="134"/>
      <c r="AQM46" s="134"/>
      <c r="AQN46" s="134"/>
      <c r="AQO46" s="134"/>
      <c r="AQP46" s="134"/>
      <c r="AQQ46" s="134"/>
      <c r="AQR46" s="134"/>
      <c r="AQS46" s="134"/>
      <c r="AQT46" s="134"/>
      <c r="AQU46" s="134"/>
      <c r="AQV46" s="134"/>
      <c r="AQW46" s="134"/>
      <c r="AQX46" s="134"/>
      <c r="AQY46" s="134"/>
      <c r="AQZ46" s="134"/>
      <c r="ARA46" s="134"/>
      <c r="ARB46" s="134"/>
      <c r="ARC46" s="134"/>
      <c r="ARD46" s="134"/>
      <c r="ARE46" s="134"/>
      <c r="ARF46" s="134"/>
      <c r="ARG46" s="134"/>
      <c r="ARH46" s="134"/>
      <c r="ARI46" s="134"/>
      <c r="ARJ46" s="134"/>
      <c r="ARK46" s="134"/>
      <c r="ARL46" s="134"/>
      <c r="ARM46" s="134"/>
      <c r="ARN46" s="134"/>
      <c r="ARO46" s="134"/>
      <c r="ARP46" s="134"/>
      <c r="ARQ46" s="134"/>
      <c r="ARR46" s="134"/>
      <c r="ARS46" s="134"/>
      <c r="ART46" s="134"/>
      <c r="ARU46" s="134"/>
      <c r="ARV46" s="134"/>
      <c r="ARW46" s="134"/>
      <c r="ARX46" s="134"/>
      <c r="ARY46" s="134"/>
      <c r="ARZ46" s="134"/>
      <c r="ASA46" s="134"/>
      <c r="ASB46" s="134"/>
      <c r="ASC46" s="134"/>
      <c r="ASD46" s="134"/>
      <c r="ASE46" s="134"/>
      <c r="ASF46" s="134"/>
      <c r="ASG46" s="134"/>
      <c r="ASH46" s="134"/>
      <c r="ASI46" s="134"/>
      <c r="ASJ46" s="134"/>
      <c r="ASK46" s="134"/>
      <c r="ASL46" s="134"/>
      <c r="ASM46" s="134"/>
      <c r="ASN46" s="134"/>
      <c r="ASO46" s="134"/>
      <c r="ASP46" s="134"/>
      <c r="ASQ46" s="134"/>
      <c r="ASR46" s="134"/>
      <c r="ASS46" s="134"/>
      <c r="AST46" s="134"/>
      <c r="ASU46" s="134"/>
      <c r="ASV46" s="134"/>
      <c r="ASW46" s="134"/>
      <c r="ASX46" s="134"/>
      <c r="ASY46" s="134"/>
      <c r="ASZ46" s="134"/>
      <c r="ATA46" s="134"/>
      <c r="ATB46" s="134"/>
      <c r="ATC46" s="134"/>
      <c r="ATD46" s="134"/>
      <c r="ATE46" s="134"/>
      <c r="ATF46" s="134"/>
      <c r="ATG46" s="134"/>
      <c r="ATH46" s="134"/>
      <c r="ATI46" s="134"/>
      <c r="ATJ46" s="134"/>
      <c r="ATK46" s="134"/>
      <c r="ATL46" s="134"/>
      <c r="ATM46" s="134"/>
      <c r="ATN46" s="134"/>
      <c r="ATO46" s="134"/>
      <c r="ATP46" s="134"/>
      <c r="ATQ46" s="134"/>
      <c r="ATR46" s="134"/>
      <c r="ATS46" s="134"/>
      <c r="ATT46" s="134"/>
      <c r="ATU46" s="134"/>
      <c r="ATV46" s="134"/>
      <c r="ATW46" s="134"/>
      <c r="ATX46" s="134"/>
      <c r="ATY46" s="134"/>
      <c r="ATZ46" s="134"/>
      <c r="AUA46" s="134"/>
      <c r="AUB46" s="134"/>
      <c r="AUC46" s="134"/>
      <c r="AUD46" s="134"/>
      <c r="AUE46" s="134"/>
      <c r="AUF46" s="134"/>
      <c r="AUG46" s="134"/>
      <c r="AUH46" s="134"/>
      <c r="AUI46" s="134"/>
      <c r="AUJ46" s="134"/>
      <c r="AUK46" s="134"/>
      <c r="AUL46" s="134"/>
      <c r="AUM46" s="134"/>
      <c r="AUN46" s="134"/>
      <c r="AUO46" s="134"/>
      <c r="AUP46" s="134"/>
      <c r="AUQ46" s="134"/>
      <c r="AUR46" s="134"/>
      <c r="AUS46" s="134"/>
      <c r="AUT46" s="134"/>
      <c r="AUU46" s="134"/>
      <c r="AUV46" s="134"/>
      <c r="AUW46" s="134"/>
      <c r="AUX46" s="134"/>
      <c r="AUY46" s="134"/>
      <c r="AUZ46" s="134"/>
      <c r="AVA46" s="134"/>
      <c r="AVB46" s="134"/>
      <c r="AVC46" s="134"/>
      <c r="AVD46" s="134"/>
      <c r="AVE46" s="134"/>
      <c r="AVF46" s="134"/>
      <c r="AVG46" s="134"/>
      <c r="AVH46" s="134"/>
      <c r="AVI46" s="134"/>
      <c r="AVJ46" s="134"/>
      <c r="AVK46" s="134"/>
      <c r="AVL46" s="134"/>
      <c r="AVM46" s="134"/>
      <c r="AVN46" s="134"/>
      <c r="AVO46" s="134"/>
      <c r="AVP46" s="134"/>
      <c r="AVQ46" s="134"/>
      <c r="AVR46" s="134"/>
      <c r="AVS46" s="134"/>
      <c r="AVT46" s="134"/>
      <c r="AVU46" s="134"/>
      <c r="AVV46" s="134"/>
      <c r="AVW46" s="134"/>
      <c r="AVX46" s="134"/>
      <c r="AVY46" s="134"/>
      <c r="AVZ46" s="134"/>
      <c r="AWA46" s="134"/>
      <c r="AWB46" s="134"/>
      <c r="AWC46" s="134"/>
      <c r="AWD46" s="134"/>
      <c r="AWE46" s="134"/>
      <c r="AWF46" s="134"/>
      <c r="AWG46" s="134"/>
      <c r="AWH46" s="134"/>
      <c r="AWI46" s="134"/>
      <c r="AWJ46" s="134"/>
      <c r="AWK46" s="134"/>
      <c r="AWL46" s="134"/>
      <c r="AWM46" s="134"/>
      <c r="AWN46" s="134"/>
      <c r="AWO46" s="134"/>
      <c r="AWP46" s="134"/>
      <c r="AWQ46" s="134"/>
      <c r="AWR46" s="134"/>
      <c r="AWS46" s="134"/>
      <c r="AWT46" s="134"/>
      <c r="AWU46" s="134"/>
      <c r="AWV46" s="134"/>
      <c r="AWW46" s="134"/>
      <c r="AWX46" s="134"/>
      <c r="AWY46" s="134"/>
      <c r="AWZ46" s="134"/>
      <c r="AXA46" s="134"/>
      <c r="AXB46" s="134"/>
      <c r="AXC46" s="134"/>
      <c r="AXD46" s="134"/>
      <c r="AXE46" s="134"/>
      <c r="AXF46" s="134"/>
      <c r="AXG46" s="134"/>
      <c r="AXH46" s="134"/>
      <c r="AXI46" s="134"/>
      <c r="AXJ46" s="134"/>
      <c r="AXK46" s="134"/>
      <c r="AXL46" s="134"/>
      <c r="AXM46" s="134"/>
      <c r="AXN46" s="134"/>
      <c r="AXO46" s="134"/>
      <c r="AXP46" s="134"/>
      <c r="AXQ46" s="134"/>
      <c r="AXR46" s="134"/>
      <c r="AXS46" s="134"/>
      <c r="AXT46" s="134"/>
      <c r="AXU46" s="134"/>
      <c r="AXV46" s="134"/>
      <c r="AXW46" s="134"/>
      <c r="AXX46" s="134"/>
      <c r="AXY46" s="134"/>
      <c r="AXZ46" s="134"/>
      <c r="AYA46" s="134"/>
      <c r="AYB46" s="134"/>
      <c r="AYC46" s="134"/>
      <c r="AYD46" s="134"/>
      <c r="AYE46" s="134"/>
      <c r="AYF46" s="134"/>
      <c r="AYG46" s="134"/>
      <c r="AYH46" s="134"/>
      <c r="AYI46" s="134"/>
      <c r="AYJ46" s="134"/>
      <c r="AYK46" s="134"/>
      <c r="AYL46" s="134"/>
      <c r="AYM46" s="134"/>
      <c r="AYN46" s="134"/>
      <c r="AYO46" s="134"/>
      <c r="AYP46" s="134"/>
      <c r="AYQ46" s="134"/>
      <c r="AYR46" s="134"/>
      <c r="AYS46" s="134"/>
      <c r="AYT46" s="134"/>
      <c r="AYU46" s="134"/>
      <c r="AYV46" s="134"/>
      <c r="AYW46" s="134"/>
      <c r="AYX46" s="134"/>
      <c r="AYY46" s="134"/>
      <c r="AYZ46" s="134"/>
      <c r="AZA46" s="134"/>
      <c r="AZB46" s="134"/>
      <c r="AZC46" s="134"/>
      <c r="AZD46" s="134"/>
      <c r="AZE46" s="134"/>
      <c r="AZF46" s="134"/>
      <c r="AZG46" s="134"/>
      <c r="AZH46" s="134"/>
      <c r="AZI46" s="134"/>
      <c r="AZJ46" s="134"/>
      <c r="AZK46" s="134"/>
      <c r="AZL46" s="134"/>
      <c r="AZM46" s="134"/>
      <c r="AZN46" s="134"/>
      <c r="AZO46" s="134"/>
      <c r="AZP46" s="134"/>
      <c r="AZQ46" s="134"/>
      <c r="AZR46" s="134"/>
      <c r="AZS46" s="134"/>
      <c r="AZT46" s="134"/>
      <c r="AZU46" s="134"/>
      <c r="AZV46" s="134"/>
      <c r="AZW46" s="134"/>
      <c r="AZX46" s="134"/>
      <c r="AZY46" s="134"/>
      <c r="AZZ46" s="134"/>
      <c r="BAA46" s="134"/>
      <c r="BAB46" s="134"/>
      <c r="BAC46" s="134"/>
      <c r="BAD46" s="134"/>
      <c r="BAE46" s="134"/>
      <c r="BAF46" s="134"/>
      <c r="BAG46" s="134"/>
      <c r="BAH46" s="134"/>
      <c r="BAI46" s="134"/>
      <c r="BAJ46" s="134"/>
      <c r="BAK46" s="134"/>
      <c r="BAL46" s="134"/>
      <c r="BAM46" s="134"/>
      <c r="BAN46" s="134"/>
      <c r="BAO46" s="134"/>
      <c r="BAP46" s="134"/>
      <c r="BAQ46" s="134"/>
      <c r="BAR46" s="134"/>
      <c r="BAS46" s="134"/>
      <c r="BAT46" s="134"/>
      <c r="BAU46" s="134"/>
      <c r="BAV46" s="134"/>
      <c r="BAW46" s="134"/>
      <c r="BAX46" s="134"/>
      <c r="BAY46" s="134"/>
      <c r="BAZ46" s="134"/>
      <c r="BBA46" s="134"/>
      <c r="BBB46" s="134"/>
      <c r="BBC46" s="134"/>
      <c r="BBD46" s="134"/>
      <c r="BBE46" s="134"/>
      <c r="BBF46" s="134"/>
      <c r="BBG46" s="134"/>
      <c r="BBH46" s="134"/>
      <c r="BBI46" s="134"/>
      <c r="BBJ46" s="134"/>
      <c r="BBK46" s="134"/>
      <c r="BBL46" s="134"/>
      <c r="BBM46" s="134"/>
      <c r="BBN46" s="134"/>
      <c r="BBO46" s="134"/>
      <c r="BBP46" s="134"/>
      <c r="BBQ46" s="134"/>
      <c r="BBR46" s="134"/>
      <c r="BBS46" s="134"/>
      <c r="BBT46" s="134"/>
      <c r="BBU46" s="134"/>
      <c r="BBV46" s="134"/>
      <c r="BBW46" s="134"/>
      <c r="BBX46" s="134"/>
      <c r="BBY46" s="134"/>
      <c r="BBZ46" s="134"/>
      <c r="BCA46" s="134"/>
      <c r="BCB46" s="134"/>
      <c r="BCC46" s="134"/>
      <c r="BCD46" s="134"/>
      <c r="BCE46" s="134"/>
      <c r="BCF46" s="134"/>
      <c r="BCG46" s="134"/>
      <c r="BCH46" s="134"/>
      <c r="BCI46" s="134"/>
      <c r="BCJ46" s="134"/>
      <c r="BCK46" s="134"/>
      <c r="BCL46" s="134"/>
      <c r="BCM46" s="134"/>
      <c r="BCN46" s="134"/>
      <c r="BCO46" s="134"/>
      <c r="BCP46" s="134"/>
      <c r="BCQ46" s="134"/>
      <c r="BCR46" s="134"/>
      <c r="BCS46" s="134"/>
      <c r="BCT46" s="134"/>
      <c r="BCU46" s="134"/>
      <c r="BCV46" s="134"/>
      <c r="BCW46" s="134"/>
      <c r="BCX46" s="134"/>
      <c r="BCY46" s="134"/>
      <c r="BCZ46" s="134"/>
      <c r="BDA46" s="134"/>
      <c r="BDB46" s="134"/>
      <c r="BDC46" s="134"/>
      <c r="BDD46" s="134"/>
      <c r="BDE46" s="134"/>
      <c r="BDF46" s="134"/>
      <c r="BDG46" s="134"/>
      <c r="BDH46" s="134"/>
      <c r="BDI46" s="134"/>
      <c r="BDJ46" s="134"/>
      <c r="BDK46" s="134"/>
      <c r="BDL46" s="134"/>
      <c r="BDM46" s="134"/>
      <c r="BDN46" s="134"/>
      <c r="BDO46" s="134"/>
      <c r="BDP46" s="134"/>
      <c r="BDQ46" s="134"/>
      <c r="BDR46" s="134"/>
      <c r="BDS46" s="134"/>
      <c r="BDT46" s="134"/>
      <c r="BDU46" s="134"/>
      <c r="BDV46" s="134"/>
      <c r="BDW46" s="134"/>
      <c r="BDX46" s="134"/>
      <c r="BDY46" s="134"/>
      <c r="BDZ46" s="134"/>
      <c r="BEA46" s="134"/>
      <c r="BEB46" s="134"/>
      <c r="BEC46" s="134"/>
      <c r="BED46" s="134"/>
      <c r="BEE46" s="134"/>
      <c r="BEF46" s="134"/>
      <c r="BEG46" s="134"/>
      <c r="BEH46" s="134"/>
      <c r="BEI46" s="134"/>
      <c r="BEJ46" s="134"/>
      <c r="BEK46" s="134"/>
      <c r="BEL46" s="134"/>
      <c r="BEM46" s="134"/>
      <c r="BEN46" s="134"/>
      <c r="BEO46" s="134"/>
      <c r="BEP46" s="134"/>
      <c r="BEQ46" s="134"/>
      <c r="BER46" s="134"/>
      <c r="BES46" s="134"/>
      <c r="BET46" s="134"/>
      <c r="BEU46" s="134"/>
      <c r="BEV46" s="134"/>
      <c r="BEW46" s="134"/>
      <c r="BEX46" s="134"/>
      <c r="BEY46" s="134"/>
      <c r="BEZ46" s="134"/>
      <c r="BFA46" s="134"/>
      <c r="BFB46" s="134"/>
      <c r="BFC46" s="134"/>
      <c r="BFD46" s="134"/>
      <c r="BFE46" s="134"/>
      <c r="BFF46" s="134"/>
      <c r="BFG46" s="134"/>
      <c r="BFH46" s="134"/>
      <c r="BFI46" s="134"/>
      <c r="BFJ46" s="134"/>
      <c r="BFK46" s="134"/>
      <c r="BFL46" s="134"/>
      <c r="BFM46" s="134"/>
      <c r="BFN46" s="134"/>
      <c r="BFO46" s="134"/>
      <c r="BFP46" s="134"/>
      <c r="BFQ46" s="134"/>
      <c r="BFR46" s="134"/>
      <c r="BFS46" s="134"/>
      <c r="BFT46" s="134"/>
      <c r="BFU46" s="134"/>
      <c r="BFV46" s="134"/>
      <c r="BFW46" s="134"/>
      <c r="BFX46" s="134"/>
      <c r="BFY46" s="134"/>
      <c r="BFZ46" s="134"/>
      <c r="BGA46" s="134"/>
      <c r="BGB46" s="134"/>
      <c r="BGC46" s="134"/>
      <c r="BGD46" s="134"/>
      <c r="BGE46" s="134"/>
      <c r="BGF46" s="134"/>
      <c r="BGG46" s="134"/>
      <c r="BGH46" s="134"/>
      <c r="BGI46" s="134"/>
      <c r="BGJ46" s="134"/>
      <c r="BGK46" s="134"/>
      <c r="BGL46" s="134"/>
      <c r="BGM46" s="134"/>
      <c r="BGN46" s="134"/>
      <c r="BGO46" s="134"/>
      <c r="BGP46" s="134"/>
      <c r="BGQ46" s="134"/>
      <c r="BGR46" s="134"/>
      <c r="BGS46" s="134"/>
      <c r="BGT46" s="134"/>
      <c r="BGU46" s="134"/>
      <c r="BGV46" s="134"/>
      <c r="BGW46" s="134"/>
      <c r="BGX46" s="134"/>
      <c r="BGY46" s="134"/>
      <c r="BGZ46" s="134"/>
      <c r="BHA46" s="134"/>
      <c r="BHB46" s="134"/>
      <c r="BHC46" s="134"/>
      <c r="BHD46" s="134"/>
      <c r="BHE46" s="134"/>
      <c r="BHF46" s="134"/>
      <c r="BHG46" s="134"/>
      <c r="BHH46" s="134"/>
      <c r="BHI46" s="134"/>
      <c r="BHJ46" s="134"/>
      <c r="BHK46" s="134"/>
      <c r="BHL46" s="134"/>
      <c r="BHM46" s="134"/>
      <c r="BHN46" s="134"/>
      <c r="BHO46" s="134"/>
      <c r="BHP46" s="134"/>
      <c r="BHQ46" s="134"/>
      <c r="BHR46" s="134"/>
      <c r="BHS46" s="134"/>
      <c r="BHT46" s="134"/>
      <c r="BHU46" s="134"/>
      <c r="BHV46" s="134"/>
      <c r="BHW46" s="134"/>
      <c r="BHX46" s="134"/>
      <c r="BHY46" s="134"/>
      <c r="BHZ46" s="134"/>
      <c r="BIA46" s="134"/>
      <c r="BIB46" s="134"/>
      <c r="BIC46" s="134"/>
      <c r="BID46" s="134"/>
      <c r="BIE46" s="134"/>
      <c r="BIF46" s="134"/>
      <c r="BIG46" s="134"/>
      <c r="BIH46" s="134"/>
      <c r="BII46" s="134"/>
      <c r="BIJ46" s="134"/>
      <c r="BIK46" s="134"/>
      <c r="BIL46" s="134"/>
      <c r="BIM46" s="134"/>
      <c r="BIN46" s="134"/>
      <c r="BIO46" s="134"/>
      <c r="BIP46" s="134"/>
      <c r="BIQ46" s="134"/>
      <c r="BIR46" s="134"/>
      <c r="BIS46" s="134"/>
      <c r="BIT46" s="134"/>
      <c r="BIU46" s="134"/>
      <c r="BIV46" s="134"/>
      <c r="BIW46" s="134"/>
      <c r="BIX46" s="134"/>
      <c r="BIY46" s="134"/>
      <c r="BIZ46" s="134"/>
      <c r="BJA46" s="134"/>
      <c r="BJB46" s="134"/>
      <c r="BJC46" s="134"/>
      <c r="BJD46" s="134"/>
      <c r="BJE46" s="134"/>
      <c r="BJF46" s="134"/>
      <c r="BJG46" s="134"/>
      <c r="BJH46" s="134"/>
      <c r="BJI46" s="134"/>
      <c r="BJJ46" s="134"/>
      <c r="BJK46" s="134"/>
      <c r="BJL46" s="134"/>
      <c r="BJM46" s="134"/>
      <c r="BJN46" s="134"/>
      <c r="BJO46" s="134"/>
      <c r="BJP46" s="134"/>
      <c r="BJQ46" s="134"/>
      <c r="BJR46" s="134"/>
      <c r="BJS46" s="134"/>
      <c r="BJT46" s="134"/>
      <c r="BJU46" s="134"/>
      <c r="BJV46" s="134"/>
      <c r="BJW46" s="134"/>
      <c r="BJX46" s="134"/>
      <c r="BJY46" s="134"/>
      <c r="BJZ46" s="134"/>
      <c r="BKA46" s="134"/>
      <c r="BKB46" s="134"/>
      <c r="BKC46" s="134"/>
      <c r="BKD46" s="134"/>
      <c r="BKE46" s="134"/>
      <c r="BKF46" s="134"/>
      <c r="BKG46" s="134"/>
      <c r="BKH46" s="134"/>
      <c r="BKI46" s="134"/>
      <c r="BKJ46" s="134"/>
      <c r="BKK46" s="134"/>
      <c r="BKL46" s="134"/>
      <c r="BKM46" s="134"/>
      <c r="BKN46" s="134"/>
      <c r="BKO46" s="134"/>
      <c r="BKP46" s="134"/>
      <c r="BKQ46" s="134"/>
      <c r="BKR46" s="134"/>
      <c r="BKS46" s="134"/>
      <c r="BKT46" s="134"/>
      <c r="BKU46" s="134"/>
      <c r="BKV46" s="134"/>
      <c r="BKW46" s="134"/>
      <c r="BKX46" s="134"/>
      <c r="BKY46" s="134"/>
      <c r="BKZ46" s="134"/>
      <c r="BLA46" s="134"/>
      <c r="BLB46" s="134"/>
      <c r="BLC46" s="134"/>
      <c r="BLD46" s="134"/>
      <c r="BLE46" s="134"/>
      <c r="BLF46" s="134"/>
      <c r="BLG46" s="134"/>
      <c r="BLH46" s="134"/>
      <c r="BLI46" s="134"/>
      <c r="BLJ46" s="134"/>
      <c r="BLK46" s="134"/>
      <c r="BLL46" s="134"/>
      <c r="BLM46" s="134"/>
      <c r="BLN46" s="134"/>
      <c r="BLO46" s="134"/>
      <c r="BLP46" s="134"/>
      <c r="BLQ46" s="134"/>
      <c r="BLR46" s="134"/>
      <c r="BLS46" s="134"/>
      <c r="BLT46" s="134"/>
      <c r="BLU46" s="134"/>
      <c r="BLV46" s="134"/>
      <c r="BLW46" s="134"/>
      <c r="BLX46" s="134"/>
      <c r="BLY46" s="134"/>
      <c r="BLZ46" s="134"/>
      <c r="BMA46" s="134"/>
      <c r="BMB46" s="134"/>
      <c r="BMC46" s="134"/>
      <c r="BMD46" s="134"/>
      <c r="BME46" s="134"/>
      <c r="BMF46" s="134"/>
      <c r="BMG46" s="134"/>
      <c r="BMH46" s="134"/>
      <c r="BMI46" s="134"/>
      <c r="BMJ46" s="134"/>
      <c r="BMK46" s="134"/>
      <c r="BML46" s="134"/>
      <c r="BMM46" s="134"/>
      <c r="BMN46" s="134"/>
      <c r="BMO46" s="134"/>
      <c r="BMP46" s="134"/>
      <c r="BMQ46" s="134"/>
      <c r="BMR46" s="134"/>
      <c r="BMS46" s="134"/>
      <c r="BMT46" s="134"/>
      <c r="BMU46" s="134"/>
      <c r="BMV46" s="134"/>
      <c r="BMW46" s="134"/>
      <c r="BMX46" s="134"/>
      <c r="BMY46" s="134"/>
      <c r="BMZ46" s="134"/>
      <c r="BNA46" s="134"/>
      <c r="BNB46" s="134"/>
      <c r="BNC46" s="134"/>
      <c r="BND46" s="134"/>
      <c r="BNE46" s="134"/>
      <c r="BNF46" s="134"/>
      <c r="BNG46" s="134"/>
      <c r="BNH46" s="134"/>
      <c r="BNI46" s="134"/>
      <c r="BNJ46" s="134"/>
      <c r="BNK46" s="134"/>
      <c r="BNL46" s="134"/>
      <c r="BNM46" s="134"/>
      <c r="BNN46" s="134"/>
      <c r="BNO46" s="134"/>
      <c r="BNP46" s="134"/>
      <c r="BNQ46" s="134"/>
      <c r="BNR46" s="134"/>
      <c r="BNS46" s="134"/>
      <c r="BNT46" s="134"/>
      <c r="BNU46" s="134"/>
      <c r="BNV46" s="134"/>
      <c r="BNW46" s="134"/>
      <c r="BNX46" s="134"/>
      <c r="BNY46" s="134"/>
      <c r="BNZ46" s="134"/>
      <c r="BOA46" s="134"/>
      <c r="BOB46" s="134"/>
      <c r="BOC46" s="134"/>
      <c r="BOD46" s="134"/>
      <c r="BOE46" s="134"/>
      <c r="BOF46" s="134"/>
      <c r="BOG46" s="134"/>
      <c r="BOH46" s="134"/>
      <c r="BOI46" s="134"/>
      <c r="BOJ46" s="134"/>
      <c r="BOK46" s="134"/>
      <c r="BOL46" s="134"/>
      <c r="BOM46" s="134"/>
      <c r="BON46" s="134"/>
      <c r="BOO46" s="134"/>
      <c r="BOP46" s="134"/>
      <c r="BOQ46" s="134"/>
      <c r="BOR46" s="134"/>
      <c r="BOS46" s="134"/>
      <c r="BOT46" s="134"/>
      <c r="BOU46" s="134"/>
      <c r="BOV46" s="134"/>
      <c r="BOW46" s="134"/>
      <c r="BOX46" s="134"/>
      <c r="BOY46" s="134"/>
      <c r="BOZ46" s="134"/>
      <c r="BPA46" s="134"/>
      <c r="BPB46" s="134"/>
      <c r="BPC46" s="134"/>
      <c r="BPD46" s="134"/>
      <c r="BPE46" s="134"/>
      <c r="BPF46" s="134"/>
      <c r="BPG46" s="134"/>
      <c r="BPH46" s="134"/>
      <c r="BPI46" s="134"/>
      <c r="BPJ46" s="134"/>
      <c r="BPK46" s="134"/>
      <c r="BPL46" s="134"/>
      <c r="BPM46" s="134"/>
      <c r="BPN46" s="134"/>
      <c r="BPO46" s="134"/>
      <c r="BPP46" s="134"/>
      <c r="BPQ46" s="134"/>
      <c r="BPR46" s="134"/>
      <c r="BPS46" s="134"/>
      <c r="BPT46" s="134"/>
      <c r="BPU46" s="134"/>
      <c r="BPV46" s="134"/>
      <c r="BPW46" s="134"/>
      <c r="BPX46" s="134"/>
      <c r="BPY46" s="134"/>
      <c r="BPZ46" s="134"/>
      <c r="BQA46" s="134"/>
      <c r="BQB46" s="134"/>
      <c r="BQC46" s="134"/>
      <c r="BQD46" s="134"/>
      <c r="BQE46" s="134"/>
      <c r="BQF46" s="134"/>
      <c r="BQG46" s="134"/>
      <c r="BQH46" s="134"/>
      <c r="BQI46" s="134"/>
      <c r="BQJ46" s="134"/>
      <c r="BQK46" s="134"/>
      <c r="BQL46" s="134"/>
      <c r="BQM46" s="134"/>
      <c r="BQN46" s="134"/>
      <c r="BQO46" s="134"/>
      <c r="BQP46" s="134"/>
      <c r="BQQ46" s="134"/>
      <c r="BQR46" s="134"/>
      <c r="BQS46" s="134"/>
      <c r="BQT46" s="134"/>
      <c r="BQU46" s="134"/>
      <c r="BQV46" s="134"/>
      <c r="BQW46" s="134"/>
      <c r="BQX46" s="134"/>
      <c r="BQY46" s="134"/>
      <c r="BQZ46" s="134"/>
      <c r="BRA46" s="134"/>
      <c r="BRB46" s="134"/>
      <c r="BRC46" s="134"/>
      <c r="BRD46" s="134"/>
      <c r="BRE46" s="134"/>
      <c r="BRF46" s="134"/>
      <c r="BRG46" s="134"/>
      <c r="BRH46" s="134"/>
      <c r="BRI46" s="134"/>
      <c r="BRJ46" s="134"/>
      <c r="BRK46" s="134"/>
      <c r="BRL46" s="134"/>
      <c r="BRM46" s="134"/>
      <c r="BRN46" s="134"/>
      <c r="BRO46" s="134"/>
      <c r="BRP46" s="134"/>
      <c r="BRQ46" s="134"/>
      <c r="BRR46" s="134"/>
      <c r="BRS46" s="134"/>
      <c r="BRT46" s="134"/>
      <c r="BRU46" s="134"/>
      <c r="BRV46" s="134"/>
      <c r="BRW46" s="134"/>
      <c r="BRX46" s="134"/>
      <c r="BRY46" s="134"/>
      <c r="BRZ46" s="134"/>
      <c r="BSA46" s="134"/>
      <c r="BSB46" s="134"/>
      <c r="BSC46" s="134"/>
      <c r="BSD46" s="134"/>
      <c r="BSE46" s="134"/>
      <c r="BSF46" s="134"/>
      <c r="BSG46" s="134"/>
      <c r="BSH46" s="134"/>
      <c r="BSI46" s="134"/>
      <c r="BSJ46" s="134"/>
      <c r="BSK46" s="134"/>
      <c r="BSL46" s="134"/>
      <c r="BSM46" s="134"/>
      <c r="BSN46" s="134"/>
      <c r="BSO46" s="134"/>
      <c r="BSP46" s="134"/>
      <c r="BSQ46" s="134"/>
      <c r="BSR46" s="134"/>
      <c r="BSS46" s="134"/>
      <c r="BST46" s="134"/>
      <c r="BSU46" s="134"/>
      <c r="BSV46" s="134"/>
      <c r="BSW46" s="134"/>
      <c r="BSX46" s="134"/>
      <c r="BSY46" s="134"/>
      <c r="BSZ46" s="134"/>
      <c r="BTA46" s="134"/>
      <c r="BTB46" s="134"/>
      <c r="BTC46" s="134"/>
      <c r="BTD46" s="134"/>
      <c r="BTE46" s="134"/>
      <c r="BTF46" s="134"/>
      <c r="BTG46" s="134"/>
      <c r="BTH46" s="134"/>
      <c r="BTI46" s="134"/>
      <c r="BTJ46" s="134"/>
      <c r="BTK46" s="134"/>
      <c r="BTL46" s="134"/>
      <c r="BTM46" s="134"/>
      <c r="BTN46" s="134"/>
      <c r="BTO46" s="134"/>
      <c r="BTP46" s="134"/>
      <c r="BTQ46" s="134"/>
      <c r="BTR46" s="134"/>
      <c r="BTS46" s="134"/>
      <c r="BTT46" s="134"/>
      <c r="BTU46" s="134"/>
      <c r="BTV46" s="134"/>
      <c r="BTW46" s="134"/>
      <c r="BTX46" s="134"/>
      <c r="BTY46" s="134"/>
      <c r="BTZ46" s="134"/>
      <c r="BUA46" s="134"/>
      <c r="BUB46" s="134"/>
      <c r="BUC46" s="134"/>
      <c r="BUD46" s="134"/>
      <c r="BUE46" s="134"/>
      <c r="BUF46" s="134"/>
      <c r="BUG46" s="134"/>
      <c r="BUH46" s="134"/>
      <c r="BUI46" s="134"/>
      <c r="BUJ46" s="134"/>
      <c r="BUK46" s="134"/>
      <c r="BUL46" s="134"/>
      <c r="BUM46" s="134"/>
      <c r="BUN46" s="134"/>
      <c r="BUO46" s="134"/>
      <c r="BUP46" s="134"/>
      <c r="BUQ46" s="134"/>
      <c r="BUR46" s="134"/>
      <c r="BUS46" s="134"/>
      <c r="BUT46" s="134"/>
      <c r="BUU46" s="134"/>
      <c r="BUV46" s="134"/>
      <c r="BUW46" s="134"/>
      <c r="BUX46" s="134"/>
      <c r="BUY46" s="134"/>
      <c r="BUZ46" s="134"/>
      <c r="BVA46" s="134"/>
      <c r="BVB46" s="134"/>
      <c r="BVC46" s="134"/>
      <c r="BVD46" s="134"/>
      <c r="BVE46" s="134"/>
      <c r="BVF46" s="134"/>
      <c r="BVG46" s="134"/>
      <c r="BVH46" s="134"/>
      <c r="BVI46" s="134"/>
      <c r="BVJ46" s="134"/>
      <c r="BVK46" s="134"/>
      <c r="BVL46" s="134"/>
      <c r="BVM46" s="134"/>
      <c r="BVN46" s="134"/>
      <c r="BVO46" s="134"/>
      <c r="BVP46" s="134"/>
      <c r="BVQ46" s="134"/>
      <c r="BVR46" s="134"/>
      <c r="BVS46" s="134"/>
      <c r="BVT46" s="134"/>
      <c r="BVU46" s="134"/>
      <c r="BVV46" s="134"/>
      <c r="BVW46" s="134"/>
      <c r="BVX46" s="134"/>
      <c r="BVY46" s="134"/>
      <c r="BVZ46" s="134"/>
      <c r="BWA46" s="134"/>
      <c r="BWB46" s="134"/>
      <c r="BWC46" s="134"/>
      <c r="BWD46" s="134"/>
      <c r="BWE46" s="134"/>
      <c r="BWF46" s="134"/>
      <c r="BWG46" s="134"/>
      <c r="BWH46" s="134"/>
      <c r="BWI46" s="134"/>
      <c r="BWJ46" s="134"/>
      <c r="BWK46" s="134"/>
      <c r="BWL46" s="134"/>
      <c r="BWM46" s="134"/>
      <c r="BWN46" s="134"/>
      <c r="BWO46" s="134"/>
      <c r="BWP46" s="134"/>
      <c r="BWQ46" s="134"/>
      <c r="BWR46" s="134"/>
      <c r="BWS46" s="134"/>
      <c r="BWT46" s="134"/>
      <c r="BWU46" s="134"/>
      <c r="BWV46" s="134"/>
      <c r="BWW46" s="134"/>
      <c r="BWX46" s="134"/>
      <c r="BWY46" s="134"/>
      <c r="BWZ46" s="134"/>
      <c r="BXA46" s="134"/>
      <c r="BXB46" s="134"/>
      <c r="BXC46" s="134"/>
      <c r="BXD46" s="134"/>
      <c r="BXE46" s="134"/>
      <c r="BXF46" s="134"/>
      <c r="BXG46" s="134"/>
      <c r="BXH46" s="134"/>
      <c r="BXI46" s="134"/>
      <c r="BXJ46" s="134"/>
      <c r="BXK46" s="134"/>
      <c r="BXL46" s="134"/>
      <c r="BXM46" s="134"/>
      <c r="BXN46" s="134"/>
      <c r="BXO46" s="134"/>
      <c r="BXP46" s="134"/>
      <c r="BXQ46" s="134"/>
      <c r="BXR46" s="134"/>
      <c r="BXS46" s="134"/>
      <c r="BXT46" s="134"/>
      <c r="BXU46" s="134"/>
      <c r="BXV46" s="134"/>
      <c r="BXW46" s="134"/>
      <c r="BXX46" s="134"/>
      <c r="BXY46" s="134"/>
      <c r="BXZ46" s="134"/>
      <c r="BYA46" s="134"/>
      <c r="BYB46" s="134"/>
      <c r="BYC46" s="134"/>
      <c r="BYD46" s="134"/>
      <c r="BYE46" s="134"/>
      <c r="BYF46" s="134"/>
      <c r="BYG46" s="134"/>
      <c r="BYH46" s="134"/>
      <c r="BYI46" s="134"/>
      <c r="BYJ46" s="134"/>
      <c r="BYK46" s="134"/>
      <c r="BYL46" s="134"/>
      <c r="BYM46" s="134"/>
      <c r="BYN46" s="134"/>
      <c r="BYO46" s="134"/>
      <c r="BYP46" s="134"/>
      <c r="BYQ46" s="134"/>
      <c r="BYR46" s="134"/>
      <c r="BYS46" s="134"/>
      <c r="BYT46" s="134"/>
      <c r="BYU46" s="134"/>
      <c r="BYV46" s="134"/>
      <c r="BYW46" s="134"/>
      <c r="BYX46" s="134"/>
      <c r="BYY46" s="134"/>
      <c r="BYZ46" s="134"/>
      <c r="BZA46" s="134"/>
      <c r="BZB46" s="134"/>
      <c r="BZC46" s="134"/>
      <c r="BZD46" s="134"/>
      <c r="BZE46" s="134"/>
      <c r="BZF46" s="134"/>
      <c r="BZG46" s="134"/>
      <c r="BZH46" s="134"/>
      <c r="BZI46" s="134"/>
      <c r="BZJ46" s="134"/>
      <c r="BZK46" s="134"/>
      <c r="BZL46" s="134"/>
      <c r="BZM46" s="134"/>
      <c r="BZN46" s="134"/>
      <c r="BZO46" s="134"/>
      <c r="BZP46" s="134"/>
      <c r="BZQ46" s="134"/>
      <c r="BZR46" s="134"/>
      <c r="BZS46" s="134"/>
      <c r="BZT46" s="134"/>
      <c r="BZU46" s="134"/>
      <c r="BZV46" s="134"/>
      <c r="BZW46" s="134"/>
      <c r="BZX46" s="134"/>
      <c r="BZY46" s="134"/>
      <c r="BZZ46" s="134"/>
      <c r="CAA46" s="134"/>
      <c r="CAB46" s="134"/>
      <c r="CAC46" s="134"/>
      <c r="CAD46" s="134"/>
      <c r="CAE46" s="134"/>
      <c r="CAF46" s="134"/>
      <c r="CAG46" s="134"/>
      <c r="CAH46" s="134"/>
      <c r="CAI46" s="134"/>
      <c r="CAJ46" s="134"/>
      <c r="CAK46" s="134"/>
      <c r="CAL46" s="134"/>
      <c r="CAM46" s="134"/>
      <c r="CAN46" s="134"/>
      <c r="CAO46" s="134"/>
      <c r="CAP46" s="134"/>
      <c r="CAQ46" s="134"/>
      <c r="CAR46" s="134"/>
      <c r="CAS46" s="134"/>
      <c r="CAT46" s="134"/>
      <c r="CAU46" s="134"/>
      <c r="CAV46" s="134"/>
      <c r="CAW46" s="134"/>
      <c r="CAX46" s="134"/>
      <c r="CAY46" s="134"/>
      <c r="CAZ46" s="134"/>
      <c r="CBA46" s="134"/>
      <c r="CBB46" s="134"/>
      <c r="CBC46" s="134"/>
      <c r="CBD46" s="134"/>
      <c r="CBE46" s="134"/>
      <c r="CBF46" s="134"/>
      <c r="CBG46" s="134"/>
      <c r="CBH46" s="134"/>
      <c r="CBI46" s="134"/>
      <c r="CBJ46" s="134"/>
      <c r="CBK46" s="134"/>
      <c r="CBL46" s="134"/>
      <c r="CBM46" s="134"/>
      <c r="CBN46" s="134"/>
      <c r="CBO46" s="134"/>
      <c r="CBP46" s="134"/>
      <c r="CBQ46" s="134"/>
      <c r="CBR46" s="134"/>
      <c r="CBS46" s="134"/>
      <c r="CBT46" s="134"/>
      <c r="CBU46" s="134"/>
      <c r="CBV46" s="134"/>
      <c r="CBW46" s="134"/>
      <c r="CBX46" s="134"/>
      <c r="CBY46" s="134"/>
      <c r="CBZ46" s="134"/>
      <c r="CCA46" s="134"/>
      <c r="CCB46" s="134"/>
      <c r="CCC46" s="134"/>
      <c r="CCD46" s="134"/>
      <c r="CCE46" s="134"/>
      <c r="CCF46" s="134"/>
      <c r="CCG46" s="134"/>
      <c r="CCH46" s="134"/>
      <c r="CCI46" s="134"/>
      <c r="CCJ46" s="134"/>
      <c r="CCK46" s="134"/>
      <c r="CCL46" s="134"/>
      <c r="CCM46" s="134"/>
      <c r="CCN46" s="134"/>
      <c r="CCO46" s="134"/>
      <c r="CCP46" s="134"/>
      <c r="CCQ46" s="134"/>
      <c r="CCR46" s="134"/>
      <c r="CCS46" s="134"/>
      <c r="CCT46" s="134"/>
      <c r="CCU46" s="134"/>
      <c r="CCV46" s="134"/>
      <c r="CCW46" s="134"/>
      <c r="CCX46" s="134"/>
      <c r="CCY46" s="134"/>
      <c r="CCZ46" s="134"/>
      <c r="CDA46" s="134"/>
      <c r="CDB46" s="134"/>
      <c r="CDC46" s="134"/>
      <c r="CDD46" s="134"/>
      <c r="CDE46" s="134"/>
      <c r="CDF46" s="134"/>
      <c r="CDG46" s="134"/>
      <c r="CDH46" s="134"/>
      <c r="CDI46" s="134"/>
      <c r="CDJ46" s="134"/>
      <c r="CDK46" s="134"/>
      <c r="CDL46" s="134"/>
      <c r="CDM46" s="134"/>
      <c r="CDN46" s="134"/>
      <c r="CDO46" s="134"/>
      <c r="CDP46" s="134"/>
      <c r="CDQ46" s="134"/>
      <c r="CDR46" s="134"/>
      <c r="CDS46" s="134"/>
      <c r="CDT46" s="134"/>
      <c r="CDU46" s="134"/>
      <c r="CDV46" s="134"/>
      <c r="CDW46" s="134"/>
      <c r="CDX46" s="134"/>
      <c r="CDY46" s="134"/>
      <c r="CDZ46" s="134"/>
      <c r="CEA46" s="134"/>
      <c r="CEB46" s="134"/>
      <c r="CEC46" s="134"/>
      <c r="CED46" s="134"/>
      <c r="CEE46" s="134"/>
      <c r="CEF46" s="134"/>
      <c r="CEG46" s="134"/>
      <c r="CEH46" s="134"/>
      <c r="CEI46" s="134"/>
      <c r="CEJ46" s="134"/>
      <c r="CEK46" s="134"/>
      <c r="CEL46" s="134"/>
      <c r="CEM46" s="134"/>
      <c r="CEN46" s="134"/>
      <c r="CEO46" s="134"/>
      <c r="CEP46" s="134"/>
      <c r="CEQ46" s="134"/>
      <c r="CER46" s="134"/>
      <c r="CES46" s="134"/>
      <c r="CET46" s="134"/>
      <c r="CEU46" s="134"/>
      <c r="CEV46" s="134"/>
      <c r="CEW46" s="134"/>
      <c r="CEX46" s="134"/>
      <c r="CEY46" s="134"/>
      <c r="CEZ46" s="134"/>
      <c r="CFA46" s="134"/>
      <c r="CFB46" s="134"/>
      <c r="CFC46" s="134"/>
      <c r="CFD46" s="134"/>
      <c r="CFE46" s="134"/>
      <c r="CFF46" s="134"/>
      <c r="CFG46" s="134"/>
      <c r="CFH46" s="134"/>
      <c r="CFI46" s="134"/>
      <c r="CFJ46" s="134"/>
      <c r="CFK46" s="134"/>
      <c r="CFL46" s="134"/>
      <c r="CFM46" s="134"/>
      <c r="CFN46" s="134"/>
      <c r="CFO46" s="134"/>
      <c r="CFP46" s="134"/>
      <c r="CFQ46" s="134"/>
      <c r="CFR46" s="134"/>
      <c r="CFS46" s="134"/>
      <c r="CFT46" s="134"/>
      <c r="CFU46" s="134"/>
      <c r="CFV46" s="134"/>
      <c r="CFW46" s="134"/>
      <c r="CFX46" s="134"/>
      <c r="CFY46" s="134"/>
      <c r="CFZ46" s="134"/>
      <c r="CGA46" s="134"/>
      <c r="CGB46" s="134"/>
      <c r="CGC46" s="134"/>
      <c r="CGD46" s="134"/>
      <c r="CGE46" s="134"/>
      <c r="CGF46" s="134"/>
      <c r="CGG46" s="134"/>
      <c r="CGH46" s="134"/>
      <c r="CGI46" s="134"/>
      <c r="CGJ46" s="134"/>
      <c r="CGK46" s="134"/>
      <c r="CGL46" s="134"/>
      <c r="CGM46" s="134"/>
      <c r="CGN46" s="134"/>
      <c r="CGO46" s="134"/>
      <c r="CGP46" s="134"/>
      <c r="CGQ46" s="134"/>
      <c r="CGR46" s="134"/>
      <c r="CGS46" s="134"/>
      <c r="CGT46" s="134"/>
      <c r="CGU46" s="134"/>
      <c r="CGV46" s="134"/>
      <c r="CGW46" s="134"/>
      <c r="CGX46" s="134"/>
      <c r="CGY46" s="134"/>
      <c r="CGZ46" s="134"/>
      <c r="CHA46" s="134"/>
      <c r="CHB46" s="134"/>
      <c r="CHC46" s="134"/>
      <c r="CHD46" s="134"/>
      <c r="CHE46" s="134"/>
      <c r="CHF46" s="134"/>
      <c r="CHG46" s="134"/>
      <c r="CHH46" s="134"/>
      <c r="CHI46" s="134"/>
      <c r="CHJ46" s="134"/>
      <c r="CHK46" s="134"/>
      <c r="CHL46" s="134"/>
      <c r="CHM46" s="134"/>
      <c r="CHN46" s="134"/>
      <c r="CHO46" s="134"/>
      <c r="CHP46" s="134"/>
      <c r="CHQ46" s="134"/>
      <c r="CHR46" s="134"/>
      <c r="CHS46" s="134"/>
      <c r="CHT46" s="134"/>
      <c r="CHU46" s="134"/>
      <c r="CHV46" s="134"/>
      <c r="CHW46" s="134"/>
      <c r="CHX46" s="134"/>
      <c r="CHY46" s="134"/>
      <c r="CHZ46" s="134"/>
      <c r="CIA46" s="134"/>
      <c r="CIB46" s="134"/>
      <c r="CIC46" s="134"/>
      <c r="CID46" s="134"/>
      <c r="CIE46" s="134"/>
      <c r="CIF46" s="134"/>
      <c r="CIG46" s="134"/>
      <c r="CIH46" s="134"/>
      <c r="CII46" s="134"/>
      <c r="CIJ46" s="134"/>
      <c r="CIK46" s="134"/>
      <c r="CIL46" s="134"/>
      <c r="CIM46" s="134"/>
      <c r="CIN46" s="134"/>
      <c r="CIO46" s="134"/>
      <c r="CIP46" s="134"/>
      <c r="CIQ46" s="134"/>
      <c r="CIR46" s="134"/>
      <c r="CIS46" s="134"/>
      <c r="CIT46" s="134"/>
      <c r="CIU46" s="134"/>
      <c r="CIV46" s="134"/>
      <c r="CIW46" s="134"/>
      <c r="CIX46" s="134"/>
      <c r="CIY46" s="134"/>
      <c r="CIZ46" s="134"/>
      <c r="CJA46" s="134"/>
      <c r="CJB46" s="134"/>
      <c r="CJC46" s="134"/>
      <c r="CJD46" s="134"/>
      <c r="CJE46" s="134"/>
      <c r="CJF46" s="134"/>
      <c r="CJG46" s="134"/>
      <c r="CJH46" s="134"/>
      <c r="CJI46" s="134"/>
      <c r="CJJ46" s="134"/>
      <c r="CJK46" s="134"/>
      <c r="CJL46" s="134"/>
      <c r="CJM46" s="134"/>
      <c r="CJN46" s="134"/>
      <c r="CJO46" s="134"/>
      <c r="CJP46" s="134"/>
      <c r="CJQ46" s="134"/>
      <c r="CJR46" s="134"/>
      <c r="CJS46" s="134"/>
      <c r="CJT46" s="134"/>
      <c r="CJU46" s="134"/>
      <c r="CJV46" s="134"/>
      <c r="CJW46" s="134"/>
      <c r="CJX46" s="134"/>
      <c r="CJY46" s="134"/>
      <c r="CJZ46" s="134"/>
      <c r="CKA46" s="134"/>
      <c r="CKB46" s="134"/>
      <c r="CKC46" s="134"/>
      <c r="CKD46" s="134"/>
      <c r="CKE46" s="134"/>
      <c r="CKF46" s="134"/>
      <c r="CKG46" s="134"/>
      <c r="CKH46" s="134"/>
      <c r="CKI46" s="134"/>
      <c r="CKJ46" s="134"/>
      <c r="CKK46" s="134"/>
      <c r="CKL46" s="134"/>
      <c r="CKM46" s="134"/>
      <c r="CKN46" s="134"/>
      <c r="CKO46" s="134"/>
      <c r="CKP46" s="134"/>
      <c r="CKQ46" s="134"/>
      <c r="CKR46" s="134"/>
      <c r="CKS46" s="134"/>
      <c r="CKT46" s="134"/>
      <c r="CKU46" s="134"/>
      <c r="CKV46" s="134"/>
      <c r="CKW46" s="134"/>
      <c r="CKX46" s="134"/>
      <c r="CKY46" s="134"/>
      <c r="CKZ46" s="134"/>
      <c r="CLA46" s="134"/>
      <c r="CLB46" s="134"/>
      <c r="CLC46" s="134"/>
      <c r="CLD46" s="134"/>
      <c r="CLE46" s="134"/>
      <c r="CLF46" s="134"/>
      <c r="CLG46" s="134"/>
      <c r="CLH46" s="134"/>
      <c r="CLI46" s="134"/>
      <c r="CLJ46" s="134"/>
      <c r="CLK46" s="134"/>
      <c r="CLL46" s="134"/>
      <c r="CLM46" s="134"/>
      <c r="CLN46" s="134"/>
      <c r="CLO46" s="134"/>
      <c r="CLP46" s="134"/>
      <c r="CLQ46" s="134"/>
      <c r="CLR46" s="134"/>
      <c r="CLS46" s="134"/>
      <c r="CLT46" s="134"/>
      <c r="CLU46" s="134"/>
      <c r="CLV46" s="134"/>
      <c r="CLW46" s="134"/>
      <c r="CLX46" s="134"/>
      <c r="CLY46" s="134"/>
      <c r="CLZ46" s="134"/>
      <c r="CMA46" s="134"/>
      <c r="CMB46" s="134"/>
      <c r="CMC46" s="134"/>
      <c r="CMD46" s="134"/>
      <c r="CME46" s="134"/>
      <c r="CMF46" s="134"/>
      <c r="CMG46" s="134"/>
      <c r="CMH46" s="134"/>
      <c r="CMI46" s="134"/>
      <c r="CMJ46" s="134"/>
      <c r="CMK46" s="134"/>
      <c r="CML46" s="134"/>
      <c r="CMM46" s="134"/>
      <c r="CMN46" s="134"/>
      <c r="CMO46" s="134"/>
      <c r="CMP46" s="134"/>
      <c r="CMQ46" s="134"/>
      <c r="CMR46" s="134"/>
      <c r="CMS46" s="134"/>
      <c r="CMT46" s="134"/>
      <c r="CMU46" s="134"/>
      <c r="CMV46" s="134"/>
      <c r="CMW46" s="134"/>
      <c r="CMX46" s="134"/>
      <c r="CMY46" s="134"/>
      <c r="CMZ46" s="134"/>
      <c r="CNA46" s="134"/>
      <c r="CNB46" s="134"/>
      <c r="CNC46" s="134"/>
      <c r="CND46" s="134"/>
      <c r="CNE46" s="134"/>
      <c r="CNF46" s="134"/>
      <c r="CNG46" s="134"/>
      <c r="CNH46" s="134"/>
      <c r="CNI46" s="134"/>
      <c r="CNJ46" s="134"/>
      <c r="CNK46" s="134"/>
      <c r="CNL46" s="134"/>
      <c r="CNM46" s="134"/>
      <c r="CNN46" s="134"/>
      <c r="CNO46" s="134"/>
      <c r="CNP46" s="134"/>
      <c r="CNQ46" s="134"/>
      <c r="CNR46" s="134"/>
      <c r="CNS46" s="134"/>
      <c r="CNT46" s="134"/>
      <c r="CNU46" s="134"/>
      <c r="CNV46" s="134"/>
      <c r="CNW46" s="134"/>
      <c r="CNX46" s="134"/>
      <c r="CNY46" s="134"/>
      <c r="CNZ46" s="134"/>
      <c r="COA46" s="134"/>
      <c r="COB46" s="134"/>
      <c r="COC46" s="134"/>
      <c r="COD46" s="134"/>
      <c r="COE46" s="134"/>
      <c r="COF46" s="134"/>
      <c r="COG46" s="134"/>
      <c r="COH46" s="134"/>
      <c r="COI46" s="134"/>
      <c r="COJ46" s="134"/>
      <c r="COK46" s="134"/>
      <c r="COL46" s="134"/>
      <c r="COM46" s="134"/>
      <c r="CON46" s="134"/>
      <c r="COO46" s="134"/>
      <c r="COP46" s="134"/>
      <c r="COQ46" s="134"/>
      <c r="COR46" s="134"/>
      <c r="COS46" s="134"/>
      <c r="COT46" s="134"/>
      <c r="COU46" s="134"/>
      <c r="COV46" s="134"/>
      <c r="COW46" s="134"/>
      <c r="COX46" s="134"/>
      <c r="COY46" s="134"/>
      <c r="COZ46" s="134"/>
      <c r="CPA46" s="134"/>
      <c r="CPB46" s="134"/>
      <c r="CPC46" s="134"/>
      <c r="CPD46" s="134"/>
      <c r="CPE46" s="134"/>
      <c r="CPF46" s="134"/>
      <c r="CPG46" s="134"/>
      <c r="CPH46" s="134"/>
      <c r="CPI46" s="134"/>
      <c r="CPJ46" s="134"/>
      <c r="CPK46" s="134"/>
      <c r="CPL46" s="134"/>
      <c r="CPM46" s="134"/>
      <c r="CPN46" s="134"/>
      <c r="CPO46" s="134"/>
      <c r="CPP46" s="134"/>
      <c r="CPQ46" s="134"/>
      <c r="CPR46" s="134"/>
      <c r="CPS46" s="134"/>
      <c r="CPT46" s="134"/>
      <c r="CPU46" s="134"/>
      <c r="CPV46" s="134"/>
      <c r="CPW46" s="134"/>
      <c r="CPX46" s="134"/>
      <c r="CPY46" s="134"/>
      <c r="CPZ46" s="134"/>
      <c r="CQA46" s="134"/>
      <c r="CQB46" s="134"/>
      <c r="CQC46" s="134"/>
      <c r="CQD46" s="134"/>
      <c r="CQE46" s="134"/>
      <c r="CQF46" s="134"/>
      <c r="CQG46" s="134"/>
      <c r="CQH46" s="134"/>
      <c r="CQI46" s="134"/>
      <c r="CQJ46" s="134"/>
      <c r="CQK46" s="134"/>
      <c r="CQL46" s="134"/>
      <c r="CQM46" s="134"/>
      <c r="CQN46" s="134"/>
      <c r="CQO46" s="134"/>
      <c r="CQP46" s="134"/>
      <c r="CQQ46" s="134"/>
      <c r="CQR46" s="134"/>
      <c r="CQS46" s="134"/>
      <c r="CQT46" s="134"/>
      <c r="CQU46" s="134"/>
      <c r="CQV46" s="134"/>
      <c r="CQW46" s="134"/>
      <c r="CQX46" s="134"/>
      <c r="CQY46" s="134"/>
      <c r="CQZ46" s="134"/>
      <c r="CRA46" s="134"/>
      <c r="CRB46" s="134"/>
      <c r="CRC46" s="134"/>
      <c r="CRD46" s="134"/>
      <c r="CRE46" s="134"/>
      <c r="CRF46" s="134"/>
      <c r="CRG46" s="134"/>
      <c r="CRH46" s="134"/>
      <c r="CRI46" s="134"/>
      <c r="CRJ46" s="134"/>
      <c r="CRK46" s="134"/>
      <c r="CRL46" s="134"/>
      <c r="CRM46" s="134"/>
      <c r="CRN46" s="134"/>
      <c r="CRO46" s="134"/>
      <c r="CRP46" s="134"/>
      <c r="CRQ46" s="134"/>
      <c r="CRR46" s="134"/>
      <c r="CRS46" s="134"/>
      <c r="CRT46" s="134"/>
      <c r="CRU46" s="134"/>
      <c r="CRV46" s="134"/>
      <c r="CRW46" s="134"/>
      <c r="CRX46" s="134"/>
      <c r="CRY46" s="134"/>
      <c r="CRZ46" s="134"/>
      <c r="CSA46" s="134"/>
      <c r="CSB46" s="134"/>
      <c r="CSC46" s="134"/>
      <c r="CSD46" s="134"/>
      <c r="CSE46" s="134"/>
      <c r="CSF46" s="134"/>
      <c r="CSG46" s="134"/>
      <c r="CSH46" s="134"/>
      <c r="CSI46" s="134"/>
      <c r="CSJ46" s="134"/>
      <c r="CSK46" s="134"/>
      <c r="CSL46" s="134"/>
      <c r="CSM46" s="134"/>
      <c r="CSN46" s="134"/>
      <c r="CSO46" s="134"/>
      <c r="CSP46" s="134"/>
      <c r="CSQ46" s="134"/>
      <c r="CSR46" s="134"/>
      <c r="CSS46" s="134"/>
      <c r="CST46" s="134"/>
      <c r="CSU46" s="134"/>
      <c r="CSV46" s="134"/>
      <c r="CSW46" s="134"/>
      <c r="CSX46" s="134"/>
      <c r="CSY46" s="134"/>
      <c r="CSZ46" s="134"/>
      <c r="CTA46" s="134"/>
      <c r="CTB46" s="134"/>
      <c r="CTC46" s="134"/>
      <c r="CTD46" s="134"/>
      <c r="CTE46" s="134"/>
      <c r="CTF46" s="134"/>
      <c r="CTG46" s="134"/>
      <c r="CTH46" s="134"/>
      <c r="CTI46" s="134"/>
      <c r="CTJ46" s="134"/>
      <c r="CTK46" s="134"/>
      <c r="CTL46" s="134"/>
      <c r="CTM46" s="134"/>
      <c r="CTN46" s="134"/>
      <c r="CTO46" s="134"/>
      <c r="CTP46" s="134"/>
      <c r="CTQ46" s="134"/>
      <c r="CTR46" s="134"/>
      <c r="CTS46" s="134"/>
      <c r="CTT46" s="134"/>
      <c r="CTU46" s="134"/>
      <c r="CTV46" s="134"/>
      <c r="CTW46" s="134"/>
      <c r="CTX46" s="134"/>
      <c r="CTY46" s="134"/>
      <c r="CTZ46" s="134"/>
      <c r="CUA46" s="134"/>
      <c r="CUB46" s="134"/>
      <c r="CUC46" s="134"/>
      <c r="CUD46" s="134"/>
      <c r="CUE46" s="134"/>
      <c r="CUF46" s="134"/>
      <c r="CUG46" s="134"/>
      <c r="CUH46" s="134"/>
      <c r="CUI46" s="134"/>
      <c r="CUJ46" s="134"/>
      <c r="CUK46" s="134"/>
      <c r="CUL46" s="134"/>
      <c r="CUM46" s="134"/>
      <c r="CUN46" s="134"/>
      <c r="CUO46" s="134"/>
      <c r="CUP46" s="134"/>
      <c r="CUQ46" s="134"/>
      <c r="CUR46" s="134"/>
      <c r="CUS46" s="134"/>
      <c r="CUT46" s="134"/>
      <c r="CUU46" s="134"/>
      <c r="CUV46" s="134"/>
      <c r="CUW46" s="134"/>
      <c r="CUX46" s="134"/>
      <c r="CUY46" s="134"/>
      <c r="CUZ46" s="134"/>
      <c r="CVA46" s="134"/>
      <c r="CVB46" s="134"/>
      <c r="CVC46" s="134"/>
      <c r="CVD46" s="134"/>
      <c r="CVE46" s="134"/>
      <c r="CVF46" s="134"/>
      <c r="CVG46" s="134"/>
      <c r="CVH46" s="134"/>
      <c r="CVI46" s="134"/>
      <c r="CVJ46" s="134"/>
      <c r="CVK46" s="134"/>
      <c r="CVL46" s="134"/>
      <c r="CVM46" s="134"/>
      <c r="CVN46" s="134"/>
      <c r="CVO46" s="134"/>
      <c r="CVP46" s="134"/>
      <c r="CVQ46" s="134"/>
      <c r="CVR46" s="134"/>
      <c r="CVS46" s="134"/>
      <c r="CVT46" s="134"/>
      <c r="CVU46" s="134"/>
      <c r="CVV46" s="134"/>
      <c r="CVW46" s="134"/>
      <c r="CVX46" s="134"/>
      <c r="CVY46" s="134"/>
      <c r="CVZ46" s="134"/>
      <c r="CWA46" s="134"/>
      <c r="CWB46" s="134"/>
      <c r="CWC46" s="134"/>
      <c r="CWD46" s="134"/>
      <c r="CWE46" s="134"/>
      <c r="CWF46" s="134"/>
      <c r="CWG46" s="134"/>
      <c r="CWH46" s="134"/>
      <c r="CWI46" s="134"/>
      <c r="CWJ46" s="134"/>
      <c r="CWK46" s="134"/>
      <c r="CWL46" s="134"/>
      <c r="CWM46" s="134"/>
      <c r="CWN46" s="134"/>
      <c r="CWO46" s="134"/>
      <c r="CWP46" s="134"/>
      <c r="CWQ46" s="134"/>
      <c r="CWR46" s="134"/>
      <c r="CWS46" s="134"/>
      <c r="CWT46" s="134"/>
      <c r="CWU46" s="134"/>
      <c r="CWV46" s="134"/>
      <c r="CWW46" s="134"/>
      <c r="CWX46" s="134"/>
      <c r="CWY46" s="134"/>
      <c r="CWZ46" s="134"/>
      <c r="CXA46" s="134"/>
      <c r="CXB46" s="134"/>
      <c r="CXC46" s="134"/>
      <c r="CXD46" s="134"/>
      <c r="CXE46" s="134"/>
      <c r="CXF46" s="134"/>
      <c r="CXG46" s="134"/>
      <c r="CXH46" s="134"/>
      <c r="CXI46" s="134"/>
      <c r="CXJ46" s="134"/>
      <c r="CXK46" s="134"/>
      <c r="CXL46" s="134"/>
      <c r="CXM46" s="134"/>
      <c r="CXN46" s="134"/>
      <c r="CXO46" s="134"/>
      <c r="CXP46" s="134"/>
      <c r="CXQ46" s="134"/>
      <c r="CXR46" s="134"/>
      <c r="CXS46" s="134"/>
      <c r="CXT46" s="134"/>
      <c r="CXU46" s="134"/>
      <c r="CXV46" s="134"/>
      <c r="CXW46" s="134"/>
      <c r="CXX46" s="134"/>
      <c r="CXY46" s="134"/>
      <c r="CXZ46" s="134"/>
      <c r="CYA46" s="134"/>
      <c r="CYB46" s="134"/>
      <c r="CYC46" s="134"/>
      <c r="CYD46" s="134"/>
      <c r="CYE46" s="134"/>
      <c r="CYF46" s="134"/>
      <c r="CYG46" s="134"/>
      <c r="CYH46" s="134"/>
      <c r="CYI46" s="134"/>
      <c r="CYJ46" s="134"/>
      <c r="CYK46" s="134"/>
      <c r="CYL46" s="134"/>
      <c r="CYM46" s="134"/>
      <c r="CYN46" s="134"/>
      <c r="CYO46" s="134"/>
      <c r="CYP46" s="134"/>
      <c r="CYQ46" s="134"/>
      <c r="CYR46" s="134"/>
      <c r="CYS46" s="134"/>
      <c r="CYT46" s="134"/>
      <c r="CYU46" s="134"/>
      <c r="CYV46" s="134"/>
      <c r="CYW46" s="134"/>
      <c r="CYX46" s="134"/>
      <c r="CYY46" s="134"/>
      <c r="CYZ46" s="134"/>
      <c r="CZA46" s="134"/>
      <c r="CZB46" s="134"/>
      <c r="CZC46" s="134"/>
      <c r="CZD46" s="134"/>
      <c r="CZE46" s="134"/>
      <c r="CZF46" s="134"/>
      <c r="CZG46" s="134"/>
      <c r="CZH46" s="134"/>
      <c r="CZI46" s="134"/>
      <c r="CZJ46" s="134"/>
      <c r="CZK46" s="134"/>
      <c r="CZL46" s="134"/>
      <c r="CZM46" s="134"/>
      <c r="CZN46" s="134"/>
      <c r="CZO46" s="134"/>
      <c r="CZP46" s="134"/>
      <c r="CZQ46" s="134"/>
      <c r="CZR46" s="134"/>
      <c r="CZS46" s="134"/>
      <c r="CZT46" s="134"/>
      <c r="CZU46" s="134"/>
      <c r="CZV46" s="134"/>
      <c r="CZW46" s="134"/>
      <c r="CZX46" s="134"/>
      <c r="CZY46" s="134"/>
      <c r="CZZ46" s="134"/>
      <c r="DAA46" s="134"/>
      <c r="DAB46" s="134"/>
      <c r="DAC46" s="134"/>
      <c r="DAD46" s="134"/>
      <c r="DAE46" s="134"/>
      <c r="DAF46" s="134"/>
      <c r="DAG46" s="134"/>
      <c r="DAH46" s="134"/>
      <c r="DAI46" s="134"/>
      <c r="DAJ46" s="134"/>
      <c r="DAK46" s="134"/>
      <c r="DAL46" s="134"/>
      <c r="DAM46" s="134"/>
      <c r="DAN46" s="134"/>
      <c r="DAO46" s="134"/>
      <c r="DAP46" s="134"/>
      <c r="DAQ46" s="134"/>
      <c r="DAR46" s="134"/>
      <c r="DAS46" s="134"/>
      <c r="DAT46" s="134"/>
      <c r="DAU46" s="134"/>
      <c r="DAV46" s="134"/>
      <c r="DAW46" s="134"/>
      <c r="DAX46" s="134"/>
      <c r="DAY46" s="134"/>
      <c r="DAZ46" s="134"/>
      <c r="DBA46" s="134"/>
      <c r="DBB46" s="134"/>
      <c r="DBC46" s="134"/>
      <c r="DBD46" s="134"/>
      <c r="DBE46" s="134"/>
      <c r="DBF46" s="134"/>
      <c r="DBG46" s="134"/>
      <c r="DBH46" s="134"/>
      <c r="DBI46" s="134"/>
      <c r="DBJ46" s="134"/>
      <c r="DBK46" s="134"/>
      <c r="DBL46" s="134"/>
      <c r="DBM46" s="134"/>
      <c r="DBN46" s="134"/>
      <c r="DBO46" s="134"/>
      <c r="DBP46" s="134"/>
      <c r="DBQ46" s="134"/>
      <c r="DBR46" s="134"/>
      <c r="DBS46" s="134"/>
      <c r="DBT46" s="134"/>
      <c r="DBU46" s="134"/>
      <c r="DBV46" s="134"/>
      <c r="DBW46" s="134"/>
      <c r="DBX46" s="134"/>
      <c r="DBY46" s="134"/>
      <c r="DBZ46" s="134"/>
      <c r="DCA46" s="134"/>
      <c r="DCB46" s="134"/>
      <c r="DCC46" s="134"/>
      <c r="DCD46" s="134"/>
      <c r="DCE46" s="134"/>
      <c r="DCF46" s="134"/>
      <c r="DCG46" s="134"/>
      <c r="DCH46" s="134"/>
      <c r="DCI46" s="134"/>
      <c r="DCJ46" s="134"/>
      <c r="DCK46" s="134"/>
      <c r="DCL46" s="134"/>
      <c r="DCM46" s="134"/>
      <c r="DCN46" s="134"/>
      <c r="DCO46" s="134"/>
      <c r="DCP46" s="134"/>
      <c r="DCQ46" s="134"/>
      <c r="DCR46" s="134"/>
      <c r="DCS46" s="134"/>
      <c r="DCT46" s="134"/>
      <c r="DCU46" s="134"/>
      <c r="DCV46" s="134"/>
      <c r="DCW46" s="134"/>
      <c r="DCX46" s="134"/>
      <c r="DCY46" s="134"/>
      <c r="DCZ46" s="134"/>
      <c r="DDA46" s="134"/>
      <c r="DDB46" s="134"/>
      <c r="DDC46" s="134"/>
      <c r="DDD46" s="134"/>
      <c r="DDE46" s="134"/>
      <c r="DDF46" s="134"/>
      <c r="DDG46" s="134"/>
      <c r="DDH46" s="134"/>
      <c r="DDI46" s="134"/>
      <c r="DDJ46" s="134"/>
      <c r="DDK46" s="134"/>
      <c r="DDL46" s="134"/>
      <c r="DDM46" s="134"/>
      <c r="DDN46" s="134"/>
      <c r="DDO46" s="134"/>
      <c r="DDP46" s="134"/>
      <c r="DDQ46" s="134"/>
      <c r="DDR46" s="134"/>
      <c r="DDS46" s="134"/>
      <c r="DDT46" s="134"/>
      <c r="DDU46" s="134"/>
      <c r="DDV46" s="134"/>
      <c r="DDW46" s="134"/>
      <c r="DDX46" s="134"/>
      <c r="DDY46" s="134"/>
      <c r="DDZ46" s="134"/>
      <c r="DEA46" s="134"/>
      <c r="DEB46" s="134"/>
      <c r="DEC46" s="134"/>
      <c r="DED46" s="134"/>
      <c r="DEE46" s="134"/>
      <c r="DEF46" s="134"/>
      <c r="DEG46" s="134"/>
      <c r="DEH46" s="134"/>
      <c r="DEI46" s="134"/>
      <c r="DEJ46" s="134"/>
      <c r="DEK46" s="134"/>
      <c r="DEL46" s="134"/>
      <c r="DEM46" s="134"/>
      <c r="DEN46" s="134"/>
      <c r="DEO46" s="134"/>
      <c r="DEP46" s="134"/>
      <c r="DEQ46" s="134"/>
      <c r="DER46" s="134"/>
      <c r="DES46" s="134"/>
      <c r="DET46" s="134"/>
      <c r="DEU46" s="134"/>
      <c r="DEV46" s="134"/>
      <c r="DEW46" s="134"/>
      <c r="DEX46" s="134"/>
      <c r="DEY46" s="134"/>
      <c r="DEZ46" s="134"/>
      <c r="DFA46" s="134"/>
      <c r="DFB46" s="134"/>
      <c r="DFC46" s="134"/>
      <c r="DFD46" s="134"/>
      <c r="DFE46" s="134"/>
      <c r="DFF46" s="134"/>
      <c r="DFG46" s="134"/>
      <c r="DFH46" s="134"/>
      <c r="DFI46" s="134"/>
      <c r="DFJ46" s="134"/>
      <c r="DFK46" s="134"/>
      <c r="DFL46" s="134"/>
      <c r="DFM46" s="134"/>
      <c r="DFN46" s="134"/>
      <c r="DFO46" s="134"/>
      <c r="DFP46" s="134"/>
      <c r="DFQ46" s="134"/>
      <c r="DFR46" s="134"/>
      <c r="DFS46" s="134"/>
      <c r="DFT46" s="134"/>
      <c r="DFU46" s="134"/>
      <c r="DFV46" s="134"/>
      <c r="DFW46" s="134"/>
      <c r="DFX46" s="134"/>
      <c r="DFY46" s="134"/>
      <c r="DFZ46" s="134"/>
      <c r="DGA46" s="134"/>
      <c r="DGB46" s="134"/>
      <c r="DGC46" s="134"/>
      <c r="DGD46" s="134"/>
      <c r="DGE46" s="134"/>
      <c r="DGF46" s="134"/>
      <c r="DGG46" s="134"/>
      <c r="DGH46" s="134"/>
      <c r="DGI46" s="134"/>
      <c r="DGJ46" s="134"/>
      <c r="DGK46" s="134"/>
      <c r="DGL46" s="134"/>
      <c r="DGM46" s="134"/>
      <c r="DGN46" s="134"/>
      <c r="DGO46" s="134"/>
      <c r="DGP46" s="134"/>
      <c r="DGQ46" s="134"/>
      <c r="DGR46" s="134"/>
      <c r="DGS46" s="134"/>
      <c r="DGT46" s="134"/>
      <c r="DGU46" s="134"/>
      <c r="DGV46" s="134"/>
      <c r="DGW46" s="134"/>
      <c r="DGX46" s="134"/>
      <c r="DGY46" s="134"/>
      <c r="DGZ46" s="134"/>
      <c r="DHA46" s="134"/>
      <c r="DHB46" s="134"/>
      <c r="DHC46" s="134"/>
      <c r="DHD46" s="134"/>
      <c r="DHE46" s="134"/>
      <c r="DHF46" s="134"/>
      <c r="DHG46" s="134"/>
      <c r="DHH46" s="134"/>
      <c r="DHI46" s="134"/>
      <c r="DHJ46" s="134"/>
      <c r="DHK46" s="134"/>
      <c r="DHL46" s="134"/>
      <c r="DHM46" s="134"/>
      <c r="DHN46" s="134"/>
      <c r="DHO46" s="134"/>
      <c r="DHP46" s="134"/>
      <c r="DHQ46" s="134"/>
      <c r="DHR46" s="134"/>
      <c r="DHS46" s="134"/>
      <c r="DHT46" s="134"/>
      <c r="DHU46" s="134"/>
      <c r="DHV46" s="134"/>
      <c r="DHW46" s="134"/>
      <c r="DHX46" s="134"/>
      <c r="DHY46" s="134"/>
      <c r="DHZ46" s="134"/>
      <c r="DIA46" s="134"/>
      <c r="DIB46" s="134"/>
      <c r="DIC46" s="134"/>
      <c r="DID46" s="134"/>
      <c r="DIE46" s="134"/>
      <c r="DIF46" s="134"/>
      <c r="DIG46" s="134"/>
      <c r="DIH46" s="134"/>
      <c r="DII46" s="134"/>
      <c r="DIJ46" s="134"/>
      <c r="DIK46" s="134"/>
      <c r="DIL46" s="134"/>
      <c r="DIM46" s="134"/>
      <c r="DIN46" s="134"/>
      <c r="DIO46" s="134"/>
      <c r="DIP46" s="134"/>
      <c r="DIQ46" s="134"/>
      <c r="DIR46" s="134"/>
      <c r="DIS46" s="134"/>
      <c r="DIT46" s="134"/>
      <c r="DIU46" s="134"/>
      <c r="DIV46" s="134"/>
      <c r="DIW46" s="134"/>
      <c r="DIX46" s="134"/>
      <c r="DIY46" s="134"/>
      <c r="DIZ46" s="134"/>
      <c r="DJA46" s="134"/>
      <c r="DJB46" s="134"/>
      <c r="DJC46" s="134"/>
      <c r="DJD46" s="134"/>
      <c r="DJE46" s="134"/>
      <c r="DJF46" s="134"/>
      <c r="DJG46" s="134"/>
      <c r="DJH46" s="134"/>
      <c r="DJI46" s="134"/>
      <c r="DJJ46" s="134"/>
      <c r="DJK46" s="134"/>
      <c r="DJL46" s="134"/>
      <c r="DJM46" s="134"/>
      <c r="DJN46" s="134"/>
      <c r="DJO46" s="134"/>
      <c r="DJP46" s="134"/>
      <c r="DJQ46" s="134"/>
      <c r="DJR46" s="134"/>
      <c r="DJS46" s="134"/>
      <c r="DJT46" s="134"/>
      <c r="DJU46" s="134"/>
      <c r="DJV46" s="134"/>
      <c r="DJW46" s="134"/>
      <c r="DJX46" s="134"/>
      <c r="DJY46" s="134"/>
      <c r="DJZ46" s="134"/>
      <c r="DKA46" s="134"/>
      <c r="DKB46" s="134"/>
      <c r="DKC46" s="134"/>
      <c r="DKD46" s="134"/>
      <c r="DKE46" s="134"/>
      <c r="DKF46" s="134"/>
      <c r="DKG46" s="134"/>
      <c r="DKH46" s="134"/>
      <c r="DKI46" s="134"/>
      <c r="DKJ46" s="134"/>
      <c r="DKK46" s="134"/>
      <c r="DKL46" s="134"/>
      <c r="DKM46" s="134"/>
      <c r="DKN46" s="134"/>
      <c r="DKO46" s="134"/>
      <c r="DKP46" s="134"/>
      <c r="DKQ46" s="134"/>
      <c r="DKR46" s="134"/>
      <c r="DKS46" s="134"/>
      <c r="DKT46" s="134"/>
      <c r="DKU46" s="134"/>
      <c r="DKV46" s="134"/>
      <c r="DKW46" s="134"/>
      <c r="DKX46" s="134"/>
      <c r="DKY46" s="134"/>
      <c r="DKZ46" s="134"/>
      <c r="DLA46" s="134"/>
      <c r="DLB46" s="134"/>
      <c r="DLC46" s="134"/>
      <c r="DLD46" s="134"/>
      <c r="DLE46" s="134"/>
      <c r="DLF46" s="134"/>
      <c r="DLG46" s="134"/>
      <c r="DLH46" s="134"/>
      <c r="DLI46" s="134"/>
      <c r="DLJ46" s="134"/>
      <c r="DLK46" s="134"/>
      <c r="DLL46" s="134"/>
      <c r="DLM46" s="134"/>
      <c r="DLN46" s="134"/>
      <c r="DLO46" s="134"/>
      <c r="DLP46" s="134"/>
      <c r="DLQ46" s="134"/>
      <c r="DLR46" s="134"/>
      <c r="DLS46" s="134"/>
      <c r="DLT46" s="134"/>
      <c r="DLU46" s="134"/>
      <c r="DLV46" s="134"/>
      <c r="DLW46" s="134"/>
      <c r="DLX46" s="134"/>
      <c r="DLY46" s="134"/>
      <c r="DLZ46" s="134"/>
      <c r="DMA46" s="134"/>
      <c r="DMB46" s="134"/>
      <c r="DMC46" s="134"/>
      <c r="DMD46" s="134"/>
      <c r="DME46" s="134"/>
      <c r="DMF46" s="134"/>
      <c r="DMG46" s="134"/>
      <c r="DMH46" s="134"/>
      <c r="DMI46" s="134"/>
      <c r="DMJ46" s="134"/>
      <c r="DMK46" s="134"/>
      <c r="DML46" s="134"/>
      <c r="DMM46" s="134"/>
      <c r="DMN46" s="134"/>
      <c r="DMO46" s="134"/>
      <c r="DMP46" s="134"/>
      <c r="DMQ46" s="134"/>
      <c r="DMR46" s="134"/>
      <c r="DMS46" s="134"/>
      <c r="DMT46" s="134"/>
      <c r="DMU46" s="134"/>
      <c r="DMV46" s="134"/>
      <c r="DMW46" s="134"/>
      <c r="DMX46" s="134"/>
      <c r="DMY46" s="134"/>
      <c r="DMZ46" s="134"/>
      <c r="DNA46" s="134"/>
      <c r="DNB46" s="134"/>
      <c r="DNC46" s="134"/>
      <c r="DND46" s="134"/>
      <c r="DNE46" s="134"/>
      <c r="DNF46" s="134"/>
      <c r="DNG46" s="134"/>
      <c r="DNH46" s="134"/>
      <c r="DNI46" s="134"/>
      <c r="DNJ46" s="134"/>
      <c r="DNK46" s="134"/>
      <c r="DNL46" s="134"/>
      <c r="DNM46" s="134"/>
      <c r="DNN46" s="134"/>
      <c r="DNO46" s="134"/>
      <c r="DNP46" s="134"/>
      <c r="DNQ46" s="134"/>
      <c r="DNR46" s="134"/>
      <c r="DNS46" s="134"/>
      <c r="DNT46" s="134"/>
      <c r="DNU46" s="134"/>
      <c r="DNV46" s="134"/>
      <c r="DNW46" s="134"/>
      <c r="DNX46" s="134"/>
      <c r="DNY46" s="134"/>
      <c r="DNZ46" s="134"/>
      <c r="DOA46" s="134"/>
      <c r="DOB46" s="134"/>
      <c r="DOC46" s="134"/>
      <c r="DOD46" s="134"/>
      <c r="DOE46" s="134"/>
      <c r="DOF46" s="134"/>
      <c r="DOG46" s="134"/>
      <c r="DOH46" s="134"/>
      <c r="DOI46" s="134"/>
      <c r="DOJ46" s="134"/>
      <c r="DOK46" s="134"/>
      <c r="DOL46" s="134"/>
      <c r="DOM46" s="134"/>
      <c r="DON46" s="134"/>
      <c r="DOO46" s="134"/>
      <c r="DOP46" s="134"/>
      <c r="DOQ46" s="134"/>
      <c r="DOR46" s="134"/>
      <c r="DOS46" s="134"/>
      <c r="DOT46" s="134"/>
      <c r="DOU46" s="134"/>
      <c r="DOV46" s="134"/>
      <c r="DOW46" s="134"/>
      <c r="DOX46" s="134"/>
      <c r="DOY46" s="134"/>
      <c r="DOZ46" s="134"/>
      <c r="DPA46" s="134"/>
      <c r="DPB46" s="134"/>
      <c r="DPC46" s="134"/>
      <c r="DPD46" s="134"/>
      <c r="DPE46" s="134"/>
      <c r="DPF46" s="134"/>
      <c r="DPG46" s="134"/>
      <c r="DPH46" s="134"/>
      <c r="DPI46" s="134"/>
      <c r="DPJ46" s="134"/>
      <c r="DPK46" s="134"/>
      <c r="DPL46" s="134"/>
      <c r="DPM46" s="134"/>
      <c r="DPN46" s="134"/>
      <c r="DPO46" s="134"/>
      <c r="DPP46" s="134"/>
      <c r="DPQ46" s="134"/>
      <c r="DPR46" s="134"/>
      <c r="DPS46" s="134"/>
      <c r="DPT46" s="134"/>
      <c r="DPU46" s="134"/>
      <c r="DPV46" s="134"/>
      <c r="DPW46" s="134"/>
      <c r="DPX46" s="134"/>
      <c r="DPY46" s="134"/>
      <c r="DPZ46" s="134"/>
      <c r="DQA46" s="134"/>
      <c r="DQB46" s="134"/>
      <c r="DQC46" s="134"/>
      <c r="DQD46" s="134"/>
      <c r="DQE46" s="134"/>
      <c r="DQF46" s="134"/>
      <c r="DQG46" s="134"/>
      <c r="DQH46" s="134"/>
      <c r="DQI46" s="134"/>
      <c r="DQJ46" s="134"/>
      <c r="DQK46" s="134"/>
      <c r="DQL46" s="134"/>
      <c r="DQM46" s="134"/>
      <c r="DQN46" s="134"/>
      <c r="DQO46" s="134"/>
      <c r="DQP46" s="134"/>
      <c r="DQQ46" s="134"/>
      <c r="DQR46" s="134"/>
      <c r="DQS46" s="134"/>
      <c r="DQT46" s="134"/>
      <c r="DQU46" s="134"/>
      <c r="DQV46" s="134"/>
      <c r="DQW46" s="134"/>
      <c r="DQX46" s="134"/>
      <c r="DQY46" s="134"/>
      <c r="DQZ46" s="134"/>
      <c r="DRA46" s="134"/>
      <c r="DRB46" s="134"/>
      <c r="DRC46" s="134"/>
      <c r="DRD46" s="134"/>
      <c r="DRE46" s="134"/>
      <c r="DRF46" s="134"/>
      <c r="DRG46" s="134"/>
      <c r="DRH46" s="134"/>
      <c r="DRI46" s="134"/>
      <c r="DRJ46" s="134"/>
      <c r="DRK46" s="134"/>
      <c r="DRL46" s="134"/>
      <c r="DRM46" s="134"/>
      <c r="DRN46" s="134"/>
      <c r="DRO46" s="134"/>
      <c r="DRP46" s="134"/>
      <c r="DRQ46" s="134"/>
      <c r="DRR46" s="134"/>
      <c r="DRS46" s="134"/>
      <c r="DRT46" s="134"/>
      <c r="DRU46" s="134"/>
      <c r="DRV46" s="134"/>
      <c r="DRW46" s="134"/>
      <c r="DRX46" s="134"/>
      <c r="DRY46" s="134"/>
      <c r="DRZ46" s="134"/>
      <c r="DSA46" s="134"/>
      <c r="DSB46" s="134"/>
      <c r="DSC46" s="134"/>
      <c r="DSD46" s="134"/>
      <c r="DSE46" s="134"/>
      <c r="DSF46" s="134"/>
      <c r="DSG46" s="134"/>
      <c r="DSH46" s="134"/>
      <c r="DSI46" s="134"/>
      <c r="DSJ46" s="134"/>
      <c r="DSK46" s="134"/>
      <c r="DSL46" s="134"/>
      <c r="DSM46" s="134"/>
      <c r="DSN46" s="134"/>
      <c r="DSO46" s="134"/>
      <c r="DSP46" s="134"/>
      <c r="DSQ46" s="134"/>
      <c r="DSR46" s="134"/>
      <c r="DSS46" s="134"/>
      <c r="DST46" s="134"/>
      <c r="DSU46" s="134"/>
      <c r="DSV46" s="134"/>
      <c r="DSW46" s="134"/>
      <c r="DSX46" s="134"/>
      <c r="DSY46" s="134"/>
      <c r="DSZ46" s="134"/>
      <c r="DTA46" s="134"/>
      <c r="DTB46" s="134"/>
      <c r="DTC46" s="134"/>
      <c r="DTD46" s="134"/>
      <c r="DTE46" s="134"/>
      <c r="DTF46" s="134"/>
      <c r="DTG46" s="134"/>
      <c r="DTH46" s="134"/>
      <c r="DTI46" s="134"/>
      <c r="DTJ46" s="134"/>
      <c r="DTK46" s="134"/>
      <c r="DTL46" s="134"/>
      <c r="DTM46" s="134"/>
      <c r="DTN46" s="134"/>
      <c r="DTO46" s="134"/>
      <c r="DTP46" s="134"/>
      <c r="DTQ46" s="134"/>
      <c r="DTR46" s="134"/>
      <c r="DTS46" s="134"/>
      <c r="DTT46" s="134"/>
      <c r="DTU46" s="134"/>
      <c r="DTV46" s="134"/>
      <c r="DTW46" s="134"/>
      <c r="DTX46" s="134"/>
      <c r="DTY46" s="134"/>
      <c r="DTZ46" s="134"/>
      <c r="DUA46" s="134"/>
      <c r="DUB46" s="134"/>
      <c r="DUC46" s="134"/>
      <c r="DUD46" s="134"/>
      <c r="DUE46" s="134"/>
      <c r="DUF46" s="134"/>
      <c r="DUG46" s="134"/>
      <c r="DUH46" s="134"/>
      <c r="DUI46" s="134"/>
      <c r="DUJ46" s="134"/>
      <c r="DUK46" s="134"/>
      <c r="DUL46" s="134"/>
      <c r="DUM46" s="134"/>
      <c r="DUN46" s="134"/>
      <c r="DUO46" s="134"/>
      <c r="DUP46" s="134"/>
      <c r="DUQ46" s="134"/>
      <c r="DUR46" s="134"/>
      <c r="DUS46" s="134"/>
      <c r="DUT46" s="134"/>
      <c r="DUU46" s="134"/>
      <c r="DUV46" s="134"/>
      <c r="DUW46" s="134"/>
      <c r="DUX46" s="134"/>
      <c r="DUY46" s="134"/>
      <c r="DUZ46" s="134"/>
      <c r="DVA46" s="134"/>
      <c r="DVB46" s="134"/>
      <c r="DVC46" s="134"/>
      <c r="DVD46" s="134"/>
      <c r="DVE46" s="134"/>
      <c r="DVF46" s="134"/>
      <c r="DVG46" s="134"/>
      <c r="DVH46" s="134"/>
      <c r="DVI46" s="134"/>
      <c r="DVJ46" s="134"/>
      <c r="DVK46" s="134"/>
      <c r="DVL46" s="134"/>
      <c r="DVM46" s="134"/>
      <c r="DVN46" s="134"/>
      <c r="DVO46" s="134"/>
      <c r="DVP46" s="134"/>
      <c r="DVQ46" s="134"/>
      <c r="DVR46" s="134"/>
      <c r="DVS46" s="134"/>
      <c r="DVT46" s="134"/>
      <c r="DVU46" s="134"/>
      <c r="DVV46" s="134"/>
      <c r="DVW46" s="134"/>
      <c r="DVX46" s="134"/>
      <c r="DVY46" s="134"/>
      <c r="DVZ46" s="134"/>
      <c r="DWA46" s="134"/>
      <c r="DWB46" s="134"/>
      <c r="DWC46" s="134"/>
      <c r="DWD46" s="134"/>
      <c r="DWE46" s="134"/>
      <c r="DWF46" s="134"/>
      <c r="DWG46" s="134"/>
      <c r="DWH46" s="134"/>
      <c r="DWI46" s="134"/>
      <c r="DWJ46" s="134"/>
      <c r="DWK46" s="134"/>
      <c r="DWL46" s="134"/>
      <c r="DWM46" s="134"/>
      <c r="DWN46" s="134"/>
      <c r="DWO46" s="134"/>
      <c r="DWP46" s="134"/>
      <c r="DWQ46" s="134"/>
      <c r="DWR46" s="134"/>
      <c r="DWS46" s="134"/>
      <c r="DWT46" s="134"/>
      <c r="DWU46" s="134"/>
      <c r="DWV46" s="134"/>
      <c r="DWW46" s="134"/>
      <c r="DWX46" s="134"/>
      <c r="DWY46" s="134"/>
      <c r="DWZ46" s="134"/>
      <c r="DXA46" s="134"/>
      <c r="DXB46" s="134"/>
      <c r="DXC46" s="134"/>
      <c r="DXD46" s="134"/>
      <c r="DXE46" s="134"/>
      <c r="DXF46" s="134"/>
      <c r="DXG46" s="134"/>
      <c r="DXH46" s="134"/>
      <c r="DXI46" s="134"/>
      <c r="DXJ46" s="134"/>
      <c r="DXK46" s="134"/>
      <c r="DXL46" s="134"/>
      <c r="DXM46" s="134"/>
      <c r="DXN46" s="134"/>
      <c r="DXO46" s="134"/>
      <c r="DXP46" s="134"/>
      <c r="DXQ46" s="134"/>
      <c r="DXR46" s="134"/>
      <c r="DXS46" s="134"/>
      <c r="DXT46" s="134"/>
      <c r="DXU46" s="134"/>
      <c r="DXV46" s="134"/>
      <c r="DXW46" s="134"/>
      <c r="DXX46" s="134"/>
      <c r="DXY46" s="134"/>
      <c r="DXZ46" s="134"/>
      <c r="DYA46" s="134"/>
      <c r="DYB46" s="134"/>
      <c r="DYC46" s="134"/>
      <c r="DYD46" s="134"/>
      <c r="DYE46" s="134"/>
      <c r="DYF46" s="134"/>
      <c r="DYG46" s="134"/>
      <c r="DYH46" s="134"/>
      <c r="DYI46" s="134"/>
      <c r="DYJ46" s="134"/>
      <c r="DYK46" s="134"/>
      <c r="DYL46" s="134"/>
      <c r="DYM46" s="134"/>
      <c r="DYN46" s="134"/>
      <c r="DYO46" s="134"/>
      <c r="DYP46" s="134"/>
      <c r="DYQ46" s="134"/>
      <c r="DYR46" s="134"/>
      <c r="DYS46" s="134"/>
      <c r="DYT46" s="134"/>
      <c r="DYU46" s="134"/>
      <c r="DYV46" s="134"/>
      <c r="DYW46" s="134"/>
      <c r="DYX46" s="134"/>
      <c r="DYY46" s="134"/>
      <c r="DYZ46" s="134"/>
      <c r="DZA46" s="134"/>
      <c r="DZB46" s="134"/>
      <c r="DZC46" s="134"/>
      <c r="DZD46" s="134"/>
      <c r="DZE46" s="134"/>
      <c r="DZF46" s="134"/>
      <c r="DZG46" s="134"/>
      <c r="DZH46" s="134"/>
      <c r="DZI46" s="134"/>
      <c r="DZJ46" s="134"/>
      <c r="DZK46" s="134"/>
      <c r="DZL46" s="134"/>
      <c r="DZM46" s="134"/>
      <c r="DZN46" s="134"/>
      <c r="DZO46" s="134"/>
      <c r="DZP46" s="134"/>
      <c r="DZQ46" s="134"/>
      <c r="DZR46" s="134"/>
      <c r="DZS46" s="134"/>
      <c r="DZT46" s="134"/>
      <c r="DZU46" s="134"/>
      <c r="DZV46" s="134"/>
      <c r="DZW46" s="134"/>
      <c r="DZX46" s="134"/>
      <c r="DZY46" s="134"/>
      <c r="DZZ46" s="134"/>
      <c r="EAA46" s="134"/>
      <c r="EAB46" s="134"/>
      <c r="EAC46" s="134"/>
      <c r="EAD46" s="134"/>
      <c r="EAE46" s="134"/>
      <c r="EAF46" s="134"/>
      <c r="EAG46" s="134"/>
      <c r="EAH46" s="134"/>
      <c r="EAI46" s="134"/>
      <c r="EAJ46" s="134"/>
      <c r="EAK46" s="134"/>
      <c r="EAL46" s="134"/>
      <c r="EAM46" s="134"/>
      <c r="EAN46" s="134"/>
      <c r="EAO46" s="134"/>
      <c r="EAP46" s="134"/>
      <c r="EAQ46" s="134"/>
      <c r="EAR46" s="134"/>
      <c r="EAS46" s="134"/>
      <c r="EAT46" s="134"/>
      <c r="EAU46" s="134"/>
      <c r="EAV46" s="134"/>
      <c r="EAW46" s="134"/>
      <c r="EAX46" s="134"/>
      <c r="EAY46" s="134"/>
      <c r="EAZ46" s="134"/>
      <c r="EBA46" s="134"/>
      <c r="EBB46" s="134"/>
      <c r="EBC46" s="134"/>
      <c r="EBD46" s="134"/>
      <c r="EBE46" s="134"/>
      <c r="EBF46" s="134"/>
      <c r="EBG46" s="134"/>
      <c r="EBH46" s="134"/>
      <c r="EBI46" s="134"/>
      <c r="EBJ46" s="134"/>
      <c r="EBK46" s="134"/>
      <c r="EBL46" s="134"/>
      <c r="EBM46" s="134"/>
      <c r="EBN46" s="134"/>
      <c r="EBO46" s="134"/>
      <c r="EBP46" s="134"/>
      <c r="EBQ46" s="134"/>
      <c r="EBR46" s="134"/>
      <c r="EBS46" s="134"/>
      <c r="EBT46" s="134"/>
      <c r="EBU46" s="134"/>
      <c r="EBV46" s="134"/>
      <c r="EBW46" s="134"/>
      <c r="EBX46" s="134"/>
      <c r="EBY46" s="134"/>
      <c r="EBZ46" s="134"/>
      <c r="ECA46" s="134"/>
      <c r="ECB46" s="134"/>
      <c r="ECC46" s="134"/>
      <c r="ECD46" s="134"/>
      <c r="ECE46" s="134"/>
      <c r="ECF46" s="134"/>
      <c r="ECG46" s="134"/>
      <c r="ECH46" s="134"/>
      <c r="ECI46" s="134"/>
      <c r="ECJ46" s="134"/>
      <c r="ECK46" s="134"/>
      <c r="ECL46" s="134"/>
      <c r="ECM46" s="134"/>
      <c r="ECN46" s="134"/>
      <c r="ECO46" s="134"/>
      <c r="ECP46" s="134"/>
      <c r="ECQ46" s="134"/>
      <c r="ECR46" s="134"/>
      <c r="ECS46" s="134"/>
      <c r="ECT46" s="134"/>
      <c r="ECU46" s="134"/>
      <c r="ECV46" s="134"/>
      <c r="ECW46" s="134"/>
      <c r="ECX46" s="134"/>
      <c r="ECY46" s="134"/>
      <c r="ECZ46" s="134"/>
      <c r="EDA46" s="134"/>
      <c r="EDB46" s="134"/>
      <c r="EDC46" s="134"/>
      <c r="EDD46" s="134"/>
      <c r="EDE46" s="134"/>
      <c r="EDF46" s="134"/>
      <c r="EDG46" s="134"/>
      <c r="EDH46" s="134"/>
      <c r="EDI46" s="134"/>
      <c r="EDJ46" s="134"/>
      <c r="EDK46" s="134"/>
      <c r="EDL46" s="134"/>
      <c r="EDM46" s="134"/>
      <c r="EDN46" s="134"/>
      <c r="EDO46" s="134"/>
      <c r="EDP46" s="134"/>
      <c r="EDQ46" s="134"/>
      <c r="EDR46" s="134"/>
      <c r="EDS46" s="134"/>
      <c r="EDT46" s="134"/>
      <c r="EDU46" s="134"/>
      <c r="EDV46" s="134"/>
      <c r="EDW46" s="134"/>
      <c r="EDX46" s="134"/>
      <c r="EDY46" s="134"/>
      <c r="EDZ46" s="134"/>
      <c r="EEA46" s="134"/>
      <c r="EEB46" s="134"/>
      <c r="EEC46" s="134"/>
      <c r="EED46" s="134"/>
      <c r="EEE46" s="134"/>
      <c r="EEF46" s="134"/>
      <c r="EEG46" s="134"/>
      <c r="EEH46" s="134"/>
      <c r="EEI46" s="134"/>
      <c r="EEJ46" s="134"/>
      <c r="EEK46" s="134"/>
      <c r="EEL46" s="134"/>
      <c r="EEM46" s="134"/>
      <c r="EEN46" s="134"/>
      <c r="EEO46" s="134"/>
      <c r="EEP46" s="134"/>
      <c r="EEQ46" s="134"/>
      <c r="EER46" s="134"/>
      <c r="EES46" s="134"/>
      <c r="EET46" s="134"/>
      <c r="EEU46" s="134"/>
      <c r="EEV46" s="134"/>
      <c r="EEW46" s="134"/>
      <c r="EEX46" s="134"/>
      <c r="EEY46" s="134"/>
      <c r="EEZ46" s="134"/>
      <c r="EFA46" s="134"/>
      <c r="EFB46" s="134"/>
      <c r="EFC46" s="134"/>
      <c r="EFD46" s="134"/>
      <c r="EFE46" s="134"/>
      <c r="EFF46" s="134"/>
      <c r="EFG46" s="134"/>
      <c r="EFH46" s="134"/>
      <c r="EFI46" s="134"/>
      <c r="EFJ46" s="134"/>
      <c r="EFK46" s="134"/>
      <c r="EFL46" s="134"/>
      <c r="EFM46" s="134"/>
      <c r="EFN46" s="134"/>
      <c r="EFO46" s="134"/>
      <c r="EFP46" s="134"/>
      <c r="EFQ46" s="134"/>
      <c r="EFR46" s="134"/>
      <c r="EFS46" s="134"/>
      <c r="EFT46" s="134"/>
      <c r="EFU46" s="134"/>
      <c r="EFV46" s="134"/>
      <c r="EFW46" s="134"/>
      <c r="EFX46" s="134"/>
      <c r="EFY46" s="134"/>
      <c r="EFZ46" s="134"/>
      <c r="EGA46" s="134"/>
      <c r="EGB46" s="134"/>
      <c r="EGC46" s="134"/>
      <c r="EGD46" s="134"/>
      <c r="EGE46" s="134"/>
      <c r="EGF46" s="134"/>
      <c r="EGG46" s="134"/>
      <c r="EGH46" s="134"/>
      <c r="EGI46" s="134"/>
      <c r="EGJ46" s="134"/>
      <c r="EGK46" s="134"/>
      <c r="EGL46" s="134"/>
      <c r="EGM46" s="134"/>
      <c r="EGN46" s="134"/>
      <c r="EGO46" s="134"/>
      <c r="EGP46" s="134"/>
      <c r="EGQ46" s="134"/>
      <c r="EGR46" s="134"/>
      <c r="EGS46" s="134"/>
      <c r="EGT46" s="134"/>
      <c r="EGU46" s="134"/>
      <c r="EGV46" s="134"/>
      <c r="EGW46" s="134"/>
      <c r="EGX46" s="134"/>
      <c r="EGY46" s="134"/>
      <c r="EGZ46" s="134"/>
      <c r="EHA46" s="134"/>
      <c r="EHB46" s="134"/>
      <c r="EHC46" s="134"/>
      <c r="EHD46" s="134"/>
      <c r="EHE46" s="134"/>
      <c r="EHF46" s="134"/>
      <c r="EHG46" s="134"/>
      <c r="EHH46" s="134"/>
      <c r="EHI46" s="134"/>
      <c r="EHJ46" s="134"/>
      <c r="EHK46" s="134"/>
      <c r="EHL46" s="134"/>
      <c r="EHM46" s="134"/>
      <c r="EHN46" s="134"/>
      <c r="EHO46" s="134"/>
      <c r="EHP46" s="134"/>
      <c r="EHQ46" s="134"/>
      <c r="EHR46" s="134"/>
      <c r="EHS46" s="134"/>
      <c r="EHT46" s="134"/>
      <c r="EHU46" s="134"/>
      <c r="EHV46" s="134"/>
      <c r="EHW46" s="134"/>
      <c r="EHX46" s="134"/>
      <c r="EHY46" s="134"/>
      <c r="EHZ46" s="134"/>
      <c r="EIA46" s="134"/>
      <c r="EIB46" s="134"/>
      <c r="EIC46" s="134"/>
      <c r="EID46" s="134"/>
      <c r="EIE46" s="134"/>
      <c r="EIF46" s="134"/>
      <c r="EIG46" s="134"/>
      <c r="EIH46" s="134"/>
      <c r="EII46" s="134"/>
      <c r="EIJ46" s="134"/>
      <c r="EIK46" s="134"/>
      <c r="EIL46" s="134"/>
      <c r="EIM46" s="134"/>
      <c r="EIN46" s="134"/>
      <c r="EIO46" s="134"/>
      <c r="EIP46" s="134"/>
      <c r="EIQ46" s="134"/>
      <c r="EIR46" s="134"/>
      <c r="EIS46" s="134"/>
      <c r="EIT46" s="134"/>
      <c r="EIU46" s="134"/>
      <c r="EIV46" s="134"/>
      <c r="EIW46" s="134"/>
      <c r="EIX46" s="134"/>
      <c r="EIY46" s="134"/>
      <c r="EIZ46" s="134"/>
      <c r="EJA46" s="134"/>
      <c r="EJB46" s="134"/>
      <c r="EJC46" s="134"/>
      <c r="EJD46" s="134"/>
      <c r="EJE46" s="134"/>
      <c r="EJF46" s="134"/>
      <c r="EJG46" s="134"/>
      <c r="EJH46" s="134"/>
      <c r="EJI46" s="134"/>
      <c r="EJJ46" s="134"/>
      <c r="EJK46" s="134"/>
      <c r="EJL46" s="134"/>
      <c r="EJM46" s="134"/>
      <c r="EJN46" s="134"/>
      <c r="EJO46" s="134"/>
      <c r="EJP46" s="134"/>
      <c r="EJQ46" s="134"/>
      <c r="EJR46" s="134"/>
      <c r="EJS46" s="134"/>
      <c r="EJT46" s="134"/>
      <c r="EJU46" s="134"/>
      <c r="EJV46" s="134"/>
      <c r="EJW46" s="134"/>
      <c r="EJX46" s="134"/>
      <c r="EJY46" s="134"/>
      <c r="EJZ46" s="134"/>
      <c r="EKA46" s="134"/>
      <c r="EKB46" s="134"/>
      <c r="EKC46" s="134"/>
      <c r="EKD46" s="134"/>
      <c r="EKE46" s="134"/>
      <c r="EKF46" s="134"/>
      <c r="EKG46" s="134"/>
      <c r="EKH46" s="134"/>
      <c r="EKI46" s="134"/>
      <c r="EKJ46" s="134"/>
      <c r="EKK46" s="134"/>
      <c r="EKL46" s="134"/>
      <c r="EKM46" s="134"/>
      <c r="EKN46" s="134"/>
      <c r="EKO46" s="134"/>
      <c r="EKP46" s="134"/>
      <c r="EKQ46" s="134"/>
      <c r="EKR46" s="134"/>
      <c r="EKS46" s="134"/>
      <c r="EKT46" s="134"/>
      <c r="EKU46" s="134"/>
      <c r="EKV46" s="134"/>
      <c r="EKW46" s="134"/>
      <c r="EKX46" s="134"/>
      <c r="EKY46" s="134"/>
      <c r="EKZ46" s="134"/>
      <c r="ELA46" s="134"/>
      <c r="ELB46" s="134"/>
      <c r="ELC46" s="134"/>
      <c r="ELD46" s="134"/>
      <c r="ELE46" s="134"/>
      <c r="ELF46" s="134"/>
      <c r="ELG46" s="134"/>
      <c r="ELH46" s="134"/>
      <c r="ELI46" s="134"/>
      <c r="ELJ46" s="134"/>
      <c r="ELK46" s="134"/>
      <c r="ELL46" s="134"/>
      <c r="ELM46" s="134"/>
      <c r="ELN46" s="134"/>
      <c r="ELO46" s="134"/>
      <c r="ELP46" s="134"/>
      <c r="ELQ46" s="134"/>
      <c r="ELR46" s="134"/>
      <c r="ELS46" s="134"/>
      <c r="ELT46" s="134"/>
      <c r="ELU46" s="134"/>
      <c r="ELV46" s="134"/>
      <c r="ELW46" s="134"/>
      <c r="ELX46" s="134"/>
      <c r="ELY46" s="134"/>
      <c r="ELZ46" s="134"/>
      <c r="EMA46" s="134"/>
      <c r="EMB46" s="134"/>
      <c r="EMC46" s="134"/>
      <c r="EMD46" s="134"/>
      <c r="EME46" s="134"/>
      <c r="EMF46" s="134"/>
      <c r="EMG46" s="134"/>
      <c r="EMH46" s="134"/>
      <c r="EMI46" s="134"/>
      <c r="EMJ46" s="134"/>
      <c r="EMK46" s="134"/>
      <c r="EML46" s="134"/>
      <c r="EMM46" s="134"/>
      <c r="EMN46" s="134"/>
      <c r="EMO46" s="134"/>
      <c r="EMP46" s="134"/>
      <c r="EMQ46" s="134"/>
      <c r="EMR46" s="134"/>
      <c r="EMS46" s="134"/>
      <c r="EMT46" s="134"/>
      <c r="EMU46" s="134"/>
      <c r="EMV46" s="134"/>
      <c r="EMW46" s="134"/>
      <c r="EMX46" s="134"/>
      <c r="EMY46" s="134"/>
      <c r="EMZ46" s="134"/>
      <c r="ENA46" s="134"/>
      <c r="ENB46" s="134"/>
      <c r="ENC46" s="134"/>
      <c r="END46" s="134"/>
      <c r="ENE46" s="134"/>
      <c r="ENF46" s="134"/>
      <c r="ENG46" s="134"/>
      <c r="ENH46" s="134"/>
      <c r="ENI46" s="134"/>
      <c r="ENJ46" s="134"/>
      <c r="ENK46" s="134"/>
      <c r="ENL46" s="134"/>
      <c r="ENM46" s="134"/>
      <c r="ENN46" s="134"/>
      <c r="ENO46" s="134"/>
      <c r="ENP46" s="134"/>
      <c r="ENQ46" s="134"/>
      <c r="ENR46" s="134"/>
      <c r="ENS46" s="134"/>
      <c r="ENT46" s="134"/>
      <c r="ENU46" s="134"/>
      <c r="ENV46" s="134"/>
      <c r="ENW46" s="134"/>
      <c r="ENX46" s="134"/>
      <c r="ENY46" s="134"/>
      <c r="ENZ46" s="134"/>
      <c r="EOA46" s="134"/>
      <c r="EOB46" s="134"/>
      <c r="EOC46" s="134"/>
      <c r="EOD46" s="134"/>
      <c r="EOE46" s="134"/>
      <c r="EOF46" s="134"/>
      <c r="EOG46" s="134"/>
      <c r="EOH46" s="134"/>
      <c r="EOI46" s="134"/>
      <c r="EOJ46" s="134"/>
      <c r="EOK46" s="134"/>
      <c r="EOL46" s="134"/>
      <c r="EOM46" s="134"/>
      <c r="EON46" s="134"/>
      <c r="EOO46" s="134"/>
      <c r="EOP46" s="134"/>
      <c r="EOQ46" s="134"/>
      <c r="EOR46" s="134"/>
      <c r="EOS46" s="134"/>
      <c r="EOT46" s="134"/>
      <c r="EOU46" s="134"/>
      <c r="EOV46" s="134"/>
      <c r="EOW46" s="134"/>
      <c r="EOX46" s="134"/>
      <c r="EOY46" s="134"/>
      <c r="EOZ46" s="134"/>
      <c r="EPA46" s="134"/>
      <c r="EPB46" s="134"/>
      <c r="EPC46" s="134"/>
      <c r="EPD46" s="134"/>
      <c r="EPE46" s="134"/>
      <c r="EPF46" s="134"/>
      <c r="EPG46" s="134"/>
      <c r="EPH46" s="134"/>
      <c r="EPI46" s="134"/>
      <c r="EPJ46" s="134"/>
      <c r="EPK46" s="134"/>
      <c r="EPL46" s="134"/>
      <c r="EPM46" s="134"/>
      <c r="EPN46" s="134"/>
      <c r="EPO46" s="134"/>
      <c r="EPP46" s="134"/>
      <c r="EPQ46" s="134"/>
      <c r="EPR46" s="134"/>
      <c r="EPS46" s="134"/>
      <c r="EPT46" s="134"/>
      <c r="EPU46" s="134"/>
      <c r="EPV46" s="134"/>
      <c r="EPW46" s="134"/>
      <c r="EPX46" s="134"/>
      <c r="EPY46" s="134"/>
      <c r="EPZ46" s="134"/>
      <c r="EQA46" s="134"/>
      <c r="EQB46" s="134"/>
      <c r="EQC46" s="134"/>
      <c r="EQD46" s="134"/>
      <c r="EQE46" s="134"/>
      <c r="EQF46" s="134"/>
      <c r="EQG46" s="134"/>
      <c r="EQH46" s="134"/>
      <c r="EQI46" s="134"/>
      <c r="EQJ46" s="134"/>
      <c r="EQK46" s="134"/>
      <c r="EQL46" s="134"/>
      <c r="EQM46" s="134"/>
      <c r="EQN46" s="134"/>
      <c r="EQO46" s="134"/>
      <c r="EQP46" s="134"/>
      <c r="EQQ46" s="134"/>
      <c r="EQR46" s="134"/>
      <c r="EQS46" s="134"/>
      <c r="EQT46" s="134"/>
      <c r="EQU46" s="134"/>
      <c r="EQV46" s="134"/>
      <c r="EQW46" s="134"/>
      <c r="EQX46" s="134"/>
      <c r="EQY46" s="134"/>
      <c r="EQZ46" s="134"/>
      <c r="ERA46" s="134"/>
      <c r="ERB46" s="134"/>
      <c r="ERC46" s="134"/>
      <c r="ERD46" s="134"/>
      <c r="ERE46" s="134"/>
      <c r="ERF46" s="134"/>
      <c r="ERG46" s="134"/>
      <c r="ERH46" s="134"/>
      <c r="ERI46" s="134"/>
      <c r="ERJ46" s="134"/>
      <c r="ERK46" s="134"/>
      <c r="ERL46" s="134"/>
      <c r="ERM46" s="134"/>
      <c r="ERN46" s="134"/>
      <c r="ERO46" s="134"/>
      <c r="ERP46" s="134"/>
      <c r="ERQ46" s="134"/>
      <c r="ERR46" s="134"/>
      <c r="ERS46" s="134"/>
      <c r="ERT46" s="134"/>
      <c r="ERU46" s="134"/>
      <c r="ERV46" s="134"/>
      <c r="ERW46" s="134"/>
      <c r="ERX46" s="134"/>
      <c r="ERY46" s="134"/>
      <c r="ERZ46" s="134"/>
      <c r="ESA46" s="134"/>
      <c r="ESB46" s="134"/>
      <c r="ESC46" s="134"/>
      <c r="ESD46" s="134"/>
      <c r="ESE46" s="134"/>
      <c r="ESF46" s="134"/>
      <c r="ESG46" s="134"/>
      <c r="ESH46" s="134"/>
      <c r="ESI46" s="134"/>
      <c r="ESJ46" s="134"/>
      <c r="ESK46" s="134"/>
      <c r="ESL46" s="134"/>
      <c r="ESM46" s="134"/>
      <c r="ESN46" s="134"/>
      <c r="ESO46" s="134"/>
      <c r="ESP46" s="134"/>
      <c r="ESQ46" s="134"/>
      <c r="ESR46" s="134"/>
      <c r="ESS46" s="134"/>
      <c r="EST46" s="134"/>
      <c r="ESU46" s="134"/>
      <c r="ESV46" s="134"/>
      <c r="ESW46" s="134"/>
      <c r="ESX46" s="134"/>
      <c r="ESY46" s="134"/>
      <c r="ESZ46" s="134"/>
      <c r="ETA46" s="134"/>
      <c r="ETB46" s="134"/>
      <c r="ETC46" s="134"/>
      <c r="ETD46" s="134"/>
      <c r="ETE46" s="134"/>
      <c r="ETF46" s="134"/>
      <c r="ETG46" s="134"/>
      <c r="ETH46" s="134"/>
      <c r="ETI46" s="134"/>
      <c r="ETJ46" s="134"/>
      <c r="ETK46" s="134"/>
      <c r="ETL46" s="134"/>
      <c r="ETM46" s="134"/>
      <c r="ETN46" s="134"/>
      <c r="ETO46" s="134"/>
      <c r="ETP46" s="134"/>
      <c r="ETQ46" s="134"/>
      <c r="ETR46" s="134"/>
      <c r="ETS46" s="134"/>
      <c r="ETT46" s="134"/>
      <c r="ETU46" s="134"/>
      <c r="ETV46" s="134"/>
      <c r="ETW46" s="134"/>
      <c r="ETX46" s="134"/>
      <c r="ETY46" s="134"/>
      <c r="ETZ46" s="134"/>
      <c r="EUA46" s="134"/>
      <c r="EUB46" s="134"/>
      <c r="EUC46" s="134"/>
      <c r="EUD46" s="134"/>
      <c r="EUE46" s="134"/>
      <c r="EUF46" s="134"/>
      <c r="EUG46" s="134"/>
      <c r="EUH46" s="134"/>
      <c r="EUI46" s="134"/>
      <c r="EUJ46" s="134"/>
      <c r="EUK46" s="134"/>
      <c r="EUL46" s="134"/>
      <c r="EUM46" s="134"/>
      <c r="EUN46" s="134"/>
      <c r="EUO46" s="134"/>
      <c r="EUP46" s="134"/>
      <c r="EUQ46" s="134"/>
      <c r="EUR46" s="134"/>
      <c r="EUS46" s="134"/>
      <c r="EUT46" s="134"/>
      <c r="EUU46" s="134"/>
      <c r="EUV46" s="134"/>
      <c r="EUW46" s="134"/>
      <c r="EUX46" s="134"/>
      <c r="EUY46" s="134"/>
      <c r="EUZ46" s="134"/>
      <c r="EVA46" s="134"/>
      <c r="EVB46" s="134"/>
      <c r="EVC46" s="134"/>
      <c r="EVD46" s="134"/>
      <c r="EVE46" s="134"/>
      <c r="EVF46" s="134"/>
      <c r="EVG46" s="134"/>
      <c r="EVH46" s="134"/>
      <c r="EVI46" s="134"/>
      <c r="EVJ46" s="134"/>
      <c r="EVK46" s="134"/>
      <c r="EVL46" s="134"/>
      <c r="EVM46" s="134"/>
      <c r="EVN46" s="134"/>
      <c r="EVO46" s="134"/>
      <c r="EVP46" s="134"/>
      <c r="EVQ46" s="134"/>
      <c r="EVR46" s="134"/>
      <c r="EVS46" s="134"/>
      <c r="EVT46" s="134"/>
      <c r="EVU46" s="134"/>
      <c r="EVV46" s="134"/>
      <c r="EVW46" s="134"/>
      <c r="EVX46" s="134"/>
      <c r="EVY46" s="134"/>
      <c r="EVZ46" s="134"/>
      <c r="EWA46" s="134"/>
      <c r="EWB46" s="134"/>
      <c r="EWC46" s="134"/>
      <c r="EWD46" s="134"/>
      <c r="EWE46" s="134"/>
      <c r="EWF46" s="134"/>
      <c r="EWG46" s="134"/>
      <c r="EWH46" s="134"/>
      <c r="EWI46" s="134"/>
      <c r="EWJ46" s="134"/>
      <c r="EWK46" s="134"/>
      <c r="EWL46" s="134"/>
      <c r="EWM46" s="134"/>
      <c r="EWN46" s="134"/>
      <c r="EWO46" s="134"/>
      <c r="EWP46" s="134"/>
      <c r="EWQ46" s="134"/>
      <c r="EWR46" s="134"/>
      <c r="EWS46" s="134"/>
      <c r="EWT46" s="134"/>
      <c r="EWU46" s="134"/>
      <c r="EWV46" s="134"/>
      <c r="EWW46" s="134"/>
      <c r="EWX46" s="134"/>
      <c r="EWY46" s="134"/>
      <c r="EWZ46" s="134"/>
      <c r="EXA46" s="134"/>
      <c r="EXB46" s="134"/>
      <c r="EXC46" s="134"/>
      <c r="EXD46" s="134"/>
      <c r="EXE46" s="134"/>
      <c r="EXF46" s="134"/>
      <c r="EXG46" s="134"/>
      <c r="EXH46" s="134"/>
      <c r="EXI46" s="134"/>
      <c r="EXJ46" s="134"/>
      <c r="EXK46" s="134"/>
      <c r="EXL46" s="134"/>
      <c r="EXM46" s="134"/>
      <c r="EXN46" s="134"/>
      <c r="EXO46" s="134"/>
      <c r="EXP46" s="134"/>
      <c r="EXQ46" s="134"/>
      <c r="EXR46" s="134"/>
      <c r="EXS46" s="134"/>
      <c r="EXT46" s="134"/>
      <c r="EXU46" s="134"/>
      <c r="EXV46" s="134"/>
      <c r="EXW46" s="134"/>
      <c r="EXX46" s="134"/>
      <c r="EXY46" s="134"/>
      <c r="EXZ46" s="134"/>
      <c r="EYA46" s="134"/>
      <c r="EYB46" s="134"/>
      <c r="EYC46" s="134"/>
      <c r="EYD46" s="134"/>
      <c r="EYE46" s="134"/>
      <c r="EYF46" s="134"/>
      <c r="EYG46" s="134"/>
      <c r="EYH46" s="134"/>
      <c r="EYI46" s="134"/>
      <c r="EYJ46" s="134"/>
      <c r="EYK46" s="134"/>
      <c r="EYL46" s="134"/>
      <c r="EYM46" s="134"/>
      <c r="EYN46" s="134"/>
      <c r="EYO46" s="134"/>
      <c r="EYP46" s="134"/>
      <c r="EYQ46" s="134"/>
      <c r="EYR46" s="134"/>
      <c r="EYS46" s="134"/>
      <c r="EYT46" s="134"/>
      <c r="EYU46" s="134"/>
      <c r="EYV46" s="134"/>
      <c r="EYW46" s="134"/>
      <c r="EYX46" s="134"/>
      <c r="EYY46" s="134"/>
      <c r="EYZ46" s="134"/>
      <c r="EZA46" s="134"/>
      <c r="EZB46" s="134"/>
      <c r="EZC46" s="134"/>
      <c r="EZD46" s="134"/>
      <c r="EZE46" s="134"/>
      <c r="EZF46" s="134"/>
      <c r="EZG46" s="134"/>
      <c r="EZH46" s="134"/>
      <c r="EZI46" s="134"/>
      <c r="EZJ46" s="134"/>
      <c r="EZK46" s="134"/>
      <c r="EZL46" s="134"/>
      <c r="EZM46" s="134"/>
      <c r="EZN46" s="134"/>
      <c r="EZO46" s="134"/>
      <c r="EZP46" s="134"/>
      <c r="EZQ46" s="134"/>
      <c r="EZR46" s="134"/>
      <c r="EZS46" s="134"/>
      <c r="EZT46" s="134"/>
      <c r="EZU46" s="134"/>
      <c r="EZV46" s="134"/>
      <c r="EZW46" s="134"/>
      <c r="EZX46" s="134"/>
      <c r="EZY46" s="134"/>
      <c r="EZZ46" s="134"/>
      <c r="FAA46" s="134"/>
      <c r="FAB46" s="134"/>
      <c r="FAC46" s="134"/>
      <c r="FAD46" s="134"/>
      <c r="FAE46" s="134"/>
      <c r="FAF46" s="134"/>
      <c r="FAG46" s="134"/>
      <c r="FAH46" s="134"/>
      <c r="FAI46" s="134"/>
      <c r="FAJ46" s="134"/>
      <c r="FAK46" s="134"/>
      <c r="FAL46" s="134"/>
      <c r="FAM46" s="134"/>
      <c r="FAN46" s="134"/>
      <c r="FAO46" s="134"/>
      <c r="FAP46" s="134"/>
      <c r="FAQ46" s="134"/>
      <c r="FAR46" s="134"/>
      <c r="FAS46" s="134"/>
      <c r="FAT46" s="134"/>
      <c r="FAU46" s="134"/>
      <c r="FAV46" s="134"/>
      <c r="FAW46" s="134"/>
      <c r="FAX46" s="134"/>
      <c r="FAY46" s="134"/>
      <c r="FAZ46" s="134"/>
      <c r="FBA46" s="134"/>
      <c r="FBB46" s="134"/>
      <c r="FBC46" s="134"/>
      <c r="FBD46" s="134"/>
      <c r="FBE46" s="134"/>
      <c r="FBF46" s="134"/>
      <c r="FBG46" s="134"/>
      <c r="FBH46" s="134"/>
      <c r="FBI46" s="134"/>
      <c r="FBJ46" s="134"/>
      <c r="FBK46" s="134"/>
      <c r="FBL46" s="134"/>
      <c r="FBM46" s="134"/>
      <c r="FBN46" s="134"/>
      <c r="FBO46" s="134"/>
      <c r="FBP46" s="134"/>
      <c r="FBQ46" s="134"/>
      <c r="FBR46" s="134"/>
      <c r="FBS46" s="134"/>
      <c r="FBT46" s="134"/>
      <c r="FBU46" s="134"/>
      <c r="FBV46" s="134"/>
      <c r="FBW46" s="134"/>
      <c r="FBX46" s="134"/>
      <c r="FBY46" s="134"/>
      <c r="FBZ46" s="134"/>
      <c r="FCA46" s="134"/>
      <c r="FCB46" s="134"/>
      <c r="FCC46" s="134"/>
      <c r="FCD46" s="134"/>
      <c r="FCE46" s="134"/>
      <c r="FCF46" s="134"/>
      <c r="FCG46" s="134"/>
      <c r="FCH46" s="134"/>
      <c r="FCI46" s="134"/>
      <c r="FCJ46" s="134"/>
      <c r="FCK46" s="134"/>
      <c r="FCL46" s="134"/>
      <c r="FCM46" s="134"/>
      <c r="FCN46" s="134"/>
      <c r="FCO46" s="134"/>
      <c r="FCP46" s="134"/>
      <c r="FCQ46" s="134"/>
      <c r="FCR46" s="134"/>
      <c r="FCS46" s="134"/>
      <c r="FCT46" s="134"/>
      <c r="FCU46" s="134"/>
      <c r="FCV46" s="134"/>
      <c r="FCW46" s="134"/>
      <c r="FCX46" s="134"/>
      <c r="FCY46" s="134"/>
      <c r="FCZ46" s="134"/>
      <c r="FDA46" s="134"/>
      <c r="FDB46" s="134"/>
      <c r="FDC46" s="134"/>
      <c r="FDD46" s="134"/>
      <c r="FDE46" s="134"/>
      <c r="FDF46" s="134"/>
      <c r="FDG46" s="134"/>
      <c r="FDH46" s="134"/>
      <c r="FDI46" s="134"/>
      <c r="FDJ46" s="134"/>
      <c r="FDK46" s="134"/>
      <c r="FDL46" s="134"/>
      <c r="FDM46" s="134"/>
      <c r="FDN46" s="134"/>
      <c r="FDO46" s="134"/>
      <c r="FDP46" s="134"/>
      <c r="FDQ46" s="134"/>
      <c r="FDR46" s="134"/>
      <c r="FDS46" s="134"/>
      <c r="FDT46" s="134"/>
      <c r="FDU46" s="134"/>
      <c r="FDV46" s="134"/>
      <c r="FDW46" s="134"/>
      <c r="FDX46" s="134"/>
      <c r="FDY46" s="134"/>
      <c r="FDZ46" s="134"/>
      <c r="FEA46" s="134"/>
      <c r="FEB46" s="134"/>
      <c r="FEC46" s="134"/>
      <c r="FED46" s="134"/>
      <c r="FEE46" s="134"/>
      <c r="FEF46" s="134"/>
      <c r="FEG46" s="134"/>
      <c r="FEH46" s="134"/>
      <c r="FEI46" s="134"/>
      <c r="FEJ46" s="134"/>
      <c r="FEK46" s="134"/>
      <c r="FEL46" s="134"/>
      <c r="FEM46" s="134"/>
      <c r="FEN46" s="134"/>
      <c r="FEO46" s="134"/>
      <c r="FEP46" s="134"/>
      <c r="FEQ46" s="134"/>
      <c r="FER46" s="134"/>
      <c r="FES46" s="134"/>
      <c r="FET46" s="134"/>
      <c r="FEU46" s="134"/>
      <c r="FEV46" s="134"/>
      <c r="FEW46" s="134"/>
      <c r="FEX46" s="134"/>
      <c r="FEY46" s="134"/>
      <c r="FEZ46" s="134"/>
      <c r="FFA46" s="134"/>
      <c r="FFB46" s="134"/>
      <c r="FFC46" s="134"/>
      <c r="FFD46" s="134"/>
      <c r="FFE46" s="134"/>
      <c r="FFF46" s="134"/>
      <c r="FFG46" s="134"/>
      <c r="FFH46" s="134"/>
      <c r="FFI46" s="134"/>
      <c r="FFJ46" s="134"/>
      <c r="FFK46" s="134"/>
      <c r="FFL46" s="134"/>
      <c r="FFM46" s="134"/>
      <c r="FFN46" s="134"/>
      <c r="FFO46" s="134"/>
      <c r="FFP46" s="134"/>
      <c r="FFQ46" s="134"/>
      <c r="FFR46" s="134"/>
      <c r="FFS46" s="134"/>
      <c r="FFT46" s="134"/>
      <c r="FFU46" s="134"/>
      <c r="FFV46" s="134"/>
      <c r="FFW46" s="134"/>
      <c r="FFX46" s="134"/>
      <c r="FFY46" s="134"/>
      <c r="FFZ46" s="134"/>
      <c r="FGA46" s="134"/>
      <c r="FGB46" s="134"/>
      <c r="FGC46" s="134"/>
      <c r="FGD46" s="134"/>
      <c r="FGE46" s="134"/>
      <c r="FGF46" s="134"/>
      <c r="FGG46" s="134"/>
      <c r="FGH46" s="134"/>
      <c r="FGI46" s="134"/>
      <c r="FGJ46" s="134"/>
      <c r="FGK46" s="134"/>
      <c r="FGL46" s="134"/>
      <c r="FGM46" s="134"/>
      <c r="FGN46" s="134"/>
      <c r="FGO46" s="134"/>
      <c r="FGP46" s="134"/>
      <c r="FGQ46" s="134"/>
      <c r="FGR46" s="134"/>
      <c r="FGS46" s="134"/>
      <c r="FGT46" s="134"/>
      <c r="FGU46" s="134"/>
      <c r="FGV46" s="134"/>
      <c r="FGW46" s="134"/>
      <c r="FGX46" s="134"/>
      <c r="FGY46" s="134"/>
      <c r="FGZ46" s="134"/>
      <c r="FHA46" s="134"/>
      <c r="FHB46" s="134"/>
      <c r="FHC46" s="134"/>
      <c r="FHD46" s="134"/>
      <c r="FHE46" s="134"/>
      <c r="FHF46" s="134"/>
      <c r="FHG46" s="134"/>
      <c r="FHH46" s="134"/>
      <c r="FHI46" s="134"/>
      <c r="FHJ46" s="134"/>
      <c r="FHK46" s="134"/>
      <c r="FHL46" s="134"/>
      <c r="FHM46" s="134"/>
      <c r="FHN46" s="134"/>
      <c r="FHO46" s="134"/>
      <c r="FHP46" s="134"/>
      <c r="FHQ46" s="134"/>
      <c r="FHR46" s="134"/>
      <c r="FHS46" s="134"/>
      <c r="FHT46" s="134"/>
      <c r="FHU46" s="134"/>
      <c r="FHV46" s="134"/>
      <c r="FHW46" s="134"/>
      <c r="FHX46" s="134"/>
      <c r="FHY46" s="134"/>
      <c r="FHZ46" s="134"/>
      <c r="FIA46" s="134"/>
      <c r="FIB46" s="134"/>
      <c r="FIC46" s="134"/>
      <c r="FID46" s="134"/>
      <c r="FIE46" s="134"/>
      <c r="FIF46" s="134"/>
      <c r="FIG46" s="134"/>
      <c r="FIH46" s="134"/>
      <c r="FII46" s="134"/>
      <c r="FIJ46" s="134"/>
      <c r="FIK46" s="134"/>
      <c r="FIL46" s="134"/>
      <c r="FIM46" s="134"/>
      <c r="FIN46" s="134"/>
      <c r="FIO46" s="134"/>
      <c r="FIP46" s="134"/>
      <c r="FIQ46" s="134"/>
      <c r="FIR46" s="134"/>
      <c r="FIS46" s="134"/>
      <c r="FIT46" s="134"/>
      <c r="FIU46" s="134"/>
      <c r="FIV46" s="134"/>
      <c r="FIW46" s="134"/>
      <c r="FIX46" s="134"/>
      <c r="FIY46" s="134"/>
      <c r="FIZ46" s="134"/>
      <c r="FJA46" s="134"/>
      <c r="FJB46" s="134"/>
      <c r="FJC46" s="134"/>
      <c r="FJD46" s="134"/>
      <c r="FJE46" s="134"/>
      <c r="FJF46" s="134"/>
      <c r="FJG46" s="134"/>
      <c r="FJH46" s="134"/>
      <c r="FJI46" s="134"/>
      <c r="FJJ46" s="134"/>
      <c r="FJK46" s="134"/>
      <c r="FJL46" s="134"/>
      <c r="FJM46" s="134"/>
      <c r="FJN46" s="134"/>
      <c r="FJO46" s="134"/>
      <c r="FJP46" s="134"/>
      <c r="FJQ46" s="134"/>
      <c r="FJR46" s="134"/>
      <c r="FJS46" s="134"/>
      <c r="FJT46" s="134"/>
      <c r="FJU46" s="134"/>
      <c r="FJV46" s="134"/>
      <c r="FJW46" s="134"/>
      <c r="FJX46" s="134"/>
      <c r="FJY46" s="134"/>
      <c r="FJZ46" s="134"/>
      <c r="FKA46" s="134"/>
      <c r="FKB46" s="134"/>
      <c r="FKC46" s="134"/>
      <c r="FKD46" s="134"/>
      <c r="FKE46" s="134"/>
      <c r="FKF46" s="134"/>
      <c r="FKG46" s="134"/>
      <c r="FKH46" s="134"/>
      <c r="FKI46" s="134"/>
      <c r="FKJ46" s="134"/>
      <c r="FKK46" s="134"/>
      <c r="FKL46" s="134"/>
      <c r="FKM46" s="134"/>
      <c r="FKN46" s="134"/>
      <c r="FKO46" s="134"/>
      <c r="FKP46" s="134"/>
      <c r="FKQ46" s="134"/>
      <c r="FKR46" s="134"/>
      <c r="FKS46" s="134"/>
      <c r="FKT46" s="134"/>
      <c r="FKU46" s="134"/>
      <c r="FKV46" s="134"/>
      <c r="FKW46" s="134"/>
      <c r="FKX46" s="134"/>
      <c r="FKY46" s="134"/>
      <c r="FKZ46" s="134"/>
      <c r="FLA46" s="134"/>
      <c r="FLB46" s="134"/>
      <c r="FLC46" s="134"/>
      <c r="FLD46" s="134"/>
      <c r="FLE46" s="134"/>
      <c r="FLF46" s="134"/>
      <c r="FLG46" s="134"/>
      <c r="FLH46" s="134"/>
      <c r="FLI46" s="134"/>
      <c r="FLJ46" s="134"/>
      <c r="FLK46" s="134"/>
      <c r="FLL46" s="134"/>
      <c r="FLM46" s="134"/>
      <c r="FLN46" s="134"/>
      <c r="FLO46" s="134"/>
      <c r="FLP46" s="134"/>
      <c r="FLQ46" s="134"/>
      <c r="FLR46" s="134"/>
      <c r="FLS46" s="134"/>
      <c r="FLT46" s="134"/>
      <c r="FLU46" s="134"/>
      <c r="FLV46" s="134"/>
      <c r="FLW46" s="134"/>
      <c r="FLX46" s="134"/>
      <c r="FLY46" s="134"/>
      <c r="FLZ46" s="134"/>
      <c r="FMA46" s="134"/>
      <c r="FMB46" s="134"/>
      <c r="FMC46" s="134"/>
      <c r="FMD46" s="134"/>
      <c r="FME46" s="134"/>
      <c r="FMF46" s="134"/>
      <c r="FMG46" s="134"/>
      <c r="FMH46" s="134"/>
      <c r="FMI46" s="134"/>
      <c r="FMJ46" s="134"/>
      <c r="FMK46" s="134"/>
      <c r="FML46" s="134"/>
      <c r="FMM46" s="134"/>
      <c r="FMN46" s="134"/>
      <c r="FMO46" s="134"/>
      <c r="FMP46" s="134"/>
      <c r="FMQ46" s="134"/>
      <c r="FMR46" s="134"/>
      <c r="FMS46" s="134"/>
      <c r="FMT46" s="134"/>
      <c r="FMU46" s="134"/>
      <c r="FMV46" s="134"/>
      <c r="FMW46" s="134"/>
      <c r="FMX46" s="134"/>
      <c r="FMY46" s="134"/>
      <c r="FMZ46" s="134"/>
      <c r="FNA46" s="134"/>
      <c r="FNB46" s="134"/>
      <c r="FNC46" s="134"/>
      <c r="FND46" s="134"/>
      <c r="FNE46" s="134"/>
      <c r="FNF46" s="134"/>
      <c r="FNG46" s="134"/>
      <c r="FNH46" s="134"/>
      <c r="FNI46" s="134"/>
      <c r="FNJ46" s="134"/>
      <c r="FNK46" s="134"/>
      <c r="FNL46" s="134"/>
      <c r="FNM46" s="134"/>
      <c r="FNN46" s="134"/>
      <c r="FNO46" s="134"/>
      <c r="FNP46" s="134"/>
      <c r="FNQ46" s="134"/>
      <c r="FNR46" s="134"/>
      <c r="FNS46" s="134"/>
      <c r="FNT46" s="134"/>
      <c r="FNU46" s="134"/>
      <c r="FNV46" s="134"/>
      <c r="FNW46" s="134"/>
      <c r="FNX46" s="134"/>
      <c r="FNY46" s="134"/>
      <c r="FNZ46" s="134"/>
      <c r="FOA46" s="134"/>
      <c r="FOB46" s="134"/>
      <c r="FOC46" s="134"/>
      <c r="FOD46" s="134"/>
      <c r="FOE46" s="134"/>
      <c r="FOF46" s="134"/>
      <c r="FOG46" s="134"/>
      <c r="FOH46" s="134"/>
      <c r="FOI46" s="134"/>
      <c r="FOJ46" s="134"/>
      <c r="FOK46" s="134"/>
      <c r="FOL46" s="134"/>
      <c r="FOM46" s="134"/>
      <c r="FON46" s="134"/>
      <c r="FOO46" s="134"/>
      <c r="FOP46" s="134"/>
      <c r="FOQ46" s="134"/>
      <c r="FOR46" s="134"/>
      <c r="FOS46" s="134"/>
      <c r="FOT46" s="134"/>
      <c r="FOU46" s="134"/>
      <c r="FOV46" s="134"/>
      <c r="FOW46" s="134"/>
      <c r="FOX46" s="134"/>
      <c r="FOY46" s="134"/>
      <c r="FOZ46" s="134"/>
      <c r="FPA46" s="134"/>
      <c r="FPB46" s="134"/>
      <c r="FPC46" s="134"/>
      <c r="FPD46" s="134"/>
      <c r="FPE46" s="134"/>
      <c r="FPF46" s="134"/>
      <c r="FPG46" s="134"/>
      <c r="FPH46" s="134"/>
      <c r="FPI46" s="134"/>
      <c r="FPJ46" s="134"/>
      <c r="FPK46" s="134"/>
      <c r="FPL46" s="134"/>
      <c r="FPM46" s="134"/>
      <c r="FPN46" s="134"/>
      <c r="FPO46" s="134"/>
      <c r="FPP46" s="134"/>
      <c r="FPQ46" s="134"/>
      <c r="FPR46" s="134"/>
      <c r="FPS46" s="134"/>
      <c r="FPT46" s="134"/>
      <c r="FPU46" s="134"/>
      <c r="FPV46" s="134"/>
      <c r="FPW46" s="134"/>
      <c r="FPX46" s="134"/>
      <c r="FPY46" s="134"/>
      <c r="FPZ46" s="134"/>
      <c r="FQA46" s="134"/>
      <c r="FQB46" s="134"/>
      <c r="FQC46" s="134"/>
      <c r="FQD46" s="134"/>
      <c r="FQE46" s="134"/>
      <c r="FQF46" s="134"/>
      <c r="FQG46" s="134"/>
      <c r="FQH46" s="134"/>
      <c r="FQI46" s="134"/>
      <c r="FQJ46" s="134"/>
      <c r="FQK46" s="134"/>
      <c r="FQL46" s="134"/>
      <c r="FQM46" s="134"/>
      <c r="FQN46" s="134"/>
      <c r="FQO46" s="134"/>
      <c r="FQP46" s="134"/>
      <c r="FQQ46" s="134"/>
      <c r="FQR46" s="134"/>
      <c r="FQS46" s="134"/>
      <c r="FQT46" s="134"/>
      <c r="FQU46" s="134"/>
      <c r="FQV46" s="134"/>
      <c r="FQW46" s="134"/>
      <c r="FQX46" s="134"/>
      <c r="FQY46" s="134"/>
      <c r="FQZ46" s="134"/>
      <c r="FRA46" s="134"/>
      <c r="FRB46" s="134"/>
      <c r="FRC46" s="134"/>
      <c r="FRD46" s="134"/>
      <c r="FRE46" s="134"/>
      <c r="FRF46" s="134"/>
      <c r="FRG46" s="134"/>
      <c r="FRH46" s="134"/>
      <c r="FRI46" s="134"/>
      <c r="FRJ46" s="134"/>
      <c r="FRK46" s="134"/>
      <c r="FRL46" s="134"/>
      <c r="FRM46" s="134"/>
      <c r="FRN46" s="134"/>
      <c r="FRO46" s="134"/>
      <c r="FRP46" s="134"/>
      <c r="FRQ46" s="134"/>
      <c r="FRR46" s="134"/>
      <c r="FRS46" s="134"/>
      <c r="FRT46" s="134"/>
      <c r="FRU46" s="134"/>
      <c r="FRV46" s="134"/>
      <c r="FRW46" s="134"/>
      <c r="FRX46" s="134"/>
      <c r="FRY46" s="134"/>
      <c r="FRZ46" s="134"/>
      <c r="FSA46" s="134"/>
      <c r="FSB46" s="134"/>
      <c r="FSC46" s="134"/>
      <c r="FSD46" s="134"/>
      <c r="FSE46" s="134"/>
      <c r="FSF46" s="134"/>
      <c r="FSG46" s="134"/>
      <c r="FSH46" s="134"/>
      <c r="FSI46" s="134"/>
      <c r="FSJ46" s="134"/>
      <c r="FSK46" s="134"/>
      <c r="FSL46" s="134"/>
      <c r="FSM46" s="134"/>
      <c r="FSN46" s="134"/>
      <c r="FSO46" s="134"/>
      <c r="FSP46" s="134"/>
      <c r="FSQ46" s="134"/>
      <c r="FSR46" s="134"/>
      <c r="FSS46" s="134"/>
      <c r="FST46" s="134"/>
      <c r="FSU46" s="134"/>
      <c r="FSV46" s="134"/>
      <c r="FSW46" s="134"/>
      <c r="FSX46" s="134"/>
      <c r="FSY46" s="134"/>
      <c r="FSZ46" s="134"/>
      <c r="FTA46" s="134"/>
      <c r="FTB46" s="134"/>
      <c r="FTC46" s="134"/>
      <c r="FTD46" s="134"/>
      <c r="FTE46" s="134"/>
      <c r="FTF46" s="134"/>
      <c r="FTG46" s="134"/>
      <c r="FTH46" s="134"/>
      <c r="FTI46" s="134"/>
      <c r="FTJ46" s="134"/>
      <c r="FTK46" s="134"/>
      <c r="FTL46" s="134"/>
      <c r="FTM46" s="134"/>
      <c r="FTN46" s="134"/>
      <c r="FTO46" s="134"/>
      <c r="FTP46" s="134"/>
      <c r="FTQ46" s="134"/>
      <c r="FTR46" s="134"/>
      <c r="FTS46" s="134"/>
      <c r="FTT46" s="134"/>
      <c r="FTU46" s="134"/>
      <c r="FTV46" s="134"/>
      <c r="FTW46" s="134"/>
      <c r="FTX46" s="134"/>
      <c r="FTY46" s="134"/>
      <c r="FTZ46" s="134"/>
      <c r="FUA46" s="134"/>
      <c r="FUB46" s="134"/>
      <c r="FUC46" s="134"/>
      <c r="FUD46" s="134"/>
      <c r="FUE46" s="134"/>
      <c r="FUF46" s="134"/>
      <c r="FUG46" s="134"/>
      <c r="FUH46" s="134"/>
      <c r="FUI46" s="134"/>
      <c r="FUJ46" s="134"/>
      <c r="FUK46" s="134"/>
      <c r="FUL46" s="134"/>
      <c r="FUM46" s="134"/>
      <c r="FUN46" s="134"/>
      <c r="FUO46" s="134"/>
      <c r="FUP46" s="134"/>
      <c r="FUQ46" s="134"/>
      <c r="FUR46" s="134"/>
      <c r="FUS46" s="134"/>
      <c r="FUT46" s="134"/>
      <c r="FUU46" s="134"/>
      <c r="FUV46" s="134"/>
      <c r="FUW46" s="134"/>
      <c r="FUX46" s="134"/>
      <c r="FUY46" s="134"/>
      <c r="FUZ46" s="134"/>
      <c r="FVA46" s="134"/>
      <c r="FVB46" s="134"/>
      <c r="FVC46" s="134"/>
      <c r="FVD46" s="134"/>
      <c r="FVE46" s="134"/>
      <c r="FVF46" s="134"/>
      <c r="FVG46" s="134"/>
      <c r="FVH46" s="134"/>
      <c r="FVI46" s="134"/>
      <c r="FVJ46" s="134"/>
      <c r="FVK46" s="134"/>
      <c r="FVL46" s="134"/>
      <c r="FVM46" s="134"/>
      <c r="FVN46" s="134"/>
      <c r="FVO46" s="134"/>
      <c r="FVP46" s="134"/>
      <c r="FVQ46" s="134"/>
      <c r="FVR46" s="134"/>
      <c r="FVS46" s="134"/>
      <c r="FVT46" s="134"/>
      <c r="FVU46" s="134"/>
      <c r="FVV46" s="134"/>
      <c r="FVW46" s="134"/>
      <c r="FVX46" s="134"/>
      <c r="FVY46" s="134"/>
      <c r="FVZ46" s="134"/>
      <c r="FWA46" s="134"/>
      <c r="FWB46" s="134"/>
      <c r="FWC46" s="134"/>
      <c r="FWD46" s="134"/>
      <c r="FWE46" s="134"/>
      <c r="FWF46" s="134"/>
      <c r="FWG46" s="134"/>
      <c r="FWH46" s="134"/>
      <c r="FWI46" s="134"/>
      <c r="FWJ46" s="134"/>
      <c r="FWK46" s="134"/>
      <c r="FWL46" s="134"/>
      <c r="FWM46" s="134"/>
      <c r="FWN46" s="134"/>
      <c r="FWO46" s="134"/>
      <c r="FWP46" s="134"/>
      <c r="FWQ46" s="134"/>
      <c r="FWR46" s="134"/>
      <c r="FWS46" s="134"/>
      <c r="FWT46" s="134"/>
      <c r="FWU46" s="134"/>
      <c r="FWV46" s="134"/>
      <c r="FWW46" s="134"/>
      <c r="FWX46" s="134"/>
      <c r="FWY46" s="134"/>
      <c r="FWZ46" s="134"/>
      <c r="FXA46" s="134"/>
      <c r="FXB46" s="134"/>
      <c r="FXC46" s="134"/>
      <c r="FXD46" s="134"/>
      <c r="FXE46" s="134"/>
      <c r="FXF46" s="134"/>
      <c r="FXG46" s="134"/>
      <c r="FXH46" s="134"/>
      <c r="FXI46" s="134"/>
      <c r="FXJ46" s="134"/>
      <c r="FXK46" s="134"/>
      <c r="FXL46" s="134"/>
      <c r="FXM46" s="134"/>
      <c r="FXN46" s="134"/>
      <c r="FXO46" s="134"/>
      <c r="FXP46" s="134"/>
      <c r="FXQ46" s="134"/>
      <c r="FXR46" s="134"/>
      <c r="FXS46" s="134"/>
      <c r="FXT46" s="134"/>
      <c r="FXU46" s="134"/>
      <c r="FXV46" s="134"/>
      <c r="FXW46" s="134"/>
      <c r="FXX46" s="134"/>
      <c r="FXY46" s="134"/>
      <c r="FXZ46" s="134"/>
      <c r="FYA46" s="134"/>
      <c r="FYB46" s="134"/>
      <c r="FYC46" s="134"/>
      <c r="FYD46" s="134"/>
      <c r="FYE46" s="134"/>
      <c r="FYF46" s="134"/>
      <c r="FYG46" s="134"/>
      <c r="FYH46" s="134"/>
      <c r="FYI46" s="134"/>
      <c r="FYJ46" s="134"/>
      <c r="FYK46" s="134"/>
      <c r="FYL46" s="134"/>
      <c r="FYM46" s="134"/>
      <c r="FYN46" s="134"/>
      <c r="FYO46" s="134"/>
      <c r="FYP46" s="134"/>
      <c r="FYQ46" s="134"/>
      <c r="FYR46" s="134"/>
      <c r="FYS46" s="134"/>
      <c r="FYT46" s="134"/>
      <c r="FYU46" s="134"/>
      <c r="FYV46" s="134"/>
      <c r="FYW46" s="134"/>
      <c r="FYX46" s="134"/>
      <c r="FYY46" s="134"/>
      <c r="FYZ46" s="134"/>
      <c r="FZA46" s="134"/>
      <c r="FZB46" s="134"/>
      <c r="FZC46" s="134"/>
      <c r="FZD46" s="134"/>
      <c r="FZE46" s="134"/>
      <c r="FZF46" s="134"/>
      <c r="FZG46" s="134"/>
      <c r="FZH46" s="134"/>
      <c r="FZI46" s="134"/>
      <c r="FZJ46" s="134"/>
      <c r="FZK46" s="134"/>
      <c r="FZL46" s="134"/>
      <c r="FZM46" s="134"/>
      <c r="FZN46" s="134"/>
      <c r="FZO46" s="134"/>
      <c r="FZP46" s="134"/>
      <c r="FZQ46" s="134"/>
      <c r="FZR46" s="134"/>
      <c r="FZS46" s="134"/>
      <c r="FZT46" s="134"/>
      <c r="FZU46" s="134"/>
      <c r="FZV46" s="134"/>
      <c r="FZW46" s="134"/>
      <c r="FZX46" s="134"/>
      <c r="FZY46" s="134"/>
      <c r="FZZ46" s="134"/>
      <c r="GAA46" s="134"/>
      <c r="GAB46" s="134"/>
      <c r="GAC46" s="134"/>
      <c r="GAD46" s="134"/>
      <c r="GAE46" s="134"/>
      <c r="GAF46" s="134"/>
      <c r="GAG46" s="134"/>
      <c r="GAH46" s="134"/>
      <c r="GAI46" s="134"/>
      <c r="GAJ46" s="134"/>
      <c r="GAK46" s="134"/>
      <c r="GAL46" s="134"/>
      <c r="GAM46" s="134"/>
      <c r="GAN46" s="134"/>
      <c r="GAO46" s="134"/>
      <c r="GAP46" s="134"/>
      <c r="GAQ46" s="134"/>
      <c r="GAR46" s="134"/>
      <c r="GAS46" s="134"/>
      <c r="GAT46" s="134"/>
      <c r="GAU46" s="134"/>
      <c r="GAV46" s="134"/>
      <c r="GAW46" s="134"/>
      <c r="GAX46" s="134"/>
      <c r="GAY46" s="134"/>
      <c r="GAZ46" s="134"/>
      <c r="GBA46" s="134"/>
      <c r="GBB46" s="134"/>
      <c r="GBC46" s="134"/>
      <c r="GBD46" s="134"/>
      <c r="GBE46" s="134"/>
      <c r="GBF46" s="134"/>
      <c r="GBG46" s="134"/>
      <c r="GBH46" s="134"/>
      <c r="GBI46" s="134"/>
      <c r="GBJ46" s="134"/>
      <c r="GBK46" s="134"/>
      <c r="GBL46" s="134"/>
      <c r="GBM46" s="134"/>
      <c r="GBN46" s="134"/>
      <c r="GBO46" s="134"/>
      <c r="GBP46" s="134"/>
      <c r="GBQ46" s="134"/>
      <c r="GBR46" s="134"/>
      <c r="GBS46" s="134"/>
      <c r="GBT46" s="134"/>
      <c r="GBU46" s="134"/>
      <c r="GBV46" s="134"/>
      <c r="GBW46" s="134"/>
      <c r="GBX46" s="134"/>
      <c r="GBY46" s="134"/>
      <c r="GBZ46" s="134"/>
      <c r="GCA46" s="134"/>
      <c r="GCB46" s="134"/>
      <c r="GCC46" s="134"/>
      <c r="GCD46" s="134"/>
      <c r="GCE46" s="134"/>
      <c r="GCF46" s="134"/>
      <c r="GCG46" s="134"/>
      <c r="GCH46" s="134"/>
      <c r="GCI46" s="134"/>
      <c r="GCJ46" s="134"/>
      <c r="GCK46" s="134"/>
      <c r="GCL46" s="134"/>
      <c r="GCM46" s="134"/>
      <c r="GCN46" s="134"/>
      <c r="GCO46" s="134"/>
      <c r="GCP46" s="134"/>
      <c r="GCQ46" s="134"/>
      <c r="GCR46" s="134"/>
      <c r="GCS46" s="134"/>
      <c r="GCT46" s="134"/>
      <c r="GCU46" s="134"/>
      <c r="GCV46" s="134"/>
      <c r="GCW46" s="134"/>
      <c r="GCX46" s="134"/>
      <c r="GCY46" s="134"/>
      <c r="GCZ46" s="134"/>
      <c r="GDA46" s="134"/>
      <c r="GDB46" s="134"/>
      <c r="GDC46" s="134"/>
      <c r="GDD46" s="134"/>
      <c r="GDE46" s="134"/>
      <c r="GDF46" s="134"/>
      <c r="GDG46" s="134"/>
      <c r="GDH46" s="134"/>
      <c r="GDI46" s="134"/>
      <c r="GDJ46" s="134"/>
      <c r="GDK46" s="134"/>
      <c r="GDL46" s="134"/>
      <c r="GDM46" s="134"/>
      <c r="GDN46" s="134"/>
      <c r="GDO46" s="134"/>
      <c r="GDP46" s="134"/>
      <c r="GDQ46" s="134"/>
      <c r="GDR46" s="134"/>
      <c r="GDS46" s="134"/>
      <c r="GDT46" s="134"/>
      <c r="GDU46" s="134"/>
      <c r="GDV46" s="134"/>
      <c r="GDW46" s="134"/>
      <c r="GDX46" s="134"/>
      <c r="GDY46" s="134"/>
      <c r="GDZ46" s="134"/>
      <c r="GEA46" s="134"/>
      <c r="GEB46" s="134"/>
      <c r="GEC46" s="134"/>
      <c r="GED46" s="134"/>
      <c r="GEE46" s="134"/>
      <c r="GEF46" s="134"/>
      <c r="GEG46" s="134"/>
      <c r="GEH46" s="134"/>
      <c r="GEI46" s="134"/>
      <c r="GEJ46" s="134"/>
      <c r="GEK46" s="134"/>
      <c r="GEL46" s="134"/>
      <c r="GEM46" s="134"/>
      <c r="GEN46" s="134"/>
      <c r="GEO46" s="134"/>
      <c r="GEP46" s="134"/>
      <c r="GEQ46" s="134"/>
      <c r="GER46" s="134"/>
      <c r="GES46" s="134"/>
      <c r="GET46" s="134"/>
      <c r="GEU46" s="134"/>
      <c r="GEV46" s="134"/>
      <c r="GEW46" s="134"/>
      <c r="GEX46" s="134"/>
      <c r="GEY46" s="134"/>
      <c r="GEZ46" s="134"/>
      <c r="GFA46" s="134"/>
      <c r="GFB46" s="134"/>
      <c r="GFC46" s="134"/>
      <c r="GFD46" s="134"/>
      <c r="GFE46" s="134"/>
      <c r="GFF46" s="134"/>
      <c r="GFG46" s="134"/>
      <c r="GFH46" s="134"/>
      <c r="GFI46" s="134"/>
      <c r="GFJ46" s="134"/>
      <c r="GFK46" s="134"/>
      <c r="GFL46" s="134"/>
      <c r="GFM46" s="134"/>
      <c r="GFN46" s="134"/>
      <c r="GFO46" s="134"/>
      <c r="GFP46" s="134"/>
      <c r="GFQ46" s="134"/>
      <c r="GFR46" s="134"/>
      <c r="GFS46" s="134"/>
      <c r="GFT46" s="134"/>
      <c r="GFU46" s="134"/>
      <c r="GFV46" s="134"/>
      <c r="GFW46" s="134"/>
      <c r="GFX46" s="134"/>
      <c r="GFY46" s="134"/>
      <c r="GFZ46" s="134"/>
      <c r="GGA46" s="134"/>
      <c r="GGB46" s="134"/>
      <c r="GGC46" s="134"/>
      <c r="GGD46" s="134"/>
      <c r="GGE46" s="134"/>
      <c r="GGF46" s="134"/>
      <c r="GGG46" s="134"/>
      <c r="GGH46" s="134"/>
      <c r="GGI46" s="134"/>
      <c r="GGJ46" s="134"/>
      <c r="GGK46" s="134"/>
      <c r="GGL46" s="134"/>
      <c r="GGM46" s="134"/>
      <c r="GGN46" s="134"/>
      <c r="GGO46" s="134"/>
      <c r="GGP46" s="134"/>
      <c r="GGQ46" s="134"/>
      <c r="GGR46" s="134"/>
      <c r="GGS46" s="134"/>
      <c r="GGT46" s="134"/>
      <c r="GGU46" s="134"/>
      <c r="GGV46" s="134"/>
      <c r="GGW46" s="134"/>
      <c r="GGX46" s="134"/>
      <c r="GGY46" s="134"/>
      <c r="GGZ46" s="134"/>
      <c r="GHA46" s="134"/>
      <c r="GHB46" s="134"/>
      <c r="GHC46" s="134"/>
      <c r="GHD46" s="134"/>
      <c r="GHE46" s="134"/>
      <c r="GHF46" s="134"/>
      <c r="GHG46" s="134"/>
      <c r="GHH46" s="134"/>
      <c r="GHI46" s="134"/>
      <c r="GHJ46" s="134"/>
      <c r="GHK46" s="134"/>
      <c r="GHL46" s="134"/>
      <c r="GHM46" s="134"/>
      <c r="GHN46" s="134"/>
      <c r="GHO46" s="134"/>
      <c r="GHP46" s="134"/>
      <c r="GHQ46" s="134"/>
      <c r="GHR46" s="134"/>
      <c r="GHS46" s="134"/>
      <c r="GHT46" s="134"/>
      <c r="GHU46" s="134"/>
      <c r="GHV46" s="134"/>
      <c r="GHW46" s="134"/>
      <c r="GHX46" s="134"/>
      <c r="GHY46" s="134"/>
      <c r="GHZ46" s="134"/>
      <c r="GIA46" s="134"/>
      <c r="GIB46" s="134"/>
      <c r="GIC46" s="134"/>
      <c r="GID46" s="134"/>
      <c r="GIE46" s="134"/>
      <c r="GIF46" s="134"/>
      <c r="GIG46" s="134"/>
      <c r="GIH46" s="134"/>
      <c r="GII46" s="134"/>
      <c r="GIJ46" s="134"/>
      <c r="GIK46" s="134"/>
      <c r="GIL46" s="134"/>
      <c r="GIM46" s="134"/>
      <c r="GIN46" s="134"/>
      <c r="GIO46" s="134"/>
      <c r="GIP46" s="134"/>
      <c r="GIQ46" s="134"/>
      <c r="GIR46" s="134"/>
      <c r="GIS46" s="134"/>
      <c r="GIT46" s="134"/>
      <c r="GIU46" s="134"/>
      <c r="GIV46" s="134"/>
      <c r="GIW46" s="134"/>
      <c r="GIX46" s="134"/>
      <c r="GIY46" s="134"/>
      <c r="GIZ46" s="134"/>
      <c r="GJA46" s="134"/>
      <c r="GJB46" s="134"/>
      <c r="GJC46" s="134"/>
      <c r="GJD46" s="134"/>
      <c r="GJE46" s="134"/>
      <c r="GJF46" s="134"/>
      <c r="GJG46" s="134"/>
      <c r="GJH46" s="134"/>
      <c r="GJI46" s="134"/>
      <c r="GJJ46" s="134"/>
      <c r="GJK46" s="134"/>
      <c r="GJL46" s="134"/>
      <c r="GJM46" s="134"/>
      <c r="GJN46" s="134"/>
      <c r="GJO46" s="134"/>
      <c r="GJP46" s="134"/>
      <c r="GJQ46" s="134"/>
      <c r="GJR46" s="134"/>
      <c r="GJS46" s="134"/>
      <c r="GJT46" s="134"/>
      <c r="GJU46" s="134"/>
      <c r="GJV46" s="134"/>
      <c r="GJW46" s="134"/>
      <c r="GJX46" s="134"/>
      <c r="GJY46" s="134"/>
      <c r="GJZ46" s="134"/>
      <c r="GKA46" s="134"/>
      <c r="GKB46" s="134"/>
      <c r="GKC46" s="134"/>
      <c r="GKD46" s="134"/>
      <c r="GKE46" s="134"/>
      <c r="GKF46" s="134"/>
      <c r="GKG46" s="134"/>
      <c r="GKH46" s="134"/>
      <c r="GKI46" s="134"/>
      <c r="GKJ46" s="134"/>
      <c r="GKK46" s="134"/>
      <c r="GKL46" s="134"/>
      <c r="GKM46" s="134"/>
      <c r="GKN46" s="134"/>
      <c r="GKO46" s="134"/>
      <c r="GKP46" s="134"/>
      <c r="GKQ46" s="134"/>
      <c r="GKR46" s="134"/>
      <c r="GKS46" s="134"/>
      <c r="GKT46" s="134"/>
      <c r="GKU46" s="134"/>
      <c r="GKV46" s="134"/>
      <c r="GKW46" s="134"/>
      <c r="GKX46" s="134"/>
      <c r="GKY46" s="134"/>
      <c r="GKZ46" s="134"/>
      <c r="GLA46" s="134"/>
      <c r="GLB46" s="134"/>
      <c r="GLC46" s="134"/>
      <c r="GLD46" s="134"/>
      <c r="GLE46" s="134"/>
      <c r="GLF46" s="134"/>
      <c r="GLG46" s="134"/>
      <c r="GLH46" s="134"/>
      <c r="GLI46" s="134"/>
      <c r="GLJ46" s="134"/>
      <c r="GLK46" s="134"/>
      <c r="GLL46" s="134"/>
      <c r="GLM46" s="134"/>
      <c r="GLN46" s="134"/>
      <c r="GLO46" s="134"/>
      <c r="GLP46" s="134"/>
      <c r="GLQ46" s="134"/>
      <c r="GLR46" s="134"/>
      <c r="GLS46" s="134"/>
      <c r="GLT46" s="134"/>
      <c r="GLU46" s="134"/>
      <c r="GLV46" s="134"/>
      <c r="GLW46" s="134"/>
      <c r="GLX46" s="134"/>
      <c r="GLY46" s="134"/>
      <c r="GLZ46" s="134"/>
      <c r="GMA46" s="134"/>
      <c r="GMB46" s="134"/>
      <c r="GMC46" s="134"/>
      <c r="GMD46" s="134"/>
      <c r="GME46" s="134"/>
      <c r="GMF46" s="134"/>
      <c r="GMG46" s="134"/>
      <c r="GMH46" s="134"/>
      <c r="GMI46" s="134"/>
      <c r="GMJ46" s="134"/>
      <c r="GMK46" s="134"/>
      <c r="GML46" s="134"/>
      <c r="GMM46" s="134"/>
      <c r="GMN46" s="134"/>
      <c r="GMO46" s="134"/>
      <c r="GMP46" s="134"/>
      <c r="GMQ46" s="134"/>
      <c r="GMR46" s="134"/>
      <c r="GMS46" s="134"/>
      <c r="GMT46" s="134"/>
      <c r="GMU46" s="134"/>
      <c r="GMV46" s="134"/>
      <c r="GMW46" s="134"/>
      <c r="GMX46" s="134"/>
      <c r="GMY46" s="134"/>
      <c r="GMZ46" s="134"/>
      <c r="GNA46" s="134"/>
      <c r="GNB46" s="134"/>
      <c r="GNC46" s="134"/>
      <c r="GND46" s="134"/>
      <c r="GNE46" s="134"/>
      <c r="GNF46" s="134"/>
      <c r="GNG46" s="134"/>
      <c r="GNH46" s="134"/>
      <c r="GNI46" s="134"/>
      <c r="GNJ46" s="134"/>
      <c r="GNK46" s="134"/>
      <c r="GNL46" s="134"/>
      <c r="GNM46" s="134"/>
      <c r="GNN46" s="134"/>
      <c r="GNO46" s="134"/>
      <c r="GNP46" s="134"/>
      <c r="GNQ46" s="134"/>
      <c r="GNR46" s="134"/>
      <c r="GNS46" s="134"/>
      <c r="GNT46" s="134"/>
      <c r="GNU46" s="134"/>
      <c r="GNV46" s="134"/>
      <c r="GNW46" s="134"/>
      <c r="GNX46" s="134"/>
      <c r="GNY46" s="134"/>
      <c r="GNZ46" s="134"/>
      <c r="GOA46" s="134"/>
      <c r="GOB46" s="134"/>
      <c r="GOC46" s="134"/>
      <c r="GOD46" s="134"/>
      <c r="GOE46" s="134"/>
      <c r="GOF46" s="134"/>
      <c r="GOG46" s="134"/>
      <c r="GOH46" s="134"/>
      <c r="GOI46" s="134"/>
      <c r="GOJ46" s="134"/>
      <c r="GOK46" s="134"/>
      <c r="GOL46" s="134"/>
      <c r="GOM46" s="134"/>
      <c r="GON46" s="134"/>
      <c r="GOO46" s="134"/>
      <c r="GOP46" s="134"/>
      <c r="GOQ46" s="134"/>
      <c r="GOR46" s="134"/>
      <c r="GOS46" s="134"/>
      <c r="GOT46" s="134"/>
      <c r="GOU46" s="134"/>
      <c r="GOV46" s="134"/>
      <c r="GOW46" s="134"/>
      <c r="GOX46" s="134"/>
      <c r="GOY46" s="134"/>
      <c r="GOZ46" s="134"/>
      <c r="GPA46" s="134"/>
      <c r="GPB46" s="134"/>
      <c r="GPC46" s="134"/>
      <c r="GPD46" s="134"/>
      <c r="GPE46" s="134"/>
      <c r="GPF46" s="134"/>
      <c r="GPG46" s="134"/>
      <c r="GPH46" s="134"/>
      <c r="GPI46" s="134"/>
      <c r="GPJ46" s="134"/>
      <c r="GPK46" s="134"/>
      <c r="GPL46" s="134"/>
      <c r="GPM46" s="134"/>
      <c r="GPN46" s="134"/>
      <c r="GPO46" s="134"/>
      <c r="GPP46" s="134"/>
      <c r="GPQ46" s="134"/>
      <c r="GPR46" s="134"/>
      <c r="GPS46" s="134"/>
      <c r="GPT46" s="134"/>
      <c r="GPU46" s="134"/>
      <c r="GPV46" s="134"/>
      <c r="GPW46" s="134"/>
      <c r="GPX46" s="134"/>
      <c r="GPY46" s="134"/>
      <c r="GPZ46" s="134"/>
      <c r="GQA46" s="134"/>
      <c r="GQB46" s="134"/>
      <c r="GQC46" s="134"/>
      <c r="GQD46" s="134"/>
      <c r="GQE46" s="134"/>
      <c r="GQF46" s="134"/>
      <c r="GQG46" s="134"/>
      <c r="GQH46" s="134"/>
      <c r="GQI46" s="134"/>
      <c r="GQJ46" s="134"/>
      <c r="GQK46" s="134"/>
      <c r="GQL46" s="134"/>
      <c r="GQM46" s="134"/>
      <c r="GQN46" s="134"/>
      <c r="GQO46" s="134"/>
      <c r="GQP46" s="134"/>
      <c r="GQQ46" s="134"/>
      <c r="GQR46" s="134"/>
      <c r="GQS46" s="134"/>
      <c r="GQT46" s="134"/>
      <c r="GQU46" s="134"/>
      <c r="GQV46" s="134"/>
      <c r="GQW46" s="134"/>
      <c r="GQX46" s="134"/>
      <c r="GQY46" s="134"/>
      <c r="GQZ46" s="134"/>
      <c r="GRA46" s="134"/>
      <c r="GRB46" s="134"/>
      <c r="GRC46" s="134"/>
      <c r="GRD46" s="134"/>
      <c r="GRE46" s="134"/>
      <c r="GRF46" s="134"/>
      <c r="GRG46" s="134"/>
      <c r="GRH46" s="134"/>
      <c r="GRI46" s="134"/>
      <c r="GRJ46" s="134"/>
      <c r="GRK46" s="134"/>
      <c r="GRL46" s="134"/>
      <c r="GRM46" s="134"/>
      <c r="GRN46" s="134"/>
      <c r="GRO46" s="134"/>
      <c r="GRP46" s="134"/>
      <c r="GRQ46" s="134"/>
      <c r="GRR46" s="134"/>
      <c r="GRS46" s="134"/>
      <c r="GRT46" s="134"/>
      <c r="GRU46" s="134"/>
      <c r="GRV46" s="134"/>
      <c r="GRW46" s="134"/>
      <c r="GRX46" s="134"/>
      <c r="GRY46" s="134"/>
      <c r="GRZ46" s="134"/>
      <c r="GSA46" s="134"/>
      <c r="GSB46" s="134"/>
      <c r="GSC46" s="134"/>
      <c r="GSD46" s="134"/>
      <c r="GSE46" s="134"/>
      <c r="GSF46" s="134"/>
      <c r="GSG46" s="134"/>
      <c r="GSH46" s="134"/>
      <c r="GSI46" s="134"/>
      <c r="GSJ46" s="134"/>
      <c r="GSK46" s="134"/>
      <c r="GSL46" s="134"/>
      <c r="GSM46" s="134"/>
      <c r="GSN46" s="134"/>
      <c r="GSO46" s="134"/>
      <c r="GSP46" s="134"/>
      <c r="GSQ46" s="134"/>
      <c r="GSR46" s="134"/>
      <c r="GSS46" s="134"/>
      <c r="GST46" s="134"/>
      <c r="GSU46" s="134"/>
      <c r="GSV46" s="134"/>
      <c r="GSW46" s="134"/>
      <c r="GSX46" s="134"/>
      <c r="GSY46" s="134"/>
      <c r="GSZ46" s="134"/>
      <c r="GTA46" s="134"/>
      <c r="GTB46" s="134"/>
      <c r="GTC46" s="134"/>
      <c r="GTD46" s="134"/>
      <c r="GTE46" s="134"/>
      <c r="GTF46" s="134"/>
      <c r="GTG46" s="134"/>
      <c r="GTH46" s="134"/>
      <c r="GTI46" s="134"/>
      <c r="GTJ46" s="134"/>
      <c r="GTK46" s="134"/>
      <c r="GTL46" s="134"/>
      <c r="GTM46" s="134"/>
      <c r="GTN46" s="134"/>
      <c r="GTO46" s="134"/>
      <c r="GTP46" s="134"/>
      <c r="GTQ46" s="134"/>
      <c r="GTR46" s="134"/>
      <c r="GTS46" s="134"/>
      <c r="GTT46" s="134"/>
      <c r="GTU46" s="134"/>
      <c r="GTV46" s="134"/>
      <c r="GTW46" s="134"/>
      <c r="GTX46" s="134"/>
      <c r="GTY46" s="134"/>
      <c r="GTZ46" s="134"/>
      <c r="GUA46" s="134"/>
      <c r="GUB46" s="134"/>
      <c r="GUC46" s="134"/>
      <c r="GUD46" s="134"/>
      <c r="GUE46" s="134"/>
      <c r="GUF46" s="134"/>
      <c r="GUG46" s="134"/>
      <c r="GUH46" s="134"/>
      <c r="GUI46" s="134"/>
      <c r="GUJ46" s="134"/>
      <c r="GUK46" s="134"/>
      <c r="GUL46" s="134"/>
      <c r="GUM46" s="134"/>
      <c r="GUN46" s="134"/>
      <c r="GUO46" s="134"/>
      <c r="GUP46" s="134"/>
      <c r="GUQ46" s="134"/>
      <c r="GUR46" s="134"/>
      <c r="GUS46" s="134"/>
      <c r="GUT46" s="134"/>
      <c r="GUU46" s="134"/>
      <c r="GUV46" s="134"/>
      <c r="GUW46" s="134"/>
      <c r="GUX46" s="134"/>
      <c r="GUY46" s="134"/>
      <c r="GUZ46" s="134"/>
      <c r="GVA46" s="134"/>
      <c r="GVB46" s="134"/>
      <c r="GVC46" s="134"/>
      <c r="GVD46" s="134"/>
      <c r="GVE46" s="134"/>
      <c r="GVF46" s="134"/>
      <c r="GVG46" s="134"/>
      <c r="GVH46" s="134"/>
      <c r="GVI46" s="134"/>
      <c r="GVJ46" s="134"/>
      <c r="GVK46" s="134"/>
      <c r="GVL46" s="134"/>
      <c r="GVM46" s="134"/>
      <c r="GVN46" s="134"/>
      <c r="GVO46" s="134"/>
      <c r="GVP46" s="134"/>
      <c r="GVQ46" s="134"/>
      <c r="GVR46" s="134"/>
      <c r="GVS46" s="134"/>
      <c r="GVT46" s="134"/>
      <c r="GVU46" s="134"/>
      <c r="GVV46" s="134"/>
      <c r="GVW46" s="134"/>
      <c r="GVX46" s="134"/>
      <c r="GVY46" s="134"/>
      <c r="GVZ46" s="134"/>
      <c r="GWA46" s="134"/>
      <c r="GWB46" s="134"/>
      <c r="GWC46" s="134"/>
      <c r="GWD46" s="134"/>
      <c r="GWE46" s="134"/>
      <c r="GWF46" s="134"/>
      <c r="GWG46" s="134"/>
      <c r="GWH46" s="134"/>
      <c r="GWI46" s="134"/>
      <c r="GWJ46" s="134"/>
      <c r="GWK46" s="134"/>
      <c r="GWL46" s="134"/>
      <c r="GWM46" s="134"/>
      <c r="GWN46" s="134"/>
      <c r="GWO46" s="134"/>
      <c r="GWP46" s="134"/>
      <c r="GWQ46" s="134"/>
      <c r="GWR46" s="134"/>
      <c r="GWS46" s="134"/>
      <c r="GWT46" s="134"/>
      <c r="GWU46" s="134"/>
      <c r="GWV46" s="134"/>
      <c r="GWW46" s="134"/>
      <c r="GWX46" s="134"/>
      <c r="GWY46" s="134"/>
      <c r="GWZ46" s="134"/>
      <c r="GXA46" s="134"/>
      <c r="GXB46" s="134"/>
      <c r="GXC46" s="134"/>
      <c r="GXD46" s="134"/>
      <c r="GXE46" s="134"/>
      <c r="GXF46" s="134"/>
      <c r="GXG46" s="134"/>
      <c r="GXH46" s="134"/>
      <c r="GXI46" s="134"/>
      <c r="GXJ46" s="134"/>
      <c r="GXK46" s="134"/>
      <c r="GXL46" s="134"/>
      <c r="GXM46" s="134"/>
      <c r="GXN46" s="134"/>
      <c r="GXO46" s="134"/>
      <c r="GXP46" s="134"/>
      <c r="GXQ46" s="134"/>
      <c r="GXR46" s="134"/>
      <c r="GXS46" s="134"/>
      <c r="GXT46" s="134"/>
      <c r="GXU46" s="134"/>
      <c r="GXV46" s="134"/>
      <c r="GXW46" s="134"/>
      <c r="GXX46" s="134"/>
      <c r="GXY46" s="134"/>
      <c r="GXZ46" s="134"/>
      <c r="GYA46" s="134"/>
      <c r="GYB46" s="134"/>
      <c r="GYC46" s="134"/>
      <c r="GYD46" s="134"/>
      <c r="GYE46" s="134"/>
      <c r="GYF46" s="134"/>
      <c r="GYG46" s="134"/>
      <c r="GYH46" s="134"/>
      <c r="GYI46" s="134"/>
      <c r="GYJ46" s="134"/>
      <c r="GYK46" s="134"/>
      <c r="GYL46" s="134"/>
      <c r="GYM46" s="134"/>
      <c r="GYN46" s="134"/>
      <c r="GYO46" s="134"/>
      <c r="GYP46" s="134"/>
      <c r="GYQ46" s="134"/>
      <c r="GYR46" s="134"/>
      <c r="GYS46" s="134"/>
      <c r="GYT46" s="134"/>
      <c r="GYU46" s="134"/>
      <c r="GYV46" s="134"/>
      <c r="GYW46" s="134"/>
      <c r="GYX46" s="134"/>
      <c r="GYY46" s="134"/>
      <c r="GYZ46" s="134"/>
      <c r="GZA46" s="134"/>
      <c r="GZB46" s="134"/>
      <c r="GZC46" s="134"/>
      <c r="GZD46" s="134"/>
      <c r="GZE46" s="134"/>
      <c r="GZF46" s="134"/>
      <c r="GZG46" s="134"/>
      <c r="GZH46" s="134"/>
      <c r="GZI46" s="134"/>
      <c r="GZJ46" s="134"/>
      <c r="GZK46" s="134"/>
      <c r="GZL46" s="134"/>
      <c r="GZM46" s="134"/>
      <c r="GZN46" s="134"/>
      <c r="GZO46" s="134"/>
      <c r="GZP46" s="134"/>
      <c r="GZQ46" s="134"/>
      <c r="GZR46" s="134"/>
      <c r="GZS46" s="134"/>
      <c r="GZT46" s="134"/>
      <c r="GZU46" s="134"/>
      <c r="GZV46" s="134"/>
      <c r="GZW46" s="134"/>
      <c r="GZX46" s="134"/>
      <c r="GZY46" s="134"/>
      <c r="GZZ46" s="134"/>
      <c r="HAA46" s="134"/>
      <c r="HAB46" s="134"/>
      <c r="HAC46" s="134"/>
      <c r="HAD46" s="134"/>
      <c r="HAE46" s="134"/>
      <c r="HAF46" s="134"/>
      <c r="HAG46" s="134"/>
      <c r="HAH46" s="134"/>
      <c r="HAI46" s="134"/>
      <c r="HAJ46" s="134"/>
      <c r="HAK46" s="134"/>
      <c r="HAL46" s="134"/>
      <c r="HAM46" s="134"/>
      <c r="HAN46" s="134"/>
      <c r="HAO46" s="134"/>
      <c r="HAP46" s="134"/>
      <c r="HAQ46" s="134"/>
      <c r="HAR46" s="134"/>
      <c r="HAS46" s="134"/>
      <c r="HAT46" s="134"/>
      <c r="HAU46" s="134"/>
      <c r="HAV46" s="134"/>
      <c r="HAW46" s="134"/>
      <c r="HAX46" s="134"/>
      <c r="HAY46" s="134"/>
      <c r="HAZ46" s="134"/>
      <c r="HBA46" s="134"/>
      <c r="HBB46" s="134"/>
      <c r="HBC46" s="134"/>
      <c r="HBD46" s="134"/>
      <c r="HBE46" s="134"/>
      <c r="HBF46" s="134"/>
      <c r="HBG46" s="134"/>
      <c r="HBH46" s="134"/>
      <c r="HBI46" s="134"/>
      <c r="HBJ46" s="134"/>
      <c r="HBK46" s="134"/>
      <c r="HBL46" s="134"/>
      <c r="HBM46" s="134"/>
      <c r="HBN46" s="134"/>
      <c r="HBO46" s="134"/>
      <c r="HBP46" s="134"/>
      <c r="HBQ46" s="134"/>
      <c r="HBR46" s="134"/>
      <c r="HBS46" s="134"/>
      <c r="HBT46" s="134"/>
      <c r="HBU46" s="134"/>
      <c r="HBV46" s="134"/>
      <c r="HBW46" s="134"/>
      <c r="HBX46" s="134"/>
      <c r="HBY46" s="134"/>
      <c r="HBZ46" s="134"/>
      <c r="HCA46" s="134"/>
      <c r="HCB46" s="134"/>
      <c r="HCC46" s="134"/>
      <c r="HCD46" s="134"/>
      <c r="HCE46" s="134"/>
      <c r="HCF46" s="134"/>
      <c r="HCG46" s="134"/>
      <c r="HCH46" s="134"/>
      <c r="HCI46" s="134"/>
      <c r="HCJ46" s="134"/>
      <c r="HCK46" s="134"/>
      <c r="HCL46" s="134"/>
      <c r="HCM46" s="134"/>
      <c r="HCN46" s="134"/>
      <c r="HCO46" s="134"/>
      <c r="HCP46" s="134"/>
      <c r="HCQ46" s="134"/>
      <c r="HCR46" s="134"/>
      <c r="HCS46" s="134"/>
      <c r="HCT46" s="134"/>
      <c r="HCU46" s="134"/>
      <c r="HCV46" s="134"/>
      <c r="HCW46" s="134"/>
      <c r="HCX46" s="134"/>
      <c r="HCY46" s="134"/>
      <c r="HCZ46" s="134"/>
      <c r="HDA46" s="134"/>
      <c r="HDB46" s="134"/>
      <c r="HDC46" s="134"/>
      <c r="HDD46" s="134"/>
      <c r="HDE46" s="134"/>
      <c r="HDF46" s="134"/>
      <c r="HDG46" s="134"/>
      <c r="HDH46" s="134"/>
      <c r="HDI46" s="134"/>
      <c r="HDJ46" s="134"/>
      <c r="HDK46" s="134"/>
      <c r="HDL46" s="134"/>
      <c r="HDM46" s="134"/>
      <c r="HDN46" s="134"/>
      <c r="HDO46" s="134"/>
      <c r="HDP46" s="134"/>
      <c r="HDQ46" s="134"/>
      <c r="HDR46" s="134"/>
      <c r="HDS46" s="134"/>
      <c r="HDT46" s="134"/>
      <c r="HDU46" s="134"/>
      <c r="HDV46" s="134"/>
      <c r="HDW46" s="134"/>
      <c r="HDX46" s="134"/>
      <c r="HDY46" s="134"/>
      <c r="HDZ46" s="134"/>
      <c r="HEA46" s="134"/>
      <c r="HEB46" s="134"/>
      <c r="HEC46" s="134"/>
      <c r="HED46" s="134"/>
      <c r="HEE46" s="134"/>
      <c r="HEF46" s="134"/>
      <c r="HEG46" s="134"/>
      <c r="HEH46" s="134"/>
      <c r="HEI46" s="134"/>
      <c r="HEJ46" s="134"/>
      <c r="HEK46" s="134"/>
      <c r="HEL46" s="134"/>
      <c r="HEM46" s="134"/>
      <c r="HEN46" s="134"/>
      <c r="HEO46" s="134"/>
      <c r="HEP46" s="134"/>
      <c r="HEQ46" s="134"/>
      <c r="HER46" s="134"/>
      <c r="HES46" s="134"/>
      <c r="HET46" s="134"/>
      <c r="HEU46" s="134"/>
      <c r="HEV46" s="134"/>
      <c r="HEW46" s="134"/>
      <c r="HEX46" s="134"/>
      <c r="HEY46" s="134"/>
      <c r="HEZ46" s="134"/>
      <c r="HFA46" s="134"/>
      <c r="HFB46" s="134"/>
      <c r="HFC46" s="134"/>
      <c r="HFD46" s="134"/>
      <c r="HFE46" s="134"/>
      <c r="HFF46" s="134"/>
      <c r="HFG46" s="134"/>
      <c r="HFH46" s="134"/>
      <c r="HFI46" s="134"/>
      <c r="HFJ46" s="134"/>
      <c r="HFK46" s="134"/>
      <c r="HFL46" s="134"/>
      <c r="HFM46" s="134"/>
      <c r="HFN46" s="134"/>
      <c r="HFO46" s="134"/>
      <c r="HFP46" s="134"/>
      <c r="HFQ46" s="134"/>
      <c r="HFR46" s="134"/>
      <c r="HFS46" s="134"/>
      <c r="HFT46" s="134"/>
      <c r="HFU46" s="134"/>
      <c r="HFV46" s="134"/>
      <c r="HFW46" s="134"/>
      <c r="HFX46" s="134"/>
      <c r="HFY46" s="134"/>
      <c r="HFZ46" s="134"/>
      <c r="HGA46" s="134"/>
      <c r="HGB46" s="134"/>
      <c r="HGC46" s="134"/>
      <c r="HGD46" s="134"/>
      <c r="HGE46" s="134"/>
      <c r="HGF46" s="134"/>
      <c r="HGG46" s="134"/>
      <c r="HGH46" s="134"/>
      <c r="HGI46" s="134"/>
      <c r="HGJ46" s="134"/>
      <c r="HGK46" s="134"/>
      <c r="HGL46" s="134"/>
      <c r="HGM46" s="134"/>
      <c r="HGN46" s="134"/>
      <c r="HGO46" s="134"/>
      <c r="HGP46" s="134"/>
      <c r="HGQ46" s="134"/>
      <c r="HGR46" s="134"/>
      <c r="HGS46" s="134"/>
      <c r="HGT46" s="134"/>
      <c r="HGU46" s="134"/>
      <c r="HGV46" s="134"/>
      <c r="HGW46" s="134"/>
      <c r="HGX46" s="134"/>
      <c r="HGY46" s="134"/>
      <c r="HGZ46" s="134"/>
      <c r="HHA46" s="134"/>
      <c r="HHB46" s="134"/>
      <c r="HHC46" s="134"/>
      <c r="HHD46" s="134"/>
      <c r="HHE46" s="134"/>
      <c r="HHF46" s="134"/>
      <c r="HHG46" s="134"/>
      <c r="HHH46" s="134"/>
      <c r="HHI46" s="134"/>
      <c r="HHJ46" s="134"/>
      <c r="HHK46" s="134"/>
      <c r="HHL46" s="134"/>
      <c r="HHM46" s="134"/>
      <c r="HHN46" s="134"/>
      <c r="HHO46" s="134"/>
      <c r="HHP46" s="134"/>
      <c r="HHQ46" s="134"/>
      <c r="HHR46" s="134"/>
      <c r="HHS46" s="134"/>
      <c r="HHT46" s="134"/>
      <c r="HHU46" s="134"/>
      <c r="HHV46" s="134"/>
      <c r="HHW46" s="134"/>
      <c r="HHX46" s="134"/>
      <c r="HHY46" s="134"/>
      <c r="HHZ46" s="134"/>
      <c r="HIA46" s="134"/>
      <c r="HIB46" s="134"/>
      <c r="HIC46" s="134"/>
      <c r="HID46" s="134"/>
      <c r="HIE46" s="134"/>
      <c r="HIF46" s="134"/>
      <c r="HIG46" s="134"/>
      <c r="HIH46" s="134"/>
      <c r="HII46" s="134"/>
      <c r="HIJ46" s="134"/>
      <c r="HIK46" s="134"/>
      <c r="HIL46" s="134"/>
      <c r="HIM46" s="134"/>
      <c r="HIN46" s="134"/>
      <c r="HIO46" s="134"/>
      <c r="HIP46" s="134"/>
      <c r="HIQ46" s="134"/>
      <c r="HIR46" s="134"/>
      <c r="HIS46" s="134"/>
      <c r="HIT46" s="134"/>
      <c r="HIU46" s="134"/>
      <c r="HIV46" s="134"/>
      <c r="HIW46" s="134"/>
      <c r="HIX46" s="134"/>
      <c r="HIY46" s="134"/>
      <c r="HIZ46" s="134"/>
      <c r="HJA46" s="134"/>
      <c r="HJB46" s="134"/>
      <c r="HJC46" s="134"/>
      <c r="HJD46" s="134"/>
      <c r="HJE46" s="134"/>
      <c r="HJF46" s="134"/>
      <c r="HJG46" s="134"/>
      <c r="HJH46" s="134"/>
      <c r="HJI46" s="134"/>
      <c r="HJJ46" s="134"/>
      <c r="HJK46" s="134"/>
      <c r="HJL46" s="134"/>
      <c r="HJM46" s="134"/>
      <c r="HJN46" s="134"/>
      <c r="HJO46" s="134"/>
      <c r="HJP46" s="134"/>
      <c r="HJQ46" s="134"/>
      <c r="HJR46" s="134"/>
      <c r="HJS46" s="134"/>
      <c r="HJT46" s="134"/>
      <c r="HJU46" s="134"/>
      <c r="HJV46" s="134"/>
      <c r="HJW46" s="134"/>
      <c r="HJX46" s="134"/>
      <c r="HJY46" s="134"/>
      <c r="HJZ46" s="134"/>
      <c r="HKA46" s="134"/>
      <c r="HKB46" s="134"/>
      <c r="HKC46" s="134"/>
      <c r="HKD46" s="134"/>
      <c r="HKE46" s="134"/>
      <c r="HKF46" s="134"/>
      <c r="HKG46" s="134"/>
      <c r="HKH46" s="134"/>
      <c r="HKI46" s="134"/>
      <c r="HKJ46" s="134"/>
      <c r="HKK46" s="134"/>
      <c r="HKL46" s="134"/>
      <c r="HKM46" s="134"/>
      <c r="HKN46" s="134"/>
      <c r="HKO46" s="134"/>
      <c r="HKP46" s="134"/>
      <c r="HKQ46" s="134"/>
      <c r="HKR46" s="134"/>
      <c r="HKS46" s="134"/>
      <c r="HKT46" s="134"/>
      <c r="HKU46" s="134"/>
      <c r="HKV46" s="134"/>
      <c r="HKW46" s="134"/>
      <c r="HKX46" s="134"/>
      <c r="HKY46" s="134"/>
      <c r="HKZ46" s="134"/>
      <c r="HLA46" s="134"/>
      <c r="HLB46" s="134"/>
      <c r="HLC46" s="134"/>
      <c r="HLD46" s="134"/>
      <c r="HLE46" s="134"/>
      <c r="HLF46" s="134"/>
      <c r="HLG46" s="134"/>
      <c r="HLH46" s="134"/>
      <c r="HLI46" s="134"/>
      <c r="HLJ46" s="134"/>
      <c r="HLK46" s="134"/>
      <c r="HLL46" s="134"/>
      <c r="HLM46" s="134"/>
      <c r="HLN46" s="134"/>
      <c r="HLO46" s="134"/>
      <c r="HLP46" s="134"/>
      <c r="HLQ46" s="134"/>
      <c r="HLR46" s="134"/>
      <c r="HLS46" s="134"/>
      <c r="HLT46" s="134"/>
      <c r="HLU46" s="134"/>
      <c r="HLV46" s="134"/>
      <c r="HLW46" s="134"/>
      <c r="HLX46" s="134"/>
      <c r="HLY46" s="134"/>
      <c r="HLZ46" s="134"/>
      <c r="HMA46" s="134"/>
      <c r="HMB46" s="134"/>
      <c r="HMC46" s="134"/>
      <c r="HMD46" s="134"/>
      <c r="HME46" s="134"/>
      <c r="HMF46" s="134"/>
      <c r="HMG46" s="134"/>
      <c r="HMH46" s="134"/>
      <c r="HMI46" s="134"/>
      <c r="HMJ46" s="134"/>
      <c r="HMK46" s="134"/>
      <c r="HML46" s="134"/>
      <c r="HMM46" s="134"/>
      <c r="HMN46" s="134"/>
      <c r="HMO46" s="134"/>
      <c r="HMP46" s="134"/>
      <c r="HMQ46" s="134"/>
      <c r="HMR46" s="134"/>
      <c r="HMS46" s="134"/>
      <c r="HMT46" s="134"/>
      <c r="HMU46" s="134"/>
      <c r="HMV46" s="134"/>
      <c r="HMW46" s="134"/>
      <c r="HMX46" s="134"/>
      <c r="HMY46" s="134"/>
      <c r="HMZ46" s="134"/>
      <c r="HNA46" s="134"/>
      <c r="HNB46" s="134"/>
      <c r="HNC46" s="134"/>
      <c r="HND46" s="134"/>
      <c r="HNE46" s="134"/>
      <c r="HNF46" s="134"/>
      <c r="HNG46" s="134"/>
      <c r="HNH46" s="134"/>
      <c r="HNI46" s="134"/>
      <c r="HNJ46" s="134"/>
      <c r="HNK46" s="134"/>
      <c r="HNL46" s="134"/>
      <c r="HNM46" s="134"/>
      <c r="HNN46" s="134"/>
      <c r="HNO46" s="134"/>
      <c r="HNP46" s="134"/>
      <c r="HNQ46" s="134"/>
      <c r="HNR46" s="134"/>
      <c r="HNS46" s="134"/>
      <c r="HNT46" s="134"/>
      <c r="HNU46" s="134"/>
      <c r="HNV46" s="134"/>
      <c r="HNW46" s="134"/>
      <c r="HNX46" s="134"/>
      <c r="HNY46" s="134"/>
      <c r="HNZ46" s="134"/>
      <c r="HOA46" s="134"/>
      <c r="HOB46" s="134"/>
      <c r="HOC46" s="134"/>
      <c r="HOD46" s="134"/>
      <c r="HOE46" s="134"/>
      <c r="HOF46" s="134"/>
      <c r="HOG46" s="134"/>
      <c r="HOH46" s="134"/>
      <c r="HOI46" s="134"/>
      <c r="HOJ46" s="134"/>
      <c r="HOK46" s="134"/>
      <c r="HOL46" s="134"/>
      <c r="HOM46" s="134"/>
      <c r="HON46" s="134"/>
      <c r="HOO46" s="134"/>
      <c r="HOP46" s="134"/>
      <c r="HOQ46" s="134"/>
      <c r="HOR46" s="134"/>
      <c r="HOS46" s="134"/>
      <c r="HOT46" s="134"/>
      <c r="HOU46" s="134"/>
      <c r="HOV46" s="134"/>
      <c r="HOW46" s="134"/>
      <c r="HOX46" s="134"/>
      <c r="HOY46" s="134"/>
      <c r="HOZ46" s="134"/>
      <c r="HPA46" s="134"/>
      <c r="HPB46" s="134"/>
      <c r="HPC46" s="134"/>
      <c r="HPD46" s="134"/>
      <c r="HPE46" s="134"/>
      <c r="HPF46" s="134"/>
      <c r="HPG46" s="134"/>
      <c r="HPH46" s="134"/>
      <c r="HPI46" s="134"/>
      <c r="HPJ46" s="134"/>
      <c r="HPK46" s="134"/>
      <c r="HPL46" s="134"/>
      <c r="HPM46" s="134"/>
      <c r="HPN46" s="134"/>
      <c r="HPO46" s="134"/>
      <c r="HPP46" s="134"/>
      <c r="HPQ46" s="134"/>
      <c r="HPR46" s="134"/>
      <c r="HPS46" s="134"/>
      <c r="HPT46" s="134"/>
      <c r="HPU46" s="134"/>
      <c r="HPV46" s="134"/>
      <c r="HPW46" s="134"/>
      <c r="HPX46" s="134"/>
      <c r="HPY46" s="134"/>
      <c r="HPZ46" s="134"/>
      <c r="HQA46" s="134"/>
      <c r="HQB46" s="134"/>
      <c r="HQC46" s="134"/>
      <c r="HQD46" s="134"/>
      <c r="HQE46" s="134"/>
      <c r="HQF46" s="134"/>
      <c r="HQG46" s="134"/>
      <c r="HQH46" s="134"/>
      <c r="HQI46" s="134"/>
      <c r="HQJ46" s="134"/>
      <c r="HQK46" s="134"/>
      <c r="HQL46" s="134"/>
      <c r="HQM46" s="134"/>
      <c r="HQN46" s="134"/>
      <c r="HQO46" s="134"/>
      <c r="HQP46" s="134"/>
      <c r="HQQ46" s="134"/>
      <c r="HQR46" s="134"/>
      <c r="HQS46" s="134"/>
      <c r="HQT46" s="134"/>
      <c r="HQU46" s="134"/>
      <c r="HQV46" s="134"/>
      <c r="HQW46" s="134"/>
      <c r="HQX46" s="134"/>
      <c r="HQY46" s="134"/>
      <c r="HQZ46" s="134"/>
      <c r="HRA46" s="134"/>
      <c r="HRB46" s="134"/>
      <c r="HRC46" s="134"/>
      <c r="HRD46" s="134"/>
      <c r="HRE46" s="134"/>
      <c r="HRF46" s="134"/>
      <c r="HRG46" s="134"/>
      <c r="HRH46" s="134"/>
      <c r="HRI46" s="134"/>
      <c r="HRJ46" s="134"/>
      <c r="HRK46" s="134"/>
      <c r="HRL46" s="134"/>
      <c r="HRM46" s="134"/>
      <c r="HRN46" s="134"/>
      <c r="HRO46" s="134"/>
      <c r="HRP46" s="134"/>
      <c r="HRQ46" s="134"/>
      <c r="HRR46" s="134"/>
      <c r="HRS46" s="134"/>
      <c r="HRT46" s="134"/>
      <c r="HRU46" s="134"/>
      <c r="HRV46" s="134"/>
      <c r="HRW46" s="134"/>
      <c r="HRX46" s="134"/>
      <c r="HRY46" s="134"/>
      <c r="HRZ46" s="134"/>
      <c r="HSA46" s="134"/>
      <c r="HSB46" s="134"/>
      <c r="HSC46" s="134"/>
      <c r="HSD46" s="134"/>
      <c r="HSE46" s="134"/>
      <c r="HSF46" s="134"/>
      <c r="HSG46" s="134"/>
      <c r="HSH46" s="134"/>
      <c r="HSI46" s="134"/>
      <c r="HSJ46" s="134"/>
      <c r="HSK46" s="134"/>
      <c r="HSL46" s="134"/>
      <c r="HSM46" s="134"/>
      <c r="HSN46" s="134"/>
      <c r="HSO46" s="134"/>
      <c r="HSP46" s="134"/>
      <c r="HSQ46" s="134"/>
      <c r="HSR46" s="134"/>
      <c r="HSS46" s="134"/>
      <c r="HST46" s="134"/>
      <c r="HSU46" s="134"/>
      <c r="HSV46" s="134"/>
      <c r="HSW46" s="134"/>
      <c r="HSX46" s="134"/>
      <c r="HSY46" s="134"/>
      <c r="HSZ46" s="134"/>
      <c r="HTA46" s="134"/>
      <c r="HTB46" s="134"/>
      <c r="HTC46" s="134"/>
      <c r="HTD46" s="134"/>
      <c r="HTE46" s="134"/>
      <c r="HTF46" s="134"/>
      <c r="HTG46" s="134"/>
      <c r="HTH46" s="134"/>
      <c r="HTI46" s="134"/>
      <c r="HTJ46" s="134"/>
      <c r="HTK46" s="134"/>
      <c r="HTL46" s="134"/>
      <c r="HTM46" s="134"/>
      <c r="HTN46" s="134"/>
      <c r="HTO46" s="134"/>
      <c r="HTP46" s="134"/>
      <c r="HTQ46" s="134"/>
      <c r="HTR46" s="134"/>
      <c r="HTS46" s="134"/>
      <c r="HTT46" s="134"/>
      <c r="HTU46" s="134"/>
      <c r="HTV46" s="134"/>
      <c r="HTW46" s="134"/>
      <c r="HTX46" s="134"/>
      <c r="HTY46" s="134"/>
      <c r="HTZ46" s="134"/>
      <c r="HUA46" s="134"/>
      <c r="HUB46" s="134"/>
      <c r="HUC46" s="134"/>
      <c r="HUD46" s="134"/>
      <c r="HUE46" s="134"/>
      <c r="HUF46" s="134"/>
      <c r="HUG46" s="134"/>
      <c r="HUH46" s="134"/>
      <c r="HUI46" s="134"/>
      <c r="HUJ46" s="134"/>
      <c r="HUK46" s="134"/>
      <c r="HUL46" s="134"/>
      <c r="HUM46" s="134"/>
      <c r="HUN46" s="134"/>
      <c r="HUO46" s="134"/>
      <c r="HUP46" s="134"/>
      <c r="HUQ46" s="134"/>
      <c r="HUR46" s="134"/>
      <c r="HUS46" s="134"/>
      <c r="HUT46" s="134"/>
      <c r="HUU46" s="134"/>
      <c r="HUV46" s="134"/>
      <c r="HUW46" s="134"/>
      <c r="HUX46" s="134"/>
      <c r="HUY46" s="134"/>
      <c r="HUZ46" s="134"/>
      <c r="HVA46" s="134"/>
      <c r="HVB46" s="134"/>
      <c r="HVC46" s="134"/>
      <c r="HVD46" s="134"/>
      <c r="HVE46" s="134"/>
      <c r="HVF46" s="134"/>
      <c r="HVG46" s="134"/>
      <c r="HVH46" s="134"/>
      <c r="HVI46" s="134"/>
      <c r="HVJ46" s="134"/>
      <c r="HVK46" s="134"/>
      <c r="HVL46" s="134"/>
      <c r="HVM46" s="134"/>
      <c r="HVN46" s="134"/>
      <c r="HVO46" s="134"/>
      <c r="HVP46" s="134"/>
      <c r="HVQ46" s="134"/>
      <c r="HVR46" s="134"/>
      <c r="HVS46" s="134"/>
      <c r="HVT46" s="134"/>
      <c r="HVU46" s="134"/>
      <c r="HVV46" s="134"/>
      <c r="HVW46" s="134"/>
      <c r="HVX46" s="134"/>
      <c r="HVY46" s="134"/>
      <c r="HVZ46" s="134"/>
      <c r="HWA46" s="134"/>
      <c r="HWB46" s="134"/>
      <c r="HWC46" s="134"/>
      <c r="HWD46" s="134"/>
      <c r="HWE46" s="134"/>
      <c r="HWF46" s="134"/>
      <c r="HWG46" s="134"/>
      <c r="HWH46" s="134"/>
      <c r="HWI46" s="134"/>
      <c r="HWJ46" s="134"/>
      <c r="HWK46" s="134"/>
      <c r="HWL46" s="134"/>
      <c r="HWM46" s="134"/>
      <c r="HWN46" s="134"/>
      <c r="HWO46" s="134"/>
      <c r="HWP46" s="134"/>
      <c r="HWQ46" s="134"/>
      <c r="HWR46" s="134"/>
      <c r="HWS46" s="134"/>
      <c r="HWT46" s="134"/>
      <c r="HWU46" s="134"/>
      <c r="HWV46" s="134"/>
      <c r="HWW46" s="134"/>
      <c r="HWX46" s="134"/>
      <c r="HWY46" s="134"/>
      <c r="HWZ46" s="134"/>
      <c r="HXA46" s="134"/>
      <c r="HXB46" s="134"/>
      <c r="HXC46" s="134"/>
      <c r="HXD46" s="134"/>
      <c r="HXE46" s="134"/>
      <c r="HXF46" s="134"/>
      <c r="HXG46" s="134"/>
      <c r="HXH46" s="134"/>
      <c r="HXI46" s="134"/>
      <c r="HXJ46" s="134"/>
      <c r="HXK46" s="134"/>
      <c r="HXL46" s="134"/>
      <c r="HXM46" s="134"/>
      <c r="HXN46" s="134"/>
      <c r="HXO46" s="134"/>
      <c r="HXP46" s="134"/>
      <c r="HXQ46" s="134"/>
      <c r="HXR46" s="134"/>
      <c r="HXS46" s="134"/>
      <c r="HXT46" s="134"/>
      <c r="HXU46" s="134"/>
      <c r="HXV46" s="134"/>
      <c r="HXW46" s="134"/>
      <c r="HXX46" s="134"/>
      <c r="HXY46" s="134"/>
      <c r="HXZ46" s="134"/>
      <c r="HYA46" s="134"/>
      <c r="HYB46" s="134"/>
      <c r="HYC46" s="134"/>
      <c r="HYD46" s="134"/>
      <c r="HYE46" s="134"/>
      <c r="HYF46" s="134"/>
      <c r="HYG46" s="134"/>
      <c r="HYH46" s="134"/>
      <c r="HYI46" s="134"/>
      <c r="HYJ46" s="134"/>
      <c r="HYK46" s="134"/>
      <c r="HYL46" s="134"/>
      <c r="HYM46" s="134"/>
      <c r="HYN46" s="134"/>
      <c r="HYO46" s="134"/>
      <c r="HYP46" s="134"/>
      <c r="HYQ46" s="134"/>
      <c r="HYR46" s="134"/>
      <c r="HYS46" s="134"/>
      <c r="HYT46" s="134"/>
      <c r="HYU46" s="134"/>
      <c r="HYV46" s="134"/>
      <c r="HYW46" s="134"/>
      <c r="HYX46" s="134"/>
      <c r="HYY46" s="134"/>
      <c r="HYZ46" s="134"/>
      <c r="HZA46" s="134"/>
      <c r="HZB46" s="134"/>
      <c r="HZC46" s="134"/>
      <c r="HZD46" s="134"/>
      <c r="HZE46" s="134"/>
      <c r="HZF46" s="134"/>
      <c r="HZG46" s="134"/>
      <c r="HZH46" s="134"/>
      <c r="HZI46" s="134"/>
      <c r="HZJ46" s="134"/>
      <c r="HZK46" s="134"/>
      <c r="HZL46" s="134"/>
      <c r="HZM46" s="134"/>
      <c r="HZN46" s="134"/>
      <c r="HZO46" s="134"/>
      <c r="HZP46" s="134"/>
      <c r="HZQ46" s="134"/>
      <c r="HZR46" s="134"/>
      <c r="HZS46" s="134"/>
      <c r="HZT46" s="134"/>
      <c r="HZU46" s="134"/>
      <c r="HZV46" s="134"/>
      <c r="HZW46" s="134"/>
      <c r="HZX46" s="134"/>
      <c r="HZY46" s="134"/>
      <c r="HZZ46" s="134"/>
      <c r="IAA46" s="134"/>
      <c r="IAB46" s="134"/>
      <c r="IAC46" s="134"/>
      <c r="IAD46" s="134"/>
      <c r="IAE46" s="134"/>
      <c r="IAF46" s="134"/>
      <c r="IAG46" s="134"/>
      <c r="IAH46" s="134"/>
      <c r="IAI46" s="134"/>
      <c r="IAJ46" s="134"/>
      <c r="IAK46" s="134"/>
      <c r="IAL46" s="134"/>
      <c r="IAM46" s="134"/>
      <c r="IAN46" s="134"/>
      <c r="IAO46" s="134"/>
      <c r="IAP46" s="134"/>
      <c r="IAQ46" s="134"/>
      <c r="IAR46" s="134"/>
      <c r="IAS46" s="134"/>
      <c r="IAT46" s="134"/>
      <c r="IAU46" s="134"/>
      <c r="IAV46" s="134"/>
      <c r="IAW46" s="134"/>
      <c r="IAX46" s="134"/>
      <c r="IAY46" s="134"/>
      <c r="IAZ46" s="134"/>
      <c r="IBA46" s="134"/>
      <c r="IBB46" s="134"/>
      <c r="IBC46" s="134"/>
      <c r="IBD46" s="134"/>
      <c r="IBE46" s="134"/>
      <c r="IBF46" s="134"/>
      <c r="IBG46" s="134"/>
      <c r="IBH46" s="134"/>
      <c r="IBI46" s="134"/>
      <c r="IBJ46" s="134"/>
      <c r="IBK46" s="134"/>
      <c r="IBL46" s="134"/>
      <c r="IBM46" s="134"/>
      <c r="IBN46" s="134"/>
      <c r="IBO46" s="134"/>
      <c r="IBP46" s="134"/>
      <c r="IBQ46" s="134"/>
      <c r="IBR46" s="134"/>
      <c r="IBS46" s="134"/>
      <c r="IBT46" s="134"/>
      <c r="IBU46" s="134"/>
      <c r="IBV46" s="134"/>
      <c r="IBW46" s="134"/>
      <c r="IBX46" s="134"/>
      <c r="IBY46" s="134"/>
      <c r="IBZ46" s="134"/>
      <c r="ICA46" s="134"/>
      <c r="ICB46" s="134"/>
      <c r="ICC46" s="134"/>
      <c r="ICD46" s="134"/>
      <c r="ICE46" s="134"/>
      <c r="ICF46" s="134"/>
      <c r="ICG46" s="134"/>
      <c r="ICH46" s="134"/>
      <c r="ICI46" s="134"/>
      <c r="ICJ46" s="134"/>
      <c r="ICK46" s="134"/>
      <c r="ICL46" s="134"/>
      <c r="ICM46" s="134"/>
      <c r="ICN46" s="134"/>
      <c r="ICO46" s="134"/>
      <c r="ICP46" s="134"/>
      <c r="ICQ46" s="134"/>
      <c r="ICR46" s="134"/>
      <c r="ICS46" s="134"/>
      <c r="ICT46" s="134"/>
      <c r="ICU46" s="134"/>
      <c r="ICV46" s="134"/>
      <c r="ICW46" s="134"/>
      <c r="ICX46" s="134"/>
      <c r="ICY46" s="134"/>
      <c r="ICZ46" s="134"/>
      <c r="IDA46" s="134"/>
      <c r="IDB46" s="134"/>
      <c r="IDC46" s="134"/>
      <c r="IDD46" s="134"/>
      <c r="IDE46" s="134"/>
      <c r="IDF46" s="134"/>
      <c r="IDG46" s="134"/>
      <c r="IDH46" s="134"/>
      <c r="IDI46" s="134"/>
      <c r="IDJ46" s="134"/>
      <c r="IDK46" s="134"/>
      <c r="IDL46" s="134"/>
      <c r="IDM46" s="134"/>
      <c r="IDN46" s="134"/>
      <c r="IDO46" s="134"/>
      <c r="IDP46" s="134"/>
      <c r="IDQ46" s="134"/>
      <c r="IDR46" s="134"/>
      <c r="IDS46" s="134"/>
      <c r="IDT46" s="134"/>
      <c r="IDU46" s="134"/>
      <c r="IDV46" s="134"/>
      <c r="IDW46" s="134"/>
      <c r="IDX46" s="134"/>
      <c r="IDY46" s="134"/>
      <c r="IDZ46" s="134"/>
      <c r="IEA46" s="134"/>
      <c r="IEB46" s="134"/>
      <c r="IEC46" s="134"/>
      <c r="IED46" s="134"/>
      <c r="IEE46" s="134"/>
      <c r="IEF46" s="134"/>
      <c r="IEG46" s="134"/>
      <c r="IEH46" s="134"/>
      <c r="IEI46" s="134"/>
      <c r="IEJ46" s="134"/>
      <c r="IEK46" s="134"/>
      <c r="IEL46" s="134"/>
      <c r="IEM46" s="134"/>
      <c r="IEN46" s="134"/>
      <c r="IEO46" s="134"/>
      <c r="IEP46" s="134"/>
      <c r="IEQ46" s="134"/>
      <c r="IER46" s="134"/>
      <c r="IES46" s="134"/>
      <c r="IET46" s="134"/>
      <c r="IEU46" s="134"/>
      <c r="IEV46" s="134"/>
      <c r="IEW46" s="134"/>
      <c r="IEX46" s="134"/>
      <c r="IEY46" s="134"/>
      <c r="IEZ46" s="134"/>
      <c r="IFA46" s="134"/>
      <c r="IFB46" s="134"/>
      <c r="IFC46" s="134"/>
      <c r="IFD46" s="134"/>
      <c r="IFE46" s="134"/>
      <c r="IFF46" s="134"/>
      <c r="IFG46" s="134"/>
      <c r="IFH46" s="134"/>
      <c r="IFI46" s="134"/>
      <c r="IFJ46" s="134"/>
      <c r="IFK46" s="134"/>
      <c r="IFL46" s="134"/>
      <c r="IFM46" s="134"/>
      <c r="IFN46" s="134"/>
      <c r="IFO46" s="134"/>
      <c r="IFP46" s="134"/>
      <c r="IFQ46" s="134"/>
      <c r="IFR46" s="134"/>
      <c r="IFS46" s="134"/>
      <c r="IFT46" s="134"/>
      <c r="IFU46" s="134"/>
      <c r="IFV46" s="134"/>
      <c r="IFW46" s="134"/>
      <c r="IFX46" s="134"/>
      <c r="IFY46" s="134"/>
      <c r="IFZ46" s="134"/>
      <c r="IGA46" s="134"/>
      <c r="IGB46" s="134"/>
      <c r="IGC46" s="134"/>
      <c r="IGD46" s="134"/>
      <c r="IGE46" s="134"/>
      <c r="IGF46" s="134"/>
      <c r="IGG46" s="134"/>
      <c r="IGH46" s="134"/>
      <c r="IGI46" s="134"/>
      <c r="IGJ46" s="134"/>
      <c r="IGK46" s="134"/>
      <c r="IGL46" s="134"/>
      <c r="IGM46" s="134"/>
      <c r="IGN46" s="134"/>
      <c r="IGO46" s="134"/>
      <c r="IGP46" s="134"/>
      <c r="IGQ46" s="134"/>
      <c r="IGR46" s="134"/>
      <c r="IGS46" s="134"/>
      <c r="IGT46" s="134"/>
      <c r="IGU46" s="134"/>
      <c r="IGV46" s="134"/>
      <c r="IGW46" s="134"/>
      <c r="IGX46" s="134"/>
      <c r="IGY46" s="134"/>
      <c r="IGZ46" s="134"/>
      <c r="IHA46" s="134"/>
      <c r="IHB46" s="134"/>
      <c r="IHC46" s="134"/>
      <c r="IHD46" s="134"/>
      <c r="IHE46" s="134"/>
      <c r="IHF46" s="134"/>
      <c r="IHG46" s="134"/>
      <c r="IHH46" s="134"/>
      <c r="IHI46" s="134"/>
      <c r="IHJ46" s="134"/>
      <c r="IHK46" s="134"/>
      <c r="IHL46" s="134"/>
      <c r="IHM46" s="134"/>
      <c r="IHN46" s="134"/>
      <c r="IHO46" s="134"/>
      <c r="IHP46" s="134"/>
      <c r="IHQ46" s="134"/>
      <c r="IHR46" s="134"/>
      <c r="IHS46" s="134"/>
      <c r="IHT46" s="134"/>
      <c r="IHU46" s="134"/>
      <c r="IHV46" s="134"/>
      <c r="IHW46" s="134"/>
      <c r="IHX46" s="134"/>
      <c r="IHY46" s="134"/>
      <c r="IHZ46" s="134"/>
      <c r="IIA46" s="134"/>
      <c r="IIB46" s="134"/>
      <c r="IIC46" s="134"/>
      <c r="IID46" s="134"/>
      <c r="IIE46" s="134"/>
      <c r="IIF46" s="134"/>
      <c r="IIG46" s="134"/>
      <c r="IIH46" s="134"/>
      <c r="III46" s="134"/>
      <c r="IIJ46" s="134"/>
      <c r="IIK46" s="134"/>
      <c r="IIL46" s="134"/>
      <c r="IIM46" s="134"/>
      <c r="IIN46" s="134"/>
      <c r="IIO46" s="134"/>
      <c r="IIP46" s="134"/>
      <c r="IIQ46" s="134"/>
      <c r="IIR46" s="134"/>
      <c r="IIS46" s="134"/>
      <c r="IIT46" s="134"/>
      <c r="IIU46" s="134"/>
      <c r="IIV46" s="134"/>
      <c r="IIW46" s="134"/>
      <c r="IIX46" s="134"/>
      <c r="IIY46" s="134"/>
      <c r="IIZ46" s="134"/>
      <c r="IJA46" s="134"/>
      <c r="IJB46" s="134"/>
      <c r="IJC46" s="134"/>
      <c r="IJD46" s="134"/>
      <c r="IJE46" s="134"/>
      <c r="IJF46" s="134"/>
      <c r="IJG46" s="134"/>
      <c r="IJH46" s="134"/>
      <c r="IJI46" s="134"/>
      <c r="IJJ46" s="134"/>
      <c r="IJK46" s="134"/>
      <c r="IJL46" s="134"/>
      <c r="IJM46" s="134"/>
      <c r="IJN46" s="134"/>
      <c r="IJO46" s="134"/>
      <c r="IJP46" s="134"/>
      <c r="IJQ46" s="134"/>
      <c r="IJR46" s="134"/>
      <c r="IJS46" s="134"/>
      <c r="IJT46" s="134"/>
      <c r="IJU46" s="134"/>
      <c r="IJV46" s="134"/>
      <c r="IJW46" s="134"/>
      <c r="IJX46" s="134"/>
      <c r="IJY46" s="134"/>
      <c r="IJZ46" s="134"/>
      <c r="IKA46" s="134"/>
      <c r="IKB46" s="134"/>
      <c r="IKC46" s="134"/>
      <c r="IKD46" s="134"/>
      <c r="IKE46" s="134"/>
      <c r="IKF46" s="134"/>
      <c r="IKG46" s="134"/>
      <c r="IKH46" s="134"/>
      <c r="IKI46" s="134"/>
      <c r="IKJ46" s="134"/>
      <c r="IKK46" s="134"/>
      <c r="IKL46" s="134"/>
      <c r="IKM46" s="134"/>
      <c r="IKN46" s="134"/>
      <c r="IKO46" s="134"/>
      <c r="IKP46" s="134"/>
      <c r="IKQ46" s="134"/>
      <c r="IKR46" s="134"/>
      <c r="IKS46" s="134"/>
      <c r="IKT46" s="134"/>
      <c r="IKU46" s="134"/>
      <c r="IKV46" s="134"/>
      <c r="IKW46" s="134"/>
      <c r="IKX46" s="134"/>
      <c r="IKY46" s="134"/>
      <c r="IKZ46" s="134"/>
      <c r="ILA46" s="134"/>
      <c r="ILB46" s="134"/>
      <c r="ILC46" s="134"/>
      <c r="ILD46" s="134"/>
      <c r="ILE46" s="134"/>
      <c r="ILF46" s="134"/>
      <c r="ILG46" s="134"/>
      <c r="ILH46" s="134"/>
      <c r="ILI46" s="134"/>
      <c r="ILJ46" s="134"/>
      <c r="ILK46" s="134"/>
      <c r="ILL46" s="134"/>
      <c r="ILM46" s="134"/>
      <c r="ILN46" s="134"/>
      <c r="ILO46" s="134"/>
      <c r="ILP46" s="134"/>
      <c r="ILQ46" s="134"/>
      <c r="ILR46" s="134"/>
      <c r="ILS46" s="134"/>
      <c r="ILT46" s="134"/>
      <c r="ILU46" s="134"/>
      <c r="ILV46" s="134"/>
      <c r="ILW46" s="134"/>
      <c r="ILX46" s="134"/>
      <c r="ILY46" s="134"/>
      <c r="ILZ46" s="134"/>
      <c r="IMA46" s="134"/>
      <c r="IMB46" s="134"/>
      <c r="IMC46" s="134"/>
      <c r="IMD46" s="134"/>
      <c r="IME46" s="134"/>
      <c r="IMF46" s="134"/>
      <c r="IMG46" s="134"/>
      <c r="IMH46" s="134"/>
      <c r="IMI46" s="134"/>
      <c r="IMJ46" s="134"/>
      <c r="IMK46" s="134"/>
      <c r="IML46" s="134"/>
      <c r="IMM46" s="134"/>
      <c r="IMN46" s="134"/>
      <c r="IMO46" s="134"/>
      <c r="IMP46" s="134"/>
      <c r="IMQ46" s="134"/>
      <c r="IMR46" s="134"/>
      <c r="IMS46" s="134"/>
      <c r="IMT46" s="134"/>
      <c r="IMU46" s="134"/>
      <c r="IMV46" s="134"/>
      <c r="IMW46" s="134"/>
      <c r="IMX46" s="134"/>
      <c r="IMY46" s="134"/>
      <c r="IMZ46" s="134"/>
      <c r="INA46" s="134"/>
      <c r="INB46" s="134"/>
      <c r="INC46" s="134"/>
      <c r="IND46" s="134"/>
      <c r="INE46" s="134"/>
      <c r="INF46" s="134"/>
      <c r="ING46" s="134"/>
      <c r="INH46" s="134"/>
      <c r="INI46" s="134"/>
      <c r="INJ46" s="134"/>
      <c r="INK46" s="134"/>
      <c r="INL46" s="134"/>
      <c r="INM46" s="134"/>
      <c r="INN46" s="134"/>
      <c r="INO46" s="134"/>
      <c r="INP46" s="134"/>
      <c r="INQ46" s="134"/>
      <c r="INR46" s="134"/>
      <c r="INS46" s="134"/>
      <c r="INT46" s="134"/>
      <c r="INU46" s="134"/>
      <c r="INV46" s="134"/>
      <c r="INW46" s="134"/>
      <c r="INX46" s="134"/>
      <c r="INY46" s="134"/>
      <c r="INZ46" s="134"/>
      <c r="IOA46" s="134"/>
      <c r="IOB46" s="134"/>
      <c r="IOC46" s="134"/>
      <c r="IOD46" s="134"/>
      <c r="IOE46" s="134"/>
      <c r="IOF46" s="134"/>
      <c r="IOG46" s="134"/>
      <c r="IOH46" s="134"/>
      <c r="IOI46" s="134"/>
      <c r="IOJ46" s="134"/>
      <c r="IOK46" s="134"/>
      <c r="IOL46" s="134"/>
      <c r="IOM46" s="134"/>
      <c r="ION46" s="134"/>
      <c r="IOO46" s="134"/>
      <c r="IOP46" s="134"/>
      <c r="IOQ46" s="134"/>
      <c r="IOR46" s="134"/>
      <c r="IOS46" s="134"/>
      <c r="IOT46" s="134"/>
      <c r="IOU46" s="134"/>
      <c r="IOV46" s="134"/>
      <c r="IOW46" s="134"/>
      <c r="IOX46" s="134"/>
      <c r="IOY46" s="134"/>
      <c r="IOZ46" s="134"/>
      <c r="IPA46" s="134"/>
      <c r="IPB46" s="134"/>
      <c r="IPC46" s="134"/>
      <c r="IPD46" s="134"/>
      <c r="IPE46" s="134"/>
      <c r="IPF46" s="134"/>
      <c r="IPG46" s="134"/>
      <c r="IPH46" s="134"/>
      <c r="IPI46" s="134"/>
      <c r="IPJ46" s="134"/>
      <c r="IPK46" s="134"/>
      <c r="IPL46" s="134"/>
      <c r="IPM46" s="134"/>
      <c r="IPN46" s="134"/>
      <c r="IPO46" s="134"/>
      <c r="IPP46" s="134"/>
      <c r="IPQ46" s="134"/>
      <c r="IPR46" s="134"/>
      <c r="IPS46" s="134"/>
      <c r="IPT46" s="134"/>
      <c r="IPU46" s="134"/>
      <c r="IPV46" s="134"/>
      <c r="IPW46" s="134"/>
      <c r="IPX46" s="134"/>
      <c r="IPY46" s="134"/>
      <c r="IPZ46" s="134"/>
      <c r="IQA46" s="134"/>
      <c r="IQB46" s="134"/>
      <c r="IQC46" s="134"/>
      <c r="IQD46" s="134"/>
      <c r="IQE46" s="134"/>
      <c r="IQF46" s="134"/>
      <c r="IQG46" s="134"/>
      <c r="IQH46" s="134"/>
      <c r="IQI46" s="134"/>
      <c r="IQJ46" s="134"/>
      <c r="IQK46" s="134"/>
      <c r="IQL46" s="134"/>
      <c r="IQM46" s="134"/>
      <c r="IQN46" s="134"/>
      <c r="IQO46" s="134"/>
      <c r="IQP46" s="134"/>
      <c r="IQQ46" s="134"/>
      <c r="IQR46" s="134"/>
      <c r="IQS46" s="134"/>
      <c r="IQT46" s="134"/>
      <c r="IQU46" s="134"/>
      <c r="IQV46" s="134"/>
      <c r="IQW46" s="134"/>
      <c r="IQX46" s="134"/>
      <c r="IQY46" s="134"/>
      <c r="IQZ46" s="134"/>
      <c r="IRA46" s="134"/>
      <c r="IRB46" s="134"/>
      <c r="IRC46" s="134"/>
      <c r="IRD46" s="134"/>
      <c r="IRE46" s="134"/>
      <c r="IRF46" s="134"/>
      <c r="IRG46" s="134"/>
      <c r="IRH46" s="134"/>
      <c r="IRI46" s="134"/>
      <c r="IRJ46" s="134"/>
      <c r="IRK46" s="134"/>
      <c r="IRL46" s="134"/>
      <c r="IRM46" s="134"/>
      <c r="IRN46" s="134"/>
      <c r="IRO46" s="134"/>
      <c r="IRP46" s="134"/>
      <c r="IRQ46" s="134"/>
      <c r="IRR46" s="134"/>
      <c r="IRS46" s="134"/>
      <c r="IRT46" s="134"/>
      <c r="IRU46" s="134"/>
      <c r="IRV46" s="134"/>
      <c r="IRW46" s="134"/>
      <c r="IRX46" s="134"/>
      <c r="IRY46" s="134"/>
      <c r="IRZ46" s="134"/>
      <c r="ISA46" s="134"/>
      <c r="ISB46" s="134"/>
      <c r="ISC46" s="134"/>
      <c r="ISD46" s="134"/>
      <c r="ISE46" s="134"/>
      <c r="ISF46" s="134"/>
      <c r="ISG46" s="134"/>
      <c r="ISH46" s="134"/>
      <c r="ISI46" s="134"/>
      <c r="ISJ46" s="134"/>
      <c r="ISK46" s="134"/>
      <c r="ISL46" s="134"/>
      <c r="ISM46" s="134"/>
      <c r="ISN46" s="134"/>
      <c r="ISO46" s="134"/>
      <c r="ISP46" s="134"/>
      <c r="ISQ46" s="134"/>
      <c r="ISR46" s="134"/>
      <c r="ISS46" s="134"/>
      <c r="IST46" s="134"/>
      <c r="ISU46" s="134"/>
      <c r="ISV46" s="134"/>
      <c r="ISW46" s="134"/>
      <c r="ISX46" s="134"/>
      <c r="ISY46" s="134"/>
      <c r="ISZ46" s="134"/>
      <c r="ITA46" s="134"/>
      <c r="ITB46" s="134"/>
      <c r="ITC46" s="134"/>
      <c r="ITD46" s="134"/>
      <c r="ITE46" s="134"/>
      <c r="ITF46" s="134"/>
      <c r="ITG46" s="134"/>
      <c r="ITH46" s="134"/>
      <c r="ITI46" s="134"/>
      <c r="ITJ46" s="134"/>
      <c r="ITK46" s="134"/>
      <c r="ITL46" s="134"/>
      <c r="ITM46" s="134"/>
      <c r="ITN46" s="134"/>
      <c r="ITO46" s="134"/>
      <c r="ITP46" s="134"/>
      <c r="ITQ46" s="134"/>
      <c r="ITR46" s="134"/>
      <c r="ITS46" s="134"/>
      <c r="ITT46" s="134"/>
      <c r="ITU46" s="134"/>
      <c r="ITV46" s="134"/>
      <c r="ITW46" s="134"/>
      <c r="ITX46" s="134"/>
      <c r="ITY46" s="134"/>
      <c r="ITZ46" s="134"/>
      <c r="IUA46" s="134"/>
      <c r="IUB46" s="134"/>
      <c r="IUC46" s="134"/>
      <c r="IUD46" s="134"/>
      <c r="IUE46" s="134"/>
      <c r="IUF46" s="134"/>
      <c r="IUG46" s="134"/>
      <c r="IUH46" s="134"/>
      <c r="IUI46" s="134"/>
      <c r="IUJ46" s="134"/>
      <c r="IUK46" s="134"/>
      <c r="IUL46" s="134"/>
      <c r="IUM46" s="134"/>
      <c r="IUN46" s="134"/>
      <c r="IUO46" s="134"/>
      <c r="IUP46" s="134"/>
      <c r="IUQ46" s="134"/>
      <c r="IUR46" s="134"/>
      <c r="IUS46" s="134"/>
      <c r="IUT46" s="134"/>
      <c r="IUU46" s="134"/>
      <c r="IUV46" s="134"/>
      <c r="IUW46" s="134"/>
      <c r="IUX46" s="134"/>
      <c r="IUY46" s="134"/>
      <c r="IUZ46" s="134"/>
      <c r="IVA46" s="134"/>
      <c r="IVB46" s="134"/>
      <c r="IVC46" s="134"/>
      <c r="IVD46" s="134"/>
      <c r="IVE46" s="134"/>
      <c r="IVF46" s="134"/>
      <c r="IVG46" s="134"/>
      <c r="IVH46" s="134"/>
      <c r="IVI46" s="134"/>
      <c r="IVJ46" s="134"/>
      <c r="IVK46" s="134"/>
      <c r="IVL46" s="134"/>
      <c r="IVM46" s="134"/>
      <c r="IVN46" s="134"/>
      <c r="IVO46" s="134"/>
      <c r="IVP46" s="134"/>
      <c r="IVQ46" s="134"/>
      <c r="IVR46" s="134"/>
      <c r="IVS46" s="134"/>
      <c r="IVT46" s="134"/>
      <c r="IVU46" s="134"/>
      <c r="IVV46" s="134"/>
      <c r="IVW46" s="134"/>
      <c r="IVX46" s="134"/>
      <c r="IVY46" s="134"/>
      <c r="IVZ46" s="134"/>
      <c r="IWA46" s="134"/>
      <c r="IWB46" s="134"/>
      <c r="IWC46" s="134"/>
      <c r="IWD46" s="134"/>
      <c r="IWE46" s="134"/>
      <c r="IWF46" s="134"/>
      <c r="IWG46" s="134"/>
      <c r="IWH46" s="134"/>
      <c r="IWI46" s="134"/>
      <c r="IWJ46" s="134"/>
      <c r="IWK46" s="134"/>
      <c r="IWL46" s="134"/>
      <c r="IWM46" s="134"/>
      <c r="IWN46" s="134"/>
      <c r="IWO46" s="134"/>
      <c r="IWP46" s="134"/>
      <c r="IWQ46" s="134"/>
      <c r="IWR46" s="134"/>
      <c r="IWS46" s="134"/>
      <c r="IWT46" s="134"/>
      <c r="IWU46" s="134"/>
      <c r="IWV46" s="134"/>
      <c r="IWW46" s="134"/>
      <c r="IWX46" s="134"/>
      <c r="IWY46" s="134"/>
      <c r="IWZ46" s="134"/>
      <c r="IXA46" s="134"/>
      <c r="IXB46" s="134"/>
      <c r="IXC46" s="134"/>
      <c r="IXD46" s="134"/>
      <c r="IXE46" s="134"/>
      <c r="IXF46" s="134"/>
      <c r="IXG46" s="134"/>
      <c r="IXH46" s="134"/>
      <c r="IXI46" s="134"/>
      <c r="IXJ46" s="134"/>
      <c r="IXK46" s="134"/>
      <c r="IXL46" s="134"/>
      <c r="IXM46" s="134"/>
      <c r="IXN46" s="134"/>
      <c r="IXO46" s="134"/>
      <c r="IXP46" s="134"/>
      <c r="IXQ46" s="134"/>
      <c r="IXR46" s="134"/>
      <c r="IXS46" s="134"/>
      <c r="IXT46" s="134"/>
      <c r="IXU46" s="134"/>
      <c r="IXV46" s="134"/>
      <c r="IXW46" s="134"/>
      <c r="IXX46" s="134"/>
      <c r="IXY46" s="134"/>
      <c r="IXZ46" s="134"/>
      <c r="IYA46" s="134"/>
      <c r="IYB46" s="134"/>
      <c r="IYC46" s="134"/>
      <c r="IYD46" s="134"/>
      <c r="IYE46" s="134"/>
      <c r="IYF46" s="134"/>
      <c r="IYG46" s="134"/>
      <c r="IYH46" s="134"/>
      <c r="IYI46" s="134"/>
      <c r="IYJ46" s="134"/>
      <c r="IYK46" s="134"/>
      <c r="IYL46" s="134"/>
      <c r="IYM46" s="134"/>
      <c r="IYN46" s="134"/>
      <c r="IYO46" s="134"/>
      <c r="IYP46" s="134"/>
      <c r="IYQ46" s="134"/>
      <c r="IYR46" s="134"/>
      <c r="IYS46" s="134"/>
      <c r="IYT46" s="134"/>
      <c r="IYU46" s="134"/>
      <c r="IYV46" s="134"/>
      <c r="IYW46" s="134"/>
      <c r="IYX46" s="134"/>
      <c r="IYY46" s="134"/>
      <c r="IYZ46" s="134"/>
      <c r="IZA46" s="134"/>
      <c r="IZB46" s="134"/>
      <c r="IZC46" s="134"/>
      <c r="IZD46" s="134"/>
      <c r="IZE46" s="134"/>
      <c r="IZF46" s="134"/>
      <c r="IZG46" s="134"/>
      <c r="IZH46" s="134"/>
      <c r="IZI46" s="134"/>
      <c r="IZJ46" s="134"/>
      <c r="IZK46" s="134"/>
      <c r="IZL46" s="134"/>
      <c r="IZM46" s="134"/>
      <c r="IZN46" s="134"/>
      <c r="IZO46" s="134"/>
      <c r="IZP46" s="134"/>
      <c r="IZQ46" s="134"/>
      <c r="IZR46" s="134"/>
      <c r="IZS46" s="134"/>
      <c r="IZT46" s="134"/>
      <c r="IZU46" s="134"/>
      <c r="IZV46" s="134"/>
      <c r="IZW46" s="134"/>
      <c r="IZX46" s="134"/>
      <c r="IZY46" s="134"/>
      <c r="IZZ46" s="134"/>
      <c r="JAA46" s="134"/>
      <c r="JAB46" s="134"/>
      <c r="JAC46" s="134"/>
      <c r="JAD46" s="134"/>
      <c r="JAE46" s="134"/>
      <c r="JAF46" s="134"/>
      <c r="JAG46" s="134"/>
      <c r="JAH46" s="134"/>
      <c r="JAI46" s="134"/>
      <c r="JAJ46" s="134"/>
      <c r="JAK46" s="134"/>
      <c r="JAL46" s="134"/>
      <c r="JAM46" s="134"/>
      <c r="JAN46" s="134"/>
      <c r="JAO46" s="134"/>
      <c r="JAP46" s="134"/>
      <c r="JAQ46" s="134"/>
      <c r="JAR46" s="134"/>
      <c r="JAS46" s="134"/>
      <c r="JAT46" s="134"/>
      <c r="JAU46" s="134"/>
      <c r="JAV46" s="134"/>
      <c r="JAW46" s="134"/>
      <c r="JAX46" s="134"/>
      <c r="JAY46" s="134"/>
      <c r="JAZ46" s="134"/>
      <c r="JBA46" s="134"/>
      <c r="JBB46" s="134"/>
      <c r="JBC46" s="134"/>
      <c r="JBD46" s="134"/>
      <c r="JBE46" s="134"/>
      <c r="JBF46" s="134"/>
      <c r="JBG46" s="134"/>
      <c r="JBH46" s="134"/>
      <c r="JBI46" s="134"/>
      <c r="JBJ46" s="134"/>
      <c r="JBK46" s="134"/>
      <c r="JBL46" s="134"/>
      <c r="JBM46" s="134"/>
      <c r="JBN46" s="134"/>
      <c r="JBO46" s="134"/>
      <c r="JBP46" s="134"/>
      <c r="JBQ46" s="134"/>
      <c r="JBR46" s="134"/>
      <c r="JBS46" s="134"/>
      <c r="JBT46" s="134"/>
      <c r="JBU46" s="134"/>
      <c r="JBV46" s="134"/>
      <c r="JBW46" s="134"/>
      <c r="JBX46" s="134"/>
      <c r="JBY46" s="134"/>
      <c r="JBZ46" s="134"/>
      <c r="JCA46" s="134"/>
      <c r="JCB46" s="134"/>
      <c r="JCC46" s="134"/>
      <c r="JCD46" s="134"/>
      <c r="JCE46" s="134"/>
      <c r="JCF46" s="134"/>
      <c r="JCG46" s="134"/>
      <c r="JCH46" s="134"/>
      <c r="JCI46" s="134"/>
      <c r="JCJ46" s="134"/>
      <c r="JCK46" s="134"/>
      <c r="JCL46" s="134"/>
      <c r="JCM46" s="134"/>
      <c r="JCN46" s="134"/>
      <c r="JCO46" s="134"/>
      <c r="JCP46" s="134"/>
      <c r="JCQ46" s="134"/>
      <c r="JCR46" s="134"/>
      <c r="JCS46" s="134"/>
      <c r="JCT46" s="134"/>
      <c r="JCU46" s="134"/>
      <c r="JCV46" s="134"/>
      <c r="JCW46" s="134"/>
      <c r="JCX46" s="134"/>
      <c r="JCY46" s="134"/>
      <c r="JCZ46" s="134"/>
      <c r="JDA46" s="134"/>
      <c r="JDB46" s="134"/>
      <c r="JDC46" s="134"/>
      <c r="JDD46" s="134"/>
      <c r="JDE46" s="134"/>
      <c r="JDF46" s="134"/>
      <c r="JDG46" s="134"/>
      <c r="JDH46" s="134"/>
      <c r="JDI46" s="134"/>
      <c r="JDJ46" s="134"/>
      <c r="JDK46" s="134"/>
      <c r="JDL46" s="134"/>
      <c r="JDM46" s="134"/>
      <c r="JDN46" s="134"/>
      <c r="JDO46" s="134"/>
      <c r="JDP46" s="134"/>
      <c r="JDQ46" s="134"/>
      <c r="JDR46" s="134"/>
      <c r="JDS46" s="134"/>
      <c r="JDT46" s="134"/>
      <c r="JDU46" s="134"/>
      <c r="JDV46" s="134"/>
      <c r="JDW46" s="134"/>
      <c r="JDX46" s="134"/>
      <c r="JDY46" s="134"/>
      <c r="JDZ46" s="134"/>
      <c r="JEA46" s="134"/>
      <c r="JEB46" s="134"/>
      <c r="JEC46" s="134"/>
      <c r="JED46" s="134"/>
      <c r="JEE46" s="134"/>
      <c r="JEF46" s="134"/>
      <c r="JEG46" s="134"/>
      <c r="JEH46" s="134"/>
      <c r="JEI46" s="134"/>
      <c r="JEJ46" s="134"/>
      <c r="JEK46" s="134"/>
      <c r="JEL46" s="134"/>
      <c r="JEM46" s="134"/>
      <c r="JEN46" s="134"/>
      <c r="JEO46" s="134"/>
      <c r="JEP46" s="134"/>
      <c r="JEQ46" s="134"/>
      <c r="JER46" s="134"/>
      <c r="JES46" s="134"/>
      <c r="JET46" s="134"/>
      <c r="JEU46" s="134"/>
      <c r="JEV46" s="134"/>
      <c r="JEW46" s="134"/>
      <c r="JEX46" s="134"/>
      <c r="JEY46" s="134"/>
      <c r="JEZ46" s="134"/>
      <c r="JFA46" s="134"/>
      <c r="JFB46" s="134"/>
      <c r="JFC46" s="134"/>
      <c r="JFD46" s="134"/>
      <c r="JFE46" s="134"/>
      <c r="JFF46" s="134"/>
      <c r="JFG46" s="134"/>
      <c r="JFH46" s="134"/>
      <c r="JFI46" s="134"/>
      <c r="JFJ46" s="134"/>
      <c r="JFK46" s="134"/>
      <c r="JFL46" s="134"/>
      <c r="JFM46" s="134"/>
      <c r="JFN46" s="134"/>
      <c r="JFO46" s="134"/>
      <c r="JFP46" s="134"/>
      <c r="JFQ46" s="134"/>
      <c r="JFR46" s="134"/>
      <c r="JFS46" s="134"/>
      <c r="JFT46" s="134"/>
      <c r="JFU46" s="134"/>
      <c r="JFV46" s="134"/>
      <c r="JFW46" s="134"/>
      <c r="JFX46" s="134"/>
      <c r="JFY46" s="134"/>
      <c r="JFZ46" s="134"/>
      <c r="JGA46" s="134"/>
      <c r="JGB46" s="134"/>
      <c r="JGC46" s="134"/>
      <c r="JGD46" s="134"/>
      <c r="JGE46" s="134"/>
      <c r="JGF46" s="134"/>
      <c r="JGG46" s="134"/>
      <c r="JGH46" s="134"/>
      <c r="JGI46" s="134"/>
      <c r="JGJ46" s="134"/>
      <c r="JGK46" s="134"/>
      <c r="JGL46" s="134"/>
      <c r="JGM46" s="134"/>
      <c r="JGN46" s="134"/>
      <c r="JGO46" s="134"/>
      <c r="JGP46" s="134"/>
      <c r="JGQ46" s="134"/>
      <c r="JGR46" s="134"/>
      <c r="JGS46" s="134"/>
      <c r="JGT46" s="134"/>
      <c r="JGU46" s="134"/>
      <c r="JGV46" s="134"/>
      <c r="JGW46" s="134"/>
      <c r="JGX46" s="134"/>
      <c r="JGY46" s="134"/>
      <c r="JGZ46" s="134"/>
      <c r="JHA46" s="134"/>
      <c r="JHB46" s="134"/>
      <c r="JHC46" s="134"/>
      <c r="JHD46" s="134"/>
      <c r="JHE46" s="134"/>
      <c r="JHF46" s="134"/>
      <c r="JHG46" s="134"/>
      <c r="JHH46" s="134"/>
      <c r="JHI46" s="134"/>
      <c r="JHJ46" s="134"/>
      <c r="JHK46" s="134"/>
      <c r="JHL46" s="134"/>
      <c r="JHM46" s="134"/>
      <c r="JHN46" s="134"/>
      <c r="JHO46" s="134"/>
      <c r="JHP46" s="134"/>
      <c r="JHQ46" s="134"/>
      <c r="JHR46" s="134"/>
      <c r="JHS46" s="134"/>
      <c r="JHT46" s="134"/>
      <c r="JHU46" s="134"/>
      <c r="JHV46" s="134"/>
      <c r="JHW46" s="134"/>
      <c r="JHX46" s="134"/>
      <c r="JHY46" s="134"/>
      <c r="JHZ46" s="134"/>
      <c r="JIA46" s="134"/>
      <c r="JIB46" s="134"/>
      <c r="JIC46" s="134"/>
      <c r="JID46" s="134"/>
      <c r="JIE46" s="134"/>
      <c r="JIF46" s="134"/>
      <c r="JIG46" s="134"/>
      <c r="JIH46" s="134"/>
      <c r="JII46" s="134"/>
      <c r="JIJ46" s="134"/>
      <c r="JIK46" s="134"/>
      <c r="JIL46" s="134"/>
      <c r="JIM46" s="134"/>
      <c r="JIN46" s="134"/>
      <c r="JIO46" s="134"/>
      <c r="JIP46" s="134"/>
      <c r="JIQ46" s="134"/>
      <c r="JIR46" s="134"/>
      <c r="JIS46" s="134"/>
      <c r="JIT46" s="134"/>
      <c r="JIU46" s="134"/>
      <c r="JIV46" s="134"/>
      <c r="JIW46" s="134"/>
      <c r="JIX46" s="134"/>
      <c r="JIY46" s="134"/>
      <c r="JIZ46" s="134"/>
      <c r="JJA46" s="134"/>
      <c r="JJB46" s="134"/>
      <c r="JJC46" s="134"/>
      <c r="JJD46" s="134"/>
      <c r="JJE46" s="134"/>
      <c r="JJF46" s="134"/>
      <c r="JJG46" s="134"/>
      <c r="JJH46" s="134"/>
      <c r="JJI46" s="134"/>
      <c r="JJJ46" s="134"/>
      <c r="JJK46" s="134"/>
      <c r="JJL46" s="134"/>
      <c r="JJM46" s="134"/>
      <c r="JJN46" s="134"/>
      <c r="JJO46" s="134"/>
      <c r="JJP46" s="134"/>
      <c r="JJQ46" s="134"/>
      <c r="JJR46" s="134"/>
      <c r="JJS46" s="134"/>
      <c r="JJT46" s="134"/>
      <c r="JJU46" s="134"/>
      <c r="JJV46" s="134"/>
      <c r="JJW46" s="134"/>
      <c r="JJX46" s="134"/>
      <c r="JJY46" s="134"/>
      <c r="JJZ46" s="134"/>
      <c r="JKA46" s="134"/>
      <c r="JKB46" s="134"/>
      <c r="JKC46" s="134"/>
      <c r="JKD46" s="134"/>
      <c r="JKE46" s="134"/>
      <c r="JKF46" s="134"/>
      <c r="JKG46" s="134"/>
      <c r="JKH46" s="134"/>
      <c r="JKI46" s="134"/>
      <c r="JKJ46" s="134"/>
      <c r="JKK46" s="134"/>
      <c r="JKL46" s="134"/>
      <c r="JKM46" s="134"/>
      <c r="JKN46" s="134"/>
      <c r="JKO46" s="134"/>
      <c r="JKP46" s="134"/>
      <c r="JKQ46" s="134"/>
      <c r="JKR46" s="134"/>
      <c r="JKS46" s="134"/>
      <c r="JKT46" s="134"/>
      <c r="JKU46" s="134"/>
      <c r="JKV46" s="134"/>
      <c r="JKW46" s="134"/>
      <c r="JKX46" s="134"/>
      <c r="JKY46" s="134"/>
      <c r="JKZ46" s="134"/>
      <c r="JLA46" s="134"/>
      <c r="JLB46" s="134"/>
      <c r="JLC46" s="134"/>
      <c r="JLD46" s="134"/>
      <c r="JLE46" s="134"/>
      <c r="JLF46" s="134"/>
      <c r="JLG46" s="134"/>
      <c r="JLH46" s="134"/>
      <c r="JLI46" s="134"/>
      <c r="JLJ46" s="134"/>
      <c r="JLK46" s="134"/>
      <c r="JLL46" s="134"/>
      <c r="JLM46" s="134"/>
      <c r="JLN46" s="134"/>
      <c r="JLO46" s="134"/>
      <c r="JLP46" s="134"/>
      <c r="JLQ46" s="134"/>
      <c r="JLR46" s="134"/>
      <c r="JLS46" s="134"/>
      <c r="JLT46" s="134"/>
      <c r="JLU46" s="134"/>
      <c r="JLV46" s="134"/>
      <c r="JLW46" s="134"/>
      <c r="JLX46" s="134"/>
      <c r="JLY46" s="134"/>
      <c r="JLZ46" s="134"/>
      <c r="JMA46" s="134"/>
      <c r="JMB46" s="134"/>
      <c r="JMC46" s="134"/>
      <c r="JMD46" s="134"/>
      <c r="JME46" s="134"/>
      <c r="JMF46" s="134"/>
      <c r="JMG46" s="134"/>
      <c r="JMH46" s="134"/>
      <c r="JMI46" s="134"/>
      <c r="JMJ46" s="134"/>
      <c r="JMK46" s="134"/>
      <c r="JML46" s="134"/>
      <c r="JMM46" s="134"/>
      <c r="JMN46" s="134"/>
      <c r="JMO46" s="134"/>
      <c r="JMP46" s="134"/>
      <c r="JMQ46" s="134"/>
      <c r="JMR46" s="134"/>
      <c r="JMS46" s="134"/>
      <c r="JMT46" s="134"/>
      <c r="JMU46" s="134"/>
      <c r="JMV46" s="134"/>
      <c r="JMW46" s="134"/>
      <c r="JMX46" s="134"/>
      <c r="JMY46" s="134"/>
      <c r="JMZ46" s="134"/>
      <c r="JNA46" s="134"/>
      <c r="JNB46" s="134"/>
      <c r="JNC46" s="134"/>
      <c r="JND46" s="134"/>
      <c r="JNE46" s="134"/>
      <c r="JNF46" s="134"/>
      <c r="JNG46" s="134"/>
      <c r="JNH46" s="134"/>
      <c r="JNI46" s="134"/>
      <c r="JNJ46" s="134"/>
      <c r="JNK46" s="134"/>
      <c r="JNL46" s="134"/>
      <c r="JNM46" s="134"/>
      <c r="JNN46" s="134"/>
      <c r="JNO46" s="134"/>
      <c r="JNP46" s="134"/>
      <c r="JNQ46" s="134"/>
      <c r="JNR46" s="134"/>
      <c r="JNS46" s="134"/>
      <c r="JNT46" s="134"/>
      <c r="JNU46" s="134"/>
      <c r="JNV46" s="134"/>
      <c r="JNW46" s="134"/>
      <c r="JNX46" s="134"/>
      <c r="JNY46" s="134"/>
      <c r="JNZ46" s="134"/>
      <c r="JOA46" s="134"/>
      <c r="JOB46" s="134"/>
      <c r="JOC46" s="134"/>
      <c r="JOD46" s="134"/>
      <c r="JOE46" s="134"/>
      <c r="JOF46" s="134"/>
      <c r="JOG46" s="134"/>
      <c r="JOH46" s="134"/>
      <c r="JOI46" s="134"/>
      <c r="JOJ46" s="134"/>
      <c r="JOK46" s="134"/>
      <c r="JOL46" s="134"/>
      <c r="JOM46" s="134"/>
      <c r="JON46" s="134"/>
      <c r="JOO46" s="134"/>
      <c r="JOP46" s="134"/>
      <c r="JOQ46" s="134"/>
      <c r="JOR46" s="134"/>
      <c r="JOS46" s="134"/>
      <c r="JOT46" s="134"/>
      <c r="JOU46" s="134"/>
      <c r="JOV46" s="134"/>
      <c r="JOW46" s="134"/>
      <c r="JOX46" s="134"/>
      <c r="JOY46" s="134"/>
      <c r="JOZ46" s="134"/>
      <c r="JPA46" s="134"/>
      <c r="JPB46" s="134"/>
      <c r="JPC46" s="134"/>
      <c r="JPD46" s="134"/>
      <c r="JPE46" s="134"/>
      <c r="JPF46" s="134"/>
      <c r="JPG46" s="134"/>
      <c r="JPH46" s="134"/>
      <c r="JPI46" s="134"/>
      <c r="JPJ46" s="134"/>
      <c r="JPK46" s="134"/>
      <c r="JPL46" s="134"/>
      <c r="JPM46" s="134"/>
      <c r="JPN46" s="134"/>
      <c r="JPO46" s="134"/>
      <c r="JPP46" s="134"/>
      <c r="JPQ46" s="134"/>
      <c r="JPR46" s="134"/>
      <c r="JPS46" s="134"/>
      <c r="JPT46" s="134"/>
      <c r="JPU46" s="134"/>
      <c r="JPV46" s="134"/>
      <c r="JPW46" s="134"/>
      <c r="JPX46" s="134"/>
      <c r="JPY46" s="134"/>
      <c r="JPZ46" s="134"/>
      <c r="JQA46" s="134"/>
      <c r="JQB46" s="134"/>
      <c r="JQC46" s="134"/>
      <c r="JQD46" s="134"/>
      <c r="JQE46" s="134"/>
      <c r="JQF46" s="134"/>
      <c r="JQG46" s="134"/>
      <c r="JQH46" s="134"/>
      <c r="JQI46" s="134"/>
      <c r="JQJ46" s="134"/>
      <c r="JQK46" s="134"/>
      <c r="JQL46" s="134"/>
      <c r="JQM46" s="134"/>
      <c r="JQN46" s="134"/>
      <c r="JQO46" s="134"/>
      <c r="JQP46" s="134"/>
      <c r="JQQ46" s="134"/>
      <c r="JQR46" s="134"/>
      <c r="JQS46" s="134"/>
      <c r="JQT46" s="134"/>
      <c r="JQU46" s="134"/>
      <c r="JQV46" s="134"/>
      <c r="JQW46" s="134"/>
      <c r="JQX46" s="134"/>
      <c r="JQY46" s="134"/>
      <c r="JQZ46" s="134"/>
      <c r="JRA46" s="134"/>
      <c r="JRB46" s="134"/>
      <c r="JRC46" s="134"/>
      <c r="JRD46" s="134"/>
      <c r="JRE46" s="134"/>
      <c r="JRF46" s="134"/>
      <c r="JRG46" s="134"/>
      <c r="JRH46" s="134"/>
      <c r="JRI46" s="134"/>
      <c r="JRJ46" s="134"/>
      <c r="JRK46" s="134"/>
      <c r="JRL46" s="134"/>
      <c r="JRM46" s="134"/>
      <c r="JRN46" s="134"/>
      <c r="JRO46" s="134"/>
      <c r="JRP46" s="134"/>
      <c r="JRQ46" s="134"/>
      <c r="JRR46" s="134"/>
      <c r="JRS46" s="134"/>
      <c r="JRT46" s="134"/>
      <c r="JRU46" s="134"/>
      <c r="JRV46" s="134"/>
      <c r="JRW46" s="134"/>
      <c r="JRX46" s="134"/>
      <c r="JRY46" s="134"/>
      <c r="JRZ46" s="134"/>
      <c r="JSA46" s="134"/>
      <c r="JSB46" s="134"/>
      <c r="JSC46" s="134"/>
      <c r="JSD46" s="134"/>
      <c r="JSE46" s="134"/>
      <c r="JSF46" s="134"/>
      <c r="JSG46" s="134"/>
      <c r="JSH46" s="134"/>
      <c r="JSI46" s="134"/>
      <c r="JSJ46" s="134"/>
      <c r="JSK46" s="134"/>
      <c r="JSL46" s="134"/>
      <c r="JSM46" s="134"/>
      <c r="JSN46" s="134"/>
      <c r="JSO46" s="134"/>
      <c r="JSP46" s="134"/>
      <c r="JSQ46" s="134"/>
      <c r="JSR46" s="134"/>
      <c r="JSS46" s="134"/>
      <c r="JST46" s="134"/>
      <c r="JSU46" s="134"/>
      <c r="JSV46" s="134"/>
      <c r="JSW46" s="134"/>
      <c r="JSX46" s="134"/>
      <c r="JSY46" s="134"/>
      <c r="JSZ46" s="134"/>
      <c r="JTA46" s="134"/>
      <c r="JTB46" s="134"/>
      <c r="JTC46" s="134"/>
      <c r="JTD46" s="134"/>
      <c r="JTE46" s="134"/>
      <c r="JTF46" s="134"/>
      <c r="JTG46" s="134"/>
      <c r="JTH46" s="134"/>
      <c r="JTI46" s="134"/>
      <c r="JTJ46" s="134"/>
      <c r="JTK46" s="134"/>
      <c r="JTL46" s="134"/>
      <c r="JTM46" s="134"/>
      <c r="JTN46" s="134"/>
      <c r="JTO46" s="134"/>
      <c r="JTP46" s="134"/>
      <c r="JTQ46" s="134"/>
      <c r="JTR46" s="134"/>
      <c r="JTS46" s="134"/>
      <c r="JTT46" s="134"/>
      <c r="JTU46" s="134"/>
      <c r="JTV46" s="134"/>
      <c r="JTW46" s="134"/>
      <c r="JTX46" s="134"/>
      <c r="JTY46" s="134"/>
      <c r="JTZ46" s="134"/>
      <c r="JUA46" s="134"/>
      <c r="JUB46" s="134"/>
      <c r="JUC46" s="134"/>
      <c r="JUD46" s="134"/>
      <c r="JUE46" s="134"/>
      <c r="JUF46" s="134"/>
      <c r="JUG46" s="134"/>
      <c r="JUH46" s="134"/>
      <c r="JUI46" s="134"/>
      <c r="JUJ46" s="134"/>
      <c r="JUK46" s="134"/>
      <c r="JUL46" s="134"/>
      <c r="JUM46" s="134"/>
      <c r="JUN46" s="134"/>
      <c r="JUO46" s="134"/>
      <c r="JUP46" s="134"/>
      <c r="JUQ46" s="134"/>
      <c r="JUR46" s="134"/>
      <c r="JUS46" s="134"/>
      <c r="JUT46" s="134"/>
      <c r="JUU46" s="134"/>
      <c r="JUV46" s="134"/>
      <c r="JUW46" s="134"/>
      <c r="JUX46" s="134"/>
      <c r="JUY46" s="134"/>
      <c r="JUZ46" s="134"/>
      <c r="JVA46" s="134"/>
      <c r="JVB46" s="134"/>
      <c r="JVC46" s="134"/>
      <c r="JVD46" s="134"/>
      <c r="JVE46" s="134"/>
      <c r="JVF46" s="134"/>
      <c r="JVG46" s="134"/>
      <c r="JVH46" s="134"/>
      <c r="JVI46" s="134"/>
      <c r="JVJ46" s="134"/>
      <c r="JVK46" s="134"/>
      <c r="JVL46" s="134"/>
      <c r="JVM46" s="134"/>
      <c r="JVN46" s="134"/>
      <c r="JVO46" s="134"/>
      <c r="JVP46" s="134"/>
      <c r="JVQ46" s="134"/>
      <c r="JVR46" s="134"/>
      <c r="JVS46" s="134"/>
      <c r="JVT46" s="134"/>
      <c r="JVU46" s="134"/>
      <c r="JVV46" s="134"/>
      <c r="JVW46" s="134"/>
      <c r="JVX46" s="134"/>
      <c r="JVY46" s="134"/>
      <c r="JVZ46" s="134"/>
      <c r="JWA46" s="134"/>
      <c r="JWB46" s="134"/>
      <c r="JWC46" s="134"/>
      <c r="JWD46" s="134"/>
      <c r="JWE46" s="134"/>
      <c r="JWF46" s="134"/>
      <c r="JWG46" s="134"/>
      <c r="JWH46" s="134"/>
      <c r="JWI46" s="134"/>
      <c r="JWJ46" s="134"/>
      <c r="JWK46" s="134"/>
      <c r="JWL46" s="134"/>
      <c r="JWM46" s="134"/>
      <c r="JWN46" s="134"/>
      <c r="JWO46" s="134"/>
      <c r="JWP46" s="134"/>
      <c r="JWQ46" s="134"/>
      <c r="JWR46" s="134"/>
      <c r="JWS46" s="134"/>
      <c r="JWT46" s="134"/>
      <c r="JWU46" s="134"/>
      <c r="JWV46" s="134"/>
      <c r="JWW46" s="134"/>
      <c r="JWX46" s="134"/>
      <c r="JWY46" s="134"/>
      <c r="JWZ46" s="134"/>
      <c r="JXA46" s="134"/>
      <c r="JXB46" s="134"/>
      <c r="JXC46" s="134"/>
      <c r="JXD46" s="134"/>
      <c r="JXE46" s="134"/>
      <c r="JXF46" s="134"/>
      <c r="JXG46" s="134"/>
      <c r="JXH46" s="134"/>
      <c r="JXI46" s="134"/>
      <c r="JXJ46" s="134"/>
      <c r="JXK46" s="134"/>
      <c r="JXL46" s="134"/>
      <c r="JXM46" s="134"/>
      <c r="JXN46" s="134"/>
      <c r="JXO46" s="134"/>
      <c r="JXP46" s="134"/>
      <c r="JXQ46" s="134"/>
      <c r="JXR46" s="134"/>
      <c r="JXS46" s="134"/>
      <c r="JXT46" s="134"/>
      <c r="JXU46" s="134"/>
      <c r="JXV46" s="134"/>
      <c r="JXW46" s="134"/>
      <c r="JXX46" s="134"/>
      <c r="JXY46" s="134"/>
      <c r="JXZ46" s="134"/>
      <c r="JYA46" s="134"/>
      <c r="JYB46" s="134"/>
      <c r="JYC46" s="134"/>
      <c r="JYD46" s="134"/>
      <c r="JYE46" s="134"/>
      <c r="JYF46" s="134"/>
      <c r="JYG46" s="134"/>
      <c r="JYH46" s="134"/>
      <c r="JYI46" s="134"/>
      <c r="JYJ46" s="134"/>
      <c r="JYK46" s="134"/>
      <c r="JYL46" s="134"/>
      <c r="JYM46" s="134"/>
      <c r="JYN46" s="134"/>
      <c r="JYO46" s="134"/>
      <c r="JYP46" s="134"/>
      <c r="JYQ46" s="134"/>
      <c r="JYR46" s="134"/>
      <c r="JYS46" s="134"/>
      <c r="JYT46" s="134"/>
      <c r="JYU46" s="134"/>
      <c r="JYV46" s="134"/>
      <c r="JYW46" s="134"/>
      <c r="JYX46" s="134"/>
      <c r="JYY46" s="134"/>
      <c r="JYZ46" s="134"/>
      <c r="JZA46" s="134"/>
      <c r="JZB46" s="134"/>
      <c r="JZC46" s="134"/>
      <c r="JZD46" s="134"/>
      <c r="JZE46" s="134"/>
      <c r="JZF46" s="134"/>
      <c r="JZG46" s="134"/>
      <c r="JZH46" s="134"/>
      <c r="JZI46" s="134"/>
      <c r="JZJ46" s="134"/>
      <c r="JZK46" s="134"/>
      <c r="JZL46" s="134"/>
      <c r="JZM46" s="134"/>
      <c r="JZN46" s="134"/>
      <c r="JZO46" s="134"/>
      <c r="JZP46" s="134"/>
      <c r="JZQ46" s="134"/>
      <c r="JZR46" s="134"/>
      <c r="JZS46" s="134"/>
      <c r="JZT46" s="134"/>
      <c r="JZU46" s="134"/>
      <c r="JZV46" s="134"/>
      <c r="JZW46" s="134"/>
      <c r="JZX46" s="134"/>
      <c r="JZY46" s="134"/>
      <c r="JZZ46" s="134"/>
      <c r="KAA46" s="134"/>
      <c r="KAB46" s="134"/>
      <c r="KAC46" s="134"/>
      <c r="KAD46" s="134"/>
      <c r="KAE46" s="134"/>
      <c r="KAF46" s="134"/>
      <c r="KAG46" s="134"/>
      <c r="KAH46" s="134"/>
      <c r="KAI46" s="134"/>
      <c r="KAJ46" s="134"/>
      <c r="KAK46" s="134"/>
      <c r="KAL46" s="134"/>
      <c r="KAM46" s="134"/>
      <c r="KAN46" s="134"/>
      <c r="KAO46" s="134"/>
      <c r="KAP46" s="134"/>
      <c r="KAQ46" s="134"/>
      <c r="KAR46" s="134"/>
      <c r="KAS46" s="134"/>
      <c r="KAT46" s="134"/>
      <c r="KAU46" s="134"/>
      <c r="KAV46" s="134"/>
      <c r="KAW46" s="134"/>
      <c r="KAX46" s="134"/>
      <c r="KAY46" s="134"/>
      <c r="KAZ46" s="134"/>
      <c r="KBA46" s="134"/>
      <c r="KBB46" s="134"/>
      <c r="KBC46" s="134"/>
      <c r="KBD46" s="134"/>
      <c r="KBE46" s="134"/>
      <c r="KBF46" s="134"/>
      <c r="KBG46" s="134"/>
      <c r="KBH46" s="134"/>
      <c r="KBI46" s="134"/>
      <c r="KBJ46" s="134"/>
      <c r="KBK46" s="134"/>
      <c r="KBL46" s="134"/>
      <c r="KBM46" s="134"/>
      <c r="KBN46" s="134"/>
      <c r="KBO46" s="134"/>
      <c r="KBP46" s="134"/>
      <c r="KBQ46" s="134"/>
      <c r="KBR46" s="134"/>
      <c r="KBS46" s="134"/>
      <c r="KBT46" s="134"/>
      <c r="KBU46" s="134"/>
      <c r="KBV46" s="134"/>
      <c r="KBW46" s="134"/>
      <c r="KBX46" s="134"/>
      <c r="KBY46" s="134"/>
      <c r="KBZ46" s="134"/>
      <c r="KCA46" s="134"/>
      <c r="KCB46" s="134"/>
      <c r="KCC46" s="134"/>
      <c r="KCD46" s="134"/>
      <c r="KCE46" s="134"/>
      <c r="KCF46" s="134"/>
      <c r="KCG46" s="134"/>
      <c r="KCH46" s="134"/>
      <c r="KCI46" s="134"/>
      <c r="KCJ46" s="134"/>
      <c r="KCK46" s="134"/>
      <c r="KCL46" s="134"/>
      <c r="KCM46" s="134"/>
      <c r="KCN46" s="134"/>
      <c r="KCO46" s="134"/>
      <c r="KCP46" s="134"/>
      <c r="KCQ46" s="134"/>
      <c r="KCR46" s="134"/>
      <c r="KCS46" s="134"/>
      <c r="KCT46" s="134"/>
      <c r="KCU46" s="134"/>
      <c r="KCV46" s="134"/>
      <c r="KCW46" s="134"/>
      <c r="KCX46" s="134"/>
      <c r="KCY46" s="134"/>
      <c r="KCZ46" s="134"/>
      <c r="KDA46" s="134"/>
      <c r="KDB46" s="134"/>
      <c r="KDC46" s="134"/>
      <c r="KDD46" s="134"/>
      <c r="KDE46" s="134"/>
      <c r="KDF46" s="134"/>
      <c r="KDG46" s="134"/>
      <c r="KDH46" s="134"/>
      <c r="KDI46" s="134"/>
      <c r="KDJ46" s="134"/>
      <c r="KDK46" s="134"/>
      <c r="KDL46" s="134"/>
      <c r="KDM46" s="134"/>
      <c r="KDN46" s="134"/>
      <c r="KDO46" s="134"/>
      <c r="KDP46" s="134"/>
      <c r="KDQ46" s="134"/>
      <c r="KDR46" s="134"/>
      <c r="KDS46" s="134"/>
      <c r="KDT46" s="134"/>
      <c r="KDU46" s="134"/>
      <c r="KDV46" s="134"/>
      <c r="KDW46" s="134"/>
      <c r="KDX46" s="134"/>
      <c r="KDY46" s="134"/>
      <c r="KDZ46" s="134"/>
      <c r="KEA46" s="134"/>
      <c r="KEB46" s="134"/>
      <c r="KEC46" s="134"/>
      <c r="KED46" s="134"/>
      <c r="KEE46" s="134"/>
      <c r="KEF46" s="134"/>
      <c r="KEG46" s="134"/>
      <c r="KEH46" s="134"/>
      <c r="KEI46" s="134"/>
      <c r="KEJ46" s="134"/>
      <c r="KEK46" s="134"/>
      <c r="KEL46" s="134"/>
      <c r="KEM46" s="134"/>
      <c r="KEN46" s="134"/>
      <c r="KEO46" s="134"/>
      <c r="KEP46" s="134"/>
      <c r="KEQ46" s="134"/>
      <c r="KER46" s="134"/>
      <c r="KES46" s="134"/>
      <c r="KET46" s="134"/>
      <c r="KEU46" s="134"/>
      <c r="KEV46" s="134"/>
      <c r="KEW46" s="134"/>
      <c r="KEX46" s="134"/>
      <c r="KEY46" s="134"/>
      <c r="KEZ46" s="134"/>
      <c r="KFA46" s="134"/>
      <c r="KFB46" s="134"/>
      <c r="KFC46" s="134"/>
      <c r="KFD46" s="134"/>
      <c r="KFE46" s="134"/>
      <c r="KFF46" s="134"/>
      <c r="KFG46" s="134"/>
      <c r="KFH46" s="134"/>
      <c r="KFI46" s="134"/>
      <c r="KFJ46" s="134"/>
      <c r="KFK46" s="134"/>
      <c r="KFL46" s="134"/>
      <c r="KFM46" s="134"/>
      <c r="KFN46" s="134"/>
      <c r="KFO46" s="134"/>
      <c r="KFP46" s="134"/>
      <c r="KFQ46" s="134"/>
      <c r="KFR46" s="134"/>
      <c r="KFS46" s="134"/>
      <c r="KFT46" s="134"/>
      <c r="KFU46" s="134"/>
      <c r="KFV46" s="134"/>
      <c r="KFW46" s="134"/>
      <c r="KFX46" s="134"/>
      <c r="KFY46" s="134"/>
      <c r="KFZ46" s="134"/>
      <c r="KGA46" s="134"/>
      <c r="KGB46" s="134"/>
      <c r="KGC46" s="134"/>
      <c r="KGD46" s="134"/>
      <c r="KGE46" s="134"/>
      <c r="KGF46" s="134"/>
      <c r="KGG46" s="134"/>
      <c r="KGH46" s="134"/>
      <c r="KGI46" s="134"/>
      <c r="KGJ46" s="134"/>
      <c r="KGK46" s="134"/>
      <c r="KGL46" s="134"/>
      <c r="KGM46" s="134"/>
      <c r="KGN46" s="134"/>
      <c r="KGO46" s="134"/>
      <c r="KGP46" s="134"/>
      <c r="KGQ46" s="134"/>
      <c r="KGR46" s="134"/>
      <c r="KGS46" s="134"/>
      <c r="KGT46" s="134"/>
      <c r="KGU46" s="134"/>
      <c r="KGV46" s="134"/>
      <c r="KGW46" s="134"/>
      <c r="KGX46" s="134"/>
      <c r="KGY46" s="134"/>
      <c r="KGZ46" s="134"/>
      <c r="KHA46" s="134"/>
      <c r="KHB46" s="134"/>
      <c r="KHC46" s="134"/>
      <c r="KHD46" s="134"/>
      <c r="KHE46" s="134"/>
      <c r="KHF46" s="134"/>
      <c r="KHG46" s="134"/>
      <c r="KHH46" s="134"/>
      <c r="KHI46" s="134"/>
      <c r="KHJ46" s="134"/>
      <c r="KHK46" s="134"/>
      <c r="KHL46" s="134"/>
      <c r="KHM46" s="134"/>
      <c r="KHN46" s="134"/>
      <c r="KHO46" s="134"/>
      <c r="KHP46" s="134"/>
      <c r="KHQ46" s="134"/>
      <c r="KHR46" s="134"/>
      <c r="KHS46" s="134"/>
      <c r="KHT46" s="134"/>
      <c r="KHU46" s="134"/>
      <c r="KHV46" s="134"/>
      <c r="KHW46" s="134"/>
      <c r="KHX46" s="134"/>
      <c r="KHY46" s="134"/>
      <c r="KHZ46" s="134"/>
      <c r="KIA46" s="134"/>
      <c r="KIB46" s="134"/>
      <c r="KIC46" s="134"/>
      <c r="KID46" s="134"/>
      <c r="KIE46" s="134"/>
      <c r="KIF46" s="134"/>
      <c r="KIG46" s="134"/>
      <c r="KIH46" s="134"/>
      <c r="KII46" s="134"/>
      <c r="KIJ46" s="134"/>
      <c r="KIK46" s="134"/>
      <c r="KIL46" s="134"/>
      <c r="KIM46" s="134"/>
      <c r="KIN46" s="134"/>
      <c r="KIO46" s="134"/>
      <c r="KIP46" s="134"/>
      <c r="KIQ46" s="134"/>
      <c r="KIR46" s="134"/>
      <c r="KIS46" s="134"/>
      <c r="KIT46" s="134"/>
      <c r="KIU46" s="134"/>
      <c r="KIV46" s="134"/>
      <c r="KIW46" s="134"/>
      <c r="KIX46" s="134"/>
      <c r="KIY46" s="134"/>
      <c r="KIZ46" s="134"/>
      <c r="KJA46" s="134"/>
      <c r="KJB46" s="134"/>
      <c r="KJC46" s="134"/>
      <c r="KJD46" s="134"/>
      <c r="KJE46" s="134"/>
      <c r="KJF46" s="134"/>
      <c r="KJG46" s="134"/>
      <c r="KJH46" s="134"/>
      <c r="KJI46" s="134"/>
      <c r="KJJ46" s="134"/>
      <c r="KJK46" s="134"/>
      <c r="KJL46" s="134"/>
      <c r="KJM46" s="134"/>
      <c r="KJN46" s="134"/>
      <c r="KJO46" s="134"/>
      <c r="KJP46" s="134"/>
      <c r="KJQ46" s="134"/>
      <c r="KJR46" s="134"/>
      <c r="KJS46" s="134"/>
      <c r="KJT46" s="134"/>
      <c r="KJU46" s="134"/>
      <c r="KJV46" s="134"/>
      <c r="KJW46" s="134"/>
      <c r="KJX46" s="134"/>
      <c r="KJY46" s="134"/>
      <c r="KJZ46" s="134"/>
      <c r="KKA46" s="134"/>
      <c r="KKB46" s="134"/>
      <c r="KKC46" s="134"/>
      <c r="KKD46" s="134"/>
      <c r="KKE46" s="134"/>
      <c r="KKF46" s="134"/>
      <c r="KKG46" s="134"/>
      <c r="KKH46" s="134"/>
      <c r="KKI46" s="134"/>
      <c r="KKJ46" s="134"/>
      <c r="KKK46" s="134"/>
      <c r="KKL46" s="134"/>
      <c r="KKM46" s="134"/>
      <c r="KKN46" s="134"/>
      <c r="KKO46" s="134"/>
      <c r="KKP46" s="134"/>
      <c r="KKQ46" s="134"/>
      <c r="KKR46" s="134"/>
      <c r="KKS46" s="134"/>
      <c r="KKT46" s="134"/>
      <c r="KKU46" s="134"/>
      <c r="KKV46" s="134"/>
      <c r="KKW46" s="134"/>
      <c r="KKX46" s="134"/>
      <c r="KKY46" s="134"/>
      <c r="KKZ46" s="134"/>
      <c r="KLA46" s="134"/>
      <c r="KLB46" s="134"/>
      <c r="KLC46" s="134"/>
      <c r="KLD46" s="134"/>
      <c r="KLE46" s="134"/>
      <c r="KLF46" s="134"/>
      <c r="KLG46" s="134"/>
      <c r="KLH46" s="134"/>
      <c r="KLI46" s="134"/>
      <c r="KLJ46" s="134"/>
      <c r="KLK46" s="134"/>
      <c r="KLL46" s="134"/>
      <c r="KLM46" s="134"/>
      <c r="KLN46" s="134"/>
      <c r="KLO46" s="134"/>
      <c r="KLP46" s="134"/>
      <c r="KLQ46" s="134"/>
      <c r="KLR46" s="134"/>
      <c r="KLS46" s="134"/>
      <c r="KLT46" s="134"/>
      <c r="KLU46" s="134"/>
      <c r="KLV46" s="134"/>
      <c r="KLW46" s="134"/>
      <c r="KLX46" s="134"/>
      <c r="KLY46" s="134"/>
      <c r="KLZ46" s="134"/>
      <c r="KMA46" s="134"/>
      <c r="KMB46" s="134"/>
      <c r="KMC46" s="134"/>
      <c r="KMD46" s="134"/>
      <c r="KME46" s="134"/>
      <c r="KMF46" s="134"/>
      <c r="KMG46" s="134"/>
      <c r="KMH46" s="134"/>
      <c r="KMI46" s="134"/>
      <c r="KMJ46" s="134"/>
      <c r="KMK46" s="134"/>
      <c r="KML46" s="134"/>
      <c r="KMM46" s="134"/>
      <c r="KMN46" s="134"/>
      <c r="KMO46" s="134"/>
      <c r="KMP46" s="134"/>
      <c r="KMQ46" s="134"/>
      <c r="KMR46" s="134"/>
      <c r="KMS46" s="134"/>
      <c r="KMT46" s="134"/>
      <c r="KMU46" s="134"/>
      <c r="KMV46" s="134"/>
      <c r="KMW46" s="134"/>
      <c r="KMX46" s="134"/>
      <c r="KMY46" s="134"/>
      <c r="KMZ46" s="134"/>
      <c r="KNA46" s="134"/>
      <c r="KNB46" s="134"/>
      <c r="KNC46" s="134"/>
      <c r="KND46" s="134"/>
      <c r="KNE46" s="134"/>
      <c r="KNF46" s="134"/>
      <c r="KNG46" s="134"/>
      <c r="KNH46" s="134"/>
      <c r="KNI46" s="134"/>
      <c r="KNJ46" s="134"/>
      <c r="KNK46" s="134"/>
      <c r="KNL46" s="134"/>
      <c r="KNM46" s="134"/>
      <c r="KNN46" s="134"/>
      <c r="KNO46" s="134"/>
      <c r="KNP46" s="134"/>
      <c r="KNQ46" s="134"/>
      <c r="KNR46" s="134"/>
      <c r="KNS46" s="134"/>
      <c r="KNT46" s="134"/>
      <c r="KNU46" s="134"/>
      <c r="KNV46" s="134"/>
      <c r="KNW46" s="134"/>
      <c r="KNX46" s="134"/>
      <c r="KNY46" s="134"/>
      <c r="KNZ46" s="134"/>
      <c r="KOA46" s="134"/>
      <c r="KOB46" s="134"/>
      <c r="KOC46" s="134"/>
      <c r="KOD46" s="134"/>
      <c r="KOE46" s="134"/>
      <c r="KOF46" s="134"/>
      <c r="KOG46" s="134"/>
      <c r="KOH46" s="134"/>
      <c r="KOI46" s="134"/>
      <c r="KOJ46" s="134"/>
      <c r="KOK46" s="134"/>
      <c r="KOL46" s="134"/>
      <c r="KOM46" s="134"/>
      <c r="KON46" s="134"/>
      <c r="KOO46" s="134"/>
      <c r="KOP46" s="134"/>
      <c r="KOQ46" s="134"/>
      <c r="KOR46" s="134"/>
      <c r="KOS46" s="134"/>
      <c r="KOT46" s="134"/>
      <c r="KOU46" s="134"/>
      <c r="KOV46" s="134"/>
      <c r="KOW46" s="134"/>
      <c r="KOX46" s="134"/>
      <c r="KOY46" s="134"/>
      <c r="KOZ46" s="134"/>
      <c r="KPA46" s="134"/>
      <c r="KPB46" s="134"/>
      <c r="KPC46" s="134"/>
      <c r="KPD46" s="134"/>
      <c r="KPE46" s="134"/>
      <c r="KPF46" s="134"/>
      <c r="KPG46" s="134"/>
      <c r="KPH46" s="134"/>
      <c r="KPI46" s="134"/>
      <c r="KPJ46" s="134"/>
      <c r="KPK46" s="134"/>
      <c r="KPL46" s="134"/>
      <c r="KPM46" s="134"/>
      <c r="KPN46" s="134"/>
      <c r="KPO46" s="134"/>
      <c r="KPP46" s="134"/>
      <c r="KPQ46" s="134"/>
      <c r="KPR46" s="134"/>
      <c r="KPS46" s="134"/>
      <c r="KPT46" s="134"/>
      <c r="KPU46" s="134"/>
      <c r="KPV46" s="134"/>
      <c r="KPW46" s="134"/>
      <c r="KPX46" s="134"/>
      <c r="KPY46" s="134"/>
      <c r="KPZ46" s="134"/>
      <c r="KQA46" s="134"/>
      <c r="KQB46" s="134"/>
      <c r="KQC46" s="134"/>
      <c r="KQD46" s="134"/>
      <c r="KQE46" s="134"/>
      <c r="KQF46" s="134"/>
      <c r="KQG46" s="134"/>
      <c r="KQH46" s="134"/>
      <c r="KQI46" s="134"/>
      <c r="KQJ46" s="134"/>
      <c r="KQK46" s="134"/>
      <c r="KQL46" s="134"/>
      <c r="KQM46" s="134"/>
      <c r="KQN46" s="134"/>
      <c r="KQO46" s="134"/>
      <c r="KQP46" s="134"/>
      <c r="KQQ46" s="134"/>
      <c r="KQR46" s="134"/>
      <c r="KQS46" s="134"/>
      <c r="KQT46" s="134"/>
      <c r="KQU46" s="134"/>
      <c r="KQV46" s="134"/>
      <c r="KQW46" s="134"/>
      <c r="KQX46" s="134"/>
      <c r="KQY46" s="134"/>
      <c r="KQZ46" s="134"/>
      <c r="KRA46" s="134"/>
      <c r="KRB46" s="134"/>
      <c r="KRC46" s="134"/>
      <c r="KRD46" s="134"/>
      <c r="KRE46" s="134"/>
      <c r="KRF46" s="134"/>
      <c r="KRG46" s="134"/>
      <c r="KRH46" s="134"/>
      <c r="KRI46" s="134"/>
      <c r="KRJ46" s="134"/>
      <c r="KRK46" s="134"/>
      <c r="KRL46" s="134"/>
      <c r="KRM46" s="134"/>
      <c r="KRN46" s="134"/>
      <c r="KRO46" s="134"/>
      <c r="KRP46" s="134"/>
      <c r="KRQ46" s="134"/>
      <c r="KRR46" s="134"/>
      <c r="KRS46" s="134"/>
      <c r="KRT46" s="134"/>
      <c r="KRU46" s="134"/>
      <c r="KRV46" s="134"/>
      <c r="KRW46" s="134"/>
      <c r="KRX46" s="134"/>
      <c r="KRY46" s="134"/>
      <c r="KRZ46" s="134"/>
      <c r="KSA46" s="134"/>
      <c r="KSB46" s="134"/>
      <c r="KSC46" s="134"/>
      <c r="KSD46" s="134"/>
      <c r="KSE46" s="134"/>
      <c r="KSF46" s="134"/>
      <c r="KSG46" s="134"/>
      <c r="KSH46" s="134"/>
      <c r="KSI46" s="134"/>
      <c r="KSJ46" s="134"/>
      <c r="KSK46" s="134"/>
      <c r="KSL46" s="134"/>
      <c r="KSM46" s="134"/>
      <c r="KSN46" s="134"/>
      <c r="KSO46" s="134"/>
      <c r="KSP46" s="134"/>
      <c r="KSQ46" s="134"/>
      <c r="KSR46" s="134"/>
      <c r="KSS46" s="134"/>
      <c r="KST46" s="134"/>
      <c r="KSU46" s="134"/>
      <c r="KSV46" s="134"/>
      <c r="KSW46" s="134"/>
      <c r="KSX46" s="134"/>
      <c r="KSY46" s="134"/>
      <c r="KSZ46" s="134"/>
      <c r="KTA46" s="134"/>
      <c r="KTB46" s="134"/>
      <c r="KTC46" s="134"/>
      <c r="KTD46" s="134"/>
      <c r="KTE46" s="134"/>
      <c r="KTF46" s="134"/>
      <c r="KTG46" s="134"/>
      <c r="KTH46" s="134"/>
      <c r="KTI46" s="134"/>
      <c r="KTJ46" s="134"/>
      <c r="KTK46" s="134"/>
      <c r="KTL46" s="134"/>
      <c r="KTM46" s="134"/>
      <c r="KTN46" s="134"/>
      <c r="KTO46" s="134"/>
      <c r="KTP46" s="134"/>
      <c r="KTQ46" s="134"/>
      <c r="KTR46" s="134"/>
      <c r="KTS46" s="134"/>
      <c r="KTT46" s="134"/>
      <c r="KTU46" s="134"/>
      <c r="KTV46" s="134"/>
      <c r="KTW46" s="134"/>
      <c r="KTX46" s="134"/>
      <c r="KTY46" s="134"/>
      <c r="KTZ46" s="134"/>
      <c r="KUA46" s="134"/>
      <c r="KUB46" s="134"/>
      <c r="KUC46" s="134"/>
      <c r="KUD46" s="134"/>
      <c r="KUE46" s="134"/>
      <c r="KUF46" s="134"/>
      <c r="KUG46" s="134"/>
      <c r="KUH46" s="134"/>
      <c r="KUI46" s="134"/>
      <c r="KUJ46" s="134"/>
      <c r="KUK46" s="134"/>
      <c r="KUL46" s="134"/>
      <c r="KUM46" s="134"/>
      <c r="KUN46" s="134"/>
      <c r="KUO46" s="134"/>
      <c r="KUP46" s="134"/>
      <c r="KUQ46" s="134"/>
      <c r="KUR46" s="134"/>
      <c r="KUS46" s="134"/>
      <c r="KUT46" s="134"/>
      <c r="KUU46" s="134"/>
      <c r="KUV46" s="134"/>
      <c r="KUW46" s="134"/>
      <c r="KUX46" s="134"/>
      <c r="KUY46" s="134"/>
      <c r="KUZ46" s="134"/>
      <c r="KVA46" s="134"/>
      <c r="KVB46" s="134"/>
      <c r="KVC46" s="134"/>
      <c r="KVD46" s="134"/>
      <c r="KVE46" s="134"/>
      <c r="KVF46" s="134"/>
      <c r="KVG46" s="134"/>
      <c r="KVH46" s="134"/>
      <c r="KVI46" s="134"/>
      <c r="KVJ46" s="134"/>
      <c r="KVK46" s="134"/>
      <c r="KVL46" s="134"/>
      <c r="KVM46" s="134"/>
      <c r="KVN46" s="134"/>
      <c r="KVO46" s="134"/>
      <c r="KVP46" s="134"/>
      <c r="KVQ46" s="134"/>
      <c r="KVR46" s="134"/>
      <c r="KVS46" s="134"/>
      <c r="KVT46" s="134"/>
      <c r="KVU46" s="134"/>
      <c r="KVV46" s="134"/>
      <c r="KVW46" s="134"/>
      <c r="KVX46" s="134"/>
      <c r="KVY46" s="134"/>
      <c r="KVZ46" s="134"/>
      <c r="KWA46" s="134"/>
      <c r="KWB46" s="134"/>
      <c r="KWC46" s="134"/>
      <c r="KWD46" s="134"/>
      <c r="KWE46" s="134"/>
      <c r="KWF46" s="134"/>
      <c r="KWG46" s="134"/>
      <c r="KWH46" s="134"/>
      <c r="KWI46" s="134"/>
      <c r="KWJ46" s="134"/>
      <c r="KWK46" s="134"/>
      <c r="KWL46" s="134"/>
      <c r="KWM46" s="134"/>
      <c r="KWN46" s="134"/>
      <c r="KWO46" s="134"/>
      <c r="KWP46" s="134"/>
      <c r="KWQ46" s="134"/>
      <c r="KWR46" s="134"/>
      <c r="KWS46" s="134"/>
      <c r="KWT46" s="134"/>
      <c r="KWU46" s="134"/>
      <c r="KWV46" s="134"/>
      <c r="KWW46" s="134"/>
      <c r="KWX46" s="134"/>
      <c r="KWY46" s="134"/>
      <c r="KWZ46" s="134"/>
      <c r="KXA46" s="134"/>
      <c r="KXB46" s="134"/>
      <c r="KXC46" s="134"/>
      <c r="KXD46" s="134"/>
      <c r="KXE46" s="134"/>
      <c r="KXF46" s="134"/>
      <c r="KXG46" s="134"/>
      <c r="KXH46" s="134"/>
      <c r="KXI46" s="134"/>
      <c r="KXJ46" s="134"/>
      <c r="KXK46" s="134"/>
      <c r="KXL46" s="134"/>
      <c r="KXM46" s="134"/>
      <c r="KXN46" s="134"/>
      <c r="KXO46" s="134"/>
      <c r="KXP46" s="134"/>
      <c r="KXQ46" s="134"/>
      <c r="KXR46" s="134"/>
      <c r="KXS46" s="134"/>
      <c r="KXT46" s="134"/>
      <c r="KXU46" s="134"/>
      <c r="KXV46" s="134"/>
      <c r="KXW46" s="134"/>
      <c r="KXX46" s="134"/>
      <c r="KXY46" s="134"/>
      <c r="KXZ46" s="134"/>
      <c r="KYA46" s="134"/>
      <c r="KYB46" s="134"/>
      <c r="KYC46" s="134"/>
      <c r="KYD46" s="134"/>
      <c r="KYE46" s="134"/>
      <c r="KYF46" s="134"/>
      <c r="KYG46" s="134"/>
      <c r="KYH46" s="134"/>
      <c r="KYI46" s="134"/>
      <c r="KYJ46" s="134"/>
      <c r="KYK46" s="134"/>
      <c r="KYL46" s="134"/>
      <c r="KYM46" s="134"/>
      <c r="KYN46" s="134"/>
      <c r="KYO46" s="134"/>
      <c r="KYP46" s="134"/>
      <c r="KYQ46" s="134"/>
      <c r="KYR46" s="134"/>
      <c r="KYS46" s="134"/>
      <c r="KYT46" s="134"/>
      <c r="KYU46" s="134"/>
      <c r="KYV46" s="134"/>
      <c r="KYW46" s="134"/>
      <c r="KYX46" s="134"/>
      <c r="KYY46" s="134"/>
      <c r="KYZ46" s="134"/>
      <c r="KZA46" s="134"/>
      <c r="KZB46" s="134"/>
      <c r="KZC46" s="134"/>
      <c r="KZD46" s="134"/>
      <c r="KZE46" s="134"/>
      <c r="KZF46" s="134"/>
      <c r="KZG46" s="134"/>
      <c r="KZH46" s="134"/>
      <c r="KZI46" s="134"/>
      <c r="KZJ46" s="134"/>
      <c r="KZK46" s="134"/>
      <c r="KZL46" s="134"/>
      <c r="KZM46" s="134"/>
      <c r="KZN46" s="134"/>
      <c r="KZO46" s="134"/>
      <c r="KZP46" s="134"/>
      <c r="KZQ46" s="134"/>
      <c r="KZR46" s="134"/>
      <c r="KZS46" s="134"/>
      <c r="KZT46" s="134"/>
      <c r="KZU46" s="134"/>
      <c r="KZV46" s="134"/>
      <c r="KZW46" s="134"/>
      <c r="KZX46" s="134"/>
      <c r="KZY46" s="134"/>
      <c r="KZZ46" s="134"/>
      <c r="LAA46" s="134"/>
      <c r="LAB46" s="134"/>
      <c r="LAC46" s="134"/>
      <c r="LAD46" s="134"/>
      <c r="LAE46" s="134"/>
      <c r="LAF46" s="134"/>
      <c r="LAG46" s="134"/>
      <c r="LAH46" s="134"/>
      <c r="LAI46" s="134"/>
      <c r="LAJ46" s="134"/>
      <c r="LAK46" s="134"/>
      <c r="LAL46" s="134"/>
      <c r="LAM46" s="134"/>
      <c r="LAN46" s="134"/>
      <c r="LAO46" s="134"/>
      <c r="LAP46" s="134"/>
      <c r="LAQ46" s="134"/>
      <c r="LAR46" s="134"/>
      <c r="LAS46" s="134"/>
      <c r="LAT46" s="134"/>
      <c r="LAU46" s="134"/>
      <c r="LAV46" s="134"/>
      <c r="LAW46" s="134"/>
      <c r="LAX46" s="134"/>
      <c r="LAY46" s="134"/>
      <c r="LAZ46" s="134"/>
      <c r="LBA46" s="134"/>
      <c r="LBB46" s="134"/>
      <c r="LBC46" s="134"/>
      <c r="LBD46" s="134"/>
      <c r="LBE46" s="134"/>
      <c r="LBF46" s="134"/>
      <c r="LBG46" s="134"/>
      <c r="LBH46" s="134"/>
      <c r="LBI46" s="134"/>
      <c r="LBJ46" s="134"/>
      <c r="LBK46" s="134"/>
      <c r="LBL46" s="134"/>
      <c r="LBM46" s="134"/>
      <c r="LBN46" s="134"/>
      <c r="LBO46" s="134"/>
      <c r="LBP46" s="134"/>
      <c r="LBQ46" s="134"/>
      <c r="LBR46" s="134"/>
      <c r="LBS46" s="134"/>
      <c r="LBT46" s="134"/>
      <c r="LBU46" s="134"/>
      <c r="LBV46" s="134"/>
      <c r="LBW46" s="134"/>
      <c r="LBX46" s="134"/>
      <c r="LBY46" s="134"/>
      <c r="LBZ46" s="134"/>
      <c r="LCA46" s="134"/>
      <c r="LCB46" s="134"/>
      <c r="LCC46" s="134"/>
      <c r="LCD46" s="134"/>
      <c r="LCE46" s="134"/>
      <c r="LCF46" s="134"/>
      <c r="LCG46" s="134"/>
      <c r="LCH46" s="134"/>
      <c r="LCI46" s="134"/>
      <c r="LCJ46" s="134"/>
      <c r="LCK46" s="134"/>
      <c r="LCL46" s="134"/>
      <c r="LCM46" s="134"/>
      <c r="LCN46" s="134"/>
      <c r="LCO46" s="134"/>
      <c r="LCP46" s="134"/>
      <c r="LCQ46" s="134"/>
      <c r="LCR46" s="134"/>
      <c r="LCS46" s="134"/>
      <c r="LCT46" s="134"/>
      <c r="LCU46" s="134"/>
      <c r="LCV46" s="134"/>
      <c r="LCW46" s="134"/>
      <c r="LCX46" s="134"/>
      <c r="LCY46" s="134"/>
      <c r="LCZ46" s="134"/>
      <c r="LDA46" s="134"/>
      <c r="LDB46" s="134"/>
      <c r="LDC46" s="134"/>
      <c r="LDD46" s="134"/>
      <c r="LDE46" s="134"/>
      <c r="LDF46" s="134"/>
      <c r="LDG46" s="134"/>
      <c r="LDH46" s="134"/>
      <c r="LDI46" s="134"/>
      <c r="LDJ46" s="134"/>
      <c r="LDK46" s="134"/>
      <c r="LDL46" s="134"/>
      <c r="LDM46" s="134"/>
      <c r="LDN46" s="134"/>
      <c r="LDO46" s="134"/>
      <c r="LDP46" s="134"/>
      <c r="LDQ46" s="134"/>
      <c r="LDR46" s="134"/>
      <c r="LDS46" s="134"/>
      <c r="LDT46" s="134"/>
      <c r="LDU46" s="134"/>
      <c r="LDV46" s="134"/>
      <c r="LDW46" s="134"/>
      <c r="LDX46" s="134"/>
      <c r="LDY46" s="134"/>
      <c r="LDZ46" s="134"/>
      <c r="LEA46" s="134"/>
      <c r="LEB46" s="134"/>
      <c r="LEC46" s="134"/>
      <c r="LED46" s="134"/>
      <c r="LEE46" s="134"/>
      <c r="LEF46" s="134"/>
      <c r="LEG46" s="134"/>
      <c r="LEH46" s="134"/>
      <c r="LEI46" s="134"/>
      <c r="LEJ46" s="134"/>
      <c r="LEK46" s="134"/>
      <c r="LEL46" s="134"/>
      <c r="LEM46" s="134"/>
      <c r="LEN46" s="134"/>
      <c r="LEO46" s="134"/>
      <c r="LEP46" s="134"/>
      <c r="LEQ46" s="134"/>
      <c r="LER46" s="134"/>
      <c r="LES46" s="134"/>
      <c r="LET46" s="134"/>
      <c r="LEU46" s="134"/>
      <c r="LEV46" s="134"/>
      <c r="LEW46" s="134"/>
      <c r="LEX46" s="134"/>
      <c r="LEY46" s="134"/>
      <c r="LEZ46" s="134"/>
      <c r="LFA46" s="134"/>
      <c r="LFB46" s="134"/>
      <c r="LFC46" s="134"/>
      <c r="LFD46" s="134"/>
      <c r="LFE46" s="134"/>
      <c r="LFF46" s="134"/>
      <c r="LFG46" s="134"/>
      <c r="LFH46" s="134"/>
      <c r="LFI46" s="134"/>
      <c r="LFJ46" s="134"/>
      <c r="LFK46" s="134"/>
      <c r="LFL46" s="134"/>
      <c r="LFM46" s="134"/>
      <c r="LFN46" s="134"/>
      <c r="LFO46" s="134"/>
      <c r="LFP46" s="134"/>
      <c r="LFQ46" s="134"/>
      <c r="LFR46" s="134"/>
      <c r="LFS46" s="134"/>
      <c r="LFT46" s="134"/>
      <c r="LFU46" s="134"/>
      <c r="LFV46" s="134"/>
      <c r="LFW46" s="134"/>
      <c r="LFX46" s="134"/>
      <c r="LFY46" s="134"/>
      <c r="LFZ46" s="134"/>
      <c r="LGA46" s="134"/>
      <c r="LGB46" s="134"/>
      <c r="LGC46" s="134"/>
      <c r="LGD46" s="134"/>
      <c r="LGE46" s="134"/>
      <c r="LGF46" s="134"/>
      <c r="LGG46" s="134"/>
      <c r="LGH46" s="134"/>
      <c r="LGI46" s="134"/>
      <c r="LGJ46" s="134"/>
      <c r="LGK46" s="134"/>
      <c r="LGL46" s="134"/>
      <c r="LGM46" s="134"/>
      <c r="LGN46" s="134"/>
      <c r="LGO46" s="134"/>
      <c r="LGP46" s="134"/>
      <c r="LGQ46" s="134"/>
      <c r="LGR46" s="134"/>
      <c r="LGS46" s="134"/>
      <c r="LGT46" s="134"/>
      <c r="LGU46" s="134"/>
      <c r="LGV46" s="134"/>
      <c r="LGW46" s="134"/>
      <c r="LGX46" s="134"/>
      <c r="LGY46" s="134"/>
      <c r="LGZ46" s="134"/>
      <c r="LHA46" s="134"/>
      <c r="LHB46" s="134"/>
      <c r="LHC46" s="134"/>
      <c r="LHD46" s="134"/>
      <c r="LHE46" s="134"/>
      <c r="LHF46" s="134"/>
      <c r="LHG46" s="134"/>
      <c r="LHH46" s="134"/>
      <c r="LHI46" s="134"/>
      <c r="LHJ46" s="134"/>
      <c r="LHK46" s="134"/>
      <c r="LHL46" s="134"/>
      <c r="LHM46" s="134"/>
      <c r="LHN46" s="134"/>
      <c r="LHO46" s="134"/>
      <c r="LHP46" s="134"/>
      <c r="LHQ46" s="134"/>
      <c r="LHR46" s="134"/>
      <c r="LHS46" s="134"/>
      <c r="LHT46" s="134"/>
      <c r="LHU46" s="134"/>
      <c r="LHV46" s="134"/>
      <c r="LHW46" s="134"/>
      <c r="LHX46" s="134"/>
      <c r="LHY46" s="134"/>
      <c r="LHZ46" s="134"/>
      <c r="LIA46" s="134"/>
      <c r="LIB46" s="134"/>
      <c r="LIC46" s="134"/>
      <c r="LID46" s="134"/>
      <c r="LIE46" s="134"/>
      <c r="LIF46" s="134"/>
      <c r="LIG46" s="134"/>
      <c r="LIH46" s="134"/>
      <c r="LII46" s="134"/>
      <c r="LIJ46" s="134"/>
      <c r="LIK46" s="134"/>
      <c r="LIL46" s="134"/>
      <c r="LIM46" s="134"/>
      <c r="LIN46" s="134"/>
      <c r="LIO46" s="134"/>
      <c r="LIP46" s="134"/>
      <c r="LIQ46" s="134"/>
      <c r="LIR46" s="134"/>
      <c r="LIS46" s="134"/>
      <c r="LIT46" s="134"/>
      <c r="LIU46" s="134"/>
      <c r="LIV46" s="134"/>
      <c r="LIW46" s="134"/>
      <c r="LIX46" s="134"/>
      <c r="LIY46" s="134"/>
      <c r="LIZ46" s="134"/>
      <c r="LJA46" s="134"/>
      <c r="LJB46" s="134"/>
      <c r="LJC46" s="134"/>
      <c r="LJD46" s="134"/>
      <c r="LJE46" s="134"/>
      <c r="LJF46" s="134"/>
      <c r="LJG46" s="134"/>
      <c r="LJH46" s="134"/>
      <c r="LJI46" s="134"/>
      <c r="LJJ46" s="134"/>
      <c r="LJK46" s="134"/>
      <c r="LJL46" s="134"/>
      <c r="LJM46" s="134"/>
      <c r="LJN46" s="134"/>
      <c r="LJO46" s="134"/>
      <c r="LJP46" s="134"/>
      <c r="LJQ46" s="134"/>
      <c r="LJR46" s="134"/>
      <c r="LJS46" s="134"/>
      <c r="LJT46" s="134"/>
      <c r="LJU46" s="134"/>
      <c r="LJV46" s="134"/>
      <c r="LJW46" s="134"/>
      <c r="LJX46" s="134"/>
      <c r="LJY46" s="134"/>
      <c r="LJZ46" s="134"/>
      <c r="LKA46" s="134"/>
      <c r="LKB46" s="134"/>
      <c r="LKC46" s="134"/>
      <c r="LKD46" s="134"/>
      <c r="LKE46" s="134"/>
      <c r="LKF46" s="134"/>
      <c r="LKG46" s="134"/>
      <c r="LKH46" s="134"/>
      <c r="LKI46" s="134"/>
      <c r="LKJ46" s="134"/>
      <c r="LKK46" s="134"/>
      <c r="LKL46" s="134"/>
      <c r="LKM46" s="134"/>
      <c r="LKN46" s="134"/>
      <c r="LKO46" s="134"/>
      <c r="LKP46" s="134"/>
      <c r="LKQ46" s="134"/>
      <c r="LKR46" s="134"/>
      <c r="LKS46" s="134"/>
      <c r="LKT46" s="134"/>
      <c r="LKU46" s="134"/>
      <c r="LKV46" s="134"/>
      <c r="LKW46" s="134"/>
      <c r="LKX46" s="134"/>
      <c r="LKY46" s="134"/>
      <c r="LKZ46" s="134"/>
      <c r="LLA46" s="134"/>
      <c r="LLB46" s="134"/>
      <c r="LLC46" s="134"/>
      <c r="LLD46" s="134"/>
      <c r="LLE46" s="134"/>
      <c r="LLF46" s="134"/>
      <c r="LLG46" s="134"/>
      <c r="LLH46" s="134"/>
      <c r="LLI46" s="134"/>
      <c r="LLJ46" s="134"/>
      <c r="LLK46" s="134"/>
      <c r="LLL46" s="134"/>
      <c r="LLM46" s="134"/>
      <c r="LLN46" s="134"/>
      <c r="LLO46" s="134"/>
      <c r="LLP46" s="134"/>
      <c r="LLQ46" s="134"/>
      <c r="LLR46" s="134"/>
      <c r="LLS46" s="134"/>
      <c r="LLT46" s="134"/>
      <c r="LLU46" s="134"/>
      <c r="LLV46" s="134"/>
      <c r="LLW46" s="134"/>
      <c r="LLX46" s="134"/>
      <c r="LLY46" s="134"/>
      <c r="LLZ46" s="134"/>
      <c r="LMA46" s="134"/>
      <c r="LMB46" s="134"/>
      <c r="LMC46" s="134"/>
      <c r="LMD46" s="134"/>
      <c r="LME46" s="134"/>
      <c r="LMF46" s="134"/>
      <c r="LMG46" s="134"/>
      <c r="LMH46" s="134"/>
      <c r="LMI46" s="134"/>
      <c r="LMJ46" s="134"/>
      <c r="LMK46" s="134"/>
      <c r="LML46" s="134"/>
      <c r="LMM46" s="134"/>
      <c r="LMN46" s="134"/>
      <c r="LMO46" s="134"/>
      <c r="LMP46" s="134"/>
      <c r="LMQ46" s="134"/>
      <c r="LMR46" s="134"/>
      <c r="LMS46" s="134"/>
      <c r="LMT46" s="134"/>
      <c r="LMU46" s="134"/>
      <c r="LMV46" s="134"/>
      <c r="LMW46" s="134"/>
      <c r="LMX46" s="134"/>
      <c r="LMY46" s="134"/>
      <c r="LMZ46" s="134"/>
      <c r="LNA46" s="134"/>
      <c r="LNB46" s="134"/>
      <c r="LNC46" s="134"/>
      <c r="LND46" s="134"/>
      <c r="LNE46" s="134"/>
      <c r="LNF46" s="134"/>
      <c r="LNG46" s="134"/>
      <c r="LNH46" s="134"/>
      <c r="LNI46" s="134"/>
      <c r="LNJ46" s="134"/>
      <c r="LNK46" s="134"/>
      <c r="LNL46" s="134"/>
      <c r="LNM46" s="134"/>
      <c r="LNN46" s="134"/>
      <c r="LNO46" s="134"/>
      <c r="LNP46" s="134"/>
      <c r="LNQ46" s="134"/>
      <c r="LNR46" s="134"/>
      <c r="LNS46" s="134"/>
      <c r="LNT46" s="134"/>
      <c r="LNU46" s="134"/>
      <c r="LNV46" s="134"/>
      <c r="LNW46" s="134"/>
      <c r="LNX46" s="134"/>
      <c r="LNY46" s="134"/>
      <c r="LNZ46" s="134"/>
      <c r="LOA46" s="134"/>
      <c r="LOB46" s="134"/>
      <c r="LOC46" s="134"/>
      <c r="LOD46" s="134"/>
      <c r="LOE46" s="134"/>
      <c r="LOF46" s="134"/>
      <c r="LOG46" s="134"/>
      <c r="LOH46" s="134"/>
      <c r="LOI46" s="134"/>
      <c r="LOJ46" s="134"/>
      <c r="LOK46" s="134"/>
      <c r="LOL46" s="134"/>
      <c r="LOM46" s="134"/>
      <c r="LON46" s="134"/>
      <c r="LOO46" s="134"/>
      <c r="LOP46" s="134"/>
      <c r="LOQ46" s="134"/>
      <c r="LOR46" s="134"/>
      <c r="LOS46" s="134"/>
      <c r="LOT46" s="134"/>
      <c r="LOU46" s="134"/>
      <c r="LOV46" s="134"/>
      <c r="LOW46" s="134"/>
      <c r="LOX46" s="134"/>
      <c r="LOY46" s="134"/>
      <c r="LOZ46" s="134"/>
      <c r="LPA46" s="134"/>
      <c r="LPB46" s="134"/>
      <c r="LPC46" s="134"/>
      <c r="LPD46" s="134"/>
      <c r="LPE46" s="134"/>
      <c r="LPF46" s="134"/>
      <c r="LPG46" s="134"/>
      <c r="LPH46" s="134"/>
      <c r="LPI46" s="134"/>
      <c r="LPJ46" s="134"/>
      <c r="LPK46" s="134"/>
      <c r="LPL46" s="134"/>
      <c r="LPM46" s="134"/>
      <c r="LPN46" s="134"/>
      <c r="LPO46" s="134"/>
      <c r="LPP46" s="134"/>
      <c r="LPQ46" s="134"/>
      <c r="LPR46" s="134"/>
      <c r="LPS46" s="134"/>
      <c r="LPT46" s="134"/>
      <c r="LPU46" s="134"/>
      <c r="LPV46" s="134"/>
      <c r="LPW46" s="134"/>
      <c r="LPX46" s="134"/>
      <c r="LPY46" s="134"/>
      <c r="LPZ46" s="134"/>
      <c r="LQA46" s="134"/>
      <c r="LQB46" s="134"/>
      <c r="LQC46" s="134"/>
      <c r="LQD46" s="134"/>
      <c r="LQE46" s="134"/>
      <c r="LQF46" s="134"/>
      <c r="LQG46" s="134"/>
      <c r="LQH46" s="134"/>
      <c r="LQI46" s="134"/>
      <c r="LQJ46" s="134"/>
      <c r="LQK46" s="134"/>
      <c r="LQL46" s="134"/>
      <c r="LQM46" s="134"/>
      <c r="LQN46" s="134"/>
      <c r="LQO46" s="134"/>
      <c r="LQP46" s="134"/>
      <c r="LQQ46" s="134"/>
      <c r="LQR46" s="134"/>
      <c r="LQS46" s="134"/>
      <c r="LQT46" s="134"/>
      <c r="LQU46" s="134"/>
      <c r="LQV46" s="134"/>
      <c r="LQW46" s="134"/>
      <c r="LQX46" s="134"/>
      <c r="LQY46" s="134"/>
      <c r="LQZ46" s="134"/>
      <c r="LRA46" s="134"/>
      <c r="LRB46" s="134"/>
      <c r="LRC46" s="134"/>
      <c r="LRD46" s="134"/>
      <c r="LRE46" s="134"/>
      <c r="LRF46" s="134"/>
      <c r="LRG46" s="134"/>
      <c r="LRH46" s="134"/>
      <c r="LRI46" s="134"/>
      <c r="LRJ46" s="134"/>
      <c r="LRK46" s="134"/>
      <c r="LRL46" s="134"/>
      <c r="LRM46" s="134"/>
      <c r="LRN46" s="134"/>
      <c r="LRO46" s="134"/>
      <c r="LRP46" s="134"/>
      <c r="LRQ46" s="134"/>
      <c r="LRR46" s="134"/>
      <c r="LRS46" s="134"/>
      <c r="LRT46" s="134"/>
      <c r="LRU46" s="134"/>
      <c r="LRV46" s="134"/>
      <c r="LRW46" s="134"/>
      <c r="LRX46" s="134"/>
      <c r="LRY46" s="134"/>
      <c r="LRZ46" s="134"/>
      <c r="LSA46" s="134"/>
      <c r="LSB46" s="134"/>
      <c r="LSC46" s="134"/>
      <c r="LSD46" s="134"/>
      <c r="LSE46" s="134"/>
      <c r="LSF46" s="134"/>
      <c r="LSG46" s="134"/>
      <c r="LSH46" s="134"/>
      <c r="LSI46" s="134"/>
      <c r="LSJ46" s="134"/>
      <c r="LSK46" s="134"/>
      <c r="LSL46" s="134"/>
      <c r="LSM46" s="134"/>
      <c r="LSN46" s="134"/>
      <c r="LSO46" s="134"/>
      <c r="LSP46" s="134"/>
      <c r="LSQ46" s="134"/>
      <c r="LSR46" s="134"/>
      <c r="LSS46" s="134"/>
      <c r="LST46" s="134"/>
      <c r="LSU46" s="134"/>
      <c r="LSV46" s="134"/>
      <c r="LSW46" s="134"/>
      <c r="LSX46" s="134"/>
      <c r="LSY46" s="134"/>
      <c r="LSZ46" s="134"/>
      <c r="LTA46" s="134"/>
      <c r="LTB46" s="134"/>
      <c r="LTC46" s="134"/>
      <c r="LTD46" s="134"/>
      <c r="LTE46" s="134"/>
      <c r="LTF46" s="134"/>
      <c r="LTG46" s="134"/>
      <c r="LTH46" s="134"/>
      <c r="LTI46" s="134"/>
      <c r="LTJ46" s="134"/>
      <c r="LTK46" s="134"/>
      <c r="LTL46" s="134"/>
      <c r="LTM46" s="134"/>
      <c r="LTN46" s="134"/>
      <c r="LTO46" s="134"/>
      <c r="LTP46" s="134"/>
      <c r="LTQ46" s="134"/>
      <c r="LTR46" s="134"/>
      <c r="LTS46" s="134"/>
      <c r="LTT46" s="134"/>
      <c r="LTU46" s="134"/>
      <c r="LTV46" s="134"/>
      <c r="LTW46" s="134"/>
      <c r="LTX46" s="134"/>
      <c r="LTY46" s="134"/>
      <c r="LTZ46" s="134"/>
      <c r="LUA46" s="134"/>
      <c r="LUB46" s="134"/>
      <c r="LUC46" s="134"/>
      <c r="LUD46" s="134"/>
      <c r="LUE46" s="134"/>
      <c r="LUF46" s="134"/>
      <c r="LUG46" s="134"/>
      <c r="LUH46" s="134"/>
      <c r="LUI46" s="134"/>
      <c r="LUJ46" s="134"/>
      <c r="LUK46" s="134"/>
      <c r="LUL46" s="134"/>
      <c r="LUM46" s="134"/>
      <c r="LUN46" s="134"/>
      <c r="LUO46" s="134"/>
      <c r="LUP46" s="134"/>
      <c r="LUQ46" s="134"/>
      <c r="LUR46" s="134"/>
      <c r="LUS46" s="134"/>
      <c r="LUT46" s="134"/>
      <c r="LUU46" s="134"/>
      <c r="LUV46" s="134"/>
      <c r="LUW46" s="134"/>
      <c r="LUX46" s="134"/>
      <c r="LUY46" s="134"/>
      <c r="LUZ46" s="134"/>
      <c r="LVA46" s="134"/>
      <c r="LVB46" s="134"/>
      <c r="LVC46" s="134"/>
      <c r="LVD46" s="134"/>
      <c r="LVE46" s="134"/>
      <c r="LVF46" s="134"/>
      <c r="LVG46" s="134"/>
      <c r="LVH46" s="134"/>
      <c r="LVI46" s="134"/>
      <c r="LVJ46" s="134"/>
      <c r="LVK46" s="134"/>
      <c r="LVL46" s="134"/>
      <c r="LVM46" s="134"/>
      <c r="LVN46" s="134"/>
      <c r="LVO46" s="134"/>
      <c r="LVP46" s="134"/>
      <c r="LVQ46" s="134"/>
      <c r="LVR46" s="134"/>
      <c r="LVS46" s="134"/>
      <c r="LVT46" s="134"/>
      <c r="LVU46" s="134"/>
      <c r="LVV46" s="134"/>
      <c r="LVW46" s="134"/>
      <c r="LVX46" s="134"/>
      <c r="LVY46" s="134"/>
      <c r="LVZ46" s="134"/>
      <c r="LWA46" s="134"/>
      <c r="LWB46" s="134"/>
      <c r="LWC46" s="134"/>
      <c r="LWD46" s="134"/>
      <c r="LWE46" s="134"/>
      <c r="LWF46" s="134"/>
      <c r="LWG46" s="134"/>
      <c r="LWH46" s="134"/>
      <c r="LWI46" s="134"/>
      <c r="LWJ46" s="134"/>
      <c r="LWK46" s="134"/>
      <c r="LWL46" s="134"/>
      <c r="LWM46" s="134"/>
      <c r="LWN46" s="134"/>
      <c r="LWO46" s="134"/>
      <c r="LWP46" s="134"/>
      <c r="LWQ46" s="134"/>
      <c r="LWR46" s="134"/>
      <c r="LWS46" s="134"/>
      <c r="LWT46" s="134"/>
      <c r="LWU46" s="134"/>
      <c r="LWV46" s="134"/>
      <c r="LWW46" s="134"/>
      <c r="LWX46" s="134"/>
      <c r="LWY46" s="134"/>
      <c r="LWZ46" s="134"/>
      <c r="LXA46" s="134"/>
      <c r="LXB46" s="134"/>
      <c r="LXC46" s="134"/>
      <c r="LXD46" s="134"/>
      <c r="LXE46" s="134"/>
      <c r="LXF46" s="134"/>
      <c r="LXG46" s="134"/>
      <c r="LXH46" s="134"/>
      <c r="LXI46" s="134"/>
      <c r="LXJ46" s="134"/>
      <c r="LXK46" s="134"/>
      <c r="LXL46" s="134"/>
      <c r="LXM46" s="134"/>
      <c r="LXN46" s="134"/>
      <c r="LXO46" s="134"/>
      <c r="LXP46" s="134"/>
      <c r="LXQ46" s="134"/>
      <c r="LXR46" s="134"/>
      <c r="LXS46" s="134"/>
      <c r="LXT46" s="134"/>
      <c r="LXU46" s="134"/>
      <c r="LXV46" s="134"/>
      <c r="LXW46" s="134"/>
      <c r="LXX46" s="134"/>
      <c r="LXY46" s="134"/>
      <c r="LXZ46" s="134"/>
      <c r="LYA46" s="134"/>
      <c r="LYB46" s="134"/>
      <c r="LYC46" s="134"/>
      <c r="LYD46" s="134"/>
      <c r="LYE46" s="134"/>
      <c r="LYF46" s="134"/>
      <c r="LYG46" s="134"/>
      <c r="LYH46" s="134"/>
      <c r="LYI46" s="134"/>
      <c r="LYJ46" s="134"/>
      <c r="LYK46" s="134"/>
      <c r="LYL46" s="134"/>
      <c r="LYM46" s="134"/>
      <c r="LYN46" s="134"/>
      <c r="LYO46" s="134"/>
      <c r="LYP46" s="134"/>
      <c r="LYQ46" s="134"/>
      <c r="LYR46" s="134"/>
      <c r="LYS46" s="134"/>
      <c r="LYT46" s="134"/>
      <c r="LYU46" s="134"/>
      <c r="LYV46" s="134"/>
      <c r="LYW46" s="134"/>
      <c r="LYX46" s="134"/>
      <c r="LYY46" s="134"/>
      <c r="LYZ46" s="134"/>
      <c r="LZA46" s="134"/>
      <c r="LZB46" s="134"/>
      <c r="LZC46" s="134"/>
      <c r="LZD46" s="134"/>
      <c r="LZE46" s="134"/>
      <c r="LZF46" s="134"/>
      <c r="LZG46" s="134"/>
      <c r="LZH46" s="134"/>
      <c r="LZI46" s="134"/>
      <c r="LZJ46" s="134"/>
      <c r="LZK46" s="134"/>
      <c r="LZL46" s="134"/>
      <c r="LZM46" s="134"/>
      <c r="LZN46" s="134"/>
      <c r="LZO46" s="134"/>
      <c r="LZP46" s="134"/>
      <c r="LZQ46" s="134"/>
      <c r="LZR46" s="134"/>
      <c r="LZS46" s="134"/>
      <c r="LZT46" s="134"/>
      <c r="LZU46" s="134"/>
      <c r="LZV46" s="134"/>
      <c r="LZW46" s="134"/>
      <c r="LZX46" s="134"/>
      <c r="LZY46" s="134"/>
      <c r="LZZ46" s="134"/>
      <c r="MAA46" s="134"/>
      <c r="MAB46" s="134"/>
      <c r="MAC46" s="134"/>
      <c r="MAD46" s="134"/>
      <c r="MAE46" s="134"/>
      <c r="MAF46" s="134"/>
      <c r="MAG46" s="134"/>
      <c r="MAH46" s="134"/>
      <c r="MAI46" s="134"/>
      <c r="MAJ46" s="134"/>
      <c r="MAK46" s="134"/>
      <c r="MAL46" s="134"/>
      <c r="MAM46" s="134"/>
      <c r="MAN46" s="134"/>
      <c r="MAO46" s="134"/>
      <c r="MAP46" s="134"/>
      <c r="MAQ46" s="134"/>
      <c r="MAR46" s="134"/>
      <c r="MAS46" s="134"/>
      <c r="MAT46" s="134"/>
      <c r="MAU46" s="134"/>
      <c r="MAV46" s="134"/>
      <c r="MAW46" s="134"/>
      <c r="MAX46" s="134"/>
      <c r="MAY46" s="134"/>
      <c r="MAZ46" s="134"/>
      <c r="MBA46" s="134"/>
      <c r="MBB46" s="134"/>
      <c r="MBC46" s="134"/>
      <c r="MBD46" s="134"/>
      <c r="MBE46" s="134"/>
      <c r="MBF46" s="134"/>
      <c r="MBG46" s="134"/>
      <c r="MBH46" s="134"/>
      <c r="MBI46" s="134"/>
      <c r="MBJ46" s="134"/>
      <c r="MBK46" s="134"/>
      <c r="MBL46" s="134"/>
      <c r="MBM46" s="134"/>
      <c r="MBN46" s="134"/>
      <c r="MBO46" s="134"/>
      <c r="MBP46" s="134"/>
      <c r="MBQ46" s="134"/>
      <c r="MBR46" s="134"/>
      <c r="MBS46" s="134"/>
      <c r="MBT46" s="134"/>
      <c r="MBU46" s="134"/>
      <c r="MBV46" s="134"/>
      <c r="MBW46" s="134"/>
      <c r="MBX46" s="134"/>
      <c r="MBY46" s="134"/>
      <c r="MBZ46" s="134"/>
      <c r="MCA46" s="134"/>
      <c r="MCB46" s="134"/>
      <c r="MCC46" s="134"/>
      <c r="MCD46" s="134"/>
      <c r="MCE46" s="134"/>
      <c r="MCF46" s="134"/>
      <c r="MCG46" s="134"/>
      <c r="MCH46" s="134"/>
      <c r="MCI46" s="134"/>
      <c r="MCJ46" s="134"/>
      <c r="MCK46" s="134"/>
      <c r="MCL46" s="134"/>
      <c r="MCM46" s="134"/>
      <c r="MCN46" s="134"/>
      <c r="MCO46" s="134"/>
      <c r="MCP46" s="134"/>
      <c r="MCQ46" s="134"/>
      <c r="MCR46" s="134"/>
      <c r="MCS46" s="134"/>
      <c r="MCT46" s="134"/>
      <c r="MCU46" s="134"/>
      <c r="MCV46" s="134"/>
      <c r="MCW46" s="134"/>
      <c r="MCX46" s="134"/>
      <c r="MCY46" s="134"/>
      <c r="MCZ46" s="134"/>
      <c r="MDA46" s="134"/>
      <c r="MDB46" s="134"/>
      <c r="MDC46" s="134"/>
      <c r="MDD46" s="134"/>
      <c r="MDE46" s="134"/>
      <c r="MDF46" s="134"/>
      <c r="MDG46" s="134"/>
      <c r="MDH46" s="134"/>
      <c r="MDI46" s="134"/>
      <c r="MDJ46" s="134"/>
      <c r="MDK46" s="134"/>
      <c r="MDL46" s="134"/>
      <c r="MDM46" s="134"/>
      <c r="MDN46" s="134"/>
      <c r="MDO46" s="134"/>
      <c r="MDP46" s="134"/>
      <c r="MDQ46" s="134"/>
      <c r="MDR46" s="134"/>
      <c r="MDS46" s="134"/>
      <c r="MDT46" s="134"/>
      <c r="MDU46" s="134"/>
      <c r="MDV46" s="134"/>
      <c r="MDW46" s="134"/>
      <c r="MDX46" s="134"/>
      <c r="MDY46" s="134"/>
      <c r="MDZ46" s="134"/>
      <c r="MEA46" s="134"/>
      <c r="MEB46" s="134"/>
      <c r="MEC46" s="134"/>
      <c r="MED46" s="134"/>
      <c r="MEE46" s="134"/>
      <c r="MEF46" s="134"/>
      <c r="MEG46" s="134"/>
      <c r="MEH46" s="134"/>
      <c r="MEI46" s="134"/>
      <c r="MEJ46" s="134"/>
      <c r="MEK46" s="134"/>
      <c r="MEL46" s="134"/>
      <c r="MEM46" s="134"/>
      <c r="MEN46" s="134"/>
      <c r="MEO46" s="134"/>
      <c r="MEP46" s="134"/>
      <c r="MEQ46" s="134"/>
      <c r="MER46" s="134"/>
      <c r="MES46" s="134"/>
      <c r="MET46" s="134"/>
      <c r="MEU46" s="134"/>
      <c r="MEV46" s="134"/>
      <c r="MEW46" s="134"/>
      <c r="MEX46" s="134"/>
      <c r="MEY46" s="134"/>
      <c r="MEZ46" s="134"/>
      <c r="MFA46" s="134"/>
      <c r="MFB46" s="134"/>
      <c r="MFC46" s="134"/>
      <c r="MFD46" s="134"/>
      <c r="MFE46" s="134"/>
      <c r="MFF46" s="134"/>
      <c r="MFG46" s="134"/>
      <c r="MFH46" s="134"/>
      <c r="MFI46" s="134"/>
      <c r="MFJ46" s="134"/>
      <c r="MFK46" s="134"/>
      <c r="MFL46" s="134"/>
      <c r="MFM46" s="134"/>
      <c r="MFN46" s="134"/>
      <c r="MFO46" s="134"/>
      <c r="MFP46" s="134"/>
      <c r="MFQ46" s="134"/>
      <c r="MFR46" s="134"/>
      <c r="MFS46" s="134"/>
      <c r="MFT46" s="134"/>
      <c r="MFU46" s="134"/>
      <c r="MFV46" s="134"/>
      <c r="MFW46" s="134"/>
      <c r="MFX46" s="134"/>
      <c r="MFY46" s="134"/>
      <c r="MFZ46" s="134"/>
      <c r="MGA46" s="134"/>
      <c r="MGB46" s="134"/>
      <c r="MGC46" s="134"/>
      <c r="MGD46" s="134"/>
      <c r="MGE46" s="134"/>
      <c r="MGF46" s="134"/>
      <c r="MGG46" s="134"/>
      <c r="MGH46" s="134"/>
      <c r="MGI46" s="134"/>
      <c r="MGJ46" s="134"/>
      <c r="MGK46" s="134"/>
      <c r="MGL46" s="134"/>
      <c r="MGM46" s="134"/>
      <c r="MGN46" s="134"/>
      <c r="MGO46" s="134"/>
      <c r="MGP46" s="134"/>
      <c r="MGQ46" s="134"/>
      <c r="MGR46" s="134"/>
      <c r="MGS46" s="134"/>
      <c r="MGT46" s="134"/>
      <c r="MGU46" s="134"/>
      <c r="MGV46" s="134"/>
      <c r="MGW46" s="134"/>
      <c r="MGX46" s="134"/>
      <c r="MGY46" s="134"/>
      <c r="MGZ46" s="134"/>
      <c r="MHA46" s="134"/>
      <c r="MHB46" s="134"/>
      <c r="MHC46" s="134"/>
      <c r="MHD46" s="134"/>
      <c r="MHE46" s="134"/>
      <c r="MHF46" s="134"/>
      <c r="MHG46" s="134"/>
      <c r="MHH46" s="134"/>
      <c r="MHI46" s="134"/>
      <c r="MHJ46" s="134"/>
      <c r="MHK46" s="134"/>
      <c r="MHL46" s="134"/>
      <c r="MHM46" s="134"/>
      <c r="MHN46" s="134"/>
      <c r="MHO46" s="134"/>
      <c r="MHP46" s="134"/>
      <c r="MHQ46" s="134"/>
      <c r="MHR46" s="134"/>
      <c r="MHS46" s="134"/>
      <c r="MHT46" s="134"/>
      <c r="MHU46" s="134"/>
      <c r="MHV46" s="134"/>
      <c r="MHW46" s="134"/>
      <c r="MHX46" s="134"/>
      <c r="MHY46" s="134"/>
      <c r="MHZ46" s="134"/>
      <c r="MIA46" s="134"/>
      <c r="MIB46" s="134"/>
      <c r="MIC46" s="134"/>
      <c r="MID46" s="134"/>
      <c r="MIE46" s="134"/>
      <c r="MIF46" s="134"/>
      <c r="MIG46" s="134"/>
      <c r="MIH46" s="134"/>
      <c r="MII46" s="134"/>
      <c r="MIJ46" s="134"/>
      <c r="MIK46" s="134"/>
      <c r="MIL46" s="134"/>
      <c r="MIM46" s="134"/>
      <c r="MIN46" s="134"/>
      <c r="MIO46" s="134"/>
      <c r="MIP46" s="134"/>
      <c r="MIQ46" s="134"/>
      <c r="MIR46" s="134"/>
      <c r="MIS46" s="134"/>
      <c r="MIT46" s="134"/>
      <c r="MIU46" s="134"/>
      <c r="MIV46" s="134"/>
      <c r="MIW46" s="134"/>
      <c r="MIX46" s="134"/>
      <c r="MIY46" s="134"/>
      <c r="MIZ46" s="134"/>
      <c r="MJA46" s="134"/>
      <c r="MJB46" s="134"/>
      <c r="MJC46" s="134"/>
      <c r="MJD46" s="134"/>
      <c r="MJE46" s="134"/>
      <c r="MJF46" s="134"/>
      <c r="MJG46" s="134"/>
      <c r="MJH46" s="134"/>
      <c r="MJI46" s="134"/>
      <c r="MJJ46" s="134"/>
      <c r="MJK46" s="134"/>
      <c r="MJL46" s="134"/>
      <c r="MJM46" s="134"/>
      <c r="MJN46" s="134"/>
      <c r="MJO46" s="134"/>
      <c r="MJP46" s="134"/>
      <c r="MJQ46" s="134"/>
      <c r="MJR46" s="134"/>
      <c r="MJS46" s="134"/>
      <c r="MJT46" s="134"/>
      <c r="MJU46" s="134"/>
      <c r="MJV46" s="134"/>
      <c r="MJW46" s="134"/>
      <c r="MJX46" s="134"/>
      <c r="MJY46" s="134"/>
      <c r="MJZ46" s="134"/>
      <c r="MKA46" s="134"/>
      <c r="MKB46" s="134"/>
      <c r="MKC46" s="134"/>
      <c r="MKD46" s="134"/>
      <c r="MKE46" s="134"/>
      <c r="MKF46" s="134"/>
      <c r="MKG46" s="134"/>
      <c r="MKH46" s="134"/>
      <c r="MKI46" s="134"/>
      <c r="MKJ46" s="134"/>
      <c r="MKK46" s="134"/>
      <c r="MKL46" s="134"/>
      <c r="MKM46" s="134"/>
      <c r="MKN46" s="134"/>
      <c r="MKO46" s="134"/>
      <c r="MKP46" s="134"/>
      <c r="MKQ46" s="134"/>
      <c r="MKR46" s="134"/>
      <c r="MKS46" s="134"/>
      <c r="MKT46" s="134"/>
      <c r="MKU46" s="134"/>
      <c r="MKV46" s="134"/>
      <c r="MKW46" s="134"/>
      <c r="MKX46" s="134"/>
      <c r="MKY46" s="134"/>
      <c r="MKZ46" s="134"/>
      <c r="MLA46" s="134"/>
      <c r="MLB46" s="134"/>
      <c r="MLC46" s="134"/>
      <c r="MLD46" s="134"/>
      <c r="MLE46" s="134"/>
      <c r="MLF46" s="134"/>
      <c r="MLG46" s="134"/>
      <c r="MLH46" s="134"/>
      <c r="MLI46" s="134"/>
      <c r="MLJ46" s="134"/>
      <c r="MLK46" s="134"/>
      <c r="MLL46" s="134"/>
      <c r="MLM46" s="134"/>
      <c r="MLN46" s="134"/>
      <c r="MLO46" s="134"/>
      <c r="MLP46" s="134"/>
      <c r="MLQ46" s="134"/>
      <c r="MLR46" s="134"/>
      <c r="MLS46" s="134"/>
      <c r="MLT46" s="134"/>
      <c r="MLU46" s="134"/>
      <c r="MLV46" s="134"/>
      <c r="MLW46" s="134"/>
      <c r="MLX46" s="134"/>
      <c r="MLY46" s="134"/>
      <c r="MLZ46" s="134"/>
      <c r="MMA46" s="134"/>
      <c r="MMB46" s="134"/>
      <c r="MMC46" s="134"/>
      <c r="MMD46" s="134"/>
      <c r="MME46" s="134"/>
      <c r="MMF46" s="134"/>
      <c r="MMG46" s="134"/>
      <c r="MMH46" s="134"/>
      <c r="MMI46" s="134"/>
      <c r="MMJ46" s="134"/>
      <c r="MMK46" s="134"/>
      <c r="MML46" s="134"/>
      <c r="MMM46" s="134"/>
      <c r="MMN46" s="134"/>
      <c r="MMO46" s="134"/>
      <c r="MMP46" s="134"/>
      <c r="MMQ46" s="134"/>
      <c r="MMR46" s="134"/>
      <c r="MMS46" s="134"/>
      <c r="MMT46" s="134"/>
      <c r="MMU46" s="134"/>
      <c r="MMV46" s="134"/>
      <c r="MMW46" s="134"/>
      <c r="MMX46" s="134"/>
      <c r="MMY46" s="134"/>
      <c r="MMZ46" s="134"/>
      <c r="MNA46" s="134"/>
      <c r="MNB46" s="134"/>
      <c r="MNC46" s="134"/>
      <c r="MND46" s="134"/>
      <c r="MNE46" s="134"/>
      <c r="MNF46" s="134"/>
      <c r="MNG46" s="134"/>
      <c r="MNH46" s="134"/>
      <c r="MNI46" s="134"/>
      <c r="MNJ46" s="134"/>
      <c r="MNK46" s="134"/>
      <c r="MNL46" s="134"/>
      <c r="MNM46" s="134"/>
      <c r="MNN46" s="134"/>
      <c r="MNO46" s="134"/>
      <c r="MNP46" s="134"/>
      <c r="MNQ46" s="134"/>
      <c r="MNR46" s="134"/>
      <c r="MNS46" s="134"/>
      <c r="MNT46" s="134"/>
      <c r="MNU46" s="134"/>
      <c r="MNV46" s="134"/>
      <c r="MNW46" s="134"/>
      <c r="MNX46" s="134"/>
      <c r="MNY46" s="134"/>
      <c r="MNZ46" s="134"/>
      <c r="MOA46" s="134"/>
      <c r="MOB46" s="134"/>
      <c r="MOC46" s="134"/>
      <c r="MOD46" s="134"/>
      <c r="MOE46" s="134"/>
      <c r="MOF46" s="134"/>
      <c r="MOG46" s="134"/>
      <c r="MOH46" s="134"/>
      <c r="MOI46" s="134"/>
      <c r="MOJ46" s="134"/>
      <c r="MOK46" s="134"/>
      <c r="MOL46" s="134"/>
      <c r="MOM46" s="134"/>
      <c r="MON46" s="134"/>
      <c r="MOO46" s="134"/>
      <c r="MOP46" s="134"/>
      <c r="MOQ46" s="134"/>
      <c r="MOR46" s="134"/>
      <c r="MOS46" s="134"/>
      <c r="MOT46" s="134"/>
      <c r="MOU46" s="134"/>
      <c r="MOV46" s="134"/>
      <c r="MOW46" s="134"/>
      <c r="MOX46" s="134"/>
      <c r="MOY46" s="134"/>
      <c r="MOZ46" s="134"/>
      <c r="MPA46" s="134"/>
      <c r="MPB46" s="134"/>
      <c r="MPC46" s="134"/>
      <c r="MPD46" s="134"/>
      <c r="MPE46" s="134"/>
      <c r="MPF46" s="134"/>
      <c r="MPG46" s="134"/>
      <c r="MPH46" s="134"/>
      <c r="MPI46" s="134"/>
      <c r="MPJ46" s="134"/>
      <c r="MPK46" s="134"/>
      <c r="MPL46" s="134"/>
      <c r="MPM46" s="134"/>
      <c r="MPN46" s="134"/>
      <c r="MPO46" s="134"/>
      <c r="MPP46" s="134"/>
      <c r="MPQ46" s="134"/>
      <c r="MPR46" s="134"/>
      <c r="MPS46" s="134"/>
      <c r="MPT46" s="134"/>
      <c r="MPU46" s="134"/>
      <c r="MPV46" s="134"/>
      <c r="MPW46" s="134"/>
      <c r="MPX46" s="134"/>
      <c r="MPY46" s="134"/>
      <c r="MPZ46" s="134"/>
      <c r="MQA46" s="134"/>
      <c r="MQB46" s="134"/>
      <c r="MQC46" s="134"/>
      <c r="MQD46" s="134"/>
      <c r="MQE46" s="134"/>
      <c r="MQF46" s="134"/>
      <c r="MQG46" s="134"/>
      <c r="MQH46" s="134"/>
      <c r="MQI46" s="134"/>
      <c r="MQJ46" s="134"/>
      <c r="MQK46" s="134"/>
      <c r="MQL46" s="134"/>
      <c r="MQM46" s="134"/>
      <c r="MQN46" s="134"/>
      <c r="MQO46" s="134"/>
      <c r="MQP46" s="134"/>
      <c r="MQQ46" s="134"/>
      <c r="MQR46" s="134"/>
      <c r="MQS46" s="134"/>
      <c r="MQT46" s="134"/>
      <c r="MQU46" s="134"/>
      <c r="MQV46" s="134"/>
      <c r="MQW46" s="134"/>
      <c r="MQX46" s="134"/>
      <c r="MQY46" s="134"/>
      <c r="MQZ46" s="134"/>
      <c r="MRA46" s="134"/>
      <c r="MRB46" s="134"/>
      <c r="MRC46" s="134"/>
      <c r="MRD46" s="134"/>
      <c r="MRE46" s="134"/>
      <c r="MRF46" s="134"/>
      <c r="MRG46" s="134"/>
      <c r="MRH46" s="134"/>
      <c r="MRI46" s="134"/>
      <c r="MRJ46" s="134"/>
      <c r="MRK46" s="134"/>
      <c r="MRL46" s="134"/>
      <c r="MRM46" s="134"/>
      <c r="MRN46" s="134"/>
      <c r="MRO46" s="134"/>
      <c r="MRP46" s="134"/>
      <c r="MRQ46" s="134"/>
      <c r="MRR46" s="134"/>
      <c r="MRS46" s="134"/>
      <c r="MRT46" s="134"/>
      <c r="MRU46" s="134"/>
      <c r="MRV46" s="134"/>
      <c r="MRW46" s="134"/>
      <c r="MRX46" s="134"/>
      <c r="MRY46" s="134"/>
      <c r="MRZ46" s="134"/>
      <c r="MSA46" s="134"/>
      <c r="MSB46" s="134"/>
      <c r="MSC46" s="134"/>
      <c r="MSD46" s="134"/>
      <c r="MSE46" s="134"/>
      <c r="MSF46" s="134"/>
      <c r="MSG46" s="134"/>
      <c r="MSH46" s="134"/>
      <c r="MSI46" s="134"/>
      <c r="MSJ46" s="134"/>
      <c r="MSK46" s="134"/>
      <c r="MSL46" s="134"/>
      <c r="MSM46" s="134"/>
      <c r="MSN46" s="134"/>
      <c r="MSO46" s="134"/>
      <c r="MSP46" s="134"/>
      <c r="MSQ46" s="134"/>
      <c r="MSR46" s="134"/>
      <c r="MSS46" s="134"/>
      <c r="MST46" s="134"/>
      <c r="MSU46" s="134"/>
      <c r="MSV46" s="134"/>
      <c r="MSW46" s="134"/>
      <c r="MSX46" s="134"/>
      <c r="MSY46" s="134"/>
      <c r="MSZ46" s="134"/>
      <c r="MTA46" s="134"/>
      <c r="MTB46" s="134"/>
      <c r="MTC46" s="134"/>
      <c r="MTD46" s="134"/>
      <c r="MTE46" s="134"/>
      <c r="MTF46" s="134"/>
      <c r="MTG46" s="134"/>
      <c r="MTH46" s="134"/>
      <c r="MTI46" s="134"/>
      <c r="MTJ46" s="134"/>
      <c r="MTK46" s="134"/>
      <c r="MTL46" s="134"/>
      <c r="MTM46" s="134"/>
      <c r="MTN46" s="134"/>
      <c r="MTO46" s="134"/>
      <c r="MTP46" s="134"/>
      <c r="MTQ46" s="134"/>
      <c r="MTR46" s="134"/>
      <c r="MTS46" s="134"/>
      <c r="MTT46" s="134"/>
      <c r="MTU46" s="134"/>
      <c r="MTV46" s="134"/>
      <c r="MTW46" s="134"/>
      <c r="MTX46" s="134"/>
      <c r="MTY46" s="134"/>
      <c r="MTZ46" s="134"/>
      <c r="MUA46" s="134"/>
      <c r="MUB46" s="134"/>
      <c r="MUC46" s="134"/>
      <c r="MUD46" s="134"/>
      <c r="MUE46" s="134"/>
      <c r="MUF46" s="134"/>
      <c r="MUG46" s="134"/>
      <c r="MUH46" s="134"/>
      <c r="MUI46" s="134"/>
      <c r="MUJ46" s="134"/>
      <c r="MUK46" s="134"/>
      <c r="MUL46" s="134"/>
      <c r="MUM46" s="134"/>
      <c r="MUN46" s="134"/>
      <c r="MUO46" s="134"/>
      <c r="MUP46" s="134"/>
      <c r="MUQ46" s="134"/>
      <c r="MUR46" s="134"/>
      <c r="MUS46" s="134"/>
      <c r="MUT46" s="134"/>
      <c r="MUU46" s="134"/>
      <c r="MUV46" s="134"/>
      <c r="MUW46" s="134"/>
      <c r="MUX46" s="134"/>
      <c r="MUY46" s="134"/>
      <c r="MUZ46" s="134"/>
      <c r="MVA46" s="134"/>
      <c r="MVB46" s="134"/>
      <c r="MVC46" s="134"/>
      <c r="MVD46" s="134"/>
      <c r="MVE46" s="134"/>
      <c r="MVF46" s="134"/>
      <c r="MVG46" s="134"/>
      <c r="MVH46" s="134"/>
      <c r="MVI46" s="134"/>
      <c r="MVJ46" s="134"/>
      <c r="MVK46" s="134"/>
      <c r="MVL46" s="134"/>
      <c r="MVM46" s="134"/>
      <c r="MVN46" s="134"/>
      <c r="MVO46" s="134"/>
      <c r="MVP46" s="134"/>
      <c r="MVQ46" s="134"/>
      <c r="MVR46" s="134"/>
      <c r="MVS46" s="134"/>
      <c r="MVT46" s="134"/>
      <c r="MVU46" s="134"/>
      <c r="MVV46" s="134"/>
      <c r="MVW46" s="134"/>
      <c r="MVX46" s="134"/>
      <c r="MVY46" s="134"/>
      <c r="MVZ46" s="134"/>
      <c r="MWA46" s="134"/>
      <c r="MWB46" s="134"/>
      <c r="MWC46" s="134"/>
      <c r="MWD46" s="134"/>
      <c r="MWE46" s="134"/>
      <c r="MWF46" s="134"/>
      <c r="MWG46" s="134"/>
      <c r="MWH46" s="134"/>
      <c r="MWI46" s="134"/>
      <c r="MWJ46" s="134"/>
      <c r="MWK46" s="134"/>
      <c r="MWL46" s="134"/>
      <c r="MWM46" s="134"/>
      <c r="MWN46" s="134"/>
      <c r="MWO46" s="134"/>
      <c r="MWP46" s="134"/>
      <c r="MWQ46" s="134"/>
      <c r="MWR46" s="134"/>
      <c r="MWS46" s="134"/>
      <c r="MWT46" s="134"/>
      <c r="MWU46" s="134"/>
      <c r="MWV46" s="134"/>
      <c r="MWW46" s="134"/>
      <c r="MWX46" s="134"/>
      <c r="MWY46" s="134"/>
      <c r="MWZ46" s="134"/>
      <c r="MXA46" s="134"/>
      <c r="MXB46" s="134"/>
      <c r="MXC46" s="134"/>
      <c r="MXD46" s="134"/>
      <c r="MXE46" s="134"/>
      <c r="MXF46" s="134"/>
      <c r="MXG46" s="134"/>
      <c r="MXH46" s="134"/>
      <c r="MXI46" s="134"/>
      <c r="MXJ46" s="134"/>
      <c r="MXK46" s="134"/>
      <c r="MXL46" s="134"/>
      <c r="MXM46" s="134"/>
      <c r="MXN46" s="134"/>
      <c r="MXO46" s="134"/>
      <c r="MXP46" s="134"/>
      <c r="MXQ46" s="134"/>
      <c r="MXR46" s="134"/>
      <c r="MXS46" s="134"/>
      <c r="MXT46" s="134"/>
      <c r="MXU46" s="134"/>
      <c r="MXV46" s="134"/>
      <c r="MXW46" s="134"/>
      <c r="MXX46" s="134"/>
      <c r="MXY46" s="134"/>
      <c r="MXZ46" s="134"/>
      <c r="MYA46" s="134"/>
      <c r="MYB46" s="134"/>
      <c r="MYC46" s="134"/>
      <c r="MYD46" s="134"/>
      <c r="MYE46" s="134"/>
      <c r="MYF46" s="134"/>
      <c r="MYG46" s="134"/>
      <c r="MYH46" s="134"/>
      <c r="MYI46" s="134"/>
      <c r="MYJ46" s="134"/>
      <c r="MYK46" s="134"/>
      <c r="MYL46" s="134"/>
      <c r="MYM46" s="134"/>
      <c r="MYN46" s="134"/>
      <c r="MYO46" s="134"/>
      <c r="MYP46" s="134"/>
      <c r="MYQ46" s="134"/>
      <c r="MYR46" s="134"/>
      <c r="MYS46" s="134"/>
      <c r="MYT46" s="134"/>
      <c r="MYU46" s="134"/>
      <c r="MYV46" s="134"/>
      <c r="MYW46" s="134"/>
      <c r="MYX46" s="134"/>
      <c r="MYY46" s="134"/>
      <c r="MYZ46" s="134"/>
      <c r="MZA46" s="134"/>
      <c r="MZB46" s="134"/>
      <c r="MZC46" s="134"/>
      <c r="MZD46" s="134"/>
      <c r="MZE46" s="134"/>
      <c r="MZF46" s="134"/>
      <c r="MZG46" s="134"/>
      <c r="MZH46" s="134"/>
      <c r="MZI46" s="134"/>
      <c r="MZJ46" s="134"/>
      <c r="MZK46" s="134"/>
      <c r="MZL46" s="134"/>
      <c r="MZM46" s="134"/>
      <c r="MZN46" s="134"/>
      <c r="MZO46" s="134"/>
      <c r="MZP46" s="134"/>
      <c r="MZQ46" s="134"/>
      <c r="MZR46" s="134"/>
      <c r="MZS46" s="134"/>
      <c r="MZT46" s="134"/>
      <c r="MZU46" s="134"/>
      <c r="MZV46" s="134"/>
      <c r="MZW46" s="134"/>
      <c r="MZX46" s="134"/>
      <c r="MZY46" s="134"/>
      <c r="MZZ46" s="134"/>
      <c r="NAA46" s="134"/>
      <c r="NAB46" s="134"/>
      <c r="NAC46" s="134"/>
      <c r="NAD46" s="134"/>
      <c r="NAE46" s="134"/>
      <c r="NAF46" s="134"/>
      <c r="NAG46" s="134"/>
      <c r="NAH46" s="134"/>
      <c r="NAI46" s="134"/>
      <c r="NAJ46" s="134"/>
      <c r="NAK46" s="134"/>
      <c r="NAL46" s="134"/>
      <c r="NAM46" s="134"/>
      <c r="NAN46" s="134"/>
      <c r="NAO46" s="134"/>
      <c r="NAP46" s="134"/>
      <c r="NAQ46" s="134"/>
      <c r="NAR46" s="134"/>
      <c r="NAS46" s="134"/>
      <c r="NAT46" s="134"/>
      <c r="NAU46" s="134"/>
      <c r="NAV46" s="134"/>
      <c r="NAW46" s="134"/>
      <c r="NAX46" s="134"/>
      <c r="NAY46" s="134"/>
      <c r="NAZ46" s="134"/>
      <c r="NBA46" s="134"/>
      <c r="NBB46" s="134"/>
      <c r="NBC46" s="134"/>
      <c r="NBD46" s="134"/>
      <c r="NBE46" s="134"/>
      <c r="NBF46" s="134"/>
      <c r="NBG46" s="134"/>
      <c r="NBH46" s="134"/>
      <c r="NBI46" s="134"/>
      <c r="NBJ46" s="134"/>
      <c r="NBK46" s="134"/>
      <c r="NBL46" s="134"/>
      <c r="NBM46" s="134"/>
      <c r="NBN46" s="134"/>
      <c r="NBO46" s="134"/>
      <c r="NBP46" s="134"/>
      <c r="NBQ46" s="134"/>
      <c r="NBR46" s="134"/>
      <c r="NBS46" s="134"/>
      <c r="NBT46" s="134"/>
      <c r="NBU46" s="134"/>
      <c r="NBV46" s="134"/>
      <c r="NBW46" s="134"/>
      <c r="NBX46" s="134"/>
      <c r="NBY46" s="134"/>
      <c r="NBZ46" s="134"/>
      <c r="NCA46" s="134"/>
      <c r="NCB46" s="134"/>
      <c r="NCC46" s="134"/>
      <c r="NCD46" s="134"/>
      <c r="NCE46" s="134"/>
      <c r="NCF46" s="134"/>
      <c r="NCG46" s="134"/>
      <c r="NCH46" s="134"/>
      <c r="NCI46" s="134"/>
      <c r="NCJ46" s="134"/>
      <c r="NCK46" s="134"/>
      <c r="NCL46" s="134"/>
      <c r="NCM46" s="134"/>
      <c r="NCN46" s="134"/>
      <c r="NCO46" s="134"/>
      <c r="NCP46" s="134"/>
      <c r="NCQ46" s="134"/>
      <c r="NCR46" s="134"/>
      <c r="NCS46" s="134"/>
      <c r="NCT46" s="134"/>
      <c r="NCU46" s="134"/>
      <c r="NCV46" s="134"/>
      <c r="NCW46" s="134"/>
      <c r="NCX46" s="134"/>
      <c r="NCY46" s="134"/>
      <c r="NCZ46" s="134"/>
      <c r="NDA46" s="134"/>
      <c r="NDB46" s="134"/>
      <c r="NDC46" s="134"/>
      <c r="NDD46" s="134"/>
      <c r="NDE46" s="134"/>
      <c r="NDF46" s="134"/>
      <c r="NDG46" s="134"/>
      <c r="NDH46" s="134"/>
      <c r="NDI46" s="134"/>
      <c r="NDJ46" s="134"/>
      <c r="NDK46" s="134"/>
      <c r="NDL46" s="134"/>
      <c r="NDM46" s="134"/>
      <c r="NDN46" s="134"/>
      <c r="NDO46" s="134"/>
      <c r="NDP46" s="134"/>
      <c r="NDQ46" s="134"/>
      <c r="NDR46" s="134"/>
      <c r="NDS46" s="134"/>
      <c r="NDT46" s="134"/>
      <c r="NDU46" s="134"/>
      <c r="NDV46" s="134"/>
      <c r="NDW46" s="134"/>
      <c r="NDX46" s="134"/>
      <c r="NDY46" s="134"/>
      <c r="NDZ46" s="134"/>
      <c r="NEA46" s="134"/>
      <c r="NEB46" s="134"/>
      <c r="NEC46" s="134"/>
      <c r="NED46" s="134"/>
      <c r="NEE46" s="134"/>
      <c r="NEF46" s="134"/>
      <c r="NEG46" s="134"/>
      <c r="NEH46" s="134"/>
      <c r="NEI46" s="134"/>
      <c r="NEJ46" s="134"/>
      <c r="NEK46" s="134"/>
      <c r="NEL46" s="134"/>
      <c r="NEM46" s="134"/>
      <c r="NEN46" s="134"/>
      <c r="NEO46" s="134"/>
      <c r="NEP46" s="134"/>
      <c r="NEQ46" s="134"/>
      <c r="NER46" s="134"/>
      <c r="NES46" s="134"/>
      <c r="NET46" s="134"/>
      <c r="NEU46" s="134"/>
      <c r="NEV46" s="134"/>
      <c r="NEW46" s="134"/>
      <c r="NEX46" s="134"/>
      <c r="NEY46" s="134"/>
      <c r="NEZ46" s="134"/>
      <c r="NFA46" s="134"/>
      <c r="NFB46" s="134"/>
      <c r="NFC46" s="134"/>
      <c r="NFD46" s="134"/>
      <c r="NFE46" s="134"/>
      <c r="NFF46" s="134"/>
      <c r="NFG46" s="134"/>
      <c r="NFH46" s="134"/>
      <c r="NFI46" s="134"/>
      <c r="NFJ46" s="134"/>
      <c r="NFK46" s="134"/>
      <c r="NFL46" s="134"/>
      <c r="NFM46" s="134"/>
      <c r="NFN46" s="134"/>
      <c r="NFO46" s="134"/>
      <c r="NFP46" s="134"/>
      <c r="NFQ46" s="134"/>
      <c r="NFR46" s="134"/>
      <c r="NFS46" s="134"/>
      <c r="NFT46" s="134"/>
      <c r="NFU46" s="134"/>
      <c r="NFV46" s="134"/>
      <c r="NFW46" s="134"/>
      <c r="NFX46" s="134"/>
      <c r="NFY46" s="134"/>
      <c r="NFZ46" s="134"/>
      <c r="NGA46" s="134"/>
      <c r="NGB46" s="134"/>
      <c r="NGC46" s="134"/>
      <c r="NGD46" s="134"/>
      <c r="NGE46" s="134"/>
      <c r="NGF46" s="134"/>
      <c r="NGG46" s="134"/>
      <c r="NGH46" s="134"/>
      <c r="NGI46" s="134"/>
      <c r="NGJ46" s="134"/>
      <c r="NGK46" s="134"/>
      <c r="NGL46" s="134"/>
      <c r="NGM46" s="134"/>
      <c r="NGN46" s="134"/>
      <c r="NGO46" s="134"/>
      <c r="NGP46" s="134"/>
      <c r="NGQ46" s="134"/>
      <c r="NGR46" s="134"/>
      <c r="NGS46" s="134"/>
      <c r="NGT46" s="134"/>
      <c r="NGU46" s="134"/>
      <c r="NGV46" s="134"/>
      <c r="NGW46" s="134"/>
      <c r="NGX46" s="134"/>
      <c r="NGY46" s="134"/>
      <c r="NGZ46" s="134"/>
      <c r="NHA46" s="134"/>
      <c r="NHB46" s="134"/>
      <c r="NHC46" s="134"/>
      <c r="NHD46" s="134"/>
      <c r="NHE46" s="134"/>
      <c r="NHF46" s="134"/>
      <c r="NHG46" s="134"/>
      <c r="NHH46" s="134"/>
      <c r="NHI46" s="134"/>
      <c r="NHJ46" s="134"/>
      <c r="NHK46" s="134"/>
      <c r="NHL46" s="134"/>
      <c r="NHM46" s="134"/>
      <c r="NHN46" s="134"/>
      <c r="NHO46" s="134"/>
      <c r="NHP46" s="134"/>
      <c r="NHQ46" s="134"/>
      <c r="NHR46" s="134"/>
      <c r="NHS46" s="134"/>
      <c r="NHT46" s="134"/>
      <c r="NHU46" s="134"/>
      <c r="NHV46" s="134"/>
      <c r="NHW46" s="134"/>
      <c r="NHX46" s="134"/>
      <c r="NHY46" s="134"/>
      <c r="NHZ46" s="134"/>
      <c r="NIA46" s="134"/>
      <c r="NIB46" s="134"/>
      <c r="NIC46" s="134"/>
      <c r="NID46" s="134"/>
      <c r="NIE46" s="134"/>
      <c r="NIF46" s="134"/>
      <c r="NIG46" s="134"/>
      <c r="NIH46" s="134"/>
      <c r="NII46" s="134"/>
      <c r="NIJ46" s="134"/>
      <c r="NIK46" s="134"/>
      <c r="NIL46" s="134"/>
      <c r="NIM46" s="134"/>
      <c r="NIN46" s="134"/>
      <c r="NIO46" s="134"/>
      <c r="NIP46" s="134"/>
      <c r="NIQ46" s="134"/>
      <c r="NIR46" s="134"/>
      <c r="NIS46" s="134"/>
      <c r="NIT46" s="134"/>
      <c r="NIU46" s="134"/>
      <c r="NIV46" s="134"/>
      <c r="NIW46" s="134"/>
      <c r="NIX46" s="134"/>
      <c r="NIY46" s="134"/>
      <c r="NIZ46" s="134"/>
      <c r="NJA46" s="134"/>
      <c r="NJB46" s="134"/>
      <c r="NJC46" s="134"/>
      <c r="NJD46" s="134"/>
      <c r="NJE46" s="134"/>
      <c r="NJF46" s="134"/>
      <c r="NJG46" s="134"/>
      <c r="NJH46" s="134"/>
      <c r="NJI46" s="134"/>
      <c r="NJJ46" s="134"/>
      <c r="NJK46" s="134"/>
      <c r="NJL46" s="134"/>
      <c r="NJM46" s="134"/>
      <c r="NJN46" s="134"/>
      <c r="NJO46" s="134"/>
      <c r="NJP46" s="134"/>
      <c r="NJQ46" s="134"/>
      <c r="NJR46" s="134"/>
      <c r="NJS46" s="134"/>
      <c r="NJT46" s="134"/>
      <c r="NJU46" s="134"/>
      <c r="NJV46" s="134"/>
      <c r="NJW46" s="134"/>
      <c r="NJX46" s="134"/>
      <c r="NJY46" s="134"/>
      <c r="NJZ46" s="134"/>
      <c r="NKA46" s="134"/>
      <c r="NKB46" s="134"/>
      <c r="NKC46" s="134"/>
      <c r="NKD46" s="134"/>
      <c r="NKE46" s="134"/>
      <c r="NKF46" s="134"/>
      <c r="NKG46" s="134"/>
      <c r="NKH46" s="134"/>
      <c r="NKI46" s="134"/>
      <c r="NKJ46" s="134"/>
      <c r="NKK46" s="134"/>
      <c r="NKL46" s="134"/>
      <c r="NKM46" s="134"/>
      <c r="NKN46" s="134"/>
      <c r="NKO46" s="134"/>
      <c r="NKP46" s="134"/>
      <c r="NKQ46" s="134"/>
      <c r="NKR46" s="134"/>
      <c r="NKS46" s="134"/>
      <c r="NKT46" s="134"/>
      <c r="NKU46" s="134"/>
      <c r="NKV46" s="134"/>
      <c r="NKW46" s="134"/>
      <c r="NKX46" s="134"/>
      <c r="NKY46" s="134"/>
      <c r="NKZ46" s="134"/>
      <c r="NLA46" s="134"/>
      <c r="NLB46" s="134"/>
      <c r="NLC46" s="134"/>
      <c r="NLD46" s="134"/>
      <c r="NLE46" s="134"/>
      <c r="NLF46" s="134"/>
      <c r="NLG46" s="134"/>
      <c r="NLH46" s="134"/>
      <c r="NLI46" s="134"/>
      <c r="NLJ46" s="134"/>
      <c r="NLK46" s="134"/>
      <c r="NLL46" s="134"/>
      <c r="NLM46" s="134"/>
      <c r="NLN46" s="134"/>
      <c r="NLO46" s="134"/>
      <c r="NLP46" s="134"/>
      <c r="NLQ46" s="134"/>
      <c r="NLR46" s="134"/>
      <c r="NLS46" s="134"/>
      <c r="NLT46" s="134"/>
      <c r="NLU46" s="134"/>
      <c r="NLV46" s="134"/>
      <c r="NLW46" s="134"/>
      <c r="NLX46" s="134"/>
      <c r="NLY46" s="134"/>
      <c r="NLZ46" s="134"/>
      <c r="NMA46" s="134"/>
      <c r="NMB46" s="134"/>
      <c r="NMC46" s="134"/>
      <c r="NMD46" s="134"/>
      <c r="NME46" s="134"/>
      <c r="NMF46" s="134"/>
      <c r="NMG46" s="134"/>
      <c r="NMH46" s="134"/>
      <c r="NMI46" s="134"/>
      <c r="NMJ46" s="134"/>
      <c r="NMK46" s="134"/>
      <c r="NML46" s="134"/>
      <c r="NMM46" s="134"/>
      <c r="NMN46" s="134"/>
      <c r="NMO46" s="134"/>
      <c r="NMP46" s="134"/>
      <c r="NMQ46" s="134"/>
      <c r="NMR46" s="134"/>
      <c r="NMS46" s="134"/>
      <c r="NMT46" s="134"/>
      <c r="NMU46" s="134"/>
      <c r="NMV46" s="134"/>
      <c r="NMW46" s="134"/>
      <c r="NMX46" s="134"/>
      <c r="NMY46" s="134"/>
      <c r="NMZ46" s="134"/>
      <c r="NNA46" s="134"/>
      <c r="NNB46" s="134"/>
      <c r="NNC46" s="134"/>
      <c r="NND46" s="134"/>
      <c r="NNE46" s="134"/>
      <c r="NNF46" s="134"/>
      <c r="NNG46" s="134"/>
      <c r="NNH46" s="134"/>
      <c r="NNI46" s="134"/>
      <c r="NNJ46" s="134"/>
      <c r="NNK46" s="134"/>
      <c r="NNL46" s="134"/>
      <c r="NNM46" s="134"/>
      <c r="NNN46" s="134"/>
      <c r="NNO46" s="134"/>
      <c r="NNP46" s="134"/>
      <c r="NNQ46" s="134"/>
      <c r="NNR46" s="134"/>
      <c r="NNS46" s="134"/>
      <c r="NNT46" s="134"/>
      <c r="NNU46" s="134"/>
      <c r="NNV46" s="134"/>
      <c r="NNW46" s="134"/>
      <c r="NNX46" s="134"/>
      <c r="NNY46" s="134"/>
      <c r="NNZ46" s="134"/>
      <c r="NOA46" s="134"/>
      <c r="NOB46" s="134"/>
      <c r="NOC46" s="134"/>
      <c r="NOD46" s="134"/>
      <c r="NOE46" s="134"/>
      <c r="NOF46" s="134"/>
      <c r="NOG46" s="134"/>
      <c r="NOH46" s="134"/>
      <c r="NOI46" s="134"/>
      <c r="NOJ46" s="134"/>
      <c r="NOK46" s="134"/>
      <c r="NOL46" s="134"/>
      <c r="NOM46" s="134"/>
      <c r="NON46" s="134"/>
      <c r="NOO46" s="134"/>
      <c r="NOP46" s="134"/>
      <c r="NOQ46" s="134"/>
      <c r="NOR46" s="134"/>
      <c r="NOS46" s="134"/>
      <c r="NOT46" s="134"/>
      <c r="NOU46" s="134"/>
      <c r="NOV46" s="134"/>
      <c r="NOW46" s="134"/>
      <c r="NOX46" s="134"/>
      <c r="NOY46" s="134"/>
      <c r="NOZ46" s="134"/>
      <c r="NPA46" s="134"/>
      <c r="NPB46" s="134"/>
      <c r="NPC46" s="134"/>
      <c r="NPD46" s="134"/>
      <c r="NPE46" s="134"/>
      <c r="NPF46" s="134"/>
      <c r="NPG46" s="134"/>
      <c r="NPH46" s="134"/>
      <c r="NPI46" s="134"/>
      <c r="NPJ46" s="134"/>
      <c r="NPK46" s="134"/>
      <c r="NPL46" s="134"/>
      <c r="NPM46" s="134"/>
      <c r="NPN46" s="134"/>
      <c r="NPO46" s="134"/>
      <c r="NPP46" s="134"/>
      <c r="NPQ46" s="134"/>
      <c r="NPR46" s="134"/>
      <c r="NPS46" s="134"/>
      <c r="NPT46" s="134"/>
      <c r="NPU46" s="134"/>
      <c r="NPV46" s="134"/>
      <c r="NPW46" s="134"/>
      <c r="NPX46" s="134"/>
      <c r="NPY46" s="134"/>
      <c r="NPZ46" s="134"/>
      <c r="NQA46" s="134"/>
      <c r="NQB46" s="134"/>
      <c r="NQC46" s="134"/>
      <c r="NQD46" s="134"/>
      <c r="NQE46" s="134"/>
      <c r="NQF46" s="134"/>
      <c r="NQG46" s="134"/>
      <c r="NQH46" s="134"/>
      <c r="NQI46" s="134"/>
      <c r="NQJ46" s="134"/>
      <c r="NQK46" s="134"/>
      <c r="NQL46" s="134"/>
      <c r="NQM46" s="134"/>
      <c r="NQN46" s="134"/>
      <c r="NQO46" s="134"/>
      <c r="NQP46" s="134"/>
      <c r="NQQ46" s="134"/>
      <c r="NQR46" s="134"/>
      <c r="NQS46" s="134"/>
      <c r="NQT46" s="134"/>
      <c r="NQU46" s="134"/>
      <c r="NQV46" s="134"/>
      <c r="NQW46" s="134"/>
      <c r="NQX46" s="134"/>
      <c r="NQY46" s="134"/>
      <c r="NQZ46" s="134"/>
      <c r="NRA46" s="134"/>
      <c r="NRB46" s="134"/>
      <c r="NRC46" s="134"/>
      <c r="NRD46" s="134"/>
      <c r="NRE46" s="134"/>
      <c r="NRF46" s="134"/>
      <c r="NRG46" s="134"/>
      <c r="NRH46" s="134"/>
      <c r="NRI46" s="134"/>
      <c r="NRJ46" s="134"/>
      <c r="NRK46" s="134"/>
      <c r="NRL46" s="134"/>
      <c r="NRM46" s="134"/>
      <c r="NRN46" s="134"/>
      <c r="NRO46" s="134"/>
      <c r="NRP46" s="134"/>
      <c r="NRQ46" s="134"/>
      <c r="NRR46" s="134"/>
      <c r="NRS46" s="134"/>
      <c r="NRT46" s="134"/>
      <c r="NRU46" s="134"/>
      <c r="NRV46" s="134"/>
      <c r="NRW46" s="134"/>
      <c r="NRX46" s="134"/>
      <c r="NRY46" s="134"/>
      <c r="NRZ46" s="134"/>
      <c r="NSA46" s="134"/>
      <c r="NSB46" s="134"/>
      <c r="NSC46" s="134"/>
      <c r="NSD46" s="134"/>
      <c r="NSE46" s="134"/>
      <c r="NSF46" s="134"/>
      <c r="NSG46" s="134"/>
      <c r="NSH46" s="134"/>
      <c r="NSI46" s="134"/>
      <c r="NSJ46" s="134"/>
      <c r="NSK46" s="134"/>
      <c r="NSL46" s="134"/>
      <c r="NSM46" s="134"/>
      <c r="NSN46" s="134"/>
      <c r="NSO46" s="134"/>
      <c r="NSP46" s="134"/>
      <c r="NSQ46" s="134"/>
      <c r="NSR46" s="134"/>
      <c r="NSS46" s="134"/>
      <c r="NST46" s="134"/>
      <c r="NSU46" s="134"/>
      <c r="NSV46" s="134"/>
      <c r="NSW46" s="134"/>
      <c r="NSX46" s="134"/>
      <c r="NSY46" s="134"/>
      <c r="NSZ46" s="134"/>
      <c r="NTA46" s="134"/>
      <c r="NTB46" s="134"/>
      <c r="NTC46" s="134"/>
      <c r="NTD46" s="134"/>
      <c r="NTE46" s="134"/>
      <c r="NTF46" s="134"/>
      <c r="NTG46" s="134"/>
      <c r="NTH46" s="134"/>
      <c r="NTI46" s="134"/>
      <c r="NTJ46" s="134"/>
      <c r="NTK46" s="134"/>
      <c r="NTL46" s="134"/>
      <c r="NTM46" s="134"/>
      <c r="NTN46" s="134"/>
      <c r="NTO46" s="134"/>
      <c r="NTP46" s="134"/>
      <c r="NTQ46" s="134"/>
      <c r="NTR46" s="134"/>
      <c r="NTS46" s="134"/>
      <c r="NTT46" s="134"/>
      <c r="NTU46" s="134"/>
      <c r="NTV46" s="134"/>
      <c r="NTW46" s="134"/>
      <c r="NTX46" s="134"/>
      <c r="NTY46" s="134"/>
      <c r="NTZ46" s="134"/>
      <c r="NUA46" s="134"/>
      <c r="NUB46" s="134"/>
      <c r="NUC46" s="134"/>
      <c r="NUD46" s="134"/>
      <c r="NUE46" s="134"/>
      <c r="NUF46" s="134"/>
      <c r="NUG46" s="134"/>
      <c r="NUH46" s="134"/>
      <c r="NUI46" s="134"/>
      <c r="NUJ46" s="134"/>
      <c r="NUK46" s="134"/>
      <c r="NUL46" s="134"/>
      <c r="NUM46" s="134"/>
      <c r="NUN46" s="134"/>
      <c r="NUO46" s="134"/>
      <c r="NUP46" s="134"/>
      <c r="NUQ46" s="134"/>
      <c r="NUR46" s="134"/>
      <c r="NUS46" s="134"/>
      <c r="NUT46" s="134"/>
      <c r="NUU46" s="134"/>
      <c r="NUV46" s="134"/>
      <c r="NUW46" s="134"/>
      <c r="NUX46" s="134"/>
      <c r="NUY46" s="134"/>
      <c r="NUZ46" s="134"/>
      <c r="NVA46" s="134"/>
      <c r="NVB46" s="134"/>
      <c r="NVC46" s="134"/>
      <c r="NVD46" s="134"/>
      <c r="NVE46" s="134"/>
      <c r="NVF46" s="134"/>
      <c r="NVG46" s="134"/>
      <c r="NVH46" s="134"/>
      <c r="NVI46" s="134"/>
      <c r="NVJ46" s="134"/>
      <c r="NVK46" s="134"/>
      <c r="NVL46" s="134"/>
      <c r="NVM46" s="134"/>
      <c r="NVN46" s="134"/>
      <c r="NVO46" s="134"/>
      <c r="NVP46" s="134"/>
      <c r="NVQ46" s="134"/>
      <c r="NVR46" s="134"/>
      <c r="NVS46" s="134"/>
      <c r="NVT46" s="134"/>
      <c r="NVU46" s="134"/>
      <c r="NVV46" s="134"/>
      <c r="NVW46" s="134"/>
      <c r="NVX46" s="134"/>
      <c r="NVY46" s="134"/>
      <c r="NVZ46" s="134"/>
      <c r="NWA46" s="134"/>
      <c r="NWB46" s="134"/>
      <c r="NWC46" s="134"/>
      <c r="NWD46" s="134"/>
      <c r="NWE46" s="134"/>
      <c r="NWF46" s="134"/>
      <c r="NWG46" s="134"/>
      <c r="NWH46" s="134"/>
      <c r="NWI46" s="134"/>
      <c r="NWJ46" s="134"/>
      <c r="NWK46" s="134"/>
      <c r="NWL46" s="134"/>
      <c r="NWM46" s="134"/>
      <c r="NWN46" s="134"/>
      <c r="NWO46" s="134"/>
      <c r="NWP46" s="134"/>
      <c r="NWQ46" s="134"/>
      <c r="NWR46" s="134"/>
      <c r="NWS46" s="134"/>
      <c r="NWT46" s="134"/>
      <c r="NWU46" s="134"/>
      <c r="NWV46" s="134"/>
      <c r="NWW46" s="134"/>
      <c r="NWX46" s="134"/>
      <c r="NWY46" s="134"/>
      <c r="NWZ46" s="134"/>
      <c r="NXA46" s="134"/>
      <c r="NXB46" s="134"/>
      <c r="NXC46" s="134"/>
      <c r="NXD46" s="134"/>
      <c r="NXE46" s="134"/>
      <c r="NXF46" s="134"/>
      <c r="NXG46" s="134"/>
      <c r="NXH46" s="134"/>
      <c r="NXI46" s="134"/>
      <c r="NXJ46" s="134"/>
      <c r="NXK46" s="134"/>
      <c r="NXL46" s="134"/>
      <c r="NXM46" s="134"/>
      <c r="NXN46" s="134"/>
      <c r="NXO46" s="134"/>
      <c r="NXP46" s="134"/>
      <c r="NXQ46" s="134"/>
      <c r="NXR46" s="134"/>
      <c r="NXS46" s="134"/>
      <c r="NXT46" s="134"/>
      <c r="NXU46" s="134"/>
      <c r="NXV46" s="134"/>
      <c r="NXW46" s="134"/>
      <c r="NXX46" s="134"/>
      <c r="NXY46" s="134"/>
      <c r="NXZ46" s="134"/>
      <c r="NYA46" s="134"/>
      <c r="NYB46" s="134"/>
      <c r="NYC46" s="134"/>
      <c r="NYD46" s="134"/>
      <c r="NYE46" s="134"/>
      <c r="NYF46" s="134"/>
      <c r="NYG46" s="134"/>
      <c r="NYH46" s="134"/>
      <c r="NYI46" s="134"/>
      <c r="NYJ46" s="134"/>
      <c r="NYK46" s="134"/>
      <c r="NYL46" s="134"/>
      <c r="NYM46" s="134"/>
      <c r="NYN46" s="134"/>
      <c r="NYO46" s="134"/>
      <c r="NYP46" s="134"/>
      <c r="NYQ46" s="134"/>
      <c r="NYR46" s="134"/>
      <c r="NYS46" s="134"/>
      <c r="NYT46" s="134"/>
      <c r="NYU46" s="134"/>
      <c r="NYV46" s="134"/>
      <c r="NYW46" s="134"/>
      <c r="NYX46" s="134"/>
      <c r="NYY46" s="134"/>
      <c r="NYZ46" s="134"/>
      <c r="NZA46" s="134"/>
      <c r="NZB46" s="134"/>
      <c r="NZC46" s="134"/>
      <c r="NZD46" s="134"/>
      <c r="NZE46" s="134"/>
      <c r="NZF46" s="134"/>
      <c r="NZG46" s="134"/>
      <c r="NZH46" s="134"/>
      <c r="NZI46" s="134"/>
      <c r="NZJ46" s="134"/>
      <c r="NZK46" s="134"/>
      <c r="NZL46" s="134"/>
      <c r="NZM46" s="134"/>
      <c r="NZN46" s="134"/>
      <c r="NZO46" s="134"/>
      <c r="NZP46" s="134"/>
      <c r="NZQ46" s="134"/>
      <c r="NZR46" s="134"/>
      <c r="NZS46" s="134"/>
      <c r="NZT46" s="134"/>
      <c r="NZU46" s="134"/>
      <c r="NZV46" s="134"/>
      <c r="NZW46" s="134"/>
      <c r="NZX46" s="134"/>
      <c r="NZY46" s="134"/>
      <c r="NZZ46" s="134"/>
      <c r="OAA46" s="134"/>
      <c r="OAB46" s="134"/>
      <c r="OAC46" s="134"/>
      <c r="OAD46" s="134"/>
      <c r="OAE46" s="134"/>
      <c r="OAF46" s="134"/>
      <c r="OAG46" s="134"/>
      <c r="OAH46" s="134"/>
      <c r="OAI46" s="134"/>
      <c r="OAJ46" s="134"/>
      <c r="OAK46" s="134"/>
      <c r="OAL46" s="134"/>
      <c r="OAM46" s="134"/>
      <c r="OAN46" s="134"/>
      <c r="OAO46" s="134"/>
      <c r="OAP46" s="134"/>
      <c r="OAQ46" s="134"/>
      <c r="OAR46" s="134"/>
      <c r="OAS46" s="134"/>
      <c r="OAT46" s="134"/>
      <c r="OAU46" s="134"/>
      <c r="OAV46" s="134"/>
      <c r="OAW46" s="134"/>
      <c r="OAX46" s="134"/>
      <c r="OAY46" s="134"/>
      <c r="OAZ46" s="134"/>
      <c r="OBA46" s="134"/>
      <c r="OBB46" s="134"/>
      <c r="OBC46" s="134"/>
      <c r="OBD46" s="134"/>
      <c r="OBE46" s="134"/>
      <c r="OBF46" s="134"/>
      <c r="OBG46" s="134"/>
      <c r="OBH46" s="134"/>
      <c r="OBI46" s="134"/>
      <c r="OBJ46" s="134"/>
      <c r="OBK46" s="134"/>
      <c r="OBL46" s="134"/>
      <c r="OBM46" s="134"/>
      <c r="OBN46" s="134"/>
      <c r="OBO46" s="134"/>
      <c r="OBP46" s="134"/>
      <c r="OBQ46" s="134"/>
      <c r="OBR46" s="134"/>
      <c r="OBS46" s="134"/>
      <c r="OBT46" s="134"/>
      <c r="OBU46" s="134"/>
      <c r="OBV46" s="134"/>
      <c r="OBW46" s="134"/>
      <c r="OBX46" s="134"/>
      <c r="OBY46" s="134"/>
      <c r="OBZ46" s="134"/>
      <c r="OCA46" s="134"/>
      <c r="OCB46" s="134"/>
      <c r="OCC46" s="134"/>
      <c r="OCD46" s="134"/>
      <c r="OCE46" s="134"/>
      <c r="OCF46" s="134"/>
      <c r="OCG46" s="134"/>
      <c r="OCH46" s="134"/>
      <c r="OCI46" s="134"/>
      <c r="OCJ46" s="134"/>
      <c r="OCK46" s="134"/>
      <c r="OCL46" s="134"/>
      <c r="OCM46" s="134"/>
      <c r="OCN46" s="134"/>
      <c r="OCO46" s="134"/>
      <c r="OCP46" s="134"/>
      <c r="OCQ46" s="134"/>
      <c r="OCR46" s="134"/>
      <c r="OCS46" s="134"/>
      <c r="OCT46" s="134"/>
      <c r="OCU46" s="134"/>
      <c r="OCV46" s="134"/>
      <c r="OCW46" s="134"/>
      <c r="OCX46" s="134"/>
      <c r="OCY46" s="134"/>
      <c r="OCZ46" s="134"/>
      <c r="ODA46" s="134"/>
      <c r="ODB46" s="134"/>
      <c r="ODC46" s="134"/>
      <c r="ODD46" s="134"/>
      <c r="ODE46" s="134"/>
      <c r="ODF46" s="134"/>
      <c r="ODG46" s="134"/>
      <c r="ODH46" s="134"/>
      <c r="ODI46" s="134"/>
      <c r="ODJ46" s="134"/>
      <c r="ODK46" s="134"/>
      <c r="ODL46" s="134"/>
      <c r="ODM46" s="134"/>
      <c r="ODN46" s="134"/>
      <c r="ODO46" s="134"/>
      <c r="ODP46" s="134"/>
      <c r="ODQ46" s="134"/>
      <c r="ODR46" s="134"/>
      <c r="ODS46" s="134"/>
      <c r="ODT46" s="134"/>
      <c r="ODU46" s="134"/>
      <c r="ODV46" s="134"/>
      <c r="ODW46" s="134"/>
      <c r="ODX46" s="134"/>
      <c r="ODY46" s="134"/>
      <c r="ODZ46" s="134"/>
      <c r="OEA46" s="134"/>
      <c r="OEB46" s="134"/>
      <c r="OEC46" s="134"/>
      <c r="OED46" s="134"/>
      <c r="OEE46" s="134"/>
      <c r="OEF46" s="134"/>
      <c r="OEG46" s="134"/>
      <c r="OEH46" s="134"/>
      <c r="OEI46" s="134"/>
      <c r="OEJ46" s="134"/>
      <c r="OEK46" s="134"/>
      <c r="OEL46" s="134"/>
      <c r="OEM46" s="134"/>
      <c r="OEN46" s="134"/>
      <c r="OEO46" s="134"/>
      <c r="OEP46" s="134"/>
      <c r="OEQ46" s="134"/>
      <c r="OER46" s="134"/>
      <c r="OES46" s="134"/>
      <c r="OET46" s="134"/>
      <c r="OEU46" s="134"/>
      <c r="OEV46" s="134"/>
      <c r="OEW46" s="134"/>
      <c r="OEX46" s="134"/>
      <c r="OEY46" s="134"/>
      <c r="OEZ46" s="134"/>
      <c r="OFA46" s="134"/>
      <c r="OFB46" s="134"/>
      <c r="OFC46" s="134"/>
      <c r="OFD46" s="134"/>
      <c r="OFE46" s="134"/>
      <c r="OFF46" s="134"/>
      <c r="OFG46" s="134"/>
      <c r="OFH46" s="134"/>
      <c r="OFI46" s="134"/>
      <c r="OFJ46" s="134"/>
      <c r="OFK46" s="134"/>
      <c r="OFL46" s="134"/>
      <c r="OFM46" s="134"/>
      <c r="OFN46" s="134"/>
      <c r="OFO46" s="134"/>
      <c r="OFP46" s="134"/>
      <c r="OFQ46" s="134"/>
      <c r="OFR46" s="134"/>
      <c r="OFS46" s="134"/>
      <c r="OFT46" s="134"/>
      <c r="OFU46" s="134"/>
      <c r="OFV46" s="134"/>
      <c r="OFW46" s="134"/>
      <c r="OFX46" s="134"/>
      <c r="OFY46" s="134"/>
      <c r="OFZ46" s="134"/>
      <c r="OGA46" s="134"/>
      <c r="OGB46" s="134"/>
      <c r="OGC46" s="134"/>
      <c r="OGD46" s="134"/>
      <c r="OGE46" s="134"/>
      <c r="OGF46" s="134"/>
      <c r="OGG46" s="134"/>
      <c r="OGH46" s="134"/>
      <c r="OGI46" s="134"/>
      <c r="OGJ46" s="134"/>
      <c r="OGK46" s="134"/>
      <c r="OGL46" s="134"/>
      <c r="OGM46" s="134"/>
      <c r="OGN46" s="134"/>
      <c r="OGO46" s="134"/>
      <c r="OGP46" s="134"/>
      <c r="OGQ46" s="134"/>
      <c r="OGR46" s="134"/>
      <c r="OGS46" s="134"/>
      <c r="OGT46" s="134"/>
      <c r="OGU46" s="134"/>
      <c r="OGV46" s="134"/>
      <c r="OGW46" s="134"/>
      <c r="OGX46" s="134"/>
      <c r="OGY46" s="134"/>
      <c r="OGZ46" s="134"/>
      <c r="OHA46" s="134"/>
      <c r="OHB46" s="134"/>
      <c r="OHC46" s="134"/>
      <c r="OHD46" s="134"/>
      <c r="OHE46" s="134"/>
      <c r="OHF46" s="134"/>
      <c r="OHG46" s="134"/>
      <c r="OHH46" s="134"/>
      <c r="OHI46" s="134"/>
      <c r="OHJ46" s="134"/>
      <c r="OHK46" s="134"/>
      <c r="OHL46" s="134"/>
      <c r="OHM46" s="134"/>
      <c r="OHN46" s="134"/>
      <c r="OHO46" s="134"/>
      <c r="OHP46" s="134"/>
      <c r="OHQ46" s="134"/>
      <c r="OHR46" s="134"/>
      <c r="OHS46" s="134"/>
      <c r="OHT46" s="134"/>
      <c r="OHU46" s="134"/>
      <c r="OHV46" s="134"/>
      <c r="OHW46" s="134"/>
      <c r="OHX46" s="134"/>
      <c r="OHY46" s="134"/>
      <c r="OHZ46" s="134"/>
      <c r="OIA46" s="134"/>
      <c r="OIB46" s="134"/>
      <c r="OIC46" s="134"/>
      <c r="OID46" s="134"/>
      <c r="OIE46" s="134"/>
      <c r="OIF46" s="134"/>
      <c r="OIG46" s="134"/>
      <c r="OIH46" s="134"/>
      <c r="OII46" s="134"/>
      <c r="OIJ46" s="134"/>
      <c r="OIK46" s="134"/>
      <c r="OIL46" s="134"/>
      <c r="OIM46" s="134"/>
      <c r="OIN46" s="134"/>
      <c r="OIO46" s="134"/>
      <c r="OIP46" s="134"/>
      <c r="OIQ46" s="134"/>
      <c r="OIR46" s="134"/>
      <c r="OIS46" s="134"/>
      <c r="OIT46" s="134"/>
      <c r="OIU46" s="134"/>
      <c r="OIV46" s="134"/>
      <c r="OIW46" s="134"/>
      <c r="OIX46" s="134"/>
      <c r="OIY46" s="134"/>
      <c r="OIZ46" s="134"/>
      <c r="OJA46" s="134"/>
      <c r="OJB46" s="134"/>
      <c r="OJC46" s="134"/>
      <c r="OJD46" s="134"/>
      <c r="OJE46" s="134"/>
      <c r="OJF46" s="134"/>
      <c r="OJG46" s="134"/>
      <c r="OJH46" s="134"/>
      <c r="OJI46" s="134"/>
      <c r="OJJ46" s="134"/>
      <c r="OJK46" s="134"/>
      <c r="OJL46" s="134"/>
      <c r="OJM46" s="134"/>
      <c r="OJN46" s="134"/>
      <c r="OJO46" s="134"/>
      <c r="OJP46" s="134"/>
      <c r="OJQ46" s="134"/>
      <c r="OJR46" s="134"/>
      <c r="OJS46" s="134"/>
      <c r="OJT46" s="134"/>
      <c r="OJU46" s="134"/>
      <c r="OJV46" s="134"/>
      <c r="OJW46" s="134"/>
      <c r="OJX46" s="134"/>
      <c r="OJY46" s="134"/>
      <c r="OJZ46" s="134"/>
      <c r="OKA46" s="134"/>
      <c r="OKB46" s="134"/>
      <c r="OKC46" s="134"/>
      <c r="OKD46" s="134"/>
      <c r="OKE46" s="134"/>
      <c r="OKF46" s="134"/>
      <c r="OKG46" s="134"/>
      <c r="OKH46" s="134"/>
      <c r="OKI46" s="134"/>
      <c r="OKJ46" s="134"/>
      <c r="OKK46" s="134"/>
      <c r="OKL46" s="134"/>
      <c r="OKM46" s="134"/>
      <c r="OKN46" s="134"/>
      <c r="OKO46" s="134"/>
      <c r="OKP46" s="134"/>
      <c r="OKQ46" s="134"/>
      <c r="OKR46" s="134"/>
      <c r="OKS46" s="134"/>
      <c r="OKT46" s="134"/>
      <c r="OKU46" s="134"/>
      <c r="OKV46" s="134"/>
      <c r="OKW46" s="134"/>
      <c r="OKX46" s="134"/>
      <c r="OKY46" s="134"/>
      <c r="OKZ46" s="134"/>
      <c r="OLA46" s="134"/>
      <c r="OLB46" s="134"/>
      <c r="OLC46" s="134"/>
      <c r="OLD46" s="134"/>
      <c r="OLE46" s="134"/>
      <c r="OLF46" s="134"/>
      <c r="OLG46" s="134"/>
      <c r="OLH46" s="134"/>
      <c r="OLI46" s="134"/>
      <c r="OLJ46" s="134"/>
      <c r="OLK46" s="134"/>
      <c r="OLL46" s="134"/>
      <c r="OLM46" s="134"/>
      <c r="OLN46" s="134"/>
      <c r="OLO46" s="134"/>
      <c r="OLP46" s="134"/>
      <c r="OLQ46" s="134"/>
      <c r="OLR46" s="134"/>
      <c r="OLS46" s="134"/>
      <c r="OLT46" s="134"/>
      <c r="OLU46" s="134"/>
      <c r="OLV46" s="134"/>
      <c r="OLW46" s="134"/>
      <c r="OLX46" s="134"/>
      <c r="OLY46" s="134"/>
      <c r="OLZ46" s="134"/>
      <c r="OMA46" s="134"/>
      <c r="OMB46" s="134"/>
      <c r="OMC46" s="134"/>
      <c r="OMD46" s="134"/>
      <c r="OME46" s="134"/>
      <c r="OMF46" s="134"/>
      <c r="OMG46" s="134"/>
      <c r="OMH46" s="134"/>
      <c r="OMI46" s="134"/>
      <c r="OMJ46" s="134"/>
      <c r="OMK46" s="134"/>
      <c r="OML46" s="134"/>
      <c r="OMM46" s="134"/>
      <c r="OMN46" s="134"/>
      <c r="OMO46" s="134"/>
      <c r="OMP46" s="134"/>
      <c r="OMQ46" s="134"/>
      <c r="OMR46" s="134"/>
      <c r="OMS46" s="134"/>
      <c r="OMT46" s="134"/>
      <c r="OMU46" s="134"/>
      <c r="OMV46" s="134"/>
      <c r="OMW46" s="134"/>
      <c r="OMX46" s="134"/>
      <c r="OMY46" s="134"/>
      <c r="OMZ46" s="134"/>
      <c r="ONA46" s="134"/>
      <c r="ONB46" s="134"/>
      <c r="ONC46" s="134"/>
      <c r="OND46" s="134"/>
      <c r="ONE46" s="134"/>
      <c r="ONF46" s="134"/>
      <c r="ONG46" s="134"/>
      <c r="ONH46" s="134"/>
      <c r="ONI46" s="134"/>
      <c r="ONJ46" s="134"/>
      <c r="ONK46" s="134"/>
      <c r="ONL46" s="134"/>
      <c r="ONM46" s="134"/>
      <c r="ONN46" s="134"/>
      <c r="ONO46" s="134"/>
      <c r="ONP46" s="134"/>
      <c r="ONQ46" s="134"/>
      <c r="ONR46" s="134"/>
      <c r="ONS46" s="134"/>
      <c r="ONT46" s="134"/>
      <c r="ONU46" s="134"/>
      <c r="ONV46" s="134"/>
      <c r="ONW46" s="134"/>
      <c r="ONX46" s="134"/>
      <c r="ONY46" s="134"/>
      <c r="ONZ46" s="134"/>
      <c r="OOA46" s="134"/>
      <c r="OOB46" s="134"/>
      <c r="OOC46" s="134"/>
      <c r="OOD46" s="134"/>
      <c r="OOE46" s="134"/>
      <c r="OOF46" s="134"/>
      <c r="OOG46" s="134"/>
      <c r="OOH46" s="134"/>
      <c r="OOI46" s="134"/>
      <c r="OOJ46" s="134"/>
      <c r="OOK46" s="134"/>
      <c r="OOL46" s="134"/>
      <c r="OOM46" s="134"/>
      <c r="OON46" s="134"/>
      <c r="OOO46" s="134"/>
      <c r="OOP46" s="134"/>
      <c r="OOQ46" s="134"/>
      <c r="OOR46" s="134"/>
      <c r="OOS46" s="134"/>
      <c r="OOT46" s="134"/>
      <c r="OOU46" s="134"/>
      <c r="OOV46" s="134"/>
      <c r="OOW46" s="134"/>
      <c r="OOX46" s="134"/>
      <c r="OOY46" s="134"/>
      <c r="OOZ46" s="134"/>
      <c r="OPA46" s="134"/>
      <c r="OPB46" s="134"/>
      <c r="OPC46" s="134"/>
      <c r="OPD46" s="134"/>
      <c r="OPE46" s="134"/>
      <c r="OPF46" s="134"/>
      <c r="OPG46" s="134"/>
      <c r="OPH46" s="134"/>
      <c r="OPI46" s="134"/>
      <c r="OPJ46" s="134"/>
      <c r="OPK46" s="134"/>
      <c r="OPL46" s="134"/>
      <c r="OPM46" s="134"/>
      <c r="OPN46" s="134"/>
      <c r="OPO46" s="134"/>
      <c r="OPP46" s="134"/>
      <c r="OPQ46" s="134"/>
      <c r="OPR46" s="134"/>
      <c r="OPS46" s="134"/>
      <c r="OPT46" s="134"/>
      <c r="OPU46" s="134"/>
      <c r="OPV46" s="134"/>
      <c r="OPW46" s="134"/>
      <c r="OPX46" s="134"/>
      <c r="OPY46" s="134"/>
      <c r="OPZ46" s="134"/>
      <c r="OQA46" s="134"/>
      <c r="OQB46" s="134"/>
      <c r="OQC46" s="134"/>
      <c r="OQD46" s="134"/>
      <c r="OQE46" s="134"/>
      <c r="OQF46" s="134"/>
      <c r="OQG46" s="134"/>
      <c r="OQH46" s="134"/>
      <c r="OQI46" s="134"/>
      <c r="OQJ46" s="134"/>
      <c r="OQK46" s="134"/>
      <c r="OQL46" s="134"/>
      <c r="OQM46" s="134"/>
      <c r="OQN46" s="134"/>
      <c r="OQO46" s="134"/>
      <c r="OQP46" s="134"/>
      <c r="OQQ46" s="134"/>
      <c r="OQR46" s="134"/>
      <c r="OQS46" s="134"/>
      <c r="OQT46" s="134"/>
      <c r="OQU46" s="134"/>
      <c r="OQV46" s="134"/>
      <c r="OQW46" s="134"/>
      <c r="OQX46" s="134"/>
      <c r="OQY46" s="134"/>
      <c r="OQZ46" s="134"/>
      <c r="ORA46" s="134"/>
      <c r="ORB46" s="134"/>
      <c r="ORC46" s="134"/>
      <c r="ORD46" s="134"/>
      <c r="ORE46" s="134"/>
      <c r="ORF46" s="134"/>
      <c r="ORG46" s="134"/>
      <c r="ORH46" s="134"/>
      <c r="ORI46" s="134"/>
      <c r="ORJ46" s="134"/>
      <c r="ORK46" s="134"/>
      <c r="ORL46" s="134"/>
      <c r="ORM46" s="134"/>
      <c r="ORN46" s="134"/>
      <c r="ORO46" s="134"/>
      <c r="ORP46" s="134"/>
      <c r="ORQ46" s="134"/>
      <c r="ORR46" s="134"/>
      <c r="ORS46" s="134"/>
      <c r="ORT46" s="134"/>
      <c r="ORU46" s="134"/>
      <c r="ORV46" s="134"/>
      <c r="ORW46" s="134"/>
      <c r="ORX46" s="134"/>
      <c r="ORY46" s="134"/>
      <c r="ORZ46" s="134"/>
      <c r="OSA46" s="134"/>
      <c r="OSB46" s="134"/>
      <c r="OSC46" s="134"/>
      <c r="OSD46" s="134"/>
      <c r="OSE46" s="134"/>
      <c r="OSF46" s="134"/>
      <c r="OSG46" s="134"/>
      <c r="OSH46" s="134"/>
      <c r="OSI46" s="134"/>
      <c r="OSJ46" s="134"/>
      <c r="OSK46" s="134"/>
      <c r="OSL46" s="134"/>
      <c r="OSM46" s="134"/>
      <c r="OSN46" s="134"/>
      <c r="OSO46" s="134"/>
      <c r="OSP46" s="134"/>
      <c r="OSQ46" s="134"/>
      <c r="OSR46" s="134"/>
      <c r="OSS46" s="134"/>
      <c r="OST46" s="134"/>
      <c r="OSU46" s="134"/>
      <c r="OSV46" s="134"/>
      <c r="OSW46" s="134"/>
      <c r="OSX46" s="134"/>
      <c r="OSY46" s="134"/>
      <c r="OSZ46" s="134"/>
      <c r="OTA46" s="134"/>
      <c r="OTB46" s="134"/>
      <c r="OTC46" s="134"/>
      <c r="OTD46" s="134"/>
      <c r="OTE46" s="134"/>
      <c r="OTF46" s="134"/>
      <c r="OTG46" s="134"/>
      <c r="OTH46" s="134"/>
      <c r="OTI46" s="134"/>
      <c r="OTJ46" s="134"/>
      <c r="OTK46" s="134"/>
      <c r="OTL46" s="134"/>
      <c r="OTM46" s="134"/>
      <c r="OTN46" s="134"/>
      <c r="OTO46" s="134"/>
      <c r="OTP46" s="134"/>
      <c r="OTQ46" s="134"/>
      <c r="OTR46" s="134"/>
      <c r="OTS46" s="134"/>
      <c r="OTT46" s="134"/>
      <c r="OTU46" s="134"/>
      <c r="OTV46" s="134"/>
      <c r="OTW46" s="134"/>
      <c r="OTX46" s="134"/>
      <c r="OTY46" s="134"/>
      <c r="OTZ46" s="134"/>
      <c r="OUA46" s="134"/>
      <c r="OUB46" s="134"/>
      <c r="OUC46" s="134"/>
      <c r="OUD46" s="134"/>
      <c r="OUE46" s="134"/>
      <c r="OUF46" s="134"/>
      <c r="OUG46" s="134"/>
      <c r="OUH46" s="134"/>
      <c r="OUI46" s="134"/>
      <c r="OUJ46" s="134"/>
      <c r="OUK46" s="134"/>
      <c r="OUL46" s="134"/>
      <c r="OUM46" s="134"/>
      <c r="OUN46" s="134"/>
      <c r="OUO46" s="134"/>
      <c r="OUP46" s="134"/>
      <c r="OUQ46" s="134"/>
      <c r="OUR46" s="134"/>
      <c r="OUS46" s="134"/>
      <c r="OUT46" s="134"/>
      <c r="OUU46" s="134"/>
      <c r="OUV46" s="134"/>
      <c r="OUW46" s="134"/>
      <c r="OUX46" s="134"/>
      <c r="OUY46" s="134"/>
      <c r="OUZ46" s="134"/>
      <c r="OVA46" s="134"/>
      <c r="OVB46" s="134"/>
      <c r="OVC46" s="134"/>
      <c r="OVD46" s="134"/>
      <c r="OVE46" s="134"/>
      <c r="OVF46" s="134"/>
      <c r="OVG46" s="134"/>
      <c r="OVH46" s="134"/>
      <c r="OVI46" s="134"/>
      <c r="OVJ46" s="134"/>
      <c r="OVK46" s="134"/>
      <c r="OVL46" s="134"/>
      <c r="OVM46" s="134"/>
      <c r="OVN46" s="134"/>
      <c r="OVO46" s="134"/>
      <c r="OVP46" s="134"/>
      <c r="OVQ46" s="134"/>
      <c r="OVR46" s="134"/>
      <c r="OVS46" s="134"/>
      <c r="OVT46" s="134"/>
      <c r="OVU46" s="134"/>
      <c r="OVV46" s="134"/>
      <c r="OVW46" s="134"/>
      <c r="OVX46" s="134"/>
      <c r="OVY46" s="134"/>
      <c r="OVZ46" s="134"/>
      <c r="OWA46" s="134"/>
      <c r="OWB46" s="134"/>
      <c r="OWC46" s="134"/>
      <c r="OWD46" s="134"/>
      <c r="OWE46" s="134"/>
      <c r="OWF46" s="134"/>
      <c r="OWG46" s="134"/>
      <c r="OWH46" s="134"/>
      <c r="OWI46" s="134"/>
      <c r="OWJ46" s="134"/>
      <c r="OWK46" s="134"/>
      <c r="OWL46" s="134"/>
      <c r="OWM46" s="134"/>
      <c r="OWN46" s="134"/>
      <c r="OWO46" s="134"/>
      <c r="OWP46" s="134"/>
      <c r="OWQ46" s="134"/>
      <c r="OWR46" s="134"/>
      <c r="OWS46" s="134"/>
      <c r="OWT46" s="134"/>
      <c r="OWU46" s="134"/>
      <c r="OWV46" s="134"/>
      <c r="OWW46" s="134"/>
      <c r="OWX46" s="134"/>
      <c r="OWY46" s="134"/>
      <c r="OWZ46" s="134"/>
      <c r="OXA46" s="134"/>
      <c r="OXB46" s="134"/>
      <c r="OXC46" s="134"/>
      <c r="OXD46" s="134"/>
      <c r="OXE46" s="134"/>
      <c r="OXF46" s="134"/>
      <c r="OXG46" s="134"/>
      <c r="OXH46" s="134"/>
      <c r="OXI46" s="134"/>
      <c r="OXJ46" s="134"/>
      <c r="OXK46" s="134"/>
      <c r="OXL46" s="134"/>
      <c r="OXM46" s="134"/>
      <c r="OXN46" s="134"/>
      <c r="OXO46" s="134"/>
      <c r="OXP46" s="134"/>
      <c r="OXQ46" s="134"/>
      <c r="OXR46" s="134"/>
      <c r="OXS46" s="134"/>
      <c r="OXT46" s="134"/>
      <c r="OXU46" s="134"/>
      <c r="OXV46" s="134"/>
      <c r="OXW46" s="134"/>
      <c r="OXX46" s="134"/>
      <c r="OXY46" s="134"/>
      <c r="OXZ46" s="134"/>
      <c r="OYA46" s="134"/>
      <c r="OYB46" s="134"/>
      <c r="OYC46" s="134"/>
      <c r="OYD46" s="134"/>
      <c r="OYE46" s="134"/>
      <c r="OYF46" s="134"/>
      <c r="OYG46" s="134"/>
      <c r="OYH46" s="134"/>
      <c r="OYI46" s="134"/>
      <c r="OYJ46" s="134"/>
      <c r="OYK46" s="134"/>
      <c r="OYL46" s="134"/>
      <c r="OYM46" s="134"/>
      <c r="OYN46" s="134"/>
      <c r="OYO46" s="134"/>
      <c r="OYP46" s="134"/>
      <c r="OYQ46" s="134"/>
      <c r="OYR46" s="134"/>
      <c r="OYS46" s="134"/>
      <c r="OYT46" s="134"/>
      <c r="OYU46" s="134"/>
      <c r="OYV46" s="134"/>
      <c r="OYW46" s="134"/>
      <c r="OYX46" s="134"/>
      <c r="OYY46" s="134"/>
      <c r="OYZ46" s="134"/>
      <c r="OZA46" s="134"/>
      <c r="OZB46" s="134"/>
      <c r="OZC46" s="134"/>
      <c r="OZD46" s="134"/>
      <c r="OZE46" s="134"/>
      <c r="OZF46" s="134"/>
      <c r="OZG46" s="134"/>
      <c r="OZH46" s="134"/>
      <c r="OZI46" s="134"/>
      <c r="OZJ46" s="134"/>
      <c r="OZK46" s="134"/>
      <c r="OZL46" s="134"/>
      <c r="OZM46" s="134"/>
      <c r="OZN46" s="134"/>
      <c r="OZO46" s="134"/>
      <c r="OZP46" s="134"/>
      <c r="OZQ46" s="134"/>
      <c r="OZR46" s="134"/>
      <c r="OZS46" s="134"/>
      <c r="OZT46" s="134"/>
      <c r="OZU46" s="134"/>
      <c r="OZV46" s="134"/>
      <c r="OZW46" s="134"/>
      <c r="OZX46" s="134"/>
      <c r="OZY46" s="134"/>
      <c r="OZZ46" s="134"/>
      <c r="PAA46" s="134"/>
      <c r="PAB46" s="134"/>
      <c r="PAC46" s="134"/>
      <c r="PAD46" s="134"/>
      <c r="PAE46" s="134"/>
      <c r="PAF46" s="134"/>
      <c r="PAG46" s="134"/>
      <c r="PAH46" s="134"/>
      <c r="PAI46" s="134"/>
      <c r="PAJ46" s="134"/>
      <c r="PAK46" s="134"/>
      <c r="PAL46" s="134"/>
      <c r="PAM46" s="134"/>
      <c r="PAN46" s="134"/>
      <c r="PAO46" s="134"/>
      <c r="PAP46" s="134"/>
      <c r="PAQ46" s="134"/>
      <c r="PAR46" s="134"/>
      <c r="PAS46" s="134"/>
      <c r="PAT46" s="134"/>
      <c r="PAU46" s="134"/>
      <c r="PAV46" s="134"/>
      <c r="PAW46" s="134"/>
      <c r="PAX46" s="134"/>
      <c r="PAY46" s="134"/>
      <c r="PAZ46" s="134"/>
      <c r="PBA46" s="134"/>
      <c r="PBB46" s="134"/>
      <c r="PBC46" s="134"/>
      <c r="PBD46" s="134"/>
      <c r="PBE46" s="134"/>
      <c r="PBF46" s="134"/>
      <c r="PBG46" s="134"/>
      <c r="PBH46" s="134"/>
      <c r="PBI46" s="134"/>
      <c r="PBJ46" s="134"/>
      <c r="PBK46" s="134"/>
      <c r="PBL46" s="134"/>
      <c r="PBM46" s="134"/>
      <c r="PBN46" s="134"/>
      <c r="PBO46" s="134"/>
      <c r="PBP46" s="134"/>
      <c r="PBQ46" s="134"/>
      <c r="PBR46" s="134"/>
      <c r="PBS46" s="134"/>
      <c r="PBT46" s="134"/>
      <c r="PBU46" s="134"/>
      <c r="PBV46" s="134"/>
      <c r="PBW46" s="134"/>
      <c r="PBX46" s="134"/>
      <c r="PBY46" s="134"/>
      <c r="PBZ46" s="134"/>
      <c r="PCA46" s="134"/>
      <c r="PCB46" s="134"/>
      <c r="PCC46" s="134"/>
      <c r="PCD46" s="134"/>
      <c r="PCE46" s="134"/>
      <c r="PCF46" s="134"/>
      <c r="PCG46" s="134"/>
      <c r="PCH46" s="134"/>
      <c r="PCI46" s="134"/>
      <c r="PCJ46" s="134"/>
      <c r="PCK46" s="134"/>
      <c r="PCL46" s="134"/>
      <c r="PCM46" s="134"/>
      <c r="PCN46" s="134"/>
      <c r="PCO46" s="134"/>
      <c r="PCP46" s="134"/>
      <c r="PCQ46" s="134"/>
      <c r="PCR46" s="134"/>
      <c r="PCS46" s="134"/>
      <c r="PCT46" s="134"/>
      <c r="PCU46" s="134"/>
      <c r="PCV46" s="134"/>
      <c r="PCW46" s="134"/>
      <c r="PCX46" s="134"/>
      <c r="PCY46" s="134"/>
      <c r="PCZ46" s="134"/>
      <c r="PDA46" s="134"/>
      <c r="PDB46" s="134"/>
      <c r="PDC46" s="134"/>
      <c r="PDD46" s="134"/>
      <c r="PDE46" s="134"/>
      <c r="PDF46" s="134"/>
      <c r="PDG46" s="134"/>
      <c r="PDH46" s="134"/>
      <c r="PDI46" s="134"/>
      <c r="PDJ46" s="134"/>
      <c r="PDK46" s="134"/>
      <c r="PDL46" s="134"/>
      <c r="PDM46" s="134"/>
      <c r="PDN46" s="134"/>
      <c r="PDO46" s="134"/>
      <c r="PDP46" s="134"/>
      <c r="PDQ46" s="134"/>
      <c r="PDR46" s="134"/>
      <c r="PDS46" s="134"/>
      <c r="PDT46" s="134"/>
      <c r="PDU46" s="134"/>
      <c r="PDV46" s="134"/>
      <c r="PDW46" s="134"/>
      <c r="PDX46" s="134"/>
      <c r="PDY46" s="134"/>
      <c r="PDZ46" s="134"/>
      <c r="PEA46" s="134"/>
      <c r="PEB46" s="134"/>
      <c r="PEC46" s="134"/>
      <c r="PED46" s="134"/>
      <c r="PEE46" s="134"/>
      <c r="PEF46" s="134"/>
      <c r="PEG46" s="134"/>
      <c r="PEH46" s="134"/>
      <c r="PEI46" s="134"/>
      <c r="PEJ46" s="134"/>
      <c r="PEK46" s="134"/>
      <c r="PEL46" s="134"/>
      <c r="PEM46" s="134"/>
      <c r="PEN46" s="134"/>
      <c r="PEO46" s="134"/>
      <c r="PEP46" s="134"/>
      <c r="PEQ46" s="134"/>
      <c r="PER46" s="134"/>
      <c r="PES46" s="134"/>
      <c r="PET46" s="134"/>
      <c r="PEU46" s="134"/>
      <c r="PEV46" s="134"/>
      <c r="PEW46" s="134"/>
      <c r="PEX46" s="134"/>
      <c r="PEY46" s="134"/>
      <c r="PEZ46" s="134"/>
      <c r="PFA46" s="134"/>
      <c r="PFB46" s="134"/>
      <c r="PFC46" s="134"/>
      <c r="PFD46" s="134"/>
      <c r="PFE46" s="134"/>
      <c r="PFF46" s="134"/>
      <c r="PFG46" s="134"/>
      <c r="PFH46" s="134"/>
      <c r="PFI46" s="134"/>
      <c r="PFJ46" s="134"/>
      <c r="PFK46" s="134"/>
      <c r="PFL46" s="134"/>
      <c r="PFM46" s="134"/>
      <c r="PFN46" s="134"/>
      <c r="PFO46" s="134"/>
      <c r="PFP46" s="134"/>
      <c r="PFQ46" s="134"/>
      <c r="PFR46" s="134"/>
      <c r="PFS46" s="134"/>
      <c r="PFT46" s="134"/>
      <c r="PFU46" s="134"/>
      <c r="PFV46" s="134"/>
      <c r="PFW46" s="134"/>
      <c r="PFX46" s="134"/>
      <c r="PFY46" s="134"/>
      <c r="PFZ46" s="134"/>
      <c r="PGA46" s="134"/>
      <c r="PGB46" s="134"/>
      <c r="PGC46" s="134"/>
      <c r="PGD46" s="134"/>
      <c r="PGE46" s="134"/>
      <c r="PGF46" s="134"/>
      <c r="PGG46" s="134"/>
      <c r="PGH46" s="134"/>
      <c r="PGI46" s="134"/>
      <c r="PGJ46" s="134"/>
      <c r="PGK46" s="134"/>
      <c r="PGL46" s="134"/>
      <c r="PGM46" s="134"/>
      <c r="PGN46" s="134"/>
      <c r="PGO46" s="134"/>
      <c r="PGP46" s="134"/>
      <c r="PGQ46" s="134"/>
      <c r="PGR46" s="134"/>
      <c r="PGS46" s="134"/>
      <c r="PGT46" s="134"/>
      <c r="PGU46" s="134"/>
      <c r="PGV46" s="134"/>
      <c r="PGW46" s="134"/>
      <c r="PGX46" s="134"/>
      <c r="PGY46" s="134"/>
      <c r="PGZ46" s="134"/>
      <c r="PHA46" s="134"/>
      <c r="PHB46" s="134"/>
      <c r="PHC46" s="134"/>
      <c r="PHD46" s="134"/>
      <c r="PHE46" s="134"/>
      <c r="PHF46" s="134"/>
      <c r="PHG46" s="134"/>
      <c r="PHH46" s="134"/>
      <c r="PHI46" s="134"/>
      <c r="PHJ46" s="134"/>
      <c r="PHK46" s="134"/>
      <c r="PHL46" s="134"/>
      <c r="PHM46" s="134"/>
      <c r="PHN46" s="134"/>
      <c r="PHO46" s="134"/>
      <c r="PHP46" s="134"/>
      <c r="PHQ46" s="134"/>
      <c r="PHR46" s="134"/>
      <c r="PHS46" s="134"/>
      <c r="PHT46" s="134"/>
      <c r="PHU46" s="134"/>
      <c r="PHV46" s="134"/>
      <c r="PHW46" s="134"/>
      <c r="PHX46" s="134"/>
      <c r="PHY46" s="134"/>
      <c r="PHZ46" s="134"/>
      <c r="PIA46" s="134"/>
      <c r="PIB46" s="134"/>
      <c r="PIC46" s="134"/>
      <c r="PID46" s="134"/>
      <c r="PIE46" s="134"/>
      <c r="PIF46" s="134"/>
      <c r="PIG46" s="134"/>
      <c r="PIH46" s="134"/>
      <c r="PII46" s="134"/>
      <c r="PIJ46" s="134"/>
      <c r="PIK46" s="134"/>
      <c r="PIL46" s="134"/>
      <c r="PIM46" s="134"/>
      <c r="PIN46" s="134"/>
      <c r="PIO46" s="134"/>
      <c r="PIP46" s="134"/>
      <c r="PIQ46" s="134"/>
      <c r="PIR46" s="134"/>
      <c r="PIS46" s="134"/>
      <c r="PIT46" s="134"/>
      <c r="PIU46" s="134"/>
      <c r="PIV46" s="134"/>
      <c r="PIW46" s="134"/>
      <c r="PIX46" s="134"/>
      <c r="PIY46" s="134"/>
      <c r="PIZ46" s="134"/>
      <c r="PJA46" s="134"/>
      <c r="PJB46" s="134"/>
      <c r="PJC46" s="134"/>
      <c r="PJD46" s="134"/>
      <c r="PJE46" s="134"/>
      <c r="PJF46" s="134"/>
      <c r="PJG46" s="134"/>
      <c r="PJH46" s="134"/>
      <c r="PJI46" s="134"/>
      <c r="PJJ46" s="134"/>
      <c r="PJK46" s="134"/>
      <c r="PJL46" s="134"/>
      <c r="PJM46" s="134"/>
      <c r="PJN46" s="134"/>
      <c r="PJO46" s="134"/>
      <c r="PJP46" s="134"/>
      <c r="PJQ46" s="134"/>
      <c r="PJR46" s="134"/>
      <c r="PJS46" s="134"/>
      <c r="PJT46" s="134"/>
      <c r="PJU46" s="134"/>
      <c r="PJV46" s="134"/>
      <c r="PJW46" s="134"/>
      <c r="PJX46" s="134"/>
      <c r="PJY46" s="134"/>
      <c r="PJZ46" s="134"/>
      <c r="PKA46" s="134"/>
      <c r="PKB46" s="134"/>
      <c r="PKC46" s="134"/>
      <c r="PKD46" s="134"/>
      <c r="PKE46" s="134"/>
      <c r="PKF46" s="134"/>
      <c r="PKG46" s="134"/>
      <c r="PKH46" s="134"/>
      <c r="PKI46" s="134"/>
      <c r="PKJ46" s="134"/>
      <c r="PKK46" s="134"/>
      <c r="PKL46" s="134"/>
      <c r="PKM46" s="134"/>
      <c r="PKN46" s="134"/>
      <c r="PKO46" s="134"/>
      <c r="PKP46" s="134"/>
      <c r="PKQ46" s="134"/>
      <c r="PKR46" s="134"/>
      <c r="PKS46" s="134"/>
      <c r="PKT46" s="134"/>
      <c r="PKU46" s="134"/>
      <c r="PKV46" s="134"/>
      <c r="PKW46" s="134"/>
      <c r="PKX46" s="134"/>
      <c r="PKY46" s="134"/>
      <c r="PKZ46" s="134"/>
      <c r="PLA46" s="134"/>
      <c r="PLB46" s="134"/>
      <c r="PLC46" s="134"/>
      <c r="PLD46" s="134"/>
      <c r="PLE46" s="134"/>
      <c r="PLF46" s="134"/>
      <c r="PLG46" s="134"/>
      <c r="PLH46" s="134"/>
      <c r="PLI46" s="134"/>
      <c r="PLJ46" s="134"/>
      <c r="PLK46" s="134"/>
      <c r="PLL46" s="134"/>
      <c r="PLM46" s="134"/>
      <c r="PLN46" s="134"/>
      <c r="PLO46" s="134"/>
      <c r="PLP46" s="134"/>
      <c r="PLQ46" s="134"/>
      <c r="PLR46" s="134"/>
      <c r="PLS46" s="134"/>
      <c r="PLT46" s="134"/>
      <c r="PLU46" s="134"/>
      <c r="PLV46" s="134"/>
      <c r="PLW46" s="134"/>
      <c r="PLX46" s="134"/>
      <c r="PLY46" s="134"/>
      <c r="PLZ46" s="134"/>
      <c r="PMA46" s="134"/>
      <c r="PMB46" s="134"/>
      <c r="PMC46" s="134"/>
      <c r="PMD46" s="134"/>
      <c r="PME46" s="134"/>
      <c r="PMF46" s="134"/>
      <c r="PMG46" s="134"/>
      <c r="PMH46" s="134"/>
      <c r="PMI46" s="134"/>
      <c r="PMJ46" s="134"/>
      <c r="PMK46" s="134"/>
      <c r="PML46" s="134"/>
      <c r="PMM46" s="134"/>
      <c r="PMN46" s="134"/>
      <c r="PMO46" s="134"/>
      <c r="PMP46" s="134"/>
      <c r="PMQ46" s="134"/>
      <c r="PMR46" s="134"/>
      <c r="PMS46" s="134"/>
      <c r="PMT46" s="134"/>
      <c r="PMU46" s="134"/>
      <c r="PMV46" s="134"/>
      <c r="PMW46" s="134"/>
      <c r="PMX46" s="134"/>
      <c r="PMY46" s="134"/>
      <c r="PMZ46" s="134"/>
      <c r="PNA46" s="134"/>
      <c r="PNB46" s="134"/>
      <c r="PNC46" s="134"/>
      <c r="PND46" s="134"/>
      <c r="PNE46" s="134"/>
      <c r="PNF46" s="134"/>
      <c r="PNG46" s="134"/>
      <c r="PNH46" s="134"/>
      <c r="PNI46" s="134"/>
      <c r="PNJ46" s="134"/>
      <c r="PNK46" s="134"/>
      <c r="PNL46" s="134"/>
      <c r="PNM46" s="134"/>
      <c r="PNN46" s="134"/>
      <c r="PNO46" s="134"/>
      <c r="PNP46" s="134"/>
      <c r="PNQ46" s="134"/>
      <c r="PNR46" s="134"/>
      <c r="PNS46" s="134"/>
      <c r="PNT46" s="134"/>
      <c r="PNU46" s="134"/>
      <c r="PNV46" s="134"/>
      <c r="PNW46" s="134"/>
      <c r="PNX46" s="134"/>
      <c r="PNY46" s="134"/>
      <c r="PNZ46" s="134"/>
      <c r="POA46" s="134"/>
      <c r="POB46" s="134"/>
      <c r="POC46" s="134"/>
      <c r="POD46" s="134"/>
      <c r="POE46" s="134"/>
      <c r="POF46" s="134"/>
      <c r="POG46" s="134"/>
      <c r="POH46" s="134"/>
      <c r="POI46" s="134"/>
      <c r="POJ46" s="134"/>
      <c r="POK46" s="134"/>
      <c r="POL46" s="134"/>
      <c r="POM46" s="134"/>
      <c r="PON46" s="134"/>
      <c r="POO46" s="134"/>
      <c r="POP46" s="134"/>
      <c r="POQ46" s="134"/>
      <c r="POR46" s="134"/>
      <c r="POS46" s="134"/>
      <c r="POT46" s="134"/>
      <c r="POU46" s="134"/>
      <c r="POV46" s="134"/>
      <c r="POW46" s="134"/>
      <c r="POX46" s="134"/>
      <c r="POY46" s="134"/>
      <c r="POZ46" s="134"/>
      <c r="PPA46" s="134"/>
      <c r="PPB46" s="134"/>
      <c r="PPC46" s="134"/>
      <c r="PPD46" s="134"/>
      <c r="PPE46" s="134"/>
      <c r="PPF46" s="134"/>
      <c r="PPG46" s="134"/>
      <c r="PPH46" s="134"/>
      <c r="PPI46" s="134"/>
      <c r="PPJ46" s="134"/>
      <c r="PPK46" s="134"/>
      <c r="PPL46" s="134"/>
      <c r="PPM46" s="134"/>
      <c r="PPN46" s="134"/>
      <c r="PPO46" s="134"/>
      <c r="PPP46" s="134"/>
      <c r="PPQ46" s="134"/>
      <c r="PPR46" s="134"/>
      <c r="PPS46" s="134"/>
      <c r="PPT46" s="134"/>
      <c r="PPU46" s="134"/>
      <c r="PPV46" s="134"/>
      <c r="PPW46" s="134"/>
      <c r="PPX46" s="134"/>
      <c r="PPY46" s="134"/>
      <c r="PPZ46" s="134"/>
      <c r="PQA46" s="134"/>
      <c r="PQB46" s="134"/>
      <c r="PQC46" s="134"/>
      <c r="PQD46" s="134"/>
      <c r="PQE46" s="134"/>
      <c r="PQF46" s="134"/>
      <c r="PQG46" s="134"/>
      <c r="PQH46" s="134"/>
      <c r="PQI46" s="134"/>
      <c r="PQJ46" s="134"/>
      <c r="PQK46" s="134"/>
      <c r="PQL46" s="134"/>
      <c r="PQM46" s="134"/>
      <c r="PQN46" s="134"/>
      <c r="PQO46" s="134"/>
      <c r="PQP46" s="134"/>
      <c r="PQQ46" s="134"/>
      <c r="PQR46" s="134"/>
      <c r="PQS46" s="134"/>
      <c r="PQT46" s="134"/>
      <c r="PQU46" s="134"/>
      <c r="PQV46" s="134"/>
      <c r="PQW46" s="134"/>
      <c r="PQX46" s="134"/>
      <c r="PQY46" s="134"/>
      <c r="PQZ46" s="134"/>
      <c r="PRA46" s="134"/>
      <c r="PRB46" s="134"/>
      <c r="PRC46" s="134"/>
      <c r="PRD46" s="134"/>
      <c r="PRE46" s="134"/>
      <c r="PRF46" s="134"/>
      <c r="PRG46" s="134"/>
      <c r="PRH46" s="134"/>
      <c r="PRI46" s="134"/>
      <c r="PRJ46" s="134"/>
      <c r="PRK46" s="134"/>
      <c r="PRL46" s="134"/>
      <c r="PRM46" s="134"/>
      <c r="PRN46" s="134"/>
      <c r="PRO46" s="134"/>
      <c r="PRP46" s="134"/>
      <c r="PRQ46" s="134"/>
      <c r="PRR46" s="134"/>
      <c r="PRS46" s="134"/>
      <c r="PRT46" s="134"/>
      <c r="PRU46" s="134"/>
      <c r="PRV46" s="134"/>
      <c r="PRW46" s="134"/>
      <c r="PRX46" s="134"/>
      <c r="PRY46" s="134"/>
      <c r="PRZ46" s="134"/>
      <c r="PSA46" s="134"/>
      <c r="PSB46" s="134"/>
      <c r="PSC46" s="134"/>
      <c r="PSD46" s="134"/>
      <c r="PSE46" s="134"/>
      <c r="PSF46" s="134"/>
      <c r="PSG46" s="134"/>
      <c r="PSH46" s="134"/>
      <c r="PSI46" s="134"/>
      <c r="PSJ46" s="134"/>
      <c r="PSK46" s="134"/>
      <c r="PSL46" s="134"/>
      <c r="PSM46" s="134"/>
      <c r="PSN46" s="134"/>
      <c r="PSO46" s="134"/>
      <c r="PSP46" s="134"/>
      <c r="PSQ46" s="134"/>
      <c r="PSR46" s="134"/>
      <c r="PSS46" s="134"/>
      <c r="PST46" s="134"/>
      <c r="PSU46" s="134"/>
      <c r="PSV46" s="134"/>
      <c r="PSW46" s="134"/>
      <c r="PSX46" s="134"/>
      <c r="PSY46" s="134"/>
      <c r="PSZ46" s="134"/>
      <c r="PTA46" s="134"/>
      <c r="PTB46" s="134"/>
      <c r="PTC46" s="134"/>
      <c r="PTD46" s="134"/>
      <c r="PTE46" s="134"/>
      <c r="PTF46" s="134"/>
      <c r="PTG46" s="134"/>
      <c r="PTH46" s="134"/>
      <c r="PTI46" s="134"/>
      <c r="PTJ46" s="134"/>
      <c r="PTK46" s="134"/>
      <c r="PTL46" s="134"/>
      <c r="PTM46" s="134"/>
      <c r="PTN46" s="134"/>
      <c r="PTO46" s="134"/>
      <c r="PTP46" s="134"/>
      <c r="PTQ46" s="134"/>
      <c r="PTR46" s="134"/>
      <c r="PTS46" s="134"/>
      <c r="PTT46" s="134"/>
      <c r="PTU46" s="134"/>
      <c r="PTV46" s="134"/>
      <c r="PTW46" s="134"/>
      <c r="PTX46" s="134"/>
      <c r="PTY46" s="134"/>
      <c r="PTZ46" s="134"/>
      <c r="PUA46" s="134"/>
      <c r="PUB46" s="134"/>
      <c r="PUC46" s="134"/>
      <c r="PUD46" s="134"/>
      <c r="PUE46" s="134"/>
      <c r="PUF46" s="134"/>
      <c r="PUG46" s="134"/>
      <c r="PUH46" s="134"/>
      <c r="PUI46" s="134"/>
      <c r="PUJ46" s="134"/>
      <c r="PUK46" s="134"/>
      <c r="PUL46" s="134"/>
      <c r="PUM46" s="134"/>
      <c r="PUN46" s="134"/>
      <c r="PUO46" s="134"/>
      <c r="PUP46" s="134"/>
      <c r="PUQ46" s="134"/>
      <c r="PUR46" s="134"/>
      <c r="PUS46" s="134"/>
      <c r="PUT46" s="134"/>
      <c r="PUU46" s="134"/>
      <c r="PUV46" s="134"/>
      <c r="PUW46" s="134"/>
      <c r="PUX46" s="134"/>
      <c r="PUY46" s="134"/>
      <c r="PUZ46" s="134"/>
      <c r="PVA46" s="134"/>
      <c r="PVB46" s="134"/>
      <c r="PVC46" s="134"/>
      <c r="PVD46" s="134"/>
      <c r="PVE46" s="134"/>
      <c r="PVF46" s="134"/>
      <c r="PVG46" s="134"/>
      <c r="PVH46" s="134"/>
      <c r="PVI46" s="134"/>
      <c r="PVJ46" s="134"/>
      <c r="PVK46" s="134"/>
      <c r="PVL46" s="134"/>
      <c r="PVM46" s="134"/>
      <c r="PVN46" s="134"/>
      <c r="PVO46" s="134"/>
      <c r="PVP46" s="134"/>
      <c r="PVQ46" s="134"/>
      <c r="PVR46" s="134"/>
      <c r="PVS46" s="134"/>
      <c r="PVT46" s="134"/>
      <c r="PVU46" s="134"/>
      <c r="PVV46" s="134"/>
      <c r="PVW46" s="134"/>
      <c r="PVX46" s="134"/>
      <c r="PVY46" s="134"/>
      <c r="PVZ46" s="134"/>
      <c r="PWA46" s="134"/>
      <c r="PWB46" s="134"/>
      <c r="PWC46" s="134"/>
      <c r="PWD46" s="134"/>
      <c r="PWE46" s="134"/>
      <c r="PWF46" s="134"/>
      <c r="PWG46" s="134"/>
      <c r="PWH46" s="134"/>
      <c r="PWI46" s="134"/>
      <c r="PWJ46" s="134"/>
      <c r="PWK46" s="134"/>
      <c r="PWL46" s="134"/>
      <c r="PWM46" s="134"/>
      <c r="PWN46" s="134"/>
      <c r="PWO46" s="134"/>
      <c r="PWP46" s="134"/>
      <c r="PWQ46" s="134"/>
      <c r="PWR46" s="134"/>
      <c r="PWS46" s="134"/>
      <c r="PWT46" s="134"/>
      <c r="PWU46" s="134"/>
      <c r="PWV46" s="134"/>
      <c r="PWW46" s="134"/>
      <c r="PWX46" s="134"/>
      <c r="PWY46" s="134"/>
      <c r="PWZ46" s="134"/>
      <c r="PXA46" s="134"/>
      <c r="PXB46" s="134"/>
      <c r="PXC46" s="134"/>
      <c r="PXD46" s="134"/>
      <c r="PXE46" s="134"/>
      <c r="PXF46" s="134"/>
      <c r="PXG46" s="134"/>
      <c r="PXH46" s="134"/>
      <c r="PXI46" s="134"/>
      <c r="PXJ46" s="134"/>
      <c r="PXK46" s="134"/>
      <c r="PXL46" s="134"/>
      <c r="PXM46" s="134"/>
      <c r="PXN46" s="134"/>
      <c r="PXO46" s="134"/>
      <c r="PXP46" s="134"/>
      <c r="PXQ46" s="134"/>
      <c r="PXR46" s="134"/>
      <c r="PXS46" s="134"/>
      <c r="PXT46" s="134"/>
      <c r="PXU46" s="134"/>
      <c r="PXV46" s="134"/>
      <c r="PXW46" s="134"/>
      <c r="PXX46" s="134"/>
      <c r="PXY46" s="134"/>
      <c r="PXZ46" s="134"/>
      <c r="PYA46" s="134"/>
      <c r="PYB46" s="134"/>
      <c r="PYC46" s="134"/>
      <c r="PYD46" s="134"/>
      <c r="PYE46" s="134"/>
      <c r="PYF46" s="134"/>
      <c r="PYG46" s="134"/>
      <c r="PYH46" s="134"/>
      <c r="PYI46" s="134"/>
      <c r="PYJ46" s="134"/>
      <c r="PYK46" s="134"/>
      <c r="PYL46" s="134"/>
      <c r="PYM46" s="134"/>
      <c r="PYN46" s="134"/>
      <c r="PYO46" s="134"/>
      <c r="PYP46" s="134"/>
      <c r="PYQ46" s="134"/>
      <c r="PYR46" s="134"/>
      <c r="PYS46" s="134"/>
      <c r="PYT46" s="134"/>
      <c r="PYU46" s="134"/>
      <c r="PYV46" s="134"/>
      <c r="PYW46" s="134"/>
      <c r="PYX46" s="134"/>
      <c r="PYY46" s="134"/>
      <c r="PYZ46" s="134"/>
      <c r="PZA46" s="134"/>
      <c r="PZB46" s="134"/>
      <c r="PZC46" s="134"/>
      <c r="PZD46" s="134"/>
      <c r="PZE46" s="134"/>
      <c r="PZF46" s="134"/>
      <c r="PZG46" s="134"/>
      <c r="PZH46" s="134"/>
      <c r="PZI46" s="134"/>
      <c r="PZJ46" s="134"/>
      <c r="PZK46" s="134"/>
      <c r="PZL46" s="134"/>
      <c r="PZM46" s="134"/>
      <c r="PZN46" s="134"/>
      <c r="PZO46" s="134"/>
      <c r="PZP46" s="134"/>
      <c r="PZQ46" s="134"/>
      <c r="PZR46" s="134"/>
      <c r="PZS46" s="134"/>
      <c r="PZT46" s="134"/>
      <c r="PZU46" s="134"/>
      <c r="PZV46" s="134"/>
      <c r="PZW46" s="134"/>
      <c r="PZX46" s="134"/>
      <c r="PZY46" s="134"/>
      <c r="PZZ46" s="134"/>
      <c r="QAA46" s="134"/>
      <c r="QAB46" s="134"/>
      <c r="QAC46" s="134"/>
      <c r="QAD46" s="134"/>
      <c r="QAE46" s="134"/>
      <c r="QAF46" s="134"/>
      <c r="QAG46" s="134"/>
      <c r="QAH46" s="134"/>
      <c r="QAI46" s="134"/>
      <c r="QAJ46" s="134"/>
      <c r="QAK46" s="134"/>
      <c r="QAL46" s="134"/>
      <c r="QAM46" s="134"/>
      <c r="QAN46" s="134"/>
      <c r="QAO46" s="134"/>
      <c r="QAP46" s="134"/>
      <c r="QAQ46" s="134"/>
      <c r="QAR46" s="134"/>
      <c r="QAS46" s="134"/>
      <c r="QAT46" s="134"/>
      <c r="QAU46" s="134"/>
      <c r="QAV46" s="134"/>
      <c r="QAW46" s="134"/>
      <c r="QAX46" s="134"/>
      <c r="QAY46" s="134"/>
      <c r="QAZ46" s="134"/>
      <c r="QBA46" s="134"/>
      <c r="QBB46" s="134"/>
      <c r="QBC46" s="134"/>
      <c r="QBD46" s="134"/>
      <c r="QBE46" s="134"/>
      <c r="QBF46" s="134"/>
      <c r="QBG46" s="134"/>
      <c r="QBH46" s="134"/>
      <c r="QBI46" s="134"/>
      <c r="QBJ46" s="134"/>
      <c r="QBK46" s="134"/>
      <c r="QBL46" s="134"/>
      <c r="QBM46" s="134"/>
      <c r="QBN46" s="134"/>
      <c r="QBO46" s="134"/>
      <c r="QBP46" s="134"/>
      <c r="QBQ46" s="134"/>
      <c r="QBR46" s="134"/>
      <c r="QBS46" s="134"/>
      <c r="QBT46" s="134"/>
      <c r="QBU46" s="134"/>
      <c r="QBV46" s="134"/>
      <c r="QBW46" s="134"/>
      <c r="QBX46" s="134"/>
      <c r="QBY46" s="134"/>
      <c r="QBZ46" s="134"/>
      <c r="QCA46" s="134"/>
      <c r="QCB46" s="134"/>
      <c r="QCC46" s="134"/>
      <c r="QCD46" s="134"/>
      <c r="QCE46" s="134"/>
      <c r="QCF46" s="134"/>
      <c r="QCG46" s="134"/>
      <c r="QCH46" s="134"/>
      <c r="QCI46" s="134"/>
      <c r="QCJ46" s="134"/>
      <c r="QCK46" s="134"/>
      <c r="QCL46" s="134"/>
      <c r="QCM46" s="134"/>
      <c r="QCN46" s="134"/>
      <c r="QCO46" s="134"/>
      <c r="QCP46" s="134"/>
      <c r="QCQ46" s="134"/>
      <c r="QCR46" s="134"/>
      <c r="QCS46" s="134"/>
      <c r="QCT46" s="134"/>
      <c r="QCU46" s="134"/>
      <c r="QCV46" s="134"/>
      <c r="QCW46" s="134"/>
      <c r="QCX46" s="134"/>
      <c r="QCY46" s="134"/>
      <c r="QCZ46" s="134"/>
      <c r="QDA46" s="134"/>
      <c r="QDB46" s="134"/>
      <c r="QDC46" s="134"/>
      <c r="QDD46" s="134"/>
      <c r="QDE46" s="134"/>
      <c r="QDF46" s="134"/>
      <c r="QDG46" s="134"/>
      <c r="QDH46" s="134"/>
      <c r="QDI46" s="134"/>
      <c r="QDJ46" s="134"/>
      <c r="QDK46" s="134"/>
      <c r="QDL46" s="134"/>
      <c r="QDM46" s="134"/>
      <c r="QDN46" s="134"/>
      <c r="QDO46" s="134"/>
      <c r="QDP46" s="134"/>
      <c r="QDQ46" s="134"/>
      <c r="QDR46" s="134"/>
      <c r="QDS46" s="134"/>
      <c r="QDT46" s="134"/>
      <c r="QDU46" s="134"/>
      <c r="QDV46" s="134"/>
      <c r="QDW46" s="134"/>
      <c r="QDX46" s="134"/>
      <c r="QDY46" s="134"/>
      <c r="QDZ46" s="134"/>
      <c r="QEA46" s="134"/>
      <c r="QEB46" s="134"/>
      <c r="QEC46" s="134"/>
      <c r="QED46" s="134"/>
      <c r="QEE46" s="134"/>
      <c r="QEF46" s="134"/>
      <c r="QEG46" s="134"/>
      <c r="QEH46" s="134"/>
      <c r="QEI46" s="134"/>
      <c r="QEJ46" s="134"/>
      <c r="QEK46" s="134"/>
      <c r="QEL46" s="134"/>
      <c r="QEM46" s="134"/>
      <c r="QEN46" s="134"/>
      <c r="QEO46" s="134"/>
      <c r="QEP46" s="134"/>
      <c r="QEQ46" s="134"/>
      <c r="QER46" s="134"/>
      <c r="QES46" s="134"/>
      <c r="QET46" s="134"/>
      <c r="QEU46" s="134"/>
      <c r="QEV46" s="134"/>
      <c r="QEW46" s="134"/>
      <c r="QEX46" s="134"/>
      <c r="QEY46" s="134"/>
      <c r="QEZ46" s="134"/>
      <c r="QFA46" s="134"/>
      <c r="QFB46" s="134"/>
      <c r="QFC46" s="134"/>
      <c r="QFD46" s="134"/>
      <c r="QFE46" s="134"/>
      <c r="QFF46" s="134"/>
      <c r="QFG46" s="134"/>
      <c r="QFH46" s="134"/>
      <c r="QFI46" s="134"/>
      <c r="QFJ46" s="134"/>
      <c r="QFK46" s="134"/>
      <c r="QFL46" s="134"/>
      <c r="QFM46" s="134"/>
      <c r="QFN46" s="134"/>
      <c r="QFO46" s="134"/>
      <c r="QFP46" s="134"/>
      <c r="QFQ46" s="134"/>
      <c r="QFR46" s="134"/>
      <c r="QFS46" s="134"/>
      <c r="QFT46" s="134"/>
      <c r="QFU46" s="134"/>
      <c r="QFV46" s="134"/>
      <c r="QFW46" s="134"/>
      <c r="QFX46" s="134"/>
      <c r="QFY46" s="134"/>
      <c r="QFZ46" s="134"/>
      <c r="QGA46" s="134"/>
      <c r="QGB46" s="134"/>
      <c r="QGC46" s="134"/>
      <c r="QGD46" s="134"/>
      <c r="QGE46" s="134"/>
      <c r="QGF46" s="134"/>
      <c r="QGG46" s="134"/>
      <c r="QGH46" s="134"/>
      <c r="QGI46" s="134"/>
      <c r="QGJ46" s="134"/>
      <c r="QGK46" s="134"/>
      <c r="QGL46" s="134"/>
      <c r="QGM46" s="134"/>
      <c r="QGN46" s="134"/>
      <c r="QGO46" s="134"/>
      <c r="QGP46" s="134"/>
      <c r="QGQ46" s="134"/>
      <c r="QGR46" s="134"/>
      <c r="QGS46" s="134"/>
      <c r="QGT46" s="134"/>
      <c r="QGU46" s="134"/>
      <c r="QGV46" s="134"/>
      <c r="QGW46" s="134"/>
      <c r="QGX46" s="134"/>
      <c r="QGY46" s="134"/>
      <c r="QGZ46" s="134"/>
      <c r="QHA46" s="134"/>
      <c r="QHB46" s="134"/>
      <c r="QHC46" s="134"/>
      <c r="QHD46" s="134"/>
      <c r="QHE46" s="134"/>
      <c r="QHF46" s="134"/>
      <c r="QHG46" s="134"/>
      <c r="QHH46" s="134"/>
      <c r="QHI46" s="134"/>
      <c r="QHJ46" s="134"/>
      <c r="QHK46" s="134"/>
      <c r="QHL46" s="134"/>
      <c r="QHM46" s="134"/>
      <c r="QHN46" s="134"/>
      <c r="QHO46" s="134"/>
      <c r="QHP46" s="134"/>
      <c r="QHQ46" s="134"/>
      <c r="QHR46" s="134"/>
      <c r="QHS46" s="134"/>
      <c r="QHT46" s="134"/>
      <c r="QHU46" s="134"/>
      <c r="QHV46" s="134"/>
      <c r="QHW46" s="134"/>
      <c r="QHX46" s="134"/>
      <c r="QHY46" s="134"/>
      <c r="QHZ46" s="134"/>
      <c r="QIA46" s="134"/>
      <c r="QIB46" s="134"/>
      <c r="QIC46" s="134"/>
      <c r="QID46" s="134"/>
      <c r="QIE46" s="134"/>
      <c r="QIF46" s="134"/>
      <c r="QIG46" s="134"/>
      <c r="QIH46" s="134"/>
      <c r="QII46" s="134"/>
      <c r="QIJ46" s="134"/>
      <c r="QIK46" s="134"/>
      <c r="QIL46" s="134"/>
      <c r="QIM46" s="134"/>
      <c r="QIN46" s="134"/>
      <c r="QIO46" s="134"/>
      <c r="QIP46" s="134"/>
      <c r="QIQ46" s="134"/>
      <c r="QIR46" s="134"/>
      <c r="QIS46" s="134"/>
      <c r="QIT46" s="134"/>
      <c r="QIU46" s="134"/>
      <c r="QIV46" s="134"/>
      <c r="QIW46" s="134"/>
      <c r="QIX46" s="134"/>
      <c r="QIY46" s="134"/>
      <c r="QIZ46" s="134"/>
      <c r="QJA46" s="134"/>
      <c r="QJB46" s="134"/>
      <c r="QJC46" s="134"/>
      <c r="QJD46" s="134"/>
      <c r="QJE46" s="134"/>
      <c r="QJF46" s="134"/>
      <c r="QJG46" s="134"/>
      <c r="QJH46" s="134"/>
      <c r="QJI46" s="134"/>
      <c r="QJJ46" s="134"/>
      <c r="QJK46" s="134"/>
      <c r="QJL46" s="134"/>
      <c r="QJM46" s="134"/>
      <c r="QJN46" s="134"/>
      <c r="QJO46" s="134"/>
      <c r="QJP46" s="134"/>
      <c r="QJQ46" s="134"/>
      <c r="QJR46" s="134"/>
      <c r="QJS46" s="134"/>
      <c r="QJT46" s="134"/>
      <c r="QJU46" s="134"/>
      <c r="QJV46" s="134"/>
      <c r="QJW46" s="134"/>
      <c r="QJX46" s="134"/>
      <c r="QJY46" s="134"/>
      <c r="QJZ46" s="134"/>
      <c r="QKA46" s="134"/>
      <c r="QKB46" s="134"/>
      <c r="QKC46" s="134"/>
      <c r="QKD46" s="134"/>
      <c r="QKE46" s="134"/>
      <c r="QKF46" s="134"/>
      <c r="QKG46" s="134"/>
      <c r="QKH46" s="134"/>
      <c r="QKI46" s="134"/>
      <c r="QKJ46" s="134"/>
      <c r="QKK46" s="134"/>
      <c r="QKL46" s="134"/>
      <c r="QKM46" s="134"/>
      <c r="QKN46" s="134"/>
      <c r="QKO46" s="134"/>
      <c r="QKP46" s="134"/>
      <c r="QKQ46" s="134"/>
      <c r="QKR46" s="134"/>
      <c r="QKS46" s="134"/>
      <c r="QKT46" s="134"/>
      <c r="QKU46" s="134"/>
      <c r="QKV46" s="134"/>
      <c r="QKW46" s="134"/>
      <c r="QKX46" s="134"/>
      <c r="QKY46" s="134"/>
      <c r="QKZ46" s="134"/>
      <c r="QLA46" s="134"/>
      <c r="QLB46" s="134"/>
      <c r="QLC46" s="134"/>
      <c r="QLD46" s="134"/>
      <c r="QLE46" s="134"/>
      <c r="QLF46" s="134"/>
      <c r="QLG46" s="134"/>
      <c r="QLH46" s="134"/>
      <c r="QLI46" s="134"/>
      <c r="QLJ46" s="134"/>
      <c r="QLK46" s="134"/>
      <c r="QLL46" s="134"/>
      <c r="QLM46" s="134"/>
      <c r="QLN46" s="134"/>
      <c r="QLO46" s="134"/>
      <c r="QLP46" s="134"/>
      <c r="QLQ46" s="134"/>
      <c r="QLR46" s="134"/>
      <c r="QLS46" s="134"/>
      <c r="QLT46" s="134"/>
      <c r="QLU46" s="134"/>
      <c r="QLV46" s="134"/>
      <c r="QLW46" s="134"/>
      <c r="QLX46" s="134"/>
      <c r="QLY46" s="134"/>
      <c r="QLZ46" s="134"/>
      <c r="QMA46" s="134"/>
      <c r="QMB46" s="134"/>
      <c r="QMC46" s="134"/>
      <c r="QMD46" s="134"/>
      <c r="QME46" s="134"/>
      <c r="QMF46" s="134"/>
      <c r="QMG46" s="134"/>
      <c r="QMH46" s="134"/>
      <c r="QMI46" s="134"/>
      <c r="QMJ46" s="134"/>
      <c r="QMK46" s="134"/>
      <c r="QML46" s="134"/>
      <c r="QMM46" s="134"/>
      <c r="QMN46" s="134"/>
      <c r="QMO46" s="134"/>
      <c r="QMP46" s="134"/>
      <c r="QMQ46" s="134"/>
      <c r="QMR46" s="134"/>
      <c r="QMS46" s="134"/>
      <c r="QMT46" s="134"/>
      <c r="QMU46" s="134"/>
      <c r="QMV46" s="134"/>
      <c r="QMW46" s="134"/>
      <c r="QMX46" s="134"/>
      <c r="QMY46" s="134"/>
      <c r="QMZ46" s="134"/>
      <c r="QNA46" s="134"/>
      <c r="QNB46" s="134"/>
      <c r="QNC46" s="134"/>
      <c r="QND46" s="134"/>
      <c r="QNE46" s="134"/>
      <c r="QNF46" s="134"/>
      <c r="QNG46" s="134"/>
      <c r="QNH46" s="134"/>
      <c r="QNI46" s="134"/>
      <c r="QNJ46" s="134"/>
      <c r="QNK46" s="134"/>
      <c r="QNL46" s="134"/>
      <c r="QNM46" s="134"/>
      <c r="QNN46" s="134"/>
      <c r="QNO46" s="134"/>
      <c r="QNP46" s="134"/>
      <c r="QNQ46" s="134"/>
      <c r="QNR46" s="134"/>
      <c r="QNS46" s="134"/>
      <c r="QNT46" s="134"/>
      <c r="QNU46" s="134"/>
      <c r="QNV46" s="134"/>
      <c r="QNW46" s="134"/>
      <c r="QNX46" s="134"/>
      <c r="QNY46" s="134"/>
      <c r="QNZ46" s="134"/>
      <c r="QOA46" s="134"/>
      <c r="QOB46" s="134"/>
      <c r="QOC46" s="134"/>
      <c r="QOD46" s="134"/>
      <c r="QOE46" s="134"/>
      <c r="QOF46" s="134"/>
      <c r="QOG46" s="134"/>
      <c r="QOH46" s="134"/>
      <c r="QOI46" s="134"/>
      <c r="QOJ46" s="134"/>
      <c r="QOK46" s="134"/>
      <c r="QOL46" s="134"/>
      <c r="QOM46" s="134"/>
      <c r="QON46" s="134"/>
      <c r="QOO46" s="134"/>
      <c r="QOP46" s="134"/>
      <c r="QOQ46" s="134"/>
      <c r="QOR46" s="134"/>
      <c r="QOS46" s="134"/>
      <c r="QOT46" s="134"/>
      <c r="QOU46" s="134"/>
      <c r="QOV46" s="134"/>
      <c r="QOW46" s="134"/>
      <c r="QOX46" s="134"/>
      <c r="QOY46" s="134"/>
      <c r="QOZ46" s="134"/>
      <c r="QPA46" s="134"/>
      <c r="QPB46" s="134"/>
      <c r="QPC46" s="134"/>
      <c r="QPD46" s="134"/>
      <c r="QPE46" s="134"/>
      <c r="QPF46" s="134"/>
      <c r="QPG46" s="134"/>
      <c r="QPH46" s="134"/>
      <c r="QPI46" s="134"/>
      <c r="QPJ46" s="134"/>
      <c r="QPK46" s="134"/>
      <c r="QPL46" s="134"/>
      <c r="QPM46" s="134"/>
      <c r="QPN46" s="134"/>
      <c r="QPO46" s="134"/>
      <c r="QPP46" s="134"/>
      <c r="QPQ46" s="134"/>
      <c r="QPR46" s="134"/>
      <c r="QPS46" s="134"/>
      <c r="QPT46" s="134"/>
      <c r="QPU46" s="134"/>
      <c r="QPV46" s="134"/>
      <c r="QPW46" s="134"/>
      <c r="QPX46" s="134"/>
      <c r="QPY46" s="134"/>
      <c r="QPZ46" s="134"/>
      <c r="QQA46" s="134"/>
      <c r="QQB46" s="134"/>
      <c r="QQC46" s="134"/>
      <c r="QQD46" s="134"/>
      <c r="QQE46" s="134"/>
      <c r="QQF46" s="134"/>
      <c r="QQG46" s="134"/>
      <c r="QQH46" s="134"/>
      <c r="QQI46" s="134"/>
      <c r="QQJ46" s="134"/>
      <c r="QQK46" s="134"/>
      <c r="QQL46" s="134"/>
      <c r="QQM46" s="134"/>
      <c r="QQN46" s="134"/>
      <c r="QQO46" s="134"/>
      <c r="QQP46" s="134"/>
      <c r="QQQ46" s="134"/>
      <c r="QQR46" s="134"/>
      <c r="QQS46" s="134"/>
      <c r="QQT46" s="134"/>
      <c r="QQU46" s="134"/>
      <c r="QQV46" s="134"/>
      <c r="QQW46" s="134"/>
      <c r="QQX46" s="134"/>
      <c r="QQY46" s="134"/>
      <c r="QQZ46" s="134"/>
      <c r="QRA46" s="134"/>
      <c r="QRB46" s="134"/>
      <c r="QRC46" s="134"/>
      <c r="QRD46" s="134"/>
      <c r="QRE46" s="134"/>
      <c r="QRF46" s="134"/>
      <c r="QRG46" s="134"/>
      <c r="QRH46" s="134"/>
      <c r="QRI46" s="134"/>
      <c r="QRJ46" s="134"/>
      <c r="QRK46" s="134"/>
      <c r="QRL46" s="134"/>
      <c r="QRM46" s="134"/>
      <c r="QRN46" s="134"/>
      <c r="QRO46" s="134"/>
      <c r="QRP46" s="134"/>
      <c r="QRQ46" s="134"/>
      <c r="QRR46" s="134"/>
      <c r="QRS46" s="134"/>
      <c r="QRT46" s="134"/>
      <c r="QRU46" s="134"/>
      <c r="QRV46" s="134"/>
      <c r="QRW46" s="134"/>
      <c r="QRX46" s="134"/>
      <c r="QRY46" s="134"/>
      <c r="QRZ46" s="134"/>
      <c r="QSA46" s="134"/>
      <c r="QSB46" s="134"/>
      <c r="QSC46" s="134"/>
      <c r="QSD46" s="134"/>
      <c r="QSE46" s="134"/>
      <c r="QSF46" s="134"/>
      <c r="QSG46" s="134"/>
      <c r="QSH46" s="134"/>
      <c r="QSI46" s="134"/>
      <c r="QSJ46" s="134"/>
      <c r="QSK46" s="134"/>
      <c r="QSL46" s="134"/>
      <c r="QSM46" s="134"/>
      <c r="QSN46" s="134"/>
      <c r="QSO46" s="134"/>
      <c r="QSP46" s="134"/>
      <c r="QSQ46" s="134"/>
      <c r="QSR46" s="134"/>
      <c r="QSS46" s="134"/>
      <c r="QST46" s="134"/>
      <c r="QSU46" s="134"/>
      <c r="QSV46" s="134"/>
      <c r="QSW46" s="134"/>
      <c r="QSX46" s="134"/>
      <c r="QSY46" s="134"/>
      <c r="QSZ46" s="134"/>
      <c r="QTA46" s="134"/>
      <c r="QTB46" s="134"/>
      <c r="QTC46" s="134"/>
      <c r="QTD46" s="134"/>
      <c r="QTE46" s="134"/>
      <c r="QTF46" s="134"/>
      <c r="QTG46" s="134"/>
      <c r="QTH46" s="134"/>
      <c r="QTI46" s="134"/>
      <c r="QTJ46" s="134"/>
      <c r="QTK46" s="134"/>
      <c r="QTL46" s="134"/>
      <c r="QTM46" s="134"/>
      <c r="QTN46" s="134"/>
      <c r="QTO46" s="134"/>
      <c r="QTP46" s="134"/>
      <c r="QTQ46" s="134"/>
      <c r="QTR46" s="134"/>
      <c r="QTS46" s="134"/>
      <c r="QTT46" s="134"/>
      <c r="QTU46" s="134"/>
      <c r="QTV46" s="134"/>
      <c r="QTW46" s="134"/>
      <c r="QTX46" s="134"/>
      <c r="QTY46" s="134"/>
      <c r="QTZ46" s="134"/>
      <c r="QUA46" s="134"/>
      <c r="QUB46" s="134"/>
      <c r="QUC46" s="134"/>
      <c r="QUD46" s="134"/>
      <c r="QUE46" s="134"/>
      <c r="QUF46" s="134"/>
      <c r="QUG46" s="134"/>
      <c r="QUH46" s="134"/>
      <c r="QUI46" s="134"/>
      <c r="QUJ46" s="134"/>
      <c r="QUK46" s="134"/>
      <c r="QUL46" s="134"/>
      <c r="QUM46" s="134"/>
      <c r="QUN46" s="134"/>
      <c r="QUO46" s="134"/>
      <c r="QUP46" s="134"/>
      <c r="QUQ46" s="134"/>
      <c r="QUR46" s="134"/>
      <c r="QUS46" s="134"/>
      <c r="QUT46" s="134"/>
      <c r="QUU46" s="134"/>
      <c r="QUV46" s="134"/>
      <c r="QUW46" s="134"/>
      <c r="QUX46" s="134"/>
      <c r="QUY46" s="134"/>
      <c r="QUZ46" s="134"/>
      <c r="QVA46" s="134"/>
      <c r="QVB46" s="134"/>
      <c r="QVC46" s="134"/>
      <c r="QVD46" s="134"/>
      <c r="QVE46" s="134"/>
      <c r="QVF46" s="134"/>
      <c r="QVG46" s="134"/>
      <c r="QVH46" s="134"/>
      <c r="QVI46" s="134"/>
      <c r="QVJ46" s="134"/>
      <c r="QVK46" s="134"/>
      <c r="QVL46" s="134"/>
      <c r="QVM46" s="134"/>
      <c r="QVN46" s="134"/>
      <c r="QVO46" s="134"/>
      <c r="QVP46" s="134"/>
      <c r="QVQ46" s="134"/>
      <c r="QVR46" s="134"/>
      <c r="QVS46" s="134"/>
      <c r="QVT46" s="134"/>
      <c r="QVU46" s="134"/>
      <c r="QVV46" s="134"/>
      <c r="QVW46" s="134"/>
      <c r="QVX46" s="134"/>
      <c r="QVY46" s="134"/>
      <c r="QVZ46" s="134"/>
      <c r="QWA46" s="134"/>
      <c r="QWB46" s="134"/>
      <c r="QWC46" s="134"/>
      <c r="QWD46" s="134"/>
      <c r="QWE46" s="134"/>
      <c r="QWF46" s="134"/>
      <c r="QWG46" s="134"/>
      <c r="QWH46" s="134"/>
      <c r="QWI46" s="134"/>
      <c r="QWJ46" s="134"/>
      <c r="QWK46" s="134"/>
      <c r="QWL46" s="134"/>
      <c r="QWM46" s="134"/>
      <c r="QWN46" s="134"/>
      <c r="QWO46" s="134"/>
      <c r="QWP46" s="134"/>
      <c r="QWQ46" s="134"/>
      <c r="QWR46" s="134"/>
      <c r="QWS46" s="134"/>
      <c r="QWT46" s="134"/>
      <c r="QWU46" s="134"/>
      <c r="QWV46" s="134"/>
      <c r="QWW46" s="134"/>
      <c r="QWX46" s="134"/>
      <c r="QWY46" s="134"/>
      <c r="QWZ46" s="134"/>
      <c r="QXA46" s="134"/>
      <c r="QXB46" s="134"/>
      <c r="QXC46" s="134"/>
      <c r="QXD46" s="134"/>
      <c r="QXE46" s="134"/>
      <c r="QXF46" s="134"/>
      <c r="QXG46" s="134"/>
      <c r="QXH46" s="134"/>
      <c r="QXI46" s="134"/>
      <c r="QXJ46" s="134"/>
      <c r="QXK46" s="134"/>
      <c r="QXL46" s="134"/>
      <c r="QXM46" s="134"/>
      <c r="QXN46" s="134"/>
      <c r="QXO46" s="134"/>
      <c r="QXP46" s="134"/>
      <c r="QXQ46" s="134"/>
      <c r="QXR46" s="134"/>
      <c r="QXS46" s="134"/>
      <c r="QXT46" s="134"/>
      <c r="QXU46" s="134"/>
      <c r="QXV46" s="134"/>
      <c r="QXW46" s="134"/>
      <c r="QXX46" s="134"/>
      <c r="QXY46" s="134"/>
      <c r="QXZ46" s="134"/>
      <c r="QYA46" s="134"/>
      <c r="QYB46" s="134"/>
      <c r="QYC46" s="134"/>
      <c r="QYD46" s="134"/>
      <c r="QYE46" s="134"/>
      <c r="QYF46" s="134"/>
      <c r="QYG46" s="134"/>
      <c r="QYH46" s="134"/>
      <c r="QYI46" s="134"/>
      <c r="QYJ46" s="134"/>
      <c r="QYK46" s="134"/>
      <c r="QYL46" s="134"/>
      <c r="QYM46" s="134"/>
      <c r="QYN46" s="134"/>
      <c r="QYO46" s="134"/>
      <c r="QYP46" s="134"/>
      <c r="QYQ46" s="134"/>
      <c r="QYR46" s="134"/>
      <c r="QYS46" s="134"/>
      <c r="QYT46" s="134"/>
      <c r="QYU46" s="134"/>
      <c r="QYV46" s="134"/>
      <c r="QYW46" s="134"/>
      <c r="QYX46" s="134"/>
      <c r="QYY46" s="134"/>
      <c r="QYZ46" s="134"/>
      <c r="QZA46" s="134"/>
      <c r="QZB46" s="134"/>
      <c r="QZC46" s="134"/>
      <c r="QZD46" s="134"/>
      <c r="QZE46" s="134"/>
      <c r="QZF46" s="134"/>
      <c r="QZG46" s="134"/>
      <c r="QZH46" s="134"/>
      <c r="QZI46" s="134"/>
      <c r="QZJ46" s="134"/>
      <c r="QZK46" s="134"/>
      <c r="QZL46" s="134"/>
      <c r="QZM46" s="134"/>
      <c r="QZN46" s="134"/>
      <c r="QZO46" s="134"/>
      <c r="QZP46" s="134"/>
      <c r="QZQ46" s="134"/>
      <c r="QZR46" s="134"/>
      <c r="QZS46" s="134"/>
      <c r="QZT46" s="134"/>
      <c r="QZU46" s="134"/>
      <c r="QZV46" s="134"/>
      <c r="QZW46" s="134"/>
      <c r="QZX46" s="134"/>
      <c r="QZY46" s="134"/>
      <c r="QZZ46" s="134"/>
      <c r="RAA46" s="134"/>
      <c r="RAB46" s="134"/>
      <c r="RAC46" s="134"/>
      <c r="RAD46" s="134"/>
      <c r="RAE46" s="134"/>
      <c r="RAF46" s="134"/>
      <c r="RAG46" s="134"/>
      <c r="RAH46" s="134"/>
      <c r="RAI46" s="134"/>
      <c r="RAJ46" s="134"/>
      <c r="RAK46" s="134"/>
      <c r="RAL46" s="134"/>
      <c r="RAM46" s="134"/>
      <c r="RAN46" s="134"/>
      <c r="RAO46" s="134"/>
      <c r="RAP46" s="134"/>
      <c r="RAQ46" s="134"/>
      <c r="RAR46" s="134"/>
      <c r="RAS46" s="134"/>
      <c r="RAT46" s="134"/>
      <c r="RAU46" s="134"/>
      <c r="RAV46" s="134"/>
      <c r="RAW46" s="134"/>
      <c r="RAX46" s="134"/>
      <c r="RAY46" s="134"/>
      <c r="RAZ46" s="134"/>
      <c r="RBA46" s="134"/>
      <c r="RBB46" s="134"/>
      <c r="RBC46" s="134"/>
      <c r="RBD46" s="134"/>
      <c r="RBE46" s="134"/>
      <c r="RBF46" s="134"/>
      <c r="RBG46" s="134"/>
      <c r="RBH46" s="134"/>
      <c r="RBI46" s="134"/>
      <c r="RBJ46" s="134"/>
      <c r="RBK46" s="134"/>
      <c r="RBL46" s="134"/>
      <c r="RBM46" s="134"/>
      <c r="RBN46" s="134"/>
      <c r="RBO46" s="134"/>
      <c r="RBP46" s="134"/>
      <c r="RBQ46" s="134"/>
      <c r="RBR46" s="134"/>
      <c r="RBS46" s="134"/>
      <c r="RBT46" s="134"/>
      <c r="RBU46" s="134"/>
      <c r="RBV46" s="134"/>
      <c r="RBW46" s="134"/>
      <c r="RBX46" s="134"/>
      <c r="RBY46" s="134"/>
      <c r="RBZ46" s="134"/>
      <c r="RCA46" s="134"/>
      <c r="RCB46" s="134"/>
      <c r="RCC46" s="134"/>
      <c r="RCD46" s="134"/>
      <c r="RCE46" s="134"/>
      <c r="RCF46" s="134"/>
      <c r="RCG46" s="134"/>
      <c r="RCH46" s="134"/>
      <c r="RCI46" s="134"/>
      <c r="RCJ46" s="134"/>
      <c r="RCK46" s="134"/>
      <c r="RCL46" s="134"/>
      <c r="RCM46" s="134"/>
      <c r="RCN46" s="134"/>
      <c r="RCO46" s="134"/>
      <c r="RCP46" s="134"/>
      <c r="RCQ46" s="134"/>
      <c r="RCR46" s="134"/>
      <c r="RCS46" s="134"/>
      <c r="RCT46" s="134"/>
      <c r="RCU46" s="134"/>
      <c r="RCV46" s="134"/>
      <c r="RCW46" s="134"/>
      <c r="RCX46" s="134"/>
      <c r="RCY46" s="134"/>
      <c r="RCZ46" s="134"/>
      <c r="RDA46" s="134"/>
      <c r="RDB46" s="134"/>
      <c r="RDC46" s="134"/>
      <c r="RDD46" s="134"/>
      <c r="RDE46" s="134"/>
      <c r="RDF46" s="134"/>
      <c r="RDG46" s="134"/>
      <c r="RDH46" s="134"/>
      <c r="RDI46" s="134"/>
      <c r="RDJ46" s="134"/>
      <c r="RDK46" s="134"/>
      <c r="RDL46" s="134"/>
      <c r="RDM46" s="134"/>
      <c r="RDN46" s="134"/>
      <c r="RDO46" s="134"/>
      <c r="RDP46" s="134"/>
      <c r="RDQ46" s="134"/>
      <c r="RDR46" s="134"/>
      <c r="RDS46" s="134"/>
      <c r="RDT46" s="134"/>
      <c r="RDU46" s="134"/>
      <c r="RDV46" s="134"/>
      <c r="RDW46" s="134"/>
      <c r="RDX46" s="134"/>
      <c r="RDY46" s="134"/>
      <c r="RDZ46" s="134"/>
      <c r="REA46" s="134"/>
      <c r="REB46" s="134"/>
      <c r="REC46" s="134"/>
      <c r="RED46" s="134"/>
      <c r="REE46" s="134"/>
      <c r="REF46" s="134"/>
      <c r="REG46" s="134"/>
      <c r="REH46" s="134"/>
      <c r="REI46" s="134"/>
      <c r="REJ46" s="134"/>
      <c r="REK46" s="134"/>
      <c r="REL46" s="134"/>
      <c r="REM46" s="134"/>
      <c r="REN46" s="134"/>
      <c r="REO46" s="134"/>
      <c r="REP46" s="134"/>
      <c r="REQ46" s="134"/>
      <c r="RER46" s="134"/>
      <c r="RES46" s="134"/>
      <c r="RET46" s="134"/>
      <c r="REU46" s="134"/>
      <c r="REV46" s="134"/>
      <c r="REW46" s="134"/>
      <c r="REX46" s="134"/>
      <c r="REY46" s="134"/>
      <c r="REZ46" s="134"/>
      <c r="RFA46" s="134"/>
      <c r="RFB46" s="134"/>
      <c r="RFC46" s="134"/>
      <c r="RFD46" s="134"/>
      <c r="RFE46" s="134"/>
      <c r="RFF46" s="134"/>
      <c r="RFG46" s="134"/>
      <c r="RFH46" s="134"/>
      <c r="RFI46" s="134"/>
      <c r="RFJ46" s="134"/>
      <c r="RFK46" s="134"/>
      <c r="RFL46" s="134"/>
      <c r="RFM46" s="134"/>
      <c r="RFN46" s="134"/>
      <c r="RFO46" s="134"/>
      <c r="RFP46" s="134"/>
      <c r="RFQ46" s="134"/>
      <c r="RFR46" s="134"/>
      <c r="RFS46" s="134"/>
      <c r="RFT46" s="134"/>
      <c r="RFU46" s="134"/>
      <c r="RFV46" s="134"/>
      <c r="RFW46" s="134"/>
      <c r="RFX46" s="134"/>
      <c r="RFY46" s="134"/>
      <c r="RFZ46" s="134"/>
      <c r="RGA46" s="134"/>
      <c r="RGB46" s="134"/>
      <c r="RGC46" s="134"/>
      <c r="RGD46" s="134"/>
      <c r="RGE46" s="134"/>
      <c r="RGF46" s="134"/>
      <c r="RGG46" s="134"/>
      <c r="RGH46" s="134"/>
      <c r="RGI46" s="134"/>
      <c r="RGJ46" s="134"/>
      <c r="RGK46" s="134"/>
      <c r="RGL46" s="134"/>
      <c r="RGM46" s="134"/>
      <c r="RGN46" s="134"/>
      <c r="RGO46" s="134"/>
      <c r="RGP46" s="134"/>
      <c r="RGQ46" s="134"/>
      <c r="RGR46" s="134"/>
      <c r="RGS46" s="134"/>
      <c r="RGT46" s="134"/>
      <c r="RGU46" s="134"/>
      <c r="RGV46" s="134"/>
      <c r="RGW46" s="134"/>
      <c r="RGX46" s="134"/>
      <c r="RGY46" s="134"/>
      <c r="RGZ46" s="134"/>
      <c r="RHA46" s="134"/>
      <c r="RHB46" s="134"/>
      <c r="RHC46" s="134"/>
      <c r="RHD46" s="134"/>
      <c r="RHE46" s="134"/>
      <c r="RHF46" s="134"/>
      <c r="RHG46" s="134"/>
      <c r="RHH46" s="134"/>
      <c r="RHI46" s="134"/>
      <c r="RHJ46" s="134"/>
      <c r="RHK46" s="134"/>
      <c r="RHL46" s="134"/>
      <c r="RHM46" s="134"/>
      <c r="RHN46" s="134"/>
      <c r="RHO46" s="134"/>
      <c r="RHP46" s="134"/>
      <c r="RHQ46" s="134"/>
      <c r="RHR46" s="134"/>
      <c r="RHS46" s="134"/>
      <c r="RHT46" s="134"/>
      <c r="RHU46" s="134"/>
      <c r="RHV46" s="134"/>
      <c r="RHW46" s="134"/>
      <c r="RHX46" s="134"/>
      <c r="RHY46" s="134"/>
      <c r="RHZ46" s="134"/>
      <c r="RIA46" s="134"/>
      <c r="RIB46" s="134"/>
      <c r="RIC46" s="134"/>
      <c r="RID46" s="134"/>
      <c r="RIE46" s="134"/>
      <c r="RIF46" s="134"/>
      <c r="RIG46" s="134"/>
      <c r="RIH46" s="134"/>
      <c r="RII46" s="134"/>
      <c r="RIJ46" s="134"/>
      <c r="RIK46" s="134"/>
      <c r="RIL46" s="134"/>
      <c r="RIM46" s="134"/>
      <c r="RIN46" s="134"/>
      <c r="RIO46" s="134"/>
      <c r="RIP46" s="134"/>
      <c r="RIQ46" s="134"/>
      <c r="RIR46" s="134"/>
      <c r="RIS46" s="134"/>
      <c r="RIT46" s="134"/>
      <c r="RIU46" s="134"/>
      <c r="RIV46" s="134"/>
      <c r="RIW46" s="134"/>
      <c r="RIX46" s="134"/>
      <c r="RIY46" s="134"/>
      <c r="RIZ46" s="134"/>
      <c r="RJA46" s="134"/>
      <c r="RJB46" s="134"/>
      <c r="RJC46" s="134"/>
      <c r="RJD46" s="134"/>
      <c r="RJE46" s="134"/>
      <c r="RJF46" s="134"/>
      <c r="RJG46" s="134"/>
      <c r="RJH46" s="134"/>
      <c r="RJI46" s="134"/>
      <c r="RJJ46" s="134"/>
      <c r="RJK46" s="134"/>
      <c r="RJL46" s="134"/>
      <c r="RJM46" s="134"/>
      <c r="RJN46" s="134"/>
      <c r="RJO46" s="134"/>
      <c r="RJP46" s="134"/>
      <c r="RJQ46" s="134"/>
      <c r="RJR46" s="134"/>
      <c r="RJS46" s="134"/>
      <c r="RJT46" s="134"/>
      <c r="RJU46" s="134"/>
      <c r="RJV46" s="134"/>
      <c r="RJW46" s="134"/>
      <c r="RJX46" s="134"/>
      <c r="RJY46" s="134"/>
      <c r="RJZ46" s="134"/>
      <c r="RKA46" s="134"/>
      <c r="RKB46" s="134"/>
      <c r="RKC46" s="134"/>
      <c r="RKD46" s="134"/>
      <c r="RKE46" s="134"/>
      <c r="RKF46" s="134"/>
      <c r="RKG46" s="134"/>
      <c r="RKH46" s="134"/>
      <c r="RKI46" s="134"/>
      <c r="RKJ46" s="134"/>
      <c r="RKK46" s="134"/>
      <c r="RKL46" s="134"/>
      <c r="RKM46" s="134"/>
      <c r="RKN46" s="134"/>
      <c r="RKO46" s="134"/>
      <c r="RKP46" s="134"/>
      <c r="RKQ46" s="134"/>
      <c r="RKR46" s="134"/>
      <c r="RKS46" s="134"/>
      <c r="RKT46" s="134"/>
      <c r="RKU46" s="134"/>
      <c r="RKV46" s="134"/>
      <c r="RKW46" s="134"/>
      <c r="RKX46" s="134"/>
      <c r="RKY46" s="134"/>
      <c r="RKZ46" s="134"/>
      <c r="RLA46" s="134"/>
      <c r="RLB46" s="134"/>
      <c r="RLC46" s="134"/>
      <c r="RLD46" s="134"/>
      <c r="RLE46" s="134"/>
      <c r="RLF46" s="134"/>
      <c r="RLG46" s="134"/>
      <c r="RLH46" s="134"/>
      <c r="RLI46" s="134"/>
      <c r="RLJ46" s="134"/>
      <c r="RLK46" s="134"/>
      <c r="RLL46" s="134"/>
      <c r="RLM46" s="134"/>
      <c r="RLN46" s="134"/>
      <c r="RLO46" s="134"/>
      <c r="RLP46" s="134"/>
      <c r="RLQ46" s="134"/>
      <c r="RLR46" s="134"/>
      <c r="RLS46" s="134"/>
      <c r="RLT46" s="134"/>
      <c r="RLU46" s="134"/>
      <c r="RLV46" s="134"/>
      <c r="RLW46" s="134"/>
      <c r="RLX46" s="134"/>
      <c r="RLY46" s="134"/>
      <c r="RLZ46" s="134"/>
      <c r="RMA46" s="134"/>
      <c r="RMB46" s="134"/>
      <c r="RMC46" s="134"/>
      <c r="RMD46" s="134"/>
      <c r="RME46" s="134"/>
      <c r="RMF46" s="134"/>
      <c r="RMG46" s="134"/>
      <c r="RMH46" s="134"/>
      <c r="RMI46" s="134"/>
      <c r="RMJ46" s="134"/>
      <c r="RMK46" s="134"/>
      <c r="RML46" s="134"/>
      <c r="RMM46" s="134"/>
      <c r="RMN46" s="134"/>
      <c r="RMO46" s="134"/>
      <c r="RMP46" s="134"/>
      <c r="RMQ46" s="134"/>
      <c r="RMR46" s="134"/>
      <c r="RMS46" s="134"/>
      <c r="RMT46" s="134"/>
      <c r="RMU46" s="134"/>
      <c r="RMV46" s="134"/>
      <c r="RMW46" s="134"/>
      <c r="RMX46" s="134"/>
      <c r="RMY46" s="134"/>
      <c r="RMZ46" s="134"/>
      <c r="RNA46" s="134"/>
      <c r="RNB46" s="134"/>
      <c r="RNC46" s="134"/>
      <c r="RND46" s="134"/>
      <c r="RNE46" s="134"/>
      <c r="RNF46" s="134"/>
      <c r="RNG46" s="134"/>
      <c r="RNH46" s="134"/>
      <c r="RNI46" s="134"/>
      <c r="RNJ46" s="134"/>
      <c r="RNK46" s="134"/>
      <c r="RNL46" s="134"/>
      <c r="RNM46" s="134"/>
      <c r="RNN46" s="134"/>
      <c r="RNO46" s="134"/>
      <c r="RNP46" s="134"/>
      <c r="RNQ46" s="134"/>
      <c r="RNR46" s="134"/>
      <c r="RNS46" s="134"/>
      <c r="RNT46" s="134"/>
      <c r="RNU46" s="134"/>
      <c r="RNV46" s="134"/>
      <c r="RNW46" s="134"/>
      <c r="RNX46" s="134"/>
      <c r="RNY46" s="134"/>
      <c r="RNZ46" s="134"/>
      <c r="ROA46" s="134"/>
      <c r="ROB46" s="134"/>
      <c r="ROC46" s="134"/>
      <c r="ROD46" s="134"/>
      <c r="ROE46" s="134"/>
      <c r="ROF46" s="134"/>
      <c r="ROG46" s="134"/>
      <c r="ROH46" s="134"/>
      <c r="ROI46" s="134"/>
      <c r="ROJ46" s="134"/>
      <c r="ROK46" s="134"/>
      <c r="ROL46" s="134"/>
      <c r="ROM46" s="134"/>
      <c r="RON46" s="134"/>
      <c r="ROO46" s="134"/>
      <c r="ROP46" s="134"/>
      <c r="ROQ46" s="134"/>
      <c r="ROR46" s="134"/>
      <c r="ROS46" s="134"/>
      <c r="ROT46" s="134"/>
      <c r="ROU46" s="134"/>
      <c r="ROV46" s="134"/>
      <c r="ROW46" s="134"/>
      <c r="ROX46" s="134"/>
      <c r="ROY46" s="134"/>
      <c r="ROZ46" s="134"/>
      <c r="RPA46" s="134"/>
      <c r="RPB46" s="134"/>
      <c r="RPC46" s="134"/>
      <c r="RPD46" s="134"/>
      <c r="RPE46" s="134"/>
      <c r="RPF46" s="134"/>
      <c r="RPG46" s="134"/>
      <c r="RPH46" s="134"/>
      <c r="RPI46" s="134"/>
      <c r="RPJ46" s="134"/>
      <c r="RPK46" s="134"/>
      <c r="RPL46" s="134"/>
      <c r="RPM46" s="134"/>
      <c r="RPN46" s="134"/>
      <c r="RPO46" s="134"/>
      <c r="RPP46" s="134"/>
      <c r="RPQ46" s="134"/>
      <c r="RPR46" s="134"/>
      <c r="RPS46" s="134"/>
      <c r="RPT46" s="134"/>
      <c r="RPU46" s="134"/>
      <c r="RPV46" s="134"/>
      <c r="RPW46" s="134"/>
      <c r="RPX46" s="134"/>
      <c r="RPY46" s="134"/>
      <c r="RPZ46" s="134"/>
      <c r="RQA46" s="134"/>
      <c r="RQB46" s="134"/>
      <c r="RQC46" s="134"/>
      <c r="RQD46" s="134"/>
      <c r="RQE46" s="134"/>
      <c r="RQF46" s="134"/>
      <c r="RQG46" s="134"/>
      <c r="RQH46" s="134"/>
      <c r="RQI46" s="134"/>
      <c r="RQJ46" s="134"/>
      <c r="RQK46" s="134"/>
      <c r="RQL46" s="134"/>
      <c r="RQM46" s="134"/>
      <c r="RQN46" s="134"/>
      <c r="RQO46" s="134"/>
      <c r="RQP46" s="134"/>
      <c r="RQQ46" s="134"/>
      <c r="RQR46" s="134"/>
      <c r="RQS46" s="134"/>
      <c r="RQT46" s="134"/>
      <c r="RQU46" s="134"/>
      <c r="RQV46" s="134"/>
      <c r="RQW46" s="134"/>
      <c r="RQX46" s="134"/>
      <c r="RQY46" s="134"/>
      <c r="RQZ46" s="134"/>
      <c r="RRA46" s="134"/>
      <c r="RRB46" s="134"/>
      <c r="RRC46" s="134"/>
      <c r="RRD46" s="134"/>
      <c r="RRE46" s="134"/>
      <c r="RRF46" s="134"/>
      <c r="RRG46" s="134"/>
      <c r="RRH46" s="134"/>
      <c r="RRI46" s="134"/>
      <c r="RRJ46" s="134"/>
      <c r="RRK46" s="134"/>
      <c r="RRL46" s="134"/>
      <c r="RRM46" s="134"/>
      <c r="RRN46" s="134"/>
      <c r="RRO46" s="134"/>
      <c r="RRP46" s="134"/>
      <c r="RRQ46" s="134"/>
      <c r="RRR46" s="134"/>
      <c r="RRS46" s="134"/>
      <c r="RRT46" s="134"/>
      <c r="RRU46" s="134"/>
      <c r="RRV46" s="134"/>
      <c r="RRW46" s="134"/>
      <c r="RRX46" s="134"/>
      <c r="RRY46" s="134"/>
      <c r="RRZ46" s="134"/>
      <c r="RSA46" s="134"/>
      <c r="RSB46" s="134"/>
      <c r="RSC46" s="134"/>
      <c r="RSD46" s="134"/>
      <c r="RSE46" s="134"/>
      <c r="RSF46" s="134"/>
      <c r="RSG46" s="134"/>
      <c r="RSH46" s="134"/>
      <c r="RSI46" s="134"/>
      <c r="RSJ46" s="134"/>
      <c r="RSK46" s="134"/>
      <c r="RSL46" s="134"/>
      <c r="RSM46" s="134"/>
      <c r="RSN46" s="134"/>
      <c r="RSO46" s="134"/>
      <c r="RSP46" s="134"/>
      <c r="RSQ46" s="134"/>
      <c r="RSR46" s="134"/>
      <c r="RSS46" s="134"/>
      <c r="RST46" s="134"/>
      <c r="RSU46" s="134"/>
      <c r="RSV46" s="134"/>
      <c r="RSW46" s="134"/>
      <c r="RSX46" s="134"/>
      <c r="RSY46" s="134"/>
      <c r="RSZ46" s="134"/>
      <c r="RTA46" s="134"/>
      <c r="RTB46" s="134"/>
      <c r="RTC46" s="134"/>
      <c r="RTD46" s="134"/>
      <c r="RTE46" s="134"/>
      <c r="RTF46" s="134"/>
      <c r="RTG46" s="134"/>
      <c r="RTH46" s="134"/>
      <c r="RTI46" s="134"/>
      <c r="RTJ46" s="134"/>
      <c r="RTK46" s="134"/>
      <c r="RTL46" s="134"/>
      <c r="RTM46" s="134"/>
      <c r="RTN46" s="134"/>
      <c r="RTO46" s="134"/>
      <c r="RTP46" s="134"/>
      <c r="RTQ46" s="134"/>
      <c r="RTR46" s="134"/>
      <c r="RTS46" s="134"/>
      <c r="RTT46" s="134"/>
      <c r="RTU46" s="134"/>
      <c r="RTV46" s="134"/>
      <c r="RTW46" s="134"/>
      <c r="RTX46" s="134"/>
      <c r="RTY46" s="134"/>
      <c r="RTZ46" s="134"/>
      <c r="RUA46" s="134"/>
      <c r="RUB46" s="134"/>
      <c r="RUC46" s="134"/>
      <c r="RUD46" s="134"/>
      <c r="RUE46" s="134"/>
      <c r="RUF46" s="134"/>
      <c r="RUG46" s="134"/>
      <c r="RUH46" s="134"/>
      <c r="RUI46" s="134"/>
      <c r="RUJ46" s="134"/>
      <c r="RUK46" s="134"/>
      <c r="RUL46" s="134"/>
      <c r="RUM46" s="134"/>
      <c r="RUN46" s="134"/>
      <c r="RUO46" s="134"/>
      <c r="RUP46" s="134"/>
      <c r="RUQ46" s="134"/>
      <c r="RUR46" s="134"/>
      <c r="RUS46" s="134"/>
      <c r="RUT46" s="134"/>
      <c r="RUU46" s="134"/>
      <c r="RUV46" s="134"/>
      <c r="RUW46" s="134"/>
      <c r="RUX46" s="134"/>
      <c r="RUY46" s="134"/>
      <c r="RUZ46" s="134"/>
      <c r="RVA46" s="134"/>
      <c r="RVB46" s="134"/>
      <c r="RVC46" s="134"/>
      <c r="RVD46" s="134"/>
      <c r="RVE46" s="134"/>
      <c r="RVF46" s="134"/>
      <c r="RVG46" s="134"/>
      <c r="RVH46" s="134"/>
      <c r="RVI46" s="134"/>
      <c r="RVJ46" s="134"/>
      <c r="RVK46" s="134"/>
      <c r="RVL46" s="134"/>
      <c r="RVM46" s="134"/>
      <c r="RVN46" s="134"/>
      <c r="RVO46" s="134"/>
      <c r="RVP46" s="134"/>
      <c r="RVQ46" s="134"/>
      <c r="RVR46" s="134"/>
      <c r="RVS46" s="134"/>
      <c r="RVT46" s="134"/>
      <c r="RVU46" s="134"/>
      <c r="RVV46" s="134"/>
      <c r="RVW46" s="134"/>
      <c r="RVX46" s="134"/>
      <c r="RVY46" s="134"/>
      <c r="RVZ46" s="134"/>
      <c r="RWA46" s="134"/>
      <c r="RWB46" s="134"/>
      <c r="RWC46" s="134"/>
      <c r="RWD46" s="134"/>
      <c r="RWE46" s="134"/>
      <c r="RWF46" s="134"/>
      <c r="RWG46" s="134"/>
      <c r="RWH46" s="134"/>
      <c r="RWI46" s="134"/>
      <c r="RWJ46" s="134"/>
      <c r="RWK46" s="134"/>
      <c r="RWL46" s="134"/>
      <c r="RWM46" s="134"/>
      <c r="RWN46" s="134"/>
      <c r="RWO46" s="134"/>
      <c r="RWP46" s="134"/>
      <c r="RWQ46" s="134"/>
      <c r="RWR46" s="134"/>
      <c r="RWS46" s="134"/>
      <c r="RWT46" s="134"/>
      <c r="RWU46" s="134"/>
      <c r="RWV46" s="134"/>
      <c r="RWW46" s="134"/>
      <c r="RWX46" s="134"/>
      <c r="RWY46" s="134"/>
      <c r="RWZ46" s="134"/>
      <c r="RXA46" s="134"/>
      <c r="RXB46" s="134"/>
      <c r="RXC46" s="134"/>
      <c r="RXD46" s="134"/>
      <c r="RXE46" s="134"/>
      <c r="RXF46" s="134"/>
      <c r="RXG46" s="134"/>
      <c r="RXH46" s="134"/>
      <c r="RXI46" s="134"/>
      <c r="RXJ46" s="134"/>
      <c r="RXK46" s="134"/>
      <c r="RXL46" s="134"/>
      <c r="RXM46" s="134"/>
      <c r="RXN46" s="134"/>
      <c r="RXO46" s="134"/>
      <c r="RXP46" s="134"/>
      <c r="RXQ46" s="134"/>
      <c r="RXR46" s="134"/>
      <c r="RXS46" s="134"/>
      <c r="RXT46" s="134"/>
      <c r="RXU46" s="134"/>
      <c r="RXV46" s="134"/>
      <c r="RXW46" s="134"/>
      <c r="RXX46" s="134"/>
      <c r="RXY46" s="134"/>
      <c r="RXZ46" s="134"/>
      <c r="RYA46" s="134"/>
      <c r="RYB46" s="134"/>
      <c r="RYC46" s="134"/>
      <c r="RYD46" s="134"/>
      <c r="RYE46" s="134"/>
      <c r="RYF46" s="134"/>
      <c r="RYG46" s="134"/>
      <c r="RYH46" s="134"/>
      <c r="RYI46" s="134"/>
      <c r="RYJ46" s="134"/>
      <c r="RYK46" s="134"/>
      <c r="RYL46" s="134"/>
      <c r="RYM46" s="134"/>
      <c r="RYN46" s="134"/>
      <c r="RYO46" s="134"/>
      <c r="RYP46" s="134"/>
      <c r="RYQ46" s="134"/>
      <c r="RYR46" s="134"/>
      <c r="RYS46" s="134"/>
      <c r="RYT46" s="134"/>
      <c r="RYU46" s="134"/>
      <c r="RYV46" s="134"/>
      <c r="RYW46" s="134"/>
      <c r="RYX46" s="134"/>
      <c r="RYY46" s="134"/>
      <c r="RYZ46" s="134"/>
      <c r="RZA46" s="134"/>
      <c r="RZB46" s="134"/>
      <c r="RZC46" s="134"/>
      <c r="RZD46" s="134"/>
      <c r="RZE46" s="134"/>
      <c r="RZF46" s="134"/>
      <c r="RZG46" s="134"/>
      <c r="RZH46" s="134"/>
      <c r="RZI46" s="134"/>
      <c r="RZJ46" s="134"/>
      <c r="RZK46" s="134"/>
      <c r="RZL46" s="134"/>
      <c r="RZM46" s="134"/>
      <c r="RZN46" s="134"/>
      <c r="RZO46" s="134"/>
      <c r="RZP46" s="134"/>
      <c r="RZQ46" s="134"/>
      <c r="RZR46" s="134"/>
      <c r="RZS46" s="134"/>
      <c r="RZT46" s="134"/>
      <c r="RZU46" s="134"/>
      <c r="RZV46" s="134"/>
      <c r="RZW46" s="134"/>
      <c r="RZX46" s="134"/>
      <c r="RZY46" s="134"/>
      <c r="RZZ46" s="134"/>
      <c r="SAA46" s="134"/>
      <c r="SAB46" s="134"/>
      <c r="SAC46" s="134"/>
      <c r="SAD46" s="134"/>
      <c r="SAE46" s="134"/>
      <c r="SAF46" s="134"/>
      <c r="SAG46" s="134"/>
      <c r="SAH46" s="134"/>
      <c r="SAI46" s="134"/>
      <c r="SAJ46" s="134"/>
      <c r="SAK46" s="134"/>
      <c r="SAL46" s="134"/>
      <c r="SAM46" s="134"/>
      <c r="SAN46" s="134"/>
      <c r="SAO46" s="134"/>
      <c r="SAP46" s="134"/>
      <c r="SAQ46" s="134"/>
      <c r="SAR46" s="134"/>
      <c r="SAS46" s="134"/>
      <c r="SAT46" s="134"/>
      <c r="SAU46" s="134"/>
      <c r="SAV46" s="134"/>
      <c r="SAW46" s="134"/>
      <c r="SAX46" s="134"/>
      <c r="SAY46" s="134"/>
      <c r="SAZ46" s="134"/>
      <c r="SBA46" s="134"/>
      <c r="SBB46" s="134"/>
      <c r="SBC46" s="134"/>
      <c r="SBD46" s="134"/>
      <c r="SBE46" s="134"/>
      <c r="SBF46" s="134"/>
      <c r="SBG46" s="134"/>
      <c r="SBH46" s="134"/>
      <c r="SBI46" s="134"/>
      <c r="SBJ46" s="134"/>
      <c r="SBK46" s="134"/>
      <c r="SBL46" s="134"/>
      <c r="SBM46" s="134"/>
      <c r="SBN46" s="134"/>
      <c r="SBO46" s="134"/>
      <c r="SBP46" s="134"/>
      <c r="SBQ46" s="134"/>
      <c r="SBR46" s="134"/>
      <c r="SBS46" s="134"/>
      <c r="SBT46" s="134"/>
      <c r="SBU46" s="134"/>
      <c r="SBV46" s="134"/>
      <c r="SBW46" s="134"/>
      <c r="SBX46" s="134"/>
      <c r="SBY46" s="134"/>
      <c r="SBZ46" s="134"/>
      <c r="SCA46" s="134"/>
      <c r="SCB46" s="134"/>
      <c r="SCC46" s="134"/>
      <c r="SCD46" s="134"/>
      <c r="SCE46" s="134"/>
      <c r="SCF46" s="134"/>
      <c r="SCG46" s="134"/>
      <c r="SCH46" s="134"/>
      <c r="SCI46" s="134"/>
      <c r="SCJ46" s="134"/>
      <c r="SCK46" s="134"/>
      <c r="SCL46" s="134"/>
      <c r="SCM46" s="134"/>
      <c r="SCN46" s="134"/>
      <c r="SCO46" s="134"/>
      <c r="SCP46" s="134"/>
      <c r="SCQ46" s="134"/>
      <c r="SCR46" s="134"/>
      <c r="SCS46" s="134"/>
      <c r="SCT46" s="134"/>
      <c r="SCU46" s="134"/>
      <c r="SCV46" s="134"/>
      <c r="SCW46" s="134"/>
      <c r="SCX46" s="134"/>
      <c r="SCY46" s="134"/>
      <c r="SCZ46" s="134"/>
      <c r="SDA46" s="134"/>
      <c r="SDB46" s="134"/>
      <c r="SDC46" s="134"/>
      <c r="SDD46" s="134"/>
      <c r="SDE46" s="134"/>
      <c r="SDF46" s="134"/>
      <c r="SDG46" s="134"/>
      <c r="SDH46" s="134"/>
      <c r="SDI46" s="134"/>
      <c r="SDJ46" s="134"/>
      <c r="SDK46" s="134"/>
      <c r="SDL46" s="134"/>
      <c r="SDM46" s="134"/>
      <c r="SDN46" s="134"/>
      <c r="SDO46" s="134"/>
      <c r="SDP46" s="134"/>
      <c r="SDQ46" s="134"/>
      <c r="SDR46" s="134"/>
      <c r="SDS46" s="134"/>
      <c r="SDT46" s="134"/>
      <c r="SDU46" s="134"/>
      <c r="SDV46" s="134"/>
      <c r="SDW46" s="134"/>
      <c r="SDX46" s="134"/>
      <c r="SDY46" s="134"/>
      <c r="SDZ46" s="134"/>
      <c r="SEA46" s="134"/>
      <c r="SEB46" s="134"/>
      <c r="SEC46" s="134"/>
      <c r="SED46" s="134"/>
      <c r="SEE46" s="134"/>
      <c r="SEF46" s="134"/>
      <c r="SEG46" s="134"/>
      <c r="SEH46" s="134"/>
      <c r="SEI46" s="134"/>
      <c r="SEJ46" s="134"/>
      <c r="SEK46" s="134"/>
      <c r="SEL46" s="134"/>
      <c r="SEM46" s="134"/>
      <c r="SEN46" s="134"/>
      <c r="SEO46" s="134"/>
      <c r="SEP46" s="134"/>
      <c r="SEQ46" s="134"/>
      <c r="SER46" s="134"/>
      <c r="SES46" s="134"/>
      <c r="SET46" s="134"/>
      <c r="SEU46" s="134"/>
      <c r="SEV46" s="134"/>
      <c r="SEW46" s="134"/>
      <c r="SEX46" s="134"/>
      <c r="SEY46" s="134"/>
      <c r="SEZ46" s="134"/>
      <c r="SFA46" s="134"/>
      <c r="SFB46" s="134"/>
      <c r="SFC46" s="134"/>
      <c r="SFD46" s="134"/>
      <c r="SFE46" s="134"/>
      <c r="SFF46" s="134"/>
      <c r="SFG46" s="134"/>
      <c r="SFH46" s="134"/>
      <c r="SFI46" s="134"/>
      <c r="SFJ46" s="134"/>
      <c r="SFK46" s="134"/>
      <c r="SFL46" s="134"/>
      <c r="SFM46" s="134"/>
      <c r="SFN46" s="134"/>
      <c r="SFO46" s="134"/>
      <c r="SFP46" s="134"/>
      <c r="SFQ46" s="134"/>
      <c r="SFR46" s="134"/>
      <c r="SFS46" s="134"/>
      <c r="SFT46" s="134"/>
      <c r="SFU46" s="134"/>
      <c r="SFV46" s="134"/>
      <c r="SFW46" s="134"/>
      <c r="SFX46" s="134"/>
      <c r="SFY46" s="134"/>
      <c r="SFZ46" s="134"/>
      <c r="SGA46" s="134"/>
      <c r="SGB46" s="134"/>
      <c r="SGC46" s="134"/>
      <c r="SGD46" s="134"/>
      <c r="SGE46" s="134"/>
      <c r="SGF46" s="134"/>
      <c r="SGG46" s="134"/>
      <c r="SGH46" s="134"/>
      <c r="SGI46" s="134"/>
      <c r="SGJ46" s="134"/>
      <c r="SGK46" s="134"/>
      <c r="SGL46" s="134"/>
      <c r="SGM46" s="134"/>
      <c r="SGN46" s="134"/>
      <c r="SGO46" s="134"/>
      <c r="SGP46" s="134"/>
      <c r="SGQ46" s="134"/>
      <c r="SGR46" s="134"/>
      <c r="SGS46" s="134"/>
      <c r="SGT46" s="134"/>
      <c r="SGU46" s="134"/>
      <c r="SGV46" s="134"/>
      <c r="SGW46" s="134"/>
      <c r="SGX46" s="134"/>
      <c r="SGY46" s="134"/>
      <c r="SGZ46" s="134"/>
      <c r="SHA46" s="134"/>
      <c r="SHB46" s="134"/>
      <c r="SHC46" s="134"/>
      <c r="SHD46" s="134"/>
      <c r="SHE46" s="134"/>
      <c r="SHF46" s="134"/>
      <c r="SHG46" s="134"/>
      <c r="SHH46" s="134"/>
      <c r="SHI46" s="134"/>
      <c r="SHJ46" s="134"/>
      <c r="SHK46" s="134"/>
      <c r="SHL46" s="134"/>
      <c r="SHM46" s="134"/>
      <c r="SHN46" s="134"/>
      <c r="SHO46" s="134"/>
      <c r="SHP46" s="134"/>
      <c r="SHQ46" s="134"/>
      <c r="SHR46" s="134"/>
      <c r="SHS46" s="134"/>
      <c r="SHT46" s="134"/>
      <c r="SHU46" s="134"/>
      <c r="SHV46" s="134"/>
      <c r="SHW46" s="134"/>
      <c r="SHX46" s="134"/>
      <c r="SHY46" s="134"/>
      <c r="SHZ46" s="134"/>
      <c r="SIA46" s="134"/>
      <c r="SIB46" s="134"/>
      <c r="SIC46" s="134"/>
      <c r="SID46" s="134"/>
      <c r="SIE46" s="134"/>
      <c r="SIF46" s="134"/>
      <c r="SIG46" s="134"/>
      <c r="SIH46" s="134"/>
      <c r="SII46" s="134"/>
      <c r="SIJ46" s="134"/>
      <c r="SIK46" s="134"/>
      <c r="SIL46" s="134"/>
      <c r="SIM46" s="134"/>
      <c r="SIN46" s="134"/>
      <c r="SIO46" s="134"/>
      <c r="SIP46" s="134"/>
      <c r="SIQ46" s="134"/>
      <c r="SIR46" s="134"/>
      <c r="SIS46" s="134"/>
      <c r="SIT46" s="134"/>
      <c r="SIU46" s="134"/>
      <c r="SIV46" s="134"/>
      <c r="SIW46" s="134"/>
      <c r="SIX46" s="134"/>
      <c r="SIY46" s="134"/>
      <c r="SIZ46" s="134"/>
      <c r="SJA46" s="134"/>
      <c r="SJB46" s="134"/>
      <c r="SJC46" s="134"/>
      <c r="SJD46" s="134"/>
      <c r="SJE46" s="134"/>
      <c r="SJF46" s="134"/>
      <c r="SJG46" s="134"/>
      <c r="SJH46" s="134"/>
      <c r="SJI46" s="134"/>
      <c r="SJJ46" s="134"/>
      <c r="SJK46" s="134"/>
      <c r="SJL46" s="134"/>
      <c r="SJM46" s="134"/>
      <c r="SJN46" s="134"/>
      <c r="SJO46" s="134"/>
      <c r="SJP46" s="134"/>
      <c r="SJQ46" s="134"/>
      <c r="SJR46" s="134"/>
      <c r="SJS46" s="134"/>
      <c r="SJT46" s="134"/>
      <c r="SJU46" s="134"/>
      <c r="SJV46" s="134"/>
      <c r="SJW46" s="134"/>
      <c r="SJX46" s="134"/>
      <c r="SJY46" s="134"/>
      <c r="SJZ46" s="134"/>
      <c r="SKA46" s="134"/>
      <c r="SKB46" s="134"/>
      <c r="SKC46" s="134"/>
      <c r="SKD46" s="134"/>
      <c r="SKE46" s="134"/>
      <c r="SKF46" s="134"/>
      <c r="SKG46" s="134"/>
      <c r="SKH46" s="134"/>
      <c r="SKI46" s="134"/>
      <c r="SKJ46" s="134"/>
      <c r="SKK46" s="134"/>
      <c r="SKL46" s="134"/>
      <c r="SKM46" s="134"/>
      <c r="SKN46" s="134"/>
      <c r="SKO46" s="134"/>
      <c r="SKP46" s="134"/>
      <c r="SKQ46" s="134"/>
      <c r="SKR46" s="134"/>
      <c r="SKS46" s="134"/>
      <c r="SKT46" s="134"/>
      <c r="SKU46" s="134"/>
      <c r="SKV46" s="134"/>
      <c r="SKW46" s="134"/>
      <c r="SKX46" s="134"/>
      <c r="SKY46" s="134"/>
      <c r="SKZ46" s="134"/>
      <c r="SLA46" s="134"/>
      <c r="SLB46" s="134"/>
      <c r="SLC46" s="134"/>
      <c r="SLD46" s="134"/>
      <c r="SLE46" s="134"/>
      <c r="SLF46" s="134"/>
      <c r="SLG46" s="134"/>
      <c r="SLH46" s="134"/>
      <c r="SLI46" s="134"/>
      <c r="SLJ46" s="134"/>
      <c r="SLK46" s="134"/>
      <c r="SLL46" s="134"/>
      <c r="SLM46" s="134"/>
      <c r="SLN46" s="134"/>
      <c r="SLO46" s="134"/>
      <c r="SLP46" s="134"/>
      <c r="SLQ46" s="134"/>
      <c r="SLR46" s="134"/>
      <c r="SLS46" s="134"/>
      <c r="SLT46" s="134"/>
      <c r="SLU46" s="134"/>
      <c r="SLV46" s="134"/>
      <c r="SLW46" s="134"/>
      <c r="SLX46" s="134"/>
      <c r="SLY46" s="134"/>
      <c r="SLZ46" s="134"/>
      <c r="SMA46" s="134"/>
      <c r="SMB46" s="134"/>
      <c r="SMC46" s="134"/>
      <c r="SMD46" s="134"/>
      <c r="SME46" s="134"/>
      <c r="SMF46" s="134"/>
      <c r="SMG46" s="134"/>
      <c r="SMH46" s="134"/>
      <c r="SMI46" s="134"/>
      <c r="SMJ46" s="134"/>
      <c r="SMK46" s="134"/>
      <c r="SML46" s="134"/>
      <c r="SMM46" s="134"/>
      <c r="SMN46" s="134"/>
      <c r="SMO46" s="134"/>
      <c r="SMP46" s="134"/>
      <c r="SMQ46" s="134"/>
      <c r="SMR46" s="134"/>
      <c r="SMS46" s="134"/>
      <c r="SMT46" s="134"/>
      <c r="SMU46" s="134"/>
      <c r="SMV46" s="134"/>
      <c r="SMW46" s="134"/>
      <c r="SMX46" s="134"/>
      <c r="SMY46" s="134"/>
      <c r="SMZ46" s="134"/>
      <c r="SNA46" s="134"/>
      <c r="SNB46" s="134"/>
      <c r="SNC46" s="134"/>
      <c r="SND46" s="134"/>
      <c r="SNE46" s="134"/>
      <c r="SNF46" s="134"/>
      <c r="SNG46" s="134"/>
      <c r="SNH46" s="134"/>
      <c r="SNI46" s="134"/>
      <c r="SNJ46" s="134"/>
      <c r="SNK46" s="134"/>
      <c r="SNL46" s="134"/>
      <c r="SNM46" s="134"/>
      <c r="SNN46" s="134"/>
      <c r="SNO46" s="134"/>
      <c r="SNP46" s="134"/>
      <c r="SNQ46" s="134"/>
      <c r="SNR46" s="134"/>
      <c r="SNS46" s="134"/>
      <c r="SNT46" s="134"/>
      <c r="SNU46" s="134"/>
      <c r="SNV46" s="134"/>
      <c r="SNW46" s="134"/>
      <c r="SNX46" s="134"/>
      <c r="SNY46" s="134"/>
      <c r="SNZ46" s="134"/>
      <c r="SOA46" s="134"/>
      <c r="SOB46" s="134"/>
      <c r="SOC46" s="134"/>
      <c r="SOD46" s="134"/>
      <c r="SOE46" s="134"/>
      <c r="SOF46" s="134"/>
      <c r="SOG46" s="134"/>
      <c r="SOH46" s="134"/>
      <c r="SOI46" s="134"/>
      <c r="SOJ46" s="134"/>
      <c r="SOK46" s="134"/>
      <c r="SOL46" s="134"/>
      <c r="SOM46" s="134"/>
      <c r="SON46" s="134"/>
      <c r="SOO46" s="134"/>
      <c r="SOP46" s="134"/>
      <c r="SOQ46" s="134"/>
      <c r="SOR46" s="134"/>
      <c r="SOS46" s="134"/>
      <c r="SOT46" s="134"/>
      <c r="SOU46" s="134"/>
      <c r="SOV46" s="134"/>
      <c r="SOW46" s="134"/>
      <c r="SOX46" s="134"/>
      <c r="SOY46" s="134"/>
      <c r="SOZ46" s="134"/>
      <c r="SPA46" s="134"/>
      <c r="SPB46" s="134"/>
      <c r="SPC46" s="134"/>
      <c r="SPD46" s="134"/>
      <c r="SPE46" s="134"/>
      <c r="SPF46" s="134"/>
      <c r="SPG46" s="134"/>
      <c r="SPH46" s="134"/>
      <c r="SPI46" s="134"/>
      <c r="SPJ46" s="134"/>
      <c r="SPK46" s="134"/>
      <c r="SPL46" s="134"/>
      <c r="SPM46" s="134"/>
      <c r="SPN46" s="134"/>
      <c r="SPO46" s="134"/>
      <c r="SPP46" s="134"/>
      <c r="SPQ46" s="134"/>
      <c r="SPR46" s="134"/>
      <c r="SPS46" s="134"/>
      <c r="SPT46" s="134"/>
      <c r="SPU46" s="134"/>
      <c r="SPV46" s="134"/>
      <c r="SPW46" s="134"/>
      <c r="SPX46" s="134"/>
      <c r="SPY46" s="134"/>
      <c r="SPZ46" s="134"/>
      <c r="SQA46" s="134"/>
      <c r="SQB46" s="134"/>
      <c r="SQC46" s="134"/>
      <c r="SQD46" s="134"/>
      <c r="SQE46" s="134"/>
      <c r="SQF46" s="134"/>
      <c r="SQG46" s="134"/>
      <c r="SQH46" s="134"/>
      <c r="SQI46" s="134"/>
      <c r="SQJ46" s="134"/>
      <c r="SQK46" s="134"/>
      <c r="SQL46" s="134"/>
      <c r="SQM46" s="134"/>
      <c r="SQN46" s="134"/>
      <c r="SQO46" s="134"/>
      <c r="SQP46" s="134"/>
      <c r="SQQ46" s="134"/>
      <c r="SQR46" s="134"/>
      <c r="SQS46" s="134"/>
      <c r="SQT46" s="134"/>
      <c r="SQU46" s="134"/>
      <c r="SQV46" s="134"/>
      <c r="SQW46" s="134"/>
      <c r="SQX46" s="134"/>
      <c r="SQY46" s="134"/>
      <c r="SQZ46" s="134"/>
      <c r="SRA46" s="134"/>
      <c r="SRB46" s="134"/>
      <c r="SRC46" s="134"/>
      <c r="SRD46" s="134"/>
      <c r="SRE46" s="134"/>
      <c r="SRF46" s="134"/>
      <c r="SRG46" s="134"/>
      <c r="SRH46" s="134"/>
      <c r="SRI46" s="134"/>
      <c r="SRJ46" s="134"/>
      <c r="SRK46" s="134"/>
      <c r="SRL46" s="134"/>
      <c r="SRM46" s="134"/>
      <c r="SRN46" s="134"/>
      <c r="SRO46" s="134"/>
      <c r="SRP46" s="134"/>
      <c r="SRQ46" s="134"/>
      <c r="SRR46" s="134"/>
      <c r="SRS46" s="134"/>
      <c r="SRT46" s="134"/>
      <c r="SRU46" s="134"/>
      <c r="SRV46" s="134"/>
      <c r="SRW46" s="134"/>
      <c r="SRX46" s="134"/>
      <c r="SRY46" s="134"/>
      <c r="SRZ46" s="134"/>
      <c r="SSA46" s="134"/>
      <c r="SSB46" s="134"/>
      <c r="SSC46" s="134"/>
      <c r="SSD46" s="134"/>
      <c r="SSE46" s="134"/>
      <c r="SSF46" s="134"/>
      <c r="SSG46" s="134"/>
      <c r="SSH46" s="134"/>
      <c r="SSI46" s="134"/>
      <c r="SSJ46" s="134"/>
      <c r="SSK46" s="134"/>
      <c r="SSL46" s="134"/>
      <c r="SSM46" s="134"/>
      <c r="SSN46" s="134"/>
      <c r="SSO46" s="134"/>
      <c r="SSP46" s="134"/>
      <c r="SSQ46" s="134"/>
      <c r="SSR46" s="134"/>
      <c r="SSS46" s="134"/>
      <c r="SST46" s="134"/>
      <c r="SSU46" s="134"/>
      <c r="SSV46" s="134"/>
      <c r="SSW46" s="134"/>
      <c r="SSX46" s="134"/>
      <c r="SSY46" s="134"/>
      <c r="SSZ46" s="134"/>
      <c r="STA46" s="134"/>
      <c r="STB46" s="134"/>
      <c r="STC46" s="134"/>
      <c r="STD46" s="134"/>
      <c r="STE46" s="134"/>
      <c r="STF46" s="134"/>
      <c r="STG46" s="134"/>
      <c r="STH46" s="134"/>
      <c r="STI46" s="134"/>
      <c r="STJ46" s="134"/>
      <c r="STK46" s="134"/>
      <c r="STL46" s="134"/>
      <c r="STM46" s="134"/>
      <c r="STN46" s="134"/>
      <c r="STO46" s="134"/>
      <c r="STP46" s="134"/>
      <c r="STQ46" s="134"/>
      <c r="STR46" s="134"/>
      <c r="STS46" s="134"/>
      <c r="STT46" s="134"/>
      <c r="STU46" s="134"/>
      <c r="STV46" s="134"/>
      <c r="STW46" s="134"/>
      <c r="STX46" s="134"/>
      <c r="STY46" s="134"/>
      <c r="STZ46" s="134"/>
      <c r="SUA46" s="134"/>
      <c r="SUB46" s="134"/>
      <c r="SUC46" s="134"/>
      <c r="SUD46" s="134"/>
      <c r="SUE46" s="134"/>
      <c r="SUF46" s="134"/>
      <c r="SUG46" s="134"/>
      <c r="SUH46" s="134"/>
      <c r="SUI46" s="134"/>
      <c r="SUJ46" s="134"/>
      <c r="SUK46" s="134"/>
      <c r="SUL46" s="134"/>
      <c r="SUM46" s="134"/>
      <c r="SUN46" s="134"/>
      <c r="SUO46" s="134"/>
      <c r="SUP46" s="134"/>
      <c r="SUQ46" s="134"/>
      <c r="SUR46" s="134"/>
      <c r="SUS46" s="134"/>
      <c r="SUT46" s="134"/>
      <c r="SUU46" s="134"/>
      <c r="SUV46" s="134"/>
      <c r="SUW46" s="134"/>
      <c r="SUX46" s="134"/>
      <c r="SUY46" s="134"/>
      <c r="SUZ46" s="134"/>
      <c r="SVA46" s="134"/>
      <c r="SVB46" s="134"/>
      <c r="SVC46" s="134"/>
      <c r="SVD46" s="134"/>
      <c r="SVE46" s="134"/>
      <c r="SVF46" s="134"/>
      <c r="SVG46" s="134"/>
      <c r="SVH46" s="134"/>
      <c r="SVI46" s="134"/>
      <c r="SVJ46" s="134"/>
      <c r="SVK46" s="134"/>
      <c r="SVL46" s="134"/>
      <c r="SVM46" s="134"/>
      <c r="SVN46" s="134"/>
      <c r="SVO46" s="134"/>
      <c r="SVP46" s="134"/>
      <c r="SVQ46" s="134"/>
      <c r="SVR46" s="134"/>
      <c r="SVS46" s="134"/>
      <c r="SVT46" s="134"/>
      <c r="SVU46" s="134"/>
      <c r="SVV46" s="134"/>
      <c r="SVW46" s="134"/>
      <c r="SVX46" s="134"/>
      <c r="SVY46" s="134"/>
      <c r="SVZ46" s="134"/>
      <c r="SWA46" s="134"/>
      <c r="SWB46" s="134"/>
      <c r="SWC46" s="134"/>
      <c r="SWD46" s="134"/>
      <c r="SWE46" s="134"/>
      <c r="SWF46" s="134"/>
      <c r="SWG46" s="134"/>
      <c r="SWH46" s="134"/>
      <c r="SWI46" s="134"/>
      <c r="SWJ46" s="134"/>
      <c r="SWK46" s="134"/>
      <c r="SWL46" s="134"/>
      <c r="SWM46" s="134"/>
      <c r="SWN46" s="134"/>
      <c r="SWO46" s="134"/>
      <c r="SWP46" s="134"/>
      <c r="SWQ46" s="134"/>
      <c r="SWR46" s="134"/>
      <c r="SWS46" s="134"/>
      <c r="SWT46" s="134"/>
      <c r="SWU46" s="134"/>
      <c r="SWV46" s="134"/>
      <c r="SWW46" s="134"/>
      <c r="SWX46" s="134"/>
      <c r="SWY46" s="134"/>
      <c r="SWZ46" s="134"/>
      <c r="SXA46" s="134"/>
      <c r="SXB46" s="134"/>
      <c r="SXC46" s="134"/>
      <c r="SXD46" s="134"/>
      <c r="SXE46" s="134"/>
      <c r="SXF46" s="134"/>
      <c r="SXG46" s="134"/>
      <c r="SXH46" s="134"/>
      <c r="SXI46" s="134"/>
      <c r="SXJ46" s="134"/>
      <c r="SXK46" s="134"/>
      <c r="SXL46" s="134"/>
      <c r="SXM46" s="134"/>
      <c r="SXN46" s="134"/>
      <c r="SXO46" s="134"/>
      <c r="SXP46" s="134"/>
      <c r="SXQ46" s="134"/>
      <c r="SXR46" s="134"/>
      <c r="SXS46" s="134"/>
      <c r="SXT46" s="134"/>
      <c r="SXU46" s="134"/>
      <c r="SXV46" s="134"/>
      <c r="SXW46" s="134"/>
      <c r="SXX46" s="134"/>
      <c r="SXY46" s="134"/>
      <c r="SXZ46" s="134"/>
      <c r="SYA46" s="134"/>
      <c r="SYB46" s="134"/>
      <c r="SYC46" s="134"/>
      <c r="SYD46" s="134"/>
      <c r="SYE46" s="134"/>
      <c r="SYF46" s="134"/>
      <c r="SYG46" s="134"/>
      <c r="SYH46" s="134"/>
      <c r="SYI46" s="134"/>
      <c r="SYJ46" s="134"/>
      <c r="SYK46" s="134"/>
      <c r="SYL46" s="134"/>
      <c r="SYM46" s="134"/>
      <c r="SYN46" s="134"/>
      <c r="SYO46" s="134"/>
      <c r="SYP46" s="134"/>
      <c r="SYQ46" s="134"/>
      <c r="SYR46" s="134"/>
      <c r="SYS46" s="134"/>
      <c r="SYT46" s="134"/>
      <c r="SYU46" s="134"/>
      <c r="SYV46" s="134"/>
      <c r="SYW46" s="134"/>
      <c r="SYX46" s="134"/>
      <c r="SYY46" s="134"/>
      <c r="SYZ46" s="134"/>
      <c r="SZA46" s="134"/>
      <c r="SZB46" s="134"/>
      <c r="SZC46" s="134"/>
      <c r="SZD46" s="134"/>
      <c r="SZE46" s="134"/>
      <c r="SZF46" s="134"/>
      <c r="SZG46" s="134"/>
      <c r="SZH46" s="134"/>
      <c r="SZI46" s="134"/>
      <c r="SZJ46" s="134"/>
      <c r="SZK46" s="134"/>
      <c r="SZL46" s="134"/>
      <c r="SZM46" s="134"/>
      <c r="SZN46" s="134"/>
      <c r="SZO46" s="134"/>
      <c r="SZP46" s="134"/>
      <c r="SZQ46" s="134"/>
      <c r="SZR46" s="134"/>
      <c r="SZS46" s="134"/>
      <c r="SZT46" s="134"/>
      <c r="SZU46" s="134"/>
      <c r="SZV46" s="134"/>
      <c r="SZW46" s="134"/>
      <c r="SZX46" s="134"/>
      <c r="SZY46" s="134"/>
      <c r="SZZ46" s="134"/>
      <c r="TAA46" s="134"/>
      <c r="TAB46" s="134"/>
      <c r="TAC46" s="134"/>
      <c r="TAD46" s="134"/>
      <c r="TAE46" s="134"/>
      <c r="TAF46" s="134"/>
      <c r="TAG46" s="134"/>
      <c r="TAH46" s="134"/>
      <c r="TAI46" s="134"/>
      <c r="TAJ46" s="134"/>
      <c r="TAK46" s="134"/>
      <c r="TAL46" s="134"/>
      <c r="TAM46" s="134"/>
      <c r="TAN46" s="134"/>
      <c r="TAO46" s="134"/>
      <c r="TAP46" s="134"/>
      <c r="TAQ46" s="134"/>
      <c r="TAR46" s="134"/>
      <c r="TAS46" s="134"/>
      <c r="TAT46" s="134"/>
      <c r="TAU46" s="134"/>
      <c r="TAV46" s="134"/>
      <c r="TAW46" s="134"/>
      <c r="TAX46" s="134"/>
      <c r="TAY46" s="134"/>
      <c r="TAZ46" s="134"/>
      <c r="TBA46" s="134"/>
      <c r="TBB46" s="134"/>
      <c r="TBC46" s="134"/>
      <c r="TBD46" s="134"/>
      <c r="TBE46" s="134"/>
      <c r="TBF46" s="134"/>
      <c r="TBG46" s="134"/>
      <c r="TBH46" s="134"/>
      <c r="TBI46" s="134"/>
      <c r="TBJ46" s="134"/>
      <c r="TBK46" s="134"/>
      <c r="TBL46" s="134"/>
      <c r="TBM46" s="134"/>
      <c r="TBN46" s="134"/>
      <c r="TBO46" s="134"/>
      <c r="TBP46" s="134"/>
      <c r="TBQ46" s="134"/>
      <c r="TBR46" s="134"/>
      <c r="TBS46" s="134"/>
      <c r="TBT46" s="134"/>
      <c r="TBU46" s="134"/>
      <c r="TBV46" s="134"/>
      <c r="TBW46" s="134"/>
      <c r="TBX46" s="134"/>
      <c r="TBY46" s="134"/>
      <c r="TBZ46" s="134"/>
      <c r="TCA46" s="134"/>
      <c r="TCB46" s="134"/>
      <c r="TCC46" s="134"/>
      <c r="TCD46" s="134"/>
      <c r="TCE46" s="134"/>
      <c r="TCF46" s="134"/>
      <c r="TCG46" s="134"/>
      <c r="TCH46" s="134"/>
      <c r="TCI46" s="134"/>
      <c r="TCJ46" s="134"/>
      <c r="TCK46" s="134"/>
      <c r="TCL46" s="134"/>
      <c r="TCM46" s="134"/>
      <c r="TCN46" s="134"/>
      <c r="TCO46" s="134"/>
      <c r="TCP46" s="134"/>
      <c r="TCQ46" s="134"/>
      <c r="TCR46" s="134"/>
      <c r="TCS46" s="134"/>
      <c r="TCT46" s="134"/>
      <c r="TCU46" s="134"/>
      <c r="TCV46" s="134"/>
      <c r="TCW46" s="134"/>
      <c r="TCX46" s="134"/>
      <c r="TCY46" s="134"/>
      <c r="TCZ46" s="134"/>
      <c r="TDA46" s="134"/>
      <c r="TDB46" s="134"/>
      <c r="TDC46" s="134"/>
      <c r="TDD46" s="134"/>
      <c r="TDE46" s="134"/>
      <c r="TDF46" s="134"/>
      <c r="TDG46" s="134"/>
      <c r="TDH46" s="134"/>
      <c r="TDI46" s="134"/>
      <c r="TDJ46" s="134"/>
      <c r="TDK46" s="134"/>
      <c r="TDL46" s="134"/>
      <c r="TDM46" s="134"/>
      <c r="TDN46" s="134"/>
      <c r="TDO46" s="134"/>
      <c r="TDP46" s="134"/>
      <c r="TDQ46" s="134"/>
      <c r="TDR46" s="134"/>
      <c r="TDS46" s="134"/>
      <c r="TDT46" s="134"/>
      <c r="TDU46" s="134"/>
      <c r="TDV46" s="134"/>
      <c r="TDW46" s="134"/>
      <c r="TDX46" s="134"/>
      <c r="TDY46" s="134"/>
      <c r="TDZ46" s="134"/>
      <c r="TEA46" s="134"/>
      <c r="TEB46" s="134"/>
      <c r="TEC46" s="134"/>
      <c r="TED46" s="134"/>
      <c r="TEE46" s="134"/>
      <c r="TEF46" s="134"/>
      <c r="TEG46" s="134"/>
      <c r="TEH46" s="134"/>
      <c r="TEI46" s="134"/>
      <c r="TEJ46" s="134"/>
      <c r="TEK46" s="134"/>
      <c r="TEL46" s="134"/>
      <c r="TEM46" s="134"/>
      <c r="TEN46" s="134"/>
      <c r="TEO46" s="134"/>
      <c r="TEP46" s="134"/>
      <c r="TEQ46" s="134"/>
      <c r="TER46" s="134"/>
      <c r="TES46" s="134"/>
      <c r="TET46" s="134"/>
      <c r="TEU46" s="134"/>
      <c r="TEV46" s="134"/>
      <c r="TEW46" s="134"/>
      <c r="TEX46" s="134"/>
      <c r="TEY46" s="134"/>
      <c r="TEZ46" s="134"/>
      <c r="TFA46" s="134"/>
      <c r="TFB46" s="134"/>
      <c r="TFC46" s="134"/>
      <c r="TFD46" s="134"/>
      <c r="TFE46" s="134"/>
      <c r="TFF46" s="134"/>
      <c r="TFG46" s="134"/>
      <c r="TFH46" s="134"/>
      <c r="TFI46" s="134"/>
      <c r="TFJ46" s="134"/>
      <c r="TFK46" s="134"/>
      <c r="TFL46" s="134"/>
      <c r="TFM46" s="134"/>
      <c r="TFN46" s="134"/>
      <c r="TFO46" s="134"/>
      <c r="TFP46" s="134"/>
      <c r="TFQ46" s="134"/>
      <c r="TFR46" s="134"/>
      <c r="TFS46" s="134"/>
      <c r="TFT46" s="134"/>
      <c r="TFU46" s="134"/>
      <c r="TFV46" s="134"/>
      <c r="TFW46" s="134"/>
      <c r="TFX46" s="134"/>
      <c r="TFY46" s="134"/>
      <c r="TFZ46" s="134"/>
      <c r="TGA46" s="134"/>
      <c r="TGB46" s="134"/>
      <c r="TGC46" s="134"/>
      <c r="TGD46" s="134"/>
      <c r="TGE46" s="134"/>
      <c r="TGF46" s="134"/>
      <c r="TGG46" s="134"/>
      <c r="TGH46" s="134"/>
      <c r="TGI46" s="134"/>
      <c r="TGJ46" s="134"/>
      <c r="TGK46" s="134"/>
      <c r="TGL46" s="134"/>
      <c r="TGM46" s="134"/>
      <c r="TGN46" s="134"/>
      <c r="TGO46" s="134"/>
      <c r="TGP46" s="134"/>
      <c r="TGQ46" s="134"/>
      <c r="TGR46" s="134"/>
      <c r="TGS46" s="134"/>
      <c r="TGT46" s="134"/>
      <c r="TGU46" s="134"/>
      <c r="TGV46" s="134"/>
      <c r="TGW46" s="134"/>
      <c r="TGX46" s="134"/>
      <c r="TGY46" s="134"/>
      <c r="TGZ46" s="134"/>
      <c r="THA46" s="134"/>
      <c r="THB46" s="134"/>
      <c r="THC46" s="134"/>
      <c r="THD46" s="134"/>
      <c r="THE46" s="134"/>
      <c r="THF46" s="134"/>
      <c r="THG46" s="134"/>
      <c r="THH46" s="134"/>
      <c r="THI46" s="134"/>
      <c r="THJ46" s="134"/>
      <c r="THK46" s="134"/>
      <c r="THL46" s="134"/>
      <c r="THM46" s="134"/>
      <c r="THN46" s="134"/>
      <c r="THO46" s="134"/>
      <c r="THP46" s="134"/>
      <c r="THQ46" s="134"/>
      <c r="THR46" s="134"/>
      <c r="THS46" s="134"/>
      <c r="THT46" s="134"/>
      <c r="THU46" s="134"/>
      <c r="THV46" s="134"/>
      <c r="THW46" s="134"/>
      <c r="THX46" s="134"/>
      <c r="THY46" s="134"/>
      <c r="THZ46" s="134"/>
      <c r="TIA46" s="134"/>
      <c r="TIB46" s="134"/>
      <c r="TIC46" s="134"/>
      <c r="TID46" s="134"/>
      <c r="TIE46" s="134"/>
      <c r="TIF46" s="134"/>
      <c r="TIG46" s="134"/>
      <c r="TIH46" s="134"/>
      <c r="TII46" s="134"/>
      <c r="TIJ46" s="134"/>
      <c r="TIK46" s="134"/>
      <c r="TIL46" s="134"/>
      <c r="TIM46" s="134"/>
      <c r="TIN46" s="134"/>
      <c r="TIO46" s="134"/>
      <c r="TIP46" s="134"/>
      <c r="TIQ46" s="134"/>
      <c r="TIR46" s="134"/>
      <c r="TIS46" s="134"/>
      <c r="TIT46" s="134"/>
      <c r="TIU46" s="134"/>
      <c r="TIV46" s="134"/>
      <c r="TIW46" s="134"/>
      <c r="TIX46" s="134"/>
      <c r="TIY46" s="134"/>
      <c r="TIZ46" s="134"/>
      <c r="TJA46" s="134"/>
      <c r="TJB46" s="134"/>
      <c r="TJC46" s="134"/>
      <c r="TJD46" s="134"/>
      <c r="TJE46" s="134"/>
      <c r="TJF46" s="134"/>
      <c r="TJG46" s="134"/>
      <c r="TJH46" s="134"/>
      <c r="TJI46" s="134"/>
      <c r="TJJ46" s="134"/>
      <c r="TJK46" s="134"/>
      <c r="TJL46" s="134"/>
      <c r="TJM46" s="134"/>
      <c r="TJN46" s="134"/>
      <c r="TJO46" s="134"/>
      <c r="TJP46" s="134"/>
      <c r="TJQ46" s="134"/>
      <c r="TJR46" s="134"/>
      <c r="TJS46" s="134"/>
      <c r="TJT46" s="134"/>
      <c r="TJU46" s="134"/>
      <c r="TJV46" s="134"/>
      <c r="TJW46" s="134"/>
      <c r="TJX46" s="134"/>
      <c r="TJY46" s="134"/>
      <c r="TJZ46" s="134"/>
      <c r="TKA46" s="134"/>
      <c r="TKB46" s="134"/>
      <c r="TKC46" s="134"/>
      <c r="TKD46" s="134"/>
      <c r="TKE46" s="134"/>
      <c r="TKF46" s="134"/>
      <c r="TKG46" s="134"/>
      <c r="TKH46" s="134"/>
      <c r="TKI46" s="134"/>
      <c r="TKJ46" s="134"/>
      <c r="TKK46" s="134"/>
      <c r="TKL46" s="134"/>
      <c r="TKM46" s="134"/>
      <c r="TKN46" s="134"/>
      <c r="TKO46" s="134"/>
      <c r="TKP46" s="134"/>
      <c r="TKQ46" s="134"/>
      <c r="TKR46" s="134"/>
      <c r="TKS46" s="134"/>
      <c r="TKT46" s="134"/>
      <c r="TKU46" s="134"/>
      <c r="TKV46" s="134"/>
      <c r="TKW46" s="134"/>
      <c r="TKX46" s="134"/>
      <c r="TKY46" s="134"/>
      <c r="TKZ46" s="134"/>
      <c r="TLA46" s="134"/>
      <c r="TLB46" s="134"/>
      <c r="TLC46" s="134"/>
      <c r="TLD46" s="134"/>
      <c r="TLE46" s="134"/>
      <c r="TLF46" s="134"/>
      <c r="TLG46" s="134"/>
      <c r="TLH46" s="134"/>
      <c r="TLI46" s="134"/>
      <c r="TLJ46" s="134"/>
      <c r="TLK46" s="134"/>
      <c r="TLL46" s="134"/>
      <c r="TLM46" s="134"/>
      <c r="TLN46" s="134"/>
      <c r="TLO46" s="134"/>
      <c r="TLP46" s="134"/>
      <c r="TLQ46" s="134"/>
      <c r="TLR46" s="134"/>
      <c r="TLS46" s="134"/>
      <c r="TLT46" s="134"/>
      <c r="TLU46" s="134"/>
      <c r="TLV46" s="134"/>
      <c r="TLW46" s="134"/>
      <c r="TLX46" s="134"/>
      <c r="TLY46" s="134"/>
      <c r="TLZ46" s="134"/>
      <c r="TMA46" s="134"/>
      <c r="TMB46" s="134"/>
      <c r="TMC46" s="134"/>
      <c r="TMD46" s="134"/>
      <c r="TME46" s="134"/>
      <c r="TMF46" s="134"/>
      <c r="TMG46" s="134"/>
      <c r="TMH46" s="134"/>
      <c r="TMI46" s="134"/>
      <c r="TMJ46" s="134"/>
      <c r="TMK46" s="134"/>
      <c r="TML46" s="134"/>
      <c r="TMM46" s="134"/>
      <c r="TMN46" s="134"/>
      <c r="TMO46" s="134"/>
      <c r="TMP46" s="134"/>
      <c r="TMQ46" s="134"/>
      <c r="TMR46" s="134"/>
      <c r="TMS46" s="134"/>
      <c r="TMT46" s="134"/>
      <c r="TMU46" s="134"/>
      <c r="TMV46" s="134"/>
      <c r="TMW46" s="134"/>
      <c r="TMX46" s="134"/>
      <c r="TMY46" s="134"/>
      <c r="TMZ46" s="134"/>
      <c r="TNA46" s="134"/>
      <c r="TNB46" s="134"/>
      <c r="TNC46" s="134"/>
      <c r="TND46" s="134"/>
      <c r="TNE46" s="134"/>
      <c r="TNF46" s="134"/>
      <c r="TNG46" s="134"/>
      <c r="TNH46" s="134"/>
      <c r="TNI46" s="134"/>
      <c r="TNJ46" s="134"/>
      <c r="TNK46" s="134"/>
      <c r="TNL46" s="134"/>
      <c r="TNM46" s="134"/>
      <c r="TNN46" s="134"/>
      <c r="TNO46" s="134"/>
      <c r="TNP46" s="134"/>
      <c r="TNQ46" s="134"/>
      <c r="TNR46" s="134"/>
      <c r="TNS46" s="134"/>
      <c r="TNT46" s="134"/>
      <c r="TNU46" s="134"/>
      <c r="TNV46" s="134"/>
      <c r="TNW46" s="134"/>
      <c r="TNX46" s="134"/>
      <c r="TNY46" s="134"/>
      <c r="TNZ46" s="134"/>
      <c r="TOA46" s="134"/>
      <c r="TOB46" s="134"/>
      <c r="TOC46" s="134"/>
      <c r="TOD46" s="134"/>
      <c r="TOE46" s="134"/>
      <c r="TOF46" s="134"/>
      <c r="TOG46" s="134"/>
      <c r="TOH46" s="134"/>
      <c r="TOI46" s="134"/>
      <c r="TOJ46" s="134"/>
      <c r="TOK46" s="134"/>
      <c r="TOL46" s="134"/>
      <c r="TOM46" s="134"/>
      <c r="TON46" s="134"/>
      <c r="TOO46" s="134"/>
      <c r="TOP46" s="134"/>
      <c r="TOQ46" s="134"/>
      <c r="TOR46" s="134"/>
      <c r="TOS46" s="134"/>
      <c r="TOT46" s="134"/>
      <c r="TOU46" s="134"/>
      <c r="TOV46" s="134"/>
      <c r="TOW46" s="134"/>
      <c r="TOX46" s="134"/>
      <c r="TOY46" s="134"/>
      <c r="TOZ46" s="134"/>
      <c r="TPA46" s="134"/>
      <c r="TPB46" s="134"/>
      <c r="TPC46" s="134"/>
      <c r="TPD46" s="134"/>
      <c r="TPE46" s="134"/>
      <c r="TPF46" s="134"/>
      <c r="TPG46" s="134"/>
      <c r="TPH46" s="134"/>
      <c r="TPI46" s="134"/>
      <c r="TPJ46" s="134"/>
      <c r="TPK46" s="134"/>
      <c r="TPL46" s="134"/>
      <c r="TPM46" s="134"/>
      <c r="TPN46" s="134"/>
      <c r="TPO46" s="134"/>
      <c r="TPP46" s="134"/>
      <c r="TPQ46" s="134"/>
      <c r="TPR46" s="134"/>
      <c r="TPS46" s="134"/>
      <c r="TPT46" s="134"/>
      <c r="TPU46" s="134"/>
      <c r="TPV46" s="134"/>
      <c r="TPW46" s="134"/>
      <c r="TPX46" s="134"/>
      <c r="TPY46" s="134"/>
      <c r="TPZ46" s="134"/>
      <c r="TQA46" s="134"/>
      <c r="TQB46" s="134"/>
      <c r="TQC46" s="134"/>
      <c r="TQD46" s="134"/>
      <c r="TQE46" s="134"/>
      <c r="TQF46" s="134"/>
      <c r="TQG46" s="134"/>
      <c r="TQH46" s="134"/>
      <c r="TQI46" s="134"/>
      <c r="TQJ46" s="134"/>
      <c r="TQK46" s="134"/>
      <c r="TQL46" s="134"/>
      <c r="TQM46" s="134"/>
      <c r="TQN46" s="134"/>
      <c r="TQO46" s="134"/>
      <c r="TQP46" s="134"/>
      <c r="TQQ46" s="134"/>
      <c r="TQR46" s="134"/>
      <c r="TQS46" s="134"/>
      <c r="TQT46" s="134"/>
      <c r="TQU46" s="134"/>
      <c r="TQV46" s="134"/>
      <c r="TQW46" s="134"/>
      <c r="TQX46" s="134"/>
      <c r="TQY46" s="134"/>
      <c r="TQZ46" s="134"/>
      <c r="TRA46" s="134"/>
      <c r="TRB46" s="134"/>
      <c r="TRC46" s="134"/>
      <c r="TRD46" s="134"/>
      <c r="TRE46" s="134"/>
      <c r="TRF46" s="134"/>
      <c r="TRG46" s="134"/>
      <c r="TRH46" s="134"/>
      <c r="TRI46" s="134"/>
      <c r="TRJ46" s="134"/>
      <c r="TRK46" s="134"/>
      <c r="TRL46" s="134"/>
      <c r="TRM46" s="134"/>
      <c r="TRN46" s="134"/>
      <c r="TRO46" s="134"/>
      <c r="TRP46" s="134"/>
      <c r="TRQ46" s="134"/>
      <c r="TRR46" s="134"/>
      <c r="TRS46" s="134"/>
      <c r="TRT46" s="134"/>
      <c r="TRU46" s="134"/>
      <c r="TRV46" s="134"/>
      <c r="TRW46" s="134"/>
      <c r="TRX46" s="134"/>
      <c r="TRY46" s="134"/>
      <c r="TRZ46" s="134"/>
      <c r="TSA46" s="134"/>
      <c r="TSB46" s="134"/>
      <c r="TSC46" s="134"/>
      <c r="TSD46" s="134"/>
      <c r="TSE46" s="134"/>
      <c r="TSF46" s="134"/>
      <c r="TSG46" s="134"/>
      <c r="TSH46" s="134"/>
      <c r="TSI46" s="134"/>
      <c r="TSJ46" s="134"/>
      <c r="TSK46" s="134"/>
      <c r="TSL46" s="134"/>
      <c r="TSM46" s="134"/>
      <c r="TSN46" s="134"/>
      <c r="TSO46" s="134"/>
      <c r="TSP46" s="134"/>
      <c r="TSQ46" s="134"/>
      <c r="TSR46" s="134"/>
      <c r="TSS46" s="134"/>
      <c r="TST46" s="134"/>
      <c r="TSU46" s="134"/>
      <c r="TSV46" s="134"/>
      <c r="TSW46" s="134"/>
      <c r="TSX46" s="134"/>
      <c r="TSY46" s="134"/>
      <c r="TSZ46" s="134"/>
      <c r="TTA46" s="134"/>
      <c r="TTB46" s="134"/>
      <c r="TTC46" s="134"/>
      <c r="TTD46" s="134"/>
      <c r="TTE46" s="134"/>
      <c r="TTF46" s="134"/>
      <c r="TTG46" s="134"/>
      <c r="TTH46" s="134"/>
      <c r="TTI46" s="134"/>
      <c r="TTJ46" s="134"/>
      <c r="TTK46" s="134"/>
      <c r="TTL46" s="134"/>
      <c r="TTM46" s="134"/>
      <c r="TTN46" s="134"/>
      <c r="TTO46" s="134"/>
      <c r="TTP46" s="134"/>
      <c r="TTQ46" s="134"/>
      <c r="TTR46" s="134"/>
      <c r="TTS46" s="134"/>
      <c r="TTT46" s="134"/>
      <c r="TTU46" s="134"/>
      <c r="TTV46" s="134"/>
      <c r="TTW46" s="134"/>
      <c r="TTX46" s="134"/>
      <c r="TTY46" s="134"/>
      <c r="TTZ46" s="134"/>
      <c r="TUA46" s="134"/>
      <c r="TUB46" s="134"/>
      <c r="TUC46" s="134"/>
      <c r="TUD46" s="134"/>
      <c r="TUE46" s="134"/>
      <c r="TUF46" s="134"/>
      <c r="TUG46" s="134"/>
      <c r="TUH46" s="134"/>
      <c r="TUI46" s="134"/>
      <c r="TUJ46" s="134"/>
      <c r="TUK46" s="134"/>
      <c r="TUL46" s="134"/>
      <c r="TUM46" s="134"/>
      <c r="TUN46" s="134"/>
      <c r="TUO46" s="134"/>
      <c r="TUP46" s="134"/>
      <c r="TUQ46" s="134"/>
      <c r="TUR46" s="134"/>
      <c r="TUS46" s="134"/>
      <c r="TUT46" s="134"/>
      <c r="TUU46" s="134"/>
      <c r="TUV46" s="134"/>
      <c r="TUW46" s="134"/>
      <c r="TUX46" s="134"/>
      <c r="TUY46" s="134"/>
      <c r="TUZ46" s="134"/>
      <c r="TVA46" s="134"/>
      <c r="TVB46" s="134"/>
      <c r="TVC46" s="134"/>
      <c r="TVD46" s="134"/>
      <c r="TVE46" s="134"/>
      <c r="TVF46" s="134"/>
      <c r="TVG46" s="134"/>
      <c r="TVH46" s="134"/>
      <c r="TVI46" s="134"/>
      <c r="TVJ46" s="134"/>
      <c r="TVK46" s="134"/>
      <c r="TVL46" s="134"/>
      <c r="TVM46" s="134"/>
      <c r="TVN46" s="134"/>
      <c r="TVO46" s="134"/>
      <c r="TVP46" s="134"/>
      <c r="TVQ46" s="134"/>
      <c r="TVR46" s="134"/>
      <c r="TVS46" s="134"/>
      <c r="TVT46" s="134"/>
      <c r="TVU46" s="134"/>
      <c r="TVV46" s="134"/>
      <c r="TVW46" s="134"/>
      <c r="TVX46" s="134"/>
      <c r="TVY46" s="134"/>
      <c r="TVZ46" s="134"/>
      <c r="TWA46" s="134"/>
      <c r="TWB46" s="134"/>
      <c r="TWC46" s="134"/>
      <c r="TWD46" s="134"/>
      <c r="TWE46" s="134"/>
      <c r="TWF46" s="134"/>
      <c r="TWG46" s="134"/>
      <c r="TWH46" s="134"/>
      <c r="TWI46" s="134"/>
      <c r="TWJ46" s="134"/>
      <c r="TWK46" s="134"/>
      <c r="TWL46" s="134"/>
      <c r="TWM46" s="134"/>
      <c r="TWN46" s="134"/>
      <c r="TWO46" s="134"/>
      <c r="TWP46" s="134"/>
      <c r="TWQ46" s="134"/>
      <c r="TWR46" s="134"/>
      <c r="TWS46" s="134"/>
      <c r="TWT46" s="134"/>
      <c r="TWU46" s="134"/>
      <c r="TWV46" s="134"/>
      <c r="TWW46" s="134"/>
      <c r="TWX46" s="134"/>
      <c r="TWY46" s="134"/>
      <c r="TWZ46" s="134"/>
      <c r="TXA46" s="134"/>
      <c r="TXB46" s="134"/>
      <c r="TXC46" s="134"/>
      <c r="TXD46" s="134"/>
      <c r="TXE46" s="134"/>
      <c r="TXF46" s="134"/>
      <c r="TXG46" s="134"/>
      <c r="TXH46" s="134"/>
      <c r="TXI46" s="134"/>
      <c r="TXJ46" s="134"/>
      <c r="TXK46" s="134"/>
      <c r="TXL46" s="134"/>
      <c r="TXM46" s="134"/>
      <c r="TXN46" s="134"/>
      <c r="TXO46" s="134"/>
      <c r="TXP46" s="134"/>
      <c r="TXQ46" s="134"/>
      <c r="TXR46" s="134"/>
      <c r="TXS46" s="134"/>
      <c r="TXT46" s="134"/>
      <c r="TXU46" s="134"/>
      <c r="TXV46" s="134"/>
      <c r="TXW46" s="134"/>
      <c r="TXX46" s="134"/>
      <c r="TXY46" s="134"/>
      <c r="TXZ46" s="134"/>
      <c r="TYA46" s="134"/>
      <c r="TYB46" s="134"/>
      <c r="TYC46" s="134"/>
      <c r="TYD46" s="134"/>
      <c r="TYE46" s="134"/>
      <c r="TYF46" s="134"/>
      <c r="TYG46" s="134"/>
      <c r="TYH46" s="134"/>
      <c r="TYI46" s="134"/>
      <c r="TYJ46" s="134"/>
      <c r="TYK46" s="134"/>
      <c r="TYL46" s="134"/>
      <c r="TYM46" s="134"/>
      <c r="TYN46" s="134"/>
      <c r="TYO46" s="134"/>
      <c r="TYP46" s="134"/>
      <c r="TYQ46" s="134"/>
      <c r="TYR46" s="134"/>
      <c r="TYS46" s="134"/>
      <c r="TYT46" s="134"/>
      <c r="TYU46" s="134"/>
      <c r="TYV46" s="134"/>
      <c r="TYW46" s="134"/>
      <c r="TYX46" s="134"/>
      <c r="TYY46" s="134"/>
      <c r="TYZ46" s="134"/>
      <c r="TZA46" s="134"/>
      <c r="TZB46" s="134"/>
      <c r="TZC46" s="134"/>
      <c r="TZD46" s="134"/>
      <c r="TZE46" s="134"/>
      <c r="TZF46" s="134"/>
      <c r="TZG46" s="134"/>
      <c r="TZH46" s="134"/>
      <c r="TZI46" s="134"/>
      <c r="TZJ46" s="134"/>
      <c r="TZK46" s="134"/>
      <c r="TZL46" s="134"/>
      <c r="TZM46" s="134"/>
      <c r="TZN46" s="134"/>
      <c r="TZO46" s="134"/>
      <c r="TZP46" s="134"/>
      <c r="TZQ46" s="134"/>
      <c r="TZR46" s="134"/>
      <c r="TZS46" s="134"/>
      <c r="TZT46" s="134"/>
      <c r="TZU46" s="134"/>
      <c r="TZV46" s="134"/>
      <c r="TZW46" s="134"/>
      <c r="TZX46" s="134"/>
      <c r="TZY46" s="134"/>
      <c r="TZZ46" s="134"/>
      <c r="UAA46" s="134"/>
      <c r="UAB46" s="134"/>
      <c r="UAC46" s="134"/>
      <c r="UAD46" s="134"/>
      <c r="UAE46" s="134"/>
      <c r="UAF46" s="134"/>
      <c r="UAG46" s="134"/>
      <c r="UAH46" s="134"/>
      <c r="UAI46" s="134"/>
      <c r="UAJ46" s="134"/>
      <c r="UAK46" s="134"/>
      <c r="UAL46" s="134"/>
      <c r="UAM46" s="134"/>
      <c r="UAN46" s="134"/>
      <c r="UAO46" s="134"/>
      <c r="UAP46" s="134"/>
      <c r="UAQ46" s="134"/>
      <c r="UAR46" s="134"/>
      <c r="UAS46" s="134"/>
      <c r="UAT46" s="134"/>
      <c r="UAU46" s="134"/>
      <c r="UAV46" s="134"/>
      <c r="UAW46" s="134"/>
      <c r="UAX46" s="134"/>
      <c r="UAY46" s="134"/>
      <c r="UAZ46" s="134"/>
      <c r="UBA46" s="134"/>
      <c r="UBB46" s="134"/>
      <c r="UBC46" s="134"/>
      <c r="UBD46" s="134"/>
      <c r="UBE46" s="134"/>
      <c r="UBF46" s="134"/>
      <c r="UBG46" s="134"/>
      <c r="UBH46" s="134"/>
      <c r="UBI46" s="134"/>
      <c r="UBJ46" s="134"/>
      <c r="UBK46" s="134"/>
      <c r="UBL46" s="134"/>
      <c r="UBM46" s="134"/>
      <c r="UBN46" s="134"/>
      <c r="UBO46" s="134"/>
      <c r="UBP46" s="134"/>
      <c r="UBQ46" s="134"/>
      <c r="UBR46" s="134"/>
      <c r="UBS46" s="134"/>
      <c r="UBT46" s="134"/>
      <c r="UBU46" s="134"/>
      <c r="UBV46" s="134"/>
      <c r="UBW46" s="134"/>
      <c r="UBX46" s="134"/>
      <c r="UBY46" s="134"/>
      <c r="UBZ46" s="134"/>
      <c r="UCA46" s="134"/>
      <c r="UCB46" s="134"/>
      <c r="UCC46" s="134"/>
      <c r="UCD46" s="134"/>
      <c r="UCE46" s="134"/>
      <c r="UCF46" s="134"/>
      <c r="UCG46" s="134"/>
      <c r="UCH46" s="134"/>
      <c r="UCI46" s="134"/>
      <c r="UCJ46" s="134"/>
      <c r="UCK46" s="134"/>
      <c r="UCL46" s="134"/>
      <c r="UCM46" s="134"/>
      <c r="UCN46" s="134"/>
      <c r="UCO46" s="134"/>
      <c r="UCP46" s="134"/>
      <c r="UCQ46" s="134"/>
      <c r="UCR46" s="134"/>
      <c r="UCS46" s="134"/>
      <c r="UCT46" s="134"/>
      <c r="UCU46" s="134"/>
      <c r="UCV46" s="134"/>
      <c r="UCW46" s="134"/>
      <c r="UCX46" s="134"/>
      <c r="UCY46" s="134"/>
      <c r="UCZ46" s="134"/>
      <c r="UDA46" s="134"/>
      <c r="UDB46" s="134"/>
      <c r="UDC46" s="134"/>
      <c r="UDD46" s="134"/>
      <c r="UDE46" s="134"/>
      <c r="UDF46" s="134"/>
      <c r="UDG46" s="134"/>
      <c r="UDH46" s="134"/>
      <c r="UDI46" s="134"/>
      <c r="UDJ46" s="134"/>
      <c r="UDK46" s="134"/>
      <c r="UDL46" s="134"/>
      <c r="UDM46" s="134"/>
      <c r="UDN46" s="134"/>
      <c r="UDO46" s="134"/>
      <c r="UDP46" s="134"/>
      <c r="UDQ46" s="134"/>
      <c r="UDR46" s="134"/>
      <c r="UDS46" s="134"/>
      <c r="UDT46" s="134"/>
      <c r="UDU46" s="134"/>
      <c r="UDV46" s="134"/>
      <c r="UDW46" s="134"/>
      <c r="UDX46" s="134"/>
      <c r="UDY46" s="134"/>
      <c r="UDZ46" s="134"/>
      <c r="UEA46" s="134"/>
      <c r="UEB46" s="134"/>
      <c r="UEC46" s="134"/>
      <c r="UED46" s="134"/>
      <c r="UEE46" s="134"/>
      <c r="UEF46" s="134"/>
      <c r="UEG46" s="134"/>
      <c r="UEH46" s="134"/>
      <c r="UEI46" s="134"/>
      <c r="UEJ46" s="134"/>
      <c r="UEK46" s="134"/>
      <c r="UEL46" s="134"/>
      <c r="UEM46" s="134"/>
      <c r="UEN46" s="134"/>
      <c r="UEO46" s="134"/>
      <c r="UEP46" s="134"/>
      <c r="UEQ46" s="134"/>
      <c r="UER46" s="134"/>
      <c r="UES46" s="134"/>
      <c r="UET46" s="134"/>
      <c r="UEU46" s="134"/>
      <c r="UEV46" s="134"/>
      <c r="UEW46" s="134"/>
      <c r="UEX46" s="134"/>
      <c r="UEY46" s="134"/>
      <c r="UEZ46" s="134"/>
      <c r="UFA46" s="134"/>
      <c r="UFB46" s="134"/>
      <c r="UFC46" s="134"/>
      <c r="UFD46" s="134"/>
      <c r="UFE46" s="134"/>
      <c r="UFF46" s="134"/>
      <c r="UFG46" s="134"/>
      <c r="UFH46" s="134"/>
      <c r="UFI46" s="134"/>
      <c r="UFJ46" s="134"/>
      <c r="UFK46" s="134"/>
      <c r="UFL46" s="134"/>
      <c r="UFM46" s="134"/>
      <c r="UFN46" s="134"/>
      <c r="UFO46" s="134"/>
      <c r="UFP46" s="134"/>
      <c r="UFQ46" s="134"/>
      <c r="UFR46" s="134"/>
      <c r="UFS46" s="134"/>
      <c r="UFT46" s="134"/>
      <c r="UFU46" s="134"/>
      <c r="UFV46" s="134"/>
      <c r="UFW46" s="134"/>
      <c r="UFX46" s="134"/>
      <c r="UFY46" s="134"/>
      <c r="UFZ46" s="134"/>
      <c r="UGA46" s="134"/>
      <c r="UGB46" s="134"/>
      <c r="UGC46" s="134"/>
      <c r="UGD46" s="134"/>
      <c r="UGE46" s="134"/>
      <c r="UGF46" s="134"/>
      <c r="UGG46" s="134"/>
      <c r="UGH46" s="134"/>
      <c r="UGI46" s="134"/>
      <c r="UGJ46" s="134"/>
      <c r="UGK46" s="134"/>
      <c r="UGL46" s="134"/>
      <c r="UGM46" s="134"/>
      <c r="UGN46" s="134"/>
      <c r="UGO46" s="134"/>
      <c r="UGP46" s="134"/>
      <c r="UGQ46" s="134"/>
      <c r="UGR46" s="134"/>
      <c r="UGS46" s="134"/>
      <c r="UGT46" s="134"/>
      <c r="UGU46" s="134"/>
      <c r="UGV46" s="134"/>
      <c r="UGW46" s="134"/>
      <c r="UGX46" s="134"/>
      <c r="UGY46" s="134"/>
      <c r="UGZ46" s="134"/>
      <c r="UHA46" s="134"/>
      <c r="UHB46" s="134"/>
      <c r="UHC46" s="134"/>
      <c r="UHD46" s="134"/>
      <c r="UHE46" s="134"/>
      <c r="UHF46" s="134"/>
      <c r="UHG46" s="134"/>
      <c r="UHH46" s="134"/>
      <c r="UHI46" s="134"/>
      <c r="UHJ46" s="134"/>
      <c r="UHK46" s="134"/>
      <c r="UHL46" s="134"/>
      <c r="UHM46" s="134"/>
      <c r="UHN46" s="134"/>
      <c r="UHO46" s="134"/>
      <c r="UHP46" s="134"/>
      <c r="UHQ46" s="134"/>
      <c r="UHR46" s="134"/>
      <c r="UHS46" s="134"/>
      <c r="UHT46" s="134"/>
      <c r="UHU46" s="134"/>
      <c r="UHV46" s="134"/>
      <c r="UHW46" s="134"/>
      <c r="UHX46" s="134"/>
      <c r="UHY46" s="134"/>
      <c r="UHZ46" s="134"/>
      <c r="UIA46" s="134"/>
      <c r="UIB46" s="134"/>
      <c r="UIC46" s="134"/>
      <c r="UID46" s="134"/>
      <c r="UIE46" s="134"/>
      <c r="UIF46" s="134"/>
      <c r="UIG46" s="134"/>
      <c r="UIH46" s="134"/>
      <c r="UII46" s="134"/>
      <c r="UIJ46" s="134"/>
      <c r="UIK46" s="134"/>
      <c r="UIL46" s="134"/>
      <c r="UIM46" s="134"/>
      <c r="UIN46" s="134"/>
      <c r="UIO46" s="134"/>
      <c r="UIP46" s="134"/>
      <c r="UIQ46" s="134"/>
      <c r="UIR46" s="134"/>
      <c r="UIS46" s="134"/>
      <c r="UIT46" s="134"/>
      <c r="UIU46" s="134"/>
      <c r="UIV46" s="134"/>
      <c r="UIW46" s="134"/>
      <c r="UIX46" s="134"/>
      <c r="UIY46" s="134"/>
      <c r="UIZ46" s="134"/>
      <c r="UJA46" s="134"/>
      <c r="UJB46" s="134"/>
      <c r="UJC46" s="134"/>
      <c r="UJD46" s="134"/>
      <c r="UJE46" s="134"/>
      <c r="UJF46" s="134"/>
      <c r="UJG46" s="134"/>
      <c r="UJH46" s="134"/>
      <c r="UJI46" s="134"/>
      <c r="UJJ46" s="134"/>
      <c r="UJK46" s="134"/>
      <c r="UJL46" s="134"/>
      <c r="UJM46" s="134"/>
      <c r="UJN46" s="134"/>
      <c r="UJO46" s="134"/>
      <c r="UJP46" s="134"/>
      <c r="UJQ46" s="134"/>
      <c r="UJR46" s="134"/>
      <c r="UJS46" s="134"/>
      <c r="UJT46" s="134"/>
      <c r="UJU46" s="134"/>
      <c r="UJV46" s="134"/>
      <c r="UJW46" s="134"/>
      <c r="UJX46" s="134"/>
      <c r="UJY46" s="134"/>
      <c r="UJZ46" s="134"/>
      <c r="UKA46" s="134"/>
      <c r="UKB46" s="134"/>
      <c r="UKC46" s="134"/>
      <c r="UKD46" s="134"/>
      <c r="UKE46" s="134"/>
      <c r="UKF46" s="134"/>
      <c r="UKG46" s="134"/>
      <c r="UKH46" s="134"/>
      <c r="UKI46" s="134"/>
      <c r="UKJ46" s="134"/>
      <c r="UKK46" s="134"/>
      <c r="UKL46" s="134"/>
      <c r="UKM46" s="134"/>
      <c r="UKN46" s="134"/>
      <c r="UKO46" s="134"/>
      <c r="UKP46" s="134"/>
      <c r="UKQ46" s="134"/>
      <c r="UKR46" s="134"/>
      <c r="UKS46" s="134"/>
      <c r="UKT46" s="134"/>
      <c r="UKU46" s="134"/>
      <c r="UKV46" s="134"/>
      <c r="UKW46" s="134"/>
      <c r="UKX46" s="134"/>
      <c r="UKY46" s="134"/>
      <c r="UKZ46" s="134"/>
      <c r="ULA46" s="134"/>
      <c r="ULB46" s="134"/>
      <c r="ULC46" s="134"/>
      <c r="ULD46" s="134"/>
      <c r="ULE46" s="134"/>
      <c r="ULF46" s="134"/>
      <c r="ULG46" s="134"/>
      <c r="ULH46" s="134"/>
      <c r="ULI46" s="134"/>
      <c r="ULJ46" s="134"/>
      <c r="ULK46" s="134"/>
      <c r="ULL46" s="134"/>
      <c r="ULM46" s="134"/>
      <c r="ULN46" s="134"/>
      <c r="ULO46" s="134"/>
      <c r="ULP46" s="134"/>
      <c r="ULQ46" s="134"/>
      <c r="ULR46" s="134"/>
      <c r="ULS46" s="134"/>
      <c r="ULT46" s="134"/>
      <c r="ULU46" s="134"/>
      <c r="ULV46" s="134"/>
      <c r="ULW46" s="134"/>
      <c r="ULX46" s="134"/>
      <c r="ULY46" s="134"/>
      <c r="ULZ46" s="134"/>
      <c r="UMA46" s="134"/>
      <c r="UMB46" s="134"/>
      <c r="UMC46" s="134"/>
      <c r="UMD46" s="134"/>
      <c r="UME46" s="134"/>
      <c r="UMF46" s="134"/>
      <c r="UMG46" s="134"/>
      <c r="UMH46" s="134"/>
      <c r="UMI46" s="134"/>
      <c r="UMJ46" s="134"/>
      <c r="UMK46" s="134"/>
      <c r="UML46" s="134"/>
      <c r="UMM46" s="134"/>
      <c r="UMN46" s="134"/>
      <c r="UMO46" s="134"/>
      <c r="UMP46" s="134"/>
      <c r="UMQ46" s="134"/>
      <c r="UMR46" s="134"/>
      <c r="UMS46" s="134"/>
      <c r="UMT46" s="134"/>
      <c r="UMU46" s="134"/>
      <c r="UMV46" s="134"/>
      <c r="UMW46" s="134"/>
      <c r="UMX46" s="134"/>
      <c r="UMY46" s="134"/>
      <c r="UMZ46" s="134"/>
      <c r="UNA46" s="134"/>
      <c r="UNB46" s="134"/>
      <c r="UNC46" s="134"/>
      <c r="UND46" s="134"/>
      <c r="UNE46" s="134"/>
      <c r="UNF46" s="134"/>
      <c r="UNG46" s="134"/>
      <c r="UNH46" s="134"/>
      <c r="UNI46" s="134"/>
      <c r="UNJ46" s="134"/>
      <c r="UNK46" s="134"/>
      <c r="UNL46" s="134"/>
      <c r="UNM46" s="134"/>
      <c r="UNN46" s="134"/>
      <c r="UNO46" s="134"/>
      <c r="UNP46" s="134"/>
      <c r="UNQ46" s="134"/>
      <c r="UNR46" s="134"/>
      <c r="UNS46" s="134"/>
      <c r="UNT46" s="134"/>
      <c r="UNU46" s="134"/>
      <c r="UNV46" s="134"/>
      <c r="UNW46" s="134"/>
      <c r="UNX46" s="134"/>
      <c r="UNY46" s="134"/>
      <c r="UNZ46" s="134"/>
      <c r="UOA46" s="134"/>
      <c r="UOB46" s="134"/>
      <c r="UOC46" s="134"/>
      <c r="UOD46" s="134"/>
      <c r="UOE46" s="134"/>
      <c r="UOF46" s="134"/>
      <c r="UOG46" s="134"/>
      <c r="UOH46" s="134"/>
      <c r="UOI46" s="134"/>
      <c r="UOJ46" s="134"/>
      <c r="UOK46" s="134"/>
      <c r="UOL46" s="134"/>
      <c r="UOM46" s="134"/>
      <c r="UON46" s="134"/>
      <c r="UOO46" s="134"/>
      <c r="UOP46" s="134"/>
      <c r="UOQ46" s="134"/>
      <c r="UOR46" s="134"/>
      <c r="UOS46" s="134"/>
      <c r="UOT46" s="134"/>
      <c r="UOU46" s="134"/>
      <c r="UOV46" s="134"/>
      <c r="UOW46" s="134"/>
      <c r="UOX46" s="134"/>
      <c r="UOY46" s="134"/>
      <c r="UOZ46" s="134"/>
      <c r="UPA46" s="134"/>
      <c r="UPB46" s="134"/>
      <c r="UPC46" s="134"/>
      <c r="UPD46" s="134"/>
      <c r="UPE46" s="134"/>
      <c r="UPF46" s="134"/>
      <c r="UPG46" s="134"/>
      <c r="UPH46" s="134"/>
      <c r="UPI46" s="134"/>
      <c r="UPJ46" s="134"/>
      <c r="UPK46" s="134"/>
      <c r="UPL46" s="134"/>
      <c r="UPM46" s="134"/>
      <c r="UPN46" s="134"/>
      <c r="UPO46" s="134"/>
      <c r="UPP46" s="134"/>
      <c r="UPQ46" s="134"/>
      <c r="UPR46" s="134"/>
      <c r="UPS46" s="134"/>
      <c r="UPT46" s="134"/>
      <c r="UPU46" s="134"/>
      <c r="UPV46" s="134"/>
      <c r="UPW46" s="134"/>
      <c r="UPX46" s="134"/>
      <c r="UPY46" s="134"/>
      <c r="UPZ46" s="134"/>
      <c r="UQA46" s="134"/>
      <c r="UQB46" s="134"/>
      <c r="UQC46" s="134"/>
      <c r="UQD46" s="134"/>
      <c r="UQE46" s="134"/>
      <c r="UQF46" s="134"/>
      <c r="UQG46" s="134"/>
      <c r="UQH46" s="134"/>
      <c r="UQI46" s="134"/>
      <c r="UQJ46" s="134"/>
      <c r="UQK46" s="134"/>
      <c r="UQL46" s="134"/>
      <c r="UQM46" s="134"/>
      <c r="UQN46" s="134"/>
      <c r="UQO46" s="134"/>
      <c r="UQP46" s="134"/>
      <c r="UQQ46" s="134"/>
      <c r="UQR46" s="134"/>
      <c r="UQS46" s="134"/>
      <c r="UQT46" s="134"/>
      <c r="UQU46" s="134"/>
      <c r="UQV46" s="134"/>
      <c r="UQW46" s="134"/>
      <c r="UQX46" s="134"/>
      <c r="UQY46" s="134"/>
      <c r="UQZ46" s="134"/>
      <c r="URA46" s="134"/>
      <c r="URB46" s="134"/>
      <c r="URC46" s="134"/>
      <c r="URD46" s="134"/>
      <c r="URE46" s="134"/>
      <c r="URF46" s="134"/>
      <c r="URG46" s="134"/>
      <c r="URH46" s="134"/>
      <c r="URI46" s="134"/>
      <c r="URJ46" s="134"/>
      <c r="URK46" s="134"/>
      <c r="URL46" s="134"/>
      <c r="URM46" s="134"/>
      <c r="URN46" s="134"/>
      <c r="URO46" s="134"/>
      <c r="URP46" s="134"/>
      <c r="URQ46" s="134"/>
      <c r="URR46" s="134"/>
      <c r="URS46" s="134"/>
      <c r="URT46" s="134"/>
      <c r="URU46" s="134"/>
      <c r="URV46" s="134"/>
      <c r="URW46" s="134"/>
      <c r="URX46" s="134"/>
      <c r="URY46" s="134"/>
      <c r="URZ46" s="134"/>
      <c r="USA46" s="134"/>
      <c r="USB46" s="134"/>
      <c r="USC46" s="134"/>
      <c r="USD46" s="134"/>
      <c r="USE46" s="134"/>
      <c r="USF46" s="134"/>
      <c r="USG46" s="134"/>
      <c r="USH46" s="134"/>
      <c r="USI46" s="134"/>
      <c r="USJ46" s="134"/>
      <c r="USK46" s="134"/>
      <c r="USL46" s="134"/>
      <c r="USM46" s="134"/>
      <c r="USN46" s="134"/>
      <c r="USO46" s="134"/>
      <c r="USP46" s="134"/>
      <c r="USQ46" s="134"/>
      <c r="USR46" s="134"/>
      <c r="USS46" s="134"/>
      <c r="UST46" s="134"/>
      <c r="USU46" s="134"/>
      <c r="USV46" s="134"/>
      <c r="USW46" s="134"/>
      <c r="USX46" s="134"/>
      <c r="USY46" s="134"/>
      <c r="USZ46" s="134"/>
      <c r="UTA46" s="134"/>
      <c r="UTB46" s="134"/>
      <c r="UTC46" s="134"/>
      <c r="UTD46" s="134"/>
      <c r="UTE46" s="134"/>
      <c r="UTF46" s="134"/>
      <c r="UTG46" s="134"/>
      <c r="UTH46" s="134"/>
      <c r="UTI46" s="134"/>
      <c r="UTJ46" s="134"/>
      <c r="UTK46" s="134"/>
      <c r="UTL46" s="134"/>
      <c r="UTM46" s="134"/>
      <c r="UTN46" s="134"/>
      <c r="UTO46" s="134"/>
      <c r="UTP46" s="134"/>
      <c r="UTQ46" s="134"/>
      <c r="UTR46" s="134"/>
      <c r="UTS46" s="134"/>
      <c r="UTT46" s="134"/>
      <c r="UTU46" s="134"/>
      <c r="UTV46" s="134"/>
      <c r="UTW46" s="134"/>
      <c r="UTX46" s="134"/>
      <c r="UTY46" s="134"/>
      <c r="UTZ46" s="134"/>
      <c r="UUA46" s="134"/>
      <c r="UUB46" s="134"/>
      <c r="UUC46" s="134"/>
      <c r="UUD46" s="134"/>
      <c r="UUE46" s="134"/>
      <c r="UUF46" s="134"/>
      <c r="UUG46" s="134"/>
      <c r="UUH46" s="134"/>
      <c r="UUI46" s="134"/>
      <c r="UUJ46" s="134"/>
      <c r="UUK46" s="134"/>
      <c r="UUL46" s="134"/>
      <c r="UUM46" s="134"/>
      <c r="UUN46" s="134"/>
      <c r="UUO46" s="134"/>
      <c r="UUP46" s="134"/>
      <c r="UUQ46" s="134"/>
      <c r="UUR46" s="134"/>
      <c r="UUS46" s="134"/>
      <c r="UUT46" s="134"/>
      <c r="UUU46" s="134"/>
      <c r="UUV46" s="134"/>
      <c r="UUW46" s="134"/>
      <c r="UUX46" s="134"/>
      <c r="UUY46" s="134"/>
      <c r="UUZ46" s="134"/>
      <c r="UVA46" s="134"/>
      <c r="UVB46" s="134"/>
      <c r="UVC46" s="134"/>
      <c r="UVD46" s="134"/>
      <c r="UVE46" s="134"/>
      <c r="UVF46" s="134"/>
      <c r="UVG46" s="134"/>
      <c r="UVH46" s="134"/>
      <c r="UVI46" s="134"/>
      <c r="UVJ46" s="134"/>
      <c r="UVK46" s="134"/>
      <c r="UVL46" s="134"/>
      <c r="UVM46" s="134"/>
      <c r="UVN46" s="134"/>
      <c r="UVO46" s="134"/>
      <c r="UVP46" s="134"/>
      <c r="UVQ46" s="134"/>
      <c r="UVR46" s="134"/>
      <c r="UVS46" s="134"/>
      <c r="UVT46" s="134"/>
      <c r="UVU46" s="134"/>
      <c r="UVV46" s="134"/>
      <c r="UVW46" s="134"/>
      <c r="UVX46" s="134"/>
      <c r="UVY46" s="134"/>
      <c r="UVZ46" s="134"/>
      <c r="UWA46" s="134"/>
      <c r="UWB46" s="134"/>
      <c r="UWC46" s="134"/>
      <c r="UWD46" s="134"/>
      <c r="UWE46" s="134"/>
      <c r="UWF46" s="134"/>
      <c r="UWG46" s="134"/>
      <c r="UWH46" s="134"/>
      <c r="UWI46" s="134"/>
      <c r="UWJ46" s="134"/>
      <c r="UWK46" s="134"/>
      <c r="UWL46" s="134"/>
      <c r="UWM46" s="134"/>
      <c r="UWN46" s="134"/>
      <c r="UWO46" s="134"/>
      <c r="UWP46" s="134"/>
      <c r="UWQ46" s="134"/>
      <c r="UWR46" s="134"/>
      <c r="UWS46" s="134"/>
      <c r="UWT46" s="134"/>
      <c r="UWU46" s="134"/>
      <c r="UWV46" s="134"/>
      <c r="UWW46" s="134"/>
      <c r="UWX46" s="134"/>
      <c r="UWY46" s="134"/>
      <c r="UWZ46" s="134"/>
      <c r="UXA46" s="134"/>
      <c r="UXB46" s="134"/>
      <c r="UXC46" s="134"/>
      <c r="UXD46" s="134"/>
      <c r="UXE46" s="134"/>
      <c r="UXF46" s="134"/>
      <c r="UXG46" s="134"/>
      <c r="UXH46" s="134"/>
      <c r="UXI46" s="134"/>
      <c r="UXJ46" s="134"/>
      <c r="UXK46" s="134"/>
      <c r="UXL46" s="134"/>
      <c r="UXM46" s="134"/>
      <c r="UXN46" s="134"/>
      <c r="UXO46" s="134"/>
      <c r="UXP46" s="134"/>
      <c r="UXQ46" s="134"/>
      <c r="UXR46" s="134"/>
      <c r="UXS46" s="134"/>
      <c r="UXT46" s="134"/>
      <c r="UXU46" s="134"/>
      <c r="UXV46" s="134"/>
      <c r="UXW46" s="134"/>
      <c r="UXX46" s="134"/>
      <c r="UXY46" s="134"/>
      <c r="UXZ46" s="134"/>
      <c r="UYA46" s="134"/>
      <c r="UYB46" s="134"/>
      <c r="UYC46" s="134"/>
      <c r="UYD46" s="134"/>
      <c r="UYE46" s="134"/>
      <c r="UYF46" s="134"/>
      <c r="UYG46" s="134"/>
      <c r="UYH46" s="134"/>
      <c r="UYI46" s="134"/>
      <c r="UYJ46" s="134"/>
      <c r="UYK46" s="134"/>
      <c r="UYL46" s="134"/>
      <c r="UYM46" s="134"/>
      <c r="UYN46" s="134"/>
      <c r="UYO46" s="134"/>
      <c r="UYP46" s="134"/>
      <c r="UYQ46" s="134"/>
      <c r="UYR46" s="134"/>
      <c r="UYS46" s="134"/>
      <c r="UYT46" s="134"/>
      <c r="UYU46" s="134"/>
      <c r="UYV46" s="134"/>
      <c r="UYW46" s="134"/>
      <c r="UYX46" s="134"/>
      <c r="UYY46" s="134"/>
      <c r="UYZ46" s="134"/>
      <c r="UZA46" s="134"/>
      <c r="UZB46" s="134"/>
      <c r="UZC46" s="134"/>
      <c r="UZD46" s="134"/>
      <c r="UZE46" s="134"/>
      <c r="UZF46" s="134"/>
      <c r="UZG46" s="134"/>
      <c r="UZH46" s="134"/>
      <c r="UZI46" s="134"/>
      <c r="UZJ46" s="134"/>
      <c r="UZK46" s="134"/>
      <c r="UZL46" s="134"/>
      <c r="UZM46" s="134"/>
      <c r="UZN46" s="134"/>
      <c r="UZO46" s="134"/>
      <c r="UZP46" s="134"/>
      <c r="UZQ46" s="134"/>
      <c r="UZR46" s="134"/>
      <c r="UZS46" s="134"/>
      <c r="UZT46" s="134"/>
      <c r="UZU46" s="134"/>
      <c r="UZV46" s="134"/>
      <c r="UZW46" s="134"/>
      <c r="UZX46" s="134"/>
      <c r="UZY46" s="134"/>
      <c r="UZZ46" s="134"/>
      <c r="VAA46" s="134"/>
      <c r="VAB46" s="134"/>
      <c r="VAC46" s="134"/>
      <c r="VAD46" s="134"/>
      <c r="VAE46" s="134"/>
      <c r="VAF46" s="134"/>
      <c r="VAG46" s="134"/>
      <c r="VAH46" s="134"/>
      <c r="VAI46" s="134"/>
      <c r="VAJ46" s="134"/>
      <c r="VAK46" s="134"/>
      <c r="VAL46" s="134"/>
      <c r="VAM46" s="134"/>
      <c r="VAN46" s="134"/>
      <c r="VAO46" s="134"/>
      <c r="VAP46" s="134"/>
      <c r="VAQ46" s="134"/>
      <c r="VAR46" s="134"/>
      <c r="VAS46" s="134"/>
      <c r="VAT46" s="134"/>
      <c r="VAU46" s="134"/>
      <c r="VAV46" s="134"/>
      <c r="VAW46" s="134"/>
      <c r="VAX46" s="134"/>
      <c r="VAY46" s="134"/>
      <c r="VAZ46" s="134"/>
      <c r="VBA46" s="134"/>
      <c r="VBB46" s="134"/>
      <c r="VBC46" s="134"/>
      <c r="VBD46" s="134"/>
      <c r="VBE46" s="134"/>
      <c r="VBF46" s="134"/>
      <c r="VBG46" s="134"/>
      <c r="VBH46" s="134"/>
      <c r="VBI46" s="134"/>
      <c r="VBJ46" s="134"/>
      <c r="VBK46" s="134"/>
      <c r="VBL46" s="134"/>
      <c r="VBM46" s="134"/>
      <c r="VBN46" s="134"/>
      <c r="VBO46" s="134"/>
      <c r="VBP46" s="134"/>
      <c r="VBQ46" s="134"/>
      <c r="VBR46" s="134"/>
      <c r="VBS46" s="134"/>
      <c r="VBT46" s="134"/>
      <c r="VBU46" s="134"/>
      <c r="VBV46" s="134"/>
      <c r="VBW46" s="134"/>
      <c r="VBX46" s="134"/>
      <c r="VBY46" s="134"/>
      <c r="VBZ46" s="134"/>
      <c r="VCA46" s="134"/>
      <c r="VCB46" s="134"/>
      <c r="VCC46" s="134"/>
      <c r="VCD46" s="134"/>
      <c r="VCE46" s="134"/>
      <c r="VCF46" s="134"/>
      <c r="VCG46" s="134"/>
      <c r="VCH46" s="134"/>
      <c r="VCI46" s="134"/>
      <c r="VCJ46" s="134"/>
      <c r="VCK46" s="134"/>
      <c r="VCL46" s="134"/>
      <c r="VCM46" s="134"/>
      <c r="VCN46" s="134"/>
      <c r="VCO46" s="134"/>
      <c r="VCP46" s="134"/>
      <c r="VCQ46" s="134"/>
      <c r="VCR46" s="134"/>
      <c r="VCS46" s="134"/>
      <c r="VCT46" s="134"/>
      <c r="VCU46" s="134"/>
      <c r="VCV46" s="134"/>
      <c r="VCW46" s="134"/>
      <c r="VCX46" s="134"/>
      <c r="VCY46" s="134"/>
      <c r="VCZ46" s="134"/>
      <c r="VDA46" s="134"/>
      <c r="VDB46" s="134"/>
      <c r="VDC46" s="134"/>
      <c r="VDD46" s="134"/>
      <c r="VDE46" s="134"/>
      <c r="VDF46" s="134"/>
      <c r="VDG46" s="134"/>
      <c r="VDH46" s="134"/>
      <c r="VDI46" s="134"/>
      <c r="VDJ46" s="134"/>
      <c r="VDK46" s="134"/>
      <c r="VDL46" s="134"/>
      <c r="VDM46" s="134"/>
      <c r="VDN46" s="134"/>
      <c r="VDO46" s="134"/>
      <c r="VDP46" s="134"/>
      <c r="VDQ46" s="134"/>
      <c r="VDR46" s="134"/>
      <c r="VDS46" s="134"/>
      <c r="VDT46" s="134"/>
      <c r="VDU46" s="134"/>
      <c r="VDV46" s="134"/>
      <c r="VDW46" s="134"/>
      <c r="VDX46" s="134"/>
      <c r="VDY46" s="134"/>
      <c r="VDZ46" s="134"/>
      <c r="VEA46" s="134"/>
      <c r="VEB46" s="134"/>
      <c r="VEC46" s="134"/>
      <c r="VED46" s="134"/>
      <c r="VEE46" s="134"/>
      <c r="VEF46" s="134"/>
      <c r="VEG46" s="134"/>
      <c r="VEH46" s="134"/>
      <c r="VEI46" s="134"/>
      <c r="VEJ46" s="134"/>
      <c r="VEK46" s="134"/>
      <c r="VEL46" s="134"/>
      <c r="VEM46" s="134"/>
      <c r="VEN46" s="134"/>
      <c r="VEO46" s="134"/>
      <c r="VEP46" s="134"/>
      <c r="VEQ46" s="134"/>
      <c r="VER46" s="134"/>
      <c r="VES46" s="134"/>
      <c r="VET46" s="134"/>
      <c r="VEU46" s="134"/>
      <c r="VEV46" s="134"/>
      <c r="VEW46" s="134"/>
      <c r="VEX46" s="134"/>
      <c r="VEY46" s="134"/>
      <c r="VEZ46" s="134"/>
      <c r="VFA46" s="134"/>
      <c r="VFB46" s="134"/>
      <c r="VFC46" s="134"/>
      <c r="VFD46" s="134"/>
      <c r="VFE46" s="134"/>
      <c r="VFF46" s="134"/>
      <c r="VFG46" s="134"/>
      <c r="VFH46" s="134"/>
      <c r="VFI46" s="134"/>
      <c r="VFJ46" s="134"/>
      <c r="VFK46" s="134"/>
      <c r="VFL46" s="134"/>
      <c r="VFM46" s="134"/>
      <c r="VFN46" s="134"/>
      <c r="VFO46" s="134"/>
      <c r="VFP46" s="134"/>
      <c r="VFQ46" s="134"/>
      <c r="VFR46" s="134"/>
      <c r="VFS46" s="134"/>
      <c r="VFT46" s="134"/>
      <c r="VFU46" s="134"/>
      <c r="VFV46" s="134"/>
      <c r="VFW46" s="134"/>
      <c r="VFX46" s="134"/>
      <c r="VFY46" s="134"/>
      <c r="VFZ46" s="134"/>
      <c r="VGA46" s="134"/>
      <c r="VGB46" s="134"/>
      <c r="VGC46" s="134"/>
      <c r="VGD46" s="134"/>
      <c r="VGE46" s="134"/>
      <c r="VGF46" s="134"/>
      <c r="VGG46" s="134"/>
      <c r="VGH46" s="134"/>
      <c r="VGI46" s="134"/>
      <c r="VGJ46" s="134"/>
      <c r="VGK46" s="134"/>
      <c r="VGL46" s="134"/>
      <c r="VGM46" s="134"/>
      <c r="VGN46" s="134"/>
      <c r="VGO46" s="134"/>
      <c r="VGP46" s="134"/>
      <c r="VGQ46" s="134"/>
      <c r="VGR46" s="134"/>
      <c r="VGS46" s="134"/>
      <c r="VGT46" s="134"/>
      <c r="VGU46" s="134"/>
      <c r="VGV46" s="134"/>
      <c r="VGW46" s="134"/>
      <c r="VGX46" s="134"/>
      <c r="VGY46" s="134"/>
      <c r="VGZ46" s="134"/>
      <c r="VHA46" s="134"/>
      <c r="VHB46" s="134"/>
      <c r="VHC46" s="134"/>
      <c r="VHD46" s="134"/>
      <c r="VHE46" s="134"/>
      <c r="VHF46" s="134"/>
      <c r="VHG46" s="134"/>
      <c r="VHH46" s="134"/>
      <c r="VHI46" s="134"/>
      <c r="VHJ46" s="134"/>
      <c r="VHK46" s="134"/>
      <c r="VHL46" s="134"/>
      <c r="VHM46" s="134"/>
      <c r="VHN46" s="134"/>
      <c r="VHO46" s="134"/>
      <c r="VHP46" s="134"/>
      <c r="VHQ46" s="134"/>
      <c r="VHR46" s="134"/>
      <c r="VHS46" s="134"/>
      <c r="VHT46" s="134"/>
      <c r="VHU46" s="134"/>
      <c r="VHV46" s="134"/>
      <c r="VHW46" s="134"/>
      <c r="VHX46" s="134"/>
      <c r="VHY46" s="134"/>
      <c r="VHZ46" s="134"/>
      <c r="VIA46" s="134"/>
      <c r="VIB46" s="134"/>
      <c r="VIC46" s="134"/>
      <c r="VID46" s="134"/>
      <c r="VIE46" s="134"/>
      <c r="VIF46" s="134"/>
      <c r="VIG46" s="134"/>
      <c r="VIH46" s="134"/>
      <c r="VII46" s="134"/>
      <c r="VIJ46" s="134"/>
      <c r="VIK46" s="134"/>
      <c r="VIL46" s="134"/>
      <c r="VIM46" s="134"/>
      <c r="VIN46" s="134"/>
      <c r="VIO46" s="134"/>
      <c r="VIP46" s="134"/>
      <c r="VIQ46" s="134"/>
      <c r="VIR46" s="134"/>
      <c r="VIS46" s="134"/>
      <c r="VIT46" s="134"/>
      <c r="VIU46" s="134"/>
      <c r="VIV46" s="134"/>
      <c r="VIW46" s="134"/>
      <c r="VIX46" s="134"/>
      <c r="VIY46" s="134"/>
      <c r="VIZ46" s="134"/>
      <c r="VJA46" s="134"/>
      <c r="VJB46" s="134"/>
      <c r="VJC46" s="134"/>
      <c r="VJD46" s="134"/>
      <c r="VJE46" s="134"/>
      <c r="VJF46" s="134"/>
      <c r="VJG46" s="134"/>
      <c r="VJH46" s="134"/>
      <c r="VJI46" s="134"/>
      <c r="VJJ46" s="134"/>
      <c r="VJK46" s="134"/>
      <c r="VJL46" s="134"/>
      <c r="VJM46" s="134"/>
      <c r="VJN46" s="134"/>
      <c r="VJO46" s="134"/>
      <c r="VJP46" s="134"/>
      <c r="VJQ46" s="134"/>
      <c r="VJR46" s="134"/>
      <c r="VJS46" s="134"/>
      <c r="VJT46" s="134"/>
      <c r="VJU46" s="134"/>
      <c r="VJV46" s="134"/>
      <c r="VJW46" s="134"/>
      <c r="VJX46" s="134"/>
      <c r="VJY46" s="134"/>
      <c r="VJZ46" s="134"/>
      <c r="VKA46" s="134"/>
      <c r="VKB46" s="134"/>
      <c r="VKC46" s="134"/>
      <c r="VKD46" s="134"/>
      <c r="VKE46" s="134"/>
      <c r="VKF46" s="134"/>
      <c r="VKG46" s="134"/>
      <c r="VKH46" s="134"/>
      <c r="VKI46" s="134"/>
      <c r="VKJ46" s="134"/>
      <c r="VKK46" s="134"/>
      <c r="VKL46" s="134"/>
      <c r="VKM46" s="134"/>
      <c r="VKN46" s="134"/>
      <c r="VKO46" s="134"/>
      <c r="VKP46" s="134"/>
      <c r="VKQ46" s="134"/>
      <c r="VKR46" s="134"/>
      <c r="VKS46" s="134"/>
      <c r="VKT46" s="134"/>
      <c r="VKU46" s="134"/>
      <c r="VKV46" s="134"/>
      <c r="VKW46" s="134"/>
      <c r="VKX46" s="134"/>
      <c r="VKY46" s="134"/>
      <c r="VKZ46" s="134"/>
      <c r="VLA46" s="134"/>
      <c r="VLB46" s="134"/>
      <c r="VLC46" s="134"/>
      <c r="VLD46" s="134"/>
      <c r="VLE46" s="134"/>
      <c r="VLF46" s="134"/>
      <c r="VLG46" s="134"/>
      <c r="VLH46" s="134"/>
      <c r="VLI46" s="134"/>
      <c r="VLJ46" s="134"/>
      <c r="VLK46" s="134"/>
      <c r="VLL46" s="134"/>
      <c r="VLM46" s="134"/>
      <c r="VLN46" s="134"/>
      <c r="VLO46" s="134"/>
      <c r="VLP46" s="134"/>
      <c r="VLQ46" s="134"/>
      <c r="VLR46" s="134"/>
      <c r="VLS46" s="134"/>
      <c r="VLT46" s="134"/>
      <c r="VLU46" s="134"/>
      <c r="VLV46" s="134"/>
      <c r="VLW46" s="134"/>
      <c r="VLX46" s="134"/>
      <c r="VLY46" s="134"/>
      <c r="VLZ46" s="134"/>
      <c r="VMA46" s="134"/>
      <c r="VMB46" s="134"/>
      <c r="VMC46" s="134"/>
      <c r="VMD46" s="134"/>
      <c r="VME46" s="134"/>
      <c r="VMF46" s="134"/>
      <c r="VMG46" s="134"/>
      <c r="VMH46" s="134"/>
      <c r="VMI46" s="134"/>
      <c r="VMJ46" s="134"/>
      <c r="VMK46" s="134"/>
      <c r="VML46" s="134"/>
      <c r="VMM46" s="134"/>
      <c r="VMN46" s="134"/>
      <c r="VMO46" s="134"/>
      <c r="VMP46" s="134"/>
      <c r="VMQ46" s="134"/>
      <c r="VMR46" s="134"/>
      <c r="VMS46" s="134"/>
      <c r="VMT46" s="134"/>
      <c r="VMU46" s="134"/>
      <c r="VMV46" s="134"/>
      <c r="VMW46" s="134"/>
      <c r="VMX46" s="134"/>
      <c r="VMY46" s="134"/>
      <c r="VMZ46" s="134"/>
      <c r="VNA46" s="134"/>
      <c r="VNB46" s="134"/>
      <c r="VNC46" s="134"/>
      <c r="VND46" s="134"/>
      <c r="VNE46" s="134"/>
      <c r="VNF46" s="134"/>
      <c r="VNG46" s="134"/>
      <c r="VNH46" s="134"/>
      <c r="VNI46" s="134"/>
      <c r="VNJ46" s="134"/>
      <c r="VNK46" s="134"/>
      <c r="VNL46" s="134"/>
      <c r="VNM46" s="134"/>
      <c r="VNN46" s="134"/>
      <c r="VNO46" s="134"/>
      <c r="VNP46" s="134"/>
      <c r="VNQ46" s="134"/>
      <c r="VNR46" s="134"/>
      <c r="VNS46" s="134"/>
      <c r="VNT46" s="134"/>
      <c r="VNU46" s="134"/>
      <c r="VNV46" s="134"/>
      <c r="VNW46" s="134"/>
      <c r="VNX46" s="134"/>
      <c r="VNY46" s="134"/>
      <c r="VNZ46" s="134"/>
      <c r="VOA46" s="134"/>
      <c r="VOB46" s="134"/>
      <c r="VOC46" s="134"/>
      <c r="VOD46" s="134"/>
      <c r="VOE46" s="134"/>
      <c r="VOF46" s="134"/>
      <c r="VOG46" s="134"/>
      <c r="VOH46" s="134"/>
      <c r="VOI46" s="134"/>
      <c r="VOJ46" s="134"/>
      <c r="VOK46" s="134"/>
      <c r="VOL46" s="134"/>
      <c r="VOM46" s="134"/>
      <c r="VON46" s="134"/>
      <c r="VOO46" s="134"/>
      <c r="VOP46" s="134"/>
      <c r="VOQ46" s="134"/>
      <c r="VOR46" s="134"/>
      <c r="VOS46" s="134"/>
      <c r="VOT46" s="134"/>
      <c r="VOU46" s="134"/>
      <c r="VOV46" s="134"/>
      <c r="VOW46" s="134"/>
      <c r="VOX46" s="134"/>
      <c r="VOY46" s="134"/>
      <c r="VOZ46" s="134"/>
      <c r="VPA46" s="134"/>
      <c r="VPB46" s="134"/>
      <c r="VPC46" s="134"/>
      <c r="VPD46" s="134"/>
      <c r="VPE46" s="134"/>
      <c r="VPF46" s="134"/>
      <c r="VPG46" s="134"/>
      <c r="VPH46" s="134"/>
      <c r="VPI46" s="134"/>
      <c r="VPJ46" s="134"/>
      <c r="VPK46" s="134"/>
      <c r="VPL46" s="134"/>
      <c r="VPM46" s="134"/>
      <c r="VPN46" s="134"/>
      <c r="VPO46" s="134"/>
      <c r="VPP46" s="134"/>
      <c r="VPQ46" s="134"/>
      <c r="VPR46" s="134"/>
      <c r="VPS46" s="134"/>
      <c r="VPT46" s="134"/>
      <c r="VPU46" s="134"/>
      <c r="VPV46" s="134"/>
      <c r="VPW46" s="134"/>
      <c r="VPX46" s="134"/>
      <c r="VPY46" s="134"/>
      <c r="VPZ46" s="134"/>
      <c r="VQA46" s="134"/>
      <c r="VQB46" s="134"/>
      <c r="VQC46" s="134"/>
      <c r="VQD46" s="134"/>
      <c r="VQE46" s="134"/>
      <c r="VQF46" s="134"/>
      <c r="VQG46" s="134"/>
      <c r="VQH46" s="134"/>
      <c r="VQI46" s="134"/>
      <c r="VQJ46" s="134"/>
      <c r="VQK46" s="134"/>
      <c r="VQL46" s="134"/>
      <c r="VQM46" s="134"/>
      <c r="VQN46" s="134"/>
      <c r="VQO46" s="134"/>
      <c r="VQP46" s="134"/>
      <c r="VQQ46" s="134"/>
      <c r="VQR46" s="134"/>
      <c r="VQS46" s="134"/>
      <c r="VQT46" s="134"/>
      <c r="VQU46" s="134"/>
      <c r="VQV46" s="134"/>
      <c r="VQW46" s="134"/>
      <c r="VQX46" s="134"/>
      <c r="VQY46" s="134"/>
      <c r="VQZ46" s="134"/>
      <c r="VRA46" s="134"/>
      <c r="VRB46" s="134"/>
      <c r="VRC46" s="134"/>
      <c r="VRD46" s="134"/>
      <c r="VRE46" s="134"/>
      <c r="VRF46" s="134"/>
      <c r="VRG46" s="134"/>
      <c r="VRH46" s="134"/>
      <c r="VRI46" s="134"/>
      <c r="VRJ46" s="134"/>
      <c r="VRK46" s="134"/>
      <c r="VRL46" s="134"/>
      <c r="VRM46" s="134"/>
      <c r="VRN46" s="134"/>
      <c r="VRO46" s="134"/>
      <c r="VRP46" s="134"/>
      <c r="VRQ46" s="134"/>
      <c r="VRR46" s="134"/>
      <c r="VRS46" s="134"/>
      <c r="VRT46" s="134"/>
      <c r="VRU46" s="134"/>
      <c r="VRV46" s="134"/>
      <c r="VRW46" s="134"/>
      <c r="VRX46" s="134"/>
      <c r="VRY46" s="134"/>
      <c r="VRZ46" s="134"/>
      <c r="VSA46" s="134"/>
      <c r="VSB46" s="134"/>
      <c r="VSC46" s="134"/>
      <c r="VSD46" s="134"/>
      <c r="VSE46" s="134"/>
      <c r="VSF46" s="134"/>
      <c r="VSG46" s="134"/>
      <c r="VSH46" s="134"/>
      <c r="VSI46" s="134"/>
      <c r="VSJ46" s="134"/>
      <c r="VSK46" s="134"/>
      <c r="VSL46" s="134"/>
      <c r="VSM46" s="134"/>
      <c r="VSN46" s="134"/>
      <c r="VSO46" s="134"/>
      <c r="VSP46" s="134"/>
      <c r="VSQ46" s="134"/>
      <c r="VSR46" s="134"/>
      <c r="VSS46" s="134"/>
      <c r="VST46" s="134"/>
      <c r="VSU46" s="134"/>
      <c r="VSV46" s="134"/>
      <c r="VSW46" s="134"/>
      <c r="VSX46" s="134"/>
      <c r="VSY46" s="134"/>
      <c r="VSZ46" s="134"/>
      <c r="VTA46" s="134"/>
      <c r="VTB46" s="134"/>
      <c r="VTC46" s="134"/>
      <c r="VTD46" s="134"/>
      <c r="VTE46" s="134"/>
      <c r="VTF46" s="134"/>
      <c r="VTG46" s="134"/>
      <c r="VTH46" s="134"/>
      <c r="VTI46" s="134"/>
      <c r="VTJ46" s="134"/>
      <c r="VTK46" s="134"/>
      <c r="VTL46" s="134"/>
      <c r="VTM46" s="134"/>
      <c r="VTN46" s="134"/>
      <c r="VTO46" s="134"/>
      <c r="VTP46" s="134"/>
      <c r="VTQ46" s="134"/>
      <c r="VTR46" s="134"/>
      <c r="VTS46" s="134"/>
      <c r="VTT46" s="134"/>
      <c r="VTU46" s="134"/>
      <c r="VTV46" s="134"/>
      <c r="VTW46" s="134"/>
      <c r="VTX46" s="134"/>
      <c r="VTY46" s="134"/>
      <c r="VTZ46" s="134"/>
      <c r="VUA46" s="134"/>
      <c r="VUB46" s="134"/>
      <c r="VUC46" s="134"/>
      <c r="VUD46" s="134"/>
      <c r="VUE46" s="134"/>
      <c r="VUF46" s="134"/>
      <c r="VUG46" s="134"/>
      <c r="VUH46" s="134"/>
      <c r="VUI46" s="134"/>
      <c r="VUJ46" s="134"/>
      <c r="VUK46" s="134"/>
      <c r="VUL46" s="134"/>
      <c r="VUM46" s="134"/>
      <c r="VUN46" s="134"/>
      <c r="VUO46" s="134"/>
      <c r="VUP46" s="134"/>
      <c r="VUQ46" s="134"/>
      <c r="VUR46" s="134"/>
      <c r="VUS46" s="134"/>
      <c r="VUT46" s="134"/>
      <c r="VUU46" s="134"/>
      <c r="VUV46" s="134"/>
      <c r="VUW46" s="134"/>
      <c r="VUX46" s="134"/>
      <c r="VUY46" s="134"/>
      <c r="VUZ46" s="134"/>
      <c r="VVA46" s="134"/>
      <c r="VVB46" s="134"/>
      <c r="VVC46" s="134"/>
      <c r="VVD46" s="134"/>
      <c r="VVE46" s="134"/>
      <c r="VVF46" s="134"/>
      <c r="VVG46" s="134"/>
      <c r="VVH46" s="134"/>
      <c r="VVI46" s="134"/>
      <c r="VVJ46" s="134"/>
      <c r="VVK46" s="134"/>
      <c r="VVL46" s="134"/>
      <c r="VVM46" s="134"/>
      <c r="VVN46" s="134"/>
      <c r="VVO46" s="134"/>
      <c r="VVP46" s="134"/>
      <c r="VVQ46" s="134"/>
      <c r="VVR46" s="134"/>
      <c r="VVS46" s="134"/>
      <c r="VVT46" s="134"/>
      <c r="VVU46" s="134"/>
      <c r="VVV46" s="134"/>
      <c r="VVW46" s="134"/>
      <c r="VVX46" s="134"/>
      <c r="VVY46" s="134"/>
      <c r="VVZ46" s="134"/>
      <c r="VWA46" s="134"/>
      <c r="VWB46" s="134"/>
      <c r="VWC46" s="134"/>
      <c r="VWD46" s="134"/>
      <c r="VWE46" s="134"/>
      <c r="VWF46" s="134"/>
      <c r="VWG46" s="134"/>
      <c r="VWH46" s="134"/>
      <c r="VWI46" s="134"/>
      <c r="VWJ46" s="134"/>
      <c r="VWK46" s="134"/>
      <c r="VWL46" s="134"/>
      <c r="VWM46" s="134"/>
      <c r="VWN46" s="134"/>
      <c r="VWO46" s="134"/>
      <c r="VWP46" s="134"/>
      <c r="VWQ46" s="134"/>
      <c r="VWR46" s="134"/>
      <c r="VWS46" s="134"/>
      <c r="VWT46" s="134"/>
      <c r="VWU46" s="134"/>
      <c r="VWV46" s="134"/>
      <c r="VWW46" s="134"/>
      <c r="VWX46" s="134"/>
      <c r="VWY46" s="134"/>
      <c r="VWZ46" s="134"/>
      <c r="VXA46" s="134"/>
      <c r="VXB46" s="134"/>
      <c r="VXC46" s="134"/>
      <c r="VXD46" s="134"/>
      <c r="VXE46" s="134"/>
      <c r="VXF46" s="134"/>
      <c r="VXG46" s="134"/>
      <c r="VXH46" s="134"/>
      <c r="VXI46" s="134"/>
      <c r="VXJ46" s="134"/>
      <c r="VXK46" s="134"/>
      <c r="VXL46" s="134"/>
      <c r="VXM46" s="134"/>
      <c r="VXN46" s="134"/>
      <c r="VXO46" s="134"/>
      <c r="VXP46" s="134"/>
      <c r="VXQ46" s="134"/>
      <c r="VXR46" s="134"/>
      <c r="VXS46" s="134"/>
      <c r="VXT46" s="134"/>
      <c r="VXU46" s="134"/>
      <c r="VXV46" s="134"/>
      <c r="VXW46" s="134"/>
      <c r="VXX46" s="134"/>
      <c r="VXY46" s="134"/>
      <c r="VXZ46" s="134"/>
      <c r="VYA46" s="134"/>
      <c r="VYB46" s="134"/>
      <c r="VYC46" s="134"/>
      <c r="VYD46" s="134"/>
      <c r="VYE46" s="134"/>
      <c r="VYF46" s="134"/>
      <c r="VYG46" s="134"/>
      <c r="VYH46" s="134"/>
      <c r="VYI46" s="134"/>
      <c r="VYJ46" s="134"/>
      <c r="VYK46" s="134"/>
      <c r="VYL46" s="134"/>
      <c r="VYM46" s="134"/>
      <c r="VYN46" s="134"/>
      <c r="VYO46" s="134"/>
      <c r="VYP46" s="134"/>
      <c r="VYQ46" s="134"/>
      <c r="VYR46" s="134"/>
      <c r="VYS46" s="134"/>
      <c r="VYT46" s="134"/>
      <c r="VYU46" s="134"/>
      <c r="VYV46" s="134"/>
      <c r="VYW46" s="134"/>
      <c r="VYX46" s="134"/>
      <c r="VYY46" s="134"/>
      <c r="VYZ46" s="134"/>
      <c r="VZA46" s="134"/>
      <c r="VZB46" s="134"/>
      <c r="VZC46" s="134"/>
      <c r="VZD46" s="134"/>
      <c r="VZE46" s="134"/>
      <c r="VZF46" s="134"/>
      <c r="VZG46" s="134"/>
      <c r="VZH46" s="134"/>
      <c r="VZI46" s="134"/>
      <c r="VZJ46" s="134"/>
      <c r="VZK46" s="134"/>
      <c r="VZL46" s="134"/>
      <c r="VZM46" s="134"/>
      <c r="VZN46" s="134"/>
      <c r="VZO46" s="134"/>
      <c r="VZP46" s="134"/>
      <c r="VZQ46" s="134"/>
      <c r="VZR46" s="134"/>
      <c r="VZS46" s="134"/>
      <c r="VZT46" s="134"/>
      <c r="VZU46" s="134"/>
      <c r="VZV46" s="134"/>
      <c r="VZW46" s="134"/>
      <c r="VZX46" s="134"/>
      <c r="VZY46" s="134"/>
      <c r="VZZ46" s="134"/>
      <c r="WAA46" s="134"/>
      <c r="WAB46" s="134"/>
      <c r="WAC46" s="134"/>
      <c r="WAD46" s="134"/>
      <c r="WAE46" s="134"/>
      <c r="WAF46" s="134"/>
      <c r="WAG46" s="134"/>
      <c r="WAH46" s="134"/>
      <c r="WAI46" s="134"/>
      <c r="WAJ46" s="134"/>
      <c r="WAK46" s="134"/>
      <c r="WAL46" s="134"/>
      <c r="WAM46" s="134"/>
      <c r="WAN46" s="134"/>
      <c r="WAO46" s="134"/>
      <c r="WAP46" s="134"/>
      <c r="WAQ46" s="134"/>
      <c r="WAR46" s="134"/>
      <c r="WAS46" s="134"/>
      <c r="WAT46" s="134"/>
      <c r="WAU46" s="134"/>
      <c r="WAV46" s="134"/>
      <c r="WAW46" s="134"/>
      <c r="WAX46" s="134"/>
      <c r="WAY46" s="134"/>
      <c r="WAZ46" s="134"/>
      <c r="WBA46" s="134"/>
      <c r="WBB46" s="134"/>
      <c r="WBC46" s="134"/>
      <c r="WBD46" s="134"/>
      <c r="WBE46" s="134"/>
      <c r="WBF46" s="134"/>
      <c r="WBG46" s="134"/>
      <c r="WBH46" s="134"/>
      <c r="WBI46" s="134"/>
      <c r="WBJ46" s="134"/>
      <c r="WBK46" s="134"/>
      <c r="WBL46" s="134"/>
      <c r="WBM46" s="134"/>
      <c r="WBN46" s="134"/>
      <c r="WBO46" s="134"/>
      <c r="WBP46" s="134"/>
      <c r="WBQ46" s="134"/>
      <c r="WBR46" s="134"/>
      <c r="WBS46" s="134"/>
      <c r="WBT46" s="134"/>
      <c r="WBU46" s="134"/>
      <c r="WBV46" s="134"/>
      <c r="WBW46" s="134"/>
      <c r="WBX46" s="134"/>
      <c r="WBY46" s="134"/>
      <c r="WBZ46" s="134"/>
      <c r="WCA46" s="134"/>
      <c r="WCB46" s="134"/>
      <c r="WCC46" s="134"/>
      <c r="WCD46" s="134"/>
      <c r="WCE46" s="134"/>
      <c r="WCF46" s="134"/>
      <c r="WCG46" s="134"/>
      <c r="WCH46" s="134"/>
      <c r="WCI46" s="134"/>
      <c r="WCJ46" s="134"/>
      <c r="WCK46" s="134"/>
      <c r="WCL46" s="134"/>
      <c r="WCM46" s="134"/>
      <c r="WCN46" s="134"/>
      <c r="WCO46" s="134"/>
      <c r="WCP46" s="134"/>
      <c r="WCQ46" s="134"/>
      <c r="WCR46" s="134"/>
      <c r="WCS46" s="134"/>
      <c r="WCT46" s="134"/>
      <c r="WCU46" s="134"/>
      <c r="WCV46" s="134"/>
      <c r="WCW46" s="134"/>
      <c r="WCX46" s="134"/>
      <c r="WCY46" s="134"/>
      <c r="WCZ46" s="134"/>
      <c r="WDA46" s="134"/>
      <c r="WDB46" s="134"/>
      <c r="WDC46" s="134"/>
      <c r="WDD46" s="134"/>
      <c r="WDE46" s="134"/>
      <c r="WDF46" s="134"/>
      <c r="WDG46" s="134"/>
      <c r="WDH46" s="134"/>
      <c r="WDI46" s="134"/>
      <c r="WDJ46" s="134"/>
      <c r="WDK46" s="134"/>
      <c r="WDL46" s="134"/>
      <c r="WDM46" s="134"/>
      <c r="WDN46" s="134"/>
      <c r="WDO46" s="134"/>
      <c r="WDP46" s="134"/>
      <c r="WDQ46" s="134"/>
      <c r="WDR46" s="134"/>
      <c r="WDS46" s="134"/>
      <c r="WDT46" s="134"/>
      <c r="WDU46" s="134"/>
      <c r="WDV46" s="134"/>
      <c r="WDW46" s="134"/>
      <c r="WDX46" s="134"/>
      <c r="WDY46" s="134"/>
      <c r="WDZ46" s="134"/>
      <c r="WEA46" s="134"/>
      <c r="WEB46" s="134"/>
      <c r="WEC46" s="134"/>
      <c r="WED46" s="134"/>
      <c r="WEE46" s="134"/>
      <c r="WEF46" s="134"/>
      <c r="WEG46" s="134"/>
      <c r="WEH46" s="134"/>
      <c r="WEI46" s="134"/>
      <c r="WEJ46" s="134"/>
      <c r="WEK46" s="134"/>
      <c r="WEL46" s="134"/>
      <c r="WEM46" s="134"/>
      <c r="WEN46" s="134"/>
      <c r="WEO46" s="134"/>
      <c r="WEP46" s="134"/>
      <c r="WEQ46" s="134"/>
      <c r="WER46" s="134"/>
      <c r="WES46" s="134"/>
      <c r="WET46" s="134"/>
      <c r="WEU46" s="134"/>
      <c r="WEV46" s="134"/>
      <c r="WEW46" s="134"/>
      <c r="WEX46" s="134"/>
      <c r="WEY46" s="134"/>
      <c r="WEZ46" s="134"/>
      <c r="WFA46" s="134"/>
      <c r="WFB46" s="134"/>
      <c r="WFC46" s="134"/>
      <c r="WFD46" s="134"/>
      <c r="WFE46" s="134"/>
      <c r="WFF46" s="134"/>
      <c r="WFG46" s="134"/>
      <c r="WFH46" s="134"/>
      <c r="WFI46" s="134"/>
      <c r="WFJ46" s="134"/>
      <c r="WFK46" s="134"/>
      <c r="WFL46" s="134"/>
      <c r="WFM46" s="134"/>
      <c r="WFN46" s="134"/>
      <c r="WFO46" s="134"/>
      <c r="WFP46" s="134"/>
      <c r="WFQ46" s="134"/>
      <c r="WFR46" s="134"/>
      <c r="WFS46" s="134"/>
      <c r="WFT46" s="134"/>
      <c r="WFU46" s="134"/>
      <c r="WFV46" s="134"/>
      <c r="WFW46" s="134"/>
      <c r="WFX46" s="134"/>
      <c r="WFY46" s="134"/>
      <c r="WFZ46" s="134"/>
      <c r="WGA46" s="134"/>
      <c r="WGB46" s="134"/>
      <c r="WGC46" s="134"/>
      <c r="WGD46" s="134"/>
      <c r="WGE46" s="134"/>
      <c r="WGF46" s="134"/>
      <c r="WGG46" s="134"/>
      <c r="WGH46" s="134"/>
      <c r="WGI46" s="134"/>
      <c r="WGJ46" s="134"/>
      <c r="WGK46" s="134"/>
      <c r="WGL46" s="134"/>
      <c r="WGM46" s="134"/>
      <c r="WGN46" s="134"/>
      <c r="WGO46" s="134"/>
      <c r="WGP46" s="134"/>
      <c r="WGQ46" s="134"/>
      <c r="WGR46" s="134"/>
      <c r="WGS46" s="134"/>
      <c r="WGT46" s="134"/>
      <c r="WGU46" s="134"/>
      <c r="WGV46" s="134"/>
      <c r="WGW46" s="134"/>
      <c r="WGX46" s="134"/>
      <c r="WGY46" s="134"/>
      <c r="WGZ46" s="134"/>
      <c r="WHA46" s="134"/>
      <c r="WHB46" s="134"/>
      <c r="WHC46" s="134"/>
      <c r="WHD46" s="134"/>
      <c r="WHE46" s="134"/>
      <c r="WHF46" s="134"/>
      <c r="WHG46" s="134"/>
      <c r="WHH46" s="134"/>
      <c r="WHI46" s="134"/>
      <c r="WHJ46" s="134"/>
      <c r="WHK46" s="134"/>
      <c r="WHL46" s="134"/>
      <c r="WHM46" s="134"/>
      <c r="WHN46" s="134"/>
      <c r="WHO46" s="134"/>
      <c r="WHP46" s="134"/>
      <c r="WHQ46" s="134"/>
      <c r="WHR46" s="134"/>
      <c r="WHS46" s="134"/>
      <c r="WHT46" s="134"/>
      <c r="WHU46" s="134"/>
      <c r="WHV46" s="134"/>
      <c r="WHW46" s="134"/>
      <c r="WHX46" s="134"/>
      <c r="WHY46" s="134"/>
      <c r="WHZ46" s="134"/>
      <c r="WIA46" s="134"/>
      <c r="WIB46" s="134"/>
      <c r="WIC46" s="134"/>
      <c r="WID46" s="134"/>
      <c r="WIE46" s="134"/>
      <c r="WIF46" s="134"/>
      <c r="WIG46" s="134"/>
      <c r="WIH46" s="134"/>
      <c r="WII46" s="134"/>
      <c r="WIJ46" s="134"/>
      <c r="WIK46" s="134"/>
      <c r="WIL46" s="134"/>
      <c r="WIM46" s="134"/>
      <c r="WIN46" s="134"/>
      <c r="WIO46" s="134"/>
      <c r="WIP46" s="134"/>
      <c r="WIQ46" s="134"/>
      <c r="WIR46" s="134"/>
      <c r="WIS46" s="134"/>
      <c r="WIT46" s="134"/>
      <c r="WIU46" s="134"/>
      <c r="WIV46" s="134"/>
      <c r="WIW46" s="134"/>
      <c r="WIX46" s="134"/>
      <c r="WIY46" s="134"/>
      <c r="WIZ46" s="134"/>
      <c r="WJA46" s="134"/>
      <c r="WJB46" s="134"/>
      <c r="WJC46" s="134"/>
      <c r="WJD46" s="134"/>
      <c r="WJE46" s="134"/>
      <c r="WJF46" s="134"/>
      <c r="WJG46" s="134"/>
      <c r="WJH46" s="134"/>
      <c r="WJI46" s="134"/>
      <c r="WJJ46" s="134"/>
      <c r="WJK46" s="134"/>
      <c r="WJL46" s="134"/>
      <c r="WJM46" s="134"/>
      <c r="WJN46" s="134"/>
      <c r="WJO46" s="134"/>
      <c r="WJP46" s="134"/>
      <c r="WJQ46" s="134"/>
      <c r="WJR46" s="134"/>
      <c r="WJS46" s="134"/>
      <c r="WJT46" s="134"/>
      <c r="WJU46" s="134"/>
      <c r="WJV46" s="134"/>
      <c r="WJW46" s="134"/>
      <c r="WJX46" s="134"/>
      <c r="WJY46" s="134"/>
      <c r="WJZ46" s="134"/>
      <c r="WKA46" s="134"/>
      <c r="WKB46" s="134"/>
      <c r="WKC46" s="134"/>
      <c r="WKD46" s="134"/>
      <c r="WKE46" s="134"/>
      <c r="WKF46" s="134"/>
      <c r="WKG46" s="134"/>
      <c r="WKH46" s="134"/>
      <c r="WKI46" s="134"/>
      <c r="WKJ46" s="134"/>
      <c r="WKK46" s="134"/>
      <c r="WKL46" s="134"/>
      <c r="WKM46" s="134"/>
      <c r="WKN46" s="134"/>
      <c r="WKO46" s="134"/>
      <c r="WKP46" s="134"/>
      <c r="WKQ46" s="134"/>
      <c r="WKR46" s="134"/>
      <c r="WKS46" s="134"/>
      <c r="WKT46" s="134"/>
      <c r="WKU46" s="134"/>
      <c r="WKV46" s="134"/>
      <c r="WKW46" s="134"/>
      <c r="WKX46" s="134"/>
      <c r="WKY46" s="134"/>
      <c r="WKZ46" s="134"/>
      <c r="WLA46" s="134"/>
      <c r="WLB46" s="134"/>
      <c r="WLC46" s="134"/>
      <c r="WLD46" s="134"/>
      <c r="WLE46" s="134"/>
      <c r="WLF46" s="134"/>
      <c r="WLG46" s="134"/>
      <c r="WLH46" s="134"/>
      <c r="WLI46" s="134"/>
      <c r="WLJ46" s="134"/>
      <c r="WLK46" s="134"/>
      <c r="WLL46" s="134"/>
      <c r="WLM46" s="134"/>
      <c r="WLN46" s="134"/>
      <c r="WLO46" s="134"/>
      <c r="WLP46" s="134"/>
      <c r="WLQ46" s="134"/>
      <c r="WLR46" s="134"/>
      <c r="WLS46" s="134"/>
      <c r="WLT46" s="134"/>
      <c r="WLU46" s="134"/>
      <c r="WLV46" s="134"/>
      <c r="WLW46" s="134"/>
      <c r="WLX46" s="134"/>
      <c r="WLY46" s="134"/>
      <c r="WLZ46" s="134"/>
      <c r="WMA46" s="134"/>
      <c r="WMB46" s="134"/>
      <c r="WMC46" s="134"/>
      <c r="WMD46" s="134"/>
      <c r="WME46" s="134"/>
      <c r="WMF46" s="134"/>
      <c r="WMG46" s="134"/>
      <c r="WMH46" s="134"/>
      <c r="WMI46" s="134"/>
      <c r="WMJ46" s="134"/>
      <c r="WMK46" s="134"/>
      <c r="WML46" s="134"/>
      <c r="WMM46" s="134"/>
      <c r="WMN46" s="134"/>
      <c r="WMO46" s="134"/>
      <c r="WMP46" s="134"/>
      <c r="WMQ46" s="134"/>
      <c r="WMR46" s="134"/>
      <c r="WMS46" s="134"/>
      <c r="WMT46" s="134"/>
      <c r="WMU46" s="134"/>
      <c r="WMV46" s="134"/>
      <c r="WMW46" s="134"/>
      <c r="WMX46" s="134"/>
      <c r="WMY46" s="134"/>
      <c r="WMZ46" s="134"/>
      <c r="WNA46" s="134"/>
      <c r="WNB46" s="134"/>
      <c r="WNC46" s="134"/>
      <c r="WND46" s="134"/>
      <c r="WNE46" s="134"/>
      <c r="WNF46" s="134"/>
      <c r="WNG46" s="134"/>
      <c r="WNH46" s="134"/>
      <c r="WNI46" s="134"/>
      <c r="WNJ46" s="134"/>
      <c r="WNK46" s="134"/>
      <c r="WNL46" s="134"/>
      <c r="WNM46" s="134"/>
      <c r="WNN46" s="134"/>
      <c r="WNO46" s="134"/>
      <c r="WNP46" s="134"/>
      <c r="WNQ46" s="134"/>
      <c r="WNR46" s="134"/>
      <c r="WNS46" s="134"/>
      <c r="WNT46" s="134"/>
      <c r="WNU46" s="134"/>
      <c r="WNV46" s="134"/>
      <c r="WNW46" s="134"/>
      <c r="WNX46" s="134"/>
      <c r="WNY46" s="134"/>
      <c r="WNZ46" s="134"/>
      <c r="WOA46" s="134"/>
      <c r="WOB46" s="134"/>
      <c r="WOC46" s="134"/>
      <c r="WOD46" s="134"/>
      <c r="WOE46" s="134"/>
      <c r="WOF46" s="134"/>
      <c r="WOG46" s="134"/>
      <c r="WOH46" s="134"/>
      <c r="WOI46" s="134"/>
      <c r="WOJ46" s="134"/>
      <c r="WOK46" s="134"/>
      <c r="WOL46" s="134"/>
      <c r="WOM46" s="134"/>
      <c r="WON46" s="134"/>
      <c r="WOO46" s="134"/>
      <c r="WOP46" s="134"/>
      <c r="WOQ46" s="134"/>
      <c r="WOR46" s="134"/>
      <c r="WOS46" s="134"/>
      <c r="WOT46" s="134"/>
      <c r="WOU46" s="134"/>
      <c r="WOV46" s="134"/>
      <c r="WOW46" s="134"/>
      <c r="WOX46" s="134"/>
      <c r="WOY46" s="134"/>
      <c r="WOZ46" s="134"/>
      <c r="WPA46" s="134"/>
      <c r="WPB46" s="134"/>
      <c r="WPC46" s="134"/>
      <c r="WPD46" s="134"/>
      <c r="WPE46" s="134"/>
      <c r="WPF46" s="134"/>
      <c r="WPG46" s="134"/>
      <c r="WPH46" s="134"/>
      <c r="WPI46" s="134"/>
      <c r="WPJ46" s="134"/>
      <c r="WPK46" s="134"/>
      <c r="WPL46" s="134"/>
      <c r="WPM46" s="134"/>
      <c r="WPN46" s="134"/>
      <c r="WPO46" s="134"/>
      <c r="WPP46" s="134"/>
      <c r="WPQ46" s="134"/>
      <c r="WPR46" s="134"/>
      <c r="WPS46" s="134"/>
      <c r="WPT46" s="134"/>
      <c r="WPU46" s="134"/>
      <c r="WPV46" s="134"/>
      <c r="WPW46" s="134"/>
      <c r="WPX46" s="134"/>
      <c r="WPY46" s="134"/>
      <c r="WPZ46" s="134"/>
      <c r="WQA46" s="134"/>
      <c r="WQB46" s="134"/>
      <c r="WQC46" s="134"/>
      <c r="WQD46" s="134"/>
      <c r="WQE46" s="134"/>
      <c r="WQF46" s="134"/>
      <c r="WQG46" s="134"/>
      <c r="WQH46" s="134"/>
      <c r="WQI46" s="134"/>
      <c r="WQJ46" s="134"/>
      <c r="WQK46" s="134"/>
      <c r="WQL46" s="134"/>
      <c r="WQM46" s="134"/>
      <c r="WQN46" s="134"/>
      <c r="WQO46" s="134"/>
      <c r="WQP46" s="134"/>
      <c r="WQQ46" s="134"/>
      <c r="WQR46" s="134"/>
      <c r="WQS46" s="134"/>
      <c r="WQT46" s="134"/>
      <c r="WQU46" s="134"/>
      <c r="WQV46" s="134"/>
      <c r="WQW46" s="134"/>
      <c r="WQX46" s="134"/>
      <c r="WQY46" s="134"/>
      <c r="WQZ46" s="134"/>
      <c r="WRA46" s="134"/>
      <c r="WRB46" s="134"/>
      <c r="WRC46" s="134"/>
      <c r="WRD46" s="134"/>
      <c r="WRE46" s="134"/>
      <c r="WRF46" s="134"/>
      <c r="WRG46" s="134"/>
      <c r="WRH46" s="134"/>
      <c r="WRI46" s="134"/>
      <c r="WRJ46" s="134"/>
      <c r="WRK46" s="134"/>
      <c r="WRL46" s="134"/>
      <c r="WRM46" s="134"/>
      <c r="WRN46" s="134"/>
      <c r="WRO46" s="134"/>
      <c r="WRP46" s="134"/>
      <c r="WRQ46" s="134"/>
      <c r="WRR46" s="134"/>
      <c r="WRS46" s="134"/>
      <c r="WRT46" s="134"/>
      <c r="WRU46" s="134"/>
      <c r="WRV46" s="134"/>
      <c r="WRW46" s="134"/>
      <c r="WRX46" s="134"/>
      <c r="WRY46" s="134"/>
      <c r="WRZ46" s="134"/>
      <c r="WSA46" s="134"/>
      <c r="WSB46" s="134"/>
      <c r="WSC46" s="134"/>
      <c r="WSD46" s="134"/>
      <c r="WSE46" s="134"/>
      <c r="WSF46" s="134"/>
      <c r="WSG46" s="134"/>
      <c r="WSH46" s="134"/>
      <c r="WSI46" s="134"/>
      <c r="WSJ46" s="134"/>
      <c r="WSK46" s="134"/>
      <c r="WSL46" s="134"/>
      <c r="WSM46" s="134"/>
      <c r="WSN46" s="134"/>
      <c r="WSO46" s="134"/>
      <c r="WSP46" s="134"/>
      <c r="WSQ46" s="134"/>
      <c r="WSR46" s="134"/>
      <c r="WSS46" s="134"/>
      <c r="WST46" s="134"/>
      <c r="WSU46" s="134"/>
      <c r="WSV46" s="134"/>
      <c r="WSW46" s="134"/>
      <c r="WSX46" s="134"/>
      <c r="WSY46" s="134"/>
      <c r="WSZ46" s="134"/>
      <c r="WTA46" s="134"/>
      <c r="WTB46" s="134"/>
      <c r="WTC46" s="134"/>
      <c r="WTD46" s="134"/>
      <c r="WTE46" s="134"/>
      <c r="WTF46" s="134"/>
      <c r="WTG46" s="134"/>
      <c r="WTH46" s="134"/>
      <c r="WTI46" s="134"/>
      <c r="WTJ46" s="134"/>
      <c r="WTK46" s="134"/>
      <c r="WTL46" s="134"/>
      <c r="WTM46" s="134"/>
      <c r="WTN46" s="134"/>
      <c r="WTO46" s="134"/>
      <c r="WTP46" s="134"/>
      <c r="WTQ46" s="134"/>
      <c r="WTR46" s="134"/>
      <c r="WTS46" s="134"/>
      <c r="WTT46" s="134"/>
      <c r="WTU46" s="134"/>
      <c r="WTV46" s="134"/>
      <c r="WTW46" s="134"/>
      <c r="WTX46" s="134"/>
      <c r="WTY46" s="134"/>
      <c r="WTZ46" s="134"/>
      <c r="WUA46" s="134"/>
      <c r="WUB46" s="134"/>
      <c r="WUC46" s="134"/>
      <c r="WUD46" s="134"/>
      <c r="WUE46" s="134"/>
      <c r="WUF46" s="134"/>
      <c r="WUG46" s="134"/>
      <c r="WUH46" s="134"/>
      <c r="WUI46" s="134"/>
      <c r="WUJ46" s="134"/>
      <c r="WUK46" s="134"/>
      <c r="WUL46" s="134"/>
      <c r="WUM46" s="134"/>
      <c r="WUN46" s="134"/>
      <c r="WUO46" s="134"/>
      <c r="WUP46" s="134"/>
      <c r="WUQ46" s="134"/>
      <c r="WUR46" s="134"/>
      <c r="WUS46" s="134"/>
      <c r="WUT46" s="134"/>
      <c r="WUU46" s="134"/>
      <c r="WUV46" s="134"/>
      <c r="WUW46" s="134"/>
      <c r="WUX46" s="134"/>
      <c r="WUY46" s="134"/>
      <c r="WUZ46" s="134"/>
      <c r="WVA46" s="134"/>
      <c r="WVB46" s="134"/>
      <c r="WVC46" s="134"/>
      <c r="WVD46" s="134"/>
      <c r="WVE46" s="134"/>
      <c r="WVF46" s="134"/>
      <c r="WVG46" s="134"/>
      <c r="WVH46" s="134"/>
      <c r="WVI46" s="134"/>
      <c r="WVJ46" s="134"/>
      <c r="WVK46" s="134"/>
      <c r="WVL46" s="134"/>
      <c r="WVM46" s="134"/>
      <c r="WVN46" s="134"/>
      <c r="WVO46" s="134"/>
      <c r="WVP46" s="134"/>
      <c r="WVQ46" s="134"/>
      <c r="WVR46" s="134"/>
      <c r="WVS46" s="134"/>
      <c r="WVT46" s="134"/>
      <c r="WVU46" s="134"/>
      <c r="WVV46" s="134"/>
      <c r="WVW46" s="134"/>
      <c r="WVX46" s="134"/>
      <c r="WVY46" s="134"/>
      <c r="WVZ46" s="134"/>
      <c r="WWA46" s="134"/>
      <c r="WWB46" s="134"/>
      <c r="WWC46" s="134"/>
      <c r="WWD46" s="134"/>
      <c r="WWE46" s="134"/>
      <c r="WWF46" s="134"/>
      <c r="WWG46" s="134"/>
      <c r="WWH46" s="134"/>
      <c r="WWI46" s="134"/>
      <c r="WWJ46" s="134"/>
      <c r="WWK46" s="134"/>
      <c r="WWL46" s="134"/>
      <c r="WWM46" s="134"/>
      <c r="WWN46" s="134"/>
      <c r="WWO46" s="134"/>
      <c r="WWP46" s="134"/>
      <c r="WWQ46" s="134"/>
      <c r="WWR46" s="134"/>
      <c r="WWS46" s="134"/>
      <c r="WWT46" s="134"/>
      <c r="WWU46" s="134"/>
      <c r="WWV46" s="134"/>
      <c r="WWW46" s="134"/>
      <c r="WWX46" s="134"/>
      <c r="WWY46" s="134"/>
      <c r="WWZ46" s="134"/>
      <c r="WXA46" s="134"/>
      <c r="WXB46" s="134"/>
      <c r="WXC46" s="134"/>
      <c r="WXD46" s="134"/>
      <c r="WXE46" s="134"/>
      <c r="WXF46" s="134"/>
      <c r="WXG46" s="134"/>
      <c r="WXH46" s="134"/>
      <c r="WXI46" s="134"/>
      <c r="WXJ46" s="134"/>
      <c r="WXK46" s="134"/>
      <c r="WXL46" s="134"/>
      <c r="WXM46" s="134"/>
      <c r="WXN46" s="134"/>
      <c r="WXO46" s="134"/>
      <c r="WXP46" s="134"/>
      <c r="WXQ46" s="134"/>
      <c r="WXR46" s="134"/>
      <c r="WXS46" s="134"/>
      <c r="WXT46" s="134"/>
      <c r="WXU46" s="134"/>
      <c r="WXV46" s="134"/>
      <c r="WXW46" s="134"/>
      <c r="WXX46" s="134"/>
      <c r="WXY46" s="134"/>
      <c r="WXZ46" s="134"/>
      <c r="WYA46" s="134"/>
      <c r="WYB46" s="134"/>
      <c r="WYC46" s="134"/>
      <c r="WYD46" s="134"/>
      <c r="WYE46" s="134"/>
      <c r="WYF46" s="134"/>
      <c r="WYG46" s="134"/>
      <c r="WYH46" s="134"/>
      <c r="WYI46" s="134"/>
      <c r="WYJ46" s="134"/>
      <c r="WYK46" s="134"/>
      <c r="WYL46" s="134"/>
      <c r="WYM46" s="134"/>
      <c r="WYN46" s="134"/>
      <c r="WYO46" s="134"/>
      <c r="WYP46" s="134"/>
      <c r="WYQ46" s="134"/>
      <c r="WYR46" s="134"/>
      <c r="WYS46" s="134"/>
      <c r="WYT46" s="134"/>
      <c r="WYU46" s="134"/>
      <c r="WYV46" s="134"/>
      <c r="WYW46" s="134"/>
      <c r="WYX46" s="134"/>
      <c r="WYY46" s="134"/>
      <c r="WYZ46" s="134"/>
      <c r="WZA46" s="134"/>
      <c r="WZB46" s="134"/>
      <c r="WZC46" s="134"/>
      <c r="WZD46" s="134"/>
      <c r="WZE46" s="134"/>
      <c r="WZF46" s="134"/>
      <c r="WZG46" s="134"/>
      <c r="WZH46" s="134"/>
      <c r="WZI46" s="134"/>
      <c r="WZJ46" s="134"/>
      <c r="WZK46" s="134"/>
      <c r="WZL46" s="134"/>
      <c r="WZM46" s="134"/>
      <c r="WZN46" s="134"/>
      <c r="WZO46" s="134"/>
      <c r="WZP46" s="134"/>
      <c r="WZQ46" s="134"/>
      <c r="WZR46" s="134"/>
      <c r="WZS46" s="134"/>
      <c r="WZT46" s="134"/>
      <c r="WZU46" s="134"/>
      <c r="WZV46" s="134"/>
      <c r="WZW46" s="134"/>
      <c r="WZX46" s="134"/>
      <c r="WZY46" s="134"/>
      <c r="WZZ46" s="134"/>
      <c r="XAA46" s="134"/>
      <c r="XAB46" s="134"/>
      <c r="XAC46" s="134"/>
      <c r="XAD46" s="134"/>
      <c r="XAE46" s="134"/>
      <c r="XAF46" s="134"/>
      <c r="XAG46" s="134"/>
      <c r="XAH46" s="134"/>
      <c r="XAI46" s="134"/>
      <c r="XAJ46" s="134"/>
      <c r="XAK46" s="134"/>
      <c r="XAL46" s="134"/>
      <c r="XAM46" s="134"/>
      <c r="XAN46" s="134"/>
      <c r="XAO46" s="134"/>
      <c r="XAP46" s="134"/>
      <c r="XAQ46" s="134"/>
      <c r="XAR46" s="134"/>
      <c r="XAS46" s="134"/>
      <c r="XAT46" s="134"/>
      <c r="XAU46" s="134"/>
      <c r="XAV46" s="134"/>
      <c r="XAW46" s="134"/>
      <c r="XAX46" s="134"/>
      <c r="XAY46" s="134"/>
      <c r="XAZ46" s="134"/>
      <c r="XBA46" s="134"/>
      <c r="XBB46" s="134"/>
      <c r="XBC46" s="134"/>
      <c r="XBD46" s="134"/>
      <c r="XBE46" s="134"/>
      <c r="XBF46" s="134"/>
      <c r="XBG46" s="134"/>
      <c r="XBH46" s="134"/>
      <c r="XBI46" s="134"/>
      <c r="XBJ46" s="134"/>
      <c r="XBK46" s="134"/>
      <c r="XBL46" s="134"/>
      <c r="XBM46" s="134"/>
      <c r="XBN46" s="134"/>
      <c r="XBO46" s="134"/>
      <c r="XBP46" s="134"/>
      <c r="XBQ46" s="134"/>
      <c r="XBR46" s="134"/>
      <c r="XBS46" s="134"/>
      <c r="XBT46" s="134"/>
      <c r="XBU46" s="134"/>
      <c r="XBV46" s="134"/>
      <c r="XBW46" s="134"/>
      <c r="XBX46" s="134"/>
      <c r="XBY46" s="134"/>
      <c r="XBZ46" s="134"/>
      <c r="XCA46" s="134"/>
      <c r="XCB46" s="134"/>
      <c r="XCC46" s="134"/>
      <c r="XCD46" s="134"/>
      <c r="XCE46" s="134"/>
      <c r="XCF46" s="134"/>
      <c r="XCG46" s="134"/>
      <c r="XCH46" s="134"/>
      <c r="XCI46" s="134"/>
      <c r="XCJ46" s="134"/>
      <c r="XCK46" s="134"/>
      <c r="XCL46" s="134"/>
      <c r="XCM46" s="134"/>
      <c r="XCN46" s="134"/>
      <c r="XCO46" s="134"/>
      <c r="XCP46" s="134"/>
      <c r="XCQ46" s="134"/>
      <c r="XCR46" s="134"/>
      <c r="XCS46" s="134"/>
      <c r="XCT46" s="134"/>
      <c r="XCU46" s="134"/>
      <c r="XCV46" s="134"/>
      <c r="XCW46" s="134"/>
      <c r="XCX46" s="134"/>
      <c r="XCY46" s="134"/>
      <c r="XCZ46" s="134"/>
      <c r="XDA46" s="134"/>
      <c r="XDB46" s="134"/>
      <c r="XDC46" s="134"/>
      <c r="XDD46" s="134"/>
      <c r="XDE46" s="134"/>
      <c r="XDF46" s="134"/>
      <c r="XDG46" s="134"/>
      <c r="XDH46" s="134"/>
      <c r="XDI46" s="134"/>
      <c r="XDJ46" s="134"/>
      <c r="XDK46" s="134"/>
      <c r="XDL46" s="134"/>
      <c r="XDM46" s="134"/>
      <c r="XDN46" s="134"/>
      <c r="XDO46" s="134"/>
      <c r="XDP46" s="134"/>
      <c r="XDQ46" s="134"/>
      <c r="XDR46" s="134"/>
      <c r="XDS46" s="134"/>
      <c r="XDT46" s="134"/>
      <c r="XDU46" s="134"/>
      <c r="XDV46" s="134"/>
      <c r="XDW46" s="134"/>
      <c r="XDX46" s="134"/>
      <c r="XDY46" s="134"/>
      <c r="XDZ46" s="134"/>
      <c r="XEA46" s="134"/>
      <c r="XEB46" s="134"/>
      <c r="XEC46" s="134"/>
      <c r="XED46" s="134"/>
      <c r="XEE46" s="134"/>
      <c r="XEF46" s="134"/>
      <c r="XEG46" s="134"/>
      <c r="XEH46" s="134"/>
      <c r="XEI46" s="134"/>
      <c r="XEJ46" s="134"/>
      <c r="XEK46" s="134"/>
      <c r="XEL46" s="134"/>
      <c r="XEM46" s="134"/>
      <c r="XEN46" s="134"/>
      <c r="XEO46" s="134"/>
      <c r="XEP46" s="134"/>
      <c r="XEQ46" s="134"/>
      <c r="XER46" s="134"/>
      <c r="XES46" s="134"/>
      <c r="XET46" s="134"/>
      <c r="XEU46" s="134"/>
      <c r="XEV46" s="134"/>
      <c r="XEW46" s="134"/>
      <c r="XEX46" s="134"/>
      <c r="XEY46" s="134"/>
      <c r="XEZ46" s="134"/>
      <c r="XFA46" s="134"/>
      <c r="XFB46" s="134"/>
      <c r="XFC46" s="134"/>
      <c r="XFD46" s="134"/>
    </row>
    <row r="47" s="10" customFormat="1" customHeight="1" spans="1:16384">
      <c r="A47" s="45" t="str">
        <f t="shared" si="4"/>
        <v>YU7</v>
      </c>
      <c r="B47" s="46">
        <f t="shared" si="5"/>
        <v>230.1195</v>
      </c>
      <c r="C47" s="46">
        <f t="shared" si="6"/>
        <v>250.1195</v>
      </c>
      <c r="D47" s="47">
        <f t="shared" si="7"/>
        <v>20</v>
      </c>
      <c r="E47" s="48">
        <f t="shared" ref="E47:H47" si="37">G11</f>
        <v>3.348</v>
      </c>
      <c r="F47" s="48">
        <f t="shared" si="37"/>
        <v>3.348</v>
      </c>
      <c r="G47" s="48">
        <f t="shared" si="37"/>
        <v>-1.92917</v>
      </c>
      <c r="H47" s="48">
        <f t="shared" si="37"/>
        <v>-2.70684</v>
      </c>
      <c r="I47" s="48">
        <f t="shared" si="9"/>
        <v>5.27717</v>
      </c>
      <c r="J47" s="48">
        <f t="shared" si="10"/>
        <v>6.05484</v>
      </c>
      <c r="K47" s="76">
        <f t="shared" si="11"/>
        <v>0.7</v>
      </c>
      <c r="L47" s="76">
        <f>LOOKUP(MAX(J47,I47),{0,3,4,5,6.5,7.5,9,10},{0.3,0.4,0.5,0.6,0.7,0.8,0.9})</f>
        <v>0.6</v>
      </c>
      <c r="M47" s="76">
        <f t="shared" si="12"/>
        <v>23.45</v>
      </c>
      <c r="N47" s="76">
        <f t="shared" si="13"/>
        <v>23.45</v>
      </c>
      <c r="O47" s="77">
        <f t="shared" si="14"/>
        <v>2.61238</v>
      </c>
      <c r="P47" s="78">
        <f t="shared" si="15"/>
        <v>2.89005</v>
      </c>
      <c r="Q47" s="78">
        <f t="shared" ref="Q47:S47" si="38">M11</f>
        <v>1.75</v>
      </c>
      <c r="R47" s="47">
        <f t="shared" si="38"/>
        <v>1.75</v>
      </c>
      <c r="S47" s="113">
        <f t="shared" si="38"/>
        <v>1</v>
      </c>
      <c r="T47" s="114">
        <f t="shared" si="17"/>
        <v>2.10594</v>
      </c>
      <c r="U47" s="77">
        <f t="shared" si="18"/>
        <v>2.12347</v>
      </c>
      <c r="V47" s="77">
        <f t="shared" ref="V47:X47" si="39">R11</f>
        <v>0.45</v>
      </c>
      <c r="W47" s="114">
        <f t="shared" si="39"/>
        <v>0.45</v>
      </c>
      <c r="X47" s="115">
        <f t="shared" si="39"/>
        <v>0</v>
      </c>
      <c r="Y47" s="94">
        <f t="shared" si="20"/>
        <v>4.81462625</v>
      </c>
      <c r="Z47" s="94">
        <f t="shared" si="21"/>
        <v>0</v>
      </c>
      <c r="AA47" s="134"/>
      <c r="AB47" s="135"/>
      <c r="AC47" s="135"/>
      <c r="AD47" s="134"/>
      <c r="AE47" s="134"/>
      <c r="AF47" s="134"/>
      <c r="AG47" s="134"/>
      <c r="AH47" s="134"/>
      <c r="AI47" s="134"/>
      <c r="AJ47" s="134"/>
      <c r="AK47" s="134"/>
      <c r="AL47" s="134"/>
      <c r="AM47" s="134"/>
      <c r="AN47" s="134"/>
      <c r="AO47" s="134"/>
      <c r="AP47" s="134"/>
      <c r="AQ47" s="134"/>
      <c r="AR47" s="134"/>
      <c r="AS47" s="134"/>
      <c r="AT47" s="134"/>
      <c r="AU47" s="134"/>
      <c r="AV47" s="134"/>
      <c r="AW47" s="134"/>
      <c r="AX47" s="134"/>
      <c r="AY47" s="134"/>
      <c r="AZ47" s="134"/>
      <c r="BA47" s="134"/>
      <c r="BB47" s="134"/>
      <c r="BC47" s="134"/>
      <c r="BD47" s="134"/>
      <c r="BE47" s="134"/>
      <c r="BF47" s="134"/>
      <c r="BG47" s="134"/>
      <c r="BH47" s="134"/>
      <c r="BI47" s="134"/>
      <c r="BJ47" s="134"/>
      <c r="BK47" s="134"/>
      <c r="BL47" s="134"/>
      <c r="BM47" s="134"/>
      <c r="BN47" s="134"/>
      <c r="BO47" s="134"/>
      <c r="BP47" s="134"/>
      <c r="BQ47" s="134"/>
      <c r="BR47" s="134"/>
      <c r="BS47" s="134"/>
      <c r="BT47" s="134"/>
      <c r="BU47" s="134"/>
      <c r="BV47" s="134"/>
      <c r="BW47" s="134"/>
      <c r="BX47" s="134"/>
      <c r="BY47" s="134"/>
      <c r="BZ47" s="134"/>
      <c r="CA47" s="134"/>
      <c r="CB47" s="134"/>
      <c r="CC47" s="134"/>
      <c r="CD47" s="134"/>
      <c r="CE47" s="134"/>
      <c r="CF47" s="134"/>
      <c r="CG47" s="134"/>
      <c r="CH47" s="134"/>
      <c r="CI47" s="134"/>
      <c r="CJ47" s="134"/>
      <c r="CK47" s="134"/>
      <c r="CL47" s="134"/>
      <c r="CM47" s="134"/>
      <c r="CN47" s="134"/>
      <c r="CO47" s="134"/>
      <c r="CP47" s="134"/>
      <c r="CQ47" s="134"/>
      <c r="CR47" s="134"/>
      <c r="CS47" s="134"/>
      <c r="CT47" s="134"/>
      <c r="CU47" s="134"/>
      <c r="CV47" s="134"/>
      <c r="CW47" s="134"/>
      <c r="CX47" s="134"/>
      <c r="CY47" s="134"/>
      <c r="CZ47" s="134"/>
      <c r="DA47" s="134"/>
      <c r="DB47" s="134"/>
      <c r="DC47" s="134"/>
      <c r="DD47" s="134"/>
      <c r="DE47" s="134"/>
      <c r="DF47" s="134"/>
      <c r="DG47" s="134"/>
      <c r="DH47" s="134"/>
      <c r="DI47" s="134"/>
      <c r="DJ47" s="134"/>
      <c r="DK47" s="134"/>
      <c r="DL47" s="134"/>
      <c r="DM47" s="134"/>
      <c r="DN47" s="134"/>
      <c r="DO47" s="134"/>
      <c r="DP47" s="134"/>
      <c r="DQ47" s="134"/>
      <c r="DR47" s="134"/>
      <c r="DS47" s="134"/>
      <c r="DT47" s="134"/>
      <c r="DU47" s="134"/>
      <c r="DV47" s="134"/>
      <c r="DW47" s="134"/>
      <c r="DX47" s="134"/>
      <c r="DY47" s="134"/>
      <c r="DZ47" s="134"/>
      <c r="EA47" s="134"/>
      <c r="EB47" s="134"/>
      <c r="EC47" s="134"/>
      <c r="ED47" s="134"/>
      <c r="EE47" s="134"/>
      <c r="EF47" s="134"/>
      <c r="EG47" s="134"/>
      <c r="EH47" s="134"/>
      <c r="EI47" s="134"/>
      <c r="EJ47" s="134"/>
      <c r="EK47" s="134"/>
      <c r="EL47" s="134"/>
      <c r="EM47" s="134"/>
      <c r="EN47" s="134"/>
      <c r="EO47" s="134"/>
      <c r="EP47" s="134"/>
      <c r="EQ47" s="134"/>
      <c r="ER47" s="134"/>
      <c r="ES47" s="134"/>
      <c r="ET47" s="134"/>
      <c r="EU47" s="134"/>
      <c r="EV47" s="134"/>
      <c r="EW47" s="134"/>
      <c r="EX47" s="134"/>
      <c r="EY47" s="134"/>
      <c r="EZ47" s="134"/>
      <c r="FA47" s="134"/>
      <c r="FB47" s="134"/>
      <c r="FC47" s="134"/>
      <c r="FD47" s="134"/>
      <c r="FE47" s="134"/>
      <c r="FF47" s="134"/>
      <c r="FG47" s="134"/>
      <c r="FH47" s="134"/>
      <c r="FI47" s="134"/>
      <c r="FJ47" s="134"/>
      <c r="FK47" s="134"/>
      <c r="FL47" s="134"/>
      <c r="FM47" s="134"/>
      <c r="FN47" s="134"/>
      <c r="FO47" s="134"/>
      <c r="FP47" s="134"/>
      <c r="FQ47" s="134"/>
      <c r="FR47" s="134"/>
      <c r="FS47" s="134"/>
      <c r="FT47" s="134"/>
      <c r="FU47" s="134"/>
      <c r="FV47" s="134"/>
      <c r="FW47" s="134"/>
      <c r="FX47" s="134"/>
      <c r="FY47" s="134"/>
      <c r="FZ47" s="134"/>
      <c r="GA47" s="134"/>
      <c r="GB47" s="134"/>
      <c r="GC47" s="134"/>
      <c r="GD47" s="134"/>
      <c r="GE47" s="134"/>
      <c r="GF47" s="134"/>
      <c r="GG47" s="134"/>
      <c r="GH47" s="134"/>
      <c r="GI47" s="134"/>
      <c r="GJ47" s="134"/>
      <c r="GK47" s="134"/>
      <c r="GL47" s="134"/>
      <c r="GM47" s="134"/>
      <c r="GN47" s="134"/>
      <c r="GO47" s="134"/>
      <c r="GP47" s="134"/>
      <c r="GQ47" s="134"/>
      <c r="GR47" s="134"/>
      <c r="GS47" s="134"/>
      <c r="GT47" s="134"/>
      <c r="GU47" s="134"/>
      <c r="GV47" s="134"/>
      <c r="GW47" s="134"/>
      <c r="GX47" s="134"/>
      <c r="GY47" s="134"/>
      <c r="GZ47" s="134"/>
      <c r="HA47" s="134"/>
      <c r="HB47" s="134"/>
      <c r="HC47" s="134"/>
      <c r="HD47" s="134"/>
      <c r="HE47" s="134"/>
      <c r="HF47" s="134"/>
      <c r="HG47" s="134"/>
      <c r="HH47" s="134"/>
      <c r="HI47" s="134"/>
      <c r="HJ47" s="134"/>
      <c r="HK47" s="134"/>
      <c r="HL47" s="134"/>
      <c r="HM47" s="134"/>
      <c r="HN47" s="134"/>
      <c r="HO47" s="134"/>
      <c r="HP47" s="134"/>
      <c r="HQ47" s="134"/>
      <c r="HR47" s="134"/>
      <c r="HS47" s="134"/>
      <c r="HT47" s="134"/>
      <c r="HU47" s="134"/>
      <c r="HV47" s="134"/>
      <c r="HW47" s="134"/>
      <c r="HX47" s="134"/>
      <c r="HY47" s="134"/>
      <c r="HZ47" s="134"/>
      <c r="IA47" s="134"/>
      <c r="IB47" s="134"/>
      <c r="IC47" s="134"/>
      <c r="ID47" s="134"/>
      <c r="IE47" s="134"/>
      <c r="IF47" s="134"/>
      <c r="IG47" s="134"/>
      <c r="IH47" s="134"/>
      <c r="II47" s="134"/>
      <c r="IJ47" s="134"/>
      <c r="IK47" s="134"/>
      <c r="IL47" s="134"/>
      <c r="IM47" s="134"/>
      <c r="IN47" s="134"/>
      <c r="IO47" s="134"/>
      <c r="IP47" s="134"/>
      <c r="IQ47" s="134"/>
      <c r="IR47" s="134"/>
      <c r="IS47" s="134"/>
      <c r="IT47" s="134"/>
      <c r="IU47" s="134"/>
      <c r="IV47" s="134"/>
      <c r="IW47" s="134"/>
      <c r="IX47" s="134"/>
      <c r="IY47" s="134"/>
      <c r="IZ47" s="134"/>
      <c r="JA47" s="134"/>
      <c r="JB47" s="134"/>
      <c r="JC47" s="134"/>
      <c r="JD47" s="134"/>
      <c r="JE47" s="134"/>
      <c r="JF47" s="134"/>
      <c r="JG47" s="134"/>
      <c r="JH47" s="134"/>
      <c r="JI47" s="134"/>
      <c r="JJ47" s="134"/>
      <c r="JK47" s="134"/>
      <c r="JL47" s="134"/>
      <c r="JM47" s="134"/>
      <c r="JN47" s="134"/>
      <c r="JO47" s="134"/>
      <c r="JP47" s="134"/>
      <c r="JQ47" s="134"/>
      <c r="JR47" s="134"/>
      <c r="JS47" s="134"/>
      <c r="JT47" s="134"/>
      <c r="JU47" s="134"/>
      <c r="JV47" s="134"/>
      <c r="JW47" s="134"/>
      <c r="JX47" s="134"/>
      <c r="JY47" s="134"/>
      <c r="JZ47" s="134"/>
      <c r="KA47" s="134"/>
      <c r="KB47" s="134"/>
      <c r="KC47" s="134"/>
      <c r="KD47" s="134"/>
      <c r="KE47" s="134"/>
      <c r="KF47" s="134"/>
      <c r="KG47" s="134"/>
      <c r="KH47" s="134"/>
      <c r="KI47" s="134"/>
      <c r="KJ47" s="134"/>
      <c r="KK47" s="134"/>
      <c r="KL47" s="134"/>
      <c r="KM47" s="134"/>
      <c r="KN47" s="134"/>
      <c r="KO47" s="134"/>
      <c r="KP47" s="134"/>
      <c r="KQ47" s="134"/>
      <c r="KR47" s="134"/>
      <c r="KS47" s="134"/>
      <c r="KT47" s="134"/>
      <c r="KU47" s="134"/>
      <c r="KV47" s="134"/>
      <c r="KW47" s="134"/>
      <c r="KX47" s="134"/>
      <c r="KY47" s="134"/>
      <c r="KZ47" s="134"/>
      <c r="LA47" s="134"/>
      <c r="LB47" s="134"/>
      <c r="LC47" s="134"/>
      <c r="LD47" s="134"/>
      <c r="LE47" s="134"/>
      <c r="LF47" s="134"/>
      <c r="LG47" s="134"/>
      <c r="LH47" s="134"/>
      <c r="LI47" s="134"/>
      <c r="LJ47" s="134"/>
      <c r="LK47" s="134"/>
      <c r="LL47" s="134"/>
      <c r="LM47" s="134"/>
      <c r="LN47" s="134"/>
      <c r="LO47" s="134"/>
      <c r="LP47" s="134"/>
      <c r="LQ47" s="134"/>
      <c r="LR47" s="134"/>
      <c r="LS47" s="134"/>
      <c r="LT47" s="134"/>
      <c r="LU47" s="134"/>
      <c r="LV47" s="134"/>
      <c r="LW47" s="134"/>
      <c r="LX47" s="134"/>
      <c r="LY47" s="134"/>
      <c r="LZ47" s="134"/>
      <c r="MA47" s="134"/>
      <c r="MB47" s="134"/>
      <c r="MC47" s="134"/>
      <c r="MD47" s="134"/>
      <c r="ME47" s="134"/>
      <c r="MF47" s="134"/>
      <c r="MG47" s="134"/>
      <c r="MH47" s="134"/>
      <c r="MI47" s="134"/>
      <c r="MJ47" s="134"/>
      <c r="MK47" s="134"/>
      <c r="ML47" s="134"/>
      <c r="MM47" s="134"/>
      <c r="MN47" s="134"/>
      <c r="MO47" s="134"/>
      <c r="MP47" s="134"/>
      <c r="MQ47" s="134"/>
      <c r="MR47" s="134"/>
      <c r="MS47" s="134"/>
      <c r="MT47" s="134"/>
      <c r="MU47" s="134"/>
      <c r="MV47" s="134"/>
      <c r="MW47" s="134"/>
      <c r="MX47" s="134"/>
      <c r="MY47" s="134"/>
      <c r="MZ47" s="134"/>
      <c r="NA47" s="134"/>
      <c r="NB47" s="134"/>
      <c r="NC47" s="134"/>
      <c r="ND47" s="134"/>
      <c r="NE47" s="134"/>
      <c r="NF47" s="134"/>
      <c r="NG47" s="134"/>
      <c r="NH47" s="134"/>
      <c r="NI47" s="134"/>
      <c r="NJ47" s="134"/>
      <c r="NK47" s="134"/>
      <c r="NL47" s="134"/>
      <c r="NM47" s="134"/>
      <c r="NN47" s="134"/>
      <c r="NO47" s="134"/>
      <c r="NP47" s="134"/>
      <c r="NQ47" s="134"/>
      <c r="NR47" s="134"/>
      <c r="NS47" s="134"/>
      <c r="NT47" s="134"/>
      <c r="NU47" s="134"/>
      <c r="NV47" s="134"/>
      <c r="NW47" s="134"/>
      <c r="NX47" s="134"/>
      <c r="NY47" s="134"/>
      <c r="NZ47" s="134"/>
      <c r="OA47" s="134"/>
      <c r="OB47" s="134"/>
      <c r="OC47" s="134"/>
      <c r="OD47" s="134"/>
      <c r="OE47" s="134"/>
      <c r="OF47" s="134"/>
      <c r="OG47" s="134"/>
      <c r="OH47" s="134"/>
      <c r="OI47" s="134"/>
      <c r="OJ47" s="134"/>
      <c r="OK47" s="134"/>
      <c r="OL47" s="134"/>
      <c r="OM47" s="134"/>
      <c r="ON47" s="134"/>
      <c r="OO47" s="134"/>
      <c r="OP47" s="134"/>
      <c r="OQ47" s="134"/>
      <c r="OR47" s="134"/>
      <c r="OS47" s="134"/>
      <c r="OT47" s="134"/>
      <c r="OU47" s="134"/>
      <c r="OV47" s="134"/>
      <c r="OW47" s="134"/>
      <c r="OX47" s="134"/>
      <c r="OY47" s="134"/>
      <c r="OZ47" s="134"/>
      <c r="PA47" s="134"/>
      <c r="PB47" s="134"/>
      <c r="PC47" s="134"/>
      <c r="PD47" s="134"/>
      <c r="PE47" s="134"/>
      <c r="PF47" s="134"/>
      <c r="PG47" s="134"/>
      <c r="PH47" s="134"/>
      <c r="PI47" s="134"/>
      <c r="PJ47" s="134"/>
      <c r="PK47" s="134"/>
      <c r="PL47" s="134"/>
      <c r="PM47" s="134"/>
      <c r="PN47" s="134"/>
      <c r="PO47" s="134"/>
      <c r="PP47" s="134"/>
      <c r="PQ47" s="134"/>
      <c r="PR47" s="134"/>
      <c r="PS47" s="134"/>
      <c r="PT47" s="134"/>
      <c r="PU47" s="134"/>
      <c r="PV47" s="134"/>
      <c r="PW47" s="134"/>
      <c r="PX47" s="134"/>
      <c r="PY47" s="134"/>
      <c r="PZ47" s="134"/>
      <c r="QA47" s="134"/>
      <c r="QB47" s="134"/>
      <c r="QC47" s="134"/>
      <c r="QD47" s="134"/>
      <c r="QE47" s="134"/>
      <c r="QF47" s="134"/>
      <c r="QG47" s="134"/>
      <c r="QH47" s="134"/>
      <c r="QI47" s="134"/>
      <c r="QJ47" s="134"/>
      <c r="QK47" s="134"/>
      <c r="QL47" s="134"/>
      <c r="QM47" s="134"/>
      <c r="QN47" s="134"/>
      <c r="QO47" s="134"/>
      <c r="QP47" s="134"/>
      <c r="QQ47" s="134"/>
      <c r="QR47" s="134"/>
      <c r="QS47" s="134"/>
      <c r="QT47" s="134"/>
      <c r="QU47" s="134"/>
      <c r="QV47" s="134"/>
      <c r="QW47" s="134"/>
      <c r="QX47" s="134"/>
      <c r="QY47" s="134"/>
      <c r="QZ47" s="134"/>
      <c r="RA47" s="134"/>
      <c r="RB47" s="134"/>
      <c r="RC47" s="134"/>
      <c r="RD47" s="134"/>
      <c r="RE47" s="134"/>
      <c r="RF47" s="134"/>
      <c r="RG47" s="134"/>
      <c r="RH47" s="134"/>
      <c r="RI47" s="134"/>
      <c r="RJ47" s="134"/>
      <c r="RK47" s="134"/>
      <c r="RL47" s="134"/>
      <c r="RM47" s="134"/>
      <c r="RN47" s="134"/>
      <c r="RO47" s="134"/>
      <c r="RP47" s="134"/>
      <c r="RQ47" s="134"/>
      <c r="RR47" s="134"/>
      <c r="RS47" s="134"/>
      <c r="RT47" s="134"/>
      <c r="RU47" s="134"/>
      <c r="RV47" s="134"/>
      <c r="RW47" s="134"/>
      <c r="RX47" s="134"/>
      <c r="RY47" s="134"/>
      <c r="RZ47" s="134"/>
      <c r="SA47" s="134"/>
      <c r="SB47" s="134"/>
      <c r="SC47" s="134"/>
      <c r="SD47" s="134"/>
      <c r="SE47" s="134"/>
      <c r="SF47" s="134"/>
      <c r="SG47" s="134"/>
      <c r="SH47" s="134"/>
      <c r="SI47" s="134"/>
      <c r="SJ47" s="134"/>
      <c r="SK47" s="134"/>
      <c r="SL47" s="134"/>
      <c r="SM47" s="134"/>
      <c r="SN47" s="134"/>
      <c r="SO47" s="134"/>
      <c r="SP47" s="134"/>
      <c r="SQ47" s="134"/>
      <c r="SR47" s="134"/>
      <c r="SS47" s="134"/>
      <c r="ST47" s="134"/>
      <c r="SU47" s="134"/>
      <c r="SV47" s="134"/>
      <c r="SW47" s="134"/>
      <c r="SX47" s="134"/>
      <c r="SY47" s="134"/>
      <c r="SZ47" s="134"/>
      <c r="TA47" s="134"/>
      <c r="TB47" s="134"/>
      <c r="TC47" s="134"/>
      <c r="TD47" s="134"/>
      <c r="TE47" s="134"/>
      <c r="TF47" s="134"/>
      <c r="TG47" s="134"/>
      <c r="TH47" s="134"/>
      <c r="TI47" s="134"/>
      <c r="TJ47" s="134"/>
      <c r="TK47" s="134"/>
      <c r="TL47" s="134"/>
      <c r="TM47" s="134"/>
      <c r="TN47" s="134"/>
      <c r="TO47" s="134"/>
      <c r="TP47" s="134"/>
      <c r="TQ47" s="134"/>
      <c r="TR47" s="134"/>
      <c r="TS47" s="134"/>
      <c r="TT47" s="134"/>
      <c r="TU47" s="134"/>
      <c r="TV47" s="134"/>
      <c r="TW47" s="134"/>
      <c r="TX47" s="134"/>
      <c r="TY47" s="134"/>
      <c r="TZ47" s="134"/>
      <c r="UA47" s="134"/>
      <c r="UB47" s="134"/>
      <c r="UC47" s="134"/>
      <c r="UD47" s="134"/>
      <c r="UE47" s="134"/>
      <c r="UF47" s="134"/>
      <c r="UG47" s="134"/>
      <c r="UH47" s="134"/>
      <c r="UI47" s="134"/>
      <c r="UJ47" s="134"/>
      <c r="UK47" s="134"/>
      <c r="UL47" s="134"/>
      <c r="UM47" s="134"/>
      <c r="UN47" s="134"/>
      <c r="UO47" s="134"/>
      <c r="UP47" s="134"/>
      <c r="UQ47" s="134"/>
      <c r="UR47" s="134"/>
      <c r="US47" s="134"/>
      <c r="UT47" s="134"/>
      <c r="UU47" s="134"/>
      <c r="UV47" s="134"/>
      <c r="UW47" s="134"/>
      <c r="UX47" s="134"/>
      <c r="UY47" s="134"/>
      <c r="UZ47" s="134"/>
      <c r="VA47" s="134"/>
      <c r="VB47" s="134"/>
      <c r="VC47" s="134"/>
      <c r="VD47" s="134"/>
      <c r="VE47" s="134"/>
      <c r="VF47" s="134"/>
      <c r="VG47" s="134"/>
      <c r="VH47" s="134"/>
      <c r="VI47" s="134"/>
      <c r="VJ47" s="134"/>
      <c r="VK47" s="134"/>
      <c r="VL47" s="134"/>
      <c r="VM47" s="134"/>
      <c r="VN47" s="134"/>
      <c r="VO47" s="134"/>
      <c r="VP47" s="134"/>
      <c r="VQ47" s="134"/>
      <c r="VR47" s="134"/>
      <c r="VS47" s="134"/>
      <c r="VT47" s="134"/>
      <c r="VU47" s="134"/>
      <c r="VV47" s="134"/>
      <c r="VW47" s="134"/>
      <c r="VX47" s="134"/>
      <c r="VY47" s="134"/>
      <c r="VZ47" s="134"/>
      <c r="WA47" s="134"/>
      <c r="WB47" s="134"/>
      <c r="WC47" s="134"/>
      <c r="WD47" s="134"/>
      <c r="WE47" s="134"/>
      <c r="WF47" s="134"/>
      <c r="WG47" s="134"/>
      <c r="WH47" s="134"/>
      <c r="WI47" s="134"/>
      <c r="WJ47" s="134"/>
      <c r="WK47" s="134"/>
      <c r="WL47" s="134"/>
      <c r="WM47" s="134"/>
      <c r="WN47" s="134"/>
      <c r="WO47" s="134"/>
      <c r="WP47" s="134"/>
      <c r="WQ47" s="134"/>
      <c r="WR47" s="134"/>
      <c r="WS47" s="134"/>
      <c r="WT47" s="134"/>
      <c r="WU47" s="134"/>
      <c r="WV47" s="134"/>
      <c r="WW47" s="134"/>
      <c r="WX47" s="134"/>
      <c r="WY47" s="134"/>
      <c r="WZ47" s="134"/>
      <c r="XA47" s="134"/>
      <c r="XB47" s="134"/>
      <c r="XC47" s="134"/>
      <c r="XD47" s="134"/>
      <c r="XE47" s="134"/>
      <c r="XF47" s="134"/>
      <c r="XG47" s="134"/>
      <c r="XH47" s="134"/>
      <c r="XI47" s="134"/>
      <c r="XJ47" s="134"/>
      <c r="XK47" s="134"/>
      <c r="XL47" s="134"/>
      <c r="XM47" s="134"/>
      <c r="XN47" s="134"/>
      <c r="XO47" s="134"/>
      <c r="XP47" s="134"/>
      <c r="XQ47" s="134"/>
      <c r="XR47" s="134"/>
      <c r="XS47" s="134"/>
      <c r="XT47" s="134"/>
      <c r="XU47" s="134"/>
      <c r="XV47" s="134"/>
      <c r="XW47" s="134"/>
      <c r="XX47" s="134"/>
      <c r="XY47" s="134"/>
      <c r="XZ47" s="134"/>
      <c r="YA47" s="134"/>
      <c r="YB47" s="134"/>
      <c r="YC47" s="134"/>
      <c r="YD47" s="134"/>
      <c r="YE47" s="134"/>
      <c r="YF47" s="134"/>
      <c r="YG47" s="134"/>
      <c r="YH47" s="134"/>
      <c r="YI47" s="134"/>
      <c r="YJ47" s="134"/>
      <c r="YK47" s="134"/>
      <c r="YL47" s="134"/>
      <c r="YM47" s="134"/>
      <c r="YN47" s="134"/>
      <c r="YO47" s="134"/>
      <c r="YP47" s="134"/>
      <c r="YQ47" s="134"/>
      <c r="YR47" s="134"/>
      <c r="YS47" s="134"/>
      <c r="YT47" s="134"/>
      <c r="YU47" s="134"/>
      <c r="YV47" s="134"/>
      <c r="YW47" s="134"/>
      <c r="YX47" s="134"/>
      <c r="YY47" s="134"/>
      <c r="YZ47" s="134"/>
      <c r="ZA47" s="134"/>
      <c r="ZB47" s="134"/>
      <c r="ZC47" s="134"/>
      <c r="ZD47" s="134"/>
      <c r="ZE47" s="134"/>
      <c r="ZF47" s="134"/>
      <c r="ZG47" s="134"/>
      <c r="ZH47" s="134"/>
      <c r="ZI47" s="134"/>
      <c r="ZJ47" s="134"/>
      <c r="ZK47" s="134"/>
      <c r="ZL47" s="134"/>
      <c r="ZM47" s="134"/>
      <c r="ZN47" s="134"/>
      <c r="ZO47" s="134"/>
      <c r="ZP47" s="134"/>
      <c r="ZQ47" s="134"/>
      <c r="ZR47" s="134"/>
      <c r="ZS47" s="134"/>
      <c r="ZT47" s="134"/>
      <c r="ZU47" s="134"/>
      <c r="ZV47" s="134"/>
      <c r="ZW47" s="134"/>
      <c r="ZX47" s="134"/>
      <c r="ZY47" s="134"/>
      <c r="ZZ47" s="134"/>
      <c r="AAA47" s="134"/>
      <c r="AAB47" s="134"/>
      <c r="AAC47" s="134"/>
      <c r="AAD47" s="134"/>
      <c r="AAE47" s="134"/>
      <c r="AAF47" s="134"/>
      <c r="AAG47" s="134"/>
      <c r="AAH47" s="134"/>
      <c r="AAI47" s="134"/>
      <c r="AAJ47" s="134"/>
      <c r="AAK47" s="134"/>
      <c r="AAL47" s="134"/>
      <c r="AAM47" s="134"/>
      <c r="AAN47" s="134"/>
      <c r="AAO47" s="134"/>
      <c r="AAP47" s="134"/>
      <c r="AAQ47" s="134"/>
      <c r="AAR47" s="134"/>
      <c r="AAS47" s="134"/>
      <c r="AAT47" s="134"/>
      <c r="AAU47" s="134"/>
      <c r="AAV47" s="134"/>
      <c r="AAW47" s="134"/>
      <c r="AAX47" s="134"/>
      <c r="AAY47" s="134"/>
      <c r="AAZ47" s="134"/>
      <c r="ABA47" s="134"/>
      <c r="ABB47" s="134"/>
      <c r="ABC47" s="134"/>
      <c r="ABD47" s="134"/>
      <c r="ABE47" s="134"/>
      <c r="ABF47" s="134"/>
      <c r="ABG47" s="134"/>
      <c r="ABH47" s="134"/>
      <c r="ABI47" s="134"/>
      <c r="ABJ47" s="134"/>
      <c r="ABK47" s="134"/>
      <c r="ABL47" s="134"/>
      <c r="ABM47" s="134"/>
      <c r="ABN47" s="134"/>
      <c r="ABO47" s="134"/>
      <c r="ABP47" s="134"/>
      <c r="ABQ47" s="134"/>
      <c r="ABR47" s="134"/>
      <c r="ABS47" s="134"/>
      <c r="ABT47" s="134"/>
      <c r="ABU47" s="134"/>
      <c r="ABV47" s="134"/>
      <c r="ABW47" s="134"/>
      <c r="ABX47" s="134"/>
      <c r="ABY47" s="134"/>
      <c r="ABZ47" s="134"/>
      <c r="ACA47" s="134"/>
      <c r="ACB47" s="134"/>
      <c r="ACC47" s="134"/>
      <c r="ACD47" s="134"/>
      <c r="ACE47" s="134"/>
      <c r="ACF47" s="134"/>
      <c r="ACG47" s="134"/>
      <c r="ACH47" s="134"/>
      <c r="ACI47" s="134"/>
      <c r="ACJ47" s="134"/>
      <c r="ACK47" s="134"/>
      <c r="ACL47" s="134"/>
      <c r="ACM47" s="134"/>
      <c r="ACN47" s="134"/>
      <c r="ACO47" s="134"/>
      <c r="ACP47" s="134"/>
      <c r="ACQ47" s="134"/>
      <c r="ACR47" s="134"/>
      <c r="ACS47" s="134"/>
      <c r="ACT47" s="134"/>
      <c r="ACU47" s="134"/>
      <c r="ACV47" s="134"/>
      <c r="ACW47" s="134"/>
      <c r="ACX47" s="134"/>
      <c r="ACY47" s="134"/>
      <c r="ACZ47" s="134"/>
      <c r="ADA47" s="134"/>
      <c r="ADB47" s="134"/>
      <c r="ADC47" s="134"/>
      <c r="ADD47" s="134"/>
      <c r="ADE47" s="134"/>
      <c r="ADF47" s="134"/>
      <c r="ADG47" s="134"/>
      <c r="ADH47" s="134"/>
      <c r="ADI47" s="134"/>
      <c r="ADJ47" s="134"/>
      <c r="ADK47" s="134"/>
      <c r="ADL47" s="134"/>
      <c r="ADM47" s="134"/>
      <c r="ADN47" s="134"/>
      <c r="ADO47" s="134"/>
      <c r="ADP47" s="134"/>
      <c r="ADQ47" s="134"/>
      <c r="ADR47" s="134"/>
      <c r="ADS47" s="134"/>
      <c r="ADT47" s="134"/>
      <c r="ADU47" s="134"/>
      <c r="ADV47" s="134"/>
      <c r="ADW47" s="134"/>
      <c r="ADX47" s="134"/>
      <c r="ADY47" s="134"/>
      <c r="ADZ47" s="134"/>
      <c r="AEA47" s="134"/>
      <c r="AEB47" s="134"/>
      <c r="AEC47" s="134"/>
      <c r="AED47" s="134"/>
      <c r="AEE47" s="134"/>
      <c r="AEF47" s="134"/>
      <c r="AEG47" s="134"/>
      <c r="AEH47" s="134"/>
      <c r="AEI47" s="134"/>
      <c r="AEJ47" s="134"/>
      <c r="AEK47" s="134"/>
      <c r="AEL47" s="134"/>
      <c r="AEM47" s="134"/>
      <c r="AEN47" s="134"/>
      <c r="AEO47" s="134"/>
      <c r="AEP47" s="134"/>
      <c r="AEQ47" s="134"/>
      <c r="AER47" s="134"/>
      <c r="AES47" s="134"/>
      <c r="AET47" s="134"/>
      <c r="AEU47" s="134"/>
      <c r="AEV47" s="134"/>
      <c r="AEW47" s="134"/>
      <c r="AEX47" s="134"/>
      <c r="AEY47" s="134"/>
      <c r="AEZ47" s="134"/>
      <c r="AFA47" s="134"/>
      <c r="AFB47" s="134"/>
      <c r="AFC47" s="134"/>
      <c r="AFD47" s="134"/>
      <c r="AFE47" s="134"/>
      <c r="AFF47" s="134"/>
      <c r="AFG47" s="134"/>
      <c r="AFH47" s="134"/>
      <c r="AFI47" s="134"/>
      <c r="AFJ47" s="134"/>
      <c r="AFK47" s="134"/>
      <c r="AFL47" s="134"/>
      <c r="AFM47" s="134"/>
      <c r="AFN47" s="134"/>
      <c r="AFO47" s="134"/>
      <c r="AFP47" s="134"/>
      <c r="AFQ47" s="134"/>
      <c r="AFR47" s="134"/>
      <c r="AFS47" s="134"/>
      <c r="AFT47" s="134"/>
      <c r="AFU47" s="134"/>
      <c r="AFV47" s="134"/>
      <c r="AFW47" s="134"/>
      <c r="AFX47" s="134"/>
      <c r="AFY47" s="134"/>
      <c r="AFZ47" s="134"/>
      <c r="AGA47" s="134"/>
      <c r="AGB47" s="134"/>
      <c r="AGC47" s="134"/>
      <c r="AGD47" s="134"/>
      <c r="AGE47" s="134"/>
      <c r="AGF47" s="134"/>
      <c r="AGG47" s="134"/>
      <c r="AGH47" s="134"/>
      <c r="AGI47" s="134"/>
      <c r="AGJ47" s="134"/>
      <c r="AGK47" s="134"/>
      <c r="AGL47" s="134"/>
      <c r="AGM47" s="134"/>
      <c r="AGN47" s="134"/>
      <c r="AGO47" s="134"/>
      <c r="AGP47" s="134"/>
      <c r="AGQ47" s="134"/>
      <c r="AGR47" s="134"/>
      <c r="AGS47" s="134"/>
      <c r="AGT47" s="134"/>
      <c r="AGU47" s="134"/>
      <c r="AGV47" s="134"/>
      <c r="AGW47" s="134"/>
      <c r="AGX47" s="134"/>
      <c r="AGY47" s="134"/>
      <c r="AGZ47" s="134"/>
      <c r="AHA47" s="134"/>
      <c r="AHB47" s="134"/>
      <c r="AHC47" s="134"/>
      <c r="AHD47" s="134"/>
      <c r="AHE47" s="134"/>
      <c r="AHF47" s="134"/>
      <c r="AHG47" s="134"/>
      <c r="AHH47" s="134"/>
      <c r="AHI47" s="134"/>
      <c r="AHJ47" s="134"/>
      <c r="AHK47" s="134"/>
      <c r="AHL47" s="134"/>
      <c r="AHM47" s="134"/>
      <c r="AHN47" s="134"/>
      <c r="AHO47" s="134"/>
      <c r="AHP47" s="134"/>
      <c r="AHQ47" s="134"/>
      <c r="AHR47" s="134"/>
      <c r="AHS47" s="134"/>
      <c r="AHT47" s="134"/>
      <c r="AHU47" s="134"/>
      <c r="AHV47" s="134"/>
      <c r="AHW47" s="134"/>
      <c r="AHX47" s="134"/>
      <c r="AHY47" s="134"/>
      <c r="AHZ47" s="134"/>
      <c r="AIA47" s="134"/>
      <c r="AIB47" s="134"/>
      <c r="AIC47" s="134"/>
      <c r="AID47" s="134"/>
      <c r="AIE47" s="134"/>
      <c r="AIF47" s="134"/>
      <c r="AIG47" s="134"/>
      <c r="AIH47" s="134"/>
      <c r="AII47" s="134"/>
      <c r="AIJ47" s="134"/>
      <c r="AIK47" s="134"/>
      <c r="AIL47" s="134"/>
      <c r="AIM47" s="134"/>
      <c r="AIN47" s="134"/>
      <c r="AIO47" s="134"/>
      <c r="AIP47" s="134"/>
      <c r="AIQ47" s="134"/>
      <c r="AIR47" s="134"/>
      <c r="AIS47" s="134"/>
      <c r="AIT47" s="134"/>
      <c r="AIU47" s="134"/>
      <c r="AIV47" s="134"/>
      <c r="AIW47" s="134"/>
      <c r="AIX47" s="134"/>
      <c r="AIY47" s="134"/>
      <c r="AIZ47" s="134"/>
      <c r="AJA47" s="134"/>
      <c r="AJB47" s="134"/>
      <c r="AJC47" s="134"/>
      <c r="AJD47" s="134"/>
      <c r="AJE47" s="134"/>
      <c r="AJF47" s="134"/>
      <c r="AJG47" s="134"/>
      <c r="AJH47" s="134"/>
      <c r="AJI47" s="134"/>
      <c r="AJJ47" s="134"/>
      <c r="AJK47" s="134"/>
      <c r="AJL47" s="134"/>
      <c r="AJM47" s="134"/>
      <c r="AJN47" s="134"/>
      <c r="AJO47" s="134"/>
      <c r="AJP47" s="134"/>
      <c r="AJQ47" s="134"/>
      <c r="AJR47" s="134"/>
      <c r="AJS47" s="134"/>
      <c r="AJT47" s="134"/>
      <c r="AJU47" s="134"/>
      <c r="AJV47" s="134"/>
      <c r="AJW47" s="134"/>
      <c r="AJX47" s="134"/>
      <c r="AJY47" s="134"/>
      <c r="AJZ47" s="134"/>
      <c r="AKA47" s="134"/>
      <c r="AKB47" s="134"/>
      <c r="AKC47" s="134"/>
      <c r="AKD47" s="134"/>
      <c r="AKE47" s="134"/>
      <c r="AKF47" s="134"/>
      <c r="AKG47" s="134"/>
      <c r="AKH47" s="134"/>
      <c r="AKI47" s="134"/>
      <c r="AKJ47" s="134"/>
      <c r="AKK47" s="134"/>
      <c r="AKL47" s="134"/>
      <c r="AKM47" s="134"/>
      <c r="AKN47" s="134"/>
      <c r="AKO47" s="134"/>
      <c r="AKP47" s="134"/>
      <c r="AKQ47" s="134"/>
      <c r="AKR47" s="134"/>
      <c r="AKS47" s="134"/>
      <c r="AKT47" s="134"/>
      <c r="AKU47" s="134"/>
      <c r="AKV47" s="134"/>
      <c r="AKW47" s="134"/>
      <c r="AKX47" s="134"/>
      <c r="AKY47" s="134"/>
      <c r="AKZ47" s="134"/>
      <c r="ALA47" s="134"/>
      <c r="ALB47" s="134"/>
      <c r="ALC47" s="134"/>
      <c r="ALD47" s="134"/>
      <c r="ALE47" s="134"/>
      <c r="ALF47" s="134"/>
      <c r="ALG47" s="134"/>
      <c r="ALH47" s="134"/>
      <c r="ALI47" s="134"/>
      <c r="ALJ47" s="134"/>
      <c r="ALK47" s="134"/>
      <c r="ALL47" s="134"/>
      <c r="ALM47" s="134"/>
      <c r="ALN47" s="134"/>
      <c r="ALO47" s="134"/>
      <c r="ALP47" s="134"/>
      <c r="ALQ47" s="134"/>
      <c r="ALR47" s="134"/>
      <c r="ALS47" s="134"/>
      <c r="ALT47" s="134"/>
      <c r="ALU47" s="134"/>
      <c r="ALV47" s="134"/>
      <c r="ALW47" s="134"/>
      <c r="ALX47" s="134"/>
      <c r="ALY47" s="134"/>
      <c r="ALZ47" s="134"/>
      <c r="AMA47" s="134"/>
      <c r="AMB47" s="134"/>
      <c r="AMC47" s="134"/>
      <c r="AMD47" s="134"/>
      <c r="AME47" s="134"/>
      <c r="AMF47" s="134"/>
      <c r="AMG47" s="134"/>
      <c r="AMH47" s="134"/>
      <c r="AMI47" s="134"/>
      <c r="AMJ47" s="134"/>
      <c r="AMK47" s="134"/>
      <c r="AML47" s="134"/>
      <c r="AMM47" s="134"/>
      <c r="AMN47" s="134"/>
      <c r="AMO47" s="134"/>
      <c r="AMP47" s="134"/>
      <c r="AMQ47" s="134"/>
      <c r="AMR47" s="134"/>
      <c r="AMS47" s="134"/>
      <c r="AMT47" s="134"/>
      <c r="AMU47" s="134"/>
      <c r="AMV47" s="134"/>
      <c r="AMW47" s="134"/>
      <c r="AMX47" s="134"/>
      <c r="AMY47" s="134"/>
      <c r="AMZ47" s="134"/>
      <c r="ANA47" s="134"/>
      <c r="ANB47" s="134"/>
      <c r="ANC47" s="134"/>
      <c r="AND47" s="134"/>
      <c r="ANE47" s="134"/>
      <c r="ANF47" s="134"/>
      <c r="ANG47" s="134"/>
      <c r="ANH47" s="134"/>
      <c r="ANI47" s="134"/>
      <c r="ANJ47" s="134"/>
      <c r="ANK47" s="134"/>
      <c r="ANL47" s="134"/>
      <c r="ANM47" s="134"/>
      <c r="ANN47" s="134"/>
      <c r="ANO47" s="134"/>
      <c r="ANP47" s="134"/>
      <c r="ANQ47" s="134"/>
      <c r="ANR47" s="134"/>
      <c r="ANS47" s="134"/>
      <c r="ANT47" s="134"/>
      <c r="ANU47" s="134"/>
      <c r="ANV47" s="134"/>
      <c r="ANW47" s="134"/>
      <c r="ANX47" s="134"/>
      <c r="ANY47" s="134"/>
      <c r="ANZ47" s="134"/>
      <c r="AOA47" s="134"/>
      <c r="AOB47" s="134"/>
      <c r="AOC47" s="134"/>
      <c r="AOD47" s="134"/>
      <c r="AOE47" s="134"/>
      <c r="AOF47" s="134"/>
      <c r="AOG47" s="134"/>
      <c r="AOH47" s="134"/>
      <c r="AOI47" s="134"/>
      <c r="AOJ47" s="134"/>
      <c r="AOK47" s="134"/>
      <c r="AOL47" s="134"/>
      <c r="AOM47" s="134"/>
      <c r="AON47" s="134"/>
      <c r="AOO47" s="134"/>
      <c r="AOP47" s="134"/>
      <c r="AOQ47" s="134"/>
      <c r="AOR47" s="134"/>
      <c r="AOS47" s="134"/>
      <c r="AOT47" s="134"/>
      <c r="AOU47" s="134"/>
      <c r="AOV47" s="134"/>
      <c r="AOW47" s="134"/>
      <c r="AOX47" s="134"/>
      <c r="AOY47" s="134"/>
      <c r="AOZ47" s="134"/>
      <c r="APA47" s="134"/>
      <c r="APB47" s="134"/>
      <c r="APC47" s="134"/>
      <c r="APD47" s="134"/>
      <c r="APE47" s="134"/>
      <c r="APF47" s="134"/>
      <c r="APG47" s="134"/>
      <c r="APH47" s="134"/>
      <c r="API47" s="134"/>
      <c r="APJ47" s="134"/>
      <c r="APK47" s="134"/>
      <c r="APL47" s="134"/>
      <c r="APM47" s="134"/>
      <c r="APN47" s="134"/>
      <c r="APO47" s="134"/>
      <c r="APP47" s="134"/>
      <c r="APQ47" s="134"/>
      <c r="APR47" s="134"/>
      <c r="APS47" s="134"/>
      <c r="APT47" s="134"/>
      <c r="APU47" s="134"/>
      <c r="APV47" s="134"/>
      <c r="APW47" s="134"/>
      <c r="APX47" s="134"/>
      <c r="APY47" s="134"/>
      <c r="APZ47" s="134"/>
      <c r="AQA47" s="134"/>
      <c r="AQB47" s="134"/>
      <c r="AQC47" s="134"/>
      <c r="AQD47" s="134"/>
      <c r="AQE47" s="134"/>
      <c r="AQF47" s="134"/>
      <c r="AQG47" s="134"/>
      <c r="AQH47" s="134"/>
      <c r="AQI47" s="134"/>
      <c r="AQJ47" s="134"/>
      <c r="AQK47" s="134"/>
      <c r="AQL47" s="134"/>
      <c r="AQM47" s="134"/>
      <c r="AQN47" s="134"/>
      <c r="AQO47" s="134"/>
      <c r="AQP47" s="134"/>
      <c r="AQQ47" s="134"/>
      <c r="AQR47" s="134"/>
      <c r="AQS47" s="134"/>
      <c r="AQT47" s="134"/>
      <c r="AQU47" s="134"/>
      <c r="AQV47" s="134"/>
      <c r="AQW47" s="134"/>
      <c r="AQX47" s="134"/>
      <c r="AQY47" s="134"/>
      <c r="AQZ47" s="134"/>
      <c r="ARA47" s="134"/>
      <c r="ARB47" s="134"/>
      <c r="ARC47" s="134"/>
      <c r="ARD47" s="134"/>
      <c r="ARE47" s="134"/>
      <c r="ARF47" s="134"/>
      <c r="ARG47" s="134"/>
      <c r="ARH47" s="134"/>
      <c r="ARI47" s="134"/>
      <c r="ARJ47" s="134"/>
      <c r="ARK47" s="134"/>
      <c r="ARL47" s="134"/>
      <c r="ARM47" s="134"/>
      <c r="ARN47" s="134"/>
      <c r="ARO47" s="134"/>
      <c r="ARP47" s="134"/>
      <c r="ARQ47" s="134"/>
      <c r="ARR47" s="134"/>
      <c r="ARS47" s="134"/>
      <c r="ART47" s="134"/>
      <c r="ARU47" s="134"/>
      <c r="ARV47" s="134"/>
      <c r="ARW47" s="134"/>
      <c r="ARX47" s="134"/>
      <c r="ARY47" s="134"/>
      <c r="ARZ47" s="134"/>
      <c r="ASA47" s="134"/>
      <c r="ASB47" s="134"/>
      <c r="ASC47" s="134"/>
      <c r="ASD47" s="134"/>
      <c r="ASE47" s="134"/>
      <c r="ASF47" s="134"/>
      <c r="ASG47" s="134"/>
      <c r="ASH47" s="134"/>
      <c r="ASI47" s="134"/>
      <c r="ASJ47" s="134"/>
      <c r="ASK47" s="134"/>
      <c r="ASL47" s="134"/>
      <c r="ASM47" s="134"/>
      <c r="ASN47" s="134"/>
      <c r="ASO47" s="134"/>
      <c r="ASP47" s="134"/>
      <c r="ASQ47" s="134"/>
      <c r="ASR47" s="134"/>
      <c r="ASS47" s="134"/>
      <c r="AST47" s="134"/>
      <c r="ASU47" s="134"/>
      <c r="ASV47" s="134"/>
      <c r="ASW47" s="134"/>
      <c r="ASX47" s="134"/>
      <c r="ASY47" s="134"/>
      <c r="ASZ47" s="134"/>
      <c r="ATA47" s="134"/>
      <c r="ATB47" s="134"/>
      <c r="ATC47" s="134"/>
      <c r="ATD47" s="134"/>
      <c r="ATE47" s="134"/>
      <c r="ATF47" s="134"/>
      <c r="ATG47" s="134"/>
      <c r="ATH47" s="134"/>
      <c r="ATI47" s="134"/>
      <c r="ATJ47" s="134"/>
      <c r="ATK47" s="134"/>
      <c r="ATL47" s="134"/>
      <c r="ATM47" s="134"/>
      <c r="ATN47" s="134"/>
      <c r="ATO47" s="134"/>
      <c r="ATP47" s="134"/>
      <c r="ATQ47" s="134"/>
      <c r="ATR47" s="134"/>
      <c r="ATS47" s="134"/>
      <c r="ATT47" s="134"/>
      <c r="ATU47" s="134"/>
      <c r="ATV47" s="134"/>
      <c r="ATW47" s="134"/>
      <c r="ATX47" s="134"/>
      <c r="ATY47" s="134"/>
      <c r="ATZ47" s="134"/>
      <c r="AUA47" s="134"/>
      <c r="AUB47" s="134"/>
      <c r="AUC47" s="134"/>
      <c r="AUD47" s="134"/>
      <c r="AUE47" s="134"/>
      <c r="AUF47" s="134"/>
      <c r="AUG47" s="134"/>
      <c r="AUH47" s="134"/>
      <c r="AUI47" s="134"/>
      <c r="AUJ47" s="134"/>
      <c r="AUK47" s="134"/>
      <c r="AUL47" s="134"/>
      <c r="AUM47" s="134"/>
      <c r="AUN47" s="134"/>
      <c r="AUO47" s="134"/>
      <c r="AUP47" s="134"/>
      <c r="AUQ47" s="134"/>
      <c r="AUR47" s="134"/>
      <c r="AUS47" s="134"/>
      <c r="AUT47" s="134"/>
      <c r="AUU47" s="134"/>
      <c r="AUV47" s="134"/>
      <c r="AUW47" s="134"/>
      <c r="AUX47" s="134"/>
      <c r="AUY47" s="134"/>
      <c r="AUZ47" s="134"/>
      <c r="AVA47" s="134"/>
      <c r="AVB47" s="134"/>
      <c r="AVC47" s="134"/>
      <c r="AVD47" s="134"/>
      <c r="AVE47" s="134"/>
      <c r="AVF47" s="134"/>
      <c r="AVG47" s="134"/>
      <c r="AVH47" s="134"/>
      <c r="AVI47" s="134"/>
      <c r="AVJ47" s="134"/>
      <c r="AVK47" s="134"/>
      <c r="AVL47" s="134"/>
      <c r="AVM47" s="134"/>
      <c r="AVN47" s="134"/>
      <c r="AVO47" s="134"/>
      <c r="AVP47" s="134"/>
      <c r="AVQ47" s="134"/>
      <c r="AVR47" s="134"/>
      <c r="AVS47" s="134"/>
      <c r="AVT47" s="134"/>
      <c r="AVU47" s="134"/>
      <c r="AVV47" s="134"/>
      <c r="AVW47" s="134"/>
      <c r="AVX47" s="134"/>
      <c r="AVY47" s="134"/>
      <c r="AVZ47" s="134"/>
      <c r="AWA47" s="134"/>
      <c r="AWB47" s="134"/>
      <c r="AWC47" s="134"/>
      <c r="AWD47" s="134"/>
      <c r="AWE47" s="134"/>
      <c r="AWF47" s="134"/>
      <c r="AWG47" s="134"/>
      <c r="AWH47" s="134"/>
      <c r="AWI47" s="134"/>
      <c r="AWJ47" s="134"/>
      <c r="AWK47" s="134"/>
      <c r="AWL47" s="134"/>
      <c r="AWM47" s="134"/>
      <c r="AWN47" s="134"/>
      <c r="AWO47" s="134"/>
      <c r="AWP47" s="134"/>
      <c r="AWQ47" s="134"/>
      <c r="AWR47" s="134"/>
      <c r="AWS47" s="134"/>
      <c r="AWT47" s="134"/>
      <c r="AWU47" s="134"/>
      <c r="AWV47" s="134"/>
      <c r="AWW47" s="134"/>
      <c r="AWX47" s="134"/>
      <c r="AWY47" s="134"/>
      <c r="AWZ47" s="134"/>
      <c r="AXA47" s="134"/>
      <c r="AXB47" s="134"/>
      <c r="AXC47" s="134"/>
      <c r="AXD47" s="134"/>
      <c r="AXE47" s="134"/>
      <c r="AXF47" s="134"/>
      <c r="AXG47" s="134"/>
      <c r="AXH47" s="134"/>
      <c r="AXI47" s="134"/>
      <c r="AXJ47" s="134"/>
      <c r="AXK47" s="134"/>
      <c r="AXL47" s="134"/>
      <c r="AXM47" s="134"/>
      <c r="AXN47" s="134"/>
      <c r="AXO47" s="134"/>
      <c r="AXP47" s="134"/>
      <c r="AXQ47" s="134"/>
      <c r="AXR47" s="134"/>
      <c r="AXS47" s="134"/>
      <c r="AXT47" s="134"/>
      <c r="AXU47" s="134"/>
      <c r="AXV47" s="134"/>
      <c r="AXW47" s="134"/>
      <c r="AXX47" s="134"/>
      <c r="AXY47" s="134"/>
      <c r="AXZ47" s="134"/>
      <c r="AYA47" s="134"/>
      <c r="AYB47" s="134"/>
      <c r="AYC47" s="134"/>
      <c r="AYD47" s="134"/>
      <c r="AYE47" s="134"/>
      <c r="AYF47" s="134"/>
      <c r="AYG47" s="134"/>
      <c r="AYH47" s="134"/>
      <c r="AYI47" s="134"/>
      <c r="AYJ47" s="134"/>
      <c r="AYK47" s="134"/>
      <c r="AYL47" s="134"/>
      <c r="AYM47" s="134"/>
      <c r="AYN47" s="134"/>
      <c r="AYO47" s="134"/>
      <c r="AYP47" s="134"/>
      <c r="AYQ47" s="134"/>
      <c r="AYR47" s="134"/>
      <c r="AYS47" s="134"/>
      <c r="AYT47" s="134"/>
      <c r="AYU47" s="134"/>
      <c r="AYV47" s="134"/>
      <c r="AYW47" s="134"/>
      <c r="AYX47" s="134"/>
      <c r="AYY47" s="134"/>
      <c r="AYZ47" s="134"/>
      <c r="AZA47" s="134"/>
      <c r="AZB47" s="134"/>
      <c r="AZC47" s="134"/>
      <c r="AZD47" s="134"/>
      <c r="AZE47" s="134"/>
      <c r="AZF47" s="134"/>
      <c r="AZG47" s="134"/>
      <c r="AZH47" s="134"/>
      <c r="AZI47" s="134"/>
      <c r="AZJ47" s="134"/>
      <c r="AZK47" s="134"/>
      <c r="AZL47" s="134"/>
      <c r="AZM47" s="134"/>
      <c r="AZN47" s="134"/>
      <c r="AZO47" s="134"/>
      <c r="AZP47" s="134"/>
      <c r="AZQ47" s="134"/>
      <c r="AZR47" s="134"/>
      <c r="AZS47" s="134"/>
      <c r="AZT47" s="134"/>
      <c r="AZU47" s="134"/>
      <c r="AZV47" s="134"/>
      <c r="AZW47" s="134"/>
      <c r="AZX47" s="134"/>
      <c r="AZY47" s="134"/>
      <c r="AZZ47" s="134"/>
      <c r="BAA47" s="134"/>
      <c r="BAB47" s="134"/>
      <c r="BAC47" s="134"/>
      <c r="BAD47" s="134"/>
      <c r="BAE47" s="134"/>
      <c r="BAF47" s="134"/>
      <c r="BAG47" s="134"/>
      <c r="BAH47" s="134"/>
      <c r="BAI47" s="134"/>
      <c r="BAJ47" s="134"/>
      <c r="BAK47" s="134"/>
      <c r="BAL47" s="134"/>
      <c r="BAM47" s="134"/>
      <c r="BAN47" s="134"/>
      <c r="BAO47" s="134"/>
      <c r="BAP47" s="134"/>
      <c r="BAQ47" s="134"/>
      <c r="BAR47" s="134"/>
      <c r="BAS47" s="134"/>
      <c r="BAT47" s="134"/>
      <c r="BAU47" s="134"/>
      <c r="BAV47" s="134"/>
      <c r="BAW47" s="134"/>
      <c r="BAX47" s="134"/>
      <c r="BAY47" s="134"/>
      <c r="BAZ47" s="134"/>
      <c r="BBA47" s="134"/>
      <c r="BBB47" s="134"/>
      <c r="BBC47" s="134"/>
      <c r="BBD47" s="134"/>
      <c r="BBE47" s="134"/>
      <c r="BBF47" s="134"/>
      <c r="BBG47" s="134"/>
      <c r="BBH47" s="134"/>
      <c r="BBI47" s="134"/>
      <c r="BBJ47" s="134"/>
      <c r="BBK47" s="134"/>
      <c r="BBL47" s="134"/>
      <c r="BBM47" s="134"/>
      <c r="BBN47" s="134"/>
      <c r="BBO47" s="134"/>
      <c r="BBP47" s="134"/>
      <c r="BBQ47" s="134"/>
      <c r="BBR47" s="134"/>
      <c r="BBS47" s="134"/>
      <c r="BBT47" s="134"/>
      <c r="BBU47" s="134"/>
      <c r="BBV47" s="134"/>
      <c r="BBW47" s="134"/>
      <c r="BBX47" s="134"/>
      <c r="BBY47" s="134"/>
      <c r="BBZ47" s="134"/>
      <c r="BCA47" s="134"/>
      <c r="BCB47" s="134"/>
      <c r="BCC47" s="134"/>
      <c r="BCD47" s="134"/>
      <c r="BCE47" s="134"/>
      <c r="BCF47" s="134"/>
      <c r="BCG47" s="134"/>
      <c r="BCH47" s="134"/>
      <c r="BCI47" s="134"/>
      <c r="BCJ47" s="134"/>
      <c r="BCK47" s="134"/>
      <c r="BCL47" s="134"/>
      <c r="BCM47" s="134"/>
      <c r="BCN47" s="134"/>
      <c r="BCO47" s="134"/>
      <c r="BCP47" s="134"/>
      <c r="BCQ47" s="134"/>
      <c r="BCR47" s="134"/>
      <c r="BCS47" s="134"/>
      <c r="BCT47" s="134"/>
      <c r="BCU47" s="134"/>
      <c r="BCV47" s="134"/>
      <c r="BCW47" s="134"/>
      <c r="BCX47" s="134"/>
      <c r="BCY47" s="134"/>
      <c r="BCZ47" s="134"/>
      <c r="BDA47" s="134"/>
      <c r="BDB47" s="134"/>
      <c r="BDC47" s="134"/>
      <c r="BDD47" s="134"/>
      <c r="BDE47" s="134"/>
      <c r="BDF47" s="134"/>
      <c r="BDG47" s="134"/>
      <c r="BDH47" s="134"/>
      <c r="BDI47" s="134"/>
      <c r="BDJ47" s="134"/>
      <c r="BDK47" s="134"/>
      <c r="BDL47" s="134"/>
      <c r="BDM47" s="134"/>
      <c r="BDN47" s="134"/>
      <c r="BDO47" s="134"/>
      <c r="BDP47" s="134"/>
      <c r="BDQ47" s="134"/>
      <c r="BDR47" s="134"/>
      <c r="BDS47" s="134"/>
      <c r="BDT47" s="134"/>
      <c r="BDU47" s="134"/>
      <c r="BDV47" s="134"/>
      <c r="BDW47" s="134"/>
      <c r="BDX47" s="134"/>
      <c r="BDY47" s="134"/>
      <c r="BDZ47" s="134"/>
      <c r="BEA47" s="134"/>
      <c r="BEB47" s="134"/>
      <c r="BEC47" s="134"/>
      <c r="BED47" s="134"/>
      <c r="BEE47" s="134"/>
      <c r="BEF47" s="134"/>
      <c r="BEG47" s="134"/>
      <c r="BEH47" s="134"/>
      <c r="BEI47" s="134"/>
      <c r="BEJ47" s="134"/>
      <c r="BEK47" s="134"/>
      <c r="BEL47" s="134"/>
      <c r="BEM47" s="134"/>
      <c r="BEN47" s="134"/>
      <c r="BEO47" s="134"/>
      <c r="BEP47" s="134"/>
      <c r="BEQ47" s="134"/>
      <c r="BER47" s="134"/>
      <c r="BES47" s="134"/>
      <c r="BET47" s="134"/>
      <c r="BEU47" s="134"/>
      <c r="BEV47" s="134"/>
      <c r="BEW47" s="134"/>
      <c r="BEX47" s="134"/>
      <c r="BEY47" s="134"/>
      <c r="BEZ47" s="134"/>
      <c r="BFA47" s="134"/>
      <c r="BFB47" s="134"/>
      <c r="BFC47" s="134"/>
      <c r="BFD47" s="134"/>
      <c r="BFE47" s="134"/>
      <c r="BFF47" s="134"/>
      <c r="BFG47" s="134"/>
      <c r="BFH47" s="134"/>
      <c r="BFI47" s="134"/>
      <c r="BFJ47" s="134"/>
      <c r="BFK47" s="134"/>
      <c r="BFL47" s="134"/>
      <c r="BFM47" s="134"/>
      <c r="BFN47" s="134"/>
      <c r="BFO47" s="134"/>
      <c r="BFP47" s="134"/>
      <c r="BFQ47" s="134"/>
      <c r="BFR47" s="134"/>
      <c r="BFS47" s="134"/>
      <c r="BFT47" s="134"/>
      <c r="BFU47" s="134"/>
      <c r="BFV47" s="134"/>
      <c r="BFW47" s="134"/>
      <c r="BFX47" s="134"/>
      <c r="BFY47" s="134"/>
      <c r="BFZ47" s="134"/>
      <c r="BGA47" s="134"/>
      <c r="BGB47" s="134"/>
      <c r="BGC47" s="134"/>
      <c r="BGD47" s="134"/>
      <c r="BGE47" s="134"/>
      <c r="BGF47" s="134"/>
      <c r="BGG47" s="134"/>
      <c r="BGH47" s="134"/>
      <c r="BGI47" s="134"/>
      <c r="BGJ47" s="134"/>
      <c r="BGK47" s="134"/>
      <c r="BGL47" s="134"/>
      <c r="BGM47" s="134"/>
      <c r="BGN47" s="134"/>
      <c r="BGO47" s="134"/>
      <c r="BGP47" s="134"/>
      <c r="BGQ47" s="134"/>
      <c r="BGR47" s="134"/>
      <c r="BGS47" s="134"/>
      <c r="BGT47" s="134"/>
      <c r="BGU47" s="134"/>
      <c r="BGV47" s="134"/>
      <c r="BGW47" s="134"/>
      <c r="BGX47" s="134"/>
      <c r="BGY47" s="134"/>
      <c r="BGZ47" s="134"/>
      <c r="BHA47" s="134"/>
      <c r="BHB47" s="134"/>
      <c r="BHC47" s="134"/>
      <c r="BHD47" s="134"/>
      <c r="BHE47" s="134"/>
      <c r="BHF47" s="134"/>
      <c r="BHG47" s="134"/>
      <c r="BHH47" s="134"/>
      <c r="BHI47" s="134"/>
      <c r="BHJ47" s="134"/>
      <c r="BHK47" s="134"/>
      <c r="BHL47" s="134"/>
      <c r="BHM47" s="134"/>
      <c r="BHN47" s="134"/>
      <c r="BHO47" s="134"/>
      <c r="BHP47" s="134"/>
      <c r="BHQ47" s="134"/>
      <c r="BHR47" s="134"/>
      <c r="BHS47" s="134"/>
      <c r="BHT47" s="134"/>
      <c r="BHU47" s="134"/>
      <c r="BHV47" s="134"/>
      <c r="BHW47" s="134"/>
      <c r="BHX47" s="134"/>
      <c r="BHY47" s="134"/>
      <c r="BHZ47" s="134"/>
      <c r="BIA47" s="134"/>
      <c r="BIB47" s="134"/>
      <c r="BIC47" s="134"/>
      <c r="BID47" s="134"/>
      <c r="BIE47" s="134"/>
      <c r="BIF47" s="134"/>
      <c r="BIG47" s="134"/>
      <c r="BIH47" s="134"/>
      <c r="BII47" s="134"/>
      <c r="BIJ47" s="134"/>
      <c r="BIK47" s="134"/>
      <c r="BIL47" s="134"/>
      <c r="BIM47" s="134"/>
      <c r="BIN47" s="134"/>
      <c r="BIO47" s="134"/>
      <c r="BIP47" s="134"/>
      <c r="BIQ47" s="134"/>
      <c r="BIR47" s="134"/>
      <c r="BIS47" s="134"/>
      <c r="BIT47" s="134"/>
      <c r="BIU47" s="134"/>
      <c r="BIV47" s="134"/>
      <c r="BIW47" s="134"/>
      <c r="BIX47" s="134"/>
      <c r="BIY47" s="134"/>
      <c r="BIZ47" s="134"/>
      <c r="BJA47" s="134"/>
      <c r="BJB47" s="134"/>
      <c r="BJC47" s="134"/>
      <c r="BJD47" s="134"/>
      <c r="BJE47" s="134"/>
      <c r="BJF47" s="134"/>
      <c r="BJG47" s="134"/>
      <c r="BJH47" s="134"/>
      <c r="BJI47" s="134"/>
      <c r="BJJ47" s="134"/>
      <c r="BJK47" s="134"/>
      <c r="BJL47" s="134"/>
      <c r="BJM47" s="134"/>
      <c r="BJN47" s="134"/>
      <c r="BJO47" s="134"/>
      <c r="BJP47" s="134"/>
      <c r="BJQ47" s="134"/>
      <c r="BJR47" s="134"/>
      <c r="BJS47" s="134"/>
      <c r="BJT47" s="134"/>
      <c r="BJU47" s="134"/>
      <c r="BJV47" s="134"/>
      <c r="BJW47" s="134"/>
      <c r="BJX47" s="134"/>
      <c r="BJY47" s="134"/>
      <c r="BJZ47" s="134"/>
      <c r="BKA47" s="134"/>
      <c r="BKB47" s="134"/>
      <c r="BKC47" s="134"/>
      <c r="BKD47" s="134"/>
      <c r="BKE47" s="134"/>
      <c r="BKF47" s="134"/>
      <c r="BKG47" s="134"/>
      <c r="BKH47" s="134"/>
      <c r="BKI47" s="134"/>
      <c r="BKJ47" s="134"/>
      <c r="BKK47" s="134"/>
      <c r="BKL47" s="134"/>
      <c r="BKM47" s="134"/>
      <c r="BKN47" s="134"/>
      <c r="BKO47" s="134"/>
      <c r="BKP47" s="134"/>
      <c r="BKQ47" s="134"/>
      <c r="BKR47" s="134"/>
      <c r="BKS47" s="134"/>
      <c r="BKT47" s="134"/>
      <c r="BKU47" s="134"/>
      <c r="BKV47" s="134"/>
      <c r="BKW47" s="134"/>
      <c r="BKX47" s="134"/>
      <c r="BKY47" s="134"/>
      <c r="BKZ47" s="134"/>
      <c r="BLA47" s="134"/>
      <c r="BLB47" s="134"/>
      <c r="BLC47" s="134"/>
      <c r="BLD47" s="134"/>
      <c r="BLE47" s="134"/>
      <c r="BLF47" s="134"/>
      <c r="BLG47" s="134"/>
      <c r="BLH47" s="134"/>
      <c r="BLI47" s="134"/>
      <c r="BLJ47" s="134"/>
      <c r="BLK47" s="134"/>
      <c r="BLL47" s="134"/>
      <c r="BLM47" s="134"/>
      <c r="BLN47" s="134"/>
      <c r="BLO47" s="134"/>
      <c r="BLP47" s="134"/>
      <c r="BLQ47" s="134"/>
      <c r="BLR47" s="134"/>
      <c r="BLS47" s="134"/>
      <c r="BLT47" s="134"/>
      <c r="BLU47" s="134"/>
      <c r="BLV47" s="134"/>
      <c r="BLW47" s="134"/>
      <c r="BLX47" s="134"/>
      <c r="BLY47" s="134"/>
      <c r="BLZ47" s="134"/>
      <c r="BMA47" s="134"/>
      <c r="BMB47" s="134"/>
      <c r="BMC47" s="134"/>
      <c r="BMD47" s="134"/>
      <c r="BME47" s="134"/>
      <c r="BMF47" s="134"/>
      <c r="BMG47" s="134"/>
      <c r="BMH47" s="134"/>
      <c r="BMI47" s="134"/>
      <c r="BMJ47" s="134"/>
      <c r="BMK47" s="134"/>
      <c r="BML47" s="134"/>
      <c r="BMM47" s="134"/>
      <c r="BMN47" s="134"/>
      <c r="BMO47" s="134"/>
      <c r="BMP47" s="134"/>
      <c r="BMQ47" s="134"/>
      <c r="BMR47" s="134"/>
      <c r="BMS47" s="134"/>
      <c r="BMT47" s="134"/>
      <c r="BMU47" s="134"/>
      <c r="BMV47" s="134"/>
      <c r="BMW47" s="134"/>
      <c r="BMX47" s="134"/>
      <c r="BMY47" s="134"/>
      <c r="BMZ47" s="134"/>
      <c r="BNA47" s="134"/>
      <c r="BNB47" s="134"/>
      <c r="BNC47" s="134"/>
      <c r="BND47" s="134"/>
      <c r="BNE47" s="134"/>
      <c r="BNF47" s="134"/>
      <c r="BNG47" s="134"/>
      <c r="BNH47" s="134"/>
      <c r="BNI47" s="134"/>
      <c r="BNJ47" s="134"/>
      <c r="BNK47" s="134"/>
      <c r="BNL47" s="134"/>
      <c r="BNM47" s="134"/>
      <c r="BNN47" s="134"/>
      <c r="BNO47" s="134"/>
      <c r="BNP47" s="134"/>
      <c r="BNQ47" s="134"/>
      <c r="BNR47" s="134"/>
      <c r="BNS47" s="134"/>
      <c r="BNT47" s="134"/>
      <c r="BNU47" s="134"/>
      <c r="BNV47" s="134"/>
      <c r="BNW47" s="134"/>
      <c r="BNX47" s="134"/>
      <c r="BNY47" s="134"/>
      <c r="BNZ47" s="134"/>
      <c r="BOA47" s="134"/>
      <c r="BOB47" s="134"/>
      <c r="BOC47" s="134"/>
      <c r="BOD47" s="134"/>
      <c r="BOE47" s="134"/>
      <c r="BOF47" s="134"/>
      <c r="BOG47" s="134"/>
      <c r="BOH47" s="134"/>
      <c r="BOI47" s="134"/>
      <c r="BOJ47" s="134"/>
      <c r="BOK47" s="134"/>
      <c r="BOL47" s="134"/>
      <c r="BOM47" s="134"/>
      <c r="BON47" s="134"/>
      <c r="BOO47" s="134"/>
      <c r="BOP47" s="134"/>
      <c r="BOQ47" s="134"/>
      <c r="BOR47" s="134"/>
      <c r="BOS47" s="134"/>
      <c r="BOT47" s="134"/>
      <c r="BOU47" s="134"/>
      <c r="BOV47" s="134"/>
      <c r="BOW47" s="134"/>
      <c r="BOX47" s="134"/>
      <c r="BOY47" s="134"/>
      <c r="BOZ47" s="134"/>
      <c r="BPA47" s="134"/>
      <c r="BPB47" s="134"/>
      <c r="BPC47" s="134"/>
      <c r="BPD47" s="134"/>
      <c r="BPE47" s="134"/>
      <c r="BPF47" s="134"/>
      <c r="BPG47" s="134"/>
      <c r="BPH47" s="134"/>
      <c r="BPI47" s="134"/>
      <c r="BPJ47" s="134"/>
      <c r="BPK47" s="134"/>
      <c r="BPL47" s="134"/>
      <c r="BPM47" s="134"/>
      <c r="BPN47" s="134"/>
      <c r="BPO47" s="134"/>
      <c r="BPP47" s="134"/>
      <c r="BPQ47" s="134"/>
      <c r="BPR47" s="134"/>
      <c r="BPS47" s="134"/>
      <c r="BPT47" s="134"/>
      <c r="BPU47" s="134"/>
      <c r="BPV47" s="134"/>
      <c r="BPW47" s="134"/>
      <c r="BPX47" s="134"/>
      <c r="BPY47" s="134"/>
      <c r="BPZ47" s="134"/>
      <c r="BQA47" s="134"/>
      <c r="BQB47" s="134"/>
      <c r="BQC47" s="134"/>
      <c r="BQD47" s="134"/>
      <c r="BQE47" s="134"/>
      <c r="BQF47" s="134"/>
      <c r="BQG47" s="134"/>
      <c r="BQH47" s="134"/>
      <c r="BQI47" s="134"/>
      <c r="BQJ47" s="134"/>
      <c r="BQK47" s="134"/>
      <c r="BQL47" s="134"/>
      <c r="BQM47" s="134"/>
      <c r="BQN47" s="134"/>
      <c r="BQO47" s="134"/>
      <c r="BQP47" s="134"/>
      <c r="BQQ47" s="134"/>
      <c r="BQR47" s="134"/>
      <c r="BQS47" s="134"/>
      <c r="BQT47" s="134"/>
      <c r="BQU47" s="134"/>
      <c r="BQV47" s="134"/>
      <c r="BQW47" s="134"/>
      <c r="BQX47" s="134"/>
      <c r="BQY47" s="134"/>
      <c r="BQZ47" s="134"/>
      <c r="BRA47" s="134"/>
      <c r="BRB47" s="134"/>
      <c r="BRC47" s="134"/>
      <c r="BRD47" s="134"/>
      <c r="BRE47" s="134"/>
      <c r="BRF47" s="134"/>
      <c r="BRG47" s="134"/>
      <c r="BRH47" s="134"/>
      <c r="BRI47" s="134"/>
      <c r="BRJ47" s="134"/>
      <c r="BRK47" s="134"/>
      <c r="BRL47" s="134"/>
      <c r="BRM47" s="134"/>
      <c r="BRN47" s="134"/>
      <c r="BRO47" s="134"/>
      <c r="BRP47" s="134"/>
      <c r="BRQ47" s="134"/>
      <c r="BRR47" s="134"/>
      <c r="BRS47" s="134"/>
      <c r="BRT47" s="134"/>
      <c r="BRU47" s="134"/>
      <c r="BRV47" s="134"/>
      <c r="BRW47" s="134"/>
      <c r="BRX47" s="134"/>
      <c r="BRY47" s="134"/>
      <c r="BRZ47" s="134"/>
      <c r="BSA47" s="134"/>
      <c r="BSB47" s="134"/>
      <c r="BSC47" s="134"/>
      <c r="BSD47" s="134"/>
      <c r="BSE47" s="134"/>
      <c r="BSF47" s="134"/>
      <c r="BSG47" s="134"/>
      <c r="BSH47" s="134"/>
      <c r="BSI47" s="134"/>
      <c r="BSJ47" s="134"/>
      <c r="BSK47" s="134"/>
      <c r="BSL47" s="134"/>
      <c r="BSM47" s="134"/>
      <c r="BSN47" s="134"/>
      <c r="BSO47" s="134"/>
      <c r="BSP47" s="134"/>
      <c r="BSQ47" s="134"/>
      <c r="BSR47" s="134"/>
      <c r="BSS47" s="134"/>
      <c r="BST47" s="134"/>
      <c r="BSU47" s="134"/>
      <c r="BSV47" s="134"/>
      <c r="BSW47" s="134"/>
      <c r="BSX47" s="134"/>
      <c r="BSY47" s="134"/>
      <c r="BSZ47" s="134"/>
      <c r="BTA47" s="134"/>
      <c r="BTB47" s="134"/>
      <c r="BTC47" s="134"/>
      <c r="BTD47" s="134"/>
      <c r="BTE47" s="134"/>
      <c r="BTF47" s="134"/>
      <c r="BTG47" s="134"/>
      <c r="BTH47" s="134"/>
      <c r="BTI47" s="134"/>
      <c r="BTJ47" s="134"/>
      <c r="BTK47" s="134"/>
      <c r="BTL47" s="134"/>
      <c r="BTM47" s="134"/>
      <c r="BTN47" s="134"/>
      <c r="BTO47" s="134"/>
      <c r="BTP47" s="134"/>
      <c r="BTQ47" s="134"/>
      <c r="BTR47" s="134"/>
      <c r="BTS47" s="134"/>
      <c r="BTT47" s="134"/>
      <c r="BTU47" s="134"/>
      <c r="BTV47" s="134"/>
      <c r="BTW47" s="134"/>
      <c r="BTX47" s="134"/>
      <c r="BTY47" s="134"/>
      <c r="BTZ47" s="134"/>
      <c r="BUA47" s="134"/>
      <c r="BUB47" s="134"/>
      <c r="BUC47" s="134"/>
      <c r="BUD47" s="134"/>
      <c r="BUE47" s="134"/>
      <c r="BUF47" s="134"/>
      <c r="BUG47" s="134"/>
      <c r="BUH47" s="134"/>
      <c r="BUI47" s="134"/>
      <c r="BUJ47" s="134"/>
      <c r="BUK47" s="134"/>
      <c r="BUL47" s="134"/>
      <c r="BUM47" s="134"/>
      <c r="BUN47" s="134"/>
      <c r="BUO47" s="134"/>
      <c r="BUP47" s="134"/>
      <c r="BUQ47" s="134"/>
      <c r="BUR47" s="134"/>
      <c r="BUS47" s="134"/>
      <c r="BUT47" s="134"/>
      <c r="BUU47" s="134"/>
      <c r="BUV47" s="134"/>
      <c r="BUW47" s="134"/>
      <c r="BUX47" s="134"/>
      <c r="BUY47" s="134"/>
      <c r="BUZ47" s="134"/>
      <c r="BVA47" s="134"/>
      <c r="BVB47" s="134"/>
      <c r="BVC47" s="134"/>
      <c r="BVD47" s="134"/>
      <c r="BVE47" s="134"/>
      <c r="BVF47" s="134"/>
      <c r="BVG47" s="134"/>
      <c r="BVH47" s="134"/>
      <c r="BVI47" s="134"/>
      <c r="BVJ47" s="134"/>
      <c r="BVK47" s="134"/>
      <c r="BVL47" s="134"/>
      <c r="BVM47" s="134"/>
      <c r="BVN47" s="134"/>
      <c r="BVO47" s="134"/>
      <c r="BVP47" s="134"/>
      <c r="BVQ47" s="134"/>
      <c r="BVR47" s="134"/>
      <c r="BVS47" s="134"/>
      <c r="BVT47" s="134"/>
      <c r="BVU47" s="134"/>
      <c r="BVV47" s="134"/>
      <c r="BVW47" s="134"/>
      <c r="BVX47" s="134"/>
      <c r="BVY47" s="134"/>
      <c r="BVZ47" s="134"/>
      <c r="BWA47" s="134"/>
      <c r="BWB47" s="134"/>
      <c r="BWC47" s="134"/>
      <c r="BWD47" s="134"/>
      <c r="BWE47" s="134"/>
      <c r="BWF47" s="134"/>
      <c r="BWG47" s="134"/>
      <c r="BWH47" s="134"/>
      <c r="BWI47" s="134"/>
      <c r="BWJ47" s="134"/>
      <c r="BWK47" s="134"/>
      <c r="BWL47" s="134"/>
      <c r="BWM47" s="134"/>
      <c r="BWN47" s="134"/>
      <c r="BWO47" s="134"/>
      <c r="BWP47" s="134"/>
      <c r="BWQ47" s="134"/>
      <c r="BWR47" s="134"/>
      <c r="BWS47" s="134"/>
      <c r="BWT47" s="134"/>
      <c r="BWU47" s="134"/>
      <c r="BWV47" s="134"/>
      <c r="BWW47" s="134"/>
      <c r="BWX47" s="134"/>
      <c r="BWY47" s="134"/>
      <c r="BWZ47" s="134"/>
      <c r="BXA47" s="134"/>
      <c r="BXB47" s="134"/>
      <c r="BXC47" s="134"/>
      <c r="BXD47" s="134"/>
      <c r="BXE47" s="134"/>
      <c r="BXF47" s="134"/>
      <c r="BXG47" s="134"/>
      <c r="BXH47" s="134"/>
      <c r="BXI47" s="134"/>
      <c r="BXJ47" s="134"/>
      <c r="BXK47" s="134"/>
      <c r="BXL47" s="134"/>
      <c r="BXM47" s="134"/>
      <c r="BXN47" s="134"/>
      <c r="BXO47" s="134"/>
      <c r="BXP47" s="134"/>
      <c r="BXQ47" s="134"/>
      <c r="BXR47" s="134"/>
      <c r="BXS47" s="134"/>
      <c r="BXT47" s="134"/>
      <c r="BXU47" s="134"/>
      <c r="BXV47" s="134"/>
      <c r="BXW47" s="134"/>
      <c r="BXX47" s="134"/>
      <c r="BXY47" s="134"/>
      <c r="BXZ47" s="134"/>
      <c r="BYA47" s="134"/>
      <c r="BYB47" s="134"/>
      <c r="BYC47" s="134"/>
      <c r="BYD47" s="134"/>
      <c r="BYE47" s="134"/>
      <c r="BYF47" s="134"/>
      <c r="BYG47" s="134"/>
      <c r="BYH47" s="134"/>
      <c r="BYI47" s="134"/>
      <c r="BYJ47" s="134"/>
      <c r="BYK47" s="134"/>
      <c r="BYL47" s="134"/>
      <c r="BYM47" s="134"/>
      <c r="BYN47" s="134"/>
      <c r="BYO47" s="134"/>
      <c r="BYP47" s="134"/>
      <c r="BYQ47" s="134"/>
      <c r="BYR47" s="134"/>
      <c r="BYS47" s="134"/>
      <c r="BYT47" s="134"/>
      <c r="BYU47" s="134"/>
      <c r="BYV47" s="134"/>
      <c r="BYW47" s="134"/>
      <c r="BYX47" s="134"/>
      <c r="BYY47" s="134"/>
      <c r="BYZ47" s="134"/>
      <c r="BZA47" s="134"/>
      <c r="BZB47" s="134"/>
      <c r="BZC47" s="134"/>
      <c r="BZD47" s="134"/>
      <c r="BZE47" s="134"/>
      <c r="BZF47" s="134"/>
      <c r="BZG47" s="134"/>
      <c r="BZH47" s="134"/>
      <c r="BZI47" s="134"/>
      <c r="BZJ47" s="134"/>
      <c r="BZK47" s="134"/>
      <c r="BZL47" s="134"/>
      <c r="BZM47" s="134"/>
      <c r="BZN47" s="134"/>
      <c r="BZO47" s="134"/>
      <c r="BZP47" s="134"/>
      <c r="BZQ47" s="134"/>
      <c r="BZR47" s="134"/>
      <c r="BZS47" s="134"/>
      <c r="BZT47" s="134"/>
      <c r="BZU47" s="134"/>
      <c r="BZV47" s="134"/>
      <c r="BZW47" s="134"/>
      <c r="BZX47" s="134"/>
      <c r="BZY47" s="134"/>
      <c r="BZZ47" s="134"/>
      <c r="CAA47" s="134"/>
      <c r="CAB47" s="134"/>
      <c r="CAC47" s="134"/>
      <c r="CAD47" s="134"/>
      <c r="CAE47" s="134"/>
      <c r="CAF47" s="134"/>
      <c r="CAG47" s="134"/>
      <c r="CAH47" s="134"/>
      <c r="CAI47" s="134"/>
      <c r="CAJ47" s="134"/>
      <c r="CAK47" s="134"/>
      <c r="CAL47" s="134"/>
      <c r="CAM47" s="134"/>
      <c r="CAN47" s="134"/>
      <c r="CAO47" s="134"/>
      <c r="CAP47" s="134"/>
      <c r="CAQ47" s="134"/>
      <c r="CAR47" s="134"/>
      <c r="CAS47" s="134"/>
      <c r="CAT47" s="134"/>
      <c r="CAU47" s="134"/>
      <c r="CAV47" s="134"/>
      <c r="CAW47" s="134"/>
      <c r="CAX47" s="134"/>
      <c r="CAY47" s="134"/>
      <c r="CAZ47" s="134"/>
      <c r="CBA47" s="134"/>
      <c r="CBB47" s="134"/>
      <c r="CBC47" s="134"/>
      <c r="CBD47" s="134"/>
      <c r="CBE47" s="134"/>
      <c r="CBF47" s="134"/>
      <c r="CBG47" s="134"/>
      <c r="CBH47" s="134"/>
      <c r="CBI47" s="134"/>
      <c r="CBJ47" s="134"/>
      <c r="CBK47" s="134"/>
      <c r="CBL47" s="134"/>
      <c r="CBM47" s="134"/>
      <c r="CBN47" s="134"/>
      <c r="CBO47" s="134"/>
      <c r="CBP47" s="134"/>
      <c r="CBQ47" s="134"/>
      <c r="CBR47" s="134"/>
      <c r="CBS47" s="134"/>
      <c r="CBT47" s="134"/>
      <c r="CBU47" s="134"/>
      <c r="CBV47" s="134"/>
      <c r="CBW47" s="134"/>
      <c r="CBX47" s="134"/>
      <c r="CBY47" s="134"/>
      <c r="CBZ47" s="134"/>
      <c r="CCA47" s="134"/>
      <c r="CCB47" s="134"/>
      <c r="CCC47" s="134"/>
      <c r="CCD47" s="134"/>
      <c r="CCE47" s="134"/>
      <c r="CCF47" s="134"/>
      <c r="CCG47" s="134"/>
      <c r="CCH47" s="134"/>
      <c r="CCI47" s="134"/>
      <c r="CCJ47" s="134"/>
      <c r="CCK47" s="134"/>
      <c r="CCL47" s="134"/>
      <c r="CCM47" s="134"/>
      <c r="CCN47" s="134"/>
      <c r="CCO47" s="134"/>
      <c r="CCP47" s="134"/>
      <c r="CCQ47" s="134"/>
      <c r="CCR47" s="134"/>
      <c r="CCS47" s="134"/>
      <c r="CCT47" s="134"/>
      <c r="CCU47" s="134"/>
      <c r="CCV47" s="134"/>
      <c r="CCW47" s="134"/>
      <c r="CCX47" s="134"/>
      <c r="CCY47" s="134"/>
      <c r="CCZ47" s="134"/>
      <c r="CDA47" s="134"/>
      <c r="CDB47" s="134"/>
      <c r="CDC47" s="134"/>
      <c r="CDD47" s="134"/>
      <c r="CDE47" s="134"/>
      <c r="CDF47" s="134"/>
      <c r="CDG47" s="134"/>
      <c r="CDH47" s="134"/>
      <c r="CDI47" s="134"/>
      <c r="CDJ47" s="134"/>
      <c r="CDK47" s="134"/>
      <c r="CDL47" s="134"/>
      <c r="CDM47" s="134"/>
      <c r="CDN47" s="134"/>
      <c r="CDO47" s="134"/>
      <c r="CDP47" s="134"/>
      <c r="CDQ47" s="134"/>
      <c r="CDR47" s="134"/>
      <c r="CDS47" s="134"/>
      <c r="CDT47" s="134"/>
      <c r="CDU47" s="134"/>
      <c r="CDV47" s="134"/>
      <c r="CDW47" s="134"/>
      <c r="CDX47" s="134"/>
      <c r="CDY47" s="134"/>
      <c r="CDZ47" s="134"/>
      <c r="CEA47" s="134"/>
      <c r="CEB47" s="134"/>
      <c r="CEC47" s="134"/>
      <c r="CED47" s="134"/>
      <c r="CEE47" s="134"/>
      <c r="CEF47" s="134"/>
      <c r="CEG47" s="134"/>
      <c r="CEH47" s="134"/>
      <c r="CEI47" s="134"/>
      <c r="CEJ47" s="134"/>
      <c r="CEK47" s="134"/>
      <c r="CEL47" s="134"/>
      <c r="CEM47" s="134"/>
      <c r="CEN47" s="134"/>
      <c r="CEO47" s="134"/>
      <c r="CEP47" s="134"/>
      <c r="CEQ47" s="134"/>
      <c r="CER47" s="134"/>
      <c r="CES47" s="134"/>
      <c r="CET47" s="134"/>
      <c r="CEU47" s="134"/>
      <c r="CEV47" s="134"/>
      <c r="CEW47" s="134"/>
      <c r="CEX47" s="134"/>
      <c r="CEY47" s="134"/>
      <c r="CEZ47" s="134"/>
      <c r="CFA47" s="134"/>
      <c r="CFB47" s="134"/>
      <c r="CFC47" s="134"/>
      <c r="CFD47" s="134"/>
      <c r="CFE47" s="134"/>
      <c r="CFF47" s="134"/>
      <c r="CFG47" s="134"/>
      <c r="CFH47" s="134"/>
      <c r="CFI47" s="134"/>
      <c r="CFJ47" s="134"/>
      <c r="CFK47" s="134"/>
      <c r="CFL47" s="134"/>
      <c r="CFM47" s="134"/>
      <c r="CFN47" s="134"/>
      <c r="CFO47" s="134"/>
      <c r="CFP47" s="134"/>
      <c r="CFQ47" s="134"/>
      <c r="CFR47" s="134"/>
      <c r="CFS47" s="134"/>
      <c r="CFT47" s="134"/>
      <c r="CFU47" s="134"/>
      <c r="CFV47" s="134"/>
      <c r="CFW47" s="134"/>
      <c r="CFX47" s="134"/>
      <c r="CFY47" s="134"/>
      <c r="CFZ47" s="134"/>
      <c r="CGA47" s="134"/>
      <c r="CGB47" s="134"/>
      <c r="CGC47" s="134"/>
      <c r="CGD47" s="134"/>
      <c r="CGE47" s="134"/>
      <c r="CGF47" s="134"/>
      <c r="CGG47" s="134"/>
      <c r="CGH47" s="134"/>
      <c r="CGI47" s="134"/>
      <c r="CGJ47" s="134"/>
      <c r="CGK47" s="134"/>
      <c r="CGL47" s="134"/>
      <c r="CGM47" s="134"/>
      <c r="CGN47" s="134"/>
      <c r="CGO47" s="134"/>
      <c r="CGP47" s="134"/>
      <c r="CGQ47" s="134"/>
      <c r="CGR47" s="134"/>
      <c r="CGS47" s="134"/>
      <c r="CGT47" s="134"/>
      <c r="CGU47" s="134"/>
      <c r="CGV47" s="134"/>
      <c r="CGW47" s="134"/>
      <c r="CGX47" s="134"/>
      <c r="CGY47" s="134"/>
      <c r="CGZ47" s="134"/>
      <c r="CHA47" s="134"/>
      <c r="CHB47" s="134"/>
      <c r="CHC47" s="134"/>
      <c r="CHD47" s="134"/>
      <c r="CHE47" s="134"/>
      <c r="CHF47" s="134"/>
      <c r="CHG47" s="134"/>
      <c r="CHH47" s="134"/>
      <c r="CHI47" s="134"/>
      <c r="CHJ47" s="134"/>
      <c r="CHK47" s="134"/>
      <c r="CHL47" s="134"/>
      <c r="CHM47" s="134"/>
      <c r="CHN47" s="134"/>
      <c r="CHO47" s="134"/>
      <c r="CHP47" s="134"/>
      <c r="CHQ47" s="134"/>
      <c r="CHR47" s="134"/>
      <c r="CHS47" s="134"/>
      <c r="CHT47" s="134"/>
      <c r="CHU47" s="134"/>
      <c r="CHV47" s="134"/>
      <c r="CHW47" s="134"/>
      <c r="CHX47" s="134"/>
      <c r="CHY47" s="134"/>
      <c r="CHZ47" s="134"/>
      <c r="CIA47" s="134"/>
      <c r="CIB47" s="134"/>
      <c r="CIC47" s="134"/>
      <c r="CID47" s="134"/>
      <c r="CIE47" s="134"/>
      <c r="CIF47" s="134"/>
      <c r="CIG47" s="134"/>
      <c r="CIH47" s="134"/>
      <c r="CII47" s="134"/>
      <c r="CIJ47" s="134"/>
      <c r="CIK47" s="134"/>
      <c r="CIL47" s="134"/>
      <c r="CIM47" s="134"/>
      <c r="CIN47" s="134"/>
      <c r="CIO47" s="134"/>
      <c r="CIP47" s="134"/>
      <c r="CIQ47" s="134"/>
      <c r="CIR47" s="134"/>
      <c r="CIS47" s="134"/>
      <c r="CIT47" s="134"/>
      <c r="CIU47" s="134"/>
      <c r="CIV47" s="134"/>
      <c r="CIW47" s="134"/>
      <c r="CIX47" s="134"/>
      <c r="CIY47" s="134"/>
      <c r="CIZ47" s="134"/>
      <c r="CJA47" s="134"/>
      <c r="CJB47" s="134"/>
      <c r="CJC47" s="134"/>
      <c r="CJD47" s="134"/>
      <c r="CJE47" s="134"/>
      <c r="CJF47" s="134"/>
      <c r="CJG47" s="134"/>
      <c r="CJH47" s="134"/>
      <c r="CJI47" s="134"/>
      <c r="CJJ47" s="134"/>
      <c r="CJK47" s="134"/>
      <c r="CJL47" s="134"/>
      <c r="CJM47" s="134"/>
      <c r="CJN47" s="134"/>
      <c r="CJO47" s="134"/>
      <c r="CJP47" s="134"/>
      <c r="CJQ47" s="134"/>
      <c r="CJR47" s="134"/>
      <c r="CJS47" s="134"/>
      <c r="CJT47" s="134"/>
      <c r="CJU47" s="134"/>
      <c r="CJV47" s="134"/>
      <c r="CJW47" s="134"/>
      <c r="CJX47" s="134"/>
      <c r="CJY47" s="134"/>
      <c r="CJZ47" s="134"/>
      <c r="CKA47" s="134"/>
      <c r="CKB47" s="134"/>
      <c r="CKC47" s="134"/>
      <c r="CKD47" s="134"/>
      <c r="CKE47" s="134"/>
      <c r="CKF47" s="134"/>
      <c r="CKG47" s="134"/>
      <c r="CKH47" s="134"/>
      <c r="CKI47" s="134"/>
      <c r="CKJ47" s="134"/>
      <c r="CKK47" s="134"/>
      <c r="CKL47" s="134"/>
      <c r="CKM47" s="134"/>
      <c r="CKN47" s="134"/>
      <c r="CKO47" s="134"/>
      <c r="CKP47" s="134"/>
      <c r="CKQ47" s="134"/>
      <c r="CKR47" s="134"/>
      <c r="CKS47" s="134"/>
      <c r="CKT47" s="134"/>
      <c r="CKU47" s="134"/>
      <c r="CKV47" s="134"/>
      <c r="CKW47" s="134"/>
      <c r="CKX47" s="134"/>
      <c r="CKY47" s="134"/>
      <c r="CKZ47" s="134"/>
      <c r="CLA47" s="134"/>
      <c r="CLB47" s="134"/>
      <c r="CLC47" s="134"/>
      <c r="CLD47" s="134"/>
      <c r="CLE47" s="134"/>
      <c r="CLF47" s="134"/>
      <c r="CLG47" s="134"/>
      <c r="CLH47" s="134"/>
      <c r="CLI47" s="134"/>
      <c r="CLJ47" s="134"/>
      <c r="CLK47" s="134"/>
      <c r="CLL47" s="134"/>
      <c r="CLM47" s="134"/>
      <c r="CLN47" s="134"/>
      <c r="CLO47" s="134"/>
      <c r="CLP47" s="134"/>
      <c r="CLQ47" s="134"/>
      <c r="CLR47" s="134"/>
      <c r="CLS47" s="134"/>
      <c r="CLT47" s="134"/>
      <c r="CLU47" s="134"/>
      <c r="CLV47" s="134"/>
      <c r="CLW47" s="134"/>
      <c r="CLX47" s="134"/>
      <c r="CLY47" s="134"/>
      <c r="CLZ47" s="134"/>
      <c r="CMA47" s="134"/>
      <c r="CMB47" s="134"/>
      <c r="CMC47" s="134"/>
      <c r="CMD47" s="134"/>
      <c r="CME47" s="134"/>
      <c r="CMF47" s="134"/>
      <c r="CMG47" s="134"/>
      <c r="CMH47" s="134"/>
      <c r="CMI47" s="134"/>
      <c r="CMJ47" s="134"/>
      <c r="CMK47" s="134"/>
      <c r="CML47" s="134"/>
      <c r="CMM47" s="134"/>
      <c r="CMN47" s="134"/>
      <c r="CMO47" s="134"/>
      <c r="CMP47" s="134"/>
      <c r="CMQ47" s="134"/>
      <c r="CMR47" s="134"/>
      <c r="CMS47" s="134"/>
      <c r="CMT47" s="134"/>
      <c r="CMU47" s="134"/>
      <c r="CMV47" s="134"/>
      <c r="CMW47" s="134"/>
      <c r="CMX47" s="134"/>
      <c r="CMY47" s="134"/>
      <c r="CMZ47" s="134"/>
      <c r="CNA47" s="134"/>
      <c r="CNB47" s="134"/>
      <c r="CNC47" s="134"/>
      <c r="CND47" s="134"/>
      <c r="CNE47" s="134"/>
      <c r="CNF47" s="134"/>
      <c r="CNG47" s="134"/>
      <c r="CNH47" s="134"/>
      <c r="CNI47" s="134"/>
      <c r="CNJ47" s="134"/>
      <c r="CNK47" s="134"/>
      <c r="CNL47" s="134"/>
      <c r="CNM47" s="134"/>
      <c r="CNN47" s="134"/>
      <c r="CNO47" s="134"/>
      <c r="CNP47" s="134"/>
      <c r="CNQ47" s="134"/>
      <c r="CNR47" s="134"/>
      <c r="CNS47" s="134"/>
      <c r="CNT47" s="134"/>
      <c r="CNU47" s="134"/>
      <c r="CNV47" s="134"/>
      <c r="CNW47" s="134"/>
      <c r="CNX47" s="134"/>
      <c r="CNY47" s="134"/>
      <c r="CNZ47" s="134"/>
      <c r="COA47" s="134"/>
      <c r="COB47" s="134"/>
      <c r="COC47" s="134"/>
      <c r="COD47" s="134"/>
      <c r="COE47" s="134"/>
      <c r="COF47" s="134"/>
      <c r="COG47" s="134"/>
      <c r="COH47" s="134"/>
      <c r="COI47" s="134"/>
      <c r="COJ47" s="134"/>
      <c r="COK47" s="134"/>
      <c r="COL47" s="134"/>
      <c r="COM47" s="134"/>
      <c r="CON47" s="134"/>
      <c r="COO47" s="134"/>
      <c r="COP47" s="134"/>
      <c r="COQ47" s="134"/>
      <c r="COR47" s="134"/>
      <c r="COS47" s="134"/>
      <c r="COT47" s="134"/>
      <c r="COU47" s="134"/>
      <c r="COV47" s="134"/>
      <c r="COW47" s="134"/>
      <c r="COX47" s="134"/>
      <c r="COY47" s="134"/>
      <c r="COZ47" s="134"/>
      <c r="CPA47" s="134"/>
      <c r="CPB47" s="134"/>
      <c r="CPC47" s="134"/>
      <c r="CPD47" s="134"/>
      <c r="CPE47" s="134"/>
      <c r="CPF47" s="134"/>
      <c r="CPG47" s="134"/>
      <c r="CPH47" s="134"/>
      <c r="CPI47" s="134"/>
      <c r="CPJ47" s="134"/>
      <c r="CPK47" s="134"/>
      <c r="CPL47" s="134"/>
      <c r="CPM47" s="134"/>
      <c r="CPN47" s="134"/>
      <c r="CPO47" s="134"/>
      <c r="CPP47" s="134"/>
      <c r="CPQ47" s="134"/>
      <c r="CPR47" s="134"/>
      <c r="CPS47" s="134"/>
      <c r="CPT47" s="134"/>
      <c r="CPU47" s="134"/>
      <c r="CPV47" s="134"/>
      <c r="CPW47" s="134"/>
      <c r="CPX47" s="134"/>
      <c r="CPY47" s="134"/>
      <c r="CPZ47" s="134"/>
      <c r="CQA47" s="134"/>
      <c r="CQB47" s="134"/>
      <c r="CQC47" s="134"/>
      <c r="CQD47" s="134"/>
      <c r="CQE47" s="134"/>
      <c r="CQF47" s="134"/>
      <c r="CQG47" s="134"/>
      <c r="CQH47" s="134"/>
      <c r="CQI47" s="134"/>
      <c r="CQJ47" s="134"/>
      <c r="CQK47" s="134"/>
      <c r="CQL47" s="134"/>
      <c r="CQM47" s="134"/>
      <c r="CQN47" s="134"/>
      <c r="CQO47" s="134"/>
      <c r="CQP47" s="134"/>
      <c r="CQQ47" s="134"/>
      <c r="CQR47" s="134"/>
      <c r="CQS47" s="134"/>
      <c r="CQT47" s="134"/>
      <c r="CQU47" s="134"/>
      <c r="CQV47" s="134"/>
      <c r="CQW47" s="134"/>
      <c r="CQX47" s="134"/>
      <c r="CQY47" s="134"/>
      <c r="CQZ47" s="134"/>
      <c r="CRA47" s="134"/>
      <c r="CRB47" s="134"/>
      <c r="CRC47" s="134"/>
      <c r="CRD47" s="134"/>
      <c r="CRE47" s="134"/>
      <c r="CRF47" s="134"/>
      <c r="CRG47" s="134"/>
      <c r="CRH47" s="134"/>
      <c r="CRI47" s="134"/>
      <c r="CRJ47" s="134"/>
      <c r="CRK47" s="134"/>
      <c r="CRL47" s="134"/>
      <c r="CRM47" s="134"/>
      <c r="CRN47" s="134"/>
      <c r="CRO47" s="134"/>
      <c r="CRP47" s="134"/>
      <c r="CRQ47" s="134"/>
      <c r="CRR47" s="134"/>
      <c r="CRS47" s="134"/>
      <c r="CRT47" s="134"/>
      <c r="CRU47" s="134"/>
      <c r="CRV47" s="134"/>
      <c r="CRW47" s="134"/>
      <c r="CRX47" s="134"/>
      <c r="CRY47" s="134"/>
      <c r="CRZ47" s="134"/>
      <c r="CSA47" s="134"/>
      <c r="CSB47" s="134"/>
      <c r="CSC47" s="134"/>
      <c r="CSD47" s="134"/>
      <c r="CSE47" s="134"/>
      <c r="CSF47" s="134"/>
      <c r="CSG47" s="134"/>
      <c r="CSH47" s="134"/>
      <c r="CSI47" s="134"/>
      <c r="CSJ47" s="134"/>
      <c r="CSK47" s="134"/>
      <c r="CSL47" s="134"/>
      <c r="CSM47" s="134"/>
      <c r="CSN47" s="134"/>
      <c r="CSO47" s="134"/>
      <c r="CSP47" s="134"/>
      <c r="CSQ47" s="134"/>
      <c r="CSR47" s="134"/>
      <c r="CSS47" s="134"/>
      <c r="CST47" s="134"/>
      <c r="CSU47" s="134"/>
      <c r="CSV47" s="134"/>
      <c r="CSW47" s="134"/>
      <c r="CSX47" s="134"/>
      <c r="CSY47" s="134"/>
      <c r="CSZ47" s="134"/>
      <c r="CTA47" s="134"/>
      <c r="CTB47" s="134"/>
      <c r="CTC47" s="134"/>
      <c r="CTD47" s="134"/>
      <c r="CTE47" s="134"/>
      <c r="CTF47" s="134"/>
      <c r="CTG47" s="134"/>
      <c r="CTH47" s="134"/>
      <c r="CTI47" s="134"/>
      <c r="CTJ47" s="134"/>
      <c r="CTK47" s="134"/>
      <c r="CTL47" s="134"/>
      <c r="CTM47" s="134"/>
      <c r="CTN47" s="134"/>
      <c r="CTO47" s="134"/>
      <c r="CTP47" s="134"/>
      <c r="CTQ47" s="134"/>
      <c r="CTR47" s="134"/>
      <c r="CTS47" s="134"/>
      <c r="CTT47" s="134"/>
      <c r="CTU47" s="134"/>
      <c r="CTV47" s="134"/>
      <c r="CTW47" s="134"/>
      <c r="CTX47" s="134"/>
      <c r="CTY47" s="134"/>
      <c r="CTZ47" s="134"/>
      <c r="CUA47" s="134"/>
      <c r="CUB47" s="134"/>
      <c r="CUC47" s="134"/>
      <c r="CUD47" s="134"/>
      <c r="CUE47" s="134"/>
      <c r="CUF47" s="134"/>
      <c r="CUG47" s="134"/>
      <c r="CUH47" s="134"/>
      <c r="CUI47" s="134"/>
      <c r="CUJ47" s="134"/>
      <c r="CUK47" s="134"/>
      <c r="CUL47" s="134"/>
      <c r="CUM47" s="134"/>
      <c r="CUN47" s="134"/>
      <c r="CUO47" s="134"/>
      <c r="CUP47" s="134"/>
      <c r="CUQ47" s="134"/>
      <c r="CUR47" s="134"/>
      <c r="CUS47" s="134"/>
      <c r="CUT47" s="134"/>
      <c r="CUU47" s="134"/>
      <c r="CUV47" s="134"/>
      <c r="CUW47" s="134"/>
      <c r="CUX47" s="134"/>
      <c r="CUY47" s="134"/>
      <c r="CUZ47" s="134"/>
      <c r="CVA47" s="134"/>
      <c r="CVB47" s="134"/>
      <c r="CVC47" s="134"/>
      <c r="CVD47" s="134"/>
      <c r="CVE47" s="134"/>
      <c r="CVF47" s="134"/>
      <c r="CVG47" s="134"/>
      <c r="CVH47" s="134"/>
      <c r="CVI47" s="134"/>
      <c r="CVJ47" s="134"/>
      <c r="CVK47" s="134"/>
      <c r="CVL47" s="134"/>
      <c r="CVM47" s="134"/>
      <c r="CVN47" s="134"/>
      <c r="CVO47" s="134"/>
      <c r="CVP47" s="134"/>
      <c r="CVQ47" s="134"/>
      <c r="CVR47" s="134"/>
      <c r="CVS47" s="134"/>
      <c r="CVT47" s="134"/>
      <c r="CVU47" s="134"/>
      <c r="CVV47" s="134"/>
      <c r="CVW47" s="134"/>
      <c r="CVX47" s="134"/>
      <c r="CVY47" s="134"/>
      <c r="CVZ47" s="134"/>
      <c r="CWA47" s="134"/>
      <c r="CWB47" s="134"/>
      <c r="CWC47" s="134"/>
      <c r="CWD47" s="134"/>
      <c r="CWE47" s="134"/>
      <c r="CWF47" s="134"/>
      <c r="CWG47" s="134"/>
      <c r="CWH47" s="134"/>
      <c r="CWI47" s="134"/>
      <c r="CWJ47" s="134"/>
      <c r="CWK47" s="134"/>
      <c r="CWL47" s="134"/>
      <c r="CWM47" s="134"/>
      <c r="CWN47" s="134"/>
      <c r="CWO47" s="134"/>
      <c r="CWP47" s="134"/>
      <c r="CWQ47" s="134"/>
      <c r="CWR47" s="134"/>
      <c r="CWS47" s="134"/>
      <c r="CWT47" s="134"/>
      <c r="CWU47" s="134"/>
      <c r="CWV47" s="134"/>
      <c r="CWW47" s="134"/>
      <c r="CWX47" s="134"/>
      <c r="CWY47" s="134"/>
      <c r="CWZ47" s="134"/>
      <c r="CXA47" s="134"/>
      <c r="CXB47" s="134"/>
      <c r="CXC47" s="134"/>
      <c r="CXD47" s="134"/>
      <c r="CXE47" s="134"/>
      <c r="CXF47" s="134"/>
      <c r="CXG47" s="134"/>
      <c r="CXH47" s="134"/>
      <c r="CXI47" s="134"/>
      <c r="CXJ47" s="134"/>
      <c r="CXK47" s="134"/>
      <c r="CXL47" s="134"/>
      <c r="CXM47" s="134"/>
      <c r="CXN47" s="134"/>
      <c r="CXO47" s="134"/>
      <c r="CXP47" s="134"/>
      <c r="CXQ47" s="134"/>
      <c r="CXR47" s="134"/>
      <c r="CXS47" s="134"/>
      <c r="CXT47" s="134"/>
      <c r="CXU47" s="134"/>
      <c r="CXV47" s="134"/>
      <c r="CXW47" s="134"/>
      <c r="CXX47" s="134"/>
      <c r="CXY47" s="134"/>
      <c r="CXZ47" s="134"/>
      <c r="CYA47" s="134"/>
      <c r="CYB47" s="134"/>
      <c r="CYC47" s="134"/>
      <c r="CYD47" s="134"/>
      <c r="CYE47" s="134"/>
      <c r="CYF47" s="134"/>
      <c r="CYG47" s="134"/>
      <c r="CYH47" s="134"/>
      <c r="CYI47" s="134"/>
      <c r="CYJ47" s="134"/>
      <c r="CYK47" s="134"/>
      <c r="CYL47" s="134"/>
      <c r="CYM47" s="134"/>
      <c r="CYN47" s="134"/>
      <c r="CYO47" s="134"/>
      <c r="CYP47" s="134"/>
      <c r="CYQ47" s="134"/>
      <c r="CYR47" s="134"/>
      <c r="CYS47" s="134"/>
      <c r="CYT47" s="134"/>
      <c r="CYU47" s="134"/>
      <c r="CYV47" s="134"/>
      <c r="CYW47" s="134"/>
      <c r="CYX47" s="134"/>
      <c r="CYY47" s="134"/>
      <c r="CYZ47" s="134"/>
      <c r="CZA47" s="134"/>
      <c r="CZB47" s="134"/>
      <c r="CZC47" s="134"/>
      <c r="CZD47" s="134"/>
      <c r="CZE47" s="134"/>
      <c r="CZF47" s="134"/>
      <c r="CZG47" s="134"/>
      <c r="CZH47" s="134"/>
      <c r="CZI47" s="134"/>
      <c r="CZJ47" s="134"/>
      <c r="CZK47" s="134"/>
      <c r="CZL47" s="134"/>
      <c r="CZM47" s="134"/>
      <c r="CZN47" s="134"/>
      <c r="CZO47" s="134"/>
      <c r="CZP47" s="134"/>
      <c r="CZQ47" s="134"/>
      <c r="CZR47" s="134"/>
      <c r="CZS47" s="134"/>
      <c r="CZT47" s="134"/>
      <c r="CZU47" s="134"/>
      <c r="CZV47" s="134"/>
      <c r="CZW47" s="134"/>
      <c r="CZX47" s="134"/>
      <c r="CZY47" s="134"/>
      <c r="CZZ47" s="134"/>
      <c r="DAA47" s="134"/>
      <c r="DAB47" s="134"/>
      <c r="DAC47" s="134"/>
      <c r="DAD47" s="134"/>
      <c r="DAE47" s="134"/>
      <c r="DAF47" s="134"/>
      <c r="DAG47" s="134"/>
      <c r="DAH47" s="134"/>
      <c r="DAI47" s="134"/>
      <c r="DAJ47" s="134"/>
      <c r="DAK47" s="134"/>
      <c r="DAL47" s="134"/>
      <c r="DAM47" s="134"/>
      <c r="DAN47" s="134"/>
      <c r="DAO47" s="134"/>
      <c r="DAP47" s="134"/>
      <c r="DAQ47" s="134"/>
      <c r="DAR47" s="134"/>
      <c r="DAS47" s="134"/>
      <c r="DAT47" s="134"/>
      <c r="DAU47" s="134"/>
      <c r="DAV47" s="134"/>
      <c r="DAW47" s="134"/>
      <c r="DAX47" s="134"/>
      <c r="DAY47" s="134"/>
      <c r="DAZ47" s="134"/>
      <c r="DBA47" s="134"/>
      <c r="DBB47" s="134"/>
      <c r="DBC47" s="134"/>
      <c r="DBD47" s="134"/>
      <c r="DBE47" s="134"/>
      <c r="DBF47" s="134"/>
      <c r="DBG47" s="134"/>
      <c r="DBH47" s="134"/>
      <c r="DBI47" s="134"/>
      <c r="DBJ47" s="134"/>
      <c r="DBK47" s="134"/>
      <c r="DBL47" s="134"/>
      <c r="DBM47" s="134"/>
      <c r="DBN47" s="134"/>
      <c r="DBO47" s="134"/>
      <c r="DBP47" s="134"/>
      <c r="DBQ47" s="134"/>
      <c r="DBR47" s="134"/>
      <c r="DBS47" s="134"/>
      <c r="DBT47" s="134"/>
      <c r="DBU47" s="134"/>
      <c r="DBV47" s="134"/>
      <c r="DBW47" s="134"/>
      <c r="DBX47" s="134"/>
      <c r="DBY47" s="134"/>
      <c r="DBZ47" s="134"/>
      <c r="DCA47" s="134"/>
      <c r="DCB47" s="134"/>
      <c r="DCC47" s="134"/>
      <c r="DCD47" s="134"/>
      <c r="DCE47" s="134"/>
      <c r="DCF47" s="134"/>
      <c r="DCG47" s="134"/>
      <c r="DCH47" s="134"/>
      <c r="DCI47" s="134"/>
      <c r="DCJ47" s="134"/>
      <c r="DCK47" s="134"/>
      <c r="DCL47" s="134"/>
      <c r="DCM47" s="134"/>
      <c r="DCN47" s="134"/>
      <c r="DCO47" s="134"/>
      <c r="DCP47" s="134"/>
      <c r="DCQ47" s="134"/>
      <c r="DCR47" s="134"/>
      <c r="DCS47" s="134"/>
      <c r="DCT47" s="134"/>
      <c r="DCU47" s="134"/>
      <c r="DCV47" s="134"/>
      <c r="DCW47" s="134"/>
      <c r="DCX47" s="134"/>
      <c r="DCY47" s="134"/>
      <c r="DCZ47" s="134"/>
      <c r="DDA47" s="134"/>
      <c r="DDB47" s="134"/>
      <c r="DDC47" s="134"/>
      <c r="DDD47" s="134"/>
      <c r="DDE47" s="134"/>
      <c r="DDF47" s="134"/>
      <c r="DDG47" s="134"/>
      <c r="DDH47" s="134"/>
      <c r="DDI47" s="134"/>
      <c r="DDJ47" s="134"/>
      <c r="DDK47" s="134"/>
      <c r="DDL47" s="134"/>
      <c r="DDM47" s="134"/>
      <c r="DDN47" s="134"/>
      <c r="DDO47" s="134"/>
      <c r="DDP47" s="134"/>
      <c r="DDQ47" s="134"/>
      <c r="DDR47" s="134"/>
      <c r="DDS47" s="134"/>
      <c r="DDT47" s="134"/>
      <c r="DDU47" s="134"/>
      <c r="DDV47" s="134"/>
      <c r="DDW47" s="134"/>
      <c r="DDX47" s="134"/>
      <c r="DDY47" s="134"/>
      <c r="DDZ47" s="134"/>
      <c r="DEA47" s="134"/>
      <c r="DEB47" s="134"/>
      <c r="DEC47" s="134"/>
      <c r="DED47" s="134"/>
      <c r="DEE47" s="134"/>
      <c r="DEF47" s="134"/>
      <c r="DEG47" s="134"/>
      <c r="DEH47" s="134"/>
      <c r="DEI47" s="134"/>
      <c r="DEJ47" s="134"/>
      <c r="DEK47" s="134"/>
      <c r="DEL47" s="134"/>
      <c r="DEM47" s="134"/>
      <c r="DEN47" s="134"/>
      <c r="DEO47" s="134"/>
      <c r="DEP47" s="134"/>
      <c r="DEQ47" s="134"/>
      <c r="DER47" s="134"/>
      <c r="DES47" s="134"/>
      <c r="DET47" s="134"/>
      <c r="DEU47" s="134"/>
      <c r="DEV47" s="134"/>
      <c r="DEW47" s="134"/>
      <c r="DEX47" s="134"/>
      <c r="DEY47" s="134"/>
      <c r="DEZ47" s="134"/>
      <c r="DFA47" s="134"/>
      <c r="DFB47" s="134"/>
      <c r="DFC47" s="134"/>
      <c r="DFD47" s="134"/>
      <c r="DFE47" s="134"/>
      <c r="DFF47" s="134"/>
      <c r="DFG47" s="134"/>
      <c r="DFH47" s="134"/>
      <c r="DFI47" s="134"/>
      <c r="DFJ47" s="134"/>
      <c r="DFK47" s="134"/>
      <c r="DFL47" s="134"/>
      <c r="DFM47" s="134"/>
      <c r="DFN47" s="134"/>
      <c r="DFO47" s="134"/>
      <c r="DFP47" s="134"/>
      <c r="DFQ47" s="134"/>
      <c r="DFR47" s="134"/>
      <c r="DFS47" s="134"/>
      <c r="DFT47" s="134"/>
      <c r="DFU47" s="134"/>
      <c r="DFV47" s="134"/>
      <c r="DFW47" s="134"/>
      <c r="DFX47" s="134"/>
      <c r="DFY47" s="134"/>
      <c r="DFZ47" s="134"/>
      <c r="DGA47" s="134"/>
      <c r="DGB47" s="134"/>
      <c r="DGC47" s="134"/>
      <c r="DGD47" s="134"/>
      <c r="DGE47" s="134"/>
      <c r="DGF47" s="134"/>
      <c r="DGG47" s="134"/>
      <c r="DGH47" s="134"/>
      <c r="DGI47" s="134"/>
      <c r="DGJ47" s="134"/>
      <c r="DGK47" s="134"/>
      <c r="DGL47" s="134"/>
      <c r="DGM47" s="134"/>
      <c r="DGN47" s="134"/>
      <c r="DGO47" s="134"/>
      <c r="DGP47" s="134"/>
      <c r="DGQ47" s="134"/>
      <c r="DGR47" s="134"/>
      <c r="DGS47" s="134"/>
      <c r="DGT47" s="134"/>
      <c r="DGU47" s="134"/>
      <c r="DGV47" s="134"/>
      <c r="DGW47" s="134"/>
      <c r="DGX47" s="134"/>
      <c r="DGY47" s="134"/>
      <c r="DGZ47" s="134"/>
      <c r="DHA47" s="134"/>
      <c r="DHB47" s="134"/>
      <c r="DHC47" s="134"/>
      <c r="DHD47" s="134"/>
      <c r="DHE47" s="134"/>
      <c r="DHF47" s="134"/>
      <c r="DHG47" s="134"/>
      <c r="DHH47" s="134"/>
      <c r="DHI47" s="134"/>
      <c r="DHJ47" s="134"/>
      <c r="DHK47" s="134"/>
      <c r="DHL47" s="134"/>
      <c r="DHM47" s="134"/>
      <c r="DHN47" s="134"/>
      <c r="DHO47" s="134"/>
      <c r="DHP47" s="134"/>
      <c r="DHQ47" s="134"/>
      <c r="DHR47" s="134"/>
      <c r="DHS47" s="134"/>
      <c r="DHT47" s="134"/>
      <c r="DHU47" s="134"/>
      <c r="DHV47" s="134"/>
      <c r="DHW47" s="134"/>
      <c r="DHX47" s="134"/>
      <c r="DHY47" s="134"/>
      <c r="DHZ47" s="134"/>
      <c r="DIA47" s="134"/>
      <c r="DIB47" s="134"/>
      <c r="DIC47" s="134"/>
      <c r="DID47" s="134"/>
      <c r="DIE47" s="134"/>
      <c r="DIF47" s="134"/>
      <c r="DIG47" s="134"/>
      <c r="DIH47" s="134"/>
      <c r="DII47" s="134"/>
      <c r="DIJ47" s="134"/>
      <c r="DIK47" s="134"/>
      <c r="DIL47" s="134"/>
      <c r="DIM47" s="134"/>
      <c r="DIN47" s="134"/>
      <c r="DIO47" s="134"/>
      <c r="DIP47" s="134"/>
      <c r="DIQ47" s="134"/>
      <c r="DIR47" s="134"/>
      <c r="DIS47" s="134"/>
      <c r="DIT47" s="134"/>
      <c r="DIU47" s="134"/>
      <c r="DIV47" s="134"/>
      <c r="DIW47" s="134"/>
      <c r="DIX47" s="134"/>
      <c r="DIY47" s="134"/>
      <c r="DIZ47" s="134"/>
      <c r="DJA47" s="134"/>
      <c r="DJB47" s="134"/>
      <c r="DJC47" s="134"/>
      <c r="DJD47" s="134"/>
      <c r="DJE47" s="134"/>
      <c r="DJF47" s="134"/>
      <c r="DJG47" s="134"/>
      <c r="DJH47" s="134"/>
      <c r="DJI47" s="134"/>
      <c r="DJJ47" s="134"/>
      <c r="DJK47" s="134"/>
      <c r="DJL47" s="134"/>
      <c r="DJM47" s="134"/>
      <c r="DJN47" s="134"/>
      <c r="DJO47" s="134"/>
      <c r="DJP47" s="134"/>
      <c r="DJQ47" s="134"/>
      <c r="DJR47" s="134"/>
      <c r="DJS47" s="134"/>
      <c r="DJT47" s="134"/>
      <c r="DJU47" s="134"/>
      <c r="DJV47" s="134"/>
      <c r="DJW47" s="134"/>
      <c r="DJX47" s="134"/>
      <c r="DJY47" s="134"/>
      <c r="DJZ47" s="134"/>
      <c r="DKA47" s="134"/>
      <c r="DKB47" s="134"/>
      <c r="DKC47" s="134"/>
      <c r="DKD47" s="134"/>
      <c r="DKE47" s="134"/>
      <c r="DKF47" s="134"/>
      <c r="DKG47" s="134"/>
      <c r="DKH47" s="134"/>
      <c r="DKI47" s="134"/>
      <c r="DKJ47" s="134"/>
      <c r="DKK47" s="134"/>
      <c r="DKL47" s="134"/>
      <c r="DKM47" s="134"/>
      <c r="DKN47" s="134"/>
      <c r="DKO47" s="134"/>
      <c r="DKP47" s="134"/>
      <c r="DKQ47" s="134"/>
      <c r="DKR47" s="134"/>
      <c r="DKS47" s="134"/>
      <c r="DKT47" s="134"/>
      <c r="DKU47" s="134"/>
      <c r="DKV47" s="134"/>
      <c r="DKW47" s="134"/>
      <c r="DKX47" s="134"/>
      <c r="DKY47" s="134"/>
      <c r="DKZ47" s="134"/>
      <c r="DLA47" s="134"/>
      <c r="DLB47" s="134"/>
      <c r="DLC47" s="134"/>
      <c r="DLD47" s="134"/>
      <c r="DLE47" s="134"/>
      <c r="DLF47" s="134"/>
      <c r="DLG47" s="134"/>
      <c r="DLH47" s="134"/>
      <c r="DLI47" s="134"/>
      <c r="DLJ47" s="134"/>
      <c r="DLK47" s="134"/>
      <c r="DLL47" s="134"/>
      <c r="DLM47" s="134"/>
      <c r="DLN47" s="134"/>
      <c r="DLO47" s="134"/>
      <c r="DLP47" s="134"/>
      <c r="DLQ47" s="134"/>
      <c r="DLR47" s="134"/>
      <c r="DLS47" s="134"/>
      <c r="DLT47" s="134"/>
      <c r="DLU47" s="134"/>
      <c r="DLV47" s="134"/>
      <c r="DLW47" s="134"/>
      <c r="DLX47" s="134"/>
      <c r="DLY47" s="134"/>
      <c r="DLZ47" s="134"/>
      <c r="DMA47" s="134"/>
      <c r="DMB47" s="134"/>
      <c r="DMC47" s="134"/>
      <c r="DMD47" s="134"/>
      <c r="DME47" s="134"/>
      <c r="DMF47" s="134"/>
      <c r="DMG47" s="134"/>
      <c r="DMH47" s="134"/>
      <c r="DMI47" s="134"/>
      <c r="DMJ47" s="134"/>
      <c r="DMK47" s="134"/>
      <c r="DML47" s="134"/>
      <c r="DMM47" s="134"/>
      <c r="DMN47" s="134"/>
      <c r="DMO47" s="134"/>
      <c r="DMP47" s="134"/>
      <c r="DMQ47" s="134"/>
      <c r="DMR47" s="134"/>
      <c r="DMS47" s="134"/>
      <c r="DMT47" s="134"/>
      <c r="DMU47" s="134"/>
      <c r="DMV47" s="134"/>
      <c r="DMW47" s="134"/>
      <c r="DMX47" s="134"/>
      <c r="DMY47" s="134"/>
      <c r="DMZ47" s="134"/>
      <c r="DNA47" s="134"/>
      <c r="DNB47" s="134"/>
      <c r="DNC47" s="134"/>
      <c r="DND47" s="134"/>
      <c r="DNE47" s="134"/>
      <c r="DNF47" s="134"/>
      <c r="DNG47" s="134"/>
      <c r="DNH47" s="134"/>
      <c r="DNI47" s="134"/>
      <c r="DNJ47" s="134"/>
      <c r="DNK47" s="134"/>
      <c r="DNL47" s="134"/>
      <c r="DNM47" s="134"/>
      <c r="DNN47" s="134"/>
      <c r="DNO47" s="134"/>
      <c r="DNP47" s="134"/>
      <c r="DNQ47" s="134"/>
      <c r="DNR47" s="134"/>
      <c r="DNS47" s="134"/>
      <c r="DNT47" s="134"/>
      <c r="DNU47" s="134"/>
      <c r="DNV47" s="134"/>
      <c r="DNW47" s="134"/>
      <c r="DNX47" s="134"/>
      <c r="DNY47" s="134"/>
      <c r="DNZ47" s="134"/>
      <c r="DOA47" s="134"/>
      <c r="DOB47" s="134"/>
      <c r="DOC47" s="134"/>
      <c r="DOD47" s="134"/>
      <c r="DOE47" s="134"/>
      <c r="DOF47" s="134"/>
      <c r="DOG47" s="134"/>
      <c r="DOH47" s="134"/>
      <c r="DOI47" s="134"/>
      <c r="DOJ47" s="134"/>
      <c r="DOK47" s="134"/>
      <c r="DOL47" s="134"/>
      <c r="DOM47" s="134"/>
      <c r="DON47" s="134"/>
      <c r="DOO47" s="134"/>
      <c r="DOP47" s="134"/>
      <c r="DOQ47" s="134"/>
      <c r="DOR47" s="134"/>
      <c r="DOS47" s="134"/>
      <c r="DOT47" s="134"/>
      <c r="DOU47" s="134"/>
      <c r="DOV47" s="134"/>
      <c r="DOW47" s="134"/>
      <c r="DOX47" s="134"/>
      <c r="DOY47" s="134"/>
      <c r="DOZ47" s="134"/>
      <c r="DPA47" s="134"/>
      <c r="DPB47" s="134"/>
      <c r="DPC47" s="134"/>
      <c r="DPD47" s="134"/>
      <c r="DPE47" s="134"/>
      <c r="DPF47" s="134"/>
      <c r="DPG47" s="134"/>
      <c r="DPH47" s="134"/>
      <c r="DPI47" s="134"/>
      <c r="DPJ47" s="134"/>
      <c r="DPK47" s="134"/>
      <c r="DPL47" s="134"/>
      <c r="DPM47" s="134"/>
      <c r="DPN47" s="134"/>
      <c r="DPO47" s="134"/>
      <c r="DPP47" s="134"/>
      <c r="DPQ47" s="134"/>
      <c r="DPR47" s="134"/>
      <c r="DPS47" s="134"/>
      <c r="DPT47" s="134"/>
      <c r="DPU47" s="134"/>
      <c r="DPV47" s="134"/>
      <c r="DPW47" s="134"/>
      <c r="DPX47" s="134"/>
      <c r="DPY47" s="134"/>
      <c r="DPZ47" s="134"/>
      <c r="DQA47" s="134"/>
      <c r="DQB47" s="134"/>
      <c r="DQC47" s="134"/>
      <c r="DQD47" s="134"/>
      <c r="DQE47" s="134"/>
      <c r="DQF47" s="134"/>
      <c r="DQG47" s="134"/>
      <c r="DQH47" s="134"/>
      <c r="DQI47" s="134"/>
      <c r="DQJ47" s="134"/>
      <c r="DQK47" s="134"/>
      <c r="DQL47" s="134"/>
      <c r="DQM47" s="134"/>
      <c r="DQN47" s="134"/>
      <c r="DQO47" s="134"/>
      <c r="DQP47" s="134"/>
      <c r="DQQ47" s="134"/>
      <c r="DQR47" s="134"/>
      <c r="DQS47" s="134"/>
      <c r="DQT47" s="134"/>
      <c r="DQU47" s="134"/>
      <c r="DQV47" s="134"/>
      <c r="DQW47" s="134"/>
      <c r="DQX47" s="134"/>
      <c r="DQY47" s="134"/>
      <c r="DQZ47" s="134"/>
      <c r="DRA47" s="134"/>
      <c r="DRB47" s="134"/>
      <c r="DRC47" s="134"/>
      <c r="DRD47" s="134"/>
      <c r="DRE47" s="134"/>
      <c r="DRF47" s="134"/>
      <c r="DRG47" s="134"/>
      <c r="DRH47" s="134"/>
      <c r="DRI47" s="134"/>
      <c r="DRJ47" s="134"/>
      <c r="DRK47" s="134"/>
      <c r="DRL47" s="134"/>
      <c r="DRM47" s="134"/>
      <c r="DRN47" s="134"/>
      <c r="DRO47" s="134"/>
      <c r="DRP47" s="134"/>
      <c r="DRQ47" s="134"/>
      <c r="DRR47" s="134"/>
      <c r="DRS47" s="134"/>
      <c r="DRT47" s="134"/>
      <c r="DRU47" s="134"/>
      <c r="DRV47" s="134"/>
      <c r="DRW47" s="134"/>
      <c r="DRX47" s="134"/>
      <c r="DRY47" s="134"/>
      <c r="DRZ47" s="134"/>
      <c r="DSA47" s="134"/>
      <c r="DSB47" s="134"/>
      <c r="DSC47" s="134"/>
      <c r="DSD47" s="134"/>
      <c r="DSE47" s="134"/>
      <c r="DSF47" s="134"/>
      <c r="DSG47" s="134"/>
      <c r="DSH47" s="134"/>
      <c r="DSI47" s="134"/>
      <c r="DSJ47" s="134"/>
      <c r="DSK47" s="134"/>
      <c r="DSL47" s="134"/>
      <c r="DSM47" s="134"/>
      <c r="DSN47" s="134"/>
      <c r="DSO47" s="134"/>
      <c r="DSP47" s="134"/>
      <c r="DSQ47" s="134"/>
      <c r="DSR47" s="134"/>
      <c r="DSS47" s="134"/>
      <c r="DST47" s="134"/>
      <c r="DSU47" s="134"/>
      <c r="DSV47" s="134"/>
      <c r="DSW47" s="134"/>
      <c r="DSX47" s="134"/>
      <c r="DSY47" s="134"/>
      <c r="DSZ47" s="134"/>
      <c r="DTA47" s="134"/>
      <c r="DTB47" s="134"/>
      <c r="DTC47" s="134"/>
      <c r="DTD47" s="134"/>
      <c r="DTE47" s="134"/>
      <c r="DTF47" s="134"/>
      <c r="DTG47" s="134"/>
      <c r="DTH47" s="134"/>
      <c r="DTI47" s="134"/>
      <c r="DTJ47" s="134"/>
      <c r="DTK47" s="134"/>
      <c r="DTL47" s="134"/>
      <c r="DTM47" s="134"/>
      <c r="DTN47" s="134"/>
      <c r="DTO47" s="134"/>
      <c r="DTP47" s="134"/>
      <c r="DTQ47" s="134"/>
      <c r="DTR47" s="134"/>
      <c r="DTS47" s="134"/>
      <c r="DTT47" s="134"/>
      <c r="DTU47" s="134"/>
      <c r="DTV47" s="134"/>
      <c r="DTW47" s="134"/>
      <c r="DTX47" s="134"/>
      <c r="DTY47" s="134"/>
      <c r="DTZ47" s="134"/>
      <c r="DUA47" s="134"/>
      <c r="DUB47" s="134"/>
      <c r="DUC47" s="134"/>
      <c r="DUD47" s="134"/>
      <c r="DUE47" s="134"/>
      <c r="DUF47" s="134"/>
      <c r="DUG47" s="134"/>
      <c r="DUH47" s="134"/>
      <c r="DUI47" s="134"/>
      <c r="DUJ47" s="134"/>
      <c r="DUK47" s="134"/>
      <c r="DUL47" s="134"/>
      <c r="DUM47" s="134"/>
      <c r="DUN47" s="134"/>
      <c r="DUO47" s="134"/>
      <c r="DUP47" s="134"/>
      <c r="DUQ47" s="134"/>
      <c r="DUR47" s="134"/>
      <c r="DUS47" s="134"/>
      <c r="DUT47" s="134"/>
      <c r="DUU47" s="134"/>
      <c r="DUV47" s="134"/>
      <c r="DUW47" s="134"/>
      <c r="DUX47" s="134"/>
      <c r="DUY47" s="134"/>
      <c r="DUZ47" s="134"/>
      <c r="DVA47" s="134"/>
      <c r="DVB47" s="134"/>
      <c r="DVC47" s="134"/>
      <c r="DVD47" s="134"/>
      <c r="DVE47" s="134"/>
      <c r="DVF47" s="134"/>
      <c r="DVG47" s="134"/>
      <c r="DVH47" s="134"/>
      <c r="DVI47" s="134"/>
      <c r="DVJ47" s="134"/>
      <c r="DVK47" s="134"/>
      <c r="DVL47" s="134"/>
      <c r="DVM47" s="134"/>
      <c r="DVN47" s="134"/>
      <c r="DVO47" s="134"/>
      <c r="DVP47" s="134"/>
      <c r="DVQ47" s="134"/>
      <c r="DVR47" s="134"/>
      <c r="DVS47" s="134"/>
      <c r="DVT47" s="134"/>
      <c r="DVU47" s="134"/>
      <c r="DVV47" s="134"/>
      <c r="DVW47" s="134"/>
      <c r="DVX47" s="134"/>
      <c r="DVY47" s="134"/>
      <c r="DVZ47" s="134"/>
      <c r="DWA47" s="134"/>
      <c r="DWB47" s="134"/>
      <c r="DWC47" s="134"/>
      <c r="DWD47" s="134"/>
      <c r="DWE47" s="134"/>
      <c r="DWF47" s="134"/>
      <c r="DWG47" s="134"/>
      <c r="DWH47" s="134"/>
      <c r="DWI47" s="134"/>
      <c r="DWJ47" s="134"/>
      <c r="DWK47" s="134"/>
      <c r="DWL47" s="134"/>
      <c r="DWM47" s="134"/>
      <c r="DWN47" s="134"/>
      <c r="DWO47" s="134"/>
      <c r="DWP47" s="134"/>
      <c r="DWQ47" s="134"/>
      <c r="DWR47" s="134"/>
      <c r="DWS47" s="134"/>
      <c r="DWT47" s="134"/>
      <c r="DWU47" s="134"/>
      <c r="DWV47" s="134"/>
      <c r="DWW47" s="134"/>
      <c r="DWX47" s="134"/>
      <c r="DWY47" s="134"/>
      <c r="DWZ47" s="134"/>
      <c r="DXA47" s="134"/>
      <c r="DXB47" s="134"/>
      <c r="DXC47" s="134"/>
      <c r="DXD47" s="134"/>
      <c r="DXE47" s="134"/>
      <c r="DXF47" s="134"/>
      <c r="DXG47" s="134"/>
      <c r="DXH47" s="134"/>
      <c r="DXI47" s="134"/>
      <c r="DXJ47" s="134"/>
      <c r="DXK47" s="134"/>
      <c r="DXL47" s="134"/>
      <c r="DXM47" s="134"/>
      <c r="DXN47" s="134"/>
      <c r="DXO47" s="134"/>
      <c r="DXP47" s="134"/>
      <c r="DXQ47" s="134"/>
      <c r="DXR47" s="134"/>
      <c r="DXS47" s="134"/>
      <c r="DXT47" s="134"/>
      <c r="DXU47" s="134"/>
      <c r="DXV47" s="134"/>
      <c r="DXW47" s="134"/>
      <c r="DXX47" s="134"/>
      <c r="DXY47" s="134"/>
      <c r="DXZ47" s="134"/>
      <c r="DYA47" s="134"/>
      <c r="DYB47" s="134"/>
      <c r="DYC47" s="134"/>
      <c r="DYD47" s="134"/>
      <c r="DYE47" s="134"/>
      <c r="DYF47" s="134"/>
      <c r="DYG47" s="134"/>
      <c r="DYH47" s="134"/>
      <c r="DYI47" s="134"/>
      <c r="DYJ47" s="134"/>
      <c r="DYK47" s="134"/>
      <c r="DYL47" s="134"/>
      <c r="DYM47" s="134"/>
      <c r="DYN47" s="134"/>
      <c r="DYO47" s="134"/>
      <c r="DYP47" s="134"/>
      <c r="DYQ47" s="134"/>
      <c r="DYR47" s="134"/>
      <c r="DYS47" s="134"/>
      <c r="DYT47" s="134"/>
      <c r="DYU47" s="134"/>
      <c r="DYV47" s="134"/>
      <c r="DYW47" s="134"/>
      <c r="DYX47" s="134"/>
      <c r="DYY47" s="134"/>
      <c r="DYZ47" s="134"/>
      <c r="DZA47" s="134"/>
      <c r="DZB47" s="134"/>
      <c r="DZC47" s="134"/>
      <c r="DZD47" s="134"/>
      <c r="DZE47" s="134"/>
      <c r="DZF47" s="134"/>
      <c r="DZG47" s="134"/>
      <c r="DZH47" s="134"/>
      <c r="DZI47" s="134"/>
      <c r="DZJ47" s="134"/>
      <c r="DZK47" s="134"/>
      <c r="DZL47" s="134"/>
      <c r="DZM47" s="134"/>
      <c r="DZN47" s="134"/>
      <c r="DZO47" s="134"/>
      <c r="DZP47" s="134"/>
      <c r="DZQ47" s="134"/>
      <c r="DZR47" s="134"/>
      <c r="DZS47" s="134"/>
      <c r="DZT47" s="134"/>
      <c r="DZU47" s="134"/>
      <c r="DZV47" s="134"/>
      <c r="DZW47" s="134"/>
      <c r="DZX47" s="134"/>
      <c r="DZY47" s="134"/>
      <c r="DZZ47" s="134"/>
      <c r="EAA47" s="134"/>
      <c r="EAB47" s="134"/>
      <c r="EAC47" s="134"/>
      <c r="EAD47" s="134"/>
      <c r="EAE47" s="134"/>
      <c r="EAF47" s="134"/>
      <c r="EAG47" s="134"/>
      <c r="EAH47" s="134"/>
      <c r="EAI47" s="134"/>
      <c r="EAJ47" s="134"/>
      <c r="EAK47" s="134"/>
      <c r="EAL47" s="134"/>
      <c r="EAM47" s="134"/>
      <c r="EAN47" s="134"/>
      <c r="EAO47" s="134"/>
      <c r="EAP47" s="134"/>
      <c r="EAQ47" s="134"/>
      <c r="EAR47" s="134"/>
      <c r="EAS47" s="134"/>
      <c r="EAT47" s="134"/>
      <c r="EAU47" s="134"/>
      <c r="EAV47" s="134"/>
      <c r="EAW47" s="134"/>
      <c r="EAX47" s="134"/>
      <c r="EAY47" s="134"/>
      <c r="EAZ47" s="134"/>
      <c r="EBA47" s="134"/>
      <c r="EBB47" s="134"/>
      <c r="EBC47" s="134"/>
      <c r="EBD47" s="134"/>
      <c r="EBE47" s="134"/>
      <c r="EBF47" s="134"/>
      <c r="EBG47" s="134"/>
      <c r="EBH47" s="134"/>
      <c r="EBI47" s="134"/>
      <c r="EBJ47" s="134"/>
      <c r="EBK47" s="134"/>
      <c r="EBL47" s="134"/>
      <c r="EBM47" s="134"/>
      <c r="EBN47" s="134"/>
      <c r="EBO47" s="134"/>
      <c r="EBP47" s="134"/>
      <c r="EBQ47" s="134"/>
      <c r="EBR47" s="134"/>
      <c r="EBS47" s="134"/>
      <c r="EBT47" s="134"/>
      <c r="EBU47" s="134"/>
      <c r="EBV47" s="134"/>
      <c r="EBW47" s="134"/>
      <c r="EBX47" s="134"/>
      <c r="EBY47" s="134"/>
      <c r="EBZ47" s="134"/>
      <c r="ECA47" s="134"/>
      <c r="ECB47" s="134"/>
      <c r="ECC47" s="134"/>
      <c r="ECD47" s="134"/>
      <c r="ECE47" s="134"/>
      <c r="ECF47" s="134"/>
      <c r="ECG47" s="134"/>
      <c r="ECH47" s="134"/>
      <c r="ECI47" s="134"/>
      <c r="ECJ47" s="134"/>
      <c r="ECK47" s="134"/>
      <c r="ECL47" s="134"/>
      <c r="ECM47" s="134"/>
      <c r="ECN47" s="134"/>
      <c r="ECO47" s="134"/>
      <c r="ECP47" s="134"/>
      <c r="ECQ47" s="134"/>
      <c r="ECR47" s="134"/>
      <c r="ECS47" s="134"/>
      <c r="ECT47" s="134"/>
      <c r="ECU47" s="134"/>
      <c r="ECV47" s="134"/>
      <c r="ECW47" s="134"/>
      <c r="ECX47" s="134"/>
      <c r="ECY47" s="134"/>
      <c r="ECZ47" s="134"/>
      <c r="EDA47" s="134"/>
      <c r="EDB47" s="134"/>
      <c r="EDC47" s="134"/>
      <c r="EDD47" s="134"/>
      <c r="EDE47" s="134"/>
      <c r="EDF47" s="134"/>
      <c r="EDG47" s="134"/>
      <c r="EDH47" s="134"/>
      <c r="EDI47" s="134"/>
      <c r="EDJ47" s="134"/>
      <c r="EDK47" s="134"/>
      <c r="EDL47" s="134"/>
      <c r="EDM47" s="134"/>
      <c r="EDN47" s="134"/>
      <c r="EDO47" s="134"/>
      <c r="EDP47" s="134"/>
      <c r="EDQ47" s="134"/>
      <c r="EDR47" s="134"/>
      <c r="EDS47" s="134"/>
      <c r="EDT47" s="134"/>
      <c r="EDU47" s="134"/>
      <c r="EDV47" s="134"/>
      <c r="EDW47" s="134"/>
      <c r="EDX47" s="134"/>
      <c r="EDY47" s="134"/>
      <c r="EDZ47" s="134"/>
      <c r="EEA47" s="134"/>
      <c r="EEB47" s="134"/>
      <c r="EEC47" s="134"/>
      <c r="EED47" s="134"/>
      <c r="EEE47" s="134"/>
      <c r="EEF47" s="134"/>
      <c r="EEG47" s="134"/>
      <c r="EEH47" s="134"/>
      <c r="EEI47" s="134"/>
      <c r="EEJ47" s="134"/>
      <c r="EEK47" s="134"/>
      <c r="EEL47" s="134"/>
      <c r="EEM47" s="134"/>
      <c r="EEN47" s="134"/>
      <c r="EEO47" s="134"/>
      <c r="EEP47" s="134"/>
      <c r="EEQ47" s="134"/>
      <c r="EER47" s="134"/>
      <c r="EES47" s="134"/>
      <c r="EET47" s="134"/>
      <c r="EEU47" s="134"/>
      <c r="EEV47" s="134"/>
      <c r="EEW47" s="134"/>
      <c r="EEX47" s="134"/>
      <c r="EEY47" s="134"/>
      <c r="EEZ47" s="134"/>
      <c r="EFA47" s="134"/>
      <c r="EFB47" s="134"/>
      <c r="EFC47" s="134"/>
      <c r="EFD47" s="134"/>
      <c r="EFE47" s="134"/>
      <c r="EFF47" s="134"/>
      <c r="EFG47" s="134"/>
      <c r="EFH47" s="134"/>
      <c r="EFI47" s="134"/>
      <c r="EFJ47" s="134"/>
      <c r="EFK47" s="134"/>
      <c r="EFL47" s="134"/>
      <c r="EFM47" s="134"/>
      <c r="EFN47" s="134"/>
      <c r="EFO47" s="134"/>
      <c r="EFP47" s="134"/>
      <c r="EFQ47" s="134"/>
      <c r="EFR47" s="134"/>
      <c r="EFS47" s="134"/>
      <c r="EFT47" s="134"/>
      <c r="EFU47" s="134"/>
      <c r="EFV47" s="134"/>
      <c r="EFW47" s="134"/>
      <c r="EFX47" s="134"/>
      <c r="EFY47" s="134"/>
      <c r="EFZ47" s="134"/>
      <c r="EGA47" s="134"/>
      <c r="EGB47" s="134"/>
      <c r="EGC47" s="134"/>
      <c r="EGD47" s="134"/>
      <c r="EGE47" s="134"/>
      <c r="EGF47" s="134"/>
      <c r="EGG47" s="134"/>
      <c r="EGH47" s="134"/>
      <c r="EGI47" s="134"/>
      <c r="EGJ47" s="134"/>
      <c r="EGK47" s="134"/>
      <c r="EGL47" s="134"/>
      <c r="EGM47" s="134"/>
      <c r="EGN47" s="134"/>
      <c r="EGO47" s="134"/>
      <c r="EGP47" s="134"/>
      <c r="EGQ47" s="134"/>
      <c r="EGR47" s="134"/>
      <c r="EGS47" s="134"/>
      <c r="EGT47" s="134"/>
      <c r="EGU47" s="134"/>
      <c r="EGV47" s="134"/>
      <c r="EGW47" s="134"/>
      <c r="EGX47" s="134"/>
      <c r="EGY47" s="134"/>
      <c r="EGZ47" s="134"/>
      <c r="EHA47" s="134"/>
      <c r="EHB47" s="134"/>
      <c r="EHC47" s="134"/>
      <c r="EHD47" s="134"/>
      <c r="EHE47" s="134"/>
      <c r="EHF47" s="134"/>
      <c r="EHG47" s="134"/>
      <c r="EHH47" s="134"/>
      <c r="EHI47" s="134"/>
      <c r="EHJ47" s="134"/>
      <c r="EHK47" s="134"/>
      <c r="EHL47" s="134"/>
      <c r="EHM47" s="134"/>
      <c r="EHN47" s="134"/>
      <c r="EHO47" s="134"/>
      <c r="EHP47" s="134"/>
      <c r="EHQ47" s="134"/>
      <c r="EHR47" s="134"/>
      <c r="EHS47" s="134"/>
      <c r="EHT47" s="134"/>
      <c r="EHU47" s="134"/>
      <c r="EHV47" s="134"/>
      <c r="EHW47" s="134"/>
      <c r="EHX47" s="134"/>
      <c r="EHY47" s="134"/>
      <c r="EHZ47" s="134"/>
      <c r="EIA47" s="134"/>
      <c r="EIB47" s="134"/>
      <c r="EIC47" s="134"/>
      <c r="EID47" s="134"/>
      <c r="EIE47" s="134"/>
      <c r="EIF47" s="134"/>
      <c r="EIG47" s="134"/>
      <c r="EIH47" s="134"/>
      <c r="EII47" s="134"/>
      <c r="EIJ47" s="134"/>
      <c r="EIK47" s="134"/>
      <c r="EIL47" s="134"/>
      <c r="EIM47" s="134"/>
      <c r="EIN47" s="134"/>
      <c r="EIO47" s="134"/>
      <c r="EIP47" s="134"/>
      <c r="EIQ47" s="134"/>
      <c r="EIR47" s="134"/>
      <c r="EIS47" s="134"/>
      <c r="EIT47" s="134"/>
      <c r="EIU47" s="134"/>
      <c r="EIV47" s="134"/>
      <c r="EIW47" s="134"/>
      <c r="EIX47" s="134"/>
      <c r="EIY47" s="134"/>
      <c r="EIZ47" s="134"/>
      <c r="EJA47" s="134"/>
      <c r="EJB47" s="134"/>
      <c r="EJC47" s="134"/>
      <c r="EJD47" s="134"/>
      <c r="EJE47" s="134"/>
      <c r="EJF47" s="134"/>
      <c r="EJG47" s="134"/>
      <c r="EJH47" s="134"/>
      <c r="EJI47" s="134"/>
      <c r="EJJ47" s="134"/>
      <c r="EJK47" s="134"/>
      <c r="EJL47" s="134"/>
      <c r="EJM47" s="134"/>
      <c r="EJN47" s="134"/>
      <c r="EJO47" s="134"/>
      <c r="EJP47" s="134"/>
      <c r="EJQ47" s="134"/>
      <c r="EJR47" s="134"/>
      <c r="EJS47" s="134"/>
      <c r="EJT47" s="134"/>
      <c r="EJU47" s="134"/>
      <c r="EJV47" s="134"/>
      <c r="EJW47" s="134"/>
      <c r="EJX47" s="134"/>
      <c r="EJY47" s="134"/>
      <c r="EJZ47" s="134"/>
      <c r="EKA47" s="134"/>
      <c r="EKB47" s="134"/>
      <c r="EKC47" s="134"/>
      <c r="EKD47" s="134"/>
      <c r="EKE47" s="134"/>
      <c r="EKF47" s="134"/>
      <c r="EKG47" s="134"/>
      <c r="EKH47" s="134"/>
      <c r="EKI47" s="134"/>
      <c r="EKJ47" s="134"/>
      <c r="EKK47" s="134"/>
      <c r="EKL47" s="134"/>
      <c r="EKM47" s="134"/>
      <c r="EKN47" s="134"/>
      <c r="EKO47" s="134"/>
      <c r="EKP47" s="134"/>
      <c r="EKQ47" s="134"/>
      <c r="EKR47" s="134"/>
      <c r="EKS47" s="134"/>
      <c r="EKT47" s="134"/>
      <c r="EKU47" s="134"/>
      <c r="EKV47" s="134"/>
      <c r="EKW47" s="134"/>
      <c r="EKX47" s="134"/>
      <c r="EKY47" s="134"/>
      <c r="EKZ47" s="134"/>
      <c r="ELA47" s="134"/>
      <c r="ELB47" s="134"/>
      <c r="ELC47" s="134"/>
      <c r="ELD47" s="134"/>
      <c r="ELE47" s="134"/>
      <c r="ELF47" s="134"/>
      <c r="ELG47" s="134"/>
      <c r="ELH47" s="134"/>
      <c r="ELI47" s="134"/>
      <c r="ELJ47" s="134"/>
      <c r="ELK47" s="134"/>
      <c r="ELL47" s="134"/>
      <c r="ELM47" s="134"/>
      <c r="ELN47" s="134"/>
      <c r="ELO47" s="134"/>
      <c r="ELP47" s="134"/>
      <c r="ELQ47" s="134"/>
      <c r="ELR47" s="134"/>
      <c r="ELS47" s="134"/>
      <c r="ELT47" s="134"/>
      <c r="ELU47" s="134"/>
      <c r="ELV47" s="134"/>
      <c r="ELW47" s="134"/>
      <c r="ELX47" s="134"/>
      <c r="ELY47" s="134"/>
      <c r="ELZ47" s="134"/>
      <c r="EMA47" s="134"/>
      <c r="EMB47" s="134"/>
      <c r="EMC47" s="134"/>
      <c r="EMD47" s="134"/>
      <c r="EME47" s="134"/>
      <c r="EMF47" s="134"/>
      <c r="EMG47" s="134"/>
      <c r="EMH47" s="134"/>
      <c r="EMI47" s="134"/>
      <c r="EMJ47" s="134"/>
      <c r="EMK47" s="134"/>
      <c r="EML47" s="134"/>
      <c r="EMM47" s="134"/>
      <c r="EMN47" s="134"/>
      <c r="EMO47" s="134"/>
      <c r="EMP47" s="134"/>
      <c r="EMQ47" s="134"/>
      <c r="EMR47" s="134"/>
      <c r="EMS47" s="134"/>
      <c r="EMT47" s="134"/>
      <c r="EMU47" s="134"/>
      <c r="EMV47" s="134"/>
      <c r="EMW47" s="134"/>
      <c r="EMX47" s="134"/>
      <c r="EMY47" s="134"/>
      <c r="EMZ47" s="134"/>
      <c r="ENA47" s="134"/>
      <c r="ENB47" s="134"/>
      <c r="ENC47" s="134"/>
      <c r="END47" s="134"/>
      <c r="ENE47" s="134"/>
      <c r="ENF47" s="134"/>
      <c r="ENG47" s="134"/>
      <c r="ENH47" s="134"/>
      <c r="ENI47" s="134"/>
      <c r="ENJ47" s="134"/>
      <c r="ENK47" s="134"/>
      <c r="ENL47" s="134"/>
      <c r="ENM47" s="134"/>
      <c r="ENN47" s="134"/>
      <c r="ENO47" s="134"/>
      <c r="ENP47" s="134"/>
      <c r="ENQ47" s="134"/>
      <c r="ENR47" s="134"/>
      <c r="ENS47" s="134"/>
      <c r="ENT47" s="134"/>
      <c r="ENU47" s="134"/>
      <c r="ENV47" s="134"/>
      <c r="ENW47" s="134"/>
      <c r="ENX47" s="134"/>
      <c r="ENY47" s="134"/>
      <c r="ENZ47" s="134"/>
      <c r="EOA47" s="134"/>
      <c r="EOB47" s="134"/>
      <c r="EOC47" s="134"/>
      <c r="EOD47" s="134"/>
      <c r="EOE47" s="134"/>
      <c r="EOF47" s="134"/>
      <c r="EOG47" s="134"/>
      <c r="EOH47" s="134"/>
      <c r="EOI47" s="134"/>
      <c r="EOJ47" s="134"/>
      <c r="EOK47" s="134"/>
      <c r="EOL47" s="134"/>
      <c r="EOM47" s="134"/>
      <c r="EON47" s="134"/>
      <c r="EOO47" s="134"/>
      <c r="EOP47" s="134"/>
      <c r="EOQ47" s="134"/>
      <c r="EOR47" s="134"/>
      <c r="EOS47" s="134"/>
      <c r="EOT47" s="134"/>
      <c r="EOU47" s="134"/>
      <c r="EOV47" s="134"/>
      <c r="EOW47" s="134"/>
      <c r="EOX47" s="134"/>
      <c r="EOY47" s="134"/>
      <c r="EOZ47" s="134"/>
      <c r="EPA47" s="134"/>
      <c r="EPB47" s="134"/>
      <c r="EPC47" s="134"/>
      <c r="EPD47" s="134"/>
      <c r="EPE47" s="134"/>
      <c r="EPF47" s="134"/>
      <c r="EPG47" s="134"/>
      <c r="EPH47" s="134"/>
      <c r="EPI47" s="134"/>
      <c r="EPJ47" s="134"/>
      <c r="EPK47" s="134"/>
      <c r="EPL47" s="134"/>
      <c r="EPM47" s="134"/>
      <c r="EPN47" s="134"/>
      <c r="EPO47" s="134"/>
      <c r="EPP47" s="134"/>
      <c r="EPQ47" s="134"/>
      <c r="EPR47" s="134"/>
      <c r="EPS47" s="134"/>
      <c r="EPT47" s="134"/>
      <c r="EPU47" s="134"/>
      <c r="EPV47" s="134"/>
      <c r="EPW47" s="134"/>
      <c r="EPX47" s="134"/>
      <c r="EPY47" s="134"/>
      <c r="EPZ47" s="134"/>
      <c r="EQA47" s="134"/>
      <c r="EQB47" s="134"/>
      <c r="EQC47" s="134"/>
      <c r="EQD47" s="134"/>
      <c r="EQE47" s="134"/>
      <c r="EQF47" s="134"/>
      <c r="EQG47" s="134"/>
      <c r="EQH47" s="134"/>
      <c r="EQI47" s="134"/>
      <c r="EQJ47" s="134"/>
      <c r="EQK47" s="134"/>
      <c r="EQL47" s="134"/>
      <c r="EQM47" s="134"/>
      <c r="EQN47" s="134"/>
      <c r="EQO47" s="134"/>
      <c r="EQP47" s="134"/>
      <c r="EQQ47" s="134"/>
      <c r="EQR47" s="134"/>
      <c r="EQS47" s="134"/>
      <c r="EQT47" s="134"/>
      <c r="EQU47" s="134"/>
      <c r="EQV47" s="134"/>
      <c r="EQW47" s="134"/>
      <c r="EQX47" s="134"/>
      <c r="EQY47" s="134"/>
      <c r="EQZ47" s="134"/>
      <c r="ERA47" s="134"/>
      <c r="ERB47" s="134"/>
      <c r="ERC47" s="134"/>
      <c r="ERD47" s="134"/>
      <c r="ERE47" s="134"/>
      <c r="ERF47" s="134"/>
      <c r="ERG47" s="134"/>
      <c r="ERH47" s="134"/>
      <c r="ERI47" s="134"/>
      <c r="ERJ47" s="134"/>
      <c r="ERK47" s="134"/>
      <c r="ERL47" s="134"/>
      <c r="ERM47" s="134"/>
      <c r="ERN47" s="134"/>
      <c r="ERO47" s="134"/>
      <c r="ERP47" s="134"/>
      <c r="ERQ47" s="134"/>
      <c r="ERR47" s="134"/>
      <c r="ERS47" s="134"/>
      <c r="ERT47" s="134"/>
      <c r="ERU47" s="134"/>
      <c r="ERV47" s="134"/>
      <c r="ERW47" s="134"/>
      <c r="ERX47" s="134"/>
      <c r="ERY47" s="134"/>
      <c r="ERZ47" s="134"/>
      <c r="ESA47" s="134"/>
      <c r="ESB47" s="134"/>
      <c r="ESC47" s="134"/>
      <c r="ESD47" s="134"/>
      <c r="ESE47" s="134"/>
      <c r="ESF47" s="134"/>
      <c r="ESG47" s="134"/>
      <c r="ESH47" s="134"/>
      <c r="ESI47" s="134"/>
      <c r="ESJ47" s="134"/>
      <c r="ESK47" s="134"/>
      <c r="ESL47" s="134"/>
      <c r="ESM47" s="134"/>
      <c r="ESN47" s="134"/>
      <c r="ESO47" s="134"/>
      <c r="ESP47" s="134"/>
      <c r="ESQ47" s="134"/>
      <c r="ESR47" s="134"/>
      <c r="ESS47" s="134"/>
      <c r="EST47" s="134"/>
      <c r="ESU47" s="134"/>
      <c r="ESV47" s="134"/>
      <c r="ESW47" s="134"/>
      <c r="ESX47" s="134"/>
      <c r="ESY47" s="134"/>
      <c r="ESZ47" s="134"/>
      <c r="ETA47" s="134"/>
      <c r="ETB47" s="134"/>
      <c r="ETC47" s="134"/>
      <c r="ETD47" s="134"/>
      <c r="ETE47" s="134"/>
      <c r="ETF47" s="134"/>
      <c r="ETG47" s="134"/>
      <c r="ETH47" s="134"/>
      <c r="ETI47" s="134"/>
      <c r="ETJ47" s="134"/>
      <c r="ETK47" s="134"/>
      <c r="ETL47" s="134"/>
      <c r="ETM47" s="134"/>
      <c r="ETN47" s="134"/>
      <c r="ETO47" s="134"/>
      <c r="ETP47" s="134"/>
      <c r="ETQ47" s="134"/>
      <c r="ETR47" s="134"/>
      <c r="ETS47" s="134"/>
      <c r="ETT47" s="134"/>
      <c r="ETU47" s="134"/>
      <c r="ETV47" s="134"/>
      <c r="ETW47" s="134"/>
      <c r="ETX47" s="134"/>
      <c r="ETY47" s="134"/>
      <c r="ETZ47" s="134"/>
      <c r="EUA47" s="134"/>
      <c r="EUB47" s="134"/>
      <c r="EUC47" s="134"/>
      <c r="EUD47" s="134"/>
      <c r="EUE47" s="134"/>
      <c r="EUF47" s="134"/>
      <c r="EUG47" s="134"/>
      <c r="EUH47" s="134"/>
      <c r="EUI47" s="134"/>
      <c r="EUJ47" s="134"/>
      <c r="EUK47" s="134"/>
      <c r="EUL47" s="134"/>
      <c r="EUM47" s="134"/>
      <c r="EUN47" s="134"/>
      <c r="EUO47" s="134"/>
      <c r="EUP47" s="134"/>
      <c r="EUQ47" s="134"/>
      <c r="EUR47" s="134"/>
      <c r="EUS47" s="134"/>
      <c r="EUT47" s="134"/>
      <c r="EUU47" s="134"/>
      <c r="EUV47" s="134"/>
      <c r="EUW47" s="134"/>
      <c r="EUX47" s="134"/>
      <c r="EUY47" s="134"/>
      <c r="EUZ47" s="134"/>
      <c r="EVA47" s="134"/>
      <c r="EVB47" s="134"/>
      <c r="EVC47" s="134"/>
      <c r="EVD47" s="134"/>
      <c r="EVE47" s="134"/>
      <c r="EVF47" s="134"/>
      <c r="EVG47" s="134"/>
      <c r="EVH47" s="134"/>
      <c r="EVI47" s="134"/>
      <c r="EVJ47" s="134"/>
      <c r="EVK47" s="134"/>
      <c r="EVL47" s="134"/>
      <c r="EVM47" s="134"/>
      <c r="EVN47" s="134"/>
      <c r="EVO47" s="134"/>
      <c r="EVP47" s="134"/>
      <c r="EVQ47" s="134"/>
      <c r="EVR47" s="134"/>
      <c r="EVS47" s="134"/>
      <c r="EVT47" s="134"/>
      <c r="EVU47" s="134"/>
      <c r="EVV47" s="134"/>
      <c r="EVW47" s="134"/>
      <c r="EVX47" s="134"/>
      <c r="EVY47" s="134"/>
      <c r="EVZ47" s="134"/>
      <c r="EWA47" s="134"/>
      <c r="EWB47" s="134"/>
      <c r="EWC47" s="134"/>
      <c r="EWD47" s="134"/>
      <c r="EWE47" s="134"/>
      <c r="EWF47" s="134"/>
      <c r="EWG47" s="134"/>
      <c r="EWH47" s="134"/>
      <c r="EWI47" s="134"/>
      <c r="EWJ47" s="134"/>
      <c r="EWK47" s="134"/>
      <c r="EWL47" s="134"/>
      <c r="EWM47" s="134"/>
      <c r="EWN47" s="134"/>
      <c r="EWO47" s="134"/>
      <c r="EWP47" s="134"/>
      <c r="EWQ47" s="134"/>
      <c r="EWR47" s="134"/>
      <c r="EWS47" s="134"/>
      <c r="EWT47" s="134"/>
      <c r="EWU47" s="134"/>
      <c r="EWV47" s="134"/>
      <c r="EWW47" s="134"/>
      <c r="EWX47" s="134"/>
      <c r="EWY47" s="134"/>
      <c r="EWZ47" s="134"/>
      <c r="EXA47" s="134"/>
      <c r="EXB47" s="134"/>
      <c r="EXC47" s="134"/>
      <c r="EXD47" s="134"/>
      <c r="EXE47" s="134"/>
      <c r="EXF47" s="134"/>
      <c r="EXG47" s="134"/>
      <c r="EXH47" s="134"/>
      <c r="EXI47" s="134"/>
      <c r="EXJ47" s="134"/>
      <c r="EXK47" s="134"/>
      <c r="EXL47" s="134"/>
      <c r="EXM47" s="134"/>
      <c r="EXN47" s="134"/>
      <c r="EXO47" s="134"/>
      <c r="EXP47" s="134"/>
      <c r="EXQ47" s="134"/>
      <c r="EXR47" s="134"/>
      <c r="EXS47" s="134"/>
      <c r="EXT47" s="134"/>
      <c r="EXU47" s="134"/>
      <c r="EXV47" s="134"/>
      <c r="EXW47" s="134"/>
      <c r="EXX47" s="134"/>
      <c r="EXY47" s="134"/>
      <c r="EXZ47" s="134"/>
      <c r="EYA47" s="134"/>
      <c r="EYB47" s="134"/>
      <c r="EYC47" s="134"/>
      <c r="EYD47" s="134"/>
      <c r="EYE47" s="134"/>
      <c r="EYF47" s="134"/>
      <c r="EYG47" s="134"/>
      <c r="EYH47" s="134"/>
      <c r="EYI47" s="134"/>
      <c r="EYJ47" s="134"/>
      <c r="EYK47" s="134"/>
      <c r="EYL47" s="134"/>
      <c r="EYM47" s="134"/>
      <c r="EYN47" s="134"/>
      <c r="EYO47" s="134"/>
      <c r="EYP47" s="134"/>
      <c r="EYQ47" s="134"/>
      <c r="EYR47" s="134"/>
      <c r="EYS47" s="134"/>
      <c r="EYT47" s="134"/>
      <c r="EYU47" s="134"/>
      <c r="EYV47" s="134"/>
      <c r="EYW47" s="134"/>
      <c r="EYX47" s="134"/>
      <c r="EYY47" s="134"/>
      <c r="EYZ47" s="134"/>
      <c r="EZA47" s="134"/>
      <c r="EZB47" s="134"/>
      <c r="EZC47" s="134"/>
      <c r="EZD47" s="134"/>
      <c r="EZE47" s="134"/>
      <c r="EZF47" s="134"/>
      <c r="EZG47" s="134"/>
      <c r="EZH47" s="134"/>
      <c r="EZI47" s="134"/>
      <c r="EZJ47" s="134"/>
      <c r="EZK47" s="134"/>
      <c r="EZL47" s="134"/>
      <c r="EZM47" s="134"/>
      <c r="EZN47" s="134"/>
      <c r="EZO47" s="134"/>
      <c r="EZP47" s="134"/>
      <c r="EZQ47" s="134"/>
      <c r="EZR47" s="134"/>
      <c r="EZS47" s="134"/>
      <c r="EZT47" s="134"/>
      <c r="EZU47" s="134"/>
      <c r="EZV47" s="134"/>
      <c r="EZW47" s="134"/>
      <c r="EZX47" s="134"/>
      <c r="EZY47" s="134"/>
      <c r="EZZ47" s="134"/>
      <c r="FAA47" s="134"/>
      <c r="FAB47" s="134"/>
      <c r="FAC47" s="134"/>
      <c r="FAD47" s="134"/>
      <c r="FAE47" s="134"/>
      <c r="FAF47" s="134"/>
      <c r="FAG47" s="134"/>
      <c r="FAH47" s="134"/>
      <c r="FAI47" s="134"/>
      <c r="FAJ47" s="134"/>
      <c r="FAK47" s="134"/>
      <c r="FAL47" s="134"/>
      <c r="FAM47" s="134"/>
      <c r="FAN47" s="134"/>
      <c r="FAO47" s="134"/>
      <c r="FAP47" s="134"/>
      <c r="FAQ47" s="134"/>
      <c r="FAR47" s="134"/>
      <c r="FAS47" s="134"/>
      <c r="FAT47" s="134"/>
      <c r="FAU47" s="134"/>
      <c r="FAV47" s="134"/>
      <c r="FAW47" s="134"/>
      <c r="FAX47" s="134"/>
      <c r="FAY47" s="134"/>
      <c r="FAZ47" s="134"/>
      <c r="FBA47" s="134"/>
      <c r="FBB47" s="134"/>
      <c r="FBC47" s="134"/>
      <c r="FBD47" s="134"/>
      <c r="FBE47" s="134"/>
      <c r="FBF47" s="134"/>
      <c r="FBG47" s="134"/>
      <c r="FBH47" s="134"/>
      <c r="FBI47" s="134"/>
      <c r="FBJ47" s="134"/>
      <c r="FBK47" s="134"/>
      <c r="FBL47" s="134"/>
      <c r="FBM47" s="134"/>
      <c r="FBN47" s="134"/>
      <c r="FBO47" s="134"/>
      <c r="FBP47" s="134"/>
      <c r="FBQ47" s="134"/>
      <c r="FBR47" s="134"/>
      <c r="FBS47" s="134"/>
      <c r="FBT47" s="134"/>
      <c r="FBU47" s="134"/>
      <c r="FBV47" s="134"/>
      <c r="FBW47" s="134"/>
      <c r="FBX47" s="134"/>
      <c r="FBY47" s="134"/>
      <c r="FBZ47" s="134"/>
      <c r="FCA47" s="134"/>
      <c r="FCB47" s="134"/>
      <c r="FCC47" s="134"/>
      <c r="FCD47" s="134"/>
      <c r="FCE47" s="134"/>
      <c r="FCF47" s="134"/>
      <c r="FCG47" s="134"/>
      <c r="FCH47" s="134"/>
      <c r="FCI47" s="134"/>
      <c r="FCJ47" s="134"/>
      <c r="FCK47" s="134"/>
      <c r="FCL47" s="134"/>
      <c r="FCM47" s="134"/>
      <c r="FCN47" s="134"/>
      <c r="FCO47" s="134"/>
      <c r="FCP47" s="134"/>
      <c r="FCQ47" s="134"/>
      <c r="FCR47" s="134"/>
      <c r="FCS47" s="134"/>
      <c r="FCT47" s="134"/>
      <c r="FCU47" s="134"/>
      <c r="FCV47" s="134"/>
      <c r="FCW47" s="134"/>
      <c r="FCX47" s="134"/>
      <c r="FCY47" s="134"/>
      <c r="FCZ47" s="134"/>
      <c r="FDA47" s="134"/>
      <c r="FDB47" s="134"/>
      <c r="FDC47" s="134"/>
      <c r="FDD47" s="134"/>
      <c r="FDE47" s="134"/>
      <c r="FDF47" s="134"/>
      <c r="FDG47" s="134"/>
      <c r="FDH47" s="134"/>
      <c r="FDI47" s="134"/>
      <c r="FDJ47" s="134"/>
      <c r="FDK47" s="134"/>
      <c r="FDL47" s="134"/>
      <c r="FDM47" s="134"/>
      <c r="FDN47" s="134"/>
      <c r="FDO47" s="134"/>
      <c r="FDP47" s="134"/>
      <c r="FDQ47" s="134"/>
      <c r="FDR47" s="134"/>
      <c r="FDS47" s="134"/>
      <c r="FDT47" s="134"/>
      <c r="FDU47" s="134"/>
      <c r="FDV47" s="134"/>
      <c r="FDW47" s="134"/>
      <c r="FDX47" s="134"/>
      <c r="FDY47" s="134"/>
      <c r="FDZ47" s="134"/>
      <c r="FEA47" s="134"/>
      <c r="FEB47" s="134"/>
      <c r="FEC47" s="134"/>
      <c r="FED47" s="134"/>
      <c r="FEE47" s="134"/>
      <c r="FEF47" s="134"/>
      <c r="FEG47" s="134"/>
      <c r="FEH47" s="134"/>
      <c r="FEI47" s="134"/>
      <c r="FEJ47" s="134"/>
      <c r="FEK47" s="134"/>
      <c r="FEL47" s="134"/>
      <c r="FEM47" s="134"/>
      <c r="FEN47" s="134"/>
      <c r="FEO47" s="134"/>
      <c r="FEP47" s="134"/>
      <c r="FEQ47" s="134"/>
      <c r="FER47" s="134"/>
      <c r="FES47" s="134"/>
      <c r="FET47" s="134"/>
      <c r="FEU47" s="134"/>
      <c r="FEV47" s="134"/>
      <c r="FEW47" s="134"/>
      <c r="FEX47" s="134"/>
      <c r="FEY47" s="134"/>
      <c r="FEZ47" s="134"/>
      <c r="FFA47" s="134"/>
      <c r="FFB47" s="134"/>
      <c r="FFC47" s="134"/>
      <c r="FFD47" s="134"/>
      <c r="FFE47" s="134"/>
      <c r="FFF47" s="134"/>
      <c r="FFG47" s="134"/>
      <c r="FFH47" s="134"/>
      <c r="FFI47" s="134"/>
      <c r="FFJ47" s="134"/>
      <c r="FFK47" s="134"/>
      <c r="FFL47" s="134"/>
      <c r="FFM47" s="134"/>
      <c r="FFN47" s="134"/>
      <c r="FFO47" s="134"/>
      <c r="FFP47" s="134"/>
      <c r="FFQ47" s="134"/>
      <c r="FFR47" s="134"/>
      <c r="FFS47" s="134"/>
      <c r="FFT47" s="134"/>
      <c r="FFU47" s="134"/>
      <c r="FFV47" s="134"/>
      <c r="FFW47" s="134"/>
      <c r="FFX47" s="134"/>
      <c r="FFY47" s="134"/>
      <c r="FFZ47" s="134"/>
      <c r="FGA47" s="134"/>
      <c r="FGB47" s="134"/>
      <c r="FGC47" s="134"/>
      <c r="FGD47" s="134"/>
      <c r="FGE47" s="134"/>
      <c r="FGF47" s="134"/>
      <c r="FGG47" s="134"/>
      <c r="FGH47" s="134"/>
      <c r="FGI47" s="134"/>
      <c r="FGJ47" s="134"/>
      <c r="FGK47" s="134"/>
      <c r="FGL47" s="134"/>
      <c r="FGM47" s="134"/>
      <c r="FGN47" s="134"/>
      <c r="FGO47" s="134"/>
      <c r="FGP47" s="134"/>
      <c r="FGQ47" s="134"/>
      <c r="FGR47" s="134"/>
      <c r="FGS47" s="134"/>
      <c r="FGT47" s="134"/>
      <c r="FGU47" s="134"/>
      <c r="FGV47" s="134"/>
      <c r="FGW47" s="134"/>
      <c r="FGX47" s="134"/>
      <c r="FGY47" s="134"/>
      <c r="FGZ47" s="134"/>
      <c r="FHA47" s="134"/>
      <c r="FHB47" s="134"/>
      <c r="FHC47" s="134"/>
      <c r="FHD47" s="134"/>
      <c r="FHE47" s="134"/>
      <c r="FHF47" s="134"/>
      <c r="FHG47" s="134"/>
      <c r="FHH47" s="134"/>
      <c r="FHI47" s="134"/>
      <c r="FHJ47" s="134"/>
      <c r="FHK47" s="134"/>
      <c r="FHL47" s="134"/>
      <c r="FHM47" s="134"/>
      <c r="FHN47" s="134"/>
      <c r="FHO47" s="134"/>
      <c r="FHP47" s="134"/>
      <c r="FHQ47" s="134"/>
      <c r="FHR47" s="134"/>
      <c r="FHS47" s="134"/>
      <c r="FHT47" s="134"/>
      <c r="FHU47" s="134"/>
      <c r="FHV47" s="134"/>
      <c r="FHW47" s="134"/>
      <c r="FHX47" s="134"/>
      <c r="FHY47" s="134"/>
      <c r="FHZ47" s="134"/>
      <c r="FIA47" s="134"/>
      <c r="FIB47" s="134"/>
      <c r="FIC47" s="134"/>
      <c r="FID47" s="134"/>
      <c r="FIE47" s="134"/>
      <c r="FIF47" s="134"/>
      <c r="FIG47" s="134"/>
      <c r="FIH47" s="134"/>
      <c r="FII47" s="134"/>
      <c r="FIJ47" s="134"/>
      <c r="FIK47" s="134"/>
      <c r="FIL47" s="134"/>
      <c r="FIM47" s="134"/>
      <c r="FIN47" s="134"/>
      <c r="FIO47" s="134"/>
      <c r="FIP47" s="134"/>
      <c r="FIQ47" s="134"/>
      <c r="FIR47" s="134"/>
      <c r="FIS47" s="134"/>
      <c r="FIT47" s="134"/>
      <c r="FIU47" s="134"/>
      <c r="FIV47" s="134"/>
      <c r="FIW47" s="134"/>
      <c r="FIX47" s="134"/>
      <c r="FIY47" s="134"/>
      <c r="FIZ47" s="134"/>
      <c r="FJA47" s="134"/>
      <c r="FJB47" s="134"/>
      <c r="FJC47" s="134"/>
      <c r="FJD47" s="134"/>
      <c r="FJE47" s="134"/>
      <c r="FJF47" s="134"/>
      <c r="FJG47" s="134"/>
      <c r="FJH47" s="134"/>
      <c r="FJI47" s="134"/>
      <c r="FJJ47" s="134"/>
      <c r="FJK47" s="134"/>
      <c r="FJL47" s="134"/>
      <c r="FJM47" s="134"/>
      <c r="FJN47" s="134"/>
      <c r="FJO47" s="134"/>
      <c r="FJP47" s="134"/>
      <c r="FJQ47" s="134"/>
      <c r="FJR47" s="134"/>
      <c r="FJS47" s="134"/>
      <c r="FJT47" s="134"/>
      <c r="FJU47" s="134"/>
      <c r="FJV47" s="134"/>
      <c r="FJW47" s="134"/>
      <c r="FJX47" s="134"/>
      <c r="FJY47" s="134"/>
      <c r="FJZ47" s="134"/>
      <c r="FKA47" s="134"/>
      <c r="FKB47" s="134"/>
      <c r="FKC47" s="134"/>
      <c r="FKD47" s="134"/>
      <c r="FKE47" s="134"/>
      <c r="FKF47" s="134"/>
      <c r="FKG47" s="134"/>
      <c r="FKH47" s="134"/>
      <c r="FKI47" s="134"/>
      <c r="FKJ47" s="134"/>
      <c r="FKK47" s="134"/>
      <c r="FKL47" s="134"/>
      <c r="FKM47" s="134"/>
      <c r="FKN47" s="134"/>
      <c r="FKO47" s="134"/>
      <c r="FKP47" s="134"/>
      <c r="FKQ47" s="134"/>
      <c r="FKR47" s="134"/>
      <c r="FKS47" s="134"/>
      <c r="FKT47" s="134"/>
      <c r="FKU47" s="134"/>
      <c r="FKV47" s="134"/>
      <c r="FKW47" s="134"/>
      <c r="FKX47" s="134"/>
      <c r="FKY47" s="134"/>
      <c r="FKZ47" s="134"/>
      <c r="FLA47" s="134"/>
      <c r="FLB47" s="134"/>
      <c r="FLC47" s="134"/>
      <c r="FLD47" s="134"/>
      <c r="FLE47" s="134"/>
      <c r="FLF47" s="134"/>
      <c r="FLG47" s="134"/>
      <c r="FLH47" s="134"/>
      <c r="FLI47" s="134"/>
      <c r="FLJ47" s="134"/>
      <c r="FLK47" s="134"/>
      <c r="FLL47" s="134"/>
      <c r="FLM47" s="134"/>
      <c r="FLN47" s="134"/>
      <c r="FLO47" s="134"/>
      <c r="FLP47" s="134"/>
      <c r="FLQ47" s="134"/>
      <c r="FLR47" s="134"/>
      <c r="FLS47" s="134"/>
      <c r="FLT47" s="134"/>
      <c r="FLU47" s="134"/>
      <c r="FLV47" s="134"/>
      <c r="FLW47" s="134"/>
      <c r="FLX47" s="134"/>
      <c r="FLY47" s="134"/>
      <c r="FLZ47" s="134"/>
      <c r="FMA47" s="134"/>
      <c r="FMB47" s="134"/>
      <c r="FMC47" s="134"/>
      <c r="FMD47" s="134"/>
      <c r="FME47" s="134"/>
      <c r="FMF47" s="134"/>
      <c r="FMG47" s="134"/>
      <c r="FMH47" s="134"/>
      <c r="FMI47" s="134"/>
      <c r="FMJ47" s="134"/>
      <c r="FMK47" s="134"/>
      <c r="FML47" s="134"/>
      <c r="FMM47" s="134"/>
      <c r="FMN47" s="134"/>
      <c r="FMO47" s="134"/>
      <c r="FMP47" s="134"/>
      <c r="FMQ47" s="134"/>
      <c r="FMR47" s="134"/>
      <c r="FMS47" s="134"/>
      <c r="FMT47" s="134"/>
      <c r="FMU47" s="134"/>
      <c r="FMV47" s="134"/>
      <c r="FMW47" s="134"/>
      <c r="FMX47" s="134"/>
      <c r="FMY47" s="134"/>
      <c r="FMZ47" s="134"/>
      <c r="FNA47" s="134"/>
      <c r="FNB47" s="134"/>
      <c r="FNC47" s="134"/>
      <c r="FND47" s="134"/>
      <c r="FNE47" s="134"/>
      <c r="FNF47" s="134"/>
      <c r="FNG47" s="134"/>
      <c r="FNH47" s="134"/>
      <c r="FNI47" s="134"/>
      <c r="FNJ47" s="134"/>
      <c r="FNK47" s="134"/>
      <c r="FNL47" s="134"/>
      <c r="FNM47" s="134"/>
      <c r="FNN47" s="134"/>
      <c r="FNO47" s="134"/>
      <c r="FNP47" s="134"/>
      <c r="FNQ47" s="134"/>
      <c r="FNR47" s="134"/>
      <c r="FNS47" s="134"/>
      <c r="FNT47" s="134"/>
      <c r="FNU47" s="134"/>
      <c r="FNV47" s="134"/>
      <c r="FNW47" s="134"/>
      <c r="FNX47" s="134"/>
      <c r="FNY47" s="134"/>
      <c r="FNZ47" s="134"/>
      <c r="FOA47" s="134"/>
      <c r="FOB47" s="134"/>
      <c r="FOC47" s="134"/>
      <c r="FOD47" s="134"/>
      <c r="FOE47" s="134"/>
      <c r="FOF47" s="134"/>
      <c r="FOG47" s="134"/>
      <c r="FOH47" s="134"/>
      <c r="FOI47" s="134"/>
      <c r="FOJ47" s="134"/>
      <c r="FOK47" s="134"/>
      <c r="FOL47" s="134"/>
      <c r="FOM47" s="134"/>
      <c r="FON47" s="134"/>
      <c r="FOO47" s="134"/>
      <c r="FOP47" s="134"/>
      <c r="FOQ47" s="134"/>
      <c r="FOR47" s="134"/>
      <c r="FOS47" s="134"/>
      <c r="FOT47" s="134"/>
      <c r="FOU47" s="134"/>
      <c r="FOV47" s="134"/>
      <c r="FOW47" s="134"/>
      <c r="FOX47" s="134"/>
      <c r="FOY47" s="134"/>
      <c r="FOZ47" s="134"/>
      <c r="FPA47" s="134"/>
      <c r="FPB47" s="134"/>
      <c r="FPC47" s="134"/>
      <c r="FPD47" s="134"/>
      <c r="FPE47" s="134"/>
      <c r="FPF47" s="134"/>
      <c r="FPG47" s="134"/>
      <c r="FPH47" s="134"/>
      <c r="FPI47" s="134"/>
      <c r="FPJ47" s="134"/>
      <c r="FPK47" s="134"/>
      <c r="FPL47" s="134"/>
      <c r="FPM47" s="134"/>
      <c r="FPN47" s="134"/>
      <c r="FPO47" s="134"/>
      <c r="FPP47" s="134"/>
      <c r="FPQ47" s="134"/>
      <c r="FPR47" s="134"/>
      <c r="FPS47" s="134"/>
      <c r="FPT47" s="134"/>
      <c r="FPU47" s="134"/>
      <c r="FPV47" s="134"/>
      <c r="FPW47" s="134"/>
      <c r="FPX47" s="134"/>
      <c r="FPY47" s="134"/>
      <c r="FPZ47" s="134"/>
      <c r="FQA47" s="134"/>
      <c r="FQB47" s="134"/>
      <c r="FQC47" s="134"/>
      <c r="FQD47" s="134"/>
      <c r="FQE47" s="134"/>
      <c r="FQF47" s="134"/>
      <c r="FQG47" s="134"/>
      <c r="FQH47" s="134"/>
      <c r="FQI47" s="134"/>
      <c r="FQJ47" s="134"/>
      <c r="FQK47" s="134"/>
      <c r="FQL47" s="134"/>
      <c r="FQM47" s="134"/>
      <c r="FQN47" s="134"/>
      <c r="FQO47" s="134"/>
      <c r="FQP47" s="134"/>
      <c r="FQQ47" s="134"/>
      <c r="FQR47" s="134"/>
      <c r="FQS47" s="134"/>
      <c r="FQT47" s="134"/>
      <c r="FQU47" s="134"/>
      <c r="FQV47" s="134"/>
      <c r="FQW47" s="134"/>
      <c r="FQX47" s="134"/>
      <c r="FQY47" s="134"/>
      <c r="FQZ47" s="134"/>
      <c r="FRA47" s="134"/>
      <c r="FRB47" s="134"/>
      <c r="FRC47" s="134"/>
      <c r="FRD47" s="134"/>
      <c r="FRE47" s="134"/>
      <c r="FRF47" s="134"/>
      <c r="FRG47" s="134"/>
      <c r="FRH47" s="134"/>
      <c r="FRI47" s="134"/>
      <c r="FRJ47" s="134"/>
      <c r="FRK47" s="134"/>
      <c r="FRL47" s="134"/>
      <c r="FRM47" s="134"/>
      <c r="FRN47" s="134"/>
      <c r="FRO47" s="134"/>
      <c r="FRP47" s="134"/>
      <c r="FRQ47" s="134"/>
      <c r="FRR47" s="134"/>
      <c r="FRS47" s="134"/>
      <c r="FRT47" s="134"/>
      <c r="FRU47" s="134"/>
      <c r="FRV47" s="134"/>
      <c r="FRW47" s="134"/>
      <c r="FRX47" s="134"/>
      <c r="FRY47" s="134"/>
      <c r="FRZ47" s="134"/>
      <c r="FSA47" s="134"/>
      <c r="FSB47" s="134"/>
      <c r="FSC47" s="134"/>
      <c r="FSD47" s="134"/>
      <c r="FSE47" s="134"/>
      <c r="FSF47" s="134"/>
      <c r="FSG47" s="134"/>
      <c r="FSH47" s="134"/>
      <c r="FSI47" s="134"/>
      <c r="FSJ47" s="134"/>
      <c r="FSK47" s="134"/>
      <c r="FSL47" s="134"/>
      <c r="FSM47" s="134"/>
      <c r="FSN47" s="134"/>
      <c r="FSO47" s="134"/>
      <c r="FSP47" s="134"/>
      <c r="FSQ47" s="134"/>
      <c r="FSR47" s="134"/>
      <c r="FSS47" s="134"/>
      <c r="FST47" s="134"/>
      <c r="FSU47" s="134"/>
      <c r="FSV47" s="134"/>
      <c r="FSW47" s="134"/>
      <c r="FSX47" s="134"/>
      <c r="FSY47" s="134"/>
      <c r="FSZ47" s="134"/>
      <c r="FTA47" s="134"/>
      <c r="FTB47" s="134"/>
      <c r="FTC47" s="134"/>
      <c r="FTD47" s="134"/>
      <c r="FTE47" s="134"/>
      <c r="FTF47" s="134"/>
      <c r="FTG47" s="134"/>
      <c r="FTH47" s="134"/>
      <c r="FTI47" s="134"/>
      <c r="FTJ47" s="134"/>
      <c r="FTK47" s="134"/>
      <c r="FTL47" s="134"/>
      <c r="FTM47" s="134"/>
      <c r="FTN47" s="134"/>
      <c r="FTO47" s="134"/>
      <c r="FTP47" s="134"/>
      <c r="FTQ47" s="134"/>
      <c r="FTR47" s="134"/>
      <c r="FTS47" s="134"/>
      <c r="FTT47" s="134"/>
      <c r="FTU47" s="134"/>
      <c r="FTV47" s="134"/>
      <c r="FTW47" s="134"/>
      <c r="FTX47" s="134"/>
      <c r="FTY47" s="134"/>
      <c r="FTZ47" s="134"/>
      <c r="FUA47" s="134"/>
      <c r="FUB47" s="134"/>
      <c r="FUC47" s="134"/>
      <c r="FUD47" s="134"/>
      <c r="FUE47" s="134"/>
      <c r="FUF47" s="134"/>
      <c r="FUG47" s="134"/>
      <c r="FUH47" s="134"/>
      <c r="FUI47" s="134"/>
      <c r="FUJ47" s="134"/>
      <c r="FUK47" s="134"/>
      <c r="FUL47" s="134"/>
      <c r="FUM47" s="134"/>
      <c r="FUN47" s="134"/>
      <c r="FUO47" s="134"/>
      <c r="FUP47" s="134"/>
      <c r="FUQ47" s="134"/>
      <c r="FUR47" s="134"/>
      <c r="FUS47" s="134"/>
      <c r="FUT47" s="134"/>
      <c r="FUU47" s="134"/>
      <c r="FUV47" s="134"/>
      <c r="FUW47" s="134"/>
      <c r="FUX47" s="134"/>
      <c r="FUY47" s="134"/>
      <c r="FUZ47" s="134"/>
      <c r="FVA47" s="134"/>
      <c r="FVB47" s="134"/>
      <c r="FVC47" s="134"/>
      <c r="FVD47" s="134"/>
      <c r="FVE47" s="134"/>
      <c r="FVF47" s="134"/>
      <c r="FVG47" s="134"/>
      <c r="FVH47" s="134"/>
      <c r="FVI47" s="134"/>
      <c r="FVJ47" s="134"/>
      <c r="FVK47" s="134"/>
      <c r="FVL47" s="134"/>
      <c r="FVM47" s="134"/>
      <c r="FVN47" s="134"/>
      <c r="FVO47" s="134"/>
      <c r="FVP47" s="134"/>
      <c r="FVQ47" s="134"/>
      <c r="FVR47" s="134"/>
      <c r="FVS47" s="134"/>
      <c r="FVT47" s="134"/>
      <c r="FVU47" s="134"/>
      <c r="FVV47" s="134"/>
      <c r="FVW47" s="134"/>
      <c r="FVX47" s="134"/>
      <c r="FVY47" s="134"/>
      <c r="FVZ47" s="134"/>
      <c r="FWA47" s="134"/>
      <c r="FWB47" s="134"/>
      <c r="FWC47" s="134"/>
      <c r="FWD47" s="134"/>
      <c r="FWE47" s="134"/>
      <c r="FWF47" s="134"/>
      <c r="FWG47" s="134"/>
      <c r="FWH47" s="134"/>
      <c r="FWI47" s="134"/>
      <c r="FWJ47" s="134"/>
      <c r="FWK47" s="134"/>
      <c r="FWL47" s="134"/>
      <c r="FWM47" s="134"/>
      <c r="FWN47" s="134"/>
      <c r="FWO47" s="134"/>
      <c r="FWP47" s="134"/>
      <c r="FWQ47" s="134"/>
      <c r="FWR47" s="134"/>
      <c r="FWS47" s="134"/>
      <c r="FWT47" s="134"/>
      <c r="FWU47" s="134"/>
      <c r="FWV47" s="134"/>
      <c r="FWW47" s="134"/>
      <c r="FWX47" s="134"/>
      <c r="FWY47" s="134"/>
      <c r="FWZ47" s="134"/>
      <c r="FXA47" s="134"/>
      <c r="FXB47" s="134"/>
      <c r="FXC47" s="134"/>
      <c r="FXD47" s="134"/>
      <c r="FXE47" s="134"/>
      <c r="FXF47" s="134"/>
      <c r="FXG47" s="134"/>
      <c r="FXH47" s="134"/>
      <c r="FXI47" s="134"/>
      <c r="FXJ47" s="134"/>
      <c r="FXK47" s="134"/>
      <c r="FXL47" s="134"/>
      <c r="FXM47" s="134"/>
      <c r="FXN47" s="134"/>
      <c r="FXO47" s="134"/>
      <c r="FXP47" s="134"/>
      <c r="FXQ47" s="134"/>
      <c r="FXR47" s="134"/>
      <c r="FXS47" s="134"/>
      <c r="FXT47" s="134"/>
      <c r="FXU47" s="134"/>
      <c r="FXV47" s="134"/>
      <c r="FXW47" s="134"/>
      <c r="FXX47" s="134"/>
      <c r="FXY47" s="134"/>
      <c r="FXZ47" s="134"/>
      <c r="FYA47" s="134"/>
      <c r="FYB47" s="134"/>
      <c r="FYC47" s="134"/>
      <c r="FYD47" s="134"/>
      <c r="FYE47" s="134"/>
      <c r="FYF47" s="134"/>
      <c r="FYG47" s="134"/>
      <c r="FYH47" s="134"/>
      <c r="FYI47" s="134"/>
      <c r="FYJ47" s="134"/>
      <c r="FYK47" s="134"/>
      <c r="FYL47" s="134"/>
      <c r="FYM47" s="134"/>
      <c r="FYN47" s="134"/>
      <c r="FYO47" s="134"/>
      <c r="FYP47" s="134"/>
      <c r="FYQ47" s="134"/>
      <c r="FYR47" s="134"/>
      <c r="FYS47" s="134"/>
      <c r="FYT47" s="134"/>
      <c r="FYU47" s="134"/>
      <c r="FYV47" s="134"/>
      <c r="FYW47" s="134"/>
      <c r="FYX47" s="134"/>
      <c r="FYY47" s="134"/>
      <c r="FYZ47" s="134"/>
      <c r="FZA47" s="134"/>
      <c r="FZB47" s="134"/>
      <c r="FZC47" s="134"/>
      <c r="FZD47" s="134"/>
      <c r="FZE47" s="134"/>
      <c r="FZF47" s="134"/>
      <c r="FZG47" s="134"/>
      <c r="FZH47" s="134"/>
      <c r="FZI47" s="134"/>
      <c r="FZJ47" s="134"/>
      <c r="FZK47" s="134"/>
      <c r="FZL47" s="134"/>
      <c r="FZM47" s="134"/>
      <c r="FZN47" s="134"/>
      <c r="FZO47" s="134"/>
      <c r="FZP47" s="134"/>
      <c r="FZQ47" s="134"/>
      <c r="FZR47" s="134"/>
      <c r="FZS47" s="134"/>
      <c r="FZT47" s="134"/>
      <c r="FZU47" s="134"/>
      <c r="FZV47" s="134"/>
      <c r="FZW47" s="134"/>
      <c r="FZX47" s="134"/>
      <c r="FZY47" s="134"/>
      <c r="FZZ47" s="134"/>
      <c r="GAA47" s="134"/>
      <c r="GAB47" s="134"/>
      <c r="GAC47" s="134"/>
      <c r="GAD47" s="134"/>
      <c r="GAE47" s="134"/>
      <c r="GAF47" s="134"/>
      <c r="GAG47" s="134"/>
      <c r="GAH47" s="134"/>
      <c r="GAI47" s="134"/>
      <c r="GAJ47" s="134"/>
      <c r="GAK47" s="134"/>
      <c r="GAL47" s="134"/>
      <c r="GAM47" s="134"/>
      <c r="GAN47" s="134"/>
      <c r="GAO47" s="134"/>
      <c r="GAP47" s="134"/>
      <c r="GAQ47" s="134"/>
      <c r="GAR47" s="134"/>
      <c r="GAS47" s="134"/>
      <c r="GAT47" s="134"/>
      <c r="GAU47" s="134"/>
      <c r="GAV47" s="134"/>
      <c r="GAW47" s="134"/>
      <c r="GAX47" s="134"/>
      <c r="GAY47" s="134"/>
      <c r="GAZ47" s="134"/>
      <c r="GBA47" s="134"/>
      <c r="GBB47" s="134"/>
      <c r="GBC47" s="134"/>
      <c r="GBD47" s="134"/>
      <c r="GBE47" s="134"/>
      <c r="GBF47" s="134"/>
      <c r="GBG47" s="134"/>
      <c r="GBH47" s="134"/>
      <c r="GBI47" s="134"/>
      <c r="GBJ47" s="134"/>
      <c r="GBK47" s="134"/>
      <c r="GBL47" s="134"/>
      <c r="GBM47" s="134"/>
      <c r="GBN47" s="134"/>
      <c r="GBO47" s="134"/>
      <c r="GBP47" s="134"/>
      <c r="GBQ47" s="134"/>
      <c r="GBR47" s="134"/>
      <c r="GBS47" s="134"/>
      <c r="GBT47" s="134"/>
      <c r="GBU47" s="134"/>
      <c r="GBV47" s="134"/>
      <c r="GBW47" s="134"/>
      <c r="GBX47" s="134"/>
      <c r="GBY47" s="134"/>
      <c r="GBZ47" s="134"/>
      <c r="GCA47" s="134"/>
      <c r="GCB47" s="134"/>
      <c r="GCC47" s="134"/>
      <c r="GCD47" s="134"/>
      <c r="GCE47" s="134"/>
      <c r="GCF47" s="134"/>
      <c r="GCG47" s="134"/>
      <c r="GCH47" s="134"/>
      <c r="GCI47" s="134"/>
      <c r="GCJ47" s="134"/>
      <c r="GCK47" s="134"/>
      <c r="GCL47" s="134"/>
      <c r="GCM47" s="134"/>
      <c r="GCN47" s="134"/>
      <c r="GCO47" s="134"/>
      <c r="GCP47" s="134"/>
      <c r="GCQ47" s="134"/>
      <c r="GCR47" s="134"/>
      <c r="GCS47" s="134"/>
      <c r="GCT47" s="134"/>
      <c r="GCU47" s="134"/>
      <c r="GCV47" s="134"/>
      <c r="GCW47" s="134"/>
      <c r="GCX47" s="134"/>
      <c r="GCY47" s="134"/>
      <c r="GCZ47" s="134"/>
      <c r="GDA47" s="134"/>
      <c r="GDB47" s="134"/>
      <c r="GDC47" s="134"/>
      <c r="GDD47" s="134"/>
      <c r="GDE47" s="134"/>
      <c r="GDF47" s="134"/>
      <c r="GDG47" s="134"/>
      <c r="GDH47" s="134"/>
      <c r="GDI47" s="134"/>
      <c r="GDJ47" s="134"/>
      <c r="GDK47" s="134"/>
      <c r="GDL47" s="134"/>
      <c r="GDM47" s="134"/>
      <c r="GDN47" s="134"/>
      <c r="GDO47" s="134"/>
      <c r="GDP47" s="134"/>
      <c r="GDQ47" s="134"/>
      <c r="GDR47" s="134"/>
      <c r="GDS47" s="134"/>
      <c r="GDT47" s="134"/>
      <c r="GDU47" s="134"/>
      <c r="GDV47" s="134"/>
      <c r="GDW47" s="134"/>
      <c r="GDX47" s="134"/>
      <c r="GDY47" s="134"/>
      <c r="GDZ47" s="134"/>
      <c r="GEA47" s="134"/>
      <c r="GEB47" s="134"/>
      <c r="GEC47" s="134"/>
      <c r="GED47" s="134"/>
      <c r="GEE47" s="134"/>
      <c r="GEF47" s="134"/>
      <c r="GEG47" s="134"/>
      <c r="GEH47" s="134"/>
      <c r="GEI47" s="134"/>
      <c r="GEJ47" s="134"/>
      <c r="GEK47" s="134"/>
      <c r="GEL47" s="134"/>
      <c r="GEM47" s="134"/>
      <c r="GEN47" s="134"/>
      <c r="GEO47" s="134"/>
      <c r="GEP47" s="134"/>
      <c r="GEQ47" s="134"/>
      <c r="GER47" s="134"/>
      <c r="GES47" s="134"/>
      <c r="GET47" s="134"/>
      <c r="GEU47" s="134"/>
      <c r="GEV47" s="134"/>
      <c r="GEW47" s="134"/>
      <c r="GEX47" s="134"/>
      <c r="GEY47" s="134"/>
      <c r="GEZ47" s="134"/>
      <c r="GFA47" s="134"/>
      <c r="GFB47" s="134"/>
      <c r="GFC47" s="134"/>
      <c r="GFD47" s="134"/>
      <c r="GFE47" s="134"/>
      <c r="GFF47" s="134"/>
      <c r="GFG47" s="134"/>
      <c r="GFH47" s="134"/>
      <c r="GFI47" s="134"/>
      <c r="GFJ47" s="134"/>
      <c r="GFK47" s="134"/>
      <c r="GFL47" s="134"/>
      <c r="GFM47" s="134"/>
      <c r="GFN47" s="134"/>
      <c r="GFO47" s="134"/>
      <c r="GFP47" s="134"/>
      <c r="GFQ47" s="134"/>
      <c r="GFR47" s="134"/>
      <c r="GFS47" s="134"/>
      <c r="GFT47" s="134"/>
      <c r="GFU47" s="134"/>
      <c r="GFV47" s="134"/>
      <c r="GFW47" s="134"/>
      <c r="GFX47" s="134"/>
      <c r="GFY47" s="134"/>
      <c r="GFZ47" s="134"/>
      <c r="GGA47" s="134"/>
      <c r="GGB47" s="134"/>
      <c r="GGC47" s="134"/>
      <c r="GGD47" s="134"/>
      <c r="GGE47" s="134"/>
      <c r="GGF47" s="134"/>
      <c r="GGG47" s="134"/>
      <c r="GGH47" s="134"/>
      <c r="GGI47" s="134"/>
      <c r="GGJ47" s="134"/>
      <c r="GGK47" s="134"/>
      <c r="GGL47" s="134"/>
      <c r="GGM47" s="134"/>
      <c r="GGN47" s="134"/>
      <c r="GGO47" s="134"/>
      <c r="GGP47" s="134"/>
      <c r="GGQ47" s="134"/>
      <c r="GGR47" s="134"/>
      <c r="GGS47" s="134"/>
      <c r="GGT47" s="134"/>
      <c r="GGU47" s="134"/>
      <c r="GGV47" s="134"/>
      <c r="GGW47" s="134"/>
      <c r="GGX47" s="134"/>
      <c r="GGY47" s="134"/>
      <c r="GGZ47" s="134"/>
      <c r="GHA47" s="134"/>
      <c r="GHB47" s="134"/>
      <c r="GHC47" s="134"/>
      <c r="GHD47" s="134"/>
      <c r="GHE47" s="134"/>
      <c r="GHF47" s="134"/>
      <c r="GHG47" s="134"/>
      <c r="GHH47" s="134"/>
      <c r="GHI47" s="134"/>
      <c r="GHJ47" s="134"/>
      <c r="GHK47" s="134"/>
      <c r="GHL47" s="134"/>
      <c r="GHM47" s="134"/>
      <c r="GHN47" s="134"/>
      <c r="GHO47" s="134"/>
      <c r="GHP47" s="134"/>
      <c r="GHQ47" s="134"/>
      <c r="GHR47" s="134"/>
      <c r="GHS47" s="134"/>
      <c r="GHT47" s="134"/>
      <c r="GHU47" s="134"/>
      <c r="GHV47" s="134"/>
      <c r="GHW47" s="134"/>
      <c r="GHX47" s="134"/>
      <c r="GHY47" s="134"/>
      <c r="GHZ47" s="134"/>
      <c r="GIA47" s="134"/>
      <c r="GIB47" s="134"/>
      <c r="GIC47" s="134"/>
      <c r="GID47" s="134"/>
      <c r="GIE47" s="134"/>
      <c r="GIF47" s="134"/>
      <c r="GIG47" s="134"/>
      <c r="GIH47" s="134"/>
      <c r="GII47" s="134"/>
      <c r="GIJ47" s="134"/>
      <c r="GIK47" s="134"/>
      <c r="GIL47" s="134"/>
      <c r="GIM47" s="134"/>
      <c r="GIN47" s="134"/>
      <c r="GIO47" s="134"/>
      <c r="GIP47" s="134"/>
      <c r="GIQ47" s="134"/>
      <c r="GIR47" s="134"/>
      <c r="GIS47" s="134"/>
      <c r="GIT47" s="134"/>
      <c r="GIU47" s="134"/>
      <c r="GIV47" s="134"/>
      <c r="GIW47" s="134"/>
      <c r="GIX47" s="134"/>
      <c r="GIY47" s="134"/>
      <c r="GIZ47" s="134"/>
      <c r="GJA47" s="134"/>
      <c r="GJB47" s="134"/>
      <c r="GJC47" s="134"/>
      <c r="GJD47" s="134"/>
      <c r="GJE47" s="134"/>
      <c r="GJF47" s="134"/>
      <c r="GJG47" s="134"/>
      <c r="GJH47" s="134"/>
      <c r="GJI47" s="134"/>
      <c r="GJJ47" s="134"/>
      <c r="GJK47" s="134"/>
      <c r="GJL47" s="134"/>
      <c r="GJM47" s="134"/>
      <c r="GJN47" s="134"/>
      <c r="GJO47" s="134"/>
      <c r="GJP47" s="134"/>
      <c r="GJQ47" s="134"/>
      <c r="GJR47" s="134"/>
      <c r="GJS47" s="134"/>
      <c r="GJT47" s="134"/>
      <c r="GJU47" s="134"/>
      <c r="GJV47" s="134"/>
      <c r="GJW47" s="134"/>
      <c r="GJX47" s="134"/>
      <c r="GJY47" s="134"/>
      <c r="GJZ47" s="134"/>
      <c r="GKA47" s="134"/>
      <c r="GKB47" s="134"/>
      <c r="GKC47" s="134"/>
      <c r="GKD47" s="134"/>
      <c r="GKE47" s="134"/>
      <c r="GKF47" s="134"/>
      <c r="GKG47" s="134"/>
      <c r="GKH47" s="134"/>
      <c r="GKI47" s="134"/>
      <c r="GKJ47" s="134"/>
      <c r="GKK47" s="134"/>
      <c r="GKL47" s="134"/>
      <c r="GKM47" s="134"/>
      <c r="GKN47" s="134"/>
      <c r="GKO47" s="134"/>
      <c r="GKP47" s="134"/>
      <c r="GKQ47" s="134"/>
      <c r="GKR47" s="134"/>
      <c r="GKS47" s="134"/>
      <c r="GKT47" s="134"/>
      <c r="GKU47" s="134"/>
      <c r="GKV47" s="134"/>
      <c r="GKW47" s="134"/>
      <c r="GKX47" s="134"/>
      <c r="GKY47" s="134"/>
      <c r="GKZ47" s="134"/>
      <c r="GLA47" s="134"/>
      <c r="GLB47" s="134"/>
      <c r="GLC47" s="134"/>
      <c r="GLD47" s="134"/>
      <c r="GLE47" s="134"/>
      <c r="GLF47" s="134"/>
      <c r="GLG47" s="134"/>
      <c r="GLH47" s="134"/>
      <c r="GLI47" s="134"/>
      <c r="GLJ47" s="134"/>
      <c r="GLK47" s="134"/>
      <c r="GLL47" s="134"/>
      <c r="GLM47" s="134"/>
      <c r="GLN47" s="134"/>
      <c r="GLO47" s="134"/>
      <c r="GLP47" s="134"/>
      <c r="GLQ47" s="134"/>
      <c r="GLR47" s="134"/>
      <c r="GLS47" s="134"/>
      <c r="GLT47" s="134"/>
      <c r="GLU47" s="134"/>
      <c r="GLV47" s="134"/>
      <c r="GLW47" s="134"/>
      <c r="GLX47" s="134"/>
      <c r="GLY47" s="134"/>
      <c r="GLZ47" s="134"/>
      <c r="GMA47" s="134"/>
      <c r="GMB47" s="134"/>
      <c r="GMC47" s="134"/>
      <c r="GMD47" s="134"/>
      <c r="GME47" s="134"/>
      <c r="GMF47" s="134"/>
      <c r="GMG47" s="134"/>
      <c r="GMH47" s="134"/>
      <c r="GMI47" s="134"/>
      <c r="GMJ47" s="134"/>
      <c r="GMK47" s="134"/>
      <c r="GML47" s="134"/>
      <c r="GMM47" s="134"/>
      <c r="GMN47" s="134"/>
      <c r="GMO47" s="134"/>
      <c r="GMP47" s="134"/>
      <c r="GMQ47" s="134"/>
      <c r="GMR47" s="134"/>
      <c r="GMS47" s="134"/>
      <c r="GMT47" s="134"/>
      <c r="GMU47" s="134"/>
      <c r="GMV47" s="134"/>
      <c r="GMW47" s="134"/>
      <c r="GMX47" s="134"/>
      <c r="GMY47" s="134"/>
      <c r="GMZ47" s="134"/>
      <c r="GNA47" s="134"/>
      <c r="GNB47" s="134"/>
      <c r="GNC47" s="134"/>
      <c r="GND47" s="134"/>
      <c r="GNE47" s="134"/>
      <c r="GNF47" s="134"/>
      <c r="GNG47" s="134"/>
      <c r="GNH47" s="134"/>
      <c r="GNI47" s="134"/>
      <c r="GNJ47" s="134"/>
      <c r="GNK47" s="134"/>
      <c r="GNL47" s="134"/>
      <c r="GNM47" s="134"/>
      <c r="GNN47" s="134"/>
      <c r="GNO47" s="134"/>
      <c r="GNP47" s="134"/>
      <c r="GNQ47" s="134"/>
      <c r="GNR47" s="134"/>
      <c r="GNS47" s="134"/>
      <c r="GNT47" s="134"/>
      <c r="GNU47" s="134"/>
      <c r="GNV47" s="134"/>
      <c r="GNW47" s="134"/>
      <c r="GNX47" s="134"/>
      <c r="GNY47" s="134"/>
      <c r="GNZ47" s="134"/>
      <c r="GOA47" s="134"/>
      <c r="GOB47" s="134"/>
      <c r="GOC47" s="134"/>
      <c r="GOD47" s="134"/>
      <c r="GOE47" s="134"/>
      <c r="GOF47" s="134"/>
      <c r="GOG47" s="134"/>
      <c r="GOH47" s="134"/>
      <c r="GOI47" s="134"/>
      <c r="GOJ47" s="134"/>
      <c r="GOK47" s="134"/>
      <c r="GOL47" s="134"/>
      <c r="GOM47" s="134"/>
      <c r="GON47" s="134"/>
      <c r="GOO47" s="134"/>
      <c r="GOP47" s="134"/>
      <c r="GOQ47" s="134"/>
      <c r="GOR47" s="134"/>
      <c r="GOS47" s="134"/>
      <c r="GOT47" s="134"/>
      <c r="GOU47" s="134"/>
      <c r="GOV47" s="134"/>
      <c r="GOW47" s="134"/>
      <c r="GOX47" s="134"/>
      <c r="GOY47" s="134"/>
      <c r="GOZ47" s="134"/>
      <c r="GPA47" s="134"/>
      <c r="GPB47" s="134"/>
      <c r="GPC47" s="134"/>
      <c r="GPD47" s="134"/>
      <c r="GPE47" s="134"/>
      <c r="GPF47" s="134"/>
      <c r="GPG47" s="134"/>
      <c r="GPH47" s="134"/>
      <c r="GPI47" s="134"/>
      <c r="GPJ47" s="134"/>
      <c r="GPK47" s="134"/>
      <c r="GPL47" s="134"/>
      <c r="GPM47" s="134"/>
      <c r="GPN47" s="134"/>
      <c r="GPO47" s="134"/>
      <c r="GPP47" s="134"/>
      <c r="GPQ47" s="134"/>
      <c r="GPR47" s="134"/>
      <c r="GPS47" s="134"/>
      <c r="GPT47" s="134"/>
      <c r="GPU47" s="134"/>
      <c r="GPV47" s="134"/>
      <c r="GPW47" s="134"/>
      <c r="GPX47" s="134"/>
      <c r="GPY47" s="134"/>
      <c r="GPZ47" s="134"/>
      <c r="GQA47" s="134"/>
      <c r="GQB47" s="134"/>
      <c r="GQC47" s="134"/>
      <c r="GQD47" s="134"/>
      <c r="GQE47" s="134"/>
      <c r="GQF47" s="134"/>
      <c r="GQG47" s="134"/>
      <c r="GQH47" s="134"/>
      <c r="GQI47" s="134"/>
      <c r="GQJ47" s="134"/>
      <c r="GQK47" s="134"/>
      <c r="GQL47" s="134"/>
      <c r="GQM47" s="134"/>
      <c r="GQN47" s="134"/>
      <c r="GQO47" s="134"/>
      <c r="GQP47" s="134"/>
      <c r="GQQ47" s="134"/>
      <c r="GQR47" s="134"/>
      <c r="GQS47" s="134"/>
      <c r="GQT47" s="134"/>
      <c r="GQU47" s="134"/>
      <c r="GQV47" s="134"/>
      <c r="GQW47" s="134"/>
      <c r="GQX47" s="134"/>
      <c r="GQY47" s="134"/>
      <c r="GQZ47" s="134"/>
      <c r="GRA47" s="134"/>
      <c r="GRB47" s="134"/>
      <c r="GRC47" s="134"/>
      <c r="GRD47" s="134"/>
      <c r="GRE47" s="134"/>
      <c r="GRF47" s="134"/>
      <c r="GRG47" s="134"/>
      <c r="GRH47" s="134"/>
      <c r="GRI47" s="134"/>
      <c r="GRJ47" s="134"/>
      <c r="GRK47" s="134"/>
      <c r="GRL47" s="134"/>
      <c r="GRM47" s="134"/>
      <c r="GRN47" s="134"/>
      <c r="GRO47" s="134"/>
      <c r="GRP47" s="134"/>
      <c r="GRQ47" s="134"/>
      <c r="GRR47" s="134"/>
      <c r="GRS47" s="134"/>
      <c r="GRT47" s="134"/>
      <c r="GRU47" s="134"/>
      <c r="GRV47" s="134"/>
      <c r="GRW47" s="134"/>
      <c r="GRX47" s="134"/>
      <c r="GRY47" s="134"/>
      <c r="GRZ47" s="134"/>
      <c r="GSA47" s="134"/>
      <c r="GSB47" s="134"/>
      <c r="GSC47" s="134"/>
      <c r="GSD47" s="134"/>
      <c r="GSE47" s="134"/>
      <c r="GSF47" s="134"/>
      <c r="GSG47" s="134"/>
      <c r="GSH47" s="134"/>
      <c r="GSI47" s="134"/>
      <c r="GSJ47" s="134"/>
      <c r="GSK47" s="134"/>
      <c r="GSL47" s="134"/>
      <c r="GSM47" s="134"/>
      <c r="GSN47" s="134"/>
      <c r="GSO47" s="134"/>
      <c r="GSP47" s="134"/>
      <c r="GSQ47" s="134"/>
      <c r="GSR47" s="134"/>
      <c r="GSS47" s="134"/>
      <c r="GST47" s="134"/>
      <c r="GSU47" s="134"/>
      <c r="GSV47" s="134"/>
      <c r="GSW47" s="134"/>
      <c r="GSX47" s="134"/>
      <c r="GSY47" s="134"/>
      <c r="GSZ47" s="134"/>
      <c r="GTA47" s="134"/>
      <c r="GTB47" s="134"/>
      <c r="GTC47" s="134"/>
      <c r="GTD47" s="134"/>
      <c r="GTE47" s="134"/>
      <c r="GTF47" s="134"/>
      <c r="GTG47" s="134"/>
      <c r="GTH47" s="134"/>
      <c r="GTI47" s="134"/>
      <c r="GTJ47" s="134"/>
      <c r="GTK47" s="134"/>
      <c r="GTL47" s="134"/>
      <c r="GTM47" s="134"/>
      <c r="GTN47" s="134"/>
      <c r="GTO47" s="134"/>
      <c r="GTP47" s="134"/>
      <c r="GTQ47" s="134"/>
      <c r="GTR47" s="134"/>
      <c r="GTS47" s="134"/>
      <c r="GTT47" s="134"/>
      <c r="GTU47" s="134"/>
      <c r="GTV47" s="134"/>
      <c r="GTW47" s="134"/>
      <c r="GTX47" s="134"/>
      <c r="GTY47" s="134"/>
      <c r="GTZ47" s="134"/>
      <c r="GUA47" s="134"/>
      <c r="GUB47" s="134"/>
      <c r="GUC47" s="134"/>
      <c r="GUD47" s="134"/>
      <c r="GUE47" s="134"/>
      <c r="GUF47" s="134"/>
      <c r="GUG47" s="134"/>
      <c r="GUH47" s="134"/>
      <c r="GUI47" s="134"/>
      <c r="GUJ47" s="134"/>
      <c r="GUK47" s="134"/>
      <c r="GUL47" s="134"/>
      <c r="GUM47" s="134"/>
      <c r="GUN47" s="134"/>
      <c r="GUO47" s="134"/>
      <c r="GUP47" s="134"/>
      <c r="GUQ47" s="134"/>
      <c r="GUR47" s="134"/>
      <c r="GUS47" s="134"/>
      <c r="GUT47" s="134"/>
      <c r="GUU47" s="134"/>
      <c r="GUV47" s="134"/>
      <c r="GUW47" s="134"/>
      <c r="GUX47" s="134"/>
      <c r="GUY47" s="134"/>
      <c r="GUZ47" s="134"/>
      <c r="GVA47" s="134"/>
      <c r="GVB47" s="134"/>
      <c r="GVC47" s="134"/>
      <c r="GVD47" s="134"/>
      <c r="GVE47" s="134"/>
      <c r="GVF47" s="134"/>
      <c r="GVG47" s="134"/>
      <c r="GVH47" s="134"/>
      <c r="GVI47" s="134"/>
      <c r="GVJ47" s="134"/>
      <c r="GVK47" s="134"/>
      <c r="GVL47" s="134"/>
      <c r="GVM47" s="134"/>
      <c r="GVN47" s="134"/>
      <c r="GVO47" s="134"/>
      <c r="GVP47" s="134"/>
      <c r="GVQ47" s="134"/>
      <c r="GVR47" s="134"/>
      <c r="GVS47" s="134"/>
      <c r="GVT47" s="134"/>
      <c r="GVU47" s="134"/>
      <c r="GVV47" s="134"/>
      <c r="GVW47" s="134"/>
      <c r="GVX47" s="134"/>
      <c r="GVY47" s="134"/>
      <c r="GVZ47" s="134"/>
      <c r="GWA47" s="134"/>
      <c r="GWB47" s="134"/>
      <c r="GWC47" s="134"/>
      <c r="GWD47" s="134"/>
      <c r="GWE47" s="134"/>
      <c r="GWF47" s="134"/>
      <c r="GWG47" s="134"/>
      <c r="GWH47" s="134"/>
      <c r="GWI47" s="134"/>
      <c r="GWJ47" s="134"/>
      <c r="GWK47" s="134"/>
      <c r="GWL47" s="134"/>
      <c r="GWM47" s="134"/>
      <c r="GWN47" s="134"/>
      <c r="GWO47" s="134"/>
      <c r="GWP47" s="134"/>
      <c r="GWQ47" s="134"/>
      <c r="GWR47" s="134"/>
      <c r="GWS47" s="134"/>
      <c r="GWT47" s="134"/>
      <c r="GWU47" s="134"/>
      <c r="GWV47" s="134"/>
      <c r="GWW47" s="134"/>
      <c r="GWX47" s="134"/>
      <c r="GWY47" s="134"/>
      <c r="GWZ47" s="134"/>
      <c r="GXA47" s="134"/>
      <c r="GXB47" s="134"/>
      <c r="GXC47" s="134"/>
      <c r="GXD47" s="134"/>
      <c r="GXE47" s="134"/>
      <c r="GXF47" s="134"/>
      <c r="GXG47" s="134"/>
      <c r="GXH47" s="134"/>
      <c r="GXI47" s="134"/>
      <c r="GXJ47" s="134"/>
      <c r="GXK47" s="134"/>
      <c r="GXL47" s="134"/>
      <c r="GXM47" s="134"/>
      <c r="GXN47" s="134"/>
      <c r="GXO47" s="134"/>
      <c r="GXP47" s="134"/>
      <c r="GXQ47" s="134"/>
      <c r="GXR47" s="134"/>
      <c r="GXS47" s="134"/>
      <c r="GXT47" s="134"/>
      <c r="GXU47" s="134"/>
      <c r="GXV47" s="134"/>
      <c r="GXW47" s="134"/>
      <c r="GXX47" s="134"/>
      <c r="GXY47" s="134"/>
      <c r="GXZ47" s="134"/>
      <c r="GYA47" s="134"/>
      <c r="GYB47" s="134"/>
      <c r="GYC47" s="134"/>
      <c r="GYD47" s="134"/>
      <c r="GYE47" s="134"/>
      <c r="GYF47" s="134"/>
      <c r="GYG47" s="134"/>
      <c r="GYH47" s="134"/>
      <c r="GYI47" s="134"/>
      <c r="GYJ47" s="134"/>
      <c r="GYK47" s="134"/>
      <c r="GYL47" s="134"/>
      <c r="GYM47" s="134"/>
      <c r="GYN47" s="134"/>
      <c r="GYO47" s="134"/>
      <c r="GYP47" s="134"/>
      <c r="GYQ47" s="134"/>
      <c r="GYR47" s="134"/>
      <c r="GYS47" s="134"/>
      <c r="GYT47" s="134"/>
      <c r="GYU47" s="134"/>
      <c r="GYV47" s="134"/>
      <c r="GYW47" s="134"/>
      <c r="GYX47" s="134"/>
      <c r="GYY47" s="134"/>
      <c r="GYZ47" s="134"/>
      <c r="GZA47" s="134"/>
      <c r="GZB47" s="134"/>
      <c r="GZC47" s="134"/>
      <c r="GZD47" s="134"/>
      <c r="GZE47" s="134"/>
      <c r="GZF47" s="134"/>
      <c r="GZG47" s="134"/>
      <c r="GZH47" s="134"/>
      <c r="GZI47" s="134"/>
      <c r="GZJ47" s="134"/>
      <c r="GZK47" s="134"/>
      <c r="GZL47" s="134"/>
      <c r="GZM47" s="134"/>
      <c r="GZN47" s="134"/>
      <c r="GZO47" s="134"/>
      <c r="GZP47" s="134"/>
      <c r="GZQ47" s="134"/>
      <c r="GZR47" s="134"/>
      <c r="GZS47" s="134"/>
      <c r="GZT47" s="134"/>
      <c r="GZU47" s="134"/>
      <c r="GZV47" s="134"/>
      <c r="GZW47" s="134"/>
      <c r="GZX47" s="134"/>
      <c r="GZY47" s="134"/>
      <c r="GZZ47" s="134"/>
      <c r="HAA47" s="134"/>
      <c r="HAB47" s="134"/>
      <c r="HAC47" s="134"/>
      <c r="HAD47" s="134"/>
      <c r="HAE47" s="134"/>
      <c r="HAF47" s="134"/>
      <c r="HAG47" s="134"/>
      <c r="HAH47" s="134"/>
      <c r="HAI47" s="134"/>
      <c r="HAJ47" s="134"/>
      <c r="HAK47" s="134"/>
      <c r="HAL47" s="134"/>
      <c r="HAM47" s="134"/>
      <c r="HAN47" s="134"/>
      <c r="HAO47" s="134"/>
      <c r="HAP47" s="134"/>
      <c r="HAQ47" s="134"/>
      <c r="HAR47" s="134"/>
      <c r="HAS47" s="134"/>
      <c r="HAT47" s="134"/>
      <c r="HAU47" s="134"/>
      <c r="HAV47" s="134"/>
      <c r="HAW47" s="134"/>
      <c r="HAX47" s="134"/>
      <c r="HAY47" s="134"/>
      <c r="HAZ47" s="134"/>
      <c r="HBA47" s="134"/>
      <c r="HBB47" s="134"/>
      <c r="HBC47" s="134"/>
      <c r="HBD47" s="134"/>
      <c r="HBE47" s="134"/>
      <c r="HBF47" s="134"/>
      <c r="HBG47" s="134"/>
      <c r="HBH47" s="134"/>
      <c r="HBI47" s="134"/>
      <c r="HBJ47" s="134"/>
      <c r="HBK47" s="134"/>
      <c r="HBL47" s="134"/>
      <c r="HBM47" s="134"/>
      <c r="HBN47" s="134"/>
      <c r="HBO47" s="134"/>
      <c r="HBP47" s="134"/>
      <c r="HBQ47" s="134"/>
      <c r="HBR47" s="134"/>
      <c r="HBS47" s="134"/>
      <c r="HBT47" s="134"/>
      <c r="HBU47" s="134"/>
      <c r="HBV47" s="134"/>
      <c r="HBW47" s="134"/>
      <c r="HBX47" s="134"/>
      <c r="HBY47" s="134"/>
      <c r="HBZ47" s="134"/>
      <c r="HCA47" s="134"/>
      <c r="HCB47" s="134"/>
      <c r="HCC47" s="134"/>
      <c r="HCD47" s="134"/>
      <c r="HCE47" s="134"/>
      <c r="HCF47" s="134"/>
      <c r="HCG47" s="134"/>
      <c r="HCH47" s="134"/>
      <c r="HCI47" s="134"/>
      <c r="HCJ47" s="134"/>
      <c r="HCK47" s="134"/>
      <c r="HCL47" s="134"/>
      <c r="HCM47" s="134"/>
      <c r="HCN47" s="134"/>
      <c r="HCO47" s="134"/>
      <c r="HCP47" s="134"/>
      <c r="HCQ47" s="134"/>
      <c r="HCR47" s="134"/>
      <c r="HCS47" s="134"/>
      <c r="HCT47" s="134"/>
      <c r="HCU47" s="134"/>
      <c r="HCV47" s="134"/>
      <c r="HCW47" s="134"/>
      <c r="HCX47" s="134"/>
      <c r="HCY47" s="134"/>
      <c r="HCZ47" s="134"/>
      <c r="HDA47" s="134"/>
      <c r="HDB47" s="134"/>
      <c r="HDC47" s="134"/>
      <c r="HDD47" s="134"/>
      <c r="HDE47" s="134"/>
      <c r="HDF47" s="134"/>
      <c r="HDG47" s="134"/>
      <c r="HDH47" s="134"/>
      <c r="HDI47" s="134"/>
      <c r="HDJ47" s="134"/>
      <c r="HDK47" s="134"/>
      <c r="HDL47" s="134"/>
      <c r="HDM47" s="134"/>
      <c r="HDN47" s="134"/>
      <c r="HDO47" s="134"/>
      <c r="HDP47" s="134"/>
      <c r="HDQ47" s="134"/>
      <c r="HDR47" s="134"/>
      <c r="HDS47" s="134"/>
      <c r="HDT47" s="134"/>
      <c r="HDU47" s="134"/>
      <c r="HDV47" s="134"/>
      <c r="HDW47" s="134"/>
      <c r="HDX47" s="134"/>
      <c r="HDY47" s="134"/>
      <c r="HDZ47" s="134"/>
      <c r="HEA47" s="134"/>
      <c r="HEB47" s="134"/>
      <c r="HEC47" s="134"/>
      <c r="HED47" s="134"/>
      <c r="HEE47" s="134"/>
      <c r="HEF47" s="134"/>
      <c r="HEG47" s="134"/>
      <c r="HEH47" s="134"/>
      <c r="HEI47" s="134"/>
      <c r="HEJ47" s="134"/>
      <c r="HEK47" s="134"/>
      <c r="HEL47" s="134"/>
      <c r="HEM47" s="134"/>
      <c r="HEN47" s="134"/>
      <c r="HEO47" s="134"/>
      <c r="HEP47" s="134"/>
      <c r="HEQ47" s="134"/>
      <c r="HER47" s="134"/>
      <c r="HES47" s="134"/>
      <c r="HET47" s="134"/>
      <c r="HEU47" s="134"/>
      <c r="HEV47" s="134"/>
      <c r="HEW47" s="134"/>
      <c r="HEX47" s="134"/>
      <c r="HEY47" s="134"/>
      <c r="HEZ47" s="134"/>
      <c r="HFA47" s="134"/>
      <c r="HFB47" s="134"/>
      <c r="HFC47" s="134"/>
      <c r="HFD47" s="134"/>
      <c r="HFE47" s="134"/>
      <c r="HFF47" s="134"/>
      <c r="HFG47" s="134"/>
      <c r="HFH47" s="134"/>
      <c r="HFI47" s="134"/>
      <c r="HFJ47" s="134"/>
      <c r="HFK47" s="134"/>
      <c r="HFL47" s="134"/>
      <c r="HFM47" s="134"/>
      <c r="HFN47" s="134"/>
      <c r="HFO47" s="134"/>
      <c r="HFP47" s="134"/>
      <c r="HFQ47" s="134"/>
      <c r="HFR47" s="134"/>
      <c r="HFS47" s="134"/>
      <c r="HFT47" s="134"/>
      <c r="HFU47" s="134"/>
      <c r="HFV47" s="134"/>
      <c r="HFW47" s="134"/>
      <c r="HFX47" s="134"/>
      <c r="HFY47" s="134"/>
      <c r="HFZ47" s="134"/>
      <c r="HGA47" s="134"/>
      <c r="HGB47" s="134"/>
      <c r="HGC47" s="134"/>
      <c r="HGD47" s="134"/>
      <c r="HGE47" s="134"/>
      <c r="HGF47" s="134"/>
      <c r="HGG47" s="134"/>
      <c r="HGH47" s="134"/>
      <c r="HGI47" s="134"/>
      <c r="HGJ47" s="134"/>
      <c r="HGK47" s="134"/>
      <c r="HGL47" s="134"/>
      <c r="HGM47" s="134"/>
      <c r="HGN47" s="134"/>
      <c r="HGO47" s="134"/>
      <c r="HGP47" s="134"/>
      <c r="HGQ47" s="134"/>
      <c r="HGR47" s="134"/>
      <c r="HGS47" s="134"/>
      <c r="HGT47" s="134"/>
      <c r="HGU47" s="134"/>
      <c r="HGV47" s="134"/>
      <c r="HGW47" s="134"/>
      <c r="HGX47" s="134"/>
      <c r="HGY47" s="134"/>
      <c r="HGZ47" s="134"/>
      <c r="HHA47" s="134"/>
      <c r="HHB47" s="134"/>
      <c r="HHC47" s="134"/>
      <c r="HHD47" s="134"/>
      <c r="HHE47" s="134"/>
      <c r="HHF47" s="134"/>
      <c r="HHG47" s="134"/>
      <c r="HHH47" s="134"/>
      <c r="HHI47" s="134"/>
      <c r="HHJ47" s="134"/>
      <c r="HHK47" s="134"/>
      <c r="HHL47" s="134"/>
      <c r="HHM47" s="134"/>
      <c r="HHN47" s="134"/>
      <c r="HHO47" s="134"/>
      <c r="HHP47" s="134"/>
      <c r="HHQ47" s="134"/>
      <c r="HHR47" s="134"/>
      <c r="HHS47" s="134"/>
      <c r="HHT47" s="134"/>
      <c r="HHU47" s="134"/>
      <c r="HHV47" s="134"/>
      <c r="HHW47" s="134"/>
      <c r="HHX47" s="134"/>
      <c r="HHY47" s="134"/>
      <c r="HHZ47" s="134"/>
      <c r="HIA47" s="134"/>
      <c r="HIB47" s="134"/>
      <c r="HIC47" s="134"/>
      <c r="HID47" s="134"/>
      <c r="HIE47" s="134"/>
      <c r="HIF47" s="134"/>
      <c r="HIG47" s="134"/>
      <c r="HIH47" s="134"/>
      <c r="HII47" s="134"/>
      <c r="HIJ47" s="134"/>
      <c r="HIK47" s="134"/>
      <c r="HIL47" s="134"/>
      <c r="HIM47" s="134"/>
      <c r="HIN47" s="134"/>
      <c r="HIO47" s="134"/>
      <c r="HIP47" s="134"/>
      <c r="HIQ47" s="134"/>
      <c r="HIR47" s="134"/>
      <c r="HIS47" s="134"/>
      <c r="HIT47" s="134"/>
      <c r="HIU47" s="134"/>
      <c r="HIV47" s="134"/>
      <c r="HIW47" s="134"/>
      <c r="HIX47" s="134"/>
      <c r="HIY47" s="134"/>
      <c r="HIZ47" s="134"/>
      <c r="HJA47" s="134"/>
      <c r="HJB47" s="134"/>
      <c r="HJC47" s="134"/>
      <c r="HJD47" s="134"/>
      <c r="HJE47" s="134"/>
      <c r="HJF47" s="134"/>
      <c r="HJG47" s="134"/>
      <c r="HJH47" s="134"/>
      <c r="HJI47" s="134"/>
      <c r="HJJ47" s="134"/>
      <c r="HJK47" s="134"/>
      <c r="HJL47" s="134"/>
      <c r="HJM47" s="134"/>
      <c r="HJN47" s="134"/>
      <c r="HJO47" s="134"/>
      <c r="HJP47" s="134"/>
      <c r="HJQ47" s="134"/>
      <c r="HJR47" s="134"/>
      <c r="HJS47" s="134"/>
      <c r="HJT47" s="134"/>
      <c r="HJU47" s="134"/>
      <c r="HJV47" s="134"/>
      <c r="HJW47" s="134"/>
      <c r="HJX47" s="134"/>
      <c r="HJY47" s="134"/>
      <c r="HJZ47" s="134"/>
      <c r="HKA47" s="134"/>
      <c r="HKB47" s="134"/>
      <c r="HKC47" s="134"/>
      <c r="HKD47" s="134"/>
      <c r="HKE47" s="134"/>
      <c r="HKF47" s="134"/>
      <c r="HKG47" s="134"/>
      <c r="HKH47" s="134"/>
      <c r="HKI47" s="134"/>
      <c r="HKJ47" s="134"/>
      <c r="HKK47" s="134"/>
      <c r="HKL47" s="134"/>
      <c r="HKM47" s="134"/>
      <c r="HKN47" s="134"/>
      <c r="HKO47" s="134"/>
      <c r="HKP47" s="134"/>
      <c r="HKQ47" s="134"/>
      <c r="HKR47" s="134"/>
      <c r="HKS47" s="134"/>
      <c r="HKT47" s="134"/>
      <c r="HKU47" s="134"/>
      <c r="HKV47" s="134"/>
      <c r="HKW47" s="134"/>
      <c r="HKX47" s="134"/>
      <c r="HKY47" s="134"/>
      <c r="HKZ47" s="134"/>
      <c r="HLA47" s="134"/>
      <c r="HLB47" s="134"/>
      <c r="HLC47" s="134"/>
      <c r="HLD47" s="134"/>
      <c r="HLE47" s="134"/>
      <c r="HLF47" s="134"/>
      <c r="HLG47" s="134"/>
      <c r="HLH47" s="134"/>
      <c r="HLI47" s="134"/>
      <c r="HLJ47" s="134"/>
      <c r="HLK47" s="134"/>
      <c r="HLL47" s="134"/>
      <c r="HLM47" s="134"/>
      <c r="HLN47" s="134"/>
      <c r="HLO47" s="134"/>
      <c r="HLP47" s="134"/>
      <c r="HLQ47" s="134"/>
      <c r="HLR47" s="134"/>
      <c r="HLS47" s="134"/>
      <c r="HLT47" s="134"/>
      <c r="HLU47" s="134"/>
      <c r="HLV47" s="134"/>
      <c r="HLW47" s="134"/>
      <c r="HLX47" s="134"/>
      <c r="HLY47" s="134"/>
      <c r="HLZ47" s="134"/>
      <c r="HMA47" s="134"/>
      <c r="HMB47" s="134"/>
      <c r="HMC47" s="134"/>
      <c r="HMD47" s="134"/>
      <c r="HME47" s="134"/>
      <c r="HMF47" s="134"/>
      <c r="HMG47" s="134"/>
      <c r="HMH47" s="134"/>
      <c r="HMI47" s="134"/>
      <c r="HMJ47" s="134"/>
      <c r="HMK47" s="134"/>
      <c r="HML47" s="134"/>
      <c r="HMM47" s="134"/>
      <c r="HMN47" s="134"/>
      <c r="HMO47" s="134"/>
      <c r="HMP47" s="134"/>
      <c r="HMQ47" s="134"/>
      <c r="HMR47" s="134"/>
      <c r="HMS47" s="134"/>
      <c r="HMT47" s="134"/>
      <c r="HMU47" s="134"/>
      <c r="HMV47" s="134"/>
      <c r="HMW47" s="134"/>
      <c r="HMX47" s="134"/>
      <c r="HMY47" s="134"/>
      <c r="HMZ47" s="134"/>
      <c r="HNA47" s="134"/>
      <c r="HNB47" s="134"/>
      <c r="HNC47" s="134"/>
      <c r="HND47" s="134"/>
      <c r="HNE47" s="134"/>
      <c r="HNF47" s="134"/>
      <c r="HNG47" s="134"/>
      <c r="HNH47" s="134"/>
      <c r="HNI47" s="134"/>
      <c r="HNJ47" s="134"/>
      <c r="HNK47" s="134"/>
      <c r="HNL47" s="134"/>
      <c r="HNM47" s="134"/>
      <c r="HNN47" s="134"/>
      <c r="HNO47" s="134"/>
      <c r="HNP47" s="134"/>
      <c r="HNQ47" s="134"/>
      <c r="HNR47" s="134"/>
      <c r="HNS47" s="134"/>
      <c r="HNT47" s="134"/>
      <c r="HNU47" s="134"/>
      <c r="HNV47" s="134"/>
      <c r="HNW47" s="134"/>
      <c r="HNX47" s="134"/>
      <c r="HNY47" s="134"/>
      <c r="HNZ47" s="134"/>
      <c r="HOA47" s="134"/>
      <c r="HOB47" s="134"/>
      <c r="HOC47" s="134"/>
      <c r="HOD47" s="134"/>
      <c r="HOE47" s="134"/>
      <c r="HOF47" s="134"/>
      <c r="HOG47" s="134"/>
      <c r="HOH47" s="134"/>
      <c r="HOI47" s="134"/>
      <c r="HOJ47" s="134"/>
      <c r="HOK47" s="134"/>
      <c r="HOL47" s="134"/>
      <c r="HOM47" s="134"/>
      <c r="HON47" s="134"/>
      <c r="HOO47" s="134"/>
      <c r="HOP47" s="134"/>
      <c r="HOQ47" s="134"/>
      <c r="HOR47" s="134"/>
      <c r="HOS47" s="134"/>
      <c r="HOT47" s="134"/>
      <c r="HOU47" s="134"/>
      <c r="HOV47" s="134"/>
      <c r="HOW47" s="134"/>
      <c r="HOX47" s="134"/>
      <c r="HOY47" s="134"/>
      <c r="HOZ47" s="134"/>
      <c r="HPA47" s="134"/>
      <c r="HPB47" s="134"/>
      <c r="HPC47" s="134"/>
      <c r="HPD47" s="134"/>
      <c r="HPE47" s="134"/>
      <c r="HPF47" s="134"/>
      <c r="HPG47" s="134"/>
      <c r="HPH47" s="134"/>
      <c r="HPI47" s="134"/>
      <c r="HPJ47" s="134"/>
      <c r="HPK47" s="134"/>
      <c r="HPL47" s="134"/>
      <c r="HPM47" s="134"/>
      <c r="HPN47" s="134"/>
      <c r="HPO47" s="134"/>
      <c r="HPP47" s="134"/>
      <c r="HPQ47" s="134"/>
      <c r="HPR47" s="134"/>
      <c r="HPS47" s="134"/>
      <c r="HPT47" s="134"/>
      <c r="HPU47" s="134"/>
      <c r="HPV47" s="134"/>
      <c r="HPW47" s="134"/>
      <c r="HPX47" s="134"/>
      <c r="HPY47" s="134"/>
      <c r="HPZ47" s="134"/>
      <c r="HQA47" s="134"/>
      <c r="HQB47" s="134"/>
      <c r="HQC47" s="134"/>
      <c r="HQD47" s="134"/>
      <c r="HQE47" s="134"/>
      <c r="HQF47" s="134"/>
      <c r="HQG47" s="134"/>
      <c r="HQH47" s="134"/>
      <c r="HQI47" s="134"/>
      <c r="HQJ47" s="134"/>
      <c r="HQK47" s="134"/>
      <c r="HQL47" s="134"/>
      <c r="HQM47" s="134"/>
      <c r="HQN47" s="134"/>
      <c r="HQO47" s="134"/>
      <c r="HQP47" s="134"/>
      <c r="HQQ47" s="134"/>
      <c r="HQR47" s="134"/>
      <c r="HQS47" s="134"/>
      <c r="HQT47" s="134"/>
      <c r="HQU47" s="134"/>
      <c r="HQV47" s="134"/>
      <c r="HQW47" s="134"/>
      <c r="HQX47" s="134"/>
      <c r="HQY47" s="134"/>
      <c r="HQZ47" s="134"/>
      <c r="HRA47" s="134"/>
      <c r="HRB47" s="134"/>
      <c r="HRC47" s="134"/>
      <c r="HRD47" s="134"/>
      <c r="HRE47" s="134"/>
      <c r="HRF47" s="134"/>
      <c r="HRG47" s="134"/>
      <c r="HRH47" s="134"/>
      <c r="HRI47" s="134"/>
      <c r="HRJ47" s="134"/>
      <c r="HRK47" s="134"/>
      <c r="HRL47" s="134"/>
      <c r="HRM47" s="134"/>
      <c r="HRN47" s="134"/>
      <c r="HRO47" s="134"/>
      <c r="HRP47" s="134"/>
      <c r="HRQ47" s="134"/>
      <c r="HRR47" s="134"/>
      <c r="HRS47" s="134"/>
      <c r="HRT47" s="134"/>
      <c r="HRU47" s="134"/>
      <c r="HRV47" s="134"/>
      <c r="HRW47" s="134"/>
      <c r="HRX47" s="134"/>
      <c r="HRY47" s="134"/>
      <c r="HRZ47" s="134"/>
      <c r="HSA47" s="134"/>
      <c r="HSB47" s="134"/>
      <c r="HSC47" s="134"/>
      <c r="HSD47" s="134"/>
      <c r="HSE47" s="134"/>
      <c r="HSF47" s="134"/>
      <c r="HSG47" s="134"/>
      <c r="HSH47" s="134"/>
      <c r="HSI47" s="134"/>
      <c r="HSJ47" s="134"/>
      <c r="HSK47" s="134"/>
      <c r="HSL47" s="134"/>
      <c r="HSM47" s="134"/>
      <c r="HSN47" s="134"/>
      <c r="HSO47" s="134"/>
      <c r="HSP47" s="134"/>
      <c r="HSQ47" s="134"/>
      <c r="HSR47" s="134"/>
      <c r="HSS47" s="134"/>
      <c r="HST47" s="134"/>
      <c r="HSU47" s="134"/>
      <c r="HSV47" s="134"/>
      <c r="HSW47" s="134"/>
      <c r="HSX47" s="134"/>
      <c r="HSY47" s="134"/>
      <c r="HSZ47" s="134"/>
      <c r="HTA47" s="134"/>
      <c r="HTB47" s="134"/>
      <c r="HTC47" s="134"/>
      <c r="HTD47" s="134"/>
      <c r="HTE47" s="134"/>
      <c r="HTF47" s="134"/>
      <c r="HTG47" s="134"/>
      <c r="HTH47" s="134"/>
      <c r="HTI47" s="134"/>
      <c r="HTJ47" s="134"/>
      <c r="HTK47" s="134"/>
      <c r="HTL47" s="134"/>
      <c r="HTM47" s="134"/>
      <c r="HTN47" s="134"/>
      <c r="HTO47" s="134"/>
      <c r="HTP47" s="134"/>
      <c r="HTQ47" s="134"/>
      <c r="HTR47" s="134"/>
      <c r="HTS47" s="134"/>
      <c r="HTT47" s="134"/>
      <c r="HTU47" s="134"/>
      <c r="HTV47" s="134"/>
      <c r="HTW47" s="134"/>
      <c r="HTX47" s="134"/>
      <c r="HTY47" s="134"/>
      <c r="HTZ47" s="134"/>
      <c r="HUA47" s="134"/>
      <c r="HUB47" s="134"/>
      <c r="HUC47" s="134"/>
      <c r="HUD47" s="134"/>
      <c r="HUE47" s="134"/>
      <c r="HUF47" s="134"/>
      <c r="HUG47" s="134"/>
      <c r="HUH47" s="134"/>
      <c r="HUI47" s="134"/>
      <c r="HUJ47" s="134"/>
      <c r="HUK47" s="134"/>
      <c r="HUL47" s="134"/>
      <c r="HUM47" s="134"/>
      <c r="HUN47" s="134"/>
      <c r="HUO47" s="134"/>
      <c r="HUP47" s="134"/>
      <c r="HUQ47" s="134"/>
      <c r="HUR47" s="134"/>
      <c r="HUS47" s="134"/>
      <c r="HUT47" s="134"/>
      <c r="HUU47" s="134"/>
      <c r="HUV47" s="134"/>
      <c r="HUW47" s="134"/>
      <c r="HUX47" s="134"/>
      <c r="HUY47" s="134"/>
      <c r="HUZ47" s="134"/>
      <c r="HVA47" s="134"/>
      <c r="HVB47" s="134"/>
      <c r="HVC47" s="134"/>
      <c r="HVD47" s="134"/>
      <c r="HVE47" s="134"/>
      <c r="HVF47" s="134"/>
      <c r="HVG47" s="134"/>
      <c r="HVH47" s="134"/>
      <c r="HVI47" s="134"/>
      <c r="HVJ47" s="134"/>
      <c r="HVK47" s="134"/>
      <c r="HVL47" s="134"/>
      <c r="HVM47" s="134"/>
      <c r="HVN47" s="134"/>
      <c r="HVO47" s="134"/>
      <c r="HVP47" s="134"/>
      <c r="HVQ47" s="134"/>
      <c r="HVR47" s="134"/>
      <c r="HVS47" s="134"/>
      <c r="HVT47" s="134"/>
      <c r="HVU47" s="134"/>
      <c r="HVV47" s="134"/>
      <c r="HVW47" s="134"/>
      <c r="HVX47" s="134"/>
      <c r="HVY47" s="134"/>
      <c r="HVZ47" s="134"/>
      <c r="HWA47" s="134"/>
      <c r="HWB47" s="134"/>
      <c r="HWC47" s="134"/>
      <c r="HWD47" s="134"/>
      <c r="HWE47" s="134"/>
      <c r="HWF47" s="134"/>
      <c r="HWG47" s="134"/>
      <c r="HWH47" s="134"/>
      <c r="HWI47" s="134"/>
      <c r="HWJ47" s="134"/>
      <c r="HWK47" s="134"/>
      <c r="HWL47" s="134"/>
      <c r="HWM47" s="134"/>
      <c r="HWN47" s="134"/>
      <c r="HWO47" s="134"/>
      <c r="HWP47" s="134"/>
      <c r="HWQ47" s="134"/>
      <c r="HWR47" s="134"/>
      <c r="HWS47" s="134"/>
      <c r="HWT47" s="134"/>
      <c r="HWU47" s="134"/>
      <c r="HWV47" s="134"/>
      <c r="HWW47" s="134"/>
      <c r="HWX47" s="134"/>
      <c r="HWY47" s="134"/>
      <c r="HWZ47" s="134"/>
      <c r="HXA47" s="134"/>
      <c r="HXB47" s="134"/>
      <c r="HXC47" s="134"/>
      <c r="HXD47" s="134"/>
      <c r="HXE47" s="134"/>
      <c r="HXF47" s="134"/>
      <c r="HXG47" s="134"/>
      <c r="HXH47" s="134"/>
      <c r="HXI47" s="134"/>
      <c r="HXJ47" s="134"/>
      <c r="HXK47" s="134"/>
      <c r="HXL47" s="134"/>
      <c r="HXM47" s="134"/>
      <c r="HXN47" s="134"/>
      <c r="HXO47" s="134"/>
      <c r="HXP47" s="134"/>
      <c r="HXQ47" s="134"/>
      <c r="HXR47" s="134"/>
      <c r="HXS47" s="134"/>
      <c r="HXT47" s="134"/>
      <c r="HXU47" s="134"/>
      <c r="HXV47" s="134"/>
      <c r="HXW47" s="134"/>
      <c r="HXX47" s="134"/>
      <c r="HXY47" s="134"/>
      <c r="HXZ47" s="134"/>
      <c r="HYA47" s="134"/>
      <c r="HYB47" s="134"/>
      <c r="HYC47" s="134"/>
      <c r="HYD47" s="134"/>
      <c r="HYE47" s="134"/>
      <c r="HYF47" s="134"/>
      <c r="HYG47" s="134"/>
      <c r="HYH47" s="134"/>
      <c r="HYI47" s="134"/>
      <c r="HYJ47" s="134"/>
      <c r="HYK47" s="134"/>
      <c r="HYL47" s="134"/>
      <c r="HYM47" s="134"/>
      <c r="HYN47" s="134"/>
      <c r="HYO47" s="134"/>
      <c r="HYP47" s="134"/>
      <c r="HYQ47" s="134"/>
      <c r="HYR47" s="134"/>
      <c r="HYS47" s="134"/>
      <c r="HYT47" s="134"/>
      <c r="HYU47" s="134"/>
      <c r="HYV47" s="134"/>
      <c r="HYW47" s="134"/>
      <c r="HYX47" s="134"/>
      <c r="HYY47" s="134"/>
      <c r="HYZ47" s="134"/>
      <c r="HZA47" s="134"/>
      <c r="HZB47" s="134"/>
      <c r="HZC47" s="134"/>
      <c r="HZD47" s="134"/>
      <c r="HZE47" s="134"/>
      <c r="HZF47" s="134"/>
      <c r="HZG47" s="134"/>
      <c r="HZH47" s="134"/>
      <c r="HZI47" s="134"/>
      <c r="HZJ47" s="134"/>
      <c r="HZK47" s="134"/>
      <c r="HZL47" s="134"/>
      <c r="HZM47" s="134"/>
      <c r="HZN47" s="134"/>
      <c r="HZO47" s="134"/>
      <c r="HZP47" s="134"/>
      <c r="HZQ47" s="134"/>
      <c r="HZR47" s="134"/>
      <c r="HZS47" s="134"/>
      <c r="HZT47" s="134"/>
      <c r="HZU47" s="134"/>
      <c r="HZV47" s="134"/>
      <c r="HZW47" s="134"/>
      <c r="HZX47" s="134"/>
      <c r="HZY47" s="134"/>
      <c r="HZZ47" s="134"/>
      <c r="IAA47" s="134"/>
      <c r="IAB47" s="134"/>
      <c r="IAC47" s="134"/>
      <c r="IAD47" s="134"/>
      <c r="IAE47" s="134"/>
      <c r="IAF47" s="134"/>
      <c r="IAG47" s="134"/>
      <c r="IAH47" s="134"/>
      <c r="IAI47" s="134"/>
      <c r="IAJ47" s="134"/>
      <c r="IAK47" s="134"/>
      <c r="IAL47" s="134"/>
      <c r="IAM47" s="134"/>
      <c r="IAN47" s="134"/>
      <c r="IAO47" s="134"/>
      <c r="IAP47" s="134"/>
      <c r="IAQ47" s="134"/>
      <c r="IAR47" s="134"/>
      <c r="IAS47" s="134"/>
      <c r="IAT47" s="134"/>
      <c r="IAU47" s="134"/>
      <c r="IAV47" s="134"/>
      <c r="IAW47" s="134"/>
      <c r="IAX47" s="134"/>
      <c r="IAY47" s="134"/>
      <c r="IAZ47" s="134"/>
      <c r="IBA47" s="134"/>
      <c r="IBB47" s="134"/>
      <c r="IBC47" s="134"/>
      <c r="IBD47" s="134"/>
      <c r="IBE47" s="134"/>
      <c r="IBF47" s="134"/>
      <c r="IBG47" s="134"/>
      <c r="IBH47" s="134"/>
      <c r="IBI47" s="134"/>
      <c r="IBJ47" s="134"/>
      <c r="IBK47" s="134"/>
      <c r="IBL47" s="134"/>
      <c r="IBM47" s="134"/>
      <c r="IBN47" s="134"/>
      <c r="IBO47" s="134"/>
      <c r="IBP47" s="134"/>
      <c r="IBQ47" s="134"/>
      <c r="IBR47" s="134"/>
      <c r="IBS47" s="134"/>
      <c r="IBT47" s="134"/>
      <c r="IBU47" s="134"/>
      <c r="IBV47" s="134"/>
      <c r="IBW47" s="134"/>
      <c r="IBX47" s="134"/>
      <c r="IBY47" s="134"/>
      <c r="IBZ47" s="134"/>
      <c r="ICA47" s="134"/>
      <c r="ICB47" s="134"/>
      <c r="ICC47" s="134"/>
      <c r="ICD47" s="134"/>
      <c r="ICE47" s="134"/>
      <c r="ICF47" s="134"/>
      <c r="ICG47" s="134"/>
      <c r="ICH47" s="134"/>
      <c r="ICI47" s="134"/>
      <c r="ICJ47" s="134"/>
      <c r="ICK47" s="134"/>
      <c r="ICL47" s="134"/>
      <c r="ICM47" s="134"/>
      <c r="ICN47" s="134"/>
      <c r="ICO47" s="134"/>
      <c r="ICP47" s="134"/>
      <c r="ICQ47" s="134"/>
      <c r="ICR47" s="134"/>
      <c r="ICS47" s="134"/>
      <c r="ICT47" s="134"/>
      <c r="ICU47" s="134"/>
      <c r="ICV47" s="134"/>
      <c r="ICW47" s="134"/>
      <c r="ICX47" s="134"/>
      <c r="ICY47" s="134"/>
      <c r="ICZ47" s="134"/>
      <c r="IDA47" s="134"/>
      <c r="IDB47" s="134"/>
      <c r="IDC47" s="134"/>
      <c r="IDD47" s="134"/>
      <c r="IDE47" s="134"/>
      <c r="IDF47" s="134"/>
      <c r="IDG47" s="134"/>
      <c r="IDH47" s="134"/>
      <c r="IDI47" s="134"/>
      <c r="IDJ47" s="134"/>
      <c r="IDK47" s="134"/>
      <c r="IDL47" s="134"/>
      <c r="IDM47" s="134"/>
      <c r="IDN47" s="134"/>
      <c r="IDO47" s="134"/>
      <c r="IDP47" s="134"/>
      <c r="IDQ47" s="134"/>
      <c r="IDR47" s="134"/>
      <c r="IDS47" s="134"/>
      <c r="IDT47" s="134"/>
      <c r="IDU47" s="134"/>
      <c r="IDV47" s="134"/>
      <c r="IDW47" s="134"/>
      <c r="IDX47" s="134"/>
      <c r="IDY47" s="134"/>
      <c r="IDZ47" s="134"/>
      <c r="IEA47" s="134"/>
      <c r="IEB47" s="134"/>
      <c r="IEC47" s="134"/>
      <c r="IED47" s="134"/>
      <c r="IEE47" s="134"/>
      <c r="IEF47" s="134"/>
      <c r="IEG47" s="134"/>
      <c r="IEH47" s="134"/>
      <c r="IEI47" s="134"/>
      <c r="IEJ47" s="134"/>
      <c r="IEK47" s="134"/>
      <c r="IEL47" s="134"/>
      <c r="IEM47" s="134"/>
      <c r="IEN47" s="134"/>
      <c r="IEO47" s="134"/>
      <c r="IEP47" s="134"/>
      <c r="IEQ47" s="134"/>
      <c r="IER47" s="134"/>
      <c r="IES47" s="134"/>
      <c r="IET47" s="134"/>
      <c r="IEU47" s="134"/>
      <c r="IEV47" s="134"/>
      <c r="IEW47" s="134"/>
      <c r="IEX47" s="134"/>
      <c r="IEY47" s="134"/>
      <c r="IEZ47" s="134"/>
      <c r="IFA47" s="134"/>
      <c r="IFB47" s="134"/>
      <c r="IFC47" s="134"/>
      <c r="IFD47" s="134"/>
      <c r="IFE47" s="134"/>
      <c r="IFF47" s="134"/>
      <c r="IFG47" s="134"/>
      <c r="IFH47" s="134"/>
      <c r="IFI47" s="134"/>
      <c r="IFJ47" s="134"/>
      <c r="IFK47" s="134"/>
      <c r="IFL47" s="134"/>
      <c r="IFM47" s="134"/>
      <c r="IFN47" s="134"/>
      <c r="IFO47" s="134"/>
      <c r="IFP47" s="134"/>
      <c r="IFQ47" s="134"/>
      <c r="IFR47" s="134"/>
      <c r="IFS47" s="134"/>
      <c r="IFT47" s="134"/>
      <c r="IFU47" s="134"/>
      <c r="IFV47" s="134"/>
      <c r="IFW47" s="134"/>
      <c r="IFX47" s="134"/>
      <c r="IFY47" s="134"/>
      <c r="IFZ47" s="134"/>
      <c r="IGA47" s="134"/>
      <c r="IGB47" s="134"/>
      <c r="IGC47" s="134"/>
      <c r="IGD47" s="134"/>
      <c r="IGE47" s="134"/>
      <c r="IGF47" s="134"/>
      <c r="IGG47" s="134"/>
      <c r="IGH47" s="134"/>
      <c r="IGI47" s="134"/>
      <c r="IGJ47" s="134"/>
      <c r="IGK47" s="134"/>
      <c r="IGL47" s="134"/>
      <c r="IGM47" s="134"/>
      <c r="IGN47" s="134"/>
      <c r="IGO47" s="134"/>
      <c r="IGP47" s="134"/>
      <c r="IGQ47" s="134"/>
      <c r="IGR47" s="134"/>
      <c r="IGS47" s="134"/>
      <c r="IGT47" s="134"/>
      <c r="IGU47" s="134"/>
      <c r="IGV47" s="134"/>
      <c r="IGW47" s="134"/>
      <c r="IGX47" s="134"/>
      <c r="IGY47" s="134"/>
      <c r="IGZ47" s="134"/>
      <c r="IHA47" s="134"/>
      <c r="IHB47" s="134"/>
      <c r="IHC47" s="134"/>
      <c r="IHD47" s="134"/>
      <c r="IHE47" s="134"/>
      <c r="IHF47" s="134"/>
      <c r="IHG47" s="134"/>
      <c r="IHH47" s="134"/>
      <c r="IHI47" s="134"/>
      <c r="IHJ47" s="134"/>
      <c r="IHK47" s="134"/>
      <c r="IHL47" s="134"/>
      <c r="IHM47" s="134"/>
      <c r="IHN47" s="134"/>
      <c r="IHO47" s="134"/>
      <c r="IHP47" s="134"/>
      <c r="IHQ47" s="134"/>
      <c r="IHR47" s="134"/>
      <c r="IHS47" s="134"/>
      <c r="IHT47" s="134"/>
      <c r="IHU47" s="134"/>
      <c r="IHV47" s="134"/>
      <c r="IHW47" s="134"/>
      <c r="IHX47" s="134"/>
      <c r="IHY47" s="134"/>
      <c r="IHZ47" s="134"/>
      <c r="IIA47" s="134"/>
      <c r="IIB47" s="134"/>
      <c r="IIC47" s="134"/>
      <c r="IID47" s="134"/>
      <c r="IIE47" s="134"/>
      <c r="IIF47" s="134"/>
      <c r="IIG47" s="134"/>
      <c r="IIH47" s="134"/>
      <c r="III47" s="134"/>
      <c r="IIJ47" s="134"/>
      <c r="IIK47" s="134"/>
      <c r="IIL47" s="134"/>
      <c r="IIM47" s="134"/>
      <c r="IIN47" s="134"/>
      <c r="IIO47" s="134"/>
      <c r="IIP47" s="134"/>
      <c r="IIQ47" s="134"/>
      <c r="IIR47" s="134"/>
      <c r="IIS47" s="134"/>
      <c r="IIT47" s="134"/>
      <c r="IIU47" s="134"/>
      <c r="IIV47" s="134"/>
      <c r="IIW47" s="134"/>
      <c r="IIX47" s="134"/>
      <c r="IIY47" s="134"/>
      <c r="IIZ47" s="134"/>
      <c r="IJA47" s="134"/>
      <c r="IJB47" s="134"/>
      <c r="IJC47" s="134"/>
      <c r="IJD47" s="134"/>
      <c r="IJE47" s="134"/>
      <c r="IJF47" s="134"/>
      <c r="IJG47" s="134"/>
      <c r="IJH47" s="134"/>
      <c r="IJI47" s="134"/>
      <c r="IJJ47" s="134"/>
      <c r="IJK47" s="134"/>
      <c r="IJL47" s="134"/>
      <c r="IJM47" s="134"/>
      <c r="IJN47" s="134"/>
      <c r="IJO47" s="134"/>
      <c r="IJP47" s="134"/>
      <c r="IJQ47" s="134"/>
      <c r="IJR47" s="134"/>
      <c r="IJS47" s="134"/>
      <c r="IJT47" s="134"/>
      <c r="IJU47" s="134"/>
      <c r="IJV47" s="134"/>
      <c r="IJW47" s="134"/>
      <c r="IJX47" s="134"/>
      <c r="IJY47" s="134"/>
      <c r="IJZ47" s="134"/>
      <c r="IKA47" s="134"/>
      <c r="IKB47" s="134"/>
      <c r="IKC47" s="134"/>
      <c r="IKD47" s="134"/>
      <c r="IKE47" s="134"/>
      <c r="IKF47" s="134"/>
      <c r="IKG47" s="134"/>
      <c r="IKH47" s="134"/>
      <c r="IKI47" s="134"/>
      <c r="IKJ47" s="134"/>
      <c r="IKK47" s="134"/>
      <c r="IKL47" s="134"/>
      <c r="IKM47" s="134"/>
      <c r="IKN47" s="134"/>
      <c r="IKO47" s="134"/>
      <c r="IKP47" s="134"/>
      <c r="IKQ47" s="134"/>
      <c r="IKR47" s="134"/>
      <c r="IKS47" s="134"/>
      <c r="IKT47" s="134"/>
      <c r="IKU47" s="134"/>
      <c r="IKV47" s="134"/>
      <c r="IKW47" s="134"/>
      <c r="IKX47" s="134"/>
      <c r="IKY47" s="134"/>
      <c r="IKZ47" s="134"/>
      <c r="ILA47" s="134"/>
      <c r="ILB47" s="134"/>
      <c r="ILC47" s="134"/>
      <c r="ILD47" s="134"/>
      <c r="ILE47" s="134"/>
      <c r="ILF47" s="134"/>
      <c r="ILG47" s="134"/>
      <c r="ILH47" s="134"/>
      <c r="ILI47" s="134"/>
      <c r="ILJ47" s="134"/>
      <c r="ILK47" s="134"/>
      <c r="ILL47" s="134"/>
      <c r="ILM47" s="134"/>
      <c r="ILN47" s="134"/>
      <c r="ILO47" s="134"/>
      <c r="ILP47" s="134"/>
      <c r="ILQ47" s="134"/>
      <c r="ILR47" s="134"/>
      <c r="ILS47" s="134"/>
      <c r="ILT47" s="134"/>
      <c r="ILU47" s="134"/>
      <c r="ILV47" s="134"/>
      <c r="ILW47" s="134"/>
      <c r="ILX47" s="134"/>
      <c r="ILY47" s="134"/>
      <c r="ILZ47" s="134"/>
      <c r="IMA47" s="134"/>
      <c r="IMB47" s="134"/>
      <c r="IMC47" s="134"/>
      <c r="IMD47" s="134"/>
      <c r="IME47" s="134"/>
      <c r="IMF47" s="134"/>
      <c r="IMG47" s="134"/>
      <c r="IMH47" s="134"/>
      <c r="IMI47" s="134"/>
      <c r="IMJ47" s="134"/>
      <c r="IMK47" s="134"/>
      <c r="IML47" s="134"/>
      <c r="IMM47" s="134"/>
      <c r="IMN47" s="134"/>
      <c r="IMO47" s="134"/>
      <c r="IMP47" s="134"/>
      <c r="IMQ47" s="134"/>
      <c r="IMR47" s="134"/>
      <c r="IMS47" s="134"/>
      <c r="IMT47" s="134"/>
      <c r="IMU47" s="134"/>
      <c r="IMV47" s="134"/>
      <c r="IMW47" s="134"/>
      <c r="IMX47" s="134"/>
      <c r="IMY47" s="134"/>
      <c r="IMZ47" s="134"/>
      <c r="INA47" s="134"/>
      <c r="INB47" s="134"/>
      <c r="INC47" s="134"/>
      <c r="IND47" s="134"/>
      <c r="INE47" s="134"/>
      <c r="INF47" s="134"/>
      <c r="ING47" s="134"/>
      <c r="INH47" s="134"/>
      <c r="INI47" s="134"/>
      <c r="INJ47" s="134"/>
      <c r="INK47" s="134"/>
      <c r="INL47" s="134"/>
      <c r="INM47" s="134"/>
      <c r="INN47" s="134"/>
      <c r="INO47" s="134"/>
      <c r="INP47" s="134"/>
      <c r="INQ47" s="134"/>
      <c r="INR47" s="134"/>
      <c r="INS47" s="134"/>
      <c r="INT47" s="134"/>
      <c r="INU47" s="134"/>
      <c r="INV47" s="134"/>
      <c r="INW47" s="134"/>
      <c r="INX47" s="134"/>
      <c r="INY47" s="134"/>
      <c r="INZ47" s="134"/>
      <c r="IOA47" s="134"/>
      <c r="IOB47" s="134"/>
      <c r="IOC47" s="134"/>
      <c r="IOD47" s="134"/>
      <c r="IOE47" s="134"/>
      <c r="IOF47" s="134"/>
      <c r="IOG47" s="134"/>
      <c r="IOH47" s="134"/>
      <c r="IOI47" s="134"/>
      <c r="IOJ47" s="134"/>
      <c r="IOK47" s="134"/>
      <c r="IOL47" s="134"/>
      <c r="IOM47" s="134"/>
      <c r="ION47" s="134"/>
      <c r="IOO47" s="134"/>
      <c r="IOP47" s="134"/>
      <c r="IOQ47" s="134"/>
      <c r="IOR47" s="134"/>
      <c r="IOS47" s="134"/>
      <c r="IOT47" s="134"/>
      <c r="IOU47" s="134"/>
      <c r="IOV47" s="134"/>
      <c r="IOW47" s="134"/>
      <c r="IOX47" s="134"/>
      <c r="IOY47" s="134"/>
      <c r="IOZ47" s="134"/>
      <c r="IPA47" s="134"/>
      <c r="IPB47" s="134"/>
      <c r="IPC47" s="134"/>
      <c r="IPD47" s="134"/>
      <c r="IPE47" s="134"/>
      <c r="IPF47" s="134"/>
      <c r="IPG47" s="134"/>
      <c r="IPH47" s="134"/>
      <c r="IPI47" s="134"/>
      <c r="IPJ47" s="134"/>
      <c r="IPK47" s="134"/>
      <c r="IPL47" s="134"/>
      <c r="IPM47" s="134"/>
      <c r="IPN47" s="134"/>
      <c r="IPO47" s="134"/>
      <c r="IPP47" s="134"/>
      <c r="IPQ47" s="134"/>
      <c r="IPR47" s="134"/>
      <c r="IPS47" s="134"/>
      <c r="IPT47" s="134"/>
      <c r="IPU47" s="134"/>
      <c r="IPV47" s="134"/>
      <c r="IPW47" s="134"/>
      <c r="IPX47" s="134"/>
      <c r="IPY47" s="134"/>
      <c r="IPZ47" s="134"/>
      <c r="IQA47" s="134"/>
      <c r="IQB47" s="134"/>
      <c r="IQC47" s="134"/>
      <c r="IQD47" s="134"/>
      <c r="IQE47" s="134"/>
      <c r="IQF47" s="134"/>
      <c r="IQG47" s="134"/>
      <c r="IQH47" s="134"/>
      <c r="IQI47" s="134"/>
      <c r="IQJ47" s="134"/>
      <c r="IQK47" s="134"/>
      <c r="IQL47" s="134"/>
      <c r="IQM47" s="134"/>
      <c r="IQN47" s="134"/>
      <c r="IQO47" s="134"/>
      <c r="IQP47" s="134"/>
      <c r="IQQ47" s="134"/>
      <c r="IQR47" s="134"/>
      <c r="IQS47" s="134"/>
      <c r="IQT47" s="134"/>
      <c r="IQU47" s="134"/>
      <c r="IQV47" s="134"/>
      <c r="IQW47" s="134"/>
      <c r="IQX47" s="134"/>
      <c r="IQY47" s="134"/>
      <c r="IQZ47" s="134"/>
      <c r="IRA47" s="134"/>
      <c r="IRB47" s="134"/>
      <c r="IRC47" s="134"/>
      <c r="IRD47" s="134"/>
      <c r="IRE47" s="134"/>
      <c r="IRF47" s="134"/>
      <c r="IRG47" s="134"/>
      <c r="IRH47" s="134"/>
      <c r="IRI47" s="134"/>
      <c r="IRJ47" s="134"/>
      <c r="IRK47" s="134"/>
      <c r="IRL47" s="134"/>
      <c r="IRM47" s="134"/>
      <c r="IRN47" s="134"/>
      <c r="IRO47" s="134"/>
      <c r="IRP47" s="134"/>
      <c r="IRQ47" s="134"/>
      <c r="IRR47" s="134"/>
      <c r="IRS47" s="134"/>
      <c r="IRT47" s="134"/>
      <c r="IRU47" s="134"/>
      <c r="IRV47" s="134"/>
      <c r="IRW47" s="134"/>
      <c r="IRX47" s="134"/>
      <c r="IRY47" s="134"/>
      <c r="IRZ47" s="134"/>
      <c r="ISA47" s="134"/>
      <c r="ISB47" s="134"/>
      <c r="ISC47" s="134"/>
      <c r="ISD47" s="134"/>
      <c r="ISE47" s="134"/>
      <c r="ISF47" s="134"/>
      <c r="ISG47" s="134"/>
      <c r="ISH47" s="134"/>
      <c r="ISI47" s="134"/>
      <c r="ISJ47" s="134"/>
      <c r="ISK47" s="134"/>
      <c r="ISL47" s="134"/>
      <c r="ISM47" s="134"/>
      <c r="ISN47" s="134"/>
      <c r="ISO47" s="134"/>
      <c r="ISP47" s="134"/>
      <c r="ISQ47" s="134"/>
      <c r="ISR47" s="134"/>
      <c r="ISS47" s="134"/>
      <c r="IST47" s="134"/>
      <c r="ISU47" s="134"/>
      <c r="ISV47" s="134"/>
      <c r="ISW47" s="134"/>
      <c r="ISX47" s="134"/>
      <c r="ISY47" s="134"/>
      <c r="ISZ47" s="134"/>
      <c r="ITA47" s="134"/>
      <c r="ITB47" s="134"/>
      <c r="ITC47" s="134"/>
      <c r="ITD47" s="134"/>
      <c r="ITE47" s="134"/>
      <c r="ITF47" s="134"/>
      <c r="ITG47" s="134"/>
      <c r="ITH47" s="134"/>
      <c r="ITI47" s="134"/>
      <c r="ITJ47" s="134"/>
      <c r="ITK47" s="134"/>
      <c r="ITL47" s="134"/>
      <c r="ITM47" s="134"/>
      <c r="ITN47" s="134"/>
      <c r="ITO47" s="134"/>
      <c r="ITP47" s="134"/>
      <c r="ITQ47" s="134"/>
      <c r="ITR47" s="134"/>
      <c r="ITS47" s="134"/>
      <c r="ITT47" s="134"/>
      <c r="ITU47" s="134"/>
      <c r="ITV47" s="134"/>
      <c r="ITW47" s="134"/>
      <c r="ITX47" s="134"/>
      <c r="ITY47" s="134"/>
      <c r="ITZ47" s="134"/>
      <c r="IUA47" s="134"/>
      <c r="IUB47" s="134"/>
      <c r="IUC47" s="134"/>
      <c r="IUD47" s="134"/>
      <c r="IUE47" s="134"/>
      <c r="IUF47" s="134"/>
      <c r="IUG47" s="134"/>
      <c r="IUH47" s="134"/>
      <c r="IUI47" s="134"/>
      <c r="IUJ47" s="134"/>
      <c r="IUK47" s="134"/>
      <c r="IUL47" s="134"/>
      <c r="IUM47" s="134"/>
      <c r="IUN47" s="134"/>
      <c r="IUO47" s="134"/>
      <c r="IUP47" s="134"/>
      <c r="IUQ47" s="134"/>
      <c r="IUR47" s="134"/>
      <c r="IUS47" s="134"/>
      <c r="IUT47" s="134"/>
      <c r="IUU47" s="134"/>
      <c r="IUV47" s="134"/>
      <c r="IUW47" s="134"/>
      <c r="IUX47" s="134"/>
      <c r="IUY47" s="134"/>
      <c r="IUZ47" s="134"/>
      <c r="IVA47" s="134"/>
      <c r="IVB47" s="134"/>
      <c r="IVC47" s="134"/>
      <c r="IVD47" s="134"/>
      <c r="IVE47" s="134"/>
      <c r="IVF47" s="134"/>
      <c r="IVG47" s="134"/>
      <c r="IVH47" s="134"/>
      <c r="IVI47" s="134"/>
      <c r="IVJ47" s="134"/>
      <c r="IVK47" s="134"/>
      <c r="IVL47" s="134"/>
      <c r="IVM47" s="134"/>
      <c r="IVN47" s="134"/>
      <c r="IVO47" s="134"/>
      <c r="IVP47" s="134"/>
      <c r="IVQ47" s="134"/>
      <c r="IVR47" s="134"/>
      <c r="IVS47" s="134"/>
      <c r="IVT47" s="134"/>
      <c r="IVU47" s="134"/>
      <c r="IVV47" s="134"/>
      <c r="IVW47" s="134"/>
      <c r="IVX47" s="134"/>
      <c r="IVY47" s="134"/>
      <c r="IVZ47" s="134"/>
      <c r="IWA47" s="134"/>
      <c r="IWB47" s="134"/>
      <c r="IWC47" s="134"/>
      <c r="IWD47" s="134"/>
      <c r="IWE47" s="134"/>
      <c r="IWF47" s="134"/>
      <c r="IWG47" s="134"/>
      <c r="IWH47" s="134"/>
      <c r="IWI47" s="134"/>
      <c r="IWJ47" s="134"/>
      <c r="IWK47" s="134"/>
      <c r="IWL47" s="134"/>
      <c r="IWM47" s="134"/>
      <c r="IWN47" s="134"/>
      <c r="IWO47" s="134"/>
      <c r="IWP47" s="134"/>
      <c r="IWQ47" s="134"/>
      <c r="IWR47" s="134"/>
      <c r="IWS47" s="134"/>
      <c r="IWT47" s="134"/>
      <c r="IWU47" s="134"/>
      <c r="IWV47" s="134"/>
      <c r="IWW47" s="134"/>
      <c r="IWX47" s="134"/>
      <c r="IWY47" s="134"/>
      <c r="IWZ47" s="134"/>
      <c r="IXA47" s="134"/>
      <c r="IXB47" s="134"/>
      <c r="IXC47" s="134"/>
      <c r="IXD47" s="134"/>
      <c r="IXE47" s="134"/>
      <c r="IXF47" s="134"/>
      <c r="IXG47" s="134"/>
      <c r="IXH47" s="134"/>
      <c r="IXI47" s="134"/>
      <c r="IXJ47" s="134"/>
      <c r="IXK47" s="134"/>
      <c r="IXL47" s="134"/>
      <c r="IXM47" s="134"/>
      <c r="IXN47" s="134"/>
      <c r="IXO47" s="134"/>
      <c r="IXP47" s="134"/>
      <c r="IXQ47" s="134"/>
      <c r="IXR47" s="134"/>
      <c r="IXS47" s="134"/>
      <c r="IXT47" s="134"/>
      <c r="IXU47" s="134"/>
      <c r="IXV47" s="134"/>
      <c r="IXW47" s="134"/>
      <c r="IXX47" s="134"/>
      <c r="IXY47" s="134"/>
      <c r="IXZ47" s="134"/>
      <c r="IYA47" s="134"/>
      <c r="IYB47" s="134"/>
      <c r="IYC47" s="134"/>
      <c r="IYD47" s="134"/>
      <c r="IYE47" s="134"/>
      <c r="IYF47" s="134"/>
      <c r="IYG47" s="134"/>
      <c r="IYH47" s="134"/>
      <c r="IYI47" s="134"/>
      <c r="IYJ47" s="134"/>
      <c r="IYK47" s="134"/>
      <c r="IYL47" s="134"/>
      <c r="IYM47" s="134"/>
      <c r="IYN47" s="134"/>
      <c r="IYO47" s="134"/>
      <c r="IYP47" s="134"/>
      <c r="IYQ47" s="134"/>
      <c r="IYR47" s="134"/>
      <c r="IYS47" s="134"/>
      <c r="IYT47" s="134"/>
      <c r="IYU47" s="134"/>
      <c r="IYV47" s="134"/>
      <c r="IYW47" s="134"/>
      <c r="IYX47" s="134"/>
      <c r="IYY47" s="134"/>
      <c r="IYZ47" s="134"/>
      <c r="IZA47" s="134"/>
      <c r="IZB47" s="134"/>
      <c r="IZC47" s="134"/>
      <c r="IZD47" s="134"/>
      <c r="IZE47" s="134"/>
      <c r="IZF47" s="134"/>
      <c r="IZG47" s="134"/>
      <c r="IZH47" s="134"/>
      <c r="IZI47" s="134"/>
      <c r="IZJ47" s="134"/>
      <c r="IZK47" s="134"/>
      <c r="IZL47" s="134"/>
      <c r="IZM47" s="134"/>
      <c r="IZN47" s="134"/>
      <c r="IZO47" s="134"/>
      <c r="IZP47" s="134"/>
      <c r="IZQ47" s="134"/>
      <c r="IZR47" s="134"/>
      <c r="IZS47" s="134"/>
      <c r="IZT47" s="134"/>
      <c r="IZU47" s="134"/>
      <c r="IZV47" s="134"/>
      <c r="IZW47" s="134"/>
      <c r="IZX47" s="134"/>
      <c r="IZY47" s="134"/>
      <c r="IZZ47" s="134"/>
      <c r="JAA47" s="134"/>
      <c r="JAB47" s="134"/>
      <c r="JAC47" s="134"/>
      <c r="JAD47" s="134"/>
      <c r="JAE47" s="134"/>
      <c r="JAF47" s="134"/>
      <c r="JAG47" s="134"/>
      <c r="JAH47" s="134"/>
      <c r="JAI47" s="134"/>
      <c r="JAJ47" s="134"/>
      <c r="JAK47" s="134"/>
      <c r="JAL47" s="134"/>
      <c r="JAM47" s="134"/>
      <c r="JAN47" s="134"/>
      <c r="JAO47" s="134"/>
      <c r="JAP47" s="134"/>
      <c r="JAQ47" s="134"/>
      <c r="JAR47" s="134"/>
      <c r="JAS47" s="134"/>
      <c r="JAT47" s="134"/>
      <c r="JAU47" s="134"/>
      <c r="JAV47" s="134"/>
      <c r="JAW47" s="134"/>
      <c r="JAX47" s="134"/>
      <c r="JAY47" s="134"/>
      <c r="JAZ47" s="134"/>
      <c r="JBA47" s="134"/>
      <c r="JBB47" s="134"/>
      <c r="JBC47" s="134"/>
      <c r="JBD47" s="134"/>
      <c r="JBE47" s="134"/>
      <c r="JBF47" s="134"/>
      <c r="JBG47" s="134"/>
      <c r="JBH47" s="134"/>
      <c r="JBI47" s="134"/>
      <c r="JBJ47" s="134"/>
      <c r="JBK47" s="134"/>
      <c r="JBL47" s="134"/>
      <c r="JBM47" s="134"/>
      <c r="JBN47" s="134"/>
      <c r="JBO47" s="134"/>
      <c r="JBP47" s="134"/>
      <c r="JBQ47" s="134"/>
      <c r="JBR47" s="134"/>
      <c r="JBS47" s="134"/>
      <c r="JBT47" s="134"/>
      <c r="JBU47" s="134"/>
      <c r="JBV47" s="134"/>
      <c r="JBW47" s="134"/>
      <c r="JBX47" s="134"/>
      <c r="JBY47" s="134"/>
      <c r="JBZ47" s="134"/>
      <c r="JCA47" s="134"/>
      <c r="JCB47" s="134"/>
      <c r="JCC47" s="134"/>
      <c r="JCD47" s="134"/>
      <c r="JCE47" s="134"/>
      <c r="JCF47" s="134"/>
      <c r="JCG47" s="134"/>
      <c r="JCH47" s="134"/>
      <c r="JCI47" s="134"/>
      <c r="JCJ47" s="134"/>
      <c r="JCK47" s="134"/>
      <c r="JCL47" s="134"/>
      <c r="JCM47" s="134"/>
      <c r="JCN47" s="134"/>
      <c r="JCO47" s="134"/>
      <c r="JCP47" s="134"/>
      <c r="JCQ47" s="134"/>
      <c r="JCR47" s="134"/>
      <c r="JCS47" s="134"/>
      <c r="JCT47" s="134"/>
      <c r="JCU47" s="134"/>
      <c r="JCV47" s="134"/>
      <c r="JCW47" s="134"/>
      <c r="JCX47" s="134"/>
      <c r="JCY47" s="134"/>
      <c r="JCZ47" s="134"/>
      <c r="JDA47" s="134"/>
      <c r="JDB47" s="134"/>
      <c r="JDC47" s="134"/>
      <c r="JDD47" s="134"/>
      <c r="JDE47" s="134"/>
      <c r="JDF47" s="134"/>
      <c r="JDG47" s="134"/>
      <c r="JDH47" s="134"/>
      <c r="JDI47" s="134"/>
      <c r="JDJ47" s="134"/>
      <c r="JDK47" s="134"/>
      <c r="JDL47" s="134"/>
      <c r="JDM47" s="134"/>
      <c r="JDN47" s="134"/>
      <c r="JDO47" s="134"/>
      <c r="JDP47" s="134"/>
      <c r="JDQ47" s="134"/>
      <c r="JDR47" s="134"/>
      <c r="JDS47" s="134"/>
      <c r="JDT47" s="134"/>
      <c r="JDU47" s="134"/>
      <c r="JDV47" s="134"/>
      <c r="JDW47" s="134"/>
      <c r="JDX47" s="134"/>
      <c r="JDY47" s="134"/>
      <c r="JDZ47" s="134"/>
      <c r="JEA47" s="134"/>
      <c r="JEB47" s="134"/>
      <c r="JEC47" s="134"/>
      <c r="JED47" s="134"/>
      <c r="JEE47" s="134"/>
      <c r="JEF47" s="134"/>
      <c r="JEG47" s="134"/>
      <c r="JEH47" s="134"/>
      <c r="JEI47" s="134"/>
      <c r="JEJ47" s="134"/>
      <c r="JEK47" s="134"/>
      <c r="JEL47" s="134"/>
      <c r="JEM47" s="134"/>
      <c r="JEN47" s="134"/>
      <c r="JEO47" s="134"/>
      <c r="JEP47" s="134"/>
      <c r="JEQ47" s="134"/>
      <c r="JER47" s="134"/>
      <c r="JES47" s="134"/>
      <c r="JET47" s="134"/>
      <c r="JEU47" s="134"/>
      <c r="JEV47" s="134"/>
      <c r="JEW47" s="134"/>
      <c r="JEX47" s="134"/>
      <c r="JEY47" s="134"/>
      <c r="JEZ47" s="134"/>
      <c r="JFA47" s="134"/>
      <c r="JFB47" s="134"/>
      <c r="JFC47" s="134"/>
      <c r="JFD47" s="134"/>
      <c r="JFE47" s="134"/>
      <c r="JFF47" s="134"/>
      <c r="JFG47" s="134"/>
      <c r="JFH47" s="134"/>
      <c r="JFI47" s="134"/>
      <c r="JFJ47" s="134"/>
      <c r="JFK47" s="134"/>
      <c r="JFL47" s="134"/>
      <c r="JFM47" s="134"/>
      <c r="JFN47" s="134"/>
      <c r="JFO47" s="134"/>
      <c r="JFP47" s="134"/>
      <c r="JFQ47" s="134"/>
      <c r="JFR47" s="134"/>
      <c r="JFS47" s="134"/>
      <c r="JFT47" s="134"/>
      <c r="JFU47" s="134"/>
      <c r="JFV47" s="134"/>
      <c r="JFW47" s="134"/>
      <c r="JFX47" s="134"/>
      <c r="JFY47" s="134"/>
      <c r="JFZ47" s="134"/>
      <c r="JGA47" s="134"/>
      <c r="JGB47" s="134"/>
      <c r="JGC47" s="134"/>
      <c r="JGD47" s="134"/>
      <c r="JGE47" s="134"/>
      <c r="JGF47" s="134"/>
      <c r="JGG47" s="134"/>
      <c r="JGH47" s="134"/>
      <c r="JGI47" s="134"/>
      <c r="JGJ47" s="134"/>
      <c r="JGK47" s="134"/>
      <c r="JGL47" s="134"/>
      <c r="JGM47" s="134"/>
      <c r="JGN47" s="134"/>
      <c r="JGO47" s="134"/>
      <c r="JGP47" s="134"/>
      <c r="JGQ47" s="134"/>
      <c r="JGR47" s="134"/>
      <c r="JGS47" s="134"/>
      <c r="JGT47" s="134"/>
      <c r="JGU47" s="134"/>
      <c r="JGV47" s="134"/>
      <c r="JGW47" s="134"/>
      <c r="JGX47" s="134"/>
      <c r="JGY47" s="134"/>
      <c r="JGZ47" s="134"/>
      <c r="JHA47" s="134"/>
      <c r="JHB47" s="134"/>
      <c r="JHC47" s="134"/>
      <c r="JHD47" s="134"/>
      <c r="JHE47" s="134"/>
      <c r="JHF47" s="134"/>
      <c r="JHG47" s="134"/>
      <c r="JHH47" s="134"/>
      <c r="JHI47" s="134"/>
      <c r="JHJ47" s="134"/>
      <c r="JHK47" s="134"/>
      <c r="JHL47" s="134"/>
      <c r="JHM47" s="134"/>
      <c r="JHN47" s="134"/>
      <c r="JHO47" s="134"/>
      <c r="JHP47" s="134"/>
      <c r="JHQ47" s="134"/>
      <c r="JHR47" s="134"/>
      <c r="JHS47" s="134"/>
      <c r="JHT47" s="134"/>
      <c r="JHU47" s="134"/>
      <c r="JHV47" s="134"/>
      <c r="JHW47" s="134"/>
      <c r="JHX47" s="134"/>
      <c r="JHY47" s="134"/>
      <c r="JHZ47" s="134"/>
      <c r="JIA47" s="134"/>
      <c r="JIB47" s="134"/>
      <c r="JIC47" s="134"/>
      <c r="JID47" s="134"/>
      <c r="JIE47" s="134"/>
      <c r="JIF47" s="134"/>
      <c r="JIG47" s="134"/>
      <c r="JIH47" s="134"/>
      <c r="JII47" s="134"/>
      <c r="JIJ47" s="134"/>
      <c r="JIK47" s="134"/>
      <c r="JIL47" s="134"/>
      <c r="JIM47" s="134"/>
      <c r="JIN47" s="134"/>
      <c r="JIO47" s="134"/>
      <c r="JIP47" s="134"/>
      <c r="JIQ47" s="134"/>
      <c r="JIR47" s="134"/>
      <c r="JIS47" s="134"/>
      <c r="JIT47" s="134"/>
      <c r="JIU47" s="134"/>
      <c r="JIV47" s="134"/>
      <c r="JIW47" s="134"/>
      <c r="JIX47" s="134"/>
      <c r="JIY47" s="134"/>
      <c r="JIZ47" s="134"/>
      <c r="JJA47" s="134"/>
      <c r="JJB47" s="134"/>
      <c r="JJC47" s="134"/>
      <c r="JJD47" s="134"/>
      <c r="JJE47" s="134"/>
      <c r="JJF47" s="134"/>
      <c r="JJG47" s="134"/>
      <c r="JJH47" s="134"/>
      <c r="JJI47" s="134"/>
      <c r="JJJ47" s="134"/>
      <c r="JJK47" s="134"/>
      <c r="JJL47" s="134"/>
      <c r="JJM47" s="134"/>
      <c r="JJN47" s="134"/>
      <c r="JJO47" s="134"/>
      <c r="JJP47" s="134"/>
      <c r="JJQ47" s="134"/>
      <c r="JJR47" s="134"/>
      <c r="JJS47" s="134"/>
      <c r="JJT47" s="134"/>
      <c r="JJU47" s="134"/>
      <c r="JJV47" s="134"/>
      <c r="JJW47" s="134"/>
      <c r="JJX47" s="134"/>
      <c r="JJY47" s="134"/>
      <c r="JJZ47" s="134"/>
      <c r="JKA47" s="134"/>
      <c r="JKB47" s="134"/>
      <c r="JKC47" s="134"/>
      <c r="JKD47" s="134"/>
      <c r="JKE47" s="134"/>
      <c r="JKF47" s="134"/>
      <c r="JKG47" s="134"/>
      <c r="JKH47" s="134"/>
      <c r="JKI47" s="134"/>
      <c r="JKJ47" s="134"/>
      <c r="JKK47" s="134"/>
      <c r="JKL47" s="134"/>
      <c r="JKM47" s="134"/>
      <c r="JKN47" s="134"/>
      <c r="JKO47" s="134"/>
      <c r="JKP47" s="134"/>
      <c r="JKQ47" s="134"/>
      <c r="JKR47" s="134"/>
      <c r="JKS47" s="134"/>
      <c r="JKT47" s="134"/>
      <c r="JKU47" s="134"/>
      <c r="JKV47" s="134"/>
      <c r="JKW47" s="134"/>
      <c r="JKX47" s="134"/>
      <c r="JKY47" s="134"/>
      <c r="JKZ47" s="134"/>
      <c r="JLA47" s="134"/>
      <c r="JLB47" s="134"/>
      <c r="JLC47" s="134"/>
      <c r="JLD47" s="134"/>
      <c r="JLE47" s="134"/>
      <c r="JLF47" s="134"/>
      <c r="JLG47" s="134"/>
      <c r="JLH47" s="134"/>
      <c r="JLI47" s="134"/>
      <c r="JLJ47" s="134"/>
      <c r="JLK47" s="134"/>
      <c r="JLL47" s="134"/>
      <c r="JLM47" s="134"/>
      <c r="JLN47" s="134"/>
      <c r="JLO47" s="134"/>
      <c r="JLP47" s="134"/>
      <c r="JLQ47" s="134"/>
      <c r="JLR47" s="134"/>
      <c r="JLS47" s="134"/>
      <c r="JLT47" s="134"/>
      <c r="JLU47" s="134"/>
      <c r="JLV47" s="134"/>
      <c r="JLW47" s="134"/>
      <c r="JLX47" s="134"/>
      <c r="JLY47" s="134"/>
      <c r="JLZ47" s="134"/>
      <c r="JMA47" s="134"/>
      <c r="JMB47" s="134"/>
      <c r="JMC47" s="134"/>
      <c r="JMD47" s="134"/>
      <c r="JME47" s="134"/>
      <c r="JMF47" s="134"/>
      <c r="JMG47" s="134"/>
      <c r="JMH47" s="134"/>
      <c r="JMI47" s="134"/>
      <c r="JMJ47" s="134"/>
      <c r="JMK47" s="134"/>
      <c r="JML47" s="134"/>
      <c r="JMM47" s="134"/>
      <c r="JMN47" s="134"/>
      <c r="JMO47" s="134"/>
      <c r="JMP47" s="134"/>
      <c r="JMQ47" s="134"/>
      <c r="JMR47" s="134"/>
      <c r="JMS47" s="134"/>
      <c r="JMT47" s="134"/>
      <c r="JMU47" s="134"/>
      <c r="JMV47" s="134"/>
      <c r="JMW47" s="134"/>
      <c r="JMX47" s="134"/>
      <c r="JMY47" s="134"/>
      <c r="JMZ47" s="134"/>
      <c r="JNA47" s="134"/>
      <c r="JNB47" s="134"/>
      <c r="JNC47" s="134"/>
      <c r="JND47" s="134"/>
      <c r="JNE47" s="134"/>
      <c r="JNF47" s="134"/>
      <c r="JNG47" s="134"/>
      <c r="JNH47" s="134"/>
      <c r="JNI47" s="134"/>
      <c r="JNJ47" s="134"/>
      <c r="JNK47" s="134"/>
      <c r="JNL47" s="134"/>
      <c r="JNM47" s="134"/>
      <c r="JNN47" s="134"/>
      <c r="JNO47" s="134"/>
      <c r="JNP47" s="134"/>
      <c r="JNQ47" s="134"/>
      <c r="JNR47" s="134"/>
      <c r="JNS47" s="134"/>
      <c r="JNT47" s="134"/>
      <c r="JNU47" s="134"/>
      <c r="JNV47" s="134"/>
      <c r="JNW47" s="134"/>
      <c r="JNX47" s="134"/>
      <c r="JNY47" s="134"/>
      <c r="JNZ47" s="134"/>
      <c r="JOA47" s="134"/>
      <c r="JOB47" s="134"/>
      <c r="JOC47" s="134"/>
      <c r="JOD47" s="134"/>
      <c r="JOE47" s="134"/>
      <c r="JOF47" s="134"/>
      <c r="JOG47" s="134"/>
      <c r="JOH47" s="134"/>
      <c r="JOI47" s="134"/>
      <c r="JOJ47" s="134"/>
      <c r="JOK47" s="134"/>
      <c r="JOL47" s="134"/>
      <c r="JOM47" s="134"/>
      <c r="JON47" s="134"/>
      <c r="JOO47" s="134"/>
      <c r="JOP47" s="134"/>
      <c r="JOQ47" s="134"/>
      <c r="JOR47" s="134"/>
      <c r="JOS47" s="134"/>
      <c r="JOT47" s="134"/>
      <c r="JOU47" s="134"/>
      <c r="JOV47" s="134"/>
      <c r="JOW47" s="134"/>
      <c r="JOX47" s="134"/>
      <c r="JOY47" s="134"/>
      <c r="JOZ47" s="134"/>
      <c r="JPA47" s="134"/>
      <c r="JPB47" s="134"/>
      <c r="JPC47" s="134"/>
      <c r="JPD47" s="134"/>
      <c r="JPE47" s="134"/>
      <c r="JPF47" s="134"/>
      <c r="JPG47" s="134"/>
      <c r="JPH47" s="134"/>
      <c r="JPI47" s="134"/>
      <c r="JPJ47" s="134"/>
      <c r="JPK47" s="134"/>
      <c r="JPL47" s="134"/>
      <c r="JPM47" s="134"/>
      <c r="JPN47" s="134"/>
      <c r="JPO47" s="134"/>
      <c r="JPP47" s="134"/>
      <c r="JPQ47" s="134"/>
      <c r="JPR47" s="134"/>
      <c r="JPS47" s="134"/>
      <c r="JPT47" s="134"/>
      <c r="JPU47" s="134"/>
      <c r="JPV47" s="134"/>
      <c r="JPW47" s="134"/>
      <c r="JPX47" s="134"/>
      <c r="JPY47" s="134"/>
      <c r="JPZ47" s="134"/>
      <c r="JQA47" s="134"/>
      <c r="JQB47" s="134"/>
      <c r="JQC47" s="134"/>
      <c r="JQD47" s="134"/>
      <c r="JQE47" s="134"/>
      <c r="JQF47" s="134"/>
      <c r="JQG47" s="134"/>
      <c r="JQH47" s="134"/>
      <c r="JQI47" s="134"/>
      <c r="JQJ47" s="134"/>
      <c r="JQK47" s="134"/>
      <c r="JQL47" s="134"/>
      <c r="JQM47" s="134"/>
      <c r="JQN47" s="134"/>
      <c r="JQO47" s="134"/>
      <c r="JQP47" s="134"/>
      <c r="JQQ47" s="134"/>
      <c r="JQR47" s="134"/>
      <c r="JQS47" s="134"/>
      <c r="JQT47" s="134"/>
      <c r="JQU47" s="134"/>
      <c r="JQV47" s="134"/>
      <c r="JQW47" s="134"/>
      <c r="JQX47" s="134"/>
      <c r="JQY47" s="134"/>
      <c r="JQZ47" s="134"/>
      <c r="JRA47" s="134"/>
      <c r="JRB47" s="134"/>
      <c r="JRC47" s="134"/>
      <c r="JRD47" s="134"/>
      <c r="JRE47" s="134"/>
      <c r="JRF47" s="134"/>
      <c r="JRG47" s="134"/>
      <c r="JRH47" s="134"/>
      <c r="JRI47" s="134"/>
      <c r="JRJ47" s="134"/>
      <c r="JRK47" s="134"/>
      <c r="JRL47" s="134"/>
      <c r="JRM47" s="134"/>
      <c r="JRN47" s="134"/>
      <c r="JRO47" s="134"/>
      <c r="JRP47" s="134"/>
      <c r="JRQ47" s="134"/>
      <c r="JRR47" s="134"/>
      <c r="JRS47" s="134"/>
      <c r="JRT47" s="134"/>
      <c r="JRU47" s="134"/>
      <c r="JRV47" s="134"/>
      <c r="JRW47" s="134"/>
      <c r="JRX47" s="134"/>
      <c r="JRY47" s="134"/>
      <c r="JRZ47" s="134"/>
      <c r="JSA47" s="134"/>
      <c r="JSB47" s="134"/>
      <c r="JSC47" s="134"/>
      <c r="JSD47" s="134"/>
      <c r="JSE47" s="134"/>
      <c r="JSF47" s="134"/>
      <c r="JSG47" s="134"/>
      <c r="JSH47" s="134"/>
      <c r="JSI47" s="134"/>
      <c r="JSJ47" s="134"/>
      <c r="JSK47" s="134"/>
      <c r="JSL47" s="134"/>
      <c r="JSM47" s="134"/>
      <c r="JSN47" s="134"/>
      <c r="JSO47" s="134"/>
      <c r="JSP47" s="134"/>
      <c r="JSQ47" s="134"/>
      <c r="JSR47" s="134"/>
      <c r="JSS47" s="134"/>
      <c r="JST47" s="134"/>
      <c r="JSU47" s="134"/>
      <c r="JSV47" s="134"/>
      <c r="JSW47" s="134"/>
      <c r="JSX47" s="134"/>
      <c r="JSY47" s="134"/>
      <c r="JSZ47" s="134"/>
      <c r="JTA47" s="134"/>
      <c r="JTB47" s="134"/>
      <c r="JTC47" s="134"/>
      <c r="JTD47" s="134"/>
      <c r="JTE47" s="134"/>
      <c r="JTF47" s="134"/>
      <c r="JTG47" s="134"/>
      <c r="JTH47" s="134"/>
      <c r="JTI47" s="134"/>
      <c r="JTJ47" s="134"/>
      <c r="JTK47" s="134"/>
      <c r="JTL47" s="134"/>
      <c r="JTM47" s="134"/>
      <c r="JTN47" s="134"/>
      <c r="JTO47" s="134"/>
      <c r="JTP47" s="134"/>
      <c r="JTQ47" s="134"/>
      <c r="JTR47" s="134"/>
      <c r="JTS47" s="134"/>
      <c r="JTT47" s="134"/>
      <c r="JTU47" s="134"/>
      <c r="JTV47" s="134"/>
      <c r="JTW47" s="134"/>
      <c r="JTX47" s="134"/>
      <c r="JTY47" s="134"/>
      <c r="JTZ47" s="134"/>
      <c r="JUA47" s="134"/>
      <c r="JUB47" s="134"/>
      <c r="JUC47" s="134"/>
      <c r="JUD47" s="134"/>
      <c r="JUE47" s="134"/>
      <c r="JUF47" s="134"/>
      <c r="JUG47" s="134"/>
      <c r="JUH47" s="134"/>
      <c r="JUI47" s="134"/>
      <c r="JUJ47" s="134"/>
      <c r="JUK47" s="134"/>
      <c r="JUL47" s="134"/>
      <c r="JUM47" s="134"/>
      <c r="JUN47" s="134"/>
      <c r="JUO47" s="134"/>
      <c r="JUP47" s="134"/>
      <c r="JUQ47" s="134"/>
      <c r="JUR47" s="134"/>
      <c r="JUS47" s="134"/>
      <c r="JUT47" s="134"/>
      <c r="JUU47" s="134"/>
      <c r="JUV47" s="134"/>
      <c r="JUW47" s="134"/>
      <c r="JUX47" s="134"/>
      <c r="JUY47" s="134"/>
      <c r="JUZ47" s="134"/>
      <c r="JVA47" s="134"/>
      <c r="JVB47" s="134"/>
      <c r="JVC47" s="134"/>
      <c r="JVD47" s="134"/>
      <c r="JVE47" s="134"/>
      <c r="JVF47" s="134"/>
      <c r="JVG47" s="134"/>
      <c r="JVH47" s="134"/>
      <c r="JVI47" s="134"/>
      <c r="JVJ47" s="134"/>
      <c r="JVK47" s="134"/>
      <c r="JVL47" s="134"/>
      <c r="JVM47" s="134"/>
      <c r="JVN47" s="134"/>
      <c r="JVO47" s="134"/>
      <c r="JVP47" s="134"/>
      <c r="JVQ47" s="134"/>
      <c r="JVR47" s="134"/>
      <c r="JVS47" s="134"/>
      <c r="JVT47" s="134"/>
      <c r="JVU47" s="134"/>
      <c r="JVV47" s="134"/>
      <c r="JVW47" s="134"/>
      <c r="JVX47" s="134"/>
      <c r="JVY47" s="134"/>
      <c r="JVZ47" s="134"/>
      <c r="JWA47" s="134"/>
      <c r="JWB47" s="134"/>
      <c r="JWC47" s="134"/>
      <c r="JWD47" s="134"/>
      <c r="JWE47" s="134"/>
      <c r="JWF47" s="134"/>
      <c r="JWG47" s="134"/>
      <c r="JWH47" s="134"/>
      <c r="JWI47" s="134"/>
      <c r="JWJ47" s="134"/>
      <c r="JWK47" s="134"/>
      <c r="JWL47" s="134"/>
      <c r="JWM47" s="134"/>
      <c r="JWN47" s="134"/>
      <c r="JWO47" s="134"/>
      <c r="JWP47" s="134"/>
      <c r="JWQ47" s="134"/>
      <c r="JWR47" s="134"/>
      <c r="JWS47" s="134"/>
      <c r="JWT47" s="134"/>
      <c r="JWU47" s="134"/>
      <c r="JWV47" s="134"/>
      <c r="JWW47" s="134"/>
      <c r="JWX47" s="134"/>
      <c r="JWY47" s="134"/>
      <c r="JWZ47" s="134"/>
      <c r="JXA47" s="134"/>
      <c r="JXB47" s="134"/>
      <c r="JXC47" s="134"/>
      <c r="JXD47" s="134"/>
      <c r="JXE47" s="134"/>
      <c r="JXF47" s="134"/>
      <c r="JXG47" s="134"/>
      <c r="JXH47" s="134"/>
      <c r="JXI47" s="134"/>
      <c r="JXJ47" s="134"/>
      <c r="JXK47" s="134"/>
      <c r="JXL47" s="134"/>
      <c r="JXM47" s="134"/>
      <c r="JXN47" s="134"/>
      <c r="JXO47" s="134"/>
      <c r="JXP47" s="134"/>
      <c r="JXQ47" s="134"/>
      <c r="JXR47" s="134"/>
      <c r="JXS47" s="134"/>
      <c r="JXT47" s="134"/>
      <c r="JXU47" s="134"/>
      <c r="JXV47" s="134"/>
      <c r="JXW47" s="134"/>
      <c r="JXX47" s="134"/>
      <c r="JXY47" s="134"/>
      <c r="JXZ47" s="134"/>
      <c r="JYA47" s="134"/>
      <c r="JYB47" s="134"/>
      <c r="JYC47" s="134"/>
      <c r="JYD47" s="134"/>
      <c r="JYE47" s="134"/>
      <c r="JYF47" s="134"/>
      <c r="JYG47" s="134"/>
      <c r="JYH47" s="134"/>
      <c r="JYI47" s="134"/>
      <c r="JYJ47" s="134"/>
      <c r="JYK47" s="134"/>
      <c r="JYL47" s="134"/>
      <c r="JYM47" s="134"/>
      <c r="JYN47" s="134"/>
      <c r="JYO47" s="134"/>
      <c r="JYP47" s="134"/>
      <c r="JYQ47" s="134"/>
      <c r="JYR47" s="134"/>
      <c r="JYS47" s="134"/>
      <c r="JYT47" s="134"/>
      <c r="JYU47" s="134"/>
      <c r="JYV47" s="134"/>
      <c r="JYW47" s="134"/>
      <c r="JYX47" s="134"/>
      <c r="JYY47" s="134"/>
      <c r="JYZ47" s="134"/>
      <c r="JZA47" s="134"/>
      <c r="JZB47" s="134"/>
      <c r="JZC47" s="134"/>
      <c r="JZD47" s="134"/>
      <c r="JZE47" s="134"/>
      <c r="JZF47" s="134"/>
      <c r="JZG47" s="134"/>
      <c r="JZH47" s="134"/>
      <c r="JZI47" s="134"/>
      <c r="JZJ47" s="134"/>
      <c r="JZK47" s="134"/>
      <c r="JZL47" s="134"/>
      <c r="JZM47" s="134"/>
      <c r="JZN47" s="134"/>
      <c r="JZO47" s="134"/>
      <c r="JZP47" s="134"/>
      <c r="JZQ47" s="134"/>
      <c r="JZR47" s="134"/>
      <c r="JZS47" s="134"/>
      <c r="JZT47" s="134"/>
      <c r="JZU47" s="134"/>
      <c r="JZV47" s="134"/>
      <c r="JZW47" s="134"/>
      <c r="JZX47" s="134"/>
      <c r="JZY47" s="134"/>
      <c r="JZZ47" s="134"/>
      <c r="KAA47" s="134"/>
      <c r="KAB47" s="134"/>
      <c r="KAC47" s="134"/>
      <c r="KAD47" s="134"/>
      <c r="KAE47" s="134"/>
      <c r="KAF47" s="134"/>
      <c r="KAG47" s="134"/>
      <c r="KAH47" s="134"/>
      <c r="KAI47" s="134"/>
      <c r="KAJ47" s="134"/>
      <c r="KAK47" s="134"/>
      <c r="KAL47" s="134"/>
      <c r="KAM47" s="134"/>
      <c r="KAN47" s="134"/>
      <c r="KAO47" s="134"/>
      <c r="KAP47" s="134"/>
      <c r="KAQ47" s="134"/>
      <c r="KAR47" s="134"/>
      <c r="KAS47" s="134"/>
      <c r="KAT47" s="134"/>
      <c r="KAU47" s="134"/>
      <c r="KAV47" s="134"/>
      <c r="KAW47" s="134"/>
      <c r="KAX47" s="134"/>
      <c r="KAY47" s="134"/>
      <c r="KAZ47" s="134"/>
      <c r="KBA47" s="134"/>
      <c r="KBB47" s="134"/>
      <c r="KBC47" s="134"/>
      <c r="KBD47" s="134"/>
      <c r="KBE47" s="134"/>
      <c r="KBF47" s="134"/>
      <c r="KBG47" s="134"/>
      <c r="KBH47" s="134"/>
      <c r="KBI47" s="134"/>
      <c r="KBJ47" s="134"/>
      <c r="KBK47" s="134"/>
      <c r="KBL47" s="134"/>
      <c r="KBM47" s="134"/>
      <c r="KBN47" s="134"/>
      <c r="KBO47" s="134"/>
      <c r="KBP47" s="134"/>
      <c r="KBQ47" s="134"/>
      <c r="KBR47" s="134"/>
      <c r="KBS47" s="134"/>
      <c r="KBT47" s="134"/>
      <c r="KBU47" s="134"/>
      <c r="KBV47" s="134"/>
      <c r="KBW47" s="134"/>
      <c r="KBX47" s="134"/>
      <c r="KBY47" s="134"/>
      <c r="KBZ47" s="134"/>
      <c r="KCA47" s="134"/>
      <c r="KCB47" s="134"/>
      <c r="KCC47" s="134"/>
      <c r="KCD47" s="134"/>
      <c r="KCE47" s="134"/>
      <c r="KCF47" s="134"/>
      <c r="KCG47" s="134"/>
      <c r="KCH47" s="134"/>
      <c r="KCI47" s="134"/>
      <c r="KCJ47" s="134"/>
      <c r="KCK47" s="134"/>
      <c r="KCL47" s="134"/>
      <c r="KCM47" s="134"/>
      <c r="KCN47" s="134"/>
      <c r="KCO47" s="134"/>
      <c r="KCP47" s="134"/>
      <c r="KCQ47" s="134"/>
      <c r="KCR47" s="134"/>
      <c r="KCS47" s="134"/>
      <c r="KCT47" s="134"/>
      <c r="KCU47" s="134"/>
      <c r="KCV47" s="134"/>
      <c r="KCW47" s="134"/>
      <c r="KCX47" s="134"/>
      <c r="KCY47" s="134"/>
      <c r="KCZ47" s="134"/>
      <c r="KDA47" s="134"/>
      <c r="KDB47" s="134"/>
      <c r="KDC47" s="134"/>
      <c r="KDD47" s="134"/>
      <c r="KDE47" s="134"/>
      <c r="KDF47" s="134"/>
      <c r="KDG47" s="134"/>
      <c r="KDH47" s="134"/>
      <c r="KDI47" s="134"/>
      <c r="KDJ47" s="134"/>
      <c r="KDK47" s="134"/>
      <c r="KDL47" s="134"/>
      <c r="KDM47" s="134"/>
      <c r="KDN47" s="134"/>
      <c r="KDO47" s="134"/>
      <c r="KDP47" s="134"/>
      <c r="KDQ47" s="134"/>
      <c r="KDR47" s="134"/>
      <c r="KDS47" s="134"/>
      <c r="KDT47" s="134"/>
      <c r="KDU47" s="134"/>
      <c r="KDV47" s="134"/>
      <c r="KDW47" s="134"/>
      <c r="KDX47" s="134"/>
      <c r="KDY47" s="134"/>
      <c r="KDZ47" s="134"/>
      <c r="KEA47" s="134"/>
      <c r="KEB47" s="134"/>
      <c r="KEC47" s="134"/>
      <c r="KED47" s="134"/>
      <c r="KEE47" s="134"/>
      <c r="KEF47" s="134"/>
      <c r="KEG47" s="134"/>
      <c r="KEH47" s="134"/>
      <c r="KEI47" s="134"/>
      <c r="KEJ47" s="134"/>
      <c r="KEK47" s="134"/>
      <c r="KEL47" s="134"/>
      <c r="KEM47" s="134"/>
      <c r="KEN47" s="134"/>
      <c r="KEO47" s="134"/>
      <c r="KEP47" s="134"/>
      <c r="KEQ47" s="134"/>
      <c r="KER47" s="134"/>
      <c r="KES47" s="134"/>
      <c r="KET47" s="134"/>
      <c r="KEU47" s="134"/>
      <c r="KEV47" s="134"/>
      <c r="KEW47" s="134"/>
      <c r="KEX47" s="134"/>
      <c r="KEY47" s="134"/>
      <c r="KEZ47" s="134"/>
      <c r="KFA47" s="134"/>
      <c r="KFB47" s="134"/>
      <c r="KFC47" s="134"/>
      <c r="KFD47" s="134"/>
      <c r="KFE47" s="134"/>
      <c r="KFF47" s="134"/>
      <c r="KFG47" s="134"/>
      <c r="KFH47" s="134"/>
      <c r="KFI47" s="134"/>
      <c r="KFJ47" s="134"/>
      <c r="KFK47" s="134"/>
      <c r="KFL47" s="134"/>
      <c r="KFM47" s="134"/>
      <c r="KFN47" s="134"/>
      <c r="KFO47" s="134"/>
      <c r="KFP47" s="134"/>
      <c r="KFQ47" s="134"/>
      <c r="KFR47" s="134"/>
      <c r="KFS47" s="134"/>
      <c r="KFT47" s="134"/>
      <c r="KFU47" s="134"/>
      <c r="KFV47" s="134"/>
      <c r="KFW47" s="134"/>
      <c r="KFX47" s="134"/>
      <c r="KFY47" s="134"/>
      <c r="KFZ47" s="134"/>
      <c r="KGA47" s="134"/>
      <c r="KGB47" s="134"/>
      <c r="KGC47" s="134"/>
      <c r="KGD47" s="134"/>
      <c r="KGE47" s="134"/>
      <c r="KGF47" s="134"/>
      <c r="KGG47" s="134"/>
      <c r="KGH47" s="134"/>
      <c r="KGI47" s="134"/>
      <c r="KGJ47" s="134"/>
      <c r="KGK47" s="134"/>
      <c r="KGL47" s="134"/>
      <c r="KGM47" s="134"/>
      <c r="KGN47" s="134"/>
      <c r="KGO47" s="134"/>
      <c r="KGP47" s="134"/>
      <c r="KGQ47" s="134"/>
      <c r="KGR47" s="134"/>
      <c r="KGS47" s="134"/>
      <c r="KGT47" s="134"/>
      <c r="KGU47" s="134"/>
      <c r="KGV47" s="134"/>
      <c r="KGW47" s="134"/>
      <c r="KGX47" s="134"/>
      <c r="KGY47" s="134"/>
      <c r="KGZ47" s="134"/>
      <c r="KHA47" s="134"/>
      <c r="KHB47" s="134"/>
      <c r="KHC47" s="134"/>
      <c r="KHD47" s="134"/>
      <c r="KHE47" s="134"/>
      <c r="KHF47" s="134"/>
      <c r="KHG47" s="134"/>
      <c r="KHH47" s="134"/>
      <c r="KHI47" s="134"/>
      <c r="KHJ47" s="134"/>
      <c r="KHK47" s="134"/>
      <c r="KHL47" s="134"/>
      <c r="KHM47" s="134"/>
      <c r="KHN47" s="134"/>
      <c r="KHO47" s="134"/>
      <c r="KHP47" s="134"/>
      <c r="KHQ47" s="134"/>
      <c r="KHR47" s="134"/>
      <c r="KHS47" s="134"/>
      <c r="KHT47" s="134"/>
      <c r="KHU47" s="134"/>
      <c r="KHV47" s="134"/>
      <c r="KHW47" s="134"/>
      <c r="KHX47" s="134"/>
      <c r="KHY47" s="134"/>
      <c r="KHZ47" s="134"/>
      <c r="KIA47" s="134"/>
      <c r="KIB47" s="134"/>
      <c r="KIC47" s="134"/>
      <c r="KID47" s="134"/>
      <c r="KIE47" s="134"/>
      <c r="KIF47" s="134"/>
      <c r="KIG47" s="134"/>
      <c r="KIH47" s="134"/>
      <c r="KII47" s="134"/>
      <c r="KIJ47" s="134"/>
      <c r="KIK47" s="134"/>
      <c r="KIL47" s="134"/>
      <c r="KIM47" s="134"/>
      <c r="KIN47" s="134"/>
      <c r="KIO47" s="134"/>
      <c r="KIP47" s="134"/>
      <c r="KIQ47" s="134"/>
      <c r="KIR47" s="134"/>
      <c r="KIS47" s="134"/>
      <c r="KIT47" s="134"/>
      <c r="KIU47" s="134"/>
      <c r="KIV47" s="134"/>
      <c r="KIW47" s="134"/>
      <c r="KIX47" s="134"/>
      <c r="KIY47" s="134"/>
      <c r="KIZ47" s="134"/>
      <c r="KJA47" s="134"/>
      <c r="KJB47" s="134"/>
      <c r="KJC47" s="134"/>
      <c r="KJD47" s="134"/>
      <c r="KJE47" s="134"/>
      <c r="KJF47" s="134"/>
      <c r="KJG47" s="134"/>
      <c r="KJH47" s="134"/>
      <c r="KJI47" s="134"/>
      <c r="KJJ47" s="134"/>
      <c r="KJK47" s="134"/>
      <c r="KJL47" s="134"/>
      <c r="KJM47" s="134"/>
      <c r="KJN47" s="134"/>
      <c r="KJO47" s="134"/>
      <c r="KJP47" s="134"/>
      <c r="KJQ47" s="134"/>
      <c r="KJR47" s="134"/>
      <c r="KJS47" s="134"/>
      <c r="KJT47" s="134"/>
      <c r="KJU47" s="134"/>
      <c r="KJV47" s="134"/>
      <c r="KJW47" s="134"/>
      <c r="KJX47" s="134"/>
      <c r="KJY47" s="134"/>
      <c r="KJZ47" s="134"/>
      <c r="KKA47" s="134"/>
      <c r="KKB47" s="134"/>
      <c r="KKC47" s="134"/>
      <c r="KKD47" s="134"/>
      <c r="KKE47" s="134"/>
      <c r="KKF47" s="134"/>
      <c r="KKG47" s="134"/>
      <c r="KKH47" s="134"/>
      <c r="KKI47" s="134"/>
      <c r="KKJ47" s="134"/>
      <c r="KKK47" s="134"/>
      <c r="KKL47" s="134"/>
      <c r="KKM47" s="134"/>
      <c r="KKN47" s="134"/>
      <c r="KKO47" s="134"/>
      <c r="KKP47" s="134"/>
      <c r="KKQ47" s="134"/>
      <c r="KKR47" s="134"/>
      <c r="KKS47" s="134"/>
      <c r="KKT47" s="134"/>
      <c r="KKU47" s="134"/>
      <c r="KKV47" s="134"/>
      <c r="KKW47" s="134"/>
      <c r="KKX47" s="134"/>
      <c r="KKY47" s="134"/>
      <c r="KKZ47" s="134"/>
      <c r="KLA47" s="134"/>
      <c r="KLB47" s="134"/>
      <c r="KLC47" s="134"/>
      <c r="KLD47" s="134"/>
      <c r="KLE47" s="134"/>
      <c r="KLF47" s="134"/>
      <c r="KLG47" s="134"/>
      <c r="KLH47" s="134"/>
      <c r="KLI47" s="134"/>
      <c r="KLJ47" s="134"/>
      <c r="KLK47" s="134"/>
      <c r="KLL47" s="134"/>
      <c r="KLM47" s="134"/>
      <c r="KLN47" s="134"/>
      <c r="KLO47" s="134"/>
      <c r="KLP47" s="134"/>
      <c r="KLQ47" s="134"/>
      <c r="KLR47" s="134"/>
      <c r="KLS47" s="134"/>
      <c r="KLT47" s="134"/>
      <c r="KLU47" s="134"/>
      <c r="KLV47" s="134"/>
      <c r="KLW47" s="134"/>
      <c r="KLX47" s="134"/>
      <c r="KLY47" s="134"/>
      <c r="KLZ47" s="134"/>
      <c r="KMA47" s="134"/>
      <c r="KMB47" s="134"/>
      <c r="KMC47" s="134"/>
      <c r="KMD47" s="134"/>
      <c r="KME47" s="134"/>
      <c r="KMF47" s="134"/>
      <c r="KMG47" s="134"/>
      <c r="KMH47" s="134"/>
      <c r="KMI47" s="134"/>
      <c r="KMJ47" s="134"/>
      <c r="KMK47" s="134"/>
      <c r="KML47" s="134"/>
      <c r="KMM47" s="134"/>
      <c r="KMN47" s="134"/>
      <c r="KMO47" s="134"/>
      <c r="KMP47" s="134"/>
      <c r="KMQ47" s="134"/>
      <c r="KMR47" s="134"/>
      <c r="KMS47" s="134"/>
      <c r="KMT47" s="134"/>
      <c r="KMU47" s="134"/>
      <c r="KMV47" s="134"/>
      <c r="KMW47" s="134"/>
      <c r="KMX47" s="134"/>
      <c r="KMY47" s="134"/>
      <c r="KMZ47" s="134"/>
      <c r="KNA47" s="134"/>
      <c r="KNB47" s="134"/>
      <c r="KNC47" s="134"/>
      <c r="KND47" s="134"/>
      <c r="KNE47" s="134"/>
      <c r="KNF47" s="134"/>
      <c r="KNG47" s="134"/>
      <c r="KNH47" s="134"/>
      <c r="KNI47" s="134"/>
      <c r="KNJ47" s="134"/>
      <c r="KNK47" s="134"/>
      <c r="KNL47" s="134"/>
      <c r="KNM47" s="134"/>
      <c r="KNN47" s="134"/>
      <c r="KNO47" s="134"/>
      <c r="KNP47" s="134"/>
      <c r="KNQ47" s="134"/>
      <c r="KNR47" s="134"/>
      <c r="KNS47" s="134"/>
      <c r="KNT47" s="134"/>
      <c r="KNU47" s="134"/>
      <c r="KNV47" s="134"/>
      <c r="KNW47" s="134"/>
      <c r="KNX47" s="134"/>
      <c r="KNY47" s="134"/>
      <c r="KNZ47" s="134"/>
      <c r="KOA47" s="134"/>
      <c r="KOB47" s="134"/>
      <c r="KOC47" s="134"/>
      <c r="KOD47" s="134"/>
      <c r="KOE47" s="134"/>
      <c r="KOF47" s="134"/>
      <c r="KOG47" s="134"/>
      <c r="KOH47" s="134"/>
      <c r="KOI47" s="134"/>
      <c r="KOJ47" s="134"/>
      <c r="KOK47" s="134"/>
      <c r="KOL47" s="134"/>
      <c r="KOM47" s="134"/>
      <c r="KON47" s="134"/>
      <c r="KOO47" s="134"/>
      <c r="KOP47" s="134"/>
      <c r="KOQ47" s="134"/>
      <c r="KOR47" s="134"/>
      <c r="KOS47" s="134"/>
      <c r="KOT47" s="134"/>
      <c r="KOU47" s="134"/>
      <c r="KOV47" s="134"/>
      <c r="KOW47" s="134"/>
      <c r="KOX47" s="134"/>
      <c r="KOY47" s="134"/>
      <c r="KOZ47" s="134"/>
      <c r="KPA47" s="134"/>
      <c r="KPB47" s="134"/>
      <c r="KPC47" s="134"/>
      <c r="KPD47" s="134"/>
      <c r="KPE47" s="134"/>
      <c r="KPF47" s="134"/>
      <c r="KPG47" s="134"/>
      <c r="KPH47" s="134"/>
      <c r="KPI47" s="134"/>
      <c r="KPJ47" s="134"/>
      <c r="KPK47" s="134"/>
      <c r="KPL47" s="134"/>
      <c r="KPM47" s="134"/>
      <c r="KPN47" s="134"/>
      <c r="KPO47" s="134"/>
      <c r="KPP47" s="134"/>
      <c r="KPQ47" s="134"/>
      <c r="KPR47" s="134"/>
      <c r="KPS47" s="134"/>
      <c r="KPT47" s="134"/>
      <c r="KPU47" s="134"/>
      <c r="KPV47" s="134"/>
      <c r="KPW47" s="134"/>
      <c r="KPX47" s="134"/>
      <c r="KPY47" s="134"/>
      <c r="KPZ47" s="134"/>
      <c r="KQA47" s="134"/>
      <c r="KQB47" s="134"/>
      <c r="KQC47" s="134"/>
      <c r="KQD47" s="134"/>
      <c r="KQE47" s="134"/>
      <c r="KQF47" s="134"/>
      <c r="KQG47" s="134"/>
      <c r="KQH47" s="134"/>
      <c r="KQI47" s="134"/>
      <c r="KQJ47" s="134"/>
      <c r="KQK47" s="134"/>
      <c r="KQL47" s="134"/>
      <c r="KQM47" s="134"/>
      <c r="KQN47" s="134"/>
      <c r="KQO47" s="134"/>
      <c r="KQP47" s="134"/>
      <c r="KQQ47" s="134"/>
      <c r="KQR47" s="134"/>
      <c r="KQS47" s="134"/>
      <c r="KQT47" s="134"/>
      <c r="KQU47" s="134"/>
      <c r="KQV47" s="134"/>
      <c r="KQW47" s="134"/>
      <c r="KQX47" s="134"/>
      <c r="KQY47" s="134"/>
      <c r="KQZ47" s="134"/>
      <c r="KRA47" s="134"/>
      <c r="KRB47" s="134"/>
      <c r="KRC47" s="134"/>
      <c r="KRD47" s="134"/>
      <c r="KRE47" s="134"/>
      <c r="KRF47" s="134"/>
      <c r="KRG47" s="134"/>
      <c r="KRH47" s="134"/>
      <c r="KRI47" s="134"/>
      <c r="KRJ47" s="134"/>
      <c r="KRK47" s="134"/>
      <c r="KRL47" s="134"/>
      <c r="KRM47" s="134"/>
      <c r="KRN47" s="134"/>
      <c r="KRO47" s="134"/>
      <c r="KRP47" s="134"/>
      <c r="KRQ47" s="134"/>
      <c r="KRR47" s="134"/>
      <c r="KRS47" s="134"/>
      <c r="KRT47" s="134"/>
      <c r="KRU47" s="134"/>
      <c r="KRV47" s="134"/>
      <c r="KRW47" s="134"/>
      <c r="KRX47" s="134"/>
      <c r="KRY47" s="134"/>
      <c r="KRZ47" s="134"/>
      <c r="KSA47" s="134"/>
      <c r="KSB47" s="134"/>
      <c r="KSC47" s="134"/>
      <c r="KSD47" s="134"/>
      <c r="KSE47" s="134"/>
      <c r="KSF47" s="134"/>
      <c r="KSG47" s="134"/>
      <c r="KSH47" s="134"/>
      <c r="KSI47" s="134"/>
      <c r="KSJ47" s="134"/>
      <c r="KSK47" s="134"/>
      <c r="KSL47" s="134"/>
      <c r="KSM47" s="134"/>
      <c r="KSN47" s="134"/>
      <c r="KSO47" s="134"/>
      <c r="KSP47" s="134"/>
      <c r="KSQ47" s="134"/>
      <c r="KSR47" s="134"/>
      <c r="KSS47" s="134"/>
      <c r="KST47" s="134"/>
      <c r="KSU47" s="134"/>
      <c r="KSV47" s="134"/>
      <c r="KSW47" s="134"/>
      <c r="KSX47" s="134"/>
      <c r="KSY47" s="134"/>
      <c r="KSZ47" s="134"/>
      <c r="KTA47" s="134"/>
      <c r="KTB47" s="134"/>
      <c r="KTC47" s="134"/>
      <c r="KTD47" s="134"/>
      <c r="KTE47" s="134"/>
      <c r="KTF47" s="134"/>
      <c r="KTG47" s="134"/>
      <c r="KTH47" s="134"/>
      <c r="KTI47" s="134"/>
      <c r="KTJ47" s="134"/>
      <c r="KTK47" s="134"/>
      <c r="KTL47" s="134"/>
      <c r="KTM47" s="134"/>
      <c r="KTN47" s="134"/>
      <c r="KTO47" s="134"/>
      <c r="KTP47" s="134"/>
      <c r="KTQ47" s="134"/>
      <c r="KTR47" s="134"/>
      <c r="KTS47" s="134"/>
      <c r="KTT47" s="134"/>
      <c r="KTU47" s="134"/>
      <c r="KTV47" s="134"/>
      <c r="KTW47" s="134"/>
      <c r="KTX47" s="134"/>
      <c r="KTY47" s="134"/>
      <c r="KTZ47" s="134"/>
      <c r="KUA47" s="134"/>
      <c r="KUB47" s="134"/>
      <c r="KUC47" s="134"/>
      <c r="KUD47" s="134"/>
      <c r="KUE47" s="134"/>
      <c r="KUF47" s="134"/>
      <c r="KUG47" s="134"/>
      <c r="KUH47" s="134"/>
      <c r="KUI47" s="134"/>
      <c r="KUJ47" s="134"/>
      <c r="KUK47" s="134"/>
      <c r="KUL47" s="134"/>
      <c r="KUM47" s="134"/>
      <c r="KUN47" s="134"/>
      <c r="KUO47" s="134"/>
      <c r="KUP47" s="134"/>
      <c r="KUQ47" s="134"/>
      <c r="KUR47" s="134"/>
      <c r="KUS47" s="134"/>
      <c r="KUT47" s="134"/>
      <c r="KUU47" s="134"/>
      <c r="KUV47" s="134"/>
      <c r="KUW47" s="134"/>
      <c r="KUX47" s="134"/>
      <c r="KUY47" s="134"/>
      <c r="KUZ47" s="134"/>
      <c r="KVA47" s="134"/>
      <c r="KVB47" s="134"/>
      <c r="KVC47" s="134"/>
      <c r="KVD47" s="134"/>
      <c r="KVE47" s="134"/>
      <c r="KVF47" s="134"/>
      <c r="KVG47" s="134"/>
      <c r="KVH47" s="134"/>
      <c r="KVI47" s="134"/>
      <c r="KVJ47" s="134"/>
      <c r="KVK47" s="134"/>
      <c r="KVL47" s="134"/>
      <c r="KVM47" s="134"/>
      <c r="KVN47" s="134"/>
      <c r="KVO47" s="134"/>
      <c r="KVP47" s="134"/>
      <c r="KVQ47" s="134"/>
      <c r="KVR47" s="134"/>
      <c r="KVS47" s="134"/>
      <c r="KVT47" s="134"/>
      <c r="KVU47" s="134"/>
      <c r="KVV47" s="134"/>
      <c r="KVW47" s="134"/>
      <c r="KVX47" s="134"/>
      <c r="KVY47" s="134"/>
      <c r="KVZ47" s="134"/>
      <c r="KWA47" s="134"/>
      <c r="KWB47" s="134"/>
      <c r="KWC47" s="134"/>
      <c r="KWD47" s="134"/>
      <c r="KWE47" s="134"/>
      <c r="KWF47" s="134"/>
      <c r="KWG47" s="134"/>
      <c r="KWH47" s="134"/>
      <c r="KWI47" s="134"/>
      <c r="KWJ47" s="134"/>
      <c r="KWK47" s="134"/>
      <c r="KWL47" s="134"/>
      <c r="KWM47" s="134"/>
      <c r="KWN47" s="134"/>
      <c r="KWO47" s="134"/>
      <c r="KWP47" s="134"/>
      <c r="KWQ47" s="134"/>
      <c r="KWR47" s="134"/>
      <c r="KWS47" s="134"/>
      <c r="KWT47" s="134"/>
      <c r="KWU47" s="134"/>
      <c r="KWV47" s="134"/>
      <c r="KWW47" s="134"/>
      <c r="KWX47" s="134"/>
      <c r="KWY47" s="134"/>
      <c r="KWZ47" s="134"/>
      <c r="KXA47" s="134"/>
      <c r="KXB47" s="134"/>
      <c r="KXC47" s="134"/>
      <c r="KXD47" s="134"/>
      <c r="KXE47" s="134"/>
      <c r="KXF47" s="134"/>
      <c r="KXG47" s="134"/>
      <c r="KXH47" s="134"/>
      <c r="KXI47" s="134"/>
      <c r="KXJ47" s="134"/>
      <c r="KXK47" s="134"/>
      <c r="KXL47" s="134"/>
      <c r="KXM47" s="134"/>
      <c r="KXN47" s="134"/>
      <c r="KXO47" s="134"/>
      <c r="KXP47" s="134"/>
      <c r="KXQ47" s="134"/>
      <c r="KXR47" s="134"/>
      <c r="KXS47" s="134"/>
      <c r="KXT47" s="134"/>
      <c r="KXU47" s="134"/>
      <c r="KXV47" s="134"/>
      <c r="KXW47" s="134"/>
      <c r="KXX47" s="134"/>
      <c r="KXY47" s="134"/>
      <c r="KXZ47" s="134"/>
      <c r="KYA47" s="134"/>
      <c r="KYB47" s="134"/>
      <c r="KYC47" s="134"/>
      <c r="KYD47" s="134"/>
      <c r="KYE47" s="134"/>
      <c r="KYF47" s="134"/>
      <c r="KYG47" s="134"/>
      <c r="KYH47" s="134"/>
      <c r="KYI47" s="134"/>
      <c r="KYJ47" s="134"/>
      <c r="KYK47" s="134"/>
      <c r="KYL47" s="134"/>
      <c r="KYM47" s="134"/>
      <c r="KYN47" s="134"/>
      <c r="KYO47" s="134"/>
      <c r="KYP47" s="134"/>
      <c r="KYQ47" s="134"/>
      <c r="KYR47" s="134"/>
      <c r="KYS47" s="134"/>
      <c r="KYT47" s="134"/>
      <c r="KYU47" s="134"/>
      <c r="KYV47" s="134"/>
      <c r="KYW47" s="134"/>
      <c r="KYX47" s="134"/>
      <c r="KYY47" s="134"/>
      <c r="KYZ47" s="134"/>
      <c r="KZA47" s="134"/>
      <c r="KZB47" s="134"/>
      <c r="KZC47" s="134"/>
      <c r="KZD47" s="134"/>
      <c r="KZE47" s="134"/>
      <c r="KZF47" s="134"/>
      <c r="KZG47" s="134"/>
      <c r="KZH47" s="134"/>
      <c r="KZI47" s="134"/>
      <c r="KZJ47" s="134"/>
      <c r="KZK47" s="134"/>
      <c r="KZL47" s="134"/>
      <c r="KZM47" s="134"/>
      <c r="KZN47" s="134"/>
      <c r="KZO47" s="134"/>
      <c r="KZP47" s="134"/>
      <c r="KZQ47" s="134"/>
      <c r="KZR47" s="134"/>
      <c r="KZS47" s="134"/>
      <c r="KZT47" s="134"/>
      <c r="KZU47" s="134"/>
      <c r="KZV47" s="134"/>
      <c r="KZW47" s="134"/>
      <c r="KZX47" s="134"/>
      <c r="KZY47" s="134"/>
      <c r="KZZ47" s="134"/>
      <c r="LAA47" s="134"/>
      <c r="LAB47" s="134"/>
      <c r="LAC47" s="134"/>
      <c r="LAD47" s="134"/>
      <c r="LAE47" s="134"/>
      <c r="LAF47" s="134"/>
      <c r="LAG47" s="134"/>
      <c r="LAH47" s="134"/>
      <c r="LAI47" s="134"/>
      <c r="LAJ47" s="134"/>
      <c r="LAK47" s="134"/>
      <c r="LAL47" s="134"/>
      <c r="LAM47" s="134"/>
      <c r="LAN47" s="134"/>
      <c r="LAO47" s="134"/>
      <c r="LAP47" s="134"/>
      <c r="LAQ47" s="134"/>
      <c r="LAR47" s="134"/>
      <c r="LAS47" s="134"/>
      <c r="LAT47" s="134"/>
      <c r="LAU47" s="134"/>
      <c r="LAV47" s="134"/>
      <c r="LAW47" s="134"/>
      <c r="LAX47" s="134"/>
      <c r="LAY47" s="134"/>
      <c r="LAZ47" s="134"/>
      <c r="LBA47" s="134"/>
      <c r="LBB47" s="134"/>
      <c r="LBC47" s="134"/>
      <c r="LBD47" s="134"/>
      <c r="LBE47" s="134"/>
      <c r="LBF47" s="134"/>
      <c r="LBG47" s="134"/>
      <c r="LBH47" s="134"/>
      <c r="LBI47" s="134"/>
      <c r="LBJ47" s="134"/>
      <c r="LBK47" s="134"/>
      <c r="LBL47" s="134"/>
      <c r="LBM47" s="134"/>
      <c r="LBN47" s="134"/>
      <c r="LBO47" s="134"/>
      <c r="LBP47" s="134"/>
      <c r="LBQ47" s="134"/>
      <c r="LBR47" s="134"/>
      <c r="LBS47" s="134"/>
      <c r="LBT47" s="134"/>
      <c r="LBU47" s="134"/>
      <c r="LBV47" s="134"/>
      <c r="LBW47" s="134"/>
      <c r="LBX47" s="134"/>
      <c r="LBY47" s="134"/>
      <c r="LBZ47" s="134"/>
      <c r="LCA47" s="134"/>
      <c r="LCB47" s="134"/>
      <c r="LCC47" s="134"/>
      <c r="LCD47" s="134"/>
      <c r="LCE47" s="134"/>
      <c r="LCF47" s="134"/>
      <c r="LCG47" s="134"/>
      <c r="LCH47" s="134"/>
      <c r="LCI47" s="134"/>
      <c r="LCJ47" s="134"/>
      <c r="LCK47" s="134"/>
      <c r="LCL47" s="134"/>
      <c r="LCM47" s="134"/>
      <c r="LCN47" s="134"/>
      <c r="LCO47" s="134"/>
      <c r="LCP47" s="134"/>
      <c r="LCQ47" s="134"/>
      <c r="LCR47" s="134"/>
      <c r="LCS47" s="134"/>
      <c r="LCT47" s="134"/>
      <c r="LCU47" s="134"/>
      <c r="LCV47" s="134"/>
      <c r="LCW47" s="134"/>
      <c r="LCX47" s="134"/>
      <c r="LCY47" s="134"/>
      <c r="LCZ47" s="134"/>
      <c r="LDA47" s="134"/>
      <c r="LDB47" s="134"/>
      <c r="LDC47" s="134"/>
      <c r="LDD47" s="134"/>
      <c r="LDE47" s="134"/>
      <c r="LDF47" s="134"/>
      <c r="LDG47" s="134"/>
      <c r="LDH47" s="134"/>
      <c r="LDI47" s="134"/>
      <c r="LDJ47" s="134"/>
      <c r="LDK47" s="134"/>
      <c r="LDL47" s="134"/>
      <c r="LDM47" s="134"/>
      <c r="LDN47" s="134"/>
      <c r="LDO47" s="134"/>
      <c r="LDP47" s="134"/>
      <c r="LDQ47" s="134"/>
      <c r="LDR47" s="134"/>
      <c r="LDS47" s="134"/>
      <c r="LDT47" s="134"/>
      <c r="LDU47" s="134"/>
      <c r="LDV47" s="134"/>
      <c r="LDW47" s="134"/>
      <c r="LDX47" s="134"/>
      <c r="LDY47" s="134"/>
      <c r="LDZ47" s="134"/>
      <c r="LEA47" s="134"/>
      <c r="LEB47" s="134"/>
      <c r="LEC47" s="134"/>
      <c r="LED47" s="134"/>
      <c r="LEE47" s="134"/>
      <c r="LEF47" s="134"/>
      <c r="LEG47" s="134"/>
      <c r="LEH47" s="134"/>
      <c r="LEI47" s="134"/>
      <c r="LEJ47" s="134"/>
      <c r="LEK47" s="134"/>
      <c r="LEL47" s="134"/>
      <c r="LEM47" s="134"/>
      <c r="LEN47" s="134"/>
      <c r="LEO47" s="134"/>
      <c r="LEP47" s="134"/>
      <c r="LEQ47" s="134"/>
      <c r="LER47" s="134"/>
      <c r="LES47" s="134"/>
      <c r="LET47" s="134"/>
      <c r="LEU47" s="134"/>
      <c r="LEV47" s="134"/>
      <c r="LEW47" s="134"/>
      <c r="LEX47" s="134"/>
      <c r="LEY47" s="134"/>
      <c r="LEZ47" s="134"/>
      <c r="LFA47" s="134"/>
      <c r="LFB47" s="134"/>
      <c r="LFC47" s="134"/>
      <c r="LFD47" s="134"/>
      <c r="LFE47" s="134"/>
      <c r="LFF47" s="134"/>
      <c r="LFG47" s="134"/>
      <c r="LFH47" s="134"/>
      <c r="LFI47" s="134"/>
      <c r="LFJ47" s="134"/>
      <c r="LFK47" s="134"/>
      <c r="LFL47" s="134"/>
      <c r="LFM47" s="134"/>
      <c r="LFN47" s="134"/>
      <c r="LFO47" s="134"/>
      <c r="LFP47" s="134"/>
      <c r="LFQ47" s="134"/>
      <c r="LFR47" s="134"/>
      <c r="LFS47" s="134"/>
      <c r="LFT47" s="134"/>
      <c r="LFU47" s="134"/>
      <c r="LFV47" s="134"/>
      <c r="LFW47" s="134"/>
      <c r="LFX47" s="134"/>
      <c r="LFY47" s="134"/>
      <c r="LFZ47" s="134"/>
      <c r="LGA47" s="134"/>
      <c r="LGB47" s="134"/>
      <c r="LGC47" s="134"/>
      <c r="LGD47" s="134"/>
      <c r="LGE47" s="134"/>
      <c r="LGF47" s="134"/>
      <c r="LGG47" s="134"/>
      <c r="LGH47" s="134"/>
      <c r="LGI47" s="134"/>
      <c r="LGJ47" s="134"/>
      <c r="LGK47" s="134"/>
      <c r="LGL47" s="134"/>
      <c r="LGM47" s="134"/>
      <c r="LGN47" s="134"/>
      <c r="LGO47" s="134"/>
      <c r="LGP47" s="134"/>
      <c r="LGQ47" s="134"/>
      <c r="LGR47" s="134"/>
      <c r="LGS47" s="134"/>
      <c r="LGT47" s="134"/>
      <c r="LGU47" s="134"/>
      <c r="LGV47" s="134"/>
      <c r="LGW47" s="134"/>
      <c r="LGX47" s="134"/>
      <c r="LGY47" s="134"/>
      <c r="LGZ47" s="134"/>
      <c r="LHA47" s="134"/>
      <c r="LHB47" s="134"/>
      <c r="LHC47" s="134"/>
      <c r="LHD47" s="134"/>
      <c r="LHE47" s="134"/>
      <c r="LHF47" s="134"/>
      <c r="LHG47" s="134"/>
      <c r="LHH47" s="134"/>
      <c r="LHI47" s="134"/>
      <c r="LHJ47" s="134"/>
      <c r="LHK47" s="134"/>
      <c r="LHL47" s="134"/>
      <c r="LHM47" s="134"/>
      <c r="LHN47" s="134"/>
      <c r="LHO47" s="134"/>
      <c r="LHP47" s="134"/>
      <c r="LHQ47" s="134"/>
      <c r="LHR47" s="134"/>
      <c r="LHS47" s="134"/>
      <c r="LHT47" s="134"/>
      <c r="LHU47" s="134"/>
      <c r="LHV47" s="134"/>
      <c r="LHW47" s="134"/>
      <c r="LHX47" s="134"/>
      <c r="LHY47" s="134"/>
      <c r="LHZ47" s="134"/>
      <c r="LIA47" s="134"/>
      <c r="LIB47" s="134"/>
      <c r="LIC47" s="134"/>
      <c r="LID47" s="134"/>
      <c r="LIE47" s="134"/>
      <c r="LIF47" s="134"/>
      <c r="LIG47" s="134"/>
      <c r="LIH47" s="134"/>
      <c r="LII47" s="134"/>
      <c r="LIJ47" s="134"/>
      <c r="LIK47" s="134"/>
      <c r="LIL47" s="134"/>
      <c r="LIM47" s="134"/>
      <c r="LIN47" s="134"/>
      <c r="LIO47" s="134"/>
      <c r="LIP47" s="134"/>
      <c r="LIQ47" s="134"/>
      <c r="LIR47" s="134"/>
      <c r="LIS47" s="134"/>
      <c r="LIT47" s="134"/>
      <c r="LIU47" s="134"/>
      <c r="LIV47" s="134"/>
      <c r="LIW47" s="134"/>
      <c r="LIX47" s="134"/>
      <c r="LIY47" s="134"/>
      <c r="LIZ47" s="134"/>
      <c r="LJA47" s="134"/>
      <c r="LJB47" s="134"/>
      <c r="LJC47" s="134"/>
      <c r="LJD47" s="134"/>
      <c r="LJE47" s="134"/>
      <c r="LJF47" s="134"/>
      <c r="LJG47" s="134"/>
      <c r="LJH47" s="134"/>
      <c r="LJI47" s="134"/>
      <c r="LJJ47" s="134"/>
      <c r="LJK47" s="134"/>
      <c r="LJL47" s="134"/>
      <c r="LJM47" s="134"/>
      <c r="LJN47" s="134"/>
      <c r="LJO47" s="134"/>
      <c r="LJP47" s="134"/>
      <c r="LJQ47" s="134"/>
      <c r="LJR47" s="134"/>
      <c r="LJS47" s="134"/>
      <c r="LJT47" s="134"/>
      <c r="LJU47" s="134"/>
      <c r="LJV47" s="134"/>
      <c r="LJW47" s="134"/>
      <c r="LJX47" s="134"/>
      <c r="LJY47" s="134"/>
      <c r="LJZ47" s="134"/>
      <c r="LKA47" s="134"/>
      <c r="LKB47" s="134"/>
      <c r="LKC47" s="134"/>
      <c r="LKD47" s="134"/>
      <c r="LKE47" s="134"/>
      <c r="LKF47" s="134"/>
      <c r="LKG47" s="134"/>
      <c r="LKH47" s="134"/>
      <c r="LKI47" s="134"/>
      <c r="LKJ47" s="134"/>
      <c r="LKK47" s="134"/>
      <c r="LKL47" s="134"/>
      <c r="LKM47" s="134"/>
      <c r="LKN47" s="134"/>
      <c r="LKO47" s="134"/>
      <c r="LKP47" s="134"/>
      <c r="LKQ47" s="134"/>
      <c r="LKR47" s="134"/>
      <c r="LKS47" s="134"/>
      <c r="LKT47" s="134"/>
      <c r="LKU47" s="134"/>
      <c r="LKV47" s="134"/>
      <c r="LKW47" s="134"/>
      <c r="LKX47" s="134"/>
      <c r="LKY47" s="134"/>
      <c r="LKZ47" s="134"/>
      <c r="LLA47" s="134"/>
      <c r="LLB47" s="134"/>
      <c r="LLC47" s="134"/>
      <c r="LLD47" s="134"/>
      <c r="LLE47" s="134"/>
      <c r="LLF47" s="134"/>
      <c r="LLG47" s="134"/>
      <c r="LLH47" s="134"/>
      <c r="LLI47" s="134"/>
      <c r="LLJ47" s="134"/>
      <c r="LLK47" s="134"/>
      <c r="LLL47" s="134"/>
      <c r="LLM47" s="134"/>
      <c r="LLN47" s="134"/>
      <c r="LLO47" s="134"/>
      <c r="LLP47" s="134"/>
      <c r="LLQ47" s="134"/>
      <c r="LLR47" s="134"/>
      <c r="LLS47" s="134"/>
      <c r="LLT47" s="134"/>
      <c r="LLU47" s="134"/>
      <c r="LLV47" s="134"/>
      <c r="LLW47" s="134"/>
      <c r="LLX47" s="134"/>
      <c r="LLY47" s="134"/>
      <c r="LLZ47" s="134"/>
      <c r="LMA47" s="134"/>
      <c r="LMB47" s="134"/>
      <c r="LMC47" s="134"/>
      <c r="LMD47" s="134"/>
      <c r="LME47" s="134"/>
      <c r="LMF47" s="134"/>
      <c r="LMG47" s="134"/>
      <c r="LMH47" s="134"/>
      <c r="LMI47" s="134"/>
      <c r="LMJ47" s="134"/>
      <c r="LMK47" s="134"/>
      <c r="LML47" s="134"/>
      <c r="LMM47" s="134"/>
      <c r="LMN47" s="134"/>
      <c r="LMO47" s="134"/>
      <c r="LMP47" s="134"/>
      <c r="LMQ47" s="134"/>
      <c r="LMR47" s="134"/>
      <c r="LMS47" s="134"/>
      <c r="LMT47" s="134"/>
      <c r="LMU47" s="134"/>
      <c r="LMV47" s="134"/>
      <c r="LMW47" s="134"/>
      <c r="LMX47" s="134"/>
      <c r="LMY47" s="134"/>
      <c r="LMZ47" s="134"/>
      <c r="LNA47" s="134"/>
      <c r="LNB47" s="134"/>
      <c r="LNC47" s="134"/>
      <c r="LND47" s="134"/>
      <c r="LNE47" s="134"/>
      <c r="LNF47" s="134"/>
      <c r="LNG47" s="134"/>
      <c r="LNH47" s="134"/>
      <c r="LNI47" s="134"/>
      <c r="LNJ47" s="134"/>
      <c r="LNK47" s="134"/>
      <c r="LNL47" s="134"/>
      <c r="LNM47" s="134"/>
      <c r="LNN47" s="134"/>
      <c r="LNO47" s="134"/>
      <c r="LNP47" s="134"/>
      <c r="LNQ47" s="134"/>
      <c r="LNR47" s="134"/>
      <c r="LNS47" s="134"/>
      <c r="LNT47" s="134"/>
      <c r="LNU47" s="134"/>
      <c r="LNV47" s="134"/>
      <c r="LNW47" s="134"/>
      <c r="LNX47" s="134"/>
      <c r="LNY47" s="134"/>
      <c r="LNZ47" s="134"/>
      <c r="LOA47" s="134"/>
      <c r="LOB47" s="134"/>
      <c r="LOC47" s="134"/>
      <c r="LOD47" s="134"/>
      <c r="LOE47" s="134"/>
      <c r="LOF47" s="134"/>
      <c r="LOG47" s="134"/>
      <c r="LOH47" s="134"/>
      <c r="LOI47" s="134"/>
      <c r="LOJ47" s="134"/>
      <c r="LOK47" s="134"/>
      <c r="LOL47" s="134"/>
      <c r="LOM47" s="134"/>
      <c r="LON47" s="134"/>
      <c r="LOO47" s="134"/>
      <c r="LOP47" s="134"/>
      <c r="LOQ47" s="134"/>
      <c r="LOR47" s="134"/>
      <c r="LOS47" s="134"/>
      <c r="LOT47" s="134"/>
      <c r="LOU47" s="134"/>
      <c r="LOV47" s="134"/>
      <c r="LOW47" s="134"/>
      <c r="LOX47" s="134"/>
      <c r="LOY47" s="134"/>
      <c r="LOZ47" s="134"/>
      <c r="LPA47" s="134"/>
      <c r="LPB47" s="134"/>
      <c r="LPC47" s="134"/>
      <c r="LPD47" s="134"/>
      <c r="LPE47" s="134"/>
      <c r="LPF47" s="134"/>
      <c r="LPG47" s="134"/>
      <c r="LPH47" s="134"/>
      <c r="LPI47" s="134"/>
      <c r="LPJ47" s="134"/>
      <c r="LPK47" s="134"/>
      <c r="LPL47" s="134"/>
      <c r="LPM47" s="134"/>
      <c r="LPN47" s="134"/>
      <c r="LPO47" s="134"/>
      <c r="LPP47" s="134"/>
      <c r="LPQ47" s="134"/>
      <c r="LPR47" s="134"/>
      <c r="LPS47" s="134"/>
      <c r="LPT47" s="134"/>
      <c r="LPU47" s="134"/>
      <c r="LPV47" s="134"/>
      <c r="LPW47" s="134"/>
      <c r="LPX47" s="134"/>
      <c r="LPY47" s="134"/>
      <c r="LPZ47" s="134"/>
      <c r="LQA47" s="134"/>
      <c r="LQB47" s="134"/>
      <c r="LQC47" s="134"/>
      <c r="LQD47" s="134"/>
      <c r="LQE47" s="134"/>
      <c r="LQF47" s="134"/>
      <c r="LQG47" s="134"/>
      <c r="LQH47" s="134"/>
      <c r="LQI47" s="134"/>
      <c r="LQJ47" s="134"/>
      <c r="LQK47" s="134"/>
      <c r="LQL47" s="134"/>
      <c r="LQM47" s="134"/>
      <c r="LQN47" s="134"/>
      <c r="LQO47" s="134"/>
      <c r="LQP47" s="134"/>
      <c r="LQQ47" s="134"/>
      <c r="LQR47" s="134"/>
      <c r="LQS47" s="134"/>
      <c r="LQT47" s="134"/>
      <c r="LQU47" s="134"/>
      <c r="LQV47" s="134"/>
      <c r="LQW47" s="134"/>
      <c r="LQX47" s="134"/>
      <c r="LQY47" s="134"/>
      <c r="LQZ47" s="134"/>
      <c r="LRA47" s="134"/>
      <c r="LRB47" s="134"/>
      <c r="LRC47" s="134"/>
      <c r="LRD47" s="134"/>
      <c r="LRE47" s="134"/>
      <c r="LRF47" s="134"/>
      <c r="LRG47" s="134"/>
      <c r="LRH47" s="134"/>
      <c r="LRI47" s="134"/>
      <c r="LRJ47" s="134"/>
      <c r="LRK47" s="134"/>
      <c r="LRL47" s="134"/>
      <c r="LRM47" s="134"/>
      <c r="LRN47" s="134"/>
      <c r="LRO47" s="134"/>
      <c r="LRP47" s="134"/>
      <c r="LRQ47" s="134"/>
      <c r="LRR47" s="134"/>
      <c r="LRS47" s="134"/>
      <c r="LRT47" s="134"/>
      <c r="LRU47" s="134"/>
      <c r="LRV47" s="134"/>
      <c r="LRW47" s="134"/>
      <c r="LRX47" s="134"/>
      <c r="LRY47" s="134"/>
      <c r="LRZ47" s="134"/>
      <c r="LSA47" s="134"/>
      <c r="LSB47" s="134"/>
      <c r="LSC47" s="134"/>
      <c r="LSD47" s="134"/>
      <c r="LSE47" s="134"/>
      <c r="LSF47" s="134"/>
      <c r="LSG47" s="134"/>
      <c r="LSH47" s="134"/>
      <c r="LSI47" s="134"/>
      <c r="LSJ47" s="134"/>
      <c r="LSK47" s="134"/>
      <c r="LSL47" s="134"/>
      <c r="LSM47" s="134"/>
      <c r="LSN47" s="134"/>
      <c r="LSO47" s="134"/>
      <c r="LSP47" s="134"/>
      <c r="LSQ47" s="134"/>
      <c r="LSR47" s="134"/>
      <c r="LSS47" s="134"/>
      <c r="LST47" s="134"/>
      <c r="LSU47" s="134"/>
      <c r="LSV47" s="134"/>
      <c r="LSW47" s="134"/>
      <c r="LSX47" s="134"/>
      <c r="LSY47" s="134"/>
      <c r="LSZ47" s="134"/>
      <c r="LTA47" s="134"/>
      <c r="LTB47" s="134"/>
      <c r="LTC47" s="134"/>
      <c r="LTD47" s="134"/>
      <c r="LTE47" s="134"/>
      <c r="LTF47" s="134"/>
      <c r="LTG47" s="134"/>
      <c r="LTH47" s="134"/>
      <c r="LTI47" s="134"/>
      <c r="LTJ47" s="134"/>
      <c r="LTK47" s="134"/>
      <c r="LTL47" s="134"/>
      <c r="LTM47" s="134"/>
      <c r="LTN47" s="134"/>
      <c r="LTO47" s="134"/>
      <c r="LTP47" s="134"/>
      <c r="LTQ47" s="134"/>
      <c r="LTR47" s="134"/>
      <c r="LTS47" s="134"/>
      <c r="LTT47" s="134"/>
      <c r="LTU47" s="134"/>
      <c r="LTV47" s="134"/>
      <c r="LTW47" s="134"/>
      <c r="LTX47" s="134"/>
      <c r="LTY47" s="134"/>
      <c r="LTZ47" s="134"/>
      <c r="LUA47" s="134"/>
      <c r="LUB47" s="134"/>
      <c r="LUC47" s="134"/>
      <c r="LUD47" s="134"/>
      <c r="LUE47" s="134"/>
      <c r="LUF47" s="134"/>
      <c r="LUG47" s="134"/>
      <c r="LUH47" s="134"/>
      <c r="LUI47" s="134"/>
      <c r="LUJ47" s="134"/>
      <c r="LUK47" s="134"/>
      <c r="LUL47" s="134"/>
      <c r="LUM47" s="134"/>
      <c r="LUN47" s="134"/>
      <c r="LUO47" s="134"/>
      <c r="LUP47" s="134"/>
      <c r="LUQ47" s="134"/>
      <c r="LUR47" s="134"/>
      <c r="LUS47" s="134"/>
      <c r="LUT47" s="134"/>
      <c r="LUU47" s="134"/>
      <c r="LUV47" s="134"/>
      <c r="LUW47" s="134"/>
      <c r="LUX47" s="134"/>
      <c r="LUY47" s="134"/>
      <c r="LUZ47" s="134"/>
      <c r="LVA47" s="134"/>
      <c r="LVB47" s="134"/>
      <c r="LVC47" s="134"/>
      <c r="LVD47" s="134"/>
      <c r="LVE47" s="134"/>
      <c r="LVF47" s="134"/>
      <c r="LVG47" s="134"/>
      <c r="LVH47" s="134"/>
      <c r="LVI47" s="134"/>
      <c r="LVJ47" s="134"/>
      <c r="LVK47" s="134"/>
      <c r="LVL47" s="134"/>
      <c r="LVM47" s="134"/>
      <c r="LVN47" s="134"/>
      <c r="LVO47" s="134"/>
      <c r="LVP47" s="134"/>
      <c r="LVQ47" s="134"/>
      <c r="LVR47" s="134"/>
      <c r="LVS47" s="134"/>
      <c r="LVT47" s="134"/>
      <c r="LVU47" s="134"/>
      <c r="LVV47" s="134"/>
      <c r="LVW47" s="134"/>
      <c r="LVX47" s="134"/>
      <c r="LVY47" s="134"/>
      <c r="LVZ47" s="134"/>
      <c r="LWA47" s="134"/>
      <c r="LWB47" s="134"/>
      <c r="LWC47" s="134"/>
      <c r="LWD47" s="134"/>
      <c r="LWE47" s="134"/>
      <c r="LWF47" s="134"/>
      <c r="LWG47" s="134"/>
      <c r="LWH47" s="134"/>
      <c r="LWI47" s="134"/>
      <c r="LWJ47" s="134"/>
      <c r="LWK47" s="134"/>
      <c r="LWL47" s="134"/>
      <c r="LWM47" s="134"/>
      <c r="LWN47" s="134"/>
      <c r="LWO47" s="134"/>
      <c r="LWP47" s="134"/>
      <c r="LWQ47" s="134"/>
      <c r="LWR47" s="134"/>
      <c r="LWS47" s="134"/>
      <c r="LWT47" s="134"/>
      <c r="LWU47" s="134"/>
      <c r="LWV47" s="134"/>
      <c r="LWW47" s="134"/>
      <c r="LWX47" s="134"/>
      <c r="LWY47" s="134"/>
      <c r="LWZ47" s="134"/>
      <c r="LXA47" s="134"/>
      <c r="LXB47" s="134"/>
      <c r="LXC47" s="134"/>
      <c r="LXD47" s="134"/>
      <c r="LXE47" s="134"/>
      <c r="LXF47" s="134"/>
      <c r="LXG47" s="134"/>
      <c r="LXH47" s="134"/>
      <c r="LXI47" s="134"/>
      <c r="LXJ47" s="134"/>
      <c r="LXK47" s="134"/>
      <c r="LXL47" s="134"/>
      <c r="LXM47" s="134"/>
      <c r="LXN47" s="134"/>
      <c r="LXO47" s="134"/>
      <c r="LXP47" s="134"/>
      <c r="LXQ47" s="134"/>
      <c r="LXR47" s="134"/>
      <c r="LXS47" s="134"/>
      <c r="LXT47" s="134"/>
      <c r="LXU47" s="134"/>
      <c r="LXV47" s="134"/>
      <c r="LXW47" s="134"/>
      <c r="LXX47" s="134"/>
      <c r="LXY47" s="134"/>
      <c r="LXZ47" s="134"/>
      <c r="LYA47" s="134"/>
      <c r="LYB47" s="134"/>
      <c r="LYC47" s="134"/>
      <c r="LYD47" s="134"/>
      <c r="LYE47" s="134"/>
      <c r="LYF47" s="134"/>
      <c r="LYG47" s="134"/>
      <c r="LYH47" s="134"/>
      <c r="LYI47" s="134"/>
      <c r="LYJ47" s="134"/>
      <c r="LYK47" s="134"/>
      <c r="LYL47" s="134"/>
      <c r="LYM47" s="134"/>
      <c r="LYN47" s="134"/>
      <c r="LYO47" s="134"/>
      <c r="LYP47" s="134"/>
      <c r="LYQ47" s="134"/>
      <c r="LYR47" s="134"/>
      <c r="LYS47" s="134"/>
      <c r="LYT47" s="134"/>
      <c r="LYU47" s="134"/>
      <c r="LYV47" s="134"/>
      <c r="LYW47" s="134"/>
      <c r="LYX47" s="134"/>
      <c r="LYY47" s="134"/>
      <c r="LYZ47" s="134"/>
      <c r="LZA47" s="134"/>
      <c r="LZB47" s="134"/>
      <c r="LZC47" s="134"/>
      <c r="LZD47" s="134"/>
      <c r="LZE47" s="134"/>
      <c r="LZF47" s="134"/>
      <c r="LZG47" s="134"/>
      <c r="LZH47" s="134"/>
      <c r="LZI47" s="134"/>
      <c r="LZJ47" s="134"/>
      <c r="LZK47" s="134"/>
      <c r="LZL47" s="134"/>
      <c r="LZM47" s="134"/>
      <c r="LZN47" s="134"/>
      <c r="LZO47" s="134"/>
      <c r="LZP47" s="134"/>
      <c r="LZQ47" s="134"/>
      <c r="LZR47" s="134"/>
      <c r="LZS47" s="134"/>
      <c r="LZT47" s="134"/>
      <c r="LZU47" s="134"/>
      <c r="LZV47" s="134"/>
      <c r="LZW47" s="134"/>
      <c r="LZX47" s="134"/>
      <c r="LZY47" s="134"/>
      <c r="LZZ47" s="134"/>
      <c r="MAA47" s="134"/>
      <c r="MAB47" s="134"/>
      <c r="MAC47" s="134"/>
      <c r="MAD47" s="134"/>
      <c r="MAE47" s="134"/>
      <c r="MAF47" s="134"/>
      <c r="MAG47" s="134"/>
      <c r="MAH47" s="134"/>
      <c r="MAI47" s="134"/>
      <c r="MAJ47" s="134"/>
      <c r="MAK47" s="134"/>
      <c r="MAL47" s="134"/>
      <c r="MAM47" s="134"/>
      <c r="MAN47" s="134"/>
      <c r="MAO47" s="134"/>
      <c r="MAP47" s="134"/>
      <c r="MAQ47" s="134"/>
      <c r="MAR47" s="134"/>
      <c r="MAS47" s="134"/>
      <c r="MAT47" s="134"/>
      <c r="MAU47" s="134"/>
      <c r="MAV47" s="134"/>
      <c r="MAW47" s="134"/>
      <c r="MAX47" s="134"/>
      <c r="MAY47" s="134"/>
      <c r="MAZ47" s="134"/>
      <c r="MBA47" s="134"/>
      <c r="MBB47" s="134"/>
      <c r="MBC47" s="134"/>
      <c r="MBD47" s="134"/>
      <c r="MBE47" s="134"/>
      <c r="MBF47" s="134"/>
      <c r="MBG47" s="134"/>
      <c r="MBH47" s="134"/>
      <c r="MBI47" s="134"/>
      <c r="MBJ47" s="134"/>
      <c r="MBK47" s="134"/>
      <c r="MBL47" s="134"/>
      <c r="MBM47" s="134"/>
      <c r="MBN47" s="134"/>
      <c r="MBO47" s="134"/>
      <c r="MBP47" s="134"/>
      <c r="MBQ47" s="134"/>
      <c r="MBR47" s="134"/>
      <c r="MBS47" s="134"/>
      <c r="MBT47" s="134"/>
      <c r="MBU47" s="134"/>
      <c r="MBV47" s="134"/>
      <c r="MBW47" s="134"/>
      <c r="MBX47" s="134"/>
      <c r="MBY47" s="134"/>
      <c r="MBZ47" s="134"/>
      <c r="MCA47" s="134"/>
      <c r="MCB47" s="134"/>
      <c r="MCC47" s="134"/>
      <c r="MCD47" s="134"/>
      <c r="MCE47" s="134"/>
      <c r="MCF47" s="134"/>
      <c r="MCG47" s="134"/>
      <c r="MCH47" s="134"/>
      <c r="MCI47" s="134"/>
      <c r="MCJ47" s="134"/>
      <c r="MCK47" s="134"/>
      <c r="MCL47" s="134"/>
      <c r="MCM47" s="134"/>
      <c r="MCN47" s="134"/>
      <c r="MCO47" s="134"/>
      <c r="MCP47" s="134"/>
      <c r="MCQ47" s="134"/>
      <c r="MCR47" s="134"/>
      <c r="MCS47" s="134"/>
      <c r="MCT47" s="134"/>
      <c r="MCU47" s="134"/>
      <c r="MCV47" s="134"/>
      <c r="MCW47" s="134"/>
      <c r="MCX47" s="134"/>
      <c r="MCY47" s="134"/>
      <c r="MCZ47" s="134"/>
      <c r="MDA47" s="134"/>
      <c r="MDB47" s="134"/>
      <c r="MDC47" s="134"/>
      <c r="MDD47" s="134"/>
      <c r="MDE47" s="134"/>
      <c r="MDF47" s="134"/>
      <c r="MDG47" s="134"/>
      <c r="MDH47" s="134"/>
      <c r="MDI47" s="134"/>
      <c r="MDJ47" s="134"/>
      <c r="MDK47" s="134"/>
      <c r="MDL47" s="134"/>
      <c r="MDM47" s="134"/>
      <c r="MDN47" s="134"/>
      <c r="MDO47" s="134"/>
      <c r="MDP47" s="134"/>
      <c r="MDQ47" s="134"/>
      <c r="MDR47" s="134"/>
      <c r="MDS47" s="134"/>
      <c r="MDT47" s="134"/>
      <c r="MDU47" s="134"/>
      <c r="MDV47" s="134"/>
      <c r="MDW47" s="134"/>
      <c r="MDX47" s="134"/>
      <c r="MDY47" s="134"/>
      <c r="MDZ47" s="134"/>
      <c r="MEA47" s="134"/>
      <c r="MEB47" s="134"/>
      <c r="MEC47" s="134"/>
      <c r="MED47" s="134"/>
      <c r="MEE47" s="134"/>
      <c r="MEF47" s="134"/>
      <c r="MEG47" s="134"/>
      <c r="MEH47" s="134"/>
      <c r="MEI47" s="134"/>
      <c r="MEJ47" s="134"/>
      <c r="MEK47" s="134"/>
      <c r="MEL47" s="134"/>
      <c r="MEM47" s="134"/>
      <c r="MEN47" s="134"/>
      <c r="MEO47" s="134"/>
      <c r="MEP47" s="134"/>
      <c r="MEQ47" s="134"/>
      <c r="MER47" s="134"/>
      <c r="MES47" s="134"/>
      <c r="MET47" s="134"/>
      <c r="MEU47" s="134"/>
      <c r="MEV47" s="134"/>
      <c r="MEW47" s="134"/>
      <c r="MEX47" s="134"/>
      <c r="MEY47" s="134"/>
      <c r="MEZ47" s="134"/>
      <c r="MFA47" s="134"/>
      <c r="MFB47" s="134"/>
      <c r="MFC47" s="134"/>
      <c r="MFD47" s="134"/>
      <c r="MFE47" s="134"/>
      <c r="MFF47" s="134"/>
      <c r="MFG47" s="134"/>
      <c r="MFH47" s="134"/>
      <c r="MFI47" s="134"/>
      <c r="MFJ47" s="134"/>
      <c r="MFK47" s="134"/>
      <c r="MFL47" s="134"/>
      <c r="MFM47" s="134"/>
      <c r="MFN47" s="134"/>
      <c r="MFO47" s="134"/>
      <c r="MFP47" s="134"/>
      <c r="MFQ47" s="134"/>
      <c r="MFR47" s="134"/>
      <c r="MFS47" s="134"/>
      <c r="MFT47" s="134"/>
      <c r="MFU47" s="134"/>
      <c r="MFV47" s="134"/>
      <c r="MFW47" s="134"/>
      <c r="MFX47" s="134"/>
      <c r="MFY47" s="134"/>
      <c r="MFZ47" s="134"/>
      <c r="MGA47" s="134"/>
      <c r="MGB47" s="134"/>
      <c r="MGC47" s="134"/>
      <c r="MGD47" s="134"/>
      <c r="MGE47" s="134"/>
      <c r="MGF47" s="134"/>
      <c r="MGG47" s="134"/>
      <c r="MGH47" s="134"/>
      <c r="MGI47" s="134"/>
      <c r="MGJ47" s="134"/>
      <c r="MGK47" s="134"/>
      <c r="MGL47" s="134"/>
      <c r="MGM47" s="134"/>
      <c r="MGN47" s="134"/>
      <c r="MGO47" s="134"/>
      <c r="MGP47" s="134"/>
      <c r="MGQ47" s="134"/>
      <c r="MGR47" s="134"/>
      <c r="MGS47" s="134"/>
      <c r="MGT47" s="134"/>
      <c r="MGU47" s="134"/>
      <c r="MGV47" s="134"/>
      <c r="MGW47" s="134"/>
      <c r="MGX47" s="134"/>
      <c r="MGY47" s="134"/>
      <c r="MGZ47" s="134"/>
      <c r="MHA47" s="134"/>
      <c r="MHB47" s="134"/>
      <c r="MHC47" s="134"/>
      <c r="MHD47" s="134"/>
      <c r="MHE47" s="134"/>
      <c r="MHF47" s="134"/>
      <c r="MHG47" s="134"/>
      <c r="MHH47" s="134"/>
      <c r="MHI47" s="134"/>
      <c r="MHJ47" s="134"/>
      <c r="MHK47" s="134"/>
      <c r="MHL47" s="134"/>
      <c r="MHM47" s="134"/>
      <c r="MHN47" s="134"/>
      <c r="MHO47" s="134"/>
      <c r="MHP47" s="134"/>
      <c r="MHQ47" s="134"/>
      <c r="MHR47" s="134"/>
      <c r="MHS47" s="134"/>
      <c r="MHT47" s="134"/>
      <c r="MHU47" s="134"/>
      <c r="MHV47" s="134"/>
      <c r="MHW47" s="134"/>
      <c r="MHX47" s="134"/>
      <c r="MHY47" s="134"/>
      <c r="MHZ47" s="134"/>
      <c r="MIA47" s="134"/>
      <c r="MIB47" s="134"/>
      <c r="MIC47" s="134"/>
      <c r="MID47" s="134"/>
      <c r="MIE47" s="134"/>
      <c r="MIF47" s="134"/>
      <c r="MIG47" s="134"/>
      <c r="MIH47" s="134"/>
      <c r="MII47" s="134"/>
      <c r="MIJ47" s="134"/>
      <c r="MIK47" s="134"/>
      <c r="MIL47" s="134"/>
      <c r="MIM47" s="134"/>
      <c r="MIN47" s="134"/>
      <c r="MIO47" s="134"/>
      <c r="MIP47" s="134"/>
      <c r="MIQ47" s="134"/>
      <c r="MIR47" s="134"/>
      <c r="MIS47" s="134"/>
      <c r="MIT47" s="134"/>
      <c r="MIU47" s="134"/>
      <c r="MIV47" s="134"/>
      <c r="MIW47" s="134"/>
      <c r="MIX47" s="134"/>
      <c r="MIY47" s="134"/>
      <c r="MIZ47" s="134"/>
      <c r="MJA47" s="134"/>
      <c r="MJB47" s="134"/>
      <c r="MJC47" s="134"/>
      <c r="MJD47" s="134"/>
      <c r="MJE47" s="134"/>
      <c r="MJF47" s="134"/>
      <c r="MJG47" s="134"/>
      <c r="MJH47" s="134"/>
      <c r="MJI47" s="134"/>
      <c r="MJJ47" s="134"/>
      <c r="MJK47" s="134"/>
      <c r="MJL47" s="134"/>
      <c r="MJM47" s="134"/>
      <c r="MJN47" s="134"/>
      <c r="MJO47" s="134"/>
      <c r="MJP47" s="134"/>
      <c r="MJQ47" s="134"/>
      <c r="MJR47" s="134"/>
      <c r="MJS47" s="134"/>
      <c r="MJT47" s="134"/>
      <c r="MJU47" s="134"/>
      <c r="MJV47" s="134"/>
      <c r="MJW47" s="134"/>
      <c r="MJX47" s="134"/>
      <c r="MJY47" s="134"/>
      <c r="MJZ47" s="134"/>
      <c r="MKA47" s="134"/>
      <c r="MKB47" s="134"/>
      <c r="MKC47" s="134"/>
      <c r="MKD47" s="134"/>
      <c r="MKE47" s="134"/>
      <c r="MKF47" s="134"/>
      <c r="MKG47" s="134"/>
      <c r="MKH47" s="134"/>
      <c r="MKI47" s="134"/>
      <c r="MKJ47" s="134"/>
      <c r="MKK47" s="134"/>
      <c r="MKL47" s="134"/>
      <c r="MKM47" s="134"/>
      <c r="MKN47" s="134"/>
      <c r="MKO47" s="134"/>
      <c r="MKP47" s="134"/>
      <c r="MKQ47" s="134"/>
      <c r="MKR47" s="134"/>
      <c r="MKS47" s="134"/>
      <c r="MKT47" s="134"/>
      <c r="MKU47" s="134"/>
      <c r="MKV47" s="134"/>
      <c r="MKW47" s="134"/>
      <c r="MKX47" s="134"/>
      <c r="MKY47" s="134"/>
      <c r="MKZ47" s="134"/>
      <c r="MLA47" s="134"/>
      <c r="MLB47" s="134"/>
      <c r="MLC47" s="134"/>
      <c r="MLD47" s="134"/>
      <c r="MLE47" s="134"/>
      <c r="MLF47" s="134"/>
      <c r="MLG47" s="134"/>
      <c r="MLH47" s="134"/>
      <c r="MLI47" s="134"/>
      <c r="MLJ47" s="134"/>
      <c r="MLK47" s="134"/>
      <c r="MLL47" s="134"/>
      <c r="MLM47" s="134"/>
      <c r="MLN47" s="134"/>
      <c r="MLO47" s="134"/>
      <c r="MLP47" s="134"/>
      <c r="MLQ47" s="134"/>
      <c r="MLR47" s="134"/>
      <c r="MLS47" s="134"/>
      <c r="MLT47" s="134"/>
      <c r="MLU47" s="134"/>
      <c r="MLV47" s="134"/>
      <c r="MLW47" s="134"/>
      <c r="MLX47" s="134"/>
      <c r="MLY47" s="134"/>
      <c r="MLZ47" s="134"/>
      <c r="MMA47" s="134"/>
      <c r="MMB47" s="134"/>
      <c r="MMC47" s="134"/>
      <c r="MMD47" s="134"/>
      <c r="MME47" s="134"/>
      <c r="MMF47" s="134"/>
      <c r="MMG47" s="134"/>
      <c r="MMH47" s="134"/>
      <c r="MMI47" s="134"/>
      <c r="MMJ47" s="134"/>
      <c r="MMK47" s="134"/>
      <c r="MML47" s="134"/>
      <c r="MMM47" s="134"/>
      <c r="MMN47" s="134"/>
      <c r="MMO47" s="134"/>
      <c r="MMP47" s="134"/>
      <c r="MMQ47" s="134"/>
      <c r="MMR47" s="134"/>
      <c r="MMS47" s="134"/>
      <c r="MMT47" s="134"/>
      <c r="MMU47" s="134"/>
      <c r="MMV47" s="134"/>
      <c r="MMW47" s="134"/>
      <c r="MMX47" s="134"/>
      <c r="MMY47" s="134"/>
      <c r="MMZ47" s="134"/>
      <c r="MNA47" s="134"/>
      <c r="MNB47" s="134"/>
      <c r="MNC47" s="134"/>
      <c r="MND47" s="134"/>
      <c r="MNE47" s="134"/>
      <c r="MNF47" s="134"/>
      <c r="MNG47" s="134"/>
      <c r="MNH47" s="134"/>
      <c r="MNI47" s="134"/>
      <c r="MNJ47" s="134"/>
      <c r="MNK47" s="134"/>
      <c r="MNL47" s="134"/>
      <c r="MNM47" s="134"/>
      <c r="MNN47" s="134"/>
      <c r="MNO47" s="134"/>
      <c r="MNP47" s="134"/>
      <c r="MNQ47" s="134"/>
      <c r="MNR47" s="134"/>
      <c r="MNS47" s="134"/>
      <c r="MNT47" s="134"/>
      <c r="MNU47" s="134"/>
      <c r="MNV47" s="134"/>
      <c r="MNW47" s="134"/>
      <c r="MNX47" s="134"/>
      <c r="MNY47" s="134"/>
      <c r="MNZ47" s="134"/>
      <c r="MOA47" s="134"/>
      <c r="MOB47" s="134"/>
      <c r="MOC47" s="134"/>
      <c r="MOD47" s="134"/>
      <c r="MOE47" s="134"/>
      <c r="MOF47" s="134"/>
      <c r="MOG47" s="134"/>
      <c r="MOH47" s="134"/>
      <c r="MOI47" s="134"/>
      <c r="MOJ47" s="134"/>
      <c r="MOK47" s="134"/>
      <c r="MOL47" s="134"/>
      <c r="MOM47" s="134"/>
      <c r="MON47" s="134"/>
      <c r="MOO47" s="134"/>
      <c r="MOP47" s="134"/>
      <c r="MOQ47" s="134"/>
      <c r="MOR47" s="134"/>
      <c r="MOS47" s="134"/>
      <c r="MOT47" s="134"/>
      <c r="MOU47" s="134"/>
      <c r="MOV47" s="134"/>
      <c r="MOW47" s="134"/>
      <c r="MOX47" s="134"/>
      <c r="MOY47" s="134"/>
      <c r="MOZ47" s="134"/>
      <c r="MPA47" s="134"/>
      <c r="MPB47" s="134"/>
      <c r="MPC47" s="134"/>
      <c r="MPD47" s="134"/>
      <c r="MPE47" s="134"/>
      <c r="MPF47" s="134"/>
      <c r="MPG47" s="134"/>
      <c r="MPH47" s="134"/>
      <c r="MPI47" s="134"/>
      <c r="MPJ47" s="134"/>
      <c r="MPK47" s="134"/>
      <c r="MPL47" s="134"/>
      <c r="MPM47" s="134"/>
      <c r="MPN47" s="134"/>
      <c r="MPO47" s="134"/>
      <c r="MPP47" s="134"/>
      <c r="MPQ47" s="134"/>
      <c r="MPR47" s="134"/>
      <c r="MPS47" s="134"/>
      <c r="MPT47" s="134"/>
      <c r="MPU47" s="134"/>
      <c r="MPV47" s="134"/>
      <c r="MPW47" s="134"/>
      <c r="MPX47" s="134"/>
      <c r="MPY47" s="134"/>
      <c r="MPZ47" s="134"/>
      <c r="MQA47" s="134"/>
      <c r="MQB47" s="134"/>
      <c r="MQC47" s="134"/>
      <c r="MQD47" s="134"/>
      <c r="MQE47" s="134"/>
      <c r="MQF47" s="134"/>
      <c r="MQG47" s="134"/>
      <c r="MQH47" s="134"/>
      <c r="MQI47" s="134"/>
      <c r="MQJ47" s="134"/>
      <c r="MQK47" s="134"/>
      <c r="MQL47" s="134"/>
      <c r="MQM47" s="134"/>
      <c r="MQN47" s="134"/>
      <c r="MQO47" s="134"/>
      <c r="MQP47" s="134"/>
      <c r="MQQ47" s="134"/>
      <c r="MQR47" s="134"/>
      <c r="MQS47" s="134"/>
      <c r="MQT47" s="134"/>
      <c r="MQU47" s="134"/>
      <c r="MQV47" s="134"/>
      <c r="MQW47" s="134"/>
      <c r="MQX47" s="134"/>
      <c r="MQY47" s="134"/>
      <c r="MQZ47" s="134"/>
      <c r="MRA47" s="134"/>
      <c r="MRB47" s="134"/>
      <c r="MRC47" s="134"/>
      <c r="MRD47" s="134"/>
      <c r="MRE47" s="134"/>
      <c r="MRF47" s="134"/>
      <c r="MRG47" s="134"/>
      <c r="MRH47" s="134"/>
      <c r="MRI47" s="134"/>
      <c r="MRJ47" s="134"/>
      <c r="MRK47" s="134"/>
      <c r="MRL47" s="134"/>
      <c r="MRM47" s="134"/>
      <c r="MRN47" s="134"/>
      <c r="MRO47" s="134"/>
      <c r="MRP47" s="134"/>
      <c r="MRQ47" s="134"/>
      <c r="MRR47" s="134"/>
      <c r="MRS47" s="134"/>
      <c r="MRT47" s="134"/>
      <c r="MRU47" s="134"/>
      <c r="MRV47" s="134"/>
      <c r="MRW47" s="134"/>
      <c r="MRX47" s="134"/>
      <c r="MRY47" s="134"/>
      <c r="MRZ47" s="134"/>
      <c r="MSA47" s="134"/>
      <c r="MSB47" s="134"/>
      <c r="MSC47" s="134"/>
      <c r="MSD47" s="134"/>
      <c r="MSE47" s="134"/>
      <c r="MSF47" s="134"/>
      <c r="MSG47" s="134"/>
      <c r="MSH47" s="134"/>
      <c r="MSI47" s="134"/>
      <c r="MSJ47" s="134"/>
      <c r="MSK47" s="134"/>
      <c r="MSL47" s="134"/>
      <c r="MSM47" s="134"/>
      <c r="MSN47" s="134"/>
      <c r="MSO47" s="134"/>
      <c r="MSP47" s="134"/>
      <c r="MSQ47" s="134"/>
      <c r="MSR47" s="134"/>
      <c r="MSS47" s="134"/>
      <c r="MST47" s="134"/>
      <c r="MSU47" s="134"/>
      <c r="MSV47" s="134"/>
      <c r="MSW47" s="134"/>
      <c r="MSX47" s="134"/>
      <c r="MSY47" s="134"/>
      <c r="MSZ47" s="134"/>
      <c r="MTA47" s="134"/>
      <c r="MTB47" s="134"/>
      <c r="MTC47" s="134"/>
      <c r="MTD47" s="134"/>
      <c r="MTE47" s="134"/>
      <c r="MTF47" s="134"/>
      <c r="MTG47" s="134"/>
      <c r="MTH47" s="134"/>
      <c r="MTI47" s="134"/>
      <c r="MTJ47" s="134"/>
      <c r="MTK47" s="134"/>
      <c r="MTL47" s="134"/>
      <c r="MTM47" s="134"/>
      <c r="MTN47" s="134"/>
      <c r="MTO47" s="134"/>
      <c r="MTP47" s="134"/>
      <c r="MTQ47" s="134"/>
      <c r="MTR47" s="134"/>
      <c r="MTS47" s="134"/>
      <c r="MTT47" s="134"/>
      <c r="MTU47" s="134"/>
      <c r="MTV47" s="134"/>
      <c r="MTW47" s="134"/>
      <c r="MTX47" s="134"/>
      <c r="MTY47" s="134"/>
      <c r="MTZ47" s="134"/>
      <c r="MUA47" s="134"/>
      <c r="MUB47" s="134"/>
      <c r="MUC47" s="134"/>
      <c r="MUD47" s="134"/>
      <c r="MUE47" s="134"/>
      <c r="MUF47" s="134"/>
      <c r="MUG47" s="134"/>
      <c r="MUH47" s="134"/>
      <c r="MUI47" s="134"/>
      <c r="MUJ47" s="134"/>
      <c r="MUK47" s="134"/>
      <c r="MUL47" s="134"/>
      <c r="MUM47" s="134"/>
      <c r="MUN47" s="134"/>
      <c r="MUO47" s="134"/>
      <c r="MUP47" s="134"/>
      <c r="MUQ47" s="134"/>
      <c r="MUR47" s="134"/>
      <c r="MUS47" s="134"/>
      <c r="MUT47" s="134"/>
      <c r="MUU47" s="134"/>
      <c r="MUV47" s="134"/>
      <c r="MUW47" s="134"/>
      <c r="MUX47" s="134"/>
      <c r="MUY47" s="134"/>
      <c r="MUZ47" s="134"/>
      <c r="MVA47" s="134"/>
      <c r="MVB47" s="134"/>
      <c r="MVC47" s="134"/>
      <c r="MVD47" s="134"/>
      <c r="MVE47" s="134"/>
      <c r="MVF47" s="134"/>
      <c r="MVG47" s="134"/>
      <c r="MVH47" s="134"/>
      <c r="MVI47" s="134"/>
      <c r="MVJ47" s="134"/>
      <c r="MVK47" s="134"/>
      <c r="MVL47" s="134"/>
      <c r="MVM47" s="134"/>
      <c r="MVN47" s="134"/>
      <c r="MVO47" s="134"/>
      <c r="MVP47" s="134"/>
      <c r="MVQ47" s="134"/>
      <c r="MVR47" s="134"/>
      <c r="MVS47" s="134"/>
      <c r="MVT47" s="134"/>
      <c r="MVU47" s="134"/>
      <c r="MVV47" s="134"/>
      <c r="MVW47" s="134"/>
      <c r="MVX47" s="134"/>
      <c r="MVY47" s="134"/>
      <c r="MVZ47" s="134"/>
      <c r="MWA47" s="134"/>
      <c r="MWB47" s="134"/>
      <c r="MWC47" s="134"/>
      <c r="MWD47" s="134"/>
      <c r="MWE47" s="134"/>
      <c r="MWF47" s="134"/>
      <c r="MWG47" s="134"/>
      <c r="MWH47" s="134"/>
      <c r="MWI47" s="134"/>
      <c r="MWJ47" s="134"/>
      <c r="MWK47" s="134"/>
      <c r="MWL47" s="134"/>
      <c r="MWM47" s="134"/>
      <c r="MWN47" s="134"/>
      <c r="MWO47" s="134"/>
      <c r="MWP47" s="134"/>
      <c r="MWQ47" s="134"/>
      <c r="MWR47" s="134"/>
      <c r="MWS47" s="134"/>
      <c r="MWT47" s="134"/>
      <c r="MWU47" s="134"/>
      <c r="MWV47" s="134"/>
      <c r="MWW47" s="134"/>
      <c r="MWX47" s="134"/>
      <c r="MWY47" s="134"/>
      <c r="MWZ47" s="134"/>
      <c r="MXA47" s="134"/>
      <c r="MXB47" s="134"/>
      <c r="MXC47" s="134"/>
      <c r="MXD47" s="134"/>
      <c r="MXE47" s="134"/>
      <c r="MXF47" s="134"/>
      <c r="MXG47" s="134"/>
      <c r="MXH47" s="134"/>
      <c r="MXI47" s="134"/>
      <c r="MXJ47" s="134"/>
      <c r="MXK47" s="134"/>
      <c r="MXL47" s="134"/>
      <c r="MXM47" s="134"/>
      <c r="MXN47" s="134"/>
      <c r="MXO47" s="134"/>
      <c r="MXP47" s="134"/>
      <c r="MXQ47" s="134"/>
      <c r="MXR47" s="134"/>
      <c r="MXS47" s="134"/>
      <c r="MXT47" s="134"/>
      <c r="MXU47" s="134"/>
      <c r="MXV47" s="134"/>
      <c r="MXW47" s="134"/>
      <c r="MXX47" s="134"/>
      <c r="MXY47" s="134"/>
      <c r="MXZ47" s="134"/>
      <c r="MYA47" s="134"/>
      <c r="MYB47" s="134"/>
      <c r="MYC47" s="134"/>
      <c r="MYD47" s="134"/>
      <c r="MYE47" s="134"/>
      <c r="MYF47" s="134"/>
      <c r="MYG47" s="134"/>
      <c r="MYH47" s="134"/>
      <c r="MYI47" s="134"/>
      <c r="MYJ47" s="134"/>
      <c r="MYK47" s="134"/>
      <c r="MYL47" s="134"/>
      <c r="MYM47" s="134"/>
      <c r="MYN47" s="134"/>
      <c r="MYO47" s="134"/>
      <c r="MYP47" s="134"/>
      <c r="MYQ47" s="134"/>
      <c r="MYR47" s="134"/>
      <c r="MYS47" s="134"/>
      <c r="MYT47" s="134"/>
      <c r="MYU47" s="134"/>
      <c r="MYV47" s="134"/>
      <c r="MYW47" s="134"/>
      <c r="MYX47" s="134"/>
      <c r="MYY47" s="134"/>
      <c r="MYZ47" s="134"/>
      <c r="MZA47" s="134"/>
      <c r="MZB47" s="134"/>
      <c r="MZC47" s="134"/>
      <c r="MZD47" s="134"/>
      <c r="MZE47" s="134"/>
      <c r="MZF47" s="134"/>
      <c r="MZG47" s="134"/>
      <c r="MZH47" s="134"/>
      <c r="MZI47" s="134"/>
      <c r="MZJ47" s="134"/>
      <c r="MZK47" s="134"/>
      <c r="MZL47" s="134"/>
      <c r="MZM47" s="134"/>
      <c r="MZN47" s="134"/>
      <c r="MZO47" s="134"/>
      <c r="MZP47" s="134"/>
      <c r="MZQ47" s="134"/>
      <c r="MZR47" s="134"/>
      <c r="MZS47" s="134"/>
      <c r="MZT47" s="134"/>
      <c r="MZU47" s="134"/>
      <c r="MZV47" s="134"/>
      <c r="MZW47" s="134"/>
      <c r="MZX47" s="134"/>
      <c r="MZY47" s="134"/>
      <c r="MZZ47" s="134"/>
      <c r="NAA47" s="134"/>
      <c r="NAB47" s="134"/>
      <c r="NAC47" s="134"/>
      <c r="NAD47" s="134"/>
      <c r="NAE47" s="134"/>
      <c r="NAF47" s="134"/>
      <c r="NAG47" s="134"/>
      <c r="NAH47" s="134"/>
      <c r="NAI47" s="134"/>
      <c r="NAJ47" s="134"/>
      <c r="NAK47" s="134"/>
      <c r="NAL47" s="134"/>
      <c r="NAM47" s="134"/>
      <c r="NAN47" s="134"/>
      <c r="NAO47" s="134"/>
      <c r="NAP47" s="134"/>
      <c r="NAQ47" s="134"/>
      <c r="NAR47" s="134"/>
      <c r="NAS47" s="134"/>
      <c r="NAT47" s="134"/>
      <c r="NAU47" s="134"/>
      <c r="NAV47" s="134"/>
      <c r="NAW47" s="134"/>
      <c r="NAX47" s="134"/>
      <c r="NAY47" s="134"/>
      <c r="NAZ47" s="134"/>
      <c r="NBA47" s="134"/>
      <c r="NBB47" s="134"/>
      <c r="NBC47" s="134"/>
      <c r="NBD47" s="134"/>
      <c r="NBE47" s="134"/>
      <c r="NBF47" s="134"/>
      <c r="NBG47" s="134"/>
      <c r="NBH47" s="134"/>
      <c r="NBI47" s="134"/>
      <c r="NBJ47" s="134"/>
      <c r="NBK47" s="134"/>
      <c r="NBL47" s="134"/>
      <c r="NBM47" s="134"/>
      <c r="NBN47" s="134"/>
      <c r="NBO47" s="134"/>
      <c r="NBP47" s="134"/>
      <c r="NBQ47" s="134"/>
      <c r="NBR47" s="134"/>
      <c r="NBS47" s="134"/>
      <c r="NBT47" s="134"/>
      <c r="NBU47" s="134"/>
      <c r="NBV47" s="134"/>
      <c r="NBW47" s="134"/>
      <c r="NBX47" s="134"/>
      <c r="NBY47" s="134"/>
      <c r="NBZ47" s="134"/>
      <c r="NCA47" s="134"/>
      <c r="NCB47" s="134"/>
      <c r="NCC47" s="134"/>
      <c r="NCD47" s="134"/>
      <c r="NCE47" s="134"/>
      <c r="NCF47" s="134"/>
      <c r="NCG47" s="134"/>
      <c r="NCH47" s="134"/>
      <c r="NCI47" s="134"/>
      <c r="NCJ47" s="134"/>
      <c r="NCK47" s="134"/>
      <c r="NCL47" s="134"/>
      <c r="NCM47" s="134"/>
      <c r="NCN47" s="134"/>
      <c r="NCO47" s="134"/>
      <c r="NCP47" s="134"/>
      <c r="NCQ47" s="134"/>
      <c r="NCR47" s="134"/>
      <c r="NCS47" s="134"/>
      <c r="NCT47" s="134"/>
      <c r="NCU47" s="134"/>
      <c r="NCV47" s="134"/>
      <c r="NCW47" s="134"/>
      <c r="NCX47" s="134"/>
      <c r="NCY47" s="134"/>
      <c r="NCZ47" s="134"/>
      <c r="NDA47" s="134"/>
      <c r="NDB47" s="134"/>
      <c r="NDC47" s="134"/>
      <c r="NDD47" s="134"/>
      <c r="NDE47" s="134"/>
      <c r="NDF47" s="134"/>
      <c r="NDG47" s="134"/>
      <c r="NDH47" s="134"/>
      <c r="NDI47" s="134"/>
      <c r="NDJ47" s="134"/>
      <c r="NDK47" s="134"/>
      <c r="NDL47" s="134"/>
      <c r="NDM47" s="134"/>
      <c r="NDN47" s="134"/>
      <c r="NDO47" s="134"/>
      <c r="NDP47" s="134"/>
      <c r="NDQ47" s="134"/>
      <c r="NDR47" s="134"/>
      <c r="NDS47" s="134"/>
      <c r="NDT47" s="134"/>
      <c r="NDU47" s="134"/>
      <c r="NDV47" s="134"/>
      <c r="NDW47" s="134"/>
      <c r="NDX47" s="134"/>
      <c r="NDY47" s="134"/>
      <c r="NDZ47" s="134"/>
      <c r="NEA47" s="134"/>
      <c r="NEB47" s="134"/>
      <c r="NEC47" s="134"/>
      <c r="NED47" s="134"/>
      <c r="NEE47" s="134"/>
      <c r="NEF47" s="134"/>
      <c r="NEG47" s="134"/>
      <c r="NEH47" s="134"/>
      <c r="NEI47" s="134"/>
      <c r="NEJ47" s="134"/>
      <c r="NEK47" s="134"/>
      <c r="NEL47" s="134"/>
      <c r="NEM47" s="134"/>
      <c r="NEN47" s="134"/>
      <c r="NEO47" s="134"/>
      <c r="NEP47" s="134"/>
      <c r="NEQ47" s="134"/>
      <c r="NER47" s="134"/>
      <c r="NES47" s="134"/>
      <c r="NET47" s="134"/>
      <c r="NEU47" s="134"/>
      <c r="NEV47" s="134"/>
      <c r="NEW47" s="134"/>
      <c r="NEX47" s="134"/>
      <c r="NEY47" s="134"/>
      <c r="NEZ47" s="134"/>
      <c r="NFA47" s="134"/>
      <c r="NFB47" s="134"/>
      <c r="NFC47" s="134"/>
      <c r="NFD47" s="134"/>
      <c r="NFE47" s="134"/>
      <c r="NFF47" s="134"/>
      <c r="NFG47" s="134"/>
      <c r="NFH47" s="134"/>
      <c r="NFI47" s="134"/>
      <c r="NFJ47" s="134"/>
      <c r="NFK47" s="134"/>
      <c r="NFL47" s="134"/>
      <c r="NFM47" s="134"/>
      <c r="NFN47" s="134"/>
      <c r="NFO47" s="134"/>
      <c r="NFP47" s="134"/>
      <c r="NFQ47" s="134"/>
      <c r="NFR47" s="134"/>
      <c r="NFS47" s="134"/>
      <c r="NFT47" s="134"/>
      <c r="NFU47" s="134"/>
      <c r="NFV47" s="134"/>
      <c r="NFW47" s="134"/>
      <c r="NFX47" s="134"/>
      <c r="NFY47" s="134"/>
      <c r="NFZ47" s="134"/>
      <c r="NGA47" s="134"/>
      <c r="NGB47" s="134"/>
      <c r="NGC47" s="134"/>
      <c r="NGD47" s="134"/>
      <c r="NGE47" s="134"/>
      <c r="NGF47" s="134"/>
      <c r="NGG47" s="134"/>
      <c r="NGH47" s="134"/>
      <c r="NGI47" s="134"/>
      <c r="NGJ47" s="134"/>
      <c r="NGK47" s="134"/>
      <c r="NGL47" s="134"/>
      <c r="NGM47" s="134"/>
      <c r="NGN47" s="134"/>
      <c r="NGO47" s="134"/>
      <c r="NGP47" s="134"/>
      <c r="NGQ47" s="134"/>
      <c r="NGR47" s="134"/>
      <c r="NGS47" s="134"/>
      <c r="NGT47" s="134"/>
      <c r="NGU47" s="134"/>
      <c r="NGV47" s="134"/>
      <c r="NGW47" s="134"/>
      <c r="NGX47" s="134"/>
      <c r="NGY47" s="134"/>
      <c r="NGZ47" s="134"/>
      <c r="NHA47" s="134"/>
      <c r="NHB47" s="134"/>
      <c r="NHC47" s="134"/>
      <c r="NHD47" s="134"/>
      <c r="NHE47" s="134"/>
      <c r="NHF47" s="134"/>
      <c r="NHG47" s="134"/>
      <c r="NHH47" s="134"/>
      <c r="NHI47" s="134"/>
      <c r="NHJ47" s="134"/>
      <c r="NHK47" s="134"/>
      <c r="NHL47" s="134"/>
      <c r="NHM47" s="134"/>
      <c r="NHN47" s="134"/>
      <c r="NHO47" s="134"/>
      <c r="NHP47" s="134"/>
      <c r="NHQ47" s="134"/>
      <c r="NHR47" s="134"/>
      <c r="NHS47" s="134"/>
      <c r="NHT47" s="134"/>
      <c r="NHU47" s="134"/>
      <c r="NHV47" s="134"/>
      <c r="NHW47" s="134"/>
      <c r="NHX47" s="134"/>
      <c r="NHY47" s="134"/>
      <c r="NHZ47" s="134"/>
      <c r="NIA47" s="134"/>
      <c r="NIB47" s="134"/>
      <c r="NIC47" s="134"/>
      <c r="NID47" s="134"/>
      <c r="NIE47" s="134"/>
      <c r="NIF47" s="134"/>
      <c r="NIG47" s="134"/>
      <c r="NIH47" s="134"/>
      <c r="NII47" s="134"/>
      <c r="NIJ47" s="134"/>
      <c r="NIK47" s="134"/>
      <c r="NIL47" s="134"/>
      <c r="NIM47" s="134"/>
      <c r="NIN47" s="134"/>
      <c r="NIO47" s="134"/>
      <c r="NIP47" s="134"/>
      <c r="NIQ47" s="134"/>
      <c r="NIR47" s="134"/>
      <c r="NIS47" s="134"/>
      <c r="NIT47" s="134"/>
      <c r="NIU47" s="134"/>
      <c r="NIV47" s="134"/>
      <c r="NIW47" s="134"/>
      <c r="NIX47" s="134"/>
      <c r="NIY47" s="134"/>
      <c r="NIZ47" s="134"/>
      <c r="NJA47" s="134"/>
      <c r="NJB47" s="134"/>
      <c r="NJC47" s="134"/>
      <c r="NJD47" s="134"/>
      <c r="NJE47" s="134"/>
      <c r="NJF47" s="134"/>
      <c r="NJG47" s="134"/>
      <c r="NJH47" s="134"/>
      <c r="NJI47" s="134"/>
      <c r="NJJ47" s="134"/>
      <c r="NJK47" s="134"/>
      <c r="NJL47" s="134"/>
      <c r="NJM47" s="134"/>
      <c r="NJN47" s="134"/>
      <c r="NJO47" s="134"/>
      <c r="NJP47" s="134"/>
      <c r="NJQ47" s="134"/>
      <c r="NJR47" s="134"/>
      <c r="NJS47" s="134"/>
      <c r="NJT47" s="134"/>
      <c r="NJU47" s="134"/>
      <c r="NJV47" s="134"/>
      <c r="NJW47" s="134"/>
      <c r="NJX47" s="134"/>
      <c r="NJY47" s="134"/>
      <c r="NJZ47" s="134"/>
      <c r="NKA47" s="134"/>
      <c r="NKB47" s="134"/>
      <c r="NKC47" s="134"/>
      <c r="NKD47" s="134"/>
      <c r="NKE47" s="134"/>
      <c r="NKF47" s="134"/>
      <c r="NKG47" s="134"/>
      <c r="NKH47" s="134"/>
      <c r="NKI47" s="134"/>
      <c r="NKJ47" s="134"/>
      <c r="NKK47" s="134"/>
      <c r="NKL47" s="134"/>
      <c r="NKM47" s="134"/>
      <c r="NKN47" s="134"/>
      <c r="NKO47" s="134"/>
      <c r="NKP47" s="134"/>
      <c r="NKQ47" s="134"/>
      <c r="NKR47" s="134"/>
      <c r="NKS47" s="134"/>
      <c r="NKT47" s="134"/>
      <c r="NKU47" s="134"/>
      <c r="NKV47" s="134"/>
      <c r="NKW47" s="134"/>
      <c r="NKX47" s="134"/>
      <c r="NKY47" s="134"/>
      <c r="NKZ47" s="134"/>
      <c r="NLA47" s="134"/>
      <c r="NLB47" s="134"/>
      <c r="NLC47" s="134"/>
      <c r="NLD47" s="134"/>
      <c r="NLE47" s="134"/>
      <c r="NLF47" s="134"/>
      <c r="NLG47" s="134"/>
      <c r="NLH47" s="134"/>
      <c r="NLI47" s="134"/>
      <c r="NLJ47" s="134"/>
      <c r="NLK47" s="134"/>
      <c r="NLL47" s="134"/>
      <c r="NLM47" s="134"/>
      <c r="NLN47" s="134"/>
      <c r="NLO47" s="134"/>
      <c r="NLP47" s="134"/>
      <c r="NLQ47" s="134"/>
      <c r="NLR47" s="134"/>
      <c r="NLS47" s="134"/>
      <c r="NLT47" s="134"/>
      <c r="NLU47" s="134"/>
      <c r="NLV47" s="134"/>
      <c r="NLW47" s="134"/>
      <c r="NLX47" s="134"/>
      <c r="NLY47" s="134"/>
      <c r="NLZ47" s="134"/>
      <c r="NMA47" s="134"/>
      <c r="NMB47" s="134"/>
      <c r="NMC47" s="134"/>
      <c r="NMD47" s="134"/>
      <c r="NME47" s="134"/>
      <c r="NMF47" s="134"/>
      <c r="NMG47" s="134"/>
      <c r="NMH47" s="134"/>
      <c r="NMI47" s="134"/>
      <c r="NMJ47" s="134"/>
      <c r="NMK47" s="134"/>
      <c r="NML47" s="134"/>
      <c r="NMM47" s="134"/>
      <c r="NMN47" s="134"/>
      <c r="NMO47" s="134"/>
      <c r="NMP47" s="134"/>
      <c r="NMQ47" s="134"/>
      <c r="NMR47" s="134"/>
      <c r="NMS47" s="134"/>
      <c r="NMT47" s="134"/>
      <c r="NMU47" s="134"/>
      <c r="NMV47" s="134"/>
      <c r="NMW47" s="134"/>
      <c r="NMX47" s="134"/>
      <c r="NMY47" s="134"/>
      <c r="NMZ47" s="134"/>
      <c r="NNA47" s="134"/>
      <c r="NNB47" s="134"/>
      <c r="NNC47" s="134"/>
      <c r="NND47" s="134"/>
      <c r="NNE47" s="134"/>
      <c r="NNF47" s="134"/>
      <c r="NNG47" s="134"/>
      <c r="NNH47" s="134"/>
      <c r="NNI47" s="134"/>
      <c r="NNJ47" s="134"/>
      <c r="NNK47" s="134"/>
      <c r="NNL47" s="134"/>
      <c r="NNM47" s="134"/>
      <c r="NNN47" s="134"/>
      <c r="NNO47" s="134"/>
      <c r="NNP47" s="134"/>
      <c r="NNQ47" s="134"/>
      <c r="NNR47" s="134"/>
      <c r="NNS47" s="134"/>
      <c r="NNT47" s="134"/>
      <c r="NNU47" s="134"/>
      <c r="NNV47" s="134"/>
      <c r="NNW47" s="134"/>
      <c r="NNX47" s="134"/>
      <c r="NNY47" s="134"/>
      <c r="NNZ47" s="134"/>
      <c r="NOA47" s="134"/>
      <c r="NOB47" s="134"/>
      <c r="NOC47" s="134"/>
      <c r="NOD47" s="134"/>
      <c r="NOE47" s="134"/>
      <c r="NOF47" s="134"/>
      <c r="NOG47" s="134"/>
      <c r="NOH47" s="134"/>
      <c r="NOI47" s="134"/>
      <c r="NOJ47" s="134"/>
      <c r="NOK47" s="134"/>
      <c r="NOL47" s="134"/>
      <c r="NOM47" s="134"/>
      <c r="NON47" s="134"/>
      <c r="NOO47" s="134"/>
      <c r="NOP47" s="134"/>
      <c r="NOQ47" s="134"/>
      <c r="NOR47" s="134"/>
      <c r="NOS47" s="134"/>
      <c r="NOT47" s="134"/>
      <c r="NOU47" s="134"/>
      <c r="NOV47" s="134"/>
      <c r="NOW47" s="134"/>
      <c r="NOX47" s="134"/>
      <c r="NOY47" s="134"/>
      <c r="NOZ47" s="134"/>
      <c r="NPA47" s="134"/>
      <c r="NPB47" s="134"/>
      <c r="NPC47" s="134"/>
      <c r="NPD47" s="134"/>
      <c r="NPE47" s="134"/>
      <c r="NPF47" s="134"/>
      <c r="NPG47" s="134"/>
      <c r="NPH47" s="134"/>
      <c r="NPI47" s="134"/>
      <c r="NPJ47" s="134"/>
      <c r="NPK47" s="134"/>
      <c r="NPL47" s="134"/>
      <c r="NPM47" s="134"/>
      <c r="NPN47" s="134"/>
      <c r="NPO47" s="134"/>
      <c r="NPP47" s="134"/>
      <c r="NPQ47" s="134"/>
      <c r="NPR47" s="134"/>
      <c r="NPS47" s="134"/>
      <c r="NPT47" s="134"/>
      <c r="NPU47" s="134"/>
      <c r="NPV47" s="134"/>
      <c r="NPW47" s="134"/>
      <c r="NPX47" s="134"/>
      <c r="NPY47" s="134"/>
      <c r="NPZ47" s="134"/>
      <c r="NQA47" s="134"/>
      <c r="NQB47" s="134"/>
      <c r="NQC47" s="134"/>
      <c r="NQD47" s="134"/>
      <c r="NQE47" s="134"/>
      <c r="NQF47" s="134"/>
      <c r="NQG47" s="134"/>
      <c r="NQH47" s="134"/>
      <c r="NQI47" s="134"/>
      <c r="NQJ47" s="134"/>
      <c r="NQK47" s="134"/>
      <c r="NQL47" s="134"/>
      <c r="NQM47" s="134"/>
      <c r="NQN47" s="134"/>
      <c r="NQO47" s="134"/>
      <c r="NQP47" s="134"/>
      <c r="NQQ47" s="134"/>
      <c r="NQR47" s="134"/>
      <c r="NQS47" s="134"/>
      <c r="NQT47" s="134"/>
      <c r="NQU47" s="134"/>
      <c r="NQV47" s="134"/>
      <c r="NQW47" s="134"/>
      <c r="NQX47" s="134"/>
      <c r="NQY47" s="134"/>
      <c r="NQZ47" s="134"/>
      <c r="NRA47" s="134"/>
      <c r="NRB47" s="134"/>
      <c r="NRC47" s="134"/>
      <c r="NRD47" s="134"/>
      <c r="NRE47" s="134"/>
      <c r="NRF47" s="134"/>
      <c r="NRG47" s="134"/>
      <c r="NRH47" s="134"/>
      <c r="NRI47" s="134"/>
      <c r="NRJ47" s="134"/>
      <c r="NRK47" s="134"/>
      <c r="NRL47" s="134"/>
      <c r="NRM47" s="134"/>
      <c r="NRN47" s="134"/>
      <c r="NRO47" s="134"/>
      <c r="NRP47" s="134"/>
      <c r="NRQ47" s="134"/>
      <c r="NRR47" s="134"/>
      <c r="NRS47" s="134"/>
      <c r="NRT47" s="134"/>
      <c r="NRU47" s="134"/>
      <c r="NRV47" s="134"/>
      <c r="NRW47" s="134"/>
      <c r="NRX47" s="134"/>
      <c r="NRY47" s="134"/>
      <c r="NRZ47" s="134"/>
      <c r="NSA47" s="134"/>
      <c r="NSB47" s="134"/>
      <c r="NSC47" s="134"/>
      <c r="NSD47" s="134"/>
      <c r="NSE47" s="134"/>
      <c r="NSF47" s="134"/>
      <c r="NSG47" s="134"/>
      <c r="NSH47" s="134"/>
      <c r="NSI47" s="134"/>
      <c r="NSJ47" s="134"/>
      <c r="NSK47" s="134"/>
      <c r="NSL47" s="134"/>
      <c r="NSM47" s="134"/>
      <c r="NSN47" s="134"/>
      <c r="NSO47" s="134"/>
      <c r="NSP47" s="134"/>
      <c r="NSQ47" s="134"/>
      <c r="NSR47" s="134"/>
      <c r="NSS47" s="134"/>
      <c r="NST47" s="134"/>
      <c r="NSU47" s="134"/>
      <c r="NSV47" s="134"/>
      <c r="NSW47" s="134"/>
      <c r="NSX47" s="134"/>
      <c r="NSY47" s="134"/>
      <c r="NSZ47" s="134"/>
      <c r="NTA47" s="134"/>
      <c r="NTB47" s="134"/>
      <c r="NTC47" s="134"/>
      <c r="NTD47" s="134"/>
      <c r="NTE47" s="134"/>
      <c r="NTF47" s="134"/>
      <c r="NTG47" s="134"/>
      <c r="NTH47" s="134"/>
      <c r="NTI47" s="134"/>
      <c r="NTJ47" s="134"/>
      <c r="NTK47" s="134"/>
      <c r="NTL47" s="134"/>
      <c r="NTM47" s="134"/>
      <c r="NTN47" s="134"/>
      <c r="NTO47" s="134"/>
      <c r="NTP47" s="134"/>
      <c r="NTQ47" s="134"/>
      <c r="NTR47" s="134"/>
      <c r="NTS47" s="134"/>
      <c r="NTT47" s="134"/>
      <c r="NTU47" s="134"/>
      <c r="NTV47" s="134"/>
      <c r="NTW47" s="134"/>
      <c r="NTX47" s="134"/>
      <c r="NTY47" s="134"/>
      <c r="NTZ47" s="134"/>
      <c r="NUA47" s="134"/>
      <c r="NUB47" s="134"/>
      <c r="NUC47" s="134"/>
      <c r="NUD47" s="134"/>
      <c r="NUE47" s="134"/>
      <c r="NUF47" s="134"/>
      <c r="NUG47" s="134"/>
      <c r="NUH47" s="134"/>
      <c r="NUI47" s="134"/>
      <c r="NUJ47" s="134"/>
      <c r="NUK47" s="134"/>
      <c r="NUL47" s="134"/>
      <c r="NUM47" s="134"/>
      <c r="NUN47" s="134"/>
      <c r="NUO47" s="134"/>
      <c r="NUP47" s="134"/>
      <c r="NUQ47" s="134"/>
      <c r="NUR47" s="134"/>
      <c r="NUS47" s="134"/>
      <c r="NUT47" s="134"/>
      <c r="NUU47" s="134"/>
      <c r="NUV47" s="134"/>
      <c r="NUW47" s="134"/>
      <c r="NUX47" s="134"/>
      <c r="NUY47" s="134"/>
      <c r="NUZ47" s="134"/>
      <c r="NVA47" s="134"/>
      <c r="NVB47" s="134"/>
      <c r="NVC47" s="134"/>
      <c r="NVD47" s="134"/>
      <c r="NVE47" s="134"/>
      <c r="NVF47" s="134"/>
      <c r="NVG47" s="134"/>
      <c r="NVH47" s="134"/>
      <c r="NVI47" s="134"/>
      <c r="NVJ47" s="134"/>
      <c r="NVK47" s="134"/>
      <c r="NVL47" s="134"/>
      <c r="NVM47" s="134"/>
      <c r="NVN47" s="134"/>
      <c r="NVO47" s="134"/>
      <c r="NVP47" s="134"/>
      <c r="NVQ47" s="134"/>
      <c r="NVR47" s="134"/>
      <c r="NVS47" s="134"/>
      <c r="NVT47" s="134"/>
      <c r="NVU47" s="134"/>
      <c r="NVV47" s="134"/>
      <c r="NVW47" s="134"/>
      <c r="NVX47" s="134"/>
      <c r="NVY47" s="134"/>
      <c r="NVZ47" s="134"/>
      <c r="NWA47" s="134"/>
      <c r="NWB47" s="134"/>
      <c r="NWC47" s="134"/>
      <c r="NWD47" s="134"/>
      <c r="NWE47" s="134"/>
      <c r="NWF47" s="134"/>
      <c r="NWG47" s="134"/>
      <c r="NWH47" s="134"/>
      <c r="NWI47" s="134"/>
      <c r="NWJ47" s="134"/>
      <c r="NWK47" s="134"/>
      <c r="NWL47" s="134"/>
      <c r="NWM47" s="134"/>
      <c r="NWN47" s="134"/>
      <c r="NWO47" s="134"/>
      <c r="NWP47" s="134"/>
      <c r="NWQ47" s="134"/>
      <c r="NWR47" s="134"/>
      <c r="NWS47" s="134"/>
      <c r="NWT47" s="134"/>
      <c r="NWU47" s="134"/>
      <c r="NWV47" s="134"/>
      <c r="NWW47" s="134"/>
      <c r="NWX47" s="134"/>
      <c r="NWY47" s="134"/>
      <c r="NWZ47" s="134"/>
      <c r="NXA47" s="134"/>
      <c r="NXB47" s="134"/>
      <c r="NXC47" s="134"/>
      <c r="NXD47" s="134"/>
      <c r="NXE47" s="134"/>
      <c r="NXF47" s="134"/>
      <c r="NXG47" s="134"/>
      <c r="NXH47" s="134"/>
      <c r="NXI47" s="134"/>
      <c r="NXJ47" s="134"/>
      <c r="NXK47" s="134"/>
      <c r="NXL47" s="134"/>
      <c r="NXM47" s="134"/>
      <c r="NXN47" s="134"/>
      <c r="NXO47" s="134"/>
      <c r="NXP47" s="134"/>
      <c r="NXQ47" s="134"/>
      <c r="NXR47" s="134"/>
      <c r="NXS47" s="134"/>
      <c r="NXT47" s="134"/>
      <c r="NXU47" s="134"/>
      <c r="NXV47" s="134"/>
      <c r="NXW47" s="134"/>
      <c r="NXX47" s="134"/>
      <c r="NXY47" s="134"/>
      <c r="NXZ47" s="134"/>
      <c r="NYA47" s="134"/>
      <c r="NYB47" s="134"/>
      <c r="NYC47" s="134"/>
      <c r="NYD47" s="134"/>
      <c r="NYE47" s="134"/>
      <c r="NYF47" s="134"/>
      <c r="NYG47" s="134"/>
      <c r="NYH47" s="134"/>
      <c r="NYI47" s="134"/>
      <c r="NYJ47" s="134"/>
      <c r="NYK47" s="134"/>
      <c r="NYL47" s="134"/>
      <c r="NYM47" s="134"/>
      <c r="NYN47" s="134"/>
      <c r="NYO47" s="134"/>
      <c r="NYP47" s="134"/>
      <c r="NYQ47" s="134"/>
      <c r="NYR47" s="134"/>
      <c r="NYS47" s="134"/>
      <c r="NYT47" s="134"/>
      <c r="NYU47" s="134"/>
      <c r="NYV47" s="134"/>
      <c r="NYW47" s="134"/>
      <c r="NYX47" s="134"/>
      <c r="NYY47" s="134"/>
      <c r="NYZ47" s="134"/>
      <c r="NZA47" s="134"/>
      <c r="NZB47" s="134"/>
      <c r="NZC47" s="134"/>
      <c r="NZD47" s="134"/>
      <c r="NZE47" s="134"/>
      <c r="NZF47" s="134"/>
      <c r="NZG47" s="134"/>
      <c r="NZH47" s="134"/>
      <c r="NZI47" s="134"/>
      <c r="NZJ47" s="134"/>
      <c r="NZK47" s="134"/>
      <c r="NZL47" s="134"/>
      <c r="NZM47" s="134"/>
      <c r="NZN47" s="134"/>
      <c r="NZO47" s="134"/>
      <c r="NZP47" s="134"/>
      <c r="NZQ47" s="134"/>
      <c r="NZR47" s="134"/>
      <c r="NZS47" s="134"/>
      <c r="NZT47" s="134"/>
      <c r="NZU47" s="134"/>
      <c r="NZV47" s="134"/>
      <c r="NZW47" s="134"/>
      <c r="NZX47" s="134"/>
      <c r="NZY47" s="134"/>
      <c r="NZZ47" s="134"/>
      <c r="OAA47" s="134"/>
      <c r="OAB47" s="134"/>
      <c r="OAC47" s="134"/>
      <c r="OAD47" s="134"/>
      <c r="OAE47" s="134"/>
      <c r="OAF47" s="134"/>
      <c r="OAG47" s="134"/>
      <c r="OAH47" s="134"/>
      <c r="OAI47" s="134"/>
      <c r="OAJ47" s="134"/>
      <c r="OAK47" s="134"/>
      <c r="OAL47" s="134"/>
      <c r="OAM47" s="134"/>
      <c r="OAN47" s="134"/>
      <c r="OAO47" s="134"/>
      <c r="OAP47" s="134"/>
      <c r="OAQ47" s="134"/>
      <c r="OAR47" s="134"/>
      <c r="OAS47" s="134"/>
      <c r="OAT47" s="134"/>
      <c r="OAU47" s="134"/>
      <c r="OAV47" s="134"/>
      <c r="OAW47" s="134"/>
      <c r="OAX47" s="134"/>
      <c r="OAY47" s="134"/>
      <c r="OAZ47" s="134"/>
      <c r="OBA47" s="134"/>
      <c r="OBB47" s="134"/>
      <c r="OBC47" s="134"/>
      <c r="OBD47" s="134"/>
      <c r="OBE47" s="134"/>
      <c r="OBF47" s="134"/>
      <c r="OBG47" s="134"/>
      <c r="OBH47" s="134"/>
      <c r="OBI47" s="134"/>
      <c r="OBJ47" s="134"/>
      <c r="OBK47" s="134"/>
      <c r="OBL47" s="134"/>
      <c r="OBM47" s="134"/>
      <c r="OBN47" s="134"/>
      <c r="OBO47" s="134"/>
      <c r="OBP47" s="134"/>
      <c r="OBQ47" s="134"/>
      <c r="OBR47" s="134"/>
      <c r="OBS47" s="134"/>
      <c r="OBT47" s="134"/>
      <c r="OBU47" s="134"/>
      <c r="OBV47" s="134"/>
      <c r="OBW47" s="134"/>
      <c r="OBX47" s="134"/>
      <c r="OBY47" s="134"/>
      <c r="OBZ47" s="134"/>
      <c r="OCA47" s="134"/>
      <c r="OCB47" s="134"/>
      <c r="OCC47" s="134"/>
      <c r="OCD47" s="134"/>
      <c r="OCE47" s="134"/>
      <c r="OCF47" s="134"/>
      <c r="OCG47" s="134"/>
      <c r="OCH47" s="134"/>
      <c r="OCI47" s="134"/>
      <c r="OCJ47" s="134"/>
      <c r="OCK47" s="134"/>
      <c r="OCL47" s="134"/>
      <c r="OCM47" s="134"/>
      <c r="OCN47" s="134"/>
      <c r="OCO47" s="134"/>
      <c r="OCP47" s="134"/>
      <c r="OCQ47" s="134"/>
      <c r="OCR47" s="134"/>
      <c r="OCS47" s="134"/>
      <c r="OCT47" s="134"/>
      <c r="OCU47" s="134"/>
      <c r="OCV47" s="134"/>
      <c r="OCW47" s="134"/>
      <c r="OCX47" s="134"/>
      <c r="OCY47" s="134"/>
      <c r="OCZ47" s="134"/>
      <c r="ODA47" s="134"/>
      <c r="ODB47" s="134"/>
      <c r="ODC47" s="134"/>
      <c r="ODD47" s="134"/>
      <c r="ODE47" s="134"/>
      <c r="ODF47" s="134"/>
      <c r="ODG47" s="134"/>
      <c r="ODH47" s="134"/>
      <c r="ODI47" s="134"/>
      <c r="ODJ47" s="134"/>
      <c r="ODK47" s="134"/>
      <c r="ODL47" s="134"/>
      <c r="ODM47" s="134"/>
      <c r="ODN47" s="134"/>
      <c r="ODO47" s="134"/>
      <c r="ODP47" s="134"/>
      <c r="ODQ47" s="134"/>
      <c r="ODR47" s="134"/>
      <c r="ODS47" s="134"/>
      <c r="ODT47" s="134"/>
      <c r="ODU47" s="134"/>
      <c r="ODV47" s="134"/>
      <c r="ODW47" s="134"/>
      <c r="ODX47" s="134"/>
      <c r="ODY47" s="134"/>
      <c r="ODZ47" s="134"/>
      <c r="OEA47" s="134"/>
      <c r="OEB47" s="134"/>
      <c r="OEC47" s="134"/>
      <c r="OED47" s="134"/>
      <c r="OEE47" s="134"/>
      <c r="OEF47" s="134"/>
      <c r="OEG47" s="134"/>
      <c r="OEH47" s="134"/>
      <c r="OEI47" s="134"/>
      <c r="OEJ47" s="134"/>
      <c r="OEK47" s="134"/>
      <c r="OEL47" s="134"/>
      <c r="OEM47" s="134"/>
      <c r="OEN47" s="134"/>
      <c r="OEO47" s="134"/>
      <c r="OEP47" s="134"/>
      <c r="OEQ47" s="134"/>
      <c r="OER47" s="134"/>
      <c r="OES47" s="134"/>
      <c r="OET47" s="134"/>
      <c r="OEU47" s="134"/>
      <c r="OEV47" s="134"/>
      <c r="OEW47" s="134"/>
      <c r="OEX47" s="134"/>
      <c r="OEY47" s="134"/>
      <c r="OEZ47" s="134"/>
      <c r="OFA47" s="134"/>
      <c r="OFB47" s="134"/>
      <c r="OFC47" s="134"/>
      <c r="OFD47" s="134"/>
      <c r="OFE47" s="134"/>
      <c r="OFF47" s="134"/>
      <c r="OFG47" s="134"/>
      <c r="OFH47" s="134"/>
      <c r="OFI47" s="134"/>
      <c r="OFJ47" s="134"/>
      <c r="OFK47" s="134"/>
      <c r="OFL47" s="134"/>
      <c r="OFM47" s="134"/>
      <c r="OFN47" s="134"/>
      <c r="OFO47" s="134"/>
      <c r="OFP47" s="134"/>
      <c r="OFQ47" s="134"/>
      <c r="OFR47" s="134"/>
      <c r="OFS47" s="134"/>
      <c r="OFT47" s="134"/>
      <c r="OFU47" s="134"/>
      <c r="OFV47" s="134"/>
      <c r="OFW47" s="134"/>
      <c r="OFX47" s="134"/>
      <c r="OFY47" s="134"/>
      <c r="OFZ47" s="134"/>
      <c r="OGA47" s="134"/>
      <c r="OGB47" s="134"/>
      <c r="OGC47" s="134"/>
      <c r="OGD47" s="134"/>
      <c r="OGE47" s="134"/>
      <c r="OGF47" s="134"/>
      <c r="OGG47" s="134"/>
      <c r="OGH47" s="134"/>
      <c r="OGI47" s="134"/>
      <c r="OGJ47" s="134"/>
      <c r="OGK47" s="134"/>
      <c r="OGL47" s="134"/>
      <c r="OGM47" s="134"/>
      <c r="OGN47" s="134"/>
      <c r="OGO47" s="134"/>
      <c r="OGP47" s="134"/>
      <c r="OGQ47" s="134"/>
      <c r="OGR47" s="134"/>
      <c r="OGS47" s="134"/>
      <c r="OGT47" s="134"/>
      <c r="OGU47" s="134"/>
      <c r="OGV47" s="134"/>
      <c r="OGW47" s="134"/>
      <c r="OGX47" s="134"/>
      <c r="OGY47" s="134"/>
      <c r="OGZ47" s="134"/>
      <c r="OHA47" s="134"/>
      <c r="OHB47" s="134"/>
      <c r="OHC47" s="134"/>
      <c r="OHD47" s="134"/>
      <c r="OHE47" s="134"/>
      <c r="OHF47" s="134"/>
      <c r="OHG47" s="134"/>
      <c r="OHH47" s="134"/>
      <c r="OHI47" s="134"/>
      <c r="OHJ47" s="134"/>
      <c r="OHK47" s="134"/>
      <c r="OHL47" s="134"/>
      <c r="OHM47" s="134"/>
      <c r="OHN47" s="134"/>
      <c r="OHO47" s="134"/>
      <c r="OHP47" s="134"/>
      <c r="OHQ47" s="134"/>
      <c r="OHR47" s="134"/>
      <c r="OHS47" s="134"/>
      <c r="OHT47" s="134"/>
      <c r="OHU47" s="134"/>
      <c r="OHV47" s="134"/>
      <c r="OHW47" s="134"/>
      <c r="OHX47" s="134"/>
      <c r="OHY47" s="134"/>
      <c r="OHZ47" s="134"/>
      <c r="OIA47" s="134"/>
      <c r="OIB47" s="134"/>
      <c r="OIC47" s="134"/>
      <c r="OID47" s="134"/>
      <c r="OIE47" s="134"/>
      <c r="OIF47" s="134"/>
      <c r="OIG47" s="134"/>
      <c r="OIH47" s="134"/>
      <c r="OII47" s="134"/>
      <c r="OIJ47" s="134"/>
      <c r="OIK47" s="134"/>
      <c r="OIL47" s="134"/>
      <c r="OIM47" s="134"/>
      <c r="OIN47" s="134"/>
      <c r="OIO47" s="134"/>
      <c r="OIP47" s="134"/>
      <c r="OIQ47" s="134"/>
      <c r="OIR47" s="134"/>
      <c r="OIS47" s="134"/>
      <c r="OIT47" s="134"/>
      <c r="OIU47" s="134"/>
      <c r="OIV47" s="134"/>
      <c r="OIW47" s="134"/>
      <c r="OIX47" s="134"/>
      <c r="OIY47" s="134"/>
      <c r="OIZ47" s="134"/>
      <c r="OJA47" s="134"/>
      <c r="OJB47" s="134"/>
      <c r="OJC47" s="134"/>
      <c r="OJD47" s="134"/>
      <c r="OJE47" s="134"/>
      <c r="OJF47" s="134"/>
      <c r="OJG47" s="134"/>
      <c r="OJH47" s="134"/>
      <c r="OJI47" s="134"/>
      <c r="OJJ47" s="134"/>
      <c r="OJK47" s="134"/>
      <c r="OJL47" s="134"/>
      <c r="OJM47" s="134"/>
      <c r="OJN47" s="134"/>
      <c r="OJO47" s="134"/>
      <c r="OJP47" s="134"/>
      <c r="OJQ47" s="134"/>
      <c r="OJR47" s="134"/>
      <c r="OJS47" s="134"/>
      <c r="OJT47" s="134"/>
      <c r="OJU47" s="134"/>
      <c r="OJV47" s="134"/>
      <c r="OJW47" s="134"/>
      <c r="OJX47" s="134"/>
      <c r="OJY47" s="134"/>
      <c r="OJZ47" s="134"/>
      <c r="OKA47" s="134"/>
      <c r="OKB47" s="134"/>
      <c r="OKC47" s="134"/>
      <c r="OKD47" s="134"/>
      <c r="OKE47" s="134"/>
      <c r="OKF47" s="134"/>
      <c r="OKG47" s="134"/>
      <c r="OKH47" s="134"/>
      <c r="OKI47" s="134"/>
      <c r="OKJ47" s="134"/>
      <c r="OKK47" s="134"/>
      <c r="OKL47" s="134"/>
      <c r="OKM47" s="134"/>
      <c r="OKN47" s="134"/>
      <c r="OKO47" s="134"/>
      <c r="OKP47" s="134"/>
      <c r="OKQ47" s="134"/>
      <c r="OKR47" s="134"/>
      <c r="OKS47" s="134"/>
      <c r="OKT47" s="134"/>
      <c r="OKU47" s="134"/>
      <c r="OKV47" s="134"/>
      <c r="OKW47" s="134"/>
      <c r="OKX47" s="134"/>
      <c r="OKY47" s="134"/>
      <c r="OKZ47" s="134"/>
      <c r="OLA47" s="134"/>
      <c r="OLB47" s="134"/>
      <c r="OLC47" s="134"/>
      <c r="OLD47" s="134"/>
      <c r="OLE47" s="134"/>
      <c r="OLF47" s="134"/>
      <c r="OLG47" s="134"/>
      <c r="OLH47" s="134"/>
      <c r="OLI47" s="134"/>
      <c r="OLJ47" s="134"/>
      <c r="OLK47" s="134"/>
      <c r="OLL47" s="134"/>
      <c r="OLM47" s="134"/>
      <c r="OLN47" s="134"/>
      <c r="OLO47" s="134"/>
      <c r="OLP47" s="134"/>
      <c r="OLQ47" s="134"/>
      <c r="OLR47" s="134"/>
      <c r="OLS47" s="134"/>
      <c r="OLT47" s="134"/>
      <c r="OLU47" s="134"/>
      <c r="OLV47" s="134"/>
      <c r="OLW47" s="134"/>
      <c r="OLX47" s="134"/>
      <c r="OLY47" s="134"/>
      <c r="OLZ47" s="134"/>
      <c r="OMA47" s="134"/>
      <c r="OMB47" s="134"/>
      <c r="OMC47" s="134"/>
      <c r="OMD47" s="134"/>
      <c r="OME47" s="134"/>
      <c r="OMF47" s="134"/>
      <c r="OMG47" s="134"/>
      <c r="OMH47" s="134"/>
      <c r="OMI47" s="134"/>
      <c r="OMJ47" s="134"/>
      <c r="OMK47" s="134"/>
      <c r="OML47" s="134"/>
      <c r="OMM47" s="134"/>
      <c r="OMN47" s="134"/>
      <c r="OMO47" s="134"/>
      <c r="OMP47" s="134"/>
      <c r="OMQ47" s="134"/>
      <c r="OMR47" s="134"/>
      <c r="OMS47" s="134"/>
      <c r="OMT47" s="134"/>
      <c r="OMU47" s="134"/>
      <c r="OMV47" s="134"/>
      <c r="OMW47" s="134"/>
      <c r="OMX47" s="134"/>
      <c r="OMY47" s="134"/>
      <c r="OMZ47" s="134"/>
      <c r="ONA47" s="134"/>
      <c r="ONB47" s="134"/>
      <c r="ONC47" s="134"/>
      <c r="OND47" s="134"/>
      <c r="ONE47" s="134"/>
      <c r="ONF47" s="134"/>
      <c r="ONG47" s="134"/>
      <c r="ONH47" s="134"/>
      <c r="ONI47" s="134"/>
      <c r="ONJ47" s="134"/>
      <c r="ONK47" s="134"/>
      <c r="ONL47" s="134"/>
      <c r="ONM47" s="134"/>
      <c r="ONN47" s="134"/>
      <c r="ONO47" s="134"/>
      <c r="ONP47" s="134"/>
      <c r="ONQ47" s="134"/>
      <c r="ONR47" s="134"/>
      <c r="ONS47" s="134"/>
      <c r="ONT47" s="134"/>
      <c r="ONU47" s="134"/>
      <c r="ONV47" s="134"/>
      <c r="ONW47" s="134"/>
      <c r="ONX47" s="134"/>
      <c r="ONY47" s="134"/>
      <c r="ONZ47" s="134"/>
      <c r="OOA47" s="134"/>
      <c r="OOB47" s="134"/>
      <c r="OOC47" s="134"/>
      <c r="OOD47" s="134"/>
      <c r="OOE47" s="134"/>
      <c r="OOF47" s="134"/>
      <c r="OOG47" s="134"/>
      <c r="OOH47" s="134"/>
      <c r="OOI47" s="134"/>
      <c r="OOJ47" s="134"/>
      <c r="OOK47" s="134"/>
      <c r="OOL47" s="134"/>
      <c r="OOM47" s="134"/>
      <c r="OON47" s="134"/>
      <c r="OOO47" s="134"/>
      <c r="OOP47" s="134"/>
      <c r="OOQ47" s="134"/>
      <c r="OOR47" s="134"/>
      <c r="OOS47" s="134"/>
      <c r="OOT47" s="134"/>
      <c r="OOU47" s="134"/>
      <c r="OOV47" s="134"/>
      <c r="OOW47" s="134"/>
      <c r="OOX47" s="134"/>
      <c r="OOY47" s="134"/>
      <c r="OOZ47" s="134"/>
      <c r="OPA47" s="134"/>
      <c r="OPB47" s="134"/>
      <c r="OPC47" s="134"/>
      <c r="OPD47" s="134"/>
      <c r="OPE47" s="134"/>
      <c r="OPF47" s="134"/>
      <c r="OPG47" s="134"/>
      <c r="OPH47" s="134"/>
      <c r="OPI47" s="134"/>
      <c r="OPJ47" s="134"/>
      <c r="OPK47" s="134"/>
      <c r="OPL47" s="134"/>
      <c r="OPM47" s="134"/>
      <c r="OPN47" s="134"/>
      <c r="OPO47" s="134"/>
      <c r="OPP47" s="134"/>
      <c r="OPQ47" s="134"/>
      <c r="OPR47" s="134"/>
      <c r="OPS47" s="134"/>
      <c r="OPT47" s="134"/>
      <c r="OPU47" s="134"/>
      <c r="OPV47" s="134"/>
      <c r="OPW47" s="134"/>
      <c r="OPX47" s="134"/>
      <c r="OPY47" s="134"/>
      <c r="OPZ47" s="134"/>
      <c r="OQA47" s="134"/>
      <c r="OQB47" s="134"/>
      <c r="OQC47" s="134"/>
      <c r="OQD47" s="134"/>
      <c r="OQE47" s="134"/>
      <c r="OQF47" s="134"/>
      <c r="OQG47" s="134"/>
      <c r="OQH47" s="134"/>
      <c r="OQI47" s="134"/>
      <c r="OQJ47" s="134"/>
      <c r="OQK47" s="134"/>
      <c r="OQL47" s="134"/>
      <c r="OQM47" s="134"/>
      <c r="OQN47" s="134"/>
      <c r="OQO47" s="134"/>
      <c r="OQP47" s="134"/>
      <c r="OQQ47" s="134"/>
      <c r="OQR47" s="134"/>
      <c r="OQS47" s="134"/>
      <c r="OQT47" s="134"/>
      <c r="OQU47" s="134"/>
      <c r="OQV47" s="134"/>
      <c r="OQW47" s="134"/>
      <c r="OQX47" s="134"/>
      <c r="OQY47" s="134"/>
      <c r="OQZ47" s="134"/>
      <c r="ORA47" s="134"/>
      <c r="ORB47" s="134"/>
      <c r="ORC47" s="134"/>
      <c r="ORD47" s="134"/>
      <c r="ORE47" s="134"/>
      <c r="ORF47" s="134"/>
      <c r="ORG47" s="134"/>
      <c r="ORH47" s="134"/>
      <c r="ORI47" s="134"/>
      <c r="ORJ47" s="134"/>
      <c r="ORK47" s="134"/>
      <c r="ORL47" s="134"/>
      <c r="ORM47" s="134"/>
      <c r="ORN47" s="134"/>
      <c r="ORO47" s="134"/>
      <c r="ORP47" s="134"/>
      <c r="ORQ47" s="134"/>
      <c r="ORR47" s="134"/>
      <c r="ORS47" s="134"/>
      <c r="ORT47" s="134"/>
      <c r="ORU47" s="134"/>
      <c r="ORV47" s="134"/>
      <c r="ORW47" s="134"/>
      <c r="ORX47" s="134"/>
      <c r="ORY47" s="134"/>
      <c r="ORZ47" s="134"/>
      <c r="OSA47" s="134"/>
      <c r="OSB47" s="134"/>
      <c r="OSC47" s="134"/>
      <c r="OSD47" s="134"/>
      <c r="OSE47" s="134"/>
      <c r="OSF47" s="134"/>
      <c r="OSG47" s="134"/>
      <c r="OSH47" s="134"/>
      <c r="OSI47" s="134"/>
      <c r="OSJ47" s="134"/>
      <c r="OSK47" s="134"/>
      <c r="OSL47" s="134"/>
      <c r="OSM47" s="134"/>
      <c r="OSN47" s="134"/>
      <c r="OSO47" s="134"/>
      <c r="OSP47" s="134"/>
      <c r="OSQ47" s="134"/>
      <c r="OSR47" s="134"/>
      <c r="OSS47" s="134"/>
      <c r="OST47" s="134"/>
      <c r="OSU47" s="134"/>
      <c r="OSV47" s="134"/>
      <c r="OSW47" s="134"/>
      <c r="OSX47" s="134"/>
      <c r="OSY47" s="134"/>
      <c r="OSZ47" s="134"/>
      <c r="OTA47" s="134"/>
      <c r="OTB47" s="134"/>
      <c r="OTC47" s="134"/>
      <c r="OTD47" s="134"/>
      <c r="OTE47" s="134"/>
      <c r="OTF47" s="134"/>
      <c r="OTG47" s="134"/>
      <c r="OTH47" s="134"/>
      <c r="OTI47" s="134"/>
      <c r="OTJ47" s="134"/>
      <c r="OTK47" s="134"/>
      <c r="OTL47" s="134"/>
      <c r="OTM47" s="134"/>
      <c r="OTN47" s="134"/>
      <c r="OTO47" s="134"/>
      <c r="OTP47" s="134"/>
      <c r="OTQ47" s="134"/>
      <c r="OTR47" s="134"/>
      <c r="OTS47" s="134"/>
      <c r="OTT47" s="134"/>
      <c r="OTU47" s="134"/>
      <c r="OTV47" s="134"/>
      <c r="OTW47" s="134"/>
      <c r="OTX47" s="134"/>
      <c r="OTY47" s="134"/>
      <c r="OTZ47" s="134"/>
      <c r="OUA47" s="134"/>
      <c r="OUB47" s="134"/>
      <c r="OUC47" s="134"/>
      <c r="OUD47" s="134"/>
      <c r="OUE47" s="134"/>
      <c r="OUF47" s="134"/>
      <c r="OUG47" s="134"/>
      <c r="OUH47" s="134"/>
      <c r="OUI47" s="134"/>
      <c r="OUJ47" s="134"/>
      <c r="OUK47" s="134"/>
      <c r="OUL47" s="134"/>
      <c r="OUM47" s="134"/>
      <c r="OUN47" s="134"/>
      <c r="OUO47" s="134"/>
      <c r="OUP47" s="134"/>
      <c r="OUQ47" s="134"/>
      <c r="OUR47" s="134"/>
      <c r="OUS47" s="134"/>
      <c r="OUT47" s="134"/>
      <c r="OUU47" s="134"/>
      <c r="OUV47" s="134"/>
      <c r="OUW47" s="134"/>
      <c r="OUX47" s="134"/>
      <c r="OUY47" s="134"/>
      <c r="OUZ47" s="134"/>
      <c r="OVA47" s="134"/>
      <c r="OVB47" s="134"/>
      <c r="OVC47" s="134"/>
      <c r="OVD47" s="134"/>
      <c r="OVE47" s="134"/>
      <c r="OVF47" s="134"/>
      <c r="OVG47" s="134"/>
      <c r="OVH47" s="134"/>
      <c r="OVI47" s="134"/>
      <c r="OVJ47" s="134"/>
      <c r="OVK47" s="134"/>
      <c r="OVL47" s="134"/>
      <c r="OVM47" s="134"/>
      <c r="OVN47" s="134"/>
      <c r="OVO47" s="134"/>
      <c r="OVP47" s="134"/>
      <c r="OVQ47" s="134"/>
      <c r="OVR47" s="134"/>
      <c r="OVS47" s="134"/>
      <c r="OVT47" s="134"/>
      <c r="OVU47" s="134"/>
      <c r="OVV47" s="134"/>
      <c r="OVW47" s="134"/>
      <c r="OVX47" s="134"/>
      <c r="OVY47" s="134"/>
      <c r="OVZ47" s="134"/>
      <c r="OWA47" s="134"/>
      <c r="OWB47" s="134"/>
      <c r="OWC47" s="134"/>
      <c r="OWD47" s="134"/>
      <c r="OWE47" s="134"/>
      <c r="OWF47" s="134"/>
      <c r="OWG47" s="134"/>
      <c r="OWH47" s="134"/>
      <c r="OWI47" s="134"/>
      <c r="OWJ47" s="134"/>
      <c r="OWK47" s="134"/>
      <c r="OWL47" s="134"/>
      <c r="OWM47" s="134"/>
      <c r="OWN47" s="134"/>
      <c r="OWO47" s="134"/>
      <c r="OWP47" s="134"/>
      <c r="OWQ47" s="134"/>
      <c r="OWR47" s="134"/>
      <c r="OWS47" s="134"/>
      <c r="OWT47" s="134"/>
      <c r="OWU47" s="134"/>
      <c r="OWV47" s="134"/>
      <c r="OWW47" s="134"/>
      <c r="OWX47" s="134"/>
      <c r="OWY47" s="134"/>
      <c r="OWZ47" s="134"/>
      <c r="OXA47" s="134"/>
      <c r="OXB47" s="134"/>
      <c r="OXC47" s="134"/>
      <c r="OXD47" s="134"/>
      <c r="OXE47" s="134"/>
      <c r="OXF47" s="134"/>
      <c r="OXG47" s="134"/>
      <c r="OXH47" s="134"/>
      <c r="OXI47" s="134"/>
      <c r="OXJ47" s="134"/>
      <c r="OXK47" s="134"/>
      <c r="OXL47" s="134"/>
      <c r="OXM47" s="134"/>
      <c r="OXN47" s="134"/>
      <c r="OXO47" s="134"/>
      <c r="OXP47" s="134"/>
      <c r="OXQ47" s="134"/>
      <c r="OXR47" s="134"/>
      <c r="OXS47" s="134"/>
      <c r="OXT47" s="134"/>
      <c r="OXU47" s="134"/>
      <c r="OXV47" s="134"/>
      <c r="OXW47" s="134"/>
      <c r="OXX47" s="134"/>
      <c r="OXY47" s="134"/>
      <c r="OXZ47" s="134"/>
      <c r="OYA47" s="134"/>
      <c r="OYB47" s="134"/>
      <c r="OYC47" s="134"/>
      <c r="OYD47" s="134"/>
      <c r="OYE47" s="134"/>
      <c r="OYF47" s="134"/>
      <c r="OYG47" s="134"/>
      <c r="OYH47" s="134"/>
      <c r="OYI47" s="134"/>
      <c r="OYJ47" s="134"/>
      <c r="OYK47" s="134"/>
      <c r="OYL47" s="134"/>
      <c r="OYM47" s="134"/>
      <c r="OYN47" s="134"/>
      <c r="OYO47" s="134"/>
      <c r="OYP47" s="134"/>
      <c r="OYQ47" s="134"/>
      <c r="OYR47" s="134"/>
      <c r="OYS47" s="134"/>
      <c r="OYT47" s="134"/>
      <c r="OYU47" s="134"/>
      <c r="OYV47" s="134"/>
      <c r="OYW47" s="134"/>
      <c r="OYX47" s="134"/>
      <c r="OYY47" s="134"/>
      <c r="OYZ47" s="134"/>
      <c r="OZA47" s="134"/>
      <c r="OZB47" s="134"/>
      <c r="OZC47" s="134"/>
      <c r="OZD47" s="134"/>
      <c r="OZE47" s="134"/>
      <c r="OZF47" s="134"/>
      <c r="OZG47" s="134"/>
      <c r="OZH47" s="134"/>
      <c r="OZI47" s="134"/>
      <c r="OZJ47" s="134"/>
      <c r="OZK47" s="134"/>
      <c r="OZL47" s="134"/>
      <c r="OZM47" s="134"/>
      <c r="OZN47" s="134"/>
      <c r="OZO47" s="134"/>
      <c r="OZP47" s="134"/>
      <c r="OZQ47" s="134"/>
      <c r="OZR47" s="134"/>
      <c r="OZS47" s="134"/>
      <c r="OZT47" s="134"/>
      <c r="OZU47" s="134"/>
      <c r="OZV47" s="134"/>
      <c r="OZW47" s="134"/>
      <c r="OZX47" s="134"/>
      <c r="OZY47" s="134"/>
      <c r="OZZ47" s="134"/>
      <c r="PAA47" s="134"/>
      <c r="PAB47" s="134"/>
      <c r="PAC47" s="134"/>
      <c r="PAD47" s="134"/>
      <c r="PAE47" s="134"/>
      <c r="PAF47" s="134"/>
      <c r="PAG47" s="134"/>
      <c r="PAH47" s="134"/>
      <c r="PAI47" s="134"/>
      <c r="PAJ47" s="134"/>
      <c r="PAK47" s="134"/>
      <c r="PAL47" s="134"/>
      <c r="PAM47" s="134"/>
      <c r="PAN47" s="134"/>
      <c r="PAO47" s="134"/>
      <c r="PAP47" s="134"/>
      <c r="PAQ47" s="134"/>
      <c r="PAR47" s="134"/>
      <c r="PAS47" s="134"/>
      <c r="PAT47" s="134"/>
      <c r="PAU47" s="134"/>
      <c r="PAV47" s="134"/>
      <c r="PAW47" s="134"/>
      <c r="PAX47" s="134"/>
      <c r="PAY47" s="134"/>
      <c r="PAZ47" s="134"/>
      <c r="PBA47" s="134"/>
      <c r="PBB47" s="134"/>
      <c r="PBC47" s="134"/>
      <c r="PBD47" s="134"/>
      <c r="PBE47" s="134"/>
      <c r="PBF47" s="134"/>
      <c r="PBG47" s="134"/>
      <c r="PBH47" s="134"/>
      <c r="PBI47" s="134"/>
      <c r="PBJ47" s="134"/>
      <c r="PBK47" s="134"/>
      <c r="PBL47" s="134"/>
      <c r="PBM47" s="134"/>
      <c r="PBN47" s="134"/>
      <c r="PBO47" s="134"/>
      <c r="PBP47" s="134"/>
      <c r="PBQ47" s="134"/>
      <c r="PBR47" s="134"/>
      <c r="PBS47" s="134"/>
      <c r="PBT47" s="134"/>
      <c r="PBU47" s="134"/>
      <c r="PBV47" s="134"/>
      <c r="PBW47" s="134"/>
      <c r="PBX47" s="134"/>
      <c r="PBY47" s="134"/>
      <c r="PBZ47" s="134"/>
      <c r="PCA47" s="134"/>
      <c r="PCB47" s="134"/>
      <c r="PCC47" s="134"/>
      <c r="PCD47" s="134"/>
      <c r="PCE47" s="134"/>
      <c r="PCF47" s="134"/>
      <c r="PCG47" s="134"/>
      <c r="PCH47" s="134"/>
      <c r="PCI47" s="134"/>
      <c r="PCJ47" s="134"/>
      <c r="PCK47" s="134"/>
      <c r="PCL47" s="134"/>
      <c r="PCM47" s="134"/>
      <c r="PCN47" s="134"/>
      <c r="PCO47" s="134"/>
      <c r="PCP47" s="134"/>
      <c r="PCQ47" s="134"/>
      <c r="PCR47" s="134"/>
      <c r="PCS47" s="134"/>
      <c r="PCT47" s="134"/>
      <c r="PCU47" s="134"/>
      <c r="PCV47" s="134"/>
      <c r="PCW47" s="134"/>
      <c r="PCX47" s="134"/>
      <c r="PCY47" s="134"/>
      <c r="PCZ47" s="134"/>
      <c r="PDA47" s="134"/>
      <c r="PDB47" s="134"/>
      <c r="PDC47" s="134"/>
      <c r="PDD47" s="134"/>
      <c r="PDE47" s="134"/>
      <c r="PDF47" s="134"/>
      <c r="PDG47" s="134"/>
      <c r="PDH47" s="134"/>
      <c r="PDI47" s="134"/>
      <c r="PDJ47" s="134"/>
      <c r="PDK47" s="134"/>
      <c r="PDL47" s="134"/>
      <c r="PDM47" s="134"/>
      <c r="PDN47" s="134"/>
      <c r="PDO47" s="134"/>
      <c r="PDP47" s="134"/>
      <c r="PDQ47" s="134"/>
      <c r="PDR47" s="134"/>
      <c r="PDS47" s="134"/>
      <c r="PDT47" s="134"/>
      <c r="PDU47" s="134"/>
      <c r="PDV47" s="134"/>
      <c r="PDW47" s="134"/>
      <c r="PDX47" s="134"/>
      <c r="PDY47" s="134"/>
      <c r="PDZ47" s="134"/>
      <c r="PEA47" s="134"/>
      <c r="PEB47" s="134"/>
      <c r="PEC47" s="134"/>
      <c r="PED47" s="134"/>
      <c r="PEE47" s="134"/>
      <c r="PEF47" s="134"/>
      <c r="PEG47" s="134"/>
      <c r="PEH47" s="134"/>
      <c r="PEI47" s="134"/>
      <c r="PEJ47" s="134"/>
      <c r="PEK47" s="134"/>
      <c r="PEL47" s="134"/>
      <c r="PEM47" s="134"/>
      <c r="PEN47" s="134"/>
      <c r="PEO47" s="134"/>
      <c r="PEP47" s="134"/>
      <c r="PEQ47" s="134"/>
      <c r="PER47" s="134"/>
      <c r="PES47" s="134"/>
      <c r="PET47" s="134"/>
      <c r="PEU47" s="134"/>
      <c r="PEV47" s="134"/>
      <c r="PEW47" s="134"/>
      <c r="PEX47" s="134"/>
      <c r="PEY47" s="134"/>
      <c r="PEZ47" s="134"/>
      <c r="PFA47" s="134"/>
      <c r="PFB47" s="134"/>
      <c r="PFC47" s="134"/>
      <c r="PFD47" s="134"/>
      <c r="PFE47" s="134"/>
      <c r="PFF47" s="134"/>
      <c r="PFG47" s="134"/>
      <c r="PFH47" s="134"/>
      <c r="PFI47" s="134"/>
      <c r="PFJ47" s="134"/>
      <c r="PFK47" s="134"/>
      <c r="PFL47" s="134"/>
      <c r="PFM47" s="134"/>
      <c r="PFN47" s="134"/>
      <c r="PFO47" s="134"/>
      <c r="PFP47" s="134"/>
      <c r="PFQ47" s="134"/>
      <c r="PFR47" s="134"/>
      <c r="PFS47" s="134"/>
      <c r="PFT47" s="134"/>
      <c r="PFU47" s="134"/>
      <c r="PFV47" s="134"/>
      <c r="PFW47" s="134"/>
      <c r="PFX47" s="134"/>
      <c r="PFY47" s="134"/>
      <c r="PFZ47" s="134"/>
      <c r="PGA47" s="134"/>
      <c r="PGB47" s="134"/>
      <c r="PGC47" s="134"/>
      <c r="PGD47" s="134"/>
      <c r="PGE47" s="134"/>
      <c r="PGF47" s="134"/>
      <c r="PGG47" s="134"/>
      <c r="PGH47" s="134"/>
      <c r="PGI47" s="134"/>
      <c r="PGJ47" s="134"/>
      <c r="PGK47" s="134"/>
      <c r="PGL47" s="134"/>
      <c r="PGM47" s="134"/>
      <c r="PGN47" s="134"/>
      <c r="PGO47" s="134"/>
      <c r="PGP47" s="134"/>
      <c r="PGQ47" s="134"/>
      <c r="PGR47" s="134"/>
      <c r="PGS47" s="134"/>
      <c r="PGT47" s="134"/>
      <c r="PGU47" s="134"/>
      <c r="PGV47" s="134"/>
      <c r="PGW47" s="134"/>
      <c r="PGX47" s="134"/>
      <c r="PGY47" s="134"/>
      <c r="PGZ47" s="134"/>
      <c r="PHA47" s="134"/>
      <c r="PHB47" s="134"/>
      <c r="PHC47" s="134"/>
      <c r="PHD47" s="134"/>
      <c r="PHE47" s="134"/>
      <c r="PHF47" s="134"/>
      <c r="PHG47" s="134"/>
      <c r="PHH47" s="134"/>
      <c r="PHI47" s="134"/>
      <c r="PHJ47" s="134"/>
      <c r="PHK47" s="134"/>
      <c r="PHL47" s="134"/>
      <c r="PHM47" s="134"/>
      <c r="PHN47" s="134"/>
      <c r="PHO47" s="134"/>
      <c r="PHP47" s="134"/>
      <c r="PHQ47" s="134"/>
      <c r="PHR47" s="134"/>
      <c r="PHS47" s="134"/>
      <c r="PHT47" s="134"/>
      <c r="PHU47" s="134"/>
      <c r="PHV47" s="134"/>
      <c r="PHW47" s="134"/>
      <c r="PHX47" s="134"/>
      <c r="PHY47" s="134"/>
      <c r="PHZ47" s="134"/>
      <c r="PIA47" s="134"/>
      <c r="PIB47" s="134"/>
      <c r="PIC47" s="134"/>
      <c r="PID47" s="134"/>
      <c r="PIE47" s="134"/>
      <c r="PIF47" s="134"/>
      <c r="PIG47" s="134"/>
      <c r="PIH47" s="134"/>
      <c r="PII47" s="134"/>
      <c r="PIJ47" s="134"/>
      <c r="PIK47" s="134"/>
      <c r="PIL47" s="134"/>
      <c r="PIM47" s="134"/>
      <c r="PIN47" s="134"/>
      <c r="PIO47" s="134"/>
      <c r="PIP47" s="134"/>
      <c r="PIQ47" s="134"/>
      <c r="PIR47" s="134"/>
      <c r="PIS47" s="134"/>
      <c r="PIT47" s="134"/>
      <c r="PIU47" s="134"/>
      <c r="PIV47" s="134"/>
      <c r="PIW47" s="134"/>
      <c r="PIX47" s="134"/>
      <c r="PIY47" s="134"/>
      <c r="PIZ47" s="134"/>
      <c r="PJA47" s="134"/>
      <c r="PJB47" s="134"/>
      <c r="PJC47" s="134"/>
      <c r="PJD47" s="134"/>
      <c r="PJE47" s="134"/>
      <c r="PJF47" s="134"/>
      <c r="PJG47" s="134"/>
      <c r="PJH47" s="134"/>
      <c r="PJI47" s="134"/>
      <c r="PJJ47" s="134"/>
      <c r="PJK47" s="134"/>
      <c r="PJL47" s="134"/>
      <c r="PJM47" s="134"/>
      <c r="PJN47" s="134"/>
      <c r="PJO47" s="134"/>
      <c r="PJP47" s="134"/>
      <c r="PJQ47" s="134"/>
      <c r="PJR47" s="134"/>
      <c r="PJS47" s="134"/>
      <c r="PJT47" s="134"/>
      <c r="PJU47" s="134"/>
      <c r="PJV47" s="134"/>
      <c r="PJW47" s="134"/>
      <c r="PJX47" s="134"/>
      <c r="PJY47" s="134"/>
      <c r="PJZ47" s="134"/>
      <c r="PKA47" s="134"/>
      <c r="PKB47" s="134"/>
      <c r="PKC47" s="134"/>
      <c r="PKD47" s="134"/>
      <c r="PKE47" s="134"/>
      <c r="PKF47" s="134"/>
      <c r="PKG47" s="134"/>
      <c r="PKH47" s="134"/>
      <c r="PKI47" s="134"/>
      <c r="PKJ47" s="134"/>
      <c r="PKK47" s="134"/>
      <c r="PKL47" s="134"/>
      <c r="PKM47" s="134"/>
      <c r="PKN47" s="134"/>
      <c r="PKO47" s="134"/>
      <c r="PKP47" s="134"/>
      <c r="PKQ47" s="134"/>
      <c r="PKR47" s="134"/>
      <c r="PKS47" s="134"/>
      <c r="PKT47" s="134"/>
      <c r="PKU47" s="134"/>
      <c r="PKV47" s="134"/>
      <c r="PKW47" s="134"/>
      <c r="PKX47" s="134"/>
      <c r="PKY47" s="134"/>
      <c r="PKZ47" s="134"/>
      <c r="PLA47" s="134"/>
      <c r="PLB47" s="134"/>
      <c r="PLC47" s="134"/>
      <c r="PLD47" s="134"/>
      <c r="PLE47" s="134"/>
      <c r="PLF47" s="134"/>
      <c r="PLG47" s="134"/>
      <c r="PLH47" s="134"/>
      <c r="PLI47" s="134"/>
      <c r="PLJ47" s="134"/>
      <c r="PLK47" s="134"/>
      <c r="PLL47" s="134"/>
      <c r="PLM47" s="134"/>
      <c r="PLN47" s="134"/>
      <c r="PLO47" s="134"/>
      <c r="PLP47" s="134"/>
      <c r="PLQ47" s="134"/>
      <c r="PLR47" s="134"/>
      <c r="PLS47" s="134"/>
      <c r="PLT47" s="134"/>
      <c r="PLU47" s="134"/>
      <c r="PLV47" s="134"/>
      <c r="PLW47" s="134"/>
      <c r="PLX47" s="134"/>
      <c r="PLY47" s="134"/>
      <c r="PLZ47" s="134"/>
      <c r="PMA47" s="134"/>
      <c r="PMB47" s="134"/>
      <c r="PMC47" s="134"/>
      <c r="PMD47" s="134"/>
      <c r="PME47" s="134"/>
      <c r="PMF47" s="134"/>
      <c r="PMG47" s="134"/>
      <c r="PMH47" s="134"/>
      <c r="PMI47" s="134"/>
      <c r="PMJ47" s="134"/>
      <c r="PMK47" s="134"/>
      <c r="PML47" s="134"/>
      <c r="PMM47" s="134"/>
      <c r="PMN47" s="134"/>
      <c r="PMO47" s="134"/>
      <c r="PMP47" s="134"/>
      <c r="PMQ47" s="134"/>
      <c r="PMR47" s="134"/>
      <c r="PMS47" s="134"/>
      <c r="PMT47" s="134"/>
      <c r="PMU47" s="134"/>
      <c r="PMV47" s="134"/>
      <c r="PMW47" s="134"/>
      <c r="PMX47" s="134"/>
      <c r="PMY47" s="134"/>
      <c r="PMZ47" s="134"/>
      <c r="PNA47" s="134"/>
      <c r="PNB47" s="134"/>
      <c r="PNC47" s="134"/>
      <c r="PND47" s="134"/>
      <c r="PNE47" s="134"/>
      <c r="PNF47" s="134"/>
      <c r="PNG47" s="134"/>
      <c r="PNH47" s="134"/>
      <c r="PNI47" s="134"/>
      <c r="PNJ47" s="134"/>
      <c r="PNK47" s="134"/>
      <c r="PNL47" s="134"/>
      <c r="PNM47" s="134"/>
      <c r="PNN47" s="134"/>
      <c r="PNO47" s="134"/>
      <c r="PNP47" s="134"/>
      <c r="PNQ47" s="134"/>
      <c r="PNR47" s="134"/>
      <c r="PNS47" s="134"/>
      <c r="PNT47" s="134"/>
      <c r="PNU47" s="134"/>
      <c r="PNV47" s="134"/>
      <c r="PNW47" s="134"/>
      <c r="PNX47" s="134"/>
      <c r="PNY47" s="134"/>
      <c r="PNZ47" s="134"/>
      <c r="POA47" s="134"/>
      <c r="POB47" s="134"/>
      <c r="POC47" s="134"/>
      <c r="POD47" s="134"/>
      <c r="POE47" s="134"/>
      <c r="POF47" s="134"/>
      <c r="POG47" s="134"/>
      <c r="POH47" s="134"/>
      <c r="POI47" s="134"/>
      <c r="POJ47" s="134"/>
      <c r="POK47" s="134"/>
      <c r="POL47" s="134"/>
      <c r="POM47" s="134"/>
      <c r="PON47" s="134"/>
      <c r="POO47" s="134"/>
      <c r="POP47" s="134"/>
      <c r="POQ47" s="134"/>
      <c r="POR47" s="134"/>
      <c r="POS47" s="134"/>
      <c r="POT47" s="134"/>
      <c r="POU47" s="134"/>
      <c r="POV47" s="134"/>
      <c r="POW47" s="134"/>
      <c r="POX47" s="134"/>
      <c r="POY47" s="134"/>
      <c r="POZ47" s="134"/>
      <c r="PPA47" s="134"/>
      <c r="PPB47" s="134"/>
      <c r="PPC47" s="134"/>
      <c r="PPD47" s="134"/>
      <c r="PPE47" s="134"/>
      <c r="PPF47" s="134"/>
      <c r="PPG47" s="134"/>
      <c r="PPH47" s="134"/>
      <c r="PPI47" s="134"/>
      <c r="PPJ47" s="134"/>
      <c r="PPK47" s="134"/>
      <c r="PPL47" s="134"/>
      <c r="PPM47" s="134"/>
      <c r="PPN47" s="134"/>
      <c r="PPO47" s="134"/>
      <c r="PPP47" s="134"/>
      <c r="PPQ47" s="134"/>
      <c r="PPR47" s="134"/>
      <c r="PPS47" s="134"/>
      <c r="PPT47" s="134"/>
      <c r="PPU47" s="134"/>
      <c r="PPV47" s="134"/>
      <c r="PPW47" s="134"/>
      <c r="PPX47" s="134"/>
      <c r="PPY47" s="134"/>
      <c r="PPZ47" s="134"/>
      <c r="PQA47" s="134"/>
      <c r="PQB47" s="134"/>
      <c r="PQC47" s="134"/>
      <c r="PQD47" s="134"/>
      <c r="PQE47" s="134"/>
      <c r="PQF47" s="134"/>
      <c r="PQG47" s="134"/>
      <c r="PQH47" s="134"/>
      <c r="PQI47" s="134"/>
      <c r="PQJ47" s="134"/>
      <c r="PQK47" s="134"/>
      <c r="PQL47" s="134"/>
      <c r="PQM47" s="134"/>
      <c r="PQN47" s="134"/>
      <c r="PQO47" s="134"/>
      <c r="PQP47" s="134"/>
      <c r="PQQ47" s="134"/>
      <c r="PQR47" s="134"/>
      <c r="PQS47" s="134"/>
      <c r="PQT47" s="134"/>
      <c r="PQU47" s="134"/>
      <c r="PQV47" s="134"/>
      <c r="PQW47" s="134"/>
      <c r="PQX47" s="134"/>
      <c r="PQY47" s="134"/>
      <c r="PQZ47" s="134"/>
      <c r="PRA47" s="134"/>
      <c r="PRB47" s="134"/>
      <c r="PRC47" s="134"/>
      <c r="PRD47" s="134"/>
      <c r="PRE47" s="134"/>
      <c r="PRF47" s="134"/>
      <c r="PRG47" s="134"/>
      <c r="PRH47" s="134"/>
      <c r="PRI47" s="134"/>
      <c r="PRJ47" s="134"/>
      <c r="PRK47" s="134"/>
      <c r="PRL47" s="134"/>
      <c r="PRM47" s="134"/>
      <c r="PRN47" s="134"/>
      <c r="PRO47" s="134"/>
      <c r="PRP47" s="134"/>
      <c r="PRQ47" s="134"/>
      <c r="PRR47" s="134"/>
      <c r="PRS47" s="134"/>
      <c r="PRT47" s="134"/>
      <c r="PRU47" s="134"/>
      <c r="PRV47" s="134"/>
      <c r="PRW47" s="134"/>
      <c r="PRX47" s="134"/>
      <c r="PRY47" s="134"/>
      <c r="PRZ47" s="134"/>
      <c r="PSA47" s="134"/>
      <c r="PSB47" s="134"/>
      <c r="PSC47" s="134"/>
      <c r="PSD47" s="134"/>
      <c r="PSE47" s="134"/>
      <c r="PSF47" s="134"/>
      <c r="PSG47" s="134"/>
      <c r="PSH47" s="134"/>
      <c r="PSI47" s="134"/>
      <c r="PSJ47" s="134"/>
      <c r="PSK47" s="134"/>
      <c r="PSL47" s="134"/>
      <c r="PSM47" s="134"/>
      <c r="PSN47" s="134"/>
      <c r="PSO47" s="134"/>
      <c r="PSP47" s="134"/>
      <c r="PSQ47" s="134"/>
      <c r="PSR47" s="134"/>
      <c r="PSS47" s="134"/>
      <c r="PST47" s="134"/>
      <c r="PSU47" s="134"/>
      <c r="PSV47" s="134"/>
      <c r="PSW47" s="134"/>
      <c r="PSX47" s="134"/>
      <c r="PSY47" s="134"/>
      <c r="PSZ47" s="134"/>
      <c r="PTA47" s="134"/>
      <c r="PTB47" s="134"/>
      <c r="PTC47" s="134"/>
      <c r="PTD47" s="134"/>
      <c r="PTE47" s="134"/>
      <c r="PTF47" s="134"/>
      <c r="PTG47" s="134"/>
      <c r="PTH47" s="134"/>
      <c r="PTI47" s="134"/>
      <c r="PTJ47" s="134"/>
      <c r="PTK47" s="134"/>
      <c r="PTL47" s="134"/>
      <c r="PTM47" s="134"/>
      <c r="PTN47" s="134"/>
      <c r="PTO47" s="134"/>
      <c r="PTP47" s="134"/>
      <c r="PTQ47" s="134"/>
      <c r="PTR47" s="134"/>
      <c r="PTS47" s="134"/>
      <c r="PTT47" s="134"/>
      <c r="PTU47" s="134"/>
      <c r="PTV47" s="134"/>
      <c r="PTW47" s="134"/>
      <c r="PTX47" s="134"/>
      <c r="PTY47" s="134"/>
      <c r="PTZ47" s="134"/>
      <c r="PUA47" s="134"/>
      <c r="PUB47" s="134"/>
      <c r="PUC47" s="134"/>
      <c r="PUD47" s="134"/>
      <c r="PUE47" s="134"/>
      <c r="PUF47" s="134"/>
      <c r="PUG47" s="134"/>
      <c r="PUH47" s="134"/>
      <c r="PUI47" s="134"/>
      <c r="PUJ47" s="134"/>
      <c r="PUK47" s="134"/>
      <c r="PUL47" s="134"/>
      <c r="PUM47" s="134"/>
      <c r="PUN47" s="134"/>
      <c r="PUO47" s="134"/>
      <c r="PUP47" s="134"/>
      <c r="PUQ47" s="134"/>
      <c r="PUR47" s="134"/>
      <c r="PUS47" s="134"/>
      <c r="PUT47" s="134"/>
      <c r="PUU47" s="134"/>
      <c r="PUV47" s="134"/>
      <c r="PUW47" s="134"/>
      <c r="PUX47" s="134"/>
      <c r="PUY47" s="134"/>
      <c r="PUZ47" s="134"/>
      <c r="PVA47" s="134"/>
      <c r="PVB47" s="134"/>
      <c r="PVC47" s="134"/>
      <c r="PVD47" s="134"/>
      <c r="PVE47" s="134"/>
      <c r="PVF47" s="134"/>
      <c r="PVG47" s="134"/>
      <c r="PVH47" s="134"/>
      <c r="PVI47" s="134"/>
      <c r="PVJ47" s="134"/>
      <c r="PVK47" s="134"/>
      <c r="PVL47" s="134"/>
      <c r="PVM47" s="134"/>
      <c r="PVN47" s="134"/>
      <c r="PVO47" s="134"/>
      <c r="PVP47" s="134"/>
      <c r="PVQ47" s="134"/>
      <c r="PVR47" s="134"/>
      <c r="PVS47" s="134"/>
      <c r="PVT47" s="134"/>
      <c r="PVU47" s="134"/>
      <c r="PVV47" s="134"/>
      <c r="PVW47" s="134"/>
      <c r="PVX47" s="134"/>
      <c r="PVY47" s="134"/>
      <c r="PVZ47" s="134"/>
      <c r="PWA47" s="134"/>
      <c r="PWB47" s="134"/>
      <c r="PWC47" s="134"/>
      <c r="PWD47" s="134"/>
      <c r="PWE47" s="134"/>
      <c r="PWF47" s="134"/>
      <c r="PWG47" s="134"/>
      <c r="PWH47" s="134"/>
      <c r="PWI47" s="134"/>
      <c r="PWJ47" s="134"/>
      <c r="PWK47" s="134"/>
      <c r="PWL47" s="134"/>
      <c r="PWM47" s="134"/>
      <c r="PWN47" s="134"/>
      <c r="PWO47" s="134"/>
      <c r="PWP47" s="134"/>
      <c r="PWQ47" s="134"/>
      <c r="PWR47" s="134"/>
      <c r="PWS47" s="134"/>
      <c r="PWT47" s="134"/>
      <c r="PWU47" s="134"/>
      <c r="PWV47" s="134"/>
      <c r="PWW47" s="134"/>
      <c r="PWX47" s="134"/>
      <c r="PWY47" s="134"/>
      <c r="PWZ47" s="134"/>
      <c r="PXA47" s="134"/>
      <c r="PXB47" s="134"/>
      <c r="PXC47" s="134"/>
      <c r="PXD47" s="134"/>
      <c r="PXE47" s="134"/>
      <c r="PXF47" s="134"/>
      <c r="PXG47" s="134"/>
      <c r="PXH47" s="134"/>
      <c r="PXI47" s="134"/>
      <c r="PXJ47" s="134"/>
      <c r="PXK47" s="134"/>
      <c r="PXL47" s="134"/>
      <c r="PXM47" s="134"/>
      <c r="PXN47" s="134"/>
      <c r="PXO47" s="134"/>
      <c r="PXP47" s="134"/>
      <c r="PXQ47" s="134"/>
      <c r="PXR47" s="134"/>
      <c r="PXS47" s="134"/>
      <c r="PXT47" s="134"/>
      <c r="PXU47" s="134"/>
      <c r="PXV47" s="134"/>
      <c r="PXW47" s="134"/>
      <c r="PXX47" s="134"/>
      <c r="PXY47" s="134"/>
      <c r="PXZ47" s="134"/>
      <c r="PYA47" s="134"/>
      <c r="PYB47" s="134"/>
      <c r="PYC47" s="134"/>
      <c r="PYD47" s="134"/>
      <c r="PYE47" s="134"/>
      <c r="PYF47" s="134"/>
      <c r="PYG47" s="134"/>
      <c r="PYH47" s="134"/>
      <c r="PYI47" s="134"/>
      <c r="PYJ47" s="134"/>
      <c r="PYK47" s="134"/>
      <c r="PYL47" s="134"/>
      <c r="PYM47" s="134"/>
      <c r="PYN47" s="134"/>
      <c r="PYO47" s="134"/>
      <c r="PYP47" s="134"/>
      <c r="PYQ47" s="134"/>
      <c r="PYR47" s="134"/>
      <c r="PYS47" s="134"/>
      <c r="PYT47" s="134"/>
      <c r="PYU47" s="134"/>
      <c r="PYV47" s="134"/>
      <c r="PYW47" s="134"/>
      <c r="PYX47" s="134"/>
      <c r="PYY47" s="134"/>
      <c r="PYZ47" s="134"/>
      <c r="PZA47" s="134"/>
      <c r="PZB47" s="134"/>
      <c r="PZC47" s="134"/>
      <c r="PZD47" s="134"/>
      <c r="PZE47" s="134"/>
      <c r="PZF47" s="134"/>
      <c r="PZG47" s="134"/>
      <c r="PZH47" s="134"/>
      <c r="PZI47" s="134"/>
      <c r="PZJ47" s="134"/>
      <c r="PZK47" s="134"/>
      <c r="PZL47" s="134"/>
      <c r="PZM47" s="134"/>
      <c r="PZN47" s="134"/>
      <c r="PZO47" s="134"/>
      <c r="PZP47" s="134"/>
      <c r="PZQ47" s="134"/>
      <c r="PZR47" s="134"/>
      <c r="PZS47" s="134"/>
      <c r="PZT47" s="134"/>
      <c r="PZU47" s="134"/>
      <c r="PZV47" s="134"/>
      <c r="PZW47" s="134"/>
      <c r="PZX47" s="134"/>
      <c r="PZY47" s="134"/>
      <c r="PZZ47" s="134"/>
      <c r="QAA47" s="134"/>
      <c r="QAB47" s="134"/>
      <c r="QAC47" s="134"/>
      <c r="QAD47" s="134"/>
      <c r="QAE47" s="134"/>
      <c r="QAF47" s="134"/>
      <c r="QAG47" s="134"/>
      <c r="QAH47" s="134"/>
      <c r="QAI47" s="134"/>
      <c r="QAJ47" s="134"/>
      <c r="QAK47" s="134"/>
      <c r="QAL47" s="134"/>
      <c r="QAM47" s="134"/>
      <c r="QAN47" s="134"/>
      <c r="QAO47" s="134"/>
      <c r="QAP47" s="134"/>
      <c r="QAQ47" s="134"/>
      <c r="QAR47" s="134"/>
      <c r="QAS47" s="134"/>
      <c r="QAT47" s="134"/>
      <c r="QAU47" s="134"/>
      <c r="QAV47" s="134"/>
      <c r="QAW47" s="134"/>
      <c r="QAX47" s="134"/>
      <c r="QAY47" s="134"/>
      <c r="QAZ47" s="134"/>
      <c r="QBA47" s="134"/>
      <c r="QBB47" s="134"/>
      <c r="QBC47" s="134"/>
      <c r="QBD47" s="134"/>
      <c r="QBE47" s="134"/>
      <c r="QBF47" s="134"/>
      <c r="QBG47" s="134"/>
      <c r="QBH47" s="134"/>
      <c r="QBI47" s="134"/>
      <c r="QBJ47" s="134"/>
      <c r="QBK47" s="134"/>
      <c r="QBL47" s="134"/>
      <c r="QBM47" s="134"/>
      <c r="QBN47" s="134"/>
      <c r="QBO47" s="134"/>
      <c r="QBP47" s="134"/>
      <c r="QBQ47" s="134"/>
      <c r="QBR47" s="134"/>
      <c r="QBS47" s="134"/>
      <c r="QBT47" s="134"/>
      <c r="QBU47" s="134"/>
      <c r="QBV47" s="134"/>
      <c r="QBW47" s="134"/>
      <c r="QBX47" s="134"/>
      <c r="QBY47" s="134"/>
      <c r="QBZ47" s="134"/>
      <c r="QCA47" s="134"/>
      <c r="QCB47" s="134"/>
      <c r="QCC47" s="134"/>
      <c r="QCD47" s="134"/>
      <c r="QCE47" s="134"/>
      <c r="QCF47" s="134"/>
      <c r="QCG47" s="134"/>
      <c r="QCH47" s="134"/>
      <c r="QCI47" s="134"/>
      <c r="QCJ47" s="134"/>
      <c r="QCK47" s="134"/>
      <c r="QCL47" s="134"/>
      <c r="QCM47" s="134"/>
      <c r="QCN47" s="134"/>
      <c r="QCO47" s="134"/>
      <c r="QCP47" s="134"/>
      <c r="QCQ47" s="134"/>
      <c r="QCR47" s="134"/>
      <c r="QCS47" s="134"/>
      <c r="QCT47" s="134"/>
      <c r="QCU47" s="134"/>
      <c r="QCV47" s="134"/>
      <c r="QCW47" s="134"/>
      <c r="QCX47" s="134"/>
      <c r="QCY47" s="134"/>
      <c r="QCZ47" s="134"/>
      <c r="QDA47" s="134"/>
      <c r="QDB47" s="134"/>
      <c r="QDC47" s="134"/>
      <c r="QDD47" s="134"/>
      <c r="QDE47" s="134"/>
      <c r="QDF47" s="134"/>
      <c r="QDG47" s="134"/>
      <c r="QDH47" s="134"/>
      <c r="QDI47" s="134"/>
      <c r="QDJ47" s="134"/>
      <c r="QDK47" s="134"/>
      <c r="QDL47" s="134"/>
      <c r="QDM47" s="134"/>
      <c r="QDN47" s="134"/>
      <c r="QDO47" s="134"/>
      <c r="QDP47" s="134"/>
      <c r="QDQ47" s="134"/>
      <c r="QDR47" s="134"/>
      <c r="QDS47" s="134"/>
      <c r="QDT47" s="134"/>
      <c r="QDU47" s="134"/>
      <c r="QDV47" s="134"/>
      <c r="QDW47" s="134"/>
      <c r="QDX47" s="134"/>
      <c r="QDY47" s="134"/>
      <c r="QDZ47" s="134"/>
      <c r="QEA47" s="134"/>
      <c r="QEB47" s="134"/>
      <c r="QEC47" s="134"/>
      <c r="QED47" s="134"/>
      <c r="QEE47" s="134"/>
      <c r="QEF47" s="134"/>
      <c r="QEG47" s="134"/>
      <c r="QEH47" s="134"/>
      <c r="QEI47" s="134"/>
      <c r="QEJ47" s="134"/>
      <c r="QEK47" s="134"/>
      <c r="QEL47" s="134"/>
      <c r="QEM47" s="134"/>
      <c r="QEN47" s="134"/>
      <c r="QEO47" s="134"/>
      <c r="QEP47" s="134"/>
      <c r="QEQ47" s="134"/>
      <c r="QER47" s="134"/>
      <c r="QES47" s="134"/>
      <c r="QET47" s="134"/>
      <c r="QEU47" s="134"/>
      <c r="QEV47" s="134"/>
      <c r="QEW47" s="134"/>
      <c r="QEX47" s="134"/>
      <c r="QEY47" s="134"/>
      <c r="QEZ47" s="134"/>
      <c r="QFA47" s="134"/>
      <c r="QFB47" s="134"/>
      <c r="QFC47" s="134"/>
      <c r="QFD47" s="134"/>
      <c r="QFE47" s="134"/>
      <c r="QFF47" s="134"/>
      <c r="QFG47" s="134"/>
      <c r="QFH47" s="134"/>
      <c r="QFI47" s="134"/>
      <c r="QFJ47" s="134"/>
      <c r="QFK47" s="134"/>
      <c r="QFL47" s="134"/>
      <c r="QFM47" s="134"/>
      <c r="QFN47" s="134"/>
      <c r="QFO47" s="134"/>
      <c r="QFP47" s="134"/>
      <c r="QFQ47" s="134"/>
      <c r="QFR47" s="134"/>
      <c r="QFS47" s="134"/>
      <c r="QFT47" s="134"/>
      <c r="QFU47" s="134"/>
      <c r="QFV47" s="134"/>
      <c r="QFW47" s="134"/>
      <c r="QFX47" s="134"/>
      <c r="QFY47" s="134"/>
      <c r="QFZ47" s="134"/>
      <c r="QGA47" s="134"/>
      <c r="QGB47" s="134"/>
      <c r="QGC47" s="134"/>
      <c r="QGD47" s="134"/>
      <c r="QGE47" s="134"/>
      <c r="QGF47" s="134"/>
      <c r="QGG47" s="134"/>
      <c r="QGH47" s="134"/>
      <c r="QGI47" s="134"/>
      <c r="QGJ47" s="134"/>
      <c r="QGK47" s="134"/>
      <c r="QGL47" s="134"/>
      <c r="QGM47" s="134"/>
      <c r="QGN47" s="134"/>
      <c r="QGO47" s="134"/>
      <c r="QGP47" s="134"/>
      <c r="QGQ47" s="134"/>
      <c r="QGR47" s="134"/>
      <c r="QGS47" s="134"/>
      <c r="QGT47" s="134"/>
      <c r="QGU47" s="134"/>
      <c r="QGV47" s="134"/>
      <c r="QGW47" s="134"/>
      <c r="QGX47" s="134"/>
      <c r="QGY47" s="134"/>
      <c r="QGZ47" s="134"/>
      <c r="QHA47" s="134"/>
      <c r="QHB47" s="134"/>
      <c r="QHC47" s="134"/>
      <c r="QHD47" s="134"/>
      <c r="QHE47" s="134"/>
      <c r="QHF47" s="134"/>
      <c r="QHG47" s="134"/>
      <c r="QHH47" s="134"/>
      <c r="QHI47" s="134"/>
      <c r="QHJ47" s="134"/>
      <c r="QHK47" s="134"/>
      <c r="QHL47" s="134"/>
      <c r="QHM47" s="134"/>
      <c r="QHN47" s="134"/>
      <c r="QHO47" s="134"/>
      <c r="QHP47" s="134"/>
      <c r="QHQ47" s="134"/>
      <c r="QHR47" s="134"/>
      <c r="QHS47" s="134"/>
      <c r="QHT47" s="134"/>
      <c r="QHU47" s="134"/>
      <c r="QHV47" s="134"/>
      <c r="QHW47" s="134"/>
      <c r="QHX47" s="134"/>
      <c r="QHY47" s="134"/>
      <c r="QHZ47" s="134"/>
      <c r="QIA47" s="134"/>
      <c r="QIB47" s="134"/>
      <c r="QIC47" s="134"/>
      <c r="QID47" s="134"/>
      <c r="QIE47" s="134"/>
      <c r="QIF47" s="134"/>
      <c r="QIG47" s="134"/>
      <c r="QIH47" s="134"/>
      <c r="QII47" s="134"/>
      <c r="QIJ47" s="134"/>
      <c r="QIK47" s="134"/>
      <c r="QIL47" s="134"/>
      <c r="QIM47" s="134"/>
      <c r="QIN47" s="134"/>
      <c r="QIO47" s="134"/>
      <c r="QIP47" s="134"/>
      <c r="QIQ47" s="134"/>
      <c r="QIR47" s="134"/>
      <c r="QIS47" s="134"/>
      <c r="QIT47" s="134"/>
      <c r="QIU47" s="134"/>
      <c r="QIV47" s="134"/>
      <c r="QIW47" s="134"/>
      <c r="QIX47" s="134"/>
      <c r="QIY47" s="134"/>
      <c r="QIZ47" s="134"/>
      <c r="QJA47" s="134"/>
      <c r="QJB47" s="134"/>
      <c r="QJC47" s="134"/>
      <c r="QJD47" s="134"/>
      <c r="QJE47" s="134"/>
      <c r="QJF47" s="134"/>
      <c r="QJG47" s="134"/>
      <c r="QJH47" s="134"/>
      <c r="QJI47" s="134"/>
      <c r="QJJ47" s="134"/>
      <c r="QJK47" s="134"/>
      <c r="QJL47" s="134"/>
      <c r="QJM47" s="134"/>
      <c r="QJN47" s="134"/>
      <c r="QJO47" s="134"/>
      <c r="QJP47" s="134"/>
      <c r="QJQ47" s="134"/>
      <c r="QJR47" s="134"/>
      <c r="QJS47" s="134"/>
      <c r="QJT47" s="134"/>
      <c r="QJU47" s="134"/>
      <c r="QJV47" s="134"/>
      <c r="QJW47" s="134"/>
      <c r="QJX47" s="134"/>
      <c r="QJY47" s="134"/>
      <c r="QJZ47" s="134"/>
      <c r="QKA47" s="134"/>
      <c r="QKB47" s="134"/>
      <c r="QKC47" s="134"/>
      <c r="QKD47" s="134"/>
      <c r="QKE47" s="134"/>
      <c r="QKF47" s="134"/>
      <c r="QKG47" s="134"/>
      <c r="QKH47" s="134"/>
      <c r="QKI47" s="134"/>
      <c r="QKJ47" s="134"/>
      <c r="QKK47" s="134"/>
      <c r="QKL47" s="134"/>
      <c r="QKM47" s="134"/>
      <c r="QKN47" s="134"/>
      <c r="QKO47" s="134"/>
      <c r="QKP47" s="134"/>
      <c r="QKQ47" s="134"/>
      <c r="QKR47" s="134"/>
      <c r="QKS47" s="134"/>
      <c r="QKT47" s="134"/>
      <c r="QKU47" s="134"/>
      <c r="QKV47" s="134"/>
      <c r="QKW47" s="134"/>
      <c r="QKX47" s="134"/>
      <c r="QKY47" s="134"/>
      <c r="QKZ47" s="134"/>
      <c r="QLA47" s="134"/>
      <c r="QLB47" s="134"/>
      <c r="QLC47" s="134"/>
      <c r="QLD47" s="134"/>
      <c r="QLE47" s="134"/>
      <c r="QLF47" s="134"/>
      <c r="QLG47" s="134"/>
      <c r="QLH47" s="134"/>
      <c r="QLI47" s="134"/>
      <c r="QLJ47" s="134"/>
      <c r="QLK47" s="134"/>
      <c r="QLL47" s="134"/>
      <c r="QLM47" s="134"/>
      <c r="QLN47" s="134"/>
      <c r="QLO47" s="134"/>
      <c r="QLP47" s="134"/>
      <c r="QLQ47" s="134"/>
      <c r="QLR47" s="134"/>
      <c r="QLS47" s="134"/>
      <c r="QLT47" s="134"/>
      <c r="QLU47" s="134"/>
      <c r="QLV47" s="134"/>
      <c r="QLW47" s="134"/>
      <c r="QLX47" s="134"/>
      <c r="QLY47" s="134"/>
      <c r="QLZ47" s="134"/>
      <c r="QMA47" s="134"/>
      <c r="QMB47" s="134"/>
      <c r="QMC47" s="134"/>
      <c r="QMD47" s="134"/>
      <c r="QME47" s="134"/>
      <c r="QMF47" s="134"/>
      <c r="QMG47" s="134"/>
      <c r="QMH47" s="134"/>
      <c r="QMI47" s="134"/>
      <c r="QMJ47" s="134"/>
      <c r="QMK47" s="134"/>
      <c r="QML47" s="134"/>
      <c r="QMM47" s="134"/>
      <c r="QMN47" s="134"/>
      <c r="QMO47" s="134"/>
      <c r="QMP47" s="134"/>
      <c r="QMQ47" s="134"/>
      <c r="QMR47" s="134"/>
      <c r="QMS47" s="134"/>
      <c r="QMT47" s="134"/>
      <c r="QMU47" s="134"/>
      <c r="QMV47" s="134"/>
      <c r="QMW47" s="134"/>
      <c r="QMX47" s="134"/>
      <c r="QMY47" s="134"/>
      <c r="QMZ47" s="134"/>
      <c r="QNA47" s="134"/>
      <c r="QNB47" s="134"/>
      <c r="QNC47" s="134"/>
      <c r="QND47" s="134"/>
      <c r="QNE47" s="134"/>
      <c r="QNF47" s="134"/>
      <c r="QNG47" s="134"/>
      <c r="QNH47" s="134"/>
      <c r="QNI47" s="134"/>
      <c r="QNJ47" s="134"/>
      <c r="QNK47" s="134"/>
      <c r="QNL47" s="134"/>
      <c r="QNM47" s="134"/>
      <c r="QNN47" s="134"/>
      <c r="QNO47" s="134"/>
      <c r="QNP47" s="134"/>
      <c r="QNQ47" s="134"/>
      <c r="QNR47" s="134"/>
      <c r="QNS47" s="134"/>
      <c r="QNT47" s="134"/>
      <c r="QNU47" s="134"/>
      <c r="QNV47" s="134"/>
      <c r="QNW47" s="134"/>
      <c r="QNX47" s="134"/>
      <c r="QNY47" s="134"/>
      <c r="QNZ47" s="134"/>
      <c r="QOA47" s="134"/>
      <c r="QOB47" s="134"/>
      <c r="QOC47" s="134"/>
      <c r="QOD47" s="134"/>
      <c r="QOE47" s="134"/>
      <c r="QOF47" s="134"/>
      <c r="QOG47" s="134"/>
      <c r="QOH47" s="134"/>
      <c r="QOI47" s="134"/>
      <c r="QOJ47" s="134"/>
      <c r="QOK47" s="134"/>
      <c r="QOL47" s="134"/>
      <c r="QOM47" s="134"/>
      <c r="QON47" s="134"/>
      <c r="QOO47" s="134"/>
      <c r="QOP47" s="134"/>
      <c r="QOQ47" s="134"/>
      <c r="QOR47" s="134"/>
      <c r="QOS47" s="134"/>
      <c r="QOT47" s="134"/>
      <c r="QOU47" s="134"/>
      <c r="QOV47" s="134"/>
      <c r="QOW47" s="134"/>
      <c r="QOX47" s="134"/>
      <c r="QOY47" s="134"/>
      <c r="QOZ47" s="134"/>
      <c r="QPA47" s="134"/>
      <c r="QPB47" s="134"/>
      <c r="QPC47" s="134"/>
      <c r="QPD47" s="134"/>
      <c r="QPE47" s="134"/>
      <c r="QPF47" s="134"/>
      <c r="QPG47" s="134"/>
      <c r="QPH47" s="134"/>
      <c r="QPI47" s="134"/>
      <c r="QPJ47" s="134"/>
      <c r="QPK47" s="134"/>
      <c r="QPL47" s="134"/>
      <c r="QPM47" s="134"/>
      <c r="QPN47" s="134"/>
      <c r="QPO47" s="134"/>
      <c r="QPP47" s="134"/>
      <c r="QPQ47" s="134"/>
      <c r="QPR47" s="134"/>
      <c r="QPS47" s="134"/>
      <c r="QPT47" s="134"/>
      <c r="QPU47" s="134"/>
      <c r="QPV47" s="134"/>
      <c r="QPW47" s="134"/>
      <c r="QPX47" s="134"/>
      <c r="QPY47" s="134"/>
      <c r="QPZ47" s="134"/>
      <c r="QQA47" s="134"/>
      <c r="QQB47" s="134"/>
      <c r="QQC47" s="134"/>
      <c r="QQD47" s="134"/>
      <c r="QQE47" s="134"/>
      <c r="QQF47" s="134"/>
      <c r="QQG47" s="134"/>
      <c r="QQH47" s="134"/>
      <c r="QQI47" s="134"/>
      <c r="QQJ47" s="134"/>
      <c r="QQK47" s="134"/>
      <c r="QQL47" s="134"/>
      <c r="QQM47" s="134"/>
      <c r="QQN47" s="134"/>
      <c r="QQO47" s="134"/>
      <c r="QQP47" s="134"/>
      <c r="QQQ47" s="134"/>
      <c r="QQR47" s="134"/>
      <c r="QQS47" s="134"/>
      <c r="QQT47" s="134"/>
      <c r="QQU47" s="134"/>
      <c r="QQV47" s="134"/>
      <c r="QQW47" s="134"/>
      <c r="QQX47" s="134"/>
      <c r="QQY47" s="134"/>
      <c r="QQZ47" s="134"/>
      <c r="QRA47" s="134"/>
      <c r="QRB47" s="134"/>
      <c r="QRC47" s="134"/>
      <c r="QRD47" s="134"/>
      <c r="QRE47" s="134"/>
      <c r="QRF47" s="134"/>
      <c r="QRG47" s="134"/>
      <c r="QRH47" s="134"/>
      <c r="QRI47" s="134"/>
      <c r="QRJ47" s="134"/>
      <c r="QRK47" s="134"/>
      <c r="QRL47" s="134"/>
      <c r="QRM47" s="134"/>
      <c r="QRN47" s="134"/>
      <c r="QRO47" s="134"/>
      <c r="QRP47" s="134"/>
      <c r="QRQ47" s="134"/>
      <c r="QRR47" s="134"/>
      <c r="QRS47" s="134"/>
      <c r="QRT47" s="134"/>
      <c r="QRU47" s="134"/>
      <c r="QRV47" s="134"/>
      <c r="QRW47" s="134"/>
      <c r="QRX47" s="134"/>
      <c r="QRY47" s="134"/>
      <c r="QRZ47" s="134"/>
      <c r="QSA47" s="134"/>
      <c r="QSB47" s="134"/>
      <c r="QSC47" s="134"/>
      <c r="QSD47" s="134"/>
      <c r="QSE47" s="134"/>
      <c r="QSF47" s="134"/>
      <c r="QSG47" s="134"/>
      <c r="QSH47" s="134"/>
      <c r="QSI47" s="134"/>
      <c r="QSJ47" s="134"/>
      <c r="QSK47" s="134"/>
      <c r="QSL47" s="134"/>
      <c r="QSM47" s="134"/>
      <c r="QSN47" s="134"/>
      <c r="QSO47" s="134"/>
      <c r="QSP47" s="134"/>
      <c r="QSQ47" s="134"/>
      <c r="QSR47" s="134"/>
      <c r="QSS47" s="134"/>
      <c r="QST47" s="134"/>
      <c r="QSU47" s="134"/>
      <c r="QSV47" s="134"/>
      <c r="QSW47" s="134"/>
      <c r="QSX47" s="134"/>
      <c r="QSY47" s="134"/>
      <c r="QSZ47" s="134"/>
      <c r="QTA47" s="134"/>
      <c r="QTB47" s="134"/>
      <c r="QTC47" s="134"/>
      <c r="QTD47" s="134"/>
      <c r="QTE47" s="134"/>
      <c r="QTF47" s="134"/>
      <c r="QTG47" s="134"/>
      <c r="QTH47" s="134"/>
      <c r="QTI47" s="134"/>
      <c r="QTJ47" s="134"/>
      <c r="QTK47" s="134"/>
      <c r="QTL47" s="134"/>
      <c r="QTM47" s="134"/>
      <c r="QTN47" s="134"/>
      <c r="QTO47" s="134"/>
      <c r="QTP47" s="134"/>
      <c r="QTQ47" s="134"/>
      <c r="QTR47" s="134"/>
      <c r="QTS47" s="134"/>
      <c r="QTT47" s="134"/>
      <c r="QTU47" s="134"/>
      <c r="QTV47" s="134"/>
      <c r="QTW47" s="134"/>
      <c r="QTX47" s="134"/>
      <c r="QTY47" s="134"/>
      <c r="QTZ47" s="134"/>
      <c r="QUA47" s="134"/>
      <c r="QUB47" s="134"/>
      <c r="QUC47" s="134"/>
      <c r="QUD47" s="134"/>
      <c r="QUE47" s="134"/>
      <c r="QUF47" s="134"/>
      <c r="QUG47" s="134"/>
      <c r="QUH47" s="134"/>
      <c r="QUI47" s="134"/>
      <c r="QUJ47" s="134"/>
      <c r="QUK47" s="134"/>
      <c r="QUL47" s="134"/>
      <c r="QUM47" s="134"/>
      <c r="QUN47" s="134"/>
      <c r="QUO47" s="134"/>
      <c r="QUP47" s="134"/>
      <c r="QUQ47" s="134"/>
      <c r="QUR47" s="134"/>
      <c r="QUS47" s="134"/>
      <c r="QUT47" s="134"/>
      <c r="QUU47" s="134"/>
      <c r="QUV47" s="134"/>
      <c r="QUW47" s="134"/>
      <c r="QUX47" s="134"/>
      <c r="QUY47" s="134"/>
      <c r="QUZ47" s="134"/>
      <c r="QVA47" s="134"/>
      <c r="QVB47" s="134"/>
      <c r="QVC47" s="134"/>
      <c r="QVD47" s="134"/>
      <c r="QVE47" s="134"/>
      <c r="QVF47" s="134"/>
      <c r="QVG47" s="134"/>
      <c r="QVH47" s="134"/>
      <c r="QVI47" s="134"/>
      <c r="QVJ47" s="134"/>
      <c r="QVK47" s="134"/>
      <c r="QVL47" s="134"/>
      <c r="QVM47" s="134"/>
      <c r="QVN47" s="134"/>
      <c r="QVO47" s="134"/>
      <c r="QVP47" s="134"/>
      <c r="QVQ47" s="134"/>
      <c r="QVR47" s="134"/>
      <c r="QVS47" s="134"/>
      <c r="QVT47" s="134"/>
      <c r="QVU47" s="134"/>
      <c r="QVV47" s="134"/>
      <c r="QVW47" s="134"/>
      <c r="QVX47" s="134"/>
      <c r="QVY47" s="134"/>
      <c r="QVZ47" s="134"/>
      <c r="QWA47" s="134"/>
      <c r="QWB47" s="134"/>
      <c r="QWC47" s="134"/>
      <c r="QWD47" s="134"/>
      <c r="QWE47" s="134"/>
      <c r="QWF47" s="134"/>
      <c r="QWG47" s="134"/>
      <c r="QWH47" s="134"/>
      <c r="QWI47" s="134"/>
      <c r="QWJ47" s="134"/>
      <c r="QWK47" s="134"/>
      <c r="QWL47" s="134"/>
      <c r="QWM47" s="134"/>
      <c r="QWN47" s="134"/>
      <c r="QWO47" s="134"/>
      <c r="QWP47" s="134"/>
      <c r="QWQ47" s="134"/>
      <c r="QWR47" s="134"/>
      <c r="QWS47" s="134"/>
      <c r="QWT47" s="134"/>
      <c r="QWU47" s="134"/>
      <c r="QWV47" s="134"/>
      <c r="QWW47" s="134"/>
      <c r="QWX47" s="134"/>
      <c r="QWY47" s="134"/>
      <c r="QWZ47" s="134"/>
      <c r="QXA47" s="134"/>
      <c r="QXB47" s="134"/>
      <c r="QXC47" s="134"/>
      <c r="QXD47" s="134"/>
      <c r="QXE47" s="134"/>
      <c r="QXF47" s="134"/>
      <c r="QXG47" s="134"/>
      <c r="QXH47" s="134"/>
      <c r="QXI47" s="134"/>
      <c r="QXJ47" s="134"/>
      <c r="QXK47" s="134"/>
      <c r="QXL47" s="134"/>
      <c r="QXM47" s="134"/>
      <c r="QXN47" s="134"/>
      <c r="QXO47" s="134"/>
      <c r="QXP47" s="134"/>
      <c r="QXQ47" s="134"/>
      <c r="QXR47" s="134"/>
      <c r="QXS47" s="134"/>
      <c r="QXT47" s="134"/>
      <c r="QXU47" s="134"/>
      <c r="QXV47" s="134"/>
      <c r="QXW47" s="134"/>
      <c r="QXX47" s="134"/>
      <c r="QXY47" s="134"/>
      <c r="QXZ47" s="134"/>
      <c r="QYA47" s="134"/>
      <c r="QYB47" s="134"/>
      <c r="QYC47" s="134"/>
      <c r="QYD47" s="134"/>
      <c r="QYE47" s="134"/>
      <c r="QYF47" s="134"/>
      <c r="QYG47" s="134"/>
      <c r="QYH47" s="134"/>
      <c r="QYI47" s="134"/>
      <c r="QYJ47" s="134"/>
      <c r="QYK47" s="134"/>
      <c r="QYL47" s="134"/>
      <c r="QYM47" s="134"/>
      <c r="QYN47" s="134"/>
      <c r="QYO47" s="134"/>
      <c r="QYP47" s="134"/>
      <c r="QYQ47" s="134"/>
      <c r="QYR47" s="134"/>
      <c r="QYS47" s="134"/>
      <c r="QYT47" s="134"/>
      <c r="QYU47" s="134"/>
      <c r="QYV47" s="134"/>
      <c r="QYW47" s="134"/>
      <c r="QYX47" s="134"/>
      <c r="QYY47" s="134"/>
      <c r="QYZ47" s="134"/>
      <c r="QZA47" s="134"/>
      <c r="QZB47" s="134"/>
      <c r="QZC47" s="134"/>
      <c r="QZD47" s="134"/>
      <c r="QZE47" s="134"/>
      <c r="QZF47" s="134"/>
      <c r="QZG47" s="134"/>
      <c r="QZH47" s="134"/>
      <c r="QZI47" s="134"/>
      <c r="QZJ47" s="134"/>
      <c r="QZK47" s="134"/>
      <c r="QZL47" s="134"/>
      <c r="QZM47" s="134"/>
      <c r="QZN47" s="134"/>
      <c r="QZO47" s="134"/>
      <c r="QZP47" s="134"/>
      <c r="QZQ47" s="134"/>
      <c r="QZR47" s="134"/>
      <c r="QZS47" s="134"/>
      <c r="QZT47" s="134"/>
      <c r="QZU47" s="134"/>
      <c r="QZV47" s="134"/>
      <c r="QZW47" s="134"/>
      <c r="QZX47" s="134"/>
      <c r="QZY47" s="134"/>
      <c r="QZZ47" s="134"/>
      <c r="RAA47" s="134"/>
      <c r="RAB47" s="134"/>
      <c r="RAC47" s="134"/>
      <c r="RAD47" s="134"/>
      <c r="RAE47" s="134"/>
      <c r="RAF47" s="134"/>
      <c r="RAG47" s="134"/>
      <c r="RAH47" s="134"/>
      <c r="RAI47" s="134"/>
      <c r="RAJ47" s="134"/>
      <c r="RAK47" s="134"/>
      <c r="RAL47" s="134"/>
      <c r="RAM47" s="134"/>
      <c r="RAN47" s="134"/>
      <c r="RAO47" s="134"/>
      <c r="RAP47" s="134"/>
      <c r="RAQ47" s="134"/>
      <c r="RAR47" s="134"/>
      <c r="RAS47" s="134"/>
      <c r="RAT47" s="134"/>
      <c r="RAU47" s="134"/>
      <c r="RAV47" s="134"/>
      <c r="RAW47" s="134"/>
      <c r="RAX47" s="134"/>
      <c r="RAY47" s="134"/>
      <c r="RAZ47" s="134"/>
      <c r="RBA47" s="134"/>
      <c r="RBB47" s="134"/>
      <c r="RBC47" s="134"/>
      <c r="RBD47" s="134"/>
      <c r="RBE47" s="134"/>
      <c r="RBF47" s="134"/>
      <c r="RBG47" s="134"/>
      <c r="RBH47" s="134"/>
      <c r="RBI47" s="134"/>
      <c r="RBJ47" s="134"/>
      <c r="RBK47" s="134"/>
      <c r="RBL47" s="134"/>
      <c r="RBM47" s="134"/>
      <c r="RBN47" s="134"/>
      <c r="RBO47" s="134"/>
      <c r="RBP47" s="134"/>
      <c r="RBQ47" s="134"/>
      <c r="RBR47" s="134"/>
      <c r="RBS47" s="134"/>
      <c r="RBT47" s="134"/>
      <c r="RBU47" s="134"/>
      <c r="RBV47" s="134"/>
      <c r="RBW47" s="134"/>
      <c r="RBX47" s="134"/>
      <c r="RBY47" s="134"/>
      <c r="RBZ47" s="134"/>
      <c r="RCA47" s="134"/>
      <c r="RCB47" s="134"/>
      <c r="RCC47" s="134"/>
      <c r="RCD47" s="134"/>
      <c r="RCE47" s="134"/>
      <c r="RCF47" s="134"/>
      <c r="RCG47" s="134"/>
      <c r="RCH47" s="134"/>
      <c r="RCI47" s="134"/>
      <c r="RCJ47" s="134"/>
      <c r="RCK47" s="134"/>
      <c r="RCL47" s="134"/>
      <c r="RCM47" s="134"/>
      <c r="RCN47" s="134"/>
      <c r="RCO47" s="134"/>
      <c r="RCP47" s="134"/>
      <c r="RCQ47" s="134"/>
      <c r="RCR47" s="134"/>
      <c r="RCS47" s="134"/>
      <c r="RCT47" s="134"/>
      <c r="RCU47" s="134"/>
      <c r="RCV47" s="134"/>
      <c r="RCW47" s="134"/>
      <c r="RCX47" s="134"/>
      <c r="RCY47" s="134"/>
      <c r="RCZ47" s="134"/>
      <c r="RDA47" s="134"/>
      <c r="RDB47" s="134"/>
      <c r="RDC47" s="134"/>
      <c r="RDD47" s="134"/>
      <c r="RDE47" s="134"/>
      <c r="RDF47" s="134"/>
      <c r="RDG47" s="134"/>
      <c r="RDH47" s="134"/>
      <c r="RDI47" s="134"/>
      <c r="RDJ47" s="134"/>
      <c r="RDK47" s="134"/>
      <c r="RDL47" s="134"/>
      <c r="RDM47" s="134"/>
      <c r="RDN47" s="134"/>
      <c r="RDO47" s="134"/>
      <c r="RDP47" s="134"/>
      <c r="RDQ47" s="134"/>
      <c r="RDR47" s="134"/>
      <c r="RDS47" s="134"/>
      <c r="RDT47" s="134"/>
      <c r="RDU47" s="134"/>
      <c r="RDV47" s="134"/>
      <c r="RDW47" s="134"/>
      <c r="RDX47" s="134"/>
      <c r="RDY47" s="134"/>
      <c r="RDZ47" s="134"/>
      <c r="REA47" s="134"/>
      <c r="REB47" s="134"/>
      <c r="REC47" s="134"/>
      <c r="RED47" s="134"/>
      <c r="REE47" s="134"/>
      <c r="REF47" s="134"/>
      <c r="REG47" s="134"/>
      <c r="REH47" s="134"/>
      <c r="REI47" s="134"/>
      <c r="REJ47" s="134"/>
      <c r="REK47" s="134"/>
      <c r="REL47" s="134"/>
      <c r="REM47" s="134"/>
      <c r="REN47" s="134"/>
      <c r="REO47" s="134"/>
      <c r="REP47" s="134"/>
      <c r="REQ47" s="134"/>
      <c r="RER47" s="134"/>
      <c r="RES47" s="134"/>
      <c r="RET47" s="134"/>
      <c r="REU47" s="134"/>
      <c r="REV47" s="134"/>
      <c r="REW47" s="134"/>
      <c r="REX47" s="134"/>
      <c r="REY47" s="134"/>
      <c r="REZ47" s="134"/>
      <c r="RFA47" s="134"/>
      <c r="RFB47" s="134"/>
      <c r="RFC47" s="134"/>
      <c r="RFD47" s="134"/>
      <c r="RFE47" s="134"/>
      <c r="RFF47" s="134"/>
      <c r="RFG47" s="134"/>
      <c r="RFH47" s="134"/>
      <c r="RFI47" s="134"/>
      <c r="RFJ47" s="134"/>
      <c r="RFK47" s="134"/>
      <c r="RFL47" s="134"/>
      <c r="RFM47" s="134"/>
      <c r="RFN47" s="134"/>
      <c r="RFO47" s="134"/>
      <c r="RFP47" s="134"/>
      <c r="RFQ47" s="134"/>
      <c r="RFR47" s="134"/>
      <c r="RFS47" s="134"/>
      <c r="RFT47" s="134"/>
      <c r="RFU47" s="134"/>
      <c r="RFV47" s="134"/>
      <c r="RFW47" s="134"/>
      <c r="RFX47" s="134"/>
      <c r="RFY47" s="134"/>
      <c r="RFZ47" s="134"/>
      <c r="RGA47" s="134"/>
      <c r="RGB47" s="134"/>
      <c r="RGC47" s="134"/>
      <c r="RGD47" s="134"/>
      <c r="RGE47" s="134"/>
      <c r="RGF47" s="134"/>
      <c r="RGG47" s="134"/>
      <c r="RGH47" s="134"/>
      <c r="RGI47" s="134"/>
      <c r="RGJ47" s="134"/>
      <c r="RGK47" s="134"/>
      <c r="RGL47" s="134"/>
      <c r="RGM47" s="134"/>
      <c r="RGN47" s="134"/>
      <c r="RGO47" s="134"/>
      <c r="RGP47" s="134"/>
      <c r="RGQ47" s="134"/>
      <c r="RGR47" s="134"/>
      <c r="RGS47" s="134"/>
      <c r="RGT47" s="134"/>
      <c r="RGU47" s="134"/>
      <c r="RGV47" s="134"/>
      <c r="RGW47" s="134"/>
      <c r="RGX47" s="134"/>
      <c r="RGY47" s="134"/>
      <c r="RGZ47" s="134"/>
      <c r="RHA47" s="134"/>
      <c r="RHB47" s="134"/>
      <c r="RHC47" s="134"/>
      <c r="RHD47" s="134"/>
      <c r="RHE47" s="134"/>
      <c r="RHF47" s="134"/>
      <c r="RHG47" s="134"/>
      <c r="RHH47" s="134"/>
      <c r="RHI47" s="134"/>
      <c r="RHJ47" s="134"/>
      <c r="RHK47" s="134"/>
      <c r="RHL47" s="134"/>
      <c r="RHM47" s="134"/>
      <c r="RHN47" s="134"/>
      <c r="RHO47" s="134"/>
      <c r="RHP47" s="134"/>
      <c r="RHQ47" s="134"/>
      <c r="RHR47" s="134"/>
      <c r="RHS47" s="134"/>
      <c r="RHT47" s="134"/>
      <c r="RHU47" s="134"/>
      <c r="RHV47" s="134"/>
      <c r="RHW47" s="134"/>
      <c r="RHX47" s="134"/>
      <c r="RHY47" s="134"/>
      <c r="RHZ47" s="134"/>
      <c r="RIA47" s="134"/>
      <c r="RIB47" s="134"/>
      <c r="RIC47" s="134"/>
      <c r="RID47" s="134"/>
      <c r="RIE47" s="134"/>
      <c r="RIF47" s="134"/>
      <c r="RIG47" s="134"/>
      <c r="RIH47" s="134"/>
      <c r="RII47" s="134"/>
      <c r="RIJ47" s="134"/>
      <c r="RIK47" s="134"/>
      <c r="RIL47" s="134"/>
      <c r="RIM47" s="134"/>
      <c r="RIN47" s="134"/>
      <c r="RIO47" s="134"/>
      <c r="RIP47" s="134"/>
      <c r="RIQ47" s="134"/>
      <c r="RIR47" s="134"/>
      <c r="RIS47" s="134"/>
      <c r="RIT47" s="134"/>
      <c r="RIU47" s="134"/>
      <c r="RIV47" s="134"/>
      <c r="RIW47" s="134"/>
      <c r="RIX47" s="134"/>
      <c r="RIY47" s="134"/>
      <c r="RIZ47" s="134"/>
      <c r="RJA47" s="134"/>
      <c r="RJB47" s="134"/>
      <c r="RJC47" s="134"/>
      <c r="RJD47" s="134"/>
      <c r="RJE47" s="134"/>
      <c r="RJF47" s="134"/>
      <c r="RJG47" s="134"/>
      <c r="RJH47" s="134"/>
      <c r="RJI47" s="134"/>
      <c r="RJJ47" s="134"/>
      <c r="RJK47" s="134"/>
      <c r="RJL47" s="134"/>
      <c r="RJM47" s="134"/>
      <c r="RJN47" s="134"/>
      <c r="RJO47" s="134"/>
      <c r="RJP47" s="134"/>
      <c r="RJQ47" s="134"/>
      <c r="RJR47" s="134"/>
      <c r="RJS47" s="134"/>
      <c r="RJT47" s="134"/>
      <c r="RJU47" s="134"/>
      <c r="RJV47" s="134"/>
      <c r="RJW47" s="134"/>
      <c r="RJX47" s="134"/>
      <c r="RJY47" s="134"/>
      <c r="RJZ47" s="134"/>
      <c r="RKA47" s="134"/>
      <c r="RKB47" s="134"/>
      <c r="RKC47" s="134"/>
      <c r="RKD47" s="134"/>
      <c r="RKE47" s="134"/>
      <c r="RKF47" s="134"/>
      <c r="RKG47" s="134"/>
      <c r="RKH47" s="134"/>
      <c r="RKI47" s="134"/>
      <c r="RKJ47" s="134"/>
      <c r="RKK47" s="134"/>
      <c r="RKL47" s="134"/>
      <c r="RKM47" s="134"/>
      <c r="RKN47" s="134"/>
      <c r="RKO47" s="134"/>
      <c r="RKP47" s="134"/>
      <c r="RKQ47" s="134"/>
      <c r="RKR47" s="134"/>
      <c r="RKS47" s="134"/>
      <c r="RKT47" s="134"/>
      <c r="RKU47" s="134"/>
      <c r="RKV47" s="134"/>
      <c r="RKW47" s="134"/>
      <c r="RKX47" s="134"/>
      <c r="RKY47" s="134"/>
      <c r="RKZ47" s="134"/>
      <c r="RLA47" s="134"/>
      <c r="RLB47" s="134"/>
      <c r="RLC47" s="134"/>
      <c r="RLD47" s="134"/>
      <c r="RLE47" s="134"/>
      <c r="RLF47" s="134"/>
      <c r="RLG47" s="134"/>
      <c r="RLH47" s="134"/>
      <c r="RLI47" s="134"/>
      <c r="RLJ47" s="134"/>
      <c r="RLK47" s="134"/>
      <c r="RLL47" s="134"/>
      <c r="RLM47" s="134"/>
      <c r="RLN47" s="134"/>
      <c r="RLO47" s="134"/>
      <c r="RLP47" s="134"/>
      <c r="RLQ47" s="134"/>
      <c r="RLR47" s="134"/>
      <c r="RLS47" s="134"/>
      <c r="RLT47" s="134"/>
      <c r="RLU47" s="134"/>
      <c r="RLV47" s="134"/>
      <c r="RLW47" s="134"/>
      <c r="RLX47" s="134"/>
      <c r="RLY47" s="134"/>
      <c r="RLZ47" s="134"/>
      <c r="RMA47" s="134"/>
      <c r="RMB47" s="134"/>
      <c r="RMC47" s="134"/>
      <c r="RMD47" s="134"/>
      <c r="RME47" s="134"/>
      <c r="RMF47" s="134"/>
      <c r="RMG47" s="134"/>
      <c r="RMH47" s="134"/>
      <c r="RMI47" s="134"/>
      <c r="RMJ47" s="134"/>
      <c r="RMK47" s="134"/>
      <c r="RML47" s="134"/>
      <c r="RMM47" s="134"/>
      <c r="RMN47" s="134"/>
      <c r="RMO47" s="134"/>
      <c r="RMP47" s="134"/>
      <c r="RMQ47" s="134"/>
      <c r="RMR47" s="134"/>
      <c r="RMS47" s="134"/>
      <c r="RMT47" s="134"/>
      <c r="RMU47" s="134"/>
      <c r="RMV47" s="134"/>
      <c r="RMW47" s="134"/>
      <c r="RMX47" s="134"/>
      <c r="RMY47" s="134"/>
      <c r="RMZ47" s="134"/>
      <c r="RNA47" s="134"/>
      <c r="RNB47" s="134"/>
      <c r="RNC47" s="134"/>
      <c r="RND47" s="134"/>
      <c r="RNE47" s="134"/>
      <c r="RNF47" s="134"/>
      <c r="RNG47" s="134"/>
      <c r="RNH47" s="134"/>
      <c r="RNI47" s="134"/>
      <c r="RNJ47" s="134"/>
      <c r="RNK47" s="134"/>
      <c r="RNL47" s="134"/>
      <c r="RNM47" s="134"/>
      <c r="RNN47" s="134"/>
      <c r="RNO47" s="134"/>
      <c r="RNP47" s="134"/>
      <c r="RNQ47" s="134"/>
      <c r="RNR47" s="134"/>
      <c r="RNS47" s="134"/>
      <c r="RNT47" s="134"/>
      <c r="RNU47" s="134"/>
      <c r="RNV47" s="134"/>
      <c r="RNW47" s="134"/>
      <c r="RNX47" s="134"/>
      <c r="RNY47" s="134"/>
      <c r="RNZ47" s="134"/>
      <c r="ROA47" s="134"/>
      <c r="ROB47" s="134"/>
      <c r="ROC47" s="134"/>
      <c r="ROD47" s="134"/>
      <c r="ROE47" s="134"/>
      <c r="ROF47" s="134"/>
      <c r="ROG47" s="134"/>
      <c r="ROH47" s="134"/>
      <c r="ROI47" s="134"/>
      <c r="ROJ47" s="134"/>
      <c r="ROK47" s="134"/>
      <c r="ROL47" s="134"/>
      <c r="ROM47" s="134"/>
      <c r="RON47" s="134"/>
      <c r="ROO47" s="134"/>
      <c r="ROP47" s="134"/>
      <c r="ROQ47" s="134"/>
      <c r="ROR47" s="134"/>
      <c r="ROS47" s="134"/>
      <c r="ROT47" s="134"/>
      <c r="ROU47" s="134"/>
      <c r="ROV47" s="134"/>
      <c r="ROW47" s="134"/>
      <c r="ROX47" s="134"/>
      <c r="ROY47" s="134"/>
      <c r="ROZ47" s="134"/>
      <c r="RPA47" s="134"/>
      <c r="RPB47" s="134"/>
      <c r="RPC47" s="134"/>
      <c r="RPD47" s="134"/>
      <c r="RPE47" s="134"/>
      <c r="RPF47" s="134"/>
      <c r="RPG47" s="134"/>
      <c r="RPH47" s="134"/>
      <c r="RPI47" s="134"/>
      <c r="RPJ47" s="134"/>
      <c r="RPK47" s="134"/>
      <c r="RPL47" s="134"/>
      <c r="RPM47" s="134"/>
      <c r="RPN47" s="134"/>
      <c r="RPO47" s="134"/>
      <c r="RPP47" s="134"/>
      <c r="RPQ47" s="134"/>
      <c r="RPR47" s="134"/>
      <c r="RPS47" s="134"/>
      <c r="RPT47" s="134"/>
      <c r="RPU47" s="134"/>
      <c r="RPV47" s="134"/>
      <c r="RPW47" s="134"/>
      <c r="RPX47" s="134"/>
      <c r="RPY47" s="134"/>
      <c r="RPZ47" s="134"/>
      <c r="RQA47" s="134"/>
      <c r="RQB47" s="134"/>
      <c r="RQC47" s="134"/>
      <c r="RQD47" s="134"/>
      <c r="RQE47" s="134"/>
      <c r="RQF47" s="134"/>
      <c r="RQG47" s="134"/>
      <c r="RQH47" s="134"/>
      <c r="RQI47" s="134"/>
      <c r="RQJ47" s="134"/>
      <c r="RQK47" s="134"/>
      <c r="RQL47" s="134"/>
      <c r="RQM47" s="134"/>
      <c r="RQN47" s="134"/>
      <c r="RQO47" s="134"/>
      <c r="RQP47" s="134"/>
      <c r="RQQ47" s="134"/>
      <c r="RQR47" s="134"/>
      <c r="RQS47" s="134"/>
      <c r="RQT47" s="134"/>
      <c r="RQU47" s="134"/>
      <c r="RQV47" s="134"/>
      <c r="RQW47" s="134"/>
      <c r="RQX47" s="134"/>
      <c r="RQY47" s="134"/>
      <c r="RQZ47" s="134"/>
      <c r="RRA47" s="134"/>
      <c r="RRB47" s="134"/>
      <c r="RRC47" s="134"/>
      <c r="RRD47" s="134"/>
      <c r="RRE47" s="134"/>
      <c r="RRF47" s="134"/>
      <c r="RRG47" s="134"/>
      <c r="RRH47" s="134"/>
      <c r="RRI47" s="134"/>
      <c r="RRJ47" s="134"/>
      <c r="RRK47" s="134"/>
      <c r="RRL47" s="134"/>
      <c r="RRM47" s="134"/>
      <c r="RRN47" s="134"/>
      <c r="RRO47" s="134"/>
      <c r="RRP47" s="134"/>
      <c r="RRQ47" s="134"/>
      <c r="RRR47" s="134"/>
      <c r="RRS47" s="134"/>
      <c r="RRT47" s="134"/>
      <c r="RRU47" s="134"/>
      <c r="RRV47" s="134"/>
      <c r="RRW47" s="134"/>
      <c r="RRX47" s="134"/>
      <c r="RRY47" s="134"/>
      <c r="RRZ47" s="134"/>
      <c r="RSA47" s="134"/>
      <c r="RSB47" s="134"/>
      <c r="RSC47" s="134"/>
      <c r="RSD47" s="134"/>
      <c r="RSE47" s="134"/>
      <c r="RSF47" s="134"/>
      <c r="RSG47" s="134"/>
      <c r="RSH47" s="134"/>
      <c r="RSI47" s="134"/>
      <c r="RSJ47" s="134"/>
      <c r="RSK47" s="134"/>
      <c r="RSL47" s="134"/>
      <c r="RSM47" s="134"/>
      <c r="RSN47" s="134"/>
      <c r="RSO47" s="134"/>
      <c r="RSP47" s="134"/>
      <c r="RSQ47" s="134"/>
      <c r="RSR47" s="134"/>
      <c r="RSS47" s="134"/>
      <c r="RST47" s="134"/>
      <c r="RSU47" s="134"/>
      <c r="RSV47" s="134"/>
      <c r="RSW47" s="134"/>
      <c r="RSX47" s="134"/>
      <c r="RSY47" s="134"/>
      <c r="RSZ47" s="134"/>
      <c r="RTA47" s="134"/>
      <c r="RTB47" s="134"/>
      <c r="RTC47" s="134"/>
      <c r="RTD47" s="134"/>
      <c r="RTE47" s="134"/>
      <c r="RTF47" s="134"/>
      <c r="RTG47" s="134"/>
      <c r="RTH47" s="134"/>
      <c r="RTI47" s="134"/>
      <c r="RTJ47" s="134"/>
      <c r="RTK47" s="134"/>
      <c r="RTL47" s="134"/>
      <c r="RTM47" s="134"/>
      <c r="RTN47" s="134"/>
      <c r="RTO47" s="134"/>
      <c r="RTP47" s="134"/>
      <c r="RTQ47" s="134"/>
      <c r="RTR47" s="134"/>
      <c r="RTS47" s="134"/>
      <c r="RTT47" s="134"/>
      <c r="RTU47" s="134"/>
      <c r="RTV47" s="134"/>
      <c r="RTW47" s="134"/>
      <c r="RTX47" s="134"/>
      <c r="RTY47" s="134"/>
      <c r="RTZ47" s="134"/>
      <c r="RUA47" s="134"/>
      <c r="RUB47" s="134"/>
      <c r="RUC47" s="134"/>
      <c r="RUD47" s="134"/>
      <c r="RUE47" s="134"/>
      <c r="RUF47" s="134"/>
      <c r="RUG47" s="134"/>
      <c r="RUH47" s="134"/>
      <c r="RUI47" s="134"/>
      <c r="RUJ47" s="134"/>
      <c r="RUK47" s="134"/>
      <c r="RUL47" s="134"/>
      <c r="RUM47" s="134"/>
      <c r="RUN47" s="134"/>
      <c r="RUO47" s="134"/>
      <c r="RUP47" s="134"/>
      <c r="RUQ47" s="134"/>
      <c r="RUR47" s="134"/>
      <c r="RUS47" s="134"/>
      <c r="RUT47" s="134"/>
      <c r="RUU47" s="134"/>
      <c r="RUV47" s="134"/>
      <c r="RUW47" s="134"/>
      <c r="RUX47" s="134"/>
      <c r="RUY47" s="134"/>
      <c r="RUZ47" s="134"/>
      <c r="RVA47" s="134"/>
      <c r="RVB47" s="134"/>
      <c r="RVC47" s="134"/>
      <c r="RVD47" s="134"/>
      <c r="RVE47" s="134"/>
      <c r="RVF47" s="134"/>
      <c r="RVG47" s="134"/>
      <c r="RVH47" s="134"/>
      <c r="RVI47" s="134"/>
      <c r="RVJ47" s="134"/>
      <c r="RVK47" s="134"/>
      <c r="RVL47" s="134"/>
      <c r="RVM47" s="134"/>
      <c r="RVN47" s="134"/>
      <c r="RVO47" s="134"/>
      <c r="RVP47" s="134"/>
      <c r="RVQ47" s="134"/>
      <c r="RVR47" s="134"/>
      <c r="RVS47" s="134"/>
      <c r="RVT47" s="134"/>
      <c r="RVU47" s="134"/>
      <c r="RVV47" s="134"/>
      <c r="RVW47" s="134"/>
      <c r="RVX47" s="134"/>
      <c r="RVY47" s="134"/>
      <c r="RVZ47" s="134"/>
      <c r="RWA47" s="134"/>
      <c r="RWB47" s="134"/>
      <c r="RWC47" s="134"/>
      <c r="RWD47" s="134"/>
      <c r="RWE47" s="134"/>
      <c r="RWF47" s="134"/>
      <c r="RWG47" s="134"/>
      <c r="RWH47" s="134"/>
      <c r="RWI47" s="134"/>
      <c r="RWJ47" s="134"/>
      <c r="RWK47" s="134"/>
      <c r="RWL47" s="134"/>
      <c r="RWM47" s="134"/>
      <c r="RWN47" s="134"/>
      <c r="RWO47" s="134"/>
      <c r="RWP47" s="134"/>
      <c r="RWQ47" s="134"/>
      <c r="RWR47" s="134"/>
      <c r="RWS47" s="134"/>
      <c r="RWT47" s="134"/>
      <c r="RWU47" s="134"/>
      <c r="RWV47" s="134"/>
      <c r="RWW47" s="134"/>
      <c r="RWX47" s="134"/>
      <c r="RWY47" s="134"/>
      <c r="RWZ47" s="134"/>
      <c r="RXA47" s="134"/>
      <c r="RXB47" s="134"/>
      <c r="RXC47" s="134"/>
      <c r="RXD47" s="134"/>
      <c r="RXE47" s="134"/>
      <c r="RXF47" s="134"/>
      <c r="RXG47" s="134"/>
      <c r="RXH47" s="134"/>
      <c r="RXI47" s="134"/>
      <c r="RXJ47" s="134"/>
      <c r="RXK47" s="134"/>
      <c r="RXL47" s="134"/>
      <c r="RXM47" s="134"/>
      <c r="RXN47" s="134"/>
      <c r="RXO47" s="134"/>
      <c r="RXP47" s="134"/>
      <c r="RXQ47" s="134"/>
      <c r="RXR47" s="134"/>
      <c r="RXS47" s="134"/>
      <c r="RXT47" s="134"/>
      <c r="RXU47" s="134"/>
      <c r="RXV47" s="134"/>
      <c r="RXW47" s="134"/>
      <c r="RXX47" s="134"/>
      <c r="RXY47" s="134"/>
      <c r="RXZ47" s="134"/>
      <c r="RYA47" s="134"/>
      <c r="RYB47" s="134"/>
      <c r="RYC47" s="134"/>
      <c r="RYD47" s="134"/>
      <c r="RYE47" s="134"/>
      <c r="RYF47" s="134"/>
      <c r="RYG47" s="134"/>
      <c r="RYH47" s="134"/>
      <c r="RYI47" s="134"/>
      <c r="RYJ47" s="134"/>
      <c r="RYK47" s="134"/>
      <c r="RYL47" s="134"/>
      <c r="RYM47" s="134"/>
      <c r="RYN47" s="134"/>
      <c r="RYO47" s="134"/>
      <c r="RYP47" s="134"/>
      <c r="RYQ47" s="134"/>
      <c r="RYR47" s="134"/>
      <c r="RYS47" s="134"/>
      <c r="RYT47" s="134"/>
      <c r="RYU47" s="134"/>
      <c r="RYV47" s="134"/>
      <c r="RYW47" s="134"/>
      <c r="RYX47" s="134"/>
      <c r="RYY47" s="134"/>
      <c r="RYZ47" s="134"/>
      <c r="RZA47" s="134"/>
      <c r="RZB47" s="134"/>
      <c r="RZC47" s="134"/>
      <c r="RZD47" s="134"/>
      <c r="RZE47" s="134"/>
      <c r="RZF47" s="134"/>
      <c r="RZG47" s="134"/>
      <c r="RZH47" s="134"/>
      <c r="RZI47" s="134"/>
      <c r="RZJ47" s="134"/>
      <c r="RZK47" s="134"/>
      <c r="RZL47" s="134"/>
      <c r="RZM47" s="134"/>
      <c r="RZN47" s="134"/>
      <c r="RZO47" s="134"/>
      <c r="RZP47" s="134"/>
      <c r="RZQ47" s="134"/>
      <c r="RZR47" s="134"/>
      <c r="RZS47" s="134"/>
      <c r="RZT47" s="134"/>
      <c r="RZU47" s="134"/>
      <c r="RZV47" s="134"/>
      <c r="RZW47" s="134"/>
      <c r="RZX47" s="134"/>
      <c r="RZY47" s="134"/>
      <c r="RZZ47" s="134"/>
      <c r="SAA47" s="134"/>
      <c r="SAB47" s="134"/>
      <c r="SAC47" s="134"/>
      <c r="SAD47" s="134"/>
      <c r="SAE47" s="134"/>
      <c r="SAF47" s="134"/>
      <c r="SAG47" s="134"/>
      <c r="SAH47" s="134"/>
      <c r="SAI47" s="134"/>
      <c r="SAJ47" s="134"/>
      <c r="SAK47" s="134"/>
      <c r="SAL47" s="134"/>
      <c r="SAM47" s="134"/>
      <c r="SAN47" s="134"/>
      <c r="SAO47" s="134"/>
      <c r="SAP47" s="134"/>
      <c r="SAQ47" s="134"/>
      <c r="SAR47" s="134"/>
      <c r="SAS47" s="134"/>
      <c r="SAT47" s="134"/>
      <c r="SAU47" s="134"/>
      <c r="SAV47" s="134"/>
      <c r="SAW47" s="134"/>
      <c r="SAX47" s="134"/>
      <c r="SAY47" s="134"/>
      <c r="SAZ47" s="134"/>
      <c r="SBA47" s="134"/>
      <c r="SBB47" s="134"/>
      <c r="SBC47" s="134"/>
      <c r="SBD47" s="134"/>
      <c r="SBE47" s="134"/>
      <c r="SBF47" s="134"/>
      <c r="SBG47" s="134"/>
      <c r="SBH47" s="134"/>
      <c r="SBI47" s="134"/>
      <c r="SBJ47" s="134"/>
      <c r="SBK47" s="134"/>
      <c r="SBL47" s="134"/>
      <c r="SBM47" s="134"/>
      <c r="SBN47" s="134"/>
      <c r="SBO47" s="134"/>
      <c r="SBP47" s="134"/>
      <c r="SBQ47" s="134"/>
      <c r="SBR47" s="134"/>
      <c r="SBS47" s="134"/>
      <c r="SBT47" s="134"/>
      <c r="SBU47" s="134"/>
      <c r="SBV47" s="134"/>
      <c r="SBW47" s="134"/>
      <c r="SBX47" s="134"/>
      <c r="SBY47" s="134"/>
      <c r="SBZ47" s="134"/>
      <c r="SCA47" s="134"/>
      <c r="SCB47" s="134"/>
      <c r="SCC47" s="134"/>
      <c r="SCD47" s="134"/>
      <c r="SCE47" s="134"/>
      <c r="SCF47" s="134"/>
      <c r="SCG47" s="134"/>
      <c r="SCH47" s="134"/>
      <c r="SCI47" s="134"/>
      <c r="SCJ47" s="134"/>
      <c r="SCK47" s="134"/>
      <c r="SCL47" s="134"/>
      <c r="SCM47" s="134"/>
      <c r="SCN47" s="134"/>
      <c r="SCO47" s="134"/>
      <c r="SCP47" s="134"/>
      <c r="SCQ47" s="134"/>
      <c r="SCR47" s="134"/>
      <c r="SCS47" s="134"/>
      <c r="SCT47" s="134"/>
      <c r="SCU47" s="134"/>
      <c r="SCV47" s="134"/>
      <c r="SCW47" s="134"/>
      <c r="SCX47" s="134"/>
      <c r="SCY47" s="134"/>
      <c r="SCZ47" s="134"/>
      <c r="SDA47" s="134"/>
      <c r="SDB47" s="134"/>
      <c r="SDC47" s="134"/>
      <c r="SDD47" s="134"/>
      <c r="SDE47" s="134"/>
      <c r="SDF47" s="134"/>
      <c r="SDG47" s="134"/>
      <c r="SDH47" s="134"/>
      <c r="SDI47" s="134"/>
      <c r="SDJ47" s="134"/>
      <c r="SDK47" s="134"/>
      <c r="SDL47" s="134"/>
      <c r="SDM47" s="134"/>
      <c r="SDN47" s="134"/>
      <c r="SDO47" s="134"/>
      <c r="SDP47" s="134"/>
      <c r="SDQ47" s="134"/>
      <c r="SDR47" s="134"/>
      <c r="SDS47" s="134"/>
      <c r="SDT47" s="134"/>
      <c r="SDU47" s="134"/>
      <c r="SDV47" s="134"/>
      <c r="SDW47" s="134"/>
      <c r="SDX47" s="134"/>
      <c r="SDY47" s="134"/>
      <c r="SDZ47" s="134"/>
      <c r="SEA47" s="134"/>
      <c r="SEB47" s="134"/>
      <c r="SEC47" s="134"/>
      <c r="SED47" s="134"/>
      <c r="SEE47" s="134"/>
      <c r="SEF47" s="134"/>
      <c r="SEG47" s="134"/>
      <c r="SEH47" s="134"/>
      <c r="SEI47" s="134"/>
      <c r="SEJ47" s="134"/>
      <c r="SEK47" s="134"/>
      <c r="SEL47" s="134"/>
      <c r="SEM47" s="134"/>
      <c r="SEN47" s="134"/>
      <c r="SEO47" s="134"/>
      <c r="SEP47" s="134"/>
      <c r="SEQ47" s="134"/>
      <c r="SER47" s="134"/>
      <c r="SES47" s="134"/>
      <c r="SET47" s="134"/>
      <c r="SEU47" s="134"/>
      <c r="SEV47" s="134"/>
      <c r="SEW47" s="134"/>
      <c r="SEX47" s="134"/>
      <c r="SEY47" s="134"/>
      <c r="SEZ47" s="134"/>
      <c r="SFA47" s="134"/>
      <c r="SFB47" s="134"/>
      <c r="SFC47" s="134"/>
      <c r="SFD47" s="134"/>
      <c r="SFE47" s="134"/>
      <c r="SFF47" s="134"/>
      <c r="SFG47" s="134"/>
      <c r="SFH47" s="134"/>
      <c r="SFI47" s="134"/>
      <c r="SFJ47" s="134"/>
      <c r="SFK47" s="134"/>
      <c r="SFL47" s="134"/>
      <c r="SFM47" s="134"/>
      <c r="SFN47" s="134"/>
      <c r="SFO47" s="134"/>
      <c r="SFP47" s="134"/>
      <c r="SFQ47" s="134"/>
      <c r="SFR47" s="134"/>
      <c r="SFS47" s="134"/>
      <c r="SFT47" s="134"/>
      <c r="SFU47" s="134"/>
      <c r="SFV47" s="134"/>
      <c r="SFW47" s="134"/>
      <c r="SFX47" s="134"/>
      <c r="SFY47" s="134"/>
      <c r="SFZ47" s="134"/>
      <c r="SGA47" s="134"/>
      <c r="SGB47" s="134"/>
      <c r="SGC47" s="134"/>
      <c r="SGD47" s="134"/>
      <c r="SGE47" s="134"/>
      <c r="SGF47" s="134"/>
      <c r="SGG47" s="134"/>
      <c r="SGH47" s="134"/>
      <c r="SGI47" s="134"/>
      <c r="SGJ47" s="134"/>
      <c r="SGK47" s="134"/>
      <c r="SGL47" s="134"/>
      <c r="SGM47" s="134"/>
      <c r="SGN47" s="134"/>
      <c r="SGO47" s="134"/>
      <c r="SGP47" s="134"/>
      <c r="SGQ47" s="134"/>
      <c r="SGR47" s="134"/>
      <c r="SGS47" s="134"/>
      <c r="SGT47" s="134"/>
      <c r="SGU47" s="134"/>
      <c r="SGV47" s="134"/>
      <c r="SGW47" s="134"/>
      <c r="SGX47" s="134"/>
      <c r="SGY47" s="134"/>
      <c r="SGZ47" s="134"/>
      <c r="SHA47" s="134"/>
      <c r="SHB47" s="134"/>
      <c r="SHC47" s="134"/>
      <c r="SHD47" s="134"/>
      <c r="SHE47" s="134"/>
      <c r="SHF47" s="134"/>
      <c r="SHG47" s="134"/>
      <c r="SHH47" s="134"/>
      <c r="SHI47" s="134"/>
      <c r="SHJ47" s="134"/>
      <c r="SHK47" s="134"/>
      <c r="SHL47" s="134"/>
      <c r="SHM47" s="134"/>
      <c r="SHN47" s="134"/>
      <c r="SHO47" s="134"/>
      <c r="SHP47" s="134"/>
      <c r="SHQ47" s="134"/>
      <c r="SHR47" s="134"/>
      <c r="SHS47" s="134"/>
      <c r="SHT47" s="134"/>
      <c r="SHU47" s="134"/>
      <c r="SHV47" s="134"/>
      <c r="SHW47" s="134"/>
      <c r="SHX47" s="134"/>
      <c r="SHY47" s="134"/>
      <c r="SHZ47" s="134"/>
      <c r="SIA47" s="134"/>
      <c r="SIB47" s="134"/>
      <c r="SIC47" s="134"/>
      <c r="SID47" s="134"/>
      <c r="SIE47" s="134"/>
      <c r="SIF47" s="134"/>
      <c r="SIG47" s="134"/>
      <c r="SIH47" s="134"/>
      <c r="SII47" s="134"/>
      <c r="SIJ47" s="134"/>
      <c r="SIK47" s="134"/>
      <c r="SIL47" s="134"/>
      <c r="SIM47" s="134"/>
      <c r="SIN47" s="134"/>
      <c r="SIO47" s="134"/>
      <c r="SIP47" s="134"/>
      <c r="SIQ47" s="134"/>
      <c r="SIR47" s="134"/>
      <c r="SIS47" s="134"/>
      <c r="SIT47" s="134"/>
      <c r="SIU47" s="134"/>
      <c r="SIV47" s="134"/>
      <c r="SIW47" s="134"/>
      <c r="SIX47" s="134"/>
      <c r="SIY47" s="134"/>
      <c r="SIZ47" s="134"/>
      <c r="SJA47" s="134"/>
      <c r="SJB47" s="134"/>
      <c r="SJC47" s="134"/>
      <c r="SJD47" s="134"/>
      <c r="SJE47" s="134"/>
      <c r="SJF47" s="134"/>
      <c r="SJG47" s="134"/>
      <c r="SJH47" s="134"/>
      <c r="SJI47" s="134"/>
      <c r="SJJ47" s="134"/>
      <c r="SJK47" s="134"/>
      <c r="SJL47" s="134"/>
      <c r="SJM47" s="134"/>
      <c r="SJN47" s="134"/>
      <c r="SJO47" s="134"/>
      <c r="SJP47" s="134"/>
      <c r="SJQ47" s="134"/>
      <c r="SJR47" s="134"/>
      <c r="SJS47" s="134"/>
      <c r="SJT47" s="134"/>
      <c r="SJU47" s="134"/>
      <c r="SJV47" s="134"/>
      <c r="SJW47" s="134"/>
      <c r="SJX47" s="134"/>
      <c r="SJY47" s="134"/>
      <c r="SJZ47" s="134"/>
      <c r="SKA47" s="134"/>
      <c r="SKB47" s="134"/>
      <c r="SKC47" s="134"/>
      <c r="SKD47" s="134"/>
      <c r="SKE47" s="134"/>
      <c r="SKF47" s="134"/>
      <c r="SKG47" s="134"/>
      <c r="SKH47" s="134"/>
      <c r="SKI47" s="134"/>
      <c r="SKJ47" s="134"/>
      <c r="SKK47" s="134"/>
      <c r="SKL47" s="134"/>
      <c r="SKM47" s="134"/>
      <c r="SKN47" s="134"/>
      <c r="SKO47" s="134"/>
      <c r="SKP47" s="134"/>
      <c r="SKQ47" s="134"/>
      <c r="SKR47" s="134"/>
      <c r="SKS47" s="134"/>
      <c r="SKT47" s="134"/>
      <c r="SKU47" s="134"/>
      <c r="SKV47" s="134"/>
      <c r="SKW47" s="134"/>
      <c r="SKX47" s="134"/>
      <c r="SKY47" s="134"/>
      <c r="SKZ47" s="134"/>
      <c r="SLA47" s="134"/>
      <c r="SLB47" s="134"/>
      <c r="SLC47" s="134"/>
      <c r="SLD47" s="134"/>
      <c r="SLE47" s="134"/>
      <c r="SLF47" s="134"/>
      <c r="SLG47" s="134"/>
      <c r="SLH47" s="134"/>
      <c r="SLI47" s="134"/>
      <c r="SLJ47" s="134"/>
      <c r="SLK47" s="134"/>
      <c r="SLL47" s="134"/>
      <c r="SLM47" s="134"/>
      <c r="SLN47" s="134"/>
      <c r="SLO47" s="134"/>
      <c r="SLP47" s="134"/>
      <c r="SLQ47" s="134"/>
      <c r="SLR47" s="134"/>
      <c r="SLS47" s="134"/>
      <c r="SLT47" s="134"/>
      <c r="SLU47" s="134"/>
      <c r="SLV47" s="134"/>
      <c r="SLW47" s="134"/>
      <c r="SLX47" s="134"/>
      <c r="SLY47" s="134"/>
      <c r="SLZ47" s="134"/>
      <c r="SMA47" s="134"/>
      <c r="SMB47" s="134"/>
      <c r="SMC47" s="134"/>
      <c r="SMD47" s="134"/>
      <c r="SME47" s="134"/>
      <c r="SMF47" s="134"/>
      <c r="SMG47" s="134"/>
      <c r="SMH47" s="134"/>
      <c r="SMI47" s="134"/>
      <c r="SMJ47" s="134"/>
      <c r="SMK47" s="134"/>
      <c r="SML47" s="134"/>
      <c r="SMM47" s="134"/>
      <c r="SMN47" s="134"/>
      <c r="SMO47" s="134"/>
      <c r="SMP47" s="134"/>
      <c r="SMQ47" s="134"/>
      <c r="SMR47" s="134"/>
      <c r="SMS47" s="134"/>
      <c r="SMT47" s="134"/>
      <c r="SMU47" s="134"/>
      <c r="SMV47" s="134"/>
      <c r="SMW47" s="134"/>
      <c r="SMX47" s="134"/>
      <c r="SMY47" s="134"/>
      <c r="SMZ47" s="134"/>
      <c r="SNA47" s="134"/>
      <c r="SNB47" s="134"/>
      <c r="SNC47" s="134"/>
      <c r="SND47" s="134"/>
      <c r="SNE47" s="134"/>
      <c r="SNF47" s="134"/>
      <c r="SNG47" s="134"/>
      <c r="SNH47" s="134"/>
      <c r="SNI47" s="134"/>
      <c r="SNJ47" s="134"/>
      <c r="SNK47" s="134"/>
      <c r="SNL47" s="134"/>
      <c r="SNM47" s="134"/>
      <c r="SNN47" s="134"/>
      <c r="SNO47" s="134"/>
      <c r="SNP47" s="134"/>
      <c r="SNQ47" s="134"/>
      <c r="SNR47" s="134"/>
      <c r="SNS47" s="134"/>
      <c r="SNT47" s="134"/>
      <c r="SNU47" s="134"/>
      <c r="SNV47" s="134"/>
      <c r="SNW47" s="134"/>
      <c r="SNX47" s="134"/>
      <c r="SNY47" s="134"/>
      <c r="SNZ47" s="134"/>
      <c r="SOA47" s="134"/>
      <c r="SOB47" s="134"/>
      <c r="SOC47" s="134"/>
      <c r="SOD47" s="134"/>
      <c r="SOE47" s="134"/>
      <c r="SOF47" s="134"/>
      <c r="SOG47" s="134"/>
      <c r="SOH47" s="134"/>
      <c r="SOI47" s="134"/>
      <c r="SOJ47" s="134"/>
      <c r="SOK47" s="134"/>
      <c r="SOL47" s="134"/>
      <c r="SOM47" s="134"/>
      <c r="SON47" s="134"/>
      <c r="SOO47" s="134"/>
      <c r="SOP47" s="134"/>
      <c r="SOQ47" s="134"/>
      <c r="SOR47" s="134"/>
      <c r="SOS47" s="134"/>
      <c r="SOT47" s="134"/>
      <c r="SOU47" s="134"/>
      <c r="SOV47" s="134"/>
      <c r="SOW47" s="134"/>
      <c r="SOX47" s="134"/>
      <c r="SOY47" s="134"/>
      <c r="SOZ47" s="134"/>
      <c r="SPA47" s="134"/>
      <c r="SPB47" s="134"/>
      <c r="SPC47" s="134"/>
      <c r="SPD47" s="134"/>
      <c r="SPE47" s="134"/>
      <c r="SPF47" s="134"/>
      <c r="SPG47" s="134"/>
      <c r="SPH47" s="134"/>
      <c r="SPI47" s="134"/>
      <c r="SPJ47" s="134"/>
      <c r="SPK47" s="134"/>
      <c r="SPL47" s="134"/>
      <c r="SPM47" s="134"/>
      <c r="SPN47" s="134"/>
      <c r="SPO47" s="134"/>
      <c r="SPP47" s="134"/>
      <c r="SPQ47" s="134"/>
      <c r="SPR47" s="134"/>
      <c r="SPS47" s="134"/>
      <c r="SPT47" s="134"/>
      <c r="SPU47" s="134"/>
      <c r="SPV47" s="134"/>
      <c r="SPW47" s="134"/>
      <c r="SPX47" s="134"/>
      <c r="SPY47" s="134"/>
      <c r="SPZ47" s="134"/>
      <c r="SQA47" s="134"/>
      <c r="SQB47" s="134"/>
      <c r="SQC47" s="134"/>
      <c r="SQD47" s="134"/>
      <c r="SQE47" s="134"/>
      <c r="SQF47" s="134"/>
      <c r="SQG47" s="134"/>
      <c r="SQH47" s="134"/>
      <c r="SQI47" s="134"/>
      <c r="SQJ47" s="134"/>
      <c r="SQK47" s="134"/>
      <c r="SQL47" s="134"/>
      <c r="SQM47" s="134"/>
      <c r="SQN47" s="134"/>
      <c r="SQO47" s="134"/>
      <c r="SQP47" s="134"/>
      <c r="SQQ47" s="134"/>
      <c r="SQR47" s="134"/>
      <c r="SQS47" s="134"/>
      <c r="SQT47" s="134"/>
      <c r="SQU47" s="134"/>
      <c r="SQV47" s="134"/>
      <c r="SQW47" s="134"/>
      <c r="SQX47" s="134"/>
      <c r="SQY47" s="134"/>
      <c r="SQZ47" s="134"/>
      <c r="SRA47" s="134"/>
      <c r="SRB47" s="134"/>
      <c r="SRC47" s="134"/>
      <c r="SRD47" s="134"/>
      <c r="SRE47" s="134"/>
      <c r="SRF47" s="134"/>
      <c r="SRG47" s="134"/>
      <c r="SRH47" s="134"/>
      <c r="SRI47" s="134"/>
      <c r="SRJ47" s="134"/>
      <c r="SRK47" s="134"/>
      <c r="SRL47" s="134"/>
      <c r="SRM47" s="134"/>
      <c r="SRN47" s="134"/>
      <c r="SRO47" s="134"/>
      <c r="SRP47" s="134"/>
      <c r="SRQ47" s="134"/>
      <c r="SRR47" s="134"/>
      <c r="SRS47" s="134"/>
      <c r="SRT47" s="134"/>
      <c r="SRU47" s="134"/>
      <c r="SRV47" s="134"/>
      <c r="SRW47" s="134"/>
      <c r="SRX47" s="134"/>
      <c r="SRY47" s="134"/>
      <c r="SRZ47" s="134"/>
      <c r="SSA47" s="134"/>
      <c r="SSB47" s="134"/>
      <c r="SSC47" s="134"/>
      <c r="SSD47" s="134"/>
      <c r="SSE47" s="134"/>
      <c r="SSF47" s="134"/>
      <c r="SSG47" s="134"/>
      <c r="SSH47" s="134"/>
      <c r="SSI47" s="134"/>
      <c r="SSJ47" s="134"/>
      <c r="SSK47" s="134"/>
      <c r="SSL47" s="134"/>
      <c r="SSM47" s="134"/>
      <c r="SSN47" s="134"/>
      <c r="SSO47" s="134"/>
      <c r="SSP47" s="134"/>
      <c r="SSQ47" s="134"/>
      <c r="SSR47" s="134"/>
      <c r="SSS47" s="134"/>
      <c r="SST47" s="134"/>
      <c r="SSU47" s="134"/>
      <c r="SSV47" s="134"/>
      <c r="SSW47" s="134"/>
      <c r="SSX47" s="134"/>
      <c r="SSY47" s="134"/>
      <c r="SSZ47" s="134"/>
      <c r="STA47" s="134"/>
      <c r="STB47" s="134"/>
      <c r="STC47" s="134"/>
      <c r="STD47" s="134"/>
      <c r="STE47" s="134"/>
      <c r="STF47" s="134"/>
      <c r="STG47" s="134"/>
      <c r="STH47" s="134"/>
      <c r="STI47" s="134"/>
      <c r="STJ47" s="134"/>
      <c r="STK47" s="134"/>
      <c r="STL47" s="134"/>
      <c r="STM47" s="134"/>
      <c r="STN47" s="134"/>
      <c r="STO47" s="134"/>
      <c r="STP47" s="134"/>
      <c r="STQ47" s="134"/>
      <c r="STR47" s="134"/>
      <c r="STS47" s="134"/>
      <c r="STT47" s="134"/>
      <c r="STU47" s="134"/>
      <c r="STV47" s="134"/>
      <c r="STW47" s="134"/>
      <c r="STX47" s="134"/>
      <c r="STY47" s="134"/>
      <c r="STZ47" s="134"/>
      <c r="SUA47" s="134"/>
      <c r="SUB47" s="134"/>
      <c r="SUC47" s="134"/>
      <c r="SUD47" s="134"/>
      <c r="SUE47" s="134"/>
      <c r="SUF47" s="134"/>
      <c r="SUG47" s="134"/>
      <c r="SUH47" s="134"/>
      <c r="SUI47" s="134"/>
      <c r="SUJ47" s="134"/>
      <c r="SUK47" s="134"/>
      <c r="SUL47" s="134"/>
      <c r="SUM47" s="134"/>
      <c r="SUN47" s="134"/>
      <c r="SUO47" s="134"/>
      <c r="SUP47" s="134"/>
      <c r="SUQ47" s="134"/>
      <c r="SUR47" s="134"/>
      <c r="SUS47" s="134"/>
      <c r="SUT47" s="134"/>
      <c r="SUU47" s="134"/>
      <c r="SUV47" s="134"/>
      <c r="SUW47" s="134"/>
      <c r="SUX47" s="134"/>
      <c r="SUY47" s="134"/>
      <c r="SUZ47" s="134"/>
      <c r="SVA47" s="134"/>
      <c r="SVB47" s="134"/>
      <c r="SVC47" s="134"/>
      <c r="SVD47" s="134"/>
      <c r="SVE47" s="134"/>
      <c r="SVF47" s="134"/>
      <c r="SVG47" s="134"/>
      <c r="SVH47" s="134"/>
      <c r="SVI47" s="134"/>
      <c r="SVJ47" s="134"/>
      <c r="SVK47" s="134"/>
      <c r="SVL47" s="134"/>
      <c r="SVM47" s="134"/>
      <c r="SVN47" s="134"/>
      <c r="SVO47" s="134"/>
      <c r="SVP47" s="134"/>
      <c r="SVQ47" s="134"/>
      <c r="SVR47" s="134"/>
      <c r="SVS47" s="134"/>
      <c r="SVT47" s="134"/>
      <c r="SVU47" s="134"/>
      <c r="SVV47" s="134"/>
      <c r="SVW47" s="134"/>
      <c r="SVX47" s="134"/>
      <c r="SVY47" s="134"/>
      <c r="SVZ47" s="134"/>
      <c r="SWA47" s="134"/>
      <c r="SWB47" s="134"/>
      <c r="SWC47" s="134"/>
      <c r="SWD47" s="134"/>
      <c r="SWE47" s="134"/>
      <c r="SWF47" s="134"/>
      <c r="SWG47" s="134"/>
      <c r="SWH47" s="134"/>
      <c r="SWI47" s="134"/>
      <c r="SWJ47" s="134"/>
      <c r="SWK47" s="134"/>
      <c r="SWL47" s="134"/>
      <c r="SWM47" s="134"/>
      <c r="SWN47" s="134"/>
      <c r="SWO47" s="134"/>
      <c r="SWP47" s="134"/>
      <c r="SWQ47" s="134"/>
      <c r="SWR47" s="134"/>
      <c r="SWS47" s="134"/>
      <c r="SWT47" s="134"/>
      <c r="SWU47" s="134"/>
      <c r="SWV47" s="134"/>
      <c r="SWW47" s="134"/>
      <c r="SWX47" s="134"/>
      <c r="SWY47" s="134"/>
      <c r="SWZ47" s="134"/>
      <c r="SXA47" s="134"/>
      <c r="SXB47" s="134"/>
      <c r="SXC47" s="134"/>
      <c r="SXD47" s="134"/>
      <c r="SXE47" s="134"/>
      <c r="SXF47" s="134"/>
      <c r="SXG47" s="134"/>
      <c r="SXH47" s="134"/>
      <c r="SXI47" s="134"/>
      <c r="SXJ47" s="134"/>
      <c r="SXK47" s="134"/>
      <c r="SXL47" s="134"/>
      <c r="SXM47" s="134"/>
      <c r="SXN47" s="134"/>
      <c r="SXO47" s="134"/>
      <c r="SXP47" s="134"/>
      <c r="SXQ47" s="134"/>
      <c r="SXR47" s="134"/>
      <c r="SXS47" s="134"/>
      <c r="SXT47" s="134"/>
      <c r="SXU47" s="134"/>
      <c r="SXV47" s="134"/>
      <c r="SXW47" s="134"/>
      <c r="SXX47" s="134"/>
      <c r="SXY47" s="134"/>
      <c r="SXZ47" s="134"/>
      <c r="SYA47" s="134"/>
      <c r="SYB47" s="134"/>
      <c r="SYC47" s="134"/>
      <c r="SYD47" s="134"/>
      <c r="SYE47" s="134"/>
      <c r="SYF47" s="134"/>
      <c r="SYG47" s="134"/>
      <c r="SYH47" s="134"/>
      <c r="SYI47" s="134"/>
      <c r="SYJ47" s="134"/>
      <c r="SYK47" s="134"/>
      <c r="SYL47" s="134"/>
      <c r="SYM47" s="134"/>
      <c r="SYN47" s="134"/>
      <c r="SYO47" s="134"/>
      <c r="SYP47" s="134"/>
      <c r="SYQ47" s="134"/>
      <c r="SYR47" s="134"/>
      <c r="SYS47" s="134"/>
      <c r="SYT47" s="134"/>
      <c r="SYU47" s="134"/>
      <c r="SYV47" s="134"/>
      <c r="SYW47" s="134"/>
      <c r="SYX47" s="134"/>
      <c r="SYY47" s="134"/>
      <c r="SYZ47" s="134"/>
      <c r="SZA47" s="134"/>
      <c r="SZB47" s="134"/>
      <c r="SZC47" s="134"/>
      <c r="SZD47" s="134"/>
      <c r="SZE47" s="134"/>
      <c r="SZF47" s="134"/>
      <c r="SZG47" s="134"/>
      <c r="SZH47" s="134"/>
      <c r="SZI47" s="134"/>
      <c r="SZJ47" s="134"/>
      <c r="SZK47" s="134"/>
      <c r="SZL47" s="134"/>
      <c r="SZM47" s="134"/>
      <c r="SZN47" s="134"/>
      <c r="SZO47" s="134"/>
      <c r="SZP47" s="134"/>
      <c r="SZQ47" s="134"/>
      <c r="SZR47" s="134"/>
      <c r="SZS47" s="134"/>
      <c r="SZT47" s="134"/>
      <c r="SZU47" s="134"/>
      <c r="SZV47" s="134"/>
      <c r="SZW47" s="134"/>
      <c r="SZX47" s="134"/>
      <c r="SZY47" s="134"/>
      <c r="SZZ47" s="134"/>
      <c r="TAA47" s="134"/>
      <c r="TAB47" s="134"/>
      <c r="TAC47" s="134"/>
      <c r="TAD47" s="134"/>
      <c r="TAE47" s="134"/>
      <c r="TAF47" s="134"/>
      <c r="TAG47" s="134"/>
      <c r="TAH47" s="134"/>
      <c r="TAI47" s="134"/>
      <c r="TAJ47" s="134"/>
      <c r="TAK47" s="134"/>
      <c r="TAL47" s="134"/>
      <c r="TAM47" s="134"/>
      <c r="TAN47" s="134"/>
      <c r="TAO47" s="134"/>
      <c r="TAP47" s="134"/>
      <c r="TAQ47" s="134"/>
      <c r="TAR47" s="134"/>
      <c r="TAS47" s="134"/>
      <c r="TAT47" s="134"/>
      <c r="TAU47" s="134"/>
      <c r="TAV47" s="134"/>
      <c r="TAW47" s="134"/>
      <c r="TAX47" s="134"/>
      <c r="TAY47" s="134"/>
      <c r="TAZ47" s="134"/>
      <c r="TBA47" s="134"/>
      <c r="TBB47" s="134"/>
      <c r="TBC47" s="134"/>
      <c r="TBD47" s="134"/>
      <c r="TBE47" s="134"/>
      <c r="TBF47" s="134"/>
      <c r="TBG47" s="134"/>
      <c r="TBH47" s="134"/>
      <c r="TBI47" s="134"/>
      <c r="TBJ47" s="134"/>
      <c r="TBK47" s="134"/>
      <c r="TBL47" s="134"/>
      <c r="TBM47" s="134"/>
      <c r="TBN47" s="134"/>
      <c r="TBO47" s="134"/>
      <c r="TBP47" s="134"/>
      <c r="TBQ47" s="134"/>
      <c r="TBR47" s="134"/>
      <c r="TBS47" s="134"/>
      <c r="TBT47" s="134"/>
      <c r="TBU47" s="134"/>
      <c r="TBV47" s="134"/>
      <c r="TBW47" s="134"/>
      <c r="TBX47" s="134"/>
      <c r="TBY47" s="134"/>
      <c r="TBZ47" s="134"/>
      <c r="TCA47" s="134"/>
      <c r="TCB47" s="134"/>
      <c r="TCC47" s="134"/>
      <c r="TCD47" s="134"/>
      <c r="TCE47" s="134"/>
      <c r="TCF47" s="134"/>
      <c r="TCG47" s="134"/>
      <c r="TCH47" s="134"/>
      <c r="TCI47" s="134"/>
      <c r="TCJ47" s="134"/>
      <c r="TCK47" s="134"/>
      <c r="TCL47" s="134"/>
      <c r="TCM47" s="134"/>
      <c r="TCN47" s="134"/>
      <c r="TCO47" s="134"/>
      <c r="TCP47" s="134"/>
      <c r="TCQ47" s="134"/>
      <c r="TCR47" s="134"/>
      <c r="TCS47" s="134"/>
      <c r="TCT47" s="134"/>
      <c r="TCU47" s="134"/>
      <c r="TCV47" s="134"/>
      <c r="TCW47" s="134"/>
      <c r="TCX47" s="134"/>
      <c r="TCY47" s="134"/>
      <c r="TCZ47" s="134"/>
      <c r="TDA47" s="134"/>
      <c r="TDB47" s="134"/>
      <c r="TDC47" s="134"/>
      <c r="TDD47" s="134"/>
      <c r="TDE47" s="134"/>
      <c r="TDF47" s="134"/>
      <c r="TDG47" s="134"/>
      <c r="TDH47" s="134"/>
      <c r="TDI47" s="134"/>
      <c r="TDJ47" s="134"/>
      <c r="TDK47" s="134"/>
      <c r="TDL47" s="134"/>
      <c r="TDM47" s="134"/>
      <c r="TDN47" s="134"/>
      <c r="TDO47" s="134"/>
      <c r="TDP47" s="134"/>
      <c r="TDQ47" s="134"/>
      <c r="TDR47" s="134"/>
      <c r="TDS47" s="134"/>
      <c r="TDT47" s="134"/>
      <c r="TDU47" s="134"/>
      <c r="TDV47" s="134"/>
      <c r="TDW47" s="134"/>
      <c r="TDX47" s="134"/>
      <c r="TDY47" s="134"/>
      <c r="TDZ47" s="134"/>
      <c r="TEA47" s="134"/>
      <c r="TEB47" s="134"/>
      <c r="TEC47" s="134"/>
      <c r="TED47" s="134"/>
      <c r="TEE47" s="134"/>
      <c r="TEF47" s="134"/>
      <c r="TEG47" s="134"/>
      <c r="TEH47" s="134"/>
      <c r="TEI47" s="134"/>
      <c r="TEJ47" s="134"/>
      <c r="TEK47" s="134"/>
      <c r="TEL47" s="134"/>
      <c r="TEM47" s="134"/>
      <c r="TEN47" s="134"/>
      <c r="TEO47" s="134"/>
      <c r="TEP47" s="134"/>
      <c r="TEQ47" s="134"/>
      <c r="TER47" s="134"/>
      <c r="TES47" s="134"/>
      <c r="TET47" s="134"/>
      <c r="TEU47" s="134"/>
      <c r="TEV47" s="134"/>
      <c r="TEW47" s="134"/>
      <c r="TEX47" s="134"/>
      <c r="TEY47" s="134"/>
      <c r="TEZ47" s="134"/>
      <c r="TFA47" s="134"/>
      <c r="TFB47" s="134"/>
      <c r="TFC47" s="134"/>
      <c r="TFD47" s="134"/>
      <c r="TFE47" s="134"/>
      <c r="TFF47" s="134"/>
      <c r="TFG47" s="134"/>
      <c r="TFH47" s="134"/>
      <c r="TFI47" s="134"/>
      <c r="TFJ47" s="134"/>
      <c r="TFK47" s="134"/>
      <c r="TFL47" s="134"/>
      <c r="TFM47" s="134"/>
      <c r="TFN47" s="134"/>
      <c r="TFO47" s="134"/>
      <c r="TFP47" s="134"/>
      <c r="TFQ47" s="134"/>
      <c r="TFR47" s="134"/>
      <c r="TFS47" s="134"/>
      <c r="TFT47" s="134"/>
      <c r="TFU47" s="134"/>
      <c r="TFV47" s="134"/>
      <c r="TFW47" s="134"/>
      <c r="TFX47" s="134"/>
      <c r="TFY47" s="134"/>
      <c r="TFZ47" s="134"/>
      <c r="TGA47" s="134"/>
      <c r="TGB47" s="134"/>
      <c r="TGC47" s="134"/>
      <c r="TGD47" s="134"/>
      <c r="TGE47" s="134"/>
      <c r="TGF47" s="134"/>
      <c r="TGG47" s="134"/>
      <c r="TGH47" s="134"/>
      <c r="TGI47" s="134"/>
      <c r="TGJ47" s="134"/>
      <c r="TGK47" s="134"/>
      <c r="TGL47" s="134"/>
      <c r="TGM47" s="134"/>
      <c r="TGN47" s="134"/>
      <c r="TGO47" s="134"/>
      <c r="TGP47" s="134"/>
      <c r="TGQ47" s="134"/>
      <c r="TGR47" s="134"/>
      <c r="TGS47" s="134"/>
      <c r="TGT47" s="134"/>
      <c r="TGU47" s="134"/>
      <c r="TGV47" s="134"/>
      <c r="TGW47" s="134"/>
      <c r="TGX47" s="134"/>
      <c r="TGY47" s="134"/>
      <c r="TGZ47" s="134"/>
      <c r="THA47" s="134"/>
      <c r="THB47" s="134"/>
      <c r="THC47" s="134"/>
      <c r="THD47" s="134"/>
      <c r="THE47" s="134"/>
      <c r="THF47" s="134"/>
      <c r="THG47" s="134"/>
      <c r="THH47" s="134"/>
      <c r="THI47" s="134"/>
      <c r="THJ47" s="134"/>
      <c r="THK47" s="134"/>
      <c r="THL47" s="134"/>
      <c r="THM47" s="134"/>
      <c r="THN47" s="134"/>
      <c r="THO47" s="134"/>
      <c r="THP47" s="134"/>
      <c r="THQ47" s="134"/>
      <c r="THR47" s="134"/>
      <c r="THS47" s="134"/>
      <c r="THT47" s="134"/>
      <c r="THU47" s="134"/>
      <c r="THV47" s="134"/>
      <c r="THW47" s="134"/>
      <c r="THX47" s="134"/>
      <c r="THY47" s="134"/>
      <c r="THZ47" s="134"/>
      <c r="TIA47" s="134"/>
      <c r="TIB47" s="134"/>
      <c r="TIC47" s="134"/>
      <c r="TID47" s="134"/>
      <c r="TIE47" s="134"/>
      <c r="TIF47" s="134"/>
      <c r="TIG47" s="134"/>
      <c r="TIH47" s="134"/>
      <c r="TII47" s="134"/>
      <c r="TIJ47" s="134"/>
      <c r="TIK47" s="134"/>
      <c r="TIL47" s="134"/>
      <c r="TIM47" s="134"/>
      <c r="TIN47" s="134"/>
      <c r="TIO47" s="134"/>
      <c r="TIP47" s="134"/>
      <c r="TIQ47" s="134"/>
      <c r="TIR47" s="134"/>
      <c r="TIS47" s="134"/>
      <c r="TIT47" s="134"/>
      <c r="TIU47" s="134"/>
      <c r="TIV47" s="134"/>
      <c r="TIW47" s="134"/>
      <c r="TIX47" s="134"/>
      <c r="TIY47" s="134"/>
      <c r="TIZ47" s="134"/>
      <c r="TJA47" s="134"/>
      <c r="TJB47" s="134"/>
      <c r="TJC47" s="134"/>
      <c r="TJD47" s="134"/>
      <c r="TJE47" s="134"/>
      <c r="TJF47" s="134"/>
      <c r="TJG47" s="134"/>
      <c r="TJH47" s="134"/>
      <c r="TJI47" s="134"/>
      <c r="TJJ47" s="134"/>
      <c r="TJK47" s="134"/>
      <c r="TJL47" s="134"/>
      <c r="TJM47" s="134"/>
      <c r="TJN47" s="134"/>
      <c r="TJO47" s="134"/>
      <c r="TJP47" s="134"/>
      <c r="TJQ47" s="134"/>
      <c r="TJR47" s="134"/>
      <c r="TJS47" s="134"/>
      <c r="TJT47" s="134"/>
      <c r="TJU47" s="134"/>
      <c r="TJV47" s="134"/>
      <c r="TJW47" s="134"/>
      <c r="TJX47" s="134"/>
      <c r="TJY47" s="134"/>
      <c r="TJZ47" s="134"/>
      <c r="TKA47" s="134"/>
      <c r="TKB47" s="134"/>
      <c r="TKC47" s="134"/>
      <c r="TKD47" s="134"/>
      <c r="TKE47" s="134"/>
      <c r="TKF47" s="134"/>
      <c r="TKG47" s="134"/>
      <c r="TKH47" s="134"/>
      <c r="TKI47" s="134"/>
      <c r="TKJ47" s="134"/>
      <c r="TKK47" s="134"/>
      <c r="TKL47" s="134"/>
      <c r="TKM47" s="134"/>
      <c r="TKN47" s="134"/>
      <c r="TKO47" s="134"/>
      <c r="TKP47" s="134"/>
      <c r="TKQ47" s="134"/>
      <c r="TKR47" s="134"/>
      <c r="TKS47" s="134"/>
      <c r="TKT47" s="134"/>
      <c r="TKU47" s="134"/>
      <c r="TKV47" s="134"/>
      <c r="TKW47" s="134"/>
      <c r="TKX47" s="134"/>
      <c r="TKY47" s="134"/>
      <c r="TKZ47" s="134"/>
      <c r="TLA47" s="134"/>
      <c r="TLB47" s="134"/>
      <c r="TLC47" s="134"/>
      <c r="TLD47" s="134"/>
      <c r="TLE47" s="134"/>
      <c r="TLF47" s="134"/>
      <c r="TLG47" s="134"/>
      <c r="TLH47" s="134"/>
      <c r="TLI47" s="134"/>
      <c r="TLJ47" s="134"/>
      <c r="TLK47" s="134"/>
      <c r="TLL47" s="134"/>
      <c r="TLM47" s="134"/>
      <c r="TLN47" s="134"/>
      <c r="TLO47" s="134"/>
      <c r="TLP47" s="134"/>
      <c r="TLQ47" s="134"/>
      <c r="TLR47" s="134"/>
      <c r="TLS47" s="134"/>
      <c r="TLT47" s="134"/>
      <c r="TLU47" s="134"/>
      <c r="TLV47" s="134"/>
      <c r="TLW47" s="134"/>
      <c r="TLX47" s="134"/>
      <c r="TLY47" s="134"/>
      <c r="TLZ47" s="134"/>
      <c r="TMA47" s="134"/>
      <c r="TMB47" s="134"/>
      <c r="TMC47" s="134"/>
      <c r="TMD47" s="134"/>
      <c r="TME47" s="134"/>
      <c r="TMF47" s="134"/>
      <c r="TMG47" s="134"/>
      <c r="TMH47" s="134"/>
      <c r="TMI47" s="134"/>
      <c r="TMJ47" s="134"/>
      <c r="TMK47" s="134"/>
      <c r="TML47" s="134"/>
      <c r="TMM47" s="134"/>
      <c r="TMN47" s="134"/>
      <c r="TMO47" s="134"/>
      <c r="TMP47" s="134"/>
      <c r="TMQ47" s="134"/>
      <c r="TMR47" s="134"/>
      <c r="TMS47" s="134"/>
      <c r="TMT47" s="134"/>
      <c r="TMU47" s="134"/>
      <c r="TMV47" s="134"/>
      <c r="TMW47" s="134"/>
      <c r="TMX47" s="134"/>
      <c r="TMY47" s="134"/>
      <c r="TMZ47" s="134"/>
      <c r="TNA47" s="134"/>
      <c r="TNB47" s="134"/>
      <c r="TNC47" s="134"/>
      <c r="TND47" s="134"/>
      <c r="TNE47" s="134"/>
      <c r="TNF47" s="134"/>
      <c r="TNG47" s="134"/>
      <c r="TNH47" s="134"/>
      <c r="TNI47" s="134"/>
      <c r="TNJ47" s="134"/>
      <c r="TNK47" s="134"/>
      <c r="TNL47" s="134"/>
      <c r="TNM47" s="134"/>
      <c r="TNN47" s="134"/>
      <c r="TNO47" s="134"/>
      <c r="TNP47" s="134"/>
      <c r="TNQ47" s="134"/>
      <c r="TNR47" s="134"/>
      <c r="TNS47" s="134"/>
      <c r="TNT47" s="134"/>
      <c r="TNU47" s="134"/>
      <c r="TNV47" s="134"/>
      <c r="TNW47" s="134"/>
      <c r="TNX47" s="134"/>
      <c r="TNY47" s="134"/>
      <c r="TNZ47" s="134"/>
      <c r="TOA47" s="134"/>
      <c r="TOB47" s="134"/>
      <c r="TOC47" s="134"/>
      <c r="TOD47" s="134"/>
      <c r="TOE47" s="134"/>
      <c r="TOF47" s="134"/>
      <c r="TOG47" s="134"/>
      <c r="TOH47" s="134"/>
      <c r="TOI47" s="134"/>
      <c r="TOJ47" s="134"/>
      <c r="TOK47" s="134"/>
      <c r="TOL47" s="134"/>
      <c r="TOM47" s="134"/>
      <c r="TON47" s="134"/>
      <c r="TOO47" s="134"/>
      <c r="TOP47" s="134"/>
      <c r="TOQ47" s="134"/>
      <c r="TOR47" s="134"/>
      <c r="TOS47" s="134"/>
      <c r="TOT47" s="134"/>
      <c r="TOU47" s="134"/>
      <c r="TOV47" s="134"/>
      <c r="TOW47" s="134"/>
      <c r="TOX47" s="134"/>
      <c r="TOY47" s="134"/>
      <c r="TOZ47" s="134"/>
      <c r="TPA47" s="134"/>
      <c r="TPB47" s="134"/>
      <c r="TPC47" s="134"/>
      <c r="TPD47" s="134"/>
      <c r="TPE47" s="134"/>
      <c r="TPF47" s="134"/>
      <c r="TPG47" s="134"/>
      <c r="TPH47" s="134"/>
      <c r="TPI47" s="134"/>
      <c r="TPJ47" s="134"/>
      <c r="TPK47" s="134"/>
      <c r="TPL47" s="134"/>
      <c r="TPM47" s="134"/>
      <c r="TPN47" s="134"/>
      <c r="TPO47" s="134"/>
      <c r="TPP47" s="134"/>
      <c r="TPQ47" s="134"/>
      <c r="TPR47" s="134"/>
      <c r="TPS47" s="134"/>
      <c r="TPT47" s="134"/>
      <c r="TPU47" s="134"/>
      <c r="TPV47" s="134"/>
      <c r="TPW47" s="134"/>
      <c r="TPX47" s="134"/>
      <c r="TPY47" s="134"/>
      <c r="TPZ47" s="134"/>
      <c r="TQA47" s="134"/>
      <c r="TQB47" s="134"/>
      <c r="TQC47" s="134"/>
      <c r="TQD47" s="134"/>
      <c r="TQE47" s="134"/>
      <c r="TQF47" s="134"/>
      <c r="TQG47" s="134"/>
      <c r="TQH47" s="134"/>
      <c r="TQI47" s="134"/>
      <c r="TQJ47" s="134"/>
      <c r="TQK47" s="134"/>
      <c r="TQL47" s="134"/>
      <c r="TQM47" s="134"/>
      <c r="TQN47" s="134"/>
      <c r="TQO47" s="134"/>
      <c r="TQP47" s="134"/>
      <c r="TQQ47" s="134"/>
      <c r="TQR47" s="134"/>
      <c r="TQS47" s="134"/>
      <c r="TQT47" s="134"/>
      <c r="TQU47" s="134"/>
      <c r="TQV47" s="134"/>
      <c r="TQW47" s="134"/>
      <c r="TQX47" s="134"/>
      <c r="TQY47" s="134"/>
      <c r="TQZ47" s="134"/>
      <c r="TRA47" s="134"/>
      <c r="TRB47" s="134"/>
      <c r="TRC47" s="134"/>
      <c r="TRD47" s="134"/>
      <c r="TRE47" s="134"/>
      <c r="TRF47" s="134"/>
      <c r="TRG47" s="134"/>
      <c r="TRH47" s="134"/>
      <c r="TRI47" s="134"/>
      <c r="TRJ47" s="134"/>
      <c r="TRK47" s="134"/>
      <c r="TRL47" s="134"/>
      <c r="TRM47" s="134"/>
      <c r="TRN47" s="134"/>
      <c r="TRO47" s="134"/>
      <c r="TRP47" s="134"/>
      <c r="TRQ47" s="134"/>
      <c r="TRR47" s="134"/>
      <c r="TRS47" s="134"/>
      <c r="TRT47" s="134"/>
      <c r="TRU47" s="134"/>
      <c r="TRV47" s="134"/>
      <c r="TRW47" s="134"/>
      <c r="TRX47" s="134"/>
      <c r="TRY47" s="134"/>
      <c r="TRZ47" s="134"/>
      <c r="TSA47" s="134"/>
      <c r="TSB47" s="134"/>
      <c r="TSC47" s="134"/>
      <c r="TSD47" s="134"/>
      <c r="TSE47" s="134"/>
      <c r="TSF47" s="134"/>
      <c r="TSG47" s="134"/>
      <c r="TSH47" s="134"/>
      <c r="TSI47" s="134"/>
      <c r="TSJ47" s="134"/>
      <c r="TSK47" s="134"/>
      <c r="TSL47" s="134"/>
      <c r="TSM47" s="134"/>
      <c r="TSN47" s="134"/>
      <c r="TSO47" s="134"/>
      <c r="TSP47" s="134"/>
      <c r="TSQ47" s="134"/>
      <c r="TSR47" s="134"/>
      <c r="TSS47" s="134"/>
      <c r="TST47" s="134"/>
      <c r="TSU47" s="134"/>
      <c r="TSV47" s="134"/>
      <c r="TSW47" s="134"/>
      <c r="TSX47" s="134"/>
      <c r="TSY47" s="134"/>
      <c r="TSZ47" s="134"/>
      <c r="TTA47" s="134"/>
      <c r="TTB47" s="134"/>
      <c r="TTC47" s="134"/>
      <c r="TTD47" s="134"/>
      <c r="TTE47" s="134"/>
      <c r="TTF47" s="134"/>
      <c r="TTG47" s="134"/>
      <c r="TTH47" s="134"/>
      <c r="TTI47" s="134"/>
      <c r="TTJ47" s="134"/>
      <c r="TTK47" s="134"/>
      <c r="TTL47" s="134"/>
      <c r="TTM47" s="134"/>
      <c r="TTN47" s="134"/>
      <c r="TTO47" s="134"/>
      <c r="TTP47" s="134"/>
      <c r="TTQ47" s="134"/>
      <c r="TTR47" s="134"/>
      <c r="TTS47" s="134"/>
      <c r="TTT47" s="134"/>
      <c r="TTU47" s="134"/>
      <c r="TTV47" s="134"/>
      <c r="TTW47" s="134"/>
      <c r="TTX47" s="134"/>
      <c r="TTY47" s="134"/>
      <c r="TTZ47" s="134"/>
      <c r="TUA47" s="134"/>
      <c r="TUB47" s="134"/>
      <c r="TUC47" s="134"/>
      <c r="TUD47" s="134"/>
      <c r="TUE47" s="134"/>
      <c r="TUF47" s="134"/>
      <c r="TUG47" s="134"/>
      <c r="TUH47" s="134"/>
      <c r="TUI47" s="134"/>
      <c r="TUJ47" s="134"/>
      <c r="TUK47" s="134"/>
      <c r="TUL47" s="134"/>
      <c r="TUM47" s="134"/>
      <c r="TUN47" s="134"/>
      <c r="TUO47" s="134"/>
      <c r="TUP47" s="134"/>
      <c r="TUQ47" s="134"/>
      <c r="TUR47" s="134"/>
      <c r="TUS47" s="134"/>
      <c r="TUT47" s="134"/>
      <c r="TUU47" s="134"/>
      <c r="TUV47" s="134"/>
      <c r="TUW47" s="134"/>
      <c r="TUX47" s="134"/>
      <c r="TUY47" s="134"/>
      <c r="TUZ47" s="134"/>
      <c r="TVA47" s="134"/>
      <c r="TVB47" s="134"/>
      <c r="TVC47" s="134"/>
      <c r="TVD47" s="134"/>
      <c r="TVE47" s="134"/>
      <c r="TVF47" s="134"/>
      <c r="TVG47" s="134"/>
      <c r="TVH47" s="134"/>
      <c r="TVI47" s="134"/>
      <c r="TVJ47" s="134"/>
      <c r="TVK47" s="134"/>
      <c r="TVL47" s="134"/>
      <c r="TVM47" s="134"/>
      <c r="TVN47" s="134"/>
      <c r="TVO47" s="134"/>
      <c r="TVP47" s="134"/>
      <c r="TVQ47" s="134"/>
      <c r="TVR47" s="134"/>
      <c r="TVS47" s="134"/>
      <c r="TVT47" s="134"/>
      <c r="TVU47" s="134"/>
      <c r="TVV47" s="134"/>
      <c r="TVW47" s="134"/>
      <c r="TVX47" s="134"/>
      <c r="TVY47" s="134"/>
      <c r="TVZ47" s="134"/>
      <c r="TWA47" s="134"/>
      <c r="TWB47" s="134"/>
      <c r="TWC47" s="134"/>
      <c r="TWD47" s="134"/>
      <c r="TWE47" s="134"/>
      <c r="TWF47" s="134"/>
      <c r="TWG47" s="134"/>
      <c r="TWH47" s="134"/>
      <c r="TWI47" s="134"/>
      <c r="TWJ47" s="134"/>
      <c r="TWK47" s="134"/>
      <c r="TWL47" s="134"/>
      <c r="TWM47" s="134"/>
      <c r="TWN47" s="134"/>
      <c r="TWO47" s="134"/>
      <c r="TWP47" s="134"/>
      <c r="TWQ47" s="134"/>
      <c r="TWR47" s="134"/>
      <c r="TWS47" s="134"/>
      <c r="TWT47" s="134"/>
      <c r="TWU47" s="134"/>
      <c r="TWV47" s="134"/>
      <c r="TWW47" s="134"/>
      <c r="TWX47" s="134"/>
      <c r="TWY47" s="134"/>
      <c r="TWZ47" s="134"/>
      <c r="TXA47" s="134"/>
      <c r="TXB47" s="134"/>
      <c r="TXC47" s="134"/>
      <c r="TXD47" s="134"/>
      <c r="TXE47" s="134"/>
      <c r="TXF47" s="134"/>
      <c r="TXG47" s="134"/>
      <c r="TXH47" s="134"/>
      <c r="TXI47" s="134"/>
      <c r="TXJ47" s="134"/>
      <c r="TXK47" s="134"/>
      <c r="TXL47" s="134"/>
      <c r="TXM47" s="134"/>
      <c r="TXN47" s="134"/>
      <c r="TXO47" s="134"/>
      <c r="TXP47" s="134"/>
      <c r="TXQ47" s="134"/>
      <c r="TXR47" s="134"/>
      <c r="TXS47" s="134"/>
      <c r="TXT47" s="134"/>
      <c r="TXU47" s="134"/>
      <c r="TXV47" s="134"/>
      <c r="TXW47" s="134"/>
      <c r="TXX47" s="134"/>
      <c r="TXY47" s="134"/>
      <c r="TXZ47" s="134"/>
      <c r="TYA47" s="134"/>
      <c r="TYB47" s="134"/>
      <c r="TYC47" s="134"/>
      <c r="TYD47" s="134"/>
      <c r="TYE47" s="134"/>
      <c r="TYF47" s="134"/>
      <c r="TYG47" s="134"/>
      <c r="TYH47" s="134"/>
      <c r="TYI47" s="134"/>
      <c r="TYJ47" s="134"/>
      <c r="TYK47" s="134"/>
      <c r="TYL47" s="134"/>
      <c r="TYM47" s="134"/>
      <c r="TYN47" s="134"/>
      <c r="TYO47" s="134"/>
      <c r="TYP47" s="134"/>
      <c r="TYQ47" s="134"/>
      <c r="TYR47" s="134"/>
      <c r="TYS47" s="134"/>
      <c r="TYT47" s="134"/>
      <c r="TYU47" s="134"/>
      <c r="TYV47" s="134"/>
      <c r="TYW47" s="134"/>
      <c r="TYX47" s="134"/>
      <c r="TYY47" s="134"/>
      <c r="TYZ47" s="134"/>
      <c r="TZA47" s="134"/>
      <c r="TZB47" s="134"/>
      <c r="TZC47" s="134"/>
      <c r="TZD47" s="134"/>
      <c r="TZE47" s="134"/>
      <c r="TZF47" s="134"/>
      <c r="TZG47" s="134"/>
      <c r="TZH47" s="134"/>
      <c r="TZI47" s="134"/>
      <c r="TZJ47" s="134"/>
      <c r="TZK47" s="134"/>
      <c r="TZL47" s="134"/>
      <c r="TZM47" s="134"/>
      <c r="TZN47" s="134"/>
      <c r="TZO47" s="134"/>
      <c r="TZP47" s="134"/>
      <c r="TZQ47" s="134"/>
      <c r="TZR47" s="134"/>
      <c r="TZS47" s="134"/>
      <c r="TZT47" s="134"/>
      <c r="TZU47" s="134"/>
      <c r="TZV47" s="134"/>
      <c r="TZW47" s="134"/>
      <c r="TZX47" s="134"/>
      <c r="TZY47" s="134"/>
      <c r="TZZ47" s="134"/>
      <c r="UAA47" s="134"/>
      <c r="UAB47" s="134"/>
      <c r="UAC47" s="134"/>
      <c r="UAD47" s="134"/>
      <c r="UAE47" s="134"/>
      <c r="UAF47" s="134"/>
      <c r="UAG47" s="134"/>
      <c r="UAH47" s="134"/>
      <c r="UAI47" s="134"/>
      <c r="UAJ47" s="134"/>
      <c r="UAK47" s="134"/>
      <c r="UAL47" s="134"/>
      <c r="UAM47" s="134"/>
      <c r="UAN47" s="134"/>
      <c r="UAO47" s="134"/>
      <c r="UAP47" s="134"/>
      <c r="UAQ47" s="134"/>
      <c r="UAR47" s="134"/>
      <c r="UAS47" s="134"/>
      <c r="UAT47" s="134"/>
      <c r="UAU47" s="134"/>
      <c r="UAV47" s="134"/>
      <c r="UAW47" s="134"/>
      <c r="UAX47" s="134"/>
      <c r="UAY47" s="134"/>
      <c r="UAZ47" s="134"/>
      <c r="UBA47" s="134"/>
      <c r="UBB47" s="134"/>
      <c r="UBC47" s="134"/>
      <c r="UBD47" s="134"/>
      <c r="UBE47" s="134"/>
      <c r="UBF47" s="134"/>
      <c r="UBG47" s="134"/>
      <c r="UBH47" s="134"/>
      <c r="UBI47" s="134"/>
      <c r="UBJ47" s="134"/>
      <c r="UBK47" s="134"/>
      <c r="UBL47" s="134"/>
      <c r="UBM47" s="134"/>
      <c r="UBN47" s="134"/>
      <c r="UBO47" s="134"/>
      <c r="UBP47" s="134"/>
      <c r="UBQ47" s="134"/>
      <c r="UBR47" s="134"/>
      <c r="UBS47" s="134"/>
      <c r="UBT47" s="134"/>
      <c r="UBU47" s="134"/>
      <c r="UBV47" s="134"/>
      <c r="UBW47" s="134"/>
      <c r="UBX47" s="134"/>
      <c r="UBY47" s="134"/>
      <c r="UBZ47" s="134"/>
      <c r="UCA47" s="134"/>
      <c r="UCB47" s="134"/>
      <c r="UCC47" s="134"/>
      <c r="UCD47" s="134"/>
      <c r="UCE47" s="134"/>
      <c r="UCF47" s="134"/>
      <c r="UCG47" s="134"/>
      <c r="UCH47" s="134"/>
      <c r="UCI47" s="134"/>
      <c r="UCJ47" s="134"/>
      <c r="UCK47" s="134"/>
      <c r="UCL47" s="134"/>
      <c r="UCM47" s="134"/>
      <c r="UCN47" s="134"/>
      <c r="UCO47" s="134"/>
      <c r="UCP47" s="134"/>
      <c r="UCQ47" s="134"/>
      <c r="UCR47" s="134"/>
      <c r="UCS47" s="134"/>
      <c r="UCT47" s="134"/>
      <c r="UCU47" s="134"/>
      <c r="UCV47" s="134"/>
      <c r="UCW47" s="134"/>
      <c r="UCX47" s="134"/>
      <c r="UCY47" s="134"/>
      <c r="UCZ47" s="134"/>
      <c r="UDA47" s="134"/>
      <c r="UDB47" s="134"/>
      <c r="UDC47" s="134"/>
      <c r="UDD47" s="134"/>
      <c r="UDE47" s="134"/>
      <c r="UDF47" s="134"/>
      <c r="UDG47" s="134"/>
      <c r="UDH47" s="134"/>
      <c r="UDI47" s="134"/>
      <c r="UDJ47" s="134"/>
      <c r="UDK47" s="134"/>
      <c r="UDL47" s="134"/>
      <c r="UDM47" s="134"/>
      <c r="UDN47" s="134"/>
      <c r="UDO47" s="134"/>
      <c r="UDP47" s="134"/>
      <c r="UDQ47" s="134"/>
      <c r="UDR47" s="134"/>
      <c r="UDS47" s="134"/>
      <c r="UDT47" s="134"/>
      <c r="UDU47" s="134"/>
      <c r="UDV47" s="134"/>
      <c r="UDW47" s="134"/>
      <c r="UDX47" s="134"/>
      <c r="UDY47" s="134"/>
      <c r="UDZ47" s="134"/>
      <c r="UEA47" s="134"/>
      <c r="UEB47" s="134"/>
      <c r="UEC47" s="134"/>
      <c r="UED47" s="134"/>
      <c r="UEE47" s="134"/>
      <c r="UEF47" s="134"/>
      <c r="UEG47" s="134"/>
      <c r="UEH47" s="134"/>
      <c r="UEI47" s="134"/>
      <c r="UEJ47" s="134"/>
      <c r="UEK47" s="134"/>
      <c r="UEL47" s="134"/>
      <c r="UEM47" s="134"/>
      <c r="UEN47" s="134"/>
      <c r="UEO47" s="134"/>
      <c r="UEP47" s="134"/>
      <c r="UEQ47" s="134"/>
      <c r="UER47" s="134"/>
      <c r="UES47" s="134"/>
      <c r="UET47" s="134"/>
      <c r="UEU47" s="134"/>
      <c r="UEV47" s="134"/>
      <c r="UEW47" s="134"/>
      <c r="UEX47" s="134"/>
      <c r="UEY47" s="134"/>
      <c r="UEZ47" s="134"/>
      <c r="UFA47" s="134"/>
      <c r="UFB47" s="134"/>
      <c r="UFC47" s="134"/>
      <c r="UFD47" s="134"/>
      <c r="UFE47" s="134"/>
      <c r="UFF47" s="134"/>
      <c r="UFG47" s="134"/>
      <c r="UFH47" s="134"/>
      <c r="UFI47" s="134"/>
      <c r="UFJ47" s="134"/>
      <c r="UFK47" s="134"/>
      <c r="UFL47" s="134"/>
      <c r="UFM47" s="134"/>
      <c r="UFN47" s="134"/>
      <c r="UFO47" s="134"/>
      <c r="UFP47" s="134"/>
      <c r="UFQ47" s="134"/>
      <c r="UFR47" s="134"/>
      <c r="UFS47" s="134"/>
      <c r="UFT47" s="134"/>
      <c r="UFU47" s="134"/>
      <c r="UFV47" s="134"/>
      <c r="UFW47" s="134"/>
      <c r="UFX47" s="134"/>
      <c r="UFY47" s="134"/>
      <c r="UFZ47" s="134"/>
      <c r="UGA47" s="134"/>
      <c r="UGB47" s="134"/>
      <c r="UGC47" s="134"/>
      <c r="UGD47" s="134"/>
      <c r="UGE47" s="134"/>
      <c r="UGF47" s="134"/>
      <c r="UGG47" s="134"/>
      <c r="UGH47" s="134"/>
      <c r="UGI47" s="134"/>
      <c r="UGJ47" s="134"/>
      <c r="UGK47" s="134"/>
      <c r="UGL47" s="134"/>
      <c r="UGM47" s="134"/>
      <c r="UGN47" s="134"/>
      <c r="UGO47" s="134"/>
      <c r="UGP47" s="134"/>
      <c r="UGQ47" s="134"/>
      <c r="UGR47" s="134"/>
      <c r="UGS47" s="134"/>
      <c r="UGT47" s="134"/>
      <c r="UGU47" s="134"/>
      <c r="UGV47" s="134"/>
      <c r="UGW47" s="134"/>
      <c r="UGX47" s="134"/>
      <c r="UGY47" s="134"/>
      <c r="UGZ47" s="134"/>
      <c r="UHA47" s="134"/>
      <c r="UHB47" s="134"/>
      <c r="UHC47" s="134"/>
      <c r="UHD47" s="134"/>
      <c r="UHE47" s="134"/>
      <c r="UHF47" s="134"/>
      <c r="UHG47" s="134"/>
      <c r="UHH47" s="134"/>
      <c r="UHI47" s="134"/>
      <c r="UHJ47" s="134"/>
      <c r="UHK47" s="134"/>
      <c r="UHL47" s="134"/>
      <c r="UHM47" s="134"/>
      <c r="UHN47" s="134"/>
      <c r="UHO47" s="134"/>
      <c r="UHP47" s="134"/>
      <c r="UHQ47" s="134"/>
      <c r="UHR47" s="134"/>
      <c r="UHS47" s="134"/>
      <c r="UHT47" s="134"/>
      <c r="UHU47" s="134"/>
      <c r="UHV47" s="134"/>
      <c r="UHW47" s="134"/>
      <c r="UHX47" s="134"/>
      <c r="UHY47" s="134"/>
      <c r="UHZ47" s="134"/>
      <c r="UIA47" s="134"/>
      <c r="UIB47" s="134"/>
      <c r="UIC47" s="134"/>
      <c r="UID47" s="134"/>
      <c r="UIE47" s="134"/>
      <c r="UIF47" s="134"/>
      <c r="UIG47" s="134"/>
      <c r="UIH47" s="134"/>
      <c r="UII47" s="134"/>
      <c r="UIJ47" s="134"/>
      <c r="UIK47" s="134"/>
      <c r="UIL47" s="134"/>
      <c r="UIM47" s="134"/>
      <c r="UIN47" s="134"/>
      <c r="UIO47" s="134"/>
      <c r="UIP47" s="134"/>
      <c r="UIQ47" s="134"/>
      <c r="UIR47" s="134"/>
      <c r="UIS47" s="134"/>
      <c r="UIT47" s="134"/>
      <c r="UIU47" s="134"/>
      <c r="UIV47" s="134"/>
      <c r="UIW47" s="134"/>
      <c r="UIX47" s="134"/>
      <c r="UIY47" s="134"/>
      <c r="UIZ47" s="134"/>
      <c r="UJA47" s="134"/>
      <c r="UJB47" s="134"/>
      <c r="UJC47" s="134"/>
      <c r="UJD47" s="134"/>
      <c r="UJE47" s="134"/>
      <c r="UJF47" s="134"/>
      <c r="UJG47" s="134"/>
      <c r="UJH47" s="134"/>
      <c r="UJI47" s="134"/>
      <c r="UJJ47" s="134"/>
      <c r="UJK47" s="134"/>
      <c r="UJL47" s="134"/>
      <c r="UJM47" s="134"/>
      <c r="UJN47" s="134"/>
      <c r="UJO47" s="134"/>
      <c r="UJP47" s="134"/>
      <c r="UJQ47" s="134"/>
      <c r="UJR47" s="134"/>
      <c r="UJS47" s="134"/>
      <c r="UJT47" s="134"/>
      <c r="UJU47" s="134"/>
      <c r="UJV47" s="134"/>
      <c r="UJW47" s="134"/>
      <c r="UJX47" s="134"/>
      <c r="UJY47" s="134"/>
      <c r="UJZ47" s="134"/>
      <c r="UKA47" s="134"/>
      <c r="UKB47" s="134"/>
      <c r="UKC47" s="134"/>
      <c r="UKD47" s="134"/>
      <c r="UKE47" s="134"/>
      <c r="UKF47" s="134"/>
      <c r="UKG47" s="134"/>
      <c r="UKH47" s="134"/>
      <c r="UKI47" s="134"/>
      <c r="UKJ47" s="134"/>
      <c r="UKK47" s="134"/>
      <c r="UKL47" s="134"/>
      <c r="UKM47" s="134"/>
      <c r="UKN47" s="134"/>
      <c r="UKO47" s="134"/>
      <c r="UKP47" s="134"/>
      <c r="UKQ47" s="134"/>
      <c r="UKR47" s="134"/>
      <c r="UKS47" s="134"/>
      <c r="UKT47" s="134"/>
      <c r="UKU47" s="134"/>
      <c r="UKV47" s="134"/>
      <c r="UKW47" s="134"/>
      <c r="UKX47" s="134"/>
      <c r="UKY47" s="134"/>
      <c r="UKZ47" s="134"/>
      <c r="ULA47" s="134"/>
      <c r="ULB47" s="134"/>
      <c r="ULC47" s="134"/>
      <c r="ULD47" s="134"/>
      <c r="ULE47" s="134"/>
      <c r="ULF47" s="134"/>
      <c r="ULG47" s="134"/>
      <c r="ULH47" s="134"/>
      <c r="ULI47" s="134"/>
      <c r="ULJ47" s="134"/>
      <c r="ULK47" s="134"/>
      <c r="ULL47" s="134"/>
      <c r="ULM47" s="134"/>
      <c r="ULN47" s="134"/>
      <c r="ULO47" s="134"/>
      <c r="ULP47" s="134"/>
      <c r="ULQ47" s="134"/>
      <c r="ULR47" s="134"/>
      <c r="ULS47" s="134"/>
      <c r="ULT47" s="134"/>
      <c r="ULU47" s="134"/>
      <c r="ULV47" s="134"/>
      <c r="ULW47" s="134"/>
      <c r="ULX47" s="134"/>
      <c r="ULY47" s="134"/>
      <c r="ULZ47" s="134"/>
      <c r="UMA47" s="134"/>
      <c r="UMB47" s="134"/>
      <c r="UMC47" s="134"/>
      <c r="UMD47" s="134"/>
      <c r="UME47" s="134"/>
      <c r="UMF47" s="134"/>
      <c r="UMG47" s="134"/>
      <c r="UMH47" s="134"/>
      <c r="UMI47" s="134"/>
      <c r="UMJ47" s="134"/>
      <c r="UMK47" s="134"/>
      <c r="UML47" s="134"/>
      <c r="UMM47" s="134"/>
      <c r="UMN47" s="134"/>
      <c r="UMO47" s="134"/>
      <c r="UMP47" s="134"/>
      <c r="UMQ47" s="134"/>
      <c r="UMR47" s="134"/>
      <c r="UMS47" s="134"/>
      <c r="UMT47" s="134"/>
      <c r="UMU47" s="134"/>
      <c r="UMV47" s="134"/>
      <c r="UMW47" s="134"/>
      <c r="UMX47" s="134"/>
      <c r="UMY47" s="134"/>
      <c r="UMZ47" s="134"/>
      <c r="UNA47" s="134"/>
      <c r="UNB47" s="134"/>
      <c r="UNC47" s="134"/>
      <c r="UND47" s="134"/>
      <c r="UNE47" s="134"/>
      <c r="UNF47" s="134"/>
      <c r="UNG47" s="134"/>
      <c r="UNH47" s="134"/>
      <c r="UNI47" s="134"/>
      <c r="UNJ47" s="134"/>
      <c r="UNK47" s="134"/>
      <c r="UNL47" s="134"/>
      <c r="UNM47" s="134"/>
      <c r="UNN47" s="134"/>
      <c r="UNO47" s="134"/>
      <c r="UNP47" s="134"/>
      <c r="UNQ47" s="134"/>
      <c r="UNR47" s="134"/>
      <c r="UNS47" s="134"/>
      <c r="UNT47" s="134"/>
      <c r="UNU47" s="134"/>
      <c r="UNV47" s="134"/>
      <c r="UNW47" s="134"/>
      <c r="UNX47" s="134"/>
      <c r="UNY47" s="134"/>
      <c r="UNZ47" s="134"/>
      <c r="UOA47" s="134"/>
      <c r="UOB47" s="134"/>
      <c r="UOC47" s="134"/>
      <c r="UOD47" s="134"/>
      <c r="UOE47" s="134"/>
      <c r="UOF47" s="134"/>
      <c r="UOG47" s="134"/>
      <c r="UOH47" s="134"/>
      <c r="UOI47" s="134"/>
      <c r="UOJ47" s="134"/>
      <c r="UOK47" s="134"/>
      <c r="UOL47" s="134"/>
      <c r="UOM47" s="134"/>
      <c r="UON47" s="134"/>
      <c r="UOO47" s="134"/>
      <c r="UOP47" s="134"/>
      <c r="UOQ47" s="134"/>
      <c r="UOR47" s="134"/>
      <c r="UOS47" s="134"/>
      <c r="UOT47" s="134"/>
      <c r="UOU47" s="134"/>
      <c r="UOV47" s="134"/>
      <c r="UOW47" s="134"/>
      <c r="UOX47" s="134"/>
      <c r="UOY47" s="134"/>
      <c r="UOZ47" s="134"/>
      <c r="UPA47" s="134"/>
      <c r="UPB47" s="134"/>
      <c r="UPC47" s="134"/>
      <c r="UPD47" s="134"/>
      <c r="UPE47" s="134"/>
      <c r="UPF47" s="134"/>
      <c r="UPG47" s="134"/>
      <c r="UPH47" s="134"/>
      <c r="UPI47" s="134"/>
      <c r="UPJ47" s="134"/>
      <c r="UPK47" s="134"/>
      <c r="UPL47" s="134"/>
      <c r="UPM47" s="134"/>
      <c r="UPN47" s="134"/>
      <c r="UPO47" s="134"/>
      <c r="UPP47" s="134"/>
      <c r="UPQ47" s="134"/>
      <c r="UPR47" s="134"/>
      <c r="UPS47" s="134"/>
      <c r="UPT47" s="134"/>
      <c r="UPU47" s="134"/>
      <c r="UPV47" s="134"/>
      <c r="UPW47" s="134"/>
      <c r="UPX47" s="134"/>
      <c r="UPY47" s="134"/>
      <c r="UPZ47" s="134"/>
      <c r="UQA47" s="134"/>
      <c r="UQB47" s="134"/>
      <c r="UQC47" s="134"/>
      <c r="UQD47" s="134"/>
      <c r="UQE47" s="134"/>
      <c r="UQF47" s="134"/>
      <c r="UQG47" s="134"/>
      <c r="UQH47" s="134"/>
      <c r="UQI47" s="134"/>
      <c r="UQJ47" s="134"/>
      <c r="UQK47" s="134"/>
      <c r="UQL47" s="134"/>
      <c r="UQM47" s="134"/>
      <c r="UQN47" s="134"/>
      <c r="UQO47" s="134"/>
      <c r="UQP47" s="134"/>
      <c r="UQQ47" s="134"/>
      <c r="UQR47" s="134"/>
      <c r="UQS47" s="134"/>
      <c r="UQT47" s="134"/>
      <c r="UQU47" s="134"/>
      <c r="UQV47" s="134"/>
      <c r="UQW47" s="134"/>
      <c r="UQX47" s="134"/>
      <c r="UQY47" s="134"/>
      <c r="UQZ47" s="134"/>
      <c r="URA47" s="134"/>
      <c r="URB47" s="134"/>
      <c r="URC47" s="134"/>
      <c r="URD47" s="134"/>
      <c r="URE47" s="134"/>
      <c r="URF47" s="134"/>
      <c r="URG47" s="134"/>
      <c r="URH47" s="134"/>
      <c r="URI47" s="134"/>
      <c r="URJ47" s="134"/>
      <c r="URK47" s="134"/>
      <c r="URL47" s="134"/>
      <c r="URM47" s="134"/>
      <c r="URN47" s="134"/>
      <c r="URO47" s="134"/>
      <c r="URP47" s="134"/>
      <c r="URQ47" s="134"/>
      <c r="URR47" s="134"/>
      <c r="URS47" s="134"/>
      <c r="URT47" s="134"/>
      <c r="URU47" s="134"/>
      <c r="URV47" s="134"/>
      <c r="URW47" s="134"/>
      <c r="URX47" s="134"/>
      <c r="URY47" s="134"/>
      <c r="URZ47" s="134"/>
      <c r="USA47" s="134"/>
      <c r="USB47" s="134"/>
      <c r="USC47" s="134"/>
      <c r="USD47" s="134"/>
      <c r="USE47" s="134"/>
      <c r="USF47" s="134"/>
      <c r="USG47" s="134"/>
      <c r="USH47" s="134"/>
      <c r="USI47" s="134"/>
      <c r="USJ47" s="134"/>
      <c r="USK47" s="134"/>
      <c r="USL47" s="134"/>
      <c r="USM47" s="134"/>
      <c r="USN47" s="134"/>
      <c r="USO47" s="134"/>
      <c r="USP47" s="134"/>
      <c r="USQ47" s="134"/>
      <c r="USR47" s="134"/>
      <c r="USS47" s="134"/>
      <c r="UST47" s="134"/>
      <c r="USU47" s="134"/>
      <c r="USV47" s="134"/>
      <c r="USW47" s="134"/>
      <c r="USX47" s="134"/>
      <c r="USY47" s="134"/>
      <c r="USZ47" s="134"/>
      <c r="UTA47" s="134"/>
      <c r="UTB47" s="134"/>
      <c r="UTC47" s="134"/>
      <c r="UTD47" s="134"/>
      <c r="UTE47" s="134"/>
      <c r="UTF47" s="134"/>
      <c r="UTG47" s="134"/>
      <c r="UTH47" s="134"/>
      <c r="UTI47" s="134"/>
      <c r="UTJ47" s="134"/>
      <c r="UTK47" s="134"/>
      <c r="UTL47" s="134"/>
      <c r="UTM47" s="134"/>
      <c r="UTN47" s="134"/>
      <c r="UTO47" s="134"/>
      <c r="UTP47" s="134"/>
      <c r="UTQ47" s="134"/>
      <c r="UTR47" s="134"/>
      <c r="UTS47" s="134"/>
      <c r="UTT47" s="134"/>
      <c r="UTU47" s="134"/>
      <c r="UTV47" s="134"/>
      <c r="UTW47" s="134"/>
      <c r="UTX47" s="134"/>
      <c r="UTY47" s="134"/>
      <c r="UTZ47" s="134"/>
      <c r="UUA47" s="134"/>
      <c r="UUB47" s="134"/>
      <c r="UUC47" s="134"/>
      <c r="UUD47" s="134"/>
      <c r="UUE47" s="134"/>
      <c r="UUF47" s="134"/>
      <c r="UUG47" s="134"/>
      <c r="UUH47" s="134"/>
      <c r="UUI47" s="134"/>
      <c r="UUJ47" s="134"/>
      <c r="UUK47" s="134"/>
      <c r="UUL47" s="134"/>
      <c r="UUM47" s="134"/>
      <c r="UUN47" s="134"/>
      <c r="UUO47" s="134"/>
      <c r="UUP47" s="134"/>
      <c r="UUQ47" s="134"/>
      <c r="UUR47" s="134"/>
      <c r="UUS47" s="134"/>
      <c r="UUT47" s="134"/>
      <c r="UUU47" s="134"/>
      <c r="UUV47" s="134"/>
      <c r="UUW47" s="134"/>
      <c r="UUX47" s="134"/>
      <c r="UUY47" s="134"/>
      <c r="UUZ47" s="134"/>
      <c r="UVA47" s="134"/>
      <c r="UVB47" s="134"/>
      <c r="UVC47" s="134"/>
      <c r="UVD47" s="134"/>
      <c r="UVE47" s="134"/>
      <c r="UVF47" s="134"/>
      <c r="UVG47" s="134"/>
      <c r="UVH47" s="134"/>
      <c r="UVI47" s="134"/>
      <c r="UVJ47" s="134"/>
      <c r="UVK47" s="134"/>
      <c r="UVL47" s="134"/>
      <c r="UVM47" s="134"/>
      <c r="UVN47" s="134"/>
      <c r="UVO47" s="134"/>
      <c r="UVP47" s="134"/>
      <c r="UVQ47" s="134"/>
      <c r="UVR47" s="134"/>
      <c r="UVS47" s="134"/>
      <c r="UVT47" s="134"/>
      <c r="UVU47" s="134"/>
      <c r="UVV47" s="134"/>
      <c r="UVW47" s="134"/>
      <c r="UVX47" s="134"/>
      <c r="UVY47" s="134"/>
      <c r="UVZ47" s="134"/>
      <c r="UWA47" s="134"/>
      <c r="UWB47" s="134"/>
      <c r="UWC47" s="134"/>
      <c r="UWD47" s="134"/>
      <c r="UWE47" s="134"/>
      <c r="UWF47" s="134"/>
      <c r="UWG47" s="134"/>
      <c r="UWH47" s="134"/>
      <c r="UWI47" s="134"/>
      <c r="UWJ47" s="134"/>
      <c r="UWK47" s="134"/>
      <c r="UWL47" s="134"/>
      <c r="UWM47" s="134"/>
      <c r="UWN47" s="134"/>
      <c r="UWO47" s="134"/>
      <c r="UWP47" s="134"/>
      <c r="UWQ47" s="134"/>
      <c r="UWR47" s="134"/>
      <c r="UWS47" s="134"/>
      <c r="UWT47" s="134"/>
      <c r="UWU47" s="134"/>
      <c r="UWV47" s="134"/>
      <c r="UWW47" s="134"/>
      <c r="UWX47" s="134"/>
      <c r="UWY47" s="134"/>
      <c r="UWZ47" s="134"/>
      <c r="UXA47" s="134"/>
      <c r="UXB47" s="134"/>
      <c r="UXC47" s="134"/>
      <c r="UXD47" s="134"/>
      <c r="UXE47" s="134"/>
      <c r="UXF47" s="134"/>
      <c r="UXG47" s="134"/>
      <c r="UXH47" s="134"/>
      <c r="UXI47" s="134"/>
      <c r="UXJ47" s="134"/>
      <c r="UXK47" s="134"/>
      <c r="UXL47" s="134"/>
      <c r="UXM47" s="134"/>
      <c r="UXN47" s="134"/>
      <c r="UXO47" s="134"/>
      <c r="UXP47" s="134"/>
      <c r="UXQ47" s="134"/>
      <c r="UXR47" s="134"/>
      <c r="UXS47" s="134"/>
      <c r="UXT47" s="134"/>
      <c r="UXU47" s="134"/>
      <c r="UXV47" s="134"/>
      <c r="UXW47" s="134"/>
      <c r="UXX47" s="134"/>
      <c r="UXY47" s="134"/>
      <c r="UXZ47" s="134"/>
      <c r="UYA47" s="134"/>
      <c r="UYB47" s="134"/>
      <c r="UYC47" s="134"/>
      <c r="UYD47" s="134"/>
      <c r="UYE47" s="134"/>
      <c r="UYF47" s="134"/>
      <c r="UYG47" s="134"/>
      <c r="UYH47" s="134"/>
      <c r="UYI47" s="134"/>
      <c r="UYJ47" s="134"/>
      <c r="UYK47" s="134"/>
      <c r="UYL47" s="134"/>
      <c r="UYM47" s="134"/>
      <c r="UYN47" s="134"/>
      <c r="UYO47" s="134"/>
      <c r="UYP47" s="134"/>
      <c r="UYQ47" s="134"/>
      <c r="UYR47" s="134"/>
      <c r="UYS47" s="134"/>
      <c r="UYT47" s="134"/>
      <c r="UYU47" s="134"/>
      <c r="UYV47" s="134"/>
      <c r="UYW47" s="134"/>
      <c r="UYX47" s="134"/>
      <c r="UYY47" s="134"/>
      <c r="UYZ47" s="134"/>
      <c r="UZA47" s="134"/>
      <c r="UZB47" s="134"/>
      <c r="UZC47" s="134"/>
      <c r="UZD47" s="134"/>
      <c r="UZE47" s="134"/>
      <c r="UZF47" s="134"/>
      <c r="UZG47" s="134"/>
      <c r="UZH47" s="134"/>
      <c r="UZI47" s="134"/>
      <c r="UZJ47" s="134"/>
      <c r="UZK47" s="134"/>
      <c r="UZL47" s="134"/>
      <c r="UZM47" s="134"/>
      <c r="UZN47" s="134"/>
      <c r="UZO47" s="134"/>
      <c r="UZP47" s="134"/>
      <c r="UZQ47" s="134"/>
      <c r="UZR47" s="134"/>
      <c r="UZS47" s="134"/>
      <c r="UZT47" s="134"/>
      <c r="UZU47" s="134"/>
      <c r="UZV47" s="134"/>
      <c r="UZW47" s="134"/>
      <c r="UZX47" s="134"/>
      <c r="UZY47" s="134"/>
      <c r="UZZ47" s="134"/>
      <c r="VAA47" s="134"/>
      <c r="VAB47" s="134"/>
      <c r="VAC47" s="134"/>
      <c r="VAD47" s="134"/>
      <c r="VAE47" s="134"/>
      <c r="VAF47" s="134"/>
      <c r="VAG47" s="134"/>
      <c r="VAH47" s="134"/>
      <c r="VAI47" s="134"/>
      <c r="VAJ47" s="134"/>
      <c r="VAK47" s="134"/>
      <c r="VAL47" s="134"/>
      <c r="VAM47" s="134"/>
      <c r="VAN47" s="134"/>
      <c r="VAO47" s="134"/>
      <c r="VAP47" s="134"/>
      <c r="VAQ47" s="134"/>
      <c r="VAR47" s="134"/>
      <c r="VAS47" s="134"/>
      <c r="VAT47" s="134"/>
      <c r="VAU47" s="134"/>
      <c r="VAV47" s="134"/>
      <c r="VAW47" s="134"/>
      <c r="VAX47" s="134"/>
      <c r="VAY47" s="134"/>
      <c r="VAZ47" s="134"/>
      <c r="VBA47" s="134"/>
      <c r="VBB47" s="134"/>
      <c r="VBC47" s="134"/>
      <c r="VBD47" s="134"/>
      <c r="VBE47" s="134"/>
      <c r="VBF47" s="134"/>
      <c r="VBG47" s="134"/>
      <c r="VBH47" s="134"/>
      <c r="VBI47" s="134"/>
      <c r="VBJ47" s="134"/>
      <c r="VBK47" s="134"/>
      <c r="VBL47" s="134"/>
      <c r="VBM47" s="134"/>
      <c r="VBN47" s="134"/>
      <c r="VBO47" s="134"/>
      <c r="VBP47" s="134"/>
      <c r="VBQ47" s="134"/>
      <c r="VBR47" s="134"/>
      <c r="VBS47" s="134"/>
      <c r="VBT47" s="134"/>
      <c r="VBU47" s="134"/>
      <c r="VBV47" s="134"/>
      <c r="VBW47" s="134"/>
      <c r="VBX47" s="134"/>
      <c r="VBY47" s="134"/>
      <c r="VBZ47" s="134"/>
      <c r="VCA47" s="134"/>
      <c r="VCB47" s="134"/>
      <c r="VCC47" s="134"/>
      <c r="VCD47" s="134"/>
      <c r="VCE47" s="134"/>
      <c r="VCF47" s="134"/>
      <c r="VCG47" s="134"/>
      <c r="VCH47" s="134"/>
      <c r="VCI47" s="134"/>
      <c r="VCJ47" s="134"/>
      <c r="VCK47" s="134"/>
      <c r="VCL47" s="134"/>
      <c r="VCM47" s="134"/>
      <c r="VCN47" s="134"/>
      <c r="VCO47" s="134"/>
      <c r="VCP47" s="134"/>
      <c r="VCQ47" s="134"/>
      <c r="VCR47" s="134"/>
      <c r="VCS47" s="134"/>
      <c r="VCT47" s="134"/>
      <c r="VCU47" s="134"/>
      <c r="VCV47" s="134"/>
      <c r="VCW47" s="134"/>
      <c r="VCX47" s="134"/>
      <c r="VCY47" s="134"/>
      <c r="VCZ47" s="134"/>
      <c r="VDA47" s="134"/>
      <c r="VDB47" s="134"/>
      <c r="VDC47" s="134"/>
      <c r="VDD47" s="134"/>
      <c r="VDE47" s="134"/>
      <c r="VDF47" s="134"/>
      <c r="VDG47" s="134"/>
      <c r="VDH47" s="134"/>
      <c r="VDI47" s="134"/>
      <c r="VDJ47" s="134"/>
      <c r="VDK47" s="134"/>
      <c r="VDL47" s="134"/>
      <c r="VDM47" s="134"/>
      <c r="VDN47" s="134"/>
      <c r="VDO47" s="134"/>
      <c r="VDP47" s="134"/>
      <c r="VDQ47" s="134"/>
      <c r="VDR47" s="134"/>
      <c r="VDS47" s="134"/>
      <c r="VDT47" s="134"/>
      <c r="VDU47" s="134"/>
      <c r="VDV47" s="134"/>
      <c r="VDW47" s="134"/>
      <c r="VDX47" s="134"/>
      <c r="VDY47" s="134"/>
      <c r="VDZ47" s="134"/>
      <c r="VEA47" s="134"/>
      <c r="VEB47" s="134"/>
      <c r="VEC47" s="134"/>
      <c r="VED47" s="134"/>
      <c r="VEE47" s="134"/>
      <c r="VEF47" s="134"/>
      <c r="VEG47" s="134"/>
      <c r="VEH47" s="134"/>
      <c r="VEI47" s="134"/>
      <c r="VEJ47" s="134"/>
      <c r="VEK47" s="134"/>
      <c r="VEL47" s="134"/>
      <c r="VEM47" s="134"/>
      <c r="VEN47" s="134"/>
      <c r="VEO47" s="134"/>
      <c r="VEP47" s="134"/>
      <c r="VEQ47" s="134"/>
      <c r="VER47" s="134"/>
      <c r="VES47" s="134"/>
      <c r="VET47" s="134"/>
      <c r="VEU47" s="134"/>
      <c r="VEV47" s="134"/>
      <c r="VEW47" s="134"/>
      <c r="VEX47" s="134"/>
      <c r="VEY47" s="134"/>
      <c r="VEZ47" s="134"/>
      <c r="VFA47" s="134"/>
      <c r="VFB47" s="134"/>
      <c r="VFC47" s="134"/>
      <c r="VFD47" s="134"/>
      <c r="VFE47" s="134"/>
      <c r="VFF47" s="134"/>
      <c r="VFG47" s="134"/>
      <c r="VFH47" s="134"/>
      <c r="VFI47" s="134"/>
      <c r="VFJ47" s="134"/>
      <c r="VFK47" s="134"/>
      <c r="VFL47" s="134"/>
      <c r="VFM47" s="134"/>
      <c r="VFN47" s="134"/>
      <c r="VFO47" s="134"/>
      <c r="VFP47" s="134"/>
      <c r="VFQ47" s="134"/>
      <c r="VFR47" s="134"/>
      <c r="VFS47" s="134"/>
      <c r="VFT47" s="134"/>
      <c r="VFU47" s="134"/>
      <c r="VFV47" s="134"/>
      <c r="VFW47" s="134"/>
      <c r="VFX47" s="134"/>
      <c r="VFY47" s="134"/>
      <c r="VFZ47" s="134"/>
      <c r="VGA47" s="134"/>
      <c r="VGB47" s="134"/>
      <c r="VGC47" s="134"/>
      <c r="VGD47" s="134"/>
      <c r="VGE47" s="134"/>
      <c r="VGF47" s="134"/>
      <c r="VGG47" s="134"/>
      <c r="VGH47" s="134"/>
      <c r="VGI47" s="134"/>
      <c r="VGJ47" s="134"/>
      <c r="VGK47" s="134"/>
      <c r="VGL47" s="134"/>
      <c r="VGM47" s="134"/>
      <c r="VGN47" s="134"/>
      <c r="VGO47" s="134"/>
      <c r="VGP47" s="134"/>
      <c r="VGQ47" s="134"/>
      <c r="VGR47" s="134"/>
      <c r="VGS47" s="134"/>
      <c r="VGT47" s="134"/>
      <c r="VGU47" s="134"/>
      <c r="VGV47" s="134"/>
      <c r="VGW47" s="134"/>
      <c r="VGX47" s="134"/>
      <c r="VGY47" s="134"/>
      <c r="VGZ47" s="134"/>
      <c r="VHA47" s="134"/>
      <c r="VHB47" s="134"/>
      <c r="VHC47" s="134"/>
      <c r="VHD47" s="134"/>
      <c r="VHE47" s="134"/>
      <c r="VHF47" s="134"/>
      <c r="VHG47" s="134"/>
      <c r="VHH47" s="134"/>
      <c r="VHI47" s="134"/>
      <c r="VHJ47" s="134"/>
      <c r="VHK47" s="134"/>
      <c r="VHL47" s="134"/>
      <c r="VHM47" s="134"/>
      <c r="VHN47" s="134"/>
      <c r="VHO47" s="134"/>
      <c r="VHP47" s="134"/>
      <c r="VHQ47" s="134"/>
      <c r="VHR47" s="134"/>
      <c r="VHS47" s="134"/>
      <c r="VHT47" s="134"/>
      <c r="VHU47" s="134"/>
      <c r="VHV47" s="134"/>
      <c r="VHW47" s="134"/>
      <c r="VHX47" s="134"/>
      <c r="VHY47" s="134"/>
      <c r="VHZ47" s="134"/>
      <c r="VIA47" s="134"/>
      <c r="VIB47" s="134"/>
      <c r="VIC47" s="134"/>
      <c r="VID47" s="134"/>
      <c r="VIE47" s="134"/>
      <c r="VIF47" s="134"/>
      <c r="VIG47" s="134"/>
      <c r="VIH47" s="134"/>
      <c r="VII47" s="134"/>
      <c r="VIJ47" s="134"/>
      <c r="VIK47" s="134"/>
      <c r="VIL47" s="134"/>
      <c r="VIM47" s="134"/>
      <c r="VIN47" s="134"/>
      <c r="VIO47" s="134"/>
      <c r="VIP47" s="134"/>
      <c r="VIQ47" s="134"/>
      <c r="VIR47" s="134"/>
      <c r="VIS47" s="134"/>
      <c r="VIT47" s="134"/>
      <c r="VIU47" s="134"/>
      <c r="VIV47" s="134"/>
      <c r="VIW47" s="134"/>
      <c r="VIX47" s="134"/>
      <c r="VIY47" s="134"/>
      <c r="VIZ47" s="134"/>
      <c r="VJA47" s="134"/>
      <c r="VJB47" s="134"/>
      <c r="VJC47" s="134"/>
      <c r="VJD47" s="134"/>
      <c r="VJE47" s="134"/>
      <c r="VJF47" s="134"/>
      <c r="VJG47" s="134"/>
      <c r="VJH47" s="134"/>
      <c r="VJI47" s="134"/>
      <c r="VJJ47" s="134"/>
      <c r="VJK47" s="134"/>
      <c r="VJL47" s="134"/>
      <c r="VJM47" s="134"/>
      <c r="VJN47" s="134"/>
      <c r="VJO47" s="134"/>
      <c r="VJP47" s="134"/>
      <c r="VJQ47" s="134"/>
      <c r="VJR47" s="134"/>
      <c r="VJS47" s="134"/>
      <c r="VJT47" s="134"/>
      <c r="VJU47" s="134"/>
      <c r="VJV47" s="134"/>
      <c r="VJW47" s="134"/>
      <c r="VJX47" s="134"/>
      <c r="VJY47" s="134"/>
      <c r="VJZ47" s="134"/>
      <c r="VKA47" s="134"/>
      <c r="VKB47" s="134"/>
      <c r="VKC47" s="134"/>
      <c r="VKD47" s="134"/>
      <c r="VKE47" s="134"/>
      <c r="VKF47" s="134"/>
      <c r="VKG47" s="134"/>
      <c r="VKH47" s="134"/>
      <c r="VKI47" s="134"/>
      <c r="VKJ47" s="134"/>
      <c r="VKK47" s="134"/>
      <c r="VKL47" s="134"/>
      <c r="VKM47" s="134"/>
      <c r="VKN47" s="134"/>
      <c r="VKO47" s="134"/>
      <c r="VKP47" s="134"/>
      <c r="VKQ47" s="134"/>
      <c r="VKR47" s="134"/>
      <c r="VKS47" s="134"/>
      <c r="VKT47" s="134"/>
      <c r="VKU47" s="134"/>
      <c r="VKV47" s="134"/>
      <c r="VKW47" s="134"/>
      <c r="VKX47" s="134"/>
      <c r="VKY47" s="134"/>
      <c r="VKZ47" s="134"/>
      <c r="VLA47" s="134"/>
      <c r="VLB47" s="134"/>
      <c r="VLC47" s="134"/>
      <c r="VLD47" s="134"/>
      <c r="VLE47" s="134"/>
      <c r="VLF47" s="134"/>
      <c r="VLG47" s="134"/>
      <c r="VLH47" s="134"/>
      <c r="VLI47" s="134"/>
      <c r="VLJ47" s="134"/>
      <c r="VLK47" s="134"/>
      <c r="VLL47" s="134"/>
      <c r="VLM47" s="134"/>
      <c r="VLN47" s="134"/>
      <c r="VLO47" s="134"/>
      <c r="VLP47" s="134"/>
      <c r="VLQ47" s="134"/>
      <c r="VLR47" s="134"/>
      <c r="VLS47" s="134"/>
      <c r="VLT47" s="134"/>
      <c r="VLU47" s="134"/>
      <c r="VLV47" s="134"/>
      <c r="VLW47" s="134"/>
      <c r="VLX47" s="134"/>
      <c r="VLY47" s="134"/>
      <c r="VLZ47" s="134"/>
      <c r="VMA47" s="134"/>
      <c r="VMB47" s="134"/>
      <c r="VMC47" s="134"/>
      <c r="VMD47" s="134"/>
      <c r="VME47" s="134"/>
      <c r="VMF47" s="134"/>
      <c r="VMG47" s="134"/>
      <c r="VMH47" s="134"/>
      <c r="VMI47" s="134"/>
      <c r="VMJ47" s="134"/>
      <c r="VMK47" s="134"/>
      <c r="VML47" s="134"/>
      <c r="VMM47" s="134"/>
      <c r="VMN47" s="134"/>
      <c r="VMO47" s="134"/>
      <c r="VMP47" s="134"/>
      <c r="VMQ47" s="134"/>
      <c r="VMR47" s="134"/>
      <c r="VMS47" s="134"/>
      <c r="VMT47" s="134"/>
      <c r="VMU47" s="134"/>
      <c r="VMV47" s="134"/>
      <c r="VMW47" s="134"/>
      <c r="VMX47" s="134"/>
      <c r="VMY47" s="134"/>
      <c r="VMZ47" s="134"/>
      <c r="VNA47" s="134"/>
      <c r="VNB47" s="134"/>
      <c r="VNC47" s="134"/>
      <c r="VND47" s="134"/>
      <c r="VNE47" s="134"/>
      <c r="VNF47" s="134"/>
      <c r="VNG47" s="134"/>
      <c r="VNH47" s="134"/>
      <c r="VNI47" s="134"/>
      <c r="VNJ47" s="134"/>
      <c r="VNK47" s="134"/>
      <c r="VNL47" s="134"/>
      <c r="VNM47" s="134"/>
      <c r="VNN47" s="134"/>
      <c r="VNO47" s="134"/>
      <c r="VNP47" s="134"/>
      <c r="VNQ47" s="134"/>
      <c r="VNR47" s="134"/>
      <c r="VNS47" s="134"/>
      <c r="VNT47" s="134"/>
      <c r="VNU47" s="134"/>
      <c r="VNV47" s="134"/>
      <c r="VNW47" s="134"/>
      <c r="VNX47" s="134"/>
      <c r="VNY47" s="134"/>
      <c r="VNZ47" s="134"/>
      <c r="VOA47" s="134"/>
      <c r="VOB47" s="134"/>
      <c r="VOC47" s="134"/>
      <c r="VOD47" s="134"/>
      <c r="VOE47" s="134"/>
      <c r="VOF47" s="134"/>
      <c r="VOG47" s="134"/>
      <c r="VOH47" s="134"/>
      <c r="VOI47" s="134"/>
      <c r="VOJ47" s="134"/>
      <c r="VOK47" s="134"/>
      <c r="VOL47" s="134"/>
      <c r="VOM47" s="134"/>
      <c r="VON47" s="134"/>
      <c r="VOO47" s="134"/>
      <c r="VOP47" s="134"/>
      <c r="VOQ47" s="134"/>
      <c r="VOR47" s="134"/>
      <c r="VOS47" s="134"/>
      <c r="VOT47" s="134"/>
      <c r="VOU47" s="134"/>
      <c r="VOV47" s="134"/>
      <c r="VOW47" s="134"/>
      <c r="VOX47" s="134"/>
      <c r="VOY47" s="134"/>
      <c r="VOZ47" s="134"/>
      <c r="VPA47" s="134"/>
      <c r="VPB47" s="134"/>
      <c r="VPC47" s="134"/>
      <c r="VPD47" s="134"/>
      <c r="VPE47" s="134"/>
      <c r="VPF47" s="134"/>
      <c r="VPG47" s="134"/>
      <c r="VPH47" s="134"/>
      <c r="VPI47" s="134"/>
      <c r="VPJ47" s="134"/>
      <c r="VPK47" s="134"/>
      <c r="VPL47" s="134"/>
      <c r="VPM47" s="134"/>
      <c r="VPN47" s="134"/>
      <c r="VPO47" s="134"/>
      <c r="VPP47" s="134"/>
      <c r="VPQ47" s="134"/>
      <c r="VPR47" s="134"/>
      <c r="VPS47" s="134"/>
      <c r="VPT47" s="134"/>
      <c r="VPU47" s="134"/>
      <c r="VPV47" s="134"/>
      <c r="VPW47" s="134"/>
      <c r="VPX47" s="134"/>
      <c r="VPY47" s="134"/>
      <c r="VPZ47" s="134"/>
      <c r="VQA47" s="134"/>
      <c r="VQB47" s="134"/>
      <c r="VQC47" s="134"/>
      <c r="VQD47" s="134"/>
      <c r="VQE47" s="134"/>
      <c r="VQF47" s="134"/>
      <c r="VQG47" s="134"/>
      <c r="VQH47" s="134"/>
      <c r="VQI47" s="134"/>
      <c r="VQJ47" s="134"/>
      <c r="VQK47" s="134"/>
      <c r="VQL47" s="134"/>
      <c r="VQM47" s="134"/>
      <c r="VQN47" s="134"/>
      <c r="VQO47" s="134"/>
      <c r="VQP47" s="134"/>
      <c r="VQQ47" s="134"/>
      <c r="VQR47" s="134"/>
      <c r="VQS47" s="134"/>
      <c r="VQT47" s="134"/>
      <c r="VQU47" s="134"/>
      <c r="VQV47" s="134"/>
      <c r="VQW47" s="134"/>
      <c r="VQX47" s="134"/>
      <c r="VQY47" s="134"/>
      <c r="VQZ47" s="134"/>
      <c r="VRA47" s="134"/>
      <c r="VRB47" s="134"/>
      <c r="VRC47" s="134"/>
      <c r="VRD47" s="134"/>
      <c r="VRE47" s="134"/>
      <c r="VRF47" s="134"/>
      <c r="VRG47" s="134"/>
      <c r="VRH47" s="134"/>
      <c r="VRI47" s="134"/>
      <c r="VRJ47" s="134"/>
      <c r="VRK47" s="134"/>
      <c r="VRL47" s="134"/>
      <c r="VRM47" s="134"/>
      <c r="VRN47" s="134"/>
      <c r="VRO47" s="134"/>
      <c r="VRP47" s="134"/>
      <c r="VRQ47" s="134"/>
      <c r="VRR47" s="134"/>
      <c r="VRS47" s="134"/>
      <c r="VRT47" s="134"/>
      <c r="VRU47" s="134"/>
      <c r="VRV47" s="134"/>
      <c r="VRW47" s="134"/>
      <c r="VRX47" s="134"/>
      <c r="VRY47" s="134"/>
      <c r="VRZ47" s="134"/>
      <c r="VSA47" s="134"/>
      <c r="VSB47" s="134"/>
      <c r="VSC47" s="134"/>
      <c r="VSD47" s="134"/>
      <c r="VSE47" s="134"/>
      <c r="VSF47" s="134"/>
      <c r="VSG47" s="134"/>
      <c r="VSH47" s="134"/>
      <c r="VSI47" s="134"/>
      <c r="VSJ47" s="134"/>
      <c r="VSK47" s="134"/>
      <c r="VSL47" s="134"/>
      <c r="VSM47" s="134"/>
      <c r="VSN47" s="134"/>
      <c r="VSO47" s="134"/>
      <c r="VSP47" s="134"/>
      <c r="VSQ47" s="134"/>
      <c r="VSR47" s="134"/>
      <c r="VSS47" s="134"/>
      <c r="VST47" s="134"/>
      <c r="VSU47" s="134"/>
      <c r="VSV47" s="134"/>
      <c r="VSW47" s="134"/>
      <c r="VSX47" s="134"/>
      <c r="VSY47" s="134"/>
      <c r="VSZ47" s="134"/>
      <c r="VTA47" s="134"/>
      <c r="VTB47" s="134"/>
      <c r="VTC47" s="134"/>
      <c r="VTD47" s="134"/>
      <c r="VTE47" s="134"/>
      <c r="VTF47" s="134"/>
      <c r="VTG47" s="134"/>
      <c r="VTH47" s="134"/>
      <c r="VTI47" s="134"/>
      <c r="VTJ47" s="134"/>
      <c r="VTK47" s="134"/>
      <c r="VTL47" s="134"/>
      <c r="VTM47" s="134"/>
      <c r="VTN47" s="134"/>
      <c r="VTO47" s="134"/>
      <c r="VTP47" s="134"/>
      <c r="VTQ47" s="134"/>
      <c r="VTR47" s="134"/>
      <c r="VTS47" s="134"/>
      <c r="VTT47" s="134"/>
      <c r="VTU47" s="134"/>
      <c r="VTV47" s="134"/>
      <c r="VTW47" s="134"/>
      <c r="VTX47" s="134"/>
      <c r="VTY47" s="134"/>
      <c r="VTZ47" s="134"/>
      <c r="VUA47" s="134"/>
      <c r="VUB47" s="134"/>
      <c r="VUC47" s="134"/>
      <c r="VUD47" s="134"/>
      <c r="VUE47" s="134"/>
      <c r="VUF47" s="134"/>
      <c r="VUG47" s="134"/>
      <c r="VUH47" s="134"/>
      <c r="VUI47" s="134"/>
      <c r="VUJ47" s="134"/>
      <c r="VUK47" s="134"/>
      <c r="VUL47" s="134"/>
      <c r="VUM47" s="134"/>
      <c r="VUN47" s="134"/>
      <c r="VUO47" s="134"/>
      <c r="VUP47" s="134"/>
      <c r="VUQ47" s="134"/>
      <c r="VUR47" s="134"/>
      <c r="VUS47" s="134"/>
      <c r="VUT47" s="134"/>
      <c r="VUU47" s="134"/>
      <c r="VUV47" s="134"/>
      <c r="VUW47" s="134"/>
      <c r="VUX47" s="134"/>
      <c r="VUY47" s="134"/>
      <c r="VUZ47" s="134"/>
      <c r="VVA47" s="134"/>
      <c r="VVB47" s="134"/>
      <c r="VVC47" s="134"/>
      <c r="VVD47" s="134"/>
      <c r="VVE47" s="134"/>
      <c r="VVF47" s="134"/>
      <c r="VVG47" s="134"/>
      <c r="VVH47" s="134"/>
      <c r="VVI47" s="134"/>
      <c r="VVJ47" s="134"/>
      <c r="VVK47" s="134"/>
      <c r="VVL47" s="134"/>
      <c r="VVM47" s="134"/>
      <c r="VVN47" s="134"/>
      <c r="VVO47" s="134"/>
      <c r="VVP47" s="134"/>
      <c r="VVQ47" s="134"/>
      <c r="VVR47" s="134"/>
      <c r="VVS47" s="134"/>
      <c r="VVT47" s="134"/>
      <c r="VVU47" s="134"/>
      <c r="VVV47" s="134"/>
      <c r="VVW47" s="134"/>
      <c r="VVX47" s="134"/>
      <c r="VVY47" s="134"/>
      <c r="VVZ47" s="134"/>
      <c r="VWA47" s="134"/>
      <c r="VWB47" s="134"/>
      <c r="VWC47" s="134"/>
      <c r="VWD47" s="134"/>
      <c r="VWE47" s="134"/>
      <c r="VWF47" s="134"/>
      <c r="VWG47" s="134"/>
      <c r="VWH47" s="134"/>
      <c r="VWI47" s="134"/>
      <c r="VWJ47" s="134"/>
      <c r="VWK47" s="134"/>
      <c r="VWL47" s="134"/>
      <c r="VWM47" s="134"/>
      <c r="VWN47" s="134"/>
      <c r="VWO47" s="134"/>
      <c r="VWP47" s="134"/>
      <c r="VWQ47" s="134"/>
      <c r="VWR47" s="134"/>
      <c r="VWS47" s="134"/>
      <c r="VWT47" s="134"/>
      <c r="VWU47" s="134"/>
      <c r="VWV47" s="134"/>
      <c r="VWW47" s="134"/>
      <c r="VWX47" s="134"/>
      <c r="VWY47" s="134"/>
      <c r="VWZ47" s="134"/>
      <c r="VXA47" s="134"/>
      <c r="VXB47" s="134"/>
      <c r="VXC47" s="134"/>
      <c r="VXD47" s="134"/>
      <c r="VXE47" s="134"/>
      <c r="VXF47" s="134"/>
      <c r="VXG47" s="134"/>
      <c r="VXH47" s="134"/>
      <c r="VXI47" s="134"/>
      <c r="VXJ47" s="134"/>
      <c r="VXK47" s="134"/>
      <c r="VXL47" s="134"/>
      <c r="VXM47" s="134"/>
      <c r="VXN47" s="134"/>
      <c r="VXO47" s="134"/>
      <c r="VXP47" s="134"/>
      <c r="VXQ47" s="134"/>
      <c r="VXR47" s="134"/>
      <c r="VXS47" s="134"/>
      <c r="VXT47" s="134"/>
      <c r="VXU47" s="134"/>
      <c r="VXV47" s="134"/>
      <c r="VXW47" s="134"/>
      <c r="VXX47" s="134"/>
      <c r="VXY47" s="134"/>
      <c r="VXZ47" s="134"/>
      <c r="VYA47" s="134"/>
      <c r="VYB47" s="134"/>
      <c r="VYC47" s="134"/>
      <c r="VYD47" s="134"/>
      <c r="VYE47" s="134"/>
      <c r="VYF47" s="134"/>
      <c r="VYG47" s="134"/>
      <c r="VYH47" s="134"/>
      <c r="VYI47" s="134"/>
      <c r="VYJ47" s="134"/>
      <c r="VYK47" s="134"/>
      <c r="VYL47" s="134"/>
      <c r="VYM47" s="134"/>
      <c r="VYN47" s="134"/>
      <c r="VYO47" s="134"/>
      <c r="VYP47" s="134"/>
      <c r="VYQ47" s="134"/>
      <c r="VYR47" s="134"/>
      <c r="VYS47" s="134"/>
      <c r="VYT47" s="134"/>
      <c r="VYU47" s="134"/>
      <c r="VYV47" s="134"/>
      <c r="VYW47" s="134"/>
      <c r="VYX47" s="134"/>
      <c r="VYY47" s="134"/>
      <c r="VYZ47" s="134"/>
      <c r="VZA47" s="134"/>
      <c r="VZB47" s="134"/>
      <c r="VZC47" s="134"/>
      <c r="VZD47" s="134"/>
      <c r="VZE47" s="134"/>
      <c r="VZF47" s="134"/>
      <c r="VZG47" s="134"/>
      <c r="VZH47" s="134"/>
      <c r="VZI47" s="134"/>
      <c r="VZJ47" s="134"/>
      <c r="VZK47" s="134"/>
      <c r="VZL47" s="134"/>
      <c r="VZM47" s="134"/>
      <c r="VZN47" s="134"/>
      <c r="VZO47" s="134"/>
      <c r="VZP47" s="134"/>
      <c r="VZQ47" s="134"/>
      <c r="VZR47" s="134"/>
      <c r="VZS47" s="134"/>
      <c r="VZT47" s="134"/>
      <c r="VZU47" s="134"/>
      <c r="VZV47" s="134"/>
      <c r="VZW47" s="134"/>
      <c r="VZX47" s="134"/>
      <c r="VZY47" s="134"/>
      <c r="VZZ47" s="134"/>
      <c r="WAA47" s="134"/>
      <c r="WAB47" s="134"/>
      <c r="WAC47" s="134"/>
      <c r="WAD47" s="134"/>
      <c r="WAE47" s="134"/>
      <c r="WAF47" s="134"/>
      <c r="WAG47" s="134"/>
      <c r="WAH47" s="134"/>
      <c r="WAI47" s="134"/>
      <c r="WAJ47" s="134"/>
      <c r="WAK47" s="134"/>
      <c r="WAL47" s="134"/>
      <c r="WAM47" s="134"/>
      <c r="WAN47" s="134"/>
      <c r="WAO47" s="134"/>
      <c r="WAP47" s="134"/>
      <c r="WAQ47" s="134"/>
      <c r="WAR47" s="134"/>
      <c r="WAS47" s="134"/>
      <c r="WAT47" s="134"/>
      <c r="WAU47" s="134"/>
      <c r="WAV47" s="134"/>
      <c r="WAW47" s="134"/>
      <c r="WAX47" s="134"/>
      <c r="WAY47" s="134"/>
      <c r="WAZ47" s="134"/>
      <c r="WBA47" s="134"/>
      <c r="WBB47" s="134"/>
      <c r="WBC47" s="134"/>
      <c r="WBD47" s="134"/>
      <c r="WBE47" s="134"/>
      <c r="WBF47" s="134"/>
      <c r="WBG47" s="134"/>
      <c r="WBH47" s="134"/>
      <c r="WBI47" s="134"/>
      <c r="WBJ47" s="134"/>
      <c r="WBK47" s="134"/>
      <c r="WBL47" s="134"/>
      <c r="WBM47" s="134"/>
      <c r="WBN47" s="134"/>
      <c r="WBO47" s="134"/>
      <c r="WBP47" s="134"/>
      <c r="WBQ47" s="134"/>
      <c r="WBR47" s="134"/>
      <c r="WBS47" s="134"/>
      <c r="WBT47" s="134"/>
      <c r="WBU47" s="134"/>
      <c r="WBV47" s="134"/>
      <c r="WBW47" s="134"/>
      <c r="WBX47" s="134"/>
      <c r="WBY47" s="134"/>
      <c r="WBZ47" s="134"/>
      <c r="WCA47" s="134"/>
      <c r="WCB47" s="134"/>
      <c r="WCC47" s="134"/>
      <c r="WCD47" s="134"/>
      <c r="WCE47" s="134"/>
      <c r="WCF47" s="134"/>
      <c r="WCG47" s="134"/>
      <c r="WCH47" s="134"/>
      <c r="WCI47" s="134"/>
      <c r="WCJ47" s="134"/>
      <c r="WCK47" s="134"/>
      <c r="WCL47" s="134"/>
      <c r="WCM47" s="134"/>
      <c r="WCN47" s="134"/>
      <c r="WCO47" s="134"/>
      <c r="WCP47" s="134"/>
      <c r="WCQ47" s="134"/>
      <c r="WCR47" s="134"/>
      <c r="WCS47" s="134"/>
      <c r="WCT47" s="134"/>
      <c r="WCU47" s="134"/>
      <c r="WCV47" s="134"/>
      <c r="WCW47" s="134"/>
      <c r="WCX47" s="134"/>
      <c r="WCY47" s="134"/>
      <c r="WCZ47" s="134"/>
      <c r="WDA47" s="134"/>
      <c r="WDB47" s="134"/>
      <c r="WDC47" s="134"/>
      <c r="WDD47" s="134"/>
      <c r="WDE47" s="134"/>
      <c r="WDF47" s="134"/>
      <c r="WDG47" s="134"/>
      <c r="WDH47" s="134"/>
      <c r="WDI47" s="134"/>
      <c r="WDJ47" s="134"/>
      <c r="WDK47" s="134"/>
      <c r="WDL47" s="134"/>
      <c r="WDM47" s="134"/>
      <c r="WDN47" s="134"/>
      <c r="WDO47" s="134"/>
      <c r="WDP47" s="134"/>
      <c r="WDQ47" s="134"/>
      <c r="WDR47" s="134"/>
      <c r="WDS47" s="134"/>
      <c r="WDT47" s="134"/>
      <c r="WDU47" s="134"/>
      <c r="WDV47" s="134"/>
      <c r="WDW47" s="134"/>
      <c r="WDX47" s="134"/>
      <c r="WDY47" s="134"/>
      <c r="WDZ47" s="134"/>
      <c r="WEA47" s="134"/>
      <c r="WEB47" s="134"/>
      <c r="WEC47" s="134"/>
      <c r="WED47" s="134"/>
      <c r="WEE47" s="134"/>
      <c r="WEF47" s="134"/>
      <c r="WEG47" s="134"/>
      <c r="WEH47" s="134"/>
      <c r="WEI47" s="134"/>
      <c r="WEJ47" s="134"/>
      <c r="WEK47" s="134"/>
      <c r="WEL47" s="134"/>
      <c r="WEM47" s="134"/>
      <c r="WEN47" s="134"/>
      <c r="WEO47" s="134"/>
      <c r="WEP47" s="134"/>
      <c r="WEQ47" s="134"/>
      <c r="WER47" s="134"/>
      <c r="WES47" s="134"/>
      <c r="WET47" s="134"/>
      <c r="WEU47" s="134"/>
      <c r="WEV47" s="134"/>
      <c r="WEW47" s="134"/>
      <c r="WEX47" s="134"/>
      <c r="WEY47" s="134"/>
      <c r="WEZ47" s="134"/>
      <c r="WFA47" s="134"/>
      <c r="WFB47" s="134"/>
      <c r="WFC47" s="134"/>
      <c r="WFD47" s="134"/>
      <c r="WFE47" s="134"/>
      <c r="WFF47" s="134"/>
      <c r="WFG47" s="134"/>
      <c r="WFH47" s="134"/>
      <c r="WFI47" s="134"/>
      <c r="WFJ47" s="134"/>
      <c r="WFK47" s="134"/>
      <c r="WFL47" s="134"/>
      <c r="WFM47" s="134"/>
      <c r="WFN47" s="134"/>
      <c r="WFO47" s="134"/>
      <c r="WFP47" s="134"/>
      <c r="WFQ47" s="134"/>
      <c r="WFR47" s="134"/>
      <c r="WFS47" s="134"/>
      <c r="WFT47" s="134"/>
      <c r="WFU47" s="134"/>
      <c r="WFV47" s="134"/>
      <c r="WFW47" s="134"/>
      <c r="WFX47" s="134"/>
      <c r="WFY47" s="134"/>
      <c r="WFZ47" s="134"/>
      <c r="WGA47" s="134"/>
      <c r="WGB47" s="134"/>
      <c r="WGC47" s="134"/>
      <c r="WGD47" s="134"/>
      <c r="WGE47" s="134"/>
      <c r="WGF47" s="134"/>
      <c r="WGG47" s="134"/>
      <c r="WGH47" s="134"/>
      <c r="WGI47" s="134"/>
      <c r="WGJ47" s="134"/>
      <c r="WGK47" s="134"/>
      <c r="WGL47" s="134"/>
      <c r="WGM47" s="134"/>
      <c r="WGN47" s="134"/>
      <c r="WGO47" s="134"/>
      <c r="WGP47" s="134"/>
      <c r="WGQ47" s="134"/>
      <c r="WGR47" s="134"/>
      <c r="WGS47" s="134"/>
      <c r="WGT47" s="134"/>
      <c r="WGU47" s="134"/>
      <c r="WGV47" s="134"/>
      <c r="WGW47" s="134"/>
      <c r="WGX47" s="134"/>
      <c r="WGY47" s="134"/>
      <c r="WGZ47" s="134"/>
      <c r="WHA47" s="134"/>
      <c r="WHB47" s="134"/>
      <c r="WHC47" s="134"/>
      <c r="WHD47" s="134"/>
      <c r="WHE47" s="134"/>
      <c r="WHF47" s="134"/>
      <c r="WHG47" s="134"/>
      <c r="WHH47" s="134"/>
      <c r="WHI47" s="134"/>
      <c r="WHJ47" s="134"/>
      <c r="WHK47" s="134"/>
      <c r="WHL47" s="134"/>
      <c r="WHM47" s="134"/>
      <c r="WHN47" s="134"/>
      <c r="WHO47" s="134"/>
      <c r="WHP47" s="134"/>
      <c r="WHQ47" s="134"/>
      <c r="WHR47" s="134"/>
      <c r="WHS47" s="134"/>
      <c r="WHT47" s="134"/>
      <c r="WHU47" s="134"/>
      <c r="WHV47" s="134"/>
      <c r="WHW47" s="134"/>
      <c r="WHX47" s="134"/>
      <c r="WHY47" s="134"/>
      <c r="WHZ47" s="134"/>
      <c r="WIA47" s="134"/>
      <c r="WIB47" s="134"/>
      <c r="WIC47" s="134"/>
      <c r="WID47" s="134"/>
      <c r="WIE47" s="134"/>
      <c r="WIF47" s="134"/>
      <c r="WIG47" s="134"/>
      <c r="WIH47" s="134"/>
      <c r="WII47" s="134"/>
      <c r="WIJ47" s="134"/>
      <c r="WIK47" s="134"/>
      <c r="WIL47" s="134"/>
      <c r="WIM47" s="134"/>
      <c r="WIN47" s="134"/>
      <c r="WIO47" s="134"/>
      <c r="WIP47" s="134"/>
      <c r="WIQ47" s="134"/>
      <c r="WIR47" s="134"/>
      <c r="WIS47" s="134"/>
      <c r="WIT47" s="134"/>
      <c r="WIU47" s="134"/>
      <c r="WIV47" s="134"/>
      <c r="WIW47" s="134"/>
      <c r="WIX47" s="134"/>
      <c r="WIY47" s="134"/>
      <c r="WIZ47" s="134"/>
      <c r="WJA47" s="134"/>
      <c r="WJB47" s="134"/>
      <c r="WJC47" s="134"/>
      <c r="WJD47" s="134"/>
      <c r="WJE47" s="134"/>
      <c r="WJF47" s="134"/>
      <c r="WJG47" s="134"/>
      <c r="WJH47" s="134"/>
      <c r="WJI47" s="134"/>
      <c r="WJJ47" s="134"/>
      <c r="WJK47" s="134"/>
      <c r="WJL47" s="134"/>
      <c r="WJM47" s="134"/>
      <c r="WJN47" s="134"/>
      <c r="WJO47" s="134"/>
      <c r="WJP47" s="134"/>
      <c r="WJQ47" s="134"/>
      <c r="WJR47" s="134"/>
      <c r="WJS47" s="134"/>
      <c r="WJT47" s="134"/>
      <c r="WJU47" s="134"/>
      <c r="WJV47" s="134"/>
      <c r="WJW47" s="134"/>
      <c r="WJX47" s="134"/>
      <c r="WJY47" s="134"/>
      <c r="WJZ47" s="134"/>
      <c r="WKA47" s="134"/>
      <c r="WKB47" s="134"/>
      <c r="WKC47" s="134"/>
      <c r="WKD47" s="134"/>
      <c r="WKE47" s="134"/>
      <c r="WKF47" s="134"/>
      <c r="WKG47" s="134"/>
      <c r="WKH47" s="134"/>
      <c r="WKI47" s="134"/>
      <c r="WKJ47" s="134"/>
      <c r="WKK47" s="134"/>
      <c r="WKL47" s="134"/>
      <c r="WKM47" s="134"/>
      <c r="WKN47" s="134"/>
      <c r="WKO47" s="134"/>
      <c r="WKP47" s="134"/>
      <c r="WKQ47" s="134"/>
      <c r="WKR47" s="134"/>
      <c r="WKS47" s="134"/>
      <c r="WKT47" s="134"/>
      <c r="WKU47" s="134"/>
      <c r="WKV47" s="134"/>
      <c r="WKW47" s="134"/>
      <c r="WKX47" s="134"/>
      <c r="WKY47" s="134"/>
      <c r="WKZ47" s="134"/>
      <c r="WLA47" s="134"/>
      <c r="WLB47" s="134"/>
      <c r="WLC47" s="134"/>
      <c r="WLD47" s="134"/>
      <c r="WLE47" s="134"/>
      <c r="WLF47" s="134"/>
      <c r="WLG47" s="134"/>
      <c r="WLH47" s="134"/>
      <c r="WLI47" s="134"/>
      <c r="WLJ47" s="134"/>
      <c r="WLK47" s="134"/>
      <c r="WLL47" s="134"/>
      <c r="WLM47" s="134"/>
      <c r="WLN47" s="134"/>
      <c r="WLO47" s="134"/>
      <c r="WLP47" s="134"/>
      <c r="WLQ47" s="134"/>
      <c r="WLR47" s="134"/>
      <c r="WLS47" s="134"/>
      <c r="WLT47" s="134"/>
      <c r="WLU47" s="134"/>
      <c r="WLV47" s="134"/>
      <c r="WLW47" s="134"/>
      <c r="WLX47" s="134"/>
      <c r="WLY47" s="134"/>
      <c r="WLZ47" s="134"/>
      <c r="WMA47" s="134"/>
      <c r="WMB47" s="134"/>
      <c r="WMC47" s="134"/>
      <c r="WMD47" s="134"/>
      <c r="WME47" s="134"/>
      <c r="WMF47" s="134"/>
      <c r="WMG47" s="134"/>
      <c r="WMH47" s="134"/>
      <c r="WMI47" s="134"/>
      <c r="WMJ47" s="134"/>
      <c r="WMK47" s="134"/>
      <c r="WML47" s="134"/>
      <c r="WMM47" s="134"/>
      <c r="WMN47" s="134"/>
      <c r="WMO47" s="134"/>
      <c r="WMP47" s="134"/>
      <c r="WMQ47" s="134"/>
      <c r="WMR47" s="134"/>
      <c r="WMS47" s="134"/>
      <c r="WMT47" s="134"/>
      <c r="WMU47" s="134"/>
      <c r="WMV47" s="134"/>
      <c r="WMW47" s="134"/>
      <c r="WMX47" s="134"/>
      <c r="WMY47" s="134"/>
      <c r="WMZ47" s="134"/>
      <c r="WNA47" s="134"/>
      <c r="WNB47" s="134"/>
      <c r="WNC47" s="134"/>
      <c r="WND47" s="134"/>
      <c r="WNE47" s="134"/>
      <c r="WNF47" s="134"/>
      <c r="WNG47" s="134"/>
      <c r="WNH47" s="134"/>
      <c r="WNI47" s="134"/>
      <c r="WNJ47" s="134"/>
      <c r="WNK47" s="134"/>
      <c r="WNL47" s="134"/>
      <c r="WNM47" s="134"/>
      <c r="WNN47" s="134"/>
      <c r="WNO47" s="134"/>
      <c r="WNP47" s="134"/>
      <c r="WNQ47" s="134"/>
      <c r="WNR47" s="134"/>
      <c r="WNS47" s="134"/>
      <c r="WNT47" s="134"/>
      <c r="WNU47" s="134"/>
      <c r="WNV47" s="134"/>
      <c r="WNW47" s="134"/>
      <c r="WNX47" s="134"/>
      <c r="WNY47" s="134"/>
      <c r="WNZ47" s="134"/>
      <c r="WOA47" s="134"/>
      <c r="WOB47" s="134"/>
      <c r="WOC47" s="134"/>
      <c r="WOD47" s="134"/>
      <c r="WOE47" s="134"/>
      <c r="WOF47" s="134"/>
      <c r="WOG47" s="134"/>
      <c r="WOH47" s="134"/>
      <c r="WOI47" s="134"/>
      <c r="WOJ47" s="134"/>
      <c r="WOK47" s="134"/>
      <c r="WOL47" s="134"/>
      <c r="WOM47" s="134"/>
      <c r="WON47" s="134"/>
      <c r="WOO47" s="134"/>
      <c r="WOP47" s="134"/>
      <c r="WOQ47" s="134"/>
      <c r="WOR47" s="134"/>
      <c r="WOS47" s="134"/>
      <c r="WOT47" s="134"/>
      <c r="WOU47" s="134"/>
      <c r="WOV47" s="134"/>
      <c r="WOW47" s="134"/>
      <c r="WOX47" s="134"/>
      <c r="WOY47" s="134"/>
      <c r="WOZ47" s="134"/>
      <c r="WPA47" s="134"/>
      <c r="WPB47" s="134"/>
      <c r="WPC47" s="134"/>
      <c r="WPD47" s="134"/>
      <c r="WPE47" s="134"/>
      <c r="WPF47" s="134"/>
      <c r="WPG47" s="134"/>
      <c r="WPH47" s="134"/>
      <c r="WPI47" s="134"/>
      <c r="WPJ47" s="134"/>
      <c r="WPK47" s="134"/>
      <c r="WPL47" s="134"/>
      <c r="WPM47" s="134"/>
      <c r="WPN47" s="134"/>
      <c r="WPO47" s="134"/>
      <c r="WPP47" s="134"/>
      <c r="WPQ47" s="134"/>
      <c r="WPR47" s="134"/>
      <c r="WPS47" s="134"/>
      <c r="WPT47" s="134"/>
      <c r="WPU47" s="134"/>
      <c r="WPV47" s="134"/>
      <c r="WPW47" s="134"/>
      <c r="WPX47" s="134"/>
      <c r="WPY47" s="134"/>
      <c r="WPZ47" s="134"/>
      <c r="WQA47" s="134"/>
      <c r="WQB47" s="134"/>
      <c r="WQC47" s="134"/>
      <c r="WQD47" s="134"/>
      <c r="WQE47" s="134"/>
      <c r="WQF47" s="134"/>
      <c r="WQG47" s="134"/>
      <c r="WQH47" s="134"/>
      <c r="WQI47" s="134"/>
      <c r="WQJ47" s="134"/>
      <c r="WQK47" s="134"/>
      <c r="WQL47" s="134"/>
      <c r="WQM47" s="134"/>
      <c r="WQN47" s="134"/>
      <c r="WQO47" s="134"/>
      <c r="WQP47" s="134"/>
      <c r="WQQ47" s="134"/>
      <c r="WQR47" s="134"/>
      <c r="WQS47" s="134"/>
      <c r="WQT47" s="134"/>
      <c r="WQU47" s="134"/>
      <c r="WQV47" s="134"/>
      <c r="WQW47" s="134"/>
      <c r="WQX47" s="134"/>
      <c r="WQY47" s="134"/>
      <c r="WQZ47" s="134"/>
      <c r="WRA47" s="134"/>
      <c r="WRB47" s="134"/>
      <c r="WRC47" s="134"/>
      <c r="WRD47" s="134"/>
      <c r="WRE47" s="134"/>
      <c r="WRF47" s="134"/>
      <c r="WRG47" s="134"/>
      <c r="WRH47" s="134"/>
      <c r="WRI47" s="134"/>
      <c r="WRJ47" s="134"/>
      <c r="WRK47" s="134"/>
      <c r="WRL47" s="134"/>
      <c r="WRM47" s="134"/>
      <c r="WRN47" s="134"/>
      <c r="WRO47" s="134"/>
      <c r="WRP47" s="134"/>
      <c r="WRQ47" s="134"/>
      <c r="WRR47" s="134"/>
      <c r="WRS47" s="134"/>
      <c r="WRT47" s="134"/>
      <c r="WRU47" s="134"/>
      <c r="WRV47" s="134"/>
      <c r="WRW47" s="134"/>
      <c r="WRX47" s="134"/>
      <c r="WRY47" s="134"/>
      <c r="WRZ47" s="134"/>
      <c r="WSA47" s="134"/>
      <c r="WSB47" s="134"/>
      <c r="WSC47" s="134"/>
      <c r="WSD47" s="134"/>
      <c r="WSE47" s="134"/>
      <c r="WSF47" s="134"/>
      <c r="WSG47" s="134"/>
      <c r="WSH47" s="134"/>
      <c r="WSI47" s="134"/>
      <c r="WSJ47" s="134"/>
      <c r="WSK47" s="134"/>
      <c r="WSL47" s="134"/>
      <c r="WSM47" s="134"/>
      <c r="WSN47" s="134"/>
      <c r="WSO47" s="134"/>
      <c r="WSP47" s="134"/>
      <c r="WSQ47" s="134"/>
      <c r="WSR47" s="134"/>
      <c r="WSS47" s="134"/>
      <c r="WST47" s="134"/>
      <c r="WSU47" s="134"/>
      <c r="WSV47" s="134"/>
      <c r="WSW47" s="134"/>
      <c r="WSX47" s="134"/>
      <c r="WSY47" s="134"/>
      <c r="WSZ47" s="134"/>
      <c r="WTA47" s="134"/>
      <c r="WTB47" s="134"/>
      <c r="WTC47" s="134"/>
      <c r="WTD47" s="134"/>
      <c r="WTE47" s="134"/>
      <c r="WTF47" s="134"/>
      <c r="WTG47" s="134"/>
      <c r="WTH47" s="134"/>
      <c r="WTI47" s="134"/>
      <c r="WTJ47" s="134"/>
      <c r="WTK47" s="134"/>
      <c r="WTL47" s="134"/>
      <c r="WTM47" s="134"/>
      <c r="WTN47" s="134"/>
      <c r="WTO47" s="134"/>
      <c r="WTP47" s="134"/>
      <c r="WTQ47" s="134"/>
      <c r="WTR47" s="134"/>
      <c r="WTS47" s="134"/>
      <c r="WTT47" s="134"/>
      <c r="WTU47" s="134"/>
      <c r="WTV47" s="134"/>
      <c r="WTW47" s="134"/>
      <c r="WTX47" s="134"/>
      <c r="WTY47" s="134"/>
      <c r="WTZ47" s="134"/>
      <c r="WUA47" s="134"/>
      <c r="WUB47" s="134"/>
      <c r="WUC47" s="134"/>
      <c r="WUD47" s="134"/>
      <c r="WUE47" s="134"/>
      <c r="WUF47" s="134"/>
      <c r="WUG47" s="134"/>
      <c r="WUH47" s="134"/>
      <c r="WUI47" s="134"/>
      <c r="WUJ47" s="134"/>
      <c r="WUK47" s="134"/>
      <c r="WUL47" s="134"/>
      <c r="WUM47" s="134"/>
      <c r="WUN47" s="134"/>
      <c r="WUO47" s="134"/>
      <c r="WUP47" s="134"/>
      <c r="WUQ47" s="134"/>
      <c r="WUR47" s="134"/>
      <c r="WUS47" s="134"/>
      <c r="WUT47" s="134"/>
      <c r="WUU47" s="134"/>
      <c r="WUV47" s="134"/>
      <c r="WUW47" s="134"/>
      <c r="WUX47" s="134"/>
      <c r="WUY47" s="134"/>
      <c r="WUZ47" s="134"/>
      <c r="WVA47" s="134"/>
      <c r="WVB47" s="134"/>
      <c r="WVC47" s="134"/>
      <c r="WVD47" s="134"/>
      <c r="WVE47" s="134"/>
      <c r="WVF47" s="134"/>
      <c r="WVG47" s="134"/>
      <c r="WVH47" s="134"/>
      <c r="WVI47" s="134"/>
      <c r="WVJ47" s="134"/>
      <c r="WVK47" s="134"/>
      <c r="WVL47" s="134"/>
      <c r="WVM47" s="134"/>
      <c r="WVN47" s="134"/>
      <c r="WVO47" s="134"/>
      <c r="WVP47" s="134"/>
      <c r="WVQ47" s="134"/>
      <c r="WVR47" s="134"/>
      <c r="WVS47" s="134"/>
      <c r="WVT47" s="134"/>
      <c r="WVU47" s="134"/>
      <c r="WVV47" s="134"/>
      <c r="WVW47" s="134"/>
      <c r="WVX47" s="134"/>
      <c r="WVY47" s="134"/>
      <c r="WVZ47" s="134"/>
      <c r="WWA47" s="134"/>
      <c r="WWB47" s="134"/>
      <c r="WWC47" s="134"/>
      <c r="WWD47" s="134"/>
      <c r="WWE47" s="134"/>
      <c r="WWF47" s="134"/>
      <c r="WWG47" s="134"/>
      <c r="WWH47" s="134"/>
      <c r="WWI47" s="134"/>
      <c r="WWJ47" s="134"/>
      <c r="WWK47" s="134"/>
      <c r="WWL47" s="134"/>
      <c r="WWM47" s="134"/>
      <c r="WWN47" s="134"/>
      <c r="WWO47" s="134"/>
      <c r="WWP47" s="134"/>
      <c r="WWQ47" s="134"/>
      <c r="WWR47" s="134"/>
      <c r="WWS47" s="134"/>
      <c r="WWT47" s="134"/>
      <c r="WWU47" s="134"/>
      <c r="WWV47" s="134"/>
      <c r="WWW47" s="134"/>
      <c r="WWX47" s="134"/>
      <c r="WWY47" s="134"/>
      <c r="WWZ47" s="134"/>
      <c r="WXA47" s="134"/>
      <c r="WXB47" s="134"/>
      <c r="WXC47" s="134"/>
      <c r="WXD47" s="134"/>
      <c r="WXE47" s="134"/>
      <c r="WXF47" s="134"/>
      <c r="WXG47" s="134"/>
      <c r="WXH47" s="134"/>
      <c r="WXI47" s="134"/>
      <c r="WXJ47" s="134"/>
      <c r="WXK47" s="134"/>
      <c r="WXL47" s="134"/>
      <c r="WXM47" s="134"/>
      <c r="WXN47" s="134"/>
      <c r="WXO47" s="134"/>
      <c r="WXP47" s="134"/>
      <c r="WXQ47" s="134"/>
      <c r="WXR47" s="134"/>
      <c r="WXS47" s="134"/>
      <c r="WXT47" s="134"/>
      <c r="WXU47" s="134"/>
      <c r="WXV47" s="134"/>
      <c r="WXW47" s="134"/>
      <c r="WXX47" s="134"/>
      <c r="WXY47" s="134"/>
      <c r="WXZ47" s="134"/>
      <c r="WYA47" s="134"/>
      <c r="WYB47" s="134"/>
      <c r="WYC47" s="134"/>
      <c r="WYD47" s="134"/>
      <c r="WYE47" s="134"/>
      <c r="WYF47" s="134"/>
      <c r="WYG47" s="134"/>
      <c r="WYH47" s="134"/>
      <c r="WYI47" s="134"/>
      <c r="WYJ47" s="134"/>
      <c r="WYK47" s="134"/>
      <c r="WYL47" s="134"/>
      <c r="WYM47" s="134"/>
      <c r="WYN47" s="134"/>
      <c r="WYO47" s="134"/>
      <c r="WYP47" s="134"/>
      <c r="WYQ47" s="134"/>
      <c r="WYR47" s="134"/>
      <c r="WYS47" s="134"/>
      <c r="WYT47" s="134"/>
      <c r="WYU47" s="134"/>
      <c r="WYV47" s="134"/>
      <c r="WYW47" s="134"/>
      <c r="WYX47" s="134"/>
      <c r="WYY47" s="134"/>
      <c r="WYZ47" s="134"/>
      <c r="WZA47" s="134"/>
      <c r="WZB47" s="134"/>
      <c r="WZC47" s="134"/>
      <c r="WZD47" s="134"/>
      <c r="WZE47" s="134"/>
      <c r="WZF47" s="134"/>
      <c r="WZG47" s="134"/>
      <c r="WZH47" s="134"/>
      <c r="WZI47" s="134"/>
      <c r="WZJ47" s="134"/>
      <c r="WZK47" s="134"/>
      <c r="WZL47" s="134"/>
      <c r="WZM47" s="134"/>
      <c r="WZN47" s="134"/>
      <c r="WZO47" s="134"/>
      <c r="WZP47" s="134"/>
      <c r="WZQ47" s="134"/>
      <c r="WZR47" s="134"/>
      <c r="WZS47" s="134"/>
      <c r="WZT47" s="134"/>
      <c r="WZU47" s="134"/>
      <c r="WZV47" s="134"/>
      <c r="WZW47" s="134"/>
      <c r="WZX47" s="134"/>
      <c r="WZY47" s="134"/>
      <c r="WZZ47" s="134"/>
      <c r="XAA47" s="134"/>
      <c r="XAB47" s="134"/>
      <c r="XAC47" s="134"/>
      <c r="XAD47" s="134"/>
      <c r="XAE47" s="134"/>
      <c r="XAF47" s="134"/>
      <c r="XAG47" s="134"/>
      <c r="XAH47" s="134"/>
      <c r="XAI47" s="134"/>
      <c r="XAJ47" s="134"/>
      <c r="XAK47" s="134"/>
      <c r="XAL47" s="134"/>
      <c r="XAM47" s="134"/>
      <c r="XAN47" s="134"/>
      <c r="XAO47" s="134"/>
      <c r="XAP47" s="134"/>
      <c r="XAQ47" s="134"/>
      <c r="XAR47" s="134"/>
      <c r="XAS47" s="134"/>
      <c r="XAT47" s="134"/>
      <c r="XAU47" s="134"/>
      <c r="XAV47" s="134"/>
      <c r="XAW47" s="134"/>
      <c r="XAX47" s="134"/>
      <c r="XAY47" s="134"/>
      <c r="XAZ47" s="134"/>
      <c r="XBA47" s="134"/>
      <c r="XBB47" s="134"/>
      <c r="XBC47" s="134"/>
      <c r="XBD47" s="134"/>
      <c r="XBE47" s="134"/>
      <c r="XBF47" s="134"/>
      <c r="XBG47" s="134"/>
      <c r="XBH47" s="134"/>
      <c r="XBI47" s="134"/>
      <c r="XBJ47" s="134"/>
      <c r="XBK47" s="134"/>
      <c r="XBL47" s="134"/>
      <c r="XBM47" s="134"/>
      <c r="XBN47" s="134"/>
      <c r="XBO47" s="134"/>
      <c r="XBP47" s="134"/>
      <c r="XBQ47" s="134"/>
      <c r="XBR47" s="134"/>
      <c r="XBS47" s="134"/>
      <c r="XBT47" s="134"/>
      <c r="XBU47" s="134"/>
      <c r="XBV47" s="134"/>
      <c r="XBW47" s="134"/>
      <c r="XBX47" s="134"/>
      <c r="XBY47" s="134"/>
      <c r="XBZ47" s="134"/>
      <c r="XCA47" s="134"/>
      <c r="XCB47" s="134"/>
      <c r="XCC47" s="134"/>
      <c r="XCD47" s="134"/>
      <c r="XCE47" s="134"/>
      <c r="XCF47" s="134"/>
      <c r="XCG47" s="134"/>
      <c r="XCH47" s="134"/>
      <c r="XCI47" s="134"/>
      <c r="XCJ47" s="134"/>
      <c r="XCK47" s="134"/>
      <c r="XCL47" s="134"/>
      <c r="XCM47" s="134"/>
      <c r="XCN47" s="134"/>
      <c r="XCO47" s="134"/>
      <c r="XCP47" s="134"/>
      <c r="XCQ47" s="134"/>
      <c r="XCR47" s="134"/>
      <c r="XCS47" s="134"/>
      <c r="XCT47" s="134"/>
      <c r="XCU47" s="134"/>
      <c r="XCV47" s="134"/>
      <c r="XCW47" s="134"/>
      <c r="XCX47" s="134"/>
      <c r="XCY47" s="134"/>
      <c r="XCZ47" s="134"/>
      <c r="XDA47" s="134"/>
      <c r="XDB47" s="134"/>
      <c r="XDC47" s="134"/>
      <c r="XDD47" s="134"/>
      <c r="XDE47" s="134"/>
      <c r="XDF47" s="134"/>
      <c r="XDG47" s="134"/>
      <c r="XDH47" s="134"/>
      <c r="XDI47" s="134"/>
      <c r="XDJ47" s="134"/>
      <c r="XDK47" s="134"/>
      <c r="XDL47" s="134"/>
      <c r="XDM47" s="134"/>
      <c r="XDN47" s="134"/>
      <c r="XDO47" s="134"/>
      <c r="XDP47" s="134"/>
      <c r="XDQ47" s="134"/>
      <c r="XDR47" s="134"/>
      <c r="XDS47" s="134"/>
      <c r="XDT47" s="134"/>
      <c r="XDU47" s="134"/>
      <c r="XDV47" s="134"/>
      <c r="XDW47" s="134"/>
      <c r="XDX47" s="134"/>
      <c r="XDY47" s="134"/>
      <c r="XDZ47" s="134"/>
      <c r="XEA47" s="134"/>
      <c r="XEB47" s="134"/>
      <c r="XEC47" s="134"/>
      <c r="XED47" s="134"/>
      <c r="XEE47" s="134"/>
      <c r="XEF47" s="134"/>
      <c r="XEG47" s="134"/>
      <c r="XEH47" s="134"/>
      <c r="XEI47" s="134"/>
      <c r="XEJ47" s="134"/>
      <c r="XEK47" s="134"/>
      <c r="XEL47" s="134"/>
      <c r="XEM47" s="134"/>
      <c r="XEN47" s="134"/>
      <c r="XEO47" s="134"/>
      <c r="XEP47" s="134"/>
      <c r="XEQ47" s="134"/>
      <c r="XER47" s="134"/>
      <c r="XES47" s="134"/>
      <c r="XET47" s="134"/>
      <c r="XEU47" s="134"/>
      <c r="XEV47" s="134"/>
      <c r="XEW47" s="134"/>
      <c r="XEX47" s="134"/>
      <c r="XEY47" s="134"/>
      <c r="XEZ47" s="134"/>
      <c r="XFA47" s="134"/>
      <c r="XFB47" s="134"/>
      <c r="XFC47" s="134"/>
      <c r="XFD47" s="134"/>
    </row>
    <row r="48" s="10" customFormat="1" customHeight="1" spans="1:16384">
      <c r="A48" s="45" t="str">
        <f t="shared" si="4"/>
        <v>YU8</v>
      </c>
      <c r="B48" s="46">
        <f t="shared" si="5"/>
        <v>250.1495</v>
      </c>
      <c r="C48" s="46">
        <f t="shared" si="6"/>
        <v>270.1495</v>
      </c>
      <c r="D48" s="47">
        <f t="shared" si="7"/>
        <v>20</v>
      </c>
      <c r="E48" s="48">
        <f t="shared" ref="E48:H48" si="40">G12</f>
        <v>3.348</v>
      </c>
      <c r="F48" s="48">
        <f t="shared" si="40"/>
        <v>3.348</v>
      </c>
      <c r="G48" s="48">
        <f t="shared" si="40"/>
        <v>-2.70774</v>
      </c>
      <c r="H48" s="48">
        <f t="shared" si="40"/>
        <v>-3.30793</v>
      </c>
      <c r="I48" s="48">
        <f t="shared" si="9"/>
        <v>6.05574</v>
      </c>
      <c r="J48" s="48">
        <f t="shared" si="10"/>
        <v>6.65593</v>
      </c>
      <c r="K48" s="76">
        <f t="shared" si="11"/>
        <v>0.8</v>
      </c>
      <c r="L48" s="76">
        <f>LOOKUP(MAX(J48,I48),{0,3,4,5,6.5,7.5,9,10},{0.3,0.4,0.5,0.6,0.7,0.8,0.9})</f>
        <v>0.7</v>
      </c>
      <c r="M48" s="76">
        <f t="shared" si="12"/>
        <v>23.65</v>
      </c>
      <c r="N48" s="76">
        <f t="shared" si="13"/>
        <v>23.65</v>
      </c>
      <c r="O48" s="77">
        <f t="shared" si="14"/>
        <v>2.8902</v>
      </c>
      <c r="P48" s="78">
        <f t="shared" si="15"/>
        <v>2.99039</v>
      </c>
      <c r="Q48" s="78">
        <f t="shared" ref="Q48:S48" si="41">M12</f>
        <v>1.75</v>
      </c>
      <c r="R48" s="47">
        <f t="shared" si="41"/>
        <v>1.75</v>
      </c>
      <c r="S48" s="113">
        <f t="shared" si="41"/>
        <v>1</v>
      </c>
      <c r="T48" s="114">
        <f t="shared" si="17"/>
        <v>2.12336</v>
      </c>
      <c r="U48" s="77">
        <f t="shared" si="18"/>
        <v>2.16022</v>
      </c>
      <c r="V48" s="77">
        <f t="shared" ref="V48:X48" si="42">R12</f>
        <v>0.45</v>
      </c>
      <c r="W48" s="114">
        <f t="shared" si="42"/>
        <v>0.45</v>
      </c>
      <c r="X48" s="115">
        <f t="shared" si="42"/>
        <v>0</v>
      </c>
      <c r="Y48" s="94">
        <f t="shared" si="20"/>
        <v>5.14551625</v>
      </c>
      <c r="Z48" s="94">
        <f t="shared" si="21"/>
        <v>0</v>
      </c>
      <c r="AA48" s="134"/>
      <c r="AB48" s="135"/>
      <c r="AC48" s="135"/>
      <c r="AD48" s="134"/>
      <c r="AE48" s="134"/>
      <c r="AF48" s="134"/>
      <c r="AG48" s="134"/>
      <c r="AH48" s="134"/>
      <c r="AI48" s="134"/>
      <c r="AJ48" s="134"/>
      <c r="AK48" s="134"/>
      <c r="AL48" s="134"/>
      <c r="AM48" s="134"/>
      <c r="AN48" s="134"/>
      <c r="AO48" s="134"/>
      <c r="AP48" s="134"/>
      <c r="AQ48" s="134"/>
      <c r="AR48" s="134"/>
      <c r="AS48" s="134"/>
      <c r="AT48" s="134"/>
      <c r="AU48" s="134"/>
      <c r="AV48" s="134"/>
      <c r="AW48" s="134"/>
      <c r="AX48" s="134"/>
      <c r="AY48" s="134"/>
      <c r="AZ48" s="134"/>
      <c r="BA48" s="134"/>
      <c r="BB48" s="134"/>
      <c r="BC48" s="134"/>
      <c r="BD48" s="134"/>
      <c r="BE48" s="134"/>
      <c r="BF48" s="134"/>
      <c r="BG48" s="134"/>
      <c r="BH48" s="134"/>
      <c r="BI48" s="134"/>
      <c r="BJ48" s="134"/>
      <c r="BK48" s="134"/>
      <c r="BL48" s="134"/>
      <c r="BM48" s="134"/>
      <c r="BN48" s="134"/>
      <c r="BO48" s="134"/>
      <c r="BP48" s="134"/>
      <c r="BQ48" s="134"/>
      <c r="BR48" s="134"/>
      <c r="BS48" s="134"/>
      <c r="BT48" s="134"/>
      <c r="BU48" s="134"/>
      <c r="BV48" s="134"/>
      <c r="BW48" s="134"/>
      <c r="BX48" s="134"/>
      <c r="BY48" s="134"/>
      <c r="BZ48" s="134"/>
      <c r="CA48" s="134"/>
      <c r="CB48" s="134"/>
      <c r="CC48" s="134"/>
      <c r="CD48" s="134"/>
      <c r="CE48" s="134"/>
      <c r="CF48" s="134"/>
      <c r="CG48" s="134"/>
      <c r="CH48" s="134"/>
      <c r="CI48" s="134"/>
      <c r="CJ48" s="134"/>
      <c r="CK48" s="134"/>
      <c r="CL48" s="134"/>
      <c r="CM48" s="134"/>
      <c r="CN48" s="134"/>
      <c r="CO48" s="134"/>
      <c r="CP48" s="134"/>
      <c r="CQ48" s="134"/>
      <c r="CR48" s="134"/>
      <c r="CS48" s="134"/>
      <c r="CT48" s="134"/>
      <c r="CU48" s="134"/>
      <c r="CV48" s="134"/>
      <c r="CW48" s="134"/>
      <c r="CX48" s="134"/>
      <c r="CY48" s="134"/>
      <c r="CZ48" s="134"/>
      <c r="DA48" s="134"/>
      <c r="DB48" s="134"/>
      <c r="DC48" s="134"/>
      <c r="DD48" s="134"/>
      <c r="DE48" s="134"/>
      <c r="DF48" s="134"/>
      <c r="DG48" s="134"/>
      <c r="DH48" s="134"/>
      <c r="DI48" s="134"/>
      <c r="DJ48" s="134"/>
      <c r="DK48" s="134"/>
      <c r="DL48" s="134"/>
      <c r="DM48" s="134"/>
      <c r="DN48" s="134"/>
      <c r="DO48" s="134"/>
      <c r="DP48" s="134"/>
      <c r="DQ48" s="134"/>
      <c r="DR48" s="134"/>
      <c r="DS48" s="134"/>
      <c r="DT48" s="134"/>
      <c r="DU48" s="134"/>
      <c r="DV48" s="134"/>
      <c r="DW48" s="134"/>
      <c r="DX48" s="134"/>
      <c r="DY48" s="134"/>
      <c r="DZ48" s="134"/>
      <c r="EA48" s="134"/>
      <c r="EB48" s="134"/>
      <c r="EC48" s="134"/>
      <c r="ED48" s="134"/>
      <c r="EE48" s="134"/>
      <c r="EF48" s="134"/>
      <c r="EG48" s="134"/>
      <c r="EH48" s="134"/>
      <c r="EI48" s="134"/>
      <c r="EJ48" s="134"/>
      <c r="EK48" s="134"/>
      <c r="EL48" s="134"/>
      <c r="EM48" s="134"/>
      <c r="EN48" s="134"/>
      <c r="EO48" s="134"/>
      <c r="EP48" s="134"/>
      <c r="EQ48" s="134"/>
      <c r="ER48" s="134"/>
      <c r="ES48" s="134"/>
      <c r="ET48" s="134"/>
      <c r="EU48" s="134"/>
      <c r="EV48" s="134"/>
      <c r="EW48" s="134"/>
      <c r="EX48" s="134"/>
      <c r="EY48" s="134"/>
      <c r="EZ48" s="134"/>
      <c r="FA48" s="134"/>
      <c r="FB48" s="134"/>
      <c r="FC48" s="134"/>
      <c r="FD48" s="134"/>
      <c r="FE48" s="134"/>
      <c r="FF48" s="134"/>
      <c r="FG48" s="134"/>
      <c r="FH48" s="134"/>
      <c r="FI48" s="134"/>
      <c r="FJ48" s="134"/>
      <c r="FK48" s="134"/>
      <c r="FL48" s="134"/>
      <c r="FM48" s="134"/>
      <c r="FN48" s="134"/>
      <c r="FO48" s="134"/>
      <c r="FP48" s="134"/>
      <c r="FQ48" s="134"/>
      <c r="FR48" s="134"/>
      <c r="FS48" s="134"/>
      <c r="FT48" s="134"/>
      <c r="FU48" s="134"/>
      <c r="FV48" s="134"/>
      <c r="FW48" s="134"/>
      <c r="FX48" s="134"/>
      <c r="FY48" s="134"/>
      <c r="FZ48" s="134"/>
      <c r="GA48" s="134"/>
      <c r="GB48" s="134"/>
      <c r="GC48" s="134"/>
      <c r="GD48" s="134"/>
      <c r="GE48" s="134"/>
      <c r="GF48" s="134"/>
      <c r="GG48" s="134"/>
      <c r="GH48" s="134"/>
      <c r="GI48" s="134"/>
      <c r="GJ48" s="134"/>
      <c r="GK48" s="134"/>
      <c r="GL48" s="134"/>
      <c r="GM48" s="134"/>
      <c r="GN48" s="134"/>
      <c r="GO48" s="134"/>
      <c r="GP48" s="134"/>
      <c r="GQ48" s="134"/>
      <c r="GR48" s="134"/>
      <c r="GS48" s="134"/>
      <c r="GT48" s="134"/>
      <c r="GU48" s="134"/>
      <c r="GV48" s="134"/>
      <c r="GW48" s="134"/>
      <c r="GX48" s="134"/>
      <c r="GY48" s="134"/>
      <c r="GZ48" s="134"/>
      <c r="HA48" s="134"/>
      <c r="HB48" s="134"/>
      <c r="HC48" s="134"/>
      <c r="HD48" s="134"/>
      <c r="HE48" s="134"/>
      <c r="HF48" s="134"/>
      <c r="HG48" s="134"/>
      <c r="HH48" s="134"/>
      <c r="HI48" s="134"/>
      <c r="HJ48" s="134"/>
      <c r="HK48" s="134"/>
      <c r="HL48" s="134"/>
      <c r="HM48" s="134"/>
      <c r="HN48" s="134"/>
      <c r="HO48" s="134"/>
      <c r="HP48" s="134"/>
      <c r="HQ48" s="134"/>
      <c r="HR48" s="134"/>
      <c r="HS48" s="134"/>
      <c r="HT48" s="134"/>
      <c r="HU48" s="134"/>
      <c r="HV48" s="134"/>
      <c r="HW48" s="134"/>
      <c r="HX48" s="134"/>
      <c r="HY48" s="134"/>
      <c r="HZ48" s="134"/>
      <c r="IA48" s="134"/>
      <c r="IB48" s="134"/>
      <c r="IC48" s="134"/>
      <c r="ID48" s="134"/>
      <c r="IE48" s="134"/>
      <c r="IF48" s="134"/>
      <c r="IG48" s="134"/>
      <c r="IH48" s="134"/>
      <c r="II48" s="134"/>
      <c r="IJ48" s="134"/>
      <c r="IK48" s="134"/>
      <c r="IL48" s="134"/>
      <c r="IM48" s="134"/>
      <c r="IN48" s="134"/>
      <c r="IO48" s="134"/>
      <c r="IP48" s="134"/>
      <c r="IQ48" s="134"/>
      <c r="IR48" s="134"/>
      <c r="IS48" s="134"/>
      <c r="IT48" s="134"/>
      <c r="IU48" s="134"/>
      <c r="IV48" s="134"/>
      <c r="IW48" s="134"/>
      <c r="IX48" s="134"/>
      <c r="IY48" s="134"/>
      <c r="IZ48" s="134"/>
      <c r="JA48" s="134"/>
      <c r="JB48" s="134"/>
      <c r="JC48" s="134"/>
      <c r="JD48" s="134"/>
      <c r="JE48" s="134"/>
      <c r="JF48" s="134"/>
      <c r="JG48" s="134"/>
      <c r="JH48" s="134"/>
      <c r="JI48" s="134"/>
      <c r="JJ48" s="134"/>
      <c r="JK48" s="134"/>
      <c r="JL48" s="134"/>
      <c r="JM48" s="134"/>
      <c r="JN48" s="134"/>
      <c r="JO48" s="134"/>
      <c r="JP48" s="134"/>
      <c r="JQ48" s="134"/>
      <c r="JR48" s="134"/>
      <c r="JS48" s="134"/>
      <c r="JT48" s="134"/>
      <c r="JU48" s="134"/>
      <c r="JV48" s="134"/>
      <c r="JW48" s="134"/>
      <c r="JX48" s="134"/>
      <c r="JY48" s="134"/>
      <c r="JZ48" s="134"/>
      <c r="KA48" s="134"/>
      <c r="KB48" s="134"/>
      <c r="KC48" s="134"/>
      <c r="KD48" s="134"/>
      <c r="KE48" s="134"/>
      <c r="KF48" s="134"/>
      <c r="KG48" s="134"/>
      <c r="KH48" s="134"/>
      <c r="KI48" s="134"/>
      <c r="KJ48" s="134"/>
      <c r="KK48" s="134"/>
      <c r="KL48" s="134"/>
      <c r="KM48" s="134"/>
      <c r="KN48" s="134"/>
      <c r="KO48" s="134"/>
      <c r="KP48" s="134"/>
      <c r="KQ48" s="134"/>
      <c r="KR48" s="134"/>
      <c r="KS48" s="134"/>
      <c r="KT48" s="134"/>
      <c r="KU48" s="134"/>
      <c r="KV48" s="134"/>
      <c r="KW48" s="134"/>
      <c r="KX48" s="134"/>
      <c r="KY48" s="134"/>
      <c r="KZ48" s="134"/>
      <c r="LA48" s="134"/>
      <c r="LB48" s="134"/>
      <c r="LC48" s="134"/>
      <c r="LD48" s="134"/>
      <c r="LE48" s="134"/>
      <c r="LF48" s="134"/>
      <c r="LG48" s="134"/>
      <c r="LH48" s="134"/>
      <c r="LI48" s="134"/>
      <c r="LJ48" s="134"/>
      <c r="LK48" s="134"/>
      <c r="LL48" s="134"/>
      <c r="LM48" s="134"/>
      <c r="LN48" s="134"/>
      <c r="LO48" s="134"/>
      <c r="LP48" s="134"/>
      <c r="LQ48" s="134"/>
      <c r="LR48" s="134"/>
      <c r="LS48" s="134"/>
      <c r="LT48" s="134"/>
      <c r="LU48" s="134"/>
      <c r="LV48" s="134"/>
      <c r="LW48" s="134"/>
      <c r="LX48" s="134"/>
      <c r="LY48" s="134"/>
      <c r="LZ48" s="134"/>
      <c r="MA48" s="134"/>
      <c r="MB48" s="134"/>
      <c r="MC48" s="134"/>
      <c r="MD48" s="134"/>
      <c r="ME48" s="134"/>
      <c r="MF48" s="134"/>
      <c r="MG48" s="134"/>
      <c r="MH48" s="134"/>
      <c r="MI48" s="134"/>
      <c r="MJ48" s="134"/>
      <c r="MK48" s="134"/>
      <c r="ML48" s="134"/>
      <c r="MM48" s="134"/>
      <c r="MN48" s="134"/>
      <c r="MO48" s="134"/>
      <c r="MP48" s="134"/>
      <c r="MQ48" s="134"/>
      <c r="MR48" s="134"/>
      <c r="MS48" s="134"/>
      <c r="MT48" s="134"/>
      <c r="MU48" s="134"/>
      <c r="MV48" s="134"/>
      <c r="MW48" s="134"/>
      <c r="MX48" s="134"/>
      <c r="MY48" s="134"/>
      <c r="MZ48" s="134"/>
      <c r="NA48" s="134"/>
      <c r="NB48" s="134"/>
      <c r="NC48" s="134"/>
      <c r="ND48" s="134"/>
      <c r="NE48" s="134"/>
      <c r="NF48" s="134"/>
      <c r="NG48" s="134"/>
      <c r="NH48" s="134"/>
      <c r="NI48" s="134"/>
      <c r="NJ48" s="134"/>
      <c r="NK48" s="134"/>
      <c r="NL48" s="134"/>
      <c r="NM48" s="134"/>
      <c r="NN48" s="134"/>
      <c r="NO48" s="134"/>
      <c r="NP48" s="134"/>
      <c r="NQ48" s="134"/>
      <c r="NR48" s="134"/>
      <c r="NS48" s="134"/>
      <c r="NT48" s="134"/>
      <c r="NU48" s="134"/>
      <c r="NV48" s="134"/>
      <c r="NW48" s="134"/>
      <c r="NX48" s="134"/>
      <c r="NY48" s="134"/>
      <c r="NZ48" s="134"/>
      <c r="OA48" s="134"/>
      <c r="OB48" s="134"/>
      <c r="OC48" s="134"/>
      <c r="OD48" s="134"/>
      <c r="OE48" s="134"/>
      <c r="OF48" s="134"/>
      <c r="OG48" s="134"/>
      <c r="OH48" s="134"/>
      <c r="OI48" s="134"/>
      <c r="OJ48" s="134"/>
      <c r="OK48" s="134"/>
      <c r="OL48" s="134"/>
      <c r="OM48" s="134"/>
      <c r="ON48" s="134"/>
      <c r="OO48" s="134"/>
      <c r="OP48" s="134"/>
      <c r="OQ48" s="134"/>
      <c r="OR48" s="134"/>
      <c r="OS48" s="134"/>
      <c r="OT48" s="134"/>
      <c r="OU48" s="134"/>
      <c r="OV48" s="134"/>
      <c r="OW48" s="134"/>
      <c r="OX48" s="134"/>
      <c r="OY48" s="134"/>
      <c r="OZ48" s="134"/>
      <c r="PA48" s="134"/>
      <c r="PB48" s="134"/>
      <c r="PC48" s="134"/>
      <c r="PD48" s="134"/>
      <c r="PE48" s="134"/>
      <c r="PF48" s="134"/>
      <c r="PG48" s="134"/>
      <c r="PH48" s="134"/>
      <c r="PI48" s="134"/>
      <c r="PJ48" s="134"/>
      <c r="PK48" s="134"/>
      <c r="PL48" s="134"/>
      <c r="PM48" s="134"/>
      <c r="PN48" s="134"/>
      <c r="PO48" s="134"/>
      <c r="PP48" s="134"/>
      <c r="PQ48" s="134"/>
      <c r="PR48" s="134"/>
      <c r="PS48" s="134"/>
      <c r="PT48" s="134"/>
      <c r="PU48" s="134"/>
      <c r="PV48" s="134"/>
      <c r="PW48" s="134"/>
      <c r="PX48" s="134"/>
      <c r="PY48" s="134"/>
      <c r="PZ48" s="134"/>
      <c r="QA48" s="134"/>
      <c r="QB48" s="134"/>
      <c r="QC48" s="134"/>
      <c r="QD48" s="134"/>
      <c r="QE48" s="134"/>
      <c r="QF48" s="134"/>
      <c r="QG48" s="134"/>
      <c r="QH48" s="134"/>
      <c r="QI48" s="134"/>
      <c r="QJ48" s="134"/>
      <c r="QK48" s="134"/>
      <c r="QL48" s="134"/>
      <c r="QM48" s="134"/>
      <c r="QN48" s="134"/>
      <c r="QO48" s="134"/>
      <c r="QP48" s="134"/>
      <c r="QQ48" s="134"/>
      <c r="QR48" s="134"/>
      <c r="QS48" s="134"/>
      <c r="QT48" s="134"/>
      <c r="QU48" s="134"/>
      <c r="QV48" s="134"/>
      <c r="QW48" s="134"/>
      <c r="QX48" s="134"/>
      <c r="QY48" s="134"/>
      <c r="QZ48" s="134"/>
      <c r="RA48" s="134"/>
      <c r="RB48" s="134"/>
      <c r="RC48" s="134"/>
      <c r="RD48" s="134"/>
      <c r="RE48" s="134"/>
      <c r="RF48" s="134"/>
      <c r="RG48" s="134"/>
      <c r="RH48" s="134"/>
      <c r="RI48" s="134"/>
      <c r="RJ48" s="134"/>
      <c r="RK48" s="134"/>
      <c r="RL48" s="134"/>
      <c r="RM48" s="134"/>
      <c r="RN48" s="134"/>
      <c r="RO48" s="134"/>
      <c r="RP48" s="134"/>
      <c r="RQ48" s="134"/>
      <c r="RR48" s="134"/>
      <c r="RS48" s="134"/>
      <c r="RT48" s="134"/>
      <c r="RU48" s="134"/>
      <c r="RV48" s="134"/>
      <c r="RW48" s="134"/>
      <c r="RX48" s="134"/>
      <c r="RY48" s="134"/>
      <c r="RZ48" s="134"/>
      <c r="SA48" s="134"/>
      <c r="SB48" s="134"/>
      <c r="SC48" s="134"/>
      <c r="SD48" s="134"/>
      <c r="SE48" s="134"/>
      <c r="SF48" s="134"/>
      <c r="SG48" s="134"/>
      <c r="SH48" s="134"/>
      <c r="SI48" s="134"/>
      <c r="SJ48" s="134"/>
      <c r="SK48" s="134"/>
      <c r="SL48" s="134"/>
      <c r="SM48" s="134"/>
      <c r="SN48" s="134"/>
      <c r="SO48" s="134"/>
      <c r="SP48" s="134"/>
      <c r="SQ48" s="134"/>
      <c r="SR48" s="134"/>
      <c r="SS48" s="134"/>
      <c r="ST48" s="134"/>
      <c r="SU48" s="134"/>
      <c r="SV48" s="134"/>
      <c r="SW48" s="134"/>
      <c r="SX48" s="134"/>
      <c r="SY48" s="134"/>
      <c r="SZ48" s="134"/>
      <c r="TA48" s="134"/>
      <c r="TB48" s="134"/>
      <c r="TC48" s="134"/>
      <c r="TD48" s="134"/>
      <c r="TE48" s="134"/>
      <c r="TF48" s="134"/>
      <c r="TG48" s="134"/>
      <c r="TH48" s="134"/>
      <c r="TI48" s="134"/>
      <c r="TJ48" s="134"/>
      <c r="TK48" s="134"/>
      <c r="TL48" s="134"/>
      <c r="TM48" s="134"/>
      <c r="TN48" s="134"/>
      <c r="TO48" s="134"/>
      <c r="TP48" s="134"/>
      <c r="TQ48" s="134"/>
      <c r="TR48" s="134"/>
      <c r="TS48" s="134"/>
      <c r="TT48" s="134"/>
      <c r="TU48" s="134"/>
      <c r="TV48" s="134"/>
      <c r="TW48" s="134"/>
      <c r="TX48" s="134"/>
      <c r="TY48" s="134"/>
      <c r="TZ48" s="134"/>
      <c r="UA48" s="134"/>
      <c r="UB48" s="134"/>
      <c r="UC48" s="134"/>
      <c r="UD48" s="134"/>
      <c r="UE48" s="134"/>
      <c r="UF48" s="134"/>
      <c r="UG48" s="134"/>
      <c r="UH48" s="134"/>
      <c r="UI48" s="134"/>
      <c r="UJ48" s="134"/>
      <c r="UK48" s="134"/>
      <c r="UL48" s="134"/>
      <c r="UM48" s="134"/>
      <c r="UN48" s="134"/>
      <c r="UO48" s="134"/>
      <c r="UP48" s="134"/>
      <c r="UQ48" s="134"/>
      <c r="UR48" s="134"/>
      <c r="US48" s="134"/>
      <c r="UT48" s="134"/>
      <c r="UU48" s="134"/>
      <c r="UV48" s="134"/>
      <c r="UW48" s="134"/>
      <c r="UX48" s="134"/>
      <c r="UY48" s="134"/>
      <c r="UZ48" s="134"/>
      <c r="VA48" s="134"/>
      <c r="VB48" s="134"/>
      <c r="VC48" s="134"/>
      <c r="VD48" s="134"/>
      <c r="VE48" s="134"/>
      <c r="VF48" s="134"/>
      <c r="VG48" s="134"/>
      <c r="VH48" s="134"/>
      <c r="VI48" s="134"/>
      <c r="VJ48" s="134"/>
      <c r="VK48" s="134"/>
      <c r="VL48" s="134"/>
      <c r="VM48" s="134"/>
      <c r="VN48" s="134"/>
      <c r="VO48" s="134"/>
      <c r="VP48" s="134"/>
      <c r="VQ48" s="134"/>
      <c r="VR48" s="134"/>
      <c r="VS48" s="134"/>
      <c r="VT48" s="134"/>
      <c r="VU48" s="134"/>
      <c r="VV48" s="134"/>
      <c r="VW48" s="134"/>
      <c r="VX48" s="134"/>
      <c r="VY48" s="134"/>
      <c r="VZ48" s="134"/>
      <c r="WA48" s="134"/>
      <c r="WB48" s="134"/>
      <c r="WC48" s="134"/>
      <c r="WD48" s="134"/>
      <c r="WE48" s="134"/>
      <c r="WF48" s="134"/>
      <c r="WG48" s="134"/>
      <c r="WH48" s="134"/>
      <c r="WI48" s="134"/>
      <c r="WJ48" s="134"/>
      <c r="WK48" s="134"/>
      <c r="WL48" s="134"/>
      <c r="WM48" s="134"/>
      <c r="WN48" s="134"/>
      <c r="WO48" s="134"/>
      <c r="WP48" s="134"/>
      <c r="WQ48" s="134"/>
      <c r="WR48" s="134"/>
      <c r="WS48" s="134"/>
      <c r="WT48" s="134"/>
      <c r="WU48" s="134"/>
      <c r="WV48" s="134"/>
      <c r="WW48" s="134"/>
      <c r="WX48" s="134"/>
      <c r="WY48" s="134"/>
      <c r="WZ48" s="134"/>
      <c r="XA48" s="134"/>
      <c r="XB48" s="134"/>
      <c r="XC48" s="134"/>
      <c r="XD48" s="134"/>
      <c r="XE48" s="134"/>
      <c r="XF48" s="134"/>
      <c r="XG48" s="134"/>
      <c r="XH48" s="134"/>
      <c r="XI48" s="134"/>
      <c r="XJ48" s="134"/>
      <c r="XK48" s="134"/>
      <c r="XL48" s="134"/>
      <c r="XM48" s="134"/>
      <c r="XN48" s="134"/>
      <c r="XO48" s="134"/>
      <c r="XP48" s="134"/>
      <c r="XQ48" s="134"/>
      <c r="XR48" s="134"/>
      <c r="XS48" s="134"/>
      <c r="XT48" s="134"/>
      <c r="XU48" s="134"/>
      <c r="XV48" s="134"/>
      <c r="XW48" s="134"/>
      <c r="XX48" s="134"/>
      <c r="XY48" s="134"/>
      <c r="XZ48" s="134"/>
      <c r="YA48" s="134"/>
      <c r="YB48" s="134"/>
      <c r="YC48" s="134"/>
      <c r="YD48" s="134"/>
      <c r="YE48" s="134"/>
      <c r="YF48" s="134"/>
      <c r="YG48" s="134"/>
      <c r="YH48" s="134"/>
      <c r="YI48" s="134"/>
      <c r="YJ48" s="134"/>
      <c r="YK48" s="134"/>
      <c r="YL48" s="134"/>
      <c r="YM48" s="134"/>
      <c r="YN48" s="134"/>
      <c r="YO48" s="134"/>
      <c r="YP48" s="134"/>
      <c r="YQ48" s="134"/>
      <c r="YR48" s="134"/>
      <c r="YS48" s="134"/>
      <c r="YT48" s="134"/>
      <c r="YU48" s="134"/>
      <c r="YV48" s="134"/>
      <c r="YW48" s="134"/>
      <c r="YX48" s="134"/>
      <c r="YY48" s="134"/>
      <c r="YZ48" s="134"/>
      <c r="ZA48" s="134"/>
      <c r="ZB48" s="134"/>
      <c r="ZC48" s="134"/>
      <c r="ZD48" s="134"/>
      <c r="ZE48" s="134"/>
      <c r="ZF48" s="134"/>
      <c r="ZG48" s="134"/>
      <c r="ZH48" s="134"/>
      <c r="ZI48" s="134"/>
      <c r="ZJ48" s="134"/>
      <c r="ZK48" s="134"/>
      <c r="ZL48" s="134"/>
      <c r="ZM48" s="134"/>
      <c r="ZN48" s="134"/>
      <c r="ZO48" s="134"/>
      <c r="ZP48" s="134"/>
      <c r="ZQ48" s="134"/>
      <c r="ZR48" s="134"/>
      <c r="ZS48" s="134"/>
      <c r="ZT48" s="134"/>
      <c r="ZU48" s="134"/>
      <c r="ZV48" s="134"/>
      <c r="ZW48" s="134"/>
      <c r="ZX48" s="134"/>
      <c r="ZY48" s="134"/>
      <c r="ZZ48" s="134"/>
      <c r="AAA48" s="134"/>
      <c r="AAB48" s="134"/>
      <c r="AAC48" s="134"/>
      <c r="AAD48" s="134"/>
      <c r="AAE48" s="134"/>
      <c r="AAF48" s="134"/>
      <c r="AAG48" s="134"/>
      <c r="AAH48" s="134"/>
      <c r="AAI48" s="134"/>
      <c r="AAJ48" s="134"/>
      <c r="AAK48" s="134"/>
      <c r="AAL48" s="134"/>
      <c r="AAM48" s="134"/>
      <c r="AAN48" s="134"/>
      <c r="AAO48" s="134"/>
      <c r="AAP48" s="134"/>
      <c r="AAQ48" s="134"/>
      <c r="AAR48" s="134"/>
      <c r="AAS48" s="134"/>
      <c r="AAT48" s="134"/>
      <c r="AAU48" s="134"/>
      <c r="AAV48" s="134"/>
      <c r="AAW48" s="134"/>
      <c r="AAX48" s="134"/>
      <c r="AAY48" s="134"/>
      <c r="AAZ48" s="134"/>
      <c r="ABA48" s="134"/>
      <c r="ABB48" s="134"/>
      <c r="ABC48" s="134"/>
      <c r="ABD48" s="134"/>
      <c r="ABE48" s="134"/>
      <c r="ABF48" s="134"/>
      <c r="ABG48" s="134"/>
      <c r="ABH48" s="134"/>
      <c r="ABI48" s="134"/>
      <c r="ABJ48" s="134"/>
      <c r="ABK48" s="134"/>
      <c r="ABL48" s="134"/>
      <c r="ABM48" s="134"/>
      <c r="ABN48" s="134"/>
      <c r="ABO48" s="134"/>
      <c r="ABP48" s="134"/>
      <c r="ABQ48" s="134"/>
      <c r="ABR48" s="134"/>
      <c r="ABS48" s="134"/>
      <c r="ABT48" s="134"/>
      <c r="ABU48" s="134"/>
      <c r="ABV48" s="134"/>
      <c r="ABW48" s="134"/>
      <c r="ABX48" s="134"/>
      <c r="ABY48" s="134"/>
      <c r="ABZ48" s="134"/>
      <c r="ACA48" s="134"/>
      <c r="ACB48" s="134"/>
      <c r="ACC48" s="134"/>
      <c r="ACD48" s="134"/>
      <c r="ACE48" s="134"/>
      <c r="ACF48" s="134"/>
      <c r="ACG48" s="134"/>
      <c r="ACH48" s="134"/>
      <c r="ACI48" s="134"/>
      <c r="ACJ48" s="134"/>
      <c r="ACK48" s="134"/>
      <c r="ACL48" s="134"/>
      <c r="ACM48" s="134"/>
      <c r="ACN48" s="134"/>
      <c r="ACO48" s="134"/>
      <c r="ACP48" s="134"/>
      <c r="ACQ48" s="134"/>
      <c r="ACR48" s="134"/>
      <c r="ACS48" s="134"/>
      <c r="ACT48" s="134"/>
      <c r="ACU48" s="134"/>
      <c r="ACV48" s="134"/>
      <c r="ACW48" s="134"/>
      <c r="ACX48" s="134"/>
      <c r="ACY48" s="134"/>
      <c r="ACZ48" s="134"/>
      <c r="ADA48" s="134"/>
      <c r="ADB48" s="134"/>
      <c r="ADC48" s="134"/>
      <c r="ADD48" s="134"/>
      <c r="ADE48" s="134"/>
      <c r="ADF48" s="134"/>
      <c r="ADG48" s="134"/>
      <c r="ADH48" s="134"/>
      <c r="ADI48" s="134"/>
      <c r="ADJ48" s="134"/>
      <c r="ADK48" s="134"/>
      <c r="ADL48" s="134"/>
      <c r="ADM48" s="134"/>
      <c r="ADN48" s="134"/>
      <c r="ADO48" s="134"/>
      <c r="ADP48" s="134"/>
      <c r="ADQ48" s="134"/>
      <c r="ADR48" s="134"/>
      <c r="ADS48" s="134"/>
      <c r="ADT48" s="134"/>
      <c r="ADU48" s="134"/>
      <c r="ADV48" s="134"/>
      <c r="ADW48" s="134"/>
      <c r="ADX48" s="134"/>
      <c r="ADY48" s="134"/>
      <c r="ADZ48" s="134"/>
      <c r="AEA48" s="134"/>
      <c r="AEB48" s="134"/>
      <c r="AEC48" s="134"/>
      <c r="AED48" s="134"/>
      <c r="AEE48" s="134"/>
      <c r="AEF48" s="134"/>
      <c r="AEG48" s="134"/>
      <c r="AEH48" s="134"/>
      <c r="AEI48" s="134"/>
      <c r="AEJ48" s="134"/>
      <c r="AEK48" s="134"/>
      <c r="AEL48" s="134"/>
      <c r="AEM48" s="134"/>
      <c r="AEN48" s="134"/>
      <c r="AEO48" s="134"/>
      <c r="AEP48" s="134"/>
      <c r="AEQ48" s="134"/>
      <c r="AER48" s="134"/>
      <c r="AES48" s="134"/>
      <c r="AET48" s="134"/>
      <c r="AEU48" s="134"/>
      <c r="AEV48" s="134"/>
      <c r="AEW48" s="134"/>
      <c r="AEX48" s="134"/>
      <c r="AEY48" s="134"/>
      <c r="AEZ48" s="134"/>
      <c r="AFA48" s="134"/>
      <c r="AFB48" s="134"/>
      <c r="AFC48" s="134"/>
      <c r="AFD48" s="134"/>
      <c r="AFE48" s="134"/>
      <c r="AFF48" s="134"/>
      <c r="AFG48" s="134"/>
      <c r="AFH48" s="134"/>
      <c r="AFI48" s="134"/>
      <c r="AFJ48" s="134"/>
      <c r="AFK48" s="134"/>
      <c r="AFL48" s="134"/>
      <c r="AFM48" s="134"/>
      <c r="AFN48" s="134"/>
      <c r="AFO48" s="134"/>
      <c r="AFP48" s="134"/>
      <c r="AFQ48" s="134"/>
      <c r="AFR48" s="134"/>
      <c r="AFS48" s="134"/>
      <c r="AFT48" s="134"/>
      <c r="AFU48" s="134"/>
      <c r="AFV48" s="134"/>
      <c r="AFW48" s="134"/>
      <c r="AFX48" s="134"/>
      <c r="AFY48" s="134"/>
      <c r="AFZ48" s="134"/>
      <c r="AGA48" s="134"/>
      <c r="AGB48" s="134"/>
      <c r="AGC48" s="134"/>
      <c r="AGD48" s="134"/>
      <c r="AGE48" s="134"/>
      <c r="AGF48" s="134"/>
      <c r="AGG48" s="134"/>
      <c r="AGH48" s="134"/>
      <c r="AGI48" s="134"/>
      <c r="AGJ48" s="134"/>
      <c r="AGK48" s="134"/>
      <c r="AGL48" s="134"/>
      <c r="AGM48" s="134"/>
      <c r="AGN48" s="134"/>
      <c r="AGO48" s="134"/>
      <c r="AGP48" s="134"/>
      <c r="AGQ48" s="134"/>
      <c r="AGR48" s="134"/>
      <c r="AGS48" s="134"/>
      <c r="AGT48" s="134"/>
      <c r="AGU48" s="134"/>
      <c r="AGV48" s="134"/>
      <c r="AGW48" s="134"/>
      <c r="AGX48" s="134"/>
      <c r="AGY48" s="134"/>
      <c r="AGZ48" s="134"/>
      <c r="AHA48" s="134"/>
      <c r="AHB48" s="134"/>
      <c r="AHC48" s="134"/>
      <c r="AHD48" s="134"/>
      <c r="AHE48" s="134"/>
      <c r="AHF48" s="134"/>
      <c r="AHG48" s="134"/>
      <c r="AHH48" s="134"/>
      <c r="AHI48" s="134"/>
      <c r="AHJ48" s="134"/>
      <c r="AHK48" s="134"/>
      <c r="AHL48" s="134"/>
      <c r="AHM48" s="134"/>
      <c r="AHN48" s="134"/>
      <c r="AHO48" s="134"/>
      <c r="AHP48" s="134"/>
      <c r="AHQ48" s="134"/>
      <c r="AHR48" s="134"/>
      <c r="AHS48" s="134"/>
      <c r="AHT48" s="134"/>
      <c r="AHU48" s="134"/>
      <c r="AHV48" s="134"/>
      <c r="AHW48" s="134"/>
      <c r="AHX48" s="134"/>
      <c r="AHY48" s="134"/>
      <c r="AHZ48" s="134"/>
      <c r="AIA48" s="134"/>
      <c r="AIB48" s="134"/>
      <c r="AIC48" s="134"/>
      <c r="AID48" s="134"/>
      <c r="AIE48" s="134"/>
      <c r="AIF48" s="134"/>
      <c r="AIG48" s="134"/>
      <c r="AIH48" s="134"/>
      <c r="AII48" s="134"/>
      <c r="AIJ48" s="134"/>
      <c r="AIK48" s="134"/>
      <c r="AIL48" s="134"/>
      <c r="AIM48" s="134"/>
      <c r="AIN48" s="134"/>
      <c r="AIO48" s="134"/>
      <c r="AIP48" s="134"/>
      <c r="AIQ48" s="134"/>
      <c r="AIR48" s="134"/>
      <c r="AIS48" s="134"/>
      <c r="AIT48" s="134"/>
      <c r="AIU48" s="134"/>
      <c r="AIV48" s="134"/>
      <c r="AIW48" s="134"/>
      <c r="AIX48" s="134"/>
      <c r="AIY48" s="134"/>
      <c r="AIZ48" s="134"/>
      <c r="AJA48" s="134"/>
      <c r="AJB48" s="134"/>
      <c r="AJC48" s="134"/>
      <c r="AJD48" s="134"/>
      <c r="AJE48" s="134"/>
      <c r="AJF48" s="134"/>
      <c r="AJG48" s="134"/>
      <c r="AJH48" s="134"/>
      <c r="AJI48" s="134"/>
      <c r="AJJ48" s="134"/>
      <c r="AJK48" s="134"/>
      <c r="AJL48" s="134"/>
      <c r="AJM48" s="134"/>
      <c r="AJN48" s="134"/>
      <c r="AJO48" s="134"/>
      <c r="AJP48" s="134"/>
      <c r="AJQ48" s="134"/>
      <c r="AJR48" s="134"/>
      <c r="AJS48" s="134"/>
      <c r="AJT48" s="134"/>
      <c r="AJU48" s="134"/>
      <c r="AJV48" s="134"/>
      <c r="AJW48" s="134"/>
      <c r="AJX48" s="134"/>
      <c r="AJY48" s="134"/>
      <c r="AJZ48" s="134"/>
      <c r="AKA48" s="134"/>
      <c r="AKB48" s="134"/>
      <c r="AKC48" s="134"/>
      <c r="AKD48" s="134"/>
      <c r="AKE48" s="134"/>
      <c r="AKF48" s="134"/>
      <c r="AKG48" s="134"/>
      <c r="AKH48" s="134"/>
      <c r="AKI48" s="134"/>
      <c r="AKJ48" s="134"/>
      <c r="AKK48" s="134"/>
      <c r="AKL48" s="134"/>
      <c r="AKM48" s="134"/>
      <c r="AKN48" s="134"/>
      <c r="AKO48" s="134"/>
      <c r="AKP48" s="134"/>
      <c r="AKQ48" s="134"/>
      <c r="AKR48" s="134"/>
      <c r="AKS48" s="134"/>
      <c r="AKT48" s="134"/>
      <c r="AKU48" s="134"/>
      <c r="AKV48" s="134"/>
      <c r="AKW48" s="134"/>
      <c r="AKX48" s="134"/>
      <c r="AKY48" s="134"/>
      <c r="AKZ48" s="134"/>
      <c r="ALA48" s="134"/>
      <c r="ALB48" s="134"/>
      <c r="ALC48" s="134"/>
      <c r="ALD48" s="134"/>
      <c r="ALE48" s="134"/>
      <c r="ALF48" s="134"/>
      <c r="ALG48" s="134"/>
      <c r="ALH48" s="134"/>
      <c r="ALI48" s="134"/>
      <c r="ALJ48" s="134"/>
      <c r="ALK48" s="134"/>
      <c r="ALL48" s="134"/>
      <c r="ALM48" s="134"/>
      <c r="ALN48" s="134"/>
      <c r="ALO48" s="134"/>
      <c r="ALP48" s="134"/>
      <c r="ALQ48" s="134"/>
      <c r="ALR48" s="134"/>
      <c r="ALS48" s="134"/>
      <c r="ALT48" s="134"/>
      <c r="ALU48" s="134"/>
      <c r="ALV48" s="134"/>
      <c r="ALW48" s="134"/>
      <c r="ALX48" s="134"/>
      <c r="ALY48" s="134"/>
      <c r="ALZ48" s="134"/>
      <c r="AMA48" s="134"/>
      <c r="AMB48" s="134"/>
      <c r="AMC48" s="134"/>
      <c r="AMD48" s="134"/>
      <c r="AME48" s="134"/>
      <c r="AMF48" s="134"/>
      <c r="AMG48" s="134"/>
      <c r="AMH48" s="134"/>
      <c r="AMI48" s="134"/>
      <c r="AMJ48" s="134"/>
      <c r="AMK48" s="134"/>
      <c r="AML48" s="134"/>
      <c r="AMM48" s="134"/>
      <c r="AMN48" s="134"/>
      <c r="AMO48" s="134"/>
      <c r="AMP48" s="134"/>
      <c r="AMQ48" s="134"/>
      <c r="AMR48" s="134"/>
      <c r="AMS48" s="134"/>
      <c r="AMT48" s="134"/>
      <c r="AMU48" s="134"/>
      <c r="AMV48" s="134"/>
      <c r="AMW48" s="134"/>
      <c r="AMX48" s="134"/>
      <c r="AMY48" s="134"/>
      <c r="AMZ48" s="134"/>
      <c r="ANA48" s="134"/>
      <c r="ANB48" s="134"/>
      <c r="ANC48" s="134"/>
      <c r="AND48" s="134"/>
      <c r="ANE48" s="134"/>
      <c r="ANF48" s="134"/>
      <c r="ANG48" s="134"/>
      <c r="ANH48" s="134"/>
      <c r="ANI48" s="134"/>
      <c r="ANJ48" s="134"/>
      <c r="ANK48" s="134"/>
      <c r="ANL48" s="134"/>
      <c r="ANM48" s="134"/>
      <c r="ANN48" s="134"/>
      <c r="ANO48" s="134"/>
      <c r="ANP48" s="134"/>
      <c r="ANQ48" s="134"/>
      <c r="ANR48" s="134"/>
      <c r="ANS48" s="134"/>
      <c r="ANT48" s="134"/>
      <c r="ANU48" s="134"/>
      <c r="ANV48" s="134"/>
      <c r="ANW48" s="134"/>
      <c r="ANX48" s="134"/>
      <c r="ANY48" s="134"/>
      <c r="ANZ48" s="134"/>
      <c r="AOA48" s="134"/>
      <c r="AOB48" s="134"/>
      <c r="AOC48" s="134"/>
      <c r="AOD48" s="134"/>
      <c r="AOE48" s="134"/>
      <c r="AOF48" s="134"/>
      <c r="AOG48" s="134"/>
      <c r="AOH48" s="134"/>
      <c r="AOI48" s="134"/>
      <c r="AOJ48" s="134"/>
      <c r="AOK48" s="134"/>
      <c r="AOL48" s="134"/>
      <c r="AOM48" s="134"/>
      <c r="AON48" s="134"/>
      <c r="AOO48" s="134"/>
      <c r="AOP48" s="134"/>
      <c r="AOQ48" s="134"/>
      <c r="AOR48" s="134"/>
      <c r="AOS48" s="134"/>
      <c r="AOT48" s="134"/>
      <c r="AOU48" s="134"/>
      <c r="AOV48" s="134"/>
      <c r="AOW48" s="134"/>
      <c r="AOX48" s="134"/>
      <c r="AOY48" s="134"/>
      <c r="AOZ48" s="134"/>
      <c r="APA48" s="134"/>
      <c r="APB48" s="134"/>
      <c r="APC48" s="134"/>
      <c r="APD48" s="134"/>
      <c r="APE48" s="134"/>
      <c r="APF48" s="134"/>
      <c r="APG48" s="134"/>
      <c r="APH48" s="134"/>
      <c r="API48" s="134"/>
      <c r="APJ48" s="134"/>
      <c r="APK48" s="134"/>
      <c r="APL48" s="134"/>
      <c r="APM48" s="134"/>
      <c r="APN48" s="134"/>
      <c r="APO48" s="134"/>
      <c r="APP48" s="134"/>
      <c r="APQ48" s="134"/>
      <c r="APR48" s="134"/>
      <c r="APS48" s="134"/>
      <c r="APT48" s="134"/>
      <c r="APU48" s="134"/>
      <c r="APV48" s="134"/>
      <c r="APW48" s="134"/>
      <c r="APX48" s="134"/>
      <c r="APY48" s="134"/>
      <c r="APZ48" s="134"/>
      <c r="AQA48" s="134"/>
      <c r="AQB48" s="134"/>
      <c r="AQC48" s="134"/>
      <c r="AQD48" s="134"/>
      <c r="AQE48" s="134"/>
      <c r="AQF48" s="134"/>
      <c r="AQG48" s="134"/>
      <c r="AQH48" s="134"/>
      <c r="AQI48" s="134"/>
      <c r="AQJ48" s="134"/>
      <c r="AQK48" s="134"/>
      <c r="AQL48" s="134"/>
      <c r="AQM48" s="134"/>
      <c r="AQN48" s="134"/>
      <c r="AQO48" s="134"/>
      <c r="AQP48" s="134"/>
      <c r="AQQ48" s="134"/>
      <c r="AQR48" s="134"/>
      <c r="AQS48" s="134"/>
      <c r="AQT48" s="134"/>
      <c r="AQU48" s="134"/>
      <c r="AQV48" s="134"/>
      <c r="AQW48" s="134"/>
      <c r="AQX48" s="134"/>
      <c r="AQY48" s="134"/>
      <c r="AQZ48" s="134"/>
      <c r="ARA48" s="134"/>
      <c r="ARB48" s="134"/>
      <c r="ARC48" s="134"/>
      <c r="ARD48" s="134"/>
      <c r="ARE48" s="134"/>
      <c r="ARF48" s="134"/>
      <c r="ARG48" s="134"/>
      <c r="ARH48" s="134"/>
      <c r="ARI48" s="134"/>
      <c r="ARJ48" s="134"/>
      <c r="ARK48" s="134"/>
      <c r="ARL48" s="134"/>
      <c r="ARM48" s="134"/>
      <c r="ARN48" s="134"/>
      <c r="ARO48" s="134"/>
      <c r="ARP48" s="134"/>
      <c r="ARQ48" s="134"/>
      <c r="ARR48" s="134"/>
      <c r="ARS48" s="134"/>
      <c r="ART48" s="134"/>
      <c r="ARU48" s="134"/>
      <c r="ARV48" s="134"/>
      <c r="ARW48" s="134"/>
      <c r="ARX48" s="134"/>
      <c r="ARY48" s="134"/>
      <c r="ARZ48" s="134"/>
      <c r="ASA48" s="134"/>
      <c r="ASB48" s="134"/>
      <c r="ASC48" s="134"/>
      <c r="ASD48" s="134"/>
      <c r="ASE48" s="134"/>
      <c r="ASF48" s="134"/>
      <c r="ASG48" s="134"/>
      <c r="ASH48" s="134"/>
      <c r="ASI48" s="134"/>
      <c r="ASJ48" s="134"/>
      <c r="ASK48" s="134"/>
      <c r="ASL48" s="134"/>
      <c r="ASM48" s="134"/>
      <c r="ASN48" s="134"/>
      <c r="ASO48" s="134"/>
      <c r="ASP48" s="134"/>
      <c r="ASQ48" s="134"/>
      <c r="ASR48" s="134"/>
      <c r="ASS48" s="134"/>
      <c r="AST48" s="134"/>
      <c r="ASU48" s="134"/>
      <c r="ASV48" s="134"/>
      <c r="ASW48" s="134"/>
      <c r="ASX48" s="134"/>
      <c r="ASY48" s="134"/>
      <c r="ASZ48" s="134"/>
      <c r="ATA48" s="134"/>
      <c r="ATB48" s="134"/>
      <c r="ATC48" s="134"/>
      <c r="ATD48" s="134"/>
      <c r="ATE48" s="134"/>
      <c r="ATF48" s="134"/>
      <c r="ATG48" s="134"/>
      <c r="ATH48" s="134"/>
      <c r="ATI48" s="134"/>
      <c r="ATJ48" s="134"/>
      <c r="ATK48" s="134"/>
      <c r="ATL48" s="134"/>
      <c r="ATM48" s="134"/>
      <c r="ATN48" s="134"/>
      <c r="ATO48" s="134"/>
      <c r="ATP48" s="134"/>
      <c r="ATQ48" s="134"/>
      <c r="ATR48" s="134"/>
      <c r="ATS48" s="134"/>
      <c r="ATT48" s="134"/>
      <c r="ATU48" s="134"/>
      <c r="ATV48" s="134"/>
      <c r="ATW48" s="134"/>
      <c r="ATX48" s="134"/>
      <c r="ATY48" s="134"/>
      <c r="ATZ48" s="134"/>
      <c r="AUA48" s="134"/>
      <c r="AUB48" s="134"/>
      <c r="AUC48" s="134"/>
      <c r="AUD48" s="134"/>
      <c r="AUE48" s="134"/>
      <c r="AUF48" s="134"/>
      <c r="AUG48" s="134"/>
      <c r="AUH48" s="134"/>
      <c r="AUI48" s="134"/>
      <c r="AUJ48" s="134"/>
      <c r="AUK48" s="134"/>
      <c r="AUL48" s="134"/>
      <c r="AUM48" s="134"/>
      <c r="AUN48" s="134"/>
      <c r="AUO48" s="134"/>
      <c r="AUP48" s="134"/>
      <c r="AUQ48" s="134"/>
      <c r="AUR48" s="134"/>
      <c r="AUS48" s="134"/>
      <c r="AUT48" s="134"/>
      <c r="AUU48" s="134"/>
      <c r="AUV48" s="134"/>
      <c r="AUW48" s="134"/>
      <c r="AUX48" s="134"/>
      <c r="AUY48" s="134"/>
      <c r="AUZ48" s="134"/>
      <c r="AVA48" s="134"/>
      <c r="AVB48" s="134"/>
      <c r="AVC48" s="134"/>
      <c r="AVD48" s="134"/>
      <c r="AVE48" s="134"/>
      <c r="AVF48" s="134"/>
      <c r="AVG48" s="134"/>
      <c r="AVH48" s="134"/>
      <c r="AVI48" s="134"/>
      <c r="AVJ48" s="134"/>
      <c r="AVK48" s="134"/>
      <c r="AVL48" s="134"/>
      <c r="AVM48" s="134"/>
      <c r="AVN48" s="134"/>
      <c r="AVO48" s="134"/>
      <c r="AVP48" s="134"/>
      <c r="AVQ48" s="134"/>
      <c r="AVR48" s="134"/>
      <c r="AVS48" s="134"/>
      <c r="AVT48" s="134"/>
      <c r="AVU48" s="134"/>
      <c r="AVV48" s="134"/>
      <c r="AVW48" s="134"/>
      <c r="AVX48" s="134"/>
      <c r="AVY48" s="134"/>
      <c r="AVZ48" s="134"/>
      <c r="AWA48" s="134"/>
      <c r="AWB48" s="134"/>
      <c r="AWC48" s="134"/>
      <c r="AWD48" s="134"/>
      <c r="AWE48" s="134"/>
      <c r="AWF48" s="134"/>
      <c r="AWG48" s="134"/>
      <c r="AWH48" s="134"/>
      <c r="AWI48" s="134"/>
      <c r="AWJ48" s="134"/>
      <c r="AWK48" s="134"/>
      <c r="AWL48" s="134"/>
      <c r="AWM48" s="134"/>
      <c r="AWN48" s="134"/>
      <c r="AWO48" s="134"/>
      <c r="AWP48" s="134"/>
      <c r="AWQ48" s="134"/>
      <c r="AWR48" s="134"/>
      <c r="AWS48" s="134"/>
      <c r="AWT48" s="134"/>
      <c r="AWU48" s="134"/>
      <c r="AWV48" s="134"/>
      <c r="AWW48" s="134"/>
      <c r="AWX48" s="134"/>
      <c r="AWY48" s="134"/>
      <c r="AWZ48" s="134"/>
      <c r="AXA48" s="134"/>
      <c r="AXB48" s="134"/>
      <c r="AXC48" s="134"/>
      <c r="AXD48" s="134"/>
      <c r="AXE48" s="134"/>
      <c r="AXF48" s="134"/>
      <c r="AXG48" s="134"/>
      <c r="AXH48" s="134"/>
      <c r="AXI48" s="134"/>
      <c r="AXJ48" s="134"/>
      <c r="AXK48" s="134"/>
      <c r="AXL48" s="134"/>
      <c r="AXM48" s="134"/>
      <c r="AXN48" s="134"/>
      <c r="AXO48" s="134"/>
      <c r="AXP48" s="134"/>
      <c r="AXQ48" s="134"/>
      <c r="AXR48" s="134"/>
      <c r="AXS48" s="134"/>
      <c r="AXT48" s="134"/>
      <c r="AXU48" s="134"/>
      <c r="AXV48" s="134"/>
      <c r="AXW48" s="134"/>
      <c r="AXX48" s="134"/>
      <c r="AXY48" s="134"/>
      <c r="AXZ48" s="134"/>
      <c r="AYA48" s="134"/>
      <c r="AYB48" s="134"/>
      <c r="AYC48" s="134"/>
      <c r="AYD48" s="134"/>
      <c r="AYE48" s="134"/>
      <c r="AYF48" s="134"/>
      <c r="AYG48" s="134"/>
      <c r="AYH48" s="134"/>
      <c r="AYI48" s="134"/>
      <c r="AYJ48" s="134"/>
      <c r="AYK48" s="134"/>
      <c r="AYL48" s="134"/>
      <c r="AYM48" s="134"/>
      <c r="AYN48" s="134"/>
      <c r="AYO48" s="134"/>
      <c r="AYP48" s="134"/>
      <c r="AYQ48" s="134"/>
      <c r="AYR48" s="134"/>
      <c r="AYS48" s="134"/>
      <c r="AYT48" s="134"/>
      <c r="AYU48" s="134"/>
      <c r="AYV48" s="134"/>
      <c r="AYW48" s="134"/>
      <c r="AYX48" s="134"/>
      <c r="AYY48" s="134"/>
      <c r="AYZ48" s="134"/>
      <c r="AZA48" s="134"/>
      <c r="AZB48" s="134"/>
      <c r="AZC48" s="134"/>
      <c r="AZD48" s="134"/>
      <c r="AZE48" s="134"/>
      <c r="AZF48" s="134"/>
      <c r="AZG48" s="134"/>
      <c r="AZH48" s="134"/>
      <c r="AZI48" s="134"/>
      <c r="AZJ48" s="134"/>
      <c r="AZK48" s="134"/>
      <c r="AZL48" s="134"/>
      <c r="AZM48" s="134"/>
      <c r="AZN48" s="134"/>
      <c r="AZO48" s="134"/>
      <c r="AZP48" s="134"/>
      <c r="AZQ48" s="134"/>
      <c r="AZR48" s="134"/>
      <c r="AZS48" s="134"/>
      <c r="AZT48" s="134"/>
      <c r="AZU48" s="134"/>
      <c r="AZV48" s="134"/>
      <c r="AZW48" s="134"/>
      <c r="AZX48" s="134"/>
      <c r="AZY48" s="134"/>
      <c r="AZZ48" s="134"/>
      <c r="BAA48" s="134"/>
      <c r="BAB48" s="134"/>
      <c r="BAC48" s="134"/>
      <c r="BAD48" s="134"/>
      <c r="BAE48" s="134"/>
      <c r="BAF48" s="134"/>
      <c r="BAG48" s="134"/>
      <c r="BAH48" s="134"/>
      <c r="BAI48" s="134"/>
      <c r="BAJ48" s="134"/>
      <c r="BAK48" s="134"/>
      <c r="BAL48" s="134"/>
      <c r="BAM48" s="134"/>
      <c r="BAN48" s="134"/>
      <c r="BAO48" s="134"/>
      <c r="BAP48" s="134"/>
      <c r="BAQ48" s="134"/>
      <c r="BAR48" s="134"/>
      <c r="BAS48" s="134"/>
      <c r="BAT48" s="134"/>
      <c r="BAU48" s="134"/>
      <c r="BAV48" s="134"/>
      <c r="BAW48" s="134"/>
      <c r="BAX48" s="134"/>
      <c r="BAY48" s="134"/>
      <c r="BAZ48" s="134"/>
      <c r="BBA48" s="134"/>
      <c r="BBB48" s="134"/>
      <c r="BBC48" s="134"/>
      <c r="BBD48" s="134"/>
      <c r="BBE48" s="134"/>
      <c r="BBF48" s="134"/>
      <c r="BBG48" s="134"/>
      <c r="BBH48" s="134"/>
      <c r="BBI48" s="134"/>
      <c r="BBJ48" s="134"/>
      <c r="BBK48" s="134"/>
      <c r="BBL48" s="134"/>
      <c r="BBM48" s="134"/>
      <c r="BBN48" s="134"/>
      <c r="BBO48" s="134"/>
      <c r="BBP48" s="134"/>
      <c r="BBQ48" s="134"/>
      <c r="BBR48" s="134"/>
      <c r="BBS48" s="134"/>
      <c r="BBT48" s="134"/>
      <c r="BBU48" s="134"/>
      <c r="BBV48" s="134"/>
      <c r="BBW48" s="134"/>
      <c r="BBX48" s="134"/>
      <c r="BBY48" s="134"/>
      <c r="BBZ48" s="134"/>
      <c r="BCA48" s="134"/>
      <c r="BCB48" s="134"/>
      <c r="BCC48" s="134"/>
      <c r="BCD48" s="134"/>
      <c r="BCE48" s="134"/>
      <c r="BCF48" s="134"/>
      <c r="BCG48" s="134"/>
      <c r="BCH48" s="134"/>
      <c r="BCI48" s="134"/>
      <c r="BCJ48" s="134"/>
      <c r="BCK48" s="134"/>
      <c r="BCL48" s="134"/>
      <c r="BCM48" s="134"/>
      <c r="BCN48" s="134"/>
      <c r="BCO48" s="134"/>
      <c r="BCP48" s="134"/>
      <c r="BCQ48" s="134"/>
      <c r="BCR48" s="134"/>
      <c r="BCS48" s="134"/>
      <c r="BCT48" s="134"/>
      <c r="BCU48" s="134"/>
      <c r="BCV48" s="134"/>
      <c r="BCW48" s="134"/>
      <c r="BCX48" s="134"/>
      <c r="BCY48" s="134"/>
      <c r="BCZ48" s="134"/>
      <c r="BDA48" s="134"/>
      <c r="BDB48" s="134"/>
      <c r="BDC48" s="134"/>
      <c r="BDD48" s="134"/>
      <c r="BDE48" s="134"/>
      <c r="BDF48" s="134"/>
      <c r="BDG48" s="134"/>
      <c r="BDH48" s="134"/>
      <c r="BDI48" s="134"/>
      <c r="BDJ48" s="134"/>
      <c r="BDK48" s="134"/>
      <c r="BDL48" s="134"/>
      <c r="BDM48" s="134"/>
      <c r="BDN48" s="134"/>
      <c r="BDO48" s="134"/>
      <c r="BDP48" s="134"/>
      <c r="BDQ48" s="134"/>
      <c r="BDR48" s="134"/>
      <c r="BDS48" s="134"/>
      <c r="BDT48" s="134"/>
      <c r="BDU48" s="134"/>
      <c r="BDV48" s="134"/>
      <c r="BDW48" s="134"/>
      <c r="BDX48" s="134"/>
      <c r="BDY48" s="134"/>
      <c r="BDZ48" s="134"/>
      <c r="BEA48" s="134"/>
      <c r="BEB48" s="134"/>
      <c r="BEC48" s="134"/>
      <c r="BED48" s="134"/>
      <c r="BEE48" s="134"/>
      <c r="BEF48" s="134"/>
      <c r="BEG48" s="134"/>
      <c r="BEH48" s="134"/>
      <c r="BEI48" s="134"/>
      <c r="BEJ48" s="134"/>
      <c r="BEK48" s="134"/>
      <c r="BEL48" s="134"/>
      <c r="BEM48" s="134"/>
      <c r="BEN48" s="134"/>
      <c r="BEO48" s="134"/>
      <c r="BEP48" s="134"/>
      <c r="BEQ48" s="134"/>
      <c r="BER48" s="134"/>
      <c r="BES48" s="134"/>
      <c r="BET48" s="134"/>
      <c r="BEU48" s="134"/>
      <c r="BEV48" s="134"/>
      <c r="BEW48" s="134"/>
      <c r="BEX48" s="134"/>
      <c r="BEY48" s="134"/>
      <c r="BEZ48" s="134"/>
      <c r="BFA48" s="134"/>
      <c r="BFB48" s="134"/>
      <c r="BFC48" s="134"/>
      <c r="BFD48" s="134"/>
      <c r="BFE48" s="134"/>
      <c r="BFF48" s="134"/>
      <c r="BFG48" s="134"/>
      <c r="BFH48" s="134"/>
      <c r="BFI48" s="134"/>
      <c r="BFJ48" s="134"/>
      <c r="BFK48" s="134"/>
      <c r="BFL48" s="134"/>
      <c r="BFM48" s="134"/>
      <c r="BFN48" s="134"/>
      <c r="BFO48" s="134"/>
      <c r="BFP48" s="134"/>
      <c r="BFQ48" s="134"/>
      <c r="BFR48" s="134"/>
      <c r="BFS48" s="134"/>
      <c r="BFT48" s="134"/>
      <c r="BFU48" s="134"/>
      <c r="BFV48" s="134"/>
      <c r="BFW48" s="134"/>
      <c r="BFX48" s="134"/>
      <c r="BFY48" s="134"/>
      <c r="BFZ48" s="134"/>
      <c r="BGA48" s="134"/>
      <c r="BGB48" s="134"/>
      <c r="BGC48" s="134"/>
      <c r="BGD48" s="134"/>
      <c r="BGE48" s="134"/>
      <c r="BGF48" s="134"/>
      <c r="BGG48" s="134"/>
      <c r="BGH48" s="134"/>
      <c r="BGI48" s="134"/>
      <c r="BGJ48" s="134"/>
      <c r="BGK48" s="134"/>
      <c r="BGL48" s="134"/>
      <c r="BGM48" s="134"/>
      <c r="BGN48" s="134"/>
      <c r="BGO48" s="134"/>
      <c r="BGP48" s="134"/>
      <c r="BGQ48" s="134"/>
      <c r="BGR48" s="134"/>
      <c r="BGS48" s="134"/>
      <c r="BGT48" s="134"/>
      <c r="BGU48" s="134"/>
      <c r="BGV48" s="134"/>
      <c r="BGW48" s="134"/>
      <c r="BGX48" s="134"/>
      <c r="BGY48" s="134"/>
      <c r="BGZ48" s="134"/>
      <c r="BHA48" s="134"/>
      <c r="BHB48" s="134"/>
      <c r="BHC48" s="134"/>
      <c r="BHD48" s="134"/>
      <c r="BHE48" s="134"/>
      <c r="BHF48" s="134"/>
      <c r="BHG48" s="134"/>
      <c r="BHH48" s="134"/>
      <c r="BHI48" s="134"/>
      <c r="BHJ48" s="134"/>
      <c r="BHK48" s="134"/>
      <c r="BHL48" s="134"/>
      <c r="BHM48" s="134"/>
      <c r="BHN48" s="134"/>
      <c r="BHO48" s="134"/>
      <c r="BHP48" s="134"/>
      <c r="BHQ48" s="134"/>
      <c r="BHR48" s="134"/>
      <c r="BHS48" s="134"/>
      <c r="BHT48" s="134"/>
      <c r="BHU48" s="134"/>
      <c r="BHV48" s="134"/>
      <c r="BHW48" s="134"/>
      <c r="BHX48" s="134"/>
      <c r="BHY48" s="134"/>
      <c r="BHZ48" s="134"/>
      <c r="BIA48" s="134"/>
      <c r="BIB48" s="134"/>
      <c r="BIC48" s="134"/>
      <c r="BID48" s="134"/>
      <c r="BIE48" s="134"/>
      <c r="BIF48" s="134"/>
      <c r="BIG48" s="134"/>
      <c r="BIH48" s="134"/>
      <c r="BII48" s="134"/>
      <c r="BIJ48" s="134"/>
      <c r="BIK48" s="134"/>
      <c r="BIL48" s="134"/>
      <c r="BIM48" s="134"/>
      <c r="BIN48" s="134"/>
      <c r="BIO48" s="134"/>
      <c r="BIP48" s="134"/>
      <c r="BIQ48" s="134"/>
      <c r="BIR48" s="134"/>
      <c r="BIS48" s="134"/>
      <c r="BIT48" s="134"/>
      <c r="BIU48" s="134"/>
      <c r="BIV48" s="134"/>
      <c r="BIW48" s="134"/>
      <c r="BIX48" s="134"/>
      <c r="BIY48" s="134"/>
      <c r="BIZ48" s="134"/>
      <c r="BJA48" s="134"/>
      <c r="BJB48" s="134"/>
      <c r="BJC48" s="134"/>
      <c r="BJD48" s="134"/>
      <c r="BJE48" s="134"/>
      <c r="BJF48" s="134"/>
      <c r="BJG48" s="134"/>
      <c r="BJH48" s="134"/>
      <c r="BJI48" s="134"/>
      <c r="BJJ48" s="134"/>
      <c r="BJK48" s="134"/>
      <c r="BJL48" s="134"/>
      <c r="BJM48" s="134"/>
      <c r="BJN48" s="134"/>
      <c r="BJO48" s="134"/>
      <c r="BJP48" s="134"/>
      <c r="BJQ48" s="134"/>
      <c r="BJR48" s="134"/>
      <c r="BJS48" s="134"/>
      <c r="BJT48" s="134"/>
      <c r="BJU48" s="134"/>
      <c r="BJV48" s="134"/>
      <c r="BJW48" s="134"/>
      <c r="BJX48" s="134"/>
      <c r="BJY48" s="134"/>
      <c r="BJZ48" s="134"/>
      <c r="BKA48" s="134"/>
      <c r="BKB48" s="134"/>
      <c r="BKC48" s="134"/>
      <c r="BKD48" s="134"/>
      <c r="BKE48" s="134"/>
      <c r="BKF48" s="134"/>
      <c r="BKG48" s="134"/>
      <c r="BKH48" s="134"/>
      <c r="BKI48" s="134"/>
      <c r="BKJ48" s="134"/>
      <c r="BKK48" s="134"/>
      <c r="BKL48" s="134"/>
      <c r="BKM48" s="134"/>
      <c r="BKN48" s="134"/>
      <c r="BKO48" s="134"/>
      <c r="BKP48" s="134"/>
      <c r="BKQ48" s="134"/>
      <c r="BKR48" s="134"/>
      <c r="BKS48" s="134"/>
      <c r="BKT48" s="134"/>
      <c r="BKU48" s="134"/>
      <c r="BKV48" s="134"/>
      <c r="BKW48" s="134"/>
      <c r="BKX48" s="134"/>
      <c r="BKY48" s="134"/>
      <c r="BKZ48" s="134"/>
      <c r="BLA48" s="134"/>
      <c r="BLB48" s="134"/>
      <c r="BLC48" s="134"/>
      <c r="BLD48" s="134"/>
      <c r="BLE48" s="134"/>
      <c r="BLF48" s="134"/>
      <c r="BLG48" s="134"/>
      <c r="BLH48" s="134"/>
      <c r="BLI48" s="134"/>
      <c r="BLJ48" s="134"/>
      <c r="BLK48" s="134"/>
      <c r="BLL48" s="134"/>
      <c r="BLM48" s="134"/>
      <c r="BLN48" s="134"/>
      <c r="BLO48" s="134"/>
      <c r="BLP48" s="134"/>
      <c r="BLQ48" s="134"/>
      <c r="BLR48" s="134"/>
      <c r="BLS48" s="134"/>
      <c r="BLT48" s="134"/>
      <c r="BLU48" s="134"/>
      <c r="BLV48" s="134"/>
      <c r="BLW48" s="134"/>
      <c r="BLX48" s="134"/>
      <c r="BLY48" s="134"/>
      <c r="BLZ48" s="134"/>
      <c r="BMA48" s="134"/>
      <c r="BMB48" s="134"/>
      <c r="BMC48" s="134"/>
      <c r="BMD48" s="134"/>
      <c r="BME48" s="134"/>
      <c r="BMF48" s="134"/>
      <c r="BMG48" s="134"/>
      <c r="BMH48" s="134"/>
      <c r="BMI48" s="134"/>
      <c r="BMJ48" s="134"/>
      <c r="BMK48" s="134"/>
      <c r="BML48" s="134"/>
      <c r="BMM48" s="134"/>
      <c r="BMN48" s="134"/>
      <c r="BMO48" s="134"/>
      <c r="BMP48" s="134"/>
      <c r="BMQ48" s="134"/>
      <c r="BMR48" s="134"/>
      <c r="BMS48" s="134"/>
      <c r="BMT48" s="134"/>
      <c r="BMU48" s="134"/>
      <c r="BMV48" s="134"/>
      <c r="BMW48" s="134"/>
      <c r="BMX48" s="134"/>
      <c r="BMY48" s="134"/>
      <c r="BMZ48" s="134"/>
      <c r="BNA48" s="134"/>
      <c r="BNB48" s="134"/>
      <c r="BNC48" s="134"/>
      <c r="BND48" s="134"/>
      <c r="BNE48" s="134"/>
      <c r="BNF48" s="134"/>
      <c r="BNG48" s="134"/>
      <c r="BNH48" s="134"/>
      <c r="BNI48" s="134"/>
      <c r="BNJ48" s="134"/>
      <c r="BNK48" s="134"/>
      <c r="BNL48" s="134"/>
      <c r="BNM48" s="134"/>
      <c r="BNN48" s="134"/>
      <c r="BNO48" s="134"/>
      <c r="BNP48" s="134"/>
      <c r="BNQ48" s="134"/>
      <c r="BNR48" s="134"/>
      <c r="BNS48" s="134"/>
      <c r="BNT48" s="134"/>
      <c r="BNU48" s="134"/>
      <c r="BNV48" s="134"/>
      <c r="BNW48" s="134"/>
      <c r="BNX48" s="134"/>
      <c r="BNY48" s="134"/>
      <c r="BNZ48" s="134"/>
      <c r="BOA48" s="134"/>
      <c r="BOB48" s="134"/>
      <c r="BOC48" s="134"/>
      <c r="BOD48" s="134"/>
      <c r="BOE48" s="134"/>
      <c r="BOF48" s="134"/>
      <c r="BOG48" s="134"/>
      <c r="BOH48" s="134"/>
      <c r="BOI48" s="134"/>
      <c r="BOJ48" s="134"/>
      <c r="BOK48" s="134"/>
      <c r="BOL48" s="134"/>
      <c r="BOM48" s="134"/>
      <c r="BON48" s="134"/>
      <c r="BOO48" s="134"/>
      <c r="BOP48" s="134"/>
      <c r="BOQ48" s="134"/>
      <c r="BOR48" s="134"/>
      <c r="BOS48" s="134"/>
      <c r="BOT48" s="134"/>
      <c r="BOU48" s="134"/>
      <c r="BOV48" s="134"/>
      <c r="BOW48" s="134"/>
      <c r="BOX48" s="134"/>
      <c r="BOY48" s="134"/>
      <c r="BOZ48" s="134"/>
      <c r="BPA48" s="134"/>
      <c r="BPB48" s="134"/>
      <c r="BPC48" s="134"/>
      <c r="BPD48" s="134"/>
      <c r="BPE48" s="134"/>
      <c r="BPF48" s="134"/>
      <c r="BPG48" s="134"/>
      <c r="BPH48" s="134"/>
      <c r="BPI48" s="134"/>
      <c r="BPJ48" s="134"/>
      <c r="BPK48" s="134"/>
      <c r="BPL48" s="134"/>
      <c r="BPM48" s="134"/>
      <c r="BPN48" s="134"/>
      <c r="BPO48" s="134"/>
      <c r="BPP48" s="134"/>
      <c r="BPQ48" s="134"/>
      <c r="BPR48" s="134"/>
      <c r="BPS48" s="134"/>
      <c r="BPT48" s="134"/>
      <c r="BPU48" s="134"/>
      <c r="BPV48" s="134"/>
      <c r="BPW48" s="134"/>
      <c r="BPX48" s="134"/>
      <c r="BPY48" s="134"/>
      <c r="BPZ48" s="134"/>
      <c r="BQA48" s="134"/>
      <c r="BQB48" s="134"/>
      <c r="BQC48" s="134"/>
      <c r="BQD48" s="134"/>
      <c r="BQE48" s="134"/>
      <c r="BQF48" s="134"/>
      <c r="BQG48" s="134"/>
      <c r="BQH48" s="134"/>
      <c r="BQI48" s="134"/>
      <c r="BQJ48" s="134"/>
      <c r="BQK48" s="134"/>
      <c r="BQL48" s="134"/>
      <c r="BQM48" s="134"/>
      <c r="BQN48" s="134"/>
      <c r="BQO48" s="134"/>
      <c r="BQP48" s="134"/>
      <c r="BQQ48" s="134"/>
      <c r="BQR48" s="134"/>
      <c r="BQS48" s="134"/>
      <c r="BQT48" s="134"/>
      <c r="BQU48" s="134"/>
      <c r="BQV48" s="134"/>
      <c r="BQW48" s="134"/>
      <c r="BQX48" s="134"/>
      <c r="BQY48" s="134"/>
      <c r="BQZ48" s="134"/>
      <c r="BRA48" s="134"/>
      <c r="BRB48" s="134"/>
      <c r="BRC48" s="134"/>
      <c r="BRD48" s="134"/>
      <c r="BRE48" s="134"/>
      <c r="BRF48" s="134"/>
      <c r="BRG48" s="134"/>
      <c r="BRH48" s="134"/>
      <c r="BRI48" s="134"/>
      <c r="BRJ48" s="134"/>
      <c r="BRK48" s="134"/>
      <c r="BRL48" s="134"/>
      <c r="BRM48" s="134"/>
      <c r="BRN48" s="134"/>
      <c r="BRO48" s="134"/>
      <c r="BRP48" s="134"/>
      <c r="BRQ48" s="134"/>
      <c r="BRR48" s="134"/>
      <c r="BRS48" s="134"/>
      <c r="BRT48" s="134"/>
      <c r="BRU48" s="134"/>
      <c r="BRV48" s="134"/>
      <c r="BRW48" s="134"/>
      <c r="BRX48" s="134"/>
      <c r="BRY48" s="134"/>
      <c r="BRZ48" s="134"/>
      <c r="BSA48" s="134"/>
      <c r="BSB48" s="134"/>
      <c r="BSC48" s="134"/>
      <c r="BSD48" s="134"/>
      <c r="BSE48" s="134"/>
      <c r="BSF48" s="134"/>
      <c r="BSG48" s="134"/>
      <c r="BSH48" s="134"/>
      <c r="BSI48" s="134"/>
      <c r="BSJ48" s="134"/>
      <c r="BSK48" s="134"/>
      <c r="BSL48" s="134"/>
      <c r="BSM48" s="134"/>
      <c r="BSN48" s="134"/>
      <c r="BSO48" s="134"/>
      <c r="BSP48" s="134"/>
      <c r="BSQ48" s="134"/>
      <c r="BSR48" s="134"/>
      <c r="BSS48" s="134"/>
      <c r="BST48" s="134"/>
      <c r="BSU48" s="134"/>
      <c r="BSV48" s="134"/>
      <c r="BSW48" s="134"/>
      <c r="BSX48" s="134"/>
      <c r="BSY48" s="134"/>
      <c r="BSZ48" s="134"/>
      <c r="BTA48" s="134"/>
      <c r="BTB48" s="134"/>
      <c r="BTC48" s="134"/>
      <c r="BTD48" s="134"/>
      <c r="BTE48" s="134"/>
      <c r="BTF48" s="134"/>
      <c r="BTG48" s="134"/>
      <c r="BTH48" s="134"/>
      <c r="BTI48" s="134"/>
      <c r="BTJ48" s="134"/>
      <c r="BTK48" s="134"/>
      <c r="BTL48" s="134"/>
      <c r="BTM48" s="134"/>
      <c r="BTN48" s="134"/>
      <c r="BTO48" s="134"/>
      <c r="BTP48" s="134"/>
      <c r="BTQ48" s="134"/>
      <c r="BTR48" s="134"/>
      <c r="BTS48" s="134"/>
      <c r="BTT48" s="134"/>
      <c r="BTU48" s="134"/>
      <c r="BTV48" s="134"/>
      <c r="BTW48" s="134"/>
      <c r="BTX48" s="134"/>
      <c r="BTY48" s="134"/>
      <c r="BTZ48" s="134"/>
      <c r="BUA48" s="134"/>
      <c r="BUB48" s="134"/>
      <c r="BUC48" s="134"/>
      <c r="BUD48" s="134"/>
      <c r="BUE48" s="134"/>
      <c r="BUF48" s="134"/>
      <c r="BUG48" s="134"/>
      <c r="BUH48" s="134"/>
      <c r="BUI48" s="134"/>
      <c r="BUJ48" s="134"/>
      <c r="BUK48" s="134"/>
      <c r="BUL48" s="134"/>
      <c r="BUM48" s="134"/>
      <c r="BUN48" s="134"/>
      <c r="BUO48" s="134"/>
      <c r="BUP48" s="134"/>
      <c r="BUQ48" s="134"/>
      <c r="BUR48" s="134"/>
      <c r="BUS48" s="134"/>
      <c r="BUT48" s="134"/>
      <c r="BUU48" s="134"/>
      <c r="BUV48" s="134"/>
      <c r="BUW48" s="134"/>
      <c r="BUX48" s="134"/>
      <c r="BUY48" s="134"/>
      <c r="BUZ48" s="134"/>
      <c r="BVA48" s="134"/>
      <c r="BVB48" s="134"/>
      <c r="BVC48" s="134"/>
      <c r="BVD48" s="134"/>
      <c r="BVE48" s="134"/>
      <c r="BVF48" s="134"/>
      <c r="BVG48" s="134"/>
      <c r="BVH48" s="134"/>
      <c r="BVI48" s="134"/>
      <c r="BVJ48" s="134"/>
      <c r="BVK48" s="134"/>
      <c r="BVL48" s="134"/>
      <c r="BVM48" s="134"/>
      <c r="BVN48" s="134"/>
      <c r="BVO48" s="134"/>
      <c r="BVP48" s="134"/>
      <c r="BVQ48" s="134"/>
      <c r="BVR48" s="134"/>
      <c r="BVS48" s="134"/>
      <c r="BVT48" s="134"/>
      <c r="BVU48" s="134"/>
      <c r="BVV48" s="134"/>
      <c r="BVW48" s="134"/>
      <c r="BVX48" s="134"/>
      <c r="BVY48" s="134"/>
      <c r="BVZ48" s="134"/>
      <c r="BWA48" s="134"/>
      <c r="BWB48" s="134"/>
      <c r="BWC48" s="134"/>
      <c r="BWD48" s="134"/>
      <c r="BWE48" s="134"/>
      <c r="BWF48" s="134"/>
      <c r="BWG48" s="134"/>
      <c r="BWH48" s="134"/>
      <c r="BWI48" s="134"/>
      <c r="BWJ48" s="134"/>
      <c r="BWK48" s="134"/>
      <c r="BWL48" s="134"/>
      <c r="BWM48" s="134"/>
      <c r="BWN48" s="134"/>
      <c r="BWO48" s="134"/>
      <c r="BWP48" s="134"/>
      <c r="BWQ48" s="134"/>
      <c r="BWR48" s="134"/>
      <c r="BWS48" s="134"/>
      <c r="BWT48" s="134"/>
      <c r="BWU48" s="134"/>
      <c r="BWV48" s="134"/>
      <c r="BWW48" s="134"/>
      <c r="BWX48" s="134"/>
      <c r="BWY48" s="134"/>
      <c r="BWZ48" s="134"/>
      <c r="BXA48" s="134"/>
      <c r="BXB48" s="134"/>
      <c r="BXC48" s="134"/>
      <c r="BXD48" s="134"/>
      <c r="BXE48" s="134"/>
      <c r="BXF48" s="134"/>
      <c r="BXG48" s="134"/>
      <c r="BXH48" s="134"/>
      <c r="BXI48" s="134"/>
      <c r="BXJ48" s="134"/>
      <c r="BXK48" s="134"/>
      <c r="BXL48" s="134"/>
      <c r="BXM48" s="134"/>
      <c r="BXN48" s="134"/>
      <c r="BXO48" s="134"/>
      <c r="BXP48" s="134"/>
      <c r="BXQ48" s="134"/>
      <c r="BXR48" s="134"/>
      <c r="BXS48" s="134"/>
      <c r="BXT48" s="134"/>
      <c r="BXU48" s="134"/>
      <c r="BXV48" s="134"/>
      <c r="BXW48" s="134"/>
      <c r="BXX48" s="134"/>
      <c r="BXY48" s="134"/>
      <c r="BXZ48" s="134"/>
      <c r="BYA48" s="134"/>
      <c r="BYB48" s="134"/>
      <c r="BYC48" s="134"/>
      <c r="BYD48" s="134"/>
      <c r="BYE48" s="134"/>
      <c r="BYF48" s="134"/>
      <c r="BYG48" s="134"/>
      <c r="BYH48" s="134"/>
      <c r="BYI48" s="134"/>
      <c r="BYJ48" s="134"/>
      <c r="BYK48" s="134"/>
      <c r="BYL48" s="134"/>
      <c r="BYM48" s="134"/>
      <c r="BYN48" s="134"/>
      <c r="BYO48" s="134"/>
      <c r="BYP48" s="134"/>
      <c r="BYQ48" s="134"/>
      <c r="BYR48" s="134"/>
      <c r="BYS48" s="134"/>
      <c r="BYT48" s="134"/>
      <c r="BYU48" s="134"/>
      <c r="BYV48" s="134"/>
      <c r="BYW48" s="134"/>
      <c r="BYX48" s="134"/>
      <c r="BYY48" s="134"/>
      <c r="BYZ48" s="134"/>
      <c r="BZA48" s="134"/>
      <c r="BZB48" s="134"/>
      <c r="BZC48" s="134"/>
      <c r="BZD48" s="134"/>
      <c r="BZE48" s="134"/>
      <c r="BZF48" s="134"/>
      <c r="BZG48" s="134"/>
      <c r="BZH48" s="134"/>
      <c r="BZI48" s="134"/>
      <c r="BZJ48" s="134"/>
      <c r="BZK48" s="134"/>
      <c r="BZL48" s="134"/>
      <c r="BZM48" s="134"/>
      <c r="BZN48" s="134"/>
      <c r="BZO48" s="134"/>
      <c r="BZP48" s="134"/>
      <c r="BZQ48" s="134"/>
      <c r="BZR48" s="134"/>
      <c r="BZS48" s="134"/>
      <c r="BZT48" s="134"/>
      <c r="BZU48" s="134"/>
      <c r="BZV48" s="134"/>
      <c r="BZW48" s="134"/>
      <c r="BZX48" s="134"/>
      <c r="BZY48" s="134"/>
      <c r="BZZ48" s="134"/>
      <c r="CAA48" s="134"/>
      <c r="CAB48" s="134"/>
      <c r="CAC48" s="134"/>
      <c r="CAD48" s="134"/>
      <c r="CAE48" s="134"/>
      <c r="CAF48" s="134"/>
      <c r="CAG48" s="134"/>
      <c r="CAH48" s="134"/>
      <c r="CAI48" s="134"/>
      <c r="CAJ48" s="134"/>
      <c r="CAK48" s="134"/>
      <c r="CAL48" s="134"/>
      <c r="CAM48" s="134"/>
      <c r="CAN48" s="134"/>
      <c r="CAO48" s="134"/>
      <c r="CAP48" s="134"/>
      <c r="CAQ48" s="134"/>
      <c r="CAR48" s="134"/>
      <c r="CAS48" s="134"/>
      <c r="CAT48" s="134"/>
      <c r="CAU48" s="134"/>
      <c r="CAV48" s="134"/>
      <c r="CAW48" s="134"/>
      <c r="CAX48" s="134"/>
      <c r="CAY48" s="134"/>
      <c r="CAZ48" s="134"/>
      <c r="CBA48" s="134"/>
      <c r="CBB48" s="134"/>
      <c r="CBC48" s="134"/>
      <c r="CBD48" s="134"/>
      <c r="CBE48" s="134"/>
      <c r="CBF48" s="134"/>
      <c r="CBG48" s="134"/>
      <c r="CBH48" s="134"/>
      <c r="CBI48" s="134"/>
      <c r="CBJ48" s="134"/>
      <c r="CBK48" s="134"/>
      <c r="CBL48" s="134"/>
      <c r="CBM48" s="134"/>
      <c r="CBN48" s="134"/>
      <c r="CBO48" s="134"/>
      <c r="CBP48" s="134"/>
      <c r="CBQ48" s="134"/>
      <c r="CBR48" s="134"/>
      <c r="CBS48" s="134"/>
      <c r="CBT48" s="134"/>
      <c r="CBU48" s="134"/>
      <c r="CBV48" s="134"/>
      <c r="CBW48" s="134"/>
      <c r="CBX48" s="134"/>
      <c r="CBY48" s="134"/>
      <c r="CBZ48" s="134"/>
      <c r="CCA48" s="134"/>
      <c r="CCB48" s="134"/>
      <c r="CCC48" s="134"/>
      <c r="CCD48" s="134"/>
      <c r="CCE48" s="134"/>
      <c r="CCF48" s="134"/>
      <c r="CCG48" s="134"/>
      <c r="CCH48" s="134"/>
      <c r="CCI48" s="134"/>
      <c r="CCJ48" s="134"/>
      <c r="CCK48" s="134"/>
      <c r="CCL48" s="134"/>
      <c r="CCM48" s="134"/>
      <c r="CCN48" s="134"/>
      <c r="CCO48" s="134"/>
      <c r="CCP48" s="134"/>
      <c r="CCQ48" s="134"/>
      <c r="CCR48" s="134"/>
      <c r="CCS48" s="134"/>
      <c r="CCT48" s="134"/>
      <c r="CCU48" s="134"/>
      <c r="CCV48" s="134"/>
      <c r="CCW48" s="134"/>
      <c r="CCX48" s="134"/>
      <c r="CCY48" s="134"/>
      <c r="CCZ48" s="134"/>
      <c r="CDA48" s="134"/>
      <c r="CDB48" s="134"/>
      <c r="CDC48" s="134"/>
      <c r="CDD48" s="134"/>
      <c r="CDE48" s="134"/>
      <c r="CDF48" s="134"/>
      <c r="CDG48" s="134"/>
      <c r="CDH48" s="134"/>
      <c r="CDI48" s="134"/>
      <c r="CDJ48" s="134"/>
      <c r="CDK48" s="134"/>
      <c r="CDL48" s="134"/>
      <c r="CDM48" s="134"/>
      <c r="CDN48" s="134"/>
      <c r="CDO48" s="134"/>
      <c r="CDP48" s="134"/>
      <c r="CDQ48" s="134"/>
      <c r="CDR48" s="134"/>
      <c r="CDS48" s="134"/>
      <c r="CDT48" s="134"/>
      <c r="CDU48" s="134"/>
      <c r="CDV48" s="134"/>
      <c r="CDW48" s="134"/>
      <c r="CDX48" s="134"/>
      <c r="CDY48" s="134"/>
      <c r="CDZ48" s="134"/>
      <c r="CEA48" s="134"/>
      <c r="CEB48" s="134"/>
      <c r="CEC48" s="134"/>
      <c r="CED48" s="134"/>
      <c r="CEE48" s="134"/>
      <c r="CEF48" s="134"/>
      <c r="CEG48" s="134"/>
      <c r="CEH48" s="134"/>
      <c r="CEI48" s="134"/>
      <c r="CEJ48" s="134"/>
      <c r="CEK48" s="134"/>
      <c r="CEL48" s="134"/>
      <c r="CEM48" s="134"/>
      <c r="CEN48" s="134"/>
      <c r="CEO48" s="134"/>
      <c r="CEP48" s="134"/>
      <c r="CEQ48" s="134"/>
      <c r="CER48" s="134"/>
      <c r="CES48" s="134"/>
      <c r="CET48" s="134"/>
      <c r="CEU48" s="134"/>
      <c r="CEV48" s="134"/>
      <c r="CEW48" s="134"/>
      <c r="CEX48" s="134"/>
      <c r="CEY48" s="134"/>
      <c r="CEZ48" s="134"/>
      <c r="CFA48" s="134"/>
      <c r="CFB48" s="134"/>
      <c r="CFC48" s="134"/>
      <c r="CFD48" s="134"/>
      <c r="CFE48" s="134"/>
      <c r="CFF48" s="134"/>
      <c r="CFG48" s="134"/>
      <c r="CFH48" s="134"/>
      <c r="CFI48" s="134"/>
      <c r="CFJ48" s="134"/>
      <c r="CFK48" s="134"/>
      <c r="CFL48" s="134"/>
      <c r="CFM48" s="134"/>
      <c r="CFN48" s="134"/>
      <c r="CFO48" s="134"/>
      <c r="CFP48" s="134"/>
      <c r="CFQ48" s="134"/>
      <c r="CFR48" s="134"/>
      <c r="CFS48" s="134"/>
      <c r="CFT48" s="134"/>
      <c r="CFU48" s="134"/>
      <c r="CFV48" s="134"/>
      <c r="CFW48" s="134"/>
      <c r="CFX48" s="134"/>
      <c r="CFY48" s="134"/>
      <c r="CFZ48" s="134"/>
      <c r="CGA48" s="134"/>
      <c r="CGB48" s="134"/>
      <c r="CGC48" s="134"/>
      <c r="CGD48" s="134"/>
      <c r="CGE48" s="134"/>
      <c r="CGF48" s="134"/>
      <c r="CGG48" s="134"/>
      <c r="CGH48" s="134"/>
      <c r="CGI48" s="134"/>
      <c r="CGJ48" s="134"/>
      <c r="CGK48" s="134"/>
      <c r="CGL48" s="134"/>
      <c r="CGM48" s="134"/>
      <c r="CGN48" s="134"/>
      <c r="CGO48" s="134"/>
      <c r="CGP48" s="134"/>
      <c r="CGQ48" s="134"/>
      <c r="CGR48" s="134"/>
      <c r="CGS48" s="134"/>
      <c r="CGT48" s="134"/>
      <c r="CGU48" s="134"/>
      <c r="CGV48" s="134"/>
      <c r="CGW48" s="134"/>
      <c r="CGX48" s="134"/>
      <c r="CGY48" s="134"/>
      <c r="CGZ48" s="134"/>
      <c r="CHA48" s="134"/>
      <c r="CHB48" s="134"/>
      <c r="CHC48" s="134"/>
      <c r="CHD48" s="134"/>
      <c r="CHE48" s="134"/>
      <c r="CHF48" s="134"/>
      <c r="CHG48" s="134"/>
      <c r="CHH48" s="134"/>
      <c r="CHI48" s="134"/>
      <c r="CHJ48" s="134"/>
      <c r="CHK48" s="134"/>
      <c r="CHL48" s="134"/>
      <c r="CHM48" s="134"/>
      <c r="CHN48" s="134"/>
      <c r="CHO48" s="134"/>
      <c r="CHP48" s="134"/>
      <c r="CHQ48" s="134"/>
      <c r="CHR48" s="134"/>
      <c r="CHS48" s="134"/>
      <c r="CHT48" s="134"/>
      <c r="CHU48" s="134"/>
      <c r="CHV48" s="134"/>
      <c r="CHW48" s="134"/>
      <c r="CHX48" s="134"/>
      <c r="CHY48" s="134"/>
      <c r="CHZ48" s="134"/>
      <c r="CIA48" s="134"/>
      <c r="CIB48" s="134"/>
      <c r="CIC48" s="134"/>
      <c r="CID48" s="134"/>
      <c r="CIE48" s="134"/>
      <c r="CIF48" s="134"/>
      <c r="CIG48" s="134"/>
      <c r="CIH48" s="134"/>
      <c r="CII48" s="134"/>
      <c r="CIJ48" s="134"/>
      <c r="CIK48" s="134"/>
      <c r="CIL48" s="134"/>
      <c r="CIM48" s="134"/>
      <c r="CIN48" s="134"/>
      <c r="CIO48" s="134"/>
      <c r="CIP48" s="134"/>
      <c r="CIQ48" s="134"/>
      <c r="CIR48" s="134"/>
      <c r="CIS48" s="134"/>
      <c r="CIT48" s="134"/>
      <c r="CIU48" s="134"/>
      <c r="CIV48" s="134"/>
      <c r="CIW48" s="134"/>
      <c r="CIX48" s="134"/>
      <c r="CIY48" s="134"/>
      <c r="CIZ48" s="134"/>
      <c r="CJA48" s="134"/>
      <c r="CJB48" s="134"/>
      <c r="CJC48" s="134"/>
      <c r="CJD48" s="134"/>
      <c r="CJE48" s="134"/>
      <c r="CJF48" s="134"/>
      <c r="CJG48" s="134"/>
      <c r="CJH48" s="134"/>
      <c r="CJI48" s="134"/>
      <c r="CJJ48" s="134"/>
      <c r="CJK48" s="134"/>
      <c r="CJL48" s="134"/>
      <c r="CJM48" s="134"/>
      <c r="CJN48" s="134"/>
      <c r="CJO48" s="134"/>
      <c r="CJP48" s="134"/>
      <c r="CJQ48" s="134"/>
      <c r="CJR48" s="134"/>
      <c r="CJS48" s="134"/>
      <c r="CJT48" s="134"/>
      <c r="CJU48" s="134"/>
      <c r="CJV48" s="134"/>
      <c r="CJW48" s="134"/>
      <c r="CJX48" s="134"/>
      <c r="CJY48" s="134"/>
      <c r="CJZ48" s="134"/>
      <c r="CKA48" s="134"/>
      <c r="CKB48" s="134"/>
      <c r="CKC48" s="134"/>
      <c r="CKD48" s="134"/>
      <c r="CKE48" s="134"/>
      <c r="CKF48" s="134"/>
      <c r="CKG48" s="134"/>
      <c r="CKH48" s="134"/>
      <c r="CKI48" s="134"/>
      <c r="CKJ48" s="134"/>
      <c r="CKK48" s="134"/>
      <c r="CKL48" s="134"/>
      <c r="CKM48" s="134"/>
      <c r="CKN48" s="134"/>
      <c r="CKO48" s="134"/>
      <c r="CKP48" s="134"/>
      <c r="CKQ48" s="134"/>
      <c r="CKR48" s="134"/>
      <c r="CKS48" s="134"/>
      <c r="CKT48" s="134"/>
      <c r="CKU48" s="134"/>
      <c r="CKV48" s="134"/>
      <c r="CKW48" s="134"/>
      <c r="CKX48" s="134"/>
      <c r="CKY48" s="134"/>
      <c r="CKZ48" s="134"/>
      <c r="CLA48" s="134"/>
      <c r="CLB48" s="134"/>
      <c r="CLC48" s="134"/>
      <c r="CLD48" s="134"/>
      <c r="CLE48" s="134"/>
      <c r="CLF48" s="134"/>
      <c r="CLG48" s="134"/>
      <c r="CLH48" s="134"/>
      <c r="CLI48" s="134"/>
      <c r="CLJ48" s="134"/>
      <c r="CLK48" s="134"/>
      <c r="CLL48" s="134"/>
      <c r="CLM48" s="134"/>
      <c r="CLN48" s="134"/>
      <c r="CLO48" s="134"/>
      <c r="CLP48" s="134"/>
      <c r="CLQ48" s="134"/>
      <c r="CLR48" s="134"/>
      <c r="CLS48" s="134"/>
      <c r="CLT48" s="134"/>
      <c r="CLU48" s="134"/>
      <c r="CLV48" s="134"/>
      <c r="CLW48" s="134"/>
      <c r="CLX48" s="134"/>
      <c r="CLY48" s="134"/>
      <c r="CLZ48" s="134"/>
      <c r="CMA48" s="134"/>
      <c r="CMB48" s="134"/>
      <c r="CMC48" s="134"/>
      <c r="CMD48" s="134"/>
      <c r="CME48" s="134"/>
      <c r="CMF48" s="134"/>
      <c r="CMG48" s="134"/>
      <c r="CMH48" s="134"/>
      <c r="CMI48" s="134"/>
      <c r="CMJ48" s="134"/>
      <c r="CMK48" s="134"/>
      <c r="CML48" s="134"/>
      <c r="CMM48" s="134"/>
      <c r="CMN48" s="134"/>
      <c r="CMO48" s="134"/>
      <c r="CMP48" s="134"/>
      <c r="CMQ48" s="134"/>
      <c r="CMR48" s="134"/>
      <c r="CMS48" s="134"/>
      <c r="CMT48" s="134"/>
      <c r="CMU48" s="134"/>
      <c r="CMV48" s="134"/>
      <c r="CMW48" s="134"/>
      <c r="CMX48" s="134"/>
      <c r="CMY48" s="134"/>
      <c r="CMZ48" s="134"/>
      <c r="CNA48" s="134"/>
      <c r="CNB48" s="134"/>
      <c r="CNC48" s="134"/>
      <c r="CND48" s="134"/>
      <c r="CNE48" s="134"/>
      <c r="CNF48" s="134"/>
      <c r="CNG48" s="134"/>
      <c r="CNH48" s="134"/>
      <c r="CNI48" s="134"/>
      <c r="CNJ48" s="134"/>
      <c r="CNK48" s="134"/>
      <c r="CNL48" s="134"/>
      <c r="CNM48" s="134"/>
      <c r="CNN48" s="134"/>
      <c r="CNO48" s="134"/>
      <c r="CNP48" s="134"/>
      <c r="CNQ48" s="134"/>
      <c r="CNR48" s="134"/>
      <c r="CNS48" s="134"/>
      <c r="CNT48" s="134"/>
      <c r="CNU48" s="134"/>
      <c r="CNV48" s="134"/>
      <c r="CNW48" s="134"/>
      <c r="CNX48" s="134"/>
      <c r="CNY48" s="134"/>
      <c r="CNZ48" s="134"/>
      <c r="COA48" s="134"/>
      <c r="COB48" s="134"/>
      <c r="COC48" s="134"/>
      <c r="COD48" s="134"/>
      <c r="COE48" s="134"/>
      <c r="COF48" s="134"/>
      <c r="COG48" s="134"/>
      <c r="COH48" s="134"/>
      <c r="COI48" s="134"/>
      <c r="COJ48" s="134"/>
      <c r="COK48" s="134"/>
      <c r="COL48" s="134"/>
      <c r="COM48" s="134"/>
      <c r="CON48" s="134"/>
      <c r="COO48" s="134"/>
      <c r="COP48" s="134"/>
      <c r="COQ48" s="134"/>
      <c r="COR48" s="134"/>
      <c r="COS48" s="134"/>
      <c r="COT48" s="134"/>
      <c r="COU48" s="134"/>
      <c r="COV48" s="134"/>
      <c r="COW48" s="134"/>
      <c r="COX48" s="134"/>
      <c r="COY48" s="134"/>
      <c r="COZ48" s="134"/>
      <c r="CPA48" s="134"/>
      <c r="CPB48" s="134"/>
      <c r="CPC48" s="134"/>
      <c r="CPD48" s="134"/>
      <c r="CPE48" s="134"/>
      <c r="CPF48" s="134"/>
      <c r="CPG48" s="134"/>
      <c r="CPH48" s="134"/>
      <c r="CPI48" s="134"/>
      <c r="CPJ48" s="134"/>
      <c r="CPK48" s="134"/>
      <c r="CPL48" s="134"/>
      <c r="CPM48" s="134"/>
      <c r="CPN48" s="134"/>
      <c r="CPO48" s="134"/>
      <c r="CPP48" s="134"/>
      <c r="CPQ48" s="134"/>
      <c r="CPR48" s="134"/>
      <c r="CPS48" s="134"/>
      <c r="CPT48" s="134"/>
      <c r="CPU48" s="134"/>
      <c r="CPV48" s="134"/>
      <c r="CPW48" s="134"/>
      <c r="CPX48" s="134"/>
      <c r="CPY48" s="134"/>
      <c r="CPZ48" s="134"/>
      <c r="CQA48" s="134"/>
      <c r="CQB48" s="134"/>
      <c r="CQC48" s="134"/>
      <c r="CQD48" s="134"/>
      <c r="CQE48" s="134"/>
      <c r="CQF48" s="134"/>
      <c r="CQG48" s="134"/>
      <c r="CQH48" s="134"/>
      <c r="CQI48" s="134"/>
      <c r="CQJ48" s="134"/>
      <c r="CQK48" s="134"/>
      <c r="CQL48" s="134"/>
      <c r="CQM48" s="134"/>
      <c r="CQN48" s="134"/>
      <c r="CQO48" s="134"/>
      <c r="CQP48" s="134"/>
      <c r="CQQ48" s="134"/>
      <c r="CQR48" s="134"/>
      <c r="CQS48" s="134"/>
      <c r="CQT48" s="134"/>
      <c r="CQU48" s="134"/>
      <c r="CQV48" s="134"/>
      <c r="CQW48" s="134"/>
      <c r="CQX48" s="134"/>
      <c r="CQY48" s="134"/>
      <c r="CQZ48" s="134"/>
      <c r="CRA48" s="134"/>
      <c r="CRB48" s="134"/>
      <c r="CRC48" s="134"/>
      <c r="CRD48" s="134"/>
      <c r="CRE48" s="134"/>
      <c r="CRF48" s="134"/>
      <c r="CRG48" s="134"/>
      <c r="CRH48" s="134"/>
      <c r="CRI48" s="134"/>
      <c r="CRJ48" s="134"/>
      <c r="CRK48" s="134"/>
      <c r="CRL48" s="134"/>
      <c r="CRM48" s="134"/>
      <c r="CRN48" s="134"/>
      <c r="CRO48" s="134"/>
      <c r="CRP48" s="134"/>
      <c r="CRQ48" s="134"/>
      <c r="CRR48" s="134"/>
      <c r="CRS48" s="134"/>
      <c r="CRT48" s="134"/>
      <c r="CRU48" s="134"/>
      <c r="CRV48" s="134"/>
      <c r="CRW48" s="134"/>
      <c r="CRX48" s="134"/>
      <c r="CRY48" s="134"/>
      <c r="CRZ48" s="134"/>
      <c r="CSA48" s="134"/>
      <c r="CSB48" s="134"/>
      <c r="CSC48" s="134"/>
      <c r="CSD48" s="134"/>
      <c r="CSE48" s="134"/>
      <c r="CSF48" s="134"/>
      <c r="CSG48" s="134"/>
      <c r="CSH48" s="134"/>
      <c r="CSI48" s="134"/>
      <c r="CSJ48" s="134"/>
      <c r="CSK48" s="134"/>
      <c r="CSL48" s="134"/>
      <c r="CSM48" s="134"/>
      <c r="CSN48" s="134"/>
      <c r="CSO48" s="134"/>
      <c r="CSP48" s="134"/>
      <c r="CSQ48" s="134"/>
      <c r="CSR48" s="134"/>
      <c r="CSS48" s="134"/>
      <c r="CST48" s="134"/>
      <c r="CSU48" s="134"/>
      <c r="CSV48" s="134"/>
      <c r="CSW48" s="134"/>
      <c r="CSX48" s="134"/>
      <c r="CSY48" s="134"/>
      <c r="CSZ48" s="134"/>
      <c r="CTA48" s="134"/>
      <c r="CTB48" s="134"/>
      <c r="CTC48" s="134"/>
      <c r="CTD48" s="134"/>
      <c r="CTE48" s="134"/>
      <c r="CTF48" s="134"/>
      <c r="CTG48" s="134"/>
      <c r="CTH48" s="134"/>
      <c r="CTI48" s="134"/>
      <c r="CTJ48" s="134"/>
      <c r="CTK48" s="134"/>
      <c r="CTL48" s="134"/>
      <c r="CTM48" s="134"/>
      <c r="CTN48" s="134"/>
      <c r="CTO48" s="134"/>
      <c r="CTP48" s="134"/>
      <c r="CTQ48" s="134"/>
      <c r="CTR48" s="134"/>
      <c r="CTS48" s="134"/>
      <c r="CTT48" s="134"/>
      <c r="CTU48" s="134"/>
      <c r="CTV48" s="134"/>
      <c r="CTW48" s="134"/>
      <c r="CTX48" s="134"/>
      <c r="CTY48" s="134"/>
      <c r="CTZ48" s="134"/>
      <c r="CUA48" s="134"/>
      <c r="CUB48" s="134"/>
      <c r="CUC48" s="134"/>
      <c r="CUD48" s="134"/>
      <c r="CUE48" s="134"/>
      <c r="CUF48" s="134"/>
      <c r="CUG48" s="134"/>
      <c r="CUH48" s="134"/>
      <c r="CUI48" s="134"/>
      <c r="CUJ48" s="134"/>
      <c r="CUK48" s="134"/>
      <c r="CUL48" s="134"/>
      <c r="CUM48" s="134"/>
      <c r="CUN48" s="134"/>
      <c r="CUO48" s="134"/>
      <c r="CUP48" s="134"/>
      <c r="CUQ48" s="134"/>
      <c r="CUR48" s="134"/>
      <c r="CUS48" s="134"/>
      <c r="CUT48" s="134"/>
      <c r="CUU48" s="134"/>
      <c r="CUV48" s="134"/>
      <c r="CUW48" s="134"/>
      <c r="CUX48" s="134"/>
      <c r="CUY48" s="134"/>
      <c r="CUZ48" s="134"/>
      <c r="CVA48" s="134"/>
      <c r="CVB48" s="134"/>
      <c r="CVC48" s="134"/>
      <c r="CVD48" s="134"/>
      <c r="CVE48" s="134"/>
      <c r="CVF48" s="134"/>
      <c r="CVG48" s="134"/>
      <c r="CVH48" s="134"/>
      <c r="CVI48" s="134"/>
      <c r="CVJ48" s="134"/>
      <c r="CVK48" s="134"/>
      <c r="CVL48" s="134"/>
      <c r="CVM48" s="134"/>
      <c r="CVN48" s="134"/>
      <c r="CVO48" s="134"/>
      <c r="CVP48" s="134"/>
      <c r="CVQ48" s="134"/>
      <c r="CVR48" s="134"/>
      <c r="CVS48" s="134"/>
      <c r="CVT48" s="134"/>
      <c r="CVU48" s="134"/>
      <c r="CVV48" s="134"/>
      <c r="CVW48" s="134"/>
      <c r="CVX48" s="134"/>
      <c r="CVY48" s="134"/>
      <c r="CVZ48" s="134"/>
      <c r="CWA48" s="134"/>
      <c r="CWB48" s="134"/>
      <c r="CWC48" s="134"/>
      <c r="CWD48" s="134"/>
      <c r="CWE48" s="134"/>
      <c r="CWF48" s="134"/>
      <c r="CWG48" s="134"/>
      <c r="CWH48" s="134"/>
      <c r="CWI48" s="134"/>
      <c r="CWJ48" s="134"/>
      <c r="CWK48" s="134"/>
      <c r="CWL48" s="134"/>
      <c r="CWM48" s="134"/>
      <c r="CWN48" s="134"/>
      <c r="CWO48" s="134"/>
      <c r="CWP48" s="134"/>
      <c r="CWQ48" s="134"/>
      <c r="CWR48" s="134"/>
      <c r="CWS48" s="134"/>
      <c r="CWT48" s="134"/>
      <c r="CWU48" s="134"/>
      <c r="CWV48" s="134"/>
      <c r="CWW48" s="134"/>
      <c r="CWX48" s="134"/>
      <c r="CWY48" s="134"/>
      <c r="CWZ48" s="134"/>
      <c r="CXA48" s="134"/>
      <c r="CXB48" s="134"/>
      <c r="CXC48" s="134"/>
      <c r="CXD48" s="134"/>
      <c r="CXE48" s="134"/>
      <c r="CXF48" s="134"/>
      <c r="CXG48" s="134"/>
      <c r="CXH48" s="134"/>
      <c r="CXI48" s="134"/>
      <c r="CXJ48" s="134"/>
      <c r="CXK48" s="134"/>
      <c r="CXL48" s="134"/>
      <c r="CXM48" s="134"/>
      <c r="CXN48" s="134"/>
      <c r="CXO48" s="134"/>
      <c r="CXP48" s="134"/>
      <c r="CXQ48" s="134"/>
      <c r="CXR48" s="134"/>
      <c r="CXS48" s="134"/>
      <c r="CXT48" s="134"/>
      <c r="CXU48" s="134"/>
      <c r="CXV48" s="134"/>
      <c r="CXW48" s="134"/>
      <c r="CXX48" s="134"/>
      <c r="CXY48" s="134"/>
      <c r="CXZ48" s="134"/>
      <c r="CYA48" s="134"/>
      <c r="CYB48" s="134"/>
      <c r="CYC48" s="134"/>
      <c r="CYD48" s="134"/>
      <c r="CYE48" s="134"/>
      <c r="CYF48" s="134"/>
      <c r="CYG48" s="134"/>
      <c r="CYH48" s="134"/>
      <c r="CYI48" s="134"/>
      <c r="CYJ48" s="134"/>
      <c r="CYK48" s="134"/>
      <c r="CYL48" s="134"/>
      <c r="CYM48" s="134"/>
      <c r="CYN48" s="134"/>
      <c r="CYO48" s="134"/>
      <c r="CYP48" s="134"/>
      <c r="CYQ48" s="134"/>
      <c r="CYR48" s="134"/>
      <c r="CYS48" s="134"/>
      <c r="CYT48" s="134"/>
      <c r="CYU48" s="134"/>
      <c r="CYV48" s="134"/>
      <c r="CYW48" s="134"/>
      <c r="CYX48" s="134"/>
      <c r="CYY48" s="134"/>
      <c r="CYZ48" s="134"/>
      <c r="CZA48" s="134"/>
      <c r="CZB48" s="134"/>
      <c r="CZC48" s="134"/>
      <c r="CZD48" s="134"/>
      <c r="CZE48" s="134"/>
      <c r="CZF48" s="134"/>
      <c r="CZG48" s="134"/>
      <c r="CZH48" s="134"/>
      <c r="CZI48" s="134"/>
      <c r="CZJ48" s="134"/>
      <c r="CZK48" s="134"/>
      <c r="CZL48" s="134"/>
      <c r="CZM48" s="134"/>
      <c r="CZN48" s="134"/>
      <c r="CZO48" s="134"/>
      <c r="CZP48" s="134"/>
      <c r="CZQ48" s="134"/>
      <c r="CZR48" s="134"/>
      <c r="CZS48" s="134"/>
      <c r="CZT48" s="134"/>
      <c r="CZU48" s="134"/>
      <c r="CZV48" s="134"/>
      <c r="CZW48" s="134"/>
      <c r="CZX48" s="134"/>
      <c r="CZY48" s="134"/>
      <c r="CZZ48" s="134"/>
      <c r="DAA48" s="134"/>
      <c r="DAB48" s="134"/>
      <c r="DAC48" s="134"/>
      <c r="DAD48" s="134"/>
      <c r="DAE48" s="134"/>
      <c r="DAF48" s="134"/>
      <c r="DAG48" s="134"/>
      <c r="DAH48" s="134"/>
      <c r="DAI48" s="134"/>
      <c r="DAJ48" s="134"/>
      <c r="DAK48" s="134"/>
      <c r="DAL48" s="134"/>
      <c r="DAM48" s="134"/>
      <c r="DAN48" s="134"/>
      <c r="DAO48" s="134"/>
      <c r="DAP48" s="134"/>
      <c r="DAQ48" s="134"/>
      <c r="DAR48" s="134"/>
      <c r="DAS48" s="134"/>
      <c r="DAT48" s="134"/>
      <c r="DAU48" s="134"/>
      <c r="DAV48" s="134"/>
      <c r="DAW48" s="134"/>
      <c r="DAX48" s="134"/>
      <c r="DAY48" s="134"/>
      <c r="DAZ48" s="134"/>
      <c r="DBA48" s="134"/>
      <c r="DBB48" s="134"/>
      <c r="DBC48" s="134"/>
      <c r="DBD48" s="134"/>
      <c r="DBE48" s="134"/>
      <c r="DBF48" s="134"/>
      <c r="DBG48" s="134"/>
      <c r="DBH48" s="134"/>
      <c r="DBI48" s="134"/>
      <c r="DBJ48" s="134"/>
      <c r="DBK48" s="134"/>
      <c r="DBL48" s="134"/>
      <c r="DBM48" s="134"/>
      <c r="DBN48" s="134"/>
      <c r="DBO48" s="134"/>
      <c r="DBP48" s="134"/>
      <c r="DBQ48" s="134"/>
      <c r="DBR48" s="134"/>
      <c r="DBS48" s="134"/>
      <c r="DBT48" s="134"/>
      <c r="DBU48" s="134"/>
      <c r="DBV48" s="134"/>
      <c r="DBW48" s="134"/>
      <c r="DBX48" s="134"/>
      <c r="DBY48" s="134"/>
      <c r="DBZ48" s="134"/>
      <c r="DCA48" s="134"/>
      <c r="DCB48" s="134"/>
      <c r="DCC48" s="134"/>
      <c r="DCD48" s="134"/>
      <c r="DCE48" s="134"/>
      <c r="DCF48" s="134"/>
      <c r="DCG48" s="134"/>
      <c r="DCH48" s="134"/>
      <c r="DCI48" s="134"/>
      <c r="DCJ48" s="134"/>
      <c r="DCK48" s="134"/>
      <c r="DCL48" s="134"/>
      <c r="DCM48" s="134"/>
      <c r="DCN48" s="134"/>
      <c r="DCO48" s="134"/>
      <c r="DCP48" s="134"/>
      <c r="DCQ48" s="134"/>
      <c r="DCR48" s="134"/>
      <c r="DCS48" s="134"/>
      <c r="DCT48" s="134"/>
      <c r="DCU48" s="134"/>
      <c r="DCV48" s="134"/>
      <c r="DCW48" s="134"/>
      <c r="DCX48" s="134"/>
      <c r="DCY48" s="134"/>
      <c r="DCZ48" s="134"/>
      <c r="DDA48" s="134"/>
      <c r="DDB48" s="134"/>
      <c r="DDC48" s="134"/>
      <c r="DDD48" s="134"/>
      <c r="DDE48" s="134"/>
      <c r="DDF48" s="134"/>
      <c r="DDG48" s="134"/>
      <c r="DDH48" s="134"/>
      <c r="DDI48" s="134"/>
      <c r="DDJ48" s="134"/>
      <c r="DDK48" s="134"/>
      <c r="DDL48" s="134"/>
      <c r="DDM48" s="134"/>
      <c r="DDN48" s="134"/>
      <c r="DDO48" s="134"/>
      <c r="DDP48" s="134"/>
      <c r="DDQ48" s="134"/>
      <c r="DDR48" s="134"/>
      <c r="DDS48" s="134"/>
      <c r="DDT48" s="134"/>
      <c r="DDU48" s="134"/>
      <c r="DDV48" s="134"/>
      <c r="DDW48" s="134"/>
      <c r="DDX48" s="134"/>
      <c r="DDY48" s="134"/>
      <c r="DDZ48" s="134"/>
      <c r="DEA48" s="134"/>
      <c r="DEB48" s="134"/>
      <c r="DEC48" s="134"/>
      <c r="DED48" s="134"/>
      <c r="DEE48" s="134"/>
      <c r="DEF48" s="134"/>
      <c r="DEG48" s="134"/>
      <c r="DEH48" s="134"/>
      <c r="DEI48" s="134"/>
      <c r="DEJ48" s="134"/>
      <c r="DEK48" s="134"/>
      <c r="DEL48" s="134"/>
      <c r="DEM48" s="134"/>
      <c r="DEN48" s="134"/>
      <c r="DEO48" s="134"/>
      <c r="DEP48" s="134"/>
      <c r="DEQ48" s="134"/>
      <c r="DER48" s="134"/>
      <c r="DES48" s="134"/>
      <c r="DET48" s="134"/>
      <c r="DEU48" s="134"/>
      <c r="DEV48" s="134"/>
      <c r="DEW48" s="134"/>
      <c r="DEX48" s="134"/>
      <c r="DEY48" s="134"/>
      <c r="DEZ48" s="134"/>
      <c r="DFA48" s="134"/>
      <c r="DFB48" s="134"/>
      <c r="DFC48" s="134"/>
      <c r="DFD48" s="134"/>
      <c r="DFE48" s="134"/>
      <c r="DFF48" s="134"/>
      <c r="DFG48" s="134"/>
      <c r="DFH48" s="134"/>
      <c r="DFI48" s="134"/>
      <c r="DFJ48" s="134"/>
      <c r="DFK48" s="134"/>
      <c r="DFL48" s="134"/>
      <c r="DFM48" s="134"/>
      <c r="DFN48" s="134"/>
      <c r="DFO48" s="134"/>
      <c r="DFP48" s="134"/>
      <c r="DFQ48" s="134"/>
      <c r="DFR48" s="134"/>
      <c r="DFS48" s="134"/>
      <c r="DFT48" s="134"/>
      <c r="DFU48" s="134"/>
      <c r="DFV48" s="134"/>
      <c r="DFW48" s="134"/>
      <c r="DFX48" s="134"/>
      <c r="DFY48" s="134"/>
      <c r="DFZ48" s="134"/>
      <c r="DGA48" s="134"/>
      <c r="DGB48" s="134"/>
      <c r="DGC48" s="134"/>
      <c r="DGD48" s="134"/>
      <c r="DGE48" s="134"/>
      <c r="DGF48" s="134"/>
      <c r="DGG48" s="134"/>
      <c r="DGH48" s="134"/>
      <c r="DGI48" s="134"/>
      <c r="DGJ48" s="134"/>
      <c r="DGK48" s="134"/>
      <c r="DGL48" s="134"/>
      <c r="DGM48" s="134"/>
      <c r="DGN48" s="134"/>
      <c r="DGO48" s="134"/>
      <c r="DGP48" s="134"/>
      <c r="DGQ48" s="134"/>
      <c r="DGR48" s="134"/>
      <c r="DGS48" s="134"/>
      <c r="DGT48" s="134"/>
      <c r="DGU48" s="134"/>
      <c r="DGV48" s="134"/>
      <c r="DGW48" s="134"/>
      <c r="DGX48" s="134"/>
      <c r="DGY48" s="134"/>
      <c r="DGZ48" s="134"/>
      <c r="DHA48" s="134"/>
      <c r="DHB48" s="134"/>
      <c r="DHC48" s="134"/>
      <c r="DHD48" s="134"/>
      <c r="DHE48" s="134"/>
      <c r="DHF48" s="134"/>
      <c r="DHG48" s="134"/>
      <c r="DHH48" s="134"/>
      <c r="DHI48" s="134"/>
      <c r="DHJ48" s="134"/>
      <c r="DHK48" s="134"/>
      <c r="DHL48" s="134"/>
      <c r="DHM48" s="134"/>
      <c r="DHN48" s="134"/>
      <c r="DHO48" s="134"/>
      <c r="DHP48" s="134"/>
      <c r="DHQ48" s="134"/>
      <c r="DHR48" s="134"/>
      <c r="DHS48" s="134"/>
      <c r="DHT48" s="134"/>
      <c r="DHU48" s="134"/>
      <c r="DHV48" s="134"/>
      <c r="DHW48" s="134"/>
      <c r="DHX48" s="134"/>
      <c r="DHY48" s="134"/>
      <c r="DHZ48" s="134"/>
      <c r="DIA48" s="134"/>
      <c r="DIB48" s="134"/>
      <c r="DIC48" s="134"/>
      <c r="DID48" s="134"/>
      <c r="DIE48" s="134"/>
      <c r="DIF48" s="134"/>
      <c r="DIG48" s="134"/>
      <c r="DIH48" s="134"/>
      <c r="DII48" s="134"/>
      <c r="DIJ48" s="134"/>
      <c r="DIK48" s="134"/>
      <c r="DIL48" s="134"/>
      <c r="DIM48" s="134"/>
      <c r="DIN48" s="134"/>
      <c r="DIO48" s="134"/>
      <c r="DIP48" s="134"/>
      <c r="DIQ48" s="134"/>
      <c r="DIR48" s="134"/>
      <c r="DIS48" s="134"/>
      <c r="DIT48" s="134"/>
      <c r="DIU48" s="134"/>
      <c r="DIV48" s="134"/>
      <c r="DIW48" s="134"/>
      <c r="DIX48" s="134"/>
      <c r="DIY48" s="134"/>
      <c r="DIZ48" s="134"/>
      <c r="DJA48" s="134"/>
      <c r="DJB48" s="134"/>
      <c r="DJC48" s="134"/>
      <c r="DJD48" s="134"/>
      <c r="DJE48" s="134"/>
      <c r="DJF48" s="134"/>
      <c r="DJG48" s="134"/>
      <c r="DJH48" s="134"/>
      <c r="DJI48" s="134"/>
      <c r="DJJ48" s="134"/>
      <c r="DJK48" s="134"/>
      <c r="DJL48" s="134"/>
      <c r="DJM48" s="134"/>
      <c r="DJN48" s="134"/>
      <c r="DJO48" s="134"/>
      <c r="DJP48" s="134"/>
      <c r="DJQ48" s="134"/>
      <c r="DJR48" s="134"/>
      <c r="DJS48" s="134"/>
      <c r="DJT48" s="134"/>
      <c r="DJU48" s="134"/>
      <c r="DJV48" s="134"/>
      <c r="DJW48" s="134"/>
      <c r="DJX48" s="134"/>
      <c r="DJY48" s="134"/>
      <c r="DJZ48" s="134"/>
      <c r="DKA48" s="134"/>
      <c r="DKB48" s="134"/>
      <c r="DKC48" s="134"/>
      <c r="DKD48" s="134"/>
      <c r="DKE48" s="134"/>
      <c r="DKF48" s="134"/>
      <c r="DKG48" s="134"/>
      <c r="DKH48" s="134"/>
      <c r="DKI48" s="134"/>
      <c r="DKJ48" s="134"/>
      <c r="DKK48" s="134"/>
      <c r="DKL48" s="134"/>
      <c r="DKM48" s="134"/>
      <c r="DKN48" s="134"/>
      <c r="DKO48" s="134"/>
      <c r="DKP48" s="134"/>
      <c r="DKQ48" s="134"/>
      <c r="DKR48" s="134"/>
      <c r="DKS48" s="134"/>
      <c r="DKT48" s="134"/>
      <c r="DKU48" s="134"/>
      <c r="DKV48" s="134"/>
      <c r="DKW48" s="134"/>
      <c r="DKX48" s="134"/>
      <c r="DKY48" s="134"/>
      <c r="DKZ48" s="134"/>
      <c r="DLA48" s="134"/>
      <c r="DLB48" s="134"/>
      <c r="DLC48" s="134"/>
      <c r="DLD48" s="134"/>
      <c r="DLE48" s="134"/>
      <c r="DLF48" s="134"/>
      <c r="DLG48" s="134"/>
      <c r="DLH48" s="134"/>
      <c r="DLI48" s="134"/>
      <c r="DLJ48" s="134"/>
      <c r="DLK48" s="134"/>
      <c r="DLL48" s="134"/>
      <c r="DLM48" s="134"/>
      <c r="DLN48" s="134"/>
      <c r="DLO48" s="134"/>
      <c r="DLP48" s="134"/>
      <c r="DLQ48" s="134"/>
      <c r="DLR48" s="134"/>
      <c r="DLS48" s="134"/>
      <c r="DLT48" s="134"/>
      <c r="DLU48" s="134"/>
      <c r="DLV48" s="134"/>
      <c r="DLW48" s="134"/>
      <c r="DLX48" s="134"/>
      <c r="DLY48" s="134"/>
      <c r="DLZ48" s="134"/>
      <c r="DMA48" s="134"/>
      <c r="DMB48" s="134"/>
      <c r="DMC48" s="134"/>
      <c r="DMD48" s="134"/>
      <c r="DME48" s="134"/>
      <c r="DMF48" s="134"/>
      <c r="DMG48" s="134"/>
      <c r="DMH48" s="134"/>
      <c r="DMI48" s="134"/>
      <c r="DMJ48" s="134"/>
      <c r="DMK48" s="134"/>
      <c r="DML48" s="134"/>
      <c r="DMM48" s="134"/>
      <c r="DMN48" s="134"/>
      <c r="DMO48" s="134"/>
      <c r="DMP48" s="134"/>
      <c r="DMQ48" s="134"/>
      <c r="DMR48" s="134"/>
      <c r="DMS48" s="134"/>
      <c r="DMT48" s="134"/>
      <c r="DMU48" s="134"/>
      <c r="DMV48" s="134"/>
      <c r="DMW48" s="134"/>
      <c r="DMX48" s="134"/>
      <c r="DMY48" s="134"/>
      <c r="DMZ48" s="134"/>
      <c r="DNA48" s="134"/>
      <c r="DNB48" s="134"/>
      <c r="DNC48" s="134"/>
      <c r="DND48" s="134"/>
      <c r="DNE48" s="134"/>
      <c r="DNF48" s="134"/>
      <c r="DNG48" s="134"/>
      <c r="DNH48" s="134"/>
      <c r="DNI48" s="134"/>
      <c r="DNJ48" s="134"/>
      <c r="DNK48" s="134"/>
      <c r="DNL48" s="134"/>
      <c r="DNM48" s="134"/>
      <c r="DNN48" s="134"/>
      <c r="DNO48" s="134"/>
      <c r="DNP48" s="134"/>
      <c r="DNQ48" s="134"/>
      <c r="DNR48" s="134"/>
      <c r="DNS48" s="134"/>
      <c r="DNT48" s="134"/>
      <c r="DNU48" s="134"/>
      <c r="DNV48" s="134"/>
      <c r="DNW48" s="134"/>
      <c r="DNX48" s="134"/>
      <c r="DNY48" s="134"/>
      <c r="DNZ48" s="134"/>
      <c r="DOA48" s="134"/>
      <c r="DOB48" s="134"/>
      <c r="DOC48" s="134"/>
      <c r="DOD48" s="134"/>
      <c r="DOE48" s="134"/>
      <c r="DOF48" s="134"/>
      <c r="DOG48" s="134"/>
      <c r="DOH48" s="134"/>
      <c r="DOI48" s="134"/>
      <c r="DOJ48" s="134"/>
      <c r="DOK48" s="134"/>
      <c r="DOL48" s="134"/>
      <c r="DOM48" s="134"/>
      <c r="DON48" s="134"/>
      <c r="DOO48" s="134"/>
      <c r="DOP48" s="134"/>
      <c r="DOQ48" s="134"/>
      <c r="DOR48" s="134"/>
      <c r="DOS48" s="134"/>
      <c r="DOT48" s="134"/>
      <c r="DOU48" s="134"/>
      <c r="DOV48" s="134"/>
      <c r="DOW48" s="134"/>
      <c r="DOX48" s="134"/>
      <c r="DOY48" s="134"/>
      <c r="DOZ48" s="134"/>
      <c r="DPA48" s="134"/>
      <c r="DPB48" s="134"/>
      <c r="DPC48" s="134"/>
      <c r="DPD48" s="134"/>
      <c r="DPE48" s="134"/>
      <c r="DPF48" s="134"/>
      <c r="DPG48" s="134"/>
      <c r="DPH48" s="134"/>
      <c r="DPI48" s="134"/>
      <c r="DPJ48" s="134"/>
      <c r="DPK48" s="134"/>
      <c r="DPL48" s="134"/>
      <c r="DPM48" s="134"/>
      <c r="DPN48" s="134"/>
      <c r="DPO48" s="134"/>
      <c r="DPP48" s="134"/>
      <c r="DPQ48" s="134"/>
      <c r="DPR48" s="134"/>
      <c r="DPS48" s="134"/>
      <c r="DPT48" s="134"/>
      <c r="DPU48" s="134"/>
      <c r="DPV48" s="134"/>
      <c r="DPW48" s="134"/>
      <c r="DPX48" s="134"/>
      <c r="DPY48" s="134"/>
      <c r="DPZ48" s="134"/>
      <c r="DQA48" s="134"/>
      <c r="DQB48" s="134"/>
      <c r="DQC48" s="134"/>
      <c r="DQD48" s="134"/>
      <c r="DQE48" s="134"/>
      <c r="DQF48" s="134"/>
      <c r="DQG48" s="134"/>
      <c r="DQH48" s="134"/>
      <c r="DQI48" s="134"/>
      <c r="DQJ48" s="134"/>
      <c r="DQK48" s="134"/>
      <c r="DQL48" s="134"/>
      <c r="DQM48" s="134"/>
      <c r="DQN48" s="134"/>
      <c r="DQO48" s="134"/>
      <c r="DQP48" s="134"/>
      <c r="DQQ48" s="134"/>
      <c r="DQR48" s="134"/>
      <c r="DQS48" s="134"/>
      <c r="DQT48" s="134"/>
      <c r="DQU48" s="134"/>
      <c r="DQV48" s="134"/>
      <c r="DQW48" s="134"/>
      <c r="DQX48" s="134"/>
      <c r="DQY48" s="134"/>
      <c r="DQZ48" s="134"/>
      <c r="DRA48" s="134"/>
      <c r="DRB48" s="134"/>
      <c r="DRC48" s="134"/>
      <c r="DRD48" s="134"/>
      <c r="DRE48" s="134"/>
      <c r="DRF48" s="134"/>
      <c r="DRG48" s="134"/>
      <c r="DRH48" s="134"/>
      <c r="DRI48" s="134"/>
      <c r="DRJ48" s="134"/>
      <c r="DRK48" s="134"/>
      <c r="DRL48" s="134"/>
      <c r="DRM48" s="134"/>
      <c r="DRN48" s="134"/>
      <c r="DRO48" s="134"/>
      <c r="DRP48" s="134"/>
      <c r="DRQ48" s="134"/>
      <c r="DRR48" s="134"/>
      <c r="DRS48" s="134"/>
      <c r="DRT48" s="134"/>
      <c r="DRU48" s="134"/>
      <c r="DRV48" s="134"/>
      <c r="DRW48" s="134"/>
      <c r="DRX48" s="134"/>
      <c r="DRY48" s="134"/>
      <c r="DRZ48" s="134"/>
      <c r="DSA48" s="134"/>
      <c r="DSB48" s="134"/>
      <c r="DSC48" s="134"/>
      <c r="DSD48" s="134"/>
      <c r="DSE48" s="134"/>
      <c r="DSF48" s="134"/>
      <c r="DSG48" s="134"/>
      <c r="DSH48" s="134"/>
      <c r="DSI48" s="134"/>
      <c r="DSJ48" s="134"/>
      <c r="DSK48" s="134"/>
      <c r="DSL48" s="134"/>
      <c r="DSM48" s="134"/>
      <c r="DSN48" s="134"/>
      <c r="DSO48" s="134"/>
      <c r="DSP48" s="134"/>
      <c r="DSQ48" s="134"/>
      <c r="DSR48" s="134"/>
      <c r="DSS48" s="134"/>
      <c r="DST48" s="134"/>
      <c r="DSU48" s="134"/>
      <c r="DSV48" s="134"/>
      <c r="DSW48" s="134"/>
      <c r="DSX48" s="134"/>
      <c r="DSY48" s="134"/>
      <c r="DSZ48" s="134"/>
      <c r="DTA48" s="134"/>
      <c r="DTB48" s="134"/>
      <c r="DTC48" s="134"/>
      <c r="DTD48" s="134"/>
      <c r="DTE48" s="134"/>
      <c r="DTF48" s="134"/>
      <c r="DTG48" s="134"/>
      <c r="DTH48" s="134"/>
      <c r="DTI48" s="134"/>
      <c r="DTJ48" s="134"/>
      <c r="DTK48" s="134"/>
      <c r="DTL48" s="134"/>
      <c r="DTM48" s="134"/>
      <c r="DTN48" s="134"/>
      <c r="DTO48" s="134"/>
      <c r="DTP48" s="134"/>
      <c r="DTQ48" s="134"/>
      <c r="DTR48" s="134"/>
      <c r="DTS48" s="134"/>
      <c r="DTT48" s="134"/>
      <c r="DTU48" s="134"/>
      <c r="DTV48" s="134"/>
      <c r="DTW48" s="134"/>
      <c r="DTX48" s="134"/>
      <c r="DTY48" s="134"/>
      <c r="DTZ48" s="134"/>
      <c r="DUA48" s="134"/>
      <c r="DUB48" s="134"/>
      <c r="DUC48" s="134"/>
      <c r="DUD48" s="134"/>
      <c r="DUE48" s="134"/>
      <c r="DUF48" s="134"/>
      <c r="DUG48" s="134"/>
      <c r="DUH48" s="134"/>
      <c r="DUI48" s="134"/>
      <c r="DUJ48" s="134"/>
      <c r="DUK48" s="134"/>
      <c r="DUL48" s="134"/>
      <c r="DUM48" s="134"/>
      <c r="DUN48" s="134"/>
      <c r="DUO48" s="134"/>
      <c r="DUP48" s="134"/>
      <c r="DUQ48" s="134"/>
      <c r="DUR48" s="134"/>
      <c r="DUS48" s="134"/>
      <c r="DUT48" s="134"/>
      <c r="DUU48" s="134"/>
      <c r="DUV48" s="134"/>
      <c r="DUW48" s="134"/>
      <c r="DUX48" s="134"/>
      <c r="DUY48" s="134"/>
      <c r="DUZ48" s="134"/>
      <c r="DVA48" s="134"/>
      <c r="DVB48" s="134"/>
      <c r="DVC48" s="134"/>
      <c r="DVD48" s="134"/>
      <c r="DVE48" s="134"/>
      <c r="DVF48" s="134"/>
      <c r="DVG48" s="134"/>
      <c r="DVH48" s="134"/>
      <c r="DVI48" s="134"/>
      <c r="DVJ48" s="134"/>
      <c r="DVK48" s="134"/>
      <c r="DVL48" s="134"/>
      <c r="DVM48" s="134"/>
      <c r="DVN48" s="134"/>
      <c r="DVO48" s="134"/>
      <c r="DVP48" s="134"/>
      <c r="DVQ48" s="134"/>
      <c r="DVR48" s="134"/>
      <c r="DVS48" s="134"/>
      <c r="DVT48" s="134"/>
      <c r="DVU48" s="134"/>
      <c r="DVV48" s="134"/>
      <c r="DVW48" s="134"/>
      <c r="DVX48" s="134"/>
      <c r="DVY48" s="134"/>
      <c r="DVZ48" s="134"/>
      <c r="DWA48" s="134"/>
      <c r="DWB48" s="134"/>
      <c r="DWC48" s="134"/>
      <c r="DWD48" s="134"/>
      <c r="DWE48" s="134"/>
      <c r="DWF48" s="134"/>
      <c r="DWG48" s="134"/>
      <c r="DWH48" s="134"/>
      <c r="DWI48" s="134"/>
      <c r="DWJ48" s="134"/>
      <c r="DWK48" s="134"/>
      <c r="DWL48" s="134"/>
      <c r="DWM48" s="134"/>
      <c r="DWN48" s="134"/>
      <c r="DWO48" s="134"/>
      <c r="DWP48" s="134"/>
      <c r="DWQ48" s="134"/>
      <c r="DWR48" s="134"/>
      <c r="DWS48" s="134"/>
      <c r="DWT48" s="134"/>
      <c r="DWU48" s="134"/>
      <c r="DWV48" s="134"/>
      <c r="DWW48" s="134"/>
      <c r="DWX48" s="134"/>
      <c r="DWY48" s="134"/>
      <c r="DWZ48" s="134"/>
      <c r="DXA48" s="134"/>
      <c r="DXB48" s="134"/>
      <c r="DXC48" s="134"/>
      <c r="DXD48" s="134"/>
      <c r="DXE48" s="134"/>
      <c r="DXF48" s="134"/>
      <c r="DXG48" s="134"/>
      <c r="DXH48" s="134"/>
      <c r="DXI48" s="134"/>
      <c r="DXJ48" s="134"/>
      <c r="DXK48" s="134"/>
      <c r="DXL48" s="134"/>
      <c r="DXM48" s="134"/>
      <c r="DXN48" s="134"/>
      <c r="DXO48" s="134"/>
      <c r="DXP48" s="134"/>
      <c r="DXQ48" s="134"/>
      <c r="DXR48" s="134"/>
      <c r="DXS48" s="134"/>
      <c r="DXT48" s="134"/>
      <c r="DXU48" s="134"/>
      <c r="DXV48" s="134"/>
      <c r="DXW48" s="134"/>
      <c r="DXX48" s="134"/>
      <c r="DXY48" s="134"/>
      <c r="DXZ48" s="134"/>
      <c r="DYA48" s="134"/>
      <c r="DYB48" s="134"/>
      <c r="DYC48" s="134"/>
      <c r="DYD48" s="134"/>
      <c r="DYE48" s="134"/>
      <c r="DYF48" s="134"/>
      <c r="DYG48" s="134"/>
      <c r="DYH48" s="134"/>
      <c r="DYI48" s="134"/>
      <c r="DYJ48" s="134"/>
      <c r="DYK48" s="134"/>
      <c r="DYL48" s="134"/>
      <c r="DYM48" s="134"/>
      <c r="DYN48" s="134"/>
      <c r="DYO48" s="134"/>
      <c r="DYP48" s="134"/>
      <c r="DYQ48" s="134"/>
      <c r="DYR48" s="134"/>
      <c r="DYS48" s="134"/>
      <c r="DYT48" s="134"/>
      <c r="DYU48" s="134"/>
      <c r="DYV48" s="134"/>
      <c r="DYW48" s="134"/>
      <c r="DYX48" s="134"/>
      <c r="DYY48" s="134"/>
      <c r="DYZ48" s="134"/>
      <c r="DZA48" s="134"/>
      <c r="DZB48" s="134"/>
      <c r="DZC48" s="134"/>
      <c r="DZD48" s="134"/>
      <c r="DZE48" s="134"/>
      <c r="DZF48" s="134"/>
      <c r="DZG48" s="134"/>
      <c r="DZH48" s="134"/>
      <c r="DZI48" s="134"/>
      <c r="DZJ48" s="134"/>
      <c r="DZK48" s="134"/>
      <c r="DZL48" s="134"/>
      <c r="DZM48" s="134"/>
      <c r="DZN48" s="134"/>
      <c r="DZO48" s="134"/>
      <c r="DZP48" s="134"/>
      <c r="DZQ48" s="134"/>
      <c r="DZR48" s="134"/>
      <c r="DZS48" s="134"/>
      <c r="DZT48" s="134"/>
      <c r="DZU48" s="134"/>
      <c r="DZV48" s="134"/>
      <c r="DZW48" s="134"/>
      <c r="DZX48" s="134"/>
      <c r="DZY48" s="134"/>
      <c r="DZZ48" s="134"/>
      <c r="EAA48" s="134"/>
      <c r="EAB48" s="134"/>
      <c r="EAC48" s="134"/>
      <c r="EAD48" s="134"/>
      <c r="EAE48" s="134"/>
      <c r="EAF48" s="134"/>
      <c r="EAG48" s="134"/>
      <c r="EAH48" s="134"/>
      <c r="EAI48" s="134"/>
      <c r="EAJ48" s="134"/>
      <c r="EAK48" s="134"/>
      <c r="EAL48" s="134"/>
      <c r="EAM48" s="134"/>
      <c r="EAN48" s="134"/>
      <c r="EAO48" s="134"/>
      <c r="EAP48" s="134"/>
      <c r="EAQ48" s="134"/>
      <c r="EAR48" s="134"/>
      <c r="EAS48" s="134"/>
      <c r="EAT48" s="134"/>
      <c r="EAU48" s="134"/>
      <c r="EAV48" s="134"/>
      <c r="EAW48" s="134"/>
      <c r="EAX48" s="134"/>
      <c r="EAY48" s="134"/>
      <c r="EAZ48" s="134"/>
      <c r="EBA48" s="134"/>
      <c r="EBB48" s="134"/>
      <c r="EBC48" s="134"/>
      <c r="EBD48" s="134"/>
      <c r="EBE48" s="134"/>
      <c r="EBF48" s="134"/>
      <c r="EBG48" s="134"/>
      <c r="EBH48" s="134"/>
      <c r="EBI48" s="134"/>
      <c r="EBJ48" s="134"/>
      <c r="EBK48" s="134"/>
      <c r="EBL48" s="134"/>
      <c r="EBM48" s="134"/>
      <c r="EBN48" s="134"/>
      <c r="EBO48" s="134"/>
      <c r="EBP48" s="134"/>
      <c r="EBQ48" s="134"/>
      <c r="EBR48" s="134"/>
      <c r="EBS48" s="134"/>
      <c r="EBT48" s="134"/>
      <c r="EBU48" s="134"/>
      <c r="EBV48" s="134"/>
      <c r="EBW48" s="134"/>
      <c r="EBX48" s="134"/>
      <c r="EBY48" s="134"/>
      <c r="EBZ48" s="134"/>
      <c r="ECA48" s="134"/>
      <c r="ECB48" s="134"/>
      <c r="ECC48" s="134"/>
      <c r="ECD48" s="134"/>
      <c r="ECE48" s="134"/>
      <c r="ECF48" s="134"/>
      <c r="ECG48" s="134"/>
      <c r="ECH48" s="134"/>
      <c r="ECI48" s="134"/>
      <c r="ECJ48" s="134"/>
      <c r="ECK48" s="134"/>
      <c r="ECL48" s="134"/>
      <c r="ECM48" s="134"/>
      <c r="ECN48" s="134"/>
      <c r="ECO48" s="134"/>
      <c r="ECP48" s="134"/>
      <c r="ECQ48" s="134"/>
      <c r="ECR48" s="134"/>
      <c r="ECS48" s="134"/>
      <c r="ECT48" s="134"/>
      <c r="ECU48" s="134"/>
      <c r="ECV48" s="134"/>
      <c r="ECW48" s="134"/>
      <c r="ECX48" s="134"/>
      <c r="ECY48" s="134"/>
      <c r="ECZ48" s="134"/>
      <c r="EDA48" s="134"/>
      <c r="EDB48" s="134"/>
      <c r="EDC48" s="134"/>
      <c r="EDD48" s="134"/>
      <c r="EDE48" s="134"/>
      <c r="EDF48" s="134"/>
      <c r="EDG48" s="134"/>
      <c r="EDH48" s="134"/>
      <c r="EDI48" s="134"/>
      <c r="EDJ48" s="134"/>
      <c r="EDK48" s="134"/>
      <c r="EDL48" s="134"/>
      <c r="EDM48" s="134"/>
      <c r="EDN48" s="134"/>
      <c r="EDO48" s="134"/>
      <c r="EDP48" s="134"/>
      <c r="EDQ48" s="134"/>
      <c r="EDR48" s="134"/>
      <c r="EDS48" s="134"/>
      <c r="EDT48" s="134"/>
      <c r="EDU48" s="134"/>
      <c r="EDV48" s="134"/>
      <c r="EDW48" s="134"/>
      <c r="EDX48" s="134"/>
      <c r="EDY48" s="134"/>
      <c r="EDZ48" s="134"/>
      <c r="EEA48" s="134"/>
      <c r="EEB48" s="134"/>
      <c r="EEC48" s="134"/>
      <c r="EED48" s="134"/>
      <c r="EEE48" s="134"/>
      <c r="EEF48" s="134"/>
      <c r="EEG48" s="134"/>
      <c r="EEH48" s="134"/>
      <c r="EEI48" s="134"/>
      <c r="EEJ48" s="134"/>
      <c r="EEK48" s="134"/>
      <c r="EEL48" s="134"/>
      <c r="EEM48" s="134"/>
      <c r="EEN48" s="134"/>
      <c r="EEO48" s="134"/>
      <c r="EEP48" s="134"/>
      <c r="EEQ48" s="134"/>
      <c r="EER48" s="134"/>
      <c r="EES48" s="134"/>
      <c r="EET48" s="134"/>
      <c r="EEU48" s="134"/>
      <c r="EEV48" s="134"/>
      <c r="EEW48" s="134"/>
      <c r="EEX48" s="134"/>
      <c r="EEY48" s="134"/>
      <c r="EEZ48" s="134"/>
      <c r="EFA48" s="134"/>
      <c r="EFB48" s="134"/>
      <c r="EFC48" s="134"/>
      <c r="EFD48" s="134"/>
      <c r="EFE48" s="134"/>
      <c r="EFF48" s="134"/>
      <c r="EFG48" s="134"/>
      <c r="EFH48" s="134"/>
      <c r="EFI48" s="134"/>
      <c r="EFJ48" s="134"/>
      <c r="EFK48" s="134"/>
      <c r="EFL48" s="134"/>
      <c r="EFM48" s="134"/>
      <c r="EFN48" s="134"/>
      <c r="EFO48" s="134"/>
      <c r="EFP48" s="134"/>
      <c r="EFQ48" s="134"/>
      <c r="EFR48" s="134"/>
      <c r="EFS48" s="134"/>
      <c r="EFT48" s="134"/>
      <c r="EFU48" s="134"/>
      <c r="EFV48" s="134"/>
      <c r="EFW48" s="134"/>
      <c r="EFX48" s="134"/>
      <c r="EFY48" s="134"/>
      <c r="EFZ48" s="134"/>
      <c r="EGA48" s="134"/>
      <c r="EGB48" s="134"/>
      <c r="EGC48" s="134"/>
      <c r="EGD48" s="134"/>
      <c r="EGE48" s="134"/>
      <c r="EGF48" s="134"/>
      <c r="EGG48" s="134"/>
      <c r="EGH48" s="134"/>
      <c r="EGI48" s="134"/>
      <c r="EGJ48" s="134"/>
      <c r="EGK48" s="134"/>
      <c r="EGL48" s="134"/>
      <c r="EGM48" s="134"/>
      <c r="EGN48" s="134"/>
      <c r="EGO48" s="134"/>
      <c r="EGP48" s="134"/>
      <c r="EGQ48" s="134"/>
      <c r="EGR48" s="134"/>
      <c r="EGS48" s="134"/>
      <c r="EGT48" s="134"/>
      <c r="EGU48" s="134"/>
      <c r="EGV48" s="134"/>
      <c r="EGW48" s="134"/>
      <c r="EGX48" s="134"/>
      <c r="EGY48" s="134"/>
      <c r="EGZ48" s="134"/>
      <c r="EHA48" s="134"/>
      <c r="EHB48" s="134"/>
      <c r="EHC48" s="134"/>
      <c r="EHD48" s="134"/>
      <c r="EHE48" s="134"/>
      <c r="EHF48" s="134"/>
      <c r="EHG48" s="134"/>
      <c r="EHH48" s="134"/>
      <c r="EHI48" s="134"/>
      <c r="EHJ48" s="134"/>
      <c r="EHK48" s="134"/>
      <c r="EHL48" s="134"/>
      <c r="EHM48" s="134"/>
      <c r="EHN48" s="134"/>
      <c r="EHO48" s="134"/>
      <c r="EHP48" s="134"/>
      <c r="EHQ48" s="134"/>
      <c r="EHR48" s="134"/>
      <c r="EHS48" s="134"/>
      <c r="EHT48" s="134"/>
      <c r="EHU48" s="134"/>
      <c r="EHV48" s="134"/>
      <c r="EHW48" s="134"/>
      <c r="EHX48" s="134"/>
      <c r="EHY48" s="134"/>
      <c r="EHZ48" s="134"/>
      <c r="EIA48" s="134"/>
      <c r="EIB48" s="134"/>
      <c r="EIC48" s="134"/>
      <c r="EID48" s="134"/>
      <c r="EIE48" s="134"/>
      <c r="EIF48" s="134"/>
      <c r="EIG48" s="134"/>
      <c r="EIH48" s="134"/>
      <c r="EII48" s="134"/>
      <c r="EIJ48" s="134"/>
      <c r="EIK48" s="134"/>
      <c r="EIL48" s="134"/>
      <c r="EIM48" s="134"/>
      <c r="EIN48" s="134"/>
      <c r="EIO48" s="134"/>
      <c r="EIP48" s="134"/>
      <c r="EIQ48" s="134"/>
      <c r="EIR48" s="134"/>
      <c r="EIS48" s="134"/>
      <c r="EIT48" s="134"/>
      <c r="EIU48" s="134"/>
      <c r="EIV48" s="134"/>
      <c r="EIW48" s="134"/>
      <c r="EIX48" s="134"/>
      <c r="EIY48" s="134"/>
      <c r="EIZ48" s="134"/>
      <c r="EJA48" s="134"/>
      <c r="EJB48" s="134"/>
      <c r="EJC48" s="134"/>
      <c r="EJD48" s="134"/>
      <c r="EJE48" s="134"/>
      <c r="EJF48" s="134"/>
      <c r="EJG48" s="134"/>
      <c r="EJH48" s="134"/>
      <c r="EJI48" s="134"/>
      <c r="EJJ48" s="134"/>
      <c r="EJK48" s="134"/>
      <c r="EJL48" s="134"/>
      <c r="EJM48" s="134"/>
      <c r="EJN48" s="134"/>
      <c r="EJO48" s="134"/>
      <c r="EJP48" s="134"/>
      <c r="EJQ48" s="134"/>
      <c r="EJR48" s="134"/>
      <c r="EJS48" s="134"/>
      <c r="EJT48" s="134"/>
      <c r="EJU48" s="134"/>
      <c r="EJV48" s="134"/>
      <c r="EJW48" s="134"/>
      <c r="EJX48" s="134"/>
      <c r="EJY48" s="134"/>
      <c r="EJZ48" s="134"/>
      <c r="EKA48" s="134"/>
      <c r="EKB48" s="134"/>
      <c r="EKC48" s="134"/>
      <c r="EKD48" s="134"/>
      <c r="EKE48" s="134"/>
      <c r="EKF48" s="134"/>
      <c r="EKG48" s="134"/>
      <c r="EKH48" s="134"/>
      <c r="EKI48" s="134"/>
      <c r="EKJ48" s="134"/>
      <c r="EKK48" s="134"/>
      <c r="EKL48" s="134"/>
      <c r="EKM48" s="134"/>
      <c r="EKN48" s="134"/>
      <c r="EKO48" s="134"/>
      <c r="EKP48" s="134"/>
      <c r="EKQ48" s="134"/>
      <c r="EKR48" s="134"/>
      <c r="EKS48" s="134"/>
      <c r="EKT48" s="134"/>
      <c r="EKU48" s="134"/>
      <c r="EKV48" s="134"/>
      <c r="EKW48" s="134"/>
      <c r="EKX48" s="134"/>
      <c r="EKY48" s="134"/>
      <c r="EKZ48" s="134"/>
      <c r="ELA48" s="134"/>
      <c r="ELB48" s="134"/>
      <c r="ELC48" s="134"/>
      <c r="ELD48" s="134"/>
      <c r="ELE48" s="134"/>
      <c r="ELF48" s="134"/>
      <c r="ELG48" s="134"/>
      <c r="ELH48" s="134"/>
      <c r="ELI48" s="134"/>
      <c r="ELJ48" s="134"/>
      <c r="ELK48" s="134"/>
      <c r="ELL48" s="134"/>
      <c r="ELM48" s="134"/>
      <c r="ELN48" s="134"/>
      <c r="ELO48" s="134"/>
      <c r="ELP48" s="134"/>
      <c r="ELQ48" s="134"/>
      <c r="ELR48" s="134"/>
      <c r="ELS48" s="134"/>
      <c r="ELT48" s="134"/>
      <c r="ELU48" s="134"/>
      <c r="ELV48" s="134"/>
      <c r="ELW48" s="134"/>
      <c r="ELX48" s="134"/>
      <c r="ELY48" s="134"/>
      <c r="ELZ48" s="134"/>
      <c r="EMA48" s="134"/>
      <c r="EMB48" s="134"/>
      <c r="EMC48" s="134"/>
      <c r="EMD48" s="134"/>
      <c r="EME48" s="134"/>
      <c r="EMF48" s="134"/>
      <c r="EMG48" s="134"/>
      <c r="EMH48" s="134"/>
      <c r="EMI48" s="134"/>
      <c r="EMJ48" s="134"/>
      <c r="EMK48" s="134"/>
      <c r="EML48" s="134"/>
      <c r="EMM48" s="134"/>
      <c r="EMN48" s="134"/>
      <c r="EMO48" s="134"/>
      <c r="EMP48" s="134"/>
      <c r="EMQ48" s="134"/>
      <c r="EMR48" s="134"/>
      <c r="EMS48" s="134"/>
      <c r="EMT48" s="134"/>
      <c r="EMU48" s="134"/>
      <c r="EMV48" s="134"/>
      <c r="EMW48" s="134"/>
      <c r="EMX48" s="134"/>
      <c r="EMY48" s="134"/>
      <c r="EMZ48" s="134"/>
      <c r="ENA48" s="134"/>
      <c r="ENB48" s="134"/>
      <c r="ENC48" s="134"/>
      <c r="END48" s="134"/>
      <c r="ENE48" s="134"/>
      <c r="ENF48" s="134"/>
      <c r="ENG48" s="134"/>
      <c r="ENH48" s="134"/>
      <c r="ENI48" s="134"/>
      <c r="ENJ48" s="134"/>
      <c r="ENK48" s="134"/>
      <c r="ENL48" s="134"/>
      <c r="ENM48" s="134"/>
      <c r="ENN48" s="134"/>
      <c r="ENO48" s="134"/>
      <c r="ENP48" s="134"/>
      <c r="ENQ48" s="134"/>
      <c r="ENR48" s="134"/>
      <c r="ENS48" s="134"/>
      <c r="ENT48" s="134"/>
      <c r="ENU48" s="134"/>
      <c r="ENV48" s="134"/>
      <c r="ENW48" s="134"/>
      <c r="ENX48" s="134"/>
      <c r="ENY48" s="134"/>
      <c r="ENZ48" s="134"/>
      <c r="EOA48" s="134"/>
      <c r="EOB48" s="134"/>
      <c r="EOC48" s="134"/>
      <c r="EOD48" s="134"/>
      <c r="EOE48" s="134"/>
      <c r="EOF48" s="134"/>
      <c r="EOG48" s="134"/>
      <c r="EOH48" s="134"/>
      <c r="EOI48" s="134"/>
      <c r="EOJ48" s="134"/>
      <c r="EOK48" s="134"/>
      <c r="EOL48" s="134"/>
      <c r="EOM48" s="134"/>
      <c r="EON48" s="134"/>
      <c r="EOO48" s="134"/>
      <c r="EOP48" s="134"/>
      <c r="EOQ48" s="134"/>
      <c r="EOR48" s="134"/>
      <c r="EOS48" s="134"/>
      <c r="EOT48" s="134"/>
      <c r="EOU48" s="134"/>
      <c r="EOV48" s="134"/>
      <c r="EOW48" s="134"/>
      <c r="EOX48" s="134"/>
      <c r="EOY48" s="134"/>
      <c r="EOZ48" s="134"/>
      <c r="EPA48" s="134"/>
      <c r="EPB48" s="134"/>
      <c r="EPC48" s="134"/>
      <c r="EPD48" s="134"/>
      <c r="EPE48" s="134"/>
      <c r="EPF48" s="134"/>
      <c r="EPG48" s="134"/>
      <c r="EPH48" s="134"/>
      <c r="EPI48" s="134"/>
      <c r="EPJ48" s="134"/>
      <c r="EPK48" s="134"/>
      <c r="EPL48" s="134"/>
      <c r="EPM48" s="134"/>
      <c r="EPN48" s="134"/>
      <c r="EPO48" s="134"/>
      <c r="EPP48" s="134"/>
      <c r="EPQ48" s="134"/>
      <c r="EPR48" s="134"/>
      <c r="EPS48" s="134"/>
      <c r="EPT48" s="134"/>
      <c r="EPU48" s="134"/>
      <c r="EPV48" s="134"/>
      <c r="EPW48" s="134"/>
      <c r="EPX48" s="134"/>
      <c r="EPY48" s="134"/>
      <c r="EPZ48" s="134"/>
      <c r="EQA48" s="134"/>
      <c r="EQB48" s="134"/>
      <c r="EQC48" s="134"/>
      <c r="EQD48" s="134"/>
      <c r="EQE48" s="134"/>
      <c r="EQF48" s="134"/>
      <c r="EQG48" s="134"/>
      <c r="EQH48" s="134"/>
      <c r="EQI48" s="134"/>
      <c r="EQJ48" s="134"/>
      <c r="EQK48" s="134"/>
      <c r="EQL48" s="134"/>
      <c r="EQM48" s="134"/>
      <c r="EQN48" s="134"/>
      <c r="EQO48" s="134"/>
      <c r="EQP48" s="134"/>
      <c r="EQQ48" s="134"/>
      <c r="EQR48" s="134"/>
      <c r="EQS48" s="134"/>
      <c r="EQT48" s="134"/>
      <c r="EQU48" s="134"/>
      <c r="EQV48" s="134"/>
      <c r="EQW48" s="134"/>
      <c r="EQX48" s="134"/>
      <c r="EQY48" s="134"/>
      <c r="EQZ48" s="134"/>
      <c r="ERA48" s="134"/>
      <c r="ERB48" s="134"/>
      <c r="ERC48" s="134"/>
      <c r="ERD48" s="134"/>
      <c r="ERE48" s="134"/>
      <c r="ERF48" s="134"/>
      <c r="ERG48" s="134"/>
      <c r="ERH48" s="134"/>
      <c r="ERI48" s="134"/>
      <c r="ERJ48" s="134"/>
      <c r="ERK48" s="134"/>
      <c r="ERL48" s="134"/>
      <c r="ERM48" s="134"/>
      <c r="ERN48" s="134"/>
      <c r="ERO48" s="134"/>
      <c r="ERP48" s="134"/>
      <c r="ERQ48" s="134"/>
      <c r="ERR48" s="134"/>
      <c r="ERS48" s="134"/>
      <c r="ERT48" s="134"/>
      <c r="ERU48" s="134"/>
      <c r="ERV48" s="134"/>
      <c r="ERW48" s="134"/>
      <c r="ERX48" s="134"/>
      <c r="ERY48" s="134"/>
      <c r="ERZ48" s="134"/>
      <c r="ESA48" s="134"/>
      <c r="ESB48" s="134"/>
      <c r="ESC48" s="134"/>
      <c r="ESD48" s="134"/>
      <c r="ESE48" s="134"/>
      <c r="ESF48" s="134"/>
      <c r="ESG48" s="134"/>
      <c r="ESH48" s="134"/>
      <c r="ESI48" s="134"/>
      <c r="ESJ48" s="134"/>
      <c r="ESK48" s="134"/>
      <c r="ESL48" s="134"/>
      <c r="ESM48" s="134"/>
      <c r="ESN48" s="134"/>
      <c r="ESO48" s="134"/>
      <c r="ESP48" s="134"/>
      <c r="ESQ48" s="134"/>
      <c r="ESR48" s="134"/>
      <c r="ESS48" s="134"/>
      <c r="EST48" s="134"/>
      <c r="ESU48" s="134"/>
      <c r="ESV48" s="134"/>
      <c r="ESW48" s="134"/>
      <c r="ESX48" s="134"/>
      <c r="ESY48" s="134"/>
      <c r="ESZ48" s="134"/>
      <c r="ETA48" s="134"/>
      <c r="ETB48" s="134"/>
      <c r="ETC48" s="134"/>
      <c r="ETD48" s="134"/>
      <c r="ETE48" s="134"/>
      <c r="ETF48" s="134"/>
      <c r="ETG48" s="134"/>
      <c r="ETH48" s="134"/>
      <c r="ETI48" s="134"/>
      <c r="ETJ48" s="134"/>
      <c r="ETK48" s="134"/>
      <c r="ETL48" s="134"/>
      <c r="ETM48" s="134"/>
      <c r="ETN48" s="134"/>
      <c r="ETO48" s="134"/>
      <c r="ETP48" s="134"/>
      <c r="ETQ48" s="134"/>
      <c r="ETR48" s="134"/>
      <c r="ETS48" s="134"/>
      <c r="ETT48" s="134"/>
      <c r="ETU48" s="134"/>
      <c r="ETV48" s="134"/>
      <c r="ETW48" s="134"/>
      <c r="ETX48" s="134"/>
      <c r="ETY48" s="134"/>
      <c r="ETZ48" s="134"/>
      <c r="EUA48" s="134"/>
      <c r="EUB48" s="134"/>
      <c r="EUC48" s="134"/>
      <c r="EUD48" s="134"/>
      <c r="EUE48" s="134"/>
      <c r="EUF48" s="134"/>
      <c r="EUG48" s="134"/>
      <c r="EUH48" s="134"/>
      <c r="EUI48" s="134"/>
      <c r="EUJ48" s="134"/>
      <c r="EUK48" s="134"/>
      <c r="EUL48" s="134"/>
      <c r="EUM48" s="134"/>
      <c r="EUN48" s="134"/>
      <c r="EUO48" s="134"/>
      <c r="EUP48" s="134"/>
      <c r="EUQ48" s="134"/>
      <c r="EUR48" s="134"/>
      <c r="EUS48" s="134"/>
      <c r="EUT48" s="134"/>
      <c r="EUU48" s="134"/>
      <c r="EUV48" s="134"/>
      <c r="EUW48" s="134"/>
      <c r="EUX48" s="134"/>
      <c r="EUY48" s="134"/>
      <c r="EUZ48" s="134"/>
      <c r="EVA48" s="134"/>
      <c r="EVB48" s="134"/>
      <c r="EVC48" s="134"/>
      <c r="EVD48" s="134"/>
      <c r="EVE48" s="134"/>
      <c r="EVF48" s="134"/>
      <c r="EVG48" s="134"/>
      <c r="EVH48" s="134"/>
      <c r="EVI48" s="134"/>
      <c r="EVJ48" s="134"/>
      <c r="EVK48" s="134"/>
      <c r="EVL48" s="134"/>
      <c r="EVM48" s="134"/>
      <c r="EVN48" s="134"/>
      <c r="EVO48" s="134"/>
      <c r="EVP48" s="134"/>
      <c r="EVQ48" s="134"/>
      <c r="EVR48" s="134"/>
      <c r="EVS48" s="134"/>
      <c r="EVT48" s="134"/>
      <c r="EVU48" s="134"/>
      <c r="EVV48" s="134"/>
      <c r="EVW48" s="134"/>
      <c r="EVX48" s="134"/>
      <c r="EVY48" s="134"/>
      <c r="EVZ48" s="134"/>
      <c r="EWA48" s="134"/>
      <c r="EWB48" s="134"/>
      <c r="EWC48" s="134"/>
      <c r="EWD48" s="134"/>
      <c r="EWE48" s="134"/>
      <c r="EWF48" s="134"/>
      <c r="EWG48" s="134"/>
      <c r="EWH48" s="134"/>
      <c r="EWI48" s="134"/>
      <c r="EWJ48" s="134"/>
      <c r="EWK48" s="134"/>
      <c r="EWL48" s="134"/>
      <c r="EWM48" s="134"/>
      <c r="EWN48" s="134"/>
      <c r="EWO48" s="134"/>
      <c r="EWP48" s="134"/>
      <c r="EWQ48" s="134"/>
      <c r="EWR48" s="134"/>
      <c r="EWS48" s="134"/>
      <c r="EWT48" s="134"/>
      <c r="EWU48" s="134"/>
      <c r="EWV48" s="134"/>
      <c r="EWW48" s="134"/>
      <c r="EWX48" s="134"/>
      <c r="EWY48" s="134"/>
      <c r="EWZ48" s="134"/>
      <c r="EXA48" s="134"/>
      <c r="EXB48" s="134"/>
      <c r="EXC48" s="134"/>
      <c r="EXD48" s="134"/>
      <c r="EXE48" s="134"/>
      <c r="EXF48" s="134"/>
      <c r="EXG48" s="134"/>
      <c r="EXH48" s="134"/>
      <c r="EXI48" s="134"/>
      <c r="EXJ48" s="134"/>
      <c r="EXK48" s="134"/>
      <c r="EXL48" s="134"/>
      <c r="EXM48" s="134"/>
      <c r="EXN48" s="134"/>
      <c r="EXO48" s="134"/>
      <c r="EXP48" s="134"/>
      <c r="EXQ48" s="134"/>
      <c r="EXR48" s="134"/>
      <c r="EXS48" s="134"/>
      <c r="EXT48" s="134"/>
      <c r="EXU48" s="134"/>
      <c r="EXV48" s="134"/>
      <c r="EXW48" s="134"/>
      <c r="EXX48" s="134"/>
      <c r="EXY48" s="134"/>
      <c r="EXZ48" s="134"/>
      <c r="EYA48" s="134"/>
      <c r="EYB48" s="134"/>
      <c r="EYC48" s="134"/>
      <c r="EYD48" s="134"/>
      <c r="EYE48" s="134"/>
      <c r="EYF48" s="134"/>
      <c r="EYG48" s="134"/>
      <c r="EYH48" s="134"/>
      <c r="EYI48" s="134"/>
      <c r="EYJ48" s="134"/>
      <c r="EYK48" s="134"/>
      <c r="EYL48" s="134"/>
      <c r="EYM48" s="134"/>
      <c r="EYN48" s="134"/>
      <c r="EYO48" s="134"/>
      <c r="EYP48" s="134"/>
      <c r="EYQ48" s="134"/>
      <c r="EYR48" s="134"/>
      <c r="EYS48" s="134"/>
      <c r="EYT48" s="134"/>
      <c r="EYU48" s="134"/>
      <c r="EYV48" s="134"/>
      <c r="EYW48" s="134"/>
      <c r="EYX48" s="134"/>
      <c r="EYY48" s="134"/>
      <c r="EYZ48" s="134"/>
      <c r="EZA48" s="134"/>
      <c r="EZB48" s="134"/>
      <c r="EZC48" s="134"/>
      <c r="EZD48" s="134"/>
      <c r="EZE48" s="134"/>
      <c r="EZF48" s="134"/>
      <c r="EZG48" s="134"/>
      <c r="EZH48" s="134"/>
      <c r="EZI48" s="134"/>
      <c r="EZJ48" s="134"/>
      <c r="EZK48" s="134"/>
      <c r="EZL48" s="134"/>
      <c r="EZM48" s="134"/>
      <c r="EZN48" s="134"/>
      <c r="EZO48" s="134"/>
      <c r="EZP48" s="134"/>
      <c r="EZQ48" s="134"/>
      <c r="EZR48" s="134"/>
      <c r="EZS48" s="134"/>
      <c r="EZT48" s="134"/>
      <c r="EZU48" s="134"/>
      <c r="EZV48" s="134"/>
      <c r="EZW48" s="134"/>
      <c r="EZX48" s="134"/>
      <c r="EZY48" s="134"/>
      <c r="EZZ48" s="134"/>
      <c r="FAA48" s="134"/>
      <c r="FAB48" s="134"/>
      <c r="FAC48" s="134"/>
      <c r="FAD48" s="134"/>
      <c r="FAE48" s="134"/>
      <c r="FAF48" s="134"/>
      <c r="FAG48" s="134"/>
      <c r="FAH48" s="134"/>
      <c r="FAI48" s="134"/>
      <c r="FAJ48" s="134"/>
      <c r="FAK48" s="134"/>
      <c r="FAL48" s="134"/>
      <c r="FAM48" s="134"/>
      <c r="FAN48" s="134"/>
      <c r="FAO48" s="134"/>
      <c r="FAP48" s="134"/>
      <c r="FAQ48" s="134"/>
      <c r="FAR48" s="134"/>
      <c r="FAS48" s="134"/>
      <c r="FAT48" s="134"/>
      <c r="FAU48" s="134"/>
      <c r="FAV48" s="134"/>
      <c r="FAW48" s="134"/>
      <c r="FAX48" s="134"/>
      <c r="FAY48" s="134"/>
      <c r="FAZ48" s="134"/>
      <c r="FBA48" s="134"/>
      <c r="FBB48" s="134"/>
      <c r="FBC48" s="134"/>
      <c r="FBD48" s="134"/>
      <c r="FBE48" s="134"/>
      <c r="FBF48" s="134"/>
      <c r="FBG48" s="134"/>
      <c r="FBH48" s="134"/>
      <c r="FBI48" s="134"/>
      <c r="FBJ48" s="134"/>
      <c r="FBK48" s="134"/>
      <c r="FBL48" s="134"/>
      <c r="FBM48" s="134"/>
      <c r="FBN48" s="134"/>
      <c r="FBO48" s="134"/>
      <c r="FBP48" s="134"/>
      <c r="FBQ48" s="134"/>
      <c r="FBR48" s="134"/>
      <c r="FBS48" s="134"/>
      <c r="FBT48" s="134"/>
      <c r="FBU48" s="134"/>
      <c r="FBV48" s="134"/>
      <c r="FBW48" s="134"/>
      <c r="FBX48" s="134"/>
      <c r="FBY48" s="134"/>
      <c r="FBZ48" s="134"/>
      <c r="FCA48" s="134"/>
      <c r="FCB48" s="134"/>
      <c r="FCC48" s="134"/>
      <c r="FCD48" s="134"/>
      <c r="FCE48" s="134"/>
      <c r="FCF48" s="134"/>
      <c r="FCG48" s="134"/>
      <c r="FCH48" s="134"/>
      <c r="FCI48" s="134"/>
      <c r="FCJ48" s="134"/>
      <c r="FCK48" s="134"/>
      <c r="FCL48" s="134"/>
      <c r="FCM48" s="134"/>
      <c r="FCN48" s="134"/>
      <c r="FCO48" s="134"/>
      <c r="FCP48" s="134"/>
      <c r="FCQ48" s="134"/>
      <c r="FCR48" s="134"/>
      <c r="FCS48" s="134"/>
      <c r="FCT48" s="134"/>
      <c r="FCU48" s="134"/>
      <c r="FCV48" s="134"/>
      <c r="FCW48" s="134"/>
      <c r="FCX48" s="134"/>
      <c r="FCY48" s="134"/>
      <c r="FCZ48" s="134"/>
      <c r="FDA48" s="134"/>
      <c r="FDB48" s="134"/>
      <c r="FDC48" s="134"/>
      <c r="FDD48" s="134"/>
      <c r="FDE48" s="134"/>
      <c r="FDF48" s="134"/>
      <c r="FDG48" s="134"/>
      <c r="FDH48" s="134"/>
      <c r="FDI48" s="134"/>
      <c r="FDJ48" s="134"/>
      <c r="FDK48" s="134"/>
      <c r="FDL48" s="134"/>
      <c r="FDM48" s="134"/>
      <c r="FDN48" s="134"/>
      <c r="FDO48" s="134"/>
      <c r="FDP48" s="134"/>
      <c r="FDQ48" s="134"/>
      <c r="FDR48" s="134"/>
      <c r="FDS48" s="134"/>
      <c r="FDT48" s="134"/>
      <c r="FDU48" s="134"/>
      <c r="FDV48" s="134"/>
      <c r="FDW48" s="134"/>
      <c r="FDX48" s="134"/>
      <c r="FDY48" s="134"/>
      <c r="FDZ48" s="134"/>
      <c r="FEA48" s="134"/>
      <c r="FEB48" s="134"/>
      <c r="FEC48" s="134"/>
      <c r="FED48" s="134"/>
      <c r="FEE48" s="134"/>
      <c r="FEF48" s="134"/>
      <c r="FEG48" s="134"/>
      <c r="FEH48" s="134"/>
      <c r="FEI48" s="134"/>
      <c r="FEJ48" s="134"/>
      <c r="FEK48" s="134"/>
      <c r="FEL48" s="134"/>
      <c r="FEM48" s="134"/>
      <c r="FEN48" s="134"/>
      <c r="FEO48" s="134"/>
      <c r="FEP48" s="134"/>
      <c r="FEQ48" s="134"/>
      <c r="FER48" s="134"/>
      <c r="FES48" s="134"/>
      <c r="FET48" s="134"/>
      <c r="FEU48" s="134"/>
      <c r="FEV48" s="134"/>
      <c r="FEW48" s="134"/>
      <c r="FEX48" s="134"/>
      <c r="FEY48" s="134"/>
      <c r="FEZ48" s="134"/>
      <c r="FFA48" s="134"/>
      <c r="FFB48" s="134"/>
      <c r="FFC48" s="134"/>
      <c r="FFD48" s="134"/>
      <c r="FFE48" s="134"/>
      <c r="FFF48" s="134"/>
      <c r="FFG48" s="134"/>
      <c r="FFH48" s="134"/>
      <c r="FFI48" s="134"/>
      <c r="FFJ48" s="134"/>
      <c r="FFK48" s="134"/>
      <c r="FFL48" s="134"/>
      <c r="FFM48" s="134"/>
      <c r="FFN48" s="134"/>
      <c r="FFO48" s="134"/>
      <c r="FFP48" s="134"/>
      <c r="FFQ48" s="134"/>
      <c r="FFR48" s="134"/>
      <c r="FFS48" s="134"/>
      <c r="FFT48" s="134"/>
      <c r="FFU48" s="134"/>
      <c r="FFV48" s="134"/>
      <c r="FFW48" s="134"/>
      <c r="FFX48" s="134"/>
      <c r="FFY48" s="134"/>
      <c r="FFZ48" s="134"/>
      <c r="FGA48" s="134"/>
      <c r="FGB48" s="134"/>
      <c r="FGC48" s="134"/>
      <c r="FGD48" s="134"/>
      <c r="FGE48" s="134"/>
      <c r="FGF48" s="134"/>
      <c r="FGG48" s="134"/>
      <c r="FGH48" s="134"/>
      <c r="FGI48" s="134"/>
      <c r="FGJ48" s="134"/>
      <c r="FGK48" s="134"/>
      <c r="FGL48" s="134"/>
      <c r="FGM48" s="134"/>
      <c r="FGN48" s="134"/>
      <c r="FGO48" s="134"/>
      <c r="FGP48" s="134"/>
      <c r="FGQ48" s="134"/>
      <c r="FGR48" s="134"/>
      <c r="FGS48" s="134"/>
      <c r="FGT48" s="134"/>
      <c r="FGU48" s="134"/>
      <c r="FGV48" s="134"/>
      <c r="FGW48" s="134"/>
      <c r="FGX48" s="134"/>
      <c r="FGY48" s="134"/>
      <c r="FGZ48" s="134"/>
      <c r="FHA48" s="134"/>
      <c r="FHB48" s="134"/>
      <c r="FHC48" s="134"/>
      <c r="FHD48" s="134"/>
      <c r="FHE48" s="134"/>
      <c r="FHF48" s="134"/>
      <c r="FHG48" s="134"/>
      <c r="FHH48" s="134"/>
      <c r="FHI48" s="134"/>
      <c r="FHJ48" s="134"/>
      <c r="FHK48" s="134"/>
      <c r="FHL48" s="134"/>
      <c r="FHM48" s="134"/>
      <c r="FHN48" s="134"/>
      <c r="FHO48" s="134"/>
      <c r="FHP48" s="134"/>
      <c r="FHQ48" s="134"/>
      <c r="FHR48" s="134"/>
      <c r="FHS48" s="134"/>
      <c r="FHT48" s="134"/>
      <c r="FHU48" s="134"/>
      <c r="FHV48" s="134"/>
      <c r="FHW48" s="134"/>
      <c r="FHX48" s="134"/>
      <c r="FHY48" s="134"/>
      <c r="FHZ48" s="134"/>
      <c r="FIA48" s="134"/>
      <c r="FIB48" s="134"/>
      <c r="FIC48" s="134"/>
      <c r="FID48" s="134"/>
      <c r="FIE48" s="134"/>
      <c r="FIF48" s="134"/>
      <c r="FIG48" s="134"/>
      <c r="FIH48" s="134"/>
      <c r="FII48" s="134"/>
      <c r="FIJ48" s="134"/>
      <c r="FIK48" s="134"/>
      <c r="FIL48" s="134"/>
      <c r="FIM48" s="134"/>
      <c r="FIN48" s="134"/>
      <c r="FIO48" s="134"/>
      <c r="FIP48" s="134"/>
      <c r="FIQ48" s="134"/>
      <c r="FIR48" s="134"/>
      <c r="FIS48" s="134"/>
      <c r="FIT48" s="134"/>
      <c r="FIU48" s="134"/>
      <c r="FIV48" s="134"/>
      <c r="FIW48" s="134"/>
      <c r="FIX48" s="134"/>
      <c r="FIY48" s="134"/>
      <c r="FIZ48" s="134"/>
      <c r="FJA48" s="134"/>
      <c r="FJB48" s="134"/>
      <c r="FJC48" s="134"/>
      <c r="FJD48" s="134"/>
      <c r="FJE48" s="134"/>
      <c r="FJF48" s="134"/>
      <c r="FJG48" s="134"/>
      <c r="FJH48" s="134"/>
      <c r="FJI48" s="134"/>
      <c r="FJJ48" s="134"/>
      <c r="FJK48" s="134"/>
      <c r="FJL48" s="134"/>
      <c r="FJM48" s="134"/>
      <c r="FJN48" s="134"/>
      <c r="FJO48" s="134"/>
      <c r="FJP48" s="134"/>
      <c r="FJQ48" s="134"/>
      <c r="FJR48" s="134"/>
      <c r="FJS48" s="134"/>
      <c r="FJT48" s="134"/>
      <c r="FJU48" s="134"/>
      <c r="FJV48" s="134"/>
      <c r="FJW48" s="134"/>
      <c r="FJX48" s="134"/>
      <c r="FJY48" s="134"/>
      <c r="FJZ48" s="134"/>
      <c r="FKA48" s="134"/>
      <c r="FKB48" s="134"/>
      <c r="FKC48" s="134"/>
      <c r="FKD48" s="134"/>
      <c r="FKE48" s="134"/>
      <c r="FKF48" s="134"/>
      <c r="FKG48" s="134"/>
      <c r="FKH48" s="134"/>
      <c r="FKI48" s="134"/>
      <c r="FKJ48" s="134"/>
      <c r="FKK48" s="134"/>
      <c r="FKL48" s="134"/>
      <c r="FKM48" s="134"/>
      <c r="FKN48" s="134"/>
      <c r="FKO48" s="134"/>
      <c r="FKP48" s="134"/>
      <c r="FKQ48" s="134"/>
      <c r="FKR48" s="134"/>
      <c r="FKS48" s="134"/>
      <c r="FKT48" s="134"/>
      <c r="FKU48" s="134"/>
      <c r="FKV48" s="134"/>
      <c r="FKW48" s="134"/>
      <c r="FKX48" s="134"/>
      <c r="FKY48" s="134"/>
      <c r="FKZ48" s="134"/>
      <c r="FLA48" s="134"/>
      <c r="FLB48" s="134"/>
      <c r="FLC48" s="134"/>
      <c r="FLD48" s="134"/>
      <c r="FLE48" s="134"/>
      <c r="FLF48" s="134"/>
      <c r="FLG48" s="134"/>
      <c r="FLH48" s="134"/>
      <c r="FLI48" s="134"/>
      <c r="FLJ48" s="134"/>
      <c r="FLK48" s="134"/>
      <c r="FLL48" s="134"/>
      <c r="FLM48" s="134"/>
      <c r="FLN48" s="134"/>
      <c r="FLO48" s="134"/>
      <c r="FLP48" s="134"/>
      <c r="FLQ48" s="134"/>
      <c r="FLR48" s="134"/>
      <c r="FLS48" s="134"/>
      <c r="FLT48" s="134"/>
      <c r="FLU48" s="134"/>
      <c r="FLV48" s="134"/>
      <c r="FLW48" s="134"/>
      <c r="FLX48" s="134"/>
      <c r="FLY48" s="134"/>
      <c r="FLZ48" s="134"/>
      <c r="FMA48" s="134"/>
      <c r="FMB48" s="134"/>
      <c r="FMC48" s="134"/>
      <c r="FMD48" s="134"/>
      <c r="FME48" s="134"/>
      <c r="FMF48" s="134"/>
      <c r="FMG48" s="134"/>
      <c r="FMH48" s="134"/>
      <c r="FMI48" s="134"/>
      <c r="FMJ48" s="134"/>
      <c r="FMK48" s="134"/>
      <c r="FML48" s="134"/>
      <c r="FMM48" s="134"/>
      <c r="FMN48" s="134"/>
      <c r="FMO48" s="134"/>
      <c r="FMP48" s="134"/>
      <c r="FMQ48" s="134"/>
      <c r="FMR48" s="134"/>
      <c r="FMS48" s="134"/>
      <c r="FMT48" s="134"/>
      <c r="FMU48" s="134"/>
      <c r="FMV48" s="134"/>
      <c r="FMW48" s="134"/>
      <c r="FMX48" s="134"/>
      <c r="FMY48" s="134"/>
      <c r="FMZ48" s="134"/>
      <c r="FNA48" s="134"/>
      <c r="FNB48" s="134"/>
      <c r="FNC48" s="134"/>
      <c r="FND48" s="134"/>
      <c r="FNE48" s="134"/>
      <c r="FNF48" s="134"/>
      <c r="FNG48" s="134"/>
      <c r="FNH48" s="134"/>
      <c r="FNI48" s="134"/>
      <c r="FNJ48" s="134"/>
      <c r="FNK48" s="134"/>
      <c r="FNL48" s="134"/>
      <c r="FNM48" s="134"/>
      <c r="FNN48" s="134"/>
      <c r="FNO48" s="134"/>
      <c r="FNP48" s="134"/>
      <c r="FNQ48" s="134"/>
      <c r="FNR48" s="134"/>
      <c r="FNS48" s="134"/>
      <c r="FNT48" s="134"/>
      <c r="FNU48" s="134"/>
      <c r="FNV48" s="134"/>
      <c r="FNW48" s="134"/>
      <c r="FNX48" s="134"/>
      <c r="FNY48" s="134"/>
      <c r="FNZ48" s="134"/>
      <c r="FOA48" s="134"/>
      <c r="FOB48" s="134"/>
      <c r="FOC48" s="134"/>
      <c r="FOD48" s="134"/>
      <c r="FOE48" s="134"/>
      <c r="FOF48" s="134"/>
      <c r="FOG48" s="134"/>
      <c r="FOH48" s="134"/>
      <c r="FOI48" s="134"/>
      <c r="FOJ48" s="134"/>
      <c r="FOK48" s="134"/>
      <c r="FOL48" s="134"/>
      <c r="FOM48" s="134"/>
      <c r="FON48" s="134"/>
      <c r="FOO48" s="134"/>
      <c r="FOP48" s="134"/>
      <c r="FOQ48" s="134"/>
      <c r="FOR48" s="134"/>
      <c r="FOS48" s="134"/>
      <c r="FOT48" s="134"/>
      <c r="FOU48" s="134"/>
      <c r="FOV48" s="134"/>
      <c r="FOW48" s="134"/>
      <c r="FOX48" s="134"/>
      <c r="FOY48" s="134"/>
      <c r="FOZ48" s="134"/>
      <c r="FPA48" s="134"/>
      <c r="FPB48" s="134"/>
      <c r="FPC48" s="134"/>
      <c r="FPD48" s="134"/>
      <c r="FPE48" s="134"/>
      <c r="FPF48" s="134"/>
      <c r="FPG48" s="134"/>
      <c r="FPH48" s="134"/>
      <c r="FPI48" s="134"/>
      <c r="FPJ48" s="134"/>
      <c r="FPK48" s="134"/>
      <c r="FPL48" s="134"/>
      <c r="FPM48" s="134"/>
      <c r="FPN48" s="134"/>
      <c r="FPO48" s="134"/>
      <c r="FPP48" s="134"/>
      <c r="FPQ48" s="134"/>
      <c r="FPR48" s="134"/>
      <c r="FPS48" s="134"/>
      <c r="FPT48" s="134"/>
      <c r="FPU48" s="134"/>
      <c r="FPV48" s="134"/>
      <c r="FPW48" s="134"/>
      <c r="FPX48" s="134"/>
      <c r="FPY48" s="134"/>
      <c r="FPZ48" s="134"/>
      <c r="FQA48" s="134"/>
      <c r="FQB48" s="134"/>
      <c r="FQC48" s="134"/>
      <c r="FQD48" s="134"/>
      <c r="FQE48" s="134"/>
      <c r="FQF48" s="134"/>
      <c r="FQG48" s="134"/>
      <c r="FQH48" s="134"/>
      <c r="FQI48" s="134"/>
      <c r="FQJ48" s="134"/>
      <c r="FQK48" s="134"/>
      <c r="FQL48" s="134"/>
      <c r="FQM48" s="134"/>
      <c r="FQN48" s="134"/>
      <c r="FQO48" s="134"/>
      <c r="FQP48" s="134"/>
      <c r="FQQ48" s="134"/>
      <c r="FQR48" s="134"/>
      <c r="FQS48" s="134"/>
      <c r="FQT48" s="134"/>
      <c r="FQU48" s="134"/>
      <c r="FQV48" s="134"/>
      <c r="FQW48" s="134"/>
      <c r="FQX48" s="134"/>
      <c r="FQY48" s="134"/>
      <c r="FQZ48" s="134"/>
      <c r="FRA48" s="134"/>
      <c r="FRB48" s="134"/>
      <c r="FRC48" s="134"/>
      <c r="FRD48" s="134"/>
      <c r="FRE48" s="134"/>
      <c r="FRF48" s="134"/>
      <c r="FRG48" s="134"/>
      <c r="FRH48" s="134"/>
      <c r="FRI48" s="134"/>
      <c r="FRJ48" s="134"/>
      <c r="FRK48" s="134"/>
      <c r="FRL48" s="134"/>
      <c r="FRM48" s="134"/>
      <c r="FRN48" s="134"/>
      <c r="FRO48" s="134"/>
      <c r="FRP48" s="134"/>
      <c r="FRQ48" s="134"/>
      <c r="FRR48" s="134"/>
      <c r="FRS48" s="134"/>
      <c r="FRT48" s="134"/>
      <c r="FRU48" s="134"/>
      <c r="FRV48" s="134"/>
      <c r="FRW48" s="134"/>
      <c r="FRX48" s="134"/>
      <c r="FRY48" s="134"/>
      <c r="FRZ48" s="134"/>
      <c r="FSA48" s="134"/>
      <c r="FSB48" s="134"/>
      <c r="FSC48" s="134"/>
      <c r="FSD48" s="134"/>
      <c r="FSE48" s="134"/>
      <c r="FSF48" s="134"/>
      <c r="FSG48" s="134"/>
      <c r="FSH48" s="134"/>
      <c r="FSI48" s="134"/>
      <c r="FSJ48" s="134"/>
      <c r="FSK48" s="134"/>
      <c r="FSL48" s="134"/>
      <c r="FSM48" s="134"/>
      <c r="FSN48" s="134"/>
      <c r="FSO48" s="134"/>
      <c r="FSP48" s="134"/>
      <c r="FSQ48" s="134"/>
      <c r="FSR48" s="134"/>
      <c r="FSS48" s="134"/>
      <c r="FST48" s="134"/>
      <c r="FSU48" s="134"/>
      <c r="FSV48" s="134"/>
      <c r="FSW48" s="134"/>
      <c r="FSX48" s="134"/>
      <c r="FSY48" s="134"/>
      <c r="FSZ48" s="134"/>
      <c r="FTA48" s="134"/>
      <c r="FTB48" s="134"/>
      <c r="FTC48" s="134"/>
      <c r="FTD48" s="134"/>
      <c r="FTE48" s="134"/>
      <c r="FTF48" s="134"/>
      <c r="FTG48" s="134"/>
      <c r="FTH48" s="134"/>
      <c r="FTI48" s="134"/>
      <c r="FTJ48" s="134"/>
      <c r="FTK48" s="134"/>
      <c r="FTL48" s="134"/>
      <c r="FTM48" s="134"/>
      <c r="FTN48" s="134"/>
      <c r="FTO48" s="134"/>
      <c r="FTP48" s="134"/>
      <c r="FTQ48" s="134"/>
      <c r="FTR48" s="134"/>
      <c r="FTS48" s="134"/>
      <c r="FTT48" s="134"/>
      <c r="FTU48" s="134"/>
      <c r="FTV48" s="134"/>
      <c r="FTW48" s="134"/>
      <c r="FTX48" s="134"/>
      <c r="FTY48" s="134"/>
      <c r="FTZ48" s="134"/>
      <c r="FUA48" s="134"/>
      <c r="FUB48" s="134"/>
      <c r="FUC48" s="134"/>
      <c r="FUD48" s="134"/>
      <c r="FUE48" s="134"/>
      <c r="FUF48" s="134"/>
      <c r="FUG48" s="134"/>
      <c r="FUH48" s="134"/>
      <c r="FUI48" s="134"/>
      <c r="FUJ48" s="134"/>
      <c r="FUK48" s="134"/>
      <c r="FUL48" s="134"/>
      <c r="FUM48" s="134"/>
      <c r="FUN48" s="134"/>
      <c r="FUO48" s="134"/>
      <c r="FUP48" s="134"/>
      <c r="FUQ48" s="134"/>
      <c r="FUR48" s="134"/>
      <c r="FUS48" s="134"/>
      <c r="FUT48" s="134"/>
      <c r="FUU48" s="134"/>
      <c r="FUV48" s="134"/>
      <c r="FUW48" s="134"/>
      <c r="FUX48" s="134"/>
      <c r="FUY48" s="134"/>
      <c r="FUZ48" s="134"/>
      <c r="FVA48" s="134"/>
      <c r="FVB48" s="134"/>
      <c r="FVC48" s="134"/>
      <c r="FVD48" s="134"/>
      <c r="FVE48" s="134"/>
      <c r="FVF48" s="134"/>
      <c r="FVG48" s="134"/>
      <c r="FVH48" s="134"/>
      <c r="FVI48" s="134"/>
      <c r="FVJ48" s="134"/>
      <c r="FVK48" s="134"/>
      <c r="FVL48" s="134"/>
      <c r="FVM48" s="134"/>
      <c r="FVN48" s="134"/>
      <c r="FVO48" s="134"/>
      <c r="FVP48" s="134"/>
      <c r="FVQ48" s="134"/>
      <c r="FVR48" s="134"/>
      <c r="FVS48" s="134"/>
      <c r="FVT48" s="134"/>
      <c r="FVU48" s="134"/>
      <c r="FVV48" s="134"/>
      <c r="FVW48" s="134"/>
      <c r="FVX48" s="134"/>
      <c r="FVY48" s="134"/>
      <c r="FVZ48" s="134"/>
      <c r="FWA48" s="134"/>
      <c r="FWB48" s="134"/>
      <c r="FWC48" s="134"/>
      <c r="FWD48" s="134"/>
      <c r="FWE48" s="134"/>
      <c r="FWF48" s="134"/>
      <c r="FWG48" s="134"/>
      <c r="FWH48" s="134"/>
      <c r="FWI48" s="134"/>
      <c r="FWJ48" s="134"/>
      <c r="FWK48" s="134"/>
      <c r="FWL48" s="134"/>
      <c r="FWM48" s="134"/>
      <c r="FWN48" s="134"/>
      <c r="FWO48" s="134"/>
      <c r="FWP48" s="134"/>
      <c r="FWQ48" s="134"/>
      <c r="FWR48" s="134"/>
      <c r="FWS48" s="134"/>
      <c r="FWT48" s="134"/>
      <c r="FWU48" s="134"/>
      <c r="FWV48" s="134"/>
      <c r="FWW48" s="134"/>
      <c r="FWX48" s="134"/>
      <c r="FWY48" s="134"/>
      <c r="FWZ48" s="134"/>
      <c r="FXA48" s="134"/>
      <c r="FXB48" s="134"/>
      <c r="FXC48" s="134"/>
      <c r="FXD48" s="134"/>
      <c r="FXE48" s="134"/>
      <c r="FXF48" s="134"/>
      <c r="FXG48" s="134"/>
      <c r="FXH48" s="134"/>
      <c r="FXI48" s="134"/>
      <c r="FXJ48" s="134"/>
      <c r="FXK48" s="134"/>
      <c r="FXL48" s="134"/>
      <c r="FXM48" s="134"/>
      <c r="FXN48" s="134"/>
      <c r="FXO48" s="134"/>
      <c r="FXP48" s="134"/>
      <c r="FXQ48" s="134"/>
      <c r="FXR48" s="134"/>
      <c r="FXS48" s="134"/>
      <c r="FXT48" s="134"/>
      <c r="FXU48" s="134"/>
      <c r="FXV48" s="134"/>
      <c r="FXW48" s="134"/>
      <c r="FXX48" s="134"/>
      <c r="FXY48" s="134"/>
      <c r="FXZ48" s="134"/>
      <c r="FYA48" s="134"/>
      <c r="FYB48" s="134"/>
      <c r="FYC48" s="134"/>
      <c r="FYD48" s="134"/>
      <c r="FYE48" s="134"/>
      <c r="FYF48" s="134"/>
      <c r="FYG48" s="134"/>
      <c r="FYH48" s="134"/>
      <c r="FYI48" s="134"/>
      <c r="FYJ48" s="134"/>
      <c r="FYK48" s="134"/>
      <c r="FYL48" s="134"/>
      <c r="FYM48" s="134"/>
      <c r="FYN48" s="134"/>
      <c r="FYO48" s="134"/>
      <c r="FYP48" s="134"/>
      <c r="FYQ48" s="134"/>
      <c r="FYR48" s="134"/>
      <c r="FYS48" s="134"/>
      <c r="FYT48" s="134"/>
      <c r="FYU48" s="134"/>
      <c r="FYV48" s="134"/>
      <c r="FYW48" s="134"/>
      <c r="FYX48" s="134"/>
      <c r="FYY48" s="134"/>
      <c r="FYZ48" s="134"/>
      <c r="FZA48" s="134"/>
      <c r="FZB48" s="134"/>
      <c r="FZC48" s="134"/>
      <c r="FZD48" s="134"/>
      <c r="FZE48" s="134"/>
      <c r="FZF48" s="134"/>
      <c r="FZG48" s="134"/>
      <c r="FZH48" s="134"/>
      <c r="FZI48" s="134"/>
      <c r="FZJ48" s="134"/>
      <c r="FZK48" s="134"/>
      <c r="FZL48" s="134"/>
      <c r="FZM48" s="134"/>
      <c r="FZN48" s="134"/>
      <c r="FZO48" s="134"/>
      <c r="FZP48" s="134"/>
      <c r="FZQ48" s="134"/>
      <c r="FZR48" s="134"/>
      <c r="FZS48" s="134"/>
      <c r="FZT48" s="134"/>
      <c r="FZU48" s="134"/>
      <c r="FZV48" s="134"/>
      <c r="FZW48" s="134"/>
      <c r="FZX48" s="134"/>
      <c r="FZY48" s="134"/>
      <c r="FZZ48" s="134"/>
      <c r="GAA48" s="134"/>
      <c r="GAB48" s="134"/>
      <c r="GAC48" s="134"/>
      <c r="GAD48" s="134"/>
      <c r="GAE48" s="134"/>
      <c r="GAF48" s="134"/>
      <c r="GAG48" s="134"/>
      <c r="GAH48" s="134"/>
      <c r="GAI48" s="134"/>
      <c r="GAJ48" s="134"/>
      <c r="GAK48" s="134"/>
      <c r="GAL48" s="134"/>
      <c r="GAM48" s="134"/>
      <c r="GAN48" s="134"/>
      <c r="GAO48" s="134"/>
      <c r="GAP48" s="134"/>
      <c r="GAQ48" s="134"/>
      <c r="GAR48" s="134"/>
      <c r="GAS48" s="134"/>
      <c r="GAT48" s="134"/>
      <c r="GAU48" s="134"/>
      <c r="GAV48" s="134"/>
      <c r="GAW48" s="134"/>
      <c r="GAX48" s="134"/>
      <c r="GAY48" s="134"/>
      <c r="GAZ48" s="134"/>
      <c r="GBA48" s="134"/>
      <c r="GBB48" s="134"/>
      <c r="GBC48" s="134"/>
      <c r="GBD48" s="134"/>
      <c r="GBE48" s="134"/>
      <c r="GBF48" s="134"/>
      <c r="GBG48" s="134"/>
      <c r="GBH48" s="134"/>
      <c r="GBI48" s="134"/>
      <c r="GBJ48" s="134"/>
      <c r="GBK48" s="134"/>
      <c r="GBL48" s="134"/>
      <c r="GBM48" s="134"/>
      <c r="GBN48" s="134"/>
      <c r="GBO48" s="134"/>
      <c r="GBP48" s="134"/>
      <c r="GBQ48" s="134"/>
      <c r="GBR48" s="134"/>
      <c r="GBS48" s="134"/>
      <c r="GBT48" s="134"/>
      <c r="GBU48" s="134"/>
      <c r="GBV48" s="134"/>
      <c r="GBW48" s="134"/>
      <c r="GBX48" s="134"/>
      <c r="GBY48" s="134"/>
      <c r="GBZ48" s="134"/>
      <c r="GCA48" s="134"/>
      <c r="GCB48" s="134"/>
      <c r="GCC48" s="134"/>
      <c r="GCD48" s="134"/>
      <c r="GCE48" s="134"/>
      <c r="GCF48" s="134"/>
      <c r="GCG48" s="134"/>
      <c r="GCH48" s="134"/>
      <c r="GCI48" s="134"/>
      <c r="GCJ48" s="134"/>
      <c r="GCK48" s="134"/>
      <c r="GCL48" s="134"/>
      <c r="GCM48" s="134"/>
      <c r="GCN48" s="134"/>
      <c r="GCO48" s="134"/>
      <c r="GCP48" s="134"/>
      <c r="GCQ48" s="134"/>
      <c r="GCR48" s="134"/>
      <c r="GCS48" s="134"/>
      <c r="GCT48" s="134"/>
      <c r="GCU48" s="134"/>
      <c r="GCV48" s="134"/>
      <c r="GCW48" s="134"/>
      <c r="GCX48" s="134"/>
      <c r="GCY48" s="134"/>
      <c r="GCZ48" s="134"/>
      <c r="GDA48" s="134"/>
      <c r="GDB48" s="134"/>
      <c r="GDC48" s="134"/>
      <c r="GDD48" s="134"/>
      <c r="GDE48" s="134"/>
      <c r="GDF48" s="134"/>
      <c r="GDG48" s="134"/>
      <c r="GDH48" s="134"/>
      <c r="GDI48" s="134"/>
      <c r="GDJ48" s="134"/>
      <c r="GDK48" s="134"/>
      <c r="GDL48" s="134"/>
      <c r="GDM48" s="134"/>
      <c r="GDN48" s="134"/>
      <c r="GDO48" s="134"/>
      <c r="GDP48" s="134"/>
      <c r="GDQ48" s="134"/>
      <c r="GDR48" s="134"/>
      <c r="GDS48" s="134"/>
      <c r="GDT48" s="134"/>
      <c r="GDU48" s="134"/>
      <c r="GDV48" s="134"/>
      <c r="GDW48" s="134"/>
      <c r="GDX48" s="134"/>
      <c r="GDY48" s="134"/>
      <c r="GDZ48" s="134"/>
      <c r="GEA48" s="134"/>
      <c r="GEB48" s="134"/>
      <c r="GEC48" s="134"/>
      <c r="GED48" s="134"/>
      <c r="GEE48" s="134"/>
      <c r="GEF48" s="134"/>
      <c r="GEG48" s="134"/>
      <c r="GEH48" s="134"/>
      <c r="GEI48" s="134"/>
      <c r="GEJ48" s="134"/>
      <c r="GEK48" s="134"/>
      <c r="GEL48" s="134"/>
      <c r="GEM48" s="134"/>
      <c r="GEN48" s="134"/>
      <c r="GEO48" s="134"/>
      <c r="GEP48" s="134"/>
      <c r="GEQ48" s="134"/>
      <c r="GER48" s="134"/>
      <c r="GES48" s="134"/>
      <c r="GET48" s="134"/>
      <c r="GEU48" s="134"/>
      <c r="GEV48" s="134"/>
      <c r="GEW48" s="134"/>
      <c r="GEX48" s="134"/>
      <c r="GEY48" s="134"/>
      <c r="GEZ48" s="134"/>
      <c r="GFA48" s="134"/>
      <c r="GFB48" s="134"/>
      <c r="GFC48" s="134"/>
      <c r="GFD48" s="134"/>
      <c r="GFE48" s="134"/>
      <c r="GFF48" s="134"/>
      <c r="GFG48" s="134"/>
      <c r="GFH48" s="134"/>
      <c r="GFI48" s="134"/>
      <c r="GFJ48" s="134"/>
      <c r="GFK48" s="134"/>
      <c r="GFL48" s="134"/>
      <c r="GFM48" s="134"/>
      <c r="GFN48" s="134"/>
      <c r="GFO48" s="134"/>
      <c r="GFP48" s="134"/>
      <c r="GFQ48" s="134"/>
      <c r="GFR48" s="134"/>
      <c r="GFS48" s="134"/>
      <c r="GFT48" s="134"/>
      <c r="GFU48" s="134"/>
      <c r="GFV48" s="134"/>
      <c r="GFW48" s="134"/>
      <c r="GFX48" s="134"/>
      <c r="GFY48" s="134"/>
      <c r="GFZ48" s="134"/>
      <c r="GGA48" s="134"/>
      <c r="GGB48" s="134"/>
      <c r="GGC48" s="134"/>
      <c r="GGD48" s="134"/>
      <c r="GGE48" s="134"/>
      <c r="GGF48" s="134"/>
      <c r="GGG48" s="134"/>
      <c r="GGH48" s="134"/>
      <c r="GGI48" s="134"/>
      <c r="GGJ48" s="134"/>
      <c r="GGK48" s="134"/>
      <c r="GGL48" s="134"/>
      <c r="GGM48" s="134"/>
      <c r="GGN48" s="134"/>
      <c r="GGO48" s="134"/>
      <c r="GGP48" s="134"/>
      <c r="GGQ48" s="134"/>
      <c r="GGR48" s="134"/>
      <c r="GGS48" s="134"/>
      <c r="GGT48" s="134"/>
      <c r="GGU48" s="134"/>
      <c r="GGV48" s="134"/>
      <c r="GGW48" s="134"/>
      <c r="GGX48" s="134"/>
      <c r="GGY48" s="134"/>
      <c r="GGZ48" s="134"/>
      <c r="GHA48" s="134"/>
      <c r="GHB48" s="134"/>
      <c r="GHC48" s="134"/>
      <c r="GHD48" s="134"/>
      <c r="GHE48" s="134"/>
      <c r="GHF48" s="134"/>
      <c r="GHG48" s="134"/>
      <c r="GHH48" s="134"/>
      <c r="GHI48" s="134"/>
      <c r="GHJ48" s="134"/>
      <c r="GHK48" s="134"/>
      <c r="GHL48" s="134"/>
      <c r="GHM48" s="134"/>
      <c r="GHN48" s="134"/>
      <c r="GHO48" s="134"/>
      <c r="GHP48" s="134"/>
      <c r="GHQ48" s="134"/>
      <c r="GHR48" s="134"/>
      <c r="GHS48" s="134"/>
      <c r="GHT48" s="134"/>
      <c r="GHU48" s="134"/>
      <c r="GHV48" s="134"/>
      <c r="GHW48" s="134"/>
      <c r="GHX48" s="134"/>
      <c r="GHY48" s="134"/>
      <c r="GHZ48" s="134"/>
      <c r="GIA48" s="134"/>
      <c r="GIB48" s="134"/>
      <c r="GIC48" s="134"/>
      <c r="GID48" s="134"/>
      <c r="GIE48" s="134"/>
      <c r="GIF48" s="134"/>
      <c r="GIG48" s="134"/>
      <c r="GIH48" s="134"/>
      <c r="GII48" s="134"/>
      <c r="GIJ48" s="134"/>
      <c r="GIK48" s="134"/>
      <c r="GIL48" s="134"/>
      <c r="GIM48" s="134"/>
      <c r="GIN48" s="134"/>
      <c r="GIO48" s="134"/>
      <c r="GIP48" s="134"/>
      <c r="GIQ48" s="134"/>
      <c r="GIR48" s="134"/>
      <c r="GIS48" s="134"/>
      <c r="GIT48" s="134"/>
      <c r="GIU48" s="134"/>
      <c r="GIV48" s="134"/>
      <c r="GIW48" s="134"/>
      <c r="GIX48" s="134"/>
      <c r="GIY48" s="134"/>
      <c r="GIZ48" s="134"/>
      <c r="GJA48" s="134"/>
      <c r="GJB48" s="134"/>
      <c r="GJC48" s="134"/>
      <c r="GJD48" s="134"/>
      <c r="GJE48" s="134"/>
      <c r="GJF48" s="134"/>
      <c r="GJG48" s="134"/>
      <c r="GJH48" s="134"/>
      <c r="GJI48" s="134"/>
      <c r="GJJ48" s="134"/>
      <c r="GJK48" s="134"/>
      <c r="GJL48" s="134"/>
      <c r="GJM48" s="134"/>
      <c r="GJN48" s="134"/>
      <c r="GJO48" s="134"/>
      <c r="GJP48" s="134"/>
      <c r="GJQ48" s="134"/>
      <c r="GJR48" s="134"/>
      <c r="GJS48" s="134"/>
      <c r="GJT48" s="134"/>
      <c r="GJU48" s="134"/>
      <c r="GJV48" s="134"/>
      <c r="GJW48" s="134"/>
      <c r="GJX48" s="134"/>
      <c r="GJY48" s="134"/>
      <c r="GJZ48" s="134"/>
      <c r="GKA48" s="134"/>
      <c r="GKB48" s="134"/>
      <c r="GKC48" s="134"/>
      <c r="GKD48" s="134"/>
      <c r="GKE48" s="134"/>
      <c r="GKF48" s="134"/>
      <c r="GKG48" s="134"/>
      <c r="GKH48" s="134"/>
      <c r="GKI48" s="134"/>
      <c r="GKJ48" s="134"/>
      <c r="GKK48" s="134"/>
      <c r="GKL48" s="134"/>
      <c r="GKM48" s="134"/>
      <c r="GKN48" s="134"/>
      <c r="GKO48" s="134"/>
      <c r="GKP48" s="134"/>
      <c r="GKQ48" s="134"/>
      <c r="GKR48" s="134"/>
      <c r="GKS48" s="134"/>
      <c r="GKT48" s="134"/>
      <c r="GKU48" s="134"/>
      <c r="GKV48" s="134"/>
      <c r="GKW48" s="134"/>
      <c r="GKX48" s="134"/>
      <c r="GKY48" s="134"/>
      <c r="GKZ48" s="134"/>
      <c r="GLA48" s="134"/>
      <c r="GLB48" s="134"/>
      <c r="GLC48" s="134"/>
      <c r="GLD48" s="134"/>
      <c r="GLE48" s="134"/>
      <c r="GLF48" s="134"/>
      <c r="GLG48" s="134"/>
      <c r="GLH48" s="134"/>
      <c r="GLI48" s="134"/>
      <c r="GLJ48" s="134"/>
      <c r="GLK48" s="134"/>
      <c r="GLL48" s="134"/>
      <c r="GLM48" s="134"/>
      <c r="GLN48" s="134"/>
      <c r="GLO48" s="134"/>
      <c r="GLP48" s="134"/>
      <c r="GLQ48" s="134"/>
      <c r="GLR48" s="134"/>
      <c r="GLS48" s="134"/>
      <c r="GLT48" s="134"/>
      <c r="GLU48" s="134"/>
      <c r="GLV48" s="134"/>
      <c r="GLW48" s="134"/>
      <c r="GLX48" s="134"/>
      <c r="GLY48" s="134"/>
      <c r="GLZ48" s="134"/>
      <c r="GMA48" s="134"/>
      <c r="GMB48" s="134"/>
      <c r="GMC48" s="134"/>
      <c r="GMD48" s="134"/>
      <c r="GME48" s="134"/>
      <c r="GMF48" s="134"/>
      <c r="GMG48" s="134"/>
      <c r="GMH48" s="134"/>
      <c r="GMI48" s="134"/>
      <c r="GMJ48" s="134"/>
      <c r="GMK48" s="134"/>
      <c r="GML48" s="134"/>
      <c r="GMM48" s="134"/>
      <c r="GMN48" s="134"/>
      <c r="GMO48" s="134"/>
      <c r="GMP48" s="134"/>
      <c r="GMQ48" s="134"/>
      <c r="GMR48" s="134"/>
      <c r="GMS48" s="134"/>
      <c r="GMT48" s="134"/>
      <c r="GMU48" s="134"/>
      <c r="GMV48" s="134"/>
      <c r="GMW48" s="134"/>
      <c r="GMX48" s="134"/>
      <c r="GMY48" s="134"/>
      <c r="GMZ48" s="134"/>
      <c r="GNA48" s="134"/>
      <c r="GNB48" s="134"/>
      <c r="GNC48" s="134"/>
      <c r="GND48" s="134"/>
      <c r="GNE48" s="134"/>
      <c r="GNF48" s="134"/>
      <c r="GNG48" s="134"/>
      <c r="GNH48" s="134"/>
      <c r="GNI48" s="134"/>
      <c r="GNJ48" s="134"/>
      <c r="GNK48" s="134"/>
      <c r="GNL48" s="134"/>
      <c r="GNM48" s="134"/>
      <c r="GNN48" s="134"/>
      <c r="GNO48" s="134"/>
      <c r="GNP48" s="134"/>
      <c r="GNQ48" s="134"/>
      <c r="GNR48" s="134"/>
      <c r="GNS48" s="134"/>
      <c r="GNT48" s="134"/>
      <c r="GNU48" s="134"/>
      <c r="GNV48" s="134"/>
      <c r="GNW48" s="134"/>
      <c r="GNX48" s="134"/>
      <c r="GNY48" s="134"/>
      <c r="GNZ48" s="134"/>
      <c r="GOA48" s="134"/>
      <c r="GOB48" s="134"/>
      <c r="GOC48" s="134"/>
      <c r="GOD48" s="134"/>
      <c r="GOE48" s="134"/>
      <c r="GOF48" s="134"/>
      <c r="GOG48" s="134"/>
      <c r="GOH48" s="134"/>
      <c r="GOI48" s="134"/>
      <c r="GOJ48" s="134"/>
      <c r="GOK48" s="134"/>
      <c r="GOL48" s="134"/>
      <c r="GOM48" s="134"/>
      <c r="GON48" s="134"/>
      <c r="GOO48" s="134"/>
      <c r="GOP48" s="134"/>
      <c r="GOQ48" s="134"/>
      <c r="GOR48" s="134"/>
      <c r="GOS48" s="134"/>
      <c r="GOT48" s="134"/>
      <c r="GOU48" s="134"/>
      <c r="GOV48" s="134"/>
      <c r="GOW48" s="134"/>
      <c r="GOX48" s="134"/>
      <c r="GOY48" s="134"/>
      <c r="GOZ48" s="134"/>
      <c r="GPA48" s="134"/>
      <c r="GPB48" s="134"/>
      <c r="GPC48" s="134"/>
      <c r="GPD48" s="134"/>
      <c r="GPE48" s="134"/>
      <c r="GPF48" s="134"/>
      <c r="GPG48" s="134"/>
      <c r="GPH48" s="134"/>
      <c r="GPI48" s="134"/>
      <c r="GPJ48" s="134"/>
      <c r="GPK48" s="134"/>
      <c r="GPL48" s="134"/>
      <c r="GPM48" s="134"/>
      <c r="GPN48" s="134"/>
      <c r="GPO48" s="134"/>
      <c r="GPP48" s="134"/>
      <c r="GPQ48" s="134"/>
      <c r="GPR48" s="134"/>
      <c r="GPS48" s="134"/>
      <c r="GPT48" s="134"/>
      <c r="GPU48" s="134"/>
      <c r="GPV48" s="134"/>
      <c r="GPW48" s="134"/>
      <c r="GPX48" s="134"/>
      <c r="GPY48" s="134"/>
      <c r="GPZ48" s="134"/>
      <c r="GQA48" s="134"/>
      <c r="GQB48" s="134"/>
      <c r="GQC48" s="134"/>
      <c r="GQD48" s="134"/>
      <c r="GQE48" s="134"/>
      <c r="GQF48" s="134"/>
      <c r="GQG48" s="134"/>
      <c r="GQH48" s="134"/>
      <c r="GQI48" s="134"/>
      <c r="GQJ48" s="134"/>
      <c r="GQK48" s="134"/>
      <c r="GQL48" s="134"/>
      <c r="GQM48" s="134"/>
      <c r="GQN48" s="134"/>
      <c r="GQO48" s="134"/>
      <c r="GQP48" s="134"/>
      <c r="GQQ48" s="134"/>
      <c r="GQR48" s="134"/>
      <c r="GQS48" s="134"/>
      <c r="GQT48" s="134"/>
      <c r="GQU48" s="134"/>
      <c r="GQV48" s="134"/>
      <c r="GQW48" s="134"/>
      <c r="GQX48" s="134"/>
      <c r="GQY48" s="134"/>
      <c r="GQZ48" s="134"/>
      <c r="GRA48" s="134"/>
      <c r="GRB48" s="134"/>
      <c r="GRC48" s="134"/>
      <c r="GRD48" s="134"/>
      <c r="GRE48" s="134"/>
      <c r="GRF48" s="134"/>
      <c r="GRG48" s="134"/>
      <c r="GRH48" s="134"/>
      <c r="GRI48" s="134"/>
      <c r="GRJ48" s="134"/>
      <c r="GRK48" s="134"/>
      <c r="GRL48" s="134"/>
      <c r="GRM48" s="134"/>
      <c r="GRN48" s="134"/>
      <c r="GRO48" s="134"/>
      <c r="GRP48" s="134"/>
      <c r="GRQ48" s="134"/>
      <c r="GRR48" s="134"/>
      <c r="GRS48" s="134"/>
      <c r="GRT48" s="134"/>
      <c r="GRU48" s="134"/>
      <c r="GRV48" s="134"/>
      <c r="GRW48" s="134"/>
      <c r="GRX48" s="134"/>
      <c r="GRY48" s="134"/>
      <c r="GRZ48" s="134"/>
      <c r="GSA48" s="134"/>
      <c r="GSB48" s="134"/>
      <c r="GSC48" s="134"/>
      <c r="GSD48" s="134"/>
      <c r="GSE48" s="134"/>
      <c r="GSF48" s="134"/>
      <c r="GSG48" s="134"/>
      <c r="GSH48" s="134"/>
      <c r="GSI48" s="134"/>
      <c r="GSJ48" s="134"/>
      <c r="GSK48" s="134"/>
      <c r="GSL48" s="134"/>
      <c r="GSM48" s="134"/>
      <c r="GSN48" s="134"/>
      <c r="GSO48" s="134"/>
      <c r="GSP48" s="134"/>
      <c r="GSQ48" s="134"/>
      <c r="GSR48" s="134"/>
      <c r="GSS48" s="134"/>
      <c r="GST48" s="134"/>
      <c r="GSU48" s="134"/>
      <c r="GSV48" s="134"/>
      <c r="GSW48" s="134"/>
      <c r="GSX48" s="134"/>
      <c r="GSY48" s="134"/>
      <c r="GSZ48" s="134"/>
      <c r="GTA48" s="134"/>
      <c r="GTB48" s="134"/>
      <c r="GTC48" s="134"/>
      <c r="GTD48" s="134"/>
      <c r="GTE48" s="134"/>
      <c r="GTF48" s="134"/>
      <c r="GTG48" s="134"/>
      <c r="GTH48" s="134"/>
      <c r="GTI48" s="134"/>
      <c r="GTJ48" s="134"/>
      <c r="GTK48" s="134"/>
      <c r="GTL48" s="134"/>
      <c r="GTM48" s="134"/>
      <c r="GTN48" s="134"/>
      <c r="GTO48" s="134"/>
      <c r="GTP48" s="134"/>
      <c r="GTQ48" s="134"/>
      <c r="GTR48" s="134"/>
      <c r="GTS48" s="134"/>
      <c r="GTT48" s="134"/>
      <c r="GTU48" s="134"/>
      <c r="GTV48" s="134"/>
      <c r="GTW48" s="134"/>
      <c r="GTX48" s="134"/>
      <c r="GTY48" s="134"/>
      <c r="GTZ48" s="134"/>
      <c r="GUA48" s="134"/>
      <c r="GUB48" s="134"/>
      <c r="GUC48" s="134"/>
      <c r="GUD48" s="134"/>
      <c r="GUE48" s="134"/>
      <c r="GUF48" s="134"/>
      <c r="GUG48" s="134"/>
      <c r="GUH48" s="134"/>
      <c r="GUI48" s="134"/>
      <c r="GUJ48" s="134"/>
      <c r="GUK48" s="134"/>
      <c r="GUL48" s="134"/>
      <c r="GUM48" s="134"/>
      <c r="GUN48" s="134"/>
      <c r="GUO48" s="134"/>
      <c r="GUP48" s="134"/>
      <c r="GUQ48" s="134"/>
      <c r="GUR48" s="134"/>
      <c r="GUS48" s="134"/>
      <c r="GUT48" s="134"/>
      <c r="GUU48" s="134"/>
      <c r="GUV48" s="134"/>
      <c r="GUW48" s="134"/>
      <c r="GUX48" s="134"/>
      <c r="GUY48" s="134"/>
      <c r="GUZ48" s="134"/>
      <c r="GVA48" s="134"/>
      <c r="GVB48" s="134"/>
      <c r="GVC48" s="134"/>
      <c r="GVD48" s="134"/>
      <c r="GVE48" s="134"/>
      <c r="GVF48" s="134"/>
      <c r="GVG48" s="134"/>
      <c r="GVH48" s="134"/>
      <c r="GVI48" s="134"/>
      <c r="GVJ48" s="134"/>
      <c r="GVK48" s="134"/>
      <c r="GVL48" s="134"/>
      <c r="GVM48" s="134"/>
      <c r="GVN48" s="134"/>
      <c r="GVO48" s="134"/>
      <c r="GVP48" s="134"/>
      <c r="GVQ48" s="134"/>
      <c r="GVR48" s="134"/>
      <c r="GVS48" s="134"/>
      <c r="GVT48" s="134"/>
      <c r="GVU48" s="134"/>
      <c r="GVV48" s="134"/>
      <c r="GVW48" s="134"/>
      <c r="GVX48" s="134"/>
      <c r="GVY48" s="134"/>
      <c r="GVZ48" s="134"/>
      <c r="GWA48" s="134"/>
      <c r="GWB48" s="134"/>
      <c r="GWC48" s="134"/>
      <c r="GWD48" s="134"/>
      <c r="GWE48" s="134"/>
      <c r="GWF48" s="134"/>
      <c r="GWG48" s="134"/>
      <c r="GWH48" s="134"/>
      <c r="GWI48" s="134"/>
      <c r="GWJ48" s="134"/>
      <c r="GWK48" s="134"/>
      <c r="GWL48" s="134"/>
      <c r="GWM48" s="134"/>
      <c r="GWN48" s="134"/>
      <c r="GWO48" s="134"/>
      <c r="GWP48" s="134"/>
      <c r="GWQ48" s="134"/>
      <c r="GWR48" s="134"/>
      <c r="GWS48" s="134"/>
      <c r="GWT48" s="134"/>
      <c r="GWU48" s="134"/>
      <c r="GWV48" s="134"/>
      <c r="GWW48" s="134"/>
      <c r="GWX48" s="134"/>
      <c r="GWY48" s="134"/>
      <c r="GWZ48" s="134"/>
      <c r="GXA48" s="134"/>
      <c r="GXB48" s="134"/>
      <c r="GXC48" s="134"/>
      <c r="GXD48" s="134"/>
      <c r="GXE48" s="134"/>
      <c r="GXF48" s="134"/>
      <c r="GXG48" s="134"/>
      <c r="GXH48" s="134"/>
      <c r="GXI48" s="134"/>
      <c r="GXJ48" s="134"/>
      <c r="GXK48" s="134"/>
      <c r="GXL48" s="134"/>
      <c r="GXM48" s="134"/>
      <c r="GXN48" s="134"/>
      <c r="GXO48" s="134"/>
      <c r="GXP48" s="134"/>
      <c r="GXQ48" s="134"/>
      <c r="GXR48" s="134"/>
      <c r="GXS48" s="134"/>
      <c r="GXT48" s="134"/>
      <c r="GXU48" s="134"/>
      <c r="GXV48" s="134"/>
      <c r="GXW48" s="134"/>
      <c r="GXX48" s="134"/>
      <c r="GXY48" s="134"/>
      <c r="GXZ48" s="134"/>
      <c r="GYA48" s="134"/>
      <c r="GYB48" s="134"/>
      <c r="GYC48" s="134"/>
      <c r="GYD48" s="134"/>
      <c r="GYE48" s="134"/>
      <c r="GYF48" s="134"/>
      <c r="GYG48" s="134"/>
      <c r="GYH48" s="134"/>
      <c r="GYI48" s="134"/>
      <c r="GYJ48" s="134"/>
      <c r="GYK48" s="134"/>
      <c r="GYL48" s="134"/>
      <c r="GYM48" s="134"/>
      <c r="GYN48" s="134"/>
      <c r="GYO48" s="134"/>
      <c r="GYP48" s="134"/>
      <c r="GYQ48" s="134"/>
      <c r="GYR48" s="134"/>
      <c r="GYS48" s="134"/>
      <c r="GYT48" s="134"/>
      <c r="GYU48" s="134"/>
      <c r="GYV48" s="134"/>
      <c r="GYW48" s="134"/>
      <c r="GYX48" s="134"/>
      <c r="GYY48" s="134"/>
      <c r="GYZ48" s="134"/>
      <c r="GZA48" s="134"/>
      <c r="GZB48" s="134"/>
      <c r="GZC48" s="134"/>
      <c r="GZD48" s="134"/>
      <c r="GZE48" s="134"/>
      <c r="GZF48" s="134"/>
      <c r="GZG48" s="134"/>
      <c r="GZH48" s="134"/>
      <c r="GZI48" s="134"/>
      <c r="GZJ48" s="134"/>
      <c r="GZK48" s="134"/>
      <c r="GZL48" s="134"/>
      <c r="GZM48" s="134"/>
      <c r="GZN48" s="134"/>
      <c r="GZO48" s="134"/>
      <c r="GZP48" s="134"/>
      <c r="GZQ48" s="134"/>
      <c r="GZR48" s="134"/>
      <c r="GZS48" s="134"/>
      <c r="GZT48" s="134"/>
      <c r="GZU48" s="134"/>
      <c r="GZV48" s="134"/>
      <c r="GZW48" s="134"/>
      <c r="GZX48" s="134"/>
      <c r="GZY48" s="134"/>
      <c r="GZZ48" s="134"/>
      <c r="HAA48" s="134"/>
      <c r="HAB48" s="134"/>
      <c r="HAC48" s="134"/>
      <c r="HAD48" s="134"/>
      <c r="HAE48" s="134"/>
      <c r="HAF48" s="134"/>
      <c r="HAG48" s="134"/>
      <c r="HAH48" s="134"/>
      <c r="HAI48" s="134"/>
      <c r="HAJ48" s="134"/>
      <c r="HAK48" s="134"/>
      <c r="HAL48" s="134"/>
      <c r="HAM48" s="134"/>
      <c r="HAN48" s="134"/>
      <c r="HAO48" s="134"/>
      <c r="HAP48" s="134"/>
      <c r="HAQ48" s="134"/>
      <c r="HAR48" s="134"/>
      <c r="HAS48" s="134"/>
      <c r="HAT48" s="134"/>
      <c r="HAU48" s="134"/>
      <c r="HAV48" s="134"/>
      <c r="HAW48" s="134"/>
      <c r="HAX48" s="134"/>
      <c r="HAY48" s="134"/>
      <c r="HAZ48" s="134"/>
      <c r="HBA48" s="134"/>
      <c r="HBB48" s="134"/>
      <c r="HBC48" s="134"/>
      <c r="HBD48" s="134"/>
      <c r="HBE48" s="134"/>
      <c r="HBF48" s="134"/>
      <c r="HBG48" s="134"/>
      <c r="HBH48" s="134"/>
      <c r="HBI48" s="134"/>
      <c r="HBJ48" s="134"/>
      <c r="HBK48" s="134"/>
      <c r="HBL48" s="134"/>
      <c r="HBM48" s="134"/>
      <c r="HBN48" s="134"/>
      <c r="HBO48" s="134"/>
      <c r="HBP48" s="134"/>
      <c r="HBQ48" s="134"/>
      <c r="HBR48" s="134"/>
      <c r="HBS48" s="134"/>
      <c r="HBT48" s="134"/>
      <c r="HBU48" s="134"/>
      <c r="HBV48" s="134"/>
      <c r="HBW48" s="134"/>
      <c r="HBX48" s="134"/>
      <c r="HBY48" s="134"/>
      <c r="HBZ48" s="134"/>
      <c r="HCA48" s="134"/>
      <c r="HCB48" s="134"/>
      <c r="HCC48" s="134"/>
      <c r="HCD48" s="134"/>
      <c r="HCE48" s="134"/>
      <c r="HCF48" s="134"/>
      <c r="HCG48" s="134"/>
      <c r="HCH48" s="134"/>
      <c r="HCI48" s="134"/>
      <c r="HCJ48" s="134"/>
      <c r="HCK48" s="134"/>
      <c r="HCL48" s="134"/>
      <c r="HCM48" s="134"/>
      <c r="HCN48" s="134"/>
      <c r="HCO48" s="134"/>
      <c r="HCP48" s="134"/>
      <c r="HCQ48" s="134"/>
      <c r="HCR48" s="134"/>
      <c r="HCS48" s="134"/>
      <c r="HCT48" s="134"/>
      <c r="HCU48" s="134"/>
      <c r="HCV48" s="134"/>
      <c r="HCW48" s="134"/>
      <c r="HCX48" s="134"/>
      <c r="HCY48" s="134"/>
      <c r="HCZ48" s="134"/>
      <c r="HDA48" s="134"/>
      <c r="HDB48" s="134"/>
      <c r="HDC48" s="134"/>
      <c r="HDD48" s="134"/>
      <c r="HDE48" s="134"/>
      <c r="HDF48" s="134"/>
      <c r="HDG48" s="134"/>
      <c r="HDH48" s="134"/>
      <c r="HDI48" s="134"/>
      <c r="HDJ48" s="134"/>
      <c r="HDK48" s="134"/>
      <c r="HDL48" s="134"/>
      <c r="HDM48" s="134"/>
      <c r="HDN48" s="134"/>
      <c r="HDO48" s="134"/>
      <c r="HDP48" s="134"/>
      <c r="HDQ48" s="134"/>
      <c r="HDR48" s="134"/>
      <c r="HDS48" s="134"/>
      <c r="HDT48" s="134"/>
      <c r="HDU48" s="134"/>
      <c r="HDV48" s="134"/>
      <c r="HDW48" s="134"/>
      <c r="HDX48" s="134"/>
      <c r="HDY48" s="134"/>
      <c r="HDZ48" s="134"/>
      <c r="HEA48" s="134"/>
      <c r="HEB48" s="134"/>
      <c r="HEC48" s="134"/>
      <c r="HED48" s="134"/>
      <c r="HEE48" s="134"/>
      <c r="HEF48" s="134"/>
      <c r="HEG48" s="134"/>
      <c r="HEH48" s="134"/>
      <c r="HEI48" s="134"/>
      <c r="HEJ48" s="134"/>
      <c r="HEK48" s="134"/>
      <c r="HEL48" s="134"/>
      <c r="HEM48" s="134"/>
      <c r="HEN48" s="134"/>
      <c r="HEO48" s="134"/>
      <c r="HEP48" s="134"/>
      <c r="HEQ48" s="134"/>
      <c r="HER48" s="134"/>
      <c r="HES48" s="134"/>
      <c r="HET48" s="134"/>
      <c r="HEU48" s="134"/>
      <c r="HEV48" s="134"/>
      <c r="HEW48" s="134"/>
      <c r="HEX48" s="134"/>
      <c r="HEY48" s="134"/>
      <c r="HEZ48" s="134"/>
      <c r="HFA48" s="134"/>
      <c r="HFB48" s="134"/>
      <c r="HFC48" s="134"/>
      <c r="HFD48" s="134"/>
      <c r="HFE48" s="134"/>
      <c r="HFF48" s="134"/>
      <c r="HFG48" s="134"/>
      <c r="HFH48" s="134"/>
      <c r="HFI48" s="134"/>
      <c r="HFJ48" s="134"/>
      <c r="HFK48" s="134"/>
      <c r="HFL48" s="134"/>
      <c r="HFM48" s="134"/>
      <c r="HFN48" s="134"/>
      <c r="HFO48" s="134"/>
      <c r="HFP48" s="134"/>
      <c r="HFQ48" s="134"/>
      <c r="HFR48" s="134"/>
      <c r="HFS48" s="134"/>
      <c r="HFT48" s="134"/>
      <c r="HFU48" s="134"/>
      <c r="HFV48" s="134"/>
      <c r="HFW48" s="134"/>
      <c r="HFX48" s="134"/>
      <c r="HFY48" s="134"/>
      <c r="HFZ48" s="134"/>
      <c r="HGA48" s="134"/>
      <c r="HGB48" s="134"/>
      <c r="HGC48" s="134"/>
      <c r="HGD48" s="134"/>
      <c r="HGE48" s="134"/>
      <c r="HGF48" s="134"/>
      <c r="HGG48" s="134"/>
      <c r="HGH48" s="134"/>
      <c r="HGI48" s="134"/>
      <c r="HGJ48" s="134"/>
      <c r="HGK48" s="134"/>
      <c r="HGL48" s="134"/>
      <c r="HGM48" s="134"/>
      <c r="HGN48" s="134"/>
      <c r="HGO48" s="134"/>
      <c r="HGP48" s="134"/>
      <c r="HGQ48" s="134"/>
      <c r="HGR48" s="134"/>
      <c r="HGS48" s="134"/>
      <c r="HGT48" s="134"/>
      <c r="HGU48" s="134"/>
      <c r="HGV48" s="134"/>
      <c r="HGW48" s="134"/>
      <c r="HGX48" s="134"/>
      <c r="HGY48" s="134"/>
      <c r="HGZ48" s="134"/>
      <c r="HHA48" s="134"/>
      <c r="HHB48" s="134"/>
      <c r="HHC48" s="134"/>
      <c r="HHD48" s="134"/>
      <c r="HHE48" s="134"/>
      <c r="HHF48" s="134"/>
      <c r="HHG48" s="134"/>
      <c r="HHH48" s="134"/>
      <c r="HHI48" s="134"/>
      <c r="HHJ48" s="134"/>
      <c r="HHK48" s="134"/>
      <c r="HHL48" s="134"/>
      <c r="HHM48" s="134"/>
      <c r="HHN48" s="134"/>
      <c r="HHO48" s="134"/>
      <c r="HHP48" s="134"/>
      <c r="HHQ48" s="134"/>
      <c r="HHR48" s="134"/>
      <c r="HHS48" s="134"/>
      <c r="HHT48" s="134"/>
      <c r="HHU48" s="134"/>
      <c r="HHV48" s="134"/>
      <c r="HHW48" s="134"/>
      <c r="HHX48" s="134"/>
      <c r="HHY48" s="134"/>
      <c r="HHZ48" s="134"/>
      <c r="HIA48" s="134"/>
      <c r="HIB48" s="134"/>
      <c r="HIC48" s="134"/>
      <c r="HID48" s="134"/>
      <c r="HIE48" s="134"/>
      <c r="HIF48" s="134"/>
      <c r="HIG48" s="134"/>
      <c r="HIH48" s="134"/>
      <c r="HII48" s="134"/>
      <c r="HIJ48" s="134"/>
      <c r="HIK48" s="134"/>
      <c r="HIL48" s="134"/>
      <c r="HIM48" s="134"/>
      <c r="HIN48" s="134"/>
      <c r="HIO48" s="134"/>
      <c r="HIP48" s="134"/>
      <c r="HIQ48" s="134"/>
      <c r="HIR48" s="134"/>
      <c r="HIS48" s="134"/>
      <c r="HIT48" s="134"/>
      <c r="HIU48" s="134"/>
      <c r="HIV48" s="134"/>
      <c r="HIW48" s="134"/>
      <c r="HIX48" s="134"/>
      <c r="HIY48" s="134"/>
      <c r="HIZ48" s="134"/>
      <c r="HJA48" s="134"/>
      <c r="HJB48" s="134"/>
      <c r="HJC48" s="134"/>
      <c r="HJD48" s="134"/>
      <c r="HJE48" s="134"/>
      <c r="HJF48" s="134"/>
      <c r="HJG48" s="134"/>
      <c r="HJH48" s="134"/>
      <c r="HJI48" s="134"/>
      <c r="HJJ48" s="134"/>
      <c r="HJK48" s="134"/>
      <c r="HJL48" s="134"/>
      <c r="HJM48" s="134"/>
      <c r="HJN48" s="134"/>
      <c r="HJO48" s="134"/>
      <c r="HJP48" s="134"/>
      <c r="HJQ48" s="134"/>
      <c r="HJR48" s="134"/>
      <c r="HJS48" s="134"/>
      <c r="HJT48" s="134"/>
      <c r="HJU48" s="134"/>
      <c r="HJV48" s="134"/>
      <c r="HJW48" s="134"/>
      <c r="HJX48" s="134"/>
      <c r="HJY48" s="134"/>
      <c r="HJZ48" s="134"/>
      <c r="HKA48" s="134"/>
      <c r="HKB48" s="134"/>
      <c r="HKC48" s="134"/>
      <c r="HKD48" s="134"/>
      <c r="HKE48" s="134"/>
      <c r="HKF48" s="134"/>
      <c r="HKG48" s="134"/>
      <c r="HKH48" s="134"/>
      <c r="HKI48" s="134"/>
      <c r="HKJ48" s="134"/>
      <c r="HKK48" s="134"/>
      <c r="HKL48" s="134"/>
      <c r="HKM48" s="134"/>
      <c r="HKN48" s="134"/>
      <c r="HKO48" s="134"/>
      <c r="HKP48" s="134"/>
      <c r="HKQ48" s="134"/>
      <c r="HKR48" s="134"/>
      <c r="HKS48" s="134"/>
      <c r="HKT48" s="134"/>
      <c r="HKU48" s="134"/>
      <c r="HKV48" s="134"/>
      <c r="HKW48" s="134"/>
      <c r="HKX48" s="134"/>
      <c r="HKY48" s="134"/>
      <c r="HKZ48" s="134"/>
      <c r="HLA48" s="134"/>
      <c r="HLB48" s="134"/>
      <c r="HLC48" s="134"/>
      <c r="HLD48" s="134"/>
      <c r="HLE48" s="134"/>
      <c r="HLF48" s="134"/>
      <c r="HLG48" s="134"/>
      <c r="HLH48" s="134"/>
      <c r="HLI48" s="134"/>
      <c r="HLJ48" s="134"/>
      <c r="HLK48" s="134"/>
      <c r="HLL48" s="134"/>
      <c r="HLM48" s="134"/>
      <c r="HLN48" s="134"/>
      <c r="HLO48" s="134"/>
      <c r="HLP48" s="134"/>
      <c r="HLQ48" s="134"/>
      <c r="HLR48" s="134"/>
      <c r="HLS48" s="134"/>
      <c r="HLT48" s="134"/>
      <c r="HLU48" s="134"/>
      <c r="HLV48" s="134"/>
      <c r="HLW48" s="134"/>
      <c r="HLX48" s="134"/>
      <c r="HLY48" s="134"/>
      <c r="HLZ48" s="134"/>
      <c r="HMA48" s="134"/>
      <c r="HMB48" s="134"/>
      <c r="HMC48" s="134"/>
      <c r="HMD48" s="134"/>
      <c r="HME48" s="134"/>
      <c r="HMF48" s="134"/>
      <c r="HMG48" s="134"/>
      <c r="HMH48" s="134"/>
      <c r="HMI48" s="134"/>
      <c r="HMJ48" s="134"/>
      <c r="HMK48" s="134"/>
      <c r="HML48" s="134"/>
      <c r="HMM48" s="134"/>
      <c r="HMN48" s="134"/>
      <c r="HMO48" s="134"/>
      <c r="HMP48" s="134"/>
      <c r="HMQ48" s="134"/>
      <c r="HMR48" s="134"/>
      <c r="HMS48" s="134"/>
      <c r="HMT48" s="134"/>
      <c r="HMU48" s="134"/>
      <c r="HMV48" s="134"/>
      <c r="HMW48" s="134"/>
      <c r="HMX48" s="134"/>
      <c r="HMY48" s="134"/>
      <c r="HMZ48" s="134"/>
      <c r="HNA48" s="134"/>
      <c r="HNB48" s="134"/>
      <c r="HNC48" s="134"/>
      <c r="HND48" s="134"/>
      <c r="HNE48" s="134"/>
      <c r="HNF48" s="134"/>
      <c r="HNG48" s="134"/>
      <c r="HNH48" s="134"/>
      <c r="HNI48" s="134"/>
      <c r="HNJ48" s="134"/>
      <c r="HNK48" s="134"/>
      <c r="HNL48" s="134"/>
      <c r="HNM48" s="134"/>
      <c r="HNN48" s="134"/>
      <c r="HNO48" s="134"/>
      <c r="HNP48" s="134"/>
      <c r="HNQ48" s="134"/>
      <c r="HNR48" s="134"/>
      <c r="HNS48" s="134"/>
      <c r="HNT48" s="134"/>
      <c r="HNU48" s="134"/>
      <c r="HNV48" s="134"/>
      <c r="HNW48" s="134"/>
      <c r="HNX48" s="134"/>
      <c r="HNY48" s="134"/>
      <c r="HNZ48" s="134"/>
      <c r="HOA48" s="134"/>
      <c r="HOB48" s="134"/>
      <c r="HOC48" s="134"/>
      <c r="HOD48" s="134"/>
      <c r="HOE48" s="134"/>
      <c r="HOF48" s="134"/>
      <c r="HOG48" s="134"/>
      <c r="HOH48" s="134"/>
      <c r="HOI48" s="134"/>
      <c r="HOJ48" s="134"/>
      <c r="HOK48" s="134"/>
      <c r="HOL48" s="134"/>
      <c r="HOM48" s="134"/>
      <c r="HON48" s="134"/>
      <c r="HOO48" s="134"/>
      <c r="HOP48" s="134"/>
      <c r="HOQ48" s="134"/>
      <c r="HOR48" s="134"/>
      <c r="HOS48" s="134"/>
      <c r="HOT48" s="134"/>
      <c r="HOU48" s="134"/>
      <c r="HOV48" s="134"/>
      <c r="HOW48" s="134"/>
      <c r="HOX48" s="134"/>
      <c r="HOY48" s="134"/>
      <c r="HOZ48" s="134"/>
      <c r="HPA48" s="134"/>
      <c r="HPB48" s="134"/>
      <c r="HPC48" s="134"/>
      <c r="HPD48" s="134"/>
      <c r="HPE48" s="134"/>
      <c r="HPF48" s="134"/>
      <c r="HPG48" s="134"/>
      <c r="HPH48" s="134"/>
      <c r="HPI48" s="134"/>
      <c r="HPJ48" s="134"/>
      <c r="HPK48" s="134"/>
      <c r="HPL48" s="134"/>
      <c r="HPM48" s="134"/>
      <c r="HPN48" s="134"/>
      <c r="HPO48" s="134"/>
      <c r="HPP48" s="134"/>
      <c r="HPQ48" s="134"/>
      <c r="HPR48" s="134"/>
      <c r="HPS48" s="134"/>
      <c r="HPT48" s="134"/>
      <c r="HPU48" s="134"/>
      <c r="HPV48" s="134"/>
      <c r="HPW48" s="134"/>
      <c r="HPX48" s="134"/>
      <c r="HPY48" s="134"/>
      <c r="HPZ48" s="134"/>
      <c r="HQA48" s="134"/>
      <c r="HQB48" s="134"/>
      <c r="HQC48" s="134"/>
      <c r="HQD48" s="134"/>
      <c r="HQE48" s="134"/>
      <c r="HQF48" s="134"/>
      <c r="HQG48" s="134"/>
      <c r="HQH48" s="134"/>
      <c r="HQI48" s="134"/>
      <c r="HQJ48" s="134"/>
      <c r="HQK48" s="134"/>
      <c r="HQL48" s="134"/>
      <c r="HQM48" s="134"/>
      <c r="HQN48" s="134"/>
      <c r="HQO48" s="134"/>
      <c r="HQP48" s="134"/>
      <c r="HQQ48" s="134"/>
      <c r="HQR48" s="134"/>
      <c r="HQS48" s="134"/>
      <c r="HQT48" s="134"/>
      <c r="HQU48" s="134"/>
      <c r="HQV48" s="134"/>
      <c r="HQW48" s="134"/>
      <c r="HQX48" s="134"/>
      <c r="HQY48" s="134"/>
      <c r="HQZ48" s="134"/>
      <c r="HRA48" s="134"/>
      <c r="HRB48" s="134"/>
      <c r="HRC48" s="134"/>
      <c r="HRD48" s="134"/>
      <c r="HRE48" s="134"/>
      <c r="HRF48" s="134"/>
      <c r="HRG48" s="134"/>
      <c r="HRH48" s="134"/>
      <c r="HRI48" s="134"/>
      <c r="HRJ48" s="134"/>
      <c r="HRK48" s="134"/>
      <c r="HRL48" s="134"/>
      <c r="HRM48" s="134"/>
      <c r="HRN48" s="134"/>
      <c r="HRO48" s="134"/>
      <c r="HRP48" s="134"/>
      <c r="HRQ48" s="134"/>
      <c r="HRR48" s="134"/>
      <c r="HRS48" s="134"/>
      <c r="HRT48" s="134"/>
      <c r="HRU48" s="134"/>
      <c r="HRV48" s="134"/>
      <c r="HRW48" s="134"/>
      <c r="HRX48" s="134"/>
      <c r="HRY48" s="134"/>
      <c r="HRZ48" s="134"/>
      <c r="HSA48" s="134"/>
      <c r="HSB48" s="134"/>
      <c r="HSC48" s="134"/>
      <c r="HSD48" s="134"/>
      <c r="HSE48" s="134"/>
      <c r="HSF48" s="134"/>
      <c r="HSG48" s="134"/>
      <c r="HSH48" s="134"/>
      <c r="HSI48" s="134"/>
      <c r="HSJ48" s="134"/>
      <c r="HSK48" s="134"/>
      <c r="HSL48" s="134"/>
      <c r="HSM48" s="134"/>
      <c r="HSN48" s="134"/>
      <c r="HSO48" s="134"/>
      <c r="HSP48" s="134"/>
      <c r="HSQ48" s="134"/>
      <c r="HSR48" s="134"/>
      <c r="HSS48" s="134"/>
      <c r="HST48" s="134"/>
      <c r="HSU48" s="134"/>
      <c r="HSV48" s="134"/>
      <c r="HSW48" s="134"/>
      <c r="HSX48" s="134"/>
      <c r="HSY48" s="134"/>
      <c r="HSZ48" s="134"/>
      <c r="HTA48" s="134"/>
      <c r="HTB48" s="134"/>
      <c r="HTC48" s="134"/>
      <c r="HTD48" s="134"/>
      <c r="HTE48" s="134"/>
      <c r="HTF48" s="134"/>
      <c r="HTG48" s="134"/>
      <c r="HTH48" s="134"/>
      <c r="HTI48" s="134"/>
      <c r="HTJ48" s="134"/>
      <c r="HTK48" s="134"/>
      <c r="HTL48" s="134"/>
      <c r="HTM48" s="134"/>
      <c r="HTN48" s="134"/>
      <c r="HTO48" s="134"/>
      <c r="HTP48" s="134"/>
      <c r="HTQ48" s="134"/>
      <c r="HTR48" s="134"/>
      <c r="HTS48" s="134"/>
      <c r="HTT48" s="134"/>
      <c r="HTU48" s="134"/>
      <c r="HTV48" s="134"/>
      <c r="HTW48" s="134"/>
      <c r="HTX48" s="134"/>
      <c r="HTY48" s="134"/>
      <c r="HTZ48" s="134"/>
      <c r="HUA48" s="134"/>
      <c r="HUB48" s="134"/>
      <c r="HUC48" s="134"/>
      <c r="HUD48" s="134"/>
      <c r="HUE48" s="134"/>
      <c r="HUF48" s="134"/>
      <c r="HUG48" s="134"/>
      <c r="HUH48" s="134"/>
      <c r="HUI48" s="134"/>
      <c r="HUJ48" s="134"/>
      <c r="HUK48" s="134"/>
      <c r="HUL48" s="134"/>
      <c r="HUM48" s="134"/>
      <c r="HUN48" s="134"/>
      <c r="HUO48" s="134"/>
      <c r="HUP48" s="134"/>
      <c r="HUQ48" s="134"/>
      <c r="HUR48" s="134"/>
      <c r="HUS48" s="134"/>
      <c r="HUT48" s="134"/>
      <c r="HUU48" s="134"/>
      <c r="HUV48" s="134"/>
      <c r="HUW48" s="134"/>
      <c r="HUX48" s="134"/>
      <c r="HUY48" s="134"/>
      <c r="HUZ48" s="134"/>
      <c r="HVA48" s="134"/>
      <c r="HVB48" s="134"/>
      <c r="HVC48" s="134"/>
      <c r="HVD48" s="134"/>
      <c r="HVE48" s="134"/>
      <c r="HVF48" s="134"/>
      <c r="HVG48" s="134"/>
      <c r="HVH48" s="134"/>
      <c r="HVI48" s="134"/>
      <c r="HVJ48" s="134"/>
      <c r="HVK48" s="134"/>
      <c r="HVL48" s="134"/>
      <c r="HVM48" s="134"/>
      <c r="HVN48" s="134"/>
      <c r="HVO48" s="134"/>
      <c r="HVP48" s="134"/>
      <c r="HVQ48" s="134"/>
      <c r="HVR48" s="134"/>
      <c r="HVS48" s="134"/>
      <c r="HVT48" s="134"/>
      <c r="HVU48" s="134"/>
      <c r="HVV48" s="134"/>
      <c r="HVW48" s="134"/>
      <c r="HVX48" s="134"/>
      <c r="HVY48" s="134"/>
      <c r="HVZ48" s="134"/>
      <c r="HWA48" s="134"/>
      <c r="HWB48" s="134"/>
      <c r="HWC48" s="134"/>
      <c r="HWD48" s="134"/>
      <c r="HWE48" s="134"/>
      <c r="HWF48" s="134"/>
      <c r="HWG48" s="134"/>
      <c r="HWH48" s="134"/>
      <c r="HWI48" s="134"/>
      <c r="HWJ48" s="134"/>
      <c r="HWK48" s="134"/>
      <c r="HWL48" s="134"/>
      <c r="HWM48" s="134"/>
      <c r="HWN48" s="134"/>
      <c r="HWO48" s="134"/>
      <c r="HWP48" s="134"/>
      <c r="HWQ48" s="134"/>
      <c r="HWR48" s="134"/>
      <c r="HWS48" s="134"/>
      <c r="HWT48" s="134"/>
      <c r="HWU48" s="134"/>
      <c r="HWV48" s="134"/>
      <c r="HWW48" s="134"/>
      <c r="HWX48" s="134"/>
      <c r="HWY48" s="134"/>
      <c r="HWZ48" s="134"/>
      <c r="HXA48" s="134"/>
      <c r="HXB48" s="134"/>
      <c r="HXC48" s="134"/>
      <c r="HXD48" s="134"/>
      <c r="HXE48" s="134"/>
      <c r="HXF48" s="134"/>
      <c r="HXG48" s="134"/>
      <c r="HXH48" s="134"/>
      <c r="HXI48" s="134"/>
      <c r="HXJ48" s="134"/>
      <c r="HXK48" s="134"/>
      <c r="HXL48" s="134"/>
      <c r="HXM48" s="134"/>
      <c r="HXN48" s="134"/>
      <c r="HXO48" s="134"/>
      <c r="HXP48" s="134"/>
      <c r="HXQ48" s="134"/>
      <c r="HXR48" s="134"/>
      <c r="HXS48" s="134"/>
      <c r="HXT48" s="134"/>
      <c r="HXU48" s="134"/>
      <c r="HXV48" s="134"/>
      <c r="HXW48" s="134"/>
      <c r="HXX48" s="134"/>
      <c r="HXY48" s="134"/>
      <c r="HXZ48" s="134"/>
      <c r="HYA48" s="134"/>
      <c r="HYB48" s="134"/>
      <c r="HYC48" s="134"/>
      <c r="HYD48" s="134"/>
      <c r="HYE48" s="134"/>
      <c r="HYF48" s="134"/>
      <c r="HYG48" s="134"/>
      <c r="HYH48" s="134"/>
      <c r="HYI48" s="134"/>
      <c r="HYJ48" s="134"/>
      <c r="HYK48" s="134"/>
      <c r="HYL48" s="134"/>
      <c r="HYM48" s="134"/>
      <c r="HYN48" s="134"/>
      <c r="HYO48" s="134"/>
      <c r="HYP48" s="134"/>
      <c r="HYQ48" s="134"/>
      <c r="HYR48" s="134"/>
      <c r="HYS48" s="134"/>
      <c r="HYT48" s="134"/>
      <c r="HYU48" s="134"/>
      <c r="HYV48" s="134"/>
      <c r="HYW48" s="134"/>
      <c r="HYX48" s="134"/>
      <c r="HYY48" s="134"/>
      <c r="HYZ48" s="134"/>
      <c r="HZA48" s="134"/>
      <c r="HZB48" s="134"/>
      <c r="HZC48" s="134"/>
      <c r="HZD48" s="134"/>
      <c r="HZE48" s="134"/>
      <c r="HZF48" s="134"/>
      <c r="HZG48" s="134"/>
      <c r="HZH48" s="134"/>
      <c r="HZI48" s="134"/>
      <c r="HZJ48" s="134"/>
      <c r="HZK48" s="134"/>
      <c r="HZL48" s="134"/>
      <c r="HZM48" s="134"/>
      <c r="HZN48" s="134"/>
      <c r="HZO48" s="134"/>
      <c r="HZP48" s="134"/>
      <c r="HZQ48" s="134"/>
      <c r="HZR48" s="134"/>
      <c r="HZS48" s="134"/>
      <c r="HZT48" s="134"/>
      <c r="HZU48" s="134"/>
      <c r="HZV48" s="134"/>
      <c r="HZW48" s="134"/>
      <c r="HZX48" s="134"/>
      <c r="HZY48" s="134"/>
      <c r="HZZ48" s="134"/>
      <c r="IAA48" s="134"/>
      <c r="IAB48" s="134"/>
      <c r="IAC48" s="134"/>
      <c r="IAD48" s="134"/>
      <c r="IAE48" s="134"/>
      <c r="IAF48" s="134"/>
      <c r="IAG48" s="134"/>
      <c r="IAH48" s="134"/>
      <c r="IAI48" s="134"/>
      <c r="IAJ48" s="134"/>
      <c r="IAK48" s="134"/>
      <c r="IAL48" s="134"/>
      <c r="IAM48" s="134"/>
      <c r="IAN48" s="134"/>
      <c r="IAO48" s="134"/>
      <c r="IAP48" s="134"/>
      <c r="IAQ48" s="134"/>
      <c r="IAR48" s="134"/>
      <c r="IAS48" s="134"/>
      <c r="IAT48" s="134"/>
      <c r="IAU48" s="134"/>
      <c r="IAV48" s="134"/>
      <c r="IAW48" s="134"/>
      <c r="IAX48" s="134"/>
      <c r="IAY48" s="134"/>
      <c r="IAZ48" s="134"/>
      <c r="IBA48" s="134"/>
      <c r="IBB48" s="134"/>
      <c r="IBC48" s="134"/>
      <c r="IBD48" s="134"/>
      <c r="IBE48" s="134"/>
      <c r="IBF48" s="134"/>
      <c r="IBG48" s="134"/>
      <c r="IBH48" s="134"/>
      <c r="IBI48" s="134"/>
      <c r="IBJ48" s="134"/>
      <c r="IBK48" s="134"/>
      <c r="IBL48" s="134"/>
      <c r="IBM48" s="134"/>
      <c r="IBN48" s="134"/>
      <c r="IBO48" s="134"/>
      <c r="IBP48" s="134"/>
      <c r="IBQ48" s="134"/>
      <c r="IBR48" s="134"/>
      <c r="IBS48" s="134"/>
      <c r="IBT48" s="134"/>
      <c r="IBU48" s="134"/>
      <c r="IBV48" s="134"/>
      <c r="IBW48" s="134"/>
      <c r="IBX48" s="134"/>
      <c r="IBY48" s="134"/>
      <c r="IBZ48" s="134"/>
      <c r="ICA48" s="134"/>
      <c r="ICB48" s="134"/>
      <c r="ICC48" s="134"/>
      <c r="ICD48" s="134"/>
      <c r="ICE48" s="134"/>
      <c r="ICF48" s="134"/>
      <c r="ICG48" s="134"/>
      <c r="ICH48" s="134"/>
      <c r="ICI48" s="134"/>
      <c r="ICJ48" s="134"/>
      <c r="ICK48" s="134"/>
      <c r="ICL48" s="134"/>
      <c r="ICM48" s="134"/>
      <c r="ICN48" s="134"/>
      <c r="ICO48" s="134"/>
      <c r="ICP48" s="134"/>
      <c r="ICQ48" s="134"/>
      <c r="ICR48" s="134"/>
      <c r="ICS48" s="134"/>
      <c r="ICT48" s="134"/>
      <c r="ICU48" s="134"/>
      <c r="ICV48" s="134"/>
      <c r="ICW48" s="134"/>
      <c r="ICX48" s="134"/>
      <c r="ICY48" s="134"/>
      <c r="ICZ48" s="134"/>
      <c r="IDA48" s="134"/>
      <c r="IDB48" s="134"/>
      <c r="IDC48" s="134"/>
      <c r="IDD48" s="134"/>
      <c r="IDE48" s="134"/>
      <c r="IDF48" s="134"/>
      <c r="IDG48" s="134"/>
      <c r="IDH48" s="134"/>
      <c r="IDI48" s="134"/>
      <c r="IDJ48" s="134"/>
      <c r="IDK48" s="134"/>
      <c r="IDL48" s="134"/>
      <c r="IDM48" s="134"/>
      <c r="IDN48" s="134"/>
      <c r="IDO48" s="134"/>
      <c r="IDP48" s="134"/>
      <c r="IDQ48" s="134"/>
      <c r="IDR48" s="134"/>
      <c r="IDS48" s="134"/>
      <c r="IDT48" s="134"/>
      <c r="IDU48" s="134"/>
      <c r="IDV48" s="134"/>
      <c r="IDW48" s="134"/>
      <c r="IDX48" s="134"/>
      <c r="IDY48" s="134"/>
      <c r="IDZ48" s="134"/>
      <c r="IEA48" s="134"/>
      <c r="IEB48" s="134"/>
      <c r="IEC48" s="134"/>
      <c r="IED48" s="134"/>
      <c r="IEE48" s="134"/>
      <c r="IEF48" s="134"/>
      <c r="IEG48" s="134"/>
      <c r="IEH48" s="134"/>
      <c r="IEI48" s="134"/>
      <c r="IEJ48" s="134"/>
      <c r="IEK48" s="134"/>
      <c r="IEL48" s="134"/>
      <c r="IEM48" s="134"/>
      <c r="IEN48" s="134"/>
      <c r="IEO48" s="134"/>
      <c r="IEP48" s="134"/>
      <c r="IEQ48" s="134"/>
      <c r="IER48" s="134"/>
      <c r="IES48" s="134"/>
      <c r="IET48" s="134"/>
      <c r="IEU48" s="134"/>
      <c r="IEV48" s="134"/>
      <c r="IEW48" s="134"/>
      <c r="IEX48" s="134"/>
      <c r="IEY48" s="134"/>
      <c r="IEZ48" s="134"/>
      <c r="IFA48" s="134"/>
      <c r="IFB48" s="134"/>
      <c r="IFC48" s="134"/>
      <c r="IFD48" s="134"/>
      <c r="IFE48" s="134"/>
      <c r="IFF48" s="134"/>
      <c r="IFG48" s="134"/>
      <c r="IFH48" s="134"/>
      <c r="IFI48" s="134"/>
      <c r="IFJ48" s="134"/>
      <c r="IFK48" s="134"/>
      <c r="IFL48" s="134"/>
      <c r="IFM48" s="134"/>
      <c r="IFN48" s="134"/>
      <c r="IFO48" s="134"/>
      <c r="IFP48" s="134"/>
      <c r="IFQ48" s="134"/>
      <c r="IFR48" s="134"/>
      <c r="IFS48" s="134"/>
      <c r="IFT48" s="134"/>
      <c r="IFU48" s="134"/>
      <c r="IFV48" s="134"/>
      <c r="IFW48" s="134"/>
      <c r="IFX48" s="134"/>
      <c r="IFY48" s="134"/>
      <c r="IFZ48" s="134"/>
      <c r="IGA48" s="134"/>
      <c r="IGB48" s="134"/>
      <c r="IGC48" s="134"/>
      <c r="IGD48" s="134"/>
      <c r="IGE48" s="134"/>
      <c r="IGF48" s="134"/>
      <c r="IGG48" s="134"/>
      <c r="IGH48" s="134"/>
      <c r="IGI48" s="134"/>
      <c r="IGJ48" s="134"/>
      <c r="IGK48" s="134"/>
      <c r="IGL48" s="134"/>
      <c r="IGM48" s="134"/>
      <c r="IGN48" s="134"/>
      <c r="IGO48" s="134"/>
      <c r="IGP48" s="134"/>
      <c r="IGQ48" s="134"/>
      <c r="IGR48" s="134"/>
      <c r="IGS48" s="134"/>
      <c r="IGT48" s="134"/>
      <c r="IGU48" s="134"/>
      <c r="IGV48" s="134"/>
      <c r="IGW48" s="134"/>
      <c r="IGX48" s="134"/>
      <c r="IGY48" s="134"/>
      <c r="IGZ48" s="134"/>
      <c r="IHA48" s="134"/>
      <c r="IHB48" s="134"/>
      <c r="IHC48" s="134"/>
      <c r="IHD48" s="134"/>
      <c r="IHE48" s="134"/>
      <c r="IHF48" s="134"/>
      <c r="IHG48" s="134"/>
      <c r="IHH48" s="134"/>
      <c r="IHI48" s="134"/>
      <c r="IHJ48" s="134"/>
      <c r="IHK48" s="134"/>
      <c r="IHL48" s="134"/>
      <c r="IHM48" s="134"/>
      <c r="IHN48" s="134"/>
      <c r="IHO48" s="134"/>
      <c r="IHP48" s="134"/>
      <c r="IHQ48" s="134"/>
      <c r="IHR48" s="134"/>
      <c r="IHS48" s="134"/>
      <c r="IHT48" s="134"/>
      <c r="IHU48" s="134"/>
      <c r="IHV48" s="134"/>
      <c r="IHW48" s="134"/>
      <c r="IHX48" s="134"/>
      <c r="IHY48" s="134"/>
      <c r="IHZ48" s="134"/>
      <c r="IIA48" s="134"/>
      <c r="IIB48" s="134"/>
      <c r="IIC48" s="134"/>
      <c r="IID48" s="134"/>
      <c r="IIE48" s="134"/>
      <c r="IIF48" s="134"/>
      <c r="IIG48" s="134"/>
      <c r="IIH48" s="134"/>
      <c r="III48" s="134"/>
      <c r="IIJ48" s="134"/>
      <c r="IIK48" s="134"/>
      <c r="IIL48" s="134"/>
      <c r="IIM48" s="134"/>
      <c r="IIN48" s="134"/>
      <c r="IIO48" s="134"/>
      <c r="IIP48" s="134"/>
      <c r="IIQ48" s="134"/>
      <c r="IIR48" s="134"/>
      <c r="IIS48" s="134"/>
      <c r="IIT48" s="134"/>
      <c r="IIU48" s="134"/>
      <c r="IIV48" s="134"/>
      <c r="IIW48" s="134"/>
      <c r="IIX48" s="134"/>
      <c r="IIY48" s="134"/>
      <c r="IIZ48" s="134"/>
      <c r="IJA48" s="134"/>
      <c r="IJB48" s="134"/>
      <c r="IJC48" s="134"/>
      <c r="IJD48" s="134"/>
      <c r="IJE48" s="134"/>
      <c r="IJF48" s="134"/>
      <c r="IJG48" s="134"/>
      <c r="IJH48" s="134"/>
      <c r="IJI48" s="134"/>
      <c r="IJJ48" s="134"/>
      <c r="IJK48" s="134"/>
      <c r="IJL48" s="134"/>
      <c r="IJM48" s="134"/>
      <c r="IJN48" s="134"/>
      <c r="IJO48" s="134"/>
      <c r="IJP48" s="134"/>
      <c r="IJQ48" s="134"/>
      <c r="IJR48" s="134"/>
      <c r="IJS48" s="134"/>
      <c r="IJT48" s="134"/>
      <c r="IJU48" s="134"/>
      <c r="IJV48" s="134"/>
      <c r="IJW48" s="134"/>
      <c r="IJX48" s="134"/>
      <c r="IJY48" s="134"/>
      <c r="IJZ48" s="134"/>
      <c r="IKA48" s="134"/>
      <c r="IKB48" s="134"/>
      <c r="IKC48" s="134"/>
      <c r="IKD48" s="134"/>
      <c r="IKE48" s="134"/>
      <c r="IKF48" s="134"/>
      <c r="IKG48" s="134"/>
      <c r="IKH48" s="134"/>
      <c r="IKI48" s="134"/>
      <c r="IKJ48" s="134"/>
      <c r="IKK48" s="134"/>
      <c r="IKL48" s="134"/>
      <c r="IKM48" s="134"/>
      <c r="IKN48" s="134"/>
      <c r="IKO48" s="134"/>
      <c r="IKP48" s="134"/>
      <c r="IKQ48" s="134"/>
      <c r="IKR48" s="134"/>
      <c r="IKS48" s="134"/>
      <c r="IKT48" s="134"/>
      <c r="IKU48" s="134"/>
      <c r="IKV48" s="134"/>
      <c r="IKW48" s="134"/>
      <c r="IKX48" s="134"/>
      <c r="IKY48" s="134"/>
      <c r="IKZ48" s="134"/>
      <c r="ILA48" s="134"/>
      <c r="ILB48" s="134"/>
      <c r="ILC48" s="134"/>
      <c r="ILD48" s="134"/>
      <c r="ILE48" s="134"/>
      <c r="ILF48" s="134"/>
      <c r="ILG48" s="134"/>
      <c r="ILH48" s="134"/>
      <c r="ILI48" s="134"/>
      <c r="ILJ48" s="134"/>
      <c r="ILK48" s="134"/>
      <c r="ILL48" s="134"/>
      <c r="ILM48" s="134"/>
      <c r="ILN48" s="134"/>
      <c r="ILO48" s="134"/>
      <c r="ILP48" s="134"/>
      <c r="ILQ48" s="134"/>
      <c r="ILR48" s="134"/>
      <c r="ILS48" s="134"/>
      <c r="ILT48" s="134"/>
      <c r="ILU48" s="134"/>
      <c r="ILV48" s="134"/>
      <c r="ILW48" s="134"/>
      <c r="ILX48" s="134"/>
      <c r="ILY48" s="134"/>
      <c r="ILZ48" s="134"/>
      <c r="IMA48" s="134"/>
      <c r="IMB48" s="134"/>
      <c r="IMC48" s="134"/>
      <c r="IMD48" s="134"/>
      <c r="IME48" s="134"/>
      <c r="IMF48" s="134"/>
      <c r="IMG48" s="134"/>
      <c r="IMH48" s="134"/>
      <c r="IMI48" s="134"/>
      <c r="IMJ48" s="134"/>
      <c r="IMK48" s="134"/>
      <c r="IML48" s="134"/>
      <c r="IMM48" s="134"/>
      <c r="IMN48" s="134"/>
      <c r="IMO48" s="134"/>
      <c r="IMP48" s="134"/>
      <c r="IMQ48" s="134"/>
      <c r="IMR48" s="134"/>
      <c r="IMS48" s="134"/>
      <c r="IMT48" s="134"/>
      <c r="IMU48" s="134"/>
      <c r="IMV48" s="134"/>
      <c r="IMW48" s="134"/>
      <c r="IMX48" s="134"/>
      <c r="IMY48" s="134"/>
      <c r="IMZ48" s="134"/>
      <c r="INA48" s="134"/>
      <c r="INB48" s="134"/>
      <c r="INC48" s="134"/>
      <c r="IND48" s="134"/>
      <c r="INE48" s="134"/>
      <c r="INF48" s="134"/>
      <c r="ING48" s="134"/>
      <c r="INH48" s="134"/>
      <c r="INI48" s="134"/>
      <c r="INJ48" s="134"/>
      <c r="INK48" s="134"/>
      <c r="INL48" s="134"/>
      <c r="INM48" s="134"/>
      <c r="INN48" s="134"/>
      <c r="INO48" s="134"/>
      <c r="INP48" s="134"/>
      <c r="INQ48" s="134"/>
      <c r="INR48" s="134"/>
      <c r="INS48" s="134"/>
      <c r="INT48" s="134"/>
      <c r="INU48" s="134"/>
      <c r="INV48" s="134"/>
      <c r="INW48" s="134"/>
      <c r="INX48" s="134"/>
      <c r="INY48" s="134"/>
      <c r="INZ48" s="134"/>
      <c r="IOA48" s="134"/>
      <c r="IOB48" s="134"/>
      <c r="IOC48" s="134"/>
      <c r="IOD48" s="134"/>
      <c r="IOE48" s="134"/>
      <c r="IOF48" s="134"/>
      <c r="IOG48" s="134"/>
      <c r="IOH48" s="134"/>
      <c r="IOI48" s="134"/>
      <c r="IOJ48" s="134"/>
      <c r="IOK48" s="134"/>
      <c r="IOL48" s="134"/>
      <c r="IOM48" s="134"/>
      <c r="ION48" s="134"/>
      <c r="IOO48" s="134"/>
      <c r="IOP48" s="134"/>
      <c r="IOQ48" s="134"/>
      <c r="IOR48" s="134"/>
      <c r="IOS48" s="134"/>
      <c r="IOT48" s="134"/>
      <c r="IOU48" s="134"/>
      <c r="IOV48" s="134"/>
      <c r="IOW48" s="134"/>
      <c r="IOX48" s="134"/>
      <c r="IOY48" s="134"/>
      <c r="IOZ48" s="134"/>
      <c r="IPA48" s="134"/>
      <c r="IPB48" s="134"/>
      <c r="IPC48" s="134"/>
      <c r="IPD48" s="134"/>
      <c r="IPE48" s="134"/>
      <c r="IPF48" s="134"/>
      <c r="IPG48" s="134"/>
      <c r="IPH48" s="134"/>
      <c r="IPI48" s="134"/>
      <c r="IPJ48" s="134"/>
      <c r="IPK48" s="134"/>
      <c r="IPL48" s="134"/>
      <c r="IPM48" s="134"/>
      <c r="IPN48" s="134"/>
      <c r="IPO48" s="134"/>
      <c r="IPP48" s="134"/>
      <c r="IPQ48" s="134"/>
      <c r="IPR48" s="134"/>
      <c r="IPS48" s="134"/>
      <c r="IPT48" s="134"/>
      <c r="IPU48" s="134"/>
      <c r="IPV48" s="134"/>
      <c r="IPW48" s="134"/>
      <c r="IPX48" s="134"/>
      <c r="IPY48" s="134"/>
      <c r="IPZ48" s="134"/>
      <c r="IQA48" s="134"/>
      <c r="IQB48" s="134"/>
      <c r="IQC48" s="134"/>
      <c r="IQD48" s="134"/>
      <c r="IQE48" s="134"/>
      <c r="IQF48" s="134"/>
      <c r="IQG48" s="134"/>
      <c r="IQH48" s="134"/>
      <c r="IQI48" s="134"/>
      <c r="IQJ48" s="134"/>
      <c r="IQK48" s="134"/>
      <c r="IQL48" s="134"/>
      <c r="IQM48" s="134"/>
      <c r="IQN48" s="134"/>
      <c r="IQO48" s="134"/>
      <c r="IQP48" s="134"/>
      <c r="IQQ48" s="134"/>
      <c r="IQR48" s="134"/>
      <c r="IQS48" s="134"/>
      <c r="IQT48" s="134"/>
      <c r="IQU48" s="134"/>
      <c r="IQV48" s="134"/>
      <c r="IQW48" s="134"/>
      <c r="IQX48" s="134"/>
      <c r="IQY48" s="134"/>
      <c r="IQZ48" s="134"/>
      <c r="IRA48" s="134"/>
      <c r="IRB48" s="134"/>
      <c r="IRC48" s="134"/>
      <c r="IRD48" s="134"/>
      <c r="IRE48" s="134"/>
      <c r="IRF48" s="134"/>
      <c r="IRG48" s="134"/>
      <c r="IRH48" s="134"/>
      <c r="IRI48" s="134"/>
      <c r="IRJ48" s="134"/>
      <c r="IRK48" s="134"/>
      <c r="IRL48" s="134"/>
      <c r="IRM48" s="134"/>
      <c r="IRN48" s="134"/>
      <c r="IRO48" s="134"/>
      <c r="IRP48" s="134"/>
      <c r="IRQ48" s="134"/>
      <c r="IRR48" s="134"/>
      <c r="IRS48" s="134"/>
      <c r="IRT48" s="134"/>
      <c r="IRU48" s="134"/>
      <c r="IRV48" s="134"/>
      <c r="IRW48" s="134"/>
      <c r="IRX48" s="134"/>
      <c r="IRY48" s="134"/>
      <c r="IRZ48" s="134"/>
      <c r="ISA48" s="134"/>
      <c r="ISB48" s="134"/>
      <c r="ISC48" s="134"/>
      <c r="ISD48" s="134"/>
      <c r="ISE48" s="134"/>
      <c r="ISF48" s="134"/>
      <c r="ISG48" s="134"/>
      <c r="ISH48" s="134"/>
      <c r="ISI48" s="134"/>
      <c r="ISJ48" s="134"/>
      <c r="ISK48" s="134"/>
      <c r="ISL48" s="134"/>
      <c r="ISM48" s="134"/>
      <c r="ISN48" s="134"/>
      <c r="ISO48" s="134"/>
      <c r="ISP48" s="134"/>
      <c r="ISQ48" s="134"/>
      <c r="ISR48" s="134"/>
      <c r="ISS48" s="134"/>
      <c r="IST48" s="134"/>
      <c r="ISU48" s="134"/>
      <c r="ISV48" s="134"/>
      <c r="ISW48" s="134"/>
      <c r="ISX48" s="134"/>
      <c r="ISY48" s="134"/>
      <c r="ISZ48" s="134"/>
      <c r="ITA48" s="134"/>
      <c r="ITB48" s="134"/>
      <c r="ITC48" s="134"/>
      <c r="ITD48" s="134"/>
      <c r="ITE48" s="134"/>
      <c r="ITF48" s="134"/>
      <c r="ITG48" s="134"/>
      <c r="ITH48" s="134"/>
      <c r="ITI48" s="134"/>
      <c r="ITJ48" s="134"/>
      <c r="ITK48" s="134"/>
      <c r="ITL48" s="134"/>
      <c r="ITM48" s="134"/>
      <c r="ITN48" s="134"/>
      <c r="ITO48" s="134"/>
      <c r="ITP48" s="134"/>
      <c r="ITQ48" s="134"/>
      <c r="ITR48" s="134"/>
      <c r="ITS48" s="134"/>
      <c r="ITT48" s="134"/>
      <c r="ITU48" s="134"/>
      <c r="ITV48" s="134"/>
      <c r="ITW48" s="134"/>
      <c r="ITX48" s="134"/>
      <c r="ITY48" s="134"/>
      <c r="ITZ48" s="134"/>
      <c r="IUA48" s="134"/>
      <c r="IUB48" s="134"/>
      <c r="IUC48" s="134"/>
      <c r="IUD48" s="134"/>
      <c r="IUE48" s="134"/>
      <c r="IUF48" s="134"/>
      <c r="IUG48" s="134"/>
      <c r="IUH48" s="134"/>
      <c r="IUI48" s="134"/>
      <c r="IUJ48" s="134"/>
      <c r="IUK48" s="134"/>
      <c r="IUL48" s="134"/>
      <c r="IUM48" s="134"/>
      <c r="IUN48" s="134"/>
      <c r="IUO48" s="134"/>
      <c r="IUP48" s="134"/>
      <c r="IUQ48" s="134"/>
      <c r="IUR48" s="134"/>
      <c r="IUS48" s="134"/>
      <c r="IUT48" s="134"/>
      <c r="IUU48" s="134"/>
      <c r="IUV48" s="134"/>
      <c r="IUW48" s="134"/>
      <c r="IUX48" s="134"/>
      <c r="IUY48" s="134"/>
      <c r="IUZ48" s="134"/>
      <c r="IVA48" s="134"/>
      <c r="IVB48" s="134"/>
      <c r="IVC48" s="134"/>
      <c r="IVD48" s="134"/>
      <c r="IVE48" s="134"/>
      <c r="IVF48" s="134"/>
      <c r="IVG48" s="134"/>
      <c r="IVH48" s="134"/>
      <c r="IVI48" s="134"/>
      <c r="IVJ48" s="134"/>
      <c r="IVK48" s="134"/>
      <c r="IVL48" s="134"/>
      <c r="IVM48" s="134"/>
      <c r="IVN48" s="134"/>
      <c r="IVO48" s="134"/>
      <c r="IVP48" s="134"/>
      <c r="IVQ48" s="134"/>
      <c r="IVR48" s="134"/>
      <c r="IVS48" s="134"/>
      <c r="IVT48" s="134"/>
      <c r="IVU48" s="134"/>
      <c r="IVV48" s="134"/>
      <c r="IVW48" s="134"/>
      <c r="IVX48" s="134"/>
      <c r="IVY48" s="134"/>
      <c r="IVZ48" s="134"/>
      <c r="IWA48" s="134"/>
      <c r="IWB48" s="134"/>
      <c r="IWC48" s="134"/>
      <c r="IWD48" s="134"/>
      <c r="IWE48" s="134"/>
      <c r="IWF48" s="134"/>
      <c r="IWG48" s="134"/>
      <c r="IWH48" s="134"/>
      <c r="IWI48" s="134"/>
      <c r="IWJ48" s="134"/>
      <c r="IWK48" s="134"/>
      <c r="IWL48" s="134"/>
      <c r="IWM48" s="134"/>
      <c r="IWN48" s="134"/>
      <c r="IWO48" s="134"/>
      <c r="IWP48" s="134"/>
      <c r="IWQ48" s="134"/>
      <c r="IWR48" s="134"/>
      <c r="IWS48" s="134"/>
      <c r="IWT48" s="134"/>
      <c r="IWU48" s="134"/>
      <c r="IWV48" s="134"/>
      <c r="IWW48" s="134"/>
      <c r="IWX48" s="134"/>
      <c r="IWY48" s="134"/>
      <c r="IWZ48" s="134"/>
      <c r="IXA48" s="134"/>
      <c r="IXB48" s="134"/>
      <c r="IXC48" s="134"/>
      <c r="IXD48" s="134"/>
      <c r="IXE48" s="134"/>
      <c r="IXF48" s="134"/>
      <c r="IXG48" s="134"/>
      <c r="IXH48" s="134"/>
      <c r="IXI48" s="134"/>
      <c r="IXJ48" s="134"/>
      <c r="IXK48" s="134"/>
      <c r="IXL48" s="134"/>
      <c r="IXM48" s="134"/>
      <c r="IXN48" s="134"/>
      <c r="IXO48" s="134"/>
      <c r="IXP48" s="134"/>
      <c r="IXQ48" s="134"/>
      <c r="IXR48" s="134"/>
      <c r="IXS48" s="134"/>
      <c r="IXT48" s="134"/>
      <c r="IXU48" s="134"/>
      <c r="IXV48" s="134"/>
      <c r="IXW48" s="134"/>
      <c r="IXX48" s="134"/>
      <c r="IXY48" s="134"/>
      <c r="IXZ48" s="134"/>
      <c r="IYA48" s="134"/>
      <c r="IYB48" s="134"/>
      <c r="IYC48" s="134"/>
      <c r="IYD48" s="134"/>
      <c r="IYE48" s="134"/>
      <c r="IYF48" s="134"/>
      <c r="IYG48" s="134"/>
      <c r="IYH48" s="134"/>
      <c r="IYI48" s="134"/>
      <c r="IYJ48" s="134"/>
      <c r="IYK48" s="134"/>
      <c r="IYL48" s="134"/>
      <c r="IYM48" s="134"/>
      <c r="IYN48" s="134"/>
      <c r="IYO48" s="134"/>
      <c r="IYP48" s="134"/>
      <c r="IYQ48" s="134"/>
      <c r="IYR48" s="134"/>
      <c r="IYS48" s="134"/>
      <c r="IYT48" s="134"/>
      <c r="IYU48" s="134"/>
      <c r="IYV48" s="134"/>
      <c r="IYW48" s="134"/>
      <c r="IYX48" s="134"/>
      <c r="IYY48" s="134"/>
      <c r="IYZ48" s="134"/>
      <c r="IZA48" s="134"/>
      <c r="IZB48" s="134"/>
      <c r="IZC48" s="134"/>
      <c r="IZD48" s="134"/>
      <c r="IZE48" s="134"/>
      <c r="IZF48" s="134"/>
      <c r="IZG48" s="134"/>
      <c r="IZH48" s="134"/>
      <c r="IZI48" s="134"/>
      <c r="IZJ48" s="134"/>
      <c r="IZK48" s="134"/>
      <c r="IZL48" s="134"/>
      <c r="IZM48" s="134"/>
      <c r="IZN48" s="134"/>
      <c r="IZO48" s="134"/>
      <c r="IZP48" s="134"/>
      <c r="IZQ48" s="134"/>
      <c r="IZR48" s="134"/>
      <c r="IZS48" s="134"/>
      <c r="IZT48" s="134"/>
      <c r="IZU48" s="134"/>
      <c r="IZV48" s="134"/>
      <c r="IZW48" s="134"/>
      <c r="IZX48" s="134"/>
      <c r="IZY48" s="134"/>
      <c r="IZZ48" s="134"/>
      <c r="JAA48" s="134"/>
      <c r="JAB48" s="134"/>
      <c r="JAC48" s="134"/>
      <c r="JAD48" s="134"/>
      <c r="JAE48" s="134"/>
      <c r="JAF48" s="134"/>
      <c r="JAG48" s="134"/>
      <c r="JAH48" s="134"/>
      <c r="JAI48" s="134"/>
      <c r="JAJ48" s="134"/>
      <c r="JAK48" s="134"/>
      <c r="JAL48" s="134"/>
      <c r="JAM48" s="134"/>
      <c r="JAN48" s="134"/>
      <c r="JAO48" s="134"/>
      <c r="JAP48" s="134"/>
      <c r="JAQ48" s="134"/>
      <c r="JAR48" s="134"/>
      <c r="JAS48" s="134"/>
      <c r="JAT48" s="134"/>
      <c r="JAU48" s="134"/>
      <c r="JAV48" s="134"/>
      <c r="JAW48" s="134"/>
      <c r="JAX48" s="134"/>
      <c r="JAY48" s="134"/>
      <c r="JAZ48" s="134"/>
      <c r="JBA48" s="134"/>
      <c r="JBB48" s="134"/>
      <c r="JBC48" s="134"/>
      <c r="JBD48" s="134"/>
      <c r="JBE48" s="134"/>
      <c r="JBF48" s="134"/>
      <c r="JBG48" s="134"/>
      <c r="JBH48" s="134"/>
      <c r="JBI48" s="134"/>
      <c r="JBJ48" s="134"/>
      <c r="JBK48" s="134"/>
      <c r="JBL48" s="134"/>
      <c r="JBM48" s="134"/>
      <c r="JBN48" s="134"/>
      <c r="JBO48" s="134"/>
      <c r="JBP48" s="134"/>
      <c r="JBQ48" s="134"/>
      <c r="JBR48" s="134"/>
      <c r="JBS48" s="134"/>
      <c r="JBT48" s="134"/>
      <c r="JBU48" s="134"/>
      <c r="JBV48" s="134"/>
      <c r="JBW48" s="134"/>
      <c r="JBX48" s="134"/>
      <c r="JBY48" s="134"/>
      <c r="JBZ48" s="134"/>
      <c r="JCA48" s="134"/>
      <c r="JCB48" s="134"/>
      <c r="JCC48" s="134"/>
      <c r="JCD48" s="134"/>
      <c r="JCE48" s="134"/>
      <c r="JCF48" s="134"/>
      <c r="JCG48" s="134"/>
      <c r="JCH48" s="134"/>
      <c r="JCI48" s="134"/>
      <c r="JCJ48" s="134"/>
      <c r="JCK48" s="134"/>
      <c r="JCL48" s="134"/>
      <c r="JCM48" s="134"/>
      <c r="JCN48" s="134"/>
      <c r="JCO48" s="134"/>
      <c r="JCP48" s="134"/>
      <c r="JCQ48" s="134"/>
      <c r="JCR48" s="134"/>
      <c r="JCS48" s="134"/>
      <c r="JCT48" s="134"/>
      <c r="JCU48" s="134"/>
      <c r="JCV48" s="134"/>
      <c r="JCW48" s="134"/>
      <c r="JCX48" s="134"/>
      <c r="JCY48" s="134"/>
      <c r="JCZ48" s="134"/>
      <c r="JDA48" s="134"/>
      <c r="JDB48" s="134"/>
      <c r="JDC48" s="134"/>
      <c r="JDD48" s="134"/>
      <c r="JDE48" s="134"/>
      <c r="JDF48" s="134"/>
      <c r="JDG48" s="134"/>
      <c r="JDH48" s="134"/>
      <c r="JDI48" s="134"/>
      <c r="JDJ48" s="134"/>
      <c r="JDK48" s="134"/>
      <c r="JDL48" s="134"/>
      <c r="JDM48" s="134"/>
      <c r="JDN48" s="134"/>
      <c r="JDO48" s="134"/>
      <c r="JDP48" s="134"/>
      <c r="JDQ48" s="134"/>
      <c r="JDR48" s="134"/>
      <c r="JDS48" s="134"/>
      <c r="JDT48" s="134"/>
      <c r="JDU48" s="134"/>
      <c r="JDV48" s="134"/>
      <c r="JDW48" s="134"/>
      <c r="JDX48" s="134"/>
      <c r="JDY48" s="134"/>
      <c r="JDZ48" s="134"/>
      <c r="JEA48" s="134"/>
      <c r="JEB48" s="134"/>
      <c r="JEC48" s="134"/>
      <c r="JED48" s="134"/>
      <c r="JEE48" s="134"/>
      <c r="JEF48" s="134"/>
      <c r="JEG48" s="134"/>
      <c r="JEH48" s="134"/>
      <c r="JEI48" s="134"/>
      <c r="JEJ48" s="134"/>
      <c r="JEK48" s="134"/>
      <c r="JEL48" s="134"/>
      <c r="JEM48" s="134"/>
      <c r="JEN48" s="134"/>
      <c r="JEO48" s="134"/>
      <c r="JEP48" s="134"/>
      <c r="JEQ48" s="134"/>
      <c r="JER48" s="134"/>
      <c r="JES48" s="134"/>
      <c r="JET48" s="134"/>
      <c r="JEU48" s="134"/>
      <c r="JEV48" s="134"/>
      <c r="JEW48" s="134"/>
      <c r="JEX48" s="134"/>
      <c r="JEY48" s="134"/>
      <c r="JEZ48" s="134"/>
      <c r="JFA48" s="134"/>
      <c r="JFB48" s="134"/>
      <c r="JFC48" s="134"/>
      <c r="JFD48" s="134"/>
      <c r="JFE48" s="134"/>
      <c r="JFF48" s="134"/>
      <c r="JFG48" s="134"/>
      <c r="JFH48" s="134"/>
      <c r="JFI48" s="134"/>
      <c r="JFJ48" s="134"/>
      <c r="JFK48" s="134"/>
      <c r="JFL48" s="134"/>
      <c r="JFM48" s="134"/>
      <c r="JFN48" s="134"/>
      <c r="JFO48" s="134"/>
      <c r="JFP48" s="134"/>
      <c r="JFQ48" s="134"/>
      <c r="JFR48" s="134"/>
      <c r="JFS48" s="134"/>
      <c r="JFT48" s="134"/>
      <c r="JFU48" s="134"/>
      <c r="JFV48" s="134"/>
      <c r="JFW48" s="134"/>
      <c r="JFX48" s="134"/>
      <c r="JFY48" s="134"/>
      <c r="JFZ48" s="134"/>
      <c r="JGA48" s="134"/>
      <c r="JGB48" s="134"/>
      <c r="JGC48" s="134"/>
      <c r="JGD48" s="134"/>
      <c r="JGE48" s="134"/>
      <c r="JGF48" s="134"/>
      <c r="JGG48" s="134"/>
      <c r="JGH48" s="134"/>
      <c r="JGI48" s="134"/>
      <c r="JGJ48" s="134"/>
      <c r="JGK48" s="134"/>
      <c r="JGL48" s="134"/>
      <c r="JGM48" s="134"/>
      <c r="JGN48" s="134"/>
      <c r="JGO48" s="134"/>
      <c r="JGP48" s="134"/>
      <c r="JGQ48" s="134"/>
      <c r="JGR48" s="134"/>
      <c r="JGS48" s="134"/>
      <c r="JGT48" s="134"/>
      <c r="JGU48" s="134"/>
      <c r="JGV48" s="134"/>
      <c r="JGW48" s="134"/>
      <c r="JGX48" s="134"/>
      <c r="JGY48" s="134"/>
      <c r="JGZ48" s="134"/>
      <c r="JHA48" s="134"/>
      <c r="JHB48" s="134"/>
      <c r="JHC48" s="134"/>
      <c r="JHD48" s="134"/>
      <c r="JHE48" s="134"/>
      <c r="JHF48" s="134"/>
      <c r="JHG48" s="134"/>
      <c r="JHH48" s="134"/>
      <c r="JHI48" s="134"/>
      <c r="JHJ48" s="134"/>
      <c r="JHK48" s="134"/>
      <c r="JHL48" s="134"/>
      <c r="JHM48" s="134"/>
      <c r="JHN48" s="134"/>
      <c r="JHO48" s="134"/>
      <c r="JHP48" s="134"/>
      <c r="JHQ48" s="134"/>
      <c r="JHR48" s="134"/>
      <c r="JHS48" s="134"/>
      <c r="JHT48" s="134"/>
      <c r="JHU48" s="134"/>
      <c r="JHV48" s="134"/>
      <c r="JHW48" s="134"/>
      <c r="JHX48" s="134"/>
      <c r="JHY48" s="134"/>
      <c r="JHZ48" s="134"/>
      <c r="JIA48" s="134"/>
      <c r="JIB48" s="134"/>
      <c r="JIC48" s="134"/>
      <c r="JID48" s="134"/>
      <c r="JIE48" s="134"/>
      <c r="JIF48" s="134"/>
      <c r="JIG48" s="134"/>
      <c r="JIH48" s="134"/>
      <c r="JII48" s="134"/>
      <c r="JIJ48" s="134"/>
      <c r="JIK48" s="134"/>
      <c r="JIL48" s="134"/>
      <c r="JIM48" s="134"/>
      <c r="JIN48" s="134"/>
      <c r="JIO48" s="134"/>
      <c r="JIP48" s="134"/>
      <c r="JIQ48" s="134"/>
      <c r="JIR48" s="134"/>
      <c r="JIS48" s="134"/>
      <c r="JIT48" s="134"/>
      <c r="JIU48" s="134"/>
      <c r="JIV48" s="134"/>
      <c r="JIW48" s="134"/>
      <c r="JIX48" s="134"/>
      <c r="JIY48" s="134"/>
      <c r="JIZ48" s="134"/>
      <c r="JJA48" s="134"/>
      <c r="JJB48" s="134"/>
      <c r="JJC48" s="134"/>
      <c r="JJD48" s="134"/>
      <c r="JJE48" s="134"/>
      <c r="JJF48" s="134"/>
      <c r="JJG48" s="134"/>
      <c r="JJH48" s="134"/>
      <c r="JJI48" s="134"/>
      <c r="JJJ48" s="134"/>
      <c r="JJK48" s="134"/>
      <c r="JJL48" s="134"/>
      <c r="JJM48" s="134"/>
      <c r="JJN48" s="134"/>
      <c r="JJO48" s="134"/>
      <c r="JJP48" s="134"/>
      <c r="JJQ48" s="134"/>
      <c r="JJR48" s="134"/>
      <c r="JJS48" s="134"/>
      <c r="JJT48" s="134"/>
      <c r="JJU48" s="134"/>
      <c r="JJV48" s="134"/>
      <c r="JJW48" s="134"/>
      <c r="JJX48" s="134"/>
      <c r="JJY48" s="134"/>
      <c r="JJZ48" s="134"/>
      <c r="JKA48" s="134"/>
      <c r="JKB48" s="134"/>
      <c r="JKC48" s="134"/>
      <c r="JKD48" s="134"/>
      <c r="JKE48" s="134"/>
      <c r="JKF48" s="134"/>
      <c r="JKG48" s="134"/>
      <c r="JKH48" s="134"/>
      <c r="JKI48" s="134"/>
      <c r="JKJ48" s="134"/>
      <c r="JKK48" s="134"/>
      <c r="JKL48" s="134"/>
      <c r="JKM48" s="134"/>
      <c r="JKN48" s="134"/>
      <c r="JKO48" s="134"/>
      <c r="JKP48" s="134"/>
      <c r="JKQ48" s="134"/>
      <c r="JKR48" s="134"/>
      <c r="JKS48" s="134"/>
      <c r="JKT48" s="134"/>
      <c r="JKU48" s="134"/>
      <c r="JKV48" s="134"/>
      <c r="JKW48" s="134"/>
      <c r="JKX48" s="134"/>
      <c r="JKY48" s="134"/>
      <c r="JKZ48" s="134"/>
      <c r="JLA48" s="134"/>
      <c r="JLB48" s="134"/>
      <c r="JLC48" s="134"/>
      <c r="JLD48" s="134"/>
      <c r="JLE48" s="134"/>
      <c r="JLF48" s="134"/>
      <c r="JLG48" s="134"/>
      <c r="JLH48" s="134"/>
      <c r="JLI48" s="134"/>
      <c r="JLJ48" s="134"/>
      <c r="JLK48" s="134"/>
      <c r="JLL48" s="134"/>
      <c r="JLM48" s="134"/>
      <c r="JLN48" s="134"/>
      <c r="JLO48" s="134"/>
      <c r="JLP48" s="134"/>
      <c r="JLQ48" s="134"/>
      <c r="JLR48" s="134"/>
      <c r="JLS48" s="134"/>
      <c r="JLT48" s="134"/>
      <c r="JLU48" s="134"/>
      <c r="JLV48" s="134"/>
      <c r="JLW48" s="134"/>
      <c r="JLX48" s="134"/>
      <c r="JLY48" s="134"/>
      <c r="JLZ48" s="134"/>
      <c r="JMA48" s="134"/>
      <c r="JMB48" s="134"/>
      <c r="JMC48" s="134"/>
      <c r="JMD48" s="134"/>
      <c r="JME48" s="134"/>
      <c r="JMF48" s="134"/>
      <c r="JMG48" s="134"/>
      <c r="JMH48" s="134"/>
      <c r="JMI48" s="134"/>
      <c r="JMJ48" s="134"/>
      <c r="JMK48" s="134"/>
      <c r="JML48" s="134"/>
      <c r="JMM48" s="134"/>
      <c r="JMN48" s="134"/>
      <c r="JMO48" s="134"/>
      <c r="JMP48" s="134"/>
      <c r="JMQ48" s="134"/>
      <c r="JMR48" s="134"/>
      <c r="JMS48" s="134"/>
      <c r="JMT48" s="134"/>
      <c r="JMU48" s="134"/>
      <c r="JMV48" s="134"/>
      <c r="JMW48" s="134"/>
      <c r="JMX48" s="134"/>
      <c r="JMY48" s="134"/>
      <c r="JMZ48" s="134"/>
      <c r="JNA48" s="134"/>
      <c r="JNB48" s="134"/>
      <c r="JNC48" s="134"/>
      <c r="JND48" s="134"/>
      <c r="JNE48" s="134"/>
      <c r="JNF48" s="134"/>
      <c r="JNG48" s="134"/>
      <c r="JNH48" s="134"/>
      <c r="JNI48" s="134"/>
      <c r="JNJ48" s="134"/>
      <c r="JNK48" s="134"/>
      <c r="JNL48" s="134"/>
      <c r="JNM48" s="134"/>
      <c r="JNN48" s="134"/>
      <c r="JNO48" s="134"/>
      <c r="JNP48" s="134"/>
      <c r="JNQ48" s="134"/>
      <c r="JNR48" s="134"/>
      <c r="JNS48" s="134"/>
      <c r="JNT48" s="134"/>
      <c r="JNU48" s="134"/>
      <c r="JNV48" s="134"/>
      <c r="JNW48" s="134"/>
      <c r="JNX48" s="134"/>
      <c r="JNY48" s="134"/>
      <c r="JNZ48" s="134"/>
      <c r="JOA48" s="134"/>
      <c r="JOB48" s="134"/>
      <c r="JOC48" s="134"/>
      <c r="JOD48" s="134"/>
      <c r="JOE48" s="134"/>
      <c r="JOF48" s="134"/>
      <c r="JOG48" s="134"/>
      <c r="JOH48" s="134"/>
      <c r="JOI48" s="134"/>
      <c r="JOJ48" s="134"/>
      <c r="JOK48" s="134"/>
      <c r="JOL48" s="134"/>
      <c r="JOM48" s="134"/>
      <c r="JON48" s="134"/>
      <c r="JOO48" s="134"/>
      <c r="JOP48" s="134"/>
      <c r="JOQ48" s="134"/>
      <c r="JOR48" s="134"/>
      <c r="JOS48" s="134"/>
      <c r="JOT48" s="134"/>
      <c r="JOU48" s="134"/>
      <c r="JOV48" s="134"/>
      <c r="JOW48" s="134"/>
      <c r="JOX48" s="134"/>
      <c r="JOY48" s="134"/>
      <c r="JOZ48" s="134"/>
      <c r="JPA48" s="134"/>
      <c r="JPB48" s="134"/>
      <c r="JPC48" s="134"/>
      <c r="JPD48" s="134"/>
      <c r="JPE48" s="134"/>
      <c r="JPF48" s="134"/>
      <c r="JPG48" s="134"/>
      <c r="JPH48" s="134"/>
      <c r="JPI48" s="134"/>
      <c r="JPJ48" s="134"/>
      <c r="JPK48" s="134"/>
      <c r="JPL48" s="134"/>
      <c r="JPM48" s="134"/>
      <c r="JPN48" s="134"/>
      <c r="JPO48" s="134"/>
      <c r="JPP48" s="134"/>
      <c r="JPQ48" s="134"/>
      <c r="JPR48" s="134"/>
      <c r="JPS48" s="134"/>
      <c r="JPT48" s="134"/>
      <c r="JPU48" s="134"/>
      <c r="JPV48" s="134"/>
      <c r="JPW48" s="134"/>
      <c r="JPX48" s="134"/>
      <c r="JPY48" s="134"/>
      <c r="JPZ48" s="134"/>
      <c r="JQA48" s="134"/>
      <c r="JQB48" s="134"/>
      <c r="JQC48" s="134"/>
      <c r="JQD48" s="134"/>
      <c r="JQE48" s="134"/>
      <c r="JQF48" s="134"/>
      <c r="JQG48" s="134"/>
      <c r="JQH48" s="134"/>
      <c r="JQI48" s="134"/>
      <c r="JQJ48" s="134"/>
      <c r="JQK48" s="134"/>
      <c r="JQL48" s="134"/>
      <c r="JQM48" s="134"/>
      <c r="JQN48" s="134"/>
      <c r="JQO48" s="134"/>
      <c r="JQP48" s="134"/>
      <c r="JQQ48" s="134"/>
      <c r="JQR48" s="134"/>
      <c r="JQS48" s="134"/>
      <c r="JQT48" s="134"/>
      <c r="JQU48" s="134"/>
      <c r="JQV48" s="134"/>
      <c r="JQW48" s="134"/>
      <c r="JQX48" s="134"/>
      <c r="JQY48" s="134"/>
      <c r="JQZ48" s="134"/>
      <c r="JRA48" s="134"/>
      <c r="JRB48" s="134"/>
      <c r="JRC48" s="134"/>
      <c r="JRD48" s="134"/>
      <c r="JRE48" s="134"/>
      <c r="JRF48" s="134"/>
      <c r="JRG48" s="134"/>
      <c r="JRH48" s="134"/>
      <c r="JRI48" s="134"/>
      <c r="JRJ48" s="134"/>
      <c r="JRK48" s="134"/>
      <c r="JRL48" s="134"/>
      <c r="JRM48" s="134"/>
      <c r="JRN48" s="134"/>
      <c r="JRO48" s="134"/>
      <c r="JRP48" s="134"/>
      <c r="JRQ48" s="134"/>
      <c r="JRR48" s="134"/>
      <c r="JRS48" s="134"/>
      <c r="JRT48" s="134"/>
      <c r="JRU48" s="134"/>
      <c r="JRV48" s="134"/>
      <c r="JRW48" s="134"/>
      <c r="JRX48" s="134"/>
      <c r="JRY48" s="134"/>
      <c r="JRZ48" s="134"/>
      <c r="JSA48" s="134"/>
      <c r="JSB48" s="134"/>
      <c r="JSC48" s="134"/>
      <c r="JSD48" s="134"/>
      <c r="JSE48" s="134"/>
      <c r="JSF48" s="134"/>
      <c r="JSG48" s="134"/>
      <c r="JSH48" s="134"/>
      <c r="JSI48" s="134"/>
      <c r="JSJ48" s="134"/>
      <c r="JSK48" s="134"/>
      <c r="JSL48" s="134"/>
      <c r="JSM48" s="134"/>
      <c r="JSN48" s="134"/>
      <c r="JSO48" s="134"/>
      <c r="JSP48" s="134"/>
      <c r="JSQ48" s="134"/>
      <c r="JSR48" s="134"/>
      <c r="JSS48" s="134"/>
      <c r="JST48" s="134"/>
      <c r="JSU48" s="134"/>
      <c r="JSV48" s="134"/>
      <c r="JSW48" s="134"/>
      <c r="JSX48" s="134"/>
      <c r="JSY48" s="134"/>
      <c r="JSZ48" s="134"/>
      <c r="JTA48" s="134"/>
      <c r="JTB48" s="134"/>
      <c r="JTC48" s="134"/>
      <c r="JTD48" s="134"/>
      <c r="JTE48" s="134"/>
      <c r="JTF48" s="134"/>
      <c r="JTG48" s="134"/>
      <c r="JTH48" s="134"/>
      <c r="JTI48" s="134"/>
      <c r="JTJ48" s="134"/>
      <c r="JTK48" s="134"/>
      <c r="JTL48" s="134"/>
      <c r="JTM48" s="134"/>
      <c r="JTN48" s="134"/>
      <c r="JTO48" s="134"/>
      <c r="JTP48" s="134"/>
      <c r="JTQ48" s="134"/>
      <c r="JTR48" s="134"/>
      <c r="JTS48" s="134"/>
      <c r="JTT48" s="134"/>
      <c r="JTU48" s="134"/>
      <c r="JTV48" s="134"/>
      <c r="JTW48" s="134"/>
      <c r="JTX48" s="134"/>
      <c r="JTY48" s="134"/>
      <c r="JTZ48" s="134"/>
      <c r="JUA48" s="134"/>
      <c r="JUB48" s="134"/>
      <c r="JUC48" s="134"/>
      <c r="JUD48" s="134"/>
      <c r="JUE48" s="134"/>
      <c r="JUF48" s="134"/>
      <c r="JUG48" s="134"/>
      <c r="JUH48" s="134"/>
      <c r="JUI48" s="134"/>
      <c r="JUJ48" s="134"/>
      <c r="JUK48" s="134"/>
      <c r="JUL48" s="134"/>
      <c r="JUM48" s="134"/>
      <c r="JUN48" s="134"/>
      <c r="JUO48" s="134"/>
      <c r="JUP48" s="134"/>
      <c r="JUQ48" s="134"/>
      <c r="JUR48" s="134"/>
      <c r="JUS48" s="134"/>
      <c r="JUT48" s="134"/>
      <c r="JUU48" s="134"/>
      <c r="JUV48" s="134"/>
      <c r="JUW48" s="134"/>
      <c r="JUX48" s="134"/>
      <c r="JUY48" s="134"/>
      <c r="JUZ48" s="134"/>
      <c r="JVA48" s="134"/>
      <c r="JVB48" s="134"/>
      <c r="JVC48" s="134"/>
      <c r="JVD48" s="134"/>
      <c r="JVE48" s="134"/>
      <c r="JVF48" s="134"/>
      <c r="JVG48" s="134"/>
      <c r="JVH48" s="134"/>
      <c r="JVI48" s="134"/>
      <c r="JVJ48" s="134"/>
      <c r="JVK48" s="134"/>
      <c r="JVL48" s="134"/>
      <c r="JVM48" s="134"/>
      <c r="JVN48" s="134"/>
      <c r="JVO48" s="134"/>
      <c r="JVP48" s="134"/>
      <c r="JVQ48" s="134"/>
      <c r="JVR48" s="134"/>
      <c r="JVS48" s="134"/>
      <c r="JVT48" s="134"/>
      <c r="JVU48" s="134"/>
      <c r="JVV48" s="134"/>
      <c r="JVW48" s="134"/>
      <c r="JVX48" s="134"/>
      <c r="JVY48" s="134"/>
      <c r="JVZ48" s="134"/>
      <c r="JWA48" s="134"/>
      <c r="JWB48" s="134"/>
      <c r="JWC48" s="134"/>
      <c r="JWD48" s="134"/>
      <c r="JWE48" s="134"/>
      <c r="JWF48" s="134"/>
      <c r="JWG48" s="134"/>
      <c r="JWH48" s="134"/>
      <c r="JWI48" s="134"/>
      <c r="JWJ48" s="134"/>
      <c r="JWK48" s="134"/>
      <c r="JWL48" s="134"/>
      <c r="JWM48" s="134"/>
      <c r="JWN48" s="134"/>
      <c r="JWO48" s="134"/>
      <c r="JWP48" s="134"/>
      <c r="JWQ48" s="134"/>
      <c r="JWR48" s="134"/>
      <c r="JWS48" s="134"/>
      <c r="JWT48" s="134"/>
      <c r="JWU48" s="134"/>
      <c r="JWV48" s="134"/>
      <c r="JWW48" s="134"/>
      <c r="JWX48" s="134"/>
      <c r="JWY48" s="134"/>
      <c r="JWZ48" s="134"/>
      <c r="JXA48" s="134"/>
      <c r="JXB48" s="134"/>
      <c r="JXC48" s="134"/>
      <c r="JXD48" s="134"/>
      <c r="JXE48" s="134"/>
      <c r="JXF48" s="134"/>
      <c r="JXG48" s="134"/>
      <c r="JXH48" s="134"/>
      <c r="JXI48" s="134"/>
      <c r="JXJ48" s="134"/>
      <c r="JXK48" s="134"/>
      <c r="JXL48" s="134"/>
      <c r="JXM48" s="134"/>
      <c r="JXN48" s="134"/>
      <c r="JXO48" s="134"/>
      <c r="JXP48" s="134"/>
      <c r="JXQ48" s="134"/>
      <c r="JXR48" s="134"/>
      <c r="JXS48" s="134"/>
      <c r="JXT48" s="134"/>
      <c r="JXU48" s="134"/>
      <c r="JXV48" s="134"/>
      <c r="JXW48" s="134"/>
      <c r="JXX48" s="134"/>
      <c r="JXY48" s="134"/>
      <c r="JXZ48" s="134"/>
      <c r="JYA48" s="134"/>
      <c r="JYB48" s="134"/>
      <c r="JYC48" s="134"/>
      <c r="JYD48" s="134"/>
      <c r="JYE48" s="134"/>
      <c r="JYF48" s="134"/>
      <c r="JYG48" s="134"/>
      <c r="JYH48" s="134"/>
      <c r="JYI48" s="134"/>
      <c r="JYJ48" s="134"/>
      <c r="JYK48" s="134"/>
      <c r="JYL48" s="134"/>
      <c r="JYM48" s="134"/>
      <c r="JYN48" s="134"/>
      <c r="JYO48" s="134"/>
      <c r="JYP48" s="134"/>
      <c r="JYQ48" s="134"/>
      <c r="JYR48" s="134"/>
      <c r="JYS48" s="134"/>
      <c r="JYT48" s="134"/>
      <c r="JYU48" s="134"/>
      <c r="JYV48" s="134"/>
      <c r="JYW48" s="134"/>
      <c r="JYX48" s="134"/>
      <c r="JYY48" s="134"/>
      <c r="JYZ48" s="134"/>
      <c r="JZA48" s="134"/>
      <c r="JZB48" s="134"/>
      <c r="JZC48" s="134"/>
      <c r="JZD48" s="134"/>
      <c r="JZE48" s="134"/>
      <c r="JZF48" s="134"/>
      <c r="JZG48" s="134"/>
      <c r="JZH48" s="134"/>
      <c r="JZI48" s="134"/>
      <c r="JZJ48" s="134"/>
      <c r="JZK48" s="134"/>
      <c r="JZL48" s="134"/>
      <c r="JZM48" s="134"/>
      <c r="JZN48" s="134"/>
      <c r="JZO48" s="134"/>
      <c r="JZP48" s="134"/>
      <c r="JZQ48" s="134"/>
      <c r="JZR48" s="134"/>
      <c r="JZS48" s="134"/>
      <c r="JZT48" s="134"/>
      <c r="JZU48" s="134"/>
      <c r="JZV48" s="134"/>
      <c r="JZW48" s="134"/>
      <c r="JZX48" s="134"/>
      <c r="JZY48" s="134"/>
      <c r="JZZ48" s="134"/>
      <c r="KAA48" s="134"/>
      <c r="KAB48" s="134"/>
      <c r="KAC48" s="134"/>
      <c r="KAD48" s="134"/>
      <c r="KAE48" s="134"/>
      <c r="KAF48" s="134"/>
      <c r="KAG48" s="134"/>
      <c r="KAH48" s="134"/>
      <c r="KAI48" s="134"/>
      <c r="KAJ48" s="134"/>
      <c r="KAK48" s="134"/>
      <c r="KAL48" s="134"/>
      <c r="KAM48" s="134"/>
      <c r="KAN48" s="134"/>
      <c r="KAO48" s="134"/>
      <c r="KAP48" s="134"/>
      <c r="KAQ48" s="134"/>
      <c r="KAR48" s="134"/>
      <c r="KAS48" s="134"/>
      <c r="KAT48" s="134"/>
      <c r="KAU48" s="134"/>
      <c r="KAV48" s="134"/>
      <c r="KAW48" s="134"/>
      <c r="KAX48" s="134"/>
      <c r="KAY48" s="134"/>
      <c r="KAZ48" s="134"/>
      <c r="KBA48" s="134"/>
      <c r="KBB48" s="134"/>
      <c r="KBC48" s="134"/>
      <c r="KBD48" s="134"/>
      <c r="KBE48" s="134"/>
      <c r="KBF48" s="134"/>
      <c r="KBG48" s="134"/>
      <c r="KBH48" s="134"/>
      <c r="KBI48" s="134"/>
      <c r="KBJ48" s="134"/>
      <c r="KBK48" s="134"/>
      <c r="KBL48" s="134"/>
      <c r="KBM48" s="134"/>
      <c r="KBN48" s="134"/>
      <c r="KBO48" s="134"/>
      <c r="KBP48" s="134"/>
      <c r="KBQ48" s="134"/>
      <c r="KBR48" s="134"/>
      <c r="KBS48" s="134"/>
      <c r="KBT48" s="134"/>
      <c r="KBU48" s="134"/>
      <c r="KBV48" s="134"/>
      <c r="KBW48" s="134"/>
      <c r="KBX48" s="134"/>
      <c r="KBY48" s="134"/>
      <c r="KBZ48" s="134"/>
      <c r="KCA48" s="134"/>
      <c r="KCB48" s="134"/>
      <c r="KCC48" s="134"/>
      <c r="KCD48" s="134"/>
      <c r="KCE48" s="134"/>
      <c r="KCF48" s="134"/>
      <c r="KCG48" s="134"/>
      <c r="KCH48" s="134"/>
      <c r="KCI48" s="134"/>
      <c r="KCJ48" s="134"/>
      <c r="KCK48" s="134"/>
      <c r="KCL48" s="134"/>
      <c r="KCM48" s="134"/>
      <c r="KCN48" s="134"/>
      <c r="KCO48" s="134"/>
      <c r="KCP48" s="134"/>
      <c r="KCQ48" s="134"/>
      <c r="KCR48" s="134"/>
      <c r="KCS48" s="134"/>
      <c r="KCT48" s="134"/>
      <c r="KCU48" s="134"/>
      <c r="KCV48" s="134"/>
      <c r="KCW48" s="134"/>
      <c r="KCX48" s="134"/>
      <c r="KCY48" s="134"/>
      <c r="KCZ48" s="134"/>
      <c r="KDA48" s="134"/>
      <c r="KDB48" s="134"/>
      <c r="KDC48" s="134"/>
      <c r="KDD48" s="134"/>
      <c r="KDE48" s="134"/>
      <c r="KDF48" s="134"/>
      <c r="KDG48" s="134"/>
      <c r="KDH48" s="134"/>
      <c r="KDI48" s="134"/>
      <c r="KDJ48" s="134"/>
      <c r="KDK48" s="134"/>
      <c r="KDL48" s="134"/>
      <c r="KDM48" s="134"/>
      <c r="KDN48" s="134"/>
      <c r="KDO48" s="134"/>
      <c r="KDP48" s="134"/>
      <c r="KDQ48" s="134"/>
      <c r="KDR48" s="134"/>
      <c r="KDS48" s="134"/>
      <c r="KDT48" s="134"/>
      <c r="KDU48" s="134"/>
      <c r="KDV48" s="134"/>
      <c r="KDW48" s="134"/>
      <c r="KDX48" s="134"/>
      <c r="KDY48" s="134"/>
      <c r="KDZ48" s="134"/>
      <c r="KEA48" s="134"/>
      <c r="KEB48" s="134"/>
      <c r="KEC48" s="134"/>
      <c r="KED48" s="134"/>
      <c r="KEE48" s="134"/>
      <c r="KEF48" s="134"/>
      <c r="KEG48" s="134"/>
      <c r="KEH48" s="134"/>
      <c r="KEI48" s="134"/>
      <c r="KEJ48" s="134"/>
      <c r="KEK48" s="134"/>
      <c r="KEL48" s="134"/>
      <c r="KEM48" s="134"/>
      <c r="KEN48" s="134"/>
      <c r="KEO48" s="134"/>
      <c r="KEP48" s="134"/>
      <c r="KEQ48" s="134"/>
      <c r="KER48" s="134"/>
      <c r="KES48" s="134"/>
      <c r="KET48" s="134"/>
      <c r="KEU48" s="134"/>
      <c r="KEV48" s="134"/>
      <c r="KEW48" s="134"/>
      <c r="KEX48" s="134"/>
      <c r="KEY48" s="134"/>
      <c r="KEZ48" s="134"/>
      <c r="KFA48" s="134"/>
      <c r="KFB48" s="134"/>
      <c r="KFC48" s="134"/>
      <c r="KFD48" s="134"/>
      <c r="KFE48" s="134"/>
      <c r="KFF48" s="134"/>
      <c r="KFG48" s="134"/>
      <c r="KFH48" s="134"/>
      <c r="KFI48" s="134"/>
      <c r="KFJ48" s="134"/>
      <c r="KFK48" s="134"/>
      <c r="KFL48" s="134"/>
      <c r="KFM48" s="134"/>
      <c r="KFN48" s="134"/>
      <c r="KFO48" s="134"/>
      <c r="KFP48" s="134"/>
      <c r="KFQ48" s="134"/>
      <c r="KFR48" s="134"/>
      <c r="KFS48" s="134"/>
      <c r="KFT48" s="134"/>
      <c r="KFU48" s="134"/>
      <c r="KFV48" s="134"/>
      <c r="KFW48" s="134"/>
      <c r="KFX48" s="134"/>
      <c r="KFY48" s="134"/>
      <c r="KFZ48" s="134"/>
      <c r="KGA48" s="134"/>
      <c r="KGB48" s="134"/>
      <c r="KGC48" s="134"/>
      <c r="KGD48" s="134"/>
      <c r="KGE48" s="134"/>
      <c r="KGF48" s="134"/>
      <c r="KGG48" s="134"/>
      <c r="KGH48" s="134"/>
      <c r="KGI48" s="134"/>
      <c r="KGJ48" s="134"/>
      <c r="KGK48" s="134"/>
      <c r="KGL48" s="134"/>
      <c r="KGM48" s="134"/>
      <c r="KGN48" s="134"/>
      <c r="KGO48" s="134"/>
      <c r="KGP48" s="134"/>
      <c r="KGQ48" s="134"/>
      <c r="KGR48" s="134"/>
      <c r="KGS48" s="134"/>
      <c r="KGT48" s="134"/>
      <c r="KGU48" s="134"/>
      <c r="KGV48" s="134"/>
      <c r="KGW48" s="134"/>
      <c r="KGX48" s="134"/>
      <c r="KGY48" s="134"/>
      <c r="KGZ48" s="134"/>
      <c r="KHA48" s="134"/>
      <c r="KHB48" s="134"/>
      <c r="KHC48" s="134"/>
      <c r="KHD48" s="134"/>
      <c r="KHE48" s="134"/>
      <c r="KHF48" s="134"/>
      <c r="KHG48" s="134"/>
      <c r="KHH48" s="134"/>
      <c r="KHI48" s="134"/>
      <c r="KHJ48" s="134"/>
      <c r="KHK48" s="134"/>
      <c r="KHL48" s="134"/>
      <c r="KHM48" s="134"/>
      <c r="KHN48" s="134"/>
      <c r="KHO48" s="134"/>
      <c r="KHP48" s="134"/>
      <c r="KHQ48" s="134"/>
      <c r="KHR48" s="134"/>
      <c r="KHS48" s="134"/>
      <c r="KHT48" s="134"/>
      <c r="KHU48" s="134"/>
      <c r="KHV48" s="134"/>
      <c r="KHW48" s="134"/>
      <c r="KHX48" s="134"/>
      <c r="KHY48" s="134"/>
      <c r="KHZ48" s="134"/>
      <c r="KIA48" s="134"/>
      <c r="KIB48" s="134"/>
      <c r="KIC48" s="134"/>
      <c r="KID48" s="134"/>
      <c r="KIE48" s="134"/>
      <c r="KIF48" s="134"/>
      <c r="KIG48" s="134"/>
      <c r="KIH48" s="134"/>
      <c r="KII48" s="134"/>
      <c r="KIJ48" s="134"/>
      <c r="KIK48" s="134"/>
      <c r="KIL48" s="134"/>
      <c r="KIM48" s="134"/>
      <c r="KIN48" s="134"/>
      <c r="KIO48" s="134"/>
      <c r="KIP48" s="134"/>
      <c r="KIQ48" s="134"/>
      <c r="KIR48" s="134"/>
      <c r="KIS48" s="134"/>
      <c r="KIT48" s="134"/>
      <c r="KIU48" s="134"/>
      <c r="KIV48" s="134"/>
      <c r="KIW48" s="134"/>
      <c r="KIX48" s="134"/>
      <c r="KIY48" s="134"/>
      <c r="KIZ48" s="134"/>
      <c r="KJA48" s="134"/>
      <c r="KJB48" s="134"/>
      <c r="KJC48" s="134"/>
      <c r="KJD48" s="134"/>
      <c r="KJE48" s="134"/>
      <c r="KJF48" s="134"/>
      <c r="KJG48" s="134"/>
      <c r="KJH48" s="134"/>
      <c r="KJI48" s="134"/>
      <c r="KJJ48" s="134"/>
      <c r="KJK48" s="134"/>
      <c r="KJL48" s="134"/>
      <c r="KJM48" s="134"/>
      <c r="KJN48" s="134"/>
      <c r="KJO48" s="134"/>
      <c r="KJP48" s="134"/>
      <c r="KJQ48" s="134"/>
      <c r="KJR48" s="134"/>
      <c r="KJS48" s="134"/>
      <c r="KJT48" s="134"/>
      <c r="KJU48" s="134"/>
      <c r="KJV48" s="134"/>
      <c r="KJW48" s="134"/>
      <c r="KJX48" s="134"/>
      <c r="KJY48" s="134"/>
      <c r="KJZ48" s="134"/>
      <c r="KKA48" s="134"/>
      <c r="KKB48" s="134"/>
      <c r="KKC48" s="134"/>
      <c r="KKD48" s="134"/>
      <c r="KKE48" s="134"/>
      <c r="KKF48" s="134"/>
      <c r="KKG48" s="134"/>
      <c r="KKH48" s="134"/>
      <c r="KKI48" s="134"/>
      <c r="KKJ48" s="134"/>
      <c r="KKK48" s="134"/>
      <c r="KKL48" s="134"/>
      <c r="KKM48" s="134"/>
      <c r="KKN48" s="134"/>
      <c r="KKO48" s="134"/>
      <c r="KKP48" s="134"/>
      <c r="KKQ48" s="134"/>
      <c r="KKR48" s="134"/>
      <c r="KKS48" s="134"/>
      <c r="KKT48" s="134"/>
      <c r="KKU48" s="134"/>
      <c r="KKV48" s="134"/>
      <c r="KKW48" s="134"/>
      <c r="KKX48" s="134"/>
      <c r="KKY48" s="134"/>
      <c r="KKZ48" s="134"/>
      <c r="KLA48" s="134"/>
      <c r="KLB48" s="134"/>
      <c r="KLC48" s="134"/>
      <c r="KLD48" s="134"/>
      <c r="KLE48" s="134"/>
      <c r="KLF48" s="134"/>
      <c r="KLG48" s="134"/>
      <c r="KLH48" s="134"/>
      <c r="KLI48" s="134"/>
      <c r="KLJ48" s="134"/>
      <c r="KLK48" s="134"/>
      <c r="KLL48" s="134"/>
      <c r="KLM48" s="134"/>
      <c r="KLN48" s="134"/>
      <c r="KLO48" s="134"/>
      <c r="KLP48" s="134"/>
      <c r="KLQ48" s="134"/>
      <c r="KLR48" s="134"/>
      <c r="KLS48" s="134"/>
      <c r="KLT48" s="134"/>
      <c r="KLU48" s="134"/>
      <c r="KLV48" s="134"/>
      <c r="KLW48" s="134"/>
      <c r="KLX48" s="134"/>
      <c r="KLY48" s="134"/>
      <c r="KLZ48" s="134"/>
      <c r="KMA48" s="134"/>
      <c r="KMB48" s="134"/>
      <c r="KMC48" s="134"/>
      <c r="KMD48" s="134"/>
      <c r="KME48" s="134"/>
      <c r="KMF48" s="134"/>
      <c r="KMG48" s="134"/>
      <c r="KMH48" s="134"/>
      <c r="KMI48" s="134"/>
      <c r="KMJ48" s="134"/>
      <c r="KMK48" s="134"/>
      <c r="KML48" s="134"/>
      <c r="KMM48" s="134"/>
      <c r="KMN48" s="134"/>
      <c r="KMO48" s="134"/>
      <c r="KMP48" s="134"/>
      <c r="KMQ48" s="134"/>
      <c r="KMR48" s="134"/>
      <c r="KMS48" s="134"/>
      <c r="KMT48" s="134"/>
      <c r="KMU48" s="134"/>
      <c r="KMV48" s="134"/>
      <c r="KMW48" s="134"/>
      <c r="KMX48" s="134"/>
      <c r="KMY48" s="134"/>
      <c r="KMZ48" s="134"/>
      <c r="KNA48" s="134"/>
      <c r="KNB48" s="134"/>
      <c r="KNC48" s="134"/>
      <c r="KND48" s="134"/>
      <c r="KNE48" s="134"/>
      <c r="KNF48" s="134"/>
      <c r="KNG48" s="134"/>
      <c r="KNH48" s="134"/>
      <c r="KNI48" s="134"/>
      <c r="KNJ48" s="134"/>
      <c r="KNK48" s="134"/>
      <c r="KNL48" s="134"/>
      <c r="KNM48" s="134"/>
      <c r="KNN48" s="134"/>
      <c r="KNO48" s="134"/>
      <c r="KNP48" s="134"/>
      <c r="KNQ48" s="134"/>
      <c r="KNR48" s="134"/>
      <c r="KNS48" s="134"/>
      <c r="KNT48" s="134"/>
      <c r="KNU48" s="134"/>
      <c r="KNV48" s="134"/>
      <c r="KNW48" s="134"/>
      <c r="KNX48" s="134"/>
      <c r="KNY48" s="134"/>
      <c r="KNZ48" s="134"/>
      <c r="KOA48" s="134"/>
      <c r="KOB48" s="134"/>
      <c r="KOC48" s="134"/>
      <c r="KOD48" s="134"/>
      <c r="KOE48" s="134"/>
      <c r="KOF48" s="134"/>
      <c r="KOG48" s="134"/>
      <c r="KOH48" s="134"/>
      <c r="KOI48" s="134"/>
      <c r="KOJ48" s="134"/>
      <c r="KOK48" s="134"/>
      <c r="KOL48" s="134"/>
      <c r="KOM48" s="134"/>
      <c r="KON48" s="134"/>
      <c r="KOO48" s="134"/>
      <c r="KOP48" s="134"/>
      <c r="KOQ48" s="134"/>
      <c r="KOR48" s="134"/>
      <c r="KOS48" s="134"/>
      <c r="KOT48" s="134"/>
      <c r="KOU48" s="134"/>
      <c r="KOV48" s="134"/>
      <c r="KOW48" s="134"/>
      <c r="KOX48" s="134"/>
      <c r="KOY48" s="134"/>
      <c r="KOZ48" s="134"/>
      <c r="KPA48" s="134"/>
      <c r="KPB48" s="134"/>
      <c r="KPC48" s="134"/>
      <c r="KPD48" s="134"/>
      <c r="KPE48" s="134"/>
      <c r="KPF48" s="134"/>
      <c r="KPG48" s="134"/>
      <c r="KPH48" s="134"/>
      <c r="KPI48" s="134"/>
      <c r="KPJ48" s="134"/>
      <c r="KPK48" s="134"/>
      <c r="KPL48" s="134"/>
      <c r="KPM48" s="134"/>
      <c r="KPN48" s="134"/>
      <c r="KPO48" s="134"/>
      <c r="KPP48" s="134"/>
      <c r="KPQ48" s="134"/>
      <c r="KPR48" s="134"/>
      <c r="KPS48" s="134"/>
      <c r="KPT48" s="134"/>
      <c r="KPU48" s="134"/>
      <c r="KPV48" s="134"/>
      <c r="KPW48" s="134"/>
      <c r="KPX48" s="134"/>
      <c r="KPY48" s="134"/>
      <c r="KPZ48" s="134"/>
      <c r="KQA48" s="134"/>
      <c r="KQB48" s="134"/>
      <c r="KQC48" s="134"/>
      <c r="KQD48" s="134"/>
      <c r="KQE48" s="134"/>
      <c r="KQF48" s="134"/>
      <c r="KQG48" s="134"/>
      <c r="KQH48" s="134"/>
      <c r="KQI48" s="134"/>
      <c r="KQJ48" s="134"/>
      <c r="KQK48" s="134"/>
      <c r="KQL48" s="134"/>
      <c r="KQM48" s="134"/>
      <c r="KQN48" s="134"/>
      <c r="KQO48" s="134"/>
      <c r="KQP48" s="134"/>
      <c r="KQQ48" s="134"/>
      <c r="KQR48" s="134"/>
      <c r="KQS48" s="134"/>
      <c r="KQT48" s="134"/>
      <c r="KQU48" s="134"/>
      <c r="KQV48" s="134"/>
      <c r="KQW48" s="134"/>
      <c r="KQX48" s="134"/>
      <c r="KQY48" s="134"/>
      <c r="KQZ48" s="134"/>
      <c r="KRA48" s="134"/>
      <c r="KRB48" s="134"/>
      <c r="KRC48" s="134"/>
      <c r="KRD48" s="134"/>
      <c r="KRE48" s="134"/>
      <c r="KRF48" s="134"/>
      <c r="KRG48" s="134"/>
      <c r="KRH48" s="134"/>
      <c r="KRI48" s="134"/>
      <c r="KRJ48" s="134"/>
      <c r="KRK48" s="134"/>
      <c r="KRL48" s="134"/>
      <c r="KRM48" s="134"/>
      <c r="KRN48" s="134"/>
      <c r="KRO48" s="134"/>
      <c r="KRP48" s="134"/>
      <c r="KRQ48" s="134"/>
      <c r="KRR48" s="134"/>
      <c r="KRS48" s="134"/>
      <c r="KRT48" s="134"/>
      <c r="KRU48" s="134"/>
      <c r="KRV48" s="134"/>
      <c r="KRW48" s="134"/>
      <c r="KRX48" s="134"/>
      <c r="KRY48" s="134"/>
      <c r="KRZ48" s="134"/>
      <c r="KSA48" s="134"/>
      <c r="KSB48" s="134"/>
      <c r="KSC48" s="134"/>
      <c r="KSD48" s="134"/>
      <c r="KSE48" s="134"/>
      <c r="KSF48" s="134"/>
      <c r="KSG48" s="134"/>
      <c r="KSH48" s="134"/>
      <c r="KSI48" s="134"/>
      <c r="KSJ48" s="134"/>
      <c r="KSK48" s="134"/>
      <c r="KSL48" s="134"/>
      <c r="KSM48" s="134"/>
      <c r="KSN48" s="134"/>
      <c r="KSO48" s="134"/>
      <c r="KSP48" s="134"/>
      <c r="KSQ48" s="134"/>
      <c r="KSR48" s="134"/>
      <c r="KSS48" s="134"/>
      <c r="KST48" s="134"/>
      <c r="KSU48" s="134"/>
      <c r="KSV48" s="134"/>
      <c r="KSW48" s="134"/>
      <c r="KSX48" s="134"/>
      <c r="KSY48" s="134"/>
      <c r="KSZ48" s="134"/>
      <c r="KTA48" s="134"/>
      <c r="KTB48" s="134"/>
      <c r="KTC48" s="134"/>
      <c r="KTD48" s="134"/>
      <c r="KTE48" s="134"/>
      <c r="KTF48" s="134"/>
      <c r="KTG48" s="134"/>
      <c r="KTH48" s="134"/>
      <c r="KTI48" s="134"/>
      <c r="KTJ48" s="134"/>
      <c r="KTK48" s="134"/>
      <c r="KTL48" s="134"/>
      <c r="KTM48" s="134"/>
      <c r="KTN48" s="134"/>
      <c r="KTO48" s="134"/>
      <c r="KTP48" s="134"/>
      <c r="KTQ48" s="134"/>
      <c r="KTR48" s="134"/>
      <c r="KTS48" s="134"/>
      <c r="KTT48" s="134"/>
      <c r="KTU48" s="134"/>
      <c r="KTV48" s="134"/>
      <c r="KTW48" s="134"/>
      <c r="KTX48" s="134"/>
      <c r="KTY48" s="134"/>
      <c r="KTZ48" s="134"/>
      <c r="KUA48" s="134"/>
      <c r="KUB48" s="134"/>
      <c r="KUC48" s="134"/>
      <c r="KUD48" s="134"/>
      <c r="KUE48" s="134"/>
      <c r="KUF48" s="134"/>
      <c r="KUG48" s="134"/>
      <c r="KUH48" s="134"/>
      <c r="KUI48" s="134"/>
      <c r="KUJ48" s="134"/>
      <c r="KUK48" s="134"/>
      <c r="KUL48" s="134"/>
      <c r="KUM48" s="134"/>
      <c r="KUN48" s="134"/>
      <c r="KUO48" s="134"/>
      <c r="KUP48" s="134"/>
      <c r="KUQ48" s="134"/>
      <c r="KUR48" s="134"/>
      <c r="KUS48" s="134"/>
      <c r="KUT48" s="134"/>
      <c r="KUU48" s="134"/>
      <c r="KUV48" s="134"/>
      <c r="KUW48" s="134"/>
      <c r="KUX48" s="134"/>
      <c r="KUY48" s="134"/>
      <c r="KUZ48" s="134"/>
      <c r="KVA48" s="134"/>
      <c r="KVB48" s="134"/>
      <c r="KVC48" s="134"/>
      <c r="KVD48" s="134"/>
      <c r="KVE48" s="134"/>
      <c r="KVF48" s="134"/>
      <c r="KVG48" s="134"/>
      <c r="KVH48" s="134"/>
      <c r="KVI48" s="134"/>
      <c r="KVJ48" s="134"/>
      <c r="KVK48" s="134"/>
      <c r="KVL48" s="134"/>
      <c r="KVM48" s="134"/>
      <c r="KVN48" s="134"/>
      <c r="KVO48" s="134"/>
      <c r="KVP48" s="134"/>
      <c r="KVQ48" s="134"/>
      <c r="KVR48" s="134"/>
      <c r="KVS48" s="134"/>
      <c r="KVT48" s="134"/>
      <c r="KVU48" s="134"/>
      <c r="KVV48" s="134"/>
      <c r="KVW48" s="134"/>
      <c r="KVX48" s="134"/>
      <c r="KVY48" s="134"/>
      <c r="KVZ48" s="134"/>
      <c r="KWA48" s="134"/>
      <c r="KWB48" s="134"/>
      <c r="KWC48" s="134"/>
      <c r="KWD48" s="134"/>
      <c r="KWE48" s="134"/>
      <c r="KWF48" s="134"/>
      <c r="KWG48" s="134"/>
      <c r="KWH48" s="134"/>
      <c r="KWI48" s="134"/>
      <c r="KWJ48" s="134"/>
      <c r="KWK48" s="134"/>
      <c r="KWL48" s="134"/>
      <c r="KWM48" s="134"/>
      <c r="KWN48" s="134"/>
      <c r="KWO48" s="134"/>
      <c r="KWP48" s="134"/>
      <c r="KWQ48" s="134"/>
      <c r="KWR48" s="134"/>
      <c r="KWS48" s="134"/>
      <c r="KWT48" s="134"/>
      <c r="KWU48" s="134"/>
      <c r="KWV48" s="134"/>
      <c r="KWW48" s="134"/>
      <c r="KWX48" s="134"/>
      <c r="KWY48" s="134"/>
      <c r="KWZ48" s="134"/>
      <c r="KXA48" s="134"/>
      <c r="KXB48" s="134"/>
      <c r="KXC48" s="134"/>
      <c r="KXD48" s="134"/>
      <c r="KXE48" s="134"/>
      <c r="KXF48" s="134"/>
      <c r="KXG48" s="134"/>
      <c r="KXH48" s="134"/>
      <c r="KXI48" s="134"/>
      <c r="KXJ48" s="134"/>
      <c r="KXK48" s="134"/>
      <c r="KXL48" s="134"/>
      <c r="KXM48" s="134"/>
      <c r="KXN48" s="134"/>
      <c r="KXO48" s="134"/>
      <c r="KXP48" s="134"/>
      <c r="KXQ48" s="134"/>
      <c r="KXR48" s="134"/>
      <c r="KXS48" s="134"/>
      <c r="KXT48" s="134"/>
      <c r="KXU48" s="134"/>
      <c r="KXV48" s="134"/>
      <c r="KXW48" s="134"/>
      <c r="KXX48" s="134"/>
      <c r="KXY48" s="134"/>
      <c r="KXZ48" s="134"/>
      <c r="KYA48" s="134"/>
      <c r="KYB48" s="134"/>
      <c r="KYC48" s="134"/>
      <c r="KYD48" s="134"/>
      <c r="KYE48" s="134"/>
      <c r="KYF48" s="134"/>
      <c r="KYG48" s="134"/>
      <c r="KYH48" s="134"/>
      <c r="KYI48" s="134"/>
      <c r="KYJ48" s="134"/>
      <c r="KYK48" s="134"/>
      <c r="KYL48" s="134"/>
      <c r="KYM48" s="134"/>
      <c r="KYN48" s="134"/>
      <c r="KYO48" s="134"/>
      <c r="KYP48" s="134"/>
      <c r="KYQ48" s="134"/>
      <c r="KYR48" s="134"/>
      <c r="KYS48" s="134"/>
      <c r="KYT48" s="134"/>
      <c r="KYU48" s="134"/>
      <c r="KYV48" s="134"/>
      <c r="KYW48" s="134"/>
      <c r="KYX48" s="134"/>
      <c r="KYY48" s="134"/>
      <c r="KYZ48" s="134"/>
      <c r="KZA48" s="134"/>
      <c r="KZB48" s="134"/>
      <c r="KZC48" s="134"/>
      <c r="KZD48" s="134"/>
      <c r="KZE48" s="134"/>
      <c r="KZF48" s="134"/>
      <c r="KZG48" s="134"/>
      <c r="KZH48" s="134"/>
      <c r="KZI48" s="134"/>
      <c r="KZJ48" s="134"/>
      <c r="KZK48" s="134"/>
      <c r="KZL48" s="134"/>
      <c r="KZM48" s="134"/>
      <c r="KZN48" s="134"/>
      <c r="KZO48" s="134"/>
      <c r="KZP48" s="134"/>
      <c r="KZQ48" s="134"/>
      <c r="KZR48" s="134"/>
      <c r="KZS48" s="134"/>
      <c r="KZT48" s="134"/>
      <c r="KZU48" s="134"/>
      <c r="KZV48" s="134"/>
      <c r="KZW48" s="134"/>
      <c r="KZX48" s="134"/>
      <c r="KZY48" s="134"/>
      <c r="KZZ48" s="134"/>
      <c r="LAA48" s="134"/>
      <c r="LAB48" s="134"/>
      <c r="LAC48" s="134"/>
      <c r="LAD48" s="134"/>
      <c r="LAE48" s="134"/>
      <c r="LAF48" s="134"/>
      <c r="LAG48" s="134"/>
      <c r="LAH48" s="134"/>
      <c r="LAI48" s="134"/>
      <c r="LAJ48" s="134"/>
      <c r="LAK48" s="134"/>
      <c r="LAL48" s="134"/>
      <c r="LAM48" s="134"/>
      <c r="LAN48" s="134"/>
      <c r="LAO48" s="134"/>
      <c r="LAP48" s="134"/>
      <c r="LAQ48" s="134"/>
      <c r="LAR48" s="134"/>
      <c r="LAS48" s="134"/>
      <c r="LAT48" s="134"/>
      <c r="LAU48" s="134"/>
      <c r="LAV48" s="134"/>
      <c r="LAW48" s="134"/>
      <c r="LAX48" s="134"/>
      <c r="LAY48" s="134"/>
      <c r="LAZ48" s="134"/>
      <c r="LBA48" s="134"/>
      <c r="LBB48" s="134"/>
      <c r="LBC48" s="134"/>
      <c r="LBD48" s="134"/>
      <c r="LBE48" s="134"/>
      <c r="LBF48" s="134"/>
      <c r="LBG48" s="134"/>
      <c r="LBH48" s="134"/>
      <c r="LBI48" s="134"/>
      <c r="LBJ48" s="134"/>
      <c r="LBK48" s="134"/>
      <c r="LBL48" s="134"/>
      <c r="LBM48" s="134"/>
      <c r="LBN48" s="134"/>
      <c r="LBO48" s="134"/>
      <c r="LBP48" s="134"/>
      <c r="LBQ48" s="134"/>
      <c r="LBR48" s="134"/>
      <c r="LBS48" s="134"/>
      <c r="LBT48" s="134"/>
      <c r="LBU48" s="134"/>
      <c r="LBV48" s="134"/>
      <c r="LBW48" s="134"/>
      <c r="LBX48" s="134"/>
      <c r="LBY48" s="134"/>
      <c r="LBZ48" s="134"/>
      <c r="LCA48" s="134"/>
      <c r="LCB48" s="134"/>
      <c r="LCC48" s="134"/>
      <c r="LCD48" s="134"/>
      <c r="LCE48" s="134"/>
      <c r="LCF48" s="134"/>
      <c r="LCG48" s="134"/>
      <c r="LCH48" s="134"/>
      <c r="LCI48" s="134"/>
      <c r="LCJ48" s="134"/>
      <c r="LCK48" s="134"/>
      <c r="LCL48" s="134"/>
      <c r="LCM48" s="134"/>
      <c r="LCN48" s="134"/>
      <c r="LCO48" s="134"/>
      <c r="LCP48" s="134"/>
      <c r="LCQ48" s="134"/>
      <c r="LCR48" s="134"/>
      <c r="LCS48" s="134"/>
      <c r="LCT48" s="134"/>
      <c r="LCU48" s="134"/>
      <c r="LCV48" s="134"/>
      <c r="LCW48" s="134"/>
      <c r="LCX48" s="134"/>
      <c r="LCY48" s="134"/>
      <c r="LCZ48" s="134"/>
      <c r="LDA48" s="134"/>
      <c r="LDB48" s="134"/>
      <c r="LDC48" s="134"/>
      <c r="LDD48" s="134"/>
      <c r="LDE48" s="134"/>
      <c r="LDF48" s="134"/>
      <c r="LDG48" s="134"/>
      <c r="LDH48" s="134"/>
      <c r="LDI48" s="134"/>
      <c r="LDJ48" s="134"/>
      <c r="LDK48" s="134"/>
      <c r="LDL48" s="134"/>
      <c r="LDM48" s="134"/>
      <c r="LDN48" s="134"/>
      <c r="LDO48" s="134"/>
      <c r="LDP48" s="134"/>
      <c r="LDQ48" s="134"/>
      <c r="LDR48" s="134"/>
      <c r="LDS48" s="134"/>
      <c r="LDT48" s="134"/>
      <c r="LDU48" s="134"/>
      <c r="LDV48" s="134"/>
      <c r="LDW48" s="134"/>
      <c r="LDX48" s="134"/>
      <c r="LDY48" s="134"/>
      <c r="LDZ48" s="134"/>
      <c r="LEA48" s="134"/>
      <c r="LEB48" s="134"/>
      <c r="LEC48" s="134"/>
      <c r="LED48" s="134"/>
      <c r="LEE48" s="134"/>
      <c r="LEF48" s="134"/>
      <c r="LEG48" s="134"/>
      <c r="LEH48" s="134"/>
      <c r="LEI48" s="134"/>
      <c r="LEJ48" s="134"/>
      <c r="LEK48" s="134"/>
      <c r="LEL48" s="134"/>
      <c r="LEM48" s="134"/>
      <c r="LEN48" s="134"/>
      <c r="LEO48" s="134"/>
      <c r="LEP48" s="134"/>
      <c r="LEQ48" s="134"/>
      <c r="LER48" s="134"/>
      <c r="LES48" s="134"/>
      <c r="LET48" s="134"/>
      <c r="LEU48" s="134"/>
      <c r="LEV48" s="134"/>
      <c r="LEW48" s="134"/>
      <c r="LEX48" s="134"/>
      <c r="LEY48" s="134"/>
      <c r="LEZ48" s="134"/>
      <c r="LFA48" s="134"/>
      <c r="LFB48" s="134"/>
      <c r="LFC48" s="134"/>
      <c r="LFD48" s="134"/>
      <c r="LFE48" s="134"/>
      <c r="LFF48" s="134"/>
      <c r="LFG48" s="134"/>
      <c r="LFH48" s="134"/>
      <c r="LFI48" s="134"/>
      <c r="LFJ48" s="134"/>
      <c r="LFK48" s="134"/>
      <c r="LFL48" s="134"/>
      <c r="LFM48" s="134"/>
      <c r="LFN48" s="134"/>
      <c r="LFO48" s="134"/>
      <c r="LFP48" s="134"/>
      <c r="LFQ48" s="134"/>
      <c r="LFR48" s="134"/>
      <c r="LFS48" s="134"/>
      <c r="LFT48" s="134"/>
      <c r="LFU48" s="134"/>
      <c r="LFV48" s="134"/>
      <c r="LFW48" s="134"/>
      <c r="LFX48" s="134"/>
      <c r="LFY48" s="134"/>
      <c r="LFZ48" s="134"/>
      <c r="LGA48" s="134"/>
      <c r="LGB48" s="134"/>
      <c r="LGC48" s="134"/>
      <c r="LGD48" s="134"/>
      <c r="LGE48" s="134"/>
      <c r="LGF48" s="134"/>
      <c r="LGG48" s="134"/>
      <c r="LGH48" s="134"/>
      <c r="LGI48" s="134"/>
      <c r="LGJ48" s="134"/>
      <c r="LGK48" s="134"/>
      <c r="LGL48" s="134"/>
      <c r="LGM48" s="134"/>
      <c r="LGN48" s="134"/>
      <c r="LGO48" s="134"/>
      <c r="LGP48" s="134"/>
      <c r="LGQ48" s="134"/>
      <c r="LGR48" s="134"/>
      <c r="LGS48" s="134"/>
      <c r="LGT48" s="134"/>
      <c r="LGU48" s="134"/>
      <c r="LGV48" s="134"/>
      <c r="LGW48" s="134"/>
      <c r="LGX48" s="134"/>
      <c r="LGY48" s="134"/>
      <c r="LGZ48" s="134"/>
      <c r="LHA48" s="134"/>
      <c r="LHB48" s="134"/>
      <c r="LHC48" s="134"/>
      <c r="LHD48" s="134"/>
      <c r="LHE48" s="134"/>
      <c r="LHF48" s="134"/>
      <c r="LHG48" s="134"/>
      <c r="LHH48" s="134"/>
      <c r="LHI48" s="134"/>
      <c r="LHJ48" s="134"/>
      <c r="LHK48" s="134"/>
      <c r="LHL48" s="134"/>
      <c r="LHM48" s="134"/>
      <c r="LHN48" s="134"/>
      <c r="LHO48" s="134"/>
      <c r="LHP48" s="134"/>
      <c r="LHQ48" s="134"/>
      <c r="LHR48" s="134"/>
      <c r="LHS48" s="134"/>
      <c r="LHT48" s="134"/>
      <c r="LHU48" s="134"/>
      <c r="LHV48" s="134"/>
      <c r="LHW48" s="134"/>
      <c r="LHX48" s="134"/>
      <c r="LHY48" s="134"/>
      <c r="LHZ48" s="134"/>
      <c r="LIA48" s="134"/>
      <c r="LIB48" s="134"/>
      <c r="LIC48" s="134"/>
      <c r="LID48" s="134"/>
      <c r="LIE48" s="134"/>
      <c r="LIF48" s="134"/>
      <c r="LIG48" s="134"/>
      <c r="LIH48" s="134"/>
      <c r="LII48" s="134"/>
      <c r="LIJ48" s="134"/>
      <c r="LIK48" s="134"/>
      <c r="LIL48" s="134"/>
      <c r="LIM48" s="134"/>
      <c r="LIN48" s="134"/>
      <c r="LIO48" s="134"/>
      <c r="LIP48" s="134"/>
      <c r="LIQ48" s="134"/>
      <c r="LIR48" s="134"/>
      <c r="LIS48" s="134"/>
      <c r="LIT48" s="134"/>
      <c r="LIU48" s="134"/>
      <c r="LIV48" s="134"/>
      <c r="LIW48" s="134"/>
      <c r="LIX48" s="134"/>
      <c r="LIY48" s="134"/>
      <c r="LIZ48" s="134"/>
      <c r="LJA48" s="134"/>
      <c r="LJB48" s="134"/>
      <c r="LJC48" s="134"/>
      <c r="LJD48" s="134"/>
      <c r="LJE48" s="134"/>
      <c r="LJF48" s="134"/>
      <c r="LJG48" s="134"/>
      <c r="LJH48" s="134"/>
      <c r="LJI48" s="134"/>
      <c r="LJJ48" s="134"/>
      <c r="LJK48" s="134"/>
      <c r="LJL48" s="134"/>
      <c r="LJM48" s="134"/>
      <c r="LJN48" s="134"/>
      <c r="LJO48" s="134"/>
      <c r="LJP48" s="134"/>
      <c r="LJQ48" s="134"/>
      <c r="LJR48" s="134"/>
      <c r="LJS48" s="134"/>
      <c r="LJT48" s="134"/>
      <c r="LJU48" s="134"/>
      <c r="LJV48" s="134"/>
      <c r="LJW48" s="134"/>
      <c r="LJX48" s="134"/>
      <c r="LJY48" s="134"/>
      <c r="LJZ48" s="134"/>
      <c r="LKA48" s="134"/>
      <c r="LKB48" s="134"/>
      <c r="LKC48" s="134"/>
      <c r="LKD48" s="134"/>
      <c r="LKE48" s="134"/>
      <c r="LKF48" s="134"/>
      <c r="LKG48" s="134"/>
      <c r="LKH48" s="134"/>
      <c r="LKI48" s="134"/>
      <c r="LKJ48" s="134"/>
      <c r="LKK48" s="134"/>
      <c r="LKL48" s="134"/>
      <c r="LKM48" s="134"/>
      <c r="LKN48" s="134"/>
      <c r="LKO48" s="134"/>
      <c r="LKP48" s="134"/>
      <c r="LKQ48" s="134"/>
      <c r="LKR48" s="134"/>
      <c r="LKS48" s="134"/>
      <c r="LKT48" s="134"/>
      <c r="LKU48" s="134"/>
      <c r="LKV48" s="134"/>
      <c r="LKW48" s="134"/>
      <c r="LKX48" s="134"/>
      <c r="LKY48" s="134"/>
      <c r="LKZ48" s="134"/>
      <c r="LLA48" s="134"/>
      <c r="LLB48" s="134"/>
      <c r="LLC48" s="134"/>
      <c r="LLD48" s="134"/>
      <c r="LLE48" s="134"/>
      <c r="LLF48" s="134"/>
      <c r="LLG48" s="134"/>
      <c r="LLH48" s="134"/>
      <c r="LLI48" s="134"/>
      <c r="LLJ48" s="134"/>
      <c r="LLK48" s="134"/>
      <c r="LLL48" s="134"/>
      <c r="LLM48" s="134"/>
      <c r="LLN48" s="134"/>
      <c r="LLO48" s="134"/>
      <c r="LLP48" s="134"/>
      <c r="LLQ48" s="134"/>
      <c r="LLR48" s="134"/>
      <c r="LLS48" s="134"/>
      <c r="LLT48" s="134"/>
      <c r="LLU48" s="134"/>
      <c r="LLV48" s="134"/>
      <c r="LLW48" s="134"/>
      <c r="LLX48" s="134"/>
      <c r="LLY48" s="134"/>
      <c r="LLZ48" s="134"/>
      <c r="LMA48" s="134"/>
      <c r="LMB48" s="134"/>
      <c r="LMC48" s="134"/>
      <c r="LMD48" s="134"/>
      <c r="LME48" s="134"/>
      <c r="LMF48" s="134"/>
      <c r="LMG48" s="134"/>
      <c r="LMH48" s="134"/>
      <c r="LMI48" s="134"/>
      <c r="LMJ48" s="134"/>
      <c r="LMK48" s="134"/>
      <c r="LML48" s="134"/>
      <c r="LMM48" s="134"/>
      <c r="LMN48" s="134"/>
      <c r="LMO48" s="134"/>
      <c r="LMP48" s="134"/>
      <c r="LMQ48" s="134"/>
      <c r="LMR48" s="134"/>
      <c r="LMS48" s="134"/>
      <c r="LMT48" s="134"/>
      <c r="LMU48" s="134"/>
      <c r="LMV48" s="134"/>
      <c r="LMW48" s="134"/>
      <c r="LMX48" s="134"/>
      <c r="LMY48" s="134"/>
      <c r="LMZ48" s="134"/>
      <c r="LNA48" s="134"/>
      <c r="LNB48" s="134"/>
      <c r="LNC48" s="134"/>
      <c r="LND48" s="134"/>
      <c r="LNE48" s="134"/>
      <c r="LNF48" s="134"/>
      <c r="LNG48" s="134"/>
      <c r="LNH48" s="134"/>
      <c r="LNI48" s="134"/>
      <c r="LNJ48" s="134"/>
      <c r="LNK48" s="134"/>
      <c r="LNL48" s="134"/>
      <c r="LNM48" s="134"/>
      <c r="LNN48" s="134"/>
      <c r="LNO48" s="134"/>
      <c r="LNP48" s="134"/>
      <c r="LNQ48" s="134"/>
      <c r="LNR48" s="134"/>
      <c r="LNS48" s="134"/>
      <c r="LNT48" s="134"/>
      <c r="LNU48" s="134"/>
      <c r="LNV48" s="134"/>
      <c r="LNW48" s="134"/>
      <c r="LNX48" s="134"/>
      <c r="LNY48" s="134"/>
      <c r="LNZ48" s="134"/>
      <c r="LOA48" s="134"/>
      <c r="LOB48" s="134"/>
      <c r="LOC48" s="134"/>
      <c r="LOD48" s="134"/>
      <c r="LOE48" s="134"/>
      <c r="LOF48" s="134"/>
      <c r="LOG48" s="134"/>
      <c r="LOH48" s="134"/>
      <c r="LOI48" s="134"/>
      <c r="LOJ48" s="134"/>
      <c r="LOK48" s="134"/>
      <c r="LOL48" s="134"/>
      <c r="LOM48" s="134"/>
      <c r="LON48" s="134"/>
      <c r="LOO48" s="134"/>
      <c r="LOP48" s="134"/>
      <c r="LOQ48" s="134"/>
      <c r="LOR48" s="134"/>
      <c r="LOS48" s="134"/>
      <c r="LOT48" s="134"/>
      <c r="LOU48" s="134"/>
      <c r="LOV48" s="134"/>
      <c r="LOW48" s="134"/>
      <c r="LOX48" s="134"/>
      <c r="LOY48" s="134"/>
      <c r="LOZ48" s="134"/>
      <c r="LPA48" s="134"/>
      <c r="LPB48" s="134"/>
      <c r="LPC48" s="134"/>
      <c r="LPD48" s="134"/>
      <c r="LPE48" s="134"/>
      <c r="LPF48" s="134"/>
      <c r="LPG48" s="134"/>
      <c r="LPH48" s="134"/>
      <c r="LPI48" s="134"/>
      <c r="LPJ48" s="134"/>
      <c r="LPK48" s="134"/>
      <c r="LPL48" s="134"/>
      <c r="LPM48" s="134"/>
      <c r="LPN48" s="134"/>
      <c r="LPO48" s="134"/>
      <c r="LPP48" s="134"/>
      <c r="LPQ48" s="134"/>
      <c r="LPR48" s="134"/>
      <c r="LPS48" s="134"/>
      <c r="LPT48" s="134"/>
      <c r="LPU48" s="134"/>
      <c r="LPV48" s="134"/>
      <c r="LPW48" s="134"/>
      <c r="LPX48" s="134"/>
      <c r="LPY48" s="134"/>
      <c r="LPZ48" s="134"/>
      <c r="LQA48" s="134"/>
      <c r="LQB48" s="134"/>
      <c r="LQC48" s="134"/>
      <c r="LQD48" s="134"/>
      <c r="LQE48" s="134"/>
      <c r="LQF48" s="134"/>
      <c r="LQG48" s="134"/>
      <c r="LQH48" s="134"/>
      <c r="LQI48" s="134"/>
      <c r="LQJ48" s="134"/>
      <c r="LQK48" s="134"/>
      <c r="LQL48" s="134"/>
      <c r="LQM48" s="134"/>
      <c r="LQN48" s="134"/>
      <c r="LQO48" s="134"/>
      <c r="LQP48" s="134"/>
      <c r="LQQ48" s="134"/>
      <c r="LQR48" s="134"/>
      <c r="LQS48" s="134"/>
      <c r="LQT48" s="134"/>
      <c r="LQU48" s="134"/>
      <c r="LQV48" s="134"/>
      <c r="LQW48" s="134"/>
      <c r="LQX48" s="134"/>
      <c r="LQY48" s="134"/>
      <c r="LQZ48" s="134"/>
      <c r="LRA48" s="134"/>
      <c r="LRB48" s="134"/>
      <c r="LRC48" s="134"/>
      <c r="LRD48" s="134"/>
      <c r="LRE48" s="134"/>
      <c r="LRF48" s="134"/>
      <c r="LRG48" s="134"/>
      <c r="LRH48" s="134"/>
      <c r="LRI48" s="134"/>
      <c r="LRJ48" s="134"/>
      <c r="LRK48" s="134"/>
      <c r="LRL48" s="134"/>
      <c r="LRM48" s="134"/>
      <c r="LRN48" s="134"/>
      <c r="LRO48" s="134"/>
      <c r="LRP48" s="134"/>
      <c r="LRQ48" s="134"/>
      <c r="LRR48" s="134"/>
      <c r="LRS48" s="134"/>
      <c r="LRT48" s="134"/>
      <c r="LRU48" s="134"/>
      <c r="LRV48" s="134"/>
      <c r="LRW48" s="134"/>
      <c r="LRX48" s="134"/>
      <c r="LRY48" s="134"/>
      <c r="LRZ48" s="134"/>
      <c r="LSA48" s="134"/>
      <c r="LSB48" s="134"/>
      <c r="LSC48" s="134"/>
      <c r="LSD48" s="134"/>
      <c r="LSE48" s="134"/>
      <c r="LSF48" s="134"/>
      <c r="LSG48" s="134"/>
      <c r="LSH48" s="134"/>
      <c r="LSI48" s="134"/>
      <c r="LSJ48" s="134"/>
      <c r="LSK48" s="134"/>
      <c r="LSL48" s="134"/>
      <c r="LSM48" s="134"/>
      <c r="LSN48" s="134"/>
      <c r="LSO48" s="134"/>
      <c r="LSP48" s="134"/>
      <c r="LSQ48" s="134"/>
      <c r="LSR48" s="134"/>
      <c r="LSS48" s="134"/>
      <c r="LST48" s="134"/>
      <c r="LSU48" s="134"/>
      <c r="LSV48" s="134"/>
      <c r="LSW48" s="134"/>
      <c r="LSX48" s="134"/>
      <c r="LSY48" s="134"/>
      <c r="LSZ48" s="134"/>
      <c r="LTA48" s="134"/>
      <c r="LTB48" s="134"/>
      <c r="LTC48" s="134"/>
      <c r="LTD48" s="134"/>
      <c r="LTE48" s="134"/>
      <c r="LTF48" s="134"/>
      <c r="LTG48" s="134"/>
      <c r="LTH48" s="134"/>
      <c r="LTI48" s="134"/>
      <c r="LTJ48" s="134"/>
      <c r="LTK48" s="134"/>
      <c r="LTL48" s="134"/>
      <c r="LTM48" s="134"/>
      <c r="LTN48" s="134"/>
      <c r="LTO48" s="134"/>
      <c r="LTP48" s="134"/>
      <c r="LTQ48" s="134"/>
      <c r="LTR48" s="134"/>
      <c r="LTS48" s="134"/>
      <c r="LTT48" s="134"/>
      <c r="LTU48" s="134"/>
      <c r="LTV48" s="134"/>
      <c r="LTW48" s="134"/>
      <c r="LTX48" s="134"/>
      <c r="LTY48" s="134"/>
      <c r="LTZ48" s="134"/>
      <c r="LUA48" s="134"/>
      <c r="LUB48" s="134"/>
      <c r="LUC48" s="134"/>
      <c r="LUD48" s="134"/>
      <c r="LUE48" s="134"/>
      <c r="LUF48" s="134"/>
      <c r="LUG48" s="134"/>
      <c r="LUH48" s="134"/>
      <c r="LUI48" s="134"/>
      <c r="LUJ48" s="134"/>
      <c r="LUK48" s="134"/>
      <c r="LUL48" s="134"/>
      <c r="LUM48" s="134"/>
      <c r="LUN48" s="134"/>
      <c r="LUO48" s="134"/>
      <c r="LUP48" s="134"/>
      <c r="LUQ48" s="134"/>
      <c r="LUR48" s="134"/>
      <c r="LUS48" s="134"/>
      <c r="LUT48" s="134"/>
      <c r="LUU48" s="134"/>
      <c r="LUV48" s="134"/>
      <c r="LUW48" s="134"/>
      <c r="LUX48" s="134"/>
      <c r="LUY48" s="134"/>
      <c r="LUZ48" s="134"/>
      <c r="LVA48" s="134"/>
      <c r="LVB48" s="134"/>
      <c r="LVC48" s="134"/>
      <c r="LVD48" s="134"/>
      <c r="LVE48" s="134"/>
      <c r="LVF48" s="134"/>
      <c r="LVG48" s="134"/>
      <c r="LVH48" s="134"/>
      <c r="LVI48" s="134"/>
      <c r="LVJ48" s="134"/>
      <c r="LVK48" s="134"/>
      <c r="LVL48" s="134"/>
      <c r="LVM48" s="134"/>
      <c r="LVN48" s="134"/>
      <c r="LVO48" s="134"/>
      <c r="LVP48" s="134"/>
      <c r="LVQ48" s="134"/>
      <c r="LVR48" s="134"/>
      <c r="LVS48" s="134"/>
      <c r="LVT48" s="134"/>
      <c r="LVU48" s="134"/>
      <c r="LVV48" s="134"/>
      <c r="LVW48" s="134"/>
      <c r="LVX48" s="134"/>
      <c r="LVY48" s="134"/>
      <c r="LVZ48" s="134"/>
      <c r="LWA48" s="134"/>
      <c r="LWB48" s="134"/>
      <c r="LWC48" s="134"/>
      <c r="LWD48" s="134"/>
      <c r="LWE48" s="134"/>
      <c r="LWF48" s="134"/>
      <c r="LWG48" s="134"/>
      <c r="LWH48" s="134"/>
      <c r="LWI48" s="134"/>
      <c r="LWJ48" s="134"/>
      <c r="LWK48" s="134"/>
      <c r="LWL48" s="134"/>
      <c r="LWM48" s="134"/>
      <c r="LWN48" s="134"/>
      <c r="LWO48" s="134"/>
      <c r="LWP48" s="134"/>
      <c r="LWQ48" s="134"/>
      <c r="LWR48" s="134"/>
      <c r="LWS48" s="134"/>
      <c r="LWT48" s="134"/>
      <c r="LWU48" s="134"/>
      <c r="LWV48" s="134"/>
      <c r="LWW48" s="134"/>
      <c r="LWX48" s="134"/>
      <c r="LWY48" s="134"/>
      <c r="LWZ48" s="134"/>
      <c r="LXA48" s="134"/>
      <c r="LXB48" s="134"/>
      <c r="LXC48" s="134"/>
      <c r="LXD48" s="134"/>
      <c r="LXE48" s="134"/>
      <c r="LXF48" s="134"/>
      <c r="LXG48" s="134"/>
      <c r="LXH48" s="134"/>
      <c r="LXI48" s="134"/>
      <c r="LXJ48" s="134"/>
      <c r="LXK48" s="134"/>
      <c r="LXL48" s="134"/>
      <c r="LXM48" s="134"/>
      <c r="LXN48" s="134"/>
      <c r="LXO48" s="134"/>
      <c r="LXP48" s="134"/>
      <c r="LXQ48" s="134"/>
      <c r="LXR48" s="134"/>
      <c r="LXS48" s="134"/>
      <c r="LXT48" s="134"/>
      <c r="LXU48" s="134"/>
      <c r="LXV48" s="134"/>
      <c r="LXW48" s="134"/>
      <c r="LXX48" s="134"/>
      <c r="LXY48" s="134"/>
      <c r="LXZ48" s="134"/>
      <c r="LYA48" s="134"/>
      <c r="LYB48" s="134"/>
      <c r="LYC48" s="134"/>
      <c r="LYD48" s="134"/>
      <c r="LYE48" s="134"/>
      <c r="LYF48" s="134"/>
      <c r="LYG48" s="134"/>
      <c r="LYH48" s="134"/>
      <c r="LYI48" s="134"/>
      <c r="LYJ48" s="134"/>
      <c r="LYK48" s="134"/>
      <c r="LYL48" s="134"/>
      <c r="LYM48" s="134"/>
      <c r="LYN48" s="134"/>
      <c r="LYO48" s="134"/>
      <c r="LYP48" s="134"/>
      <c r="LYQ48" s="134"/>
      <c r="LYR48" s="134"/>
      <c r="LYS48" s="134"/>
      <c r="LYT48" s="134"/>
      <c r="LYU48" s="134"/>
      <c r="LYV48" s="134"/>
      <c r="LYW48" s="134"/>
      <c r="LYX48" s="134"/>
      <c r="LYY48" s="134"/>
      <c r="LYZ48" s="134"/>
      <c r="LZA48" s="134"/>
      <c r="LZB48" s="134"/>
      <c r="LZC48" s="134"/>
      <c r="LZD48" s="134"/>
      <c r="LZE48" s="134"/>
      <c r="LZF48" s="134"/>
      <c r="LZG48" s="134"/>
      <c r="LZH48" s="134"/>
      <c r="LZI48" s="134"/>
      <c r="LZJ48" s="134"/>
      <c r="LZK48" s="134"/>
      <c r="LZL48" s="134"/>
      <c r="LZM48" s="134"/>
      <c r="LZN48" s="134"/>
      <c r="LZO48" s="134"/>
      <c r="LZP48" s="134"/>
      <c r="LZQ48" s="134"/>
      <c r="LZR48" s="134"/>
      <c r="LZS48" s="134"/>
      <c r="LZT48" s="134"/>
      <c r="LZU48" s="134"/>
      <c r="LZV48" s="134"/>
      <c r="LZW48" s="134"/>
      <c r="LZX48" s="134"/>
      <c r="LZY48" s="134"/>
      <c r="LZZ48" s="134"/>
      <c r="MAA48" s="134"/>
      <c r="MAB48" s="134"/>
      <c r="MAC48" s="134"/>
      <c r="MAD48" s="134"/>
      <c r="MAE48" s="134"/>
      <c r="MAF48" s="134"/>
      <c r="MAG48" s="134"/>
      <c r="MAH48" s="134"/>
      <c r="MAI48" s="134"/>
      <c r="MAJ48" s="134"/>
      <c r="MAK48" s="134"/>
      <c r="MAL48" s="134"/>
      <c r="MAM48" s="134"/>
      <c r="MAN48" s="134"/>
      <c r="MAO48" s="134"/>
      <c r="MAP48" s="134"/>
      <c r="MAQ48" s="134"/>
      <c r="MAR48" s="134"/>
      <c r="MAS48" s="134"/>
      <c r="MAT48" s="134"/>
      <c r="MAU48" s="134"/>
      <c r="MAV48" s="134"/>
      <c r="MAW48" s="134"/>
      <c r="MAX48" s="134"/>
      <c r="MAY48" s="134"/>
      <c r="MAZ48" s="134"/>
      <c r="MBA48" s="134"/>
      <c r="MBB48" s="134"/>
      <c r="MBC48" s="134"/>
      <c r="MBD48" s="134"/>
      <c r="MBE48" s="134"/>
      <c r="MBF48" s="134"/>
      <c r="MBG48" s="134"/>
      <c r="MBH48" s="134"/>
      <c r="MBI48" s="134"/>
      <c r="MBJ48" s="134"/>
      <c r="MBK48" s="134"/>
      <c r="MBL48" s="134"/>
      <c r="MBM48" s="134"/>
      <c r="MBN48" s="134"/>
      <c r="MBO48" s="134"/>
      <c r="MBP48" s="134"/>
      <c r="MBQ48" s="134"/>
      <c r="MBR48" s="134"/>
      <c r="MBS48" s="134"/>
      <c r="MBT48" s="134"/>
      <c r="MBU48" s="134"/>
      <c r="MBV48" s="134"/>
      <c r="MBW48" s="134"/>
      <c r="MBX48" s="134"/>
      <c r="MBY48" s="134"/>
      <c r="MBZ48" s="134"/>
      <c r="MCA48" s="134"/>
      <c r="MCB48" s="134"/>
      <c r="MCC48" s="134"/>
      <c r="MCD48" s="134"/>
      <c r="MCE48" s="134"/>
      <c r="MCF48" s="134"/>
      <c r="MCG48" s="134"/>
      <c r="MCH48" s="134"/>
      <c r="MCI48" s="134"/>
      <c r="MCJ48" s="134"/>
      <c r="MCK48" s="134"/>
      <c r="MCL48" s="134"/>
      <c r="MCM48" s="134"/>
      <c r="MCN48" s="134"/>
      <c r="MCO48" s="134"/>
      <c r="MCP48" s="134"/>
      <c r="MCQ48" s="134"/>
      <c r="MCR48" s="134"/>
      <c r="MCS48" s="134"/>
      <c r="MCT48" s="134"/>
      <c r="MCU48" s="134"/>
      <c r="MCV48" s="134"/>
      <c r="MCW48" s="134"/>
      <c r="MCX48" s="134"/>
      <c r="MCY48" s="134"/>
      <c r="MCZ48" s="134"/>
      <c r="MDA48" s="134"/>
      <c r="MDB48" s="134"/>
      <c r="MDC48" s="134"/>
      <c r="MDD48" s="134"/>
      <c r="MDE48" s="134"/>
      <c r="MDF48" s="134"/>
      <c r="MDG48" s="134"/>
      <c r="MDH48" s="134"/>
      <c r="MDI48" s="134"/>
      <c r="MDJ48" s="134"/>
      <c r="MDK48" s="134"/>
      <c r="MDL48" s="134"/>
      <c r="MDM48" s="134"/>
      <c r="MDN48" s="134"/>
      <c r="MDO48" s="134"/>
      <c r="MDP48" s="134"/>
      <c r="MDQ48" s="134"/>
      <c r="MDR48" s="134"/>
      <c r="MDS48" s="134"/>
      <c r="MDT48" s="134"/>
      <c r="MDU48" s="134"/>
      <c r="MDV48" s="134"/>
      <c r="MDW48" s="134"/>
      <c r="MDX48" s="134"/>
      <c r="MDY48" s="134"/>
      <c r="MDZ48" s="134"/>
      <c r="MEA48" s="134"/>
      <c r="MEB48" s="134"/>
      <c r="MEC48" s="134"/>
      <c r="MED48" s="134"/>
      <c r="MEE48" s="134"/>
      <c r="MEF48" s="134"/>
      <c r="MEG48" s="134"/>
      <c r="MEH48" s="134"/>
      <c r="MEI48" s="134"/>
      <c r="MEJ48" s="134"/>
      <c r="MEK48" s="134"/>
      <c r="MEL48" s="134"/>
      <c r="MEM48" s="134"/>
      <c r="MEN48" s="134"/>
      <c r="MEO48" s="134"/>
      <c r="MEP48" s="134"/>
      <c r="MEQ48" s="134"/>
      <c r="MER48" s="134"/>
      <c r="MES48" s="134"/>
      <c r="MET48" s="134"/>
      <c r="MEU48" s="134"/>
      <c r="MEV48" s="134"/>
      <c r="MEW48" s="134"/>
      <c r="MEX48" s="134"/>
      <c r="MEY48" s="134"/>
      <c r="MEZ48" s="134"/>
      <c r="MFA48" s="134"/>
      <c r="MFB48" s="134"/>
      <c r="MFC48" s="134"/>
      <c r="MFD48" s="134"/>
      <c r="MFE48" s="134"/>
      <c r="MFF48" s="134"/>
      <c r="MFG48" s="134"/>
      <c r="MFH48" s="134"/>
      <c r="MFI48" s="134"/>
      <c r="MFJ48" s="134"/>
      <c r="MFK48" s="134"/>
      <c r="MFL48" s="134"/>
      <c r="MFM48" s="134"/>
      <c r="MFN48" s="134"/>
      <c r="MFO48" s="134"/>
      <c r="MFP48" s="134"/>
      <c r="MFQ48" s="134"/>
      <c r="MFR48" s="134"/>
      <c r="MFS48" s="134"/>
      <c r="MFT48" s="134"/>
      <c r="MFU48" s="134"/>
      <c r="MFV48" s="134"/>
      <c r="MFW48" s="134"/>
      <c r="MFX48" s="134"/>
      <c r="MFY48" s="134"/>
      <c r="MFZ48" s="134"/>
      <c r="MGA48" s="134"/>
      <c r="MGB48" s="134"/>
      <c r="MGC48" s="134"/>
      <c r="MGD48" s="134"/>
      <c r="MGE48" s="134"/>
      <c r="MGF48" s="134"/>
      <c r="MGG48" s="134"/>
      <c r="MGH48" s="134"/>
      <c r="MGI48" s="134"/>
      <c r="MGJ48" s="134"/>
      <c r="MGK48" s="134"/>
      <c r="MGL48" s="134"/>
      <c r="MGM48" s="134"/>
      <c r="MGN48" s="134"/>
      <c r="MGO48" s="134"/>
      <c r="MGP48" s="134"/>
      <c r="MGQ48" s="134"/>
      <c r="MGR48" s="134"/>
      <c r="MGS48" s="134"/>
      <c r="MGT48" s="134"/>
      <c r="MGU48" s="134"/>
      <c r="MGV48" s="134"/>
      <c r="MGW48" s="134"/>
      <c r="MGX48" s="134"/>
      <c r="MGY48" s="134"/>
      <c r="MGZ48" s="134"/>
      <c r="MHA48" s="134"/>
      <c r="MHB48" s="134"/>
      <c r="MHC48" s="134"/>
      <c r="MHD48" s="134"/>
      <c r="MHE48" s="134"/>
      <c r="MHF48" s="134"/>
      <c r="MHG48" s="134"/>
      <c r="MHH48" s="134"/>
      <c r="MHI48" s="134"/>
      <c r="MHJ48" s="134"/>
      <c r="MHK48" s="134"/>
      <c r="MHL48" s="134"/>
      <c r="MHM48" s="134"/>
      <c r="MHN48" s="134"/>
      <c r="MHO48" s="134"/>
      <c r="MHP48" s="134"/>
      <c r="MHQ48" s="134"/>
      <c r="MHR48" s="134"/>
      <c r="MHS48" s="134"/>
      <c r="MHT48" s="134"/>
      <c r="MHU48" s="134"/>
      <c r="MHV48" s="134"/>
      <c r="MHW48" s="134"/>
      <c r="MHX48" s="134"/>
      <c r="MHY48" s="134"/>
      <c r="MHZ48" s="134"/>
      <c r="MIA48" s="134"/>
      <c r="MIB48" s="134"/>
      <c r="MIC48" s="134"/>
      <c r="MID48" s="134"/>
      <c r="MIE48" s="134"/>
      <c r="MIF48" s="134"/>
      <c r="MIG48" s="134"/>
      <c r="MIH48" s="134"/>
      <c r="MII48" s="134"/>
      <c r="MIJ48" s="134"/>
      <c r="MIK48" s="134"/>
      <c r="MIL48" s="134"/>
      <c r="MIM48" s="134"/>
      <c r="MIN48" s="134"/>
      <c r="MIO48" s="134"/>
      <c r="MIP48" s="134"/>
      <c r="MIQ48" s="134"/>
      <c r="MIR48" s="134"/>
      <c r="MIS48" s="134"/>
      <c r="MIT48" s="134"/>
      <c r="MIU48" s="134"/>
      <c r="MIV48" s="134"/>
      <c r="MIW48" s="134"/>
      <c r="MIX48" s="134"/>
      <c r="MIY48" s="134"/>
      <c r="MIZ48" s="134"/>
      <c r="MJA48" s="134"/>
      <c r="MJB48" s="134"/>
      <c r="MJC48" s="134"/>
      <c r="MJD48" s="134"/>
      <c r="MJE48" s="134"/>
      <c r="MJF48" s="134"/>
      <c r="MJG48" s="134"/>
      <c r="MJH48" s="134"/>
      <c r="MJI48" s="134"/>
      <c r="MJJ48" s="134"/>
      <c r="MJK48" s="134"/>
      <c r="MJL48" s="134"/>
      <c r="MJM48" s="134"/>
      <c r="MJN48" s="134"/>
      <c r="MJO48" s="134"/>
      <c r="MJP48" s="134"/>
      <c r="MJQ48" s="134"/>
      <c r="MJR48" s="134"/>
      <c r="MJS48" s="134"/>
      <c r="MJT48" s="134"/>
      <c r="MJU48" s="134"/>
      <c r="MJV48" s="134"/>
      <c r="MJW48" s="134"/>
      <c r="MJX48" s="134"/>
      <c r="MJY48" s="134"/>
      <c r="MJZ48" s="134"/>
      <c r="MKA48" s="134"/>
      <c r="MKB48" s="134"/>
      <c r="MKC48" s="134"/>
      <c r="MKD48" s="134"/>
      <c r="MKE48" s="134"/>
      <c r="MKF48" s="134"/>
      <c r="MKG48" s="134"/>
      <c r="MKH48" s="134"/>
      <c r="MKI48" s="134"/>
      <c r="MKJ48" s="134"/>
      <c r="MKK48" s="134"/>
      <c r="MKL48" s="134"/>
      <c r="MKM48" s="134"/>
      <c r="MKN48" s="134"/>
      <c r="MKO48" s="134"/>
      <c r="MKP48" s="134"/>
      <c r="MKQ48" s="134"/>
      <c r="MKR48" s="134"/>
      <c r="MKS48" s="134"/>
      <c r="MKT48" s="134"/>
      <c r="MKU48" s="134"/>
      <c r="MKV48" s="134"/>
      <c r="MKW48" s="134"/>
      <c r="MKX48" s="134"/>
      <c r="MKY48" s="134"/>
      <c r="MKZ48" s="134"/>
      <c r="MLA48" s="134"/>
      <c r="MLB48" s="134"/>
      <c r="MLC48" s="134"/>
      <c r="MLD48" s="134"/>
      <c r="MLE48" s="134"/>
      <c r="MLF48" s="134"/>
      <c r="MLG48" s="134"/>
      <c r="MLH48" s="134"/>
      <c r="MLI48" s="134"/>
      <c r="MLJ48" s="134"/>
      <c r="MLK48" s="134"/>
      <c r="MLL48" s="134"/>
      <c r="MLM48" s="134"/>
      <c r="MLN48" s="134"/>
      <c r="MLO48" s="134"/>
      <c r="MLP48" s="134"/>
      <c r="MLQ48" s="134"/>
      <c r="MLR48" s="134"/>
      <c r="MLS48" s="134"/>
      <c r="MLT48" s="134"/>
      <c r="MLU48" s="134"/>
      <c r="MLV48" s="134"/>
      <c r="MLW48" s="134"/>
      <c r="MLX48" s="134"/>
      <c r="MLY48" s="134"/>
      <c r="MLZ48" s="134"/>
      <c r="MMA48" s="134"/>
      <c r="MMB48" s="134"/>
      <c r="MMC48" s="134"/>
      <c r="MMD48" s="134"/>
      <c r="MME48" s="134"/>
      <c r="MMF48" s="134"/>
      <c r="MMG48" s="134"/>
      <c r="MMH48" s="134"/>
      <c r="MMI48" s="134"/>
      <c r="MMJ48" s="134"/>
      <c r="MMK48" s="134"/>
      <c r="MML48" s="134"/>
      <c r="MMM48" s="134"/>
      <c r="MMN48" s="134"/>
      <c r="MMO48" s="134"/>
      <c r="MMP48" s="134"/>
      <c r="MMQ48" s="134"/>
      <c r="MMR48" s="134"/>
      <c r="MMS48" s="134"/>
      <c r="MMT48" s="134"/>
      <c r="MMU48" s="134"/>
      <c r="MMV48" s="134"/>
      <c r="MMW48" s="134"/>
      <c r="MMX48" s="134"/>
      <c r="MMY48" s="134"/>
      <c r="MMZ48" s="134"/>
      <c r="MNA48" s="134"/>
      <c r="MNB48" s="134"/>
      <c r="MNC48" s="134"/>
      <c r="MND48" s="134"/>
      <c r="MNE48" s="134"/>
      <c r="MNF48" s="134"/>
      <c r="MNG48" s="134"/>
      <c r="MNH48" s="134"/>
      <c r="MNI48" s="134"/>
      <c r="MNJ48" s="134"/>
      <c r="MNK48" s="134"/>
      <c r="MNL48" s="134"/>
      <c r="MNM48" s="134"/>
      <c r="MNN48" s="134"/>
      <c r="MNO48" s="134"/>
      <c r="MNP48" s="134"/>
      <c r="MNQ48" s="134"/>
      <c r="MNR48" s="134"/>
      <c r="MNS48" s="134"/>
      <c r="MNT48" s="134"/>
      <c r="MNU48" s="134"/>
      <c r="MNV48" s="134"/>
      <c r="MNW48" s="134"/>
      <c r="MNX48" s="134"/>
      <c r="MNY48" s="134"/>
      <c r="MNZ48" s="134"/>
      <c r="MOA48" s="134"/>
      <c r="MOB48" s="134"/>
      <c r="MOC48" s="134"/>
      <c r="MOD48" s="134"/>
      <c r="MOE48" s="134"/>
      <c r="MOF48" s="134"/>
      <c r="MOG48" s="134"/>
      <c r="MOH48" s="134"/>
      <c r="MOI48" s="134"/>
      <c r="MOJ48" s="134"/>
      <c r="MOK48" s="134"/>
      <c r="MOL48" s="134"/>
      <c r="MOM48" s="134"/>
      <c r="MON48" s="134"/>
      <c r="MOO48" s="134"/>
      <c r="MOP48" s="134"/>
      <c r="MOQ48" s="134"/>
      <c r="MOR48" s="134"/>
      <c r="MOS48" s="134"/>
      <c r="MOT48" s="134"/>
      <c r="MOU48" s="134"/>
      <c r="MOV48" s="134"/>
      <c r="MOW48" s="134"/>
      <c r="MOX48" s="134"/>
      <c r="MOY48" s="134"/>
      <c r="MOZ48" s="134"/>
      <c r="MPA48" s="134"/>
      <c r="MPB48" s="134"/>
      <c r="MPC48" s="134"/>
      <c r="MPD48" s="134"/>
      <c r="MPE48" s="134"/>
      <c r="MPF48" s="134"/>
      <c r="MPG48" s="134"/>
      <c r="MPH48" s="134"/>
      <c r="MPI48" s="134"/>
      <c r="MPJ48" s="134"/>
      <c r="MPK48" s="134"/>
      <c r="MPL48" s="134"/>
      <c r="MPM48" s="134"/>
      <c r="MPN48" s="134"/>
      <c r="MPO48" s="134"/>
      <c r="MPP48" s="134"/>
      <c r="MPQ48" s="134"/>
      <c r="MPR48" s="134"/>
      <c r="MPS48" s="134"/>
      <c r="MPT48" s="134"/>
      <c r="MPU48" s="134"/>
      <c r="MPV48" s="134"/>
      <c r="MPW48" s="134"/>
      <c r="MPX48" s="134"/>
      <c r="MPY48" s="134"/>
      <c r="MPZ48" s="134"/>
      <c r="MQA48" s="134"/>
      <c r="MQB48" s="134"/>
      <c r="MQC48" s="134"/>
      <c r="MQD48" s="134"/>
      <c r="MQE48" s="134"/>
      <c r="MQF48" s="134"/>
      <c r="MQG48" s="134"/>
      <c r="MQH48" s="134"/>
      <c r="MQI48" s="134"/>
      <c r="MQJ48" s="134"/>
      <c r="MQK48" s="134"/>
      <c r="MQL48" s="134"/>
      <c r="MQM48" s="134"/>
      <c r="MQN48" s="134"/>
      <c r="MQO48" s="134"/>
      <c r="MQP48" s="134"/>
      <c r="MQQ48" s="134"/>
      <c r="MQR48" s="134"/>
      <c r="MQS48" s="134"/>
      <c r="MQT48" s="134"/>
      <c r="MQU48" s="134"/>
      <c r="MQV48" s="134"/>
      <c r="MQW48" s="134"/>
      <c r="MQX48" s="134"/>
      <c r="MQY48" s="134"/>
      <c r="MQZ48" s="134"/>
      <c r="MRA48" s="134"/>
      <c r="MRB48" s="134"/>
      <c r="MRC48" s="134"/>
      <c r="MRD48" s="134"/>
      <c r="MRE48" s="134"/>
      <c r="MRF48" s="134"/>
      <c r="MRG48" s="134"/>
      <c r="MRH48" s="134"/>
      <c r="MRI48" s="134"/>
      <c r="MRJ48" s="134"/>
      <c r="MRK48" s="134"/>
      <c r="MRL48" s="134"/>
      <c r="MRM48" s="134"/>
      <c r="MRN48" s="134"/>
      <c r="MRO48" s="134"/>
      <c r="MRP48" s="134"/>
      <c r="MRQ48" s="134"/>
      <c r="MRR48" s="134"/>
      <c r="MRS48" s="134"/>
      <c r="MRT48" s="134"/>
      <c r="MRU48" s="134"/>
      <c r="MRV48" s="134"/>
      <c r="MRW48" s="134"/>
      <c r="MRX48" s="134"/>
      <c r="MRY48" s="134"/>
      <c r="MRZ48" s="134"/>
      <c r="MSA48" s="134"/>
      <c r="MSB48" s="134"/>
      <c r="MSC48" s="134"/>
      <c r="MSD48" s="134"/>
      <c r="MSE48" s="134"/>
      <c r="MSF48" s="134"/>
      <c r="MSG48" s="134"/>
      <c r="MSH48" s="134"/>
      <c r="MSI48" s="134"/>
      <c r="MSJ48" s="134"/>
      <c r="MSK48" s="134"/>
      <c r="MSL48" s="134"/>
      <c r="MSM48" s="134"/>
      <c r="MSN48" s="134"/>
      <c r="MSO48" s="134"/>
      <c r="MSP48" s="134"/>
      <c r="MSQ48" s="134"/>
      <c r="MSR48" s="134"/>
      <c r="MSS48" s="134"/>
      <c r="MST48" s="134"/>
      <c r="MSU48" s="134"/>
      <c r="MSV48" s="134"/>
      <c r="MSW48" s="134"/>
      <c r="MSX48" s="134"/>
      <c r="MSY48" s="134"/>
      <c r="MSZ48" s="134"/>
      <c r="MTA48" s="134"/>
      <c r="MTB48" s="134"/>
      <c r="MTC48" s="134"/>
      <c r="MTD48" s="134"/>
      <c r="MTE48" s="134"/>
      <c r="MTF48" s="134"/>
      <c r="MTG48" s="134"/>
      <c r="MTH48" s="134"/>
      <c r="MTI48" s="134"/>
      <c r="MTJ48" s="134"/>
      <c r="MTK48" s="134"/>
      <c r="MTL48" s="134"/>
      <c r="MTM48" s="134"/>
      <c r="MTN48" s="134"/>
      <c r="MTO48" s="134"/>
      <c r="MTP48" s="134"/>
      <c r="MTQ48" s="134"/>
      <c r="MTR48" s="134"/>
      <c r="MTS48" s="134"/>
      <c r="MTT48" s="134"/>
      <c r="MTU48" s="134"/>
      <c r="MTV48" s="134"/>
      <c r="MTW48" s="134"/>
      <c r="MTX48" s="134"/>
      <c r="MTY48" s="134"/>
      <c r="MTZ48" s="134"/>
      <c r="MUA48" s="134"/>
      <c r="MUB48" s="134"/>
      <c r="MUC48" s="134"/>
      <c r="MUD48" s="134"/>
      <c r="MUE48" s="134"/>
      <c r="MUF48" s="134"/>
      <c r="MUG48" s="134"/>
      <c r="MUH48" s="134"/>
      <c r="MUI48" s="134"/>
      <c r="MUJ48" s="134"/>
      <c r="MUK48" s="134"/>
      <c r="MUL48" s="134"/>
      <c r="MUM48" s="134"/>
      <c r="MUN48" s="134"/>
      <c r="MUO48" s="134"/>
      <c r="MUP48" s="134"/>
      <c r="MUQ48" s="134"/>
      <c r="MUR48" s="134"/>
      <c r="MUS48" s="134"/>
      <c r="MUT48" s="134"/>
      <c r="MUU48" s="134"/>
      <c r="MUV48" s="134"/>
      <c r="MUW48" s="134"/>
      <c r="MUX48" s="134"/>
      <c r="MUY48" s="134"/>
      <c r="MUZ48" s="134"/>
      <c r="MVA48" s="134"/>
      <c r="MVB48" s="134"/>
      <c r="MVC48" s="134"/>
      <c r="MVD48" s="134"/>
      <c r="MVE48" s="134"/>
      <c r="MVF48" s="134"/>
      <c r="MVG48" s="134"/>
      <c r="MVH48" s="134"/>
      <c r="MVI48" s="134"/>
      <c r="MVJ48" s="134"/>
      <c r="MVK48" s="134"/>
      <c r="MVL48" s="134"/>
      <c r="MVM48" s="134"/>
      <c r="MVN48" s="134"/>
      <c r="MVO48" s="134"/>
      <c r="MVP48" s="134"/>
      <c r="MVQ48" s="134"/>
      <c r="MVR48" s="134"/>
      <c r="MVS48" s="134"/>
      <c r="MVT48" s="134"/>
      <c r="MVU48" s="134"/>
      <c r="MVV48" s="134"/>
      <c r="MVW48" s="134"/>
      <c r="MVX48" s="134"/>
      <c r="MVY48" s="134"/>
      <c r="MVZ48" s="134"/>
      <c r="MWA48" s="134"/>
      <c r="MWB48" s="134"/>
      <c r="MWC48" s="134"/>
      <c r="MWD48" s="134"/>
      <c r="MWE48" s="134"/>
      <c r="MWF48" s="134"/>
      <c r="MWG48" s="134"/>
      <c r="MWH48" s="134"/>
      <c r="MWI48" s="134"/>
      <c r="MWJ48" s="134"/>
      <c r="MWK48" s="134"/>
      <c r="MWL48" s="134"/>
      <c r="MWM48" s="134"/>
      <c r="MWN48" s="134"/>
      <c r="MWO48" s="134"/>
      <c r="MWP48" s="134"/>
      <c r="MWQ48" s="134"/>
      <c r="MWR48" s="134"/>
      <c r="MWS48" s="134"/>
      <c r="MWT48" s="134"/>
      <c r="MWU48" s="134"/>
      <c r="MWV48" s="134"/>
      <c r="MWW48" s="134"/>
      <c r="MWX48" s="134"/>
      <c r="MWY48" s="134"/>
      <c r="MWZ48" s="134"/>
      <c r="MXA48" s="134"/>
      <c r="MXB48" s="134"/>
      <c r="MXC48" s="134"/>
      <c r="MXD48" s="134"/>
      <c r="MXE48" s="134"/>
      <c r="MXF48" s="134"/>
      <c r="MXG48" s="134"/>
      <c r="MXH48" s="134"/>
      <c r="MXI48" s="134"/>
      <c r="MXJ48" s="134"/>
      <c r="MXK48" s="134"/>
      <c r="MXL48" s="134"/>
      <c r="MXM48" s="134"/>
      <c r="MXN48" s="134"/>
      <c r="MXO48" s="134"/>
      <c r="MXP48" s="134"/>
      <c r="MXQ48" s="134"/>
      <c r="MXR48" s="134"/>
      <c r="MXS48" s="134"/>
      <c r="MXT48" s="134"/>
      <c r="MXU48" s="134"/>
      <c r="MXV48" s="134"/>
      <c r="MXW48" s="134"/>
      <c r="MXX48" s="134"/>
      <c r="MXY48" s="134"/>
      <c r="MXZ48" s="134"/>
      <c r="MYA48" s="134"/>
      <c r="MYB48" s="134"/>
      <c r="MYC48" s="134"/>
      <c r="MYD48" s="134"/>
      <c r="MYE48" s="134"/>
      <c r="MYF48" s="134"/>
      <c r="MYG48" s="134"/>
      <c r="MYH48" s="134"/>
      <c r="MYI48" s="134"/>
      <c r="MYJ48" s="134"/>
      <c r="MYK48" s="134"/>
      <c r="MYL48" s="134"/>
      <c r="MYM48" s="134"/>
      <c r="MYN48" s="134"/>
      <c r="MYO48" s="134"/>
      <c r="MYP48" s="134"/>
      <c r="MYQ48" s="134"/>
      <c r="MYR48" s="134"/>
      <c r="MYS48" s="134"/>
      <c r="MYT48" s="134"/>
      <c r="MYU48" s="134"/>
      <c r="MYV48" s="134"/>
      <c r="MYW48" s="134"/>
      <c r="MYX48" s="134"/>
      <c r="MYY48" s="134"/>
      <c r="MYZ48" s="134"/>
      <c r="MZA48" s="134"/>
      <c r="MZB48" s="134"/>
      <c r="MZC48" s="134"/>
      <c r="MZD48" s="134"/>
      <c r="MZE48" s="134"/>
      <c r="MZF48" s="134"/>
      <c r="MZG48" s="134"/>
      <c r="MZH48" s="134"/>
      <c r="MZI48" s="134"/>
      <c r="MZJ48" s="134"/>
      <c r="MZK48" s="134"/>
      <c r="MZL48" s="134"/>
      <c r="MZM48" s="134"/>
      <c r="MZN48" s="134"/>
      <c r="MZO48" s="134"/>
      <c r="MZP48" s="134"/>
      <c r="MZQ48" s="134"/>
      <c r="MZR48" s="134"/>
      <c r="MZS48" s="134"/>
      <c r="MZT48" s="134"/>
      <c r="MZU48" s="134"/>
      <c r="MZV48" s="134"/>
      <c r="MZW48" s="134"/>
      <c r="MZX48" s="134"/>
      <c r="MZY48" s="134"/>
      <c r="MZZ48" s="134"/>
      <c r="NAA48" s="134"/>
      <c r="NAB48" s="134"/>
      <c r="NAC48" s="134"/>
      <c r="NAD48" s="134"/>
      <c r="NAE48" s="134"/>
      <c r="NAF48" s="134"/>
      <c r="NAG48" s="134"/>
      <c r="NAH48" s="134"/>
      <c r="NAI48" s="134"/>
      <c r="NAJ48" s="134"/>
      <c r="NAK48" s="134"/>
      <c r="NAL48" s="134"/>
      <c r="NAM48" s="134"/>
      <c r="NAN48" s="134"/>
      <c r="NAO48" s="134"/>
      <c r="NAP48" s="134"/>
      <c r="NAQ48" s="134"/>
      <c r="NAR48" s="134"/>
      <c r="NAS48" s="134"/>
      <c r="NAT48" s="134"/>
      <c r="NAU48" s="134"/>
      <c r="NAV48" s="134"/>
      <c r="NAW48" s="134"/>
      <c r="NAX48" s="134"/>
      <c r="NAY48" s="134"/>
      <c r="NAZ48" s="134"/>
      <c r="NBA48" s="134"/>
      <c r="NBB48" s="134"/>
      <c r="NBC48" s="134"/>
      <c r="NBD48" s="134"/>
      <c r="NBE48" s="134"/>
      <c r="NBF48" s="134"/>
      <c r="NBG48" s="134"/>
      <c r="NBH48" s="134"/>
      <c r="NBI48" s="134"/>
      <c r="NBJ48" s="134"/>
      <c r="NBK48" s="134"/>
      <c r="NBL48" s="134"/>
      <c r="NBM48" s="134"/>
      <c r="NBN48" s="134"/>
      <c r="NBO48" s="134"/>
      <c r="NBP48" s="134"/>
      <c r="NBQ48" s="134"/>
      <c r="NBR48" s="134"/>
      <c r="NBS48" s="134"/>
      <c r="NBT48" s="134"/>
      <c r="NBU48" s="134"/>
      <c r="NBV48" s="134"/>
      <c r="NBW48" s="134"/>
      <c r="NBX48" s="134"/>
      <c r="NBY48" s="134"/>
      <c r="NBZ48" s="134"/>
      <c r="NCA48" s="134"/>
      <c r="NCB48" s="134"/>
      <c r="NCC48" s="134"/>
      <c r="NCD48" s="134"/>
      <c r="NCE48" s="134"/>
      <c r="NCF48" s="134"/>
      <c r="NCG48" s="134"/>
      <c r="NCH48" s="134"/>
      <c r="NCI48" s="134"/>
      <c r="NCJ48" s="134"/>
      <c r="NCK48" s="134"/>
      <c r="NCL48" s="134"/>
      <c r="NCM48" s="134"/>
      <c r="NCN48" s="134"/>
      <c r="NCO48" s="134"/>
      <c r="NCP48" s="134"/>
      <c r="NCQ48" s="134"/>
      <c r="NCR48" s="134"/>
      <c r="NCS48" s="134"/>
      <c r="NCT48" s="134"/>
      <c r="NCU48" s="134"/>
      <c r="NCV48" s="134"/>
      <c r="NCW48" s="134"/>
      <c r="NCX48" s="134"/>
      <c r="NCY48" s="134"/>
      <c r="NCZ48" s="134"/>
      <c r="NDA48" s="134"/>
      <c r="NDB48" s="134"/>
      <c r="NDC48" s="134"/>
      <c r="NDD48" s="134"/>
      <c r="NDE48" s="134"/>
      <c r="NDF48" s="134"/>
      <c r="NDG48" s="134"/>
      <c r="NDH48" s="134"/>
      <c r="NDI48" s="134"/>
      <c r="NDJ48" s="134"/>
      <c r="NDK48" s="134"/>
      <c r="NDL48" s="134"/>
      <c r="NDM48" s="134"/>
      <c r="NDN48" s="134"/>
      <c r="NDO48" s="134"/>
      <c r="NDP48" s="134"/>
      <c r="NDQ48" s="134"/>
      <c r="NDR48" s="134"/>
      <c r="NDS48" s="134"/>
      <c r="NDT48" s="134"/>
      <c r="NDU48" s="134"/>
      <c r="NDV48" s="134"/>
      <c r="NDW48" s="134"/>
      <c r="NDX48" s="134"/>
      <c r="NDY48" s="134"/>
      <c r="NDZ48" s="134"/>
      <c r="NEA48" s="134"/>
      <c r="NEB48" s="134"/>
      <c r="NEC48" s="134"/>
      <c r="NED48" s="134"/>
      <c r="NEE48" s="134"/>
      <c r="NEF48" s="134"/>
      <c r="NEG48" s="134"/>
      <c r="NEH48" s="134"/>
      <c r="NEI48" s="134"/>
      <c r="NEJ48" s="134"/>
      <c r="NEK48" s="134"/>
      <c r="NEL48" s="134"/>
      <c r="NEM48" s="134"/>
      <c r="NEN48" s="134"/>
      <c r="NEO48" s="134"/>
      <c r="NEP48" s="134"/>
      <c r="NEQ48" s="134"/>
      <c r="NER48" s="134"/>
      <c r="NES48" s="134"/>
      <c r="NET48" s="134"/>
      <c r="NEU48" s="134"/>
      <c r="NEV48" s="134"/>
      <c r="NEW48" s="134"/>
      <c r="NEX48" s="134"/>
      <c r="NEY48" s="134"/>
      <c r="NEZ48" s="134"/>
      <c r="NFA48" s="134"/>
      <c r="NFB48" s="134"/>
      <c r="NFC48" s="134"/>
      <c r="NFD48" s="134"/>
      <c r="NFE48" s="134"/>
      <c r="NFF48" s="134"/>
      <c r="NFG48" s="134"/>
      <c r="NFH48" s="134"/>
      <c r="NFI48" s="134"/>
      <c r="NFJ48" s="134"/>
      <c r="NFK48" s="134"/>
      <c r="NFL48" s="134"/>
      <c r="NFM48" s="134"/>
      <c r="NFN48" s="134"/>
      <c r="NFO48" s="134"/>
      <c r="NFP48" s="134"/>
      <c r="NFQ48" s="134"/>
      <c r="NFR48" s="134"/>
      <c r="NFS48" s="134"/>
      <c r="NFT48" s="134"/>
      <c r="NFU48" s="134"/>
      <c r="NFV48" s="134"/>
      <c r="NFW48" s="134"/>
      <c r="NFX48" s="134"/>
      <c r="NFY48" s="134"/>
      <c r="NFZ48" s="134"/>
      <c r="NGA48" s="134"/>
      <c r="NGB48" s="134"/>
      <c r="NGC48" s="134"/>
      <c r="NGD48" s="134"/>
      <c r="NGE48" s="134"/>
      <c r="NGF48" s="134"/>
      <c r="NGG48" s="134"/>
      <c r="NGH48" s="134"/>
      <c r="NGI48" s="134"/>
      <c r="NGJ48" s="134"/>
      <c r="NGK48" s="134"/>
      <c r="NGL48" s="134"/>
      <c r="NGM48" s="134"/>
      <c r="NGN48" s="134"/>
      <c r="NGO48" s="134"/>
      <c r="NGP48" s="134"/>
      <c r="NGQ48" s="134"/>
      <c r="NGR48" s="134"/>
      <c r="NGS48" s="134"/>
      <c r="NGT48" s="134"/>
      <c r="NGU48" s="134"/>
      <c r="NGV48" s="134"/>
      <c r="NGW48" s="134"/>
      <c r="NGX48" s="134"/>
      <c r="NGY48" s="134"/>
      <c r="NGZ48" s="134"/>
      <c r="NHA48" s="134"/>
      <c r="NHB48" s="134"/>
      <c r="NHC48" s="134"/>
      <c r="NHD48" s="134"/>
      <c r="NHE48" s="134"/>
      <c r="NHF48" s="134"/>
      <c r="NHG48" s="134"/>
      <c r="NHH48" s="134"/>
      <c r="NHI48" s="134"/>
      <c r="NHJ48" s="134"/>
      <c r="NHK48" s="134"/>
      <c r="NHL48" s="134"/>
      <c r="NHM48" s="134"/>
      <c r="NHN48" s="134"/>
      <c r="NHO48" s="134"/>
      <c r="NHP48" s="134"/>
      <c r="NHQ48" s="134"/>
      <c r="NHR48" s="134"/>
      <c r="NHS48" s="134"/>
      <c r="NHT48" s="134"/>
      <c r="NHU48" s="134"/>
      <c r="NHV48" s="134"/>
      <c r="NHW48" s="134"/>
      <c r="NHX48" s="134"/>
      <c r="NHY48" s="134"/>
      <c r="NHZ48" s="134"/>
      <c r="NIA48" s="134"/>
      <c r="NIB48" s="134"/>
      <c r="NIC48" s="134"/>
      <c r="NID48" s="134"/>
      <c r="NIE48" s="134"/>
      <c r="NIF48" s="134"/>
      <c r="NIG48" s="134"/>
      <c r="NIH48" s="134"/>
      <c r="NII48" s="134"/>
      <c r="NIJ48" s="134"/>
      <c r="NIK48" s="134"/>
      <c r="NIL48" s="134"/>
      <c r="NIM48" s="134"/>
      <c r="NIN48" s="134"/>
      <c r="NIO48" s="134"/>
      <c r="NIP48" s="134"/>
      <c r="NIQ48" s="134"/>
      <c r="NIR48" s="134"/>
      <c r="NIS48" s="134"/>
      <c r="NIT48" s="134"/>
      <c r="NIU48" s="134"/>
      <c r="NIV48" s="134"/>
      <c r="NIW48" s="134"/>
      <c r="NIX48" s="134"/>
      <c r="NIY48" s="134"/>
      <c r="NIZ48" s="134"/>
      <c r="NJA48" s="134"/>
      <c r="NJB48" s="134"/>
      <c r="NJC48" s="134"/>
      <c r="NJD48" s="134"/>
      <c r="NJE48" s="134"/>
      <c r="NJF48" s="134"/>
      <c r="NJG48" s="134"/>
      <c r="NJH48" s="134"/>
      <c r="NJI48" s="134"/>
      <c r="NJJ48" s="134"/>
      <c r="NJK48" s="134"/>
      <c r="NJL48" s="134"/>
      <c r="NJM48" s="134"/>
      <c r="NJN48" s="134"/>
      <c r="NJO48" s="134"/>
      <c r="NJP48" s="134"/>
      <c r="NJQ48" s="134"/>
      <c r="NJR48" s="134"/>
      <c r="NJS48" s="134"/>
      <c r="NJT48" s="134"/>
      <c r="NJU48" s="134"/>
      <c r="NJV48" s="134"/>
      <c r="NJW48" s="134"/>
      <c r="NJX48" s="134"/>
      <c r="NJY48" s="134"/>
      <c r="NJZ48" s="134"/>
      <c r="NKA48" s="134"/>
      <c r="NKB48" s="134"/>
      <c r="NKC48" s="134"/>
      <c r="NKD48" s="134"/>
      <c r="NKE48" s="134"/>
      <c r="NKF48" s="134"/>
      <c r="NKG48" s="134"/>
      <c r="NKH48" s="134"/>
      <c r="NKI48" s="134"/>
      <c r="NKJ48" s="134"/>
      <c r="NKK48" s="134"/>
      <c r="NKL48" s="134"/>
      <c r="NKM48" s="134"/>
      <c r="NKN48" s="134"/>
      <c r="NKO48" s="134"/>
      <c r="NKP48" s="134"/>
      <c r="NKQ48" s="134"/>
      <c r="NKR48" s="134"/>
      <c r="NKS48" s="134"/>
      <c r="NKT48" s="134"/>
      <c r="NKU48" s="134"/>
      <c r="NKV48" s="134"/>
      <c r="NKW48" s="134"/>
      <c r="NKX48" s="134"/>
      <c r="NKY48" s="134"/>
      <c r="NKZ48" s="134"/>
      <c r="NLA48" s="134"/>
      <c r="NLB48" s="134"/>
      <c r="NLC48" s="134"/>
      <c r="NLD48" s="134"/>
      <c r="NLE48" s="134"/>
      <c r="NLF48" s="134"/>
      <c r="NLG48" s="134"/>
      <c r="NLH48" s="134"/>
      <c r="NLI48" s="134"/>
      <c r="NLJ48" s="134"/>
      <c r="NLK48" s="134"/>
      <c r="NLL48" s="134"/>
      <c r="NLM48" s="134"/>
      <c r="NLN48" s="134"/>
      <c r="NLO48" s="134"/>
      <c r="NLP48" s="134"/>
      <c r="NLQ48" s="134"/>
      <c r="NLR48" s="134"/>
      <c r="NLS48" s="134"/>
      <c r="NLT48" s="134"/>
      <c r="NLU48" s="134"/>
      <c r="NLV48" s="134"/>
      <c r="NLW48" s="134"/>
      <c r="NLX48" s="134"/>
      <c r="NLY48" s="134"/>
      <c r="NLZ48" s="134"/>
      <c r="NMA48" s="134"/>
      <c r="NMB48" s="134"/>
      <c r="NMC48" s="134"/>
      <c r="NMD48" s="134"/>
      <c r="NME48" s="134"/>
      <c r="NMF48" s="134"/>
      <c r="NMG48" s="134"/>
      <c r="NMH48" s="134"/>
      <c r="NMI48" s="134"/>
      <c r="NMJ48" s="134"/>
      <c r="NMK48" s="134"/>
      <c r="NML48" s="134"/>
      <c r="NMM48" s="134"/>
      <c r="NMN48" s="134"/>
      <c r="NMO48" s="134"/>
      <c r="NMP48" s="134"/>
      <c r="NMQ48" s="134"/>
      <c r="NMR48" s="134"/>
      <c r="NMS48" s="134"/>
      <c r="NMT48" s="134"/>
      <c r="NMU48" s="134"/>
      <c r="NMV48" s="134"/>
      <c r="NMW48" s="134"/>
      <c r="NMX48" s="134"/>
      <c r="NMY48" s="134"/>
      <c r="NMZ48" s="134"/>
      <c r="NNA48" s="134"/>
      <c r="NNB48" s="134"/>
      <c r="NNC48" s="134"/>
      <c r="NND48" s="134"/>
      <c r="NNE48" s="134"/>
      <c r="NNF48" s="134"/>
      <c r="NNG48" s="134"/>
      <c r="NNH48" s="134"/>
      <c r="NNI48" s="134"/>
      <c r="NNJ48" s="134"/>
      <c r="NNK48" s="134"/>
      <c r="NNL48" s="134"/>
      <c r="NNM48" s="134"/>
      <c r="NNN48" s="134"/>
      <c r="NNO48" s="134"/>
      <c r="NNP48" s="134"/>
      <c r="NNQ48" s="134"/>
      <c r="NNR48" s="134"/>
      <c r="NNS48" s="134"/>
      <c r="NNT48" s="134"/>
      <c r="NNU48" s="134"/>
      <c r="NNV48" s="134"/>
      <c r="NNW48" s="134"/>
      <c r="NNX48" s="134"/>
      <c r="NNY48" s="134"/>
      <c r="NNZ48" s="134"/>
      <c r="NOA48" s="134"/>
      <c r="NOB48" s="134"/>
      <c r="NOC48" s="134"/>
      <c r="NOD48" s="134"/>
      <c r="NOE48" s="134"/>
      <c r="NOF48" s="134"/>
      <c r="NOG48" s="134"/>
      <c r="NOH48" s="134"/>
      <c r="NOI48" s="134"/>
      <c r="NOJ48" s="134"/>
      <c r="NOK48" s="134"/>
      <c r="NOL48" s="134"/>
      <c r="NOM48" s="134"/>
      <c r="NON48" s="134"/>
      <c r="NOO48" s="134"/>
      <c r="NOP48" s="134"/>
      <c r="NOQ48" s="134"/>
      <c r="NOR48" s="134"/>
      <c r="NOS48" s="134"/>
      <c r="NOT48" s="134"/>
      <c r="NOU48" s="134"/>
      <c r="NOV48" s="134"/>
      <c r="NOW48" s="134"/>
      <c r="NOX48" s="134"/>
      <c r="NOY48" s="134"/>
      <c r="NOZ48" s="134"/>
      <c r="NPA48" s="134"/>
      <c r="NPB48" s="134"/>
      <c r="NPC48" s="134"/>
      <c r="NPD48" s="134"/>
      <c r="NPE48" s="134"/>
      <c r="NPF48" s="134"/>
      <c r="NPG48" s="134"/>
      <c r="NPH48" s="134"/>
      <c r="NPI48" s="134"/>
      <c r="NPJ48" s="134"/>
      <c r="NPK48" s="134"/>
      <c r="NPL48" s="134"/>
      <c r="NPM48" s="134"/>
      <c r="NPN48" s="134"/>
      <c r="NPO48" s="134"/>
      <c r="NPP48" s="134"/>
      <c r="NPQ48" s="134"/>
      <c r="NPR48" s="134"/>
      <c r="NPS48" s="134"/>
      <c r="NPT48" s="134"/>
      <c r="NPU48" s="134"/>
      <c r="NPV48" s="134"/>
      <c r="NPW48" s="134"/>
      <c r="NPX48" s="134"/>
      <c r="NPY48" s="134"/>
      <c r="NPZ48" s="134"/>
      <c r="NQA48" s="134"/>
      <c r="NQB48" s="134"/>
      <c r="NQC48" s="134"/>
      <c r="NQD48" s="134"/>
      <c r="NQE48" s="134"/>
      <c r="NQF48" s="134"/>
      <c r="NQG48" s="134"/>
      <c r="NQH48" s="134"/>
      <c r="NQI48" s="134"/>
      <c r="NQJ48" s="134"/>
      <c r="NQK48" s="134"/>
      <c r="NQL48" s="134"/>
      <c r="NQM48" s="134"/>
      <c r="NQN48" s="134"/>
      <c r="NQO48" s="134"/>
      <c r="NQP48" s="134"/>
      <c r="NQQ48" s="134"/>
      <c r="NQR48" s="134"/>
      <c r="NQS48" s="134"/>
      <c r="NQT48" s="134"/>
      <c r="NQU48" s="134"/>
      <c r="NQV48" s="134"/>
      <c r="NQW48" s="134"/>
      <c r="NQX48" s="134"/>
      <c r="NQY48" s="134"/>
      <c r="NQZ48" s="134"/>
      <c r="NRA48" s="134"/>
      <c r="NRB48" s="134"/>
      <c r="NRC48" s="134"/>
      <c r="NRD48" s="134"/>
      <c r="NRE48" s="134"/>
      <c r="NRF48" s="134"/>
      <c r="NRG48" s="134"/>
      <c r="NRH48" s="134"/>
      <c r="NRI48" s="134"/>
      <c r="NRJ48" s="134"/>
      <c r="NRK48" s="134"/>
      <c r="NRL48" s="134"/>
      <c r="NRM48" s="134"/>
      <c r="NRN48" s="134"/>
      <c r="NRO48" s="134"/>
      <c r="NRP48" s="134"/>
      <c r="NRQ48" s="134"/>
      <c r="NRR48" s="134"/>
      <c r="NRS48" s="134"/>
      <c r="NRT48" s="134"/>
      <c r="NRU48" s="134"/>
      <c r="NRV48" s="134"/>
      <c r="NRW48" s="134"/>
      <c r="NRX48" s="134"/>
      <c r="NRY48" s="134"/>
      <c r="NRZ48" s="134"/>
      <c r="NSA48" s="134"/>
      <c r="NSB48" s="134"/>
      <c r="NSC48" s="134"/>
      <c r="NSD48" s="134"/>
      <c r="NSE48" s="134"/>
      <c r="NSF48" s="134"/>
      <c r="NSG48" s="134"/>
      <c r="NSH48" s="134"/>
      <c r="NSI48" s="134"/>
      <c r="NSJ48" s="134"/>
      <c r="NSK48" s="134"/>
      <c r="NSL48" s="134"/>
      <c r="NSM48" s="134"/>
      <c r="NSN48" s="134"/>
      <c r="NSO48" s="134"/>
      <c r="NSP48" s="134"/>
      <c r="NSQ48" s="134"/>
      <c r="NSR48" s="134"/>
      <c r="NSS48" s="134"/>
      <c r="NST48" s="134"/>
      <c r="NSU48" s="134"/>
      <c r="NSV48" s="134"/>
      <c r="NSW48" s="134"/>
      <c r="NSX48" s="134"/>
      <c r="NSY48" s="134"/>
      <c r="NSZ48" s="134"/>
      <c r="NTA48" s="134"/>
      <c r="NTB48" s="134"/>
      <c r="NTC48" s="134"/>
      <c r="NTD48" s="134"/>
      <c r="NTE48" s="134"/>
      <c r="NTF48" s="134"/>
      <c r="NTG48" s="134"/>
      <c r="NTH48" s="134"/>
      <c r="NTI48" s="134"/>
      <c r="NTJ48" s="134"/>
      <c r="NTK48" s="134"/>
      <c r="NTL48" s="134"/>
      <c r="NTM48" s="134"/>
      <c r="NTN48" s="134"/>
      <c r="NTO48" s="134"/>
      <c r="NTP48" s="134"/>
      <c r="NTQ48" s="134"/>
      <c r="NTR48" s="134"/>
      <c r="NTS48" s="134"/>
      <c r="NTT48" s="134"/>
      <c r="NTU48" s="134"/>
      <c r="NTV48" s="134"/>
      <c r="NTW48" s="134"/>
      <c r="NTX48" s="134"/>
      <c r="NTY48" s="134"/>
      <c r="NTZ48" s="134"/>
      <c r="NUA48" s="134"/>
      <c r="NUB48" s="134"/>
      <c r="NUC48" s="134"/>
      <c r="NUD48" s="134"/>
      <c r="NUE48" s="134"/>
      <c r="NUF48" s="134"/>
      <c r="NUG48" s="134"/>
      <c r="NUH48" s="134"/>
      <c r="NUI48" s="134"/>
      <c r="NUJ48" s="134"/>
      <c r="NUK48" s="134"/>
      <c r="NUL48" s="134"/>
      <c r="NUM48" s="134"/>
      <c r="NUN48" s="134"/>
      <c r="NUO48" s="134"/>
      <c r="NUP48" s="134"/>
      <c r="NUQ48" s="134"/>
      <c r="NUR48" s="134"/>
      <c r="NUS48" s="134"/>
      <c r="NUT48" s="134"/>
      <c r="NUU48" s="134"/>
      <c r="NUV48" s="134"/>
      <c r="NUW48" s="134"/>
      <c r="NUX48" s="134"/>
      <c r="NUY48" s="134"/>
      <c r="NUZ48" s="134"/>
      <c r="NVA48" s="134"/>
      <c r="NVB48" s="134"/>
      <c r="NVC48" s="134"/>
      <c r="NVD48" s="134"/>
      <c r="NVE48" s="134"/>
      <c r="NVF48" s="134"/>
      <c r="NVG48" s="134"/>
      <c r="NVH48" s="134"/>
      <c r="NVI48" s="134"/>
      <c r="NVJ48" s="134"/>
      <c r="NVK48" s="134"/>
      <c r="NVL48" s="134"/>
      <c r="NVM48" s="134"/>
      <c r="NVN48" s="134"/>
      <c r="NVO48" s="134"/>
      <c r="NVP48" s="134"/>
      <c r="NVQ48" s="134"/>
      <c r="NVR48" s="134"/>
      <c r="NVS48" s="134"/>
      <c r="NVT48" s="134"/>
      <c r="NVU48" s="134"/>
      <c r="NVV48" s="134"/>
      <c r="NVW48" s="134"/>
      <c r="NVX48" s="134"/>
      <c r="NVY48" s="134"/>
      <c r="NVZ48" s="134"/>
      <c r="NWA48" s="134"/>
      <c r="NWB48" s="134"/>
      <c r="NWC48" s="134"/>
      <c r="NWD48" s="134"/>
      <c r="NWE48" s="134"/>
      <c r="NWF48" s="134"/>
      <c r="NWG48" s="134"/>
      <c r="NWH48" s="134"/>
      <c r="NWI48" s="134"/>
      <c r="NWJ48" s="134"/>
      <c r="NWK48" s="134"/>
      <c r="NWL48" s="134"/>
      <c r="NWM48" s="134"/>
      <c r="NWN48" s="134"/>
      <c r="NWO48" s="134"/>
      <c r="NWP48" s="134"/>
      <c r="NWQ48" s="134"/>
      <c r="NWR48" s="134"/>
      <c r="NWS48" s="134"/>
      <c r="NWT48" s="134"/>
      <c r="NWU48" s="134"/>
      <c r="NWV48" s="134"/>
      <c r="NWW48" s="134"/>
      <c r="NWX48" s="134"/>
      <c r="NWY48" s="134"/>
      <c r="NWZ48" s="134"/>
      <c r="NXA48" s="134"/>
      <c r="NXB48" s="134"/>
      <c r="NXC48" s="134"/>
      <c r="NXD48" s="134"/>
      <c r="NXE48" s="134"/>
      <c r="NXF48" s="134"/>
      <c r="NXG48" s="134"/>
      <c r="NXH48" s="134"/>
      <c r="NXI48" s="134"/>
      <c r="NXJ48" s="134"/>
      <c r="NXK48" s="134"/>
      <c r="NXL48" s="134"/>
      <c r="NXM48" s="134"/>
      <c r="NXN48" s="134"/>
      <c r="NXO48" s="134"/>
      <c r="NXP48" s="134"/>
      <c r="NXQ48" s="134"/>
      <c r="NXR48" s="134"/>
      <c r="NXS48" s="134"/>
      <c r="NXT48" s="134"/>
      <c r="NXU48" s="134"/>
      <c r="NXV48" s="134"/>
      <c r="NXW48" s="134"/>
      <c r="NXX48" s="134"/>
      <c r="NXY48" s="134"/>
      <c r="NXZ48" s="134"/>
      <c r="NYA48" s="134"/>
      <c r="NYB48" s="134"/>
      <c r="NYC48" s="134"/>
      <c r="NYD48" s="134"/>
      <c r="NYE48" s="134"/>
      <c r="NYF48" s="134"/>
      <c r="NYG48" s="134"/>
      <c r="NYH48" s="134"/>
      <c r="NYI48" s="134"/>
      <c r="NYJ48" s="134"/>
      <c r="NYK48" s="134"/>
      <c r="NYL48" s="134"/>
      <c r="NYM48" s="134"/>
      <c r="NYN48" s="134"/>
      <c r="NYO48" s="134"/>
      <c r="NYP48" s="134"/>
      <c r="NYQ48" s="134"/>
      <c r="NYR48" s="134"/>
      <c r="NYS48" s="134"/>
      <c r="NYT48" s="134"/>
      <c r="NYU48" s="134"/>
      <c r="NYV48" s="134"/>
      <c r="NYW48" s="134"/>
      <c r="NYX48" s="134"/>
      <c r="NYY48" s="134"/>
      <c r="NYZ48" s="134"/>
      <c r="NZA48" s="134"/>
      <c r="NZB48" s="134"/>
      <c r="NZC48" s="134"/>
      <c r="NZD48" s="134"/>
      <c r="NZE48" s="134"/>
      <c r="NZF48" s="134"/>
      <c r="NZG48" s="134"/>
      <c r="NZH48" s="134"/>
      <c r="NZI48" s="134"/>
      <c r="NZJ48" s="134"/>
      <c r="NZK48" s="134"/>
      <c r="NZL48" s="134"/>
      <c r="NZM48" s="134"/>
      <c r="NZN48" s="134"/>
      <c r="NZO48" s="134"/>
      <c r="NZP48" s="134"/>
      <c r="NZQ48" s="134"/>
      <c r="NZR48" s="134"/>
      <c r="NZS48" s="134"/>
      <c r="NZT48" s="134"/>
      <c r="NZU48" s="134"/>
      <c r="NZV48" s="134"/>
      <c r="NZW48" s="134"/>
      <c r="NZX48" s="134"/>
      <c r="NZY48" s="134"/>
      <c r="NZZ48" s="134"/>
      <c r="OAA48" s="134"/>
      <c r="OAB48" s="134"/>
      <c r="OAC48" s="134"/>
      <c r="OAD48" s="134"/>
      <c r="OAE48" s="134"/>
      <c r="OAF48" s="134"/>
      <c r="OAG48" s="134"/>
      <c r="OAH48" s="134"/>
      <c r="OAI48" s="134"/>
      <c r="OAJ48" s="134"/>
      <c r="OAK48" s="134"/>
      <c r="OAL48" s="134"/>
      <c r="OAM48" s="134"/>
      <c r="OAN48" s="134"/>
      <c r="OAO48" s="134"/>
      <c r="OAP48" s="134"/>
      <c r="OAQ48" s="134"/>
      <c r="OAR48" s="134"/>
      <c r="OAS48" s="134"/>
      <c r="OAT48" s="134"/>
      <c r="OAU48" s="134"/>
      <c r="OAV48" s="134"/>
      <c r="OAW48" s="134"/>
      <c r="OAX48" s="134"/>
      <c r="OAY48" s="134"/>
      <c r="OAZ48" s="134"/>
      <c r="OBA48" s="134"/>
      <c r="OBB48" s="134"/>
      <c r="OBC48" s="134"/>
      <c r="OBD48" s="134"/>
      <c r="OBE48" s="134"/>
      <c r="OBF48" s="134"/>
      <c r="OBG48" s="134"/>
      <c r="OBH48" s="134"/>
      <c r="OBI48" s="134"/>
      <c r="OBJ48" s="134"/>
      <c r="OBK48" s="134"/>
      <c r="OBL48" s="134"/>
      <c r="OBM48" s="134"/>
      <c r="OBN48" s="134"/>
      <c r="OBO48" s="134"/>
      <c r="OBP48" s="134"/>
      <c r="OBQ48" s="134"/>
      <c r="OBR48" s="134"/>
      <c r="OBS48" s="134"/>
      <c r="OBT48" s="134"/>
      <c r="OBU48" s="134"/>
      <c r="OBV48" s="134"/>
      <c r="OBW48" s="134"/>
      <c r="OBX48" s="134"/>
      <c r="OBY48" s="134"/>
      <c r="OBZ48" s="134"/>
      <c r="OCA48" s="134"/>
      <c r="OCB48" s="134"/>
      <c r="OCC48" s="134"/>
      <c r="OCD48" s="134"/>
      <c r="OCE48" s="134"/>
      <c r="OCF48" s="134"/>
      <c r="OCG48" s="134"/>
      <c r="OCH48" s="134"/>
      <c r="OCI48" s="134"/>
      <c r="OCJ48" s="134"/>
      <c r="OCK48" s="134"/>
      <c r="OCL48" s="134"/>
      <c r="OCM48" s="134"/>
      <c r="OCN48" s="134"/>
      <c r="OCO48" s="134"/>
      <c r="OCP48" s="134"/>
      <c r="OCQ48" s="134"/>
      <c r="OCR48" s="134"/>
      <c r="OCS48" s="134"/>
      <c r="OCT48" s="134"/>
      <c r="OCU48" s="134"/>
      <c r="OCV48" s="134"/>
      <c r="OCW48" s="134"/>
      <c r="OCX48" s="134"/>
      <c r="OCY48" s="134"/>
      <c r="OCZ48" s="134"/>
      <c r="ODA48" s="134"/>
      <c r="ODB48" s="134"/>
      <c r="ODC48" s="134"/>
      <c r="ODD48" s="134"/>
      <c r="ODE48" s="134"/>
      <c r="ODF48" s="134"/>
      <c r="ODG48" s="134"/>
      <c r="ODH48" s="134"/>
      <c r="ODI48" s="134"/>
      <c r="ODJ48" s="134"/>
      <c r="ODK48" s="134"/>
      <c r="ODL48" s="134"/>
      <c r="ODM48" s="134"/>
      <c r="ODN48" s="134"/>
      <c r="ODO48" s="134"/>
      <c r="ODP48" s="134"/>
      <c r="ODQ48" s="134"/>
      <c r="ODR48" s="134"/>
      <c r="ODS48" s="134"/>
      <c r="ODT48" s="134"/>
      <c r="ODU48" s="134"/>
      <c r="ODV48" s="134"/>
      <c r="ODW48" s="134"/>
      <c r="ODX48" s="134"/>
      <c r="ODY48" s="134"/>
      <c r="ODZ48" s="134"/>
      <c r="OEA48" s="134"/>
      <c r="OEB48" s="134"/>
      <c r="OEC48" s="134"/>
      <c r="OED48" s="134"/>
      <c r="OEE48" s="134"/>
      <c r="OEF48" s="134"/>
      <c r="OEG48" s="134"/>
      <c r="OEH48" s="134"/>
      <c r="OEI48" s="134"/>
      <c r="OEJ48" s="134"/>
      <c r="OEK48" s="134"/>
      <c r="OEL48" s="134"/>
      <c r="OEM48" s="134"/>
      <c r="OEN48" s="134"/>
      <c r="OEO48" s="134"/>
      <c r="OEP48" s="134"/>
      <c r="OEQ48" s="134"/>
      <c r="OER48" s="134"/>
      <c r="OES48" s="134"/>
      <c r="OET48" s="134"/>
      <c r="OEU48" s="134"/>
      <c r="OEV48" s="134"/>
      <c r="OEW48" s="134"/>
      <c r="OEX48" s="134"/>
      <c r="OEY48" s="134"/>
      <c r="OEZ48" s="134"/>
      <c r="OFA48" s="134"/>
      <c r="OFB48" s="134"/>
      <c r="OFC48" s="134"/>
      <c r="OFD48" s="134"/>
      <c r="OFE48" s="134"/>
      <c r="OFF48" s="134"/>
      <c r="OFG48" s="134"/>
      <c r="OFH48" s="134"/>
      <c r="OFI48" s="134"/>
      <c r="OFJ48" s="134"/>
      <c r="OFK48" s="134"/>
      <c r="OFL48" s="134"/>
      <c r="OFM48" s="134"/>
      <c r="OFN48" s="134"/>
      <c r="OFO48" s="134"/>
      <c r="OFP48" s="134"/>
      <c r="OFQ48" s="134"/>
      <c r="OFR48" s="134"/>
      <c r="OFS48" s="134"/>
      <c r="OFT48" s="134"/>
      <c r="OFU48" s="134"/>
      <c r="OFV48" s="134"/>
      <c r="OFW48" s="134"/>
      <c r="OFX48" s="134"/>
      <c r="OFY48" s="134"/>
      <c r="OFZ48" s="134"/>
      <c r="OGA48" s="134"/>
      <c r="OGB48" s="134"/>
      <c r="OGC48" s="134"/>
      <c r="OGD48" s="134"/>
      <c r="OGE48" s="134"/>
      <c r="OGF48" s="134"/>
      <c r="OGG48" s="134"/>
      <c r="OGH48" s="134"/>
      <c r="OGI48" s="134"/>
      <c r="OGJ48" s="134"/>
      <c r="OGK48" s="134"/>
      <c r="OGL48" s="134"/>
      <c r="OGM48" s="134"/>
      <c r="OGN48" s="134"/>
      <c r="OGO48" s="134"/>
      <c r="OGP48" s="134"/>
      <c r="OGQ48" s="134"/>
      <c r="OGR48" s="134"/>
      <c r="OGS48" s="134"/>
      <c r="OGT48" s="134"/>
      <c r="OGU48" s="134"/>
      <c r="OGV48" s="134"/>
      <c r="OGW48" s="134"/>
      <c r="OGX48" s="134"/>
      <c r="OGY48" s="134"/>
      <c r="OGZ48" s="134"/>
      <c r="OHA48" s="134"/>
      <c r="OHB48" s="134"/>
      <c r="OHC48" s="134"/>
      <c r="OHD48" s="134"/>
      <c r="OHE48" s="134"/>
      <c r="OHF48" s="134"/>
      <c r="OHG48" s="134"/>
      <c r="OHH48" s="134"/>
      <c r="OHI48" s="134"/>
      <c r="OHJ48" s="134"/>
      <c r="OHK48" s="134"/>
      <c r="OHL48" s="134"/>
      <c r="OHM48" s="134"/>
      <c r="OHN48" s="134"/>
      <c r="OHO48" s="134"/>
      <c r="OHP48" s="134"/>
      <c r="OHQ48" s="134"/>
      <c r="OHR48" s="134"/>
      <c r="OHS48" s="134"/>
      <c r="OHT48" s="134"/>
      <c r="OHU48" s="134"/>
      <c r="OHV48" s="134"/>
      <c r="OHW48" s="134"/>
      <c r="OHX48" s="134"/>
      <c r="OHY48" s="134"/>
      <c r="OHZ48" s="134"/>
      <c r="OIA48" s="134"/>
      <c r="OIB48" s="134"/>
      <c r="OIC48" s="134"/>
      <c r="OID48" s="134"/>
      <c r="OIE48" s="134"/>
      <c r="OIF48" s="134"/>
      <c r="OIG48" s="134"/>
      <c r="OIH48" s="134"/>
      <c r="OII48" s="134"/>
      <c r="OIJ48" s="134"/>
      <c r="OIK48" s="134"/>
      <c r="OIL48" s="134"/>
      <c r="OIM48" s="134"/>
      <c r="OIN48" s="134"/>
      <c r="OIO48" s="134"/>
      <c r="OIP48" s="134"/>
      <c r="OIQ48" s="134"/>
      <c r="OIR48" s="134"/>
      <c r="OIS48" s="134"/>
      <c r="OIT48" s="134"/>
      <c r="OIU48" s="134"/>
      <c r="OIV48" s="134"/>
      <c r="OIW48" s="134"/>
      <c r="OIX48" s="134"/>
      <c r="OIY48" s="134"/>
      <c r="OIZ48" s="134"/>
      <c r="OJA48" s="134"/>
      <c r="OJB48" s="134"/>
      <c r="OJC48" s="134"/>
      <c r="OJD48" s="134"/>
      <c r="OJE48" s="134"/>
      <c r="OJF48" s="134"/>
      <c r="OJG48" s="134"/>
      <c r="OJH48" s="134"/>
      <c r="OJI48" s="134"/>
      <c r="OJJ48" s="134"/>
      <c r="OJK48" s="134"/>
      <c r="OJL48" s="134"/>
      <c r="OJM48" s="134"/>
      <c r="OJN48" s="134"/>
      <c r="OJO48" s="134"/>
      <c r="OJP48" s="134"/>
      <c r="OJQ48" s="134"/>
      <c r="OJR48" s="134"/>
      <c r="OJS48" s="134"/>
      <c r="OJT48" s="134"/>
      <c r="OJU48" s="134"/>
      <c r="OJV48" s="134"/>
      <c r="OJW48" s="134"/>
      <c r="OJX48" s="134"/>
      <c r="OJY48" s="134"/>
      <c r="OJZ48" s="134"/>
      <c r="OKA48" s="134"/>
      <c r="OKB48" s="134"/>
      <c r="OKC48" s="134"/>
      <c r="OKD48" s="134"/>
      <c r="OKE48" s="134"/>
      <c r="OKF48" s="134"/>
      <c r="OKG48" s="134"/>
      <c r="OKH48" s="134"/>
      <c r="OKI48" s="134"/>
      <c r="OKJ48" s="134"/>
      <c r="OKK48" s="134"/>
      <c r="OKL48" s="134"/>
      <c r="OKM48" s="134"/>
      <c r="OKN48" s="134"/>
      <c r="OKO48" s="134"/>
      <c r="OKP48" s="134"/>
      <c r="OKQ48" s="134"/>
      <c r="OKR48" s="134"/>
      <c r="OKS48" s="134"/>
      <c r="OKT48" s="134"/>
      <c r="OKU48" s="134"/>
      <c r="OKV48" s="134"/>
      <c r="OKW48" s="134"/>
      <c r="OKX48" s="134"/>
      <c r="OKY48" s="134"/>
      <c r="OKZ48" s="134"/>
      <c r="OLA48" s="134"/>
      <c r="OLB48" s="134"/>
      <c r="OLC48" s="134"/>
      <c r="OLD48" s="134"/>
      <c r="OLE48" s="134"/>
      <c r="OLF48" s="134"/>
      <c r="OLG48" s="134"/>
      <c r="OLH48" s="134"/>
      <c r="OLI48" s="134"/>
      <c r="OLJ48" s="134"/>
      <c r="OLK48" s="134"/>
      <c r="OLL48" s="134"/>
      <c r="OLM48" s="134"/>
      <c r="OLN48" s="134"/>
      <c r="OLO48" s="134"/>
      <c r="OLP48" s="134"/>
      <c r="OLQ48" s="134"/>
      <c r="OLR48" s="134"/>
      <c r="OLS48" s="134"/>
      <c r="OLT48" s="134"/>
      <c r="OLU48" s="134"/>
      <c r="OLV48" s="134"/>
      <c r="OLW48" s="134"/>
      <c r="OLX48" s="134"/>
      <c r="OLY48" s="134"/>
      <c r="OLZ48" s="134"/>
      <c r="OMA48" s="134"/>
      <c r="OMB48" s="134"/>
      <c r="OMC48" s="134"/>
      <c r="OMD48" s="134"/>
      <c r="OME48" s="134"/>
      <c r="OMF48" s="134"/>
      <c r="OMG48" s="134"/>
      <c r="OMH48" s="134"/>
      <c r="OMI48" s="134"/>
      <c r="OMJ48" s="134"/>
      <c r="OMK48" s="134"/>
      <c r="OML48" s="134"/>
      <c r="OMM48" s="134"/>
      <c r="OMN48" s="134"/>
      <c r="OMO48" s="134"/>
      <c r="OMP48" s="134"/>
      <c r="OMQ48" s="134"/>
      <c r="OMR48" s="134"/>
      <c r="OMS48" s="134"/>
      <c r="OMT48" s="134"/>
      <c r="OMU48" s="134"/>
      <c r="OMV48" s="134"/>
      <c r="OMW48" s="134"/>
      <c r="OMX48" s="134"/>
      <c r="OMY48" s="134"/>
      <c r="OMZ48" s="134"/>
      <c r="ONA48" s="134"/>
      <c r="ONB48" s="134"/>
      <c r="ONC48" s="134"/>
      <c r="OND48" s="134"/>
      <c r="ONE48" s="134"/>
      <c r="ONF48" s="134"/>
      <c r="ONG48" s="134"/>
      <c r="ONH48" s="134"/>
      <c r="ONI48" s="134"/>
      <c r="ONJ48" s="134"/>
      <c r="ONK48" s="134"/>
      <c r="ONL48" s="134"/>
      <c r="ONM48" s="134"/>
      <c r="ONN48" s="134"/>
      <c r="ONO48" s="134"/>
      <c r="ONP48" s="134"/>
      <c r="ONQ48" s="134"/>
      <c r="ONR48" s="134"/>
      <c r="ONS48" s="134"/>
      <c r="ONT48" s="134"/>
      <c r="ONU48" s="134"/>
      <c r="ONV48" s="134"/>
      <c r="ONW48" s="134"/>
      <c r="ONX48" s="134"/>
      <c r="ONY48" s="134"/>
      <c r="ONZ48" s="134"/>
      <c r="OOA48" s="134"/>
      <c r="OOB48" s="134"/>
      <c r="OOC48" s="134"/>
      <c r="OOD48" s="134"/>
      <c r="OOE48" s="134"/>
      <c r="OOF48" s="134"/>
      <c r="OOG48" s="134"/>
      <c r="OOH48" s="134"/>
      <c r="OOI48" s="134"/>
      <c r="OOJ48" s="134"/>
      <c r="OOK48" s="134"/>
      <c r="OOL48" s="134"/>
      <c r="OOM48" s="134"/>
      <c r="OON48" s="134"/>
      <c r="OOO48" s="134"/>
      <c r="OOP48" s="134"/>
      <c r="OOQ48" s="134"/>
      <c r="OOR48" s="134"/>
      <c r="OOS48" s="134"/>
      <c r="OOT48" s="134"/>
      <c r="OOU48" s="134"/>
      <c r="OOV48" s="134"/>
      <c r="OOW48" s="134"/>
      <c r="OOX48" s="134"/>
      <c r="OOY48" s="134"/>
      <c r="OOZ48" s="134"/>
      <c r="OPA48" s="134"/>
      <c r="OPB48" s="134"/>
      <c r="OPC48" s="134"/>
      <c r="OPD48" s="134"/>
      <c r="OPE48" s="134"/>
      <c r="OPF48" s="134"/>
      <c r="OPG48" s="134"/>
      <c r="OPH48" s="134"/>
      <c r="OPI48" s="134"/>
      <c r="OPJ48" s="134"/>
      <c r="OPK48" s="134"/>
      <c r="OPL48" s="134"/>
      <c r="OPM48" s="134"/>
      <c r="OPN48" s="134"/>
      <c r="OPO48" s="134"/>
      <c r="OPP48" s="134"/>
      <c r="OPQ48" s="134"/>
      <c r="OPR48" s="134"/>
      <c r="OPS48" s="134"/>
      <c r="OPT48" s="134"/>
      <c r="OPU48" s="134"/>
      <c r="OPV48" s="134"/>
      <c r="OPW48" s="134"/>
      <c r="OPX48" s="134"/>
      <c r="OPY48" s="134"/>
      <c r="OPZ48" s="134"/>
      <c r="OQA48" s="134"/>
      <c r="OQB48" s="134"/>
      <c r="OQC48" s="134"/>
      <c r="OQD48" s="134"/>
      <c r="OQE48" s="134"/>
      <c r="OQF48" s="134"/>
      <c r="OQG48" s="134"/>
      <c r="OQH48" s="134"/>
      <c r="OQI48" s="134"/>
      <c r="OQJ48" s="134"/>
      <c r="OQK48" s="134"/>
      <c r="OQL48" s="134"/>
      <c r="OQM48" s="134"/>
      <c r="OQN48" s="134"/>
      <c r="OQO48" s="134"/>
      <c r="OQP48" s="134"/>
      <c r="OQQ48" s="134"/>
      <c r="OQR48" s="134"/>
      <c r="OQS48" s="134"/>
      <c r="OQT48" s="134"/>
      <c r="OQU48" s="134"/>
      <c r="OQV48" s="134"/>
      <c r="OQW48" s="134"/>
      <c r="OQX48" s="134"/>
      <c r="OQY48" s="134"/>
      <c r="OQZ48" s="134"/>
      <c r="ORA48" s="134"/>
      <c r="ORB48" s="134"/>
      <c r="ORC48" s="134"/>
      <c r="ORD48" s="134"/>
      <c r="ORE48" s="134"/>
      <c r="ORF48" s="134"/>
      <c r="ORG48" s="134"/>
      <c r="ORH48" s="134"/>
      <c r="ORI48" s="134"/>
      <c r="ORJ48" s="134"/>
      <c r="ORK48" s="134"/>
      <c r="ORL48" s="134"/>
      <c r="ORM48" s="134"/>
      <c r="ORN48" s="134"/>
      <c r="ORO48" s="134"/>
      <c r="ORP48" s="134"/>
      <c r="ORQ48" s="134"/>
      <c r="ORR48" s="134"/>
      <c r="ORS48" s="134"/>
      <c r="ORT48" s="134"/>
      <c r="ORU48" s="134"/>
      <c r="ORV48" s="134"/>
      <c r="ORW48" s="134"/>
      <c r="ORX48" s="134"/>
      <c r="ORY48" s="134"/>
      <c r="ORZ48" s="134"/>
      <c r="OSA48" s="134"/>
      <c r="OSB48" s="134"/>
      <c r="OSC48" s="134"/>
      <c r="OSD48" s="134"/>
      <c r="OSE48" s="134"/>
      <c r="OSF48" s="134"/>
      <c r="OSG48" s="134"/>
      <c r="OSH48" s="134"/>
      <c r="OSI48" s="134"/>
      <c r="OSJ48" s="134"/>
      <c r="OSK48" s="134"/>
      <c r="OSL48" s="134"/>
      <c r="OSM48" s="134"/>
      <c r="OSN48" s="134"/>
      <c r="OSO48" s="134"/>
      <c r="OSP48" s="134"/>
      <c r="OSQ48" s="134"/>
      <c r="OSR48" s="134"/>
      <c r="OSS48" s="134"/>
      <c r="OST48" s="134"/>
      <c r="OSU48" s="134"/>
      <c r="OSV48" s="134"/>
      <c r="OSW48" s="134"/>
      <c r="OSX48" s="134"/>
      <c r="OSY48" s="134"/>
      <c r="OSZ48" s="134"/>
      <c r="OTA48" s="134"/>
      <c r="OTB48" s="134"/>
      <c r="OTC48" s="134"/>
      <c r="OTD48" s="134"/>
      <c r="OTE48" s="134"/>
      <c r="OTF48" s="134"/>
      <c r="OTG48" s="134"/>
      <c r="OTH48" s="134"/>
      <c r="OTI48" s="134"/>
      <c r="OTJ48" s="134"/>
      <c r="OTK48" s="134"/>
      <c r="OTL48" s="134"/>
      <c r="OTM48" s="134"/>
      <c r="OTN48" s="134"/>
      <c r="OTO48" s="134"/>
      <c r="OTP48" s="134"/>
      <c r="OTQ48" s="134"/>
      <c r="OTR48" s="134"/>
      <c r="OTS48" s="134"/>
      <c r="OTT48" s="134"/>
      <c r="OTU48" s="134"/>
      <c r="OTV48" s="134"/>
      <c r="OTW48" s="134"/>
      <c r="OTX48" s="134"/>
      <c r="OTY48" s="134"/>
      <c r="OTZ48" s="134"/>
      <c r="OUA48" s="134"/>
      <c r="OUB48" s="134"/>
      <c r="OUC48" s="134"/>
      <c r="OUD48" s="134"/>
      <c r="OUE48" s="134"/>
      <c r="OUF48" s="134"/>
      <c r="OUG48" s="134"/>
      <c r="OUH48" s="134"/>
      <c r="OUI48" s="134"/>
      <c r="OUJ48" s="134"/>
      <c r="OUK48" s="134"/>
      <c r="OUL48" s="134"/>
      <c r="OUM48" s="134"/>
      <c r="OUN48" s="134"/>
      <c r="OUO48" s="134"/>
      <c r="OUP48" s="134"/>
      <c r="OUQ48" s="134"/>
      <c r="OUR48" s="134"/>
      <c r="OUS48" s="134"/>
      <c r="OUT48" s="134"/>
      <c r="OUU48" s="134"/>
      <c r="OUV48" s="134"/>
      <c r="OUW48" s="134"/>
      <c r="OUX48" s="134"/>
      <c r="OUY48" s="134"/>
      <c r="OUZ48" s="134"/>
      <c r="OVA48" s="134"/>
      <c r="OVB48" s="134"/>
      <c r="OVC48" s="134"/>
      <c r="OVD48" s="134"/>
      <c r="OVE48" s="134"/>
      <c r="OVF48" s="134"/>
      <c r="OVG48" s="134"/>
      <c r="OVH48" s="134"/>
      <c r="OVI48" s="134"/>
      <c r="OVJ48" s="134"/>
      <c r="OVK48" s="134"/>
      <c r="OVL48" s="134"/>
      <c r="OVM48" s="134"/>
      <c r="OVN48" s="134"/>
      <c r="OVO48" s="134"/>
      <c r="OVP48" s="134"/>
      <c r="OVQ48" s="134"/>
      <c r="OVR48" s="134"/>
      <c r="OVS48" s="134"/>
      <c r="OVT48" s="134"/>
      <c r="OVU48" s="134"/>
      <c r="OVV48" s="134"/>
      <c r="OVW48" s="134"/>
      <c r="OVX48" s="134"/>
      <c r="OVY48" s="134"/>
      <c r="OVZ48" s="134"/>
      <c r="OWA48" s="134"/>
      <c r="OWB48" s="134"/>
      <c r="OWC48" s="134"/>
      <c r="OWD48" s="134"/>
      <c r="OWE48" s="134"/>
      <c r="OWF48" s="134"/>
      <c r="OWG48" s="134"/>
      <c r="OWH48" s="134"/>
      <c r="OWI48" s="134"/>
      <c r="OWJ48" s="134"/>
      <c r="OWK48" s="134"/>
      <c r="OWL48" s="134"/>
      <c r="OWM48" s="134"/>
      <c r="OWN48" s="134"/>
      <c r="OWO48" s="134"/>
      <c r="OWP48" s="134"/>
      <c r="OWQ48" s="134"/>
      <c r="OWR48" s="134"/>
      <c r="OWS48" s="134"/>
      <c r="OWT48" s="134"/>
      <c r="OWU48" s="134"/>
      <c r="OWV48" s="134"/>
      <c r="OWW48" s="134"/>
      <c r="OWX48" s="134"/>
      <c r="OWY48" s="134"/>
      <c r="OWZ48" s="134"/>
      <c r="OXA48" s="134"/>
      <c r="OXB48" s="134"/>
      <c r="OXC48" s="134"/>
      <c r="OXD48" s="134"/>
      <c r="OXE48" s="134"/>
      <c r="OXF48" s="134"/>
      <c r="OXG48" s="134"/>
      <c r="OXH48" s="134"/>
      <c r="OXI48" s="134"/>
      <c r="OXJ48" s="134"/>
      <c r="OXK48" s="134"/>
      <c r="OXL48" s="134"/>
      <c r="OXM48" s="134"/>
      <c r="OXN48" s="134"/>
      <c r="OXO48" s="134"/>
      <c r="OXP48" s="134"/>
      <c r="OXQ48" s="134"/>
      <c r="OXR48" s="134"/>
      <c r="OXS48" s="134"/>
      <c r="OXT48" s="134"/>
      <c r="OXU48" s="134"/>
      <c r="OXV48" s="134"/>
      <c r="OXW48" s="134"/>
      <c r="OXX48" s="134"/>
      <c r="OXY48" s="134"/>
      <c r="OXZ48" s="134"/>
      <c r="OYA48" s="134"/>
      <c r="OYB48" s="134"/>
      <c r="OYC48" s="134"/>
      <c r="OYD48" s="134"/>
      <c r="OYE48" s="134"/>
      <c r="OYF48" s="134"/>
      <c r="OYG48" s="134"/>
      <c r="OYH48" s="134"/>
      <c r="OYI48" s="134"/>
      <c r="OYJ48" s="134"/>
      <c r="OYK48" s="134"/>
      <c r="OYL48" s="134"/>
      <c r="OYM48" s="134"/>
      <c r="OYN48" s="134"/>
      <c r="OYO48" s="134"/>
      <c r="OYP48" s="134"/>
      <c r="OYQ48" s="134"/>
      <c r="OYR48" s="134"/>
      <c r="OYS48" s="134"/>
      <c r="OYT48" s="134"/>
      <c r="OYU48" s="134"/>
      <c r="OYV48" s="134"/>
      <c r="OYW48" s="134"/>
      <c r="OYX48" s="134"/>
      <c r="OYY48" s="134"/>
      <c r="OYZ48" s="134"/>
      <c r="OZA48" s="134"/>
      <c r="OZB48" s="134"/>
      <c r="OZC48" s="134"/>
      <c r="OZD48" s="134"/>
      <c r="OZE48" s="134"/>
      <c r="OZF48" s="134"/>
      <c r="OZG48" s="134"/>
      <c r="OZH48" s="134"/>
      <c r="OZI48" s="134"/>
      <c r="OZJ48" s="134"/>
      <c r="OZK48" s="134"/>
      <c r="OZL48" s="134"/>
      <c r="OZM48" s="134"/>
      <c r="OZN48" s="134"/>
      <c r="OZO48" s="134"/>
      <c r="OZP48" s="134"/>
      <c r="OZQ48" s="134"/>
      <c r="OZR48" s="134"/>
      <c r="OZS48" s="134"/>
      <c r="OZT48" s="134"/>
      <c r="OZU48" s="134"/>
      <c r="OZV48" s="134"/>
      <c r="OZW48" s="134"/>
      <c r="OZX48" s="134"/>
      <c r="OZY48" s="134"/>
      <c r="OZZ48" s="134"/>
      <c r="PAA48" s="134"/>
      <c r="PAB48" s="134"/>
      <c r="PAC48" s="134"/>
      <c r="PAD48" s="134"/>
      <c r="PAE48" s="134"/>
      <c r="PAF48" s="134"/>
      <c r="PAG48" s="134"/>
      <c r="PAH48" s="134"/>
      <c r="PAI48" s="134"/>
      <c r="PAJ48" s="134"/>
      <c r="PAK48" s="134"/>
      <c r="PAL48" s="134"/>
      <c r="PAM48" s="134"/>
      <c r="PAN48" s="134"/>
      <c r="PAO48" s="134"/>
      <c r="PAP48" s="134"/>
      <c r="PAQ48" s="134"/>
      <c r="PAR48" s="134"/>
      <c r="PAS48" s="134"/>
      <c r="PAT48" s="134"/>
      <c r="PAU48" s="134"/>
      <c r="PAV48" s="134"/>
      <c r="PAW48" s="134"/>
      <c r="PAX48" s="134"/>
      <c r="PAY48" s="134"/>
      <c r="PAZ48" s="134"/>
      <c r="PBA48" s="134"/>
      <c r="PBB48" s="134"/>
      <c r="PBC48" s="134"/>
      <c r="PBD48" s="134"/>
      <c r="PBE48" s="134"/>
      <c r="PBF48" s="134"/>
      <c r="PBG48" s="134"/>
      <c r="PBH48" s="134"/>
      <c r="PBI48" s="134"/>
      <c r="PBJ48" s="134"/>
      <c r="PBK48" s="134"/>
      <c r="PBL48" s="134"/>
      <c r="PBM48" s="134"/>
      <c r="PBN48" s="134"/>
      <c r="PBO48" s="134"/>
      <c r="PBP48" s="134"/>
      <c r="PBQ48" s="134"/>
      <c r="PBR48" s="134"/>
      <c r="PBS48" s="134"/>
      <c r="PBT48" s="134"/>
      <c r="PBU48" s="134"/>
      <c r="PBV48" s="134"/>
      <c r="PBW48" s="134"/>
      <c r="PBX48" s="134"/>
      <c r="PBY48" s="134"/>
      <c r="PBZ48" s="134"/>
      <c r="PCA48" s="134"/>
      <c r="PCB48" s="134"/>
      <c r="PCC48" s="134"/>
      <c r="PCD48" s="134"/>
      <c r="PCE48" s="134"/>
      <c r="PCF48" s="134"/>
      <c r="PCG48" s="134"/>
      <c r="PCH48" s="134"/>
      <c r="PCI48" s="134"/>
      <c r="PCJ48" s="134"/>
      <c r="PCK48" s="134"/>
      <c r="PCL48" s="134"/>
      <c r="PCM48" s="134"/>
      <c r="PCN48" s="134"/>
      <c r="PCO48" s="134"/>
      <c r="PCP48" s="134"/>
      <c r="PCQ48" s="134"/>
      <c r="PCR48" s="134"/>
      <c r="PCS48" s="134"/>
      <c r="PCT48" s="134"/>
      <c r="PCU48" s="134"/>
      <c r="PCV48" s="134"/>
      <c r="PCW48" s="134"/>
      <c r="PCX48" s="134"/>
      <c r="PCY48" s="134"/>
      <c r="PCZ48" s="134"/>
      <c r="PDA48" s="134"/>
      <c r="PDB48" s="134"/>
      <c r="PDC48" s="134"/>
      <c r="PDD48" s="134"/>
      <c r="PDE48" s="134"/>
      <c r="PDF48" s="134"/>
      <c r="PDG48" s="134"/>
      <c r="PDH48" s="134"/>
      <c r="PDI48" s="134"/>
      <c r="PDJ48" s="134"/>
      <c r="PDK48" s="134"/>
      <c r="PDL48" s="134"/>
      <c r="PDM48" s="134"/>
      <c r="PDN48" s="134"/>
      <c r="PDO48" s="134"/>
      <c r="PDP48" s="134"/>
      <c r="PDQ48" s="134"/>
      <c r="PDR48" s="134"/>
      <c r="PDS48" s="134"/>
      <c r="PDT48" s="134"/>
      <c r="PDU48" s="134"/>
      <c r="PDV48" s="134"/>
      <c r="PDW48" s="134"/>
      <c r="PDX48" s="134"/>
      <c r="PDY48" s="134"/>
      <c r="PDZ48" s="134"/>
      <c r="PEA48" s="134"/>
      <c r="PEB48" s="134"/>
      <c r="PEC48" s="134"/>
      <c r="PED48" s="134"/>
      <c r="PEE48" s="134"/>
      <c r="PEF48" s="134"/>
      <c r="PEG48" s="134"/>
      <c r="PEH48" s="134"/>
      <c r="PEI48" s="134"/>
      <c r="PEJ48" s="134"/>
      <c r="PEK48" s="134"/>
      <c r="PEL48" s="134"/>
      <c r="PEM48" s="134"/>
      <c r="PEN48" s="134"/>
      <c r="PEO48" s="134"/>
      <c r="PEP48" s="134"/>
      <c r="PEQ48" s="134"/>
      <c r="PER48" s="134"/>
      <c r="PES48" s="134"/>
      <c r="PET48" s="134"/>
      <c r="PEU48" s="134"/>
      <c r="PEV48" s="134"/>
      <c r="PEW48" s="134"/>
      <c r="PEX48" s="134"/>
      <c r="PEY48" s="134"/>
      <c r="PEZ48" s="134"/>
      <c r="PFA48" s="134"/>
      <c r="PFB48" s="134"/>
      <c r="PFC48" s="134"/>
      <c r="PFD48" s="134"/>
      <c r="PFE48" s="134"/>
      <c r="PFF48" s="134"/>
      <c r="PFG48" s="134"/>
      <c r="PFH48" s="134"/>
      <c r="PFI48" s="134"/>
      <c r="PFJ48" s="134"/>
      <c r="PFK48" s="134"/>
      <c r="PFL48" s="134"/>
      <c r="PFM48" s="134"/>
      <c r="PFN48" s="134"/>
      <c r="PFO48" s="134"/>
      <c r="PFP48" s="134"/>
      <c r="PFQ48" s="134"/>
      <c r="PFR48" s="134"/>
      <c r="PFS48" s="134"/>
      <c r="PFT48" s="134"/>
      <c r="PFU48" s="134"/>
      <c r="PFV48" s="134"/>
      <c r="PFW48" s="134"/>
      <c r="PFX48" s="134"/>
      <c r="PFY48" s="134"/>
      <c r="PFZ48" s="134"/>
      <c r="PGA48" s="134"/>
      <c r="PGB48" s="134"/>
      <c r="PGC48" s="134"/>
      <c r="PGD48" s="134"/>
      <c r="PGE48" s="134"/>
      <c r="PGF48" s="134"/>
      <c r="PGG48" s="134"/>
      <c r="PGH48" s="134"/>
      <c r="PGI48" s="134"/>
      <c r="PGJ48" s="134"/>
      <c r="PGK48" s="134"/>
      <c r="PGL48" s="134"/>
      <c r="PGM48" s="134"/>
      <c r="PGN48" s="134"/>
      <c r="PGO48" s="134"/>
      <c r="PGP48" s="134"/>
      <c r="PGQ48" s="134"/>
      <c r="PGR48" s="134"/>
      <c r="PGS48" s="134"/>
      <c r="PGT48" s="134"/>
      <c r="PGU48" s="134"/>
      <c r="PGV48" s="134"/>
      <c r="PGW48" s="134"/>
      <c r="PGX48" s="134"/>
      <c r="PGY48" s="134"/>
      <c r="PGZ48" s="134"/>
      <c r="PHA48" s="134"/>
      <c r="PHB48" s="134"/>
      <c r="PHC48" s="134"/>
      <c r="PHD48" s="134"/>
      <c r="PHE48" s="134"/>
      <c r="PHF48" s="134"/>
      <c r="PHG48" s="134"/>
      <c r="PHH48" s="134"/>
      <c r="PHI48" s="134"/>
      <c r="PHJ48" s="134"/>
      <c r="PHK48" s="134"/>
      <c r="PHL48" s="134"/>
      <c r="PHM48" s="134"/>
      <c r="PHN48" s="134"/>
      <c r="PHO48" s="134"/>
      <c r="PHP48" s="134"/>
      <c r="PHQ48" s="134"/>
      <c r="PHR48" s="134"/>
      <c r="PHS48" s="134"/>
      <c r="PHT48" s="134"/>
      <c r="PHU48" s="134"/>
      <c r="PHV48" s="134"/>
      <c r="PHW48" s="134"/>
      <c r="PHX48" s="134"/>
      <c r="PHY48" s="134"/>
      <c r="PHZ48" s="134"/>
      <c r="PIA48" s="134"/>
      <c r="PIB48" s="134"/>
      <c r="PIC48" s="134"/>
      <c r="PID48" s="134"/>
      <c r="PIE48" s="134"/>
      <c r="PIF48" s="134"/>
      <c r="PIG48" s="134"/>
      <c r="PIH48" s="134"/>
      <c r="PII48" s="134"/>
      <c r="PIJ48" s="134"/>
      <c r="PIK48" s="134"/>
      <c r="PIL48" s="134"/>
      <c r="PIM48" s="134"/>
      <c r="PIN48" s="134"/>
      <c r="PIO48" s="134"/>
      <c r="PIP48" s="134"/>
      <c r="PIQ48" s="134"/>
      <c r="PIR48" s="134"/>
      <c r="PIS48" s="134"/>
      <c r="PIT48" s="134"/>
      <c r="PIU48" s="134"/>
      <c r="PIV48" s="134"/>
      <c r="PIW48" s="134"/>
      <c r="PIX48" s="134"/>
      <c r="PIY48" s="134"/>
      <c r="PIZ48" s="134"/>
      <c r="PJA48" s="134"/>
      <c r="PJB48" s="134"/>
      <c r="PJC48" s="134"/>
      <c r="PJD48" s="134"/>
      <c r="PJE48" s="134"/>
      <c r="PJF48" s="134"/>
      <c r="PJG48" s="134"/>
      <c r="PJH48" s="134"/>
      <c r="PJI48" s="134"/>
      <c r="PJJ48" s="134"/>
      <c r="PJK48" s="134"/>
      <c r="PJL48" s="134"/>
      <c r="PJM48" s="134"/>
      <c r="PJN48" s="134"/>
      <c r="PJO48" s="134"/>
      <c r="PJP48" s="134"/>
      <c r="PJQ48" s="134"/>
      <c r="PJR48" s="134"/>
      <c r="PJS48" s="134"/>
      <c r="PJT48" s="134"/>
      <c r="PJU48" s="134"/>
      <c r="PJV48" s="134"/>
      <c r="PJW48" s="134"/>
      <c r="PJX48" s="134"/>
      <c r="PJY48" s="134"/>
      <c r="PJZ48" s="134"/>
      <c r="PKA48" s="134"/>
      <c r="PKB48" s="134"/>
      <c r="PKC48" s="134"/>
      <c r="PKD48" s="134"/>
      <c r="PKE48" s="134"/>
      <c r="PKF48" s="134"/>
      <c r="PKG48" s="134"/>
      <c r="PKH48" s="134"/>
      <c r="PKI48" s="134"/>
      <c r="PKJ48" s="134"/>
      <c r="PKK48" s="134"/>
      <c r="PKL48" s="134"/>
      <c r="PKM48" s="134"/>
      <c r="PKN48" s="134"/>
      <c r="PKO48" s="134"/>
      <c r="PKP48" s="134"/>
      <c r="PKQ48" s="134"/>
      <c r="PKR48" s="134"/>
      <c r="PKS48" s="134"/>
      <c r="PKT48" s="134"/>
      <c r="PKU48" s="134"/>
      <c r="PKV48" s="134"/>
      <c r="PKW48" s="134"/>
      <c r="PKX48" s="134"/>
      <c r="PKY48" s="134"/>
      <c r="PKZ48" s="134"/>
      <c r="PLA48" s="134"/>
      <c r="PLB48" s="134"/>
      <c r="PLC48" s="134"/>
      <c r="PLD48" s="134"/>
      <c r="PLE48" s="134"/>
      <c r="PLF48" s="134"/>
      <c r="PLG48" s="134"/>
      <c r="PLH48" s="134"/>
      <c r="PLI48" s="134"/>
      <c r="PLJ48" s="134"/>
      <c r="PLK48" s="134"/>
      <c r="PLL48" s="134"/>
      <c r="PLM48" s="134"/>
      <c r="PLN48" s="134"/>
      <c r="PLO48" s="134"/>
      <c r="PLP48" s="134"/>
      <c r="PLQ48" s="134"/>
      <c r="PLR48" s="134"/>
      <c r="PLS48" s="134"/>
      <c r="PLT48" s="134"/>
      <c r="PLU48" s="134"/>
      <c r="PLV48" s="134"/>
      <c r="PLW48" s="134"/>
      <c r="PLX48" s="134"/>
      <c r="PLY48" s="134"/>
      <c r="PLZ48" s="134"/>
      <c r="PMA48" s="134"/>
      <c r="PMB48" s="134"/>
      <c r="PMC48" s="134"/>
      <c r="PMD48" s="134"/>
      <c r="PME48" s="134"/>
      <c r="PMF48" s="134"/>
      <c r="PMG48" s="134"/>
      <c r="PMH48" s="134"/>
      <c r="PMI48" s="134"/>
      <c r="PMJ48" s="134"/>
      <c r="PMK48" s="134"/>
      <c r="PML48" s="134"/>
      <c r="PMM48" s="134"/>
      <c r="PMN48" s="134"/>
      <c r="PMO48" s="134"/>
      <c r="PMP48" s="134"/>
      <c r="PMQ48" s="134"/>
      <c r="PMR48" s="134"/>
      <c r="PMS48" s="134"/>
      <c r="PMT48" s="134"/>
      <c r="PMU48" s="134"/>
      <c r="PMV48" s="134"/>
      <c r="PMW48" s="134"/>
      <c r="PMX48" s="134"/>
      <c r="PMY48" s="134"/>
      <c r="PMZ48" s="134"/>
      <c r="PNA48" s="134"/>
      <c r="PNB48" s="134"/>
      <c r="PNC48" s="134"/>
      <c r="PND48" s="134"/>
      <c r="PNE48" s="134"/>
      <c r="PNF48" s="134"/>
      <c r="PNG48" s="134"/>
      <c r="PNH48" s="134"/>
      <c r="PNI48" s="134"/>
      <c r="PNJ48" s="134"/>
      <c r="PNK48" s="134"/>
      <c r="PNL48" s="134"/>
      <c r="PNM48" s="134"/>
      <c r="PNN48" s="134"/>
      <c r="PNO48" s="134"/>
      <c r="PNP48" s="134"/>
      <c r="PNQ48" s="134"/>
      <c r="PNR48" s="134"/>
      <c r="PNS48" s="134"/>
      <c r="PNT48" s="134"/>
      <c r="PNU48" s="134"/>
      <c r="PNV48" s="134"/>
      <c r="PNW48" s="134"/>
      <c r="PNX48" s="134"/>
      <c r="PNY48" s="134"/>
      <c r="PNZ48" s="134"/>
      <c r="POA48" s="134"/>
      <c r="POB48" s="134"/>
      <c r="POC48" s="134"/>
      <c r="POD48" s="134"/>
      <c r="POE48" s="134"/>
      <c r="POF48" s="134"/>
      <c r="POG48" s="134"/>
      <c r="POH48" s="134"/>
      <c r="POI48" s="134"/>
      <c r="POJ48" s="134"/>
      <c r="POK48" s="134"/>
      <c r="POL48" s="134"/>
      <c r="POM48" s="134"/>
      <c r="PON48" s="134"/>
      <c r="POO48" s="134"/>
      <c r="POP48" s="134"/>
      <c r="POQ48" s="134"/>
      <c r="POR48" s="134"/>
      <c r="POS48" s="134"/>
      <c r="POT48" s="134"/>
      <c r="POU48" s="134"/>
      <c r="POV48" s="134"/>
      <c r="POW48" s="134"/>
      <c r="POX48" s="134"/>
      <c r="POY48" s="134"/>
      <c r="POZ48" s="134"/>
      <c r="PPA48" s="134"/>
      <c r="PPB48" s="134"/>
      <c r="PPC48" s="134"/>
      <c r="PPD48" s="134"/>
      <c r="PPE48" s="134"/>
      <c r="PPF48" s="134"/>
      <c r="PPG48" s="134"/>
      <c r="PPH48" s="134"/>
      <c r="PPI48" s="134"/>
      <c r="PPJ48" s="134"/>
      <c r="PPK48" s="134"/>
      <c r="PPL48" s="134"/>
      <c r="PPM48" s="134"/>
      <c r="PPN48" s="134"/>
      <c r="PPO48" s="134"/>
      <c r="PPP48" s="134"/>
      <c r="PPQ48" s="134"/>
      <c r="PPR48" s="134"/>
      <c r="PPS48" s="134"/>
      <c r="PPT48" s="134"/>
      <c r="PPU48" s="134"/>
      <c r="PPV48" s="134"/>
      <c r="PPW48" s="134"/>
      <c r="PPX48" s="134"/>
      <c r="PPY48" s="134"/>
      <c r="PPZ48" s="134"/>
      <c r="PQA48" s="134"/>
      <c r="PQB48" s="134"/>
      <c r="PQC48" s="134"/>
      <c r="PQD48" s="134"/>
      <c r="PQE48" s="134"/>
      <c r="PQF48" s="134"/>
      <c r="PQG48" s="134"/>
      <c r="PQH48" s="134"/>
      <c r="PQI48" s="134"/>
      <c r="PQJ48" s="134"/>
      <c r="PQK48" s="134"/>
      <c r="PQL48" s="134"/>
      <c r="PQM48" s="134"/>
      <c r="PQN48" s="134"/>
      <c r="PQO48" s="134"/>
      <c r="PQP48" s="134"/>
      <c r="PQQ48" s="134"/>
      <c r="PQR48" s="134"/>
      <c r="PQS48" s="134"/>
      <c r="PQT48" s="134"/>
      <c r="PQU48" s="134"/>
      <c r="PQV48" s="134"/>
      <c r="PQW48" s="134"/>
      <c r="PQX48" s="134"/>
      <c r="PQY48" s="134"/>
      <c r="PQZ48" s="134"/>
      <c r="PRA48" s="134"/>
      <c r="PRB48" s="134"/>
      <c r="PRC48" s="134"/>
      <c r="PRD48" s="134"/>
      <c r="PRE48" s="134"/>
      <c r="PRF48" s="134"/>
      <c r="PRG48" s="134"/>
      <c r="PRH48" s="134"/>
      <c r="PRI48" s="134"/>
      <c r="PRJ48" s="134"/>
      <c r="PRK48" s="134"/>
      <c r="PRL48" s="134"/>
      <c r="PRM48" s="134"/>
      <c r="PRN48" s="134"/>
      <c r="PRO48" s="134"/>
      <c r="PRP48" s="134"/>
      <c r="PRQ48" s="134"/>
      <c r="PRR48" s="134"/>
      <c r="PRS48" s="134"/>
      <c r="PRT48" s="134"/>
      <c r="PRU48" s="134"/>
      <c r="PRV48" s="134"/>
      <c r="PRW48" s="134"/>
      <c r="PRX48" s="134"/>
      <c r="PRY48" s="134"/>
      <c r="PRZ48" s="134"/>
      <c r="PSA48" s="134"/>
      <c r="PSB48" s="134"/>
      <c r="PSC48" s="134"/>
      <c r="PSD48" s="134"/>
      <c r="PSE48" s="134"/>
      <c r="PSF48" s="134"/>
      <c r="PSG48" s="134"/>
      <c r="PSH48" s="134"/>
      <c r="PSI48" s="134"/>
      <c r="PSJ48" s="134"/>
      <c r="PSK48" s="134"/>
      <c r="PSL48" s="134"/>
      <c r="PSM48" s="134"/>
      <c r="PSN48" s="134"/>
      <c r="PSO48" s="134"/>
      <c r="PSP48" s="134"/>
      <c r="PSQ48" s="134"/>
      <c r="PSR48" s="134"/>
      <c r="PSS48" s="134"/>
      <c r="PST48" s="134"/>
      <c r="PSU48" s="134"/>
      <c r="PSV48" s="134"/>
      <c r="PSW48" s="134"/>
      <c r="PSX48" s="134"/>
      <c r="PSY48" s="134"/>
      <c r="PSZ48" s="134"/>
      <c r="PTA48" s="134"/>
      <c r="PTB48" s="134"/>
      <c r="PTC48" s="134"/>
      <c r="PTD48" s="134"/>
      <c r="PTE48" s="134"/>
      <c r="PTF48" s="134"/>
      <c r="PTG48" s="134"/>
      <c r="PTH48" s="134"/>
      <c r="PTI48" s="134"/>
      <c r="PTJ48" s="134"/>
      <c r="PTK48" s="134"/>
      <c r="PTL48" s="134"/>
      <c r="PTM48" s="134"/>
      <c r="PTN48" s="134"/>
      <c r="PTO48" s="134"/>
      <c r="PTP48" s="134"/>
      <c r="PTQ48" s="134"/>
      <c r="PTR48" s="134"/>
      <c r="PTS48" s="134"/>
      <c r="PTT48" s="134"/>
      <c r="PTU48" s="134"/>
      <c r="PTV48" s="134"/>
      <c r="PTW48" s="134"/>
      <c r="PTX48" s="134"/>
      <c r="PTY48" s="134"/>
      <c r="PTZ48" s="134"/>
      <c r="PUA48" s="134"/>
      <c r="PUB48" s="134"/>
      <c r="PUC48" s="134"/>
      <c r="PUD48" s="134"/>
      <c r="PUE48" s="134"/>
      <c r="PUF48" s="134"/>
      <c r="PUG48" s="134"/>
      <c r="PUH48" s="134"/>
      <c r="PUI48" s="134"/>
      <c r="PUJ48" s="134"/>
      <c r="PUK48" s="134"/>
      <c r="PUL48" s="134"/>
      <c r="PUM48" s="134"/>
      <c r="PUN48" s="134"/>
      <c r="PUO48" s="134"/>
      <c r="PUP48" s="134"/>
      <c r="PUQ48" s="134"/>
      <c r="PUR48" s="134"/>
      <c r="PUS48" s="134"/>
      <c r="PUT48" s="134"/>
      <c r="PUU48" s="134"/>
      <c r="PUV48" s="134"/>
      <c r="PUW48" s="134"/>
      <c r="PUX48" s="134"/>
      <c r="PUY48" s="134"/>
      <c r="PUZ48" s="134"/>
      <c r="PVA48" s="134"/>
      <c r="PVB48" s="134"/>
      <c r="PVC48" s="134"/>
      <c r="PVD48" s="134"/>
      <c r="PVE48" s="134"/>
      <c r="PVF48" s="134"/>
      <c r="PVG48" s="134"/>
      <c r="PVH48" s="134"/>
      <c r="PVI48" s="134"/>
      <c r="PVJ48" s="134"/>
      <c r="PVK48" s="134"/>
      <c r="PVL48" s="134"/>
      <c r="PVM48" s="134"/>
      <c r="PVN48" s="134"/>
      <c r="PVO48" s="134"/>
      <c r="PVP48" s="134"/>
      <c r="PVQ48" s="134"/>
      <c r="PVR48" s="134"/>
      <c r="PVS48" s="134"/>
      <c r="PVT48" s="134"/>
      <c r="PVU48" s="134"/>
      <c r="PVV48" s="134"/>
      <c r="PVW48" s="134"/>
      <c r="PVX48" s="134"/>
      <c r="PVY48" s="134"/>
      <c r="PVZ48" s="134"/>
      <c r="PWA48" s="134"/>
      <c r="PWB48" s="134"/>
      <c r="PWC48" s="134"/>
      <c r="PWD48" s="134"/>
      <c r="PWE48" s="134"/>
      <c r="PWF48" s="134"/>
      <c r="PWG48" s="134"/>
      <c r="PWH48" s="134"/>
      <c r="PWI48" s="134"/>
      <c r="PWJ48" s="134"/>
      <c r="PWK48" s="134"/>
      <c r="PWL48" s="134"/>
      <c r="PWM48" s="134"/>
      <c r="PWN48" s="134"/>
      <c r="PWO48" s="134"/>
      <c r="PWP48" s="134"/>
      <c r="PWQ48" s="134"/>
      <c r="PWR48" s="134"/>
      <c r="PWS48" s="134"/>
      <c r="PWT48" s="134"/>
      <c r="PWU48" s="134"/>
      <c r="PWV48" s="134"/>
      <c r="PWW48" s="134"/>
      <c r="PWX48" s="134"/>
      <c r="PWY48" s="134"/>
      <c r="PWZ48" s="134"/>
      <c r="PXA48" s="134"/>
      <c r="PXB48" s="134"/>
      <c r="PXC48" s="134"/>
      <c r="PXD48" s="134"/>
      <c r="PXE48" s="134"/>
      <c r="PXF48" s="134"/>
      <c r="PXG48" s="134"/>
      <c r="PXH48" s="134"/>
      <c r="PXI48" s="134"/>
      <c r="PXJ48" s="134"/>
      <c r="PXK48" s="134"/>
      <c r="PXL48" s="134"/>
      <c r="PXM48" s="134"/>
      <c r="PXN48" s="134"/>
      <c r="PXO48" s="134"/>
      <c r="PXP48" s="134"/>
      <c r="PXQ48" s="134"/>
      <c r="PXR48" s="134"/>
      <c r="PXS48" s="134"/>
      <c r="PXT48" s="134"/>
      <c r="PXU48" s="134"/>
      <c r="PXV48" s="134"/>
      <c r="PXW48" s="134"/>
      <c r="PXX48" s="134"/>
      <c r="PXY48" s="134"/>
      <c r="PXZ48" s="134"/>
      <c r="PYA48" s="134"/>
      <c r="PYB48" s="134"/>
      <c r="PYC48" s="134"/>
      <c r="PYD48" s="134"/>
      <c r="PYE48" s="134"/>
      <c r="PYF48" s="134"/>
      <c r="PYG48" s="134"/>
      <c r="PYH48" s="134"/>
      <c r="PYI48" s="134"/>
      <c r="PYJ48" s="134"/>
      <c r="PYK48" s="134"/>
      <c r="PYL48" s="134"/>
      <c r="PYM48" s="134"/>
      <c r="PYN48" s="134"/>
      <c r="PYO48" s="134"/>
      <c r="PYP48" s="134"/>
      <c r="PYQ48" s="134"/>
      <c r="PYR48" s="134"/>
      <c r="PYS48" s="134"/>
      <c r="PYT48" s="134"/>
      <c r="PYU48" s="134"/>
      <c r="PYV48" s="134"/>
      <c r="PYW48" s="134"/>
      <c r="PYX48" s="134"/>
      <c r="PYY48" s="134"/>
      <c r="PYZ48" s="134"/>
      <c r="PZA48" s="134"/>
      <c r="PZB48" s="134"/>
      <c r="PZC48" s="134"/>
      <c r="PZD48" s="134"/>
      <c r="PZE48" s="134"/>
      <c r="PZF48" s="134"/>
      <c r="PZG48" s="134"/>
      <c r="PZH48" s="134"/>
      <c r="PZI48" s="134"/>
      <c r="PZJ48" s="134"/>
      <c r="PZK48" s="134"/>
      <c r="PZL48" s="134"/>
      <c r="PZM48" s="134"/>
      <c r="PZN48" s="134"/>
      <c r="PZO48" s="134"/>
      <c r="PZP48" s="134"/>
      <c r="PZQ48" s="134"/>
      <c r="PZR48" s="134"/>
      <c r="PZS48" s="134"/>
      <c r="PZT48" s="134"/>
      <c r="PZU48" s="134"/>
      <c r="PZV48" s="134"/>
      <c r="PZW48" s="134"/>
      <c r="PZX48" s="134"/>
      <c r="PZY48" s="134"/>
      <c r="PZZ48" s="134"/>
      <c r="QAA48" s="134"/>
      <c r="QAB48" s="134"/>
      <c r="QAC48" s="134"/>
      <c r="QAD48" s="134"/>
      <c r="QAE48" s="134"/>
      <c r="QAF48" s="134"/>
      <c r="QAG48" s="134"/>
      <c r="QAH48" s="134"/>
      <c r="QAI48" s="134"/>
      <c r="QAJ48" s="134"/>
      <c r="QAK48" s="134"/>
      <c r="QAL48" s="134"/>
      <c r="QAM48" s="134"/>
      <c r="QAN48" s="134"/>
      <c r="QAO48" s="134"/>
      <c r="QAP48" s="134"/>
      <c r="QAQ48" s="134"/>
      <c r="QAR48" s="134"/>
      <c r="QAS48" s="134"/>
      <c r="QAT48" s="134"/>
      <c r="QAU48" s="134"/>
      <c r="QAV48" s="134"/>
      <c r="QAW48" s="134"/>
      <c r="QAX48" s="134"/>
      <c r="QAY48" s="134"/>
      <c r="QAZ48" s="134"/>
      <c r="QBA48" s="134"/>
      <c r="QBB48" s="134"/>
      <c r="QBC48" s="134"/>
      <c r="QBD48" s="134"/>
      <c r="QBE48" s="134"/>
      <c r="QBF48" s="134"/>
      <c r="QBG48" s="134"/>
      <c r="QBH48" s="134"/>
      <c r="QBI48" s="134"/>
      <c r="QBJ48" s="134"/>
      <c r="QBK48" s="134"/>
      <c r="QBL48" s="134"/>
      <c r="QBM48" s="134"/>
      <c r="QBN48" s="134"/>
      <c r="QBO48" s="134"/>
      <c r="QBP48" s="134"/>
      <c r="QBQ48" s="134"/>
      <c r="QBR48" s="134"/>
      <c r="QBS48" s="134"/>
      <c r="QBT48" s="134"/>
      <c r="QBU48" s="134"/>
      <c r="QBV48" s="134"/>
      <c r="QBW48" s="134"/>
      <c r="QBX48" s="134"/>
      <c r="QBY48" s="134"/>
      <c r="QBZ48" s="134"/>
      <c r="QCA48" s="134"/>
      <c r="QCB48" s="134"/>
      <c r="QCC48" s="134"/>
      <c r="QCD48" s="134"/>
      <c r="QCE48" s="134"/>
      <c r="QCF48" s="134"/>
      <c r="QCG48" s="134"/>
      <c r="QCH48" s="134"/>
      <c r="QCI48" s="134"/>
      <c r="QCJ48" s="134"/>
      <c r="QCK48" s="134"/>
      <c r="QCL48" s="134"/>
      <c r="QCM48" s="134"/>
      <c r="QCN48" s="134"/>
      <c r="QCO48" s="134"/>
      <c r="QCP48" s="134"/>
      <c r="QCQ48" s="134"/>
      <c r="QCR48" s="134"/>
      <c r="QCS48" s="134"/>
      <c r="QCT48" s="134"/>
      <c r="QCU48" s="134"/>
      <c r="QCV48" s="134"/>
      <c r="QCW48" s="134"/>
      <c r="QCX48" s="134"/>
      <c r="QCY48" s="134"/>
      <c r="QCZ48" s="134"/>
      <c r="QDA48" s="134"/>
      <c r="QDB48" s="134"/>
      <c r="QDC48" s="134"/>
      <c r="QDD48" s="134"/>
      <c r="QDE48" s="134"/>
      <c r="QDF48" s="134"/>
      <c r="QDG48" s="134"/>
      <c r="QDH48" s="134"/>
      <c r="QDI48" s="134"/>
      <c r="QDJ48" s="134"/>
      <c r="QDK48" s="134"/>
      <c r="QDL48" s="134"/>
      <c r="QDM48" s="134"/>
      <c r="QDN48" s="134"/>
      <c r="QDO48" s="134"/>
      <c r="QDP48" s="134"/>
      <c r="QDQ48" s="134"/>
      <c r="QDR48" s="134"/>
      <c r="QDS48" s="134"/>
      <c r="QDT48" s="134"/>
      <c r="QDU48" s="134"/>
      <c r="QDV48" s="134"/>
      <c r="QDW48" s="134"/>
      <c r="QDX48" s="134"/>
      <c r="QDY48" s="134"/>
      <c r="QDZ48" s="134"/>
      <c r="QEA48" s="134"/>
      <c r="QEB48" s="134"/>
      <c r="QEC48" s="134"/>
      <c r="QED48" s="134"/>
      <c r="QEE48" s="134"/>
      <c r="QEF48" s="134"/>
      <c r="QEG48" s="134"/>
      <c r="QEH48" s="134"/>
      <c r="QEI48" s="134"/>
      <c r="QEJ48" s="134"/>
      <c r="QEK48" s="134"/>
      <c r="QEL48" s="134"/>
      <c r="QEM48" s="134"/>
      <c r="QEN48" s="134"/>
      <c r="QEO48" s="134"/>
      <c r="QEP48" s="134"/>
      <c r="QEQ48" s="134"/>
      <c r="QER48" s="134"/>
      <c r="QES48" s="134"/>
      <c r="QET48" s="134"/>
      <c r="QEU48" s="134"/>
      <c r="QEV48" s="134"/>
      <c r="QEW48" s="134"/>
      <c r="QEX48" s="134"/>
      <c r="QEY48" s="134"/>
      <c r="QEZ48" s="134"/>
      <c r="QFA48" s="134"/>
      <c r="QFB48" s="134"/>
      <c r="QFC48" s="134"/>
      <c r="QFD48" s="134"/>
      <c r="QFE48" s="134"/>
      <c r="QFF48" s="134"/>
      <c r="QFG48" s="134"/>
      <c r="QFH48" s="134"/>
      <c r="QFI48" s="134"/>
      <c r="QFJ48" s="134"/>
      <c r="QFK48" s="134"/>
      <c r="QFL48" s="134"/>
      <c r="QFM48" s="134"/>
      <c r="QFN48" s="134"/>
      <c r="QFO48" s="134"/>
      <c r="QFP48" s="134"/>
      <c r="QFQ48" s="134"/>
      <c r="QFR48" s="134"/>
      <c r="QFS48" s="134"/>
      <c r="QFT48" s="134"/>
      <c r="QFU48" s="134"/>
      <c r="QFV48" s="134"/>
      <c r="QFW48" s="134"/>
      <c r="QFX48" s="134"/>
      <c r="QFY48" s="134"/>
      <c r="QFZ48" s="134"/>
      <c r="QGA48" s="134"/>
      <c r="QGB48" s="134"/>
      <c r="QGC48" s="134"/>
      <c r="QGD48" s="134"/>
      <c r="QGE48" s="134"/>
      <c r="QGF48" s="134"/>
      <c r="QGG48" s="134"/>
      <c r="QGH48" s="134"/>
      <c r="QGI48" s="134"/>
      <c r="QGJ48" s="134"/>
      <c r="QGK48" s="134"/>
      <c r="QGL48" s="134"/>
      <c r="QGM48" s="134"/>
      <c r="QGN48" s="134"/>
      <c r="QGO48" s="134"/>
      <c r="QGP48" s="134"/>
      <c r="QGQ48" s="134"/>
      <c r="QGR48" s="134"/>
      <c r="QGS48" s="134"/>
      <c r="QGT48" s="134"/>
      <c r="QGU48" s="134"/>
      <c r="QGV48" s="134"/>
      <c r="QGW48" s="134"/>
      <c r="QGX48" s="134"/>
      <c r="QGY48" s="134"/>
      <c r="QGZ48" s="134"/>
      <c r="QHA48" s="134"/>
      <c r="QHB48" s="134"/>
      <c r="QHC48" s="134"/>
      <c r="QHD48" s="134"/>
      <c r="QHE48" s="134"/>
      <c r="QHF48" s="134"/>
      <c r="QHG48" s="134"/>
      <c r="QHH48" s="134"/>
      <c r="QHI48" s="134"/>
      <c r="QHJ48" s="134"/>
      <c r="QHK48" s="134"/>
      <c r="QHL48" s="134"/>
      <c r="QHM48" s="134"/>
      <c r="QHN48" s="134"/>
      <c r="QHO48" s="134"/>
      <c r="QHP48" s="134"/>
      <c r="QHQ48" s="134"/>
      <c r="QHR48" s="134"/>
      <c r="QHS48" s="134"/>
      <c r="QHT48" s="134"/>
      <c r="QHU48" s="134"/>
      <c r="QHV48" s="134"/>
      <c r="QHW48" s="134"/>
      <c r="QHX48" s="134"/>
      <c r="QHY48" s="134"/>
      <c r="QHZ48" s="134"/>
      <c r="QIA48" s="134"/>
      <c r="QIB48" s="134"/>
      <c r="QIC48" s="134"/>
      <c r="QID48" s="134"/>
      <c r="QIE48" s="134"/>
      <c r="QIF48" s="134"/>
      <c r="QIG48" s="134"/>
      <c r="QIH48" s="134"/>
      <c r="QII48" s="134"/>
      <c r="QIJ48" s="134"/>
      <c r="QIK48" s="134"/>
      <c r="QIL48" s="134"/>
      <c r="QIM48" s="134"/>
      <c r="QIN48" s="134"/>
      <c r="QIO48" s="134"/>
      <c r="QIP48" s="134"/>
      <c r="QIQ48" s="134"/>
      <c r="QIR48" s="134"/>
      <c r="QIS48" s="134"/>
      <c r="QIT48" s="134"/>
      <c r="QIU48" s="134"/>
      <c r="QIV48" s="134"/>
      <c r="QIW48" s="134"/>
      <c r="QIX48" s="134"/>
      <c r="QIY48" s="134"/>
      <c r="QIZ48" s="134"/>
      <c r="QJA48" s="134"/>
      <c r="QJB48" s="134"/>
      <c r="QJC48" s="134"/>
      <c r="QJD48" s="134"/>
      <c r="QJE48" s="134"/>
      <c r="QJF48" s="134"/>
      <c r="QJG48" s="134"/>
      <c r="QJH48" s="134"/>
      <c r="QJI48" s="134"/>
      <c r="QJJ48" s="134"/>
      <c r="QJK48" s="134"/>
      <c r="QJL48" s="134"/>
      <c r="QJM48" s="134"/>
      <c r="QJN48" s="134"/>
      <c r="QJO48" s="134"/>
      <c r="QJP48" s="134"/>
      <c r="QJQ48" s="134"/>
      <c r="QJR48" s="134"/>
      <c r="QJS48" s="134"/>
      <c r="QJT48" s="134"/>
      <c r="QJU48" s="134"/>
      <c r="QJV48" s="134"/>
      <c r="QJW48" s="134"/>
      <c r="QJX48" s="134"/>
      <c r="QJY48" s="134"/>
      <c r="QJZ48" s="134"/>
      <c r="QKA48" s="134"/>
      <c r="QKB48" s="134"/>
      <c r="QKC48" s="134"/>
      <c r="QKD48" s="134"/>
      <c r="QKE48" s="134"/>
      <c r="QKF48" s="134"/>
      <c r="QKG48" s="134"/>
      <c r="QKH48" s="134"/>
      <c r="QKI48" s="134"/>
      <c r="QKJ48" s="134"/>
      <c r="QKK48" s="134"/>
      <c r="QKL48" s="134"/>
      <c r="QKM48" s="134"/>
      <c r="QKN48" s="134"/>
      <c r="QKO48" s="134"/>
      <c r="QKP48" s="134"/>
      <c r="QKQ48" s="134"/>
      <c r="QKR48" s="134"/>
      <c r="QKS48" s="134"/>
      <c r="QKT48" s="134"/>
      <c r="QKU48" s="134"/>
      <c r="QKV48" s="134"/>
      <c r="QKW48" s="134"/>
      <c r="QKX48" s="134"/>
      <c r="QKY48" s="134"/>
      <c r="QKZ48" s="134"/>
      <c r="QLA48" s="134"/>
      <c r="QLB48" s="134"/>
      <c r="QLC48" s="134"/>
      <c r="QLD48" s="134"/>
      <c r="QLE48" s="134"/>
      <c r="QLF48" s="134"/>
      <c r="QLG48" s="134"/>
      <c r="QLH48" s="134"/>
      <c r="QLI48" s="134"/>
      <c r="QLJ48" s="134"/>
      <c r="QLK48" s="134"/>
      <c r="QLL48" s="134"/>
      <c r="QLM48" s="134"/>
      <c r="QLN48" s="134"/>
      <c r="QLO48" s="134"/>
      <c r="QLP48" s="134"/>
      <c r="QLQ48" s="134"/>
      <c r="QLR48" s="134"/>
      <c r="QLS48" s="134"/>
      <c r="QLT48" s="134"/>
      <c r="QLU48" s="134"/>
      <c r="QLV48" s="134"/>
      <c r="QLW48" s="134"/>
      <c r="QLX48" s="134"/>
      <c r="QLY48" s="134"/>
      <c r="QLZ48" s="134"/>
      <c r="QMA48" s="134"/>
      <c r="QMB48" s="134"/>
      <c r="QMC48" s="134"/>
      <c r="QMD48" s="134"/>
      <c r="QME48" s="134"/>
      <c r="QMF48" s="134"/>
      <c r="QMG48" s="134"/>
      <c r="QMH48" s="134"/>
      <c r="QMI48" s="134"/>
      <c r="QMJ48" s="134"/>
      <c r="QMK48" s="134"/>
      <c r="QML48" s="134"/>
      <c r="QMM48" s="134"/>
      <c r="QMN48" s="134"/>
      <c r="QMO48" s="134"/>
      <c r="QMP48" s="134"/>
      <c r="QMQ48" s="134"/>
      <c r="QMR48" s="134"/>
      <c r="QMS48" s="134"/>
      <c r="QMT48" s="134"/>
      <c r="QMU48" s="134"/>
      <c r="QMV48" s="134"/>
      <c r="QMW48" s="134"/>
      <c r="QMX48" s="134"/>
      <c r="QMY48" s="134"/>
      <c r="QMZ48" s="134"/>
      <c r="QNA48" s="134"/>
      <c r="QNB48" s="134"/>
      <c r="QNC48" s="134"/>
      <c r="QND48" s="134"/>
      <c r="QNE48" s="134"/>
      <c r="QNF48" s="134"/>
      <c r="QNG48" s="134"/>
      <c r="QNH48" s="134"/>
      <c r="QNI48" s="134"/>
      <c r="QNJ48" s="134"/>
      <c r="QNK48" s="134"/>
      <c r="QNL48" s="134"/>
      <c r="QNM48" s="134"/>
      <c r="QNN48" s="134"/>
      <c r="QNO48" s="134"/>
      <c r="QNP48" s="134"/>
      <c r="QNQ48" s="134"/>
      <c r="QNR48" s="134"/>
      <c r="QNS48" s="134"/>
      <c r="QNT48" s="134"/>
      <c r="QNU48" s="134"/>
      <c r="QNV48" s="134"/>
      <c r="QNW48" s="134"/>
      <c r="QNX48" s="134"/>
      <c r="QNY48" s="134"/>
      <c r="QNZ48" s="134"/>
      <c r="QOA48" s="134"/>
      <c r="QOB48" s="134"/>
      <c r="QOC48" s="134"/>
      <c r="QOD48" s="134"/>
      <c r="QOE48" s="134"/>
      <c r="QOF48" s="134"/>
      <c r="QOG48" s="134"/>
      <c r="QOH48" s="134"/>
      <c r="QOI48" s="134"/>
      <c r="QOJ48" s="134"/>
      <c r="QOK48" s="134"/>
      <c r="QOL48" s="134"/>
      <c r="QOM48" s="134"/>
      <c r="QON48" s="134"/>
      <c r="QOO48" s="134"/>
      <c r="QOP48" s="134"/>
      <c r="QOQ48" s="134"/>
      <c r="QOR48" s="134"/>
      <c r="QOS48" s="134"/>
      <c r="QOT48" s="134"/>
      <c r="QOU48" s="134"/>
      <c r="QOV48" s="134"/>
      <c r="QOW48" s="134"/>
      <c r="QOX48" s="134"/>
      <c r="QOY48" s="134"/>
      <c r="QOZ48" s="134"/>
      <c r="QPA48" s="134"/>
      <c r="QPB48" s="134"/>
      <c r="QPC48" s="134"/>
      <c r="QPD48" s="134"/>
      <c r="QPE48" s="134"/>
      <c r="QPF48" s="134"/>
      <c r="QPG48" s="134"/>
      <c r="QPH48" s="134"/>
      <c r="QPI48" s="134"/>
      <c r="QPJ48" s="134"/>
      <c r="QPK48" s="134"/>
      <c r="QPL48" s="134"/>
      <c r="QPM48" s="134"/>
      <c r="QPN48" s="134"/>
      <c r="QPO48" s="134"/>
      <c r="QPP48" s="134"/>
      <c r="QPQ48" s="134"/>
      <c r="QPR48" s="134"/>
      <c r="QPS48" s="134"/>
      <c r="QPT48" s="134"/>
      <c r="QPU48" s="134"/>
      <c r="QPV48" s="134"/>
      <c r="QPW48" s="134"/>
      <c r="QPX48" s="134"/>
      <c r="QPY48" s="134"/>
      <c r="QPZ48" s="134"/>
      <c r="QQA48" s="134"/>
      <c r="QQB48" s="134"/>
      <c r="QQC48" s="134"/>
      <c r="QQD48" s="134"/>
      <c r="QQE48" s="134"/>
      <c r="QQF48" s="134"/>
      <c r="QQG48" s="134"/>
      <c r="QQH48" s="134"/>
      <c r="QQI48" s="134"/>
      <c r="QQJ48" s="134"/>
      <c r="QQK48" s="134"/>
      <c r="QQL48" s="134"/>
      <c r="QQM48" s="134"/>
      <c r="QQN48" s="134"/>
      <c r="QQO48" s="134"/>
      <c r="QQP48" s="134"/>
      <c r="QQQ48" s="134"/>
      <c r="QQR48" s="134"/>
      <c r="QQS48" s="134"/>
      <c r="QQT48" s="134"/>
      <c r="QQU48" s="134"/>
      <c r="QQV48" s="134"/>
      <c r="QQW48" s="134"/>
      <c r="QQX48" s="134"/>
      <c r="QQY48" s="134"/>
      <c r="QQZ48" s="134"/>
      <c r="QRA48" s="134"/>
      <c r="QRB48" s="134"/>
      <c r="QRC48" s="134"/>
      <c r="QRD48" s="134"/>
      <c r="QRE48" s="134"/>
      <c r="QRF48" s="134"/>
      <c r="QRG48" s="134"/>
      <c r="QRH48" s="134"/>
      <c r="QRI48" s="134"/>
      <c r="QRJ48" s="134"/>
      <c r="QRK48" s="134"/>
      <c r="QRL48" s="134"/>
      <c r="QRM48" s="134"/>
      <c r="QRN48" s="134"/>
      <c r="QRO48" s="134"/>
      <c r="QRP48" s="134"/>
      <c r="QRQ48" s="134"/>
      <c r="QRR48" s="134"/>
      <c r="QRS48" s="134"/>
      <c r="QRT48" s="134"/>
      <c r="QRU48" s="134"/>
      <c r="QRV48" s="134"/>
      <c r="QRW48" s="134"/>
      <c r="QRX48" s="134"/>
      <c r="QRY48" s="134"/>
      <c r="QRZ48" s="134"/>
      <c r="QSA48" s="134"/>
      <c r="QSB48" s="134"/>
      <c r="QSC48" s="134"/>
      <c r="QSD48" s="134"/>
      <c r="QSE48" s="134"/>
      <c r="QSF48" s="134"/>
      <c r="QSG48" s="134"/>
      <c r="QSH48" s="134"/>
      <c r="QSI48" s="134"/>
      <c r="QSJ48" s="134"/>
      <c r="QSK48" s="134"/>
      <c r="QSL48" s="134"/>
      <c r="QSM48" s="134"/>
      <c r="QSN48" s="134"/>
      <c r="QSO48" s="134"/>
      <c r="QSP48" s="134"/>
      <c r="QSQ48" s="134"/>
      <c r="QSR48" s="134"/>
      <c r="QSS48" s="134"/>
      <c r="QST48" s="134"/>
      <c r="QSU48" s="134"/>
      <c r="QSV48" s="134"/>
      <c r="QSW48" s="134"/>
      <c r="QSX48" s="134"/>
      <c r="QSY48" s="134"/>
      <c r="QSZ48" s="134"/>
      <c r="QTA48" s="134"/>
      <c r="QTB48" s="134"/>
      <c r="QTC48" s="134"/>
      <c r="QTD48" s="134"/>
      <c r="QTE48" s="134"/>
      <c r="QTF48" s="134"/>
      <c r="QTG48" s="134"/>
      <c r="QTH48" s="134"/>
      <c r="QTI48" s="134"/>
      <c r="QTJ48" s="134"/>
      <c r="QTK48" s="134"/>
      <c r="QTL48" s="134"/>
      <c r="QTM48" s="134"/>
      <c r="QTN48" s="134"/>
      <c r="QTO48" s="134"/>
      <c r="QTP48" s="134"/>
      <c r="QTQ48" s="134"/>
      <c r="QTR48" s="134"/>
      <c r="QTS48" s="134"/>
      <c r="QTT48" s="134"/>
      <c r="QTU48" s="134"/>
      <c r="QTV48" s="134"/>
      <c r="QTW48" s="134"/>
      <c r="QTX48" s="134"/>
      <c r="QTY48" s="134"/>
      <c r="QTZ48" s="134"/>
      <c r="QUA48" s="134"/>
      <c r="QUB48" s="134"/>
      <c r="QUC48" s="134"/>
      <c r="QUD48" s="134"/>
      <c r="QUE48" s="134"/>
      <c r="QUF48" s="134"/>
      <c r="QUG48" s="134"/>
      <c r="QUH48" s="134"/>
      <c r="QUI48" s="134"/>
      <c r="QUJ48" s="134"/>
      <c r="QUK48" s="134"/>
      <c r="QUL48" s="134"/>
      <c r="QUM48" s="134"/>
      <c r="QUN48" s="134"/>
      <c r="QUO48" s="134"/>
      <c r="QUP48" s="134"/>
      <c r="QUQ48" s="134"/>
      <c r="QUR48" s="134"/>
      <c r="QUS48" s="134"/>
      <c r="QUT48" s="134"/>
      <c r="QUU48" s="134"/>
      <c r="QUV48" s="134"/>
      <c r="QUW48" s="134"/>
      <c r="QUX48" s="134"/>
      <c r="QUY48" s="134"/>
      <c r="QUZ48" s="134"/>
      <c r="QVA48" s="134"/>
      <c r="QVB48" s="134"/>
      <c r="QVC48" s="134"/>
      <c r="QVD48" s="134"/>
      <c r="QVE48" s="134"/>
      <c r="QVF48" s="134"/>
      <c r="QVG48" s="134"/>
      <c r="QVH48" s="134"/>
      <c r="QVI48" s="134"/>
      <c r="QVJ48" s="134"/>
      <c r="QVK48" s="134"/>
      <c r="QVL48" s="134"/>
      <c r="QVM48" s="134"/>
      <c r="QVN48" s="134"/>
      <c r="QVO48" s="134"/>
      <c r="QVP48" s="134"/>
      <c r="QVQ48" s="134"/>
      <c r="QVR48" s="134"/>
      <c r="QVS48" s="134"/>
      <c r="QVT48" s="134"/>
      <c r="QVU48" s="134"/>
      <c r="QVV48" s="134"/>
      <c r="QVW48" s="134"/>
      <c r="QVX48" s="134"/>
      <c r="QVY48" s="134"/>
      <c r="QVZ48" s="134"/>
      <c r="QWA48" s="134"/>
      <c r="QWB48" s="134"/>
      <c r="QWC48" s="134"/>
      <c r="QWD48" s="134"/>
      <c r="QWE48" s="134"/>
      <c r="QWF48" s="134"/>
      <c r="QWG48" s="134"/>
      <c r="QWH48" s="134"/>
      <c r="QWI48" s="134"/>
      <c r="QWJ48" s="134"/>
      <c r="QWK48" s="134"/>
      <c r="QWL48" s="134"/>
      <c r="QWM48" s="134"/>
      <c r="QWN48" s="134"/>
      <c r="QWO48" s="134"/>
      <c r="QWP48" s="134"/>
      <c r="QWQ48" s="134"/>
      <c r="QWR48" s="134"/>
      <c r="QWS48" s="134"/>
      <c r="QWT48" s="134"/>
      <c r="QWU48" s="134"/>
      <c r="QWV48" s="134"/>
      <c r="QWW48" s="134"/>
      <c r="QWX48" s="134"/>
      <c r="QWY48" s="134"/>
      <c r="QWZ48" s="134"/>
      <c r="QXA48" s="134"/>
      <c r="QXB48" s="134"/>
      <c r="QXC48" s="134"/>
      <c r="QXD48" s="134"/>
      <c r="QXE48" s="134"/>
      <c r="QXF48" s="134"/>
      <c r="QXG48" s="134"/>
      <c r="QXH48" s="134"/>
      <c r="QXI48" s="134"/>
      <c r="QXJ48" s="134"/>
      <c r="QXK48" s="134"/>
      <c r="QXL48" s="134"/>
      <c r="QXM48" s="134"/>
      <c r="QXN48" s="134"/>
      <c r="QXO48" s="134"/>
      <c r="QXP48" s="134"/>
      <c r="QXQ48" s="134"/>
      <c r="QXR48" s="134"/>
      <c r="QXS48" s="134"/>
      <c r="QXT48" s="134"/>
      <c r="QXU48" s="134"/>
      <c r="QXV48" s="134"/>
      <c r="QXW48" s="134"/>
      <c r="QXX48" s="134"/>
      <c r="QXY48" s="134"/>
      <c r="QXZ48" s="134"/>
      <c r="QYA48" s="134"/>
      <c r="QYB48" s="134"/>
      <c r="QYC48" s="134"/>
      <c r="QYD48" s="134"/>
      <c r="QYE48" s="134"/>
      <c r="QYF48" s="134"/>
      <c r="QYG48" s="134"/>
      <c r="QYH48" s="134"/>
      <c r="QYI48" s="134"/>
      <c r="QYJ48" s="134"/>
      <c r="QYK48" s="134"/>
      <c r="QYL48" s="134"/>
      <c r="QYM48" s="134"/>
      <c r="QYN48" s="134"/>
      <c r="QYO48" s="134"/>
      <c r="QYP48" s="134"/>
      <c r="QYQ48" s="134"/>
      <c r="QYR48" s="134"/>
      <c r="QYS48" s="134"/>
      <c r="QYT48" s="134"/>
      <c r="QYU48" s="134"/>
      <c r="QYV48" s="134"/>
      <c r="QYW48" s="134"/>
      <c r="QYX48" s="134"/>
      <c r="QYY48" s="134"/>
      <c r="QYZ48" s="134"/>
      <c r="QZA48" s="134"/>
      <c r="QZB48" s="134"/>
      <c r="QZC48" s="134"/>
      <c r="QZD48" s="134"/>
      <c r="QZE48" s="134"/>
      <c r="QZF48" s="134"/>
      <c r="QZG48" s="134"/>
      <c r="QZH48" s="134"/>
      <c r="QZI48" s="134"/>
      <c r="QZJ48" s="134"/>
      <c r="QZK48" s="134"/>
      <c r="QZL48" s="134"/>
      <c r="QZM48" s="134"/>
      <c r="QZN48" s="134"/>
      <c r="QZO48" s="134"/>
      <c r="QZP48" s="134"/>
      <c r="QZQ48" s="134"/>
      <c r="QZR48" s="134"/>
      <c r="QZS48" s="134"/>
      <c r="QZT48" s="134"/>
      <c r="QZU48" s="134"/>
      <c r="QZV48" s="134"/>
      <c r="QZW48" s="134"/>
      <c r="QZX48" s="134"/>
      <c r="QZY48" s="134"/>
      <c r="QZZ48" s="134"/>
      <c r="RAA48" s="134"/>
      <c r="RAB48" s="134"/>
      <c r="RAC48" s="134"/>
      <c r="RAD48" s="134"/>
      <c r="RAE48" s="134"/>
      <c r="RAF48" s="134"/>
      <c r="RAG48" s="134"/>
      <c r="RAH48" s="134"/>
      <c r="RAI48" s="134"/>
      <c r="RAJ48" s="134"/>
      <c r="RAK48" s="134"/>
      <c r="RAL48" s="134"/>
      <c r="RAM48" s="134"/>
      <c r="RAN48" s="134"/>
      <c r="RAO48" s="134"/>
      <c r="RAP48" s="134"/>
      <c r="RAQ48" s="134"/>
      <c r="RAR48" s="134"/>
      <c r="RAS48" s="134"/>
      <c r="RAT48" s="134"/>
      <c r="RAU48" s="134"/>
      <c r="RAV48" s="134"/>
      <c r="RAW48" s="134"/>
      <c r="RAX48" s="134"/>
      <c r="RAY48" s="134"/>
      <c r="RAZ48" s="134"/>
      <c r="RBA48" s="134"/>
      <c r="RBB48" s="134"/>
      <c r="RBC48" s="134"/>
      <c r="RBD48" s="134"/>
      <c r="RBE48" s="134"/>
      <c r="RBF48" s="134"/>
      <c r="RBG48" s="134"/>
      <c r="RBH48" s="134"/>
      <c r="RBI48" s="134"/>
      <c r="RBJ48" s="134"/>
      <c r="RBK48" s="134"/>
      <c r="RBL48" s="134"/>
      <c r="RBM48" s="134"/>
      <c r="RBN48" s="134"/>
      <c r="RBO48" s="134"/>
      <c r="RBP48" s="134"/>
      <c r="RBQ48" s="134"/>
      <c r="RBR48" s="134"/>
      <c r="RBS48" s="134"/>
      <c r="RBT48" s="134"/>
      <c r="RBU48" s="134"/>
      <c r="RBV48" s="134"/>
      <c r="RBW48" s="134"/>
      <c r="RBX48" s="134"/>
      <c r="RBY48" s="134"/>
      <c r="RBZ48" s="134"/>
      <c r="RCA48" s="134"/>
      <c r="RCB48" s="134"/>
      <c r="RCC48" s="134"/>
      <c r="RCD48" s="134"/>
      <c r="RCE48" s="134"/>
      <c r="RCF48" s="134"/>
      <c r="RCG48" s="134"/>
      <c r="RCH48" s="134"/>
      <c r="RCI48" s="134"/>
      <c r="RCJ48" s="134"/>
      <c r="RCK48" s="134"/>
      <c r="RCL48" s="134"/>
      <c r="RCM48" s="134"/>
      <c r="RCN48" s="134"/>
      <c r="RCO48" s="134"/>
      <c r="RCP48" s="134"/>
      <c r="RCQ48" s="134"/>
      <c r="RCR48" s="134"/>
      <c r="RCS48" s="134"/>
      <c r="RCT48" s="134"/>
      <c r="RCU48" s="134"/>
      <c r="RCV48" s="134"/>
      <c r="RCW48" s="134"/>
      <c r="RCX48" s="134"/>
      <c r="RCY48" s="134"/>
      <c r="RCZ48" s="134"/>
      <c r="RDA48" s="134"/>
      <c r="RDB48" s="134"/>
      <c r="RDC48" s="134"/>
      <c r="RDD48" s="134"/>
      <c r="RDE48" s="134"/>
      <c r="RDF48" s="134"/>
      <c r="RDG48" s="134"/>
      <c r="RDH48" s="134"/>
      <c r="RDI48" s="134"/>
      <c r="RDJ48" s="134"/>
      <c r="RDK48" s="134"/>
      <c r="RDL48" s="134"/>
      <c r="RDM48" s="134"/>
      <c r="RDN48" s="134"/>
      <c r="RDO48" s="134"/>
      <c r="RDP48" s="134"/>
      <c r="RDQ48" s="134"/>
      <c r="RDR48" s="134"/>
      <c r="RDS48" s="134"/>
      <c r="RDT48" s="134"/>
      <c r="RDU48" s="134"/>
      <c r="RDV48" s="134"/>
      <c r="RDW48" s="134"/>
      <c r="RDX48" s="134"/>
      <c r="RDY48" s="134"/>
      <c r="RDZ48" s="134"/>
      <c r="REA48" s="134"/>
      <c r="REB48" s="134"/>
      <c r="REC48" s="134"/>
      <c r="RED48" s="134"/>
      <c r="REE48" s="134"/>
      <c r="REF48" s="134"/>
      <c r="REG48" s="134"/>
      <c r="REH48" s="134"/>
      <c r="REI48" s="134"/>
      <c r="REJ48" s="134"/>
      <c r="REK48" s="134"/>
      <c r="REL48" s="134"/>
      <c r="REM48" s="134"/>
      <c r="REN48" s="134"/>
      <c r="REO48" s="134"/>
      <c r="REP48" s="134"/>
      <c r="REQ48" s="134"/>
      <c r="RER48" s="134"/>
      <c r="RES48" s="134"/>
      <c r="RET48" s="134"/>
      <c r="REU48" s="134"/>
      <c r="REV48" s="134"/>
      <c r="REW48" s="134"/>
      <c r="REX48" s="134"/>
      <c r="REY48" s="134"/>
      <c r="REZ48" s="134"/>
      <c r="RFA48" s="134"/>
      <c r="RFB48" s="134"/>
      <c r="RFC48" s="134"/>
      <c r="RFD48" s="134"/>
      <c r="RFE48" s="134"/>
      <c r="RFF48" s="134"/>
      <c r="RFG48" s="134"/>
      <c r="RFH48" s="134"/>
      <c r="RFI48" s="134"/>
      <c r="RFJ48" s="134"/>
      <c r="RFK48" s="134"/>
      <c r="RFL48" s="134"/>
      <c r="RFM48" s="134"/>
      <c r="RFN48" s="134"/>
      <c r="RFO48" s="134"/>
      <c r="RFP48" s="134"/>
      <c r="RFQ48" s="134"/>
      <c r="RFR48" s="134"/>
      <c r="RFS48" s="134"/>
      <c r="RFT48" s="134"/>
      <c r="RFU48" s="134"/>
      <c r="RFV48" s="134"/>
      <c r="RFW48" s="134"/>
      <c r="RFX48" s="134"/>
      <c r="RFY48" s="134"/>
      <c r="RFZ48" s="134"/>
      <c r="RGA48" s="134"/>
      <c r="RGB48" s="134"/>
      <c r="RGC48" s="134"/>
      <c r="RGD48" s="134"/>
      <c r="RGE48" s="134"/>
      <c r="RGF48" s="134"/>
      <c r="RGG48" s="134"/>
      <c r="RGH48" s="134"/>
      <c r="RGI48" s="134"/>
      <c r="RGJ48" s="134"/>
      <c r="RGK48" s="134"/>
      <c r="RGL48" s="134"/>
      <c r="RGM48" s="134"/>
      <c r="RGN48" s="134"/>
      <c r="RGO48" s="134"/>
      <c r="RGP48" s="134"/>
      <c r="RGQ48" s="134"/>
      <c r="RGR48" s="134"/>
      <c r="RGS48" s="134"/>
      <c r="RGT48" s="134"/>
      <c r="RGU48" s="134"/>
      <c r="RGV48" s="134"/>
      <c r="RGW48" s="134"/>
      <c r="RGX48" s="134"/>
      <c r="RGY48" s="134"/>
      <c r="RGZ48" s="134"/>
      <c r="RHA48" s="134"/>
      <c r="RHB48" s="134"/>
      <c r="RHC48" s="134"/>
      <c r="RHD48" s="134"/>
      <c r="RHE48" s="134"/>
      <c r="RHF48" s="134"/>
      <c r="RHG48" s="134"/>
      <c r="RHH48" s="134"/>
      <c r="RHI48" s="134"/>
      <c r="RHJ48" s="134"/>
      <c r="RHK48" s="134"/>
      <c r="RHL48" s="134"/>
      <c r="RHM48" s="134"/>
      <c r="RHN48" s="134"/>
      <c r="RHO48" s="134"/>
      <c r="RHP48" s="134"/>
      <c r="RHQ48" s="134"/>
      <c r="RHR48" s="134"/>
      <c r="RHS48" s="134"/>
      <c r="RHT48" s="134"/>
      <c r="RHU48" s="134"/>
      <c r="RHV48" s="134"/>
      <c r="RHW48" s="134"/>
      <c r="RHX48" s="134"/>
      <c r="RHY48" s="134"/>
      <c r="RHZ48" s="134"/>
      <c r="RIA48" s="134"/>
      <c r="RIB48" s="134"/>
      <c r="RIC48" s="134"/>
      <c r="RID48" s="134"/>
      <c r="RIE48" s="134"/>
      <c r="RIF48" s="134"/>
      <c r="RIG48" s="134"/>
      <c r="RIH48" s="134"/>
      <c r="RII48" s="134"/>
      <c r="RIJ48" s="134"/>
      <c r="RIK48" s="134"/>
      <c r="RIL48" s="134"/>
      <c r="RIM48" s="134"/>
      <c r="RIN48" s="134"/>
      <c r="RIO48" s="134"/>
      <c r="RIP48" s="134"/>
      <c r="RIQ48" s="134"/>
      <c r="RIR48" s="134"/>
      <c r="RIS48" s="134"/>
      <c r="RIT48" s="134"/>
      <c r="RIU48" s="134"/>
      <c r="RIV48" s="134"/>
      <c r="RIW48" s="134"/>
      <c r="RIX48" s="134"/>
      <c r="RIY48" s="134"/>
      <c r="RIZ48" s="134"/>
      <c r="RJA48" s="134"/>
      <c r="RJB48" s="134"/>
      <c r="RJC48" s="134"/>
      <c r="RJD48" s="134"/>
      <c r="RJE48" s="134"/>
      <c r="RJF48" s="134"/>
      <c r="RJG48" s="134"/>
      <c r="RJH48" s="134"/>
      <c r="RJI48" s="134"/>
      <c r="RJJ48" s="134"/>
      <c r="RJK48" s="134"/>
      <c r="RJL48" s="134"/>
      <c r="RJM48" s="134"/>
      <c r="RJN48" s="134"/>
      <c r="RJO48" s="134"/>
      <c r="RJP48" s="134"/>
      <c r="RJQ48" s="134"/>
      <c r="RJR48" s="134"/>
      <c r="RJS48" s="134"/>
      <c r="RJT48" s="134"/>
      <c r="RJU48" s="134"/>
      <c r="RJV48" s="134"/>
      <c r="RJW48" s="134"/>
      <c r="RJX48" s="134"/>
      <c r="RJY48" s="134"/>
      <c r="RJZ48" s="134"/>
      <c r="RKA48" s="134"/>
      <c r="RKB48" s="134"/>
      <c r="RKC48" s="134"/>
      <c r="RKD48" s="134"/>
      <c r="RKE48" s="134"/>
      <c r="RKF48" s="134"/>
      <c r="RKG48" s="134"/>
      <c r="RKH48" s="134"/>
      <c r="RKI48" s="134"/>
      <c r="RKJ48" s="134"/>
      <c r="RKK48" s="134"/>
      <c r="RKL48" s="134"/>
      <c r="RKM48" s="134"/>
      <c r="RKN48" s="134"/>
      <c r="RKO48" s="134"/>
      <c r="RKP48" s="134"/>
      <c r="RKQ48" s="134"/>
      <c r="RKR48" s="134"/>
      <c r="RKS48" s="134"/>
      <c r="RKT48" s="134"/>
      <c r="RKU48" s="134"/>
      <c r="RKV48" s="134"/>
      <c r="RKW48" s="134"/>
      <c r="RKX48" s="134"/>
      <c r="RKY48" s="134"/>
      <c r="RKZ48" s="134"/>
      <c r="RLA48" s="134"/>
      <c r="RLB48" s="134"/>
      <c r="RLC48" s="134"/>
      <c r="RLD48" s="134"/>
      <c r="RLE48" s="134"/>
      <c r="RLF48" s="134"/>
      <c r="RLG48" s="134"/>
      <c r="RLH48" s="134"/>
      <c r="RLI48" s="134"/>
      <c r="RLJ48" s="134"/>
      <c r="RLK48" s="134"/>
      <c r="RLL48" s="134"/>
      <c r="RLM48" s="134"/>
      <c r="RLN48" s="134"/>
      <c r="RLO48" s="134"/>
      <c r="RLP48" s="134"/>
      <c r="RLQ48" s="134"/>
      <c r="RLR48" s="134"/>
      <c r="RLS48" s="134"/>
      <c r="RLT48" s="134"/>
      <c r="RLU48" s="134"/>
      <c r="RLV48" s="134"/>
      <c r="RLW48" s="134"/>
      <c r="RLX48" s="134"/>
      <c r="RLY48" s="134"/>
      <c r="RLZ48" s="134"/>
      <c r="RMA48" s="134"/>
      <c r="RMB48" s="134"/>
      <c r="RMC48" s="134"/>
      <c r="RMD48" s="134"/>
      <c r="RME48" s="134"/>
      <c r="RMF48" s="134"/>
      <c r="RMG48" s="134"/>
      <c r="RMH48" s="134"/>
      <c r="RMI48" s="134"/>
      <c r="RMJ48" s="134"/>
      <c r="RMK48" s="134"/>
      <c r="RML48" s="134"/>
      <c r="RMM48" s="134"/>
      <c r="RMN48" s="134"/>
      <c r="RMO48" s="134"/>
      <c r="RMP48" s="134"/>
      <c r="RMQ48" s="134"/>
      <c r="RMR48" s="134"/>
      <c r="RMS48" s="134"/>
      <c r="RMT48" s="134"/>
      <c r="RMU48" s="134"/>
      <c r="RMV48" s="134"/>
      <c r="RMW48" s="134"/>
      <c r="RMX48" s="134"/>
      <c r="RMY48" s="134"/>
      <c r="RMZ48" s="134"/>
      <c r="RNA48" s="134"/>
      <c r="RNB48" s="134"/>
      <c r="RNC48" s="134"/>
      <c r="RND48" s="134"/>
      <c r="RNE48" s="134"/>
      <c r="RNF48" s="134"/>
      <c r="RNG48" s="134"/>
      <c r="RNH48" s="134"/>
      <c r="RNI48" s="134"/>
      <c r="RNJ48" s="134"/>
      <c r="RNK48" s="134"/>
      <c r="RNL48" s="134"/>
      <c r="RNM48" s="134"/>
      <c r="RNN48" s="134"/>
      <c r="RNO48" s="134"/>
      <c r="RNP48" s="134"/>
      <c r="RNQ48" s="134"/>
      <c r="RNR48" s="134"/>
      <c r="RNS48" s="134"/>
      <c r="RNT48" s="134"/>
      <c r="RNU48" s="134"/>
      <c r="RNV48" s="134"/>
      <c r="RNW48" s="134"/>
      <c r="RNX48" s="134"/>
      <c r="RNY48" s="134"/>
      <c r="RNZ48" s="134"/>
      <c r="ROA48" s="134"/>
      <c r="ROB48" s="134"/>
      <c r="ROC48" s="134"/>
      <c r="ROD48" s="134"/>
      <c r="ROE48" s="134"/>
      <c r="ROF48" s="134"/>
      <c r="ROG48" s="134"/>
      <c r="ROH48" s="134"/>
      <c r="ROI48" s="134"/>
      <c r="ROJ48" s="134"/>
      <c r="ROK48" s="134"/>
      <c r="ROL48" s="134"/>
      <c r="ROM48" s="134"/>
      <c r="RON48" s="134"/>
      <c r="ROO48" s="134"/>
      <c r="ROP48" s="134"/>
      <c r="ROQ48" s="134"/>
      <c r="ROR48" s="134"/>
      <c r="ROS48" s="134"/>
      <c r="ROT48" s="134"/>
      <c r="ROU48" s="134"/>
      <c r="ROV48" s="134"/>
      <c r="ROW48" s="134"/>
      <c r="ROX48" s="134"/>
      <c r="ROY48" s="134"/>
      <c r="ROZ48" s="134"/>
      <c r="RPA48" s="134"/>
      <c r="RPB48" s="134"/>
      <c r="RPC48" s="134"/>
      <c r="RPD48" s="134"/>
      <c r="RPE48" s="134"/>
      <c r="RPF48" s="134"/>
      <c r="RPG48" s="134"/>
      <c r="RPH48" s="134"/>
      <c r="RPI48" s="134"/>
      <c r="RPJ48" s="134"/>
      <c r="RPK48" s="134"/>
      <c r="RPL48" s="134"/>
      <c r="RPM48" s="134"/>
      <c r="RPN48" s="134"/>
      <c r="RPO48" s="134"/>
      <c r="RPP48" s="134"/>
      <c r="RPQ48" s="134"/>
      <c r="RPR48" s="134"/>
      <c r="RPS48" s="134"/>
      <c r="RPT48" s="134"/>
      <c r="RPU48" s="134"/>
      <c r="RPV48" s="134"/>
      <c r="RPW48" s="134"/>
      <c r="RPX48" s="134"/>
      <c r="RPY48" s="134"/>
      <c r="RPZ48" s="134"/>
      <c r="RQA48" s="134"/>
      <c r="RQB48" s="134"/>
      <c r="RQC48" s="134"/>
      <c r="RQD48" s="134"/>
      <c r="RQE48" s="134"/>
      <c r="RQF48" s="134"/>
      <c r="RQG48" s="134"/>
      <c r="RQH48" s="134"/>
      <c r="RQI48" s="134"/>
      <c r="RQJ48" s="134"/>
      <c r="RQK48" s="134"/>
      <c r="RQL48" s="134"/>
      <c r="RQM48" s="134"/>
      <c r="RQN48" s="134"/>
      <c r="RQO48" s="134"/>
      <c r="RQP48" s="134"/>
      <c r="RQQ48" s="134"/>
      <c r="RQR48" s="134"/>
      <c r="RQS48" s="134"/>
      <c r="RQT48" s="134"/>
      <c r="RQU48" s="134"/>
      <c r="RQV48" s="134"/>
      <c r="RQW48" s="134"/>
      <c r="RQX48" s="134"/>
      <c r="RQY48" s="134"/>
      <c r="RQZ48" s="134"/>
      <c r="RRA48" s="134"/>
      <c r="RRB48" s="134"/>
      <c r="RRC48" s="134"/>
      <c r="RRD48" s="134"/>
      <c r="RRE48" s="134"/>
      <c r="RRF48" s="134"/>
      <c r="RRG48" s="134"/>
      <c r="RRH48" s="134"/>
      <c r="RRI48" s="134"/>
      <c r="RRJ48" s="134"/>
      <c r="RRK48" s="134"/>
      <c r="RRL48" s="134"/>
      <c r="RRM48" s="134"/>
      <c r="RRN48" s="134"/>
      <c r="RRO48" s="134"/>
      <c r="RRP48" s="134"/>
      <c r="RRQ48" s="134"/>
      <c r="RRR48" s="134"/>
      <c r="RRS48" s="134"/>
      <c r="RRT48" s="134"/>
      <c r="RRU48" s="134"/>
      <c r="RRV48" s="134"/>
      <c r="RRW48" s="134"/>
      <c r="RRX48" s="134"/>
      <c r="RRY48" s="134"/>
      <c r="RRZ48" s="134"/>
      <c r="RSA48" s="134"/>
      <c r="RSB48" s="134"/>
      <c r="RSC48" s="134"/>
      <c r="RSD48" s="134"/>
      <c r="RSE48" s="134"/>
      <c r="RSF48" s="134"/>
      <c r="RSG48" s="134"/>
      <c r="RSH48" s="134"/>
      <c r="RSI48" s="134"/>
      <c r="RSJ48" s="134"/>
      <c r="RSK48" s="134"/>
      <c r="RSL48" s="134"/>
      <c r="RSM48" s="134"/>
      <c r="RSN48" s="134"/>
      <c r="RSO48" s="134"/>
      <c r="RSP48" s="134"/>
      <c r="RSQ48" s="134"/>
      <c r="RSR48" s="134"/>
      <c r="RSS48" s="134"/>
      <c r="RST48" s="134"/>
      <c r="RSU48" s="134"/>
      <c r="RSV48" s="134"/>
      <c r="RSW48" s="134"/>
      <c r="RSX48" s="134"/>
      <c r="RSY48" s="134"/>
      <c r="RSZ48" s="134"/>
      <c r="RTA48" s="134"/>
      <c r="RTB48" s="134"/>
      <c r="RTC48" s="134"/>
      <c r="RTD48" s="134"/>
      <c r="RTE48" s="134"/>
      <c r="RTF48" s="134"/>
      <c r="RTG48" s="134"/>
      <c r="RTH48" s="134"/>
      <c r="RTI48" s="134"/>
      <c r="RTJ48" s="134"/>
      <c r="RTK48" s="134"/>
      <c r="RTL48" s="134"/>
      <c r="RTM48" s="134"/>
      <c r="RTN48" s="134"/>
      <c r="RTO48" s="134"/>
      <c r="RTP48" s="134"/>
      <c r="RTQ48" s="134"/>
      <c r="RTR48" s="134"/>
      <c r="RTS48" s="134"/>
      <c r="RTT48" s="134"/>
      <c r="RTU48" s="134"/>
      <c r="RTV48" s="134"/>
      <c r="RTW48" s="134"/>
      <c r="RTX48" s="134"/>
      <c r="RTY48" s="134"/>
      <c r="RTZ48" s="134"/>
      <c r="RUA48" s="134"/>
      <c r="RUB48" s="134"/>
      <c r="RUC48" s="134"/>
      <c r="RUD48" s="134"/>
      <c r="RUE48" s="134"/>
      <c r="RUF48" s="134"/>
      <c r="RUG48" s="134"/>
      <c r="RUH48" s="134"/>
      <c r="RUI48" s="134"/>
      <c r="RUJ48" s="134"/>
      <c r="RUK48" s="134"/>
      <c r="RUL48" s="134"/>
      <c r="RUM48" s="134"/>
      <c r="RUN48" s="134"/>
      <c r="RUO48" s="134"/>
      <c r="RUP48" s="134"/>
      <c r="RUQ48" s="134"/>
      <c r="RUR48" s="134"/>
      <c r="RUS48" s="134"/>
      <c r="RUT48" s="134"/>
      <c r="RUU48" s="134"/>
      <c r="RUV48" s="134"/>
      <c r="RUW48" s="134"/>
      <c r="RUX48" s="134"/>
      <c r="RUY48" s="134"/>
      <c r="RUZ48" s="134"/>
      <c r="RVA48" s="134"/>
      <c r="RVB48" s="134"/>
      <c r="RVC48" s="134"/>
      <c r="RVD48" s="134"/>
      <c r="RVE48" s="134"/>
      <c r="RVF48" s="134"/>
      <c r="RVG48" s="134"/>
      <c r="RVH48" s="134"/>
      <c r="RVI48" s="134"/>
      <c r="RVJ48" s="134"/>
      <c r="RVK48" s="134"/>
      <c r="RVL48" s="134"/>
      <c r="RVM48" s="134"/>
      <c r="RVN48" s="134"/>
      <c r="RVO48" s="134"/>
      <c r="RVP48" s="134"/>
      <c r="RVQ48" s="134"/>
      <c r="RVR48" s="134"/>
      <c r="RVS48" s="134"/>
      <c r="RVT48" s="134"/>
      <c r="RVU48" s="134"/>
      <c r="RVV48" s="134"/>
      <c r="RVW48" s="134"/>
      <c r="RVX48" s="134"/>
      <c r="RVY48" s="134"/>
      <c r="RVZ48" s="134"/>
      <c r="RWA48" s="134"/>
      <c r="RWB48" s="134"/>
      <c r="RWC48" s="134"/>
      <c r="RWD48" s="134"/>
      <c r="RWE48" s="134"/>
      <c r="RWF48" s="134"/>
      <c r="RWG48" s="134"/>
      <c r="RWH48" s="134"/>
      <c r="RWI48" s="134"/>
      <c r="RWJ48" s="134"/>
      <c r="RWK48" s="134"/>
      <c r="RWL48" s="134"/>
      <c r="RWM48" s="134"/>
      <c r="RWN48" s="134"/>
      <c r="RWO48" s="134"/>
      <c r="RWP48" s="134"/>
      <c r="RWQ48" s="134"/>
      <c r="RWR48" s="134"/>
      <c r="RWS48" s="134"/>
      <c r="RWT48" s="134"/>
      <c r="RWU48" s="134"/>
      <c r="RWV48" s="134"/>
      <c r="RWW48" s="134"/>
      <c r="RWX48" s="134"/>
      <c r="RWY48" s="134"/>
      <c r="RWZ48" s="134"/>
      <c r="RXA48" s="134"/>
      <c r="RXB48" s="134"/>
      <c r="RXC48" s="134"/>
      <c r="RXD48" s="134"/>
      <c r="RXE48" s="134"/>
      <c r="RXF48" s="134"/>
      <c r="RXG48" s="134"/>
      <c r="RXH48" s="134"/>
      <c r="RXI48" s="134"/>
      <c r="RXJ48" s="134"/>
      <c r="RXK48" s="134"/>
      <c r="RXL48" s="134"/>
      <c r="RXM48" s="134"/>
      <c r="RXN48" s="134"/>
      <c r="RXO48" s="134"/>
      <c r="RXP48" s="134"/>
      <c r="RXQ48" s="134"/>
      <c r="RXR48" s="134"/>
      <c r="RXS48" s="134"/>
      <c r="RXT48" s="134"/>
      <c r="RXU48" s="134"/>
      <c r="RXV48" s="134"/>
      <c r="RXW48" s="134"/>
      <c r="RXX48" s="134"/>
      <c r="RXY48" s="134"/>
      <c r="RXZ48" s="134"/>
      <c r="RYA48" s="134"/>
      <c r="RYB48" s="134"/>
      <c r="RYC48" s="134"/>
      <c r="RYD48" s="134"/>
      <c r="RYE48" s="134"/>
      <c r="RYF48" s="134"/>
      <c r="RYG48" s="134"/>
      <c r="RYH48" s="134"/>
      <c r="RYI48" s="134"/>
      <c r="RYJ48" s="134"/>
      <c r="RYK48" s="134"/>
      <c r="RYL48" s="134"/>
      <c r="RYM48" s="134"/>
      <c r="RYN48" s="134"/>
      <c r="RYO48" s="134"/>
      <c r="RYP48" s="134"/>
      <c r="RYQ48" s="134"/>
      <c r="RYR48" s="134"/>
      <c r="RYS48" s="134"/>
      <c r="RYT48" s="134"/>
      <c r="RYU48" s="134"/>
      <c r="RYV48" s="134"/>
      <c r="RYW48" s="134"/>
      <c r="RYX48" s="134"/>
      <c r="RYY48" s="134"/>
      <c r="RYZ48" s="134"/>
      <c r="RZA48" s="134"/>
      <c r="RZB48" s="134"/>
      <c r="RZC48" s="134"/>
      <c r="RZD48" s="134"/>
      <c r="RZE48" s="134"/>
      <c r="RZF48" s="134"/>
      <c r="RZG48" s="134"/>
      <c r="RZH48" s="134"/>
      <c r="RZI48" s="134"/>
      <c r="RZJ48" s="134"/>
      <c r="RZK48" s="134"/>
      <c r="RZL48" s="134"/>
      <c r="RZM48" s="134"/>
      <c r="RZN48" s="134"/>
      <c r="RZO48" s="134"/>
      <c r="RZP48" s="134"/>
      <c r="RZQ48" s="134"/>
      <c r="RZR48" s="134"/>
      <c r="RZS48" s="134"/>
      <c r="RZT48" s="134"/>
      <c r="RZU48" s="134"/>
      <c r="RZV48" s="134"/>
      <c r="RZW48" s="134"/>
      <c r="RZX48" s="134"/>
      <c r="RZY48" s="134"/>
      <c r="RZZ48" s="134"/>
      <c r="SAA48" s="134"/>
      <c r="SAB48" s="134"/>
      <c r="SAC48" s="134"/>
      <c r="SAD48" s="134"/>
      <c r="SAE48" s="134"/>
      <c r="SAF48" s="134"/>
      <c r="SAG48" s="134"/>
      <c r="SAH48" s="134"/>
      <c r="SAI48" s="134"/>
      <c r="SAJ48" s="134"/>
      <c r="SAK48" s="134"/>
      <c r="SAL48" s="134"/>
      <c r="SAM48" s="134"/>
      <c r="SAN48" s="134"/>
      <c r="SAO48" s="134"/>
      <c r="SAP48" s="134"/>
      <c r="SAQ48" s="134"/>
      <c r="SAR48" s="134"/>
      <c r="SAS48" s="134"/>
      <c r="SAT48" s="134"/>
      <c r="SAU48" s="134"/>
      <c r="SAV48" s="134"/>
      <c r="SAW48" s="134"/>
      <c r="SAX48" s="134"/>
      <c r="SAY48" s="134"/>
      <c r="SAZ48" s="134"/>
      <c r="SBA48" s="134"/>
      <c r="SBB48" s="134"/>
      <c r="SBC48" s="134"/>
      <c r="SBD48" s="134"/>
      <c r="SBE48" s="134"/>
      <c r="SBF48" s="134"/>
      <c r="SBG48" s="134"/>
      <c r="SBH48" s="134"/>
      <c r="SBI48" s="134"/>
      <c r="SBJ48" s="134"/>
      <c r="SBK48" s="134"/>
      <c r="SBL48" s="134"/>
      <c r="SBM48" s="134"/>
      <c r="SBN48" s="134"/>
      <c r="SBO48" s="134"/>
      <c r="SBP48" s="134"/>
      <c r="SBQ48" s="134"/>
      <c r="SBR48" s="134"/>
      <c r="SBS48" s="134"/>
      <c r="SBT48" s="134"/>
      <c r="SBU48" s="134"/>
      <c r="SBV48" s="134"/>
      <c r="SBW48" s="134"/>
      <c r="SBX48" s="134"/>
      <c r="SBY48" s="134"/>
      <c r="SBZ48" s="134"/>
      <c r="SCA48" s="134"/>
      <c r="SCB48" s="134"/>
      <c r="SCC48" s="134"/>
      <c r="SCD48" s="134"/>
      <c r="SCE48" s="134"/>
      <c r="SCF48" s="134"/>
      <c r="SCG48" s="134"/>
      <c r="SCH48" s="134"/>
      <c r="SCI48" s="134"/>
      <c r="SCJ48" s="134"/>
      <c r="SCK48" s="134"/>
      <c r="SCL48" s="134"/>
      <c r="SCM48" s="134"/>
      <c r="SCN48" s="134"/>
      <c r="SCO48" s="134"/>
      <c r="SCP48" s="134"/>
      <c r="SCQ48" s="134"/>
      <c r="SCR48" s="134"/>
      <c r="SCS48" s="134"/>
      <c r="SCT48" s="134"/>
      <c r="SCU48" s="134"/>
      <c r="SCV48" s="134"/>
      <c r="SCW48" s="134"/>
      <c r="SCX48" s="134"/>
      <c r="SCY48" s="134"/>
      <c r="SCZ48" s="134"/>
      <c r="SDA48" s="134"/>
      <c r="SDB48" s="134"/>
      <c r="SDC48" s="134"/>
      <c r="SDD48" s="134"/>
      <c r="SDE48" s="134"/>
      <c r="SDF48" s="134"/>
      <c r="SDG48" s="134"/>
      <c r="SDH48" s="134"/>
      <c r="SDI48" s="134"/>
      <c r="SDJ48" s="134"/>
      <c r="SDK48" s="134"/>
      <c r="SDL48" s="134"/>
      <c r="SDM48" s="134"/>
      <c r="SDN48" s="134"/>
      <c r="SDO48" s="134"/>
      <c r="SDP48" s="134"/>
      <c r="SDQ48" s="134"/>
      <c r="SDR48" s="134"/>
      <c r="SDS48" s="134"/>
      <c r="SDT48" s="134"/>
      <c r="SDU48" s="134"/>
      <c r="SDV48" s="134"/>
      <c r="SDW48" s="134"/>
      <c r="SDX48" s="134"/>
      <c r="SDY48" s="134"/>
      <c r="SDZ48" s="134"/>
      <c r="SEA48" s="134"/>
      <c r="SEB48" s="134"/>
      <c r="SEC48" s="134"/>
      <c r="SED48" s="134"/>
      <c r="SEE48" s="134"/>
      <c r="SEF48" s="134"/>
      <c r="SEG48" s="134"/>
      <c r="SEH48" s="134"/>
      <c r="SEI48" s="134"/>
      <c r="SEJ48" s="134"/>
      <c r="SEK48" s="134"/>
      <c r="SEL48" s="134"/>
      <c r="SEM48" s="134"/>
      <c r="SEN48" s="134"/>
      <c r="SEO48" s="134"/>
      <c r="SEP48" s="134"/>
      <c r="SEQ48" s="134"/>
      <c r="SER48" s="134"/>
      <c r="SES48" s="134"/>
      <c r="SET48" s="134"/>
      <c r="SEU48" s="134"/>
      <c r="SEV48" s="134"/>
      <c r="SEW48" s="134"/>
      <c r="SEX48" s="134"/>
      <c r="SEY48" s="134"/>
      <c r="SEZ48" s="134"/>
      <c r="SFA48" s="134"/>
      <c r="SFB48" s="134"/>
      <c r="SFC48" s="134"/>
      <c r="SFD48" s="134"/>
      <c r="SFE48" s="134"/>
      <c r="SFF48" s="134"/>
      <c r="SFG48" s="134"/>
      <c r="SFH48" s="134"/>
      <c r="SFI48" s="134"/>
      <c r="SFJ48" s="134"/>
      <c r="SFK48" s="134"/>
      <c r="SFL48" s="134"/>
      <c r="SFM48" s="134"/>
      <c r="SFN48" s="134"/>
      <c r="SFO48" s="134"/>
      <c r="SFP48" s="134"/>
      <c r="SFQ48" s="134"/>
      <c r="SFR48" s="134"/>
      <c r="SFS48" s="134"/>
      <c r="SFT48" s="134"/>
      <c r="SFU48" s="134"/>
      <c r="SFV48" s="134"/>
      <c r="SFW48" s="134"/>
      <c r="SFX48" s="134"/>
      <c r="SFY48" s="134"/>
      <c r="SFZ48" s="134"/>
      <c r="SGA48" s="134"/>
      <c r="SGB48" s="134"/>
      <c r="SGC48" s="134"/>
      <c r="SGD48" s="134"/>
      <c r="SGE48" s="134"/>
      <c r="SGF48" s="134"/>
      <c r="SGG48" s="134"/>
      <c r="SGH48" s="134"/>
      <c r="SGI48" s="134"/>
      <c r="SGJ48" s="134"/>
      <c r="SGK48" s="134"/>
      <c r="SGL48" s="134"/>
      <c r="SGM48" s="134"/>
      <c r="SGN48" s="134"/>
      <c r="SGO48" s="134"/>
      <c r="SGP48" s="134"/>
      <c r="SGQ48" s="134"/>
      <c r="SGR48" s="134"/>
      <c r="SGS48" s="134"/>
      <c r="SGT48" s="134"/>
      <c r="SGU48" s="134"/>
      <c r="SGV48" s="134"/>
      <c r="SGW48" s="134"/>
      <c r="SGX48" s="134"/>
      <c r="SGY48" s="134"/>
      <c r="SGZ48" s="134"/>
      <c r="SHA48" s="134"/>
      <c r="SHB48" s="134"/>
      <c r="SHC48" s="134"/>
      <c r="SHD48" s="134"/>
      <c r="SHE48" s="134"/>
      <c r="SHF48" s="134"/>
      <c r="SHG48" s="134"/>
      <c r="SHH48" s="134"/>
      <c r="SHI48" s="134"/>
      <c r="SHJ48" s="134"/>
      <c r="SHK48" s="134"/>
      <c r="SHL48" s="134"/>
      <c r="SHM48" s="134"/>
      <c r="SHN48" s="134"/>
      <c r="SHO48" s="134"/>
      <c r="SHP48" s="134"/>
      <c r="SHQ48" s="134"/>
      <c r="SHR48" s="134"/>
      <c r="SHS48" s="134"/>
      <c r="SHT48" s="134"/>
      <c r="SHU48" s="134"/>
      <c r="SHV48" s="134"/>
      <c r="SHW48" s="134"/>
      <c r="SHX48" s="134"/>
      <c r="SHY48" s="134"/>
      <c r="SHZ48" s="134"/>
      <c r="SIA48" s="134"/>
      <c r="SIB48" s="134"/>
      <c r="SIC48" s="134"/>
      <c r="SID48" s="134"/>
      <c r="SIE48" s="134"/>
      <c r="SIF48" s="134"/>
      <c r="SIG48" s="134"/>
      <c r="SIH48" s="134"/>
      <c r="SII48" s="134"/>
      <c r="SIJ48" s="134"/>
      <c r="SIK48" s="134"/>
      <c r="SIL48" s="134"/>
      <c r="SIM48" s="134"/>
      <c r="SIN48" s="134"/>
      <c r="SIO48" s="134"/>
      <c r="SIP48" s="134"/>
      <c r="SIQ48" s="134"/>
      <c r="SIR48" s="134"/>
      <c r="SIS48" s="134"/>
      <c r="SIT48" s="134"/>
      <c r="SIU48" s="134"/>
      <c r="SIV48" s="134"/>
      <c r="SIW48" s="134"/>
      <c r="SIX48" s="134"/>
      <c r="SIY48" s="134"/>
      <c r="SIZ48" s="134"/>
      <c r="SJA48" s="134"/>
      <c r="SJB48" s="134"/>
      <c r="SJC48" s="134"/>
      <c r="SJD48" s="134"/>
      <c r="SJE48" s="134"/>
      <c r="SJF48" s="134"/>
      <c r="SJG48" s="134"/>
      <c r="SJH48" s="134"/>
      <c r="SJI48" s="134"/>
      <c r="SJJ48" s="134"/>
      <c r="SJK48" s="134"/>
      <c r="SJL48" s="134"/>
      <c r="SJM48" s="134"/>
      <c r="SJN48" s="134"/>
      <c r="SJO48" s="134"/>
      <c r="SJP48" s="134"/>
      <c r="SJQ48" s="134"/>
      <c r="SJR48" s="134"/>
      <c r="SJS48" s="134"/>
      <c r="SJT48" s="134"/>
      <c r="SJU48" s="134"/>
      <c r="SJV48" s="134"/>
      <c r="SJW48" s="134"/>
      <c r="SJX48" s="134"/>
      <c r="SJY48" s="134"/>
      <c r="SJZ48" s="134"/>
      <c r="SKA48" s="134"/>
      <c r="SKB48" s="134"/>
      <c r="SKC48" s="134"/>
      <c r="SKD48" s="134"/>
      <c r="SKE48" s="134"/>
      <c r="SKF48" s="134"/>
      <c r="SKG48" s="134"/>
      <c r="SKH48" s="134"/>
      <c r="SKI48" s="134"/>
      <c r="SKJ48" s="134"/>
      <c r="SKK48" s="134"/>
      <c r="SKL48" s="134"/>
      <c r="SKM48" s="134"/>
      <c r="SKN48" s="134"/>
      <c r="SKO48" s="134"/>
      <c r="SKP48" s="134"/>
      <c r="SKQ48" s="134"/>
      <c r="SKR48" s="134"/>
      <c r="SKS48" s="134"/>
      <c r="SKT48" s="134"/>
      <c r="SKU48" s="134"/>
      <c r="SKV48" s="134"/>
      <c r="SKW48" s="134"/>
      <c r="SKX48" s="134"/>
      <c r="SKY48" s="134"/>
      <c r="SKZ48" s="134"/>
      <c r="SLA48" s="134"/>
      <c r="SLB48" s="134"/>
      <c r="SLC48" s="134"/>
      <c r="SLD48" s="134"/>
      <c r="SLE48" s="134"/>
      <c r="SLF48" s="134"/>
      <c r="SLG48" s="134"/>
      <c r="SLH48" s="134"/>
      <c r="SLI48" s="134"/>
      <c r="SLJ48" s="134"/>
      <c r="SLK48" s="134"/>
      <c r="SLL48" s="134"/>
      <c r="SLM48" s="134"/>
      <c r="SLN48" s="134"/>
      <c r="SLO48" s="134"/>
      <c r="SLP48" s="134"/>
      <c r="SLQ48" s="134"/>
      <c r="SLR48" s="134"/>
      <c r="SLS48" s="134"/>
      <c r="SLT48" s="134"/>
      <c r="SLU48" s="134"/>
      <c r="SLV48" s="134"/>
      <c r="SLW48" s="134"/>
      <c r="SLX48" s="134"/>
      <c r="SLY48" s="134"/>
      <c r="SLZ48" s="134"/>
      <c r="SMA48" s="134"/>
      <c r="SMB48" s="134"/>
      <c r="SMC48" s="134"/>
      <c r="SMD48" s="134"/>
      <c r="SME48" s="134"/>
      <c r="SMF48" s="134"/>
      <c r="SMG48" s="134"/>
      <c r="SMH48" s="134"/>
      <c r="SMI48" s="134"/>
      <c r="SMJ48" s="134"/>
      <c r="SMK48" s="134"/>
      <c r="SML48" s="134"/>
      <c r="SMM48" s="134"/>
      <c r="SMN48" s="134"/>
      <c r="SMO48" s="134"/>
      <c r="SMP48" s="134"/>
      <c r="SMQ48" s="134"/>
      <c r="SMR48" s="134"/>
      <c r="SMS48" s="134"/>
      <c r="SMT48" s="134"/>
      <c r="SMU48" s="134"/>
      <c r="SMV48" s="134"/>
      <c r="SMW48" s="134"/>
      <c r="SMX48" s="134"/>
      <c r="SMY48" s="134"/>
      <c r="SMZ48" s="134"/>
      <c r="SNA48" s="134"/>
      <c r="SNB48" s="134"/>
      <c r="SNC48" s="134"/>
      <c r="SND48" s="134"/>
      <c r="SNE48" s="134"/>
      <c r="SNF48" s="134"/>
      <c r="SNG48" s="134"/>
      <c r="SNH48" s="134"/>
      <c r="SNI48" s="134"/>
      <c r="SNJ48" s="134"/>
      <c r="SNK48" s="134"/>
      <c r="SNL48" s="134"/>
      <c r="SNM48" s="134"/>
      <c r="SNN48" s="134"/>
      <c r="SNO48" s="134"/>
      <c r="SNP48" s="134"/>
      <c r="SNQ48" s="134"/>
      <c r="SNR48" s="134"/>
      <c r="SNS48" s="134"/>
      <c r="SNT48" s="134"/>
      <c r="SNU48" s="134"/>
      <c r="SNV48" s="134"/>
      <c r="SNW48" s="134"/>
      <c r="SNX48" s="134"/>
      <c r="SNY48" s="134"/>
      <c r="SNZ48" s="134"/>
      <c r="SOA48" s="134"/>
      <c r="SOB48" s="134"/>
      <c r="SOC48" s="134"/>
      <c r="SOD48" s="134"/>
      <c r="SOE48" s="134"/>
      <c r="SOF48" s="134"/>
      <c r="SOG48" s="134"/>
      <c r="SOH48" s="134"/>
      <c r="SOI48" s="134"/>
      <c r="SOJ48" s="134"/>
      <c r="SOK48" s="134"/>
      <c r="SOL48" s="134"/>
      <c r="SOM48" s="134"/>
      <c r="SON48" s="134"/>
      <c r="SOO48" s="134"/>
      <c r="SOP48" s="134"/>
      <c r="SOQ48" s="134"/>
      <c r="SOR48" s="134"/>
      <c r="SOS48" s="134"/>
      <c r="SOT48" s="134"/>
      <c r="SOU48" s="134"/>
      <c r="SOV48" s="134"/>
      <c r="SOW48" s="134"/>
      <c r="SOX48" s="134"/>
      <c r="SOY48" s="134"/>
      <c r="SOZ48" s="134"/>
      <c r="SPA48" s="134"/>
      <c r="SPB48" s="134"/>
      <c r="SPC48" s="134"/>
      <c r="SPD48" s="134"/>
      <c r="SPE48" s="134"/>
      <c r="SPF48" s="134"/>
      <c r="SPG48" s="134"/>
      <c r="SPH48" s="134"/>
      <c r="SPI48" s="134"/>
      <c r="SPJ48" s="134"/>
      <c r="SPK48" s="134"/>
      <c r="SPL48" s="134"/>
      <c r="SPM48" s="134"/>
      <c r="SPN48" s="134"/>
      <c r="SPO48" s="134"/>
      <c r="SPP48" s="134"/>
      <c r="SPQ48" s="134"/>
      <c r="SPR48" s="134"/>
      <c r="SPS48" s="134"/>
      <c r="SPT48" s="134"/>
      <c r="SPU48" s="134"/>
      <c r="SPV48" s="134"/>
      <c r="SPW48" s="134"/>
      <c r="SPX48" s="134"/>
      <c r="SPY48" s="134"/>
      <c r="SPZ48" s="134"/>
      <c r="SQA48" s="134"/>
      <c r="SQB48" s="134"/>
      <c r="SQC48" s="134"/>
      <c r="SQD48" s="134"/>
      <c r="SQE48" s="134"/>
      <c r="SQF48" s="134"/>
      <c r="SQG48" s="134"/>
      <c r="SQH48" s="134"/>
      <c r="SQI48" s="134"/>
      <c r="SQJ48" s="134"/>
      <c r="SQK48" s="134"/>
      <c r="SQL48" s="134"/>
      <c r="SQM48" s="134"/>
      <c r="SQN48" s="134"/>
      <c r="SQO48" s="134"/>
      <c r="SQP48" s="134"/>
      <c r="SQQ48" s="134"/>
      <c r="SQR48" s="134"/>
      <c r="SQS48" s="134"/>
      <c r="SQT48" s="134"/>
      <c r="SQU48" s="134"/>
      <c r="SQV48" s="134"/>
      <c r="SQW48" s="134"/>
      <c r="SQX48" s="134"/>
      <c r="SQY48" s="134"/>
      <c r="SQZ48" s="134"/>
      <c r="SRA48" s="134"/>
      <c r="SRB48" s="134"/>
      <c r="SRC48" s="134"/>
      <c r="SRD48" s="134"/>
      <c r="SRE48" s="134"/>
      <c r="SRF48" s="134"/>
      <c r="SRG48" s="134"/>
      <c r="SRH48" s="134"/>
      <c r="SRI48" s="134"/>
      <c r="SRJ48" s="134"/>
      <c r="SRK48" s="134"/>
      <c r="SRL48" s="134"/>
      <c r="SRM48" s="134"/>
      <c r="SRN48" s="134"/>
      <c r="SRO48" s="134"/>
      <c r="SRP48" s="134"/>
      <c r="SRQ48" s="134"/>
      <c r="SRR48" s="134"/>
      <c r="SRS48" s="134"/>
      <c r="SRT48" s="134"/>
      <c r="SRU48" s="134"/>
      <c r="SRV48" s="134"/>
      <c r="SRW48" s="134"/>
      <c r="SRX48" s="134"/>
      <c r="SRY48" s="134"/>
      <c r="SRZ48" s="134"/>
      <c r="SSA48" s="134"/>
      <c r="SSB48" s="134"/>
      <c r="SSC48" s="134"/>
      <c r="SSD48" s="134"/>
      <c r="SSE48" s="134"/>
      <c r="SSF48" s="134"/>
      <c r="SSG48" s="134"/>
      <c r="SSH48" s="134"/>
      <c r="SSI48" s="134"/>
      <c r="SSJ48" s="134"/>
      <c r="SSK48" s="134"/>
      <c r="SSL48" s="134"/>
      <c r="SSM48" s="134"/>
      <c r="SSN48" s="134"/>
      <c r="SSO48" s="134"/>
      <c r="SSP48" s="134"/>
      <c r="SSQ48" s="134"/>
      <c r="SSR48" s="134"/>
      <c r="SSS48" s="134"/>
      <c r="SST48" s="134"/>
      <c r="SSU48" s="134"/>
      <c r="SSV48" s="134"/>
      <c r="SSW48" s="134"/>
      <c r="SSX48" s="134"/>
      <c r="SSY48" s="134"/>
      <c r="SSZ48" s="134"/>
      <c r="STA48" s="134"/>
      <c r="STB48" s="134"/>
      <c r="STC48" s="134"/>
      <c r="STD48" s="134"/>
      <c r="STE48" s="134"/>
      <c r="STF48" s="134"/>
      <c r="STG48" s="134"/>
      <c r="STH48" s="134"/>
      <c r="STI48" s="134"/>
      <c r="STJ48" s="134"/>
      <c r="STK48" s="134"/>
      <c r="STL48" s="134"/>
      <c r="STM48" s="134"/>
      <c r="STN48" s="134"/>
      <c r="STO48" s="134"/>
      <c r="STP48" s="134"/>
      <c r="STQ48" s="134"/>
      <c r="STR48" s="134"/>
      <c r="STS48" s="134"/>
      <c r="STT48" s="134"/>
      <c r="STU48" s="134"/>
      <c r="STV48" s="134"/>
      <c r="STW48" s="134"/>
      <c r="STX48" s="134"/>
      <c r="STY48" s="134"/>
      <c r="STZ48" s="134"/>
      <c r="SUA48" s="134"/>
      <c r="SUB48" s="134"/>
      <c r="SUC48" s="134"/>
      <c r="SUD48" s="134"/>
      <c r="SUE48" s="134"/>
      <c r="SUF48" s="134"/>
      <c r="SUG48" s="134"/>
      <c r="SUH48" s="134"/>
      <c r="SUI48" s="134"/>
      <c r="SUJ48" s="134"/>
      <c r="SUK48" s="134"/>
      <c r="SUL48" s="134"/>
      <c r="SUM48" s="134"/>
      <c r="SUN48" s="134"/>
      <c r="SUO48" s="134"/>
      <c r="SUP48" s="134"/>
      <c r="SUQ48" s="134"/>
      <c r="SUR48" s="134"/>
      <c r="SUS48" s="134"/>
      <c r="SUT48" s="134"/>
      <c r="SUU48" s="134"/>
      <c r="SUV48" s="134"/>
      <c r="SUW48" s="134"/>
      <c r="SUX48" s="134"/>
      <c r="SUY48" s="134"/>
      <c r="SUZ48" s="134"/>
      <c r="SVA48" s="134"/>
      <c r="SVB48" s="134"/>
      <c r="SVC48" s="134"/>
      <c r="SVD48" s="134"/>
      <c r="SVE48" s="134"/>
      <c r="SVF48" s="134"/>
      <c r="SVG48" s="134"/>
      <c r="SVH48" s="134"/>
      <c r="SVI48" s="134"/>
      <c r="SVJ48" s="134"/>
      <c r="SVK48" s="134"/>
      <c r="SVL48" s="134"/>
      <c r="SVM48" s="134"/>
      <c r="SVN48" s="134"/>
      <c r="SVO48" s="134"/>
      <c r="SVP48" s="134"/>
      <c r="SVQ48" s="134"/>
      <c r="SVR48" s="134"/>
      <c r="SVS48" s="134"/>
      <c r="SVT48" s="134"/>
      <c r="SVU48" s="134"/>
      <c r="SVV48" s="134"/>
      <c r="SVW48" s="134"/>
      <c r="SVX48" s="134"/>
      <c r="SVY48" s="134"/>
      <c r="SVZ48" s="134"/>
      <c r="SWA48" s="134"/>
      <c r="SWB48" s="134"/>
      <c r="SWC48" s="134"/>
      <c r="SWD48" s="134"/>
      <c r="SWE48" s="134"/>
      <c r="SWF48" s="134"/>
      <c r="SWG48" s="134"/>
      <c r="SWH48" s="134"/>
      <c r="SWI48" s="134"/>
      <c r="SWJ48" s="134"/>
      <c r="SWK48" s="134"/>
      <c r="SWL48" s="134"/>
      <c r="SWM48" s="134"/>
      <c r="SWN48" s="134"/>
      <c r="SWO48" s="134"/>
      <c r="SWP48" s="134"/>
      <c r="SWQ48" s="134"/>
      <c r="SWR48" s="134"/>
      <c r="SWS48" s="134"/>
      <c r="SWT48" s="134"/>
      <c r="SWU48" s="134"/>
      <c r="SWV48" s="134"/>
      <c r="SWW48" s="134"/>
      <c r="SWX48" s="134"/>
      <c r="SWY48" s="134"/>
      <c r="SWZ48" s="134"/>
      <c r="SXA48" s="134"/>
      <c r="SXB48" s="134"/>
      <c r="SXC48" s="134"/>
      <c r="SXD48" s="134"/>
      <c r="SXE48" s="134"/>
      <c r="SXF48" s="134"/>
      <c r="SXG48" s="134"/>
      <c r="SXH48" s="134"/>
      <c r="SXI48" s="134"/>
      <c r="SXJ48" s="134"/>
      <c r="SXK48" s="134"/>
      <c r="SXL48" s="134"/>
      <c r="SXM48" s="134"/>
      <c r="SXN48" s="134"/>
      <c r="SXO48" s="134"/>
      <c r="SXP48" s="134"/>
      <c r="SXQ48" s="134"/>
      <c r="SXR48" s="134"/>
      <c r="SXS48" s="134"/>
      <c r="SXT48" s="134"/>
      <c r="SXU48" s="134"/>
      <c r="SXV48" s="134"/>
      <c r="SXW48" s="134"/>
      <c r="SXX48" s="134"/>
      <c r="SXY48" s="134"/>
      <c r="SXZ48" s="134"/>
      <c r="SYA48" s="134"/>
      <c r="SYB48" s="134"/>
      <c r="SYC48" s="134"/>
      <c r="SYD48" s="134"/>
      <c r="SYE48" s="134"/>
      <c r="SYF48" s="134"/>
      <c r="SYG48" s="134"/>
      <c r="SYH48" s="134"/>
      <c r="SYI48" s="134"/>
      <c r="SYJ48" s="134"/>
      <c r="SYK48" s="134"/>
      <c r="SYL48" s="134"/>
      <c r="SYM48" s="134"/>
      <c r="SYN48" s="134"/>
      <c r="SYO48" s="134"/>
      <c r="SYP48" s="134"/>
      <c r="SYQ48" s="134"/>
      <c r="SYR48" s="134"/>
      <c r="SYS48" s="134"/>
      <c r="SYT48" s="134"/>
      <c r="SYU48" s="134"/>
      <c r="SYV48" s="134"/>
      <c r="SYW48" s="134"/>
      <c r="SYX48" s="134"/>
      <c r="SYY48" s="134"/>
      <c r="SYZ48" s="134"/>
      <c r="SZA48" s="134"/>
      <c r="SZB48" s="134"/>
      <c r="SZC48" s="134"/>
      <c r="SZD48" s="134"/>
      <c r="SZE48" s="134"/>
      <c r="SZF48" s="134"/>
      <c r="SZG48" s="134"/>
      <c r="SZH48" s="134"/>
      <c r="SZI48" s="134"/>
      <c r="SZJ48" s="134"/>
      <c r="SZK48" s="134"/>
      <c r="SZL48" s="134"/>
      <c r="SZM48" s="134"/>
      <c r="SZN48" s="134"/>
      <c r="SZO48" s="134"/>
      <c r="SZP48" s="134"/>
      <c r="SZQ48" s="134"/>
      <c r="SZR48" s="134"/>
      <c r="SZS48" s="134"/>
      <c r="SZT48" s="134"/>
      <c r="SZU48" s="134"/>
      <c r="SZV48" s="134"/>
      <c r="SZW48" s="134"/>
      <c r="SZX48" s="134"/>
      <c r="SZY48" s="134"/>
      <c r="SZZ48" s="134"/>
      <c r="TAA48" s="134"/>
      <c r="TAB48" s="134"/>
      <c r="TAC48" s="134"/>
      <c r="TAD48" s="134"/>
      <c r="TAE48" s="134"/>
      <c r="TAF48" s="134"/>
      <c r="TAG48" s="134"/>
      <c r="TAH48" s="134"/>
      <c r="TAI48" s="134"/>
      <c r="TAJ48" s="134"/>
      <c r="TAK48" s="134"/>
      <c r="TAL48" s="134"/>
      <c r="TAM48" s="134"/>
      <c r="TAN48" s="134"/>
      <c r="TAO48" s="134"/>
      <c r="TAP48" s="134"/>
      <c r="TAQ48" s="134"/>
      <c r="TAR48" s="134"/>
      <c r="TAS48" s="134"/>
      <c r="TAT48" s="134"/>
      <c r="TAU48" s="134"/>
      <c r="TAV48" s="134"/>
      <c r="TAW48" s="134"/>
      <c r="TAX48" s="134"/>
      <c r="TAY48" s="134"/>
      <c r="TAZ48" s="134"/>
      <c r="TBA48" s="134"/>
      <c r="TBB48" s="134"/>
      <c r="TBC48" s="134"/>
      <c r="TBD48" s="134"/>
      <c r="TBE48" s="134"/>
      <c r="TBF48" s="134"/>
      <c r="TBG48" s="134"/>
      <c r="TBH48" s="134"/>
      <c r="TBI48" s="134"/>
      <c r="TBJ48" s="134"/>
      <c r="TBK48" s="134"/>
      <c r="TBL48" s="134"/>
      <c r="TBM48" s="134"/>
      <c r="TBN48" s="134"/>
      <c r="TBO48" s="134"/>
      <c r="TBP48" s="134"/>
      <c r="TBQ48" s="134"/>
      <c r="TBR48" s="134"/>
      <c r="TBS48" s="134"/>
      <c r="TBT48" s="134"/>
      <c r="TBU48" s="134"/>
      <c r="TBV48" s="134"/>
      <c r="TBW48" s="134"/>
      <c r="TBX48" s="134"/>
      <c r="TBY48" s="134"/>
      <c r="TBZ48" s="134"/>
      <c r="TCA48" s="134"/>
      <c r="TCB48" s="134"/>
      <c r="TCC48" s="134"/>
      <c r="TCD48" s="134"/>
      <c r="TCE48" s="134"/>
      <c r="TCF48" s="134"/>
      <c r="TCG48" s="134"/>
      <c r="TCH48" s="134"/>
      <c r="TCI48" s="134"/>
      <c r="TCJ48" s="134"/>
      <c r="TCK48" s="134"/>
      <c r="TCL48" s="134"/>
      <c r="TCM48" s="134"/>
      <c r="TCN48" s="134"/>
      <c r="TCO48" s="134"/>
      <c r="TCP48" s="134"/>
      <c r="TCQ48" s="134"/>
      <c r="TCR48" s="134"/>
      <c r="TCS48" s="134"/>
      <c r="TCT48" s="134"/>
      <c r="TCU48" s="134"/>
      <c r="TCV48" s="134"/>
      <c r="TCW48" s="134"/>
      <c r="TCX48" s="134"/>
      <c r="TCY48" s="134"/>
      <c r="TCZ48" s="134"/>
      <c r="TDA48" s="134"/>
      <c r="TDB48" s="134"/>
      <c r="TDC48" s="134"/>
      <c r="TDD48" s="134"/>
      <c r="TDE48" s="134"/>
      <c r="TDF48" s="134"/>
      <c r="TDG48" s="134"/>
      <c r="TDH48" s="134"/>
      <c r="TDI48" s="134"/>
      <c r="TDJ48" s="134"/>
      <c r="TDK48" s="134"/>
      <c r="TDL48" s="134"/>
      <c r="TDM48" s="134"/>
      <c r="TDN48" s="134"/>
      <c r="TDO48" s="134"/>
      <c r="TDP48" s="134"/>
      <c r="TDQ48" s="134"/>
      <c r="TDR48" s="134"/>
      <c r="TDS48" s="134"/>
      <c r="TDT48" s="134"/>
      <c r="TDU48" s="134"/>
      <c r="TDV48" s="134"/>
      <c r="TDW48" s="134"/>
      <c r="TDX48" s="134"/>
      <c r="TDY48" s="134"/>
      <c r="TDZ48" s="134"/>
      <c r="TEA48" s="134"/>
      <c r="TEB48" s="134"/>
      <c r="TEC48" s="134"/>
      <c r="TED48" s="134"/>
      <c r="TEE48" s="134"/>
      <c r="TEF48" s="134"/>
      <c r="TEG48" s="134"/>
      <c r="TEH48" s="134"/>
      <c r="TEI48" s="134"/>
      <c r="TEJ48" s="134"/>
      <c r="TEK48" s="134"/>
      <c r="TEL48" s="134"/>
      <c r="TEM48" s="134"/>
      <c r="TEN48" s="134"/>
      <c r="TEO48" s="134"/>
      <c r="TEP48" s="134"/>
      <c r="TEQ48" s="134"/>
      <c r="TER48" s="134"/>
      <c r="TES48" s="134"/>
      <c r="TET48" s="134"/>
      <c r="TEU48" s="134"/>
      <c r="TEV48" s="134"/>
      <c r="TEW48" s="134"/>
      <c r="TEX48" s="134"/>
      <c r="TEY48" s="134"/>
      <c r="TEZ48" s="134"/>
      <c r="TFA48" s="134"/>
      <c r="TFB48" s="134"/>
      <c r="TFC48" s="134"/>
      <c r="TFD48" s="134"/>
      <c r="TFE48" s="134"/>
      <c r="TFF48" s="134"/>
      <c r="TFG48" s="134"/>
      <c r="TFH48" s="134"/>
      <c r="TFI48" s="134"/>
      <c r="TFJ48" s="134"/>
      <c r="TFK48" s="134"/>
      <c r="TFL48" s="134"/>
      <c r="TFM48" s="134"/>
      <c r="TFN48" s="134"/>
      <c r="TFO48" s="134"/>
      <c r="TFP48" s="134"/>
      <c r="TFQ48" s="134"/>
      <c r="TFR48" s="134"/>
      <c r="TFS48" s="134"/>
      <c r="TFT48" s="134"/>
      <c r="TFU48" s="134"/>
      <c r="TFV48" s="134"/>
      <c r="TFW48" s="134"/>
      <c r="TFX48" s="134"/>
      <c r="TFY48" s="134"/>
      <c r="TFZ48" s="134"/>
      <c r="TGA48" s="134"/>
      <c r="TGB48" s="134"/>
      <c r="TGC48" s="134"/>
      <c r="TGD48" s="134"/>
      <c r="TGE48" s="134"/>
      <c r="TGF48" s="134"/>
      <c r="TGG48" s="134"/>
      <c r="TGH48" s="134"/>
      <c r="TGI48" s="134"/>
      <c r="TGJ48" s="134"/>
      <c r="TGK48" s="134"/>
      <c r="TGL48" s="134"/>
      <c r="TGM48" s="134"/>
      <c r="TGN48" s="134"/>
      <c r="TGO48" s="134"/>
      <c r="TGP48" s="134"/>
      <c r="TGQ48" s="134"/>
      <c r="TGR48" s="134"/>
      <c r="TGS48" s="134"/>
      <c r="TGT48" s="134"/>
      <c r="TGU48" s="134"/>
      <c r="TGV48" s="134"/>
      <c r="TGW48" s="134"/>
      <c r="TGX48" s="134"/>
      <c r="TGY48" s="134"/>
      <c r="TGZ48" s="134"/>
      <c r="THA48" s="134"/>
      <c r="THB48" s="134"/>
      <c r="THC48" s="134"/>
      <c r="THD48" s="134"/>
      <c r="THE48" s="134"/>
      <c r="THF48" s="134"/>
      <c r="THG48" s="134"/>
      <c r="THH48" s="134"/>
      <c r="THI48" s="134"/>
      <c r="THJ48" s="134"/>
      <c r="THK48" s="134"/>
      <c r="THL48" s="134"/>
      <c r="THM48" s="134"/>
      <c r="THN48" s="134"/>
      <c r="THO48" s="134"/>
      <c r="THP48" s="134"/>
      <c r="THQ48" s="134"/>
      <c r="THR48" s="134"/>
      <c r="THS48" s="134"/>
      <c r="THT48" s="134"/>
      <c r="THU48" s="134"/>
      <c r="THV48" s="134"/>
      <c r="THW48" s="134"/>
      <c r="THX48" s="134"/>
      <c r="THY48" s="134"/>
      <c r="THZ48" s="134"/>
      <c r="TIA48" s="134"/>
      <c r="TIB48" s="134"/>
      <c r="TIC48" s="134"/>
      <c r="TID48" s="134"/>
      <c r="TIE48" s="134"/>
      <c r="TIF48" s="134"/>
      <c r="TIG48" s="134"/>
      <c r="TIH48" s="134"/>
      <c r="TII48" s="134"/>
      <c r="TIJ48" s="134"/>
      <c r="TIK48" s="134"/>
      <c r="TIL48" s="134"/>
      <c r="TIM48" s="134"/>
      <c r="TIN48" s="134"/>
      <c r="TIO48" s="134"/>
      <c r="TIP48" s="134"/>
      <c r="TIQ48" s="134"/>
      <c r="TIR48" s="134"/>
      <c r="TIS48" s="134"/>
      <c r="TIT48" s="134"/>
      <c r="TIU48" s="134"/>
      <c r="TIV48" s="134"/>
      <c r="TIW48" s="134"/>
      <c r="TIX48" s="134"/>
      <c r="TIY48" s="134"/>
      <c r="TIZ48" s="134"/>
      <c r="TJA48" s="134"/>
      <c r="TJB48" s="134"/>
      <c r="TJC48" s="134"/>
      <c r="TJD48" s="134"/>
      <c r="TJE48" s="134"/>
      <c r="TJF48" s="134"/>
      <c r="TJG48" s="134"/>
      <c r="TJH48" s="134"/>
      <c r="TJI48" s="134"/>
      <c r="TJJ48" s="134"/>
      <c r="TJK48" s="134"/>
      <c r="TJL48" s="134"/>
      <c r="TJM48" s="134"/>
      <c r="TJN48" s="134"/>
      <c r="TJO48" s="134"/>
      <c r="TJP48" s="134"/>
      <c r="TJQ48" s="134"/>
      <c r="TJR48" s="134"/>
      <c r="TJS48" s="134"/>
      <c r="TJT48" s="134"/>
      <c r="TJU48" s="134"/>
      <c r="TJV48" s="134"/>
      <c r="TJW48" s="134"/>
      <c r="TJX48" s="134"/>
      <c r="TJY48" s="134"/>
      <c r="TJZ48" s="134"/>
      <c r="TKA48" s="134"/>
      <c r="TKB48" s="134"/>
      <c r="TKC48" s="134"/>
      <c r="TKD48" s="134"/>
      <c r="TKE48" s="134"/>
      <c r="TKF48" s="134"/>
      <c r="TKG48" s="134"/>
      <c r="TKH48" s="134"/>
      <c r="TKI48" s="134"/>
      <c r="TKJ48" s="134"/>
      <c r="TKK48" s="134"/>
      <c r="TKL48" s="134"/>
      <c r="TKM48" s="134"/>
      <c r="TKN48" s="134"/>
      <c r="TKO48" s="134"/>
      <c r="TKP48" s="134"/>
      <c r="TKQ48" s="134"/>
      <c r="TKR48" s="134"/>
      <c r="TKS48" s="134"/>
      <c r="TKT48" s="134"/>
      <c r="TKU48" s="134"/>
      <c r="TKV48" s="134"/>
      <c r="TKW48" s="134"/>
      <c r="TKX48" s="134"/>
      <c r="TKY48" s="134"/>
      <c r="TKZ48" s="134"/>
      <c r="TLA48" s="134"/>
      <c r="TLB48" s="134"/>
      <c r="TLC48" s="134"/>
      <c r="TLD48" s="134"/>
      <c r="TLE48" s="134"/>
      <c r="TLF48" s="134"/>
      <c r="TLG48" s="134"/>
      <c r="TLH48" s="134"/>
      <c r="TLI48" s="134"/>
      <c r="TLJ48" s="134"/>
      <c r="TLK48" s="134"/>
      <c r="TLL48" s="134"/>
      <c r="TLM48" s="134"/>
      <c r="TLN48" s="134"/>
      <c r="TLO48" s="134"/>
      <c r="TLP48" s="134"/>
      <c r="TLQ48" s="134"/>
      <c r="TLR48" s="134"/>
      <c r="TLS48" s="134"/>
      <c r="TLT48" s="134"/>
      <c r="TLU48" s="134"/>
      <c r="TLV48" s="134"/>
      <c r="TLW48" s="134"/>
      <c r="TLX48" s="134"/>
      <c r="TLY48" s="134"/>
      <c r="TLZ48" s="134"/>
      <c r="TMA48" s="134"/>
      <c r="TMB48" s="134"/>
      <c r="TMC48" s="134"/>
      <c r="TMD48" s="134"/>
      <c r="TME48" s="134"/>
      <c r="TMF48" s="134"/>
      <c r="TMG48" s="134"/>
      <c r="TMH48" s="134"/>
      <c r="TMI48" s="134"/>
      <c r="TMJ48" s="134"/>
      <c r="TMK48" s="134"/>
      <c r="TML48" s="134"/>
      <c r="TMM48" s="134"/>
      <c r="TMN48" s="134"/>
      <c r="TMO48" s="134"/>
      <c r="TMP48" s="134"/>
      <c r="TMQ48" s="134"/>
      <c r="TMR48" s="134"/>
      <c r="TMS48" s="134"/>
      <c r="TMT48" s="134"/>
      <c r="TMU48" s="134"/>
      <c r="TMV48" s="134"/>
      <c r="TMW48" s="134"/>
      <c r="TMX48" s="134"/>
      <c r="TMY48" s="134"/>
      <c r="TMZ48" s="134"/>
      <c r="TNA48" s="134"/>
      <c r="TNB48" s="134"/>
      <c r="TNC48" s="134"/>
      <c r="TND48" s="134"/>
      <c r="TNE48" s="134"/>
      <c r="TNF48" s="134"/>
      <c r="TNG48" s="134"/>
      <c r="TNH48" s="134"/>
      <c r="TNI48" s="134"/>
      <c r="TNJ48" s="134"/>
      <c r="TNK48" s="134"/>
      <c r="TNL48" s="134"/>
      <c r="TNM48" s="134"/>
      <c r="TNN48" s="134"/>
      <c r="TNO48" s="134"/>
      <c r="TNP48" s="134"/>
      <c r="TNQ48" s="134"/>
      <c r="TNR48" s="134"/>
      <c r="TNS48" s="134"/>
      <c r="TNT48" s="134"/>
      <c r="TNU48" s="134"/>
      <c r="TNV48" s="134"/>
      <c r="TNW48" s="134"/>
      <c r="TNX48" s="134"/>
      <c r="TNY48" s="134"/>
      <c r="TNZ48" s="134"/>
      <c r="TOA48" s="134"/>
      <c r="TOB48" s="134"/>
      <c r="TOC48" s="134"/>
      <c r="TOD48" s="134"/>
      <c r="TOE48" s="134"/>
      <c r="TOF48" s="134"/>
      <c r="TOG48" s="134"/>
      <c r="TOH48" s="134"/>
      <c r="TOI48" s="134"/>
      <c r="TOJ48" s="134"/>
      <c r="TOK48" s="134"/>
      <c r="TOL48" s="134"/>
      <c r="TOM48" s="134"/>
      <c r="TON48" s="134"/>
      <c r="TOO48" s="134"/>
      <c r="TOP48" s="134"/>
      <c r="TOQ48" s="134"/>
      <c r="TOR48" s="134"/>
      <c r="TOS48" s="134"/>
      <c r="TOT48" s="134"/>
      <c r="TOU48" s="134"/>
      <c r="TOV48" s="134"/>
      <c r="TOW48" s="134"/>
      <c r="TOX48" s="134"/>
      <c r="TOY48" s="134"/>
      <c r="TOZ48" s="134"/>
      <c r="TPA48" s="134"/>
      <c r="TPB48" s="134"/>
      <c r="TPC48" s="134"/>
      <c r="TPD48" s="134"/>
      <c r="TPE48" s="134"/>
      <c r="TPF48" s="134"/>
      <c r="TPG48" s="134"/>
      <c r="TPH48" s="134"/>
      <c r="TPI48" s="134"/>
      <c r="TPJ48" s="134"/>
      <c r="TPK48" s="134"/>
      <c r="TPL48" s="134"/>
      <c r="TPM48" s="134"/>
      <c r="TPN48" s="134"/>
      <c r="TPO48" s="134"/>
      <c r="TPP48" s="134"/>
      <c r="TPQ48" s="134"/>
      <c r="TPR48" s="134"/>
      <c r="TPS48" s="134"/>
      <c r="TPT48" s="134"/>
      <c r="TPU48" s="134"/>
      <c r="TPV48" s="134"/>
      <c r="TPW48" s="134"/>
      <c r="TPX48" s="134"/>
      <c r="TPY48" s="134"/>
      <c r="TPZ48" s="134"/>
      <c r="TQA48" s="134"/>
      <c r="TQB48" s="134"/>
      <c r="TQC48" s="134"/>
      <c r="TQD48" s="134"/>
      <c r="TQE48" s="134"/>
      <c r="TQF48" s="134"/>
      <c r="TQG48" s="134"/>
      <c r="TQH48" s="134"/>
      <c r="TQI48" s="134"/>
      <c r="TQJ48" s="134"/>
      <c r="TQK48" s="134"/>
      <c r="TQL48" s="134"/>
      <c r="TQM48" s="134"/>
      <c r="TQN48" s="134"/>
      <c r="TQO48" s="134"/>
      <c r="TQP48" s="134"/>
      <c r="TQQ48" s="134"/>
      <c r="TQR48" s="134"/>
      <c r="TQS48" s="134"/>
      <c r="TQT48" s="134"/>
      <c r="TQU48" s="134"/>
      <c r="TQV48" s="134"/>
      <c r="TQW48" s="134"/>
      <c r="TQX48" s="134"/>
      <c r="TQY48" s="134"/>
      <c r="TQZ48" s="134"/>
      <c r="TRA48" s="134"/>
      <c r="TRB48" s="134"/>
      <c r="TRC48" s="134"/>
      <c r="TRD48" s="134"/>
      <c r="TRE48" s="134"/>
      <c r="TRF48" s="134"/>
      <c r="TRG48" s="134"/>
      <c r="TRH48" s="134"/>
      <c r="TRI48" s="134"/>
      <c r="TRJ48" s="134"/>
      <c r="TRK48" s="134"/>
      <c r="TRL48" s="134"/>
      <c r="TRM48" s="134"/>
      <c r="TRN48" s="134"/>
      <c r="TRO48" s="134"/>
      <c r="TRP48" s="134"/>
      <c r="TRQ48" s="134"/>
      <c r="TRR48" s="134"/>
      <c r="TRS48" s="134"/>
      <c r="TRT48" s="134"/>
      <c r="TRU48" s="134"/>
      <c r="TRV48" s="134"/>
      <c r="TRW48" s="134"/>
      <c r="TRX48" s="134"/>
      <c r="TRY48" s="134"/>
      <c r="TRZ48" s="134"/>
      <c r="TSA48" s="134"/>
      <c r="TSB48" s="134"/>
      <c r="TSC48" s="134"/>
      <c r="TSD48" s="134"/>
      <c r="TSE48" s="134"/>
      <c r="TSF48" s="134"/>
      <c r="TSG48" s="134"/>
      <c r="TSH48" s="134"/>
      <c r="TSI48" s="134"/>
      <c r="TSJ48" s="134"/>
      <c r="TSK48" s="134"/>
      <c r="TSL48" s="134"/>
      <c r="TSM48" s="134"/>
      <c r="TSN48" s="134"/>
      <c r="TSO48" s="134"/>
      <c r="TSP48" s="134"/>
      <c r="TSQ48" s="134"/>
      <c r="TSR48" s="134"/>
      <c r="TSS48" s="134"/>
      <c r="TST48" s="134"/>
      <c r="TSU48" s="134"/>
      <c r="TSV48" s="134"/>
      <c r="TSW48" s="134"/>
      <c r="TSX48" s="134"/>
      <c r="TSY48" s="134"/>
      <c r="TSZ48" s="134"/>
      <c r="TTA48" s="134"/>
      <c r="TTB48" s="134"/>
      <c r="TTC48" s="134"/>
      <c r="TTD48" s="134"/>
      <c r="TTE48" s="134"/>
      <c r="TTF48" s="134"/>
      <c r="TTG48" s="134"/>
      <c r="TTH48" s="134"/>
      <c r="TTI48" s="134"/>
      <c r="TTJ48" s="134"/>
      <c r="TTK48" s="134"/>
      <c r="TTL48" s="134"/>
      <c r="TTM48" s="134"/>
      <c r="TTN48" s="134"/>
      <c r="TTO48" s="134"/>
      <c r="TTP48" s="134"/>
      <c r="TTQ48" s="134"/>
      <c r="TTR48" s="134"/>
      <c r="TTS48" s="134"/>
      <c r="TTT48" s="134"/>
      <c r="TTU48" s="134"/>
      <c r="TTV48" s="134"/>
      <c r="TTW48" s="134"/>
      <c r="TTX48" s="134"/>
      <c r="TTY48" s="134"/>
      <c r="TTZ48" s="134"/>
      <c r="TUA48" s="134"/>
      <c r="TUB48" s="134"/>
      <c r="TUC48" s="134"/>
      <c r="TUD48" s="134"/>
      <c r="TUE48" s="134"/>
      <c r="TUF48" s="134"/>
      <c r="TUG48" s="134"/>
      <c r="TUH48" s="134"/>
      <c r="TUI48" s="134"/>
      <c r="TUJ48" s="134"/>
      <c r="TUK48" s="134"/>
      <c r="TUL48" s="134"/>
      <c r="TUM48" s="134"/>
      <c r="TUN48" s="134"/>
      <c r="TUO48" s="134"/>
      <c r="TUP48" s="134"/>
      <c r="TUQ48" s="134"/>
      <c r="TUR48" s="134"/>
      <c r="TUS48" s="134"/>
      <c r="TUT48" s="134"/>
      <c r="TUU48" s="134"/>
      <c r="TUV48" s="134"/>
      <c r="TUW48" s="134"/>
      <c r="TUX48" s="134"/>
      <c r="TUY48" s="134"/>
      <c r="TUZ48" s="134"/>
      <c r="TVA48" s="134"/>
      <c r="TVB48" s="134"/>
      <c r="TVC48" s="134"/>
      <c r="TVD48" s="134"/>
      <c r="TVE48" s="134"/>
      <c r="TVF48" s="134"/>
      <c r="TVG48" s="134"/>
      <c r="TVH48" s="134"/>
      <c r="TVI48" s="134"/>
      <c r="TVJ48" s="134"/>
      <c r="TVK48" s="134"/>
      <c r="TVL48" s="134"/>
      <c r="TVM48" s="134"/>
      <c r="TVN48" s="134"/>
      <c r="TVO48" s="134"/>
      <c r="TVP48" s="134"/>
      <c r="TVQ48" s="134"/>
      <c r="TVR48" s="134"/>
      <c r="TVS48" s="134"/>
      <c r="TVT48" s="134"/>
      <c r="TVU48" s="134"/>
      <c r="TVV48" s="134"/>
      <c r="TVW48" s="134"/>
      <c r="TVX48" s="134"/>
      <c r="TVY48" s="134"/>
      <c r="TVZ48" s="134"/>
      <c r="TWA48" s="134"/>
      <c r="TWB48" s="134"/>
      <c r="TWC48" s="134"/>
      <c r="TWD48" s="134"/>
      <c r="TWE48" s="134"/>
      <c r="TWF48" s="134"/>
      <c r="TWG48" s="134"/>
      <c r="TWH48" s="134"/>
      <c r="TWI48" s="134"/>
      <c r="TWJ48" s="134"/>
      <c r="TWK48" s="134"/>
      <c r="TWL48" s="134"/>
      <c r="TWM48" s="134"/>
      <c r="TWN48" s="134"/>
      <c r="TWO48" s="134"/>
      <c r="TWP48" s="134"/>
      <c r="TWQ48" s="134"/>
      <c r="TWR48" s="134"/>
      <c r="TWS48" s="134"/>
      <c r="TWT48" s="134"/>
      <c r="TWU48" s="134"/>
      <c r="TWV48" s="134"/>
      <c r="TWW48" s="134"/>
      <c r="TWX48" s="134"/>
      <c r="TWY48" s="134"/>
      <c r="TWZ48" s="134"/>
      <c r="TXA48" s="134"/>
      <c r="TXB48" s="134"/>
      <c r="TXC48" s="134"/>
      <c r="TXD48" s="134"/>
      <c r="TXE48" s="134"/>
      <c r="TXF48" s="134"/>
      <c r="TXG48" s="134"/>
      <c r="TXH48" s="134"/>
      <c r="TXI48" s="134"/>
      <c r="TXJ48" s="134"/>
      <c r="TXK48" s="134"/>
      <c r="TXL48" s="134"/>
      <c r="TXM48" s="134"/>
      <c r="TXN48" s="134"/>
      <c r="TXO48" s="134"/>
      <c r="TXP48" s="134"/>
      <c r="TXQ48" s="134"/>
      <c r="TXR48" s="134"/>
      <c r="TXS48" s="134"/>
      <c r="TXT48" s="134"/>
      <c r="TXU48" s="134"/>
      <c r="TXV48" s="134"/>
      <c r="TXW48" s="134"/>
      <c r="TXX48" s="134"/>
      <c r="TXY48" s="134"/>
      <c r="TXZ48" s="134"/>
      <c r="TYA48" s="134"/>
      <c r="TYB48" s="134"/>
      <c r="TYC48" s="134"/>
      <c r="TYD48" s="134"/>
      <c r="TYE48" s="134"/>
      <c r="TYF48" s="134"/>
      <c r="TYG48" s="134"/>
      <c r="TYH48" s="134"/>
      <c r="TYI48" s="134"/>
      <c r="TYJ48" s="134"/>
      <c r="TYK48" s="134"/>
      <c r="TYL48" s="134"/>
      <c r="TYM48" s="134"/>
      <c r="TYN48" s="134"/>
      <c r="TYO48" s="134"/>
      <c r="TYP48" s="134"/>
      <c r="TYQ48" s="134"/>
      <c r="TYR48" s="134"/>
      <c r="TYS48" s="134"/>
      <c r="TYT48" s="134"/>
      <c r="TYU48" s="134"/>
      <c r="TYV48" s="134"/>
      <c r="TYW48" s="134"/>
      <c r="TYX48" s="134"/>
      <c r="TYY48" s="134"/>
      <c r="TYZ48" s="134"/>
      <c r="TZA48" s="134"/>
      <c r="TZB48" s="134"/>
      <c r="TZC48" s="134"/>
      <c r="TZD48" s="134"/>
      <c r="TZE48" s="134"/>
      <c r="TZF48" s="134"/>
      <c r="TZG48" s="134"/>
      <c r="TZH48" s="134"/>
      <c r="TZI48" s="134"/>
      <c r="TZJ48" s="134"/>
      <c r="TZK48" s="134"/>
      <c r="TZL48" s="134"/>
      <c r="TZM48" s="134"/>
      <c r="TZN48" s="134"/>
      <c r="TZO48" s="134"/>
      <c r="TZP48" s="134"/>
      <c r="TZQ48" s="134"/>
      <c r="TZR48" s="134"/>
      <c r="TZS48" s="134"/>
      <c r="TZT48" s="134"/>
      <c r="TZU48" s="134"/>
      <c r="TZV48" s="134"/>
      <c r="TZW48" s="134"/>
      <c r="TZX48" s="134"/>
      <c r="TZY48" s="134"/>
      <c r="TZZ48" s="134"/>
      <c r="UAA48" s="134"/>
      <c r="UAB48" s="134"/>
      <c r="UAC48" s="134"/>
      <c r="UAD48" s="134"/>
      <c r="UAE48" s="134"/>
      <c r="UAF48" s="134"/>
      <c r="UAG48" s="134"/>
      <c r="UAH48" s="134"/>
      <c r="UAI48" s="134"/>
      <c r="UAJ48" s="134"/>
      <c r="UAK48" s="134"/>
      <c r="UAL48" s="134"/>
      <c r="UAM48" s="134"/>
      <c r="UAN48" s="134"/>
      <c r="UAO48" s="134"/>
      <c r="UAP48" s="134"/>
      <c r="UAQ48" s="134"/>
      <c r="UAR48" s="134"/>
      <c r="UAS48" s="134"/>
      <c r="UAT48" s="134"/>
      <c r="UAU48" s="134"/>
      <c r="UAV48" s="134"/>
      <c r="UAW48" s="134"/>
      <c r="UAX48" s="134"/>
      <c r="UAY48" s="134"/>
      <c r="UAZ48" s="134"/>
      <c r="UBA48" s="134"/>
      <c r="UBB48" s="134"/>
      <c r="UBC48" s="134"/>
      <c r="UBD48" s="134"/>
      <c r="UBE48" s="134"/>
      <c r="UBF48" s="134"/>
      <c r="UBG48" s="134"/>
      <c r="UBH48" s="134"/>
      <c r="UBI48" s="134"/>
      <c r="UBJ48" s="134"/>
      <c r="UBK48" s="134"/>
      <c r="UBL48" s="134"/>
      <c r="UBM48" s="134"/>
      <c r="UBN48" s="134"/>
      <c r="UBO48" s="134"/>
      <c r="UBP48" s="134"/>
      <c r="UBQ48" s="134"/>
      <c r="UBR48" s="134"/>
      <c r="UBS48" s="134"/>
      <c r="UBT48" s="134"/>
      <c r="UBU48" s="134"/>
      <c r="UBV48" s="134"/>
      <c r="UBW48" s="134"/>
      <c r="UBX48" s="134"/>
      <c r="UBY48" s="134"/>
      <c r="UBZ48" s="134"/>
      <c r="UCA48" s="134"/>
      <c r="UCB48" s="134"/>
      <c r="UCC48" s="134"/>
      <c r="UCD48" s="134"/>
      <c r="UCE48" s="134"/>
      <c r="UCF48" s="134"/>
      <c r="UCG48" s="134"/>
      <c r="UCH48" s="134"/>
      <c r="UCI48" s="134"/>
      <c r="UCJ48" s="134"/>
      <c r="UCK48" s="134"/>
      <c r="UCL48" s="134"/>
      <c r="UCM48" s="134"/>
      <c r="UCN48" s="134"/>
      <c r="UCO48" s="134"/>
      <c r="UCP48" s="134"/>
      <c r="UCQ48" s="134"/>
      <c r="UCR48" s="134"/>
      <c r="UCS48" s="134"/>
      <c r="UCT48" s="134"/>
      <c r="UCU48" s="134"/>
      <c r="UCV48" s="134"/>
      <c r="UCW48" s="134"/>
      <c r="UCX48" s="134"/>
      <c r="UCY48" s="134"/>
      <c r="UCZ48" s="134"/>
      <c r="UDA48" s="134"/>
      <c r="UDB48" s="134"/>
      <c r="UDC48" s="134"/>
      <c r="UDD48" s="134"/>
      <c r="UDE48" s="134"/>
      <c r="UDF48" s="134"/>
      <c r="UDG48" s="134"/>
      <c r="UDH48" s="134"/>
      <c r="UDI48" s="134"/>
      <c r="UDJ48" s="134"/>
      <c r="UDK48" s="134"/>
      <c r="UDL48" s="134"/>
      <c r="UDM48" s="134"/>
      <c r="UDN48" s="134"/>
      <c r="UDO48" s="134"/>
      <c r="UDP48" s="134"/>
      <c r="UDQ48" s="134"/>
      <c r="UDR48" s="134"/>
      <c r="UDS48" s="134"/>
      <c r="UDT48" s="134"/>
      <c r="UDU48" s="134"/>
      <c r="UDV48" s="134"/>
      <c r="UDW48" s="134"/>
      <c r="UDX48" s="134"/>
      <c r="UDY48" s="134"/>
      <c r="UDZ48" s="134"/>
      <c r="UEA48" s="134"/>
      <c r="UEB48" s="134"/>
      <c r="UEC48" s="134"/>
      <c r="UED48" s="134"/>
      <c r="UEE48" s="134"/>
      <c r="UEF48" s="134"/>
      <c r="UEG48" s="134"/>
      <c r="UEH48" s="134"/>
      <c r="UEI48" s="134"/>
      <c r="UEJ48" s="134"/>
      <c r="UEK48" s="134"/>
      <c r="UEL48" s="134"/>
      <c r="UEM48" s="134"/>
      <c r="UEN48" s="134"/>
      <c r="UEO48" s="134"/>
      <c r="UEP48" s="134"/>
      <c r="UEQ48" s="134"/>
      <c r="UER48" s="134"/>
      <c r="UES48" s="134"/>
      <c r="UET48" s="134"/>
      <c r="UEU48" s="134"/>
      <c r="UEV48" s="134"/>
      <c r="UEW48" s="134"/>
      <c r="UEX48" s="134"/>
      <c r="UEY48" s="134"/>
      <c r="UEZ48" s="134"/>
      <c r="UFA48" s="134"/>
      <c r="UFB48" s="134"/>
      <c r="UFC48" s="134"/>
      <c r="UFD48" s="134"/>
      <c r="UFE48" s="134"/>
      <c r="UFF48" s="134"/>
      <c r="UFG48" s="134"/>
      <c r="UFH48" s="134"/>
      <c r="UFI48" s="134"/>
      <c r="UFJ48" s="134"/>
      <c r="UFK48" s="134"/>
      <c r="UFL48" s="134"/>
      <c r="UFM48" s="134"/>
      <c r="UFN48" s="134"/>
      <c r="UFO48" s="134"/>
      <c r="UFP48" s="134"/>
      <c r="UFQ48" s="134"/>
      <c r="UFR48" s="134"/>
      <c r="UFS48" s="134"/>
      <c r="UFT48" s="134"/>
      <c r="UFU48" s="134"/>
      <c r="UFV48" s="134"/>
      <c r="UFW48" s="134"/>
      <c r="UFX48" s="134"/>
      <c r="UFY48" s="134"/>
      <c r="UFZ48" s="134"/>
      <c r="UGA48" s="134"/>
      <c r="UGB48" s="134"/>
      <c r="UGC48" s="134"/>
      <c r="UGD48" s="134"/>
      <c r="UGE48" s="134"/>
      <c r="UGF48" s="134"/>
      <c r="UGG48" s="134"/>
      <c r="UGH48" s="134"/>
      <c r="UGI48" s="134"/>
      <c r="UGJ48" s="134"/>
      <c r="UGK48" s="134"/>
      <c r="UGL48" s="134"/>
      <c r="UGM48" s="134"/>
      <c r="UGN48" s="134"/>
      <c r="UGO48" s="134"/>
      <c r="UGP48" s="134"/>
      <c r="UGQ48" s="134"/>
      <c r="UGR48" s="134"/>
      <c r="UGS48" s="134"/>
      <c r="UGT48" s="134"/>
      <c r="UGU48" s="134"/>
      <c r="UGV48" s="134"/>
      <c r="UGW48" s="134"/>
      <c r="UGX48" s="134"/>
      <c r="UGY48" s="134"/>
      <c r="UGZ48" s="134"/>
      <c r="UHA48" s="134"/>
      <c r="UHB48" s="134"/>
      <c r="UHC48" s="134"/>
      <c r="UHD48" s="134"/>
      <c r="UHE48" s="134"/>
      <c r="UHF48" s="134"/>
      <c r="UHG48" s="134"/>
      <c r="UHH48" s="134"/>
      <c r="UHI48" s="134"/>
      <c r="UHJ48" s="134"/>
      <c r="UHK48" s="134"/>
      <c r="UHL48" s="134"/>
      <c r="UHM48" s="134"/>
      <c r="UHN48" s="134"/>
      <c r="UHO48" s="134"/>
      <c r="UHP48" s="134"/>
      <c r="UHQ48" s="134"/>
      <c r="UHR48" s="134"/>
      <c r="UHS48" s="134"/>
      <c r="UHT48" s="134"/>
      <c r="UHU48" s="134"/>
      <c r="UHV48" s="134"/>
      <c r="UHW48" s="134"/>
      <c r="UHX48" s="134"/>
      <c r="UHY48" s="134"/>
      <c r="UHZ48" s="134"/>
      <c r="UIA48" s="134"/>
      <c r="UIB48" s="134"/>
      <c r="UIC48" s="134"/>
      <c r="UID48" s="134"/>
      <c r="UIE48" s="134"/>
      <c r="UIF48" s="134"/>
      <c r="UIG48" s="134"/>
      <c r="UIH48" s="134"/>
      <c r="UII48" s="134"/>
      <c r="UIJ48" s="134"/>
      <c r="UIK48" s="134"/>
      <c r="UIL48" s="134"/>
      <c r="UIM48" s="134"/>
      <c r="UIN48" s="134"/>
      <c r="UIO48" s="134"/>
      <c r="UIP48" s="134"/>
      <c r="UIQ48" s="134"/>
      <c r="UIR48" s="134"/>
      <c r="UIS48" s="134"/>
      <c r="UIT48" s="134"/>
      <c r="UIU48" s="134"/>
      <c r="UIV48" s="134"/>
      <c r="UIW48" s="134"/>
      <c r="UIX48" s="134"/>
      <c r="UIY48" s="134"/>
      <c r="UIZ48" s="134"/>
      <c r="UJA48" s="134"/>
      <c r="UJB48" s="134"/>
      <c r="UJC48" s="134"/>
      <c r="UJD48" s="134"/>
      <c r="UJE48" s="134"/>
      <c r="UJF48" s="134"/>
      <c r="UJG48" s="134"/>
      <c r="UJH48" s="134"/>
      <c r="UJI48" s="134"/>
      <c r="UJJ48" s="134"/>
      <c r="UJK48" s="134"/>
      <c r="UJL48" s="134"/>
      <c r="UJM48" s="134"/>
      <c r="UJN48" s="134"/>
      <c r="UJO48" s="134"/>
      <c r="UJP48" s="134"/>
      <c r="UJQ48" s="134"/>
      <c r="UJR48" s="134"/>
      <c r="UJS48" s="134"/>
      <c r="UJT48" s="134"/>
      <c r="UJU48" s="134"/>
      <c r="UJV48" s="134"/>
      <c r="UJW48" s="134"/>
      <c r="UJX48" s="134"/>
      <c r="UJY48" s="134"/>
      <c r="UJZ48" s="134"/>
      <c r="UKA48" s="134"/>
      <c r="UKB48" s="134"/>
      <c r="UKC48" s="134"/>
      <c r="UKD48" s="134"/>
      <c r="UKE48" s="134"/>
      <c r="UKF48" s="134"/>
      <c r="UKG48" s="134"/>
      <c r="UKH48" s="134"/>
      <c r="UKI48" s="134"/>
      <c r="UKJ48" s="134"/>
      <c r="UKK48" s="134"/>
      <c r="UKL48" s="134"/>
      <c r="UKM48" s="134"/>
      <c r="UKN48" s="134"/>
      <c r="UKO48" s="134"/>
      <c r="UKP48" s="134"/>
      <c r="UKQ48" s="134"/>
      <c r="UKR48" s="134"/>
      <c r="UKS48" s="134"/>
      <c r="UKT48" s="134"/>
      <c r="UKU48" s="134"/>
      <c r="UKV48" s="134"/>
      <c r="UKW48" s="134"/>
      <c r="UKX48" s="134"/>
      <c r="UKY48" s="134"/>
      <c r="UKZ48" s="134"/>
      <c r="ULA48" s="134"/>
      <c r="ULB48" s="134"/>
      <c r="ULC48" s="134"/>
      <c r="ULD48" s="134"/>
      <c r="ULE48" s="134"/>
      <c r="ULF48" s="134"/>
      <c r="ULG48" s="134"/>
      <c r="ULH48" s="134"/>
      <c r="ULI48" s="134"/>
      <c r="ULJ48" s="134"/>
      <c r="ULK48" s="134"/>
      <c r="ULL48" s="134"/>
      <c r="ULM48" s="134"/>
      <c r="ULN48" s="134"/>
      <c r="ULO48" s="134"/>
      <c r="ULP48" s="134"/>
      <c r="ULQ48" s="134"/>
      <c r="ULR48" s="134"/>
      <c r="ULS48" s="134"/>
      <c r="ULT48" s="134"/>
      <c r="ULU48" s="134"/>
      <c r="ULV48" s="134"/>
      <c r="ULW48" s="134"/>
      <c r="ULX48" s="134"/>
      <c r="ULY48" s="134"/>
      <c r="ULZ48" s="134"/>
      <c r="UMA48" s="134"/>
      <c r="UMB48" s="134"/>
      <c r="UMC48" s="134"/>
      <c r="UMD48" s="134"/>
      <c r="UME48" s="134"/>
      <c r="UMF48" s="134"/>
      <c r="UMG48" s="134"/>
      <c r="UMH48" s="134"/>
      <c r="UMI48" s="134"/>
      <c r="UMJ48" s="134"/>
      <c r="UMK48" s="134"/>
      <c r="UML48" s="134"/>
      <c r="UMM48" s="134"/>
      <c r="UMN48" s="134"/>
      <c r="UMO48" s="134"/>
      <c r="UMP48" s="134"/>
      <c r="UMQ48" s="134"/>
      <c r="UMR48" s="134"/>
      <c r="UMS48" s="134"/>
      <c r="UMT48" s="134"/>
      <c r="UMU48" s="134"/>
      <c r="UMV48" s="134"/>
      <c r="UMW48" s="134"/>
      <c r="UMX48" s="134"/>
      <c r="UMY48" s="134"/>
      <c r="UMZ48" s="134"/>
      <c r="UNA48" s="134"/>
      <c r="UNB48" s="134"/>
      <c r="UNC48" s="134"/>
      <c r="UND48" s="134"/>
      <c r="UNE48" s="134"/>
      <c r="UNF48" s="134"/>
      <c r="UNG48" s="134"/>
      <c r="UNH48" s="134"/>
      <c r="UNI48" s="134"/>
      <c r="UNJ48" s="134"/>
      <c r="UNK48" s="134"/>
      <c r="UNL48" s="134"/>
      <c r="UNM48" s="134"/>
      <c r="UNN48" s="134"/>
      <c r="UNO48" s="134"/>
      <c r="UNP48" s="134"/>
      <c r="UNQ48" s="134"/>
      <c r="UNR48" s="134"/>
      <c r="UNS48" s="134"/>
      <c r="UNT48" s="134"/>
      <c r="UNU48" s="134"/>
      <c r="UNV48" s="134"/>
      <c r="UNW48" s="134"/>
      <c r="UNX48" s="134"/>
      <c r="UNY48" s="134"/>
      <c r="UNZ48" s="134"/>
      <c r="UOA48" s="134"/>
      <c r="UOB48" s="134"/>
      <c r="UOC48" s="134"/>
      <c r="UOD48" s="134"/>
      <c r="UOE48" s="134"/>
      <c r="UOF48" s="134"/>
      <c r="UOG48" s="134"/>
      <c r="UOH48" s="134"/>
      <c r="UOI48" s="134"/>
      <c r="UOJ48" s="134"/>
      <c r="UOK48" s="134"/>
      <c r="UOL48" s="134"/>
      <c r="UOM48" s="134"/>
      <c r="UON48" s="134"/>
      <c r="UOO48" s="134"/>
      <c r="UOP48" s="134"/>
      <c r="UOQ48" s="134"/>
      <c r="UOR48" s="134"/>
      <c r="UOS48" s="134"/>
      <c r="UOT48" s="134"/>
      <c r="UOU48" s="134"/>
      <c r="UOV48" s="134"/>
      <c r="UOW48" s="134"/>
      <c r="UOX48" s="134"/>
      <c r="UOY48" s="134"/>
      <c r="UOZ48" s="134"/>
      <c r="UPA48" s="134"/>
      <c r="UPB48" s="134"/>
      <c r="UPC48" s="134"/>
      <c r="UPD48" s="134"/>
      <c r="UPE48" s="134"/>
      <c r="UPF48" s="134"/>
      <c r="UPG48" s="134"/>
      <c r="UPH48" s="134"/>
      <c r="UPI48" s="134"/>
      <c r="UPJ48" s="134"/>
      <c r="UPK48" s="134"/>
      <c r="UPL48" s="134"/>
      <c r="UPM48" s="134"/>
      <c r="UPN48" s="134"/>
      <c r="UPO48" s="134"/>
      <c r="UPP48" s="134"/>
      <c r="UPQ48" s="134"/>
      <c r="UPR48" s="134"/>
      <c r="UPS48" s="134"/>
      <c r="UPT48" s="134"/>
      <c r="UPU48" s="134"/>
      <c r="UPV48" s="134"/>
      <c r="UPW48" s="134"/>
      <c r="UPX48" s="134"/>
      <c r="UPY48" s="134"/>
      <c r="UPZ48" s="134"/>
      <c r="UQA48" s="134"/>
      <c r="UQB48" s="134"/>
      <c r="UQC48" s="134"/>
      <c r="UQD48" s="134"/>
      <c r="UQE48" s="134"/>
      <c r="UQF48" s="134"/>
      <c r="UQG48" s="134"/>
      <c r="UQH48" s="134"/>
      <c r="UQI48" s="134"/>
      <c r="UQJ48" s="134"/>
      <c r="UQK48" s="134"/>
      <c r="UQL48" s="134"/>
      <c r="UQM48" s="134"/>
      <c r="UQN48" s="134"/>
      <c r="UQO48" s="134"/>
      <c r="UQP48" s="134"/>
      <c r="UQQ48" s="134"/>
      <c r="UQR48" s="134"/>
      <c r="UQS48" s="134"/>
      <c r="UQT48" s="134"/>
      <c r="UQU48" s="134"/>
      <c r="UQV48" s="134"/>
      <c r="UQW48" s="134"/>
      <c r="UQX48" s="134"/>
      <c r="UQY48" s="134"/>
      <c r="UQZ48" s="134"/>
      <c r="URA48" s="134"/>
      <c r="URB48" s="134"/>
      <c r="URC48" s="134"/>
      <c r="URD48" s="134"/>
      <c r="URE48" s="134"/>
      <c r="URF48" s="134"/>
      <c r="URG48" s="134"/>
      <c r="URH48" s="134"/>
      <c r="URI48" s="134"/>
      <c r="URJ48" s="134"/>
      <c r="URK48" s="134"/>
      <c r="URL48" s="134"/>
      <c r="URM48" s="134"/>
      <c r="URN48" s="134"/>
      <c r="URO48" s="134"/>
      <c r="URP48" s="134"/>
      <c r="URQ48" s="134"/>
      <c r="URR48" s="134"/>
      <c r="URS48" s="134"/>
      <c r="URT48" s="134"/>
      <c r="URU48" s="134"/>
      <c r="URV48" s="134"/>
      <c r="URW48" s="134"/>
      <c r="URX48" s="134"/>
      <c r="URY48" s="134"/>
      <c r="URZ48" s="134"/>
      <c r="USA48" s="134"/>
      <c r="USB48" s="134"/>
      <c r="USC48" s="134"/>
      <c r="USD48" s="134"/>
      <c r="USE48" s="134"/>
      <c r="USF48" s="134"/>
      <c r="USG48" s="134"/>
      <c r="USH48" s="134"/>
      <c r="USI48" s="134"/>
      <c r="USJ48" s="134"/>
      <c r="USK48" s="134"/>
      <c r="USL48" s="134"/>
      <c r="USM48" s="134"/>
      <c r="USN48" s="134"/>
      <c r="USO48" s="134"/>
      <c r="USP48" s="134"/>
      <c r="USQ48" s="134"/>
      <c r="USR48" s="134"/>
      <c r="USS48" s="134"/>
      <c r="UST48" s="134"/>
      <c r="USU48" s="134"/>
      <c r="USV48" s="134"/>
      <c r="USW48" s="134"/>
      <c r="USX48" s="134"/>
      <c r="USY48" s="134"/>
      <c r="USZ48" s="134"/>
      <c r="UTA48" s="134"/>
      <c r="UTB48" s="134"/>
      <c r="UTC48" s="134"/>
      <c r="UTD48" s="134"/>
      <c r="UTE48" s="134"/>
      <c r="UTF48" s="134"/>
      <c r="UTG48" s="134"/>
      <c r="UTH48" s="134"/>
      <c r="UTI48" s="134"/>
      <c r="UTJ48" s="134"/>
      <c r="UTK48" s="134"/>
      <c r="UTL48" s="134"/>
      <c r="UTM48" s="134"/>
      <c r="UTN48" s="134"/>
      <c r="UTO48" s="134"/>
      <c r="UTP48" s="134"/>
      <c r="UTQ48" s="134"/>
      <c r="UTR48" s="134"/>
      <c r="UTS48" s="134"/>
      <c r="UTT48" s="134"/>
      <c r="UTU48" s="134"/>
      <c r="UTV48" s="134"/>
      <c r="UTW48" s="134"/>
      <c r="UTX48" s="134"/>
      <c r="UTY48" s="134"/>
      <c r="UTZ48" s="134"/>
      <c r="UUA48" s="134"/>
      <c r="UUB48" s="134"/>
      <c r="UUC48" s="134"/>
      <c r="UUD48" s="134"/>
      <c r="UUE48" s="134"/>
      <c r="UUF48" s="134"/>
      <c r="UUG48" s="134"/>
      <c r="UUH48" s="134"/>
      <c r="UUI48" s="134"/>
      <c r="UUJ48" s="134"/>
      <c r="UUK48" s="134"/>
      <c r="UUL48" s="134"/>
      <c r="UUM48" s="134"/>
      <c r="UUN48" s="134"/>
      <c r="UUO48" s="134"/>
      <c r="UUP48" s="134"/>
      <c r="UUQ48" s="134"/>
      <c r="UUR48" s="134"/>
      <c r="UUS48" s="134"/>
      <c r="UUT48" s="134"/>
      <c r="UUU48" s="134"/>
      <c r="UUV48" s="134"/>
      <c r="UUW48" s="134"/>
      <c r="UUX48" s="134"/>
      <c r="UUY48" s="134"/>
      <c r="UUZ48" s="134"/>
      <c r="UVA48" s="134"/>
      <c r="UVB48" s="134"/>
      <c r="UVC48" s="134"/>
      <c r="UVD48" s="134"/>
      <c r="UVE48" s="134"/>
      <c r="UVF48" s="134"/>
      <c r="UVG48" s="134"/>
      <c r="UVH48" s="134"/>
      <c r="UVI48" s="134"/>
      <c r="UVJ48" s="134"/>
      <c r="UVK48" s="134"/>
      <c r="UVL48" s="134"/>
      <c r="UVM48" s="134"/>
      <c r="UVN48" s="134"/>
      <c r="UVO48" s="134"/>
      <c r="UVP48" s="134"/>
      <c r="UVQ48" s="134"/>
      <c r="UVR48" s="134"/>
      <c r="UVS48" s="134"/>
      <c r="UVT48" s="134"/>
      <c r="UVU48" s="134"/>
      <c r="UVV48" s="134"/>
      <c r="UVW48" s="134"/>
      <c r="UVX48" s="134"/>
      <c r="UVY48" s="134"/>
      <c r="UVZ48" s="134"/>
      <c r="UWA48" s="134"/>
      <c r="UWB48" s="134"/>
      <c r="UWC48" s="134"/>
      <c r="UWD48" s="134"/>
      <c r="UWE48" s="134"/>
      <c r="UWF48" s="134"/>
      <c r="UWG48" s="134"/>
      <c r="UWH48" s="134"/>
      <c r="UWI48" s="134"/>
      <c r="UWJ48" s="134"/>
      <c r="UWK48" s="134"/>
      <c r="UWL48" s="134"/>
      <c r="UWM48" s="134"/>
      <c r="UWN48" s="134"/>
      <c r="UWO48" s="134"/>
      <c r="UWP48" s="134"/>
      <c r="UWQ48" s="134"/>
      <c r="UWR48" s="134"/>
      <c r="UWS48" s="134"/>
      <c r="UWT48" s="134"/>
      <c r="UWU48" s="134"/>
      <c r="UWV48" s="134"/>
      <c r="UWW48" s="134"/>
      <c r="UWX48" s="134"/>
      <c r="UWY48" s="134"/>
      <c r="UWZ48" s="134"/>
      <c r="UXA48" s="134"/>
      <c r="UXB48" s="134"/>
      <c r="UXC48" s="134"/>
      <c r="UXD48" s="134"/>
      <c r="UXE48" s="134"/>
      <c r="UXF48" s="134"/>
      <c r="UXG48" s="134"/>
      <c r="UXH48" s="134"/>
      <c r="UXI48" s="134"/>
      <c r="UXJ48" s="134"/>
      <c r="UXK48" s="134"/>
      <c r="UXL48" s="134"/>
      <c r="UXM48" s="134"/>
      <c r="UXN48" s="134"/>
      <c r="UXO48" s="134"/>
      <c r="UXP48" s="134"/>
      <c r="UXQ48" s="134"/>
      <c r="UXR48" s="134"/>
      <c r="UXS48" s="134"/>
      <c r="UXT48" s="134"/>
      <c r="UXU48" s="134"/>
      <c r="UXV48" s="134"/>
      <c r="UXW48" s="134"/>
      <c r="UXX48" s="134"/>
      <c r="UXY48" s="134"/>
      <c r="UXZ48" s="134"/>
      <c r="UYA48" s="134"/>
      <c r="UYB48" s="134"/>
      <c r="UYC48" s="134"/>
      <c r="UYD48" s="134"/>
      <c r="UYE48" s="134"/>
      <c r="UYF48" s="134"/>
      <c r="UYG48" s="134"/>
      <c r="UYH48" s="134"/>
      <c r="UYI48" s="134"/>
      <c r="UYJ48" s="134"/>
      <c r="UYK48" s="134"/>
      <c r="UYL48" s="134"/>
      <c r="UYM48" s="134"/>
      <c r="UYN48" s="134"/>
      <c r="UYO48" s="134"/>
      <c r="UYP48" s="134"/>
      <c r="UYQ48" s="134"/>
      <c r="UYR48" s="134"/>
      <c r="UYS48" s="134"/>
      <c r="UYT48" s="134"/>
      <c r="UYU48" s="134"/>
      <c r="UYV48" s="134"/>
      <c r="UYW48" s="134"/>
      <c r="UYX48" s="134"/>
      <c r="UYY48" s="134"/>
      <c r="UYZ48" s="134"/>
      <c r="UZA48" s="134"/>
      <c r="UZB48" s="134"/>
      <c r="UZC48" s="134"/>
      <c r="UZD48" s="134"/>
      <c r="UZE48" s="134"/>
      <c r="UZF48" s="134"/>
      <c r="UZG48" s="134"/>
      <c r="UZH48" s="134"/>
      <c r="UZI48" s="134"/>
      <c r="UZJ48" s="134"/>
      <c r="UZK48" s="134"/>
      <c r="UZL48" s="134"/>
      <c r="UZM48" s="134"/>
      <c r="UZN48" s="134"/>
      <c r="UZO48" s="134"/>
      <c r="UZP48" s="134"/>
      <c r="UZQ48" s="134"/>
      <c r="UZR48" s="134"/>
      <c r="UZS48" s="134"/>
      <c r="UZT48" s="134"/>
      <c r="UZU48" s="134"/>
      <c r="UZV48" s="134"/>
      <c r="UZW48" s="134"/>
      <c r="UZX48" s="134"/>
      <c r="UZY48" s="134"/>
      <c r="UZZ48" s="134"/>
      <c r="VAA48" s="134"/>
      <c r="VAB48" s="134"/>
      <c r="VAC48" s="134"/>
      <c r="VAD48" s="134"/>
      <c r="VAE48" s="134"/>
      <c r="VAF48" s="134"/>
      <c r="VAG48" s="134"/>
      <c r="VAH48" s="134"/>
      <c r="VAI48" s="134"/>
      <c r="VAJ48" s="134"/>
      <c r="VAK48" s="134"/>
      <c r="VAL48" s="134"/>
      <c r="VAM48" s="134"/>
      <c r="VAN48" s="134"/>
      <c r="VAO48" s="134"/>
      <c r="VAP48" s="134"/>
      <c r="VAQ48" s="134"/>
      <c r="VAR48" s="134"/>
      <c r="VAS48" s="134"/>
      <c r="VAT48" s="134"/>
      <c r="VAU48" s="134"/>
      <c r="VAV48" s="134"/>
      <c r="VAW48" s="134"/>
      <c r="VAX48" s="134"/>
      <c r="VAY48" s="134"/>
      <c r="VAZ48" s="134"/>
      <c r="VBA48" s="134"/>
      <c r="VBB48" s="134"/>
      <c r="VBC48" s="134"/>
      <c r="VBD48" s="134"/>
      <c r="VBE48" s="134"/>
      <c r="VBF48" s="134"/>
      <c r="VBG48" s="134"/>
      <c r="VBH48" s="134"/>
      <c r="VBI48" s="134"/>
      <c r="VBJ48" s="134"/>
      <c r="VBK48" s="134"/>
      <c r="VBL48" s="134"/>
      <c r="VBM48" s="134"/>
      <c r="VBN48" s="134"/>
      <c r="VBO48" s="134"/>
      <c r="VBP48" s="134"/>
      <c r="VBQ48" s="134"/>
      <c r="VBR48" s="134"/>
      <c r="VBS48" s="134"/>
      <c r="VBT48" s="134"/>
      <c r="VBU48" s="134"/>
      <c r="VBV48" s="134"/>
      <c r="VBW48" s="134"/>
      <c r="VBX48" s="134"/>
      <c r="VBY48" s="134"/>
      <c r="VBZ48" s="134"/>
      <c r="VCA48" s="134"/>
      <c r="VCB48" s="134"/>
      <c r="VCC48" s="134"/>
      <c r="VCD48" s="134"/>
      <c r="VCE48" s="134"/>
      <c r="VCF48" s="134"/>
      <c r="VCG48" s="134"/>
      <c r="VCH48" s="134"/>
      <c r="VCI48" s="134"/>
      <c r="VCJ48" s="134"/>
      <c r="VCK48" s="134"/>
      <c r="VCL48" s="134"/>
      <c r="VCM48" s="134"/>
      <c r="VCN48" s="134"/>
      <c r="VCO48" s="134"/>
      <c r="VCP48" s="134"/>
      <c r="VCQ48" s="134"/>
      <c r="VCR48" s="134"/>
      <c r="VCS48" s="134"/>
      <c r="VCT48" s="134"/>
      <c r="VCU48" s="134"/>
      <c r="VCV48" s="134"/>
      <c r="VCW48" s="134"/>
      <c r="VCX48" s="134"/>
      <c r="VCY48" s="134"/>
      <c r="VCZ48" s="134"/>
      <c r="VDA48" s="134"/>
      <c r="VDB48" s="134"/>
      <c r="VDC48" s="134"/>
      <c r="VDD48" s="134"/>
      <c r="VDE48" s="134"/>
      <c r="VDF48" s="134"/>
      <c r="VDG48" s="134"/>
      <c r="VDH48" s="134"/>
      <c r="VDI48" s="134"/>
      <c r="VDJ48" s="134"/>
      <c r="VDK48" s="134"/>
      <c r="VDL48" s="134"/>
      <c r="VDM48" s="134"/>
      <c r="VDN48" s="134"/>
      <c r="VDO48" s="134"/>
      <c r="VDP48" s="134"/>
      <c r="VDQ48" s="134"/>
      <c r="VDR48" s="134"/>
      <c r="VDS48" s="134"/>
      <c r="VDT48" s="134"/>
      <c r="VDU48" s="134"/>
      <c r="VDV48" s="134"/>
      <c r="VDW48" s="134"/>
      <c r="VDX48" s="134"/>
      <c r="VDY48" s="134"/>
      <c r="VDZ48" s="134"/>
      <c r="VEA48" s="134"/>
      <c r="VEB48" s="134"/>
      <c r="VEC48" s="134"/>
      <c r="VED48" s="134"/>
      <c r="VEE48" s="134"/>
      <c r="VEF48" s="134"/>
      <c r="VEG48" s="134"/>
      <c r="VEH48" s="134"/>
      <c r="VEI48" s="134"/>
      <c r="VEJ48" s="134"/>
      <c r="VEK48" s="134"/>
      <c r="VEL48" s="134"/>
      <c r="VEM48" s="134"/>
      <c r="VEN48" s="134"/>
      <c r="VEO48" s="134"/>
      <c r="VEP48" s="134"/>
      <c r="VEQ48" s="134"/>
      <c r="VER48" s="134"/>
      <c r="VES48" s="134"/>
      <c r="VET48" s="134"/>
      <c r="VEU48" s="134"/>
      <c r="VEV48" s="134"/>
      <c r="VEW48" s="134"/>
      <c r="VEX48" s="134"/>
      <c r="VEY48" s="134"/>
      <c r="VEZ48" s="134"/>
      <c r="VFA48" s="134"/>
      <c r="VFB48" s="134"/>
      <c r="VFC48" s="134"/>
      <c r="VFD48" s="134"/>
      <c r="VFE48" s="134"/>
      <c r="VFF48" s="134"/>
      <c r="VFG48" s="134"/>
      <c r="VFH48" s="134"/>
      <c r="VFI48" s="134"/>
      <c r="VFJ48" s="134"/>
      <c r="VFK48" s="134"/>
      <c r="VFL48" s="134"/>
      <c r="VFM48" s="134"/>
      <c r="VFN48" s="134"/>
      <c r="VFO48" s="134"/>
      <c r="VFP48" s="134"/>
      <c r="VFQ48" s="134"/>
      <c r="VFR48" s="134"/>
      <c r="VFS48" s="134"/>
      <c r="VFT48" s="134"/>
      <c r="VFU48" s="134"/>
      <c r="VFV48" s="134"/>
      <c r="VFW48" s="134"/>
      <c r="VFX48" s="134"/>
      <c r="VFY48" s="134"/>
      <c r="VFZ48" s="134"/>
      <c r="VGA48" s="134"/>
      <c r="VGB48" s="134"/>
      <c r="VGC48" s="134"/>
      <c r="VGD48" s="134"/>
      <c r="VGE48" s="134"/>
      <c r="VGF48" s="134"/>
      <c r="VGG48" s="134"/>
      <c r="VGH48" s="134"/>
      <c r="VGI48" s="134"/>
      <c r="VGJ48" s="134"/>
      <c r="VGK48" s="134"/>
      <c r="VGL48" s="134"/>
      <c r="VGM48" s="134"/>
      <c r="VGN48" s="134"/>
      <c r="VGO48" s="134"/>
      <c r="VGP48" s="134"/>
      <c r="VGQ48" s="134"/>
      <c r="VGR48" s="134"/>
      <c r="VGS48" s="134"/>
      <c r="VGT48" s="134"/>
      <c r="VGU48" s="134"/>
      <c r="VGV48" s="134"/>
      <c r="VGW48" s="134"/>
      <c r="VGX48" s="134"/>
      <c r="VGY48" s="134"/>
      <c r="VGZ48" s="134"/>
      <c r="VHA48" s="134"/>
      <c r="VHB48" s="134"/>
      <c r="VHC48" s="134"/>
      <c r="VHD48" s="134"/>
      <c r="VHE48" s="134"/>
      <c r="VHF48" s="134"/>
      <c r="VHG48" s="134"/>
      <c r="VHH48" s="134"/>
      <c r="VHI48" s="134"/>
      <c r="VHJ48" s="134"/>
      <c r="VHK48" s="134"/>
      <c r="VHL48" s="134"/>
      <c r="VHM48" s="134"/>
      <c r="VHN48" s="134"/>
      <c r="VHO48" s="134"/>
      <c r="VHP48" s="134"/>
      <c r="VHQ48" s="134"/>
      <c r="VHR48" s="134"/>
      <c r="VHS48" s="134"/>
      <c r="VHT48" s="134"/>
      <c r="VHU48" s="134"/>
      <c r="VHV48" s="134"/>
      <c r="VHW48" s="134"/>
      <c r="VHX48" s="134"/>
      <c r="VHY48" s="134"/>
      <c r="VHZ48" s="134"/>
      <c r="VIA48" s="134"/>
      <c r="VIB48" s="134"/>
      <c r="VIC48" s="134"/>
      <c r="VID48" s="134"/>
      <c r="VIE48" s="134"/>
      <c r="VIF48" s="134"/>
      <c r="VIG48" s="134"/>
      <c r="VIH48" s="134"/>
      <c r="VII48" s="134"/>
      <c r="VIJ48" s="134"/>
      <c r="VIK48" s="134"/>
      <c r="VIL48" s="134"/>
      <c r="VIM48" s="134"/>
      <c r="VIN48" s="134"/>
      <c r="VIO48" s="134"/>
      <c r="VIP48" s="134"/>
      <c r="VIQ48" s="134"/>
      <c r="VIR48" s="134"/>
      <c r="VIS48" s="134"/>
      <c r="VIT48" s="134"/>
      <c r="VIU48" s="134"/>
      <c r="VIV48" s="134"/>
      <c r="VIW48" s="134"/>
      <c r="VIX48" s="134"/>
      <c r="VIY48" s="134"/>
      <c r="VIZ48" s="134"/>
      <c r="VJA48" s="134"/>
      <c r="VJB48" s="134"/>
      <c r="VJC48" s="134"/>
      <c r="VJD48" s="134"/>
      <c r="VJE48" s="134"/>
      <c r="VJF48" s="134"/>
      <c r="VJG48" s="134"/>
      <c r="VJH48" s="134"/>
      <c r="VJI48" s="134"/>
      <c r="VJJ48" s="134"/>
      <c r="VJK48" s="134"/>
      <c r="VJL48" s="134"/>
      <c r="VJM48" s="134"/>
      <c r="VJN48" s="134"/>
      <c r="VJO48" s="134"/>
      <c r="VJP48" s="134"/>
      <c r="VJQ48" s="134"/>
      <c r="VJR48" s="134"/>
      <c r="VJS48" s="134"/>
      <c r="VJT48" s="134"/>
      <c r="VJU48" s="134"/>
      <c r="VJV48" s="134"/>
      <c r="VJW48" s="134"/>
      <c r="VJX48" s="134"/>
      <c r="VJY48" s="134"/>
      <c r="VJZ48" s="134"/>
      <c r="VKA48" s="134"/>
      <c r="VKB48" s="134"/>
      <c r="VKC48" s="134"/>
      <c r="VKD48" s="134"/>
      <c r="VKE48" s="134"/>
      <c r="VKF48" s="134"/>
      <c r="VKG48" s="134"/>
      <c r="VKH48" s="134"/>
      <c r="VKI48" s="134"/>
      <c r="VKJ48" s="134"/>
      <c r="VKK48" s="134"/>
      <c r="VKL48" s="134"/>
      <c r="VKM48" s="134"/>
      <c r="VKN48" s="134"/>
      <c r="VKO48" s="134"/>
      <c r="VKP48" s="134"/>
      <c r="VKQ48" s="134"/>
      <c r="VKR48" s="134"/>
      <c r="VKS48" s="134"/>
      <c r="VKT48" s="134"/>
      <c r="VKU48" s="134"/>
      <c r="VKV48" s="134"/>
      <c r="VKW48" s="134"/>
      <c r="VKX48" s="134"/>
      <c r="VKY48" s="134"/>
      <c r="VKZ48" s="134"/>
      <c r="VLA48" s="134"/>
      <c r="VLB48" s="134"/>
      <c r="VLC48" s="134"/>
      <c r="VLD48" s="134"/>
      <c r="VLE48" s="134"/>
      <c r="VLF48" s="134"/>
      <c r="VLG48" s="134"/>
      <c r="VLH48" s="134"/>
      <c r="VLI48" s="134"/>
      <c r="VLJ48" s="134"/>
      <c r="VLK48" s="134"/>
      <c r="VLL48" s="134"/>
      <c r="VLM48" s="134"/>
      <c r="VLN48" s="134"/>
      <c r="VLO48" s="134"/>
      <c r="VLP48" s="134"/>
      <c r="VLQ48" s="134"/>
      <c r="VLR48" s="134"/>
      <c r="VLS48" s="134"/>
      <c r="VLT48" s="134"/>
      <c r="VLU48" s="134"/>
      <c r="VLV48" s="134"/>
      <c r="VLW48" s="134"/>
      <c r="VLX48" s="134"/>
      <c r="VLY48" s="134"/>
      <c r="VLZ48" s="134"/>
      <c r="VMA48" s="134"/>
      <c r="VMB48" s="134"/>
      <c r="VMC48" s="134"/>
      <c r="VMD48" s="134"/>
      <c r="VME48" s="134"/>
      <c r="VMF48" s="134"/>
      <c r="VMG48" s="134"/>
      <c r="VMH48" s="134"/>
      <c r="VMI48" s="134"/>
      <c r="VMJ48" s="134"/>
      <c r="VMK48" s="134"/>
      <c r="VML48" s="134"/>
      <c r="VMM48" s="134"/>
      <c r="VMN48" s="134"/>
      <c r="VMO48" s="134"/>
      <c r="VMP48" s="134"/>
      <c r="VMQ48" s="134"/>
      <c r="VMR48" s="134"/>
      <c r="VMS48" s="134"/>
      <c r="VMT48" s="134"/>
      <c r="VMU48" s="134"/>
      <c r="VMV48" s="134"/>
      <c r="VMW48" s="134"/>
      <c r="VMX48" s="134"/>
      <c r="VMY48" s="134"/>
      <c r="VMZ48" s="134"/>
      <c r="VNA48" s="134"/>
      <c r="VNB48" s="134"/>
      <c r="VNC48" s="134"/>
      <c r="VND48" s="134"/>
      <c r="VNE48" s="134"/>
      <c r="VNF48" s="134"/>
      <c r="VNG48" s="134"/>
      <c r="VNH48" s="134"/>
      <c r="VNI48" s="134"/>
      <c r="VNJ48" s="134"/>
      <c r="VNK48" s="134"/>
      <c r="VNL48" s="134"/>
      <c r="VNM48" s="134"/>
      <c r="VNN48" s="134"/>
      <c r="VNO48" s="134"/>
      <c r="VNP48" s="134"/>
      <c r="VNQ48" s="134"/>
      <c r="VNR48" s="134"/>
      <c r="VNS48" s="134"/>
      <c r="VNT48" s="134"/>
      <c r="VNU48" s="134"/>
      <c r="VNV48" s="134"/>
      <c r="VNW48" s="134"/>
      <c r="VNX48" s="134"/>
      <c r="VNY48" s="134"/>
      <c r="VNZ48" s="134"/>
      <c r="VOA48" s="134"/>
      <c r="VOB48" s="134"/>
      <c r="VOC48" s="134"/>
      <c r="VOD48" s="134"/>
      <c r="VOE48" s="134"/>
      <c r="VOF48" s="134"/>
      <c r="VOG48" s="134"/>
      <c r="VOH48" s="134"/>
      <c r="VOI48" s="134"/>
      <c r="VOJ48" s="134"/>
      <c r="VOK48" s="134"/>
      <c r="VOL48" s="134"/>
      <c r="VOM48" s="134"/>
      <c r="VON48" s="134"/>
      <c r="VOO48" s="134"/>
      <c r="VOP48" s="134"/>
      <c r="VOQ48" s="134"/>
      <c r="VOR48" s="134"/>
      <c r="VOS48" s="134"/>
      <c r="VOT48" s="134"/>
      <c r="VOU48" s="134"/>
      <c r="VOV48" s="134"/>
      <c r="VOW48" s="134"/>
      <c r="VOX48" s="134"/>
      <c r="VOY48" s="134"/>
      <c r="VOZ48" s="134"/>
      <c r="VPA48" s="134"/>
      <c r="VPB48" s="134"/>
      <c r="VPC48" s="134"/>
      <c r="VPD48" s="134"/>
      <c r="VPE48" s="134"/>
      <c r="VPF48" s="134"/>
      <c r="VPG48" s="134"/>
      <c r="VPH48" s="134"/>
      <c r="VPI48" s="134"/>
      <c r="VPJ48" s="134"/>
      <c r="VPK48" s="134"/>
      <c r="VPL48" s="134"/>
      <c r="VPM48" s="134"/>
      <c r="VPN48" s="134"/>
      <c r="VPO48" s="134"/>
      <c r="VPP48" s="134"/>
      <c r="VPQ48" s="134"/>
      <c r="VPR48" s="134"/>
      <c r="VPS48" s="134"/>
      <c r="VPT48" s="134"/>
      <c r="VPU48" s="134"/>
      <c r="VPV48" s="134"/>
      <c r="VPW48" s="134"/>
      <c r="VPX48" s="134"/>
      <c r="VPY48" s="134"/>
      <c r="VPZ48" s="134"/>
      <c r="VQA48" s="134"/>
      <c r="VQB48" s="134"/>
      <c r="VQC48" s="134"/>
      <c r="VQD48" s="134"/>
      <c r="VQE48" s="134"/>
      <c r="VQF48" s="134"/>
      <c r="VQG48" s="134"/>
      <c r="VQH48" s="134"/>
      <c r="VQI48" s="134"/>
      <c r="VQJ48" s="134"/>
      <c r="VQK48" s="134"/>
      <c r="VQL48" s="134"/>
      <c r="VQM48" s="134"/>
      <c r="VQN48" s="134"/>
      <c r="VQO48" s="134"/>
      <c r="VQP48" s="134"/>
      <c r="VQQ48" s="134"/>
      <c r="VQR48" s="134"/>
      <c r="VQS48" s="134"/>
      <c r="VQT48" s="134"/>
      <c r="VQU48" s="134"/>
      <c r="VQV48" s="134"/>
      <c r="VQW48" s="134"/>
      <c r="VQX48" s="134"/>
      <c r="VQY48" s="134"/>
      <c r="VQZ48" s="134"/>
      <c r="VRA48" s="134"/>
      <c r="VRB48" s="134"/>
      <c r="VRC48" s="134"/>
      <c r="VRD48" s="134"/>
      <c r="VRE48" s="134"/>
      <c r="VRF48" s="134"/>
      <c r="VRG48" s="134"/>
      <c r="VRH48" s="134"/>
      <c r="VRI48" s="134"/>
      <c r="VRJ48" s="134"/>
      <c r="VRK48" s="134"/>
      <c r="VRL48" s="134"/>
      <c r="VRM48" s="134"/>
      <c r="VRN48" s="134"/>
      <c r="VRO48" s="134"/>
      <c r="VRP48" s="134"/>
      <c r="VRQ48" s="134"/>
      <c r="VRR48" s="134"/>
      <c r="VRS48" s="134"/>
      <c r="VRT48" s="134"/>
      <c r="VRU48" s="134"/>
      <c r="VRV48" s="134"/>
      <c r="VRW48" s="134"/>
      <c r="VRX48" s="134"/>
      <c r="VRY48" s="134"/>
      <c r="VRZ48" s="134"/>
      <c r="VSA48" s="134"/>
      <c r="VSB48" s="134"/>
      <c r="VSC48" s="134"/>
      <c r="VSD48" s="134"/>
      <c r="VSE48" s="134"/>
      <c r="VSF48" s="134"/>
      <c r="VSG48" s="134"/>
      <c r="VSH48" s="134"/>
      <c r="VSI48" s="134"/>
      <c r="VSJ48" s="134"/>
      <c r="VSK48" s="134"/>
      <c r="VSL48" s="134"/>
      <c r="VSM48" s="134"/>
      <c r="VSN48" s="134"/>
      <c r="VSO48" s="134"/>
      <c r="VSP48" s="134"/>
      <c r="VSQ48" s="134"/>
      <c r="VSR48" s="134"/>
      <c r="VSS48" s="134"/>
      <c r="VST48" s="134"/>
      <c r="VSU48" s="134"/>
      <c r="VSV48" s="134"/>
      <c r="VSW48" s="134"/>
      <c r="VSX48" s="134"/>
      <c r="VSY48" s="134"/>
      <c r="VSZ48" s="134"/>
      <c r="VTA48" s="134"/>
      <c r="VTB48" s="134"/>
      <c r="VTC48" s="134"/>
      <c r="VTD48" s="134"/>
      <c r="VTE48" s="134"/>
      <c r="VTF48" s="134"/>
      <c r="VTG48" s="134"/>
      <c r="VTH48" s="134"/>
      <c r="VTI48" s="134"/>
      <c r="VTJ48" s="134"/>
      <c r="VTK48" s="134"/>
      <c r="VTL48" s="134"/>
      <c r="VTM48" s="134"/>
      <c r="VTN48" s="134"/>
      <c r="VTO48" s="134"/>
      <c r="VTP48" s="134"/>
      <c r="VTQ48" s="134"/>
      <c r="VTR48" s="134"/>
      <c r="VTS48" s="134"/>
      <c r="VTT48" s="134"/>
      <c r="VTU48" s="134"/>
      <c r="VTV48" s="134"/>
      <c r="VTW48" s="134"/>
      <c r="VTX48" s="134"/>
      <c r="VTY48" s="134"/>
      <c r="VTZ48" s="134"/>
      <c r="VUA48" s="134"/>
      <c r="VUB48" s="134"/>
      <c r="VUC48" s="134"/>
      <c r="VUD48" s="134"/>
      <c r="VUE48" s="134"/>
      <c r="VUF48" s="134"/>
      <c r="VUG48" s="134"/>
      <c r="VUH48" s="134"/>
      <c r="VUI48" s="134"/>
      <c r="VUJ48" s="134"/>
      <c r="VUK48" s="134"/>
      <c r="VUL48" s="134"/>
      <c r="VUM48" s="134"/>
      <c r="VUN48" s="134"/>
      <c r="VUO48" s="134"/>
      <c r="VUP48" s="134"/>
      <c r="VUQ48" s="134"/>
      <c r="VUR48" s="134"/>
      <c r="VUS48" s="134"/>
      <c r="VUT48" s="134"/>
      <c r="VUU48" s="134"/>
      <c r="VUV48" s="134"/>
      <c r="VUW48" s="134"/>
      <c r="VUX48" s="134"/>
      <c r="VUY48" s="134"/>
      <c r="VUZ48" s="134"/>
      <c r="VVA48" s="134"/>
      <c r="VVB48" s="134"/>
      <c r="VVC48" s="134"/>
      <c r="VVD48" s="134"/>
      <c r="VVE48" s="134"/>
      <c r="VVF48" s="134"/>
      <c r="VVG48" s="134"/>
      <c r="VVH48" s="134"/>
      <c r="VVI48" s="134"/>
      <c r="VVJ48" s="134"/>
      <c r="VVK48" s="134"/>
      <c r="VVL48" s="134"/>
      <c r="VVM48" s="134"/>
      <c r="VVN48" s="134"/>
      <c r="VVO48" s="134"/>
      <c r="VVP48" s="134"/>
      <c r="VVQ48" s="134"/>
      <c r="VVR48" s="134"/>
      <c r="VVS48" s="134"/>
      <c r="VVT48" s="134"/>
      <c r="VVU48" s="134"/>
      <c r="VVV48" s="134"/>
      <c r="VVW48" s="134"/>
      <c r="VVX48" s="134"/>
      <c r="VVY48" s="134"/>
      <c r="VVZ48" s="134"/>
      <c r="VWA48" s="134"/>
      <c r="VWB48" s="134"/>
      <c r="VWC48" s="134"/>
      <c r="VWD48" s="134"/>
      <c r="VWE48" s="134"/>
      <c r="VWF48" s="134"/>
      <c r="VWG48" s="134"/>
      <c r="VWH48" s="134"/>
      <c r="VWI48" s="134"/>
      <c r="VWJ48" s="134"/>
      <c r="VWK48" s="134"/>
      <c r="VWL48" s="134"/>
      <c r="VWM48" s="134"/>
      <c r="VWN48" s="134"/>
      <c r="VWO48" s="134"/>
      <c r="VWP48" s="134"/>
      <c r="VWQ48" s="134"/>
      <c r="VWR48" s="134"/>
      <c r="VWS48" s="134"/>
      <c r="VWT48" s="134"/>
      <c r="VWU48" s="134"/>
      <c r="VWV48" s="134"/>
      <c r="VWW48" s="134"/>
      <c r="VWX48" s="134"/>
      <c r="VWY48" s="134"/>
      <c r="VWZ48" s="134"/>
      <c r="VXA48" s="134"/>
      <c r="VXB48" s="134"/>
      <c r="VXC48" s="134"/>
      <c r="VXD48" s="134"/>
      <c r="VXE48" s="134"/>
      <c r="VXF48" s="134"/>
      <c r="VXG48" s="134"/>
      <c r="VXH48" s="134"/>
      <c r="VXI48" s="134"/>
      <c r="VXJ48" s="134"/>
      <c r="VXK48" s="134"/>
      <c r="VXL48" s="134"/>
      <c r="VXM48" s="134"/>
      <c r="VXN48" s="134"/>
      <c r="VXO48" s="134"/>
      <c r="VXP48" s="134"/>
      <c r="VXQ48" s="134"/>
      <c r="VXR48" s="134"/>
      <c r="VXS48" s="134"/>
      <c r="VXT48" s="134"/>
      <c r="VXU48" s="134"/>
      <c r="VXV48" s="134"/>
      <c r="VXW48" s="134"/>
      <c r="VXX48" s="134"/>
      <c r="VXY48" s="134"/>
      <c r="VXZ48" s="134"/>
      <c r="VYA48" s="134"/>
      <c r="VYB48" s="134"/>
      <c r="VYC48" s="134"/>
      <c r="VYD48" s="134"/>
      <c r="VYE48" s="134"/>
      <c r="VYF48" s="134"/>
      <c r="VYG48" s="134"/>
      <c r="VYH48" s="134"/>
      <c r="VYI48" s="134"/>
      <c r="VYJ48" s="134"/>
      <c r="VYK48" s="134"/>
      <c r="VYL48" s="134"/>
      <c r="VYM48" s="134"/>
      <c r="VYN48" s="134"/>
      <c r="VYO48" s="134"/>
      <c r="VYP48" s="134"/>
      <c r="VYQ48" s="134"/>
      <c r="VYR48" s="134"/>
      <c r="VYS48" s="134"/>
      <c r="VYT48" s="134"/>
      <c r="VYU48" s="134"/>
      <c r="VYV48" s="134"/>
      <c r="VYW48" s="134"/>
      <c r="VYX48" s="134"/>
      <c r="VYY48" s="134"/>
      <c r="VYZ48" s="134"/>
      <c r="VZA48" s="134"/>
      <c r="VZB48" s="134"/>
      <c r="VZC48" s="134"/>
      <c r="VZD48" s="134"/>
      <c r="VZE48" s="134"/>
      <c r="VZF48" s="134"/>
      <c r="VZG48" s="134"/>
      <c r="VZH48" s="134"/>
      <c r="VZI48" s="134"/>
      <c r="VZJ48" s="134"/>
      <c r="VZK48" s="134"/>
      <c r="VZL48" s="134"/>
      <c r="VZM48" s="134"/>
      <c r="VZN48" s="134"/>
      <c r="VZO48" s="134"/>
      <c r="VZP48" s="134"/>
      <c r="VZQ48" s="134"/>
      <c r="VZR48" s="134"/>
      <c r="VZS48" s="134"/>
      <c r="VZT48" s="134"/>
      <c r="VZU48" s="134"/>
      <c r="VZV48" s="134"/>
      <c r="VZW48" s="134"/>
      <c r="VZX48" s="134"/>
      <c r="VZY48" s="134"/>
      <c r="VZZ48" s="134"/>
      <c r="WAA48" s="134"/>
      <c r="WAB48" s="134"/>
      <c r="WAC48" s="134"/>
      <c r="WAD48" s="134"/>
      <c r="WAE48" s="134"/>
      <c r="WAF48" s="134"/>
      <c r="WAG48" s="134"/>
      <c r="WAH48" s="134"/>
      <c r="WAI48" s="134"/>
      <c r="WAJ48" s="134"/>
      <c r="WAK48" s="134"/>
      <c r="WAL48" s="134"/>
      <c r="WAM48" s="134"/>
      <c r="WAN48" s="134"/>
      <c r="WAO48" s="134"/>
      <c r="WAP48" s="134"/>
      <c r="WAQ48" s="134"/>
      <c r="WAR48" s="134"/>
      <c r="WAS48" s="134"/>
      <c r="WAT48" s="134"/>
      <c r="WAU48" s="134"/>
      <c r="WAV48" s="134"/>
      <c r="WAW48" s="134"/>
      <c r="WAX48" s="134"/>
      <c r="WAY48" s="134"/>
      <c r="WAZ48" s="134"/>
      <c r="WBA48" s="134"/>
      <c r="WBB48" s="134"/>
      <c r="WBC48" s="134"/>
      <c r="WBD48" s="134"/>
      <c r="WBE48" s="134"/>
      <c r="WBF48" s="134"/>
      <c r="WBG48" s="134"/>
      <c r="WBH48" s="134"/>
      <c r="WBI48" s="134"/>
      <c r="WBJ48" s="134"/>
      <c r="WBK48" s="134"/>
      <c r="WBL48" s="134"/>
      <c r="WBM48" s="134"/>
      <c r="WBN48" s="134"/>
      <c r="WBO48" s="134"/>
      <c r="WBP48" s="134"/>
      <c r="WBQ48" s="134"/>
      <c r="WBR48" s="134"/>
      <c r="WBS48" s="134"/>
      <c r="WBT48" s="134"/>
      <c r="WBU48" s="134"/>
      <c r="WBV48" s="134"/>
      <c r="WBW48" s="134"/>
      <c r="WBX48" s="134"/>
      <c r="WBY48" s="134"/>
      <c r="WBZ48" s="134"/>
      <c r="WCA48" s="134"/>
      <c r="WCB48" s="134"/>
      <c r="WCC48" s="134"/>
      <c r="WCD48" s="134"/>
      <c r="WCE48" s="134"/>
      <c r="WCF48" s="134"/>
      <c r="WCG48" s="134"/>
      <c r="WCH48" s="134"/>
      <c r="WCI48" s="134"/>
      <c r="WCJ48" s="134"/>
      <c r="WCK48" s="134"/>
      <c r="WCL48" s="134"/>
      <c r="WCM48" s="134"/>
      <c r="WCN48" s="134"/>
      <c r="WCO48" s="134"/>
      <c r="WCP48" s="134"/>
      <c r="WCQ48" s="134"/>
      <c r="WCR48" s="134"/>
      <c r="WCS48" s="134"/>
      <c r="WCT48" s="134"/>
      <c r="WCU48" s="134"/>
      <c r="WCV48" s="134"/>
      <c r="WCW48" s="134"/>
      <c r="WCX48" s="134"/>
      <c r="WCY48" s="134"/>
      <c r="WCZ48" s="134"/>
      <c r="WDA48" s="134"/>
      <c r="WDB48" s="134"/>
      <c r="WDC48" s="134"/>
      <c r="WDD48" s="134"/>
      <c r="WDE48" s="134"/>
      <c r="WDF48" s="134"/>
      <c r="WDG48" s="134"/>
      <c r="WDH48" s="134"/>
      <c r="WDI48" s="134"/>
      <c r="WDJ48" s="134"/>
      <c r="WDK48" s="134"/>
      <c r="WDL48" s="134"/>
      <c r="WDM48" s="134"/>
      <c r="WDN48" s="134"/>
      <c r="WDO48" s="134"/>
      <c r="WDP48" s="134"/>
      <c r="WDQ48" s="134"/>
      <c r="WDR48" s="134"/>
      <c r="WDS48" s="134"/>
      <c r="WDT48" s="134"/>
      <c r="WDU48" s="134"/>
      <c r="WDV48" s="134"/>
      <c r="WDW48" s="134"/>
      <c r="WDX48" s="134"/>
      <c r="WDY48" s="134"/>
      <c r="WDZ48" s="134"/>
      <c r="WEA48" s="134"/>
      <c r="WEB48" s="134"/>
      <c r="WEC48" s="134"/>
      <c r="WED48" s="134"/>
      <c r="WEE48" s="134"/>
      <c r="WEF48" s="134"/>
      <c r="WEG48" s="134"/>
      <c r="WEH48" s="134"/>
      <c r="WEI48" s="134"/>
      <c r="WEJ48" s="134"/>
      <c r="WEK48" s="134"/>
      <c r="WEL48" s="134"/>
      <c r="WEM48" s="134"/>
      <c r="WEN48" s="134"/>
      <c r="WEO48" s="134"/>
      <c r="WEP48" s="134"/>
      <c r="WEQ48" s="134"/>
      <c r="WER48" s="134"/>
      <c r="WES48" s="134"/>
      <c r="WET48" s="134"/>
      <c r="WEU48" s="134"/>
      <c r="WEV48" s="134"/>
      <c r="WEW48" s="134"/>
      <c r="WEX48" s="134"/>
      <c r="WEY48" s="134"/>
      <c r="WEZ48" s="134"/>
      <c r="WFA48" s="134"/>
      <c r="WFB48" s="134"/>
      <c r="WFC48" s="134"/>
      <c r="WFD48" s="134"/>
      <c r="WFE48" s="134"/>
      <c r="WFF48" s="134"/>
      <c r="WFG48" s="134"/>
      <c r="WFH48" s="134"/>
      <c r="WFI48" s="134"/>
      <c r="WFJ48" s="134"/>
      <c r="WFK48" s="134"/>
      <c r="WFL48" s="134"/>
      <c r="WFM48" s="134"/>
      <c r="WFN48" s="134"/>
      <c r="WFO48" s="134"/>
      <c r="WFP48" s="134"/>
      <c r="WFQ48" s="134"/>
      <c r="WFR48" s="134"/>
      <c r="WFS48" s="134"/>
      <c r="WFT48" s="134"/>
      <c r="WFU48" s="134"/>
      <c r="WFV48" s="134"/>
      <c r="WFW48" s="134"/>
      <c r="WFX48" s="134"/>
      <c r="WFY48" s="134"/>
      <c r="WFZ48" s="134"/>
      <c r="WGA48" s="134"/>
      <c r="WGB48" s="134"/>
      <c r="WGC48" s="134"/>
      <c r="WGD48" s="134"/>
      <c r="WGE48" s="134"/>
      <c r="WGF48" s="134"/>
      <c r="WGG48" s="134"/>
      <c r="WGH48" s="134"/>
      <c r="WGI48" s="134"/>
      <c r="WGJ48" s="134"/>
      <c r="WGK48" s="134"/>
      <c r="WGL48" s="134"/>
      <c r="WGM48" s="134"/>
      <c r="WGN48" s="134"/>
      <c r="WGO48" s="134"/>
      <c r="WGP48" s="134"/>
      <c r="WGQ48" s="134"/>
      <c r="WGR48" s="134"/>
      <c r="WGS48" s="134"/>
      <c r="WGT48" s="134"/>
      <c r="WGU48" s="134"/>
      <c r="WGV48" s="134"/>
      <c r="WGW48" s="134"/>
      <c r="WGX48" s="134"/>
      <c r="WGY48" s="134"/>
      <c r="WGZ48" s="134"/>
      <c r="WHA48" s="134"/>
      <c r="WHB48" s="134"/>
      <c r="WHC48" s="134"/>
      <c r="WHD48" s="134"/>
      <c r="WHE48" s="134"/>
      <c r="WHF48" s="134"/>
      <c r="WHG48" s="134"/>
      <c r="WHH48" s="134"/>
      <c r="WHI48" s="134"/>
      <c r="WHJ48" s="134"/>
      <c r="WHK48" s="134"/>
      <c r="WHL48" s="134"/>
      <c r="WHM48" s="134"/>
      <c r="WHN48" s="134"/>
      <c r="WHO48" s="134"/>
      <c r="WHP48" s="134"/>
      <c r="WHQ48" s="134"/>
      <c r="WHR48" s="134"/>
      <c r="WHS48" s="134"/>
      <c r="WHT48" s="134"/>
      <c r="WHU48" s="134"/>
      <c r="WHV48" s="134"/>
      <c r="WHW48" s="134"/>
      <c r="WHX48" s="134"/>
      <c r="WHY48" s="134"/>
      <c r="WHZ48" s="134"/>
      <c r="WIA48" s="134"/>
      <c r="WIB48" s="134"/>
      <c r="WIC48" s="134"/>
      <c r="WID48" s="134"/>
      <c r="WIE48" s="134"/>
      <c r="WIF48" s="134"/>
      <c r="WIG48" s="134"/>
      <c r="WIH48" s="134"/>
      <c r="WII48" s="134"/>
      <c r="WIJ48" s="134"/>
      <c r="WIK48" s="134"/>
      <c r="WIL48" s="134"/>
      <c r="WIM48" s="134"/>
      <c r="WIN48" s="134"/>
      <c r="WIO48" s="134"/>
      <c r="WIP48" s="134"/>
      <c r="WIQ48" s="134"/>
      <c r="WIR48" s="134"/>
      <c r="WIS48" s="134"/>
      <c r="WIT48" s="134"/>
      <c r="WIU48" s="134"/>
      <c r="WIV48" s="134"/>
      <c r="WIW48" s="134"/>
      <c r="WIX48" s="134"/>
      <c r="WIY48" s="134"/>
      <c r="WIZ48" s="134"/>
      <c r="WJA48" s="134"/>
      <c r="WJB48" s="134"/>
      <c r="WJC48" s="134"/>
      <c r="WJD48" s="134"/>
      <c r="WJE48" s="134"/>
      <c r="WJF48" s="134"/>
      <c r="WJG48" s="134"/>
      <c r="WJH48" s="134"/>
      <c r="WJI48" s="134"/>
      <c r="WJJ48" s="134"/>
      <c r="WJK48" s="134"/>
      <c r="WJL48" s="134"/>
      <c r="WJM48" s="134"/>
      <c r="WJN48" s="134"/>
      <c r="WJO48" s="134"/>
      <c r="WJP48" s="134"/>
      <c r="WJQ48" s="134"/>
      <c r="WJR48" s="134"/>
      <c r="WJS48" s="134"/>
      <c r="WJT48" s="134"/>
      <c r="WJU48" s="134"/>
      <c r="WJV48" s="134"/>
      <c r="WJW48" s="134"/>
      <c r="WJX48" s="134"/>
      <c r="WJY48" s="134"/>
      <c r="WJZ48" s="134"/>
      <c r="WKA48" s="134"/>
      <c r="WKB48" s="134"/>
      <c r="WKC48" s="134"/>
      <c r="WKD48" s="134"/>
      <c r="WKE48" s="134"/>
      <c r="WKF48" s="134"/>
      <c r="WKG48" s="134"/>
      <c r="WKH48" s="134"/>
      <c r="WKI48" s="134"/>
      <c r="WKJ48" s="134"/>
      <c r="WKK48" s="134"/>
      <c r="WKL48" s="134"/>
      <c r="WKM48" s="134"/>
      <c r="WKN48" s="134"/>
      <c r="WKO48" s="134"/>
      <c r="WKP48" s="134"/>
      <c r="WKQ48" s="134"/>
      <c r="WKR48" s="134"/>
      <c r="WKS48" s="134"/>
      <c r="WKT48" s="134"/>
      <c r="WKU48" s="134"/>
      <c r="WKV48" s="134"/>
      <c r="WKW48" s="134"/>
      <c r="WKX48" s="134"/>
      <c r="WKY48" s="134"/>
      <c r="WKZ48" s="134"/>
      <c r="WLA48" s="134"/>
      <c r="WLB48" s="134"/>
      <c r="WLC48" s="134"/>
      <c r="WLD48" s="134"/>
      <c r="WLE48" s="134"/>
      <c r="WLF48" s="134"/>
      <c r="WLG48" s="134"/>
      <c r="WLH48" s="134"/>
      <c r="WLI48" s="134"/>
      <c r="WLJ48" s="134"/>
      <c r="WLK48" s="134"/>
      <c r="WLL48" s="134"/>
      <c r="WLM48" s="134"/>
      <c r="WLN48" s="134"/>
      <c r="WLO48" s="134"/>
      <c r="WLP48" s="134"/>
      <c r="WLQ48" s="134"/>
      <c r="WLR48" s="134"/>
      <c r="WLS48" s="134"/>
      <c r="WLT48" s="134"/>
      <c r="WLU48" s="134"/>
      <c r="WLV48" s="134"/>
      <c r="WLW48" s="134"/>
      <c r="WLX48" s="134"/>
      <c r="WLY48" s="134"/>
      <c r="WLZ48" s="134"/>
      <c r="WMA48" s="134"/>
      <c r="WMB48" s="134"/>
      <c r="WMC48" s="134"/>
      <c r="WMD48" s="134"/>
      <c r="WME48" s="134"/>
      <c r="WMF48" s="134"/>
      <c r="WMG48" s="134"/>
      <c r="WMH48" s="134"/>
      <c r="WMI48" s="134"/>
      <c r="WMJ48" s="134"/>
      <c r="WMK48" s="134"/>
      <c r="WML48" s="134"/>
      <c r="WMM48" s="134"/>
      <c r="WMN48" s="134"/>
      <c r="WMO48" s="134"/>
      <c r="WMP48" s="134"/>
      <c r="WMQ48" s="134"/>
      <c r="WMR48" s="134"/>
      <c r="WMS48" s="134"/>
      <c r="WMT48" s="134"/>
      <c r="WMU48" s="134"/>
      <c r="WMV48" s="134"/>
      <c r="WMW48" s="134"/>
      <c r="WMX48" s="134"/>
      <c r="WMY48" s="134"/>
      <c r="WMZ48" s="134"/>
      <c r="WNA48" s="134"/>
      <c r="WNB48" s="134"/>
      <c r="WNC48" s="134"/>
      <c r="WND48" s="134"/>
      <c r="WNE48" s="134"/>
      <c r="WNF48" s="134"/>
      <c r="WNG48" s="134"/>
      <c r="WNH48" s="134"/>
      <c r="WNI48" s="134"/>
      <c r="WNJ48" s="134"/>
      <c r="WNK48" s="134"/>
      <c r="WNL48" s="134"/>
      <c r="WNM48" s="134"/>
      <c r="WNN48" s="134"/>
      <c r="WNO48" s="134"/>
      <c r="WNP48" s="134"/>
      <c r="WNQ48" s="134"/>
      <c r="WNR48" s="134"/>
      <c r="WNS48" s="134"/>
      <c r="WNT48" s="134"/>
      <c r="WNU48" s="134"/>
      <c r="WNV48" s="134"/>
      <c r="WNW48" s="134"/>
      <c r="WNX48" s="134"/>
      <c r="WNY48" s="134"/>
      <c r="WNZ48" s="134"/>
      <c r="WOA48" s="134"/>
      <c r="WOB48" s="134"/>
      <c r="WOC48" s="134"/>
      <c r="WOD48" s="134"/>
      <c r="WOE48" s="134"/>
      <c r="WOF48" s="134"/>
      <c r="WOG48" s="134"/>
      <c r="WOH48" s="134"/>
      <c r="WOI48" s="134"/>
      <c r="WOJ48" s="134"/>
      <c r="WOK48" s="134"/>
      <c r="WOL48" s="134"/>
      <c r="WOM48" s="134"/>
      <c r="WON48" s="134"/>
      <c r="WOO48" s="134"/>
      <c r="WOP48" s="134"/>
      <c r="WOQ48" s="134"/>
      <c r="WOR48" s="134"/>
      <c r="WOS48" s="134"/>
      <c r="WOT48" s="134"/>
      <c r="WOU48" s="134"/>
      <c r="WOV48" s="134"/>
      <c r="WOW48" s="134"/>
      <c r="WOX48" s="134"/>
      <c r="WOY48" s="134"/>
      <c r="WOZ48" s="134"/>
      <c r="WPA48" s="134"/>
      <c r="WPB48" s="134"/>
      <c r="WPC48" s="134"/>
      <c r="WPD48" s="134"/>
      <c r="WPE48" s="134"/>
      <c r="WPF48" s="134"/>
      <c r="WPG48" s="134"/>
      <c r="WPH48" s="134"/>
      <c r="WPI48" s="134"/>
      <c r="WPJ48" s="134"/>
      <c r="WPK48" s="134"/>
      <c r="WPL48" s="134"/>
      <c r="WPM48" s="134"/>
      <c r="WPN48" s="134"/>
      <c r="WPO48" s="134"/>
      <c r="WPP48" s="134"/>
      <c r="WPQ48" s="134"/>
      <c r="WPR48" s="134"/>
      <c r="WPS48" s="134"/>
      <c r="WPT48" s="134"/>
      <c r="WPU48" s="134"/>
      <c r="WPV48" s="134"/>
      <c r="WPW48" s="134"/>
      <c r="WPX48" s="134"/>
      <c r="WPY48" s="134"/>
      <c r="WPZ48" s="134"/>
      <c r="WQA48" s="134"/>
      <c r="WQB48" s="134"/>
      <c r="WQC48" s="134"/>
      <c r="WQD48" s="134"/>
      <c r="WQE48" s="134"/>
      <c r="WQF48" s="134"/>
      <c r="WQG48" s="134"/>
      <c r="WQH48" s="134"/>
      <c r="WQI48" s="134"/>
      <c r="WQJ48" s="134"/>
      <c r="WQK48" s="134"/>
      <c r="WQL48" s="134"/>
      <c r="WQM48" s="134"/>
      <c r="WQN48" s="134"/>
      <c r="WQO48" s="134"/>
      <c r="WQP48" s="134"/>
      <c r="WQQ48" s="134"/>
      <c r="WQR48" s="134"/>
      <c r="WQS48" s="134"/>
      <c r="WQT48" s="134"/>
      <c r="WQU48" s="134"/>
      <c r="WQV48" s="134"/>
      <c r="WQW48" s="134"/>
      <c r="WQX48" s="134"/>
      <c r="WQY48" s="134"/>
      <c r="WQZ48" s="134"/>
      <c r="WRA48" s="134"/>
      <c r="WRB48" s="134"/>
      <c r="WRC48" s="134"/>
      <c r="WRD48" s="134"/>
      <c r="WRE48" s="134"/>
      <c r="WRF48" s="134"/>
      <c r="WRG48" s="134"/>
      <c r="WRH48" s="134"/>
      <c r="WRI48" s="134"/>
      <c r="WRJ48" s="134"/>
      <c r="WRK48" s="134"/>
      <c r="WRL48" s="134"/>
      <c r="WRM48" s="134"/>
      <c r="WRN48" s="134"/>
      <c r="WRO48" s="134"/>
      <c r="WRP48" s="134"/>
      <c r="WRQ48" s="134"/>
      <c r="WRR48" s="134"/>
      <c r="WRS48" s="134"/>
      <c r="WRT48" s="134"/>
      <c r="WRU48" s="134"/>
      <c r="WRV48" s="134"/>
      <c r="WRW48" s="134"/>
      <c r="WRX48" s="134"/>
      <c r="WRY48" s="134"/>
      <c r="WRZ48" s="134"/>
      <c r="WSA48" s="134"/>
      <c r="WSB48" s="134"/>
      <c r="WSC48" s="134"/>
      <c r="WSD48" s="134"/>
      <c r="WSE48" s="134"/>
      <c r="WSF48" s="134"/>
      <c r="WSG48" s="134"/>
      <c r="WSH48" s="134"/>
      <c r="WSI48" s="134"/>
      <c r="WSJ48" s="134"/>
      <c r="WSK48" s="134"/>
      <c r="WSL48" s="134"/>
      <c r="WSM48" s="134"/>
      <c r="WSN48" s="134"/>
      <c r="WSO48" s="134"/>
      <c r="WSP48" s="134"/>
      <c r="WSQ48" s="134"/>
      <c r="WSR48" s="134"/>
      <c r="WSS48" s="134"/>
      <c r="WST48" s="134"/>
      <c r="WSU48" s="134"/>
      <c r="WSV48" s="134"/>
      <c r="WSW48" s="134"/>
      <c r="WSX48" s="134"/>
      <c r="WSY48" s="134"/>
      <c r="WSZ48" s="134"/>
      <c r="WTA48" s="134"/>
      <c r="WTB48" s="134"/>
      <c r="WTC48" s="134"/>
      <c r="WTD48" s="134"/>
      <c r="WTE48" s="134"/>
      <c r="WTF48" s="134"/>
      <c r="WTG48" s="134"/>
      <c r="WTH48" s="134"/>
      <c r="WTI48" s="134"/>
      <c r="WTJ48" s="134"/>
      <c r="WTK48" s="134"/>
      <c r="WTL48" s="134"/>
      <c r="WTM48" s="134"/>
      <c r="WTN48" s="134"/>
      <c r="WTO48" s="134"/>
      <c r="WTP48" s="134"/>
      <c r="WTQ48" s="134"/>
      <c r="WTR48" s="134"/>
      <c r="WTS48" s="134"/>
      <c r="WTT48" s="134"/>
      <c r="WTU48" s="134"/>
      <c r="WTV48" s="134"/>
      <c r="WTW48" s="134"/>
      <c r="WTX48" s="134"/>
      <c r="WTY48" s="134"/>
      <c r="WTZ48" s="134"/>
      <c r="WUA48" s="134"/>
      <c r="WUB48" s="134"/>
      <c r="WUC48" s="134"/>
      <c r="WUD48" s="134"/>
      <c r="WUE48" s="134"/>
      <c r="WUF48" s="134"/>
      <c r="WUG48" s="134"/>
      <c r="WUH48" s="134"/>
      <c r="WUI48" s="134"/>
      <c r="WUJ48" s="134"/>
      <c r="WUK48" s="134"/>
      <c r="WUL48" s="134"/>
      <c r="WUM48" s="134"/>
      <c r="WUN48" s="134"/>
      <c r="WUO48" s="134"/>
      <c r="WUP48" s="134"/>
      <c r="WUQ48" s="134"/>
      <c r="WUR48" s="134"/>
      <c r="WUS48" s="134"/>
      <c r="WUT48" s="134"/>
      <c r="WUU48" s="134"/>
      <c r="WUV48" s="134"/>
      <c r="WUW48" s="134"/>
      <c r="WUX48" s="134"/>
      <c r="WUY48" s="134"/>
      <c r="WUZ48" s="134"/>
      <c r="WVA48" s="134"/>
      <c r="WVB48" s="134"/>
      <c r="WVC48" s="134"/>
      <c r="WVD48" s="134"/>
      <c r="WVE48" s="134"/>
      <c r="WVF48" s="134"/>
      <c r="WVG48" s="134"/>
      <c r="WVH48" s="134"/>
      <c r="WVI48" s="134"/>
      <c r="WVJ48" s="134"/>
      <c r="WVK48" s="134"/>
      <c r="WVL48" s="134"/>
      <c r="WVM48" s="134"/>
      <c r="WVN48" s="134"/>
      <c r="WVO48" s="134"/>
      <c r="WVP48" s="134"/>
      <c r="WVQ48" s="134"/>
      <c r="WVR48" s="134"/>
      <c r="WVS48" s="134"/>
      <c r="WVT48" s="134"/>
      <c r="WVU48" s="134"/>
      <c r="WVV48" s="134"/>
      <c r="WVW48" s="134"/>
      <c r="WVX48" s="134"/>
      <c r="WVY48" s="134"/>
      <c r="WVZ48" s="134"/>
      <c r="WWA48" s="134"/>
      <c r="WWB48" s="134"/>
      <c r="WWC48" s="134"/>
      <c r="WWD48" s="134"/>
      <c r="WWE48" s="134"/>
      <c r="WWF48" s="134"/>
      <c r="WWG48" s="134"/>
      <c r="WWH48" s="134"/>
      <c r="WWI48" s="134"/>
      <c r="WWJ48" s="134"/>
      <c r="WWK48" s="134"/>
      <c r="WWL48" s="134"/>
      <c r="WWM48" s="134"/>
      <c r="WWN48" s="134"/>
      <c r="WWO48" s="134"/>
      <c r="WWP48" s="134"/>
      <c r="WWQ48" s="134"/>
      <c r="WWR48" s="134"/>
      <c r="WWS48" s="134"/>
      <c r="WWT48" s="134"/>
      <c r="WWU48" s="134"/>
      <c r="WWV48" s="134"/>
      <c r="WWW48" s="134"/>
      <c r="WWX48" s="134"/>
      <c r="WWY48" s="134"/>
      <c r="WWZ48" s="134"/>
      <c r="WXA48" s="134"/>
      <c r="WXB48" s="134"/>
      <c r="WXC48" s="134"/>
      <c r="WXD48" s="134"/>
      <c r="WXE48" s="134"/>
      <c r="WXF48" s="134"/>
      <c r="WXG48" s="134"/>
      <c r="WXH48" s="134"/>
      <c r="WXI48" s="134"/>
      <c r="WXJ48" s="134"/>
      <c r="WXK48" s="134"/>
      <c r="WXL48" s="134"/>
      <c r="WXM48" s="134"/>
      <c r="WXN48" s="134"/>
      <c r="WXO48" s="134"/>
      <c r="WXP48" s="134"/>
      <c r="WXQ48" s="134"/>
      <c r="WXR48" s="134"/>
      <c r="WXS48" s="134"/>
      <c r="WXT48" s="134"/>
      <c r="WXU48" s="134"/>
      <c r="WXV48" s="134"/>
      <c r="WXW48" s="134"/>
      <c r="WXX48" s="134"/>
      <c r="WXY48" s="134"/>
      <c r="WXZ48" s="134"/>
      <c r="WYA48" s="134"/>
      <c r="WYB48" s="134"/>
      <c r="WYC48" s="134"/>
      <c r="WYD48" s="134"/>
      <c r="WYE48" s="134"/>
      <c r="WYF48" s="134"/>
      <c r="WYG48" s="134"/>
      <c r="WYH48" s="134"/>
      <c r="WYI48" s="134"/>
      <c r="WYJ48" s="134"/>
      <c r="WYK48" s="134"/>
      <c r="WYL48" s="134"/>
      <c r="WYM48" s="134"/>
      <c r="WYN48" s="134"/>
      <c r="WYO48" s="134"/>
      <c r="WYP48" s="134"/>
      <c r="WYQ48" s="134"/>
      <c r="WYR48" s="134"/>
      <c r="WYS48" s="134"/>
      <c r="WYT48" s="134"/>
      <c r="WYU48" s="134"/>
      <c r="WYV48" s="134"/>
      <c r="WYW48" s="134"/>
      <c r="WYX48" s="134"/>
      <c r="WYY48" s="134"/>
      <c r="WYZ48" s="134"/>
      <c r="WZA48" s="134"/>
      <c r="WZB48" s="134"/>
      <c r="WZC48" s="134"/>
      <c r="WZD48" s="134"/>
      <c r="WZE48" s="134"/>
      <c r="WZF48" s="134"/>
      <c r="WZG48" s="134"/>
      <c r="WZH48" s="134"/>
      <c r="WZI48" s="134"/>
      <c r="WZJ48" s="134"/>
      <c r="WZK48" s="134"/>
      <c r="WZL48" s="134"/>
      <c r="WZM48" s="134"/>
      <c r="WZN48" s="134"/>
      <c r="WZO48" s="134"/>
      <c r="WZP48" s="134"/>
      <c r="WZQ48" s="134"/>
      <c r="WZR48" s="134"/>
      <c r="WZS48" s="134"/>
      <c r="WZT48" s="134"/>
      <c r="WZU48" s="134"/>
      <c r="WZV48" s="134"/>
      <c r="WZW48" s="134"/>
      <c r="WZX48" s="134"/>
      <c r="WZY48" s="134"/>
      <c r="WZZ48" s="134"/>
      <c r="XAA48" s="134"/>
      <c r="XAB48" s="134"/>
      <c r="XAC48" s="134"/>
      <c r="XAD48" s="134"/>
      <c r="XAE48" s="134"/>
      <c r="XAF48" s="134"/>
      <c r="XAG48" s="134"/>
      <c r="XAH48" s="134"/>
      <c r="XAI48" s="134"/>
      <c r="XAJ48" s="134"/>
      <c r="XAK48" s="134"/>
      <c r="XAL48" s="134"/>
      <c r="XAM48" s="134"/>
      <c r="XAN48" s="134"/>
      <c r="XAO48" s="134"/>
      <c r="XAP48" s="134"/>
      <c r="XAQ48" s="134"/>
      <c r="XAR48" s="134"/>
      <c r="XAS48" s="134"/>
      <c r="XAT48" s="134"/>
      <c r="XAU48" s="134"/>
      <c r="XAV48" s="134"/>
      <c r="XAW48" s="134"/>
      <c r="XAX48" s="134"/>
      <c r="XAY48" s="134"/>
      <c r="XAZ48" s="134"/>
      <c r="XBA48" s="134"/>
      <c r="XBB48" s="134"/>
      <c r="XBC48" s="134"/>
      <c r="XBD48" s="134"/>
      <c r="XBE48" s="134"/>
      <c r="XBF48" s="134"/>
      <c r="XBG48" s="134"/>
      <c r="XBH48" s="134"/>
      <c r="XBI48" s="134"/>
      <c r="XBJ48" s="134"/>
      <c r="XBK48" s="134"/>
      <c r="XBL48" s="134"/>
      <c r="XBM48" s="134"/>
      <c r="XBN48" s="134"/>
      <c r="XBO48" s="134"/>
      <c r="XBP48" s="134"/>
      <c r="XBQ48" s="134"/>
      <c r="XBR48" s="134"/>
      <c r="XBS48" s="134"/>
      <c r="XBT48" s="134"/>
      <c r="XBU48" s="134"/>
      <c r="XBV48" s="134"/>
      <c r="XBW48" s="134"/>
      <c r="XBX48" s="134"/>
      <c r="XBY48" s="134"/>
      <c r="XBZ48" s="134"/>
      <c r="XCA48" s="134"/>
      <c r="XCB48" s="134"/>
      <c r="XCC48" s="134"/>
      <c r="XCD48" s="134"/>
      <c r="XCE48" s="134"/>
      <c r="XCF48" s="134"/>
      <c r="XCG48" s="134"/>
      <c r="XCH48" s="134"/>
      <c r="XCI48" s="134"/>
      <c r="XCJ48" s="134"/>
      <c r="XCK48" s="134"/>
      <c r="XCL48" s="134"/>
      <c r="XCM48" s="134"/>
      <c r="XCN48" s="134"/>
      <c r="XCO48" s="134"/>
      <c r="XCP48" s="134"/>
      <c r="XCQ48" s="134"/>
      <c r="XCR48" s="134"/>
      <c r="XCS48" s="134"/>
      <c r="XCT48" s="134"/>
      <c r="XCU48" s="134"/>
      <c r="XCV48" s="134"/>
      <c r="XCW48" s="134"/>
      <c r="XCX48" s="134"/>
      <c r="XCY48" s="134"/>
      <c r="XCZ48" s="134"/>
      <c r="XDA48" s="134"/>
      <c r="XDB48" s="134"/>
      <c r="XDC48" s="134"/>
      <c r="XDD48" s="134"/>
      <c r="XDE48" s="134"/>
      <c r="XDF48" s="134"/>
      <c r="XDG48" s="134"/>
      <c r="XDH48" s="134"/>
      <c r="XDI48" s="134"/>
      <c r="XDJ48" s="134"/>
      <c r="XDK48" s="134"/>
      <c r="XDL48" s="134"/>
      <c r="XDM48" s="134"/>
      <c r="XDN48" s="134"/>
      <c r="XDO48" s="134"/>
      <c r="XDP48" s="134"/>
      <c r="XDQ48" s="134"/>
      <c r="XDR48" s="134"/>
      <c r="XDS48" s="134"/>
      <c r="XDT48" s="134"/>
      <c r="XDU48" s="134"/>
      <c r="XDV48" s="134"/>
      <c r="XDW48" s="134"/>
      <c r="XDX48" s="134"/>
      <c r="XDY48" s="134"/>
      <c r="XDZ48" s="134"/>
      <c r="XEA48" s="134"/>
      <c r="XEB48" s="134"/>
      <c r="XEC48" s="134"/>
      <c r="XED48" s="134"/>
      <c r="XEE48" s="134"/>
      <c r="XEF48" s="134"/>
      <c r="XEG48" s="134"/>
      <c r="XEH48" s="134"/>
      <c r="XEI48" s="134"/>
      <c r="XEJ48" s="134"/>
      <c r="XEK48" s="134"/>
      <c r="XEL48" s="134"/>
      <c r="XEM48" s="134"/>
      <c r="XEN48" s="134"/>
      <c r="XEO48" s="134"/>
      <c r="XEP48" s="134"/>
      <c r="XEQ48" s="134"/>
      <c r="XER48" s="134"/>
      <c r="XES48" s="134"/>
      <c r="XET48" s="134"/>
      <c r="XEU48" s="134"/>
      <c r="XEV48" s="134"/>
      <c r="XEW48" s="134"/>
      <c r="XEX48" s="134"/>
      <c r="XEY48" s="134"/>
      <c r="XEZ48" s="134"/>
      <c r="XFA48" s="134"/>
      <c r="XFB48" s="134"/>
      <c r="XFC48" s="134"/>
      <c r="XFD48" s="134"/>
    </row>
    <row r="49" s="10" customFormat="1" customHeight="1" spans="1:16384">
      <c r="A49" s="45" t="str">
        <f t="shared" si="4"/>
        <v>YU9</v>
      </c>
      <c r="B49" s="46">
        <f t="shared" si="5"/>
        <v>270.1795</v>
      </c>
      <c r="C49" s="46">
        <f t="shared" si="6"/>
        <v>290.1795</v>
      </c>
      <c r="D49" s="47">
        <f t="shared" si="7"/>
        <v>20</v>
      </c>
      <c r="E49" s="48">
        <f t="shared" ref="E49:H49" si="43">G13</f>
        <v>3.348</v>
      </c>
      <c r="F49" s="48">
        <f t="shared" si="43"/>
        <v>3.348</v>
      </c>
      <c r="G49" s="48">
        <f t="shared" si="43"/>
        <v>-3.30883</v>
      </c>
      <c r="H49" s="48">
        <f t="shared" si="43"/>
        <v>-3.90902</v>
      </c>
      <c r="I49" s="48">
        <f t="shared" si="9"/>
        <v>6.65683</v>
      </c>
      <c r="J49" s="48">
        <f t="shared" si="10"/>
        <v>7.25702</v>
      </c>
      <c r="K49" s="76">
        <f t="shared" si="11"/>
        <v>0.8</v>
      </c>
      <c r="L49" s="76">
        <f>LOOKUP(MAX(J49,I49),{0,3,4,5,6.5,7.5,9,10},{0.3,0.4,0.5,0.6,0.7,0.8,0.9})</f>
        <v>0.7</v>
      </c>
      <c r="M49" s="76">
        <f t="shared" si="12"/>
        <v>23.65</v>
      </c>
      <c r="N49" s="76">
        <f t="shared" si="13"/>
        <v>23.65</v>
      </c>
      <c r="O49" s="77">
        <f t="shared" si="14"/>
        <v>2.99054</v>
      </c>
      <c r="P49" s="78">
        <f t="shared" si="15"/>
        <v>3.19029</v>
      </c>
      <c r="Q49" s="78">
        <f t="shared" ref="Q49:S49" si="44">M13</f>
        <v>1.75</v>
      </c>
      <c r="R49" s="47">
        <f t="shared" si="44"/>
        <v>1.75</v>
      </c>
      <c r="S49" s="113">
        <f t="shared" si="44"/>
        <v>1</v>
      </c>
      <c r="T49" s="114">
        <f t="shared" si="17"/>
        <v>2.16044</v>
      </c>
      <c r="U49" s="77">
        <f t="shared" si="18"/>
        <v>2.41985</v>
      </c>
      <c r="V49" s="77">
        <f t="shared" ref="V49:X49" si="45">R13</f>
        <v>0.45</v>
      </c>
      <c r="W49" s="114">
        <f t="shared" si="45"/>
        <v>0.45</v>
      </c>
      <c r="X49" s="115">
        <f t="shared" si="45"/>
        <v>0</v>
      </c>
      <c r="Y49" s="94">
        <f t="shared" si="20"/>
        <v>5.40822625</v>
      </c>
      <c r="Z49" s="94">
        <f t="shared" si="21"/>
        <v>0</v>
      </c>
      <c r="AA49" s="134"/>
      <c r="AB49" s="135"/>
      <c r="AC49" s="135"/>
      <c r="AD49" s="134"/>
      <c r="AE49" s="134"/>
      <c r="AF49" s="134"/>
      <c r="AG49" s="134"/>
      <c r="AH49" s="134"/>
      <c r="AI49" s="134"/>
      <c r="AJ49" s="134"/>
      <c r="AK49" s="134"/>
      <c r="AL49" s="134"/>
      <c r="AM49" s="134"/>
      <c r="AN49" s="134"/>
      <c r="AO49" s="134"/>
      <c r="AP49" s="134"/>
      <c r="AQ49" s="134"/>
      <c r="AR49" s="134"/>
      <c r="AS49" s="134"/>
      <c r="AT49" s="134"/>
      <c r="AU49" s="134"/>
      <c r="AV49" s="134"/>
      <c r="AW49" s="134"/>
      <c r="AX49" s="134"/>
      <c r="AY49" s="134"/>
      <c r="AZ49" s="134"/>
      <c r="BA49" s="134"/>
      <c r="BB49" s="134"/>
      <c r="BC49" s="134"/>
      <c r="BD49" s="134"/>
      <c r="BE49" s="134"/>
      <c r="BF49" s="134"/>
      <c r="BG49" s="134"/>
      <c r="BH49" s="134"/>
      <c r="BI49" s="134"/>
      <c r="BJ49" s="134"/>
      <c r="BK49" s="134"/>
      <c r="BL49" s="134"/>
      <c r="BM49" s="134"/>
      <c r="BN49" s="134"/>
      <c r="BO49" s="134"/>
      <c r="BP49" s="134"/>
      <c r="BQ49" s="134"/>
      <c r="BR49" s="134"/>
      <c r="BS49" s="134"/>
      <c r="BT49" s="134"/>
      <c r="BU49" s="134"/>
      <c r="BV49" s="134"/>
      <c r="BW49" s="134"/>
      <c r="BX49" s="134"/>
      <c r="BY49" s="134"/>
      <c r="BZ49" s="134"/>
      <c r="CA49" s="134"/>
      <c r="CB49" s="134"/>
      <c r="CC49" s="134"/>
      <c r="CD49" s="134"/>
      <c r="CE49" s="134"/>
      <c r="CF49" s="134"/>
      <c r="CG49" s="134"/>
      <c r="CH49" s="134"/>
      <c r="CI49" s="134"/>
      <c r="CJ49" s="134"/>
      <c r="CK49" s="134"/>
      <c r="CL49" s="134"/>
      <c r="CM49" s="134"/>
      <c r="CN49" s="134"/>
      <c r="CO49" s="134"/>
      <c r="CP49" s="134"/>
      <c r="CQ49" s="134"/>
      <c r="CR49" s="134"/>
      <c r="CS49" s="134"/>
      <c r="CT49" s="134"/>
      <c r="CU49" s="134"/>
      <c r="CV49" s="134"/>
      <c r="CW49" s="134"/>
      <c r="CX49" s="134"/>
      <c r="CY49" s="134"/>
      <c r="CZ49" s="134"/>
      <c r="DA49" s="134"/>
      <c r="DB49" s="134"/>
      <c r="DC49" s="134"/>
      <c r="DD49" s="134"/>
      <c r="DE49" s="134"/>
      <c r="DF49" s="134"/>
      <c r="DG49" s="134"/>
      <c r="DH49" s="134"/>
      <c r="DI49" s="134"/>
      <c r="DJ49" s="134"/>
      <c r="DK49" s="134"/>
      <c r="DL49" s="134"/>
      <c r="DM49" s="134"/>
      <c r="DN49" s="134"/>
      <c r="DO49" s="134"/>
      <c r="DP49" s="134"/>
      <c r="DQ49" s="134"/>
      <c r="DR49" s="134"/>
      <c r="DS49" s="134"/>
      <c r="DT49" s="134"/>
      <c r="DU49" s="134"/>
      <c r="DV49" s="134"/>
      <c r="DW49" s="134"/>
      <c r="DX49" s="134"/>
      <c r="DY49" s="134"/>
      <c r="DZ49" s="134"/>
      <c r="EA49" s="134"/>
      <c r="EB49" s="134"/>
      <c r="EC49" s="134"/>
      <c r="ED49" s="134"/>
      <c r="EE49" s="134"/>
      <c r="EF49" s="134"/>
      <c r="EG49" s="134"/>
      <c r="EH49" s="134"/>
      <c r="EI49" s="134"/>
      <c r="EJ49" s="134"/>
      <c r="EK49" s="134"/>
      <c r="EL49" s="134"/>
      <c r="EM49" s="134"/>
      <c r="EN49" s="134"/>
      <c r="EO49" s="134"/>
      <c r="EP49" s="134"/>
      <c r="EQ49" s="134"/>
      <c r="ER49" s="134"/>
      <c r="ES49" s="134"/>
      <c r="ET49" s="134"/>
      <c r="EU49" s="134"/>
      <c r="EV49" s="134"/>
      <c r="EW49" s="134"/>
      <c r="EX49" s="134"/>
      <c r="EY49" s="134"/>
      <c r="EZ49" s="134"/>
      <c r="FA49" s="134"/>
      <c r="FB49" s="134"/>
      <c r="FC49" s="134"/>
      <c r="FD49" s="134"/>
      <c r="FE49" s="134"/>
      <c r="FF49" s="134"/>
      <c r="FG49" s="134"/>
      <c r="FH49" s="134"/>
      <c r="FI49" s="134"/>
      <c r="FJ49" s="134"/>
      <c r="FK49" s="134"/>
      <c r="FL49" s="134"/>
      <c r="FM49" s="134"/>
      <c r="FN49" s="134"/>
      <c r="FO49" s="134"/>
      <c r="FP49" s="134"/>
      <c r="FQ49" s="134"/>
      <c r="FR49" s="134"/>
      <c r="FS49" s="134"/>
      <c r="FT49" s="134"/>
      <c r="FU49" s="134"/>
      <c r="FV49" s="134"/>
      <c r="FW49" s="134"/>
      <c r="FX49" s="134"/>
      <c r="FY49" s="134"/>
      <c r="FZ49" s="134"/>
      <c r="GA49" s="134"/>
      <c r="GB49" s="134"/>
      <c r="GC49" s="134"/>
      <c r="GD49" s="134"/>
      <c r="GE49" s="134"/>
      <c r="GF49" s="134"/>
      <c r="GG49" s="134"/>
      <c r="GH49" s="134"/>
      <c r="GI49" s="134"/>
      <c r="GJ49" s="134"/>
      <c r="GK49" s="134"/>
      <c r="GL49" s="134"/>
      <c r="GM49" s="134"/>
      <c r="GN49" s="134"/>
      <c r="GO49" s="134"/>
      <c r="GP49" s="134"/>
      <c r="GQ49" s="134"/>
      <c r="GR49" s="134"/>
      <c r="GS49" s="134"/>
      <c r="GT49" s="134"/>
      <c r="GU49" s="134"/>
      <c r="GV49" s="134"/>
      <c r="GW49" s="134"/>
      <c r="GX49" s="134"/>
      <c r="GY49" s="134"/>
      <c r="GZ49" s="134"/>
      <c r="HA49" s="134"/>
      <c r="HB49" s="134"/>
      <c r="HC49" s="134"/>
      <c r="HD49" s="134"/>
      <c r="HE49" s="134"/>
      <c r="HF49" s="134"/>
      <c r="HG49" s="134"/>
      <c r="HH49" s="134"/>
      <c r="HI49" s="134"/>
      <c r="HJ49" s="134"/>
      <c r="HK49" s="134"/>
      <c r="HL49" s="134"/>
      <c r="HM49" s="134"/>
      <c r="HN49" s="134"/>
      <c r="HO49" s="134"/>
      <c r="HP49" s="134"/>
      <c r="HQ49" s="134"/>
      <c r="HR49" s="134"/>
      <c r="HS49" s="134"/>
      <c r="HT49" s="134"/>
      <c r="HU49" s="134"/>
      <c r="HV49" s="134"/>
      <c r="HW49" s="134"/>
      <c r="HX49" s="134"/>
      <c r="HY49" s="134"/>
      <c r="HZ49" s="134"/>
      <c r="IA49" s="134"/>
      <c r="IB49" s="134"/>
      <c r="IC49" s="134"/>
      <c r="ID49" s="134"/>
      <c r="IE49" s="134"/>
      <c r="IF49" s="134"/>
      <c r="IG49" s="134"/>
      <c r="IH49" s="134"/>
      <c r="II49" s="134"/>
      <c r="IJ49" s="134"/>
      <c r="IK49" s="134"/>
      <c r="IL49" s="134"/>
      <c r="IM49" s="134"/>
      <c r="IN49" s="134"/>
      <c r="IO49" s="134"/>
      <c r="IP49" s="134"/>
      <c r="IQ49" s="134"/>
      <c r="IR49" s="134"/>
      <c r="IS49" s="134"/>
      <c r="IT49" s="134"/>
      <c r="IU49" s="134"/>
      <c r="IV49" s="134"/>
      <c r="IW49" s="134"/>
      <c r="IX49" s="134"/>
      <c r="IY49" s="134"/>
      <c r="IZ49" s="134"/>
      <c r="JA49" s="134"/>
      <c r="JB49" s="134"/>
      <c r="JC49" s="134"/>
      <c r="JD49" s="134"/>
      <c r="JE49" s="134"/>
      <c r="JF49" s="134"/>
      <c r="JG49" s="134"/>
      <c r="JH49" s="134"/>
      <c r="JI49" s="134"/>
      <c r="JJ49" s="134"/>
      <c r="JK49" s="134"/>
      <c r="JL49" s="134"/>
      <c r="JM49" s="134"/>
      <c r="JN49" s="134"/>
      <c r="JO49" s="134"/>
      <c r="JP49" s="134"/>
      <c r="JQ49" s="134"/>
      <c r="JR49" s="134"/>
      <c r="JS49" s="134"/>
      <c r="JT49" s="134"/>
      <c r="JU49" s="134"/>
      <c r="JV49" s="134"/>
      <c r="JW49" s="134"/>
      <c r="JX49" s="134"/>
      <c r="JY49" s="134"/>
      <c r="JZ49" s="134"/>
      <c r="KA49" s="134"/>
      <c r="KB49" s="134"/>
      <c r="KC49" s="134"/>
      <c r="KD49" s="134"/>
      <c r="KE49" s="134"/>
      <c r="KF49" s="134"/>
      <c r="KG49" s="134"/>
      <c r="KH49" s="134"/>
      <c r="KI49" s="134"/>
      <c r="KJ49" s="134"/>
      <c r="KK49" s="134"/>
      <c r="KL49" s="134"/>
      <c r="KM49" s="134"/>
      <c r="KN49" s="134"/>
      <c r="KO49" s="134"/>
      <c r="KP49" s="134"/>
      <c r="KQ49" s="134"/>
      <c r="KR49" s="134"/>
      <c r="KS49" s="134"/>
      <c r="KT49" s="134"/>
      <c r="KU49" s="134"/>
      <c r="KV49" s="134"/>
      <c r="KW49" s="134"/>
      <c r="KX49" s="134"/>
      <c r="KY49" s="134"/>
      <c r="KZ49" s="134"/>
      <c r="LA49" s="134"/>
      <c r="LB49" s="134"/>
      <c r="LC49" s="134"/>
      <c r="LD49" s="134"/>
      <c r="LE49" s="134"/>
      <c r="LF49" s="134"/>
      <c r="LG49" s="134"/>
      <c r="LH49" s="134"/>
      <c r="LI49" s="134"/>
      <c r="LJ49" s="134"/>
      <c r="LK49" s="134"/>
      <c r="LL49" s="134"/>
      <c r="LM49" s="134"/>
      <c r="LN49" s="134"/>
      <c r="LO49" s="134"/>
      <c r="LP49" s="134"/>
      <c r="LQ49" s="134"/>
      <c r="LR49" s="134"/>
      <c r="LS49" s="134"/>
      <c r="LT49" s="134"/>
      <c r="LU49" s="134"/>
      <c r="LV49" s="134"/>
      <c r="LW49" s="134"/>
      <c r="LX49" s="134"/>
      <c r="LY49" s="134"/>
      <c r="LZ49" s="134"/>
      <c r="MA49" s="134"/>
      <c r="MB49" s="134"/>
      <c r="MC49" s="134"/>
      <c r="MD49" s="134"/>
      <c r="ME49" s="134"/>
      <c r="MF49" s="134"/>
      <c r="MG49" s="134"/>
      <c r="MH49" s="134"/>
      <c r="MI49" s="134"/>
      <c r="MJ49" s="134"/>
      <c r="MK49" s="134"/>
      <c r="ML49" s="134"/>
      <c r="MM49" s="134"/>
      <c r="MN49" s="134"/>
      <c r="MO49" s="134"/>
      <c r="MP49" s="134"/>
      <c r="MQ49" s="134"/>
      <c r="MR49" s="134"/>
      <c r="MS49" s="134"/>
      <c r="MT49" s="134"/>
      <c r="MU49" s="134"/>
      <c r="MV49" s="134"/>
      <c r="MW49" s="134"/>
      <c r="MX49" s="134"/>
      <c r="MY49" s="134"/>
      <c r="MZ49" s="134"/>
      <c r="NA49" s="134"/>
      <c r="NB49" s="134"/>
      <c r="NC49" s="134"/>
      <c r="ND49" s="134"/>
      <c r="NE49" s="134"/>
      <c r="NF49" s="134"/>
      <c r="NG49" s="134"/>
      <c r="NH49" s="134"/>
      <c r="NI49" s="134"/>
      <c r="NJ49" s="134"/>
      <c r="NK49" s="134"/>
      <c r="NL49" s="134"/>
      <c r="NM49" s="134"/>
      <c r="NN49" s="134"/>
      <c r="NO49" s="134"/>
      <c r="NP49" s="134"/>
      <c r="NQ49" s="134"/>
      <c r="NR49" s="134"/>
      <c r="NS49" s="134"/>
      <c r="NT49" s="134"/>
      <c r="NU49" s="134"/>
      <c r="NV49" s="134"/>
      <c r="NW49" s="134"/>
      <c r="NX49" s="134"/>
      <c r="NY49" s="134"/>
      <c r="NZ49" s="134"/>
      <c r="OA49" s="134"/>
      <c r="OB49" s="134"/>
      <c r="OC49" s="134"/>
      <c r="OD49" s="134"/>
      <c r="OE49" s="134"/>
      <c r="OF49" s="134"/>
      <c r="OG49" s="134"/>
      <c r="OH49" s="134"/>
      <c r="OI49" s="134"/>
      <c r="OJ49" s="134"/>
      <c r="OK49" s="134"/>
      <c r="OL49" s="134"/>
      <c r="OM49" s="134"/>
      <c r="ON49" s="134"/>
      <c r="OO49" s="134"/>
      <c r="OP49" s="134"/>
      <c r="OQ49" s="134"/>
      <c r="OR49" s="134"/>
      <c r="OS49" s="134"/>
      <c r="OT49" s="134"/>
      <c r="OU49" s="134"/>
      <c r="OV49" s="134"/>
      <c r="OW49" s="134"/>
      <c r="OX49" s="134"/>
      <c r="OY49" s="134"/>
      <c r="OZ49" s="134"/>
      <c r="PA49" s="134"/>
      <c r="PB49" s="134"/>
      <c r="PC49" s="134"/>
      <c r="PD49" s="134"/>
      <c r="PE49" s="134"/>
      <c r="PF49" s="134"/>
      <c r="PG49" s="134"/>
      <c r="PH49" s="134"/>
      <c r="PI49" s="134"/>
      <c r="PJ49" s="134"/>
      <c r="PK49" s="134"/>
      <c r="PL49" s="134"/>
      <c r="PM49" s="134"/>
      <c r="PN49" s="134"/>
      <c r="PO49" s="134"/>
      <c r="PP49" s="134"/>
      <c r="PQ49" s="134"/>
      <c r="PR49" s="134"/>
      <c r="PS49" s="134"/>
      <c r="PT49" s="134"/>
      <c r="PU49" s="134"/>
      <c r="PV49" s="134"/>
      <c r="PW49" s="134"/>
      <c r="PX49" s="134"/>
      <c r="PY49" s="134"/>
      <c r="PZ49" s="134"/>
      <c r="QA49" s="134"/>
      <c r="QB49" s="134"/>
      <c r="QC49" s="134"/>
      <c r="QD49" s="134"/>
      <c r="QE49" s="134"/>
      <c r="QF49" s="134"/>
      <c r="QG49" s="134"/>
      <c r="QH49" s="134"/>
      <c r="QI49" s="134"/>
      <c r="QJ49" s="134"/>
      <c r="QK49" s="134"/>
      <c r="QL49" s="134"/>
      <c r="QM49" s="134"/>
      <c r="QN49" s="134"/>
      <c r="QO49" s="134"/>
      <c r="QP49" s="134"/>
      <c r="QQ49" s="134"/>
      <c r="QR49" s="134"/>
      <c r="QS49" s="134"/>
      <c r="QT49" s="134"/>
      <c r="QU49" s="134"/>
      <c r="QV49" s="134"/>
      <c r="QW49" s="134"/>
      <c r="QX49" s="134"/>
      <c r="QY49" s="134"/>
      <c r="QZ49" s="134"/>
      <c r="RA49" s="134"/>
      <c r="RB49" s="134"/>
      <c r="RC49" s="134"/>
      <c r="RD49" s="134"/>
      <c r="RE49" s="134"/>
      <c r="RF49" s="134"/>
      <c r="RG49" s="134"/>
      <c r="RH49" s="134"/>
      <c r="RI49" s="134"/>
      <c r="RJ49" s="134"/>
      <c r="RK49" s="134"/>
      <c r="RL49" s="134"/>
      <c r="RM49" s="134"/>
      <c r="RN49" s="134"/>
      <c r="RO49" s="134"/>
      <c r="RP49" s="134"/>
      <c r="RQ49" s="134"/>
      <c r="RR49" s="134"/>
      <c r="RS49" s="134"/>
      <c r="RT49" s="134"/>
      <c r="RU49" s="134"/>
      <c r="RV49" s="134"/>
      <c r="RW49" s="134"/>
      <c r="RX49" s="134"/>
      <c r="RY49" s="134"/>
      <c r="RZ49" s="134"/>
      <c r="SA49" s="134"/>
      <c r="SB49" s="134"/>
      <c r="SC49" s="134"/>
      <c r="SD49" s="134"/>
      <c r="SE49" s="134"/>
      <c r="SF49" s="134"/>
      <c r="SG49" s="134"/>
      <c r="SH49" s="134"/>
      <c r="SI49" s="134"/>
      <c r="SJ49" s="134"/>
      <c r="SK49" s="134"/>
      <c r="SL49" s="134"/>
      <c r="SM49" s="134"/>
      <c r="SN49" s="134"/>
      <c r="SO49" s="134"/>
      <c r="SP49" s="134"/>
      <c r="SQ49" s="134"/>
      <c r="SR49" s="134"/>
      <c r="SS49" s="134"/>
      <c r="ST49" s="134"/>
      <c r="SU49" s="134"/>
      <c r="SV49" s="134"/>
      <c r="SW49" s="134"/>
      <c r="SX49" s="134"/>
      <c r="SY49" s="134"/>
      <c r="SZ49" s="134"/>
      <c r="TA49" s="134"/>
      <c r="TB49" s="134"/>
      <c r="TC49" s="134"/>
      <c r="TD49" s="134"/>
      <c r="TE49" s="134"/>
      <c r="TF49" s="134"/>
      <c r="TG49" s="134"/>
      <c r="TH49" s="134"/>
      <c r="TI49" s="134"/>
      <c r="TJ49" s="134"/>
      <c r="TK49" s="134"/>
      <c r="TL49" s="134"/>
      <c r="TM49" s="134"/>
      <c r="TN49" s="134"/>
      <c r="TO49" s="134"/>
      <c r="TP49" s="134"/>
      <c r="TQ49" s="134"/>
      <c r="TR49" s="134"/>
      <c r="TS49" s="134"/>
      <c r="TT49" s="134"/>
      <c r="TU49" s="134"/>
      <c r="TV49" s="134"/>
      <c r="TW49" s="134"/>
      <c r="TX49" s="134"/>
      <c r="TY49" s="134"/>
      <c r="TZ49" s="134"/>
      <c r="UA49" s="134"/>
      <c r="UB49" s="134"/>
      <c r="UC49" s="134"/>
      <c r="UD49" s="134"/>
      <c r="UE49" s="134"/>
      <c r="UF49" s="134"/>
      <c r="UG49" s="134"/>
      <c r="UH49" s="134"/>
      <c r="UI49" s="134"/>
      <c r="UJ49" s="134"/>
      <c r="UK49" s="134"/>
      <c r="UL49" s="134"/>
      <c r="UM49" s="134"/>
      <c r="UN49" s="134"/>
      <c r="UO49" s="134"/>
      <c r="UP49" s="134"/>
      <c r="UQ49" s="134"/>
      <c r="UR49" s="134"/>
      <c r="US49" s="134"/>
      <c r="UT49" s="134"/>
      <c r="UU49" s="134"/>
      <c r="UV49" s="134"/>
      <c r="UW49" s="134"/>
      <c r="UX49" s="134"/>
      <c r="UY49" s="134"/>
      <c r="UZ49" s="134"/>
      <c r="VA49" s="134"/>
      <c r="VB49" s="134"/>
      <c r="VC49" s="134"/>
      <c r="VD49" s="134"/>
      <c r="VE49" s="134"/>
      <c r="VF49" s="134"/>
      <c r="VG49" s="134"/>
      <c r="VH49" s="134"/>
      <c r="VI49" s="134"/>
      <c r="VJ49" s="134"/>
      <c r="VK49" s="134"/>
      <c r="VL49" s="134"/>
      <c r="VM49" s="134"/>
      <c r="VN49" s="134"/>
      <c r="VO49" s="134"/>
      <c r="VP49" s="134"/>
      <c r="VQ49" s="134"/>
      <c r="VR49" s="134"/>
      <c r="VS49" s="134"/>
      <c r="VT49" s="134"/>
      <c r="VU49" s="134"/>
      <c r="VV49" s="134"/>
      <c r="VW49" s="134"/>
      <c r="VX49" s="134"/>
      <c r="VY49" s="134"/>
      <c r="VZ49" s="134"/>
      <c r="WA49" s="134"/>
      <c r="WB49" s="134"/>
      <c r="WC49" s="134"/>
      <c r="WD49" s="134"/>
      <c r="WE49" s="134"/>
      <c r="WF49" s="134"/>
      <c r="WG49" s="134"/>
      <c r="WH49" s="134"/>
      <c r="WI49" s="134"/>
      <c r="WJ49" s="134"/>
      <c r="WK49" s="134"/>
      <c r="WL49" s="134"/>
      <c r="WM49" s="134"/>
      <c r="WN49" s="134"/>
      <c r="WO49" s="134"/>
      <c r="WP49" s="134"/>
      <c r="WQ49" s="134"/>
      <c r="WR49" s="134"/>
      <c r="WS49" s="134"/>
      <c r="WT49" s="134"/>
      <c r="WU49" s="134"/>
      <c r="WV49" s="134"/>
      <c r="WW49" s="134"/>
      <c r="WX49" s="134"/>
      <c r="WY49" s="134"/>
      <c r="WZ49" s="134"/>
      <c r="XA49" s="134"/>
      <c r="XB49" s="134"/>
      <c r="XC49" s="134"/>
      <c r="XD49" s="134"/>
      <c r="XE49" s="134"/>
      <c r="XF49" s="134"/>
      <c r="XG49" s="134"/>
      <c r="XH49" s="134"/>
      <c r="XI49" s="134"/>
      <c r="XJ49" s="134"/>
      <c r="XK49" s="134"/>
      <c r="XL49" s="134"/>
      <c r="XM49" s="134"/>
      <c r="XN49" s="134"/>
      <c r="XO49" s="134"/>
      <c r="XP49" s="134"/>
      <c r="XQ49" s="134"/>
      <c r="XR49" s="134"/>
      <c r="XS49" s="134"/>
      <c r="XT49" s="134"/>
      <c r="XU49" s="134"/>
      <c r="XV49" s="134"/>
      <c r="XW49" s="134"/>
      <c r="XX49" s="134"/>
      <c r="XY49" s="134"/>
      <c r="XZ49" s="134"/>
      <c r="YA49" s="134"/>
      <c r="YB49" s="134"/>
      <c r="YC49" s="134"/>
      <c r="YD49" s="134"/>
      <c r="YE49" s="134"/>
      <c r="YF49" s="134"/>
      <c r="YG49" s="134"/>
      <c r="YH49" s="134"/>
      <c r="YI49" s="134"/>
      <c r="YJ49" s="134"/>
      <c r="YK49" s="134"/>
      <c r="YL49" s="134"/>
      <c r="YM49" s="134"/>
      <c r="YN49" s="134"/>
      <c r="YO49" s="134"/>
      <c r="YP49" s="134"/>
      <c r="YQ49" s="134"/>
      <c r="YR49" s="134"/>
      <c r="YS49" s="134"/>
      <c r="YT49" s="134"/>
      <c r="YU49" s="134"/>
      <c r="YV49" s="134"/>
      <c r="YW49" s="134"/>
      <c r="YX49" s="134"/>
      <c r="YY49" s="134"/>
      <c r="YZ49" s="134"/>
      <c r="ZA49" s="134"/>
      <c r="ZB49" s="134"/>
      <c r="ZC49" s="134"/>
      <c r="ZD49" s="134"/>
      <c r="ZE49" s="134"/>
      <c r="ZF49" s="134"/>
      <c r="ZG49" s="134"/>
      <c r="ZH49" s="134"/>
      <c r="ZI49" s="134"/>
      <c r="ZJ49" s="134"/>
      <c r="ZK49" s="134"/>
      <c r="ZL49" s="134"/>
      <c r="ZM49" s="134"/>
      <c r="ZN49" s="134"/>
      <c r="ZO49" s="134"/>
      <c r="ZP49" s="134"/>
      <c r="ZQ49" s="134"/>
      <c r="ZR49" s="134"/>
      <c r="ZS49" s="134"/>
      <c r="ZT49" s="134"/>
      <c r="ZU49" s="134"/>
      <c r="ZV49" s="134"/>
      <c r="ZW49" s="134"/>
      <c r="ZX49" s="134"/>
      <c r="ZY49" s="134"/>
      <c r="ZZ49" s="134"/>
      <c r="AAA49" s="134"/>
      <c r="AAB49" s="134"/>
      <c r="AAC49" s="134"/>
      <c r="AAD49" s="134"/>
      <c r="AAE49" s="134"/>
      <c r="AAF49" s="134"/>
      <c r="AAG49" s="134"/>
      <c r="AAH49" s="134"/>
      <c r="AAI49" s="134"/>
      <c r="AAJ49" s="134"/>
      <c r="AAK49" s="134"/>
      <c r="AAL49" s="134"/>
      <c r="AAM49" s="134"/>
      <c r="AAN49" s="134"/>
      <c r="AAO49" s="134"/>
      <c r="AAP49" s="134"/>
      <c r="AAQ49" s="134"/>
      <c r="AAR49" s="134"/>
      <c r="AAS49" s="134"/>
      <c r="AAT49" s="134"/>
      <c r="AAU49" s="134"/>
      <c r="AAV49" s="134"/>
      <c r="AAW49" s="134"/>
      <c r="AAX49" s="134"/>
      <c r="AAY49" s="134"/>
      <c r="AAZ49" s="134"/>
      <c r="ABA49" s="134"/>
      <c r="ABB49" s="134"/>
      <c r="ABC49" s="134"/>
      <c r="ABD49" s="134"/>
      <c r="ABE49" s="134"/>
      <c r="ABF49" s="134"/>
      <c r="ABG49" s="134"/>
      <c r="ABH49" s="134"/>
      <c r="ABI49" s="134"/>
      <c r="ABJ49" s="134"/>
      <c r="ABK49" s="134"/>
      <c r="ABL49" s="134"/>
      <c r="ABM49" s="134"/>
      <c r="ABN49" s="134"/>
      <c r="ABO49" s="134"/>
      <c r="ABP49" s="134"/>
      <c r="ABQ49" s="134"/>
      <c r="ABR49" s="134"/>
      <c r="ABS49" s="134"/>
      <c r="ABT49" s="134"/>
      <c r="ABU49" s="134"/>
      <c r="ABV49" s="134"/>
      <c r="ABW49" s="134"/>
      <c r="ABX49" s="134"/>
      <c r="ABY49" s="134"/>
      <c r="ABZ49" s="134"/>
      <c r="ACA49" s="134"/>
      <c r="ACB49" s="134"/>
      <c r="ACC49" s="134"/>
      <c r="ACD49" s="134"/>
      <c r="ACE49" s="134"/>
      <c r="ACF49" s="134"/>
      <c r="ACG49" s="134"/>
      <c r="ACH49" s="134"/>
      <c r="ACI49" s="134"/>
      <c r="ACJ49" s="134"/>
      <c r="ACK49" s="134"/>
      <c r="ACL49" s="134"/>
      <c r="ACM49" s="134"/>
      <c r="ACN49" s="134"/>
      <c r="ACO49" s="134"/>
      <c r="ACP49" s="134"/>
      <c r="ACQ49" s="134"/>
      <c r="ACR49" s="134"/>
      <c r="ACS49" s="134"/>
      <c r="ACT49" s="134"/>
      <c r="ACU49" s="134"/>
      <c r="ACV49" s="134"/>
      <c r="ACW49" s="134"/>
      <c r="ACX49" s="134"/>
      <c r="ACY49" s="134"/>
      <c r="ACZ49" s="134"/>
      <c r="ADA49" s="134"/>
      <c r="ADB49" s="134"/>
      <c r="ADC49" s="134"/>
      <c r="ADD49" s="134"/>
      <c r="ADE49" s="134"/>
      <c r="ADF49" s="134"/>
      <c r="ADG49" s="134"/>
      <c r="ADH49" s="134"/>
      <c r="ADI49" s="134"/>
      <c r="ADJ49" s="134"/>
      <c r="ADK49" s="134"/>
      <c r="ADL49" s="134"/>
      <c r="ADM49" s="134"/>
      <c r="ADN49" s="134"/>
      <c r="ADO49" s="134"/>
      <c r="ADP49" s="134"/>
      <c r="ADQ49" s="134"/>
      <c r="ADR49" s="134"/>
      <c r="ADS49" s="134"/>
      <c r="ADT49" s="134"/>
      <c r="ADU49" s="134"/>
      <c r="ADV49" s="134"/>
      <c r="ADW49" s="134"/>
      <c r="ADX49" s="134"/>
      <c r="ADY49" s="134"/>
      <c r="ADZ49" s="134"/>
      <c r="AEA49" s="134"/>
      <c r="AEB49" s="134"/>
      <c r="AEC49" s="134"/>
      <c r="AED49" s="134"/>
      <c r="AEE49" s="134"/>
      <c r="AEF49" s="134"/>
      <c r="AEG49" s="134"/>
      <c r="AEH49" s="134"/>
      <c r="AEI49" s="134"/>
      <c r="AEJ49" s="134"/>
      <c r="AEK49" s="134"/>
      <c r="AEL49" s="134"/>
      <c r="AEM49" s="134"/>
      <c r="AEN49" s="134"/>
      <c r="AEO49" s="134"/>
      <c r="AEP49" s="134"/>
      <c r="AEQ49" s="134"/>
      <c r="AER49" s="134"/>
      <c r="AES49" s="134"/>
      <c r="AET49" s="134"/>
      <c r="AEU49" s="134"/>
      <c r="AEV49" s="134"/>
      <c r="AEW49" s="134"/>
      <c r="AEX49" s="134"/>
      <c r="AEY49" s="134"/>
      <c r="AEZ49" s="134"/>
      <c r="AFA49" s="134"/>
      <c r="AFB49" s="134"/>
      <c r="AFC49" s="134"/>
      <c r="AFD49" s="134"/>
      <c r="AFE49" s="134"/>
      <c r="AFF49" s="134"/>
      <c r="AFG49" s="134"/>
      <c r="AFH49" s="134"/>
      <c r="AFI49" s="134"/>
      <c r="AFJ49" s="134"/>
      <c r="AFK49" s="134"/>
      <c r="AFL49" s="134"/>
      <c r="AFM49" s="134"/>
      <c r="AFN49" s="134"/>
      <c r="AFO49" s="134"/>
      <c r="AFP49" s="134"/>
      <c r="AFQ49" s="134"/>
      <c r="AFR49" s="134"/>
      <c r="AFS49" s="134"/>
      <c r="AFT49" s="134"/>
      <c r="AFU49" s="134"/>
      <c r="AFV49" s="134"/>
      <c r="AFW49" s="134"/>
      <c r="AFX49" s="134"/>
      <c r="AFY49" s="134"/>
      <c r="AFZ49" s="134"/>
      <c r="AGA49" s="134"/>
      <c r="AGB49" s="134"/>
      <c r="AGC49" s="134"/>
      <c r="AGD49" s="134"/>
      <c r="AGE49" s="134"/>
      <c r="AGF49" s="134"/>
      <c r="AGG49" s="134"/>
      <c r="AGH49" s="134"/>
      <c r="AGI49" s="134"/>
      <c r="AGJ49" s="134"/>
      <c r="AGK49" s="134"/>
      <c r="AGL49" s="134"/>
      <c r="AGM49" s="134"/>
      <c r="AGN49" s="134"/>
      <c r="AGO49" s="134"/>
      <c r="AGP49" s="134"/>
      <c r="AGQ49" s="134"/>
      <c r="AGR49" s="134"/>
      <c r="AGS49" s="134"/>
      <c r="AGT49" s="134"/>
      <c r="AGU49" s="134"/>
      <c r="AGV49" s="134"/>
      <c r="AGW49" s="134"/>
      <c r="AGX49" s="134"/>
      <c r="AGY49" s="134"/>
      <c r="AGZ49" s="134"/>
      <c r="AHA49" s="134"/>
      <c r="AHB49" s="134"/>
      <c r="AHC49" s="134"/>
      <c r="AHD49" s="134"/>
      <c r="AHE49" s="134"/>
      <c r="AHF49" s="134"/>
      <c r="AHG49" s="134"/>
      <c r="AHH49" s="134"/>
      <c r="AHI49" s="134"/>
      <c r="AHJ49" s="134"/>
      <c r="AHK49" s="134"/>
      <c r="AHL49" s="134"/>
      <c r="AHM49" s="134"/>
      <c r="AHN49" s="134"/>
      <c r="AHO49" s="134"/>
      <c r="AHP49" s="134"/>
      <c r="AHQ49" s="134"/>
      <c r="AHR49" s="134"/>
      <c r="AHS49" s="134"/>
      <c r="AHT49" s="134"/>
      <c r="AHU49" s="134"/>
      <c r="AHV49" s="134"/>
      <c r="AHW49" s="134"/>
      <c r="AHX49" s="134"/>
      <c r="AHY49" s="134"/>
      <c r="AHZ49" s="134"/>
      <c r="AIA49" s="134"/>
      <c r="AIB49" s="134"/>
      <c r="AIC49" s="134"/>
      <c r="AID49" s="134"/>
      <c r="AIE49" s="134"/>
      <c r="AIF49" s="134"/>
      <c r="AIG49" s="134"/>
      <c r="AIH49" s="134"/>
      <c r="AII49" s="134"/>
      <c r="AIJ49" s="134"/>
      <c r="AIK49" s="134"/>
      <c r="AIL49" s="134"/>
      <c r="AIM49" s="134"/>
      <c r="AIN49" s="134"/>
      <c r="AIO49" s="134"/>
      <c r="AIP49" s="134"/>
      <c r="AIQ49" s="134"/>
      <c r="AIR49" s="134"/>
      <c r="AIS49" s="134"/>
      <c r="AIT49" s="134"/>
      <c r="AIU49" s="134"/>
      <c r="AIV49" s="134"/>
      <c r="AIW49" s="134"/>
      <c r="AIX49" s="134"/>
      <c r="AIY49" s="134"/>
      <c r="AIZ49" s="134"/>
      <c r="AJA49" s="134"/>
      <c r="AJB49" s="134"/>
      <c r="AJC49" s="134"/>
      <c r="AJD49" s="134"/>
      <c r="AJE49" s="134"/>
      <c r="AJF49" s="134"/>
      <c r="AJG49" s="134"/>
      <c r="AJH49" s="134"/>
      <c r="AJI49" s="134"/>
      <c r="AJJ49" s="134"/>
      <c r="AJK49" s="134"/>
      <c r="AJL49" s="134"/>
      <c r="AJM49" s="134"/>
      <c r="AJN49" s="134"/>
      <c r="AJO49" s="134"/>
      <c r="AJP49" s="134"/>
      <c r="AJQ49" s="134"/>
      <c r="AJR49" s="134"/>
      <c r="AJS49" s="134"/>
      <c r="AJT49" s="134"/>
      <c r="AJU49" s="134"/>
      <c r="AJV49" s="134"/>
      <c r="AJW49" s="134"/>
      <c r="AJX49" s="134"/>
      <c r="AJY49" s="134"/>
      <c r="AJZ49" s="134"/>
      <c r="AKA49" s="134"/>
      <c r="AKB49" s="134"/>
      <c r="AKC49" s="134"/>
      <c r="AKD49" s="134"/>
      <c r="AKE49" s="134"/>
      <c r="AKF49" s="134"/>
      <c r="AKG49" s="134"/>
      <c r="AKH49" s="134"/>
      <c r="AKI49" s="134"/>
      <c r="AKJ49" s="134"/>
      <c r="AKK49" s="134"/>
      <c r="AKL49" s="134"/>
      <c r="AKM49" s="134"/>
      <c r="AKN49" s="134"/>
      <c r="AKO49" s="134"/>
      <c r="AKP49" s="134"/>
      <c r="AKQ49" s="134"/>
      <c r="AKR49" s="134"/>
      <c r="AKS49" s="134"/>
      <c r="AKT49" s="134"/>
      <c r="AKU49" s="134"/>
      <c r="AKV49" s="134"/>
      <c r="AKW49" s="134"/>
      <c r="AKX49" s="134"/>
      <c r="AKY49" s="134"/>
      <c r="AKZ49" s="134"/>
      <c r="ALA49" s="134"/>
      <c r="ALB49" s="134"/>
      <c r="ALC49" s="134"/>
      <c r="ALD49" s="134"/>
      <c r="ALE49" s="134"/>
      <c r="ALF49" s="134"/>
      <c r="ALG49" s="134"/>
      <c r="ALH49" s="134"/>
      <c r="ALI49" s="134"/>
      <c r="ALJ49" s="134"/>
      <c r="ALK49" s="134"/>
      <c r="ALL49" s="134"/>
      <c r="ALM49" s="134"/>
      <c r="ALN49" s="134"/>
      <c r="ALO49" s="134"/>
      <c r="ALP49" s="134"/>
      <c r="ALQ49" s="134"/>
      <c r="ALR49" s="134"/>
      <c r="ALS49" s="134"/>
      <c r="ALT49" s="134"/>
      <c r="ALU49" s="134"/>
      <c r="ALV49" s="134"/>
      <c r="ALW49" s="134"/>
      <c r="ALX49" s="134"/>
      <c r="ALY49" s="134"/>
      <c r="ALZ49" s="134"/>
      <c r="AMA49" s="134"/>
      <c r="AMB49" s="134"/>
      <c r="AMC49" s="134"/>
      <c r="AMD49" s="134"/>
      <c r="AME49" s="134"/>
      <c r="AMF49" s="134"/>
      <c r="AMG49" s="134"/>
      <c r="AMH49" s="134"/>
      <c r="AMI49" s="134"/>
      <c r="AMJ49" s="134"/>
      <c r="AMK49" s="134"/>
      <c r="AML49" s="134"/>
      <c r="AMM49" s="134"/>
      <c r="AMN49" s="134"/>
      <c r="AMO49" s="134"/>
      <c r="AMP49" s="134"/>
      <c r="AMQ49" s="134"/>
      <c r="AMR49" s="134"/>
      <c r="AMS49" s="134"/>
      <c r="AMT49" s="134"/>
      <c r="AMU49" s="134"/>
      <c r="AMV49" s="134"/>
      <c r="AMW49" s="134"/>
      <c r="AMX49" s="134"/>
      <c r="AMY49" s="134"/>
      <c r="AMZ49" s="134"/>
      <c r="ANA49" s="134"/>
      <c r="ANB49" s="134"/>
      <c r="ANC49" s="134"/>
      <c r="AND49" s="134"/>
      <c r="ANE49" s="134"/>
      <c r="ANF49" s="134"/>
      <c r="ANG49" s="134"/>
      <c r="ANH49" s="134"/>
      <c r="ANI49" s="134"/>
      <c r="ANJ49" s="134"/>
      <c r="ANK49" s="134"/>
      <c r="ANL49" s="134"/>
      <c r="ANM49" s="134"/>
      <c r="ANN49" s="134"/>
      <c r="ANO49" s="134"/>
      <c r="ANP49" s="134"/>
      <c r="ANQ49" s="134"/>
      <c r="ANR49" s="134"/>
      <c r="ANS49" s="134"/>
      <c r="ANT49" s="134"/>
      <c r="ANU49" s="134"/>
      <c r="ANV49" s="134"/>
      <c r="ANW49" s="134"/>
      <c r="ANX49" s="134"/>
      <c r="ANY49" s="134"/>
      <c r="ANZ49" s="134"/>
      <c r="AOA49" s="134"/>
      <c r="AOB49" s="134"/>
      <c r="AOC49" s="134"/>
      <c r="AOD49" s="134"/>
      <c r="AOE49" s="134"/>
      <c r="AOF49" s="134"/>
      <c r="AOG49" s="134"/>
      <c r="AOH49" s="134"/>
      <c r="AOI49" s="134"/>
      <c r="AOJ49" s="134"/>
      <c r="AOK49" s="134"/>
      <c r="AOL49" s="134"/>
      <c r="AOM49" s="134"/>
      <c r="AON49" s="134"/>
      <c r="AOO49" s="134"/>
      <c r="AOP49" s="134"/>
      <c r="AOQ49" s="134"/>
      <c r="AOR49" s="134"/>
      <c r="AOS49" s="134"/>
      <c r="AOT49" s="134"/>
      <c r="AOU49" s="134"/>
      <c r="AOV49" s="134"/>
      <c r="AOW49" s="134"/>
      <c r="AOX49" s="134"/>
      <c r="AOY49" s="134"/>
      <c r="AOZ49" s="134"/>
      <c r="APA49" s="134"/>
      <c r="APB49" s="134"/>
      <c r="APC49" s="134"/>
      <c r="APD49" s="134"/>
      <c r="APE49" s="134"/>
      <c r="APF49" s="134"/>
      <c r="APG49" s="134"/>
      <c r="APH49" s="134"/>
      <c r="API49" s="134"/>
      <c r="APJ49" s="134"/>
      <c r="APK49" s="134"/>
      <c r="APL49" s="134"/>
      <c r="APM49" s="134"/>
      <c r="APN49" s="134"/>
      <c r="APO49" s="134"/>
      <c r="APP49" s="134"/>
      <c r="APQ49" s="134"/>
      <c r="APR49" s="134"/>
      <c r="APS49" s="134"/>
      <c r="APT49" s="134"/>
      <c r="APU49" s="134"/>
      <c r="APV49" s="134"/>
      <c r="APW49" s="134"/>
      <c r="APX49" s="134"/>
      <c r="APY49" s="134"/>
      <c r="APZ49" s="134"/>
      <c r="AQA49" s="134"/>
      <c r="AQB49" s="134"/>
      <c r="AQC49" s="134"/>
      <c r="AQD49" s="134"/>
      <c r="AQE49" s="134"/>
      <c r="AQF49" s="134"/>
      <c r="AQG49" s="134"/>
      <c r="AQH49" s="134"/>
      <c r="AQI49" s="134"/>
      <c r="AQJ49" s="134"/>
      <c r="AQK49" s="134"/>
      <c r="AQL49" s="134"/>
      <c r="AQM49" s="134"/>
      <c r="AQN49" s="134"/>
      <c r="AQO49" s="134"/>
      <c r="AQP49" s="134"/>
      <c r="AQQ49" s="134"/>
      <c r="AQR49" s="134"/>
      <c r="AQS49" s="134"/>
      <c r="AQT49" s="134"/>
      <c r="AQU49" s="134"/>
      <c r="AQV49" s="134"/>
      <c r="AQW49" s="134"/>
      <c r="AQX49" s="134"/>
      <c r="AQY49" s="134"/>
      <c r="AQZ49" s="134"/>
      <c r="ARA49" s="134"/>
      <c r="ARB49" s="134"/>
      <c r="ARC49" s="134"/>
      <c r="ARD49" s="134"/>
      <c r="ARE49" s="134"/>
      <c r="ARF49" s="134"/>
      <c r="ARG49" s="134"/>
      <c r="ARH49" s="134"/>
      <c r="ARI49" s="134"/>
      <c r="ARJ49" s="134"/>
      <c r="ARK49" s="134"/>
      <c r="ARL49" s="134"/>
      <c r="ARM49" s="134"/>
      <c r="ARN49" s="134"/>
      <c r="ARO49" s="134"/>
      <c r="ARP49" s="134"/>
      <c r="ARQ49" s="134"/>
      <c r="ARR49" s="134"/>
      <c r="ARS49" s="134"/>
      <c r="ART49" s="134"/>
      <c r="ARU49" s="134"/>
      <c r="ARV49" s="134"/>
      <c r="ARW49" s="134"/>
      <c r="ARX49" s="134"/>
      <c r="ARY49" s="134"/>
      <c r="ARZ49" s="134"/>
      <c r="ASA49" s="134"/>
      <c r="ASB49" s="134"/>
      <c r="ASC49" s="134"/>
      <c r="ASD49" s="134"/>
      <c r="ASE49" s="134"/>
      <c r="ASF49" s="134"/>
      <c r="ASG49" s="134"/>
      <c r="ASH49" s="134"/>
      <c r="ASI49" s="134"/>
      <c r="ASJ49" s="134"/>
      <c r="ASK49" s="134"/>
      <c r="ASL49" s="134"/>
      <c r="ASM49" s="134"/>
      <c r="ASN49" s="134"/>
      <c r="ASO49" s="134"/>
      <c r="ASP49" s="134"/>
      <c r="ASQ49" s="134"/>
      <c r="ASR49" s="134"/>
      <c r="ASS49" s="134"/>
      <c r="AST49" s="134"/>
      <c r="ASU49" s="134"/>
      <c r="ASV49" s="134"/>
      <c r="ASW49" s="134"/>
      <c r="ASX49" s="134"/>
      <c r="ASY49" s="134"/>
      <c r="ASZ49" s="134"/>
      <c r="ATA49" s="134"/>
      <c r="ATB49" s="134"/>
      <c r="ATC49" s="134"/>
      <c r="ATD49" s="134"/>
      <c r="ATE49" s="134"/>
      <c r="ATF49" s="134"/>
      <c r="ATG49" s="134"/>
      <c r="ATH49" s="134"/>
      <c r="ATI49" s="134"/>
      <c r="ATJ49" s="134"/>
      <c r="ATK49" s="134"/>
      <c r="ATL49" s="134"/>
      <c r="ATM49" s="134"/>
      <c r="ATN49" s="134"/>
      <c r="ATO49" s="134"/>
      <c r="ATP49" s="134"/>
      <c r="ATQ49" s="134"/>
      <c r="ATR49" s="134"/>
      <c r="ATS49" s="134"/>
      <c r="ATT49" s="134"/>
      <c r="ATU49" s="134"/>
      <c r="ATV49" s="134"/>
      <c r="ATW49" s="134"/>
      <c r="ATX49" s="134"/>
      <c r="ATY49" s="134"/>
      <c r="ATZ49" s="134"/>
      <c r="AUA49" s="134"/>
      <c r="AUB49" s="134"/>
      <c r="AUC49" s="134"/>
      <c r="AUD49" s="134"/>
      <c r="AUE49" s="134"/>
      <c r="AUF49" s="134"/>
      <c r="AUG49" s="134"/>
      <c r="AUH49" s="134"/>
      <c r="AUI49" s="134"/>
      <c r="AUJ49" s="134"/>
      <c r="AUK49" s="134"/>
      <c r="AUL49" s="134"/>
      <c r="AUM49" s="134"/>
      <c r="AUN49" s="134"/>
      <c r="AUO49" s="134"/>
      <c r="AUP49" s="134"/>
      <c r="AUQ49" s="134"/>
      <c r="AUR49" s="134"/>
      <c r="AUS49" s="134"/>
      <c r="AUT49" s="134"/>
      <c r="AUU49" s="134"/>
      <c r="AUV49" s="134"/>
      <c r="AUW49" s="134"/>
      <c r="AUX49" s="134"/>
      <c r="AUY49" s="134"/>
      <c r="AUZ49" s="134"/>
      <c r="AVA49" s="134"/>
      <c r="AVB49" s="134"/>
      <c r="AVC49" s="134"/>
      <c r="AVD49" s="134"/>
      <c r="AVE49" s="134"/>
      <c r="AVF49" s="134"/>
      <c r="AVG49" s="134"/>
      <c r="AVH49" s="134"/>
      <c r="AVI49" s="134"/>
      <c r="AVJ49" s="134"/>
      <c r="AVK49" s="134"/>
      <c r="AVL49" s="134"/>
      <c r="AVM49" s="134"/>
      <c r="AVN49" s="134"/>
      <c r="AVO49" s="134"/>
      <c r="AVP49" s="134"/>
      <c r="AVQ49" s="134"/>
      <c r="AVR49" s="134"/>
      <c r="AVS49" s="134"/>
      <c r="AVT49" s="134"/>
      <c r="AVU49" s="134"/>
      <c r="AVV49" s="134"/>
      <c r="AVW49" s="134"/>
      <c r="AVX49" s="134"/>
      <c r="AVY49" s="134"/>
      <c r="AVZ49" s="134"/>
      <c r="AWA49" s="134"/>
      <c r="AWB49" s="134"/>
      <c r="AWC49" s="134"/>
      <c r="AWD49" s="134"/>
      <c r="AWE49" s="134"/>
      <c r="AWF49" s="134"/>
      <c r="AWG49" s="134"/>
      <c r="AWH49" s="134"/>
      <c r="AWI49" s="134"/>
      <c r="AWJ49" s="134"/>
      <c r="AWK49" s="134"/>
      <c r="AWL49" s="134"/>
      <c r="AWM49" s="134"/>
      <c r="AWN49" s="134"/>
      <c r="AWO49" s="134"/>
      <c r="AWP49" s="134"/>
      <c r="AWQ49" s="134"/>
      <c r="AWR49" s="134"/>
      <c r="AWS49" s="134"/>
      <c r="AWT49" s="134"/>
      <c r="AWU49" s="134"/>
      <c r="AWV49" s="134"/>
      <c r="AWW49" s="134"/>
      <c r="AWX49" s="134"/>
      <c r="AWY49" s="134"/>
      <c r="AWZ49" s="134"/>
      <c r="AXA49" s="134"/>
      <c r="AXB49" s="134"/>
      <c r="AXC49" s="134"/>
      <c r="AXD49" s="134"/>
      <c r="AXE49" s="134"/>
      <c r="AXF49" s="134"/>
      <c r="AXG49" s="134"/>
      <c r="AXH49" s="134"/>
      <c r="AXI49" s="134"/>
      <c r="AXJ49" s="134"/>
      <c r="AXK49" s="134"/>
      <c r="AXL49" s="134"/>
      <c r="AXM49" s="134"/>
      <c r="AXN49" s="134"/>
      <c r="AXO49" s="134"/>
      <c r="AXP49" s="134"/>
      <c r="AXQ49" s="134"/>
      <c r="AXR49" s="134"/>
      <c r="AXS49" s="134"/>
      <c r="AXT49" s="134"/>
      <c r="AXU49" s="134"/>
      <c r="AXV49" s="134"/>
      <c r="AXW49" s="134"/>
      <c r="AXX49" s="134"/>
      <c r="AXY49" s="134"/>
      <c r="AXZ49" s="134"/>
      <c r="AYA49" s="134"/>
      <c r="AYB49" s="134"/>
      <c r="AYC49" s="134"/>
      <c r="AYD49" s="134"/>
      <c r="AYE49" s="134"/>
      <c r="AYF49" s="134"/>
      <c r="AYG49" s="134"/>
      <c r="AYH49" s="134"/>
      <c r="AYI49" s="134"/>
      <c r="AYJ49" s="134"/>
      <c r="AYK49" s="134"/>
      <c r="AYL49" s="134"/>
      <c r="AYM49" s="134"/>
      <c r="AYN49" s="134"/>
      <c r="AYO49" s="134"/>
      <c r="AYP49" s="134"/>
      <c r="AYQ49" s="134"/>
      <c r="AYR49" s="134"/>
      <c r="AYS49" s="134"/>
      <c r="AYT49" s="134"/>
      <c r="AYU49" s="134"/>
      <c r="AYV49" s="134"/>
      <c r="AYW49" s="134"/>
      <c r="AYX49" s="134"/>
      <c r="AYY49" s="134"/>
      <c r="AYZ49" s="134"/>
      <c r="AZA49" s="134"/>
      <c r="AZB49" s="134"/>
      <c r="AZC49" s="134"/>
      <c r="AZD49" s="134"/>
      <c r="AZE49" s="134"/>
      <c r="AZF49" s="134"/>
      <c r="AZG49" s="134"/>
      <c r="AZH49" s="134"/>
      <c r="AZI49" s="134"/>
      <c r="AZJ49" s="134"/>
      <c r="AZK49" s="134"/>
      <c r="AZL49" s="134"/>
      <c r="AZM49" s="134"/>
      <c r="AZN49" s="134"/>
      <c r="AZO49" s="134"/>
      <c r="AZP49" s="134"/>
      <c r="AZQ49" s="134"/>
      <c r="AZR49" s="134"/>
      <c r="AZS49" s="134"/>
      <c r="AZT49" s="134"/>
      <c r="AZU49" s="134"/>
      <c r="AZV49" s="134"/>
      <c r="AZW49" s="134"/>
      <c r="AZX49" s="134"/>
      <c r="AZY49" s="134"/>
      <c r="AZZ49" s="134"/>
      <c r="BAA49" s="134"/>
      <c r="BAB49" s="134"/>
      <c r="BAC49" s="134"/>
      <c r="BAD49" s="134"/>
      <c r="BAE49" s="134"/>
      <c r="BAF49" s="134"/>
      <c r="BAG49" s="134"/>
      <c r="BAH49" s="134"/>
      <c r="BAI49" s="134"/>
      <c r="BAJ49" s="134"/>
      <c r="BAK49" s="134"/>
      <c r="BAL49" s="134"/>
      <c r="BAM49" s="134"/>
      <c r="BAN49" s="134"/>
      <c r="BAO49" s="134"/>
      <c r="BAP49" s="134"/>
      <c r="BAQ49" s="134"/>
      <c r="BAR49" s="134"/>
      <c r="BAS49" s="134"/>
      <c r="BAT49" s="134"/>
      <c r="BAU49" s="134"/>
      <c r="BAV49" s="134"/>
      <c r="BAW49" s="134"/>
      <c r="BAX49" s="134"/>
      <c r="BAY49" s="134"/>
      <c r="BAZ49" s="134"/>
      <c r="BBA49" s="134"/>
      <c r="BBB49" s="134"/>
      <c r="BBC49" s="134"/>
      <c r="BBD49" s="134"/>
      <c r="BBE49" s="134"/>
      <c r="BBF49" s="134"/>
      <c r="BBG49" s="134"/>
      <c r="BBH49" s="134"/>
      <c r="BBI49" s="134"/>
      <c r="BBJ49" s="134"/>
      <c r="BBK49" s="134"/>
      <c r="BBL49" s="134"/>
      <c r="BBM49" s="134"/>
      <c r="BBN49" s="134"/>
      <c r="BBO49" s="134"/>
      <c r="BBP49" s="134"/>
      <c r="BBQ49" s="134"/>
      <c r="BBR49" s="134"/>
      <c r="BBS49" s="134"/>
      <c r="BBT49" s="134"/>
      <c r="BBU49" s="134"/>
      <c r="BBV49" s="134"/>
      <c r="BBW49" s="134"/>
      <c r="BBX49" s="134"/>
      <c r="BBY49" s="134"/>
      <c r="BBZ49" s="134"/>
      <c r="BCA49" s="134"/>
      <c r="BCB49" s="134"/>
      <c r="BCC49" s="134"/>
      <c r="BCD49" s="134"/>
      <c r="BCE49" s="134"/>
      <c r="BCF49" s="134"/>
      <c r="BCG49" s="134"/>
      <c r="BCH49" s="134"/>
      <c r="BCI49" s="134"/>
      <c r="BCJ49" s="134"/>
      <c r="BCK49" s="134"/>
      <c r="BCL49" s="134"/>
      <c r="BCM49" s="134"/>
      <c r="BCN49" s="134"/>
      <c r="BCO49" s="134"/>
      <c r="BCP49" s="134"/>
      <c r="BCQ49" s="134"/>
      <c r="BCR49" s="134"/>
      <c r="BCS49" s="134"/>
      <c r="BCT49" s="134"/>
      <c r="BCU49" s="134"/>
      <c r="BCV49" s="134"/>
      <c r="BCW49" s="134"/>
      <c r="BCX49" s="134"/>
      <c r="BCY49" s="134"/>
      <c r="BCZ49" s="134"/>
      <c r="BDA49" s="134"/>
      <c r="BDB49" s="134"/>
      <c r="BDC49" s="134"/>
      <c r="BDD49" s="134"/>
      <c r="BDE49" s="134"/>
      <c r="BDF49" s="134"/>
      <c r="BDG49" s="134"/>
      <c r="BDH49" s="134"/>
      <c r="BDI49" s="134"/>
      <c r="BDJ49" s="134"/>
      <c r="BDK49" s="134"/>
      <c r="BDL49" s="134"/>
      <c r="BDM49" s="134"/>
      <c r="BDN49" s="134"/>
      <c r="BDO49" s="134"/>
      <c r="BDP49" s="134"/>
      <c r="BDQ49" s="134"/>
      <c r="BDR49" s="134"/>
      <c r="BDS49" s="134"/>
      <c r="BDT49" s="134"/>
      <c r="BDU49" s="134"/>
      <c r="BDV49" s="134"/>
      <c r="BDW49" s="134"/>
      <c r="BDX49" s="134"/>
      <c r="BDY49" s="134"/>
      <c r="BDZ49" s="134"/>
      <c r="BEA49" s="134"/>
      <c r="BEB49" s="134"/>
      <c r="BEC49" s="134"/>
      <c r="BED49" s="134"/>
      <c r="BEE49" s="134"/>
      <c r="BEF49" s="134"/>
      <c r="BEG49" s="134"/>
      <c r="BEH49" s="134"/>
      <c r="BEI49" s="134"/>
      <c r="BEJ49" s="134"/>
      <c r="BEK49" s="134"/>
      <c r="BEL49" s="134"/>
      <c r="BEM49" s="134"/>
      <c r="BEN49" s="134"/>
      <c r="BEO49" s="134"/>
      <c r="BEP49" s="134"/>
      <c r="BEQ49" s="134"/>
      <c r="BER49" s="134"/>
      <c r="BES49" s="134"/>
      <c r="BET49" s="134"/>
      <c r="BEU49" s="134"/>
      <c r="BEV49" s="134"/>
      <c r="BEW49" s="134"/>
      <c r="BEX49" s="134"/>
      <c r="BEY49" s="134"/>
      <c r="BEZ49" s="134"/>
      <c r="BFA49" s="134"/>
      <c r="BFB49" s="134"/>
      <c r="BFC49" s="134"/>
      <c r="BFD49" s="134"/>
      <c r="BFE49" s="134"/>
      <c r="BFF49" s="134"/>
      <c r="BFG49" s="134"/>
      <c r="BFH49" s="134"/>
      <c r="BFI49" s="134"/>
      <c r="BFJ49" s="134"/>
      <c r="BFK49" s="134"/>
      <c r="BFL49" s="134"/>
      <c r="BFM49" s="134"/>
      <c r="BFN49" s="134"/>
      <c r="BFO49" s="134"/>
      <c r="BFP49" s="134"/>
      <c r="BFQ49" s="134"/>
      <c r="BFR49" s="134"/>
      <c r="BFS49" s="134"/>
      <c r="BFT49" s="134"/>
      <c r="BFU49" s="134"/>
      <c r="BFV49" s="134"/>
      <c r="BFW49" s="134"/>
      <c r="BFX49" s="134"/>
      <c r="BFY49" s="134"/>
      <c r="BFZ49" s="134"/>
      <c r="BGA49" s="134"/>
      <c r="BGB49" s="134"/>
      <c r="BGC49" s="134"/>
      <c r="BGD49" s="134"/>
      <c r="BGE49" s="134"/>
      <c r="BGF49" s="134"/>
      <c r="BGG49" s="134"/>
      <c r="BGH49" s="134"/>
      <c r="BGI49" s="134"/>
      <c r="BGJ49" s="134"/>
      <c r="BGK49" s="134"/>
      <c r="BGL49" s="134"/>
      <c r="BGM49" s="134"/>
      <c r="BGN49" s="134"/>
      <c r="BGO49" s="134"/>
      <c r="BGP49" s="134"/>
      <c r="BGQ49" s="134"/>
      <c r="BGR49" s="134"/>
      <c r="BGS49" s="134"/>
      <c r="BGT49" s="134"/>
      <c r="BGU49" s="134"/>
      <c r="BGV49" s="134"/>
      <c r="BGW49" s="134"/>
      <c r="BGX49" s="134"/>
      <c r="BGY49" s="134"/>
      <c r="BGZ49" s="134"/>
      <c r="BHA49" s="134"/>
      <c r="BHB49" s="134"/>
      <c r="BHC49" s="134"/>
      <c r="BHD49" s="134"/>
      <c r="BHE49" s="134"/>
      <c r="BHF49" s="134"/>
      <c r="BHG49" s="134"/>
      <c r="BHH49" s="134"/>
      <c r="BHI49" s="134"/>
      <c r="BHJ49" s="134"/>
      <c r="BHK49" s="134"/>
      <c r="BHL49" s="134"/>
      <c r="BHM49" s="134"/>
      <c r="BHN49" s="134"/>
      <c r="BHO49" s="134"/>
      <c r="BHP49" s="134"/>
      <c r="BHQ49" s="134"/>
      <c r="BHR49" s="134"/>
      <c r="BHS49" s="134"/>
      <c r="BHT49" s="134"/>
      <c r="BHU49" s="134"/>
      <c r="BHV49" s="134"/>
      <c r="BHW49" s="134"/>
      <c r="BHX49" s="134"/>
      <c r="BHY49" s="134"/>
      <c r="BHZ49" s="134"/>
      <c r="BIA49" s="134"/>
      <c r="BIB49" s="134"/>
      <c r="BIC49" s="134"/>
      <c r="BID49" s="134"/>
      <c r="BIE49" s="134"/>
      <c r="BIF49" s="134"/>
      <c r="BIG49" s="134"/>
      <c r="BIH49" s="134"/>
      <c r="BII49" s="134"/>
      <c r="BIJ49" s="134"/>
      <c r="BIK49" s="134"/>
      <c r="BIL49" s="134"/>
      <c r="BIM49" s="134"/>
      <c r="BIN49" s="134"/>
      <c r="BIO49" s="134"/>
      <c r="BIP49" s="134"/>
      <c r="BIQ49" s="134"/>
      <c r="BIR49" s="134"/>
      <c r="BIS49" s="134"/>
      <c r="BIT49" s="134"/>
      <c r="BIU49" s="134"/>
      <c r="BIV49" s="134"/>
      <c r="BIW49" s="134"/>
      <c r="BIX49" s="134"/>
      <c r="BIY49" s="134"/>
      <c r="BIZ49" s="134"/>
      <c r="BJA49" s="134"/>
      <c r="BJB49" s="134"/>
      <c r="BJC49" s="134"/>
      <c r="BJD49" s="134"/>
      <c r="BJE49" s="134"/>
      <c r="BJF49" s="134"/>
      <c r="BJG49" s="134"/>
      <c r="BJH49" s="134"/>
      <c r="BJI49" s="134"/>
      <c r="BJJ49" s="134"/>
      <c r="BJK49" s="134"/>
      <c r="BJL49" s="134"/>
      <c r="BJM49" s="134"/>
      <c r="BJN49" s="134"/>
      <c r="BJO49" s="134"/>
      <c r="BJP49" s="134"/>
      <c r="BJQ49" s="134"/>
      <c r="BJR49" s="134"/>
      <c r="BJS49" s="134"/>
      <c r="BJT49" s="134"/>
      <c r="BJU49" s="134"/>
      <c r="BJV49" s="134"/>
      <c r="BJW49" s="134"/>
      <c r="BJX49" s="134"/>
      <c r="BJY49" s="134"/>
      <c r="BJZ49" s="134"/>
      <c r="BKA49" s="134"/>
      <c r="BKB49" s="134"/>
      <c r="BKC49" s="134"/>
      <c r="BKD49" s="134"/>
      <c r="BKE49" s="134"/>
      <c r="BKF49" s="134"/>
      <c r="BKG49" s="134"/>
      <c r="BKH49" s="134"/>
      <c r="BKI49" s="134"/>
      <c r="BKJ49" s="134"/>
      <c r="BKK49" s="134"/>
      <c r="BKL49" s="134"/>
      <c r="BKM49" s="134"/>
      <c r="BKN49" s="134"/>
      <c r="BKO49" s="134"/>
      <c r="BKP49" s="134"/>
      <c r="BKQ49" s="134"/>
      <c r="BKR49" s="134"/>
      <c r="BKS49" s="134"/>
      <c r="BKT49" s="134"/>
      <c r="BKU49" s="134"/>
      <c r="BKV49" s="134"/>
      <c r="BKW49" s="134"/>
      <c r="BKX49" s="134"/>
      <c r="BKY49" s="134"/>
      <c r="BKZ49" s="134"/>
      <c r="BLA49" s="134"/>
      <c r="BLB49" s="134"/>
      <c r="BLC49" s="134"/>
      <c r="BLD49" s="134"/>
      <c r="BLE49" s="134"/>
      <c r="BLF49" s="134"/>
      <c r="BLG49" s="134"/>
      <c r="BLH49" s="134"/>
      <c r="BLI49" s="134"/>
      <c r="BLJ49" s="134"/>
      <c r="BLK49" s="134"/>
      <c r="BLL49" s="134"/>
      <c r="BLM49" s="134"/>
      <c r="BLN49" s="134"/>
      <c r="BLO49" s="134"/>
      <c r="BLP49" s="134"/>
      <c r="BLQ49" s="134"/>
      <c r="BLR49" s="134"/>
      <c r="BLS49" s="134"/>
      <c r="BLT49" s="134"/>
      <c r="BLU49" s="134"/>
      <c r="BLV49" s="134"/>
      <c r="BLW49" s="134"/>
      <c r="BLX49" s="134"/>
      <c r="BLY49" s="134"/>
      <c r="BLZ49" s="134"/>
      <c r="BMA49" s="134"/>
      <c r="BMB49" s="134"/>
      <c r="BMC49" s="134"/>
      <c r="BMD49" s="134"/>
      <c r="BME49" s="134"/>
      <c r="BMF49" s="134"/>
      <c r="BMG49" s="134"/>
      <c r="BMH49" s="134"/>
      <c r="BMI49" s="134"/>
      <c r="BMJ49" s="134"/>
      <c r="BMK49" s="134"/>
      <c r="BML49" s="134"/>
      <c r="BMM49" s="134"/>
      <c r="BMN49" s="134"/>
      <c r="BMO49" s="134"/>
      <c r="BMP49" s="134"/>
      <c r="BMQ49" s="134"/>
      <c r="BMR49" s="134"/>
      <c r="BMS49" s="134"/>
      <c r="BMT49" s="134"/>
      <c r="BMU49" s="134"/>
      <c r="BMV49" s="134"/>
      <c r="BMW49" s="134"/>
      <c r="BMX49" s="134"/>
      <c r="BMY49" s="134"/>
      <c r="BMZ49" s="134"/>
      <c r="BNA49" s="134"/>
      <c r="BNB49" s="134"/>
      <c r="BNC49" s="134"/>
      <c r="BND49" s="134"/>
      <c r="BNE49" s="134"/>
      <c r="BNF49" s="134"/>
      <c r="BNG49" s="134"/>
      <c r="BNH49" s="134"/>
      <c r="BNI49" s="134"/>
      <c r="BNJ49" s="134"/>
      <c r="BNK49" s="134"/>
      <c r="BNL49" s="134"/>
      <c r="BNM49" s="134"/>
      <c r="BNN49" s="134"/>
      <c r="BNO49" s="134"/>
      <c r="BNP49" s="134"/>
      <c r="BNQ49" s="134"/>
      <c r="BNR49" s="134"/>
      <c r="BNS49" s="134"/>
      <c r="BNT49" s="134"/>
      <c r="BNU49" s="134"/>
      <c r="BNV49" s="134"/>
      <c r="BNW49" s="134"/>
      <c r="BNX49" s="134"/>
      <c r="BNY49" s="134"/>
      <c r="BNZ49" s="134"/>
      <c r="BOA49" s="134"/>
      <c r="BOB49" s="134"/>
      <c r="BOC49" s="134"/>
      <c r="BOD49" s="134"/>
      <c r="BOE49" s="134"/>
      <c r="BOF49" s="134"/>
      <c r="BOG49" s="134"/>
      <c r="BOH49" s="134"/>
      <c r="BOI49" s="134"/>
      <c r="BOJ49" s="134"/>
      <c r="BOK49" s="134"/>
      <c r="BOL49" s="134"/>
      <c r="BOM49" s="134"/>
      <c r="BON49" s="134"/>
      <c r="BOO49" s="134"/>
      <c r="BOP49" s="134"/>
      <c r="BOQ49" s="134"/>
      <c r="BOR49" s="134"/>
      <c r="BOS49" s="134"/>
      <c r="BOT49" s="134"/>
      <c r="BOU49" s="134"/>
      <c r="BOV49" s="134"/>
      <c r="BOW49" s="134"/>
      <c r="BOX49" s="134"/>
      <c r="BOY49" s="134"/>
      <c r="BOZ49" s="134"/>
      <c r="BPA49" s="134"/>
      <c r="BPB49" s="134"/>
      <c r="BPC49" s="134"/>
      <c r="BPD49" s="134"/>
      <c r="BPE49" s="134"/>
      <c r="BPF49" s="134"/>
      <c r="BPG49" s="134"/>
      <c r="BPH49" s="134"/>
      <c r="BPI49" s="134"/>
      <c r="BPJ49" s="134"/>
      <c r="BPK49" s="134"/>
      <c r="BPL49" s="134"/>
      <c r="BPM49" s="134"/>
      <c r="BPN49" s="134"/>
      <c r="BPO49" s="134"/>
      <c r="BPP49" s="134"/>
      <c r="BPQ49" s="134"/>
      <c r="BPR49" s="134"/>
      <c r="BPS49" s="134"/>
      <c r="BPT49" s="134"/>
      <c r="BPU49" s="134"/>
      <c r="BPV49" s="134"/>
      <c r="BPW49" s="134"/>
      <c r="BPX49" s="134"/>
      <c r="BPY49" s="134"/>
      <c r="BPZ49" s="134"/>
      <c r="BQA49" s="134"/>
      <c r="BQB49" s="134"/>
      <c r="BQC49" s="134"/>
      <c r="BQD49" s="134"/>
      <c r="BQE49" s="134"/>
      <c r="BQF49" s="134"/>
      <c r="BQG49" s="134"/>
      <c r="BQH49" s="134"/>
      <c r="BQI49" s="134"/>
      <c r="BQJ49" s="134"/>
      <c r="BQK49" s="134"/>
      <c r="BQL49" s="134"/>
      <c r="BQM49" s="134"/>
      <c r="BQN49" s="134"/>
      <c r="BQO49" s="134"/>
      <c r="BQP49" s="134"/>
      <c r="BQQ49" s="134"/>
      <c r="BQR49" s="134"/>
      <c r="BQS49" s="134"/>
      <c r="BQT49" s="134"/>
      <c r="BQU49" s="134"/>
      <c r="BQV49" s="134"/>
      <c r="BQW49" s="134"/>
      <c r="BQX49" s="134"/>
      <c r="BQY49" s="134"/>
      <c r="BQZ49" s="134"/>
      <c r="BRA49" s="134"/>
      <c r="BRB49" s="134"/>
      <c r="BRC49" s="134"/>
      <c r="BRD49" s="134"/>
      <c r="BRE49" s="134"/>
      <c r="BRF49" s="134"/>
      <c r="BRG49" s="134"/>
      <c r="BRH49" s="134"/>
      <c r="BRI49" s="134"/>
      <c r="BRJ49" s="134"/>
      <c r="BRK49" s="134"/>
      <c r="BRL49" s="134"/>
      <c r="BRM49" s="134"/>
      <c r="BRN49" s="134"/>
      <c r="BRO49" s="134"/>
      <c r="BRP49" s="134"/>
      <c r="BRQ49" s="134"/>
      <c r="BRR49" s="134"/>
      <c r="BRS49" s="134"/>
      <c r="BRT49" s="134"/>
      <c r="BRU49" s="134"/>
      <c r="BRV49" s="134"/>
      <c r="BRW49" s="134"/>
      <c r="BRX49" s="134"/>
      <c r="BRY49" s="134"/>
      <c r="BRZ49" s="134"/>
      <c r="BSA49" s="134"/>
      <c r="BSB49" s="134"/>
      <c r="BSC49" s="134"/>
      <c r="BSD49" s="134"/>
      <c r="BSE49" s="134"/>
      <c r="BSF49" s="134"/>
      <c r="BSG49" s="134"/>
      <c r="BSH49" s="134"/>
      <c r="BSI49" s="134"/>
      <c r="BSJ49" s="134"/>
      <c r="BSK49" s="134"/>
      <c r="BSL49" s="134"/>
      <c r="BSM49" s="134"/>
      <c r="BSN49" s="134"/>
      <c r="BSO49" s="134"/>
      <c r="BSP49" s="134"/>
      <c r="BSQ49" s="134"/>
      <c r="BSR49" s="134"/>
      <c r="BSS49" s="134"/>
      <c r="BST49" s="134"/>
      <c r="BSU49" s="134"/>
      <c r="BSV49" s="134"/>
      <c r="BSW49" s="134"/>
      <c r="BSX49" s="134"/>
      <c r="BSY49" s="134"/>
      <c r="BSZ49" s="134"/>
      <c r="BTA49" s="134"/>
      <c r="BTB49" s="134"/>
      <c r="BTC49" s="134"/>
      <c r="BTD49" s="134"/>
      <c r="BTE49" s="134"/>
      <c r="BTF49" s="134"/>
      <c r="BTG49" s="134"/>
      <c r="BTH49" s="134"/>
      <c r="BTI49" s="134"/>
      <c r="BTJ49" s="134"/>
      <c r="BTK49" s="134"/>
      <c r="BTL49" s="134"/>
      <c r="BTM49" s="134"/>
      <c r="BTN49" s="134"/>
      <c r="BTO49" s="134"/>
      <c r="BTP49" s="134"/>
      <c r="BTQ49" s="134"/>
      <c r="BTR49" s="134"/>
      <c r="BTS49" s="134"/>
      <c r="BTT49" s="134"/>
      <c r="BTU49" s="134"/>
      <c r="BTV49" s="134"/>
      <c r="BTW49" s="134"/>
      <c r="BTX49" s="134"/>
      <c r="BTY49" s="134"/>
      <c r="BTZ49" s="134"/>
      <c r="BUA49" s="134"/>
      <c r="BUB49" s="134"/>
      <c r="BUC49" s="134"/>
      <c r="BUD49" s="134"/>
      <c r="BUE49" s="134"/>
      <c r="BUF49" s="134"/>
      <c r="BUG49" s="134"/>
      <c r="BUH49" s="134"/>
      <c r="BUI49" s="134"/>
      <c r="BUJ49" s="134"/>
      <c r="BUK49" s="134"/>
      <c r="BUL49" s="134"/>
      <c r="BUM49" s="134"/>
      <c r="BUN49" s="134"/>
      <c r="BUO49" s="134"/>
      <c r="BUP49" s="134"/>
      <c r="BUQ49" s="134"/>
      <c r="BUR49" s="134"/>
      <c r="BUS49" s="134"/>
      <c r="BUT49" s="134"/>
      <c r="BUU49" s="134"/>
      <c r="BUV49" s="134"/>
      <c r="BUW49" s="134"/>
      <c r="BUX49" s="134"/>
      <c r="BUY49" s="134"/>
      <c r="BUZ49" s="134"/>
      <c r="BVA49" s="134"/>
      <c r="BVB49" s="134"/>
      <c r="BVC49" s="134"/>
      <c r="BVD49" s="134"/>
      <c r="BVE49" s="134"/>
      <c r="BVF49" s="134"/>
      <c r="BVG49" s="134"/>
      <c r="BVH49" s="134"/>
      <c r="BVI49" s="134"/>
      <c r="BVJ49" s="134"/>
      <c r="BVK49" s="134"/>
      <c r="BVL49" s="134"/>
      <c r="BVM49" s="134"/>
      <c r="BVN49" s="134"/>
      <c r="BVO49" s="134"/>
      <c r="BVP49" s="134"/>
      <c r="BVQ49" s="134"/>
      <c r="BVR49" s="134"/>
      <c r="BVS49" s="134"/>
      <c r="BVT49" s="134"/>
      <c r="BVU49" s="134"/>
      <c r="BVV49" s="134"/>
      <c r="BVW49" s="134"/>
      <c r="BVX49" s="134"/>
      <c r="BVY49" s="134"/>
      <c r="BVZ49" s="134"/>
      <c r="BWA49" s="134"/>
      <c r="BWB49" s="134"/>
      <c r="BWC49" s="134"/>
      <c r="BWD49" s="134"/>
      <c r="BWE49" s="134"/>
      <c r="BWF49" s="134"/>
      <c r="BWG49" s="134"/>
      <c r="BWH49" s="134"/>
      <c r="BWI49" s="134"/>
      <c r="BWJ49" s="134"/>
      <c r="BWK49" s="134"/>
      <c r="BWL49" s="134"/>
      <c r="BWM49" s="134"/>
      <c r="BWN49" s="134"/>
      <c r="BWO49" s="134"/>
      <c r="BWP49" s="134"/>
      <c r="BWQ49" s="134"/>
      <c r="BWR49" s="134"/>
      <c r="BWS49" s="134"/>
      <c r="BWT49" s="134"/>
      <c r="BWU49" s="134"/>
      <c r="BWV49" s="134"/>
      <c r="BWW49" s="134"/>
      <c r="BWX49" s="134"/>
      <c r="BWY49" s="134"/>
      <c r="BWZ49" s="134"/>
      <c r="BXA49" s="134"/>
      <c r="BXB49" s="134"/>
      <c r="BXC49" s="134"/>
      <c r="BXD49" s="134"/>
      <c r="BXE49" s="134"/>
      <c r="BXF49" s="134"/>
      <c r="BXG49" s="134"/>
      <c r="BXH49" s="134"/>
      <c r="BXI49" s="134"/>
      <c r="BXJ49" s="134"/>
      <c r="BXK49" s="134"/>
      <c r="BXL49" s="134"/>
      <c r="BXM49" s="134"/>
      <c r="BXN49" s="134"/>
      <c r="BXO49" s="134"/>
      <c r="BXP49" s="134"/>
      <c r="BXQ49" s="134"/>
      <c r="BXR49" s="134"/>
      <c r="BXS49" s="134"/>
      <c r="BXT49" s="134"/>
      <c r="BXU49" s="134"/>
      <c r="BXV49" s="134"/>
      <c r="BXW49" s="134"/>
      <c r="BXX49" s="134"/>
      <c r="BXY49" s="134"/>
      <c r="BXZ49" s="134"/>
      <c r="BYA49" s="134"/>
      <c r="BYB49" s="134"/>
      <c r="BYC49" s="134"/>
      <c r="BYD49" s="134"/>
      <c r="BYE49" s="134"/>
      <c r="BYF49" s="134"/>
      <c r="BYG49" s="134"/>
      <c r="BYH49" s="134"/>
      <c r="BYI49" s="134"/>
      <c r="BYJ49" s="134"/>
      <c r="BYK49" s="134"/>
      <c r="BYL49" s="134"/>
      <c r="BYM49" s="134"/>
      <c r="BYN49" s="134"/>
      <c r="BYO49" s="134"/>
      <c r="BYP49" s="134"/>
      <c r="BYQ49" s="134"/>
      <c r="BYR49" s="134"/>
      <c r="BYS49" s="134"/>
      <c r="BYT49" s="134"/>
      <c r="BYU49" s="134"/>
      <c r="BYV49" s="134"/>
      <c r="BYW49" s="134"/>
      <c r="BYX49" s="134"/>
      <c r="BYY49" s="134"/>
      <c r="BYZ49" s="134"/>
      <c r="BZA49" s="134"/>
      <c r="BZB49" s="134"/>
      <c r="BZC49" s="134"/>
      <c r="BZD49" s="134"/>
      <c r="BZE49" s="134"/>
      <c r="BZF49" s="134"/>
      <c r="BZG49" s="134"/>
      <c r="BZH49" s="134"/>
      <c r="BZI49" s="134"/>
      <c r="BZJ49" s="134"/>
      <c r="BZK49" s="134"/>
      <c r="BZL49" s="134"/>
      <c r="BZM49" s="134"/>
      <c r="BZN49" s="134"/>
      <c r="BZO49" s="134"/>
      <c r="BZP49" s="134"/>
      <c r="BZQ49" s="134"/>
      <c r="BZR49" s="134"/>
      <c r="BZS49" s="134"/>
      <c r="BZT49" s="134"/>
      <c r="BZU49" s="134"/>
      <c r="BZV49" s="134"/>
      <c r="BZW49" s="134"/>
      <c r="BZX49" s="134"/>
      <c r="BZY49" s="134"/>
      <c r="BZZ49" s="134"/>
      <c r="CAA49" s="134"/>
      <c r="CAB49" s="134"/>
      <c r="CAC49" s="134"/>
      <c r="CAD49" s="134"/>
      <c r="CAE49" s="134"/>
      <c r="CAF49" s="134"/>
      <c r="CAG49" s="134"/>
      <c r="CAH49" s="134"/>
      <c r="CAI49" s="134"/>
      <c r="CAJ49" s="134"/>
      <c r="CAK49" s="134"/>
      <c r="CAL49" s="134"/>
      <c r="CAM49" s="134"/>
      <c r="CAN49" s="134"/>
      <c r="CAO49" s="134"/>
      <c r="CAP49" s="134"/>
      <c r="CAQ49" s="134"/>
      <c r="CAR49" s="134"/>
      <c r="CAS49" s="134"/>
      <c r="CAT49" s="134"/>
      <c r="CAU49" s="134"/>
      <c r="CAV49" s="134"/>
      <c r="CAW49" s="134"/>
      <c r="CAX49" s="134"/>
      <c r="CAY49" s="134"/>
      <c r="CAZ49" s="134"/>
      <c r="CBA49" s="134"/>
      <c r="CBB49" s="134"/>
      <c r="CBC49" s="134"/>
      <c r="CBD49" s="134"/>
      <c r="CBE49" s="134"/>
      <c r="CBF49" s="134"/>
      <c r="CBG49" s="134"/>
      <c r="CBH49" s="134"/>
      <c r="CBI49" s="134"/>
      <c r="CBJ49" s="134"/>
      <c r="CBK49" s="134"/>
      <c r="CBL49" s="134"/>
      <c r="CBM49" s="134"/>
      <c r="CBN49" s="134"/>
      <c r="CBO49" s="134"/>
      <c r="CBP49" s="134"/>
      <c r="CBQ49" s="134"/>
      <c r="CBR49" s="134"/>
      <c r="CBS49" s="134"/>
      <c r="CBT49" s="134"/>
      <c r="CBU49" s="134"/>
      <c r="CBV49" s="134"/>
      <c r="CBW49" s="134"/>
      <c r="CBX49" s="134"/>
      <c r="CBY49" s="134"/>
      <c r="CBZ49" s="134"/>
      <c r="CCA49" s="134"/>
      <c r="CCB49" s="134"/>
      <c r="CCC49" s="134"/>
      <c r="CCD49" s="134"/>
      <c r="CCE49" s="134"/>
      <c r="CCF49" s="134"/>
      <c r="CCG49" s="134"/>
      <c r="CCH49" s="134"/>
      <c r="CCI49" s="134"/>
      <c r="CCJ49" s="134"/>
      <c r="CCK49" s="134"/>
      <c r="CCL49" s="134"/>
      <c r="CCM49" s="134"/>
      <c r="CCN49" s="134"/>
      <c r="CCO49" s="134"/>
      <c r="CCP49" s="134"/>
      <c r="CCQ49" s="134"/>
      <c r="CCR49" s="134"/>
      <c r="CCS49" s="134"/>
      <c r="CCT49" s="134"/>
      <c r="CCU49" s="134"/>
      <c r="CCV49" s="134"/>
      <c r="CCW49" s="134"/>
      <c r="CCX49" s="134"/>
      <c r="CCY49" s="134"/>
      <c r="CCZ49" s="134"/>
      <c r="CDA49" s="134"/>
      <c r="CDB49" s="134"/>
      <c r="CDC49" s="134"/>
      <c r="CDD49" s="134"/>
      <c r="CDE49" s="134"/>
      <c r="CDF49" s="134"/>
      <c r="CDG49" s="134"/>
      <c r="CDH49" s="134"/>
      <c r="CDI49" s="134"/>
      <c r="CDJ49" s="134"/>
      <c r="CDK49" s="134"/>
      <c r="CDL49" s="134"/>
      <c r="CDM49" s="134"/>
      <c r="CDN49" s="134"/>
      <c r="CDO49" s="134"/>
      <c r="CDP49" s="134"/>
      <c r="CDQ49" s="134"/>
      <c r="CDR49" s="134"/>
      <c r="CDS49" s="134"/>
      <c r="CDT49" s="134"/>
      <c r="CDU49" s="134"/>
      <c r="CDV49" s="134"/>
      <c r="CDW49" s="134"/>
      <c r="CDX49" s="134"/>
      <c r="CDY49" s="134"/>
      <c r="CDZ49" s="134"/>
      <c r="CEA49" s="134"/>
      <c r="CEB49" s="134"/>
      <c r="CEC49" s="134"/>
      <c r="CED49" s="134"/>
      <c r="CEE49" s="134"/>
      <c r="CEF49" s="134"/>
      <c r="CEG49" s="134"/>
      <c r="CEH49" s="134"/>
      <c r="CEI49" s="134"/>
      <c r="CEJ49" s="134"/>
      <c r="CEK49" s="134"/>
      <c r="CEL49" s="134"/>
      <c r="CEM49" s="134"/>
      <c r="CEN49" s="134"/>
      <c r="CEO49" s="134"/>
      <c r="CEP49" s="134"/>
      <c r="CEQ49" s="134"/>
      <c r="CER49" s="134"/>
      <c r="CES49" s="134"/>
      <c r="CET49" s="134"/>
      <c r="CEU49" s="134"/>
      <c r="CEV49" s="134"/>
      <c r="CEW49" s="134"/>
      <c r="CEX49" s="134"/>
      <c r="CEY49" s="134"/>
      <c r="CEZ49" s="134"/>
      <c r="CFA49" s="134"/>
      <c r="CFB49" s="134"/>
      <c r="CFC49" s="134"/>
      <c r="CFD49" s="134"/>
      <c r="CFE49" s="134"/>
      <c r="CFF49" s="134"/>
      <c r="CFG49" s="134"/>
      <c r="CFH49" s="134"/>
      <c r="CFI49" s="134"/>
      <c r="CFJ49" s="134"/>
      <c r="CFK49" s="134"/>
      <c r="CFL49" s="134"/>
      <c r="CFM49" s="134"/>
      <c r="CFN49" s="134"/>
      <c r="CFO49" s="134"/>
      <c r="CFP49" s="134"/>
      <c r="CFQ49" s="134"/>
      <c r="CFR49" s="134"/>
      <c r="CFS49" s="134"/>
      <c r="CFT49" s="134"/>
      <c r="CFU49" s="134"/>
      <c r="CFV49" s="134"/>
      <c r="CFW49" s="134"/>
      <c r="CFX49" s="134"/>
      <c r="CFY49" s="134"/>
      <c r="CFZ49" s="134"/>
      <c r="CGA49" s="134"/>
      <c r="CGB49" s="134"/>
      <c r="CGC49" s="134"/>
      <c r="CGD49" s="134"/>
      <c r="CGE49" s="134"/>
      <c r="CGF49" s="134"/>
      <c r="CGG49" s="134"/>
      <c r="CGH49" s="134"/>
      <c r="CGI49" s="134"/>
      <c r="CGJ49" s="134"/>
      <c r="CGK49" s="134"/>
      <c r="CGL49" s="134"/>
      <c r="CGM49" s="134"/>
      <c r="CGN49" s="134"/>
      <c r="CGO49" s="134"/>
      <c r="CGP49" s="134"/>
      <c r="CGQ49" s="134"/>
      <c r="CGR49" s="134"/>
      <c r="CGS49" s="134"/>
      <c r="CGT49" s="134"/>
      <c r="CGU49" s="134"/>
      <c r="CGV49" s="134"/>
      <c r="CGW49" s="134"/>
      <c r="CGX49" s="134"/>
      <c r="CGY49" s="134"/>
      <c r="CGZ49" s="134"/>
      <c r="CHA49" s="134"/>
      <c r="CHB49" s="134"/>
      <c r="CHC49" s="134"/>
      <c r="CHD49" s="134"/>
      <c r="CHE49" s="134"/>
      <c r="CHF49" s="134"/>
      <c r="CHG49" s="134"/>
      <c r="CHH49" s="134"/>
      <c r="CHI49" s="134"/>
      <c r="CHJ49" s="134"/>
      <c r="CHK49" s="134"/>
      <c r="CHL49" s="134"/>
      <c r="CHM49" s="134"/>
      <c r="CHN49" s="134"/>
      <c r="CHO49" s="134"/>
      <c r="CHP49" s="134"/>
      <c r="CHQ49" s="134"/>
      <c r="CHR49" s="134"/>
      <c r="CHS49" s="134"/>
      <c r="CHT49" s="134"/>
      <c r="CHU49" s="134"/>
      <c r="CHV49" s="134"/>
      <c r="CHW49" s="134"/>
      <c r="CHX49" s="134"/>
      <c r="CHY49" s="134"/>
      <c r="CHZ49" s="134"/>
      <c r="CIA49" s="134"/>
      <c r="CIB49" s="134"/>
      <c r="CIC49" s="134"/>
      <c r="CID49" s="134"/>
      <c r="CIE49" s="134"/>
      <c r="CIF49" s="134"/>
      <c r="CIG49" s="134"/>
      <c r="CIH49" s="134"/>
      <c r="CII49" s="134"/>
      <c r="CIJ49" s="134"/>
      <c r="CIK49" s="134"/>
      <c r="CIL49" s="134"/>
      <c r="CIM49" s="134"/>
      <c r="CIN49" s="134"/>
      <c r="CIO49" s="134"/>
      <c r="CIP49" s="134"/>
      <c r="CIQ49" s="134"/>
      <c r="CIR49" s="134"/>
      <c r="CIS49" s="134"/>
      <c r="CIT49" s="134"/>
      <c r="CIU49" s="134"/>
      <c r="CIV49" s="134"/>
      <c r="CIW49" s="134"/>
      <c r="CIX49" s="134"/>
      <c r="CIY49" s="134"/>
      <c r="CIZ49" s="134"/>
      <c r="CJA49" s="134"/>
      <c r="CJB49" s="134"/>
      <c r="CJC49" s="134"/>
      <c r="CJD49" s="134"/>
      <c r="CJE49" s="134"/>
      <c r="CJF49" s="134"/>
      <c r="CJG49" s="134"/>
      <c r="CJH49" s="134"/>
      <c r="CJI49" s="134"/>
      <c r="CJJ49" s="134"/>
      <c r="CJK49" s="134"/>
      <c r="CJL49" s="134"/>
      <c r="CJM49" s="134"/>
      <c r="CJN49" s="134"/>
      <c r="CJO49" s="134"/>
      <c r="CJP49" s="134"/>
      <c r="CJQ49" s="134"/>
      <c r="CJR49" s="134"/>
      <c r="CJS49" s="134"/>
      <c r="CJT49" s="134"/>
      <c r="CJU49" s="134"/>
      <c r="CJV49" s="134"/>
      <c r="CJW49" s="134"/>
      <c r="CJX49" s="134"/>
      <c r="CJY49" s="134"/>
      <c r="CJZ49" s="134"/>
      <c r="CKA49" s="134"/>
      <c r="CKB49" s="134"/>
      <c r="CKC49" s="134"/>
      <c r="CKD49" s="134"/>
      <c r="CKE49" s="134"/>
      <c r="CKF49" s="134"/>
      <c r="CKG49" s="134"/>
      <c r="CKH49" s="134"/>
      <c r="CKI49" s="134"/>
      <c r="CKJ49" s="134"/>
      <c r="CKK49" s="134"/>
      <c r="CKL49" s="134"/>
      <c r="CKM49" s="134"/>
      <c r="CKN49" s="134"/>
      <c r="CKO49" s="134"/>
      <c r="CKP49" s="134"/>
      <c r="CKQ49" s="134"/>
      <c r="CKR49" s="134"/>
      <c r="CKS49" s="134"/>
      <c r="CKT49" s="134"/>
      <c r="CKU49" s="134"/>
      <c r="CKV49" s="134"/>
      <c r="CKW49" s="134"/>
      <c r="CKX49" s="134"/>
      <c r="CKY49" s="134"/>
      <c r="CKZ49" s="134"/>
      <c r="CLA49" s="134"/>
      <c r="CLB49" s="134"/>
      <c r="CLC49" s="134"/>
      <c r="CLD49" s="134"/>
      <c r="CLE49" s="134"/>
      <c r="CLF49" s="134"/>
      <c r="CLG49" s="134"/>
      <c r="CLH49" s="134"/>
      <c r="CLI49" s="134"/>
      <c r="CLJ49" s="134"/>
      <c r="CLK49" s="134"/>
      <c r="CLL49" s="134"/>
      <c r="CLM49" s="134"/>
      <c r="CLN49" s="134"/>
      <c r="CLO49" s="134"/>
      <c r="CLP49" s="134"/>
      <c r="CLQ49" s="134"/>
      <c r="CLR49" s="134"/>
      <c r="CLS49" s="134"/>
      <c r="CLT49" s="134"/>
      <c r="CLU49" s="134"/>
      <c r="CLV49" s="134"/>
      <c r="CLW49" s="134"/>
      <c r="CLX49" s="134"/>
      <c r="CLY49" s="134"/>
      <c r="CLZ49" s="134"/>
      <c r="CMA49" s="134"/>
      <c r="CMB49" s="134"/>
      <c r="CMC49" s="134"/>
      <c r="CMD49" s="134"/>
      <c r="CME49" s="134"/>
      <c r="CMF49" s="134"/>
      <c r="CMG49" s="134"/>
      <c r="CMH49" s="134"/>
      <c r="CMI49" s="134"/>
      <c r="CMJ49" s="134"/>
      <c r="CMK49" s="134"/>
      <c r="CML49" s="134"/>
      <c r="CMM49" s="134"/>
      <c r="CMN49" s="134"/>
      <c r="CMO49" s="134"/>
      <c r="CMP49" s="134"/>
      <c r="CMQ49" s="134"/>
      <c r="CMR49" s="134"/>
      <c r="CMS49" s="134"/>
      <c r="CMT49" s="134"/>
      <c r="CMU49" s="134"/>
      <c r="CMV49" s="134"/>
      <c r="CMW49" s="134"/>
      <c r="CMX49" s="134"/>
      <c r="CMY49" s="134"/>
      <c r="CMZ49" s="134"/>
      <c r="CNA49" s="134"/>
      <c r="CNB49" s="134"/>
      <c r="CNC49" s="134"/>
      <c r="CND49" s="134"/>
      <c r="CNE49" s="134"/>
      <c r="CNF49" s="134"/>
      <c r="CNG49" s="134"/>
      <c r="CNH49" s="134"/>
      <c r="CNI49" s="134"/>
      <c r="CNJ49" s="134"/>
      <c r="CNK49" s="134"/>
      <c r="CNL49" s="134"/>
      <c r="CNM49" s="134"/>
      <c r="CNN49" s="134"/>
      <c r="CNO49" s="134"/>
      <c r="CNP49" s="134"/>
      <c r="CNQ49" s="134"/>
      <c r="CNR49" s="134"/>
      <c r="CNS49" s="134"/>
      <c r="CNT49" s="134"/>
      <c r="CNU49" s="134"/>
      <c r="CNV49" s="134"/>
      <c r="CNW49" s="134"/>
      <c r="CNX49" s="134"/>
      <c r="CNY49" s="134"/>
      <c r="CNZ49" s="134"/>
      <c r="COA49" s="134"/>
      <c r="COB49" s="134"/>
      <c r="COC49" s="134"/>
      <c r="COD49" s="134"/>
      <c r="COE49" s="134"/>
      <c r="COF49" s="134"/>
      <c r="COG49" s="134"/>
      <c r="COH49" s="134"/>
      <c r="COI49" s="134"/>
      <c r="COJ49" s="134"/>
      <c r="COK49" s="134"/>
      <c r="COL49" s="134"/>
      <c r="COM49" s="134"/>
      <c r="CON49" s="134"/>
      <c r="COO49" s="134"/>
      <c r="COP49" s="134"/>
      <c r="COQ49" s="134"/>
      <c r="COR49" s="134"/>
      <c r="COS49" s="134"/>
      <c r="COT49" s="134"/>
      <c r="COU49" s="134"/>
      <c r="COV49" s="134"/>
      <c r="COW49" s="134"/>
      <c r="COX49" s="134"/>
      <c r="COY49" s="134"/>
      <c r="COZ49" s="134"/>
      <c r="CPA49" s="134"/>
      <c r="CPB49" s="134"/>
      <c r="CPC49" s="134"/>
      <c r="CPD49" s="134"/>
      <c r="CPE49" s="134"/>
      <c r="CPF49" s="134"/>
      <c r="CPG49" s="134"/>
      <c r="CPH49" s="134"/>
      <c r="CPI49" s="134"/>
      <c r="CPJ49" s="134"/>
      <c r="CPK49" s="134"/>
      <c r="CPL49" s="134"/>
      <c r="CPM49" s="134"/>
      <c r="CPN49" s="134"/>
      <c r="CPO49" s="134"/>
      <c r="CPP49" s="134"/>
      <c r="CPQ49" s="134"/>
      <c r="CPR49" s="134"/>
      <c r="CPS49" s="134"/>
      <c r="CPT49" s="134"/>
      <c r="CPU49" s="134"/>
      <c r="CPV49" s="134"/>
      <c r="CPW49" s="134"/>
      <c r="CPX49" s="134"/>
      <c r="CPY49" s="134"/>
      <c r="CPZ49" s="134"/>
      <c r="CQA49" s="134"/>
      <c r="CQB49" s="134"/>
      <c r="CQC49" s="134"/>
      <c r="CQD49" s="134"/>
      <c r="CQE49" s="134"/>
      <c r="CQF49" s="134"/>
      <c r="CQG49" s="134"/>
      <c r="CQH49" s="134"/>
      <c r="CQI49" s="134"/>
      <c r="CQJ49" s="134"/>
      <c r="CQK49" s="134"/>
      <c r="CQL49" s="134"/>
      <c r="CQM49" s="134"/>
      <c r="CQN49" s="134"/>
      <c r="CQO49" s="134"/>
      <c r="CQP49" s="134"/>
      <c r="CQQ49" s="134"/>
      <c r="CQR49" s="134"/>
      <c r="CQS49" s="134"/>
      <c r="CQT49" s="134"/>
      <c r="CQU49" s="134"/>
      <c r="CQV49" s="134"/>
      <c r="CQW49" s="134"/>
      <c r="CQX49" s="134"/>
      <c r="CQY49" s="134"/>
      <c r="CQZ49" s="134"/>
      <c r="CRA49" s="134"/>
      <c r="CRB49" s="134"/>
      <c r="CRC49" s="134"/>
      <c r="CRD49" s="134"/>
      <c r="CRE49" s="134"/>
      <c r="CRF49" s="134"/>
      <c r="CRG49" s="134"/>
      <c r="CRH49" s="134"/>
      <c r="CRI49" s="134"/>
      <c r="CRJ49" s="134"/>
      <c r="CRK49" s="134"/>
      <c r="CRL49" s="134"/>
      <c r="CRM49" s="134"/>
      <c r="CRN49" s="134"/>
      <c r="CRO49" s="134"/>
      <c r="CRP49" s="134"/>
      <c r="CRQ49" s="134"/>
      <c r="CRR49" s="134"/>
      <c r="CRS49" s="134"/>
      <c r="CRT49" s="134"/>
      <c r="CRU49" s="134"/>
      <c r="CRV49" s="134"/>
      <c r="CRW49" s="134"/>
      <c r="CRX49" s="134"/>
      <c r="CRY49" s="134"/>
      <c r="CRZ49" s="134"/>
      <c r="CSA49" s="134"/>
      <c r="CSB49" s="134"/>
      <c r="CSC49" s="134"/>
      <c r="CSD49" s="134"/>
      <c r="CSE49" s="134"/>
      <c r="CSF49" s="134"/>
      <c r="CSG49" s="134"/>
      <c r="CSH49" s="134"/>
      <c r="CSI49" s="134"/>
      <c r="CSJ49" s="134"/>
      <c r="CSK49" s="134"/>
      <c r="CSL49" s="134"/>
      <c r="CSM49" s="134"/>
      <c r="CSN49" s="134"/>
      <c r="CSO49" s="134"/>
      <c r="CSP49" s="134"/>
      <c r="CSQ49" s="134"/>
      <c r="CSR49" s="134"/>
      <c r="CSS49" s="134"/>
      <c r="CST49" s="134"/>
      <c r="CSU49" s="134"/>
      <c r="CSV49" s="134"/>
      <c r="CSW49" s="134"/>
      <c r="CSX49" s="134"/>
      <c r="CSY49" s="134"/>
      <c r="CSZ49" s="134"/>
      <c r="CTA49" s="134"/>
      <c r="CTB49" s="134"/>
      <c r="CTC49" s="134"/>
      <c r="CTD49" s="134"/>
      <c r="CTE49" s="134"/>
      <c r="CTF49" s="134"/>
      <c r="CTG49" s="134"/>
      <c r="CTH49" s="134"/>
      <c r="CTI49" s="134"/>
      <c r="CTJ49" s="134"/>
      <c r="CTK49" s="134"/>
      <c r="CTL49" s="134"/>
      <c r="CTM49" s="134"/>
      <c r="CTN49" s="134"/>
      <c r="CTO49" s="134"/>
      <c r="CTP49" s="134"/>
      <c r="CTQ49" s="134"/>
      <c r="CTR49" s="134"/>
      <c r="CTS49" s="134"/>
      <c r="CTT49" s="134"/>
      <c r="CTU49" s="134"/>
      <c r="CTV49" s="134"/>
      <c r="CTW49" s="134"/>
      <c r="CTX49" s="134"/>
      <c r="CTY49" s="134"/>
      <c r="CTZ49" s="134"/>
      <c r="CUA49" s="134"/>
      <c r="CUB49" s="134"/>
      <c r="CUC49" s="134"/>
      <c r="CUD49" s="134"/>
      <c r="CUE49" s="134"/>
      <c r="CUF49" s="134"/>
      <c r="CUG49" s="134"/>
      <c r="CUH49" s="134"/>
      <c r="CUI49" s="134"/>
      <c r="CUJ49" s="134"/>
      <c r="CUK49" s="134"/>
      <c r="CUL49" s="134"/>
      <c r="CUM49" s="134"/>
      <c r="CUN49" s="134"/>
      <c r="CUO49" s="134"/>
      <c r="CUP49" s="134"/>
      <c r="CUQ49" s="134"/>
      <c r="CUR49" s="134"/>
      <c r="CUS49" s="134"/>
      <c r="CUT49" s="134"/>
      <c r="CUU49" s="134"/>
      <c r="CUV49" s="134"/>
      <c r="CUW49" s="134"/>
      <c r="CUX49" s="134"/>
      <c r="CUY49" s="134"/>
      <c r="CUZ49" s="134"/>
      <c r="CVA49" s="134"/>
      <c r="CVB49" s="134"/>
      <c r="CVC49" s="134"/>
      <c r="CVD49" s="134"/>
      <c r="CVE49" s="134"/>
      <c r="CVF49" s="134"/>
      <c r="CVG49" s="134"/>
      <c r="CVH49" s="134"/>
      <c r="CVI49" s="134"/>
      <c r="CVJ49" s="134"/>
      <c r="CVK49" s="134"/>
      <c r="CVL49" s="134"/>
      <c r="CVM49" s="134"/>
      <c r="CVN49" s="134"/>
      <c r="CVO49" s="134"/>
      <c r="CVP49" s="134"/>
      <c r="CVQ49" s="134"/>
      <c r="CVR49" s="134"/>
      <c r="CVS49" s="134"/>
      <c r="CVT49" s="134"/>
      <c r="CVU49" s="134"/>
      <c r="CVV49" s="134"/>
      <c r="CVW49" s="134"/>
      <c r="CVX49" s="134"/>
      <c r="CVY49" s="134"/>
      <c r="CVZ49" s="134"/>
      <c r="CWA49" s="134"/>
      <c r="CWB49" s="134"/>
      <c r="CWC49" s="134"/>
      <c r="CWD49" s="134"/>
      <c r="CWE49" s="134"/>
      <c r="CWF49" s="134"/>
      <c r="CWG49" s="134"/>
      <c r="CWH49" s="134"/>
      <c r="CWI49" s="134"/>
      <c r="CWJ49" s="134"/>
      <c r="CWK49" s="134"/>
      <c r="CWL49" s="134"/>
      <c r="CWM49" s="134"/>
      <c r="CWN49" s="134"/>
      <c r="CWO49" s="134"/>
      <c r="CWP49" s="134"/>
      <c r="CWQ49" s="134"/>
      <c r="CWR49" s="134"/>
      <c r="CWS49" s="134"/>
      <c r="CWT49" s="134"/>
      <c r="CWU49" s="134"/>
      <c r="CWV49" s="134"/>
      <c r="CWW49" s="134"/>
      <c r="CWX49" s="134"/>
      <c r="CWY49" s="134"/>
      <c r="CWZ49" s="134"/>
      <c r="CXA49" s="134"/>
      <c r="CXB49" s="134"/>
      <c r="CXC49" s="134"/>
      <c r="CXD49" s="134"/>
      <c r="CXE49" s="134"/>
      <c r="CXF49" s="134"/>
      <c r="CXG49" s="134"/>
      <c r="CXH49" s="134"/>
      <c r="CXI49" s="134"/>
      <c r="CXJ49" s="134"/>
      <c r="CXK49" s="134"/>
      <c r="CXL49" s="134"/>
      <c r="CXM49" s="134"/>
      <c r="CXN49" s="134"/>
      <c r="CXO49" s="134"/>
      <c r="CXP49" s="134"/>
      <c r="CXQ49" s="134"/>
      <c r="CXR49" s="134"/>
      <c r="CXS49" s="134"/>
      <c r="CXT49" s="134"/>
      <c r="CXU49" s="134"/>
      <c r="CXV49" s="134"/>
      <c r="CXW49" s="134"/>
      <c r="CXX49" s="134"/>
      <c r="CXY49" s="134"/>
      <c r="CXZ49" s="134"/>
      <c r="CYA49" s="134"/>
      <c r="CYB49" s="134"/>
      <c r="CYC49" s="134"/>
      <c r="CYD49" s="134"/>
      <c r="CYE49" s="134"/>
      <c r="CYF49" s="134"/>
      <c r="CYG49" s="134"/>
      <c r="CYH49" s="134"/>
      <c r="CYI49" s="134"/>
      <c r="CYJ49" s="134"/>
      <c r="CYK49" s="134"/>
      <c r="CYL49" s="134"/>
      <c r="CYM49" s="134"/>
      <c r="CYN49" s="134"/>
      <c r="CYO49" s="134"/>
      <c r="CYP49" s="134"/>
      <c r="CYQ49" s="134"/>
      <c r="CYR49" s="134"/>
      <c r="CYS49" s="134"/>
      <c r="CYT49" s="134"/>
      <c r="CYU49" s="134"/>
      <c r="CYV49" s="134"/>
      <c r="CYW49" s="134"/>
      <c r="CYX49" s="134"/>
      <c r="CYY49" s="134"/>
      <c r="CYZ49" s="134"/>
      <c r="CZA49" s="134"/>
      <c r="CZB49" s="134"/>
      <c r="CZC49" s="134"/>
      <c r="CZD49" s="134"/>
      <c r="CZE49" s="134"/>
      <c r="CZF49" s="134"/>
      <c r="CZG49" s="134"/>
      <c r="CZH49" s="134"/>
      <c r="CZI49" s="134"/>
      <c r="CZJ49" s="134"/>
      <c r="CZK49" s="134"/>
      <c r="CZL49" s="134"/>
      <c r="CZM49" s="134"/>
      <c r="CZN49" s="134"/>
      <c r="CZO49" s="134"/>
      <c r="CZP49" s="134"/>
      <c r="CZQ49" s="134"/>
      <c r="CZR49" s="134"/>
      <c r="CZS49" s="134"/>
      <c r="CZT49" s="134"/>
      <c r="CZU49" s="134"/>
      <c r="CZV49" s="134"/>
      <c r="CZW49" s="134"/>
      <c r="CZX49" s="134"/>
      <c r="CZY49" s="134"/>
      <c r="CZZ49" s="134"/>
      <c r="DAA49" s="134"/>
      <c r="DAB49" s="134"/>
      <c r="DAC49" s="134"/>
      <c r="DAD49" s="134"/>
      <c r="DAE49" s="134"/>
      <c r="DAF49" s="134"/>
      <c r="DAG49" s="134"/>
      <c r="DAH49" s="134"/>
      <c r="DAI49" s="134"/>
      <c r="DAJ49" s="134"/>
      <c r="DAK49" s="134"/>
      <c r="DAL49" s="134"/>
      <c r="DAM49" s="134"/>
      <c r="DAN49" s="134"/>
      <c r="DAO49" s="134"/>
      <c r="DAP49" s="134"/>
      <c r="DAQ49" s="134"/>
      <c r="DAR49" s="134"/>
      <c r="DAS49" s="134"/>
      <c r="DAT49" s="134"/>
      <c r="DAU49" s="134"/>
      <c r="DAV49" s="134"/>
      <c r="DAW49" s="134"/>
      <c r="DAX49" s="134"/>
      <c r="DAY49" s="134"/>
      <c r="DAZ49" s="134"/>
      <c r="DBA49" s="134"/>
      <c r="DBB49" s="134"/>
      <c r="DBC49" s="134"/>
      <c r="DBD49" s="134"/>
      <c r="DBE49" s="134"/>
      <c r="DBF49" s="134"/>
      <c r="DBG49" s="134"/>
      <c r="DBH49" s="134"/>
      <c r="DBI49" s="134"/>
      <c r="DBJ49" s="134"/>
      <c r="DBK49" s="134"/>
      <c r="DBL49" s="134"/>
      <c r="DBM49" s="134"/>
      <c r="DBN49" s="134"/>
      <c r="DBO49" s="134"/>
      <c r="DBP49" s="134"/>
      <c r="DBQ49" s="134"/>
      <c r="DBR49" s="134"/>
      <c r="DBS49" s="134"/>
      <c r="DBT49" s="134"/>
      <c r="DBU49" s="134"/>
      <c r="DBV49" s="134"/>
      <c r="DBW49" s="134"/>
      <c r="DBX49" s="134"/>
      <c r="DBY49" s="134"/>
      <c r="DBZ49" s="134"/>
      <c r="DCA49" s="134"/>
      <c r="DCB49" s="134"/>
      <c r="DCC49" s="134"/>
      <c r="DCD49" s="134"/>
      <c r="DCE49" s="134"/>
      <c r="DCF49" s="134"/>
      <c r="DCG49" s="134"/>
      <c r="DCH49" s="134"/>
      <c r="DCI49" s="134"/>
      <c r="DCJ49" s="134"/>
      <c r="DCK49" s="134"/>
      <c r="DCL49" s="134"/>
      <c r="DCM49" s="134"/>
      <c r="DCN49" s="134"/>
      <c r="DCO49" s="134"/>
      <c r="DCP49" s="134"/>
      <c r="DCQ49" s="134"/>
      <c r="DCR49" s="134"/>
      <c r="DCS49" s="134"/>
      <c r="DCT49" s="134"/>
      <c r="DCU49" s="134"/>
      <c r="DCV49" s="134"/>
      <c r="DCW49" s="134"/>
      <c r="DCX49" s="134"/>
      <c r="DCY49" s="134"/>
      <c r="DCZ49" s="134"/>
      <c r="DDA49" s="134"/>
      <c r="DDB49" s="134"/>
      <c r="DDC49" s="134"/>
      <c r="DDD49" s="134"/>
      <c r="DDE49" s="134"/>
      <c r="DDF49" s="134"/>
      <c r="DDG49" s="134"/>
      <c r="DDH49" s="134"/>
      <c r="DDI49" s="134"/>
      <c r="DDJ49" s="134"/>
      <c r="DDK49" s="134"/>
      <c r="DDL49" s="134"/>
      <c r="DDM49" s="134"/>
      <c r="DDN49" s="134"/>
      <c r="DDO49" s="134"/>
      <c r="DDP49" s="134"/>
      <c r="DDQ49" s="134"/>
      <c r="DDR49" s="134"/>
      <c r="DDS49" s="134"/>
      <c r="DDT49" s="134"/>
      <c r="DDU49" s="134"/>
      <c r="DDV49" s="134"/>
      <c r="DDW49" s="134"/>
      <c r="DDX49" s="134"/>
      <c r="DDY49" s="134"/>
      <c r="DDZ49" s="134"/>
      <c r="DEA49" s="134"/>
      <c r="DEB49" s="134"/>
      <c r="DEC49" s="134"/>
      <c r="DED49" s="134"/>
      <c r="DEE49" s="134"/>
      <c r="DEF49" s="134"/>
      <c r="DEG49" s="134"/>
      <c r="DEH49" s="134"/>
      <c r="DEI49" s="134"/>
      <c r="DEJ49" s="134"/>
      <c r="DEK49" s="134"/>
      <c r="DEL49" s="134"/>
      <c r="DEM49" s="134"/>
      <c r="DEN49" s="134"/>
      <c r="DEO49" s="134"/>
      <c r="DEP49" s="134"/>
      <c r="DEQ49" s="134"/>
      <c r="DER49" s="134"/>
      <c r="DES49" s="134"/>
      <c r="DET49" s="134"/>
      <c r="DEU49" s="134"/>
      <c r="DEV49" s="134"/>
      <c r="DEW49" s="134"/>
      <c r="DEX49" s="134"/>
      <c r="DEY49" s="134"/>
      <c r="DEZ49" s="134"/>
      <c r="DFA49" s="134"/>
      <c r="DFB49" s="134"/>
      <c r="DFC49" s="134"/>
      <c r="DFD49" s="134"/>
      <c r="DFE49" s="134"/>
      <c r="DFF49" s="134"/>
      <c r="DFG49" s="134"/>
      <c r="DFH49" s="134"/>
      <c r="DFI49" s="134"/>
      <c r="DFJ49" s="134"/>
      <c r="DFK49" s="134"/>
      <c r="DFL49" s="134"/>
      <c r="DFM49" s="134"/>
      <c r="DFN49" s="134"/>
      <c r="DFO49" s="134"/>
      <c r="DFP49" s="134"/>
      <c r="DFQ49" s="134"/>
      <c r="DFR49" s="134"/>
      <c r="DFS49" s="134"/>
      <c r="DFT49" s="134"/>
      <c r="DFU49" s="134"/>
      <c r="DFV49" s="134"/>
      <c r="DFW49" s="134"/>
      <c r="DFX49" s="134"/>
      <c r="DFY49" s="134"/>
      <c r="DFZ49" s="134"/>
      <c r="DGA49" s="134"/>
      <c r="DGB49" s="134"/>
      <c r="DGC49" s="134"/>
      <c r="DGD49" s="134"/>
      <c r="DGE49" s="134"/>
      <c r="DGF49" s="134"/>
      <c r="DGG49" s="134"/>
      <c r="DGH49" s="134"/>
      <c r="DGI49" s="134"/>
      <c r="DGJ49" s="134"/>
      <c r="DGK49" s="134"/>
      <c r="DGL49" s="134"/>
      <c r="DGM49" s="134"/>
      <c r="DGN49" s="134"/>
      <c r="DGO49" s="134"/>
      <c r="DGP49" s="134"/>
      <c r="DGQ49" s="134"/>
      <c r="DGR49" s="134"/>
      <c r="DGS49" s="134"/>
      <c r="DGT49" s="134"/>
      <c r="DGU49" s="134"/>
      <c r="DGV49" s="134"/>
      <c r="DGW49" s="134"/>
      <c r="DGX49" s="134"/>
      <c r="DGY49" s="134"/>
      <c r="DGZ49" s="134"/>
      <c r="DHA49" s="134"/>
      <c r="DHB49" s="134"/>
      <c r="DHC49" s="134"/>
      <c r="DHD49" s="134"/>
      <c r="DHE49" s="134"/>
      <c r="DHF49" s="134"/>
      <c r="DHG49" s="134"/>
      <c r="DHH49" s="134"/>
      <c r="DHI49" s="134"/>
      <c r="DHJ49" s="134"/>
      <c r="DHK49" s="134"/>
      <c r="DHL49" s="134"/>
      <c r="DHM49" s="134"/>
      <c r="DHN49" s="134"/>
      <c r="DHO49" s="134"/>
      <c r="DHP49" s="134"/>
      <c r="DHQ49" s="134"/>
      <c r="DHR49" s="134"/>
      <c r="DHS49" s="134"/>
      <c r="DHT49" s="134"/>
      <c r="DHU49" s="134"/>
      <c r="DHV49" s="134"/>
      <c r="DHW49" s="134"/>
      <c r="DHX49" s="134"/>
      <c r="DHY49" s="134"/>
      <c r="DHZ49" s="134"/>
      <c r="DIA49" s="134"/>
      <c r="DIB49" s="134"/>
      <c r="DIC49" s="134"/>
      <c r="DID49" s="134"/>
      <c r="DIE49" s="134"/>
      <c r="DIF49" s="134"/>
      <c r="DIG49" s="134"/>
      <c r="DIH49" s="134"/>
      <c r="DII49" s="134"/>
      <c r="DIJ49" s="134"/>
      <c r="DIK49" s="134"/>
      <c r="DIL49" s="134"/>
      <c r="DIM49" s="134"/>
      <c r="DIN49" s="134"/>
      <c r="DIO49" s="134"/>
      <c r="DIP49" s="134"/>
      <c r="DIQ49" s="134"/>
      <c r="DIR49" s="134"/>
      <c r="DIS49" s="134"/>
      <c r="DIT49" s="134"/>
      <c r="DIU49" s="134"/>
      <c r="DIV49" s="134"/>
      <c r="DIW49" s="134"/>
      <c r="DIX49" s="134"/>
      <c r="DIY49" s="134"/>
      <c r="DIZ49" s="134"/>
      <c r="DJA49" s="134"/>
      <c r="DJB49" s="134"/>
      <c r="DJC49" s="134"/>
      <c r="DJD49" s="134"/>
      <c r="DJE49" s="134"/>
      <c r="DJF49" s="134"/>
      <c r="DJG49" s="134"/>
      <c r="DJH49" s="134"/>
      <c r="DJI49" s="134"/>
      <c r="DJJ49" s="134"/>
      <c r="DJK49" s="134"/>
      <c r="DJL49" s="134"/>
      <c r="DJM49" s="134"/>
      <c r="DJN49" s="134"/>
      <c r="DJO49" s="134"/>
      <c r="DJP49" s="134"/>
      <c r="DJQ49" s="134"/>
      <c r="DJR49" s="134"/>
      <c r="DJS49" s="134"/>
      <c r="DJT49" s="134"/>
      <c r="DJU49" s="134"/>
      <c r="DJV49" s="134"/>
      <c r="DJW49" s="134"/>
      <c r="DJX49" s="134"/>
      <c r="DJY49" s="134"/>
      <c r="DJZ49" s="134"/>
      <c r="DKA49" s="134"/>
      <c r="DKB49" s="134"/>
      <c r="DKC49" s="134"/>
      <c r="DKD49" s="134"/>
      <c r="DKE49" s="134"/>
      <c r="DKF49" s="134"/>
      <c r="DKG49" s="134"/>
      <c r="DKH49" s="134"/>
      <c r="DKI49" s="134"/>
      <c r="DKJ49" s="134"/>
      <c r="DKK49" s="134"/>
      <c r="DKL49" s="134"/>
      <c r="DKM49" s="134"/>
      <c r="DKN49" s="134"/>
      <c r="DKO49" s="134"/>
      <c r="DKP49" s="134"/>
      <c r="DKQ49" s="134"/>
      <c r="DKR49" s="134"/>
      <c r="DKS49" s="134"/>
      <c r="DKT49" s="134"/>
      <c r="DKU49" s="134"/>
      <c r="DKV49" s="134"/>
      <c r="DKW49" s="134"/>
      <c r="DKX49" s="134"/>
      <c r="DKY49" s="134"/>
      <c r="DKZ49" s="134"/>
      <c r="DLA49" s="134"/>
      <c r="DLB49" s="134"/>
      <c r="DLC49" s="134"/>
      <c r="DLD49" s="134"/>
      <c r="DLE49" s="134"/>
      <c r="DLF49" s="134"/>
      <c r="DLG49" s="134"/>
      <c r="DLH49" s="134"/>
      <c r="DLI49" s="134"/>
      <c r="DLJ49" s="134"/>
      <c r="DLK49" s="134"/>
      <c r="DLL49" s="134"/>
      <c r="DLM49" s="134"/>
      <c r="DLN49" s="134"/>
      <c r="DLO49" s="134"/>
      <c r="DLP49" s="134"/>
      <c r="DLQ49" s="134"/>
      <c r="DLR49" s="134"/>
      <c r="DLS49" s="134"/>
      <c r="DLT49" s="134"/>
      <c r="DLU49" s="134"/>
      <c r="DLV49" s="134"/>
      <c r="DLW49" s="134"/>
      <c r="DLX49" s="134"/>
      <c r="DLY49" s="134"/>
      <c r="DLZ49" s="134"/>
      <c r="DMA49" s="134"/>
      <c r="DMB49" s="134"/>
      <c r="DMC49" s="134"/>
      <c r="DMD49" s="134"/>
      <c r="DME49" s="134"/>
      <c r="DMF49" s="134"/>
      <c r="DMG49" s="134"/>
      <c r="DMH49" s="134"/>
      <c r="DMI49" s="134"/>
      <c r="DMJ49" s="134"/>
      <c r="DMK49" s="134"/>
      <c r="DML49" s="134"/>
      <c r="DMM49" s="134"/>
      <c r="DMN49" s="134"/>
      <c r="DMO49" s="134"/>
      <c r="DMP49" s="134"/>
      <c r="DMQ49" s="134"/>
      <c r="DMR49" s="134"/>
      <c r="DMS49" s="134"/>
      <c r="DMT49" s="134"/>
      <c r="DMU49" s="134"/>
      <c r="DMV49" s="134"/>
      <c r="DMW49" s="134"/>
      <c r="DMX49" s="134"/>
      <c r="DMY49" s="134"/>
      <c r="DMZ49" s="134"/>
      <c r="DNA49" s="134"/>
      <c r="DNB49" s="134"/>
      <c r="DNC49" s="134"/>
      <c r="DND49" s="134"/>
      <c r="DNE49" s="134"/>
      <c r="DNF49" s="134"/>
      <c r="DNG49" s="134"/>
      <c r="DNH49" s="134"/>
      <c r="DNI49" s="134"/>
      <c r="DNJ49" s="134"/>
      <c r="DNK49" s="134"/>
      <c r="DNL49" s="134"/>
      <c r="DNM49" s="134"/>
      <c r="DNN49" s="134"/>
      <c r="DNO49" s="134"/>
      <c r="DNP49" s="134"/>
      <c r="DNQ49" s="134"/>
      <c r="DNR49" s="134"/>
      <c r="DNS49" s="134"/>
      <c r="DNT49" s="134"/>
      <c r="DNU49" s="134"/>
      <c r="DNV49" s="134"/>
      <c r="DNW49" s="134"/>
      <c r="DNX49" s="134"/>
      <c r="DNY49" s="134"/>
      <c r="DNZ49" s="134"/>
      <c r="DOA49" s="134"/>
      <c r="DOB49" s="134"/>
      <c r="DOC49" s="134"/>
      <c r="DOD49" s="134"/>
      <c r="DOE49" s="134"/>
      <c r="DOF49" s="134"/>
      <c r="DOG49" s="134"/>
      <c r="DOH49" s="134"/>
      <c r="DOI49" s="134"/>
      <c r="DOJ49" s="134"/>
      <c r="DOK49" s="134"/>
      <c r="DOL49" s="134"/>
      <c r="DOM49" s="134"/>
      <c r="DON49" s="134"/>
      <c r="DOO49" s="134"/>
      <c r="DOP49" s="134"/>
      <c r="DOQ49" s="134"/>
      <c r="DOR49" s="134"/>
      <c r="DOS49" s="134"/>
      <c r="DOT49" s="134"/>
      <c r="DOU49" s="134"/>
      <c r="DOV49" s="134"/>
      <c r="DOW49" s="134"/>
      <c r="DOX49" s="134"/>
      <c r="DOY49" s="134"/>
      <c r="DOZ49" s="134"/>
      <c r="DPA49" s="134"/>
      <c r="DPB49" s="134"/>
      <c r="DPC49" s="134"/>
      <c r="DPD49" s="134"/>
      <c r="DPE49" s="134"/>
      <c r="DPF49" s="134"/>
      <c r="DPG49" s="134"/>
      <c r="DPH49" s="134"/>
      <c r="DPI49" s="134"/>
      <c r="DPJ49" s="134"/>
      <c r="DPK49" s="134"/>
      <c r="DPL49" s="134"/>
      <c r="DPM49" s="134"/>
      <c r="DPN49" s="134"/>
      <c r="DPO49" s="134"/>
      <c r="DPP49" s="134"/>
      <c r="DPQ49" s="134"/>
      <c r="DPR49" s="134"/>
      <c r="DPS49" s="134"/>
      <c r="DPT49" s="134"/>
      <c r="DPU49" s="134"/>
      <c r="DPV49" s="134"/>
      <c r="DPW49" s="134"/>
      <c r="DPX49" s="134"/>
      <c r="DPY49" s="134"/>
      <c r="DPZ49" s="134"/>
      <c r="DQA49" s="134"/>
      <c r="DQB49" s="134"/>
      <c r="DQC49" s="134"/>
      <c r="DQD49" s="134"/>
      <c r="DQE49" s="134"/>
      <c r="DQF49" s="134"/>
      <c r="DQG49" s="134"/>
      <c r="DQH49" s="134"/>
      <c r="DQI49" s="134"/>
      <c r="DQJ49" s="134"/>
      <c r="DQK49" s="134"/>
      <c r="DQL49" s="134"/>
      <c r="DQM49" s="134"/>
      <c r="DQN49" s="134"/>
      <c r="DQO49" s="134"/>
      <c r="DQP49" s="134"/>
      <c r="DQQ49" s="134"/>
      <c r="DQR49" s="134"/>
      <c r="DQS49" s="134"/>
      <c r="DQT49" s="134"/>
      <c r="DQU49" s="134"/>
      <c r="DQV49" s="134"/>
      <c r="DQW49" s="134"/>
      <c r="DQX49" s="134"/>
      <c r="DQY49" s="134"/>
      <c r="DQZ49" s="134"/>
      <c r="DRA49" s="134"/>
      <c r="DRB49" s="134"/>
      <c r="DRC49" s="134"/>
      <c r="DRD49" s="134"/>
      <c r="DRE49" s="134"/>
      <c r="DRF49" s="134"/>
      <c r="DRG49" s="134"/>
      <c r="DRH49" s="134"/>
      <c r="DRI49" s="134"/>
      <c r="DRJ49" s="134"/>
      <c r="DRK49" s="134"/>
      <c r="DRL49" s="134"/>
      <c r="DRM49" s="134"/>
      <c r="DRN49" s="134"/>
      <c r="DRO49" s="134"/>
      <c r="DRP49" s="134"/>
      <c r="DRQ49" s="134"/>
      <c r="DRR49" s="134"/>
      <c r="DRS49" s="134"/>
      <c r="DRT49" s="134"/>
      <c r="DRU49" s="134"/>
      <c r="DRV49" s="134"/>
      <c r="DRW49" s="134"/>
      <c r="DRX49" s="134"/>
      <c r="DRY49" s="134"/>
      <c r="DRZ49" s="134"/>
      <c r="DSA49" s="134"/>
      <c r="DSB49" s="134"/>
      <c r="DSC49" s="134"/>
      <c r="DSD49" s="134"/>
      <c r="DSE49" s="134"/>
      <c r="DSF49" s="134"/>
      <c r="DSG49" s="134"/>
      <c r="DSH49" s="134"/>
      <c r="DSI49" s="134"/>
      <c r="DSJ49" s="134"/>
      <c r="DSK49" s="134"/>
      <c r="DSL49" s="134"/>
      <c r="DSM49" s="134"/>
      <c r="DSN49" s="134"/>
      <c r="DSO49" s="134"/>
      <c r="DSP49" s="134"/>
      <c r="DSQ49" s="134"/>
      <c r="DSR49" s="134"/>
      <c r="DSS49" s="134"/>
      <c r="DST49" s="134"/>
      <c r="DSU49" s="134"/>
      <c r="DSV49" s="134"/>
      <c r="DSW49" s="134"/>
      <c r="DSX49" s="134"/>
      <c r="DSY49" s="134"/>
      <c r="DSZ49" s="134"/>
      <c r="DTA49" s="134"/>
      <c r="DTB49" s="134"/>
      <c r="DTC49" s="134"/>
      <c r="DTD49" s="134"/>
      <c r="DTE49" s="134"/>
      <c r="DTF49" s="134"/>
      <c r="DTG49" s="134"/>
      <c r="DTH49" s="134"/>
      <c r="DTI49" s="134"/>
      <c r="DTJ49" s="134"/>
      <c r="DTK49" s="134"/>
      <c r="DTL49" s="134"/>
      <c r="DTM49" s="134"/>
      <c r="DTN49" s="134"/>
      <c r="DTO49" s="134"/>
      <c r="DTP49" s="134"/>
      <c r="DTQ49" s="134"/>
      <c r="DTR49" s="134"/>
      <c r="DTS49" s="134"/>
      <c r="DTT49" s="134"/>
      <c r="DTU49" s="134"/>
      <c r="DTV49" s="134"/>
      <c r="DTW49" s="134"/>
      <c r="DTX49" s="134"/>
      <c r="DTY49" s="134"/>
      <c r="DTZ49" s="134"/>
      <c r="DUA49" s="134"/>
      <c r="DUB49" s="134"/>
      <c r="DUC49" s="134"/>
      <c r="DUD49" s="134"/>
      <c r="DUE49" s="134"/>
      <c r="DUF49" s="134"/>
      <c r="DUG49" s="134"/>
      <c r="DUH49" s="134"/>
      <c r="DUI49" s="134"/>
      <c r="DUJ49" s="134"/>
      <c r="DUK49" s="134"/>
      <c r="DUL49" s="134"/>
      <c r="DUM49" s="134"/>
      <c r="DUN49" s="134"/>
      <c r="DUO49" s="134"/>
      <c r="DUP49" s="134"/>
      <c r="DUQ49" s="134"/>
      <c r="DUR49" s="134"/>
      <c r="DUS49" s="134"/>
      <c r="DUT49" s="134"/>
      <c r="DUU49" s="134"/>
      <c r="DUV49" s="134"/>
      <c r="DUW49" s="134"/>
      <c r="DUX49" s="134"/>
      <c r="DUY49" s="134"/>
      <c r="DUZ49" s="134"/>
      <c r="DVA49" s="134"/>
      <c r="DVB49" s="134"/>
      <c r="DVC49" s="134"/>
      <c r="DVD49" s="134"/>
      <c r="DVE49" s="134"/>
      <c r="DVF49" s="134"/>
      <c r="DVG49" s="134"/>
      <c r="DVH49" s="134"/>
      <c r="DVI49" s="134"/>
      <c r="DVJ49" s="134"/>
      <c r="DVK49" s="134"/>
      <c r="DVL49" s="134"/>
      <c r="DVM49" s="134"/>
      <c r="DVN49" s="134"/>
      <c r="DVO49" s="134"/>
      <c r="DVP49" s="134"/>
      <c r="DVQ49" s="134"/>
      <c r="DVR49" s="134"/>
      <c r="DVS49" s="134"/>
      <c r="DVT49" s="134"/>
      <c r="DVU49" s="134"/>
      <c r="DVV49" s="134"/>
      <c r="DVW49" s="134"/>
      <c r="DVX49" s="134"/>
      <c r="DVY49" s="134"/>
      <c r="DVZ49" s="134"/>
      <c r="DWA49" s="134"/>
      <c r="DWB49" s="134"/>
      <c r="DWC49" s="134"/>
      <c r="DWD49" s="134"/>
      <c r="DWE49" s="134"/>
      <c r="DWF49" s="134"/>
      <c r="DWG49" s="134"/>
      <c r="DWH49" s="134"/>
      <c r="DWI49" s="134"/>
      <c r="DWJ49" s="134"/>
      <c r="DWK49" s="134"/>
      <c r="DWL49" s="134"/>
      <c r="DWM49" s="134"/>
      <c r="DWN49" s="134"/>
      <c r="DWO49" s="134"/>
      <c r="DWP49" s="134"/>
      <c r="DWQ49" s="134"/>
      <c r="DWR49" s="134"/>
      <c r="DWS49" s="134"/>
      <c r="DWT49" s="134"/>
      <c r="DWU49" s="134"/>
      <c r="DWV49" s="134"/>
      <c r="DWW49" s="134"/>
      <c r="DWX49" s="134"/>
      <c r="DWY49" s="134"/>
      <c r="DWZ49" s="134"/>
      <c r="DXA49" s="134"/>
      <c r="DXB49" s="134"/>
      <c r="DXC49" s="134"/>
      <c r="DXD49" s="134"/>
      <c r="DXE49" s="134"/>
      <c r="DXF49" s="134"/>
      <c r="DXG49" s="134"/>
      <c r="DXH49" s="134"/>
      <c r="DXI49" s="134"/>
      <c r="DXJ49" s="134"/>
      <c r="DXK49" s="134"/>
      <c r="DXL49" s="134"/>
      <c r="DXM49" s="134"/>
      <c r="DXN49" s="134"/>
      <c r="DXO49" s="134"/>
      <c r="DXP49" s="134"/>
      <c r="DXQ49" s="134"/>
      <c r="DXR49" s="134"/>
      <c r="DXS49" s="134"/>
      <c r="DXT49" s="134"/>
      <c r="DXU49" s="134"/>
      <c r="DXV49" s="134"/>
      <c r="DXW49" s="134"/>
      <c r="DXX49" s="134"/>
      <c r="DXY49" s="134"/>
      <c r="DXZ49" s="134"/>
      <c r="DYA49" s="134"/>
      <c r="DYB49" s="134"/>
      <c r="DYC49" s="134"/>
      <c r="DYD49" s="134"/>
      <c r="DYE49" s="134"/>
      <c r="DYF49" s="134"/>
      <c r="DYG49" s="134"/>
      <c r="DYH49" s="134"/>
      <c r="DYI49" s="134"/>
      <c r="DYJ49" s="134"/>
      <c r="DYK49" s="134"/>
      <c r="DYL49" s="134"/>
      <c r="DYM49" s="134"/>
      <c r="DYN49" s="134"/>
      <c r="DYO49" s="134"/>
      <c r="DYP49" s="134"/>
      <c r="DYQ49" s="134"/>
      <c r="DYR49" s="134"/>
      <c r="DYS49" s="134"/>
      <c r="DYT49" s="134"/>
      <c r="DYU49" s="134"/>
      <c r="DYV49" s="134"/>
      <c r="DYW49" s="134"/>
      <c r="DYX49" s="134"/>
      <c r="DYY49" s="134"/>
      <c r="DYZ49" s="134"/>
      <c r="DZA49" s="134"/>
      <c r="DZB49" s="134"/>
      <c r="DZC49" s="134"/>
      <c r="DZD49" s="134"/>
      <c r="DZE49" s="134"/>
      <c r="DZF49" s="134"/>
      <c r="DZG49" s="134"/>
      <c r="DZH49" s="134"/>
      <c r="DZI49" s="134"/>
      <c r="DZJ49" s="134"/>
      <c r="DZK49" s="134"/>
      <c r="DZL49" s="134"/>
      <c r="DZM49" s="134"/>
      <c r="DZN49" s="134"/>
      <c r="DZO49" s="134"/>
      <c r="DZP49" s="134"/>
      <c r="DZQ49" s="134"/>
      <c r="DZR49" s="134"/>
      <c r="DZS49" s="134"/>
      <c r="DZT49" s="134"/>
      <c r="DZU49" s="134"/>
      <c r="DZV49" s="134"/>
      <c r="DZW49" s="134"/>
      <c r="DZX49" s="134"/>
      <c r="DZY49" s="134"/>
      <c r="DZZ49" s="134"/>
      <c r="EAA49" s="134"/>
      <c r="EAB49" s="134"/>
      <c r="EAC49" s="134"/>
      <c r="EAD49" s="134"/>
      <c r="EAE49" s="134"/>
      <c r="EAF49" s="134"/>
      <c r="EAG49" s="134"/>
      <c r="EAH49" s="134"/>
      <c r="EAI49" s="134"/>
      <c r="EAJ49" s="134"/>
      <c r="EAK49" s="134"/>
      <c r="EAL49" s="134"/>
      <c r="EAM49" s="134"/>
      <c r="EAN49" s="134"/>
      <c r="EAO49" s="134"/>
      <c r="EAP49" s="134"/>
      <c r="EAQ49" s="134"/>
      <c r="EAR49" s="134"/>
      <c r="EAS49" s="134"/>
      <c r="EAT49" s="134"/>
      <c r="EAU49" s="134"/>
      <c r="EAV49" s="134"/>
      <c r="EAW49" s="134"/>
      <c r="EAX49" s="134"/>
      <c r="EAY49" s="134"/>
      <c r="EAZ49" s="134"/>
      <c r="EBA49" s="134"/>
      <c r="EBB49" s="134"/>
      <c r="EBC49" s="134"/>
      <c r="EBD49" s="134"/>
      <c r="EBE49" s="134"/>
      <c r="EBF49" s="134"/>
      <c r="EBG49" s="134"/>
      <c r="EBH49" s="134"/>
      <c r="EBI49" s="134"/>
      <c r="EBJ49" s="134"/>
      <c r="EBK49" s="134"/>
      <c r="EBL49" s="134"/>
      <c r="EBM49" s="134"/>
      <c r="EBN49" s="134"/>
      <c r="EBO49" s="134"/>
      <c r="EBP49" s="134"/>
      <c r="EBQ49" s="134"/>
      <c r="EBR49" s="134"/>
      <c r="EBS49" s="134"/>
      <c r="EBT49" s="134"/>
      <c r="EBU49" s="134"/>
      <c r="EBV49" s="134"/>
      <c r="EBW49" s="134"/>
      <c r="EBX49" s="134"/>
      <c r="EBY49" s="134"/>
      <c r="EBZ49" s="134"/>
      <c r="ECA49" s="134"/>
      <c r="ECB49" s="134"/>
      <c r="ECC49" s="134"/>
      <c r="ECD49" s="134"/>
      <c r="ECE49" s="134"/>
      <c r="ECF49" s="134"/>
      <c r="ECG49" s="134"/>
      <c r="ECH49" s="134"/>
      <c r="ECI49" s="134"/>
      <c r="ECJ49" s="134"/>
      <c r="ECK49" s="134"/>
      <c r="ECL49" s="134"/>
      <c r="ECM49" s="134"/>
      <c r="ECN49" s="134"/>
      <c r="ECO49" s="134"/>
      <c r="ECP49" s="134"/>
      <c r="ECQ49" s="134"/>
      <c r="ECR49" s="134"/>
      <c r="ECS49" s="134"/>
      <c r="ECT49" s="134"/>
      <c r="ECU49" s="134"/>
      <c r="ECV49" s="134"/>
      <c r="ECW49" s="134"/>
      <c r="ECX49" s="134"/>
      <c r="ECY49" s="134"/>
      <c r="ECZ49" s="134"/>
      <c r="EDA49" s="134"/>
      <c r="EDB49" s="134"/>
      <c r="EDC49" s="134"/>
      <c r="EDD49" s="134"/>
      <c r="EDE49" s="134"/>
      <c r="EDF49" s="134"/>
      <c r="EDG49" s="134"/>
      <c r="EDH49" s="134"/>
      <c r="EDI49" s="134"/>
      <c r="EDJ49" s="134"/>
      <c r="EDK49" s="134"/>
      <c r="EDL49" s="134"/>
      <c r="EDM49" s="134"/>
      <c r="EDN49" s="134"/>
      <c r="EDO49" s="134"/>
      <c r="EDP49" s="134"/>
      <c r="EDQ49" s="134"/>
      <c r="EDR49" s="134"/>
      <c r="EDS49" s="134"/>
      <c r="EDT49" s="134"/>
      <c r="EDU49" s="134"/>
      <c r="EDV49" s="134"/>
      <c r="EDW49" s="134"/>
      <c r="EDX49" s="134"/>
      <c r="EDY49" s="134"/>
      <c r="EDZ49" s="134"/>
      <c r="EEA49" s="134"/>
      <c r="EEB49" s="134"/>
      <c r="EEC49" s="134"/>
      <c r="EED49" s="134"/>
      <c r="EEE49" s="134"/>
      <c r="EEF49" s="134"/>
      <c r="EEG49" s="134"/>
      <c r="EEH49" s="134"/>
      <c r="EEI49" s="134"/>
      <c r="EEJ49" s="134"/>
      <c r="EEK49" s="134"/>
      <c r="EEL49" s="134"/>
      <c r="EEM49" s="134"/>
      <c r="EEN49" s="134"/>
      <c r="EEO49" s="134"/>
      <c r="EEP49" s="134"/>
      <c r="EEQ49" s="134"/>
      <c r="EER49" s="134"/>
      <c r="EES49" s="134"/>
      <c r="EET49" s="134"/>
      <c r="EEU49" s="134"/>
      <c r="EEV49" s="134"/>
      <c r="EEW49" s="134"/>
      <c r="EEX49" s="134"/>
      <c r="EEY49" s="134"/>
      <c r="EEZ49" s="134"/>
      <c r="EFA49" s="134"/>
      <c r="EFB49" s="134"/>
      <c r="EFC49" s="134"/>
      <c r="EFD49" s="134"/>
      <c r="EFE49" s="134"/>
      <c r="EFF49" s="134"/>
      <c r="EFG49" s="134"/>
      <c r="EFH49" s="134"/>
      <c r="EFI49" s="134"/>
      <c r="EFJ49" s="134"/>
      <c r="EFK49" s="134"/>
      <c r="EFL49" s="134"/>
      <c r="EFM49" s="134"/>
      <c r="EFN49" s="134"/>
      <c r="EFO49" s="134"/>
      <c r="EFP49" s="134"/>
      <c r="EFQ49" s="134"/>
      <c r="EFR49" s="134"/>
      <c r="EFS49" s="134"/>
      <c r="EFT49" s="134"/>
      <c r="EFU49" s="134"/>
      <c r="EFV49" s="134"/>
      <c r="EFW49" s="134"/>
      <c r="EFX49" s="134"/>
      <c r="EFY49" s="134"/>
      <c r="EFZ49" s="134"/>
      <c r="EGA49" s="134"/>
      <c r="EGB49" s="134"/>
      <c r="EGC49" s="134"/>
      <c r="EGD49" s="134"/>
      <c r="EGE49" s="134"/>
      <c r="EGF49" s="134"/>
      <c r="EGG49" s="134"/>
      <c r="EGH49" s="134"/>
      <c r="EGI49" s="134"/>
      <c r="EGJ49" s="134"/>
      <c r="EGK49" s="134"/>
      <c r="EGL49" s="134"/>
      <c r="EGM49" s="134"/>
      <c r="EGN49" s="134"/>
      <c r="EGO49" s="134"/>
      <c r="EGP49" s="134"/>
      <c r="EGQ49" s="134"/>
      <c r="EGR49" s="134"/>
      <c r="EGS49" s="134"/>
      <c r="EGT49" s="134"/>
      <c r="EGU49" s="134"/>
      <c r="EGV49" s="134"/>
      <c r="EGW49" s="134"/>
      <c r="EGX49" s="134"/>
      <c r="EGY49" s="134"/>
      <c r="EGZ49" s="134"/>
      <c r="EHA49" s="134"/>
      <c r="EHB49" s="134"/>
      <c r="EHC49" s="134"/>
      <c r="EHD49" s="134"/>
      <c r="EHE49" s="134"/>
      <c r="EHF49" s="134"/>
      <c r="EHG49" s="134"/>
      <c r="EHH49" s="134"/>
      <c r="EHI49" s="134"/>
      <c r="EHJ49" s="134"/>
      <c r="EHK49" s="134"/>
      <c r="EHL49" s="134"/>
      <c r="EHM49" s="134"/>
      <c r="EHN49" s="134"/>
      <c r="EHO49" s="134"/>
      <c r="EHP49" s="134"/>
      <c r="EHQ49" s="134"/>
      <c r="EHR49" s="134"/>
      <c r="EHS49" s="134"/>
      <c r="EHT49" s="134"/>
      <c r="EHU49" s="134"/>
      <c r="EHV49" s="134"/>
      <c r="EHW49" s="134"/>
      <c r="EHX49" s="134"/>
      <c r="EHY49" s="134"/>
      <c r="EHZ49" s="134"/>
      <c r="EIA49" s="134"/>
      <c r="EIB49" s="134"/>
      <c r="EIC49" s="134"/>
      <c r="EID49" s="134"/>
      <c r="EIE49" s="134"/>
      <c r="EIF49" s="134"/>
      <c r="EIG49" s="134"/>
      <c r="EIH49" s="134"/>
      <c r="EII49" s="134"/>
      <c r="EIJ49" s="134"/>
      <c r="EIK49" s="134"/>
      <c r="EIL49" s="134"/>
      <c r="EIM49" s="134"/>
      <c r="EIN49" s="134"/>
      <c r="EIO49" s="134"/>
      <c r="EIP49" s="134"/>
      <c r="EIQ49" s="134"/>
      <c r="EIR49" s="134"/>
      <c r="EIS49" s="134"/>
      <c r="EIT49" s="134"/>
      <c r="EIU49" s="134"/>
      <c r="EIV49" s="134"/>
      <c r="EIW49" s="134"/>
      <c r="EIX49" s="134"/>
      <c r="EIY49" s="134"/>
      <c r="EIZ49" s="134"/>
      <c r="EJA49" s="134"/>
      <c r="EJB49" s="134"/>
      <c r="EJC49" s="134"/>
      <c r="EJD49" s="134"/>
      <c r="EJE49" s="134"/>
      <c r="EJF49" s="134"/>
      <c r="EJG49" s="134"/>
      <c r="EJH49" s="134"/>
      <c r="EJI49" s="134"/>
      <c r="EJJ49" s="134"/>
      <c r="EJK49" s="134"/>
      <c r="EJL49" s="134"/>
      <c r="EJM49" s="134"/>
      <c r="EJN49" s="134"/>
      <c r="EJO49" s="134"/>
      <c r="EJP49" s="134"/>
      <c r="EJQ49" s="134"/>
      <c r="EJR49" s="134"/>
      <c r="EJS49" s="134"/>
      <c r="EJT49" s="134"/>
      <c r="EJU49" s="134"/>
      <c r="EJV49" s="134"/>
      <c r="EJW49" s="134"/>
      <c r="EJX49" s="134"/>
      <c r="EJY49" s="134"/>
      <c r="EJZ49" s="134"/>
      <c r="EKA49" s="134"/>
      <c r="EKB49" s="134"/>
      <c r="EKC49" s="134"/>
      <c r="EKD49" s="134"/>
      <c r="EKE49" s="134"/>
      <c r="EKF49" s="134"/>
      <c r="EKG49" s="134"/>
      <c r="EKH49" s="134"/>
      <c r="EKI49" s="134"/>
      <c r="EKJ49" s="134"/>
      <c r="EKK49" s="134"/>
      <c r="EKL49" s="134"/>
      <c r="EKM49" s="134"/>
      <c r="EKN49" s="134"/>
      <c r="EKO49" s="134"/>
      <c r="EKP49" s="134"/>
      <c r="EKQ49" s="134"/>
      <c r="EKR49" s="134"/>
      <c r="EKS49" s="134"/>
      <c r="EKT49" s="134"/>
      <c r="EKU49" s="134"/>
      <c r="EKV49" s="134"/>
      <c r="EKW49" s="134"/>
      <c r="EKX49" s="134"/>
      <c r="EKY49" s="134"/>
      <c r="EKZ49" s="134"/>
      <c r="ELA49" s="134"/>
      <c r="ELB49" s="134"/>
      <c r="ELC49" s="134"/>
      <c r="ELD49" s="134"/>
      <c r="ELE49" s="134"/>
      <c r="ELF49" s="134"/>
      <c r="ELG49" s="134"/>
      <c r="ELH49" s="134"/>
      <c r="ELI49" s="134"/>
      <c r="ELJ49" s="134"/>
      <c r="ELK49" s="134"/>
      <c r="ELL49" s="134"/>
      <c r="ELM49" s="134"/>
      <c r="ELN49" s="134"/>
      <c r="ELO49" s="134"/>
      <c r="ELP49" s="134"/>
      <c r="ELQ49" s="134"/>
      <c r="ELR49" s="134"/>
      <c r="ELS49" s="134"/>
      <c r="ELT49" s="134"/>
      <c r="ELU49" s="134"/>
      <c r="ELV49" s="134"/>
      <c r="ELW49" s="134"/>
      <c r="ELX49" s="134"/>
      <c r="ELY49" s="134"/>
      <c r="ELZ49" s="134"/>
      <c r="EMA49" s="134"/>
      <c r="EMB49" s="134"/>
      <c r="EMC49" s="134"/>
      <c r="EMD49" s="134"/>
      <c r="EME49" s="134"/>
      <c r="EMF49" s="134"/>
      <c r="EMG49" s="134"/>
      <c r="EMH49" s="134"/>
      <c r="EMI49" s="134"/>
      <c r="EMJ49" s="134"/>
      <c r="EMK49" s="134"/>
      <c r="EML49" s="134"/>
      <c r="EMM49" s="134"/>
      <c r="EMN49" s="134"/>
      <c r="EMO49" s="134"/>
      <c r="EMP49" s="134"/>
      <c r="EMQ49" s="134"/>
      <c r="EMR49" s="134"/>
      <c r="EMS49" s="134"/>
      <c r="EMT49" s="134"/>
      <c r="EMU49" s="134"/>
      <c r="EMV49" s="134"/>
      <c r="EMW49" s="134"/>
      <c r="EMX49" s="134"/>
      <c r="EMY49" s="134"/>
      <c r="EMZ49" s="134"/>
      <c r="ENA49" s="134"/>
      <c r="ENB49" s="134"/>
      <c r="ENC49" s="134"/>
      <c r="END49" s="134"/>
      <c r="ENE49" s="134"/>
      <c r="ENF49" s="134"/>
      <c r="ENG49" s="134"/>
      <c r="ENH49" s="134"/>
      <c r="ENI49" s="134"/>
      <c r="ENJ49" s="134"/>
      <c r="ENK49" s="134"/>
      <c r="ENL49" s="134"/>
      <c r="ENM49" s="134"/>
      <c r="ENN49" s="134"/>
      <c r="ENO49" s="134"/>
      <c r="ENP49" s="134"/>
      <c r="ENQ49" s="134"/>
      <c r="ENR49" s="134"/>
      <c r="ENS49" s="134"/>
      <c r="ENT49" s="134"/>
      <c r="ENU49" s="134"/>
      <c r="ENV49" s="134"/>
      <c r="ENW49" s="134"/>
      <c r="ENX49" s="134"/>
      <c r="ENY49" s="134"/>
      <c r="ENZ49" s="134"/>
      <c r="EOA49" s="134"/>
      <c r="EOB49" s="134"/>
      <c r="EOC49" s="134"/>
      <c r="EOD49" s="134"/>
      <c r="EOE49" s="134"/>
      <c r="EOF49" s="134"/>
      <c r="EOG49" s="134"/>
      <c r="EOH49" s="134"/>
      <c r="EOI49" s="134"/>
      <c r="EOJ49" s="134"/>
      <c r="EOK49" s="134"/>
      <c r="EOL49" s="134"/>
      <c r="EOM49" s="134"/>
      <c r="EON49" s="134"/>
      <c r="EOO49" s="134"/>
      <c r="EOP49" s="134"/>
      <c r="EOQ49" s="134"/>
      <c r="EOR49" s="134"/>
      <c r="EOS49" s="134"/>
      <c r="EOT49" s="134"/>
      <c r="EOU49" s="134"/>
      <c r="EOV49" s="134"/>
      <c r="EOW49" s="134"/>
      <c r="EOX49" s="134"/>
      <c r="EOY49" s="134"/>
      <c r="EOZ49" s="134"/>
      <c r="EPA49" s="134"/>
      <c r="EPB49" s="134"/>
      <c r="EPC49" s="134"/>
      <c r="EPD49" s="134"/>
      <c r="EPE49" s="134"/>
      <c r="EPF49" s="134"/>
      <c r="EPG49" s="134"/>
      <c r="EPH49" s="134"/>
      <c r="EPI49" s="134"/>
      <c r="EPJ49" s="134"/>
      <c r="EPK49" s="134"/>
      <c r="EPL49" s="134"/>
      <c r="EPM49" s="134"/>
      <c r="EPN49" s="134"/>
      <c r="EPO49" s="134"/>
      <c r="EPP49" s="134"/>
      <c r="EPQ49" s="134"/>
      <c r="EPR49" s="134"/>
      <c r="EPS49" s="134"/>
      <c r="EPT49" s="134"/>
      <c r="EPU49" s="134"/>
      <c r="EPV49" s="134"/>
      <c r="EPW49" s="134"/>
      <c r="EPX49" s="134"/>
      <c r="EPY49" s="134"/>
      <c r="EPZ49" s="134"/>
      <c r="EQA49" s="134"/>
      <c r="EQB49" s="134"/>
      <c r="EQC49" s="134"/>
      <c r="EQD49" s="134"/>
      <c r="EQE49" s="134"/>
      <c r="EQF49" s="134"/>
      <c r="EQG49" s="134"/>
      <c r="EQH49" s="134"/>
      <c r="EQI49" s="134"/>
      <c r="EQJ49" s="134"/>
      <c r="EQK49" s="134"/>
      <c r="EQL49" s="134"/>
      <c r="EQM49" s="134"/>
      <c r="EQN49" s="134"/>
      <c r="EQO49" s="134"/>
      <c r="EQP49" s="134"/>
      <c r="EQQ49" s="134"/>
      <c r="EQR49" s="134"/>
      <c r="EQS49" s="134"/>
      <c r="EQT49" s="134"/>
      <c r="EQU49" s="134"/>
      <c r="EQV49" s="134"/>
      <c r="EQW49" s="134"/>
      <c r="EQX49" s="134"/>
      <c r="EQY49" s="134"/>
      <c r="EQZ49" s="134"/>
      <c r="ERA49" s="134"/>
      <c r="ERB49" s="134"/>
      <c r="ERC49" s="134"/>
      <c r="ERD49" s="134"/>
      <c r="ERE49" s="134"/>
      <c r="ERF49" s="134"/>
      <c r="ERG49" s="134"/>
      <c r="ERH49" s="134"/>
      <c r="ERI49" s="134"/>
      <c r="ERJ49" s="134"/>
      <c r="ERK49" s="134"/>
      <c r="ERL49" s="134"/>
      <c r="ERM49" s="134"/>
      <c r="ERN49" s="134"/>
      <c r="ERO49" s="134"/>
      <c r="ERP49" s="134"/>
      <c r="ERQ49" s="134"/>
      <c r="ERR49" s="134"/>
      <c r="ERS49" s="134"/>
      <c r="ERT49" s="134"/>
      <c r="ERU49" s="134"/>
      <c r="ERV49" s="134"/>
      <c r="ERW49" s="134"/>
      <c r="ERX49" s="134"/>
      <c r="ERY49" s="134"/>
      <c r="ERZ49" s="134"/>
      <c r="ESA49" s="134"/>
      <c r="ESB49" s="134"/>
      <c r="ESC49" s="134"/>
      <c r="ESD49" s="134"/>
      <c r="ESE49" s="134"/>
      <c r="ESF49" s="134"/>
      <c r="ESG49" s="134"/>
      <c r="ESH49" s="134"/>
      <c r="ESI49" s="134"/>
      <c r="ESJ49" s="134"/>
      <c r="ESK49" s="134"/>
      <c r="ESL49" s="134"/>
      <c r="ESM49" s="134"/>
      <c r="ESN49" s="134"/>
      <c r="ESO49" s="134"/>
      <c r="ESP49" s="134"/>
      <c r="ESQ49" s="134"/>
      <c r="ESR49" s="134"/>
      <c r="ESS49" s="134"/>
      <c r="EST49" s="134"/>
      <c r="ESU49" s="134"/>
      <c r="ESV49" s="134"/>
      <c r="ESW49" s="134"/>
      <c r="ESX49" s="134"/>
      <c r="ESY49" s="134"/>
      <c r="ESZ49" s="134"/>
      <c r="ETA49" s="134"/>
      <c r="ETB49" s="134"/>
      <c r="ETC49" s="134"/>
      <c r="ETD49" s="134"/>
      <c r="ETE49" s="134"/>
      <c r="ETF49" s="134"/>
      <c r="ETG49" s="134"/>
      <c r="ETH49" s="134"/>
      <c r="ETI49" s="134"/>
      <c r="ETJ49" s="134"/>
      <c r="ETK49" s="134"/>
      <c r="ETL49" s="134"/>
      <c r="ETM49" s="134"/>
      <c r="ETN49" s="134"/>
      <c r="ETO49" s="134"/>
      <c r="ETP49" s="134"/>
      <c r="ETQ49" s="134"/>
      <c r="ETR49" s="134"/>
      <c r="ETS49" s="134"/>
      <c r="ETT49" s="134"/>
      <c r="ETU49" s="134"/>
      <c r="ETV49" s="134"/>
      <c r="ETW49" s="134"/>
      <c r="ETX49" s="134"/>
      <c r="ETY49" s="134"/>
      <c r="ETZ49" s="134"/>
      <c r="EUA49" s="134"/>
      <c r="EUB49" s="134"/>
      <c r="EUC49" s="134"/>
      <c r="EUD49" s="134"/>
      <c r="EUE49" s="134"/>
      <c r="EUF49" s="134"/>
      <c r="EUG49" s="134"/>
      <c r="EUH49" s="134"/>
      <c r="EUI49" s="134"/>
      <c r="EUJ49" s="134"/>
      <c r="EUK49" s="134"/>
      <c r="EUL49" s="134"/>
      <c r="EUM49" s="134"/>
      <c r="EUN49" s="134"/>
      <c r="EUO49" s="134"/>
      <c r="EUP49" s="134"/>
      <c r="EUQ49" s="134"/>
      <c r="EUR49" s="134"/>
      <c r="EUS49" s="134"/>
      <c r="EUT49" s="134"/>
      <c r="EUU49" s="134"/>
      <c r="EUV49" s="134"/>
      <c r="EUW49" s="134"/>
      <c r="EUX49" s="134"/>
      <c r="EUY49" s="134"/>
      <c r="EUZ49" s="134"/>
      <c r="EVA49" s="134"/>
      <c r="EVB49" s="134"/>
      <c r="EVC49" s="134"/>
      <c r="EVD49" s="134"/>
      <c r="EVE49" s="134"/>
      <c r="EVF49" s="134"/>
      <c r="EVG49" s="134"/>
      <c r="EVH49" s="134"/>
      <c r="EVI49" s="134"/>
      <c r="EVJ49" s="134"/>
      <c r="EVK49" s="134"/>
      <c r="EVL49" s="134"/>
      <c r="EVM49" s="134"/>
      <c r="EVN49" s="134"/>
      <c r="EVO49" s="134"/>
      <c r="EVP49" s="134"/>
      <c r="EVQ49" s="134"/>
      <c r="EVR49" s="134"/>
      <c r="EVS49" s="134"/>
      <c r="EVT49" s="134"/>
      <c r="EVU49" s="134"/>
      <c r="EVV49" s="134"/>
      <c r="EVW49" s="134"/>
      <c r="EVX49" s="134"/>
      <c r="EVY49" s="134"/>
      <c r="EVZ49" s="134"/>
      <c r="EWA49" s="134"/>
      <c r="EWB49" s="134"/>
      <c r="EWC49" s="134"/>
      <c r="EWD49" s="134"/>
      <c r="EWE49" s="134"/>
      <c r="EWF49" s="134"/>
      <c r="EWG49" s="134"/>
      <c r="EWH49" s="134"/>
      <c r="EWI49" s="134"/>
      <c r="EWJ49" s="134"/>
      <c r="EWK49" s="134"/>
      <c r="EWL49" s="134"/>
      <c r="EWM49" s="134"/>
      <c r="EWN49" s="134"/>
      <c r="EWO49" s="134"/>
      <c r="EWP49" s="134"/>
      <c r="EWQ49" s="134"/>
      <c r="EWR49" s="134"/>
      <c r="EWS49" s="134"/>
      <c r="EWT49" s="134"/>
      <c r="EWU49" s="134"/>
      <c r="EWV49" s="134"/>
      <c r="EWW49" s="134"/>
      <c r="EWX49" s="134"/>
      <c r="EWY49" s="134"/>
      <c r="EWZ49" s="134"/>
      <c r="EXA49" s="134"/>
      <c r="EXB49" s="134"/>
      <c r="EXC49" s="134"/>
      <c r="EXD49" s="134"/>
      <c r="EXE49" s="134"/>
      <c r="EXF49" s="134"/>
      <c r="EXG49" s="134"/>
      <c r="EXH49" s="134"/>
      <c r="EXI49" s="134"/>
      <c r="EXJ49" s="134"/>
      <c r="EXK49" s="134"/>
      <c r="EXL49" s="134"/>
      <c r="EXM49" s="134"/>
      <c r="EXN49" s="134"/>
      <c r="EXO49" s="134"/>
      <c r="EXP49" s="134"/>
      <c r="EXQ49" s="134"/>
      <c r="EXR49" s="134"/>
      <c r="EXS49" s="134"/>
      <c r="EXT49" s="134"/>
      <c r="EXU49" s="134"/>
      <c r="EXV49" s="134"/>
      <c r="EXW49" s="134"/>
      <c r="EXX49" s="134"/>
      <c r="EXY49" s="134"/>
      <c r="EXZ49" s="134"/>
      <c r="EYA49" s="134"/>
      <c r="EYB49" s="134"/>
      <c r="EYC49" s="134"/>
      <c r="EYD49" s="134"/>
      <c r="EYE49" s="134"/>
      <c r="EYF49" s="134"/>
      <c r="EYG49" s="134"/>
      <c r="EYH49" s="134"/>
      <c r="EYI49" s="134"/>
      <c r="EYJ49" s="134"/>
      <c r="EYK49" s="134"/>
      <c r="EYL49" s="134"/>
      <c r="EYM49" s="134"/>
      <c r="EYN49" s="134"/>
      <c r="EYO49" s="134"/>
      <c r="EYP49" s="134"/>
      <c r="EYQ49" s="134"/>
      <c r="EYR49" s="134"/>
      <c r="EYS49" s="134"/>
      <c r="EYT49" s="134"/>
      <c r="EYU49" s="134"/>
      <c r="EYV49" s="134"/>
      <c r="EYW49" s="134"/>
      <c r="EYX49" s="134"/>
      <c r="EYY49" s="134"/>
      <c r="EYZ49" s="134"/>
      <c r="EZA49" s="134"/>
      <c r="EZB49" s="134"/>
      <c r="EZC49" s="134"/>
      <c r="EZD49" s="134"/>
      <c r="EZE49" s="134"/>
      <c r="EZF49" s="134"/>
      <c r="EZG49" s="134"/>
      <c r="EZH49" s="134"/>
      <c r="EZI49" s="134"/>
      <c r="EZJ49" s="134"/>
      <c r="EZK49" s="134"/>
      <c r="EZL49" s="134"/>
      <c r="EZM49" s="134"/>
      <c r="EZN49" s="134"/>
      <c r="EZO49" s="134"/>
      <c r="EZP49" s="134"/>
      <c r="EZQ49" s="134"/>
      <c r="EZR49" s="134"/>
      <c r="EZS49" s="134"/>
      <c r="EZT49" s="134"/>
      <c r="EZU49" s="134"/>
      <c r="EZV49" s="134"/>
      <c r="EZW49" s="134"/>
      <c r="EZX49" s="134"/>
      <c r="EZY49" s="134"/>
      <c r="EZZ49" s="134"/>
      <c r="FAA49" s="134"/>
      <c r="FAB49" s="134"/>
      <c r="FAC49" s="134"/>
      <c r="FAD49" s="134"/>
      <c r="FAE49" s="134"/>
      <c r="FAF49" s="134"/>
      <c r="FAG49" s="134"/>
      <c r="FAH49" s="134"/>
      <c r="FAI49" s="134"/>
      <c r="FAJ49" s="134"/>
      <c r="FAK49" s="134"/>
      <c r="FAL49" s="134"/>
      <c r="FAM49" s="134"/>
      <c r="FAN49" s="134"/>
      <c r="FAO49" s="134"/>
      <c r="FAP49" s="134"/>
      <c r="FAQ49" s="134"/>
      <c r="FAR49" s="134"/>
      <c r="FAS49" s="134"/>
      <c r="FAT49" s="134"/>
      <c r="FAU49" s="134"/>
      <c r="FAV49" s="134"/>
      <c r="FAW49" s="134"/>
      <c r="FAX49" s="134"/>
      <c r="FAY49" s="134"/>
      <c r="FAZ49" s="134"/>
      <c r="FBA49" s="134"/>
      <c r="FBB49" s="134"/>
      <c r="FBC49" s="134"/>
      <c r="FBD49" s="134"/>
      <c r="FBE49" s="134"/>
      <c r="FBF49" s="134"/>
      <c r="FBG49" s="134"/>
      <c r="FBH49" s="134"/>
      <c r="FBI49" s="134"/>
      <c r="FBJ49" s="134"/>
      <c r="FBK49" s="134"/>
      <c r="FBL49" s="134"/>
      <c r="FBM49" s="134"/>
      <c r="FBN49" s="134"/>
      <c r="FBO49" s="134"/>
      <c r="FBP49" s="134"/>
      <c r="FBQ49" s="134"/>
      <c r="FBR49" s="134"/>
      <c r="FBS49" s="134"/>
      <c r="FBT49" s="134"/>
      <c r="FBU49" s="134"/>
      <c r="FBV49" s="134"/>
      <c r="FBW49" s="134"/>
      <c r="FBX49" s="134"/>
      <c r="FBY49" s="134"/>
      <c r="FBZ49" s="134"/>
      <c r="FCA49" s="134"/>
      <c r="FCB49" s="134"/>
      <c r="FCC49" s="134"/>
      <c r="FCD49" s="134"/>
      <c r="FCE49" s="134"/>
      <c r="FCF49" s="134"/>
      <c r="FCG49" s="134"/>
      <c r="FCH49" s="134"/>
      <c r="FCI49" s="134"/>
      <c r="FCJ49" s="134"/>
      <c r="FCK49" s="134"/>
      <c r="FCL49" s="134"/>
      <c r="FCM49" s="134"/>
      <c r="FCN49" s="134"/>
      <c r="FCO49" s="134"/>
      <c r="FCP49" s="134"/>
      <c r="FCQ49" s="134"/>
      <c r="FCR49" s="134"/>
      <c r="FCS49" s="134"/>
      <c r="FCT49" s="134"/>
      <c r="FCU49" s="134"/>
      <c r="FCV49" s="134"/>
      <c r="FCW49" s="134"/>
      <c r="FCX49" s="134"/>
      <c r="FCY49" s="134"/>
      <c r="FCZ49" s="134"/>
      <c r="FDA49" s="134"/>
      <c r="FDB49" s="134"/>
      <c r="FDC49" s="134"/>
      <c r="FDD49" s="134"/>
      <c r="FDE49" s="134"/>
      <c r="FDF49" s="134"/>
      <c r="FDG49" s="134"/>
      <c r="FDH49" s="134"/>
      <c r="FDI49" s="134"/>
      <c r="FDJ49" s="134"/>
      <c r="FDK49" s="134"/>
      <c r="FDL49" s="134"/>
      <c r="FDM49" s="134"/>
      <c r="FDN49" s="134"/>
      <c r="FDO49" s="134"/>
      <c r="FDP49" s="134"/>
      <c r="FDQ49" s="134"/>
      <c r="FDR49" s="134"/>
      <c r="FDS49" s="134"/>
      <c r="FDT49" s="134"/>
      <c r="FDU49" s="134"/>
      <c r="FDV49" s="134"/>
      <c r="FDW49" s="134"/>
      <c r="FDX49" s="134"/>
      <c r="FDY49" s="134"/>
      <c r="FDZ49" s="134"/>
      <c r="FEA49" s="134"/>
      <c r="FEB49" s="134"/>
      <c r="FEC49" s="134"/>
      <c r="FED49" s="134"/>
      <c r="FEE49" s="134"/>
      <c r="FEF49" s="134"/>
      <c r="FEG49" s="134"/>
      <c r="FEH49" s="134"/>
      <c r="FEI49" s="134"/>
      <c r="FEJ49" s="134"/>
      <c r="FEK49" s="134"/>
      <c r="FEL49" s="134"/>
      <c r="FEM49" s="134"/>
      <c r="FEN49" s="134"/>
      <c r="FEO49" s="134"/>
      <c r="FEP49" s="134"/>
      <c r="FEQ49" s="134"/>
      <c r="FER49" s="134"/>
      <c r="FES49" s="134"/>
      <c r="FET49" s="134"/>
      <c r="FEU49" s="134"/>
      <c r="FEV49" s="134"/>
      <c r="FEW49" s="134"/>
      <c r="FEX49" s="134"/>
      <c r="FEY49" s="134"/>
      <c r="FEZ49" s="134"/>
      <c r="FFA49" s="134"/>
      <c r="FFB49" s="134"/>
      <c r="FFC49" s="134"/>
      <c r="FFD49" s="134"/>
      <c r="FFE49" s="134"/>
      <c r="FFF49" s="134"/>
      <c r="FFG49" s="134"/>
      <c r="FFH49" s="134"/>
      <c r="FFI49" s="134"/>
      <c r="FFJ49" s="134"/>
      <c r="FFK49" s="134"/>
      <c r="FFL49" s="134"/>
      <c r="FFM49" s="134"/>
      <c r="FFN49" s="134"/>
      <c r="FFO49" s="134"/>
      <c r="FFP49" s="134"/>
      <c r="FFQ49" s="134"/>
      <c r="FFR49" s="134"/>
      <c r="FFS49" s="134"/>
      <c r="FFT49" s="134"/>
      <c r="FFU49" s="134"/>
      <c r="FFV49" s="134"/>
      <c r="FFW49" s="134"/>
      <c r="FFX49" s="134"/>
      <c r="FFY49" s="134"/>
      <c r="FFZ49" s="134"/>
      <c r="FGA49" s="134"/>
      <c r="FGB49" s="134"/>
      <c r="FGC49" s="134"/>
      <c r="FGD49" s="134"/>
      <c r="FGE49" s="134"/>
      <c r="FGF49" s="134"/>
      <c r="FGG49" s="134"/>
      <c r="FGH49" s="134"/>
      <c r="FGI49" s="134"/>
      <c r="FGJ49" s="134"/>
      <c r="FGK49" s="134"/>
      <c r="FGL49" s="134"/>
      <c r="FGM49" s="134"/>
      <c r="FGN49" s="134"/>
      <c r="FGO49" s="134"/>
      <c r="FGP49" s="134"/>
      <c r="FGQ49" s="134"/>
      <c r="FGR49" s="134"/>
      <c r="FGS49" s="134"/>
      <c r="FGT49" s="134"/>
      <c r="FGU49" s="134"/>
      <c r="FGV49" s="134"/>
      <c r="FGW49" s="134"/>
      <c r="FGX49" s="134"/>
      <c r="FGY49" s="134"/>
      <c r="FGZ49" s="134"/>
      <c r="FHA49" s="134"/>
      <c r="FHB49" s="134"/>
      <c r="FHC49" s="134"/>
      <c r="FHD49" s="134"/>
      <c r="FHE49" s="134"/>
      <c r="FHF49" s="134"/>
      <c r="FHG49" s="134"/>
      <c r="FHH49" s="134"/>
      <c r="FHI49" s="134"/>
      <c r="FHJ49" s="134"/>
      <c r="FHK49" s="134"/>
      <c r="FHL49" s="134"/>
      <c r="FHM49" s="134"/>
      <c r="FHN49" s="134"/>
      <c r="FHO49" s="134"/>
      <c r="FHP49" s="134"/>
      <c r="FHQ49" s="134"/>
      <c r="FHR49" s="134"/>
      <c r="FHS49" s="134"/>
      <c r="FHT49" s="134"/>
      <c r="FHU49" s="134"/>
      <c r="FHV49" s="134"/>
      <c r="FHW49" s="134"/>
      <c r="FHX49" s="134"/>
      <c r="FHY49" s="134"/>
      <c r="FHZ49" s="134"/>
      <c r="FIA49" s="134"/>
      <c r="FIB49" s="134"/>
      <c r="FIC49" s="134"/>
      <c r="FID49" s="134"/>
      <c r="FIE49" s="134"/>
      <c r="FIF49" s="134"/>
      <c r="FIG49" s="134"/>
      <c r="FIH49" s="134"/>
      <c r="FII49" s="134"/>
      <c r="FIJ49" s="134"/>
      <c r="FIK49" s="134"/>
      <c r="FIL49" s="134"/>
      <c r="FIM49" s="134"/>
      <c r="FIN49" s="134"/>
      <c r="FIO49" s="134"/>
      <c r="FIP49" s="134"/>
      <c r="FIQ49" s="134"/>
      <c r="FIR49" s="134"/>
      <c r="FIS49" s="134"/>
      <c r="FIT49" s="134"/>
      <c r="FIU49" s="134"/>
      <c r="FIV49" s="134"/>
      <c r="FIW49" s="134"/>
      <c r="FIX49" s="134"/>
      <c r="FIY49" s="134"/>
      <c r="FIZ49" s="134"/>
      <c r="FJA49" s="134"/>
      <c r="FJB49" s="134"/>
      <c r="FJC49" s="134"/>
      <c r="FJD49" s="134"/>
      <c r="FJE49" s="134"/>
      <c r="FJF49" s="134"/>
      <c r="FJG49" s="134"/>
      <c r="FJH49" s="134"/>
      <c r="FJI49" s="134"/>
      <c r="FJJ49" s="134"/>
      <c r="FJK49" s="134"/>
      <c r="FJL49" s="134"/>
      <c r="FJM49" s="134"/>
      <c r="FJN49" s="134"/>
      <c r="FJO49" s="134"/>
      <c r="FJP49" s="134"/>
      <c r="FJQ49" s="134"/>
      <c r="FJR49" s="134"/>
      <c r="FJS49" s="134"/>
      <c r="FJT49" s="134"/>
      <c r="FJU49" s="134"/>
      <c r="FJV49" s="134"/>
      <c r="FJW49" s="134"/>
      <c r="FJX49" s="134"/>
      <c r="FJY49" s="134"/>
      <c r="FJZ49" s="134"/>
      <c r="FKA49" s="134"/>
      <c r="FKB49" s="134"/>
      <c r="FKC49" s="134"/>
      <c r="FKD49" s="134"/>
      <c r="FKE49" s="134"/>
      <c r="FKF49" s="134"/>
      <c r="FKG49" s="134"/>
      <c r="FKH49" s="134"/>
      <c r="FKI49" s="134"/>
      <c r="FKJ49" s="134"/>
      <c r="FKK49" s="134"/>
      <c r="FKL49" s="134"/>
      <c r="FKM49" s="134"/>
      <c r="FKN49" s="134"/>
      <c r="FKO49" s="134"/>
      <c r="FKP49" s="134"/>
      <c r="FKQ49" s="134"/>
      <c r="FKR49" s="134"/>
      <c r="FKS49" s="134"/>
      <c r="FKT49" s="134"/>
      <c r="FKU49" s="134"/>
      <c r="FKV49" s="134"/>
      <c r="FKW49" s="134"/>
      <c r="FKX49" s="134"/>
      <c r="FKY49" s="134"/>
      <c r="FKZ49" s="134"/>
      <c r="FLA49" s="134"/>
      <c r="FLB49" s="134"/>
      <c r="FLC49" s="134"/>
      <c r="FLD49" s="134"/>
      <c r="FLE49" s="134"/>
      <c r="FLF49" s="134"/>
      <c r="FLG49" s="134"/>
      <c r="FLH49" s="134"/>
      <c r="FLI49" s="134"/>
      <c r="FLJ49" s="134"/>
      <c r="FLK49" s="134"/>
      <c r="FLL49" s="134"/>
      <c r="FLM49" s="134"/>
      <c r="FLN49" s="134"/>
      <c r="FLO49" s="134"/>
      <c r="FLP49" s="134"/>
      <c r="FLQ49" s="134"/>
      <c r="FLR49" s="134"/>
      <c r="FLS49" s="134"/>
      <c r="FLT49" s="134"/>
      <c r="FLU49" s="134"/>
      <c r="FLV49" s="134"/>
      <c r="FLW49" s="134"/>
      <c r="FLX49" s="134"/>
      <c r="FLY49" s="134"/>
      <c r="FLZ49" s="134"/>
      <c r="FMA49" s="134"/>
      <c r="FMB49" s="134"/>
      <c r="FMC49" s="134"/>
      <c r="FMD49" s="134"/>
      <c r="FME49" s="134"/>
      <c r="FMF49" s="134"/>
      <c r="FMG49" s="134"/>
      <c r="FMH49" s="134"/>
      <c r="FMI49" s="134"/>
      <c r="FMJ49" s="134"/>
      <c r="FMK49" s="134"/>
      <c r="FML49" s="134"/>
      <c r="FMM49" s="134"/>
      <c r="FMN49" s="134"/>
      <c r="FMO49" s="134"/>
      <c r="FMP49" s="134"/>
      <c r="FMQ49" s="134"/>
      <c r="FMR49" s="134"/>
      <c r="FMS49" s="134"/>
      <c r="FMT49" s="134"/>
      <c r="FMU49" s="134"/>
      <c r="FMV49" s="134"/>
      <c r="FMW49" s="134"/>
      <c r="FMX49" s="134"/>
      <c r="FMY49" s="134"/>
      <c r="FMZ49" s="134"/>
      <c r="FNA49" s="134"/>
      <c r="FNB49" s="134"/>
      <c r="FNC49" s="134"/>
      <c r="FND49" s="134"/>
      <c r="FNE49" s="134"/>
      <c r="FNF49" s="134"/>
      <c r="FNG49" s="134"/>
      <c r="FNH49" s="134"/>
      <c r="FNI49" s="134"/>
      <c r="FNJ49" s="134"/>
      <c r="FNK49" s="134"/>
      <c r="FNL49" s="134"/>
      <c r="FNM49" s="134"/>
      <c r="FNN49" s="134"/>
      <c r="FNO49" s="134"/>
      <c r="FNP49" s="134"/>
      <c r="FNQ49" s="134"/>
      <c r="FNR49" s="134"/>
      <c r="FNS49" s="134"/>
      <c r="FNT49" s="134"/>
      <c r="FNU49" s="134"/>
      <c r="FNV49" s="134"/>
      <c r="FNW49" s="134"/>
      <c r="FNX49" s="134"/>
      <c r="FNY49" s="134"/>
      <c r="FNZ49" s="134"/>
      <c r="FOA49" s="134"/>
      <c r="FOB49" s="134"/>
      <c r="FOC49" s="134"/>
      <c r="FOD49" s="134"/>
      <c r="FOE49" s="134"/>
      <c r="FOF49" s="134"/>
      <c r="FOG49" s="134"/>
      <c r="FOH49" s="134"/>
      <c r="FOI49" s="134"/>
      <c r="FOJ49" s="134"/>
      <c r="FOK49" s="134"/>
      <c r="FOL49" s="134"/>
      <c r="FOM49" s="134"/>
      <c r="FON49" s="134"/>
      <c r="FOO49" s="134"/>
      <c r="FOP49" s="134"/>
      <c r="FOQ49" s="134"/>
      <c r="FOR49" s="134"/>
      <c r="FOS49" s="134"/>
      <c r="FOT49" s="134"/>
      <c r="FOU49" s="134"/>
      <c r="FOV49" s="134"/>
      <c r="FOW49" s="134"/>
      <c r="FOX49" s="134"/>
      <c r="FOY49" s="134"/>
      <c r="FOZ49" s="134"/>
      <c r="FPA49" s="134"/>
      <c r="FPB49" s="134"/>
      <c r="FPC49" s="134"/>
      <c r="FPD49" s="134"/>
      <c r="FPE49" s="134"/>
      <c r="FPF49" s="134"/>
      <c r="FPG49" s="134"/>
      <c r="FPH49" s="134"/>
      <c r="FPI49" s="134"/>
      <c r="FPJ49" s="134"/>
      <c r="FPK49" s="134"/>
      <c r="FPL49" s="134"/>
      <c r="FPM49" s="134"/>
      <c r="FPN49" s="134"/>
      <c r="FPO49" s="134"/>
      <c r="FPP49" s="134"/>
      <c r="FPQ49" s="134"/>
      <c r="FPR49" s="134"/>
      <c r="FPS49" s="134"/>
      <c r="FPT49" s="134"/>
      <c r="FPU49" s="134"/>
      <c r="FPV49" s="134"/>
      <c r="FPW49" s="134"/>
      <c r="FPX49" s="134"/>
      <c r="FPY49" s="134"/>
      <c r="FPZ49" s="134"/>
      <c r="FQA49" s="134"/>
      <c r="FQB49" s="134"/>
      <c r="FQC49" s="134"/>
      <c r="FQD49" s="134"/>
      <c r="FQE49" s="134"/>
      <c r="FQF49" s="134"/>
      <c r="FQG49" s="134"/>
      <c r="FQH49" s="134"/>
      <c r="FQI49" s="134"/>
      <c r="FQJ49" s="134"/>
      <c r="FQK49" s="134"/>
      <c r="FQL49" s="134"/>
      <c r="FQM49" s="134"/>
      <c r="FQN49" s="134"/>
      <c r="FQO49" s="134"/>
      <c r="FQP49" s="134"/>
      <c r="FQQ49" s="134"/>
      <c r="FQR49" s="134"/>
      <c r="FQS49" s="134"/>
      <c r="FQT49" s="134"/>
      <c r="FQU49" s="134"/>
      <c r="FQV49" s="134"/>
      <c r="FQW49" s="134"/>
      <c r="FQX49" s="134"/>
      <c r="FQY49" s="134"/>
      <c r="FQZ49" s="134"/>
      <c r="FRA49" s="134"/>
      <c r="FRB49" s="134"/>
      <c r="FRC49" s="134"/>
      <c r="FRD49" s="134"/>
      <c r="FRE49" s="134"/>
      <c r="FRF49" s="134"/>
      <c r="FRG49" s="134"/>
      <c r="FRH49" s="134"/>
      <c r="FRI49" s="134"/>
      <c r="FRJ49" s="134"/>
      <c r="FRK49" s="134"/>
      <c r="FRL49" s="134"/>
      <c r="FRM49" s="134"/>
      <c r="FRN49" s="134"/>
      <c r="FRO49" s="134"/>
      <c r="FRP49" s="134"/>
      <c r="FRQ49" s="134"/>
      <c r="FRR49" s="134"/>
      <c r="FRS49" s="134"/>
      <c r="FRT49" s="134"/>
      <c r="FRU49" s="134"/>
      <c r="FRV49" s="134"/>
      <c r="FRW49" s="134"/>
      <c r="FRX49" s="134"/>
      <c r="FRY49" s="134"/>
      <c r="FRZ49" s="134"/>
      <c r="FSA49" s="134"/>
      <c r="FSB49" s="134"/>
      <c r="FSC49" s="134"/>
      <c r="FSD49" s="134"/>
      <c r="FSE49" s="134"/>
      <c r="FSF49" s="134"/>
      <c r="FSG49" s="134"/>
      <c r="FSH49" s="134"/>
      <c r="FSI49" s="134"/>
      <c r="FSJ49" s="134"/>
      <c r="FSK49" s="134"/>
      <c r="FSL49" s="134"/>
      <c r="FSM49" s="134"/>
      <c r="FSN49" s="134"/>
      <c r="FSO49" s="134"/>
      <c r="FSP49" s="134"/>
      <c r="FSQ49" s="134"/>
      <c r="FSR49" s="134"/>
      <c r="FSS49" s="134"/>
      <c r="FST49" s="134"/>
      <c r="FSU49" s="134"/>
      <c r="FSV49" s="134"/>
      <c r="FSW49" s="134"/>
      <c r="FSX49" s="134"/>
      <c r="FSY49" s="134"/>
      <c r="FSZ49" s="134"/>
      <c r="FTA49" s="134"/>
      <c r="FTB49" s="134"/>
      <c r="FTC49" s="134"/>
      <c r="FTD49" s="134"/>
      <c r="FTE49" s="134"/>
      <c r="FTF49" s="134"/>
      <c r="FTG49" s="134"/>
      <c r="FTH49" s="134"/>
      <c r="FTI49" s="134"/>
      <c r="FTJ49" s="134"/>
      <c r="FTK49" s="134"/>
      <c r="FTL49" s="134"/>
      <c r="FTM49" s="134"/>
      <c r="FTN49" s="134"/>
      <c r="FTO49" s="134"/>
      <c r="FTP49" s="134"/>
      <c r="FTQ49" s="134"/>
      <c r="FTR49" s="134"/>
      <c r="FTS49" s="134"/>
      <c r="FTT49" s="134"/>
      <c r="FTU49" s="134"/>
      <c r="FTV49" s="134"/>
      <c r="FTW49" s="134"/>
      <c r="FTX49" s="134"/>
      <c r="FTY49" s="134"/>
      <c r="FTZ49" s="134"/>
      <c r="FUA49" s="134"/>
      <c r="FUB49" s="134"/>
      <c r="FUC49" s="134"/>
      <c r="FUD49" s="134"/>
      <c r="FUE49" s="134"/>
      <c r="FUF49" s="134"/>
      <c r="FUG49" s="134"/>
      <c r="FUH49" s="134"/>
      <c r="FUI49" s="134"/>
      <c r="FUJ49" s="134"/>
      <c r="FUK49" s="134"/>
      <c r="FUL49" s="134"/>
      <c r="FUM49" s="134"/>
      <c r="FUN49" s="134"/>
      <c r="FUO49" s="134"/>
      <c r="FUP49" s="134"/>
      <c r="FUQ49" s="134"/>
      <c r="FUR49" s="134"/>
      <c r="FUS49" s="134"/>
      <c r="FUT49" s="134"/>
      <c r="FUU49" s="134"/>
      <c r="FUV49" s="134"/>
      <c r="FUW49" s="134"/>
      <c r="FUX49" s="134"/>
      <c r="FUY49" s="134"/>
      <c r="FUZ49" s="134"/>
      <c r="FVA49" s="134"/>
      <c r="FVB49" s="134"/>
      <c r="FVC49" s="134"/>
      <c r="FVD49" s="134"/>
      <c r="FVE49" s="134"/>
      <c r="FVF49" s="134"/>
      <c r="FVG49" s="134"/>
      <c r="FVH49" s="134"/>
      <c r="FVI49" s="134"/>
      <c r="FVJ49" s="134"/>
      <c r="FVK49" s="134"/>
      <c r="FVL49" s="134"/>
      <c r="FVM49" s="134"/>
      <c r="FVN49" s="134"/>
      <c r="FVO49" s="134"/>
      <c r="FVP49" s="134"/>
      <c r="FVQ49" s="134"/>
      <c r="FVR49" s="134"/>
      <c r="FVS49" s="134"/>
      <c r="FVT49" s="134"/>
      <c r="FVU49" s="134"/>
      <c r="FVV49" s="134"/>
      <c r="FVW49" s="134"/>
      <c r="FVX49" s="134"/>
      <c r="FVY49" s="134"/>
      <c r="FVZ49" s="134"/>
      <c r="FWA49" s="134"/>
      <c r="FWB49" s="134"/>
      <c r="FWC49" s="134"/>
      <c r="FWD49" s="134"/>
      <c r="FWE49" s="134"/>
      <c r="FWF49" s="134"/>
      <c r="FWG49" s="134"/>
      <c r="FWH49" s="134"/>
      <c r="FWI49" s="134"/>
      <c r="FWJ49" s="134"/>
      <c r="FWK49" s="134"/>
      <c r="FWL49" s="134"/>
      <c r="FWM49" s="134"/>
      <c r="FWN49" s="134"/>
      <c r="FWO49" s="134"/>
      <c r="FWP49" s="134"/>
      <c r="FWQ49" s="134"/>
      <c r="FWR49" s="134"/>
      <c r="FWS49" s="134"/>
      <c r="FWT49" s="134"/>
      <c r="FWU49" s="134"/>
      <c r="FWV49" s="134"/>
      <c r="FWW49" s="134"/>
      <c r="FWX49" s="134"/>
      <c r="FWY49" s="134"/>
      <c r="FWZ49" s="134"/>
      <c r="FXA49" s="134"/>
      <c r="FXB49" s="134"/>
      <c r="FXC49" s="134"/>
      <c r="FXD49" s="134"/>
      <c r="FXE49" s="134"/>
      <c r="FXF49" s="134"/>
      <c r="FXG49" s="134"/>
      <c r="FXH49" s="134"/>
      <c r="FXI49" s="134"/>
      <c r="FXJ49" s="134"/>
      <c r="FXK49" s="134"/>
      <c r="FXL49" s="134"/>
      <c r="FXM49" s="134"/>
      <c r="FXN49" s="134"/>
      <c r="FXO49" s="134"/>
      <c r="FXP49" s="134"/>
      <c r="FXQ49" s="134"/>
      <c r="FXR49" s="134"/>
      <c r="FXS49" s="134"/>
      <c r="FXT49" s="134"/>
      <c r="FXU49" s="134"/>
      <c r="FXV49" s="134"/>
      <c r="FXW49" s="134"/>
      <c r="FXX49" s="134"/>
      <c r="FXY49" s="134"/>
      <c r="FXZ49" s="134"/>
      <c r="FYA49" s="134"/>
      <c r="FYB49" s="134"/>
      <c r="FYC49" s="134"/>
      <c r="FYD49" s="134"/>
      <c r="FYE49" s="134"/>
      <c r="FYF49" s="134"/>
      <c r="FYG49" s="134"/>
      <c r="FYH49" s="134"/>
      <c r="FYI49" s="134"/>
      <c r="FYJ49" s="134"/>
      <c r="FYK49" s="134"/>
      <c r="FYL49" s="134"/>
      <c r="FYM49" s="134"/>
      <c r="FYN49" s="134"/>
      <c r="FYO49" s="134"/>
      <c r="FYP49" s="134"/>
      <c r="FYQ49" s="134"/>
      <c r="FYR49" s="134"/>
      <c r="FYS49" s="134"/>
      <c r="FYT49" s="134"/>
      <c r="FYU49" s="134"/>
      <c r="FYV49" s="134"/>
      <c r="FYW49" s="134"/>
      <c r="FYX49" s="134"/>
      <c r="FYY49" s="134"/>
      <c r="FYZ49" s="134"/>
      <c r="FZA49" s="134"/>
      <c r="FZB49" s="134"/>
      <c r="FZC49" s="134"/>
      <c r="FZD49" s="134"/>
      <c r="FZE49" s="134"/>
      <c r="FZF49" s="134"/>
      <c r="FZG49" s="134"/>
      <c r="FZH49" s="134"/>
      <c r="FZI49" s="134"/>
      <c r="FZJ49" s="134"/>
      <c r="FZK49" s="134"/>
      <c r="FZL49" s="134"/>
      <c r="FZM49" s="134"/>
      <c r="FZN49" s="134"/>
      <c r="FZO49" s="134"/>
      <c r="FZP49" s="134"/>
      <c r="FZQ49" s="134"/>
      <c r="FZR49" s="134"/>
      <c r="FZS49" s="134"/>
      <c r="FZT49" s="134"/>
      <c r="FZU49" s="134"/>
      <c r="FZV49" s="134"/>
      <c r="FZW49" s="134"/>
      <c r="FZX49" s="134"/>
      <c r="FZY49" s="134"/>
      <c r="FZZ49" s="134"/>
      <c r="GAA49" s="134"/>
      <c r="GAB49" s="134"/>
      <c r="GAC49" s="134"/>
      <c r="GAD49" s="134"/>
      <c r="GAE49" s="134"/>
      <c r="GAF49" s="134"/>
      <c r="GAG49" s="134"/>
      <c r="GAH49" s="134"/>
      <c r="GAI49" s="134"/>
      <c r="GAJ49" s="134"/>
      <c r="GAK49" s="134"/>
      <c r="GAL49" s="134"/>
      <c r="GAM49" s="134"/>
      <c r="GAN49" s="134"/>
      <c r="GAO49" s="134"/>
      <c r="GAP49" s="134"/>
      <c r="GAQ49" s="134"/>
      <c r="GAR49" s="134"/>
      <c r="GAS49" s="134"/>
      <c r="GAT49" s="134"/>
      <c r="GAU49" s="134"/>
      <c r="GAV49" s="134"/>
      <c r="GAW49" s="134"/>
      <c r="GAX49" s="134"/>
      <c r="GAY49" s="134"/>
      <c r="GAZ49" s="134"/>
      <c r="GBA49" s="134"/>
      <c r="GBB49" s="134"/>
      <c r="GBC49" s="134"/>
      <c r="GBD49" s="134"/>
      <c r="GBE49" s="134"/>
      <c r="GBF49" s="134"/>
      <c r="GBG49" s="134"/>
      <c r="GBH49" s="134"/>
      <c r="GBI49" s="134"/>
      <c r="GBJ49" s="134"/>
      <c r="GBK49" s="134"/>
      <c r="GBL49" s="134"/>
      <c r="GBM49" s="134"/>
      <c r="GBN49" s="134"/>
      <c r="GBO49" s="134"/>
      <c r="GBP49" s="134"/>
      <c r="GBQ49" s="134"/>
      <c r="GBR49" s="134"/>
      <c r="GBS49" s="134"/>
      <c r="GBT49" s="134"/>
      <c r="GBU49" s="134"/>
      <c r="GBV49" s="134"/>
      <c r="GBW49" s="134"/>
      <c r="GBX49" s="134"/>
      <c r="GBY49" s="134"/>
      <c r="GBZ49" s="134"/>
      <c r="GCA49" s="134"/>
      <c r="GCB49" s="134"/>
      <c r="GCC49" s="134"/>
      <c r="GCD49" s="134"/>
      <c r="GCE49" s="134"/>
      <c r="GCF49" s="134"/>
      <c r="GCG49" s="134"/>
      <c r="GCH49" s="134"/>
      <c r="GCI49" s="134"/>
      <c r="GCJ49" s="134"/>
      <c r="GCK49" s="134"/>
      <c r="GCL49" s="134"/>
      <c r="GCM49" s="134"/>
      <c r="GCN49" s="134"/>
      <c r="GCO49" s="134"/>
      <c r="GCP49" s="134"/>
      <c r="GCQ49" s="134"/>
      <c r="GCR49" s="134"/>
      <c r="GCS49" s="134"/>
      <c r="GCT49" s="134"/>
      <c r="GCU49" s="134"/>
      <c r="GCV49" s="134"/>
      <c r="GCW49" s="134"/>
      <c r="GCX49" s="134"/>
      <c r="GCY49" s="134"/>
      <c r="GCZ49" s="134"/>
      <c r="GDA49" s="134"/>
      <c r="GDB49" s="134"/>
      <c r="GDC49" s="134"/>
      <c r="GDD49" s="134"/>
      <c r="GDE49" s="134"/>
      <c r="GDF49" s="134"/>
      <c r="GDG49" s="134"/>
      <c r="GDH49" s="134"/>
      <c r="GDI49" s="134"/>
      <c r="GDJ49" s="134"/>
      <c r="GDK49" s="134"/>
      <c r="GDL49" s="134"/>
      <c r="GDM49" s="134"/>
      <c r="GDN49" s="134"/>
      <c r="GDO49" s="134"/>
      <c r="GDP49" s="134"/>
      <c r="GDQ49" s="134"/>
      <c r="GDR49" s="134"/>
      <c r="GDS49" s="134"/>
      <c r="GDT49" s="134"/>
      <c r="GDU49" s="134"/>
      <c r="GDV49" s="134"/>
      <c r="GDW49" s="134"/>
      <c r="GDX49" s="134"/>
      <c r="GDY49" s="134"/>
      <c r="GDZ49" s="134"/>
      <c r="GEA49" s="134"/>
      <c r="GEB49" s="134"/>
      <c r="GEC49" s="134"/>
      <c r="GED49" s="134"/>
      <c r="GEE49" s="134"/>
      <c r="GEF49" s="134"/>
      <c r="GEG49" s="134"/>
      <c r="GEH49" s="134"/>
      <c r="GEI49" s="134"/>
      <c r="GEJ49" s="134"/>
      <c r="GEK49" s="134"/>
      <c r="GEL49" s="134"/>
      <c r="GEM49" s="134"/>
      <c r="GEN49" s="134"/>
      <c r="GEO49" s="134"/>
      <c r="GEP49" s="134"/>
      <c r="GEQ49" s="134"/>
      <c r="GER49" s="134"/>
      <c r="GES49" s="134"/>
      <c r="GET49" s="134"/>
      <c r="GEU49" s="134"/>
      <c r="GEV49" s="134"/>
      <c r="GEW49" s="134"/>
      <c r="GEX49" s="134"/>
      <c r="GEY49" s="134"/>
      <c r="GEZ49" s="134"/>
      <c r="GFA49" s="134"/>
      <c r="GFB49" s="134"/>
      <c r="GFC49" s="134"/>
      <c r="GFD49" s="134"/>
      <c r="GFE49" s="134"/>
      <c r="GFF49" s="134"/>
      <c r="GFG49" s="134"/>
      <c r="GFH49" s="134"/>
      <c r="GFI49" s="134"/>
      <c r="GFJ49" s="134"/>
      <c r="GFK49" s="134"/>
      <c r="GFL49" s="134"/>
      <c r="GFM49" s="134"/>
      <c r="GFN49" s="134"/>
      <c r="GFO49" s="134"/>
      <c r="GFP49" s="134"/>
      <c r="GFQ49" s="134"/>
      <c r="GFR49" s="134"/>
      <c r="GFS49" s="134"/>
      <c r="GFT49" s="134"/>
      <c r="GFU49" s="134"/>
      <c r="GFV49" s="134"/>
      <c r="GFW49" s="134"/>
      <c r="GFX49" s="134"/>
      <c r="GFY49" s="134"/>
      <c r="GFZ49" s="134"/>
      <c r="GGA49" s="134"/>
      <c r="GGB49" s="134"/>
      <c r="GGC49" s="134"/>
      <c r="GGD49" s="134"/>
      <c r="GGE49" s="134"/>
      <c r="GGF49" s="134"/>
      <c r="GGG49" s="134"/>
      <c r="GGH49" s="134"/>
      <c r="GGI49" s="134"/>
      <c r="GGJ49" s="134"/>
      <c r="GGK49" s="134"/>
      <c r="GGL49" s="134"/>
      <c r="GGM49" s="134"/>
      <c r="GGN49" s="134"/>
      <c r="GGO49" s="134"/>
      <c r="GGP49" s="134"/>
      <c r="GGQ49" s="134"/>
      <c r="GGR49" s="134"/>
      <c r="GGS49" s="134"/>
      <c r="GGT49" s="134"/>
      <c r="GGU49" s="134"/>
      <c r="GGV49" s="134"/>
      <c r="GGW49" s="134"/>
      <c r="GGX49" s="134"/>
      <c r="GGY49" s="134"/>
      <c r="GGZ49" s="134"/>
      <c r="GHA49" s="134"/>
      <c r="GHB49" s="134"/>
      <c r="GHC49" s="134"/>
      <c r="GHD49" s="134"/>
      <c r="GHE49" s="134"/>
      <c r="GHF49" s="134"/>
      <c r="GHG49" s="134"/>
      <c r="GHH49" s="134"/>
      <c r="GHI49" s="134"/>
      <c r="GHJ49" s="134"/>
      <c r="GHK49" s="134"/>
      <c r="GHL49" s="134"/>
      <c r="GHM49" s="134"/>
      <c r="GHN49" s="134"/>
      <c r="GHO49" s="134"/>
      <c r="GHP49" s="134"/>
      <c r="GHQ49" s="134"/>
      <c r="GHR49" s="134"/>
      <c r="GHS49" s="134"/>
      <c r="GHT49" s="134"/>
      <c r="GHU49" s="134"/>
      <c r="GHV49" s="134"/>
      <c r="GHW49" s="134"/>
      <c r="GHX49" s="134"/>
      <c r="GHY49" s="134"/>
      <c r="GHZ49" s="134"/>
      <c r="GIA49" s="134"/>
      <c r="GIB49" s="134"/>
      <c r="GIC49" s="134"/>
      <c r="GID49" s="134"/>
      <c r="GIE49" s="134"/>
      <c r="GIF49" s="134"/>
      <c r="GIG49" s="134"/>
      <c r="GIH49" s="134"/>
      <c r="GII49" s="134"/>
      <c r="GIJ49" s="134"/>
      <c r="GIK49" s="134"/>
      <c r="GIL49" s="134"/>
      <c r="GIM49" s="134"/>
      <c r="GIN49" s="134"/>
      <c r="GIO49" s="134"/>
      <c r="GIP49" s="134"/>
      <c r="GIQ49" s="134"/>
      <c r="GIR49" s="134"/>
      <c r="GIS49" s="134"/>
      <c r="GIT49" s="134"/>
      <c r="GIU49" s="134"/>
      <c r="GIV49" s="134"/>
      <c r="GIW49" s="134"/>
      <c r="GIX49" s="134"/>
      <c r="GIY49" s="134"/>
      <c r="GIZ49" s="134"/>
      <c r="GJA49" s="134"/>
      <c r="GJB49" s="134"/>
      <c r="GJC49" s="134"/>
      <c r="GJD49" s="134"/>
      <c r="GJE49" s="134"/>
      <c r="GJF49" s="134"/>
      <c r="GJG49" s="134"/>
      <c r="GJH49" s="134"/>
      <c r="GJI49" s="134"/>
      <c r="GJJ49" s="134"/>
      <c r="GJK49" s="134"/>
      <c r="GJL49" s="134"/>
      <c r="GJM49" s="134"/>
      <c r="GJN49" s="134"/>
      <c r="GJO49" s="134"/>
      <c r="GJP49" s="134"/>
      <c r="GJQ49" s="134"/>
      <c r="GJR49" s="134"/>
      <c r="GJS49" s="134"/>
      <c r="GJT49" s="134"/>
      <c r="GJU49" s="134"/>
      <c r="GJV49" s="134"/>
      <c r="GJW49" s="134"/>
      <c r="GJX49" s="134"/>
      <c r="GJY49" s="134"/>
      <c r="GJZ49" s="134"/>
      <c r="GKA49" s="134"/>
      <c r="GKB49" s="134"/>
      <c r="GKC49" s="134"/>
      <c r="GKD49" s="134"/>
      <c r="GKE49" s="134"/>
      <c r="GKF49" s="134"/>
      <c r="GKG49" s="134"/>
      <c r="GKH49" s="134"/>
      <c r="GKI49" s="134"/>
      <c r="GKJ49" s="134"/>
      <c r="GKK49" s="134"/>
      <c r="GKL49" s="134"/>
      <c r="GKM49" s="134"/>
      <c r="GKN49" s="134"/>
      <c r="GKO49" s="134"/>
      <c r="GKP49" s="134"/>
      <c r="GKQ49" s="134"/>
      <c r="GKR49" s="134"/>
      <c r="GKS49" s="134"/>
      <c r="GKT49" s="134"/>
      <c r="GKU49" s="134"/>
      <c r="GKV49" s="134"/>
      <c r="GKW49" s="134"/>
      <c r="GKX49" s="134"/>
      <c r="GKY49" s="134"/>
      <c r="GKZ49" s="134"/>
      <c r="GLA49" s="134"/>
      <c r="GLB49" s="134"/>
      <c r="GLC49" s="134"/>
      <c r="GLD49" s="134"/>
      <c r="GLE49" s="134"/>
      <c r="GLF49" s="134"/>
      <c r="GLG49" s="134"/>
      <c r="GLH49" s="134"/>
      <c r="GLI49" s="134"/>
      <c r="GLJ49" s="134"/>
      <c r="GLK49" s="134"/>
      <c r="GLL49" s="134"/>
      <c r="GLM49" s="134"/>
      <c r="GLN49" s="134"/>
      <c r="GLO49" s="134"/>
      <c r="GLP49" s="134"/>
      <c r="GLQ49" s="134"/>
      <c r="GLR49" s="134"/>
      <c r="GLS49" s="134"/>
      <c r="GLT49" s="134"/>
      <c r="GLU49" s="134"/>
      <c r="GLV49" s="134"/>
      <c r="GLW49" s="134"/>
      <c r="GLX49" s="134"/>
      <c r="GLY49" s="134"/>
      <c r="GLZ49" s="134"/>
      <c r="GMA49" s="134"/>
      <c r="GMB49" s="134"/>
      <c r="GMC49" s="134"/>
      <c r="GMD49" s="134"/>
      <c r="GME49" s="134"/>
      <c r="GMF49" s="134"/>
      <c r="GMG49" s="134"/>
      <c r="GMH49" s="134"/>
      <c r="GMI49" s="134"/>
      <c r="GMJ49" s="134"/>
      <c r="GMK49" s="134"/>
      <c r="GML49" s="134"/>
      <c r="GMM49" s="134"/>
      <c r="GMN49" s="134"/>
      <c r="GMO49" s="134"/>
      <c r="GMP49" s="134"/>
      <c r="GMQ49" s="134"/>
      <c r="GMR49" s="134"/>
      <c r="GMS49" s="134"/>
      <c r="GMT49" s="134"/>
      <c r="GMU49" s="134"/>
      <c r="GMV49" s="134"/>
      <c r="GMW49" s="134"/>
      <c r="GMX49" s="134"/>
      <c r="GMY49" s="134"/>
      <c r="GMZ49" s="134"/>
      <c r="GNA49" s="134"/>
      <c r="GNB49" s="134"/>
      <c r="GNC49" s="134"/>
      <c r="GND49" s="134"/>
      <c r="GNE49" s="134"/>
      <c r="GNF49" s="134"/>
      <c r="GNG49" s="134"/>
      <c r="GNH49" s="134"/>
      <c r="GNI49" s="134"/>
      <c r="GNJ49" s="134"/>
      <c r="GNK49" s="134"/>
      <c r="GNL49" s="134"/>
      <c r="GNM49" s="134"/>
      <c r="GNN49" s="134"/>
      <c r="GNO49" s="134"/>
      <c r="GNP49" s="134"/>
      <c r="GNQ49" s="134"/>
      <c r="GNR49" s="134"/>
      <c r="GNS49" s="134"/>
      <c r="GNT49" s="134"/>
      <c r="GNU49" s="134"/>
      <c r="GNV49" s="134"/>
      <c r="GNW49" s="134"/>
      <c r="GNX49" s="134"/>
      <c r="GNY49" s="134"/>
      <c r="GNZ49" s="134"/>
      <c r="GOA49" s="134"/>
      <c r="GOB49" s="134"/>
      <c r="GOC49" s="134"/>
      <c r="GOD49" s="134"/>
      <c r="GOE49" s="134"/>
      <c r="GOF49" s="134"/>
      <c r="GOG49" s="134"/>
      <c r="GOH49" s="134"/>
      <c r="GOI49" s="134"/>
      <c r="GOJ49" s="134"/>
      <c r="GOK49" s="134"/>
      <c r="GOL49" s="134"/>
      <c r="GOM49" s="134"/>
      <c r="GON49" s="134"/>
      <c r="GOO49" s="134"/>
      <c r="GOP49" s="134"/>
      <c r="GOQ49" s="134"/>
      <c r="GOR49" s="134"/>
      <c r="GOS49" s="134"/>
      <c r="GOT49" s="134"/>
      <c r="GOU49" s="134"/>
      <c r="GOV49" s="134"/>
      <c r="GOW49" s="134"/>
      <c r="GOX49" s="134"/>
      <c r="GOY49" s="134"/>
      <c r="GOZ49" s="134"/>
      <c r="GPA49" s="134"/>
      <c r="GPB49" s="134"/>
      <c r="GPC49" s="134"/>
      <c r="GPD49" s="134"/>
      <c r="GPE49" s="134"/>
      <c r="GPF49" s="134"/>
      <c r="GPG49" s="134"/>
      <c r="GPH49" s="134"/>
      <c r="GPI49" s="134"/>
      <c r="GPJ49" s="134"/>
      <c r="GPK49" s="134"/>
      <c r="GPL49" s="134"/>
      <c r="GPM49" s="134"/>
      <c r="GPN49" s="134"/>
      <c r="GPO49" s="134"/>
      <c r="GPP49" s="134"/>
      <c r="GPQ49" s="134"/>
      <c r="GPR49" s="134"/>
      <c r="GPS49" s="134"/>
      <c r="GPT49" s="134"/>
      <c r="GPU49" s="134"/>
      <c r="GPV49" s="134"/>
      <c r="GPW49" s="134"/>
      <c r="GPX49" s="134"/>
      <c r="GPY49" s="134"/>
      <c r="GPZ49" s="134"/>
      <c r="GQA49" s="134"/>
      <c r="GQB49" s="134"/>
      <c r="GQC49" s="134"/>
      <c r="GQD49" s="134"/>
      <c r="GQE49" s="134"/>
      <c r="GQF49" s="134"/>
      <c r="GQG49" s="134"/>
      <c r="GQH49" s="134"/>
      <c r="GQI49" s="134"/>
      <c r="GQJ49" s="134"/>
      <c r="GQK49" s="134"/>
      <c r="GQL49" s="134"/>
      <c r="GQM49" s="134"/>
      <c r="GQN49" s="134"/>
      <c r="GQO49" s="134"/>
      <c r="GQP49" s="134"/>
      <c r="GQQ49" s="134"/>
      <c r="GQR49" s="134"/>
      <c r="GQS49" s="134"/>
      <c r="GQT49" s="134"/>
      <c r="GQU49" s="134"/>
      <c r="GQV49" s="134"/>
      <c r="GQW49" s="134"/>
      <c r="GQX49" s="134"/>
      <c r="GQY49" s="134"/>
      <c r="GQZ49" s="134"/>
      <c r="GRA49" s="134"/>
      <c r="GRB49" s="134"/>
      <c r="GRC49" s="134"/>
      <c r="GRD49" s="134"/>
      <c r="GRE49" s="134"/>
      <c r="GRF49" s="134"/>
      <c r="GRG49" s="134"/>
      <c r="GRH49" s="134"/>
      <c r="GRI49" s="134"/>
      <c r="GRJ49" s="134"/>
      <c r="GRK49" s="134"/>
      <c r="GRL49" s="134"/>
      <c r="GRM49" s="134"/>
      <c r="GRN49" s="134"/>
      <c r="GRO49" s="134"/>
      <c r="GRP49" s="134"/>
      <c r="GRQ49" s="134"/>
      <c r="GRR49" s="134"/>
      <c r="GRS49" s="134"/>
      <c r="GRT49" s="134"/>
      <c r="GRU49" s="134"/>
      <c r="GRV49" s="134"/>
      <c r="GRW49" s="134"/>
      <c r="GRX49" s="134"/>
      <c r="GRY49" s="134"/>
      <c r="GRZ49" s="134"/>
      <c r="GSA49" s="134"/>
      <c r="GSB49" s="134"/>
      <c r="GSC49" s="134"/>
      <c r="GSD49" s="134"/>
      <c r="GSE49" s="134"/>
      <c r="GSF49" s="134"/>
      <c r="GSG49" s="134"/>
      <c r="GSH49" s="134"/>
      <c r="GSI49" s="134"/>
      <c r="GSJ49" s="134"/>
      <c r="GSK49" s="134"/>
      <c r="GSL49" s="134"/>
      <c r="GSM49" s="134"/>
      <c r="GSN49" s="134"/>
      <c r="GSO49" s="134"/>
      <c r="GSP49" s="134"/>
      <c r="GSQ49" s="134"/>
      <c r="GSR49" s="134"/>
      <c r="GSS49" s="134"/>
      <c r="GST49" s="134"/>
      <c r="GSU49" s="134"/>
      <c r="GSV49" s="134"/>
      <c r="GSW49" s="134"/>
      <c r="GSX49" s="134"/>
      <c r="GSY49" s="134"/>
      <c r="GSZ49" s="134"/>
      <c r="GTA49" s="134"/>
      <c r="GTB49" s="134"/>
      <c r="GTC49" s="134"/>
      <c r="GTD49" s="134"/>
      <c r="GTE49" s="134"/>
      <c r="GTF49" s="134"/>
      <c r="GTG49" s="134"/>
      <c r="GTH49" s="134"/>
      <c r="GTI49" s="134"/>
      <c r="GTJ49" s="134"/>
      <c r="GTK49" s="134"/>
      <c r="GTL49" s="134"/>
      <c r="GTM49" s="134"/>
      <c r="GTN49" s="134"/>
      <c r="GTO49" s="134"/>
      <c r="GTP49" s="134"/>
      <c r="GTQ49" s="134"/>
      <c r="GTR49" s="134"/>
      <c r="GTS49" s="134"/>
      <c r="GTT49" s="134"/>
      <c r="GTU49" s="134"/>
      <c r="GTV49" s="134"/>
      <c r="GTW49" s="134"/>
      <c r="GTX49" s="134"/>
      <c r="GTY49" s="134"/>
      <c r="GTZ49" s="134"/>
      <c r="GUA49" s="134"/>
      <c r="GUB49" s="134"/>
      <c r="GUC49" s="134"/>
      <c r="GUD49" s="134"/>
      <c r="GUE49" s="134"/>
      <c r="GUF49" s="134"/>
      <c r="GUG49" s="134"/>
      <c r="GUH49" s="134"/>
      <c r="GUI49" s="134"/>
      <c r="GUJ49" s="134"/>
      <c r="GUK49" s="134"/>
      <c r="GUL49" s="134"/>
      <c r="GUM49" s="134"/>
      <c r="GUN49" s="134"/>
      <c r="GUO49" s="134"/>
      <c r="GUP49" s="134"/>
      <c r="GUQ49" s="134"/>
      <c r="GUR49" s="134"/>
      <c r="GUS49" s="134"/>
      <c r="GUT49" s="134"/>
      <c r="GUU49" s="134"/>
      <c r="GUV49" s="134"/>
      <c r="GUW49" s="134"/>
      <c r="GUX49" s="134"/>
      <c r="GUY49" s="134"/>
      <c r="GUZ49" s="134"/>
      <c r="GVA49" s="134"/>
      <c r="GVB49" s="134"/>
      <c r="GVC49" s="134"/>
      <c r="GVD49" s="134"/>
      <c r="GVE49" s="134"/>
      <c r="GVF49" s="134"/>
      <c r="GVG49" s="134"/>
      <c r="GVH49" s="134"/>
      <c r="GVI49" s="134"/>
      <c r="GVJ49" s="134"/>
      <c r="GVK49" s="134"/>
      <c r="GVL49" s="134"/>
      <c r="GVM49" s="134"/>
      <c r="GVN49" s="134"/>
      <c r="GVO49" s="134"/>
      <c r="GVP49" s="134"/>
      <c r="GVQ49" s="134"/>
      <c r="GVR49" s="134"/>
      <c r="GVS49" s="134"/>
      <c r="GVT49" s="134"/>
      <c r="GVU49" s="134"/>
      <c r="GVV49" s="134"/>
      <c r="GVW49" s="134"/>
      <c r="GVX49" s="134"/>
      <c r="GVY49" s="134"/>
      <c r="GVZ49" s="134"/>
      <c r="GWA49" s="134"/>
      <c r="GWB49" s="134"/>
      <c r="GWC49" s="134"/>
      <c r="GWD49" s="134"/>
      <c r="GWE49" s="134"/>
      <c r="GWF49" s="134"/>
      <c r="GWG49" s="134"/>
      <c r="GWH49" s="134"/>
      <c r="GWI49" s="134"/>
      <c r="GWJ49" s="134"/>
      <c r="GWK49" s="134"/>
      <c r="GWL49" s="134"/>
      <c r="GWM49" s="134"/>
      <c r="GWN49" s="134"/>
      <c r="GWO49" s="134"/>
      <c r="GWP49" s="134"/>
      <c r="GWQ49" s="134"/>
      <c r="GWR49" s="134"/>
      <c r="GWS49" s="134"/>
      <c r="GWT49" s="134"/>
      <c r="GWU49" s="134"/>
      <c r="GWV49" s="134"/>
      <c r="GWW49" s="134"/>
      <c r="GWX49" s="134"/>
      <c r="GWY49" s="134"/>
      <c r="GWZ49" s="134"/>
      <c r="GXA49" s="134"/>
      <c r="GXB49" s="134"/>
      <c r="GXC49" s="134"/>
      <c r="GXD49" s="134"/>
      <c r="GXE49" s="134"/>
      <c r="GXF49" s="134"/>
      <c r="GXG49" s="134"/>
      <c r="GXH49" s="134"/>
      <c r="GXI49" s="134"/>
      <c r="GXJ49" s="134"/>
      <c r="GXK49" s="134"/>
      <c r="GXL49" s="134"/>
      <c r="GXM49" s="134"/>
      <c r="GXN49" s="134"/>
      <c r="GXO49" s="134"/>
      <c r="GXP49" s="134"/>
      <c r="GXQ49" s="134"/>
      <c r="GXR49" s="134"/>
      <c r="GXS49" s="134"/>
      <c r="GXT49" s="134"/>
      <c r="GXU49" s="134"/>
      <c r="GXV49" s="134"/>
      <c r="GXW49" s="134"/>
      <c r="GXX49" s="134"/>
      <c r="GXY49" s="134"/>
      <c r="GXZ49" s="134"/>
      <c r="GYA49" s="134"/>
      <c r="GYB49" s="134"/>
      <c r="GYC49" s="134"/>
      <c r="GYD49" s="134"/>
      <c r="GYE49" s="134"/>
      <c r="GYF49" s="134"/>
      <c r="GYG49" s="134"/>
      <c r="GYH49" s="134"/>
      <c r="GYI49" s="134"/>
      <c r="GYJ49" s="134"/>
      <c r="GYK49" s="134"/>
      <c r="GYL49" s="134"/>
      <c r="GYM49" s="134"/>
      <c r="GYN49" s="134"/>
      <c r="GYO49" s="134"/>
      <c r="GYP49" s="134"/>
      <c r="GYQ49" s="134"/>
      <c r="GYR49" s="134"/>
      <c r="GYS49" s="134"/>
      <c r="GYT49" s="134"/>
      <c r="GYU49" s="134"/>
      <c r="GYV49" s="134"/>
      <c r="GYW49" s="134"/>
      <c r="GYX49" s="134"/>
      <c r="GYY49" s="134"/>
      <c r="GYZ49" s="134"/>
      <c r="GZA49" s="134"/>
      <c r="GZB49" s="134"/>
      <c r="GZC49" s="134"/>
      <c r="GZD49" s="134"/>
      <c r="GZE49" s="134"/>
      <c r="GZF49" s="134"/>
      <c r="GZG49" s="134"/>
      <c r="GZH49" s="134"/>
      <c r="GZI49" s="134"/>
      <c r="GZJ49" s="134"/>
      <c r="GZK49" s="134"/>
      <c r="GZL49" s="134"/>
      <c r="GZM49" s="134"/>
      <c r="GZN49" s="134"/>
      <c r="GZO49" s="134"/>
      <c r="GZP49" s="134"/>
      <c r="GZQ49" s="134"/>
      <c r="GZR49" s="134"/>
      <c r="GZS49" s="134"/>
      <c r="GZT49" s="134"/>
      <c r="GZU49" s="134"/>
      <c r="GZV49" s="134"/>
      <c r="GZW49" s="134"/>
      <c r="GZX49" s="134"/>
      <c r="GZY49" s="134"/>
      <c r="GZZ49" s="134"/>
      <c r="HAA49" s="134"/>
      <c r="HAB49" s="134"/>
      <c r="HAC49" s="134"/>
      <c r="HAD49" s="134"/>
      <c r="HAE49" s="134"/>
      <c r="HAF49" s="134"/>
      <c r="HAG49" s="134"/>
      <c r="HAH49" s="134"/>
      <c r="HAI49" s="134"/>
      <c r="HAJ49" s="134"/>
      <c r="HAK49" s="134"/>
      <c r="HAL49" s="134"/>
      <c r="HAM49" s="134"/>
      <c r="HAN49" s="134"/>
      <c r="HAO49" s="134"/>
      <c r="HAP49" s="134"/>
      <c r="HAQ49" s="134"/>
      <c r="HAR49" s="134"/>
      <c r="HAS49" s="134"/>
      <c r="HAT49" s="134"/>
      <c r="HAU49" s="134"/>
      <c r="HAV49" s="134"/>
      <c r="HAW49" s="134"/>
      <c r="HAX49" s="134"/>
      <c r="HAY49" s="134"/>
      <c r="HAZ49" s="134"/>
      <c r="HBA49" s="134"/>
      <c r="HBB49" s="134"/>
      <c r="HBC49" s="134"/>
      <c r="HBD49" s="134"/>
      <c r="HBE49" s="134"/>
      <c r="HBF49" s="134"/>
      <c r="HBG49" s="134"/>
      <c r="HBH49" s="134"/>
      <c r="HBI49" s="134"/>
      <c r="HBJ49" s="134"/>
      <c r="HBK49" s="134"/>
      <c r="HBL49" s="134"/>
      <c r="HBM49" s="134"/>
      <c r="HBN49" s="134"/>
      <c r="HBO49" s="134"/>
      <c r="HBP49" s="134"/>
      <c r="HBQ49" s="134"/>
      <c r="HBR49" s="134"/>
      <c r="HBS49" s="134"/>
      <c r="HBT49" s="134"/>
      <c r="HBU49" s="134"/>
      <c r="HBV49" s="134"/>
      <c r="HBW49" s="134"/>
      <c r="HBX49" s="134"/>
      <c r="HBY49" s="134"/>
      <c r="HBZ49" s="134"/>
      <c r="HCA49" s="134"/>
      <c r="HCB49" s="134"/>
      <c r="HCC49" s="134"/>
      <c r="HCD49" s="134"/>
      <c r="HCE49" s="134"/>
      <c r="HCF49" s="134"/>
      <c r="HCG49" s="134"/>
      <c r="HCH49" s="134"/>
      <c r="HCI49" s="134"/>
      <c r="HCJ49" s="134"/>
      <c r="HCK49" s="134"/>
      <c r="HCL49" s="134"/>
      <c r="HCM49" s="134"/>
      <c r="HCN49" s="134"/>
      <c r="HCO49" s="134"/>
      <c r="HCP49" s="134"/>
      <c r="HCQ49" s="134"/>
      <c r="HCR49" s="134"/>
      <c r="HCS49" s="134"/>
      <c r="HCT49" s="134"/>
      <c r="HCU49" s="134"/>
      <c r="HCV49" s="134"/>
      <c r="HCW49" s="134"/>
      <c r="HCX49" s="134"/>
      <c r="HCY49" s="134"/>
      <c r="HCZ49" s="134"/>
      <c r="HDA49" s="134"/>
      <c r="HDB49" s="134"/>
      <c r="HDC49" s="134"/>
      <c r="HDD49" s="134"/>
      <c r="HDE49" s="134"/>
      <c r="HDF49" s="134"/>
      <c r="HDG49" s="134"/>
      <c r="HDH49" s="134"/>
      <c r="HDI49" s="134"/>
      <c r="HDJ49" s="134"/>
      <c r="HDK49" s="134"/>
      <c r="HDL49" s="134"/>
      <c r="HDM49" s="134"/>
      <c r="HDN49" s="134"/>
      <c r="HDO49" s="134"/>
      <c r="HDP49" s="134"/>
      <c r="HDQ49" s="134"/>
      <c r="HDR49" s="134"/>
      <c r="HDS49" s="134"/>
      <c r="HDT49" s="134"/>
      <c r="HDU49" s="134"/>
      <c r="HDV49" s="134"/>
      <c r="HDW49" s="134"/>
      <c r="HDX49" s="134"/>
      <c r="HDY49" s="134"/>
      <c r="HDZ49" s="134"/>
      <c r="HEA49" s="134"/>
      <c r="HEB49" s="134"/>
      <c r="HEC49" s="134"/>
      <c r="HED49" s="134"/>
      <c r="HEE49" s="134"/>
      <c r="HEF49" s="134"/>
      <c r="HEG49" s="134"/>
      <c r="HEH49" s="134"/>
      <c r="HEI49" s="134"/>
      <c r="HEJ49" s="134"/>
      <c r="HEK49" s="134"/>
      <c r="HEL49" s="134"/>
      <c r="HEM49" s="134"/>
      <c r="HEN49" s="134"/>
      <c r="HEO49" s="134"/>
      <c r="HEP49" s="134"/>
      <c r="HEQ49" s="134"/>
      <c r="HER49" s="134"/>
      <c r="HES49" s="134"/>
      <c r="HET49" s="134"/>
      <c r="HEU49" s="134"/>
      <c r="HEV49" s="134"/>
      <c r="HEW49" s="134"/>
      <c r="HEX49" s="134"/>
      <c r="HEY49" s="134"/>
      <c r="HEZ49" s="134"/>
      <c r="HFA49" s="134"/>
      <c r="HFB49" s="134"/>
      <c r="HFC49" s="134"/>
      <c r="HFD49" s="134"/>
      <c r="HFE49" s="134"/>
      <c r="HFF49" s="134"/>
      <c r="HFG49" s="134"/>
      <c r="HFH49" s="134"/>
      <c r="HFI49" s="134"/>
      <c r="HFJ49" s="134"/>
      <c r="HFK49" s="134"/>
      <c r="HFL49" s="134"/>
      <c r="HFM49" s="134"/>
      <c r="HFN49" s="134"/>
      <c r="HFO49" s="134"/>
      <c r="HFP49" s="134"/>
      <c r="HFQ49" s="134"/>
      <c r="HFR49" s="134"/>
      <c r="HFS49" s="134"/>
      <c r="HFT49" s="134"/>
      <c r="HFU49" s="134"/>
      <c r="HFV49" s="134"/>
      <c r="HFW49" s="134"/>
      <c r="HFX49" s="134"/>
      <c r="HFY49" s="134"/>
      <c r="HFZ49" s="134"/>
      <c r="HGA49" s="134"/>
      <c r="HGB49" s="134"/>
      <c r="HGC49" s="134"/>
      <c r="HGD49" s="134"/>
      <c r="HGE49" s="134"/>
      <c r="HGF49" s="134"/>
      <c r="HGG49" s="134"/>
      <c r="HGH49" s="134"/>
      <c r="HGI49" s="134"/>
      <c r="HGJ49" s="134"/>
      <c r="HGK49" s="134"/>
      <c r="HGL49" s="134"/>
      <c r="HGM49" s="134"/>
      <c r="HGN49" s="134"/>
      <c r="HGO49" s="134"/>
      <c r="HGP49" s="134"/>
      <c r="HGQ49" s="134"/>
      <c r="HGR49" s="134"/>
      <c r="HGS49" s="134"/>
      <c r="HGT49" s="134"/>
      <c r="HGU49" s="134"/>
      <c r="HGV49" s="134"/>
      <c r="HGW49" s="134"/>
      <c r="HGX49" s="134"/>
      <c r="HGY49" s="134"/>
      <c r="HGZ49" s="134"/>
      <c r="HHA49" s="134"/>
      <c r="HHB49" s="134"/>
      <c r="HHC49" s="134"/>
      <c r="HHD49" s="134"/>
      <c r="HHE49" s="134"/>
      <c r="HHF49" s="134"/>
      <c r="HHG49" s="134"/>
      <c r="HHH49" s="134"/>
      <c r="HHI49" s="134"/>
      <c r="HHJ49" s="134"/>
      <c r="HHK49" s="134"/>
      <c r="HHL49" s="134"/>
      <c r="HHM49" s="134"/>
      <c r="HHN49" s="134"/>
      <c r="HHO49" s="134"/>
      <c r="HHP49" s="134"/>
      <c r="HHQ49" s="134"/>
      <c r="HHR49" s="134"/>
      <c r="HHS49" s="134"/>
      <c r="HHT49" s="134"/>
      <c r="HHU49" s="134"/>
      <c r="HHV49" s="134"/>
      <c r="HHW49" s="134"/>
      <c r="HHX49" s="134"/>
      <c r="HHY49" s="134"/>
      <c r="HHZ49" s="134"/>
      <c r="HIA49" s="134"/>
      <c r="HIB49" s="134"/>
      <c r="HIC49" s="134"/>
      <c r="HID49" s="134"/>
      <c r="HIE49" s="134"/>
      <c r="HIF49" s="134"/>
      <c r="HIG49" s="134"/>
      <c r="HIH49" s="134"/>
      <c r="HII49" s="134"/>
      <c r="HIJ49" s="134"/>
      <c r="HIK49" s="134"/>
      <c r="HIL49" s="134"/>
      <c r="HIM49" s="134"/>
      <c r="HIN49" s="134"/>
      <c r="HIO49" s="134"/>
      <c r="HIP49" s="134"/>
      <c r="HIQ49" s="134"/>
      <c r="HIR49" s="134"/>
      <c r="HIS49" s="134"/>
      <c r="HIT49" s="134"/>
      <c r="HIU49" s="134"/>
      <c r="HIV49" s="134"/>
      <c r="HIW49" s="134"/>
      <c r="HIX49" s="134"/>
      <c r="HIY49" s="134"/>
      <c r="HIZ49" s="134"/>
      <c r="HJA49" s="134"/>
      <c r="HJB49" s="134"/>
      <c r="HJC49" s="134"/>
      <c r="HJD49" s="134"/>
      <c r="HJE49" s="134"/>
      <c r="HJF49" s="134"/>
      <c r="HJG49" s="134"/>
      <c r="HJH49" s="134"/>
      <c r="HJI49" s="134"/>
      <c r="HJJ49" s="134"/>
      <c r="HJK49" s="134"/>
      <c r="HJL49" s="134"/>
      <c r="HJM49" s="134"/>
      <c r="HJN49" s="134"/>
      <c r="HJO49" s="134"/>
      <c r="HJP49" s="134"/>
      <c r="HJQ49" s="134"/>
      <c r="HJR49" s="134"/>
      <c r="HJS49" s="134"/>
      <c r="HJT49" s="134"/>
      <c r="HJU49" s="134"/>
      <c r="HJV49" s="134"/>
      <c r="HJW49" s="134"/>
      <c r="HJX49" s="134"/>
      <c r="HJY49" s="134"/>
      <c r="HJZ49" s="134"/>
      <c r="HKA49" s="134"/>
      <c r="HKB49" s="134"/>
      <c r="HKC49" s="134"/>
      <c r="HKD49" s="134"/>
      <c r="HKE49" s="134"/>
      <c r="HKF49" s="134"/>
      <c r="HKG49" s="134"/>
      <c r="HKH49" s="134"/>
      <c r="HKI49" s="134"/>
      <c r="HKJ49" s="134"/>
      <c r="HKK49" s="134"/>
      <c r="HKL49" s="134"/>
      <c r="HKM49" s="134"/>
      <c r="HKN49" s="134"/>
      <c r="HKO49" s="134"/>
      <c r="HKP49" s="134"/>
      <c r="HKQ49" s="134"/>
      <c r="HKR49" s="134"/>
      <c r="HKS49" s="134"/>
      <c r="HKT49" s="134"/>
      <c r="HKU49" s="134"/>
      <c r="HKV49" s="134"/>
      <c r="HKW49" s="134"/>
      <c r="HKX49" s="134"/>
      <c r="HKY49" s="134"/>
      <c r="HKZ49" s="134"/>
      <c r="HLA49" s="134"/>
      <c r="HLB49" s="134"/>
      <c r="HLC49" s="134"/>
      <c r="HLD49" s="134"/>
      <c r="HLE49" s="134"/>
      <c r="HLF49" s="134"/>
      <c r="HLG49" s="134"/>
      <c r="HLH49" s="134"/>
      <c r="HLI49" s="134"/>
      <c r="HLJ49" s="134"/>
      <c r="HLK49" s="134"/>
      <c r="HLL49" s="134"/>
      <c r="HLM49" s="134"/>
      <c r="HLN49" s="134"/>
      <c r="HLO49" s="134"/>
      <c r="HLP49" s="134"/>
      <c r="HLQ49" s="134"/>
      <c r="HLR49" s="134"/>
      <c r="HLS49" s="134"/>
      <c r="HLT49" s="134"/>
      <c r="HLU49" s="134"/>
      <c r="HLV49" s="134"/>
      <c r="HLW49" s="134"/>
      <c r="HLX49" s="134"/>
      <c r="HLY49" s="134"/>
      <c r="HLZ49" s="134"/>
      <c r="HMA49" s="134"/>
      <c r="HMB49" s="134"/>
      <c r="HMC49" s="134"/>
      <c r="HMD49" s="134"/>
      <c r="HME49" s="134"/>
      <c r="HMF49" s="134"/>
      <c r="HMG49" s="134"/>
      <c r="HMH49" s="134"/>
      <c r="HMI49" s="134"/>
      <c r="HMJ49" s="134"/>
      <c r="HMK49" s="134"/>
      <c r="HML49" s="134"/>
      <c r="HMM49" s="134"/>
      <c r="HMN49" s="134"/>
      <c r="HMO49" s="134"/>
      <c r="HMP49" s="134"/>
      <c r="HMQ49" s="134"/>
      <c r="HMR49" s="134"/>
      <c r="HMS49" s="134"/>
      <c r="HMT49" s="134"/>
      <c r="HMU49" s="134"/>
      <c r="HMV49" s="134"/>
      <c r="HMW49" s="134"/>
      <c r="HMX49" s="134"/>
      <c r="HMY49" s="134"/>
      <c r="HMZ49" s="134"/>
      <c r="HNA49" s="134"/>
      <c r="HNB49" s="134"/>
      <c r="HNC49" s="134"/>
      <c r="HND49" s="134"/>
      <c r="HNE49" s="134"/>
      <c r="HNF49" s="134"/>
      <c r="HNG49" s="134"/>
      <c r="HNH49" s="134"/>
      <c r="HNI49" s="134"/>
      <c r="HNJ49" s="134"/>
      <c r="HNK49" s="134"/>
      <c r="HNL49" s="134"/>
      <c r="HNM49" s="134"/>
      <c r="HNN49" s="134"/>
      <c r="HNO49" s="134"/>
      <c r="HNP49" s="134"/>
      <c r="HNQ49" s="134"/>
      <c r="HNR49" s="134"/>
      <c r="HNS49" s="134"/>
      <c r="HNT49" s="134"/>
      <c r="HNU49" s="134"/>
      <c r="HNV49" s="134"/>
      <c r="HNW49" s="134"/>
      <c r="HNX49" s="134"/>
      <c r="HNY49" s="134"/>
      <c r="HNZ49" s="134"/>
      <c r="HOA49" s="134"/>
      <c r="HOB49" s="134"/>
      <c r="HOC49" s="134"/>
      <c r="HOD49" s="134"/>
      <c r="HOE49" s="134"/>
      <c r="HOF49" s="134"/>
      <c r="HOG49" s="134"/>
      <c r="HOH49" s="134"/>
      <c r="HOI49" s="134"/>
      <c r="HOJ49" s="134"/>
      <c r="HOK49" s="134"/>
      <c r="HOL49" s="134"/>
      <c r="HOM49" s="134"/>
      <c r="HON49" s="134"/>
      <c r="HOO49" s="134"/>
      <c r="HOP49" s="134"/>
      <c r="HOQ49" s="134"/>
      <c r="HOR49" s="134"/>
      <c r="HOS49" s="134"/>
      <c r="HOT49" s="134"/>
      <c r="HOU49" s="134"/>
      <c r="HOV49" s="134"/>
      <c r="HOW49" s="134"/>
      <c r="HOX49" s="134"/>
      <c r="HOY49" s="134"/>
      <c r="HOZ49" s="134"/>
      <c r="HPA49" s="134"/>
      <c r="HPB49" s="134"/>
      <c r="HPC49" s="134"/>
      <c r="HPD49" s="134"/>
      <c r="HPE49" s="134"/>
      <c r="HPF49" s="134"/>
      <c r="HPG49" s="134"/>
      <c r="HPH49" s="134"/>
      <c r="HPI49" s="134"/>
      <c r="HPJ49" s="134"/>
      <c r="HPK49" s="134"/>
      <c r="HPL49" s="134"/>
      <c r="HPM49" s="134"/>
      <c r="HPN49" s="134"/>
      <c r="HPO49" s="134"/>
      <c r="HPP49" s="134"/>
      <c r="HPQ49" s="134"/>
      <c r="HPR49" s="134"/>
      <c r="HPS49" s="134"/>
      <c r="HPT49" s="134"/>
      <c r="HPU49" s="134"/>
      <c r="HPV49" s="134"/>
      <c r="HPW49" s="134"/>
      <c r="HPX49" s="134"/>
      <c r="HPY49" s="134"/>
      <c r="HPZ49" s="134"/>
      <c r="HQA49" s="134"/>
      <c r="HQB49" s="134"/>
      <c r="HQC49" s="134"/>
      <c r="HQD49" s="134"/>
      <c r="HQE49" s="134"/>
      <c r="HQF49" s="134"/>
      <c r="HQG49" s="134"/>
      <c r="HQH49" s="134"/>
      <c r="HQI49" s="134"/>
      <c r="HQJ49" s="134"/>
      <c r="HQK49" s="134"/>
      <c r="HQL49" s="134"/>
      <c r="HQM49" s="134"/>
      <c r="HQN49" s="134"/>
      <c r="HQO49" s="134"/>
      <c r="HQP49" s="134"/>
      <c r="HQQ49" s="134"/>
      <c r="HQR49" s="134"/>
      <c r="HQS49" s="134"/>
      <c r="HQT49" s="134"/>
      <c r="HQU49" s="134"/>
      <c r="HQV49" s="134"/>
      <c r="HQW49" s="134"/>
      <c r="HQX49" s="134"/>
      <c r="HQY49" s="134"/>
      <c r="HQZ49" s="134"/>
      <c r="HRA49" s="134"/>
      <c r="HRB49" s="134"/>
      <c r="HRC49" s="134"/>
      <c r="HRD49" s="134"/>
      <c r="HRE49" s="134"/>
      <c r="HRF49" s="134"/>
      <c r="HRG49" s="134"/>
      <c r="HRH49" s="134"/>
      <c r="HRI49" s="134"/>
      <c r="HRJ49" s="134"/>
      <c r="HRK49" s="134"/>
      <c r="HRL49" s="134"/>
      <c r="HRM49" s="134"/>
      <c r="HRN49" s="134"/>
      <c r="HRO49" s="134"/>
      <c r="HRP49" s="134"/>
      <c r="HRQ49" s="134"/>
      <c r="HRR49" s="134"/>
      <c r="HRS49" s="134"/>
      <c r="HRT49" s="134"/>
      <c r="HRU49" s="134"/>
      <c r="HRV49" s="134"/>
      <c r="HRW49" s="134"/>
      <c r="HRX49" s="134"/>
      <c r="HRY49" s="134"/>
      <c r="HRZ49" s="134"/>
      <c r="HSA49" s="134"/>
      <c r="HSB49" s="134"/>
      <c r="HSC49" s="134"/>
      <c r="HSD49" s="134"/>
      <c r="HSE49" s="134"/>
      <c r="HSF49" s="134"/>
      <c r="HSG49" s="134"/>
      <c r="HSH49" s="134"/>
      <c r="HSI49" s="134"/>
      <c r="HSJ49" s="134"/>
      <c r="HSK49" s="134"/>
      <c r="HSL49" s="134"/>
      <c r="HSM49" s="134"/>
      <c r="HSN49" s="134"/>
      <c r="HSO49" s="134"/>
      <c r="HSP49" s="134"/>
      <c r="HSQ49" s="134"/>
      <c r="HSR49" s="134"/>
      <c r="HSS49" s="134"/>
      <c r="HST49" s="134"/>
      <c r="HSU49" s="134"/>
      <c r="HSV49" s="134"/>
      <c r="HSW49" s="134"/>
      <c r="HSX49" s="134"/>
      <c r="HSY49" s="134"/>
      <c r="HSZ49" s="134"/>
      <c r="HTA49" s="134"/>
      <c r="HTB49" s="134"/>
      <c r="HTC49" s="134"/>
      <c r="HTD49" s="134"/>
      <c r="HTE49" s="134"/>
      <c r="HTF49" s="134"/>
      <c r="HTG49" s="134"/>
      <c r="HTH49" s="134"/>
      <c r="HTI49" s="134"/>
      <c r="HTJ49" s="134"/>
      <c r="HTK49" s="134"/>
      <c r="HTL49" s="134"/>
      <c r="HTM49" s="134"/>
      <c r="HTN49" s="134"/>
      <c r="HTO49" s="134"/>
      <c r="HTP49" s="134"/>
      <c r="HTQ49" s="134"/>
      <c r="HTR49" s="134"/>
      <c r="HTS49" s="134"/>
      <c r="HTT49" s="134"/>
      <c r="HTU49" s="134"/>
      <c r="HTV49" s="134"/>
      <c r="HTW49" s="134"/>
      <c r="HTX49" s="134"/>
      <c r="HTY49" s="134"/>
      <c r="HTZ49" s="134"/>
      <c r="HUA49" s="134"/>
      <c r="HUB49" s="134"/>
      <c r="HUC49" s="134"/>
      <c r="HUD49" s="134"/>
      <c r="HUE49" s="134"/>
      <c r="HUF49" s="134"/>
      <c r="HUG49" s="134"/>
      <c r="HUH49" s="134"/>
      <c r="HUI49" s="134"/>
      <c r="HUJ49" s="134"/>
      <c r="HUK49" s="134"/>
      <c r="HUL49" s="134"/>
      <c r="HUM49" s="134"/>
      <c r="HUN49" s="134"/>
      <c r="HUO49" s="134"/>
      <c r="HUP49" s="134"/>
      <c r="HUQ49" s="134"/>
      <c r="HUR49" s="134"/>
      <c r="HUS49" s="134"/>
      <c r="HUT49" s="134"/>
      <c r="HUU49" s="134"/>
      <c r="HUV49" s="134"/>
      <c r="HUW49" s="134"/>
      <c r="HUX49" s="134"/>
      <c r="HUY49" s="134"/>
      <c r="HUZ49" s="134"/>
      <c r="HVA49" s="134"/>
      <c r="HVB49" s="134"/>
      <c r="HVC49" s="134"/>
      <c r="HVD49" s="134"/>
      <c r="HVE49" s="134"/>
      <c r="HVF49" s="134"/>
      <c r="HVG49" s="134"/>
      <c r="HVH49" s="134"/>
      <c r="HVI49" s="134"/>
      <c r="HVJ49" s="134"/>
      <c r="HVK49" s="134"/>
      <c r="HVL49" s="134"/>
      <c r="HVM49" s="134"/>
      <c r="HVN49" s="134"/>
      <c r="HVO49" s="134"/>
      <c r="HVP49" s="134"/>
      <c r="HVQ49" s="134"/>
      <c r="HVR49" s="134"/>
      <c r="HVS49" s="134"/>
      <c r="HVT49" s="134"/>
      <c r="HVU49" s="134"/>
      <c r="HVV49" s="134"/>
      <c r="HVW49" s="134"/>
      <c r="HVX49" s="134"/>
      <c r="HVY49" s="134"/>
      <c r="HVZ49" s="134"/>
      <c r="HWA49" s="134"/>
      <c r="HWB49" s="134"/>
      <c r="HWC49" s="134"/>
      <c r="HWD49" s="134"/>
      <c r="HWE49" s="134"/>
      <c r="HWF49" s="134"/>
      <c r="HWG49" s="134"/>
      <c r="HWH49" s="134"/>
      <c r="HWI49" s="134"/>
      <c r="HWJ49" s="134"/>
      <c r="HWK49" s="134"/>
      <c r="HWL49" s="134"/>
      <c r="HWM49" s="134"/>
      <c r="HWN49" s="134"/>
      <c r="HWO49" s="134"/>
      <c r="HWP49" s="134"/>
      <c r="HWQ49" s="134"/>
      <c r="HWR49" s="134"/>
      <c r="HWS49" s="134"/>
      <c r="HWT49" s="134"/>
      <c r="HWU49" s="134"/>
      <c r="HWV49" s="134"/>
      <c r="HWW49" s="134"/>
      <c r="HWX49" s="134"/>
      <c r="HWY49" s="134"/>
      <c r="HWZ49" s="134"/>
      <c r="HXA49" s="134"/>
      <c r="HXB49" s="134"/>
      <c r="HXC49" s="134"/>
      <c r="HXD49" s="134"/>
      <c r="HXE49" s="134"/>
      <c r="HXF49" s="134"/>
      <c r="HXG49" s="134"/>
      <c r="HXH49" s="134"/>
      <c r="HXI49" s="134"/>
      <c r="HXJ49" s="134"/>
      <c r="HXK49" s="134"/>
      <c r="HXL49" s="134"/>
      <c r="HXM49" s="134"/>
      <c r="HXN49" s="134"/>
      <c r="HXO49" s="134"/>
      <c r="HXP49" s="134"/>
      <c r="HXQ49" s="134"/>
      <c r="HXR49" s="134"/>
      <c r="HXS49" s="134"/>
      <c r="HXT49" s="134"/>
      <c r="HXU49" s="134"/>
      <c r="HXV49" s="134"/>
      <c r="HXW49" s="134"/>
      <c r="HXX49" s="134"/>
      <c r="HXY49" s="134"/>
      <c r="HXZ49" s="134"/>
      <c r="HYA49" s="134"/>
      <c r="HYB49" s="134"/>
      <c r="HYC49" s="134"/>
      <c r="HYD49" s="134"/>
      <c r="HYE49" s="134"/>
      <c r="HYF49" s="134"/>
      <c r="HYG49" s="134"/>
      <c r="HYH49" s="134"/>
      <c r="HYI49" s="134"/>
      <c r="HYJ49" s="134"/>
      <c r="HYK49" s="134"/>
      <c r="HYL49" s="134"/>
      <c r="HYM49" s="134"/>
      <c r="HYN49" s="134"/>
      <c r="HYO49" s="134"/>
      <c r="HYP49" s="134"/>
      <c r="HYQ49" s="134"/>
      <c r="HYR49" s="134"/>
      <c r="HYS49" s="134"/>
      <c r="HYT49" s="134"/>
      <c r="HYU49" s="134"/>
      <c r="HYV49" s="134"/>
      <c r="HYW49" s="134"/>
      <c r="HYX49" s="134"/>
      <c r="HYY49" s="134"/>
      <c r="HYZ49" s="134"/>
      <c r="HZA49" s="134"/>
      <c r="HZB49" s="134"/>
      <c r="HZC49" s="134"/>
      <c r="HZD49" s="134"/>
      <c r="HZE49" s="134"/>
      <c r="HZF49" s="134"/>
      <c r="HZG49" s="134"/>
      <c r="HZH49" s="134"/>
      <c r="HZI49" s="134"/>
      <c r="HZJ49" s="134"/>
      <c r="HZK49" s="134"/>
      <c r="HZL49" s="134"/>
      <c r="HZM49" s="134"/>
      <c r="HZN49" s="134"/>
      <c r="HZO49" s="134"/>
      <c r="HZP49" s="134"/>
      <c r="HZQ49" s="134"/>
      <c r="HZR49" s="134"/>
      <c r="HZS49" s="134"/>
      <c r="HZT49" s="134"/>
      <c r="HZU49" s="134"/>
      <c r="HZV49" s="134"/>
      <c r="HZW49" s="134"/>
      <c r="HZX49" s="134"/>
      <c r="HZY49" s="134"/>
      <c r="HZZ49" s="134"/>
      <c r="IAA49" s="134"/>
      <c r="IAB49" s="134"/>
      <c r="IAC49" s="134"/>
      <c r="IAD49" s="134"/>
      <c r="IAE49" s="134"/>
      <c r="IAF49" s="134"/>
      <c r="IAG49" s="134"/>
      <c r="IAH49" s="134"/>
      <c r="IAI49" s="134"/>
      <c r="IAJ49" s="134"/>
      <c r="IAK49" s="134"/>
      <c r="IAL49" s="134"/>
      <c r="IAM49" s="134"/>
      <c r="IAN49" s="134"/>
      <c r="IAO49" s="134"/>
      <c r="IAP49" s="134"/>
      <c r="IAQ49" s="134"/>
      <c r="IAR49" s="134"/>
      <c r="IAS49" s="134"/>
      <c r="IAT49" s="134"/>
      <c r="IAU49" s="134"/>
      <c r="IAV49" s="134"/>
      <c r="IAW49" s="134"/>
      <c r="IAX49" s="134"/>
      <c r="IAY49" s="134"/>
      <c r="IAZ49" s="134"/>
      <c r="IBA49" s="134"/>
      <c r="IBB49" s="134"/>
      <c r="IBC49" s="134"/>
      <c r="IBD49" s="134"/>
      <c r="IBE49" s="134"/>
      <c r="IBF49" s="134"/>
      <c r="IBG49" s="134"/>
      <c r="IBH49" s="134"/>
      <c r="IBI49" s="134"/>
      <c r="IBJ49" s="134"/>
      <c r="IBK49" s="134"/>
      <c r="IBL49" s="134"/>
      <c r="IBM49" s="134"/>
      <c r="IBN49" s="134"/>
      <c r="IBO49" s="134"/>
      <c r="IBP49" s="134"/>
      <c r="IBQ49" s="134"/>
      <c r="IBR49" s="134"/>
      <c r="IBS49" s="134"/>
      <c r="IBT49" s="134"/>
      <c r="IBU49" s="134"/>
      <c r="IBV49" s="134"/>
      <c r="IBW49" s="134"/>
      <c r="IBX49" s="134"/>
      <c r="IBY49" s="134"/>
      <c r="IBZ49" s="134"/>
      <c r="ICA49" s="134"/>
      <c r="ICB49" s="134"/>
      <c r="ICC49" s="134"/>
      <c r="ICD49" s="134"/>
      <c r="ICE49" s="134"/>
      <c r="ICF49" s="134"/>
      <c r="ICG49" s="134"/>
      <c r="ICH49" s="134"/>
      <c r="ICI49" s="134"/>
      <c r="ICJ49" s="134"/>
      <c r="ICK49" s="134"/>
      <c r="ICL49" s="134"/>
      <c r="ICM49" s="134"/>
      <c r="ICN49" s="134"/>
      <c r="ICO49" s="134"/>
      <c r="ICP49" s="134"/>
      <c r="ICQ49" s="134"/>
      <c r="ICR49" s="134"/>
      <c r="ICS49" s="134"/>
      <c r="ICT49" s="134"/>
      <c r="ICU49" s="134"/>
      <c r="ICV49" s="134"/>
      <c r="ICW49" s="134"/>
      <c r="ICX49" s="134"/>
      <c r="ICY49" s="134"/>
      <c r="ICZ49" s="134"/>
      <c r="IDA49" s="134"/>
      <c r="IDB49" s="134"/>
      <c r="IDC49" s="134"/>
      <c r="IDD49" s="134"/>
      <c r="IDE49" s="134"/>
      <c r="IDF49" s="134"/>
      <c r="IDG49" s="134"/>
      <c r="IDH49" s="134"/>
      <c r="IDI49" s="134"/>
      <c r="IDJ49" s="134"/>
      <c r="IDK49" s="134"/>
      <c r="IDL49" s="134"/>
      <c r="IDM49" s="134"/>
      <c r="IDN49" s="134"/>
      <c r="IDO49" s="134"/>
      <c r="IDP49" s="134"/>
      <c r="IDQ49" s="134"/>
      <c r="IDR49" s="134"/>
      <c r="IDS49" s="134"/>
      <c r="IDT49" s="134"/>
      <c r="IDU49" s="134"/>
      <c r="IDV49" s="134"/>
      <c r="IDW49" s="134"/>
      <c r="IDX49" s="134"/>
      <c r="IDY49" s="134"/>
      <c r="IDZ49" s="134"/>
      <c r="IEA49" s="134"/>
      <c r="IEB49" s="134"/>
      <c r="IEC49" s="134"/>
      <c r="IED49" s="134"/>
      <c r="IEE49" s="134"/>
      <c r="IEF49" s="134"/>
      <c r="IEG49" s="134"/>
      <c r="IEH49" s="134"/>
      <c r="IEI49" s="134"/>
      <c r="IEJ49" s="134"/>
      <c r="IEK49" s="134"/>
      <c r="IEL49" s="134"/>
      <c r="IEM49" s="134"/>
      <c r="IEN49" s="134"/>
      <c r="IEO49" s="134"/>
      <c r="IEP49" s="134"/>
      <c r="IEQ49" s="134"/>
      <c r="IER49" s="134"/>
      <c r="IES49" s="134"/>
      <c r="IET49" s="134"/>
      <c r="IEU49" s="134"/>
      <c r="IEV49" s="134"/>
      <c r="IEW49" s="134"/>
      <c r="IEX49" s="134"/>
      <c r="IEY49" s="134"/>
      <c r="IEZ49" s="134"/>
      <c r="IFA49" s="134"/>
      <c r="IFB49" s="134"/>
      <c r="IFC49" s="134"/>
      <c r="IFD49" s="134"/>
      <c r="IFE49" s="134"/>
      <c r="IFF49" s="134"/>
      <c r="IFG49" s="134"/>
      <c r="IFH49" s="134"/>
      <c r="IFI49" s="134"/>
      <c r="IFJ49" s="134"/>
      <c r="IFK49" s="134"/>
      <c r="IFL49" s="134"/>
      <c r="IFM49" s="134"/>
      <c r="IFN49" s="134"/>
      <c r="IFO49" s="134"/>
      <c r="IFP49" s="134"/>
      <c r="IFQ49" s="134"/>
      <c r="IFR49" s="134"/>
      <c r="IFS49" s="134"/>
      <c r="IFT49" s="134"/>
      <c r="IFU49" s="134"/>
      <c r="IFV49" s="134"/>
      <c r="IFW49" s="134"/>
      <c r="IFX49" s="134"/>
      <c r="IFY49" s="134"/>
      <c r="IFZ49" s="134"/>
      <c r="IGA49" s="134"/>
      <c r="IGB49" s="134"/>
      <c r="IGC49" s="134"/>
      <c r="IGD49" s="134"/>
      <c r="IGE49" s="134"/>
      <c r="IGF49" s="134"/>
      <c r="IGG49" s="134"/>
      <c r="IGH49" s="134"/>
      <c r="IGI49" s="134"/>
      <c r="IGJ49" s="134"/>
      <c r="IGK49" s="134"/>
      <c r="IGL49" s="134"/>
      <c r="IGM49" s="134"/>
      <c r="IGN49" s="134"/>
      <c r="IGO49" s="134"/>
      <c r="IGP49" s="134"/>
      <c r="IGQ49" s="134"/>
      <c r="IGR49" s="134"/>
      <c r="IGS49" s="134"/>
      <c r="IGT49" s="134"/>
      <c r="IGU49" s="134"/>
      <c r="IGV49" s="134"/>
      <c r="IGW49" s="134"/>
      <c r="IGX49" s="134"/>
      <c r="IGY49" s="134"/>
      <c r="IGZ49" s="134"/>
      <c r="IHA49" s="134"/>
      <c r="IHB49" s="134"/>
      <c r="IHC49" s="134"/>
      <c r="IHD49" s="134"/>
      <c r="IHE49" s="134"/>
      <c r="IHF49" s="134"/>
      <c r="IHG49" s="134"/>
      <c r="IHH49" s="134"/>
      <c r="IHI49" s="134"/>
      <c r="IHJ49" s="134"/>
      <c r="IHK49" s="134"/>
      <c r="IHL49" s="134"/>
      <c r="IHM49" s="134"/>
      <c r="IHN49" s="134"/>
      <c r="IHO49" s="134"/>
      <c r="IHP49" s="134"/>
      <c r="IHQ49" s="134"/>
      <c r="IHR49" s="134"/>
      <c r="IHS49" s="134"/>
      <c r="IHT49" s="134"/>
      <c r="IHU49" s="134"/>
      <c r="IHV49" s="134"/>
      <c r="IHW49" s="134"/>
      <c r="IHX49" s="134"/>
      <c r="IHY49" s="134"/>
      <c r="IHZ49" s="134"/>
      <c r="IIA49" s="134"/>
      <c r="IIB49" s="134"/>
      <c r="IIC49" s="134"/>
      <c r="IID49" s="134"/>
      <c r="IIE49" s="134"/>
      <c r="IIF49" s="134"/>
      <c r="IIG49" s="134"/>
      <c r="IIH49" s="134"/>
      <c r="III49" s="134"/>
      <c r="IIJ49" s="134"/>
      <c r="IIK49" s="134"/>
      <c r="IIL49" s="134"/>
      <c r="IIM49" s="134"/>
      <c r="IIN49" s="134"/>
      <c r="IIO49" s="134"/>
      <c r="IIP49" s="134"/>
      <c r="IIQ49" s="134"/>
      <c r="IIR49" s="134"/>
      <c r="IIS49" s="134"/>
      <c r="IIT49" s="134"/>
      <c r="IIU49" s="134"/>
      <c r="IIV49" s="134"/>
      <c r="IIW49" s="134"/>
      <c r="IIX49" s="134"/>
      <c r="IIY49" s="134"/>
      <c r="IIZ49" s="134"/>
      <c r="IJA49" s="134"/>
      <c r="IJB49" s="134"/>
      <c r="IJC49" s="134"/>
      <c r="IJD49" s="134"/>
      <c r="IJE49" s="134"/>
      <c r="IJF49" s="134"/>
      <c r="IJG49" s="134"/>
      <c r="IJH49" s="134"/>
      <c r="IJI49" s="134"/>
      <c r="IJJ49" s="134"/>
      <c r="IJK49" s="134"/>
      <c r="IJL49" s="134"/>
      <c r="IJM49" s="134"/>
      <c r="IJN49" s="134"/>
      <c r="IJO49" s="134"/>
      <c r="IJP49" s="134"/>
      <c r="IJQ49" s="134"/>
      <c r="IJR49" s="134"/>
      <c r="IJS49" s="134"/>
      <c r="IJT49" s="134"/>
      <c r="IJU49" s="134"/>
      <c r="IJV49" s="134"/>
      <c r="IJW49" s="134"/>
      <c r="IJX49" s="134"/>
      <c r="IJY49" s="134"/>
      <c r="IJZ49" s="134"/>
      <c r="IKA49" s="134"/>
      <c r="IKB49" s="134"/>
      <c r="IKC49" s="134"/>
      <c r="IKD49" s="134"/>
      <c r="IKE49" s="134"/>
      <c r="IKF49" s="134"/>
      <c r="IKG49" s="134"/>
      <c r="IKH49" s="134"/>
      <c r="IKI49" s="134"/>
      <c r="IKJ49" s="134"/>
      <c r="IKK49" s="134"/>
      <c r="IKL49" s="134"/>
      <c r="IKM49" s="134"/>
      <c r="IKN49" s="134"/>
      <c r="IKO49" s="134"/>
      <c r="IKP49" s="134"/>
      <c r="IKQ49" s="134"/>
      <c r="IKR49" s="134"/>
      <c r="IKS49" s="134"/>
      <c r="IKT49" s="134"/>
      <c r="IKU49" s="134"/>
      <c r="IKV49" s="134"/>
      <c r="IKW49" s="134"/>
      <c r="IKX49" s="134"/>
      <c r="IKY49" s="134"/>
      <c r="IKZ49" s="134"/>
      <c r="ILA49" s="134"/>
      <c r="ILB49" s="134"/>
      <c r="ILC49" s="134"/>
      <c r="ILD49" s="134"/>
      <c r="ILE49" s="134"/>
      <c r="ILF49" s="134"/>
      <c r="ILG49" s="134"/>
      <c r="ILH49" s="134"/>
      <c r="ILI49" s="134"/>
      <c r="ILJ49" s="134"/>
      <c r="ILK49" s="134"/>
      <c r="ILL49" s="134"/>
      <c r="ILM49" s="134"/>
      <c r="ILN49" s="134"/>
      <c r="ILO49" s="134"/>
      <c r="ILP49" s="134"/>
      <c r="ILQ49" s="134"/>
      <c r="ILR49" s="134"/>
      <c r="ILS49" s="134"/>
      <c r="ILT49" s="134"/>
      <c r="ILU49" s="134"/>
      <c r="ILV49" s="134"/>
      <c r="ILW49" s="134"/>
      <c r="ILX49" s="134"/>
      <c r="ILY49" s="134"/>
      <c r="ILZ49" s="134"/>
      <c r="IMA49" s="134"/>
      <c r="IMB49" s="134"/>
      <c r="IMC49" s="134"/>
      <c r="IMD49" s="134"/>
      <c r="IME49" s="134"/>
      <c r="IMF49" s="134"/>
      <c r="IMG49" s="134"/>
      <c r="IMH49" s="134"/>
      <c r="IMI49" s="134"/>
      <c r="IMJ49" s="134"/>
      <c r="IMK49" s="134"/>
      <c r="IML49" s="134"/>
      <c r="IMM49" s="134"/>
      <c r="IMN49" s="134"/>
      <c r="IMO49" s="134"/>
      <c r="IMP49" s="134"/>
      <c r="IMQ49" s="134"/>
      <c r="IMR49" s="134"/>
      <c r="IMS49" s="134"/>
      <c r="IMT49" s="134"/>
      <c r="IMU49" s="134"/>
      <c r="IMV49" s="134"/>
      <c r="IMW49" s="134"/>
      <c r="IMX49" s="134"/>
      <c r="IMY49" s="134"/>
      <c r="IMZ49" s="134"/>
      <c r="INA49" s="134"/>
      <c r="INB49" s="134"/>
      <c r="INC49" s="134"/>
      <c r="IND49" s="134"/>
      <c r="INE49" s="134"/>
      <c r="INF49" s="134"/>
      <c r="ING49" s="134"/>
      <c r="INH49" s="134"/>
      <c r="INI49" s="134"/>
      <c r="INJ49" s="134"/>
      <c r="INK49" s="134"/>
      <c r="INL49" s="134"/>
      <c r="INM49" s="134"/>
      <c r="INN49" s="134"/>
      <c r="INO49" s="134"/>
      <c r="INP49" s="134"/>
      <c r="INQ49" s="134"/>
      <c r="INR49" s="134"/>
      <c r="INS49" s="134"/>
      <c r="INT49" s="134"/>
      <c r="INU49" s="134"/>
      <c r="INV49" s="134"/>
      <c r="INW49" s="134"/>
      <c r="INX49" s="134"/>
      <c r="INY49" s="134"/>
      <c r="INZ49" s="134"/>
      <c r="IOA49" s="134"/>
      <c r="IOB49" s="134"/>
      <c r="IOC49" s="134"/>
      <c r="IOD49" s="134"/>
      <c r="IOE49" s="134"/>
      <c r="IOF49" s="134"/>
      <c r="IOG49" s="134"/>
      <c r="IOH49" s="134"/>
      <c r="IOI49" s="134"/>
      <c r="IOJ49" s="134"/>
      <c r="IOK49" s="134"/>
      <c r="IOL49" s="134"/>
      <c r="IOM49" s="134"/>
      <c r="ION49" s="134"/>
      <c r="IOO49" s="134"/>
      <c r="IOP49" s="134"/>
      <c r="IOQ49" s="134"/>
      <c r="IOR49" s="134"/>
      <c r="IOS49" s="134"/>
      <c r="IOT49" s="134"/>
      <c r="IOU49" s="134"/>
      <c r="IOV49" s="134"/>
      <c r="IOW49" s="134"/>
      <c r="IOX49" s="134"/>
      <c r="IOY49" s="134"/>
      <c r="IOZ49" s="134"/>
      <c r="IPA49" s="134"/>
      <c r="IPB49" s="134"/>
      <c r="IPC49" s="134"/>
      <c r="IPD49" s="134"/>
      <c r="IPE49" s="134"/>
      <c r="IPF49" s="134"/>
      <c r="IPG49" s="134"/>
      <c r="IPH49" s="134"/>
      <c r="IPI49" s="134"/>
      <c r="IPJ49" s="134"/>
      <c r="IPK49" s="134"/>
      <c r="IPL49" s="134"/>
      <c r="IPM49" s="134"/>
      <c r="IPN49" s="134"/>
      <c r="IPO49" s="134"/>
      <c r="IPP49" s="134"/>
      <c r="IPQ49" s="134"/>
      <c r="IPR49" s="134"/>
      <c r="IPS49" s="134"/>
      <c r="IPT49" s="134"/>
      <c r="IPU49" s="134"/>
      <c r="IPV49" s="134"/>
      <c r="IPW49" s="134"/>
      <c r="IPX49" s="134"/>
      <c r="IPY49" s="134"/>
      <c r="IPZ49" s="134"/>
      <c r="IQA49" s="134"/>
      <c r="IQB49" s="134"/>
      <c r="IQC49" s="134"/>
      <c r="IQD49" s="134"/>
      <c r="IQE49" s="134"/>
      <c r="IQF49" s="134"/>
      <c r="IQG49" s="134"/>
      <c r="IQH49" s="134"/>
      <c r="IQI49" s="134"/>
      <c r="IQJ49" s="134"/>
      <c r="IQK49" s="134"/>
      <c r="IQL49" s="134"/>
      <c r="IQM49" s="134"/>
      <c r="IQN49" s="134"/>
      <c r="IQO49" s="134"/>
      <c r="IQP49" s="134"/>
      <c r="IQQ49" s="134"/>
      <c r="IQR49" s="134"/>
      <c r="IQS49" s="134"/>
      <c r="IQT49" s="134"/>
      <c r="IQU49" s="134"/>
      <c r="IQV49" s="134"/>
      <c r="IQW49" s="134"/>
      <c r="IQX49" s="134"/>
      <c r="IQY49" s="134"/>
      <c r="IQZ49" s="134"/>
      <c r="IRA49" s="134"/>
      <c r="IRB49" s="134"/>
      <c r="IRC49" s="134"/>
      <c r="IRD49" s="134"/>
      <c r="IRE49" s="134"/>
      <c r="IRF49" s="134"/>
      <c r="IRG49" s="134"/>
      <c r="IRH49" s="134"/>
      <c r="IRI49" s="134"/>
      <c r="IRJ49" s="134"/>
      <c r="IRK49" s="134"/>
      <c r="IRL49" s="134"/>
      <c r="IRM49" s="134"/>
      <c r="IRN49" s="134"/>
      <c r="IRO49" s="134"/>
      <c r="IRP49" s="134"/>
      <c r="IRQ49" s="134"/>
      <c r="IRR49" s="134"/>
      <c r="IRS49" s="134"/>
      <c r="IRT49" s="134"/>
      <c r="IRU49" s="134"/>
      <c r="IRV49" s="134"/>
      <c r="IRW49" s="134"/>
      <c r="IRX49" s="134"/>
      <c r="IRY49" s="134"/>
      <c r="IRZ49" s="134"/>
      <c r="ISA49" s="134"/>
      <c r="ISB49" s="134"/>
      <c r="ISC49" s="134"/>
      <c r="ISD49" s="134"/>
      <c r="ISE49" s="134"/>
      <c r="ISF49" s="134"/>
      <c r="ISG49" s="134"/>
      <c r="ISH49" s="134"/>
      <c r="ISI49" s="134"/>
      <c r="ISJ49" s="134"/>
      <c r="ISK49" s="134"/>
      <c r="ISL49" s="134"/>
      <c r="ISM49" s="134"/>
      <c r="ISN49" s="134"/>
      <c r="ISO49" s="134"/>
      <c r="ISP49" s="134"/>
      <c r="ISQ49" s="134"/>
      <c r="ISR49" s="134"/>
      <c r="ISS49" s="134"/>
      <c r="IST49" s="134"/>
      <c r="ISU49" s="134"/>
      <c r="ISV49" s="134"/>
      <c r="ISW49" s="134"/>
      <c r="ISX49" s="134"/>
      <c r="ISY49" s="134"/>
      <c r="ISZ49" s="134"/>
      <c r="ITA49" s="134"/>
      <c r="ITB49" s="134"/>
      <c r="ITC49" s="134"/>
      <c r="ITD49" s="134"/>
      <c r="ITE49" s="134"/>
      <c r="ITF49" s="134"/>
      <c r="ITG49" s="134"/>
      <c r="ITH49" s="134"/>
      <c r="ITI49" s="134"/>
      <c r="ITJ49" s="134"/>
      <c r="ITK49" s="134"/>
      <c r="ITL49" s="134"/>
      <c r="ITM49" s="134"/>
      <c r="ITN49" s="134"/>
      <c r="ITO49" s="134"/>
      <c r="ITP49" s="134"/>
      <c r="ITQ49" s="134"/>
      <c r="ITR49" s="134"/>
      <c r="ITS49" s="134"/>
      <c r="ITT49" s="134"/>
      <c r="ITU49" s="134"/>
      <c r="ITV49" s="134"/>
      <c r="ITW49" s="134"/>
      <c r="ITX49" s="134"/>
      <c r="ITY49" s="134"/>
      <c r="ITZ49" s="134"/>
      <c r="IUA49" s="134"/>
      <c r="IUB49" s="134"/>
      <c r="IUC49" s="134"/>
      <c r="IUD49" s="134"/>
      <c r="IUE49" s="134"/>
      <c r="IUF49" s="134"/>
      <c r="IUG49" s="134"/>
      <c r="IUH49" s="134"/>
      <c r="IUI49" s="134"/>
      <c r="IUJ49" s="134"/>
      <c r="IUK49" s="134"/>
      <c r="IUL49" s="134"/>
      <c r="IUM49" s="134"/>
      <c r="IUN49" s="134"/>
      <c r="IUO49" s="134"/>
      <c r="IUP49" s="134"/>
      <c r="IUQ49" s="134"/>
      <c r="IUR49" s="134"/>
      <c r="IUS49" s="134"/>
      <c r="IUT49" s="134"/>
      <c r="IUU49" s="134"/>
      <c r="IUV49" s="134"/>
      <c r="IUW49" s="134"/>
      <c r="IUX49" s="134"/>
      <c r="IUY49" s="134"/>
      <c r="IUZ49" s="134"/>
      <c r="IVA49" s="134"/>
      <c r="IVB49" s="134"/>
      <c r="IVC49" s="134"/>
      <c r="IVD49" s="134"/>
      <c r="IVE49" s="134"/>
      <c r="IVF49" s="134"/>
      <c r="IVG49" s="134"/>
      <c r="IVH49" s="134"/>
      <c r="IVI49" s="134"/>
      <c r="IVJ49" s="134"/>
      <c r="IVK49" s="134"/>
      <c r="IVL49" s="134"/>
      <c r="IVM49" s="134"/>
      <c r="IVN49" s="134"/>
      <c r="IVO49" s="134"/>
      <c r="IVP49" s="134"/>
      <c r="IVQ49" s="134"/>
      <c r="IVR49" s="134"/>
      <c r="IVS49" s="134"/>
      <c r="IVT49" s="134"/>
      <c r="IVU49" s="134"/>
      <c r="IVV49" s="134"/>
      <c r="IVW49" s="134"/>
      <c r="IVX49" s="134"/>
      <c r="IVY49" s="134"/>
      <c r="IVZ49" s="134"/>
      <c r="IWA49" s="134"/>
      <c r="IWB49" s="134"/>
      <c r="IWC49" s="134"/>
      <c r="IWD49" s="134"/>
      <c r="IWE49" s="134"/>
      <c r="IWF49" s="134"/>
      <c r="IWG49" s="134"/>
      <c r="IWH49" s="134"/>
      <c r="IWI49" s="134"/>
      <c r="IWJ49" s="134"/>
      <c r="IWK49" s="134"/>
      <c r="IWL49" s="134"/>
      <c r="IWM49" s="134"/>
      <c r="IWN49" s="134"/>
      <c r="IWO49" s="134"/>
      <c r="IWP49" s="134"/>
      <c r="IWQ49" s="134"/>
      <c r="IWR49" s="134"/>
      <c r="IWS49" s="134"/>
      <c r="IWT49" s="134"/>
      <c r="IWU49" s="134"/>
      <c r="IWV49" s="134"/>
      <c r="IWW49" s="134"/>
      <c r="IWX49" s="134"/>
      <c r="IWY49" s="134"/>
      <c r="IWZ49" s="134"/>
      <c r="IXA49" s="134"/>
      <c r="IXB49" s="134"/>
      <c r="IXC49" s="134"/>
      <c r="IXD49" s="134"/>
      <c r="IXE49" s="134"/>
      <c r="IXF49" s="134"/>
      <c r="IXG49" s="134"/>
      <c r="IXH49" s="134"/>
      <c r="IXI49" s="134"/>
      <c r="IXJ49" s="134"/>
      <c r="IXK49" s="134"/>
      <c r="IXL49" s="134"/>
      <c r="IXM49" s="134"/>
      <c r="IXN49" s="134"/>
      <c r="IXO49" s="134"/>
      <c r="IXP49" s="134"/>
      <c r="IXQ49" s="134"/>
      <c r="IXR49" s="134"/>
      <c r="IXS49" s="134"/>
      <c r="IXT49" s="134"/>
      <c r="IXU49" s="134"/>
      <c r="IXV49" s="134"/>
      <c r="IXW49" s="134"/>
      <c r="IXX49" s="134"/>
      <c r="IXY49" s="134"/>
      <c r="IXZ49" s="134"/>
      <c r="IYA49" s="134"/>
      <c r="IYB49" s="134"/>
      <c r="IYC49" s="134"/>
      <c r="IYD49" s="134"/>
      <c r="IYE49" s="134"/>
      <c r="IYF49" s="134"/>
      <c r="IYG49" s="134"/>
      <c r="IYH49" s="134"/>
      <c r="IYI49" s="134"/>
      <c r="IYJ49" s="134"/>
      <c r="IYK49" s="134"/>
      <c r="IYL49" s="134"/>
      <c r="IYM49" s="134"/>
      <c r="IYN49" s="134"/>
      <c r="IYO49" s="134"/>
      <c r="IYP49" s="134"/>
      <c r="IYQ49" s="134"/>
      <c r="IYR49" s="134"/>
      <c r="IYS49" s="134"/>
      <c r="IYT49" s="134"/>
      <c r="IYU49" s="134"/>
      <c r="IYV49" s="134"/>
      <c r="IYW49" s="134"/>
      <c r="IYX49" s="134"/>
      <c r="IYY49" s="134"/>
      <c r="IYZ49" s="134"/>
      <c r="IZA49" s="134"/>
      <c r="IZB49" s="134"/>
      <c r="IZC49" s="134"/>
      <c r="IZD49" s="134"/>
      <c r="IZE49" s="134"/>
      <c r="IZF49" s="134"/>
      <c r="IZG49" s="134"/>
      <c r="IZH49" s="134"/>
      <c r="IZI49" s="134"/>
      <c r="IZJ49" s="134"/>
      <c r="IZK49" s="134"/>
      <c r="IZL49" s="134"/>
      <c r="IZM49" s="134"/>
      <c r="IZN49" s="134"/>
      <c r="IZO49" s="134"/>
      <c r="IZP49" s="134"/>
      <c r="IZQ49" s="134"/>
      <c r="IZR49" s="134"/>
      <c r="IZS49" s="134"/>
      <c r="IZT49" s="134"/>
      <c r="IZU49" s="134"/>
      <c r="IZV49" s="134"/>
      <c r="IZW49" s="134"/>
      <c r="IZX49" s="134"/>
      <c r="IZY49" s="134"/>
      <c r="IZZ49" s="134"/>
      <c r="JAA49" s="134"/>
      <c r="JAB49" s="134"/>
      <c r="JAC49" s="134"/>
      <c r="JAD49" s="134"/>
      <c r="JAE49" s="134"/>
      <c r="JAF49" s="134"/>
      <c r="JAG49" s="134"/>
      <c r="JAH49" s="134"/>
      <c r="JAI49" s="134"/>
      <c r="JAJ49" s="134"/>
      <c r="JAK49" s="134"/>
      <c r="JAL49" s="134"/>
      <c r="JAM49" s="134"/>
      <c r="JAN49" s="134"/>
      <c r="JAO49" s="134"/>
      <c r="JAP49" s="134"/>
      <c r="JAQ49" s="134"/>
      <c r="JAR49" s="134"/>
      <c r="JAS49" s="134"/>
      <c r="JAT49" s="134"/>
      <c r="JAU49" s="134"/>
      <c r="JAV49" s="134"/>
      <c r="JAW49" s="134"/>
      <c r="JAX49" s="134"/>
      <c r="JAY49" s="134"/>
      <c r="JAZ49" s="134"/>
      <c r="JBA49" s="134"/>
      <c r="JBB49" s="134"/>
      <c r="JBC49" s="134"/>
      <c r="JBD49" s="134"/>
      <c r="JBE49" s="134"/>
      <c r="JBF49" s="134"/>
      <c r="JBG49" s="134"/>
      <c r="JBH49" s="134"/>
      <c r="JBI49" s="134"/>
      <c r="JBJ49" s="134"/>
      <c r="JBK49" s="134"/>
      <c r="JBL49" s="134"/>
      <c r="JBM49" s="134"/>
      <c r="JBN49" s="134"/>
      <c r="JBO49" s="134"/>
      <c r="JBP49" s="134"/>
      <c r="JBQ49" s="134"/>
      <c r="JBR49" s="134"/>
      <c r="JBS49" s="134"/>
      <c r="JBT49" s="134"/>
      <c r="JBU49" s="134"/>
      <c r="JBV49" s="134"/>
      <c r="JBW49" s="134"/>
      <c r="JBX49" s="134"/>
      <c r="JBY49" s="134"/>
      <c r="JBZ49" s="134"/>
      <c r="JCA49" s="134"/>
      <c r="JCB49" s="134"/>
      <c r="JCC49" s="134"/>
      <c r="JCD49" s="134"/>
      <c r="JCE49" s="134"/>
      <c r="JCF49" s="134"/>
      <c r="JCG49" s="134"/>
      <c r="JCH49" s="134"/>
      <c r="JCI49" s="134"/>
      <c r="JCJ49" s="134"/>
      <c r="JCK49" s="134"/>
      <c r="JCL49" s="134"/>
      <c r="JCM49" s="134"/>
      <c r="JCN49" s="134"/>
      <c r="JCO49" s="134"/>
      <c r="JCP49" s="134"/>
      <c r="JCQ49" s="134"/>
      <c r="JCR49" s="134"/>
      <c r="JCS49" s="134"/>
      <c r="JCT49" s="134"/>
      <c r="JCU49" s="134"/>
      <c r="JCV49" s="134"/>
      <c r="JCW49" s="134"/>
      <c r="JCX49" s="134"/>
      <c r="JCY49" s="134"/>
      <c r="JCZ49" s="134"/>
      <c r="JDA49" s="134"/>
      <c r="JDB49" s="134"/>
      <c r="JDC49" s="134"/>
      <c r="JDD49" s="134"/>
      <c r="JDE49" s="134"/>
      <c r="JDF49" s="134"/>
      <c r="JDG49" s="134"/>
      <c r="JDH49" s="134"/>
      <c r="JDI49" s="134"/>
      <c r="JDJ49" s="134"/>
      <c r="JDK49" s="134"/>
      <c r="JDL49" s="134"/>
      <c r="JDM49" s="134"/>
      <c r="JDN49" s="134"/>
      <c r="JDO49" s="134"/>
      <c r="JDP49" s="134"/>
      <c r="JDQ49" s="134"/>
      <c r="JDR49" s="134"/>
      <c r="JDS49" s="134"/>
      <c r="JDT49" s="134"/>
      <c r="JDU49" s="134"/>
      <c r="JDV49" s="134"/>
      <c r="JDW49" s="134"/>
      <c r="JDX49" s="134"/>
      <c r="JDY49" s="134"/>
      <c r="JDZ49" s="134"/>
      <c r="JEA49" s="134"/>
      <c r="JEB49" s="134"/>
      <c r="JEC49" s="134"/>
      <c r="JED49" s="134"/>
      <c r="JEE49" s="134"/>
      <c r="JEF49" s="134"/>
      <c r="JEG49" s="134"/>
      <c r="JEH49" s="134"/>
      <c r="JEI49" s="134"/>
      <c r="JEJ49" s="134"/>
      <c r="JEK49" s="134"/>
      <c r="JEL49" s="134"/>
      <c r="JEM49" s="134"/>
      <c r="JEN49" s="134"/>
      <c r="JEO49" s="134"/>
      <c r="JEP49" s="134"/>
      <c r="JEQ49" s="134"/>
      <c r="JER49" s="134"/>
      <c r="JES49" s="134"/>
      <c r="JET49" s="134"/>
      <c r="JEU49" s="134"/>
      <c r="JEV49" s="134"/>
      <c r="JEW49" s="134"/>
      <c r="JEX49" s="134"/>
      <c r="JEY49" s="134"/>
      <c r="JEZ49" s="134"/>
      <c r="JFA49" s="134"/>
      <c r="JFB49" s="134"/>
      <c r="JFC49" s="134"/>
      <c r="JFD49" s="134"/>
      <c r="JFE49" s="134"/>
      <c r="JFF49" s="134"/>
      <c r="JFG49" s="134"/>
      <c r="JFH49" s="134"/>
      <c r="JFI49" s="134"/>
      <c r="JFJ49" s="134"/>
      <c r="JFK49" s="134"/>
      <c r="JFL49" s="134"/>
      <c r="JFM49" s="134"/>
      <c r="JFN49" s="134"/>
      <c r="JFO49" s="134"/>
      <c r="JFP49" s="134"/>
      <c r="JFQ49" s="134"/>
      <c r="JFR49" s="134"/>
      <c r="JFS49" s="134"/>
      <c r="JFT49" s="134"/>
      <c r="JFU49" s="134"/>
      <c r="JFV49" s="134"/>
      <c r="JFW49" s="134"/>
      <c r="JFX49" s="134"/>
      <c r="JFY49" s="134"/>
      <c r="JFZ49" s="134"/>
      <c r="JGA49" s="134"/>
      <c r="JGB49" s="134"/>
      <c r="JGC49" s="134"/>
      <c r="JGD49" s="134"/>
      <c r="JGE49" s="134"/>
      <c r="JGF49" s="134"/>
      <c r="JGG49" s="134"/>
      <c r="JGH49" s="134"/>
      <c r="JGI49" s="134"/>
      <c r="JGJ49" s="134"/>
      <c r="JGK49" s="134"/>
      <c r="JGL49" s="134"/>
      <c r="JGM49" s="134"/>
      <c r="JGN49" s="134"/>
      <c r="JGO49" s="134"/>
      <c r="JGP49" s="134"/>
      <c r="JGQ49" s="134"/>
      <c r="JGR49" s="134"/>
      <c r="JGS49" s="134"/>
      <c r="JGT49" s="134"/>
      <c r="JGU49" s="134"/>
      <c r="JGV49" s="134"/>
      <c r="JGW49" s="134"/>
      <c r="JGX49" s="134"/>
      <c r="JGY49" s="134"/>
      <c r="JGZ49" s="134"/>
      <c r="JHA49" s="134"/>
      <c r="JHB49" s="134"/>
      <c r="JHC49" s="134"/>
      <c r="JHD49" s="134"/>
      <c r="JHE49" s="134"/>
      <c r="JHF49" s="134"/>
      <c r="JHG49" s="134"/>
      <c r="JHH49" s="134"/>
      <c r="JHI49" s="134"/>
      <c r="JHJ49" s="134"/>
      <c r="JHK49" s="134"/>
      <c r="JHL49" s="134"/>
      <c r="JHM49" s="134"/>
      <c r="JHN49" s="134"/>
      <c r="JHO49" s="134"/>
      <c r="JHP49" s="134"/>
      <c r="JHQ49" s="134"/>
      <c r="JHR49" s="134"/>
      <c r="JHS49" s="134"/>
      <c r="JHT49" s="134"/>
      <c r="JHU49" s="134"/>
      <c r="JHV49" s="134"/>
      <c r="JHW49" s="134"/>
      <c r="JHX49" s="134"/>
      <c r="JHY49" s="134"/>
      <c r="JHZ49" s="134"/>
      <c r="JIA49" s="134"/>
      <c r="JIB49" s="134"/>
      <c r="JIC49" s="134"/>
      <c r="JID49" s="134"/>
      <c r="JIE49" s="134"/>
      <c r="JIF49" s="134"/>
      <c r="JIG49" s="134"/>
      <c r="JIH49" s="134"/>
      <c r="JII49" s="134"/>
      <c r="JIJ49" s="134"/>
      <c r="JIK49" s="134"/>
      <c r="JIL49" s="134"/>
      <c r="JIM49" s="134"/>
      <c r="JIN49" s="134"/>
      <c r="JIO49" s="134"/>
      <c r="JIP49" s="134"/>
      <c r="JIQ49" s="134"/>
      <c r="JIR49" s="134"/>
      <c r="JIS49" s="134"/>
      <c r="JIT49" s="134"/>
      <c r="JIU49" s="134"/>
      <c r="JIV49" s="134"/>
      <c r="JIW49" s="134"/>
      <c r="JIX49" s="134"/>
      <c r="JIY49" s="134"/>
      <c r="JIZ49" s="134"/>
      <c r="JJA49" s="134"/>
      <c r="JJB49" s="134"/>
      <c r="JJC49" s="134"/>
      <c r="JJD49" s="134"/>
      <c r="JJE49" s="134"/>
      <c r="JJF49" s="134"/>
      <c r="JJG49" s="134"/>
      <c r="JJH49" s="134"/>
      <c r="JJI49" s="134"/>
      <c r="JJJ49" s="134"/>
      <c r="JJK49" s="134"/>
      <c r="JJL49" s="134"/>
      <c r="JJM49" s="134"/>
      <c r="JJN49" s="134"/>
      <c r="JJO49" s="134"/>
      <c r="JJP49" s="134"/>
      <c r="JJQ49" s="134"/>
      <c r="JJR49" s="134"/>
      <c r="JJS49" s="134"/>
      <c r="JJT49" s="134"/>
      <c r="JJU49" s="134"/>
      <c r="JJV49" s="134"/>
      <c r="JJW49" s="134"/>
      <c r="JJX49" s="134"/>
      <c r="JJY49" s="134"/>
      <c r="JJZ49" s="134"/>
      <c r="JKA49" s="134"/>
      <c r="JKB49" s="134"/>
      <c r="JKC49" s="134"/>
      <c r="JKD49" s="134"/>
      <c r="JKE49" s="134"/>
      <c r="JKF49" s="134"/>
      <c r="JKG49" s="134"/>
      <c r="JKH49" s="134"/>
      <c r="JKI49" s="134"/>
      <c r="JKJ49" s="134"/>
      <c r="JKK49" s="134"/>
      <c r="JKL49" s="134"/>
      <c r="JKM49" s="134"/>
      <c r="JKN49" s="134"/>
      <c r="JKO49" s="134"/>
      <c r="JKP49" s="134"/>
      <c r="JKQ49" s="134"/>
      <c r="JKR49" s="134"/>
      <c r="JKS49" s="134"/>
      <c r="JKT49" s="134"/>
      <c r="JKU49" s="134"/>
      <c r="JKV49" s="134"/>
      <c r="JKW49" s="134"/>
      <c r="JKX49" s="134"/>
      <c r="JKY49" s="134"/>
      <c r="JKZ49" s="134"/>
      <c r="JLA49" s="134"/>
      <c r="JLB49" s="134"/>
      <c r="JLC49" s="134"/>
      <c r="JLD49" s="134"/>
      <c r="JLE49" s="134"/>
      <c r="JLF49" s="134"/>
      <c r="JLG49" s="134"/>
      <c r="JLH49" s="134"/>
      <c r="JLI49" s="134"/>
      <c r="JLJ49" s="134"/>
      <c r="JLK49" s="134"/>
      <c r="JLL49" s="134"/>
      <c r="JLM49" s="134"/>
      <c r="JLN49" s="134"/>
      <c r="JLO49" s="134"/>
      <c r="JLP49" s="134"/>
      <c r="JLQ49" s="134"/>
      <c r="JLR49" s="134"/>
      <c r="JLS49" s="134"/>
      <c r="JLT49" s="134"/>
      <c r="JLU49" s="134"/>
      <c r="JLV49" s="134"/>
      <c r="JLW49" s="134"/>
      <c r="JLX49" s="134"/>
      <c r="JLY49" s="134"/>
      <c r="JLZ49" s="134"/>
      <c r="JMA49" s="134"/>
      <c r="JMB49" s="134"/>
      <c r="JMC49" s="134"/>
      <c r="JMD49" s="134"/>
      <c r="JME49" s="134"/>
      <c r="JMF49" s="134"/>
      <c r="JMG49" s="134"/>
      <c r="JMH49" s="134"/>
      <c r="JMI49" s="134"/>
      <c r="JMJ49" s="134"/>
      <c r="JMK49" s="134"/>
      <c r="JML49" s="134"/>
      <c r="JMM49" s="134"/>
      <c r="JMN49" s="134"/>
      <c r="JMO49" s="134"/>
      <c r="JMP49" s="134"/>
      <c r="JMQ49" s="134"/>
      <c r="JMR49" s="134"/>
      <c r="JMS49" s="134"/>
      <c r="JMT49" s="134"/>
      <c r="JMU49" s="134"/>
      <c r="JMV49" s="134"/>
      <c r="JMW49" s="134"/>
      <c r="JMX49" s="134"/>
      <c r="JMY49" s="134"/>
      <c r="JMZ49" s="134"/>
      <c r="JNA49" s="134"/>
      <c r="JNB49" s="134"/>
      <c r="JNC49" s="134"/>
      <c r="JND49" s="134"/>
      <c r="JNE49" s="134"/>
      <c r="JNF49" s="134"/>
      <c r="JNG49" s="134"/>
      <c r="JNH49" s="134"/>
      <c r="JNI49" s="134"/>
      <c r="JNJ49" s="134"/>
      <c r="JNK49" s="134"/>
      <c r="JNL49" s="134"/>
      <c r="JNM49" s="134"/>
      <c r="JNN49" s="134"/>
      <c r="JNO49" s="134"/>
      <c r="JNP49" s="134"/>
      <c r="JNQ49" s="134"/>
      <c r="JNR49" s="134"/>
      <c r="JNS49" s="134"/>
      <c r="JNT49" s="134"/>
      <c r="JNU49" s="134"/>
      <c r="JNV49" s="134"/>
      <c r="JNW49" s="134"/>
      <c r="JNX49" s="134"/>
      <c r="JNY49" s="134"/>
      <c r="JNZ49" s="134"/>
      <c r="JOA49" s="134"/>
      <c r="JOB49" s="134"/>
      <c r="JOC49" s="134"/>
      <c r="JOD49" s="134"/>
      <c r="JOE49" s="134"/>
      <c r="JOF49" s="134"/>
      <c r="JOG49" s="134"/>
      <c r="JOH49" s="134"/>
      <c r="JOI49" s="134"/>
      <c r="JOJ49" s="134"/>
      <c r="JOK49" s="134"/>
      <c r="JOL49" s="134"/>
      <c r="JOM49" s="134"/>
      <c r="JON49" s="134"/>
      <c r="JOO49" s="134"/>
      <c r="JOP49" s="134"/>
      <c r="JOQ49" s="134"/>
      <c r="JOR49" s="134"/>
      <c r="JOS49" s="134"/>
      <c r="JOT49" s="134"/>
      <c r="JOU49" s="134"/>
      <c r="JOV49" s="134"/>
      <c r="JOW49" s="134"/>
      <c r="JOX49" s="134"/>
      <c r="JOY49" s="134"/>
      <c r="JOZ49" s="134"/>
      <c r="JPA49" s="134"/>
      <c r="JPB49" s="134"/>
      <c r="JPC49" s="134"/>
      <c r="JPD49" s="134"/>
      <c r="JPE49" s="134"/>
      <c r="JPF49" s="134"/>
      <c r="JPG49" s="134"/>
      <c r="JPH49" s="134"/>
      <c r="JPI49" s="134"/>
      <c r="JPJ49" s="134"/>
      <c r="JPK49" s="134"/>
      <c r="JPL49" s="134"/>
      <c r="JPM49" s="134"/>
      <c r="JPN49" s="134"/>
      <c r="JPO49" s="134"/>
      <c r="JPP49" s="134"/>
      <c r="JPQ49" s="134"/>
      <c r="JPR49" s="134"/>
      <c r="JPS49" s="134"/>
      <c r="JPT49" s="134"/>
      <c r="JPU49" s="134"/>
      <c r="JPV49" s="134"/>
      <c r="JPW49" s="134"/>
      <c r="JPX49" s="134"/>
      <c r="JPY49" s="134"/>
      <c r="JPZ49" s="134"/>
      <c r="JQA49" s="134"/>
      <c r="JQB49" s="134"/>
      <c r="JQC49" s="134"/>
      <c r="JQD49" s="134"/>
      <c r="JQE49" s="134"/>
      <c r="JQF49" s="134"/>
      <c r="JQG49" s="134"/>
      <c r="JQH49" s="134"/>
      <c r="JQI49" s="134"/>
      <c r="JQJ49" s="134"/>
      <c r="JQK49" s="134"/>
      <c r="JQL49" s="134"/>
      <c r="JQM49" s="134"/>
      <c r="JQN49" s="134"/>
      <c r="JQO49" s="134"/>
      <c r="JQP49" s="134"/>
      <c r="JQQ49" s="134"/>
      <c r="JQR49" s="134"/>
      <c r="JQS49" s="134"/>
      <c r="JQT49" s="134"/>
      <c r="JQU49" s="134"/>
      <c r="JQV49" s="134"/>
      <c r="JQW49" s="134"/>
      <c r="JQX49" s="134"/>
      <c r="JQY49" s="134"/>
      <c r="JQZ49" s="134"/>
      <c r="JRA49" s="134"/>
      <c r="JRB49" s="134"/>
      <c r="JRC49" s="134"/>
      <c r="JRD49" s="134"/>
      <c r="JRE49" s="134"/>
      <c r="JRF49" s="134"/>
      <c r="JRG49" s="134"/>
      <c r="JRH49" s="134"/>
      <c r="JRI49" s="134"/>
      <c r="JRJ49" s="134"/>
      <c r="JRK49" s="134"/>
      <c r="JRL49" s="134"/>
      <c r="JRM49" s="134"/>
      <c r="JRN49" s="134"/>
      <c r="JRO49" s="134"/>
      <c r="JRP49" s="134"/>
      <c r="JRQ49" s="134"/>
      <c r="JRR49" s="134"/>
      <c r="JRS49" s="134"/>
      <c r="JRT49" s="134"/>
      <c r="JRU49" s="134"/>
      <c r="JRV49" s="134"/>
      <c r="JRW49" s="134"/>
      <c r="JRX49" s="134"/>
      <c r="JRY49" s="134"/>
      <c r="JRZ49" s="134"/>
      <c r="JSA49" s="134"/>
      <c r="JSB49" s="134"/>
      <c r="JSC49" s="134"/>
      <c r="JSD49" s="134"/>
      <c r="JSE49" s="134"/>
      <c r="JSF49" s="134"/>
      <c r="JSG49" s="134"/>
      <c r="JSH49" s="134"/>
      <c r="JSI49" s="134"/>
      <c r="JSJ49" s="134"/>
      <c r="JSK49" s="134"/>
      <c r="JSL49" s="134"/>
      <c r="JSM49" s="134"/>
      <c r="JSN49" s="134"/>
      <c r="JSO49" s="134"/>
      <c r="JSP49" s="134"/>
      <c r="JSQ49" s="134"/>
      <c r="JSR49" s="134"/>
      <c r="JSS49" s="134"/>
      <c r="JST49" s="134"/>
      <c r="JSU49" s="134"/>
      <c r="JSV49" s="134"/>
      <c r="JSW49" s="134"/>
      <c r="JSX49" s="134"/>
      <c r="JSY49" s="134"/>
      <c r="JSZ49" s="134"/>
      <c r="JTA49" s="134"/>
      <c r="JTB49" s="134"/>
      <c r="JTC49" s="134"/>
      <c r="JTD49" s="134"/>
      <c r="JTE49" s="134"/>
      <c r="JTF49" s="134"/>
      <c r="JTG49" s="134"/>
      <c r="JTH49" s="134"/>
      <c r="JTI49" s="134"/>
      <c r="JTJ49" s="134"/>
      <c r="JTK49" s="134"/>
      <c r="JTL49" s="134"/>
      <c r="JTM49" s="134"/>
      <c r="JTN49" s="134"/>
      <c r="JTO49" s="134"/>
      <c r="JTP49" s="134"/>
      <c r="JTQ49" s="134"/>
      <c r="JTR49" s="134"/>
      <c r="JTS49" s="134"/>
      <c r="JTT49" s="134"/>
      <c r="JTU49" s="134"/>
      <c r="JTV49" s="134"/>
      <c r="JTW49" s="134"/>
      <c r="JTX49" s="134"/>
      <c r="JTY49" s="134"/>
      <c r="JTZ49" s="134"/>
      <c r="JUA49" s="134"/>
      <c r="JUB49" s="134"/>
      <c r="JUC49" s="134"/>
      <c r="JUD49" s="134"/>
      <c r="JUE49" s="134"/>
      <c r="JUF49" s="134"/>
      <c r="JUG49" s="134"/>
      <c r="JUH49" s="134"/>
      <c r="JUI49" s="134"/>
      <c r="JUJ49" s="134"/>
      <c r="JUK49" s="134"/>
      <c r="JUL49" s="134"/>
      <c r="JUM49" s="134"/>
      <c r="JUN49" s="134"/>
      <c r="JUO49" s="134"/>
      <c r="JUP49" s="134"/>
      <c r="JUQ49" s="134"/>
      <c r="JUR49" s="134"/>
      <c r="JUS49" s="134"/>
      <c r="JUT49" s="134"/>
      <c r="JUU49" s="134"/>
      <c r="JUV49" s="134"/>
      <c r="JUW49" s="134"/>
      <c r="JUX49" s="134"/>
      <c r="JUY49" s="134"/>
      <c r="JUZ49" s="134"/>
      <c r="JVA49" s="134"/>
      <c r="JVB49" s="134"/>
      <c r="JVC49" s="134"/>
      <c r="JVD49" s="134"/>
      <c r="JVE49" s="134"/>
      <c r="JVF49" s="134"/>
      <c r="JVG49" s="134"/>
      <c r="JVH49" s="134"/>
      <c r="JVI49" s="134"/>
      <c r="JVJ49" s="134"/>
      <c r="JVK49" s="134"/>
      <c r="JVL49" s="134"/>
      <c r="JVM49" s="134"/>
      <c r="JVN49" s="134"/>
      <c r="JVO49" s="134"/>
      <c r="JVP49" s="134"/>
      <c r="JVQ49" s="134"/>
      <c r="JVR49" s="134"/>
      <c r="JVS49" s="134"/>
      <c r="JVT49" s="134"/>
      <c r="JVU49" s="134"/>
      <c r="JVV49" s="134"/>
      <c r="JVW49" s="134"/>
      <c r="JVX49" s="134"/>
      <c r="JVY49" s="134"/>
      <c r="JVZ49" s="134"/>
      <c r="JWA49" s="134"/>
      <c r="JWB49" s="134"/>
      <c r="JWC49" s="134"/>
      <c r="JWD49" s="134"/>
      <c r="JWE49" s="134"/>
      <c r="JWF49" s="134"/>
      <c r="JWG49" s="134"/>
      <c r="JWH49" s="134"/>
      <c r="JWI49" s="134"/>
      <c r="JWJ49" s="134"/>
      <c r="JWK49" s="134"/>
      <c r="JWL49" s="134"/>
      <c r="JWM49" s="134"/>
      <c r="JWN49" s="134"/>
      <c r="JWO49" s="134"/>
      <c r="JWP49" s="134"/>
      <c r="JWQ49" s="134"/>
      <c r="JWR49" s="134"/>
      <c r="JWS49" s="134"/>
      <c r="JWT49" s="134"/>
      <c r="JWU49" s="134"/>
      <c r="JWV49" s="134"/>
      <c r="JWW49" s="134"/>
      <c r="JWX49" s="134"/>
      <c r="JWY49" s="134"/>
      <c r="JWZ49" s="134"/>
      <c r="JXA49" s="134"/>
      <c r="JXB49" s="134"/>
      <c r="JXC49" s="134"/>
      <c r="JXD49" s="134"/>
      <c r="JXE49" s="134"/>
      <c r="JXF49" s="134"/>
      <c r="JXG49" s="134"/>
      <c r="JXH49" s="134"/>
      <c r="JXI49" s="134"/>
      <c r="JXJ49" s="134"/>
      <c r="JXK49" s="134"/>
      <c r="JXL49" s="134"/>
      <c r="JXM49" s="134"/>
      <c r="JXN49" s="134"/>
      <c r="JXO49" s="134"/>
      <c r="JXP49" s="134"/>
      <c r="JXQ49" s="134"/>
      <c r="JXR49" s="134"/>
      <c r="JXS49" s="134"/>
      <c r="JXT49" s="134"/>
      <c r="JXU49" s="134"/>
      <c r="JXV49" s="134"/>
      <c r="JXW49" s="134"/>
      <c r="JXX49" s="134"/>
      <c r="JXY49" s="134"/>
      <c r="JXZ49" s="134"/>
      <c r="JYA49" s="134"/>
      <c r="JYB49" s="134"/>
      <c r="JYC49" s="134"/>
      <c r="JYD49" s="134"/>
      <c r="JYE49" s="134"/>
      <c r="JYF49" s="134"/>
      <c r="JYG49" s="134"/>
      <c r="JYH49" s="134"/>
      <c r="JYI49" s="134"/>
      <c r="JYJ49" s="134"/>
      <c r="JYK49" s="134"/>
      <c r="JYL49" s="134"/>
      <c r="JYM49" s="134"/>
      <c r="JYN49" s="134"/>
      <c r="JYO49" s="134"/>
      <c r="JYP49" s="134"/>
      <c r="JYQ49" s="134"/>
      <c r="JYR49" s="134"/>
      <c r="JYS49" s="134"/>
      <c r="JYT49" s="134"/>
      <c r="JYU49" s="134"/>
      <c r="JYV49" s="134"/>
      <c r="JYW49" s="134"/>
      <c r="JYX49" s="134"/>
      <c r="JYY49" s="134"/>
      <c r="JYZ49" s="134"/>
      <c r="JZA49" s="134"/>
      <c r="JZB49" s="134"/>
      <c r="JZC49" s="134"/>
      <c r="JZD49" s="134"/>
      <c r="JZE49" s="134"/>
      <c r="JZF49" s="134"/>
      <c r="JZG49" s="134"/>
      <c r="JZH49" s="134"/>
      <c r="JZI49" s="134"/>
      <c r="JZJ49" s="134"/>
      <c r="JZK49" s="134"/>
      <c r="JZL49" s="134"/>
      <c r="JZM49" s="134"/>
      <c r="JZN49" s="134"/>
      <c r="JZO49" s="134"/>
      <c r="JZP49" s="134"/>
      <c r="JZQ49" s="134"/>
      <c r="JZR49" s="134"/>
      <c r="JZS49" s="134"/>
      <c r="JZT49" s="134"/>
      <c r="JZU49" s="134"/>
      <c r="JZV49" s="134"/>
      <c r="JZW49" s="134"/>
      <c r="JZX49" s="134"/>
      <c r="JZY49" s="134"/>
      <c r="JZZ49" s="134"/>
      <c r="KAA49" s="134"/>
      <c r="KAB49" s="134"/>
      <c r="KAC49" s="134"/>
      <c r="KAD49" s="134"/>
      <c r="KAE49" s="134"/>
      <c r="KAF49" s="134"/>
      <c r="KAG49" s="134"/>
      <c r="KAH49" s="134"/>
      <c r="KAI49" s="134"/>
      <c r="KAJ49" s="134"/>
      <c r="KAK49" s="134"/>
      <c r="KAL49" s="134"/>
      <c r="KAM49" s="134"/>
      <c r="KAN49" s="134"/>
      <c r="KAO49" s="134"/>
      <c r="KAP49" s="134"/>
      <c r="KAQ49" s="134"/>
      <c r="KAR49" s="134"/>
      <c r="KAS49" s="134"/>
      <c r="KAT49" s="134"/>
      <c r="KAU49" s="134"/>
      <c r="KAV49" s="134"/>
      <c r="KAW49" s="134"/>
      <c r="KAX49" s="134"/>
      <c r="KAY49" s="134"/>
      <c r="KAZ49" s="134"/>
      <c r="KBA49" s="134"/>
      <c r="KBB49" s="134"/>
      <c r="KBC49" s="134"/>
      <c r="KBD49" s="134"/>
      <c r="KBE49" s="134"/>
      <c r="KBF49" s="134"/>
      <c r="KBG49" s="134"/>
      <c r="KBH49" s="134"/>
      <c r="KBI49" s="134"/>
      <c r="KBJ49" s="134"/>
      <c r="KBK49" s="134"/>
      <c r="KBL49" s="134"/>
      <c r="KBM49" s="134"/>
      <c r="KBN49" s="134"/>
      <c r="KBO49" s="134"/>
      <c r="KBP49" s="134"/>
      <c r="KBQ49" s="134"/>
      <c r="KBR49" s="134"/>
      <c r="KBS49" s="134"/>
      <c r="KBT49" s="134"/>
      <c r="KBU49" s="134"/>
      <c r="KBV49" s="134"/>
      <c r="KBW49" s="134"/>
      <c r="KBX49" s="134"/>
      <c r="KBY49" s="134"/>
      <c r="KBZ49" s="134"/>
      <c r="KCA49" s="134"/>
      <c r="KCB49" s="134"/>
      <c r="KCC49" s="134"/>
      <c r="KCD49" s="134"/>
      <c r="KCE49" s="134"/>
      <c r="KCF49" s="134"/>
      <c r="KCG49" s="134"/>
      <c r="KCH49" s="134"/>
      <c r="KCI49" s="134"/>
      <c r="KCJ49" s="134"/>
      <c r="KCK49" s="134"/>
      <c r="KCL49" s="134"/>
      <c r="KCM49" s="134"/>
      <c r="KCN49" s="134"/>
      <c r="KCO49" s="134"/>
      <c r="KCP49" s="134"/>
      <c r="KCQ49" s="134"/>
      <c r="KCR49" s="134"/>
      <c r="KCS49" s="134"/>
      <c r="KCT49" s="134"/>
      <c r="KCU49" s="134"/>
      <c r="KCV49" s="134"/>
      <c r="KCW49" s="134"/>
      <c r="KCX49" s="134"/>
      <c r="KCY49" s="134"/>
      <c r="KCZ49" s="134"/>
      <c r="KDA49" s="134"/>
      <c r="KDB49" s="134"/>
      <c r="KDC49" s="134"/>
      <c r="KDD49" s="134"/>
      <c r="KDE49" s="134"/>
      <c r="KDF49" s="134"/>
      <c r="KDG49" s="134"/>
      <c r="KDH49" s="134"/>
      <c r="KDI49" s="134"/>
      <c r="KDJ49" s="134"/>
      <c r="KDK49" s="134"/>
      <c r="KDL49" s="134"/>
      <c r="KDM49" s="134"/>
      <c r="KDN49" s="134"/>
      <c r="KDO49" s="134"/>
      <c r="KDP49" s="134"/>
      <c r="KDQ49" s="134"/>
      <c r="KDR49" s="134"/>
      <c r="KDS49" s="134"/>
      <c r="KDT49" s="134"/>
      <c r="KDU49" s="134"/>
      <c r="KDV49" s="134"/>
      <c r="KDW49" s="134"/>
      <c r="KDX49" s="134"/>
      <c r="KDY49" s="134"/>
      <c r="KDZ49" s="134"/>
      <c r="KEA49" s="134"/>
      <c r="KEB49" s="134"/>
      <c r="KEC49" s="134"/>
      <c r="KED49" s="134"/>
      <c r="KEE49" s="134"/>
      <c r="KEF49" s="134"/>
      <c r="KEG49" s="134"/>
      <c r="KEH49" s="134"/>
      <c r="KEI49" s="134"/>
      <c r="KEJ49" s="134"/>
      <c r="KEK49" s="134"/>
      <c r="KEL49" s="134"/>
      <c r="KEM49" s="134"/>
      <c r="KEN49" s="134"/>
      <c r="KEO49" s="134"/>
      <c r="KEP49" s="134"/>
      <c r="KEQ49" s="134"/>
      <c r="KER49" s="134"/>
      <c r="KES49" s="134"/>
      <c r="KET49" s="134"/>
      <c r="KEU49" s="134"/>
      <c r="KEV49" s="134"/>
      <c r="KEW49" s="134"/>
      <c r="KEX49" s="134"/>
      <c r="KEY49" s="134"/>
      <c r="KEZ49" s="134"/>
      <c r="KFA49" s="134"/>
      <c r="KFB49" s="134"/>
      <c r="KFC49" s="134"/>
      <c r="KFD49" s="134"/>
      <c r="KFE49" s="134"/>
      <c r="KFF49" s="134"/>
      <c r="KFG49" s="134"/>
      <c r="KFH49" s="134"/>
      <c r="KFI49" s="134"/>
      <c r="KFJ49" s="134"/>
      <c r="KFK49" s="134"/>
      <c r="KFL49" s="134"/>
      <c r="KFM49" s="134"/>
      <c r="KFN49" s="134"/>
      <c r="KFO49" s="134"/>
      <c r="KFP49" s="134"/>
      <c r="KFQ49" s="134"/>
      <c r="KFR49" s="134"/>
      <c r="KFS49" s="134"/>
      <c r="KFT49" s="134"/>
      <c r="KFU49" s="134"/>
      <c r="KFV49" s="134"/>
      <c r="KFW49" s="134"/>
      <c r="KFX49" s="134"/>
      <c r="KFY49" s="134"/>
      <c r="KFZ49" s="134"/>
      <c r="KGA49" s="134"/>
      <c r="KGB49" s="134"/>
      <c r="KGC49" s="134"/>
      <c r="KGD49" s="134"/>
      <c r="KGE49" s="134"/>
      <c r="KGF49" s="134"/>
      <c r="KGG49" s="134"/>
      <c r="KGH49" s="134"/>
      <c r="KGI49" s="134"/>
      <c r="KGJ49" s="134"/>
      <c r="KGK49" s="134"/>
      <c r="KGL49" s="134"/>
      <c r="KGM49" s="134"/>
      <c r="KGN49" s="134"/>
      <c r="KGO49" s="134"/>
      <c r="KGP49" s="134"/>
      <c r="KGQ49" s="134"/>
      <c r="KGR49" s="134"/>
      <c r="KGS49" s="134"/>
      <c r="KGT49" s="134"/>
      <c r="KGU49" s="134"/>
      <c r="KGV49" s="134"/>
      <c r="KGW49" s="134"/>
      <c r="KGX49" s="134"/>
      <c r="KGY49" s="134"/>
      <c r="KGZ49" s="134"/>
      <c r="KHA49" s="134"/>
      <c r="KHB49" s="134"/>
      <c r="KHC49" s="134"/>
      <c r="KHD49" s="134"/>
      <c r="KHE49" s="134"/>
      <c r="KHF49" s="134"/>
      <c r="KHG49" s="134"/>
      <c r="KHH49" s="134"/>
      <c r="KHI49" s="134"/>
      <c r="KHJ49" s="134"/>
      <c r="KHK49" s="134"/>
      <c r="KHL49" s="134"/>
      <c r="KHM49" s="134"/>
      <c r="KHN49" s="134"/>
      <c r="KHO49" s="134"/>
      <c r="KHP49" s="134"/>
      <c r="KHQ49" s="134"/>
      <c r="KHR49" s="134"/>
      <c r="KHS49" s="134"/>
      <c r="KHT49" s="134"/>
      <c r="KHU49" s="134"/>
      <c r="KHV49" s="134"/>
      <c r="KHW49" s="134"/>
      <c r="KHX49" s="134"/>
      <c r="KHY49" s="134"/>
      <c r="KHZ49" s="134"/>
      <c r="KIA49" s="134"/>
      <c r="KIB49" s="134"/>
      <c r="KIC49" s="134"/>
      <c r="KID49" s="134"/>
      <c r="KIE49" s="134"/>
      <c r="KIF49" s="134"/>
      <c r="KIG49" s="134"/>
      <c r="KIH49" s="134"/>
      <c r="KII49" s="134"/>
      <c r="KIJ49" s="134"/>
      <c r="KIK49" s="134"/>
      <c r="KIL49" s="134"/>
      <c r="KIM49" s="134"/>
      <c r="KIN49" s="134"/>
      <c r="KIO49" s="134"/>
      <c r="KIP49" s="134"/>
      <c r="KIQ49" s="134"/>
      <c r="KIR49" s="134"/>
      <c r="KIS49" s="134"/>
      <c r="KIT49" s="134"/>
      <c r="KIU49" s="134"/>
      <c r="KIV49" s="134"/>
      <c r="KIW49" s="134"/>
      <c r="KIX49" s="134"/>
      <c r="KIY49" s="134"/>
      <c r="KIZ49" s="134"/>
      <c r="KJA49" s="134"/>
      <c r="KJB49" s="134"/>
      <c r="KJC49" s="134"/>
      <c r="KJD49" s="134"/>
      <c r="KJE49" s="134"/>
      <c r="KJF49" s="134"/>
      <c r="KJG49" s="134"/>
      <c r="KJH49" s="134"/>
      <c r="KJI49" s="134"/>
      <c r="KJJ49" s="134"/>
      <c r="KJK49" s="134"/>
      <c r="KJL49" s="134"/>
      <c r="KJM49" s="134"/>
      <c r="KJN49" s="134"/>
      <c r="KJO49" s="134"/>
      <c r="KJP49" s="134"/>
      <c r="KJQ49" s="134"/>
      <c r="KJR49" s="134"/>
      <c r="KJS49" s="134"/>
      <c r="KJT49" s="134"/>
      <c r="KJU49" s="134"/>
      <c r="KJV49" s="134"/>
      <c r="KJW49" s="134"/>
      <c r="KJX49" s="134"/>
      <c r="KJY49" s="134"/>
      <c r="KJZ49" s="134"/>
      <c r="KKA49" s="134"/>
      <c r="KKB49" s="134"/>
      <c r="KKC49" s="134"/>
      <c r="KKD49" s="134"/>
      <c r="KKE49" s="134"/>
      <c r="KKF49" s="134"/>
      <c r="KKG49" s="134"/>
      <c r="KKH49" s="134"/>
      <c r="KKI49" s="134"/>
      <c r="KKJ49" s="134"/>
      <c r="KKK49" s="134"/>
      <c r="KKL49" s="134"/>
      <c r="KKM49" s="134"/>
      <c r="KKN49" s="134"/>
      <c r="KKO49" s="134"/>
      <c r="KKP49" s="134"/>
      <c r="KKQ49" s="134"/>
      <c r="KKR49" s="134"/>
      <c r="KKS49" s="134"/>
      <c r="KKT49" s="134"/>
      <c r="KKU49" s="134"/>
      <c r="KKV49" s="134"/>
      <c r="KKW49" s="134"/>
      <c r="KKX49" s="134"/>
      <c r="KKY49" s="134"/>
      <c r="KKZ49" s="134"/>
      <c r="KLA49" s="134"/>
      <c r="KLB49" s="134"/>
      <c r="KLC49" s="134"/>
      <c r="KLD49" s="134"/>
      <c r="KLE49" s="134"/>
      <c r="KLF49" s="134"/>
      <c r="KLG49" s="134"/>
      <c r="KLH49" s="134"/>
      <c r="KLI49" s="134"/>
      <c r="KLJ49" s="134"/>
      <c r="KLK49" s="134"/>
      <c r="KLL49" s="134"/>
      <c r="KLM49" s="134"/>
      <c r="KLN49" s="134"/>
      <c r="KLO49" s="134"/>
      <c r="KLP49" s="134"/>
      <c r="KLQ49" s="134"/>
      <c r="KLR49" s="134"/>
      <c r="KLS49" s="134"/>
      <c r="KLT49" s="134"/>
      <c r="KLU49" s="134"/>
      <c r="KLV49" s="134"/>
      <c r="KLW49" s="134"/>
      <c r="KLX49" s="134"/>
      <c r="KLY49" s="134"/>
      <c r="KLZ49" s="134"/>
      <c r="KMA49" s="134"/>
      <c r="KMB49" s="134"/>
      <c r="KMC49" s="134"/>
      <c r="KMD49" s="134"/>
      <c r="KME49" s="134"/>
      <c r="KMF49" s="134"/>
      <c r="KMG49" s="134"/>
      <c r="KMH49" s="134"/>
      <c r="KMI49" s="134"/>
      <c r="KMJ49" s="134"/>
      <c r="KMK49" s="134"/>
      <c r="KML49" s="134"/>
      <c r="KMM49" s="134"/>
      <c r="KMN49" s="134"/>
      <c r="KMO49" s="134"/>
      <c r="KMP49" s="134"/>
      <c r="KMQ49" s="134"/>
      <c r="KMR49" s="134"/>
      <c r="KMS49" s="134"/>
      <c r="KMT49" s="134"/>
      <c r="KMU49" s="134"/>
      <c r="KMV49" s="134"/>
      <c r="KMW49" s="134"/>
      <c r="KMX49" s="134"/>
      <c r="KMY49" s="134"/>
      <c r="KMZ49" s="134"/>
      <c r="KNA49" s="134"/>
      <c r="KNB49" s="134"/>
      <c r="KNC49" s="134"/>
      <c r="KND49" s="134"/>
      <c r="KNE49" s="134"/>
      <c r="KNF49" s="134"/>
      <c r="KNG49" s="134"/>
      <c r="KNH49" s="134"/>
      <c r="KNI49" s="134"/>
      <c r="KNJ49" s="134"/>
      <c r="KNK49" s="134"/>
      <c r="KNL49" s="134"/>
      <c r="KNM49" s="134"/>
      <c r="KNN49" s="134"/>
      <c r="KNO49" s="134"/>
      <c r="KNP49" s="134"/>
      <c r="KNQ49" s="134"/>
      <c r="KNR49" s="134"/>
      <c r="KNS49" s="134"/>
      <c r="KNT49" s="134"/>
      <c r="KNU49" s="134"/>
      <c r="KNV49" s="134"/>
      <c r="KNW49" s="134"/>
      <c r="KNX49" s="134"/>
      <c r="KNY49" s="134"/>
      <c r="KNZ49" s="134"/>
      <c r="KOA49" s="134"/>
      <c r="KOB49" s="134"/>
      <c r="KOC49" s="134"/>
      <c r="KOD49" s="134"/>
      <c r="KOE49" s="134"/>
      <c r="KOF49" s="134"/>
      <c r="KOG49" s="134"/>
      <c r="KOH49" s="134"/>
      <c r="KOI49" s="134"/>
      <c r="KOJ49" s="134"/>
      <c r="KOK49" s="134"/>
      <c r="KOL49" s="134"/>
      <c r="KOM49" s="134"/>
      <c r="KON49" s="134"/>
      <c r="KOO49" s="134"/>
      <c r="KOP49" s="134"/>
      <c r="KOQ49" s="134"/>
      <c r="KOR49" s="134"/>
      <c r="KOS49" s="134"/>
      <c r="KOT49" s="134"/>
      <c r="KOU49" s="134"/>
      <c r="KOV49" s="134"/>
      <c r="KOW49" s="134"/>
      <c r="KOX49" s="134"/>
      <c r="KOY49" s="134"/>
      <c r="KOZ49" s="134"/>
      <c r="KPA49" s="134"/>
      <c r="KPB49" s="134"/>
      <c r="KPC49" s="134"/>
      <c r="KPD49" s="134"/>
      <c r="KPE49" s="134"/>
      <c r="KPF49" s="134"/>
      <c r="KPG49" s="134"/>
      <c r="KPH49" s="134"/>
      <c r="KPI49" s="134"/>
      <c r="KPJ49" s="134"/>
      <c r="KPK49" s="134"/>
      <c r="KPL49" s="134"/>
      <c r="KPM49" s="134"/>
      <c r="KPN49" s="134"/>
      <c r="KPO49" s="134"/>
      <c r="KPP49" s="134"/>
      <c r="KPQ49" s="134"/>
      <c r="KPR49" s="134"/>
      <c r="KPS49" s="134"/>
      <c r="KPT49" s="134"/>
      <c r="KPU49" s="134"/>
      <c r="KPV49" s="134"/>
      <c r="KPW49" s="134"/>
      <c r="KPX49" s="134"/>
      <c r="KPY49" s="134"/>
      <c r="KPZ49" s="134"/>
      <c r="KQA49" s="134"/>
      <c r="KQB49" s="134"/>
      <c r="KQC49" s="134"/>
      <c r="KQD49" s="134"/>
      <c r="KQE49" s="134"/>
      <c r="KQF49" s="134"/>
      <c r="KQG49" s="134"/>
      <c r="KQH49" s="134"/>
      <c r="KQI49" s="134"/>
      <c r="KQJ49" s="134"/>
      <c r="KQK49" s="134"/>
      <c r="KQL49" s="134"/>
      <c r="KQM49" s="134"/>
      <c r="KQN49" s="134"/>
      <c r="KQO49" s="134"/>
      <c r="KQP49" s="134"/>
      <c r="KQQ49" s="134"/>
      <c r="KQR49" s="134"/>
      <c r="KQS49" s="134"/>
      <c r="KQT49" s="134"/>
      <c r="KQU49" s="134"/>
      <c r="KQV49" s="134"/>
      <c r="KQW49" s="134"/>
      <c r="KQX49" s="134"/>
      <c r="KQY49" s="134"/>
      <c r="KQZ49" s="134"/>
      <c r="KRA49" s="134"/>
      <c r="KRB49" s="134"/>
      <c r="KRC49" s="134"/>
      <c r="KRD49" s="134"/>
      <c r="KRE49" s="134"/>
      <c r="KRF49" s="134"/>
      <c r="KRG49" s="134"/>
      <c r="KRH49" s="134"/>
      <c r="KRI49" s="134"/>
      <c r="KRJ49" s="134"/>
      <c r="KRK49" s="134"/>
      <c r="KRL49" s="134"/>
      <c r="KRM49" s="134"/>
      <c r="KRN49" s="134"/>
      <c r="KRO49" s="134"/>
      <c r="KRP49" s="134"/>
      <c r="KRQ49" s="134"/>
      <c r="KRR49" s="134"/>
      <c r="KRS49" s="134"/>
      <c r="KRT49" s="134"/>
      <c r="KRU49" s="134"/>
      <c r="KRV49" s="134"/>
      <c r="KRW49" s="134"/>
      <c r="KRX49" s="134"/>
      <c r="KRY49" s="134"/>
      <c r="KRZ49" s="134"/>
      <c r="KSA49" s="134"/>
      <c r="KSB49" s="134"/>
      <c r="KSC49" s="134"/>
      <c r="KSD49" s="134"/>
      <c r="KSE49" s="134"/>
      <c r="KSF49" s="134"/>
      <c r="KSG49" s="134"/>
      <c r="KSH49" s="134"/>
      <c r="KSI49" s="134"/>
      <c r="KSJ49" s="134"/>
      <c r="KSK49" s="134"/>
      <c r="KSL49" s="134"/>
      <c r="KSM49" s="134"/>
      <c r="KSN49" s="134"/>
      <c r="KSO49" s="134"/>
      <c r="KSP49" s="134"/>
      <c r="KSQ49" s="134"/>
      <c r="KSR49" s="134"/>
      <c r="KSS49" s="134"/>
      <c r="KST49" s="134"/>
      <c r="KSU49" s="134"/>
      <c r="KSV49" s="134"/>
      <c r="KSW49" s="134"/>
      <c r="KSX49" s="134"/>
      <c r="KSY49" s="134"/>
      <c r="KSZ49" s="134"/>
      <c r="KTA49" s="134"/>
      <c r="KTB49" s="134"/>
      <c r="KTC49" s="134"/>
      <c r="KTD49" s="134"/>
      <c r="KTE49" s="134"/>
      <c r="KTF49" s="134"/>
      <c r="KTG49" s="134"/>
      <c r="KTH49" s="134"/>
      <c r="KTI49" s="134"/>
      <c r="KTJ49" s="134"/>
      <c r="KTK49" s="134"/>
      <c r="KTL49" s="134"/>
      <c r="KTM49" s="134"/>
      <c r="KTN49" s="134"/>
      <c r="KTO49" s="134"/>
      <c r="KTP49" s="134"/>
      <c r="KTQ49" s="134"/>
      <c r="KTR49" s="134"/>
      <c r="KTS49" s="134"/>
      <c r="KTT49" s="134"/>
      <c r="KTU49" s="134"/>
      <c r="KTV49" s="134"/>
      <c r="KTW49" s="134"/>
      <c r="KTX49" s="134"/>
      <c r="KTY49" s="134"/>
      <c r="KTZ49" s="134"/>
      <c r="KUA49" s="134"/>
      <c r="KUB49" s="134"/>
      <c r="KUC49" s="134"/>
      <c r="KUD49" s="134"/>
      <c r="KUE49" s="134"/>
      <c r="KUF49" s="134"/>
      <c r="KUG49" s="134"/>
      <c r="KUH49" s="134"/>
      <c r="KUI49" s="134"/>
      <c r="KUJ49" s="134"/>
      <c r="KUK49" s="134"/>
      <c r="KUL49" s="134"/>
      <c r="KUM49" s="134"/>
      <c r="KUN49" s="134"/>
      <c r="KUO49" s="134"/>
      <c r="KUP49" s="134"/>
      <c r="KUQ49" s="134"/>
      <c r="KUR49" s="134"/>
      <c r="KUS49" s="134"/>
      <c r="KUT49" s="134"/>
      <c r="KUU49" s="134"/>
      <c r="KUV49" s="134"/>
      <c r="KUW49" s="134"/>
      <c r="KUX49" s="134"/>
      <c r="KUY49" s="134"/>
      <c r="KUZ49" s="134"/>
      <c r="KVA49" s="134"/>
      <c r="KVB49" s="134"/>
      <c r="KVC49" s="134"/>
      <c r="KVD49" s="134"/>
      <c r="KVE49" s="134"/>
      <c r="KVF49" s="134"/>
      <c r="KVG49" s="134"/>
      <c r="KVH49" s="134"/>
      <c r="KVI49" s="134"/>
      <c r="KVJ49" s="134"/>
      <c r="KVK49" s="134"/>
      <c r="KVL49" s="134"/>
      <c r="KVM49" s="134"/>
      <c r="KVN49" s="134"/>
      <c r="KVO49" s="134"/>
      <c r="KVP49" s="134"/>
      <c r="KVQ49" s="134"/>
      <c r="KVR49" s="134"/>
      <c r="KVS49" s="134"/>
      <c r="KVT49" s="134"/>
      <c r="KVU49" s="134"/>
      <c r="KVV49" s="134"/>
      <c r="KVW49" s="134"/>
      <c r="KVX49" s="134"/>
      <c r="KVY49" s="134"/>
      <c r="KVZ49" s="134"/>
      <c r="KWA49" s="134"/>
      <c r="KWB49" s="134"/>
      <c r="KWC49" s="134"/>
      <c r="KWD49" s="134"/>
      <c r="KWE49" s="134"/>
      <c r="KWF49" s="134"/>
      <c r="KWG49" s="134"/>
      <c r="KWH49" s="134"/>
      <c r="KWI49" s="134"/>
      <c r="KWJ49" s="134"/>
      <c r="KWK49" s="134"/>
      <c r="KWL49" s="134"/>
      <c r="KWM49" s="134"/>
      <c r="KWN49" s="134"/>
      <c r="KWO49" s="134"/>
      <c r="KWP49" s="134"/>
      <c r="KWQ49" s="134"/>
      <c r="KWR49" s="134"/>
      <c r="KWS49" s="134"/>
      <c r="KWT49" s="134"/>
      <c r="KWU49" s="134"/>
      <c r="KWV49" s="134"/>
      <c r="KWW49" s="134"/>
      <c r="KWX49" s="134"/>
      <c r="KWY49" s="134"/>
      <c r="KWZ49" s="134"/>
      <c r="KXA49" s="134"/>
      <c r="KXB49" s="134"/>
      <c r="KXC49" s="134"/>
      <c r="KXD49" s="134"/>
      <c r="KXE49" s="134"/>
      <c r="KXF49" s="134"/>
      <c r="KXG49" s="134"/>
      <c r="KXH49" s="134"/>
      <c r="KXI49" s="134"/>
      <c r="KXJ49" s="134"/>
      <c r="KXK49" s="134"/>
      <c r="KXL49" s="134"/>
      <c r="KXM49" s="134"/>
      <c r="KXN49" s="134"/>
      <c r="KXO49" s="134"/>
      <c r="KXP49" s="134"/>
      <c r="KXQ49" s="134"/>
      <c r="KXR49" s="134"/>
      <c r="KXS49" s="134"/>
      <c r="KXT49" s="134"/>
      <c r="KXU49" s="134"/>
      <c r="KXV49" s="134"/>
      <c r="KXW49" s="134"/>
      <c r="KXX49" s="134"/>
      <c r="KXY49" s="134"/>
      <c r="KXZ49" s="134"/>
      <c r="KYA49" s="134"/>
      <c r="KYB49" s="134"/>
      <c r="KYC49" s="134"/>
      <c r="KYD49" s="134"/>
      <c r="KYE49" s="134"/>
      <c r="KYF49" s="134"/>
      <c r="KYG49" s="134"/>
      <c r="KYH49" s="134"/>
      <c r="KYI49" s="134"/>
      <c r="KYJ49" s="134"/>
      <c r="KYK49" s="134"/>
      <c r="KYL49" s="134"/>
      <c r="KYM49" s="134"/>
      <c r="KYN49" s="134"/>
      <c r="KYO49" s="134"/>
      <c r="KYP49" s="134"/>
      <c r="KYQ49" s="134"/>
      <c r="KYR49" s="134"/>
      <c r="KYS49" s="134"/>
      <c r="KYT49" s="134"/>
      <c r="KYU49" s="134"/>
      <c r="KYV49" s="134"/>
      <c r="KYW49" s="134"/>
      <c r="KYX49" s="134"/>
      <c r="KYY49" s="134"/>
      <c r="KYZ49" s="134"/>
      <c r="KZA49" s="134"/>
      <c r="KZB49" s="134"/>
      <c r="KZC49" s="134"/>
      <c r="KZD49" s="134"/>
      <c r="KZE49" s="134"/>
      <c r="KZF49" s="134"/>
      <c r="KZG49" s="134"/>
      <c r="KZH49" s="134"/>
      <c r="KZI49" s="134"/>
      <c r="KZJ49" s="134"/>
      <c r="KZK49" s="134"/>
      <c r="KZL49" s="134"/>
      <c r="KZM49" s="134"/>
      <c r="KZN49" s="134"/>
      <c r="KZO49" s="134"/>
      <c r="KZP49" s="134"/>
      <c r="KZQ49" s="134"/>
      <c r="KZR49" s="134"/>
      <c r="KZS49" s="134"/>
      <c r="KZT49" s="134"/>
      <c r="KZU49" s="134"/>
      <c r="KZV49" s="134"/>
      <c r="KZW49" s="134"/>
      <c r="KZX49" s="134"/>
      <c r="KZY49" s="134"/>
      <c r="KZZ49" s="134"/>
      <c r="LAA49" s="134"/>
      <c r="LAB49" s="134"/>
      <c r="LAC49" s="134"/>
      <c r="LAD49" s="134"/>
      <c r="LAE49" s="134"/>
      <c r="LAF49" s="134"/>
      <c r="LAG49" s="134"/>
      <c r="LAH49" s="134"/>
      <c r="LAI49" s="134"/>
      <c r="LAJ49" s="134"/>
      <c r="LAK49" s="134"/>
      <c r="LAL49" s="134"/>
      <c r="LAM49" s="134"/>
      <c r="LAN49" s="134"/>
      <c r="LAO49" s="134"/>
      <c r="LAP49" s="134"/>
      <c r="LAQ49" s="134"/>
      <c r="LAR49" s="134"/>
      <c r="LAS49" s="134"/>
      <c r="LAT49" s="134"/>
      <c r="LAU49" s="134"/>
      <c r="LAV49" s="134"/>
      <c r="LAW49" s="134"/>
      <c r="LAX49" s="134"/>
      <c r="LAY49" s="134"/>
      <c r="LAZ49" s="134"/>
      <c r="LBA49" s="134"/>
      <c r="LBB49" s="134"/>
      <c r="LBC49" s="134"/>
      <c r="LBD49" s="134"/>
      <c r="LBE49" s="134"/>
      <c r="LBF49" s="134"/>
      <c r="LBG49" s="134"/>
      <c r="LBH49" s="134"/>
      <c r="LBI49" s="134"/>
      <c r="LBJ49" s="134"/>
      <c r="LBK49" s="134"/>
      <c r="LBL49" s="134"/>
      <c r="LBM49" s="134"/>
      <c r="LBN49" s="134"/>
      <c r="LBO49" s="134"/>
      <c r="LBP49" s="134"/>
      <c r="LBQ49" s="134"/>
      <c r="LBR49" s="134"/>
      <c r="LBS49" s="134"/>
      <c r="LBT49" s="134"/>
      <c r="LBU49" s="134"/>
      <c r="LBV49" s="134"/>
      <c r="LBW49" s="134"/>
      <c r="LBX49" s="134"/>
      <c r="LBY49" s="134"/>
      <c r="LBZ49" s="134"/>
      <c r="LCA49" s="134"/>
      <c r="LCB49" s="134"/>
      <c r="LCC49" s="134"/>
      <c r="LCD49" s="134"/>
      <c r="LCE49" s="134"/>
      <c r="LCF49" s="134"/>
      <c r="LCG49" s="134"/>
      <c r="LCH49" s="134"/>
      <c r="LCI49" s="134"/>
      <c r="LCJ49" s="134"/>
      <c r="LCK49" s="134"/>
      <c r="LCL49" s="134"/>
      <c r="LCM49" s="134"/>
      <c r="LCN49" s="134"/>
      <c r="LCO49" s="134"/>
      <c r="LCP49" s="134"/>
      <c r="LCQ49" s="134"/>
      <c r="LCR49" s="134"/>
      <c r="LCS49" s="134"/>
      <c r="LCT49" s="134"/>
      <c r="LCU49" s="134"/>
      <c r="LCV49" s="134"/>
      <c r="LCW49" s="134"/>
      <c r="LCX49" s="134"/>
      <c r="LCY49" s="134"/>
      <c r="LCZ49" s="134"/>
      <c r="LDA49" s="134"/>
      <c r="LDB49" s="134"/>
      <c r="LDC49" s="134"/>
      <c r="LDD49" s="134"/>
      <c r="LDE49" s="134"/>
      <c r="LDF49" s="134"/>
      <c r="LDG49" s="134"/>
      <c r="LDH49" s="134"/>
      <c r="LDI49" s="134"/>
      <c r="LDJ49" s="134"/>
      <c r="LDK49" s="134"/>
      <c r="LDL49" s="134"/>
      <c r="LDM49" s="134"/>
      <c r="LDN49" s="134"/>
      <c r="LDO49" s="134"/>
      <c r="LDP49" s="134"/>
      <c r="LDQ49" s="134"/>
      <c r="LDR49" s="134"/>
      <c r="LDS49" s="134"/>
      <c r="LDT49" s="134"/>
      <c r="LDU49" s="134"/>
      <c r="LDV49" s="134"/>
      <c r="LDW49" s="134"/>
      <c r="LDX49" s="134"/>
      <c r="LDY49" s="134"/>
      <c r="LDZ49" s="134"/>
      <c r="LEA49" s="134"/>
      <c r="LEB49" s="134"/>
      <c r="LEC49" s="134"/>
      <c r="LED49" s="134"/>
      <c r="LEE49" s="134"/>
      <c r="LEF49" s="134"/>
      <c r="LEG49" s="134"/>
      <c r="LEH49" s="134"/>
      <c r="LEI49" s="134"/>
      <c r="LEJ49" s="134"/>
      <c r="LEK49" s="134"/>
      <c r="LEL49" s="134"/>
      <c r="LEM49" s="134"/>
      <c r="LEN49" s="134"/>
      <c r="LEO49" s="134"/>
      <c r="LEP49" s="134"/>
      <c r="LEQ49" s="134"/>
      <c r="LER49" s="134"/>
      <c r="LES49" s="134"/>
      <c r="LET49" s="134"/>
      <c r="LEU49" s="134"/>
      <c r="LEV49" s="134"/>
      <c r="LEW49" s="134"/>
      <c r="LEX49" s="134"/>
      <c r="LEY49" s="134"/>
      <c r="LEZ49" s="134"/>
      <c r="LFA49" s="134"/>
      <c r="LFB49" s="134"/>
      <c r="LFC49" s="134"/>
      <c r="LFD49" s="134"/>
      <c r="LFE49" s="134"/>
      <c r="LFF49" s="134"/>
      <c r="LFG49" s="134"/>
      <c r="LFH49" s="134"/>
      <c r="LFI49" s="134"/>
      <c r="LFJ49" s="134"/>
      <c r="LFK49" s="134"/>
      <c r="LFL49" s="134"/>
      <c r="LFM49" s="134"/>
      <c r="LFN49" s="134"/>
      <c r="LFO49" s="134"/>
      <c r="LFP49" s="134"/>
      <c r="LFQ49" s="134"/>
      <c r="LFR49" s="134"/>
      <c r="LFS49" s="134"/>
      <c r="LFT49" s="134"/>
      <c r="LFU49" s="134"/>
      <c r="LFV49" s="134"/>
      <c r="LFW49" s="134"/>
      <c r="LFX49" s="134"/>
      <c r="LFY49" s="134"/>
      <c r="LFZ49" s="134"/>
      <c r="LGA49" s="134"/>
      <c r="LGB49" s="134"/>
      <c r="LGC49" s="134"/>
      <c r="LGD49" s="134"/>
      <c r="LGE49" s="134"/>
      <c r="LGF49" s="134"/>
      <c r="LGG49" s="134"/>
      <c r="LGH49" s="134"/>
      <c r="LGI49" s="134"/>
      <c r="LGJ49" s="134"/>
      <c r="LGK49" s="134"/>
      <c r="LGL49" s="134"/>
      <c r="LGM49" s="134"/>
      <c r="LGN49" s="134"/>
      <c r="LGO49" s="134"/>
      <c r="LGP49" s="134"/>
      <c r="LGQ49" s="134"/>
      <c r="LGR49" s="134"/>
      <c r="LGS49" s="134"/>
      <c r="LGT49" s="134"/>
      <c r="LGU49" s="134"/>
      <c r="LGV49" s="134"/>
      <c r="LGW49" s="134"/>
      <c r="LGX49" s="134"/>
      <c r="LGY49" s="134"/>
      <c r="LGZ49" s="134"/>
      <c r="LHA49" s="134"/>
      <c r="LHB49" s="134"/>
      <c r="LHC49" s="134"/>
      <c r="LHD49" s="134"/>
      <c r="LHE49" s="134"/>
      <c r="LHF49" s="134"/>
      <c r="LHG49" s="134"/>
      <c r="LHH49" s="134"/>
      <c r="LHI49" s="134"/>
      <c r="LHJ49" s="134"/>
      <c r="LHK49" s="134"/>
      <c r="LHL49" s="134"/>
      <c r="LHM49" s="134"/>
      <c r="LHN49" s="134"/>
      <c r="LHO49" s="134"/>
      <c r="LHP49" s="134"/>
      <c r="LHQ49" s="134"/>
      <c r="LHR49" s="134"/>
      <c r="LHS49" s="134"/>
      <c r="LHT49" s="134"/>
      <c r="LHU49" s="134"/>
      <c r="LHV49" s="134"/>
      <c r="LHW49" s="134"/>
      <c r="LHX49" s="134"/>
      <c r="LHY49" s="134"/>
      <c r="LHZ49" s="134"/>
      <c r="LIA49" s="134"/>
      <c r="LIB49" s="134"/>
      <c r="LIC49" s="134"/>
      <c r="LID49" s="134"/>
      <c r="LIE49" s="134"/>
      <c r="LIF49" s="134"/>
      <c r="LIG49" s="134"/>
      <c r="LIH49" s="134"/>
      <c r="LII49" s="134"/>
      <c r="LIJ49" s="134"/>
      <c r="LIK49" s="134"/>
      <c r="LIL49" s="134"/>
      <c r="LIM49" s="134"/>
      <c r="LIN49" s="134"/>
      <c r="LIO49" s="134"/>
      <c r="LIP49" s="134"/>
      <c r="LIQ49" s="134"/>
      <c r="LIR49" s="134"/>
      <c r="LIS49" s="134"/>
      <c r="LIT49" s="134"/>
      <c r="LIU49" s="134"/>
      <c r="LIV49" s="134"/>
      <c r="LIW49" s="134"/>
      <c r="LIX49" s="134"/>
      <c r="LIY49" s="134"/>
      <c r="LIZ49" s="134"/>
      <c r="LJA49" s="134"/>
      <c r="LJB49" s="134"/>
      <c r="LJC49" s="134"/>
      <c r="LJD49" s="134"/>
      <c r="LJE49" s="134"/>
      <c r="LJF49" s="134"/>
      <c r="LJG49" s="134"/>
      <c r="LJH49" s="134"/>
      <c r="LJI49" s="134"/>
      <c r="LJJ49" s="134"/>
      <c r="LJK49" s="134"/>
      <c r="LJL49" s="134"/>
      <c r="LJM49" s="134"/>
      <c r="LJN49" s="134"/>
      <c r="LJO49" s="134"/>
      <c r="LJP49" s="134"/>
      <c r="LJQ49" s="134"/>
      <c r="LJR49" s="134"/>
      <c r="LJS49" s="134"/>
      <c r="LJT49" s="134"/>
      <c r="LJU49" s="134"/>
      <c r="LJV49" s="134"/>
      <c r="LJW49" s="134"/>
      <c r="LJX49" s="134"/>
      <c r="LJY49" s="134"/>
      <c r="LJZ49" s="134"/>
      <c r="LKA49" s="134"/>
      <c r="LKB49" s="134"/>
      <c r="LKC49" s="134"/>
      <c r="LKD49" s="134"/>
      <c r="LKE49" s="134"/>
      <c r="LKF49" s="134"/>
      <c r="LKG49" s="134"/>
      <c r="LKH49" s="134"/>
      <c r="LKI49" s="134"/>
      <c r="LKJ49" s="134"/>
      <c r="LKK49" s="134"/>
      <c r="LKL49" s="134"/>
      <c r="LKM49" s="134"/>
      <c r="LKN49" s="134"/>
      <c r="LKO49" s="134"/>
      <c r="LKP49" s="134"/>
      <c r="LKQ49" s="134"/>
      <c r="LKR49" s="134"/>
      <c r="LKS49" s="134"/>
      <c r="LKT49" s="134"/>
      <c r="LKU49" s="134"/>
      <c r="LKV49" s="134"/>
      <c r="LKW49" s="134"/>
      <c r="LKX49" s="134"/>
      <c r="LKY49" s="134"/>
      <c r="LKZ49" s="134"/>
      <c r="LLA49" s="134"/>
      <c r="LLB49" s="134"/>
      <c r="LLC49" s="134"/>
      <c r="LLD49" s="134"/>
      <c r="LLE49" s="134"/>
      <c r="LLF49" s="134"/>
      <c r="LLG49" s="134"/>
      <c r="LLH49" s="134"/>
      <c r="LLI49" s="134"/>
      <c r="LLJ49" s="134"/>
      <c r="LLK49" s="134"/>
      <c r="LLL49" s="134"/>
      <c r="LLM49" s="134"/>
      <c r="LLN49" s="134"/>
      <c r="LLO49" s="134"/>
      <c r="LLP49" s="134"/>
      <c r="LLQ49" s="134"/>
      <c r="LLR49" s="134"/>
      <c r="LLS49" s="134"/>
      <c r="LLT49" s="134"/>
      <c r="LLU49" s="134"/>
      <c r="LLV49" s="134"/>
      <c r="LLW49" s="134"/>
      <c r="LLX49" s="134"/>
      <c r="LLY49" s="134"/>
      <c r="LLZ49" s="134"/>
      <c r="LMA49" s="134"/>
      <c r="LMB49" s="134"/>
      <c r="LMC49" s="134"/>
      <c r="LMD49" s="134"/>
      <c r="LME49" s="134"/>
      <c r="LMF49" s="134"/>
      <c r="LMG49" s="134"/>
      <c r="LMH49" s="134"/>
      <c r="LMI49" s="134"/>
      <c r="LMJ49" s="134"/>
      <c r="LMK49" s="134"/>
      <c r="LML49" s="134"/>
      <c r="LMM49" s="134"/>
      <c r="LMN49" s="134"/>
      <c r="LMO49" s="134"/>
      <c r="LMP49" s="134"/>
      <c r="LMQ49" s="134"/>
      <c r="LMR49" s="134"/>
      <c r="LMS49" s="134"/>
      <c r="LMT49" s="134"/>
      <c r="LMU49" s="134"/>
      <c r="LMV49" s="134"/>
      <c r="LMW49" s="134"/>
      <c r="LMX49" s="134"/>
      <c r="LMY49" s="134"/>
      <c r="LMZ49" s="134"/>
      <c r="LNA49" s="134"/>
      <c r="LNB49" s="134"/>
      <c r="LNC49" s="134"/>
      <c r="LND49" s="134"/>
      <c r="LNE49" s="134"/>
      <c r="LNF49" s="134"/>
      <c r="LNG49" s="134"/>
      <c r="LNH49" s="134"/>
      <c r="LNI49" s="134"/>
      <c r="LNJ49" s="134"/>
      <c r="LNK49" s="134"/>
      <c r="LNL49" s="134"/>
      <c r="LNM49" s="134"/>
      <c r="LNN49" s="134"/>
      <c r="LNO49" s="134"/>
      <c r="LNP49" s="134"/>
      <c r="LNQ49" s="134"/>
      <c r="LNR49" s="134"/>
      <c r="LNS49" s="134"/>
      <c r="LNT49" s="134"/>
      <c r="LNU49" s="134"/>
      <c r="LNV49" s="134"/>
      <c r="LNW49" s="134"/>
      <c r="LNX49" s="134"/>
      <c r="LNY49" s="134"/>
      <c r="LNZ49" s="134"/>
      <c r="LOA49" s="134"/>
      <c r="LOB49" s="134"/>
      <c r="LOC49" s="134"/>
      <c r="LOD49" s="134"/>
      <c r="LOE49" s="134"/>
      <c r="LOF49" s="134"/>
      <c r="LOG49" s="134"/>
      <c r="LOH49" s="134"/>
      <c r="LOI49" s="134"/>
      <c r="LOJ49" s="134"/>
      <c r="LOK49" s="134"/>
      <c r="LOL49" s="134"/>
      <c r="LOM49" s="134"/>
      <c r="LON49" s="134"/>
      <c r="LOO49" s="134"/>
      <c r="LOP49" s="134"/>
      <c r="LOQ49" s="134"/>
      <c r="LOR49" s="134"/>
      <c r="LOS49" s="134"/>
      <c r="LOT49" s="134"/>
      <c r="LOU49" s="134"/>
      <c r="LOV49" s="134"/>
      <c r="LOW49" s="134"/>
      <c r="LOX49" s="134"/>
      <c r="LOY49" s="134"/>
      <c r="LOZ49" s="134"/>
      <c r="LPA49" s="134"/>
      <c r="LPB49" s="134"/>
      <c r="LPC49" s="134"/>
      <c r="LPD49" s="134"/>
      <c r="LPE49" s="134"/>
      <c r="LPF49" s="134"/>
      <c r="LPG49" s="134"/>
      <c r="LPH49" s="134"/>
      <c r="LPI49" s="134"/>
      <c r="LPJ49" s="134"/>
      <c r="LPK49" s="134"/>
      <c r="LPL49" s="134"/>
      <c r="LPM49" s="134"/>
      <c r="LPN49" s="134"/>
      <c r="LPO49" s="134"/>
      <c r="LPP49" s="134"/>
      <c r="LPQ49" s="134"/>
      <c r="LPR49" s="134"/>
      <c r="LPS49" s="134"/>
      <c r="LPT49" s="134"/>
      <c r="LPU49" s="134"/>
      <c r="LPV49" s="134"/>
      <c r="LPW49" s="134"/>
      <c r="LPX49" s="134"/>
      <c r="LPY49" s="134"/>
      <c r="LPZ49" s="134"/>
      <c r="LQA49" s="134"/>
      <c r="LQB49" s="134"/>
      <c r="LQC49" s="134"/>
      <c r="LQD49" s="134"/>
      <c r="LQE49" s="134"/>
      <c r="LQF49" s="134"/>
      <c r="LQG49" s="134"/>
      <c r="LQH49" s="134"/>
      <c r="LQI49" s="134"/>
      <c r="LQJ49" s="134"/>
      <c r="LQK49" s="134"/>
      <c r="LQL49" s="134"/>
      <c r="LQM49" s="134"/>
      <c r="LQN49" s="134"/>
      <c r="LQO49" s="134"/>
      <c r="LQP49" s="134"/>
      <c r="LQQ49" s="134"/>
      <c r="LQR49" s="134"/>
      <c r="LQS49" s="134"/>
      <c r="LQT49" s="134"/>
      <c r="LQU49" s="134"/>
      <c r="LQV49" s="134"/>
      <c r="LQW49" s="134"/>
      <c r="LQX49" s="134"/>
      <c r="LQY49" s="134"/>
      <c r="LQZ49" s="134"/>
      <c r="LRA49" s="134"/>
      <c r="LRB49" s="134"/>
      <c r="LRC49" s="134"/>
      <c r="LRD49" s="134"/>
      <c r="LRE49" s="134"/>
      <c r="LRF49" s="134"/>
      <c r="LRG49" s="134"/>
      <c r="LRH49" s="134"/>
      <c r="LRI49" s="134"/>
      <c r="LRJ49" s="134"/>
      <c r="LRK49" s="134"/>
      <c r="LRL49" s="134"/>
      <c r="LRM49" s="134"/>
      <c r="LRN49" s="134"/>
      <c r="LRO49" s="134"/>
      <c r="LRP49" s="134"/>
      <c r="LRQ49" s="134"/>
      <c r="LRR49" s="134"/>
      <c r="LRS49" s="134"/>
      <c r="LRT49" s="134"/>
      <c r="LRU49" s="134"/>
      <c r="LRV49" s="134"/>
      <c r="LRW49" s="134"/>
      <c r="LRX49" s="134"/>
      <c r="LRY49" s="134"/>
      <c r="LRZ49" s="134"/>
      <c r="LSA49" s="134"/>
      <c r="LSB49" s="134"/>
      <c r="LSC49" s="134"/>
      <c r="LSD49" s="134"/>
      <c r="LSE49" s="134"/>
      <c r="LSF49" s="134"/>
      <c r="LSG49" s="134"/>
      <c r="LSH49" s="134"/>
      <c r="LSI49" s="134"/>
      <c r="LSJ49" s="134"/>
      <c r="LSK49" s="134"/>
      <c r="LSL49" s="134"/>
      <c r="LSM49" s="134"/>
      <c r="LSN49" s="134"/>
      <c r="LSO49" s="134"/>
      <c r="LSP49" s="134"/>
      <c r="LSQ49" s="134"/>
      <c r="LSR49" s="134"/>
      <c r="LSS49" s="134"/>
      <c r="LST49" s="134"/>
      <c r="LSU49" s="134"/>
      <c r="LSV49" s="134"/>
      <c r="LSW49" s="134"/>
      <c r="LSX49" s="134"/>
      <c r="LSY49" s="134"/>
      <c r="LSZ49" s="134"/>
      <c r="LTA49" s="134"/>
      <c r="LTB49" s="134"/>
      <c r="LTC49" s="134"/>
      <c r="LTD49" s="134"/>
      <c r="LTE49" s="134"/>
      <c r="LTF49" s="134"/>
      <c r="LTG49" s="134"/>
      <c r="LTH49" s="134"/>
      <c r="LTI49" s="134"/>
      <c r="LTJ49" s="134"/>
      <c r="LTK49" s="134"/>
      <c r="LTL49" s="134"/>
      <c r="LTM49" s="134"/>
      <c r="LTN49" s="134"/>
      <c r="LTO49" s="134"/>
      <c r="LTP49" s="134"/>
      <c r="LTQ49" s="134"/>
      <c r="LTR49" s="134"/>
      <c r="LTS49" s="134"/>
      <c r="LTT49" s="134"/>
      <c r="LTU49" s="134"/>
      <c r="LTV49" s="134"/>
      <c r="LTW49" s="134"/>
      <c r="LTX49" s="134"/>
      <c r="LTY49" s="134"/>
      <c r="LTZ49" s="134"/>
      <c r="LUA49" s="134"/>
      <c r="LUB49" s="134"/>
      <c r="LUC49" s="134"/>
      <c r="LUD49" s="134"/>
      <c r="LUE49" s="134"/>
      <c r="LUF49" s="134"/>
      <c r="LUG49" s="134"/>
      <c r="LUH49" s="134"/>
      <c r="LUI49" s="134"/>
      <c r="LUJ49" s="134"/>
      <c r="LUK49" s="134"/>
      <c r="LUL49" s="134"/>
      <c r="LUM49" s="134"/>
      <c r="LUN49" s="134"/>
      <c r="LUO49" s="134"/>
      <c r="LUP49" s="134"/>
      <c r="LUQ49" s="134"/>
      <c r="LUR49" s="134"/>
      <c r="LUS49" s="134"/>
      <c r="LUT49" s="134"/>
      <c r="LUU49" s="134"/>
      <c r="LUV49" s="134"/>
      <c r="LUW49" s="134"/>
      <c r="LUX49" s="134"/>
      <c r="LUY49" s="134"/>
      <c r="LUZ49" s="134"/>
      <c r="LVA49" s="134"/>
      <c r="LVB49" s="134"/>
      <c r="LVC49" s="134"/>
      <c r="LVD49" s="134"/>
      <c r="LVE49" s="134"/>
      <c r="LVF49" s="134"/>
      <c r="LVG49" s="134"/>
      <c r="LVH49" s="134"/>
      <c r="LVI49" s="134"/>
      <c r="LVJ49" s="134"/>
      <c r="LVK49" s="134"/>
      <c r="LVL49" s="134"/>
      <c r="LVM49" s="134"/>
      <c r="LVN49" s="134"/>
      <c r="LVO49" s="134"/>
      <c r="LVP49" s="134"/>
      <c r="LVQ49" s="134"/>
      <c r="LVR49" s="134"/>
      <c r="LVS49" s="134"/>
      <c r="LVT49" s="134"/>
      <c r="LVU49" s="134"/>
      <c r="LVV49" s="134"/>
      <c r="LVW49" s="134"/>
      <c r="LVX49" s="134"/>
      <c r="LVY49" s="134"/>
      <c r="LVZ49" s="134"/>
      <c r="LWA49" s="134"/>
      <c r="LWB49" s="134"/>
      <c r="LWC49" s="134"/>
      <c r="LWD49" s="134"/>
      <c r="LWE49" s="134"/>
      <c r="LWF49" s="134"/>
      <c r="LWG49" s="134"/>
      <c r="LWH49" s="134"/>
      <c r="LWI49" s="134"/>
      <c r="LWJ49" s="134"/>
      <c r="LWK49" s="134"/>
      <c r="LWL49" s="134"/>
      <c r="LWM49" s="134"/>
      <c r="LWN49" s="134"/>
      <c r="LWO49" s="134"/>
      <c r="LWP49" s="134"/>
      <c r="LWQ49" s="134"/>
      <c r="LWR49" s="134"/>
      <c r="LWS49" s="134"/>
      <c r="LWT49" s="134"/>
      <c r="LWU49" s="134"/>
      <c r="LWV49" s="134"/>
      <c r="LWW49" s="134"/>
      <c r="LWX49" s="134"/>
      <c r="LWY49" s="134"/>
      <c r="LWZ49" s="134"/>
      <c r="LXA49" s="134"/>
      <c r="LXB49" s="134"/>
      <c r="LXC49" s="134"/>
      <c r="LXD49" s="134"/>
      <c r="LXE49" s="134"/>
      <c r="LXF49" s="134"/>
      <c r="LXG49" s="134"/>
      <c r="LXH49" s="134"/>
      <c r="LXI49" s="134"/>
      <c r="LXJ49" s="134"/>
      <c r="LXK49" s="134"/>
      <c r="LXL49" s="134"/>
      <c r="LXM49" s="134"/>
      <c r="LXN49" s="134"/>
      <c r="LXO49" s="134"/>
      <c r="LXP49" s="134"/>
      <c r="LXQ49" s="134"/>
      <c r="LXR49" s="134"/>
      <c r="LXS49" s="134"/>
      <c r="LXT49" s="134"/>
      <c r="LXU49" s="134"/>
      <c r="LXV49" s="134"/>
      <c r="LXW49" s="134"/>
      <c r="LXX49" s="134"/>
      <c r="LXY49" s="134"/>
      <c r="LXZ49" s="134"/>
      <c r="LYA49" s="134"/>
      <c r="LYB49" s="134"/>
      <c r="LYC49" s="134"/>
      <c r="LYD49" s="134"/>
      <c r="LYE49" s="134"/>
      <c r="LYF49" s="134"/>
      <c r="LYG49" s="134"/>
      <c r="LYH49" s="134"/>
      <c r="LYI49" s="134"/>
      <c r="LYJ49" s="134"/>
      <c r="LYK49" s="134"/>
      <c r="LYL49" s="134"/>
      <c r="LYM49" s="134"/>
      <c r="LYN49" s="134"/>
      <c r="LYO49" s="134"/>
      <c r="LYP49" s="134"/>
      <c r="LYQ49" s="134"/>
      <c r="LYR49" s="134"/>
      <c r="LYS49" s="134"/>
      <c r="LYT49" s="134"/>
      <c r="LYU49" s="134"/>
      <c r="LYV49" s="134"/>
      <c r="LYW49" s="134"/>
      <c r="LYX49" s="134"/>
      <c r="LYY49" s="134"/>
      <c r="LYZ49" s="134"/>
      <c r="LZA49" s="134"/>
      <c r="LZB49" s="134"/>
      <c r="LZC49" s="134"/>
      <c r="LZD49" s="134"/>
      <c r="LZE49" s="134"/>
      <c r="LZF49" s="134"/>
      <c r="LZG49" s="134"/>
      <c r="LZH49" s="134"/>
      <c r="LZI49" s="134"/>
      <c r="LZJ49" s="134"/>
      <c r="LZK49" s="134"/>
      <c r="LZL49" s="134"/>
      <c r="LZM49" s="134"/>
      <c r="LZN49" s="134"/>
      <c r="LZO49" s="134"/>
      <c r="LZP49" s="134"/>
      <c r="LZQ49" s="134"/>
      <c r="LZR49" s="134"/>
      <c r="LZS49" s="134"/>
      <c r="LZT49" s="134"/>
      <c r="LZU49" s="134"/>
      <c r="LZV49" s="134"/>
      <c r="LZW49" s="134"/>
      <c r="LZX49" s="134"/>
      <c r="LZY49" s="134"/>
      <c r="LZZ49" s="134"/>
      <c r="MAA49" s="134"/>
      <c r="MAB49" s="134"/>
      <c r="MAC49" s="134"/>
      <c r="MAD49" s="134"/>
      <c r="MAE49" s="134"/>
      <c r="MAF49" s="134"/>
      <c r="MAG49" s="134"/>
      <c r="MAH49" s="134"/>
      <c r="MAI49" s="134"/>
      <c r="MAJ49" s="134"/>
      <c r="MAK49" s="134"/>
      <c r="MAL49" s="134"/>
      <c r="MAM49" s="134"/>
      <c r="MAN49" s="134"/>
      <c r="MAO49" s="134"/>
      <c r="MAP49" s="134"/>
      <c r="MAQ49" s="134"/>
      <c r="MAR49" s="134"/>
      <c r="MAS49" s="134"/>
      <c r="MAT49" s="134"/>
      <c r="MAU49" s="134"/>
      <c r="MAV49" s="134"/>
      <c r="MAW49" s="134"/>
      <c r="MAX49" s="134"/>
      <c r="MAY49" s="134"/>
      <c r="MAZ49" s="134"/>
      <c r="MBA49" s="134"/>
      <c r="MBB49" s="134"/>
      <c r="MBC49" s="134"/>
      <c r="MBD49" s="134"/>
      <c r="MBE49" s="134"/>
      <c r="MBF49" s="134"/>
      <c r="MBG49" s="134"/>
      <c r="MBH49" s="134"/>
      <c r="MBI49" s="134"/>
      <c r="MBJ49" s="134"/>
      <c r="MBK49" s="134"/>
      <c r="MBL49" s="134"/>
      <c r="MBM49" s="134"/>
      <c r="MBN49" s="134"/>
      <c r="MBO49" s="134"/>
      <c r="MBP49" s="134"/>
      <c r="MBQ49" s="134"/>
      <c r="MBR49" s="134"/>
      <c r="MBS49" s="134"/>
      <c r="MBT49" s="134"/>
      <c r="MBU49" s="134"/>
      <c r="MBV49" s="134"/>
      <c r="MBW49" s="134"/>
      <c r="MBX49" s="134"/>
      <c r="MBY49" s="134"/>
      <c r="MBZ49" s="134"/>
      <c r="MCA49" s="134"/>
      <c r="MCB49" s="134"/>
      <c r="MCC49" s="134"/>
      <c r="MCD49" s="134"/>
      <c r="MCE49" s="134"/>
      <c r="MCF49" s="134"/>
      <c r="MCG49" s="134"/>
      <c r="MCH49" s="134"/>
      <c r="MCI49" s="134"/>
      <c r="MCJ49" s="134"/>
      <c r="MCK49" s="134"/>
      <c r="MCL49" s="134"/>
      <c r="MCM49" s="134"/>
      <c r="MCN49" s="134"/>
      <c r="MCO49" s="134"/>
      <c r="MCP49" s="134"/>
      <c r="MCQ49" s="134"/>
      <c r="MCR49" s="134"/>
      <c r="MCS49" s="134"/>
      <c r="MCT49" s="134"/>
      <c r="MCU49" s="134"/>
      <c r="MCV49" s="134"/>
      <c r="MCW49" s="134"/>
      <c r="MCX49" s="134"/>
      <c r="MCY49" s="134"/>
      <c r="MCZ49" s="134"/>
      <c r="MDA49" s="134"/>
      <c r="MDB49" s="134"/>
      <c r="MDC49" s="134"/>
      <c r="MDD49" s="134"/>
      <c r="MDE49" s="134"/>
      <c r="MDF49" s="134"/>
      <c r="MDG49" s="134"/>
      <c r="MDH49" s="134"/>
      <c r="MDI49" s="134"/>
      <c r="MDJ49" s="134"/>
      <c r="MDK49" s="134"/>
      <c r="MDL49" s="134"/>
      <c r="MDM49" s="134"/>
      <c r="MDN49" s="134"/>
      <c r="MDO49" s="134"/>
      <c r="MDP49" s="134"/>
      <c r="MDQ49" s="134"/>
      <c r="MDR49" s="134"/>
      <c r="MDS49" s="134"/>
      <c r="MDT49" s="134"/>
      <c r="MDU49" s="134"/>
      <c r="MDV49" s="134"/>
      <c r="MDW49" s="134"/>
      <c r="MDX49" s="134"/>
      <c r="MDY49" s="134"/>
      <c r="MDZ49" s="134"/>
      <c r="MEA49" s="134"/>
      <c r="MEB49" s="134"/>
      <c r="MEC49" s="134"/>
      <c r="MED49" s="134"/>
      <c r="MEE49" s="134"/>
      <c r="MEF49" s="134"/>
      <c r="MEG49" s="134"/>
      <c r="MEH49" s="134"/>
      <c r="MEI49" s="134"/>
      <c r="MEJ49" s="134"/>
      <c r="MEK49" s="134"/>
      <c r="MEL49" s="134"/>
      <c r="MEM49" s="134"/>
      <c r="MEN49" s="134"/>
      <c r="MEO49" s="134"/>
      <c r="MEP49" s="134"/>
      <c r="MEQ49" s="134"/>
      <c r="MER49" s="134"/>
      <c r="MES49" s="134"/>
      <c r="MET49" s="134"/>
      <c r="MEU49" s="134"/>
      <c r="MEV49" s="134"/>
      <c r="MEW49" s="134"/>
      <c r="MEX49" s="134"/>
      <c r="MEY49" s="134"/>
      <c r="MEZ49" s="134"/>
      <c r="MFA49" s="134"/>
      <c r="MFB49" s="134"/>
      <c r="MFC49" s="134"/>
      <c r="MFD49" s="134"/>
      <c r="MFE49" s="134"/>
      <c r="MFF49" s="134"/>
      <c r="MFG49" s="134"/>
      <c r="MFH49" s="134"/>
      <c r="MFI49" s="134"/>
      <c r="MFJ49" s="134"/>
      <c r="MFK49" s="134"/>
      <c r="MFL49" s="134"/>
      <c r="MFM49" s="134"/>
      <c r="MFN49" s="134"/>
      <c r="MFO49" s="134"/>
      <c r="MFP49" s="134"/>
      <c r="MFQ49" s="134"/>
      <c r="MFR49" s="134"/>
      <c r="MFS49" s="134"/>
      <c r="MFT49" s="134"/>
      <c r="MFU49" s="134"/>
      <c r="MFV49" s="134"/>
      <c r="MFW49" s="134"/>
      <c r="MFX49" s="134"/>
      <c r="MFY49" s="134"/>
      <c r="MFZ49" s="134"/>
      <c r="MGA49" s="134"/>
      <c r="MGB49" s="134"/>
      <c r="MGC49" s="134"/>
      <c r="MGD49" s="134"/>
      <c r="MGE49" s="134"/>
      <c r="MGF49" s="134"/>
      <c r="MGG49" s="134"/>
      <c r="MGH49" s="134"/>
      <c r="MGI49" s="134"/>
      <c r="MGJ49" s="134"/>
      <c r="MGK49" s="134"/>
      <c r="MGL49" s="134"/>
      <c r="MGM49" s="134"/>
      <c r="MGN49" s="134"/>
      <c r="MGO49" s="134"/>
      <c r="MGP49" s="134"/>
      <c r="MGQ49" s="134"/>
      <c r="MGR49" s="134"/>
      <c r="MGS49" s="134"/>
      <c r="MGT49" s="134"/>
      <c r="MGU49" s="134"/>
      <c r="MGV49" s="134"/>
      <c r="MGW49" s="134"/>
      <c r="MGX49" s="134"/>
      <c r="MGY49" s="134"/>
      <c r="MGZ49" s="134"/>
      <c r="MHA49" s="134"/>
      <c r="MHB49" s="134"/>
      <c r="MHC49" s="134"/>
      <c r="MHD49" s="134"/>
      <c r="MHE49" s="134"/>
      <c r="MHF49" s="134"/>
      <c r="MHG49" s="134"/>
      <c r="MHH49" s="134"/>
      <c r="MHI49" s="134"/>
      <c r="MHJ49" s="134"/>
      <c r="MHK49" s="134"/>
      <c r="MHL49" s="134"/>
      <c r="MHM49" s="134"/>
      <c r="MHN49" s="134"/>
      <c r="MHO49" s="134"/>
      <c r="MHP49" s="134"/>
      <c r="MHQ49" s="134"/>
      <c r="MHR49" s="134"/>
      <c r="MHS49" s="134"/>
      <c r="MHT49" s="134"/>
      <c r="MHU49" s="134"/>
      <c r="MHV49" s="134"/>
      <c r="MHW49" s="134"/>
      <c r="MHX49" s="134"/>
      <c r="MHY49" s="134"/>
      <c r="MHZ49" s="134"/>
      <c r="MIA49" s="134"/>
      <c r="MIB49" s="134"/>
      <c r="MIC49" s="134"/>
      <c r="MID49" s="134"/>
      <c r="MIE49" s="134"/>
      <c r="MIF49" s="134"/>
      <c r="MIG49" s="134"/>
      <c r="MIH49" s="134"/>
      <c r="MII49" s="134"/>
      <c r="MIJ49" s="134"/>
      <c r="MIK49" s="134"/>
      <c r="MIL49" s="134"/>
      <c r="MIM49" s="134"/>
      <c r="MIN49" s="134"/>
      <c r="MIO49" s="134"/>
      <c r="MIP49" s="134"/>
      <c r="MIQ49" s="134"/>
      <c r="MIR49" s="134"/>
      <c r="MIS49" s="134"/>
      <c r="MIT49" s="134"/>
      <c r="MIU49" s="134"/>
      <c r="MIV49" s="134"/>
      <c r="MIW49" s="134"/>
      <c r="MIX49" s="134"/>
      <c r="MIY49" s="134"/>
      <c r="MIZ49" s="134"/>
      <c r="MJA49" s="134"/>
      <c r="MJB49" s="134"/>
      <c r="MJC49" s="134"/>
      <c r="MJD49" s="134"/>
      <c r="MJE49" s="134"/>
      <c r="MJF49" s="134"/>
      <c r="MJG49" s="134"/>
      <c r="MJH49" s="134"/>
      <c r="MJI49" s="134"/>
      <c r="MJJ49" s="134"/>
      <c r="MJK49" s="134"/>
      <c r="MJL49" s="134"/>
      <c r="MJM49" s="134"/>
      <c r="MJN49" s="134"/>
      <c r="MJO49" s="134"/>
      <c r="MJP49" s="134"/>
      <c r="MJQ49" s="134"/>
      <c r="MJR49" s="134"/>
      <c r="MJS49" s="134"/>
      <c r="MJT49" s="134"/>
      <c r="MJU49" s="134"/>
      <c r="MJV49" s="134"/>
      <c r="MJW49" s="134"/>
      <c r="MJX49" s="134"/>
      <c r="MJY49" s="134"/>
      <c r="MJZ49" s="134"/>
      <c r="MKA49" s="134"/>
      <c r="MKB49" s="134"/>
      <c r="MKC49" s="134"/>
      <c r="MKD49" s="134"/>
      <c r="MKE49" s="134"/>
      <c r="MKF49" s="134"/>
      <c r="MKG49" s="134"/>
      <c r="MKH49" s="134"/>
      <c r="MKI49" s="134"/>
      <c r="MKJ49" s="134"/>
      <c r="MKK49" s="134"/>
      <c r="MKL49" s="134"/>
      <c r="MKM49" s="134"/>
      <c r="MKN49" s="134"/>
      <c r="MKO49" s="134"/>
      <c r="MKP49" s="134"/>
      <c r="MKQ49" s="134"/>
      <c r="MKR49" s="134"/>
      <c r="MKS49" s="134"/>
      <c r="MKT49" s="134"/>
      <c r="MKU49" s="134"/>
      <c r="MKV49" s="134"/>
      <c r="MKW49" s="134"/>
      <c r="MKX49" s="134"/>
      <c r="MKY49" s="134"/>
      <c r="MKZ49" s="134"/>
      <c r="MLA49" s="134"/>
      <c r="MLB49" s="134"/>
      <c r="MLC49" s="134"/>
      <c r="MLD49" s="134"/>
      <c r="MLE49" s="134"/>
      <c r="MLF49" s="134"/>
      <c r="MLG49" s="134"/>
      <c r="MLH49" s="134"/>
      <c r="MLI49" s="134"/>
      <c r="MLJ49" s="134"/>
      <c r="MLK49" s="134"/>
      <c r="MLL49" s="134"/>
      <c r="MLM49" s="134"/>
      <c r="MLN49" s="134"/>
      <c r="MLO49" s="134"/>
      <c r="MLP49" s="134"/>
      <c r="MLQ49" s="134"/>
      <c r="MLR49" s="134"/>
      <c r="MLS49" s="134"/>
      <c r="MLT49" s="134"/>
      <c r="MLU49" s="134"/>
      <c r="MLV49" s="134"/>
      <c r="MLW49" s="134"/>
      <c r="MLX49" s="134"/>
      <c r="MLY49" s="134"/>
      <c r="MLZ49" s="134"/>
      <c r="MMA49" s="134"/>
      <c r="MMB49" s="134"/>
      <c r="MMC49" s="134"/>
      <c r="MMD49" s="134"/>
      <c r="MME49" s="134"/>
      <c r="MMF49" s="134"/>
      <c r="MMG49" s="134"/>
      <c r="MMH49" s="134"/>
      <c r="MMI49" s="134"/>
      <c r="MMJ49" s="134"/>
      <c r="MMK49" s="134"/>
      <c r="MML49" s="134"/>
      <c r="MMM49" s="134"/>
      <c r="MMN49" s="134"/>
      <c r="MMO49" s="134"/>
      <c r="MMP49" s="134"/>
      <c r="MMQ49" s="134"/>
      <c r="MMR49" s="134"/>
      <c r="MMS49" s="134"/>
      <c r="MMT49" s="134"/>
      <c r="MMU49" s="134"/>
      <c r="MMV49" s="134"/>
      <c r="MMW49" s="134"/>
      <c r="MMX49" s="134"/>
      <c r="MMY49" s="134"/>
      <c r="MMZ49" s="134"/>
      <c r="MNA49" s="134"/>
      <c r="MNB49" s="134"/>
      <c r="MNC49" s="134"/>
      <c r="MND49" s="134"/>
      <c r="MNE49" s="134"/>
      <c r="MNF49" s="134"/>
      <c r="MNG49" s="134"/>
      <c r="MNH49" s="134"/>
      <c r="MNI49" s="134"/>
      <c r="MNJ49" s="134"/>
      <c r="MNK49" s="134"/>
      <c r="MNL49" s="134"/>
      <c r="MNM49" s="134"/>
      <c r="MNN49" s="134"/>
      <c r="MNO49" s="134"/>
      <c r="MNP49" s="134"/>
      <c r="MNQ49" s="134"/>
      <c r="MNR49" s="134"/>
      <c r="MNS49" s="134"/>
      <c r="MNT49" s="134"/>
      <c r="MNU49" s="134"/>
      <c r="MNV49" s="134"/>
      <c r="MNW49" s="134"/>
      <c r="MNX49" s="134"/>
      <c r="MNY49" s="134"/>
      <c r="MNZ49" s="134"/>
      <c r="MOA49" s="134"/>
      <c r="MOB49" s="134"/>
      <c r="MOC49" s="134"/>
      <c r="MOD49" s="134"/>
      <c r="MOE49" s="134"/>
      <c r="MOF49" s="134"/>
      <c r="MOG49" s="134"/>
      <c r="MOH49" s="134"/>
      <c r="MOI49" s="134"/>
      <c r="MOJ49" s="134"/>
      <c r="MOK49" s="134"/>
      <c r="MOL49" s="134"/>
      <c r="MOM49" s="134"/>
      <c r="MON49" s="134"/>
      <c r="MOO49" s="134"/>
      <c r="MOP49" s="134"/>
      <c r="MOQ49" s="134"/>
      <c r="MOR49" s="134"/>
      <c r="MOS49" s="134"/>
      <c r="MOT49" s="134"/>
      <c r="MOU49" s="134"/>
      <c r="MOV49" s="134"/>
      <c r="MOW49" s="134"/>
      <c r="MOX49" s="134"/>
      <c r="MOY49" s="134"/>
      <c r="MOZ49" s="134"/>
      <c r="MPA49" s="134"/>
      <c r="MPB49" s="134"/>
      <c r="MPC49" s="134"/>
      <c r="MPD49" s="134"/>
      <c r="MPE49" s="134"/>
      <c r="MPF49" s="134"/>
      <c r="MPG49" s="134"/>
      <c r="MPH49" s="134"/>
      <c r="MPI49" s="134"/>
      <c r="MPJ49" s="134"/>
      <c r="MPK49" s="134"/>
      <c r="MPL49" s="134"/>
      <c r="MPM49" s="134"/>
      <c r="MPN49" s="134"/>
      <c r="MPO49" s="134"/>
      <c r="MPP49" s="134"/>
      <c r="MPQ49" s="134"/>
      <c r="MPR49" s="134"/>
      <c r="MPS49" s="134"/>
      <c r="MPT49" s="134"/>
      <c r="MPU49" s="134"/>
      <c r="MPV49" s="134"/>
      <c r="MPW49" s="134"/>
      <c r="MPX49" s="134"/>
      <c r="MPY49" s="134"/>
      <c r="MPZ49" s="134"/>
      <c r="MQA49" s="134"/>
      <c r="MQB49" s="134"/>
      <c r="MQC49" s="134"/>
      <c r="MQD49" s="134"/>
      <c r="MQE49" s="134"/>
      <c r="MQF49" s="134"/>
      <c r="MQG49" s="134"/>
      <c r="MQH49" s="134"/>
      <c r="MQI49" s="134"/>
      <c r="MQJ49" s="134"/>
      <c r="MQK49" s="134"/>
      <c r="MQL49" s="134"/>
      <c r="MQM49" s="134"/>
      <c r="MQN49" s="134"/>
      <c r="MQO49" s="134"/>
      <c r="MQP49" s="134"/>
      <c r="MQQ49" s="134"/>
      <c r="MQR49" s="134"/>
      <c r="MQS49" s="134"/>
      <c r="MQT49" s="134"/>
      <c r="MQU49" s="134"/>
      <c r="MQV49" s="134"/>
      <c r="MQW49" s="134"/>
      <c r="MQX49" s="134"/>
      <c r="MQY49" s="134"/>
      <c r="MQZ49" s="134"/>
      <c r="MRA49" s="134"/>
      <c r="MRB49" s="134"/>
      <c r="MRC49" s="134"/>
      <c r="MRD49" s="134"/>
      <c r="MRE49" s="134"/>
      <c r="MRF49" s="134"/>
      <c r="MRG49" s="134"/>
      <c r="MRH49" s="134"/>
      <c r="MRI49" s="134"/>
      <c r="MRJ49" s="134"/>
      <c r="MRK49" s="134"/>
      <c r="MRL49" s="134"/>
      <c r="MRM49" s="134"/>
      <c r="MRN49" s="134"/>
      <c r="MRO49" s="134"/>
      <c r="MRP49" s="134"/>
      <c r="MRQ49" s="134"/>
      <c r="MRR49" s="134"/>
      <c r="MRS49" s="134"/>
      <c r="MRT49" s="134"/>
      <c r="MRU49" s="134"/>
      <c r="MRV49" s="134"/>
      <c r="MRW49" s="134"/>
      <c r="MRX49" s="134"/>
      <c r="MRY49" s="134"/>
      <c r="MRZ49" s="134"/>
      <c r="MSA49" s="134"/>
      <c r="MSB49" s="134"/>
      <c r="MSC49" s="134"/>
      <c r="MSD49" s="134"/>
      <c r="MSE49" s="134"/>
      <c r="MSF49" s="134"/>
      <c r="MSG49" s="134"/>
      <c r="MSH49" s="134"/>
      <c r="MSI49" s="134"/>
      <c r="MSJ49" s="134"/>
      <c r="MSK49" s="134"/>
      <c r="MSL49" s="134"/>
      <c r="MSM49" s="134"/>
      <c r="MSN49" s="134"/>
      <c r="MSO49" s="134"/>
      <c r="MSP49" s="134"/>
      <c r="MSQ49" s="134"/>
      <c r="MSR49" s="134"/>
      <c r="MSS49" s="134"/>
      <c r="MST49" s="134"/>
      <c r="MSU49" s="134"/>
      <c r="MSV49" s="134"/>
      <c r="MSW49" s="134"/>
      <c r="MSX49" s="134"/>
      <c r="MSY49" s="134"/>
      <c r="MSZ49" s="134"/>
      <c r="MTA49" s="134"/>
      <c r="MTB49" s="134"/>
      <c r="MTC49" s="134"/>
      <c r="MTD49" s="134"/>
      <c r="MTE49" s="134"/>
      <c r="MTF49" s="134"/>
      <c r="MTG49" s="134"/>
      <c r="MTH49" s="134"/>
      <c r="MTI49" s="134"/>
      <c r="MTJ49" s="134"/>
      <c r="MTK49" s="134"/>
      <c r="MTL49" s="134"/>
      <c r="MTM49" s="134"/>
      <c r="MTN49" s="134"/>
      <c r="MTO49" s="134"/>
      <c r="MTP49" s="134"/>
      <c r="MTQ49" s="134"/>
      <c r="MTR49" s="134"/>
      <c r="MTS49" s="134"/>
      <c r="MTT49" s="134"/>
      <c r="MTU49" s="134"/>
      <c r="MTV49" s="134"/>
      <c r="MTW49" s="134"/>
      <c r="MTX49" s="134"/>
      <c r="MTY49" s="134"/>
      <c r="MTZ49" s="134"/>
      <c r="MUA49" s="134"/>
      <c r="MUB49" s="134"/>
      <c r="MUC49" s="134"/>
      <c r="MUD49" s="134"/>
      <c r="MUE49" s="134"/>
      <c r="MUF49" s="134"/>
      <c r="MUG49" s="134"/>
      <c r="MUH49" s="134"/>
      <c r="MUI49" s="134"/>
      <c r="MUJ49" s="134"/>
      <c r="MUK49" s="134"/>
      <c r="MUL49" s="134"/>
      <c r="MUM49" s="134"/>
      <c r="MUN49" s="134"/>
      <c r="MUO49" s="134"/>
      <c r="MUP49" s="134"/>
      <c r="MUQ49" s="134"/>
      <c r="MUR49" s="134"/>
      <c r="MUS49" s="134"/>
      <c r="MUT49" s="134"/>
      <c r="MUU49" s="134"/>
      <c r="MUV49" s="134"/>
      <c r="MUW49" s="134"/>
      <c r="MUX49" s="134"/>
      <c r="MUY49" s="134"/>
      <c r="MUZ49" s="134"/>
      <c r="MVA49" s="134"/>
      <c r="MVB49" s="134"/>
      <c r="MVC49" s="134"/>
      <c r="MVD49" s="134"/>
      <c r="MVE49" s="134"/>
      <c r="MVF49" s="134"/>
      <c r="MVG49" s="134"/>
      <c r="MVH49" s="134"/>
      <c r="MVI49" s="134"/>
      <c r="MVJ49" s="134"/>
      <c r="MVK49" s="134"/>
      <c r="MVL49" s="134"/>
      <c r="MVM49" s="134"/>
      <c r="MVN49" s="134"/>
      <c r="MVO49" s="134"/>
      <c r="MVP49" s="134"/>
      <c r="MVQ49" s="134"/>
      <c r="MVR49" s="134"/>
      <c r="MVS49" s="134"/>
      <c r="MVT49" s="134"/>
      <c r="MVU49" s="134"/>
      <c r="MVV49" s="134"/>
      <c r="MVW49" s="134"/>
      <c r="MVX49" s="134"/>
      <c r="MVY49" s="134"/>
      <c r="MVZ49" s="134"/>
      <c r="MWA49" s="134"/>
      <c r="MWB49" s="134"/>
      <c r="MWC49" s="134"/>
      <c r="MWD49" s="134"/>
      <c r="MWE49" s="134"/>
      <c r="MWF49" s="134"/>
      <c r="MWG49" s="134"/>
      <c r="MWH49" s="134"/>
      <c r="MWI49" s="134"/>
      <c r="MWJ49" s="134"/>
      <c r="MWK49" s="134"/>
      <c r="MWL49" s="134"/>
      <c r="MWM49" s="134"/>
      <c r="MWN49" s="134"/>
      <c r="MWO49" s="134"/>
      <c r="MWP49" s="134"/>
      <c r="MWQ49" s="134"/>
      <c r="MWR49" s="134"/>
      <c r="MWS49" s="134"/>
      <c r="MWT49" s="134"/>
      <c r="MWU49" s="134"/>
      <c r="MWV49" s="134"/>
      <c r="MWW49" s="134"/>
      <c r="MWX49" s="134"/>
      <c r="MWY49" s="134"/>
      <c r="MWZ49" s="134"/>
      <c r="MXA49" s="134"/>
      <c r="MXB49" s="134"/>
      <c r="MXC49" s="134"/>
      <c r="MXD49" s="134"/>
      <c r="MXE49" s="134"/>
      <c r="MXF49" s="134"/>
      <c r="MXG49" s="134"/>
      <c r="MXH49" s="134"/>
      <c r="MXI49" s="134"/>
      <c r="MXJ49" s="134"/>
      <c r="MXK49" s="134"/>
      <c r="MXL49" s="134"/>
      <c r="MXM49" s="134"/>
      <c r="MXN49" s="134"/>
      <c r="MXO49" s="134"/>
      <c r="MXP49" s="134"/>
      <c r="MXQ49" s="134"/>
      <c r="MXR49" s="134"/>
      <c r="MXS49" s="134"/>
      <c r="MXT49" s="134"/>
      <c r="MXU49" s="134"/>
      <c r="MXV49" s="134"/>
      <c r="MXW49" s="134"/>
      <c r="MXX49" s="134"/>
      <c r="MXY49" s="134"/>
      <c r="MXZ49" s="134"/>
      <c r="MYA49" s="134"/>
      <c r="MYB49" s="134"/>
      <c r="MYC49" s="134"/>
      <c r="MYD49" s="134"/>
      <c r="MYE49" s="134"/>
      <c r="MYF49" s="134"/>
      <c r="MYG49" s="134"/>
      <c r="MYH49" s="134"/>
      <c r="MYI49" s="134"/>
      <c r="MYJ49" s="134"/>
      <c r="MYK49" s="134"/>
      <c r="MYL49" s="134"/>
      <c r="MYM49" s="134"/>
      <c r="MYN49" s="134"/>
      <c r="MYO49" s="134"/>
      <c r="MYP49" s="134"/>
      <c r="MYQ49" s="134"/>
      <c r="MYR49" s="134"/>
      <c r="MYS49" s="134"/>
      <c r="MYT49" s="134"/>
      <c r="MYU49" s="134"/>
      <c r="MYV49" s="134"/>
      <c r="MYW49" s="134"/>
      <c r="MYX49" s="134"/>
      <c r="MYY49" s="134"/>
      <c r="MYZ49" s="134"/>
      <c r="MZA49" s="134"/>
      <c r="MZB49" s="134"/>
      <c r="MZC49" s="134"/>
      <c r="MZD49" s="134"/>
      <c r="MZE49" s="134"/>
      <c r="MZF49" s="134"/>
      <c r="MZG49" s="134"/>
      <c r="MZH49" s="134"/>
      <c r="MZI49" s="134"/>
      <c r="MZJ49" s="134"/>
      <c r="MZK49" s="134"/>
      <c r="MZL49" s="134"/>
      <c r="MZM49" s="134"/>
      <c r="MZN49" s="134"/>
      <c r="MZO49" s="134"/>
      <c r="MZP49" s="134"/>
      <c r="MZQ49" s="134"/>
      <c r="MZR49" s="134"/>
      <c r="MZS49" s="134"/>
      <c r="MZT49" s="134"/>
      <c r="MZU49" s="134"/>
      <c r="MZV49" s="134"/>
      <c r="MZW49" s="134"/>
      <c r="MZX49" s="134"/>
      <c r="MZY49" s="134"/>
      <c r="MZZ49" s="134"/>
      <c r="NAA49" s="134"/>
      <c r="NAB49" s="134"/>
      <c r="NAC49" s="134"/>
      <c r="NAD49" s="134"/>
      <c r="NAE49" s="134"/>
      <c r="NAF49" s="134"/>
      <c r="NAG49" s="134"/>
      <c r="NAH49" s="134"/>
      <c r="NAI49" s="134"/>
      <c r="NAJ49" s="134"/>
      <c r="NAK49" s="134"/>
      <c r="NAL49" s="134"/>
      <c r="NAM49" s="134"/>
      <c r="NAN49" s="134"/>
      <c r="NAO49" s="134"/>
      <c r="NAP49" s="134"/>
      <c r="NAQ49" s="134"/>
      <c r="NAR49" s="134"/>
      <c r="NAS49" s="134"/>
      <c r="NAT49" s="134"/>
      <c r="NAU49" s="134"/>
      <c r="NAV49" s="134"/>
      <c r="NAW49" s="134"/>
      <c r="NAX49" s="134"/>
      <c r="NAY49" s="134"/>
      <c r="NAZ49" s="134"/>
      <c r="NBA49" s="134"/>
      <c r="NBB49" s="134"/>
      <c r="NBC49" s="134"/>
      <c r="NBD49" s="134"/>
      <c r="NBE49" s="134"/>
      <c r="NBF49" s="134"/>
      <c r="NBG49" s="134"/>
      <c r="NBH49" s="134"/>
      <c r="NBI49" s="134"/>
      <c r="NBJ49" s="134"/>
      <c r="NBK49" s="134"/>
      <c r="NBL49" s="134"/>
      <c r="NBM49" s="134"/>
      <c r="NBN49" s="134"/>
      <c r="NBO49" s="134"/>
      <c r="NBP49" s="134"/>
      <c r="NBQ49" s="134"/>
      <c r="NBR49" s="134"/>
      <c r="NBS49" s="134"/>
      <c r="NBT49" s="134"/>
      <c r="NBU49" s="134"/>
      <c r="NBV49" s="134"/>
      <c r="NBW49" s="134"/>
      <c r="NBX49" s="134"/>
      <c r="NBY49" s="134"/>
      <c r="NBZ49" s="134"/>
      <c r="NCA49" s="134"/>
      <c r="NCB49" s="134"/>
      <c r="NCC49" s="134"/>
      <c r="NCD49" s="134"/>
      <c r="NCE49" s="134"/>
      <c r="NCF49" s="134"/>
      <c r="NCG49" s="134"/>
      <c r="NCH49" s="134"/>
      <c r="NCI49" s="134"/>
      <c r="NCJ49" s="134"/>
      <c r="NCK49" s="134"/>
      <c r="NCL49" s="134"/>
      <c r="NCM49" s="134"/>
      <c r="NCN49" s="134"/>
      <c r="NCO49" s="134"/>
      <c r="NCP49" s="134"/>
      <c r="NCQ49" s="134"/>
      <c r="NCR49" s="134"/>
      <c r="NCS49" s="134"/>
      <c r="NCT49" s="134"/>
      <c r="NCU49" s="134"/>
      <c r="NCV49" s="134"/>
      <c r="NCW49" s="134"/>
      <c r="NCX49" s="134"/>
      <c r="NCY49" s="134"/>
      <c r="NCZ49" s="134"/>
      <c r="NDA49" s="134"/>
      <c r="NDB49" s="134"/>
      <c r="NDC49" s="134"/>
      <c r="NDD49" s="134"/>
      <c r="NDE49" s="134"/>
      <c r="NDF49" s="134"/>
      <c r="NDG49" s="134"/>
      <c r="NDH49" s="134"/>
      <c r="NDI49" s="134"/>
      <c r="NDJ49" s="134"/>
      <c r="NDK49" s="134"/>
      <c r="NDL49" s="134"/>
      <c r="NDM49" s="134"/>
      <c r="NDN49" s="134"/>
      <c r="NDO49" s="134"/>
      <c r="NDP49" s="134"/>
      <c r="NDQ49" s="134"/>
      <c r="NDR49" s="134"/>
      <c r="NDS49" s="134"/>
      <c r="NDT49" s="134"/>
      <c r="NDU49" s="134"/>
      <c r="NDV49" s="134"/>
      <c r="NDW49" s="134"/>
      <c r="NDX49" s="134"/>
      <c r="NDY49" s="134"/>
      <c r="NDZ49" s="134"/>
      <c r="NEA49" s="134"/>
      <c r="NEB49" s="134"/>
      <c r="NEC49" s="134"/>
      <c r="NED49" s="134"/>
      <c r="NEE49" s="134"/>
      <c r="NEF49" s="134"/>
      <c r="NEG49" s="134"/>
      <c r="NEH49" s="134"/>
      <c r="NEI49" s="134"/>
      <c r="NEJ49" s="134"/>
      <c r="NEK49" s="134"/>
      <c r="NEL49" s="134"/>
      <c r="NEM49" s="134"/>
      <c r="NEN49" s="134"/>
      <c r="NEO49" s="134"/>
      <c r="NEP49" s="134"/>
      <c r="NEQ49" s="134"/>
      <c r="NER49" s="134"/>
      <c r="NES49" s="134"/>
      <c r="NET49" s="134"/>
      <c r="NEU49" s="134"/>
      <c r="NEV49" s="134"/>
      <c r="NEW49" s="134"/>
      <c r="NEX49" s="134"/>
      <c r="NEY49" s="134"/>
      <c r="NEZ49" s="134"/>
      <c r="NFA49" s="134"/>
      <c r="NFB49" s="134"/>
      <c r="NFC49" s="134"/>
      <c r="NFD49" s="134"/>
      <c r="NFE49" s="134"/>
      <c r="NFF49" s="134"/>
      <c r="NFG49" s="134"/>
      <c r="NFH49" s="134"/>
      <c r="NFI49" s="134"/>
      <c r="NFJ49" s="134"/>
      <c r="NFK49" s="134"/>
      <c r="NFL49" s="134"/>
      <c r="NFM49" s="134"/>
      <c r="NFN49" s="134"/>
      <c r="NFO49" s="134"/>
      <c r="NFP49" s="134"/>
      <c r="NFQ49" s="134"/>
      <c r="NFR49" s="134"/>
      <c r="NFS49" s="134"/>
      <c r="NFT49" s="134"/>
      <c r="NFU49" s="134"/>
      <c r="NFV49" s="134"/>
      <c r="NFW49" s="134"/>
      <c r="NFX49" s="134"/>
      <c r="NFY49" s="134"/>
      <c r="NFZ49" s="134"/>
      <c r="NGA49" s="134"/>
      <c r="NGB49" s="134"/>
      <c r="NGC49" s="134"/>
      <c r="NGD49" s="134"/>
      <c r="NGE49" s="134"/>
      <c r="NGF49" s="134"/>
      <c r="NGG49" s="134"/>
      <c r="NGH49" s="134"/>
      <c r="NGI49" s="134"/>
      <c r="NGJ49" s="134"/>
      <c r="NGK49" s="134"/>
      <c r="NGL49" s="134"/>
      <c r="NGM49" s="134"/>
      <c r="NGN49" s="134"/>
      <c r="NGO49" s="134"/>
      <c r="NGP49" s="134"/>
      <c r="NGQ49" s="134"/>
      <c r="NGR49" s="134"/>
      <c r="NGS49" s="134"/>
      <c r="NGT49" s="134"/>
      <c r="NGU49" s="134"/>
      <c r="NGV49" s="134"/>
      <c r="NGW49" s="134"/>
      <c r="NGX49" s="134"/>
      <c r="NGY49" s="134"/>
      <c r="NGZ49" s="134"/>
      <c r="NHA49" s="134"/>
      <c r="NHB49" s="134"/>
      <c r="NHC49" s="134"/>
      <c r="NHD49" s="134"/>
      <c r="NHE49" s="134"/>
      <c r="NHF49" s="134"/>
      <c r="NHG49" s="134"/>
      <c r="NHH49" s="134"/>
      <c r="NHI49" s="134"/>
      <c r="NHJ49" s="134"/>
      <c r="NHK49" s="134"/>
      <c r="NHL49" s="134"/>
      <c r="NHM49" s="134"/>
      <c r="NHN49" s="134"/>
      <c r="NHO49" s="134"/>
      <c r="NHP49" s="134"/>
      <c r="NHQ49" s="134"/>
      <c r="NHR49" s="134"/>
      <c r="NHS49" s="134"/>
      <c r="NHT49" s="134"/>
      <c r="NHU49" s="134"/>
      <c r="NHV49" s="134"/>
      <c r="NHW49" s="134"/>
      <c r="NHX49" s="134"/>
      <c r="NHY49" s="134"/>
      <c r="NHZ49" s="134"/>
      <c r="NIA49" s="134"/>
      <c r="NIB49" s="134"/>
      <c r="NIC49" s="134"/>
      <c r="NID49" s="134"/>
      <c r="NIE49" s="134"/>
      <c r="NIF49" s="134"/>
      <c r="NIG49" s="134"/>
      <c r="NIH49" s="134"/>
      <c r="NII49" s="134"/>
      <c r="NIJ49" s="134"/>
      <c r="NIK49" s="134"/>
      <c r="NIL49" s="134"/>
      <c r="NIM49" s="134"/>
      <c r="NIN49" s="134"/>
      <c r="NIO49" s="134"/>
      <c r="NIP49" s="134"/>
      <c r="NIQ49" s="134"/>
      <c r="NIR49" s="134"/>
      <c r="NIS49" s="134"/>
      <c r="NIT49" s="134"/>
      <c r="NIU49" s="134"/>
      <c r="NIV49" s="134"/>
      <c r="NIW49" s="134"/>
      <c r="NIX49" s="134"/>
      <c r="NIY49" s="134"/>
      <c r="NIZ49" s="134"/>
      <c r="NJA49" s="134"/>
      <c r="NJB49" s="134"/>
      <c r="NJC49" s="134"/>
      <c r="NJD49" s="134"/>
      <c r="NJE49" s="134"/>
      <c r="NJF49" s="134"/>
      <c r="NJG49" s="134"/>
      <c r="NJH49" s="134"/>
      <c r="NJI49" s="134"/>
      <c r="NJJ49" s="134"/>
      <c r="NJK49" s="134"/>
      <c r="NJL49" s="134"/>
      <c r="NJM49" s="134"/>
      <c r="NJN49" s="134"/>
      <c r="NJO49" s="134"/>
      <c r="NJP49" s="134"/>
      <c r="NJQ49" s="134"/>
      <c r="NJR49" s="134"/>
      <c r="NJS49" s="134"/>
      <c r="NJT49" s="134"/>
      <c r="NJU49" s="134"/>
      <c r="NJV49" s="134"/>
      <c r="NJW49" s="134"/>
      <c r="NJX49" s="134"/>
      <c r="NJY49" s="134"/>
      <c r="NJZ49" s="134"/>
      <c r="NKA49" s="134"/>
      <c r="NKB49" s="134"/>
      <c r="NKC49" s="134"/>
      <c r="NKD49" s="134"/>
      <c r="NKE49" s="134"/>
      <c r="NKF49" s="134"/>
      <c r="NKG49" s="134"/>
      <c r="NKH49" s="134"/>
      <c r="NKI49" s="134"/>
      <c r="NKJ49" s="134"/>
      <c r="NKK49" s="134"/>
      <c r="NKL49" s="134"/>
      <c r="NKM49" s="134"/>
      <c r="NKN49" s="134"/>
      <c r="NKO49" s="134"/>
      <c r="NKP49" s="134"/>
      <c r="NKQ49" s="134"/>
      <c r="NKR49" s="134"/>
      <c r="NKS49" s="134"/>
      <c r="NKT49" s="134"/>
      <c r="NKU49" s="134"/>
      <c r="NKV49" s="134"/>
      <c r="NKW49" s="134"/>
      <c r="NKX49" s="134"/>
      <c r="NKY49" s="134"/>
      <c r="NKZ49" s="134"/>
      <c r="NLA49" s="134"/>
      <c r="NLB49" s="134"/>
      <c r="NLC49" s="134"/>
      <c r="NLD49" s="134"/>
      <c r="NLE49" s="134"/>
      <c r="NLF49" s="134"/>
      <c r="NLG49" s="134"/>
      <c r="NLH49" s="134"/>
      <c r="NLI49" s="134"/>
      <c r="NLJ49" s="134"/>
      <c r="NLK49" s="134"/>
      <c r="NLL49" s="134"/>
      <c r="NLM49" s="134"/>
      <c r="NLN49" s="134"/>
      <c r="NLO49" s="134"/>
      <c r="NLP49" s="134"/>
      <c r="NLQ49" s="134"/>
      <c r="NLR49" s="134"/>
      <c r="NLS49" s="134"/>
      <c r="NLT49" s="134"/>
      <c r="NLU49" s="134"/>
      <c r="NLV49" s="134"/>
      <c r="NLW49" s="134"/>
      <c r="NLX49" s="134"/>
      <c r="NLY49" s="134"/>
      <c r="NLZ49" s="134"/>
      <c r="NMA49" s="134"/>
      <c r="NMB49" s="134"/>
      <c r="NMC49" s="134"/>
      <c r="NMD49" s="134"/>
      <c r="NME49" s="134"/>
      <c r="NMF49" s="134"/>
      <c r="NMG49" s="134"/>
      <c r="NMH49" s="134"/>
      <c r="NMI49" s="134"/>
      <c r="NMJ49" s="134"/>
      <c r="NMK49" s="134"/>
      <c r="NML49" s="134"/>
      <c r="NMM49" s="134"/>
      <c r="NMN49" s="134"/>
      <c r="NMO49" s="134"/>
      <c r="NMP49" s="134"/>
      <c r="NMQ49" s="134"/>
      <c r="NMR49" s="134"/>
      <c r="NMS49" s="134"/>
      <c r="NMT49" s="134"/>
      <c r="NMU49" s="134"/>
      <c r="NMV49" s="134"/>
      <c r="NMW49" s="134"/>
      <c r="NMX49" s="134"/>
      <c r="NMY49" s="134"/>
      <c r="NMZ49" s="134"/>
      <c r="NNA49" s="134"/>
      <c r="NNB49" s="134"/>
      <c r="NNC49" s="134"/>
      <c r="NND49" s="134"/>
      <c r="NNE49" s="134"/>
      <c r="NNF49" s="134"/>
      <c r="NNG49" s="134"/>
      <c r="NNH49" s="134"/>
      <c r="NNI49" s="134"/>
      <c r="NNJ49" s="134"/>
      <c r="NNK49" s="134"/>
      <c r="NNL49" s="134"/>
      <c r="NNM49" s="134"/>
      <c r="NNN49" s="134"/>
      <c r="NNO49" s="134"/>
      <c r="NNP49" s="134"/>
      <c r="NNQ49" s="134"/>
      <c r="NNR49" s="134"/>
      <c r="NNS49" s="134"/>
      <c r="NNT49" s="134"/>
      <c r="NNU49" s="134"/>
      <c r="NNV49" s="134"/>
      <c r="NNW49" s="134"/>
      <c r="NNX49" s="134"/>
      <c r="NNY49" s="134"/>
      <c r="NNZ49" s="134"/>
      <c r="NOA49" s="134"/>
      <c r="NOB49" s="134"/>
      <c r="NOC49" s="134"/>
      <c r="NOD49" s="134"/>
      <c r="NOE49" s="134"/>
      <c r="NOF49" s="134"/>
      <c r="NOG49" s="134"/>
      <c r="NOH49" s="134"/>
      <c r="NOI49" s="134"/>
      <c r="NOJ49" s="134"/>
      <c r="NOK49" s="134"/>
      <c r="NOL49" s="134"/>
      <c r="NOM49" s="134"/>
      <c r="NON49" s="134"/>
      <c r="NOO49" s="134"/>
      <c r="NOP49" s="134"/>
      <c r="NOQ49" s="134"/>
      <c r="NOR49" s="134"/>
      <c r="NOS49" s="134"/>
      <c r="NOT49" s="134"/>
      <c r="NOU49" s="134"/>
      <c r="NOV49" s="134"/>
      <c r="NOW49" s="134"/>
      <c r="NOX49" s="134"/>
      <c r="NOY49" s="134"/>
      <c r="NOZ49" s="134"/>
      <c r="NPA49" s="134"/>
      <c r="NPB49" s="134"/>
      <c r="NPC49" s="134"/>
      <c r="NPD49" s="134"/>
      <c r="NPE49" s="134"/>
      <c r="NPF49" s="134"/>
      <c r="NPG49" s="134"/>
      <c r="NPH49" s="134"/>
      <c r="NPI49" s="134"/>
      <c r="NPJ49" s="134"/>
      <c r="NPK49" s="134"/>
      <c r="NPL49" s="134"/>
      <c r="NPM49" s="134"/>
      <c r="NPN49" s="134"/>
      <c r="NPO49" s="134"/>
      <c r="NPP49" s="134"/>
      <c r="NPQ49" s="134"/>
      <c r="NPR49" s="134"/>
      <c r="NPS49" s="134"/>
      <c r="NPT49" s="134"/>
      <c r="NPU49" s="134"/>
      <c r="NPV49" s="134"/>
      <c r="NPW49" s="134"/>
      <c r="NPX49" s="134"/>
      <c r="NPY49" s="134"/>
      <c r="NPZ49" s="134"/>
      <c r="NQA49" s="134"/>
      <c r="NQB49" s="134"/>
      <c r="NQC49" s="134"/>
      <c r="NQD49" s="134"/>
      <c r="NQE49" s="134"/>
      <c r="NQF49" s="134"/>
      <c r="NQG49" s="134"/>
      <c r="NQH49" s="134"/>
      <c r="NQI49" s="134"/>
      <c r="NQJ49" s="134"/>
      <c r="NQK49" s="134"/>
      <c r="NQL49" s="134"/>
      <c r="NQM49" s="134"/>
      <c r="NQN49" s="134"/>
      <c r="NQO49" s="134"/>
      <c r="NQP49" s="134"/>
      <c r="NQQ49" s="134"/>
      <c r="NQR49" s="134"/>
      <c r="NQS49" s="134"/>
      <c r="NQT49" s="134"/>
      <c r="NQU49" s="134"/>
      <c r="NQV49" s="134"/>
      <c r="NQW49" s="134"/>
      <c r="NQX49" s="134"/>
      <c r="NQY49" s="134"/>
      <c r="NQZ49" s="134"/>
      <c r="NRA49" s="134"/>
      <c r="NRB49" s="134"/>
      <c r="NRC49" s="134"/>
      <c r="NRD49" s="134"/>
      <c r="NRE49" s="134"/>
      <c r="NRF49" s="134"/>
      <c r="NRG49" s="134"/>
      <c r="NRH49" s="134"/>
      <c r="NRI49" s="134"/>
      <c r="NRJ49" s="134"/>
      <c r="NRK49" s="134"/>
      <c r="NRL49" s="134"/>
      <c r="NRM49" s="134"/>
      <c r="NRN49" s="134"/>
      <c r="NRO49" s="134"/>
      <c r="NRP49" s="134"/>
      <c r="NRQ49" s="134"/>
      <c r="NRR49" s="134"/>
      <c r="NRS49" s="134"/>
      <c r="NRT49" s="134"/>
      <c r="NRU49" s="134"/>
      <c r="NRV49" s="134"/>
      <c r="NRW49" s="134"/>
      <c r="NRX49" s="134"/>
      <c r="NRY49" s="134"/>
      <c r="NRZ49" s="134"/>
      <c r="NSA49" s="134"/>
      <c r="NSB49" s="134"/>
      <c r="NSC49" s="134"/>
      <c r="NSD49" s="134"/>
      <c r="NSE49" s="134"/>
      <c r="NSF49" s="134"/>
      <c r="NSG49" s="134"/>
      <c r="NSH49" s="134"/>
      <c r="NSI49" s="134"/>
      <c r="NSJ49" s="134"/>
      <c r="NSK49" s="134"/>
      <c r="NSL49" s="134"/>
      <c r="NSM49" s="134"/>
      <c r="NSN49" s="134"/>
      <c r="NSO49" s="134"/>
      <c r="NSP49" s="134"/>
      <c r="NSQ49" s="134"/>
      <c r="NSR49" s="134"/>
      <c r="NSS49" s="134"/>
      <c r="NST49" s="134"/>
      <c r="NSU49" s="134"/>
      <c r="NSV49" s="134"/>
      <c r="NSW49" s="134"/>
      <c r="NSX49" s="134"/>
      <c r="NSY49" s="134"/>
      <c r="NSZ49" s="134"/>
      <c r="NTA49" s="134"/>
      <c r="NTB49" s="134"/>
      <c r="NTC49" s="134"/>
      <c r="NTD49" s="134"/>
      <c r="NTE49" s="134"/>
      <c r="NTF49" s="134"/>
      <c r="NTG49" s="134"/>
      <c r="NTH49" s="134"/>
      <c r="NTI49" s="134"/>
      <c r="NTJ49" s="134"/>
      <c r="NTK49" s="134"/>
      <c r="NTL49" s="134"/>
      <c r="NTM49" s="134"/>
      <c r="NTN49" s="134"/>
      <c r="NTO49" s="134"/>
      <c r="NTP49" s="134"/>
      <c r="NTQ49" s="134"/>
      <c r="NTR49" s="134"/>
      <c r="NTS49" s="134"/>
      <c r="NTT49" s="134"/>
      <c r="NTU49" s="134"/>
      <c r="NTV49" s="134"/>
      <c r="NTW49" s="134"/>
      <c r="NTX49" s="134"/>
      <c r="NTY49" s="134"/>
      <c r="NTZ49" s="134"/>
      <c r="NUA49" s="134"/>
      <c r="NUB49" s="134"/>
      <c r="NUC49" s="134"/>
      <c r="NUD49" s="134"/>
      <c r="NUE49" s="134"/>
      <c r="NUF49" s="134"/>
      <c r="NUG49" s="134"/>
      <c r="NUH49" s="134"/>
      <c r="NUI49" s="134"/>
      <c r="NUJ49" s="134"/>
      <c r="NUK49" s="134"/>
      <c r="NUL49" s="134"/>
      <c r="NUM49" s="134"/>
      <c r="NUN49" s="134"/>
      <c r="NUO49" s="134"/>
      <c r="NUP49" s="134"/>
      <c r="NUQ49" s="134"/>
      <c r="NUR49" s="134"/>
      <c r="NUS49" s="134"/>
      <c r="NUT49" s="134"/>
      <c r="NUU49" s="134"/>
      <c r="NUV49" s="134"/>
      <c r="NUW49" s="134"/>
      <c r="NUX49" s="134"/>
      <c r="NUY49" s="134"/>
      <c r="NUZ49" s="134"/>
      <c r="NVA49" s="134"/>
      <c r="NVB49" s="134"/>
      <c r="NVC49" s="134"/>
      <c r="NVD49" s="134"/>
      <c r="NVE49" s="134"/>
      <c r="NVF49" s="134"/>
      <c r="NVG49" s="134"/>
      <c r="NVH49" s="134"/>
      <c r="NVI49" s="134"/>
      <c r="NVJ49" s="134"/>
      <c r="NVK49" s="134"/>
      <c r="NVL49" s="134"/>
      <c r="NVM49" s="134"/>
      <c r="NVN49" s="134"/>
      <c r="NVO49" s="134"/>
      <c r="NVP49" s="134"/>
      <c r="NVQ49" s="134"/>
      <c r="NVR49" s="134"/>
      <c r="NVS49" s="134"/>
      <c r="NVT49" s="134"/>
      <c r="NVU49" s="134"/>
      <c r="NVV49" s="134"/>
      <c r="NVW49" s="134"/>
      <c r="NVX49" s="134"/>
      <c r="NVY49" s="134"/>
      <c r="NVZ49" s="134"/>
      <c r="NWA49" s="134"/>
      <c r="NWB49" s="134"/>
      <c r="NWC49" s="134"/>
      <c r="NWD49" s="134"/>
      <c r="NWE49" s="134"/>
      <c r="NWF49" s="134"/>
      <c r="NWG49" s="134"/>
      <c r="NWH49" s="134"/>
      <c r="NWI49" s="134"/>
      <c r="NWJ49" s="134"/>
      <c r="NWK49" s="134"/>
      <c r="NWL49" s="134"/>
      <c r="NWM49" s="134"/>
      <c r="NWN49" s="134"/>
      <c r="NWO49" s="134"/>
      <c r="NWP49" s="134"/>
      <c r="NWQ49" s="134"/>
      <c r="NWR49" s="134"/>
      <c r="NWS49" s="134"/>
      <c r="NWT49" s="134"/>
      <c r="NWU49" s="134"/>
      <c r="NWV49" s="134"/>
      <c r="NWW49" s="134"/>
      <c r="NWX49" s="134"/>
      <c r="NWY49" s="134"/>
      <c r="NWZ49" s="134"/>
      <c r="NXA49" s="134"/>
      <c r="NXB49" s="134"/>
      <c r="NXC49" s="134"/>
      <c r="NXD49" s="134"/>
      <c r="NXE49" s="134"/>
      <c r="NXF49" s="134"/>
      <c r="NXG49" s="134"/>
      <c r="NXH49" s="134"/>
      <c r="NXI49" s="134"/>
      <c r="NXJ49" s="134"/>
      <c r="NXK49" s="134"/>
      <c r="NXL49" s="134"/>
      <c r="NXM49" s="134"/>
      <c r="NXN49" s="134"/>
      <c r="NXO49" s="134"/>
      <c r="NXP49" s="134"/>
      <c r="NXQ49" s="134"/>
      <c r="NXR49" s="134"/>
      <c r="NXS49" s="134"/>
      <c r="NXT49" s="134"/>
      <c r="NXU49" s="134"/>
      <c r="NXV49" s="134"/>
      <c r="NXW49" s="134"/>
      <c r="NXX49" s="134"/>
      <c r="NXY49" s="134"/>
      <c r="NXZ49" s="134"/>
      <c r="NYA49" s="134"/>
      <c r="NYB49" s="134"/>
      <c r="NYC49" s="134"/>
      <c r="NYD49" s="134"/>
      <c r="NYE49" s="134"/>
      <c r="NYF49" s="134"/>
      <c r="NYG49" s="134"/>
      <c r="NYH49" s="134"/>
      <c r="NYI49" s="134"/>
      <c r="NYJ49" s="134"/>
      <c r="NYK49" s="134"/>
      <c r="NYL49" s="134"/>
      <c r="NYM49" s="134"/>
      <c r="NYN49" s="134"/>
      <c r="NYO49" s="134"/>
      <c r="NYP49" s="134"/>
      <c r="NYQ49" s="134"/>
      <c r="NYR49" s="134"/>
      <c r="NYS49" s="134"/>
      <c r="NYT49" s="134"/>
      <c r="NYU49" s="134"/>
      <c r="NYV49" s="134"/>
      <c r="NYW49" s="134"/>
      <c r="NYX49" s="134"/>
      <c r="NYY49" s="134"/>
      <c r="NYZ49" s="134"/>
      <c r="NZA49" s="134"/>
      <c r="NZB49" s="134"/>
      <c r="NZC49" s="134"/>
      <c r="NZD49" s="134"/>
      <c r="NZE49" s="134"/>
      <c r="NZF49" s="134"/>
      <c r="NZG49" s="134"/>
      <c r="NZH49" s="134"/>
      <c r="NZI49" s="134"/>
      <c r="NZJ49" s="134"/>
      <c r="NZK49" s="134"/>
      <c r="NZL49" s="134"/>
      <c r="NZM49" s="134"/>
      <c r="NZN49" s="134"/>
      <c r="NZO49" s="134"/>
      <c r="NZP49" s="134"/>
      <c r="NZQ49" s="134"/>
      <c r="NZR49" s="134"/>
      <c r="NZS49" s="134"/>
      <c r="NZT49" s="134"/>
      <c r="NZU49" s="134"/>
      <c r="NZV49" s="134"/>
      <c r="NZW49" s="134"/>
      <c r="NZX49" s="134"/>
      <c r="NZY49" s="134"/>
      <c r="NZZ49" s="134"/>
      <c r="OAA49" s="134"/>
      <c r="OAB49" s="134"/>
      <c r="OAC49" s="134"/>
      <c r="OAD49" s="134"/>
      <c r="OAE49" s="134"/>
      <c r="OAF49" s="134"/>
      <c r="OAG49" s="134"/>
      <c r="OAH49" s="134"/>
      <c r="OAI49" s="134"/>
      <c r="OAJ49" s="134"/>
      <c r="OAK49" s="134"/>
      <c r="OAL49" s="134"/>
      <c r="OAM49" s="134"/>
      <c r="OAN49" s="134"/>
      <c r="OAO49" s="134"/>
      <c r="OAP49" s="134"/>
      <c r="OAQ49" s="134"/>
      <c r="OAR49" s="134"/>
      <c r="OAS49" s="134"/>
      <c r="OAT49" s="134"/>
      <c r="OAU49" s="134"/>
      <c r="OAV49" s="134"/>
      <c r="OAW49" s="134"/>
      <c r="OAX49" s="134"/>
      <c r="OAY49" s="134"/>
      <c r="OAZ49" s="134"/>
      <c r="OBA49" s="134"/>
      <c r="OBB49" s="134"/>
      <c r="OBC49" s="134"/>
      <c r="OBD49" s="134"/>
      <c r="OBE49" s="134"/>
      <c r="OBF49" s="134"/>
      <c r="OBG49" s="134"/>
      <c r="OBH49" s="134"/>
      <c r="OBI49" s="134"/>
      <c r="OBJ49" s="134"/>
      <c r="OBK49" s="134"/>
      <c r="OBL49" s="134"/>
      <c r="OBM49" s="134"/>
      <c r="OBN49" s="134"/>
      <c r="OBO49" s="134"/>
      <c r="OBP49" s="134"/>
      <c r="OBQ49" s="134"/>
      <c r="OBR49" s="134"/>
      <c r="OBS49" s="134"/>
      <c r="OBT49" s="134"/>
      <c r="OBU49" s="134"/>
      <c r="OBV49" s="134"/>
      <c r="OBW49" s="134"/>
      <c r="OBX49" s="134"/>
      <c r="OBY49" s="134"/>
      <c r="OBZ49" s="134"/>
      <c r="OCA49" s="134"/>
      <c r="OCB49" s="134"/>
      <c r="OCC49" s="134"/>
      <c r="OCD49" s="134"/>
      <c r="OCE49" s="134"/>
      <c r="OCF49" s="134"/>
      <c r="OCG49" s="134"/>
      <c r="OCH49" s="134"/>
      <c r="OCI49" s="134"/>
      <c r="OCJ49" s="134"/>
      <c r="OCK49" s="134"/>
      <c r="OCL49" s="134"/>
      <c r="OCM49" s="134"/>
      <c r="OCN49" s="134"/>
      <c r="OCO49" s="134"/>
      <c r="OCP49" s="134"/>
      <c r="OCQ49" s="134"/>
      <c r="OCR49" s="134"/>
      <c r="OCS49" s="134"/>
      <c r="OCT49" s="134"/>
      <c r="OCU49" s="134"/>
      <c r="OCV49" s="134"/>
      <c r="OCW49" s="134"/>
      <c r="OCX49" s="134"/>
      <c r="OCY49" s="134"/>
      <c r="OCZ49" s="134"/>
      <c r="ODA49" s="134"/>
      <c r="ODB49" s="134"/>
      <c r="ODC49" s="134"/>
      <c r="ODD49" s="134"/>
      <c r="ODE49" s="134"/>
      <c r="ODF49" s="134"/>
      <c r="ODG49" s="134"/>
      <c r="ODH49" s="134"/>
      <c r="ODI49" s="134"/>
      <c r="ODJ49" s="134"/>
      <c r="ODK49" s="134"/>
      <c r="ODL49" s="134"/>
      <c r="ODM49" s="134"/>
      <c r="ODN49" s="134"/>
      <c r="ODO49" s="134"/>
      <c r="ODP49" s="134"/>
      <c r="ODQ49" s="134"/>
      <c r="ODR49" s="134"/>
      <c r="ODS49" s="134"/>
      <c r="ODT49" s="134"/>
      <c r="ODU49" s="134"/>
      <c r="ODV49" s="134"/>
      <c r="ODW49" s="134"/>
      <c r="ODX49" s="134"/>
      <c r="ODY49" s="134"/>
      <c r="ODZ49" s="134"/>
      <c r="OEA49" s="134"/>
      <c r="OEB49" s="134"/>
      <c r="OEC49" s="134"/>
      <c r="OED49" s="134"/>
      <c r="OEE49" s="134"/>
      <c r="OEF49" s="134"/>
      <c r="OEG49" s="134"/>
      <c r="OEH49" s="134"/>
      <c r="OEI49" s="134"/>
      <c r="OEJ49" s="134"/>
      <c r="OEK49" s="134"/>
      <c r="OEL49" s="134"/>
      <c r="OEM49" s="134"/>
      <c r="OEN49" s="134"/>
      <c r="OEO49" s="134"/>
      <c r="OEP49" s="134"/>
      <c r="OEQ49" s="134"/>
      <c r="OER49" s="134"/>
      <c r="OES49" s="134"/>
      <c r="OET49" s="134"/>
      <c r="OEU49" s="134"/>
      <c r="OEV49" s="134"/>
      <c r="OEW49" s="134"/>
      <c r="OEX49" s="134"/>
      <c r="OEY49" s="134"/>
      <c r="OEZ49" s="134"/>
      <c r="OFA49" s="134"/>
      <c r="OFB49" s="134"/>
      <c r="OFC49" s="134"/>
      <c r="OFD49" s="134"/>
      <c r="OFE49" s="134"/>
      <c r="OFF49" s="134"/>
      <c r="OFG49" s="134"/>
      <c r="OFH49" s="134"/>
      <c r="OFI49" s="134"/>
      <c r="OFJ49" s="134"/>
      <c r="OFK49" s="134"/>
      <c r="OFL49" s="134"/>
      <c r="OFM49" s="134"/>
      <c r="OFN49" s="134"/>
      <c r="OFO49" s="134"/>
      <c r="OFP49" s="134"/>
      <c r="OFQ49" s="134"/>
      <c r="OFR49" s="134"/>
      <c r="OFS49" s="134"/>
      <c r="OFT49" s="134"/>
      <c r="OFU49" s="134"/>
      <c r="OFV49" s="134"/>
      <c r="OFW49" s="134"/>
      <c r="OFX49" s="134"/>
      <c r="OFY49" s="134"/>
      <c r="OFZ49" s="134"/>
      <c r="OGA49" s="134"/>
      <c r="OGB49" s="134"/>
      <c r="OGC49" s="134"/>
      <c r="OGD49" s="134"/>
      <c r="OGE49" s="134"/>
      <c r="OGF49" s="134"/>
      <c r="OGG49" s="134"/>
      <c r="OGH49" s="134"/>
      <c r="OGI49" s="134"/>
      <c r="OGJ49" s="134"/>
      <c r="OGK49" s="134"/>
      <c r="OGL49" s="134"/>
      <c r="OGM49" s="134"/>
      <c r="OGN49" s="134"/>
      <c r="OGO49" s="134"/>
      <c r="OGP49" s="134"/>
      <c r="OGQ49" s="134"/>
      <c r="OGR49" s="134"/>
      <c r="OGS49" s="134"/>
      <c r="OGT49" s="134"/>
      <c r="OGU49" s="134"/>
      <c r="OGV49" s="134"/>
      <c r="OGW49" s="134"/>
      <c r="OGX49" s="134"/>
      <c r="OGY49" s="134"/>
      <c r="OGZ49" s="134"/>
      <c r="OHA49" s="134"/>
      <c r="OHB49" s="134"/>
      <c r="OHC49" s="134"/>
      <c r="OHD49" s="134"/>
      <c r="OHE49" s="134"/>
      <c r="OHF49" s="134"/>
      <c r="OHG49" s="134"/>
      <c r="OHH49" s="134"/>
      <c r="OHI49" s="134"/>
      <c r="OHJ49" s="134"/>
      <c r="OHK49" s="134"/>
      <c r="OHL49" s="134"/>
      <c r="OHM49" s="134"/>
      <c r="OHN49" s="134"/>
      <c r="OHO49" s="134"/>
      <c r="OHP49" s="134"/>
      <c r="OHQ49" s="134"/>
      <c r="OHR49" s="134"/>
      <c r="OHS49" s="134"/>
      <c r="OHT49" s="134"/>
      <c r="OHU49" s="134"/>
      <c r="OHV49" s="134"/>
      <c r="OHW49" s="134"/>
      <c r="OHX49" s="134"/>
      <c r="OHY49" s="134"/>
      <c r="OHZ49" s="134"/>
      <c r="OIA49" s="134"/>
      <c r="OIB49" s="134"/>
      <c r="OIC49" s="134"/>
      <c r="OID49" s="134"/>
      <c r="OIE49" s="134"/>
      <c r="OIF49" s="134"/>
      <c r="OIG49" s="134"/>
      <c r="OIH49" s="134"/>
      <c r="OII49" s="134"/>
      <c r="OIJ49" s="134"/>
      <c r="OIK49" s="134"/>
      <c r="OIL49" s="134"/>
      <c r="OIM49" s="134"/>
      <c r="OIN49" s="134"/>
      <c r="OIO49" s="134"/>
      <c r="OIP49" s="134"/>
      <c r="OIQ49" s="134"/>
      <c r="OIR49" s="134"/>
      <c r="OIS49" s="134"/>
      <c r="OIT49" s="134"/>
      <c r="OIU49" s="134"/>
      <c r="OIV49" s="134"/>
      <c r="OIW49" s="134"/>
      <c r="OIX49" s="134"/>
      <c r="OIY49" s="134"/>
      <c r="OIZ49" s="134"/>
      <c r="OJA49" s="134"/>
      <c r="OJB49" s="134"/>
      <c r="OJC49" s="134"/>
      <c r="OJD49" s="134"/>
      <c r="OJE49" s="134"/>
      <c r="OJF49" s="134"/>
      <c r="OJG49" s="134"/>
      <c r="OJH49" s="134"/>
      <c r="OJI49" s="134"/>
      <c r="OJJ49" s="134"/>
      <c r="OJK49" s="134"/>
      <c r="OJL49" s="134"/>
      <c r="OJM49" s="134"/>
      <c r="OJN49" s="134"/>
      <c r="OJO49" s="134"/>
      <c r="OJP49" s="134"/>
      <c r="OJQ49" s="134"/>
      <c r="OJR49" s="134"/>
      <c r="OJS49" s="134"/>
      <c r="OJT49" s="134"/>
      <c r="OJU49" s="134"/>
      <c r="OJV49" s="134"/>
      <c r="OJW49" s="134"/>
      <c r="OJX49" s="134"/>
      <c r="OJY49" s="134"/>
      <c r="OJZ49" s="134"/>
      <c r="OKA49" s="134"/>
      <c r="OKB49" s="134"/>
      <c r="OKC49" s="134"/>
      <c r="OKD49" s="134"/>
      <c r="OKE49" s="134"/>
      <c r="OKF49" s="134"/>
      <c r="OKG49" s="134"/>
      <c r="OKH49" s="134"/>
      <c r="OKI49" s="134"/>
      <c r="OKJ49" s="134"/>
      <c r="OKK49" s="134"/>
      <c r="OKL49" s="134"/>
      <c r="OKM49" s="134"/>
      <c r="OKN49" s="134"/>
      <c r="OKO49" s="134"/>
      <c r="OKP49" s="134"/>
      <c r="OKQ49" s="134"/>
      <c r="OKR49" s="134"/>
      <c r="OKS49" s="134"/>
      <c r="OKT49" s="134"/>
      <c r="OKU49" s="134"/>
      <c r="OKV49" s="134"/>
      <c r="OKW49" s="134"/>
      <c r="OKX49" s="134"/>
      <c r="OKY49" s="134"/>
      <c r="OKZ49" s="134"/>
      <c r="OLA49" s="134"/>
      <c r="OLB49" s="134"/>
      <c r="OLC49" s="134"/>
      <c r="OLD49" s="134"/>
      <c r="OLE49" s="134"/>
      <c r="OLF49" s="134"/>
      <c r="OLG49" s="134"/>
      <c r="OLH49" s="134"/>
      <c r="OLI49" s="134"/>
      <c r="OLJ49" s="134"/>
      <c r="OLK49" s="134"/>
      <c r="OLL49" s="134"/>
      <c r="OLM49" s="134"/>
      <c r="OLN49" s="134"/>
      <c r="OLO49" s="134"/>
      <c r="OLP49" s="134"/>
      <c r="OLQ49" s="134"/>
      <c r="OLR49" s="134"/>
      <c r="OLS49" s="134"/>
      <c r="OLT49" s="134"/>
      <c r="OLU49" s="134"/>
      <c r="OLV49" s="134"/>
      <c r="OLW49" s="134"/>
      <c r="OLX49" s="134"/>
      <c r="OLY49" s="134"/>
      <c r="OLZ49" s="134"/>
      <c r="OMA49" s="134"/>
      <c r="OMB49" s="134"/>
      <c r="OMC49" s="134"/>
      <c r="OMD49" s="134"/>
      <c r="OME49" s="134"/>
      <c r="OMF49" s="134"/>
      <c r="OMG49" s="134"/>
      <c r="OMH49" s="134"/>
      <c r="OMI49" s="134"/>
      <c r="OMJ49" s="134"/>
      <c r="OMK49" s="134"/>
      <c r="OML49" s="134"/>
      <c r="OMM49" s="134"/>
      <c r="OMN49" s="134"/>
      <c r="OMO49" s="134"/>
      <c r="OMP49" s="134"/>
      <c r="OMQ49" s="134"/>
      <c r="OMR49" s="134"/>
      <c r="OMS49" s="134"/>
      <c r="OMT49" s="134"/>
      <c r="OMU49" s="134"/>
      <c r="OMV49" s="134"/>
      <c r="OMW49" s="134"/>
      <c r="OMX49" s="134"/>
      <c r="OMY49" s="134"/>
      <c r="OMZ49" s="134"/>
      <c r="ONA49" s="134"/>
      <c r="ONB49" s="134"/>
      <c r="ONC49" s="134"/>
      <c r="OND49" s="134"/>
      <c r="ONE49" s="134"/>
      <c r="ONF49" s="134"/>
      <c r="ONG49" s="134"/>
      <c r="ONH49" s="134"/>
      <c r="ONI49" s="134"/>
      <c r="ONJ49" s="134"/>
      <c r="ONK49" s="134"/>
      <c r="ONL49" s="134"/>
      <c r="ONM49" s="134"/>
      <c r="ONN49" s="134"/>
      <c r="ONO49" s="134"/>
      <c r="ONP49" s="134"/>
      <c r="ONQ49" s="134"/>
      <c r="ONR49" s="134"/>
      <c r="ONS49" s="134"/>
      <c r="ONT49" s="134"/>
      <c r="ONU49" s="134"/>
      <c r="ONV49" s="134"/>
      <c r="ONW49" s="134"/>
      <c r="ONX49" s="134"/>
      <c r="ONY49" s="134"/>
      <c r="ONZ49" s="134"/>
      <c r="OOA49" s="134"/>
      <c r="OOB49" s="134"/>
      <c r="OOC49" s="134"/>
      <c r="OOD49" s="134"/>
      <c r="OOE49" s="134"/>
      <c r="OOF49" s="134"/>
      <c r="OOG49" s="134"/>
      <c r="OOH49" s="134"/>
      <c r="OOI49" s="134"/>
      <c r="OOJ49" s="134"/>
      <c r="OOK49" s="134"/>
      <c r="OOL49" s="134"/>
      <c r="OOM49" s="134"/>
      <c r="OON49" s="134"/>
      <c r="OOO49" s="134"/>
      <c r="OOP49" s="134"/>
      <c r="OOQ49" s="134"/>
      <c r="OOR49" s="134"/>
      <c r="OOS49" s="134"/>
      <c r="OOT49" s="134"/>
      <c r="OOU49" s="134"/>
      <c r="OOV49" s="134"/>
      <c r="OOW49" s="134"/>
      <c r="OOX49" s="134"/>
      <c r="OOY49" s="134"/>
      <c r="OOZ49" s="134"/>
      <c r="OPA49" s="134"/>
      <c r="OPB49" s="134"/>
      <c r="OPC49" s="134"/>
      <c r="OPD49" s="134"/>
      <c r="OPE49" s="134"/>
      <c r="OPF49" s="134"/>
      <c r="OPG49" s="134"/>
      <c r="OPH49" s="134"/>
      <c r="OPI49" s="134"/>
      <c r="OPJ49" s="134"/>
      <c r="OPK49" s="134"/>
      <c r="OPL49" s="134"/>
      <c r="OPM49" s="134"/>
      <c r="OPN49" s="134"/>
      <c r="OPO49" s="134"/>
      <c r="OPP49" s="134"/>
      <c r="OPQ49" s="134"/>
      <c r="OPR49" s="134"/>
      <c r="OPS49" s="134"/>
      <c r="OPT49" s="134"/>
      <c r="OPU49" s="134"/>
      <c r="OPV49" s="134"/>
      <c r="OPW49" s="134"/>
      <c r="OPX49" s="134"/>
      <c r="OPY49" s="134"/>
      <c r="OPZ49" s="134"/>
      <c r="OQA49" s="134"/>
      <c r="OQB49" s="134"/>
      <c r="OQC49" s="134"/>
      <c r="OQD49" s="134"/>
      <c r="OQE49" s="134"/>
      <c r="OQF49" s="134"/>
      <c r="OQG49" s="134"/>
      <c r="OQH49" s="134"/>
      <c r="OQI49" s="134"/>
      <c r="OQJ49" s="134"/>
      <c r="OQK49" s="134"/>
      <c r="OQL49" s="134"/>
      <c r="OQM49" s="134"/>
      <c r="OQN49" s="134"/>
      <c r="OQO49" s="134"/>
      <c r="OQP49" s="134"/>
      <c r="OQQ49" s="134"/>
      <c r="OQR49" s="134"/>
      <c r="OQS49" s="134"/>
      <c r="OQT49" s="134"/>
      <c r="OQU49" s="134"/>
      <c r="OQV49" s="134"/>
      <c r="OQW49" s="134"/>
      <c r="OQX49" s="134"/>
      <c r="OQY49" s="134"/>
      <c r="OQZ49" s="134"/>
      <c r="ORA49" s="134"/>
      <c r="ORB49" s="134"/>
      <c r="ORC49" s="134"/>
      <c r="ORD49" s="134"/>
      <c r="ORE49" s="134"/>
      <c r="ORF49" s="134"/>
      <c r="ORG49" s="134"/>
      <c r="ORH49" s="134"/>
      <c r="ORI49" s="134"/>
      <c r="ORJ49" s="134"/>
      <c r="ORK49" s="134"/>
      <c r="ORL49" s="134"/>
      <c r="ORM49" s="134"/>
      <c r="ORN49" s="134"/>
      <c r="ORO49" s="134"/>
      <c r="ORP49" s="134"/>
      <c r="ORQ49" s="134"/>
      <c r="ORR49" s="134"/>
      <c r="ORS49" s="134"/>
      <c r="ORT49" s="134"/>
      <c r="ORU49" s="134"/>
      <c r="ORV49" s="134"/>
      <c r="ORW49" s="134"/>
      <c r="ORX49" s="134"/>
      <c r="ORY49" s="134"/>
      <c r="ORZ49" s="134"/>
      <c r="OSA49" s="134"/>
      <c r="OSB49" s="134"/>
      <c r="OSC49" s="134"/>
      <c r="OSD49" s="134"/>
      <c r="OSE49" s="134"/>
      <c r="OSF49" s="134"/>
      <c r="OSG49" s="134"/>
      <c r="OSH49" s="134"/>
      <c r="OSI49" s="134"/>
      <c r="OSJ49" s="134"/>
      <c r="OSK49" s="134"/>
      <c r="OSL49" s="134"/>
      <c r="OSM49" s="134"/>
      <c r="OSN49" s="134"/>
      <c r="OSO49" s="134"/>
      <c r="OSP49" s="134"/>
      <c r="OSQ49" s="134"/>
      <c r="OSR49" s="134"/>
      <c r="OSS49" s="134"/>
      <c r="OST49" s="134"/>
      <c r="OSU49" s="134"/>
      <c r="OSV49" s="134"/>
      <c r="OSW49" s="134"/>
      <c r="OSX49" s="134"/>
      <c r="OSY49" s="134"/>
      <c r="OSZ49" s="134"/>
      <c r="OTA49" s="134"/>
      <c r="OTB49" s="134"/>
      <c r="OTC49" s="134"/>
      <c r="OTD49" s="134"/>
      <c r="OTE49" s="134"/>
      <c r="OTF49" s="134"/>
      <c r="OTG49" s="134"/>
      <c r="OTH49" s="134"/>
      <c r="OTI49" s="134"/>
      <c r="OTJ49" s="134"/>
      <c r="OTK49" s="134"/>
      <c r="OTL49" s="134"/>
      <c r="OTM49" s="134"/>
      <c r="OTN49" s="134"/>
      <c r="OTO49" s="134"/>
      <c r="OTP49" s="134"/>
      <c r="OTQ49" s="134"/>
      <c r="OTR49" s="134"/>
      <c r="OTS49" s="134"/>
      <c r="OTT49" s="134"/>
      <c r="OTU49" s="134"/>
      <c r="OTV49" s="134"/>
      <c r="OTW49" s="134"/>
      <c r="OTX49" s="134"/>
      <c r="OTY49" s="134"/>
      <c r="OTZ49" s="134"/>
      <c r="OUA49" s="134"/>
      <c r="OUB49" s="134"/>
      <c r="OUC49" s="134"/>
      <c r="OUD49" s="134"/>
      <c r="OUE49" s="134"/>
      <c r="OUF49" s="134"/>
      <c r="OUG49" s="134"/>
      <c r="OUH49" s="134"/>
      <c r="OUI49" s="134"/>
      <c r="OUJ49" s="134"/>
      <c r="OUK49" s="134"/>
      <c r="OUL49" s="134"/>
      <c r="OUM49" s="134"/>
      <c r="OUN49" s="134"/>
      <c r="OUO49" s="134"/>
      <c r="OUP49" s="134"/>
      <c r="OUQ49" s="134"/>
      <c r="OUR49" s="134"/>
      <c r="OUS49" s="134"/>
      <c r="OUT49" s="134"/>
      <c r="OUU49" s="134"/>
      <c r="OUV49" s="134"/>
      <c r="OUW49" s="134"/>
      <c r="OUX49" s="134"/>
      <c r="OUY49" s="134"/>
      <c r="OUZ49" s="134"/>
      <c r="OVA49" s="134"/>
      <c r="OVB49" s="134"/>
      <c r="OVC49" s="134"/>
      <c r="OVD49" s="134"/>
      <c r="OVE49" s="134"/>
      <c r="OVF49" s="134"/>
      <c r="OVG49" s="134"/>
      <c r="OVH49" s="134"/>
      <c r="OVI49" s="134"/>
      <c r="OVJ49" s="134"/>
      <c r="OVK49" s="134"/>
      <c r="OVL49" s="134"/>
      <c r="OVM49" s="134"/>
      <c r="OVN49" s="134"/>
      <c r="OVO49" s="134"/>
      <c r="OVP49" s="134"/>
      <c r="OVQ49" s="134"/>
      <c r="OVR49" s="134"/>
      <c r="OVS49" s="134"/>
      <c r="OVT49" s="134"/>
      <c r="OVU49" s="134"/>
      <c r="OVV49" s="134"/>
      <c r="OVW49" s="134"/>
      <c r="OVX49" s="134"/>
      <c r="OVY49" s="134"/>
      <c r="OVZ49" s="134"/>
      <c r="OWA49" s="134"/>
      <c r="OWB49" s="134"/>
      <c r="OWC49" s="134"/>
      <c r="OWD49" s="134"/>
      <c r="OWE49" s="134"/>
      <c r="OWF49" s="134"/>
      <c r="OWG49" s="134"/>
      <c r="OWH49" s="134"/>
      <c r="OWI49" s="134"/>
      <c r="OWJ49" s="134"/>
      <c r="OWK49" s="134"/>
      <c r="OWL49" s="134"/>
      <c r="OWM49" s="134"/>
      <c r="OWN49" s="134"/>
      <c r="OWO49" s="134"/>
      <c r="OWP49" s="134"/>
      <c r="OWQ49" s="134"/>
      <c r="OWR49" s="134"/>
      <c r="OWS49" s="134"/>
      <c r="OWT49" s="134"/>
      <c r="OWU49" s="134"/>
      <c r="OWV49" s="134"/>
      <c r="OWW49" s="134"/>
      <c r="OWX49" s="134"/>
      <c r="OWY49" s="134"/>
      <c r="OWZ49" s="134"/>
      <c r="OXA49" s="134"/>
      <c r="OXB49" s="134"/>
      <c r="OXC49" s="134"/>
      <c r="OXD49" s="134"/>
      <c r="OXE49" s="134"/>
      <c r="OXF49" s="134"/>
      <c r="OXG49" s="134"/>
      <c r="OXH49" s="134"/>
      <c r="OXI49" s="134"/>
      <c r="OXJ49" s="134"/>
      <c r="OXK49" s="134"/>
      <c r="OXL49" s="134"/>
      <c r="OXM49" s="134"/>
      <c r="OXN49" s="134"/>
      <c r="OXO49" s="134"/>
      <c r="OXP49" s="134"/>
      <c r="OXQ49" s="134"/>
      <c r="OXR49" s="134"/>
      <c r="OXS49" s="134"/>
      <c r="OXT49" s="134"/>
      <c r="OXU49" s="134"/>
      <c r="OXV49" s="134"/>
      <c r="OXW49" s="134"/>
      <c r="OXX49" s="134"/>
      <c r="OXY49" s="134"/>
      <c r="OXZ49" s="134"/>
      <c r="OYA49" s="134"/>
      <c r="OYB49" s="134"/>
      <c r="OYC49" s="134"/>
      <c r="OYD49" s="134"/>
      <c r="OYE49" s="134"/>
      <c r="OYF49" s="134"/>
      <c r="OYG49" s="134"/>
      <c r="OYH49" s="134"/>
      <c r="OYI49" s="134"/>
      <c r="OYJ49" s="134"/>
      <c r="OYK49" s="134"/>
      <c r="OYL49" s="134"/>
      <c r="OYM49" s="134"/>
      <c r="OYN49" s="134"/>
      <c r="OYO49" s="134"/>
      <c r="OYP49" s="134"/>
      <c r="OYQ49" s="134"/>
      <c r="OYR49" s="134"/>
      <c r="OYS49" s="134"/>
      <c r="OYT49" s="134"/>
      <c r="OYU49" s="134"/>
      <c r="OYV49" s="134"/>
      <c r="OYW49" s="134"/>
      <c r="OYX49" s="134"/>
      <c r="OYY49" s="134"/>
      <c r="OYZ49" s="134"/>
      <c r="OZA49" s="134"/>
      <c r="OZB49" s="134"/>
      <c r="OZC49" s="134"/>
      <c r="OZD49" s="134"/>
      <c r="OZE49" s="134"/>
      <c r="OZF49" s="134"/>
      <c r="OZG49" s="134"/>
      <c r="OZH49" s="134"/>
      <c r="OZI49" s="134"/>
      <c r="OZJ49" s="134"/>
      <c r="OZK49" s="134"/>
      <c r="OZL49" s="134"/>
      <c r="OZM49" s="134"/>
      <c r="OZN49" s="134"/>
      <c r="OZO49" s="134"/>
      <c r="OZP49" s="134"/>
      <c r="OZQ49" s="134"/>
      <c r="OZR49" s="134"/>
      <c r="OZS49" s="134"/>
      <c r="OZT49" s="134"/>
      <c r="OZU49" s="134"/>
      <c r="OZV49" s="134"/>
      <c r="OZW49" s="134"/>
      <c r="OZX49" s="134"/>
      <c r="OZY49" s="134"/>
      <c r="OZZ49" s="134"/>
      <c r="PAA49" s="134"/>
      <c r="PAB49" s="134"/>
      <c r="PAC49" s="134"/>
      <c r="PAD49" s="134"/>
      <c r="PAE49" s="134"/>
      <c r="PAF49" s="134"/>
      <c r="PAG49" s="134"/>
      <c r="PAH49" s="134"/>
      <c r="PAI49" s="134"/>
      <c r="PAJ49" s="134"/>
      <c r="PAK49" s="134"/>
      <c r="PAL49" s="134"/>
      <c r="PAM49" s="134"/>
      <c r="PAN49" s="134"/>
      <c r="PAO49" s="134"/>
      <c r="PAP49" s="134"/>
      <c r="PAQ49" s="134"/>
      <c r="PAR49" s="134"/>
      <c r="PAS49" s="134"/>
      <c r="PAT49" s="134"/>
      <c r="PAU49" s="134"/>
      <c r="PAV49" s="134"/>
      <c r="PAW49" s="134"/>
      <c r="PAX49" s="134"/>
      <c r="PAY49" s="134"/>
      <c r="PAZ49" s="134"/>
      <c r="PBA49" s="134"/>
      <c r="PBB49" s="134"/>
      <c r="PBC49" s="134"/>
      <c r="PBD49" s="134"/>
      <c r="PBE49" s="134"/>
      <c r="PBF49" s="134"/>
      <c r="PBG49" s="134"/>
      <c r="PBH49" s="134"/>
      <c r="PBI49" s="134"/>
      <c r="PBJ49" s="134"/>
      <c r="PBK49" s="134"/>
      <c r="PBL49" s="134"/>
      <c r="PBM49" s="134"/>
      <c r="PBN49" s="134"/>
      <c r="PBO49" s="134"/>
      <c r="PBP49" s="134"/>
      <c r="PBQ49" s="134"/>
      <c r="PBR49" s="134"/>
      <c r="PBS49" s="134"/>
      <c r="PBT49" s="134"/>
      <c r="PBU49" s="134"/>
      <c r="PBV49" s="134"/>
      <c r="PBW49" s="134"/>
      <c r="PBX49" s="134"/>
      <c r="PBY49" s="134"/>
      <c r="PBZ49" s="134"/>
      <c r="PCA49" s="134"/>
      <c r="PCB49" s="134"/>
      <c r="PCC49" s="134"/>
      <c r="PCD49" s="134"/>
      <c r="PCE49" s="134"/>
      <c r="PCF49" s="134"/>
      <c r="PCG49" s="134"/>
      <c r="PCH49" s="134"/>
      <c r="PCI49" s="134"/>
      <c r="PCJ49" s="134"/>
      <c r="PCK49" s="134"/>
      <c r="PCL49" s="134"/>
      <c r="PCM49" s="134"/>
      <c r="PCN49" s="134"/>
      <c r="PCO49" s="134"/>
      <c r="PCP49" s="134"/>
      <c r="PCQ49" s="134"/>
      <c r="PCR49" s="134"/>
      <c r="PCS49" s="134"/>
      <c r="PCT49" s="134"/>
      <c r="PCU49" s="134"/>
      <c r="PCV49" s="134"/>
      <c r="PCW49" s="134"/>
      <c r="PCX49" s="134"/>
      <c r="PCY49" s="134"/>
      <c r="PCZ49" s="134"/>
      <c r="PDA49" s="134"/>
      <c r="PDB49" s="134"/>
      <c r="PDC49" s="134"/>
      <c r="PDD49" s="134"/>
      <c r="PDE49" s="134"/>
      <c r="PDF49" s="134"/>
      <c r="PDG49" s="134"/>
      <c r="PDH49" s="134"/>
      <c r="PDI49" s="134"/>
      <c r="PDJ49" s="134"/>
      <c r="PDK49" s="134"/>
      <c r="PDL49" s="134"/>
      <c r="PDM49" s="134"/>
      <c r="PDN49" s="134"/>
      <c r="PDO49" s="134"/>
      <c r="PDP49" s="134"/>
      <c r="PDQ49" s="134"/>
      <c r="PDR49" s="134"/>
      <c r="PDS49" s="134"/>
      <c r="PDT49" s="134"/>
      <c r="PDU49" s="134"/>
      <c r="PDV49" s="134"/>
      <c r="PDW49" s="134"/>
      <c r="PDX49" s="134"/>
      <c r="PDY49" s="134"/>
      <c r="PDZ49" s="134"/>
      <c r="PEA49" s="134"/>
      <c r="PEB49" s="134"/>
      <c r="PEC49" s="134"/>
      <c r="PED49" s="134"/>
      <c r="PEE49" s="134"/>
      <c r="PEF49" s="134"/>
      <c r="PEG49" s="134"/>
      <c r="PEH49" s="134"/>
      <c r="PEI49" s="134"/>
      <c r="PEJ49" s="134"/>
      <c r="PEK49" s="134"/>
      <c r="PEL49" s="134"/>
      <c r="PEM49" s="134"/>
      <c r="PEN49" s="134"/>
      <c r="PEO49" s="134"/>
      <c r="PEP49" s="134"/>
      <c r="PEQ49" s="134"/>
      <c r="PER49" s="134"/>
      <c r="PES49" s="134"/>
      <c r="PET49" s="134"/>
      <c r="PEU49" s="134"/>
      <c r="PEV49" s="134"/>
      <c r="PEW49" s="134"/>
      <c r="PEX49" s="134"/>
      <c r="PEY49" s="134"/>
      <c r="PEZ49" s="134"/>
      <c r="PFA49" s="134"/>
      <c r="PFB49" s="134"/>
      <c r="PFC49" s="134"/>
      <c r="PFD49" s="134"/>
      <c r="PFE49" s="134"/>
      <c r="PFF49" s="134"/>
      <c r="PFG49" s="134"/>
      <c r="PFH49" s="134"/>
      <c r="PFI49" s="134"/>
      <c r="PFJ49" s="134"/>
      <c r="PFK49" s="134"/>
      <c r="PFL49" s="134"/>
      <c r="PFM49" s="134"/>
      <c r="PFN49" s="134"/>
      <c r="PFO49" s="134"/>
      <c r="PFP49" s="134"/>
      <c r="PFQ49" s="134"/>
      <c r="PFR49" s="134"/>
      <c r="PFS49" s="134"/>
      <c r="PFT49" s="134"/>
      <c r="PFU49" s="134"/>
      <c r="PFV49" s="134"/>
      <c r="PFW49" s="134"/>
      <c r="PFX49" s="134"/>
      <c r="PFY49" s="134"/>
      <c r="PFZ49" s="134"/>
      <c r="PGA49" s="134"/>
      <c r="PGB49" s="134"/>
      <c r="PGC49" s="134"/>
      <c r="PGD49" s="134"/>
      <c r="PGE49" s="134"/>
      <c r="PGF49" s="134"/>
      <c r="PGG49" s="134"/>
      <c r="PGH49" s="134"/>
      <c r="PGI49" s="134"/>
      <c r="PGJ49" s="134"/>
      <c r="PGK49" s="134"/>
      <c r="PGL49" s="134"/>
      <c r="PGM49" s="134"/>
      <c r="PGN49" s="134"/>
      <c r="PGO49" s="134"/>
      <c r="PGP49" s="134"/>
      <c r="PGQ49" s="134"/>
      <c r="PGR49" s="134"/>
      <c r="PGS49" s="134"/>
      <c r="PGT49" s="134"/>
      <c r="PGU49" s="134"/>
      <c r="PGV49" s="134"/>
      <c r="PGW49" s="134"/>
      <c r="PGX49" s="134"/>
      <c r="PGY49" s="134"/>
      <c r="PGZ49" s="134"/>
      <c r="PHA49" s="134"/>
      <c r="PHB49" s="134"/>
      <c r="PHC49" s="134"/>
      <c r="PHD49" s="134"/>
      <c r="PHE49" s="134"/>
      <c r="PHF49" s="134"/>
      <c r="PHG49" s="134"/>
      <c r="PHH49" s="134"/>
      <c r="PHI49" s="134"/>
      <c r="PHJ49" s="134"/>
      <c r="PHK49" s="134"/>
      <c r="PHL49" s="134"/>
      <c r="PHM49" s="134"/>
      <c r="PHN49" s="134"/>
      <c r="PHO49" s="134"/>
      <c r="PHP49" s="134"/>
      <c r="PHQ49" s="134"/>
      <c r="PHR49" s="134"/>
      <c r="PHS49" s="134"/>
      <c r="PHT49" s="134"/>
      <c r="PHU49" s="134"/>
      <c r="PHV49" s="134"/>
      <c r="PHW49" s="134"/>
      <c r="PHX49" s="134"/>
      <c r="PHY49" s="134"/>
      <c r="PHZ49" s="134"/>
      <c r="PIA49" s="134"/>
      <c r="PIB49" s="134"/>
      <c r="PIC49" s="134"/>
      <c r="PID49" s="134"/>
      <c r="PIE49" s="134"/>
      <c r="PIF49" s="134"/>
      <c r="PIG49" s="134"/>
      <c r="PIH49" s="134"/>
      <c r="PII49" s="134"/>
      <c r="PIJ49" s="134"/>
      <c r="PIK49" s="134"/>
      <c r="PIL49" s="134"/>
      <c r="PIM49" s="134"/>
      <c r="PIN49" s="134"/>
      <c r="PIO49" s="134"/>
      <c r="PIP49" s="134"/>
      <c r="PIQ49" s="134"/>
      <c r="PIR49" s="134"/>
      <c r="PIS49" s="134"/>
      <c r="PIT49" s="134"/>
      <c r="PIU49" s="134"/>
      <c r="PIV49" s="134"/>
      <c r="PIW49" s="134"/>
      <c r="PIX49" s="134"/>
      <c r="PIY49" s="134"/>
      <c r="PIZ49" s="134"/>
      <c r="PJA49" s="134"/>
      <c r="PJB49" s="134"/>
      <c r="PJC49" s="134"/>
      <c r="PJD49" s="134"/>
      <c r="PJE49" s="134"/>
      <c r="PJF49" s="134"/>
      <c r="PJG49" s="134"/>
      <c r="PJH49" s="134"/>
      <c r="PJI49" s="134"/>
      <c r="PJJ49" s="134"/>
      <c r="PJK49" s="134"/>
      <c r="PJL49" s="134"/>
      <c r="PJM49" s="134"/>
      <c r="PJN49" s="134"/>
      <c r="PJO49" s="134"/>
      <c r="PJP49" s="134"/>
      <c r="PJQ49" s="134"/>
      <c r="PJR49" s="134"/>
      <c r="PJS49" s="134"/>
      <c r="PJT49" s="134"/>
      <c r="PJU49" s="134"/>
      <c r="PJV49" s="134"/>
      <c r="PJW49" s="134"/>
      <c r="PJX49" s="134"/>
      <c r="PJY49" s="134"/>
      <c r="PJZ49" s="134"/>
      <c r="PKA49" s="134"/>
      <c r="PKB49" s="134"/>
      <c r="PKC49" s="134"/>
      <c r="PKD49" s="134"/>
      <c r="PKE49" s="134"/>
      <c r="PKF49" s="134"/>
      <c r="PKG49" s="134"/>
      <c r="PKH49" s="134"/>
      <c r="PKI49" s="134"/>
      <c r="PKJ49" s="134"/>
      <c r="PKK49" s="134"/>
      <c r="PKL49" s="134"/>
      <c r="PKM49" s="134"/>
      <c r="PKN49" s="134"/>
      <c r="PKO49" s="134"/>
      <c r="PKP49" s="134"/>
      <c r="PKQ49" s="134"/>
      <c r="PKR49" s="134"/>
      <c r="PKS49" s="134"/>
      <c r="PKT49" s="134"/>
      <c r="PKU49" s="134"/>
      <c r="PKV49" s="134"/>
      <c r="PKW49" s="134"/>
      <c r="PKX49" s="134"/>
      <c r="PKY49" s="134"/>
      <c r="PKZ49" s="134"/>
      <c r="PLA49" s="134"/>
      <c r="PLB49" s="134"/>
      <c r="PLC49" s="134"/>
      <c r="PLD49" s="134"/>
      <c r="PLE49" s="134"/>
      <c r="PLF49" s="134"/>
      <c r="PLG49" s="134"/>
      <c r="PLH49" s="134"/>
      <c r="PLI49" s="134"/>
      <c r="PLJ49" s="134"/>
      <c r="PLK49" s="134"/>
      <c r="PLL49" s="134"/>
      <c r="PLM49" s="134"/>
      <c r="PLN49" s="134"/>
      <c r="PLO49" s="134"/>
      <c r="PLP49" s="134"/>
      <c r="PLQ49" s="134"/>
      <c r="PLR49" s="134"/>
      <c r="PLS49" s="134"/>
      <c r="PLT49" s="134"/>
      <c r="PLU49" s="134"/>
      <c r="PLV49" s="134"/>
      <c r="PLW49" s="134"/>
      <c r="PLX49" s="134"/>
      <c r="PLY49" s="134"/>
      <c r="PLZ49" s="134"/>
      <c r="PMA49" s="134"/>
      <c r="PMB49" s="134"/>
      <c r="PMC49" s="134"/>
      <c r="PMD49" s="134"/>
      <c r="PME49" s="134"/>
      <c r="PMF49" s="134"/>
      <c r="PMG49" s="134"/>
      <c r="PMH49" s="134"/>
      <c r="PMI49" s="134"/>
      <c r="PMJ49" s="134"/>
      <c r="PMK49" s="134"/>
      <c r="PML49" s="134"/>
      <c r="PMM49" s="134"/>
      <c r="PMN49" s="134"/>
      <c r="PMO49" s="134"/>
      <c r="PMP49" s="134"/>
      <c r="PMQ49" s="134"/>
      <c r="PMR49" s="134"/>
      <c r="PMS49" s="134"/>
      <c r="PMT49" s="134"/>
      <c r="PMU49" s="134"/>
      <c r="PMV49" s="134"/>
      <c r="PMW49" s="134"/>
      <c r="PMX49" s="134"/>
      <c r="PMY49" s="134"/>
      <c r="PMZ49" s="134"/>
      <c r="PNA49" s="134"/>
      <c r="PNB49" s="134"/>
      <c r="PNC49" s="134"/>
      <c r="PND49" s="134"/>
      <c r="PNE49" s="134"/>
      <c r="PNF49" s="134"/>
      <c r="PNG49" s="134"/>
      <c r="PNH49" s="134"/>
      <c r="PNI49" s="134"/>
      <c r="PNJ49" s="134"/>
      <c r="PNK49" s="134"/>
      <c r="PNL49" s="134"/>
      <c r="PNM49" s="134"/>
      <c r="PNN49" s="134"/>
      <c r="PNO49" s="134"/>
      <c r="PNP49" s="134"/>
      <c r="PNQ49" s="134"/>
      <c r="PNR49" s="134"/>
      <c r="PNS49" s="134"/>
      <c r="PNT49" s="134"/>
      <c r="PNU49" s="134"/>
      <c r="PNV49" s="134"/>
      <c r="PNW49" s="134"/>
      <c r="PNX49" s="134"/>
      <c r="PNY49" s="134"/>
      <c r="PNZ49" s="134"/>
      <c r="POA49" s="134"/>
      <c r="POB49" s="134"/>
      <c r="POC49" s="134"/>
      <c r="POD49" s="134"/>
      <c r="POE49" s="134"/>
      <c r="POF49" s="134"/>
      <c r="POG49" s="134"/>
      <c r="POH49" s="134"/>
      <c r="POI49" s="134"/>
      <c r="POJ49" s="134"/>
      <c r="POK49" s="134"/>
      <c r="POL49" s="134"/>
      <c r="POM49" s="134"/>
      <c r="PON49" s="134"/>
      <c r="POO49" s="134"/>
      <c r="POP49" s="134"/>
      <c r="POQ49" s="134"/>
      <c r="POR49" s="134"/>
      <c r="POS49" s="134"/>
      <c r="POT49" s="134"/>
      <c r="POU49" s="134"/>
      <c r="POV49" s="134"/>
      <c r="POW49" s="134"/>
      <c r="POX49" s="134"/>
      <c r="POY49" s="134"/>
      <c r="POZ49" s="134"/>
      <c r="PPA49" s="134"/>
      <c r="PPB49" s="134"/>
      <c r="PPC49" s="134"/>
      <c r="PPD49" s="134"/>
      <c r="PPE49" s="134"/>
      <c r="PPF49" s="134"/>
      <c r="PPG49" s="134"/>
      <c r="PPH49" s="134"/>
      <c r="PPI49" s="134"/>
      <c r="PPJ49" s="134"/>
      <c r="PPK49" s="134"/>
      <c r="PPL49" s="134"/>
      <c r="PPM49" s="134"/>
      <c r="PPN49" s="134"/>
      <c r="PPO49" s="134"/>
      <c r="PPP49" s="134"/>
      <c r="PPQ49" s="134"/>
      <c r="PPR49" s="134"/>
      <c r="PPS49" s="134"/>
      <c r="PPT49" s="134"/>
      <c r="PPU49" s="134"/>
      <c r="PPV49" s="134"/>
      <c r="PPW49" s="134"/>
      <c r="PPX49" s="134"/>
      <c r="PPY49" s="134"/>
      <c r="PPZ49" s="134"/>
      <c r="PQA49" s="134"/>
      <c r="PQB49" s="134"/>
      <c r="PQC49" s="134"/>
      <c r="PQD49" s="134"/>
      <c r="PQE49" s="134"/>
      <c r="PQF49" s="134"/>
      <c r="PQG49" s="134"/>
      <c r="PQH49" s="134"/>
      <c r="PQI49" s="134"/>
      <c r="PQJ49" s="134"/>
      <c r="PQK49" s="134"/>
      <c r="PQL49" s="134"/>
      <c r="PQM49" s="134"/>
      <c r="PQN49" s="134"/>
      <c r="PQO49" s="134"/>
      <c r="PQP49" s="134"/>
      <c r="PQQ49" s="134"/>
      <c r="PQR49" s="134"/>
      <c r="PQS49" s="134"/>
      <c r="PQT49" s="134"/>
      <c r="PQU49" s="134"/>
      <c r="PQV49" s="134"/>
      <c r="PQW49" s="134"/>
      <c r="PQX49" s="134"/>
      <c r="PQY49" s="134"/>
      <c r="PQZ49" s="134"/>
      <c r="PRA49" s="134"/>
      <c r="PRB49" s="134"/>
      <c r="PRC49" s="134"/>
      <c r="PRD49" s="134"/>
      <c r="PRE49" s="134"/>
      <c r="PRF49" s="134"/>
      <c r="PRG49" s="134"/>
      <c r="PRH49" s="134"/>
      <c r="PRI49" s="134"/>
      <c r="PRJ49" s="134"/>
      <c r="PRK49" s="134"/>
      <c r="PRL49" s="134"/>
      <c r="PRM49" s="134"/>
      <c r="PRN49" s="134"/>
      <c r="PRO49" s="134"/>
      <c r="PRP49" s="134"/>
      <c r="PRQ49" s="134"/>
      <c r="PRR49" s="134"/>
      <c r="PRS49" s="134"/>
      <c r="PRT49" s="134"/>
      <c r="PRU49" s="134"/>
      <c r="PRV49" s="134"/>
      <c r="PRW49" s="134"/>
      <c r="PRX49" s="134"/>
      <c r="PRY49" s="134"/>
      <c r="PRZ49" s="134"/>
      <c r="PSA49" s="134"/>
      <c r="PSB49" s="134"/>
      <c r="PSC49" s="134"/>
      <c r="PSD49" s="134"/>
      <c r="PSE49" s="134"/>
      <c r="PSF49" s="134"/>
      <c r="PSG49" s="134"/>
      <c r="PSH49" s="134"/>
      <c r="PSI49" s="134"/>
      <c r="PSJ49" s="134"/>
      <c r="PSK49" s="134"/>
      <c r="PSL49" s="134"/>
      <c r="PSM49" s="134"/>
      <c r="PSN49" s="134"/>
      <c r="PSO49" s="134"/>
      <c r="PSP49" s="134"/>
      <c r="PSQ49" s="134"/>
      <c r="PSR49" s="134"/>
      <c r="PSS49" s="134"/>
      <c r="PST49" s="134"/>
      <c r="PSU49" s="134"/>
      <c r="PSV49" s="134"/>
      <c r="PSW49" s="134"/>
      <c r="PSX49" s="134"/>
      <c r="PSY49" s="134"/>
      <c r="PSZ49" s="134"/>
      <c r="PTA49" s="134"/>
      <c r="PTB49" s="134"/>
      <c r="PTC49" s="134"/>
      <c r="PTD49" s="134"/>
      <c r="PTE49" s="134"/>
      <c r="PTF49" s="134"/>
      <c r="PTG49" s="134"/>
      <c r="PTH49" s="134"/>
      <c r="PTI49" s="134"/>
      <c r="PTJ49" s="134"/>
      <c r="PTK49" s="134"/>
      <c r="PTL49" s="134"/>
      <c r="PTM49" s="134"/>
      <c r="PTN49" s="134"/>
      <c r="PTO49" s="134"/>
      <c r="PTP49" s="134"/>
      <c r="PTQ49" s="134"/>
      <c r="PTR49" s="134"/>
      <c r="PTS49" s="134"/>
      <c r="PTT49" s="134"/>
      <c r="PTU49" s="134"/>
      <c r="PTV49" s="134"/>
      <c r="PTW49" s="134"/>
      <c r="PTX49" s="134"/>
      <c r="PTY49" s="134"/>
      <c r="PTZ49" s="134"/>
      <c r="PUA49" s="134"/>
      <c r="PUB49" s="134"/>
      <c r="PUC49" s="134"/>
      <c r="PUD49" s="134"/>
      <c r="PUE49" s="134"/>
      <c r="PUF49" s="134"/>
      <c r="PUG49" s="134"/>
      <c r="PUH49" s="134"/>
      <c r="PUI49" s="134"/>
      <c r="PUJ49" s="134"/>
      <c r="PUK49" s="134"/>
      <c r="PUL49" s="134"/>
      <c r="PUM49" s="134"/>
      <c r="PUN49" s="134"/>
      <c r="PUO49" s="134"/>
      <c r="PUP49" s="134"/>
      <c r="PUQ49" s="134"/>
      <c r="PUR49" s="134"/>
      <c r="PUS49" s="134"/>
      <c r="PUT49" s="134"/>
      <c r="PUU49" s="134"/>
      <c r="PUV49" s="134"/>
      <c r="PUW49" s="134"/>
      <c r="PUX49" s="134"/>
      <c r="PUY49" s="134"/>
      <c r="PUZ49" s="134"/>
      <c r="PVA49" s="134"/>
      <c r="PVB49" s="134"/>
      <c r="PVC49" s="134"/>
      <c r="PVD49" s="134"/>
      <c r="PVE49" s="134"/>
      <c r="PVF49" s="134"/>
      <c r="PVG49" s="134"/>
      <c r="PVH49" s="134"/>
      <c r="PVI49" s="134"/>
      <c r="PVJ49" s="134"/>
      <c r="PVK49" s="134"/>
      <c r="PVL49" s="134"/>
      <c r="PVM49" s="134"/>
      <c r="PVN49" s="134"/>
      <c r="PVO49" s="134"/>
      <c r="PVP49" s="134"/>
      <c r="PVQ49" s="134"/>
      <c r="PVR49" s="134"/>
      <c r="PVS49" s="134"/>
      <c r="PVT49" s="134"/>
      <c r="PVU49" s="134"/>
      <c r="PVV49" s="134"/>
      <c r="PVW49" s="134"/>
      <c r="PVX49" s="134"/>
      <c r="PVY49" s="134"/>
      <c r="PVZ49" s="134"/>
      <c r="PWA49" s="134"/>
      <c r="PWB49" s="134"/>
      <c r="PWC49" s="134"/>
      <c r="PWD49" s="134"/>
      <c r="PWE49" s="134"/>
      <c r="PWF49" s="134"/>
      <c r="PWG49" s="134"/>
      <c r="PWH49" s="134"/>
      <c r="PWI49" s="134"/>
      <c r="PWJ49" s="134"/>
      <c r="PWK49" s="134"/>
      <c r="PWL49" s="134"/>
      <c r="PWM49" s="134"/>
      <c r="PWN49" s="134"/>
      <c r="PWO49" s="134"/>
      <c r="PWP49" s="134"/>
      <c r="PWQ49" s="134"/>
      <c r="PWR49" s="134"/>
      <c r="PWS49" s="134"/>
      <c r="PWT49" s="134"/>
      <c r="PWU49" s="134"/>
      <c r="PWV49" s="134"/>
      <c r="PWW49" s="134"/>
      <c r="PWX49" s="134"/>
      <c r="PWY49" s="134"/>
      <c r="PWZ49" s="134"/>
      <c r="PXA49" s="134"/>
      <c r="PXB49" s="134"/>
      <c r="PXC49" s="134"/>
      <c r="PXD49" s="134"/>
      <c r="PXE49" s="134"/>
      <c r="PXF49" s="134"/>
      <c r="PXG49" s="134"/>
      <c r="PXH49" s="134"/>
      <c r="PXI49" s="134"/>
      <c r="PXJ49" s="134"/>
      <c r="PXK49" s="134"/>
      <c r="PXL49" s="134"/>
      <c r="PXM49" s="134"/>
      <c r="PXN49" s="134"/>
      <c r="PXO49" s="134"/>
      <c r="PXP49" s="134"/>
      <c r="PXQ49" s="134"/>
      <c r="PXR49" s="134"/>
      <c r="PXS49" s="134"/>
      <c r="PXT49" s="134"/>
      <c r="PXU49" s="134"/>
      <c r="PXV49" s="134"/>
      <c r="PXW49" s="134"/>
      <c r="PXX49" s="134"/>
      <c r="PXY49" s="134"/>
      <c r="PXZ49" s="134"/>
      <c r="PYA49" s="134"/>
      <c r="PYB49" s="134"/>
      <c r="PYC49" s="134"/>
      <c r="PYD49" s="134"/>
      <c r="PYE49" s="134"/>
      <c r="PYF49" s="134"/>
      <c r="PYG49" s="134"/>
      <c r="PYH49" s="134"/>
      <c r="PYI49" s="134"/>
      <c r="PYJ49" s="134"/>
      <c r="PYK49" s="134"/>
      <c r="PYL49" s="134"/>
      <c r="PYM49" s="134"/>
      <c r="PYN49" s="134"/>
      <c r="PYO49" s="134"/>
      <c r="PYP49" s="134"/>
      <c r="PYQ49" s="134"/>
      <c r="PYR49" s="134"/>
      <c r="PYS49" s="134"/>
      <c r="PYT49" s="134"/>
      <c r="PYU49" s="134"/>
      <c r="PYV49" s="134"/>
      <c r="PYW49" s="134"/>
      <c r="PYX49" s="134"/>
      <c r="PYY49" s="134"/>
      <c r="PYZ49" s="134"/>
      <c r="PZA49" s="134"/>
      <c r="PZB49" s="134"/>
      <c r="PZC49" s="134"/>
      <c r="PZD49" s="134"/>
      <c r="PZE49" s="134"/>
      <c r="PZF49" s="134"/>
      <c r="PZG49" s="134"/>
      <c r="PZH49" s="134"/>
      <c r="PZI49" s="134"/>
      <c r="PZJ49" s="134"/>
      <c r="PZK49" s="134"/>
      <c r="PZL49" s="134"/>
      <c r="PZM49" s="134"/>
      <c r="PZN49" s="134"/>
      <c r="PZO49" s="134"/>
      <c r="PZP49" s="134"/>
      <c r="PZQ49" s="134"/>
      <c r="PZR49" s="134"/>
      <c r="PZS49" s="134"/>
      <c r="PZT49" s="134"/>
      <c r="PZU49" s="134"/>
      <c r="PZV49" s="134"/>
      <c r="PZW49" s="134"/>
      <c r="PZX49" s="134"/>
      <c r="PZY49" s="134"/>
      <c r="PZZ49" s="134"/>
      <c r="QAA49" s="134"/>
      <c r="QAB49" s="134"/>
      <c r="QAC49" s="134"/>
      <c r="QAD49" s="134"/>
      <c r="QAE49" s="134"/>
      <c r="QAF49" s="134"/>
      <c r="QAG49" s="134"/>
      <c r="QAH49" s="134"/>
      <c r="QAI49" s="134"/>
      <c r="QAJ49" s="134"/>
      <c r="QAK49" s="134"/>
      <c r="QAL49" s="134"/>
      <c r="QAM49" s="134"/>
      <c r="QAN49" s="134"/>
      <c r="QAO49" s="134"/>
      <c r="QAP49" s="134"/>
      <c r="QAQ49" s="134"/>
      <c r="QAR49" s="134"/>
      <c r="QAS49" s="134"/>
      <c r="QAT49" s="134"/>
      <c r="QAU49" s="134"/>
      <c r="QAV49" s="134"/>
      <c r="QAW49" s="134"/>
      <c r="QAX49" s="134"/>
      <c r="QAY49" s="134"/>
      <c r="QAZ49" s="134"/>
      <c r="QBA49" s="134"/>
      <c r="QBB49" s="134"/>
      <c r="QBC49" s="134"/>
      <c r="QBD49" s="134"/>
      <c r="QBE49" s="134"/>
      <c r="QBF49" s="134"/>
      <c r="QBG49" s="134"/>
      <c r="QBH49" s="134"/>
      <c r="QBI49" s="134"/>
      <c r="QBJ49" s="134"/>
      <c r="QBK49" s="134"/>
      <c r="QBL49" s="134"/>
      <c r="QBM49" s="134"/>
      <c r="QBN49" s="134"/>
      <c r="QBO49" s="134"/>
      <c r="QBP49" s="134"/>
      <c r="QBQ49" s="134"/>
      <c r="QBR49" s="134"/>
      <c r="QBS49" s="134"/>
      <c r="QBT49" s="134"/>
      <c r="QBU49" s="134"/>
      <c r="QBV49" s="134"/>
      <c r="QBW49" s="134"/>
      <c r="QBX49" s="134"/>
      <c r="QBY49" s="134"/>
      <c r="QBZ49" s="134"/>
      <c r="QCA49" s="134"/>
      <c r="QCB49" s="134"/>
      <c r="QCC49" s="134"/>
      <c r="QCD49" s="134"/>
      <c r="QCE49" s="134"/>
      <c r="QCF49" s="134"/>
      <c r="QCG49" s="134"/>
      <c r="QCH49" s="134"/>
      <c r="QCI49" s="134"/>
      <c r="QCJ49" s="134"/>
      <c r="QCK49" s="134"/>
      <c r="QCL49" s="134"/>
      <c r="QCM49" s="134"/>
      <c r="QCN49" s="134"/>
      <c r="QCO49" s="134"/>
      <c r="QCP49" s="134"/>
      <c r="QCQ49" s="134"/>
      <c r="QCR49" s="134"/>
      <c r="QCS49" s="134"/>
      <c r="QCT49" s="134"/>
      <c r="QCU49" s="134"/>
      <c r="QCV49" s="134"/>
      <c r="QCW49" s="134"/>
      <c r="QCX49" s="134"/>
      <c r="QCY49" s="134"/>
      <c r="QCZ49" s="134"/>
      <c r="QDA49" s="134"/>
      <c r="QDB49" s="134"/>
      <c r="QDC49" s="134"/>
      <c r="QDD49" s="134"/>
      <c r="QDE49" s="134"/>
      <c r="QDF49" s="134"/>
      <c r="QDG49" s="134"/>
      <c r="QDH49" s="134"/>
      <c r="QDI49" s="134"/>
      <c r="QDJ49" s="134"/>
      <c r="QDK49" s="134"/>
      <c r="QDL49" s="134"/>
      <c r="QDM49" s="134"/>
      <c r="QDN49" s="134"/>
      <c r="QDO49" s="134"/>
      <c r="QDP49" s="134"/>
      <c r="QDQ49" s="134"/>
      <c r="QDR49" s="134"/>
      <c r="QDS49" s="134"/>
      <c r="QDT49" s="134"/>
      <c r="QDU49" s="134"/>
      <c r="QDV49" s="134"/>
      <c r="QDW49" s="134"/>
      <c r="QDX49" s="134"/>
      <c r="QDY49" s="134"/>
      <c r="QDZ49" s="134"/>
      <c r="QEA49" s="134"/>
      <c r="QEB49" s="134"/>
      <c r="QEC49" s="134"/>
      <c r="QED49" s="134"/>
      <c r="QEE49" s="134"/>
      <c r="QEF49" s="134"/>
      <c r="QEG49" s="134"/>
      <c r="QEH49" s="134"/>
      <c r="QEI49" s="134"/>
      <c r="QEJ49" s="134"/>
      <c r="QEK49" s="134"/>
      <c r="QEL49" s="134"/>
      <c r="QEM49" s="134"/>
      <c r="QEN49" s="134"/>
      <c r="QEO49" s="134"/>
      <c r="QEP49" s="134"/>
      <c r="QEQ49" s="134"/>
      <c r="QER49" s="134"/>
      <c r="QES49" s="134"/>
      <c r="QET49" s="134"/>
      <c r="QEU49" s="134"/>
      <c r="QEV49" s="134"/>
      <c r="QEW49" s="134"/>
      <c r="QEX49" s="134"/>
      <c r="QEY49" s="134"/>
      <c r="QEZ49" s="134"/>
      <c r="QFA49" s="134"/>
      <c r="QFB49" s="134"/>
      <c r="QFC49" s="134"/>
      <c r="QFD49" s="134"/>
      <c r="QFE49" s="134"/>
      <c r="QFF49" s="134"/>
      <c r="QFG49" s="134"/>
      <c r="QFH49" s="134"/>
      <c r="QFI49" s="134"/>
      <c r="QFJ49" s="134"/>
      <c r="QFK49" s="134"/>
      <c r="QFL49" s="134"/>
      <c r="QFM49" s="134"/>
      <c r="QFN49" s="134"/>
      <c r="QFO49" s="134"/>
      <c r="QFP49" s="134"/>
      <c r="QFQ49" s="134"/>
      <c r="QFR49" s="134"/>
      <c r="QFS49" s="134"/>
      <c r="QFT49" s="134"/>
      <c r="QFU49" s="134"/>
      <c r="QFV49" s="134"/>
      <c r="QFW49" s="134"/>
      <c r="QFX49" s="134"/>
      <c r="QFY49" s="134"/>
      <c r="QFZ49" s="134"/>
      <c r="QGA49" s="134"/>
      <c r="QGB49" s="134"/>
      <c r="QGC49" s="134"/>
      <c r="QGD49" s="134"/>
      <c r="QGE49" s="134"/>
      <c r="QGF49" s="134"/>
      <c r="QGG49" s="134"/>
      <c r="QGH49" s="134"/>
      <c r="QGI49" s="134"/>
      <c r="QGJ49" s="134"/>
      <c r="QGK49" s="134"/>
      <c r="QGL49" s="134"/>
      <c r="QGM49" s="134"/>
      <c r="QGN49" s="134"/>
      <c r="QGO49" s="134"/>
      <c r="QGP49" s="134"/>
      <c r="QGQ49" s="134"/>
      <c r="QGR49" s="134"/>
      <c r="QGS49" s="134"/>
      <c r="QGT49" s="134"/>
      <c r="QGU49" s="134"/>
      <c r="QGV49" s="134"/>
      <c r="QGW49" s="134"/>
      <c r="QGX49" s="134"/>
      <c r="QGY49" s="134"/>
      <c r="QGZ49" s="134"/>
      <c r="QHA49" s="134"/>
      <c r="QHB49" s="134"/>
      <c r="QHC49" s="134"/>
      <c r="QHD49" s="134"/>
      <c r="QHE49" s="134"/>
      <c r="QHF49" s="134"/>
      <c r="QHG49" s="134"/>
      <c r="QHH49" s="134"/>
      <c r="QHI49" s="134"/>
      <c r="QHJ49" s="134"/>
      <c r="QHK49" s="134"/>
      <c r="QHL49" s="134"/>
      <c r="QHM49" s="134"/>
      <c r="QHN49" s="134"/>
      <c r="QHO49" s="134"/>
      <c r="QHP49" s="134"/>
      <c r="QHQ49" s="134"/>
      <c r="QHR49" s="134"/>
      <c r="QHS49" s="134"/>
      <c r="QHT49" s="134"/>
      <c r="QHU49" s="134"/>
      <c r="QHV49" s="134"/>
      <c r="QHW49" s="134"/>
      <c r="QHX49" s="134"/>
      <c r="QHY49" s="134"/>
      <c r="QHZ49" s="134"/>
      <c r="QIA49" s="134"/>
      <c r="QIB49" s="134"/>
      <c r="QIC49" s="134"/>
      <c r="QID49" s="134"/>
      <c r="QIE49" s="134"/>
      <c r="QIF49" s="134"/>
      <c r="QIG49" s="134"/>
      <c r="QIH49" s="134"/>
      <c r="QII49" s="134"/>
      <c r="QIJ49" s="134"/>
      <c r="QIK49" s="134"/>
      <c r="QIL49" s="134"/>
      <c r="QIM49" s="134"/>
      <c r="QIN49" s="134"/>
      <c r="QIO49" s="134"/>
      <c r="QIP49" s="134"/>
      <c r="QIQ49" s="134"/>
      <c r="QIR49" s="134"/>
      <c r="QIS49" s="134"/>
      <c r="QIT49" s="134"/>
      <c r="QIU49" s="134"/>
      <c r="QIV49" s="134"/>
      <c r="QIW49" s="134"/>
      <c r="QIX49" s="134"/>
      <c r="QIY49" s="134"/>
      <c r="QIZ49" s="134"/>
      <c r="QJA49" s="134"/>
      <c r="QJB49" s="134"/>
      <c r="QJC49" s="134"/>
      <c r="QJD49" s="134"/>
      <c r="QJE49" s="134"/>
      <c r="QJF49" s="134"/>
      <c r="QJG49" s="134"/>
      <c r="QJH49" s="134"/>
      <c r="QJI49" s="134"/>
      <c r="QJJ49" s="134"/>
      <c r="QJK49" s="134"/>
      <c r="QJL49" s="134"/>
      <c r="QJM49" s="134"/>
      <c r="QJN49" s="134"/>
      <c r="QJO49" s="134"/>
      <c r="QJP49" s="134"/>
      <c r="QJQ49" s="134"/>
      <c r="QJR49" s="134"/>
      <c r="QJS49" s="134"/>
      <c r="QJT49" s="134"/>
      <c r="QJU49" s="134"/>
      <c r="QJV49" s="134"/>
      <c r="QJW49" s="134"/>
      <c r="QJX49" s="134"/>
      <c r="QJY49" s="134"/>
      <c r="QJZ49" s="134"/>
      <c r="QKA49" s="134"/>
      <c r="QKB49" s="134"/>
      <c r="QKC49" s="134"/>
      <c r="QKD49" s="134"/>
      <c r="QKE49" s="134"/>
      <c r="QKF49" s="134"/>
      <c r="QKG49" s="134"/>
      <c r="QKH49" s="134"/>
      <c r="QKI49" s="134"/>
      <c r="QKJ49" s="134"/>
      <c r="QKK49" s="134"/>
      <c r="QKL49" s="134"/>
      <c r="QKM49" s="134"/>
      <c r="QKN49" s="134"/>
      <c r="QKO49" s="134"/>
      <c r="QKP49" s="134"/>
      <c r="QKQ49" s="134"/>
      <c r="QKR49" s="134"/>
      <c r="QKS49" s="134"/>
      <c r="QKT49" s="134"/>
      <c r="QKU49" s="134"/>
      <c r="QKV49" s="134"/>
      <c r="QKW49" s="134"/>
      <c r="QKX49" s="134"/>
      <c r="QKY49" s="134"/>
      <c r="QKZ49" s="134"/>
      <c r="QLA49" s="134"/>
      <c r="QLB49" s="134"/>
      <c r="QLC49" s="134"/>
      <c r="QLD49" s="134"/>
      <c r="QLE49" s="134"/>
      <c r="QLF49" s="134"/>
      <c r="QLG49" s="134"/>
      <c r="QLH49" s="134"/>
      <c r="QLI49" s="134"/>
      <c r="QLJ49" s="134"/>
      <c r="QLK49" s="134"/>
      <c r="QLL49" s="134"/>
      <c r="QLM49" s="134"/>
      <c r="QLN49" s="134"/>
      <c r="QLO49" s="134"/>
      <c r="QLP49" s="134"/>
      <c r="QLQ49" s="134"/>
      <c r="QLR49" s="134"/>
      <c r="QLS49" s="134"/>
      <c r="QLT49" s="134"/>
      <c r="QLU49" s="134"/>
      <c r="QLV49" s="134"/>
      <c r="QLW49" s="134"/>
      <c r="QLX49" s="134"/>
      <c r="QLY49" s="134"/>
      <c r="QLZ49" s="134"/>
      <c r="QMA49" s="134"/>
      <c r="QMB49" s="134"/>
      <c r="QMC49" s="134"/>
      <c r="QMD49" s="134"/>
      <c r="QME49" s="134"/>
      <c r="QMF49" s="134"/>
      <c r="QMG49" s="134"/>
      <c r="QMH49" s="134"/>
      <c r="QMI49" s="134"/>
      <c r="QMJ49" s="134"/>
      <c r="QMK49" s="134"/>
      <c r="QML49" s="134"/>
      <c r="QMM49" s="134"/>
      <c r="QMN49" s="134"/>
      <c r="QMO49" s="134"/>
      <c r="QMP49" s="134"/>
      <c r="QMQ49" s="134"/>
      <c r="QMR49" s="134"/>
      <c r="QMS49" s="134"/>
      <c r="QMT49" s="134"/>
      <c r="QMU49" s="134"/>
      <c r="QMV49" s="134"/>
      <c r="QMW49" s="134"/>
      <c r="QMX49" s="134"/>
      <c r="QMY49" s="134"/>
      <c r="QMZ49" s="134"/>
      <c r="QNA49" s="134"/>
      <c r="QNB49" s="134"/>
      <c r="QNC49" s="134"/>
      <c r="QND49" s="134"/>
      <c r="QNE49" s="134"/>
      <c r="QNF49" s="134"/>
      <c r="QNG49" s="134"/>
      <c r="QNH49" s="134"/>
      <c r="QNI49" s="134"/>
      <c r="QNJ49" s="134"/>
      <c r="QNK49" s="134"/>
      <c r="QNL49" s="134"/>
      <c r="QNM49" s="134"/>
      <c r="QNN49" s="134"/>
      <c r="QNO49" s="134"/>
      <c r="QNP49" s="134"/>
      <c r="QNQ49" s="134"/>
      <c r="QNR49" s="134"/>
      <c r="QNS49" s="134"/>
      <c r="QNT49" s="134"/>
      <c r="QNU49" s="134"/>
      <c r="QNV49" s="134"/>
      <c r="QNW49" s="134"/>
      <c r="QNX49" s="134"/>
      <c r="QNY49" s="134"/>
      <c r="QNZ49" s="134"/>
      <c r="QOA49" s="134"/>
      <c r="QOB49" s="134"/>
      <c r="QOC49" s="134"/>
      <c r="QOD49" s="134"/>
      <c r="QOE49" s="134"/>
      <c r="QOF49" s="134"/>
      <c r="QOG49" s="134"/>
      <c r="QOH49" s="134"/>
      <c r="QOI49" s="134"/>
      <c r="QOJ49" s="134"/>
      <c r="QOK49" s="134"/>
      <c r="QOL49" s="134"/>
      <c r="QOM49" s="134"/>
      <c r="QON49" s="134"/>
      <c r="QOO49" s="134"/>
      <c r="QOP49" s="134"/>
      <c r="QOQ49" s="134"/>
      <c r="QOR49" s="134"/>
      <c r="QOS49" s="134"/>
      <c r="QOT49" s="134"/>
      <c r="QOU49" s="134"/>
      <c r="QOV49" s="134"/>
      <c r="QOW49" s="134"/>
      <c r="QOX49" s="134"/>
      <c r="QOY49" s="134"/>
      <c r="QOZ49" s="134"/>
      <c r="QPA49" s="134"/>
      <c r="QPB49" s="134"/>
      <c r="QPC49" s="134"/>
      <c r="QPD49" s="134"/>
      <c r="QPE49" s="134"/>
      <c r="QPF49" s="134"/>
      <c r="QPG49" s="134"/>
      <c r="QPH49" s="134"/>
      <c r="QPI49" s="134"/>
      <c r="QPJ49" s="134"/>
      <c r="QPK49" s="134"/>
      <c r="QPL49" s="134"/>
      <c r="QPM49" s="134"/>
      <c r="QPN49" s="134"/>
      <c r="QPO49" s="134"/>
      <c r="QPP49" s="134"/>
      <c r="QPQ49" s="134"/>
      <c r="QPR49" s="134"/>
      <c r="QPS49" s="134"/>
      <c r="QPT49" s="134"/>
      <c r="QPU49" s="134"/>
      <c r="QPV49" s="134"/>
      <c r="QPW49" s="134"/>
      <c r="QPX49" s="134"/>
      <c r="QPY49" s="134"/>
      <c r="QPZ49" s="134"/>
      <c r="QQA49" s="134"/>
      <c r="QQB49" s="134"/>
      <c r="QQC49" s="134"/>
      <c r="QQD49" s="134"/>
      <c r="QQE49" s="134"/>
      <c r="QQF49" s="134"/>
      <c r="QQG49" s="134"/>
      <c r="QQH49" s="134"/>
      <c r="QQI49" s="134"/>
      <c r="QQJ49" s="134"/>
      <c r="QQK49" s="134"/>
      <c r="QQL49" s="134"/>
      <c r="QQM49" s="134"/>
      <c r="QQN49" s="134"/>
      <c r="QQO49" s="134"/>
      <c r="QQP49" s="134"/>
      <c r="QQQ49" s="134"/>
      <c r="QQR49" s="134"/>
      <c r="QQS49" s="134"/>
      <c r="QQT49" s="134"/>
      <c r="QQU49" s="134"/>
      <c r="QQV49" s="134"/>
      <c r="QQW49" s="134"/>
      <c r="QQX49" s="134"/>
      <c r="QQY49" s="134"/>
      <c r="QQZ49" s="134"/>
      <c r="QRA49" s="134"/>
      <c r="QRB49" s="134"/>
      <c r="QRC49" s="134"/>
      <c r="QRD49" s="134"/>
      <c r="QRE49" s="134"/>
      <c r="QRF49" s="134"/>
      <c r="QRG49" s="134"/>
      <c r="QRH49" s="134"/>
      <c r="QRI49" s="134"/>
      <c r="QRJ49" s="134"/>
      <c r="QRK49" s="134"/>
      <c r="QRL49" s="134"/>
      <c r="QRM49" s="134"/>
      <c r="QRN49" s="134"/>
      <c r="QRO49" s="134"/>
      <c r="QRP49" s="134"/>
      <c r="QRQ49" s="134"/>
      <c r="QRR49" s="134"/>
      <c r="QRS49" s="134"/>
      <c r="QRT49" s="134"/>
      <c r="QRU49" s="134"/>
      <c r="QRV49" s="134"/>
      <c r="QRW49" s="134"/>
      <c r="QRX49" s="134"/>
      <c r="QRY49" s="134"/>
      <c r="QRZ49" s="134"/>
      <c r="QSA49" s="134"/>
      <c r="QSB49" s="134"/>
      <c r="QSC49" s="134"/>
      <c r="QSD49" s="134"/>
      <c r="QSE49" s="134"/>
      <c r="QSF49" s="134"/>
      <c r="QSG49" s="134"/>
      <c r="QSH49" s="134"/>
      <c r="QSI49" s="134"/>
      <c r="QSJ49" s="134"/>
      <c r="QSK49" s="134"/>
      <c r="QSL49" s="134"/>
      <c r="QSM49" s="134"/>
      <c r="QSN49" s="134"/>
      <c r="QSO49" s="134"/>
      <c r="QSP49" s="134"/>
      <c r="QSQ49" s="134"/>
      <c r="QSR49" s="134"/>
      <c r="QSS49" s="134"/>
      <c r="QST49" s="134"/>
      <c r="QSU49" s="134"/>
      <c r="QSV49" s="134"/>
      <c r="QSW49" s="134"/>
      <c r="QSX49" s="134"/>
      <c r="QSY49" s="134"/>
      <c r="QSZ49" s="134"/>
      <c r="QTA49" s="134"/>
      <c r="QTB49" s="134"/>
      <c r="QTC49" s="134"/>
      <c r="QTD49" s="134"/>
      <c r="QTE49" s="134"/>
      <c r="QTF49" s="134"/>
      <c r="QTG49" s="134"/>
      <c r="QTH49" s="134"/>
      <c r="QTI49" s="134"/>
      <c r="QTJ49" s="134"/>
      <c r="QTK49" s="134"/>
      <c r="QTL49" s="134"/>
      <c r="QTM49" s="134"/>
      <c r="QTN49" s="134"/>
      <c r="QTO49" s="134"/>
      <c r="QTP49" s="134"/>
      <c r="QTQ49" s="134"/>
      <c r="QTR49" s="134"/>
      <c r="QTS49" s="134"/>
      <c r="QTT49" s="134"/>
      <c r="QTU49" s="134"/>
      <c r="QTV49" s="134"/>
      <c r="QTW49" s="134"/>
      <c r="QTX49" s="134"/>
      <c r="QTY49" s="134"/>
      <c r="QTZ49" s="134"/>
      <c r="QUA49" s="134"/>
      <c r="QUB49" s="134"/>
      <c r="QUC49" s="134"/>
      <c r="QUD49" s="134"/>
      <c r="QUE49" s="134"/>
      <c r="QUF49" s="134"/>
      <c r="QUG49" s="134"/>
      <c r="QUH49" s="134"/>
      <c r="QUI49" s="134"/>
      <c r="QUJ49" s="134"/>
      <c r="QUK49" s="134"/>
      <c r="QUL49" s="134"/>
      <c r="QUM49" s="134"/>
      <c r="QUN49" s="134"/>
      <c r="QUO49" s="134"/>
      <c r="QUP49" s="134"/>
      <c r="QUQ49" s="134"/>
      <c r="QUR49" s="134"/>
      <c r="QUS49" s="134"/>
      <c r="QUT49" s="134"/>
      <c r="QUU49" s="134"/>
      <c r="QUV49" s="134"/>
      <c r="QUW49" s="134"/>
      <c r="QUX49" s="134"/>
      <c r="QUY49" s="134"/>
      <c r="QUZ49" s="134"/>
      <c r="QVA49" s="134"/>
      <c r="QVB49" s="134"/>
      <c r="QVC49" s="134"/>
      <c r="QVD49" s="134"/>
      <c r="QVE49" s="134"/>
      <c r="QVF49" s="134"/>
      <c r="QVG49" s="134"/>
      <c r="QVH49" s="134"/>
      <c r="QVI49" s="134"/>
      <c r="QVJ49" s="134"/>
      <c r="QVK49" s="134"/>
      <c r="QVL49" s="134"/>
      <c r="QVM49" s="134"/>
      <c r="QVN49" s="134"/>
      <c r="QVO49" s="134"/>
      <c r="QVP49" s="134"/>
      <c r="QVQ49" s="134"/>
      <c r="QVR49" s="134"/>
      <c r="QVS49" s="134"/>
      <c r="QVT49" s="134"/>
      <c r="QVU49" s="134"/>
      <c r="QVV49" s="134"/>
      <c r="QVW49" s="134"/>
      <c r="QVX49" s="134"/>
      <c r="QVY49" s="134"/>
      <c r="QVZ49" s="134"/>
      <c r="QWA49" s="134"/>
      <c r="QWB49" s="134"/>
      <c r="QWC49" s="134"/>
      <c r="QWD49" s="134"/>
      <c r="QWE49" s="134"/>
      <c r="QWF49" s="134"/>
      <c r="QWG49" s="134"/>
      <c r="QWH49" s="134"/>
      <c r="QWI49" s="134"/>
      <c r="QWJ49" s="134"/>
      <c r="QWK49" s="134"/>
      <c r="QWL49" s="134"/>
      <c r="QWM49" s="134"/>
      <c r="QWN49" s="134"/>
      <c r="QWO49" s="134"/>
      <c r="QWP49" s="134"/>
      <c r="QWQ49" s="134"/>
      <c r="QWR49" s="134"/>
      <c r="QWS49" s="134"/>
      <c r="QWT49" s="134"/>
      <c r="QWU49" s="134"/>
      <c r="QWV49" s="134"/>
      <c r="QWW49" s="134"/>
      <c r="QWX49" s="134"/>
      <c r="QWY49" s="134"/>
      <c r="QWZ49" s="134"/>
      <c r="QXA49" s="134"/>
      <c r="QXB49" s="134"/>
      <c r="QXC49" s="134"/>
      <c r="QXD49" s="134"/>
      <c r="QXE49" s="134"/>
      <c r="QXF49" s="134"/>
      <c r="QXG49" s="134"/>
      <c r="QXH49" s="134"/>
      <c r="QXI49" s="134"/>
      <c r="QXJ49" s="134"/>
      <c r="QXK49" s="134"/>
      <c r="QXL49" s="134"/>
      <c r="QXM49" s="134"/>
      <c r="QXN49" s="134"/>
      <c r="QXO49" s="134"/>
      <c r="QXP49" s="134"/>
      <c r="QXQ49" s="134"/>
      <c r="QXR49" s="134"/>
      <c r="QXS49" s="134"/>
      <c r="QXT49" s="134"/>
      <c r="QXU49" s="134"/>
      <c r="QXV49" s="134"/>
      <c r="QXW49" s="134"/>
      <c r="QXX49" s="134"/>
      <c r="QXY49" s="134"/>
      <c r="QXZ49" s="134"/>
      <c r="QYA49" s="134"/>
      <c r="QYB49" s="134"/>
      <c r="QYC49" s="134"/>
      <c r="QYD49" s="134"/>
      <c r="QYE49" s="134"/>
      <c r="QYF49" s="134"/>
      <c r="QYG49" s="134"/>
      <c r="QYH49" s="134"/>
      <c r="QYI49" s="134"/>
      <c r="QYJ49" s="134"/>
      <c r="QYK49" s="134"/>
      <c r="QYL49" s="134"/>
      <c r="QYM49" s="134"/>
      <c r="QYN49" s="134"/>
      <c r="QYO49" s="134"/>
      <c r="QYP49" s="134"/>
      <c r="QYQ49" s="134"/>
      <c r="QYR49" s="134"/>
      <c r="QYS49" s="134"/>
      <c r="QYT49" s="134"/>
      <c r="QYU49" s="134"/>
      <c r="QYV49" s="134"/>
      <c r="QYW49" s="134"/>
      <c r="QYX49" s="134"/>
      <c r="QYY49" s="134"/>
      <c r="QYZ49" s="134"/>
      <c r="QZA49" s="134"/>
      <c r="QZB49" s="134"/>
      <c r="QZC49" s="134"/>
      <c r="QZD49" s="134"/>
      <c r="QZE49" s="134"/>
      <c r="QZF49" s="134"/>
      <c r="QZG49" s="134"/>
      <c r="QZH49" s="134"/>
      <c r="QZI49" s="134"/>
      <c r="QZJ49" s="134"/>
      <c r="QZK49" s="134"/>
      <c r="QZL49" s="134"/>
      <c r="QZM49" s="134"/>
      <c r="QZN49" s="134"/>
      <c r="QZO49" s="134"/>
      <c r="QZP49" s="134"/>
      <c r="QZQ49" s="134"/>
      <c r="QZR49" s="134"/>
      <c r="QZS49" s="134"/>
      <c r="QZT49" s="134"/>
      <c r="QZU49" s="134"/>
      <c r="QZV49" s="134"/>
      <c r="QZW49" s="134"/>
      <c r="QZX49" s="134"/>
      <c r="QZY49" s="134"/>
      <c r="QZZ49" s="134"/>
      <c r="RAA49" s="134"/>
      <c r="RAB49" s="134"/>
      <c r="RAC49" s="134"/>
      <c r="RAD49" s="134"/>
      <c r="RAE49" s="134"/>
      <c r="RAF49" s="134"/>
      <c r="RAG49" s="134"/>
      <c r="RAH49" s="134"/>
      <c r="RAI49" s="134"/>
      <c r="RAJ49" s="134"/>
      <c r="RAK49" s="134"/>
      <c r="RAL49" s="134"/>
      <c r="RAM49" s="134"/>
      <c r="RAN49" s="134"/>
      <c r="RAO49" s="134"/>
      <c r="RAP49" s="134"/>
      <c r="RAQ49" s="134"/>
      <c r="RAR49" s="134"/>
      <c r="RAS49" s="134"/>
      <c r="RAT49" s="134"/>
      <c r="RAU49" s="134"/>
      <c r="RAV49" s="134"/>
      <c r="RAW49" s="134"/>
      <c r="RAX49" s="134"/>
      <c r="RAY49" s="134"/>
      <c r="RAZ49" s="134"/>
      <c r="RBA49" s="134"/>
      <c r="RBB49" s="134"/>
      <c r="RBC49" s="134"/>
      <c r="RBD49" s="134"/>
      <c r="RBE49" s="134"/>
      <c r="RBF49" s="134"/>
      <c r="RBG49" s="134"/>
      <c r="RBH49" s="134"/>
      <c r="RBI49" s="134"/>
      <c r="RBJ49" s="134"/>
      <c r="RBK49" s="134"/>
      <c r="RBL49" s="134"/>
      <c r="RBM49" s="134"/>
      <c r="RBN49" s="134"/>
      <c r="RBO49" s="134"/>
      <c r="RBP49" s="134"/>
      <c r="RBQ49" s="134"/>
      <c r="RBR49" s="134"/>
      <c r="RBS49" s="134"/>
      <c r="RBT49" s="134"/>
      <c r="RBU49" s="134"/>
      <c r="RBV49" s="134"/>
      <c r="RBW49" s="134"/>
      <c r="RBX49" s="134"/>
      <c r="RBY49" s="134"/>
      <c r="RBZ49" s="134"/>
      <c r="RCA49" s="134"/>
      <c r="RCB49" s="134"/>
      <c r="RCC49" s="134"/>
      <c r="RCD49" s="134"/>
      <c r="RCE49" s="134"/>
      <c r="RCF49" s="134"/>
      <c r="RCG49" s="134"/>
      <c r="RCH49" s="134"/>
      <c r="RCI49" s="134"/>
      <c r="RCJ49" s="134"/>
      <c r="RCK49" s="134"/>
      <c r="RCL49" s="134"/>
      <c r="RCM49" s="134"/>
      <c r="RCN49" s="134"/>
      <c r="RCO49" s="134"/>
      <c r="RCP49" s="134"/>
      <c r="RCQ49" s="134"/>
      <c r="RCR49" s="134"/>
      <c r="RCS49" s="134"/>
      <c r="RCT49" s="134"/>
      <c r="RCU49" s="134"/>
      <c r="RCV49" s="134"/>
      <c r="RCW49" s="134"/>
      <c r="RCX49" s="134"/>
      <c r="RCY49" s="134"/>
      <c r="RCZ49" s="134"/>
      <c r="RDA49" s="134"/>
      <c r="RDB49" s="134"/>
      <c r="RDC49" s="134"/>
      <c r="RDD49" s="134"/>
      <c r="RDE49" s="134"/>
      <c r="RDF49" s="134"/>
      <c r="RDG49" s="134"/>
      <c r="RDH49" s="134"/>
      <c r="RDI49" s="134"/>
      <c r="RDJ49" s="134"/>
      <c r="RDK49" s="134"/>
      <c r="RDL49" s="134"/>
      <c r="RDM49" s="134"/>
      <c r="RDN49" s="134"/>
      <c r="RDO49" s="134"/>
      <c r="RDP49" s="134"/>
      <c r="RDQ49" s="134"/>
      <c r="RDR49" s="134"/>
      <c r="RDS49" s="134"/>
      <c r="RDT49" s="134"/>
      <c r="RDU49" s="134"/>
      <c r="RDV49" s="134"/>
      <c r="RDW49" s="134"/>
      <c r="RDX49" s="134"/>
      <c r="RDY49" s="134"/>
      <c r="RDZ49" s="134"/>
      <c r="REA49" s="134"/>
      <c r="REB49" s="134"/>
      <c r="REC49" s="134"/>
      <c r="RED49" s="134"/>
      <c r="REE49" s="134"/>
      <c r="REF49" s="134"/>
      <c r="REG49" s="134"/>
      <c r="REH49" s="134"/>
      <c r="REI49" s="134"/>
      <c r="REJ49" s="134"/>
      <c r="REK49" s="134"/>
      <c r="REL49" s="134"/>
      <c r="REM49" s="134"/>
      <c r="REN49" s="134"/>
      <c r="REO49" s="134"/>
      <c r="REP49" s="134"/>
      <c r="REQ49" s="134"/>
      <c r="RER49" s="134"/>
      <c r="RES49" s="134"/>
      <c r="RET49" s="134"/>
      <c r="REU49" s="134"/>
      <c r="REV49" s="134"/>
      <c r="REW49" s="134"/>
      <c r="REX49" s="134"/>
      <c r="REY49" s="134"/>
      <c r="REZ49" s="134"/>
      <c r="RFA49" s="134"/>
      <c r="RFB49" s="134"/>
      <c r="RFC49" s="134"/>
      <c r="RFD49" s="134"/>
      <c r="RFE49" s="134"/>
      <c r="RFF49" s="134"/>
      <c r="RFG49" s="134"/>
      <c r="RFH49" s="134"/>
      <c r="RFI49" s="134"/>
      <c r="RFJ49" s="134"/>
      <c r="RFK49" s="134"/>
      <c r="RFL49" s="134"/>
      <c r="RFM49" s="134"/>
      <c r="RFN49" s="134"/>
      <c r="RFO49" s="134"/>
      <c r="RFP49" s="134"/>
      <c r="RFQ49" s="134"/>
      <c r="RFR49" s="134"/>
      <c r="RFS49" s="134"/>
      <c r="RFT49" s="134"/>
      <c r="RFU49" s="134"/>
      <c r="RFV49" s="134"/>
      <c r="RFW49" s="134"/>
      <c r="RFX49" s="134"/>
      <c r="RFY49" s="134"/>
      <c r="RFZ49" s="134"/>
      <c r="RGA49" s="134"/>
      <c r="RGB49" s="134"/>
      <c r="RGC49" s="134"/>
      <c r="RGD49" s="134"/>
      <c r="RGE49" s="134"/>
      <c r="RGF49" s="134"/>
      <c r="RGG49" s="134"/>
      <c r="RGH49" s="134"/>
      <c r="RGI49" s="134"/>
      <c r="RGJ49" s="134"/>
      <c r="RGK49" s="134"/>
      <c r="RGL49" s="134"/>
      <c r="RGM49" s="134"/>
      <c r="RGN49" s="134"/>
      <c r="RGO49" s="134"/>
      <c r="RGP49" s="134"/>
      <c r="RGQ49" s="134"/>
      <c r="RGR49" s="134"/>
      <c r="RGS49" s="134"/>
      <c r="RGT49" s="134"/>
      <c r="RGU49" s="134"/>
      <c r="RGV49" s="134"/>
      <c r="RGW49" s="134"/>
      <c r="RGX49" s="134"/>
      <c r="RGY49" s="134"/>
      <c r="RGZ49" s="134"/>
      <c r="RHA49" s="134"/>
      <c r="RHB49" s="134"/>
      <c r="RHC49" s="134"/>
      <c r="RHD49" s="134"/>
      <c r="RHE49" s="134"/>
      <c r="RHF49" s="134"/>
      <c r="RHG49" s="134"/>
      <c r="RHH49" s="134"/>
      <c r="RHI49" s="134"/>
      <c r="RHJ49" s="134"/>
      <c r="RHK49" s="134"/>
      <c r="RHL49" s="134"/>
      <c r="RHM49" s="134"/>
      <c r="RHN49" s="134"/>
      <c r="RHO49" s="134"/>
      <c r="RHP49" s="134"/>
      <c r="RHQ49" s="134"/>
      <c r="RHR49" s="134"/>
      <c r="RHS49" s="134"/>
      <c r="RHT49" s="134"/>
      <c r="RHU49" s="134"/>
      <c r="RHV49" s="134"/>
      <c r="RHW49" s="134"/>
      <c r="RHX49" s="134"/>
      <c r="RHY49" s="134"/>
      <c r="RHZ49" s="134"/>
      <c r="RIA49" s="134"/>
      <c r="RIB49" s="134"/>
      <c r="RIC49" s="134"/>
      <c r="RID49" s="134"/>
      <c r="RIE49" s="134"/>
      <c r="RIF49" s="134"/>
      <c r="RIG49" s="134"/>
      <c r="RIH49" s="134"/>
      <c r="RII49" s="134"/>
      <c r="RIJ49" s="134"/>
      <c r="RIK49" s="134"/>
      <c r="RIL49" s="134"/>
      <c r="RIM49" s="134"/>
      <c r="RIN49" s="134"/>
      <c r="RIO49" s="134"/>
      <c r="RIP49" s="134"/>
      <c r="RIQ49" s="134"/>
      <c r="RIR49" s="134"/>
      <c r="RIS49" s="134"/>
      <c r="RIT49" s="134"/>
      <c r="RIU49" s="134"/>
      <c r="RIV49" s="134"/>
      <c r="RIW49" s="134"/>
      <c r="RIX49" s="134"/>
      <c r="RIY49" s="134"/>
      <c r="RIZ49" s="134"/>
      <c r="RJA49" s="134"/>
      <c r="RJB49" s="134"/>
      <c r="RJC49" s="134"/>
      <c r="RJD49" s="134"/>
      <c r="RJE49" s="134"/>
      <c r="RJF49" s="134"/>
      <c r="RJG49" s="134"/>
      <c r="RJH49" s="134"/>
      <c r="RJI49" s="134"/>
      <c r="RJJ49" s="134"/>
      <c r="RJK49" s="134"/>
      <c r="RJL49" s="134"/>
      <c r="RJM49" s="134"/>
      <c r="RJN49" s="134"/>
      <c r="RJO49" s="134"/>
      <c r="RJP49" s="134"/>
      <c r="RJQ49" s="134"/>
      <c r="RJR49" s="134"/>
      <c r="RJS49" s="134"/>
      <c r="RJT49" s="134"/>
      <c r="RJU49" s="134"/>
      <c r="RJV49" s="134"/>
      <c r="RJW49" s="134"/>
      <c r="RJX49" s="134"/>
      <c r="RJY49" s="134"/>
      <c r="RJZ49" s="134"/>
      <c r="RKA49" s="134"/>
      <c r="RKB49" s="134"/>
      <c r="RKC49" s="134"/>
      <c r="RKD49" s="134"/>
      <c r="RKE49" s="134"/>
      <c r="RKF49" s="134"/>
      <c r="RKG49" s="134"/>
      <c r="RKH49" s="134"/>
      <c r="RKI49" s="134"/>
      <c r="RKJ49" s="134"/>
      <c r="RKK49" s="134"/>
      <c r="RKL49" s="134"/>
      <c r="RKM49" s="134"/>
      <c r="RKN49" s="134"/>
      <c r="RKO49" s="134"/>
      <c r="RKP49" s="134"/>
      <c r="RKQ49" s="134"/>
      <c r="RKR49" s="134"/>
      <c r="RKS49" s="134"/>
      <c r="RKT49" s="134"/>
      <c r="RKU49" s="134"/>
      <c r="RKV49" s="134"/>
      <c r="RKW49" s="134"/>
      <c r="RKX49" s="134"/>
      <c r="RKY49" s="134"/>
      <c r="RKZ49" s="134"/>
      <c r="RLA49" s="134"/>
      <c r="RLB49" s="134"/>
      <c r="RLC49" s="134"/>
      <c r="RLD49" s="134"/>
      <c r="RLE49" s="134"/>
      <c r="RLF49" s="134"/>
      <c r="RLG49" s="134"/>
      <c r="RLH49" s="134"/>
      <c r="RLI49" s="134"/>
      <c r="RLJ49" s="134"/>
      <c r="RLK49" s="134"/>
      <c r="RLL49" s="134"/>
      <c r="RLM49" s="134"/>
      <c r="RLN49" s="134"/>
      <c r="RLO49" s="134"/>
      <c r="RLP49" s="134"/>
      <c r="RLQ49" s="134"/>
      <c r="RLR49" s="134"/>
      <c r="RLS49" s="134"/>
      <c r="RLT49" s="134"/>
      <c r="RLU49" s="134"/>
      <c r="RLV49" s="134"/>
      <c r="RLW49" s="134"/>
      <c r="RLX49" s="134"/>
      <c r="RLY49" s="134"/>
      <c r="RLZ49" s="134"/>
      <c r="RMA49" s="134"/>
      <c r="RMB49" s="134"/>
      <c r="RMC49" s="134"/>
      <c r="RMD49" s="134"/>
      <c r="RME49" s="134"/>
      <c r="RMF49" s="134"/>
      <c r="RMG49" s="134"/>
      <c r="RMH49" s="134"/>
      <c r="RMI49" s="134"/>
      <c r="RMJ49" s="134"/>
      <c r="RMK49" s="134"/>
      <c r="RML49" s="134"/>
      <c r="RMM49" s="134"/>
      <c r="RMN49" s="134"/>
      <c r="RMO49" s="134"/>
      <c r="RMP49" s="134"/>
      <c r="RMQ49" s="134"/>
      <c r="RMR49" s="134"/>
      <c r="RMS49" s="134"/>
      <c r="RMT49" s="134"/>
      <c r="RMU49" s="134"/>
      <c r="RMV49" s="134"/>
      <c r="RMW49" s="134"/>
      <c r="RMX49" s="134"/>
      <c r="RMY49" s="134"/>
      <c r="RMZ49" s="134"/>
      <c r="RNA49" s="134"/>
      <c r="RNB49" s="134"/>
      <c r="RNC49" s="134"/>
      <c r="RND49" s="134"/>
      <c r="RNE49" s="134"/>
      <c r="RNF49" s="134"/>
      <c r="RNG49" s="134"/>
      <c r="RNH49" s="134"/>
      <c r="RNI49" s="134"/>
      <c r="RNJ49" s="134"/>
      <c r="RNK49" s="134"/>
      <c r="RNL49" s="134"/>
      <c r="RNM49" s="134"/>
      <c r="RNN49" s="134"/>
      <c r="RNO49" s="134"/>
      <c r="RNP49" s="134"/>
      <c r="RNQ49" s="134"/>
      <c r="RNR49" s="134"/>
      <c r="RNS49" s="134"/>
      <c r="RNT49" s="134"/>
      <c r="RNU49" s="134"/>
      <c r="RNV49" s="134"/>
      <c r="RNW49" s="134"/>
      <c r="RNX49" s="134"/>
      <c r="RNY49" s="134"/>
      <c r="RNZ49" s="134"/>
      <c r="ROA49" s="134"/>
      <c r="ROB49" s="134"/>
      <c r="ROC49" s="134"/>
      <c r="ROD49" s="134"/>
      <c r="ROE49" s="134"/>
      <c r="ROF49" s="134"/>
      <c r="ROG49" s="134"/>
      <c r="ROH49" s="134"/>
      <c r="ROI49" s="134"/>
      <c r="ROJ49" s="134"/>
      <c r="ROK49" s="134"/>
      <c r="ROL49" s="134"/>
      <c r="ROM49" s="134"/>
      <c r="RON49" s="134"/>
      <c r="ROO49" s="134"/>
      <c r="ROP49" s="134"/>
      <c r="ROQ49" s="134"/>
      <c r="ROR49" s="134"/>
      <c r="ROS49" s="134"/>
      <c r="ROT49" s="134"/>
      <c r="ROU49" s="134"/>
      <c r="ROV49" s="134"/>
      <c r="ROW49" s="134"/>
      <c r="ROX49" s="134"/>
      <c r="ROY49" s="134"/>
      <c r="ROZ49" s="134"/>
      <c r="RPA49" s="134"/>
      <c r="RPB49" s="134"/>
      <c r="RPC49" s="134"/>
      <c r="RPD49" s="134"/>
      <c r="RPE49" s="134"/>
      <c r="RPF49" s="134"/>
      <c r="RPG49" s="134"/>
      <c r="RPH49" s="134"/>
      <c r="RPI49" s="134"/>
      <c r="RPJ49" s="134"/>
      <c r="RPK49" s="134"/>
      <c r="RPL49" s="134"/>
      <c r="RPM49" s="134"/>
      <c r="RPN49" s="134"/>
      <c r="RPO49" s="134"/>
      <c r="RPP49" s="134"/>
      <c r="RPQ49" s="134"/>
      <c r="RPR49" s="134"/>
      <c r="RPS49" s="134"/>
      <c r="RPT49" s="134"/>
      <c r="RPU49" s="134"/>
      <c r="RPV49" s="134"/>
      <c r="RPW49" s="134"/>
      <c r="RPX49" s="134"/>
      <c r="RPY49" s="134"/>
      <c r="RPZ49" s="134"/>
      <c r="RQA49" s="134"/>
      <c r="RQB49" s="134"/>
      <c r="RQC49" s="134"/>
      <c r="RQD49" s="134"/>
      <c r="RQE49" s="134"/>
      <c r="RQF49" s="134"/>
      <c r="RQG49" s="134"/>
      <c r="RQH49" s="134"/>
      <c r="RQI49" s="134"/>
      <c r="RQJ49" s="134"/>
      <c r="RQK49" s="134"/>
      <c r="RQL49" s="134"/>
      <c r="RQM49" s="134"/>
      <c r="RQN49" s="134"/>
      <c r="RQO49" s="134"/>
      <c r="RQP49" s="134"/>
      <c r="RQQ49" s="134"/>
      <c r="RQR49" s="134"/>
      <c r="RQS49" s="134"/>
      <c r="RQT49" s="134"/>
      <c r="RQU49" s="134"/>
      <c r="RQV49" s="134"/>
      <c r="RQW49" s="134"/>
      <c r="RQX49" s="134"/>
      <c r="RQY49" s="134"/>
      <c r="RQZ49" s="134"/>
      <c r="RRA49" s="134"/>
      <c r="RRB49" s="134"/>
      <c r="RRC49" s="134"/>
      <c r="RRD49" s="134"/>
      <c r="RRE49" s="134"/>
      <c r="RRF49" s="134"/>
      <c r="RRG49" s="134"/>
      <c r="RRH49" s="134"/>
      <c r="RRI49" s="134"/>
      <c r="RRJ49" s="134"/>
      <c r="RRK49" s="134"/>
      <c r="RRL49" s="134"/>
      <c r="RRM49" s="134"/>
      <c r="RRN49" s="134"/>
      <c r="RRO49" s="134"/>
      <c r="RRP49" s="134"/>
      <c r="RRQ49" s="134"/>
      <c r="RRR49" s="134"/>
      <c r="RRS49" s="134"/>
      <c r="RRT49" s="134"/>
      <c r="RRU49" s="134"/>
      <c r="RRV49" s="134"/>
      <c r="RRW49" s="134"/>
      <c r="RRX49" s="134"/>
      <c r="RRY49" s="134"/>
      <c r="RRZ49" s="134"/>
      <c r="RSA49" s="134"/>
      <c r="RSB49" s="134"/>
      <c r="RSC49" s="134"/>
      <c r="RSD49" s="134"/>
      <c r="RSE49" s="134"/>
      <c r="RSF49" s="134"/>
      <c r="RSG49" s="134"/>
      <c r="RSH49" s="134"/>
      <c r="RSI49" s="134"/>
      <c r="RSJ49" s="134"/>
      <c r="RSK49" s="134"/>
      <c r="RSL49" s="134"/>
      <c r="RSM49" s="134"/>
      <c r="RSN49" s="134"/>
      <c r="RSO49" s="134"/>
      <c r="RSP49" s="134"/>
      <c r="RSQ49" s="134"/>
      <c r="RSR49" s="134"/>
      <c r="RSS49" s="134"/>
      <c r="RST49" s="134"/>
      <c r="RSU49" s="134"/>
      <c r="RSV49" s="134"/>
      <c r="RSW49" s="134"/>
      <c r="RSX49" s="134"/>
      <c r="RSY49" s="134"/>
      <c r="RSZ49" s="134"/>
      <c r="RTA49" s="134"/>
      <c r="RTB49" s="134"/>
      <c r="RTC49" s="134"/>
      <c r="RTD49" s="134"/>
      <c r="RTE49" s="134"/>
      <c r="RTF49" s="134"/>
      <c r="RTG49" s="134"/>
      <c r="RTH49" s="134"/>
      <c r="RTI49" s="134"/>
      <c r="RTJ49" s="134"/>
      <c r="RTK49" s="134"/>
      <c r="RTL49" s="134"/>
      <c r="RTM49" s="134"/>
      <c r="RTN49" s="134"/>
      <c r="RTO49" s="134"/>
      <c r="RTP49" s="134"/>
      <c r="RTQ49" s="134"/>
      <c r="RTR49" s="134"/>
      <c r="RTS49" s="134"/>
      <c r="RTT49" s="134"/>
      <c r="RTU49" s="134"/>
      <c r="RTV49" s="134"/>
      <c r="RTW49" s="134"/>
      <c r="RTX49" s="134"/>
      <c r="RTY49" s="134"/>
      <c r="RTZ49" s="134"/>
      <c r="RUA49" s="134"/>
      <c r="RUB49" s="134"/>
      <c r="RUC49" s="134"/>
      <c r="RUD49" s="134"/>
      <c r="RUE49" s="134"/>
      <c r="RUF49" s="134"/>
      <c r="RUG49" s="134"/>
      <c r="RUH49" s="134"/>
      <c r="RUI49" s="134"/>
      <c r="RUJ49" s="134"/>
      <c r="RUK49" s="134"/>
      <c r="RUL49" s="134"/>
      <c r="RUM49" s="134"/>
      <c r="RUN49" s="134"/>
      <c r="RUO49" s="134"/>
      <c r="RUP49" s="134"/>
      <c r="RUQ49" s="134"/>
      <c r="RUR49" s="134"/>
      <c r="RUS49" s="134"/>
      <c r="RUT49" s="134"/>
      <c r="RUU49" s="134"/>
      <c r="RUV49" s="134"/>
      <c r="RUW49" s="134"/>
      <c r="RUX49" s="134"/>
      <c r="RUY49" s="134"/>
      <c r="RUZ49" s="134"/>
      <c r="RVA49" s="134"/>
      <c r="RVB49" s="134"/>
      <c r="RVC49" s="134"/>
      <c r="RVD49" s="134"/>
      <c r="RVE49" s="134"/>
      <c r="RVF49" s="134"/>
      <c r="RVG49" s="134"/>
      <c r="RVH49" s="134"/>
      <c r="RVI49" s="134"/>
      <c r="RVJ49" s="134"/>
      <c r="RVK49" s="134"/>
      <c r="RVL49" s="134"/>
      <c r="RVM49" s="134"/>
      <c r="RVN49" s="134"/>
      <c r="RVO49" s="134"/>
      <c r="RVP49" s="134"/>
      <c r="RVQ49" s="134"/>
      <c r="RVR49" s="134"/>
      <c r="RVS49" s="134"/>
      <c r="RVT49" s="134"/>
      <c r="RVU49" s="134"/>
      <c r="RVV49" s="134"/>
      <c r="RVW49" s="134"/>
      <c r="RVX49" s="134"/>
      <c r="RVY49" s="134"/>
      <c r="RVZ49" s="134"/>
      <c r="RWA49" s="134"/>
      <c r="RWB49" s="134"/>
      <c r="RWC49" s="134"/>
      <c r="RWD49" s="134"/>
      <c r="RWE49" s="134"/>
      <c r="RWF49" s="134"/>
      <c r="RWG49" s="134"/>
      <c r="RWH49" s="134"/>
      <c r="RWI49" s="134"/>
      <c r="RWJ49" s="134"/>
      <c r="RWK49" s="134"/>
      <c r="RWL49" s="134"/>
      <c r="RWM49" s="134"/>
      <c r="RWN49" s="134"/>
      <c r="RWO49" s="134"/>
      <c r="RWP49" s="134"/>
      <c r="RWQ49" s="134"/>
      <c r="RWR49" s="134"/>
      <c r="RWS49" s="134"/>
      <c r="RWT49" s="134"/>
      <c r="RWU49" s="134"/>
      <c r="RWV49" s="134"/>
      <c r="RWW49" s="134"/>
      <c r="RWX49" s="134"/>
      <c r="RWY49" s="134"/>
      <c r="RWZ49" s="134"/>
      <c r="RXA49" s="134"/>
      <c r="RXB49" s="134"/>
      <c r="RXC49" s="134"/>
      <c r="RXD49" s="134"/>
      <c r="RXE49" s="134"/>
      <c r="RXF49" s="134"/>
      <c r="RXG49" s="134"/>
      <c r="RXH49" s="134"/>
      <c r="RXI49" s="134"/>
      <c r="RXJ49" s="134"/>
      <c r="RXK49" s="134"/>
      <c r="RXL49" s="134"/>
      <c r="RXM49" s="134"/>
      <c r="RXN49" s="134"/>
      <c r="RXO49" s="134"/>
      <c r="RXP49" s="134"/>
      <c r="RXQ49" s="134"/>
      <c r="RXR49" s="134"/>
      <c r="RXS49" s="134"/>
      <c r="RXT49" s="134"/>
      <c r="RXU49" s="134"/>
      <c r="RXV49" s="134"/>
      <c r="RXW49" s="134"/>
      <c r="RXX49" s="134"/>
      <c r="RXY49" s="134"/>
      <c r="RXZ49" s="134"/>
      <c r="RYA49" s="134"/>
      <c r="RYB49" s="134"/>
      <c r="RYC49" s="134"/>
      <c r="RYD49" s="134"/>
      <c r="RYE49" s="134"/>
      <c r="RYF49" s="134"/>
      <c r="RYG49" s="134"/>
      <c r="RYH49" s="134"/>
      <c r="RYI49" s="134"/>
      <c r="RYJ49" s="134"/>
      <c r="RYK49" s="134"/>
      <c r="RYL49" s="134"/>
      <c r="RYM49" s="134"/>
      <c r="RYN49" s="134"/>
      <c r="RYO49" s="134"/>
      <c r="RYP49" s="134"/>
      <c r="RYQ49" s="134"/>
      <c r="RYR49" s="134"/>
      <c r="RYS49" s="134"/>
      <c r="RYT49" s="134"/>
      <c r="RYU49" s="134"/>
      <c r="RYV49" s="134"/>
      <c r="RYW49" s="134"/>
      <c r="RYX49" s="134"/>
      <c r="RYY49" s="134"/>
      <c r="RYZ49" s="134"/>
      <c r="RZA49" s="134"/>
      <c r="RZB49" s="134"/>
      <c r="RZC49" s="134"/>
      <c r="RZD49" s="134"/>
      <c r="RZE49" s="134"/>
      <c r="RZF49" s="134"/>
      <c r="RZG49" s="134"/>
      <c r="RZH49" s="134"/>
      <c r="RZI49" s="134"/>
      <c r="RZJ49" s="134"/>
      <c r="RZK49" s="134"/>
      <c r="RZL49" s="134"/>
      <c r="RZM49" s="134"/>
      <c r="RZN49" s="134"/>
      <c r="RZO49" s="134"/>
      <c r="RZP49" s="134"/>
      <c r="RZQ49" s="134"/>
      <c r="RZR49" s="134"/>
      <c r="RZS49" s="134"/>
      <c r="RZT49" s="134"/>
      <c r="RZU49" s="134"/>
      <c r="RZV49" s="134"/>
      <c r="RZW49" s="134"/>
      <c r="RZX49" s="134"/>
      <c r="RZY49" s="134"/>
      <c r="RZZ49" s="134"/>
      <c r="SAA49" s="134"/>
      <c r="SAB49" s="134"/>
      <c r="SAC49" s="134"/>
      <c r="SAD49" s="134"/>
      <c r="SAE49" s="134"/>
      <c r="SAF49" s="134"/>
      <c r="SAG49" s="134"/>
      <c r="SAH49" s="134"/>
      <c r="SAI49" s="134"/>
      <c r="SAJ49" s="134"/>
      <c r="SAK49" s="134"/>
      <c r="SAL49" s="134"/>
      <c r="SAM49" s="134"/>
      <c r="SAN49" s="134"/>
      <c r="SAO49" s="134"/>
      <c r="SAP49" s="134"/>
      <c r="SAQ49" s="134"/>
      <c r="SAR49" s="134"/>
      <c r="SAS49" s="134"/>
      <c r="SAT49" s="134"/>
      <c r="SAU49" s="134"/>
      <c r="SAV49" s="134"/>
      <c r="SAW49" s="134"/>
      <c r="SAX49" s="134"/>
      <c r="SAY49" s="134"/>
      <c r="SAZ49" s="134"/>
      <c r="SBA49" s="134"/>
      <c r="SBB49" s="134"/>
      <c r="SBC49" s="134"/>
      <c r="SBD49" s="134"/>
      <c r="SBE49" s="134"/>
      <c r="SBF49" s="134"/>
      <c r="SBG49" s="134"/>
      <c r="SBH49" s="134"/>
      <c r="SBI49" s="134"/>
      <c r="SBJ49" s="134"/>
      <c r="SBK49" s="134"/>
      <c r="SBL49" s="134"/>
      <c r="SBM49" s="134"/>
      <c r="SBN49" s="134"/>
      <c r="SBO49" s="134"/>
      <c r="SBP49" s="134"/>
      <c r="SBQ49" s="134"/>
      <c r="SBR49" s="134"/>
      <c r="SBS49" s="134"/>
      <c r="SBT49" s="134"/>
      <c r="SBU49" s="134"/>
      <c r="SBV49" s="134"/>
      <c r="SBW49" s="134"/>
      <c r="SBX49" s="134"/>
      <c r="SBY49" s="134"/>
      <c r="SBZ49" s="134"/>
      <c r="SCA49" s="134"/>
      <c r="SCB49" s="134"/>
      <c r="SCC49" s="134"/>
      <c r="SCD49" s="134"/>
      <c r="SCE49" s="134"/>
      <c r="SCF49" s="134"/>
      <c r="SCG49" s="134"/>
      <c r="SCH49" s="134"/>
      <c r="SCI49" s="134"/>
      <c r="SCJ49" s="134"/>
      <c r="SCK49" s="134"/>
      <c r="SCL49" s="134"/>
      <c r="SCM49" s="134"/>
      <c r="SCN49" s="134"/>
      <c r="SCO49" s="134"/>
      <c r="SCP49" s="134"/>
      <c r="SCQ49" s="134"/>
      <c r="SCR49" s="134"/>
      <c r="SCS49" s="134"/>
      <c r="SCT49" s="134"/>
      <c r="SCU49" s="134"/>
      <c r="SCV49" s="134"/>
      <c r="SCW49" s="134"/>
      <c r="SCX49" s="134"/>
      <c r="SCY49" s="134"/>
      <c r="SCZ49" s="134"/>
      <c r="SDA49" s="134"/>
      <c r="SDB49" s="134"/>
      <c r="SDC49" s="134"/>
      <c r="SDD49" s="134"/>
      <c r="SDE49" s="134"/>
      <c r="SDF49" s="134"/>
      <c r="SDG49" s="134"/>
      <c r="SDH49" s="134"/>
      <c r="SDI49" s="134"/>
      <c r="SDJ49" s="134"/>
      <c r="SDK49" s="134"/>
      <c r="SDL49" s="134"/>
      <c r="SDM49" s="134"/>
      <c r="SDN49" s="134"/>
      <c r="SDO49" s="134"/>
      <c r="SDP49" s="134"/>
      <c r="SDQ49" s="134"/>
      <c r="SDR49" s="134"/>
      <c r="SDS49" s="134"/>
      <c r="SDT49" s="134"/>
      <c r="SDU49" s="134"/>
      <c r="SDV49" s="134"/>
      <c r="SDW49" s="134"/>
      <c r="SDX49" s="134"/>
      <c r="SDY49" s="134"/>
      <c r="SDZ49" s="134"/>
      <c r="SEA49" s="134"/>
      <c r="SEB49" s="134"/>
      <c r="SEC49" s="134"/>
      <c r="SED49" s="134"/>
      <c r="SEE49" s="134"/>
      <c r="SEF49" s="134"/>
      <c r="SEG49" s="134"/>
      <c r="SEH49" s="134"/>
      <c r="SEI49" s="134"/>
      <c r="SEJ49" s="134"/>
      <c r="SEK49" s="134"/>
      <c r="SEL49" s="134"/>
      <c r="SEM49" s="134"/>
      <c r="SEN49" s="134"/>
      <c r="SEO49" s="134"/>
      <c r="SEP49" s="134"/>
      <c r="SEQ49" s="134"/>
      <c r="SER49" s="134"/>
      <c r="SES49" s="134"/>
      <c r="SET49" s="134"/>
      <c r="SEU49" s="134"/>
      <c r="SEV49" s="134"/>
      <c r="SEW49" s="134"/>
      <c r="SEX49" s="134"/>
      <c r="SEY49" s="134"/>
      <c r="SEZ49" s="134"/>
      <c r="SFA49" s="134"/>
      <c r="SFB49" s="134"/>
      <c r="SFC49" s="134"/>
      <c r="SFD49" s="134"/>
      <c r="SFE49" s="134"/>
      <c r="SFF49" s="134"/>
      <c r="SFG49" s="134"/>
      <c r="SFH49" s="134"/>
      <c r="SFI49" s="134"/>
      <c r="SFJ49" s="134"/>
      <c r="SFK49" s="134"/>
      <c r="SFL49" s="134"/>
      <c r="SFM49" s="134"/>
      <c r="SFN49" s="134"/>
      <c r="SFO49" s="134"/>
      <c r="SFP49" s="134"/>
      <c r="SFQ49" s="134"/>
      <c r="SFR49" s="134"/>
      <c r="SFS49" s="134"/>
      <c r="SFT49" s="134"/>
      <c r="SFU49" s="134"/>
      <c r="SFV49" s="134"/>
      <c r="SFW49" s="134"/>
      <c r="SFX49" s="134"/>
      <c r="SFY49" s="134"/>
      <c r="SFZ49" s="134"/>
      <c r="SGA49" s="134"/>
      <c r="SGB49" s="134"/>
      <c r="SGC49" s="134"/>
      <c r="SGD49" s="134"/>
      <c r="SGE49" s="134"/>
      <c r="SGF49" s="134"/>
      <c r="SGG49" s="134"/>
      <c r="SGH49" s="134"/>
      <c r="SGI49" s="134"/>
      <c r="SGJ49" s="134"/>
      <c r="SGK49" s="134"/>
      <c r="SGL49" s="134"/>
      <c r="SGM49" s="134"/>
      <c r="SGN49" s="134"/>
      <c r="SGO49" s="134"/>
      <c r="SGP49" s="134"/>
      <c r="SGQ49" s="134"/>
      <c r="SGR49" s="134"/>
      <c r="SGS49" s="134"/>
      <c r="SGT49" s="134"/>
      <c r="SGU49" s="134"/>
      <c r="SGV49" s="134"/>
      <c r="SGW49" s="134"/>
      <c r="SGX49" s="134"/>
      <c r="SGY49" s="134"/>
      <c r="SGZ49" s="134"/>
      <c r="SHA49" s="134"/>
      <c r="SHB49" s="134"/>
      <c r="SHC49" s="134"/>
      <c r="SHD49" s="134"/>
      <c r="SHE49" s="134"/>
      <c r="SHF49" s="134"/>
      <c r="SHG49" s="134"/>
      <c r="SHH49" s="134"/>
      <c r="SHI49" s="134"/>
      <c r="SHJ49" s="134"/>
      <c r="SHK49" s="134"/>
      <c r="SHL49" s="134"/>
      <c r="SHM49" s="134"/>
      <c r="SHN49" s="134"/>
      <c r="SHO49" s="134"/>
      <c r="SHP49" s="134"/>
      <c r="SHQ49" s="134"/>
      <c r="SHR49" s="134"/>
      <c r="SHS49" s="134"/>
      <c r="SHT49" s="134"/>
      <c r="SHU49" s="134"/>
      <c r="SHV49" s="134"/>
      <c r="SHW49" s="134"/>
      <c r="SHX49" s="134"/>
      <c r="SHY49" s="134"/>
      <c r="SHZ49" s="134"/>
      <c r="SIA49" s="134"/>
      <c r="SIB49" s="134"/>
      <c r="SIC49" s="134"/>
      <c r="SID49" s="134"/>
      <c r="SIE49" s="134"/>
      <c r="SIF49" s="134"/>
      <c r="SIG49" s="134"/>
      <c r="SIH49" s="134"/>
      <c r="SII49" s="134"/>
      <c r="SIJ49" s="134"/>
      <c r="SIK49" s="134"/>
      <c r="SIL49" s="134"/>
      <c r="SIM49" s="134"/>
      <c r="SIN49" s="134"/>
      <c r="SIO49" s="134"/>
      <c r="SIP49" s="134"/>
      <c r="SIQ49" s="134"/>
      <c r="SIR49" s="134"/>
      <c r="SIS49" s="134"/>
      <c r="SIT49" s="134"/>
      <c r="SIU49" s="134"/>
      <c r="SIV49" s="134"/>
      <c r="SIW49" s="134"/>
      <c r="SIX49" s="134"/>
      <c r="SIY49" s="134"/>
      <c r="SIZ49" s="134"/>
      <c r="SJA49" s="134"/>
      <c r="SJB49" s="134"/>
      <c r="SJC49" s="134"/>
      <c r="SJD49" s="134"/>
      <c r="SJE49" s="134"/>
      <c r="SJF49" s="134"/>
      <c r="SJG49" s="134"/>
      <c r="SJH49" s="134"/>
      <c r="SJI49" s="134"/>
      <c r="SJJ49" s="134"/>
      <c r="SJK49" s="134"/>
      <c r="SJL49" s="134"/>
      <c r="SJM49" s="134"/>
      <c r="SJN49" s="134"/>
      <c r="SJO49" s="134"/>
      <c r="SJP49" s="134"/>
      <c r="SJQ49" s="134"/>
      <c r="SJR49" s="134"/>
      <c r="SJS49" s="134"/>
      <c r="SJT49" s="134"/>
      <c r="SJU49" s="134"/>
      <c r="SJV49" s="134"/>
      <c r="SJW49" s="134"/>
      <c r="SJX49" s="134"/>
      <c r="SJY49" s="134"/>
      <c r="SJZ49" s="134"/>
      <c r="SKA49" s="134"/>
      <c r="SKB49" s="134"/>
      <c r="SKC49" s="134"/>
      <c r="SKD49" s="134"/>
      <c r="SKE49" s="134"/>
      <c r="SKF49" s="134"/>
      <c r="SKG49" s="134"/>
      <c r="SKH49" s="134"/>
      <c r="SKI49" s="134"/>
      <c r="SKJ49" s="134"/>
      <c r="SKK49" s="134"/>
      <c r="SKL49" s="134"/>
      <c r="SKM49" s="134"/>
      <c r="SKN49" s="134"/>
      <c r="SKO49" s="134"/>
      <c r="SKP49" s="134"/>
      <c r="SKQ49" s="134"/>
      <c r="SKR49" s="134"/>
      <c r="SKS49" s="134"/>
      <c r="SKT49" s="134"/>
      <c r="SKU49" s="134"/>
      <c r="SKV49" s="134"/>
      <c r="SKW49" s="134"/>
      <c r="SKX49" s="134"/>
      <c r="SKY49" s="134"/>
      <c r="SKZ49" s="134"/>
      <c r="SLA49" s="134"/>
      <c r="SLB49" s="134"/>
      <c r="SLC49" s="134"/>
      <c r="SLD49" s="134"/>
      <c r="SLE49" s="134"/>
      <c r="SLF49" s="134"/>
      <c r="SLG49" s="134"/>
      <c r="SLH49" s="134"/>
      <c r="SLI49" s="134"/>
      <c r="SLJ49" s="134"/>
      <c r="SLK49" s="134"/>
      <c r="SLL49" s="134"/>
      <c r="SLM49" s="134"/>
      <c r="SLN49" s="134"/>
      <c r="SLO49" s="134"/>
      <c r="SLP49" s="134"/>
      <c r="SLQ49" s="134"/>
      <c r="SLR49" s="134"/>
      <c r="SLS49" s="134"/>
      <c r="SLT49" s="134"/>
      <c r="SLU49" s="134"/>
      <c r="SLV49" s="134"/>
      <c r="SLW49" s="134"/>
      <c r="SLX49" s="134"/>
      <c r="SLY49" s="134"/>
      <c r="SLZ49" s="134"/>
      <c r="SMA49" s="134"/>
      <c r="SMB49" s="134"/>
      <c r="SMC49" s="134"/>
      <c r="SMD49" s="134"/>
      <c r="SME49" s="134"/>
      <c r="SMF49" s="134"/>
      <c r="SMG49" s="134"/>
      <c r="SMH49" s="134"/>
      <c r="SMI49" s="134"/>
      <c r="SMJ49" s="134"/>
      <c r="SMK49" s="134"/>
      <c r="SML49" s="134"/>
      <c r="SMM49" s="134"/>
      <c r="SMN49" s="134"/>
      <c r="SMO49" s="134"/>
      <c r="SMP49" s="134"/>
      <c r="SMQ49" s="134"/>
      <c r="SMR49" s="134"/>
      <c r="SMS49" s="134"/>
      <c r="SMT49" s="134"/>
      <c r="SMU49" s="134"/>
      <c r="SMV49" s="134"/>
      <c r="SMW49" s="134"/>
      <c r="SMX49" s="134"/>
      <c r="SMY49" s="134"/>
      <c r="SMZ49" s="134"/>
      <c r="SNA49" s="134"/>
      <c r="SNB49" s="134"/>
      <c r="SNC49" s="134"/>
      <c r="SND49" s="134"/>
      <c r="SNE49" s="134"/>
      <c r="SNF49" s="134"/>
      <c r="SNG49" s="134"/>
      <c r="SNH49" s="134"/>
      <c r="SNI49" s="134"/>
      <c r="SNJ49" s="134"/>
      <c r="SNK49" s="134"/>
      <c r="SNL49" s="134"/>
      <c r="SNM49" s="134"/>
      <c r="SNN49" s="134"/>
      <c r="SNO49" s="134"/>
      <c r="SNP49" s="134"/>
      <c r="SNQ49" s="134"/>
      <c r="SNR49" s="134"/>
      <c r="SNS49" s="134"/>
      <c r="SNT49" s="134"/>
      <c r="SNU49" s="134"/>
      <c r="SNV49" s="134"/>
      <c r="SNW49" s="134"/>
      <c r="SNX49" s="134"/>
      <c r="SNY49" s="134"/>
      <c r="SNZ49" s="134"/>
      <c r="SOA49" s="134"/>
      <c r="SOB49" s="134"/>
      <c r="SOC49" s="134"/>
      <c r="SOD49" s="134"/>
      <c r="SOE49" s="134"/>
      <c r="SOF49" s="134"/>
      <c r="SOG49" s="134"/>
      <c r="SOH49" s="134"/>
      <c r="SOI49" s="134"/>
      <c r="SOJ49" s="134"/>
      <c r="SOK49" s="134"/>
      <c r="SOL49" s="134"/>
      <c r="SOM49" s="134"/>
      <c r="SON49" s="134"/>
      <c r="SOO49" s="134"/>
      <c r="SOP49" s="134"/>
      <c r="SOQ49" s="134"/>
      <c r="SOR49" s="134"/>
      <c r="SOS49" s="134"/>
      <c r="SOT49" s="134"/>
      <c r="SOU49" s="134"/>
      <c r="SOV49" s="134"/>
      <c r="SOW49" s="134"/>
      <c r="SOX49" s="134"/>
      <c r="SOY49" s="134"/>
      <c r="SOZ49" s="134"/>
      <c r="SPA49" s="134"/>
      <c r="SPB49" s="134"/>
      <c r="SPC49" s="134"/>
      <c r="SPD49" s="134"/>
      <c r="SPE49" s="134"/>
      <c r="SPF49" s="134"/>
      <c r="SPG49" s="134"/>
      <c r="SPH49" s="134"/>
      <c r="SPI49" s="134"/>
      <c r="SPJ49" s="134"/>
      <c r="SPK49" s="134"/>
      <c r="SPL49" s="134"/>
      <c r="SPM49" s="134"/>
      <c r="SPN49" s="134"/>
      <c r="SPO49" s="134"/>
      <c r="SPP49" s="134"/>
      <c r="SPQ49" s="134"/>
      <c r="SPR49" s="134"/>
      <c r="SPS49" s="134"/>
      <c r="SPT49" s="134"/>
      <c r="SPU49" s="134"/>
      <c r="SPV49" s="134"/>
      <c r="SPW49" s="134"/>
      <c r="SPX49" s="134"/>
      <c r="SPY49" s="134"/>
      <c r="SPZ49" s="134"/>
      <c r="SQA49" s="134"/>
      <c r="SQB49" s="134"/>
      <c r="SQC49" s="134"/>
      <c r="SQD49" s="134"/>
      <c r="SQE49" s="134"/>
      <c r="SQF49" s="134"/>
      <c r="SQG49" s="134"/>
      <c r="SQH49" s="134"/>
      <c r="SQI49" s="134"/>
      <c r="SQJ49" s="134"/>
      <c r="SQK49" s="134"/>
      <c r="SQL49" s="134"/>
      <c r="SQM49" s="134"/>
      <c r="SQN49" s="134"/>
      <c r="SQO49" s="134"/>
      <c r="SQP49" s="134"/>
      <c r="SQQ49" s="134"/>
      <c r="SQR49" s="134"/>
      <c r="SQS49" s="134"/>
      <c r="SQT49" s="134"/>
      <c r="SQU49" s="134"/>
      <c r="SQV49" s="134"/>
      <c r="SQW49" s="134"/>
      <c r="SQX49" s="134"/>
      <c r="SQY49" s="134"/>
      <c r="SQZ49" s="134"/>
      <c r="SRA49" s="134"/>
      <c r="SRB49" s="134"/>
      <c r="SRC49" s="134"/>
      <c r="SRD49" s="134"/>
      <c r="SRE49" s="134"/>
      <c r="SRF49" s="134"/>
      <c r="SRG49" s="134"/>
      <c r="SRH49" s="134"/>
      <c r="SRI49" s="134"/>
      <c r="SRJ49" s="134"/>
      <c r="SRK49" s="134"/>
      <c r="SRL49" s="134"/>
      <c r="SRM49" s="134"/>
      <c r="SRN49" s="134"/>
      <c r="SRO49" s="134"/>
      <c r="SRP49" s="134"/>
      <c r="SRQ49" s="134"/>
      <c r="SRR49" s="134"/>
      <c r="SRS49" s="134"/>
      <c r="SRT49" s="134"/>
      <c r="SRU49" s="134"/>
      <c r="SRV49" s="134"/>
      <c r="SRW49" s="134"/>
      <c r="SRX49" s="134"/>
      <c r="SRY49" s="134"/>
      <c r="SRZ49" s="134"/>
      <c r="SSA49" s="134"/>
      <c r="SSB49" s="134"/>
      <c r="SSC49" s="134"/>
      <c r="SSD49" s="134"/>
      <c r="SSE49" s="134"/>
      <c r="SSF49" s="134"/>
      <c r="SSG49" s="134"/>
      <c r="SSH49" s="134"/>
      <c r="SSI49" s="134"/>
      <c r="SSJ49" s="134"/>
      <c r="SSK49" s="134"/>
      <c r="SSL49" s="134"/>
      <c r="SSM49" s="134"/>
      <c r="SSN49" s="134"/>
      <c r="SSO49" s="134"/>
      <c r="SSP49" s="134"/>
      <c r="SSQ49" s="134"/>
      <c r="SSR49" s="134"/>
      <c r="SSS49" s="134"/>
      <c r="SST49" s="134"/>
      <c r="SSU49" s="134"/>
      <c r="SSV49" s="134"/>
      <c r="SSW49" s="134"/>
      <c r="SSX49" s="134"/>
      <c r="SSY49" s="134"/>
      <c r="SSZ49" s="134"/>
      <c r="STA49" s="134"/>
      <c r="STB49" s="134"/>
      <c r="STC49" s="134"/>
      <c r="STD49" s="134"/>
      <c r="STE49" s="134"/>
      <c r="STF49" s="134"/>
      <c r="STG49" s="134"/>
      <c r="STH49" s="134"/>
      <c r="STI49" s="134"/>
      <c r="STJ49" s="134"/>
      <c r="STK49" s="134"/>
      <c r="STL49" s="134"/>
      <c r="STM49" s="134"/>
      <c r="STN49" s="134"/>
      <c r="STO49" s="134"/>
      <c r="STP49" s="134"/>
      <c r="STQ49" s="134"/>
      <c r="STR49" s="134"/>
      <c r="STS49" s="134"/>
      <c r="STT49" s="134"/>
      <c r="STU49" s="134"/>
      <c r="STV49" s="134"/>
      <c r="STW49" s="134"/>
      <c r="STX49" s="134"/>
      <c r="STY49" s="134"/>
      <c r="STZ49" s="134"/>
      <c r="SUA49" s="134"/>
      <c r="SUB49" s="134"/>
      <c r="SUC49" s="134"/>
      <c r="SUD49" s="134"/>
      <c r="SUE49" s="134"/>
      <c r="SUF49" s="134"/>
      <c r="SUG49" s="134"/>
      <c r="SUH49" s="134"/>
      <c r="SUI49" s="134"/>
      <c r="SUJ49" s="134"/>
      <c r="SUK49" s="134"/>
      <c r="SUL49" s="134"/>
      <c r="SUM49" s="134"/>
      <c r="SUN49" s="134"/>
      <c r="SUO49" s="134"/>
      <c r="SUP49" s="134"/>
      <c r="SUQ49" s="134"/>
      <c r="SUR49" s="134"/>
      <c r="SUS49" s="134"/>
      <c r="SUT49" s="134"/>
      <c r="SUU49" s="134"/>
      <c r="SUV49" s="134"/>
      <c r="SUW49" s="134"/>
      <c r="SUX49" s="134"/>
      <c r="SUY49" s="134"/>
      <c r="SUZ49" s="134"/>
      <c r="SVA49" s="134"/>
      <c r="SVB49" s="134"/>
      <c r="SVC49" s="134"/>
      <c r="SVD49" s="134"/>
      <c r="SVE49" s="134"/>
      <c r="SVF49" s="134"/>
      <c r="SVG49" s="134"/>
      <c r="SVH49" s="134"/>
      <c r="SVI49" s="134"/>
      <c r="SVJ49" s="134"/>
      <c r="SVK49" s="134"/>
      <c r="SVL49" s="134"/>
      <c r="SVM49" s="134"/>
      <c r="SVN49" s="134"/>
      <c r="SVO49" s="134"/>
      <c r="SVP49" s="134"/>
      <c r="SVQ49" s="134"/>
      <c r="SVR49" s="134"/>
      <c r="SVS49" s="134"/>
      <c r="SVT49" s="134"/>
      <c r="SVU49" s="134"/>
      <c r="SVV49" s="134"/>
      <c r="SVW49" s="134"/>
      <c r="SVX49" s="134"/>
      <c r="SVY49" s="134"/>
      <c r="SVZ49" s="134"/>
      <c r="SWA49" s="134"/>
      <c r="SWB49" s="134"/>
      <c r="SWC49" s="134"/>
      <c r="SWD49" s="134"/>
      <c r="SWE49" s="134"/>
      <c r="SWF49" s="134"/>
      <c r="SWG49" s="134"/>
      <c r="SWH49" s="134"/>
      <c r="SWI49" s="134"/>
      <c r="SWJ49" s="134"/>
      <c r="SWK49" s="134"/>
      <c r="SWL49" s="134"/>
      <c r="SWM49" s="134"/>
      <c r="SWN49" s="134"/>
      <c r="SWO49" s="134"/>
      <c r="SWP49" s="134"/>
      <c r="SWQ49" s="134"/>
      <c r="SWR49" s="134"/>
      <c r="SWS49" s="134"/>
      <c r="SWT49" s="134"/>
      <c r="SWU49" s="134"/>
      <c r="SWV49" s="134"/>
      <c r="SWW49" s="134"/>
      <c r="SWX49" s="134"/>
      <c r="SWY49" s="134"/>
      <c r="SWZ49" s="134"/>
      <c r="SXA49" s="134"/>
      <c r="SXB49" s="134"/>
      <c r="SXC49" s="134"/>
      <c r="SXD49" s="134"/>
      <c r="SXE49" s="134"/>
      <c r="SXF49" s="134"/>
      <c r="SXG49" s="134"/>
      <c r="SXH49" s="134"/>
      <c r="SXI49" s="134"/>
      <c r="SXJ49" s="134"/>
      <c r="SXK49" s="134"/>
      <c r="SXL49" s="134"/>
      <c r="SXM49" s="134"/>
      <c r="SXN49" s="134"/>
      <c r="SXO49" s="134"/>
      <c r="SXP49" s="134"/>
      <c r="SXQ49" s="134"/>
      <c r="SXR49" s="134"/>
      <c r="SXS49" s="134"/>
      <c r="SXT49" s="134"/>
      <c r="SXU49" s="134"/>
      <c r="SXV49" s="134"/>
      <c r="SXW49" s="134"/>
      <c r="SXX49" s="134"/>
      <c r="SXY49" s="134"/>
      <c r="SXZ49" s="134"/>
      <c r="SYA49" s="134"/>
      <c r="SYB49" s="134"/>
      <c r="SYC49" s="134"/>
      <c r="SYD49" s="134"/>
      <c r="SYE49" s="134"/>
      <c r="SYF49" s="134"/>
      <c r="SYG49" s="134"/>
      <c r="SYH49" s="134"/>
      <c r="SYI49" s="134"/>
      <c r="SYJ49" s="134"/>
      <c r="SYK49" s="134"/>
      <c r="SYL49" s="134"/>
      <c r="SYM49" s="134"/>
      <c r="SYN49" s="134"/>
      <c r="SYO49" s="134"/>
      <c r="SYP49" s="134"/>
      <c r="SYQ49" s="134"/>
      <c r="SYR49" s="134"/>
      <c r="SYS49" s="134"/>
      <c r="SYT49" s="134"/>
      <c r="SYU49" s="134"/>
      <c r="SYV49" s="134"/>
      <c r="SYW49" s="134"/>
      <c r="SYX49" s="134"/>
      <c r="SYY49" s="134"/>
      <c r="SYZ49" s="134"/>
      <c r="SZA49" s="134"/>
      <c r="SZB49" s="134"/>
      <c r="SZC49" s="134"/>
      <c r="SZD49" s="134"/>
      <c r="SZE49" s="134"/>
      <c r="SZF49" s="134"/>
      <c r="SZG49" s="134"/>
      <c r="SZH49" s="134"/>
      <c r="SZI49" s="134"/>
      <c r="SZJ49" s="134"/>
      <c r="SZK49" s="134"/>
      <c r="SZL49" s="134"/>
      <c r="SZM49" s="134"/>
      <c r="SZN49" s="134"/>
      <c r="SZO49" s="134"/>
      <c r="SZP49" s="134"/>
      <c r="SZQ49" s="134"/>
      <c r="SZR49" s="134"/>
      <c r="SZS49" s="134"/>
      <c r="SZT49" s="134"/>
      <c r="SZU49" s="134"/>
      <c r="SZV49" s="134"/>
      <c r="SZW49" s="134"/>
      <c r="SZX49" s="134"/>
      <c r="SZY49" s="134"/>
      <c r="SZZ49" s="134"/>
      <c r="TAA49" s="134"/>
      <c r="TAB49" s="134"/>
      <c r="TAC49" s="134"/>
      <c r="TAD49" s="134"/>
      <c r="TAE49" s="134"/>
      <c r="TAF49" s="134"/>
      <c r="TAG49" s="134"/>
      <c r="TAH49" s="134"/>
      <c r="TAI49" s="134"/>
      <c r="TAJ49" s="134"/>
      <c r="TAK49" s="134"/>
      <c r="TAL49" s="134"/>
      <c r="TAM49" s="134"/>
      <c r="TAN49" s="134"/>
      <c r="TAO49" s="134"/>
      <c r="TAP49" s="134"/>
      <c r="TAQ49" s="134"/>
      <c r="TAR49" s="134"/>
      <c r="TAS49" s="134"/>
      <c r="TAT49" s="134"/>
      <c r="TAU49" s="134"/>
      <c r="TAV49" s="134"/>
      <c r="TAW49" s="134"/>
      <c r="TAX49" s="134"/>
      <c r="TAY49" s="134"/>
      <c r="TAZ49" s="134"/>
      <c r="TBA49" s="134"/>
      <c r="TBB49" s="134"/>
      <c r="TBC49" s="134"/>
      <c r="TBD49" s="134"/>
      <c r="TBE49" s="134"/>
      <c r="TBF49" s="134"/>
      <c r="TBG49" s="134"/>
      <c r="TBH49" s="134"/>
      <c r="TBI49" s="134"/>
      <c r="TBJ49" s="134"/>
      <c r="TBK49" s="134"/>
      <c r="TBL49" s="134"/>
      <c r="TBM49" s="134"/>
      <c r="TBN49" s="134"/>
      <c r="TBO49" s="134"/>
      <c r="TBP49" s="134"/>
      <c r="TBQ49" s="134"/>
      <c r="TBR49" s="134"/>
      <c r="TBS49" s="134"/>
      <c r="TBT49" s="134"/>
      <c r="TBU49" s="134"/>
      <c r="TBV49" s="134"/>
      <c r="TBW49" s="134"/>
      <c r="TBX49" s="134"/>
      <c r="TBY49" s="134"/>
      <c r="TBZ49" s="134"/>
      <c r="TCA49" s="134"/>
      <c r="TCB49" s="134"/>
      <c r="TCC49" s="134"/>
      <c r="TCD49" s="134"/>
      <c r="TCE49" s="134"/>
      <c r="TCF49" s="134"/>
      <c r="TCG49" s="134"/>
      <c r="TCH49" s="134"/>
      <c r="TCI49" s="134"/>
      <c r="TCJ49" s="134"/>
      <c r="TCK49" s="134"/>
      <c r="TCL49" s="134"/>
      <c r="TCM49" s="134"/>
      <c r="TCN49" s="134"/>
      <c r="TCO49" s="134"/>
      <c r="TCP49" s="134"/>
      <c r="TCQ49" s="134"/>
      <c r="TCR49" s="134"/>
      <c r="TCS49" s="134"/>
      <c r="TCT49" s="134"/>
      <c r="TCU49" s="134"/>
      <c r="TCV49" s="134"/>
      <c r="TCW49" s="134"/>
      <c r="TCX49" s="134"/>
      <c r="TCY49" s="134"/>
      <c r="TCZ49" s="134"/>
      <c r="TDA49" s="134"/>
      <c r="TDB49" s="134"/>
      <c r="TDC49" s="134"/>
      <c r="TDD49" s="134"/>
      <c r="TDE49" s="134"/>
      <c r="TDF49" s="134"/>
      <c r="TDG49" s="134"/>
      <c r="TDH49" s="134"/>
      <c r="TDI49" s="134"/>
      <c r="TDJ49" s="134"/>
      <c r="TDK49" s="134"/>
      <c r="TDL49" s="134"/>
      <c r="TDM49" s="134"/>
      <c r="TDN49" s="134"/>
      <c r="TDO49" s="134"/>
      <c r="TDP49" s="134"/>
      <c r="TDQ49" s="134"/>
      <c r="TDR49" s="134"/>
      <c r="TDS49" s="134"/>
      <c r="TDT49" s="134"/>
      <c r="TDU49" s="134"/>
      <c r="TDV49" s="134"/>
      <c r="TDW49" s="134"/>
      <c r="TDX49" s="134"/>
      <c r="TDY49" s="134"/>
      <c r="TDZ49" s="134"/>
      <c r="TEA49" s="134"/>
      <c r="TEB49" s="134"/>
      <c r="TEC49" s="134"/>
      <c r="TED49" s="134"/>
      <c r="TEE49" s="134"/>
      <c r="TEF49" s="134"/>
      <c r="TEG49" s="134"/>
      <c r="TEH49" s="134"/>
      <c r="TEI49" s="134"/>
      <c r="TEJ49" s="134"/>
      <c r="TEK49" s="134"/>
      <c r="TEL49" s="134"/>
      <c r="TEM49" s="134"/>
      <c r="TEN49" s="134"/>
      <c r="TEO49" s="134"/>
      <c r="TEP49" s="134"/>
      <c r="TEQ49" s="134"/>
      <c r="TER49" s="134"/>
      <c r="TES49" s="134"/>
      <c r="TET49" s="134"/>
      <c r="TEU49" s="134"/>
      <c r="TEV49" s="134"/>
      <c r="TEW49" s="134"/>
      <c r="TEX49" s="134"/>
      <c r="TEY49" s="134"/>
      <c r="TEZ49" s="134"/>
      <c r="TFA49" s="134"/>
      <c r="TFB49" s="134"/>
      <c r="TFC49" s="134"/>
      <c r="TFD49" s="134"/>
      <c r="TFE49" s="134"/>
      <c r="TFF49" s="134"/>
      <c r="TFG49" s="134"/>
      <c r="TFH49" s="134"/>
      <c r="TFI49" s="134"/>
      <c r="TFJ49" s="134"/>
      <c r="TFK49" s="134"/>
      <c r="TFL49" s="134"/>
      <c r="TFM49" s="134"/>
      <c r="TFN49" s="134"/>
      <c r="TFO49" s="134"/>
      <c r="TFP49" s="134"/>
      <c r="TFQ49" s="134"/>
      <c r="TFR49" s="134"/>
      <c r="TFS49" s="134"/>
      <c r="TFT49" s="134"/>
      <c r="TFU49" s="134"/>
      <c r="TFV49" s="134"/>
      <c r="TFW49" s="134"/>
      <c r="TFX49" s="134"/>
      <c r="TFY49" s="134"/>
      <c r="TFZ49" s="134"/>
      <c r="TGA49" s="134"/>
      <c r="TGB49" s="134"/>
      <c r="TGC49" s="134"/>
      <c r="TGD49" s="134"/>
      <c r="TGE49" s="134"/>
      <c r="TGF49" s="134"/>
      <c r="TGG49" s="134"/>
      <c r="TGH49" s="134"/>
      <c r="TGI49" s="134"/>
      <c r="TGJ49" s="134"/>
      <c r="TGK49" s="134"/>
      <c r="TGL49" s="134"/>
      <c r="TGM49" s="134"/>
      <c r="TGN49" s="134"/>
      <c r="TGO49" s="134"/>
      <c r="TGP49" s="134"/>
      <c r="TGQ49" s="134"/>
      <c r="TGR49" s="134"/>
      <c r="TGS49" s="134"/>
      <c r="TGT49" s="134"/>
      <c r="TGU49" s="134"/>
      <c r="TGV49" s="134"/>
      <c r="TGW49" s="134"/>
      <c r="TGX49" s="134"/>
      <c r="TGY49" s="134"/>
      <c r="TGZ49" s="134"/>
      <c r="THA49" s="134"/>
      <c r="THB49" s="134"/>
      <c r="THC49" s="134"/>
      <c r="THD49" s="134"/>
      <c r="THE49" s="134"/>
      <c r="THF49" s="134"/>
      <c r="THG49" s="134"/>
      <c r="THH49" s="134"/>
      <c r="THI49" s="134"/>
      <c r="THJ49" s="134"/>
      <c r="THK49" s="134"/>
      <c r="THL49" s="134"/>
      <c r="THM49" s="134"/>
      <c r="THN49" s="134"/>
      <c r="THO49" s="134"/>
      <c r="THP49" s="134"/>
      <c r="THQ49" s="134"/>
      <c r="THR49" s="134"/>
      <c r="THS49" s="134"/>
      <c r="THT49" s="134"/>
      <c r="THU49" s="134"/>
      <c r="THV49" s="134"/>
      <c r="THW49" s="134"/>
      <c r="THX49" s="134"/>
      <c r="THY49" s="134"/>
      <c r="THZ49" s="134"/>
      <c r="TIA49" s="134"/>
      <c r="TIB49" s="134"/>
      <c r="TIC49" s="134"/>
      <c r="TID49" s="134"/>
      <c r="TIE49" s="134"/>
      <c r="TIF49" s="134"/>
      <c r="TIG49" s="134"/>
      <c r="TIH49" s="134"/>
      <c r="TII49" s="134"/>
      <c r="TIJ49" s="134"/>
      <c r="TIK49" s="134"/>
      <c r="TIL49" s="134"/>
      <c r="TIM49" s="134"/>
      <c r="TIN49" s="134"/>
      <c r="TIO49" s="134"/>
      <c r="TIP49" s="134"/>
      <c r="TIQ49" s="134"/>
      <c r="TIR49" s="134"/>
      <c r="TIS49" s="134"/>
      <c r="TIT49" s="134"/>
      <c r="TIU49" s="134"/>
      <c r="TIV49" s="134"/>
      <c r="TIW49" s="134"/>
      <c r="TIX49" s="134"/>
      <c r="TIY49" s="134"/>
      <c r="TIZ49" s="134"/>
      <c r="TJA49" s="134"/>
      <c r="TJB49" s="134"/>
      <c r="TJC49" s="134"/>
      <c r="TJD49" s="134"/>
      <c r="TJE49" s="134"/>
      <c r="TJF49" s="134"/>
      <c r="TJG49" s="134"/>
      <c r="TJH49" s="134"/>
      <c r="TJI49" s="134"/>
      <c r="TJJ49" s="134"/>
      <c r="TJK49" s="134"/>
      <c r="TJL49" s="134"/>
      <c r="TJM49" s="134"/>
      <c r="TJN49" s="134"/>
      <c r="TJO49" s="134"/>
      <c r="TJP49" s="134"/>
      <c r="TJQ49" s="134"/>
      <c r="TJR49" s="134"/>
      <c r="TJS49" s="134"/>
      <c r="TJT49" s="134"/>
      <c r="TJU49" s="134"/>
      <c r="TJV49" s="134"/>
      <c r="TJW49" s="134"/>
      <c r="TJX49" s="134"/>
      <c r="TJY49" s="134"/>
      <c r="TJZ49" s="134"/>
      <c r="TKA49" s="134"/>
      <c r="TKB49" s="134"/>
      <c r="TKC49" s="134"/>
      <c r="TKD49" s="134"/>
      <c r="TKE49" s="134"/>
      <c r="TKF49" s="134"/>
      <c r="TKG49" s="134"/>
      <c r="TKH49" s="134"/>
      <c r="TKI49" s="134"/>
      <c r="TKJ49" s="134"/>
      <c r="TKK49" s="134"/>
      <c r="TKL49" s="134"/>
      <c r="TKM49" s="134"/>
      <c r="TKN49" s="134"/>
      <c r="TKO49" s="134"/>
      <c r="TKP49" s="134"/>
      <c r="TKQ49" s="134"/>
      <c r="TKR49" s="134"/>
      <c r="TKS49" s="134"/>
      <c r="TKT49" s="134"/>
      <c r="TKU49" s="134"/>
      <c r="TKV49" s="134"/>
      <c r="TKW49" s="134"/>
      <c r="TKX49" s="134"/>
      <c r="TKY49" s="134"/>
      <c r="TKZ49" s="134"/>
      <c r="TLA49" s="134"/>
      <c r="TLB49" s="134"/>
      <c r="TLC49" s="134"/>
      <c r="TLD49" s="134"/>
      <c r="TLE49" s="134"/>
      <c r="TLF49" s="134"/>
      <c r="TLG49" s="134"/>
      <c r="TLH49" s="134"/>
      <c r="TLI49" s="134"/>
      <c r="TLJ49" s="134"/>
      <c r="TLK49" s="134"/>
      <c r="TLL49" s="134"/>
      <c r="TLM49" s="134"/>
      <c r="TLN49" s="134"/>
      <c r="TLO49" s="134"/>
      <c r="TLP49" s="134"/>
      <c r="TLQ49" s="134"/>
      <c r="TLR49" s="134"/>
      <c r="TLS49" s="134"/>
      <c r="TLT49" s="134"/>
      <c r="TLU49" s="134"/>
      <c r="TLV49" s="134"/>
      <c r="TLW49" s="134"/>
      <c r="TLX49" s="134"/>
      <c r="TLY49" s="134"/>
      <c r="TLZ49" s="134"/>
      <c r="TMA49" s="134"/>
      <c r="TMB49" s="134"/>
      <c r="TMC49" s="134"/>
      <c r="TMD49" s="134"/>
      <c r="TME49" s="134"/>
      <c r="TMF49" s="134"/>
      <c r="TMG49" s="134"/>
      <c r="TMH49" s="134"/>
      <c r="TMI49" s="134"/>
      <c r="TMJ49" s="134"/>
      <c r="TMK49" s="134"/>
      <c r="TML49" s="134"/>
      <c r="TMM49" s="134"/>
      <c r="TMN49" s="134"/>
      <c r="TMO49" s="134"/>
      <c r="TMP49" s="134"/>
      <c r="TMQ49" s="134"/>
      <c r="TMR49" s="134"/>
      <c r="TMS49" s="134"/>
      <c r="TMT49" s="134"/>
      <c r="TMU49" s="134"/>
      <c r="TMV49" s="134"/>
      <c r="TMW49" s="134"/>
      <c r="TMX49" s="134"/>
      <c r="TMY49" s="134"/>
      <c r="TMZ49" s="134"/>
      <c r="TNA49" s="134"/>
      <c r="TNB49" s="134"/>
      <c r="TNC49" s="134"/>
      <c r="TND49" s="134"/>
      <c r="TNE49" s="134"/>
      <c r="TNF49" s="134"/>
      <c r="TNG49" s="134"/>
      <c r="TNH49" s="134"/>
      <c r="TNI49" s="134"/>
      <c r="TNJ49" s="134"/>
      <c r="TNK49" s="134"/>
      <c r="TNL49" s="134"/>
      <c r="TNM49" s="134"/>
      <c r="TNN49" s="134"/>
      <c r="TNO49" s="134"/>
      <c r="TNP49" s="134"/>
      <c r="TNQ49" s="134"/>
      <c r="TNR49" s="134"/>
      <c r="TNS49" s="134"/>
      <c r="TNT49" s="134"/>
      <c r="TNU49" s="134"/>
      <c r="TNV49" s="134"/>
      <c r="TNW49" s="134"/>
      <c r="TNX49" s="134"/>
      <c r="TNY49" s="134"/>
      <c r="TNZ49" s="134"/>
      <c r="TOA49" s="134"/>
      <c r="TOB49" s="134"/>
      <c r="TOC49" s="134"/>
      <c r="TOD49" s="134"/>
      <c r="TOE49" s="134"/>
      <c r="TOF49" s="134"/>
      <c r="TOG49" s="134"/>
      <c r="TOH49" s="134"/>
      <c r="TOI49" s="134"/>
      <c r="TOJ49" s="134"/>
      <c r="TOK49" s="134"/>
      <c r="TOL49" s="134"/>
      <c r="TOM49" s="134"/>
      <c r="TON49" s="134"/>
      <c r="TOO49" s="134"/>
      <c r="TOP49" s="134"/>
      <c r="TOQ49" s="134"/>
      <c r="TOR49" s="134"/>
      <c r="TOS49" s="134"/>
      <c r="TOT49" s="134"/>
      <c r="TOU49" s="134"/>
      <c r="TOV49" s="134"/>
      <c r="TOW49" s="134"/>
      <c r="TOX49" s="134"/>
      <c r="TOY49" s="134"/>
      <c r="TOZ49" s="134"/>
      <c r="TPA49" s="134"/>
      <c r="TPB49" s="134"/>
      <c r="TPC49" s="134"/>
      <c r="TPD49" s="134"/>
      <c r="TPE49" s="134"/>
      <c r="TPF49" s="134"/>
      <c r="TPG49" s="134"/>
      <c r="TPH49" s="134"/>
      <c r="TPI49" s="134"/>
      <c r="TPJ49" s="134"/>
      <c r="TPK49" s="134"/>
      <c r="TPL49" s="134"/>
      <c r="TPM49" s="134"/>
      <c r="TPN49" s="134"/>
      <c r="TPO49" s="134"/>
      <c r="TPP49" s="134"/>
      <c r="TPQ49" s="134"/>
      <c r="TPR49" s="134"/>
      <c r="TPS49" s="134"/>
      <c r="TPT49" s="134"/>
      <c r="TPU49" s="134"/>
      <c r="TPV49" s="134"/>
      <c r="TPW49" s="134"/>
      <c r="TPX49" s="134"/>
      <c r="TPY49" s="134"/>
      <c r="TPZ49" s="134"/>
      <c r="TQA49" s="134"/>
      <c r="TQB49" s="134"/>
      <c r="TQC49" s="134"/>
      <c r="TQD49" s="134"/>
      <c r="TQE49" s="134"/>
      <c r="TQF49" s="134"/>
      <c r="TQG49" s="134"/>
      <c r="TQH49" s="134"/>
      <c r="TQI49" s="134"/>
      <c r="TQJ49" s="134"/>
      <c r="TQK49" s="134"/>
      <c r="TQL49" s="134"/>
      <c r="TQM49" s="134"/>
      <c r="TQN49" s="134"/>
      <c r="TQO49" s="134"/>
      <c r="TQP49" s="134"/>
      <c r="TQQ49" s="134"/>
      <c r="TQR49" s="134"/>
      <c r="TQS49" s="134"/>
      <c r="TQT49" s="134"/>
      <c r="TQU49" s="134"/>
      <c r="TQV49" s="134"/>
      <c r="TQW49" s="134"/>
      <c r="TQX49" s="134"/>
      <c r="TQY49" s="134"/>
      <c r="TQZ49" s="134"/>
      <c r="TRA49" s="134"/>
      <c r="TRB49" s="134"/>
      <c r="TRC49" s="134"/>
      <c r="TRD49" s="134"/>
      <c r="TRE49" s="134"/>
      <c r="TRF49" s="134"/>
      <c r="TRG49" s="134"/>
      <c r="TRH49" s="134"/>
      <c r="TRI49" s="134"/>
      <c r="TRJ49" s="134"/>
      <c r="TRK49" s="134"/>
      <c r="TRL49" s="134"/>
      <c r="TRM49" s="134"/>
      <c r="TRN49" s="134"/>
      <c r="TRO49" s="134"/>
      <c r="TRP49" s="134"/>
      <c r="TRQ49" s="134"/>
      <c r="TRR49" s="134"/>
      <c r="TRS49" s="134"/>
      <c r="TRT49" s="134"/>
      <c r="TRU49" s="134"/>
      <c r="TRV49" s="134"/>
      <c r="TRW49" s="134"/>
      <c r="TRX49" s="134"/>
      <c r="TRY49" s="134"/>
      <c r="TRZ49" s="134"/>
      <c r="TSA49" s="134"/>
      <c r="TSB49" s="134"/>
      <c r="TSC49" s="134"/>
      <c r="TSD49" s="134"/>
      <c r="TSE49" s="134"/>
      <c r="TSF49" s="134"/>
      <c r="TSG49" s="134"/>
      <c r="TSH49" s="134"/>
      <c r="TSI49" s="134"/>
      <c r="TSJ49" s="134"/>
      <c r="TSK49" s="134"/>
      <c r="TSL49" s="134"/>
      <c r="TSM49" s="134"/>
      <c r="TSN49" s="134"/>
      <c r="TSO49" s="134"/>
      <c r="TSP49" s="134"/>
      <c r="TSQ49" s="134"/>
      <c r="TSR49" s="134"/>
      <c r="TSS49" s="134"/>
      <c r="TST49" s="134"/>
      <c r="TSU49" s="134"/>
      <c r="TSV49" s="134"/>
      <c r="TSW49" s="134"/>
      <c r="TSX49" s="134"/>
      <c r="TSY49" s="134"/>
      <c r="TSZ49" s="134"/>
      <c r="TTA49" s="134"/>
      <c r="TTB49" s="134"/>
      <c r="TTC49" s="134"/>
      <c r="TTD49" s="134"/>
      <c r="TTE49" s="134"/>
      <c r="TTF49" s="134"/>
      <c r="TTG49" s="134"/>
      <c r="TTH49" s="134"/>
      <c r="TTI49" s="134"/>
      <c r="TTJ49" s="134"/>
      <c r="TTK49" s="134"/>
      <c r="TTL49" s="134"/>
      <c r="TTM49" s="134"/>
      <c r="TTN49" s="134"/>
      <c r="TTO49" s="134"/>
      <c r="TTP49" s="134"/>
      <c r="TTQ49" s="134"/>
      <c r="TTR49" s="134"/>
      <c r="TTS49" s="134"/>
      <c r="TTT49" s="134"/>
      <c r="TTU49" s="134"/>
      <c r="TTV49" s="134"/>
      <c r="TTW49" s="134"/>
      <c r="TTX49" s="134"/>
      <c r="TTY49" s="134"/>
      <c r="TTZ49" s="134"/>
      <c r="TUA49" s="134"/>
      <c r="TUB49" s="134"/>
      <c r="TUC49" s="134"/>
      <c r="TUD49" s="134"/>
      <c r="TUE49" s="134"/>
      <c r="TUF49" s="134"/>
      <c r="TUG49" s="134"/>
      <c r="TUH49" s="134"/>
      <c r="TUI49" s="134"/>
      <c r="TUJ49" s="134"/>
      <c r="TUK49" s="134"/>
      <c r="TUL49" s="134"/>
      <c r="TUM49" s="134"/>
      <c r="TUN49" s="134"/>
      <c r="TUO49" s="134"/>
      <c r="TUP49" s="134"/>
      <c r="TUQ49" s="134"/>
      <c r="TUR49" s="134"/>
      <c r="TUS49" s="134"/>
      <c r="TUT49" s="134"/>
      <c r="TUU49" s="134"/>
      <c r="TUV49" s="134"/>
      <c r="TUW49" s="134"/>
      <c r="TUX49" s="134"/>
      <c r="TUY49" s="134"/>
      <c r="TUZ49" s="134"/>
      <c r="TVA49" s="134"/>
      <c r="TVB49" s="134"/>
      <c r="TVC49" s="134"/>
      <c r="TVD49" s="134"/>
      <c r="TVE49" s="134"/>
      <c r="TVF49" s="134"/>
      <c r="TVG49" s="134"/>
      <c r="TVH49" s="134"/>
      <c r="TVI49" s="134"/>
      <c r="TVJ49" s="134"/>
      <c r="TVK49" s="134"/>
      <c r="TVL49" s="134"/>
      <c r="TVM49" s="134"/>
      <c r="TVN49" s="134"/>
      <c r="TVO49" s="134"/>
      <c r="TVP49" s="134"/>
      <c r="TVQ49" s="134"/>
      <c r="TVR49" s="134"/>
      <c r="TVS49" s="134"/>
      <c r="TVT49" s="134"/>
      <c r="TVU49" s="134"/>
      <c r="TVV49" s="134"/>
      <c r="TVW49" s="134"/>
      <c r="TVX49" s="134"/>
      <c r="TVY49" s="134"/>
      <c r="TVZ49" s="134"/>
      <c r="TWA49" s="134"/>
      <c r="TWB49" s="134"/>
      <c r="TWC49" s="134"/>
      <c r="TWD49" s="134"/>
      <c r="TWE49" s="134"/>
      <c r="TWF49" s="134"/>
      <c r="TWG49" s="134"/>
      <c r="TWH49" s="134"/>
      <c r="TWI49" s="134"/>
      <c r="TWJ49" s="134"/>
      <c r="TWK49" s="134"/>
      <c r="TWL49" s="134"/>
      <c r="TWM49" s="134"/>
      <c r="TWN49" s="134"/>
      <c r="TWO49" s="134"/>
      <c r="TWP49" s="134"/>
      <c r="TWQ49" s="134"/>
      <c r="TWR49" s="134"/>
      <c r="TWS49" s="134"/>
      <c r="TWT49" s="134"/>
      <c r="TWU49" s="134"/>
      <c r="TWV49" s="134"/>
      <c r="TWW49" s="134"/>
      <c r="TWX49" s="134"/>
      <c r="TWY49" s="134"/>
      <c r="TWZ49" s="134"/>
      <c r="TXA49" s="134"/>
      <c r="TXB49" s="134"/>
      <c r="TXC49" s="134"/>
      <c r="TXD49" s="134"/>
      <c r="TXE49" s="134"/>
      <c r="TXF49" s="134"/>
      <c r="TXG49" s="134"/>
      <c r="TXH49" s="134"/>
      <c r="TXI49" s="134"/>
      <c r="TXJ49" s="134"/>
      <c r="TXK49" s="134"/>
      <c r="TXL49" s="134"/>
      <c r="TXM49" s="134"/>
      <c r="TXN49" s="134"/>
      <c r="TXO49" s="134"/>
      <c r="TXP49" s="134"/>
      <c r="TXQ49" s="134"/>
      <c r="TXR49" s="134"/>
      <c r="TXS49" s="134"/>
      <c r="TXT49" s="134"/>
      <c r="TXU49" s="134"/>
      <c r="TXV49" s="134"/>
      <c r="TXW49" s="134"/>
      <c r="TXX49" s="134"/>
      <c r="TXY49" s="134"/>
      <c r="TXZ49" s="134"/>
      <c r="TYA49" s="134"/>
      <c r="TYB49" s="134"/>
      <c r="TYC49" s="134"/>
      <c r="TYD49" s="134"/>
      <c r="TYE49" s="134"/>
      <c r="TYF49" s="134"/>
      <c r="TYG49" s="134"/>
      <c r="TYH49" s="134"/>
      <c r="TYI49" s="134"/>
      <c r="TYJ49" s="134"/>
      <c r="TYK49" s="134"/>
      <c r="TYL49" s="134"/>
      <c r="TYM49" s="134"/>
      <c r="TYN49" s="134"/>
      <c r="TYO49" s="134"/>
      <c r="TYP49" s="134"/>
      <c r="TYQ49" s="134"/>
      <c r="TYR49" s="134"/>
      <c r="TYS49" s="134"/>
      <c r="TYT49" s="134"/>
      <c r="TYU49" s="134"/>
      <c r="TYV49" s="134"/>
      <c r="TYW49" s="134"/>
      <c r="TYX49" s="134"/>
      <c r="TYY49" s="134"/>
      <c r="TYZ49" s="134"/>
      <c r="TZA49" s="134"/>
      <c r="TZB49" s="134"/>
      <c r="TZC49" s="134"/>
      <c r="TZD49" s="134"/>
      <c r="TZE49" s="134"/>
      <c r="TZF49" s="134"/>
      <c r="TZG49" s="134"/>
      <c r="TZH49" s="134"/>
      <c r="TZI49" s="134"/>
      <c r="TZJ49" s="134"/>
      <c r="TZK49" s="134"/>
      <c r="TZL49" s="134"/>
      <c r="TZM49" s="134"/>
      <c r="TZN49" s="134"/>
      <c r="TZO49" s="134"/>
      <c r="TZP49" s="134"/>
      <c r="TZQ49" s="134"/>
      <c r="TZR49" s="134"/>
      <c r="TZS49" s="134"/>
      <c r="TZT49" s="134"/>
      <c r="TZU49" s="134"/>
      <c r="TZV49" s="134"/>
      <c r="TZW49" s="134"/>
      <c r="TZX49" s="134"/>
      <c r="TZY49" s="134"/>
      <c r="TZZ49" s="134"/>
      <c r="UAA49" s="134"/>
      <c r="UAB49" s="134"/>
      <c r="UAC49" s="134"/>
      <c r="UAD49" s="134"/>
      <c r="UAE49" s="134"/>
      <c r="UAF49" s="134"/>
      <c r="UAG49" s="134"/>
      <c r="UAH49" s="134"/>
      <c r="UAI49" s="134"/>
      <c r="UAJ49" s="134"/>
      <c r="UAK49" s="134"/>
      <c r="UAL49" s="134"/>
      <c r="UAM49" s="134"/>
      <c r="UAN49" s="134"/>
      <c r="UAO49" s="134"/>
      <c r="UAP49" s="134"/>
      <c r="UAQ49" s="134"/>
      <c r="UAR49" s="134"/>
      <c r="UAS49" s="134"/>
      <c r="UAT49" s="134"/>
      <c r="UAU49" s="134"/>
      <c r="UAV49" s="134"/>
      <c r="UAW49" s="134"/>
      <c r="UAX49" s="134"/>
      <c r="UAY49" s="134"/>
      <c r="UAZ49" s="134"/>
      <c r="UBA49" s="134"/>
      <c r="UBB49" s="134"/>
      <c r="UBC49" s="134"/>
      <c r="UBD49" s="134"/>
      <c r="UBE49" s="134"/>
      <c r="UBF49" s="134"/>
      <c r="UBG49" s="134"/>
      <c r="UBH49" s="134"/>
      <c r="UBI49" s="134"/>
      <c r="UBJ49" s="134"/>
      <c r="UBK49" s="134"/>
      <c r="UBL49" s="134"/>
      <c r="UBM49" s="134"/>
      <c r="UBN49" s="134"/>
      <c r="UBO49" s="134"/>
      <c r="UBP49" s="134"/>
      <c r="UBQ49" s="134"/>
      <c r="UBR49" s="134"/>
      <c r="UBS49" s="134"/>
      <c r="UBT49" s="134"/>
      <c r="UBU49" s="134"/>
      <c r="UBV49" s="134"/>
      <c r="UBW49" s="134"/>
      <c r="UBX49" s="134"/>
      <c r="UBY49" s="134"/>
      <c r="UBZ49" s="134"/>
      <c r="UCA49" s="134"/>
      <c r="UCB49" s="134"/>
      <c r="UCC49" s="134"/>
      <c r="UCD49" s="134"/>
      <c r="UCE49" s="134"/>
      <c r="UCF49" s="134"/>
      <c r="UCG49" s="134"/>
      <c r="UCH49" s="134"/>
      <c r="UCI49" s="134"/>
      <c r="UCJ49" s="134"/>
      <c r="UCK49" s="134"/>
      <c r="UCL49" s="134"/>
      <c r="UCM49" s="134"/>
      <c r="UCN49" s="134"/>
      <c r="UCO49" s="134"/>
      <c r="UCP49" s="134"/>
      <c r="UCQ49" s="134"/>
      <c r="UCR49" s="134"/>
      <c r="UCS49" s="134"/>
      <c r="UCT49" s="134"/>
      <c r="UCU49" s="134"/>
      <c r="UCV49" s="134"/>
      <c r="UCW49" s="134"/>
      <c r="UCX49" s="134"/>
      <c r="UCY49" s="134"/>
      <c r="UCZ49" s="134"/>
      <c r="UDA49" s="134"/>
      <c r="UDB49" s="134"/>
      <c r="UDC49" s="134"/>
      <c r="UDD49" s="134"/>
      <c r="UDE49" s="134"/>
      <c r="UDF49" s="134"/>
      <c r="UDG49" s="134"/>
      <c r="UDH49" s="134"/>
      <c r="UDI49" s="134"/>
      <c r="UDJ49" s="134"/>
      <c r="UDK49" s="134"/>
      <c r="UDL49" s="134"/>
      <c r="UDM49" s="134"/>
      <c r="UDN49" s="134"/>
      <c r="UDO49" s="134"/>
      <c r="UDP49" s="134"/>
      <c r="UDQ49" s="134"/>
      <c r="UDR49" s="134"/>
      <c r="UDS49" s="134"/>
      <c r="UDT49" s="134"/>
      <c r="UDU49" s="134"/>
      <c r="UDV49" s="134"/>
      <c r="UDW49" s="134"/>
      <c r="UDX49" s="134"/>
      <c r="UDY49" s="134"/>
      <c r="UDZ49" s="134"/>
      <c r="UEA49" s="134"/>
      <c r="UEB49" s="134"/>
      <c r="UEC49" s="134"/>
      <c r="UED49" s="134"/>
      <c r="UEE49" s="134"/>
      <c r="UEF49" s="134"/>
      <c r="UEG49" s="134"/>
      <c r="UEH49" s="134"/>
      <c r="UEI49" s="134"/>
      <c r="UEJ49" s="134"/>
      <c r="UEK49" s="134"/>
      <c r="UEL49" s="134"/>
      <c r="UEM49" s="134"/>
      <c r="UEN49" s="134"/>
      <c r="UEO49" s="134"/>
      <c r="UEP49" s="134"/>
      <c r="UEQ49" s="134"/>
      <c r="UER49" s="134"/>
      <c r="UES49" s="134"/>
      <c r="UET49" s="134"/>
      <c r="UEU49" s="134"/>
      <c r="UEV49" s="134"/>
      <c r="UEW49" s="134"/>
      <c r="UEX49" s="134"/>
      <c r="UEY49" s="134"/>
      <c r="UEZ49" s="134"/>
      <c r="UFA49" s="134"/>
      <c r="UFB49" s="134"/>
      <c r="UFC49" s="134"/>
      <c r="UFD49" s="134"/>
      <c r="UFE49" s="134"/>
      <c r="UFF49" s="134"/>
      <c r="UFG49" s="134"/>
      <c r="UFH49" s="134"/>
      <c r="UFI49" s="134"/>
      <c r="UFJ49" s="134"/>
      <c r="UFK49" s="134"/>
      <c r="UFL49" s="134"/>
      <c r="UFM49" s="134"/>
      <c r="UFN49" s="134"/>
      <c r="UFO49" s="134"/>
      <c r="UFP49" s="134"/>
      <c r="UFQ49" s="134"/>
      <c r="UFR49" s="134"/>
      <c r="UFS49" s="134"/>
      <c r="UFT49" s="134"/>
      <c r="UFU49" s="134"/>
      <c r="UFV49" s="134"/>
      <c r="UFW49" s="134"/>
      <c r="UFX49" s="134"/>
      <c r="UFY49" s="134"/>
      <c r="UFZ49" s="134"/>
      <c r="UGA49" s="134"/>
      <c r="UGB49" s="134"/>
      <c r="UGC49" s="134"/>
      <c r="UGD49" s="134"/>
      <c r="UGE49" s="134"/>
      <c r="UGF49" s="134"/>
      <c r="UGG49" s="134"/>
      <c r="UGH49" s="134"/>
      <c r="UGI49" s="134"/>
      <c r="UGJ49" s="134"/>
      <c r="UGK49" s="134"/>
      <c r="UGL49" s="134"/>
      <c r="UGM49" s="134"/>
      <c r="UGN49" s="134"/>
      <c r="UGO49" s="134"/>
      <c r="UGP49" s="134"/>
      <c r="UGQ49" s="134"/>
      <c r="UGR49" s="134"/>
      <c r="UGS49" s="134"/>
      <c r="UGT49" s="134"/>
      <c r="UGU49" s="134"/>
      <c r="UGV49" s="134"/>
      <c r="UGW49" s="134"/>
      <c r="UGX49" s="134"/>
      <c r="UGY49" s="134"/>
      <c r="UGZ49" s="134"/>
      <c r="UHA49" s="134"/>
      <c r="UHB49" s="134"/>
      <c r="UHC49" s="134"/>
      <c r="UHD49" s="134"/>
      <c r="UHE49" s="134"/>
      <c r="UHF49" s="134"/>
      <c r="UHG49" s="134"/>
      <c r="UHH49" s="134"/>
      <c r="UHI49" s="134"/>
      <c r="UHJ49" s="134"/>
      <c r="UHK49" s="134"/>
      <c r="UHL49" s="134"/>
      <c r="UHM49" s="134"/>
      <c r="UHN49" s="134"/>
      <c r="UHO49" s="134"/>
      <c r="UHP49" s="134"/>
      <c r="UHQ49" s="134"/>
      <c r="UHR49" s="134"/>
      <c r="UHS49" s="134"/>
      <c r="UHT49" s="134"/>
      <c r="UHU49" s="134"/>
      <c r="UHV49" s="134"/>
      <c r="UHW49" s="134"/>
      <c r="UHX49" s="134"/>
      <c r="UHY49" s="134"/>
      <c r="UHZ49" s="134"/>
      <c r="UIA49" s="134"/>
      <c r="UIB49" s="134"/>
      <c r="UIC49" s="134"/>
      <c r="UID49" s="134"/>
      <c r="UIE49" s="134"/>
      <c r="UIF49" s="134"/>
      <c r="UIG49" s="134"/>
      <c r="UIH49" s="134"/>
      <c r="UII49" s="134"/>
      <c r="UIJ49" s="134"/>
      <c r="UIK49" s="134"/>
      <c r="UIL49" s="134"/>
      <c r="UIM49" s="134"/>
      <c r="UIN49" s="134"/>
      <c r="UIO49" s="134"/>
      <c r="UIP49" s="134"/>
      <c r="UIQ49" s="134"/>
      <c r="UIR49" s="134"/>
      <c r="UIS49" s="134"/>
      <c r="UIT49" s="134"/>
      <c r="UIU49" s="134"/>
      <c r="UIV49" s="134"/>
      <c r="UIW49" s="134"/>
      <c r="UIX49" s="134"/>
      <c r="UIY49" s="134"/>
      <c r="UIZ49" s="134"/>
      <c r="UJA49" s="134"/>
      <c r="UJB49" s="134"/>
      <c r="UJC49" s="134"/>
      <c r="UJD49" s="134"/>
      <c r="UJE49" s="134"/>
      <c r="UJF49" s="134"/>
      <c r="UJG49" s="134"/>
      <c r="UJH49" s="134"/>
      <c r="UJI49" s="134"/>
      <c r="UJJ49" s="134"/>
      <c r="UJK49" s="134"/>
      <c r="UJL49" s="134"/>
      <c r="UJM49" s="134"/>
      <c r="UJN49" s="134"/>
      <c r="UJO49" s="134"/>
      <c r="UJP49" s="134"/>
      <c r="UJQ49" s="134"/>
      <c r="UJR49" s="134"/>
      <c r="UJS49" s="134"/>
      <c r="UJT49" s="134"/>
      <c r="UJU49" s="134"/>
      <c r="UJV49" s="134"/>
      <c r="UJW49" s="134"/>
      <c r="UJX49" s="134"/>
      <c r="UJY49" s="134"/>
      <c r="UJZ49" s="134"/>
      <c r="UKA49" s="134"/>
      <c r="UKB49" s="134"/>
      <c r="UKC49" s="134"/>
      <c r="UKD49" s="134"/>
      <c r="UKE49" s="134"/>
      <c r="UKF49" s="134"/>
      <c r="UKG49" s="134"/>
      <c r="UKH49" s="134"/>
      <c r="UKI49" s="134"/>
      <c r="UKJ49" s="134"/>
      <c r="UKK49" s="134"/>
      <c r="UKL49" s="134"/>
      <c r="UKM49" s="134"/>
      <c r="UKN49" s="134"/>
      <c r="UKO49" s="134"/>
      <c r="UKP49" s="134"/>
      <c r="UKQ49" s="134"/>
      <c r="UKR49" s="134"/>
      <c r="UKS49" s="134"/>
      <c r="UKT49" s="134"/>
      <c r="UKU49" s="134"/>
      <c r="UKV49" s="134"/>
      <c r="UKW49" s="134"/>
      <c r="UKX49" s="134"/>
      <c r="UKY49" s="134"/>
      <c r="UKZ49" s="134"/>
      <c r="ULA49" s="134"/>
      <c r="ULB49" s="134"/>
      <c r="ULC49" s="134"/>
      <c r="ULD49" s="134"/>
      <c r="ULE49" s="134"/>
      <c r="ULF49" s="134"/>
      <c r="ULG49" s="134"/>
      <c r="ULH49" s="134"/>
      <c r="ULI49" s="134"/>
      <c r="ULJ49" s="134"/>
      <c r="ULK49" s="134"/>
      <c r="ULL49" s="134"/>
      <c r="ULM49" s="134"/>
      <c r="ULN49" s="134"/>
      <c r="ULO49" s="134"/>
      <c r="ULP49" s="134"/>
      <c r="ULQ49" s="134"/>
      <c r="ULR49" s="134"/>
      <c r="ULS49" s="134"/>
      <c r="ULT49" s="134"/>
      <c r="ULU49" s="134"/>
      <c r="ULV49" s="134"/>
      <c r="ULW49" s="134"/>
      <c r="ULX49" s="134"/>
      <c r="ULY49" s="134"/>
      <c r="ULZ49" s="134"/>
      <c r="UMA49" s="134"/>
      <c r="UMB49" s="134"/>
      <c r="UMC49" s="134"/>
      <c r="UMD49" s="134"/>
      <c r="UME49" s="134"/>
      <c r="UMF49" s="134"/>
      <c r="UMG49" s="134"/>
      <c r="UMH49" s="134"/>
      <c r="UMI49" s="134"/>
      <c r="UMJ49" s="134"/>
      <c r="UMK49" s="134"/>
      <c r="UML49" s="134"/>
      <c r="UMM49" s="134"/>
      <c r="UMN49" s="134"/>
      <c r="UMO49" s="134"/>
      <c r="UMP49" s="134"/>
      <c r="UMQ49" s="134"/>
      <c r="UMR49" s="134"/>
      <c r="UMS49" s="134"/>
      <c r="UMT49" s="134"/>
      <c r="UMU49" s="134"/>
      <c r="UMV49" s="134"/>
      <c r="UMW49" s="134"/>
      <c r="UMX49" s="134"/>
      <c r="UMY49" s="134"/>
      <c r="UMZ49" s="134"/>
      <c r="UNA49" s="134"/>
      <c r="UNB49" s="134"/>
      <c r="UNC49" s="134"/>
      <c r="UND49" s="134"/>
      <c r="UNE49" s="134"/>
      <c r="UNF49" s="134"/>
      <c r="UNG49" s="134"/>
      <c r="UNH49" s="134"/>
      <c r="UNI49" s="134"/>
      <c r="UNJ49" s="134"/>
      <c r="UNK49" s="134"/>
      <c r="UNL49" s="134"/>
      <c r="UNM49" s="134"/>
      <c r="UNN49" s="134"/>
      <c r="UNO49" s="134"/>
      <c r="UNP49" s="134"/>
      <c r="UNQ49" s="134"/>
      <c r="UNR49" s="134"/>
      <c r="UNS49" s="134"/>
      <c r="UNT49" s="134"/>
      <c r="UNU49" s="134"/>
      <c r="UNV49" s="134"/>
      <c r="UNW49" s="134"/>
      <c r="UNX49" s="134"/>
      <c r="UNY49" s="134"/>
      <c r="UNZ49" s="134"/>
      <c r="UOA49" s="134"/>
      <c r="UOB49" s="134"/>
      <c r="UOC49" s="134"/>
      <c r="UOD49" s="134"/>
      <c r="UOE49" s="134"/>
      <c r="UOF49" s="134"/>
      <c r="UOG49" s="134"/>
      <c r="UOH49" s="134"/>
      <c r="UOI49" s="134"/>
      <c r="UOJ49" s="134"/>
      <c r="UOK49" s="134"/>
      <c r="UOL49" s="134"/>
      <c r="UOM49" s="134"/>
      <c r="UON49" s="134"/>
      <c r="UOO49" s="134"/>
      <c r="UOP49" s="134"/>
      <c r="UOQ49" s="134"/>
      <c r="UOR49" s="134"/>
      <c r="UOS49" s="134"/>
      <c r="UOT49" s="134"/>
      <c r="UOU49" s="134"/>
      <c r="UOV49" s="134"/>
      <c r="UOW49" s="134"/>
      <c r="UOX49" s="134"/>
      <c r="UOY49" s="134"/>
      <c r="UOZ49" s="134"/>
      <c r="UPA49" s="134"/>
      <c r="UPB49" s="134"/>
      <c r="UPC49" s="134"/>
      <c r="UPD49" s="134"/>
      <c r="UPE49" s="134"/>
      <c r="UPF49" s="134"/>
      <c r="UPG49" s="134"/>
      <c r="UPH49" s="134"/>
      <c r="UPI49" s="134"/>
      <c r="UPJ49" s="134"/>
      <c r="UPK49" s="134"/>
      <c r="UPL49" s="134"/>
      <c r="UPM49" s="134"/>
      <c r="UPN49" s="134"/>
      <c r="UPO49" s="134"/>
      <c r="UPP49" s="134"/>
      <c r="UPQ49" s="134"/>
      <c r="UPR49" s="134"/>
      <c r="UPS49" s="134"/>
      <c r="UPT49" s="134"/>
      <c r="UPU49" s="134"/>
      <c r="UPV49" s="134"/>
      <c r="UPW49" s="134"/>
      <c r="UPX49" s="134"/>
      <c r="UPY49" s="134"/>
      <c r="UPZ49" s="134"/>
      <c r="UQA49" s="134"/>
      <c r="UQB49" s="134"/>
      <c r="UQC49" s="134"/>
      <c r="UQD49" s="134"/>
      <c r="UQE49" s="134"/>
      <c r="UQF49" s="134"/>
      <c r="UQG49" s="134"/>
      <c r="UQH49" s="134"/>
      <c r="UQI49" s="134"/>
      <c r="UQJ49" s="134"/>
      <c r="UQK49" s="134"/>
      <c r="UQL49" s="134"/>
      <c r="UQM49" s="134"/>
      <c r="UQN49" s="134"/>
      <c r="UQO49" s="134"/>
      <c r="UQP49" s="134"/>
      <c r="UQQ49" s="134"/>
      <c r="UQR49" s="134"/>
      <c r="UQS49" s="134"/>
      <c r="UQT49" s="134"/>
      <c r="UQU49" s="134"/>
      <c r="UQV49" s="134"/>
      <c r="UQW49" s="134"/>
      <c r="UQX49" s="134"/>
      <c r="UQY49" s="134"/>
      <c r="UQZ49" s="134"/>
      <c r="URA49" s="134"/>
      <c r="URB49" s="134"/>
      <c r="URC49" s="134"/>
      <c r="URD49" s="134"/>
      <c r="URE49" s="134"/>
      <c r="URF49" s="134"/>
      <c r="URG49" s="134"/>
      <c r="URH49" s="134"/>
      <c r="URI49" s="134"/>
      <c r="URJ49" s="134"/>
      <c r="URK49" s="134"/>
      <c r="URL49" s="134"/>
      <c r="URM49" s="134"/>
      <c r="URN49" s="134"/>
      <c r="URO49" s="134"/>
      <c r="URP49" s="134"/>
      <c r="URQ49" s="134"/>
      <c r="URR49" s="134"/>
      <c r="URS49" s="134"/>
      <c r="URT49" s="134"/>
      <c r="URU49" s="134"/>
      <c r="URV49" s="134"/>
      <c r="URW49" s="134"/>
      <c r="URX49" s="134"/>
      <c r="URY49" s="134"/>
      <c r="URZ49" s="134"/>
      <c r="USA49" s="134"/>
      <c r="USB49" s="134"/>
      <c r="USC49" s="134"/>
      <c r="USD49" s="134"/>
      <c r="USE49" s="134"/>
      <c r="USF49" s="134"/>
      <c r="USG49" s="134"/>
      <c r="USH49" s="134"/>
      <c r="USI49" s="134"/>
      <c r="USJ49" s="134"/>
      <c r="USK49" s="134"/>
      <c r="USL49" s="134"/>
      <c r="USM49" s="134"/>
      <c r="USN49" s="134"/>
      <c r="USO49" s="134"/>
      <c r="USP49" s="134"/>
      <c r="USQ49" s="134"/>
      <c r="USR49" s="134"/>
      <c r="USS49" s="134"/>
      <c r="UST49" s="134"/>
      <c r="USU49" s="134"/>
      <c r="USV49" s="134"/>
      <c r="USW49" s="134"/>
      <c r="USX49" s="134"/>
      <c r="USY49" s="134"/>
      <c r="USZ49" s="134"/>
      <c r="UTA49" s="134"/>
      <c r="UTB49" s="134"/>
      <c r="UTC49" s="134"/>
      <c r="UTD49" s="134"/>
      <c r="UTE49" s="134"/>
      <c r="UTF49" s="134"/>
      <c r="UTG49" s="134"/>
      <c r="UTH49" s="134"/>
      <c r="UTI49" s="134"/>
      <c r="UTJ49" s="134"/>
      <c r="UTK49" s="134"/>
      <c r="UTL49" s="134"/>
      <c r="UTM49" s="134"/>
      <c r="UTN49" s="134"/>
      <c r="UTO49" s="134"/>
      <c r="UTP49" s="134"/>
      <c r="UTQ49" s="134"/>
      <c r="UTR49" s="134"/>
      <c r="UTS49" s="134"/>
      <c r="UTT49" s="134"/>
      <c r="UTU49" s="134"/>
      <c r="UTV49" s="134"/>
      <c r="UTW49" s="134"/>
      <c r="UTX49" s="134"/>
      <c r="UTY49" s="134"/>
      <c r="UTZ49" s="134"/>
      <c r="UUA49" s="134"/>
      <c r="UUB49" s="134"/>
      <c r="UUC49" s="134"/>
      <c r="UUD49" s="134"/>
      <c r="UUE49" s="134"/>
      <c r="UUF49" s="134"/>
      <c r="UUG49" s="134"/>
      <c r="UUH49" s="134"/>
      <c r="UUI49" s="134"/>
      <c r="UUJ49" s="134"/>
      <c r="UUK49" s="134"/>
      <c r="UUL49" s="134"/>
      <c r="UUM49" s="134"/>
      <c r="UUN49" s="134"/>
      <c r="UUO49" s="134"/>
      <c r="UUP49" s="134"/>
      <c r="UUQ49" s="134"/>
      <c r="UUR49" s="134"/>
      <c r="UUS49" s="134"/>
      <c r="UUT49" s="134"/>
      <c r="UUU49" s="134"/>
      <c r="UUV49" s="134"/>
      <c r="UUW49" s="134"/>
      <c r="UUX49" s="134"/>
      <c r="UUY49" s="134"/>
      <c r="UUZ49" s="134"/>
      <c r="UVA49" s="134"/>
      <c r="UVB49" s="134"/>
      <c r="UVC49" s="134"/>
      <c r="UVD49" s="134"/>
      <c r="UVE49" s="134"/>
      <c r="UVF49" s="134"/>
      <c r="UVG49" s="134"/>
      <c r="UVH49" s="134"/>
      <c r="UVI49" s="134"/>
      <c r="UVJ49" s="134"/>
      <c r="UVK49" s="134"/>
      <c r="UVL49" s="134"/>
      <c r="UVM49" s="134"/>
      <c r="UVN49" s="134"/>
      <c r="UVO49" s="134"/>
      <c r="UVP49" s="134"/>
      <c r="UVQ49" s="134"/>
      <c r="UVR49" s="134"/>
      <c r="UVS49" s="134"/>
      <c r="UVT49" s="134"/>
      <c r="UVU49" s="134"/>
      <c r="UVV49" s="134"/>
      <c r="UVW49" s="134"/>
      <c r="UVX49" s="134"/>
      <c r="UVY49" s="134"/>
      <c r="UVZ49" s="134"/>
      <c r="UWA49" s="134"/>
      <c r="UWB49" s="134"/>
      <c r="UWC49" s="134"/>
      <c r="UWD49" s="134"/>
      <c r="UWE49" s="134"/>
      <c r="UWF49" s="134"/>
      <c r="UWG49" s="134"/>
      <c r="UWH49" s="134"/>
      <c r="UWI49" s="134"/>
      <c r="UWJ49" s="134"/>
      <c r="UWK49" s="134"/>
      <c r="UWL49" s="134"/>
      <c r="UWM49" s="134"/>
      <c r="UWN49" s="134"/>
      <c r="UWO49" s="134"/>
      <c r="UWP49" s="134"/>
      <c r="UWQ49" s="134"/>
      <c r="UWR49" s="134"/>
      <c r="UWS49" s="134"/>
      <c r="UWT49" s="134"/>
      <c r="UWU49" s="134"/>
      <c r="UWV49" s="134"/>
      <c r="UWW49" s="134"/>
      <c r="UWX49" s="134"/>
      <c r="UWY49" s="134"/>
      <c r="UWZ49" s="134"/>
      <c r="UXA49" s="134"/>
      <c r="UXB49" s="134"/>
      <c r="UXC49" s="134"/>
      <c r="UXD49" s="134"/>
      <c r="UXE49" s="134"/>
      <c r="UXF49" s="134"/>
      <c r="UXG49" s="134"/>
      <c r="UXH49" s="134"/>
      <c r="UXI49" s="134"/>
      <c r="UXJ49" s="134"/>
      <c r="UXK49" s="134"/>
      <c r="UXL49" s="134"/>
      <c r="UXM49" s="134"/>
      <c r="UXN49" s="134"/>
      <c r="UXO49" s="134"/>
      <c r="UXP49" s="134"/>
      <c r="UXQ49" s="134"/>
      <c r="UXR49" s="134"/>
      <c r="UXS49" s="134"/>
      <c r="UXT49" s="134"/>
      <c r="UXU49" s="134"/>
      <c r="UXV49" s="134"/>
      <c r="UXW49" s="134"/>
      <c r="UXX49" s="134"/>
      <c r="UXY49" s="134"/>
      <c r="UXZ49" s="134"/>
      <c r="UYA49" s="134"/>
      <c r="UYB49" s="134"/>
      <c r="UYC49" s="134"/>
      <c r="UYD49" s="134"/>
      <c r="UYE49" s="134"/>
      <c r="UYF49" s="134"/>
      <c r="UYG49" s="134"/>
      <c r="UYH49" s="134"/>
      <c r="UYI49" s="134"/>
      <c r="UYJ49" s="134"/>
      <c r="UYK49" s="134"/>
      <c r="UYL49" s="134"/>
      <c r="UYM49" s="134"/>
      <c r="UYN49" s="134"/>
      <c r="UYO49" s="134"/>
      <c r="UYP49" s="134"/>
      <c r="UYQ49" s="134"/>
      <c r="UYR49" s="134"/>
      <c r="UYS49" s="134"/>
      <c r="UYT49" s="134"/>
      <c r="UYU49" s="134"/>
      <c r="UYV49" s="134"/>
      <c r="UYW49" s="134"/>
      <c r="UYX49" s="134"/>
      <c r="UYY49" s="134"/>
      <c r="UYZ49" s="134"/>
      <c r="UZA49" s="134"/>
      <c r="UZB49" s="134"/>
      <c r="UZC49" s="134"/>
      <c r="UZD49" s="134"/>
      <c r="UZE49" s="134"/>
      <c r="UZF49" s="134"/>
      <c r="UZG49" s="134"/>
      <c r="UZH49" s="134"/>
      <c r="UZI49" s="134"/>
      <c r="UZJ49" s="134"/>
      <c r="UZK49" s="134"/>
      <c r="UZL49" s="134"/>
      <c r="UZM49" s="134"/>
      <c r="UZN49" s="134"/>
      <c r="UZO49" s="134"/>
      <c r="UZP49" s="134"/>
      <c r="UZQ49" s="134"/>
      <c r="UZR49" s="134"/>
      <c r="UZS49" s="134"/>
      <c r="UZT49" s="134"/>
      <c r="UZU49" s="134"/>
      <c r="UZV49" s="134"/>
      <c r="UZW49" s="134"/>
      <c r="UZX49" s="134"/>
      <c r="UZY49" s="134"/>
      <c r="UZZ49" s="134"/>
      <c r="VAA49" s="134"/>
      <c r="VAB49" s="134"/>
      <c r="VAC49" s="134"/>
      <c r="VAD49" s="134"/>
      <c r="VAE49" s="134"/>
      <c r="VAF49" s="134"/>
      <c r="VAG49" s="134"/>
      <c r="VAH49" s="134"/>
      <c r="VAI49" s="134"/>
      <c r="VAJ49" s="134"/>
      <c r="VAK49" s="134"/>
      <c r="VAL49" s="134"/>
      <c r="VAM49" s="134"/>
      <c r="VAN49" s="134"/>
      <c r="VAO49" s="134"/>
      <c r="VAP49" s="134"/>
      <c r="VAQ49" s="134"/>
      <c r="VAR49" s="134"/>
      <c r="VAS49" s="134"/>
      <c r="VAT49" s="134"/>
      <c r="VAU49" s="134"/>
      <c r="VAV49" s="134"/>
      <c r="VAW49" s="134"/>
      <c r="VAX49" s="134"/>
      <c r="VAY49" s="134"/>
      <c r="VAZ49" s="134"/>
      <c r="VBA49" s="134"/>
      <c r="VBB49" s="134"/>
      <c r="VBC49" s="134"/>
      <c r="VBD49" s="134"/>
      <c r="VBE49" s="134"/>
      <c r="VBF49" s="134"/>
      <c r="VBG49" s="134"/>
      <c r="VBH49" s="134"/>
      <c r="VBI49" s="134"/>
      <c r="VBJ49" s="134"/>
      <c r="VBK49" s="134"/>
      <c r="VBL49" s="134"/>
      <c r="VBM49" s="134"/>
      <c r="VBN49" s="134"/>
      <c r="VBO49" s="134"/>
      <c r="VBP49" s="134"/>
      <c r="VBQ49" s="134"/>
      <c r="VBR49" s="134"/>
      <c r="VBS49" s="134"/>
      <c r="VBT49" s="134"/>
      <c r="VBU49" s="134"/>
      <c r="VBV49" s="134"/>
      <c r="VBW49" s="134"/>
      <c r="VBX49" s="134"/>
      <c r="VBY49" s="134"/>
      <c r="VBZ49" s="134"/>
      <c r="VCA49" s="134"/>
      <c r="VCB49" s="134"/>
      <c r="VCC49" s="134"/>
      <c r="VCD49" s="134"/>
      <c r="VCE49" s="134"/>
      <c r="VCF49" s="134"/>
      <c r="VCG49" s="134"/>
      <c r="VCH49" s="134"/>
      <c r="VCI49" s="134"/>
      <c r="VCJ49" s="134"/>
      <c r="VCK49" s="134"/>
      <c r="VCL49" s="134"/>
      <c r="VCM49" s="134"/>
      <c r="VCN49" s="134"/>
      <c r="VCO49" s="134"/>
      <c r="VCP49" s="134"/>
      <c r="VCQ49" s="134"/>
      <c r="VCR49" s="134"/>
      <c r="VCS49" s="134"/>
      <c r="VCT49" s="134"/>
      <c r="VCU49" s="134"/>
      <c r="VCV49" s="134"/>
      <c r="VCW49" s="134"/>
      <c r="VCX49" s="134"/>
      <c r="VCY49" s="134"/>
      <c r="VCZ49" s="134"/>
      <c r="VDA49" s="134"/>
      <c r="VDB49" s="134"/>
      <c r="VDC49" s="134"/>
      <c r="VDD49" s="134"/>
      <c r="VDE49" s="134"/>
      <c r="VDF49" s="134"/>
      <c r="VDG49" s="134"/>
      <c r="VDH49" s="134"/>
      <c r="VDI49" s="134"/>
      <c r="VDJ49" s="134"/>
      <c r="VDK49" s="134"/>
      <c r="VDL49" s="134"/>
      <c r="VDM49" s="134"/>
      <c r="VDN49" s="134"/>
      <c r="VDO49" s="134"/>
      <c r="VDP49" s="134"/>
      <c r="VDQ49" s="134"/>
      <c r="VDR49" s="134"/>
      <c r="VDS49" s="134"/>
      <c r="VDT49" s="134"/>
      <c r="VDU49" s="134"/>
      <c r="VDV49" s="134"/>
      <c r="VDW49" s="134"/>
      <c r="VDX49" s="134"/>
      <c r="VDY49" s="134"/>
      <c r="VDZ49" s="134"/>
      <c r="VEA49" s="134"/>
      <c r="VEB49" s="134"/>
      <c r="VEC49" s="134"/>
      <c r="VED49" s="134"/>
      <c r="VEE49" s="134"/>
      <c r="VEF49" s="134"/>
      <c r="VEG49" s="134"/>
      <c r="VEH49" s="134"/>
      <c r="VEI49" s="134"/>
      <c r="VEJ49" s="134"/>
      <c r="VEK49" s="134"/>
      <c r="VEL49" s="134"/>
      <c r="VEM49" s="134"/>
      <c r="VEN49" s="134"/>
      <c r="VEO49" s="134"/>
      <c r="VEP49" s="134"/>
      <c r="VEQ49" s="134"/>
      <c r="VER49" s="134"/>
      <c r="VES49" s="134"/>
      <c r="VET49" s="134"/>
      <c r="VEU49" s="134"/>
      <c r="VEV49" s="134"/>
      <c r="VEW49" s="134"/>
      <c r="VEX49" s="134"/>
      <c r="VEY49" s="134"/>
      <c r="VEZ49" s="134"/>
      <c r="VFA49" s="134"/>
      <c r="VFB49" s="134"/>
      <c r="VFC49" s="134"/>
      <c r="VFD49" s="134"/>
      <c r="VFE49" s="134"/>
      <c r="VFF49" s="134"/>
      <c r="VFG49" s="134"/>
      <c r="VFH49" s="134"/>
      <c r="VFI49" s="134"/>
      <c r="VFJ49" s="134"/>
      <c r="VFK49" s="134"/>
      <c r="VFL49" s="134"/>
      <c r="VFM49" s="134"/>
      <c r="VFN49" s="134"/>
      <c r="VFO49" s="134"/>
      <c r="VFP49" s="134"/>
      <c r="VFQ49" s="134"/>
      <c r="VFR49" s="134"/>
      <c r="VFS49" s="134"/>
      <c r="VFT49" s="134"/>
      <c r="VFU49" s="134"/>
      <c r="VFV49" s="134"/>
      <c r="VFW49" s="134"/>
      <c r="VFX49" s="134"/>
      <c r="VFY49" s="134"/>
      <c r="VFZ49" s="134"/>
      <c r="VGA49" s="134"/>
      <c r="VGB49" s="134"/>
      <c r="VGC49" s="134"/>
      <c r="VGD49" s="134"/>
      <c r="VGE49" s="134"/>
      <c r="VGF49" s="134"/>
      <c r="VGG49" s="134"/>
      <c r="VGH49" s="134"/>
      <c r="VGI49" s="134"/>
      <c r="VGJ49" s="134"/>
      <c r="VGK49" s="134"/>
      <c r="VGL49" s="134"/>
      <c r="VGM49" s="134"/>
      <c r="VGN49" s="134"/>
      <c r="VGO49" s="134"/>
      <c r="VGP49" s="134"/>
      <c r="VGQ49" s="134"/>
      <c r="VGR49" s="134"/>
      <c r="VGS49" s="134"/>
      <c r="VGT49" s="134"/>
      <c r="VGU49" s="134"/>
      <c r="VGV49" s="134"/>
      <c r="VGW49" s="134"/>
      <c r="VGX49" s="134"/>
      <c r="VGY49" s="134"/>
      <c r="VGZ49" s="134"/>
      <c r="VHA49" s="134"/>
      <c r="VHB49" s="134"/>
      <c r="VHC49" s="134"/>
      <c r="VHD49" s="134"/>
      <c r="VHE49" s="134"/>
      <c r="VHF49" s="134"/>
      <c r="VHG49" s="134"/>
      <c r="VHH49" s="134"/>
      <c r="VHI49" s="134"/>
      <c r="VHJ49" s="134"/>
      <c r="VHK49" s="134"/>
      <c r="VHL49" s="134"/>
      <c r="VHM49" s="134"/>
      <c r="VHN49" s="134"/>
      <c r="VHO49" s="134"/>
      <c r="VHP49" s="134"/>
      <c r="VHQ49" s="134"/>
      <c r="VHR49" s="134"/>
      <c r="VHS49" s="134"/>
      <c r="VHT49" s="134"/>
      <c r="VHU49" s="134"/>
      <c r="VHV49" s="134"/>
      <c r="VHW49" s="134"/>
      <c r="VHX49" s="134"/>
      <c r="VHY49" s="134"/>
      <c r="VHZ49" s="134"/>
      <c r="VIA49" s="134"/>
      <c r="VIB49" s="134"/>
      <c r="VIC49" s="134"/>
      <c r="VID49" s="134"/>
      <c r="VIE49" s="134"/>
      <c r="VIF49" s="134"/>
      <c r="VIG49" s="134"/>
      <c r="VIH49" s="134"/>
      <c r="VII49" s="134"/>
      <c r="VIJ49" s="134"/>
      <c r="VIK49" s="134"/>
      <c r="VIL49" s="134"/>
      <c r="VIM49" s="134"/>
      <c r="VIN49" s="134"/>
      <c r="VIO49" s="134"/>
      <c r="VIP49" s="134"/>
      <c r="VIQ49" s="134"/>
      <c r="VIR49" s="134"/>
      <c r="VIS49" s="134"/>
      <c r="VIT49" s="134"/>
      <c r="VIU49" s="134"/>
      <c r="VIV49" s="134"/>
      <c r="VIW49" s="134"/>
      <c r="VIX49" s="134"/>
      <c r="VIY49" s="134"/>
      <c r="VIZ49" s="134"/>
      <c r="VJA49" s="134"/>
      <c r="VJB49" s="134"/>
      <c r="VJC49" s="134"/>
      <c r="VJD49" s="134"/>
      <c r="VJE49" s="134"/>
      <c r="VJF49" s="134"/>
      <c r="VJG49" s="134"/>
      <c r="VJH49" s="134"/>
      <c r="VJI49" s="134"/>
      <c r="VJJ49" s="134"/>
      <c r="VJK49" s="134"/>
      <c r="VJL49" s="134"/>
      <c r="VJM49" s="134"/>
      <c r="VJN49" s="134"/>
      <c r="VJO49" s="134"/>
      <c r="VJP49" s="134"/>
      <c r="VJQ49" s="134"/>
      <c r="VJR49" s="134"/>
      <c r="VJS49" s="134"/>
      <c r="VJT49" s="134"/>
      <c r="VJU49" s="134"/>
      <c r="VJV49" s="134"/>
      <c r="VJW49" s="134"/>
      <c r="VJX49" s="134"/>
      <c r="VJY49" s="134"/>
      <c r="VJZ49" s="134"/>
      <c r="VKA49" s="134"/>
      <c r="VKB49" s="134"/>
      <c r="VKC49" s="134"/>
      <c r="VKD49" s="134"/>
      <c r="VKE49" s="134"/>
      <c r="VKF49" s="134"/>
      <c r="VKG49" s="134"/>
      <c r="VKH49" s="134"/>
      <c r="VKI49" s="134"/>
      <c r="VKJ49" s="134"/>
      <c r="VKK49" s="134"/>
      <c r="VKL49" s="134"/>
      <c r="VKM49" s="134"/>
      <c r="VKN49" s="134"/>
      <c r="VKO49" s="134"/>
      <c r="VKP49" s="134"/>
      <c r="VKQ49" s="134"/>
      <c r="VKR49" s="134"/>
      <c r="VKS49" s="134"/>
      <c r="VKT49" s="134"/>
      <c r="VKU49" s="134"/>
      <c r="VKV49" s="134"/>
      <c r="VKW49" s="134"/>
      <c r="VKX49" s="134"/>
      <c r="VKY49" s="134"/>
      <c r="VKZ49" s="134"/>
      <c r="VLA49" s="134"/>
      <c r="VLB49" s="134"/>
      <c r="VLC49" s="134"/>
      <c r="VLD49" s="134"/>
      <c r="VLE49" s="134"/>
      <c r="VLF49" s="134"/>
      <c r="VLG49" s="134"/>
      <c r="VLH49" s="134"/>
      <c r="VLI49" s="134"/>
      <c r="VLJ49" s="134"/>
      <c r="VLK49" s="134"/>
      <c r="VLL49" s="134"/>
      <c r="VLM49" s="134"/>
      <c r="VLN49" s="134"/>
      <c r="VLO49" s="134"/>
      <c r="VLP49" s="134"/>
      <c r="VLQ49" s="134"/>
      <c r="VLR49" s="134"/>
      <c r="VLS49" s="134"/>
      <c r="VLT49" s="134"/>
      <c r="VLU49" s="134"/>
      <c r="VLV49" s="134"/>
      <c r="VLW49" s="134"/>
      <c r="VLX49" s="134"/>
      <c r="VLY49" s="134"/>
      <c r="VLZ49" s="134"/>
      <c r="VMA49" s="134"/>
      <c r="VMB49" s="134"/>
      <c r="VMC49" s="134"/>
      <c r="VMD49" s="134"/>
      <c r="VME49" s="134"/>
      <c r="VMF49" s="134"/>
      <c r="VMG49" s="134"/>
      <c r="VMH49" s="134"/>
      <c r="VMI49" s="134"/>
      <c r="VMJ49" s="134"/>
      <c r="VMK49" s="134"/>
      <c r="VML49" s="134"/>
      <c r="VMM49" s="134"/>
      <c r="VMN49" s="134"/>
      <c r="VMO49" s="134"/>
      <c r="VMP49" s="134"/>
      <c r="VMQ49" s="134"/>
      <c r="VMR49" s="134"/>
      <c r="VMS49" s="134"/>
      <c r="VMT49" s="134"/>
      <c r="VMU49" s="134"/>
      <c r="VMV49" s="134"/>
      <c r="VMW49" s="134"/>
      <c r="VMX49" s="134"/>
      <c r="VMY49" s="134"/>
      <c r="VMZ49" s="134"/>
      <c r="VNA49" s="134"/>
      <c r="VNB49" s="134"/>
      <c r="VNC49" s="134"/>
      <c r="VND49" s="134"/>
      <c r="VNE49" s="134"/>
      <c r="VNF49" s="134"/>
      <c r="VNG49" s="134"/>
      <c r="VNH49" s="134"/>
      <c r="VNI49" s="134"/>
      <c r="VNJ49" s="134"/>
      <c r="VNK49" s="134"/>
      <c r="VNL49" s="134"/>
      <c r="VNM49" s="134"/>
      <c r="VNN49" s="134"/>
      <c r="VNO49" s="134"/>
      <c r="VNP49" s="134"/>
      <c r="VNQ49" s="134"/>
      <c r="VNR49" s="134"/>
      <c r="VNS49" s="134"/>
      <c r="VNT49" s="134"/>
      <c r="VNU49" s="134"/>
      <c r="VNV49" s="134"/>
      <c r="VNW49" s="134"/>
      <c r="VNX49" s="134"/>
      <c r="VNY49" s="134"/>
      <c r="VNZ49" s="134"/>
      <c r="VOA49" s="134"/>
      <c r="VOB49" s="134"/>
      <c r="VOC49" s="134"/>
      <c r="VOD49" s="134"/>
      <c r="VOE49" s="134"/>
      <c r="VOF49" s="134"/>
      <c r="VOG49" s="134"/>
      <c r="VOH49" s="134"/>
      <c r="VOI49" s="134"/>
      <c r="VOJ49" s="134"/>
      <c r="VOK49" s="134"/>
      <c r="VOL49" s="134"/>
      <c r="VOM49" s="134"/>
      <c r="VON49" s="134"/>
      <c r="VOO49" s="134"/>
      <c r="VOP49" s="134"/>
      <c r="VOQ49" s="134"/>
      <c r="VOR49" s="134"/>
      <c r="VOS49" s="134"/>
      <c r="VOT49" s="134"/>
      <c r="VOU49" s="134"/>
      <c r="VOV49" s="134"/>
      <c r="VOW49" s="134"/>
      <c r="VOX49" s="134"/>
      <c r="VOY49" s="134"/>
      <c r="VOZ49" s="134"/>
      <c r="VPA49" s="134"/>
      <c r="VPB49" s="134"/>
      <c r="VPC49" s="134"/>
      <c r="VPD49" s="134"/>
      <c r="VPE49" s="134"/>
      <c r="VPF49" s="134"/>
      <c r="VPG49" s="134"/>
      <c r="VPH49" s="134"/>
      <c r="VPI49" s="134"/>
      <c r="VPJ49" s="134"/>
      <c r="VPK49" s="134"/>
      <c r="VPL49" s="134"/>
      <c r="VPM49" s="134"/>
      <c r="VPN49" s="134"/>
      <c r="VPO49" s="134"/>
      <c r="VPP49" s="134"/>
      <c r="VPQ49" s="134"/>
      <c r="VPR49" s="134"/>
      <c r="VPS49" s="134"/>
      <c r="VPT49" s="134"/>
      <c r="VPU49" s="134"/>
      <c r="VPV49" s="134"/>
      <c r="VPW49" s="134"/>
      <c r="VPX49" s="134"/>
      <c r="VPY49" s="134"/>
      <c r="VPZ49" s="134"/>
      <c r="VQA49" s="134"/>
      <c r="VQB49" s="134"/>
      <c r="VQC49" s="134"/>
      <c r="VQD49" s="134"/>
      <c r="VQE49" s="134"/>
      <c r="VQF49" s="134"/>
      <c r="VQG49" s="134"/>
      <c r="VQH49" s="134"/>
      <c r="VQI49" s="134"/>
      <c r="VQJ49" s="134"/>
      <c r="VQK49" s="134"/>
      <c r="VQL49" s="134"/>
      <c r="VQM49" s="134"/>
      <c r="VQN49" s="134"/>
      <c r="VQO49" s="134"/>
      <c r="VQP49" s="134"/>
      <c r="VQQ49" s="134"/>
      <c r="VQR49" s="134"/>
      <c r="VQS49" s="134"/>
      <c r="VQT49" s="134"/>
      <c r="VQU49" s="134"/>
      <c r="VQV49" s="134"/>
      <c r="VQW49" s="134"/>
      <c r="VQX49" s="134"/>
      <c r="VQY49" s="134"/>
      <c r="VQZ49" s="134"/>
      <c r="VRA49" s="134"/>
      <c r="VRB49" s="134"/>
      <c r="VRC49" s="134"/>
      <c r="VRD49" s="134"/>
      <c r="VRE49" s="134"/>
      <c r="VRF49" s="134"/>
      <c r="VRG49" s="134"/>
      <c r="VRH49" s="134"/>
      <c r="VRI49" s="134"/>
      <c r="VRJ49" s="134"/>
      <c r="VRK49" s="134"/>
      <c r="VRL49" s="134"/>
      <c r="VRM49" s="134"/>
      <c r="VRN49" s="134"/>
      <c r="VRO49" s="134"/>
      <c r="VRP49" s="134"/>
      <c r="VRQ49" s="134"/>
      <c r="VRR49" s="134"/>
      <c r="VRS49" s="134"/>
      <c r="VRT49" s="134"/>
      <c r="VRU49" s="134"/>
      <c r="VRV49" s="134"/>
      <c r="VRW49" s="134"/>
      <c r="VRX49" s="134"/>
      <c r="VRY49" s="134"/>
      <c r="VRZ49" s="134"/>
      <c r="VSA49" s="134"/>
      <c r="VSB49" s="134"/>
      <c r="VSC49" s="134"/>
      <c r="VSD49" s="134"/>
      <c r="VSE49" s="134"/>
      <c r="VSF49" s="134"/>
      <c r="VSG49" s="134"/>
      <c r="VSH49" s="134"/>
      <c r="VSI49" s="134"/>
      <c r="VSJ49" s="134"/>
      <c r="VSK49" s="134"/>
      <c r="VSL49" s="134"/>
      <c r="VSM49" s="134"/>
      <c r="VSN49" s="134"/>
      <c r="VSO49" s="134"/>
      <c r="VSP49" s="134"/>
      <c r="VSQ49" s="134"/>
      <c r="VSR49" s="134"/>
      <c r="VSS49" s="134"/>
      <c r="VST49" s="134"/>
      <c r="VSU49" s="134"/>
      <c r="VSV49" s="134"/>
      <c r="VSW49" s="134"/>
      <c r="VSX49" s="134"/>
      <c r="VSY49" s="134"/>
      <c r="VSZ49" s="134"/>
      <c r="VTA49" s="134"/>
      <c r="VTB49" s="134"/>
      <c r="VTC49" s="134"/>
      <c r="VTD49" s="134"/>
      <c r="VTE49" s="134"/>
      <c r="VTF49" s="134"/>
      <c r="VTG49" s="134"/>
      <c r="VTH49" s="134"/>
      <c r="VTI49" s="134"/>
      <c r="VTJ49" s="134"/>
      <c r="VTK49" s="134"/>
      <c r="VTL49" s="134"/>
      <c r="VTM49" s="134"/>
      <c r="VTN49" s="134"/>
      <c r="VTO49" s="134"/>
      <c r="VTP49" s="134"/>
      <c r="VTQ49" s="134"/>
      <c r="VTR49" s="134"/>
      <c r="VTS49" s="134"/>
      <c r="VTT49" s="134"/>
      <c r="VTU49" s="134"/>
      <c r="VTV49" s="134"/>
      <c r="VTW49" s="134"/>
      <c r="VTX49" s="134"/>
      <c r="VTY49" s="134"/>
      <c r="VTZ49" s="134"/>
      <c r="VUA49" s="134"/>
      <c r="VUB49" s="134"/>
      <c r="VUC49" s="134"/>
      <c r="VUD49" s="134"/>
      <c r="VUE49" s="134"/>
      <c r="VUF49" s="134"/>
      <c r="VUG49" s="134"/>
      <c r="VUH49" s="134"/>
      <c r="VUI49" s="134"/>
      <c r="VUJ49" s="134"/>
      <c r="VUK49" s="134"/>
      <c r="VUL49" s="134"/>
      <c r="VUM49" s="134"/>
      <c r="VUN49" s="134"/>
      <c r="VUO49" s="134"/>
      <c r="VUP49" s="134"/>
      <c r="VUQ49" s="134"/>
      <c r="VUR49" s="134"/>
      <c r="VUS49" s="134"/>
      <c r="VUT49" s="134"/>
      <c r="VUU49" s="134"/>
      <c r="VUV49" s="134"/>
      <c r="VUW49" s="134"/>
      <c r="VUX49" s="134"/>
      <c r="VUY49" s="134"/>
      <c r="VUZ49" s="134"/>
      <c r="VVA49" s="134"/>
      <c r="VVB49" s="134"/>
      <c r="VVC49" s="134"/>
      <c r="VVD49" s="134"/>
      <c r="VVE49" s="134"/>
      <c r="VVF49" s="134"/>
      <c r="VVG49" s="134"/>
      <c r="VVH49" s="134"/>
      <c r="VVI49" s="134"/>
      <c r="VVJ49" s="134"/>
      <c r="VVK49" s="134"/>
      <c r="VVL49" s="134"/>
      <c r="VVM49" s="134"/>
      <c r="VVN49" s="134"/>
      <c r="VVO49" s="134"/>
      <c r="VVP49" s="134"/>
      <c r="VVQ49" s="134"/>
      <c r="VVR49" s="134"/>
      <c r="VVS49" s="134"/>
      <c r="VVT49" s="134"/>
      <c r="VVU49" s="134"/>
      <c r="VVV49" s="134"/>
      <c r="VVW49" s="134"/>
      <c r="VVX49" s="134"/>
      <c r="VVY49" s="134"/>
      <c r="VVZ49" s="134"/>
      <c r="VWA49" s="134"/>
      <c r="VWB49" s="134"/>
      <c r="VWC49" s="134"/>
      <c r="VWD49" s="134"/>
      <c r="VWE49" s="134"/>
      <c r="VWF49" s="134"/>
      <c r="VWG49" s="134"/>
      <c r="VWH49" s="134"/>
      <c r="VWI49" s="134"/>
      <c r="VWJ49" s="134"/>
      <c r="VWK49" s="134"/>
      <c r="VWL49" s="134"/>
      <c r="VWM49" s="134"/>
      <c r="VWN49" s="134"/>
      <c r="VWO49" s="134"/>
      <c r="VWP49" s="134"/>
      <c r="VWQ49" s="134"/>
      <c r="VWR49" s="134"/>
      <c r="VWS49" s="134"/>
      <c r="VWT49" s="134"/>
      <c r="VWU49" s="134"/>
      <c r="VWV49" s="134"/>
      <c r="VWW49" s="134"/>
      <c r="VWX49" s="134"/>
      <c r="VWY49" s="134"/>
      <c r="VWZ49" s="134"/>
      <c r="VXA49" s="134"/>
      <c r="VXB49" s="134"/>
      <c r="VXC49" s="134"/>
      <c r="VXD49" s="134"/>
      <c r="VXE49" s="134"/>
      <c r="VXF49" s="134"/>
      <c r="VXG49" s="134"/>
      <c r="VXH49" s="134"/>
      <c r="VXI49" s="134"/>
      <c r="VXJ49" s="134"/>
      <c r="VXK49" s="134"/>
      <c r="VXL49" s="134"/>
      <c r="VXM49" s="134"/>
      <c r="VXN49" s="134"/>
      <c r="VXO49" s="134"/>
      <c r="VXP49" s="134"/>
      <c r="VXQ49" s="134"/>
      <c r="VXR49" s="134"/>
      <c r="VXS49" s="134"/>
      <c r="VXT49" s="134"/>
      <c r="VXU49" s="134"/>
      <c r="VXV49" s="134"/>
      <c r="VXW49" s="134"/>
      <c r="VXX49" s="134"/>
      <c r="VXY49" s="134"/>
      <c r="VXZ49" s="134"/>
      <c r="VYA49" s="134"/>
      <c r="VYB49" s="134"/>
      <c r="VYC49" s="134"/>
      <c r="VYD49" s="134"/>
      <c r="VYE49" s="134"/>
      <c r="VYF49" s="134"/>
      <c r="VYG49" s="134"/>
      <c r="VYH49" s="134"/>
      <c r="VYI49" s="134"/>
      <c r="VYJ49" s="134"/>
      <c r="VYK49" s="134"/>
      <c r="VYL49" s="134"/>
      <c r="VYM49" s="134"/>
      <c r="VYN49" s="134"/>
      <c r="VYO49" s="134"/>
      <c r="VYP49" s="134"/>
      <c r="VYQ49" s="134"/>
      <c r="VYR49" s="134"/>
      <c r="VYS49" s="134"/>
      <c r="VYT49" s="134"/>
      <c r="VYU49" s="134"/>
      <c r="VYV49" s="134"/>
      <c r="VYW49" s="134"/>
      <c r="VYX49" s="134"/>
      <c r="VYY49" s="134"/>
      <c r="VYZ49" s="134"/>
      <c r="VZA49" s="134"/>
      <c r="VZB49" s="134"/>
      <c r="VZC49" s="134"/>
      <c r="VZD49" s="134"/>
      <c r="VZE49" s="134"/>
      <c r="VZF49" s="134"/>
      <c r="VZG49" s="134"/>
      <c r="VZH49" s="134"/>
      <c r="VZI49" s="134"/>
      <c r="VZJ49" s="134"/>
      <c r="VZK49" s="134"/>
      <c r="VZL49" s="134"/>
      <c r="VZM49" s="134"/>
      <c r="VZN49" s="134"/>
      <c r="VZO49" s="134"/>
      <c r="VZP49" s="134"/>
      <c r="VZQ49" s="134"/>
      <c r="VZR49" s="134"/>
      <c r="VZS49" s="134"/>
      <c r="VZT49" s="134"/>
      <c r="VZU49" s="134"/>
      <c r="VZV49" s="134"/>
      <c r="VZW49" s="134"/>
      <c r="VZX49" s="134"/>
      <c r="VZY49" s="134"/>
      <c r="VZZ49" s="134"/>
      <c r="WAA49" s="134"/>
      <c r="WAB49" s="134"/>
      <c r="WAC49" s="134"/>
      <c r="WAD49" s="134"/>
      <c r="WAE49" s="134"/>
      <c r="WAF49" s="134"/>
      <c r="WAG49" s="134"/>
      <c r="WAH49" s="134"/>
      <c r="WAI49" s="134"/>
      <c r="WAJ49" s="134"/>
      <c r="WAK49" s="134"/>
      <c r="WAL49" s="134"/>
      <c r="WAM49" s="134"/>
      <c r="WAN49" s="134"/>
      <c r="WAO49" s="134"/>
      <c r="WAP49" s="134"/>
      <c r="WAQ49" s="134"/>
      <c r="WAR49" s="134"/>
      <c r="WAS49" s="134"/>
      <c r="WAT49" s="134"/>
      <c r="WAU49" s="134"/>
      <c r="WAV49" s="134"/>
      <c r="WAW49" s="134"/>
      <c r="WAX49" s="134"/>
      <c r="WAY49" s="134"/>
      <c r="WAZ49" s="134"/>
      <c r="WBA49" s="134"/>
      <c r="WBB49" s="134"/>
      <c r="WBC49" s="134"/>
      <c r="WBD49" s="134"/>
      <c r="WBE49" s="134"/>
      <c r="WBF49" s="134"/>
      <c r="WBG49" s="134"/>
      <c r="WBH49" s="134"/>
      <c r="WBI49" s="134"/>
      <c r="WBJ49" s="134"/>
      <c r="WBK49" s="134"/>
      <c r="WBL49" s="134"/>
      <c r="WBM49" s="134"/>
      <c r="WBN49" s="134"/>
      <c r="WBO49" s="134"/>
      <c r="WBP49" s="134"/>
      <c r="WBQ49" s="134"/>
      <c r="WBR49" s="134"/>
      <c r="WBS49" s="134"/>
      <c r="WBT49" s="134"/>
      <c r="WBU49" s="134"/>
      <c r="WBV49" s="134"/>
      <c r="WBW49" s="134"/>
      <c r="WBX49" s="134"/>
      <c r="WBY49" s="134"/>
      <c r="WBZ49" s="134"/>
      <c r="WCA49" s="134"/>
      <c r="WCB49" s="134"/>
      <c r="WCC49" s="134"/>
      <c r="WCD49" s="134"/>
      <c r="WCE49" s="134"/>
      <c r="WCF49" s="134"/>
      <c r="WCG49" s="134"/>
      <c r="WCH49" s="134"/>
      <c r="WCI49" s="134"/>
      <c r="WCJ49" s="134"/>
      <c r="WCK49" s="134"/>
      <c r="WCL49" s="134"/>
      <c r="WCM49" s="134"/>
      <c r="WCN49" s="134"/>
      <c r="WCO49" s="134"/>
      <c r="WCP49" s="134"/>
      <c r="WCQ49" s="134"/>
      <c r="WCR49" s="134"/>
      <c r="WCS49" s="134"/>
      <c r="WCT49" s="134"/>
      <c r="WCU49" s="134"/>
      <c r="WCV49" s="134"/>
      <c r="WCW49" s="134"/>
      <c r="WCX49" s="134"/>
      <c r="WCY49" s="134"/>
      <c r="WCZ49" s="134"/>
      <c r="WDA49" s="134"/>
      <c r="WDB49" s="134"/>
      <c r="WDC49" s="134"/>
      <c r="WDD49" s="134"/>
      <c r="WDE49" s="134"/>
      <c r="WDF49" s="134"/>
      <c r="WDG49" s="134"/>
      <c r="WDH49" s="134"/>
      <c r="WDI49" s="134"/>
      <c r="WDJ49" s="134"/>
      <c r="WDK49" s="134"/>
      <c r="WDL49" s="134"/>
      <c r="WDM49" s="134"/>
      <c r="WDN49" s="134"/>
      <c r="WDO49" s="134"/>
      <c r="WDP49" s="134"/>
      <c r="WDQ49" s="134"/>
      <c r="WDR49" s="134"/>
      <c r="WDS49" s="134"/>
      <c r="WDT49" s="134"/>
      <c r="WDU49" s="134"/>
      <c r="WDV49" s="134"/>
      <c r="WDW49" s="134"/>
      <c r="WDX49" s="134"/>
      <c r="WDY49" s="134"/>
      <c r="WDZ49" s="134"/>
      <c r="WEA49" s="134"/>
      <c r="WEB49" s="134"/>
      <c r="WEC49" s="134"/>
      <c r="WED49" s="134"/>
      <c r="WEE49" s="134"/>
      <c r="WEF49" s="134"/>
      <c r="WEG49" s="134"/>
      <c r="WEH49" s="134"/>
      <c r="WEI49" s="134"/>
      <c r="WEJ49" s="134"/>
      <c r="WEK49" s="134"/>
      <c r="WEL49" s="134"/>
      <c r="WEM49" s="134"/>
      <c r="WEN49" s="134"/>
      <c r="WEO49" s="134"/>
      <c r="WEP49" s="134"/>
      <c r="WEQ49" s="134"/>
      <c r="WER49" s="134"/>
      <c r="WES49" s="134"/>
      <c r="WET49" s="134"/>
      <c r="WEU49" s="134"/>
      <c r="WEV49" s="134"/>
      <c r="WEW49" s="134"/>
      <c r="WEX49" s="134"/>
      <c r="WEY49" s="134"/>
      <c r="WEZ49" s="134"/>
      <c r="WFA49" s="134"/>
      <c r="WFB49" s="134"/>
      <c r="WFC49" s="134"/>
      <c r="WFD49" s="134"/>
      <c r="WFE49" s="134"/>
      <c r="WFF49" s="134"/>
      <c r="WFG49" s="134"/>
      <c r="WFH49" s="134"/>
      <c r="WFI49" s="134"/>
      <c r="WFJ49" s="134"/>
      <c r="WFK49" s="134"/>
      <c r="WFL49" s="134"/>
      <c r="WFM49" s="134"/>
      <c r="WFN49" s="134"/>
      <c r="WFO49" s="134"/>
      <c r="WFP49" s="134"/>
      <c r="WFQ49" s="134"/>
      <c r="WFR49" s="134"/>
      <c r="WFS49" s="134"/>
      <c r="WFT49" s="134"/>
      <c r="WFU49" s="134"/>
      <c r="WFV49" s="134"/>
      <c r="WFW49" s="134"/>
      <c r="WFX49" s="134"/>
      <c r="WFY49" s="134"/>
      <c r="WFZ49" s="134"/>
      <c r="WGA49" s="134"/>
      <c r="WGB49" s="134"/>
      <c r="WGC49" s="134"/>
      <c r="WGD49" s="134"/>
      <c r="WGE49" s="134"/>
      <c r="WGF49" s="134"/>
      <c r="WGG49" s="134"/>
      <c r="WGH49" s="134"/>
      <c r="WGI49" s="134"/>
      <c r="WGJ49" s="134"/>
      <c r="WGK49" s="134"/>
      <c r="WGL49" s="134"/>
      <c r="WGM49" s="134"/>
      <c r="WGN49" s="134"/>
      <c r="WGO49" s="134"/>
      <c r="WGP49" s="134"/>
      <c r="WGQ49" s="134"/>
      <c r="WGR49" s="134"/>
      <c r="WGS49" s="134"/>
      <c r="WGT49" s="134"/>
      <c r="WGU49" s="134"/>
      <c r="WGV49" s="134"/>
      <c r="WGW49" s="134"/>
      <c r="WGX49" s="134"/>
      <c r="WGY49" s="134"/>
      <c r="WGZ49" s="134"/>
      <c r="WHA49" s="134"/>
      <c r="WHB49" s="134"/>
      <c r="WHC49" s="134"/>
      <c r="WHD49" s="134"/>
      <c r="WHE49" s="134"/>
      <c r="WHF49" s="134"/>
      <c r="WHG49" s="134"/>
      <c r="WHH49" s="134"/>
      <c r="WHI49" s="134"/>
      <c r="WHJ49" s="134"/>
      <c r="WHK49" s="134"/>
      <c r="WHL49" s="134"/>
      <c r="WHM49" s="134"/>
      <c r="WHN49" s="134"/>
      <c r="WHO49" s="134"/>
      <c r="WHP49" s="134"/>
      <c r="WHQ49" s="134"/>
      <c r="WHR49" s="134"/>
      <c r="WHS49" s="134"/>
      <c r="WHT49" s="134"/>
      <c r="WHU49" s="134"/>
      <c r="WHV49" s="134"/>
      <c r="WHW49" s="134"/>
      <c r="WHX49" s="134"/>
      <c r="WHY49" s="134"/>
      <c r="WHZ49" s="134"/>
      <c r="WIA49" s="134"/>
      <c r="WIB49" s="134"/>
      <c r="WIC49" s="134"/>
      <c r="WID49" s="134"/>
      <c r="WIE49" s="134"/>
      <c r="WIF49" s="134"/>
      <c r="WIG49" s="134"/>
      <c r="WIH49" s="134"/>
      <c r="WII49" s="134"/>
      <c r="WIJ49" s="134"/>
      <c r="WIK49" s="134"/>
      <c r="WIL49" s="134"/>
      <c r="WIM49" s="134"/>
      <c r="WIN49" s="134"/>
      <c r="WIO49" s="134"/>
      <c r="WIP49" s="134"/>
      <c r="WIQ49" s="134"/>
      <c r="WIR49" s="134"/>
      <c r="WIS49" s="134"/>
      <c r="WIT49" s="134"/>
      <c r="WIU49" s="134"/>
      <c r="WIV49" s="134"/>
      <c r="WIW49" s="134"/>
      <c r="WIX49" s="134"/>
      <c r="WIY49" s="134"/>
      <c r="WIZ49" s="134"/>
      <c r="WJA49" s="134"/>
      <c r="WJB49" s="134"/>
      <c r="WJC49" s="134"/>
      <c r="WJD49" s="134"/>
      <c r="WJE49" s="134"/>
      <c r="WJF49" s="134"/>
      <c r="WJG49" s="134"/>
      <c r="WJH49" s="134"/>
      <c r="WJI49" s="134"/>
      <c r="WJJ49" s="134"/>
      <c r="WJK49" s="134"/>
      <c r="WJL49" s="134"/>
      <c r="WJM49" s="134"/>
      <c r="WJN49" s="134"/>
      <c r="WJO49" s="134"/>
      <c r="WJP49" s="134"/>
      <c r="WJQ49" s="134"/>
      <c r="WJR49" s="134"/>
      <c r="WJS49" s="134"/>
      <c r="WJT49" s="134"/>
      <c r="WJU49" s="134"/>
      <c r="WJV49" s="134"/>
      <c r="WJW49" s="134"/>
      <c r="WJX49" s="134"/>
      <c r="WJY49" s="134"/>
      <c r="WJZ49" s="134"/>
      <c r="WKA49" s="134"/>
      <c r="WKB49" s="134"/>
      <c r="WKC49" s="134"/>
      <c r="WKD49" s="134"/>
      <c r="WKE49" s="134"/>
      <c r="WKF49" s="134"/>
      <c r="WKG49" s="134"/>
      <c r="WKH49" s="134"/>
      <c r="WKI49" s="134"/>
      <c r="WKJ49" s="134"/>
      <c r="WKK49" s="134"/>
      <c r="WKL49" s="134"/>
      <c r="WKM49" s="134"/>
      <c r="WKN49" s="134"/>
      <c r="WKO49" s="134"/>
      <c r="WKP49" s="134"/>
      <c r="WKQ49" s="134"/>
      <c r="WKR49" s="134"/>
      <c r="WKS49" s="134"/>
      <c r="WKT49" s="134"/>
      <c r="WKU49" s="134"/>
      <c r="WKV49" s="134"/>
      <c r="WKW49" s="134"/>
      <c r="WKX49" s="134"/>
      <c r="WKY49" s="134"/>
      <c r="WKZ49" s="134"/>
      <c r="WLA49" s="134"/>
      <c r="WLB49" s="134"/>
      <c r="WLC49" s="134"/>
      <c r="WLD49" s="134"/>
      <c r="WLE49" s="134"/>
      <c r="WLF49" s="134"/>
      <c r="WLG49" s="134"/>
      <c r="WLH49" s="134"/>
      <c r="WLI49" s="134"/>
      <c r="WLJ49" s="134"/>
      <c r="WLK49" s="134"/>
      <c r="WLL49" s="134"/>
      <c r="WLM49" s="134"/>
      <c r="WLN49" s="134"/>
      <c r="WLO49" s="134"/>
      <c r="WLP49" s="134"/>
      <c r="WLQ49" s="134"/>
      <c r="WLR49" s="134"/>
      <c r="WLS49" s="134"/>
      <c r="WLT49" s="134"/>
      <c r="WLU49" s="134"/>
      <c r="WLV49" s="134"/>
      <c r="WLW49" s="134"/>
      <c r="WLX49" s="134"/>
      <c r="WLY49" s="134"/>
      <c r="WLZ49" s="134"/>
      <c r="WMA49" s="134"/>
      <c r="WMB49" s="134"/>
      <c r="WMC49" s="134"/>
      <c r="WMD49" s="134"/>
      <c r="WME49" s="134"/>
      <c r="WMF49" s="134"/>
      <c r="WMG49" s="134"/>
      <c r="WMH49" s="134"/>
      <c r="WMI49" s="134"/>
      <c r="WMJ49" s="134"/>
      <c r="WMK49" s="134"/>
      <c r="WML49" s="134"/>
      <c r="WMM49" s="134"/>
      <c r="WMN49" s="134"/>
      <c r="WMO49" s="134"/>
      <c r="WMP49" s="134"/>
      <c r="WMQ49" s="134"/>
      <c r="WMR49" s="134"/>
      <c r="WMS49" s="134"/>
      <c r="WMT49" s="134"/>
      <c r="WMU49" s="134"/>
      <c r="WMV49" s="134"/>
      <c r="WMW49" s="134"/>
      <c r="WMX49" s="134"/>
      <c r="WMY49" s="134"/>
      <c r="WMZ49" s="134"/>
      <c r="WNA49" s="134"/>
      <c r="WNB49" s="134"/>
      <c r="WNC49" s="134"/>
      <c r="WND49" s="134"/>
      <c r="WNE49" s="134"/>
      <c r="WNF49" s="134"/>
      <c r="WNG49" s="134"/>
      <c r="WNH49" s="134"/>
      <c r="WNI49" s="134"/>
      <c r="WNJ49" s="134"/>
      <c r="WNK49" s="134"/>
      <c r="WNL49" s="134"/>
      <c r="WNM49" s="134"/>
      <c r="WNN49" s="134"/>
      <c r="WNO49" s="134"/>
      <c r="WNP49" s="134"/>
      <c r="WNQ49" s="134"/>
      <c r="WNR49" s="134"/>
      <c r="WNS49" s="134"/>
      <c r="WNT49" s="134"/>
      <c r="WNU49" s="134"/>
      <c r="WNV49" s="134"/>
      <c r="WNW49" s="134"/>
      <c r="WNX49" s="134"/>
      <c r="WNY49" s="134"/>
      <c r="WNZ49" s="134"/>
      <c r="WOA49" s="134"/>
      <c r="WOB49" s="134"/>
      <c r="WOC49" s="134"/>
      <c r="WOD49" s="134"/>
      <c r="WOE49" s="134"/>
      <c r="WOF49" s="134"/>
      <c r="WOG49" s="134"/>
      <c r="WOH49" s="134"/>
      <c r="WOI49" s="134"/>
      <c r="WOJ49" s="134"/>
      <c r="WOK49" s="134"/>
      <c r="WOL49" s="134"/>
      <c r="WOM49" s="134"/>
      <c r="WON49" s="134"/>
      <c r="WOO49" s="134"/>
      <c r="WOP49" s="134"/>
      <c r="WOQ49" s="134"/>
      <c r="WOR49" s="134"/>
      <c r="WOS49" s="134"/>
      <c r="WOT49" s="134"/>
      <c r="WOU49" s="134"/>
      <c r="WOV49" s="134"/>
      <c r="WOW49" s="134"/>
      <c r="WOX49" s="134"/>
      <c r="WOY49" s="134"/>
      <c r="WOZ49" s="134"/>
      <c r="WPA49" s="134"/>
      <c r="WPB49" s="134"/>
      <c r="WPC49" s="134"/>
      <c r="WPD49" s="134"/>
      <c r="WPE49" s="134"/>
      <c r="WPF49" s="134"/>
      <c r="WPG49" s="134"/>
      <c r="WPH49" s="134"/>
      <c r="WPI49" s="134"/>
      <c r="WPJ49" s="134"/>
      <c r="WPK49" s="134"/>
      <c r="WPL49" s="134"/>
      <c r="WPM49" s="134"/>
      <c r="WPN49" s="134"/>
      <c r="WPO49" s="134"/>
      <c r="WPP49" s="134"/>
      <c r="WPQ49" s="134"/>
      <c r="WPR49" s="134"/>
      <c r="WPS49" s="134"/>
      <c r="WPT49" s="134"/>
      <c r="WPU49" s="134"/>
      <c r="WPV49" s="134"/>
      <c r="WPW49" s="134"/>
      <c r="WPX49" s="134"/>
      <c r="WPY49" s="134"/>
      <c r="WPZ49" s="134"/>
      <c r="WQA49" s="134"/>
      <c r="WQB49" s="134"/>
      <c r="WQC49" s="134"/>
      <c r="WQD49" s="134"/>
      <c r="WQE49" s="134"/>
      <c r="WQF49" s="134"/>
      <c r="WQG49" s="134"/>
      <c r="WQH49" s="134"/>
      <c r="WQI49" s="134"/>
      <c r="WQJ49" s="134"/>
      <c r="WQK49" s="134"/>
      <c r="WQL49" s="134"/>
      <c r="WQM49" s="134"/>
      <c r="WQN49" s="134"/>
      <c r="WQO49" s="134"/>
      <c r="WQP49" s="134"/>
      <c r="WQQ49" s="134"/>
      <c r="WQR49" s="134"/>
      <c r="WQS49" s="134"/>
      <c r="WQT49" s="134"/>
      <c r="WQU49" s="134"/>
      <c r="WQV49" s="134"/>
      <c r="WQW49" s="134"/>
      <c r="WQX49" s="134"/>
      <c r="WQY49" s="134"/>
      <c r="WQZ49" s="134"/>
      <c r="WRA49" s="134"/>
      <c r="WRB49" s="134"/>
      <c r="WRC49" s="134"/>
      <c r="WRD49" s="134"/>
      <c r="WRE49" s="134"/>
      <c r="WRF49" s="134"/>
      <c r="WRG49" s="134"/>
      <c r="WRH49" s="134"/>
      <c r="WRI49" s="134"/>
      <c r="WRJ49" s="134"/>
      <c r="WRK49" s="134"/>
      <c r="WRL49" s="134"/>
      <c r="WRM49" s="134"/>
      <c r="WRN49" s="134"/>
      <c r="WRO49" s="134"/>
      <c r="WRP49" s="134"/>
      <c r="WRQ49" s="134"/>
      <c r="WRR49" s="134"/>
      <c r="WRS49" s="134"/>
      <c r="WRT49" s="134"/>
      <c r="WRU49" s="134"/>
      <c r="WRV49" s="134"/>
      <c r="WRW49" s="134"/>
      <c r="WRX49" s="134"/>
      <c r="WRY49" s="134"/>
      <c r="WRZ49" s="134"/>
      <c r="WSA49" s="134"/>
      <c r="WSB49" s="134"/>
      <c r="WSC49" s="134"/>
      <c r="WSD49" s="134"/>
      <c r="WSE49" s="134"/>
      <c r="WSF49" s="134"/>
      <c r="WSG49" s="134"/>
      <c r="WSH49" s="134"/>
      <c r="WSI49" s="134"/>
      <c r="WSJ49" s="134"/>
      <c r="WSK49" s="134"/>
      <c r="WSL49" s="134"/>
      <c r="WSM49" s="134"/>
      <c r="WSN49" s="134"/>
      <c r="WSO49" s="134"/>
      <c r="WSP49" s="134"/>
      <c r="WSQ49" s="134"/>
      <c r="WSR49" s="134"/>
      <c r="WSS49" s="134"/>
      <c r="WST49" s="134"/>
      <c r="WSU49" s="134"/>
      <c r="WSV49" s="134"/>
      <c r="WSW49" s="134"/>
      <c r="WSX49" s="134"/>
      <c r="WSY49" s="134"/>
      <c r="WSZ49" s="134"/>
      <c r="WTA49" s="134"/>
      <c r="WTB49" s="134"/>
      <c r="WTC49" s="134"/>
      <c r="WTD49" s="134"/>
      <c r="WTE49" s="134"/>
      <c r="WTF49" s="134"/>
      <c r="WTG49" s="134"/>
      <c r="WTH49" s="134"/>
      <c r="WTI49" s="134"/>
      <c r="WTJ49" s="134"/>
      <c r="WTK49" s="134"/>
      <c r="WTL49" s="134"/>
      <c r="WTM49" s="134"/>
      <c r="WTN49" s="134"/>
      <c r="WTO49" s="134"/>
      <c r="WTP49" s="134"/>
      <c r="WTQ49" s="134"/>
      <c r="WTR49" s="134"/>
      <c r="WTS49" s="134"/>
      <c r="WTT49" s="134"/>
      <c r="WTU49" s="134"/>
      <c r="WTV49" s="134"/>
      <c r="WTW49" s="134"/>
      <c r="WTX49" s="134"/>
      <c r="WTY49" s="134"/>
      <c r="WTZ49" s="134"/>
      <c r="WUA49" s="134"/>
      <c r="WUB49" s="134"/>
      <c r="WUC49" s="134"/>
      <c r="WUD49" s="134"/>
      <c r="WUE49" s="134"/>
      <c r="WUF49" s="134"/>
      <c r="WUG49" s="134"/>
      <c r="WUH49" s="134"/>
      <c r="WUI49" s="134"/>
      <c r="WUJ49" s="134"/>
      <c r="WUK49" s="134"/>
      <c r="WUL49" s="134"/>
      <c r="WUM49" s="134"/>
      <c r="WUN49" s="134"/>
      <c r="WUO49" s="134"/>
      <c r="WUP49" s="134"/>
      <c r="WUQ49" s="134"/>
      <c r="WUR49" s="134"/>
      <c r="WUS49" s="134"/>
      <c r="WUT49" s="134"/>
      <c r="WUU49" s="134"/>
      <c r="WUV49" s="134"/>
      <c r="WUW49" s="134"/>
      <c r="WUX49" s="134"/>
      <c r="WUY49" s="134"/>
      <c r="WUZ49" s="134"/>
      <c r="WVA49" s="134"/>
      <c r="WVB49" s="134"/>
      <c r="WVC49" s="134"/>
      <c r="WVD49" s="134"/>
      <c r="WVE49" s="134"/>
      <c r="WVF49" s="134"/>
      <c r="WVG49" s="134"/>
      <c r="WVH49" s="134"/>
      <c r="WVI49" s="134"/>
      <c r="WVJ49" s="134"/>
      <c r="WVK49" s="134"/>
      <c r="WVL49" s="134"/>
      <c r="WVM49" s="134"/>
      <c r="WVN49" s="134"/>
      <c r="WVO49" s="134"/>
      <c r="WVP49" s="134"/>
      <c r="WVQ49" s="134"/>
      <c r="WVR49" s="134"/>
      <c r="WVS49" s="134"/>
      <c r="WVT49" s="134"/>
      <c r="WVU49" s="134"/>
      <c r="WVV49" s="134"/>
      <c r="WVW49" s="134"/>
      <c r="WVX49" s="134"/>
      <c r="WVY49" s="134"/>
      <c r="WVZ49" s="134"/>
      <c r="WWA49" s="134"/>
      <c r="WWB49" s="134"/>
      <c r="WWC49" s="134"/>
      <c r="WWD49" s="134"/>
      <c r="WWE49" s="134"/>
      <c r="WWF49" s="134"/>
      <c r="WWG49" s="134"/>
      <c r="WWH49" s="134"/>
      <c r="WWI49" s="134"/>
      <c r="WWJ49" s="134"/>
      <c r="WWK49" s="134"/>
      <c r="WWL49" s="134"/>
      <c r="WWM49" s="134"/>
      <c r="WWN49" s="134"/>
      <c r="WWO49" s="134"/>
      <c r="WWP49" s="134"/>
      <c r="WWQ49" s="134"/>
      <c r="WWR49" s="134"/>
      <c r="WWS49" s="134"/>
      <c r="WWT49" s="134"/>
      <c r="WWU49" s="134"/>
      <c r="WWV49" s="134"/>
      <c r="WWW49" s="134"/>
      <c r="WWX49" s="134"/>
      <c r="WWY49" s="134"/>
      <c r="WWZ49" s="134"/>
      <c r="WXA49" s="134"/>
      <c r="WXB49" s="134"/>
      <c r="WXC49" s="134"/>
      <c r="WXD49" s="134"/>
      <c r="WXE49" s="134"/>
      <c r="WXF49" s="134"/>
      <c r="WXG49" s="134"/>
      <c r="WXH49" s="134"/>
      <c r="WXI49" s="134"/>
      <c r="WXJ49" s="134"/>
      <c r="WXK49" s="134"/>
      <c r="WXL49" s="134"/>
      <c r="WXM49" s="134"/>
      <c r="WXN49" s="134"/>
      <c r="WXO49" s="134"/>
      <c r="WXP49" s="134"/>
      <c r="WXQ49" s="134"/>
      <c r="WXR49" s="134"/>
      <c r="WXS49" s="134"/>
      <c r="WXT49" s="134"/>
      <c r="WXU49" s="134"/>
      <c r="WXV49" s="134"/>
      <c r="WXW49" s="134"/>
      <c r="WXX49" s="134"/>
      <c r="WXY49" s="134"/>
      <c r="WXZ49" s="134"/>
      <c r="WYA49" s="134"/>
      <c r="WYB49" s="134"/>
      <c r="WYC49" s="134"/>
      <c r="WYD49" s="134"/>
      <c r="WYE49" s="134"/>
      <c r="WYF49" s="134"/>
      <c r="WYG49" s="134"/>
      <c r="WYH49" s="134"/>
      <c r="WYI49" s="134"/>
      <c r="WYJ49" s="134"/>
      <c r="WYK49" s="134"/>
      <c r="WYL49" s="134"/>
      <c r="WYM49" s="134"/>
      <c r="WYN49" s="134"/>
      <c r="WYO49" s="134"/>
      <c r="WYP49" s="134"/>
      <c r="WYQ49" s="134"/>
      <c r="WYR49" s="134"/>
      <c r="WYS49" s="134"/>
      <c r="WYT49" s="134"/>
      <c r="WYU49" s="134"/>
      <c r="WYV49" s="134"/>
      <c r="WYW49" s="134"/>
      <c r="WYX49" s="134"/>
      <c r="WYY49" s="134"/>
      <c r="WYZ49" s="134"/>
      <c r="WZA49" s="134"/>
      <c r="WZB49" s="134"/>
      <c r="WZC49" s="134"/>
      <c r="WZD49" s="134"/>
      <c r="WZE49" s="134"/>
      <c r="WZF49" s="134"/>
      <c r="WZG49" s="134"/>
      <c r="WZH49" s="134"/>
      <c r="WZI49" s="134"/>
      <c r="WZJ49" s="134"/>
      <c r="WZK49" s="134"/>
      <c r="WZL49" s="134"/>
      <c r="WZM49" s="134"/>
      <c r="WZN49" s="134"/>
      <c r="WZO49" s="134"/>
      <c r="WZP49" s="134"/>
      <c r="WZQ49" s="134"/>
      <c r="WZR49" s="134"/>
      <c r="WZS49" s="134"/>
      <c r="WZT49" s="134"/>
      <c r="WZU49" s="134"/>
      <c r="WZV49" s="134"/>
      <c r="WZW49" s="134"/>
      <c r="WZX49" s="134"/>
      <c r="WZY49" s="134"/>
      <c r="WZZ49" s="134"/>
      <c r="XAA49" s="134"/>
      <c r="XAB49" s="134"/>
      <c r="XAC49" s="134"/>
      <c r="XAD49" s="134"/>
      <c r="XAE49" s="134"/>
      <c r="XAF49" s="134"/>
      <c r="XAG49" s="134"/>
      <c r="XAH49" s="134"/>
      <c r="XAI49" s="134"/>
      <c r="XAJ49" s="134"/>
      <c r="XAK49" s="134"/>
      <c r="XAL49" s="134"/>
      <c r="XAM49" s="134"/>
      <c r="XAN49" s="134"/>
      <c r="XAO49" s="134"/>
      <c r="XAP49" s="134"/>
      <c r="XAQ49" s="134"/>
      <c r="XAR49" s="134"/>
      <c r="XAS49" s="134"/>
      <c r="XAT49" s="134"/>
      <c r="XAU49" s="134"/>
      <c r="XAV49" s="134"/>
      <c r="XAW49" s="134"/>
      <c r="XAX49" s="134"/>
      <c r="XAY49" s="134"/>
      <c r="XAZ49" s="134"/>
      <c r="XBA49" s="134"/>
      <c r="XBB49" s="134"/>
      <c r="XBC49" s="134"/>
      <c r="XBD49" s="134"/>
      <c r="XBE49" s="134"/>
      <c r="XBF49" s="134"/>
      <c r="XBG49" s="134"/>
      <c r="XBH49" s="134"/>
      <c r="XBI49" s="134"/>
      <c r="XBJ49" s="134"/>
      <c r="XBK49" s="134"/>
      <c r="XBL49" s="134"/>
      <c r="XBM49" s="134"/>
      <c r="XBN49" s="134"/>
      <c r="XBO49" s="134"/>
      <c r="XBP49" s="134"/>
      <c r="XBQ49" s="134"/>
      <c r="XBR49" s="134"/>
      <c r="XBS49" s="134"/>
      <c r="XBT49" s="134"/>
      <c r="XBU49" s="134"/>
      <c r="XBV49" s="134"/>
      <c r="XBW49" s="134"/>
      <c r="XBX49" s="134"/>
      <c r="XBY49" s="134"/>
      <c r="XBZ49" s="134"/>
      <c r="XCA49" s="134"/>
      <c r="XCB49" s="134"/>
      <c r="XCC49" s="134"/>
      <c r="XCD49" s="134"/>
      <c r="XCE49" s="134"/>
      <c r="XCF49" s="134"/>
      <c r="XCG49" s="134"/>
      <c r="XCH49" s="134"/>
      <c r="XCI49" s="134"/>
      <c r="XCJ49" s="134"/>
      <c r="XCK49" s="134"/>
      <c r="XCL49" s="134"/>
      <c r="XCM49" s="134"/>
      <c r="XCN49" s="134"/>
      <c r="XCO49" s="134"/>
      <c r="XCP49" s="134"/>
      <c r="XCQ49" s="134"/>
      <c r="XCR49" s="134"/>
      <c r="XCS49" s="134"/>
      <c r="XCT49" s="134"/>
      <c r="XCU49" s="134"/>
      <c r="XCV49" s="134"/>
      <c r="XCW49" s="134"/>
      <c r="XCX49" s="134"/>
      <c r="XCY49" s="134"/>
      <c r="XCZ49" s="134"/>
      <c r="XDA49" s="134"/>
      <c r="XDB49" s="134"/>
      <c r="XDC49" s="134"/>
      <c r="XDD49" s="134"/>
      <c r="XDE49" s="134"/>
      <c r="XDF49" s="134"/>
      <c r="XDG49" s="134"/>
      <c r="XDH49" s="134"/>
      <c r="XDI49" s="134"/>
      <c r="XDJ49" s="134"/>
      <c r="XDK49" s="134"/>
      <c r="XDL49" s="134"/>
      <c r="XDM49" s="134"/>
      <c r="XDN49" s="134"/>
      <c r="XDO49" s="134"/>
      <c r="XDP49" s="134"/>
      <c r="XDQ49" s="134"/>
      <c r="XDR49" s="134"/>
      <c r="XDS49" s="134"/>
      <c r="XDT49" s="134"/>
      <c r="XDU49" s="134"/>
      <c r="XDV49" s="134"/>
      <c r="XDW49" s="134"/>
      <c r="XDX49" s="134"/>
      <c r="XDY49" s="134"/>
      <c r="XDZ49" s="134"/>
      <c r="XEA49" s="134"/>
      <c r="XEB49" s="134"/>
      <c r="XEC49" s="134"/>
      <c r="XED49" s="134"/>
      <c r="XEE49" s="134"/>
      <c r="XEF49" s="134"/>
      <c r="XEG49" s="134"/>
      <c r="XEH49" s="134"/>
      <c r="XEI49" s="134"/>
      <c r="XEJ49" s="134"/>
      <c r="XEK49" s="134"/>
      <c r="XEL49" s="134"/>
      <c r="XEM49" s="134"/>
      <c r="XEN49" s="134"/>
      <c r="XEO49" s="134"/>
      <c r="XEP49" s="134"/>
      <c r="XEQ49" s="134"/>
      <c r="XER49" s="134"/>
      <c r="XES49" s="134"/>
      <c r="XET49" s="134"/>
      <c r="XEU49" s="134"/>
      <c r="XEV49" s="134"/>
      <c r="XEW49" s="134"/>
      <c r="XEX49" s="134"/>
      <c r="XEY49" s="134"/>
      <c r="XEZ49" s="134"/>
      <c r="XFA49" s="134"/>
      <c r="XFB49" s="134"/>
      <c r="XFC49" s="134"/>
      <c r="XFD49" s="134"/>
    </row>
    <row r="50" s="10" customFormat="1" customHeight="1" spans="1:16384">
      <c r="A50" s="45" t="str">
        <f t="shared" si="4"/>
        <v>YU10</v>
      </c>
      <c r="B50" s="46">
        <f t="shared" si="5"/>
        <v>290.2095</v>
      </c>
      <c r="C50" s="46">
        <f t="shared" si="6"/>
        <v>310.2095</v>
      </c>
      <c r="D50" s="47">
        <f t="shared" si="7"/>
        <v>20</v>
      </c>
      <c r="E50" s="48">
        <f t="shared" ref="E50:H50" si="46">G14</f>
        <v>3.348</v>
      </c>
      <c r="F50" s="48">
        <f t="shared" si="46"/>
        <v>3.348</v>
      </c>
      <c r="G50" s="48">
        <f t="shared" si="46"/>
        <v>-3.90902</v>
      </c>
      <c r="H50" s="48">
        <f t="shared" si="46"/>
        <v>-3.90902</v>
      </c>
      <c r="I50" s="48">
        <f t="shared" si="9"/>
        <v>7.25702</v>
      </c>
      <c r="J50" s="48">
        <f t="shared" si="10"/>
        <v>7.25702</v>
      </c>
      <c r="K50" s="76">
        <f t="shared" si="11"/>
        <v>0.8</v>
      </c>
      <c r="L50" s="76">
        <f>LOOKUP(MAX(J50,I50),{0,3,4,5,6.5,7.5,9,10},{0.3,0.4,0.5,0.6,0.7,0.8,0.9})</f>
        <v>0.7</v>
      </c>
      <c r="M50" s="76">
        <f t="shared" si="12"/>
        <v>23.65</v>
      </c>
      <c r="N50" s="76">
        <f t="shared" si="13"/>
        <v>23.65</v>
      </c>
      <c r="O50" s="77">
        <f t="shared" si="14"/>
        <v>3.18983</v>
      </c>
      <c r="P50" s="78">
        <f t="shared" si="15"/>
        <v>2.98969</v>
      </c>
      <c r="Q50" s="78">
        <f t="shared" ref="Q50:S50" si="47">M14</f>
        <v>1.75</v>
      </c>
      <c r="R50" s="47">
        <f t="shared" si="47"/>
        <v>1.75</v>
      </c>
      <c r="S50" s="113">
        <f t="shared" si="47"/>
        <v>1</v>
      </c>
      <c r="T50" s="114">
        <f t="shared" si="17"/>
        <v>2.4195</v>
      </c>
      <c r="U50" s="77">
        <f t="shared" si="18"/>
        <v>2.30127</v>
      </c>
      <c r="V50" s="77">
        <f t="shared" ref="V50:X50" si="48">R14</f>
        <v>0.45</v>
      </c>
      <c r="W50" s="114">
        <f t="shared" si="48"/>
        <v>0.45</v>
      </c>
      <c r="X50" s="115">
        <f t="shared" si="48"/>
        <v>0</v>
      </c>
      <c r="Y50" s="94">
        <f t="shared" si="20"/>
        <v>5.40708</v>
      </c>
      <c r="Z50" s="94">
        <f t="shared" si="21"/>
        <v>0</v>
      </c>
      <c r="AA50" s="134"/>
      <c r="AB50" s="135"/>
      <c r="AC50" s="135"/>
      <c r="AD50" s="134"/>
      <c r="AE50" s="134"/>
      <c r="AF50" s="134"/>
      <c r="AG50" s="134"/>
      <c r="AH50" s="134"/>
      <c r="AI50" s="134"/>
      <c r="AJ50" s="134"/>
      <c r="AK50" s="134"/>
      <c r="AL50" s="134"/>
      <c r="AM50" s="134"/>
      <c r="AN50" s="134"/>
      <c r="AO50" s="134"/>
      <c r="AP50" s="134"/>
      <c r="AQ50" s="134"/>
      <c r="AR50" s="134"/>
      <c r="AS50" s="134"/>
      <c r="AT50" s="134"/>
      <c r="AU50" s="134"/>
      <c r="AV50" s="134"/>
      <c r="AW50" s="134"/>
      <c r="AX50" s="134"/>
      <c r="AY50" s="134"/>
      <c r="AZ50" s="134"/>
      <c r="BA50" s="134"/>
      <c r="BB50" s="134"/>
      <c r="BC50" s="134"/>
      <c r="BD50" s="134"/>
      <c r="BE50" s="134"/>
      <c r="BF50" s="134"/>
      <c r="BG50" s="134"/>
      <c r="BH50" s="134"/>
      <c r="BI50" s="134"/>
      <c r="BJ50" s="134"/>
      <c r="BK50" s="134"/>
      <c r="BL50" s="134"/>
      <c r="BM50" s="134"/>
      <c r="BN50" s="134"/>
      <c r="BO50" s="134"/>
      <c r="BP50" s="134"/>
      <c r="BQ50" s="134"/>
      <c r="BR50" s="134"/>
      <c r="BS50" s="134"/>
      <c r="BT50" s="134"/>
      <c r="BU50" s="134"/>
      <c r="BV50" s="134"/>
      <c r="BW50" s="134"/>
      <c r="BX50" s="134"/>
      <c r="BY50" s="134"/>
      <c r="BZ50" s="134"/>
      <c r="CA50" s="134"/>
      <c r="CB50" s="134"/>
      <c r="CC50" s="134"/>
      <c r="CD50" s="134"/>
      <c r="CE50" s="134"/>
      <c r="CF50" s="134"/>
      <c r="CG50" s="134"/>
      <c r="CH50" s="134"/>
      <c r="CI50" s="134"/>
      <c r="CJ50" s="134"/>
      <c r="CK50" s="134"/>
      <c r="CL50" s="134"/>
      <c r="CM50" s="134"/>
      <c r="CN50" s="134"/>
      <c r="CO50" s="134"/>
      <c r="CP50" s="134"/>
      <c r="CQ50" s="134"/>
      <c r="CR50" s="134"/>
      <c r="CS50" s="134"/>
      <c r="CT50" s="134"/>
      <c r="CU50" s="134"/>
      <c r="CV50" s="134"/>
      <c r="CW50" s="134"/>
      <c r="CX50" s="134"/>
      <c r="CY50" s="134"/>
      <c r="CZ50" s="134"/>
      <c r="DA50" s="134"/>
      <c r="DB50" s="134"/>
      <c r="DC50" s="134"/>
      <c r="DD50" s="134"/>
      <c r="DE50" s="134"/>
      <c r="DF50" s="134"/>
      <c r="DG50" s="134"/>
      <c r="DH50" s="134"/>
      <c r="DI50" s="134"/>
      <c r="DJ50" s="134"/>
      <c r="DK50" s="134"/>
      <c r="DL50" s="134"/>
      <c r="DM50" s="134"/>
      <c r="DN50" s="134"/>
      <c r="DO50" s="134"/>
      <c r="DP50" s="134"/>
      <c r="DQ50" s="134"/>
      <c r="DR50" s="134"/>
      <c r="DS50" s="134"/>
      <c r="DT50" s="134"/>
      <c r="DU50" s="134"/>
      <c r="DV50" s="134"/>
      <c r="DW50" s="134"/>
      <c r="DX50" s="134"/>
      <c r="DY50" s="134"/>
      <c r="DZ50" s="134"/>
      <c r="EA50" s="134"/>
      <c r="EB50" s="134"/>
      <c r="EC50" s="134"/>
      <c r="ED50" s="134"/>
      <c r="EE50" s="134"/>
      <c r="EF50" s="134"/>
      <c r="EG50" s="134"/>
      <c r="EH50" s="134"/>
      <c r="EI50" s="134"/>
      <c r="EJ50" s="134"/>
      <c r="EK50" s="134"/>
      <c r="EL50" s="134"/>
      <c r="EM50" s="134"/>
      <c r="EN50" s="134"/>
      <c r="EO50" s="134"/>
      <c r="EP50" s="134"/>
      <c r="EQ50" s="134"/>
      <c r="ER50" s="134"/>
      <c r="ES50" s="134"/>
      <c r="ET50" s="134"/>
      <c r="EU50" s="134"/>
      <c r="EV50" s="134"/>
      <c r="EW50" s="134"/>
      <c r="EX50" s="134"/>
      <c r="EY50" s="134"/>
      <c r="EZ50" s="134"/>
      <c r="FA50" s="134"/>
      <c r="FB50" s="134"/>
      <c r="FC50" s="134"/>
      <c r="FD50" s="134"/>
      <c r="FE50" s="134"/>
      <c r="FF50" s="134"/>
      <c r="FG50" s="134"/>
      <c r="FH50" s="134"/>
      <c r="FI50" s="134"/>
      <c r="FJ50" s="134"/>
      <c r="FK50" s="134"/>
      <c r="FL50" s="134"/>
      <c r="FM50" s="134"/>
      <c r="FN50" s="134"/>
      <c r="FO50" s="134"/>
      <c r="FP50" s="134"/>
      <c r="FQ50" s="134"/>
      <c r="FR50" s="134"/>
      <c r="FS50" s="134"/>
      <c r="FT50" s="134"/>
      <c r="FU50" s="134"/>
      <c r="FV50" s="134"/>
      <c r="FW50" s="134"/>
      <c r="FX50" s="134"/>
      <c r="FY50" s="134"/>
      <c r="FZ50" s="134"/>
      <c r="GA50" s="134"/>
      <c r="GB50" s="134"/>
      <c r="GC50" s="134"/>
      <c r="GD50" s="134"/>
      <c r="GE50" s="134"/>
      <c r="GF50" s="134"/>
      <c r="GG50" s="134"/>
      <c r="GH50" s="134"/>
      <c r="GI50" s="134"/>
      <c r="GJ50" s="134"/>
      <c r="GK50" s="134"/>
      <c r="GL50" s="134"/>
      <c r="GM50" s="134"/>
      <c r="GN50" s="134"/>
      <c r="GO50" s="134"/>
      <c r="GP50" s="134"/>
      <c r="GQ50" s="134"/>
      <c r="GR50" s="134"/>
      <c r="GS50" s="134"/>
      <c r="GT50" s="134"/>
      <c r="GU50" s="134"/>
      <c r="GV50" s="134"/>
      <c r="GW50" s="134"/>
      <c r="GX50" s="134"/>
      <c r="GY50" s="134"/>
      <c r="GZ50" s="134"/>
      <c r="HA50" s="134"/>
      <c r="HB50" s="134"/>
      <c r="HC50" s="134"/>
      <c r="HD50" s="134"/>
      <c r="HE50" s="134"/>
      <c r="HF50" s="134"/>
      <c r="HG50" s="134"/>
      <c r="HH50" s="134"/>
      <c r="HI50" s="134"/>
      <c r="HJ50" s="134"/>
      <c r="HK50" s="134"/>
      <c r="HL50" s="134"/>
      <c r="HM50" s="134"/>
      <c r="HN50" s="134"/>
      <c r="HO50" s="134"/>
      <c r="HP50" s="134"/>
      <c r="HQ50" s="134"/>
      <c r="HR50" s="134"/>
      <c r="HS50" s="134"/>
      <c r="HT50" s="134"/>
      <c r="HU50" s="134"/>
      <c r="HV50" s="134"/>
      <c r="HW50" s="134"/>
      <c r="HX50" s="134"/>
      <c r="HY50" s="134"/>
      <c r="HZ50" s="134"/>
      <c r="IA50" s="134"/>
      <c r="IB50" s="134"/>
      <c r="IC50" s="134"/>
      <c r="ID50" s="134"/>
      <c r="IE50" s="134"/>
      <c r="IF50" s="134"/>
      <c r="IG50" s="134"/>
      <c r="IH50" s="134"/>
      <c r="II50" s="134"/>
      <c r="IJ50" s="134"/>
      <c r="IK50" s="134"/>
      <c r="IL50" s="134"/>
      <c r="IM50" s="134"/>
      <c r="IN50" s="134"/>
      <c r="IO50" s="134"/>
      <c r="IP50" s="134"/>
      <c r="IQ50" s="134"/>
      <c r="IR50" s="134"/>
      <c r="IS50" s="134"/>
      <c r="IT50" s="134"/>
      <c r="IU50" s="134"/>
      <c r="IV50" s="134"/>
      <c r="IW50" s="134"/>
      <c r="IX50" s="134"/>
      <c r="IY50" s="134"/>
      <c r="IZ50" s="134"/>
      <c r="JA50" s="134"/>
      <c r="JB50" s="134"/>
      <c r="JC50" s="134"/>
      <c r="JD50" s="134"/>
      <c r="JE50" s="134"/>
      <c r="JF50" s="134"/>
      <c r="JG50" s="134"/>
      <c r="JH50" s="134"/>
      <c r="JI50" s="134"/>
      <c r="JJ50" s="134"/>
      <c r="JK50" s="134"/>
      <c r="JL50" s="134"/>
      <c r="JM50" s="134"/>
      <c r="JN50" s="134"/>
      <c r="JO50" s="134"/>
      <c r="JP50" s="134"/>
      <c r="JQ50" s="134"/>
      <c r="JR50" s="134"/>
      <c r="JS50" s="134"/>
      <c r="JT50" s="134"/>
      <c r="JU50" s="134"/>
      <c r="JV50" s="134"/>
      <c r="JW50" s="134"/>
      <c r="JX50" s="134"/>
      <c r="JY50" s="134"/>
      <c r="JZ50" s="134"/>
      <c r="KA50" s="134"/>
      <c r="KB50" s="134"/>
      <c r="KC50" s="134"/>
      <c r="KD50" s="134"/>
      <c r="KE50" s="134"/>
      <c r="KF50" s="134"/>
      <c r="KG50" s="134"/>
      <c r="KH50" s="134"/>
      <c r="KI50" s="134"/>
      <c r="KJ50" s="134"/>
      <c r="KK50" s="134"/>
      <c r="KL50" s="134"/>
      <c r="KM50" s="134"/>
      <c r="KN50" s="134"/>
      <c r="KO50" s="134"/>
      <c r="KP50" s="134"/>
      <c r="KQ50" s="134"/>
      <c r="KR50" s="134"/>
      <c r="KS50" s="134"/>
      <c r="KT50" s="134"/>
      <c r="KU50" s="134"/>
      <c r="KV50" s="134"/>
      <c r="KW50" s="134"/>
      <c r="KX50" s="134"/>
      <c r="KY50" s="134"/>
      <c r="KZ50" s="134"/>
      <c r="LA50" s="134"/>
      <c r="LB50" s="134"/>
      <c r="LC50" s="134"/>
      <c r="LD50" s="134"/>
      <c r="LE50" s="134"/>
      <c r="LF50" s="134"/>
      <c r="LG50" s="134"/>
      <c r="LH50" s="134"/>
      <c r="LI50" s="134"/>
      <c r="LJ50" s="134"/>
      <c r="LK50" s="134"/>
      <c r="LL50" s="134"/>
      <c r="LM50" s="134"/>
      <c r="LN50" s="134"/>
      <c r="LO50" s="134"/>
      <c r="LP50" s="134"/>
      <c r="LQ50" s="134"/>
      <c r="LR50" s="134"/>
      <c r="LS50" s="134"/>
      <c r="LT50" s="134"/>
      <c r="LU50" s="134"/>
      <c r="LV50" s="134"/>
      <c r="LW50" s="134"/>
      <c r="LX50" s="134"/>
      <c r="LY50" s="134"/>
      <c r="LZ50" s="134"/>
      <c r="MA50" s="134"/>
      <c r="MB50" s="134"/>
      <c r="MC50" s="134"/>
      <c r="MD50" s="134"/>
      <c r="ME50" s="134"/>
      <c r="MF50" s="134"/>
      <c r="MG50" s="134"/>
      <c r="MH50" s="134"/>
      <c r="MI50" s="134"/>
      <c r="MJ50" s="134"/>
      <c r="MK50" s="134"/>
      <c r="ML50" s="134"/>
      <c r="MM50" s="134"/>
      <c r="MN50" s="134"/>
      <c r="MO50" s="134"/>
      <c r="MP50" s="134"/>
      <c r="MQ50" s="134"/>
      <c r="MR50" s="134"/>
      <c r="MS50" s="134"/>
      <c r="MT50" s="134"/>
      <c r="MU50" s="134"/>
      <c r="MV50" s="134"/>
      <c r="MW50" s="134"/>
      <c r="MX50" s="134"/>
      <c r="MY50" s="134"/>
      <c r="MZ50" s="134"/>
      <c r="NA50" s="134"/>
      <c r="NB50" s="134"/>
      <c r="NC50" s="134"/>
      <c r="ND50" s="134"/>
      <c r="NE50" s="134"/>
      <c r="NF50" s="134"/>
      <c r="NG50" s="134"/>
      <c r="NH50" s="134"/>
      <c r="NI50" s="134"/>
      <c r="NJ50" s="134"/>
      <c r="NK50" s="134"/>
      <c r="NL50" s="134"/>
      <c r="NM50" s="134"/>
      <c r="NN50" s="134"/>
      <c r="NO50" s="134"/>
      <c r="NP50" s="134"/>
      <c r="NQ50" s="134"/>
      <c r="NR50" s="134"/>
      <c r="NS50" s="134"/>
      <c r="NT50" s="134"/>
      <c r="NU50" s="134"/>
      <c r="NV50" s="134"/>
      <c r="NW50" s="134"/>
      <c r="NX50" s="134"/>
      <c r="NY50" s="134"/>
      <c r="NZ50" s="134"/>
      <c r="OA50" s="134"/>
      <c r="OB50" s="134"/>
      <c r="OC50" s="134"/>
      <c r="OD50" s="134"/>
      <c r="OE50" s="134"/>
      <c r="OF50" s="134"/>
      <c r="OG50" s="134"/>
      <c r="OH50" s="134"/>
      <c r="OI50" s="134"/>
      <c r="OJ50" s="134"/>
      <c r="OK50" s="134"/>
      <c r="OL50" s="134"/>
      <c r="OM50" s="134"/>
      <c r="ON50" s="134"/>
      <c r="OO50" s="134"/>
      <c r="OP50" s="134"/>
      <c r="OQ50" s="134"/>
      <c r="OR50" s="134"/>
      <c r="OS50" s="134"/>
      <c r="OT50" s="134"/>
      <c r="OU50" s="134"/>
      <c r="OV50" s="134"/>
      <c r="OW50" s="134"/>
      <c r="OX50" s="134"/>
      <c r="OY50" s="134"/>
      <c r="OZ50" s="134"/>
      <c r="PA50" s="134"/>
      <c r="PB50" s="134"/>
      <c r="PC50" s="134"/>
      <c r="PD50" s="134"/>
      <c r="PE50" s="134"/>
      <c r="PF50" s="134"/>
      <c r="PG50" s="134"/>
      <c r="PH50" s="134"/>
      <c r="PI50" s="134"/>
      <c r="PJ50" s="134"/>
      <c r="PK50" s="134"/>
      <c r="PL50" s="134"/>
      <c r="PM50" s="134"/>
      <c r="PN50" s="134"/>
      <c r="PO50" s="134"/>
      <c r="PP50" s="134"/>
      <c r="PQ50" s="134"/>
      <c r="PR50" s="134"/>
      <c r="PS50" s="134"/>
      <c r="PT50" s="134"/>
      <c r="PU50" s="134"/>
      <c r="PV50" s="134"/>
      <c r="PW50" s="134"/>
      <c r="PX50" s="134"/>
      <c r="PY50" s="134"/>
      <c r="PZ50" s="134"/>
      <c r="QA50" s="134"/>
      <c r="QB50" s="134"/>
      <c r="QC50" s="134"/>
      <c r="QD50" s="134"/>
      <c r="QE50" s="134"/>
      <c r="QF50" s="134"/>
      <c r="QG50" s="134"/>
      <c r="QH50" s="134"/>
      <c r="QI50" s="134"/>
      <c r="QJ50" s="134"/>
      <c r="QK50" s="134"/>
      <c r="QL50" s="134"/>
      <c r="QM50" s="134"/>
      <c r="QN50" s="134"/>
      <c r="QO50" s="134"/>
      <c r="QP50" s="134"/>
      <c r="QQ50" s="134"/>
      <c r="QR50" s="134"/>
      <c r="QS50" s="134"/>
      <c r="QT50" s="134"/>
      <c r="QU50" s="134"/>
      <c r="QV50" s="134"/>
      <c r="QW50" s="134"/>
      <c r="QX50" s="134"/>
      <c r="QY50" s="134"/>
      <c r="QZ50" s="134"/>
      <c r="RA50" s="134"/>
      <c r="RB50" s="134"/>
      <c r="RC50" s="134"/>
      <c r="RD50" s="134"/>
      <c r="RE50" s="134"/>
      <c r="RF50" s="134"/>
      <c r="RG50" s="134"/>
      <c r="RH50" s="134"/>
      <c r="RI50" s="134"/>
      <c r="RJ50" s="134"/>
      <c r="RK50" s="134"/>
      <c r="RL50" s="134"/>
      <c r="RM50" s="134"/>
      <c r="RN50" s="134"/>
      <c r="RO50" s="134"/>
      <c r="RP50" s="134"/>
      <c r="RQ50" s="134"/>
      <c r="RR50" s="134"/>
      <c r="RS50" s="134"/>
      <c r="RT50" s="134"/>
      <c r="RU50" s="134"/>
      <c r="RV50" s="134"/>
      <c r="RW50" s="134"/>
      <c r="RX50" s="134"/>
      <c r="RY50" s="134"/>
      <c r="RZ50" s="134"/>
      <c r="SA50" s="134"/>
      <c r="SB50" s="134"/>
      <c r="SC50" s="134"/>
      <c r="SD50" s="134"/>
      <c r="SE50" s="134"/>
      <c r="SF50" s="134"/>
      <c r="SG50" s="134"/>
      <c r="SH50" s="134"/>
      <c r="SI50" s="134"/>
      <c r="SJ50" s="134"/>
      <c r="SK50" s="134"/>
      <c r="SL50" s="134"/>
      <c r="SM50" s="134"/>
      <c r="SN50" s="134"/>
      <c r="SO50" s="134"/>
      <c r="SP50" s="134"/>
      <c r="SQ50" s="134"/>
      <c r="SR50" s="134"/>
      <c r="SS50" s="134"/>
      <c r="ST50" s="134"/>
      <c r="SU50" s="134"/>
      <c r="SV50" s="134"/>
      <c r="SW50" s="134"/>
      <c r="SX50" s="134"/>
      <c r="SY50" s="134"/>
      <c r="SZ50" s="134"/>
      <c r="TA50" s="134"/>
      <c r="TB50" s="134"/>
      <c r="TC50" s="134"/>
      <c r="TD50" s="134"/>
      <c r="TE50" s="134"/>
      <c r="TF50" s="134"/>
      <c r="TG50" s="134"/>
      <c r="TH50" s="134"/>
      <c r="TI50" s="134"/>
      <c r="TJ50" s="134"/>
      <c r="TK50" s="134"/>
      <c r="TL50" s="134"/>
      <c r="TM50" s="134"/>
      <c r="TN50" s="134"/>
      <c r="TO50" s="134"/>
      <c r="TP50" s="134"/>
      <c r="TQ50" s="134"/>
      <c r="TR50" s="134"/>
      <c r="TS50" s="134"/>
      <c r="TT50" s="134"/>
      <c r="TU50" s="134"/>
      <c r="TV50" s="134"/>
      <c r="TW50" s="134"/>
      <c r="TX50" s="134"/>
      <c r="TY50" s="134"/>
      <c r="TZ50" s="134"/>
      <c r="UA50" s="134"/>
      <c r="UB50" s="134"/>
      <c r="UC50" s="134"/>
      <c r="UD50" s="134"/>
      <c r="UE50" s="134"/>
      <c r="UF50" s="134"/>
      <c r="UG50" s="134"/>
      <c r="UH50" s="134"/>
      <c r="UI50" s="134"/>
      <c r="UJ50" s="134"/>
      <c r="UK50" s="134"/>
      <c r="UL50" s="134"/>
      <c r="UM50" s="134"/>
      <c r="UN50" s="134"/>
      <c r="UO50" s="134"/>
      <c r="UP50" s="134"/>
      <c r="UQ50" s="134"/>
      <c r="UR50" s="134"/>
      <c r="US50" s="134"/>
      <c r="UT50" s="134"/>
      <c r="UU50" s="134"/>
      <c r="UV50" s="134"/>
      <c r="UW50" s="134"/>
      <c r="UX50" s="134"/>
      <c r="UY50" s="134"/>
      <c r="UZ50" s="134"/>
      <c r="VA50" s="134"/>
      <c r="VB50" s="134"/>
      <c r="VC50" s="134"/>
      <c r="VD50" s="134"/>
      <c r="VE50" s="134"/>
      <c r="VF50" s="134"/>
      <c r="VG50" s="134"/>
      <c r="VH50" s="134"/>
      <c r="VI50" s="134"/>
      <c r="VJ50" s="134"/>
      <c r="VK50" s="134"/>
      <c r="VL50" s="134"/>
      <c r="VM50" s="134"/>
      <c r="VN50" s="134"/>
      <c r="VO50" s="134"/>
      <c r="VP50" s="134"/>
      <c r="VQ50" s="134"/>
      <c r="VR50" s="134"/>
      <c r="VS50" s="134"/>
      <c r="VT50" s="134"/>
      <c r="VU50" s="134"/>
      <c r="VV50" s="134"/>
      <c r="VW50" s="134"/>
      <c r="VX50" s="134"/>
      <c r="VY50" s="134"/>
      <c r="VZ50" s="134"/>
      <c r="WA50" s="134"/>
      <c r="WB50" s="134"/>
      <c r="WC50" s="134"/>
      <c r="WD50" s="134"/>
      <c r="WE50" s="134"/>
      <c r="WF50" s="134"/>
      <c r="WG50" s="134"/>
      <c r="WH50" s="134"/>
      <c r="WI50" s="134"/>
      <c r="WJ50" s="134"/>
      <c r="WK50" s="134"/>
      <c r="WL50" s="134"/>
      <c r="WM50" s="134"/>
      <c r="WN50" s="134"/>
      <c r="WO50" s="134"/>
      <c r="WP50" s="134"/>
      <c r="WQ50" s="134"/>
      <c r="WR50" s="134"/>
      <c r="WS50" s="134"/>
      <c r="WT50" s="134"/>
      <c r="WU50" s="134"/>
      <c r="WV50" s="134"/>
      <c r="WW50" s="134"/>
      <c r="WX50" s="134"/>
      <c r="WY50" s="134"/>
      <c r="WZ50" s="134"/>
      <c r="XA50" s="134"/>
      <c r="XB50" s="134"/>
      <c r="XC50" s="134"/>
      <c r="XD50" s="134"/>
      <c r="XE50" s="134"/>
      <c r="XF50" s="134"/>
      <c r="XG50" s="134"/>
      <c r="XH50" s="134"/>
      <c r="XI50" s="134"/>
      <c r="XJ50" s="134"/>
      <c r="XK50" s="134"/>
      <c r="XL50" s="134"/>
      <c r="XM50" s="134"/>
      <c r="XN50" s="134"/>
      <c r="XO50" s="134"/>
      <c r="XP50" s="134"/>
      <c r="XQ50" s="134"/>
      <c r="XR50" s="134"/>
      <c r="XS50" s="134"/>
      <c r="XT50" s="134"/>
      <c r="XU50" s="134"/>
      <c r="XV50" s="134"/>
      <c r="XW50" s="134"/>
      <c r="XX50" s="134"/>
      <c r="XY50" s="134"/>
      <c r="XZ50" s="134"/>
      <c r="YA50" s="134"/>
      <c r="YB50" s="134"/>
      <c r="YC50" s="134"/>
      <c r="YD50" s="134"/>
      <c r="YE50" s="134"/>
      <c r="YF50" s="134"/>
      <c r="YG50" s="134"/>
      <c r="YH50" s="134"/>
      <c r="YI50" s="134"/>
      <c r="YJ50" s="134"/>
      <c r="YK50" s="134"/>
      <c r="YL50" s="134"/>
      <c r="YM50" s="134"/>
      <c r="YN50" s="134"/>
      <c r="YO50" s="134"/>
      <c r="YP50" s="134"/>
      <c r="YQ50" s="134"/>
      <c r="YR50" s="134"/>
      <c r="YS50" s="134"/>
      <c r="YT50" s="134"/>
      <c r="YU50" s="134"/>
      <c r="YV50" s="134"/>
      <c r="YW50" s="134"/>
      <c r="YX50" s="134"/>
      <c r="YY50" s="134"/>
      <c r="YZ50" s="134"/>
      <c r="ZA50" s="134"/>
      <c r="ZB50" s="134"/>
      <c r="ZC50" s="134"/>
      <c r="ZD50" s="134"/>
      <c r="ZE50" s="134"/>
      <c r="ZF50" s="134"/>
      <c r="ZG50" s="134"/>
      <c r="ZH50" s="134"/>
      <c r="ZI50" s="134"/>
      <c r="ZJ50" s="134"/>
      <c r="ZK50" s="134"/>
      <c r="ZL50" s="134"/>
      <c r="ZM50" s="134"/>
      <c r="ZN50" s="134"/>
      <c r="ZO50" s="134"/>
      <c r="ZP50" s="134"/>
      <c r="ZQ50" s="134"/>
      <c r="ZR50" s="134"/>
      <c r="ZS50" s="134"/>
      <c r="ZT50" s="134"/>
      <c r="ZU50" s="134"/>
      <c r="ZV50" s="134"/>
      <c r="ZW50" s="134"/>
      <c r="ZX50" s="134"/>
      <c r="ZY50" s="134"/>
      <c r="ZZ50" s="134"/>
      <c r="AAA50" s="134"/>
      <c r="AAB50" s="134"/>
      <c r="AAC50" s="134"/>
      <c r="AAD50" s="134"/>
      <c r="AAE50" s="134"/>
      <c r="AAF50" s="134"/>
      <c r="AAG50" s="134"/>
      <c r="AAH50" s="134"/>
      <c r="AAI50" s="134"/>
      <c r="AAJ50" s="134"/>
      <c r="AAK50" s="134"/>
      <c r="AAL50" s="134"/>
      <c r="AAM50" s="134"/>
      <c r="AAN50" s="134"/>
      <c r="AAO50" s="134"/>
      <c r="AAP50" s="134"/>
      <c r="AAQ50" s="134"/>
      <c r="AAR50" s="134"/>
      <c r="AAS50" s="134"/>
      <c r="AAT50" s="134"/>
      <c r="AAU50" s="134"/>
      <c r="AAV50" s="134"/>
      <c r="AAW50" s="134"/>
      <c r="AAX50" s="134"/>
      <c r="AAY50" s="134"/>
      <c r="AAZ50" s="134"/>
      <c r="ABA50" s="134"/>
      <c r="ABB50" s="134"/>
      <c r="ABC50" s="134"/>
      <c r="ABD50" s="134"/>
      <c r="ABE50" s="134"/>
      <c r="ABF50" s="134"/>
      <c r="ABG50" s="134"/>
      <c r="ABH50" s="134"/>
      <c r="ABI50" s="134"/>
      <c r="ABJ50" s="134"/>
      <c r="ABK50" s="134"/>
      <c r="ABL50" s="134"/>
      <c r="ABM50" s="134"/>
      <c r="ABN50" s="134"/>
      <c r="ABO50" s="134"/>
      <c r="ABP50" s="134"/>
      <c r="ABQ50" s="134"/>
      <c r="ABR50" s="134"/>
      <c r="ABS50" s="134"/>
      <c r="ABT50" s="134"/>
      <c r="ABU50" s="134"/>
      <c r="ABV50" s="134"/>
      <c r="ABW50" s="134"/>
      <c r="ABX50" s="134"/>
      <c r="ABY50" s="134"/>
      <c r="ABZ50" s="134"/>
      <c r="ACA50" s="134"/>
      <c r="ACB50" s="134"/>
      <c r="ACC50" s="134"/>
      <c r="ACD50" s="134"/>
      <c r="ACE50" s="134"/>
      <c r="ACF50" s="134"/>
      <c r="ACG50" s="134"/>
      <c r="ACH50" s="134"/>
      <c r="ACI50" s="134"/>
      <c r="ACJ50" s="134"/>
      <c r="ACK50" s="134"/>
      <c r="ACL50" s="134"/>
      <c r="ACM50" s="134"/>
      <c r="ACN50" s="134"/>
      <c r="ACO50" s="134"/>
      <c r="ACP50" s="134"/>
      <c r="ACQ50" s="134"/>
      <c r="ACR50" s="134"/>
      <c r="ACS50" s="134"/>
      <c r="ACT50" s="134"/>
      <c r="ACU50" s="134"/>
      <c r="ACV50" s="134"/>
      <c r="ACW50" s="134"/>
      <c r="ACX50" s="134"/>
      <c r="ACY50" s="134"/>
      <c r="ACZ50" s="134"/>
      <c r="ADA50" s="134"/>
      <c r="ADB50" s="134"/>
      <c r="ADC50" s="134"/>
      <c r="ADD50" s="134"/>
      <c r="ADE50" s="134"/>
      <c r="ADF50" s="134"/>
      <c r="ADG50" s="134"/>
      <c r="ADH50" s="134"/>
      <c r="ADI50" s="134"/>
      <c r="ADJ50" s="134"/>
      <c r="ADK50" s="134"/>
      <c r="ADL50" s="134"/>
      <c r="ADM50" s="134"/>
      <c r="ADN50" s="134"/>
      <c r="ADO50" s="134"/>
      <c r="ADP50" s="134"/>
      <c r="ADQ50" s="134"/>
      <c r="ADR50" s="134"/>
      <c r="ADS50" s="134"/>
      <c r="ADT50" s="134"/>
      <c r="ADU50" s="134"/>
      <c r="ADV50" s="134"/>
      <c r="ADW50" s="134"/>
      <c r="ADX50" s="134"/>
      <c r="ADY50" s="134"/>
      <c r="ADZ50" s="134"/>
      <c r="AEA50" s="134"/>
      <c r="AEB50" s="134"/>
      <c r="AEC50" s="134"/>
      <c r="AED50" s="134"/>
      <c r="AEE50" s="134"/>
      <c r="AEF50" s="134"/>
      <c r="AEG50" s="134"/>
      <c r="AEH50" s="134"/>
      <c r="AEI50" s="134"/>
      <c r="AEJ50" s="134"/>
      <c r="AEK50" s="134"/>
      <c r="AEL50" s="134"/>
      <c r="AEM50" s="134"/>
      <c r="AEN50" s="134"/>
      <c r="AEO50" s="134"/>
      <c r="AEP50" s="134"/>
      <c r="AEQ50" s="134"/>
      <c r="AER50" s="134"/>
      <c r="AES50" s="134"/>
      <c r="AET50" s="134"/>
      <c r="AEU50" s="134"/>
      <c r="AEV50" s="134"/>
      <c r="AEW50" s="134"/>
      <c r="AEX50" s="134"/>
      <c r="AEY50" s="134"/>
      <c r="AEZ50" s="134"/>
      <c r="AFA50" s="134"/>
      <c r="AFB50" s="134"/>
      <c r="AFC50" s="134"/>
      <c r="AFD50" s="134"/>
      <c r="AFE50" s="134"/>
      <c r="AFF50" s="134"/>
      <c r="AFG50" s="134"/>
      <c r="AFH50" s="134"/>
      <c r="AFI50" s="134"/>
      <c r="AFJ50" s="134"/>
      <c r="AFK50" s="134"/>
      <c r="AFL50" s="134"/>
      <c r="AFM50" s="134"/>
      <c r="AFN50" s="134"/>
      <c r="AFO50" s="134"/>
      <c r="AFP50" s="134"/>
      <c r="AFQ50" s="134"/>
      <c r="AFR50" s="134"/>
      <c r="AFS50" s="134"/>
      <c r="AFT50" s="134"/>
      <c r="AFU50" s="134"/>
      <c r="AFV50" s="134"/>
      <c r="AFW50" s="134"/>
      <c r="AFX50" s="134"/>
      <c r="AFY50" s="134"/>
      <c r="AFZ50" s="134"/>
      <c r="AGA50" s="134"/>
      <c r="AGB50" s="134"/>
      <c r="AGC50" s="134"/>
      <c r="AGD50" s="134"/>
      <c r="AGE50" s="134"/>
      <c r="AGF50" s="134"/>
      <c r="AGG50" s="134"/>
      <c r="AGH50" s="134"/>
      <c r="AGI50" s="134"/>
      <c r="AGJ50" s="134"/>
      <c r="AGK50" s="134"/>
      <c r="AGL50" s="134"/>
      <c r="AGM50" s="134"/>
      <c r="AGN50" s="134"/>
      <c r="AGO50" s="134"/>
      <c r="AGP50" s="134"/>
      <c r="AGQ50" s="134"/>
      <c r="AGR50" s="134"/>
      <c r="AGS50" s="134"/>
      <c r="AGT50" s="134"/>
      <c r="AGU50" s="134"/>
      <c r="AGV50" s="134"/>
      <c r="AGW50" s="134"/>
      <c r="AGX50" s="134"/>
      <c r="AGY50" s="134"/>
      <c r="AGZ50" s="134"/>
      <c r="AHA50" s="134"/>
      <c r="AHB50" s="134"/>
      <c r="AHC50" s="134"/>
      <c r="AHD50" s="134"/>
      <c r="AHE50" s="134"/>
      <c r="AHF50" s="134"/>
      <c r="AHG50" s="134"/>
      <c r="AHH50" s="134"/>
      <c r="AHI50" s="134"/>
      <c r="AHJ50" s="134"/>
      <c r="AHK50" s="134"/>
      <c r="AHL50" s="134"/>
      <c r="AHM50" s="134"/>
      <c r="AHN50" s="134"/>
      <c r="AHO50" s="134"/>
      <c r="AHP50" s="134"/>
      <c r="AHQ50" s="134"/>
      <c r="AHR50" s="134"/>
      <c r="AHS50" s="134"/>
      <c r="AHT50" s="134"/>
      <c r="AHU50" s="134"/>
      <c r="AHV50" s="134"/>
      <c r="AHW50" s="134"/>
      <c r="AHX50" s="134"/>
      <c r="AHY50" s="134"/>
      <c r="AHZ50" s="134"/>
      <c r="AIA50" s="134"/>
      <c r="AIB50" s="134"/>
      <c r="AIC50" s="134"/>
      <c r="AID50" s="134"/>
      <c r="AIE50" s="134"/>
      <c r="AIF50" s="134"/>
      <c r="AIG50" s="134"/>
      <c r="AIH50" s="134"/>
      <c r="AII50" s="134"/>
      <c r="AIJ50" s="134"/>
      <c r="AIK50" s="134"/>
      <c r="AIL50" s="134"/>
      <c r="AIM50" s="134"/>
      <c r="AIN50" s="134"/>
      <c r="AIO50" s="134"/>
      <c r="AIP50" s="134"/>
      <c r="AIQ50" s="134"/>
      <c r="AIR50" s="134"/>
      <c r="AIS50" s="134"/>
      <c r="AIT50" s="134"/>
      <c r="AIU50" s="134"/>
      <c r="AIV50" s="134"/>
      <c r="AIW50" s="134"/>
      <c r="AIX50" s="134"/>
      <c r="AIY50" s="134"/>
      <c r="AIZ50" s="134"/>
      <c r="AJA50" s="134"/>
      <c r="AJB50" s="134"/>
      <c r="AJC50" s="134"/>
      <c r="AJD50" s="134"/>
      <c r="AJE50" s="134"/>
      <c r="AJF50" s="134"/>
      <c r="AJG50" s="134"/>
      <c r="AJH50" s="134"/>
      <c r="AJI50" s="134"/>
      <c r="AJJ50" s="134"/>
      <c r="AJK50" s="134"/>
      <c r="AJL50" s="134"/>
      <c r="AJM50" s="134"/>
      <c r="AJN50" s="134"/>
      <c r="AJO50" s="134"/>
      <c r="AJP50" s="134"/>
      <c r="AJQ50" s="134"/>
      <c r="AJR50" s="134"/>
      <c r="AJS50" s="134"/>
      <c r="AJT50" s="134"/>
      <c r="AJU50" s="134"/>
      <c r="AJV50" s="134"/>
      <c r="AJW50" s="134"/>
      <c r="AJX50" s="134"/>
      <c r="AJY50" s="134"/>
      <c r="AJZ50" s="134"/>
      <c r="AKA50" s="134"/>
      <c r="AKB50" s="134"/>
      <c r="AKC50" s="134"/>
      <c r="AKD50" s="134"/>
      <c r="AKE50" s="134"/>
      <c r="AKF50" s="134"/>
      <c r="AKG50" s="134"/>
      <c r="AKH50" s="134"/>
      <c r="AKI50" s="134"/>
      <c r="AKJ50" s="134"/>
      <c r="AKK50" s="134"/>
      <c r="AKL50" s="134"/>
      <c r="AKM50" s="134"/>
      <c r="AKN50" s="134"/>
      <c r="AKO50" s="134"/>
      <c r="AKP50" s="134"/>
      <c r="AKQ50" s="134"/>
      <c r="AKR50" s="134"/>
      <c r="AKS50" s="134"/>
      <c r="AKT50" s="134"/>
      <c r="AKU50" s="134"/>
      <c r="AKV50" s="134"/>
      <c r="AKW50" s="134"/>
      <c r="AKX50" s="134"/>
      <c r="AKY50" s="134"/>
      <c r="AKZ50" s="134"/>
      <c r="ALA50" s="134"/>
      <c r="ALB50" s="134"/>
      <c r="ALC50" s="134"/>
      <c r="ALD50" s="134"/>
      <c r="ALE50" s="134"/>
      <c r="ALF50" s="134"/>
      <c r="ALG50" s="134"/>
      <c r="ALH50" s="134"/>
      <c r="ALI50" s="134"/>
      <c r="ALJ50" s="134"/>
      <c r="ALK50" s="134"/>
      <c r="ALL50" s="134"/>
      <c r="ALM50" s="134"/>
      <c r="ALN50" s="134"/>
      <c r="ALO50" s="134"/>
      <c r="ALP50" s="134"/>
      <c r="ALQ50" s="134"/>
      <c r="ALR50" s="134"/>
      <c r="ALS50" s="134"/>
      <c r="ALT50" s="134"/>
      <c r="ALU50" s="134"/>
      <c r="ALV50" s="134"/>
      <c r="ALW50" s="134"/>
      <c r="ALX50" s="134"/>
      <c r="ALY50" s="134"/>
      <c r="ALZ50" s="134"/>
      <c r="AMA50" s="134"/>
      <c r="AMB50" s="134"/>
      <c r="AMC50" s="134"/>
      <c r="AMD50" s="134"/>
      <c r="AME50" s="134"/>
      <c r="AMF50" s="134"/>
      <c r="AMG50" s="134"/>
      <c r="AMH50" s="134"/>
      <c r="AMI50" s="134"/>
      <c r="AMJ50" s="134"/>
      <c r="AMK50" s="134"/>
      <c r="AML50" s="134"/>
      <c r="AMM50" s="134"/>
      <c r="AMN50" s="134"/>
      <c r="AMO50" s="134"/>
      <c r="AMP50" s="134"/>
      <c r="AMQ50" s="134"/>
      <c r="AMR50" s="134"/>
      <c r="AMS50" s="134"/>
      <c r="AMT50" s="134"/>
      <c r="AMU50" s="134"/>
      <c r="AMV50" s="134"/>
      <c r="AMW50" s="134"/>
      <c r="AMX50" s="134"/>
      <c r="AMY50" s="134"/>
      <c r="AMZ50" s="134"/>
      <c r="ANA50" s="134"/>
      <c r="ANB50" s="134"/>
      <c r="ANC50" s="134"/>
      <c r="AND50" s="134"/>
      <c r="ANE50" s="134"/>
      <c r="ANF50" s="134"/>
      <c r="ANG50" s="134"/>
      <c r="ANH50" s="134"/>
      <c r="ANI50" s="134"/>
      <c r="ANJ50" s="134"/>
      <c r="ANK50" s="134"/>
      <c r="ANL50" s="134"/>
      <c r="ANM50" s="134"/>
      <c r="ANN50" s="134"/>
      <c r="ANO50" s="134"/>
      <c r="ANP50" s="134"/>
      <c r="ANQ50" s="134"/>
      <c r="ANR50" s="134"/>
      <c r="ANS50" s="134"/>
      <c r="ANT50" s="134"/>
      <c r="ANU50" s="134"/>
      <c r="ANV50" s="134"/>
      <c r="ANW50" s="134"/>
      <c r="ANX50" s="134"/>
      <c r="ANY50" s="134"/>
      <c r="ANZ50" s="134"/>
      <c r="AOA50" s="134"/>
      <c r="AOB50" s="134"/>
      <c r="AOC50" s="134"/>
      <c r="AOD50" s="134"/>
      <c r="AOE50" s="134"/>
      <c r="AOF50" s="134"/>
      <c r="AOG50" s="134"/>
      <c r="AOH50" s="134"/>
      <c r="AOI50" s="134"/>
      <c r="AOJ50" s="134"/>
      <c r="AOK50" s="134"/>
      <c r="AOL50" s="134"/>
      <c r="AOM50" s="134"/>
      <c r="AON50" s="134"/>
      <c r="AOO50" s="134"/>
      <c r="AOP50" s="134"/>
      <c r="AOQ50" s="134"/>
      <c r="AOR50" s="134"/>
      <c r="AOS50" s="134"/>
      <c r="AOT50" s="134"/>
      <c r="AOU50" s="134"/>
      <c r="AOV50" s="134"/>
      <c r="AOW50" s="134"/>
      <c r="AOX50" s="134"/>
      <c r="AOY50" s="134"/>
      <c r="AOZ50" s="134"/>
      <c r="APA50" s="134"/>
      <c r="APB50" s="134"/>
      <c r="APC50" s="134"/>
      <c r="APD50" s="134"/>
      <c r="APE50" s="134"/>
      <c r="APF50" s="134"/>
      <c r="APG50" s="134"/>
      <c r="APH50" s="134"/>
      <c r="API50" s="134"/>
      <c r="APJ50" s="134"/>
      <c r="APK50" s="134"/>
      <c r="APL50" s="134"/>
      <c r="APM50" s="134"/>
      <c r="APN50" s="134"/>
      <c r="APO50" s="134"/>
      <c r="APP50" s="134"/>
      <c r="APQ50" s="134"/>
      <c r="APR50" s="134"/>
      <c r="APS50" s="134"/>
      <c r="APT50" s="134"/>
      <c r="APU50" s="134"/>
      <c r="APV50" s="134"/>
      <c r="APW50" s="134"/>
      <c r="APX50" s="134"/>
      <c r="APY50" s="134"/>
      <c r="APZ50" s="134"/>
      <c r="AQA50" s="134"/>
      <c r="AQB50" s="134"/>
      <c r="AQC50" s="134"/>
      <c r="AQD50" s="134"/>
      <c r="AQE50" s="134"/>
      <c r="AQF50" s="134"/>
      <c r="AQG50" s="134"/>
      <c r="AQH50" s="134"/>
      <c r="AQI50" s="134"/>
      <c r="AQJ50" s="134"/>
      <c r="AQK50" s="134"/>
      <c r="AQL50" s="134"/>
      <c r="AQM50" s="134"/>
      <c r="AQN50" s="134"/>
      <c r="AQO50" s="134"/>
      <c r="AQP50" s="134"/>
      <c r="AQQ50" s="134"/>
      <c r="AQR50" s="134"/>
      <c r="AQS50" s="134"/>
      <c r="AQT50" s="134"/>
      <c r="AQU50" s="134"/>
      <c r="AQV50" s="134"/>
      <c r="AQW50" s="134"/>
      <c r="AQX50" s="134"/>
      <c r="AQY50" s="134"/>
      <c r="AQZ50" s="134"/>
      <c r="ARA50" s="134"/>
      <c r="ARB50" s="134"/>
      <c r="ARC50" s="134"/>
      <c r="ARD50" s="134"/>
      <c r="ARE50" s="134"/>
      <c r="ARF50" s="134"/>
      <c r="ARG50" s="134"/>
      <c r="ARH50" s="134"/>
      <c r="ARI50" s="134"/>
      <c r="ARJ50" s="134"/>
      <c r="ARK50" s="134"/>
      <c r="ARL50" s="134"/>
      <c r="ARM50" s="134"/>
      <c r="ARN50" s="134"/>
      <c r="ARO50" s="134"/>
      <c r="ARP50" s="134"/>
      <c r="ARQ50" s="134"/>
      <c r="ARR50" s="134"/>
      <c r="ARS50" s="134"/>
      <c r="ART50" s="134"/>
      <c r="ARU50" s="134"/>
      <c r="ARV50" s="134"/>
      <c r="ARW50" s="134"/>
      <c r="ARX50" s="134"/>
      <c r="ARY50" s="134"/>
      <c r="ARZ50" s="134"/>
      <c r="ASA50" s="134"/>
      <c r="ASB50" s="134"/>
      <c r="ASC50" s="134"/>
      <c r="ASD50" s="134"/>
      <c r="ASE50" s="134"/>
      <c r="ASF50" s="134"/>
      <c r="ASG50" s="134"/>
      <c r="ASH50" s="134"/>
      <c r="ASI50" s="134"/>
      <c r="ASJ50" s="134"/>
      <c r="ASK50" s="134"/>
      <c r="ASL50" s="134"/>
      <c r="ASM50" s="134"/>
      <c r="ASN50" s="134"/>
      <c r="ASO50" s="134"/>
      <c r="ASP50" s="134"/>
      <c r="ASQ50" s="134"/>
      <c r="ASR50" s="134"/>
      <c r="ASS50" s="134"/>
      <c r="AST50" s="134"/>
      <c r="ASU50" s="134"/>
      <c r="ASV50" s="134"/>
      <c r="ASW50" s="134"/>
      <c r="ASX50" s="134"/>
      <c r="ASY50" s="134"/>
      <c r="ASZ50" s="134"/>
      <c r="ATA50" s="134"/>
      <c r="ATB50" s="134"/>
      <c r="ATC50" s="134"/>
      <c r="ATD50" s="134"/>
      <c r="ATE50" s="134"/>
      <c r="ATF50" s="134"/>
      <c r="ATG50" s="134"/>
      <c r="ATH50" s="134"/>
      <c r="ATI50" s="134"/>
      <c r="ATJ50" s="134"/>
      <c r="ATK50" s="134"/>
      <c r="ATL50" s="134"/>
      <c r="ATM50" s="134"/>
      <c r="ATN50" s="134"/>
      <c r="ATO50" s="134"/>
      <c r="ATP50" s="134"/>
      <c r="ATQ50" s="134"/>
      <c r="ATR50" s="134"/>
      <c r="ATS50" s="134"/>
      <c r="ATT50" s="134"/>
      <c r="ATU50" s="134"/>
      <c r="ATV50" s="134"/>
      <c r="ATW50" s="134"/>
      <c r="ATX50" s="134"/>
      <c r="ATY50" s="134"/>
      <c r="ATZ50" s="134"/>
      <c r="AUA50" s="134"/>
      <c r="AUB50" s="134"/>
      <c r="AUC50" s="134"/>
      <c r="AUD50" s="134"/>
      <c r="AUE50" s="134"/>
      <c r="AUF50" s="134"/>
      <c r="AUG50" s="134"/>
      <c r="AUH50" s="134"/>
      <c r="AUI50" s="134"/>
      <c r="AUJ50" s="134"/>
      <c r="AUK50" s="134"/>
      <c r="AUL50" s="134"/>
      <c r="AUM50" s="134"/>
      <c r="AUN50" s="134"/>
      <c r="AUO50" s="134"/>
      <c r="AUP50" s="134"/>
      <c r="AUQ50" s="134"/>
      <c r="AUR50" s="134"/>
      <c r="AUS50" s="134"/>
      <c r="AUT50" s="134"/>
      <c r="AUU50" s="134"/>
      <c r="AUV50" s="134"/>
      <c r="AUW50" s="134"/>
      <c r="AUX50" s="134"/>
      <c r="AUY50" s="134"/>
      <c r="AUZ50" s="134"/>
      <c r="AVA50" s="134"/>
      <c r="AVB50" s="134"/>
      <c r="AVC50" s="134"/>
      <c r="AVD50" s="134"/>
      <c r="AVE50" s="134"/>
      <c r="AVF50" s="134"/>
      <c r="AVG50" s="134"/>
      <c r="AVH50" s="134"/>
      <c r="AVI50" s="134"/>
      <c r="AVJ50" s="134"/>
      <c r="AVK50" s="134"/>
      <c r="AVL50" s="134"/>
      <c r="AVM50" s="134"/>
      <c r="AVN50" s="134"/>
      <c r="AVO50" s="134"/>
      <c r="AVP50" s="134"/>
      <c r="AVQ50" s="134"/>
      <c r="AVR50" s="134"/>
      <c r="AVS50" s="134"/>
      <c r="AVT50" s="134"/>
      <c r="AVU50" s="134"/>
      <c r="AVV50" s="134"/>
      <c r="AVW50" s="134"/>
      <c r="AVX50" s="134"/>
      <c r="AVY50" s="134"/>
      <c r="AVZ50" s="134"/>
      <c r="AWA50" s="134"/>
      <c r="AWB50" s="134"/>
      <c r="AWC50" s="134"/>
      <c r="AWD50" s="134"/>
      <c r="AWE50" s="134"/>
      <c r="AWF50" s="134"/>
      <c r="AWG50" s="134"/>
      <c r="AWH50" s="134"/>
      <c r="AWI50" s="134"/>
      <c r="AWJ50" s="134"/>
      <c r="AWK50" s="134"/>
      <c r="AWL50" s="134"/>
      <c r="AWM50" s="134"/>
      <c r="AWN50" s="134"/>
      <c r="AWO50" s="134"/>
      <c r="AWP50" s="134"/>
      <c r="AWQ50" s="134"/>
      <c r="AWR50" s="134"/>
      <c r="AWS50" s="134"/>
      <c r="AWT50" s="134"/>
      <c r="AWU50" s="134"/>
      <c r="AWV50" s="134"/>
      <c r="AWW50" s="134"/>
      <c r="AWX50" s="134"/>
      <c r="AWY50" s="134"/>
      <c r="AWZ50" s="134"/>
      <c r="AXA50" s="134"/>
      <c r="AXB50" s="134"/>
      <c r="AXC50" s="134"/>
      <c r="AXD50" s="134"/>
      <c r="AXE50" s="134"/>
      <c r="AXF50" s="134"/>
      <c r="AXG50" s="134"/>
      <c r="AXH50" s="134"/>
      <c r="AXI50" s="134"/>
      <c r="AXJ50" s="134"/>
      <c r="AXK50" s="134"/>
      <c r="AXL50" s="134"/>
      <c r="AXM50" s="134"/>
      <c r="AXN50" s="134"/>
      <c r="AXO50" s="134"/>
      <c r="AXP50" s="134"/>
      <c r="AXQ50" s="134"/>
      <c r="AXR50" s="134"/>
      <c r="AXS50" s="134"/>
      <c r="AXT50" s="134"/>
      <c r="AXU50" s="134"/>
      <c r="AXV50" s="134"/>
      <c r="AXW50" s="134"/>
      <c r="AXX50" s="134"/>
      <c r="AXY50" s="134"/>
      <c r="AXZ50" s="134"/>
      <c r="AYA50" s="134"/>
      <c r="AYB50" s="134"/>
      <c r="AYC50" s="134"/>
      <c r="AYD50" s="134"/>
      <c r="AYE50" s="134"/>
      <c r="AYF50" s="134"/>
      <c r="AYG50" s="134"/>
      <c r="AYH50" s="134"/>
      <c r="AYI50" s="134"/>
      <c r="AYJ50" s="134"/>
      <c r="AYK50" s="134"/>
      <c r="AYL50" s="134"/>
      <c r="AYM50" s="134"/>
      <c r="AYN50" s="134"/>
      <c r="AYO50" s="134"/>
      <c r="AYP50" s="134"/>
      <c r="AYQ50" s="134"/>
      <c r="AYR50" s="134"/>
      <c r="AYS50" s="134"/>
      <c r="AYT50" s="134"/>
      <c r="AYU50" s="134"/>
      <c r="AYV50" s="134"/>
      <c r="AYW50" s="134"/>
      <c r="AYX50" s="134"/>
      <c r="AYY50" s="134"/>
      <c r="AYZ50" s="134"/>
      <c r="AZA50" s="134"/>
      <c r="AZB50" s="134"/>
      <c r="AZC50" s="134"/>
      <c r="AZD50" s="134"/>
      <c r="AZE50" s="134"/>
      <c r="AZF50" s="134"/>
      <c r="AZG50" s="134"/>
      <c r="AZH50" s="134"/>
      <c r="AZI50" s="134"/>
      <c r="AZJ50" s="134"/>
      <c r="AZK50" s="134"/>
      <c r="AZL50" s="134"/>
      <c r="AZM50" s="134"/>
      <c r="AZN50" s="134"/>
      <c r="AZO50" s="134"/>
      <c r="AZP50" s="134"/>
      <c r="AZQ50" s="134"/>
      <c r="AZR50" s="134"/>
      <c r="AZS50" s="134"/>
      <c r="AZT50" s="134"/>
      <c r="AZU50" s="134"/>
      <c r="AZV50" s="134"/>
      <c r="AZW50" s="134"/>
      <c r="AZX50" s="134"/>
      <c r="AZY50" s="134"/>
      <c r="AZZ50" s="134"/>
      <c r="BAA50" s="134"/>
      <c r="BAB50" s="134"/>
      <c r="BAC50" s="134"/>
      <c r="BAD50" s="134"/>
      <c r="BAE50" s="134"/>
      <c r="BAF50" s="134"/>
      <c r="BAG50" s="134"/>
      <c r="BAH50" s="134"/>
      <c r="BAI50" s="134"/>
      <c r="BAJ50" s="134"/>
      <c r="BAK50" s="134"/>
      <c r="BAL50" s="134"/>
      <c r="BAM50" s="134"/>
      <c r="BAN50" s="134"/>
      <c r="BAO50" s="134"/>
      <c r="BAP50" s="134"/>
      <c r="BAQ50" s="134"/>
      <c r="BAR50" s="134"/>
      <c r="BAS50" s="134"/>
      <c r="BAT50" s="134"/>
      <c r="BAU50" s="134"/>
      <c r="BAV50" s="134"/>
      <c r="BAW50" s="134"/>
      <c r="BAX50" s="134"/>
      <c r="BAY50" s="134"/>
      <c r="BAZ50" s="134"/>
      <c r="BBA50" s="134"/>
      <c r="BBB50" s="134"/>
      <c r="BBC50" s="134"/>
      <c r="BBD50" s="134"/>
      <c r="BBE50" s="134"/>
      <c r="BBF50" s="134"/>
      <c r="BBG50" s="134"/>
      <c r="BBH50" s="134"/>
      <c r="BBI50" s="134"/>
      <c r="BBJ50" s="134"/>
      <c r="BBK50" s="134"/>
      <c r="BBL50" s="134"/>
      <c r="BBM50" s="134"/>
      <c r="BBN50" s="134"/>
      <c r="BBO50" s="134"/>
      <c r="BBP50" s="134"/>
      <c r="BBQ50" s="134"/>
      <c r="BBR50" s="134"/>
      <c r="BBS50" s="134"/>
      <c r="BBT50" s="134"/>
      <c r="BBU50" s="134"/>
      <c r="BBV50" s="134"/>
      <c r="BBW50" s="134"/>
      <c r="BBX50" s="134"/>
      <c r="BBY50" s="134"/>
      <c r="BBZ50" s="134"/>
      <c r="BCA50" s="134"/>
      <c r="BCB50" s="134"/>
      <c r="BCC50" s="134"/>
      <c r="BCD50" s="134"/>
      <c r="BCE50" s="134"/>
      <c r="BCF50" s="134"/>
      <c r="BCG50" s="134"/>
      <c r="BCH50" s="134"/>
      <c r="BCI50" s="134"/>
      <c r="BCJ50" s="134"/>
      <c r="BCK50" s="134"/>
      <c r="BCL50" s="134"/>
      <c r="BCM50" s="134"/>
      <c r="BCN50" s="134"/>
      <c r="BCO50" s="134"/>
      <c r="BCP50" s="134"/>
      <c r="BCQ50" s="134"/>
      <c r="BCR50" s="134"/>
      <c r="BCS50" s="134"/>
      <c r="BCT50" s="134"/>
      <c r="BCU50" s="134"/>
      <c r="BCV50" s="134"/>
      <c r="BCW50" s="134"/>
      <c r="BCX50" s="134"/>
      <c r="BCY50" s="134"/>
      <c r="BCZ50" s="134"/>
      <c r="BDA50" s="134"/>
      <c r="BDB50" s="134"/>
      <c r="BDC50" s="134"/>
      <c r="BDD50" s="134"/>
      <c r="BDE50" s="134"/>
      <c r="BDF50" s="134"/>
      <c r="BDG50" s="134"/>
      <c r="BDH50" s="134"/>
      <c r="BDI50" s="134"/>
      <c r="BDJ50" s="134"/>
      <c r="BDK50" s="134"/>
      <c r="BDL50" s="134"/>
      <c r="BDM50" s="134"/>
      <c r="BDN50" s="134"/>
      <c r="BDO50" s="134"/>
      <c r="BDP50" s="134"/>
      <c r="BDQ50" s="134"/>
      <c r="BDR50" s="134"/>
      <c r="BDS50" s="134"/>
      <c r="BDT50" s="134"/>
      <c r="BDU50" s="134"/>
      <c r="BDV50" s="134"/>
      <c r="BDW50" s="134"/>
      <c r="BDX50" s="134"/>
      <c r="BDY50" s="134"/>
      <c r="BDZ50" s="134"/>
      <c r="BEA50" s="134"/>
      <c r="BEB50" s="134"/>
      <c r="BEC50" s="134"/>
      <c r="BED50" s="134"/>
      <c r="BEE50" s="134"/>
      <c r="BEF50" s="134"/>
      <c r="BEG50" s="134"/>
      <c r="BEH50" s="134"/>
      <c r="BEI50" s="134"/>
      <c r="BEJ50" s="134"/>
      <c r="BEK50" s="134"/>
      <c r="BEL50" s="134"/>
      <c r="BEM50" s="134"/>
      <c r="BEN50" s="134"/>
      <c r="BEO50" s="134"/>
      <c r="BEP50" s="134"/>
      <c r="BEQ50" s="134"/>
      <c r="BER50" s="134"/>
      <c r="BES50" s="134"/>
      <c r="BET50" s="134"/>
      <c r="BEU50" s="134"/>
      <c r="BEV50" s="134"/>
      <c r="BEW50" s="134"/>
      <c r="BEX50" s="134"/>
      <c r="BEY50" s="134"/>
      <c r="BEZ50" s="134"/>
      <c r="BFA50" s="134"/>
      <c r="BFB50" s="134"/>
      <c r="BFC50" s="134"/>
      <c r="BFD50" s="134"/>
      <c r="BFE50" s="134"/>
      <c r="BFF50" s="134"/>
      <c r="BFG50" s="134"/>
      <c r="BFH50" s="134"/>
      <c r="BFI50" s="134"/>
      <c r="BFJ50" s="134"/>
      <c r="BFK50" s="134"/>
      <c r="BFL50" s="134"/>
      <c r="BFM50" s="134"/>
      <c r="BFN50" s="134"/>
      <c r="BFO50" s="134"/>
      <c r="BFP50" s="134"/>
      <c r="BFQ50" s="134"/>
      <c r="BFR50" s="134"/>
      <c r="BFS50" s="134"/>
      <c r="BFT50" s="134"/>
      <c r="BFU50" s="134"/>
      <c r="BFV50" s="134"/>
      <c r="BFW50" s="134"/>
      <c r="BFX50" s="134"/>
      <c r="BFY50" s="134"/>
      <c r="BFZ50" s="134"/>
      <c r="BGA50" s="134"/>
      <c r="BGB50" s="134"/>
      <c r="BGC50" s="134"/>
      <c r="BGD50" s="134"/>
      <c r="BGE50" s="134"/>
      <c r="BGF50" s="134"/>
      <c r="BGG50" s="134"/>
      <c r="BGH50" s="134"/>
      <c r="BGI50" s="134"/>
      <c r="BGJ50" s="134"/>
      <c r="BGK50" s="134"/>
      <c r="BGL50" s="134"/>
      <c r="BGM50" s="134"/>
      <c r="BGN50" s="134"/>
      <c r="BGO50" s="134"/>
      <c r="BGP50" s="134"/>
      <c r="BGQ50" s="134"/>
      <c r="BGR50" s="134"/>
      <c r="BGS50" s="134"/>
      <c r="BGT50" s="134"/>
      <c r="BGU50" s="134"/>
      <c r="BGV50" s="134"/>
      <c r="BGW50" s="134"/>
      <c r="BGX50" s="134"/>
      <c r="BGY50" s="134"/>
      <c r="BGZ50" s="134"/>
      <c r="BHA50" s="134"/>
      <c r="BHB50" s="134"/>
      <c r="BHC50" s="134"/>
      <c r="BHD50" s="134"/>
      <c r="BHE50" s="134"/>
      <c r="BHF50" s="134"/>
      <c r="BHG50" s="134"/>
      <c r="BHH50" s="134"/>
      <c r="BHI50" s="134"/>
      <c r="BHJ50" s="134"/>
      <c r="BHK50" s="134"/>
      <c r="BHL50" s="134"/>
      <c r="BHM50" s="134"/>
      <c r="BHN50" s="134"/>
      <c r="BHO50" s="134"/>
      <c r="BHP50" s="134"/>
      <c r="BHQ50" s="134"/>
      <c r="BHR50" s="134"/>
      <c r="BHS50" s="134"/>
      <c r="BHT50" s="134"/>
      <c r="BHU50" s="134"/>
      <c r="BHV50" s="134"/>
      <c r="BHW50" s="134"/>
      <c r="BHX50" s="134"/>
      <c r="BHY50" s="134"/>
      <c r="BHZ50" s="134"/>
      <c r="BIA50" s="134"/>
      <c r="BIB50" s="134"/>
      <c r="BIC50" s="134"/>
      <c r="BID50" s="134"/>
      <c r="BIE50" s="134"/>
      <c r="BIF50" s="134"/>
      <c r="BIG50" s="134"/>
      <c r="BIH50" s="134"/>
      <c r="BII50" s="134"/>
      <c r="BIJ50" s="134"/>
      <c r="BIK50" s="134"/>
      <c r="BIL50" s="134"/>
      <c r="BIM50" s="134"/>
      <c r="BIN50" s="134"/>
      <c r="BIO50" s="134"/>
      <c r="BIP50" s="134"/>
      <c r="BIQ50" s="134"/>
      <c r="BIR50" s="134"/>
      <c r="BIS50" s="134"/>
      <c r="BIT50" s="134"/>
      <c r="BIU50" s="134"/>
      <c r="BIV50" s="134"/>
      <c r="BIW50" s="134"/>
      <c r="BIX50" s="134"/>
      <c r="BIY50" s="134"/>
      <c r="BIZ50" s="134"/>
      <c r="BJA50" s="134"/>
      <c r="BJB50" s="134"/>
      <c r="BJC50" s="134"/>
      <c r="BJD50" s="134"/>
      <c r="BJE50" s="134"/>
      <c r="BJF50" s="134"/>
      <c r="BJG50" s="134"/>
      <c r="BJH50" s="134"/>
      <c r="BJI50" s="134"/>
      <c r="BJJ50" s="134"/>
      <c r="BJK50" s="134"/>
      <c r="BJL50" s="134"/>
      <c r="BJM50" s="134"/>
      <c r="BJN50" s="134"/>
      <c r="BJO50" s="134"/>
      <c r="BJP50" s="134"/>
      <c r="BJQ50" s="134"/>
      <c r="BJR50" s="134"/>
      <c r="BJS50" s="134"/>
      <c r="BJT50" s="134"/>
      <c r="BJU50" s="134"/>
      <c r="BJV50" s="134"/>
      <c r="BJW50" s="134"/>
      <c r="BJX50" s="134"/>
      <c r="BJY50" s="134"/>
      <c r="BJZ50" s="134"/>
      <c r="BKA50" s="134"/>
      <c r="BKB50" s="134"/>
      <c r="BKC50" s="134"/>
      <c r="BKD50" s="134"/>
      <c r="BKE50" s="134"/>
      <c r="BKF50" s="134"/>
      <c r="BKG50" s="134"/>
      <c r="BKH50" s="134"/>
      <c r="BKI50" s="134"/>
      <c r="BKJ50" s="134"/>
      <c r="BKK50" s="134"/>
      <c r="BKL50" s="134"/>
      <c r="BKM50" s="134"/>
      <c r="BKN50" s="134"/>
      <c r="BKO50" s="134"/>
      <c r="BKP50" s="134"/>
      <c r="BKQ50" s="134"/>
      <c r="BKR50" s="134"/>
      <c r="BKS50" s="134"/>
      <c r="BKT50" s="134"/>
      <c r="BKU50" s="134"/>
      <c r="BKV50" s="134"/>
      <c r="BKW50" s="134"/>
      <c r="BKX50" s="134"/>
      <c r="BKY50" s="134"/>
      <c r="BKZ50" s="134"/>
      <c r="BLA50" s="134"/>
      <c r="BLB50" s="134"/>
      <c r="BLC50" s="134"/>
      <c r="BLD50" s="134"/>
      <c r="BLE50" s="134"/>
      <c r="BLF50" s="134"/>
      <c r="BLG50" s="134"/>
      <c r="BLH50" s="134"/>
      <c r="BLI50" s="134"/>
      <c r="BLJ50" s="134"/>
      <c r="BLK50" s="134"/>
      <c r="BLL50" s="134"/>
      <c r="BLM50" s="134"/>
      <c r="BLN50" s="134"/>
      <c r="BLO50" s="134"/>
      <c r="BLP50" s="134"/>
      <c r="BLQ50" s="134"/>
      <c r="BLR50" s="134"/>
      <c r="BLS50" s="134"/>
      <c r="BLT50" s="134"/>
      <c r="BLU50" s="134"/>
      <c r="BLV50" s="134"/>
      <c r="BLW50" s="134"/>
      <c r="BLX50" s="134"/>
      <c r="BLY50" s="134"/>
      <c r="BLZ50" s="134"/>
      <c r="BMA50" s="134"/>
      <c r="BMB50" s="134"/>
      <c r="BMC50" s="134"/>
      <c r="BMD50" s="134"/>
      <c r="BME50" s="134"/>
      <c r="BMF50" s="134"/>
      <c r="BMG50" s="134"/>
      <c r="BMH50" s="134"/>
      <c r="BMI50" s="134"/>
      <c r="BMJ50" s="134"/>
      <c r="BMK50" s="134"/>
      <c r="BML50" s="134"/>
      <c r="BMM50" s="134"/>
      <c r="BMN50" s="134"/>
      <c r="BMO50" s="134"/>
      <c r="BMP50" s="134"/>
      <c r="BMQ50" s="134"/>
      <c r="BMR50" s="134"/>
      <c r="BMS50" s="134"/>
      <c r="BMT50" s="134"/>
      <c r="BMU50" s="134"/>
      <c r="BMV50" s="134"/>
      <c r="BMW50" s="134"/>
      <c r="BMX50" s="134"/>
      <c r="BMY50" s="134"/>
      <c r="BMZ50" s="134"/>
      <c r="BNA50" s="134"/>
      <c r="BNB50" s="134"/>
      <c r="BNC50" s="134"/>
      <c r="BND50" s="134"/>
      <c r="BNE50" s="134"/>
      <c r="BNF50" s="134"/>
      <c r="BNG50" s="134"/>
      <c r="BNH50" s="134"/>
      <c r="BNI50" s="134"/>
      <c r="BNJ50" s="134"/>
      <c r="BNK50" s="134"/>
      <c r="BNL50" s="134"/>
      <c r="BNM50" s="134"/>
      <c r="BNN50" s="134"/>
      <c r="BNO50" s="134"/>
      <c r="BNP50" s="134"/>
      <c r="BNQ50" s="134"/>
      <c r="BNR50" s="134"/>
      <c r="BNS50" s="134"/>
      <c r="BNT50" s="134"/>
      <c r="BNU50" s="134"/>
      <c r="BNV50" s="134"/>
      <c r="BNW50" s="134"/>
      <c r="BNX50" s="134"/>
      <c r="BNY50" s="134"/>
      <c r="BNZ50" s="134"/>
      <c r="BOA50" s="134"/>
      <c r="BOB50" s="134"/>
      <c r="BOC50" s="134"/>
      <c r="BOD50" s="134"/>
      <c r="BOE50" s="134"/>
      <c r="BOF50" s="134"/>
      <c r="BOG50" s="134"/>
      <c r="BOH50" s="134"/>
      <c r="BOI50" s="134"/>
      <c r="BOJ50" s="134"/>
      <c r="BOK50" s="134"/>
      <c r="BOL50" s="134"/>
      <c r="BOM50" s="134"/>
      <c r="BON50" s="134"/>
      <c r="BOO50" s="134"/>
      <c r="BOP50" s="134"/>
      <c r="BOQ50" s="134"/>
      <c r="BOR50" s="134"/>
      <c r="BOS50" s="134"/>
      <c r="BOT50" s="134"/>
      <c r="BOU50" s="134"/>
      <c r="BOV50" s="134"/>
      <c r="BOW50" s="134"/>
      <c r="BOX50" s="134"/>
      <c r="BOY50" s="134"/>
      <c r="BOZ50" s="134"/>
      <c r="BPA50" s="134"/>
      <c r="BPB50" s="134"/>
      <c r="BPC50" s="134"/>
      <c r="BPD50" s="134"/>
      <c r="BPE50" s="134"/>
      <c r="BPF50" s="134"/>
      <c r="BPG50" s="134"/>
      <c r="BPH50" s="134"/>
      <c r="BPI50" s="134"/>
      <c r="BPJ50" s="134"/>
      <c r="BPK50" s="134"/>
      <c r="BPL50" s="134"/>
      <c r="BPM50" s="134"/>
      <c r="BPN50" s="134"/>
      <c r="BPO50" s="134"/>
      <c r="BPP50" s="134"/>
      <c r="BPQ50" s="134"/>
      <c r="BPR50" s="134"/>
      <c r="BPS50" s="134"/>
      <c r="BPT50" s="134"/>
      <c r="BPU50" s="134"/>
      <c r="BPV50" s="134"/>
      <c r="BPW50" s="134"/>
      <c r="BPX50" s="134"/>
      <c r="BPY50" s="134"/>
      <c r="BPZ50" s="134"/>
      <c r="BQA50" s="134"/>
      <c r="BQB50" s="134"/>
      <c r="BQC50" s="134"/>
      <c r="BQD50" s="134"/>
      <c r="BQE50" s="134"/>
      <c r="BQF50" s="134"/>
      <c r="BQG50" s="134"/>
      <c r="BQH50" s="134"/>
      <c r="BQI50" s="134"/>
      <c r="BQJ50" s="134"/>
      <c r="BQK50" s="134"/>
      <c r="BQL50" s="134"/>
      <c r="BQM50" s="134"/>
      <c r="BQN50" s="134"/>
      <c r="BQO50" s="134"/>
      <c r="BQP50" s="134"/>
      <c r="BQQ50" s="134"/>
      <c r="BQR50" s="134"/>
      <c r="BQS50" s="134"/>
      <c r="BQT50" s="134"/>
      <c r="BQU50" s="134"/>
      <c r="BQV50" s="134"/>
      <c r="BQW50" s="134"/>
      <c r="BQX50" s="134"/>
      <c r="BQY50" s="134"/>
      <c r="BQZ50" s="134"/>
      <c r="BRA50" s="134"/>
      <c r="BRB50" s="134"/>
      <c r="BRC50" s="134"/>
      <c r="BRD50" s="134"/>
      <c r="BRE50" s="134"/>
      <c r="BRF50" s="134"/>
      <c r="BRG50" s="134"/>
      <c r="BRH50" s="134"/>
      <c r="BRI50" s="134"/>
      <c r="BRJ50" s="134"/>
      <c r="BRK50" s="134"/>
      <c r="BRL50" s="134"/>
      <c r="BRM50" s="134"/>
      <c r="BRN50" s="134"/>
      <c r="BRO50" s="134"/>
      <c r="BRP50" s="134"/>
      <c r="BRQ50" s="134"/>
      <c r="BRR50" s="134"/>
      <c r="BRS50" s="134"/>
      <c r="BRT50" s="134"/>
      <c r="BRU50" s="134"/>
      <c r="BRV50" s="134"/>
      <c r="BRW50" s="134"/>
      <c r="BRX50" s="134"/>
      <c r="BRY50" s="134"/>
      <c r="BRZ50" s="134"/>
      <c r="BSA50" s="134"/>
      <c r="BSB50" s="134"/>
      <c r="BSC50" s="134"/>
      <c r="BSD50" s="134"/>
      <c r="BSE50" s="134"/>
      <c r="BSF50" s="134"/>
      <c r="BSG50" s="134"/>
      <c r="BSH50" s="134"/>
      <c r="BSI50" s="134"/>
      <c r="BSJ50" s="134"/>
      <c r="BSK50" s="134"/>
      <c r="BSL50" s="134"/>
      <c r="BSM50" s="134"/>
      <c r="BSN50" s="134"/>
      <c r="BSO50" s="134"/>
      <c r="BSP50" s="134"/>
      <c r="BSQ50" s="134"/>
      <c r="BSR50" s="134"/>
      <c r="BSS50" s="134"/>
      <c r="BST50" s="134"/>
      <c r="BSU50" s="134"/>
      <c r="BSV50" s="134"/>
      <c r="BSW50" s="134"/>
      <c r="BSX50" s="134"/>
      <c r="BSY50" s="134"/>
      <c r="BSZ50" s="134"/>
      <c r="BTA50" s="134"/>
      <c r="BTB50" s="134"/>
      <c r="BTC50" s="134"/>
      <c r="BTD50" s="134"/>
      <c r="BTE50" s="134"/>
      <c r="BTF50" s="134"/>
      <c r="BTG50" s="134"/>
      <c r="BTH50" s="134"/>
      <c r="BTI50" s="134"/>
      <c r="BTJ50" s="134"/>
      <c r="BTK50" s="134"/>
      <c r="BTL50" s="134"/>
      <c r="BTM50" s="134"/>
      <c r="BTN50" s="134"/>
      <c r="BTO50" s="134"/>
      <c r="BTP50" s="134"/>
      <c r="BTQ50" s="134"/>
      <c r="BTR50" s="134"/>
      <c r="BTS50" s="134"/>
      <c r="BTT50" s="134"/>
      <c r="BTU50" s="134"/>
      <c r="BTV50" s="134"/>
      <c r="BTW50" s="134"/>
      <c r="BTX50" s="134"/>
      <c r="BTY50" s="134"/>
      <c r="BTZ50" s="134"/>
      <c r="BUA50" s="134"/>
      <c r="BUB50" s="134"/>
      <c r="BUC50" s="134"/>
      <c r="BUD50" s="134"/>
      <c r="BUE50" s="134"/>
      <c r="BUF50" s="134"/>
      <c r="BUG50" s="134"/>
      <c r="BUH50" s="134"/>
      <c r="BUI50" s="134"/>
      <c r="BUJ50" s="134"/>
      <c r="BUK50" s="134"/>
      <c r="BUL50" s="134"/>
      <c r="BUM50" s="134"/>
      <c r="BUN50" s="134"/>
      <c r="BUO50" s="134"/>
      <c r="BUP50" s="134"/>
      <c r="BUQ50" s="134"/>
      <c r="BUR50" s="134"/>
      <c r="BUS50" s="134"/>
      <c r="BUT50" s="134"/>
      <c r="BUU50" s="134"/>
      <c r="BUV50" s="134"/>
      <c r="BUW50" s="134"/>
      <c r="BUX50" s="134"/>
      <c r="BUY50" s="134"/>
      <c r="BUZ50" s="134"/>
      <c r="BVA50" s="134"/>
      <c r="BVB50" s="134"/>
      <c r="BVC50" s="134"/>
      <c r="BVD50" s="134"/>
      <c r="BVE50" s="134"/>
      <c r="BVF50" s="134"/>
      <c r="BVG50" s="134"/>
      <c r="BVH50" s="134"/>
      <c r="BVI50" s="134"/>
      <c r="BVJ50" s="134"/>
      <c r="BVK50" s="134"/>
      <c r="BVL50" s="134"/>
      <c r="BVM50" s="134"/>
      <c r="BVN50" s="134"/>
      <c r="BVO50" s="134"/>
      <c r="BVP50" s="134"/>
      <c r="BVQ50" s="134"/>
      <c r="BVR50" s="134"/>
      <c r="BVS50" s="134"/>
      <c r="BVT50" s="134"/>
      <c r="BVU50" s="134"/>
      <c r="BVV50" s="134"/>
      <c r="BVW50" s="134"/>
      <c r="BVX50" s="134"/>
      <c r="BVY50" s="134"/>
      <c r="BVZ50" s="134"/>
      <c r="BWA50" s="134"/>
      <c r="BWB50" s="134"/>
      <c r="BWC50" s="134"/>
      <c r="BWD50" s="134"/>
      <c r="BWE50" s="134"/>
      <c r="BWF50" s="134"/>
      <c r="BWG50" s="134"/>
      <c r="BWH50" s="134"/>
      <c r="BWI50" s="134"/>
      <c r="BWJ50" s="134"/>
      <c r="BWK50" s="134"/>
      <c r="BWL50" s="134"/>
      <c r="BWM50" s="134"/>
      <c r="BWN50" s="134"/>
      <c r="BWO50" s="134"/>
      <c r="BWP50" s="134"/>
      <c r="BWQ50" s="134"/>
      <c r="BWR50" s="134"/>
      <c r="BWS50" s="134"/>
      <c r="BWT50" s="134"/>
      <c r="BWU50" s="134"/>
      <c r="BWV50" s="134"/>
      <c r="BWW50" s="134"/>
      <c r="BWX50" s="134"/>
      <c r="BWY50" s="134"/>
      <c r="BWZ50" s="134"/>
      <c r="BXA50" s="134"/>
      <c r="BXB50" s="134"/>
      <c r="BXC50" s="134"/>
      <c r="BXD50" s="134"/>
      <c r="BXE50" s="134"/>
      <c r="BXF50" s="134"/>
      <c r="BXG50" s="134"/>
      <c r="BXH50" s="134"/>
      <c r="BXI50" s="134"/>
      <c r="BXJ50" s="134"/>
      <c r="BXK50" s="134"/>
      <c r="BXL50" s="134"/>
      <c r="BXM50" s="134"/>
      <c r="BXN50" s="134"/>
      <c r="BXO50" s="134"/>
      <c r="BXP50" s="134"/>
      <c r="BXQ50" s="134"/>
      <c r="BXR50" s="134"/>
      <c r="BXS50" s="134"/>
      <c r="BXT50" s="134"/>
      <c r="BXU50" s="134"/>
      <c r="BXV50" s="134"/>
      <c r="BXW50" s="134"/>
      <c r="BXX50" s="134"/>
      <c r="BXY50" s="134"/>
      <c r="BXZ50" s="134"/>
      <c r="BYA50" s="134"/>
      <c r="BYB50" s="134"/>
      <c r="BYC50" s="134"/>
      <c r="BYD50" s="134"/>
      <c r="BYE50" s="134"/>
      <c r="BYF50" s="134"/>
      <c r="BYG50" s="134"/>
      <c r="BYH50" s="134"/>
      <c r="BYI50" s="134"/>
      <c r="BYJ50" s="134"/>
      <c r="BYK50" s="134"/>
      <c r="BYL50" s="134"/>
      <c r="BYM50" s="134"/>
      <c r="BYN50" s="134"/>
      <c r="BYO50" s="134"/>
      <c r="BYP50" s="134"/>
      <c r="BYQ50" s="134"/>
      <c r="BYR50" s="134"/>
      <c r="BYS50" s="134"/>
      <c r="BYT50" s="134"/>
      <c r="BYU50" s="134"/>
      <c r="BYV50" s="134"/>
      <c r="BYW50" s="134"/>
      <c r="BYX50" s="134"/>
      <c r="BYY50" s="134"/>
      <c r="BYZ50" s="134"/>
      <c r="BZA50" s="134"/>
      <c r="BZB50" s="134"/>
      <c r="BZC50" s="134"/>
      <c r="BZD50" s="134"/>
      <c r="BZE50" s="134"/>
      <c r="BZF50" s="134"/>
      <c r="BZG50" s="134"/>
      <c r="BZH50" s="134"/>
      <c r="BZI50" s="134"/>
      <c r="BZJ50" s="134"/>
      <c r="BZK50" s="134"/>
      <c r="BZL50" s="134"/>
      <c r="BZM50" s="134"/>
      <c r="BZN50" s="134"/>
      <c r="BZO50" s="134"/>
      <c r="BZP50" s="134"/>
      <c r="BZQ50" s="134"/>
      <c r="BZR50" s="134"/>
      <c r="BZS50" s="134"/>
      <c r="BZT50" s="134"/>
      <c r="BZU50" s="134"/>
      <c r="BZV50" s="134"/>
      <c r="BZW50" s="134"/>
      <c r="BZX50" s="134"/>
      <c r="BZY50" s="134"/>
      <c r="BZZ50" s="134"/>
      <c r="CAA50" s="134"/>
      <c r="CAB50" s="134"/>
      <c r="CAC50" s="134"/>
      <c r="CAD50" s="134"/>
      <c r="CAE50" s="134"/>
      <c r="CAF50" s="134"/>
      <c r="CAG50" s="134"/>
      <c r="CAH50" s="134"/>
      <c r="CAI50" s="134"/>
      <c r="CAJ50" s="134"/>
      <c r="CAK50" s="134"/>
      <c r="CAL50" s="134"/>
      <c r="CAM50" s="134"/>
      <c r="CAN50" s="134"/>
      <c r="CAO50" s="134"/>
      <c r="CAP50" s="134"/>
      <c r="CAQ50" s="134"/>
      <c r="CAR50" s="134"/>
      <c r="CAS50" s="134"/>
      <c r="CAT50" s="134"/>
      <c r="CAU50" s="134"/>
      <c r="CAV50" s="134"/>
      <c r="CAW50" s="134"/>
      <c r="CAX50" s="134"/>
      <c r="CAY50" s="134"/>
      <c r="CAZ50" s="134"/>
      <c r="CBA50" s="134"/>
      <c r="CBB50" s="134"/>
      <c r="CBC50" s="134"/>
      <c r="CBD50" s="134"/>
      <c r="CBE50" s="134"/>
      <c r="CBF50" s="134"/>
      <c r="CBG50" s="134"/>
      <c r="CBH50" s="134"/>
      <c r="CBI50" s="134"/>
      <c r="CBJ50" s="134"/>
      <c r="CBK50" s="134"/>
      <c r="CBL50" s="134"/>
      <c r="CBM50" s="134"/>
      <c r="CBN50" s="134"/>
      <c r="CBO50" s="134"/>
      <c r="CBP50" s="134"/>
      <c r="CBQ50" s="134"/>
      <c r="CBR50" s="134"/>
      <c r="CBS50" s="134"/>
      <c r="CBT50" s="134"/>
      <c r="CBU50" s="134"/>
      <c r="CBV50" s="134"/>
      <c r="CBW50" s="134"/>
      <c r="CBX50" s="134"/>
      <c r="CBY50" s="134"/>
      <c r="CBZ50" s="134"/>
      <c r="CCA50" s="134"/>
      <c r="CCB50" s="134"/>
      <c r="CCC50" s="134"/>
      <c r="CCD50" s="134"/>
      <c r="CCE50" s="134"/>
      <c r="CCF50" s="134"/>
      <c r="CCG50" s="134"/>
      <c r="CCH50" s="134"/>
      <c r="CCI50" s="134"/>
      <c r="CCJ50" s="134"/>
      <c r="CCK50" s="134"/>
      <c r="CCL50" s="134"/>
      <c r="CCM50" s="134"/>
      <c r="CCN50" s="134"/>
      <c r="CCO50" s="134"/>
      <c r="CCP50" s="134"/>
      <c r="CCQ50" s="134"/>
      <c r="CCR50" s="134"/>
      <c r="CCS50" s="134"/>
      <c r="CCT50" s="134"/>
      <c r="CCU50" s="134"/>
      <c r="CCV50" s="134"/>
      <c r="CCW50" s="134"/>
      <c r="CCX50" s="134"/>
      <c r="CCY50" s="134"/>
      <c r="CCZ50" s="134"/>
      <c r="CDA50" s="134"/>
      <c r="CDB50" s="134"/>
      <c r="CDC50" s="134"/>
      <c r="CDD50" s="134"/>
      <c r="CDE50" s="134"/>
      <c r="CDF50" s="134"/>
      <c r="CDG50" s="134"/>
      <c r="CDH50" s="134"/>
      <c r="CDI50" s="134"/>
      <c r="CDJ50" s="134"/>
      <c r="CDK50" s="134"/>
      <c r="CDL50" s="134"/>
      <c r="CDM50" s="134"/>
      <c r="CDN50" s="134"/>
      <c r="CDO50" s="134"/>
      <c r="CDP50" s="134"/>
      <c r="CDQ50" s="134"/>
      <c r="CDR50" s="134"/>
      <c r="CDS50" s="134"/>
      <c r="CDT50" s="134"/>
      <c r="CDU50" s="134"/>
      <c r="CDV50" s="134"/>
      <c r="CDW50" s="134"/>
      <c r="CDX50" s="134"/>
      <c r="CDY50" s="134"/>
      <c r="CDZ50" s="134"/>
      <c r="CEA50" s="134"/>
      <c r="CEB50" s="134"/>
      <c r="CEC50" s="134"/>
      <c r="CED50" s="134"/>
      <c r="CEE50" s="134"/>
      <c r="CEF50" s="134"/>
      <c r="CEG50" s="134"/>
      <c r="CEH50" s="134"/>
      <c r="CEI50" s="134"/>
      <c r="CEJ50" s="134"/>
      <c r="CEK50" s="134"/>
      <c r="CEL50" s="134"/>
      <c r="CEM50" s="134"/>
      <c r="CEN50" s="134"/>
      <c r="CEO50" s="134"/>
      <c r="CEP50" s="134"/>
      <c r="CEQ50" s="134"/>
      <c r="CER50" s="134"/>
      <c r="CES50" s="134"/>
      <c r="CET50" s="134"/>
      <c r="CEU50" s="134"/>
      <c r="CEV50" s="134"/>
      <c r="CEW50" s="134"/>
      <c r="CEX50" s="134"/>
      <c r="CEY50" s="134"/>
      <c r="CEZ50" s="134"/>
      <c r="CFA50" s="134"/>
      <c r="CFB50" s="134"/>
      <c r="CFC50" s="134"/>
      <c r="CFD50" s="134"/>
      <c r="CFE50" s="134"/>
      <c r="CFF50" s="134"/>
      <c r="CFG50" s="134"/>
      <c r="CFH50" s="134"/>
      <c r="CFI50" s="134"/>
      <c r="CFJ50" s="134"/>
      <c r="CFK50" s="134"/>
      <c r="CFL50" s="134"/>
      <c r="CFM50" s="134"/>
      <c r="CFN50" s="134"/>
      <c r="CFO50" s="134"/>
      <c r="CFP50" s="134"/>
      <c r="CFQ50" s="134"/>
      <c r="CFR50" s="134"/>
      <c r="CFS50" s="134"/>
      <c r="CFT50" s="134"/>
      <c r="CFU50" s="134"/>
      <c r="CFV50" s="134"/>
      <c r="CFW50" s="134"/>
      <c r="CFX50" s="134"/>
      <c r="CFY50" s="134"/>
      <c r="CFZ50" s="134"/>
      <c r="CGA50" s="134"/>
      <c r="CGB50" s="134"/>
      <c r="CGC50" s="134"/>
      <c r="CGD50" s="134"/>
      <c r="CGE50" s="134"/>
      <c r="CGF50" s="134"/>
      <c r="CGG50" s="134"/>
      <c r="CGH50" s="134"/>
      <c r="CGI50" s="134"/>
      <c r="CGJ50" s="134"/>
      <c r="CGK50" s="134"/>
      <c r="CGL50" s="134"/>
      <c r="CGM50" s="134"/>
      <c r="CGN50" s="134"/>
      <c r="CGO50" s="134"/>
      <c r="CGP50" s="134"/>
      <c r="CGQ50" s="134"/>
      <c r="CGR50" s="134"/>
      <c r="CGS50" s="134"/>
      <c r="CGT50" s="134"/>
      <c r="CGU50" s="134"/>
      <c r="CGV50" s="134"/>
      <c r="CGW50" s="134"/>
      <c r="CGX50" s="134"/>
      <c r="CGY50" s="134"/>
      <c r="CGZ50" s="134"/>
      <c r="CHA50" s="134"/>
      <c r="CHB50" s="134"/>
      <c r="CHC50" s="134"/>
      <c r="CHD50" s="134"/>
      <c r="CHE50" s="134"/>
      <c r="CHF50" s="134"/>
      <c r="CHG50" s="134"/>
      <c r="CHH50" s="134"/>
      <c r="CHI50" s="134"/>
      <c r="CHJ50" s="134"/>
      <c r="CHK50" s="134"/>
      <c r="CHL50" s="134"/>
      <c r="CHM50" s="134"/>
      <c r="CHN50" s="134"/>
      <c r="CHO50" s="134"/>
      <c r="CHP50" s="134"/>
      <c r="CHQ50" s="134"/>
      <c r="CHR50" s="134"/>
      <c r="CHS50" s="134"/>
      <c r="CHT50" s="134"/>
      <c r="CHU50" s="134"/>
      <c r="CHV50" s="134"/>
      <c r="CHW50" s="134"/>
      <c r="CHX50" s="134"/>
      <c r="CHY50" s="134"/>
      <c r="CHZ50" s="134"/>
      <c r="CIA50" s="134"/>
      <c r="CIB50" s="134"/>
      <c r="CIC50" s="134"/>
      <c r="CID50" s="134"/>
      <c r="CIE50" s="134"/>
      <c r="CIF50" s="134"/>
      <c r="CIG50" s="134"/>
      <c r="CIH50" s="134"/>
      <c r="CII50" s="134"/>
      <c r="CIJ50" s="134"/>
      <c r="CIK50" s="134"/>
      <c r="CIL50" s="134"/>
      <c r="CIM50" s="134"/>
      <c r="CIN50" s="134"/>
      <c r="CIO50" s="134"/>
      <c r="CIP50" s="134"/>
      <c r="CIQ50" s="134"/>
      <c r="CIR50" s="134"/>
      <c r="CIS50" s="134"/>
      <c r="CIT50" s="134"/>
      <c r="CIU50" s="134"/>
      <c r="CIV50" s="134"/>
      <c r="CIW50" s="134"/>
      <c r="CIX50" s="134"/>
      <c r="CIY50" s="134"/>
      <c r="CIZ50" s="134"/>
      <c r="CJA50" s="134"/>
      <c r="CJB50" s="134"/>
      <c r="CJC50" s="134"/>
      <c r="CJD50" s="134"/>
      <c r="CJE50" s="134"/>
      <c r="CJF50" s="134"/>
      <c r="CJG50" s="134"/>
      <c r="CJH50" s="134"/>
      <c r="CJI50" s="134"/>
      <c r="CJJ50" s="134"/>
      <c r="CJK50" s="134"/>
      <c r="CJL50" s="134"/>
      <c r="CJM50" s="134"/>
      <c r="CJN50" s="134"/>
      <c r="CJO50" s="134"/>
      <c r="CJP50" s="134"/>
      <c r="CJQ50" s="134"/>
      <c r="CJR50" s="134"/>
      <c r="CJS50" s="134"/>
      <c r="CJT50" s="134"/>
      <c r="CJU50" s="134"/>
      <c r="CJV50" s="134"/>
      <c r="CJW50" s="134"/>
      <c r="CJX50" s="134"/>
      <c r="CJY50" s="134"/>
      <c r="CJZ50" s="134"/>
      <c r="CKA50" s="134"/>
      <c r="CKB50" s="134"/>
      <c r="CKC50" s="134"/>
      <c r="CKD50" s="134"/>
      <c r="CKE50" s="134"/>
      <c r="CKF50" s="134"/>
      <c r="CKG50" s="134"/>
      <c r="CKH50" s="134"/>
      <c r="CKI50" s="134"/>
      <c r="CKJ50" s="134"/>
      <c r="CKK50" s="134"/>
      <c r="CKL50" s="134"/>
      <c r="CKM50" s="134"/>
      <c r="CKN50" s="134"/>
      <c r="CKO50" s="134"/>
      <c r="CKP50" s="134"/>
      <c r="CKQ50" s="134"/>
      <c r="CKR50" s="134"/>
      <c r="CKS50" s="134"/>
      <c r="CKT50" s="134"/>
      <c r="CKU50" s="134"/>
      <c r="CKV50" s="134"/>
      <c r="CKW50" s="134"/>
      <c r="CKX50" s="134"/>
      <c r="CKY50" s="134"/>
      <c r="CKZ50" s="134"/>
      <c r="CLA50" s="134"/>
      <c r="CLB50" s="134"/>
      <c r="CLC50" s="134"/>
      <c r="CLD50" s="134"/>
      <c r="CLE50" s="134"/>
      <c r="CLF50" s="134"/>
      <c r="CLG50" s="134"/>
      <c r="CLH50" s="134"/>
      <c r="CLI50" s="134"/>
      <c r="CLJ50" s="134"/>
      <c r="CLK50" s="134"/>
      <c r="CLL50" s="134"/>
      <c r="CLM50" s="134"/>
      <c r="CLN50" s="134"/>
      <c r="CLO50" s="134"/>
      <c r="CLP50" s="134"/>
      <c r="CLQ50" s="134"/>
      <c r="CLR50" s="134"/>
      <c r="CLS50" s="134"/>
      <c r="CLT50" s="134"/>
      <c r="CLU50" s="134"/>
      <c r="CLV50" s="134"/>
      <c r="CLW50" s="134"/>
      <c r="CLX50" s="134"/>
      <c r="CLY50" s="134"/>
      <c r="CLZ50" s="134"/>
      <c r="CMA50" s="134"/>
      <c r="CMB50" s="134"/>
      <c r="CMC50" s="134"/>
      <c r="CMD50" s="134"/>
      <c r="CME50" s="134"/>
      <c r="CMF50" s="134"/>
      <c r="CMG50" s="134"/>
      <c r="CMH50" s="134"/>
      <c r="CMI50" s="134"/>
      <c r="CMJ50" s="134"/>
      <c r="CMK50" s="134"/>
      <c r="CML50" s="134"/>
      <c r="CMM50" s="134"/>
      <c r="CMN50" s="134"/>
      <c r="CMO50" s="134"/>
      <c r="CMP50" s="134"/>
      <c r="CMQ50" s="134"/>
      <c r="CMR50" s="134"/>
      <c r="CMS50" s="134"/>
      <c r="CMT50" s="134"/>
      <c r="CMU50" s="134"/>
      <c r="CMV50" s="134"/>
      <c r="CMW50" s="134"/>
      <c r="CMX50" s="134"/>
      <c r="CMY50" s="134"/>
      <c r="CMZ50" s="134"/>
      <c r="CNA50" s="134"/>
      <c r="CNB50" s="134"/>
      <c r="CNC50" s="134"/>
      <c r="CND50" s="134"/>
      <c r="CNE50" s="134"/>
      <c r="CNF50" s="134"/>
      <c r="CNG50" s="134"/>
      <c r="CNH50" s="134"/>
      <c r="CNI50" s="134"/>
      <c r="CNJ50" s="134"/>
      <c r="CNK50" s="134"/>
      <c r="CNL50" s="134"/>
      <c r="CNM50" s="134"/>
      <c r="CNN50" s="134"/>
      <c r="CNO50" s="134"/>
      <c r="CNP50" s="134"/>
      <c r="CNQ50" s="134"/>
      <c r="CNR50" s="134"/>
      <c r="CNS50" s="134"/>
      <c r="CNT50" s="134"/>
      <c r="CNU50" s="134"/>
      <c r="CNV50" s="134"/>
      <c r="CNW50" s="134"/>
      <c r="CNX50" s="134"/>
      <c r="CNY50" s="134"/>
      <c r="CNZ50" s="134"/>
      <c r="COA50" s="134"/>
      <c r="COB50" s="134"/>
      <c r="COC50" s="134"/>
      <c r="COD50" s="134"/>
      <c r="COE50" s="134"/>
      <c r="COF50" s="134"/>
      <c r="COG50" s="134"/>
      <c r="COH50" s="134"/>
      <c r="COI50" s="134"/>
      <c r="COJ50" s="134"/>
      <c r="COK50" s="134"/>
      <c r="COL50" s="134"/>
      <c r="COM50" s="134"/>
      <c r="CON50" s="134"/>
      <c r="COO50" s="134"/>
      <c r="COP50" s="134"/>
      <c r="COQ50" s="134"/>
      <c r="COR50" s="134"/>
      <c r="COS50" s="134"/>
      <c r="COT50" s="134"/>
      <c r="COU50" s="134"/>
      <c r="COV50" s="134"/>
      <c r="COW50" s="134"/>
      <c r="COX50" s="134"/>
      <c r="COY50" s="134"/>
      <c r="COZ50" s="134"/>
      <c r="CPA50" s="134"/>
      <c r="CPB50" s="134"/>
      <c r="CPC50" s="134"/>
      <c r="CPD50" s="134"/>
      <c r="CPE50" s="134"/>
      <c r="CPF50" s="134"/>
      <c r="CPG50" s="134"/>
      <c r="CPH50" s="134"/>
      <c r="CPI50" s="134"/>
      <c r="CPJ50" s="134"/>
      <c r="CPK50" s="134"/>
      <c r="CPL50" s="134"/>
      <c r="CPM50" s="134"/>
      <c r="CPN50" s="134"/>
      <c r="CPO50" s="134"/>
      <c r="CPP50" s="134"/>
      <c r="CPQ50" s="134"/>
      <c r="CPR50" s="134"/>
      <c r="CPS50" s="134"/>
      <c r="CPT50" s="134"/>
      <c r="CPU50" s="134"/>
      <c r="CPV50" s="134"/>
      <c r="CPW50" s="134"/>
      <c r="CPX50" s="134"/>
      <c r="CPY50" s="134"/>
      <c r="CPZ50" s="134"/>
      <c r="CQA50" s="134"/>
      <c r="CQB50" s="134"/>
      <c r="CQC50" s="134"/>
      <c r="CQD50" s="134"/>
      <c r="CQE50" s="134"/>
      <c r="CQF50" s="134"/>
      <c r="CQG50" s="134"/>
      <c r="CQH50" s="134"/>
      <c r="CQI50" s="134"/>
      <c r="CQJ50" s="134"/>
      <c r="CQK50" s="134"/>
      <c r="CQL50" s="134"/>
      <c r="CQM50" s="134"/>
      <c r="CQN50" s="134"/>
      <c r="CQO50" s="134"/>
      <c r="CQP50" s="134"/>
      <c r="CQQ50" s="134"/>
      <c r="CQR50" s="134"/>
      <c r="CQS50" s="134"/>
      <c r="CQT50" s="134"/>
      <c r="CQU50" s="134"/>
      <c r="CQV50" s="134"/>
      <c r="CQW50" s="134"/>
      <c r="CQX50" s="134"/>
      <c r="CQY50" s="134"/>
      <c r="CQZ50" s="134"/>
      <c r="CRA50" s="134"/>
      <c r="CRB50" s="134"/>
      <c r="CRC50" s="134"/>
      <c r="CRD50" s="134"/>
      <c r="CRE50" s="134"/>
      <c r="CRF50" s="134"/>
      <c r="CRG50" s="134"/>
      <c r="CRH50" s="134"/>
      <c r="CRI50" s="134"/>
      <c r="CRJ50" s="134"/>
      <c r="CRK50" s="134"/>
      <c r="CRL50" s="134"/>
      <c r="CRM50" s="134"/>
      <c r="CRN50" s="134"/>
      <c r="CRO50" s="134"/>
      <c r="CRP50" s="134"/>
      <c r="CRQ50" s="134"/>
      <c r="CRR50" s="134"/>
      <c r="CRS50" s="134"/>
      <c r="CRT50" s="134"/>
      <c r="CRU50" s="134"/>
      <c r="CRV50" s="134"/>
      <c r="CRW50" s="134"/>
      <c r="CRX50" s="134"/>
      <c r="CRY50" s="134"/>
      <c r="CRZ50" s="134"/>
      <c r="CSA50" s="134"/>
      <c r="CSB50" s="134"/>
      <c r="CSC50" s="134"/>
      <c r="CSD50" s="134"/>
      <c r="CSE50" s="134"/>
      <c r="CSF50" s="134"/>
      <c r="CSG50" s="134"/>
      <c r="CSH50" s="134"/>
      <c r="CSI50" s="134"/>
      <c r="CSJ50" s="134"/>
      <c r="CSK50" s="134"/>
      <c r="CSL50" s="134"/>
      <c r="CSM50" s="134"/>
      <c r="CSN50" s="134"/>
      <c r="CSO50" s="134"/>
      <c r="CSP50" s="134"/>
      <c r="CSQ50" s="134"/>
      <c r="CSR50" s="134"/>
      <c r="CSS50" s="134"/>
      <c r="CST50" s="134"/>
      <c r="CSU50" s="134"/>
      <c r="CSV50" s="134"/>
      <c r="CSW50" s="134"/>
      <c r="CSX50" s="134"/>
      <c r="CSY50" s="134"/>
      <c r="CSZ50" s="134"/>
      <c r="CTA50" s="134"/>
      <c r="CTB50" s="134"/>
      <c r="CTC50" s="134"/>
      <c r="CTD50" s="134"/>
      <c r="CTE50" s="134"/>
      <c r="CTF50" s="134"/>
      <c r="CTG50" s="134"/>
      <c r="CTH50" s="134"/>
      <c r="CTI50" s="134"/>
      <c r="CTJ50" s="134"/>
      <c r="CTK50" s="134"/>
      <c r="CTL50" s="134"/>
      <c r="CTM50" s="134"/>
      <c r="CTN50" s="134"/>
      <c r="CTO50" s="134"/>
      <c r="CTP50" s="134"/>
      <c r="CTQ50" s="134"/>
      <c r="CTR50" s="134"/>
      <c r="CTS50" s="134"/>
      <c r="CTT50" s="134"/>
      <c r="CTU50" s="134"/>
      <c r="CTV50" s="134"/>
      <c r="CTW50" s="134"/>
      <c r="CTX50" s="134"/>
      <c r="CTY50" s="134"/>
      <c r="CTZ50" s="134"/>
      <c r="CUA50" s="134"/>
      <c r="CUB50" s="134"/>
      <c r="CUC50" s="134"/>
      <c r="CUD50" s="134"/>
      <c r="CUE50" s="134"/>
      <c r="CUF50" s="134"/>
      <c r="CUG50" s="134"/>
      <c r="CUH50" s="134"/>
      <c r="CUI50" s="134"/>
      <c r="CUJ50" s="134"/>
      <c r="CUK50" s="134"/>
      <c r="CUL50" s="134"/>
      <c r="CUM50" s="134"/>
      <c r="CUN50" s="134"/>
      <c r="CUO50" s="134"/>
      <c r="CUP50" s="134"/>
      <c r="CUQ50" s="134"/>
      <c r="CUR50" s="134"/>
      <c r="CUS50" s="134"/>
      <c r="CUT50" s="134"/>
      <c r="CUU50" s="134"/>
      <c r="CUV50" s="134"/>
      <c r="CUW50" s="134"/>
      <c r="CUX50" s="134"/>
      <c r="CUY50" s="134"/>
      <c r="CUZ50" s="134"/>
      <c r="CVA50" s="134"/>
      <c r="CVB50" s="134"/>
      <c r="CVC50" s="134"/>
      <c r="CVD50" s="134"/>
      <c r="CVE50" s="134"/>
      <c r="CVF50" s="134"/>
      <c r="CVG50" s="134"/>
      <c r="CVH50" s="134"/>
      <c r="CVI50" s="134"/>
      <c r="CVJ50" s="134"/>
      <c r="CVK50" s="134"/>
      <c r="CVL50" s="134"/>
      <c r="CVM50" s="134"/>
      <c r="CVN50" s="134"/>
      <c r="CVO50" s="134"/>
      <c r="CVP50" s="134"/>
      <c r="CVQ50" s="134"/>
      <c r="CVR50" s="134"/>
      <c r="CVS50" s="134"/>
      <c r="CVT50" s="134"/>
      <c r="CVU50" s="134"/>
      <c r="CVV50" s="134"/>
      <c r="CVW50" s="134"/>
      <c r="CVX50" s="134"/>
      <c r="CVY50" s="134"/>
      <c r="CVZ50" s="134"/>
      <c r="CWA50" s="134"/>
      <c r="CWB50" s="134"/>
      <c r="CWC50" s="134"/>
      <c r="CWD50" s="134"/>
      <c r="CWE50" s="134"/>
      <c r="CWF50" s="134"/>
      <c r="CWG50" s="134"/>
      <c r="CWH50" s="134"/>
      <c r="CWI50" s="134"/>
      <c r="CWJ50" s="134"/>
      <c r="CWK50" s="134"/>
      <c r="CWL50" s="134"/>
      <c r="CWM50" s="134"/>
      <c r="CWN50" s="134"/>
      <c r="CWO50" s="134"/>
      <c r="CWP50" s="134"/>
      <c r="CWQ50" s="134"/>
      <c r="CWR50" s="134"/>
      <c r="CWS50" s="134"/>
      <c r="CWT50" s="134"/>
      <c r="CWU50" s="134"/>
      <c r="CWV50" s="134"/>
      <c r="CWW50" s="134"/>
      <c r="CWX50" s="134"/>
      <c r="CWY50" s="134"/>
      <c r="CWZ50" s="134"/>
      <c r="CXA50" s="134"/>
      <c r="CXB50" s="134"/>
      <c r="CXC50" s="134"/>
      <c r="CXD50" s="134"/>
      <c r="CXE50" s="134"/>
      <c r="CXF50" s="134"/>
      <c r="CXG50" s="134"/>
      <c r="CXH50" s="134"/>
      <c r="CXI50" s="134"/>
      <c r="CXJ50" s="134"/>
      <c r="CXK50" s="134"/>
      <c r="CXL50" s="134"/>
      <c r="CXM50" s="134"/>
      <c r="CXN50" s="134"/>
      <c r="CXO50" s="134"/>
      <c r="CXP50" s="134"/>
      <c r="CXQ50" s="134"/>
      <c r="CXR50" s="134"/>
      <c r="CXS50" s="134"/>
      <c r="CXT50" s="134"/>
      <c r="CXU50" s="134"/>
      <c r="CXV50" s="134"/>
      <c r="CXW50" s="134"/>
      <c r="CXX50" s="134"/>
      <c r="CXY50" s="134"/>
      <c r="CXZ50" s="134"/>
      <c r="CYA50" s="134"/>
      <c r="CYB50" s="134"/>
      <c r="CYC50" s="134"/>
      <c r="CYD50" s="134"/>
      <c r="CYE50" s="134"/>
      <c r="CYF50" s="134"/>
      <c r="CYG50" s="134"/>
      <c r="CYH50" s="134"/>
      <c r="CYI50" s="134"/>
      <c r="CYJ50" s="134"/>
      <c r="CYK50" s="134"/>
      <c r="CYL50" s="134"/>
      <c r="CYM50" s="134"/>
      <c r="CYN50" s="134"/>
      <c r="CYO50" s="134"/>
      <c r="CYP50" s="134"/>
      <c r="CYQ50" s="134"/>
      <c r="CYR50" s="134"/>
      <c r="CYS50" s="134"/>
      <c r="CYT50" s="134"/>
      <c r="CYU50" s="134"/>
      <c r="CYV50" s="134"/>
      <c r="CYW50" s="134"/>
      <c r="CYX50" s="134"/>
      <c r="CYY50" s="134"/>
      <c r="CYZ50" s="134"/>
      <c r="CZA50" s="134"/>
      <c r="CZB50" s="134"/>
      <c r="CZC50" s="134"/>
      <c r="CZD50" s="134"/>
      <c r="CZE50" s="134"/>
      <c r="CZF50" s="134"/>
      <c r="CZG50" s="134"/>
      <c r="CZH50" s="134"/>
      <c r="CZI50" s="134"/>
      <c r="CZJ50" s="134"/>
      <c r="CZK50" s="134"/>
      <c r="CZL50" s="134"/>
      <c r="CZM50" s="134"/>
      <c r="CZN50" s="134"/>
      <c r="CZO50" s="134"/>
      <c r="CZP50" s="134"/>
      <c r="CZQ50" s="134"/>
      <c r="CZR50" s="134"/>
      <c r="CZS50" s="134"/>
      <c r="CZT50" s="134"/>
      <c r="CZU50" s="134"/>
      <c r="CZV50" s="134"/>
      <c r="CZW50" s="134"/>
      <c r="CZX50" s="134"/>
      <c r="CZY50" s="134"/>
      <c r="CZZ50" s="134"/>
      <c r="DAA50" s="134"/>
      <c r="DAB50" s="134"/>
      <c r="DAC50" s="134"/>
      <c r="DAD50" s="134"/>
      <c r="DAE50" s="134"/>
      <c r="DAF50" s="134"/>
      <c r="DAG50" s="134"/>
      <c r="DAH50" s="134"/>
      <c r="DAI50" s="134"/>
      <c r="DAJ50" s="134"/>
      <c r="DAK50" s="134"/>
      <c r="DAL50" s="134"/>
      <c r="DAM50" s="134"/>
      <c r="DAN50" s="134"/>
      <c r="DAO50" s="134"/>
      <c r="DAP50" s="134"/>
      <c r="DAQ50" s="134"/>
      <c r="DAR50" s="134"/>
      <c r="DAS50" s="134"/>
      <c r="DAT50" s="134"/>
      <c r="DAU50" s="134"/>
      <c r="DAV50" s="134"/>
      <c r="DAW50" s="134"/>
      <c r="DAX50" s="134"/>
      <c r="DAY50" s="134"/>
      <c r="DAZ50" s="134"/>
      <c r="DBA50" s="134"/>
      <c r="DBB50" s="134"/>
      <c r="DBC50" s="134"/>
      <c r="DBD50" s="134"/>
      <c r="DBE50" s="134"/>
      <c r="DBF50" s="134"/>
      <c r="DBG50" s="134"/>
      <c r="DBH50" s="134"/>
      <c r="DBI50" s="134"/>
      <c r="DBJ50" s="134"/>
      <c r="DBK50" s="134"/>
      <c r="DBL50" s="134"/>
      <c r="DBM50" s="134"/>
      <c r="DBN50" s="134"/>
      <c r="DBO50" s="134"/>
      <c r="DBP50" s="134"/>
      <c r="DBQ50" s="134"/>
      <c r="DBR50" s="134"/>
      <c r="DBS50" s="134"/>
      <c r="DBT50" s="134"/>
      <c r="DBU50" s="134"/>
      <c r="DBV50" s="134"/>
      <c r="DBW50" s="134"/>
      <c r="DBX50" s="134"/>
      <c r="DBY50" s="134"/>
      <c r="DBZ50" s="134"/>
      <c r="DCA50" s="134"/>
      <c r="DCB50" s="134"/>
      <c r="DCC50" s="134"/>
      <c r="DCD50" s="134"/>
      <c r="DCE50" s="134"/>
      <c r="DCF50" s="134"/>
      <c r="DCG50" s="134"/>
      <c r="DCH50" s="134"/>
      <c r="DCI50" s="134"/>
      <c r="DCJ50" s="134"/>
      <c r="DCK50" s="134"/>
      <c r="DCL50" s="134"/>
      <c r="DCM50" s="134"/>
      <c r="DCN50" s="134"/>
      <c r="DCO50" s="134"/>
      <c r="DCP50" s="134"/>
      <c r="DCQ50" s="134"/>
      <c r="DCR50" s="134"/>
      <c r="DCS50" s="134"/>
      <c r="DCT50" s="134"/>
      <c r="DCU50" s="134"/>
      <c r="DCV50" s="134"/>
      <c r="DCW50" s="134"/>
      <c r="DCX50" s="134"/>
      <c r="DCY50" s="134"/>
      <c r="DCZ50" s="134"/>
      <c r="DDA50" s="134"/>
      <c r="DDB50" s="134"/>
      <c r="DDC50" s="134"/>
      <c r="DDD50" s="134"/>
      <c r="DDE50" s="134"/>
      <c r="DDF50" s="134"/>
      <c r="DDG50" s="134"/>
      <c r="DDH50" s="134"/>
      <c r="DDI50" s="134"/>
      <c r="DDJ50" s="134"/>
      <c r="DDK50" s="134"/>
      <c r="DDL50" s="134"/>
      <c r="DDM50" s="134"/>
      <c r="DDN50" s="134"/>
      <c r="DDO50" s="134"/>
      <c r="DDP50" s="134"/>
      <c r="DDQ50" s="134"/>
      <c r="DDR50" s="134"/>
      <c r="DDS50" s="134"/>
      <c r="DDT50" s="134"/>
      <c r="DDU50" s="134"/>
      <c r="DDV50" s="134"/>
      <c r="DDW50" s="134"/>
      <c r="DDX50" s="134"/>
      <c r="DDY50" s="134"/>
      <c r="DDZ50" s="134"/>
      <c r="DEA50" s="134"/>
      <c r="DEB50" s="134"/>
      <c r="DEC50" s="134"/>
      <c r="DED50" s="134"/>
      <c r="DEE50" s="134"/>
      <c r="DEF50" s="134"/>
      <c r="DEG50" s="134"/>
      <c r="DEH50" s="134"/>
      <c r="DEI50" s="134"/>
      <c r="DEJ50" s="134"/>
      <c r="DEK50" s="134"/>
      <c r="DEL50" s="134"/>
      <c r="DEM50" s="134"/>
      <c r="DEN50" s="134"/>
      <c r="DEO50" s="134"/>
      <c r="DEP50" s="134"/>
      <c r="DEQ50" s="134"/>
      <c r="DER50" s="134"/>
      <c r="DES50" s="134"/>
      <c r="DET50" s="134"/>
      <c r="DEU50" s="134"/>
      <c r="DEV50" s="134"/>
      <c r="DEW50" s="134"/>
      <c r="DEX50" s="134"/>
      <c r="DEY50" s="134"/>
      <c r="DEZ50" s="134"/>
      <c r="DFA50" s="134"/>
      <c r="DFB50" s="134"/>
      <c r="DFC50" s="134"/>
      <c r="DFD50" s="134"/>
      <c r="DFE50" s="134"/>
      <c r="DFF50" s="134"/>
      <c r="DFG50" s="134"/>
      <c r="DFH50" s="134"/>
      <c r="DFI50" s="134"/>
      <c r="DFJ50" s="134"/>
      <c r="DFK50" s="134"/>
      <c r="DFL50" s="134"/>
      <c r="DFM50" s="134"/>
      <c r="DFN50" s="134"/>
      <c r="DFO50" s="134"/>
      <c r="DFP50" s="134"/>
      <c r="DFQ50" s="134"/>
      <c r="DFR50" s="134"/>
      <c r="DFS50" s="134"/>
      <c r="DFT50" s="134"/>
      <c r="DFU50" s="134"/>
      <c r="DFV50" s="134"/>
      <c r="DFW50" s="134"/>
      <c r="DFX50" s="134"/>
      <c r="DFY50" s="134"/>
      <c r="DFZ50" s="134"/>
      <c r="DGA50" s="134"/>
      <c r="DGB50" s="134"/>
      <c r="DGC50" s="134"/>
      <c r="DGD50" s="134"/>
      <c r="DGE50" s="134"/>
      <c r="DGF50" s="134"/>
      <c r="DGG50" s="134"/>
      <c r="DGH50" s="134"/>
      <c r="DGI50" s="134"/>
      <c r="DGJ50" s="134"/>
      <c r="DGK50" s="134"/>
      <c r="DGL50" s="134"/>
      <c r="DGM50" s="134"/>
      <c r="DGN50" s="134"/>
      <c r="DGO50" s="134"/>
      <c r="DGP50" s="134"/>
      <c r="DGQ50" s="134"/>
      <c r="DGR50" s="134"/>
      <c r="DGS50" s="134"/>
      <c r="DGT50" s="134"/>
      <c r="DGU50" s="134"/>
      <c r="DGV50" s="134"/>
      <c r="DGW50" s="134"/>
      <c r="DGX50" s="134"/>
      <c r="DGY50" s="134"/>
      <c r="DGZ50" s="134"/>
      <c r="DHA50" s="134"/>
      <c r="DHB50" s="134"/>
      <c r="DHC50" s="134"/>
      <c r="DHD50" s="134"/>
      <c r="DHE50" s="134"/>
      <c r="DHF50" s="134"/>
      <c r="DHG50" s="134"/>
      <c r="DHH50" s="134"/>
      <c r="DHI50" s="134"/>
      <c r="DHJ50" s="134"/>
      <c r="DHK50" s="134"/>
      <c r="DHL50" s="134"/>
      <c r="DHM50" s="134"/>
      <c r="DHN50" s="134"/>
      <c r="DHO50" s="134"/>
      <c r="DHP50" s="134"/>
      <c r="DHQ50" s="134"/>
      <c r="DHR50" s="134"/>
      <c r="DHS50" s="134"/>
      <c r="DHT50" s="134"/>
      <c r="DHU50" s="134"/>
      <c r="DHV50" s="134"/>
      <c r="DHW50" s="134"/>
      <c r="DHX50" s="134"/>
      <c r="DHY50" s="134"/>
      <c r="DHZ50" s="134"/>
      <c r="DIA50" s="134"/>
      <c r="DIB50" s="134"/>
      <c r="DIC50" s="134"/>
      <c r="DID50" s="134"/>
      <c r="DIE50" s="134"/>
      <c r="DIF50" s="134"/>
      <c r="DIG50" s="134"/>
      <c r="DIH50" s="134"/>
      <c r="DII50" s="134"/>
      <c r="DIJ50" s="134"/>
      <c r="DIK50" s="134"/>
      <c r="DIL50" s="134"/>
      <c r="DIM50" s="134"/>
      <c r="DIN50" s="134"/>
      <c r="DIO50" s="134"/>
      <c r="DIP50" s="134"/>
      <c r="DIQ50" s="134"/>
      <c r="DIR50" s="134"/>
      <c r="DIS50" s="134"/>
      <c r="DIT50" s="134"/>
      <c r="DIU50" s="134"/>
      <c r="DIV50" s="134"/>
      <c r="DIW50" s="134"/>
      <c r="DIX50" s="134"/>
      <c r="DIY50" s="134"/>
      <c r="DIZ50" s="134"/>
      <c r="DJA50" s="134"/>
      <c r="DJB50" s="134"/>
      <c r="DJC50" s="134"/>
      <c r="DJD50" s="134"/>
      <c r="DJE50" s="134"/>
      <c r="DJF50" s="134"/>
      <c r="DJG50" s="134"/>
      <c r="DJH50" s="134"/>
      <c r="DJI50" s="134"/>
      <c r="DJJ50" s="134"/>
      <c r="DJK50" s="134"/>
      <c r="DJL50" s="134"/>
      <c r="DJM50" s="134"/>
      <c r="DJN50" s="134"/>
      <c r="DJO50" s="134"/>
      <c r="DJP50" s="134"/>
      <c r="DJQ50" s="134"/>
      <c r="DJR50" s="134"/>
      <c r="DJS50" s="134"/>
      <c r="DJT50" s="134"/>
      <c r="DJU50" s="134"/>
      <c r="DJV50" s="134"/>
      <c r="DJW50" s="134"/>
      <c r="DJX50" s="134"/>
      <c r="DJY50" s="134"/>
      <c r="DJZ50" s="134"/>
      <c r="DKA50" s="134"/>
      <c r="DKB50" s="134"/>
      <c r="DKC50" s="134"/>
      <c r="DKD50" s="134"/>
      <c r="DKE50" s="134"/>
      <c r="DKF50" s="134"/>
      <c r="DKG50" s="134"/>
      <c r="DKH50" s="134"/>
      <c r="DKI50" s="134"/>
      <c r="DKJ50" s="134"/>
      <c r="DKK50" s="134"/>
      <c r="DKL50" s="134"/>
      <c r="DKM50" s="134"/>
      <c r="DKN50" s="134"/>
      <c r="DKO50" s="134"/>
      <c r="DKP50" s="134"/>
      <c r="DKQ50" s="134"/>
      <c r="DKR50" s="134"/>
      <c r="DKS50" s="134"/>
      <c r="DKT50" s="134"/>
      <c r="DKU50" s="134"/>
      <c r="DKV50" s="134"/>
      <c r="DKW50" s="134"/>
      <c r="DKX50" s="134"/>
      <c r="DKY50" s="134"/>
      <c r="DKZ50" s="134"/>
      <c r="DLA50" s="134"/>
      <c r="DLB50" s="134"/>
      <c r="DLC50" s="134"/>
      <c r="DLD50" s="134"/>
      <c r="DLE50" s="134"/>
      <c r="DLF50" s="134"/>
      <c r="DLG50" s="134"/>
      <c r="DLH50" s="134"/>
      <c r="DLI50" s="134"/>
      <c r="DLJ50" s="134"/>
      <c r="DLK50" s="134"/>
      <c r="DLL50" s="134"/>
      <c r="DLM50" s="134"/>
      <c r="DLN50" s="134"/>
      <c r="DLO50" s="134"/>
      <c r="DLP50" s="134"/>
      <c r="DLQ50" s="134"/>
      <c r="DLR50" s="134"/>
      <c r="DLS50" s="134"/>
      <c r="DLT50" s="134"/>
      <c r="DLU50" s="134"/>
      <c r="DLV50" s="134"/>
      <c r="DLW50" s="134"/>
      <c r="DLX50" s="134"/>
      <c r="DLY50" s="134"/>
      <c r="DLZ50" s="134"/>
      <c r="DMA50" s="134"/>
      <c r="DMB50" s="134"/>
      <c r="DMC50" s="134"/>
      <c r="DMD50" s="134"/>
      <c r="DME50" s="134"/>
      <c r="DMF50" s="134"/>
      <c r="DMG50" s="134"/>
      <c r="DMH50" s="134"/>
      <c r="DMI50" s="134"/>
      <c r="DMJ50" s="134"/>
      <c r="DMK50" s="134"/>
      <c r="DML50" s="134"/>
      <c r="DMM50" s="134"/>
      <c r="DMN50" s="134"/>
      <c r="DMO50" s="134"/>
      <c r="DMP50" s="134"/>
      <c r="DMQ50" s="134"/>
      <c r="DMR50" s="134"/>
      <c r="DMS50" s="134"/>
      <c r="DMT50" s="134"/>
      <c r="DMU50" s="134"/>
      <c r="DMV50" s="134"/>
      <c r="DMW50" s="134"/>
      <c r="DMX50" s="134"/>
      <c r="DMY50" s="134"/>
      <c r="DMZ50" s="134"/>
      <c r="DNA50" s="134"/>
      <c r="DNB50" s="134"/>
      <c r="DNC50" s="134"/>
      <c r="DND50" s="134"/>
      <c r="DNE50" s="134"/>
      <c r="DNF50" s="134"/>
      <c r="DNG50" s="134"/>
      <c r="DNH50" s="134"/>
      <c r="DNI50" s="134"/>
      <c r="DNJ50" s="134"/>
      <c r="DNK50" s="134"/>
      <c r="DNL50" s="134"/>
      <c r="DNM50" s="134"/>
      <c r="DNN50" s="134"/>
      <c r="DNO50" s="134"/>
      <c r="DNP50" s="134"/>
      <c r="DNQ50" s="134"/>
      <c r="DNR50" s="134"/>
      <c r="DNS50" s="134"/>
      <c r="DNT50" s="134"/>
      <c r="DNU50" s="134"/>
      <c r="DNV50" s="134"/>
      <c r="DNW50" s="134"/>
      <c r="DNX50" s="134"/>
      <c r="DNY50" s="134"/>
      <c r="DNZ50" s="134"/>
      <c r="DOA50" s="134"/>
      <c r="DOB50" s="134"/>
      <c r="DOC50" s="134"/>
      <c r="DOD50" s="134"/>
      <c r="DOE50" s="134"/>
      <c r="DOF50" s="134"/>
      <c r="DOG50" s="134"/>
      <c r="DOH50" s="134"/>
      <c r="DOI50" s="134"/>
      <c r="DOJ50" s="134"/>
      <c r="DOK50" s="134"/>
      <c r="DOL50" s="134"/>
      <c r="DOM50" s="134"/>
      <c r="DON50" s="134"/>
      <c r="DOO50" s="134"/>
      <c r="DOP50" s="134"/>
      <c r="DOQ50" s="134"/>
      <c r="DOR50" s="134"/>
      <c r="DOS50" s="134"/>
      <c r="DOT50" s="134"/>
      <c r="DOU50" s="134"/>
      <c r="DOV50" s="134"/>
      <c r="DOW50" s="134"/>
      <c r="DOX50" s="134"/>
      <c r="DOY50" s="134"/>
      <c r="DOZ50" s="134"/>
      <c r="DPA50" s="134"/>
      <c r="DPB50" s="134"/>
      <c r="DPC50" s="134"/>
      <c r="DPD50" s="134"/>
      <c r="DPE50" s="134"/>
      <c r="DPF50" s="134"/>
      <c r="DPG50" s="134"/>
      <c r="DPH50" s="134"/>
      <c r="DPI50" s="134"/>
      <c r="DPJ50" s="134"/>
      <c r="DPK50" s="134"/>
      <c r="DPL50" s="134"/>
      <c r="DPM50" s="134"/>
      <c r="DPN50" s="134"/>
      <c r="DPO50" s="134"/>
      <c r="DPP50" s="134"/>
      <c r="DPQ50" s="134"/>
      <c r="DPR50" s="134"/>
      <c r="DPS50" s="134"/>
      <c r="DPT50" s="134"/>
      <c r="DPU50" s="134"/>
      <c r="DPV50" s="134"/>
      <c r="DPW50" s="134"/>
      <c r="DPX50" s="134"/>
      <c r="DPY50" s="134"/>
      <c r="DPZ50" s="134"/>
      <c r="DQA50" s="134"/>
      <c r="DQB50" s="134"/>
      <c r="DQC50" s="134"/>
      <c r="DQD50" s="134"/>
      <c r="DQE50" s="134"/>
      <c r="DQF50" s="134"/>
      <c r="DQG50" s="134"/>
      <c r="DQH50" s="134"/>
      <c r="DQI50" s="134"/>
      <c r="DQJ50" s="134"/>
      <c r="DQK50" s="134"/>
      <c r="DQL50" s="134"/>
      <c r="DQM50" s="134"/>
      <c r="DQN50" s="134"/>
      <c r="DQO50" s="134"/>
      <c r="DQP50" s="134"/>
      <c r="DQQ50" s="134"/>
      <c r="DQR50" s="134"/>
      <c r="DQS50" s="134"/>
      <c r="DQT50" s="134"/>
      <c r="DQU50" s="134"/>
      <c r="DQV50" s="134"/>
      <c r="DQW50" s="134"/>
      <c r="DQX50" s="134"/>
      <c r="DQY50" s="134"/>
      <c r="DQZ50" s="134"/>
      <c r="DRA50" s="134"/>
      <c r="DRB50" s="134"/>
      <c r="DRC50" s="134"/>
      <c r="DRD50" s="134"/>
      <c r="DRE50" s="134"/>
      <c r="DRF50" s="134"/>
      <c r="DRG50" s="134"/>
      <c r="DRH50" s="134"/>
      <c r="DRI50" s="134"/>
      <c r="DRJ50" s="134"/>
      <c r="DRK50" s="134"/>
      <c r="DRL50" s="134"/>
      <c r="DRM50" s="134"/>
      <c r="DRN50" s="134"/>
      <c r="DRO50" s="134"/>
      <c r="DRP50" s="134"/>
      <c r="DRQ50" s="134"/>
      <c r="DRR50" s="134"/>
      <c r="DRS50" s="134"/>
      <c r="DRT50" s="134"/>
      <c r="DRU50" s="134"/>
      <c r="DRV50" s="134"/>
      <c r="DRW50" s="134"/>
      <c r="DRX50" s="134"/>
      <c r="DRY50" s="134"/>
      <c r="DRZ50" s="134"/>
      <c r="DSA50" s="134"/>
      <c r="DSB50" s="134"/>
      <c r="DSC50" s="134"/>
      <c r="DSD50" s="134"/>
      <c r="DSE50" s="134"/>
      <c r="DSF50" s="134"/>
      <c r="DSG50" s="134"/>
      <c r="DSH50" s="134"/>
      <c r="DSI50" s="134"/>
      <c r="DSJ50" s="134"/>
      <c r="DSK50" s="134"/>
      <c r="DSL50" s="134"/>
      <c r="DSM50" s="134"/>
      <c r="DSN50" s="134"/>
      <c r="DSO50" s="134"/>
      <c r="DSP50" s="134"/>
      <c r="DSQ50" s="134"/>
      <c r="DSR50" s="134"/>
      <c r="DSS50" s="134"/>
      <c r="DST50" s="134"/>
      <c r="DSU50" s="134"/>
      <c r="DSV50" s="134"/>
      <c r="DSW50" s="134"/>
      <c r="DSX50" s="134"/>
      <c r="DSY50" s="134"/>
      <c r="DSZ50" s="134"/>
      <c r="DTA50" s="134"/>
      <c r="DTB50" s="134"/>
      <c r="DTC50" s="134"/>
      <c r="DTD50" s="134"/>
      <c r="DTE50" s="134"/>
      <c r="DTF50" s="134"/>
      <c r="DTG50" s="134"/>
      <c r="DTH50" s="134"/>
      <c r="DTI50" s="134"/>
      <c r="DTJ50" s="134"/>
      <c r="DTK50" s="134"/>
      <c r="DTL50" s="134"/>
      <c r="DTM50" s="134"/>
      <c r="DTN50" s="134"/>
      <c r="DTO50" s="134"/>
      <c r="DTP50" s="134"/>
      <c r="DTQ50" s="134"/>
      <c r="DTR50" s="134"/>
      <c r="DTS50" s="134"/>
      <c r="DTT50" s="134"/>
      <c r="DTU50" s="134"/>
      <c r="DTV50" s="134"/>
      <c r="DTW50" s="134"/>
      <c r="DTX50" s="134"/>
      <c r="DTY50" s="134"/>
      <c r="DTZ50" s="134"/>
      <c r="DUA50" s="134"/>
      <c r="DUB50" s="134"/>
      <c r="DUC50" s="134"/>
      <c r="DUD50" s="134"/>
      <c r="DUE50" s="134"/>
      <c r="DUF50" s="134"/>
      <c r="DUG50" s="134"/>
      <c r="DUH50" s="134"/>
      <c r="DUI50" s="134"/>
      <c r="DUJ50" s="134"/>
      <c r="DUK50" s="134"/>
      <c r="DUL50" s="134"/>
      <c r="DUM50" s="134"/>
      <c r="DUN50" s="134"/>
      <c r="DUO50" s="134"/>
      <c r="DUP50" s="134"/>
      <c r="DUQ50" s="134"/>
      <c r="DUR50" s="134"/>
      <c r="DUS50" s="134"/>
      <c r="DUT50" s="134"/>
      <c r="DUU50" s="134"/>
      <c r="DUV50" s="134"/>
      <c r="DUW50" s="134"/>
      <c r="DUX50" s="134"/>
      <c r="DUY50" s="134"/>
      <c r="DUZ50" s="134"/>
      <c r="DVA50" s="134"/>
      <c r="DVB50" s="134"/>
      <c r="DVC50" s="134"/>
      <c r="DVD50" s="134"/>
      <c r="DVE50" s="134"/>
      <c r="DVF50" s="134"/>
      <c r="DVG50" s="134"/>
      <c r="DVH50" s="134"/>
      <c r="DVI50" s="134"/>
      <c r="DVJ50" s="134"/>
      <c r="DVK50" s="134"/>
      <c r="DVL50" s="134"/>
      <c r="DVM50" s="134"/>
      <c r="DVN50" s="134"/>
      <c r="DVO50" s="134"/>
      <c r="DVP50" s="134"/>
      <c r="DVQ50" s="134"/>
      <c r="DVR50" s="134"/>
      <c r="DVS50" s="134"/>
      <c r="DVT50" s="134"/>
      <c r="DVU50" s="134"/>
      <c r="DVV50" s="134"/>
      <c r="DVW50" s="134"/>
      <c r="DVX50" s="134"/>
      <c r="DVY50" s="134"/>
      <c r="DVZ50" s="134"/>
      <c r="DWA50" s="134"/>
      <c r="DWB50" s="134"/>
      <c r="DWC50" s="134"/>
      <c r="DWD50" s="134"/>
      <c r="DWE50" s="134"/>
      <c r="DWF50" s="134"/>
      <c r="DWG50" s="134"/>
      <c r="DWH50" s="134"/>
      <c r="DWI50" s="134"/>
      <c r="DWJ50" s="134"/>
      <c r="DWK50" s="134"/>
      <c r="DWL50" s="134"/>
      <c r="DWM50" s="134"/>
      <c r="DWN50" s="134"/>
      <c r="DWO50" s="134"/>
      <c r="DWP50" s="134"/>
      <c r="DWQ50" s="134"/>
      <c r="DWR50" s="134"/>
      <c r="DWS50" s="134"/>
      <c r="DWT50" s="134"/>
      <c r="DWU50" s="134"/>
      <c r="DWV50" s="134"/>
      <c r="DWW50" s="134"/>
      <c r="DWX50" s="134"/>
      <c r="DWY50" s="134"/>
      <c r="DWZ50" s="134"/>
      <c r="DXA50" s="134"/>
      <c r="DXB50" s="134"/>
      <c r="DXC50" s="134"/>
      <c r="DXD50" s="134"/>
      <c r="DXE50" s="134"/>
      <c r="DXF50" s="134"/>
      <c r="DXG50" s="134"/>
      <c r="DXH50" s="134"/>
      <c r="DXI50" s="134"/>
      <c r="DXJ50" s="134"/>
      <c r="DXK50" s="134"/>
      <c r="DXL50" s="134"/>
      <c r="DXM50" s="134"/>
      <c r="DXN50" s="134"/>
      <c r="DXO50" s="134"/>
      <c r="DXP50" s="134"/>
      <c r="DXQ50" s="134"/>
      <c r="DXR50" s="134"/>
      <c r="DXS50" s="134"/>
      <c r="DXT50" s="134"/>
      <c r="DXU50" s="134"/>
      <c r="DXV50" s="134"/>
      <c r="DXW50" s="134"/>
      <c r="DXX50" s="134"/>
      <c r="DXY50" s="134"/>
      <c r="DXZ50" s="134"/>
      <c r="DYA50" s="134"/>
      <c r="DYB50" s="134"/>
      <c r="DYC50" s="134"/>
      <c r="DYD50" s="134"/>
      <c r="DYE50" s="134"/>
      <c r="DYF50" s="134"/>
      <c r="DYG50" s="134"/>
      <c r="DYH50" s="134"/>
      <c r="DYI50" s="134"/>
      <c r="DYJ50" s="134"/>
      <c r="DYK50" s="134"/>
      <c r="DYL50" s="134"/>
      <c r="DYM50" s="134"/>
      <c r="DYN50" s="134"/>
      <c r="DYO50" s="134"/>
      <c r="DYP50" s="134"/>
      <c r="DYQ50" s="134"/>
      <c r="DYR50" s="134"/>
      <c r="DYS50" s="134"/>
      <c r="DYT50" s="134"/>
      <c r="DYU50" s="134"/>
      <c r="DYV50" s="134"/>
      <c r="DYW50" s="134"/>
      <c r="DYX50" s="134"/>
      <c r="DYY50" s="134"/>
      <c r="DYZ50" s="134"/>
      <c r="DZA50" s="134"/>
      <c r="DZB50" s="134"/>
      <c r="DZC50" s="134"/>
      <c r="DZD50" s="134"/>
      <c r="DZE50" s="134"/>
      <c r="DZF50" s="134"/>
      <c r="DZG50" s="134"/>
      <c r="DZH50" s="134"/>
      <c r="DZI50" s="134"/>
      <c r="DZJ50" s="134"/>
      <c r="DZK50" s="134"/>
      <c r="DZL50" s="134"/>
      <c r="DZM50" s="134"/>
      <c r="DZN50" s="134"/>
      <c r="DZO50" s="134"/>
      <c r="DZP50" s="134"/>
      <c r="DZQ50" s="134"/>
      <c r="DZR50" s="134"/>
      <c r="DZS50" s="134"/>
      <c r="DZT50" s="134"/>
      <c r="DZU50" s="134"/>
      <c r="DZV50" s="134"/>
      <c r="DZW50" s="134"/>
      <c r="DZX50" s="134"/>
      <c r="DZY50" s="134"/>
      <c r="DZZ50" s="134"/>
      <c r="EAA50" s="134"/>
      <c r="EAB50" s="134"/>
      <c r="EAC50" s="134"/>
      <c r="EAD50" s="134"/>
      <c r="EAE50" s="134"/>
      <c r="EAF50" s="134"/>
      <c r="EAG50" s="134"/>
      <c r="EAH50" s="134"/>
      <c r="EAI50" s="134"/>
      <c r="EAJ50" s="134"/>
      <c r="EAK50" s="134"/>
      <c r="EAL50" s="134"/>
      <c r="EAM50" s="134"/>
      <c r="EAN50" s="134"/>
      <c r="EAO50" s="134"/>
      <c r="EAP50" s="134"/>
      <c r="EAQ50" s="134"/>
      <c r="EAR50" s="134"/>
      <c r="EAS50" s="134"/>
      <c r="EAT50" s="134"/>
      <c r="EAU50" s="134"/>
      <c r="EAV50" s="134"/>
      <c r="EAW50" s="134"/>
      <c r="EAX50" s="134"/>
      <c r="EAY50" s="134"/>
      <c r="EAZ50" s="134"/>
      <c r="EBA50" s="134"/>
      <c r="EBB50" s="134"/>
      <c r="EBC50" s="134"/>
      <c r="EBD50" s="134"/>
      <c r="EBE50" s="134"/>
      <c r="EBF50" s="134"/>
      <c r="EBG50" s="134"/>
      <c r="EBH50" s="134"/>
      <c r="EBI50" s="134"/>
      <c r="EBJ50" s="134"/>
      <c r="EBK50" s="134"/>
      <c r="EBL50" s="134"/>
      <c r="EBM50" s="134"/>
      <c r="EBN50" s="134"/>
      <c r="EBO50" s="134"/>
      <c r="EBP50" s="134"/>
      <c r="EBQ50" s="134"/>
      <c r="EBR50" s="134"/>
      <c r="EBS50" s="134"/>
      <c r="EBT50" s="134"/>
      <c r="EBU50" s="134"/>
      <c r="EBV50" s="134"/>
      <c r="EBW50" s="134"/>
      <c r="EBX50" s="134"/>
      <c r="EBY50" s="134"/>
      <c r="EBZ50" s="134"/>
      <c r="ECA50" s="134"/>
      <c r="ECB50" s="134"/>
      <c r="ECC50" s="134"/>
      <c r="ECD50" s="134"/>
      <c r="ECE50" s="134"/>
      <c r="ECF50" s="134"/>
      <c r="ECG50" s="134"/>
      <c r="ECH50" s="134"/>
      <c r="ECI50" s="134"/>
      <c r="ECJ50" s="134"/>
      <c r="ECK50" s="134"/>
      <c r="ECL50" s="134"/>
      <c r="ECM50" s="134"/>
      <c r="ECN50" s="134"/>
      <c r="ECO50" s="134"/>
      <c r="ECP50" s="134"/>
      <c r="ECQ50" s="134"/>
      <c r="ECR50" s="134"/>
      <c r="ECS50" s="134"/>
      <c r="ECT50" s="134"/>
      <c r="ECU50" s="134"/>
      <c r="ECV50" s="134"/>
      <c r="ECW50" s="134"/>
      <c r="ECX50" s="134"/>
      <c r="ECY50" s="134"/>
      <c r="ECZ50" s="134"/>
      <c r="EDA50" s="134"/>
      <c r="EDB50" s="134"/>
      <c r="EDC50" s="134"/>
      <c r="EDD50" s="134"/>
      <c r="EDE50" s="134"/>
      <c r="EDF50" s="134"/>
      <c r="EDG50" s="134"/>
      <c r="EDH50" s="134"/>
      <c r="EDI50" s="134"/>
      <c r="EDJ50" s="134"/>
      <c r="EDK50" s="134"/>
      <c r="EDL50" s="134"/>
      <c r="EDM50" s="134"/>
      <c r="EDN50" s="134"/>
      <c r="EDO50" s="134"/>
      <c r="EDP50" s="134"/>
      <c r="EDQ50" s="134"/>
      <c r="EDR50" s="134"/>
      <c r="EDS50" s="134"/>
      <c r="EDT50" s="134"/>
      <c r="EDU50" s="134"/>
      <c r="EDV50" s="134"/>
      <c r="EDW50" s="134"/>
      <c r="EDX50" s="134"/>
      <c r="EDY50" s="134"/>
      <c r="EDZ50" s="134"/>
      <c r="EEA50" s="134"/>
      <c r="EEB50" s="134"/>
      <c r="EEC50" s="134"/>
      <c r="EED50" s="134"/>
      <c r="EEE50" s="134"/>
      <c r="EEF50" s="134"/>
      <c r="EEG50" s="134"/>
      <c r="EEH50" s="134"/>
      <c r="EEI50" s="134"/>
      <c r="EEJ50" s="134"/>
      <c r="EEK50" s="134"/>
      <c r="EEL50" s="134"/>
      <c r="EEM50" s="134"/>
      <c r="EEN50" s="134"/>
      <c r="EEO50" s="134"/>
      <c r="EEP50" s="134"/>
      <c r="EEQ50" s="134"/>
      <c r="EER50" s="134"/>
      <c r="EES50" s="134"/>
      <c r="EET50" s="134"/>
      <c r="EEU50" s="134"/>
      <c r="EEV50" s="134"/>
      <c r="EEW50" s="134"/>
      <c r="EEX50" s="134"/>
      <c r="EEY50" s="134"/>
      <c r="EEZ50" s="134"/>
      <c r="EFA50" s="134"/>
      <c r="EFB50" s="134"/>
      <c r="EFC50" s="134"/>
      <c r="EFD50" s="134"/>
      <c r="EFE50" s="134"/>
      <c r="EFF50" s="134"/>
      <c r="EFG50" s="134"/>
      <c r="EFH50" s="134"/>
      <c r="EFI50" s="134"/>
      <c r="EFJ50" s="134"/>
      <c r="EFK50" s="134"/>
      <c r="EFL50" s="134"/>
      <c r="EFM50" s="134"/>
      <c r="EFN50" s="134"/>
      <c r="EFO50" s="134"/>
      <c r="EFP50" s="134"/>
      <c r="EFQ50" s="134"/>
      <c r="EFR50" s="134"/>
      <c r="EFS50" s="134"/>
      <c r="EFT50" s="134"/>
      <c r="EFU50" s="134"/>
      <c r="EFV50" s="134"/>
      <c r="EFW50" s="134"/>
      <c r="EFX50" s="134"/>
      <c r="EFY50" s="134"/>
      <c r="EFZ50" s="134"/>
      <c r="EGA50" s="134"/>
      <c r="EGB50" s="134"/>
      <c r="EGC50" s="134"/>
      <c r="EGD50" s="134"/>
      <c r="EGE50" s="134"/>
      <c r="EGF50" s="134"/>
      <c r="EGG50" s="134"/>
      <c r="EGH50" s="134"/>
      <c r="EGI50" s="134"/>
      <c r="EGJ50" s="134"/>
      <c r="EGK50" s="134"/>
      <c r="EGL50" s="134"/>
      <c r="EGM50" s="134"/>
      <c r="EGN50" s="134"/>
      <c r="EGO50" s="134"/>
      <c r="EGP50" s="134"/>
      <c r="EGQ50" s="134"/>
      <c r="EGR50" s="134"/>
      <c r="EGS50" s="134"/>
      <c r="EGT50" s="134"/>
      <c r="EGU50" s="134"/>
      <c r="EGV50" s="134"/>
      <c r="EGW50" s="134"/>
      <c r="EGX50" s="134"/>
      <c r="EGY50" s="134"/>
      <c r="EGZ50" s="134"/>
      <c r="EHA50" s="134"/>
      <c r="EHB50" s="134"/>
      <c r="EHC50" s="134"/>
      <c r="EHD50" s="134"/>
      <c r="EHE50" s="134"/>
      <c r="EHF50" s="134"/>
      <c r="EHG50" s="134"/>
      <c r="EHH50" s="134"/>
      <c r="EHI50" s="134"/>
      <c r="EHJ50" s="134"/>
      <c r="EHK50" s="134"/>
      <c r="EHL50" s="134"/>
      <c r="EHM50" s="134"/>
      <c r="EHN50" s="134"/>
      <c r="EHO50" s="134"/>
      <c r="EHP50" s="134"/>
      <c r="EHQ50" s="134"/>
      <c r="EHR50" s="134"/>
      <c r="EHS50" s="134"/>
      <c r="EHT50" s="134"/>
      <c r="EHU50" s="134"/>
      <c r="EHV50" s="134"/>
      <c r="EHW50" s="134"/>
      <c r="EHX50" s="134"/>
      <c r="EHY50" s="134"/>
      <c r="EHZ50" s="134"/>
      <c r="EIA50" s="134"/>
      <c r="EIB50" s="134"/>
      <c r="EIC50" s="134"/>
      <c r="EID50" s="134"/>
      <c r="EIE50" s="134"/>
      <c r="EIF50" s="134"/>
      <c r="EIG50" s="134"/>
      <c r="EIH50" s="134"/>
      <c r="EII50" s="134"/>
      <c r="EIJ50" s="134"/>
      <c r="EIK50" s="134"/>
      <c r="EIL50" s="134"/>
      <c r="EIM50" s="134"/>
      <c r="EIN50" s="134"/>
      <c r="EIO50" s="134"/>
      <c r="EIP50" s="134"/>
      <c r="EIQ50" s="134"/>
      <c r="EIR50" s="134"/>
      <c r="EIS50" s="134"/>
      <c r="EIT50" s="134"/>
      <c r="EIU50" s="134"/>
      <c r="EIV50" s="134"/>
      <c r="EIW50" s="134"/>
      <c r="EIX50" s="134"/>
      <c r="EIY50" s="134"/>
      <c r="EIZ50" s="134"/>
      <c r="EJA50" s="134"/>
      <c r="EJB50" s="134"/>
      <c r="EJC50" s="134"/>
      <c r="EJD50" s="134"/>
      <c r="EJE50" s="134"/>
      <c r="EJF50" s="134"/>
      <c r="EJG50" s="134"/>
      <c r="EJH50" s="134"/>
      <c r="EJI50" s="134"/>
      <c r="EJJ50" s="134"/>
      <c r="EJK50" s="134"/>
      <c r="EJL50" s="134"/>
      <c r="EJM50" s="134"/>
      <c r="EJN50" s="134"/>
      <c r="EJO50" s="134"/>
      <c r="EJP50" s="134"/>
      <c r="EJQ50" s="134"/>
      <c r="EJR50" s="134"/>
      <c r="EJS50" s="134"/>
      <c r="EJT50" s="134"/>
      <c r="EJU50" s="134"/>
      <c r="EJV50" s="134"/>
      <c r="EJW50" s="134"/>
      <c r="EJX50" s="134"/>
      <c r="EJY50" s="134"/>
      <c r="EJZ50" s="134"/>
      <c r="EKA50" s="134"/>
      <c r="EKB50" s="134"/>
      <c r="EKC50" s="134"/>
      <c r="EKD50" s="134"/>
      <c r="EKE50" s="134"/>
      <c r="EKF50" s="134"/>
      <c r="EKG50" s="134"/>
      <c r="EKH50" s="134"/>
      <c r="EKI50" s="134"/>
      <c r="EKJ50" s="134"/>
      <c r="EKK50" s="134"/>
      <c r="EKL50" s="134"/>
      <c r="EKM50" s="134"/>
      <c r="EKN50" s="134"/>
      <c r="EKO50" s="134"/>
      <c r="EKP50" s="134"/>
      <c r="EKQ50" s="134"/>
      <c r="EKR50" s="134"/>
      <c r="EKS50" s="134"/>
      <c r="EKT50" s="134"/>
      <c r="EKU50" s="134"/>
      <c r="EKV50" s="134"/>
      <c r="EKW50" s="134"/>
      <c r="EKX50" s="134"/>
      <c r="EKY50" s="134"/>
      <c r="EKZ50" s="134"/>
      <c r="ELA50" s="134"/>
      <c r="ELB50" s="134"/>
      <c r="ELC50" s="134"/>
      <c r="ELD50" s="134"/>
      <c r="ELE50" s="134"/>
      <c r="ELF50" s="134"/>
      <c r="ELG50" s="134"/>
      <c r="ELH50" s="134"/>
      <c r="ELI50" s="134"/>
      <c r="ELJ50" s="134"/>
      <c r="ELK50" s="134"/>
      <c r="ELL50" s="134"/>
      <c r="ELM50" s="134"/>
      <c r="ELN50" s="134"/>
      <c r="ELO50" s="134"/>
      <c r="ELP50" s="134"/>
      <c r="ELQ50" s="134"/>
      <c r="ELR50" s="134"/>
      <c r="ELS50" s="134"/>
      <c r="ELT50" s="134"/>
      <c r="ELU50" s="134"/>
      <c r="ELV50" s="134"/>
      <c r="ELW50" s="134"/>
      <c r="ELX50" s="134"/>
      <c r="ELY50" s="134"/>
      <c r="ELZ50" s="134"/>
      <c r="EMA50" s="134"/>
      <c r="EMB50" s="134"/>
      <c r="EMC50" s="134"/>
      <c r="EMD50" s="134"/>
      <c r="EME50" s="134"/>
      <c r="EMF50" s="134"/>
      <c r="EMG50" s="134"/>
      <c r="EMH50" s="134"/>
      <c r="EMI50" s="134"/>
      <c r="EMJ50" s="134"/>
      <c r="EMK50" s="134"/>
      <c r="EML50" s="134"/>
      <c r="EMM50" s="134"/>
      <c r="EMN50" s="134"/>
      <c r="EMO50" s="134"/>
      <c r="EMP50" s="134"/>
      <c r="EMQ50" s="134"/>
      <c r="EMR50" s="134"/>
      <c r="EMS50" s="134"/>
      <c r="EMT50" s="134"/>
      <c r="EMU50" s="134"/>
      <c r="EMV50" s="134"/>
      <c r="EMW50" s="134"/>
      <c r="EMX50" s="134"/>
      <c r="EMY50" s="134"/>
      <c r="EMZ50" s="134"/>
      <c r="ENA50" s="134"/>
      <c r="ENB50" s="134"/>
      <c r="ENC50" s="134"/>
      <c r="END50" s="134"/>
      <c r="ENE50" s="134"/>
      <c r="ENF50" s="134"/>
      <c r="ENG50" s="134"/>
      <c r="ENH50" s="134"/>
      <c r="ENI50" s="134"/>
      <c r="ENJ50" s="134"/>
      <c r="ENK50" s="134"/>
      <c r="ENL50" s="134"/>
      <c r="ENM50" s="134"/>
      <c r="ENN50" s="134"/>
      <c r="ENO50" s="134"/>
      <c r="ENP50" s="134"/>
      <c r="ENQ50" s="134"/>
      <c r="ENR50" s="134"/>
      <c r="ENS50" s="134"/>
      <c r="ENT50" s="134"/>
      <c r="ENU50" s="134"/>
      <c r="ENV50" s="134"/>
      <c r="ENW50" s="134"/>
      <c r="ENX50" s="134"/>
      <c r="ENY50" s="134"/>
      <c r="ENZ50" s="134"/>
      <c r="EOA50" s="134"/>
      <c r="EOB50" s="134"/>
      <c r="EOC50" s="134"/>
      <c r="EOD50" s="134"/>
      <c r="EOE50" s="134"/>
      <c r="EOF50" s="134"/>
      <c r="EOG50" s="134"/>
      <c r="EOH50" s="134"/>
      <c r="EOI50" s="134"/>
      <c r="EOJ50" s="134"/>
      <c r="EOK50" s="134"/>
      <c r="EOL50" s="134"/>
      <c r="EOM50" s="134"/>
      <c r="EON50" s="134"/>
      <c r="EOO50" s="134"/>
      <c r="EOP50" s="134"/>
      <c r="EOQ50" s="134"/>
      <c r="EOR50" s="134"/>
      <c r="EOS50" s="134"/>
      <c r="EOT50" s="134"/>
      <c r="EOU50" s="134"/>
      <c r="EOV50" s="134"/>
      <c r="EOW50" s="134"/>
      <c r="EOX50" s="134"/>
      <c r="EOY50" s="134"/>
      <c r="EOZ50" s="134"/>
      <c r="EPA50" s="134"/>
      <c r="EPB50" s="134"/>
      <c r="EPC50" s="134"/>
      <c r="EPD50" s="134"/>
      <c r="EPE50" s="134"/>
      <c r="EPF50" s="134"/>
      <c r="EPG50" s="134"/>
      <c r="EPH50" s="134"/>
      <c r="EPI50" s="134"/>
      <c r="EPJ50" s="134"/>
      <c r="EPK50" s="134"/>
      <c r="EPL50" s="134"/>
      <c r="EPM50" s="134"/>
      <c r="EPN50" s="134"/>
      <c r="EPO50" s="134"/>
      <c r="EPP50" s="134"/>
      <c r="EPQ50" s="134"/>
      <c r="EPR50" s="134"/>
      <c r="EPS50" s="134"/>
      <c r="EPT50" s="134"/>
      <c r="EPU50" s="134"/>
      <c r="EPV50" s="134"/>
      <c r="EPW50" s="134"/>
      <c r="EPX50" s="134"/>
      <c r="EPY50" s="134"/>
      <c r="EPZ50" s="134"/>
      <c r="EQA50" s="134"/>
      <c r="EQB50" s="134"/>
      <c r="EQC50" s="134"/>
      <c r="EQD50" s="134"/>
      <c r="EQE50" s="134"/>
      <c r="EQF50" s="134"/>
      <c r="EQG50" s="134"/>
      <c r="EQH50" s="134"/>
      <c r="EQI50" s="134"/>
      <c r="EQJ50" s="134"/>
      <c r="EQK50" s="134"/>
      <c r="EQL50" s="134"/>
      <c r="EQM50" s="134"/>
      <c r="EQN50" s="134"/>
      <c r="EQO50" s="134"/>
      <c r="EQP50" s="134"/>
      <c r="EQQ50" s="134"/>
      <c r="EQR50" s="134"/>
      <c r="EQS50" s="134"/>
      <c r="EQT50" s="134"/>
      <c r="EQU50" s="134"/>
      <c r="EQV50" s="134"/>
      <c r="EQW50" s="134"/>
      <c r="EQX50" s="134"/>
      <c r="EQY50" s="134"/>
      <c r="EQZ50" s="134"/>
      <c r="ERA50" s="134"/>
      <c r="ERB50" s="134"/>
      <c r="ERC50" s="134"/>
      <c r="ERD50" s="134"/>
      <c r="ERE50" s="134"/>
      <c r="ERF50" s="134"/>
      <c r="ERG50" s="134"/>
      <c r="ERH50" s="134"/>
      <c r="ERI50" s="134"/>
      <c r="ERJ50" s="134"/>
      <c r="ERK50" s="134"/>
      <c r="ERL50" s="134"/>
      <c r="ERM50" s="134"/>
      <c r="ERN50" s="134"/>
      <c r="ERO50" s="134"/>
      <c r="ERP50" s="134"/>
      <c r="ERQ50" s="134"/>
      <c r="ERR50" s="134"/>
      <c r="ERS50" s="134"/>
      <c r="ERT50" s="134"/>
      <c r="ERU50" s="134"/>
      <c r="ERV50" s="134"/>
      <c r="ERW50" s="134"/>
      <c r="ERX50" s="134"/>
      <c r="ERY50" s="134"/>
      <c r="ERZ50" s="134"/>
      <c r="ESA50" s="134"/>
      <c r="ESB50" s="134"/>
      <c r="ESC50" s="134"/>
      <c r="ESD50" s="134"/>
      <c r="ESE50" s="134"/>
      <c r="ESF50" s="134"/>
      <c r="ESG50" s="134"/>
      <c r="ESH50" s="134"/>
      <c r="ESI50" s="134"/>
      <c r="ESJ50" s="134"/>
      <c r="ESK50" s="134"/>
      <c r="ESL50" s="134"/>
      <c r="ESM50" s="134"/>
      <c r="ESN50" s="134"/>
      <c r="ESO50" s="134"/>
      <c r="ESP50" s="134"/>
      <c r="ESQ50" s="134"/>
      <c r="ESR50" s="134"/>
      <c r="ESS50" s="134"/>
      <c r="EST50" s="134"/>
      <c r="ESU50" s="134"/>
      <c r="ESV50" s="134"/>
      <c r="ESW50" s="134"/>
      <c r="ESX50" s="134"/>
      <c r="ESY50" s="134"/>
      <c r="ESZ50" s="134"/>
      <c r="ETA50" s="134"/>
      <c r="ETB50" s="134"/>
      <c r="ETC50" s="134"/>
      <c r="ETD50" s="134"/>
      <c r="ETE50" s="134"/>
      <c r="ETF50" s="134"/>
      <c r="ETG50" s="134"/>
      <c r="ETH50" s="134"/>
      <c r="ETI50" s="134"/>
      <c r="ETJ50" s="134"/>
      <c r="ETK50" s="134"/>
      <c r="ETL50" s="134"/>
      <c r="ETM50" s="134"/>
      <c r="ETN50" s="134"/>
      <c r="ETO50" s="134"/>
      <c r="ETP50" s="134"/>
      <c r="ETQ50" s="134"/>
      <c r="ETR50" s="134"/>
      <c r="ETS50" s="134"/>
      <c r="ETT50" s="134"/>
      <c r="ETU50" s="134"/>
      <c r="ETV50" s="134"/>
      <c r="ETW50" s="134"/>
      <c r="ETX50" s="134"/>
      <c r="ETY50" s="134"/>
      <c r="ETZ50" s="134"/>
      <c r="EUA50" s="134"/>
      <c r="EUB50" s="134"/>
      <c r="EUC50" s="134"/>
      <c r="EUD50" s="134"/>
      <c r="EUE50" s="134"/>
      <c r="EUF50" s="134"/>
      <c r="EUG50" s="134"/>
      <c r="EUH50" s="134"/>
      <c r="EUI50" s="134"/>
      <c r="EUJ50" s="134"/>
      <c r="EUK50" s="134"/>
      <c r="EUL50" s="134"/>
      <c r="EUM50" s="134"/>
      <c r="EUN50" s="134"/>
      <c r="EUO50" s="134"/>
      <c r="EUP50" s="134"/>
      <c r="EUQ50" s="134"/>
      <c r="EUR50" s="134"/>
      <c r="EUS50" s="134"/>
      <c r="EUT50" s="134"/>
      <c r="EUU50" s="134"/>
      <c r="EUV50" s="134"/>
      <c r="EUW50" s="134"/>
      <c r="EUX50" s="134"/>
      <c r="EUY50" s="134"/>
      <c r="EUZ50" s="134"/>
      <c r="EVA50" s="134"/>
      <c r="EVB50" s="134"/>
      <c r="EVC50" s="134"/>
      <c r="EVD50" s="134"/>
      <c r="EVE50" s="134"/>
      <c r="EVF50" s="134"/>
      <c r="EVG50" s="134"/>
      <c r="EVH50" s="134"/>
      <c r="EVI50" s="134"/>
      <c r="EVJ50" s="134"/>
      <c r="EVK50" s="134"/>
      <c r="EVL50" s="134"/>
      <c r="EVM50" s="134"/>
      <c r="EVN50" s="134"/>
      <c r="EVO50" s="134"/>
      <c r="EVP50" s="134"/>
      <c r="EVQ50" s="134"/>
      <c r="EVR50" s="134"/>
      <c r="EVS50" s="134"/>
      <c r="EVT50" s="134"/>
      <c r="EVU50" s="134"/>
      <c r="EVV50" s="134"/>
      <c r="EVW50" s="134"/>
      <c r="EVX50" s="134"/>
      <c r="EVY50" s="134"/>
      <c r="EVZ50" s="134"/>
      <c r="EWA50" s="134"/>
      <c r="EWB50" s="134"/>
      <c r="EWC50" s="134"/>
      <c r="EWD50" s="134"/>
      <c r="EWE50" s="134"/>
      <c r="EWF50" s="134"/>
      <c r="EWG50" s="134"/>
      <c r="EWH50" s="134"/>
      <c r="EWI50" s="134"/>
      <c r="EWJ50" s="134"/>
      <c r="EWK50" s="134"/>
      <c r="EWL50" s="134"/>
      <c r="EWM50" s="134"/>
      <c r="EWN50" s="134"/>
      <c r="EWO50" s="134"/>
      <c r="EWP50" s="134"/>
      <c r="EWQ50" s="134"/>
      <c r="EWR50" s="134"/>
      <c r="EWS50" s="134"/>
      <c r="EWT50" s="134"/>
      <c r="EWU50" s="134"/>
      <c r="EWV50" s="134"/>
      <c r="EWW50" s="134"/>
      <c r="EWX50" s="134"/>
      <c r="EWY50" s="134"/>
      <c r="EWZ50" s="134"/>
      <c r="EXA50" s="134"/>
      <c r="EXB50" s="134"/>
      <c r="EXC50" s="134"/>
      <c r="EXD50" s="134"/>
      <c r="EXE50" s="134"/>
      <c r="EXF50" s="134"/>
      <c r="EXG50" s="134"/>
      <c r="EXH50" s="134"/>
      <c r="EXI50" s="134"/>
      <c r="EXJ50" s="134"/>
      <c r="EXK50" s="134"/>
      <c r="EXL50" s="134"/>
      <c r="EXM50" s="134"/>
      <c r="EXN50" s="134"/>
      <c r="EXO50" s="134"/>
      <c r="EXP50" s="134"/>
      <c r="EXQ50" s="134"/>
      <c r="EXR50" s="134"/>
      <c r="EXS50" s="134"/>
      <c r="EXT50" s="134"/>
      <c r="EXU50" s="134"/>
      <c r="EXV50" s="134"/>
      <c r="EXW50" s="134"/>
      <c r="EXX50" s="134"/>
      <c r="EXY50" s="134"/>
      <c r="EXZ50" s="134"/>
      <c r="EYA50" s="134"/>
      <c r="EYB50" s="134"/>
      <c r="EYC50" s="134"/>
      <c r="EYD50" s="134"/>
      <c r="EYE50" s="134"/>
      <c r="EYF50" s="134"/>
      <c r="EYG50" s="134"/>
      <c r="EYH50" s="134"/>
      <c r="EYI50" s="134"/>
      <c r="EYJ50" s="134"/>
      <c r="EYK50" s="134"/>
      <c r="EYL50" s="134"/>
      <c r="EYM50" s="134"/>
      <c r="EYN50" s="134"/>
      <c r="EYO50" s="134"/>
      <c r="EYP50" s="134"/>
      <c r="EYQ50" s="134"/>
      <c r="EYR50" s="134"/>
      <c r="EYS50" s="134"/>
      <c r="EYT50" s="134"/>
      <c r="EYU50" s="134"/>
      <c r="EYV50" s="134"/>
      <c r="EYW50" s="134"/>
      <c r="EYX50" s="134"/>
      <c r="EYY50" s="134"/>
      <c r="EYZ50" s="134"/>
      <c r="EZA50" s="134"/>
      <c r="EZB50" s="134"/>
      <c r="EZC50" s="134"/>
      <c r="EZD50" s="134"/>
      <c r="EZE50" s="134"/>
      <c r="EZF50" s="134"/>
      <c r="EZG50" s="134"/>
      <c r="EZH50" s="134"/>
      <c r="EZI50" s="134"/>
      <c r="EZJ50" s="134"/>
      <c r="EZK50" s="134"/>
      <c r="EZL50" s="134"/>
      <c r="EZM50" s="134"/>
      <c r="EZN50" s="134"/>
      <c r="EZO50" s="134"/>
      <c r="EZP50" s="134"/>
      <c r="EZQ50" s="134"/>
      <c r="EZR50" s="134"/>
      <c r="EZS50" s="134"/>
      <c r="EZT50" s="134"/>
      <c r="EZU50" s="134"/>
      <c r="EZV50" s="134"/>
      <c r="EZW50" s="134"/>
      <c r="EZX50" s="134"/>
      <c r="EZY50" s="134"/>
      <c r="EZZ50" s="134"/>
      <c r="FAA50" s="134"/>
      <c r="FAB50" s="134"/>
      <c r="FAC50" s="134"/>
      <c r="FAD50" s="134"/>
      <c r="FAE50" s="134"/>
      <c r="FAF50" s="134"/>
      <c r="FAG50" s="134"/>
      <c r="FAH50" s="134"/>
      <c r="FAI50" s="134"/>
      <c r="FAJ50" s="134"/>
      <c r="FAK50" s="134"/>
      <c r="FAL50" s="134"/>
      <c r="FAM50" s="134"/>
      <c r="FAN50" s="134"/>
      <c r="FAO50" s="134"/>
      <c r="FAP50" s="134"/>
      <c r="FAQ50" s="134"/>
      <c r="FAR50" s="134"/>
      <c r="FAS50" s="134"/>
      <c r="FAT50" s="134"/>
      <c r="FAU50" s="134"/>
      <c r="FAV50" s="134"/>
      <c r="FAW50" s="134"/>
      <c r="FAX50" s="134"/>
      <c r="FAY50" s="134"/>
      <c r="FAZ50" s="134"/>
      <c r="FBA50" s="134"/>
      <c r="FBB50" s="134"/>
      <c r="FBC50" s="134"/>
      <c r="FBD50" s="134"/>
      <c r="FBE50" s="134"/>
      <c r="FBF50" s="134"/>
      <c r="FBG50" s="134"/>
      <c r="FBH50" s="134"/>
      <c r="FBI50" s="134"/>
      <c r="FBJ50" s="134"/>
      <c r="FBK50" s="134"/>
      <c r="FBL50" s="134"/>
      <c r="FBM50" s="134"/>
      <c r="FBN50" s="134"/>
      <c r="FBO50" s="134"/>
      <c r="FBP50" s="134"/>
      <c r="FBQ50" s="134"/>
      <c r="FBR50" s="134"/>
      <c r="FBS50" s="134"/>
      <c r="FBT50" s="134"/>
      <c r="FBU50" s="134"/>
      <c r="FBV50" s="134"/>
      <c r="FBW50" s="134"/>
      <c r="FBX50" s="134"/>
      <c r="FBY50" s="134"/>
      <c r="FBZ50" s="134"/>
      <c r="FCA50" s="134"/>
      <c r="FCB50" s="134"/>
      <c r="FCC50" s="134"/>
      <c r="FCD50" s="134"/>
      <c r="FCE50" s="134"/>
      <c r="FCF50" s="134"/>
      <c r="FCG50" s="134"/>
      <c r="FCH50" s="134"/>
      <c r="FCI50" s="134"/>
      <c r="FCJ50" s="134"/>
      <c r="FCK50" s="134"/>
      <c r="FCL50" s="134"/>
      <c r="FCM50" s="134"/>
      <c r="FCN50" s="134"/>
      <c r="FCO50" s="134"/>
      <c r="FCP50" s="134"/>
      <c r="FCQ50" s="134"/>
      <c r="FCR50" s="134"/>
      <c r="FCS50" s="134"/>
      <c r="FCT50" s="134"/>
      <c r="FCU50" s="134"/>
      <c r="FCV50" s="134"/>
      <c r="FCW50" s="134"/>
      <c r="FCX50" s="134"/>
      <c r="FCY50" s="134"/>
      <c r="FCZ50" s="134"/>
      <c r="FDA50" s="134"/>
      <c r="FDB50" s="134"/>
      <c r="FDC50" s="134"/>
      <c r="FDD50" s="134"/>
      <c r="FDE50" s="134"/>
      <c r="FDF50" s="134"/>
      <c r="FDG50" s="134"/>
      <c r="FDH50" s="134"/>
      <c r="FDI50" s="134"/>
      <c r="FDJ50" s="134"/>
      <c r="FDK50" s="134"/>
      <c r="FDL50" s="134"/>
      <c r="FDM50" s="134"/>
      <c r="FDN50" s="134"/>
      <c r="FDO50" s="134"/>
      <c r="FDP50" s="134"/>
      <c r="FDQ50" s="134"/>
      <c r="FDR50" s="134"/>
      <c r="FDS50" s="134"/>
      <c r="FDT50" s="134"/>
      <c r="FDU50" s="134"/>
      <c r="FDV50" s="134"/>
      <c r="FDW50" s="134"/>
      <c r="FDX50" s="134"/>
      <c r="FDY50" s="134"/>
      <c r="FDZ50" s="134"/>
      <c r="FEA50" s="134"/>
      <c r="FEB50" s="134"/>
      <c r="FEC50" s="134"/>
      <c r="FED50" s="134"/>
      <c r="FEE50" s="134"/>
      <c r="FEF50" s="134"/>
      <c r="FEG50" s="134"/>
      <c r="FEH50" s="134"/>
      <c r="FEI50" s="134"/>
      <c r="FEJ50" s="134"/>
      <c r="FEK50" s="134"/>
      <c r="FEL50" s="134"/>
      <c r="FEM50" s="134"/>
      <c r="FEN50" s="134"/>
      <c r="FEO50" s="134"/>
      <c r="FEP50" s="134"/>
      <c r="FEQ50" s="134"/>
      <c r="FER50" s="134"/>
      <c r="FES50" s="134"/>
      <c r="FET50" s="134"/>
      <c r="FEU50" s="134"/>
      <c r="FEV50" s="134"/>
      <c r="FEW50" s="134"/>
      <c r="FEX50" s="134"/>
      <c r="FEY50" s="134"/>
      <c r="FEZ50" s="134"/>
      <c r="FFA50" s="134"/>
      <c r="FFB50" s="134"/>
      <c r="FFC50" s="134"/>
      <c r="FFD50" s="134"/>
      <c r="FFE50" s="134"/>
      <c r="FFF50" s="134"/>
      <c r="FFG50" s="134"/>
      <c r="FFH50" s="134"/>
      <c r="FFI50" s="134"/>
      <c r="FFJ50" s="134"/>
      <c r="FFK50" s="134"/>
      <c r="FFL50" s="134"/>
      <c r="FFM50" s="134"/>
      <c r="FFN50" s="134"/>
      <c r="FFO50" s="134"/>
      <c r="FFP50" s="134"/>
      <c r="FFQ50" s="134"/>
      <c r="FFR50" s="134"/>
      <c r="FFS50" s="134"/>
      <c r="FFT50" s="134"/>
      <c r="FFU50" s="134"/>
      <c r="FFV50" s="134"/>
      <c r="FFW50" s="134"/>
      <c r="FFX50" s="134"/>
      <c r="FFY50" s="134"/>
      <c r="FFZ50" s="134"/>
      <c r="FGA50" s="134"/>
      <c r="FGB50" s="134"/>
      <c r="FGC50" s="134"/>
      <c r="FGD50" s="134"/>
      <c r="FGE50" s="134"/>
      <c r="FGF50" s="134"/>
      <c r="FGG50" s="134"/>
      <c r="FGH50" s="134"/>
      <c r="FGI50" s="134"/>
      <c r="FGJ50" s="134"/>
      <c r="FGK50" s="134"/>
      <c r="FGL50" s="134"/>
      <c r="FGM50" s="134"/>
      <c r="FGN50" s="134"/>
      <c r="FGO50" s="134"/>
      <c r="FGP50" s="134"/>
      <c r="FGQ50" s="134"/>
      <c r="FGR50" s="134"/>
      <c r="FGS50" s="134"/>
      <c r="FGT50" s="134"/>
      <c r="FGU50" s="134"/>
      <c r="FGV50" s="134"/>
      <c r="FGW50" s="134"/>
      <c r="FGX50" s="134"/>
      <c r="FGY50" s="134"/>
      <c r="FGZ50" s="134"/>
      <c r="FHA50" s="134"/>
      <c r="FHB50" s="134"/>
      <c r="FHC50" s="134"/>
      <c r="FHD50" s="134"/>
      <c r="FHE50" s="134"/>
      <c r="FHF50" s="134"/>
      <c r="FHG50" s="134"/>
      <c r="FHH50" s="134"/>
      <c r="FHI50" s="134"/>
      <c r="FHJ50" s="134"/>
      <c r="FHK50" s="134"/>
      <c r="FHL50" s="134"/>
      <c r="FHM50" s="134"/>
      <c r="FHN50" s="134"/>
      <c r="FHO50" s="134"/>
      <c r="FHP50" s="134"/>
      <c r="FHQ50" s="134"/>
      <c r="FHR50" s="134"/>
      <c r="FHS50" s="134"/>
      <c r="FHT50" s="134"/>
      <c r="FHU50" s="134"/>
      <c r="FHV50" s="134"/>
      <c r="FHW50" s="134"/>
      <c r="FHX50" s="134"/>
      <c r="FHY50" s="134"/>
      <c r="FHZ50" s="134"/>
      <c r="FIA50" s="134"/>
      <c r="FIB50" s="134"/>
      <c r="FIC50" s="134"/>
      <c r="FID50" s="134"/>
      <c r="FIE50" s="134"/>
      <c r="FIF50" s="134"/>
      <c r="FIG50" s="134"/>
      <c r="FIH50" s="134"/>
      <c r="FII50" s="134"/>
      <c r="FIJ50" s="134"/>
      <c r="FIK50" s="134"/>
      <c r="FIL50" s="134"/>
      <c r="FIM50" s="134"/>
      <c r="FIN50" s="134"/>
      <c r="FIO50" s="134"/>
      <c r="FIP50" s="134"/>
      <c r="FIQ50" s="134"/>
      <c r="FIR50" s="134"/>
      <c r="FIS50" s="134"/>
      <c r="FIT50" s="134"/>
      <c r="FIU50" s="134"/>
      <c r="FIV50" s="134"/>
      <c r="FIW50" s="134"/>
      <c r="FIX50" s="134"/>
      <c r="FIY50" s="134"/>
      <c r="FIZ50" s="134"/>
      <c r="FJA50" s="134"/>
      <c r="FJB50" s="134"/>
      <c r="FJC50" s="134"/>
      <c r="FJD50" s="134"/>
      <c r="FJE50" s="134"/>
      <c r="FJF50" s="134"/>
      <c r="FJG50" s="134"/>
      <c r="FJH50" s="134"/>
      <c r="FJI50" s="134"/>
      <c r="FJJ50" s="134"/>
      <c r="FJK50" s="134"/>
      <c r="FJL50" s="134"/>
      <c r="FJM50" s="134"/>
      <c r="FJN50" s="134"/>
      <c r="FJO50" s="134"/>
      <c r="FJP50" s="134"/>
      <c r="FJQ50" s="134"/>
      <c r="FJR50" s="134"/>
      <c r="FJS50" s="134"/>
      <c r="FJT50" s="134"/>
      <c r="FJU50" s="134"/>
      <c r="FJV50" s="134"/>
      <c r="FJW50" s="134"/>
      <c r="FJX50" s="134"/>
      <c r="FJY50" s="134"/>
      <c r="FJZ50" s="134"/>
      <c r="FKA50" s="134"/>
      <c r="FKB50" s="134"/>
      <c r="FKC50" s="134"/>
      <c r="FKD50" s="134"/>
      <c r="FKE50" s="134"/>
      <c r="FKF50" s="134"/>
      <c r="FKG50" s="134"/>
      <c r="FKH50" s="134"/>
      <c r="FKI50" s="134"/>
      <c r="FKJ50" s="134"/>
      <c r="FKK50" s="134"/>
      <c r="FKL50" s="134"/>
      <c r="FKM50" s="134"/>
      <c r="FKN50" s="134"/>
      <c r="FKO50" s="134"/>
      <c r="FKP50" s="134"/>
      <c r="FKQ50" s="134"/>
      <c r="FKR50" s="134"/>
      <c r="FKS50" s="134"/>
      <c r="FKT50" s="134"/>
      <c r="FKU50" s="134"/>
      <c r="FKV50" s="134"/>
      <c r="FKW50" s="134"/>
      <c r="FKX50" s="134"/>
      <c r="FKY50" s="134"/>
      <c r="FKZ50" s="134"/>
      <c r="FLA50" s="134"/>
      <c r="FLB50" s="134"/>
      <c r="FLC50" s="134"/>
      <c r="FLD50" s="134"/>
      <c r="FLE50" s="134"/>
      <c r="FLF50" s="134"/>
      <c r="FLG50" s="134"/>
      <c r="FLH50" s="134"/>
      <c r="FLI50" s="134"/>
      <c r="FLJ50" s="134"/>
      <c r="FLK50" s="134"/>
      <c r="FLL50" s="134"/>
      <c r="FLM50" s="134"/>
      <c r="FLN50" s="134"/>
      <c r="FLO50" s="134"/>
      <c r="FLP50" s="134"/>
      <c r="FLQ50" s="134"/>
      <c r="FLR50" s="134"/>
      <c r="FLS50" s="134"/>
      <c r="FLT50" s="134"/>
      <c r="FLU50" s="134"/>
      <c r="FLV50" s="134"/>
      <c r="FLW50" s="134"/>
      <c r="FLX50" s="134"/>
      <c r="FLY50" s="134"/>
      <c r="FLZ50" s="134"/>
      <c r="FMA50" s="134"/>
      <c r="FMB50" s="134"/>
      <c r="FMC50" s="134"/>
      <c r="FMD50" s="134"/>
      <c r="FME50" s="134"/>
      <c r="FMF50" s="134"/>
      <c r="FMG50" s="134"/>
      <c r="FMH50" s="134"/>
      <c r="FMI50" s="134"/>
      <c r="FMJ50" s="134"/>
      <c r="FMK50" s="134"/>
      <c r="FML50" s="134"/>
      <c r="FMM50" s="134"/>
      <c r="FMN50" s="134"/>
      <c r="FMO50" s="134"/>
      <c r="FMP50" s="134"/>
      <c r="FMQ50" s="134"/>
      <c r="FMR50" s="134"/>
      <c r="FMS50" s="134"/>
      <c r="FMT50" s="134"/>
      <c r="FMU50" s="134"/>
      <c r="FMV50" s="134"/>
      <c r="FMW50" s="134"/>
      <c r="FMX50" s="134"/>
      <c r="FMY50" s="134"/>
      <c r="FMZ50" s="134"/>
      <c r="FNA50" s="134"/>
      <c r="FNB50" s="134"/>
      <c r="FNC50" s="134"/>
      <c r="FND50" s="134"/>
      <c r="FNE50" s="134"/>
      <c r="FNF50" s="134"/>
      <c r="FNG50" s="134"/>
      <c r="FNH50" s="134"/>
      <c r="FNI50" s="134"/>
      <c r="FNJ50" s="134"/>
      <c r="FNK50" s="134"/>
      <c r="FNL50" s="134"/>
      <c r="FNM50" s="134"/>
      <c r="FNN50" s="134"/>
      <c r="FNO50" s="134"/>
      <c r="FNP50" s="134"/>
      <c r="FNQ50" s="134"/>
      <c r="FNR50" s="134"/>
      <c r="FNS50" s="134"/>
      <c r="FNT50" s="134"/>
      <c r="FNU50" s="134"/>
      <c r="FNV50" s="134"/>
      <c r="FNW50" s="134"/>
      <c r="FNX50" s="134"/>
      <c r="FNY50" s="134"/>
      <c r="FNZ50" s="134"/>
      <c r="FOA50" s="134"/>
      <c r="FOB50" s="134"/>
      <c r="FOC50" s="134"/>
      <c r="FOD50" s="134"/>
      <c r="FOE50" s="134"/>
      <c r="FOF50" s="134"/>
      <c r="FOG50" s="134"/>
      <c r="FOH50" s="134"/>
      <c r="FOI50" s="134"/>
      <c r="FOJ50" s="134"/>
      <c r="FOK50" s="134"/>
      <c r="FOL50" s="134"/>
      <c r="FOM50" s="134"/>
      <c r="FON50" s="134"/>
      <c r="FOO50" s="134"/>
      <c r="FOP50" s="134"/>
      <c r="FOQ50" s="134"/>
      <c r="FOR50" s="134"/>
      <c r="FOS50" s="134"/>
      <c r="FOT50" s="134"/>
      <c r="FOU50" s="134"/>
      <c r="FOV50" s="134"/>
      <c r="FOW50" s="134"/>
      <c r="FOX50" s="134"/>
      <c r="FOY50" s="134"/>
      <c r="FOZ50" s="134"/>
      <c r="FPA50" s="134"/>
      <c r="FPB50" s="134"/>
      <c r="FPC50" s="134"/>
      <c r="FPD50" s="134"/>
      <c r="FPE50" s="134"/>
      <c r="FPF50" s="134"/>
      <c r="FPG50" s="134"/>
      <c r="FPH50" s="134"/>
      <c r="FPI50" s="134"/>
      <c r="FPJ50" s="134"/>
      <c r="FPK50" s="134"/>
      <c r="FPL50" s="134"/>
      <c r="FPM50" s="134"/>
      <c r="FPN50" s="134"/>
      <c r="FPO50" s="134"/>
      <c r="FPP50" s="134"/>
      <c r="FPQ50" s="134"/>
      <c r="FPR50" s="134"/>
      <c r="FPS50" s="134"/>
      <c r="FPT50" s="134"/>
      <c r="FPU50" s="134"/>
      <c r="FPV50" s="134"/>
      <c r="FPW50" s="134"/>
      <c r="FPX50" s="134"/>
      <c r="FPY50" s="134"/>
      <c r="FPZ50" s="134"/>
      <c r="FQA50" s="134"/>
      <c r="FQB50" s="134"/>
      <c r="FQC50" s="134"/>
      <c r="FQD50" s="134"/>
      <c r="FQE50" s="134"/>
      <c r="FQF50" s="134"/>
      <c r="FQG50" s="134"/>
      <c r="FQH50" s="134"/>
      <c r="FQI50" s="134"/>
      <c r="FQJ50" s="134"/>
      <c r="FQK50" s="134"/>
      <c r="FQL50" s="134"/>
      <c r="FQM50" s="134"/>
      <c r="FQN50" s="134"/>
      <c r="FQO50" s="134"/>
      <c r="FQP50" s="134"/>
      <c r="FQQ50" s="134"/>
      <c r="FQR50" s="134"/>
      <c r="FQS50" s="134"/>
      <c r="FQT50" s="134"/>
      <c r="FQU50" s="134"/>
      <c r="FQV50" s="134"/>
      <c r="FQW50" s="134"/>
      <c r="FQX50" s="134"/>
      <c r="FQY50" s="134"/>
      <c r="FQZ50" s="134"/>
      <c r="FRA50" s="134"/>
      <c r="FRB50" s="134"/>
      <c r="FRC50" s="134"/>
      <c r="FRD50" s="134"/>
      <c r="FRE50" s="134"/>
      <c r="FRF50" s="134"/>
      <c r="FRG50" s="134"/>
      <c r="FRH50" s="134"/>
      <c r="FRI50" s="134"/>
      <c r="FRJ50" s="134"/>
      <c r="FRK50" s="134"/>
      <c r="FRL50" s="134"/>
      <c r="FRM50" s="134"/>
      <c r="FRN50" s="134"/>
      <c r="FRO50" s="134"/>
      <c r="FRP50" s="134"/>
      <c r="FRQ50" s="134"/>
      <c r="FRR50" s="134"/>
      <c r="FRS50" s="134"/>
      <c r="FRT50" s="134"/>
      <c r="FRU50" s="134"/>
      <c r="FRV50" s="134"/>
      <c r="FRW50" s="134"/>
      <c r="FRX50" s="134"/>
      <c r="FRY50" s="134"/>
      <c r="FRZ50" s="134"/>
      <c r="FSA50" s="134"/>
      <c r="FSB50" s="134"/>
      <c r="FSC50" s="134"/>
      <c r="FSD50" s="134"/>
      <c r="FSE50" s="134"/>
      <c r="FSF50" s="134"/>
      <c r="FSG50" s="134"/>
      <c r="FSH50" s="134"/>
      <c r="FSI50" s="134"/>
      <c r="FSJ50" s="134"/>
      <c r="FSK50" s="134"/>
      <c r="FSL50" s="134"/>
      <c r="FSM50" s="134"/>
      <c r="FSN50" s="134"/>
      <c r="FSO50" s="134"/>
      <c r="FSP50" s="134"/>
      <c r="FSQ50" s="134"/>
      <c r="FSR50" s="134"/>
      <c r="FSS50" s="134"/>
      <c r="FST50" s="134"/>
      <c r="FSU50" s="134"/>
      <c r="FSV50" s="134"/>
      <c r="FSW50" s="134"/>
      <c r="FSX50" s="134"/>
      <c r="FSY50" s="134"/>
      <c r="FSZ50" s="134"/>
      <c r="FTA50" s="134"/>
      <c r="FTB50" s="134"/>
      <c r="FTC50" s="134"/>
      <c r="FTD50" s="134"/>
      <c r="FTE50" s="134"/>
      <c r="FTF50" s="134"/>
      <c r="FTG50" s="134"/>
      <c r="FTH50" s="134"/>
      <c r="FTI50" s="134"/>
      <c r="FTJ50" s="134"/>
      <c r="FTK50" s="134"/>
      <c r="FTL50" s="134"/>
      <c r="FTM50" s="134"/>
      <c r="FTN50" s="134"/>
      <c r="FTO50" s="134"/>
      <c r="FTP50" s="134"/>
      <c r="FTQ50" s="134"/>
      <c r="FTR50" s="134"/>
      <c r="FTS50" s="134"/>
      <c r="FTT50" s="134"/>
      <c r="FTU50" s="134"/>
      <c r="FTV50" s="134"/>
      <c r="FTW50" s="134"/>
      <c r="FTX50" s="134"/>
      <c r="FTY50" s="134"/>
      <c r="FTZ50" s="134"/>
      <c r="FUA50" s="134"/>
      <c r="FUB50" s="134"/>
      <c r="FUC50" s="134"/>
      <c r="FUD50" s="134"/>
      <c r="FUE50" s="134"/>
      <c r="FUF50" s="134"/>
      <c r="FUG50" s="134"/>
      <c r="FUH50" s="134"/>
      <c r="FUI50" s="134"/>
      <c r="FUJ50" s="134"/>
      <c r="FUK50" s="134"/>
      <c r="FUL50" s="134"/>
      <c r="FUM50" s="134"/>
      <c r="FUN50" s="134"/>
      <c r="FUO50" s="134"/>
      <c r="FUP50" s="134"/>
      <c r="FUQ50" s="134"/>
      <c r="FUR50" s="134"/>
      <c r="FUS50" s="134"/>
      <c r="FUT50" s="134"/>
      <c r="FUU50" s="134"/>
      <c r="FUV50" s="134"/>
      <c r="FUW50" s="134"/>
      <c r="FUX50" s="134"/>
      <c r="FUY50" s="134"/>
      <c r="FUZ50" s="134"/>
      <c r="FVA50" s="134"/>
      <c r="FVB50" s="134"/>
      <c r="FVC50" s="134"/>
      <c r="FVD50" s="134"/>
      <c r="FVE50" s="134"/>
      <c r="FVF50" s="134"/>
      <c r="FVG50" s="134"/>
      <c r="FVH50" s="134"/>
      <c r="FVI50" s="134"/>
      <c r="FVJ50" s="134"/>
      <c r="FVK50" s="134"/>
      <c r="FVL50" s="134"/>
      <c r="FVM50" s="134"/>
      <c r="FVN50" s="134"/>
      <c r="FVO50" s="134"/>
      <c r="FVP50" s="134"/>
      <c r="FVQ50" s="134"/>
      <c r="FVR50" s="134"/>
      <c r="FVS50" s="134"/>
      <c r="FVT50" s="134"/>
      <c r="FVU50" s="134"/>
      <c r="FVV50" s="134"/>
      <c r="FVW50" s="134"/>
      <c r="FVX50" s="134"/>
      <c r="FVY50" s="134"/>
      <c r="FVZ50" s="134"/>
      <c r="FWA50" s="134"/>
      <c r="FWB50" s="134"/>
      <c r="FWC50" s="134"/>
      <c r="FWD50" s="134"/>
      <c r="FWE50" s="134"/>
      <c r="FWF50" s="134"/>
      <c r="FWG50" s="134"/>
      <c r="FWH50" s="134"/>
      <c r="FWI50" s="134"/>
      <c r="FWJ50" s="134"/>
      <c r="FWK50" s="134"/>
      <c r="FWL50" s="134"/>
      <c r="FWM50" s="134"/>
      <c r="FWN50" s="134"/>
      <c r="FWO50" s="134"/>
      <c r="FWP50" s="134"/>
      <c r="FWQ50" s="134"/>
      <c r="FWR50" s="134"/>
      <c r="FWS50" s="134"/>
      <c r="FWT50" s="134"/>
      <c r="FWU50" s="134"/>
      <c r="FWV50" s="134"/>
      <c r="FWW50" s="134"/>
      <c r="FWX50" s="134"/>
      <c r="FWY50" s="134"/>
      <c r="FWZ50" s="134"/>
      <c r="FXA50" s="134"/>
      <c r="FXB50" s="134"/>
      <c r="FXC50" s="134"/>
      <c r="FXD50" s="134"/>
      <c r="FXE50" s="134"/>
      <c r="FXF50" s="134"/>
      <c r="FXG50" s="134"/>
      <c r="FXH50" s="134"/>
      <c r="FXI50" s="134"/>
      <c r="FXJ50" s="134"/>
      <c r="FXK50" s="134"/>
      <c r="FXL50" s="134"/>
      <c r="FXM50" s="134"/>
      <c r="FXN50" s="134"/>
      <c r="FXO50" s="134"/>
      <c r="FXP50" s="134"/>
      <c r="FXQ50" s="134"/>
      <c r="FXR50" s="134"/>
      <c r="FXS50" s="134"/>
      <c r="FXT50" s="134"/>
      <c r="FXU50" s="134"/>
      <c r="FXV50" s="134"/>
      <c r="FXW50" s="134"/>
      <c r="FXX50" s="134"/>
      <c r="FXY50" s="134"/>
      <c r="FXZ50" s="134"/>
      <c r="FYA50" s="134"/>
      <c r="FYB50" s="134"/>
      <c r="FYC50" s="134"/>
      <c r="FYD50" s="134"/>
      <c r="FYE50" s="134"/>
      <c r="FYF50" s="134"/>
      <c r="FYG50" s="134"/>
      <c r="FYH50" s="134"/>
      <c r="FYI50" s="134"/>
      <c r="FYJ50" s="134"/>
      <c r="FYK50" s="134"/>
      <c r="FYL50" s="134"/>
      <c r="FYM50" s="134"/>
      <c r="FYN50" s="134"/>
      <c r="FYO50" s="134"/>
      <c r="FYP50" s="134"/>
      <c r="FYQ50" s="134"/>
      <c r="FYR50" s="134"/>
      <c r="FYS50" s="134"/>
      <c r="FYT50" s="134"/>
      <c r="FYU50" s="134"/>
      <c r="FYV50" s="134"/>
      <c r="FYW50" s="134"/>
      <c r="FYX50" s="134"/>
      <c r="FYY50" s="134"/>
      <c r="FYZ50" s="134"/>
      <c r="FZA50" s="134"/>
      <c r="FZB50" s="134"/>
      <c r="FZC50" s="134"/>
      <c r="FZD50" s="134"/>
      <c r="FZE50" s="134"/>
      <c r="FZF50" s="134"/>
      <c r="FZG50" s="134"/>
      <c r="FZH50" s="134"/>
      <c r="FZI50" s="134"/>
      <c r="FZJ50" s="134"/>
      <c r="FZK50" s="134"/>
      <c r="FZL50" s="134"/>
      <c r="FZM50" s="134"/>
      <c r="FZN50" s="134"/>
      <c r="FZO50" s="134"/>
      <c r="FZP50" s="134"/>
      <c r="FZQ50" s="134"/>
      <c r="FZR50" s="134"/>
      <c r="FZS50" s="134"/>
      <c r="FZT50" s="134"/>
      <c r="FZU50" s="134"/>
      <c r="FZV50" s="134"/>
      <c r="FZW50" s="134"/>
      <c r="FZX50" s="134"/>
      <c r="FZY50" s="134"/>
      <c r="FZZ50" s="134"/>
      <c r="GAA50" s="134"/>
      <c r="GAB50" s="134"/>
      <c r="GAC50" s="134"/>
      <c r="GAD50" s="134"/>
      <c r="GAE50" s="134"/>
      <c r="GAF50" s="134"/>
      <c r="GAG50" s="134"/>
      <c r="GAH50" s="134"/>
      <c r="GAI50" s="134"/>
      <c r="GAJ50" s="134"/>
      <c r="GAK50" s="134"/>
      <c r="GAL50" s="134"/>
      <c r="GAM50" s="134"/>
      <c r="GAN50" s="134"/>
      <c r="GAO50" s="134"/>
      <c r="GAP50" s="134"/>
      <c r="GAQ50" s="134"/>
      <c r="GAR50" s="134"/>
      <c r="GAS50" s="134"/>
      <c r="GAT50" s="134"/>
      <c r="GAU50" s="134"/>
      <c r="GAV50" s="134"/>
      <c r="GAW50" s="134"/>
      <c r="GAX50" s="134"/>
      <c r="GAY50" s="134"/>
      <c r="GAZ50" s="134"/>
      <c r="GBA50" s="134"/>
      <c r="GBB50" s="134"/>
      <c r="GBC50" s="134"/>
      <c r="GBD50" s="134"/>
      <c r="GBE50" s="134"/>
      <c r="GBF50" s="134"/>
      <c r="GBG50" s="134"/>
      <c r="GBH50" s="134"/>
      <c r="GBI50" s="134"/>
      <c r="GBJ50" s="134"/>
      <c r="GBK50" s="134"/>
      <c r="GBL50" s="134"/>
      <c r="GBM50" s="134"/>
      <c r="GBN50" s="134"/>
      <c r="GBO50" s="134"/>
      <c r="GBP50" s="134"/>
      <c r="GBQ50" s="134"/>
      <c r="GBR50" s="134"/>
      <c r="GBS50" s="134"/>
      <c r="GBT50" s="134"/>
      <c r="GBU50" s="134"/>
      <c r="GBV50" s="134"/>
      <c r="GBW50" s="134"/>
      <c r="GBX50" s="134"/>
      <c r="GBY50" s="134"/>
      <c r="GBZ50" s="134"/>
      <c r="GCA50" s="134"/>
      <c r="GCB50" s="134"/>
      <c r="GCC50" s="134"/>
      <c r="GCD50" s="134"/>
      <c r="GCE50" s="134"/>
      <c r="GCF50" s="134"/>
      <c r="GCG50" s="134"/>
      <c r="GCH50" s="134"/>
      <c r="GCI50" s="134"/>
      <c r="GCJ50" s="134"/>
      <c r="GCK50" s="134"/>
      <c r="GCL50" s="134"/>
      <c r="GCM50" s="134"/>
      <c r="GCN50" s="134"/>
      <c r="GCO50" s="134"/>
      <c r="GCP50" s="134"/>
      <c r="GCQ50" s="134"/>
      <c r="GCR50" s="134"/>
      <c r="GCS50" s="134"/>
      <c r="GCT50" s="134"/>
      <c r="GCU50" s="134"/>
      <c r="GCV50" s="134"/>
      <c r="GCW50" s="134"/>
      <c r="GCX50" s="134"/>
      <c r="GCY50" s="134"/>
      <c r="GCZ50" s="134"/>
      <c r="GDA50" s="134"/>
      <c r="GDB50" s="134"/>
      <c r="GDC50" s="134"/>
      <c r="GDD50" s="134"/>
      <c r="GDE50" s="134"/>
      <c r="GDF50" s="134"/>
      <c r="GDG50" s="134"/>
      <c r="GDH50" s="134"/>
      <c r="GDI50" s="134"/>
      <c r="GDJ50" s="134"/>
      <c r="GDK50" s="134"/>
      <c r="GDL50" s="134"/>
      <c r="GDM50" s="134"/>
      <c r="GDN50" s="134"/>
      <c r="GDO50" s="134"/>
      <c r="GDP50" s="134"/>
      <c r="GDQ50" s="134"/>
      <c r="GDR50" s="134"/>
      <c r="GDS50" s="134"/>
      <c r="GDT50" s="134"/>
      <c r="GDU50" s="134"/>
      <c r="GDV50" s="134"/>
      <c r="GDW50" s="134"/>
      <c r="GDX50" s="134"/>
      <c r="GDY50" s="134"/>
      <c r="GDZ50" s="134"/>
      <c r="GEA50" s="134"/>
      <c r="GEB50" s="134"/>
      <c r="GEC50" s="134"/>
      <c r="GED50" s="134"/>
      <c r="GEE50" s="134"/>
      <c r="GEF50" s="134"/>
      <c r="GEG50" s="134"/>
      <c r="GEH50" s="134"/>
      <c r="GEI50" s="134"/>
      <c r="GEJ50" s="134"/>
      <c r="GEK50" s="134"/>
      <c r="GEL50" s="134"/>
      <c r="GEM50" s="134"/>
      <c r="GEN50" s="134"/>
      <c r="GEO50" s="134"/>
      <c r="GEP50" s="134"/>
      <c r="GEQ50" s="134"/>
      <c r="GER50" s="134"/>
      <c r="GES50" s="134"/>
      <c r="GET50" s="134"/>
      <c r="GEU50" s="134"/>
      <c r="GEV50" s="134"/>
      <c r="GEW50" s="134"/>
      <c r="GEX50" s="134"/>
      <c r="GEY50" s="134"/>
      <c r="GEZ50" s="134"/>
      <c r="GFA50" s="134"/>
      <c r="GFB50" s="134"/>
      <c r="GFC50" s="134"/>
      <c r="GFD50" s="134"/>
      <c r="GFE50" s="134"/>
      <c r="GFF50" s="134"/>
      <c r="GFG50" s="134"/>
      <c r="GFH50" s="134"/>
      <c r="GFI50" s="134"/>
      <c r="GFJ50" s="134"/>
      <c r="GFK50" s="134"/>
      <c r="GFL50" s="134"/>
      <c r="GFM50" s="134"/>
      <c r="GFN50" s="134"/>
      <c r="GFO50" s="134"/>
      <c r="GFP50" s="134"/>
      <c r="GFQ50" s="134"/>
      <c r="GFR50" s="134"/>
      <c r="GFS50" s="134"/>
      <c r="GFT50" s="134"/>
      <c r="GFU50" s="134"/>
      <c r="GFV50" s="134"/>
      <c r="GFW50" s="134"/>
      <c r="GFX50" s="134"/>
      <c r="GFY50" s="134"/>
      <c r="GFZ50" s="134"/>
      <c r="GGA50" s="134"/>
      <c r="GGB50" s="134"/>
      <c r="GGC50" s="134"/>
      <c r="GGD50" s="134"/>
      <c r="GGE50" s="134"/>
      <c r="GGF50" s="134"/>
      <c r="GGG50" s="134"/>
      <c r="GGH50" s="134"/>
      <c r="GGI50" s="134"/>
      <c r="GGJ50" s="134"/>
      <c r="GGK50" s="134"/>
      <c r="GGL50" s="134"/>
      <c r="GGM50" s="134"/>
      <c r="GGN50" s="134"/>
      <c r="GGO50" s="134"/>
      <c r="GGP50" s="134"/>
      <c r="GGQ50" s="134"/>
      <c r="GGR50" s="134"/>
      <c r="GGS50" s="134"/>
      <c r="GGT50" s="134"/>
      <c r="GGU50" s="134"/>
      <c r="GGV50" s="134"/>
      <c r="GGW50" s="134"/>
      <c r="GGX50" s="134"/>
      <c r="GGY50" s="134"/>
      <c r="GGZ50" s="134"/>
      <c r="GHA50" s="134"/>
      <c r="GHB50" s="134"/>
      <c r="GHC50" s="134"/>
      <c r="GHD50" s="134"/>
      <c r="GHE50" s="134"/>
      <c r="GHF50" s="134"/>
      <c r="GHG50" s="134"/>
      <c r="GHH50" s="134"/>
      <c r="GHI50" s="134"/>
      <c r="GHJ50" s="134"/>
      <c r="GHK50" s="134"/>
      <c r="GHL50" s="134"/>
      <c r="GHM50" s="134"/>
      <c r="GHN50" s="134"/>
      <c r="GHO50" s="134"/>
      <c r="GHP50" s="134"/>
      <c r="GHQ50" s="134"/>
      <c r="GHR50" s="134"/>
      <c r="GHS50" s="134"/>
      <c r="GHT50" s="134"/>
      <c r="GHU50" s="134"/>
      <c r="GHV50" s="134"/>
      <c r="GHW50" s="134"/>
      <c r="GHX50" s="134"/>
      <c r="GHY50" s="134"/>
      <c r="GHZ50" s="134"/>
      <c r="GIA50" s="134"/>
      <c r="GIB50" s="134"/>
      <c r="GIC50" s="134"/>
      <c r="GID50" s="134"/>
      <c r="GIE50" s="134"/>
      <c r="GIF50" s="134"/>
      <c r="GIG50" s="134"/>
      <c r="GIH50" s="134"/>
      <c r="GII50" s="134"/>
      <c r="GIJ50" s="134"/>
      <c r="GIK50" s="134"/>
      <c r="GIL50" s="134"/>
      <c r="GIM50" s="134"/>
      <c r="GIN50" s="134"/>
      <c r="GIO50" s="134"/>
      <c r="GIP50" s="134"/>
      <c r="GIQ50" s="134"/>
      <c r="GIR50" s="134"/>
      <c r="GIS50" s="134"/>
      <c r="GIT50" s="134"/>
      <c r="GIU50" s="134"/>
      <c r="GIV50" s="134"/>
      <c r="GIW50" s="134"/>
      <c r="GIX50" s="134"/>
      <c r="GIY50" s="134"/>
      <c r="GIZ50" s="134"/>
      <c r="GJA50" s="134"/>
      <c r="GJB50" s="134"/>
      <c r="GJC50" s="134"/>
      <c r="GJD50" s="134"/>
      <c r="GJE50" s="134"/>
      <c r="GJF50" s="134"/>
      <c r="GJG50" s="134"/>
      <c r="GJH50" s="134"/>
      <c r="GJI50" s="134"/>
      <c r="GJJ50" s="134"/>
      <c r="GJK50" s="134"/>
      <c r="GJL50" s="134"/>
      <c r="GJM50" s="134"/>
      <c r="GJN50" s="134"/>
      <c r="GJO50" s="134"/>
      <c r="GJP50" s="134"/>
      <c r="GJQ50" s="134"/>
      <c r="GJR50" s="134"/>
      <c r="GJS50" s="134"/>
      <c r="GJT50" s="134"/>
      <c r="GJU50" s="134"/>
      <c r="GJV50" s="134"/>
      <c r="GJW50" s="134"/>
      <c r="GJX50" s="134"/>
      <c r="GJY50" s="134"/>
      <c r="GJZ50" s="134"/>
      <c r="GKA50" s="134"/>
      <c r="GKB50" s="134"/>
      <c r="GKC50" s="134"/>
      <c r="GKD50" s="134"/>
      <c r="GKE50" s="134"/>
      <c r="GKF50" s="134"/>
      <c r="GKG50" s="134"/>
      <c r="GKH50" s="134"/>
      <c r="GKI50" s="134"/>
      <c r="GKJ50" s="134"/>
      <c r="GKK50" s="134"/>
      <c r="GKL50" s="134"/>
      <c r="GKM50" s="134"/>
      <c r="GKN50" s="134"/>
      <c r="GKO50" s="134"/>
      <c r="GKP50" s="134"/>
      <c r="GKQ50" s="134"/>
      <c r="GKR50" s="134"/>
      <c r="GKS50" s="134"/>
      <c r="GKT50" s="134"/>
      <c r="GKU50" s="134"/>
      <c r="GKV50" s="134"/>
      <c r="GKW50" s="134"/>
      <c r="GKX50" s="134"/>
      <c r="GKY50" s="134"/>
      <c r="GKZ50" s="134"/>
      <c r="GLA50" s="134"/>
      <c r="GLB50" s="134"/>
      <c r="GLC50" s="134"/>
      <c r="GLD50" s="134"/>
      <c r="GLE50" s="134"/>
      <c r="GLF50" s="134"/>
      <c r="GLG50" s="134"/>
      <c r="GLH50" s="134"/>
      <c r="GLI50" s="134"/>
      <c r="GLJ50" s="134"/>
      <c r="GLK50" s="134"/>
      <c r="GLL50" s="134"/>
      <c r="GLM50" s="134"/>
      <c r="GLN50" s="134"/>
      <c r="GLO50" s="134"/>
      <c r="GLP50" s="134"/>
      <c r="GLQ50" s="134"/>
      <c r="GLR50" s="134"/>
      <c r="GLS50" s="134"/>
      <c r="GLT50" s="134"/>
      <c r="GLU50" s="134"/>
      <c r="GLV50" s="134"/>
      <c r="GLW50" s="134"/>
      <c r="GLX50" s="134"/>
      <c r="GLY50" s="134"/>
      <c r="GLZ50" s="134"/>
      <c r="GMA50" s="134"/>
      <c r="GMB50" s="134"/>
      <c r="GMC50" s="134"/>
      <c r="GMD50" s="134"/>
      <c r="GME50" s="134"/>
      <c r="GMF50" s="134"/>
      <c r="GMG50" s="134"/>
      <c r="GMH50" s="134"/>
      <c r="GMI50" s="134"/>
      <c r="GMJ50" s="134"/>
      <c r="GMK50" s="134"/>
      <c r="GML50" s="134"/>
      <c r="GMM50" s="134"/>
      <c r="GMN50" s="134"/>
      <c r="GMO50" s="134"/>
      <c r="GMP50" s="134"/>
      <c r="GMQ50" s="134"/>
      <c r="GMR50" s="134"/>
      <c r="GMS50" s="134"/>
      <c r="GMT50" s="134"/>
      <c r="GMU50" s="134"/>
      <c r="GMV50" s="134"/>
      <c r="GMW50" s="134"/>
      <c r="GMX50" s="134"/>
      <c r="GMY50" s="134"/>
      <c r="GMZ50" s="134"/>
      <c r="GNA50" s="134"/>
      <c r="GNB50" s="134"/>
      <c r="GNC50" s="134"/>
      <c r="GND50" s="134"/>
      <c r="GNE50" s="134"/>
      <c r="GNF50" s="134"/>
      <c r="GNG50" s="134"/>
      <c r="GNH50" s="134"/>
      <c r="GNI50" s="134"/>
      <c r="GNJ50" s="134"/>
      <c r="GNK50" s="134"/>
      <c r="GNL50" s="134"/>
      <c r="GNM50" s="134"/>
      <c r="GNN50" s="134"/>
      <c r="GNO50" s="134"/>
      <c r="GNP50" s="134"/>
      <c r="GNQ50" s="134"/>
      <c r="GNR50" s="134"/>
      <c r="GNS50" s="134"/>
      <c r="GNT50" s="134"/>
      <c r="GNU50" s="134"/>
      <c r="GNV50" s="134"/>
      <c r="GNW50" s="134"/>
      <c r="GNX50" s="134"/>
      <c r="GNY50" s="134"/>
      <c r="GNZ50" s="134"/>
      <c r="GOA50" s="134"/>
      <c r="GOB50" s="134"/>
      <c r="GOC50" s="134"/>
      <c r="GOD50" s="134"/>
      <c r="GOE50" s="134"/>
      <c r="GOF50" s="134"/>
      <c r="GOG50" s="134"/>
      <c r="GOH50" s="134"/>
      <c r="GOI50" s="134"/>
      <c r="GOJ50" s="134"/>
      <c r="GOK50" s="134"/>
      <c r="GOL50" s="134"/>
      <c r="GOM50" s="134"/>
      <c r="GON50" s="134"/>
      <c r="GOO50" s="134"/>
      <c r="GOP50" s="134"/>
      <c r="GOQ50" s="134"/>
      <c r="GOR50" s="134"/>
      <c r="GOS50" s="134"/>
      <c r="GOT50" s="134"/>
      <c r="GOU50" s="134"/>
      <c r="GOV50" s="134"/>
      <c r="GOW50" s="134"/>
      <c r="GOX50" s="134"/>
      <c r="GOY50" s="134"/>
      <c r="GOZ50" s="134"/>
      <c r="GPA50" s="134"/>
      <c r="GPB50" s="134"/>
      <c r="GPC50" s="134"/>
      <c r="GPD50" s="134"/>
      <c r="GPE50" s="134"/>
      <c r="GPF50" s="134"/>
      <c r="GPG50" s="134"/>
      <c r="GPH50" s="134"/>
      <c r="GPI50" s="134"/>
      <c r="GPJ50" s="134"/>
      <c r="GPK50" s="134"/>
      <c r="GPL50" s="134"/>
      <c r="GPM50" s="134"/>
      <c r="GPN50" s="134"/>
      <c r="GPO50" s="134"/>
      <c r="GPP50" s="134"/>
      <c r="GPQ50" s="134"/>
      <c r="GPR50" s="134"/>
      <c r="GPS50" s="134"/>
      <c r="GPT50" s="134"/>
      <c r="GPU50" s="134"/>
      <c r="GPV50" s="134"/>
      <c r="GPW50" s="134"/>
      <c r="GPX50" s="134"/>
      <c r="GPY50" s="134"/>
      <c r="GPZ50" s="134"/>
      <c r="GQA50" s="134"/>
      <c r="GQB50" s="134"/>
      <c r="GQC50" s="134"/>
      <c r="GQD50" s="134"/>
      <c r="GQE50" s="134"/>
      <c r="GQF50" s="134"/>
      <c r="GQG50" s="134"/>
      <c r="GQH50" s="134"/>
      <c r="GQI50" s="134"/>
      <c r="GQJ50" s="134"/>
      <c r="GQK50" s="134"/>
      <c r="GQL50" s="134"/>
      <c r="GQM50" s="134"/>
      <c r="GQN50" s="134"/>
      <c r="GQO50" s="134"/>
      <c r="GQP50" s="134"/>
      <c r="GQQ50" s="134"/>
      <c r="GQR50" s="134"/>
      <c r="GQS50" s="134"/>
      <c r="GQT50" s="134"/>
      <c r="GQU50" s="134"/>
      <c r="GQV50" s="134"/>
      <c r="GQW50" s="134"/>
      <c r="GQX50" s="134"/>
      <c r="GQY50" s="134"/>
      <c r="GQZ50" s="134"/>
      <c r="GRA50" s="134"/>
      <c r="GRB50" s="134"/>
      <c r="GRC50" s="134"/>
      <c r="GRD50" s="134"/>
      <c r="GRE50" s="134"/>
      <c r="GRF50" s="134"/>
      <c r="GRG50" s="134"/>
      <c r="GRH50" s="134"/>
      <c r="GRI50" s="134"/>
      <c r="GRJ50" s="134"/>
      <c r="GRK50" s="134"/>
      <c r="GRL50" s="134"/>
      <c r="GRM50" s="134"/>
      <c r="GRN50" s="134"/>
      <c r="GRO50" s="134"/>
      <c r="GRP50" s="134"/>
      <c r="GRQ50" s="134"/>
      <c r="GRR50" s="134"/>
      <c r="GRS50" s="134"/>
      <c r="GRT50" s="134"/>
      <c r="GRU50" s="134"/>
      <c r="GRV50" s="134"/>
      <c r="GRW50" s="134"/>
      <c r="GRX50" s="134"/>
      <c r="GRY50" s="134"/>
      <c r="GRZ50" s="134"/>
      <c r="GSA50" s="134"/>
      <c r="GSB50" s="134"/>
      <c r="GSC50" s="134"/>
      <c r="GSD50" s="134"/>
      <c r="GSE50" s="134"/>
      <c r="GSF50" s="134"/>
      <c r="GSG50" s="134"/>
      <c r="GSH50" s="134"/>
      <c r="GSI50" s="134"/>
      <c r="GSJ50" s="134"/>
      <c r="GSK50" s="134"/>
      <c r="GSL50" s="134"/>
      <c r="GSM50" s="134"/>
      <c r="GSN50" s="134"/>
      <c r="GSO50" s="134"/>
      <c r="GSP50" s="134"/>
      <c r="GSQ50" s="134"/>
      <c r="GSR50" s="134"/>
      <c r="GSS50" s="134"/>
      <c r="GST50" s="134"/>
      <c r="GSU50" s="134"/>
      <c r="GSV50" s="134"/>
      <c r="GSW50" s="134"/>
      <c r="GSX50" s="134"/>
      <c r="GSY50" s="134"/>
      <c r="GSZ50" s="134"/>
      <c r="GTA50" s="134"/>
      <c r="GTB50" s="134"/>
      <c r="GTC50" s="134"/>
      <c r="GTD50" s="134"/>
      <c r="GTE50" s="134"/>
      <c r="GTF50" s="134"/>
      <c r="GTG50" s="134"/>
      <c r="GTH50" s="134"/>
      <c r="GTI50" s="134"/>
      <c r="GTJ50" s="134"/>
      <c r="GTK50" s="134"/>
      <c r="GTL50" s="134"/>
      <c r="GTM50" s="134"/>
      <c r="GTN50" s="134"/>
      <c r="GTO50" s="134"/>
      <c r="GTP50" s="134"/>
      <c r="GTQ50" s="134"/>
      <c r="GTR50" s="134"/>
      <c r="GTS50" s="134"/>
      <c r="GTT50" s="134"/>
      <c r="GTU50" s="134"/>
      <c r="GTV50" s="134"/>
      <c r="GTW50" s="134"/>
      <c r="GTX50" s="134"/>
      <c r="GTY50" s="134"/>
      <c r="GTZ50" s="134"/>
      <c r="GUA50" s="134"/>
      <c r="GUB50" s="134"/>
      <c r="GUC50" s="134"/>
      <c r="GUD50" s="134"/>
      <c r="GUE50" s="134"/>
      <c r="GUF50" s="134"/>
      <c r="GUG50" s="134"/>
      <c r="GUH50" s="134"/>
      <c r="GUI50" s="134"/>
      <c r="GUJ50" s="134"/>
      <c r="GUK50" s="134"/>
      <c r="GUL50" s="134"/>
      <c r="GUM50" s="134"/>
      <c r="GUN50" s="134"/>
      <c r="GUO50" s="134"/>
      <c r="GUP50" s="134"/>
      <c r="GUQ50" s="134"/>
      <c r="GUR50" s="134"/>
      <c r="GUS50" s="134"/>
      <c r="GUT50" s="134"/>
      <c r="GUU50" s="134"/>
      <c r="GUV50" s="134"/>
      <c r="GUW50" s="134"/>
      <c r="GUX50" s="134"/>
      <c r="GUY50" s="134"/>
      <c r="GUZ50" s="134"/>
      <c r="GVA50" s="134"/>
      <c r="GVB50" s="134"/>
      <c r="GVC50" s="134"/>
      <c r="GVD50" s="134"/>
      <c r="GVE50" s="134"/>
      <c r="GVF50" s="134"/>
      <c r="GVG50" s="134"/>
      <c r="GVH50" s="134"/>
      <c r="GVI50" s="134"/>
      <c r="GVJ50" s="134"/>
      <c r="GVK50" s="134"/>
      <c r="GVL50" s="134"/>
      <c r="GVM50" s="134"/>
      <c r="GVN50" s="134"/>
      <c r="GVO50" s="134"/>
      <c r="GVP50" s="134"/>
      <c r="GVQ50" s="134"/>
      <c r="GVR50" s="134"/>
      <c r="GVS50" s="134"/>
      <c r="GVT50" s="134"/>
      <c r="GVU50" s="134"/>
      <c r="GVV50" s="134"/>
      <c r="GVW50" s="134"/>
      <c r="GVX50" s="134"/>
      <c r="GVY50" s="134"/>
      <c r="GVZ50" s="134"/>
      <c r="GWA50" s="134"/>
      <c r="GWB50" s="134"/>
      <c r="GWC50" s="134"/>
      <c r="GWD50" s="134"/>
      <c r="GWE50" s="134"/>
      <c r="GWF50" s="134"/>
      <c r="GWG50" s="134"/>
      <c r="GWH50" s="134"/>
      <c r="GWI50" s="134"/>
      <c r="GWJ50" s="134"/>
      <c r="GWK50" s="134"/>
      <c r="GWL50" s="134"/>
      <c r="GWM50" s="134"/>
      <c r="GWN50" s="134"/>
      <c r="GWO50" s="134"/>
      <c r="GWP50" s="134"/>
      <c r="GWQ50" s="134"/>
      <c r="GWR50" s="134"/>
      <c r="GWS50" s="134"/>
      <c r="GWT50" s="134"/>
      <c r="GWU50" s="134"/>
      <c r="GWV50" s="134"/>
      <c r="GWW50" s="134"/>
      <c r="GWX50" s="134"/>
      <c r="GWY50" s="134"/>
      <c r="GWZ50" s="134"/>
      <c r="GXA50" s="134"/>
      <c r="GXB50" s="134"/>
      <c r="GXC50" s="134"/>
      <c r="GXD50" s="134"/>
      <c r="GXE50" s="134"/>
      <c r="GXF50" s="134"/>
      <c r="GXG50" s="134"/>
      <c r="GXH50" s="134"/>
      <c r="GXI50" s="134"/>
      <c r="GXJ50" s="134"/>
      <c r="GXK50" s="134"/>
      <c r="GXL50" s="134"/>
      <c r="GXM50" s="134"/>
      <c r="GXN50" s="134"/>
      <c r="GXO50" s="134"/>
      <c r="GXP50" s="134"/>
      <c r="GXQ50" s="134"/>
      <c r="GXR50" s="134"/>
      <c r="GXS50" s="134"/>
      <c r="GXT50" s="134"/>
      <c r="GXU50" s="134"/>
      <c r="GXV50" s="134"/>
      <c r="GXW50" s="134"/>
      <c r="GXX50" s="134"/>
      <c r="GXY50" s="134"/>
      <c r="GXZ50" s="134"/>
      <c r="GYA50" s="134"/>
      <c r="GYB50" s="134"/>
      <c r="GYC50" s="134"/>
      <c r="GYD50" s="134"/>
      <c r="GYE50" s="134"/>
      <c r="GYF50" s="134"/>
      <c r="GYG50" s="134"/>
      <c r="GYH50" s="134"/>
      <c r="GYI50" s="134"/>
      <c r="GYJ50" s="134"/>
      <c r="GYK50" s="134"/>
      <c r="GYL50" s="134"/>
      <c r="GYM50" s="134"/>
      <c r="GYN50" s="134"/>
      <c r="GYO50" s="134"/>
      <c r="GYP50" s="134"/>
      <c r="GYQ50" s="134"/>
      <c r="GYR50" s="134"/>
      <c r="GYS50" s="134"/>
      <c r="GYT50" s="134"/>
      <c r="GYU50" s="134"/>
      <c r="GYV50" s="134"/>
      <c r="GYW50" s="134"/>
      <c r="GYX50" s="134"/>
      <c r="GYY50" s="134"/>
      <c r="GYZ50" s="134"/>
      <c r="GZA50" s="134"/>
      <c r="GZB50" s="134"/>
      <c r="GZC50" s="134"/>
      <c r="GZD50" s="134"/>
      <c r="GZE50" s="134"/>
      <c r="GZF50" s="134"/>
      <c r="GZG50" s="134"/>
      <c r="GZH50" s="134"/>
      <c r="GZI50" s="134"/>
      <c r="GZJ50" s="134"/>
      <c r="GZK50" s="134"/>
      <c r="GZL50" s="134"/>
      <c r="GZM50" s="134"/>
      <c r="GZN50" s="134"/>
      <c r="GZO50" s="134"/>
      <c r="GZP50" s="134"/>
      <c r="GZQ50" s="134"/>
      <c r="GZR50" s="134"/>
      <c r="GZS50" s="134"/>
      <c r="GZT50" s="134"/>
      <c r="GZU50" s="134"/>
      <c r="GZV50" s="134"/>
      <c r="GZW50" s="134"/>
      <c r="GZX50" s="134"/>
      <c r="GZY50" s="134"/>
      <c r="GZZ50" s="134"/>
      <c r="HAA50" s="134"/>
      <c r="HAB50" s="134"/>
      <c r="HAC50" s="134"/>
      <c r="HAD50" s="134"/>
      <c r="HAE50" s="134"/>
      <c r="HAF50" s="134"/>
      <c r="HAG50" s="134"/>
      <c r="HAH50" s="134"/>
      <c r="HAI50" s="134"/>
      <c r="HAJ50" s="134"/>
      <c r="HAK50" s="134"/>
      <c r="HAL50" s="134"/>
      <c r="HAM50" s="134"/>
      <c r="HAN50" s="134"/>
      <c r="HAO50" s="134"/>
      <c r="HAP50" s="134"/>
      <c r="HAQ50" s="134"/>
      <c r="HAR50" s="134"/>
      <c r="HAS50" s="134"/>
      <c r="HAT50" s="134"/>
      <c r="HAU50" s="134"/>
      <c r="HAV50" s="134"/>
      <c r="HAW50" s="134"/>
      <c r="HAX50" s="134"/>
      <c r="HAY50" s="134"/>
      <c r="HAZ50" s="134"/>
      <c r="HBA50" s="134"/>
      <c r="HBB50" s="134"/>
      <c r="HBC50" s="134"/>
      <c r="HBD50" s="134"/>
      <c r="HBE50" s="134"/>
      <c r="HBF50" s="134"/>
      <c r="HBG50" s="134"/>
      <c r="HBH50" s="134"/>
      <c r="HBI50" s="134"/>
      <c r="HBJ50" s="134"/>
      <c r="HBK50" s="134"/>
      <c r="HBL50" s="134"/>
      <c r="HBM50" s="134"/>
      <c r="HBN50" s="134"/>
      <c r="HBO50" s="134"/>
      <c r="HBP50" s="134"/>
      <c r="HBQ50" s="134"/>
      <c r="HBR50" s="134"/>
      <c r="HBS50" s="134"/>
      <c r="HBT50" s="134"/>
      <c r="HBU50" s="134"/>
      <c r="HBV50" s="134"/>
      <c r="HBW50" s="134"/>
      <c r="HBX50" s="134"/>
      <c r="HBY50" s="134"/>
      <c r="HBZ50" s="134"/>
      <c r="HCA50" s="134"/>
      <c r="HCB50" s="134"/>
      <c r="HCC50" s="134"/>
      <c r="HCD50" s="134"/>
      <c r="HCE50" s="134"/>
      <c r="HCF50" s="134"/>
      <c r="HCG50" s="134"/>
      <c r="HCH50" s="134"/>
      <c r="HCI50" s="134"/>
      <c r="HCJ50" s="134"/>
      <c r="HCK50" s="134"/>
      <c r="HCL50" s="134"/>
      <c r="HCM50" s="134"/>
      <c r="HCN50" s="134"/>
      <c r="HCO50" s="134"/>
      <c r="HCP50" s="134"/>
      <c r="HCQ50" s="134"/>
      <c r="HCR50" s="134"/>
      <c r="HCS50" s="134"/>
      <c r="HCT50" s="134"/>
      <c r="HCU50" s="134"/>
      <c r="HCV50" s="134"/>
      <c r="HCW50" s="134"/>
      <c r="HCX50" s="134"/>
      <c r="HCY50" s="134"/>
      <c r="HCZ50" s="134"/>
      <c r="HDA50" s="134"/>
      <c r="HDB50" s="134"/>
      <c r="HDC50" s="134"/>
      <c r="HDD50" s="134"/>
      <c r="HDE50" s="134"/>
      <c r="HDF50" s="134"/>
      <c r="HDG50" s="134"/>
      <c r="HDH50" s="134"/>
      <c r="HDI50" s="134"/>
      <c r="HDJ50" s="134"/>
      <c r="HDK50" s="134"/>
      <c r="HDL50" s="134"/>
      <c r="HDM50" s="134"/>
      <c r="HDN50" s="134"/>
      <c r="HDO50" s="134"/>
      <c r="HDP50" s="134"/>
      <c r="HDQ50" s="134"/>
      <c r="HDR50" s="134"/>
      <c r="HDS50" s="134"/>
      <c r="HDT50" s="134"/>
      <c r="HDU50" s="134"/>
      <c r="HDV50" s="134"/>
      <c r="HDW50" s="134"/>
      <c r="HDX50" s="134"/>
      <c r="HDY50" s="134"/>
      <c r="HDZ50" s="134"/>
      <c r="HEA50" s="134"/>
      <c r="HEB50" s="134"/>
      <c r="HEC50" s="134"/>
      <c r="HED50" s="134"/>
      <c r="HEE50" s="134"/>
      <c r="HEF50" s="134"/>
      <c r="HEG50" s="134"/>
      <c r="HEH50" s="134"/>
      <c r="HEI50" s="134"/>
      <c r="HEJ50" s="134"/>
      <c r="HEK50" s="134"/>
      <c r="HEL50" s="134"/>
      <c r="HEM50" s="134"/>
      <c r="HEN50" s="134"/>
      <c r="HEO50" s="134"/>
      <c r="HEP50" s="134"/>
      <c r="HEQ50" s="134"/>
      <c r="HER50" s="134"/>
      <c r="HES50" s="134"/>
      <c r="HET50" s="134"/>
      <c r="HEU50" s="134"/>
      <c r="HEV50" s="134"/>
      <c r="HEW50" s="134"/>
      <c r="HEX50" s="134"/>
      <c r="HEY50" s="134"/>
      <c r="HEZ50" s="134"/>
      <c r="HFA50" s="134"/>
      <c r="HFB50" s="134"/>
      <c r="HFC50" s="134"/>
      <c r="HFD50" s="134"/>
      <c r="HFE50" s="134"/>
      <c r="HFF50" s="134"/>
      <c r="HFG50" s="134"/>
      <c r="HFH50" s="134"/>
      <c r="HFI50" s="134"/>
      <c r="HFJ50" s="134"/>
      <c r="HFK50" s="134"/>
      <c r="HFL50" s="134"/>
      <c r="HFM50" s="134"/>
      <c r="HFN50" s="134"/>
      <c r="HFO50" s="134"/>
      <c r="HFP50" s="134"/>
      <c r="HFQ50" s="134"/>
      <c r="HFR50" s="134"/>
      <c r="HFS50" s="134"/>
      <c r="HFT50" s="134"/>
      <c r="HFU50" s="134"/>
      <c r="HFV50" s="134"/>
      <c r="HFW50" s="134"/>
      <c r="HFX50" s="134"/>
      <c r="HFY50" s="134"/>
      <c r="HFZ50" s="134"/>
      <c r="HGA50" s="134"/>
      <c r="HGB50" s="134"/>
      <c r="HGC50" s="134"/>
      <c r="HGD50" s="134"/>
      <c r="HGE50" s="134"/>
      <c r="HGF50" s="134"/>
      <c r="HGG50" s="134"/>
      <c r="HGH50" s="134"/>
      <c r="HGI50" s="134"/>
      <c r="HGJ50" s="134"/>
      <c r="HGK50" s="134"/>
      <c r="HGL50" s="134"/>
      <c r="HGM50" s="134"/>
      <c r="HGN50" s="134"/>
      <c r="HGO50" s="134"/>
      <c r="HGP50" s="134"/>
      <c r="HGQ50" s="134"/>
      <c r="HGR50" s="134"/>
      <c r="HGS50" s="134"/>
      <c r="HGT50" s="134"/>
      <c r="HGU50" s="134"/>
      <c r="HGV50" s="134"/>
      <c r="HGW50" s="134"/>
      <c r="HGX50" s="134"/>
      <c r="HGY50" s="134"/>
      <c r="HGZ50" s="134"/>
      <c r="HHA50" s="134"/>
      <c r="HHB50" s="134"/>
      <c r="HHC50" s="134"/>
      <c r="HHD50" s="134"/>
      <c r="HHE50" s="134"/>
      <c r="HHF50" s="134"/>
      <c r="HHG50" s="134"/>
      <c r="HHH50" s="134"/>
      <c r="HHI50" s="134"/>
      <c r="HHJ50" s="134"/>
      <c r="HHK50" s="134"/>
      <c r="HHL50" s="134"/>
      <c r="HHM50" s="134"/>
      <c r="HHN50" s="134"/>
      <c r="HHO50" s="134"/>
      <c r="HHP50" s="134"/>
      <c r="HHQ50" s="134"/>
      <c r="HHR50" s="134"/>
      <c r="HHS50" s="134"/>
      <c r="HHT50" s="134"/>
      <c r="HHU50" s="134"/>
      <c r="HHV50" s="134"/>
      <c r="HHW50" s="134"/>
      <c r="HHX50" s="134"/>
      <c r="HHY50" s="134"/>
      <c r="HHZ50" s="134"/>
      <c r="HIA50" s="134"/>
      <c r="HIB50" s="134"/>
      <c r="HIC50" s="134"/>
      <c r="HID50" s="134"/>
      <c r="HIE50" s="134"/>
      <c r="HIF50" s="134"/>
      <c r="HIG50" s="134"/>
      <c r="HIH50" s="134"/>
      <c r="HII50" s="134"/>
      <c r="HIJ50" s="134"/>
      <c r="HIK50" s="134"/>
      <c r="HIL50" s="134"/>
      <c r="HIM50" s="134"/>
      <c r="HIN50" s="134"/>
      <c r="HIO50" s="134"/>
      <c r="HIP50" s="134"/>
      <c r="HIQ50" s="134"/>
      <c r="HIR50" s="134"/>
      <c r="HIS50" s="134"/>
      <c r="HIT50" s="134"/>
      <c r="HIU50" s="134"/>
      <c r="HIV50" s="134"/>
      <c r="HIW50" s="134"/>
      <c r="HIX50" s="134"/>
      <c r="HIY50" s="134"/>
      <c r="HIZ50" s="134"/>
      <c r="HJA50" s="134"/>
      <c r="HJB50" s="134"/>
      <c r="HJC50" s="134"/>
      <c r="HJD50" s="134"/>
      <c r="HJE50" s="134"/>
      <c r="HJF50" s="134"/>
      <c r="HJG50" s="134"/>
      <c r="HJH50" s="134"/>
      <c r="HJI50" s="134"/>
      <c r="HJJ50" s="134"/>
      <c r="HJK50" s="134"/>
      <c r="HJL50" s="134"/>
      <c r="HJM50" s="134"/>
      <c r="HJN50" s="134"/>
      <c r="HJO50" s="134"/>
      <c r="HJP50" s="134"/>
      <c r="HJQ50" s="134"/>
      <c r="HJR50" s="134"/>
      <c r="HJS50" s="134"/>
      <c r="HJT50" s="134"/>
      <c r="HJU50" s="134"/>
      <c r="HJV50" s="134"/>
      <c r="HJW50" s="134"/>
      <c r="HJX50" s="134"/>
      <c r="HJY50" s="134"/>
      <c r="HJZ50" s="134"/>
      <c r="HKA50" s="134"/>
      <c r="HKB50" s="134"/>
      <c r="HKC50" s="134"/>
      <c r="HKD50" s="134"/>
      <c r="HKE50" s="134"/>
      <c r="HKF50" s="134"/>
      <c r="HKG50" s="134"/>
      <c r="HKH50" s="134"/>
      <c r="HKI50" s="134"/>
      <c r="HKJ50" s="134"/>
      <c r="HKK50" s="134"/>
      <c r="HKL50" s="134"/>
      <c r="HKM50" s="134"/>
      <c r="HKN50" s="134"/>
      <c r="HKO50" s="134"/>
      <c r="HKP50" s="134"/>
      <c r="HKQ50" s="134"/>
      <c r="HKR50" s="134"/>
      <c r="HKS50" s="134"/>
      <c r="HKT50" s="134"/>
      <c r="HKU50" s="134"/>
      <c r="HKV50" s="134"/>
      <c r="HKW50" s="134"/>
      <c r="HKX50" s="134"/>
      <c r="HKY50" s="134"/>
      <c r="HKZ50" s="134"/>
      <c r="HLA50" s="134"/>
      <c r="HLB50" s="134"/>
      <c r="HLC50" s="134"/>
      <c r="HLD50" s="134"/>
      <c r="HLE50" s="134"/>
      <c r="HLF50" s="134"/>
      <c r="HLG50" s="134"/>
      <c r="HLH50" s="134"/>
      <c r="HLI50" s="134"/>
      <c r="HLJ50" s="134"/>
      <c r="HLK50" s="134"/>
      <c r="HLL50" s="134"/>
      <c r="HLM50" s="134"/>
      <c r="HLN50" s="134"/>
      <c r="HLO50" s="134"/>
      <c r="HLP50" s="134"/>
      <c r="HLQ50" s="134"/>
      <c r="HLR50" s="134"/>
      <c r="HLS50" s="134"/>
      <c r="HLT50" s="134"/>
      <c r="HLU50" s="134"/>
      <c r="HLV50" s="134"/>
      <c r="HLW50" s="134"/>
      <c r="HLX50" s="134"/>
      <c r="HLY50" s="134"/>
      <c r="HLZ50" s="134"/>
      <c r="HMA50" s="134"/>
      <c r="HMB50" s="134"/>
      <c r="HMC50" s="134"/>
      <c r="HMD50" s="134"/>
      <c r="HME50" s="134"/>
      <c r="HMF50" s="134"/>
      <c r="HMG50" s="134"/>
      <c r="HMH50" s="134"/>
      <c r="HMI50" s="134"/>
      <c r="HMJ50" s="134"/>
      <c r="HMK50" s="134"/>
      <c r="HML50" s="134"/>
      <c r="HMM50" s="134"/>
      <c r="HMN50" s="134"/>
      <c r="HMO50" s="134"/>
      <c r="HMP50" s="134"/>
      <c r="HMQ50" s="134"/>
      <c r="HMR50" s="134"/>
      <c r="HMS50" s="134"/>
      <c r="HMT50" s="134"/>
      <c r="HMU50" s="134"/>
      <c r="HMV50" s="134"/>
      <c r="HMW50" s="134"/>
      <c r="HMX50" s="134"/>
      <c r="HMY50" s="134"/>
      <c r="HMZ50" s="134"/>
      <c r="HNA50" s="134"/>
      <c r="HNB50" s="134"/>
      <c r="HNC50" s="134"/>
      <c r="HND50" s="134"/>
      <c r="HNE50" s="134"/>
      <c r="HNF50" s="134"/>
      <c r="HNG50" s="134"/>
      <c r="HNH50" s="134"/>
      <c r="HNI50" s="134"/>
      <c r="HNJ50" s="134"/>
      <c r="HNK50" s="134"/>
      <c r="HNL50" s="134"/>
      <c r="HNM50" s="134"/>
      <c r="HNN50" s="134"/>
      <c r="HNO50" s="134"/>
      <c r="HNP50" s="134"/>
      <c r="HNQ50" s="134"/>
      <c r="HNR50" s="134"/>
      <c r="HNS50" s="134"/>
      <c r="HNT50" s="134"/>
      <c r="HNU50" s="134"/>
      <c r="HNV50" s="134"/>
      <c r="HNW50" s="134"/>
      <c r="HNX50" s="134"/>
      <c r="HNY50" s="134"/>
      <c r="HNZ50" s="134"/>
      <c r="HOA50" s="134"/>
      <c r="HOB50" s="134"/>
      <c r="HOC50" s="134"/>
      <c r="HOD50" s="134"/>
      <c r="HOE50" s="134"/>
      <c r="HOF50" s="134"/>
      <c r="HOG50" s="134"/>
      <c r="HOH50" s="134"/>
      <c r="HOI50" s="134"/>
      <c r="HOJ50" s="134"/>
      <c r="HOK50" s="134"/>
      <c r="HOL50" s="134"/>
      <c r="HOM50" s="134"/>
      <c r="HON50" s="134"/>
      <c r="HOO50" s="134"/>
      <c r="HOP50" s="134"/>
      <c r="HOQ50" s="134"/>
      <c r="HOR50" s="134"/>
      <c r="HOS50" s="134"/>
      <c r="HOT50" s="134"/>
      <c r="HOU50" s="134"/>
      <c r="HOV50" s="134"/>
      <c r="HOW50" s="134"/>
      <c r="HOX50" s="134"/>
      <c r="HOY50" s="134"/>
      <c r="HOZ50" s="134"/>
      <c r="HPA50" s="134"/>
      <c r="HPB50" s="134"/>
      <c r="HPC50" s="134"/>
      <c r="HPD50" s="134"/>
      <c r="HPE50" s="134"/>
      <c r="HPF50" s="134"/>
      <c r="HPG50" s="134"/>
      <c r="HPH50" s="134"/>
      <c r="HPI50" s="134"/>
      <c r="HPJ50" s="134"/>
      <c r="HPK50" s="134"/>
      <c r="HPL50" s="134"/>
      <c r="HPM50" s="134"/>
      <c r="HPN50" s="134"/>
      <c r="HPO50" s="134"/>
      <c r="HPP50" s="134"/>
      <c r="HPQ50" s="134"/>
      <c r="HPR50" s="134"/>
      <c r="HPS50" s="134"/>
      <c r="HPT50" s="134"/>
      <c r="HPU50" s="134"/>
      <c r="HPV50" s="134"/>
      <c r="HPW50" s="134"/>
      <c r="HPX50" s="134"/>
      <c r="HPY50" s="134"/>
      <c r="HPZ50" s="134"/>
      <c r="HQA50" s="134"/>
      <c r="HQB50" s="134"/>
      <c r="HQC50" s="134"/>
      <c r="HQD50" s="134"/>
      <c r="HQE50" s="134"/>
      <c r="HQF50" s="134"/>
      <c r="HQG50" s="134"/>
      <c r="HQH50" s="134"/>
      <c r="HQI50" s="134"/>
      <c r="HQJ50" s="134"/>
      <c r="HQK50" s="134"/>
      <c r="HQL50" s="134"/>
      <c r="HQM50" s="134"/>
      <c r="HQN50" s="134"/>
      <c r="HQO50" s="134"/>
      <c r="HQP50" s="134"/>
      <c r="HQQ50" s="134"/>
      <c r="HQR50" s="134"/>
      <c r="HQS50" s="134"/>
      <c r="HQT50" s="134"/>
      <c r="HQU50" s="134"/>
      <c r="HQV50" s="134"/>
      <c r="HQW50" s="134"/>
      <c r="HQX50" s="134"/>
      <c r="HQY50" s="134"/>
      <c r="HQZ50" s="134"/>
      <c r="HRA50" s="134"/>
      <c r="HRB50" s="134"/>
      <c r="HRC50" s="134"/>
      <c r="HRD50" s="134"/>
      <c r="HRE50" s="134"/>
      <c r="HRF50" s="134"/>
      <c r="HRG50" s="134"/>
      <c r="HRH50" s="134"/>
      <c r="HRI50" s="134"/>
      <c r="HRJ50" s="134"/>
      <c r="HRK50" s="134"/>
      <c r="HRL50" s="134"/>
      <c r="HRM50" s="134"/>
      <c r="HRN50" s="134"/>
      <c r="HRO50" s="134"/>
      <c r="HRP50" s="134"/>
      <c r="HRQ50" s="134"/>
      <c r="HRR50" s="134"/>
      <c r="HRS50" s="134"/>
      <c r="HRT50" s="134"/>
      <c r="HRU50" s="134"/>
      <c r="HRV50" s="134"/>
      <c r="HRW50" s="134"/>
      <c r="HRX50" s="134"/>
      <c r="HRY50" s="134"/>
      <c r="HRZ50" s="134"/>
      <c r="HSA50" s="134"/>
      <c r="HSB50" s="134"/>
      <c r="HSC50" s="134"/>
      <c r="HSD50" s="134"/>
      <c r="HSE50" s="134"/>
      <c r="HSF50" s="134"/>
      <c r="HSG50" s="134"/>
      <c r="HSH50" s="134"/>
      <c r="HSI50" s="134"/>
      <c r="HSJ50" s="134"/>
      <c r="HSK50" s="134"/>
      <c r="HSL50" s="134"/>
      <c r="HSM50" s="134"/>
      <c r="HSN50" s="134"/>
      <c r="HSO50" s="134"/>
      <c r="HSP50" s="134"/>
      <c r="HSQ50" s="134"/>
      <c r="HSR50" s="134"/>
      <c r="HSS50" s="134"/>
      <c r="HST50" s="134"/>
      <c r="HSU50" s="134"/>
      <c r="HSV50" s="134"/>
      <c r="HSW50" s="134"/>
      <c r="HSX50" s="134"/>
      <c r="HSY50" s="134"/>
      <c r="HSZ50" s="134"/>
      <c r="HTA50" s="134"/>
      <c r="HTB50" s="134"/>
      <c r="HTC50" s="134"/>
      <c r="HTD50" s="134"/>
      <c r="HTE50" s="134"/>
      <c r="HTF50" s="134"/>
      <c r="HTG50" s="134"/>
      <c r="HTH50" s="134"/>
      <c r="HTI50" s="134"/>
      <c r="HTJ50" s="134"/>
      <c r="HTK50" s="134"/>
      <c r="HTL50" s="134"/>
      <c r="HTM50" s="134"/>
      <c r="HTN50" s="134"/>
      <c r="HTO50" s="134"/>
      <c r="HTP50" s="134"/>
      <c r="HTQ50" s="134"/>
      <c r="HTR50" s="134"/>
      <c r="HTS50" s="134"/>
      <c r="HTT50" s="134"/>
      <c r="HTU50" s="134"/>
      <c r="HTV50" s="134"/>
      <c r="HTW50" s="134"/>
      <c r="HTX50" s="134"/>
      <c r="HTY50" s="134"/>
      <c r="HTZ50" s="134"/>
      <c r="HUA50" s="134"/>
      <c r="HUB50" s="134"/>
      <c r="HUC50" s="134"/>
      <c r="HUD50" s="134"/>
      <c r="HUE50" s="134"/>
      <c r="HUF50" s="134"/>
      <c r="HUG50" s="134"/>
      <c r="HUH50" s="134"/>
      <c r="HUI50" s="134"/>
      <c r="HUJ50" s="134"/>
      <c r="HUK50" s="134"/>
      <c r="HUL50" s="134"/>
      <c r="HUM50" s="134"/>
      <c r="HUN50" s="134"/>
      <c r="HUO50" s="134"/>
      <c r="HUP50" s="134"/>
      <c r="HUQ50" s="134"/>
      <c r="HUR50" s="134"/>
      <c r="HUS50" s="134"/>
      <c r="HUT50" s="134"/>
      <c r="HUU50" s="134"/>
      <c r="HUV50" s="134"/>
      <c r="HUW50" s="134"/>
      <c r="HUX50" s="134"/>
      <c r="HUY50" s="134"/>
      <c r="HUZ50" s="134"/>
      <c r="HVA50" s="134"/>
      <c r="HVB50" s="134"/>
      <c r="HVC50" s="134"/>
      <c r="HVD50" s="134"/>
      <c r="HVE50" s="134"/>
      <c r="HVF50" s="134"/>
      <c r="HVG50" s="134"/>
      <c r="HVH50" s="134"/>
      <c r="HVI50" s="134"/>
      <c r="HVJ50" s="134"/>
      <c r="HVK50" s="134"/>
      <c r="HVL50" s="134"/>
      <c r="HVM50" s="134"/>
      <c r="HVN50" s="134"/>
      <c r="HVO50" s="134"/>
      <c r="HVP50" s="134"/>
      <c r="HVQ50" s="134"/>
      <c r="HVR50" s="134"/>
      <c r="HVS50" s="134"/>
      <c r="HVT50" s="134"/>
      <c r="HVU50" s="134"/>
      <c r="HVV50" s="134"/>
      <c r="HVW50" s="134"/>
      <c r="HVX50" s="134"/>
      <c r="HVY50" s="134"/>
      <c r="HVZ50" s="134"/>
      <c r="HWA50" s="134"/>
      <c r="HWB50" s="134"/>
      <c r="HWC50" s="134"/>
      <c r="HWD50" s="134"/>
      <c r="HWE50" s="134"/>
      <c r="HWF50" s="134"/>
      <c r="HWG50" s="134"/>
      <c r="HWH50" s="134"/>
      <c r="HWI50" s="134"/>
      <c r="HWJ50" s="134"/>
      <c r="HWK50" s="134"/>
      <c r="HWL50" s="134"/>
      <c r="HWM50" s="134"/>
      <c r="HWN50" s="134"/>
      <c r="HWO50" s="134"/>
      <c r="HWP50" s="134"/>
      <c r="HWQ50" s="134"/>
      <c r="HWR50" s="134"/>
      <c r="HWS50" s="134"/>
      <c r="HWT50" s="134"/>
      <c r="HWU50" s="134"/>
      <c r="HWV50" s="134"/>
      <c r="HWW50" s="134"/>
      <c r="HWX50" s="134"/>
      <c r="HWY50" s="134"/>
      <c r="HWZ50" s="134"/>
      <c r="HXA50" s="134"/>
      <c r="HXB50" s="134"/>
      <c r="HXC50" s="134"/>
      <c r="HXD50" s="134"/>
      <c r="HXE50" s="134"/>
      <c r="HXF50" s="134"/>
      <c r="HXG50" s="134"/>
      <c r="HXH50" s="134"/>
      <c r="HXI50" s="134"/>
      <c r="HXJ50" s="134"/>
      <c r="HXK50" s="134"/>
      <c r="HXL50" s="134"/>
      <c r="HXM50" s="134"/>
      <c r="HXN50" s="134"/>
      <c r="HXO50" s="134"/>
      <c r="HXP50" s="134"/>
      <c r="HXQ50" s="134"/>
      <c r="HXR50" s="134"/>
      <c r="HXS50" s="134"/>
      <c r="HXT50" s="134"/>
      <c r="HXU50" s="134"/>
      <c r="HXV50" s="134"/>
      <c r="HXW50" s="134"/>
      <c r="HXX50" s="134"/>
      <c r="HXY50" s="134"/>
      <c r="HXZ50" s="134"/>
      <c r="HYA50" s="134"/>
      <c r="HYB50" s="134"/>
      <c r="HYC50" s="134"/>
      <c r="HYD50" s="134"/>
      <c r="HYE50" s="134"/>
      <c r="HYF50" s="134"/>
      <c r="HYG50" s="134"/>
      <c r="HYH50" s="134"/>
      <c r="HYI50" s="134"/>
      <c r="HYJ50" s="134"/>
      <c r="HYK50" s="134"/>
      <c r="HYL50" s="134"/>
      <c r="HYM50" s="134"/>
      <c r="HYN50" s="134"/>
      <c r="HYO50" s="134"/>
      <c r="HYP50" s="134"/>
      <c r="HYQ50" s="134"/>
      <c r="HYR50" s="134"/>
      <c r="HYS50" s="134"/>
      <c r="HYT50" s="134"/>
      <c r="HYU50" s="134"/>
      <c r="HYV50" s="134"/>
      <c r="HYW50" s="134"/>
      <c r="HYX50" s="134"/>
      <c r="HYY50" s="134"/>
      <c r="HYZ50" s="134"/>
      <c r="HZA50" s="134"/>
      <c r="HZB50" s="134"/>
      <c r="HZC50" s="134"/>
      <c r="HZD50" s="134"/>
      <c r="HZE50" s="134"/>
      <c r="HZF50" s="134"/>
      <c r="HZG50" s="134"/>
      <c r="HZH50" s="134"/>
      <c r="HZI50" s="134"/>
      <c r="HZJ50" s="134"/>
      <c r="HZK50" s="134"/>
      <c r="HZL50" s="134"/>
      <c r="HZM50" s="134"/>
      <c r="HZN50" s="134"/>
      <c r="HZO50" s="134"/>
      <c r="HZP50" s="134"/>
      <c r="HZQ50" s="134"/>
      <c r="HZR50" s="134"/>
      <c r="HZS50" s="134"/>
      <c r="HZT50" s="134"/>
      <c r="HZU50" s="134"/>
      <c r="HZV50" s="134"/>
      <c r="HZW50" s="134"/>
      <c r="HZX50" s="134"/>
      <c r="HZY50" s="134"/>
      <c r="HZZ50" s="134"/>
      <c r="IAA50" s="134"/>
      <c r="IAB50" s="134"/>
      <c r="IAC50" s="134"/>
      <c r="IAD50" s="134"/>
      <c r="IAE50" s="134"/>
      <c r="IAF50" s="134"/>
      <c r="IAG50" s="134"/>
      <c r="IAH50" s="134"/>
      <c r="IAI50" s="134"/>
      <c r="IAJ50" s="134"/>
      <c r="IAK50" s="134"/>
      <c r="IAL50" s="134"/>
      <c r="IAM50" s="134"/>
      <c r="IAN50" s="134"/>
      <c r="IAO50" s="134"/>
      <c r="IAP50" s="134"/>
      <c r="IAQ50" s="134"/>
      <c r="IAR50" s="134"/>
      <c r="IAS50" s="134"/>
      <c r="IAT50" s="134"/>
      <c r="IAU50" s="134"/>
      <c r="IAV50" s="134"/>
      <c r="IAW50" s="134"/>
      <c r="IAX50" s="134"/>
      <c r="IAY50" s="134"/>
      <c r="IAZ50" s="134"/>
      <c r="IBA50" s="134"/>
      <c r="IBB50" s="134"/>
      <c r="IBC50" s="134"/>
      <c r="IBD50" s="134"/>
      <c r="IBE50" s="134"/>
      <c r="IBF50" s="134"/>
      <c r="IBG50" s="134"/>
      <c r="IBH50" s="134"/>
      <c r="IBI50" s="134"/>
      <c r="IBJ50" s="134"/>
      <c r="IBK50" s="134"/>
      <c r="IBL50" s="134"/>
      <c r="IBM50" s="134"/>
      <c r="IBN50" s="134"/>
      <c r="IBO50" s="134"/>
      <c r="IBP50" s="134"/>
      <c r="IBQ50" s="134"/>
      <c r="IBR50" s="134"/>
      <c r="IBS50" s="134"/>
      <c r="IBT50" s="134"/>
      <c r="IBU50" s="134"/>
      <c r="IBV50" s="134"/>
      <c r="IBW50" s="134"/>
      <c r="IBX50" s="134"/>
      <c r="IBY50" s="134"/>
      <c r="IBZ50" s="134"/>
      <c r="ICA50" s="134"/>
      <c r="ICB50" s="134"/>
      <c r="ICC50" s="134"/>
      <c r="ICD50" s="134"/>
      <c r="ICE50" s="134"/>
      <c r="ICF50" s="134"/>
      <c r="ICG50" s="134"/>
      <c r="ICH50" s="134"/>
      <c r="ICI50" s="134"/>
      <c r="ICJ50" s="134"/>
      <c r="ICK50" s="134"/>
      <c r="ICL50" s="134"/>
      <c r="ICM50" s="134"/>
      <c r="ICN50" s="134"/>
      <c r="ICO50" s="134"/>
      <c r="ICP50" s="134"/>
      <c r="ICQ50" s="134"/>
      <c r="ICR50" s="134"/>
      <c r="ICS50" s="134"/>
      <c r="ICT50" s="134"/>
      <c r="ICU50" s="134"/>
      <c r="ICV50" s="134"/>
      <c r="ICW50" s="134"/>
      <c r="ICX50" s="134"/>
      <c r="ICY50" s="134"/>
      <c r="ICZ50" s="134"/>
      <c r="IDA50" s="134"/>
      <c r="IDB50" s="134"/>
      <c r="IDC50" s="134"/>
      <c r="IDD50" s="134"/>
      <c r="IDE50" s="134"/>
      <c r="IDF50" s="134"/>
      <c r="IDG50" s="134"/>
      <c r="IDH50" s="134"/>
      <c r="IDI50" s="134"/>
      <c r="IDJ50" s="134"/>
      <c r="IDK50" s="134"/>
      <c r="IDL50" s="134"/>
      <c r="IDM50" s="134"/>
      <c r="IDN50" s="134"/>
      <c r="IDO50" s="134"/>
      <c r="IDP50" s="134"/>
      <c r="IDQ50" s="134"/>
      <c r="IDR50" s="134"/>
      <c r="IDS50" s="134"/>
      <c r="IDT50" s="134"/>
      <c r="IDU50" s="134"/>
      <c r="IDV50" s="134"/>
      <c r="IDW50" s="134"/>
      <c r="IDX50" s="134"/>
      <c r="IDY50" s="134"/>
      <c r="IDZ50" s="134"/>
      <c r="IEA50" s="134"/>
      <c r="IEB50" s="134"/>
      <c r="IEC50" s="134"/>
      <c r="IED50" s="134"/>
      <c r="IEE50" s="134"/>
      <c r="IEF50" s="134"/>
      <c r="IEG50" s="134"/>
      <c r="IEH50" s="134"/>
      <c r="IEI50" s="134"/>
      <c r="IEJ50" s="134"/>
      <c r="IEK50" s="134"/>
      <c r="IEL50" s="134"/>
      <c r="IEM50" s="134"/>
      <c r="IEN50" s="134"/>
      <c r="IEO50" s="134"/>
      <c r="IEP50" s="134"/>
      <c r="IEQ50" s="134"/>
      <c r="IER50" s="134"/>
      <c r="IES50" s="134"/>
      <c r="IET50" s="134"/>
      <c r="IEU50" s="134"/>
      <c r="IEV50" s="134"/>
      <c r="IEW50" s="134"/>
      <c r="IEX50" s="134"/>
      <c r="IEY50" s="134"/>
      <c r="IEZ50" s="134"/>
      <c r="IFA50" s="134"/>
      <c r="IFB50" s="134"/>
      <c r="IFC50" s="134"/>
      <c r="IFD50" s="134"/>
      <c r="IFE50" s="134"/>
      <c r="IFF50" s="134"/>
      <c r="IFG50" s="134"/>
      <c r="IFH50" s="134"/>
      <c r="IFI50" s="134"/>
      <c r="IFJ50" s="134"/>
      <c r="IFK50" s="134"/>
      <c r="IFL50" s="134"/>
      <c r="IFM50" s="134"/>
      <c r="IFN50" s="134"/>
      <c r="IFO50" s="134"/>
      <c r="IFP50" s="134"/>
      <c r="IFQ50" s="134"/>
      <c r="IFR50" s="134"/>
      <c r="IFS50" s="134"/>
      <c r="IFT50" s="134"/>
      <c r="IFU50" s="134"/>
      <c r="IFV50" s="134"/>
      <c r="IFW50" s="134"/>
      <c r="IFX50" s="134"/>
      <c r="IFY50" s="134"/>
      <c r="IFZ50" s="134"/>
      <c r="IGA50" s="134"/>
      <c r="IGB50" s="134"/>
      <c r="IGC50" s="134"/>
      <c r="IGD50" s="134"/>
      <c r="IGE50" s="134"/>
      <c r="IGF50" s="134"/>
      <c r="IGG50" s="134"/>
      <c r="IGH50" s="134"/>
      <c r="IGI50" s="134"/>
      <c r="IGJ50" s="134"/>
      <c r="IGK50" s="134"/>
      <c r="IGL50" s="134"/>
      <c r="IGM50" s="134"/>
      <c r="IGN50" s="134"/>
      <c r="IGO50" s="134"/>
      <c r="IGP50" s="134"/>
      <c r="IGQ50" s="134"/>
      <c r="IGR50" s="134"/>
      <c r="IGS50" s="134"/>
      <c r="IGT50" s="134"/>
      <c r="IGU50" s="134"/>
      <c r="IGV50" s="134"/>
      <c r="IGW50" s="134"/>
      <c r="IGX50" s="134"/>
      <c r="IGY50" s="134"/>
      <c r="IGZ50" s="134"/>
      <c r="IHA50" s="134"/>
      <c r="IHB50" s="134"/>
      <c r="IHC50" s="134"/>
      <c r="IHD50" s="134"/>
      <c r="IHE50" s="134"/>
      <c r="IHF50" s="134"/>
      <c r="IHG50" s="134"/>
      <c r="IHH50" s="134"/>
      <c r="IHI50" s="134"/>
      <c r="IHJ50" s="134"/>
      <c r="IHK50" s="134"/>
      <c r="IHL50" s="134"/>
      <c r="IHM50" s="134"/>
      <c r="IHN50" s="134"/>
      <c r="IHO50" s="134"/>
      <c r="IHP50" s="134"/>
      <c r="IHQ50" s="134"/>
      <c r="IHR50" s="134"/>
      <c r="IHS50" s="134"/>
      <c r="IHT50" s="134"/>
      <c r="IHU50" s="134"/>
      <c r="IHV50" s="134"/>
      <c r="IHW50" s="134"/>
      <c r="IHX50" s="134"/>
      <c r="IHY50" s="134"/>
      <c r="IHZ50" s="134"/>
      <c r="IIA50" s="134"/>
      <c r="IIB50" s="134"/>
      <c r="IIC50" s="134"/>
      <c r="IID50" s="134"/>
      <c r="IIE50" s="134"/>
      <c r="IIF50" s="134"/>
      <c r="IIG50" s="134"/>
      <c r="IIH50" s="134"/>
      <c r="III50" s="134"/>
      <c r="IIJ50" s="134"/>
      <c r="IIK50" s="134"/>
      <c r="IIL50" s="134"/>
      <c r="IIM50" s="134"/>
      <c r="IIN50" s="134"/>
      <c r="IIO50" s="134"/>
      <c r="IIP50" s="134"/>
      <c r="IIQ50" s="134"/>
      <c r="IIR50" s="134"/>
      <c r="IIS50" s="134"/>
      <c r="IIT50" s="134"/>
      <c r="IIU50" s="134"/>
      <c r="IIV50" s="134"/>
      <c r="IIW50" s="134"/>
      <c r="IIX50" s="134"/>
      <c r="IIY50" s="134"/>
      <c r="IIZ50" s="134"/>
      <c r="IJA50" s="134"/>
      <c r="IJB50" s="134"/>
      <c r="IJC50" s="134"/>
      <c r="IJD50" s="134"/>
      <c r="IJE50" s="134"/>
      <c r="IJF50" s="134"/>
      <c r="IJG50" s="134"/>
      <c r="IJH50" s="134"/>
      <c r="IJI50" s="134"/>
      <c r="IJJ50" s="134"/>
      <c r="IJK50" s="134"/>
      <c r="IJL50" s="134"/>
      <c r="IJM50" s="134"/>
      <c r="IJN50" s="134"/>
      <c r="IJO50" s="134"/>
      <c r="IJP50" s="134"/>
      <c r="IJQ50" s="134"/>
      <c r="IJR50" s="134"/>
      <c r="IJS50" s="134"/>
      <c r="IJT50" s="134"/>
      <c r="IJU50" s="134"/>
      <c r="IJV50" s="134"/>
      <c r="IJW50" s="134"/>
      <c r="IJX50" s="134"/>
      <c r="IJY50" s="134"/>
      <c r="IJZ50" s="134"/>
      <c r="IKA50" s="134"/>
      <c r="IKB50" s="134"/>
      <c r="IKC50" s="134"/>
      <c r="IKD50" s="134"/>
      <c r="IKE50" s="134"/>
      <c r="IKF50" s="134"/>
      <c r="IKG50" s="134"/>
      <c r="IKH50" s="134"/>
      <c r="IKI50" s="134"/>
      <c r="IKJ50" s="134"/>
      <c r="IKK50" s="134"/>
      <c r="IKL50" s="134"/>
      <c r="IKM50" s="134"/>
      <c r="IKN50" s="134"/>
      <c r="IKO50" s="134"/>
      <c r="IKP50" s="134"/>
      <c r="IKQ50" s="134"/>
      <c r="IKR50" s="134"/>
      <c r="IKS50" s="134"/>
      <c r="IKT50" s="134"/>
      <c r="IKU50" s="134"/>
      <c r="IKV50" s="134"/>
      <c r="IKW50" s="134"/>
      <c r="IKX50" s="134"/>
      <c r="IKY50" s="134"/>
      <c r="IKZ50" s="134"/>
      <c r="ILA50" s="134"/>
      <c r="ILB50" s="134"/>
      <c r="ILC50" s="134"/>
      <c r="ILD50" s="134"/>
      <c r="ILE50" s="134"/>
      <c r="ILF50" s="134"/>
      <c r="ILG50" s="134"/>
      <c r="ILH50" s="134"/>
      <c r="ILI50" s="134"/>
      <c r="ILJ50" s="134"/>
      <c r="ILK50" s="134"/>
      <c r="ILL50" s="134"/>
      <c r="ILM50" s="134"/>
      <c r="ILN50" s="134"/>
      <c r="ILO50" s="134"/>
      <c r="ILP50" s="134"/>
      <c r="ILQ50" s="134"/>
      <c r="ILR50" s="134"/>
      <c r="ILS50" s="134"/>
      <c r="ILT50" s="134"/>
      <c r="ILU50" s="134"/>
      <c r="ILV50" s="134"/>
      <c r="ILW50" s="134"/>
      <c r="ILX50" s="134"/>
      <c r="ILY50" s="134"/>
      <c r="ILZ50" s="134"/>
      <c r="IMA50" s="134"/>
      <c r="IMB50" s="134"/>
      <c r="IMC50" s="134"/>
      <c r="IMD50" s="134"/>
      <c r="IME50" s="134"/>
      <c r="IMF50" s="134"/>
      <c r="IMG50" s="134"/>
      <c r="IMH50" s="134"/>
      <c r="IMI50" s="134"/>
      <c r="IMJ50" s="134"/>
      <c r="IMK50" s="134"/>
      <c r="IML50" s="134"/>
      <c r="IMM50" s="134"/>
      <c r="IMN50" s="134"/>
      <c r="IMO50" s="134"/>
      <c r="IMP50" s="134"/>
      <c r="IMQ50" s="134"/>
      <c r="IMR50" s="134"/>
      <c r="IMS50" s="134"/>
      <c r="IMT50" s="134"/>
      <c r="IMU50" s="134"/>
      <c r="IMV50" s="134"/>
      <c r="IMW50" s="134"/>
      <c r="IMX50" s="134"/>
      <c r="IMY50" s="134"/>
      <c r="IMZ50" s="134"/>
      <c r="INA50" s="134"/>
      <c r="INB50" s="134"/>
      <c r="INC50" s="134"/>
      <c r="IND50" s="134"/>
      <c r="INE50" s="134"/>
      <c r="INF50" s="134"/>
      <c r="ING50" s="134"/>
      <c r="INH50" s="134"/>
      <c r="INI50" s="134"/>
      <c r="INJ50" s="134"/>
      <c r="INK50" s="134"/>
      <c r="INL50" s="134"/>
      <c r="INM50" s="134"/>
      <c r="INN50" s="134"/>
      <c r="INO50" s="134"/>
      <c r="INP50" s="134"/>
      <c r="INQ50" s="134"/>
      <c r="INR50" s="134"/>
      <c r="INS50" s="134"/>
      <c r="INT50" s="134"/>
      <c r="INU50" s="134"/>
      <c r="INV50" s="134"/>
      <c r="INW50" s="134"/>
      <c r="INX50" s="134"/>
      <c r="INY50" s="134"/>
      <c r="INZ50" s="134"/>
      <c r="IOA50" s="134"/>
      <c r="IOB50" s="134"/>
      <c r="IOC50" s="134"/>
      <c r="IOD50" s="134"/>
      <c r="IOE50" s="134"/>
      <c r="IOF50" s="134"/>
      <c r="IOG50" s="134"/>
      <c r="IOH50" s="134"/>
      <c r="IOI50" s="134"/>
      <c r="IOJ50" s="134"/>
      <c r="IOK50" s="134"/>
      <c r="IOL50" s="134"/>
      <c r="IOM50" s="134"/>
      <c r="ION50" s="134"/>
      <c r="IOO50" s="134"/>
      <c r="IOP50" s="134"/>
      <c r="IOQ50" s="134"/>
      <c r="IOR50" s="134"/>
      <c r="IOS50" s="134"/>
      <c r="IOT50" s="134"/>
      <c r="IOU50" s="134"/>
      <c r="IOV50" s="134"/>
      <c r="IOW50" s="134"/>
      <c r="IOX50" s="134"/>
      <c r="IOY50" s="134"/>
      <c r="IOZ50" s="134"/>
      <c r="IPA50" s="134"/>
      <c r="IPB50" s="134"/>
      <c r="IPC50" s="134"/>
      <c r="IPD50" s="134"/>
      <c r="IPE50" s="134"/>
      <c r="IPF50" s="134"/>
      <c r="IPG50" s="134"/>
      <c r="IPH50" s="134"/>
      <c r="IPI50" s="134"/>
      <c r="IPJ50" s="134"/>
      <c r="IPK50" s="134"/>
      <c r="IPL50" s="134"/>
      <c r="IPM50" s="134"/>
      <c r="IPN50" s="134"/>
      <c r="IPO50" s="134"/>
      <c r="IPP50" s="134"/>
      <c r="IPQ50" s="134"/>
      <c r="IPR50" s="134"/>
      <c r="IPS50" s="134"/>
      <c r="IPT50" s="134"/>
      <c r="IPU50" s="134"/>
      <c r="IPV50" s="134"/>
      <c r="IPW50" s="134"/>
      <c r="IPX50" s="134"/>
      <c r="IPY50" s="134"/>
      <c r="IPZ50" s="134"/>
      <c r="IQA50" s="134"/>
      <c r="IQB50" s="134"/>
      <c r="IQC50" s="134"/>
      <c r="IQD50" s="134"/>
      <c r="IQE50" s="134"/>
      <c r="IQF50" s="134"/>
      <c r="IQG50" s="134"/>
      <c r="IQH50" s="134"/>
      <c r="IQI50" s="134"/>
      <c r="IQJ50" s="134"/>
      <c r="IQK50" s="134"/>
      <c r="IQL50" s="134"/>
      <c r="IQM50" s="134"/>
      <c r="IQN50" s="134"/>
      <c r="IQO50" s="134"/>
      <c r="IQP50" s="134"/>
      <c r="IQQ50" s="134"/>
      <c r="IQR50" s="134"/>
      <c r="IQS50" s="134"/>
      <c r="IQT50" s="134"/>
      <c r="IQU50" s="134"/>
      <c r="IQV50" s="134"/>
      <c r="IQW50" s="134"/>
      <c r="IQX50" s="134"/>
      <c r="IQY50" s="134"/>
      <c r="IQZ50" s="134"/>
      <c r="IRA50" s="134"/>
      <c r="IRB50" s="134"/>
      <c r="IRC50" s="134"/>
      <c r="IRD50" s="134"/>
      <c r="IRE50" s="134"/>
      <c r="IRF50" s="134"/>
      <c r="IRG50" s="134"/>
      <c r="IRH50" s="134"/>
      <c r="IRI50" s="134"/>
      <c r="IRJ50" s="134"/>
      <c r="IRK50" s="134"/>
      <c r="IRL50" s="134"/>
      <c r="IRM50" s="134"/>
      <c r="IRN50" s="134"/>
      <c r="IRO50" s="134"/>
      <c r="IRP50" s="134"/>
      <c r="IRQ50" s="134"/>
      <c r="IRR50" s="134"/>
      <c r="IRS50" s="134"/>
      <c r="IRT50" s="134"/>
      <c r="IRU50" s="134"/>
      <c r="IRV50" s="134"/>
      <c r="IRW50" s="134"/>
      <c r="IRX50" s="134"/>
      <c r="IRY50" s="134"/>
      <c r="IRZ50" s="134"/>
      <c r="ISA50" s="134"/>
      <c r="ISB50" s="134"/>
      <c r="ISC50" s="134"/>
      <c r="ISD50" s="134"/>
      <c r="ISE50" s="134"/>
      <c r="ISF50" s="134"/>
      <c r="ISG50" s="134"/>
      <c r="ISH50" s="134"/>
      <c r="ISI50" s="134"/>
      <c r="ISJ50" s="134"/>
      <c r="ISK50" s="134"/>
      <c r="ISL50" s="134"/>
      <c r="ISM50" s="134"/>
      <c r="ISN50" s="134"/>
      <c r="ISO50" s="134"/>
      <c r="ISP50" s="134"/>
      <c r="ISQ50" s="134"/>
      <c r="ISR50" s="134"/>
      <c r="ISS50" s="134"/>
      <c r="IST50" s="134"/>
      <c r="ISU50" s="134"/>
      <c r="ISV50" s="134"/>
      <c r="ISW50" s="134"/>
      <c r="ISX50" s="134"/>
      <c r="ISY50" s="134"/>
      <c r="ISZ50" s="134"/>
      <c r="ITA50" s="134"/>
      <c r="ITB50" s="134"/>
      <c r="ITC50" s="134"/>
      <c r="ITD50" s="134"/>
      <c r="ITE50" s="134"/>
      <c r="ITF50" s="134"/>
      <c r="ITG50" s="134"/>
      <c r="ITH50" s="134"/>
      <c r="ITI50" s="134"/>
      <c r="ITJ50" s="134"/>
      <c r="ITK50" s="134"/>
      <c r="ITL50" s="134"/>
      <c r="ITM50" s="134"/>
      <c r="ITN50" s="134"/>
      <c r="ITO50" s="134"/>
      <c r="ITP50" s="134"/>
      <c r="ITQ50" s="134"/>
      <c r="ITR50" s="134"/>
      <c r="ITS50" s="134"/>
      <c r="ITT50" s="134"/>
      <c r="ITU50" s="134"/>
      <c r="ITV50" s="134"/>
      <c r="ITW50" s="134"/>
      <c r="ITX50" s="134"/>
      <c r="ITY50" s="134"/>
      <c r="ITZ50" s="134"/>
      <c r="IUA50" s="134"/>
      <c r="IUB50" s="134"/>
      <c r="IUC50" s="134"/>
      <c r="IUD50" s="134"/>
      <c r="IUE50" s="134"/>
      <c r="IUF50" s="134"/>
      <c r="IUG50" s="134"/>
      <c r="IUH50" s="134"/>
      <c r="IUI50" s="134"/>
      <c r="IUJ50" s="134"/>
      <c r="IUK50" s="134"/>
      <c r="IUL50" s="134"/>
      <c r="IUM50" s="134"/>
      <c r="IUN50" s="134"/>
      <c r="IUO50" s="134"/>
      <c r="IUP50" s="134"/>
      <c r="IUQ50" s="134"/>
      <c r="IUR50" s="134"/>
      <c r="IUS50" s="134"/>
      <c r="IUT50" s="134"/>
      <c r="IUU50" s="134"/>
      <c r="IUV50" s="134"/>
      <c r="IUW50" s="134"/>
      <c r="IUX50" s="134"/>
      <c r="IUY50" s="134"/>
      <c r="IUZ50" s="134"/>
      <c r="IVA50" s="134"/>
      <c r="IVB50" s="134"/>
      <c r="IVC50" s="134"/>
      <c r="IVD50" s="134"/>
      <c r="IVE50" s="134"/>
      <c r="IVF50" s="134"/>
      <c r="IVG50" s="134"/>
      <c r="IVH50" s="134"/>
      <c r="IVI50" s="134"/>
      <c r="IVJ50" s="134"/>
      <c r="IVK50" s="134"/>
      <c r="IVL50" s="134"/>
      <c r="IVM50" s="134"/>
      <c r="IVN50" s="134"/>
      <c r="IVO50" s="134"/>
      <c r="IVP50" s="134"/>
      <c r="IVQ50" s="134"/>
      <c r="IVR50" s="134"/>
      <c r="IVS50" s="134"/>
      <c r="IVT50" s="134"/>
      <c r="IVU50" s="134"/>
      <c r="IVV50" s="134"/>
      <c r="IVW50" s="134"/>
      <c r="IVX50" s="134"/>
      <c r="IVY50" s="134"/>
      <c r="IVZ50" s="134"/>
      <c r="IWA50" s="134"/>
      <c r="IWB50" s="134"/>
      <c r="IWC50" s="134"/>
      <c r="IWD50" s="134"/>
      <c r="IWE50" s="134"/>
      <c r="IWF50" s="134"/>
      <c r="IWG50" s="134"/>
      <c r="IWH50" s="134"/>
      <c r="IWI50" s="134"/>
      <c r="IWJ50" s="134"/>
      <c r="IWK50" s="134"/>
      <c r="IWL50" s="134"/>
      <c r="IWM50" s="134"/>
      <c r="IWN50" s="134"/>
      <c r="IWO50" s="134"/>
      <c r="IWP50" s="134"/>
      <c r="IWQ50" s="134"/>
      <c r="IWR50" s="134"/>
      <c r="IWS50" s="134"/>
      <c r="IWT50" s="134"/>
      <c r="IWU50" s="134"/>
      <c r="IWV50" s="134"/>
      <c r="IWW50" s="134"/>
      <c r="IWX50" s="134"/>
      <c r="IWY50" s="134"/>
      <c r="IWZ50" s="134"/>
      <c r="IXA50" s="134"/>
      <c r="IXB50" s="134"/>
      <c r="IXC50" s="134"/>
      <c r="IXD50" s="134"/>
      <c r="IXE50" s="134"/>
      <c r="IXF50" s="134"/>
      <c r="IXG50" s="134"/>
      <c r="IXH50" s="134"/>
      <c r="IXI50" s="134"/>
      <c r="IXJ50" s="134"/>
      <c r="IXK50" s="134"/>
      <c r="IXL50" s="134"/>
      <c r="IXM50" s="134"/>
      <c r="IXN50" s="134"/>
      <c r="IXO50" s="134"/>
      <c r="IXP50" s="134"/>
      <c r="IXQ50" s="134"/>
      <c r="IXR50" s="134"/>
      <c r="IXS50" s="134"/>
      <c r="IXT50" s="134"/>
      <c r="IXU50" s="134"/>
      <c r="IXV50" s="134"/>
      <c r="IXW50" s="134"/>
      <c r="IXX50" s="134"/>
      <c r="IXY50" s="134"/>
      <c r="IXZ50" s="134"/>
      <c r="IYA50" s="134"/>
      <c r="IYB50" s="134"/>
      <c r="IYC50" s="134"/>
      <c r="IYD50" s="134"/>
      <c r="IYE50" s="134"/>
      <c r="IYF50" s="134"/>
      <c r="IYG50" s="134"/>
      <c r="IYH50" s="134"/>
      <c r="IYI50" s="134"/>
      <c r="IYJ50" s="134"/>
      <c r="IYK50" s="134"/>
      <c r="IYL50" s="134"/>
      <c r="IYM50" s="134"/>
      <c r="IYN50" s="134"/>
      <c r="IYO50" s="134"/>
      <c r="IYP50" s="134"/>
      <c r="IYQ50" s="134"/>
      <c r="IYR50" s="134"/>
      <c r="IYS50" s="134"/>
      <c r="IYT50" s="134"/>
      <c r="IYU50" s="134"/>
      <c r="IYV50" s="134"/>
      <c r="IYW50" s="134"/>
      <c r="IYX50" s="134"/>
      <c r="IYY50" s="134"/>
      <c r="IYZ50" s="134"/>
      <c r="IZA50" s="134"/>
      <c r="IZB50" s="134"/>
      <c r="IZC50" s="134"/>
      <c r="IZD50" s="134"/>
      <c r="IZE50" s="134"/>
      <c r="IZF50" s="134"/>
      <c r="IZG50" s="134"/>
      <c r="IZH50" s="134"/>
      <c r="IZI50" s="134"/>
      <c r="IZJ50" s="134"/>
      <c r="IZK50" s="134"/>
      <c r="IZL50" s="134"/>
      <c r="IZM50" s="134"/>
      <c r="IZN50" s="134"/>
      <c r="IZO50" s="134"/>
      <c r="IZP50" s="134"/>
      <c r="IZQ50" s="134"/>
      <c r="IZR50" s="134"/>
      <c r="IZS50" s="134"/>
      <c r="IZT50" s="134"/>
      <c r="IZU50" s="134"/>
      <c r="IZV50" s="134"/>
      <c r="IZW50" s="134"/>
      <c r="IZX50" s="134"/>
      <c r="IZY50" s="134"/>
      <c r="IZZ50" s="134"/>
      <c r="JAA50" s="134"/>
      <c r="JAB50" s="134"/>
      <c r="JAC50" s="134"/>
      <c r="JAD50" s="134"/>
      <c r="JAE50" s="134"/>
      <c r="JAF50" s="134"/>
      <c r="JAG50" s="134"/>
      <c r="JAH50" s="134"/>
      <c r="JAI50" s="134"/>
      <c r="JAJ50" s="134"/>
      <c r="JAK50" s="134"/>
      <c r="JAL50" s="134"/>
      <c r="JAM50" s="134"/>
      <c r="JAN50" s="134"/>
      <c r="JAO50" s="134"/>
      <c r="JAP50" s="134"/>
      <c r="JAQ50" s="134"/>
      <c r="JAR50" s="134"/>
      <c r="JAS50" s="134"/>
      <c r="JAT50" s="134"/>
      <c r="JAU50" s="134"/>
      <c r="JAV50" s="134"/>
      <c r="JAW50" s="134"/>
      <c r="JAX50" s="134"/>
      <c r="JAY50" s="134"/>
      <c r="JAZ50" s="134"/>
      <c r="JBA50" s="134"/>
      <c r="JBB50" s="134"/>
      <c r="JBC50" s="134"/>
      <c r="JBD50" s="134"/>
      <c r="JBE50" s="134"/>
      <c r="JBF50" s="134"/>
      <c r="JBG50" s="134"/>
      <c r="JBH50" s="134"/>
      <c r="JBI50" s="134"/>
      <c r="JBJ50" s="134"/>
      <c r="JBK50" s="134"/>
      <c r="JBL50" s="134"/>
      <c r="JBM50" s="134"/>
      <c r="JBN50" s="134"/>
      <c r="JBO50" s="134"/>
      <c r="JBP50" s="134"/>
      <c r="JBQ50" s="134"/>
      <c r="JBR50" s="134"/>
      <c r="JBS50" s="134"/>
      <c r="JBT50" s="134"/>
      <c r="JBU50" s="134"/>
      <c r="JBV50" s="134"/>
      <c r="JBW50" s="134"/>
      <c r="JBX50" s="134"/>
      <c r="JBY50" s="134"/>
      <c r="JBZ50" s="134"/>
      <c r="JCA50" s="134"/>
      <c r="JCB50" s="134"/>
      <c r="JCC50" s="134"/>
      <c r="JCD50" s="134"/>
      <c r="JCE50" s="134"/>
      <c r="JCF50" s="134"/>
      <c r="JCG50" s="134"/>
      <c r="JCH50" s="134"/>
      <c r="JCI50" s="134"/>
      <c r="JCJ50" s="134"/>
      <c r="JCK50" s="134"/>
      <c r="JCL50" s="134"/>
      <c r="JCM50" s="134"/>
      <c r="JCN50" s="134"/>
      <c r="JCO50" s="134"/>
      <c r="JCP50" s="134"/>
      <c r="JCQ50" s="134"/>
      <c r="JCR50" s="134"/>
      <c r="JCS50" s="134"/>
      <c r="JCT50" s="134"/>
      <c r="JCU50" s="134"/>
      <c r="JCV50" s="134"/>
      <c r="JCW50" s="134"/>
      <c r="JCX50" s="134"/>
      <c r="JCY50" s="134"/>
      <c r="JCZ50" s="134"/>
      <c r="JDA50" s="134"/>
      <c r="JDB50" s="134"/>
      <c r="JDC50" s="134"/>
      <c r="JDD50" s="134"/>
      <c r="JDE50" s="134"/>
      <c r="JDF50" s="134"/>
      <c r="JDG50" s="134"/>
      <c r="JDH50" s="134"/>
      <c r="JDI50" s="134"/>
      <c r="JDJ50" s="134"/>
      <c r="JDK50" s="134"/>
      <c r="JDL50" s="134"/>
      <c r="JDM50" s="134"/>
      <c r="JDN50" s="134"/>
      <c r="JDO50" s="134"/>
      <c r="JDP50" s="134"/>
      <c r="JDQ50" s="134"/>
      <c r="JDR50" s="134"/>
      <c r="JDS50" s="134"/>
      <c r="JDT50" s="134"/>
      <c r="JDU50" s="134"/>
      <c r="JDV50" s="134"/>
      <c r="JDW50" s="134"/>
      <c r="JDX50" s="134"/>
      <c r="JDY50" s="134"/>
      <c r="JDZ50" s="134"/>
      <c r="JEA50" s="134"/>
      <c r="JEB50" s="134"/>
      <c r="JEC50" s="134"/>
      <c r="JED50" s="134"/>
      <c r="JEE50" s="134"/>
      <c r="JEF50" s="134"/>
      <c r="JEG50" s="134"/>
      <c r="JEH50" s="134"/>
      <c r="JEI50" s="134"/>
      <c r="JEJ50" s="134"/>
      <c r="JEK50" s="134"/>
      <c r="JEL50" s="134"/>
      <c r="JEM50" s="134"/>
      <c r="JEN50" s="134"/>
      <c r="JEO50" s="134"/>
      <c r="JEP50" s="134"/>
      <c r="JEQ50" s="134"/>
      <c r="JER50" s="134"/>
      <c r="JES50" s="134"/>
      <c r="JET50" s="134"/>
      <c r="JEU50" s="134"/>
      <c r="JEV50" s="134"/>
      <c r="JEW50" s="134"/>
      <c r="JEX50" s="134"/>
      <c r="JEY50" s="134"/>
      <c r="JEZ50" s="134"/>
      <c r="JFA50" s="134"/>
      <c r="JFB50" s="134"/>
      <c r="JFC50" s="134"/>
      <c r="JFD50" s="134"/>
      <c r="JFE50" s="134"/>
      <c r="JFF50" s="134"/>
      <c r="JFG50" s="134"/>
      <c r="JFH50" s="134"/>
      <c r="JFI50" s="134"/>
      <c r="JFJ50" s="134"/>
      <c r="JFK50" s="134"/>
      <c r="JFL50" s="134"/>
      <c r="JFM50" s="134"/>
      <c r="JFN50" s="134"/>
      <c r="JFO50" s="134"/>
      <c r="JFP50" s="134"/>
      <c r="JFQ50" s="134"/>
      <c r="JFR50" s="134"/>
      <c r="JFS50" s="134"/>
      <c r="JFT50" s="134"/>
      <c r="JFU50" s="134"/>
      <c r="JFV50" s="134"/>
      <c r="JFW50" s="134"/>
      <c r="JFX50" s="134"/>
      <c r="JFY50" s="134"/>
      <c r="JFZ50" s="134"/>
      <c r="JGA50" s="134"/>
      <c r="JGB50" s="134"/>
      <c r="JGC50" s="134"/>
      <c r="JGD50" s="134"/>
      <c r="JGE50" s="134"/>
      <c r="JGF50" s="134"/>
      <c r="JGG50" s="134"/>
      <c r="JGH50" s="134"/>
      <c r="JGI50" s="134"/>
      <c r="JGJ50" s="134"/>
      <c r="JGK50" s="134"/>
      <c r="JGL50" s="134"/>
      <c r="JGM50" s="134"/>
      <c r="JGN50" s="134"/>
      <c r="JGO50" s="134"/>
      <c r="JGP50" s="134"/>
      <c r="JGQ50" s="134"/>
      <c r="JGR50" s="134"/>
      <c r="JGS50" s="134"/>
      <c r="JGT50" s="134"/>
      <c r="JGU50" s="134"/>
      <c r="JGV50" s="134"/>
      <c r="JGW50" s="134"/>
      <c r="JGX50" s="134"/>
      <c r="JGY50" s="134"/>
      <c r="JGZ50" s="134"/>
      <c r="JHA50" s="134"/>
      <c r="JHB50" s="134"/>
      <c r="JHC50" s="134"/>
      <c r="JHD50" s="134"/>
      <c r="JHE50" s="134"/>
      <c r="JHF50" s="134"/>
      <c r="JHG50" s="134"/>
      <c r="JHH50" s="134"/>
      <c r="JHI50" s="134"/>
      <c r="JHJ50" s="134"/>
      <c r="JHK50" s="134"/>
      <c r="JHL50" s="134"/>
      <c r="JHM50" s="134"/>
      <c r="JHN50" s="134"/>
      <c r="JHO50" s="134"/>
      <c r="JHP50" s="134"/>
      <c r="JHQ50" s="134"/>
      <c r="JHR50" s="134"/>
      <c r="JHS50" s="134"/>
      <c r="JHT50" s="134"/>
      <c r="JHU50" s="134"/>
      <c r="JHV50" s="134"/>
      <c r="JHW50" s="134"/>
      <c r="JHX50" s="134"/>
      <c r="JHY50" s="134"/>
      <c r="JHZ50" s="134"/>
      <c r="JIA50" s="134"/>
      <c r="JIB50" s="134"/>
      <c r="JIC50" s="134"/>
      <c r="JID50" s="134"/>
      <c r="JIE50" s="134"/>
      <c r="JIF50" s="134"/>
      <c r="JIG50" s="134"/>
      <c r="JIH50" s="134"/>
      <c r="JII50" s="134"/>
      <c r="JIJ50" s="134"/>
      <c r="JIK50" s="134"/>
      <c r="JIL50" s="134"/>
      <c r="JIM50" s="134"/>
      <c r="JIN50" s="134"/>
      <c r="JIO50" s="134"/>
      <c r="JIP50" s="134"/>
      <c r="JIQ50" s="134"/>
      <c r="JIR50" s="134"/>
      <c r="JIS50" s="134"/>
      <c r="JIT50" s="134"/>
      <c r="JIU50" s="134"/>
      <c r="JIV50" s="134"/>
      <c r="JIW50" s="134"/>
      <c r="JIX50" s="134"/>
      <c r="JIY50" s="134"/>
      <c r="JIZ50" s="134"/>
      <c r="JJA50" s="134"/>
      <c r="JJB50" s="134"/>
      <c r="JJC50" s="134"/>
      <c r="JJD50" s="134"/>
      <c r="JJE50" s="134"/>
      <c r="JJF50" s="134"/>
      <c r="JJG50" s="134"/>
      <c r="JJH50" s="134"/>
      <c r="JJI50" s="134"/>
      <c r="JJJ50" s="134"/>
      <c r="JJK50" s="134"/>
      <c r="JJL50" s="134"/>
      <c r="JJM50" s="134"/>
      <c r="JJN50" s="134"/>
      <c r="JJO50" s="134"/>
      <c r="JJP50" s="134"/>
      <c r="JJQ50" s="134"/>
      <c r="JJR50" s="134"/>
      <c r="JJS50" s="134"/>
      <c r="JJT50" s="134"/>
      <c r="JJU50" s="134"/>
      <c r="JJV50" s="134"/>
      <c r="JJW50" s="134"/>
      <c r="JJX50" s="134"/>
      <c r="JJY50" s="134"/>
      <c r="JJZ50" s="134"/>
      <c r="JKA50" s="134"/>
      <c r="JKB50" s="134"/>
      <c r="JKC50" s="134"/>
      <c r="JKD50" s="134"/>
      <c r="JKE50" s="134"/>
      <c r="JKF50" s="134"/>
      <c r="JKG50" s="134"/>
      <c r="JKH50" s="134"/>
      <c r="JKI50" s="134"/>
      <c r="JKJ50" s="134"/>
      <c r="JKK50" s="134"/>
      <c r="JKL50" s="134"/>
      <c r="JKM50" s="134"/>
      <c r="JKN50" s="134"/>
      <c r="JKO50" s="134"/>
      <c r="JKP50" s="134"/>
      <c r="JKQ50" s="134"/>
      <c r="JKR50" s="134"/>
      <c r="JKS50" s="134"/>
      <c r="JKT50" s="134"/>
      <c r="JKU50" s="134"/>
      <c r="JKV50" s="134"/>
      <c r="JKW50" s="134"/>
      <c r="JKX50" s="134"/>
      <c r="JKY50" s="134"/>
      <c r="JKZ50" s="134"/>
      <c r="JLA50" s="134"/>
      <c r="JLB50" s="134"/>
      <c r="JLC50" s="134"/>
      <c r="JLD50" s="134"/>
      <c r="JLE50" s="134"/>
      <c r="JLF50" s="134"/>
      <c r="JLG50" s="134"/>
      <c r="JLH50" s="134"/>
      <c r="JLI50" s="134"/>
      <c r="JLJ50" s="134"/>
      <c r="JLK50" s="134"/>
      <c r="JLL50" s="134"/>
      <c r="JLM50" s="134"/>
      <c r="JLN50" s="134"/>
      <c r="JLO50" s="134"/>
      <c r="JLP50" s="134"/>
      <c r="JLQ50" s="134"/>
      <c r="JLR50" s="134"/>
      <c r="JLS50" s="134"/>
      <c r="JLT50" s="134"/>
      <c r="JLU50" s="134"/>
      <c r="JLV50" s="134"/>
      <c r="JLW50" s="134"/>
      <c r="JLX50" s="134"/>
      <c r="JLY50" s="134"/>
      <c r="JLZ50" s="134"/>
      <c r="JMA50" s="134"/>
      <c r="JMB50" s="134"/>
      <c r="JMC50" s="134"/>
      <c r="JMD50" s="134"/>
      <c r="JME50" s="134"/>
      <c r="JMF50" s="134"/>
      <c r="JMG50" s="134"/>
      <c r="JMH50" s="134"/>
      <c r="JMI50" s="134"/>
      <c r="JMJ50" s="134"/>
      <c r="JMK50" s="134"/>
      <c r="JML50" s="134"/>
      <c r="JMM50" s="134"/>
      <c r="JMN50" s="134"/>
      <c r="JMO50" s="134"/>
      <c r="JMP50" s="134"/>
      <c r="JMQ50" s="134"/>
      <c r="JMR50" s="134"/>
      <c r="JMS50" s="134"/>
      <c r="JMT50" s="134"/>
      <c r="JMU50" s="134"/>
      <c r="JMV50" s="134"/>
      <c r="JMW50" s="134"/>
      <c r="JMX50" s="134"/>
      <c r="JMY50" s="134"/>
      <c r="JMZ50" s="134"/>
      <c r="JNA50" s="134"/>
      <c r="JNB50" s="134"/>
      <c r="JNC50" s="134"/>
      <c r="JND50" s="134"/>
      <c r="JNE50" s="134"/>
      <c r="JNF50" s="134"/>
      <c r="JNG50" s="134"/>
      <c r="JNH50" s="134"/>
      <c r="JNI50" s="134"/>
      <c r="JNJ50" s="134"/>
      <c r="JNK50" s="134"/>
      <c r="JNL50" s="134"/>
      <c r="JNM50" s="134"/>
      <c r="JNN50" s="134"/>
      <c r="JNO50" s="134"/>
      <c r="JNP50" s="134"/>
      <c r="JNQ50" s="134"/>
      <c r="JNR50" s="134"/>
      <c r="JNS50" s="134"/>
      <c r="JNT50" s="134"/>
      <c r="JNU50" s="134"/>
      <c r="JNV50" s="134"/>
      <c r="JNW50" s="134"/>
      <c r="JNX50" s="134"/>
      <c r="JNY50" s="134"/>
      <c r="JNZ50" s="134"/>
      <c r="JOA50" s="134"/>
      <c r="JOB50" s="134"/>
      <c r="JOC50" s="134"/>
      <c r="JOD50" s="134"/>
      <c r="JOE50" s="134"/>
      <c r="JOF50" s="134"/>
      <c r="JOG50" s="134"/>
      <c r="JOH50" s="134"/>
      <c r="JOI50" s="134"/>
      <c r="JOJ50" s="134"/>
      <c r="JOK50" s="134"/>
      <c r="JOL50" s="134"/>
      <c r="JOM50" s="134"/>
      <c r="JON50" s="134"/>
      <c r="JOO50" s="134"/>
      <c r="JOP50" s="134"/>
      <c r="JOQ50" s="134"/>
      <c r="JOR50" s="134"/>
      <c r="JOS50" s="134"/>
      <c r="JOT50" s="134"/>
      <c r="JOU50" s="134"/>
      <c r="JOV50" s="134"/>
      <c r="JOW50" s="134"/>
      <c r="JOX50" s="134"/>
      <c r="JOY50" s="134"/>
      <c r="JOZ50" s="134"/>
      <c r="JPA50" s="134"/>
      <c r="JPB50" s="134"/>
      <c r="JPC50" s="134"/>
      <c r="JPD50" s="134"/>
      <c r="JPE50" s="134"/>
      <c r="JPF50" s="134"/>
      <c r="JPG50" s="134"/>
      <c r="JPH50" s="134"/>
      <c r="JPI50" s="134"/>
      <c r="JPJ50" s="134"/>
      <c r="JPK50" s="134"/>
      <c r="JPL50" s="134"/>
      <c r="JPM50" s="134"/>
      <c r="JPN50" s="134"/>
      <c r="JPO50" s="134"/>
      <c r="JPP50" s="134"/>
      <c r="JPQ50" s="134"/>
      <c r="JPR50" s="134"/>
      <c r="JPS50" s="134"/>
      <c r="JPT50" s="134"/>
      <c r="JPU50" s="134"/>
      <c r="JPV50" s="134"/>
      <c r="JPW50" s="134"/>
      <c r="JPX50" s="134"/>
      <c r="JPY50" s="134"/>
      <c r="JPZ50" s="134"/>
      <c r="JQA50" s="134"/>
      <c r="JQB50" s="134"/>
      <c r="JQC50" s="134"/>
      <c r="JQD50" s="134"/>
      <c r="JQE50" s="134"/>
      <c r="JQF50" s="134"/>
      <c r="JQG50" s="134"/>
      <c r="JQH50" s="134"/>
      <c r="JQI50" s="134"/>
      <c r="JQJ50" s="134"/>
      <c r="JQK50" s="134"/>
      <c r="JQL50" s="134"/>
      <c r="JQM50" s="134"/>
      <c r="JQN50" s="134"/>
      <c r="JQO50" s="134"/>
      <c r="JQP50" s="134"/>
      <c r="JQQ50" s="134"/>
      <c r="JQR50" s="134"/>
      <c r="JQS50" s="134"/>
      <c r="JQT50" s="134"/>
      <c r="JQU50" s="134"/>
      <c r="JQV50" s="134"/>
      <c r="JQW50" s="134"/>
      <c r="JQX50" s="134"/>
      <c r="JQY50" s="134"/>
      <c r="JQZ50" s="134"/>
      <c r="JRA50" s="134"/>
      <c r="JRB50" s="134"/>
      <c r="JRC50" s="134"/>
      <c r="JRD50" s="134"/>
      <c r="JRE50" s="134"/>
      <c r="JRF50" s="134"/>
      <c r="JRG50" s="134"/>
      <c r="JRH50" s="134"/>
      <c r="JRI50" s="134"/>
      <c r="JRJ50" s="134"/>
      <c r="JRK50" s="134"/>
      <c r="JRL50" s="134"/>
      <c r="JRM50" s="134"/>
      <c r="JRN50" s="134"/>
      <c r="JRO50" s="134"/>
      <c r="JRP50" s="134"/>
      <c r="JRQ50" s="134"/>
      <c r="JRR50" s="134"/>
      <c r="JRS50" s="134"/>
      <c r="JRT50" s="134"/>
      <c r="JRU50" s="134"/>
      <c r="JRV50" s="134"/>
      <c r="JRW50" s="134"/>
      <c r="JRX50" s="134"/>
      <c r="JRY50" s="134"/>
      <c r="JRZ50" s="134"/>
      <c r="JSA50" s="134"/>
      <c r="JSB50" s="134"/>
      <c r="JSC50" s="134"/>
      <c r="JSD50" s="134"/>
      <c r="JSE50" s="134"/>
      <c r="JSF50" s="134"/>
      <c r="JSG50" s="134"/>
      <c r="JSH50" s="134"/>
      <c r="JSI50" s="134"/>
      <c r="JSJ50" s="134"/>
      <c r="JSK50" s="134"/>
      <c r="JSL50" s="134"/>
      <c r="JSM50" s="134"/>
      <c r="JSN50" s="134"/>
      <c r="JSO50" s="134"/>
      <c r="JSP50" s="134"/>
      <c r="JSQ50" s="134"/>
      <c r="JSR50" s="134"/>
      <c r="JSS50" s="134"/>
      <c r="JST50" s="134"/>
      <c r="JSU50" s="134"/>
      <c r="JSV50" s="134"/>
      <c r="JSW50" s="134"/>
      <c r="JSX50" s="134"/>
      <c r="JSY50" s="134"/>
      <c r="JSZ50" s="134"/>
      <c r="JTA50" s="134"/>
      <c r="JTB50" s="134"/>
      <c r="JTC50" s="134"/>
      <c r="JTD50" s="134"/>
      <c r="JTE50" s="134"/>
      <c r="JTF50" s="134"/>
      <c r="JTG50" s="134"/>
      <c r="JTH50" s="134"/>
      <c r="JTI50" s="134"/>
      <c r="JTJ50" s="134"/>
      <c r="JTK50" s="134"/>
      <c r="JTL50" s="134"/>
      <c r="JTM50" s="134"/>
      <c r="JTN50" s="134"/>
      <c r="JTO50" s="134"/>
      <c r="JTP50" s="134"/>
      <c r="JTQ50" s="134"/>
      <c r="JTR50" s="134"/>
      <c r="JTS50" s="134"/>
      <c r="JTT50" s="134"/>
      <c r="JTU50" s="134"/>
      <c r="JTV50" s="134"/>
      <c r="JTW50" s="134"/>
      <c r="JTX50" s="134"/>
      <c r="JTY50" s="134"/>
      <c r="JTZ50" s="134"/>
      <c r="JUA50" s="134"/>
      <c r="JUB50" s="134"/>
      <c r="JUC50" s="134"/>
      <c r="JUD50" s="134"/>
      <c r="JUE50" s="134"/>
      <c r="JUF50" s="134"/>
      <c r="JUG50" s="134"/>
      <c r="JUH50" s="134"/>
      <c r="JUI50" s="134"/>
      <c r="JUJ50" s="134"/>
      <c r="JUK50" s="134"/>
      <c r="JUL50" s="134"/>
      <c r="JUM50" s="134"/>
      <c r="JUN50" s="134"/>
      <c r="JUO50" s="134"/>
      <c r="JUP50" s="134"/>
      <c r="JUQ50" s="134"/>
      <c r="JUR50" s="134"/>
      <c r="JUS50" s="134"/>
      <c r="JUT50" s="134"/>
      <c r="JUU50" s="134"/>
      <c r="JUV50" s="134"/>
      <c r="JUW50" s="134"/>
      <c r="JUX50" s="134"/>
      <c r="JUY50" s="134"/>
      <c r="JUZ50" s="134"/>
      <c r="JVA50" s="134"/>
      <c r="JVB50" s="134"/>
      <c r="JVC50" s="134"/>
      <c r="JVD50" s="134"/>
      <c r="JVE50" s="134"/>
      <c r="JVF50" s="134"/>
      <c r="JVG50" s="134"/>
      <c r="JVH50" s="134"/>
      <c r="JVI50" s="134"/>
      <c r="JVJ50" s="134"/>
      <c r="JVK50" s="134"/>
      <c r="JVL50" s="134"/>
      <c r="JVM50" s="134"/>
      <c r="JVN50" s="134"/>
      <c r="JVO50" s="134"/>
      <c r="JVP50" s="134"/>
      <c r="JVQ50" s="134"/>
      <c r="JVR50" s="134"/>
      <c r="JVS50" s="134"/>
      <c r="JVT50" s="134"/>
      <c r="JVU50" s="134"/>
      <c r="JVV50" s="134"/>
      <c r="JVW50" s="134"/>
      <c r="JVX50" s="134"/>
      <c r="JVY50" s="134"/>
      <c r="JVZ50" s="134"/>
      <c r="JWA50" s="134"/>
      <c r="JWB50" s="134"/>
      <c r="JWC50" s="134"/>
      <c r="JWD50" s="134"/>
      <c r="JWE50" s="134"/>
      <c r="JWF50" s="134"/>
      <c r="JWG50" s="134"/>
      <c r="JWH50" s="134"/>
      <c r="JWI50" s="134"/>
      <c r="JWJ50" s="134"/>
      <c r="JWK50" s="134"/>
      <c r="JWL50" s="134"/>
      <c r="JWM50" s="134"/>
      <c r="JWN50" s="134"/>
      <c r="JWO50" s="134"/>
      <c r="JWP50" s="134"/>
      <c r="JWQ50" s="134"/>
      <c r="JWR50" s="134"/>
      <c r="JWS50" s="134"/>
      <c r="JWT50" s="134"/>
      <c r="JWU50" s="134"/>
      <c r="JWV50" s="134"/>
      <c r="JWW50" s="134"/>
      <c r="JWX50" s="134"/>
      <c r="JWY50" s="134"/>
      <c r="JWZ50" s="134"/>
      <c r="JXA50" s="134"/>
      <c r="JXB50" s="134"/>
      <c r="JXC50" s="134"/>
      <c r="JXD50" s="134"/>
      <c r="JXE50" s="134"/>
      <c r="JXF50" s="134"/>
      <c r="JXG50" s="134"/>
      <c r="JXH50" s="134"/>
      <c r="JXI50" s="134"/>
      <c r="JXJ50" s="134"/>
      <c r="JXK50" s="134"/>
      <c r="JXL50" s="134"/>
      <c r="JXM50" s="134"/>
      <c r="JXN50" s="134"/>
      <c r="JXO50" s="134"/>
      <c r="JXP50" s="134"/>
      <c r="JXQ50" s="134"/>
      <c r="JXR50" s="134"/>
      <c r="JXS50" s="134"/>
      <c r="JXT50" s="134"/>
      <c r="JXU50" s="134"/>
      <c r="JXV50" s="134"/>
      <c r="JXW50" s="134"/>
      <c r="JXX50" s="134"/>
      <c r="JXY50" s="134"/>
      <c r="JXZ50" s="134"/>
      <c r="JYA50" s="134"/>
      <c r="JYB50" s="134"/>
      <c r="JYC50" s="134"/>
      <c r="JYD50" s="134"/>
      <c r="JYE50" s="134"/>
      <c r="JYF50" s="134"/>
      <c r="JYG50" s="134"/>
      <c r="JYH50" s="134"/>
      <c r="JYI50" s="134"/>
      <c r="JYJ50" s="134"/>
      <c r="JYK50" s="134"/>
      <c r="JYL50" s="134"/>
      <c r="JYM50" s="134"/>
      <c r="JYN50" s="134"/>
      <c r="JYO50" s="134"/>
      <c r="JYP50" s="134"/>
      <c r="JYQ50" s="134"/>
      <c r="JYR50" s="134"/>
      <c r="JYS50" s="134"/>
      <c r="JYT50" s="134"/>
      <c r="JYU50" s="134"/>
      <c r="JYV50" s="134"/>
      <c r="JYW50" s="134"/>
      <c r="JYX50" s="134"/>
      <c r="JYY50" s="134"/>
      <c r="JYZ50" s="134"/>
      <c r="JZA50" s="134"/>
      <c r="JZB50" s="134"/>
      <c r="JZC50" s="134"/>
      <c r="JZD50" s="134"/>
      <c r="JZE50" s="134"/>
      <c r="JZF50" s="134"/>
      <c r="JZG50" s="134"/>
      <c r="JZH50" s="134"/>
      <c r="JZI50" s="134"/>
      <c r="JZJ50" s="134"/>
      <c r="JZK50" s="134"/>
      <c r="JZL50" s="134"/>
      <c r="JZM50" s="134"/>
      <c r="JZN50" s="134"/>
      <c r="JZO50" s="134"/>
      <c r="JZP50" s="134"/>
      <c r="JZQ50" s="134"/>
      <c r="JZR50" s="134"/>
      <c r="JZS50" s="134"/>
      <c r="JZT50" s="134"/>
      <c r="JZU50" s="134"/>
      <c r="JZV50" s="134"/>
      <c r="JZW50" s="134"/>
      <c r="JZX50" s="134"/>
      <c r="JZY50" s="134"/>
      <c r="JZZ50" s="134"/>
      <c r="KAA50" s="134"/>
      <c r="KAB50" s="134"/>
      <c r="KAC50" s="134"/>
      <c r="KAD50" s="134"/>
      <c r="KAE50" s="134"/>
      <c r="KAF50" s="134"/>
      <c r="KAG50" s="134"/>
      <c r="KAH50" s="134"/>
      <c r="KAI50" s="134"/>
      <c r="KAJ50" s="134"/>
      <c r="KAK50" s="134"/>
      <c r="KAL50" s="134"/>
      <c r="KAM50" s="134"/>
      <c r="KAN50" s="134"/>
      <c r="KAO50" s="134"/>
      <c r="KAP50" s="134"/>
      <c r="KAQ50" s="134"/>
      <c r="KAR50" s="134"/>
      <c r="KAS50" s="134"/>
      <c r="KAT50" s="134"/>
      <c r="KAU50" s="134"/>
      <c r="KAV50" s="134"/>
      <c r="KAW50" s="134"/>
      <c r="KAX50" s="134"/>
      <c r="KAY50" s="134"/>
      <c r="KAZ50" s="134"/>
      <c r="KBA50" s="134"/>
      <c r="KBB50" s="134"/>
      <c r="KBC50" s="134"/>
      <c r="KBD50" s="134"/>
      <c r="KBE50" s="134"/>
      <c r="KBF50" s="134"/>
      <c r="KBG50" s="134"/>
      <c r="KBH50" s="134"/>
      <c r="KBI50" s="134"/>
      <c r="KBJ50" s="134"/>
      <c r="KBK50" s="134"/>
      <c r="KBL50" s="134"/>
      <c r="KBM50" s="134"/>
      <c r="KBN50" s="134"/>
      <c r="KBO50" s="134"/>
      <c r="KBP50" s="134"/>
      <c r="KBQ50" s="134"/>
      <c r="KBR50" s="134"/>
      <c r="KBS50" s="134"/>
      <c r="KBT50" s="134"/>
      <c r="KBU50" s="134"/>
      <c r="KBV50" s="134"/>
      <c r="KBW50" s="134"/>
      <c r="KBX50" s="134"/>
      <c r="KBY50" s="134"/>
      <c r="KBZ50" s="134"/>
      <c r="KCA50" s="134"/>
      <c r="KCB50" s="134"/>
      <c r="KCC50" s="134"/>
      <c r="KCD50" s="134"/>
      <c r="KCE50" s="134"/>
      <c r="KCF50" s="134"/>
      <c r="KCG50" s="134"/>
      <c r="KCH50" s="134"/>
      <c r="KCI50" s="134"/>
      <c r="KCJ50" s="134"/>
      <c r="KCK50" s="134"/>
      <c r="KCL50" s="134"/>
      <c r="KCM50" s="134"/>
      <c r="KCN50" s="134"/>
      <c r="KCO50" s="134"/>
      <c r="KCP50" s="134"/>
      <c r="KCQ50" s="134"/>
      <c r="KCR50" s="134"/>
      <c r="KCS50" s="134"/>
      <c r="KCT50" s="134"/>
      <c r="KCU50" s="134"/>
      <c r="KCV50" s="134"/>
      <c r="KCW50" s="134"/>
      <c r="KCX50" s="134"/>
      <c r="KCY50" s="134"/>
      <c r="KCZ50" s="134"/>
      <c r="KDA50" s="134"/>
      <c r="KDB50" s="134"/>
      <c r="KDC50" s="134"/>
      <c r="KDD50" s="134"/>
      <c r="KDE50" s="134"/>
      <c r="KDF50" s="134"/>
      <c r="KDG50" s="134"/>
      <c r="KDH50" s="134"/>
      <c r="KDI50" s="134"/>
      <c r="KDJ50" s="134"/>
      <c r="KDK50" s="134"/>
      <c r="KDL50" s="134"/>
      <c r="KDM50" s="134"/>
      <c r="KDN50" s="134"/>
      <c r="KDO50" s="134"/>
      <c r="KDP50" s="134"/>
      <c r="KDQ50" s="134"/>
      <c r="KDR50" s="134"/>
      <c r="KDS50" s="134"/>
      <c r="KDT50" s="134"/>
      <c r="KDU50" s="134"/>
      <c r="KDV50" s="134"/>
      <c r="KDW50" s="134"/>
      <c r="KDX50" s="134"/>
      <c r="KDY50" s="134"/>
      <c r="KDZ50" s="134"/>
      <c r="KEA50" s="134"/>
      <c r="KEB50" s="134"/>
      <c r="KEC50" s="134"/>
      <c r="KED50" s="134"/>
      <c r="KEE50" s="134"/>
      <c r="KEF50" s="134"/>
      <c r="KEG50" s="134"/>
      <c r="KEH50" s="134"/>
      <c r="KEI50" s="134"/>
      <c r="KEJ50" s="134"/>
      <c r="KEK50" s="134"/>
      <c r="KEL50" s="134"/>
      <c r="KEM50" s="134"/>
      <c r="KEN50" s="134"/>
      <c r="KEO50" s="134"/>
      <c r="KEP50" s="134"/>
      <c r="KEQ50" s="134"/>
      <c r="KER50" s="134"/>
      <c r="KES50" s="134"/>
      <c r="KET50" s="134"/>
      <c r="KEU50" s="134"/>
      <c r="KEV50" s="134"/>
      <c r="KEW50" s="134"/>
      <c r="KEX50" s="134"/>
      <c r="KEY50" s="134"/>
      <c r="KEZ50" s="134"/>
      <c r="KFA50" s="134"/>
      <c r="KFB50" s="134"/>
      <c r="KFC50" s="134"/>
      <c r="KFD50" s="134"/>
      <c r="KFE50" s="134"/>
      <c r="KFF50" s="134"/>
      <c r="KFG50" s="134"/>
      <c r="KFH50" s="134"/>
      <c r="KFI50" s="134"/>
      <c r="KFJ50" s="134"/>
      <c r="KFK50" s="134"/>
      <c r="KFL50" s="134"/>
      <c r="KFM50" s="134"/>
      <c r="KFN50" s="134"/>
      <c r="KFO50" s="134"/>
      <c r="KFP50" s="134"/>
      <c r="KFQ50" s="134"/>
      <c r="KFR50" s="134"/>
      <c r="KFS50" s="134"/>
      <c r="KFT50" s="134"/>
      <c r="KFU50" s="134"/>
      <c r="KFV50" s="134"/>
      <c r="KFW50" s="134"/>
      <c r="KFX50" s="134"/>
      <c r="KFY50" s="134"/>
      <c r="KFZ50" s="134"/>
      <c r="KGA50" s="134"/>
      <c r="KGB50" s="134"/>
      <c r="KGC50" s="134"/>
      <c r="KGD50" s="134"/>
      <c r="KGE50" s="134"/>
      <c r="KGF50" s="134"/>
      <c r="KGG50" s="134"/>
      <c r="KGH50" s="134"/>
      <c r="KGI50" s="134"/>
      <c r="KGJ50" s="134"/>
      <c r="KGK50" s="134"/>
      <c r="KGL50" s="134"/>
      <c r="KGM50" s="134"/>
      <c r="KGN50" s="134"/>
      <c r="KGO50" s="134"/>
      <c r="KGP50" s="134"/>
      <c r="KGQ50" s="134"/>
      <c r="KGR50" s="134"/>
      <c r="KGS50" s="134"/>
      <c r="KGT50" s="134"/>
      <c r="KGU50" s="134"/>
      <c r="KGV50" s="134"/>
      <c r="KGW50" s="134"/>
      <c r="KGX50" s="134"/>
      <c r="KGY50" s="134"/>
      <c r="KGZ50" s="134"/>
      <c r="KHA50" s="134"/>
      <c r="KHB50" s="134"/>
      <c r="KHC50" s="134"/>
      <c r="KHD50" s="134"/>
      <c r="KHE50" s="134"/>
      <c r="KHF50" s="134"/>
      <c r="KHG50" s="134"/>
      <c r="KHH50" s="134"/>
      <c r="KHI50" s="134"/>
      <c r="KHJ50" s="134"/>
      <c r="KHK50" s="134"/>
      <c r="KHL50" s="134"/>
      <c r="KHM50" s="134"/>
      <c r="KHN50" s="134"/>
      <c r="KHO50" s="134"/>
      <c r="KHP50" s="134"/>
      <c r="KHQ50" s="134"/>
      <c r="KHR50" s="134"/>
      <c r="KHS50" s="134"/>
      <c r="KHT50" s="134"/>
      <c r="KHU50" s="134"/>
      <c r="KHV50" s="134"/>
      <c r="KHW50" s="134"/>
      <c r="KHX50" s="134"/>
      <c r="KHY50" s="134"/>
      <c r="KHZ50" s="134"/>
      <c r="KIA50" s="134"/>
      <c r="KIB50" s="134"/>
      <c r="KIC50" s="134"/>
      <c r="KID50" s="134"/>
      <c r="KIE50" s="134"/>
      <c r="KIF50" s="134"/>
      <c r="KIG50" s="134"/>
      <c r="KIH50" s="134"/>
      <c r="KII50" s="134"/>
      <c r="KIJ50" s="134"/>
      <c r="KIK50" s="134"/>
      <c r="KIL50" s="134"/>
      <c r="KIM50" s="134"/>
      <c r="KIN50" s="134"/>
      <c r="KIO50" s="134"/>
      <c r="KIP50" s="134"/>
      <c r="KIQ50" s="134"/>
      <c r="KIR50" s="134"/>
      <c r="KIS50" s="134"/>
      <c r="KIT50" s="134"/>
      <c r="KIU50" s="134"/>
      <c r="KIV50" s="134"/>
      <c r="KIW50" s="134"/>
      <c r="KIX50" s="134"/>
      <c r="KIY50" s="134"/>
      <c r="KIZ50" s="134"/>
      <c r="KJA50" s="134"/>
      <c r="KJB50" s="134"/>
      <c r="KJC50" s="134"/>
      <c r="KJD50" s="134"/>
      <c r="KJE50" s="134"/>
      <c r="KJF50" s="134"/>
      <c r="KJG50" s="134"/>
      <c r="KJH50" s="134"/>
      <c r="KJI50" s="134"/>
      <c r="KJJ50" s="134"/>
      <c r="KJK50" s="134"/>
      <c r="KJL50" s="134"/>
      <c r="KJM50" s="134"/>
      <c r="KJN50" s="134"/>
      <c r="KJO50" s="134"/>
      <c r="KJP50" s="134"/>
      <c r="KJQ50" s="134"/>
      <c r="KJR50" s="134"/>
      <c r="KJS50" s="134"/>
      <c r="KJT50" s="134"/>
      <c r="KJU50" s="134"/>
      <c r="KJV50" s="134"/>
      <c r="KJW50" s="134"/>
      <c r="KJX50" s="134"/>
      <c r="KJY50" s="134"/>
      <c r="KJZ50" s="134"/>
      <c r="KKA50" s="134"/>
      <c r="KKB50" s="134"/>
      <c r="KKC50" s="134"/>
      <c r="KKD50" s="134"/>
      <c r="KKE50" s="134"/>
      <c r="KKF50" s="134"/>
      <c r="KKG50" s="134"/>
      <c r="KKH50" s="134"/>
      <c r="KKI50" s="134"/>
      <c r="KKJ50" s="134"/>
      <c r="KKK50" s="134"/>
      <c r="KKL50" s="134"/>
      <c r="KKM50" s="134"/>
      <c r="KKN50" s="134"/>
      <c r="KKO50" s="134"/>
      <c r="KKP50" s="134"/>
      <c r="KKQ50" s="134"/>
      <c r="KKR50" s="134"/>
      <c r="KKS50" s="134"/>
      <c r="KKT50" s="134"/>
      <c r="KKU50" s="134"/>
      <c r="KKV50" s="134"/>
      <c r="KKW50" s="134"/>
      <c r="KKX50" s="134"/>
      <c r="KKY50" s="134"/>
      <c r="KKZ50" s="134"/>
      <c r="KLA50" s="134"/>
      <c r="KLB50" s="134"/>
      <c r="KLC50" s="134"/>
      <c r="KLD50" s="134"/>
      <c r="KLE50" s="134"/>
      <c r="KLF50" s="134"/>
      <c r="KLG50" s="134"/>
      <c r="KLH50" s="134"/>
      <c r="KLI50" s="134"/>
      <c r="KLJ50" s="134"/>
      <c r="KLK50" s="134"/>
      <c r="KLL50" s="134"/>
      <c r="KLM50" s="134"/>
      <c r="KLN50" s="134"/>
      <c r="KLO50" s="134"/>
      <c r="KLP50" s="134"/>
      <c r="KLQ50" s="134"/>
      <c r="KLR50" s="134"/>
      <c r="KLS50" s="134"/>
      <c r="KLT50" s="134"/>
      <c r="KLU50" s="134"/>
      <c r="KLV50" s="134"/>
      <c r="KLW50" s="134"/>
      <c r="KLX50" s="134"/>
      <c r="KLY50" s="134"/>
      <c r="KLZ50" s="134"/>
      <c r="KMA50" s="134"/>
      <c r="KMB50" s="134"/>
      <c r="KMC50" s="134"/>
      <c r="KMD50" s="134"/>
      <c r="KME50" s="134"/>
      <c r="KMF50" s="134"/>
      <c r="KMG50" s="134"/>
      <c r="KMH50" s="134"/>
      <c r="KMI50" s="134"/>
      <c r="KMJ50" s="134"/>
      <c r="KMK50" s="134"/>
      <c r="KML50" s="134"/>
      <c r="KMM50" s="134"/>
      <c r="KMN50" s="134"/>
      <c r="KMO50" s="134"/>
      <c r="KMP50" s="134"/>
      <c r="KMQ50" s="134"/>
      <c r="KMR50" s="134"/>
      <c r="KMS50" s="134"/>
      <c r="KMT50" s="134"/>
      <c r="KMU50" s="134"/>
      <c r="KMV50" s="134"/>
      <c r="KMW50" s="134"/>
      <c r="KMX50" s="134"/>
      <c r="KMY50" s="134"/>
      <c r="KMZ50" s="134"/>
      <c r="KNA50" s="134"/>
      <c r="KNB50" s="134"/>
      <c r="KNC50" s="134"/>
      <c r="KND50" s="134"/>
      <c r="KNE50" s="134"/>
      <c r="KNF50" s="134"/>
      <c r="KNG50" s="134"/>
      <c r="KNH50" s="134"/>
      <c r="KNI50" s="134"/>
      <c r="KNJ50" s="134"/>
      <c r="KNK50" s="134"/>
      <c r="KNL50" s="134"/>
      <c r="KNM50" s="134"/>
      <c r="KNN50" s="134"/>
      <c r="KNO50" s="134"/>
      <c r="KNP50" s="134"/>
      <c r="KNQ50" s="134"/>
      <c r="KNR50" s="134"/>
      <c r="KNS50" s="134"/>
      <c r="KNT50" s="134"/>
      <c r="KNU50" s="134"/>
      <c r="KNV50" s="134"/>
      <c r="KNW50" s="134"/>
      <c r="KNX50" s="134"/>
      <c r="KNY50" s="134"/>
      <c r="KNZ50" s="134"/>
      <c r="KOA50" s="134"/>
      <c r="KOB50" s="134"/>
      <c r="KOC50" s="134"/>
      <c r="KOD50" s="134"/>
      <c r="KOE50" s="134"/>
      <c r="KOF50" s="134"/>
      <c r="KOG50" s="134"/>
      <c r="KOH50" s="134"/>
      <c r="KOI50" s="134"/>
      <c r="KOJ50" s="134"/>
      <c r="KOK50" s="134"/>
      <c r="KOL50" s="134"/>
      <c r="KOM50" s="134"/>
      <c r="KON50" s="134"/>
      <c r="KOO50" s="134"/>
      <c r="KOP50" s="134"/>
      <c r="KOQ50" s="134"/>
      <c r="KOR50" s="134"/>
      <c r="KOS50" s="134"/>
      <c r="KOT50" s="134"/>
      <c r="KOU50" s="134"/>
      <c r="KOV50" s="134"/>
      <c r="KOW50" s="134"/>
      <c r="KOX50" s="134"/>
      <c r="KOY50" s="134"/>
      <c r="KOZ50" s="134"/>
      <c r="KPA50" s="134"/>
      <c r="KPB50" s="134"/>
      <c r="KPC50" s="134"/>
      <c r="KPD50" s="134"/>
      <c r="KPE50" s="134"/>
      <c r="KPF50" s="134"/>
      <c r="KPG50" s="134"/>
      <c r="KPH50" s="134"/>
      <c r="KPI50" s="134"/>
      <c r="KPJ50" s="134"/>
      <c r="KPK50" s="134"/>
      <c r="KPL50" s="134"/>
      <c r="KPM50" s="134"/>
      <c r="KPN50" s="134"/>
      <c r="KPO50" s="134"/>
      <c r="KPP50" s="134"/>
      <c r="KPQ50" s="134"/>
      <c r="KPR50" s="134"/>
      <c r="KPS50" s="134"/>
      <c r="KPT50" s="134"/>
      <c r="KPU50" s="134"/>
      <c r="KPV50" s="134"/>
      <c r="KPW50" s="134"/>
      <c r="KPX50" s="134"/>
      <c r="KPY50" s="134"/>
      <c r="KPZ50" s="134"/>
      <c r="KQA50" s="134"/>
      <c r="KQB50" s="134"/>
      <c r="KQC50" s="134"/>
      <c r="KQD50" s="134"/>
      <c r="KQE50" s="134"/>
      <c r="KQF50" s="134"/>
      <c r="KQG50" s="134"/>
      <c r="KQH50" s="134"/>
      <c r="KQI50" s="134"/>
      <c r="KQJ50" s="134"/>
      <c r="KQK50" s="134"/>
      <c r="KQL50" s="134"/>
      <c r="KQM50" s="134"/>
      <c r="KQN50" s="134"/>
      <c r="KQO50" s="134"/>
      <c r="KQP50" s="134"/>
      <c r="KQQ50" s="134"/>
      <c r="KQR50" s="134"/>
      <c r="KQS50" s="134"/>
      <c r="KQT50" s="134"/>
      <c r="KQU50" s="134"/>
      <c r="KQV50" s="134"/>
      <c r="KQW50" s="134"/>
      <c r="KQX50" s="134"/>
      <c r="KQY50" s="134"/>
      <c r="KQZ50" s="134"/>
      <c r="KRA50" s="134"/>
      <c r="KRB50" s="134"/>
      <c r="KRC50" s="134"/>
      <c r="KRD50" s="134"/>
      <c r="KRE50" s="134"/>
      <c r="KRF50" s="134"/>
      <c r="KRG50" s="134"/>
      <c r="KRH50" s="134"/>
      <c r="KRI50" s="134"/>
      <c r="KRJ50" s="134"/>
      <c r="KRK50" s="134"/>
      <c r="KRL50" s="134"/>
      <c r="KRM50" s="134"/>
      <c r="KRN50" s="134"/>
      <c r="KRO50" s="134"/>
      <c r="KRP50" s="134"/>
      <c r="KRQ50" s="134"/>
      <c r="KRR50" s="134"/>
      <c r="KRS50" s="134"/>
      <c r="KRT50" s="134"/>
      <c r="KRU50" s="134"/>
      <c r="KRV50" s="134"/>
      <c r="KRW50" s="134"/>
      <c r="KRX50" s="134"/>
      <c r="KRY50" s="134"/>
      <c r="KRZ50" s="134"/>
      <c r="KSA50" s="134"/>
      <c r="KSB50" s="134"/>
      <c r="KSC50" s="134"/>
      <c r="KSD50" s="134"/>
      <c r="KSE50" s="134"/>
      <c r="KSF50" s="134"/>
      <c r="KSG50" s="134"/>
      <c r="KSH50" s="134"/>
      <c r="KSI50" s="134"/>
      <c r="KSJ50" s="134"/>
      <c r="KSK50" s="134"/>
      <c r="KSL50" s="134"/>
      <c r="KSM50" s="134"/>
      <c r="KSN50" s="134"/>
      <c r="KSO50" s="134"/>
      <c r="KSP50" s="134"/>
      <c r="KSQ50" s="134"/>
      <c r="KSR50" s="134"/>
      <c r="KSS50" s="134"/>
      <c r="KST50" s="134"/>
      <c r="KSU50" s="134"/>
      <c r="KSV50" s="134"/>
      <c r="KSW50" s="134"/>
      <c r="KSX50" s="134"/>
      <c r="KSY50" s="134"/>
      <c r="KSZ50" s="134"/>
      <c r="KTA50" s="134"/>
      <c r="KTB50" s="134"/>
      <c r="KTC50" s="134"/>
      <c r="KTD50" s="134"/>
      <c r="KTE50" s="134"/>
      <c r="KTF50" s="134"/>
      <c r="KTG50" s="134"/>
      <c r="KTH50" s="134"/>
      <c r="KTI50" s="134"/>
      <c r="KTJ50" s="134"/>
      <c r="KTK50" s="134"/>
      <c r="KTL50" s="134"/>
      <c r="KTM50" s="134"/>
      <c r="KTN50" s="134"/>
      <c r="KTO50" s="134"/>
      <c r="KTP50" s="134"/>
      <c r="KTQ50" s="134"/>
      <c r="KTR50" s="134"/>
      <c r="KTS50" s="134"/>
      <c r="KTT50" s="134"/>
      <c r="KTU50" s="134"/>
      <c r="KTV50" s="134"/>
      <c r="KTW50" s="134"/>
      <c r="KTX50" s="134"/>
      <c r="KTY50" s="134"/>
      <c r="KTZ50" s="134"/>
      <c r="KUA50" s="134"/>
      <c r="KUB50" s="134"/>
      <c r="KUC50" s="134"/>
      <c r="KUD50" s="134"/>
      <c r="KUE50" s="134"/>
      <c r="KUF50" s="134"/>
      <c r="KUG50" s="134"/>
      <c r="KUH50" s="134"/>
      <c r="KUI50" s="134"/>
      <c r="KUJ50" s="134"/>
      <c r="KUK50" s="134"/>
      <c r="KUL50" s="134"/>
      <c r="KUM50" s="134"/>
      <c r="KUN50" s="134"/>
      <c r="KUO50" s="134"/>
      <c r="KUP50" s="134"/>
      <c r="KUQ50" s="134"/>
      <c r="KUR50" s="134"/>
      <c r="KUS50" s="134"/>
      <c r="KUT50" s="134"/>
      <c r="KUU50" s="134"/>
      <c r="KUV50" s="134"/>
      <c r="KUW50" s="134"/>
      <c r="KUX50" s="134"/>
      <c r="KUY50" s="134"/>
      <c r="KUZ50" s="134"/>
      <c r="KVA50" s="134"/>
      <c r="KVB50" s="134"/>
      <c r="KVC50" s="134"/>
      <c r="KVD50" s="134"/>
      <c r="KVE50" s="134"/>
      <c r="KVF50" s="134"/>
      <c r="KVG50" s="134"/>
      <c r="KVH50" s="134"/>
      <c r="KVI50" s="134"/>
      <c r="KVJ50" s="134"/>
      <c r="KVK50" s="134"/>
      <c r="KVL50" s="134"/>
      <c r="KVM50" s="134"/>
      <c r="KVN50" s="134"/>
      <c r="KVO50" s="134"/>
      <c r="KVP50" s="134"/>
      <c r="KVQ50" s="134"/>
      <c r="KVR50" s="134"/>
      <c r="KVS50" s="134"/>
      <c r="KVT50" s="134"/>
      <c r="KVU50" s="134"/>
      <c r="KVV50" s="134"/>
      <c r="KVW50" s="134"/>
      <c r="KVX50" s="134"/>
      <c r="KVY50" s="134"/>
      <c r="KVZ50" s="134"/>
      <c r="KWA50" s="134"/>
      <c r="KWB50" s="134"/>
      <c r="KWC50" s="134"/>
      <c r="KWD50" s="134"/>
      <c r="KWE50" s="134"/>
      <c r="KWF50" s="134"/>
      <c r="KWG50" s="134"/>
      <c r="KWH50" s="134"/>
      <c r="KWI50" s="134"/>
      <c r="KWJ50" s="134"/>
      <c r="KWK50" s="134"/>
      <c r="KWL50" s="134"/>
      <c r="KWM50" s="134"/>
      <c r="KWN50" s="134"/>
      <c r="KWO50" s="134"/>
      <c r="KWP50" s="134"/>
      <c r="KWQ50" s="134"/>
      <c r="KWR50" s="134"/>
      <c r="KWS50" s="134"/>
      <c r="KWT50" s="134"/>
      <c r="KWU50" s="134"/>
      <c r="KWV50" s="134"/>
      <c r="KWW50" s="134"/>
      <c r="KWX50" s="134"/>
      <c r="KWY50" s="134"/>
      <c r="KWZ50" s="134"/>
      <c r="KXA50" s="134"/>
      <c r="KXB50" s="134"/>
      <c r="KXC50" s="134"/>
      <c r="KXD50" s="134"/>
      <c r="KXE50" s="134"/>
      <c r="KXF50" s="134"/>
      <c r="KXG50" s="134"/>
      <c r="KXH50" s="134"/>
      <c r="KXI50" s="134"/>
      <c r="KXJ50" s="134"/>
      <c r="KXK50" s="134"/>
      <c r="KXL50" s="134"/>
      <c r="KXM50" s="134"/>
      <c r="KXN50" s="134"/>
      <c r="KXO50" s="134"/>
      <c r="KXP50" s="134"/>
      <c r="KXQ50" s="134"/>
      <c r="KXR50" s="134"/>
      <c r="KXS50" s="134"/>
      <c r="KXT50" s="134"/>
      <c r="KXU50" s="134"/>
      <c r="KXV50" s="134"/>
      <c r="KXW50" s="134"/>
      <c r="KXX50" s="134"/>
      <c r="KXY50" s="134"/>
      <c r="KXZ50" s="134"/>
      <c r="KYA50" s="134"/>
      <c r="KYB50" s="134"/>
      <c r="KYC50" s="134"/>
      <c r="KYD50" s="134"/>
      <c r="KYE50" s="134"/>
      <c r="KYF50" s="134"/>
      <c r="KYG50" s="134"/>
      <c r="KYH50" s="134"/>
      <c r="KYI50" s="134"/>
      <c r="KYJ50" s="134"/>
      <c r="KYK50" s="134"/>
      <c r="KYL50" s="134"/>
      <c r="KYM50" s="134"/>
      <c r="KYN50" s="134"/>
      <c r="KYO50" s="134"/>
      <c r="KYP50" s="134"/>
      <c r="KYQ50" s="134"/>
      <c r="KYR50" s="134"/>
      <c r="KYS50" s="134"/>
      <c r="KYT50" s="134"/>
      <c r="KYU50" s="134"/>
      <c r="KYV50" s="134"/>
      <c r="KYW50" s="134"/>
      <c r="KYX50" s="134"/>
      <c r="KYY50" s="134"/>
      <c r="KYZ50" s="134"/>
      <c r="KZA50" s="134"/>
      <c r="KZB50" s="134"/>
      <c r="KZC50" s="134"/>
      <c r="KZD50" s="134"/>
      <c r="KZE50" s="134"/>
      <c r="KZF50" s="134"/>
      <c r="KZG50" s="134"/>
      <c r="KZH50" s="134"/>
      <c r="KZI50" s="134"/>
      <c r="KZJ50" s="134"/>
      <c r="KZK50" s="134"/>
      <c r="KZL50" s="134"/>
      <c r="KZM50" s="134"/>
      <c r="KZN50" s="134"/>
      <c r="KZO50" s="134"/>
      <c r="KZP50" s="134"/>
      <c r="KZQ50" s="134"/>
      <c r="KZR50" s="134"/>
      <c r="KZS50" s="134"/>
      <c r="KZT50" s="134"/>
      <c r="KZU50" s="134"/>
      <c r="KZV50" s="134"/>
      <c r="KZW50" s="134"/>
      <c r="KZX50" s="134"/>
      <c r="KZY50" s="134"/>
      <c r="KZZ50" s="134"/>
      <c r="LAA50" s="134"/>
      <c r="LAB50" s="134"/>
      <c r="LAC50" s="134"/>
      <c r="LAD50" s="134"/>
      <c r="LAE50" s="134"/>
      <c r="LAF50" s="134"/>
      <c r="LAG50" s="134"/>
      <c r="LAH50" s="134"/>
      <c r="LAI50" s="134"/>
      <c r="LAJ50" s="134"/>
      <c r="LAK50" s="134"/>
      <c r="LAL50" s="134"/>
      <c r="LAM50" s="134"/>
      <c r="LAN50" s="134"/>
      <c r="LAO50" s="134"/>
      <c r="LAP50" s="134"/>
      <c r="LAQ50" s="134"/>
      <c r="LAR50" s="134"/>
      <c r="LAS50" s="134"/>
      <c r="LAT50" s="134"/>
      <c r="LAU50" s="134"/>
      <c r="LAV50" s="134"/>
      <c r="LAW50" s="134"/>
      <c r="LAX50" s="134"/>
      <c r="LAY50" s="134"/>
      <c r="LAZ50" s="134"/>
      <c r="LBA50" s="134"/>
      <c r="LBB50" s="134"/>
      <c r="LBC50" s="134"/>
      <c r="LBD50" s="134"/>
      <c r="LBE50" s="134"/>
      <c r="LBF50" s="134"/>
      <c r="LBG50" s="134"/>
      <c r="LBH50" s="134"/>
      <c r="LBI50" s="134"/>
      <c r="LBJ50" s="134"/>
      <c r="LBK50" s="134"/>
      <c r="LBL50" s="134"/>
      <c r="LBM50" s="134"/>
      <c r="LBN50" s="134"/>
      <c r="LBO50" s="134"/>
      <c r="LBP50" s="134"/>
      <c r="LBQ50" s="134"/>
      <c r="LBR50" s="134"/>
      <c r="LBS50" s="134"/>
      <c r="LBT50" s="134"/>
      <c r="LBU50" s="134"/>
      <c r="LBV50" s="134"/>
      <c r="LBW50" s="134"/>
      <c r="LBX50" s="134"/>
      <c r="LBY50" s="134"/>
      <c r="LBZ50" s="134"/>
      <c r="LCA50" s="134"/>
      <c r="LCB50" s="134"/>
      <c r="LCC50" s="134"/>
      <c r="LCD50" s="134"/>
      <c r="LCE50" s="134"/>
      <c r="LCF50" s="134"/>
      <c r="LCG50" s="134"/>
      <c r="LCH50" s="134"/>
      <c r="LCI50" s="134"/>
      <c r="LCJ50" s="134"/>
      <c r="LCK50" s="134"/>
      <c r="LCL50" s="134"/>
      <c r="LCM50" s="134"/>
      <c r="LCN50" s="134"/>
      <c r="LCO50" s="134"/>
      <c r="LCP50" s="134"/>
      <c r="LCQ50" s="134"/>
      <c r="LCR50" s="134"/>
      <c r="LCS50" s="134"/>
      <c r="LCT50" s="134"/>
      <c r="LCU50" s="134"/>
      <c r="LCV50" s="134"/>
      <c r="LCW50" s="134"/>
      <c r="LCX50" s="134"/>
      <c r="LCY50" s="134"/>
      <c r="LCZ50" s="134"/>
      <c r="LDA50" s="134"/>
      <c r="LDB50" s="134"/>
      <c r="LDC50" s="134"/>
      <c r="LDD50" s="134"/>
      <c r="LDE50" s="134"/>
      <c r="LDF50" s="134"/>
      <c r="LDG50" s="134"/>
      <c r="LDH50" s="134"/>
      <c r="LDI50" s="134"/>
      <c r="LDJ50" s="134"/>
      <c r="LDK50" s="134"/>
      <c r="LDL50" s="134"/>
      <c r="LDM50" s="134"/>
      <c r="LDN50" s="134"/>
      <c r="LDO50" s="134"/>
      <c r="LDP50" s="134"/>
      <c r="LDQ50" s="134"/>
      <c r="LDR50" s="134"/>
      <c r="LDS50" s="134"/>
      <c r="LDT50" s="134"/>
      <c r="LDU50" s="134"/>
      <c r="LDV50" s="134"/>
      <c r="LDW50" s="134"/>
      <c r="LDX50" s="134"/>
      <c r="LDY50" s="134"/>
      <c r="LDZ50" s="134"/>
      <c r="LEA50" s="134"/>
      <c r="LEB50" s="134"/>
      <c r="LEC50" s="134"/>
      <c r="LED50" s="134"/>
      <c r="LEE50" s="134"/>
      <c r="LEF50" s="134"/>
      <c r="LEG50" s="134"/>
      <c r="LEH50" s="134"/>
      <c r="LEI50" s="134"/>
      <c r="LEJ50" s="134"/>
      <c r="LEK50" s="134"/>
      <c r="LEL50" s="134"/>
      <c r="LEM50" s="134"/>
      <c r="LEN50" s="134"/>
      <c r="LEO50" s="134"/>
      <c r="LEP50" s="134"/>
      <c r="LEQ50" s="134"/>
      <c r="LER50" s="134"/>
      <c r="LES50" s="134"/>
      <c r="LET50" s="134"/>
      <c r="LEU50" s="134"/>
      <c r="LEV50" s="134"/>
      <c r="LEW50" s="134"/>
      <c r="LEX50" s="134"/>
      <c r="LEY50" s="134"/>
      <c r="LEZ50" s="134"/>
      <c r="LFA50" s="134"/>
      <c r="LFB50" s="134"/>
      <c r="LFC50" s="134"/>
      <c r="LFD50" s="134"/>
      <c r="LFE50" s="134"/>
      <c r="LFF50" s="134"/>
      <c r="LFG50" s="134"/>
      <c r="LFH50" s="134"/>
      <c r="LFI50" s="134"/>
      <c r="LFJ50" s="134"/>
      <c r="LFK50" s="134"/>
      <c r="LFL50" s="134"/>
      <c r="LFM50" s="134"/>
      <c r="LFN50" s="134"/>
      <c r="LFO50" s="134"/>
      <c r="LFP50" s="134"/>
      <c r="LFQ50" s="134"/>
      <c r="LFR50" s="134"/>
      <c r="LFS50" s="134"/>
      <c r="LFT50" s="134"/>
      <c r="LFU50" s="134"/>
      <c r="LFV50" s="134"/>
      <c r="LFW50" s="134"/>
      <c r="LFX50" s="134"/>
      <c r="LFY50" s="134"/>
      <c r="LFZ50" s="134"/>
      <c r="LGA50" s="134"/>
      <c r="LGB50" s="134"/>
      <c r="LGC50" s="134"/>
      <c r="LGD50" s="134"/>
      <c r="LGE50" s="134"/>
      <c r="LGF50" s="134"/>
      <c r="LGG50" s="134"/>
      <c r="LGH50" s="134"/>
      <c r="LGI50" s="134"/>
      <c r="LGJ50" s="134"/>
      <c r="LGK50" s="134"/>
      <c r="LGL50" s="134"/>
      <c r="LGM50" s="134"/>
      <c r="LGN50" s="134"/>
      <c r="LGO50" s="134"/>
      <c r="LGP50" s="134"/>
      <c r="LGQ50" s="134"/>
      <c r="LGR50" s="134"/>
      <c r="LGS50" s="134"/>
      <c r="LGT50" s="134"/>
      <c r="LGU50" s="134"/>
      <c r="LGV50" s="134"/>
      <c r="LGW50" s="134"/>
      <c r="LGX50" s="134"/>
      <c r="LGY50" s="134"/>
      <c r="LGZ50" s="134"/>
      <c r="LHA50" s="134"/>
      <c r="LHB50" s="134"/>
      <c r="LHC50" s="134"/>
      <c r="LHD50" s="134"/>
      <c r="LHE50" s="134"/>
      <c r="LHF50" s="134"/>
      <c r="LHG50" s="134"/>
      <c r="LHH50" s="134"/>
      <c r="LHI50" s="134"/>
      <c r="LHJ50" s="134"/>
      <c r="LHK50" s="134"/>
      <c r="LHL50" s="134"/>
      <c r="LHM50" s="134"/>
      <c r="LHN50" s="134"/>
      <c r="LHO50" s="134"/>
      <c r="LHP50" s="134"/>
      <c r="LHQ50" s="134"/>
      <c r="LHR50" s="134"/>
      <c r="LHS50" s="134"/>
      <c r="LHT50" s="134"/>
      <c r="LHU50" s="134"/>
      <c r="LHV50" s="134"/>
      <c r="LHW50" s="134"/>
      <c r="LHX50" s="134"/>
      <c r="LHY50" s="134"/>
      <c r="LHZ50" s="134"/>
      <c r="LIA50" s="134"/>
      <c r="LIB50" s="134"/>
      <c r="LIC50" s="134"/>
      <c r="LID50" s="134"/>
      <c r="LIE50" s="134"/>
      <c r="LIF50" s="134"/>
      <c r="LIG50" s="134"/>
      <c r="LIH50" s="134"/>
      <c r="LII50" s="134"/>
      <c r="LIJ50" s="134"/>
      <c r="LIK50" s="134"/>
      <c r="LIL50" s="134"/>
      <c r="LIM50" s="134"/>
      <c r="LIN50" s="134"/>
      <c r="LIO50" s="134"/>
      <c r="LIP50" s="134"/>
      <c r="LIQ50" s="134"/>
      <c r="LIR50" s="134"/>
      <c r="LIS50" s="134"/>
      <c r="LIT50" s="134"/>
      <c r="LIU50" s="134"/>
      <c r="LIV50" s="134"/>
      <c r="LIW50" s="134"/>
      <c r="LIX50" s="134"/>
      <c r="LIY50" s="134"/>
      <c r="LIZ50" s="134"/>
      <c r="LJA50" s="134"/>
      <c r="LJB50" s="134"/>
      <c r="LJC50" s="134"/>
      <c r="LJD50" s="134"/>
      <c r="LJE50" s="134"/>
      <c r="LJF50" s="134"/>
      <c r="LJG50" s="134"/>
      <c r="LJH50" s="134"/>
      <c r="LJI50" s="134"/>
      <c r="LJJ50" s="134"/>
      <c r="LJK50" s="134"/>
      <c r="LJL50" s="134"/>
      <c r="LJM50" s="134"/>
      <c r="LJN50" s="134"/>
      <c r="LJO50" s="134"/>
      <c r="LJP50" s="134"/>
      <c r="LJQ50" s="134"/>
      <c r="LJR50" s="134"/>
      <c r="LJS50" s="134"/>
      <c r="LJT50" s="134"/>
      <c r="LJU50" s="134"/>
      <c r="LJV50" s="134"/>
      <c r="LJW50" s="134"/>
      <c r="LJX50" s="134"/>
      <c r="LJY50" s="134"/>
      <c r="LJZ50" s="134"/>
      <c r="LKA50" s="134"/>
      <c r="LKB50" s="134"/>
      <c r="LKC50" s="134"/>
      <c r="LKD50" s="134"/>
      <c r="LKE50" s="134"/>
      <c r="LKF50" s="134"/>
      <c r="LKG50" s="134"/>
      <c r="LKH50" s="134"/>
      <c r="LKI50" s="134"/>
      <c r="LKJ50" s="134"/>
      <c r="LKK50" s="134"/>
      <c r="LKL50" s="134"/>
      <c r="LKM50" s="134"/>
      <c r="LKN50" s="134"/>
      <c r="LKO50" s="134"/>
      <c r="LKP50" s="134"/>
      <c r="LKQ50" s="134"/>
      <c r="LKR50" s="134"/>
      <c r="LKS50" s="134"/>
      <c r="LKT50" s="134"/>
      <c r="LKU50" s="134"/>
      <c r="LKV50" s="134"/>
      <c r="LKW50" s="134"/>
      <c r="LKX50" s="134"/>
      <c r="LKY50" s="134"/>
      <c r="LKZ50" s="134"/>
      <c r="LLA50" s="134"/>
      <c r="LLB50" s="134"/>
      <c r="LLC50" s="134"/>
      <c r="LLD50" s="134"/>
      <c r="LLE50" s="134"/>
      <c r="LLF50" s="134"/>
      <c r="LLG50" s="134"/>
      <c r="LLH50" s="134"/>
      <c r="LLI50" s="134"/>
      <c r="LLJ50" s="134"/>
      <c r="LLK50" s="134"/>
      <c r="LLL50" s="134"/>
      <c r="LLM50" s="134"/>
      <c r="LLN50" s="134"/>
      <c r="LLO50" s="134"/>
      <c r="LLP50" s="134"/>
      <c r="LLQ50" s="134"/>
      <c r="LLR50" s="134"/>
      <c r="LLS50" s="134"/>
      <c r="LLT50" s="134"/>
      <c r="LLU50" s="134"/>
      <c r="LLV50" s="134"/>
      <c r="LLW50" s="134"/>
      <c r="LLX50" s="134"/>
      <c r="LLY50" s="134"/>
      <c r="LLZ50" s="134"/>
      <c r="LMA50" s="134"/>
      <c r="LMB50" s="134"/>
      <c r="LMC50" s="134"/>
      <c r="LMD50" s="134"/>
      <c r="LME50" s="134"/>
      <c r="LMF50" s="134"/>
      <c r="LMG50" s="134"/>
      <c r="LMH50" s="134"/>
      <c r="LMI50" s="134"/>
      <c r="LMJ50" s="134"/>
      <c r="LMK50" s="134"/>
      <c r="LML50" s="134"/>
      <c r="LMM50" s="134"/>
      <c r="LMN50" s="134"/>
      <c r="LMO50" s="134"/>
      <c r="LMP50" s="134"/>
      <c r="LMQ50" s="134"/>
      <c r="LMR50" s="134"/>
      <c r="LMS50" s="134"/>
      <c r="LMT50" s="134"/>
      <c r="LMU50" s="134"/>
      <c r="LMV50" s="134"/>
      <c r="LMW50" s="134"/>
      <c r="LMX50" s="134"/>
      <c r="LMY50" s="134"/>
      <c r="LMZ50" s="134"/>
      <c r="LNA50" s="134"/>
      <c r="LNB50" s="134"/>
      <c r="LNC50" s="134"/>
      <c r="LND50" s="134"/>
      <c r="LNE50" s="134"/>
      <c r="LNF50" s="134"/>
      <c r="LNG50" s="134"/>
      <c r="LNH50" s="134"/>
      <c r="LNI50" s="134"/>
      <c r="LNJ50" s="134"/>
      <c r="LNK50" s="134"/>
      <c r="LNL50" s="134"/>
      <c r="LNM50" s="134"/>
      <c r="LNN50" s="134"/>
      <c r="LNO50" s="134"/>
      <c r="LNP50" s="134"/>
      <c r="LNQ50" s="134"/>
      <c r="LNR50" s="134"/>
      <c r="LNS50" s="134"/>
      <c r="LNT50" s="134"/>
      <c r="LNU50" s="134"/>
      <c r="LNV50" s="134"/>
      <c r="LNW50" s="134"/>
      <c r="LNX50" s="134"/>
      <c r="LNY50" s="134"/>
      <c r="LNZ50" s="134"/>
      <c r="LOA50" s="134"/>
      <c r="LOB50" s="134"/>
      <c r="LOC50" s="134"/>
      <c r="LOD50" s="134"/>
      <c r="LOE50" s="134"/>
      <c r="LOF50" s="134"/>
      <c r="LOG50" s="134"/>
      <c r="LOH50" s="134"/>
      <c r="LOI50" s="134"/>
      <c r="LOJ50" s="134"/>
      <c r="LOK50" s="134"/>
      <c r="LOL50" s="134"/>
      <c r="LOM50" s="134"/>
      <c r="LON50" s="134"/>
      <c r="LOO50" s="134"/>
      <c r="LOP50" s="134"/>
      <c r="LOQ50" s="134"/>
      <c r="LOR50" s="134"/>
      <c r="LOS50" s="134"/>
      <c r="LOT50" s="134"/>
      <c r="LOU50" s="134"/>
      <c r="LOV50" s="134"/>
      <c r="LOW50" s="134"/>
      <c r="LOX50" s="134"/>
      <c r="LOY50" s="134"/>
      <c r="LOZ50" s="134"/>
      <c r="LPA50" s="134"/>
      <c r="LPB50" s="134"/>
      <c r="LPC50" s="134"/>
      <c r="LPD50" s="134"/>
      <c r="LPE50" s="134"/>
      <c r="LPF50" s="134"/>
      <c r="LPG50" s="134"/>
      <c r="LPH50" s="134"/>
      <c r="LPI50" s="134"/>
      <c r="LPJ50" s="134"/>
      <c r="LPK50" s="134"/>
      <c r="LPL50" s="134"/>
      <c r="LPM50" s="134"/>
      <c r="LPN50" s="134"/>
      <c r="LPO50" s="134"/>
      <c r="LPP50" s="134"/>
      <c r="LPQ50" s="134"/>
      <c r="LPR50" s="134"/>
      <c r="LPS50" s="134"/>
      <c r="LPT50" s="134"/>
      <c r="LPU50" s="134"/>
      <c r="LPV50" s="134"/>
      <c r="LPW50" s="134"/>
      <c r="LPX50" s="134"/>
      <c r="LPY50" s="134"/>
      <c r="LPZ50" s="134"/>
      <c r="LQA50" s="134"/>
      <c r="LQB50" s="134"/>
      <c r="LQC50" s="134"/>
      <c r="LQD50" s="134"/>
      <c r="LQE50" s="134"/>
      <c r="LQF50" s="134"/>
      <c r="LQG50" s="134"/>
      <c r="LQH50" s="134"/>
      <c r="LQI50" s="134"/>
      <c r="LQJ50" s="134"/>
      <c r="LQK50" s="134"/>
      <c r="LQL50" s="134"/>
      <c r="LQM50" s="134"/>
      <c r="LQN50" s="134"/>
      <c r="LQO50" s="134"/>
      <c r="LQP50" s="134"/>
      <c r="LQQ50" s="134"/>
      <c r="LQR50" s="134"/>
      <c r="LQS50" s="134"/>
      <c r="LQT50" s="134"/>
      <c r="LQU50" s="134"/>
      <c r="LQV50" s="134"/>
      <c r="LQW50" s="134"/>
      <c r="LQX50" s="134"/>
      <c r="LQY50" s="134"/>
      <c r="LQZ50" s="134"/>
      <c r="LRA50" s="134"/>
      <c r="LRB50" s="134"/>
      <c r="LRC50" s="134"/>
      <c r="LRD50" s="134"/>
      <c r="LRE50" s="134"/>
      <c r="LRF50" s="134"/>
      <c r="LRG50" s="134"/>
      <c r="LRH50" s="134"/>
      <c r="LRI50" s="134"/>
      <c r="LRJ50" s="134"/>
      <c r="LRK50" s="134"/>
      <c r="LRL50" s="134"/>
      <c r="LRM50" s="134"/>
      <c r="LRN50" s="134"/>
      <c r="LRO50" s="134"/>
      <c r="LRP50" s="134"/>
      <c r="LRQ50" s="134"/>
      <c r="LRR50" s="134"/>
      <c r="LRS50" s="134"/>
      <c r="LRT50" s="134"/>
      <c r="LRU50" s="134"/>
      <c r="LRV50" s="134"/>
      <c r="LRW50" s="134"/>
      <c r="LRX50" s="134"/>
      <c r="LRY50" s="134"/>
      <c r="LRZ50" s="134"/>
      <c r="LSA50" s="134"/>
      <c r="LSB50" s="134"/>
      <c r="LSC50" s="134"/>
      <c r="LSD50" s="134"/>
      <c r="LSE50" s="134"/>
      <c r="LSF50" s="134"/>
      <c r="LSG50" s="134"/>
      <c r="LSH50" s="134"/>
      <c r="LSI50" s="134"/>
      <c r="LSJ50" s="134"/>
      <c r="LSK50" s="134"/>
      <c r="LSL50" s="134"/>
      <c r="LSM50" s="134"/>
      <c r="LSN50" s="134"/>
      <c r="LSO50" s="134"/>
      <c r="LSP50" s="134"/>
      <c r="LSQ50" s="134"/>
      <c r="LSR50" s="134"/>
      <c r="LSS50" s="134"/>
      <c r="LST50" s="134"/>
      <c r="LSU50" s="134"/>
      <c r="LSV50" s="134"/>
      <c r="LSW50" s="134"/>
      <c r="LSX50" s="134"/>
      <c r="LSY50" s="134"/>
      <c r="LSZ50" s="134"/>
      <c r="LTA50" s="134"/>
      <c r="LTB50" s="134"/>
      <c r="LTC50" s="134"/>
      <c r="LTD50" s="134"/>
      <c r="LTE50" s="134"/>
      <c r="LTF50" s="134"/>
      <c r="LTG50" s="134"/>
      <c r="LTH50" s="134"/>
      <c r="LTI50" s="134"/>
      <c r="LTJ50" s="134"/>
      <c r="LTK50" s="134"/>
      <c r="LTL50" s="134"/>
      <c r="LTM50" s="134"/>
      <c r="LTN50" s="134"/>
      <c r="LTO50" s="134"/>
      <c r="LTP50" s="134"/>
      <c r="LTQ50" s="134"/>
      <c r="LTR50" s="134"/>
      <c r="LTS50" s="134"/>
      <c r="LTT50" s="134"/>
      <c r="LTU50" s="134"/>
      <c r="LTV50" s="134"/>
      <c r="LTW50" s="134"/>
      <c r="LTX50" s="134"/>
      <c r="LTY50" s="134"/>
      <c r="LTZ50" s="134"/>
      <c r="LUA50" s="134"/>
      <c r="LUB50" s="134"/>
      <c r="LUC50" s="134"/>
      <c r="LUD50" s="134"/>
      <c r="LUE50" s="134"/>
      <c r="LUF50" s="134"/>
      <c r="LUG50" s="134"/>
      <c r="LUH50" s="134"/>
      <c r="LUI50" s="134"/>
      <c r="LUJ50" s="134"/>
      <c r="LUK50" s="134"/>
      <c r="LUL50" s="134"/>
      <c r="LUM50" s="134"/>
      <c r="LUN50" s="134"/>
      <c r="LUO50" s="134"/>
      <c r="LUP50" s="134"/>
      <c r="LUQ50" s="134"/>
      <c r="LUR50" s="134"/>
      <c r="LUS50" s="134"/>
      <c r="LUT50" s="134"/>
      <c r="LUU50" s="134"/>
      <c r="LUV50" s="134"/>
      <c r="LUW50" s="134"/>
      <c r="LUX50" s="134"/>
      <c r="LUY50" s="134"/>
      <c r="LUZ50" s="134"/>
      <c r="LVA50" s="134"/>
      <c r="LVB50" s="134"/>
      <c r="LVC50" s="134"/>
      <c r="LVD50" s="134"/>
      <c r="LVE50" s="134"/>
      <c r="LVF50" s="134"/>
      <c r="LVG50" s="134"/>
      <c r="LVH50" s="134"/>
      <c r="LVI50" s="134"/>
      <c r="LVJ50" s="134"/>
      <c r="LVK50" s="134"/>
      <c r="LVL50" s="134"/>
      <c r="LVM50" s="134"/>
      <c r="LVN50" s="134"/>
      <c r="LVO50" s="134"/>
      <c r="LVP50" s="134"/>
      <c r="LVQ50" s="134"/>
      <c r="LVR50" s="134"/>
      <c r="LVS50" s="134"/>
      <c r="LVT50" s="134"/>
      <c r="LVU50" s="134"/>
      <c r="LVV50" s="134"/>
      <c r="LVW50" s="134"/>
      <c r="LVX50" s="134"/>
      <c r="LVY50" s="134"/>
      <c r="LVZ50" s="134"/>
      <c r="LWA50" s="134"/>
      <c r="LWB50" s="134"/>
      <c r="LWC50" s="134"/>
      <c r="LWD50" s="134"/>
      <c r="LWE50" s="134"/>
      <c r="LWF50" s="134"/>
      <c r="LWG50" s="134"/>
      <c r="LWH50" s="134"/>
      <c r="LWI50" s="134"/>
      <c r="LWJ50" s="134"/>
      <c r="LWK50" s="134"/>
      <c r="LWL50" s="134"/>
      <c r="LWM50" s="134"/>
      <c r="LWN50" s="134"/>
      <c r="LWO50" s="134"/>
      <c r="LWP50" s="134"/>
      <c r="LWQ50" s="134"/>
      <c r="LWR50" s="134"/>
      <c r="LWS50" s="134"/>
      <c r="LWT50" s="134"/>
      <c r="LWU50" s="134"/>
      <c r="LWV50" s="134"/>
      <c r="LWW50" s="134"/>
      <c r="LWX50" s="134"/>
      <c r="LWY50" s="134"/>
      <c r="LWZ50" s="134"/>
      <c r="LXA50" s="134"/>
      <c r="LXB50" s="134"/>
      <c r="LXC50" s="134"/>
      <c r="LXD50" s="134"/>
      <c r="LXE50" s="134"/>
      <c r="LXF50" s="134"/>
      <c r="LXG50" s="134"/>
      <c r="LXH50" s="134"/>
      <c r="LXI50" s="134"/>
      <c r="LXJ50" s="134"/>
      <c r="LXK50" s="134"/>
      <c r="LXL50" s="134"/>
      <c r="LXM50" s="134"/>
      <c r="LXN50" s="134"/>
      <c r="LXO50" s="134"/>
      <c r="LXP50" s="134"/>
      <c r="LXQ50" s="134"/>
      <c r="LXR50" s="134"/>
      <c r="LXS50" s="134"/>
      <c r="LXT50" s="134"/>
      <c r="LXU50" s="134"/>
      <c r="LXV50" s="134"/>
      <c r="LXW50" s="134"/>
      <c r="LXX50" s="134"/>
      <c r="LXY50" s="134"/>
      <c r="LXZ50" s="134"/>
      <c r="LYA50" s="134"/>
      <c r="LYB50" s="134"/>
      <c r="LYC50" s="134"/>
      <c r="LYD50" s="134"/>
      <c r="LYE50" s="134"/>
      <c r="LYF50" s="134"/>
      <c r="LYG50" s="134"/>
      <c r="LYH50" s="134"/>
      <c r="LYI50" s="134"/>
      <c r="LYJ50" s="134"/>
      <c r="LYK50" s="134"/>
      <c r="LYL50" s="134"/>
      <c r="LYM50" s="134"/>
      <c r="LYN50" s="134"/>
      <c r="LYO50" s="134"/>
      <c r="LYP50" s="134"/>
      <c r="LYQ50" s="134"/>
      <c r="LYR50" s="134"/>
      <c r="LYS50" s="134"/>
      <c r="LYT50" s="134"/>
      <c r="LYU50" s="134"/>
      <c r="LYV50" s="134"/>
      <c r="LYW50" s="134"/>
      <c r="LYX50" s="134"/>
      <c r="LYY50" s="134"/>
      <c r="LYZ50" s="134"/>
      <c r="LZA50" s="134"/>
      <c r="LZB50" s="134"/>
      <c r="LZC50" s="134"/>
      <c r="LZD50" s="134"/>
      <c r="LZE50" s="134"/>
      <c r="LZF50" s="134"/>
      <c r="LZG50" s="134"/>
      <c r="LZH50" s="134"/>
      <c r="LZI50" s="134"/>
      <c r="LZJ50" s="134"/>
      <c r="LZK50" s="134"/>
      <c r="LZL50" s="134"/>
      <c r="LZM50" s="134"/>
      <c r="LZN50" s="134"/>
      <c r="LZO50" s="134"/>
      <c r="LZP50" s="134"/>
      <c r="LZQ50" s="134"/>
      <c r="LZR50" s="134"/>
      <c r="LZS50" s="134"/>
      <c r="LZT50" s="134"/>
      <c r="LZU50" s="134"/>
      <c r="LZV50" s="134"/>
      <c r="LZW50" s="134"/>
      <c r="LZX50" s="134"/>
      <c r="LZY50" s="134"/>
      <c r="LZZ50" s="134"/>
      <c r="MAA50" s="134"/>
      <c r="MAB50" s="134"/>
      <c r="MAC50" s="134"/>
      <c r="MAD50" s="134"/>
      <c r="MAE50" s="134"/>
      <c r="MAF50" s="134"/>
      <c r="MAG50" s="134"/>
      <c r="MAH50" s="134"/>
      <c r="MAI50" s="134"/>
      <c r="MAJ50" s="134"/>
      <c r="MAK50" s="134"/>
      <c r="MAL50" s="134"/>
      <c r="MAM50" s="134"/>
      <c r="MAN50" s="134"/>
      <c r="MAO50" s="134"/>
      <c r="MAP50" s="134"/>
      <c r="MAQ50" s="134"/>
      <c r="MAR50" s="134"/>
      <c r="MAS50" s="134"/>
      <c r="MAT50" s="134"/>
      <c r="MAU50" s="134"/>
      <c r="MAV50" s="134"/>
      <c r="MAW50" s="134"/>
      <c r="MAX50" s="134"/>
      <c r="MAY50" s="134"/>
      <c r="MAZ50" s="134"/>
      <c r="MBA50" s="134"/>
      <c r="MBB50" s="134"/>
      <c r="MBC50" s="134"/>
      <c r="MBD50" s="134"/>
      <c r="MBE50" s="134"/>
      <c r="MBF50" s="134"/>
      <c r="MBG50" s="134"/>
      <c r="MBH50" s="134"/>
      <c r="MBI50" s="134"/>
      <c r="MBJ50" s="134"/>
      <c r="MBK50" s="134"/>
      <c r="MBL50" s="134"/>
      <c r="MBM50" s="134"/>
      <c r="MBN50" s="134"/>
      <c r="MBO50" s="134"/>
      <c r="MBP50" s="134"/>
      <c r="MBQ50" s="134"/>
      <c r="MBR50" s="134"/>
      <c r="MBS50" s="134"/>
      <c r="MBT50" s="134"/>
      <c r="MBU50" s="134"/>
      <c r="MBV50" s="134"/>
      <c r="MBW50" s="134"/>
      <c r="MBX50" s="134"/>
      <c r="MBY50" s="134"/>
      <c r="MBZ50" s="134"/>
      <c r="MCA50" s="134"/>
      <c r="MCB50" s="134"/>
      <c r="MCC50" s="134"/>
      <c r="MCD50" s="134"/>
      <c r="MCE50" s="134"/>
      <c r="MCF50" s="134"/>
      <c r="MCG50" s="134"/>
      <c r="MCH50" s="134"/>
      <c r="MCI50" s="134"/>
      <c r="MCJ50" s="134"/>
      <c r="MCK50" s="134"/>
      <c r="MCL50" s="134"/>
      <c r="MCM50" s="134"/>
      <c r="MCN50" s="134"/>
      <c r="MCO50" s="134"/>
      <c r="MCP50" s="134"/>
      <c r="MCQ50" s="134"/>
      <c r="MCR50" s="134"/>
      <c r="MCS50" s="134"/>
      <c r="MCT50" s="134"/>
      <c r="MCU50" s="134"/>
      <c r="MCV50" s="134"/>
      <c r="MCW50" s="134"/>
      <c r="MCX50" s="134"/>
      <c r="MCY50" s="134"/>
      <c r="MCZ50" s="134"/>
      <c r="MDA50" s="134"/>
      <c r="MDB50" s="134"/>
      <c r="MDC50" s="134"/>
      <c r="MDD50" s="134"/>
      <c r="MDE50" s="134"/>
      <c r="MDF50" s="134"/>
      <c r="MDG50" s="134"/>
      <c r="MDH50" s="134"/>
      <c r="MDI50" s="134"/>
      <c r="MDJ50" s="134"/>
      <c r="MDK50" s="134"/>
      <c r="MDL50" s="134"/>
      <c r="MDM50" s="134"/>
      <c r="MDN50" s="134"/>
      <c r="MDO50" s="134"/>
      <c r="MDP50" s="134"/>
      <c r="MDQ50" s="134"/>
      <c r="MDR50" s="134"/>
      <c r="MDS50" s="134"/>
      <c r="MDT50" s="134"/>
      <c r="MDU50" s="134"/>
      <c r="MDV50" s="134"/>
      <c r="MDW50" s="134"/>
      <c r="MDX50" s="134"/>
      <c r="MDY50" s="134"/>
      <c r="MDZ50" s="134"/>
      <c r="MEA50" s="134"/>
      <c r="MEB50" s="134"/>
      <c r="MEC50" s="134"/>
      <c r="MED50" s="134"/>
      <c r="MEE50" s="134"/>
      <c r="MEF50" s="134"/>
      <c r="MEG50" s="134"/>
      <c r="MEH50" s="134"/>
      <c r="MEI50" s="134"/>
      <c r="MEJ50" s="134"/>
      <c r="MEK50" s="134"/>
      <c r="MEL50" s="134"/>
      <c r="MEM50" s="134"/>
      <c r="MEN50" s="134"/>
      <c r="MEO50" s="134"/>
      <c r="MEP50" s="134"/>
      <c r="MEQ50" s="134"/>
      <c r="MER50" s="134"/>
      <c r="MES50" s="134"/>
      <c r="MET50" s="134"/>
      <c r="MEU50" s="134"/>
      <c r="MEV50" s="134"/>
      <c r="MEW50" s="134"/>
      <c r="MEX50" s="134"/>
      <c r="MEY50" s="134"/>
      <c r="MEZ50" s="134"/>
      <c r="MFA50" s="134"/>
      <c r="MFB50" s="134"/>
      <c r="MFC50" s="134"/>
      <c r="MFD50" s="134"/>
      <c r="MFE50" s="134"/>
      <c r="MFF50" s="134"/>
      <c r="MFG50" s="134"/>
      <c r="MFH50" s="134"/>
      <c r="MFI50" s="134"/>
      <c r="MFJ50" s="134"/>
      <c r="MFK50" s="134"/>
      <c r="MFL50" s="134"/>
      <c r="MFM50" s="134"/>
      <c r="MFN50" s="134"/>
      <c r="MFO50" s="134"/>
      <c r="MFP50" s="134"/>
      <c r="MFQ50" s="134"/>
      <c r="MFR50" s="134"/>
      <c r="MFS50" s="134"/>
      <c r="MFT50" s="134"/>
      <c r="MFU50" s="134"/>
      <c r="MFV50" s="134"/>
      <c r="MFW50" s="134"/>
      <c r="MFX50" s="134"/>
      <c r="MFY50" s="134"/>
      <c r="MFZ50" s="134"/>
      <c r="MGA50" s="134"/>
      <c r="MGB50" s="134"/>
      <c r="MGC50" s="134"/>
      <c r="MGD50" s="134"/>
      <c r="MGE50" s="134"/>
      <c r="MGF50" s="134"/>
      <c r="MGG50" s="134"/>
      <c r="MGH50" s="134"/>
      <c r="MGI50" s="134"/>
      <c r="MGJ50" s="134"/>
      <c r="MGK50" s="134"/>
      <c r="MGL50" s="134"/>
      <c r="MGM50" s="134"/>
      <c r="MGN50" s="134"/>
      <c r="MGO50" s="134"/>
      <c r="MGP50" s="134"/>
      <c r="MGQ50" s="134"/>
      <c r="MGR50" s="134"/>
      <c r="MGS50" s="134"/>
      <c r="MGT50" s="134"/>
      <c r="MGU50" s="134"/>
      <c r="MGV50" s="134"/>
      <c r="MGW50" s="134"/>
      <c r="MGX50" s="134"/>
      <c r="MGY50" s="134"/>
      <c r="MGZ50" s="134"/>
      <c r="MHA50" s="134"/>
      <c r="MHB50" s="134"/>
      <c r="MHC50" s="134"/>
      <c r="MHD50" s="134"/>
      <c r="MHE50" s="134"/>
      <c r="MHF50" s="134"/>
      <c r="MHG50" s="134"/>
      <c r="MHH50" s="134"/>
      <c r="MHI50" s="134"/>
      <c r="MHJ50" s="134"/>
      <c r="MHK50" s="134"/>
      <c r="MHL50" s="134"/>
      <c r="MHM50" s="134"/>
      <c r="MHN50" s="134"/>
      <c r="MHO50" s="134"/>
      <c r="MHP50" s="134"/>
      <c r="MHQ50" s="134"/>
      <c r="MHR50" s="134"/>
      <c r="MHS50" s="134"/>
      <c r="MHT50" s="134"/>
      <c r="MHU50" s="134"/>
      <c r="MHV50" s="134"/>
      <c r="MHW50" s="134"/>
      <c r="MHX50" s="134"/>
      <c r="MHY50" s="134"/>
      <c r="MHZ50" s="134"/>
      <c r="MIA50" s="134"/>
      <c r="MIB50" s="134"/>
      <c r="MIC50" s="134"/>
      <c r="MID50" s="134"/>
      <c r="MIE50" s="134"/>
      <c r="MIF50" s="134"/>
      <c r="MIG50" s="134"/>
      <c r="MIH50" s="134"/>
      <c r="MII50" s="134"/>
      <c r="MIJ50" s="134"/>
      <c r="MIK50" s="134"/>
      <c r="MIL50" s="134"/>
      <c r="MIM50" s="134"/>
      <c r="MIN50" s="134"/>
      <c r="MIO50" s="134"/>
      <c r="MIP50" s="134"/>
      <c r="MIQ50" s="134"/>
      <c r="MIR50" s="134"/>
      <c r="MIS50" s="134"/>
      <c r="MIT50" s="134"/>
      <c r="MIU50" s="134"/>
      <c r="MIV50" s="134"/>
      <c r="MIW50" s="134"/>
      <c r="MIX50" s="134"/>
      <c r="MIY50" s="134"/>
      <c r="MIZ50" s="134"/>
      <c r="MJA50" s="134"/>
      <c r="MJB50" s="134"/>
      <c r="MJC50" s="134"/>
      <c r="MJD50" s="134"/>
      <c r="MJE50" s="134"/>
      <c r="MJF50" s="134"/>
      <c r="MJG50" s="134"/>
      <c r="MJH50" s="134"/>
      <c r="MJI50" s="134"/>
      <c r="MJJ50" s="134"/>
      <c r="MJK50" s="134"/>
      <c r="MJL50" s="134"/>
      <c r="MJM50" s="134"/>
      <c r="MJN50" s="134"/>
      <c r="MJO50" s="134"/>
      <c r="MJP50" s="134"/>
      <c r="MJQ50" s="134"/>
      <c r="MJR50" s="134"/>
      <c r="MJS50" s="134"/>
      <c r="MJT50" s="134"/>
      <c r="MJU50" s="134"/>
      <c r="MJV50" s="134"/>
      <c r="MJW50" s="134"/>
      <c r="MJX50" s="134"/>
      <c r="MJY50" s="134"/>
      <c r="MJZ50" s="134"/>
      <c r="MKA50" s="134"/>
      <c r="MKB50" s="134"/>
      <c r="MKC50" s="134"/>
      <c r="MKD50" s="134"/>
      <c r="MKE50" s="134"/>
      <c r="MKF50" s="134"/>
      <c r="MKG50" s="134"/>
      <c r="MKH50" s="134"/>
      <c r="MKI50" s="134"/>
      <c r="MKJ50" s="134"/>
      <c r="MKK50" s="134"/>
      <c r="MKL50" s="134"/>
      <c r="MKM50" s="134"/>
      <c r="MKN50" s="134"/>
      <c r="MKO50" s="134"/>
      <c r="MKP50" s="134"/>
      <c r="MKQ50" s="134"/>
      <c r="MKR50" s="134"/>
      <c r="MKS50" s="134"/>
      <c r="MKT50" s="134"/>
      <c r="MKU50" s="134"/>
      <c r="MKV50" s="134"/>
      <c r="MKW50" s="134"/>
      <c r="MKX50" s="134"/>
      <c r="MKY50" s="134"/>
      <c r="MKZ50" s="134"/>
      <c r="MLA50" s="134"/>
      <c r="MLB50" s="134"/>
      <c r="MLC50" s="134"/>
      <c r="MLD50" s="134"/>
      <c r="MLE50" s="134"/>
      <c r="MLF50" s="134"/>
      <c r="MLG50" s="134"/>
      <c r="MLH50" s="134"/>
      <c r="MLI50" s="134"/>
      <c r="MLJ50" s="134"/>
      <c r="MLK50" s="134"/>
      <c r="MLL50" s="134"/>
      <c r="MLM50" s="134"/>
      <c r="MLN50" s="134"/>
      <c r="MLO50" s="134"/>
      <c r="MLP50" s="134"/>
      <c r="MLQ50" s="134"/>
      <c r="MLR50" s="134"/>
      <c r="MLS50" s="134"/>
      <c r="MLT50" s="134"/>
      <c r="MLU50" s="134"/>
      <c r="MLV50" s="134"/>
      <c r="MLW50" s="134"/>
      <c r="MLX50" s="134"/>
      <c r="MLY50" s="134"/>
      <c r="MLZ50" s="134"/>
      <c r="MMA50" s="134"/>
      <c r="MMB50" s="134"/>
      <c r="MMC50" s="134"/>
      <c r="MMD50" s="134"/>
      <c r="MME50" s="134"/>
      <c r="MMF50" s="134"/>
      <c r="MMG50" s="134"/>
      <c r="MMH50" s="134"/>
      <c r="MMI50" s="134"/>
      <c r="MMJ50" s="134"/>
      <c r="MMK50" s="134"/>
      <c r="MML50" s="134"/>
      <c r="MMM50" s="134"/>
      <c r="MMN50" s="134"/>
      <c r="MMO50" s="134"/>
      <c r="MMP50" s="134"/>
      <c r="MMQ50" s="134"/>
      <c r="MMR50" s="134"/>
      <c r="MMS50" s="134"/>
      <c r="MMT50" s="134"/>
      <c r="MMU50" s="134"/>
      <c r="MMV50" s="134"/>
      <c r="MMW50" s="134"/>
      <c r="MMX50" s="134"/>
      <c r="MMY50" s="134"/>
      <c r="MMZ50" s="134"/>
      <c r="MNA50" s="134"/>
      <c r="MNB50" s="134"/>
      <c r="MNC50" s="134"/>
      <c r="MND50" s="134"/>
      <c r="MNE50" s="134"/>
      <c r="MNF50" s="134"/>
      <c r="MNG50" s="134"/>
      <c r="MNH50" s="134"/>
      <c r="MNI50" s="134"/>
      <c r="MNJ50" s="134"/>
      <c r="MNK50" s="134"/>
      <c r="MNL50" s="134"/>
      <c r="MNM50" s="134"/>
      <c r="MNN50" s="134"/>
      <c r="MNO50" s="134"/>
      <c r="MNP50" s="134"/>
      <c r="MNQ50" s="134"/>
      <c r="MNR50" s="134"/>
      <c r="MNS50" s="134"/>
      <c r="MNT50" s="134"/>
      <c r="MNU50" s="134"/>
      <c r="MNV50" s="134"/>
      <c r="MNW50" s="134"/>
      <c r="MNX50" s="134"/>
      <c r="MNY50" s="134"/>
      <c r="MNZ50" s="134"/>
      <c r="MOA50" s="134"/>
      <c r="MOB50" s="134"/>
      <c r="MOC50" s="134"/>
      <c r="MOD50" s="134"/>
      <c r="MOE50" s="134"/>
      <c r="MOF50" s="134"/>
      <c r="MOG50" s="134"/>
      <c r="MOH50" s="134"/>
      <c r="MOI50" s="134"/>
      <c r="MOJ50" s="134"/>
      <c r="MOK50" s="134"/>
      <c r="MOL50" s="134"/>
      <c r="MOM50" s="134"/>
      <c r="MON50" s="134"/>
      <c r="MOO50" s="134"/>
      <c r="MOP50" s="134"/>
      <c r="MOQ50" s="134"/>
      <c r="MOR50" s="134"/>
      <c r="MOS50" s="134"/>
      <c r="MOT50" s="134"/>
      <c r="MOU50" s="134"/>
      <c r="MOV50" s="134"/>
      <c r="MOW50" s="134"/>
      <c r="MOX50" s="134"/>
      <c r="MOY50" s="134"/>
      <c r="MOZ50" s="134"/>
      <c r="MPA50" s="134"/>
      <c r="MPB50" s="134"/>
      <c r="MPC50" s="134"/>
      <c r="MPD50" s="134"/>
      <c r="MPE50" s="134"/>
      <c r="MPF50" s="134"/>
      <c r="MPG50" s="134"/>
      <c r="MPH50" s="134"/>
      <c r="MPI50" s="134"/>
      <c r="MPJ50" s="134"/>
      <c r="MPK50" s="134"/>
      <c r="MPL50" s="134"/>
      <c r="MPM50" s="134"/>
      <c r="MPN50" s="134"/>
      <c r="MPO50" s="134"/>
      <c r="MPP50" s="134"/>
      <c r="MPQ50" s="134"/>
      <c r="MPR50" s="134"/>
      <c r="MPS50" s="134"/>
      <c r="MPT50" s="134"/>
      <c r="MPU50" s="134"/>
      <c r="MPV50" s="134"/>
      <c r="MPW50" s="134"/>
      <c r="MPX50" s="134"/>
      <c r="MPY50" s="134"/>
      <c r="MPZ50" s="134"/>
      <c r="MQA50" s="134"/>
      <c r="MQB50" s="134"/>
      <c r="MQC50" s="134"/>
      <c r="MQD50" s="134"/>
      <c r="MQE50" s="134"/>
      <c r="MQF50" s="134"/>
      <c r="MQG50" s="134"/>
      <c r="MQH50" s="134"/>
      <c r="MQI50" s="134"/>
      <c r="MQJ50" s="134"/>
      <c r="MQK50" s="134"/>
      <c r="MQL50" s="134"/>
      <c r="MQM50" s="134"/>
      <c r="MQN50" s="134"/>
      <c r="MQO50" s="134"/>
      <c r="MQP50" s="134"/>
      <c r="MQQ50" s="134"/>
      <c r="MQR50" s="134"/>
      <c r="MQS50" s="134"/>
      <c r="MQT50" s="134"/>
      <c r="MQU50" s="134"/>
      <c r="MQV50" s="134"/>
      <c r="MQW50" s="134"/>
      <c r="MQX50" s="134"/>
      <c r="MQY50" s="134"/>
      <c r="MQZ50" s="134"/>
      <c r="MRA50" s="134"/>
      <c r="MRB50" s="134"/>
      <c r="MRC50" s="134"/>
      <c r="MRD50" s="134"/>
      <c r="MRE50" s="134"/>
      <c r="MRF50" s="134"/>
      <c r="MRG50" s="134"/>
      <c r="MRH50" s="134"/>
      <c r="MRI50" s="134"/>
      <c r="MRJ50" s="134"/>
      <c r="MRK50" s="134"/>
      <c r="MRL50" s="134"/>
      <c r="MRM50" s="134"/>
      <c r="MRN50" s="134"/>
      <c r="MRO50" s="134"/>
      <c r="MRP50" s="134"/>
      <c r="MRQ50" s="134"/>
      <c r="MRR50" s="134"/>
      <c r="MRS50" s="134"/>
      <c r="MRT50" s="134"/>
      <c r="MRU50" s="134"/>
      <c r="MRV50" s="134"/>
      <c r="MRW50" s="134"/>
      <c r="MRX50" s="134"/>
      <c r="MRY50" s="134"/>
      <c r="MRZ50" s="134"/>
      <c r="MSA50" s="134"/>
      <c r="MSB50" s="134"/>
      <c r="MSC50" s="134"/>
      <c r="MSD50" s="134"/>
      <c r="MSE50" s="134"/>
      <c r="MSF50" s="134"/>
      <c r="MSG50" s="134"/>
      <c r="MSH50" s="134"/>
      <c r="MSI50" s="134"/>
      <c r="MSJ50" s="134"/>
      <c r="MSK50" s="134"/>
      <c r="MSL50" s="134"/>
      <c r="MSM50" s="134"/>
      <c r="MSN50" s="134"/>
      <c r="MSO50" s="134"/>
      <c r="MSP50" s="134"/>
      <c r="MSQ50" s="134"/>
      <c r="MSR50" s="134"/>
      <c r="MSS50" s="134"/>
      <c r="MST50" s="134"/>
      <c r="MSU50" s="134"/>
      <c r="MSV50" s="134"/>
      <c r="MSW50" s="134"/>
      <c r="MSX50" s="134"/>
      <c r="MSY50" s="134"/>
      <c r="MSZ50" s="134"/>
      <c r="MTA50" s="134"/>
      <c r="MTB50" s="134"/>
      <c r="MTC50" s="134"/>
      <c r="MTD50" s="134"/>
      <c r="MTE50" s="134"/>
      <c r="MTF50" s="134"/>
      <c r="MTG50" s="134"/>
      <c r="MTH50" s="134"/>
      <c r="MTI50" s="134"/>
      <c r="MTJ50" s="134"/>
      <c r="MTK50" s="134"/>
      <c r="MTL50" s="134"/>
      <c r="MTM50" s="134"/>
      <c r="MTN50" s="134"/>
      <c r="MTO50" s="134"/>
      <c r="MTP50" s="134"/>
      <c r="MTQ50" s="134"/>
      <c r="MTR50" s="134"/>
      <c r="MTS50" s="134"/>
      <c r="MTT50" s="134"/>
      <c r="MTU50" s="134"/>
      <c r="MTV50" s="134"/>
      <c r="MTW50" s="134"/>
      <c r="MTX50" s="134"/>
      <c r="MTY50" s="134"/>
      <c r="MTZ50" s="134"/>
      <c r="MUA50" s="134"/>
      <c r="MUB50" s="134"/>
      <c r="MUC50" s="134"/>
      <c r="MUD50" s="134"/>
      <c r="MUE50" s="134"/>
      <c r="MUF50" s="134"/>
      <c r="MUG50" s="134"/>
      <c r="MUH50" s="134"/>
      <c r="MUI50" s="134"/>
      <c r="MUJ50" s="134"/>
      <c r="MUK50" s="134"/>
      <c r="MUL50" s="134"/>
      <c r="MUM50" s="134"/>
      <c r="MUN50" s="134"/>
      <c r="MUO50" s="134"/>
      <c r="MUP50" s="134"/>
      <c r="MUQ50" s="134"/>
      <c r="MUR50" s="134"/>
      <c r="MUS50" s="134"/>
      <c r="MUT50" s="134"/>
      <c r="MUU50" s="134"/>
      <c r="MUV50" s="134"/>
      <c r="MUW50" s="134"/>
      <c r="MUX50" s="134"/>
      <c r="MUY50" s="134"/>
      <c r="MUZ50" s="134"/>
      <c r="MVA50" s="134"/>
      <c r="MVB50" s="134"/>
      <c r="MVC50" s="134"/>
      <c r="MVD50" s="134"/>
      <c r="MVE50" s="134"/>
      <c r="MVF50" s="134"/>
      <c r="MVG50" s="134"/>
      <c r="MVH50" s="134"/>
      <c r="MVI50" s="134"/>
      <c r="MVJ50" s="134"/>
      <c r="MVK50" s="134"/>
      <c r="MVL50" s="134"/>
      <c r="MVM50" s="134"/>
      <c r="MVN50" s="134"/>
      <c r="MVO50" s="134"/>
      <c r="MVP50" s="134"/>
      <c r="MVQ50" s="134"/>
      <c r="MVR50" s="134"/>
      <c r="MVS50" s="134"/>
      <c r="MVT50" s="134"/>
      <c r="MVU50" s="134"/>
      <c r="MVV50" s="134"/>
      <c r="MVW50" s="134"/>
      <c r="MVX50" s="134"/>
      <c r="MVY50" s="134"/>
      <c r="MVZ50" s="134"/>
      <c r="MWA50" s="134"/>
      <c r="MWB50" s="134"/>
      <c r="MWC50" s="134"/>
      <c r="MWD50" s="134"/>
      <c r="MWE50" s="134"/>
      <c r="MWF50" s="134"/>
      <c r="MWG50" s="134"/>
      <c r="MWH50" s="134"/>
      <c r="MWI50" s="134"/>
      <c r="MWJ50" s="134"/>
      <c r="MWK50" s="134"/>
      <c r="MWL50" s="134"/>
      <c r="MWM50" s="134"/>
      <c r="MWN50" s="134"/>
      <c r="MWO50" s="134"/>
      <c r="MWP50" s="134"/>
      <c r="MWQ50" s="134"/>
      <c r="MWR50" s="134"/>
      <c r="MWS50" s="134"/>
      <c r="MWT50" s="134"/>
      <c r="MWU50" s="134"/>
      <c r="MWV50" s="134"/>
      <c r="MWW50" s="134"/>
      <c r="MWX50" s="134"/>
      <c r="MWY50" s="134"/>
      <c r="MWZ50" s="134"/>
      <c r="MXA50" s="134"/>
      <c r="MXB50" s="134"/>
      <c r="MXC50" s="134"/>
      <c r="MXD50" s="134"/>
      <c r="MXE50" s="134"/>
      <c r="MXF50" s="134"/>
      <c r="MXG50" s="134"/>
      <c r="MXH50" s="134"/>
      <c r="MXI50" s="134"/>
      <c r="MXJ50" s="134"/>
      <c r="MXK50" s="134"/>
      <c r="MXL50" s="134"/>
      <c r="MXM50" s="134"/>
      <c r="MXN50" s="134"/>
      <c r="MXO50" s="134"/>
      <c r="MXP50" s="134"/>
      <c r="MXQ50" s="134"/>
      <c r="MXR50" s="134"/>
      <c r="MXS50" s="134"/>
      <c r="MXT50" s="134"/>
      <c r="MXU50" s="134"/>
      <c r="MXV50" s="134"/>
      <c r="MXW50" s="134"/>
      <c r="MXX50" s="134"/>
      <c r="MXY50" s="134"/>
      <c r="MXZ50" s="134"/>
      <c r="MYA50" s="134"/>
      <c r="MYB50" s="134"/>
      <c r="MYC50" s="134"/>
      <c r="MYD50" s="134"/>
      <c r="MYE50" s="134"/>
      <c r="MYF50" s="134"/>
      <c r="MYG50" s="134"/>
      <c r="MYH50" s="134"/>
      <c r="MYI50" s="134"/>
      <c r="MYJ50" s="134"/>
      <c r="MYK50" s="134"/>
      <c r="MYL50" s="134"/>
      <c r="MYM50" s="134"/>
      <c r="MYN50" s="134"/>
      <c r="MYO50" s="134"/>
      <c r="MYP50" s="134"/>
      <c r="MYQ50" s="134"/>
      <c r="MYR50" s="134"/>
      <c r="MYS50" s="134"/>
      <c r="MYT50" s="134"/>
      <c r="MYU50" s="134"/>
      <c r="MYV50" s="134"/>
      <c r="MYW50" s="134"/>
      <c r="MYX50" s="134"/>
      <c r="MYY50" s="134"/>
      <c r="MYZ50" s="134"/>
      <c r="MZA50" s="134"/>
      <c r="MZB50" s="134"/>
      <c r="MZC50" s="134"/>
      <c r="MZD50" s="134"/>
      <c r="MZE50" s="134"/>
      <c r="MZF50" s="134"/>
      <c r="MZG50" s="134"/>
      <c r="MZH50" s="134"/>
      <c r="MZI50" s="134"/>
      <c r="MZJ50" s="134"/>
      <c r="MZK50" s="134"/>
      <c r="MZL50" s="134"/>
      <c r="MZM50" s="134"/>
      <c r="MZN50" s="134"/>
      <c r="MZO50" s="134"/>
      <c r="MZP50" s="134"/>
      <c r="MZQ50" s="134"/>
      <c r="MZR50" s="134"/>
      <c r="MZS50" s="134"/>
      <c r="MZT50" s="134"/>
      <c r="MZU50" s="134"/>
      <c r="MZV50" s="134"/>
      <c r="MZW50" s="134"/>
      <c r="MZX50" s="134"/>
      <c r="MZY50" s="134"/>
      <c r="MZZ50" s="134"/>
      <c r="NAA50" s="134"/>
      <c r="NAB50" s="134"/>
      <c r="NAC50" s="134"/>
      <c r="NAD50" s="134"/>
      <c r="NAE50" s="134"/>
      <c r="NAF50" s="134"/>
      <c r="NAG50" s="134"/>
      <c r="NAH50" s="134"/>
      <c r="NAI50" s="134"/>
      <c r="NAJ50" s="134"/>
      <c r="NAK50" s="134"/>
      <c r="NAL50" s="134"/>
      <c r="NAM50" s="134"/>
      <c r="NAN50" s="134"/>
      <c r="NAO50" s="134"/>
      <c r="NAP50" s="134"/>
      <c r="NAQ50" s="134"/>
      <c r="NAR50" s="134"/>
      <c r="NAS50" s="134"/>
      <c r="NAT50" s="134"/>
      <c r="NAU50" s="134"/>
      <c r="NAV50" s="134"/>
      <c r="NAW50" s="134"/>
      <c r="NAX50" s="134"/>
      <c r="NAY50" s="134"/>
      <c r="NAZ50" s="134"/>
      <c r="NBA50" s="134"/>
      <c r="NBB50" s="134"/>
      <c r="NBC50" s="134"/>
      <c r="NBD50" s="134"/>
      <c r="NBE50" s="134"/>
      <c r="NBF50" s="134"/>
      <c r="NBG50" s="134"/>
      <c r="NBH50" s="134"/>
      <c r="NBI50" s="134"/>
      <c r="NBJ50" s="134"/>
      <c r="NBK50" s="134"/>
      <c r="NBL50" s="134"/>
      <c r="NBM50" s="134"/>
      <c r="NBN50" s="134"/>
      <c r="NBO50" s="134"/>
      <c r="NBP50" s="134"/>
      <c r="NBQ50" s="134"/>
      <c r="NBR50" s="134"/>
      <c r="NBS50" s="134"/>
      <c r="NBT50" s="134"/>
      <c r="NBU50" s="134"/>
      <c r="NBV50" s="134"/>
      <c r="NBW50" s="134"/>
      <c r="NBX50" s="134"/>
      <c r="NBY50" s="134"/>
      <c r="NBZ50" s="134"/>
      <c r="NCA50" s="134"/>
      <c r="NCB50" s="134"/>
      <c r="NCC50" s="134"/>
      <c r="NCD50" s="134"/>
      <c r="NCE50" s="134"/>
      <c r="NCF50" s="134"/>
      <c r="NCG50" s="134"/>
      <c r="NCH50" s="134"/>
      <c r="NCI50" s="134"/>
      <c r="NCJ50" s="134"/>
      <c r="NCK50" s="134"/>
      <c r="NCL50" s="134"/>
      <c r="NCM50" s="134"/>
      <c r="NCN50" s="134"/>
      <c r="NCO50" s="134"/>
      <c r="NCP50" s="134"/>
      <c r="NCQ50" s="134"/>
      <c r="NCR50" s="134"/>
      <c r="NCS50" s="134"/>
      <c r="NCT50" s="134"/>
      <c r="NCU50" s="134"/>
      <c r="NCV50" s="134"/>
      <c r="NCW50" s="134"/>
      <c r="NCX50" s="134"/>
      <c r="NCY50" s="134"/>
      <c r="NCZ50" s="134"/>
      <c r="NDA50" s="134"/>
      <c r="NDB50" s="134"/>
      <c r="NDC50" s="134"/>
      <c r="NDD50" s="134"/>
      <c r="NDE50" s="134"/>
      <c r="NDF50" s="134"/>
      <c r="NDG50" s="134"/>
      <c r="NDH50" s="134"/>
      <c r="NDI50" s="134"/>
      <c r="NDJ50" s="134"/>
      <c r="NDK50" s="134"/>
      <c r="NDL50" s="134"/>
      <c r="NDM50" s="134"/>
      <c r="NDN50" s="134"/>
      <c r="NDO50" s="134"/>
      <c r="NDP50" s="134"/>
      <c r="NDQ50" s="134"/>
      <c r="NDR50" s="134"/>
      <c r="NDS50" s="134"/>
      <c r="NDT50" s="134"/>
      <c r="NDU50" s="134"/>
      <c r="NDV50" s="134"/>
      <c r="NDW50" s="134"/>
      <c r="NDX50" s="134"/>
      <c r="NDY50" s="134"/>
      <c r="NDZ50" s="134"/>
      <c r="NEA50" s="134"/>
      <c r="NEB50" s="134"/>
      <c r="NEC50" s="134"/>
      <c r="NED50" s="134"/>
      <c r="NEE50" s="134"/>
      <c r="NEF50" s="134"/>
      <c r="NEG50" s="134"/>
      <c r="NEH50" s="134"/>
      <c r="NEI50" s="134"/>
      <c r="NEJ50" s="134"/>
      <c r="NEK50" s="134"/>
      <c r="NEL50" s="134"/>
      <c r="NEM50" s="134"/>
      <c r="NEN50" s="134"/>
      <c r="NEO50" s="134"/>
      <c r="NEP50" s="134"/>
      <c r="NEQ50" s="134"/>
      <c r="NER50" s="134"/>
      <c r="NES50" s="134"/>
      <c r="NET50" s="134"/>
      <c r="NEU50" s="134"/>
      <c r="NEV50" s="134"/>
      <c r="NEW50" s="134"/>
      <c r="NEX50" s="134"/>
      <c r="NEY50" s="134"/>
      <c r="NEZ50" s="134"/>
      <c r="NFA50" s="134"/>
      <c r="NFB50" s="134"/>
      <c r="NFC50" s="134"/>
      <c r="NFD50" s="134"/>
      <c r="NFE50" s="134"/>
      <c r="NFF50" s="134"/>
      <c r="NFG50" s="134"/>
      <c r="NFH50" s="134"/>
      <c r="NFI50" s="134"/>
      <c r="NFJ50" s="134"/>
      <c r="NFK50" s="134"/>
      <c r="NFL50" s="134"/>
      <c r="NFM50" s="134"/>
      <c r="NFN50" s="134"/>
      <c r="NFO50" s="134"/>
      <c r="NFP50" s="134"/>
      <c r="NFQ50" s="134"/>
      <c r="NFR50" s="134"/>
      <c r="NFS50" s="134"/>
      <c r="NFT50" s="134"/>
      <c r="NFU50" s="134"/>
      <c r="NFV50" s="134"/>
      <c r="NFW50" s="134"/>
      <c r="NFX50" s="134"/>
      <c r="NFY50" s="134"/>
      <c r="NFZ50" s="134"/>
      <c r="NGA50" s="134"/>
      <c r="NGB50" s="134"/>
      <c r="NGC50" s="134"/>
      <c r="NGD50" s="134"/>
      <c r="NGE50" s="134"/>
      <c r="NGF50" s="134"/>
      <c r="NGG50" s="134"/>
      <c r="NGH50" s="134"/>
      <c r="NGI50" s="134"/>
      <c r="NGJ50" s="134"/>
      <c r="NGK50" s="134"/>
      <c r="NGL50" s="134"/>
      <c r="NGM50" s="134"/>
      <c r="NGN50" s="134"/>
      <c r="NGO50" s="134"/>
      <c r="NGP50" s="134"/>
      <c r="NGQ50" s="134"/>
      <c r="NGR50" s="134"/>
      <c r="NGS50" s="134"/>
      <c r="NGT50" s="134"/>
      <c r="NGU50" s="134"/>
      <c r="NGV50" s="134"/>
      <c r="NGW50" s="134"/>
      <c r="NGX50" s="134"/>
      <c r="NGY50" s="134"/>
      <c r="NGZ50" s="134"/>
      <c r="NHA50" s="134"/>
      <c r="NHB50" s="134"/>
      <c r="NHC50" s="134"/>
      <c r="NHD50" s="134"/>
      <c r="NHE50" s="134"/>
      <c r="NHF50" s="134"/>
      <c r="NHG50" s="134"/>
      <c r="NHH50" s="134"/>
      <c r="NHI50" s="134"/>
      <c r="NHJ50" s="134"/>
      <c r="NHK50" s="134"/>
      <c r="NHL50" s="134"/>
      <c r="NHM50" s="134"/>
      <c r="NHN50" s="134"/>
      <c r="NHO50" s="134"/>
      <c r="NHP50" s="134"/>
      <c r="NHQ50" s="134"/>
      <c r="NHR50" s="134"/>
      <c r="NHS50" s="134"/>
      <c r="NHT50" s="134"/>
      <c r="NHU50" s="134"/>
      <c r="NHV50" s="134"/>
      <c r="NHW50" s="134"/>
      <c r="NHX50" s="134"/>
      <c r="NHY50" s="134"/>
      <c r="NHZ50" s="134"/>
      <c r="NIA50" s="134"/>
      <c r="NIB50" s="134"/>
      <c r="NIC50" s="134"/>
      <c r="NID50" s="134"/>
      <c r="NIE50" s="134"/>
      <c r="NIF50" s="134"/>
      <c r="NIG50" s="134"/>
      <c r="NIH50" s="134"/>
      <c r="NII50" s="134"/>
      <c r="NIJ50" s="134"/>
      <c r="NIK50" s="134"/>
      <c r="NIL50" s="134"/>
      <c r="NIM50" s="134"/>
      <c r="NIN50" s="134"/>
      <c r="NIO50" s="134"/>
      <c r="NIP50" s="134"/>
      <c r="NIQ50" s="134"/>
      <c r="NIR50" s="134"/>
      <c r="NIS50" s="134"/>
      <c r="NIT50" s="134"/>
      <c r="NIU50" s="134"/>
      <c r="NIV50" s="134"/>
      <c r="NIW50" s="134"/>
      <c r="NIX50" s="134"/>
      <c r="NIY50" s="134"/>
      <c r="NIZ50" s="134"/>
      <c r="NJA50" s="134"/>
      <c r="NJB50" s="134"/>
      <c r="NJC50" s="134"/>
      <c r="NJD50" s="134"/>
      <c r="NJE50" s="134"/>
      <c r="NJF50" s="134"/>
      <c r="NJG50" s="134"/>
      <c r="NJH50" s="134"/>
      <c r="NJI50" s="134"/>
      <c r="NJJ50" s="134"/>
      <c r="NJK50" s="134"/>
      <c r="NJL50" s="134"/>
      <c r="NJM50" s="134"/>
      <c r="NJN50" s="134"/>
      <c r="NJO50" s="134"/>
      <c r="NJP50" s="134"/>
      <c r="NJQ50" s="134"/>
      <c r="NJR50" s="134"/>
      <c r="NJS50" s="134"/>
      <c r="NJT50" s="134"/>
      <c r="NJU50" s="134"/>
      <c r="NJV50" s="134"/>
      <c r="NJW50" s="134"/>
      <c r="NJX50" s="134"/>
      <c r="NJY50" s="134"/>
      <c r="NJZ50" s="134"/>
      <c r="NKA50" s="134"/>
      <c r="NKB50" s="134"/>
      <c r="NKC50" s="134"/>
      <c r="NKD50" s="134"/>
      <c r="NKE50" s="134"/>
      <c r="NKF50" s="134"/>
      <c r="NKG50" s="134"/>
      <c r="NKH50" s="134"/>
      <c r="NKI50" s="134"/>
      <c r="NKJ50" s="134"/>
      <c r="NKK50" s="134"/>
      <c r="NKL50" s="134"/>
      <c r="NKM50" s="134"/>
      <c r="NKN50" s="134"/>
      <c r="NKO50" s="134"/>
      <c r="NKP50" s="134"/>
      <c r="NKQ50" s="134"/>
      <c r="NKR50" s="134"/>
      <c r="NKS50" s="134"/>
      <c r="NKT50" s="134"/>
      <c r="NKU50" s="134"/>
      <c r="NKV50" s="134"/>
      <c r="NKW50" s="134"/>
      <c r="NKX50" s="134"/>
      <c r="NKY50" s="134"/>
      <c r="NKZ50" s="134"/>
      <c r="NLA50" s="134"/>
      <c r="NLB50" s="134"/>
      <c r="NLC50" s="134"/>
      <c r="NLD50" s="134"/>
      <c r="NLE50" s="134"/>
      <c r="NLF50" s="134"/>
      <c r="NLG50" s="134"/>
      <c r="NLH50" s="134"/>
      <c r="NLI50" s="134"/>
      <c r="NLJ50" s="134"/>
      <c r="NLK50" s="134"/>
      <c r="NLL50" s="134"/>
      <c r="NLM50" s="134"/>
      <c r="NLN50" s="134"/>
      <c r="NLO50" s="134"/>
      <c r="NLP50" s="134"/>
      <c r="NLQ50" s="134"/>
      <c r="NLR50" s="134"/>
      <c r="NLS50" s="134"/>
      <c r="NLT50" s="134"/>
      <c r="NLU50" s="134"/>
      <c r="NLV50" s="134"/>
      <c r="NLW50" s="134"/>
      <c r="NLX50" s="134"/>
      <c r="NLY50" s="134"/>
      <c r="NLZ50" s="134"/>
      <c r="NMA50" s="134"/>
      <c r="NMB50" s="134"/>
      <c r="NMC50" s="134"/>
      <c r="NMD50" s="134"/>
      <c r="NME50" s="134"/>
      <c r="NMF50" s="134"/>
      <c r="NMG50" s="134"/>
      <c r="NMH50" s="134"/>
      <c r="NMI50" s="134"/>
      <c r="NMJ50" s="134"/>
      <c r="NMK50" s="134"/>
      <c r="NML50" s="134"/>
      <c r="NMM50" s="134"/>
      <c r="NMN50" s="134"/>
      <c r="NMO50" s="134"/>
      <c r="NMP50" s="134"/>
      <c r="NMQ50" s="134"/>
      <c r="NMR50" s="134"/>
      <c r="NMS50" s="134"/>
      <c r="NMT50" s="134"/>
      <c r="NMU50" s="134"/>
      <c r="NMV50" s="134"/>
      <c r="NMW50" s="134"/>
      <c r="NMX50" s="134"/>
      <c r="NMY50" s="134"/>
      <c r="NMZ50" s="134"/>
      <c r="NNA50" s="134"/>
      <c r="NNB50" s="134"/>
      <c r="NNC50" s="134"/>
      <c r="NND50" s="134"/>
      <c r="NNE50" s="134"/>
      <c r="NNF50" s="134"/>
      <c r="NNG50" s="134"/>
      <c r="NNH50" s="134"/>
      <c r="NNI50" s="134"/>
      <c r="NNJ50" s="134"/>
      <c r="NNK50" s="134"/>
      <c r="NNL50" s="134"/>
      <c r="NNM50" s="134"/>
      <c r="NNN50" s="134"/>
      <c r="NNO50" s="134"/>
      <c r="NNP50" s="134"/>
      <c r="NNQ50" s="134"/>
      <c r="NNR50" s="134"/>
      <c r="NNS50" s="134"/>
      <c r="NNT50" s="134"/>
      <c r="NNU50" s="134"/>
      <c r="NNV50" s="134"/>
      <c r="NNW50" s="134"/>
      <c r="NNX50" s="134"/>
      <c r="NNY50" s="134"/>
      <c r="NNZ50" s="134"/>
      <c r="NOA50" s="134"/>
      <c r="NOB50" s="134"/>
      <c r="NOC50" s="134"/>
      <c r="NOD50" s="134"/>
      <c r="NOE50" s="134"/>
      <c r="NOF50" s="134"/>
      <c r="NOG50" s="134"/>
      <c r="NOH50" s="134"/>
      <c r="NOI50" s="134"/>
      <c r="NOJ50" s="134"/>
      <c r="NOK50" s="134"/>
      <c r="NOL50" s="134"/>
      <c r="NOM50" s="134"/>
      <c r="NON50" s="134"/>
      <c r="NOO50" s="134"/>
      <c r="NOP50" s="134"/>
      <c r="NOQ50" s="134"/>
      <c r="NOR50" s="134"/>
      <c r="NOS50" s="134"/>
      <c r="NOT50" s="134"/>
      <c r="NOU50" s="134"/>
      <c r="NOV50" s="134"/>
      <c r="NOW50" s="134"/>
      <c r="NOX50" s="134"/>
      <c r="NOY50" s="134"/>
      <c r="NOZ50" s="134"/>
      <c r="NPA50" s="134"/>
      <c r="NPB50" s="134"/>
      <c r="NPC50" s="134"/>
      <c r="NPD50" s="134"/>
      <c r="NPE50" s="134"/>
      <c r="NPF50" s="134"/>
      <c r="NPG50" s="134"/>
      <c r="NPH50" s="134"/>
      <c r="NPI50" s="134"/>
      <c r="NPJ50" s="134"/>
      <c r="NPK50" s="134"/>
      <c r="NPL50" s="134"/>
      <c r="NPM50" s="134"/>
      <c r="NPN50" s="134"/>
      <c r="NPO50" s="134"/>
      <c r="NPP50" s="134"/>
      <c r="NPQ50" s="134"/>
      <c r="NPR50" s="134"/>
      <c r="NPS50" s="134"/>
      <c r="NPT50" s="134"/>
      <c r="NPU50" s="134"/>
      <c r="NPV50" s="134"/>
      <c r="NPW50" s="134"/>
      <c r="NPX50" s="134"/>
      <c r="NPY50" s="134"/>
      <c r="NPZ50" s="134"/>
      <c r="NQA50" s="134"/>
      <c r="NQB50" s="134"/>
      <c r="NQC50" s="134"/>
      <c r="NQD50" s="134"/>
      <c r="NQE50" s="134"/>
      <c r="NQF50" s="134"/>
      <c r="NQG50" s="134"/>
      <c r="NQH50" s="134"/>
      <c r="NQI50" s="134"/>
      <c r="NQJ50" s="134"/>
      <c r="NQK50" s="134"/>
      <c r="NQL50" s="134"/>
      <c r="NQM50" s="134"/>
      <c r="NQN50" s="134"/>
      <c r="NQO50" s="134"/>
      <c r="NQP50" s="134"/>
      <c r="NQQ50" s="134"/>
      <c r="NQR50" s="134"/>
      <c r="NQS50" s="134"/>
      <c r="NQT50" s="134"/>
      <c r="NQU50" s="134"/>
      <c r="NQV50" s="134"/>
      <c r="NQW50" s="134"/>
      <c r="NQX50" s="134"/>
      <c r="NQY50" s="134"/>
      <c r="NQZ50" s="134"/>
      <c r="NRA50" s="134"/>
      <c r="NRB50" s="134"/>
      <c r="NRC50" s="134"/>
      <c r="NRD50" s="134"/>
      <c r="NRE50" s="134"/>
      <c r="NRF50" s="134"/>
      <c r="NRG50" s="134"/>
      <c r="NRH50" s="134"/>
      <c r="NRI50" s="134"/>
      <c r="NRJ50" s="134"/>
      <c r="NRK50" s="134"/>
      <c r="NRL50" s="134"/>
      <c r="NRM50" s="134"/>
      <c r="NRN50" s="134"/>
      <c r="NRO50" s="134"/>
      <c r="NRP50" s="134"/>
      <c r="NRQ50" s="134"/>
      <c r="NRR50" s="134"/>
      <c r="NRS50" s="134"/>
      <c r="NRT50" s="134"/>
      <c r="NRU50" s="134"/>
      <c r="NRV50" s="134"/>
      <c r="NRW50" s="134"/>
      <c r="NRX50" s="134"/>
      <c r="NRY50" s="134"/>
      <c r="NRZ50" s="134"/>
      <c r="NSA50" s="134"/>
      <c r="NSB50" s="134"/>
      <c r="NSC50" s="134"/>
      <c r="NSD50" s="134"/>
      <c r="NSE50" s="134"/>
      <c r="NSF50" s="134"/>
      <c r="NSG50" s="134"/>
      <c r="NSH50" s="134"/>
      <c r="NSI50" s="134"/>
      <c r="NSJ50" s="134"/>
      <c r="NSK50" s="134"/>
      <c r="NSL50" s="134"/>
      <c r="NSM50" s="134"/>
      <c r="NSN50" s="134"/>
      <c r="NSO50" s="134"/>
      <c r="NSP50" s="134"/>
      <c r="NSQ50" s="134"/>
      <c r="NSR50" s="134"/>
      <c r="NSS50" s="134"/>
      <c r="NST50" s="134"/>
      <c r="NSU50" s="134"/>
      <c r="NSV50" s="134"/>
      <c r="NSW50" s="134"/>
      <c r="NSX50" s="134"/>
      <c r="NSY50" s="134"/>
      <c r="NSZ50" s="134"/>
      <c r="NTA50" s="134"/>
      <c r="NTB50" s="134"/>
      <c r="NTC50" s="134"/>
      <c r="NTD50" s="134"/>
      <c r="NTE50" s="134"/>
      <c r="NTF50" s="134"/>
      <c r="NTG50" s="134"/>
      <c r="NTH50" s="134"/>
      <c r="NTI50" s="134"/>
      <c r="NTJ50" s="134"/>
      <c r="NTK50" s="134"/>
      <c r="NTL50" s="134"/>
      <c r="NTM50" s="134"/>
      <c r="NTN50" s="134"/>
      <c r="NTO50" s="134"/>
      <c r="NTP50" s="134"/>
      <c r="NTQ50" s="134"/>
      <c r="NTR50" s="134"/>
      <c r="NTS50" s="134"/>
      <c r="NTT50" s="134"/>
      <c r="NTU50" s="134"/>
      <c r="NTV50" s="134"/>
      <c r="NTW50" s="134"/>
      <c r="NTX50" s="134"/>
      <c r="NTY50" s="134"/>
      <c r="NTZ50" s="134"/>
      <c r="NUA50" s="134"/>
      <c r="NUB50" s="134"/>
      <c r="NUC50" s="134"/>
      <c r="NUD50" s="134"/>
      <c r="NUE50" s="134"/>
      <c r="NUF50" s="134"/>
      <c r="NUG50" s="134"/>
      <c r="NUH50" s="134"/>
      <c r="NUI50" s="134"/>
      <c r="NUJ50" s="134"/>
      <c r="NUK50" s="134"/>
      <c r="NUL50" s="134"/>
      <c r="NUM50" s="134"/>
      <c r="NUN50" s="134"/>
      <c r="NUO50" s="134"/>
      <c r="NUP50" s="134"/>
      <c r="NUQ50" s="134"/>
      <c r="NUR50" s="134"/>
      <c r="NUS50" s="134"/>
      <c r="NUT50" s="134"/>
      <c r="NUU50" s="134"/>
      <c r="NUV50" s="134"/>
      <c r="NUW50" s="134"/>
      <c r="NUX50" s="134"/>
      <c r="NUY50" s="134"/>
      <c r="NUZ50" s="134"/>
      <c r="NVA50" s="134"/>
      <c r="NVB50" s="134"/>
      <c r="NVC50" s="134"/>
      <c r="NVD50" s="134"/>
      <c r="NVE50" s="134"/>
      <c r="NVF50" s="134"/>
      <c r="NVG50" s="134"/>
      <c r="NVH50" s="134"/>
      <c r="NVI50" s="134"/>
      <c r="NVJ50" s="134"/>
      <c r="NVK50" s="134"/>
      <c r="NVL50" s="134"/>
      <c r="NVM50" s="134"/>
      <c r="NVN50" s="134"/>
      <c r="NVO50" s="134"/>
      <c r="NVP50" s="134"/>
      <c r="NVQ50" s="134"/>
      <c r="NVR50" s="134"/>
      <c r="NVS50" s="134"/>
      <c r="NVT50" s="134"/>
      <c r="NVU50" s="134"/>
      <c r="NVV50" s="134"/>
      <c r="NVW50" s="134"/>
      <c r="NVX50" s="134"/>
      <c r="NVY50" s="134"/>
      <c r="NVZ50" s="134"/>
      <c r="NWA50" s="134"/>
      <c r="NWB50" s="134"/>
      <c r="NWC50" s="134"/>
      <c r="NWD50" s="134"/>
      <c r="NWE50" s="134"/>
      <c r="NWF50" s="134"/>
      <c r="NWG50" s="134"/>
      <c r="NWH50" s="134"/>
      <c r="NWI50" s="134"/>
      <c r="NWJ50" s="134"/>
      <c r="NWK50" s="134"/>
      <c r="NWL50" s="134"/>
      <c r="NWM50" s="134"/>
      <c r="NWN50" s="134"/>
      <c r="NWO50" s="134"/>
      <c r="NWP50" s="134"/>
      <c r="NWQ50" s="134"/>
      <c r="NWR50" s="134"/>
      <c r="NWS50" s="134"/>
      <c r="NWT50" s="134"/>
      <c r="NWU50" s="134"/>
      <c r="NWV50" s="134"/>
      <c r="NWW50" s="134"/>
      <c r="NWX50" s="134"/>
      <c r="NWY50" s="134"/>
      <c r="NWZ50" s="134"/>
      <c r="NXA50" s="134"/>
      <c r="NXB50" s="134"/>
      <c r="NXC50" s="134"/>
      <c r="NXD50" s="134"/>
      <c r="NXE50" s="134"/>
      <c r="NXF50" s="134"/>
      <c r="NXG50" s="134"/>
      <c r="NXH50" s="134"/>
      <c r="NXI50" s="134"/>
      <c r="NXJ50" s="134"/>
      <c r="NXK50" s="134"/>
      <c r="NXL50" s="134"/>
      <c r="NXM50" s="134"/>
      <c r="NXN50" s="134"/>
      <c r="NXO50" s="134"/>
      <c r="NXP50" s="134"/>
      <c r="NXQ50" s="134"/>
      <c r="NXR50" s="134"/>
      <c r="NXS50" s="134"/>
      <c r="NXT50" s="134"/>
      <c r="NXU50" s="134"/>
      <c r="NXV50" s="134"/>
      <c r="NXW50" s="134"/>
      <c r="NXX50" s="134"/>
      <c r="NXY50" s="134"/>
      <c r="NXZ50" s="134"/>
      <c r="NYA50" s="134"/>
      <c r="NYB50" s="134"/>
      <c r="NYC50" s="134"/>
      <c r="NYD50" s="134"/>
      <c r="NYE50" s="134"/>
      <c r="NYF50" s="134"/>
      <c r="NYG50" s="134"/>
      <c r="NYH50" s="134"/>
      <c r="NYI50" s="134"/>
      <c r="NYJ50" s="134"/>
      <c r="NYK50" s="134"/>
      <c r="NYL50" s="134"/>
      <c r="NYM50" s="134"/>
      <c r="NYN50" s="134"/>
      <c r="NYO50" s="134"/>
      <c r="NYP50" s="134"/>
      <c r="NYQ50" s="134"/>
      <c r="NYR50" s="134"/>
      <c r="NYS50" s="134"/>
      <c r="NYT50" s="134"/>
      <c r="NYU50" s="134"/>
      <c r="NYV50" s="134"/>
      <c r="NYW50" s="134"/>
      <c r="NYX50" s="134"/>
      <c r="NYY50" s="134"/>
      <c r="NYZ50" s="134"/>
      <c r="NZA50" s="134"/>
      <c r="NZB50" s="134"/>
      <c r="NZC50" s="134"/>
      <c r="NZD50" s="134"/>
      <c r="NZE50" s="134"/>
      <c r="NZF50" s="134"/>
      <c r="NZG50" s="134"/>
      <c r="NZH50" s="134"/>
      <c r="NZI50" s="134"/>
      <c r="NZJ50" s="134"/>
      <c r="NZK50" s="134"/>
      <c r="NZL50" s="134"/>
      <c r="NZM50" s="134"/>
      <c r="NZN50" s="134"/>
      <c r="NZO50" s="134"/>
      <c r="NZP50" s="134"/>
      <c r="NZQ50" s="134"/>
      <c r="NZR50" s="134"/>
      <c r="NZS50" s="134"/>
      <c r="NZT50" s="134"/>
      <c r="NZU50" s="134"/>
      <c r="NZV50" s="134"/>
      <c r="NZW50" s="134"/>
      <c r="NZX50" s="134"/>
      <c r="NZY50" s="134"/>
      <c r="NZZ50" s="134"/>
      <c r="OAA50" s="134"/>
      <c r="OAB50" s="134"/>
      <c r="OAC50" s="134"/>
      <c r="OAD50" s="134"/>
      <c r="OAE50" s="134"/>
      <c r="OAF50" s="134"/>
      <c r="OAG50" s="134"/>
      <c r="OAH50" s="134"/>
      <c r="OAI50" s="134"/>
      <c r="OAJ50" s="134"/>
      <c r="OAK50" s="134"/>
      <c r="OAL50" s="134"/>
      <c r="OAM50" s="134"/>
      <c r="OAN50" s="134"/>
      <c r="OAO50" s="134"/>
      <c r="OAP50" s="134"/>
      <c r="OAQ50" s="134"/>
      <c r="OAR50" s="134"/>
      <c r="OAS50" s="134"/>
      <c r="OAT50" s="134"/>
      <c r="OAU50" s="134"/>
      <c r="OAV50" s="134"/>
      <c r="OAW50" s="134"/>
      <c r="OAX50" s="134"/>
      <c r="OAY50" s="134"/>
      <c r="OAZ50" s="134"/>
      <c r="OBA50" s="134"/>
      <c r="OBB50" s="134"/>
      <c r="OBC50" s="134"/>
      <c r="OBD50" s="134"/>
      <c r="OBE50" s="134"/>
      <c r="OBF50" s="134"/>
      <c r="OBG50" s="134"/>
      <c r="OBH50" s="134"/>
      <c r="OBI50" s="134"/>
      <c r="OBJ50" s="134"/>
      <c r="OBK50" s="134"/>
      <c r="OBL50" s="134"/>
      <c r="OBM50" s="134"/>
      <c r="OBN50" s="134"/>
      <c r="OBO50" s="134"/>
      <c r="OBP50" s="134"/>
      <c r="OBQ50" s="134"/>
      <c r="OBR50" s="134"/>
      <c r="OBS50" s="134"/>
      <c r="OBT50" s="134"/>
      <c r="OBU50" s="134"/>
      <c r="OBV50" s="134"/>
      <c r="OBW50" s="134"/>
      <c r="OBX50" s="134"/>
      <c r="OBY50" s="134"/>
      <c r="OBZ50" s="134"/>
      <c r="OCA50" s="134"/>
      <c r="OCB50" s="134"/>
      <c r="OCC50" s="134"/>
      <c r="OCD50" s="134"/>
      <c r="OCE50" s="134"/>
      <c r="OCF50" s="134"/>
      <c r="OCG50" s="134"/>
      <c r="OCH50" s="134"/>
      <c r="OCI50" s="134"/>
      <c r="OCJ50" s="134"/>
      <c r="OCK50" s="134"/>
      <c r="OCL50" s="134"/>
      <c r="OCM50" s="134"/>
      <c r="OCN50" s="134"/>
      <c r="OCO50" s="134"/>
      <c r="OCP50" s="134"/>
      <c r="OCQ50" s="134"/>
      <c r="OCR50" s="134"/>
      <c r="OCS50" s="134"/>
      <c r="OCT50" s="134"/>
      <c r="OCU50" s="134"/>
      <c r="OCV50" s="134"/>
      <c r="OCW50" s="134"/>
      <c r="OCX50" s="134"/>
      <c r="OCY50" s="134"/>
      <c r="OCZ50" s="134"/>
      <c r="ODA50" s="134"/>
      <c r="ODB50" s="134"/>
      <c r="ODC50" s="134"/>
      <c r="ODD50" s="134"/>
      <c r="ODE50" s="134"/>
      <c r="ODF50" s="134"/>
      <c r="ODG50" s="134"/>
      <c r="ODH50" s="134"/>
      <c r="ODI50" s="134"/>
      <c r="ODJ50" s="134"/>
      <c r="ODK50" s="134"/>
      <c r="ODL50" s="134"/>
      <c r="ODM50" s="134"/>
      <c r="ODN50" s="134"/>
      <c r="ODO50" s="134"/>
      <c r="ODP50" s="134"/>
      <c r="ODQ50" s="134"/>
      <c r="ODR50" s="134"/>
      <c r="ODS50" s="134"/>
      <c r="ODT50" s="134"/>
      <c r="ODU50" s="134"/>
      <c r="ODV50" s="134"/>
      <c r="ODW50" s="134"/>
      <c r="ODX50" s="134"/>
      <c r="ODY50" s="134"/>
      <c r="ODZ50" s="134"/>
      <c r="OEA50" s="134"/>
      <c r="OEB50" s="134"/>
      <c r="OEC50" s="134"/>
      <c r="OED50" s="134"/>
      <c r="OEE50" s="134"/>
      <c r="OEF50" s="134"/>
      <c r="OEG50" s="134"/>
      <c r="OEH50" s="134"/>
      <c r="OEI50" s="134"/>
      <c r="OEJ50" s="134"/>
      <c r="OEK50" s="134"/>
      <c r="OEL50" s="134"/>
      <c r="OEM50" s="134"/>
      <c r="OEN50" s="134"/>
      <c r="OEO50" s="134"/>
      <c r="OEP50" s="134"/>
      <c r="OEQ50" s="134"/>
      <c r="OER50" s="134"/>
      <c r="OES50" s="134"/>
      <c r="OET50" s="134"/>
      <c r="OEU50" s="134"/>
      <c r="OEV50" s="134"/>
      <c r="OEW50" s="134"/>
      <c r="OEX50" s="134"/>
      <c r="OEY50" s="134"/>
      <c r="OEZ50" s="134"/>
      <c r="OFA50" s="134"/>
      <c r="OFB50" s="134"/>
      <c r="OFC50" s="134"/>
      <c r="OFD50" s="134"/>
      <c r="OFE50" s="134"/>
      <c r="OFF50" s="134"/>
      <c r="OFG50" s="134"/>
      <c r="OFH50" s="134"/>
      <c r="OFI50" s="134"/>
      <c r="OFJ50" s="134"/>
      <c r="OFK50" s="134"/>
      <c r="OFL50" s="134"/>
      <c r="OFM50" s="134"/>
      <c r="OFN50" s="134"/>
      <c r="OFO50" s="134"/>
      <c r="OFP50" s="134"/>
      <c r="OFQ50" s="134"/>
      <c r="OFR50" s="134"/>
      <c r="OFS50" s="134"/>
      <c r="OFT50" s="134"/>
      <c r="OFU50" s="134"/>
      <c r="OFV50" s="134"/>
      <c r="OFW50" s="134"/>
      <c r="OFX50" s="134"/>
      <c r="OFY50" s="134"/>
      <c r="OFZ50" s="134"/>
      <c r="OGA50" s="134"/>
      <c r="OGB50" s="134"/>
      <c r="OGC50" s="134"/>
      <c r="OGD50" s="134"/>
      <c r="OGE50" s="134"/>
      <c r="OGF50" s="134"/>
      <c r="OGG50" s="134"/>
      <c r="OGH50" s="134"/>
      <c r="OGI50" s="134"/>
      <c r="OGJ50" s="134"/>
      <c r="OGK50" s="134"/>
      <c r="OGL50" s="134"/>
      <c r="OGM50" s="134"/>
      <c r="OGN50" s="134"/>
      <c r="OGO50" s="134"/>
      <c r="OGP50" s="134"/>
      <c r="OGQ50" s="134"/>
      <c r="OGR50" s="134"/>
      <c r="OGS50" s="134"/>
      <c r="OGT50" s="134"/>
      <c r="OGU50" s="134"/>
      <c r="OGV50" s="134"/>
      <c r="OGW50" s="134"/>
      <c r="OGX50" s="134"/>
      <c r="OGY50" s="134"/>
      <c r="OGZ50" s="134"/>
      <c r="OHA50" s="134"/>
      <c r="OHB50" s="134"/>
      <c r="OHC50" s="134"/>
      <c r="OHD50" s="134"/>
      <c r="OHE50" s="134"/>
      <c r="OHF50" s="134"/>
      <c r="OHG50" s="134"/>
      <c r="OHH50" s="134"/>
      <c r="OHI50" s="134"/>
      <c r="OHJ50" s="134"/>
      <c r="OHK50" s="134"/>
      <c r="OHL50" s="134"/>
      <c r="OHM50" s="134"/>
      <c r="OHN50" s="134"/>
      <c r="OHO50" s="134"/>
      <c r="OHP50" s="134"/>
      <c r="OHQ50" s="134"/>
      <c r="OHR50" s="134"/>
      <c r="OHS50" s="134"/>
      <c r="OHT50" s="134"/>
      <c r="OHU50" s="134"/>
      <c r="OHV50" s="134"/>
      <c r="OHW50" s="134"/>
      <c r="OHX50" s="134"/>
      <c r="OHY50" s="134"/>
      <c r="OHZ50" s="134"/>
      <c r="OIA50" s="134"/>
      <c r="OIB50" s="134"/>
      <c r="OIC50" s="134"/>
      <c r="OID50" s="134"/>
      <c r="OIE50" s="134"/>
      <c r="OIF50" s="134"/>
      <c r="OIG50" s="134"/>
      <c r="OIH50" s="134"/>
      <c r="OII50" s="134"/>
      <c r="OIJ50" s="134"/>
      <c r="OIK50" s="134"/>
      <c r="OIL50" s="134"/>
      <c r="OIM50" s="134"/>
      <c r="OIN50" s="134"/>
      <c r="OIO50" s="134"/>
      <c r="OIP50" s="134"/>
      <c r="OIQ50" s="134"/>
      <c r="OIR50" s="134"/>
      <c r="OIS50" s="134"/>
      <c r="OIT50" s="134"/>
      <c r="OIU50" s="134"/>
      <c r="OIV50" s="134"/>
      <c r="OIW50" s="134"/>
      <c r="OIX50" s="134"/>
      <c r="OIY50" s="134"/>
      <c r="OIZ50" s="134"/>
      <c r="OJA50" s="134"/>
      <c r="OJB50" s="134"/>
      <c r="OJC50" s="134"/>
      <c r="OJD50" s="134"/>
      <c r="OJE50" s="134"/>
      <c r="OJF50" s="134"/>
      <c r="OJG50" s="134"/>
      <c r="OJH50" s="134"/>
      <c r="OJI50" s="134"/>
      <c r="OJJ50" s="134"/>
      <c r="OJK50" s="134"/>
      <c r="OJL50" s="134"/>
      <c r="OJM50" s="134"/>
      <c r="OJN50" s="134"/>
      <c r="OJO50" s="134"/>
      <c r="OJP50" s="134"/>
      <c r="OJQ50" s="134"/>
      <c r="OJR50" s="134"/>
      <c r="OJS50" s="134"/>
      <c r="OJT50" s="134"/>
      <c r="OJU50" s="134"/>
      <c r="OJV50" s="134"/>
      <c r="OJW50" s="134"/>
      <c r="OJX50" s="134"/>
      <c r="OJY50" s="134"/>
      <c r="OJZ50" s="134"/>
      <c r="OKA50" s="134"/>
      <c r="OKB50" s="134"/>
      <c r="OKC50" s="134"/>
      <c r="OKD50" s="134"/>
      <c r="OKE50" s="134"/>
      <c r="OKF50" s="134"/>
      <c r="OKG50" s="134"/>
      <c r="OKH50" s="134"/>
      <c r="OKI50" s="134"/>
      <c r="OKJ50" s="134"/>
      <c r="OKK50" s="134"/>
      <c r="OKL50" s="134"/>
      <c r="OKM50" s="134"/>
      <c r="OKN50" s="134"/>
      <c r="OKO50" s="134"/>
      <c r="OKP50" s="134"/>
      <c r="OKQ50" s="134"/>
      <c r="OKR50" s="134"/>
      <c r="OKS50" s="134"/>
      <c r="OKT50" s="134"/>
      <c r="OKU50" s="134"/>
      <c r="OKV50" s="134"/>
      <c r="OKW50" s="134"/>
      <c r="OKX50" s="134"/>
      <c r="OKY50" s="134"/>
      <c r="OKZ50" s="134"/>
      <c r="OLA50" s="134"/>
      <c r="OLB50" s="134"/>
      <c r="OLC50" s="134"/>
      <c r="OLD50" s="134"/>
      <c r="OLE50" s="134"/>
      <c r="OLF50" s="134"/>
      <c r="OLG50" s="134"/>
      <c r="OLH50" s="134"/>
      <c r="OLI50" s="134"/>
      <c r="OLJ50" s="134"/>
      <c r="OLK50" s="134"/>
      <c r="OLL50" s="134"/>
      <c r="OLM50" s="134"/>
      <c r="OLN50" s="134"/>
      <c r="OLO50" s="134"/>
      <c r="OLP50" s="134"/>
      <c r="OLQ50" s="134"/>
      <c r="OLR50" s="134"/>
      <c r="OLS50" s="134"/>
      <c r="OLT50" s="134"/>
      <c r="OLU50" s="134"/>
      <c r="OLV50" s="134"/>
      <c r="OLW50" s="134"/>
      <c r="OLX50" s="134"/>
      <c r="OLY50" s="134"/>
      <c r="OLZ50" s="134"/>
      <c r="OMA50" s="134"/>
      <c r="OMB50" s="134"/>
      <c r="OMC50" s="134"/>
      <c r="OMD50" s="134"/>
      <c r="OME50" s="134"/>
      <c r="OMF50" s="134"/>
      <c r="OMG50" s="134"/>
      <c r="OMH50" s="134"/>
      <c r="OMI50" s="134"/>
      <c r="OMJ50" s="134"/>
      <c r="OMK50" s="134"/>
      <c r="OML50" s="134"/>
      <c r="OMM50" s="134"/>
      <c r="OMN50" s="134"/>
      <c r="OMO50" s="134"/>
      <c r="OMP50" s="134"/>
      <c r="OMQ50" s="134"/>
      <c r="OMR50" s="134"/>
      <c r="OMS50" s="134"/>
      <c r="OMT50" s="134"/>
      <c r="OMU50" s="134"/>
      <c r="OMV50" s="134"/>
      <c r="OMW50" s="134"/>
      <c r="OMX50" s="134"/>
      <c r="OMY50" s="134"/>
      <c r="OMZ50" s="134"/>
      <c r="ONA50" s="134"/>
      <c r="ONB50" s="134"/>
      <c r="ONC50" s="134"/>
      <c r="OND50" s="134"/>
      <c r="ONE50" s="134"/>
      <c r="ONF50" s="134"/>
      <c r="ONG50" s="134"/>
      <c r="ONH50" s="134"/>
      <c r="ONI50" s="134"/>
      <c r="ONJ50" s="134"/>
      <c r="ONK50" s="134"/>
      <c r="ONL50" s="134"/>
      <c r="ONM50" s="134"/>
      <c r="ONN50" s="134"/>
      <c r="ONO50" s="134"/>
      <c r="ONP50" s="134"/>
      <c r="ONQ50" s="134"/>
      <c r="ONR50" s="134"/>
      <c r="ONS50" s="134"/>
      <c r="ONT50" s="134"/>
      <c r="ONU50" s="134"/>
      <c r="ONV50" s="134"/>
      <c r="ONW50" s="134"/>
      <c r="ONX50" s="134"/>
      <c r="ONY50" s="134"/>
      <c r="ONZ50" s="134"/>
      <c r="OOA50" s="134"/>
      <c r="OOB50" s="134"/>
      <c r="OOC50" s="134"/>
      <c r="OOD50" s="134"/>
      <c r="OOE50" s="134"/>
      <c r="OOF50" s="134"/>
      <c r="OOG50" s="134"/>
      <c r="OOH50" s="134"/>
      <c r="OOI50" s="134"/>
      <c r="OOJ50" s="134"/>
      <c r="OOK50" s="134"/>
      <c r="OOL50" s="134"/>
      <c r="OOM50" s="134"/>
      <c r="OON50" s="134"/>
      <c r="OOO50" s="134"/>
      <c r="OOP50" s="134"/>
      <c r="OOQ50" s="134"/>
      <c r="OOR50" s="134"/>
      <c r="OOS50" s="134"/>
      <c r="OOT50" s="134"/>
      <c r="OOU50" s="134"/>
      <c r="OOV50" s="134"/>
      <c r="OOW50" s="134"/>
      <c r="OOX50" s="134"/>
      <c r="OOY50" s="134"/>
      <c r="OOZ50" s="134"/>
      <c r="OPA50" s="134"/>
      <c r="OPB50" s="134"/>
      <c r="OPC50" s="134"/>
      <c r="OPD50" s="134"/>
      <c r="OPE50" s="134"/>
      <c r="OPF50" s="134"/>
      <c r="OPG50" s="134"/>
      <c r="OPH50" s="134"/>
      <c r="OPI50" s="134"/>
      <c r="OPJ50" s="134"/>
      <c r="OPK50" s="134"/>
      <c r="OPL50" s="134"/>
      <c r="OPM50" s="134"/>
      <c r="OPN50" s="134"/>
      <c r="OPO50" s="134"/>
      <c r="OPP50" s="134"/>
      <c r="OPQ50" s="134"/>
      <c r="OPR50" s="134"/>
      <c r="OPS50" s="134"/>
      <c r="OPT50" s="134"/>
      <c r="OPU50" s="134"/>
      <c r="OPV50" s="134"/>
      <c r="OPW50" s="134"/>
      <c r="OPX50" s="134"/>
      <c r="OPY50" s="134"/>
      <c r="OPZ50" s="134"/>
      <c r="OQA50" s="134"/>
      <c r="OQB50" s="134"/>
      <c r="OQC50" s="134"/>
      <c r="OQD50" s="134"/>
      <c r="OQE50" s="134"/>
      <c r="OQF50" s="134"/>
      <c r="OQG50" s="134"/>
      <c r="OQH50" s="134"/>
      <c r="OQI50" s="134"/>
      <c r="OQJ50" s="134"/>
      <c r="OQK50" s="134"/>
      <c r="OQL50" s="134"/>
      <c r="OQM50" s="134"/>
      <c r="OQN50" s="134"/>
      <c r="OQO50" s="134"/>
      <c r="OQP50" s="134"/>
      <c r="OQQ50" s="134"/>
      <c r="OQR50" s="134"/>
      <c r="OQS50" s="134"/>
      <c r="OQT50" s="134"/>
      <c r="OQU50" s="134"/>
      <c r="OQV50" s="134"/>
      <c r="OQW50" s="134"/>
      <c r="OQX50" s="134"/>
      <c r="OQY50" s="134"/>
      <c r="OQZ50" s="134"/>
      <c r="ORA50" s="134"/>
      <c r="ORB50" s="134"/>
      <c r="ORC50" s="134"/>
      <c r="ORD50" s="134"/>
      <c r="ORE50" s="134"/>
      <c r="ORF50" s="134"/>
      <c r="ORG50" s="134"/>
      <c r="ORH50" s="134"/>
      <c r="ORI50" s="134"/>
      <c r="ORJ50" s="134"/>
      <c r="ORK50" s="134"/>
      <c r="ORL50" s="134"/>
      <c r="ORM50" s="134"/>
      <c r="ORN50" s="134"/>
      <c r="ORO50" s="134"/>
      <c r="ORP50" s="134"/>
      <c r="ORQ50" s="134"/>
      <c r="ORR50" s="134"/>
      <c r="ORS50" s="134"/>
      <c r="ORT50" s="134"/>
      <c r="ORU50" s="134"/>
      <c r="ORV50" s="134"/>
      <c r="ORW50" s="134"/>
      <c r="ORX50" s="134"/>
      <c r="ORY50" s="134"/>
      <c r="ORZ50" s="134"/>
      <c r="OSA50" s="134"/>
      <c r="OSB50" s="134"/>
      <c r="OSC50" s="134"/>
      <c r="OSD50" s="134"/>
      <c r="OSE50" s="134"/>
      <c r="OSF50" s="134"/>
      <c r="OSG50" s="134"/>
      <c r="OSH50" s="134"/>
      <c r="OSI50" s="134"/>
      <c r="OSJ50" s="134"/>
      <c r="OSK50" s="134"/>
      <c r="OSL50" s="134"/>
      <c r="OSM50" s="134"/>
      <c r="OSN50" s="134"/>
      <c r="OSO50" s="134"/>
      <c r="OSP50" s="134"/>
      <c r="OSQ50" s="134"/>
      <c r="OSR50" s="134"/>
      <c r="OSS50" s="134"/>
      <c r="OST50" s="134"/>
      <c r="OSU50" s="134"/>
      <c r="OSV50" s="134"/>
      <c r="OSW50" s="134"/>
      <c r="OSX50" s="134"/>
      <c r="OSY50" s="134"/>
      <c r="OSZ50" s="134"/>
      <c r="OTA50" s="134"/>
      <c r="OTB50" s="134"/>
      <c r="OTC50" s="134"/>
      <c r="OTD50" s="134"/>
      <c r="OTE50" s="134"/>
      <c r="OTF50" s="134"/>
      <c r="OTG50" s="134"/>
      <c r="OTH50" s="134"/>
      <c r="OTI50" s="134"/>
      <c r="OTJ50" s="134"/>
      <c r="OTK50" s="134"/>
      <c r="OTL50" s="134"/>
      <c r="OTM50" s="134"/>
      <c r="OTN50" s="134"/>
      <c r="OTO50" s="134"/>
      <c r="OTP50" s="134"/>
      <c r="OTQ50" s="134"/>
      <c r="OTR50" s="134"/>
      <c r="OTS50" s="134"/>
      <c r="OTT50" s="134"/>
      <c r="OTU50" s="134"/>
      <c r="OTV50" s="134"/>
      <c r="OTW50" s="134"/>
      <c r="OTX50" s="134"/>
      <c r="OTY50" s="134"/>
      <c r="OTZ50" s="134"/>
      <c r="OUA50" s="134"/>
      <c r="OUB50" s="134"/>
      <c r="OUC50" s="134"/>
      <c r="OUD50" s="134"/>
      <c r="OUE50" s="134"/>
      <c r="OUF50" s="134"/>
      <c r="OUG50" s="134"/>
      <c r="OUH50" s="134"/>
      <c r="OUI50" s="134"/>
      <c r="OUJ50" s="134"/>
      <c r="OUK50" s="134"/>
      <c r="OUL50" s="134"/>
      <c r="OUM50" s="134"/>
      <c r="OUN50" s="134"/>
      <c r="OUO50" s="134"/>
      <c r="OUP50" s="134"/>
      <c r="OUQ50" s="134"/>
      <c r="OUR50" s="134"/>
      <c r="OUS50" s="134"/>
      <c r="OUT50" s="134"/>
      <c r="OUU50" s="134"/>
      <c r="OUV50" s="134"/>
      <c r="OUW50" s="134"/>
      <c r="OUX50" s="134"/>
      <c r="OUY50" s="134"/>
      <c r="OUZ50" s="134"/>
      <c r="OVA50" s="134"/>
      <c r="OVB50" s="134"/>
      <c r="OVC50" s="134"/>
      <c r="OVD50" s="134"/>
      <c r="OVE50" s="134"/>
      <c r="OVF50" s="134"/>
      <c r="OVG50" s="134"/>
      <c r="OVH50" s="134"/>
      <c r="OVI50" s="134"/>
      <c r="OVJ50" s="134"/>
      <c r="OVK50" s="134"/>
      <c r="OVL50" s="134"/>
      <c r="OVM50" s="134"/>
      <c r="OVN50" s="134"/>
      <c r="OVO50" s="134"/>
      <c r="OVP50" s="134"/>
      <c r="OVQ50" s="134"/>
      <c r="OVR50" s="134"/>
      <c r="OVS50" s="134"/>
      <c r="OVT50" s="134"/>
      <c r="OVU50" s="134"/>
      <c r="OVV50" s="134"/>
      <c r="OVW50" s="134"/>
      <c r="OVX50" s="134"/>
      <c r="OVY50" s="134"/>
      <c r="OVZ50" s="134"/>
      <c r="OWA50" s="134"/>
      <c r="OWB50" s="134"/>
      <c r="OWC50" s="134"/>
      <c r="OWD50" s="134"/>
      <c r="OWE50" s="134"/>
      <c r="OWF50" s="134"/>
      <c r="OWG50" s="134"/>
      <c r="OWH50" s="134"/>
      <c r="OWI50" s="134"/>
      <c r="OWJ50" s="134"/>
      <c r="OWK50" s="134"/>
      <c r="OWL50" s="134"/>
      <c r="OWM50" s="134"/>
      <c r="OWN50" s="134"/>
      <c r="OWO50" s="134"/>
      <c r="OWP50" s="134"/>
      <c r="OWQ50" s="134"/>
      <c r="OWR50" s="134"/>
      <c r="OWS50" s="134"/>
      <c r="OWT50" s="134"/>
      <c r="OWU50" s="134"/>
      <c r="OWV50" s="134"/>
      <c r="OWW50" s="134"/>
      <c r="OWX50" s="134"/>
      <c r="OWY50" s="134"/>
      <c r="OWZ50" s="134"/>
      <c r="OXA50" s="134"/>
      <c r="OXB50" s="134"/>
      <c r="OXC50" s="134"/>
      <c r="OXD50" s="134"/>
      <c r="OXE50" s="134"/>
      <c r="OXF50" s="134"/>
      <c r="OXG50" s="134"/>
      <c r="OXH50" s="134"/>
      <c r="OXI50" s="134"/>
      <c r="OXJ50" s="134"/>
      <c r="OXK50" s="134"/>
      <c r="OXL50" s="134"/>
      <c r="OXM50" s="134"/>
      <c r="OXN50" s="134"/>
      <c r="OXO50" s="134"/>
      <c r="OXP50" s="134"/>
      <c r="OXQ50" s="134"/>
      <c r="OXR50" s="134"/>
      <c r="OXS50" s="134"/>
      <c r="OXT50" s="134"/>
      <c r="OXU50" s="134"/>
      <c r="OXV50" s="134"/>
      <c r="OXW50" s="134"/>
      <c r="OXX50" s="134"/>
      <c r="OXY50" s="134"/>
      <c r="OXZ50" s="134"/>
      <c r="OYA50" s="134"/>
      <c r="OYB50" s="134"/>
      <c r="OYC50" s="134"/>
      <c r="OYD50" s="134"/>
      <c r="OYE50" s="134"/>
      <c r="OYF50" s="134"/>
      <c r="OYG50" s="134"/>
      <c r="OYH50" s="134"/>
      <c r="OYI50" s="134"/>
      <c r="OYJ50" s="134"/>
      <c r="OYK50" s="134"/>
      <c r="OYL50" s="134"/>
      <c r="OYM50" s="134"/>
      <c r="OYN50" s="134"/>
      <c r="OYO50" s="134"/>
      <c r="OYP50" s="134"/>
      <c r="OYQ50" s="134"/>
      <c r="OYR50" s="134"/>
      <c r="OYS50" s="134"/>
      <c r="OYT50" s="134"/>
      <c r="OYU50" s="134"/>
      <c r="OYV50" s="134"/>
      <c r="OYW50" s="134"/>
      <c r="OYX50" s="134"/>
      <c r="OYY50" s="134"/>
      <c r="OYZ50" s="134"/>
      <c r="OZA50" s="134"/>
      <c r="OZB50" s="134"/>
      <c r="OZC50" s="134"/>
      <c r="OZD50" s="134"/>
      <c r="OZE50" s="134"/>
      <c r="OZF50" s="134"/>
      <c r="OZG50" s="134"/>
      <c r="OZH50" s="134"/>
      <c r="OZI50" s="134"/>
      <c r="OZJ50" s="134"/>
      <c r="OZK50" s="134"/>
      <c r="OZL50" s="134"/>
      <c r="OZM50" s="134"/>
      <c r="OZN50" s="134"/>
      <c r="OZO50" s="134"/>
      <c r="OZP50" s="134"/>
      <c r="OZQ50" s="134"/>
      <c r="OZR50" s="134"/>
      <c r="OZS50" s="134"/>
      <c r="OZT50" s="134"/>
      <c r="OZU50" s="134"/>
      <c r="OZV50" s="134"/>
      <c r="OZW50" s="134"/>
      <c r="OZX50" s="134"/>
      <c r="OZY50" s="134"/>
      <c r="OZZ50" s="134"/>
      <c r="PAA50" s="134"/>
      <c r="PAB50" s="134"/>
      <c r="PAC50" s="134"/>
      <c r="PAD50" s="134"/>
      <c r="PAE50" s="134"/>
      <c r="PAF50" s="134"/>
      <c r="PAG50" s="134"/>
      <c r="PAH50" s="134"/>
      <c r="PAI50" s="134"/>
      <c r="PAJ50" s="134"/>
      <c r="PAK50" s="134"/>
      <c r="PAL50" s="134"/>
      <c r="PAM50" s="134"/>
      <c r="PAN50" s="134"/>
      <c r="PAO50" s="134"/>
      <c r="PAP50" s="134"/>
      <c r="PAQ50" s="134"/>
      <c r="PAR50" s="134"/>
      <c r="PAS50" s="134"/>
      <c r="PAT50" s="134"/>
      <c r="PAU50" s="134"/>
      <c r="PAV50" s="134"/>
      <c r="PAW50" s="134"/>
      <c r="PAX50" s="134"/>
      <c r="PAY50" s="134"/>
      <c r="PAZ50" s="134"/>
      <c r="PBA50" s="134"/>
      <c r="PBB50" s="134"/>
      <c r="PBC50" s="134"/>
      <c r="PBD50" s="134"/>
      <c r="PBE50" s="134"/>
      <c r="PBF50" s="134"/>
      <c r="PBG50" s="134"/>
      <c r="PBH50" s="134"/>
      <c r="PBI50" s="134"/>
      <c r="PBJ50" s="134"/>
      <c r="PBK50" s="134"/>
      <c r="PBL50" s="134"/>
      <c r="PBM50" s="134"/>
      <c r="PBN50" s="134"/>
      <c r="PBO50" s="134"/>
      <c r="PBP50" s="134"/>
      <c r="PBQ50" s="134"/>
      <c r="PBR50" s="134"/>
      <c r="PBS50" s="134"/>
      <c r="PBT50" s="134"/>
      <c r="PBU50" s="134"/>
      <c r="PBV50" s="134"/>
      <c r="PBW50" s="134"/>
      <c r="PBX50" s="134"/>
      <c r="PBY50" s="134"/>
      <c r="PBZ50" s="134"/>
      <c r="PCA50" s="134"/>
      <c r="PCB50" s="134"/>
      <c r="PCC50" s="134"/>
      <c r="PCD50" s="134"/>
      <c r="PCE50" s="134"/>
      <c r="PCF50" s="134"/>
      <c r="PCG50" s="134"/>
      <c r="PCH50" s="134"/>
      <c r="PCI50" s="134"/>
      <c r="PCJ50" s="134"/>
      <c r="PCK50" s="134"/>
      <c r="PCL50" s="134"/>
      <c r="PCM50" s="134"/>
      <c r="PCN50" s="134"/>
      <c r="PCO50" s="134"/>
      <c r="PCP50" s="134"/>
      <c r="PCQ50" s="134"/>
      <c r="PCR50" s="134"/>
      <c r="PCS50" s="134"/>
      <c r="PCT50" s="134"/>
      <c r="PCU50" s="134"/>
      <c r="PCV50" s="134"/>
      <c r="PCW50" s="134"/>
      <c r="PCX50" s="134"/>
      <c r="PCY50" s="134"/>
      <c r="PCZ50" s="134"/>
      <c r="PDA50" s="134"/>
      <c r="PDB50" s="134"/>
      <c r="PDC50" s="134"/>
      <c r="PDD50" s="134"/>
      <c r="PDE50" s="134"/>
      <c r="PDF50" s="134"/>
      <c r="PDG50" s="134"/>
      <c r="PDH50" s="134"/>
      <c r="PDI50" s="134"/>
      <c r="PDJ50" s="134"/>
      <c r="PDK50" s="134"/>
      <c r="PDL50" s="134"/>
      <c r="PDM50" s="134"/>
      <c r="PDN50" s="134"/>
      <c r="PDO50" s="134"/>
      <c r="PDP50" s="134"/>
      <c r="PDQ50" s="134"/>
      <c r="PDR50" s="134"/>
      <c r="PDS50" s="134"/>
      <c r="PDT50" s="134"/>
      <c r="PDU50" s="134"/>
      <c r="PDV50" s="134"/>
      <c r="PDW50" s="134"/>
      <c r="PDX50" s="134"/>
      <c r="PDY50" s="134"/>
      <c r="PDZ50" s="134"/>
      <c r="PEA50" s="134"/>
      <c r="PEB50" s="134"/>
      <c r="PEC50" s="134"/>
      <c r="PED50" s="134"/>
      <c r="PEE50" s="134"/>
      <c r="PEF50" s="134"/>
      <c r="PEG50" s="134"/>
      <c r="PEH50" s="134"/>
      <c r="PEI50" s="134"/>
      <c r="PEJ50" s="134"/>
      <c r="PEK50" s="134"/>
      <c r="PEL50" s="134"/>
      <c r="PEM50" s="134"/>
      <c r="PEN50" s="134"/>
      <c r="PEO50" s="134"/>
      <c r="PEP50" s="134"/>
      <c r="PEQ50" s="134"/>
      <c r="PER50" s="134"/>
      <c r="PES50" s="134"/>
      <c r="PET50" s="134"/>
      <c r="PEU50" s="134"/>
      <c r="PEV50" s="134"/>
      <c r="PEW50" s="134"/>
      <c r="PEX50" s="134"/>
      <c r="PEY50" s="134"/>
      <c r="PEZ50" s="134"/>
      <c r="PFA50" s="134"/>
      <c r="PFB50" s="134"/>
      <c r="PFC50" s="134"/>
      <c r="PFD50" s="134"/>
      <c r="PFE50" s="134"/>
      <c r="PFF50" s="134"/>
      <c r="PFG50" s="134"/>
      <c r="PFH50" s="134"/>
      <c r="PFI50" s="134"/>
      <c r="PFJ50" s="134"/>
      <c r="PFK50" s="134"/>
      <c r="PFL50" s="134"/>
      <c r="PFM50" s="134"/>
      <c r="PFN50" s="134"/>
      <c r="PFO50" s="134"/>
      <c r="PFP50" s="134"/>
      <c r="PFQ50" s="134"/>
      <c r="PFR50" s="134"/>
      <c r="PFS50" s="134"/>
      <c r="PFT50" s="134"/>
      <c r="PFU50" s="134"/>
      <c r="PFV50" s="134"/>
      <c r="PFW50" s="134"/>
      <c r="PFX50" s="134"/>
      <c r="PFY50" s="134"/>
      <c r="PFZ50" s="134"/>
      <c r="PGA50" s="134"/>
      <c r="PGB50" s="134"/>
      <c r="PGC50" s="134"/>
      <c r="PGD50" s="134"/>
      <c r="PGE50" s="134"/>
      <c r="PGF50" s="134"/>
      <c r="PGG50" s="134"/>
      <c r="PGH50" s="134"/>
      <c r="PGI50" s="134"/>
      <c r="PGJ50" s="134"/>
      <c r="PGK50" s="134"/>
      <c r="PGL50" s="134"/>
      <c r="PGM50" s="134"/>
      <c r="PGN50" s="134"/>
      <c r="PGO50" s="134"/>
      <c r="PGP50" s="134"/>
      <c r="PGQ50" s="134"/>
      <c r="PGR50" s="134"/>
      <c r="PGS50" s="134"/>
      <c r="PGT50" s="134"/>
      <c r="PGU50" s="134"/>
      <c r="PGV50" s="134"/>
      <c r="PGW50" s="134"/>
      <c r="PGX50" s="134"/>
      <c r="PGY50" s="134"/>
      <c r="PGZ50" s="134"/>
      <c r="PHA50" s="134"/>
      <c r="PHB50" s="134"/>
      <c r="PHC50" s="134"/>
      <c r="PHD50" s="134"/>
      <c r="PHE50" s="134"/>
      <c r="PHF50" s="134"/>
      <c r="PHG50" s="134"/>
      <c r="PHH50" s="134"/>
      <c r="PHI50" s="134"/>
      <c r="PHJ50" s="134"/>
      <c r="PHK50" s="134"/>
      <c r="PHL50" s="134"/>
      <c r="PHM50" s="134"/>
      <c r="PHN50" s="134"/>
      <c r="PHO50" s="134"/>
      <c r="PHP50" s="134"/>
      <c r="PHQ50" s="134"/>
      <c r="PHR50" s="134"/>
      <c r="PHS50" s="134"/>
      <c r="PHT50" s="134"/>
      <c r="PHU50" s="134"/>
      <c r="PHV50" s="134"/>
      <c r="PHW50" s="134"/>
      <c r="PHX50" s="134"/>
      <c r="PHY50" s="134"/>
      <c r="PHZ50" s="134"/>
      <c r="PIA50" s="134"/>
      <c r="PIB50" s="134"/>
      <c r="PIC50" s="134"/>
      <c r="PID50" s="134"/>
      <c r="PIE50" s="134"/>
      <c r="PIF50" s="134"/>
      <c r="PIG50" s="134"/>
      <c r="PIH50" s="134"/>
      <c r="PII50" s="134"/>
      <c r="PIJ50" s="134"/>
      <c r="PIK50" s="134"/>
      <c r="PIL50" s="134"/>
      <c r="PIM50" s="134"/>
      <c r="PIN50" s="134"/>
      <c r="PIO50" s="134"/>
      <c r="PIP50" s="134"/>
      <c r="PIQ50" s="134"/>
      <c r="PIR50" s="134"/>
      <c r="PIS50" s="134"/>
      <c r="PIT50" s="134"/>
      <c r="PIU50" s="134"/>
      <c r="PIV50" s="134"/>
      <c r="PIW50" s="134"/>
      <c r="PIX50" s="134"/>
      <c r="PIY50" s="134"/>
      <c r="PIZ50" s="134"/>
      <c r="PJA50" s="134"/>
      <c r="PJB50" s="134"/>
      <c r="PJC50" s="134"/>
      <c r="PJD50" s="134"/>
      <c r="PJE50" s="134"/>
      <c r="PJF50" s="134"/>
      <c r="PJG50" s="134"/>
      <c r="PJH50" s="134"/>
      <c r="PJI50" s="134"/>
      <c r="PJJ50" s="134"/>
      <c r="PJK50" s="134"/>
      <c r="PJL50" s="134"/>
      <c r="PJM50" s="134"/>
      <c r="PJN50" s="134"/>
      <c r="PJO50" s="134"/>
      <c r="PJP50" s="134"/>
      <c r="PJQ50" s="134"/>
      <c r="PJR50" s="134"/>
      <c r="PJS50" s="134"/>
      <c r="PJT50" s="134"/>
      <c r="PJU50" s="134"/>
      <c r="PJV50" s="134"/>
      <c r="PJW50" s="134"/>
      <c r="PJX50" s="134"/>
      <c r="PJY50" s="134"/>
      <c r="PJZ50" s="134"/>
      <c r="PKA50" s="134"/>
      <c r="PKB50" s="134"/>
      <c r="PKC50" s="134"/>
      <c r="PKD50" s="134"/>
      <c r="PKE50" s="134"/>
      <c r="PKF50" s="134"/>
      <c r="PKG50" s="134"/>
      <c r="PKH50" s="134"/>
      <c r="PKI50" s="134"/>
      <c r="PKJ50" s="134"/>
      <c r="PKK50" s="134"/>
      <c r="PKL50" s="134"/>
      <c r="PKM50" s="134"/>
      <c r="PKN50" s="134"/>
      <c r="PKO50" s="134"/>
      <c r="PKP50" s="134"/>
      <c r="PKQ50" s="134"/>
      <c r="PKR50" s="134"/>
      <c r="PKS50" s="134"/>
      <c r="PKT50" s="134"/>
      <c r="PKU50" s="134"/>
      <c r="PKV50" s="134"/>
      <c r="PKW50" s="134"/>
      <c r="PKX50" s="134"/>
      <c r="PKY50" s="134"/>
      <c r="PKZ50" s="134"/>
      <c r="PLA50" s="134"/>
      <c r="PLB50" s="134"/>
      <c r="PLC50" s="134"/>
      <c r="PLD50" s="134"/>
      <c r="PLE50" s="134"/>
      <c r="PLF50" s="134"/>
      <c r="PLG50" s="134"/>
      <c r="PLH50" s="134"/>
      <c r="PLI50" s="134"/>
      <c r="PLJ50" s="134"/>
      <c r="PLK50" s="134"/>
      <c r="PLL50" s="134"/>
      <c r="PLM50" s="134"/>
      <c r="PLN50" s="134"/>
      <c r="PLO50" s="134"/>
      <c r="PLP50" s="134"/>
      <c r="PLQ50" s="134"/>
      <c r="PLR50" s="134"/>
      <c r="PLS50" s="134"/>
      <c r="PLT50" s="134"/>
      <c r="PLU50" s="134"/>
      <c r="PLV50" s="134"/>
      <c r="PLW50" s="134"/>
      <c r="PLX50" s="134"/>
      <c r="PLY50" s="134"/>
      <c r="PLZ50" s="134"/>
      <c r="PMA50" s="134"/>
      <c r="PMB50" s="134"/>
      <c r="PMC50" s="134"/>
      <c r="PMD50" s="134"/>
      <c r="PME50" s="134"/>
      <c r="PMF50" s="134"/>
      <c r="PMG50" s="134"/>
      <c r="PMH50" s="134"/>
      <c r="PMI50" s="134"/>
      <c r="PMJ50" s="134"/>
      <c r="PMK50" s="134"/>
      <c r="PML50" s="134"/>
      <c r="PMM50" s="134"/>
      <c r="PMN50" s="134"/>
      <c r="PMO50" s="134"/>
      <c r="PMP50" s="134"/>
      <c r="PMQ50" s="134"/>
      <c r="PMR50" s="134"/>
      <c r="PMS50" s="134"/>
      <c r="PMT50" s="134"/>
      <c r="PMU50" s="134"/>
      <c r="PMV50" s="134"/>
      <c r="PMW50" s="134"/>
      <c r="PMX50" s="134"/>
      <c r="PMY50" s="134"/>
      <c r="PMZ50" s="134"/>
      <c r="PNA50" s="134"/>
      <c r="PNB50" s="134"/>
      <c r="PNC50" s="134"/>
      <c r="PND50" s="134"/>
      <c r="PNE50" s="134"/>
      <c r="PNF50" s="134"/>
      <c r="PNG50" s="134"/>
      <c r="PNH50" s="134"/>
      <c r="PNI50" s="134"/>
      <c r="PNJ50" s="134"/>
      <c r="PNK50" s="134"/>
      <c r="PNL50" s="134"/>
      <c r="PNM50" s="134"/>
      <c r="PNN50" s="134"/>
      <c r="PNO50" s="134"/>
      <c r="PNP50" s="134"/>
      <c r="PNQ50" s="134"/>
      <c r="PNR50" s="134"/>
      <c r="PNS50" s="134"/>
      <c r="PNT50" s="134"/>
      <c r="PNU50" s="134"/>
      <c r="PNV50" s="134"/>
      <c r="PNW50" s="134"/>
      <c r="PNX50" s="134"/>
      <c r="PNY50" s="134"/>
      <c r="PNZ50" s="134"/>
      <c r="POA50" s="134"/>
      <c r="POB50" s="134"/>
      <c r="POC50" s="134"/>
      <c r="POD50" s="134"/>
      <c r="POE50" s="134"/>
      <c r="POF50" s="134"/>
      <c r="POG50" s="134"/>
      <c r="POH50" s="134"/>
      <c r="POI50" s="134"/>
      <c r="POJ50" s="134"/>
      <c r="POK50" s="134"/>
      <c r="POL50" s="134"/>
      <c r="POM50" s="134"/>
      <c r="PON50" s="134"/>
      <c r="POO50" s="134"/>
      <c r="POP50" s="134"/>
      <c r="POQ50" s="134"/>
      <c r="POR50" s="134"/>
      <c r="POS50" s="134"/>
      <c r="POT50" s="134"/>
      <c r="POU50" s="134"/>
      <c r="POV50" s="134"/>
      <c r="POW50" s="134"/>
      <c r="POX50" s="134"/>
      <c r="POY50" s="134"/>
      <c r="POZ50" s="134"/>
      <c r="PPA50" s="134"/>
      <c r="PPB50" s="134"/>
      <c r="PPC50" s="134"/>
      <c r="PPD50" s="134"/>
      <c r="PPE50" s="134"/>
      <c r="PPF50" s="134"/>
      <c r="PPG50" s="134"/>
      <c r="PPH50" s="134"/>
      <c r="PPI50" s="134"/>
      <c r="PPJ50" s="134"/>
      <c r="PPK50" s="134"/>
      <c r="PPL50" s="134"/>
      <c r="PPM50" s="134"/>
      <c r="PPN50" s="134"/>
      <c r="PPO50" s="134"/>
      <c r="PPP50" s="134"/>
      <c r="PPQ50" s="134"/>
      <c r="PPR50" s="134"/>
      <c r="PPS50" s="134"/>
      <c r="PPT50" s="134"/>
      <c r="PPU50" s="134"/>
      <c r="PPV50" s="134"/>
      <c r="PPW50" s="134"/>
      <c r="PPX50" s="134"/>
      <c r="PPY50" s="134"/>
      <c r="PPZ50" s="134"/>
      <c r="PQA50" s="134"/>
      <c r="PQB50" s="134"/>
      <c r="PQC50" s="134"/>
      <c r="PQD50" s="134"/>
      <c r="PQE50" s="134"/>
      <c r="PQF50" s="134"/>
      <c r="PQG50" s="134"/>
      <c r="PQH50" s="134"/>
      <c r="PQI50" s="134"/>
      <c r="PQJ50" s="134"/>
      <c r="PQK50" s="134"/>
      <c r="PQL50" s="134"/>
      <c r="PQM50" s="134"/>
      <c r="PQN50" s="134"/>
      <c r="PQO50" s="134"/>
      <c r="PQP50" s="134"/>
      <c r="PQQ50" s="134"/>
      <c r="PQR50" s="134"/>
      <c r="PQS50" s="134"/>
      <c r="PQT50" s="134"/>
      <c r="PQU50" s="134"/>
      <c r="PQV50" s="134"/>
      <c r="PQW50" s="134"/>
      <c r="PQX50" s="134"/>
      <c r="PQY50" s="134"/>
      <c r="PQZ50" s="134"/>
      <c r="PRA50" s="134"/>
      <c r="PRB50" s="134"/>
      <c r="PRC50" s="134"/>
      <c r="PRD50" s="134"/>
      <c r="PRE50" s="134"/>
      <c r="PRF50" s="134"/>
      <c r="PRG50" s="134"/>
      <c r="PRH50" s="134"/>
      <c r="PRI50" s="134"/>
      <c r="PRJ50" s="134"/>
      <c r="PRK50" s="134"/>
      <c r="PRL50" s="134"/>
      <c r="PRM50" s="134"/>
      <c r="PRN50" s="134"/>
      <c r="PRO50" s="134"/>
      <c r="PRP50" s="134"/>
      <c r="PRQ50" s="134"/>
      <c r="PRR50" s="134"/>
      <c r="PRS50" s="134"/>
      <c r="PRT50" s="134"/>
      <c r="PRU50" s="134"/>
      <c r="PRV50" s="134"/>
      <c r="PRW50" s="134"/>
      <c r="PRX50" s="134"/>
      <c r="PRY50" s="134"/>
      <c r="PRZ50" s="134"/>
      <c r="PSA50" s="134"/>
      <c r="PSB50" s="134"/>
      <c r="PSC50" s="134"/>
      <c r="PSD50" s="134"/>
      <c r="PSE50" s="134"/>
      <c r="PSF50" s="134"/>
      <c r="PSG50" s="134"/>
      <c r="PSH50" s="134"/>
      <c r="PSI50" s="134"/>
      <c r="PSJ50" s="134"/>
      <c r="PSK50" s="134"/>
      <c r="PSL50" s="134"/>
      <c r="PSM50" s="134"/>
      <c r="PSN50" s="134"/>
      <c r="PSO50" s="134"/>
      <c r="PSP50" s="134"/>
      <c r="PSQ50" s="134"/>
      <c r="PSR50" s="134"/>
      <c r="PSS50" s="134"/>
      <c r="PST50" s="134"/>
      <c r="PSU50" s="134"/>
      <c r="PSV50" s="134"/>
      <c r="PSW50" s="134"/>
      <c r="PSX50" s="134"/>
      <c r="PSY50" s="134"/>
      <c r="PSZ50" s="134"/>
      <c r="PTA50" s="134"/>
      <c r="PTB50" s="134"/>
      <c r="PTC50" s="134"/>
      <c r="PTD50" s="134"/>
      <c r="PTE50" s="134"/>
      <c r="PTF50" s="134"/>
      <c r="PTG50" s="134"/>
      <c r="PTH50" s="134"/>
      <c r="PTI50" s="134"/>
      <c r="PTJ50" s="134"/>
      <c r="PTK50" s="134"/>
      <c r="PTL50" s="134"/>
      <c r="PTM50" s="134"/>
      <c r="PTN50" s="134"/>
      <c r="PTO50" s="134"/>
      <c r="PTP50" s="134"/>
      <c r="PTQ50" s="134"/>
      <c r="PTR50" s="134"/>
      <c r="PTS50" s="134"/>
      <c r="PTT50" s="134"/>
      <c r="PTU50" s="134"/>
      <c r="PTV50" s="134"/>
      <c r="PTW50" s="134"/>
      <c r="PTX50" s="134"/>
      <c r="PTY50" s="134"/>
      <c r="PTZ50" s="134"/>
      <c r="PUA50" s="134"/>
      <c r="PUB50" s="134"/>
      <c r="PUC50" s="134"/>
      <c r="PUD50" s="134"/>
      <c r="PUE50" s="134"/>
      <c r="PUF50" s="134"/>
      <c r="PUG50" s="134"/>
      <c r="PUH50" s="134"/>
      <c r="PUI50" s="134"/>
      <c r="PUJ50" s="134"/>
      <c r="PUK50" s="134"/>
      <c r="PUL50" s="134"/>
      <c r="PUM50" s="134"/>
      <c r="PUN50" s="134"/>
      <c r="PUO50" s="134"/>
      <c r="PUP50" s="134"/>
      <c r="PUQ50" s="134"/>
      <c r="PUR50" s="134"/>
      <c r="PUS50" s="134"/>
      <c r="PUT50" s="134"/>
      <c r="PUU50" s="134"/>
      <c r="PUV50" s="134"/>
      <c r="PUW50" s="134"/>
      <c r="PUX50" s="134"/>
      <c r="PUY50" s="134"/>
      <c r="PUZ50" s="134"/>
      <c r="PVA50" s="134"/>
      <c r="PVB50" s="134"/>
      <c r="PVC50" s="134"/>
      <c r="PVD50" s="134"/>
      <c r="PVE50" s="134"/>
      <c r="PVF50" s="134"/>
      <c r="PVG50" s="134"/>
      <c r="PVH50" s="134"/>
      <c r="PVI50" s="134"/>
      <c r="PVJ50" s="134"/>
      <c r="PVK50" s="134"/>
      <c r="PVL50" s="134"/>
      <c r="PVM50" s="134"/>
      <c r="PVN50" s="134"/>
      <c r="PVO50" s="134"/>
      <c r="PVP50" s="134"/>
      <c r="PVQ50" s="134"/>
      <c r="PVR50" s="134"/>
      <c r="PVS50" s="134"/>
      <c r="PVT50" s="134"/>
      <c r="PVU50" s="134"/>
      <c r="PVV50" s="134"/>
      <c r="PVW50" s="134"/>
      <c r="PVX50" s="134"/>
      <c r="PVY50" s="134"/>
      <c r="PVZ50" s="134"/>
      <c r="PWA50" s="134"/>
      <c r="PWB50" s="134"/>
      <c r="PWC50" s="134"/>
      <c r="PWD50" s="134"/>
      <c r="PWE50" s="134"/>
      <c r="PWF50" s="134"/>
      <c r="PWG50" s="134"/>
      <c r="PWH50" s="134"/>
      <c r="PWI50" s="134"/>
      <c r="PWJ50" s="134"/>
      <c r="PWK50" s="134"/>
      <c r="PWL50" s="134"/>
      <c r="PWM50" s="134"/>
      <c r="PWN50" s="134"/>
      <c r="PWO50" s="134"/>
      <c r="PWP50" s="134"/>
      <c r="PWQ50" s="134"/>
      <c r="PWR50" s="134"/>
      <c r="PWS50" s="134"/>
      <c r="PWT50" s="134"/>
      <c r="PWU50" s="134"/>
      <c r="PWV50" s="134"/>
      <c r="PWW50" s="134"/>
      <c r="PWX50" s="134"/>
      <c r="PWY50" s="134"/>
      <c r="PWZ50" s="134"/>
      <c r="PXA50" s="134"/>
      <c r="PXB50" s="134"/>
      <c r="PXC50" s="134"/>
      <c r="PXD50" s="134"/>
      <c r="PXE50" s="134"/>
      <c r="PXF50" s="134"/>
      <c r="PXG50" s="134"/>
      <c r="PXH50" s="134"/>
      <c r="PXI50" s="134"/>
      <c r="PXJ50" s="134"/>
      <c r="PXK50" s="134"/>
      <c r="PXL50" s="134"/>
      <c r="PXM50" s="134"/>
      <c r="PXN50" s="134"/>
      <c r="PXO50" s="134"/>
      <c r="PXP50" s="134"/>
      <c r="PXQ50" s="134"/>
      <c r="PXR50" s="134"/>
      <c r="PXS50" s="134"/>
      <c r="PXT50" s="134"/>
      <c r="PXU50" s="134"/>
      <c r="PXV50" s="134"/>
      <c r="PXW50" s="134"/>
      <c r="PXX50" s="134"/>
      <c r="PXY50" s="134"/>
      <c r="PXZ50" s="134"/>
      <c r="PYA50" s="134"/>
      <c r="PYB50" s="134"/>
      <c r="PYC50" s="134"/>
      <c r="PYD50" s="134"/>
      <c r="PYE50" s="134"/>
      <c r="PYF50" s="134"/>
      <c r="PYG50" s="134"/>
      <c r="PYH50" s="134"/>
      <c r="PYI50" s="134"/>
      <c r="PYJ50" s="134"/>
      <c r="PYK50" s="134"/>
      <c r="PYL50" s="134"/>
      <c r="PYM50" s="134"/>
      <c r="PYN50" s="134"/>
      <c r="PYO50" s="134"/>
      <c r="PYP50" s="134"/>
      <c r="PYQ50" s="134"/>
      <c r="PYR50" s="134"/>
      <c r="PYS50" s="134"/>
      <c r="PYT50" s="134"/>
      <c r="PYU50" s="134"/>
      <c r="PYV50" s="134"/>
      <c r="PYW50" s="134"/>
      <c r="PYX50" s="134"/>
      <c r="PYY50" s="134"/>
      <c r="PYZ50" s="134"/>
      <c r="PZA50" s="134"/>
      <c r="PZB50" s="134"/>
      <c r="PZC50" s="134"/>
      <c r="PZD50" s="134"/>
      <c r="PZE50" s="134"/>
      <c r="PZF50" s="134"/>
      <c r="PZG50" s="134"/>
      <c r="PZH50" s="134"/>
      <c r="PZI50" s="134"/>
      <c r="PZJ50" s="134"/>
      <c r="PZK50" s="134"/>
      <c r="PZL50" s="134"/>
      <c r="PZM50" s="134"/>
      <c r="PZN50" s="134"/>
      <c r="PZO50" s="134"/>
      <c r="PZP50" s="134"/>
      <c r="PZQ50" s="134"/>
      <c r="PZR50" s="134"/>
      <c r="PZS50" s="134"/>
      <c r="PZT50" s="134"/>
      <c r="PZU50" s="134"/>
      <c r="PZV50" s="134"/>
      <c r="PZW50" s="134"/>
      <c r="PZX50" s="134"/>
      <c r="PZY50" s="134"/>
      <c r="PZZ50" s="134"/>
      <c r="QAA50" s="134"/>
      <c r="QAB50" s="134"/>
      <c r="QAC50" s="134"/>
      <c r="QAD50" s="134"/>
      <c r="QAE50" s="134"/>
      <c r="QAF50" s="134"/>
      <c r="QAG50" s="134"/>
      <c r="QAH50" s="134"/>
      <c r="QAI50" s="134"/>
      <c r="QAJ50" s="134"/>
      <c r="QAK50" s="134"/>
      <c r="QAL50" s="134"/>
      <c r="QAM50" s="134"/>
      <c r="QAN50" s="134"/>
      <c r="QAO50" s="134"/>
      <c r="QAP50" s="134"/>
      <c r="QAQ50" s="134"/>
      <c r="QAR50" s="134"/>
      <c r="QAS50" s="134"/>
      <c r="QAT50" s="134"/>
      <c r="QAU50" s="134"/>
      <c r="QAV50" s="134"/>
      <c r="QAW50" s="134"/>
      <c r="QAX50" s="134"/>
      <c r="QAY50" s="134"/>
      <c r="QAZ50" s="134"/>
      <c r="QBA50" s="134"/>
      <c r="QBB50" s="134"/>
      <c r="QBC50" s="134"/>
      <c r="QBD50" s="134"/>
      <c r="QBE50" s="134"/>
      <c r="QBF50" s="134"/>
      <c r="QBG50" s="134"/>
      <c r="QBH50" s="134"/>
      <c r="QBI50" s="134"/>
      <c r="QBJ50" s="134"/>
      <c r="QBK50" s="134"/>
      <c r="QBL50" s="134"/>
      <c r="QBM50" s="134"/>
      <c r="QBN50" s="134"/>
      <c r="QBO50" s="134"/>
      <c r="QBP50" s="134"/>
      <c r="QBQ50" s="134"/>
      <c r="QBR50" s="134"/>
      <c r="QBS50" s="134"/>
      <c r="QBT50" s="134"/>
      <c r="QBU50" s="134"/>
      <c r="QBV50" s="134"/>
      <c r="QBW50" s="134"/>
      <c r="QBX50" s="134"/>
      <c r="QBY50" s="134"/>
      <c r="QBZ50" s="134"/>
      <c r="QCA50" s="134"/>
      <c r="QCB50" s="134"/>
      <c r="QCC50" s="134"/>
      <c r="QCD50" s="134"/>
      <c r="QCE50" s="134"/>
      <c r="QCF50" s="134"/>
      <c r="QCG50" s="134"/>
      <c r="QCH50" s="134"/>
      <c r="QCI50" s="134"/>
      <c r="QCJ50" s="134"/>
      <c r="QCK50" s="134"/>
      <c r="QCL50" s="134"/>
      <c r="QCM50" s="134"/>
      <c r="QCN50" s="134"/>
      <c r="QCO50" s="134"/>
      <c r="QCP50" s="134"/>
      <c r="QCQ50" s="134"/>
      <c r="QCR50" s="134"/>
      <c r="QCS50" s="134"/>
      <c r="QCT50" s="134"/>
      <c r="QCU50" s="134"/>
      <c r="QCV50" s="134"/>
      <c r="QCW50" s="134"/>
      <c r="QCX50" s="134"/>
      <c r="QCY50" s="134"/>
      <c r="QCZ50" s="134"/>
      <c r="QDA50" s="134"/>
      <c r="QDB50" s="134"/>
      <c r="QDC50" s="134"/>
      <c r="QDD50" s="134"/>
      <c r="QDE50" s="134"/>
      <c r="QDF50" s="134"/>
      <c r="QDG50" s="134"/>
      <c r="QDH50" s="134"/>
      <c r="QDI50" s="134"/>
      <c r="QDJ50" s="134"/>
      <c r="QDK50" s="134"/>
      <c r="QDL50" s="134"/>
      <c r="QDM50" s="134"/>
      <c r="QDN50" s="134"/>
      <c r="QDO50" s="134"/>
      <c r="QDP50" s="134"/>
      <c r="QDQ50" s="134"/>
      <c r="QDR50" s="134"/>
      <c r="QDS50" s="134"/>
      <c r="QDT50" s="134"/>
      <c r="QDU50" s="134"/>
      <c r="QDV50" s="134"/>
      <c r="QDW50" s="134"/>
      <c r="QDX50" s="134"/>
      <c r="QDY50" s="134"/>
      <c r="QDZ50" s="134"/>
      <c r="QEA50" s="134"/>
      <c r="QEB50" s="134"/>
      <c r="QEC50" s="134"/>
      <c r="QED50" s="134"/>
      <c r="QEE50" s="134"/>
      <c r="QEF50" s="134"/>
      <c r="QEG50" s="134"/>
      <c r="QEH50" s="134"/>
      <c r="QEI50" s="134"/>
      <c r="QEJ50" s="134"/>
      <c r="QEK50" s="134"/>
      <c r="QEL50" s="134"/>
      <c r="QEM50" s="134"/>
      <c r="QEN50" s="134"/>
      <c r="QEO50" s="134"/>
      <c r="QEP50" s="134"/>
      <c r="QEQ50" s="134"/>
      <c r="QER50" s="134"/>
      <c r="QES50" s="134"/>
      <c r="QET50" s="134"/>
      <c r="QEU50" s="134"/>
      <c r="QEV50" s="134"/>
      <c r="QEW50" s="134"/>
      <c r="QEX50" s="134"/>
      <c r="QEY50" s="134"/>
      <c r="QEZ50" s="134"/>
      <c r="QFA50" s="134"/>
      <c r="QFB50" s="134"/>
      <c r="QFC50" s="134"/>
      <c r="QFD50" s="134"/>
      <c r="QFE50" s="134"/>
      <c r="QFF50" s="134"/>
      <c r="QFG50" s="134"/>
      <c r="QFH50" s="134"/>
      <c r="QFI50" s="134"/>
      <c r="QFJ50" s="134"/>
      <c r="QFK50" s="134"/>
      <c r="QFL50" s="134"/>
      <c r="QFM50" s="134"/>
      <c r="QFN50" s="134"/>
      <c r="QFO50" s="134"/>
      <c r="QFP50" s="134"/>
      <c r="QFQ50" s="134"/>
      <c r="QFR50" s="134"/>
      <c r="QFS50" s="134"/>
      <c r="QFT50" s="134"/>
      <c r="QFU50" s="134"/>
      <c r="QFV50" s="134"/>
      <c r="QFW50" s="134"/>
      <c r="QFX50" s="134"/>
      <c r="QFY50" s="134"/>
      <c r="QFZ50" s="134"/>
      <c r="QGA50" s="134"/>
      <c r="QGB50" s="134"/>
      <c r="QGC50" s="134"/>
      <c r="QGD50" s="134"/>
      <c r="QGE50" s="134"/>
      <c r="QGF50" s="134"/>
      <c r="QGG50" s="134"/>
      <c r="QGH50" s="134"/>
      <c r="QGI50" s="134"/>
      <c r="QGJ50" s="134"/>
      <c r="QGK50" s="134"/>
      <c r="QGL50" s="134"/>
      <c r="QGM50" s="134"/>
      <c r="QGN50" s="134"/>
      <c r="QGO50" s="134"/>
      <c r="QGP50" s="134"/>
      <c r="QGQ50" s="134"/>
      <c r="QGR50" s="134"/>
      <c r="QGS50" s="134"/>
      <c r="QGT50" s="134"/>
      <c r="QGU50" s="134"/>
      <c r="QGV50" s="134"/>
      <c r="QGW50" s="134"/>
      <c r="QGX50" s="134"/>
      <c r="QGY50" s="134"/>
      <c r="QGZ50" s="134"/>
      <c r="QHA50" s="134"/>
      <c r="QHB50" s="134"/>
      <c r="QHC50" s="134"/>
      <c r="QHD50" s="134"/>
      <c r="QHE50" s="134"/>
      <c r="QHF50" s="134"/>
      <c r="QHG50" s="134"/>
      <c r="QHH50" s="134"/>
      <c r="QHI50" s="134"/>
      <c r="QHJ50" s="134"/>
      <c r="QHK50" s="134"/>
      <c r="QHL50" s="134"/>
      <c r="QHM50" s="134"/>
      <c r="QHN50" s="134"/>
      <c r="QHO50" s="134"/>
      <c r="QHP50" s="134"/>
      <c r="QHQ50" s="134"/>
      <c r="QHR50" s="134"/>
      <c r="QHS50" s="134"/>
      <c r="QHT50" s="134"/>
      <c r="QHU50" s="134"/>
      <c r="QHV50" s="134"/>
      <c r="QHW50" s="134"/>
      <c r="QHX50" s="134"/>
      <c r="QHY50" s="134"/>
      <c r="QHZ50" s="134"/>
      <c r="QIA50" s="134"/>
      <c r="QIB50" s="134"/>
      <c r="QIC50" s="134"/>
      <c r="QID50" s="134"/>
      <c r="QIE50" s="134"/>
      <c r="QIF50" s="134"/>
      <c r="QIG50" s="134"/>
      <c r="QIH50" s="134"/>
      <c r="QII50" s="134"/>
      <c r="QIJ50" s="134"/>
      <c r="QIK50" s="134"/>
      <c r="QIL50" s="134"/>
      <c r="QIM50" s="134"/>
      <c r="QIN50" s="134"/>
      <c r="QIO50" s="134"/>
      <c r="QIP50" s="134"/>
      <c r="QIQ50" s="134"/>
      <c r="QIR50" s="134"/>
      <c r="QIS50" s="134"/>
      <c r="QIT50" s="134"/>
      <c r="QIU50" s="134"/>
      <c r="QIV50" s="134"/>
      <c r="QIW50" s="134"/>
      <c r="QIX50" s="134"/>
      <c r="QIY50" s="134"/>
      <c r="QIZ50" s="134"/>
      <c r="QJA50" s="134"/>
      <c r="QJB50" s="134"/>
      <c r="QJC50" s="134"/>
      <c r="QJD50" s="134"/>
      <c r="QJE50" s="134"/>
      <c r="QJF50" s="134"/>
      <c r="QJG50" s="134"/>
      <c r="QJH50" s="134"/>
      <c r="QJI50" s="134"/>
      <c r="QJJ50" s="134"/>
      <c r="QJK50" s="134"/>
      <c r="QJL50" s="134"/>
      <c r="QJM50" s="134"/>
      <c r="QJN50" s="134"/>
      <c r="QJO50" s="134"/>
      <c r="QJP50" s="134"/>
      <c r="QJQ50" s="134"/>
      <c r="QJR50" s="134"/>
      <c r="QJS50" s="134"/>
      <c r="QJT50" s="134"/>
      <c r="QJU50" s="134"/>
      <c r="QJV50" s="134"/>
      <c r="QJW50" s="134"/>
      <c r="QJX50" s="134"/>
      <c r="QJY50" s="134"/>
      <c r="QJZ50" s="134"/>
      <c r="QKA50" s="134"/>
      <c r="QKB50" s="134"/>
      <c r="QKC50" s="134"/>
      <c r="QKD50" s="134"/>
      <c r="QKE50" s="134"/>
      <c r="QKF50" s="134"/>
      <c r="QKG50" s="134"/>
      <c r="QKH50" s="134"/>
      <c r="QKI50" s="134"/>
      <c r="QKJ50" s="134"/>
      <c r="QKK50" s="134"/>
      <c r="QKL50" s="134"/>
      <c r="QKM50" s="134"/>
      <c r="QKN50" s="134"/>
      <c r="QKO50" s="134"/>
      <c r="QKP50" s="134"/>
      <c r="QKQ50" s="134"/>
      <c r="QKR50" s="134"/>
      <c r="QKS50" s="134"/>
      <c r="QKT50" s="134"/>
      <c r="QKU50" s="134"/>
      <c r="QKV50" s="134"/>
      <c r="QKW50" s="134"/>
      <c r="QKX50" s="134"/>
      <c r="QKY50" s="134"/>
      <c r="QKZ50" s="134"/>
      <c r="QLA50" s="134"/>
      <c r="QLB50" s="134"/>
      <c r="QLC50" s="134"/>
      <c r="QLD50" s="134"/>
      <c r="QLE50" s="134"/>
      <c r="QLF50" s="134"/>
      <c r="QLG50" s="134"/>
      <c r="QLH50" s="134"/>
      <c r="QLI50" s="134"/>
      <c r="QLJ50" s="134"/>
      <c r="QLK50" s="134"/>
      <c r="QLL50" s="134"/>
      <c r="QLM50" s="134"/>
      <c r="QLN50" s="134"/>
      <c r="QLO50" s="134"/>
      <c r="QLP50" s="134"/>
      <c r="QLQ50" s="134"/>
      <c r="QLR50" s="134"/>
      <c r="QLS50" s="134"/>
      <c r="QLT50" s="134"/>
      <c r="QLU50" s="134"/>
      <c r="QLV50" s="134"/>
      <c r="QLW50" s="134"/>
      <c r="QLX50" s="134"/>
      <c r="QLY50" s="134"/>
      <c r="QLZ50" s="134"/>
      <c r="QMA50" s="134"/>
      <c r="QMB50" s="134"/>
      <c r="QMC50" s="134"/>
      <c r="QMD50" s="134"/>
      <c r="QME50" s="134"/>
      <c r="QMF50" s="134"/>
      <c r="QMG50" s="134"/>
      <c r="QMH50" s="134"/>
      <c r="QMI50" s="134"/>
      <c r="QMJ50" s="134"/>
      <c r="QMK50" s="134"/>
      <c r="QML50" s="134"/>
      <c r="QMM50" s="134"/>
      <c r="QMN50" s="134"/>
      <c r="QMO50" s="134"/>
      <c r="QMP50" s="134"/>
      <c r="QMQ50" s="134"/>
      <c r="QMR50" s="134"/>
      <c r="QMS50" s="134"/>
      <c r="QMT50" s="134"/>
      <c r="QMU50" s="134"/>
      <c r="QMV50" s="134"/>
      <c r="QMW50" s="134"/>
      <c r="QMX50" s="134"/>
      <c r="QMY50" s="134"/>
      <c r="QMZ50" s="134"/>
      <c r="QNA50" s="134"/>
      <c r="QNB50" s="134"/>
      <c r="QNC50" s="134"/>
      <c r="QND50" s="134"/>
      <c r="QNE50" s="134"/>
      <c r="QNF50" s="134"/>
      <c r="QNG50" s="134"/>
      <c r="QNH50" s="134"/>
      <c r="QNI50" s="134"/>
      <c r="QNJ50" s="134"/>
      <c r="QNK50" s="134"/>
      <c r="QNL50" s="134"/>
      <c r="QNM50" s="134"/>
      <c r="QNN50" s="134"/>
      <c r="QNO50" s="134"/>
      <c r="QNP50" s="134"/>
      <c r="QNQ50" s="134"/>
      <c r="QNR50" s="134"/>
      <c r="QNS50" s="134"/>
      <c r="QNT50" s="134"/>
      <c r="QNU50" s="134"/>
      <c r="QNV50" s="134"/>
      <c r="QNW50" s="134"/>
      <c r="QNX50" s="134"/>
      <c r="QNY50" s="134"/>
      <c r="QNZ50" s="134"/>
      <c r="QOA50" s="134"/>
      <c r="QOB50" s="134"/>
      <c r="QOC50" s="134"/>
      <c r="QOD50" s="134"/>
      <c r="QOE50" s="134"/>
      <c r="QOF50" s="134"/>
      <c r="QOG50" s="134"/>
      <c r="QOH50" s="134"/>
      <c r="QOI50" s="134"/>
      <c r="QOJ50" s="134"/>
      <c r="QOK50" s="134"/>
      <c r="QOL50" s="134"/>
      <c r="QOM50" s="134"/>
      <c r="QON50" s="134"/>
      <c r="QOO50" s="134"/>
      <c r="QOP50" s="134"/>
      <c r="QOQ50" s="134"/>
      <c r="QOR50" s="134"/>
      <c r="QOS50" s="134"/>
      <c r="QOT50" s="134"/>
      <c r="QOU50" s="134"/>
      <c r="QOV50" s="134"/>
      <c r="QOW50" s="134"/>
      <c r="QOX50" s="134"/>
      <c r="QOY50" s="134"/>
      <c r="QOZ50" s="134"/>
      <c r="QPA50" s="134"/>
      <c r="QPB50" s="134"/>
      <c r="QPC50" s="134"/>
      <c r="QPD50" s="134"/>
      <c r="QPE50" s="134"/>
      <c r="QPF50" s="134"/>
      <c r="QPG50" s="134"/>
      <c r="QPH50" s="134"/>
      <c r="QPI50" s="134"/>
      <c r="QPJ50" s="134"/>
      <c r="QPK50" s="134"/>
      <c r="QPL50" s="134"/>
      <c r="QPM50" s="134"/>
      <c r="QPN50" s="134"/>
      <c r="QPO50" s="134"/>
      <c r="QPP50" s="134"/>
      <c r="QPQ50" s="134"/>
      <c r="QPR50" s="134"/>
      <c r="QPS50" s="134"/>
      <c r="QPT50" s="134"/>
      <c r="QPU50" s="134"/>
      <c r="QPV50" s="134"/>
      <c r="QPW50" s="134"/>
      <c r="QPX50" s="134"/>
      <c r="QPY50" s="134"/>
      <c r="QPZ50" s="134"/>
      <c r="QQA50" s="134"/>
      <c r="QQB50" s="134"/>
      <c r="QQC50" s="134"/>
      <c r="QQD50" s="134"/>
      <c r="QQE50" s="134"/>
      <c r="QQF50" s="134"/>
      <c r="QQG50" s="134"/>
      <c r="QQH50" s="134"/>
      <c r="QQI50" s="134"/>
      <c r="QQJ50" s="134"/>
      <c r="QQK50" s="134"/>
      <c r="QQL50" s="134"/>
      <c r="QQM50" s="134"/>
      <c r="QQN50" s="134"/>
      <c r="QQO50" s="134"/>
      <c r="QQP50" s="134"/>
      <c r="QQQ50" s="134"/>
      <c r="QQR50" s="134"/>
      <c r="QQS50" s="134"/>
      <c r="QQT50" s="134"/>
      <c r="QQU50" s="134"/>
      <c r="QQV50" s="134"/>
      <c r="QQW50" s="134"/>
      <c r="QQX50" s="134"/>
      <c r="QQY50" s="134"/>
      <c r="QQZ50" s="134"/>
      <c r="QRA50" s="134"/>
      <c r="QRB50" s="134"/>
      <c r="QRC50" s="134"/>
      <c r="QRD50" s="134"/>
      <c r="QRE50" s="134"/>
      <c r="QRF50" s="134"/>
      <c r="QRG50" s="134"/>
      <c r="QRH50" s="134"/>
      <c r="QRI50" s="134"/>
      <c r="QRJ50" s="134"/>
      <c r="QRK50" s="134"/>
      <c r="QRL50" s="134"/>
      <c r="QRM50" s="134"/>
      <c r="QRN50" s="134"/>
      <c r="QRO50" s="134"/>
      <c r="QRP50" s="134"/>
      <c r="QRQ50" s="134"/>
      <c r="QRR50" s="134"/>
      <c r="QRS50" s="134"/>
      <c r="QRT50" s="134"/>
      <c r="QRU50" s="134"/>
      <c r="QRV50" s="134"/>
      <c r="QRW50" s="134"/>
      <c r="QRX50" s="134"/>
      <c r="QRY50" s="134"/>
      <c r="QRZ50" s="134"/>
      <c r="QSA50" s="134"/>
      <c r="QSB50" s="134"/>
      <c r="QSC50" s="134"/>
      <c r="QSD50" s="134"/>
      <c r="QSE50" s="134"/>
      <c r="QSF50" s="134"/>
      <c r="QSG50" s="134"/>
      <c r="QSH50" s="134"/>
      <c r="QSI50" s="134"/>
      <c r="QSJ50" s="134"/>
      <c r="QSK50" s="134"/>
      <c r="QSL50" s="134"/>
      <c r="QSM50" s="134"/>
      <c r="QSN50" s="134"/>
      <c r="QSO50" s="134"/>
      <c r="QSP50" s="134"/>
      <c r="QSQ50" s="134"/>
      <c r="QSR50" s="134"/>
      <c r="QSS50" s="134"/>
      <c r="QST50" s="134"/>
      <c r="QSU50" s="134"/>
      <c r="QSV50" s="134"/>
      <c r="QSW50" s="134"/>
      <c r="QSX50" s="134"/>
      <c r="QSY50" s="134"/>
      <c r="QSZ50" s="134"/>
      <c r="QTA50" s="134"/>
      <c r="QTB50" s="134"/>
      <c r="QTC50" s="134"/>
      <c r="QTD50" s="134"/>
      <c r="QTE50" s="134"/>
      <c r="QTF50" s="134"/>
      <c r="QTG50" s="134"/>
      <c r="QTH50" s="134"/>
      <c r="QTI50" s="134"/>
      <c r="QTJ50" s="134"/>
      <c r="QTK50" s="134"/>
      <c r="QTL50" s="134"/>
      <c r="QTM50" s="134"/>
      <c r="QTN50" s="134"/>
      <c r="QTO50" s="134"/>
      <c r="QTP50" s="134"/>
      <c r="QTQ50" s="134"/>
      <c r="QTR50" s="134"/>
      <c r="QTS50" s="134"/>
      <c r="QTT50" s="134"/>
      <c r="QTU50" s="134"/>
      <c r="QTV50" s="134"/>
      <c r="QTW50" s="134"/>
      <c r="QTX50" s="134"/>
      <c r="QTY50" s="134"/>
      <c r="QTZ50" s="134"/>
      <c r="QUA50" s="134"/>
      <c r="QUB50" s="134"/>
      <c r="QUC50" s="134"/>
      <c r="QUD50" s="134"/>
      <c r="QUE50" s="134"/>
      <c r="QUF50" s="134"/>
      <c r="QUG50" s="134"/>
      <c r="QUH50" s="134"/>
      <c r="QUI50" s="134"/>
      <c r="QUJ50" s="134"/>
      <c r="QUK50" s="134"/>
      <c r="QUL50" s="134"/>
      <c r="QUM50" s="134"/>
      <c r="QUN50" s="134"/>
      <c r="QUO50" s="134"/>
      <c r="QUP50" s="134"/>
      <c r="QUQ50" s="134"/>
      <c r="QUR50" s="134"/>
      <c r="QUS50" s="134"/>
      <c r="QUT50" s="134"/>
      <c r="QUU50" s="134"/>
      <c r="QUV50" s="134"/>
      <c r="QUW50" s="134"/>
      <c r="QUX50" s="134"/>
      <c r="QUY50" s="134"/>
      <c r="QUZ50" s="134"/>
      <c r="QVA50" s="134"/>
      <c r="QVB50" s="134"/>
      <c r="QVC50" s="134"/>
      <c r="QVD50" s="134"/>
      <c r="QVE50" s="134"/>
      <c r="QVF50" s="134"/>
      <c r="QVG50" s="134"/>
      <c r="QVH50" s="134"/>
      <c r="QVI50" s="134"/>
      <c r="QVJ50" s="134"/>
      <c r="QVK50" s="134"/>
      <c r="QVL50" s="134"/>
      <c r="QVM50" s="134"/>
      <c r="QVN50" s="134"/>
      <c r="QVO50" s="134"/>
      <c r="QVP50" s="134"/>
      <c r="QVQ50" s="134"/>
      <c r="QVR50" s="134"/>
      <c r="QVS50" s="134"/>
      <c r="QVT50" s="134"/>
      <c r="QVU50" s="134"/>
      <c r="QVV50" s="134"/>
      <c r="QVW50" s="134"/>
      <c r="QVX50" s="134"/>
      <c r="QVY50" s="134"/>
      <c r="QVZ50" s="134"/>
      <c r="QWA50" s="134"/>
      <c r="QWB50" s="134"/>
      <c r="QWC50" s="134"/>
      <c r="QWD50" s="134"/>
      <c r="QWE50" s="134"/>
      <c r="QWF50" s="134"/>
      <c r="QWG50" s="134"/>
      <c r="QWH50" s="134"/>
      <c r="QWI50" s="134"/>
      <c r="QWJ50" s="134"/>
      <c r="QWK50" s="134"/>
      <c r="QWL50" s="134"/>
      <c r="QWM50" s="134"/>
      <c r="QWN50" s="134"/>
      <c r="QWO50" s="134"/>
      <c r="QWP50" s="134"/>
      <c r="QWQ50" s="134"/>
      <c r="QWR50" s="134"/>
      <c r="QWS50" s="134"/>
      <c r="QWT50" s="134"/>
      <c r="QWU50" s="134"/>
      <c r="QWV50" s="134"/>
      <c r="QWW50" s="134"/>
      <c r="QWX50" s="134"/>
      <c r="QWY50" s="134"/>
      <c r="QWZ50" s="134"/>
      <c r="QXA50" s="134"/>
      <c r="QXB50" s="134"/>
      <c r="QXC50" s="134"/>
      <c r="QXD50" s="134"/>
      <c r="QXE50" s="134"/>
      <c r="QXF50" s="134"/>
      <c r="QXG50" s="134"/>
      <c r="QXH50" s="134"/>
      <c r="QXI50" s="134"/>
      <c r="QXJ50" s="134"/>
      <c r="QXK50" s="134"/>
      <c r="QXL50" s="134"/>
      <c r="QXM50" s="134"/>
      <c r="QXN50" s="134"/>
      <c r="QXO50" s="134"/>
      <c r="QXP50" s="134"/>
      <c r="QXQ50" s="134"/>
      <c r="QXR50" s="134"/>
      <c r="QXS50" s="134"/>
      <c r="QXT50" s="134"/>
      <c r="QXU50" s="134"/>
      <c r="QXV50" s="134"/>
      <c r="QXW50" s="134"/>
      <c r="QXX50" s="134"/>
      <c r="QXY50" s="134"/>
      <c r="QXZ50" s="134"/>
      <c r="QYA50" s="134"/>
      <c r="QYB50" s="134"/>
      <c r="QYC50" s="134"/>
      <c r="QYD50" s="134"/>
      <c r="QYE50" s="134"/>
      <c r="QYF50" s="134"/>
      <c r="QYG50" s="134"/>
      <c r="QYH50" s="134"/>
      <c r="QYI50" s="134"/>
      <c r="QYJ50" s="134"/>
      <c r="QYK50" s="134"/>
      <c r="QYL50" s="134"/>
      <c r="QYM50" s="134"/>
      <c r="QYN50" s="134"/>
      <c r="QYO50" s="134"/>
      <c r="QYP50" s="134"/>
      <c r="QYQ50" s="134"/>
      <c r="QYR50" s="134"/>
      <c r="QYS50" s="134"/>
      <c r="QYT50" s="134"/>
      <c r="QYU50" s="134"/>
      <c r="QYV50" s="134"/>
      <c r="QYW50" s="134"/>
      <c r="QYX50" s="134"/>
      <c r="QYY50" s="134"/>
      <c r="QYZ50" s="134"/>
      <c r="QZA50" s="134"/>
      <c r="QZB50" s="134"/>
      <c r="QZC50" s="134"/>
      <c r="QZD50" s="134"/>
      <c r="QZE50" s="134"/>
      <c r="QZF50" s="134"/>
      <c r="QZG50" s="134"/>
      <c r="QZH50" s="134"/>
      <c r="QZI50" s="134"/>
      <c r="QZJ50" s="134"/>
      <c r="QZK50" s="134"/>
      <c r="QZL50" s="134"/>
      <c r="QZM50" s="134"/>
      <c r="QZN50" s="134"/>
      <c r="QZO50" s="134"/>
      <c r="QZP50" s="134"/>
      <c r="QZQ50" s="134"/>
      <c r="QZR50" s="134"/>
      <c r="QZS50" s="134"/>
      <c r="QZT50" s="134"/>
      <c r="QZU50" s="134"/>
      <c r="QZV50" s="134"/>
      <c r="QZW50" s="134"/>
      <c r="QZX50" s="134"/>
      <c r="QZY50" s="134"/>
      <c r="QZZ50" s="134"/>
      <c r="RAA50" s="134"/>
      <c r="RAB50" s="134"/>
      <c r="RAC50" s="134"/>
      <c r="RAD50" s="134"/>
      <c r="RAE50" s="134"/>
      <c r="RAF50" s="134"/>
      <c r="RAG50" s="134"/>
      <c r="RAH50" s="134"/>
      <c r="RAI50" s="134"/>
      <c r="RAJ50" s="134"/>
      <c r="RAK50" s="134"/>
      <c r="RAL50" s="134"/>
      <c r="RAM50" s="134"/>
      <c r="RAN50" s="134"/>
      <c r="RAO50" s="134"/>
      <c r="RAP50" s="134"/>
      <c r="RAQ50" s="134"/>
      <c r="RAR50" s="134"/>
      <c r="RAS50" s="134"/>
      <c r="RAT50" s="134"/>
      <c r="RAU50" s="134"/>
      <c r="RAV50" s="134"/>
      <c r="RAW50" s="134"/>
      <c r="RAX50" s="134"/>
      <c r="RAY50" s="134"/>
      <c r="RAZ50" s="134"/>
      <c r="RBA50" s="134"/>
      <c r="RBB50" s="134"/>
      <c r="RBC50" s="134"/>
      <c r="RBD50" s="134"/>
      <c r="RBE50" s="134"/>
      <c r="RBF50" s="134"/>
      <c r="RBG50" s="134"/>
      <c r="RBH50" s="134"/>
      <c r="RBI50" s="134"/>
      <c r="RBJ50" s="134"/>
      <c r="RBK50" s="134"/>
      <c r="RBL50" s="134"/>
      <c r="RBM50" s="134"/>
      <c r="RBN50" s="134"/>
      <c r="RBO50" s="134"/>
      <c r="RBP50" s="134"/>
      <c r="RBQ50" s="134"/>
      <c r="RBR50" s="134"/>
      <c r="RBS50" s="134"/>
      <c r="RBT50" s="134"/>
      <c r="RBU50" s="134"/>
      <c r="RBV50" s="134"/>
      <c r="RBW50" s="134"/>
      <c r="RBX50" s="134"/>
      <c r="RBY50" s="134"/>
      <c r="RBZ50" s="134"/>
      <c r="RCA50" s="134"/>
      <c r="RCB50" s="134"/>
      <c r="RCC50" s="134"/>
      <c r="RCD50" s="134"/>
      <c r="RCE50" s="134"/>
      <c r="RCF50" s="134"/>
      <c r="RCG50" s="134"/>
      <c r="RCH50" s="134"/>
      <c r="RCI50" s="134"/>
      <c r="RCJ50" s="134"/>
      <c r="RCK50" s="134"/>
      <c r="RCL50" s="134"/>
      <c r="RCM50" s="134"/>
      <c r="RCN50" s="134"/>
      <c r="RCO50" s="134"/>
      <c r="RCP50" s="134"/>
      <c r="RCQ50" s="134"/>
      <c r="RCR50" s="134"/>
      <c r="RCS50" s="134"/>
      <c r="RCT50" s="134"/>
      <c r="RCU50" s="134"/>
      <c r="RCV50" s="134"/>
      <c r="RCW50" s="134"/>
      <c r="RCX50" s="134"/>
      <c r="RCY50" s="134"/>
      <c r="RCZ50" s="134"/>
      <c r="RDA50" s="134"/>
      <c r="RDB50" s="134"/>
      <c r="RDC50" s="134"/>
      <c r="RDD50" s="134"/>
      <c r="RDE50" s="134"/>
      <c r="RDF50" s="134"/>
      <c r="RDG50" s="134"/>
      <c r="RDH50" s="134"/>
      <c r="RDI50" s="134"/>
      <c r="RDJ50" s="134"/>
      <c r="RDK50" s="134"/>
      <c r="RDL50" s="134"/>
      <c r="RDM50" s="134"/>
      <c r="RDN50" s="134"/>
      <c r="RDO50" s="134"/>
      <c r="RDP50" s="134"/>
      <c r="RDQ50" s="134"/>
      <c r="RDR50" s="134"/>
      <c r="RDS50" s="134"/>
      <c r="RDT50" s="134"/>
      <c r="RDU50" s="134"/>
      <c r="RDV50" s="134"/>
      <c r="RDW50" s="134"/>
      <c r="RDX50" s="134"/>
      <c r="RDY50" s="134"/>
      <c r="RDZ50" s="134"/>
      <c r="REA50" s="134"/>
      <c r="REB50" s="134"/>
      <c r="REC50" s="134"/>
      <c r="RED50" s="134"/>
      <c r="REE50" s="134"/>
      <c r="REF50" s="134"/>
      <c r="REG50" s="134"/>
      <c r="REH50" s="134"/>
      <c r="REI50" s="134"/>
      <c r="REJ50" s="134"/>
      <c r="REK50" s="134"/>
      <c r="REL50" s="134"/>
      <c r="REM50" s="134"/>
      <c r="REN50" s="134"/>
      <c r="REO50" s="134"/>
      <c r="REP50" s="134"/>
      <c r="REQ50" s="134"/>
      <c r="RER50" s="134"/>
      <c r="RES50" s="134"/>
      <c r="RET50" s="134"/>
      <c r="REU50" s="134"/>
      <c r="REV50" s="134"/>
      <c r="REW50" s="134"/>
      <c r="REX50" s="134"/>
      <c r="REY50" s="134"/>
      <c r="REZ50" s="134"/>
      <c r="RFA50" s="134"/>
      <c r="RFB50" s="134"/>
      <c r="RFC50" s="134"/>
      <c r="RFD50" s="134"/>
      <c r="RFE50" s="134"/>
      <c r="RFF50" s="134"/>
      <c r="RFG50" s="134"/>
      <c r="RFH50" s="134"/>
      <c r="RFI50" s="134"/>
      <c r="RFJ50" s="134"/>
      <c r="RFK50" s="134"/>
      <c r="RFL50" s="134"/>
      <c r="RFM50" s="134"/>
      <c r="RFN50" s="134"/>
      <c r="RFO50" s="134"/>
      <c r="RFP50" s="134"/>
      <c r="RFQ50" s="134"/>
      <c r="RFR50" s="134"/>
      <c r="RFS50" s="134"/>
      <c r="RFT50" s="134"/>
      <c r="RFU50" s="134"/>
      <c r="RFV50" s="134"/>
      <c r="RFW50" s="134"/>
      <c r="RFX50" s="134"/>
      <c r="RFY50" s="134"/>
      <c r="RFZ50" s="134"/>
      <c r="RGA50" s="134"/>
      <c r="RGB50" s="134"/>
      <c r="RGC50" s="134"/>
      <c r="RGD50" s="134"/>
      <c r="RGE50" s="134"/>
      <c r="RGF50" s="134"/>
      <c r="RGG50" s="134"/>
      <c r="RGH50" s="134"/>
      <c r="RGI50" s="134"/>
      <c r="RGJ50" s="134"/>
      <c r="RGK50" s="134"/>
      <c r="RGL50" s="134"/>
      <c r="RGM50" s="134"/>
      <c r="RGN50" s="134"/>
      <c r="RGO50" s="134"/>
      <c r="RGP50" s="134"/>
      <c r="RGQ50" s="134"/>
      <c r="RGR50" s="134"/>
      <c r="RGS50" s="134"/>
      <c r="RGT50" s="134"/>
      <c r="RGU50" s="134"/>
      <c r="RGV50" s="134"/>
      <c r="RGW50" s="134"/>
      <c r="RGX50" s="134"/>
      <c r="RGY50" s="134"/>
      <c r="RGZ50" s="134"/>
      <c r="RHA50" s="134"/>
      <c r="RHB50" s="134"/>
      <c r="RHC50" s="134"/>
      <c r="RHD50" s="134"/>
      <c r="RHE50" s="134"/>
      <c r="RHF50" s="134"/>
      <c r="RHG50" s="134"/>
      <c r="RHH50" s="134"/>
      <c r="RHI50" s="134"/>
      <c r="RHJ50" s="134"/>
      <c r="RHK50" s="134"/>
      <c r="RHL50" s="134"/>
      <c r="RHM50" s="134"/>
      <c r="RHN50" s="134"/>
      <c r="RHO50" s="134"/>
      <c r="RHP50" s="134"/>
      <c r="RHQ50" s="134"/>
      <c r="RHR50" s="134"/>
      <c r="RHS50" s="134"/>
      <c r="RHT50" s="134"/>
      <c r="RHU50" s="134"/>
      <c r="RHV50" s="134"/>
      <c r="RHW50" s="134"/>
      <c r="RHX50" s="134"/>
      <c r="RHY50" s="134"/>
      <c r="RHZ50" s="134"/>
      <c r="RIA50" s="134"/>
      <c r="RIB50" s="134"/>
      <c r="RIC50" s="134"/>
      <c r="RID50" s="134"/>
      <c r="RIE50" s="134"/>
      <c r="RIF50" s="134"/>
      <c r="RIG50" s="134"/>
      <c r="RIH50" s="134"/>
      <c r="RII50" s="134"/>
      <c r="RIJ50" s="134"/>
      <c r="RIK50" s="134"/>
      <c r="RIL50" s="134"/>
      <c r="RIM50" s="134"/>
      <c r="RIN50" s="134"/>
      <c r="RIO50" s="134"/>
      <c r="RIP50" s="134"/>
      <c r="RIQ50" s="134"/>
      <c r="RIR50" s="134"/>
      <c r="RIS50" s="134"/>
      <c r="RIT50" s="134"/>
      <c r="RIU50" s="134"/>
      <c r="RIV50" s="134"/>
      <c r="RIW50" s="134"/>
      <c r="RIX50" s="134"/>
      <c r="RIY50" s="134"/>
      <c r="RIZ50" s="134"/>
      <c r="RJA50" s="134"/>
      <c r="RJB50" s="134"/>
      <c r="RJC50" s="134"/>
      <c r="RJD50" s="134"/>
      <c r="RJE50" s="134"/>
      <c r="RJF50" s="134"/>
      <c r="RJG50" s="134"/>
      <c r="RJH50" s="134"/>
      <c r="RJI50" s="134"/>
      <c r="RJJ50" s="134"/>
      <c r="RJK50" s="134"/>
      <c r="RJL50" s="134"/>
      <c r="RJM50" s="134"/>
      <c r="RJN50" s="134"/>
      <c r="RJO50" s="134"/>
      <c r="RJP50" s="134"/>
      <c r="RJQ50" s="134"/>
      <c r="RJR50" s="134"/>
      <c r="RJS50" s="134"/>
      <c r="RJT50" s="134"/>
      <c r="RJU50" s="134"/>
      <c r="RJV50" s="134"/>
      <c r="RJW50" s="134"/>
      <c r="RJX50" s="134"/>
      <c r="RJY50" s="134"/>
      <c r="RJZ50" s="134"/>
      <c r="RKA50" s="134"/>
      <c r="RKB50" s="134"/>
      <c r="RKC50" s="134"/>
      <c r="RKD50" s="134"/>
      <c r="RKE50" s="134"/>
      <c r="RKF50" s="134"/>
      <c r="RKG50" s="134"/>
      <c r="RKH50" s="134"/>
      <c r="RKI50" s="134"/>
      <c r="RKJ50" s="134"/>
      <c r="RKK50" s="134"/>
      <c r="RKL50" s="134"/>
      <c r="RKM50" s="134"/>
      <c r="RKN50" s="134"/>
      <c r="RKO50" s="134"/>
      <c r="RKP50" s="134"/>
      <c r="RKQ50" s="134"/>
      <c r="RKR50" s="134"/>
      <c r="RKS50" s="134"/>
      <c r="RKT50" s="134"/>
      <c r="RKU50" s="134"/>
      <c r="RKV50" s="134"/>
      <c r="RKW50" s="134"/>
      <c r="RKX50" s="134"/>
      <c r="RKY50" s="134"/>
      <c r="RKZ50" s="134"/>
      <c r="RLA50" s="134"/>
      <c r="RLB50" s="134"/>
      <c r="RLC50" s="134"/>
      <c r="RLD50" s="134"/>
      <c r="RLE50" s="134"/>
      <c r="RLF50" s="134"/>
      <c r="RLG50" s="134"/>
      <c r="RLH50" s="134"/>
      <c r="RLI50" s="134"/>
      <c r="RLJ50" s="134"/>
      <c r="RLK50" s="134"/>
      <c r="RLL50" s="134"/>
      <c r="RLM50" s="134"/>
      <c r="RLN50" s="134"/>
      <c r="RLO50" s="134"/>
      <c r="RLP50" s="134"/>
      <c r="RLQ50" s="134"/>
      <c r="RLR50" s="134"/>
      <c r="RLS50" s="134"/>
      <c r="RLT50" s="134"/>
      <c r="RLU50" s="134"/>
      <c r="RLV50" s="134"/>
      <c r="RLW50" s="134"/>
      <c r="RLX50" s="134"/>
      <c r="RLY50" s="134"/>
      <c r="RLZ50" s="134"/>
      <c r="RMA50" s="134"/>
      <c r="RMB50" s="134"/>
      <c r="RMC50" s="134"/>
      <c r="RMD50" s="134"/>
      <c r="RME50" s="134"/>
      <c r="RMF50" s="134"/>
      <c r="RMG50" s="134"/>
      <c r="RMH50" s="134"/>
      <c r="RMI50" s="134"/>
      <c r="RMJ50" s="134"/>
      <c r="RMK50" s="134"/>
      <c r="RML50" s="134"/>
      <c r="RMM50" s="134"/>
      <c r="RMN50" s="134"/>
      <c r="RMO50" s="134"/>
      <c r="RMP50" s="134"/>
      <c r="RMQ50" s="134"/>
      <c r="RMR50" s="134"/>
      <c r="RMS50" s="134"/>
      <c r="RMT50" s="134"/>
      <c r="RMU50" s="134"/>
      <c r="RMV50" s="134"/>
      <c r="RMW50" s="134"/>
      <c r="RMX50" s="134"/>
      <c r="RMY50" s="134"/>
      <c r="RMZ50" s="134"/>
      <c r="RNA50" s="134"/>
      <c r="RNB50" s="134"/>
      <c r="RNC50" s="134"/>
      <c r="RND50" s="134"/>
      <c r="RNE50" s="134"/>
      <c r="RNF50" s="134"/>
      <c r="RNG50" s="134"/>
      <c r="RNH50" s="134"/>
      <c r="RNI50" s="134"/>
      <c r="RNJ50" s="134"/>
      <c r="RNK50" s="134"/>
      <c r="RNL50" s="134"/>
      <c r="RNM50" s="134"/>
      <c r="RNN50" s="134"/>
      <c r="RNO50" s="134"/>
      <c r="RNP50" s="134"/>
      <c r="RNQ50" s="134"/>
      <c r="RNR50" s="134"/>
      <c r="RNS50" s="134"/>
      <c r="RNT50" s="134"/>
      <c r="RNU50" s="134"/>
      <c r="RNV50" s="134"/>
      <c r="RNW50" s="134"/>
      <c r="RNX50" s="134"/>
      <c r="RNY50" s="134"/>
      <c r="RNZ50" s="134"/>
      <c r="ROA50" s="134"/>
      <c r="ROB50" s="134"/>
      <c r="ROC50" s="134"/>
      <c r="ROD50" s="134"/>
      <c r="ROE50" s="134"/>
      <c r="ROF50" s="134"/>
      <c r="ROG50" s="134"/>
      <c r="ROH50" s="134"/>
      <c r="ROI50" s="134"/>
      <c r="ROJ50" s="134"/>
      <c r="ROK50" s="134"/>
      <c r="ROL50" s="134"/>
      <c r="ROM50" s="134"/>
      <c r="RON50" s="134"/>
      <c r="ROO50" s="134"/>
      <c r="ROP50" s="134"/>
      <c r="ROQ50" s="134"/>
      <c r="ROR50" s="134"/>
      <c r="ROS50" s="134"/>
      <c r="ROT50" s="134"/>
      <c r="ROU50" s="134"/>
      <c r="ROV50" s="134"/>
      <c r="ROW50" s="134"/>
      <c r="ROX50" s="134"/>
      <c r="ROY50" s="134"/>
      <c r="ROZ50" s="134"/>
      <c r="RPA50" s="134"/>
      <c r="RPB50" s="134"/>
      <c r="RPC50" s="134"/>
      <c r="RPD50" s="134"/>
      <c r="RPE50" s="134"/>
      <c r="RPF50" s="134"/>
      <c r="RPG50" s="134"/>
      <c r="RPH50" s="134"/>
      <c r="RPI50" s="134"/>
      <c r="RPJ50" s="134"/>
      <c r="RPK50" s="134"/>
      <c r="RPL50" s="134"/>
      <c r="RPM50" s="134"/>
      <c r="RPN50" s="134"/>
      <c r="RPO50" s="134"/>
      <c r="RPP50" s="134"/>
      <c r="RPQ50" s="134"/>
      <c r="RPR50" s="134"/>
      <c r="RPS50" s="134"/>
      <c r="RPT50" s="134"/>
      <c r="RPU50" s="134"/>
      <c r="RPV50" s="134"/>
      <c r="RPW50" s="134"/>
      <c r="RPX50" s="134"/>
      <c r="RPY50" s="134"/>
      <c r="RPZ50" s="134"/>
      <c r="RQA50" s="134"/>
      <c r="RQB50" s="134"/>
      <c r="RQC50" s="134"/>
      <c r="RQD50" s="134"/>
      <c r="RQE50" s="134"/>
      <c r="RQF50" s="134"/>
      <c r="RQG50" s="134"/>
      <c r="RQH50" s="134"/>
      <c r="RQI50" s="134"/>
      <c r="RQJ50" s="134"/>
      <c r="RQK50" s="134"/>
      <c r="RQL50" s="134"/>
      <c r="RQM50" s="134"/>
      <c r="RQN50" s="134"/>
      <c r="RQO50" s="134"/>
      <c r="RQP50" s="134"/>
      <c r="RQQ50" s="134"/>
      <c r="RQR50" s="134"/>
      <c r="RQS50" s="134"/>
      <c r="RQT50" s="134"/>
      <c r="RQU50" s="134"/>
      <c r="RQV50" s="134"/>
      <c r="RQW50" s="134"/>
      <c r="RQX50" s="134"/>
      <c r="RQY50" s="134"/>
      <c r="RQZ50" s="134"/>
      <c r="RRA50" s="134"/>
      <c r="RRB50" s="134"/>
      <c r="RRC50" s="134"/>
      <c r="RRD50" s="134"/>
      <c r="RRE50" s="134"/>
      <c r="RRF50" s="134"/>
      <c r="RRG50" s="134"/>
      <c r="RRH50" s="134"/>
      <c r="RRI50" s="134"/>
      <c r="RRJ50" s="134"/>
      <c r="RRK50" s="134"/>
      <c r="RRL50" s="134"/>
      <c r="RRM50" s="134"/>
      <c r="RRN50" s="134"/>
      <c r="RRO50" s="134"/>
      <c r="RRP50" s="134"/>
      <c r="RRQ50" s="134"/>
      <c r="RRR50" s="134"/>
      <c r="RRS50" s="134"/>
      <c r="RRT50" s="134"/>
      <c r="RRU50" s="134"/>
      <c r="RRV50" s="134"/>
      <c r="RRW50" s="134"/>
      <c r="RRX50" s="134"/>
      <c r="RRY50" s="134"/>
      <c r="RRZ50" s="134"/>
      <c r="RSA50" s="134"/>
      <c r="RSB50" s="134"/>
      <c r="RSC50" s="134"/>
      <c r="RSD50" s="134"/>
      <c r="RSE50" s="134"/>
      <c r="RSF50" s="134"/>
      <c r="RSG50" s="134"/>
      <c r="RSH50" s="134"/>
      <c r="RSI50" s="134"/>
      <c r="RSJ50" s="134"/>
      <c r="RSK50" s="134"/>
      <c r="RSL50" s="134"/>
      <c r="RSM50" s="134"/>
      <c r="RSN50" s="134"/>
      <c r="RSO50" s="134"/>
      <c r="RSP50" s="134"/>
      <c r="RSQ50" s="134"/>
      <c r="RSR50" s="134"/>
      <c r="RSS50" s="134"/>
      <c r="RST50" s="134"/>
      <c r="RSU50" s="134"/>
      <c r="RSV50" s="134"/>
      <c r="RSW50" s="134"/>
      <c r="RSX50" s="134"/>
      <c r="RSY50" s="134"/>
      <c r="RSZ50" s="134"/>
      <c r="RTA50" s="134"/>
      <c r="RTB50" s="134"/>
      <c r="RTC50" s="134"/>
      <c r="RTD50" s="134"/>
      <c r="RTE50" s="134"/>
      <c r="RTF50" s="134"/>
      <c r="RTG50" s="134"/>
      <c r="RTH50" s="134"/>
      <c r="RTI50" s="134"/>
      <c r="RTJ50" s="134"/>
      <c r="RTK50" s="134"/>
      <c r="RTL50" s="134"/>
      <c r="RTM50" s="134"/>
      <c r="RTN50" s="134"/>
      <c r="RTO50" s="134"/>
      <c r="RTP50" s="134"/>
      <c r="RTQ50" s="134"/>
      <c r="RTR50" s="134"/>
      <c r="RTS50" s="134"/>
      <c r="RTT50" s="134"/>
      <c r="RTU50" s="134"/>
      <c r="RTV50" s="134"/>
      <c r="RTW50" s="134"/>
      <c r="RTX50" s="134"/>
      <c r="RTY50" s="134"/>
      <c r="RTZ50" s="134"/>
      <c r="RUA50" s="134"/>
      <c r="RUB50" s="134"/>
      <c r="RUC50" s="134"/>
      <c r="RUD50" s="134"/>
      <c r="RUE50" s="134"/>
      <c r="RUF50" s="134"/>
      <c r="RUG50" s="134"/>
      <c r="RUH50" s="134"/>
      <c r="RUI50" s="134"/>
      <c r="RUJ50" s="134"/>
      <c r="RUK50" s="134"/>
      <c r="RUL50" s="134"/>
      <c r="RUM50" s="134"/>
      <c r="RUN50" s="134"/>
      <c r="RUO50" s="134"/>
      <c r="RUP50" s="134"/>
      <c r="RUQ50" s="134"/>
      <c r="RUR50" s="134"/>
      <c r="RUS50" s="134"/>
      <c r="RUT50" s="134"/>
      <c r="RUU50" s="134"/>
      <c r="RUV50" s="134"/>
      <c r="RUW50" s="134"/>
      <c r="RUX50" s="134"/>
      <c r="RUY50" s="134"/>
      <c r="RUZ50" s="134"/>
      <c r="RVA50" s="134"/>
      <c r="RVB50" s="134"/>
      <c r="RVC50" s="134"/>
      <c r="RVD50" s="134"/>
      <c r="RVE50" s="134"/>
      <c r="RVF50" s="134"/>
      <c r="RVG50" s="134"/>
      <c r="RVH50" s="134"/>
      <c r="RVI50" s="134"/>
      <c r="RVJ50" s="134"/>
      <c r="RVK50" s="134"/>
      <c r="RVL50" s="134"/>
      <c r="RVM50" s="134"/>
      <c r="RVN50" s="134"/>
      <c r="RVO50" s="134"/>
      <c r="RVP50" s="134"/>
      <c r="RVQ50" s="134"/>
      <c r="RVR50" s="134"/>
      <c r="RVS50" s="134"/>
      <c r="RVT50" s="134"/>
      <c r="RVU50" s="134"/>
      <c r="RVV50" s="134"/>
      <c r="RVW50" s="134"/>
      <c r="RVX50" s="134"/>
      <c r="RVY50" s="134"/>
      <c r="RVZ50" s="134"/>
      <c r="RWA50" s="134"/>
      <c r="RWB50" s="134"/>
      <c r="RWC50" s="134"/>
      <c r="RWD50" s="134"/>
      <c r="RWE50" s="134"/>
      <c r="RWF50" s="134"/>
      <c r="RWG50" s="134"/>
      <c r="RWH50" s="134"/>
      <c r="RWI50" s="134"/>
      <c r="RWJ50" s="134"/>
      <c r="RWK50" s="134"/>
      <c r="RWL50" s="134"/>
      <c r="RWM50" s="134"/>
      <c r="RWN50" s="134"/>
      <c r="RWO50" s="134"/>
      <c r="RWP50" s="134"/>
      <c r="RWQ50" s="134"/>
      <c r="RWR50" s="134"/>
      <c r="RWS50" s="134"/>
      <c r="RWT50" s="134"/>
      <c r="RWU50" s="134"/>
      <c r="RWV50" s="134"/>
      <c r="RWW50" s="134"/>
      <c r="RWX50" s="134"/>
      <c r="RWY50" s="134"/>
      <c r="RWZ50" s="134"/>
      <c r="RXA50" s="134"/>
      <c r="RXB50" s="134"/>
      <c r="RXC50" s="134"/>
      <c r="RXD50" s="134"/>
      <c r="RXE50" s="134"/>
      <c r="RXF50" s="134"/>
      <c r="RXG50" s="134"/>
      <c r="RXH50" s="134"/>
      <c r="RXI50" s="134"/>
      <c r="RXJ50" s="134"/>
      <c r="RXK50" s="134"/>
      <c r="RXL50" s="134"/>
      <c r="RXM50" s="134"/>
      <c r="RXN50" s="134"/>
      <c r="RXO50" s="134"/>
      <c r="RXP50" s="134"/>
      <c r="RXQ50" s="134"/>
      <c r="RXR50" s="134"/>
      <c r="RXS50" s="134"/>
      <c r="RXT50" s="134"/>
      <c r="RXU50" s="134"/>
      <c r="RXV50" s="134"/>
      <c r="RXW50" s="134"/>
      <c r="RXX50" s="134"/>
      <c r="RXY50" s="134"/>
      <c r="RXZ50" s="134"/>
      <c r="RYA50" s="134"/>
      <c r="RYB50" s="134"/>
      <c r="RYC50" s="134"/>
      <c r="RYD50" s="134"/>
      <c r="RYE50" s="134"/>
      <c r="RYF50" s="134"/>
      <c r="RYG50" s="134"/>
      <c r="RYH50" s="134"/>
      <c r="RYI50" s="134"/>
      <c r="RYJ50" s="134"/>
      <c r="RYK50" s="134"/>
      <c r="RYL50" s="134"/>
      <c r="RYM50" s="134"/>
      <c r="RYN50" s="134"/>
      <c r="RYO50" s="134"/>
      <c r="RYP50" s="134"/>
      <c r="RYQ50" s="134"/>
      <c r="RYR50" s="134"/>
      <c r="RYS50" s="134"/>
      <c r="RYT50" s="134"/>
      <c r="RYU50" s="134"/>
      <c r="RYV50" s="134"/>
      <c r="RYW50" s="134"/>
      <c r="RYX50" s="134"/>
      <c r="RYY50" s="134"/>
      <c r="RYZ50" s="134"/>
      <c r="RZA50" s="134"/>
      <c r="RZB50" s="134"/>
      <c r="RZC50" s="134"/>
      <c r="RZD50" s="134"/>
      <c r="RZE50" s="134"/>
      <c r="RZF50" s="134"/>
      <c r="RZG50" s="134"/>
      <c r="RZH50" s="134"/>
      <c r="RZI50" s="134"/>
      <c r="RZJ50" s="134"/>
      <c r="RZK50" s="134"/>
      <c r="RZL50" s="134"/>
      <c r="RZM50" s="134"/>
      <c r="RZN50" s="134"/>
      <c r="RZO50" s="134"/>
      <c r="RZP50" s="134"/>
      <c r="RZQ50" s="134"/>
      <c r="RZR50" s="134"/>
      <c r="RZS50" s="134"/>
      <c r="RZT50" s="134"/>
      <c r="RZU50" s="134"/>
      <c r="RZV50" s="134"/>
      <c r="RZW50" s="134"/>
      <c r="RZX50" s="134"/>
      <c r="RZY50" s="134"/>
      <c r="RZZ50" s="134"/>
      <c r="SAA50" s="134"/>
      <c r="SAB50" s="134"/>
      <c r="SAC50" s="134"/>
      <c r="SAD50" s="134"/>
      <c r="SAE50" s="134"/>
      <c r="SAF50" s="134"/>
      <c r="SAG50" s="134"/>
      <c r="SAH50" s="134"/>
      <c r="SAI50" s="134"/>
      <c r="SAJ50" s="134"/>
      <c r="SAK50" s="134"/>
      <c r="SAL50" s="134"/>
      <c r="SAM50" s="134"/>
      <c r="SAN50" s="134"/>
      <c r="SAO50" s="134"/>
      <c r="SAP50" s="134"/>
      <c r="SAQ50" s="134"/>
      <c r="SAR50" s="134"/>
      <c r="SAS50" s="134"/>
      <c r="SAT50" s="134"/>
      <c r="SAU50" s="134"/>
      <c r="SAV50" s="134"/>
      <c r="SAW50" s="134"/>
      <c r="SAX50" s="134"/>
      <c r="SAY50" s="134"/>
      <c r="SAZ50" s="134"/>
      <c r="SBA50" s="134"/>
      <c r="SBB50" s="134"/>
      <c r="SBC50" s="134"/>
      <c r="SBD50" s="134"/>
      <c r="SBE50" s="134"/>
      <c r="SBF50" s="134"/>
      <c r="SBG50" s="134"/>
      <c r="SBH50" s="134"/>
      <c r="SBI50" s="134"/>
      <c r="SBJ50" s="134"/>
      <c r="SBK50" s="134"/>
      <c r="SBL50" s="134"/>
      <c r="SBM50" s="134"/>
      <c r="SBN50" s="134"/>
      <c r="SBO50" s="134"/>
      <c r="SBP50" s="134"/>
      <c r="SBQ50" s="134"/>
      <c r="SBR50" s="134"/>
      <c r="SBS50" s="134"/>
      <c r="SBT50" s="134"/>
      <c r="SBU50" s="134"/>
      <c r="SBV50" s="134"/>
      <c r="SBW50" s="134"/>
      <c r="SBX50" s="134"/>
      <c r="SBY50" s="134"/>
      <c r="SBZ50" s="134"/>
      <c r="SCA50" s="134"/>
      <c r="SCB50" s="134"/>
      <c r="SCC50" s="134"/>
      <c r="SCD50" s="134"/>
      <c r="SCE50" s="134"/>
      <c r="SCF50" s="134"/>
      <c r="SCG50" s="134"/>
      <c r="SCH50" s="134"/>
      <c r="SCI50" s="134"/>
      <c r="SCJ50" s="134"/>
      <c r="SCK50" s="134"/>
      <c r="SCL50" s="134"/>
      <c r="SCM50" s="134"/>
      <c r="SCN50" s="134"/>
      <c r="SCO50" s="134"/>
      <c r="SCP50" s="134"/>
      <c r="SCQ50" s="134"/>
      <c r="SCR50" s="134"/>
      <c r="SCS50" s="134"/>
      <c r="SCT50" s="134"/>
      <c r="SCU50" s="134"/>
      <c r="SCV50" s="134"/>
      <c r="SCW50" s="134"/>
      <c r="SCX50" s="134"/>
      <c r="SCY50" s="134"/>
      <c r="SCZ50" s="134"/>
      <c r="SDA50" s="134"/>
      <c r="SDB50" s="134"/>
      <c r="SDC50" s="134"/>
      <c r="SDD50" s="134"/>
      <c r="SDE50" s="134"/>
      <c r="SDF50" s="134"/>
      <c r="SDG50" s="134"/>
      <c r="SDH50" s="134"/>
      <c r="SDI50" s="134"/>
      <c r="SDJ50" s="134"/>
      <c r="SDK50" s="134"/>
      <c r="SDL50" s="134"/>
      <c r="SDM50" s="134"/>
      <c r="SDN50" s="134"/>
      <c r="SDO50" s="134"/>
      <c r="SDP50" s="134"/>
      <c r="SDQ50" s="134"/>
      <c r="SDR50" s="134"/>
      <c r="SDS50" s="134"/>
      <c r="SDT50" s="134"/>
      <c r="SDU50" s="134"/>
      <c r="SDV50" s="134"/>
      <c r="SDW50" s="134"/>
      <c r="SDX50" s="134"/>
      <c r="SDY50" s="134"/>
      <c r="SDZ50" s="134"/>
      <c r="SEA50" s="134"/>
      <c r="SEB50" s="134"/>
      <c r="SEC50" s="134"/>
      <c r="SED50" s="134"/>
      <c r="SEE50" s="134"/>
      <c r="SEF50" s="134"/>
      <c r="SEG50" s="134"/>
      <c r="SEH50" s="134"/>
      <c r="SEI50" s="134"/>
      <c r="SEJ50" s="134"/>
      <c r="SEK50" s="134"/>
      <c r="SEL50" s="134"/>
      <c r="SEM50" s="134"/>
      <c r="SEN50" s="134"/>
      <c r="SEO50" s="134"/>
      <c r="SEP50" s="134"/>
      <c r="SEQ50" s="134"/>
      <c r="SER50" s="134"/>
      <c r="SES50" s="134"/>
      <c r="SET50" s="134"/>
      <c r="SEU50" s="134"/>
      <c r="SEV50" s="134"/>
      <c r="SEW50" s="134"/>
      <c r="SEX50" s="134"/>
      <c r="SEY50" s="134"/>
      <c r="SEZ50" s="134"/>
      <c r="SFA50" s="134"/>
      <c r="SFB50" s="134"/>
      <c r="SFC50" s="134"/>
      <c r="SFD50" s="134"/>
      <c r="SFE50" s="134"/>
      <c r="SFF50" s="134"/>
      <c r="SFG50" s="134"/>
      <c r="SFH50" s="134"/>
      <c r="SFI50" s="134"/>
      <c r="SFJ50" s="134"/>
      <c r="SFK50" s="134"/>
      <c r="SFL50" s="134"/>
      <c r="SFM50" s="134"/>
      <c r="SFN50" s="134"/>
      <c r="SFO50" s="134"/>
      <c r="SFP50" s="134"/>
      <c r="SFQ50" s="134"/>
      <c r="SFR50" s="134"/>
      <c r="SFS50" s="134"/>
      <c r="SFT50" s="134"/>
      <c r="SFU50" s="134"/>
      <c r="SFV50" s="134"/>
      <c r="SFW50" s="134"/>
      <c r="SFX50" s="134"/>
      <c r="SFY50" s="134"/>
      <c r="SFZ50" s="134"/>
      <c r="SGA50" s="134"/>
      <c r="SGB50" s="134"/>
      <c r="SGC50" s="134"/>
      <c r="SGD50" s="134"/>
      <c r="SGE50" s="134"/>
      <c r="SGF50" s="134"/>
      <c r="SGG50" s="134"/>
      <c r="SGH50" s="134"/>
      <c r="SGI50" s="134"/>
      <c r="SGJ50" s="134"/>
      <c r="SGK50" s="134"/>
      <c r="SGL50" s="134"/>
      <c r="SGM50" s="134"/>
      <c r="SGN50" s="134"/>
      <c r="SGO50" s="134"/>
      <c r="SGP50" s="134"/>
      <c r="SGQ50" s="134"/>
      <c r="SGR50" s="134"/>
      <c r="SGS50" s="134"/>
      <c r="SGT50" s="134"/>
      <c r="SGU50" s="134"/>
      <c r="SGV50" s="134"/>
      <c r="SGW50" s="134"/>
      <c r="SGX50" s="134"/>
      <c r="SGY50" s="134"/>
      <c r="SGZ50" s="134"/>
      <c r="SHA50" s="134"/>
      <c r="SHB50" s="134"/>
      <c r="SHC50" s="134"/>
      <c r="SHD50" s="134"/>
      <c r="SHE50" s="134"/>
      <c r="SHF50" s="134"/>
      <c r="SHG50" s="134"/>
      <c r="SHH50" s="134"/>
      <c r="SHI50" s="134"/>
      <c r="SHJ50" s="134"/>
      <c r="SHK50" s="134"/>
      <c r="SHL50" s="134"/>
      <c r="SHM50" s="134"/>
      <c r="SHN50" s="134"/>
      <c r="SHO50" s="134"/>
      <c r="SHP50" s="134"/>
      <c r="SHQ50" s="134"/>
      <c r="SHR50" s="134"/>
      <c r="SHS50" s="134"/>
      <c r="SHT50" s="134"/>
      <c r="SHU50" s="134"/>
      <c r="SHV50" s="134"/>
      <c r="SHW50" s="134"/>
      <c r="SHX50" s="134"/>
      <c r="SHY50" s="134"/>
      <c r="SHZ50" s="134"/>
      <c r="SIA50" s="134"/>
      <c r="SIB50" s="134"/>
      <c r="SIC50" s="134"/>
      <c r="SID50" s="134"/>
      <c r="SIE50" s="134"/>
      <c r="SIF50" s="134"/>
      <c r="SIG50" s="134"/>
      <c r="SIH50" s="134"/>
      <c r="SII50" s="134"/>
      <c r="SIJ50" s="134"/>
      <c r="SIK50" s="134"/>
      <c r="SIL50" s="134"/>
      <c r="SIM50" s="134"/>
      <c r="SIN50" s="134"/>
      <c r="SIO50" s="134"/>
      <c r="SIP50" s="134"/>
      <c r="SIQ50" s="134"/>
      <c r="SIR50" s="134"/>
      <c r="SIS50" s="134"/>
      <c r="SIT50" s="134"/>
      <c r="SIU50" s="134"/>
      <c r="SIV50" s="134"/>
      <c r="SIW50" s="134"/>
      <c r="SIX50" s="134"/>
      <c r="SIY50" s="134"/>
      <c r="SIZ50" s="134"/>
      <c r="SJA50" s="134"/>
      <c r="SJB50" s="134"/>
      <c r="SJC50" s="134"/>
      <c r="SJD50" s="134"/>
      <c r="SJE50" s="134"/>
      <c r="SJF50" s="134"/>
      <c r="SJG50" s="134"/>
      <c r="SJH50" s="134"/>
      <c r="SJI50" s="134"/>
      <c r="SJJ50" s="134"/>
      <c r="SJK50" s="134"/>
      <c r="SJL50" s="134"/>
      <c r="SJM50" s="134"/>
      <c r="SJN50" s="134"/>
      <c r="SJO50" s="134"/>
      <c r="SJP50" s="134"/>
      <c r="SJQ50" s="134"/>
      <c r="SJR50" s="134"/>
      <c r="SJS50" s="134"/>
      <c r="SJT50" s="134"/>
      <c r="SJU50" s="134"/>
      <c r="SJV50" s="134"/>
      <c r="SJW50" s="134"/>
      <c r="SJX50" s="134"/>
      <c r="SJY50" s="134"/>
      <c r="SJZ50" s="134"/>
      <c r="SKA50" s="134"/>
      <c r="SKB50" s="134"/>
      <c r="SKC50" s="134"/>
      <c r="SKD50" s="134"/>
      <c r="SKE50" s="134"/>
      <c r="SKF50" s="134"/>
      <c r="SKG50" s="134"/>
      <c r="SKH50" s="134"/>
      <c r="SKI50" s="134"/>
      <c r="SKJ50" s="134"/>
      <c r="SKK50" s="134"/>
      <c r="SKL50" s="134"/>
      <c r="SKM50" s="134"/>
      <c r="SKN50" s="134"/>
      <c r="SKO50" s="134"/>
      <c r="SKP50" s="134"/>
      <c r="SKQ50" s="134"/>
      <c r="SKR50" s="134"/>
      <c r="SKS50" s="134"/>
      <c r="SKT50" s="134"/>
      <c r="SKU50" s="134"/>
      <c r="SKV50" s="134"/>
      <c r="SKW50" s="134"/>
      <c r="SKX50" s="134"/>
      <c r="SKY50" s="134"/>
      <c r="SKZ50" s="134"/>
      <c r="SLA50" s="134"/>
      <c r="SLB50" s="134"/>
      <c r="SLC50" s="134"/>
      <c r="SLD50" s="134"/>
      <c r="SLE50" s="134"/>
      <c r="SLF50" s="134"/>
      <c r="SLG50" s="134"/>
      <c r="SLH50" s="134"/>
      <c r="SLI50" s="134"/>
      <c r="SLJ50" s="134"/>
      <c r="SLK50" s="134"/>
      <c r="SLL50" s="134"/>
      <c r="SLM50" s="134"/>
      <c r="SLN50" s="134"/>
      <c r="SLO50" s="134"/>
      <c r="SLP50" s="134"/>
      <c r="SLQ50" s="134"/>
      <c r="SLR50" s="134"/>
      <c r="SLS50" s="134"/>
      <c r="SLT50" s="134"/>
      <c r="SLU50" s="134"/>
      <c r="SLV50" s="134"/>
      <c r="SLW50" s="134"/>
      <c r="SLX50" s="134"/>
      <c r="SLY50" s="134"/>
      <c r="SLZ50" s="134"/>
      <c r="SMA50" s="134"/>
      <c r="SMB50" s="134"/>
      <c r="SMC50" s="134"/>
      <c r="SMD50" s="134"/>
      <c r="SME50" s="134"/>
      <c r="SMF50" s="134"/>
      <c r="SMG50" s="134"/>
      <c r="SMH50" s="134"/>
      <c r="SMI50" s="134"/>
      <c r="SMJ50" s="134"/>
      <c r="SMK50" s="134"/>
      <c r="SML50" s="134"/>
      <c r="SMM50" s="134"/>
      <c r="SMN50" s="134"/>
      <c r="SMO50" s="134"/>
      <c r="SMP50" s="134"/>
      <c r="SMQ50" s="134"/>
      <c r="SMR50" s="134"/>
      <c r="SMS50" s="134"/>
      <c r="SMT50" s="134"/>
      <c r="SMU50" s="134"/>
      <c r="SMV50" s="134"/>
      <c r="SMW50" s="134"/>
      <c r="SMX50" s="134"/>
      <c r="SMY50" s="134"/>
      <c r="SMZ50" s="134"/>
      <c r="SNA50" s="134"/>
      <c r="SNB50" s="134"/>
      <c r="SNC50" s="134"/>
      <c r="SND50" s="134"/>
      <c r="SNE50" s="134"/>
      <c r="SNF50" s="134"/>
      <c r="SNG50" s="134"/>
      <c r="SNH50" s="134"/>
      <c r="SNI50" s="134"/>
      <c r="SNJ50" s="134"/>
      <c r="SNK50" s="134"/>
      <c r="SNL50" s="134"/>
      <c r="SNM50" s="134"/>
      <c r="SNN50" s="134"/>
      <c r="SNO50" s="134"/>
      <c r="SNP50" s="134"/>
      <c r="SNQ50" s="134"/>
      <c r="SNR50" s="134"/>
      <c r="SNS50" s="134"/>
      <c r="SNT50" s="134"/>
      <c r="SNU50" s="134"/>
      <c r="SNV50" s="134"/>
      <c r="SNW50" s="134"/>
      <c r="SNX50" s="134"/>
      <c r="SNY50" s="134"/>
      <c r="SNZ50" s="134"/>
      <c r="SOA50" s="134"/>
      <c r="SOB50" s="134"/>
      <c r="SOC50" s="134"/>
      <c r="SOD50" s="134"/>
      <c r="SOE50" s="134"/>
      <c r="SOF50" s="134"/>
      <c r="SOG50" s="134"/>
      <c r="SOH50" s="134"/>
      <c r="SOI50" s="134"/>
      <c r="SOJ50" s="134"/>
      <c r="SOK50" s="134"/>
      <c r="SOL50" s="134"/>
      <c r="SOM50" s="134"/>
      <c r="SON50" s="134"/>
      <c r="SOO50" s="134"/>
      <c r="SOP50" s="134"/>
      <c r="SOQ50" s="134"/>
      <c r="SOR50" s="134"/>
      <c r="SOS50" s="134"/>
      <c r="SOT50" s="134"/>
      <c r="SOU50" s="134"/>
      <c r="SOV50" s="134"/>
      <c r="SOW50" s="134"/>
      <c r="SOX50" s="134"/>
      <c r="SOY50" s="134"/>
      <c r="SOZ50" s="134"/>
      <c r="SPA50" s="134"/>
      <c r="SPB50" s="134"/>
      <c r="SPC50" s="134"/>
      <c r="SPD50" s="134"/>
      <c r="SPE50" s="134"/>
      <c r="SPF50" s="134"/>
      <c r="SPG50" s="134"/>
      <c r="SPH50" s="134"/>
      <c r="SPI50" s="134"/>
      <c r="SPJ50" s="134"/>
      <c r="SPK50" s="134"/>
      <c r="SPL50" s="134"/>
      <c r="SPM50" s="134"/>
      <c r="SPN50" s="134"/>
      <c r="SPO50" s="134"/>
      <c r="SPP50" s="134"/>
      <c r="SPQ50" s="134"/>
      <c r="SPR50" s="134"/>
      <c r="SPS50" s="134"/>
      <c r="SPT50" s="134"/>
      <c r="SPU50" s="134"/>
      <c r="SPV50" s="134"/>
      <c r="SPW50" s="134"/>
      <c r="SPX50" s="134"/>
      <c r="SPY50" s="134"/>
      <c r="SPZ50" s="134"/>
      <c r="SQA50" s="134"/>
      <c r="SQB50" s="134"/>
      <c r="SQC50" s="134"/>
      <c r="SQD50" s="134"/>
      <c r="SQE50" s="134"/>
      <c r="SQF50" s="134"/>
      <c r="SQG50" s="134"/>
      <c r="SQH50" s="134"/>
      <c r="SQI50" s="134"/>
      <c r="SQJ50" s="134"/>
      <c r="SQK50" s="134"/>
      <c r="SQL50" s="134"/>
      <c r="SQM50" s="134"/>
      <c r="SQN50" s="134"/>
      <c r="SQO50" s="134"/>
      <c r="SQP50" s="134"/>
      <c r="SQQ50" s="134"/>
      <c r="SQR50" s="134"/>
      <c r="SQS50" s="134"/>
      <c r="SQT50" s="134"/>
      <c r="SQU50" s="134"/>
      <c r="SQV50" s="134"/>
      <c r="SQW50" s="134"/>
      <c r="SQX50" s="134"/>
      <c r="SQY50" s="134"/>
      <c r="SQZ50" s="134"/>
      <c r="SRA50" s="134"/>
      <c r="SRB50" s="134"/>
      <c r="SRC50" s="134"/>
      <c r="SRD50" s="134"/>
      <c r="SRE50" s="134"/>
      <c r="SRF50" s="134"/>
      <c r="SRG50" s="134"/>
      <c r="SRH50" s="134"/>
      <c r="SRI50" s="134"/>
      <c r="SRJ50" s="134"/>
      <c r="SRK50" s="134"/>
      <c r="SRL50" s="134"/>
      <c r="SRM50" s="134"/>
      <c r="SRN50" s="134"/>
      <c r="SRO50" s="134"/>
      <c r="SRP50" s="134"/>
      <c r="SRQ50" s="134"/>
      <c r="SRR50" s="134"/>
      <c r="SRS50" s="134"/>
      <c r="SRT50" s="134"/>
      <c r="SRU50" s="134"/>
      <c r="SRV50" s="134"/>
      <c r="SRW50" s="134"/>
      <c r="SRX50" s="134"/>
      <c r="SRY50" s="134"/>
      <c r="SRZ50" s="134"/>
      <c r="SSA50" s="134"/>
      <c r="SSB50" s="134"/>
      <c r="SSC50" s="134"/>
      <c r="SSD50" s="134"/>
      <c r="SSE50" s="134"/>
      <c r="SSF50" s="134"/>
      <c r="SSG50" s="134"/>
      <c r="SSH50" s="134"/>
      <c r="SSI50" s="134"/>
      <c r="SSJ50" s="134"/>
      <c r="SSK50" s="134"/>
      <c r="SSL50" s="134"/>
      <c r="SSM50" s="134"/>
      <c r="SSN50" s="134"/>
      <c r="SSO50" s="134"/>
      <c r="SSP50" s="134"/>
      <c r="SSQ50" s="134"/>
      <c r="SSR50" s="134"/>
      <c r="SSS50" s="134"/>
      <c r="SST50" s="134"/>
      <c r="SSU50" s="134"/>
      <c r="SSV50" s="134"/>
      <c r="SSW50" s="134"/>
      <c r="SSX50" s="134"/>
      <c r="SSY50" s="134"/>
      <c r="SSZ50" s="134"/>
      <c r="STA50" s="134"/>
      <c r="STB50" s="134"/>
      <c r="STC50" s="134"/>
      <c r="STD50" s="134"/>
      <c r="STE50" s="134"/>
      <c r="STF50" s="134"/>
      <c r="STG50" s="134"/>
      <c r="STH50" s="134"/>
      <c r="STI50" s="134"/>
      <c r="STJ50" s="134"/>
      <c r="STK50" s="134"/>
      <c r="STL50" s="134"/>
      <c r="STM50" s="134"/>
      <c r="STN50" s="134"/>
      <c r="STO50" s="134"/>
      <c r="STP50" s="134"/>
      <c r="STQ50" s="134"/>
      <c r="STR50" s="134"/>
      <c r="STS50" s="134"/>
      <c r="STT50" s="134"/>
      <c r="STU50" s="134"/>
      <c r="STV50" s="134"/>
      <c r="STW50" s="134"/>
      <c r="STX50" s="134"/>
      <c r="STY50" s="134"/>
      <c r="STZ50" s="134"/>
      <c r="SUA50" s="134"/>
      <c r="SUB50" s="134"/>
      <c r="SUC50" s="134"/>
      <c r="SUD50" s="134"/>
      <c r="SUE50" s="134"/>
      <c r="SUF50" s="134"/>
      <c r="SUG50" s="134"/>
      <c r="SUH50" s="134"/>
      <c r="SUI50" s="134"/>
      <c r="SUJ50" s="134"/>
      <c r="SUK50" s="134"/>
      <c r="SUL50" s="134"/>
      <c r="SUM50" s="134"/>
      <c r="SUN50" s="134"/>
      <c r="SUO50" s="134"/>
      <c r="SUP50" s="134"/>
      <c r="SUQ50" s="134"/>
      <c r="SUR50" s="134"/>
      <c r="SUS50" s="134"/>
      <c r="SUT50" s="134"/>
      <c r="SUU50" s="134"/>
      <c r="SUV50" s="134"/>
      <c r="SUW50" s="134"/>
      <c r="SUX50" s="134"/>
      <c r="SUY50" s="134"/>
      <c r="SUZ50" s="134"/>
      <c r="SVA50" s="134"/>
      <c r="SVB50" s="134"/>
      <c r="SVC50" s="134"/>
      <c r="SVD50" s="134"/>
      <c r="SVE50" s="134"/>
      <c r="SVF50" s="134"/>
      <c r="SVG50" s="134"/>
      <c r="SVH50" s="134"/>
      <c r="SVI50" s="134"/>
      <c r="SVJ50" s="134"/>
      <c r="SVK50" s="134"/>
      <c r="SVL50" s="134"/>
      <c r="SVM50" s="134"/>
      <c r="SVN50" s="134"/>
      <c r="SVO50" s="134"/>
      <c r="SVP50" s="134"/>
      <c r="SVQ50" s="134"/>
      <c r="SVR50" s="134"/>
      <c r="SVS50" s="134"/>
      <c r="SVT50" s="134"/>
      <c r="SVU50" s="134"/>
      <c r="SVV50" s="134"/>
      <c r="SVW50" s="134"/>
      <c r="SVX50" s="134"/>
      <c r="SVY50" s="134"/>
      <c r="SVZ50" s="134"/>
      <c r="SWA50" s="134"/>
      <c r="SWB50" s="134"/>
      <c r="SWC50" s="134"/>
      <c r="SWD50" s="134"/>
      <c r="SWE50" s="134"/>
      <c r="SWF50" s="134"/>
      <c r="SWG50" s="134"/>
      <c r="SWH50" s="134"/>
      <c r="SWI50" s="134"/>
      <c r="SWJ50" s="134"/>
      <c r="SWK50" s="134"/>
      <c r="SWL50" s="134"/>
      <c r="SWM50" s="134"/>
      <c r="SWN50" s="134"/>
      <c r="SWO50" s="134"/>
      <c r="SWP50" s="134"/>
      <c r="SWQ50" s="134"/>
      <c r="SWR50" s="134"/>
      <c r="SWS50" s="134"/>
      <c r="SWT50" s="134"/>
      <c r="SWU50" s="134"/>
      <c r="SWV50" s="134"/>
      <c r="SWW50" s="134"/>
      <c r="SWX50" s="134"/>
      <c r="SWY50" s="134"/>
      <c r="SWZ50" s="134"/>
      <c r="SXA50" s="134"/>
      <c r="SXB50" s="134"/>
      <c r="SXC50" s="134"/>
      <c r="SXD50" s="134"/>
      <c r="SXE50" s="134"/>
      <c r="SXF50" s="134"/>
      <c r="SXG50" s="134"/>
      <c r="SXH50" s="134"/>
      <c r="SXI50" s="134"/>
      <c r="SXJ50" s="134"/>
      <c r="SXK50" s="134"/>
      <c r="SXL50" s="134"/>
      <c r="SXM50" s="134"/>
      <c r="SXN50" s="134"/>
      <c r="SXO50" s="134"/>
      <c r="SXP50" s="134"/>
      <c r="SXQ50" s="134"/>
      <c r="SXR50" s="134"/>
      <c r="SXS50" s="134"/>
      <c r="SXT50" s="134"/>
      <c r="SXU50" s="134"/>
      <c r="SXV50" s="134"/>
      <c r="SXW50" s="134"/>
      <c r="SXX50" s="134"/>
      <c r="SXY50" s="134"/>
      <c r="SXZ50" s="134"/>
      <c r="SYA50" s="134"/>
      <c r="SYB50" s="134"/>
      <c r="SYC50" s="134"/>
      <c r="SYD50" s="134"/>
      <c r="SYE50" s="134"/>
      <c r="SYF50" s="134"/>
      <c r="SYG50" s="134"/>
      <c r="SYH50" s="134"/>
      <c r="SYI50" s="134"/>
      <c r="SYJ50" s="134"/>
      <c r="SYK50" s="134"/>
      <c r="SYL50" s="134"/>
      <c r="SYM50" s="134"/>
      <c r="SYN50" s="134"/>
      <c r="SYO50" s="134"/>
      <c r="SYP50" s="134"/>
      <c r="SYQ50" s="134"/>
      <c r="SYR50" s="134"/>
      <c r="SYS50" s="134"/>
      <c r="SYT50" s="134"/>
      <c r="SYU50" s="134"/>
      <c r="SYV50" s="134"/>
      <c r="SYW50" s="134"/>
      <c r="SYX50" s="134"/>
      <c r="SYY50" s="134"/>
      <c r="SYZ50" s="134"/>
      <c r="SZA50" s="134"/>
      <c r="SZB50" s="134"/>
      <c r="SZC50" s="134"/>
      <c r="SZD50" s="134"/>
      <c r="SZE50" s="134"/>
      <c r="SZF50" s="134"/>
      <c r="SZG50" s="134"/>
      <c r="SZH50" s="134"/>
      <c r="SZI50" s="134"/>
      <c r="SZJ50" s="134"/>
      <c r="SZK50" s="134"/>
      <c r="SZL50" s="134"/>
      <c r="SZM50" s="134"/>
      <c r="SZN50" s="134"/>
      <c r="SZO50" s="134"/>
      <c r="SZP50" s="134"/>
      <c r="SZQ50" s="134"/>
      <c r="SZR50" s="134"/>
      <c r="SZS50" s="134"/>
      <c r="SZT50" s="134"/>
      <c r="SZU50" s="134"/>
      <c r="SZV50" s="134"/>
      <c r="SZW50" s="134"/>
      <c r="SZX50" s="134"/>
      <c r="SZY50" s="134"/>
      <c r="SZZ50" s="134"/>
      <c r="TAA50" s="134"/>
      <c r="TAB50" s="134"/>
      <c r="TAC50" s="134"/>
      <c r="TAD50" s="134"/>
      <c r="TAE50" s="134"/>
      <c r="TAF50" s="134"/>
      <c r="TAG50" s="134"/>
      <c r="TAH50" s="134"/>
      <c r="TAI50" s="134"/>
      <c r="TAJ50" s="134"/>
      <c r="TAK50" s="134"/>
      <c r="TAL50" s="134"/>
      <c r="TAM50" s="134"/>
      <c r="TAN50" s="134"/>
      <c r="TAO50" s="134"/>
      <c r="TAP50" s="134"/>
      <c r="TAQ50" s="134"/>
      <c r="TAR50" s="134"/>
      <c r="TAS50" s="134"/>
      <c r="TAT50" s="134"/>
      <c r="TAU50" s="134"/>
      <c r="TAV50" s="134"/>
      <c r="TAW50" s="134"/>
      <c r="TAX50" s="134"/>
      <c r="TAY50" s="134"/>
      <c r="TAZ50" s="134"/>
      <c r="TBA50" s="134"/>
      <c r="TBB50" s="134"/>
      <c r="TBC50" s="134"/>
      <c r="TBD50" s="134"/>
      <c r="TBE50" s="134"/>
      <c r="TBF50" s="134"/>
      <c r="TBG50" s="134"/>
      <c r="TBH50" s="134"/>
      <c r="TBI50" s="134"/>
      <c r="TBJ50" s="134"/>
      <c r="TBK50" s="134"/>
      <c r="TBL50" s="134"/>
      <c r="TBM50" s="134"/>
      <c r="TBN50" s="134"/>
      <c r="TBO50" s="134"/>
      <c r="TBP50" s="134"/>
      <c r="TBQ50" s="134"/>
      <c r="TBR50" s="134"/>
      <c r="TBS50" s="134"/>
      <c r="TBT50" s="134"/>
      <c r="TBU50" s="134"/>
      <c r="TBV50" s="134"/>
      <c r="TBW50" s="134"/>
      <c r="TBX50" s="134"/>
      <c r="TBY50" s="134"/>
      <c r="TBZ50" s="134"/>
      <c r="TCA50" s="134"/>
      <c r="TCB50" s="134"/>
      <c r="TCC50" s="134"/>
      <c r="TCD50" s="134"/>
      <c r="TCE50" s="134"/>
      <c r="TCF50" s="134"/>
      <c r="TCG50" s="134"/>
      <c r="TCH50" s="134"/>
      <c r="TCI50" s="134"/>
      <c r="TCJ50" s="134"/>
      <c r="TCK50" s="134"/>
      <c r="TCL50" s="134"/>
      <c r="TCM50" s="134"/>
      <c r="TCN50" s="134"/>
      <c r="TCO50" s="134"/>
      <c r="TCP50" s="134"/>
      <c r="TCQ50" s="134"/>
      <c r="TCR50" s="134"/>
      <c r="TCS50" s="134"/>
      <c r="TCT50" s="134"/>
      <c r="TCU50" s="134"/>
      <c r="TCV50" s="134"/>
      <c r="TCW50" s="134"/>
      <c r="TCX50" s="134"/>
      <c r="TCY50" s="134"/>
      <c r="TCZ50" s="134"/>
      <c r="TDA50" s="134"/>
      <c r="TDB50" s="134"/>
      <c r="TDC50" s="134"/>
      <c r="TDD50" s="134"/>
      <c r="TDE50" s="134"/>
      <c r="TDF50" s="134"/>
      <c r="TDG50" s="134"/>
      <c r="TDH50" s="134"/>
      <c r="TDI50" s="134"/>
      <c r="TDJ50" s="134"/>
      <c r="TDK50" s="134"/>
      <c r="TDL50" s="134"/>
      <c r="TDM50" s="134"/>
      <c r="TDN50" s="134"/>
      <c r="TDO50" s="134"/>
      <c r="TDP50" s="134"/>
      <c r="TDQ50" s="134"/>
      <c r="TDR50" s="134"/>
      <c r="TDS50" s="134"/>
      <c r="TDT50" s="134"/>
      <c r="TDU50" s="134"/>
      <c r="TDV50" s="134"/>
      <c r="TDW50" s="134"/>
      <c r="TDX50" s="134"/>
      <c r="TDY50" s="134"/>
      <c r="TDZ50" s="134"/>
      <c r="TEA50" s="134"/>
      <c r="TEB50" s="134"/>
      <c r="TEC50" s="134"/>
      <c r="TED50" s="134"/>
      <c r="TEE50" s="134"/>
      <c r="TEF50" s="134"/>
      <c r="TEG50" s="134"/>
      <c r="TEH50" s="134"/>
      <c r="TEI50" s="134"/>
      <c r="TEJ50" s="134"/>
      <c r="TEK50" s="134"/>
      <c r="TEL50" s="134"/>
      <c r="TEM50" s="134"/>
      <c r="TEN50" s="134"/>
      <c r="TEO50" s="134"/>
      <c r="TEP50" s="134"/>
      <c r="TEQ50" s="134"/>
      <c r="TER50" s="134"/>
      <c r="TES50" s="134"/>
      <c r="TET50" s="134"/>
      <c r="TEU50" s="134"/>
      <c r="TEV50" s="134"/>
      <c r="TEW50" s="134"/>
      <c r="TEX50" s="134"/>
      <c r="TEY50" s="134"/>
      <c r="TEZ50" s="134"/>
      <c r="TFA50" s="134"/>
      <c r="TFB50" s="134"/>
      <c r="TFC50" s="134"/>
      <c r="TFD50" s="134"/>
      <c r="TFE50" s="134"/>
      <c r="TFF50" s="134"/>
      <c r="TFG50" s="134"/>
      <c r="TFH50" s="134"/>
      <c r="TFI50" s="134"/>
      <c r="TFJ50" s="134"/>
      <c r="TFK50" s="134"/>
      <c r="TFL50" s="134"/>
      <c r="TFM50" s="134"/>
      <c r="TFN50" s="134"/>
      <c r="TFO50" s="134"/>
      <c r="TFP50" s="134"/>
      <c r="TFQ50" s="134"/>
      <c r="TFR50" s="134"/>
      <c r="TFS50" s="134"/>
      <c r="TFT50" s="134"/>
      <c r="TFU50" s="134"/>
      <c r="TFV50" s="134"/>
      <c r="TFW50" s="134"/>
      <c r="TFX50" s="134"/>
      <c r="TFY50" s="134"/>
      <c r="TFZ50" s="134"/>
      <c r="TGA50" s="134"/>
      <c r="TGB50" s="134"/>
      <c r="TGC50" s="134"/>
      <c r="TGD50" s="134"/>
      <c r="TGE50" s="134"/>
      <c r="TGF50" s="134"/>
      <c r="TGG50" s="134"/>
      <c r="TGH50" s="134"/>
      <c r="TGI50" s="134"/>
      <c r="TGJ50" s="134"/>
      <c r="TGK50" s="134"/>
      <c r="TGL50" s="134"/>
      <c r="TGM50" s="134"/>
      <c r="TGN50" s="134"/>
      <c r="TGO50" s="134"/>
      <c r="TGP50" s="134"/>
      <c r="TGQ50" s="134"/>
      <c r="TGR50" s="134"/>
      <c r="TGS50" s="134"/>
      <c r="TGT50" s="134"/>
      <c r="TGU50" s="134"/>
      <c r="TGV50" s="134"/>
      <c r="TGW50" s="134"/>
      <c r="TGX50" s="134"/>
      <c r="TGY50" s="134"/>
      <c r="TGZ50" s="134"/>
      <c r="THA50" s="134"/>
      <c r="THB50" s="134"/>
      <c r="THC50" s="134"/>
      <c r="THD50" s="134"/>
      <c r="THE50" s="134"/>
      <c r="THF50" s="134"/>
      <c r="THG50" s="134"/>
      <c r="THH50" s="134"/>
      <c r="THI50" s="134"/>
      <c r="THJ50" s="134"/>
      <c r="THK50" s="134"/>
      <c r="THL50" s="134"/>
      <c r="THM50" s="134"/>
      <c r="THN50" s="134"/>
      <c r="THO50" s="134"/>
      <c r="THP50" s="134"/>
      <c r="THQ50" s="134"/>
      <c r="THR50" s="134"/>
      <c r="THS50" s="134"/>
      <c r="THT50" s="134"/>
      <c r="THU50" s="134"/>
      <c r="THV50" s="134"/>
      <c r="THW50" s="134"/>
      <c r="THX50" s="134"/>
      <c r="THY50" s="134"/>
      <c r="THZ50" s="134"/>
      <c r="TIA50" s="134"/>
      <c r="TIB50" s="134"/>
      <c r="TIC50" s="134"/>
      <c r="TID50" s="134"/>
      <c r="TIE50" s="134"/>
      <c r="TIF50" s="134"/>
      <c r="TIG50" s="134"/>
      <c r="TIH50" s="134"/>
      <c r="TII50" s="134"/>
      <c r="TIJ50" s="134"/>
      <c r="TIK50" s="134"/>
      <c r="TIL50" s="134"/>
      <c r="TIM50" s="134"/>
      <c r="TIN50" s="134"/>
      <c r="TIO50" s="134"/>
      <c r="TIP50" s="134"/>
      <c r="TIQ50" s="134"/>
      <c r="TIR50" s="134"/>
      <c r="TIS50" s="134"/>
      <c r="TIT50" s="134"/>
      <c r="TIU50" s="134"/>
      <c r="TIV50" s="134"/>
      <c r="TIW50" s="134"/>
      <c r="TIX50" s="134"/>
      <c r="TIY50" s="134"/>
      <c r="TIZ50" s="134"/>
      <c r="TJA50" s="134"/>
      <c r="TJB50" s="134"/>
      <c r="TJC50" s="134"/>
      <c r="TJD50" s="134"/>
      <c r="TJE50" s="134"/>
      <c r="TJF50" s="134"/>
      <c r="TJG50" s="134"/>
      <c r="TJH50" s="134"/>
      <c r="TJI50" s="134"/>
      <c r="TJJ50" s="134"/>
      <c r="TJK50" s="134"/>
      <c r="TJL50" s="134"/>
      <c r="TJM50" s="134"/>
      <c r="TJN50" s="134"/>
      <c r="TJO50" s="134"/>
      <c r="TJP50" s="134"/>
      <c r="TJQ50" s="134"/>
      <c r="TJR50" s="134"/>
      <c r="TJS50" s="134"/>
      <c r="TJT50" s="134"/>
      <c r="TJU50" s="134"/>
      <c r="TJV50" s="134"/>
      <c r="TJW50" s="134"/>
      <c r="TJX50" s="134"/>
      <c r="TJY50" s="134"/>
      <c r="TJZ50" s="134"/>
      <c r="TKA50" s="134"/>
      <c r="TKB50" s="134"/>
      <c r="TKC50" s="134"/>
      <c r="TKD50" s="134"/>
      <c r="TKE50" s="134"/>
      <c r="TKF50" s="134"/>
      <c r="TKG50" s="134"/>
      <c r="TKH50" s="134"/>
      <c r="TKI50" s="134"/>
      <c r="TKJ50" s="134"/>
      <c r="TKK50" s="134"/>
      <c r="TKL50" s="134"/>
      <c r="TKM50" s="134"/>
      <c r="TKN50" s="134"/>
      <c r="TKO50" s="134"/>
      <c r="TKP50" s="134"/>
      <c r="TKQ50" s="134"/>
      <c r="TKR50" s="134"/>
      <c r="TKS50" s="134"/>
      <c r="TKT50" s="134"/>
      <c r="TKU50" s="134"/>
      <c r="TKV50" s="134"/>
      <c r="TKW50" s="134"/>
      <c r="TKX50" s="134"/>
      <c r="TKY50" s="134"/>
      <c r="TKZ50" s="134"/>
      <c r="TLA50" s="134"/>
      <c r="TLB50" s="134"/>
      <c r="TLC50" s="134"/>
      <c r="TLD50" s="134"/>
      <c r="TLE50" s="134"/>
      <c r="TLF50" s="134"/>
      <c r="TLG50" s="134"/>
      <c r="TLH50" s="134"/>
      <c r="TLI50" s="134"/>
      <c r="TLJ50" s="134"/>
      <c r="TLK50" s="134"/>
      <c r="TLL50" s="134"/>
      <c r="TLM50" s="134"/>
      <c r="TLN50" s="134"/>
      <c r="TLO50" s="134"/>
      <c r="TLP50" s="134"/>
      <c r="TLQ50" s="134"/>
      <c r="TLR50" s="134"/>
      <c r="TLS50" s="134"/>
      <c r="TLT50" s="134"/>
      <c r="TLU50" s="134"/>
      <c r="TLV50" s="134"/>
      <c r="TLW50" s="134"/>
      <c r="TLX50" s="134"/>
      <c r="TLY50" s="134"/>
      <c r="TLZ50" s="134"/>
      <c r="TMA50" s="134"/>
      <c r="TMB50" s="134"/>
      <c r="TMC50" s="134"/>
      <c r="TMD50" s="134"/>
      <c r="TME50" s="134"/>
      <c r="TMF50" s="134"/>
      <c r="TMG50" s="134"/>
      <c r="TMH50" s="134"/>
      <c r="TMI50" s="134"/>
      <c r="TMJ50" s="134"/>
      <c r="TMK50" s="134"/>
      <c r="TML50" s="134"/>
      <c r="TMM50" s="134"/>
      <c r="TMN50" s="134"/>
      <c r="TMO50" s="134"/>
      <c r="TMP50" s="134"/>
      <c r="TMQ50" s="134"/>
      <c r="TMR50" s="134"/>
      <c r="TMS50" s="134"/>
      <c r="TMT50" s="134"/>
      <c r="TMU50" s="134"/>
      <c r="TMV50" s="134"/>
      <c r="TMW50" s="134"/>
      <c r="TMX50" s="134"/>
      <c r="TMY50" s="134"/>
      <c r="TMZ50" s="134"/>
      <c r="TNA50" s="134"/>
      <c r="TNB50" s="134"/>
      <c r="TNC50" s="134"/>
      <c r="TND50" s="134"/>
      <c r="TNE50" s="134"/>
      <c r="TNF50" s="134"/>
      <c r="TNG50" s="134"/>
      <c r="TNH50" s="134"/>
      <c r="TNI50" s="134"/>
      <c r="TNJ50" s="134"/>
      <c r="TNK50" s="134"/>
      <c r="TNL50" s="134"/>
      <c r="TNM50" s="134"/>
      <c r="TNN50" s="134"/>
      <c r="TNO50" s="134"/>
      <c r="TNP50" s="134"/>
      <c r="TNQ50" s="134"/>
      <c r="TNR50" s="134"/>
      <c r="TNS50" s="134"/>
      <c r="TNT50" s="134"/>
      <c r="TNU50" s="134"/>
      <c r="TNV50" s="134"/>
      <c r="TNW50" s="134"/>
      <c r="TNX50" s="134"/>
      <c r="TNY50" s="134"/>
      <c r="TNZ50" s="134"/>
      <c r="TOA50" s="134"/>
      <c r="TOB50" s="134"/>
      <c r="TOC50" s="134"/>
      <c r="TOD50" s="134"/>
      <c r="TOE50" s="134"/>
      <c r="TOF50" s="134"/>
      <c r="TOG50" s="134"/>
      <c r="TOH50" s="134"/>
      <c r="TOI50" s="134"/>
      <c r="TOJ50" s="134"/>
      <c r="TOK50" s="134"/>
      <c r="TOL50" s="134"/>
      <c r="TOM50" s="134"/>
      <c r="TON50" s="134"/>
      <c r="TOO50" s="134"/>
      <c r="TOP50" s="134"/>
      <c r="TOQ50" s="134"/>
      <c r="TOR50" s="134"/>
      <c r="TOS50" s="134"/>
      <c r="TOT50" s="134"/>
      <c r="TOU50" s="134"/>
      <c r="TOV50" s="134"/>
      <c r="TOW50" s="134"/>
      <c r="TOX50" s="134"/>
      <c r="TOY50" s="134"/>
      <c r="TOZ50" s="134"/>
      <c r="TPA50" s="134"/>
      <c r="TPB50" s="134"/>
      <c r="TPC50" s="134"/>
      <c r="TPD50" s="134"/>
      <c r="TPE50" s="134"/>
      <c r="TPF50" s="134"/>
      <c r="TPG50" s="134"/>
      <c r="TPH50" s="134"/>
      <c r="TPI50" s="134"/>
      <c r="TPJ50" s="134"/>
      <c r="TPK50" s="134"/>
      <c r="TPL50" s="134"/>
      <c r="TPM50" s="134"/>
      <c r="TPN50" s="134"/>
      <c r="TPO50" s="134"/>
      <c r="TPP50" s="134"/>
      <c r="TPQ50" s="134"/>
      <c r="TPR50" s="134"/>
      <c r="TPS50" s="134"/>
      <c r="TPT50" s="134"/>
      <c r="TPU50" s="134"/>
      <c r="TPV50" s="134"/>
      <c r="TPW50" s="134"/>
      <c r="TPX50" s="134"/>
      <c r="TPY50" s="134"/>
      <c r="TPZ50" s="134"/>
      <c r="TQA50" s="134"/>
      <c r="TQB50" s="134"/>
      <c r="TQC50" s="134"/>
      <c r="TQD50" s="134"/>
      <c r="TQE50" s="134"/>
      <c r="TQF50" s="134"/>
      <c r="TQG50" s="134"/>
      <c r="TQH50" s="134"/>
      <c r="TQI50" s="134"/>
      <c r="TQJ50" s="134"/>
      <c r="TQK50" s="134"/>
      <c r="TQL50" s="134"/>
      <c r="TQM50" s="134"/>
      <c r="TQN50" s="134"/>
      <c r="TQO50" s="134"/>
      <c r="TQP50" s="134"/>
      <c r="TQQ50" s="134"/>
      <c r="TQR50" s="134"/>
      <c r="TQS50" s="134"/>
      <c r="TQT50" s="134"/>
      <c r="TQU50" s="134"/>
      <c r="TQV50" s="134"/>
      <c r="TQW50" s="134"/>
      <c r="TQX50" s="134"/>
      <c r="TQY50" s="134"/>
      <c r="TQZ50" s="134"/>
      <c r="TRA50" s="134"/>
      <c r="TRB50" s="134"/>
      <c r="TRC50" s="134"/>
      <c r="TRD50" s="134"/>
      <c r="TRE50" s="134"/>
      <c r="TRF50" s="134"/>
      <c r="TRG50" s="134"/>
      <c r="TRH50" s="134"/>
      <c r="TRI50" s="134"/>
      <c r="TRJ50" s="134"/>
      <c r="TRK50" s="134"/>
      <c r="TRL50" s="134"/>
      <c r="TRM50" s="134"/>
      <c r="TRN50" s="134"/>
      <c r="TRO50" s="134"/>
      <c r="TRP50" s="134"/>
      <c r="TRQ50" s="134"/>
      <c r="TRR50" s="134"/>
      <c r="TRS50" s="134"/>
      <c r="TRT50" s="134"/>
      <c r="TRU50" s="134"/>
      <c r="TRV50" s="134"/>
      <c r="TRW50" s="134"/>
      <c r="TRX50" s="134"/>
      <c r="TRY50" s="134"/>
      <c r="TRZ50" s="134"/>
      <c r="TSA50" s="134"/>
      <c r="TSB50" s="134"/>
      <c r="TSC50" s="134"/>
      <c r="TSD50" s="134"/>
      <c r="TSE50" s="134"/>
      <c r="TSF50" s="134"/>
      <c r="TSG50" s="134"/>
      <c r="TSH50" s="134"/>
      <c r="TSI50" s="134"/>
      <c r="TSJ50" s="134"/>
      <c r="TSK50" s="134"/>
      <c r="TSL50" s="134"/>
      <c r="TSM50" s="134"/>
      <c r="TSN50" s="134"/>
      <c r="TSO50" s="134"/>
      <c r="TSP50" s="134"/>
      <c r="TSQ50" s="134"/>
      <c r="TSR50" s="134"/>
      <c r="TSS50" s="134"/>
      <c r="TST50" s="134"/>
      <c r="TSU50" s="134"/>
      <c r="TSV50" s="134"/>
      <c r="TSW50" s="134"/>
      <c r="TSX50" s="134"/>
      <c r="TSY50" s="134"/>
      <c r="TSZ50" s="134"/>
      <c r="TTA50" s="134"/>
      <c r="TTB50" s="134"/>
      <c r="TTC50" s="134"/>
      <c r="TTD50" s="134"/>
      <c r="TTE50" s="134"/>
      <c r="TTF50" s="134"/>
      <c r="TTG50" s="134"/>
      <c r="TTH50" s="134"/>
      <c r="TTI50" s="134"/>
      <c r="TTJ50" s="134"/>
      <c r="TTK50" s="134"/>
      <c r="TTL50" s="134"/>
      <c r="TTM50" s="134"/>
      <c r="TTN50" s="134"/>
      <c r="TTO50" s="134"/>
      <c r="TTP50" s="134"/>
      <c r="TTQ50" s="134"/>
      <c r="TTR50" s="134"/>
      <c r="TTS50" s="134"/>
      <c r="TTT50" s="134"/>
      <c r="TTU50" s="134"/>
      <c r="TTV50" s="134"/>
      <c r="TTW50" s="134"/>
      <c r="TTX50" s="134"/>
      <c r="TTY50" s="134"/>
      <c r="TTZ50" s="134"/>
      <c r="TUA50" s="134"/>
      <c r="TUB50" s="134"/>
      <c r="TUC50" s="134"/>
      <c r="TUD50" s="134"/>
      <c r="TUE50" s="134"/>
      <c r="TUF50" s="134"/>
      <c r="TUG50" s="134"/>
      <c r="TUH50" s="134"/>
      <c r="TUI50" s="134"/>
      <c r="TUJ50" s="134"/>
      <c r="TUK50" s="134"/>
      <c r="TUL50" s="134"/>
      <c r="TUM50" s="134"/>
      <c r="TUN50" s="134"/>
      <c r="TUO50" s="134"/>
      <c r="TUP50" s="134"/>
      <c r="TUQ50" s="134"/>
      <c r="TUR50" s="134"/>
      <c r="TUS50" s="134"/>
      <c r="TUT50" s="134"/>
      <c r="TUU50" s="134"/>
      <c r="TUV50" s="134"/>
      <c r="TUW50" s="134"/>
      <c r="TUX50" s="134"/>
      <c r="TUY50" s="134"/>
      <c r="TUZ50" s="134"/>
      <c r="TVA50" s="134"/>
      <c r="TVB50" s="134"/>
      <c r="TVC50" s="134"/>
      <c r="TVD50" s="134"/>
      <c r="TVE50" s="134"/>
      <c r="TVF50" s="134"/>
      <c r="TVG50" s="134"/>
      <c r="TVH50" s="134"/>
      <c r="TVI50" s="134"/>
      <c r="TVJ50" s="134"/>
      <c r="TVK50" s="134"/>
      <c r="TVL50" s="134"/>
      <c r="TVM50" s="134"/>
      <c r="TVN50" s="134"/>
      <c r="TVO50" s="134"/>
      <c r="TVP50" s="134"/>
      <c r="TVQ50" s="134"/>
      <c r="TVR50" s="134"/>
      <c r="TVS50" s="134"/>
      <c r="TVT50" s="134"/>
      <c r="TVU50" s="134"/>
      <c r="TVV50" s="134"/>
      <c r="TVW50" s="134"/>
      <c r="TVX50" s="134"/>
      <c r="TVY50" s="134"/>
      <c r="TVZ50" s="134"/>
      <c r="TWA50" s="134"/>
      <c r="TWB50" s="134"/>
      <c r="TWC50" s="134"/>
      <c r="TWD50" s="134"/>
      <c r="TWE50" s="134"/>
      <c r="TWF50" s="134"/>
      <c r="TWG50" s="134"/>
      <c r="TWH50" s="134"/>
      <c r="TWI50" s="134"/>
      <c r="TWJ50" s="134"/>
      <c r="TWK50" s="134"/>
      <c r="TWL50" s="134"/>
      <c r="TWM50" s="134"/>
      <c r="TWN50" s="134"/>
      <c r="TWO50" s="134"/>
      <c r="TWP50" s="134"/>
      <c r="TWQ50" s="134"/>
      <c r="TWR50" s="134"/>
      <c r="TWS50" s="134"/>
      <c r="TWT50" s="134"/>
      <c r="TWU50" s="134"/>
      <c r="TWV50" s="134"/>
      <c r="TWW50" s="134"/>
      <c r="TWX50" s="134"/>
      <c r="TWY50" s="134"/>
      <c r="TWZ50" s="134"/>
      <c r="TXA50" s="134"/>
      <c r="TXB50" s="134"/>
      <c r="TXC50" s="134"/>
      <c r="TXD50" s="134"/>
      <c r="TXE50" s="134"/>
      <c r="TXF50" s="134"/>
      <c r="TXG50" s="134"/>
      <c r="TXH50" s="134"/>
      <c r="TXI50" s="134"/>
      <c r="TXJ50" s="134"/>
      <c r="TXK50" s="134"/>
      <c r="TXL50" s="134"/>
      <c r="TXM50" s="134"/>
      <c r="TXN50" s="134"/>
      <c r="TXO50" s="134"/>
      <c r="TXP50" s="134"/>
      <c r="TXQ50" s="134"/>
      <c r="TXR50" s="134"/>
      <c r="TXS50" s="134"/>
      <c r="TXT50" s="134"/>
      <c r="TXU50" s="134"/>
      <c r="TXV50" s="134"/>
      <c r="TXW50" s="134"/>
      <c r="TXX50" s="134"/>
      <c r="TXY50" s="134"/>
      <c r="TXZ50" s="134"/>
      <c r="TYA50" s="134"/>
      <c r="TYB50" s="134"/>
      <c r="TYC50" s="134"/>
      <c r="TYD50" s="134"/>
      <c r="TYE50" s="134"/>
      <c r="TYF50" s="134"/>
      <c r="TYG50" s="134"/>
      <c r="TYH50" s="134"/>
      <c r="TYI50" s="134"/>
      <c r="TYJ50" s="134"/>
      <c r="TYK50" s="134"/>
      <c r="TYL50" s="134"/>
      <c r="TYM50" s="134"/>
      <c r="TYN50" s="134"/>
      <c r="TYO50" s="134"/>
      <c r="TYP50" s="134"/>
      <c r="TYQ50" s="134"/>
      <c r="TYR50" s="134"/>
      <c r="TYS50" s="134"/>
      <c r="TYT50" s="134"/>
      <c r="TYU50" s="134"/>
      <c r="TYV50" s="134"/>
      <c r="TYW50" s="134"/>
      <c r="TYX50" s="134"/>
      <c r="TYY50" s="134"/>
      <c r="TYZ50" s="134"/>
      <c r="TZA50" s="134"/>
      <c r="TZB50" s="134"/>
      <c r="TZC50" s="134"/>
      <c r="TZD50" s="134"/>
      <c r="TZE50" s="134"/>
      <c r="TZF50" s="134"/>
      <c r="TZG50" s="134"/>
      <c r="TZH50" s="134"/>
      <c r="TZI50" s="134"/>
      <c r="TZJ50" s="134"/>
      <c r="TZK50" s="134"/>
      <c r="TZL50" s="134"/>
      <c r="TZM50" s="134"/>
      <c r="TZN50" s="134"/>
      <c r="TZO50" s="134"/>
      <c r="TZP50" s="134"/>
      <c r="TZQ50" s="134"/>
      <c r="TZR50" s="134"/>
      <c r="TZS50" s="134"/>
      <c r="TZT50" s="134"/>
      <c r="TZU50" s="134"/>
      <c r="TZV50" s="134"/>
      <c r="TZW50" s="134"/>
      <c r="TZX50" s="134"/>
      <c r="TZY50" s="134"/>
      <c r="TZZ50" s="134"/>
      <c r="UAA50" s="134"/>
      <c r="UAB50" s="134"/>
      <c r="UAC50" s="134"/>
      <c r="UAD50" s="134"/>
      <c r="UAE50" s="134"/>
      <c r="UAF50" s="134"/>
      <c r="UAG50" s="134"/>
      <c r="UAH50" s="134"/>
      <c r="UAI50" s="134"/>
      <c r="UAJ50" s="134"/>
      <c r="UAK50" s="134"/>
      <c r="UAL50" s="134"/>
      <c r="UAM50" s="134"/>
      <c r="UAN50" s="134"/>
      <c r="UAO50" s="134"/>
      <c r="UAP50" s="134"/>
      <c r="UAQ50" s="134"/>
      <c r="UAR50" s="134"/>
      <c r="UAS50" s="134"/>
      <c r="UAT50" s="134"/>
      <c r="UAU50" s="134"/>
      <c r="UAV50" s="134"/>
      <c r="UAW50" s="134"/>
      <c r="UAX50" s="134"/>
      <c r="UAY50" s="134"/>
      <c r="UAZ50" s="134"/>
      <c r="UBA50" s="134"/>
      <c r="UBB50" s="134"/>
      <c r="UBC50" s="134"/>
      <c r="UBD50" s="134"/>
      <c r="UBE50" s="134"/>
      <c r="UBF50" s="134"/>
      <c r="UBG50" s="134"/>
      <c r="UBH50" s="134"/>
      <c r="UBI50" s="134"/>
      <c r="UBJ50" s="134"/>
      <c r="UBK50" s="134"/>
      <c r="UBL50" s="134"/>
      <c r="UBM50" s="134"/>
      <c r="UBN50" s="134"/>
      <c r="UBO50" s="134"/>
      <c r="UBP50" s="134"/>
      <c r="UBQ50" s="134"/>
      <c r="UBR50" s="134"/>
      <c r="UBS50" s="134"/>
      <c r="UBT50" s="134"/>
      <c r="UBU50" s="134"/>
      <c r="UBV50" s="134"/>
      <c r="UBW50" s="134"/>
      <c r="UBX50" s="134"/>
      <c r="UBY50" s="134"/>
      <c r="UBZ50" s="134"/>
      <c r="UCA50" s="134"/>
      <c r="UCB50" s="134"/>
      <c r="UCC50" s="134"/>
      <c r="UCD50" s="134"/>
      <c r="UCE50" s="134"/>
      <c r="UCF50" s="134"/>
      <c r="UCG50" s="134"/>
      <c r="UCH50" s="134"/>
      <c r="UCI50" s="134"/>
      <c r="UCJ50" s="134"/>
      <c r="UCK50" s="134"/>
      <c r="UCL50" s="134"/>
      <c r="UCM50" s="134"/>
      <c r="UCN50" s="134"/>
      <c r="UCO50" s="134"/>
      <c r="UCP50" s="134"/>
      <c r="UCQ50" s="134"/>
      <c r="UCR50" s="134"/>
      <c r="UCS50" s="134"/>
      <c r="UCT50" s="134"/>
      <c r="UCU50" s="134"/>
      <c r="UCV50" s="134"/>
      <c r="UCW50" s="134"/>
      <c r="UCX50" s="134"/>
      <c r="UCY50" s="134"/>
      <c r="UCZ50" s="134"/>
      <c r="UDA50" s="134"/>
      <c r="UDB50" s="134"/>
      <c r="UDC50" s="134"/>
      <c r="UDD50" s="134"/>
      <c r="UDE50" s="134"/>
      <c r="UDF50" s="134"/>
      <c r="UDG50" s="134"/>
      <c r="UDH50" s="134"/>
      <c r="UDI50" s="134"/>
      <c r="UDJ50" s="134"/>
      <c r="UDK50" s="134"/>
      <c r="UDL50" s="134"/>
      <c r="UDM50" s="134"/>
      <c r="UDN50" s="134"/>
      <c r="UDO50" s="134"/>
      <c r="UDP50" s="134"/>
      <c r="UDQ50" s="134"/>
      <c r="UDR50" s="134"/>
      <c r="UDS50" s="134"/>
      <c r="UDT50" s="134"/>
      <c r="UDU50" s="134"/>
      <c r="UDV50" s="134"/>
      <c r="UDW50" s="134"/>
      <c r="UDX50" s="134"/>
      <c r="UDY50" s="134"/>
      <c r="UDZ50" s="134"/>
      <c r="UEA50" s="134"/>
      <c r="UEB50" s="134"/>
      <c r="UEC50" s="134"/>
      <c r="UED50" s="134"/>
      <c r="UEE50" s="134"/>
      <c r="UEF50" s="134"/>
      <c r="UEG50" s="134"/>
      <c r="UEH50" s="134"/>
      <c r="UEI50" s="134"/>
      <c r="UEJ50" s="134"/>
      <c r="UEK50" s="134"/>
      <c r="UEL50" s="134"/>
      <c r="UEM50" s="134"/>
      <c r="UEN50" s="134"/>
      <c r="UEO50" s="134"/>
      <c r="UEP50" s="134"/>
      <c r="UEQ50" s="134"/>
      <c r="UER50" s="134"/>
      <c r="UES50" s="134"/>
      <c r="UET50" s="134"/>
      <c r="UEU50" s="134"/>
      <c r="UEV50" s="134"/>
      <c r="UEW50" s="134"/>
      <c r="UEX50" s="134"/>
      <c r="UEY50" s="134"/>
      <c r="UEZ50" s="134"/>
      <c r="UFA50" s="134"/>
      <c r="UFB50" s="134"/>
      <c r="UFC50" s="134"/>
      <c r="UFD50" s="134"/>
      <c r="UFE50" s="134"/>
      <c r="UFF50" s="134"/>
      <c r="UFG50" s="134"/>
      <c r="UFH50" s="134"/>
      <c r="UFI50" s="134"/>
      <c r="UFJ50" s="134"/>
      <c r="UFK50" s="134"/>
      <c r="UFL50" s="134"/>
      <c r="UFM50" s="134"/>
      <c r="UFN50" s="134"/>
      <c r="UFO50" s="134"/>
      <c r="UFP50" s="134"/>
      <c r="UFQ50" s="134"/>
      <c r="UFR50" s="134"/>
      <c r="UFS50" s="134"/>
      <c r="UFT50" s="134"/>
      <c r="UFU50" s="134"/>
      <c r="UFV50" s="134"/>
      <c r="UFW50" s="134"/>
      <c r="UFX50" s="134"/>
      <c r="UFY50" s="134"/>
      <c r="UFZ50" s="134"/>
      <c r="UGA50" s="134"/>
      <c r="UGB50" s="134"/>
      <c r="UGC50" s="134"/>
      <c r="UGD50" s="134"/>
      <c r="UGE50" s="134"/>
      <c r="UGF50" s="134"/>
      <c r="UGG50" s="134"/>
      <c r="UGH50" s="134"/>
      <c r="UGI50" s="134"/>
      <c r="UGJ50" s="134"/>
      <c r="UGK50" s="134"/>
      <c r="UGL50" s="134"/>
      <c r="UGM50" s="134"/>
      <c r="UGN50" s="134"/>
      <c r="UGO50" s="134"/>
      <c r="UGP50" s="134"/>
      <c r="UGQ50" s="134"/>
      <c r="UGR50" s="134"/>
      <c r="UGS50" s="134"/>
      <c r="UGT50" s="134"/>
      <c r="UGU50" s="134"/>
      <c r="UGV50" s="134"/>
      <c r="UGW50" s="134"/>
      <c r="UGX50" s="134"/>
      <c r="UGY50" s="134"/>
      <c r="UGZ50" s="134"/>
      <c r="UHA50" s="134"/>
      <c r="UHB50" s="134"/>
      <c r="UHC50" s="134"/>
      <c r="UHD50" s="134"/>
      <c r="UHE50" s="134"/>
      <c r="UHF50" s="134"/>
      <c r="UHG50" s="134"/>
      <c r="UHH50" s="134"/>
      <c r="UHI50" s="134"/>
      <c r="UHJ50" s="134"/>
      <c r="UHK50" s="134"/>
      <c r="UHL50" s="134"/>
      <c r="UHM50" s="134"/>
      <c r="UHN50" s="134"/>
      <c r="UHO50" s="134"/>
      <c r="UHP50" s="134"/>
      <c r="UHQ50" s="134"/>
      <c r="UHR50" s="134"/>
      <c r="UHS50" s="134"/>
      <c r="UHT50" s="134"/>
      <c r="UHU50" s="134"/>
      <c r="UHV50" s="134"/>
      <c r="UHW50" s="134"/>
      <c r="UHX50" s="134"/>
      <c r="UHY50" s="134"/>
      <c r="UHZ50" s="134"/>
      <c r="UIA50" s="134"/>
      <c r="UIB50" s="134"/>
      <c r="UIC50" s="134"/>
      <c r="UID50" s="134"/>
      <c r="UIE50" s="134"/>
      <c r="UIF50" s="134"/>
      <c r="UIG50" s="134"/>
      <c r="UIH50" s="134"/>
      <c r="UII50" s="134"/>
      <c r="UIJ50" s="134"/>
      <c r="UIK50" s="134"/>
      <c r="UIL50" s="134"/>
      <c r="UIM50" s="134"/>
      <c r="UIN50" s="134"/>
      <c r="UIO50" s="134"/>
      <c r="UIP50" s="134"/>
      <c r="UIQ50" s="134"/>
      <c r="UIR50" s="134"/>
      <c r="UIS50" s="134"/>
      <c r="UIT50" s="134"/>
      <c r="UIU50" s="134"/>
      <c r="UIV50" s="134"/>
      <c r="UIW50" s="134"/>
      <c r="UIX50" s="134"/>
      <c r="UIY50" s="134"/>
      <c r="UIZ50" s="134"/>
      <c r="UJA50" s="134"/>
      <c r="UJB50" s="134"/>
      <c r="UJC50" s="134"/>
      <c r="UJD50" s="134"/>
      <c r="UJE50" s="134"/>
      <c r="UJF50" s="134"/>
      <c r="UJG50" s="134"/>
      <c r="UJH50" s="134"/>
      <c r="UJI50" s="134"/>
      <c r="UJJ50" s="134"/>
      <c r="UJK50" s="134"/>
      <c r="UJL50" s="134"/>
      <c r="UJM50" s="134"/>
      <c r="UJN50" s="134"/>
      <c r="UJO50" s="134"/>
      <c r="UJP50" s="134"/>
      <c r="UJQ50" s="134"/>
      <c r="UJR50" s="134"/>
      <c r="UJS50" s="134"/>
      <c r="UJT50" s="134"/>
      <c r="UJU50" s="134"/>
      <c r="UJV50" s="134"/>
      <c r="UJW50" s="134"/>
      <c r="UJX50" s="134"/>
      <c r="UJY50" s="134"/>
      <c r="UJZ50" s="134"/>
      <c r="UKA50" s="134"/>
      <c r="UKB50" s="134"/>
      <c r="UKC50" s="134"/>
      <c r="UKD50" s="134"/>
      <c r="UKE50" s="134"/>
      <c r="UKF50" s="134"/>
      <c r="UKG50" s="134"/>
      <c r="UKH50" s="134"/>
      <c r="UKI50" s="134"/>
      <c r="UKJ50" s="134"/>
      <c r="UKK50" s="134"/>
      <c r="UKL50" s="134"/>
      <c r="UKM50" s="134"/>
      <c r="UKN50" s="134"/>
      <c r="UKO50" s="134"/>
      <c r="UKP50" s="134"/>
      <c r="UKQ50" s="134"/>
      <c r="UKR50" s="134"/>
      <c r="UKS50" s="134"/>
      <c r="UKT50" s="134"/>
      <c r="UKU50" s="134"/>
      <c r="UKV50" s="134"/>
      <c r="UKW50" s="134"/>
      <c r="UKX50" s="134"/>
      <c r="UKY50" s="134"/>
      <c r="UKZ50" s="134"/>
      <c r="ULA50" s="134"/>
      <c r="ULB50" s="134"/>
      <c r="ULC50" s="134"/>
      <c r="ULD50" s="134"/>
      <c r="ULE50" s="134"/>
      <c r="ULF50" s="134"/>
      <c r="ULG50" s="134"/>
      <c r="ULH50" s="134"/>
      <c r="ULI50" s="134"/>
      <c r="ULJ50" s="134"/>
      <c r="ULK50" s="134"/>
      <c r="ULL50" s="134"/>
      <c r="ULM50" s="134"/>
      <c r="ULN50" s="134"/>
      <c r="ULO50" s="134"/>
      <c r="ULP50" s="134"/>
      <c r="ULQ50" s="134"/>
      <c r="ULR50" s="134"/>
      <c r="ULS50" s="134"/>
      <c r="ULT50" s="134"/>
      <c r="ULU50" s="134"/>
      <c r="ULV50" s="134"/>
      <c r="ULW50" s="134"/>
      <c r="ULX50" s="134"/>
      <c r="ULY50" s="134"/>
      <c r="ULZ50" s="134"/>
      <c r="UMA50" s="134"/>
      <c r="UMB50" s="134"/>
      <c r="UMC50" s="134"/>
      <c r="UMD50" s="134"/>
      <c r="UME50" s="134"/>
      <c r="UMF50" s="134"/>
      <c r="UMG50" s="134"/>
      <c r="UMH50" s="134"/>
      <c r="UMI50" s="134"/>
      <c r="UMJ50" s="134"/>
      <c r="UMK50" s="134"/>
      <c r="UML50" s="134"/>
      <c r="UMM50" s="134"/>
      <c r="UMN50" s="134"/>
      <c r="UMO50" s="134"/>
      <c r="UMP50" s="134"/>
      <c r="UMQ50" s="134"/>
      <c r="UMR50" s="134"/>
      <c r="UMS50" s="134"/>
      <c r="UMT50" s="134"/>
      <c r="UMU50" s="134"/>
      <c r="UMV50" s="134"/>
      <c r="UMW50" s="134"/>
      <c r="UMX50" s="134"/>
      <c r="UMY50" s="134"/>
      <c r="UMZ50" s="134"/>
      <c r="UNA50" s="134"/>
      <c r="UNB50" s="134"/>
      <c r="UNC50" s="134"/>
      <c r="UND50" s="134"/>
      <c r="UNE50" s="134"/>
      <c r="UNF50" s="134"/>
      <c r="UNG50" s="134"/>
      <c r="UNH50" s="134"/>
      <c r="UNI50" s="134"/>
      <c r="UNJ50" s="134"/>
      <c r="UNK50" s="134"/>
      <c r="UNL50" s="134"/>
      <c r="UNM50" s="134"/>
      <c r="UNN50" s="134"/>
      <c r="UNO50" s="134"/>
      <c r="UNP50" s="134"/>
      <c r="UNQ50" s="134"/>
      <c r="UNR50" s="134"/>
      <c r="UNS50" s="134"/>
      <c r="UNT50" s="134"/>
      <c r="UNU50" s="134"/>
      <c r="UNV50" s="134"/>
      <c r="UNW50" s="134"/>
      <c r="UNX50" s="134"/>
      <c r="UNY50" s="134"/>
      <c r="UNZ50" s="134"/>
      <c r="UOA50" s="134"/>
      <c r="UOB50" s="134"/>
      <c r="UOC50" s="134"/>
      <c r="UOD50" s="134"/>
      <c r="UOE50" s="134"/>
      <c r="UOF50" s="134"/>
      <c r="UOG50" s="134"/>
      <c r="UOH50" s="134"/>
      <c r="UOI50" s="134"/>
      <c r="UOJ50" s="134"/>
      <c r="UOK50" s="134"/>
      <c r="UOL50" s="134"/>
      <c r="UOM50" s="134"/>
      <c r="UON50" s="134"/>
      <c r="UOO50" s="134"/>
      <c r="UOP50" s="134"/>
      <c r="UOQ50" s="134"/>
      <c r="UOR50" s="134"/>
      <c r="UOS50" s="134"/>
      <c r="UOT50" s="134"/>
      <c r="UOU50" s="134"/>
      <c r="UOV50" s="134"/>
      <c r="UOW50" s="134"/>
      <c r="UOX50" s="134"/>
      <c r="UOY50" s="134"/>
      <c r="UOZ50" s="134"/>
      <c r="UPA50" s="134"/>
      <c r="UPB50" s="134"/>
      <c r="UPC50" s="134"/>
      <c r="UPD50" s="134"/>
      <c r="UPE50" s="134"/>
      <c r="UPF50" s="134"/>
      <c r="UPG50" s="134"/>
      <c r="UPH50" s="134"/>
      <c r="UPI50" s="134"/>
      <c r="UPJ50" s="134"/>
      <c r="UPK50" s="134"/>
      <c r="UPL50" s="134"/>
      <c r="UPM50" s="134"/>
      <c r="UPN50" s="134"/>
      <c r="UPO50" s="134"/>
      <c r="UPP50" s="134"/>
      <c r="UPQ50" s="134"/>
      <c r="UPR50" s="134"/>
      <c r="UPS50" s="134"/>
      <c r="UPT50" s="134"/>
      <c r="UPU50" s="134"/>
      <c r="UPV50" s="134"/>
      <c r="UPW50" s="134"/>
      <c r="UPX50" s="134"/>
      <c r="UPY50" s="134"/>
      <c r="UPZ50" s="134"/>
      <c r="UQA50" s="134"/>
      <c r="UQB50" s="134"/>
      <c r="UQC50" s="134"/>
      <c r="UQD50" s="134"/>
      <c r="UQE50" s="134"/>
      <c r="UQF50" s="134"/>
      <c r="UQG50" s="134"/>
      <c r="UQH50" s="134"/>
      <c r="UQI50" s="134"/>
      <c r="UQJ50" s="134"/>
      <c r="UQK50" s="134"/>
      <c r="UQL50" s="134"/>
      <c r="UQM50" s="134"/>
      <c r="UQN50" s="134"/>
      <c r="UQO50" s="134"/>
      <c r="UQP50" s="134"/>
      <c r="UQQ50" s="134"/>
      <c r="UQR50" s="134"/>
      <c r="UQS50" s="134"/>
      <c r="UQT50" s="134"/>
      <c r="UQU50" s="134"/>
      <c r="UQV50" s="134"/>
      <c r="UQW50" s="134"/>
      <c r="UQX50" s="134"/>
      <c r="UQY50" s="134"/>
      <c r="UQZ50" s="134"/>
      <c r="URA50" s="134"/>
      <c r="URB50" s="134"/>
      <c r="URC50" s="134"/>
      <c r="URD50" s="134"/>
      <c r="URE50" s="134"/>
      <c r="URF50" s="134"/>
      <c r="URG50" s="134"/>
      <c r="URH50" s="134"/>
      <c r="URI50" s="134"/>
      <c r="URJ50" s="134"/>
      <c r="URK50" s="134"/>
      <c r="URL50" s="134"/>
      <c r="URM50" s="134"/>
      <c r="URN50" s="134"/>
      <c r="URO50" s="134"/>
      <c r="URP50" s="134"/>
      <c r="URQ50" s="134"/>
      <c r="URR50" s="134"/>
      <c r="URS50" s="134"/>
      <c r="URT50" s="134"/>
      <c r="URU50" s="134"/>
      <c r="URV50" s="134"/>
      <c r="URW50" s="134"/>
      <c r="URX50" s="134"/>
      <c r="URY50" s="134"/>
      <c r="URZ50" s="134"/>
      <c r="USA50" s="134"/>
      <c r="USB50" s="134"/>
      <c r="USC50" s="134"/>
      <c r="USD50" s="134"/>
      <c r="USE50" s="134"/>
      <c r="USF50" s="134"/>
      <c r="USG50" s="134"/>
      <c r="USH50" s="134"/>
      <c r="USI50" s="134"/>
      <c r="USJ50" s="134"/>
      <c r="USK50" s="134"/>
      <c r="USL50" s="134"/>
      <c r="USM50" s="134"/>
      <c r="USN50" s="134"/>
      <c r="USO50" s="134"/>
      <c r="USP50" s="134"/>
      <c r="USQ50" s="134"/>
      <c r="USR50" s="134"/>
      <c r="USS50" s="134"/>
      <c r="UST50" s="134"/>
      <c r="USU50" s="134"/>
      <c r="USV50" s="134"/>
      <c r="USW50" s="134"/>
      <c r="USX50" s="134"/>
      <c r="USY50" s="134"/>
      <c r="USZ50" s="134"/>
      <c r="UTA50" s="134"/>
      <c r="UTB50" s="134"/>
      <c r="UTC50" s="134"/>
      <c r="UTD50" s="134"/>
      <c r="UTE50" s="134"/>
      <c r="UTF50" s="134"/>
      <c r="UTG50" s="134"/>
      <c r="UTH50" s="134"/>
      <c r="UTI50" s="134"/>
      <c r="UTJ50" s="134"/>
      <c r="UTK50" s="134"/>
      <c r="UTL50" s="134"/>
      <c r="UTM50" s="134"/>
      <c r="UTN50" s="134"/>
      <c r="UTO50" s="134"/>
      <c r="UTP50" s="134"/>
      <c r="UTQ50" s="134"/>
      <c r="UTR50" s="134"/>
      <c r="UTS50" s="134"/>
      <c r="UTT50" s="134"/>
      <c r="UTU50" s="134"/>
      <c r="UTV50" s="134"/>
      <c r="UTW50" s="134"/>
      <c r="UTX50" s="134"/>
      <c r="UTY50" s="134"/>
      <c r="UTZ50" s="134"/>
      <c r="UUA50" s="134"/>
      <c r="UUB50" s="134"/>
      <c r="UUC50" s="134"/>
      <c r="UUD50" s="134"/>
      <c r="UUE50" s="134"/>
      <c r="UUF50" s="134"/>
      <c r="UUG50" s="134"/>
      <c r="UUH50" s="134"/>
      <c r="UUI50" s="134"/>
      <c r="UUJ50" s="134"/>
      <c r="UUK50" s="134"/>
      <c r="UUL50" s="134"/>
      <c r="UUM50" s="134"/>
      <c r="UUN50" s="134"/>
      <c r="UUO50" s="134"/>
      <c r="UUP50" s="134"/>
      <c r="UUQ50" s="134"/>
      <c r="UUR50" s="134"/>
      <c r="UUS50" s="134"/>
      <c r="UUT50" s="134"/>
      <c r="UUU50" s="134"/>
      <c r="UUV50" s="134"/>
      <c r="UUW50" s="134"/>
      <c r="UUX50" s="134"/>
      <c r="UUY50" s="134"/>
      <c r="UUZ50" s="134"/>
      <c r="UVA50" s="134"/>
      <c r="UVB50" s="134"/>
      <c r="UVC50" s="134"/>
      <c r="UVD50" s="134"/>
      <c r="UVE50" s="134"/>
      <c r="UVF50" s="134"/>
      <c r="UVG50" s="134"/>
      <c r="UVH50" s="134"/>
      <c r="UVI50" s="134"/>
      <c r="UVJ50" s="134"/>
      <c r="UVK50" s="134"/>
      <c r="UVL50" s="134"/>
      <c r="UVM50" s="134"/>
      <c r="UVN50" s="134"/>
      <c r="UVO50" s="134"/>
      <c r="UVP50" s="134"/>
      <c r="UVQ50" s="134"/>
      <c r="UVR50" s="134"/>
      <c r="UVS50" s="134"/>
      <c r="UVT50" s="134"/>
      <c r="UVU50" s="134"/>
      <c r="UVV50" s="134"/>
      <c r="UVW50" s="134"/>
      <c r="UVX50" s="134"/>
      <c r="UVY50" s="134"/>
      <c r="UVZ50" s="134"/>
      <c r="UWA50" s="134"/>
      <c r="UWB50" s="134"/>
      <c r="UWC50" s="134"/>
      <c r="UWD50" s="134"/>
      <c r="UWE50" s="134"/>
      <c r="UWF50" s="134"/>
      <c r="UWG50" s="134"/>
      <c r="UWH50" s="134"/>
      <c r="UWI50" s="134"/>
      <c r="UWJ50" s="134"/>
      <c r="UWK50" s="134"/>
      <c r="UWL50" s="134"/>
      <c r="UWM50" s="134"/>
      <c r="UWN50" s="134"/>
      <c r="UWO50" s="134"/>
      <c r="UWP50" s="134"/>
      <c r="UWQ50" s="134"/>
      <c r="UWR50" s="134"/>
      <c r="UWS50" s="134"/>
      <c r="UWT50" s="134"/>
      <c r="UWU50" s="134"/>
      <c r="UWV50" s="134"/>
      <c r="UWW50" s="134"/>
      <c r="UWX50" s="134"/>
      <c r="UWY50" s="134"/>
      <c r="UWZ50" s="134"/>
      <c r="UXA50" s="134"/>
      <c r="UXB50" s="134"/>
      <c r="UXC50" s="134"/>
      <c r="UXD50" s="134"/>
      <c r="UXE50" s="134"/>
      <c r="UXF50" s="134"/>
      <c r="UXG50" s="134"/>
      <c r="UXH50" s="134"/>
      <c r="UXI50" s="134"/>
      <c r="UXJ50" s="134"/>
      <c r="UXK50" s="134"/>
      <c r="UXL50" s="134"/>
      <c r="UXM50" s="134"/>
      <c r="UXN50" s="134"/>
      <c r="UXO50" s="134"/>
      <c r="UXP50" s="134"/>
      <c r="UXQ50" s="134"/>
      <c r="UXR50" s="134"/>
      <c r="UXS50" s="134"/>
      <c r="UXT50" s="134"/>
      <c r="UXU50" s="134"/>
      <c r="UXV50" s="134"/>
      <c r="UXW50" s="134"/>
      <c r="UXX50" s="134"/>
      <c r="UXY50" s="134"/>
      <c r="UXZ50" s="134"/>
      <c r="UYA50" s="134"/>
      <c r="UYB50" s="134"/>
      <c r="UYC50" s="134"/>
      <c r="UYD50" s="134"/>
      <c r="UYE50" s="134"/>
      <c r="UYF50" s="134"/>
      <c r="UYG50" s="134"/>
      <c r="UYH50" s="134"/>
      <c r="UYI50" s="134"/>
      <c r="UYJ50" s="134"/>
      <c r="UYK50" s="134"/>
      <c r="UYL50" s="134"/>
      <c r="UYM50" s="134"/>
      <c r="UYN50" s="134"/>
      <c r="UYO50" s="134"/>
      <c r="UYP50" s="134"/>
      <c r="UYQ50" s="134"/>
      <c r="UYR50" s="134"/>
      <c r="UYS50" s="134"/>
      <c r="UYT50" s="134"/>
      <c r="UYU50" s="134"/>
      <c r="UYV50" s="134"/>
      <c r="UYW50" s="134"/>
      <c r="UYX50" s="134"/>
      <c r="UYY50" s="134"/>
      <c r="UYZ50" s="134"/>
      <c r="UZA50" s="134"/>
      <c r="UZB50" s="134"/>
      <c r="UZC50" s="134"/>
      <c r="UZD50" s="134"/>
      <c r="UZE50" s="134"/>
      <c r="UZF50" s="134"/>
      <c r="UZG50" s="134"/>
      <c r="UZH50" s="134"/>
      <c r="UZI50" s="134"/>
      <c r="UZJ50" s="134"/>
      <c r="UZK50" s="134"/>
      <c r="UZL50" s="134"/>
      <c r="UZM50" s="134"/>
      <c r="UZN50" s="134"/>
      <c r="UZO50" s="134"/>
      <c r="UZP50" s="134"/>
      <c r="UZQ50" s="134"/>
      <c r="UZR50" s="134"/>
      <c r="UZS50" s="134"/>
      <c r="UZT50" s="134"/>
      <c r="UZU50" s="134"/>
      <c r="UZV50" s="134"/>
      <c r="UZW50" s="134"/>
      <c r="UZX50" s="134"/>
      <c r="UZY50" s="134"/>
      <c r="UZZ50" s="134"/>
      <c r="VAA50" s="134"/>
      <c r="VAB50" s="134"/>
      <c r="VAC50" s="134"/>
      <c r="VAD50" s="134"/>
      <c r="VAE50" s="134"/>
      <c r="VAF50" s="134"/>
      <c r="VAG50" s="134"/>
      <c r="VAH50" s="134"/>
      <c r="VAI50" s="134"/>
      <c r="VAJ50" s="134"/>
      <c r="VAK50" s="134"/>
      <c r="VAL50" s="134"/>
      <c r="VAM50" s="134"/>
      <c r="VAN50" s="134"/>
      <c r="VAO50" s="134"/>
      <c r="VAP50" s="134"/>
      <c r="VAQ50" s="134"/>
      <c r="VAR50" s="134"/>
      <c r="VAS50" s="134"/>
      <c r="VAT50" s="134"/>
      <c r="VAU50" s="134"/>
      <c r="VAV50" s="134"/>
      <c r="VAW50" s="134"/>
      <c r="VAX50" s="134"/>
      <c r="VAY50" s="134"/>
      <c r="VAZ50" s="134"/>
      <c r="VBA50" s="134"/>
      <c r="VBB50" s="134"/>
      <c r="VBC50" s="134"/>
      <c r="VBD50" s="134"/>
      <c r="VBE50" s="134"/>
      <c r="VBF50" s="134"/>
      <c r="VBG50" s="134"/>
      <c r="VBH50" s="134"/>
      <c r="VBI50" s="134"/>
      <c r="VBJ50" s="134"/>
      <c r="VBK50" s="134"/>
      <c r="VBL50" s="134"/>
      <c r="VBM50" s="134"/>
      <c r="VBN50" s="134"/>
      <c r="VBO50" s="134"/>
      <c r="VBP50" s="134"/>
      <c r="VBQ50" s="134"/>
      <c r="VBR50" s="134"/>
      <c r="VBS50" s="134"/>
      <c r="VBT50" s="134"/>
      <c r="VBU50" s="134"/>
      <c r="VBV50" s="134"/>
      <c r="VBW50" s="134"/>
      <c r="VBX50" s="134"/>
      <c r="VBY50" s="134"/>
      <c r="VBZ50" s="134"/>
      <c r="VCA50" s="134"/>
      <c r="VCB50" s="134"/>
      <c r="VCC50" s="134"/>
      <c r="VCD50" s="134"/>
      <c r="VCE50" s="134"/>
      <c r="VCF50" s="134"/>
      <c r="VCG50" s="134"/>
      <c r="VCH50" s="134"/>
      <c r="VCI50" s="134"/>
      <c r="VCJ50" s="134"/>
      <c r="VCK50" s="134"/>
      <c r="VCL50" s="134"/>
      <c r="VCM50" s="134"/>
      <c r="VCN50" s="134"/>
      <c r="VCO50" s="134"/>
      <c r="VCP50" s="134"/>
      <c r="VCQ50" s="134"/>
      <c r="VCR50" s="134"/>
      <c r="VCS50" s="134"/>
      <c r="VCT50" s="134"/>
      <c r="VCU50" s="134"/>
      <c r="VCV50" s="134"/>
      <c r="VCW50" s="134"/>
      <c r="VCX50" s="134"/>
      <c r="VCY50" s="134"/>
      <c r="VCZ50" s="134"/>
      <c r="VDA50" s="134"/>
      <c r="VDB50" s="134"/>
      <c r="VDC50" s="134"/>
      <c r="VDD50" s="134"/>
      <c r="VDE50" s="134"/>
      <c r="VDF50" s="134"/>
      <c r="VDG50" s="134"/>
      <c r="VDH50" s="134"/>
      <c r="VDI50" s="134"/>
      <c r="VDJ50" s="134"/>
      <c r="VDK50" s="134"/>
      <c r="VDL50" s="134"/>
      <c r="VDM50" s="134"/>
      <c r="VDN50" s="134"/>
      <c r="VDO50" s="134"/>
      <c r="VDP50" s="134"/>
      <c r="VDQ50" s="134"/>
      <c r="VDR50" s="134"/>
      <c r="VDS50" s="134"/>
      <c r="VDT50" s="134"/>
      <c r="VDU50" s="134"/>
      <c r="VDV50" s="134"/>
      <c r="VDW50" s="134"/>
      <c r="VDX50" s="134"/>
      <c r="VDY50" s="134"/>
      <c r="VDZ50" s="134"/>
      <c r="VEA50" s="134"/>
      <c r="VEB50" s="134"/>
      <c r="VEC50" s="134"/>
      <c r="VED50" s="134"/>
      <c r="VEE50" s="134"/>
      <c r="VEF50" s="134"/>
      <c r="VEG50" s="134"/>
      <c r="VEH50" s="134"/>
      <c r="VEI50" s="134"/>
      <c r="VEJ50" s="134"/>
      <c r="VEK50" s="134"/>
      <c r="VEL50" s="134"/>
      <c r="VEM50" s="134"/>
      <c r="VEN50" s="134"/>
      <c r="VEO50" s="134"/>
      <c r="VEP50" s="134"/>
      <c r="VEQ50" s="134"/>
      <c r="VER50" s="134"/>
      <c r="VES50" s="134"/>
      <c r="VET50" s="134"/>
      <c r="VEU50" s="134"/>
      <c r="VEV50" s="134"/>
      <c r="VEW50" s="134"/>
      <c r="VEX50" s="134"/>
      <c r="VEY50" s="134"/>
      <c r="VEZ50" s="134"/>
      <c r="VFA50" s="134"/>
      <c r="VFB50" s="134"/>
      <c r="VFC50" s="134"/>
      <c r="VFD50" s="134"/>
      <c r="VFE50" s="134"/>
      <c r="VFF50" s="134"/>
      <c r="VFG50" s="134"/>
      <c r="VFH50" s="134"/>
      <c r="VFI50" s="134"/>
      <c r="VFJ50" s="134"/>
      <c r="VFK50" s="134"/>
      <c r="VFL50" s="134"/>
      <c r="VFM50" s="134"/>
      <c r="VFN50" s="134"/>
      <c r="VFO50" s="134"/>
      <c r="VFP50" s="134"/>
      <c r="VFQ50" s="134"/>
      <c r="VFR50" s="134"/>
      <c r="VFS50" s="134"/>
      <c r="VFT50" s="134"/>
      <c r="VFU50" s="134"/>
      <c r="VFV50" s="134"/>
      <c r="VFW50" s="134"/>
      <c r="VFX50" s="134"/>
      <c r="VFY50" s="134"/>
      <c r="VFZ50" s="134"/>
      <c r="VGA50" s="134"/>
      <c r="VGB50" s="134"/>
      <c r="VGC50" s="134"/>
      <c r="VGD50" s="134"/>
      <c r="VGE50" s="134"/>
      <c r="VGF50" s="134"/>
      <c r="VGG50" s="134"/>
      <c r="VGH50" s="134"/>
      <c r="VGI50" s="134"/>
      <c r="VGJ50" s="134"/>
      <c r="VGK50" s="134"/>
      <c r="VGL50" s="134"/>
      <c r="VGM50" s="134"/>
      <c r="VGN50" s="134"/>
      <c r="VGO50" s="134"/>
      <c r="VGP50" s="134"/>
      <c r="VGQ50" s="134"/>
      <c r="VGR50" s="134"/>
      <c r="VGS50" s="134"/>
      <c r="VGT50" s="134"/>
      <c r="VGU50" s="134"/>
      <c r="VGV50" s="134"/>
      <c r="VGW50" s="134"/>
      <c r="VGX50" s="134"/>
      <c r="VGY50" s="134"/>
      <c r="VGZ50" s="134"/>
      <c r="VHA50" s="134"/>
      <c r="VHB50" s="134"/>
      <c r="VHC50" s="134"/>
      <c r="VHD50" s="134"/>
      <c r="VHE50" s="134"/>
      <c r="VHF50" s="134"/>
      <c r="VHG50" s="134"/>
      <c r="VHH50" s="134"/>
      <c r="VHI50" s="134"/>
      <c r="VHJ50" s="134"/>
      <c r="VHK50" s="134"/>
      <c r="VHL50" s="134"/>
      <c r="VHM50" s="134"/>
      <c r="VHN50" s="134"/>
      <c r="VHO50" s="134"/>
      <c r="VHP50" s="134"/>
      <c r="VHQ50" s="134"/>
      <c r="VHR50" s="134"/>
      <c r="VHS50" s="134"/>
      <c r="VHT50" s="134"/>
      <c r="VHU50" s="134"/>
      <c r="VHV50" s="134"/>
      <c r="VHW50" s="134"/>
      <c r="VHX50" s="134"/>
      <c r="VHY50" s="134"/>
      <c r="VHZ50" s="134"/>
      <c r="VIA50" s="134"/>
      <c r="VIB50" s="134"/>
      <c r="VIC50" s="134"/>
      <c r="VID50" s="134"/>
      <c r="VIE50" s="134"/>
      <c r="VIF50" s="134"/>
      <c r="VIG50" s="134"/>
      <c r="VIH50" s="134"/>
      <c r="VII50" s="134"/>
      <c r="VIJ50" s="134"/>
      <c r="VIK50" s="134"/>
      <c r="VIL50" s="134"/>
      <c r="VIM50" s="134"/>
      <c r="VIN50" s="134"/>
      <c r="VIO50" s="134"/>
      <c r="VIP50" s="134"/>
      <c r="VIQ50" s="134"/>
      <c r="VIR50" s="134"/>
      <c r="VIS50" s="134"/>
      <c r="VIT50" s="134"/>
      <c r="VIU50" s="134"/>
      <c r="VIV50" s="134"/>
      <c r="VIW50" s="134"/>
      <c r="VIX50" s="134"/>
      <c r="VIY50" s="134"/>
      <c r="VIZ50" s="134"/>
      <c r="VJA50" s="134"/>
      <c r="VJB50" s="134"/>
      <c r="VJC50" s="134"/>
      <c r="VJD50" s="134"/>
      <c r="VJE50" s="134"/>
      <c r="VJF50" s="134"/>
      <c r="VJG50" s="134"/>
      <c r="VJH50" s="134"/>
      <c r="VJI50" s="134"/>
      <c r="VJJ50" s="134"/>
      <c r="VJK50" s="134"/>
      <c r="VJL50" s="134"/>
      <c r="VJM50" s="134"/>
      <c r="VJN50" s="134"/>
      <c r="VJO50" s="134"/>
      <c r="VJP50" s="134"/>
      <c r="VJQ50" s="134"/>
      <c r="VJR50" s="134"/>
      <c r="VJS50" s="134"/>
      <c r="VJT50" s="134"/>
      <c r="VJU50" s="134"/>
      <c r="VJV50" s="134"/>
      <c r="VJW50" s="134"/>
      <c r="VJX50" s="134"/>
      <c r="VJY50" s="134"/>
      <c r="VJZ50" s="134"/>
      <c r="VKA50" s="134"/>
      <c r="VKB50" s="134"/>
      <c r="VKC50" s="134"/>
      <c r="VKD50" s="134"/>
      <c r="VKE50" s="134"/>
      <c r="VKF50" s="134"/>
      <c r="VKG50" s="134"/>
      <c r="VKH50" s="134"/>
      <c r="VKI50" s="134"/>
      <c r="VKJ50" s="134"/>
      <c r="VKK50" s="134"/>
      <c r="VKL50" s="134"/>
      <c r="VKM50" s="134"/>
      <c r="VKN50" s="134"/>
      <c r="VKO50" s="134"/>
      <c r="VKP50" s="134"/>
      <c r="VKQ50" s="134"/>
      <c r="VKR50" s="134"/>
      <c r="VKS50" s="134"/>
      <c r="VKT50" s="134"/>
      <c r="VKU50" s="134"/>
      <c r="VKV50" s="134"/>
      <c r="VKW50" s="134"/>
      <c r="VKX50" s="134"/>
      <c r="VKY50" s="134"/>
      <c r="VKZ50" s="134"/>
      <c r="VLA50" s="134"/>
      <c r="VLB50" s="134"/>
      <c r="VLC50" s="134"/>
      <c r="VLD50" s="134"/>
      <c r="VLE50" s="134"/>
      <c r="VLF50" s="134"/>
      <c r="VLG50" s="134"/>
      <c r="VLH50" s="134"/>
      <c r="VLI50" s="134"/>
      <c r="VLJ50" s="134"/>
      <c r="VLK50" s="134"/>
      <c r="VLL50" s="134"/>
      <c r="VLM50" s="134"/>
      <c r="VLN50" s="134"/>
      <c r="VLO50" s="134"/>
      <c r="VLP50" s="134"/>
      <c r="VLQ50" s="134"/>
      <c r="VLR50" s="134"/>
      <c r="VLS50" s="134"/>
      <c r="VLT50" s="134"/>
      <c r="VLU50" s="134"/>
      <c r="VLV50" s="134"/>
      <c r="VLW50" s="134"/>
      <c r="VLX50" s="134"/>
      <c r="VLY50" s="134"/>
      <c r="VLZ50" s="134"/>
      <c r="VMA50" s="134"/>
      <c r="VMB50" s="134"/>
      <c r="VMC50" s="134"/>
      <c r="VMD50" s="134"/>
      <c r="VME50" s="134"/>
      <c r="VMF50" s="134"/>
      <c r="VMG50" s="134"/>
      <c r="VMH50" s="134"/>
      <c r="VMI50" s="134"/>
      <c r="VMJ50" s="134"/>
      <c r="VMK50" s="134"/>
      <c r="VML50" s="134"/>
      <c r="VMM50" s="134"/>
      <c r="VMN50" s="134"/>
      <c r="VMO50" s="134"/>
      <c r="VMP50" s="134"/>
      <c r="VMQ50" s="134"/>
      <c r="VMR50" s="134"/>
      <c r="VMS50" s="134"/>
      <c r="VMT50" s="134"/>
      <c r="VMU50" s="134"/>
      <c r="VMV50" s="134"/>
      <c r="VMW50" s="134"/>
      <c r="VMX50" s="134"/>
      <c r="VMY50" s="134"/>
      <c r="VMZ50" s="134"/>
      <c r="VNA50" s="134"/>
      <c r="VNB50" s="134"/>
      <c r="VNC50" s="134"/>
      <c r="VND50" s="134"/>
      <c r="VNE50" s="134"/>
      <c r="VNF50" s="134"/>
      <c r="VNG50" s="134"/>
      <c r="VNH50" s="134"/>
      <c r="VNI50" s="134"/>
      <c r="VNJ50" s="134"/>
      <c r="VNK50" s="134"/>
      <c r="VNL50" s="134"/>
      <c r="VNM50" s="134"/>
      <c r="VNN50" s="134"/>
      <c r="VNO50" s="134"/>
      <c r="VNP50" s="134"/>
      <c r="VNQ50" s="134"/>
      <c r="VNR50" s="134"/>
      <c r="VNS50" s="134"/>
      <c r="VNT50" s="134"/>
      <c r="VNU50" s="134"/>
      <c r="VNV50" s="134"/>
      <c r="VNW50" s="134"/>
      <c r="VNX50" s="134"/>
      <c r="VNY50" s="134"/>
      <c r="VNZ50" s="134"/>
      <c r="VOA50" s="134"/>
      <c r="VOB50" s="134"/>
      <c r="VOC50" s="134"/>
      <c r="VOD50" s="134"/>
      <c r="VOE50" s="134"/>
      <c r="VOF50" s="134"/>
      <c r="VOG50" s="134"/>
      <c r="VOH50" s="134"/>
      <c r="VOI50" s="134"/>
      <c r="VOJ50" s="134"/>
      <c r="VOK50" s="134"/>
      <c r="VOL50" s="134"/>
      <c r="VOM50" s="134"/>
      <c r="VON50" s="134"/>
      <c r="VOO50" s="134"/>
      <c r="VOP50" s="134"/>
      <c r="VOQ50" s="134"/>
      <c r="VOR50" s="134"/>
      <c r="VOS50" s="134"/>
      <c r="VOT50" s="134"/>
      <c r="VOU50" s="134"/>
      <c r="VOV50" s="134"/>
      <c r="VOW50" s="134"/>
      <c r="VOX50" s="134"/>
      <c r="VOY50" s="134"/>
      <c r="VOZ50" s="134"/>
      <c r="VPA50" s="134"/>
      <c r="VPB50" s="134"/>
      <c r="VPC50" s="134"/>
      <c r="VPD50" s="134"/>
      <c r="VPE50" s="134"/>
      <c r="VPF50" s="134"/>
      <c r="VPG50" s="134"/>
      <c r="VPH50" s="134"/>
      <c r="VPI50" s="134"/>
      <c r="VPJ50" s="134"/>
      <c r="VPK50" s="134"/>
      <c r="VPL50" s="134"/>
      <c r="VPM50" s="134"/>
      <c r="VPN50" s="134"/>
      <c r="VPO50" s="134"/>
      <c r="VPP50" s="134"/>
      <c r="VPQ50" s="134"/>
      <c r="VPR50" s="134"/>
      <c r="VPS50" s="134"/>
      <c r="VPT50" s="134"/>
      <c r="VPU50" s="134"/>
      <c r="VPV50" s="134"/>
      <c r="VPW50" s="134"/>
      <c r="VPX50" s="134"/>
      <c r="VPY50" s="134"/>
      <c r="VPZ50" s="134"/>
      <c r="VQA50" s="134"/>
      <c r="VQB50" s="134"/>
      <c r="VQC50" s="134"/>
      <c r="VQD50" s="134"/>
      <c r="VQE50" s="134"/>
      <c r="VQF50" s="134"/>
      <c r="VQG50" s="134"/>
      <c r="VQH50" s="134"/>
      <c r="VQI50" s="134"/>
      <c r="VQJ50" s="134"/>
      <c r="VQK50" s="134"/>
      <c r="VQL50" s="134"/>
      <c r="VQM50" s="134"/>
      <c r="VQN50" s="134"/>
      <c r="VQO50" s="134"/>
      <c r="VQP50" s="134"/>
      <c r="VQQ50" s="134"/>
      <c r="VQR50" s="134"/>
      <c r="VQS50" s="134"/>
      <c r="VQT50" s="134"/>
      <c r="VQU50" s="134"/>
      <c r="VQV50" s="134"/>
      <c r="VQW50" s="134"/>
      <c r="VQX50" s="134"/>
      <c r="VQY50" s="134"/>
      <c r="VQZ50" s="134"/>
      <c r="VRA50" s="134"/>
      <c r="VRB50" s="134"/>
      <c r="VRC50" s="134"/>
      <c r="VRD50" s="134"/>
      <c r="VRE50" s="134"/>
      <c r="VRF50" s="134"/>
      <c r="VRG50" s="134"/>
      <c r="VRH50" s="134"/>
      <c r="VRI50" s="134"/>
      <c r="VRJ50" s="134"/>
      <c r="VRK50" s="134"/>
      <c r="VRL50" s="134"/>
      <c r="VRM50" s="134"/>
      <c r="VRN50" s="134"/>
      <c r="VRO50" s="134"/>
      <c r="VRP50" s="134"/>
      <c r="VRQ50" s="134"/>
      <c r="VRR50" s="134"/>
      <c r="VRS50" s="134"/>
      <c r="VRT50" s="134"/>
      <c r="VRU50" s="134"/>
      <c r="VRV50" s="134"/>
      <c r="VRW50" s="134"/>
      <c r="VRX50" s="134"/>
      <c r="VRY50" s="134"/>
      <c r="VRZ50" s="134"/>
      <c r="VSA50" s="134"/>
      <c r="VSB50" s="134"/>
      <c r="VSC50" s="134"/>
      <c r="VSD50" s="134"/>
      <c r="VSE50" s="134"/>
      <c r="VSF50" s="134"/>
      <c r="VSG50" s="134"/>
      <c r="VSH50" s="134"/>
      <c r="VSI50" s="134"/>
      <c r="VSJ50" s="134"/>
      <c r="VSK50" s="134"/>
      <c r="VSL50" s="134"/>
      <c r="VSM50" s="134"/>
      <c r="VSN50" s="134"/>
      <c r="VSO50" s="134"/>
      <c r="VSP50" s="134"/>
      <c r="VSQ50" s="134"/>
      <c r="VSR50" s="134"/>
      <c r="VSS50" s="134"/>
      <c r="VST50" s="134"/>
      <c r="VSU50" s="134"/>
      <c r="VSV50" s="134"/>
      <c r="VSW50" s="134"/>
      <c r="VSX50" s="134"/>
      <c r="VSY50" s="134"/>
      <c r="VSZ50" s="134"/>
      <c r="VTA50" s="134"/>
      <c r="VTB50" s="134"/>
      <c r="VTC50" s="134"/>
      <c r="VTD50" s="134"/>
      <c r="VTE50" s="134"/>
      <c r="VTF50" s="134"/>
      <c r="VTG50" s="134"/>
      <c r="VTH50" s="134"/>
      <c r="VTI50" s="134"/>
      <c r="VTJ50" s="134"/>
      <c r="VTK50" s="134"/>
      <c r="VTL50" s="134"/>
      <c r="VTM50" s="134"/>
      <c r="VTN50" s="134"/>
      <c r="VTO50" s="134"/>
      <c r="VTP50" s="134"/>
      <c r="VTQ50" s="134"/>
      <c r="VTR50" s="134"/>
      <c r="VTS50" s="134"/>
      <c r="VTT50" s="134"/>
      <c r="VTU50" s="134"/>
      <c r="VTV50" s="134"/>
      <c r="VTW50" s="134"/>
      <c r="VTX50" s="134"/>
      <c r="VTY50" s="134"/>
      <c r="VTZ50" s="134"/>
      <c r="VUA50" s="134"/>
      <c r="VUB50" s="134"/>
      <c r="VUC50" s="134"/>
      <c r="VUD50" s="134"/>
      <c r="VUE50" s="134"/>
      <c r="VUF50" s="134"/>
      <c r="VUG50" s="134"/>
      <c r="VUH50" s="134"/>
      <c r="VUI50" s="134"/>
      <c r="VUJ50" s="134"/>
      <c r="VUK50" s="134"/>
      <c r="VUL50" s="134"/>
      <c r="VUM50" s="134"/>
      <c r="VUN50" s="134"/>
      <c r="VUO50" s="134"/>
      <c r="VUP50" s="134"/>
      <c r="VUQ50" s="134"/>
      <c r="VUR50" s="134"/>
      <c r="VUS50" s="134"/>
      <c r="VUT50" s="134"/>
      <c r="VUU50" s="134"/>
      <c r="VUV50" s="134"/>
      <c r="VUW50" s="134"/>
      <c r="VUX50" s="134"/>
      <c r="VUY50" s="134"/>
      <c r="VUZ50" s="134"/>
      <c r="VVA50" s="134"/>
      <c r="VVB50" s="134"/>
      <c r="VVC50" s="134"/>
      <c r="VVD50" s="134"/>
      <c r="VVE50" s="134"/>
      <c r="VVF50" s="134"/>
      <c r="VVG50" s="134"/>
      <c r="VVH50" s="134"/>
      <c r="VVI50" s="134"/>
      <c r="VVJ50" s="134"/>
      <c r="VVK50" s="134"/>
      <c r="VVL50" s="134"/>
      <c r="VVM50" s="134"/>
      <c r="VVN50" s="134"/>
      <c r="VVO50" s="134"/>
      <c r="VVP50" s="134"/>
      <c r="VVQ50" s="134"/>
      <c r="VVR50" s="134"/>
      <c r="VVS50" s="134"/>
      <c r="VVT50" s="134"/>
      <c r="VVU50" s="134"/>
      <c r="VVV50" s="134"/>
      <c r="VVW50" s="134"/>
      <c r="VVX50" s="134"/>
      <c r="VVY50" s="134"/>
      <c r="VVZ50" s="134"/>
      <c r="VWA50" s="134"/>
      <c r="VWB50" s="134"/>
      <c r="VWC50" s="134"/>
      <c r="VWD50" s="134"/>
      <c r="VWE50" s="134"/>
      <c r="VWF50" s="134"/>
      <c r="VWG50" s="134"/>
      <c r="VWH50" s="134"/>
      <c r="VWI50" s="134"/>
      <c r="VWJ50" s="134"/>
      <c r="VWK50" s="134"/>
      <c r="VWL50" s="134"/>
      <c r="VWM50" s="134"/>
      <c r="VWN50" s="134"/>
      <c r="VWO50" s="134"/>
      <c r="VWP50" s="134"/>
      <c r="VWQ50" s="134"/>
      <c r="VWR50" s="134"/>
      <c r="VWS50" s="134"/>
      <c r="VWT50" s="134"/>
      <c r="VWU50" s="134"/>
      <c r="VWV50" s="134"/>
      <c r="VWW50" s="134"/>
      <c r="VWX50" s="134"/>
      <c r="VWY50" s="134"/>
      <c r="VWZ50" s="134"/>
      <c r="VXA50" s="134"/>
      <c r="VXB50" s="134"/>
      <c r="VXC50" s="134"/>
      <c r="VXD50" s="134"/>
      <c r="VXE50" s="134"/>
      <c r="VXF50" s="134"/>
      <c r="VXG50" s="134"/>
      <c r="VXH50" s="134"/>
      <c r="VXI50" s="134"/>
      <c r="VXJ50" s="134"/>
      <c r="VXK50" s="134"/>
      <c r="VXL50" s="134"/>
      <c r="VXM50" s="134"/>
      <c r="VXN50" s="134"/>
      <c r="VXO50" s="134"/>
      <c r="VXP50" s="134"/>
      <c r="VXQ50" s="134"/>
      <c r="VXR50" s="134"/>
      <c r="VXS50" s="134"/>
      <c r="VXT50" s="134"/>
      <c r="VXU50" s="134"/>
      <c r="VXV50" s="134"/>
      <c r="VXW50" s="134"/>
      <c r="VXX50" s="134"/>
      <c r="VXY50" s="134"/>
      <c r="VXZ50" s="134"/>
      <c r="VYA50" s="134"/>
      <c r="VYB50" s="134"/>
      <c r="VYC50" s="134"/>
      <c r="VYD50" s="134"/>
      <c r="VYE50" s="134"/>
      <c r="VYF50" s="134"/>
      <c r="VYG50" s="134"/>
      <c r="VYH50" s="134"/>
      <c r="VYI50" s="134"/>
      <c r="VYJ50" s="134"/>
      <c r="VYK50" s="134"/>
      <c r="VYL50" s="134"/>
      <c r="VYM50" s="134"/>
      <c r="VYN50" s="134"/>
      <c r="VYO50" s="134"/>
      <c r="VYP50" s="134"/>
      <c r="VYQ50" s="134"/>
      <c r="VYR50" s="134"/>
      <c r="VYS50" s="134"/>
      <c r="VYT50" s="134"/>
      <c r="VYU50" s="134"/>
      <c r="VYV50" s="134"/>
      <c r="VYW50" s="134"/>
      <c r="VYX50" s="134"/>
      <c r="VYY50" s="134"/>
      <c r="VYZ50" s="134"/>
      <c r="VZA50" s="134"/>
      <c r="VZB50" s="134"/>
      <c r="VZC50" s="134"/>
      <c r="VZD50" s="134"/>
      <c r="VZE50" s="134"/>
      <c r="VZF50" s="134"/>
      <c r="VZG50" s="134"/>
      <c r="VZH50" s="134"/>
      <c r="VZI50" s="134"/>
      <c r="VZJ50" s="134"/>
      <c r="VZK50" s="134"/>
      <c r="VZL50" s="134"/>
      <c r="VZM50" s="134"/>
      <c r="VZN50" s="134"/>
      <c r="VZO50" s="134"/>
      <c r="VZP50" s="134"/>
      <c r="VZQ50" s="134"/>
      <c r="VZR50" s="134"/>
      <c r="VZS50" s="134"/>
      <c r="VZT50" s="134"/>
      <c r="VZU50" s="134"/>
      <c r="VZV50" s="134"/>
      <c r="VZW50" s="134"/>
      <c r="VZX50" s="134"/>
      <c r="VZY50" s="134"/>
      <c r="VZZ50" s="134"/>
      <c r="WAA50" s="134"/>
      <c r="WAB50" s="134"/>
      <c r="WAC50" s="134"/>
      <c r="WAD50" s="134"/>
      <c r="WAE50" s="134"/>
      <c r="WAF50" s="134"/>
      <c r="WAG50" s="134"/>
      <c r="WAH50" s="134"/>
      <c r="WAI50" s="134"/>
      <c r="WAJ50" s="134"/>
      <c r="WAK50" s="134"/>
      <c r="WAL50" s="134"/>
      <c r="WAM50" s="134"/>
      <c r="WAN50" s="134"/>
      <c r="WAO50" s="134"/>
      <c r="WAP50" s="134"/>
      <c r="WAQ50" s="134"/>
      <c r="WAR50" s="134"/>
      <c r="WAS50" s="134"/>
      <c r="WAT50" s="134"/>
      <c r="WAU50" s="134"/>
      <c r="WAV50" s="134"/>
      <c r="WAW50" s="134"/>
      <c r="WAX50" s="134"/>
      <c r="WAY50" s="134"/>
      <c r="WAZ50" s="134"/>
      <c r="WBA50" s="134"/>
      <c r="WBB50" s="134"/>
      <c r="WBC50" s="134"/>
      <c r="WBD50" s="134"/>
      <c r="WBE50" s="134"/>
      <c r="WBF50" s="134"/>
      <c r="WBG50" s="134"/>
      <c r="WBH50" s="134"/>
      <c r="WBI50" s="134"/>
      <c r="WBJ50" s="134"/>
      <c r="WBK50" s="134"/>
      <c r="WBL50" s="134"/>
      <c r="WBM50" s="134"/>
      <c r="WBN50" s="134"/>
      <c r="WBO50" s="134"/>
      <c r="WBP50" s="134"/>
      <c r="WBQ50" s="134"/>
      <c r="WBR50" s="134"/>
      <c r="WBS50" s="134"/>
      <c r="WBT50" s="134"/>
      <c r="WBU50" s="134"/>
      <c r="WBV50" s="134"/>
      <c r="WBW50" s="134"/>
      <c r="WBX50" s="134"/>
      <c r="WBY50" s="134"/>
      <c r="WBZ50" s="134"/>
      <c r="WCA50" s="134"/>
      <c r="WCB50" s="134"/>
      <c r="WCC50" s="134"/>
      <c r="WCD50" s="134"/>
      <c r="WCE50" s="134"/>
      <c r="WCF50" s="134"/>
      <c r="WCG50" s="134"/>
      <c r="WCH50" s="134"/>
      <c r="WCI50" s="134"/>
      <c r="WCJ50" s="134"/>
      <c r="WCK50" s="134"/>
      <c r="WCL50" s="134"/>
      <c r="WCM50" s="134"/>
      <c r="WCN50" s="134"/>
      <c r="WCO50" s="134"/>
      <c r="WCP50" s="134"/>
      <c r="WCQ50" s="134"/>
      <c r="WCR50" s="134"/>
      <c r="WCS50" s="134"/>
      <c r="WCT50" s="134"/>
      <c r="WCU50" s="134"/>
      <c r="WCV50" s="134"/>
      <c r="WCW50" s="134"/>
      <c r="WCX50" s="134"/>
      <c r="WCY50" s="134"/>
      <c r="WCZ50" s="134"/>
      <c r="WDA50" s="134"/>
      <c r="WDB50" s="134"/>
      <c r="WDC50" s="134"/>
      <c r="WDD50" s="134"/>
      <c r="WDE50" s="134"/>
      <c r="WDF50" s="134"/>
      <c r="WDG50" s="134"/>
      <c r="WDH50" s="134"/>
      <c r="WDI50" s="134"/>
      <c r="WDJ50" s="134"/>
      <c r="WDK50" s="134"/>
      <c r="WDL50" s="134"/>
      <c r="WDM50" s="134"/>
      <c r="WDN50" s="134"/>
      <c r="WDO50" s="134"/>
      <c r="WDP50" s="134"/>
      <c r="WDQ50" s="134"/>
      <c r="WDR50" s="134"/>
      <c r="WDS50" s="134"/>
      <c r="WDT50" s="134"/>
      <c r="WDU50" s="134"/>
      <c r="WDV50" s="134"/>
      <c r="WDW50" s="134"/>
      <c r="WDX50" s="134"/>
      <c r="WDY50" s="134"/>
      <c r="WDZ50" s="134"/>
      <c r="WEA50" s="134"/>
      <c r="WEB50" s="134"/>
      <c r="WEC50" s="134"/>
      <c r="WED50" s="134"/>
      <c r="WEE50" s="134"/>
      <c r="WEF50" s="134"/>
      <c r="WEG50" s="134"/>
      <c r="WEH50" s="134"/>
      <c r="WEI50" s="134"/>
      <c r="WEJ50" s="134"/>
      <c r="WEK50" s="134"/>
      <c r="WEL50" s="134"/>
      <c r="WEM50" s="134"/>
      <c r="WEN50" s="134"/>
      <c r="WEO50" s="134"/>
      <c r="WEP50" s="134"/>
      <c r="WEQ50" s="134"/>
      <c r="WER50" s="134"/>
      <c r="WES50" s="134"/>
      <c r="WET50" s="134"/>
      <c r="WEU50" s="134"/>
      <c r="WEV50" s="134"/>
      <c r="WEW50" s="134"/>
      <c r="WEX50" s="134"/>
      <c r="WEY50" s="134"/>
      <c r="WEZ50" s="134"/>
      <c r="WFA50" s="134"/>
      <c r="WFB50" s="134"/>
      <c r="WFC50" s="134"/>
      <c r="WFD50" s="134"/>
      <c r="WFE50" s="134"/>
      <c r="WFF50" s="134"/>
      <c r="WFG50" s="134"/>
      <c r="WFH50" s="134"/>
      <c r="WFI50" s="134"/>
      <c r="WFJ50" s="134"/>
      <c r="WFK50" s="134"/>
      <c r="WFL50" s="134"/>
      <c r="WFM50" s="134"/>
      <c r="WFN50" s="134"/>
      <c r="WFO50" s="134"/>
      <c r="WFP50" s="134"/>
      <c r="WFQ50" s="134"/>
      <c r="WFR50" s="134"/>
      <c r="WFS50" s="134"/>
      <c r="WFT50" s="134"/>
      <c r="WFU50" s="134"/>
      <c r="WFV50" s="134"/>
      <c r="WFW50" s="134"/>
      <c r="WFX50" s="134"/>
      <c r="WFY50" s="134"/>
      <c r="WFZ50" s="134"/>
      <c r="WGA50" s="134"/>
      <c r="WGB50" s="134"/>
      <c r="WGC50" s="134"/>
      <c r="WGD50" s="134"/>
      <c r="WGE50" s="134"/>
      <c r="WGF50" s="134"/>
      <c r="WGG50" s="134"/>
      <c r="WGH50" s="134"/>
      <c r="WGI50" s="134"/>
      <c r="WGJ50" s="134"/>
      <c r="WGK50" s="134"/>
      <c r="WGL50" s="134"/>
      <c r="WGM50" s="134"/>
      <c r="WGN50" s="134"/>
      <c r="WGO50" s="134"/>
      <c r="WGP50" s="134"/>
      <c r="WGQ50" s="134"/>
      <c r="WGR50" s="134"/>
      <c r="WGS50" s="134"/>
      <c r="WGT50" s="134"/>
      <c r="WGU50" s="134"/>
      <c r="WGV50" s="134"/>
      <c r="WGW50" s="134"/>
      <c r="WGX50" s="134"/>
      <c r="WGY50" s="134"/>
      <c r="WGZ50" s="134"/>
      <c r="WHA50" s="134"/>
      <c r="WHB50" s="134"/>
      <c r="WHC50" s="134"/>
      <c r="WHD50" s="134"/>
      <c r="WHE50" s="134"/>
      <c r="WHF50" s="134"/>
      <c r="WHG50" s="134"/>
      <c r="WHH50" s="134"/>
      <c r="WHI50" s="134"/>
      <c r="WHJ50" s="134"/>
      <c r="WHK50" s="134"/>
      <c r="WHL50" s="134"/>
      <c r="WHM50" s="134"/>
      <c r="WHN50" s="134"/>
      <c r="WHO50" s="134"/>
      <c r="WHP50" s="134"/>
      <c r="WHQ50" s="134"/>
      <c r="WHR50" s="134"/>
      <c r="WHS50" s="134"/>
      <c r="WHT50" s="134"/>
      <c r="WHU50" s="134"/>
      <c r="WHV50" s="134"/>
      <c r="WHW50" s="134"/>
      <c r="WHX50" s="134"/>
      <c r="WHY50" s="134"/>
      <c r="WHZ50" s="134"/>
      <c r="WIA50" s="134"/>
      <c r="WIB50" s="134"/>
      <c r="WIC50" s="134"/>
      <c r="WID50" s="134"/>
      <c r="WIE50" s="134"/>
      <c r="WIF50" s="134"/>
      <c r="WIG50" s="134"/>
      <c r="WIH50" s="134"/>
      <c r="WII50" s="134"/>
      <c r="WIJ50" s="134"/>
      <c r="WIK50" s="134"/>
      <c r="WIL50" s="134"/>
      <c r="WIM50" s="134"/>
      <c r="WIN50" s="134"/>
      <c r="WIO50" s="134"/>
      <c r="WIP50" s="134"/>
      <c r="WIQ50" s="134"/>
      <c r="WIR50" s="134"/>
      <c r="WIS50" s="134"/>
      <c r="WIT50" s="134"/>
      <c r="WIU50" s="134"/>
      <c r="WIV50" s="134"/>
      <c r="WIW50" s="134"/>
      <c r="WIX50" s="134"/>
      <c r="WIY50" s="134"/>
      <c r="WIZ50" s="134"/>
      <c r="WJA50" s="134"/>
      <c r="WJB50" s="134"/>
      <c r="WJC50" s="134"/>
      <c r="WJD50" s="134"/>
      <c r="WJE50" s="134"/>
      <c r="WJF50" s="134"/>
      <c r="WJG50" s="134"/>
      <c r="WJH50" s="134"/>
      <c r="WJI50" s="134"/>
      <c r="WJJ50" s="134"/>
      <c r="WJK50" s="134"/>
      <c r="WJL50" s="134"/>
      <c r="WJM50" s="134"/>
      <c r="WJN50" s="134"/>
      <c r="WJO50" s="134"/>
      <c r="WJP50" s="134"/>
      <c r="WJQ50" s="134"/>
      <c r="WJR50" s="134"/>
      <c r="WJS50" s="134"/>
      <c r="WJT50" s="134"/>
      <c r="WJU50" s="134"/>
      <c r="WJV50" s="134"/>
      <c r="WJW50" s="134"/>
      <c r="WJX50" s="134"/>
      <c r="WJY50" s="134"/>
      <c r="WJZ50" s="134"/>
      <c r="WKA50" s="134"/>
      <c r="WKB50" s="134"/>
      <c r="WKC50" s="134"/>
      <c r="WKD50" s="134"/>
      <c r="WKE50" s="134"/>
      <c r="WKF50" s="134"/>
      <c r="WKG50" s="134"/>
      <c r="WKH50" s="134"/>
      <c r="WKI50" s="134"/>
      <c r="WKJ50" s="134"/>
      <c r="WKK50" s="134"/>
      <c r="WKL50" s="134"/>
      <c r="WKM50" s="134"/>
      <c r="WKN50" s="134"/>
      <c r="WKO50" s="134"/>
      <c r="WKP50" s="134"/>
      <c r="WKQ50" s="134"/>
      <c r="WKR50" s="134"/>
      <c r="WKS50" s="134"/>
      <c r="WKT50" s="134"/>
      <c r="WKU50" s="134"/>
      <c r="WKV50" s="134"/>
      <c r="WKW50" s="134"/>
      <c r="WKX50" s="134"/>
      <c r="WKY50" s="134"/>
      <c r="WKZ50" s="134"/>
      <c r="WLA50" s="134"/>
      <c r="WLB50" s="134"/>
      <c r="WLC50" s="134"/>
      <c r="WLD50" s="134"/>
      <c r="WLE50" s="134"/>
      <c r="WLF50" s="134"/>
      <c r="WLG50" s="134"/>
      <c r="WLH50" s="134"/>
      <c r="WLI50" s="134"/>
      <c r="WLJ50" s="134"/>
      <c r="WLK50" s="134"/>
      <c r="WLL50" s="134"/>
      <c r="WLM50" s="134"/>
      <c r="WLN50" s="134"/>
      <c r="WLO50" s="134"/>
      <c r="WLP50" s="134"/>
      <c r="WLQ50" s="134"/>
      <c r="WLR50" s="134"/>
      <c r="WLS50" s="134"/>
      <c r="WLT50" s="134"/>
      <c r="WLU50" s="134"/>
      <c r="WLV50" s="134"/>
      <c r="WLW50" s="134"/>
      <c r="WLX50" s="134"/>
      <c r="WLY50" s="134"/>
      <c r="WLZ50" s="134"/>
      <c r="WMA50" s="134"/>
      <c r="WMB50" s="134"/>
      <c r="WMC50" s="134"/>
      <c r="WMD50" s="134"/>
      <c r="WME50" s="134"/>
      <c r="WMF50" s="134"/>
      <c r="WMG50" s="134"/>
      <c r="WMH50" s="134"/>
      <c r="WMI50" s="134"/>
      <c r="WMJ50" s="134"/>
      <c r="WMK50" s="134"/>
      <c r="WML50" s="134"/>
      <c r="WMM50" s="134"/>
      <c r="WMN50" s="134"/>
      <c r="WMO50" s="134"/>
      <c r="WMP50" s="134"/>
      <c r="WMQ50" s="134"/>
      <c r="WMR50" s="134"/>
      <c r="WMS50" s="134"/>
      <c r="WMT50" s="134"/>
      <c r="WMU50" s="134"/>
      <c r="WMV50" s="134"/>
      <c r="WMW50" s="134"/>
      <c r="WMX50" s="134"/>
      <c r="WMY50" s="134"/>
      <c r="WMZ50" s="134"/>
      <c r="WNA50" s="134"/>
      <c r="WNB50" s="134"/>
      <c r="WNC50" s="134"/>
      <c r="WND50" s="134"/>
      <c r="WNE50" s="134"/>
      <c r="WNF50" s="134"/>
      <c r="WNG50" s="134"/>
      <c r="WNH50" s="134"/>
      <c r="WNI50" s="134"/>
      <c r="WNJ50" s="134"/>
      <c r="WNK50" s="134"/>
      <c r="WNL50" s="134"/>
      <c r="WNM50" s="134"/>
      <c r="WNN50" s="134"/>
      <c r="WNO50" s="134"/>
      <c r="WNP50" s="134"/>
      <c r="WNQ50" s="134"/>
      <c r="WNR50" s="134"/>
      <c r="WNS50" s="134"/>
      <c r="WNT50" s="134"/>
      <c r="WNU50" s="134"/>
      <c r="WNV50" s="134"/>
      <c r="WNW50" s="134"/>
      <c r="WNX50" s="134"/>
      <c r="WNY50" s="134"/>
      <c r="WNZ50" s="134"/>
      <c r="WOA50" s="134"/>
      <c r="WOB50" s="134"/>
      <c r="WOC50" s="134"/>
      <c r="WOD50" s="134"/>
      <c r="WOE50" s="134"/>
      <c r="WOF50" s="134"/>
      <c r="WOG50" s="134"/>
      <c r="WOH50" s="134"/>
      <c r="WOI50" s="134"/>
      <c r="WOJ50" s="134"/>
      <c r="WOK50" s="134"/>
      <c r="WOL50" s="134"/>
      <c r="WOM50" s="134"/>
      <c r="WON50" s="134"/>
      <c r="WOO50" s="134"/>
      <c r="WOP50" s="134"/>
      <c r="WOQ50" s="134"/>
      <c r="WOR50" s="134"/>
      <c r="WOS50" s="134"/>
      <c r="WOT50" s="134"/>
      <c r="WOU50" s="134"/>
      <c r="WOV50" s="134"/>
      <c r="WOW50" s="134"/>
      <c r="WOX50" s="134"/>
      <c r="WOY50" s="134"/>
      <c r="WOZ50" s="134"/>
      <c r="WPA50" s="134"/>
      <c r="WPB50" s="134"/>
      <c r="WPC50" s="134"/>
      <c r="WPD50" s="134"/>
      <c r="WPE50" s="134"/>
      <c r="WPF50" s="134"/>
      <c r="WPG50" s="134"/>
      <c r="WPH50" s="134"/>
      <c r="WPI50" s="134"/>
      <c r="WPJ50" s="134"/>
      <c r="WPK50" s="134"/>
      <c r="WPL50" s="134"/>
      <c r="WPM50" s="134"/>
      <c r="WPN50" s="134"/>
      <c r="WPO50" s="134"/>
      <c r="WPP50" s="134"/>
      <c r="WPQ50" s="134"/>
      <c r="WPR50" s="134"/>
      <c r="WPS50" s="134"/>
      <c r="WPT50" s="134"/>
      <c r="WPU50" s="134"/>
      <c r="WPV50" s="134"/>
      <c r="WPW50" s="134"/>
      <c r="WPX50" s="134"/>
      <c r="WPY50" s="134"/>
      <c r="WPZ50" s="134"/>
      <c r="WQA50" s="134"/>
      <c r="WQB50" s="134"/>
      <c r="WQC50" s="134"/>
      <c r="WQD50" s="134"/>
      <c r="WQE50" s="134"/>
      <c r="WQF50" s="134"/>
      <c r="WQG50" s="134"/>
      <c r="WQH50" s="134"/>
      <c r="WQI50" s="134"/>
      <c r="WQJ50" s="134"/>
      <c r="WQK50" s="134"/>
      <c r="WQL50" s="134"/>
      <c r="WQM50" s="134"/>
      <c r="WQN50" s="134"/>
      <c r="WQO50" s="134"/>
      <c r="WQP50" s="134"/>
      <c r="WQQ50" s="134"/>
      <c r="WQR50" s="134"/>
      <c r="WQS50" s="134"/>
      <c r="WQT50" s="134"/>
      <c r="WQU50" s="134"/>
      <c r="WQV50" s="134"/>
      <c r="WQW50" s="134"/>
      <c r="WQX50" s="134"/>
      <c r="WQY50" s="134"/>
      <c r="WQZ50" s="134"/>
      <c r="WRA50" s="134"/>
      <c r="WRB50" s="134"/>
      <c r="WRC50" s="134"/>
      <c r="WRD50" s="134"/>
      <c r="WRE50" s="134"/>
      <c r="WRF50" s="134"/>
      <c r="WRG50" s="134"/>
      <c r="WRH50" s="134"/>
      <c r="WRI50" s="134"/>
      <c r="WRJ50" s="134"/>
      <c r="WRK50" s="134"/>
      <c r="WRL50" s="134"/>
      <c r="WRM50" s="134"/>
      <c r="WRN50" s="134"/>
      <c r="WRO50" s="134"/>
      <c r="WRP50" s="134"/>
      <c r="WRQ50" s="134"/>
      <c r="WRR50" s="134"/>
      <c r="WRS50" s="134"/>
      <c r="WRT50" s="134"/>
      <c r="WRU50" s="134"/>
      <c r="WRV50" s="134"/>
      <c r="WRW50" s="134"/>
      <c r="WRX50" s="134"/>
      <c r="WRY50" s="134"/>
      <c r="WRZ50" s="134"/>
      <c r="WSA50" s="134"/>
      <c r="WSB50" s="134"/>
      <c r="WSC50" s="134"/>
      <c r="WSD50" s="134"/>
      <c r="WSE50" s="134"/>
      <c r="WSF50" s="134"/>
      <c r="WSG50" s="134"/>
      <c r="WSH50" s="134"/>
      <c r="WSI50" s="134"/>
      <c r="WSJ50" s="134"/>
      <c r="WSK50" s="134"/>
      <c r="WSL50" s="134"/>
      <c r="WSM50" s="134"/>
      <c r="WSN50" s="134"/>
      <c r="WSO50" s="134"/>
      <c r="WSP50" s="134"/>
      <c r="WSQ50" s="134"/>
      <c r="WSR50" s="134"/>
      <c r="WSS50" s="134"/>
      <c r="WST50" s="134"/>
      <c r="WSU50" s="134"/>
      <c r="WSV50" s="134"/>
      <c r="WSW50" s="134"/>
      <c r="WSX50" s="134"/>
      <c r="WSY50" s="134"/>
      <c r="WSZ50" s="134"/>
      <c r="WTA50" s="134"/>
      <c r="WTB50" s="134"/>
      <c r="WTC50" s="134"/>
      <c r="WTD50" s="134"/>
      <c r="WTE50" s="134"/>
      <c r="WTF50" s="134"/>
      <c r="WTG50" s="134"/>
      <c r="WTH50" s="134"/>
      <c r="WTI50" s="134"/>
      <c r="WTJ50" s="134"/>
      <c r="WTK50" s="134"/>
      <c r="WTL50" s="134"/>
      <c r="WTM50" s="134"/>
      <c r="WTN50" s="134"/>
      <c r="WTO50" s="134"/>
      <c r="WTP50" s="134"/>
      <c r="WTQ50" s="134"/>
      <c r="WTR50" s="134"/>
      <c r="WTS50" s="134"/>
      <c r="WTT50" s="134"/>
      <c r="WTU50" s="134"/>
      <c r="WTV50" s="134"/>
      <c r="WTW50" s="134"/>
      <c r="WTX50" s="134"/>
      <c r="WTY50" s="134"/>
      <c r="WTZ50" s="134"/>
      <c r="WUA50" s="134"/>
      <c r="WUB50" s="134"/>
      <c r="WUC50" s="134"/>
      <c r="WUD50" s="134"/>
      <c r="WUE50" s="134"/>
      <c r="WUF50" s="134"/>
      <c r="WUG50" s="134"/>
      <c r="WUH50" s="134"/>
      <c r="WUI50" s="134"/>
      <c r="WUJ50" s="134"/>
      <c r="WUK50" s="134"/>
      <c r="WUL50" s="134"/>
      <c r="WUM50" s="134"/>
      <c r="WUN50" s="134"/>
      <c r="WUO50" s="134"/>
      <c r="WUP50" s="134"/>
      <c r="WUQ50" s="134"/>
      <c r="WUR50" s="134"/>
      <c r="WUS50" s="134"/>
      <c r="WUT50" s="134"/>
      <c r="WUU50" s="134"/>
      <c r="WUV50" s="134"/>
      <c r="WUW50" s="134"/>
      <c r="WUX50" s="134"/>
      <c r="WUY50" s="134"/>
      <c r="WUZ50" s="134"/>
      <c r="WVA50" s="134"/>
      <c r="WVB50" s="134"/>
      <c r="WVC50" s="134"/>
      <c r="WVD50" s="134"/>
      <c r="WVE50" s="134"/>
      <c r="WVF50" s="134"/>
      <c r="WVG50" s="134"/>
      <c r="WVH50" s="134"/>
      <c r="WVI50" s="134"/>
      <c r="WVJ50" s="134"/>
      <c r="WVK50" s="134"/>
      <c r="WVL50" s="134"/>
      <c r="WVM50" s="134"/>
      <c r="WVN50" s="134"/>
      <c r="WVO50" s="134"/>
      <c r="WVP50" s="134"/>
      <c r="WVQ50" s="134"/>
      <c r="WVR50" s="134"/>
      <c r="WVS50" s="134"/>
      <c r="WVT50" s="134"/>
      <c r="WVU50" s="134"/>
      <c r="WVV50" s="134"/>
      <c r="WVW50" s="134"/>
      <c r="WVX50" s="134"/>
      <c r="WVY50" s="134"/>
      <c r="WVZ50" s="134"/>
      <c r="WWA50" s="134"/>
      <c r="WWB50" s="134"/>
      <c r="WWC50" s="134"/>
      <c r="WWD50" s="134"/>
      <c r="WWE50" s="134"/>
      <c r="WWF50" s="134"/>
      <c r="WWG50" s="134"/>
      <c r="WWH50" s="134"/>
      <c r="WWI50" s="134"/>
      <c r="WWJ50" s="134"/>
      <c r="WWK50" s="134"/>
      <c r="WWL50" s="134"/>
      <c r="WWM50" s="134"/>
      <c r="WWN50" s="134"/>
      <c r="WWO50" s="134"/>
      <c r="WWP50" s="134"/>
      <c r="WWQ50" s="134"/>
      <c r="WWR50" s="134"/>
      <c r="WWS50" s="134"/>
      <c r="WWT50" s="134"/>
      <c r="WWU50" s="134"/>
      <c r="WWV50" s="134"/>
      <c r="WWW50" s="134"/>
      <c r="WWX50" s="134"/>
      <c r="WWY50" s="134"/>
      <c r="WWZ50" s="134"/>
      <c r="WXA50" s="134"/>
      <c r="WXB50" s="134"/>
      <c r="WXC50" s="134"/>
      <c r="WXD50" s="134"/>
      <c r="WXE50" s="134"/>
      <c r="WXF50" s="134"/>
      <c r="WXG50" s="134"/>
      <c r="WXH50" s="134"/>
      <c r="WXI50" s="134"/>
      <c r="WXJ50" s="134"/>
      <c r="WXK50" s="134"/>
      <c r="WXL50" s="134"/>
      <c r="WXM50" s="134"/>
      <c r="WXN50" s="134"/>
      <c r="WXO50" s="134"/>
      <c r="WXP50" s="134"/>
      <c r="WXQ50" s="134"/>
      <c r="WXR50" s="134"/>
      <c r="WXS50" s="134"/>
      <c r="WXT50" s="134"/>
      <c r="WXU50" s="134"/>
      <c r="WXV50" s="134"/>
      <c r="WXW50" s="134"/>
      <c r="WXX50" s="134"/>
      <c r="WXY50" s="134"/>
      <c r="WXZ50" s="134"/>
      <c r="WYA50" s="134"/>
      <c r="WYB50" s="134"/>
      <c r="WYC50" s="134"/>
      <c r="WYD50" s="134"/>
      <c r="WYE50" s="134"/>
      <c r="WYF50" s="134"/>
      <c r="WYG50" s="134"/>
      <c r="WYH50" s="134"/>
      <c r="WYI50" s="134"/>
      <c r="WYJ50" s="134"/>
      <c r="WYK50" s="134"/>
      <c r="WYL50" s="134"/>
      <c r="WYM50" s="134"/>
      <c r="WYN50" s="134"/>
      <c r="WYO50" s="134"/>
      <c r="WYP50" s="134"/>
      <c r="WYQ50" s="134"/>
      <c r="WYR50" s="134"/>
      <c r="WYS50" s="134"/>
      <c r="WYT50" s="134"/>
      <c r="WYU50" s="134"/>
      <c r="WYV50" s="134"/>
      <c r="WYW50" s="134"/>
      <c r="WYX50" s="134"/>
      <c r="WYY50" s="134"/>
      <c r="WYZ50" s="134"/>
      <c r="WZA50" s="134"/>
      <c r="WZB50" s="134"/>
      <c r="WZC50" s="134"/>
      <c r="WZD50" s="134"/>
      <c r="WZE50" s="134"/>
      <c r="WZF50" s="134"/>
      <c r="WZG50" s="134"/>
      <c r="WZH50" s="134"/>
      <c r="WZI50" s="134"/>
      <c r="WZJ50" s="134"/>
      <c r="WZK50" s="134"/>
      <c r="WZL50" s="134"/>
      <c r="WZM50" s="134"/>
      <c r="WZN50" s="134"/>
      <c r="WZO50" s="134"/>
      <c r="WZP50" s="134"/>
      <c r="WZQ50" s="134"/>
      <c r="WZR50" s="134"/>
      <c r="WZS50" s="134"/>
      <c r="WZT50" s="134"/>
      <c r="WZU50" s="134"/>
      <c r="WZV50" s="134"/>
      <c r="WZW50" s="134"/>
      <c r="WZX50" s="134"/>
      <c r="WZY50" s="134"/>
      <c r="WZZ50" s="134"/>
      <c r="XAA50" s="134"/>
      <c r="XAB50" s="134"/>
      <c r="XAC50" s="134"/>
      <c r="XAD50" s="134"/>
      <c r="XAE50" s="134"/>
      <c r="XAF50" s="134"/>
      <c r="XAG50" s="134"/>
      <c r="XAH50" s="134"/>
      <c r="XAI50" s="134"/>
      <c r="XAJ50" s="134"/>
      <c r="XAK50" s="134"/>
      <c r="XAL50" s="134"/>
      <c r="XAM50" s="134"/>
      <c r="XAN50" s="134"/>
      <c r="XAO50" s="134"/>
      <c r="XAP50" s="134"/>
      <c r="XAQ50" s="134"/>
      <c r="XAR50" s="134"/>
      <c r="XAS50" s="134"/>
      <c r="XAT50" s="134"/>
      <c r="XAU50" s="134"/>
      <c r="XAV50" s="134"/>
      <c r="XAW50" s="134"/>
      <c r="XAX50" s="134"/>
      <c r="XAY50" s="134"/>
      <c r="XAZ50" s="134"/>
      <c r="XBA50" s="134"/>
      <c r="XBB50" s="134"/>
      <c r="XBC50" s="134"/>
      <c r="XBD50" s="134"/>
      <c r="XBE50" s="134"/>
      <c r="XBF50" s="134"/>
      <c r="XBG50" s="134"/>
      <c r="XBH50" s="134"/>
      <c r="XBI50" s="134"/>
      <c r="XBJ50" s="134"/>
      <c r="XBK50" s="134"/>
      <c r="XBL50" s="134"/>
      <c r="XBM50" s="134"/>
      <c r="XBN50" s="134"/>
      <c r="XBO50" s="134"/>
      <c r="XBP50" s="134"/>
      <c r="XBQ50" s="134"/>
      <c r="XBR50" s="134"/>
      <c r="XBS50" s="134"/>
      <c r="XBT50" s="134"/>
      <c r="XBU50" s="134"/>
      <c r="XBV50" s="134"/>
      <c r="XBW50" s="134"/>
      <c r="XBX50" s="134"/>
      <c r="XBY50" s="134"/>
      <c r="XBZ50" s="134"/>
      <c r="XCA50" s="134"/>
      <c r="XCB50" s="134"/>
      <c r="XCC50" s="134"/>
      <c r="XCD50" s="134"/>
      <c r="XCE50" s="134"/>
      <c r="XCF50" s="134"/>
      <c r="XCG50" s="134"/>
      <c r="XCH50" s="134"/>
      <c r="XCI50" s="134"/>
      <c r="XCJ50" s="134"/>
      <c r="XCK50" s="134"/>
      <c r="XCL50" s="134"/>
      <c r="XCM50" s="134"/>
      <c r="XCN50" s="134"/>
      <c r="XCO50" s="134"/>
      <c r="XCP50" s="134"/>
      <c r="XCQ50" s="134"/>
      <c r="XCR50" s="134"/>
      <c r="XCS50" s="134"/>
      <c r="XCT50" s="134"/>
      <c r="XCU50" s="134"/>
      <c r="XCV50" s="134"/>
      <c r="XCW50" s="134"/>
      <c r="XCX50" s="134"/>
      <c r="XCY50" s="134"/>
      <c r="XCZ50" s="134"/>
      <c r="XDA50" s="134"/>
      <c r="XDB50" s="134"/>
      <c r="XDC50" s="134"/>
      <c r="XDD50" s="134"/>
      <c r="XDE50" s="134"/>
      <c r="XDF50" s="134"/>
      <c r="XDG50" s="134"/>
      <c r="XDH50" s="134"/>
      <c r="XDI50" s="134"/>
      <c r="XDJ50" s="134"/>
      <c r="XDK50" s="134"/>
      <c r="XDL50" s="134"/>
      <c r="XDM50" s="134"/>
      <c r="XDN50" s="134"/>
      <c r="XDO50" s="134"/>
      <c r="XDP50" s="134"/>
      <c r="XDQ50" s="134"/>
      <c r="XDR50" s="134"/>
      <c r="XDS50" s="134"/>
      <c r="XDT50" s="134"/>
      <c r="XDU50" s="134"/>
      <c r="XDV50" s="134"/>
      <c r="XDW50" s="134"/>
      <c r="XDX50" s="134"/>
      <c r="XDY50" s="134"/>
      <c r="XDZ50" s="134"/>
      <c r="XEA50" s="134"/>
      <c r="XEB50" s="134"/>
      <c r="XEC50" s="134"/>
      <c r="XED50" s="134"/>
      <c r="XEE50" s="134"/>
      <c r="XEF50" s="134"/>
      <c r="XEG50" s="134"/>
      <c r="XEH50" s="134"/>
      <c r="XEI50" s="134"/>
      <c r="XEJ50" s="134"/>
      <c r="XEK50" s="134"/>
      <c r="XEL50" s="134"/>
      <c r="XEM50" s="134"/>
      <c r="XEN50" s="134"/>
      <c r="XEO50" s="134"/>
      <c r="XEP50" s="134"/>
      <c r="XEQ50" s="134"/>
      <c r="XER50" s="134"/>
      <c r="XES50" s="134"/>
      <c r="XET50" s="134"/>
      <c r="XEU50" s="134"/>
      <c r="XEV50" s="134"/>
      <c r="XEW50" s="134"/>
      <c r="XEX50" s="134"/>
      <c r="XEY50" s="134"/>
      <c r="XEZ50" s="134"/>
      <c r="XFA50" s="134"/>
      <c r="XFB50" s="134"/>
      <c r="XFC50" s="134"/>
      <c r="XFD50" s="134"/>
    </row>
    <row r="51" customHeight="1" spans="1:16384">
      <c r="A51" s="49" t="str">
        <f t="shared" si="4"/>
        <v>YU11</v>
      </c>
      <c r="B51" s="50">
        <f t="shared" si="5"/>
        <v>389.2295</v>
      </c>
      <c r="C51" s="50">
        <f t="shared" si="6"/>
        <v>404.2295</v>
      </c>
      <c r="D51" s="47">
        <f t="shared" si="7"/>
        <v>15</v>
      </c>
      <c r="E51" s="51">
        <f t="shared" ref="E51:H51" si="49">G15</f>
        <v>3.348</v>
      </c>
      <c r="F51" s="51">
        <f t="shared" si="49"/>
        <v>3.348</v>
      </c>
      <c r="G51" s="51">
        <f t="shared" si="49"/>
        <v>-4.264</v>
      </c>
      <c r="H51" s="51">
        <f t="shared" si="49"/>
        <v>-3.454</v>
      </c>
      <c r="I51" s="51">
        <f t="shared" si="9"/>
        <v>7.612</v>
      </c>
      <c r="J51" s="48">
        <f t="shared" si="10"/>
        <v>6.802</v>
      </c>
      <c r="K51" s="79">
        <f t="shared" si="11"/>
        <v>0.9</v>
      </c>
      <c r="L51" s="76">
        <f>LOOKUP(MAX(J51,I51),{0,3,4,5,6.5,7.5,9,10},{0.3,0.4,0.5,0.6,0.7,0.8,0.9})</f>
        <v>0.8</v>
      </c>
      <c r="M51" s="79">
        <f t="shared" si="12"/>
        <v>23.85</v>
      </c>
      <c r="N51" s="79">
        <f t="shared" si="13"/>
        <v>23.85</v>
      </c>
      <c r="O51" s="77">
        <f t="shared" si="14"/>
        <v>3.53262</v>
      </c>
      <c r="P51" s="78">
        <f t="shared" si="15"/>
        <v>2.75262</v>
      </c>
      <c r="Q51" s="81">
        <f t="shared" ref="Q51:S51" si="50">M15</f>
        <v>1.75</v>
      </c>
      <c r="R51" s="56">
        <f t="shared" si="50"/>
        <v>1.75</v>
      </c>
      <c r="S51" s="116">
        <f t="shared" si="50"/>
        <v>1</v>
      </c>
      <c r="T51" s="117">
        <f t="shared" si="17"/>
        <v>2.89818</v>
      </c>
      <c r="U51" s="77">
        <f t="shared" si="18"/>
        <v>2.11818</v>
      </c>
      <c r="V51" s="80">
        <f t="shared" ref="V51:X51" si="51">R15</f>
        <v>0.45</v>
      </c>
      <c r="W51" s="117">
        <f t="shared" si="51"/>
        <v>0.45</v>
      </c>
      <c r="X51" s="118">
        <f t="shared" si="51"/>
        <v>0</v>
      </c>
      <c r="Y51" s="94">
        <f t="shared" si="20"/>
        <v>5.499585</v>
      </c>
      <c r="Z51" s="94">
        <f t="shared" si="21"/>
        <v>0</v>
      </c>
      <c r="AB51" s="14"/>
      <c r="AC51" s="14"/>
      <c r="XFC51" s="8"/>
      <c r="XFD51" s="8"/>
    </row>
    <row r="52" customHeight="1" spans="1:16384">
      <c r="A52" s="49" t="str">
        <f t="shared" si="4"/>
        <v>YU12</v>
      </c>
      <c r="B52" s="50">
        <f t="shared" si="5"/>
        <v>449.3195</v>
      </c>
      <c r="C52" s="50">
        <f t="shared" si="6"/>
        <v>469.3195</v>
      </c>
      <c r="D52" s="47">
        <f t="shared" si="7"/>
        <v>20</v>
      </c>
      <c r="E52" s="51">
        <f t="shared" ref="E52:H52" si="52">G16</f>
        <v>3.348</v>
      </c>
      <c r="F52" s="51">
        <f t="shared" si="52"/>
        <v>3.348</v>
      </c>
      <c r="G52" s="51">
        <f t="shared" si="52"/>
        <v>-3.452</v>
      </c>
      <c r="H52" s="51">
        <f t="shared" si="52"/>
        <v>-3.19157</v>
      </c>
      <c r="I52" s="51">
        <f t="shared" si="9"/>
        <v>6.8</v>
      </c>
      <c r="J52" s="48">
        <f t="shared" si="10"/>
        <v>6.53957</v>
      </c>
      <c r="K52" s="79">
        <f t="shared" si="11"/>
        <v>0.8</v>
      </c>
      <c r="L52" s="76">
        <f>LOOKUP(MAX(J52,I52),{0,3,4,5,6.5,7.5,9,10},{0.3,0.4,0.5,0.6,0.7,0.8,0.9})</f>
        <v>0.7</v>
      </c>
      <c r="M52" s="79">
        <f t="shared" si="12"/>
        <v>23.65</v>
      </c>
      <c r="N52" s="79">
        <f t="shared" si="13"/>
        <v>23.65</v>
      </c>
      <c r="O52" s="80">
        <f t="shared" si="14"/>
        <v>2.93067</v>
      </c>
      <c r="P52" s="81">
        <f t="shared" si="15"/>
        <v>2.96409</v>
      </c>
      <c r="Q52" s="81">
        <f t="shared" ref="Q52:S52" si="53">M16</f>
        <v>1.75</v>
      </c>
      <c r="R52" s="56">
        <f t="shared" si="53"/>
        <v>1.75</v>
      </c>
      <c r="S52" s="116">
        <f t="shared" si="53"/>
        <v>1</v>
      </c>
      <c r="T52" s="117">
        <f t="shared" si="17"/>
        <v>2.30722</v>
      </c>
      <c r="U52" s="77">
        <f t="shared" si="18"/>
        <v>2.37534</v>
      </c>
      <c r="V52" s="80">
        <f t="shared" ref="V52:X52" si="54">R16</f>
        <v>0.45</v>
      </c>
      <c r="W52" s="117">
        <f t="shared" si="54"/>
        <v>0.45</v>
      </c>
      <c r="X52" s="118">
        <f t="shared" si="54"/>
        <v>0</v>
      </c>
      <c r="Y52" s="94">
        <f t="shared" si="20"/>
        <v>5.157915</v>
      </c>
      <c r="Z52" s="94">
        <f t="shared" si="21"/>
        <v>0</v>
      </c>
      <c r="AB52" s="14"/>
      <c r="AC52" s="14"/>
      <c r="XFC52" s="8"/>
      <c r="XFD52" s="8"/>
    </row>
    <row r="53" customHeight="1" spans="1:16384">
      <c r="A53" s="49" t="str">
        <f t="shared" si="4"/>
        <v>YU13</v>
      </c>
      <c r="B53" s="50">
        <f t="shared" si="5"/>
        <v>469.3495</v>
      </c>
      <c r="C53" s="50">
        <f t="shared" si="6"/>
        <v>489.3495</v>
      </c>
      <c r="D53" s="47">
        <f t="shared" si="7"/>
        <v>20</v>
      </c>
      <c r="E53" s="51">
        <f t="shared" ref="E53:H53" si="55">G17</f>
        <v>3.348</v>
      </c>
      <c r="F53" s="51">
        <f t="shared" si="55"/>
        <v>3.348</v>
      </c>
      <c r="G53" s="51">
        <f t="shared" si="55"/>
        <v>-3.1912</v>
      </c>
      <c r="H53" s="51">
        <f t="shared" si="55"/>
        <v>-2.4012</v>
      </c>
      <c r="I53" s="51">
        <f t="shared" si="9"/>
        <v>6.5392</v>
      </c>
      <c r="J53" s="48">
        <f t="shared" si="10"/>
        <v>5.7492</v>
      </c>
      <c r="K53" s="79">
        <f t="shared" si="11"/>
        <v>0.8</v>
      </c>
      <c r="L53" s="76">
        <f>LOOKUP(MAX(J53,I53),{0,3,4,5,6.5,7.5,9,10},{0.3,0.4,0.5,0.6,0.7,0.8,0.9})</f>
        <v>0.7</v>
      </c>
      <c r="M53" s="79">
        <f t="shared" si="12"/>
        <v>23.65</v>
      </c>
      <c r="N53" s="79">
        <f t="shared" si="13"/>
        <v>23.65</v>
      </c>
      <c r="O53" s="80">
        <f t="shared" si="14"/>
        <v>2.96431</v>
      </c>
      <c r="P53" s="81">
        <f t="shared" si="15"/>
        <v>2.6463</v>
      </c>
      <c r="Q53" s="81">
        <f t="shared" ref="Q53:S53" si="56">M17</f>
        <v>1.75</v>
      </c>
      <c r="R53" s="56">
        <f t="shared" si="56"/>
        <v>1.75</v>
      </c>
      <c r="S53" s="116">
        <f t="shared" si="56"/>
        <v>1</v>
      </c>
      <c r="T53" s="117">
        <f t="shared" si="17"/>
        <v>2.37563</v>
      </c>
      <c r="U53" s="77">
        <f t="shared" si="18"/>
        <v>2.13674</v>
      </c>
      <c r="V53" s="80">
        <f t="shared" ref="V53:X53" si="57">R17</f>
        <v>0.45</v>
      </c>
      <c r="W53" s="117">
        <f t="shared" si="57"/>
        <v>0.45</v>
      </c>
      <c r="X53" s="118">
        <f t="shared" si="57"/>
        <v>0</v>
      </c>
      <c r="Y53" s="94">
        <f t="shared" si="20"/>
        <v>4.90928375</v>
      </c>
      <c r="Z53" s="94">
        <f t="shared" si="21"/>
        <v>0</v>
      </c>
      <c r="AB53" s="14"/>
      <c r="AC53" s="14"/>
      <c r="XFC53" s="8"/>
      <c r="XFD53" s="8"/>
    </row>
    <row r="54" customHeight="1" spans="1:16384">
      <c r="A54" s="49" t="str">
        <f t="shared" si="4"/>
        <v>YU14</v>
      </c>
      <c r="B54" s="50">
        <f t="shared" si="5"/>
        <v>489.3795</v>
      </c>
      <c r="C54" s="50">
        <f t="shared" si="6"/>
        <v>509.3795</v>
      </c>
      <c r="D54" s="47">
        <f t="shared" si="7"/>
        <v>20</v>
      </c>
      <c r="E54" s="51">
        <f t="shared" ref="E54:H54" si="58">G18</f>
        <v>3.348</v>
      </c>
      <c r="F54" s="51">
        <f t="shared" si="58"/>
        <v>3.348</v>
      </c>
      <c r="G54" s="51">
        <f t="shared" si="58"/>
        <v>-2.40002</v>
      </c>
      <c r="H54" s="51">
        <f t="shared" si="58"/>
        <v>-1.61002</v>
      </c>
      <c r="I54" s="51">
        <f t="shared" si="9"/>
        <v>5.74802</v>
      </c>
      <c r="J54" s="48">
        <f t="shared" si="10"/>
        <v>4.95802</v>
      </c>
      <c r="K54" s="79">
        <f t="shared" si="11"/>
        <v>0.7</v>
      </c>
      <c r="L54" s="76">
        <f>LOOKUP(MAX(J54,I54),{0,3,4,5,6.5,7.5,9,10},{0.3,0.4,0.5,0.6,0.7,0.8,0.9})</f>
        <v>0.6</v>
      </c>
      <c r="M54" s="79">
        <f t="shared" si="12"/>
        <v>23.45</v>
      </c>
      <c r="N54" s="79">
        <f t="shared" si="13"/>
        <v>23.45</v>
      </c>
      <c r="O54" s="80">
        <f t="shared" si="14"/>
        <v>2.64587</v>
      </c>
      <c r="P54" s="81">
        <f t="shared" si="15"/>
        <v>2.35587</v>
      </c>
      <c r="Q54" s="81">
        <f t="shared" ref="Q54:S54" si="59">M18</f>
        <v>1.75</v>
      </c>
      <c r="R54" s="56">
        <f t="shared" si="59"/>
        <v>1.75</v>
      </c>
      <c r="S54" s="116">
        <f t="shared" si="59"/>
        <v>1</v>
      </c>
      <c r="T54" s="117">
        <f t="shared" si="17"/>
        <v>2.13655</v>
      </c>
      <c r="U54" s="77">
        <f t="shared" si="18"/>
        <v>2.1</v>
      </c>
      <c r="V54" s="80">
        <f t="shared" ref="V54:X54" si="60">R18</f>
        <v>0.45</v>
      </c>
      <c r="W54" s="117">
        <f t="shared" si="60"/>
        <v>0.45</v>
      </c>
      <c r="X54" s="118">
        <f t="shared" si="60"/>
        <v>0</v>
      </c>
      <c r="Y54" s="94">
        <f t="shared" si="20"/>
        <v>4.3765225</v>
      </c>
      <c r="Z54" s="94">
        <f t="shared" si="21"/>
        <v>0</v>
      </c>
      <c r="AB54" s="14"/>
      <c r="AC54" s="14"/>
      <c r="XFC54" s="8"/>
      <c r="XFD54" s="8"/>
    </row>
    <row r="55" customHeight="1" spans="1:16384">
      <c r="A55" s="49" t="str">
        <f t="shared" si="4"/>
        <v>YU15</v>
      </c>
      <c r="B55" s="50">
        <f t="shared" si="5"/>
        <v>509.4095</v>
      </c>
      <c r="C55" s="50">
        <f t="shared" si="6"/>
        <v>529.4095</v>
      </c>
      <c r="D55" s="47">
        <f t="shared" si="7"/>
        <v>20</v>
      </c>
      <c r="E55" s="51">
        <f t="shared" ref="E55:H55" si="61">G19</f>
        <v>3.348</v>
      </c>
      <c r="F55" s="51">
        <f t="shared" si="61"/>
        <v>3.348</v>
      </c>
      <c r="G55" s="51">
        <f t="shared" si="61"/>
        <v>-1.60883</v>
      </c>
      <c r="H55" s="51">
        <f t="shared" si="61"/>
        <v>-0.81883</v>
      </c>
      <c r="I55" s="51">
        <f t="shared" si="9"/>
        <v>4.95683</v>
      </c>
      <c r="J55" s="48">
        <f t="shared" si="10"/>
        <v>4.16683</v>
      </c>
      <c r="K55" s="79">
        <f t="shared" si="11"/>
        <v>0.6</v>
      </c>
      <c r="L55" s="76">
        <f>LOOKUP(MAX(J55,I55),{0,3,4,5,6.5,7.5,9,10},{0.3,0.4,0.5,0.6,0.7,0.8,0.9})</f>
        <v>0.5</v>
      </c>
      <c r="M55" s="79">
        <f t="shared" si="12"/>
        <v>23.25</v>
      </c>
      <c r="N55" s="79">
        <f t="shared" si="13"/>
        <v>23.25</v>
      </c>
      <c r="O55" s="80">
        <f t="shared" si="14"/>
        <v>2.35543</v>
      </c>
      <c r="P55" s="81">
        <f t="shared" si="15"/>
        <v>2.06543</v>
      </c>
      <c r="Q55" s="81">
        <f t="shared" ref="Q55:S55" si="62">M19</f>
        <v>1.75</v>
      </c>
      <c r="R55" s="56">
        <f t="shared" si="62"/>
        <v>1.75</v>
      </c>
      <c r="S55" s="116">
        <f t="shared" si="62"/>
        <v>1</v>
      </c>
      <c r="T55" s="117">
        <f t="shared" si="17"/>
        <v>2.1</v>
      </c>
      <c r="U55" s="77">
        <f t="shared" si="18"/>
        <v>2.1</v>
      </c>
      <c r="V55" s="80">
        <f t="shared" ref="V55:X55" si="63">R19</f>
        <v>0.45</v>
      </c>
      <c r="W55" s="117">
        <f t="shared" si="63"/>
        <v>0.45</v>
      </c>
      <c r="X55" s="118">
        <f t="shared" si="63"/>
        <v>0</v>
      </c>
      <c r="Y55" s="94">
        <f t="shared" si="20"/>
        <v>3.8682525</v>
      </c>
      <c r="Z55" s="94">
        <f t="shared" si="21"/>
        <v>0</v>
      </c>
      <c r="AB55" s="14"/>
      <c r="AC55" s="14"/>
      <c r="XFC55" s="8"/>
      <c r="XFD55" s="8"/>
    </row>
    <row r="56" customHeight="1" spans="1:16384">
      <c r="A56" s="49" t="str">
        <f t="shared" si="4"/>
        <v>YU16</v>
      </c>
      <c r="B56" s="50">
        <f t="shared" si="5"/>
        <v>529.4395</v>
      </c>
      <c r="C56" s="50">
        <f t="shared" si="6"/>
        <v>549.4395</v>
      </c>
      <c r="D56" s="47">
        <f t="shared" si="7"/>
        <v>20</v>
      </c>
      <c r="E56" s="51">
        <f t="shared" ref="E56:H56" si="64">G20</f>
        <v>3.348</v>
      </c>
      <c r="F56" s="51">
        <f t="shared" si="64"/>
        <v>3.348</v>
      </c>
      <c r="G56" s="51">
        <f t="shared" si="64"/>
        <v>-0.81765</v>
      </c>
      <c r="H56" s="51">
        <f t="shared" si="64"/>
        <v>-0.02765</v>
      </c>
      <c r="I56" s="51">
        <f t="shared" si="9"/>
        <v>4.16565</v>
      </c>
      <c r="J56" s="48">
        <f t="shared" si="10"/>
        <v>3.37565</v>
      </c>
      <c r="K56" s="79">
        <f t="shared" si="11"/>
        <v>0.6</v>
      </c>
      <c r="L56" s="76">
        <f>LOOKUP(MAX(J56,I56),{0,3,4,5,6.5,7.5,9,10},{0.3,0.4,0.5,0.6,0.7,0.8,0.9})</f>
        <v>0.5</v>
      </c>
      <c r="M56" s="79">
        <f t="shared" si="12"/>
        <v>23.25</v>
      </c>
      <c r="N56" s="79">
        <f t="shared" si="13"/>
        <v>23.25</v>
      </c>
      <c r="O56" s="80">
        <f t="shared" si="14"/>
        <v>2.065</v>
      </c>
      <c r="P56" s="81">
        <f t="shared" si="15"/>
        <v>1.775</v>
      </c>
      <c r="Q56" s="81">
        <f t="shared" ref="Q56:S56" si="65">M20</f>
        <v>1.75</v>
      </c>
      <c r="R56" s="56">
        <f t="shared" si="65"/>
        <v>1.75</v>
      </c>
      <c r="S56" s="116">
        <f t="shared" si="65"/>
        <v>1</v>
      </c>
      <c r="T56" s="117">
        <f t="shared" si="17"/>
        <v>2.1</v>
      </c>
      <c r="U56" s="77">
        <f t="shared" si="18"/>
        <v>2.1</v>
      </c>
      <c r="V56" s="80">
        <f t="shared" ref="V56:X56" si="66">R20</f>
        <v>0.45</v>
      </c>
      <c r="W56" s="117">
        <f t="shared" si="66"/>
        <v>0.45</v>
      </c>
      <c r="X56" s="118">
        <f t="shared" si="66"/>
        <v>0</v>
      </c>
      <c r="Y56" s="94">
        <f t="shared" si="20"/>
        <v>3.36</v>
      </c>
      <c r="Z56" s="94">
        <f t="shared" si="21"/>
        <v>0</v>
      </c>
      <c r="AB56" s="14"/>
      <c r="AC56" s="14"/>
      <c r="XFC56" s="8"/>
      <c r="XFD56" s="8"/>
    </row>
    <row r="57" customHeight="1" spans="1:16384">
      <c r="A57" s="49" t="str">
        <f t="shared" si="4"/>
        <v>YU17</v>
      </c>
      <c r="B57" s="50">
        <f t="shared" si="5"/>
        <v>549.4695</v>
      </c>
      <c r="C57" s="50">
        <f t="shared" si="6"/>
        <v>569.4695</v>
      </c>
      <c r="D57" s="47">
        <f t="shared" si="7"/>
        <v>20</v>
      </c>
      <c r="E57" s="51">
        <f t="shared" ref="E57:H57" si="67">G21</f>
        <v>3.348</v>
      </c>
      <c r="F57" s="51">
        <f t="shared" si="67"/>
        <v>3.348</v>
      </c>
      <c r="G57" s="51">
        <f t="shared" si="67"/>
        <v>-0.02646</v>
      </c>
      <c r="H57" s="51">
        <f t="shared" si="67"/>
        <v>0.56292</v>
      </c>
      <c r="I57" s="51">
        <f t="shared" si="9"/>
        <v>3.37446</v>
      </c>
      <c r="J57" s="48">
        <f t="shared" si="10"/>
        <v>2.78508</v>
      </c>
      <c r="K57" s="79">
        <f t="shared" si="11"/>
        <v>0.5</v>
      </c>
      <c r="L57" s="76">
        <f>LOOKUP(MAX(J57,I57),{0,3,4,5,6.5,7.5,9,10},{0.3,0.4,0.5,0.6,0.7,0.8,0.9})</f>
        <v>0.4</v>
      </c>
      <c r="M57" s="79">
        <f t="shared" si="12"/>
        <v>23.05</v>
      </c>
      <c r="N57" s="79">
        <f t="shared" si="13"/>
        <v>23.05</v>
      </c>
      <c r="O57" s="80">
        <f t="shared" si="14"/>
        <v>1.77456</v>
      </c>
      <c r="P57" s="81">
        <f t="shared" si="15"/>
        <v>1.68518</v>
      </c>
      <c r="Q57" s="81">
        <f t="shared" ref="Q57:S57" si="68">M21</f>
        <v>1.75</v>
      </c>
      <c r="R57" s="56">
        <f t="shared" si="68"/>
        <v>1.75</v>
      </c>
      <c r="S57" s="116">
        <f t="shared" si="68"/>
        <v>1</v>
      </c>
      <c r="T57" s="117">
        <f t="shared" si="17"/>
        <v>2.1</v>
      </c>
      <c r="U57" s="77">
        <f t="shared" si="18"/>
        <v>2.30059</v>
      </c>
      <c r="V57" s="80">
        <f t="shared" ref="V57:X57" si="69">R21</f>
        <v>0.45</v>
      </c>
      <c r="W57" s="117">
        <f t="shared" si="69"/>
        <v>0.45</v>
      </c>
      <c r="X57" s="118">
        <f t="shared" si="69"/>
        <v>0</v>
      </c>
      <c r="Y57" s="94">
        <f t="shared" si="20"/>
        <v>3.0272725</v>
      </c>
      <c r="Z57" s="94">
        <f t="shared" si="21"/>
        <v>0</v>
      </c>
      <c r="AB57" s="14"/>
      <c r="AC57" s="14"/>
      <c r="XFC57" s="8"/>
      <c r="XFD57" s="8"/>
    </row>
    <row r="58" customHeight="1" spans="1:16384">
      <c r="A58" s="49" t="str">
        <f t="shared" si="4"/>
        <v>YU18</v>
      </c>
      <c r="B58" s="50">
        <f t="shared" si="5"/>
        <v>569.4995</v>
      </c>
      <c r="C58" s="50">
        <f t="shared" si="6"/>
        <v>589.4995</v>
      </c>
      <c r="D58" s="47">
        <f t="shared" si="7"/>
        <v>20</v>
      </c>
      <c r="E58" s="51">
        <f t="shared" ref="E58:H58" si="70">G22</f>
        <v>3.348</v>
      </c>
      <c r="F58" s="51">
        <f t="shared" si="70"/>
        <v>3.348</v>
      </c>
      <c r="G58" s="51">
        <f t="shared" si="70"/>
        <v>0.56381</v>
      </c>
      <c r="H58" s="51">
        <f t="shared" si="70"/>
        <v>1.1532</v>
      </c>
      <c r="I58" s="51">
        <f t="shared" si="9"/>
        <v>2.78419</v>
      </c>
      <c r="J58" s="48">
        <f t="shared" si="10"/>
        <v>2.1948</v>
      </c>
      <c r="K58" s="79">
        <f t="shared" si="11"/>
        <v>0.4</v>
      </c>
      <c r="L58" s="76">
        <f>LOOKUP(MAX(J58,I58),{0,3,4,5,6.5,7.5,9,10},{0.3,0.4,0.5,0.6,0.7,0.8,0.9})</f>
        <v>0.3</v>
      </c>
      <c r="M58" s="79">
        <f t="shared" si="12"/>
        <v>22.85</v>
      </c>
      <c r="N58" s="79">
        <f t="shared" si="13"/>
        <v>22.85</v>
      </c>
      <c r="O58" s="80">
        <f t="shared" si="14"/>
        <v>1.68504</v>
      </c>
      <c r="P58" s="81">
        <f t="shared" si="15"/>
        <v>1.59565</v>
      </c>
      <c r="Q58" s="81">
        <f t="shared" ref="Q58:S58" si="71">M22</f>
        <v>1.75</v>
      </c>
      <c r="R58" s="56">
        <f t="shared" si="71"/>
        <v>1.75</v>
      </c>
      <c r="S58" s="116">
        <f t="shared" si="71"/>
        <v>1</v>
      </c>
      <c r="T58" s="117">
        <f t="shared" si="17"/>
        <v>2.30088</v>
      </c>
      <c r="U58" s="77">
        <f t="shared" si="18"/>
        <v>2.38649</v>
      </c>
      <c r="V58" s="80">
        <f t="shared" ref="V58:X58" si="72">R22</f>
        <v>0.45</v>
      </c>
      <c r="W58" s="117">
        <f t="shared" si="72"/>
        <v>0.45</v>
      </c>
      <c r="X58" s="118">
        <f t="shared" si="72"/>
        <v>0</v>
      </c>
      <c r="Y58" s="94">
        <f t="shared" si="20"/>
        <v>2.87060375</v>
      </c>
      <c r="Z58" s="94">
        <f t="shared" si="21"/>
        <v>0</v>
      </c>
      <c r="AB58" s="14"/>
      <c r="AC58" s="14"/>
      <c r="XFC58" s="8"/>
      <c r="XFD58" s="8"/>
    </row>
    <row r="59" customHeight="1" spans="1:16384">
      <c r="A59" s="49" t="str">
        <f t="shared" si="4"/>
        <v>YU19</v>
      </c>
      <c r="B59" s="50">
        <f t="shared" si="5"/>
        <v>589.5295</v>
      </c>
      <c r="C59" s="50">
        <f t="shared" si="6"/>
        <v>605</v>
      </c>
      <c r="D59" s="47">
        <f t="shared" si="7"/>
        <v>15.4705</v>
      </c>
      <c r="E59" s="51">
        <f t="shared" ref="E59:H59" si="73">G23</f>
        <v>3.348</v>
      </c>
      <c r="F59" s="51">
        <f t="shared" si="73"/>
        <v>3.348</v>
      </c>
      <c r="G59" s="51">
        <f t="shared" si="73"/>
        <v>1.15408</v>
      </c>
      <c r="H59" s="51">
        <f t="shared" si="73"/>
        <v>1.60998</v>
      </c>
      <c r="I59" s="51">
        <f t="shared" si="9"/>
        <v>2.19392</v>
      </c>
      <c r="J59" s="48">
        <f t="shared" si="10"/>
        <v>1.73802</v>
      </c>
      <c r="K59" s="79">
        <f t="shared" si="11"/>
        <v>0.4</v>
      </c>
      <c r="L59" s="76">
        <f>LOOKUP(MAX(J59,I59),{0,3,4,5,6.5,7.5,9,10},{0.3,0.4,0.5,0.6,0.7,0.8,0.9})</f>
        <v>0.3</v>
      </c>
      <c r="M59" s="79">
        <f t="shared" si="12"/>
        <v>22.85</v>
      </c>
      <c r="N59" s="79">
        <f t="shared" si="13"/>
        <v>22.85</v>
      </c>
      <c r="O59" s="80">
        <f t="shared" si="14"/>
        <v>1.59552</v>
      </c>
      <c r="P59" s="81">
        <f t="shared" si="15"/>
        <v>1.5</v>
      </c>
      <c r="Q59" s="81">
        <f t="shared" ref="Q59:S59" si="74">M23</f>
        <v>1.75</v>
      </c>
      <c r="R59" s="56">
        <f t="shared" si="74"/>
        <v>1.75</v>
      </c>
      <c r="S59" s="116">
        <f t="shared" si="74"/>
        <v>1</v>
      </c>
      <c r="T59" s="117">
        <f t="shared" si="17"/>
        <v>2.38646</v>
      </c>
      <c r="U59" s="77">
        <f t="shared" si="18"/>
        <v>2.3</v>
      </c>
      <c r="V59" s="80">
        <f t="shared" ref="V59:X59" si="75">R23</f>
        <v>0.45</v>
      </c>
      <c r="W59" s="117">
        <f t="shared" si="75"/>
        <v>0.45</v>
      </c>
      <c r="X59" s="118">
        <f t="shared" si="75"/>
        <v>0</v>
      </c>
      <c r="Y59" s="94">
        <f t="shared" si="20"/>
        <v>2.70858</v>
      </c>
      <c r="Z59" s="94">
        <f t="shared" si="21"/>
        <v>0</v>
      </c>
      <c r="AB59" s="14"/>
      <c r="AC59" s="14"/>
      <c r="XFC59" s="8"/>
      <c r="XFD59" s="8"/>
    </row>
    <row r="60" s="13" customFormat="1" customHeight="1" spans="1:16384">
      <c r="A60" s="52" t="str">
        <f t="shared" si="4"/>
        <v>东U10</v>
      </c>
      <c r="B60" s="53">
        <f t="shared" si="5"/>
        <v>594.2491</v>
      </c>
      <c r="C60" s="53">
        <f t="shared" si="6"/>
        <v>614.2491</v>
      </c>
      <c r="D60" s="54">
        <f t="shared" si="7"/>
        <v>20</v>
      </c>
      <c r="E60" s="55">
        <f t="shared" ref="E60:H60" si="76">G24</f>
        <v>3.914</v>
      </c>
      <c r="F60" s="55">
        <f t="shared" si="76"/>
        <v>3.914</v>
      </c>
      <c r="G60" s="55">
        <f t="shared" si="76"/>
        <v>2.27743</v>
      </c>
      <c r="H60" s="55">
        <f t="shared" si="76"/>
        <v>2.65934</v>
      </c>
      <c r="I60" s="55">
        <f t="shared" si="9"/>
        <v>1.63657</v>
      </c>
      <c r="J60" s="55">
        <f t="shared" si="10"/>
        <v>1.25466</v>
      </c>
      <c r="K60" s="82">
        <f t="shared" si="11"/>
        <v>0.4</v>
      </c>
      <c r="L60" s="82">
        <f>LOOKUP(MAX(J60,I60),{0,3.5,4,5,6.5,7.5,9,10},{0.3,0.4,0.5,0.6,0.7,0.8,0.9})</f>
        <v>0.3</v>
      </c>
      <c r="M60" s="82">
        <f t="shared" si="12"/>
        <v>8.6</v>
      </c>
      <c r="N60" s="82">
        <f t="shared" si="13"/>
        <v>8.6</v>
      </c>
      <c r="O60" s="83">
        <f t="shared" si="14"/>
        <v>1.12115</v>
      </c>
      <c r="P60" s="84">
        <f t="shared" si="15"/>
        <v>1.21711</v>
      </c>
      <c r="Q60" s="84">
        <f t="shared" ref="Q60:S60" si="77">M24</f>
        <v>1.75</v>
      </c>
      <c r="R60" s="54">
        <f t="shared" si="77"/>
        <v>1.75</v>
      </c>
      <c r="S60" s="119">
        <f t="shared" si="77"/>
        <v>1</v>
      </c>
      <c r="T60" s="120">
        <f t="shared" si="17"/>
        <v>1.89652</v>
      </c>
      <c r="U60" s="83">
        <f t="shared" ref="U60:U72" si="78">Q24-J24</f>
        <v>1.01711</v>
      </c>
      <c r="V60" s="83">
        <f t="shared" ref="V60:X60" si="79">R24</f>
        <v>0.45</v>
      </c>
      <c r="W60" s="120">
        <f t="shared" si="79"/>
        <v>0.45</v>
      </c>
      <c r="X60" s="121">
        <f t="shared" si="79"/>
        <v>0</v>
      </c>
      <c r="Y60" s="136">
        <f t="shared" si="20"/>
        <v>2.0459775</v>
      </c>
      <c r="Z60" s="136">
        <f t="shared" si="21"/>
        <v>0</v>
      </c>
      <c r="AA60" s="137"/>
      <c r="AB60" s="138"/>
      <c r="AC60" s="138"/>
      <c r="AD60" s="137"/>
      <c r="AE60" s="137"/>
      <c r="AF60" s="137"/>
      <c r="AG60" s="137"/>
      <c r="AH60" s="137"/>
      <c r="AI60" s="137"/>
      <c r="AJ60" s="137"/>
      <c r="AK60" s="137"/>
      <c r="AL60" s="137"/>
      <c r="AM60" s="137"/>
      <c r="AN60" s="137"/>
      <c r="AO60" s="137"/>
      <c r="AP60" s="137"/>
      <c r="AQ60" s="137"/>
      <c r="AR60" s="137"/>
      <c r="AS60" s="137"/>
      <c r="AT60" s="137"/>
      <c r="AU60" s="137"/>
      <c r="AV60" s="137"/>
      <c r="AW60" s="137"/>
      <c r="AX60" s="137"/>
      <c r="AY60" s="137"/>
      <c r="AZ60" s="137"/>
      <c r="BA60" s="137"/>
      <c r="BB60" s="137"/>
      <c r="BC60" s="137"/>
      <c r="BD60" s="137"/>
      <c r="BE60" s="137"/>
      <c r="BF60" s="137"/>
      <c r="BG60" s="137"/>
      <c r="BH60" s="137"/>
      <c r="BI60" s="137"/>
      <c r="BJ60" s="137"/>
      <c r="BK60" s="137"/>
      <c r="BL60" s="137"/>
      <c r="BM60" s="137"/>
      <c r="BN60" s="137"/>
      <c r="BO60" s="137"/>
      <c r="BP60" s="137"/>
      <c r="BQ60" s="137"/>
      <c r="BR60" s="137"/>
      <c r="BS60" s="137"/>
      <c r="BT60" s="137"/>
      <c r="BU60" s="137"/>
      <c r="BV60" s="137"/>
      <c r="BW60" s="137"/>
      <c r="BX60" s="137"/>
      <c r="BY60" s="137"/>
      <c r="BZ60" s="137"/>
      <c r="CA60" s="137"/>
      <c r="CB60" s="137"/>
      <c r="CC60" s="137"/>
      <c r="CD60" s="137"/>
      <c r="CE60" s="137"/>
      <c r="CF60" s="137"/>
      <c r="CG60" s="137"/>
      <c r="CH60" s="137"/>
      <c r="CI60" s="137"/>
      <c r="CJ60" s="137"/>
      <c r="CK60" s="137"/>
      <c r="CL60" s="137"/>
      <c r="CM60" s="137"/>
      <c r="CN60" s="137"/>
      <c r="CO60" s="137"/>
      <c r="CP60" s="137"/>
      <c r="CQ60" s="137"/>
      <c r="CR60" s="137"/>
      <c r="CS60" s="137"/>
      <c r="CT60" s="137"/>
      <c r="CU60" s="137"/>
      <c r="CV60" s="137"/>
      <c r="CW60" s="137"/>
      <c r="CX60" s="137"/>
      <c r="CY60" s="137"/>
      <c r="CZ60" s="137"/>
      <c r="DA60" s="137"/>
      <c r="DB60" s="137"/>
      <c r="DC60" s="137"/>
      <c r="DD60" s="137"/>
      <c r="DE60" s="137"/>
      <c r="DF60" s="137"/>
      <c r="DG60" s="137"/>
      <c r="DH60" s="137"/>
      <c r="DI60" s="137"/>
      <c r="DJ60" s="137"/>
      <c r="DK60" s="137"/>
      <c r="DL60" s="137"/>
      <c r="DM60" s="137"/>
      <c r="DN60" s="137"/>
      <c r="DO60" s="137"/>
      <c r="DP60" s="137"/>
      <c r="DQ60" s="137"/>
      <c r="DR60" s="137"/>
      <c r="DS60" s="137"/>
      <c r="DT60" s="137"/>
      <c r="DU60" s="137"/>
      <c r="DV60" s="137"/>
      <c r="DW60" s="137"/>
      <c r="DX60" s="137"/>
      <c r="DY60" s="137"/>
      <c r="DZ60" s="137"/>
      <c r="EA60" s="137"/>
      <c r="EB60" s="137"/>
      <c r="EC60" s="137"/>
      <c r="ED60" s="137"/>
      <c r="EE60" s="137"/>
      <c r="EF60" s="137"/>
      <c r="EG60" s="137"/>
      <c r="EH60" s="137"/>
      <c r="EI60" s="137"/>
      <c r="EJ60" s="137"/>
      <c r="EK60" s="137"/>
      <c r="EL60" s="137"/>
      <c r="EM60" s="137"/>
      <c r="EN60" s="137"/>
      <c r="EO60" s="137"/>
      <c r="EP60" s="137"/>
      <c r="EQ60" s="137"/>
      <c r="ER60" s="137"/>
      <c r="ES60" s="137"/>
      <c r="ET60" s="137"/>
      <c r="EU60" s="137"/>
      <c r="EV60" s="137"/>
      <c r="EW60" s="137"/>
      <c r="EX60" s="137"/>
      <c r="EY60" s="137"/>
      <c r="EZ60" s="137"/>
      <c r="FA60" s="137"/>
      <c r="FB60" s="137"/>
      <c r="FC60" s="137"/>
      <c r="FD60" s="137"/>
      <c r="FE60" s="137"/>
      <c r="FF60" s="137"/>
      <c r="FG60" s="137"/>
      <c r="FH60" s="137"/>
      <c r="FI60" s="137"/>
      <c r="FJ60" s="137"/>
      <c r="FK60" s="137"/>
      <c r="FL60" s="137"/>
      <c r="FM60" s="137"/>
      <c r="FN60" s="137"/>
      <c r="FO60" s="137"/>
      <c r="FP60" s="137"/>
      <c r="FQ60" s="137"/>
      <c r="FR60" s="137"/>
      <c r="FS60" s="137"/>
      <c r="FT60" s="137"/>
      <c r="FU60" s="137"/>
      <c r="FV60" s="137"/>
      <c r="FW60" s="137"/>
      <c r="FX60" s="137"/>
      <c r="FY60" s="137"/>
      <c r="FZ60" s="137"/>
      <c r="GA60" s="137"/>
      <c r="GB60" s="137"/>
      <c r="GC60" s="137"/>
      <c r="GD60" s="137"/>
      <c r="GE60" s="137"/>
      <c r="GF60" s="137"/>
      <c r="GG60" s="137"/>
      <c r="GH60" s="137"/>
      <c r="GI60" s="137"/>
      <c r="GJ60" s="137"/>
      <c r="GK60" s="137"/>
      <c r="GL60" s="137"/>
      <c r="GM60" s="137"/>
      <c r="GN60" s="137"/>
      <c r="GO60" s="137"/>
      <c r="GP60" s="137"/>
      <c r="GQ60" s="137"/>
      <c r="GR60" s="137"/>
      <c r="GS60" s="137"/>
      <c r="GT60" s="137"/>
      <c r="GU60" s="137"/>
      <c r="GV60" s="137"/>
      <c r="GW60" s="137"/>
      <c r="GX60" s="137"/>
      <c r="GY60" s="137"/>
      <c r="GZ60" s="137"/>
      <c r="HA60" s="137"/>
      <c r="HB60" s="137"/>
      <c r="HC60" s="137"/>
      <c r="HD60" s="137"/>
      <c r="HE60" s="137"/>
      <c r="HF60" s="137"/>
      <c r="HG60" s="137"/>
      <c r="HH60" s="137"/>
      <c r="HI60" s="137"/>
      <c r="HJ60" s="137"/>
      <c r="HK60" s="137"/>
      <c r="HL60" s="137"/>
      <c r="HM60" s="137"/>
      <c r="HN60" s="137"/>
      <c r="HO60" s="137"/>
      <c r="HP60" s="137"/>
      <c r="HQ60" s="137"/>
      <c r="HR60" s="137"/>
      <c r="HS60" s="137"/>
      <c r="HT60" s="137"/>
      <c r="HU60" s="137"/>
      <c r="HV60" s="137"/>
      <c r="HW60" s="137"/>
      <c r="HX60" s="137"/>
      <c r="HY60" s="137"/>
      <c r="HZ60" s="137"/>
      <c r="IA60" s="137"/>
      <c r="IB60" s="137"/>
      <c r="IC60" s="137"/>
      <c r="ID60" s="137"/>
      <c r="IE60" s="137"/>
      <c r="IF60" s="137"/>
      <c r="IG60" s="137"/>
      <c r="IH60" s="137"/>
      <c r="II60" s="137"/>
      <c r="IJ60" s="137"/>
      <c r="IK60" s="137"/>
      <c r="IL60" s="137"/>
      <c r="IM60" s="137"/>
      <c r="IN60" s="137"/>
      <c r="IO60" s="137"/>
      <c r="IP60" s="137"/>
      <c r="IQ60" s="137"/>
      <c r="IR60" s="137"/>
      <c r="IS60" s="137"/>
      <c r="IT60" s="137"/>
      <c r="IU60" s="137"/>
      <c r="IV60" s="137"/>
      <c r="IW60" s="137"/>
      <c r="IX60" s="137"/>
      <c r="IY60" s="137"/>
      <c r="IZ60" s="137"/>
      <c r="JA60" s="137"/>
      <c r="JB60" s="137"/>
      <c r="JC60" s="137"/>
      <c r="JD60" s="137"/>
      <c r="JE60" s="137"/>
      <c r="JF60" s="137"/>
      <c r="JG60" s="137"/>
      <c r="JH60" s="137"/>
      <c r="JI60" s="137"/>
      <c r="JJ60" s="137"/>
      <c r="JK60" s="137"/>
      <c r="JL60" s="137"/>
      <c r="JM60" s="137"/>
      <c r="JN60" s="137"/>
      <c r="JO60" s="137"/>
      <c r="JP60" s="137"/>
      <c r="JQ60" s="137"/>
      <c r="JR60" s="137"/>
      <c r="JS60" s="137"/>
      <c r="JT60" s="137"/>
      <c r="JU60" s="137"/>
      <c r="JV60" s="137"/>
      <c r="JW60" s="137"/>
      <c r="JX60" s="137"/>
      <c r="JY60" s="137"/>
      <c r="JZ60" s="137"/>
      <c r="KA60" s="137"/>
      <c r="KB60" s="137"/>
      <c r="KC60" s="137"/>
      <c r="KD60" s="137"/>
      <c r="KE60" s="137"/>
      <c r="KF60" s="137"/>
      <c r="KG60" s="137"/>
      <c r="KH60" s="137"/>
      <c r="KI60" s="137"/>
      <c r="KJ60" s="137"/>
      <c r="KK60" s="137"/>
      <c r="KL60" s="137"/>
      <c r="KM60" s="137"/>
      <c r="KN60" s="137"/>
      <c r="KO60" s="137"/>
      <c r="KP60" s="137"/>
      <c r="KQ60" s="137"/>
      <c r="KR60" s="137"/>
      <c r="KS60" s="137"/>
      <c r="KT60" s="137"/>
      <c r="KU60" s="137"/>
      <c r="KV60" s="137"/>
      <c r="KW60" s="137"/>
      <c r="KX60" s="137"/>
      <c r="KY60" s="137"/>
      <c r="KZ60" s="137"/>
      <c r="LA60" s="137"/>
      <c r="LB60" s="137"/>
      <c r="LC60" s="137"/>
      <c r="LD60" s="137"/>
      <c r="LE60" s="137"/>
      <c r="LF60" s="137"/>
      <c r="LG60" s="137"/>
      <c r="LH60" s="137"/>
      <c r="LI60" s="137"/>
      <c r="LJ60" s="137"/>
      <c r="LK60" s="137"/>
      <c r="LL60" s="137"/>
      <c r="LM60" s="137"/>
      <c r="LN60" s="137"/>
      <c r="LO60" s="137"/>
      <c r="LP60" s="137"/>
      <c r="LQ60" s="137"/>
      <c r="LR60" s="137"/>
      <c r="LS60" s="137"/>
      <c r="LT60" s="137"/>
      <c r="LU60" s="137"/>
      <c r="LV60" s="137"/>
      <c r="LW60" s="137"/>
      <c r="LX60" s="137"/>
      <c r="LY60" s="137"/>
      <c r="LZ60" s="137"/>
      <c r="MA60" s="137"/>
      <c r="MB60" s="137"/>
      <c r="MC60" s="137"/>
      <c r="MD60" s="137"/>
      <c r="ME60" s="137"/>
      <c r="MF60" s="137"/>
      <c r="MG60" s="137"/>
      <c r="MH60" s="137"/>
      <c r="MI60" s="137"/>
      <c r="MJ60" s="137"/>
      <c r="MK60" s="137"/>
      <c r="ML60" s="137"/>
      <c r="MM60" s="137"/>
      <c r="MN60" s="137"/>
      <c r="MO60" s="137"/>
      <c r="MP60" s="137"/>
      <c r="MQ60" s="137"/>
      <c r="MR60" s="137"/>
      <c r="MS60" s="137"/>
      <c r="MT60" s="137"/>
      <c r="MU60" s="137"/>
      <c r="MV60" s="137"/>
      <c r="MW60" s="137"/>
      <c r="MX60" s="137"/>
      <c r="MY60" s="137"/>
      <c r="MZ60" s="137"/>
      <c r="NA60" s="137"/>
      <c r="NB60" s="137"/>
      <c r="NC60" s="137"/>
      <c r="ND60" s="137"/>
      <c r="NE60" s="137"/>
      <c r="NF60" s="137"/>
      <c r="NG60" s="137"/>
      <c r="NH60" s="137"/>
      <c r="NI60" s="137"/>
      <c r="NJ60" s="137"/>
      <c r="NK60" s="137"/>
      <c r="NL60" s="137"/>
      <c r="NM60" s="137"/>
      <c r="NN60" s="137"/>
      <c r="NO60" s="137"/>
      <c r="NP60" s="137"/>
      <c r="NQ60" s="137"/>
      <c r="NR60" s="137"/>
      <c r="NS60" s="137"/>
      <c r="NT60" s="137"/>
      <c r="NU60" s="137"/>
      <c r="NV60" s="137"/>
      <c r="NW60" s="137"/>
      <c r="NX60" s="137"/>
      <c r="NY60" s="137"/>
      <c r="NZ60" s="137"/>
      <c r="OA60" s="137"/>
      <c r="OB60" s="137"/>
      <c r="OC60" s="137"/>
      <c r="OD60" s="137"/>
      <c r="OE60" s="137"/>
      <c r="OF60" s="137"/>
      <c r="OG60" s="137"/>
      <c r="OH60" s="137"/>
      <c r="OI60" s="137"/>
      <c r="OJ60" s="137"/>
      <c r="OK60" s="137"/>
      <c r="OL60" s="137"/>
      <c r="OM60" s="137"/>
      <c r="ON60" s="137"/>
      <c r="OO60" s="137"/>
      <c r="OP60" s="137"/>
      <c r="OQ60" s="137"/>
      <c r="OR60" s="137"/>
      <c r="OS60" s="137"/>
      <c r="OT60" s="137"/>
      <c r="OU60" s="137"/>
      <c r="OV60" s="137"/>
      <c r="OW60" s="137"/>
      <c r="OX60" s="137"/>
      <c r="OY60" s="137"/>
      <c r="OZ60" s="137"/>
      <c r="PA60" s="137"/>
      <c r="PB60" s="137"/>
      <c r="PC60" s="137"/>
      <c r="PD60" s="137"/>
      <c r="PE60" s="137"/>
      <c r="PF60" s="137"/>
      <c r="PG60" s="137"/>
      <c r="PH60" s="137"/>
      <c r="PI60" s="137"/>
      <c r="PJ60" s="137"/>
      <c r="PK60" s="137"/>
      <c r="PL60" s="137"/>
      <c r="PM60" s="137"/>
      <c r="PN60" s="137"/>
      <c r="PO60" s="137"/>
      <c r="PP60" s="137"/>
      <c r="PQ60" s="137"/>
      <c r="PR60" s="137"/>
      <c r="PS60" s="137"/>
      <c r="PT60" s="137"/>
      <c r="PU60" s="137"/>
      <c r="PV60" s="137"/>
      <c r="PW60" s="137"/>
      <c r="PX60" s="137"/>
      <c r="PY60" s="137"/>
      <c r="PZ60" s="137"/>
      <c r="QA60" s="137"/>
      <c r="QB60" s="137"/>
      <c r="QC60" s="137"/>
      <c r="QD60" s="137"/>
      <c r="QE60" s="137"/>
      <c r="QF60" s="137"/>
      <c r="QG60" s="137"/>
      <c r="QH60" s="137"/>
      <c r="QI60" s="137"/>
      <c r="QJ60" s="137"/>
      <c r="QK60" s="137"/>
      <c r="QL60" s="137"/>
      <c r="QM60" s="137"/>
      <c r="QN60" s="137"/>
      <c r="QO60" s="137"/>
      <c r="QP60" s="137"/>
      <c r="QQ60" s="137"/>
      <c r="QR60" s="137"/>
      <c r="QS60" s="137"/>
      <c r="QT60" s="137"/>
      <c r="QU60" s="137"/>
      <c r="QV60" s="137"/>
      <c r="QW60" s="137"/>
      <c r="QX60" s="137"/>
      <c r="QY60" s="137"/>
      <c r="QZ60" s="137"/>
      <c r="RA60" s="137"/>
      <c r="RB60" s="137"/>
      <c r="RC60" s="137"/>
      <c r="RD60" s="137"/>
      <c r="RE60" s="137"/>
      <c r="RF60" s="137"/>
      <c r="RG60" s="137"/>
      <c r="RH60" s="137"/>
      <c r="RI60" s="137"/>
      <c r="RJ60" s="137"/>
      <c r="RK60" s="137"/>
      <c r="RL60" s="137"/>
      <c r="RM60" s="137"/>
      <c r="RN60" s="137"/>
      <c r="RO60" s="137"/>
      <c r="RP60" s="137"/>
      <c r="RQ60" s="137"/>
      <c r="RR60" s="137"/>
      <c r="RS60" s="137"/>
      <c r="RT60" s="137"/>
      <c r="RU60" s="137"/>
      <c r="RV60" s="137"/>
      <c r="RW60" s="137"/>
      <c r="RX60" s="137"/>
      <c r="RY60" s="137"/>
      <c r="RZ60" s="137"/>
      <c r="SA60" s="137"/>
      <c r="SB60" s="137"/>
      <c r="SC60" s="137"/>
      <c r="SD60" s="137"/>
      <c r="SE60" s="137"/>
      <c r="SF60" s="137"/>
      <c r="SG60" s="137"/>
      <c r="SH60" s="137"/>
      <c r="SI60" s="137"/>
      <c r="SJ60" s="137"/>
      <c r="SK60" s="137"/>
      <c r="SL60" s="137"/>
      <c r="SM60" s="137"/>
      <c r="SN60" s="137"/>
      <c r="SO60" s="137"/>
      <c r="SP60" s="137"/>
      <c r="SQ60" s="137"/>
      <c r="SR60" s="137"/>
      <c r="SS60" s="137"/>
      <c r="ST60" s="137"/>
      <c r="SU60" s="137"/>
      <c r="SV60" s="137"/>
      <c r="SW60" s="137"/>
      <c r="SX60" s="137"/>
      <c r="SY60" s="137"/>
      <c r="SZ60" s="137"/>
      <c r="TA60" s="137"/>
      <c r="TB60" s="137"/>
      <c r="TC60" s="137"/>
      <c r="TD60" s="137"/>
      <c r="TE60" s="137"/>
      <c r="TF60" s="137"/>
      <c r="TG60" s="137"/>
      <c r="TH60" s="137"/>
      <c r="TI60" s="137"/>
      <c r="TJ60" s="137"/>
      <c r="TK60" s="137"/>
      <c r="TL60" s="137"/>
      <c r="TM60" s="137"/>
      <c r="TN60" s="137"/>
      <c r="TO60" s="137"/>
      <c r="TP60" s="137"/>
      <c r="TQ60" s="137"/>
      <c r="TR60" s="137"/>
      <c r="TS60" s="137"/>
      <c r="TT60" s="137"/>
      <c r="TU60" s="137"/>
      <c r="TV60" s="137"/>
      <c r="TW60" s="137"/>
      <c r="TX60" s="137"/>
      <c r="TY60" s="137"/>
      <c r="TZ60" s="137"/>
      <c r="UA60" s="137"/>
      <c r="UB60" s="137"/>
      <c r="UC60" s="137"/>
      <c r="UD60" s="137"/>
      <c r="UE60" s="137"/>
      <c r="UF60" s="137"/>
      <c r="UG60" s="137"/>
      <c r="UH60" s="137"/>
      <c r="UI60" s="137"/>
      <c r="UJ60" s="137"/>
      <c r="UK60" s="137"/>
      <c r="UL60" s="137"/>
      <c r="UM60" s="137"/>
      <c r="UN60" s="137"/>
      <c r="UO60" s="137"/>
      <c r="UP60" s="137"/>
      <c r="UQ60" s="137"/>
      <c r="UR60" s="137"/>
      <c r="US60" s="137"/>
      <c r="UT60" s="137"/>
      <c r="UU60" s="137"/>
      <c r="UV60" s="137"/>
      <c r="UW60" s="137"/>
      <c r="UX60" s="137"/>
      <c r="UY60" s="137"/>
      <c r="UZ60" s="137"/>
      <c r="VA60" s="137"/>
      <c r="VB60" s="137"/>
      <c r="VC60" s="137"/>
      <c r="VD60" s="137"/>
      <c r="VE60" s="137"/>
      <c r="VF60" s="137"/>
      <c r="VG60" s="137"/>
      <c r="VH60" s="137"/>
      <c r="VI60" s="137"/>
      <c r="VJ60" s="137"/>
      <c r="VK60" s="137"/>
      <c r="VL60" s="137"/>
      <c r="VM60" s="137"/>
      <c r="VN60" s="137"/>
      <c r="VO60" s="137"/>
      <c r="VP60" s="137"/>
      <c r="VQ60" s="137"/>
      <c r="VR60" s="137"/>
      <c r="VS60" s="137"/>
      <c r="VT60" s="137"/>
      <c r="VU60" s="137"/>
      <c r="VV60" s="137"/>
      <c r="VW60" s="137"/>
      <c r="VX60" s="137"/>
      <c r="VY60" s="137"/>
      <c r="VZ60" s="137"/>
      <c r="WA60" s="137"/>
      <c r="WB60" s="137"/>
      <c r="WC60" s="137"/>
      <c r="WD60" s="137"/>
      <c r="WE60" s="137"/>
      <c r="WF60" s="137"/>
      <c r="WG60" s="137"/>
      <c r="WH60" s="137"/>
      <c r="WI60" s="137"/>
      <c r="WJ60" s="137"/>
      <c r="WK60" s="137"/>
      <c r="WL60" s="137"/>
      <c r="WM60" s="137"/>
      <c r="WN60" s="137"/>
      <c r="WO60" s="137"/>
      <c r="WP60" s="137"/>
      <c r="WQ60" s="137"/>
      <c r="WR60" s="137"/>
      <c r="WS60" s="137"/>
      <c r="WT60" s="137"/>
      <c r="WU60" s="137"/>
      <c r="WV60" s="137"/>
      <c r="WW60" s="137"/>
      <c r="WX60" s="137"/>
      <c r="WY60" s="137"/>
      <c r="WZ60" s="137"/>
      <c r="XA60" s="137"/>
      <c r="XB60" s="137"/>
      <c r="XC60" s="137"/>
      <c r="XD60" s="137"/>
      <c r="XE60" s="137"/>
      <c r="XF60" s="137"/>
      <c r="XG60" s="137"/>
      <c r="XH60" s="137"/>
      <c r="XI60" s="137"/>
      <c r="XJ60" s="137"/>
      <c r="XK60" s="137"/>
      <c r="XL60" s="137"/>
      <c r="XM60" s="137"/>
      <c r="XN60" s="137"/>
      <c r="XO60" s="137"/>
      <c r="XP60" s="137"/>
      <c r="XQ60" s="137"/>
      <c r="XR60" s="137"/>
      <c r="XS60" s="137"/>
      <c r="XT60" s="137"/>
      <c r="XU60" s="137"/>
      <c r="XV60" s="137"/>
      <c r="XW60" s="137"/>
      <c r="XX60" s="137"/>
      <c r="XY60" s="137"/>
      <c r="XZ60" s="137"/>
      <c r="YA60" s="137"/>
      <c r="YB60" s="137"/>
      <c r="YC60" s="137"/>
      <c r="YD60" s="137"/>
      <c r="YE60" s="137"/>
      <c r="YF60" s="137"/>
      <c r="YG60" s="137"/>
      <c r="YH60" s="137"/>
      <c r="YI60" s="137"/>
      <c r="YJ60" s="137"/>
      <c r="YK60" s="137"/>
      <c r="YL60" s="137"/>
      <c r="YM60" s="137"/>
      <c r="YN60" s="137"/>
      <c r="YO60" s="137"/>
      <c r="YP60" s="137"/>
      <c r="YQ60" s="137"/>
      <c r="YR60" s="137"/>
      <c r="YS60" s="137"/>
      <c r="YT60" s="137"/>
      <c r="YU60" s="137"/>
      <c r="YV60" s="137"/>
      <c r="YW60" s="137"/>
      <c r="YX60" s="137"/>
      <c r="YY60" s="137"/>
      <c r="YZ60" s="137"/>
      <c r="ZA60" s="137"/>
      <c r="ZB60" s="137"/>
      <c r="ZC60" s="137"/>
      <c r="ZD60" s="137"/>
      <c r="ZE60" s="137"/>
      <c r="ZF60" s="137"/>
      <c r="ZG60" s="137"/>
      <c r="ZH60" s="137"/>
      <c r="ZI60" s="137"/>
      <c r="ZJ60" s="137"/>
      <c r="ZK60" s="137"/>
      <c r="ZL60" s="137"/>
      <c r="ZM60" s="137"/>
      <c r="ZN60" s="137"/>
      <c r="ZO60" s="137"/>
      <c r="ZP60" s="137"/>
      <c r="ZQ60" s="137"/>
      <c r="ZR60" s="137"/>
      <c r="ZS60" s="137"/>
      <c r="ZT60" s="137"/>
      <c r="ZU60" s="137"/>
      <c r="ZV60" s="137"/>
      <c r="ZW60" s="137"/>
      <c r="ZX60" s="137"/>
      <c r="ZY60" s="137"/>
      <c r="ZZ60" s="137"/>
      <c r="AAA60" s="137"/>
      <c r="AAB60" s="137"/>
      <c r="AAC60" s="137"/>
      <c r="AAD60" s="137"/>
      <c r="AAE60" s="137"/>
      <c r="AAF60" s="137"/>
      <c r="AAG60" s="137"/>
      <c r="AAH60" s="137"/>
      <c r="AAI60" s="137"/>
      <c r="AAJ60" s="137"/>
      <c r="AAK60" s="137"/>
      <c r="AAL60" s="137"/>
      <c r="AAM60" s="137"/>
      <c r="AAN60" s="137"/>
      <c r="AAO60" s="137"/>
      <c r="AAP60" s="137"/>
      <c r="AAQ60" s="137"/>
      <c r="AAR60" s="137"/>
      <c r="AAS60" s="137"/>
      <c r="AAT60" s="137"/>
      <c r="AAU60" s="137"/>
      <c r="AAV60" s="137"/>
      <c r="AAW60" s="137"/>
      <c r="AAX60" s="137"/>
      <c r="AAY60" s="137"/>
      <c r="AAZ60" s="137"/>
      <c r="ABA60" s="137"/>
      <c r="ABB60" s="137"/>
      <c r="ABC60" s="137"/>
      <c r="ABD60" s="137"/>
      <c r="ABE60" s="137"/>
      <c r="ABF60" s="137"/>
      <c r="ABG60" s="137"/>
      <c r="ABH60" s="137"/>
      <c r="ABI60" s="137"/>
      <c r="ABJ60" s="137"/>
      <c r="ABK60" s="137"/>
      <c r="ABL60" s="137"/>
      <c r="ABM60" s="137"/>
      <c r="ABN60" s="137"/>
      <c r="ABO60" s="137"/>
      <c r="ABP60" s="137"/>
      <c r="ABQ60" s="137"/>
      <c r="ABR60" s="137"/>
      <c r="ABS60" s="137"/>
      <c r="ABT60" s="137"/>
      <c r="ABU60" s="137"/>
      <c r="ABV60" s="137"/>
      <c r="ABW60" s="137"/>
      <c r="ABX60" s="137"/>
      <c r="ABY60" s="137"/>
      <c r="ABZ60" s="137"/>
      <c r="ACA60" s="137"/>
      <c r="ACB60" s="137"/>
      <c r="ACC60" s="137"/>
      <c r="ACD60" s="137"/>
      <c r="ACE60" s="137"/>
      <c r="ACF60" s="137"/>
      <c r="ACG60" s="137"/>
      <c r="ACH60" s="137"/>
      <c r="ACI60" s="137"/>
      <c r="ACJ60" s="137"/>
      <c r="ACK60" s="137"/>
      <c r="ACL60" s="137"/>
      <c r="ACM60" s="137"/>
      <c r="ACN60" s="137"/>
      <c r="ACO60" s="137"/>
      <c r="ACP60" s="137"/>
      <c r="ACQ60" s="137"/>
      <c r="ACR60" s="137"/>
      <c r="ACS60" s="137"/>
      <c r="ACT60" s="137"/>
      <c r="ACU60" s="137"/>
      <c r="ACV60" s="137"/>
      <c r="ACW60" s="137"/>
      <c r="ACX60" s="137"/>
      <c r="ACY60" s="137"/>
      <c r="ACZ60" s="137"/>
      <c r="ADA60" s="137"/>
      <c r="ADB60" s="137"/>
      <c r="ADC60" s="137"/>
      <c r="ADD60" s="137"/>
      <c r="ADE60" s="137"/>
      <c r="ADF60" s="137"/>
      <c r="ADG60" s="137"/>
      <c r="ADH60" s="137"/>
      <c r="ADI60" s="137"/>
      <c r="ADJ60" s="137"/>
      <c r="ADK60" s="137"/>
      <c r="ADL60" s="137"/>
      <c r="ADM60" s="137"/>
      <c r="ADN60" s="137"/>
      <c r="ADO60" s="137"/>
      <c r="ADP60" s="137"/>
      <c r="ADQ60" s="137"/>
      <c r="ADR60" s="137"/>
      <c r="ADS60" s="137"/>
      <c r="ADT60" s="137"/>
      <c r="ADU60" s="137"/>
      <c r="ADV60" s="137"/>
      <c r="ADW60" s="137"/>
      <c r="ADX60" s="137"/>
      <c r="ADY60" s="137"/>
      <c r="ADZ60" s="137"/>
      <c r="AEA60" s="137"/>
      <c r="AEB60" s="137"/>
      <c r="AEC60" s="137"/>
      <c r="AED60" s="137"/>
      <c r="AEE60" s="137"/>
      <c r="AEF60" s="137"/>
      <c r="AEG60" s="137"/>
      <c r="AEH60" s="137"/>
      <c r="AEI60" s="137"/>
      <c r="AEJ60" s="137"/>
      <c r="AEK60" s="137"/>
      <c r="AEL60" s="137"/>
      <c r="AEM60" s="137"/>
      <c r="AEN60" s="137"/>
      <c r="AEO60" s="137"/>
      <c r="AEP60" s="137"/>
      <c r="AEQ60" s="137"/>
      <c r="AER60" s="137"/>
      <c r="AES60" s="137"/>
      <c r="AET60" s="137"/>
      <c r="AEU60" s="137"/>
      <c r="AEV60" s="137"/>
      <c r="AEW60" s="137"/>
      <c r="AEX60" s="137"/>
      <c r="AEY60" s="137"/>
      <c r="AEZ60" s="137"/>
      <c r="AFA60" s="137"/>
      <c r="AFB60" s="137"/>
      <c r="AFC60" s="137"/>
      <c r="AFD60" s="137"/>
      <c r="AFE60" s="137"/>
      <c r="AFF60" s="137"/>
      <c r="AFG60" s="137"/>
      <c r="AFH60" s="137"/>
      <c r="AFI60" s="137"/>
      <c r="AFJ60" s="137"/>
      <c r="AFK60" s="137"/>
      <c r="AFL60" s="137"/>
      <c r="AFM60" s="137"/>
      <c r="AFN60" s="137"/>
      <c r="AFO60" s="137"/>
      <c r="AFP60" s="137"/>
      <c r="AFQ60" s="137"/>
      <c r="AFR60" s="137"/>
      <c r="AFS60" s="137"/>
      <c r="AFT60" s="137"/>
      <c r="AFU60" s="137"/>
      <c r="AFV60" s="137"/>
      <c r="AFW60" s="137"/>
      <c r="AFX60" s="137"/>
      <c r="AFY60" s="137"/>
      <c r="AFZ60" s="137"/>
      <c r="AGA60" s="137"/>
      <c r="AGB60" s="137"/>
      <c r="AGC60" s="137"/>
      <c r="AGD60" s="137"/>
      <c r="AGE60" s="137"/>
      <c r="AGF60" s="137"/>
      <c r="AGG60" s="137"/>
      <c r="AGH60" s="137"/>
      <c r="AGI60" s="137"/>
      <c r="AGJ60" s="137"/>
      <c r="AGK60" s="137"/>
      <c r="AGL60" s="137"/>
      <c r="AGM60" s="137"/>
      <c r="AGN60" s="137"/>
      <c r="AGO60" s="137"/>
      <c r="AGP60" s="137"/>
      <c r="AGQ60" s="137"/>
      <c r="AGR60" s="137"/>
      <c r="AGS60" s="137"/>
      <c r="AGT60" s="137"/>
      <c r="AGU60" s="137"/>
      <c r="AGV60" s="137"/>
      <c r="AGW60" s="137"/>
      <c r="AGX60" s="137"/>
      <c r="AGY60" s="137"/>
      <c r="AGZ60" s="137"/>
      <c r="AHA60" s="137"/>
      <c r="AHB60" s="137"/>
      <c r="AHC60" s="137"/>
      <c r="AHD60" s="137"/>
      <c r="AHE60" s="137"/>
      <c r="AHF60" s="137"/>
      <c r="AHG60" s="137"/>
      <c r="AHH60" s="137"/>
      <c r="AHI60" s="137"/>
      <c r="AHJ60" s="137"/>
      <c r="AHK60" s="137"/>
      <c r="AHL60" s="137"/>
      <c r="AHM60" s="137"/>
      <c r="AHN60" s="137"/>
      <c r="AHO60" s="137"/>
      <c r="AHP60" s="137"/>
      <c r="AHQ60" s="137"/>
      <c r="AHR60" s="137"/>
      <c r="AHS60" s="137"/>
      <c r="AHT60" s="137"/>
      <c r="AHU60" s="137"/>
      <c r="AHV60" s="137"/>
      <c r="AHW60" s="137"/>
      <c r="AHX60" s="137"/>
      <c r="AHY60" s="137"/>
      <c r="AHZ60" s="137"/>
      <c r="AIA60" s="137"/>
      <c r="AIB60" s="137"/>
      <c r="AIC60" s="137"/>
      <c r="AID60" s="137"/>
      <c r="AIE60" s="137"/>
      <c r="AIF60" s="137"/>
      <c r="AIG60" s="137"/>
      <c r="AIH60" s="137"/>
      <c r="AII60" s="137"/>
      <c r="AIJ60" s="137"/>
      <c r="AIK60" s="137"/>
      <c r="AIL60" s="137"/>
      <c r="AIM60" s="137"/>
      <c r="AIN60" s="137"/>
      <c r="AIO60" s="137"/>
      <c r="AIP60" s="137"/>
      <c r="AIQ60" s="137"/>
      <c r="AIR60" s="137"/>
      <c r="AIS60" s="137"/>
      <c r="AIT60" s="137"/>
      <c r="AIU60" s="137"/>
      <c r="AIV60" s="137"/>
      <c r="AIW60" s="137"/>
      <c r="AIX60" s="137"/>
      <c r="AIY60" s="137"/>
      <c r="AIZ60" s="137"/>
      <c r="AJA60" s="137"/>
      <c r="AJB60" s="137"/>
      <c r="AJC60" s="137"/>
      <c r="AJD60" s="137"/>
      <c r="AJE60" s="137"/>
      <c r="AJF60" s="137"/>
      <c r="AJG60" s="137"/>
      <c r="AJH60" s="137"/>
      <c r="AJI60" s="137"/>
      <c r="AJJ60" s="137"/>
      <c r="AJK60" s="137"/>
      <c r="AJL60" s="137"/>
      <c r="AJM60" s="137"/>
      <c r="AJN60" s="137"/>
      <c r="AJO60" s="137"/>
      <c r="AJP60" s="137"/>
      <c r="AJQ60" s="137"/>
      <c r="AJR60" s="137"/>
      <c r="AJS60" s="137"/>
      <c r="AJT60" s="137"/>
      <c r="AJU60" s="137"/>
      <c r="AJV60" s="137"/>
      <c r="AJW60" s="137"/>
      <c r="AJX60" s="137"/>
      <c r="AJY60" s="137"/>
      <c r="AJZ60" s="137"/>
      <c r="AKA60" s="137"/>
      <c r="AKB60" s="137"/>
      <c r="AKC60" s="137"/>
      <c r="AKD60" s="137"/>
      <c r="AKE60" s="137"/>
      <c r="AKF60" s="137"/>
      <c r="AKG60" s="137"/>
      <c r="AKH60" s="137"/>
      <c r="AKI60" s="137"/>
      <c r="AKJ60" s="137"/>
      <c r="AKK60" s="137"/>
      <c r="AKL60" s="137"/>
      <c r="AKM60" s="137"/>
      <c r="AKN60" s="137"/>
      <c r="AKO60" s="137"/>
      <c r="AKP60" s="137"/>
      <c r="AKQ60" s="137"/>
      <c r="AKR60" s="137"/>
      <c r="AKS60" s="137"/>
      <c r="AKT60" s="137"/>
      <c r="AKU60" s="137"/>
      <c r="AKV60" s="137"/>
      <c r="AKW60" s="137"/>
      <c r="AKX60" s="137"/>
      <c r="AKY60" s="137"/>
      <c r="AKZ60" s="137"/>
      <c r="ALA60" s="137"/>
      <c r="ALB60" s="137"/>
      <c r="ALC60" s="137"/>
      <c r="ALD60" s="137"/>
      <c r="ALE60" s="137"/>
      <c r="ALF60" s="137"/>
      <c r="ALG60" s="137"/>
      <c r="ALH60" s="137"/>
      <c r="ALI60" s="137"/>
      <c r="ALJ60" s="137"/>
      <c r="ALK60" s="137"/>
      <c r="ALL60" s="137"/>
      <c r="ALM60" s="137"/>
      <c r="ALN60" s="137"/>
      <c r="ALO60" s="137"/>
      <c r="ALP60" s="137"/>
      <c r="ALQ60" s="137"/>
      <c r="ALR60" s="137"/>
      <c r="ALS60" s="137"/>
      <c r="ALT60" s="137"/>
      <c r="ALU60" s="137"/>
      <c r="ALV60" s="137"/>
      <c r="ALW60" s="137"/>
      <c r="ALX60" s="137"/>
      <c r="ALY60" s="137"/>
      <c r="ALZ60" s="137"/>
      <c r="AMA60" s="137"/>
      <c r="AMB60" s="137"/>
      <c r="AMC60" s="137"/>
      <c r="AMD60" s="137"/>
      <c r="AME60" s="137"/>
      <c r="AMF60" s="137"/>
      <c r="AMG60" s="137"/>
      <c r="AMH60" s="137"/>
      <c r="AMI60" s="137"/>
      <c r="AMJ60" s="137"/>
      <c r="AMK60" s="137"/>
      <c r="AML60" s="137"/>
      <c r="AMM60" s="137"/>
      <c r="AMN60" s="137"/>
      <c r="AMO60" s="137"/>
      <c r="AMP60" s="137"/>
      <c r="AMQ60" s="137"/>
      <c r="AMR60" s="137"/>
      <c r="AMS60" s="137"/>
      <c r="AMT60" s="137"/>
      <c r="AMU60" s="137"/>
      <c r="AMV60" s="137"/>
      <c r="AMW60" s="137"/>
      <c r="AMX60" s="137"/>
      <c r="AMY60" s="137"/>
      <c r="AMZ60" s="137"/>
      <c r="ANA60" s="137"/>
      <c r="ANB60" s="137"/>
      <c r="ANC60" s="137"/>
      <c r="AND60" s="137"/>
      <c r="ANE60" s="137"/>
      <c r="ANF60" s="137"/>
      <c r="ANG60" s="137"/>
      <c r="ANH60" s="137"/>
      <c r="ANI60" s="137"/>
      <c r="ANJ60" s="137"/>
      <c r="ANK60" s="137"/>
      <c r="ANL60" s="137"/>
      <c r="ANM60" s="137"/>
      <c r="ANN60" s="137"/>
      <c r="ANO60" s="137"/>
      <c r="ANP60" s="137"/>
      <c r="ANQ60" s="137"/>
      <c r="ANR60" s="137"/>
      <c r="ANS60" s="137"/>
      <c r="ANT60" s="137"/>
      <c r="ANU60" s="137"/>
      <c r="ANV60" s="137"/>
      <c r="ANW60" s="137"/>
      <c r="ANX60" s="137"/>
      <c r="ANY60" s="137"/>
      <c r="ANZ60" s="137"/>
      <c r="AOA60" s="137"/>
      <c r="AOB60" s="137"/>
      <c r="AOC60" s="137"/>
      <c r="AOD60" s="137"/>
      <c r="AOE60" s="137"/>
      <c r="AOF60" s="137"/>
      <c r="AOG60" s="137"/>
      <c r="AOH60" s="137"/>
      <c r="AOI60" s="137"/>
      <c r="AOJ60" s="137"/>
      <c r="AOK60" s="137"/>
      <c r="AOL60" s="137"/>
      <c r="AOM60" s="137"/>
      <c r="AON60" s="137"/>
      <c r="AOO60" s="137"/>
      <c r="AOP60" s="137"/>
      <c r="AOQ60" s="137"/>
      <c r="AOR60" s="137"/>
      <c r="AOS60" s="137"/>
      <c r="AOT60" s="137"/>
      <c r="AOU60" s="137"/>
      <c r="AOV60" s="137"/>
      <c r="AOW60" s="137"/>
      <c r="AOX60" s="137"/>
      <c r="AOY60" s="137"/>
      <c r="AOZ60" s="137"/>
      <c r="APA60" s="137"/>
      <c r="APB60" s="137"/>
      <c r="APC60" s="137"/>
      <c r="APD60" s="137"/>
      <c r="APE60" s="137"/>
      <c r="APF60" s="137"/>
      <c r="APG60" s="137"/>
      <c r="APH60" s="137"/>
      <c r="API60" s="137"/>
      <c r="APJ60" s="137"/>
      <c r="APK60" s="137"/>
      <c r="APL60" s="137"/>
      <c r="APM60" s="137"/>
      <c r="APN60" s="137"/>
      <c r="APO60" s="137"/>
      <c r="APP60" s="137"/>
      <c r="APQ60" s="137"/>
      <c r="APR60" s="137"/>
      <c r="APS60" s="137"/>
      <c r="APT60" s="137"/>
      <c r="APU60" s="137"/>
      <c r="APV60" s="137"/>
      <c r="APW60" s="137"/>
      <c r="APX60" s="137"/>
      <c r="APY60" s="137"/>
      <c r="APZ60" s="137"/>
      <c r="AQA60" s="137"/>
      <c r="AQB60" s="137"/>
      <c r="AQC60" s="137"/>
      <c r="AQD60" s="137"/>
      <c r="AQE60" s="137"/>
      <c r="AQF60" s="137"/>
      <c r="AQG60" s="137"/>
      <c r="AQH60" s="137"/>
      <c r="AQI60" s="137"/>
      <c r="AQJ60" s="137"/>
      <c r="AQK60" s="137"/>
      <c r="AQL60" s="137"/>
      <c r="AQM60" s="137"/>
      <c r="AQN60" s="137"/>
      <c r="AQO60" s="137"/>
      <c r="AQP60" s="137"/>
      <c r="AQQ60" s="137"/>
      <c r="AQR60" s="137"/>
      <c r="AQS60" s="137"/>
      <c r="AQT60" s="137"/>
      <c r="AQU60" s="137"/>
      <c r="AQV60" s="137"/>
      <c r="AQW60" s="137"/>
      <c r="AQX60" s="137"/>
      <c r="AQY60" s="137"/>
      <c r="AQZ60" s="137"/>
      <c r="ARA60" s="137"/>
      <c r="ARB60" s="137"/>
      <c r="ARC60" s="137"/>
      <c r="ARD60" s="137"/>
      <c r="ARE60" s="137"/>
      <c r="ARF60" s="137"/>
      <c r="ARG60" s="137"/>
      <c r="ARH60" s="137"/>
      <c r="ARI60" s="137"/>
      <c r="ARJ60" s="137"/>
      <c r="ARK60" s="137"/>
      <c r="ARL60" s="137"/>
      <c r="ARM60" s="137"/>
      <c r="ARN60" s="137"/>
      <c r="ARO60" s="137"/>
      <c r="ARP60" s="137"/>
      <c r="ARQ60" s="137"/>
      <c r="ARR60" s="137"/>
      <c r="ARS60" s="137"/>
      <c r="ART60" s="137"/>
      <c r="ARU60" s="137"/>
      <c r="ARV60" s="137"/>
      <c r="ARW60" s="137"/>
      <c r="ARX60" s="137"/>
      <c r="ARY60" s="137"/>
      <c r="ARZ60" s="137"/>
      <c r="ASA60" s="137"/>
      <c r="ASB60" s="137"/>
      <c r="ASC60" s="137"/>
      <c r="ASD60" s="137"/>
      <c r="ASE60" s="137"/>
      <c r="ASF60" s="137"/>
      <c r="ASG60" s="137"/>
      <c r="ASH60" s="137"/>
      <c r="ASI60" s="137"/>
      <c r="ASJ60" s="137"/>
      <c r="ASK60" s="137"/>
      <c r="ASL60" s="137"/>
      <c r="ASM60" s="137"/>
      <c r="ASN60" s="137"/>
      <c r="ASO60" s="137"/>
      <c r="ASP60" s="137"/>
      <c r="ASQ60" s="137"/>
      <c r="ASR60" s="137"/>
      <c r="ASS60" s="137"/>
      <c r="AST60" s="137"/>
      <c r="ASU60" s="137"/>
      <c r="ASV60" s="137"/>
      <c r="ASW60" s="137"/>
      <c r="ASX60" s="137"/>
      <c r="ASY60" s="137"/>
      <c r="ASZ60" s="137"/>
      <c r="ATA60" s="137"/>
      <c r="ATB60" s="137"/>
      <c r="ATC60" s="137"/>
      <c r="ATD60" s="137"/>
      <c r="ATE60" s="137"/>
      <c r="ATF60" s="137"/>
      <c r="ATG60" s="137"/>
      <c r="ATH60" s="137"/>
      <c r="ATI60" s="137"/>
      <c r="ATJ60" s="137"/>
      <c r="ATK60" s="137"/>
      <c r="ATL60" s="137"/>
      <c r="ATM60" s="137"/>
      <c r="ATN60" s="137"/>
      <c r="ATO60" s="137"/>
      <c r="ATP60" s="137"/>
      <c r="ATQ60" s="137"/>
      <c r="ATR60" s="137"/>
      <c r="ATS60" s="137"/>
      <c r="ATT60" s="137"/>
      <c r="ATU60" s="137"/>
      <c r="ATV60" s="137"/>
      <c r="ATW60" s="137"/>
      <c r="ATX60" s="137"/>
      <c r="ATY60" s="137"/>
      <c r="ATZ60" s="137"/>
      <c r="AUA60" s="137"/>
      <c r="AUB60" s="137"/>
      <c r="AUC60" s="137"/>
      <c r="AUD60" s="137"/>
      <c r="AUE60" s="137"/>
      <c r="AUF60" s="137"/>
      <c r="AUG60" s="137"/>
      <c r="AUH60" s="137"/>
      <c r="AUI60" s="137"/>
      <c r="AUJ60" s="137"/>
      <c r="AUK60" s="137"/>
      <c r="AUL60" s="137"/>
      <c r="AUM60" s="137"/>
      <c r="AUN60" s="137"/>
      <c r="AUO60" s="137"/>
      <c r="AUP60" s="137"/>
      <c r="AUQ60" s="137"/>
      <c r="AUR60" s="137"/>
      <c r="AUS60" s="137"/>
      <c r="AUT60" s="137"/>
      <c r="AUU60" s="137"/>
      <c r="AUV60" s="137"/>
      <c r="AUW60" s="137"/>
      <c r="AUX60" s="137"/>
      <c r="AUY60" s="137"/>
      <c r="AUZ60" s="137"/>
      <c r="AVA60" s="137"/>
      <c r="AVB60" s="137"/>
      <c r="AVC60" s="137"/>
      <c r="AVD60" s="137"/>
      <c r="AVE60" s="137"/>
      <c r="AVF60" s="137"/>
      <c r="AVG60" s="137"/>
      <c r="AVH60" s="137"/>
      <c r="AVI60" s="137"/>
      <c r="AVJ60" s="137"/>
      <c r="AVK60" s="137"/>
      <c r="AVL60" s="137"/>
      <c r="AVM60" s="137"/>
      <c r="AVN60" s="137"/>
      <c r="AVO60" s="137"/>
      <c r="AVP60" s="137"/>
      <c r="AVQ60" s="137"/>
      <c r="AVR60" s="137"/>
      <c r="AVS60" s="137"/>
      <c r="AVT60" s="137"/>
      <c r="AVU60" s="137"/>
      <c r="AVV60" s="137"/>
      <c r="AVW60" s="137"/>
      <c r="AVX60" s="137"/>
      <c r="AVY60" s="137"/>
      <c r="AVZ60" s="137"/>
      <c r="AWA60" s="137"/>
      <c r="AWB60" s="137"/>
      <c r="AWC60" s="137"/>
      <c r="AWD60" s="137"/>
      <c r="AWE60" s="137"/>
      <c r="AWF60" s="137"/>
      <c r="AWG60" s="137"/>
      <c r="AWH60" s="137"/>
      <c r="AWI60" s="137"/>
      <c r="AWJ60" s="137"/>
      <c r="AWK60" s="137"/>
      <c r="AWL60" s="137"/>
      <c r="AWM60" s="137"/>
      <c r="AWN60" s="137"/>
      <c r="AWO60" s="137"/>
      <c r="AWP60" s="137"/>
      <c r="AWQ60" s="137"/>
      <c r="AWR60" s="137"/>
      <c r="AWS60" s="137"/>
      <c r="AWT60" s="137"/>
      <c r="AWU60" s="137"/>
      <c r="AWV60" s="137"/>
      <c r="AWW60" s="137"/>
      <c r="AWX60" s="137"/>
      <c r="AWY60" s="137"/>
      <c r="AWZ60" s="137"/>
      <c r="AXA60" s="137"/>
      <c r="AXB60" s="137"/>
      <c r="AXC60" s="137"/>
      <c r="AXD60" s="137"/>
      <c r="AXE60" s="137"/>
      <c r="AXF60" s="137"/>
      <c r="AXG60" s="137"/>
      <c r="AXH60" s="137"/>
      <c r="AXI60" s="137"/>
      <c r="AXJ60" s="137"/>
      <c r="AXK60" s="137"/>
      <c r="AXL60" s="137"/>
      <c r="AXM60" s="137"/>
      <c r="AXN60" s="137"/>
      <c r="AXO60" s="137"/>
      <c r="AXP60" s="137"/>
      <c r="AXQ60" s="137"/>
      <c r="AXR60" s="137"/>
      <c r="AXS60" s="137"/>
      <c r="AXT60" s="137"/>
      <c r="AXU60" s="137"/>
      <c r="AXV60" s="137"/>
      <c r="AXW60" s="137"/>
      <c r="AXX60" s="137"/>
      <c r="AXY60" s="137"/>
      <c r="AXZ60" s="137"/>
      <c r="AYA60" s="137"/>
      <c r="AYB60" s="137"/>
      <c r="AYC60" s="137"/>
      <c r="AYD60" s="137"/>
      <c r="AYE60" s="137"/>
      <c r="AYF60" s="137"/>
      <c r="AYG60" s="137"/>
      <c r="AYH60" s="137"/>
      <c r="AYI60" s="137"/>
      <c r="AYJ60" s="137"/>
      <c r="AYK60" s="137"/>
      <c r="AYL60" s="137"/>
      <c r="AYM60" s="137"/>
      <c r="AYN60" s="137"/>
      <c r="AYO60" s="137"/>
      <c r="AYP60" s="137"/>
      <c r="AYQ60" s="137"/>
      <c r="AYR60" s="137"/>
      <c r="AYS60" s="137"/>
      <c r="AYT60" s="137"/>
      <c r="AYU60" s="137"/>
      <c r="AYV60" s="137"/>
      <c r="AYW60" s="137"/>
      <c r="AYX60" s="137"/>
      <c r="AYY60" s="137"/>
      <c r="AYZ60" s="137"/>
      <c r="AZA60" s="137"/>
      <c r="AZB60" s="137"/>
      <c r="AZC60" s="137"/>
      <c r="AZD60" s="137"/>
      <c r="AZE60" s="137"/>
      <c r="AZF60" s="137"/>
      <c r="AZG60" s="137"/>
      <c r="AZH60" s="137"/>
      <c r="AZI60" s="137"/>
      <c r="AZJ60" s="137"/>
      <c r="AZK60" s="137"/>
      <c r="AZL60" s="137"/>
      <c r="AZM60" s="137"/>
      <c r="AZN60" s="137"/>
      <c r="AZO60" s="137"/>
      <c r="AZP60" s="137"/>
      <c r="AZQ60" s="137"/>
      <c r="AZR60" s="137"/>
      <c r="AZS60" s="137"/>
      <c r="AZT60" s="137"/>
      <c r="AZU60" s="137"/>
      <c r="AZV60" s="137"/>
      <c r="AZW60" s="137"/>
      <c r="AZX60" s="137"/>
      <c r="AZY60" s="137"/>
      <c r="AZZ60" s="137"/>
      <c r="BAA60" s="137"/>
      <c r="BAB60" s="137"/>
      <c r="BAC60" s="137"/>
      <c r="BAD60" s="137"/>
      <c r="BAE60" s="137"/>
      <c r="BAF60" s="137"/>
      <c r="BAG60" s="137"/>
      <c r="BAH60" s="137"/>
      <c r="BAI60" s="137"/>
      <c r="BAJ60" s="137"/>
      <c r="BAK60" s="137"/>
      <c r="BAL60" s="137"/>
      <c r="BAM60" s="137"/>
      <c r="BAN60" s="137"/>
      <c r="BAO60" s="137"/>
      <c r="BAP60" s="137"/>
      <c r="BAQ60" s="137"/>
      <c r="BAR60" s="137"/>
      <c r="BAS60" s="137"/>
      <c r="BAT60" s="137"/>
      <c r="BAU60" s="137"/>
      <c r="BAV60" s="137"/>
      <c r="BAW60" s="137"/>
      <c r="BAX60" s="137"/>
      <c r="BAY60" s="137"/>
      <c r="BAZ60" s="137"/>
      <c r="BBA60" s="137"/>
      <c r="BBB60" s="137"/>
      <c r="BBC60" s="137"/>
      <c r="BBD60" s="137"/>
      <c r="BBE60" s="137"/>
      <c r="BBF60" s="137"/>
      <c r="BBG60" s="137"/>
      <c r="BBH60" s="137"/>
      <c r="BBI60" s="137"/>
      <c r="BBJ60" s="137"/>
      <c r="BBK60" s="137"/>
      <c r="BBL60" s="137"/>
      <c r="BBM60" s="137"/>
      <c r="BBN60" s="137"/>
      <c r="BBO60" s="137"/>
      <c r="BBP60" s="137"/>
      <c r="BBQ60" s="137"/>
      <c r="BBR60" s="137"/>
      <c r="BBS60" s="137"/>
      <c r="BBT60" s="137"/>
      <c r="BBU60" s="137"/>
      <c r="BBV60" s="137"/>
      <c r="BBW60" s="137"/>
      <c r="BBX60" s="137"/>
      <c r="BBY60" s="137"/>
      <c r="BBZ60" s="137"/>
      <c r="BCA60" s="137"/>
      <c r="BCB60" s="137"/>
      <c r="BCC60" s="137"/>
      <c r="BCD60" s="137"/>
      <c r="BCE60" s="137"/>
      <c r="BCF60" s="137"/>
      <c r="BCG60" s="137"/>
      <c r="BCH60" s="137"/>
      <c r="BCI60" s="137"/>
      <c r="BCJ60" s="137"/>
      <c r="BCK60" s="137"/>
      <c r="BCL60" s="137"/>
      <c r="BCM60" s="137"/>
      <c r="BCN60" s="137"/>
      <c r="BCO60" s="137"/>
      <c r="BCP60" s="137"/>
      <c r="BCQ60" s="137"/>
      <c r="BCR60" s="137"/>
      <c r="BCS60" s="137"/>
      <c r="BCT60" s="137"/>
      <c r="BCU60" s="137"/>
      <c r="BCV60" s="137"/>
      <c r="BCW60" s="137"/>
      <c r="BCX60" s="137"/>
      <c r="BCY60" s="137"/>
      <c r="BCZ60" s="137"/>
      <c r="BDA60" s="137"/>
      <c r="BDB60" s="137"/>
      <c r="BDC60" s="137"/>
      <c r="BDD60" s="137"/>
      <c r="BDE60" s="137"/>
      <c r="BDF60" s="137"/>
      <c r="BDG60" s="137"/>
      <c r="BDH60" s="137"/>
      <c r="BDI60" s="137"/>
      <c r="BDJ60" s="137"/>
      <c r="BDK60" s="137"/>
      <c r="BDL60" s="137"/>
      <c r="BDM60" s="137"/>
      <c r="BDN60" s="137"/>
      <c r="BDO60" s="137"/>
      <c r="BDP60" s="137"/>
      <c r="BDQ60" s="137"/>
      <c r="BDR60" s="137"/>
      <c r="BDS60" s="137"/>
      <c r="BDT60" s="137"/>
      <c r="BDU60" s="137"/>
      <c r="BDV60" s="137"/>
      <c r="BDW60" s="137"/>
      <c r="BDX60" s="137"/>
      <c r="BDY60" s="137"/>
      <c r="BDZ60" s="137"/>
      <c r="BEA60" s="137"/>
      <c r="BEB60" s="137"/>
      <c r="BEC60" s="137"/>
      <c r="BED60" s="137"/>
      <c r="BEE60" s="137"/>
      <c r="BEF60" s="137"/>
      <c r="BEG60" s="137"/>
      <c r="BEH60" s="137"/>
      <c r="BEI60" s="137"/>
      <c r="BEJ60" s="137"/>
      <c r="BEK60" s="137"/>
      <c r="BEL60" s="137"/>
      <c r="BEM60" s="137"/>
      <c r="BEN60" s="137"/>
      <c r="BEO60" s="137"/>
      <c r="BEP60" s="137"/>
      <c r="BEQ60" s="137"/>
      <c r="BER60" s="137"/>
      <c r="BES60" s="137"/>
      <c r="BET60" s="137"/>
      <c r="BEU60" s="137"/>
      <c r="BEV60" s="137"/>
      <c r="BEW60" s="137"/>
      <c r="BEX60" s="137"/>
      <c r="BEY60" s="137"/>
      <c r="BEZ60" s="137"/>
      <c r="BFA60" s="137"/>
      <c r="BFB60" s="137"/>
      <c r="BFC60" s="137"/>
      <c r="BFD60" s="137"/>
      <c r="BFE60" s="137"/>
      <c r="BFF60" s="137"/>
      <c r="BFG60" s="137"/>
      <c r="BFH60" s="137"/>
      <c r="BFI60" s="137"/>
      <c r="BFJ60" s="137"/>
      <c r="BFK60" s="137"/>
      <c r="BFL60" s="137"/>
      <c r="BFM60" s="137"/>
      <c r="BFN60" s="137"/>
      <c r="BFO60" s="137"/>
      <c r="BFP60" s="137"/>
      <c r="BFQ60" s="137"/>
      <c r="BFR60" s="137"/>
      <c r="BFS60" s="137"/>
      <c r="BFT60" s="137"/>
      <c r="BFU60" s="137"/>
      <c r="BFV60" s="137"/>
      <c r="BFW60" s="137"/>
      <c r="BFX60" s="137"/>
      <c r="BFY60" s="137"/>
      <c r="BFZ60" s="137"/>
      <c r="BGA60" s="137"/>
      <c r="BGB60" s="137"/>
      <c r="BGC60" s="137"/>
      <c r="BGD60" s="137"/>
      <c r="BGE60" s="137"/>
      <c r="BGF60" s="137"/>
      <c r="BGG60" s="137"/>
      <c r="BGH60" s="137"/>
      <c r="BGI60" s="137"/>
      <c r="BGJ60" s="137"/>
      <c r="BGK60" s="137"/>
      <c r="BGL60" s="137"/>
      <c r="BGM60" s="137"/>
      <c r="BGN60" s="137"/>
      <c r="BGO60" s="137"/>
      <c r="BGP60" s="137"/>
      <c r="BGQ60" s="137"/>
      <c r="BGR60" s="137"/>
      <c r="BGS60" s="137"/>
      <c r="BGT60" s="137"/>
      <c r="BGU60" s="137"/>
      <c r="BGV60" s="137"/>
      <c r="BGW60" s="137"/>
      <c r="BGX60" s="137"/>
      <c r="BGY60" s="137"/>
      <c r="BGZ60" s="137"/>
      <c r="BHA60" s="137"/>
      <c r="BHB60" s="137"/>
      <c r="BHC60" s="137"/>
      <c r="BHD60" s="137"/>
      <c r="BHE60" s="137"/>
      <c r="BHF60" s="137"/>
      <c r="BHG60" s="137"/>
      <c r="BHH60" s="137"/>
      <c r="BHI60" s="137"/>
      <c r="BHJ60" s="137"/>
      <c r="BHK60" s="137"/>
      <c r="BHL60" s="137"/>
      <c r="BHM60" s="137"/>
      <c r="BHN60" s="137"/>
      <c r="BHO60" s="137"/>
      <c r="BHP60" s="137"/>
      <c r="BHQ60" s="137"/>
      <c r="BHR60" s="137"/>
      <c r="BHS60" s="137"/>
      <c r="BHT60" s="137"/>
      <c r="BHU60" s="137"/>
      <c r="BHV60" s="137"/>
      <c r="BHW60" s="137"/>
      <c r="BHX60" s="137"/>
      <c r="BHY60" s="137"/>
      <c r="BHZ60" s="137"/>
      <c r="BIA60" s="137"/>
      <c r="BIB60" s="137"/>
      <c r="BIC60" s="137"/>
      <c r="BID60" s="137"/>
      <c r="BIE60" s="137"/>
      <c r="BIF60" s="137"/>
      <c r="BIG60" s="137"/>
      <c r="BIH60" s="137"/>
      <c r="BII60" s="137"/>
      <c r="BIJ60" s="137"/>
      <c r="BIK60" s="137"/>
      <c r="BIL60" s="137"/>
      <c r="BIM60" s="137"/>
      <c r="BIN60" s="137"/>
      <c r="BIO60" s="137"/>
      <c r="BIP60" s="137"/>
      <c r="BIQ60" s="137"/>
      <c r="BIR60" s="137"/>
      <c r="BIS60" s="137"/>
      <c r="BIT60" s="137"/>
      <c r="BIU60" s="137"/>
      <c r="BIV60" s="137"/>
      <c r="BIW60" s="137"/>
      <c r="BIX60" s="137"/>
      <c r="BIY60" s="137"/>
      <c r="BIZ60" s="137"/>
      <c r="BJA60" s="137"/>
      <c r="BJB60" s="137"/>
      <c r="BJC60" s="137"/>
      <c r="BJD60" s="137"/>
      <c r="BJE60" s="137"/>
      <c r="BJF60" s="137"/>
      <c r="BJG60" s="137"/>
      <c r="BJH60" s="137"/>
      <c r="BJI60" s="137"/>
      <c r="BJJ60" s="137"/>
      <c r="BJK60" s="137"/>
      <c r="BJL60" s="137"/>
      <c r="BJM60" s="137"/>
      <c r="BJN60" s="137"/>
      <c r="BJO60" s="137"/>
      <c r="BJP60" s="137"/>
      <c r="BJQ60" s="137"/>
      <c r="BJR60" s="137"/>
      <c r="BJS60" s="137"/>
      <c r="BJT60" s="137"/>
      <c r="BJU60" s="137"/>
      <c r="BJV60" s="137"/>
      <c r="BJW60" s="137"/>
      <c r="BJX60" s="137"/>
      <c r="BJY60" s="137"/>
      <c r="BJZ60" s="137"/>
      <c r="BKA60" s="137"/>
      <c r="BKB60" s="137"/>
      <c r="BKC60" s="137"/>
      <c r="BKD60" s="137"/>
      <c r="BKE60" s="137"/>
      <c r="BKF60" s="137"/>
      <c r="BKG60" s="137"/>
      <c r="BKH60" s="137"/>
      <c r="BKI60" s="137"/>
      <c r="BKJ60" s="137"/>
      <c r="BKK60" s="137"/>
      <c r="BKL60" s="137"/>
      <c r="BKM60" s="137"/>
      <c r="BKN60" s="137"/>
      <c r="BKO60" s="137"/>
      <c r="BKP60" s="137"/>
      <c r="BKQ60" s="137"/>
      <c r="BKR60" s="137"/>
      <c r="BKS60" s="137"/>
      <c r="BKT60" s="137"/>
      <c r="BKU60" s="137"/>
      <c r="BKV60" s="137"/>
      <c r="BKW60" s="137"/>
      <c r="BKX60" s="137"/>
      <c r="BKY60" s="137"/>
      <c r="BKZ60" s="137"/>
      <c r="BLA60" s="137"/>
      <c r="BLB60" s="137"/>
      <c r="BLC60" s="137"/>
      <c r="BLD60" s="137"/>
      <c r="BLE60" s="137"/>
      <c r="BLF60" s="137"/>
      <c r="BLG60" s="137"/>
      <c r="BLH60" s="137"/>
      <c r="BLI60" s="137"/>
      <c r="BLJ60" s="137"/>
      <c r="BLK60" s="137"/>
      <c r="BLL60" s="137"/>
      <c r="BLM60" s="137"/>
      <c r="BLN60" s="137"/>
      <c r="BLO60" s="137"/>
      <c r="BLP60" s="137"/>
      <c r="BLQ60" s="137"/>
      <c r="BLR60" s="137"/>
      <c r="BLS60" s="137"/>
      <c r="BLT60" s="137"/>
      <c r="BLU60" s="137"/>
      <c r="BLV60" s="137"/>
      <c r="BLW60" s="137"/>
      <c r="BLX60" s="137"/>
      <c r="BLY60" s="137"/>
      <c r="BLZ60" s="137"/>
      <c r="BMA60" s="137"/>
      <c r="BMB60" s="137"/>
      <c r="BMC60" s="137"/>
      <c r="BMD60" s="137"/>
      <c r="BME60" s="137"/>
      <c r="BMF60" s="137"/>
      <c r="BMG60" s="137"/>
      <c r="BMH60" s="137"/>
      <c r="BMI60" s="137"/>
      <c r="BMJ60" s="137"/>
      <c r="BMK60" s="137"/>
      <c r="BML60" s="137"/>
      <c r="BMM60" s="137"/>
      <c r="BMN60" s="137"/>
      <c r="BMO60" s="137"/>
      <c r="BMP60" s="137"/>
      <c r="BMQ60" s="137"/>
      <c r="BMR60" s="137"/>
      <c r="BMS60" s="137"/>
      <c r="BMT60" s="137"/>
      <c r="BMU60" s="137"/>
      <c r="BMV60" s="137"/>
      <c r="BMW60" s="137"/>
      <c r="BMX60" s="137"/>
      <c r="BMY60" s="137"/>
      <c r="BMZ60" s="137"/>
      <c r="BNA60" s="137"/>
      <c r="BNB60" s="137"/>
      <c r="BNC60" s="137"/>
      <c r="BND60" s="137"/>
      <c r="BNE60" s="137"/>
      <c r="BNF60" s="137"/>
      <c r="BNG60" s="137"/>
      <c r="BNH60" s="137"/>
      <c r="BNI60" s="137"/>
      <c r="BNJ60" s="137"/>
      <c r="BNK60" s="137"/>
      <c r="BNL60" s="137"/>
      <c r="BNM60" s="137"/>
      <c r="BNN60" s="137"/>
      <c r="BNO60" s="137"/>
      <c r="BNP60" s="137"/>
      <c r="BNQ60" s="137"/>
      <c r="BNR60" s="137"/>
      <c r="BNS60" s="137"/>
      <c r="BNT60" s="137"/>
      <c r="BNU60" s="137"/>
      <c r="BNV60" s="137"/>
      <c r="BNW60" s="137"/>
      <c r="BNX60" s="137"/>
      <c r="BNY60" s="137"/>
      <c r="BNZ60" s="137"/>
      <c r="BOA60" s="137"/>
      <c r="BOB60" s="137"/>
      <c r="BOC60" s="137"/>
      <c r="BOD60" s="137"/>
      <c r="BOE60" s="137"/>
      <c r="BOF60" s="137"/>
      <c r="BOG60" s="137"/>
      <c r="BOH60" s="137"/>
      <c r="BOI60" s="137"/>
      <c r="BOJ60" s="137"/>
      <c r="BOK60" s="137"/>
      <c r="BOL60" s="137"/>
      <c r="BOM60" s="137"/>
      <c r="BON60" s="137"/>
      <c r="BOO60" s="137"/>
      <c r="BOP60" s="137"/>
      <c r="BOQ60" s="137"/>
      <c r="BOR60" s="137"/>
      <c r="BOS60" s="137"/>
      <c r="BOT60" s="137"/>
      <c r="BOU60" s="137"/>
      <c r="BOV60" s="137"/>
      <c r="BOW60" s="137"/>
      <c r="BOX60" s="137"/>
      <c r="BOY60" s="137"/>
      <c r="BOZ60" s="137"/>
      <c r="BPA60" s="137"/>
      <c r="BPB60" s="137"/>
      <c r="BPC60" s="137"/>
      <c r="BPD60" s="137"/>
      <c r="BPE60" s="137"/>
      <c r="BPF60" s="137"/>
      <c r="BPG60" s="137"/>
      <c r="BPH60" s="137"/>
      <c r="BPI60" s="137"/>
      <c r="BPJ60" s="137"/>
      <c r="BPK60" s="137"/>
      <c r="BPL60" s="137"/>
      <c r="BPM60" s="137"/>
      <c r="BPN60" s="137"/>
      <c r="BPO60" s="137"/>
      <c r="BPP60" s="137"/>
      <c r="BPQ60" s="137"/>
      <c r="BPR60" s="137"/>
      <c r="BPS60" s="137"/>
      <c r="BPT60" s="137"/>
      <c r="BPU60" s="137"/>
      <c r="BPV60" s="137"/>
      <c r="BPW60" s="137"/>
      <c r="BPX60" s="137"/>
      <c r="BPY60" s="137"/>
      <c r="BPZ60" s="137"/>
      <c r="BQA60" s="137"/>
      <c r="BQB60" s="137"/>
      <c r="BQC60" s="137"/>
      <c r="BQD60" s="137"/>
      <c r="BQE60" s="137"/>
      <c r="BQF60" s="137"/>
      <c r="BQG60" s="137"/>
      <c r="BQH60" s="137"/>
      <c r="BQI60" s="137"/>
      <c r="BQJ60" s="137"/>
      <c r="BQK60" s="137"/>
      <c r="BQL60" s="137"/>
      <c r="BQM60" s="137"/>
      <c r="BQN60" s="137"/>
      <c r="BQO60" s="137"/>
      <c r="BQP60" s="137"/>
      <c r="BQQ60" s="137"/>
      <c r="BQR60" s="137"/>
      <c r="BQS60" s="137"/>
      <c r="BQT60" s="137"/>
      <c r="BQU60" s="137"/>
      <c r="BQV60" s="137"/>
      <c r="BQW60" s="137"/>
      <c r="BQX60" s="137"/>
      <c r="BQY60" s="137"/>
      <c r="BQZ60" s="137"/>
      <c r="BRA60" s="137"/>
      <c r="BRB60" s="137"/>
      <c r="BRC60" s="137"/>
      <c r="BRD60" s="137"/>
      <c r="BRE60" s="137"/>
      <c r="BRF60" s="137"/>
      <c r="BRG60" s="137"/>
      <c r="BRH60" s="137"/>
      <c r="BRI60" s="137"/>
      <c r="BRJ60" s="137"/>
      <c r="BRK60" s="137"/>
      <c r="BRL60" s="137"/>
      <c r="BRM60" s="137"/>
      <c r="BRN60" s="137"/>
      <c r="BRO60" s="137"/>
      <c r="BRP60" s="137"/>
      <c r="BRQ60" s="137"/>
      <c r="BRR60" s="137"/>
      <c r="BRS60" s="137"/>
      <c r="BRT60" s="137"/>
      <c r="BRU60" s="137"/>
      <c r="BRV60" s="137"/>
      <c r="BRW60" s="137"/>
      <c r="BRX60" s="137"/>
      <c r="BRY60" s="137"/>
      <c r="BRZ60" s="137"/>
      <c r="BSA60" s="137"/>
      <c r="BSB60" s="137"/>
      <c r="BSC60" s="137"/>
      <c r="BSD60" s="137"/>
      <c r="BSE60" s="137"/>
      <c r="BSF60" s="137"/>
      <c r="BSG60" s="137"/>
      <c r="BSH60" s="137"/>
      <c r="BSI60" s="137"/>
      <c r="BSJ60" s="137"/>
      <c r="BSK60" s="137"/>
      <c r="BSL60" s="137"/>
      <c r="BSM60" s="137"/>
      <c r="BSN60" s="137"/>
      <c r="BSO60" s="137"/>
      <c r="BSP60" s="137"/>
      <c r="BSQ60" s="137"/>
      <c r="BSR60" s="137"/>
      <c r="BSS60" s="137"/>
      <c r="BST60" s="137"/>
      <c r="BSU60" s="137"/>
      <c r="BSV60" s="137"/>
      <c r="BSW60" s="137"/>
      <c r="BSX60" s="137"/>
      <c r="BSY60" s="137"/>
      <c r="BSZ60" s="137"/>
      <c r="BTA60" s="137"/>
      <c r="BTB60" s="137"/>
      <c r="BTC60" s="137"/>
      <c r="BTD60" s="137"/>
      <c r="BTE60" s="137"/>
      <c r="BTF60" s="137"/>
      <c r="BTG60" s="137"/>
      <c r="BTH60" s="137"/>
      <c r="BTI60" s="137"/>
      <c r="BTJ60" s="137"/>
      <c r="BTK60" s="137"/>
      <c r="BTL60" s="137"/>
      <c r="BTM60" s="137"/>
      <c r="BTN60" s="137"/>
      <c r="BTO60" s="137"/>
      <c r="BTP60" s="137"/>
      <c r="BTQ60" s="137"/>
      <c r="BTR60" s="137"/>
      <c r="BTS60" s="137"/>
      <c r="BTT60" s="137"/>
      <c r="BTU60" s="137"/>
      <c r="BTV60" s="137"/>
      <c r="BTW60" s="137"/>
      <c r="BTX60" s="137"/>
      <c r="BTY60" s="137"/>
      <c r="BTZ60" s="137"/>
      <c r="BUA60" s="137"/>
      <c r="BUB60" s="137"/>
      <c r="BUC60" s="137"/>
      <c r="BUD60" s="137"/>
      <c r="BUE60" s="137"/>
      <c r="BUF60" s="137"/>
      <c r="BUG60" s="137"/>
      <c r="BUH60" s="137"/>
      <c r="BUI60" s="137"/>
      <c r="BUJ60" s="137"/>
      <c r="BUK60" s="137"/>
      <c r="BUL60" s="137"/>
      <c r="BUM60" s="137"/>
      <c r="BUN60" s="137"/>
      <c r="BUO60" s="137"/>
      <c r="BUP60" s="137"/>
      <c r="BUQ60" s="137"/>
      <c r="BUR60" s="137"/>
      <c r="BUS60" s="137"/>
      <c r="BUT60" s="137"/>
      <c r="BUU60" s="137"/>
      <c r="BUV60" s="137"/>
      <c r="BUW60" s="137"/>
      <c r="BUX60" s="137"/>
      <c r="BUY60" s="137"/>
      <c r="BUZ60" s="137"/>
      <c r="BVA60" s="137"/>
      <c r="BVB60" s="137"/>
      <c r="BVC60" s="137"/>
      <c r="BVD60" s="137"/>
      <c r="BVE60" s="137"/>
      <c r="BVF60" s="137"/>
      <c r="BVG60" s="137"/>
      <c r="BVH60" s="137"/>
      <c r="BVI60" s="137"/>
      <c r="BVJ60" s="137"/>
      <c r="BVK60" s="137"/>
      <c r="BVL60" s="137"/>
      <c r="BVM60" s="137"/>
      <c r="BVN60" s="137"/>
      <c r="BVO60" s="137"/>
      <c r="BVP60" s="137"/>
      <c r="BVQ60" s="137"/>
      <c r="BVR60" s="137"/>
      <c r="BVS60" s="137"/>
      <c r="BVT60" s="137"/>
      <c r="BVU60" s="137"/>
      <c r="BVV60" s="137"/>
      <c r="BVW60" s="137"/>
      <c r="BVX60" s="137"/>
      <c r="BVY60" s="137"/>
      <c r="BVZ60" s="137"/>
      <c r="BWA60" s="137"/>
      <c r="BWB60" s="137"/>
      <c r="BWC60" s="137"/>
      <c r="BWD60" s="137"/>
      <c r="BWE60" s="137"/>
      <c r="BWF60" s="137"/>
      <c r="BWG60" s="137"/>
      <c r="BWH60" s="137"/>
      <c r="BWI60" s="137"/>
      <c r="BWJ60" s="137"/>
      <c r="BWK60" s="137"/>
      <c r="BWL60" s="137"/>
      <c r="BWM60" s="137"/>
      <c r="BWN60" s="137"/>
      <c r="BWO60" s="137"/>
      <c r="BWP60" s="137"/>
      <c r="BWQ60" s="137"/>
      <c r="BWR60" s="137"/>
      <c r="BWS60" s="137"/>
      <c r="BWT60" s="137"/>
      <c r="BWU60" s="137"/>
      <c r="BWV60" s="137"/>
      <c r="BWW60" s="137"/>
      <c r="BWX60" s="137"/>
      <c r="BWY60" s="137"/>
      <c r="BWZ60" s="137"/>
      <c r="BXA60" s="137"/>
      <c r="BXB60" s="137"/>
      <c r="BXC60" s="137"/>
      <c r="BXD60" s="137"/>
      <c r="BXE60" s="137"/>
      <c r="BXF60" s="137"/>
      <c r="BXG60" s="137"/>
      <c r="BXH60" s="137"/>
      <c r="BXI60" s="137"/>
      <c r="BXJ60" s="137"/>
      <c r="BXK60" s="137"/>
      <c r="BXL60" s="137"/>
      <c r="BXM60" s="137"/>
      <c r="BXN60" s="137"/>
      <c r="BXO60" s="137"/>
      <c r="BXP60" s="137"/>
      <c r="BXQ60" s="137"/>
      <c r="BXR60" s="137"/>
      <c r="BXS60" s="137"/>
      <c r="BXT60" s="137"/>
      <c r="BXU60" s="137"/>
      <c r="BXV60" s="137"/>
      <c r="BXW60" s="137"/>
      <c r="BXX60" s="137"/>
      <c r="BXY60" s="137"/>
      <c r="BXZ60" s="137"/>
      <c r="BYA60" s="137"/>
      <c r="BYB60" s="137"/>
      <c r="BYC60" s="137"/>
      <c r="BYD60" s="137"/>
      <c r="BYE60" s="137"/>
      <c r="BYF60" s="137"/>
      <c r="BYG60" s="137"/>
      <c r="BYH60" s="137"/>
      <c r="BYI60" s="137"/>
      <c r="BYJ60" s="137"/>
      <c r="BYK60" s="137"/>
      <c r="BYL60" s="137"/>
      <c r="BYM60" s="137"/>
      <c r="BYN60" s="137"/>
      <c r="BYO60" s="137"/>
      <c r="BYP60" s="137"/>
      <c r="BYQ60" s="137"/>
      <c r="BYR60" s="137"/>
      <c r="BYS60" s="137"/>
      <c r="BYT60" s="137"/>
      <c r="BYU60" s="137"/>
      <c r="BYV60" s="137"/>
      <c r="BYW60" s="137"/>
      <c r="BYX60" s="137"/>
      <c r="BYY60" s="137"/>
      <c r="BYZ60" s="137"/>
      <c r="BZA60" s="137"/>
      <c r="BZB60" s="137"/>
      <c r="BZC60" s="137"/>
      <c r="BZD60" s="137"/>
      <c r="BZE60" s="137"/>
      <c r="BZF60" s="137"/>
      <c r="BZG60" s="137"/>
      <c r="BZH60" s="137"/>
      <c r="BZI60" s="137"/>
      <c r="BZJ60" s="137"/>
      <c r="BZK60" s="137"/>
      <c r="BZL60" s="137"/>
      <c r="BZM60" s="137"/>
      <c r="BZN60" s="137"/>
      <c r="BZO60" s="137"/>
      <c r="BZP60" s="137"/>
      <c r="BZQ60" s="137"/>
      <c r="BZR60" s="137"/>
      <c r="BZS60" s="137"/>
      <c r="BZT60" s="137"/>
      <c r="BZU60" s="137"/>
      <c r="BZV60" s="137"/>
      <c r="BZW60" s="137"/>
      <c r="BZX60" s="137"/>
      <c r="BZY60" s="137"/>
      <c r="BZZ60" s="137"/>
      <c r="CAA60" s="137"/>
      <c r="CAB60" s="137"/>
      <c r="CAC60" s="137"/>
      <c r="CAD60" s="137"/>
      <c r="CAE60" s="137"/>
      <c r="CAF60" s="137"/>
      <c r="CAG60" s="137"/>
      <c r="CAH60" s="137"/>
      <c r="CAI60" s="137"/>
      <c r="CAJ60" s="137"/>
      <c r="CAK60" s="137"/>
      <c r="CAL60" s="137"/>
      <c r="CAM60" s="137"/>
      <c r="CAN60" s="137"/>
      <c r="CAO60" s="137"/>
      <c r="CAP60" s="137"/>
      <c r="CAQ60" s="137"/>
      <c r="CAR60" s="137"/>
      <c r="CAS60" s="137"/>
      <c r="CAT60" s="137"/>
      <c r="CAU60" s="137"/>
      <c r="CAV60" s="137"/>
      <c r="CAW60" s="137"/>
      <c r="CAX60" s="137"/>
      <c r="CAY60" s="137"/>
      <c r="CAZ60" s="137"/>
      <c r="CBA60" s="137"/>
      <c r="CBB60" s="137"/>
      <c r="CBC60" s="137"/>
      <c r="CBD60" s="137"/>
      <c r="CBE60" s="137"/>
      <c r="CBF60" s="137"/>
      <c r="CBG60" s="137"/>
      <c r="CBH60" s="137"/>
      <c r="CBI60" s="137"/>
      <c r="CBJ60" s="137"/>
      <c r="CBK60" s="137"/>
      <c r="CBL60" s="137"/>
      <c r="CBM60" s="137"/>
      <c r="CBN60" s="137"/>
      <c r="CBO60" s="137"/>
      <c r="CBP60" s="137"/>
      <c r="CBQ60" s="137"/>
      <c r="CBR60" s="137"/>
      <c r="CBS60" s="137"/>
      <c r="CBT60" s="137"/>
      <c r="CBU60" s="137"/>
      <c r="CBV60" s="137"/>
      <c r="CBW60" s="137"/>
      <c r="CBX60" s="137"/>
      <c r="CBY60" s="137"/>
      <c r="CBZ60" s="137"/>
      <c r="CCA60" s="137"/>
      <c r="CCB60" s="137"/>
      <c r="CCC60" s="137"/>
      <c r="CCD60" s="137"/>
      <c r="CCE60" s="137"/>
      <c r="CCF60" s="137"/>
      <c r="CCG60" s="137"/>
      <c r="CCH60" s="137"/>
      <c r="CCI60" s="137"/>
      <c r="CCJ60" s="137"/>
      <c r="CCK60" s="137"/>
      <c r="CCL60" s="137"/>
      <c r="CCM60" s="137"/>
      <c r="CCN60" s="137"/>
      <c r="CCO60" s="137"/>
      <c r="CCP60" s="137"/>
      <c r="CCQ60" s="137"/>
      <c r="CCR60" s="137"/>
      <c r="CCS60" s="137"/>
      <c r="CCT60" s="137"/>
      <c r="CCU60" s="137"/>
      <c r="CCV60" s="137"/>
      <c r="CCW60" s="137"/>
      <c r="CCX60" s="137"/>
      <c r="CCY60" s="137"/>
      <c r="CCZ60" s="137"/>
      <c r="CDA60" s="137"/>
      <c r="CDB60" s="137"/>
      <c r="CDC60" s="137"/>
      <c r="CDD60" s="137"/>
      <c r="CDE60" s="137"/>
      <c r="CDF60" s="137"/>
      <c r="CDG60" s="137"/>
      <c r="CDH60" s="137"/>
      <c r="CDI60" s="137"/>
      <c r="CDJ60" s="137"/>
      <c r="CDK60" s="137"/>
      <c r="CDL60" s="137"/>
      <c r="CDM60" s="137"/>
      <c r="CDN60" s="137"/>
      <c r="CDO60" s="137"/>
      <c r="CDP60" s="137"/>
      <c r="CDQ60" s="137"/>
      <c r="CDR60" s="137"/>
      <c r="CDS60" s="137"/>
      <c r="CDT60" s="137"/>
      <c r="CDU60" s="137"/>
      <c r="CDV60" s="137"/>
      <c r="CDW60" s="137"/>
      <c r="CDX60" s="137"/>
      <c r="CDY60" s="137"/>
      <c r="CDZ60" s="137"/>
      <c r="CEA60" s="137"/>
      <c r="CEB60" s="137"/>
      <c r="CEC60" s="137"/>
      <c r="CED60" s="137"/>
      <c r="CEE60" s="137"/>
      <c r="CEF60" s="137"/>
      <c r="CEG60" s="137"/>
      <c r="CEH60" s="137"/>
      <c r="CEI60" s="137"/>
      <c r="CEJ60" s="137"/>
      <c r="CEK60" s="137"/>
      <c r="CEL60" s="137"/>
      <c r="CEM60" s="137"/>
      <c r="CEN60" s="137"/>
      <c r="CEO60" s="137"/>
      <c r="CEP60" s="137"/>
      <c r="CEQ60" s="137"/>
      <c r="CER60" s="137"/>
      <c r="CES60" s="137"/>
      <c r="CET60" s="137"/>
      <c r="CEU60" s="137"/>
      <c r="CEV60" s="137"/>
      <c r="CEW60" s="137"/>
      <c r="CEX60" s="137"/>
      <c r="CEY60" s="137"/>
      <c r="CEZ60" s="137"/>
      <c r="CFA60" s="137"/>
      <c r="CFB60" s="137"/>
      <c r="CFC60" s="137"/>
      <c r="CFD60" s="137"/>
      <c r="CFE60" s="137"/>
      <c r="CFF60" s="137"/>
      <c r="CFG60" s="137"/>
      <c r="CFH60" s="137"/>
      <c r="CFI60" s="137"/>
      <c r="CFJ60" s="137"/>
      <c r="CFK60" s="137"/>
      <c r="CFL60" s="137"/>
      <c r="CFM60" s="137"/>
      <c r="CFN60" s="137"/>
      <c r="CFO60" s="137"/>
      <c r="CFP60" s="137"/>
      <c r="CFQ60" s="137"/>
      <c r="CFR60" s="137"/>
      <c r="CFS60" s="137"/>
      <c r="CFT60" s="137"/>
      <c r="CFU60" s="137"/>
      <c r="CFV60" s="137"/>
      <c r="CFW60" s="137"/>
      <c r="CFX60" s="137"/>
      <c r="CFY60" s="137"/>
      <c r="CFZ60" s="137"/>
      <c r="CGA60" s="137"/>
      <c r="CGB60" s="137"/>
      <c r="CGC60" s="137"/>
      <c r="CGD60" s="137"/>
      <c r="CGE60" s="137"/>
      <c r="CGF60" s="137"/>
      <c r="CGG60" s="137"/>
      <c r="CGH60" s="137"/>
      <c r="CGI60" s="137"/>
      <c r="CGJ60" s="137"/>
      <c r="CGK60" s="137"/>
      <c r="CGL60" s="137"/>
      <c r="CGM60" s="137"/>
      <c r="CGN60" s="137"/>
      <c r="CGO60" s="137"/>
      <c r="CGP60" s="137"/>
      <c r="CGQ60" s="137"/>
      <c r="CGR60" s="137"/>
      <c r="CGS60" s="137"/>
      <c r="CGT60" s="137"/>
      <c r="CGU60" s="137"/>
      <c r="CGV60" s="137"/>
      <c r="CGW60" s="137"/>
      <c r="CGX60" s="137"/>
      <c r="CGY60" s="137"/>
      <c r="CGZ60" s="137"/>
      <c r="CHA60" s="137"/>
      <c r="CHB60" s="137"/>
      <c r="CHC60" s="137"/>
      <c r="CHD60" s="137"/>
      <c r="CHE60" s="137"/>
      <c r="CHF60" s="137"/>
      <c r="CHG60" s="137"/>
      <c r="CHH60" s="137"/>
      <c r="CHI60" s="137"/>
      <c r="CHJ60" s="137"/>
      <c r="CHK60" s="137"/>
      <c r="CHL60" s="137"/>
      <c r="CHM60" s="137"/>
      <c r="CHN60" s="137"/>
      <c r="CHO60" s="137"/>
      <c r="CHP60" s="137"/>
      <c r="CHQ60" s="137"/>
      <c r="CHR60" s="137"/>
      <c r="CHS60" s="137"/>
      <c r="CHT60" s="137"/>
      <c r="CHU60" s="137"/>
      <c r="CHV60" s="137"/>
      <c r="CHW60" s="137"/>
      <c r="CHX60" s="137"/>
      <c r="CHY60" s="137"/>
      <c r="CHZ60" s="137"/>
      <c r="CIA60" s="137"/>
      <c r="CIB60" s="137"/>
      <c r="CIC60" s="137"/>
      <c r="CID60" s="137"/>
      <c r="CIE60" s="137"/>
      <c r="CIF60" s="137"/>
      <c r="CIG60" s="137"/>
      <c r="CIH60" s="137"/>
      <c r="CII60" s="137"/>
      <c r="CIJ60" s="137"/>
      <c r="CIK60" s="137"/>
      <c r="CIL60" s="137"/>
      <c r="CIM60" s="137"/>
      <c r="CIN60" s="137"/>
      <c r="CIO60" s="137"/>
      <c r="CIP60" s="137"/>
      <c r="CIQ60" s="137"/>
      <c r="CIR60" s="137"/>
      <c r="CIS60" s="137"/>
      <c r="CIT60" s="137"/>
      <c r="CIU60" s="137"/>
      <c r="CIV60" s="137"/>
      <c r="CIW60" s="137"/>
      <c r="CIX60" s="137"/>
      <c r="CIY60" s="137"/>
      <c r="CIZ60" s="137"/>
      <c r="CJA60" s="137"/>
      <c r="CJB60" s="137"/>
      <c r="CJC60" s="137"/>
      <c r="CJD60" s="137"/>
      <c r="CJE60" s="137"/>
      <c r="CJF60" s="137"/>
      <c r="CJG60" s="137"/>
      <c r="CJH60" s="137"/>
      <c r="CJI60" s="137"/>
      <c r="CJJ60" s="137"/>
      <c r="CJK60" s="137"/>
      <c r="CJL60" s="137"/>
      <c r="CJM60" s="137"/>
      <c r="CJN60" s="137"/>
      <c r="CJO60" s="137"/>
      <c r="CJP60" s="137"/>
      <c r="CJQ60" s="137"/>
      <c r="CJR60" s="137"/>
      <c r="CJS60" s="137"/>
      <c r="CJT60" s="137"/>
      <c r="CJU60" s="137"/>
      <c r="CJV60" s="137"/>
      <c r="CJW60" s="137"/>
      <c r="CJX60" s="137"/>
      <c r="CJY60" s="137"/>
      <c r="CJZ60" s="137"/>
      <c r="CKA60" s="137"/>
      <c r="CKB60" s="137"/>
      <c r="CKC60" s="137"/>
      <c r="CKD60" s="137"/>
      <c r="CKE60" s="137"/>
      <c r="CKF60" s="137"/>
      <c r="CKG60" s="137"/>
      <c r="CKH60" s="137"/>
      <c r="CKI60" s="137"/>
      <c r="CKJ60" s="137"/>
      <c r="CKK60" s="137"/>
      <c r="CKL60" s="137"/>
      <c r="CKM60" s="137"/>
      <c r="CKN60" s="137"/>
      <c r="CKO60" s="137"/>
      <c r="CKP60" s="137"/>
      <c r="CKQ60" s="137"/>
      <c r="CKR60" s="137"/>
      <c r="CKS60" s="137"/>
      <c r="CKT60" s="137"/>
      <c r="CKU60" s="137"/>
      <c r="CKV60" s="137"/>
      <c r="CKW60" s="137"/>
      <c r="CKX60" s="137"/>
      <c r="CKY60" s="137"/>
      <c r="CKZ60" s="137"/>
      <c r="CLA60" s="137"/>
      <c r="CLB60" s="137"/>
      <c r="CLC60" s="137"/>
      <c r="CLD60" s="137"/>
      <c r="CLE60" s="137"/>
      <c r="CLF60" s="137"/>
      <c r="CLG60" s="137"/>
      <c r="CLH60" s="137"/>
      <c r="CLI60" s="137"/>
      <c r="CLJ60" s="137"/>
      <c r="CLK60" s="137"/>
      <c r="CLL60" s="137"/>
      <c r="CLM60" s="137"/>
      <c r="CLN60" s="137"/>
      <c r="CLO60" s="137"/>
      <c r="CLP60" s="137"/>
      <c r="CLQ60" s="137"/>
      <c r="CLR60" s="137"/>
      <c r="CLS60" s="137"/>
      <c r="CLT60" s="137"/>
      <c r="CLU60" s="137"/>
      <c r="CLV60" s="137"/>
      <c r="CLW60" s="137"/>
      <c r="CLX60" s="137"/>
      <c r="CLY60" s="137"/>
      <c r="CLZ60" s="137"/>
      <c r="CMA60" s="137"/>
      <c r="CMB60" s="137"/>
      <c r="CMC60" s="137"/>
      <c r="CMD60" s="137"/>
      <c r="CME60" s="137"/>
      <c r="CMF60" s="137"/>
      <c r="CMG60" s="137"/>
      <c r="CMH60" s="137"/>
      <c r="CMI60" s="137"/>
      <c r="CMJ60" s="137"/>
      <c r="CMK60" s="137"/>
      <c r="CML60" s="137"/>
      <c r="CMM60" s="137"/>
      <c r="CMN60" s="137"/>
      <c r="CMO60" s="137"/>
      <c r="CMP60" s="137"/>
      <c r="CMQ60" s="137"/>
      <c r="CMR60" s="137"/>
      <c r="CMS60" s="137"/>
      <c r="CMT60" s="137"/>
      <c r="CMU60" s="137"/>
      <c r="CMV60" s="137"/>
      <c r="CMW60" s="137"/>
      <c r="CMX60" s="137"/>
      <c r="CMY60" s="137"/>
      <c r="CMZ60" s="137"/>
      <c r="CNA60" s="137"/>
      <c r="CNB60" s="137"/>
      <c r="CNC60" s="137"/>
      <c r="CND60" s="137"/>
      <c r="CNE60" s="137"/>
      <c r="CNF60" s="137"/>
      <c r="CNG60" s="137"/>
      <c r="CNH60" s="137"/>
      <c r="CNI60" s="137"/>
      <c r="CNJ60" s="137"/>
      <c r="CNK60" s="137"/>
      <c r="CNL60" s="137"/>
      <c r="CNM60" s="137"/>
      <c r="CNN60" s="137"/>
      <c r="CNO60" s="137"/>
      <c r="CNP60" s="137"/>
      <c r="CNQ60" s="137"/>
      <c r="CNR60" s="137"/>
      <c r="CNS60" s="137"/>
      <c r="CNT60" s="137"/>
      <c r="CNU60" s="137"/>
      <c r="CNV60" s="137"/>
      <c r="CNW60" s="137"/>
      <c r="CNX60" s="137"/>
      <c r="CNY60" s="137"/>
      <c r="CNZ60" s="137"/>
      <c r="COA60" s="137"/>
      <c r="COB60" s="137"/>
      <c r="COC60" s="137"/>
      <c r="COD60" s="137"/>
      <c r="COE60" s="137"/>
      <c r="COF60" s="137"/>
      <c r="COG60" s="137"/>
      <c r="COH60" s="137"/>
      <c r="COI60" s="137"/>
      <c r="COJ60" s="137"/>
      <c r="COK60" s="137"/>
      <c r="COL60" s="137"/>
      <c r="COM60" s="137"/>
      <c r="CON60" s="137"/>
      <c r="COO60" s="137"/>
      <c r="COP60" s="137"/>
      <c r="COQ60" s="137"/>
      <c r="COR60" s="137"/>
      <c r="COS60" s="137"/>
      <c r="COT60" s="137"/>
      <c r="COU60" s="137"/>
      <c r="COV60" s="137"/>
      <c r="COW60" s="137"/>
      <c r="COX60" s="137"/>
      <c r="COY60" s="137"/>
      <c r="COZ60" s="137"/>
      <c r="CPA60" s="137"/>
      <c r="CPB60" s="137"/>
      <c r="CPC60" s="137"/>
      <c r="CPD60" s="137"/>
      <c r="CPE60" s="137"/>
      <c r="CPF60" s="137"/>
      <c r="CPG60" s="137"/>
      <c r="CPH60" s="137"/>
      <c r="CPI60" s="137"/>
      <c r="CPJ60" s="137"/>
      <c r="CPK60" s="137"/>
      <c r="CPL60" s="137"/>
      <c r="CPM60" s="137"/>
      <c r="CPN60" s="137"/>
      <c r="CPO60" s="137"/>
      <c r="CPP60" s="137"/>
      <c r="CPQ60" s="137"/>
      <c r="CPR60" s="137"/>
      <c r="CPS60" s="137"/>
      <c r="CPT60" s="137"/>
      <c r="CPU60" s="137"/>
      <c r="CPV60" s="137"/>
      <c r="CPW60" s="137"/>
      <c r="CPX60" s="137"/>
      <c r="CPY60" s="137"/>
      <c r="CPZ60" s="137"/>
      <c r="CQA60" s="137"/>
      <c r="CQB60" s="137"/>
      <c r="CQC60" s="137"/>
      <c r="CQD60" s="137"/>
      <c r="CQE60" s="137"/>
      <c r="CQF60" s="137"/>
      <c r="CQG60" s="137"/>
      <c r="CQH60" s="137"/>
      <c r="CQI60" s="137"/>
      <c r="CQJ60" s="137"/>
      <c r="CQK60" s="137"/>
      <c r="CQL60" s="137"/>
      <c r="CQM60" s="137"/>
      <c r="CQN60" s="137"/>
      <c r="CQO60" s="137"/>
      <c r="CQP60" s="137"/>
      <c r="CQQ60" s="137"/>
      <c r="CQR60" s="137"/>
      <c r="CQS60" s="137"/>
      <c r="CQT60" s="137"/>
      <c r="CQU60" s="137"/>
      <c r="CQV60" s="137"/>
      <c r="CQW60" s="137"/>
      <c r="CQX60" s="137"/>
      <c r="CQY60" s="137"/>
      <c r="CQZ60" s="137"/>
      <c r="CRA60" s="137"/>
      <c r="CRB60" s="137"/>
      <c r="CRC60" s="137"/>
      <c r="CRD60" s="137"/>
      <c r="CRE60" s="137"/>
      <c r="CRF60" s="137"/>
      <c r="CRG60" s="137"/>
      <c r="CRH60" s="137"/>
      <c r="CRI60" s="137"/>
      <c r="CRJ60" s="137"/>
      <c r="CRK60" s="137"/>
      <c r="CRL60" s="137"/>
      <c r="CRM60" s="137"/>
      <c r="CRN60" s="137"/>
      <c r="CRO60" s="137"/>
      <c r="CRP60" s="137"/>
      <c r="CRQ60" s="137"/>
      <c r="CRR60" s="137"/>
      <c r="CRS60" s="137"/>
      <c r="CRT60" s="137"/>
      <c r="CRU60" s="137"/>
      <c r="CRV60" s="137"/>
      <c r="CRW60" s="137"/>
      <c r="CRX60" s="137"/>
      <c r="CRY60" s="137"/>
      <c r="CRZ60" s="137"/>
      <c r="CSA60" s="137"/>
      <c r="CSB60" s="137"/>
      <c r="CSC60" s="137"/>
      <c r="CSD60" s="137"/>
      <c r="CSE60" s="137"/>
      <c r="CSF60" s="137"/>
      <c r="CSG60" s="137"/>
      <c r="CSH60" s="137"/>
      <c r="CSI60" s="137"/>
      <c r="CSJ60" s="137"/>
      <c r="CSK60" s="137"/>
      <c r="CSL60" s="137"/>
      <c r="CSM60" s="137"/>
      <c r="CSN60" s="137"/>
      <c r="CSO60" s="137"/>
      <c r="CSP60" s="137"/>
      <c r="CSQ60" s="137"/>
      <c r="CSR60" s="137"/>
      <c r="CSS60" s="137"/>
      <c r="CST60" s="137"/>
      <c r="CSU60" s="137"/>
      <c r="CSV60" s="137"/>
      <c r="CSW60" s="137"/>
      <c r="CSX60" s="137"/>
      <c r="CSY60" s="137"/>
      <c r="CSZ60" s="137"/>
      <c r="CTA60" s="137"/>
      <c r="CTB60" s="137"/>
      <c r="CTC60" s="137"/>
      <c r="CTD60" s="137"/>
      <c r="CTE60" s="137"/>
      <c r="CTF60" s="137"/>
      <c r="CTG60" s="137"/>
      <c r="CTH60" s="137"/>
      <c r="CTI60" s="137"/>
      <c r="CTJ60" s="137"/>
      <c r="CTK60" s="137"/>
      <c r="CTL60" s="137"/>
      <c r="CTM60" s="137"/>
      <c r="CTN60" s="137"/>
      <c r="CTO60" s="137"/>
      <c r="CTP60" s="137"/>
      <c r="CTQ60" s="137"/>
      <c r="CTR60" s="137"/>
      <c r="CTS60" s="137"/>
      <c r="CTT60" s="137"/>
      <c r="CTU60" s="137"/>
      <c r="CTV60" s="137"/>
      <c r="CTW60" s="137"/>
      <c r="CTX60" s="137"/>
      <c r="CTY60" s="137"/>
      <c r="CTZ60" s="137"/>
      <c r="CUA60" s="137"/>
      <c r="CUB60" s="137"/>
      <c r="CUC60" s="137"/>
      <c r="CUD60" s="137"/>
      <c r="CUE60" s="137"/>
      <c r="CUF60" s="137"/>
      <c r="CUG60" s="137"/>
      <c r="CUH60" s="137"/>
      <c r="CUI60" s="137"/>
      <c r="CUJ60" s="137"/>
      <c r="CUK60" s="137"/>
      <c r="CUL60" s="137"/>
      <c r="CUM60" s="137"/>
      <c r="CUN60" s="137"/>
      <c r="CUO60" s="137"/>
      <c r="CUP60" s="137"/>
      <c r="CUQ60" s="137"/>
      <c r="CUR60" s="137"/>
      <c r="CUS60" s="137"/>
      <c r="CUT60" s="137"/>
      <c r="CUU60" s="137"/>
      <c r="CUV60" s="137"/>
      <c r="CUW60" s="137"/>
      <c r="CUX60" s="137"/>
      <c r="CUY60" s="137"/>
      <c r="CUZ60" s="137"/>
      <c r="CVA60" s="137"/>
      <c r="CVB60" s="137"/>
      <c r="CVC60" s="137"/>
      <c r="CVD60" s="137"/>
      <c r="CVE60" s="137"/>
      <c r="CVF60" s="137"/>
      <c r="CVG60" s="137"/>
      <c r="CVH60" s="137"/>
      <c r="CVI60" s="137"/>
      <c r="CVJ60" s="137"/>
      <c r="CVK60" s="137"/>
      <c r="CVL60" s="137"/>
      <c r="CVM60" s="137"/>
      <c r="CVN60" s="137"/>
      <c r="CVO60" s="137"/>
      <c r="CVP60" s="137"/>
      <c r="CVQ60" s="137"/>
      <c r="CVR60" s="137"/>
      <c r="CVS60" s="137"/>
      <c r="CVT60" s="137"/>
      <c r="CVU60" s="137"/>
      <c r="CVV60" s="137"/>
      <c r="CVW60" s="137"/>
      <c r="CVX60" s="137"/>
      <c r="CVY60" s="137"/>
      <c r="CVZ60" s="137"/>
      <c r="CWA60" s="137"/>
      <c r="CWB60" s="137"/>
      <c r="CWC60" s="137"/>
      <c r="CWD60" s="137"/>
      <c r="CWE60" s="137"/>
      <c r="CWF60" s="137"/>
      <c r="CWG60" s="137"/>
      <c r="CWH60" s="137"/>
      <c r="CWI60" s="137"/>
      <c r="CWJ60" s="137"/>
      <c r="CWK60" s="137"/>
      <c r="CWL60" s="137"/>
      <c r="CWM60" s="137"/>
      <c r="CWN60" s="137"/>
      <c r="CWO60" s="137"/>
      <c r="CWP60" s="137"/>
      <c r="CWQ60" s="137"/>
      <c r="CWR60" s="137"/>
      <c r="CWS60" s="137"/>
      <c r="CWT60" s="137"/>
      <c r="CWU60" s="137"/>
      <c r="CWV60" s="137"/>
      <c r="CWW60" s="137"/>
      <c r="CWX60" s="137"/>
      <c r="CWY60" s="137"/>
      <c r="CWZ60" s="137"/>
      <c r="CXA60" s="137"/>
      <c r="CXB60" s="137"/>
      <c r="CXC60" s="137"/>
      <c r="CXD60" s="137"/>
      <c r="CXE60" s="137"/>
      <c r="CXF60" s="137"/>
      <c r="CXG60" s="137"/>
      <c r="CXH60" s="137"/>
      <c r="CXI60" s="137"/>
      <c r="CXJ60" s="137"/>
      <c r="CXK60" s="137"/>
      <c r="CXL60" s="137"/>
      <c r="CXM60" s="137"/>
      <c r="CXN60" s="137"/>
      <c r="CXO60" s="137"/>
      <c r="CXP60" s="137"/>
      <c r="CXQ60" s="137"/>
      <c r="CXR60" s="137"/>
      <c r="CXS60" s="137"/>
      <c r="CXT60" s="137"/>
      <c r="CXU60" s="137"/>
      <c r="CXV60" s="137"/>
      <c r="CXW60" s="137"/>
      <c r="CXX60" s="137"/>
      <c r="CXY60" s="137"/>
      <c r="CXZ60" s="137"/>
      <c r="CYA60" s="137"/>
      <c r="CYB60" s="137"/>
      <c r="CYC60" s="137"/>
      <c r="CYD60" s="137"/>
      <c r="CYE60" s="137"/>
      <c r="CYF60" s="137"/>
      <c r="CYG60" s="137"/>
      <c r="CYH60" s="137"/>
      <c r="CYI60" s="137"/>
      <c r="CYJ60" s="137"/>
      <c r="CYK60" s="137"/>
      <c r="CYL60" s="137"/>
      <c r="CYM60" s="137"/>
      <c r="CYN60" s="137"/>
      <c r="CYO60" s="137"/>
      <c r="CYP60" s="137"/>
      <c r="CYQ60" s="137"/>
      <c r="CYR60" s="137"/>
      <c r="CYS60" s="137"/>
      <c r="CYT60" s="137"/>
      <c r="CYU60" s="137"/>
      <c r="CYV60" s="137"/>
      <c r="CYW60" s="137"/>
      <c r="CYX60" s="137"/>
      <c r="CYY60" s="137"/>
      <c r="CYZ60" s="137"/>
      <c r="CZA60" s="137"/>
      <c r="CZB60" s="137"/>
      <c r="CZC60" s="137"/>
      <c r="CZD60" s="137"/>
      <c r="CZE60" s="137"/>
      <c r="CZF60" s="137"/>
      <c r="CZG60" s="137"/>
      <c r="CZH60" s="137"/>
      <c r="CZI60" s="137"/>
      <c r="CZJ60" s="137"/>
      <c r="CZK60" s="137"/>
      <c r="CZL60" s="137"/>
      <c r="CZM60" s="137"/>
      <c r="CZN60" s="137"/>
      <c r="CZO60" s="137"/>
      <c r="CZP60" s="137"/>
      <c r="CZQ60" s="137"/>
      <c r="CZR60" s="137"/>
      <c r="CZS60" s="137"/>
      <c r="CZT60" s="137"/>
      <c r="CZU60" s="137"/>
      <c r="CZV60" s="137"/>
      <c r="CZW60" s="137"/>
      <c r="CZX60" s="137"/>
      <c r="CZY60" s="137"/>
      <c r="CZZ60" s="137"/>
      <c r="DAA60" s="137"/>
      <c r="DAB60" s="137"/>
      <c r="DAC60" s="137"/>
      <c r="DAD60" s="137"/>
      <c r="DAE60" s="137"/>
      <c r="DAF60" s="137"/>
      <c r="DAG60" s="137"/>
      <c r="DAH60" s="137"/>
      <c r="DAI60" s="137"/>
      <c r="DAJ60" s="137"/>
      <c r="DAK60" s="137"/>
      <c r="DAL60" s="137"/>
      <c r="DAM60" s="137"/>
      <c r="DAN60" s="137"/>
      <c r="DAO60" s="137"/>
      <c r="DAP60" s="137"/>
      <c r="DAQ60" s="137"/>
      <c r="DAR60" s="137"/>
      <c r="DAS60" s="137"/>
      <c r="DAT60" s="137"/>
      <c r="DAU60" s="137"/>
      <c r="DAV60" s="137"/>
      <c r="DAW60" s="137"/>
      <c r="DAX60" s="137"/>
      <c r="DAY60" s="137"/>
      <c r="DAZ60" s="137"/>
      <c r="DBA60" s="137"/>
      <c r="DBB60" s="137"/>
      <c r="DBC60" s="137"/>
      <c r="DBD60" s="137"/>
      <c r="DBE60" s="137"/>
      <c r="DBF60" s="137"/>
      <c r="DBG60" s="137"/>
      <c r="DBH60" s="137"/>
      <c r="DBI60" s="137"/>
      <c r="DBJ60" s="137"/>
      <c r="DBK60" s="137"/>
      <c r="DBL60" s="137"/>
      <c r="DBM60" s="137"/>
      <c r="DBN60" s="137"/>
      <c r="DBO60" s="137"/>
      <c r="DBP60" s="137"/>
      <c r="DBQ60" s="137"/>
      <c r="DBR60" s="137"/>
      <c r="DBS60" s="137"/>
      <c r="DBT60" s="137"/>
      <c r="DBU60" s="137"/>
      <c r="DBV60" s="137"/>
      <c r="DBW60" s="137"/>
      <c r="DBX60" s="137"/>
      <c r="DBY60" s="137"/>
      <c r="DBZ60" s="137"/>
      <c r="DCA60" s="137"/>
      <c r="DCB60" s="137"/>
      <c r="DCC60" s="137"/>
      <c r="DCD60" s="137"/>
      <c r="DCE60" s="137"/>
      <c r="DCF60" s="137"/>
      <c r="DCG60" s="137"/>
      <c r="DCH60" s="137"/>
      <c r="DCI60" s="137"/>
      <c r="DCJ60" s="137"/>
      <c r="DCK60" s="137"/>
      <c r="DCL60" s="137"/>
      <c r="DCM60" s="137"/>
      <c r="DCN60" s="137"/>
      <c r="DCO60" s="137"/>
      <c r="DCP60" s="137"/>
      <c r="DCQ60" s="137"/>
      <c r="DCR60" s="137"/>
      <c r="DCS60" s="137"/>
      <c r="DCT60" s="137"/>
      <c r="DCU60" s="137"/>
      <c r="DCV60" s="137"/>
      <c r="DCW60" s="137"/>
      <c r="DCX60" s="137"/>
      <c r="DCY60" s="137"/>
      <c r="DCZ60" s="137"/>
      <c r="DDA60" s="137"/>
      <c r="DDB60" s="137"/>
      <c r="DDC60" s="137"/>
      <c r="DDD60" s="137"/>
      <c r="DDE60" s="137"/>
      <c r="DDF60" s="137"/>
      <c r="DDG60" s="137"/>
      <c r="DDH60" s="137"/>
      <c r="DDI60" s="137"/>
      <c r="DDJ60" s="137"/>
      <c r="DDK60" s="137"/>
      <c r="DDL60" s="137"/>
      <c r="DDM60" s="137"/>
      <c r="DDN60" s="137"/>
      <c r="DDO60" s="137"/>
      <c r="DDP60" s="137"/>
      <c r="DDQ60" s="137"/>
      <c r="DDR60" s="137"/>
      <c r="DDS60" s="137"/>
      <c r="DDT60" s="137"/>
      <c r="DDU60" s="137"/>
      <c r="DDV60" s="137"/>
      <c r="DDW60" s="137"/>
      <c r="DDX60" s="137"/>
      <c r="DDY60" s="137"/>
      <c r="DDZ60" s="137"/>
      <c r="DEA60" s="137"/>
      <c r="DEB60" s="137"/>
      <c r="DEC60" s="137"/>
      <c r="DED60" s="137"/>
      <c r="DEE60" s="137"/>
      <c r="DEF60" s="137"/>
      <c r="DEG60" s="137"/>
      <c r="DEH60" s="137"/>
      <c r="DEI60" s="137"/>
      <c r="DEJ60" s="137"/>
      <c r="DEK60" s="137"/>
      <c r="DEL60" s="137"/>
      <c r="DEM60" s="137"/>
      <c r="DEN60" s="137"/>
      <c r="DEO60" s="137"/>
      <c r="DEP60" s="137"/>
      <c r="DEQ60" s="137"/>
      <c r="DER60" s="137"/>
      <c r="DES60" s="137"/>
      <c r="DET60" s="137"/>
      <c r="DEU60" s="137"/>
      <c r="DEV60" s="137"/>
      <c r="DEW60" s="137"/>
      <c r="DEX60" s="137"/>
      <c r="DEY60" s="137"/>
      <c r="DEZ60" s="137"/>
      <c r="DFA60" s="137"/>
      <c r="DFB60" s="137"/>
      <c r="DFC60" s="137"/>
      <c r="DFD60" s="137"/>
      <c r="DFE60" s="137"/>
      <c r="DFF60" s="137"/>
      <c r="DFG60" s="137"/>
      <c r="DFH60" s="137"/>
      <c r="DFI60" s="137"/>
      <c r="DFJ60" s="137"/>
      <c r="DFK60" s="137"/>
      <c r="DFL60" s="137"/>
      <c r="DFM60" s="137"/>
      <c r="DFN60" s="137"/>
      <c r="DFO60" s="137"/>
      <c r="DFP60" s="137"/>
      <c r="DFQ60" s="137"/>
      <c r="DFR60" s="137"/>
      <c r="DFS60" s="137"/>
      <c r="DFT60" s="137"/>
      <c r="DFU60" s="137"/>
      <c r="DFV60" s="137"/>
      <c r="DFW60" s="137"/>
      <c r="DFX60" s="137"/>
      <c r="DFY60" s="137"/>
      <c r="DFZ60" s="137"/>
      <c r="DGA60" s="137"/>
      <c r="DGB60" s="137"/>
      <c r="DGC60" s="137"/>
      <c r="DGD60" s="137"/>
      <c r="DGE60" s="137"/>
      <c r="DGF60" s="137"/>
      <c r="DGG60" s="137"/>
      <c r="DGH60" s="137"/>
      <c r="DGI60" s="137"/>
      <c r="DGJ60" s="137"/>
      <c r="DGK60" s="137"/>
      <c r="DGL60" s="137"/>
      <c r="DGM60" s="137"/>
      <c r="DGN60" s="137"/>
      <c r="DGO60" s="137"/>
      <c r="DGP60" s="137"/>
      <c r="DGQ60" s="137"/>
      <c r="DGR60" s="137"/>
      <c r="DGS60" s="137"/>
      <c r="DGT60" s="137"/>
      <c r="DGU60" s="137"/>
      <c r="DGV60" s="137"/>
      <c r="DGW60" s="137"/>
      <c r="DGX60" s="137"/>
      <c r="DGY60" s="137"/>
      <c r="DGZ60" s="137"/>
      <c r="DHA60" s="137"/>
      <c r="DHB60" s="137"/>
      <c r="DHC60" s="137"/>
      <c r="DHD60" s="137"/>
      <c r="DHE60" s="137"/>
      <c r="DHF60" s="137"/>
      <c r="DHG60" s="137"/>
      <c r="DHH60" s="137"/>
      <c r="DHI60" s="137"/>
      <c r="DHJ60" s="137"/>
      <c r="DHK60" s="137"/>
      <c r="DHL60" s="137"/>
      <c r="DHM60" s="137"/>
      <c r="DHN60" s="137"/>
      <c r="DHO60" s="137"/>
      <c r="DHP60" s="137"/>
      <c r="DHQ60" s="137"/>
      <c r="DHR60" s="137"/>
      <c r="DHS60" s="137"/>
      <c r="DHT60" s="137"/>
      <c r="DHU60" s="137"/>
      <c r="DHV60" s="137"/>
      <c r="DHW60" s="137"/>
      <c r="DHX60" s="137"/>
      <c r="DHY60" s="137"/>
      <c r="DHZ60" s="137"/>
      <c r="DIA60" s="137"/>
      <c r="DIB60" s="137"/>
      <c r="DIC60" s="137"/>
      <c r="DID60" s="137"/>
      <c r="DIE60" s="137"/>
      <c r="DIF60" s="137"/>
      <c r="DIG60" s="137"/>
      <c r="DIH60" s="137"/>
      <c r="DII60" s="137"/>
      <c r="DIJ60" s="137"/>
      <c r="DIK60" s="137"/>
      <c r="DIL60" s="137"/>
      <c r="DIM60" s="137"/>
      <c r="DIN60" s="137"/>
      <c r="DIO60" s="137"/>
      <c r="DIP60" s="137"/>
      <c r="DIQ60" s="137"/>
      <c r="DIR60" s="137"/>
      <c r="DIS60" s="137"/>
      <c r="DIT60" s="137"/>
      <c r="DIU60" s="137"/>
      <c r="DIV60" s="137"/>
      <c r="DIW60" s="137"/>
      <c r="DIX60" s="137"/>
      <c r="DIY60" s="137"/>
      <c r="DIZ60" s="137"/>
      <c r="DJA60" s="137"/>
      <c r="DJB60" s="137"/>
      <c r="DJC60" s="137"/>
      <c r="DJD60" s="137"/>
      <c r="DJE60" s="137"/>
      <c r="DJF60" s="137"/>
      <c r="DJG60" s="137"/>
      <c r="DJH60" s="137"/>
      <c r="DJI60" s="137"/>
      <c r="DJJ60" s="137"/>
      <c r="DJK60" s="137"/>
      <c r="DJL60" s="137"/>
      <c r="DJM60" s="137"/>
      <c r="DJN60" s="137"/>
      <c r="DJO60" s="137"/>
      <c r="DJP60" s="137"/>
      <c r="DJQ60" s="137"/>
      <c r="DJR60" s="137"/>
      <c r="DJS60" s="137"/>
      <c r="DJT60" s="137"/>
      <c r="DJU60" s="137"/>
      <c r="DJV60" s="137"/>
      <c r="DJW60" s="137"/>
      <c r="DJX60" s="137"/>
      <c r="DJY60" s="137"/>
      <c r="DJZ60" s="137"/>
      <c r="DKA60" s="137"/>
      <c r="DKB60" s="137"/>
      <c r="DKC60" s="137"/>
      <c r="DKD60" s="137"/>
      <c r="DKE60" s="137"/>
      <c r="DKF60" s="137"/>
      <c r="DKG60" s="137"/>
      <c r="DKH60" s="137"/>
      <c r="DKI60" s="137"/>
      <c r="DKJ60" s="137"/>
      <c r="DKK60" s="137"/>
      <c r="DKL60" s="137"/>
      <c r="DKM60" s="137"/>
      <c r="DKN60" s="137"/>
      <c r="DKO60" s="137"/>
      <c r="DKP60" s="137"/>
      <c r="DKQ60" s="137"/>
      <c r="DKR60" s="137"/>
      <c r="DKS60" s="137"/>
      <c r="DKT60" s="137"/>
      <c r="DKU60" s="137"/>
      <c r="DKV60" s="137"/>
      <c r="DKW60" s="137"/>
      <c r="DKX60" s="137"/>
      <c r="DKY60" s="137"/>
      <c r="DKZ60" s="137"/>
      <c r="DLA60" s="137"/>
      <c r="DLB60" s="137"/>
      <c r="DLC60" s="137"/>
      <c r="DLD60" s="137"/>
      <c r="DLE60" s="137"/>
      <c r="DLF60" s="137"/>
      <c r="DLG60" s="137"/>
      <c r="DLH60" s="137"/>
      <c r="DLI60" s="137"/>
      <c r="DLJ60" s="137"/>
      <c r="DLK60" s="137"/>
      <c r="DLL60" s="137"/>
      <c r="DLM60" s="137"/>
      <c r="DLN60" s="137"/>
      <c r="DLO60" s="137"/>
      <c r="DLP60" s="137"/>
      <c r="DLQ60" s="137"/>
      <c r="DLR60" s="137"/>
      <c r="DLS60" s="137"/>
      <c r="DLT60" s="137"/>
      <c r="DLU60" s="137"/>
      <c r="DLV60" s="137"/>
      <c r="DLW60" s="137"/>
      <c r="DLX60" s="137"/>
      <c r="DLY60" s="137"/>
      <c r="DLZ60" s="137"/>
      <c r="DMA60" s="137"/>
      <c r="DMB60" s="137"/>
      <c r="DMC60" s="137"/>
      <c r="DMD60" s="137"/>
      <c r="DME60" s="137"/>
      <c r="DMF60" s="137"/>
      <c r="DMG60" s="137"/>
      <c r="DMH60" s="137"/>
      <c r="DMI60" s="137"/>
      <c r="DMJ60" s="137"/>
      <c r="DMK60" s="137"/>
      <c r="DML60" s="137"/>
      <c r="DMM60" s="137"/>
      <c r="DMN60" s="137"/>
      <c r="DMO60" s="137"/>
      <c r="DMP60" s="137"/>
      <c r="DMQ60" s="137"/>
      <c r="DMR60" s="137"/>
      <c r="DMS60" s="137"/>
      <c r="DMT60" s="137"/>
      <c r="DMU60" s="137"/>
      <c r="DMV60" s="137"/>
      <c r="DMW60" s="137"/>
      <c r="DMX60" s="137"/>
      <c r="DMY60" s="137"/>
      <c r="DMZ60" s="137"/>
      <c r="DNA60" s="137"/>
      <c r="DNB60" s="137"/>
      <c r="DNC60" s="137"/>
      <c r="DND60" s="137"/>
      <c r="DNE60" s="137"/>
      <c r="DNF60" s="137"/>
      <c r="DNG60" s="137"/>
      <c r="DNH60" s="137"/>
      <c r="DNI60" s="137"/>
      <c r="DNJ60" s="137"/>
      <c r="DNK60" s="137"/>
      <c r="DNL60" s="137"/>
      <c r="DNM60" s="137"/>
      <c r="DNN60" s="137"/>
      <c r="DNO60" s="137"/>
      <c r="DNP60" s="137"/>
      <c r="DNQ60" s="137"/>
      <c r="DNR60" s="137"/>
      <c r="DNS60" s="137"/>
      <c r="DNT60" s="137"/>
      <c r="DNU60" s="137"/>
      <c r="DNV60" s="137"/>
      <c r="DNW60" s="137"/>
      <c r="DNX60" s="137"/>
      <c r="DNY60" s="137"/>
      <c r="DNZ60" s="137"/>
      <c r="DOA60" s="137"/>
      <c r="DOB60" s="137"/>
      <c r="DOC60" s="137"/>
      <c r="DOD60" s="137"/>
      <c r="DOE60" s="137"/>
      <c r="DOF60" s="137"/>
      <c r="DOG60" s="137"/>
      <c r="DOH60" s="137"/>
      <c r="DOI60" s="137"/>
      <c r="DOJ60" s="137"/>
      <c r="DOK60" s="137"/>
      <c r="DOL60" s="137"/>
      <c r="DOM60" s="137"/>
      <c r="DON60" s="137"/>
      <c r="DOO60" s="137"/>
      <c r="DOP60" s="137"/>
      <c r="DOQ60" s="137"/>
      <c r="DOR60" s="137"/>
      <c r="DOS60" s="137"/>
      <c r="DOT60" s="137"/>
      <c r="DOU60" s="137"/>
      <c r="DOV60" s="137"/>
      <c r="DOW60" s="137"/>
      <c r="DOX60" s="137"/>
      <c r="DOY60" s="137"/>
      <c r="DOZ60" s="137"/>
      <c r="DPA60" s="137"/>
      <c r="DPB60" s="137"/>
      <c r="DPC60" s="137"/>
      <c r="DPD60" s="137"/>
      <c r="DPE60" s="137"/>
      <c r="DPF60" s="137"/>
      <c r="DPG60" s="137"/>
      <c r="DPH60" s="137"/>
      <c r="DPI60" s="137"/>
      <c r="DPJ60" s="137"/>
      <c r="DPK60" s="137"/>
      <c r="DPL60" s="137"/>
      <c r="DPM60" s="137"/>
      <c r="DPN60" s="137"/>
      <c r="DPO60" s="137"/>
      <c r="DPP60" s="137"/>
      <c r="DPQ60" s="137"/>
      <c r="DPR60" s="137"/>
      <c r="DPS60" s="137"/>
      <c r="DPT60" s="137"/>
      <c r="DPU60" s="137"/>
      <c r="DPV60" s="137"/>
      <c r="DPW60" s="137"/>
      <c r="DPX60" s="137"/>
      <c r="DPY60" s="137"/>
      <c r="DPZ60" s="137"/>
      <c r="DQA60" s="137"/>
      <c r="DQB60" s="137"/>
      <c r="DQC60" s="137"/>
      <c r="DQD60" s="137"/>
      <c r="DQE60" s="137"/>
      <c r="DQF60" s="137"/>
      <c r="DQG60" s="137"/>
      <c r="DQH60" s="137"/>
      <c r="DQI60" s="137"/>
      <c r="DQJ60" s="137"/>
      <c r="DQK60" s="137"/>
      <c r="DQL60" s="137"/>
      <c r="DQM60" s="137"/>
      <c r="DQN60" s="137"/>
      <c r="DQO60" s="137"/>
      <c r="DQP60" s="137"/>
      <c r="DQQ60" s="137"/>
      <c r="DQR60" s="137"/>
      <c r="DQS60" s="137"/>
      <c r="DQT60" s="137"/>
      <c r="DQU60" s="137"/>
      <c r="DQV60" s="137"/>
      <c r="DQW60" s="137"/>
      <c r="DQX60" s="137"/>
      <c r="DQY60" s="137"/>
      <c r="DQZ60" s="137"/>
      <c r="DRA60" s="137"/>
      <c r="DRB60" s="137"/>
      <c r="DRC60" s="137"/>
      <c r="DRD60" s="137"/>
      <c r="DRE60" s="137"/>
      <c r="DRF60" s="137"/>
      <c r="DRG60" s="137"/>
      <c r="DRH60" s="137"/>
      <c r="DRI60" s="137"/>
      <c r="DRJ60" s="137"/>
      <c r="DRK60" s="137"/>
      <c r="DRL60" s="137"/>
      <c r="DRM60" s="137"/>
      <c r="DRN60" s="137"/>
      <c r="DRO60" s="137"/>
      <c r="DRP60" s="137"/>
      <c r="DRQ60" s="137"/>
      <c r="DRR60" s="137"/>
      <c r="DRS60" s="137"/>
      <c r="DRT60" s="137"/>
      <c r="DRU60" s="137"/>
      <c r="DRV60" s="137"/>
      <c r="DRW60" s="137"/>
      <c r="DRX60" s="137"/>
      <c r="DRY60" s="137"/>
      <c r="DRZ60" s="137"/>
      <c r="DSA60" s="137"/>
      <c r="DSB60" s="137"/>
      <c r="DSC60" s="137"/>
      <c r="DSD60" s="137"/>
      <c r="DSE60" s="137"/>
      <c r="DSF60" s="137"/>
      <c r="DSG60" s="137"/>
      <c r="DSH60" s="137"/>
      <c r="DSI60" s="137"/>
      <c r="DSJ60" s="137"/>
      <c r="DSK60" s="137"/>
      <c r="DSL60" s="137"/>
      <c r="DSM60" s="137"/>
      <c r="DSN60" s="137"/>
      <c r="DSO60" s="137"/>
      <c r="DSP60" s="137"/>
      <c r="DSQ60" s="137"/>
      <c r="DSR60" s="137"/>
      <c r="DSS60" s="137"/>
      <c r="DST60" s="137"/>
      <c r="DSU60" s="137"/>
      <c r="DSV60" s="137"/>
      <c r="DSW60" s="137"/>
      <c r="DSX60" s="137"/>
      <c r="DSY60" s="137"/>
      <c r="DSZ60" s="137"/>
      <c r="DTA60" s="137"/>
      <c r="DTB60" s="137"/>
      <c r="DTC60" s="137"/>
      <c r="DTD60" s="137"/>
      <c r="DTE60" s="137"/>
      <c r="DTF60" s="137"/>
      <c r="DTG60" s="137"/>
      <c r="DTH60" s="137"/>
      <c r="DTI60" s="137"/>
      <c r="DTJ60" s="137"/>
      <c r="DTK60" s="137"/>
      <c r="DTL60" s="137"/>
      <c r="DTM60" s="137"/>
      <c r="DTN60" s="137"/>
      <c r="DTO60" s="137"/>
      <c r="DTP60" s="137"/>
      <c r="DTQ60" s="137"/>
      <c r="DTR60" s="137"/>
      <c r="DTS60" s="137"/>
      <c r="DTT60" s="137"/>
      <c r="DTU60" s="137"/>
      <c r="DTV60" s="137"/>
      <c r="DTW60" s="137"/>
      <c r="DTX60" s="137"/>
      <c r="DTY60" s="137"/>
      <c r="DTZ60" s="137"/>
      <c r="DUA60" s="137"/>
      <c r="DUB60" s="137"/>
      <c r="DUC60" s="137"/>
      <c r="DUD60" s="137"/>
      <c r="DUE60" s="137"/>
      <c r="DUF60" s="137"/>
      <c r="DUG60" s="137"/>
      <c r="DUH60" s="137"/>
      <c r="DUI60" s="137"/>
      <c r="DUJ60" s="137"/>
      <c r="DUK60" s="137"/>
      <c r="DUL60" s="137"/>
      <c r="DUM60" s="137"/>
      <c r="DUN60" s="137"/>
      <c r="DUO60" s="137"/>
      <c r="DUP60" s="137"/>
      <c r="DUQ60" s="137"/>
      <c r="DUR60" s="137"/>
      <c r="DUS60" s="137"/>
      <c r="DUT60" s="137"/>
      <c r="DUU60" s="137"/>
      <c r="DUV60" s="137"/>
      <c r="DUW60" s="137"/>
      <c r="DUX60" s="137"/>
      <c r="DUY60" s="137"/>
      <c r="DUZ60" s="137"/>
      <c r="DVA60" s="137"/>
      <c r="DVB60" s="137"/>
      <c r="DVC60" s="137"/>
      <c r="DVD60" s="137"/>
      <c r="DVE60" s="137"/>
      <c r="DVF60" s="137"/>
      <c r="DVG60" s="137"/>
      <c r="DVH60" s="137"/>
      <c r="DVI60" s="137"/>
      <c r="DVJ60" s="137"/>
      <c r="DVK60" s="137"/>
      <c r="DVL60" s="137"/>
      <c r="DVM60" s="137"/>
      <c r="DVN60" s="137"/>
      <c r="DVO60" s="137"/>
      <c r="DVP60" s="137"/>
      <c r="DVQ60" s="137"/>
      <c r="DVR60" s="137"/>
      <c r="DVS60" s="137"/>
      <c r="DVT60" s="137"/>
      <c r="DVU60" s="137"/>
      <c r="DVV60" s="137"/>
      <c r="DVW60" s="137"/>
      <c r="DVX60" s="137"/>
      <c r="DVY60" s="137"/>
      <c r="DVZ60" s="137"/>
      <c r="DWA60" s="137"/>
      <c r="DWB60" s="137"/>
      <c r="DWC60" s="137"/>
      <c r="DWD60" s="137"/>
      <c r="DWE60" s="137"/>
      <c r="DWF60" s="137"/>
      <c r="DWG60" s="137"/>
      <c r="DWH60" s="137"/>
      <c r="DWI60" s="137"/>
      <c r="DWJ60" s="137"/>
      <c r="DWK60" s="137"/>
      <c r="DWL60" s="137"/>
      <c r="DWM60" s="137"/>
      <c r="DWN60" s="137"/>
      <c r="DWO60" s="137"/>
      <c r="DWP60" s="137"/>
      <c r="DWQ60" s="137"/>
      <c r="DWR60" s="137"/>
      <c r="DWS60" s="137"/>
      <c r="DWT60" s="137"/>
      <c r="DWU60" s="137"/>
      <c r="DWV60" s="137"/>
      <c r="DWW60" s="137"/>
      <c r="DWX60" s="137"/>
      <c r="DWY60" s="137"/>
      <c r="DWZ60" s="137"/>
      <c r="DXA60" s="137"/>
      <c r="DXB60" s="137"/>
      <c r="DXC60" s="137"/>
      <c r="DXD60" s="137"/>
      <c r="DXE60" s="137"/>
      <c r="DXF60" s="137"/>
      <c r="DXG60" s="137"/>
      <c r="DXH60" s="137"/>
      <c r="DXI60" s="137"/>
      <c r="DXJ60" s="137"/>
      <c r="DXK60" s="137"/>
      <c r="DXL60" s="137"/>
      <c r="DXM60" s="137"/>
      <c r="DXN60" s="137"/>
      <c r="DXO60" s="137"/>
      <c r="DXP60" s="137"/>
      <c r="DXQ60" s="137"/>
      <c r="DXR60" s="137"/>
      <c r="DXS60" s="137"/>
      <c r="DXT60" s="137"/>
      <c r="DXU60" s="137"/>
      <c r="DXV60" s="137"/>
      <c r="DXW60" s="137"/>
      <c r="DXX60" s="137"/>
      <c r="DXY60" s="137"/>
      <c r="DXZ60" s="137"/>
      <c r="DYA60" s="137"/>
      <c r="DYB60" s="137"/>
      <c r="DYC60" s="137"/>
      <c r="DYD60" s="137"/>
      <c r="DYE60" s="137"/>
      <c r="DYF60" s="137"/>
      <c r="DYG60" s="137"/>
      <c r="DYH60" s="137"/>
      <c r="DYI60" s="137"/>
      <c r="DYJ60" s="137"/>
      <c r="DYK60" s="137"/>
      <c r="DYL60" s="137"/>
      <c r="DYM60" s="137"/>
      <c r="DYN60" s="137"/>
      <c r="DYO60" s="137"/>
      <c r="DYP60" s="137"/>
      <c r="DYQ60" s="137"/>
      <c r="DYR60" s="137"/>
      <c r="DYS60" s="137"/>
      <c r="DYT60" s="137"/>
      <c r="DYU60" s="137"/>
      <c r="DYV60" s="137"/>
      <c r="DYW60" s="137"/>
      <c r="DYX60" s="137"/>
      <c r="DYY60" s="137"/>
      <c r="DYZ60" s="137"/>
      <c r="DZA60" s="137"/>
      <c r="DZB60" s="137"/>
      <c r="DZC60" s="137"/>
      <c r="DZD60" s="137"/>
      <c r="DZE60" s="137"/>
      <c r="DZF60" s="137"/>
      <c r="DZG60" s="137"/>
      <c r="DZH60" s="137"/>
      <c r="DZI60" s="137"/>
      <c r="DZJ60" s="137"/>
      <c r="DZK60" s="137"/>
      <c r="DZL60" s="137"/>
      <c r="DZM60" s="137"/>
      <c r="DZN60" s="137"/>
      <c r="DZO60" s="137"/>
      <c r="DZP60" s="137"/>
      <c r="DZQ60" s="137"/>
      <c r="DZR60" s="137"/>
      <c r="DZS60" s="137"/>
      <c r="DZT60" s="137"/>
      <c r="DZU60" s="137"/>
      <c r="DZV60" s="137"/>
      <c r="DZW60" s="137"/>
      <c r="DZX60" s="137"/>
      <c r="DZY60" s="137"/>
      <c r="DZZ60" s="137"/>
      <c r="EAA60" s="137"/>
      <c r="EAB60" s="137"/>
      <c r="EAC60" s="137"/>
      <c r="EAD60" s="137"/>
      <c r="EAE60" s="137"/>
      <c r="EAF60" s="137"/>
      <c r="EAG60" s="137"/>
      <c r="EAH60" s="137"/>
      <c r="EAI60" s="137"/>
      <c r="EAJ60" s="137"/>
      <c r="EAK60" s="137"/>
      <c r="EAL60" s="137"/>
      <c r="EAM60" s="137"/>
      <c r="EAN60" s="137"/>
      <c r="EAO60" s="137"/>
      <c r="EAP60" s="137"/>
      <c r="EAQ60" s="137"/>
      <c r="EAR60" s="137"/>
      <c r="EAS60" s="137"/>
      <c r="EAT60" s="137"/>
      <c r="EAU60" s="137"/>
      <c r="EAV60" s="137"/>
      <c r="EAW60" s="137"/>
      <c r="EAX60" s="137"/>
      <c r="EAY60" s="137"/>
      <c r="EAZ60" s="137"/>
      <c r="EBA60" s="137"/>
      <c r="EBB60" s="137"/>
      <c r="EBC60" s="137"/>
      <c r="EBD60" s="137"/>
      <c r="EBE60" s="137"/>
      <c r="EBF60" s="137"/>
      <c r="EBG60" s="137"/>
      <c r="EBH60" s="137"/>
      <c r="EBI60" s="137"/>
      <c r="EBJ60" s="137"/>
      <c r="EBK60" s="137"/>
      <c r="EBL60" s="137"/>
      <c r="EBM60" s="137"/>
      <c r="EBN60" s="137"/>
      <c r="EBO60" s="137"/>
      <c r="EBP60" s="137"/>
      <c r="EBQ60" s="137"/>
      <c r="EBR60" s="137"/>
      <c r="EBS60" s="137"/>
      <c r="EBT60" s="137"/>
      <c r="EBU60" s="137"/>
      <c r="EBV60" s="137"/>
      <c r="EBW60" s="137"/>
      <c r="EBX60" s="137"/>
      <c r="EBY60" s="137"/>
      <c r="EBZ60" s="137"/>
      <c r="ECA60" s="137"/>
      <c r="ECB60" s="137"/>
      <c r="ECC60" s="137"/>
      <c r="ECD60" s="137"/>
      <c r="ECE60" s="137"/>
      <c r="ECF60" s="137"/>
      <c r="ECG60" s="137"/>
      <c r="ECH60" s="137"/>
      <c r="ECI60" s="137"/>
      <c r="ECJ60" s="137"/>
      <c r="ECK60" s="137"/>
      <c r="ECL60" s="137"/>
      <c r="ECM60" s="137"/>
      <c r="ECN60" s="137"/>
      <c r="ECO60" s="137"/>
      <c r="ECP60" s="137"/>
      <c r="ECQ60" s="137"/>
      <c r="ECR60" s="137"/>
      <c r="ECS60" s="137"/>
      <c r="ECT60" s="137"/>
      <c r="ECU60" s="137"/>
      <c r="ECV60" s="137"/>
      <c r="ECW60" s="137"/>
      <c r="ECX60" s="137"/>
      <c r="ECY60" s="137"/>
      <c r="ECZ60" s="137"/>
      <c r="EDA60" s="137"/>
      <c r="EDB60" s="137"/>
      <c r="EDC60" s="137"/>
      <c r="EDD60" s="137"/>
      <c r="EDE60" s="137"/>
      <c r="EDF60" s="137"/>
      <c r="EDG60" s="137"/>
      <c r="EDH60" s="137"/>
      <c r="EDI60" s="137"/>
      <c r="EDJ60" s="137"/>
      <c r="EDK60" s="137"/>
      <c r="EDL60" s="137"/>
      <c r="EDM60" s="137"/>
      <c r="EDN60" s="137"/>
      <c r="EDO60" s="137"/>
      <c r="EDP60" s="137"/>
      <c r="EDQ60" s="137"/>
      <c r="EDR60" s="137"/>
      <c r="EDS60" s="137"/>
      <c r="EDT60" s="137"/>
      <c r="EDU60" s="137"/>
      <c r="EDV60" s="137"/>
      <c r="EDW60" s="137"/>
      <c r="EDX60" s="137"/>
      <c r="EDY60" s="137"/>
      <c r="EDZ60" s="137"/>
      <c r="EEA60" s="137"/>
      <c r="EEB60" s="137"/>
      <c r="EEC60" s="137"/>
      <c r="EED60" s="137"/>
      <c r="EEE60" s="137"/>
      <c r="EEF60" s="137"/>
      <c r="EEG60" s="137"/>
      <c r="EEH60" s="137"/>
      <c r="EEI60" s="137"/>
      <c r="EEJ60" s="137"/>
      <c r="EEK60" s="137"/>
      <c r="EEL60" s="137"/>
      <c r="EEM60" s="137"/>
      <c r="EEN60" s="137"/>
      <c r="EEO60" s="137"/>
      <c r="EEP60" s="137"/>
      <c r="EEQ60" s="137"/>
      <c r="EER60" s="137"/>
      <c r="EES60" s="137"/>
      <c r="EET60" s="137"/>
      <c r="EEU60" s="137"/>
      <c r="EEV60" s="137"/>
      <c r="EEW60" s="137"/>
      <c r="EEX60" s="137"/>
      <c r="EEY60" s="137"/>
      <c r="EEZ60" s="137"/>
      <c r="EFA60" s="137"/>
      <c r="EFB60" s="137"/>
      <c r="EFC60" s="137"/>
      <c r="EFD60" s="137"/>
      <c r="EFE60" s="137"/>
      <c r="EFF60" s="137"/>
      <c r="EFG60" s="137"/>
      <c r="EFH60" s="137"/>
      <c r="EFI60" s="137"/>
      <c r="EFJ60" s="137"/>
      <c r="EFK60" s="137"/>
      <c r="EFL60" s="137"/>
      <c r="EFM60" s="137"/>
      <c r="EFN60" s="137"/>
      <c r="EFO60" s="137"/>
      <c r="EFP60" s="137"/>
      <c r="EFQ60" s="137"/>
      <c r="EFR60" s="137"/>
      <c r="EFS60" s="137"/>
      <c r="EFT60" s="137"/>
      <c r="EFU60" s="137"/>
      <c r="EFV60" s="137"/>
      <c r="EFW60" s="137"/>
      <c r="EFX60" s="137"/>
      <c r="EFY60" s="137"/>
      <c r="EFZ60" s="137"/>
      <c r="EGA60" s="137"/>
      <c r="EGB60" s="137"/>
      <c r="EGC60" s="137"/>
      <c r="EGD60" s="137"/>
      <c r="EGE60" s="137"/>
      <c r="EGF60" s="137"/>
      <c r="EGG60" s="137"/>
      <c r="EGH60" s="137"/>
      <c r="EGI60" s="137"/>
      <c r="EGJ60" s="137"/>
      <c r="EGK60" s="137"/>
      <c r="EGL60" s="137"/>
      <c r="EGM60" s="137"/>
      <c r="EGN60" s="137"/>
      <c r="EGO60" s="137"/>
      <c r="EGP60" s="137"/>
      <c r="EGQ60" s="137"/>
      <c r="EGR60" s="137"/>
      <c r="EGS60" s="137"/>
      <c r="EGT60" s="137"/>
      <c r="EGU60" s="137"/>
      <c r="EGV60" s="137"/>
      <c r="EGW60" s="137"/>
      <c r="EGX60" s="137"/>
      <c r="EGY60" s="137"/>
      <c r="EGZ60" s="137"/>
      <c r="EHA60" s="137"/>
      <c r="EHB60" s="137"/>
      <c r="EHC60" s="137"/>
      <c r="EHD60" s="137"/>
      <c r="EHE60" s="137"/>
      <c r="EHF60" s="137"/>
      <c r="EHG60" s="137"/>
      <c r="EHH60" s="137"/>
      <c r="EHI60" s="137"/>
      <c r="EHJ60" s="137"/>
      <c r="EHK60" s="137"/>
      <c r="EHL60" s="137"/>
      <c r="EHM60" s="137"/>
      <c r="EHN60" s="137"/>
      <c r="EHO60" s="137"/>
      <c r="EHP60" s="137"/>
      <c r="EHQ60" s="137"/>
      <c r="EHR60" s="137"/>
      <c r="EHS60" s="137"/>
      <c r="EHT60" s="137"/>
      <c r="EHU60" s="137"/>
      <c r="EHV60" s="137"/>
      <c r="EHW60" s="137"/>
      <c r="EHX60" s="137"/>
      <c r="EHY60" s="137"/>
      <c r="EHZ60" s="137"/>
      <c r="EIA60" s="137"/>
      <c r="EIB60" s="137"/>
      <c r="EIC60" s="137"/>
      <c r="EID60" s="137"/>
      <c r="EIE60" s="137"/>
      <c r="EIF60" s="137"/>
      <c r="EIG60" s="137"/>
      <c r="EIH60" s="137"/>
      <c r="EII60" s="137"/>
      <c r="EIJ60" s="137"/>
      <c r="EIK60" s="137"/>
      <c r="EIL60" s="137"/>
      <c r="EIM60" s="137"/>
      <c r="EIN60" s="137"/>
      <c r="EIO60" s="137"/>
      <c r="EIP60" s="137"/>
      <c r="EIQ60" s="137"/>
      <c r="EIR60" s="137"/>
      <c r="EIS60" s="137"/>
      <c r="EIT60" s="137"/>
      <c r="EIU60" s="137"/>
      <c r="EIV60" s="137"/>
      <c r="EIW60" s="137"/>
      <c r="EIX60" s="137"/>
      <c r="EIY60" s="137"/>
      <c r="EIZ60" s="137"/>
      <c r="EJA60" s="137"/>
      <c r="EJB60" s="137"/>
      <c r="EJC60" s="137"/>
      <c r="EJD60" s="137"/>
      <c r="EJE60" s="137"/>
      <c r="EJF60" s="137"/>
      <c r="EJG60" s="137"/>
      <c r="EJH60" s="137"/>
      <c r="EJI60" s="137"/>
      <c r="EJJ60" s="137"/>
      <c r="EJK60" s="137"/>
      <c r="EJL60" s="137"/>
      <c r="EJM60" s="137"/>
      <c r="EJN60" s="137"/>
      <c r="EJO60" s="137"/>
      <c r="EJP60" s="137"/>
      <c r="EJQ60" s="137"/>
      <c r="EJR60" s="137"/>
      <c r="EJS60" s="137"/>
      <c r="EJT60" s="137"/>
      <c r="EJU60" s="137"/>
      <c r="EJV60" s="137"/>
      <c r="EJW60" s="137"/>
      <c r="EJX60" s="137"/>
      <c r="EJY60" s="137"/>
      <c r="EJZ60" s="137"/>
      <c r="EKA60" s="137"/>
      <c r="EKB60" s="137"/>
      <c r="EKC60" s="137"/>
      <c r="EKD60" s="137"/>
      <c r="EKE60" s="137"/>
      <c r="EKF60" s="137"/>
      <c r="EKG60" s="137"/>
      <c r="EKH60" s="137"/>
      <c r="EKI60" s="137"/>
      <c r="EKJ60" s="137"/>
      <c r="EKK60" s="137"/>
      <c r="EKL60" s="137"/>
      <c r="EKM60" s="137"/>
      <c r="EKN60" s="137"/>
      <c r="EKO60" s="137"/>
      <c r="EKP60" s="137"/>
      <c r="EKQ60" s="137"/>
      <c r="EKR60" s="137"/>
      <c r="EKS60" s="137"/>
      <c r="EKT60" s="137"/>
      <c r="EKU60" s="137"/>
      <c r="EKV60" s="137"/>
      <c r="EKW60" s="137"/>
      <c r="EKX60" s="137"/>
      <c r="EKY60" s="137"/>
      <c r="EKZ60" s="137"/>
      <c r="ELA60" s="137"/>
      <c r="ELB60" s="137"/>
      <c r="ELC60" s="137"/>
      <c r="ELD60" s="137"/>
      <c r="ELE60" s="137"/>
      <c r="ELF60" s="137"/>
      <c r="ELG60" s="137"/>
      <c r="ELH60" s="137"/>
      <c r="ELI60" s="137"/>
      <c r="ELJ60" s="137"/>
      <c r="ELK60" s="137"/>
      <c r="ELL60" s="137"/>
      <c r="ELM60" s="137"/>
      <c r="ELN60" s="137"/>
      <c r="ELO60" s="137"/>
      <c r="ELP60" s="137"/>
      <c r="ELQ60" s="137"/>
      <c r="ELR60" s="137"/>
      <c r="ELS60" s="137"/>
      <c r="ELT60" s="137"/>
      <c r="ELU60" s="137"/>
      <c r="ELV60" s="137"/>
      <c r="ELW60" s="137"/>
      <c r="ELX60" s="137"/>
      <c r="ELY60" s="137"/>
      <c r="ELZ60" s="137"/>
      <c r="EMA60" s="137"/>
      <c r="EMB60" s="137"/>
      <c r="EMC60" s="137"/>
      <c r="EMD60" s="137"/>
      <c r="EME60" s="137"/>
      <c r="EMF60" s="137"/>
      <c r="EMG60" s="137"/>
      <c r="EMH60" s="137"/>
      <c r="EMI60" s="137"/>
      <c r="EMJ60" s="137"/>
      <c r="EMK60" s="137"/>
      <c r="EML60" s="137"/>
      <c r="EMM60" s="137"/>
      <c r="EMN60" s="137"/>
      <c r="EMO60" s="137"/>
      <c r="EMP60" s="137"/>
      <c r="EMQ60" s="137"/>
      <c r="EMR60" s="137"/>
      <c r="EMS60" s="137"/>
      <c r="EMT60" s="137"/>
      <c r="EMU60" s="137"/>
      <c r="EMV60" s="137"/>
      <c r="EMW60" s="137"/>
      <c r="EMX60" s="137"/>
      <c r="EMY60" s="137"/>
      <c r="EMZ60" s="137"/>
      <c r="ENA60" s="137"/>
      <c r="ENB60" s="137"/>
      <c r="ENC60" s="137"/>
      <c r="END60" s="137"/>
      <c r="ENE60" s="137"/>
      <c r="ENF60" s="137"/>
      <c r="ENG60" s="137"/>
      <c r="ENH60" s="137"/>
      <c r="ENI60" s="137"/>
      <c r="ENJ60" s="137"/>
      <c r="ENK60" s="137"/>
      <c r="ENL60" s="137"/>
      <c r="ENM60" s="137"/>
      <c r="ENN60" s="137"/>
      <c r="ENO60" s="137"/>
      <c r="ENP60" s="137"/>
      <c r="ENQ60" s="137"/>
      <c r="ENR60" s="137"/>
      <c r="ENS60" s="137"/>
      <c r="ENT60" s="137"/>
      <c r="ENU60" s="137"/>
      <c r="ENV60" s="137"/>
      <c r="ENW60" s="137"/>
      <c r="ENX60" s="137"/>
      <c r="ENY60" s="137"/>
      <c r="ENZ60" s="137"/>
      <c r="EOA60" s="137"/>
      <c r="EOB60" s="137"/>
      <c r="EOC60" s="137"/>
      <c r="EOD60" s="137"/>
      <c r="EOE60" s="137"/>
      <c r="EOF60" s="137"/>
      <c r="EOG60" s="137"/>
      <c r="EOH60" s="137"/>
      <c r="EOI60" s="137"/>
      <c r="EOJ60" s="137"/>
      <c r="EOK60" s="137"/>
      <c r="EOL60" s="137"/>
      <c r="EOM60" s="137"/>
      <c r="EON60" s="137"/>
      <c r="EOO60" s="137"/>
      <c r="EOP60" s="137"/>
      <c r="EOQ60" s="137"/>
      <c r="EOR60" s="137"/>
      <c r="EOS60" s="137"/>
      <c r="EOT60" s="137"/>
      <c r="EOU60" s="137"/>
      <c r="EOV60" s="137"/>
      <c r="EOW60" s="137"/>
      <c r="EOX60" s="137"/>
      <c r="EOY60" s="137"/>
      <c r="EOZ60" s="137"/>
      <c r="EPA60" s="137"/>
      <c r="EPB60" s="137"/>
      <c r="EPC60" s="137"/>
      <c r="EPD60" s="137"/>
      <c r="EPE60" s="137"/>
      <c r="EPF60" s="137"/>
      <c r="EPG60" s="137"/>
      <c r="EPH60" s="137"/>
      <c r="EPI60" s="137"/>
      <c r="EPJ60" s="137"/>
      <c r="EPK60" s="137"/>
      <c r="EPL60" s="137"/>
      <c r="EPM60" s="137"/>
      <c r="EPN60" s="137"/>
      <c r="EPO60" s="137"/>
      <c r="EPP60" s="137"/>
      <c r="EPQ60" s="137"/>
      <c r="EPR60" s="137"/>
      <c r="EPS60" s="137"/>
      <c r="EPT60" s="137"/>
      <c r="EPU60" s="137"/>
      <c r="EPV60" s="137"/>
      <c r="EPW60" s="137"/>
      <c r="EPX60" s="137"/>
      <c r="EPY60" s="137"/>
      <c r="EPZ60" s="137"/>
      <c r="EQA60" s="137"/>
      <c r="EQB60" s="137"/>
      <c r="EQC60" s="137"/>
      <c r="EQD60" s="137"/>
      <c r="EQE60" s="137"/>
      <c r="EQF60" s="137"/>
      <c r="EQG60" s="137"/>
      <c r="EQH60" s="137"/>
      <c r="EQI60" s="137"/>
      <c r="EQJ60" s="137"/>
      <c r="EQK60" s="137"/>
      <c r="EQL60" s="137"/>
      <c r="EQM60" s="137"/>
      <c r="EQN60" s="137"/>
      <c r="EQO60" s="137"/>
      <c r="EQP60" s="137"/>
      <c r="EQQ60" s="137"/>
      <c r="EQR60" s="137"/>
      <c r="EQS60" s="137"/>
      <c r="EQT60" s="137"/>
      <c r="EQU60" s="137"/>
      <c r="EQV60" s="137"/>
      <c r="EQW60" s="137"/>
      <c r="EQX60" s="137"/>
      <c r="EQY60" s="137"/>
      <c r="EQZ60" s="137"/>
      <c r="ERA60" s="137"/>
      <c r="ERB60" s="137"/>
      <c r="ERC60" s="137"/>
      <c r="ERD60" s="137"/>
      <c r="ERE60" s="137"/>
      <c r="ERF60" s="137"/>
      <c r="ERG60" s="137"/>
      <c r="ERH60" s="137"/>
      <c r="ERI60" s="137"/>
      <c r="ERJ60" s="137"/>
      <c r="ERK60" s="137"/>
      <c r="ERL60" s="137"/>
      <c r="ERM60" s="137"/>
      <c r="ERN60" s="137"/>
      <c r="ERO60" s="137"/>
      <c r="ERP60" s="137"/>
      <c r="ERQ60" s="137"/>
      <c r="ERR60" s="137"/>
      <c r="ERS60" s="137"/>
      <c r="ERT60" s="137"/>
      <c r="ERU60" s="137"/>
      <c r="ERV60" s="137"/>
      <c r="ERW60" s="137"/>
      <c r="ERX60" s="137"/>
      <c r="ERY60" s="137"/>
      <c r="ERZ60" s="137"/>
      <c r="ESA60" s="137"/>
      <c r="ESB60" s="137"/>
      <c r="ESC60" s="137"/>
      <c r="ESD60" s="137"/>
      <c r="ESE60" s="137"/>
      <c r="ESF60" s="137"/>
      <c r="ESG60" s="137"/>
      <c r="ESH60" s="137"/>
      <c r="ESI60" s="137"/>
      <c r="ESJ60" s="137"/>
      <c r="ESK60" s="137"/>
      <c r="ESL60" s="137"/>
      <c r="ESM60" s="137"/>
      <c r="ESN60" s="137"/>
      <c r="ESO60" s="137"/>
      <c r="ESP60" s="137"/>
      <c r="ESQ60" s="137"/>
      <c r="ESR60" s="137"/>
      <c r="ESS60" s="137"/>
      <c r="EST60" s="137"/>
      <c r="ESU60" s="137"/>
      <c r="ESV60" s="137"/>
      <c r="ESW60" s="137"/>
      <c r="ESX60" s="137"/>
      <c r="ESY60" s="137"/>
      <c r="ESZ60" s="137"/>
      <c r="ETA60" s="137"/>
      <c r="ETB60" s="137"/>
      <c r="ETC60" s="137"/>
      <c r="ETD60" s="137"/>
      <c r="ETE60" s="137"/>
      <c r="ETF60" s="137"/>
      <c r="ETG60" s="137"/>
      <c r="ETH60" s="137"/>
      <c r="ETI60" s="137"/>
      <c r="ETJ60" s="137"/>
      <c r="ETK60" s="137"/>
      <c r="ETL60" s="137"/>
      <c r="ETM60" s="137"/>
      <c r="ETN60" s="137"/>
      <c r="ETO60" s="137"/>
      <c r="ETP60" s="137"/>
      <c r="ETQ60" s="137"/>
      <c r="ETR60" s="137"/>
      <c r="ETS60" s="137"/>
      <c r="ETT60" s="137"/>
      <c r="ETU60" s="137"/>
      <c r="ETV60" s="137"/>
      <c r="ETW60" s="137"/>
      <c r="ETX60" s="137"/>
      <c r="ETY60" s="137"/>
      <c r="ETZ60" s="137"/>
      <c r="EUA60" s="137"/>
      <c r="EUB60" s="137"/>
      <c r="EUC60" s="137"/>
      <c r="EUD60" s="137"/>
      <c r="EUE60" s="137"/>
      <c r="EUF60" s="137"/>
      <c r="EUG60" s="137"/>
      <c r="EUH60" s="137"/>
      <c r="EUI60" s="137"/>
      <c r="EUJ60" s="137"/>
      <c r="EUK60" s="137"/>
      <c r="EUL60" s="137"/>
      <c r="EUM60" s="137"/>
      <c r="EUN60" s="137"/>
      <c r="EUO60" s="137"/>
      <c r="EUP60" s="137"/>
      <c r="EUQ60" s="137"/>
      <c r="EUR60" s="137"/>
      <c r="EUS60" s="137"/>
      <c r="EUT60" s="137"/>
      <c r="EUU60" s="137"/>
      <c r="EUV60" s="137"/>
      <c r="EUW60" s="137"/>
      <c r="EUX60" s="137"/>
      <c r="EUY60" s="137"/>
      <c r="EUZ60" s="137"/>
      <c r="EVA60" s="137"/>
      <c r="EVB60" s="137"/>
      <c r="EVC60" s="137"/>
      <c r="EVD60" s="137"/>
      <c r="EVE60" s="137"/>
      <c r="EVF60" s="137"/>
      <c r="EVG60" s="137"/>
      <c r="EVH60" s="137"/>
      <c r="EVI60" s="137"/>
      <c r="EVJ60" s="137"/>
      <c r="EVK60" s="137"/>
      <c r="EVL60" s="137"/>
      <c r="EVM60" s="137"/>
      <c r="EVN60" s="137"/>
      <c r="EVO60" s="137"/>
      <c r="EVP60" s="137"/>
      <c r="EVQ60" s="137"/>
      <c r="EVR60" s="137"/>
      <c r="EVS60" s="137"/>
      <c r="EVT60" s="137"/>
      <c r="EVU60" s="137"/>
      <c r="EVV60" s="137"/>
      <c r="EVW60" s="137"/>
      <c r="EVX60" s="137"/>
      <c r="EVY60" s="137"/>
      <c r="EVZ60" s="137"/>
      <c r="EWA60" s="137"/>
      <c r="EWB60" s="137"/>
      <c r="EWC60" s="137"/>
      <c r="EWD60" s="137"/>
      <c r="EWE60" s="137"/>
      <c r="EWF60" s="137"/>
      <c r="EWG60" s="137"/>
      <c r="EWH60" s="137"/>
      <c r="EWI60" s="137"/>
      <c r="EWJ60" s="137"/>
      <c r="EWK60" s="137"/>
      <c r="EWL60" s="137"/>
      <c r="EWM60" s="137"/>
      <c r="EWN60" s="137"/>
      <c r="EWO60" s="137"/>
      <c r="EWP60" s="137"/>
      <c r="EWQ60" s="137"/>
      <c r="EWR60" s="137"/>
      <c r="EWS60" s="137"/>
      <c r="EWT60" s="137"/>
      <c r="EWU60" s="137"/>
      <c r="EWV60" s="137"/>
      <c r="EWW60" s="137"/>
      <c r="EWX60" s="137"/>
      <c r="EWY60" s="137"/>
      <c r="EWZ60" s="137"/>
      <c r="EXA60" s="137"/>
      <c r="EXB60" s="137"/>
      <c r="EXC60" s="137"/>
      <c r="EXD60" s="137"/>
      <c r="EXE60" s="137"/>
      <c r="EXF60" s="137"/>
      <c r="EXG60" s="137"/>
      <c r="EXH60" s="137"/>
      <c r="EXI60" s="137"/>
      <c r="EXJ60" s="137"/>
      <c r="EXK60" s="137"/>
      <c r="EXL60" s="137"/>
      <c r="EXM60" s="137"/>
      <c r="EXN60" s="137"/>
      <c r="EXO60" s="137"/>
      <c r="EXP60" s="137"/>
      <c r="EXQ60" s="137"/>
      <c r="EXR60" s="137"/>
      <c r="EXS60" s="137"/>
      <c r="EXT60" s="137"/>
      <c r="EXU60" s="137"/>
      <c r="EXV60" s="137"/>
      <c r="EXW60" s="137"/>
      <c r="EXX60" s="137"/>
      <c r="EXY60" s="137"/>
      <c r="EXZ60" s="137"/>
      <c r="EYA60" s="137"/>
      <c r="EYB60" s="137"/>
      <c r="EYC60" s="137"/>
      <c r="EYD60" s="137"/>
      <c r="EYE60" s="137"/>
      <c r="EYF60" s="137"/>
      <c r="EYG60" s="137"/>
      <c r="EYH60" s="137"/>
      <c r="EYI60" s="137"/>
      <c r="EYJ60" s="137"/>
      <c r="EYK60" s="137"/>
      <c r="EYL60" s="137"/>
      <c r="EYM60" s="137"/>
      <c r="EYN60" s="137"/>
      <c r="EYO60" s="137"/>
      <c r="EYP60" s="137"/>
      <c r="EYQ60" s="137"/>
      <c r="EYR60" s="137"/>
      <c r="EYS60" s="137"/>
      <c r="EYT60" s="137"/>
      <c r="EYU60" s="137"/>
      <c r="EYV60" s="137"/>
      <c r="EYW60" s="137"/>
      <c r="EYX60" s="137"/>
      <c r="EYY60" s="137"/>
      <c r="EYZ60" s="137"/>
      <c r="EZA60" s="137"/>
      <c r="EZB60" s="137"/>
      <c r="EZC60" s="137"/>
      <c r="EZD60" s="137"/>
      <c r="EZE60" s="137"/>
      <c r="EZF60" s="137"/>
      <c r="EZG60" s="137"/>
      <c r="EZH60" s="137"/>
      <c r="EZI60" s="137"/>
      <c r="EZJ60" s="137"/>
      <c r="EZK60" s="137"/>
      <c r="EZL60" s="137"/>
      <c r="EZM60" s="137"/>
      <c r="EZN60" s="137"/>
      <c r="EZO60" s="137"/>
      <c r="EZP60" s="137"/>
      <c r="EZQ60" s="137"/>
      <c r="EZR60" s="137"/>
      <c r="EZS60" s="137"/>
      <c r="EZT60" s="137"/>
      <c r="EZU60" s="137"/>
      <c r="EZV60" s="137"/>
      <c r="EZW60" s="137"/>
      <c r="EZX60" s="137"/>
      <c r="EZY60" s="137"/>
      <c r="EZZ60" s="137"/>
      <c r="FAA60" s="137"/>
      <c r="FAB60" s="137"/>
      <c r="FAC60" s="137"/>
      <c r="FAD60" s="137"/>
      <c r="FAE60" s="137"/>
      <c r="FAF60" s="137"/>
      <c r="FAG60" s="137"/>
      <c r="FAH60" s="137"/>
      <c r="FAI60" s="137"/>
      <c r="FAJ60" s="137"/>
      <c r="FAK60" s="137"/>
      <c r="FAL60" s="137"/>
      <c r="FAM60" s="137"/>
      <c r="FAN60" s="137"/>
      <c r="FAO60" s="137"/>
      <c r="FAP60" s="137"/>
      <c r="FAQ60" s="137"/>
      <c r="FAR60" s="137"/>
      <c r="FAS60" s="137"/>
      <c r="FAT60" s="137"/>
      <c r="FAU60" s="137"/>
      <c r="FAV60" s="137"/>
      <c r="FAW60" s="137"/>
      <c r="FAX60" s="137"/>
      <c r="FAY60" s="137"/>
      <c r="FAZ60" s="137"/>
      <c r="FBA60" s="137"/>
      <c r="FBB60" s="137"/>
      <c r="FBC60" s="137"/>
      <c r="FBD60" s="137"/>
      <c r="FBE60" s="137"/>
      <c r="FBF60" s="137"/>
      <c r="FBG60" s="137"/>
      <c r="FBH60" s="137"/>
      <c r="FBI60" s="137"/>
      <c r="FBJ60" s="137"/>
      <c r="FBK60" s="137"/>
      <c r="FBL60" s="137"/>
      <c r="FBM60" s="137"/>
      <c r="FBN60" s="137"/>
      <c r="FBO60" s="137"/>
      <c r="FBP60" s="137"/>
      <c r="FBQ60" s="137"/>
      <c r="FBR60" s="137"/>
      <c r="FBS60" s="137"/>
      <c r="FBT60" s="137"/>
      <c r="FBU60" s="137"/>
      <c r="FBV60" s="137"/>
      <c r="FBW60" s="137"/>
      <c r="FBX60" s="137"/>
      <c r="FBY60" s="137"/>
      <c r="FBZ60" s="137"/>
      <c r="FCA60" s="137"/>
      <c r="FCB60" s="137"/>
      <c r="FCC60" s="137"/>
      <c r="FCD60" s="137"/>
      <c r="FCE60" s="137"/>
      <c r="FCF60" s="137"/>
      <c r="FCG60" s="137"/>
      <c r="FCH60" s="137"/>
      <c r="FCI60" s="137"/>
      <c r="FCJ60" s="137"/>
      <c r="FCK60" s="137"/>
      <c r="FCL60" s="137"/>
      <c r="FCM60" s="137"/>
      <c r="FCN60" s="137"/>
      <c r="FCO60" s="137"/>
      <c r="FCP60" s="137"/>
      <c r="FCQ60" s="137"/>
      <c r="FCR60" s="137"/>
      <c r="FCS60" s="137"/>
      <c r="FCT60" s="137"/>
      <c r="FCU60" s="137"/>
      <c r="FCV60" s="137"/>
      <c r="FCW60" s="137"/>
      <c r="FCX60" s="137"/>
      <c r="FCY60" s="137"/>
      <c r="FCZ60" s="137"/>
      <c r="FDA60" s="137"/>
      <c r="FDB60" s="137"/>
      <c r="FDC60" s="137"/>
      <c r="FDD60" s="137"/>
      <c r="FDE60" s="137"/>
      <c r="FDF60" s="137"/>
      <c r="FDG60" s="137"/>
      <c r="FDH60" s="137"/>
      <c r="FDI60" s="137"/>
      <c r="FDJ60" s="137"/>
      <c r="FDK60" s="137"/>
      <c r="FDL60" s="137"/>
      <c r="FDM60" s="137"/>
      <c r="FDN60" s="137"/>
      <c r="FDO60" s="137"/>
      <c r="FDP60" s="137"/>
      <c r="FDQ60" s="137"/>
      <c r="FDR60" s="137"/>
      <c r="FDS60" s="137"/>
      <c r="FDT60" s="137"/>
      <c r="FDU60" s="137"/>
      <c r="FDV60" s="137"/>
      <c r="FDW60" s="137"/>
      <c r="FDX60" s="137"/>
      <c r="FDY60" s="137"/>
      <c r="FDZ60" s="137"/>
      <c r="FEA60" s="137"/>
      <c r="FEB60" s="137"/>
      <c r="FEC60" s="137"/>
      <c r="FED60" s="137"/>
      <c r="FEE60" s="137"/>
      <c r="FEF60" s="137"/>
      <c r="FEG60" s="137"/>
      <c r="FEH60" s="137"/>
      <c r="FEI60" s="137"/>
      <c r="FEJ60" s="137"/>
      <c r="FEK60" s="137"/>
      <c r="FEL60" s="137"/>
      <c r="FEM60" s="137"/>
      <c r="FEN60" s="137"/>
      <c r="FEO60" s="137"/>
      <c r="FEP60" s="137"/>
      <c r="FEQ60" s="137"/>
      <c r="FER60" s="137"/>
      <c r="FES60" s="137"/>
      <c r="FET60" s="137"/>
      <c r="FEU60" s="137"/>
      <c r="FEV60" s="137"/>
      <c r="FEW60" s="137"/>
      <c r="FEX60" s="137"/>
      <c r="FEY60" s="137"/>
      <c r="FEZ60" s="137"/>
      <c r="FFA60" s="137"/>
      <c r="FFB60" s="137"/>
      <c r="FFC60" s="137"/>
      <c r="FFD60" s="137"/>
      <c r="FFE60" s="137"/>
      <c r="FFF60" s="137"/>
      <c r="FFG60" s="137"/>
      <c r="FFH60" s="137"/>
      <c r="FFI60" s="137"/>
      <c r="FFJ60" s="137"/>
      <c r="FFK60" s="137"/>
      <c r="FFL60" s="137"/>
      <c r="FFM60" s="137"/>
      <c r="FFN60" s="137"/>
      <c r="FFO60" s="137"/>
      <c r="FFP60" s="137"/>
      <c r="FFQ60" s="137"/>
      <c r="FFR60" s="137"/>
      <c r="FFS60" s="137"/>
      <c r="FFT60" s="137"/>
      <c r="FFU60" s="137"/>
      <c r="FFV60" s="137"/>
      <c r="FFW60" s="137"/>
      <c r="FFX60" s="137"/>
      <c r="FFY60" s="137"/>
      <c r="FFZ60" s="137"/>
      <c r="FGA60" s="137"/>
      <c r="FGB60" s="137"/>
      <c r="FGC60" s="137"/>
      <c r="FGD60" s="137"/>
      <c r="FGE60" s="137"/>
      <c r="FGF60" s="137"/>
      <c r="FGG60" s="137"/>
      <c r="FGH60" s="137"/>
      <c r="FGI60" s="137"/>
      <c r="FGJ60" s="137"/>
      <c r="FGK60" s="137"/>
      <c r="FGL60" s="137"/>
      <c r="FGM60" s="137"/>
      <c r="FGN60" s="137"/>
      <c r="FGO60" s="137"/>
      <c r="FGP60" s="137"/>
      <c r="FGQ60" s="137"/>
      <c r="FGR60" s="137"/>
      <c r="FGS60" s="137"/>
      <c r="FGT60" s="137"/>
      <c r="FGU60" s="137"/>
      <c r="FGV60" s="137"/>
      <c r="FGW60" s="137"/>
      <c r="FGX60" s="137"/>
      <c r="FGY60" s="137"/>
      <c r="FGZ60" s="137"/>
      <c r="FHA60" s="137"/>
      <c r="FHB60" s="137"/>
      <c r="FHC60" s="137"/>
      <c r="FHD60" s="137"/>
      <c r="FHE60" s="137"/>
      <c r="FHF60" s="137"/>
      <c r="FHG60" s="137"/>
      <c r="FHH60" s="137"/>
      <c r="FHI60" s="137"/>
      <c r="FHJ60" s="137"/>
      <c r="FHK60" s="137"/>
      <c r="FHL60" s="137"/>
      <c r="FHM60" s="137"/>
      <c r="FHN60" s="137"/>
      <c r="FHO60" s="137"/>
      <c r="FHP60" s="137"/>
      <c r="FHQ60" s="137"/>
      <c r="FHR60" s="137"/>
      <c r="FHS60" s="137"/>
      <c r="FHT60" s="137"/>
      <c r="FHU60" s="137"/>
      <c r="FHV60" s="137"/>
      <c r="FHW60" s="137"/>
      <c r="FHX60" s="137"/>
      <c r="FHY60" s="137"/>
      <c r="FHZ60" s="137"/>
      <c r="FIA60" s="137"/>
      <c r="FIB60" s="137"/>
      <c r="FIC60" s="137"/>
      <c r="FID60" s="137"/>
      <c r="FIE60" s="137"/>
      <c r="FIF60" s="137"/>
      <c r="FIG60" s="137"/>
      <c r="FIH60" s="137"/>
      <c r="FII60" s="137"/>
      <c r="FIJ60" s="137"/>
      <c r="FIK60" s="137"/>
      <c r="FIL60" s="137"/>
      <c r="FIM60" s="137"/>
      <c r="FIN60" s="137"/>
      <c r="FIO60" s="137"/>
      <c r="FIP60" s="137"/>
      <c r="FIQ60" s="137"/>
      <c r="FIR60" s="137"/>
      <c r="FIS60" s="137"/>
      <c r="FIT60" s="137"/>
      <c r="FIU60" s="137"/>
      <c r="FIV60" s="137"/>
      <c r="FIW60" s="137"/>
      <c r="FIX60" s="137"/>
      <c r="FIY60" s="137"/>
      <c r="FIZ60" s="137"/>
      <c r="FJA60" s="137"/>
      <c r="FJB60" s="137"/>
      <c r="FJC60" s="137"/>
      <c r="FJD60" s="137"/>
      <c r="FJE60" s="137"/>
      <c r="FJF60" s="137"/>
      <c r="FJG60" s="137"/>
      <c r="FJH60" s="137"/>
      <c r="FJI60" s="137"/>
      <c r="FJJ60" s="137"/>
      <c r="FJK60" s="137"/>
      <c r="FJL60" s="137"/>
      <c r="FJM60" s="137"/>
      <c r="FJN60" s="137"/>
      <c r="FJO60" s="137"/>
      <c r="FJP60" s="137"/>
      <c r="FJQ60" s="137"/>
      <c r="FJR60" s="137"/>
      <c r="FJS60" s="137"/>
      <c r="FJT60" s="137"/>
      <c r="FJU60" s="137"/>
      <c r="FJV60" s="137"/>
      <c r="FJW60" s="137"/>
      <c r="FJX60" s="137"/>
      <c r="FJY60" s="137"/>
      <c r="FJZ60" s="137"/>
      <c r="FKA60" s="137"/>
      <c r="FKB60" s="137"/>
      <c r="FKC60" s="137"/>
      <c r="FKD60" s="137"/>
      <c r="FKE60" s="137"/>
      <c r="FKF60" s="137"/>
      <c r="FKG60" s="137"/>
      <c r="FKH60" s="137"/>
      <c r="FKI60" s="137"/>
      <c r="FKJ60" s="137"/>
      <c r="FKK60" s="137"/>
      <c r="FKL60" s="137"/>
      <c r="FKM60" s="137"/>
      <c r="FKN60" s="137"/>
      <c r="FKO60" s="137"/>
      <c r="FKP60" s="137"/>
      <c r="FKQ60" s="137"/>
      <c r="FKR60" s="137"/>
      <c r="FKS60" s="137"/>
      <c r="FKT60" s="137"/>
      <c r="FKU60" s="137"/>
      <c r="FKV60" s="137"/>
      <c r="FKW60" s="137"/>
      <c r="FKX60" s="137"/>
      <c r="FKY60" s="137"/>
      <c r="FKZ60" s="137"/>
      <c r="FLA60" s="137"/>
      <c r="FLB60" s="137"/>
      <c r="FLC60" s="137"/>
      <c r="FLD60" s="137"/>
      <c r="FLE60" s="137"/>
      <c r="FLF60" s="137"/>
      <c r="FLG60" s="137"/>
      <c r="FLH60" s="137"/>
      <c r="FLI60" s="137"/>
      <c r="FLJ60" s="137"/>
      <c r="FLK60" s="137"/>
      <c r="FLL60" s="137"/>
      <c r="FLM60" s="137"/>
      <c r="FLN60" s="137"/>
      <c r="FLO60" s="137"/>
      <c r="FLP60" s="137"/>
      <c r="FLQ60" s="137"/>
      <c r="FLR60" s="137"/>
      <c r="FLS60" s="137"/>
      <c r="FLT60" s="137"/>
      <c r="FLU60" s="137"/>
      <c r="FLV60" s="137"/>
      <c r="FLW60" s="137"/>
      <c r="FLX60" s="137"/>
      <c r="FLY60" s="137"/>
      <c r="FLZ60" s="137"/>
      <c r="FMA60" s="137"/>
      <c r="FMB60" s="137"/>
      <c r="FMC60" s="137"/>
      <c r="FMD60" s="137"/>
      <c r="FME60" s="137"/>
      <c r="FMF60" s="137"/>
      <c r="FMG60" s="137"/>
      <c r="FMH60" s="137"/>
      <c r="FMI60" s="137"/>
      <c r="FMJ60" s="137"/>
      <c r="FMK60" s="137"/>
      <c r="FML60" s="137"/>
      <c r="FMM60" s="137"/>
      <c r="FMN60" s="137"/>
      <c r="FMO60" s="137"/>
      <c r="FMP60" s="137"/>
      <c r="FMQ60" s="137"/>
      <c r="FMR60" s="137"/>
      <c r="FMS60" s="137"/>
      <c r="FMT60" s="137"/>
      <c r="FMU60" s="137"/>
      <c r="FMV60" s="137"/>
      <c r="FMW60" s="137"/>
      <c r="FMX60" s="137"/>
      <c r="FMY60" s="137"/>
      <c r="FMZ60" s="137"/>
      <c r="FNA60" s="137"/>
      <c r="FNB60" s="137"/>
      <c r="FNC60" s="137"/>
      <c r="FND60" s="137"/>
      <c r="FNE60" s="137"/>
      <c r="FNF60" s="137"/>
      <c r="FNG60" s="137"/>
      <c r="FNH60" s="137"/>
      <c r="FNI60" s="137"/>
      <c r="FNJ60" s="137"/>
      <c r="FNK60" s="137"/>
      <c r="FNL60" s="137"/>
      <c r="FNM60" s="137"/>
      <c r="FNN60" s="137"/>
      <c r="FNO60" s="137"/>
      <c r="FNP60" s="137"/>
      <c r="FNQ60" s="137"/>
      <c r="FNR60" s="137"/>
      <c r="FNS60" s="137"/>
      <c r="FNT60" s="137"/>
      <c r="FNU60" s="137"/>
      <c r="FNV60" s="137"/>
      <c r="FNW60" s="137"/>
      <c r="FNX60" s="137"/>
      <c r="FNY60" s="137"/>
      <c r="FNZ60" s="137"/>
      <c r="FOA60" s="137"/>
      <c r="FOB60" s="137"/>
      <c r="FOC60" s="137"/>
      <c r="FOD60" s="137"/>
      <c r="FOE60" s="137"/>
      <c r="FOF60" s="137"/>
      <c r="FOG60" s="137"/>
      <c r="FOH60" s="137"/>
      <c r="FOI60" s="137"/>
      <c r="FOJ60" s="137"/>
      <c r="FOK60" s="137"/>
      <c r="FOL60" s="137"/>
      <c r="FOM60" s="137"/>
      <c r="FON60" s="137"/>
      <c r="FOO60" s="137"/>
      <c r="FOP60" s="137"/>
      <c r="FOQ60" s="137"/>
      <c r="FOR60" s="137"/>
      <c r="FOS60" s="137"/>
      <c r="FOT60" s="137"/>
      <c r="FOU60" s="137"/>
      <c r="FOV60" s="137"/>
      <c r="FOW60" s="137"/>
      <c r="FOX60" s="137"/>
      <c r="FOY60" s="137"/>
      <c r="FOZ60" s="137"/>
      <c r="FPA60" s="137"/>
      <c r="FPB60" s="137"/>
      <c r="FPC60" s="137"/>
      <c r="FPD60" s="137"/>
      <c r="FPE60" s="137"/>
      <c r="FPF60" s="137"/>
      <c r="FPG60" s="137"/>
      <c r="FPH60" s="137"/>
      <c r="FPI60" s="137"/>
      <c r="FPJ60" s="137"/>
      <c r="FPK60" s="137"/>
      <c r="FPL60" s="137"/>
      <c r="FPM60" s="137"/>
      <c r="FPN60" s="137"/>
      <c r="FPO60" s="137"/>
      <c r="FPP60" s="137"/>
      <c r="FPQ60" s="137"/>
      <c r="FPR60" s="137"/>
      <c r="FPS60" s="137"/>
      <c r="FPT60" s="137"/>
      <c r="FPU60" s="137"/>
      <c r="FPV60" s="137"/>
      <c r="FPW60" s="137"/>
      <c r="FPX60" s="137"/>
      <c r="FPY60" s="137"/>
      <c r="FPZ60" s="137"/>
      <c r="FQA60" s="137"/>
      <c r="FQB60" s="137"/>
      <c r="FQC60" s="137"/>
      <c r="FQD60" s="137"/>
      <c r="FQE60" s="137"/>
      <c r="FQF60" s="137"/>
      <c r="FQG60" s="137"/>
      <c r="FQH60" s="137"/>
      <c r="FQI60" s="137"/>
      <c r="FQJ60" s="137"/>
      <c r="FQK60" s="137"/>
      <c r="FQL60" s="137"/>
      <c r="FQM60" s="137"/>
      <c r="FQN60" s="137"/>
      <c r="FQO60" s="137"/>
      <c r="FQP60" s="137"/>
      <c r="FQQ60" s="137"/>
      <c r="FQR60" s="137"/>
      <c r="FQS60" s="137"/>
      <c r="FQT60" s="137"/>
      <c r="FQU60" s="137"/>
      <c r="FQV60" s="137"/>
      <c r="FQW60" s="137"/>
      <c r="FQX60" s="137"/>
      <c r="FQY60" s="137"/>
      <c r="FQZ60" s="137"/>
      <c r="FRA60" s="137"/>
      <c r="FRB60" s="137"/>
      <c r="FRC60" s="137"/>
      <c r="FRD60" s="137"/>
      <c r="FRE60" s="137"/>
      <c r="FRF60" s="137"/>
      <c r="FRG60" s="137"/>
      <c r="FRH60" s="137"/>
      <c r="FRI60" s="137"/>
      <c r="FRJ60" s="137"/>
      <c r="FRK60" s="137"/>
      <c r="FRL60" s="137"/>
      <c r="FRM60" s="137"/>
      <c r="FRN60" s="137"/>
      <c r="FRO60" s="137"/>
      <c r="FRP60" s="137"/>
      <c r="FRQ60" s="137"/>
      <c r="FRR60" s="137"/>
      <c r="FRS60" s="137"/>
      <c r="FRT60" s="137"/>
      <c r="FRU60" s="137"/>
      <c r="FRV60" s="137"/>
      <c r="FRW60" s="137"/>
      <c r="FRX60" s="137"/>
      <c r="FRY60" s="137"/>
      <c r="FRZ60" s="137"/>
      <c r="FSA60" s="137"/>
      <c r="FSB60" s="137"/>
      <c r="FSC60" s="137"/>
      <c r="FSD60" s="137"/>
      <c r="FSE60" s="137"/>
      <c r="FSF60" s="137"/>
      <c r="FSG60" s="137"/>
      <c r="FSH60" s="137"/>
      <c r="FSI60" s="137"/>
      <c r="FSJ60" s="137"/>
      <c r="FSK60" s="137"/>
      <c r="FSL60" s="137"/>
      <c r="FSM60" s="137"/>
      <c r="FSN60" s="137"/>
      <c r="FSO60" s="137"/>
      <c r="FSP60" s="137"/>
      <c r="FSQ60" s="137"/>
      <c r="FSR60" s="137"/>
      <c r="FSS60" s="137"/>
      <c r="FST60" s="137"/>
      <c r="FSU60" s="137"/>
      <c r="FSV60" s="137"/>
      <c r="FSW60" s="137"/>
      <c r="FSX60" s="137"/>
      <c r="FSY60" s="137"/>
      <c r="FSZ60" s="137"/>
      <c r="FTA60" s="137"/>
      <c r="FTB60" s="137"/>
      <c r="FTC60" s="137"/>
      <c r="FTD60" s="137"/>
      <c r="FTE60" s="137"/>
      <c r="FTF60" s="137"/>
      <c r="FTG60" s="137"/>
      <c r="FTH60" s="137"/>
      <c r="FTI60" s="137"/>
      <c r="FTJ60" s="137"/>
      <c r="FTK60" s="137"/>
      <c r="FTL60" s="137"/>
      <c r="FTM60" s="137"/>
      <c r="FTN60" s="137"/>
      <c r="FTO60" s="137"/>
      <c r="FTP60" s="137"/>
      <c r="FTQ60" s="137"/>
      <c r="FTR60" s="137"/>
      <c r="FTS60" s="137"/>
      <c r="FTT60" s="137"/>
      <c r="FTU60" s="137"/>
      <c r="FTV60" s="137"/>
      <c r="FTW60" s="137"/>
      <c r="FTX60" s="137"/>
      <c r="FTY60" s="137"/>
      <c r="FTZ60" s="137"/>
      <c r="FUA60" s="137"/>
      <c r="FUB60" s="137"/>
      <c r="FUC60" s="137"/>
      <c r="FUD60" s="137"/>
      <c r="FUE60" s="137"/>
      <c r="FUF60" s="137"/>
      <c r="FUG60" s="137"/>
      <c r="FUH60" s="137"/>
      <c r="FUI60" s="137"/>
      <c r="FUJ60" s="137"/>
      <c r="FUK60" s="137"/>
      <c r="FUL60" s="137"/>
      <c r="FUM60" s="137"/>
      <c r="FUN60" s="137"/>
      <c r="FUO60" s="137"/>
      <c r="FUP60" s="137"/>
      <c r="FUQ60" s="137"/>
      <c r="FUR60" s="137"/>
      <c r="FUS60" s="137"/>
      <c r="FUT60" s="137"/>
      <c r="FUU60" s="137"/>
      <c r="FUV60" s="137"/>
      <c r="FUW60" s="137"/>
      <c r="FUX60" s="137"/>
      <c r="FUY60" s="137"/>
      <c r="FUZ60" s="137"/>
      <c r="FVA60" s="137"/>
      <c r="FVB60" s="137"/>
      <c r="FVC60" s="137"/>
      <c r="FVD60" s="137"/>
      <c r="FVE60" s="137"/>
      <c r="FVF60" s="137"/>
      <c r="FVG60" s="137"/>
      <c r="FVH60" s="137"/>
      <c r="FVI60" s="137"/>
      <c r="FVJ60" s="137"/>
      <c r="FVK60" s="137"/>
      <c r="FVL60" s="137"/>
      <c r="FVM60" s="137"/>
      <c r="FVN60" s="137"/>
      <c r="FVO60" s="137"/>
      <c r="FVP60" s="137"/>
      <c r="FVQ60" s="137"/>
      <c r="FVR60" s="137"/>
      <c r="FVS60" s="137"/>
      <c r="FVT60" s="137"/>
      <c r="FVU60" s="137"/>
      <c r="FVV60" s="137"/>
      <c r="FVW60" s="137"/>
      <c r="FVX60" s="137"/>
      <c r="FVY60" s="137"/>
      <c r="FVZ60" s="137"/>
      <c r="FWA60" s="137"/>
      <c r="FWB60" s="137"/>
      <c r="FWC60" s="137"/>
      <c r="FWD60" s="137"/>
      <c r="FWE60" s="137"/>
      <c r="FWF60" s="137"/>
      <c r="FWG60" s="137"/>
      <c r="FWH60" s="137"/>
      <c r="FWI60" s="137"/>
      <c r="FWJ60" s="137"/>
      <c r="FWK60" s="137"/>
      <c r="FWL60" s="137"/>
      <c r="FWM60" s="137"/>
      <c r="FWN60" s="137"/>
      <c r="FWO60" s="137"/>
      <c r="FWP60" s="137"/>
      <c r="FWQ60" s="137"/>
      <c r="FWR60" s="137"/>
      <c r="FWS60" s="137"/>
      <c r="FWT60" s="137"/>
      <c r="FWU60" s="137"/>
      <c r="FWV60" s="137"/>
      <c r="FWW60" s="137"/>
      <c r="FWX60" s="137"/>
      <c r="FWY60" s="137"/>
      <c r="FWZ60" s="137"/>
      <c r="FXA60" s="137"/>
      <c r="FXB60" s="137"/>
      <c r="FXC60" s="137"/>
      <c r="FXD60" s="137"/>
      <c r="FXE60" s="137"/>
      <c r="FXF60" s="137"/>
      <c r="FXG60" s="137"/>
      <c r="FXH60" s="137"/>
      <c r="FXI60" s="137"/>
      <c r="FXJ60" s="137"/>
      <c r="FXK60" s="137"/>
      <c r="FXL60" s="137"/>
      <c r="FXM60" s="137"/>
      <c r="FXN60" s="137"/>
      <c r="FXO60" s="137"/>
      <c r="FXP60" s="137"/>
      <c r="FXQ60" s="137"/>
      <c r="FXR60" s="137"/>
      <c r="FXS60" s="137"/>
      <c r="FXT60" s="137"/>
      <c r="FXU60" s="137"/>
      <c r="FXV60" s="137"/>
      <c r="FXW60" s="137"/>
      <c r="FXX60" s="137"/>
      <c r="FXY60" s="137"/>
      <c r="FXZ60" s="137"/>
      <c r="FYA60" s="137"/>
      <c r="FYB60" s="137"/>
      <c r="FYC60" s="137"/>
      <c r="FYD60" s="137"/>
      <c r="FYE60" s="137"/>
      <c r="FYF60" s="137"/>
      <c r="FYG60" s="137"/>
      <c r="FYH60" s="137"/>
      <c r="FYI60" s="137"/>
      <c r="FYJ60" s="137"/>
      <c r="FYK60" s="137"/>
      <c r="FYL60" s="137"/>
      <c r="FYM60" s="137"/>
      <c r="FYN60" s="137"/>
      <c r="FYO60" s="137"/>
      <c r="FYP60" s="137"/>
      <c r="FYQ60" s="137"/>
      <c r="FYR60" s="137"/>
      <c r="FYS60" s="137"/>
      <c r="FYT60" s="137"/>
      <c r="FYU60" s="137"/>
      <c r="FYV60" s="137"/>
      <c r="FYW60" s="137"/>
      <c r="FYX60" s="137"/>
      <c r="FYY60" s="137"/>
      <c r="FYZ60" s="137"/>
      <c r="FZA60" s="137"/>
      <c r="FZB60" s="137"/>
      <c r="FZC60" s="137"/>
      <c r="FZD60" s="137"/>
      <c r="FZE60" s="137"/>
      <c r="FZF60" s="137"/>
      <c r="FZG60" s="137"/>
      <c r="FZH60" s="137"/>
      <c r="FZI60" s="137"/>
      <c r="FZJ60" s="137"/>
      <c r="FZK60" s="137"/>
      <c r="FZL60" s="137"/>
      <c r="FZM60" s="137"/>
      <c r="FZN60" s="137"/>
      <c r="FZO60" s="137"/>
      <c r="FZP60" s="137"/>
      <c r="FZQ60" s="137"/>
      <c r="FZR60" s="137"/>
      <c r="FZS60" s="137"/>
      <c r="FZT60" s="137"/>
      <c r="FZU60" s="137"/>
      <c r="FZV60" s="137"/>
      <c r="FZW60" s="137"/>
      <c r="FZX60" s="137"/>
      <c r="FZY60" s="137"/>
      <c r="FZZ60" s="137"/>
      <c r="GAA60" s="137"/>
      <c r="GAB60" s="137"/>
      <c r="GAC60" s="137"/>
      <c r="GAD60" s="137"/>
      <c r="GAE60" s="137"/>
      <c r="GAF60" s="137"/>
      <c r="GAG60" s="137"/>
      <c r="GAH60" s="137"/>
      <c r="GAI60" s="137"/>
      <c r="GAJ60" s="137"/>
      <c r="GAK60" s="137"/>
      <c r="GAL60" s="137"/>
      <c r="GAM60" s="137"/>
      <c r="GAN60" s="137"/>
      <c r="GAO60" s="137"/>
      <c r="GAP60" s="137"/>
      <c r="GAQ60" s="137"/>
      <c r="GAR60" s="137"/>
      <c r="GAS60" s="137"/>
      <c r="GAT60" s="137"/>
      <c r="GAU60" s="137"/>
      <c r="GAV60" s="137"/>
      <c r="GAW60" s="137"/>
      <c r="GAX60" s="137"/>
      <c r="GAY60" s="137"/>
      <c r="GAZ60" s="137"/>
      <c r="GBA60" s="137"/>
      <c r="GBB60" s="137"/>
      <c r="GBC60" s="137"/>
      <c r="GBD60" s="137"/>
      <c r="GBE60" s="137"/>
      <c r="GBF60" s="137"/>
      <c r="GBG60" s="137"/>
      <c r="GBH60" s="137"/>
      <c r="GBI60" s="137"/>
      <c r="GBJ60" s="137"/>
      <c r="GBK60" s="137"/>
      <c r="GBL60" s="137"/>
      <c r="GBM60" s="137"/>
      <c r="GBN60" s="137"/>
      <c r="GBO60" s="137"/>
      <c r="GBP60" s="137"/>
      <c r="GBQ60" s="137"/>
      <c r="GBR60" s="137"/>
      <c r="GBS60" s="137"/>
      <c r="GBT60" s="137"/>
      <c r="GBU60" s="137"/>
      <c r="GBV60" s="137"/>
      <c r="GBW60" s="137"/>
      <c r="GBX60" s="137"/>
      <c r="GBY60" s="137"/>
      <c r="GBZ60" s="137"/>
      <c r="GCA60" s="137"/>
      <c r="GCB60" s="137"/>
      <c r="GCC60" s="137"/>
      <c r="GCD60" s="137"/>
      <c r="GCE60" s="137"/>
      <c r="GCF60" s="137"/>
      <c r="GCG60" s="137"/>
      <c r="GCH60" s="137"/>
      <c r="GCI60" s="137"/>
      <c r="GCJ60" s="137"/>
      <c r="GCK60" s="137"/>
      <c r="GCL60" s="137"/>
      <c r="GCM60" s="137"/>
      <c r="GCN60" s="137"/>
      <c r="GCO60" s="137"/>
      <c r="GCP60" s="137"/>
      <c r="GCQ60" s="137"/>
      <c r="GCR60" s="137"/>
      <c r="GCS60" s="137"/>
      <c r="GCT60" s="137"/>
      <c r="GCU60" s="137"/>
      <c r="GCV60" s="137"/>
      <c r="GCW60" s="137"/>
      <c r="GCX60" s="137"/>
      <c r="GCY60" s="137"/>
      <c r="GCZ60" s="137"/>
      <c r="GDA60" s="137"/>
      <c r="GDB60" s="137"/>
      <c r="GDC60" s="137"/>
      <c r="GDD60" s="137"/>
      <c r="GDE60" s="137"/>
      <c r="GDF60" s="137"/>
      <c r="GDG60" s="137"/>
      <c r="GDH60" s="137"/>
      <c r="GDI60" s="137"/>
      <c r="GDJ60" s="137"/>
      <c r="GDK60" s="137"/>
      <c r="GDL60" s="137"/>
      <c r="GDM60" s="137"/>
      <c r="GDN60" s="137"/>
      <c r="GDO60" s="137"/>
      <c r="GDP60" s="137"/>
      <c r="GDQ60" s="137"/>
      <c r="GDR60" s="137"/>
      <c r="GDS60" s="137"/>
      <c r="GDT60" s="137"/>
      <c r="GDU60" s="137"/>
      <c r="GDV60" s="137"/>
      <c r="GDW60" s="137"/>
      <c r="GDX60" s="137"/>
      <c r="GDY60" s="137"/>
      <c r="GDZ60" s="137"/>
      <c r="GEA60" s="137"/>
      <c r="GEB60" s="137"/>
      <c r="GEC60" s="137"/>
      <c r="GED60" s="137"/>
      <c r="GEE60" s="137"/>
      <c r="GEF60" s="137"/>
      <c r="GEG60" s="137"/>
      <c r="GEH60" s="137"/>
      <c r="GEI60" s="137"/>
      <c r="GEJ60" s="137"/>
      <c r="GEK60" s="137"/>
      <c r="GEL60" s="137"/>
      <c r="GEM60" s="137"/>
      <c r="GEN60" s="137"/>
      <c r="GEO60" s="137"/>
      <c r="GEP60" s="137"/>
      <c r="GEQ60" s="137"/>
      <c r="GER60" s="137"/>
      <c r="GES60" s="137"/>
      <c r="GET60" s="137"/>
      <c r="GEU60" s="137"/>
      <c r="GEV60" s="137"/>
      <c r="GEW60" s="137"/>
      <c r="GEX60" s="137"/>
      <c r="GEY60" s="137"/>
      <c r="GEZ60" s="137"/>
      <c r="GFA60" s="137"/>
      <c r="GFB60" s="137"/>
      <c r="GFC60" s="137"/>
      <c r="GFD60" s="137"/>
      <c r="GFE60" s="137"/>
      <c r="GFF60" s="137"/>
      <c r="GFG60" s="137"/>
      <c r="GFH60" s="137"/>
      <c r="GFI60" s="137"/>
      <c r="GFJ60" s="137"/>
      <c r="GFK60" s="137"/>
      <c r="GFL60" s="137"/>
      <c r="GFM60" s="137"/>
      <c r="GFN60" s="137"/>
      <c r="GFO60" s="137"/>
      <c r="GFP60" s="137"/>
      <c r="GFQ60" s="137"/>
      <c r="GFR60" s="137"/>
      <c r="GFS60" s="137"/>
      <c r="GFT60" s="137"/>
      <c r="GFU60" s="137"/>
      <c r="GFV60" s="137"/>
      <c r="GFW60" s="137"/>
      <c r="GFX60" s="137"/>
      <c r="GFY60" s="137"/>
      <c r="GFZ60" s="137"/>
      <c r="GGA60" s="137"/>
      <c r="GGB60" s="137"/>
      <c r="GGC60" s="137"/>
      <c r="GGD60" s="137"/>
      <c r="GGE60" s="137"/>
      <c r="GGF60" s="137"/>
      <c r="GGG60" s="137"/>
      <c r="GGH60" s="137"/>
      <c r="GGI60" s="137"/>
      <c r="GGJ60" s="137"/>
      <c r="GGK60" s="137"/>
      <c r="GGL60" s="137"/>
      <c r="GGM60" s="137"/>
      <c r="GGN60" s="137"/>
      <c r="GGO60" s="137"/>
      <c r="GGP60" s="137"/>
      <c r="GGQ60" s="137"/>
      <c r="GGR60" s="137"/>
      <c r="GGS60" s="137"/>
      <c r="GGT60" s="137"/>
      <c r="GGU60" s="137"/>
      <c r="GGV60" s="137"/>
      <c r="GGW60" s="137"/>
      <c r="GGX60" s="137"/>
      <c r="GGY60" s="137"/>
      <c r="GGZ60" s="137"/>
      <c r="GHA60" s="137"/>
      <c r="GHB60" s="137"/>
      <c r="GHC60" s="137"/>
      <c r="GHD60" s="137"/>
      <c r="GHE60" s="137"/>
      <c r="GHF60" s="137"/>
      <c r="GHG60" s="137"/>
      <c r="GHH60" s="137"/>
      <c r="GHI60" s="137"/>
      <c r="GHJ60" s="137"/>
      <c r="GHK60" s="137"/>
      <c r="GHL60" s="137"/>
      <c r="GHM60" s="137"/>
      <c r="GHN60" s="137"/>
      <c r="GHO60" s="137"/>
      <c r="GHP60" s="137"/>
      <c r="GHQ60" s="137"/>
      <c r="GHR60" s="137"/>
      <c r="GHS60" s="137"/>
      <c r="GHT60" s="137"/>
      <c r="GHU60" s="137"/>
      <c r="GHV60" s="137"/>
      <c r="GHW60" s="137"/>
      <c r="GHX60" s="137"/>
      <c r="GHY60" s="137"/>
      <c r="GHZ60" s="137"/>
      <c r="GIA60" s="137"/>
      <c r="GIB60" s="137"/>
      <c r="GIC60" s="137"/>
      <c r="GID60" s="137"/>
      <c r="GIE60" s="137"/>
      <c r="GIF60" s="137"/>
      <c r="GIG60" s="137"/>
      <c r="GIH60" s="137"/>
      <c r="GII60" s="137"/>
      <c r="GIJ60" s="137"/>
      <c r="GIK60" s="137"/>
      <c r="GIL60" s="137"/>
      <c r="GIM60" s="137"/>
      <c r="GIN60" s="137"/>
      <c r="GIO60" s="137"/>
      <c r="GIP60" s="137"/>
      <c r="GIQ60" s="137"/>
      <c r="GIR60" s="137"/>
      <c r="GIS60" s="137"/>
      <c r="GIT60" s="137"/>
      <c r="GIU60" s="137"/>
      <c r="GIV60" s="137"/>
      <c r="GIW60" s="137"/>
      <c r="GIX60" s="137"/>
      <c r="GIY60" s="137"/>
      <c r="GIZ60" s="137"/>
      <c r="GJA60" s="137"/>
      <c r="GJB60" s="137"/>
      <c r="GJC60" s="137"/>
      <c r="GJD60" s="137"/>
      <c r="GJE60" s="137"/>
      <c r="GJF60" s="137"/>
      <c r="GJG60" s="137"/>
      <c r="GJH60" s="137"/>
      <c r="GJI60" s="137"/>
      <c r="GJJ60" s="137"/>
      <c r="GJK60" s="137"/>
      <c r="GJL60" s="137"/>
      <c r="GJM60" s="137"/>
      <c r="GJN60" s="137"/>
      <c r="GJO60" s="137"/>
      <c r="GJP60" s="137"/>
      <c r="GJQ60" s="137"/>
      <c r="GJR60" s="137"/>
      <c r="GJS60" s="137"/>
      <c r="GJT60" s="137"/>
      <c r="GJU60" s="137"/>
      <c r="GJV60" s="137"/>
      <c r="GJW60" s="137"/>
      <c r="GJX60" s="137"/>
      <c r="GJY60" s="137"/>
      <c r="GJZ60" s="137"/>
      <c r="GKA60" s="137"/>
      <c r="GKB60" s="137"/>
      <c r="GKC60" s="137"/>
      <c r="GKD60" s="137"/>
      <c r="GKE60" s="137"/>
      <c r="GKF60" s="137"/>
      <c r="GKG60" s="137"/>
      <c r="GKH60" s="137"/>
      <c r="GKI60" s="137"/>
      <c r="GKJ60" s="137"/>
      <c r="GKK60" s="137"/>
      <c r="GKL60" s="137"/>
      <c r="GKM60" s="137"/>
      <c r="GKN60" s="137"/>
      <c r="GKO60" s="137"/>
      <c r="GKP60" s="137"/>
      <c r="GKQ60" s="137"/>
      <c r="GKR60" s="137"/>
      <c r="GKS60" s="137"/>
      <c r="GKT60" s="137"/>
      <c r="GKU60" s="137"/>
      <c r="GKV60" s="137"/>
      <c r="GKW60" s="137"/>
      <c r="GKX60" s="137"/>
      <c r="GKY60" s="137"/>
      <c r="GKZ60" s="137"/>
      <c r="GLA60" s="137"/>
      <c r="GLB60" s="137"/>
      <c r="GLC60" s="137"/>
      <c r="GLD60" s="137"/>
      <c r="GLE60" s="137"/>
      <c r="GLF60" s="137"/>
      <c r="GLG60" s="137"/>
      <c r="GLH60" s="137"/>
      <c r="GLI60" s="137"/>
      <c r="GLJ60" s="137"/>
      <c r="GLK60" s="137"/>
      <c r="GLL60" s="137"/>
      <c r="GLM60" s="137"/>
      <c r="GLN60" s="137"/>
      <c r="GLO60" s="137"/>
      <c r="GLP60" s="137"/>
      <c r="GLQ60" s="137"/>
      <c r="GLR60" s="137"/>
      <c r="GLS60" s="137"/>
      <c r="GLT60" s="137"/>
      <c r="GLU60" s="137"/>
      <c r="GLV60" s="137"/>
      <c r="GLW60" s="137"/>
      <c r="GLX60" s="137"/>
      <c r="GLY60" s="137"/>
      <c r="GLZ60" s="137"/>
      <c r="GMA60" s="137"/>
      <c r="GMB60" s="137"/>
      <c r="GMC60" s="137"/>
      <c r="GMD60" s="137"/>
      <c r="GME60" s="137"/>
      <c r="GMF60" s="137"/>
      <c r="GMG60" s="137"/>
      <c r="GMH60" s="137"/>
      <c r="GMI60" s="137"/>
      <c r="GMJ60" s="137"/>
      <c r="GMK60" s="137"/>
      <c r="GML60" s="137"/>
      <c r="GMM60" s="137"/>
      <c r="GMN60" s="137"/>
      <c r="GMO60" s="137"/>
      <c r="GMP60" s="137"/>
      <c r="GMQ60" s="137"/>
      <c r="GMR60" s="137"/>
      <c r="GMS60" s="137"/>
      <c r="GMT60" s="137"/>
      <c r="GMU60" s="137"/>
      <c r="GMV60" s="137"/>
      <c r="GMW60" s="137"/>
      <c r="GMX60" s="137"/>
      <c r="GMY60" s="137"/>
      <c r="GMZ60" s="137"/>
      <c r="GNA60" s="137"/>
      <c r="GNB60" s="137"/>
      <c r="GNC60" s="137"/>
      <c r="GND60" s="137"/>
      <c r="GNE60" s="137"/>
      <c r="GNF60" s="137"/>
      <c r="GNG60" s="137"/>
      <c r="GNH60" s="137"/>
      <c r="GNI60" s="137"/>
      <c r="GNJ60" s="137"/>
      <c r="GNK60" s="137"/>
      <c r="GNL60" s="137"/>
      <c r="GNM60" s="137"/>
      <c r="GNN60" s="137"/>
      <c r="GNO60" s="137"/>
      <c r="GNP60" s="137"/>
      <c r="GNQ60" s="137"/>
      <c r="GNR60" s="137"/>
      <c r="GNS60" s="137"/>
      <c r="GNT60" s="137"/>
      <c r="GNU60" s="137"/>
      <c r="GNV60" s="137"/>
      <c r="GNW60" s="137"/>
      <c r="GNX60" s="137"/>
      <c r="GNY60" s="137"/>
      <c r="GNZ60" s="137"/>
      <c r="GOA60" s="137"/>
      <c r="GOB60" s="137"/>
      <c r="GOC60" s="137"/>
      <c r="GOD60" s="137"/>
      <c r="GOE60" s="137"/>
      <c r="GOF60" s="137"/>
      <c r="GOG60" s="137"/>
      <c r="GOH60" s="137"/>
      <c r="GOI60" s="137"/>
      <c r="GOJ60" s="137"/>
      <c r="GOK60" s="137"/>
      <c r="GOL60" s="137"/>
      <c r="GOM60" s="137"/>
      <c r="GON60" s="137"/>
      <c r="GOO60" s="137"/>
      <c r="GOP60" s="137"/>
      <c r="GOQ60" s="137"/>
      <c r="GOR60" s="137"/>
      <c r="GOS60" s="137"/>
      <c r="GOT60" s="137"/>
      <c r="GOU60" s="137"/>
      <c r="GOV60" s="137"/>
      <c r="GOW60" s="137"/>
      <c r="GOX60" s="137"/>
      <c r="GOY60" s="137"/>
      <c r="GOZ60" s="137"/>
      <c r="GPA60" s="137"/>
      <c r="GPB60" s="137"/>
      <c r="GPC60" s="137"/>
      <c r="GPD60" s="137"/>
      <c r="GPE60" s="137"/>
      <c r="GPF60" s="137"/>
      <c r="GPG60" s="137"/>
      <c r="GPH60" s="137"/>
      <c r="GPI60" s="137"/>
      <c r="GPJ60" s="137"/>
      <c r="GPK60" s="137"/>
      <c r="GPL60" s="137"/>
      <c r="GPM60" s="137"/>
      <c r="GPN60" s="137"/>
      <c r="GPO60" s="137"/>
      <c r="GPP60" s="137"/>
      <c r="GPQ60" s="137"/>
      <c r="GPR60" s="137"/>
      <c r="GPS60" s="137"/>
      <c r="GPT60" s="137"/>
      <c r="GPU60" s="137"/>
      <c r="GPV60" s="137"/>
      <c r="GPW60" s="137"/>
      <c r="GPX60" s="137"/>
      <c r="GPY60" s="137"/>
      <c r="GPZ60" s="137"/>
      <c r="GQA60" s="137"/>
      <c r="GQB60" s="137"/>
      <c r="GQC60" s="137"/>
      <c r="GQD60" s="137"/>
      <c r="GQE60" s="137"/>
      <c r="GQF60" s="137"/>
      <c r="GQG60" s="137"/>
      <c r="GQH60" s="137"/>
      <c r="GQI60" s="137"/>
      <c r="GQJ60" s="137"/>
      <c r="GQK60" s="137"/>
      <c r="GQL60" s="137"/>
      <c r="GQM60" s="137"/>
      <c r="GQN60" s="137"/>
      <c r="GQO60" s="137"/>
      <c r="GQP60" s="137"/>
      <c r="GQQ60" s="137"/>
      <c r="GQR60" s="137"/>
      <c r="GQS60" s="137"/>
      <c r="GQT60" s="137"/>
      <c r="GQU60" s="137"/>
      <c r="GQV60" s="137"/>
      <c r="GQW60" s="137"/>
      <c r="GQX60" s="137"/>
      <c r="GQY60" s="137"/>
      <c r="GQZ60" s="137"/>
      <c r="GRA60" s="137"/>
      <c r="GRB60" s="137"/>
      <c r="GRC60" s="137"/>
      <c r="GRD60" s="137"/>
      <c r="GRE60" s="137"/>
      <c r="GRF60" s="137"/>
      <c r="GRG60" s="137"/>
      <c r="GRH60" s="137"/>
      <c r="GRI60" s="137"/>
      <c r="GRJ60" s="137"/>
      <c r="GRK60" s="137"/>
      <c r="GRL60" s="137"/>
      <c r="GRM60" s="137"/>
      <c r="GRN60" s="137"/>
      <c r="GRO60" s="137"/>
      <c r="GRP60" s="137"/>
      <c r="GRQ60" s="137"/>
      <c r="GRR60" s="137"/>
      <c r="GRS60" s="137"/>
      <c r="GRT60" s="137"/>
      <c r="GRU60" s="137"/>
      <c r="GRV60" s="137"/>
      <c r="GRW60" s="137"/>
      <c r="GRX60" s="137"/>
      <c r="GRY60" s="137"/>
      <c r="GRZ60" s="137"/>
      <c r="GSA60" s="137"/>
      <c r="GSB60" s="137"/>
      <c r="GSC60" s="137"/>
      <c r="GSD60" s="137"/>
      <c r="GSE60" s="137"/>
      <c r="GSF60" s="137"/>
      <c r="GSG60" s="137"/>
      <c r="GSH60" s="137"/>
      <c r="GSI60" s="137"/>
      <c r="GSJ60" s="137"/>
      <c r="GSK60" s="137"/>
      <c r="GSL60" s="137"/>
      <c r="GSM60" s="137"/>
      <c r="GSN60" s="137"/>
      <c r="GSO60" s="137"/>
      <c r="GSP60" s="137"/>
      <c r="GSQ60" s="137"/>
      <c r="GSR60" s="137"/>
      <c r="GSS60" s="137"/>
      <c r="GST60" s="137"/>
      <c r="GSU60" s="137"/>
      <c r="GSV60" s="137"/>
      <c r="GSW60" s="137"/>
      <c r="GSX60" s="137"/>
      <c r="GSY60" s="137"/>
      <c r="GSZ60" s="137"/>
      <c r="GTA60" s="137"/>
      <c r="GTB60" s="137"/>
      <c r="GTC60" s="137"/>
      <c r="GTD60" s="137"/>
      <c r="GTE60" s="137"/>
      <c r="GTF60" s="137"/>
      <c r="GTG60" s="137"/>
      <c r="GTH60" s="137"/>
      <c r="GTI60" s="137"/>
      <c r="GTJ60" s="137"/>
      <c r="GTK60" s="137"/>
      <c r="GTL60" s="137"/>
      <c r="GTM60" s="137"/>
      <c r="GTN60" s="137"/>
      <c r="GTO60" s="137"/>
      <c r="GTP60" s="137"/>
      <c r="GTQ60" s="137"/>
      <c r="GTR60" s="137"/>
      <c r="GTS60" s="137"/>
      <c r="GTT60" s="137"/>
      <c r="GTU60" s="137"/>
      <c r="GTV60" s="137"/>
      <c r="GTW60" s="137"/>
      <c r="GTX60" s="137"/>
      <c r="GTY60" s="137"/>
      <c r="GTZ60" s="137"/>
      <c r="GUA60" s="137"/>
      <c r="GUB60" s="137"/>
      <c r="GUC60" s="137"/>
      <c r="GUD60" s="137"/>
      <c r="GUE60" s="137"/>
      <c r="GUF60" s="137"/>
      <c r="GUG60" s="137"/>
      <c r="GUH60" s="137"/>
      <c r="GUI60" s="137"/>
      <c r="GUJ60" s="137"/>
      <c r="GUK60" s="137"/>
      <c r="GUL60" s="137"/>
      <c r="GUM60" s="137"/>
      <c r="GUN60" s="137"/>
      <c r="GUO60" s="137"/>
      <c r="GUP60" s="137"/>
      <c r="GUQ60" s="137"/>
      <c r="GUR60" s="137"/>
      <c r="GUS60" s="137"/>
      <c r="GUT60" s="137"/>
      <c r="GUU60" s="137"/>
      <c r="GUV60" s="137"/>
      <c r="GUW60" s="137"/>
      <c r="GUX60" s="137"/>
      <c r="GUY60" s="137"/>
      <c r="GUZ60" s="137"/>
      <c r="GVA60" s="137"/>
      <c r="GVB60" s="137"/>
      <c r="GVC60" s="137"/>
      <c r="GVD60" s="137"/>
      <c r="GVE60" s="137"/>
      <c r="GVF60" s="137"/>
      <c r="GVG60" s="137"/>
      <c r="GVH60" s="137"/>
      <c r="GVI60" s="137"/>
      <c r="GVJ60" s="137"/>
      <c r="GVK60" s="137"/>
      <c r="GVL60" s="137"/>
      <c r="GVM60" s="137"/>
      <c r="GVN60" s="137"/>
      <c r="GVO60" s="137"/>
      <c r="GVP60" s="137"/>
      <c r="GVQ60" s="137"/>
      <c r="GVR60" s="137"/>
      <c r="GVS60" s="137"/>
      <c r="GVT60" s="137"/>
      <c r="GVU60" s="137"/>
      <c r="GVV60" s="137"/>
      <c r="GVW60" s="137"/>
      <c r="GVX60" s="137"/>
      <c r="GVY60" s="137"/>
      <c r="GVZ60" s="137"/>
      <c r="GWA60" s="137"/>
      <c r="GWB60" s="137"/>
      <c r="GWC60" s="137"/>
      <c r="GWD60" s="137"/>
      <c r="GWE60" s="137"/>
      <c r="GWF60" s="137"/>
      <c r="GWG60" s="137"/>
      <c r="GWH60" s="137"/>
      <c r="GWI60" s="137"/>
      <c r="GWJ60" s="137"/>
      <c r="GWK60" s="137"/>
      <c r="GWL60" s="137"/>
      <c r="GWM60" s="137"/>
      <c r="GWN60" s="137"/>
      <c r="GWO60" s="137"/>
      <c r="GWP60" s="137"/>
      <c r="GWQ60" s="137"/>
      <c r="GWR60" s="137"/>
      <c r="GWS60" s="137"/>
      <c r="GWT60" s="137"/>
      <c r="GWU60" s="137"/>
      <c r="GWV60" s="137"/>
      <c r="GWW60" s="137"/>
      <c r="GWX60" s="137"/>
      <c r="GWY60" s="137"/>
      <c r="GWZ60" s="137"/>
      <c r="GXA60" s="137"/>
      <c r="GXB60" s="137"/>
      <c r="GXC60" s="137"/>
      <c r="GXD60" s="137"/>
      <c r="GXE60" s="137"/>
      <c r="GXF60" s="137"/>
      <c r="GXG60" s="137"/>
      <c r="GXH60" s="137"/>
      <c r="GXI60" s="137"/>
      <c r="GXJ60" s="137"/>
      <c r="GXK60" s="137"/>
      <c r="GXL60" s="137"/>
      <c r="GXM60" s="137"/>
      <c r="GXN60" s="137"/>
      <c r="GXO60" s="137"/>
      <c r="GXP60" s="137"/>
      <c r="GXQ60" s="137"/>
      <c r="GXR60" s="137"/>
      <c r="GXS60" s="137"/>
      <c r="GXT60" s="137"/>
      <c r="GXU60" s="137"/>
      <c r="GXV60" s="137"/>
      <c r="GXW60" s="137"/>
      <c r="GXX60" s="137"/>
      <c r="GXY60" s="137"/>
      <c r="GXZ60" s="137"/>
      <c r="GYA60" s="137"/>
      <c r="GYB60" s="137"/>
      <c r="GYC60" s="137"/>
      <c r="GYD60" s="137"/>
      <c r="GYE60" s="137"/>
      <c r="GYF60" s="137"/>
      <c r="GYG60" s="137"/>
      <c r="GYH60" s="137"/>
      <c r="GYI60" s="137"/>
      <c r="GYJ60" s="137"/>
      <c r="GYK60" s="137"/>
      <c r="GYL60" s="137"/>
      <c r="GYM60" s="137"/>
      <c r="GYN60" s="137"/>
      <c r="GYO60" s="137"/>
      <c r="GYP60" s="137"/>
      <c r="GYQ60" s="137"/>
      <c r="GYR60" s="137"/>
      <c r="GYS60" s="137"/>
      <c r="GYT60" s="137"/>
      <c r="GYU60" s="137"/>
      <c r="GYV60" s="137"/>
      <c r="GYW60" s="137"/>
      <c r="GYX60" s="137"/>
      <c r="GYY60" s="137"/>
      <c r="GYZ60" s="137"/>
      <c r="GZA60" s="137"/>
      <c r="GZB60" s="137"/>
      <c r="GZC60" s="137"/>
      <c r="GZD60" s="137"/>
      <c r="GZE60" s="137"/>
      <c r="GZF60" s="137"/>
      <c r="GZG60" s="137"/>
      <c r="GZH60" s="137"/>
      <c r="GZI60" s="137"/>
      <c r="GZJ60" s="137"/>
      <c r="GZK60" s="137"/>
      <c r="GZL60" s="137"/>
      <c r="GZM60" s="137"/>
      <c r="GZN60" s="137"/>
      <c r="GZO60" s="137"/>
      <c r="GZP60" s="137"/>
      <c r="GZQ60" s="137"/>
      <c r="GZR60" s="137"/>
      <c r="GZS60" s="137"/>
      <c r="GZT60" s="137"/>
      <c r="GZU60" s="137"/>
      <c r="GZV60" s="137"/>
      <c r="GZW60" s="137"/>
      <c r="GZX60" s="137"/>
      <c r="GZY60" s="137"/>
      <c r="GZZ60" s="137"/>
      <c r="HAA60" s="137"/>
      <c r="HAB60" s="137"/>
      <c r="HAC60" s="137"/>
      <c r="HAD60" s="137"/>
      <c r="HAE60" s="137"/>
      <c r="HAF60" s="137"/>
      <c r="HAG60" s="137"/>
      <c r="HAH60" s="137"/>
      <c r="HAI60" s="137"/>
      <c r="HAJ60" s="137"/>
      <c r="HAK60" s="137"/>
      <c r="HAL60" s="137"/>
      <c r="HAM60" s="137"/>
      <c r="HAN60" s="137"/>
      <c r="HAO60" s="137"/>
      <c r="HAP60" s="137"/>
      <c r="HAQ60" s="137"/>
      <c r="HAR60" s="137"/>
      <c r="HAS60" s="137"/>
      <c r="HAT60" s="137"/>
      <c r="HAU60" s="137"/>
      <c r="HAV60" s="137"/>
      <c r="HAW60" s="137"/>
      <c r="HAX60" s="137"/>
      <c r="HAY60" s="137"/>
      <c r="HAZ60" s="137"/>
      <c r="HBA60" s="137"/>
      <c r="HBB60" s="137"/>
      <c r="HBC60" s="137"/>
      <c r="HBD60" s="137"/>
      <c r="HBE60" s="137"/>
      <c r="HBF60" s="137"/>
      <c r="HBG60" s="137"/>
      <c r="HBH60" s="137"/>
      <c r="HBI60" s="137"/>
      <c r="HBJ60" s="137"/>
      <c r="HBK60" s="137"/>
      <c r="HBL60" s="137"/>
      <c r="HBM60" s="137"/>
      <c r="HBN60" s="137"/>
      <c r="HBO60" s="137"/>
      <c r="HBP60" s="137"/>
      <c r="HBQ60" s="137"/>
      <c r="HBR60" s="137"/>
      <c r="HBS60" s="137"/>
      <c r="HBT60" s="137"/>
      <c r="HBU60" s="137"/>
      <c r="HBV60" s="137"/>
      <c r="HBW60" s="137"/>
      <c r="HBX60" s="137"/>
      <c r="HBY60" s="137"/>
      <c r="HBZ60" s="137"/>
      <c r="HCA60" s="137"/>
      <c r="HCB60" s="137"/>
      <c r="HCC60" s="137"/>
      <c r="HCD60" s="137"/>
      <c r="HCE60" s="137"/>
      <c r="HCF60" s="137"/>
      <c r="HCG60" s="137"/>
      <c r="HCH60" s="137"/>
      <c r="HCI60" s="137"/>
      <c r="HCJ60" s="137"/>
      <c r="HCK60" s="137"/>
      <c r="HCL60" s="137"/>
      <c r="HCM60" s="137"/>
      <c r="HCN60" s="137"/>
      <c r="HCO60" s="137"/>
      <c r="HCP60" s="137"/>
      <c r="HCQ60" s="137"/>
      <c r="HCR60" s="137"/>
      <c r="HCS60" s="137"/>
      <c r="HCT60" s="137"/>
      <c r="HCU60" s="137"/>
      <c r="HCV60" s="137"/>
      <c r="HCW60" s="137"/>
      <c r="HCX60" s="137"/>
      <c r="HCY60" s="137"/>
      <c r="HCZ60" s="137"/>
      <c r="HDA60" s="137"/>
      <c r="HDB60" s="137"/>
      <c r="HDC60" s="137"/>
      <c r="HDD60" s="137"/>
      <c r="HDE60" s="137"/>
      <c r="HDF60" s="137"/>
      <c r="HDG60" s="137"/>
      <c r="HDH60" s="137"/>
      <c r="HDI60" s="137"/>
      <c r="HDJ60" s="137"/>
      <c r="HDK60" s="137"/>
      <c r="HDL60" s="137"/>
      <c r="HDM60" s="137"/>
      <c r="HDN60" s="137"/>
      <c r="HDO60" s="137"/>
      <c r="HDP60" s="137"/>
      <c r="HDQ60" s="137"/>
      <c r="HDR60" s="137"/>
      <c r="HDS60" s="137"/>
      <c r="HDT60" s="137"/>
      <c r="HDU60" s="137"/>
      <c r="HDV60" s="137"/>
      <c r="HDW60" s="137"/>
      <c r="HDX60" s="137"/>
      <c r="HDY60" s="137"/>
      <c r="HDZ60" s="137"/>
      <c r="HEA60" s="137"/>
      <c r="HEB60" s="137"/>
      <c r="HEC60" s="137"/>
      <c r="HED60" s="137"/>
      <c r="HEE60" s="137"/>
      <c r="HEF60" s="137"/>
      <c r="HEG60" s="137"/>
      <c r="HEH60" s="137"/>
      <c r="HEI60" s="137"/>
      <c r="HEJ60" s="137"/>
      <c r="HEK60" s="137"/>
      <c r="HEL60" s="137"/>
      <c r="HEM60" s="137"/>
      <c r="HEN60" s="137"/>
      <c r="HEO60" s="137"/>
      <c r="HEP60" s="137"/>
      <c r="HEQ60" s="137"/>
      <c r="HER60" s="137"/>
      <c r="HES60" s="137"/>
      <c r="HET60" s="137"/>
      <c r="HEU60" s="137"/>
      <c r="HEV60" s="137"/>
      <c r="HEW60" s="137"/>
      <c r="HEX60" s="137"/>
      <c r="HEY60" s="137"/>
      <c r="HEZ60" s="137"/>
      <c r="HFA60" s="137"/>
      <c r="HFB60" s="137"/>
      <c r="HFC60" s="137"/>
      <c r="HFD60" s="137"/>
      <c r="HFE60" s="137"/>
      <c r="HFF60" s="137"/>
      <c r="HFG60" s="137"/>
      <c r="HFH60" s="137"/>
      <c r="HFI60" s="137"/>
      <c r="HFJ60" s="137"/>
      <c r="HFK60" s="137"/>
      <c r="HFL60" s="137"/>
      <c r="HFM60" s="137"/>
      <c r="HFN60" s="137"/>
      <c r="HFO60" s="137"/>
      <c r="HFP60" s="137"/>
      <c r="HFQ60" s="137"/>
      <c r="HFR60" s="137"/>
      <c r="HFS60" s="137"/>
      <c r="HFT60" s="137"/>
      <c r="HFU60" s="137"/>
      <c r="HFV60" s="137"/>
      <c r="HFW60" s="137"/>
      <c r="HFX60" s="137"/>
      <c r="HFY60" s="137"/>
      <c r="HFZ60" s="137"/>
      <c r="HGA60" s="137"/>
      <c r="HGB60" s="137"/>
      <c r="HGC60" s="137"/>
      <c r="HGD60" s="137"/>
      <c r="HGE60" s="137"/>
      <c r="HGF60" s="137"/>
      <c r="HGG60" s="137"/>
      <c r="HGH60" s="137"/>
      <c r="HGI60" s="137"/>
      <c r="HGJ60" s="137"/>
      <c r="HGK60" s="137"/>
      <c r="HGL60" s="137"/>
      <c r="HGM60" s="137"/>
      <c r="HGN60" s="137"/>
      <c r="HGO60" s="137"/>
      <c r="HGP60" s="137"/>
      <c r="HGQ60" s="137"/>
      <c r="HGR60" s="137"/>
      <c r="HGS60" s="137"/>
      <c r="HGT60" s="137"/>
      <c r="HGU60" s="137"/>
      <c r="HGV60" s="137"/>
      <c r="HGW60" s="137"/>
      <c r="HGX60" s="137"/>
      <c r="HGY60" s="137"/>
      <c r="HGZ60" s="137"/>
      <c r="HHA60" s="137"/>
      <c r="HHB60" s="137"/>
      <c r="HHC60" s="137"/>
      <c r="HHD60" s="137"/>
      <c r="HHE60" s="137"/>
      <c r="HHF60" s="137"/>
      <c r="HHG60" s="137"/>
      <c r="HHH60" s="137"/>
      <c r="HHI60" s="137"/>
      <c r="HHJ60" s="137"/>
      <c r="HHK60" s="137"/>
      <c r="HHL60" s="137"/>
      <c r="HHM60" s="137"/>
      <c r="HHN60" s="137"/>
      <c r="HHO60" s="137"/>
      <c r="HHP60" s="137"/>
      <c r="HHQ60" s="137"/>
      <c r="HHR60" s="137"/>
      <c r="HHS60" s="137"/>
      <c r="HHT60" s="137"/>
      <c r="HHU60" s="137"/>
      <c r="HHV60" s="137"/>
      <c r="HHW60" s="137"/>
      <c r="HHX60" s="137"/>
      <c r="HHY60" s="137"/>
      <c r="HHZ60" s="137"/>
      <c r="HIA60" s="137"/>
      <c r="HIB60" s="137"/>
      <c r="HIC60" s="137"/>
      <c r="HID60" s="137"/>
      <c r="HIE60" s="137"/>
      <c r="HIF60" s="137"/>
      <c r="HIG60" s="137"/>
      <c r="HIH60" s="137"/>
      <c r="HII60" s="137"/>
      <c r="HIJ60" s="137"/>
      <c r="HIK60" s="137"/>
      <c r="HIL60" s="137"/>
      <c r="HIM60" s="137"/>
      <c r="HIN60" s="137"/>
      <c r="HIO60" s="137"/>
      <c r="HIP60" s="137"/>
      <c r="HIQ60" s="137"/>
      <c r="HIR60" s="137"/>
      <c r="HIS60" s="137"/>
      <c r="HIT60" s="137"/>
      <c r="HIU60" s="137"/>
      <c r="HIV60" s="137"/>
      <c r="HIW60" s="137"/>
      <c r="HIX60" s="137"/>
      <c r="HIY60" s="137"/>
      <c r="HIZ60" s="137"/>
      <c r="HJA60" s="137"/>
      <c r="HJB60" s="137"/>
      <c r="HJC60" s="137"/>
      <c r="HJD60" s="137"/>
      <c r="HJE60" s="137"/>
      <c r="HJF60" s="137"/>
      <c r="HJG60" s="137"/>
      <c r="HJH60" s="137"/>
      <c r="HJI60" s="137"/>
      <c r="HJJ60" s="137"/>
      <c r="HJK60" s="137"/>
      <c r="HJL60" s="137"/>
      <c r="HJM60" s="137"/>
      <c r="HJN60" s="137"/>
      <c r="HJO60" s="137"/>
      <c r="HJP60" s="137"/>
      <c r="HJQ60" s="137"/>
      <c r="HJR60" s="137"/>
      <c r="HJS60" s="137"/>
      <c r="HJT60" s="137"/>
      <c r="HJU60" s="137"/>
      <c r="HJV60" s="137"/>
      <c r="HJW60" s="137"/>
      <c r="HJX60" s="137"/>
      <c r="HJY60" s="137"/>
      <c r="HJZ60" s="137"/>
      <c r="HKA60" s="137"/>
      <c r="HKB60" s="137"/>
      <c r="HKC60" s="137"/>
      <c r="HKD60" s="137"/>
      <c r="HKE60" s="137"/>
      <c r="HKF60" s="137"/>
      <c r="HKG60" s="137"/>
      <c r="HKH60" s="137"/>
      <c r="HKI60" s="137"/>
      <c r="HKJ60" s="137"/>
      <c r="HKK60" s="137"/>
      <c r="HKL60" s="137"/>
      <c r="HKM60" s="137"/>
      <c r="HKN60" s="137"/>
      <c r="HKO60" s="137"/>
      <c r="HKP60" s="137"/>
      <c r="HKQ60" s="137"/>
      <c r="HKR60" s="137"/>
      <c r="HKS60" s="137"/>
      <c r="HKT60" s="137"/>
      <c r="HKU60" s="137"/>
      <c r="HKV60" s="137"/>
      <c r="HKW60" s="137"/>
      <c r="HKX60" s="137"/>
      <c r="HKY60" s="137"/>
      <c r="HKZ60" s="137"/>
      <c r="HLA60" s="137"/>
      <c r="HLB60" s="137"/>
      <c r="HLC60" s="137"/>
      <c r="HLD60" s="137"/>
      <c r="HLE60" s="137"/>
      <c r="HLF60" s="137"/>
      <c r="HLG60" s="137"/>
      <c r="HLH60" s="137"/>
      <c r="HLI60" s="137"/>
      <c r="HLJ60" s="137"/>
      <c r="HLK60" s="137"/>
      <c r="HLL60" s="137"/>
      <c r="HLM60" s="137"/>
      <c r="HLN60" s="137"/>
      <c r="HLO60" s="137"/>
      <c r="HLP60" s="137"/>
      <c r="HLQ60" s="137"/>
      <c r="HLR60" s="137"/>
      <c r="HLS60" s="137"/>
      <c r="HLT60" s="137"/>
      <c r="HLU60" s="137"/>
      <c r="HLV60" s="137"/>
      <c r="HLW60" s="137"/>
      <c r="HLX60" s="137"/>
      <c r="HLY60" s="137"/>
      <c r="HLZ60" s="137"/>
      <c r="HMA60" s="137"/>
      <c r="HMB60" s="137"/>
      <c r="HMC60" s="137"/>
      <c r="HMD60" s="137"/>
      <c r="HME60" s="137"/>
      <c r="HMF60" s="137"/>
      <c r="HMG60" s="137"/>
      <c r="HMH60" s="137"/>
      <c r="HMI60" s="137"/>
      <c r="HMJ60" s="137"/>
      <c r="HMK60" s="137"/>
      <c r="HML60" s="137"/>
      <c r="HMM60" s="137"/>
      <c r="HMN60" s="137"/>
      <c r="HMO60" s="137"/>
      <c r="HMP60" s="137"/>
      <c r="HMQ60" s="137"/>
      <c r="HMR60" s="137"/>
      <c r="HMS60" s="137"/>
      <c r="HMT60" s="137"/>
      <c r="HMU60" s="137"/>
      <c r="HMV60" s="137"/>
      <c r="HMW60" s="137"/>
      <c r="HMX60" s="137"/>
      <c r="HMY60" s="137"/>
      <c r="HMZ60" s="137"/>
      <c r="HNA60" s="137"/>
      <c r="HNB60" s="137"/>
      <c r="HNC60" s="137"/>
      <c r="HND60" s="137"/>
      <c r="HNE60" s="137"/>
      <c r="HNF60" s="137"/>
      <c r="HNG60" s="137"/>
      <c r="HNH60" s="137"/>
      <c r="HNI60" s="137"/>
      <c r="HNJ60" s="137"/>
      <c r="HNK60" s="137"/>
      <c r="HNL60" s="137"/>
      <c r="HNM60" s="137"/>
      <c r="HNN60" s="137"/>
      <c r="HNO60" s="137"/>
      <c r="HNP60" s="137"/>
      <c r="HNQ60" s="137"/>
      <c r="HNR60" s="137"/>
      <c r="HNS60" s="137"/>
      <c r="HNT60" s="137"/>
      <c r="HNU60" s="137"/>
      <c r="HNV60" s="137"/>
      <c r="HNW60" s="137"/>
      <c r="HNX60" s="137"/>
      <c r="HNY60" s="137"/>
      <c r="HNZ60" s="137"/>
      <c r="HOA60" s="137"/>
      <c r="HOB60" s="137"/>
      <c r="HOC60" s="137"/>
      <c r="HOD60" s="137"/>
      <c r="HOE60" s="137"/>
      <c r="HOF60" s="137"/>
      <c r="HOG60" s="137"/>
      <c r="HOH60" s="137"/>
      <c r="HOI60" s="137"/>
      <c r="HOJ60" s="137"/>
      <c r="HOK60" s="137"/>
      <c r="HOL60" s="137"/>
      <c r="HOM60" s="137"/>
      <c r="HON60" s="137"/>
      <c r="HOO60" s="137"/>
      <c r="HOP60" s="137"/>
      <c r="HOQ60" s="137"/>
      <c r="HOR60" s="137"/>
      <c r="HOS60" s="137"/>
      <c r="HOT60" s="137"/>
      <c r="HOU60" s="137"/>
      <c r="HOV60" s="137"/>
      <c r="HOW60" s="137"/>
      <c r="HOX60" s="137"/>
      <c r="HOY60" s="137"/>
      <c r="HOZ60" s="137"/>
      <c r="HPA60" s="137"/>
      <c r="HPB60" s="137"/>
      <c r="HPC60" s="137"/>
      <c r="HPD60" s="137"/>
      <c r="HPE60" s="137"/>
      <c r="HPF60" s="137"/>
      <c r="HPG60" s="137"/>
      <c r="HPH60" s="137"/>
      <c r="HPI60" s="137"/>
      <c r="HPJ60" s="137"/>
      <c r="HPK60" s="137"/>
      <c r="HPL60" s="137"/>
      <c r="HPM60" s="137"/>
      <c r="HPN60" s="137"/>
      <c r="HPO60" s="137"/>
      <c r="HPP60" s="137"/>
      <c r="HPQ60" s="137"/>
      <c r="HPR60" s="137"/>
      <c r="HPS60" s="137"/>
      <c r="HPT60" s="137"/>
      <c r="HPU60" s="137"/>
      <c r="HPV60" s="137"/>
      <c r="HPW60" s="137"/>
      <c r="HPX60" s="137"/>
      <c r="HPY60" s="137"/>
      <c r="HPZ60" s="137"/>
      <c r="HQA60" s="137"/>
      <c r="HQB60" s="137"/>
      <c r="HQC60" s="137"/>
      <c r="HQD60" s="137"/>
      <c r="HQE60" s="137"/>
      <c r="HQF60" s="137"/>
      <c r="HQG60" s="137"/>
      <c r="HQH60" s="137"/>
      <c r="HQI60" s="137"/>
      <c r="HQJ60" s="137"/>
      <c r="HQK60" s="137"/>
      <c r="HQL60" s="137"/>
      <c r="HQM60" s="137"/>
      <c r="HQN60" s="137"/>
      <c r="HQO60" s="137"/>
      <c r="HQP60" s="137"/>
      <c r="HQQ60" s="137"/>
      <c r="HQR60" s="137"/>
      <c r="HQS60" s="137"/>
      <c r="HQT60" s="137"/>
      <c r="HQU60" s="137"/>
      <c r="HQV60" s="137"/>
      <c r="HQW60" s="137"/>
      <c r="HQX60" s="137"/>
      <c r="HQY60" s="137"/>
      <c r="HQZ60" s="137"/>
      <c r="HRA60" s="137"/>
      <c r="HRB60" s="137"/>
      <c r="HRC60" s="137"/>
      <c r="HRD60" s="137"/>
      <c r="HRE60" s="137"/>
      <c r="HRF60" s="137"/>
      <c r="HRG60" s="137"/>
      <c r="HRH60" s="137"/>
      <c r="HRI60" s="137"/>
      <c r="HRJ60" s="137"/>
      <c r="HRK60" s="137"/>
      <c r="HRL60" s="137"/>
      <c r="HRM60" s="137"/>
      <c r="HRN60" s="137"/>
      <c r="HRO60" s="137"/>
      <c r="HRP60" s="137"/>
      <c r="HRQ60" s="137"/>
      <c r="HRR60" s="137"/>
      <c r="HRS60" s="137"/>
      <c r="HRT60" s="137"/>
      <c r="HRU60" s="137"/>
      <c r="HRV60" s="137"/>
      <c r="HRW60" s="137"/>
      <c r="HRX60" s="137"/>
      <c r="HRY60" s="137"/>
      <c r="HRZ60" s="137"/>
      <c r="HSA60" s="137"/>
      <c r="HSB60" s="137"/>
      <c r="HSC60" s="137"/>
      <c r="HSD60" s="137"/>
      <c r="HSE60" s="137"/>
      <c r="HSF60" s="137"/>
      <c r="HSG60" s="137"/>
      <c r="HSH60" s="137"/>
      <c r="HSI60" s="137"/>
      <c r="HSJ60" s="137"/>
      <c r="HSK60" s="137"/>
      <c r="HSL60" s="137"/>
      <c r="HSM60" s="137"/>
      <c r="HSN60" s="137"/>
      <c r="HSO60" s="137"/>
      <c r="HSP60" s="137"/>
      <c r="HSQ60" s="137"/>
      <c r="HSR60" s="137"/>
      <c r="HSS60" s="137"/>
      <c r="HST60" s="137"/>
      <c r="HSU60" s="137"/>
      <c r="HSV60" s="137"/>
      <c r="HSW60" s="137"/>
      <c r="HSX60" s="137"/>
      <c r="HSY60" s="137"/>
      <c r="HSZ60" s="137"/>
      <c r="HTA60" s="137"/>
      <c r="HTB60" s="137"/>
      <c r="HTC60" s="137"/>
      <c r="HTD60" s="137"/>
      <c r="HTE60" s="137"/>
      <c r="HTF60" s="137"/>
      <c r="HTG60" s="137"/>
      <c r="HTH60" s="137"/>
      <c r="HTI60" s="137"/>
      <c r="HTJ60" s="137"/>
      <c r="HTK60" s="137"/>
      <c r="HTL60" s="137"/>
      <c r="HTM60" s="137"/>
      <c r="HTN60" s="137"/>
      <c r="HTO60" s="137"/>
      <c r="HTP60" s="137"/>
      <c r="HTQ60" s="137"/>
      <c r="HTR60" s="137"/>
      <c r="HTS60" s="137"/>
      <c r="HTT60" s="137"/>
      <c r="HTU60" s="137"/>
      <c r="HTV60" s="137"/>
      <c r="HTW60" s="137"/>
      <c r="HTX60" s="137"/>
      <c r="HTY60" s="137"/>
      <c r="HTZ60" s="137"/>
      <c r="HUA60" s="137"/>
      <c r="HUB60" s="137"/>
      <c r="HUC60" s="137"/>
      <c r="HUD60" s="137"/>
      <c r="HUE60" s="137"/>
      <c r="HUF60" s="137"/>
      <c r="HUG60" s="137"/>
      <c r="HUH60" s="137"/>
      <c r="HUI60" s="137"/>
      <c r="HUJ60" s="137"/>
      <c r="HUK60" s="137"/>
      <c r="HUL60" s="137"/>
      <c r="HUM60" s="137"/>
      <c r="HUN60" s="137"/>
      <c r="HUO60" s="137"/>
      <c r="HUP60" s="137"/>
      <c r="HUQ60" s="137"/>
      <c r="HUR60" s="137"/>
      <c r="HUS60" s="137"/>
      <c r="HUT60" s="137"/>
      <c r="HUU60" s="137"/>
      <c r="HUV60" s="137"/>
      <c r="HUW60" s="137"/>
      <c r="HUX60" s="137"/>
      <c r="HUY60" s="137"/>
      <c r="HUZ60" s="137"/>
      <c r="HVA60" s="137"/>
      <c r="HVB60" s="137"/>
      <c r="HVC60" s="137"/>
      <c r="HVD60" s="137"/>
      <c r="HVE60" s="137"/>
      <c r="HVF60" s="137"/>
      <c r="HVG60" s="137"/>
      <c r="HVH60" s="137"/>
      <c r="HVI60" s="137"/>
      <c r="HVJ60" s="137"/>
      <c r="HVK60" s="137"/>
      <c r="HVL60" s="137"/>
      <c r="HVM60" s="137"/>
      <c r="HVN60" s="137"/>
      <c r="HVO60" s="137"/>
      <c r="HVP60" s="137"/>
      <c r="HVQ60" s="137"/>
      <c r="HVR60" s="137"/>
      <c r="HVS60" s="137"/>
      <c r="HVT60" s="137"/>
      <c r="HVU60" s="137"/>
      <c r="HVV60" s="137"/>
      <c r="HVW60" s="137"/>
      <c r="HVX60" s="137"/>
      <c r="HVY60" s="137"/>
      <c r="HVZ60" s="137"/>
      <c r="HWA60" s="137"/>
      <c r="HWB60" s="137"/>
      <c r="HWC60" s="137"/>
      <c r="HWD60" s="137"/>
      <c r="HWE60" s="137"/>
      <c r="HWF60" s="137"/>
      <c r="HWG60" s="137"/>
      <c r="HWH60" s="137"/>
      <c r="HWI60" s="137"/>
      <c r="HWJ60" s="137"/>
      <c r="HWK60" s="137"/>
      <c r="HWL60" s="137"/>
      <c r="HWM60" s="137"/>
      <c r="HWN60" s="137"/>
      <c r="HWO60" s="137"/>
      <c r="HWP60" s="137"/>
      <c r="HWQ60" s="137"/>
      <c r="HWR60" s="137"/>
      <c r="HWS60" s="137"/>
      <c r="HWT60" s="137"/>
      <c r="HWU60" s="137"/>
      <c r="HWV60" s="137"/>
      <c r="HWW60" s="137"/>
      <c r="HWX60" s="137"/>
      <c r="HWY60" s="137"/>
      <c r="HWZ60" s="137"/>
      <c r="HXA60" s="137"/>
      <c r="HXB60" s="137"/>
      <c r="HXC60" s="137"/>
      <c r="HXD60" s="137"/>
      <c r="HXE60" s="137"/>
      <c r="HXF60" s="137"/>
      <c r="HXG60" s="137"/>
      <c r="HXH60" s="137"/>
      <c r="HXI60" s="137"/>
      <c r="HXJ60" s="137"/>
      <c r="HXK60" s="137"/>
      <c r="HXL60" s="137"/>
      <c r="HXM60" s="137"/>
      <c r="HXN60" s="137"/>
      <c r="HXO60" s="137"/>
      <c r="HXP60" s="137"/>
      <c r="HXQ60" s="137"/>
      <c r="HXR60" s="137"/>
      <c r="HXS60" s="137"/>
      <c r="HXT60" s="137"/>
      <c r="HXU60" s="137"/>
      <c r="HXV60" s="137"/>
      <c r="HXW60" s="137"/>
      <c r="HXX60" s="137"/>
      <c r="HXY60" s="137"/>
      <c r="HXZ60" s="137"/>
      <c r="HYA60" s="137"/>
      <c r="HYB60" s="137"/>
      <c r="HYC60" s="137"/>
      <c r="HYD60" s="137"/>
      <c r="HYE60" s="137"/>
      <c r="HYF60" s="137"/>
      <c r="HYG60" s="137"/>
      <c r="HYH60" s="137"/>
      <c r="HYI60" s="137"/>
      <c r="HYJ60" s="137"/>
      <c r="HYK60" s="137"/>
      <c r="HYL60" s="137"/>
      <c r="HYM60" s="137"/>
      <c r="HYN60" s="137"/>
      <c r="HYO60" s="137"/>
      <c r="HYP60" s="137"/>
      <c r="HYQ60" s="137"/>
      <c r="HYR60" s="137"/>
      <c r="HYS60" s="137"/>
      <c r="HYT60" s="137"/>
      <c r="HYU60" s="137"/>
      <c r="HYV60" s="137"/>
      <c r="HYW60" s="137"/>
      <c r="HYX60" s="137"/>
      <c r="HYY60" s="137"/>
      <c r="HYZ60" s="137"/>
      <c r="HZA60" s="137"/>
      <c r="HZB60" s="137"/>
      <c r="HZC60" s="137"/>
      <c r="HZD60" s="137"/>
      <c r="HZE60" s="137"/>
      <c r="HZF60" s="137"/>
      <c r="HZG60" s="137"/>
      <c r="HZH60" s="137"/>
      <c r="HZI60" s="137"/>
      <c r="HZJ60" s="137"/>
      <c r="HZK60" s="137"/>
      <c r="HZL60" s="137"/>
      <c r="HZM60" s="137"/>
      <c r="HZN60" s="137"/>
      <c r="HZO60" s="137"/>
      <c r="HZP60" s="137"/>
      <c r="HZQ60" s="137"/>
      <c r="HZR60" s="137"/>
      <c r="HZS60" s="137"/>
      <c r="HZT60" s="137"/>
      <c r="HZU60" s="137"/>
      <c r="HZV60" s="137"/>
      <c r="HZW60" s="137"/>
      <c r="HZX60" s="137"/>
      <c r="HZY60" s="137"/>
      <c r="HZZ60" s="137"/>
      <c r="IAA60" s="137"/>
      <c r="IAB60" s="137"/>
      <c r="IAC60" s="137"/>
      <c r="IAD60" s="137"/>
      <c r="IAE60" s="137"/>
      <c r="IAF60" s="137"/>
      <c r="IAG60" s="137"/>
      <c r="IAH60" s="137"/>
      <c r="IAI60" s="137"/>
      <c r="IAJ60" s="137"/>
      <c r="IAK60" s="137"/>
      <c r="IAL60" s="137"/>
      <c r="IAM60" s="137"/>
      <c r="IAN60" s="137"/>
      <c r="IAO60" s="137"/>
      <c r="IAP60" s="137"/>
      <c r="IAQ60" s="137"/>
      <c r="IAR60" s="137"/>
      <c r="IAS60" s="137"/>
      <c r="IAT60" s="137"/>
      <c r="IAU60" s="137"/>
      <c r="IAV60" s="137"/>
      <c r="IAW60" s="137"/>
      <c r="IAX60" s="137"/>
      <c r="IAY60" s="137"/>
      <c r="IAZ60" s="137"/>
      <c r="IBA60" s="137"/>
      <c r="IBB60" s="137"/>
      <c r="IBC60" s="137"/>
      <c r="IBD60" s="137"/>
      <c r="IBE60" s="137"/>
      <c r="IBF60" s="137"/>
      <c r="IBG60" s="137"/>
      <c r="IBH60" s="137"/>
      <c r="IBI60" s="137"/>
      <c r="IBJ60" s="137"/>
      <c r="IBK60" s="137"/>
      <c r="IBL60" s="137"/>
      <c r="IBM60" s="137"/>
      <c r="IBN60" s="137"/>
      <c r="IBO60" s="137"/>
      <c r="IBP60" s="137"/>
      <c r="IBQ60" s="137"/>
      <c r="IBR60" s="137"/>
      <c r="IBS60" s="137"/>
      <c r="IBT60" s="137"/>
      <c r="IBU60" s="137"/>
      <c r="IBV60" s="137"/>
      <c r="IBW60" s="137"/>
      <c r="IBX60" s="137"/>
      <c r="IBY60" s="137"/>
      <c r="IBZ60" s="137"/>
      <c r="ICA60" s="137"/>
      <c r="ICB60" s="137"/>
      <c r="ICC60" s="137"/>
      <c r="ICD60" s="137"/>
      <c r="ICE60" s="137"/>
      <c r="ICF60" s="137"/>
      <c r="ICG60" s="137"/>
      <c r="ICH60" s="137"/>
      <c r="ICI60" s="137"/>
      <c r="ICJ60" s="137"/>
      <c r="ICK60" s="137"/>
      <c r="ICL60" s="137"/>
      <c r="ICM60" s="137"/>
      <c r="ICN60" s="137"/>
      <c r="ICO60" s="137"/>
      <c r="ICP60" s="137"/>
      <c r="ICQ60" s="137"/>
      <c r="ICR60" s="137"/>
      <c r="ICS60" s="137"/>
      <c r="ICT60" s="137"/>
      <c r="ICU60" s="137"/>
      <c r="ICV60" s="137"/>
      <c r="ICW60" s="137"/>
      <c r="ICX60" s="137"/>
      <c r="ICY60" s="137"/>
      <c r="ICZ60" s="137"/>
      <c r="IDA60" s="137"/>
      <c r="IDB60" s="137"/>
      <c r="IDC60" s="137"/>
      <c r="IDD60" s="137"/>
      <c r="IDE60" s="137"/>
      <c r="IDF60" s="137"/>
      <c r="IDG60" s="137"/>
      <c r="IDH60" s="137"/>
      <c r="IDI60" s="137"/>
      <c r="IDJ60" s="137"/>
      <c r="IDK60" s="137"/>
      <c r="IDL60" s="137"/>
      <c r="IDM60" s="137"/>
      <c r="IDN60" s="137"/>
      <c r="IDO60" s="137"/>
      <c r="IDP60" s="137"/>
      <c r="IDQ60" s="137"/>
      <c r="IDR60" s="137"/>
      <c r="IDS60" s="137"/>
      <c r="IDT60" s="137"/>
      <c r="IDU60" s="137"/>
      <c r="IDV60" s="137"/>
      <c r="IDW60" s="137"/>
      <c r="IDX60" s="137"/>
      <c r="IDY60" s="137"/>
      <c r="IDZ60" s="137"/>
      <c r="IEA60" s="137"/>
      <c r="IEB60" s="137"/>
      <c r="IEC60" s="137"/>
      <c r="IED60" s="137"/>
      <c r="IEE60" s="137"/>
      <c r="IEF60" s="137"/>
      <c r="IEG60" s="137"/>
      <c r="IEH60" s="137"/>
      <c r="IEI60" s="137"/>
      <c r="IEJ60" s="137"/>
      <c r="IEK60" s="137"/>
      <c r="IEL60" s="137"/>
      <c r="IEM60" s="137"/>
      <c r="IEN60" s="137"/>
      <c r="IEO60" s="137"/>
      <c r="IEP60" s="137"/>
      <c r="IEQ60" s="137"/>
      <c r="IER60" s="137"/>
      <c r="IES60" s="137"/>
      <c r="IET60" s="137"/>
      <c r="IEU60" s="137"/>
      <c r="IEV60" s="137"/>
      <c r="IEW60" s="137"/>
      <c r="IEX60" s="137"/>
      <c r="IEY60" s="137"/>
      <c r="IEZ60" s="137"/>
      <c r="IFA60" s="137"/>
      <c r="IFB60" s="137"/>
      <c r="IFC60" s="137"/>
      <c r="IFD60" s="137"/>
      <c r="IFE60" s="137"/>
      <c r="IFF60" s="137"/>
      <c r="IFG60" s="137"/>
      <c r="IFH60" s="137"/>
      <c r="IFI60" s="137"/>
      <c r="IFJ60" s="137"/>
      <c r="IFK60" s="137"/>
      <c r="IFL60" s="137"/>
      <c r="IFM60" s="137"/>
      <c r="IFN60" s="137"/>
      <c r="IFO60" s="137"/>
      <c r="IFP60" s="137"/>
      <c r="IFQ60" s="137"/>
      <c r="IFR60" s="137"/>
      <c r="IFS60" s="137"/>
      <c r="IFT60" s="137"/>
      <c r="IFU60" s="137"/>
      <c r="IFV60" s="137"/>
      <c r="IFW60" s="137"/>
      <c r="IFX60" s="137"/>
      <c r="IFY60" s="137"/>
      <c r="IFZ60" s="137"/>
      <c r="IGA60" s="137"/>
      <c r="IGB60" s="137"/>
      <c r="IGC60" s="137"/>
      <c r="IGD60" s="137"/>
      <c r="IGE60" s="137"/>
      <c r="IGF60" s="137"/>
      <c r="IGG60" s="137"/>
      <c r="IGH60" s="137"/>
      <c r="IGI60" s="137"/>
      <c r="IGJ60" s="137"/>
      <c r="IGK60" s="137"/>
      <c r="IGL60" s="137"/>
      <c r="IGM60" s="137"/>
      <c r="IGN60" s="137"/>
      <c r="IGO60" s="137"/>
      <c r="IGP60" s="137"/>
      <c r="IGQ60" s="137"/>
      <c r="IGR60" s="137"/>
      <c r="IGS60" s="137"/>
      <c r="IGT60" s="137"/>
      <c r="IGU60" s="137"/>
      <c r="IGV60" s="137"/>
      <c r="IGW60" s="137"/>
      <c r="IGX60" s="137"/>
      <c r="IGY60" s="137"/>
      <c r="IGZ60" s="137"/>
      <c r="IHA60" s="137"/>
      <c r="IHB60" s="137"/>
      <c r="IHC60" s="137"/>
      <c r="IHD60" s="137"/>
      <c r="IHE60" s="137"/>
      <c r="IHF60" s="137"/>
      <c r="IHG60" s="137"/>
      <c r="IHH60" s="137"/>
      <c r="IHI60" s="137"/>
      <c r="IHJ60" s="137"/>
      <c r="IHK60" s="137"/>
      <c r="IHL60" s="137"/>
      <c r="IHM60" s="137"/>
      <c r="IHN60" s="137"/>
      <c r="IHO60" s="137"/>
      <c r="IHP60" s="137"/>
      <c r="IHQ60" s="137"/>
      <c r="IHR60" s="137"/>
      <c r="IHS60" s="137"/>
      <c r="IHT60" s="137"/>
      <c r="IHU60" s="137"/>
      <c r="IHV60" s="137"/>
      <c r="IHW60" s="137"/>
      <c r="IHX60" s="137"/>
      <c r="IHY60" s="137"/>
      <c r="IHZ60" s="137"/>
      <c r="IIA60" s="137"/>
      <c r="IIB60" s="137"/>
      <c r="IIC60" s="137"/>
      <c r="IID60" s="137"/>
      <c r="IIE60" s="137"/>
      <c r="IIF60" s="137"/>
      <c r="IIG60" s="137"/>
      <c r="IIH60" s="137"/>
      <c r="III60" s="137"/>
      <c r="IIJ60" s="137"/>
      <c r="IIK60" s="137"/>
      <c r="IIL60" s="137"/>
      <c r="IIM60" s="137"/>
      <c r="IIN60" s="137"/>
      <c r="IIO60" s="137"/>
      <c r="IIP60" s="137"/>
      <c r="IIQ60" s="137"/>
      <c r="IIR60" s="137"/>
      <c r="IIS60" s="137"/>
      <c r="IIT60" s="137"/>
      <c r="IIU60" s="137"/>
      <c r="IIV60" s="137"/>
      <c r="IIW60" s="137"/>
      <c r="IIX60" s="137"/>
      <c r="IIY60" s="137"/>
      <c r="IIZ60" s="137"/>
      <c r="IJA60" s="137"/>
      <c r="IJB60" s="137"/>
      <c r="IJC60" s="137"/>
      <c r="IJD60" s="137"/>
      <c r="IJE60" s="137"/>
      <c r="IJF60" s="137"/>
      <c r="IJG60" s="137"/>
      <c r="IJH60" s="137"/>
      <c r="IJI60" s="137"/>
      <c r="IJJ60" s="137"/>
      <c r="IJK60" s="137"/>
      <c r="IJL60" s="137"/>
      <c r="IJM60" s="137"/>
      <c r="IJN60" s="137"/>
      <c r="IJO60" s="137"/>
      <c r="IJP60" s="137"/>
      <c r="IJQ60" s="137"/>
      <c r="IJR60" s="137"/>
      <c r="IJS60" s="137"/>
      <c r="IJT60" s="137"/>
      <c r="IJU60" s="137"/>
      <c r="IJV60" s="137"/>
      <c r="IJW60" s="137"/>
      <c r="IJX60" s="137"/>
      <c r="IJY60" s="137"/>
      <c r="IJZ60" s="137"/>
      <c r="IKA60" s="137"/>
      <c r="IKB60" s="137"/>
      <c r="IKC60" s="137"/>
      <c r="IKD60" s="137"/>
      <c r="IKE60" s="137"/>
      <c r="IKF60" s="137"/>
      <c r="IKG60" s="137"/>
      <c r="IKH60" s="137"/>
      <c r="IKI60" s="137"/>
      <c r="IKJ60" s="137"/>
      <c r="IKK60" s="137"/>
      <c r="IKL60" s="137"/>
      <c r="IKM60" s="137"/>
      <c r="IKN60" s="137"/>
      <c r="IKO60" s="137"/>
      <c r="IKP60" s="137"/>
      <c r="IKQ60" s="137"/>
      <c r="IKR60" s="137"/>
      <c r="IKS60" s="137"/>
      <c r="IKT60" s="137"/>
      <c r="IKU60" s="137"/>
      <c r="IKV60" s="137"/>
      <c r="IKW60" s="137"/>
      <c r="IKX60" s="137"/>
      <c r="IKY60" s="137"/>
      <c r="IKZ60" s="137"/>
      <c r="ILA60" s="137"/>
      <c r="ILB60" s="137"/>
      <c r="ILC60" s="137"/>
      <c r="ILD60" s="137"/>
      <c r="ILE60" s="137"/>
      <c r="ILF60" s="137"/>
      <c r="ILG60" s="137"/>
      <c r="ILH60" s="137"/>
      <c r="ILI60" s="137"/>
      <c r="ILJ60" s="137"/>
      <c r="ILK60" s="137"/>
      <c r="ILL60" s="137"/>
      <c r="ILM60" s="137"/>
      <c r="ILN60" s="137"/>
      <c r="ILO60" s="137"/>
      <c r="ILP60" s="137"/>
      <c r="ILQ60" s="137"/>
      <c r="ILR60" s="137"/>
      <c r="ILS60" s="137"/>
      <c r="ILT60" s="137"/>
      <c r="ILU60" s="137"/>
      <c r="ILV60" s="137"/>
      <c r="ILW60" s="137"/>
      <c r="ILX60" s="137"/>
      <c r="ILY60" s="137"/>
      <c r="ILZ60" s="137"/>
      <c r="IMA60" s="137"/>
      <c r="IMB60" s="137"/>
      <c r="IMC60" s="137"/>
      <c r="IMD60" s="137"/>
      <c r="IME60" s="137"/>
      <c r="IMF60" s="137"/>
      <c r="IMG60" s="137"/>
      <c r="IMH60" s="137"/>
      <c r="IMI60" s="137"/>
      <c r="IMJ60" s="137"/>
      <c r="IMK60" s="137"/>
      <c r="IML60" s="137"/>
      <c r="IMM60" s="137"/>
      <c r="IMN60" s="137"/>
      <c r="IMO60" s="137"/>
      <c r="IMP60" s="137"/>
      <c r="IMQ60" s="137"/>
      <c r="IMR60" s="137"/>
      <c r="IMS60" s="137"/>
      <c r="IMT60" s="137"/>
      <c r="IMU60" s="137"/>
      <c r="IMV60" s="137"/>
      <c r="IMW60" s="137"/>
      <c r="IMX60" s="137"/>
      <c r="IMY60" s="137"/>
      <c r="IMZ60" s="137"/>
      <c r="INA60" s="137"/>
      <c r="INB60" s="137"/>
      <c r="INC60" s="137"/>
      <c r="IND60" s="137"/>
      <c r="INE60" s="137"/>
      <c r="INF60" s="137"/>
      <c r="ING60" s="137"/>
      <c r="INH60" s="137"/>
      <c r="INI60" s="137"/>
      <c r="INJ60" s="137"/>
      <c r="INK60" s="137"/>
      <c r="INL60" s="137"/>
      <c r="INM60" s="137"/>
      <c r="INN60" s="137"/>
      <c r="INO60" s="137"/>
      <c r="INP60" s="137"/>
      <c r="INQ60" s="137"/>
      <c r="INR60" s="137"/>
      <c r="INS60" s="137"/>
      <c r="INT60" s="137"/>
      <c r="INU60" s="137"/>
      <c r="INV60" s="137"/>
      <c r="INW60" s="137"/>
      <c r="INX60" s="137"/>
      <c r="INY60" s="137"/>
      <c r="INZ60" s="137"/>
      <c r="IOA60" s="137"/>
      <c r="IOB60" s="137"/>
      <c r="IOC60" s="137"/>
      <c r="IOD60" s="137"/>
      <c r="IOE60" s="137"/>
      <c r="IOF60" s="137"/>
      <c r="IOG60" s="137"/>
      <c r="IOH60" s="137"/>
      <c r="IOI60" s="137"/>
      <c r="IOJ60" s="137"/>
      <c r="IOK60" s="137"/>
      <c r="IOL60" s="137"/>
      <c r="IOM60" s="137"/>
      <c r="ION60" s="137"/>
      <c r="IOO60" s="137"/>
      <c r="IOP60" s="137"/>
      <c r="IOQ60" s="137"/>
      <c r="IOR60" s="137"/>
      <c r="IOS60" s="137"/>
      <c r="IOT60" s="137"/>
      <c r="IOU60" s="137"/>
      <c r="IOV60" s="137"/>
      <c r="IOW60" s="137"/>
      <c r="IOX60" s="137"/>
      <c r="IOY60" s="137"/>
      <c r="IOZ60" s="137"/>
      <c r="IPA60" s="137"/>
      <c r="IPB60" s="137"/>
      <c r="IPC60" s="137"/>
      <c r="IPD60" s="137"/>
      <c r="IPE60" s="137"/>
      <c r="IPF60" s="137"/>
      <c r="IPG60" s="137"/>
      <c r="IPH60" s="137"/>
      <c r="IPI60" s="137"/>
      <c r="IPJ60" s="137"/>
      <c r="IPK60" s="137"/>
      <c r="IPL60" s="137"/>
      <c r="IPM60" s="137"/>
      <c r="IPN60" s="137"/>
      <c r="IPO60" s="137"/>
      <c r="IPP60" s="137"/>
      <c r="IPQ60" s="137"/>
      <c r="IPR60" s="137"/>
      <c r="IPS60" s="137"/>
      <c r="IPT60" s="137"/>
      <c r="IPU60" s="137"/>
      <c r="IPV60" s="137"/>
      <c r="IPW60" s="137"/>
      <c r="IPX60" s="137"/>
      <c r="IPY60" s="137"/>
      <c r="IPZ60" s="137"/>
      <c r="IQA60" s="137"/>
      <c r="IQB60" s="137"/>
      <c r="IQC60" s="137"/>
      <c r="IQD60" s="137"/>
      <c r="IQE60" s="137"/>
      <c r="IQF60" s="137"/>
      <c r="IQG60" s="137"/>
      <c r="IQH60" s="137"/>
      <c r="IQI60" s="137"/>
      <c r="IQJ60" s="137"/>
      <c r="IQK60" s="137"/>
      <c r="IQL60" s="137"/>
      <c r="IQM60" s="137"/>
      <c r="IQN60" s="137"/>
      <c r="IQO60" s="137"/>
      <c r="IQP60" s="137"/>
      <c r="IQQ60" s="137"/>
      <c r="IQR60" s="137"/>
      <c r="IQS60" s="137"/>
      <c r="IQT60" s="137"/>
      <c r="IQU60" s="137"/>
      <c r="IQV60" s="137"/>
      <c r="IQW60" s="137"/>
      <c r="IQX60" s="137"/>
      <c r="IQY60" s="137"/>
      <c r="IQZ60" s="137"/>
      <c r="IRA60" s="137"/>
      <c r="IRB60" s="137"/>
      <c r="IRC60" s="137"/>
      <c r="IRD60" s="137"/>
      <c r="IRE60" s="137"/>
      <c r="IRF60" s="137"/>
      <c r="IRG60" s="137"/>
      <c r="IRH60" s="137"/>
      <c r="IRI60" s="137"/>
      <c r="IRJ60" s="137"/>
      <c r="IRK60" s="137"/>
      <c r="IRL60" s="137"/>
      <c r="IRM60" s="137"/>
      <c r="IRN60" s="137"/>
      <c r="IRO60" s="137"/>
      <c r="IRP60" s="137"/>
      <c r="IRQ60" s="137"/>
      <c r="IRR60" s="137"/>
      <c r="IRS60" s="137"/>
      <c r="IRT60" s="137"/>
      <c r="IRU60" s="137"/>
      <c r="IRV60" s="137"/>
      <c r="IRW60" s="137"/>
      <c r="IRX60" s="137"/>
      <c r="IRY60" s="137"/>
      <c r="IRZ60" s="137"/>
      <c r="ISA60" s="137"/>
      <c r="ISB60" s="137"/>
      <c r="ISC60" s="137"/>
      <c r="ISD60" s="137"/>
      <c r="ISE60" s="137"/>
      <c r="ISF60" s="137"/>
      <c r="ISG60" s="137"/>
      <c r="ISH60" s="137"/>
      <c r="ISI60" s="137"/>
      <c r="ISJ60" s="137"/>
      <c r="ISK60" s="137"/>
      <c r="ISL60" s="137"/>
      <c r="ISM60" s="137"/>
      <c r="ISN60" s="137"/>
      <c r="ISO60" s="137"/>
      <c r="ISP60" s="137"/>
      <c r="ISQ60" s="137"/>
      <c r="ISR60" s="137"/>
      <c r="ISS60" s="137"/>
      <c r="IST60" s="137"/>
      <c r="ISU60" s="137"/>
      <c r="ISV60" s="137"/>
      <c r="ISW60" s="137"/>
      <c r="ISX60" s="137"/>
      <c r="ISY60" s="137"/>
      <c r="ISZ60" s="137"/>
      <c r="ITA60" s="137"/>
      <c r="ITB60" s="137"/>
      <c r="ITC60" s="137"/>
      <c r="ITD60" s="137"/>
      <c r="ITE60" s="137"/>
      <c r="ITF60" s="137"/>
      <c r="ITG60" s="137"/>
      <c r="ITH60" s="137"/>
      <c r="ITI60" s="137"/>
      <c r="ITJ60" s="137"/>
      <c r="ITK60" s="137"/>
      <c r="ITL60" s="137"/>
      <c r="ITM60" s="137"/>
      <c r="ITN60" s="137"/>
      <c r="ITO60" s="137"/>
      <c r="ITP60" s="137"/>
      <c r="ITQ60" s="137"/>
      <c r="ITR60" s="137"/>
      <c r="ITS60" s="137"/>
      <c r="ITT60" s="137"/>
      <c r="ITU60" s="137"/>
      <c r="ITV60" s="137"/>
      <c r="ITW60" s="137"/>
      <c r="ITX60" s="137"/>
      <c r="ITY60" s="137"/>
      <c r="ITZ60" s="137"/>
      <c r="IUA60" s="137"/>
      <c r="IUB60" s="137"/>
      <c r="IUC60" s="137"/>
      <c r="IUD60" s="137"/>
      <c r="IUE60" s="137"/>
      <c r="IUF60" s="137"/>
      <c r="IUG60" s="137"/>
      <c r="IUH60" s="137"/>
      <c r="IUI60" s="137"/>
      <c r="IUJ60" s="137"/>
      <c r="IUK60" s="137"/>
      <c r="IUL60" s="137"/>
      <c r="IUM60" s="137"/>
      <c r="IUN60" s="137"/>
      <c r="IUO60" s="137"/>
      <c r="IUP60" s="137"/>
      <c r="IUQ60" s="137"/>
      <c r="IUR60" s="137"/>
      <c r="IUS60" s="137"/>
      <c r="IUT60" s="137"/>
      <c r="IUU60" s="137"/>
      <c r="IUV60" s="137"/>
      <c r="IUW60" s="137"/>
      <c r="IUX60" s="137"/>
      <c r="IUY60" s="137"/>
      <c r="IUZ60" s="137"/>
      <c r="IVA60" s="137"/>
      <c r="IVB60" s="137"/>
      <c r="IVC60" s="137"/>
      <c r="IVD60" s="137"/>
      <c r="IVE60" s="137"/>
      <c r="IVF60" s="137"/>
      <c r="IVG60" s="137"/>
      <c r="IVH60" s="137"/>
      <c r="IVI60" s="137"/>
      <c r="IVJ60" s="137"/>
      <c r="IVK60" s="137"/>
      <c r="IVL60" s="137"/>
      <c r="IVM60" s="137"/>
      <c r="IVN60" s="137"/>
      <c r="IVO60" s="137"/>
      <c r="IVP60" s="137"/>
      <c r="IVQ60" s="137"/>
      <c r="IVR60" s="137"/>
      <c r="IVS60" s="137"/>
      <c r="IVT60" s="137"/>
      <c r="IVU60" s="137"/>
      <c r="IVV60" s="137"/>
      <c r="IVW60" s="137"/>
      <c r="IVX60" s="137"/>
      <c r="IVY60" s="137"/>
      <c r="IVZ60" s="137"/>
      <c r="IWA60" s="137"/>
      <c r="IWB60" s="137"/>
      <c r="IWC60" s="137"/>
      <c r="IWD60" s="137"/>
      <c r="IWE60" s="137"/>
      <c r="IWF60" s="137"/>
      <c r="IWG60" s="137"/>
      <c r="IWH60" s="137"/>
      <c r="IWI60" s="137"/>
      <c r="IWJ60" s="137"/>
      <c r="IWK60" s="137"/>
      <c r="IWL60" s="137"/>
      <c r="IWM60" s="137"/>
      <c r="IWN60" s="137"/>
      <c r="IWO60" s="137"/>
      <c r="IWP60" s="137"/>
      <c r="IWQ60" s="137"/>
      <c r="IWR60" s="137"/>
      <c r="IWS60" s="137"/>
      <c r="IWT60" s="137"/>
      <c r="IWU60" s="137"/>
      <c r="IWV60" s="137"/>
      <c r="IWW60" s="137"/>
      <c r="IWX60" s="137"/>
      <c r="IWY60" s="137"/>
      <c r="IWZ60" s="137"/>
      <c r="IXA60" s="137"/>
      <c r="IXB60" s="137"/>
      <c r="IXC60" s="137"/>
      <c r="IXD60" s="137"/>
      <c r="IXE60" s="137"/>
      <c r="IXF60" s="137"/>
      <c r="IXG60" s="137"/>
      <c r="IXH60" s="137"/>
      <c r="IXI60" s="137"/>
      <c r="IXJ60" s="137"/>
      <c r="IXK60" s="137"/>
      <c r="IXL60" s="137"/>
      <c r="IXM60" s="137"/>
      <c r="IXN60" s="137"/>
      <c r="IXO60" s="137"/>
      <c r="IXP60" s="137"/>
      <c r="IXQ60" s="137"/>
      <c r="IXR60" s="137"/>
      <c r="IXS60" s="137"/>
      <c r="IXT60" s="137"/>
      <c r="IXU60" s="137"/>
      <c r="IXV60" s="137"/>
      <c r="IXW60" s="137"/>
      <c r="IXX60" s="137"/>
      <c r="IXY60" s="137"/>
      <c r="IXZ60" s="137"/>
      <c r="IYA60" s="137"/>
      <c r="IYB60" s="137"/>
      <c r="IYC60" s="137"/>
      <c r="IYD60" s="137"/>
      <c r="IYE60" s="137"/>
      <c r="IYF60" s="137"/>
      <c r="IYG60" s="137"/>
      <c r="IYH60" s="137"/>
      <c r="IYI60" s="137"/>
      <c r="IYJ60" s="137"/>
      <c r="IYK60" s="137"/>
      <c r="IYL60" s="137"/>
      <c r="IYM60" s="137"/>
      <c r="IYN60" s="137"/>
      <c r="IYO60" s="137"/>
      <c r="IYP60" s="137"/>
      <c r="IYQ60" s="137"/>
      <c r="IYR60" s="137"/>
      <c r="IYS60" s="137"/>
      <c r="IYT60" s="137"/>
      <c r="IYU60" s="137"/>
      <c r="IYV60" s="137"/>
      <c r="IYW60" s="137"/>
      <c r="IYX60" s="137"/>
      <c r="IYY60" s="137"/>
      <c r="IYZ60" s="137"/>
      <c r="IZA60" s="137"/>
      <c r="IZB60" s="137"/>
      <c r="IZC60" s="137"/>
      <c r="IZD60" s="137"/>
      <c r="IZE60" s="137"/>
      <c r="IZF60" s="137"/>
      <c r="IZG60" s="137"/>
      <c r="IZH60" s="137"/>
      <c r="IZI60" s="137"/>
      <c r="IZJ60" s="137"/>
      <c r="IZK60" s="137"/>
      <c r="IZL60" s="137"/>
      <c r="IZM60" s="137"/>
      <c r="IZN60" s="137"/>
      <c r="IZO60" s="137"/>
      <c r="IZP60" s="137"/>
      <c r="IZQ60" s="137"/>
      <c r="IZR60" s="137"/>
      <c r="IZS60" s="137"/>
      <c r="IZT60" s="137"/>
      <c r="IZU60" s="137"/>
      <c r="IZV60" s="137"/>
      <c r="IZW60" s="137"/>
      <c r="IZX60" s="137"/>
      <c r="IZY60" s="137"/>
      <c r="IZZ60" s="137"/>
      <c r="JAA60" s="137"/>
      <c r="JAB60" s="137"/>
      <c r="JAC60" s="137"/>
      <c r="JAD60" s="137"/>
      <c r="JAE60" s="137"/>
      <c r="JAF60" s="137"/>
      <c r="JAG60" s="137"/>
      <c r="JAH60" s="137"/>
      <c r="JAI60" s="137"/>
      <c r="JAJ60" s="137"/>
      <c r="JAK60" s="137"/>
      <c r="JAL60" s="137"/>
      <c r="JAM60" s="137"/>
      <c r="JAN60" s="137"/>
      <c r="JAO60" s="137"/>
      <c r="JAP60" s="137"/>
      <c r="JAQ60" s="137"/>
      <c r="JAR60" s="137"/>
      <c r="JAS60" s="137"/>
      <c r="JAT60" s="137"/>
      <c r="JAU60" s="137"/>
      <c r="JAV60" s="137"/>
      <c r="JAW60" s="137"/>
      <c r="JAX60" s="137"/>
      <c r="JAY60" s="137"/>
      <c r="JAZ60" s="137"/>
      <c r="JBA60" s="137"/>
      <c r="JBB60" s="137"/>
      <c r="JBC60" s="137"/>
      <c r="JBD60" s="137"/>
      <c r="JBE60" s="137"/>
      <c r="JBF60" s="137"/>
      <c r="JBG60" s="137"/>
      <c r="JBH60" s="137"/>
      <c r="JBI60" s="137"/>
      <c r="JBJ60" s="137"/>
      <c r="JBK60" s="137"/>
      <c r="JBL60" s="137"/>
      <c r="JBM60" s="137"/>
      <c r="JBN60" s="137"/>
      <c r="JBO60" s="137"/>
      <c r="JBP60" s="137"/>
      <c r="JBQ60" s="137"/>
      <c r="JBR60" s="137"/>
      <c r="JBS60" s="137"/>
      <c r="JBT60" s="137"/>
      <c r="JBU60" s="137"/>
      <c r="JBV60" s="137"/>
      <c r="JBW60" s="137"/>
      <c r="JBX60" s="137"/>
      <c r="JBY60" s="137"/>
      <c r="JBZ60" s="137"/>
      <c r="JCA60" s="137"/>
      <c r="JCB60" s="137"/>
      <c r="JCC60" s="137"/>
      <c r="JCD60" s="137"/>
      <c r="JCE60" s="137"/>
      <c r="JCF60" s="137"/>
      <c r="JCG60" s="137"/>
      <c r="JCH60" s="137"/>
      <c r="JCI60" s="137"/>
      <c r="JCJ60" s="137"/>
      <c r="JCK60" s="137"/>
      <c r="JCL60" s="137"/>
      <c r="JCM60" s="137"/>
      <c r="JCN60" s="137"/>
      <c r="JCO60" s="137"/>
      <c r="JCP60" s="137"/>
      <c r="JCQ60" s="137"/>
      <c r="JCR60" s="137"/>
      <c r="JCS60" s="137"/>
      <c r="JCT60" s="137"/>
      <c r="JCU60" s="137"/>
      <c r="JCV60" s="137"/>
      <c r="JCW60" s="137"/>
      <c r="JCX60" s="137"/>
      <c r="JCY60" s="137"/>
      <c r="JCZ60" s="137"/>
      <c r="JDA60" s="137"/>
      <c r="JDB60" s="137"/>
      <c r="JDC60" s="137"/>
      <c r="JDD60" s="137"/>
      <c r="JDE60" s="137"/>
      <c r="JDF60" s="137"/>
      <c r="JDG60" s="137"/>
      <c r="JDH60" s="137"/>
      <c r="JDI60" s="137"/>
      <c r="JDJ60" s="137"/>
      <c r="JDK60" s="137"/>
      <c r="JDL60" s="137"/>
      <c r="JDM60" s="137"/>
      <c r="JDN60" s="137"/>
      <c r="JDO60" s="137"/>
      <c r="JDP60" s="137"/>
      <c r="JDQ60" s="137"/>
      <c r="JDR60" s="137"/>
      <c r="JDS60" s="137"/>
      <c r="JDT60" s="137"/>
      <c r="JDU60" s="137"/>
      <c r="JDV60" s="137"/>
      <c r="JDW60" s="137"/>
      <c r="JDX60" s="137"/>
      <c r="JDY60" s="137"/>
      <c r="JDZ60" s="137"/>
      <c r="JEA60" s="137"/>
      <c r="JEB60" s="137"/>
      <c r="JEC60" s="137"/>
      <c r="JED60" s="137"/>
      <c r="JEE60" s="137"/>
      <c r="JEF60" s="137"/>
      <c r="JEG60" s="137"/>
      <c r="JEH60" s="137"/>
      <c r="JEI60" s="137"/>
      <c r="JEJ60" s="137"/>
      <c r="JEK60" s="137"/>
      <c r="JEL60" s="137"/>
      <c r="JEM60" s="137"/>
      <c r="JEN60" s="137"/>
      <c r="JEO60" s="137"/>
      <c r="JEP60" s="137"/>
      <c r="JEQ60" s="137"/>
      <c r="JER60" s="137"/>
      <c r="JES60" s="137"/>
      <c r="JET60" s="137"/>
      <c r="JEU60" s="137"/>
      <c r="JEV60" s="137"/>
      <c r="JEW60" s="137"/>
      <c r="JEX60" s="137"/>
      <c r="JEY60" s="137"/>
      <c r="JEZ60" s="137"/>
      <c r="JFA60" s="137"/>
      <c r="JFB60" s="137"/>
      <c r="JFC60" s="137"/>
      <c r="JFD60" s="137"/>
      <c r="JFE60" s="137"/>
      <c r="JFF60" s="137"/>
      <c r="JFG60" s="137"/>
      <c r="JFH60" s="137"/>
      <c r="JFI60" s="137"/>
      <c r="JFJ60" s="137"/>
      <c r="JFK60" s="137"/>
      <c r="JFL60" s="137"/>
      <c r="JFM60" s="137"/>
      <c r="JFN60" s="137"/>
      <c r="JFO60" s="137"/>
      <c r="JFP60" s="137"/>
      <c r="JFQ60" s="137"/>
      <c r="JFR60" s="137"/>
      <c r="JFS60" s="137"/>
      <c r="JFT60" s="137"/>
      <c r="JFU60" s="137"/>
      <c r="JFV60" s="137"/>
      <c r="JFW60" s="137"/>
      <c r="JFX60" s="137"/>
      <c r="JFY60" s="137"/>
      <c r="JFZ60" s="137"/>
      <c r="JGA60" s="137"/>
      <c r="JGB60" s="137"/>
      <c r="JGC60" s="137"/>
      <c r="JGD60" s="137"/>
      <c r="JGE60" s="137"/>
      <c r="JGF60" s="137"/>
      <c r="JGG60" s="137"/>
      <c r="JGH60" s="137"/>
      <c r="JGI60" s="137"/>
      <c r="JGJ60" s="137"/>
      <c r="JGK60" s="137"/>
      <c r="JGL60" s="137"/>
      <c r="JGM60" s="137"/>
      <c r="JGN60" s="137"/>
      <c r="JGO60" s="137"/>
      <c r="JGP60" s="137"/>
      <c r="JGQ60" s="137"/>
      <c r="JGR60" s="137"/>
      <c r="JGS60" s="137"/>
      <c r="JGT60" s="137"/>
      <c r="JGU60" s="137"/>
      <c r="JGV60" s="137"/>
      <c r="JGW60" s="137"/>
      <c r="JGX60" s="137"/>
      <c r="JGY60" s="137"/>
      <c r="JGZ60" s="137"/>
      <c r="JHA60" s="137"/>
      <c r="JHB60" s="137"/>
      <c r="JHC60" s="137"/>
      <c r="JHD60" s="137"/>
      <c r="JHE60" s="137"/>
      <c r="JHF60" s="137"/>
      <c r="JHG60" s="137"/>
      <c r="JHH60" s="137"/>
      <c r="JHI60" s="137"/>
      <c r="JHJ60" s="137"/>
      <c r="JHK60" s="137"/>
      <c r="JHL60" s="137"/>
      <c r="JHM60" s="137"/>
      <c r="JHN60" s="137"/>
      <c r="JHO60" s="137"/>
      <c r="JHP60" s="137"/>
      <c r="JHQ60" s="137"/>
      <c r="JHR60" s="137"/>
      <c r="JHS60" s="137"/>
      <c r="JHT60" s="137"/>
      <c r="JHU60" s="137"/>
      <c r="JHV60" s="137"/>
      <c r="JHW60" s="137"/>
      <c r="JHX60" s="137"/>
      <c r="JHY60" s="137"/>
      <c r="JHZ60" s="137"/>
      <c r="JIA60" s="137"/>
      <c r="JIB60" s="137"/>
      <c r="JIC60" s="137"/>
      <c r="JID60" s="137"/>
      <c r="JIE60" s="137"/>
      <c r="JIF60" s="137"/>
      <c r="JIG60" s="137"/>
      <c r="JIH60" s="137"/>
      <c r="JII60" s="137"/>
      <c r="JIJ60" s="137"/>
      <c r="JIK60" s="137"/>
      <c r="JIL60" s="137"/>
      <c r="JIM60" s="137"/>
      <c r="JIN60" s="137"/>
      <c r="JIO60" s="137"/>
      <c r="JIP60" s="137"/>
      <c r="JIQ60" s="137"/>
      <c r="JIR60" s="137"/>
      <c r="JIS60" s="137"/>
      <c r="JIT60" s="137"/>
      <c r="JIU60" s="137"/>
      <c r="JIV60" s="137"/>
      <c r="JIW60" s="137"/>
      <c r="JIX60" s="137"/>
      <c r="JIY60" s="137"/>
      <c r="JIZ60" s="137"/>
      <c r="JJA60" s="137"/>
      <c r="JJB60" s="137"/>
      <c r="JJC60" s="137"/>
      <c r="JJD60" s="137"/>
      <c r="JJE60" s="137"/>
      <c r="JJF60" s="137"/>
      <c r="JJG60" s="137"/>
      <c r="JJH60" s="137"/>
      <c r="JJI60" s="137"/>
      <c r="JJJ60" s="137"/>
      <c r="JJK60" s="137"/>
      <c r="JJL60" s="137"/>
      <c r="JJM60" s="137"/>
      <c r="JJN60" s="137"/>
      <c r="JJO60" s="137"/>
      <c r="JJP60" s="137"/>
      <c r="JJQ60" s="137"/>
      <c r="JJR60" s="137"/>
      <c r="JJS60" s="137"/>
      <c r="JJT60" s="137"/>
      <c r="JJU60" s="137"/>
      <c r="JJV60" s="137"/>
      <c r="JJW60" s="137"/>
      <c r="JJX60" s="137"/>
      <c r="JJY60" s="137"/>
      <c r="JJZ60" s="137"/>
      <c r="JKA60" s="137"/>
      <c r="JKB60" s="137"/>
      <c r="JKC60" s="137"/>
      <c r="JKD60" s="137"/>
      <c r="JKE60" s="137"/>
      <c r="JKF60" s="137"/>
      <c r="JKG60" s="137"/>
      <c r="JKH60" s="137"/>
      <c r="JKI60" s="137"/>
      <c r="JKJ60" s="137"/>
      <c r="JKK60" s="137"/>
      <c r="JKL60" s="137"/>
      <c r="JKM60" s="137"/>
      <c r="JKN60" s="137"/>
      <c r="JKO60" s="137"/>
      <c r="JKP60" s="137"/>
      <c r="JKQ60" s="137"/>
      <c r="JKR60" s="137"/>
      <c r="JKS60" s="137"/>
      <c r="JKT60" s="137"/>
      <c r="JKU60" s="137"/>
      <c r="JKV60" s="137"/>
      <c r="JKW60" s="137"/>
      <c r="JKX60" s="137"/>
      <c r="JKY60" s="137"/>
      <c r="JKZ60" s="137"/>
      <c r="JLA60" s="137"/>
      <c r="JLB60" s="137"/>
      <c r="JLC60" s="137"/>
      <c r="JLD60" s="137"/>
      <c r="JLE60" s="137"/>
      <c r="JLF60" s="137"/>
      <c r="JLG60" s="137"/>
      <c r="JLH60" s="137"/>
      <c r="JLI60" s="137"/>
      <c r="JLJ60" s="137"/>
      <c r="JLK60" s="137"/>
      <c r="JLL60" s="137"/>
      <c r="JLM60" s="137"/>
      <c r="JLN60" s="137"/>
      <c r="JLO60" s="137"/>
      <c r="JLP60" s="137"/>
      <c r="JLQ60" s="137"/>
      <c r="JLR60" s="137"/>
      <c r="JLS60" s="137"/>
      <c r="JLT60" s="137"/>
      <c r="JLU60" s="137"/>
      <c r="JLV60" s="137"/>
      <c r="JLW60" s="137"/>
      <c r="JLX60" s="137"/>
      <c r="JLY60" s="137"/>
      <c r="JLZ60" s="137"/>
      <c r="JMA60" s="137"/>
      <c r="JMB60" s="137"/>
      <c r="JMC60" s="137"/>
      <c r="JMD60" s="137"/>
      <c r="JME60" s="137"/>
      <c r="JMF60" s="137"/>
      <c r="JMG60" s="137"/>
      <c r="JMH60" s="137"/>
      <c r="JMI60" s="137"/>
      <c r="JMJ60" s="137"/>
      <c r="JMK60" s="137"/>
      <c r="JML60" s="137"/>
      <c r="JMM60" s="137"/>
      <c r="JMN60" s="137"/>
      <c r="JMO60" s="137"/>
      <c r="JMP60" s="137"/>
      <c r="JMQ60" s="137"/>
      <c r="JMR60" s="137"/>
      <c r="JMS60" s="137"/>
      <c r="JMT60" s="137"/>
      <c r="JMU60" s="137"/>
      <c r="JMV60" s="137"/>
      <c r="JMW60" s="137"/>
      <c r="JMX60" s="137"/>
      <c r="JMY60" s="137"/>
      <c r="JMZ60" s="137"/>
      <c r="JNA60" s="137"/>
      <c r="JNB60" s="137"/>
      <c r="JNC60" s="137"/>
      <c r="JND60" s="137"/>
      <c r="JNE60" s="137"/>
      <c r="JNF60" s="137"/>
      <c r="JNG60" s="137"/>
      <c r="JNH60" s="137"/>
      <c r="JNI60" s="137"/>
      <c r="JNJ60" s="137"/>
      <c r="JNK60" s="137"/>
      <c r="JNL60" s="137"/>
      <c r="JNM60" s="137"/>
      <c r="JNN60" s="137"/>
      <c r="JNO60" s="137"/>
      <c r="JNP60" s="137"/>
      <c r="JNQ60" s="137"/>
      <c r="JNR60" s="137"/>
      <c r="JNS60" s="137"/>
      <c r="JNT60" s="137"/>
      <c r="JNU60" s="137"/>
      <c r="JNV60" s="137"/>
      <c r="JNW60" s="137"/>
      <c r="JNX60" s="137"/>
      <c r="JNY60" s="137"/>
      <c r="JNZ60" s="137"/>
      <c r="JOA60" s="137"/>
      <c r="JOB60" s="137"/>
      <c r="JOC60" s="137"/>
      <c r="JOD60" s="137"/>
      <c r="JOE60" s="137"/>
      <c r="JOF60" s="137"/>
      <c r="JOG60" s="137"/>
      <c r="JOH60" s="137"/>
      <c r="JOI60" s="137"/>
      <c r="JOJ60" s="137"/>
      <c r="JOK60" s="137"/>
      <c r="JOL60" s="137"/>
      <c r="JOM60" s="137"/>
      <c r="JON60" s="137"/>
      <c r="JOO60" s="137"/>
      <c r="JOP60" s="137"/>
      <c r="JOQ60" s="137"/>
      <c r="JOR60" s="137"/>
      <c r="JOS60" s="137"/>
      <c r="JOT60" s="137"/>
      <c r="JOU60" s="137"/>
      <c r="JOV60" s="137"/>
      <c r="JOW60" s="137"/>
      <c r="JOX60" s="137"/>
      <c r="JOY60" s="137"/>
      <c r="JOZ60" s="137"/>
      <c r="JPA60" s="137"/>
      <c r="JPB60" s="137"/>
      <c r="JPC60" s="137"/>
      <c r="JPD60" s="137"/>
      <c r="JPE60" s="137"/>
      <c r="JPF60" s="137"/>
      <c r="JPG60" s="137"/>
      <c r="JPH60" s="137"/>
      <c r="JPI60" s="137"/>
      <c r="JPJ60" s="137"/>
      <c r="JPK60" s="137"/>
      <c r="JPL60" s="137"/>
      <c r="JPM60" s="137"/>
      <c r="JPN60" s="137"/>
      <c r="JPO60" s="137"/>
      <c r="JPP60" s="137"/>
      <c r="JPQ60" s="137"/>
      <c r="JPR60" s="137"/>
      <c r="JPS60" s="137"/>
      <c r="JPT60" s="137"/>
      <c r="JPU60" s="137"/>
      <c r="JPV60" s="137"/>
      <c r="JPW60" s="137"/>
      <c r="JPX60" s="137"/>
      <c r="JPY60" s="137"/>
      <c r="JPZ60" s="137"/>
      <c r="JQA60" s="137"/>
      <c r="JQB60" s="137"/>
      <c r="JQC60" s="137"/>
      <c r="JQD60" s="137"/>
      <c r="JQE60" s="137"/>
      <c r="JQF60" s="137"/>
      <c r="JQG60" s="137"/>
      <c r="JQH60" s="137"/>
      <c r="JQI60" s="137"/>
      <c r="JQJ60" s="137"/>
      <c r="JQK60" s="137"/>
      <c r="JQL60" s="137"/>
      <c r="JQM60" s="137"/>
      <c r="JQN60" s="137"/>
      <c r="JQO60" s="137"/>
      <c r="JQP60" s="137"/>
      <c r="JQQ60" s="137"/>
      <c r="JQR60" s="137"/>
      <c r="JQS60" s="137"/>
      <c r="JQT60" s="137"/>
      <c r="JQU60" s="137"/>
      <c r="JQV60" s="137"/>
      <c r="JQW60" s="137"/>
      <c r="JQX60" s="137"/>
      <c r="JQY60" s="137"/>
      <c r="JQZ60" s="137"/>
      <c r="JRA60" s="137"/>
      <c r="JRB60" s="137"/>
      <c r="JRC60" s="137"/>
      <c r="JRD60" s="137"/>
      <c r="JRE60" s="137"/>
      <c r="JRF60" s="137"/>
      <c r="JRG60" s="137"/>
      <c r="JRH60" s="137"/>
      <c r="JRI60" s="137"/>
      <c r="JRJ60" s="137"/>
      <c r="JRK60" s="137"/>
      <c r="JRL60" s="137"/>
      <c r="JRM60" s="137"/>
      <c r="JRN60" s="137"/>
      <c r="JRO60" s="137"/>
      <c r="JRP60" s="137"/>
      <c r="JRQ60" s="137"/>
      <c r="JRR60" s="137"/>
      <c r="JRS60" s="137"/>
      <c r="JRT60" s="137"/>
      <c r="JRU60" s="137"/>
      <c r="JRV60" s="137"/>
      <c r="JRW60" s="137"/>
      <c r="JRX60" s="137"/>
      <c r="JRY60" s="137"/>
      <c r="JRZ60" s="137"/>
      <c r="JSA60" s="137"/>
      <c r="JSB60" s="137"/>
      <c r="JSC60" s="137"/>
      <c r="JSD60" s="137"/>
      <c r="JSE60" s="137"/>
      <c r="JSF60" s="137"/>
      <c r="JSG60" s="137"/>
      <c r="JSH60" s="137"/>
      <c r="JSI60" s="137"/>
      <c r="JSJ60" s="137"/>
      <c r="JSK60" s="137"/>
      <c r="JSL60" s="137"/>
      <c r="JSM60" s="137"/>
      <c r="JSN60" s="137"/>
      <c r="JSO60" s="137"/>
      <c r="JSP60" s="137"/>
      <c r="JSQ60" s="137"/>
      <c r="JSR60" s="137"/>
      <c r="JSS60" s="137"/>
      <c r="JST60" s="137"/>
      <c r="JSU60" s="137"/>
      <c r="JSV60" s="137"/>
      <c r="JSW60" s="137"/>
      <c r="JSX60" s="137"/>
      <c r="JSY60" s="137"/>
      <c r="JSZ60" s="137"/>
      <c r="JTA60" s="137"/>
      <c r="JTB60" s="137"/>
      <c r="JTC60" s="137"/>
      <c r="JTD60" s="137"/>
      <c r="JTE60" s="137"/>
      <c r="JTF60" s="137"/>
      <c r="JTG60" s="137"/>
      <c r="JTH60" s="137"/>
      <c r="JTI60" s="137"/>
      <c r="JTJ60" s="137"/>
      <c r="JTK60" s="137"/>
      <c r="JTL60" s="137"/>
      <c r="JTM60" s="137"/>
      <c r="JTN60" s="137"/>
      <c r="JTO60" s="137"/>
      <c r="JTP60" s="137"/>
      <c r="JTQ60" s="137"/>
      <c r="JTR60" s="137"/>
      <c r="JTS60" s="137"/>
      <c r="JTT60" s="137"/>
      <c r="JTU60" s="137"/>
      <c r="JTV60" s="137"/>
      <c r="JTW60" s="137"/>
      <c r="JTX60" s="137"/>
      <c r="JTY60" s="137"/>
      <c r="JTZ60" s="137"/>
      <c r="JUA60" s="137"/>
      <c r="JUB60" s="137"/>
      <c r="JUC60" s="137"/>
      <c r="JUD60" s="137"/>
      <c r="JUE60" s="137"/>
      <c r="JUF60" s="137"/>
      <c r="JUG60" s="137"/>
      <c r="JUH60" s="137"/>
      <c r="JUI60" s="137"/>
      <c r="JUJ60" s="137"/>
      <c r="JUK60" s="137"/>
      <c r="JUL60" s="137"/>
      <c r="JUM60" s="137"/>
      <c r="JUN60" s="137"/>
      <c r="JUO60" s="137"/>
      <c r="JUP60" s="137"/>
      <c r="JUQ60" s="137"/>
      <c r="JUR60" s="137"/>
      <c r="JUS60" s="137"/>
      <c r="JUT60" s="137"/>
      <c r="JUU60" s="137"/>
      <c r="JUV60" s="137"/>
      <c r="JUW60" s="137"/>
      <c r="JUX60" s="137"/>
      <c r="JUY60" s="137"/>
      <c r="JUZ60" s="137"/>
      <c r="JVA60" s="137"/>
      <c r="JVB60" s="137"/>
      <c r="JVC60" s="137"/>
      <c r="JVD60" s="137"/>
      <c r="JVE60" s="137"/>
      <c r="JVF60" s="137"/>
      <c r="JVG60" s="137"/>
      <c r="JVH60" s="137"/>
      <c r="JVI60" s="137"/>
      <c r="JVJ60" s="137"/>
      <c r="JVK60" s="137"/>
      <c r="JVL60" s="137"/>
      <c r="JVM60" s="137"/>
      <c r="JVN60" s="137"/>
      <c r="JVO60" s="137"/>
      <c r="JVP60" s="137"/>
      <c r="JVQ60" s="137"/>
      <c r="JVR60" s="137"/>
      <c r="JVS60" s="137"/>
      <c r="JVT60" s="137"/>
      <c r="JVU60" s="137"/>
      <c r="JVV60" s="137"/>
      <c r="JVW60" s="137"/>
      <c r="JVX60" s="137"/>
      <c r="JVY60" s="137"/>
      <c r="JVZ60" s="137"/>
      <c r="JWA60" s="137"/>
      <c r="JWB60" s="137"/>
      <c r="JWC60" s="137"/>
      <c r="JWD60" s="137"/>
      <c r="JWE60" s="137"/>
      <c r="JWF60" s="137"/>
      <c r="JWG60" s="137"/>
      <c r="JWH60" s="137"/>
      <c r="JWI60" s="137"/>
      <c r="JWJ60" s="137"/>
      <c r="JWK60" s="137"/>
      <c r="JWL60" s="137"/>
      <c r="JWM60" s="137"/>
      <c r="JWN60" s="137"/>
      <c r="JWO60" s="137"/>
      <c r="JWP60" s="137"/>
      <c r="JWQ60" s="137"/>
      <c r="JWR60" s="137"/>
      <c r="JWS60" s="137"/>
      <c r="JWT60" s="137"/>
      <c r="JWU60" s="137"/>
      <c r="JWV60" s="137"/>
      <c r="JWW60" s="137"/>
      <c r="JWX60" s="137"/>
      <c r="JWY60" s="137"/>
      <c r="JWZ60" s="137"/>
      <c r="JXA60" s="137"/>
      <c r="JXB60" s="137"/>
      <c r="JXC60" s="137"/>
      <c r="JXD60" s="137"/>
      <c r="JXE60" s="137"/>
      <c r="JXF60" s="137"/>
      <c r="JXG60" s="137"/>
      <c r="JXH60" s="137"/>
      <c r="JXI60" s="137"/>
      <c r="JXJ60" s="137"/>
      <c r="JXK60" s="137"/>
      <c r="JXL60" s="137"/>
      <c r="JXM60" s="137"/>
      <c r="JXN60" s="137"/>
      <c r="JXO60" s="137"/>
      <c r="JXP60" s="137"/>
      <c r="JXQ60" s="137"/>
      <c r="JXR60" s="137"/>
      <c r="JXS60" s="137"/>
      <c r="JXT60" s="137"/>
      <c r="JXU60" s="137"/>
      <c r="JXV60" s="137"/>
      <c r="JXW60" s="137"/>
      <c r="JXX60" s="137"/>
      <c r="JXY60" s="137"/>
      <c r="JXZ60" s="137"/>
      <c r="JYA60" s="137"/>
      <c r="JYB60" s="137"/>
      <c r="JYC60" s="137"/>
      <c r="JYD60" s="137"/>
      <c r="JYE60" s="137"/>
      <c r="JYF60" s="137"/>
      <c r="JYG60" s="137"/>
      <c r="JYH60" s="137"/>
      <c r="JYI60" s="137"/>
      <c r="JYJ60" s="137"/>
      <c r="JYK60" s="137"/>
      <c r="JYL60" s="137"/>
      <c r="JYM60" s="137"/>
      <c r="JYN60" s="137"/>
      <c r="JYO60" s="137"/>
      <c r="JYP60" s="137"/>
      <c r="JYQ60" s="137"/>
      <c r="JYR60" s="137"/>
      <c r="JYS60" s="137"/>
      <c r="JYT60" s="137"/>
      <c r="JYU60" s="137"/>
      <c r="JYV60" s="137"/>
      <c r="JYW60" s="137"/>
      <c r="JYX60" s="137"/>
      <c r="JYY60" s="137"/>
      <c r="JYZ60" s="137"/>
      <c r="JZA60" s="137"/>
      <c r="JZB60" s="137"/>
      <c r="JZC60" s="137"/>
      <c r="JZD60" s="137"/>
      <c r="JZE60" s="137"/>
      <c r="JZF60" s="137"/>
      <c r="JZG60" s="137"/>
      <c r="JZH60" s="137"/>
      <c r="JZI60" s="137"/>
      <c r="JZJ60" s="137"/>
      <c r="JZK60" s="137"/>
      <c r="JZL60" s="137"/>
      <c r="JZM60" s="137"/>
      <c r="JZN60" s="137"/>
      <c r="JZO60" s="137"/>
      <c r="JZP60" s="137"/>
      <c r="JZQ60" s="137"/>
      <c r="JZR60" s="137"/>
      <c r="JZS60" s="137"/>
      <c r="JZT60" s="137"/>
      <c r="JZU60" s="137"/>
      <c r="JZV60" s="137"/>
      <c r="JZW60" s="137"/>
      <c r="JZX60" s="137"/>
      <c r="JZY60" s="137"/>
      <c r="JZZ60" s="137"/>
      <c r="KAA60" s="137"/>
      <c r="KAB60" s="137"/>
      <c r="KAC60" s="137"/>
      <c r="KAD60" s="137"/>
      <c r="KAE60" s="137"/>
      <c r="KAF60" s="137"/>
      <c r="KAG60" s="137"/>
      <c r="KAH60" s="137"/>
      <c r="KAI60" s="137"/>
      <c r="KAJ60" s="137"/>
      <c r="KAK60" s="137"/>
      <c r="KAL60" s="137"/>
      <c r="KAM60" s="137"/>
      <c r="KAN60" s="137"/>
      <c r="KAO60" s="137"/>
      <c r="KAP60" s="137"/>
      <c r="KAQ60" s="137"/>
      <c r="KAR60" s="137"/>
      <c r="KAS60" s="137"/>
      <c r="KAT60" s="137"/>
      <c r="KAU60" s="137"/>
      <c r="KAV60" s="137"/>
      <c r="KAW60" s="137"/>
      <c r="KAX60" s="137"/>
      <c r="KAY60" s="137"/>
      <c r="KAZ60" s="137"/>
      <c r="KBA60" s="137"/>
      <c r="KBB60" s="137"/>
      <c r="KBC60" s="137"/>
      <c r="KBD60" s="137"/>
      <c r="KBE60" s="137"/>
      <c r="KBF60" s="137"/>
      <c r="KBG60" s="137"/>
      <c r="KBH60" s="137"/>
      <c r="KBI60" s="137"/>
      <c r="KBJ60" s="137"/>
      <c r="KBK60" s="137"/>
      <c r="KBL60" s="137"/>
      <c r="KBM60" s="137"/>
      <c r="KBN60" s="137"/>
      <c r="KBO60" s="137"/>
      <c r="KBP60" s="137"/>
      <c r="KBQ60" s="137"/>
      <c r="KBR60" s="137"/>
      <c r="KBS60" s="137"/>
      <c r="KBT60" s="137"/>
      <c r="KBU60" s="137"/>
      <c r="KBV60" s="137"/>
      <c r="KBW60" s="137"/>
      <c r="KBX60" s="137"/>
      <c r="KBY60" s="137"/>
      <c r="KBZ60" s="137"/>
      <c r="KCA60" s="137"/>
      <c r="KCB60" s="137"/>
      <c r="KCC60" s="137"/>
      <c r="KCD60" s="137"/>
      <c r="KCE60" s="137"/>
      <c r="KCF60" s="137"/>
      <c r="KCG60" s="137"/>
      <c r="KCH60" s="137"/>
      <c r="KCI60" s="137"/>
      <c r="KCJ60" s="137"/>
      <c r="KCK60" s="137"/>
      <c r="KCL60" s="137"/>
      <c r="KCM60" s="137"/>
      <c r="KCN60" s="137"/>
      <c r="KCO60" s="137"/>
      <c r="KCP60" s="137"/>
      <c r="KCQ60" s="137"/>
      <c r="KCR60" s="137"/>
      <c r="KCS60" s="137"/>
      <c r="KCT60" s="137"/>
      <c r="KCU60" s="137"/>
      <c r="KCV60" s="137"/>
      <c r="KCW60" s="137"/>
      <c r="KCX60" s="137"/>
      <c r="KCY60" s="137"/>
      <c r="KCZ60" s="137"/>
      <c r="KDA60" s="137"/>
      <c r="KDB60" s="137"/>
      <c r="KDC60" s="137"/>
      <c r="KDD60" s="137"/>
      <c r="KDE60" s="137"/>
      <c r="KDF60" s="137"/>
      <c r="KDG60" s="137"/>
      <c r="KDH60" s="137"/>
      <c r="KDI60" s="137"/>
      <c r="KDJ60" s="137"/>
      <c r="KDK60" s="137"/>
      <c r="KDL60" s="137"/>
      <c r="KDM60" s="137"/>
      <c r="KDN60" s="137"/>
      <c r="KDO60" s="137"/>
      <c r="KDP60" s="137"/>
      <c r="KDQ60" s="137"/>
      <c r="KDR60" s="137"/>
      <c r="KDS60" s="137"/>
      <c r="KDT60" s="137"/>
      <c r="KDU60" s="137"/>
      <c r="KDV60" s="137"/>
      <c r="KDW60" s="137"/>
      <c r="KDX60" s="137"/>
      <c r="KDY60" s="137"/>
      <c r="KDZ60" s="137"/>
      <c r="KEA60" s="137"/>
      <c r="KEB60" s="137"/>
      <c r="KEC60" s="137"/>
      <c r="KED60" s="137"/>
      <c r="KEE60" s="137"/>
      <c r="KEF60" s="137"/>
      <c r="KEG60" s="137"/>
      <c r="KEH60" s="137"/>
      <c r="KEI60" s="137"/>
      <c r="KEJ60" s="137"/>
      <c r="KEK60" s="137"/>
      <c r="KEL60" s="137"/>
      <c r="KEM60" s="137"/>
      <c r="KEN60" s="137"/>
      <c r="KEO60" s="137"/>
      <c r="KEP60" s="137"/>
      <c r="KEQ60" s="137"/>
      <c r="KER60" s="137"/>
      <c r="KES60" s="137"/>
      <c r="KET60" s="137"/>
      <c r="KEU60" s="137"/>
      <c r="KEV60" s="137"/>
      <c r="KEW60" s="137"/>
      <c r="KEX60" s="137"/>
      <c r="KEY60" s="137"/>
      <c r="KEZ60" s="137"/>
      <c r="KFA60" s="137"/>
      <c r="KFB60" s="137"/>
      <c r="KFC60" s="137"/>
      <c r="KFD60" s="137"/>
      <c r="KFE60" s="137"/>
      <c r="KFF60" s="137"/>
      <c r="KFG60" s="137"/>
      <c r="KFH60" s="137"/>
      <c r="KFI60" s="137"/>
      <c r="KFJ60" s="137"/>
      <c r="KFK60" s="137"/>
      <c r="KFL60" s="137"/>
      <c r="KFM60" s="137"/>
      <c r="KFN60" s="137"/>
      <c r="KFO60" s="137"/>
      <c r="KFP60" s="137"/>
      <c r="KFQ60" s="137"/>
      <c r="KFR60" s="137"/>
      <c r="KFS60" s="137"/>
      <c r="KFT60" s="137"/>
      <c r="KFU60" s="137"/>
      <c r="KFV60" s="137"/>
      <c r="KFW60" s="137"/>
      <c r="KFX60" s="137"/>
      <c r="KFY60" s="137"/>
      <c r="KFZ60" s="137"/>
      <c r="KGA60" s="137"/>
      <c r="KGB60" s="137"/>
      <c r="KGC60" s="137"/>
      <c r="KGD60" s="137"/>
      <c r="KGE60" s="137"/>
      <c r="KGF60" s="137"/>
      <c r="KGG60" s="137"/>
      <c r="KGH60" s="137"/>
      <c r="KGI60" s="137"/>
      <c r="KGJ60" s="137"/>
      <c r="KGK60" s="137"/>
      <c r="KGL60" s="137"/>
      <c r="KGM60" s="137"/>
      <c r="KGN60" s="137"/>
      <c r="KGO60" s="137"/>
      <c r="KGP60" s="137"/>
      <c r="KGQ60" s="137"/>
      <c r="KGR60" s="137"/>
      <c r="KGS60" s="137"/>
      <c r="KGT60" s="137"/>
      <c r="KGU60" s="137"/>
      <c r="KGV60" s="137"/>
      <c r="KGW60" s="137"/>
      <c r="KGX60" s="137"/>
      <c r="KGY60" s="137"/>
      <c r="KGZ60" s="137"/>
      <c r="KHA60" s="137"/>
      <c r="KHB60" s="137"/>
      <c r="KHC60" s="137"/>
      <c r="KHD60" s="137"/>
      <c r="KHE60" s="137"/>
      <c r="KHF60" s="137"/>
      <c r="KHG60" s="137"/>
      <c r="KHH60" s="137"/>
      <c r="KHI60" s="137"/>
      <c r="KHJ60" s="137"/>
      <c r="KHK60" s="137"/>
      <c r="KHL60" s="137"/>
      <c r="KHM60" s="137"/>
      <c r="KHN60" s="137"/>
      <c r="KHO60" s="137"/>
      <c r="KHP60" s="137"/>
      <c r="KHQ60" s="137"/>
      <c r="KHR60" s="137"/>
      <c r="KHS60" s="137"/>
      <c r="KHT60" s="137"/>
      <c r="KHU60" s="137"/>
      <c r="KHV60" s="137"/>
      <c r="KHW60" s="137"/>
      <c r="KHX60" s="137"/>
      <c r="KHY60" s="137"/>
      <c r="KHZ60" s="137"/>
      <c r="KIA60" s="137"/>
      <c r="KIB60" s="137"/>
      <c r="KIC60" s="137"/>
      <c r="KID60" s="137"/>
      <c r="KIE60" s="137"/>
      <c r="KIF60" s="137"/>
      <c r="KIG60" s="137"/>
      <c r="KIH60" s="137"/>
      <c r="KII60" s="137"/>
      <c r="KIJ60" s="137"/>
      <c r="KIK60" s="137"/>
      <c r="KIL60" s="137"/>
      <c r="KIM60" s="137"/>
      <c r="KIN60" s="137"/>
      <c r="KIO60" s="137"/>
      <c r="KIP60" s="137"/>
      <c r="KIQ60" s="137"/>
      <c r="KIR60" s="137"/>
      <c r="KIS60" s="137"/>
      <c r="KIT60" s="137"/>
      <c r="KIU60" s="137"/>
      <c r="KIV60" s="137"/>
      <c r="KIW60" s="137"/>
      <c r="KIX60" s="137"/>
      <c r="KIY60" s="137"/>
      <c r="KIZ60" s="137"/>
      <c r="KJA60" s="137"/>
      <c r="KJB60" s="137"/>
      <c r="KJC60" s="137"/>
      <c r="KJD60" s="137"/>
      <c r="KJE60" s="137"/>
      <c r="KJF60" s="137"/>
      <c r="KJG60" s="137"/>
      <c r="KJH60" s="137"/>
      <c r="KJI60" s="137"/>
      <c r="KJJ60" s="137"/>
      <c r="KJK60" s="137"/>
      <c r="KJL60" s="137"/>
      <c r="KJM60" s="137"/>
      <c r="KJN60" s="137"/>
      <c r="KJO60" s="137"/>
      <c r="KJP60" s="137"/>
      <c r="KJQ60" s="137"/>
      <c r="KJR60" s="137"/>
      <c r="KJS60" s="137"/>
      <c r="KJT60" s="137"/>
      <c r="KJU60" s="137"/>
      <c r="KJV60" s="137"/>
      <c r="KJW60" s="137"/>
      <c r="KJX60" s="137"/>
      <c r="KJY60" s="137"/>
      <c r="KJZ60" s="137"/>
      <c r="KKA60" s="137"/>
      <c r="KKB60" s="137"/>
      <c r="KKC60" s="137"/>
      <c r="KKD60" s="137"/>
      <c r="KKE60" s="137"/>
      <c r="KKF60" s="137"/>
      <c r="KKG60" s="137"/>
      <c r="KKH60" s="137"/>
      <c r="KKI60" s="137"/>
      <c r="KKJ60" s="137"/>
      <c r="KKK60" s="137"/>
      <c r="KKL60" s="137"/>
      <c r="KKM60" s="137"/>
      <c r="KKN60" s="137"/>
      <c r="KKO60" s="137"/>
      <c r="KKP60" s="137"/>
      <c r="KKQ60" s="137"/>
      <c r="KKR60" s="137"/>
      <c r="KKS60" s="137"/>
      <c r="KKT60" s="137"/>
      <c r="KKU60" s="137"/>
      <c r="KKV60" s="137"/>
      <c r="KKW60" s="137"/>
      <c r="KKX60" s="137"/>
      <c r="KKY60" s="137"/>
      <c r="KKZ60" s="137"/>
      <c r="KLA60" s="137"/>
      <c r="KLB60" s="137"/>
      <c r="KLC60" s="137"/>
      <c r="KLD60" s="137"/>
      <c r="KLE60" s="137"/>
      <c r="KLF60" s="137"/>
      <c r="KLG60" s="137"/>
      <c r="KLH60" s="137"/>
      <c r="KLI60" s="137"/>
      <c r="KLJ60" s="137"/>
      <c r="KLK60" s="137"/>
      <c r="KLL60" s="137"/>
      <c r="KLM60" s="137"/>
      <c r="KLN60" s="137"/>
      <c r="KLO60" s="137"/>
      <c r="KLP60" s="137"/>
      <c r="KLQ60" s="137"/>
      <c r="KLR60" s="137"/>
      <c r="KLS60" s="137"/>
      <c r="KLT60" s="137"/>
      <c r="KLU60" s="137"/>
      <c r="KLV60" s="137"/>
      <c r="KLW60" s="137"/>
      <c r="KLX60" s="137"/>
      <c r="KLY60" s="137"/>
      <c r="KLZ60" s="137"/>
      <c r="KMA60" s="137"/>
      <c r="KMB60" s="137"/>
      <c r="KMC60" s="137"/>
      <c r="KMD60" s="137"/>
      <c r="KME60" s="137"/>
      <c r="KMF60" s="137"/>
      <c r="KMG60" s="137"/>
      <c r="KMH60" s="137"/>
      <c r="KMI60" s="137"/>
      <c r="KMJ60" s="137"/>
      <c r="KMK60" s="137"/>
      <c r="KML60" s="137"/>
      <c r="KMM60" s="137"/>
      <c r="KMN60" s="137"/>
      <c r="KMO60" s="137"/>
      <c r="KMP60" s="137"/>
      <c r="KMQ60" s="137"/>
      <c r="KMR60" s="137"/>
      <c r="KMS60" s="137"/>
      <c r="KMT60" s="137"/>
      <c r="KMU60" s="137"/>
      <c r="KMV60" s="137"/>
      <c r="KMW60" s="137"/>
      <c r="KMX60" s="137"/>
      <c r="KMY60" s="137"/>
      <c r="KMZ60" s="137"/>
      <c r="KNA60" s="137"/>
      <c r="KNB60" s="137"/>
      <c r="KNC60" s="137"/>
      <c r="KND60" s="137"/>
      <c r="KNE60" s="137"/>
      <c r="KNF60" s="137"/>
      <c r="KNG60" s="137"/>
      <c r="KNH60" s="137"/>
      <c r="KNI60" s="137"/>
      <c r="KNJ60" s="137"/>
      <c r="KNK60" s="137"/>
      <c r="KNL60" s="137"/>
      <c r="KNM60" s="137"/>
      <c r="KNN60" s="137"/>
      <c r="KNO60" s="137"/>
      <c r="KNP60" s="137"/>
      <c r="KNQ60" s="137"/>
      <c r="KNR60" s="137"/>
      <c r="KNS60" s="137"/>
      <c r="KNT60" s="137"/>
      <c r="KNU60" s="137"/>
      <c r="KNV60" s="137"/>
      <c r="KNW60" s="137"/>
      <c r="KNX60" s="137"/>
      <c r="KNY60" s="137"/>
      <c r="KNZ60" s="137"/>
      <c r="KOA60" s="137"/>
      <c r="KOB60" s="137"/>
      <c r="KOC60" s="137"/>
      <c r="KOD60" s="137"/>
      <c r="KOE60" s="137"/>
      <c r="KOF60" s="137"/>
      <c r="KOG60" s="137"/>
      <c r="KOH60" s="137"/>
      <c r="KOI60" s="137"/>
      <c r="KOJ60" s="137"/>
      <c r="KOK60" s="137"/>
      <c r="KOL60" s="137"/>
      <c r="KOM60" s="137"/>
      <c r="KON60" s="137"/>
      <c r="KOO60" s="137"/>
      <c r="KOP60" s="137"/>
      <c r="KOQ60" s="137"/>
      <c r="KOR60" s="137"/>
      <c r="KOS60" s="137"/>
      <c r="KOT60" s="137"/>
      <c r="KOU60" s="137"/>
      <c r="KOV60" s="137"/>
      <c r="KOW60" s="137"/>
      <c r="KOX60" s="137"/>
      <c r="KOY60" s="137"/>
      <c r="KOZ60" s="137"/>
      <c r="KPA60" s="137"/>
      <c r="KPB60" s="137"/>
      <c r="KPC60" s="137"/>
      <c r="KPD60" s="137"/>
      <c r="KPE60" s="137"/>
      <c r="KPF60" s="137"/>
      <c r="KPG60" s="137"/>
      <c r="KPH60" s="137"/>
      <c r="KPI60" s="137"/>
      <c r="KPJ60" s="137"/>
      <c r="KPK60" s="137"/>
      <c r="KPL60" s="137"/>
      <c r="KPM60" s="137"/>
      <c r="KPN60" s="137"/>
      <c r="KPO60" s="137"/>
      <c r="KPP60" s="137"/>
      <c r="KPQ60" s="137"/>
      <c r="KPR60" s="137"/>
      <c r="KPS60" s="137"/>
      <c r="KPT60" s="137"/>
      <c r="KPU60" s="137"/>
      <c r="KPV60" s="137"/>
      <c r="KPW60" s="137"/>
      <c r="KPX60" s="137"/>
      <c r="KPY60" s="137"/>
      <c r="KPZ60" s="137"/>
      <c r="KQA60" s="137"/>
      <c r="KQB60" s="137"/>
      <c r="KQC60" s="137"/>
      <c r="KQD60" s="137"/>
      <c r="KQE60" s="137"/>
      <c r="KQF60" s="137"/>
      <c r="KQG60" s="137"/>
      <c r="KQH60" s="137"/>
      <c r="KQI60" s="137"/>
      <c r="KQJ60" s="137"/>
      <c r="KQK60" s="137"/>
      <c r="KQL60" s="137"/>
      <c r="KQM60" s="137"/>
      <c r="KQN60" s="137"/>
      <c r="KQO60" s="137"/>
      <c r="KQP60" s="137"/>
      <c r="KQQ60" s="137"/>
      <c r="KQR60" s="137"/>
      <c r="KQS60" s="137"/>
      <c r="KQT60" s="137"/>
      <c r="KQU60" s="137"/>
      <c r="KQV60" s="137"/>
      <c r="KQW60" s="137"/>
      <c r="KQX60" s="137"/>
      <c r="KQY60" s="137"/>
      <c r="KQZ60" s="137"/>
      <c r="KRA60" s="137"/>
      <c r="KRB60" s="137"/>
      <c r="KRC60" s="137"/>
      <c r="KRD60" s="137"/>
      <c r="KRE60" s="137"/>
      <c r="KRF60" s="137"/>
      <c r="KRG60" s="137"/>
      <c r="KRH60" s="137"/>
      <c r="KRI60" s="137"/>
      <c r="KRJ60" s="137"/>
      <c r="KRK60" s="137"/>
      <c r="KRL60" s="137"/>
      <c r="KRM60" s="137"/>
      <c r="KRN60" s="137"/>
      <c r="KRO60" s="137"/>
      <c r="KRP60" s="137"/>
      <c r="KRQ60" s="137"/>
      <c r="KRR60" s="137"/>
      <c r="KRS60" s="137"/>
      <c r="KRT60" s="137"/>
      <c r="KRU60" s="137"/>
      <c r="KRV60" s="137"/>
      <c r="KRW60" s="137"/>
      <c r="KRX60" s="137"/>
      <c r="KRY60" s="137"/>
      <c r="KRZ60" s="137"/>
      <c r="KSA60" s="137"/>
      <c r="KSB60" s="137"/>
      <c r="KSC60" s="137"/>
      <c r="KSD60" s="137"/>
      <c r="KSE60" s="137"/>
      <c r="KSF60" s="137"/>
      <c r="KSG60" s="137"/>
      <c r="KSH60" s="137"/>
      <c r="KSI60" s="137"/>
      <c r="KSJ60" s="137"/>
      <c r="KSK60" s="137"/>
      <c r="KSL60" s="137"/>
      <c r="KSM60" s="137"/>
      <c r="KSN60" s="137"/>
      <c r="KSO60" s="137"/>
      <c r="KSP60" s="137"/>
      <c r="KSQ60" s="137"/>
      <c r="KSR60" s="137"/>
      <c r="KSS60" s="137"/>
      <c r="KST60" s="137"/>
      <c r="KSU60" s="137"/>
      <c r="KSV60" s="137"/>
      <c r="KSW60" s="137"/>
      <c r="KSX60" s="137"/>
      <c r="KSY60" s="137"/>
      <c r="KSZ60" s="137"/>
      <c r="KTA60" s="137"/>
      <c r="KTB60" s="137"/>
      <c r="KTC60" s="137"/>
      <c r="KTD60" s="137"/>
      <c r="KTE60" s="137"/>
      <c r="KTF60" s="137"/>
      <c r="KTG60" s="137"/>
      <c r="KTH60" s="137"/>
      <c r="KTI60" s="137"/>
      <c r="KTJ60" s="137"/>
      <c r="KTK60" s="137"/>
      <c r="KTL60" s="137"/>
      <c r="KTM60" s="137"/>
      <c r="KTN60" s="137"/>
      <c r="KTO60" s="137"/>
      <c r="KTP60" s="137"/>
      <c r="KTQ60" s="137"/>
      <c r="KTR60" s="137"/>
      <c r="KTS60" s="137"/>
      <c r="KTT60" s="137"/>
      <c r="KTU60" s="137"/>
      <c r="KTV60" s="137"/>
      <c r="KTW60" s="137"/>
      <c r="KTX60" s="137"/>
      <c r="KTY60" s="137"/>
      <c r="KTZ60" s="137"/>
      <c r="KUA60" s="137"/>
      <c r="KUB60" s="137"/>
      <c r="KUC60" s="137"/>
      <c r="KUD60" s="137"/>
      <c r="KUE60" s="137"/>
      <c r="KUF60" s="137"/>
      <c r="KUG60" s="137"/>
      <c r="KUH60" s="137"/>
      <c r="KUI60" s="137"/>
      <c r="KUJ60" s="137"/>
      <c r="KUK60" s="137"/>
      <c r="KUL60" s="137"/>
      <c r="KUM60" s="137"/>
      <c r="KUN60" s="137"/>
      <c r="KUO60" s="137"/>
      <c r="KUP60" s="137"/>
      <c r="KUQ60" s="137"/>
      <c r="KUR60" s="137"/>
      <c r="KUS60" s="137"/>
      <c r="KUT60" s="137"/>
      <c r="KUU60" s="137"/>
      <c r="KUV60" s="137"/>
      <c r="KUW60" s="137"/>
      <c r="KUX60" s="137"/>
      <c r="KUY60" s="137"/>
      <c r="KUZ60" s="137"/>
      <c r="KVA60" s="137"/>
      <c r="KVB60" s="137"/>
      <c r="KVC60" s="137"/>
      <c r="KVD60" s="137"/>
      <c r="KVE60" s="137"/>
      <c r="KVF60" s="137"/>
      <c r="KVG60" s="137"/>
      <c r="KVH60" s="137"/>
      <c r="KVI60" s="137"/>
      <c r="KVJ60" s="137"/>
      <c r="KVK60" s="137"/>
      <c r="KVL60" s="137"/>
      <c r="KVM60" s="137"/>
      <c r="KVN60" s="137"/>
      <c r="KVO60" s="137"/>
      <c r="KVP60" s="137"/>
      <c r="KVQ60" s="137"/>
      <c r="KVR60" s="137"/>
      <c r="KVS60" s="137"/>
      <c r="KVT60" s="137"/>
      <c r="KVU60" s="137"/>
      <c r="KVV60" s="137"/>
      <c r="KVW60" s="137"/>
      <c r="KVX60" s="137"/>
      <c r="KVY60" s="137"/>
      <c r="KVZ60" s="137"/>
      <c r="KWA60" s="137"/>
      <c r="KWB60" s="137"/>
      <c r="KWC60" s="137"/>
      <c r="KWD60" s="137"/>
      <c r="KWE60" s="137"/>
      <c r="KWF60" s="137"/>
      <c r="KWG60" s="137"/>
      <c r="KWH60" s="137"/>
      <c r="KWI60" s="137"/>
      <c r="KWJ60" s="137"/>
      <c r="KWK60" s="137"/>
      <c r="KWL60" s="137"/>
      <c r="KWM60" s="137"/>
      <c r="KWN60" s="137"/>
      <c r="KWO60" s="137"/>
      <c r="KWP60" s="137"/>
      <c r="KWQ60" s="137"/>
      <c r="KWR60" s="137"/>
      <c r="KWS60" s="137"/>
      <c r="KWT60" s="137"/>
      <c r="KWU60" s="137"/>
      <c r="KWV60" s="137"/>
      <c r="KWW60" s="137"/>
      <c r="KWX60" s="137"/>
      <c r="KWY60" s="137"/>
      <c r="KWZ60" s="137"/>
      <c r="KXA60" s="137"/>
      <c r="KXB60" s="137"/>
      <c r="KXC60" s="137"/>
      <c r="KXD60" s="137"/>
      <c r="KXE60" s="137"/>
      <c r="KXF60" s="137"/>
      <c r="KXG60" s="137"/>
      <c r="KXH60" s="137"/>
      <c r="KXI60" s="137"/>
      <c r="KXJ60" s="137"/>
      <c r="KXK60" s="137"/>
      <c r="KXL60" s="137"/>
      <c r="KXM60" s="137"/>
      <c r="KXN60" s="137"/>
      <c r="KXO60" s="137"/>
      <c r="KXP60" s="137"/>
      <c r="KXQ60" s="137"/>
      <c r="KXR60" s="137"/>
      <c r="KXS60" s="137"/>
      <c r="KXT60" s="137"/>
      <c r="KXU60" s="137"/>
      <c r="KXV60" s="137"/>
      <c r="KXW60" s="137"/>
      <c r="KXX60" s="137"/>
      <c r="KXY60" s="137"/>
      <c r="KXZ60" s="137"/>
      <c r="KYA60" s="137"/>
      <c r="KYB60" s="137"/>
      <c r="KYC60" s="137"/>
      <c r="KYD60" s="137"/>
      <c r="KYE60" s="137"/>
      <c r="KYF60" s="137"/>
      <c r="KYG60" s="137"/>
      <c r="KYH60" s="137"/>
      <c r="KYI60" s="137"/>
      <c r="KYJ60" s="137"/>
      <c r="KYK60" s="137"/>
      <c r="KYL60" s="137"/>
      <c r="KYM60" s="137"/>
      <c r="KYN60" s="137"/>
      <c r="KYO60" s="137"/>
      <c r="KYP60" s="137"/>
      <c r="KYQ60" s="137"/>
      <c r="KYR60" s="137"/>
      <c r="KYS60" s="137"/>
      <c r="KYT60" s="137"/>
      <c r="KYU60" s="137"/>
      <c r="KYV60" s="137"/>
      <c r="KYW60" s="137"/>
      <c r="KYX60" s="137"/>
      <c r="KYY60" s="137"/>
      <c r="KYZ60" s="137"/>
      <c r="KZA60" s="137"/>
      <c r="KZB60" s="137"/>
      <c r="KZC60" s="137"/>
      <c r="KZD60" s="137"/>
      <c r="KZE60" s="137"/>
      <c r="KZF60" s="137"/>
      <c r="KZG60" s="137"/>
      <c r="KZH60" s="137"/>
      <c r="KZI60" s="137"/>
      <c r="KZJ60" s="137"/>
      <c r="KZK60" s="137"/>
      <c r="KZL60" s="137"/>
      <c r="KZM60" s="137"/>
      <c r="KZN60" s="137"/>
      <c r="KZO60" s="137"/>
      <c r="KZP60" s="137"/>
      <c r="KZQ60" s="137"/>
      <c r="KZR60" s="137"/>
      <c r="KZS60" s="137"/>
      <c r="KZT60" s="137"/>
      <c r="KZU60" s="137"/>
      <c r="KZV60" s="137"/>
      <c r="KZW60" s="137"/>
      <c r="KZX60" s="137"/>
      <c r="KZY60" s="137"/>
      <c r="KZZ60" s="137"/>
      <c r="LAA60" s="137"/>
      <c r="LAB60" s="137"/>
      <c r="LAC60" s="137"/>
      <c r="LAD60" s="137"/>
      <c r="LAE60" s="137"/>
      <c r="LAF60" s="137"/>
      <c r="LAG60" s="137"/>
      <c r="LAH60" s="137"/>
      <c r="LAI60" s="137"/>
      <c r="LAJ60" s="137"/>
      <c r="LAK60" s="137"/>
      <c r="LAL60" s="137"/>
      <c r="LAM60" s="137"/>
      <c r="LAN60" s="137"/>
      <c r="LAO60" s="137"/>
      <c r="LAP60" s="137"/>
      <c r="LAQ60" s="137"/>
      <c r="LAR60" s="137"/>
      <c r="LAS60" s="137"/>
      <c r="LAT60" s="137"/>
      <c r="LAU60" s="137"/>
      <c r="LAV60" s="137"/>
      <c r="LAW60" s="137"/>
      <c r="LAX60" s="137"/>
      <c r="LAY60" s="137"/>
      <c r="LAZ60" s="137"/>
      <c r="LBA60" s="137"/>
      <c r="LBB60" s="137"/>
      <c r="LBC60" s="137"/>
      <c r="LBD60" s="137"/>
      <c r="LBE60" s="137"/>
      <c r="LBF60" s="137"/>
      <c r="LBG60" s="137"/>
      <c r="LBH60" s="137"/>
      <c r="LBI60" s="137"/>
      <c r="LBJ60" s="137"/>
      <c r="LBK60" s="137"/>
      <c r="LBL60" s="137"/>
      <c r="LBM60" s="137"/>
      <c r="LBN60" s="137"/>
      <c r="LBO60" s="137"/>
      <c r="LBP60" s="137"/>
      <c r="LBQ60" s="137"/>
      <c r="LBR60" s="137"/>
      <c r="LBS60" s="137"/>
      <c r="LBT60" s="137"/>
      <c r="LBU60" s="137"/>
      <c r="LBV60" s="137"/>
      <c r="LBW60" s="137"/>
      <c r="LBX60" s="137"/>
      <c r="LBY60" s="137"/>
      <c r="LBZ60" s="137"/>
      <c r="LCA60" s="137"/>
      <c r="LCB60" s="137"/>
      <c r="LCC60" s="137"/>
      <c r="LCD60" s="137"/>
      <c r="LCE60" s="137"/>
      <c r="LCF60" s="137"/>
      <c r="LCG60" s="137"/>
      <c r="LCH60" s="137"/>
      <c r="LCI60" s="137"/>
      <c r="LCJ60" s="137"/>
      <c r="LCK60" s="137"/>
      <c r="LCL60" s="137"/>
      <c r="LCM60" s="137"/>
      <c r="LCN60" s="137"/>
      <c r="LCO60" s="137"/>
      <c r="LCP60" s="137"/>
      <c r="LCQ60" s="137"/>
      <c r="LCR60" s="137"/>
      <c r="LCS60" s="137"/>
      <c r="LCT60" s="137"/>
      <c r="LCU60" s="137"/>
      <c r="LCV60" s="137"/>
      <c r="LCW60" s="137"/>
      <c r="LCX60" s="137"/>
      <c r="LCY60" s="137"/>
      <c r="LCZ60" s="137"/>
      <c r="LDA60" s="137"/>
      <c r="LDB60" s="137"/>
      <c r="LDC60" s="137"/>
      <c r="LDD60" s="137"/>
      <c r="LDE60" s="137"/>
      <c r="LDF60" s="137"/>
      <c r="LDG60" s="137"/>
      <c r="LDH60" s="137"/>
      <c r="LDI60" s="137"/>
      <c r="LDJ60" s="137"/>
      <c r="LDK60" s="137"/>
      <c r="LDL60" s="137"/>
      <c r="LDM60" s="137"/>
      <c r="LDN60" s="137"/>
      <c r="LDO60" s="137"/>
      <c r="LDP60" s="137"/>
      <c r="LDQ60" s="137"/>
      <c r="LDR60" s="137"/>
      <c r="LDS60" s="137"/>
      <c r="LDT60" s="137"/>
      <c r="LDU60" s="137"/>
      <c r="LDV60" s="137"/>
      <c r="LDW60" s="137"/>
      <c r="LDX60" s="137"/>
      <c r="LDY60" s="137"/>
      <c r="LDZ60" s="137"/>
      <c r="LEA60" s="137"/>
      <c r="LEB60" s="137"/>
      <c r="LEC60" s="137"/>
      <c r="LED60" s="137"/>
      <c r="LEE60" s="137"/>
      <c r="LEF60" s="137"/>
      <c r="LEG60" s="137"/>
      <c r="LEH60" s="137"/>
      <c r="LEI60" s="137"/>
      <c r="LEJ60" s="137"/>
      <c r="LEK60" s="137"/>
      <c r="LEL60" s="137"/>
      <c r="LEM60" s="137"/>
      <c r="LEN60" s="137"/>
      <c r="LEO60" s="137"/>
      <c r="LEP60" s="137"/>
      <c r="LEQ60" s="137"/>
      <c r="LER60" s="137"/>
      <c r="LES60" s="137"/>
      <c r="LET60" s="137"/>
      <c r="LEU60" s="137"/>
      <c r="LEV60" s="137"/>
      <c r="LEW60" s="137"/>
      <c r="LEX60" s="137"/>
      <c r="LEY60" s="137"/>
      <c r="LEZ60" s="137"/>
      <c r="LFA60" s="137"/>
      <c r="LFB60" s="137"/>
      <c r="LFC60" s="137"/>
      <c r="LFD60" s="137"/>
      <c r="LFE60" s="137"/>
      <c r="LFF60" s="137"/>
      <c r="LFG60" s="137"/>
      <c r="LFH60" s="137"/>
      <c r="LFI60" s="137"/>
      <c r="LFJ60" s="137"/>
      <c r="LFK60" s="137"/>
      <c r="LFL60" s="137"/>
      <c r="LFM60" s="137"/>
      <c r="LFN60" s="137"/>
      <c r="LFO60" s="137"/>
      <c r="LFP60" s="137"/>
      <c r="LFQ60" s="137"/>
      <c r="LFR60" s="137"/>
      <c r="LFS60" s="137"/>
      <c r="LFT60" s="137"/>
      <c r="LFU60" s="137"/>
      <c r="LFV60" s="137"/>
      <c r="LFW60" s="137"/>
      <c r="LFX60" s="137"/>
      <c r="LFY60" s="137"/>
      <c r="LFZ60" s="137"/>
      <c r="LGA60" s="137"/>
      <c r="LGB60" s="137"/>
      <c r="LGC60" s="137"/>
      <c r="LGD60" s="137"/>
      <c r="LGE60" s="137"/>
      <c r="LGF60" s="137"/>
      <c r="LGG60" s="137"/>
      <c r="LGH60" s="137"/>
      <c r="LGI60" s="137"/>
      <c r="LGJ60" s="137"/>
      <c r="LGK60" s="137"/>
      <c r="LGL60" s="137"/>
      <c r="LGM60" s="137"/>
      <c r="LGN60" s="137"/>
      <c r="LGO60" s="137"/>
      <c r="LGP60" s="137"/>
      <c r="LGQ60" s="137"/>
      <c r="LGR60" s="137"/>
      <c r="LGS60" s="137"/>
      <c r="LGT60" s="137"/>
      <c r="LGU60" s="137"/>
      <c r="LGV60" s="137"/>
      <c r="LGW60" s="137"/>
      <c r="LGX60" s="137"/>
      <c r="LGY60" s="137"/>
      <c r="LGZ60" s="137"/>
      <c r="LHA60" s="137"/>
      <c r="LHB60" s="137"/>
      <c r="LHC60" s="137"/>
      <c r="LHD60" s="137"/>
      <c r="LHE60" s="137"/>
      <c r="LHF60" s="137"/>
      <c r="LHG60" s="137"/>
      <c r="LHH60" s="137"/>
      <c r="LHI60" s="137"/>
      <c r="LHJ60" s="137"/>
      <c r="LHK60" s="137"/>
      <c r="LHL60" s="137"/>
      <c r="LHM60" s="137"/>
      <c r="LHN60" s="137"/>
      <c r="LHO60" s="137"/>
      <c r="LHP60" s="137"/>
      <c r="LHQ60" s="137"/>
      <c r="LHR60" s="137"/>
      <c r="LHS60" s="137"/>
      <c r="LHT60" s="137"/>
      <c r="LHU60" s="137"/>
      <c r="LHV60" s="137"/>
      <c r="LHW60" s="137"/>
      <c r="LHX60" s="137"/>
      <c r="LHY60" s="137"/>
      <c r="LHZ60" s="137"/>
      <c r="LIA60" s="137"/>
      <c r="LIB60" s="137"/>
      <c r="LIC60" s="137"/>
      <c r="LID60" s="137"/>
      <c r="LIE60" s="137"/>
      <c r="LIF60" s="137"/>
      <c r="LIG60" s="137"/>
      <c r="LIH60" s="137"/>
      <c r="LII60" s="137"/>
      <c r="LIJ60" s="137"/>
      <c r="LIK60" s="137"/>
      <c r="LIL60" s="137"/>
      <c r="LIM60" s="137"/>
      <c r="LIN60" s="137"/>
      <c r="LIO60" s="137"/>
      <c r="LIP60" s="137"/>
      <c r="LIQ60" s="137"/>
      <c r="LIR60" s="137"/>
      <c r="LIS60" s="137"/>
      <c r="LIT60" s="137"/>
      <c r="LIU60" s="137"/>
      <c r="LIV60" s="137"/>
      <c r="LIW60" s="137"/>
      <c r="LIX60" s="137"/>
      <c r="LIY60" s="137"/>
      <c r="LIZ60" s="137"/>
      <c r="LJA60" s="137"/>
      <c r="LJB60" s="137"/>
      <c r="LJC60" s="137"/>
      <c r="LJD60" s="137"/>
      <c r="LJE60" s="137"/>
      <c r="LJF60" s="137"/>
      <c r="LJG60" s="137"/>
      <c r="LJH60" s="137"/>
      <c r="LJI60" s="137"/>
      <c r="LJJ60" s="137"/>
      <c r="LJK60" s="137"/>
      <c r="LJL60" s="137"/>
      <c r="LJM60" s="137"/>
      <c r="LJN60" s="137"/>
      <c r="LJO60" s="137"/>
      <c r="LJP60" s="137"/>
      <c r="LJQ60" s="137"/>
      <c r="LJR60" s="137"/>
      <c r="LJS60" s="137"/>
      <c r="LJT60" s="137"/>
      <c r="LJU60" s="137"/>
      <c r="LJV60" s="137"/>
      <c r="LJW60" s="137"/>
      <c r="LJX60" s="137"/>
      <c r="LJY60" s="137"/>
      <c r="LJZ60" s="137"/>
      <c r="LKA60" s="137"/>
      <c r="LKB60" s="137"/>
      <c r="LKC60" s="137"/>
      <c r="LKD60" s="137"/>
      <c r="LKE60" s="137"/>
      <c r="LKF60" s="137"/>
      <c r="LKG60" s="137"/>
      <c r="LKH60" s="137"/>
      <c r="LKI60" s="137"/>
      <c r="LKJ60" s="137"/>
      <c r="LKK60" s="137"/>
      <c r="LKL60" s="137"/>
      <c r="LKM60" s="137"/>
      <c r="LKN60" s="137"/>
      <c r="LKO60" s="137"/>
      <c r="LKP60" s="137"/>
      <c r="LKQ60" s="137"/>
      <c r="LKR60" s="137"/>
      <c r="LKS60" s="137"/>
      <c r="LKT60" s="137"/>
      <c r="LKU60" s="137"/>
      <c r="LKV60" s="137"/>
      <c r="LKW60" s="137"/>
      <c r="LKX60" s="137"/>
      <c r="LKY60" s="137"/>
      <c r="LKZ60" s="137"/>
      <c r="LLA60" s="137"/>
      <c r="LLB60" s="137"/>
      <c r="LLC60" s="137"/>
      <c r="LLD60" s="137"/>
      <c r="LLE60" s="137"/>
      <c r="LLF60" s="137"/>
      <c r="LLG60" s="137"/>
      <c r="LLH60" s="137"/>
      <c r="LLI60" s="137"/>
      <c r="LLJ60" s="137"/>
      <c r="LLK60" s="137"/>
      <c r="LLL60" s="137"/>
      <c r="LLM60" s="137"/>
      <c r="LLN60" s="137"/>
      <c r="LLO60" s="137"/>
      <c r="LLP60" s="137"/>
      <c r="LLQ60" s="137"/>
      <c r="LLR60" s="137"/>
      <c r="LLS60" s="137"/>
      <c r="LLT60" s="137"/>
      <c r="LLU60" s="137"/>
      <c r="LLV60" s="137"/>
      <c r="LLW60" s="137"/>
      <c r="LLX60" s="137"/>
      <c r="LLY60" s="137"/>
      <c r="LLZ60" s="137"/>
      <c r="LMA60" s="137"/>
      <c r="LMB60" s="137"/>
      <c r="LMC60" s="137"/>
      <c r="LMD60" s="137"/>
      <c r="LME60" s="137"/>
      <c r="LMF60" s="137"/>
      <c r="LMG60" s="137"/>
      <c r="LMH60" s="137"/>
      <c r="LMI60" s="137"/>
      <c r="LMJ60" s="137"/>
      <c r="LMK60" s="137"/>
      <c r="LML60" s="137"/>
      <c r="LMM60" s="137"/>
      <c r="LMN60" s="137"/>
      <c r="LMO60" s="137"/>
      <c r="LMP60" s="137"/>
      <c r="LMQ60" s="137"/>
      <c r="LMR60" s="137"/>
      <c r="LMS60" s="137"/>
      <c r="LMT60" s="137"/>
      <c r="LMU60" s="137"/>
      <c r="LMV60" s="137"/>
      <c r="LMW60" s="137"/>
      <c r="LMX60" s="137"/>
      <c r="LMY60" s="137"/>
      <c r="LMZ60" s="137"/>
      <c r="LNA60" s="137"/>
      <c r="LNB60" s="137"/>
      <c r="LNC60" s="137"/>
      <c r="LND60" s="137"/>
      <c r="LNE60" s="137"/>
      <c r="LNF60" s="137"/>
      <c r="LNG60" s="137"/>
      <c r="LNH60" s="137"/>
      <c r="LNI60" s="137"/>
      <c r="LNJ60" s="137"/>
      <c r="LNK60" s="137"/>
      <c r="LNL60" s="137"/>
      <c r="LNM60" s="137"/>
      <c r="LNN60" s="137"/>
      <c r="LNO60" s="137"/>
      <c r="LNP60" s="137"/>
      <c r="LNQ60" s="137"/>
      <c r="LNR60" s="137"/>
      <c r="LNS60" s="137"/>
      <c r="LNT60" s="137"/>
      <c r="LNU60" s="137"/>
      <c r="LNV60" s="137"/>
      <c r="LNW60" s="137"/>
      <c r="LNX60" s="137"/>
      <c r="LNY60" s="137"/>
      <c r="LNZ60" s="137"/>
      <c r="LOA60" s="137"/>
      <c r="LOB60" s="137"/>
      <c r="LOC60" s="137"/>
      <c r="LOD60" s="137"/>
      <c r="LOE60" s="137"/>
      <c r="LOF60" s="137"/>
      <c r="LOG60" s="137"/>
      <c r="LOH60" s="137"/>
      <c r="LOI60" s="137"/>
      <c r="LOJ60" s="137"/>
      <c r="LOK60" s="137"/>
      <c r="LOL60" s="137"/>
      <c r="LOM60" s="137"/>
      <c r="LON60" s="137"/>
      <c r="LOO60" s="137"/>
      <c r="LOP60" s="137"/>
      <c r="LOQ60" s="137"/>
      <c r="LOR60" s="137"/>
      <c r="LOS60" s="137"/>
      <c r="LOT60" s="137"/>
      <c r="LOU60" s="137"/>
      <c r="LOV60" s="137"/>
      <c r="LOW60" s="137"/>
      <c r="LOX60" s="137"/>
      <c r="LOY60" s="137"/>
      <c r="LOZ60" s="137"/>
      <c r="LPA60" s="137"/>
      <c r="LPB60" s="137"/>
      <c r="LPC60" s="137"/>
      <c r="LPD60" s="137"/>
      <c r="LPE60" s="137"/>
      <c r="LPF60" s="137"/>
      <c r="LPG60" s="137"/>
      <c r="LPH60" s="137"/>
      <c r="LPI60" s="137"/>
      <c r="LPJ60" s="137"/>
      <c r="LPK60" s="137"/>
      <c r="LPL60" s="137"/>
      <c r="LPM60" s="137"/>
      <c r="LPN60" s="137"/>
      <c r="LPO60" s="137"/>
      <c r="LPP60" s="137"/>
      <c r="LPQ60" s="137"/>
      <c r="LPR60" s="137"/>
      <c r="LPS60" s="137"/>
      <c r="LPT60" s="137"/>
      <c r="LPU60" s="137"/>
      <c r="LPV60" s="137"/>
      <c r="LPW60" s="137"/>
      <c r="LPX60" s="137"/>
      <c r="LPY60" s="137"/>
      <c r="LPZ60" s="137"/>
      <c r="LQA60" s="137"/>
      <c r="LQB60" s="137"/>
      <c r="LQC60" s="137"/>
      <c r="LQD60" s="137"/>
      <c r="LQE60" s="137"/>
      <c r="LQF60" s="137"/>
      <c r="LQG60" s="137"/>
      <c r="LQH60" s="137"/>
      <c r="LQI60" s="137"/>
      <c r="LQJ60" s="137"/>
      <c r="LQK60" s="137"/>
      <c r="LQL60" s="137"/>
      <c r="LQM60" s="137"/>
      <c r="LQN60" s="137"/>
      <c r="LQO60" s="137"/>
      <c r="LQP60" s="137"/>
      <c r="LQQ60" s="137"/>
      <c r="LQR60" s="137"/>
      <c r="LQS60" s="137"/>
      <c r="LQT60" s="137"/>
      <c r="LQU60" s="137"/>
      <c r="LQV60" s="137"/>
      <c r="LQW60" s="137"/>
      <c r="LQX60" s="137"/>
      <c r="LQY60" s="137"/>
      <c r="LQZ60" s="137"/>
      <c r="LRA60" s="137"/>
      <c r="LRB60" s="137"/>
      <c r="LRC60" s="137"/>
      <c r="LRD60" s="137"/>
      <c r="LRE60" s="137"/>
      <c r="LRF60" s="137"/>
      <c r="LRG60" s="137"/>
      <c r="LRH60" s="137"/>
      <c r="LRI60" s="137"/>
      <c r="LRJ60" s="137"/>
      <c r="LRK60" s="137"/>
      <c r="LRL60" s="137"/>
      <c r="LRM60" s="137"/>
      <c r="LRN60" s="137"/>
      <c r="LRO60" s="137"/>
      <c r="LRP60" s="137"/>
      <c r="LRQ60" s="137"/>
      <c r="LRR60" s="137"/>
      <c r="LRS60" s="137"/>
      <c r="LRT60" s="137"/>
      <c r="LRU60" s="137"/>
      <c r="LRV60" s="137"/>
      <c r="LRW60" s="137"/>
      <c r="LRX60" s="137"/>
      <c r="LRY60" s="137"/>
      <c r="LRZ60" s="137"/>
      <c r="LSA60" s="137"/>
      <c r="LSB60" s="137"/>
      <c r="LSC60" s="137"/>
      <c r="LSD60" s="137"/>
      <c r="LSE60" s="137"/>
      <c r="LSF60" s="137"/>
      <c r="LSG60" s="137"/>
      <c r="LSH60" s="137"/>
      <c r="LSI60" s="137"/>
      <c r="LSJ60" s="137"/>
      <c r="LSK60" s="137"/>
      <c r="LSL60" s="137"/>
      <c r="LSM60" s="137"/>
      <c r="LSN60" s="137"/>
      <c r="LSO60" s="137"/>
      <c r="LSP60" s="137"/>
      <c r="LSQ60" s="137"/>
      <c r="LSR60" s="137"/>
      <c r="LSS60" s="137"/>
      <c r="LST60" s="137"/>
      <c r="LSU60" s="137"/>
      <c r="LSV60" s="137"/>
      <c r="LSW60" s="137"/>
      <c r="LSX60" s="137"/>
      <c r="LSY60" s="137"/>
      <c r="LSZ60" s="137"/>
      <c r="LTA60" s="137"/>
      <c r="LTB60" s="137"/>
      <c r="LTC60" s="137"/>
      <c r="LTD60" s="137"/>
      <c r="LTE60" s="137"/>
      <c r="LTF60" s="137"/>
      <c r="LTG60" s="137"/>
      <c r="LTH60" s="137"/>
      <c r="LTI60" s="137"/>
      <c r="LTJ60" s="137"/>
      <c r="LTK60" s="137"/>
      <c r="LTL60" s="137"/>
      <c r="LTM60" s="137"/>
      <c r="LTN60" s="137"/>
      <c r="LTO60" s="137"/>
      <c r="LTP60" s="137"/>
      <c r="LTQ60" s="137"/>
      <c r="LTR60" s="137"/>
      <c r="LTS60" s="137"/>
      <c r="LTT60" s="137"/>
      <c r="LTU60" s="137"/>
      <c r="LTV60" s="137"/>
      <c r="LTW60" s="137"/>
      <c r="LTX60" s="137"/>
      <c r="LTY60" s="137"/>
      <c r="LTZ60" s="137"/>
      <c r="LUA60" s="137"/>
      <c r="LUB60" s="137"/>
      <c r="LUC60" s="137"/>
      <c r="LUD60" s="137"/>
      <c r="LUE60" s="137"/>
      <c r="LUF60" s="137"/>
      <c r="LUG60" s="137"/>
      <c r="LUH60" s="137"/>
      <c r="LUI60" s="137"/>
      <c r="LUJ60" s="137"/>
      <c r="LUK60" s="137"/>
      <c r="LUL60" s="137"/>
      <c r="LUM60" s="137"/>
      <c r="LUN60" s="137"/>
      <c r="LUO60" s="137"/>
      <c r="LUP60" s="137"/>
      <c r="LUQ60" s="137"/>
      <c r="LUR60" s="137"/>
      <c r="LUS60" s="137"/>
      <c r="LUT60" s="137"/>
      <c r="LUU60" s="137"/>
      <c r="LUV60" s="137"/>
      <c r="LUW60" s="137"/>
      <c r="LUX60" s="137"/>
      <c r="LUY60" s="137"/>
      <c r="LUZ60" s="137"/>
      <c r="LVA60" s="137"/>
      <c r="LVB60" s="137"/>
      <c r="LVC60" s="137"/>
      <c r="LVD60" s="137"/>
      <c r="LVE60" s="137"/>
      <c r="LVF60" s="137"/>
      <c r="LVG60" s="137"/>
      <c r="LVH60" s="137"/>
      <c r="LVI60" s="137"/>
      <c r="LVJ60" s="137"/>
      <c r="LVK60" s="137"/>
      <c r="LVL60" s="137"/>
      <c r="LVM60" s="137"/>
      <c r="LVN60" s="137"/>
      <c r="LVO60" s="137"/>
      <c r="LVP60" s="137"/>
      <c r="LVQ60" s="137"/>
      <c r="LVR60" s="137"/>
      <c r="LVS60" s="137"/>
      <c r="LVT60" s="137"/>
      <c r="LVU60" s="137"/>
      <c r="LVV60" s="137"/>
      <c r="LVW60" s="137"/>
      <c r="LVX60" s="137"/>
      <c r="LVY60" s="137"/>
      <c r="LVZ60" s="137"/>
      <c r="LWA60" s="137"/>
      <c r="LWB60" s="137"/>
      <c r="LWC60" s="137"/>
      <c r="LWD60" s="137"/>
      <c r="LWE60" s="137"/>
      <c r="LWF60" s="137"/>
      <c r="LWG60" s="137"/>
      <c r="LWH60" s="137"/>
      <c r="LWI60" s="137"/>
      <c r="LWJ60" s="137"/>
      <c r="LWK60" s="137"/>
      <c r="LWL60" s="137"/>
      <c r="LWM60" s="137"/>
      <c r="LWN60" s="137"/>
      <c r="LWO60" s="137"/>
      <c r="LWP60" s="137"/>
      <c r="LWQ60" s="137"/>
      <c r="LWR60" s="137"/>
      <c r="LWS60" s="137"/>
      <c r="LWT60" s="137"/>
      <c r="LWU60" s="137"/>
      <c r="LWV60" s="137"/>
      <c r="LWW60" s="137"/>
      <c r="LWX60" s="137"/>
      <c r="LWY60" s="137"/>
      <c r="LWZ60" s="137"/>
      <c r="LXA60" s="137"/>
      <c r="LXB60" s="137"/>
      <c r="LXC60" s="137"/>
      <c r="LXD60" s="137"/>
      <c r="LXE60" s="137"/>
      <c r="LXF60" s="137"/>
      <c r="LXG60" s="137"/>
      <c r="LXH60" s="137"/>
      <c r="LXI60" s="137"/>
      <c r="LXJ60" s="137"/>
      <c r="LXK60" s="137"/>
      <c r="LXL60" s="137"/>
      <c r="LXM60" s="137"/>
      <c r="LXN60" s="137"/>
      <c r="LXO60" s="137"/>
      <c r="LXP60" s="137"/>
      <c r="LXQ60" s="137"/>
      <c r="LXR60" s="137"/>
      <c r="LXS60" s="137"/>
      <c r="LXT60" s="137"/>
      <c r="LXU60" s="137"/>
      <c r="LXV60" s="137"/>
      <c r="LXW60" s="137"/>
      <c r="LXX60" s="137"/>
      <c r="LXY60" s="137"/>
      <c r="LXZ60" s="137"/>
      <c r="LYA60" s="137"/>
      <c r="LYB60" s="137"/>
      <c r="LYC60" s="137"/>
      <c r="LYD60" s="137"/>
      <c r="LYE60" s="137"/>
      <c r="LYF60" s="137"/>
      <c r="LYG60" s="137"/>
      <c r="LYH60" s="137"/>
      <c r="LYI60" s="137"/>
      <c r="LYJ60" s="137"/>
      <c r="LYK60" s="137"/>
      <c r="LYL60" s="137"/>
      <c r="LYM60" s="137"/>
      <c r="LYN60" s="137"/>
      <c r="LYO60" s="137"/>
      <c r="LYP60" s="137"/>
      <c r="LYQ60" s="137"/>
      <c r="LYR60" s="137"/>
      <c r="LYS60" s="137"/>
      <c r="LYT60" s="137"/>
      <c r="LYU60" s="137"/>
      <c r="LYV60" s="137"/>
      <c r="LYW60" s="137"/>
      <c r="LYX60" s="137"/>
      <c r="LYY60" s="137"/>
      <c r="LYZ60" s="137"/>
      <c r="LZA60" s="137"/>
      <c r="LZB60" s="137"/>
      <c r="LZC60" s="137"/>
      <c r="LZD60" s="137"/>
      <c r="LZE60" s="137"/>
      <c r="LZF60" s="137"/>
      <c r="LZG60" s="137"/>
      <c r="LZH60" s="137"/>
      <c r="LZI60" s="137"/>
      <c r="LZJ60" s="137"/>
      <c r="LZK60" s="137"/>
      <c r="LZL60" s="137"/>
      <c r="LZM60" s="137"/>
      <c r="LZN60" s="137"/>
      <c r="LZO60" s="137"/>
      <c r="LZP60" s="137"/>
      <c r="LZQ60" s="137"/>
      <c r="LZR60" s="137"/>
      <c r="LZS60" s="137"/>
      <c r="LZT60" s="137"/>
      <c r="LZU60" s="137"/>
      <c r="LZV60" s="137"/>
      <c r="LZW60" s="137"/>
      <c r="LZX60" s="137"/>
      <c r="LZY60" s="137"/>
      <c r="LZZ60" s="137"/>
      <c r="MAA60" s="137"/>
      <c r="MAB60" s="137"/>
      <c r="MAC60" s="137"/>
      <c r="MAD60" s="137"/>
      <c r="MAE60" s="137"/>
      <c r="MAF60" s="137"/>
      <c r="MAG60" s="137"/>
      <c r="MAH60" s="137"/>
      <c r="MAI60" s="137"/>
      <c r="MAJ60" s="137"/>
      <c r="MAK60" s="137"/>
      <c r="MAL60" s="137"/>
      <c r="MAM60" s="137"/>
      <c r="MAN60" s="137"/>
      <c r="MAO60" s="137"/>
      <c r="MAP60" s="137"/>
      <c r="MAQ60" s="137"/>
      <c r="MAR60" s="137"/>
      <c r="MAS60" s="137"/>
      <c r="MAT60" s="137"/>
      <c r="MAU60" s="137"/>
      <c r="MAV60" s="137"/>
      <c r="MAW60" s="137"/>
      <c r="MAX60" s="137"/>
      <c r="MAY60" s="137"/>
      <c r="MAZ60" s="137"/>
      <c r="MBA60" s="137"/>
      <c r="MBB60" s="137"/>
      <c r="MBC60" s="137"/>
      <c r="MBD60" s="137"/>
      <c r="MBE60" s="137"/>
      <c r="MBF60" s="137"/>
      <c r="MBG60" s="137"/>
      <c r="MBH60" s="137"/>
      <c r="MBI60" s="137"/>
      <c r="MBJ60" s="137"/>
      <c r="MBK60" s="137"/>
      <c r="MBL60" s="137"/>
      <c r="MBM60" s="137"/>
      <c r="MBN60" s="137"/>
      <c r="MBO60" s="137"/>
      <c r="MBP60" s="137"/>
      <c r="MBQ60" s="137"/>
      <c r="MBR60" s="137"/>
      <c r="MBS60" s="137"/>
      <c r="MBT60" s="137"/>
      <c r="MBU60" s="137"/>
      <c r="MBV60" s="137"/>
      <c r="MBW60" s="137"/>
      <c r="MBX60" s="137"/>
      <c r="MBY60" s="137"/>
      <c r="MBZ60" s="137"/>
      <c r="MCA60" s="137"/>
      <c r="MCB60" s="137"/>
      <c r="MCC60" s="137"/>
      <c r="MCD60" s="137"/>
      <c r="MCE60" s="137"/>
      <c r="MCF60" s="137"/>
      <c r="MCG60" s="137"/>
      <c r="MCH60" s="137"/>
      <c r="MCI60" s="137"/>
      <c r="MCJ60" s="137"/>
      <c r="MCK60" s="137"/>
      <c r="MCL60" s="137"/>
      <c r="MCM60" s="137"/>
      <c r="MCN60" s="137"/>
      <c r="MCO60" s="137"/>
      <c r="MCP60" s="137"/>
      <c r="MCQ60" s="137"/>
      <c r="MCR60" s="137"/>
      <c r="MCS60" s="137"/>
      <c r="MCT60" s="137"/>
      <c r="MCU60" s="137"/>
      <c r="MCV60" s="137"/>
      <c r="MCW60" s="137"/>
      <c r="MCX60" s="137"/>
      <c r="MCY60" s="137"/>
      <c r="MCZ60" s="137"/>
      <c r="MDA60" s="137"/>
      <c r="MDB60" s="137"/>
      <c r="MDC60" s="137"/>
      <c r="MDD60" s="137"/>
      <c r="MDE60" s="137"/>
      <c r="MDF60" s="137"/>
      <c r="MDG60" s="137"/>
      <c r="MDH60" s="137"/>
      <c r="MDI60" s="137"/>
      <c r="MDJ60" s="137"/>
      <c r="MDK60" s="137"/>
      <c r="MDL60" s="137"/>
      <c r="MDM60" s="137"/>
      <c r="MDN60" s="137"/>
      <c r="MDO60" s="137"/>
      <c r="MDP60" s="137"/>
      <c r="MDQ60" s="137"/>
      <c r="MDR60" s="137"/>
      <c r="MDS60" s="137"/>
      <c r="MDT60" s="137"/>
      <c r="MDU60" s="137"/>
      <c r="MDV60" s="137"/>
      <c r="MDW60" s="137"/>
      <c r="MDX60" s="137"/>
      <c r="MDY60" s="137"/>
      <c r="MDZ60" s="137"/>
      <c r="MEA60" s="137"/>
      <c r="MEB60" s="137"/>
      <c r="MEC60" s="137"/>
      <c r="MED60" s="137"/>
      <c r="MEE60" s="137"/>
      <c r="MEF60" s="137"/>
      <c r="MEG60" s="137"/>
      <c r="MEH60" s="137"/>
      <c r="MEI60" s="137"/>
      <c r="MEJ60" s="137"/>
      <c r="MEK60" s="137"/>
      <c r="MEL60" s="137"/>
      <c r="MEM60" s="137"/>
      <c r="MEN60" s="137"/>
      <c r="MEO60" s="137"/>
      <c r="MEP60" s="137"/>
      <c r="MEQ60" s="137"/>
      <c r="MER60" s="137"/>
      <c r="MES60" s="137"/>
      <c r="MET60" s="137"/>
      <c r="MEU60" s="137"/>
      <c r="MEV60" s="137"/>
      <c r="MEW60" s="137"/>
      <c r="MEX60" s="137"/>
      <c r="MEY60" s="137"/>
      <c r="MEZ60" s="137"/>
      <c r="MFA60" s="137"/>
      <c r="MFB60" s="137"/>
      <c r="MFC60" s="137"/>
      <c r="MFD60" s="137"/>
      <c r="MFE60" s="137"/>
      <c r="MFF60" s="137"/>
      <c r="MFG60" s="137"/>
      <c r="MFH60" s="137"/>
      <c r="MFI60" s="137"/>
      <c r="MFJ60" s="137"/>
      <c r="MFK60" s="137"/>
      <c r="MFL60" s="137"/>
      <c r="MFM60" s="137"/>
      <c r="MFN60" s="137"/>
      <c r="MFO60" s="137"/>
      <c r="MFP60" s="137"/>
      <c r="MFQ60" s="137"/>
      <c r="MFR60" s="137"/>
      <c r="MFS60" s="137"/>
      <c r="MFT60" s="137"/>
      <c r="MFU60" s="137"/>
      <c r="MFV60" s="137"/>
      <c r="MFW60" s="137"/>
      <c r="MFX60" s="137"/>
      <c r="MFY60" s="137"/>
      <c r="MFZ60" s="137"/>
      <c r="MGA60" s="137"/>
      <c r="MGB60" s="137"/>
      <c r="MGC60" s="137"/>
      <c r="MGD60" s="137"/>
      <c r="MGE60" s="137"/>
      <c r="MGF60" s="137"/>
      <c r="MGG60" s="137"/>
      <c r="MGH60" s="137"/>
      <c r="MGI60" s="137"/>
      <c r="MGJ60" s="137"/>
      <c r="MGK60" s="137"/>
      <c r="MGL60" s="137"/>
      <c r="MGM60" s="137"/>
      <c r="MGN60" s="137"/>
      <c r="MGO60" s="137"/>
      <c r="MGP60" s="137"/>
      <c r="MGQ60" s="137"/>
      <c r="MGR60" s="137"/>
      <c r="MGS60" s="137"/>
      <c r="MGT60" s="137"/>
      <c r="MGU60" s="137"/>
      <c r="MGV60" s="137"/>
      <c r="MGW60" s="137"/>
      <c r="MGX60" s="137"/>
      <c r="MGY60" s="137"/>
      <c r="MGZ60" s="137"/>
      <c r="MHA60" s="137"/>
      <c r="MHB60" s="137"/>
      <c r="MHC60" s="137"/>
      <c r="MHD60" s="137"/>
      <c r="MHE60" s="137"/>
      <c r="MHF60" s="137"/>
      <c r="MHG60" s="137"/>
      <c r="MHH60" s="137"/>
      <c r="MHI60" s="137"/>
      <c r="MHJ60" s="137"/>
      <c r="MHK60" s="137"/>
      <c r="MHL60" s="137"/>
      <c r="MHM60" s="137"/>
      <c r="MHN60" s="137"/>
      <c r="MHO60" s="137"/>
      <c r="MHP60" s="137"/>
      <c r="MHQ60" s="137"/>
      <c r="MHR60" s="137"/>
      <c r="MHS60" s="137"/>
      <c r="MHT60" s="137"/>
      <c r="MHU60" s="137"/>
      <c r="MHV60" s="137"/>
      <c r="MHW60" s="137"/>
      <c r="MHX60" s="137"/>
      <c r="MHY60" s="137"/>
      <c r="MHZ60" s="137"/>
      <c r="MIA60" s="137"/>
      <c r="MIB60" s="137"/>
      <c r="MIC60" s="137"/>
      <c r="MID60" s="137"/>
      <c r="MIE60" s="137"/>
      <c r="MIF60" s="137"/>
      <c r="MIG60" s="137"/>
      <c r="MIH60" s="137"/>
      <c r="MII60" s="137"/>
      <c r="MIJ60" s="137"/>
      <c r="MIK60" s="137"/>
      <c r="MIL60" s="137"/>
      <c r="MIM60" s="137"/>
      <c r="MIN60" s="137"/>
      <c r="MIO60" s="137"/>
      <c r="MIP60" s="137"/>
      <c r="MIQ60" s="137"/>
      <c r="MIR60" s="137"/>
      <c r="MIS60" s="137"/>
      <c r="MIT60" s="137"/>
      <c r="MIU60" s="137"/>
      <c r="MIV60" s="137"/>
      <c r="MIW60" s="137"/>
      <c r="MIX60" s="137"/>
      <c r="MIY60" s="137"/>
      <c r="MIZ60" s="137"/>
      <c r="MJA60" s="137"/>
      <c r="MJB60" s="137"/>
      <c r="MJC60" s="137"/>
      <c r="MJD60" s="137"/>
      <c r="MJE60" s="137"/>
      <c r="MJF60" s="137"/>
      <c r="MJG60" s="137"/>
      <c r="MJH60" s="137"/>
      <c r="MJI60" s="137"/>
      <c r="MJJ60" s="137"/>
      <c r="MJK60" s="137"/>
      <c r="MJL60" s="137"/>
      <c r="MJM60" s="137"/>
      <c r="MJN60" s="137"/>
      <c r="MJO60" s="137"/>
      <c r="MJP60" s="137"/>
      <c r="MJQ60" s="137"/>
      <c r="MJR60" s="137"/>
      <c r="MJS60" s="137"/>
      <c r="MJT60" s="137"/>
      <c r="MJU60" s="137"/>
      <c r="MJV60" s="137"/>
      <c r="MJW60" s="137"/>
      <c r="MJX60" s="137"/>
      <c r="MJY60" s="137"/>
      <c r="MJZ60" s="137"/>
      <c r="MKA60" s="137"/>
      <c r="MKB60" s="137"/>
      <c r="MKC60" s="137"/>
      <c r="MKD60" s="137"/>
      <c r="MKE60" s="137"/>
      <c r="MKF60" s="137"/>
      <c r="MKG60" s="137"/>
      <c r="MKH60" s="137"/>
      <c r="MKI60" s="137"/>
      <c r="MKJ60" s="137"/>
      <c r="MKK60" s="137"/>
      <c r="MKL60" s="137"/>
      <c r="MKM60" s="137"/>
      <c r="MKN60" s="137"/>
      <c r="MKO60" s="137"/>
      <c r="MKP60" s="137"/>
      <c r="MKQ60" s="137"/>
      <c r="MKR60" s="137"/>
      <c r="MKS60" s="137"/>
      <c r="MKT60" s="137"/>
      <c r="MKU60" s="137"/>
      <c r="MKV60" s="137"/>
      <c r="MKW60" s="137"/>
      <c r="MKX60" s="137"/>
      <c r="MKY60" s="137"/>
      <c r="MKZ60" s="137"/>
      <c r="MLA60" s="137"/>
      <c r="MLB60" s="137"/>
      <c r="MLC60" s="137"/>
      <c r="MLD60" s="137"/>
      <c r="MLE60" s="137"/>
      <c r="MLF60" s="137"/>
      <c r="MLG60" s="137"/>
      <c r="MLH60" s="137"/>
      <c r="MLI60" s="137"/>
      <c r="MLJ60" s="137"/>
      <c r="MLK60" s="137"/>
      <c r="MLL60" s="137"/>
      <c r="MLM60" s="137"/>
      <c r="MLN60" s="137"/>
      <c r="MLO60" s="137"/>
      <c r="MLP60" s="137"/>
      <c r="MLQ60" s="137"/>
      <c r="MLR60" s="137"/>
      <c r="MLS60" s="137"/>
      <c r="MLT60" s="137"/>
      <c r="MLU60" s="137"/>
      <c r="MLV60" s="137"/>
      <c r="MLW60" s="137"/>
      <c r="MLX60" s="137"/>
      <c r="MLY60" s="137"/>
      <c r="MLZ60" s="137"/>
      <c r="MMA60" s="137"/>
      <c r="MMB60" s="137"/>
      <c r="MMC60" s="137"/>
      <c r="MMD60" s="137"/>
      <c r="MME60" s="137"/>
      <c r="MMF60" s="137"/>
      <c r="MMG60" s="137"/>
      <c r="MMH60" s="137"/>
      <c r="MMI60" s="137"/>
      <c r="MMJ60" s="137"/>
      <c r="MMK60" s="137"/>
      <c r="MML60" s="137"/>
      <c r="MMM60" s="137"/>
      <c r="MMN60" s="137"/>
      <c r="MMO60" s="137"/>
      <c r="MMP60" s="137"/>
      <c r="MMQ60" s="137"/>
      <c r="MMR60" s="137"/>
      <c r="MMS60" s="137"/>
      <c r="MMT60" s="137"/>
      <c r="MMU60" s="137"/>
      <c r="MMV60" s="137"/>
      <c r="MMW60" s="137"/>
      <c r="MMX60" s="137"/>
      <c r="MMY60" s="137"/>
      <c r="MMZ60" s="137"/>
      <c r="MNA60" s="137"/>
      <c r="MNB60" s="137"/>
      <c r="MNC60" s="137"/>
      <c r="MND60" s="137"/>
      <c r="MNE60" s="137"/>
      <c r="MNF60" s="137"/>
      <c r="MNG60" s="137"/>
      <c r="MNH60" s="137"/>
      <c r="MNI60" s="137"/>
      <c r="MNJ60" s="137"/>
      <c r="MNK60" s="137"/>
      <c r="MNL60" s="137"/>
      <c r="MNM60" s="137"/>
      <c r="MNN60" s="137"/>
      <c r="MNO60" s="137"/>
      <c r="MNP60" s="137"/>
      <c r="MNQ60" s="137"/>
      <c r="MNR60" s="137"/>
      <c r="MNS60" s="137"/>
      <c r="MNT60" s="137"/>
      <c r="MNU60" s="137"/>
      <c r="MNV60" s="137"/>
      <c r="MNW60" s="137"/>
      <c r="MNX60" s="137"/>
      <c r="MNY60" s="137"/>
      <c r="MNZ60" s="137"/>
      <c r="MOA60" s="137"/>
      <c r="MOB60" s="137"/>
      <c r="MOC60" s="137"/>
      <c r="MOD60" s="137"/>
      <c r="MOE60" s="137"/>
      <c r="MOF60" s="137"/>
      <c r="MOG60" s="137"/>
      <c r="MOH60" s="137"/>
      <c r="MOI60" s="137"/>
      <c r="MOJ60" s="137"/>
      <c r="MOK60" s="137"/>
      <c r="MOL60" s="137"/>
      <c r="MOM60" s="137"/>
      <c r="MON60" s="137"/>
      <c r="MOO60" s="137"/>
      <c r="MOP60" s="137"/>
      <c r="MOQ60" s="137"/>
      <c r="MOR60" s="137"/>
      <c r="MOS60" s="137"/>
      <c r="MOT60" s="137"/>
      <c r="MOU60" s="137"/>
      <c r="MOV60" s="137"/>
      <c r="MOW60" s="137"/>
      <c r="MOX60" s="137"/>
      <c r="MOY60" s="137"/>
      <c r="MOZ60" s="137"/>
      <c r="MPA60" s="137"/>
      <c r="MPB60" s="137"/>
      <c r="MPC60" s="137"/>
      <c r="MPD60" s="137"/>
      <c r="MPE60" s="137"/>
      <c r="MPF60" s="137"/>
      <c r="MPG60" s="137"/>
      <c r="MPH60" s="137"/>
      <c r="MPI60" s="137"/>
      <c r="MPJ60" s="137"/>
      <c r="MPK60" s="137"/>
      <c r="MPL60" s="137"/>
      <c r="MPM60" s="137"/>
      <c r="MPN60" s="137"/>
      <c r="MPO60" s="137"/>
      <c r="MPP60" s="137"/>
      <c r="MPQ60" s="137"/>
      <c r="MPR60" s="137"/>
      <c r="MPS60" s="137"/>
      <c r="MPT60" s="137"/>
      <c r="MPU60" s="137"/>
      <c r="MPV60" s="137"/>
      <c r="MPW60" s="137"/>
      <c r="MPX60" s="137"/>
      <c r="MPY60" s="137"/>
      <c r="MPZ60" s="137"/>
      <c r="MQA60" s="137"/>
      <c r="MQB60" s="137"/>
      <c r="MQC60" s="137"/>
      <c r="MQD60" s="137"/>
      <c r="MQE60" s="137"/>
      <c r="MQF60" s="137"/>
      <c r="MQG60" s="137"/>
      <c r="MQH60" s="137"/>
      <c r="MQI60" s="137"/>
      <c r="MQJ60" s="137"/>
      <c r="MQK60" s="137"/>
      <c r="MQL60" s="137"/>
      <c r="MQM60" s="137"/>
      <c r="MQN60" s="137"/>
      <c r="MQO60" s="137"/>
      <c r="MQP60" s="137"/>
      <c r="MQQ60" s="137"/>
      <c r="MQR60" s="137"/>
      <c r="MQS60" s="137"/>
      <c r="MQT60" s="137"/>
      <c r="MQU60" s="137"/>
      <c r="MQV60" s="137"/>
      <c r="MQW60" s="137"/>
      <c r="MQX60" s="137"/>
      <c r="MQY60" s="137"/>
      <c r="MQZ60" s="137"/>
      <c r="MRA60" s="137"/>
      <c r="MRB60" s="137"/>
      <c r="MRC60" s="137"/>
      <c r="MRD60" s="137"/>
      <c r="MRE60" s="137"/>
      <c r="MRF60" s="137"/>
      <c r="MRG60" s="137"/>
      <c r="MRH60" s="137"/>
      <c r="MRI60" s="137"/>
      <c r="MRJ60" s="137"/>
      <c r="MRK60" s="137"/>
      <c r="MRL60" s="137"/>
      <c r="MRM60" s="137"/>
      <c r="MRN60" s="137"/>
      <c r="MRO60" s="137"/>
      <c r="MRP60" s="137"/>
      <c r="MRQ60" s="137"/>
      <c r="MRR60" s="137"/>
      <c r="MRS60" s="137"/>
      <c r="MRT60" s="137"/>
      <c r="MRU60" s="137"/>
      <c r="MRV60" s="137"/>
      <c r="MRW60" s="137"/>
      <c r="MRX60" s="137"/>
      <c r="MRY60" s="137"/>
      <c r="MRZ60" s="137"/>
      <c r="MSA60" s="137"/>
      <c r="MSB60" s="137"/>
      <c r="MSC60" s="137"/>
      <c r="MSD60" s="137"/>
      <c r="MSE60" s="137"/>
      <c r="MSF60" s="137"/>
      <c r="MSG60" s="137"/>
      <c r="MSH60" s="137"/>
      <c r="MSI60" s="137"/>
      <c r="MSJ60" s="137"/>
      <c r="MSK60" s="137"/>
      <c r="MSL60" s="137"/>
      <c r="MSM60" s="137"/>
      <c r="MSN60" s="137"/>
      <c r="MSO60" s="137"/>
      <c r="MSP60" s="137"/>
      <c r="MSQ60" s="137"/>
      <c r="MSR60" s="137"/>
      <c r="MSS60" s="137"/>
      <c r="MST60" s="137"/>
      <c r="MSU60" s="137"/>
      <c r="MSV60" s="137"/>
      <c r="MSW60" s="137"/>
      <c r="MSX60" s="137"/>
      <c r="MSY60" s="137"/>
      <c r="MSZ60" s="137"/>
      <c r="MTA60" s="137"/>
      <c r="MTB60" s="137"/>
      <c r="MTC60" s="137"/>
      <c r="MTD60" s="137"/>
      <c r="MTE60" s="137"/>
      <c r="MTF60" s="137"/>
      <c r="MTG60" s="137"/>
      <c r="MTH60" s="137"/>
      <c r="MTI60" s="137"/>
      <c r="MTJ60" s="137"/>
      <c r="MTK60" s="137"/>
      <c r="MTL60" s="137"/>
      <c r="MTM60" s="137"/>
      <c r="MTN60" s="137"/>
      <c r="MTO60" s="137"/>
      <c r="MTP60" s="137"/>
      <c r="MTQ60" s="137"/>
      <c r="MTR60" s="137"/>
      <c r="MTS60" s="137"/>
      <c r="MTT60" s="137"/>
      <c r="MTU60" s="137"/>
      <c r="MTV60" s="137"/>
      <c r="MTW60" s="137"/>
      <c r="MTX60" s="137"/>
      <c r="MTY60" s="137"/>
      <c r="MTZ60" s="137"/>
      <c r="MUA60" s="137"/>
      <c r="MUB60" s="137"/>
      <c r="MUC60" s="137"/>
      <c r="MUD60" s="137"/>
      <c r="MUE60" s="137"/>
      <c r="MUF60" s="137"/>
      <c r="MUG60" s="137"/>
      <c r="MUH60" s="137"/>
      <c r="MUI60" s="137"/>
      <c r="MUJ60" s="137"/>
      <c r="MUK60" s="137"/>
      <c r="MUL60" s="137"/>
      <c r="MUM60" s="137"/>
      <c r="MUN60" s="137"/>
      <c r="MUO60" s="137"/>
      <c r="MUP60" s="137"/>
      <c r="MUQ60" s="137"/>
      <c r="MUR60" s="137"/>
      <c r="MUS60" s="137"/>
      <c r="MUT60" s="137"/>
      <c r="MUU60" s="137"/>
      <c r="MUV60" s="137"/>
      <c r="MUW60" s="137"/>
      <c r="MUX60" s="137"/>
      <c r="MUY60" s="137"/>
      <c r="MUZ60" s="137"/>
      <c r="MVA60" s="137"/>
      <c r="MVB60" s="137"/>
      <c r="MVC60" s="137"/>
      <c r="MVD60" s="137"/>
      <c r="MVE60" s="137"/>
      <c r="MVF60" s="137"/>
      <c r="MVG60" s="137"/>
      <c r="MVH60" s="137"/>
      <c r="MVI60" s="137"/>
      <c r="MVJ60" s="137"/>
      <c r="MVK60" s="137"/>
      <c r="MVL60" s="137"/>
      <c r="MVM60" s="137"/>
      <c r="MVN60" s="137"/>
      <c r="MVO60" s="137"/>
      <c r="MVP60" s="137"/>
      <c r="MVQ60" s="137"/>
      <c r="MVR60" s="137"/>
      <c r="MVS60" s="137"/>
      <c r="MVT60" s="137"/>
      <c r="MVU60" s="137"/>
      <c r="MVV60" s="137"/>
      <c r="MVW60" s="137"/>
      <c r="MVX60" s="137"/>
      <c r="MVY60" s="137"/>
      <c r="MVZ60" s="137"/>
      <c r="MWA60" s="137"/>
      <c r="MWB60" s="137"/>
      <c r="MWC60" s="137"/>
      <c r="MWD60" s="137"/>
      <c r="MWE60" s="137"/>
      <c r="MWF60" s="137"/>
      <c r="MWG60" s="137"/>
      <c r="MWH60" s="137"/>
      <c r="MWI60" s="137"/>
      <c r="MWJ60" s="137"/>
      <c r="MWK60" s="137"/>
      <c r="MWL60" s="137"/>
      <c r="MWM60" s="137"/>
      <c r="MWN60" s="137"/>
      <c r="MWO60" s="137"/>
      <c r="MWP60" s="137"/>
      <c r="MWQ60" s="137"/>
      <c r="MWR60" s="137"/>
      <c r="MWS60" s="137"/>
      <c r="MWT60" s="137"/>
      <c r="MWU60" s="137"/>
      <c r="MWV60" s="137"/>
      <c r="MWW60" s="137"/>
      <c r="MWX60" s="137"/>
      <c r="MWY60" s="137"/>
      <c r="MWZ60" s="137"/>
      <c r="MXA60" s="137"/>
      <c r="MXB60" s="137"/>
      <c r="MXC60" s="137"/>
      <c r="MXD60" s="137"/>
      <c r="MXE60" s="137"/>
      <c r="MXF60" s="137"/>
      <c r="MXG60" s="137"/>
      <c r="MXH60" s="137"/>
      <c r="MXI60" s="137"/>
      <c r="MXJ60" s="137"/>
      <c r="MXK60" s="137"/>
      <c r="MXL60" s="137"/>
      <c r="MXM60" s="137"/>
      <c r="MXN60" s="137"/>
      <c r="MXO60" s="137"/>
      <c r="MXP60" s="137"/>
      <c r="MXQ60" s="137"/>
      <c r="MXR60" s="137"/>
      <c r="MXS60" s="137"/>
      <c r="MXT60" s="137"/>
      <c r="MXU60" s="137"/>
      <c r="MXV60" s="137"/>
      <c r="MXW60" s="137"/>
      <c r="MXX60" s="137"/>
      <c r="MXY60" s="137"/>
      <c r="MXZ60" s="137"/>
      <c r="MYA60" s="137"/>
      <c r="MYB60" s="137"/>
      <c r="MYC60" s="137"/>
      <c r="MYD60" s="137"/>
      <c r="MYE60" s="137"/>
      <c r="MYF60" s="137"/>
      <c r="MYG60" s="137"/>
      <c r="MYH60" s="137"/>
      <c r="MYI60" s="137"/>
      <c r="MYJ60" s="137"/>
      <c r="MYK60" s="137"/>
      <c r="MYL60" s="137"/>
      <c r="MYM60" s="137"/>
      <c r="MYN60" s="137"/>
      <c r="MYO60" s="137"/>
      <c r="MYP60" s="137"/>
      <c r="MYQ60" s="137"/>
      <c r="MYR60" s="137"/>
      <c r="MYS60" s="137"/>
      <c r="MYT60" s="137"/>
      <c r="MYU60" s="137"/>
      <c r="MYV60" s="137"/>
      <c r="MYW60" s="137"/>
      <c r="MYX60" s="137"/>
      <c r="MYY60" s="137"/>
      <c r="MYZ60" s="137"/>
      <c r="MZA60" s="137"/>
      <c r="MZB60" s="137"/>
      <c r="MZC60" s="137"/>
      <c r="MZD60" s="137"/>
      <c r="MZE60" s="137"/>
      <c r="MZF60" s="137"/>
      <c r="MZG60" s="137"/>
      <c r="MZH60" s="137"/>
      <c r="MZI60" s="137"/>
      <c r="MZJ60" s="137"/>
      <c r="MZK60" s="137"/>
      <c r="MZL60" s="137"/>
      <c r="MZM60" s="137"/>
      <c r="MZN60" s="137"/>
      <c r="MZO60" s="137"/>
      <c r="MZP60" s="137"/>
      <c r="MZQ60" s="137"/>
      <c r="MZR60" s="137"/>
      <c r="MZS60" s="137"/>
      <c r="MZT60" s="137"/>
      <c r="MZU60" s="137"/>
      <c r="MZV60" s="137"/>
      <c r="MZW60" s="137"/>
      <c r="MZX60" s="137"/>
      <c r="MZY60" s="137"/>
      <c r="MZZ60" s="137"/>
      <c r="NAA60" s="137"/>
      <c r="NAB60" s="137"/>
      <c r="NAC60" s="137"/>
      <c r="NAD60" s="137"/>
      <c r="NAE60" s="137"/>
      <c r="NAF60" s="137"/>
      <c r="NAG60" s="137"/>
      <c r="NAH60" s="137"/>
      <c r="NAI60" s="137"/>
      <c r="NAJ60" s="137"/>
      <c r="NAK60" s="137"/>
      <c r="NAL60" s="137"/>
      <c r="NAM60" s="137"/>
      <c r="NAN60" s="137"/>
      <c r="NAO60" s="137"/>
      <c r="NAP60" s="137"/>
      <c r="NAQ60" s="137"/>
      <c r="NAR60" s="137"/>
      <c r="NAS60" s="137"/>
      <c r="NAT60" s="137"/>
      <c r="NAU60" s="137"/>
      <c r="NAV60" s="137"/>
      <c r="NAW60" s="137"/>
      <c r="NAX60" s="137"/>
      <c r="NAY60" s="137"/>
      <c r="NAZ60" s="137"/>
      <c r="NBA60" s="137"/>
      <c r="NBB60" s="137"/>
      <c r="NBC60" s="137"/>
      <c r="NBD60" s="137"/>
      <c r="NBE60" s="137"/>
      <c r="NBF60" s="137"/>
      <c r="NBG60" s="137"/>
      <c r="NBH60" s="137"/>
      <c r="NBI60" s="137"/>
      <c r="NBJ60" s="137"/>
      <c r="NBK60" s="137"/>
      <c r="NBL60" s="137"/>
      <c r="NBM60" s="137"/>
      <c r="NBN60" s="137"/>
      <c r="NBO60" s="137"/>
      <c r="NBP60" s="137"/>
      <c r="NBQ60" s="137"/>
      <c r="NBR60" s="137"/>
      <c r="NBS60" s="137"/>
      <c r="NBT60" s="137"/>
      <c r="NBU60" s="137"/>
      <c r="NBV60" s="137"/>
      <c r="NBW60" s="137"/>
      <c r="NBX60" s="137"/>
      <c r="NBY60" s="137"/>
      <c r="NBZ60" s="137"/>
      <c r="NCA60" s="137"/>
      <c r="NCB60" s="137"/>
      <c r="NCC60" s="137"/>
      <c r="NCD60" s="137"/>
      <c r="NCE60" s="137"/>
      <c r="NCF60" s="137"/>
      <c r="NCG60" s="137"/>
      <c r="NCH60" s="137"/>
      <c r="NCI60" s="137"/>
      <c r="NCJ60" s="137"/>
      <c r="NCK60" s="137"/>
      <c r="NCL60" s="137"/>
      <c r="NCM60" s="137"/>
      <c r="NCN60" s="137"/>
      <c r="NCO60" s="137"/>
      <c r="NCP60" s="137"/>
      <c r="NCQ60" s="137"/>
      <c r="NCR60" s="137"/>
      <c r="NCS60" s="137"/>
      <c r="NCT60" s="137"/>
      <c r="NCU60" s="137"/>
      <c r="NCV60" s="137"/>
      <c r="NCW60" s="137"/>
      <c r="NCX60" s="137"/>
      <c r="NCY60" s="137"/>
      <c r="NCZ60" s="137"/>
      <c r="NDA60" s="137"/>
      <c r="NDB60" s="137"/>
      <c r="NDC60" s="137"/>
      <c r="NDD60" s="137"/>
      <c r="NDE60" s="137"/>
      <c r="NDF60" s="137"/>
      <c r="NDG60" s="137"/>
      <c r="NDH60" s="137"/>
      <c r="NDI60" s="137"/>
      <c r="NDJ60" s="137"/>
      <c r="NDK60" s="137"/>
      <c r="NDL60" s="137"/>
      <c r="NDM60" s="137"/>
      <c r="NDN60" s="137"/>
      <c r="NDO60" s="137"/>
      <c r="NDP60" s="137"/>
      <c r="NDQ60" s="137"/>
      <c r="NDR60" s="137"/>
      <c r="NDS60" s="137"/>
      <c r="NDT60" s="137"/>
      <c r="NDU60" s="137"/>
      <c r="NDV60" s="137"/>
      <c r="NDW60" s="137"/>
      <c r="NDX60" s="137"/>
      <c r="NDY60" s="137"/>
      <c r="NDZ60" s="137"/>
      <c r="NEA60" s="137"/>
      <c r="NEB60" s="137"/>
      <c r="NEC60" s="137"/>
      <c r="NED60" s="137"/>
      <c r="NEE60" s="137"/>
      <c r="NEF60" s="137"/>
      <c r="NEG60" s="137"/>
      <c r="NEH60" s="137"/>
      <c r="NEI60" s="137"/>
      <c r="NEJ60" s="137"/>
      <c r="NEK60" s="137"/>
      <c r="NEL60" s="137"/>
      <c r="NEM60" s="137"/>
      <c r="NEN60" s="137"/>
      <c r="NEO60" s="137"/>
      <c r="NEP60" s="137"/>
      <c r="NEQ60" s="137"/>
      <c r="NER60" s="137"/>
      <c r="NES60" s="137"/>
      <c r="NET60" s="137"/>
      <c r="NEU60" s="137"/>
      <c r="NEV60" s="137"/>
      <c r="NEW60" s="137"/>
      <c r="NEX60" s="137"/>
      <c r="NEY60" s="137"/>
      <c r="NEZ60" s="137"/>
      <c r="NFA60" s="137"/>
      <c r="NFB60" s="137"/>
      <c r="NFC60" s="137"/>
      <c r="NFD60" s="137"/>
      <c r="NFE60" s="137"/>
      <c r="NFF60" s="137"/>
      <c r="NFG60" s="137"/>
      <c r="NFH60" s="137"/>
      <c r="NFI60" s="137"/>
      <c r="NFJ60" s="137"/>
      <c r="NFK60" s="137"/>
      <c r="NFL60" s="137"/>
      <c r="NFM60" s="137"/>
      <c r="NFN60" s="137"/>
      <c r="NFO60" s="137"/>
      <c r="NFP60" s="137"/>
      <c r="NFQ60" s="137"/>
      <c r="NFR60" s="137"/>
      <c r="NFS60" s="137"/>
      <c r="NFT60" s="137"/>
      <c r="NFU60" s="137"/>
      <c r="NFV60" s="137"/>
      <c r="NFW60" s="137"/>
      <c r="NFX60" s="137"/>
      <c r="NFY60" s="137"/>
      <c r="NFZ60" s="137"/>
      <c r="NGA60" s="137"/>
      <c r="NGB60" s="137"/>
      <c r="NGC60" s="137"/>
      <c r="NGD60" s="137"/>
      <c r="NGE60" s="137"/>
      <c r="NGF60" s="137"/>
      <c r="NGG60" s="137"/>
      <c r="NGH60" s="137"/>
      <c r="NGI60" s="137"/>
      <c r="NGJ60" s="137"/>
      <c r="NGK60" s="137"/>
      <c r="NGL60" s="137"/>
      <c r="NGM60" s="137"/>
      <c r="NGN60" s="137"/>
      <c r="NGO60" s="137"/>
      <c r="NGP60" s="137"/>
      <c r="NGQ60" s="137"/>
      <c r="NGR60" s="137"/>
      <c r="NGS60" s="137"/>
      <c r="NGT60" s="137"/>
      <c r="NGU60" s="137"/>
      <c r="NGV60" s="137"/>
      <c r="NGW60" s="137"/>
      <c r="NGX60" s="137"/>
      <c r="NGY60" s="137"/>
      <c r="NGZ60" s="137"/>
      <c r="NHA60" s="137"/>
      <c r="NHB60" s="137"/>
      <c r="NHC60" s="137"/>
      <c r="NHD60" s="137"/>
      <c r="NHE60" s="137"/>
      <c r="NHF60" s="137"/>
      <c r="NHG60" s="137"/>
      <c r="NHH60" s="137"/>
      <c r="NHI60" s="137"/>
      <c r="NHJ60" s="137"/>
      <c r="NHK60" s="137"/>
      <c r="NHL60" s="137"/>
      <c r="NHM60" s="137"/>
      <c r="NHN60" s="137"/>
      <c r="NHO60" s="137"/>
      <c r="NHP60" s="137"/>
      <c r="NHQ60" s="137"/>
      <c r="NHR60" s="137"/>
      <c r="NHS60" s="137"/>
      <c r="NHT60" s="137"/>
      <c r="NHU60" s="137"/>
      <c r="NHV60" s="137"/>
      <c r="NHW60" s="137"/>
      <c r="NHX60" s="137"/>
      <c r="NHY60" s="137"/>
      <c r="NHZ60" s="137"/>
      <c r="NIA60" s="137"/>
      <c r="NIB60" s="137"/>
      <c r="NIC60" s="137"/>
      <c r="NID60" s="137"/>
      <c r="NIE60" s="137"/>
      <c r="NIF60" s="137"/>
      <c r="NIG60" s="137"/>
      <c r="NIH60" s="137"/>
      <c r="NII60" s="137"/>
      <c r="NIJ60" s="137"/>
      <c r="NIK60" s="137"/>
      <c r="NIL60" s="137"/>
      <c r="NIM60" s="137"/>
      <c r="NIN60" s="137"/>
      <c r="NIO60" s="137"/>
      <c r="NIP60" s="137"/>
      <c r="NIQ60" s="137"/>
      <c r="NIR60" s="137"/>
      <c r="NIS60" s="137"/>
      <c r="NIT60" s="137"/>
      <c r="NIU60" s="137"/>
      <c r="NIV60" s="137"/>
      <c r="NIW60" s="137"/>
      <c r="NIX60" s="137"/>
      <c r="NIY60" s="137"/>
      <c r="NIZ60" s="137"/>
      <c r="NJA60" s="137"/>
      <c r="NJB60" s="137"/>
      <c r="NJC60" s="137"/>
      <c r="NJD60" s="137"/>
      <c r="NJE60" s="137"/>
      <c r="NJF60" s="137"/>
      <c r="NJG60" s="137"/>
      <c r="NJH60" s="137"/>
      <c r="NJI60" s="137"/>
      <c r="NJJ60" s="137"/>
      <c r="NJK60" s="137"/>
      <c r="NJL60" s="137"/>
      <c r="NJM60" s="137"/>
      <c r="NJN60" s="137"/>
      <c r="NJO60" s="137"/>
      <c r="NJP60" s="137"/>
      <c r="NJQ60" s="137"/>
      <c r="NJR60" s="137"/>
      <c r="NJS60" s="137"/>
      <c r="NJT60" s="137"/>
      <c r="NJU60" s="137"/>
      <c r="NJV60" s="137"/>
      <c r="NJW60" s="137"/>
      <c r="NJX60" s="137"/>
      <c r="NJY60" s="137"/>
      <c r="NJZ60" s="137"/>
      <c r="NKA60" s="137"/>
      <c r="NKB60" s="137"/>
      <c r="NKC60" s="137"/>
      <c r="NKD60" s="137"/>
      <c r="NKE60" s="137"/>
      <c r="NKF60" s="137"/>
      <c r="NKG60" s="137"/>
      <c r="NKH60" s="137"/>
      <c r="NKI60" s="137"/>
      <c r="NKJ60" s="137"/>
      <c r="NKK60" s="137"/>
      <c r="NKL60" s="137"/>
      <c r="NKM60" s="137"/>
      <c r="NKN60" s="137"/>
      <c r="NKO60" s="137"/>
      <c r="NKP60" s="137"/>
      <c r="NKQ60" s="137"/>
      <c r="NKR60" s="137"/>
      <c r="NKS60" s="137"/>
      <c r="NKT60" s="137"/>
      <c r="NKU60" s="137"/>
      <c r="NKV60" s="137"/>
      <c r="NKW60" s="137"/>
      <c r="NKX60" s="137"/>
      <c r="NKY60" s="137"/>
      <c r="NKZ60" s="137"/>
      <c r="NLA60" s="137"/>
      <c r="NLB60" s="137"/>
      <c r="NLC60" s="137"/>
      <c r="NLD60" s="137"/>
      <c r="NLE60" s="137"/>
      <c r="NLF60" s="137"/>
      <c r="NLG60" s="137"/>
      <c r="NLH60" s="137"/>
      <c r="NLI60" s="137"/>
      <c r="NLJ60" s="137"/>
      <c r="NLK60" s="137"/>
      <c r="NLL60" s="137"/>
      <c r="NLM60" s="137"/>
      <c r="NLN60" s="137"/>
      <c r="NLO60" s="137"/>
      <c r="NLP60" s="137"/>
      <c r="NLQ60" s="137"/>
      <c r="NLR60" s="137"/>
      <c r="NLS60" s="137"/>
      <c r="NLT60" s="137"/>
      <c r="NLU60" s="137"/>
      <c r="NLV60" s="137"/>
      <c r="NLW60" s="137"/>
      <c r="NLX60" s="137"/>
      <c r="NLY60" s="137"/>
      <c r="NLZ60" s="137"/>
      <c r="NMA60" s="137"/>
      <c r="NMB60" s="137"/>
      <c r="NMC60" s="137"/>
      <c r="NMD60" s="137"/>
      <c r="NME60" s="137"/>
      <c r="NMF60" s="137"/>
      <c r="NMG60" s="137"/>
      <c r="NMH60" s="137"/>
      <c r="NMI60" s="137"/>
      <c r="NMJ60" s="137"/>
      <c r="NMK60" s="137"/>
      <c r="NML60" s="137"/>
      <c r="NMM60" s="137"/>
      <c r="NMN60" s="137"/>
      <c r="NMO60" s="137"/>
      <c r="NMP60" s="137"/>
      <c r="NMQ60" s="137"/>
      <c r="NMR60" s="137"/>
      <c r="NMS60" s="137"/>
      <c r="NMT60" s="137"/>
      <c r="NMU60" s="137"/>
      <c r="NMV60" s="137"/>
      <c r="NMW60" s="137"/>
      <c r="NMX60" s="137"/>
      <c r="NMY60" s="137"/>
      <c r="NMZ60" s="137"/>
      <c r="NNA60" s="137"/>
      <c r="NNB60" s="137"/>
      <c r="NNC60" s="137"/>
      <c r="NND60" s="137"/>
      <c r="NNE60" s="137"/>
      <c r="NNF60" s="137"/>
      <c r="NNG60" s="137"/>
      <c r="NNH60" s="137"/>
      <c r="NNI60" s="137"/>
      <c r="NNJ60" s="137"/>
      <c r="NNK60" s="137"/>
      <c r="NNL60" s="137"/>
      <c r="NNM60" s="137"/>
      <c r="NNN60" s="137"/>
      <c r="NNO60" s="137"/>
      <c r="NNP60" s="137"/>
      <c r="NNQ60" s="137"/>
      <c r="NNR60" s="137"/>
      <c r="NNS60" s="137"/>
      <c r="NNT60" s="137"/>
      <c r="NNU60" s="137"/>
      <c r="NNV60" s="137"/>
      <c r="NNW60" s="137"/>
      <c r="NNX60" s="137"/>
      <c r="NNY60" s="137"/>
      <c r="NNZ60" s="137"/>
      <c r="NOA60" s="137"/>
      <c r="NOB60" s="137"/>
      <c r="NOC60" s="137"/>
      <c r="NOD60" s="137"/>
      <c r="NOE60" s="137"/>
      <c r="NOF60" s="137"/>
      <c r="NOG60" s="137"/>
      <c r="NOH60" s="137"/>
      <c r="NOI60" s="137"/>
      <c r="NOJ60" s="137"/>
      <c r="NOK60" s="137"/>
      <c r="NOL60" s="137"/>
      <c r="NOM60" s="137"/>
      <c r="NON60" s="137"/>
      <c r="NOO60" s="137"/>
      <c r="NOP60" s="137"/>
      <c r="NOQ60" s="137"/>
      <c r="NOR60" s="137"/>
      <c r="NOS60" s="137"/>
      <c r="NOT60" s="137"/>
      <c r="NOU60" s="137"/>
      <c r="NOV60" s="137"/>
      <c r="NOW60" s="137"/>
      <c r="NOX60" s="137"/>
      <c r="NOY60" s="137"/>
      <c r="NOZ60" s="137"/>
      <c r="NPA60" s="137"/>
      <c r="NPB60" s="137"/>
      <c r="NPC60" s="137"/>
      <c r="NPD60" s="137"/>
      <c r="NPE60" s="137"/>
      <c r="NPF60" s="137"/>
      <c r="NPG60" s="137"/>
      <c r="NPH60" s="137"/>
      <c r="NPI60" s="137"/>
      <c r="NPJ60" s="137"/>
      <c r="NPK60" s="137"/>
      <c r="NPL60" s="137"/>
      <c r="NPM60" s="137"/>
      <c r="NPN60" s="137"/>
      <c r="NPO60" s="137"/>
      <c r="NPP60" s="137"/>
      <c r="NPQ60" s="137"/>
      <c r="NPR60" s="137"/>
      <c r="NPS60" s="137"/>
      <c r="NPT60" s="137"/>
      <c r="NPU60" s="137"/>
      <c r="NPV60" s="137"/>
      <c r="NPW60" s="137"/>
      <c r="NPX60" s="137"/>
      <c r="NPY60" s="137"/>
      <c r="NPZ60" s="137"/>
      <c r="NQA60" s="137"/>
      <c r="NQB60" s="137"/>
      <c r="NQC60" s="137"/>
      <c r="NQD60" s="137"/>
      <c r="NQE60" s="137"/>
      <c r="NQF60" s="137"/>
      <c r="NQG60" s="137"/>
      <c r="NQH60" s="137"/>
      <c r="NQI60" s="137"/>
      <c r="NQJ60" s="137"/>
      <c r="NQK60" s="137"/>
      <c r="NQL60" s="137"/>
      <c r="NQM60" s="137"/>
      <c r="NQN60" s="137"/>
      <c r="NQO60" s="137"/>
      <c r="NQP60" s="137"/>
      <c r="NQQ60" s="137"/>
      <c r="NQR60" s="137"/>
      <c r="NQS60" s="137"/>
      <c r="NQT60" s="137"/>
      <c r="NQU60" s="137"/>
      <c r="NQV60" s="137"/>
      <c r="NQW60" s="137"/>
      <c r="NQX60" s="137"/>
      <c r="NQY60" s="137"/>
      <c r="NQZ60" s="137"/>
      <c r="NRA60" s="137"/>
      <c r="NRB60" s="137"/>
      <c r="NRC60" s="137"/>
      <c r="NRD60" s="137"/>
      <c r="NRE60" s="137"/>
      <c r="NRF60" s="137"/>
      <c r="NRG60" s="137"/>
      <c r="NRH60" s="137"/>
      <c r="NRI60" s="137"/>
      <c r="NRJ60" s="137"/>
      <c r="NRK60" s="137"/>
      <c r="NRL60" s="137"/>
      <c r="NRM60" s="137"/>
      <c r="NRN60" s="137"/>
      <c r="NRO60" s="137"/>
      <c r="NRP60" s="137"/>
      <c r="NRQ60" s="137"/>
      <c r="NRR60" s="137"/>
      <c r="NRS60" s="137"/>
      <c r="NRT60" s="137"/>
      <c r="NRU60" s="137"/>
      <c r="NRV60" s="137"/>
      <c r="NRW60" s="137"/>
      <c r="NRX60" s="137"/>
      <c r="NRY60" s="137"/>
      <c r="NRZ60" s="137"/>
      <c r="NSA60" s="137"/>
      <c r="NSB60" s="137"/>
      <c r="NSC60" s="137"/>
      <c r="NSD60" s="137"/>
      <c r="NSE60" s="137"/>
      <c r="NSF60" s="137"/>
      <c r="NSG60" s="137"/>
      <c r="NSH60" s="137"/>
      <c r="NSI60" s="137"/>
      <c r="NSJ60" s="137"/>
      <c r="NSK60" s="137"/>
      <c r="NSL60" s="137"/>
      <c r="NSM60" s="137"/>
      <c r="NSN60" s="137"/>
      <c r="NSO60" s="137"/>
      <c r="NSP60" s="137"/>
      <c r="NSQ60" s="137"/>
      <c r="NSR60" s="137"/>
      <c r="NSS60" s="137"/>
      <c r="NST60" s="137"/>
      <c r="NSU60" s="137"/>
      <c r="NSV60" s="137"/>
      <c r="NSW60" s="137"/>
      <c r="NSX60" s="137"/>
      <c r="NSY60" s="137"/>
      <c r="NSZ60" s="137"/>
      <c r="NTA60" s="137"/>
      <c r="NTB60" s="137"/>
      <c r="NTC60" s="137"/>
      <c r="NTD60" s="137"/>
      <c r="NTE60" s="137"/>
      <c r="NTF60" s="137"/>
      <c r="NTG60" s="137"/>
      <c r="NTH60" s="137"/>
      <c r="NTI60" s="137"/>
      <c r="NTJ60" s="137"/>
      <c r="NTK60" s="137"/>
      <c r="NTL60" s="137"/>
      <c r="NTM60" s="137"/>
      <c r="NTN60" s="137"/>
      <c r="NTO60" s="137"/>
      <c r="NTP60" s="137"/>
      <c r="NTQ60" s="137"/>
      <c r="NTR60" s="137"/>
      <c r="NTS60" s="137"/>
      <c r="NTT60" s="137"/>
      <c r="NTU60" s="137"/>
      <c r="NTV60" s="137"/>
      <c r="NTW60" s="137"/>
      <c r="NTX60" s="137"/>
      <c r="NTY60" s="137"/>
      <c r="NTZ60" s="137"/>
      <c r="NUA60" s="137"/>
      <c r="NUB60" s="137"/>
      <c r="NUC60" s="137"/>
      <c r="NUD60" s="137"/>
      <c r="NUE60" s="137"/>
      <c r="NUF60" s="137"/>
      <c r="NUG60" s="137"/>
      <c r="NUH60" s="137"/>
      <c r="NUI60" s="137"/>
      <c r="NUJ60" s="137"/>
      <c r="NUK60" s="137"/>
      <c r="NUL60" s="137"/>
      <c r="NUM60" s="137"/>
      <c r="NUN60" s="137"/>
      <c r="NUO60" s="137"/>
      <c r="NUP60" s="137"/>
      <c r="NUQ60" s="137"/>
      <c r="NUR60" s="137"/>
      <c r="NUS60" s="137"/>
      <c r="NUT60" s="137"/>
      <c r="NUU60" s="137"/>
      <c r="NUV60" s="137"/>
      <c r="NUW60" s="137"/>
      <c r="NUX60" s="137"/>
      <c r="NUY60" s="137"/>
      <c r="NUZ60" s="137"/>
      <c r="NVA60" s="137"/>
      <c r="NVB60" s="137"/>
      <c r="NVC60" s="137"/>
      <c r="NVD60" s="137"/>
      <c r="NVE60" s="137"/>
      <c r="NVF60" s="137"/>
      <c r="NVG60" s="137"/>
      <c r="NVH60" s="137"/>
      <c r="NVI60" s="137"/>
      <c r="NVJ60" s="137"/>
      <c r="NVK60" s="137"/>
      <c r="NVL60" s="137"/>
      <c r="NVM60" s="137"/>
      <c r="NVN60" s="137"/>
      <c r="NVO60" s="137"/>
      <c r="NVP60" s="137"/>
      <c r="NVQ60" s="137"/>
      <c r="NVR60" s="137"/>
      <c r="NVS60" s="137"/>
      <c r="NVT60" s="137"/>
      <c r="NVU60" s="137"/>
      <c r="NVV60" s="137"/>
      <c r="NVW60" s="137"/>
      <c r="NVX60" s="137"/>
      <c r="NVY60" s="137"/>
      <c r="NVZ60" s="137"/>
      <c r="NWA60" s="137"/>
      <c r="NWB60" s="137"/>
      <c r="NWC60" s="137"/>
      <c r="NWD60" s="137"/>
      <c r="NWE60" s="137"/>
      <c r="NWF60" s="137"/>
      <c r="NWG60" s="137"/>
      <c r="NWH60" s="137"/>
      <c r="NWI60" s="137"/>
      <c r="NWJ60" s="137"/>
      <c r="NWK60" s="137"/>
      <c r="NWL60" s="137"/>
      <c r="NWM60" s="137"/>
      <c r="NWN60" s="137"/>
      <c r="NWO60" s="137"/>
      <c r="NWP60" s="137"/>
      <c r="NWQ60" s="137"/>
      <c r="NWR60" s="137"/>
      <c r="NWS60" s="137"/>
      <c r="NWT60" s="137"/>
      <c r="NWU60" s="137"/>
      <c r="NWV60" s="137"/>
      <c r="NWW60" s="137"/>
      <c r="NWX60" s="137"/>
      <c r="NWY60" s="137"/>
      <c r="NWZ60" s="137"/>
      <c r="NXA60" s="137"/>
      <c r="NXB60" s="137"/>
      <c r="NXC60" s="137"/>
      <c r="NXD60" s="137"/>
      <c r="NXE60" s="137"/>
      <c r="NXF60" s="137"/>
      <c r="NXG60" s="137"/>
      <c r="NXH60" s="137"/>
      <c r="NXI60" s="137"/>
      <c r="NXJ60" s="137"/>
      <c r="NXK60" s="137"/>
      <c r="NXL60" s="137"/>
      <c r="NXM60" s="137"/>
      <c r="NXN60" s="137"/>
      <c r="NXO60" s="137"/>
      <c r="NXP60" s="137"/>
      <c r="NXQ60" s="137"/>
      <c r="NXR60" s="137"/>
      <c r="NXS60" s="137"/>
      <c r="NXT60" s="137"/>
      <c r="NXU60" s="137"/>
      <c r="NXV60" s="137"/>
      <c r="NXW60" s="137"/>
      <c r="NXX60" s="137"/>
      <c r="NXY60" s="137"/>
      <c r="NXZ60" s="137"/>
      <c r="NYA60" s="137"/>
      <c r="NYB60" s="137"/>
      <c r="NYC60" s="137"/>
      <c r="NYD60" s="137"/>
      <c r="NYE60" s="137"/>
      <c r="NYF60" s="137"/>
      <c r="NYG60" s="137"/>
      <c r="NYH60" s="137"/>
      <c r="NYI60" s="137"/>
      <c r="NYJ60" s="137"/>
      <c r="NYK60" s="137"/>
      <c r="NYL60" s="137"/>
      <c r="NYM60" s="137"/>
      <c r="NYN60" s="137"/>
      <c r="NYO60" s="137"/>
      <c r="NYP60" s="137"/>
      <c r="NYQ60" s="137"/>
      <c r="NYR60" s="137"/>
      <c r="NYS60" s="137"/>
      <c r="NYT60" s="137"/>
      <c r="NYU60" s="137"/>
      <c r="NYV60" s="137"/>
      <c r="NYW60" s="137"/>
      <c r="NYX60" s="137"/>
      <c r="NYY60" s="137"/>
      <c r="NYZ60" s="137"/>
      <c r="NZA60" s="137"/>
      <c r="NZB60" s="137"/>
      <c r="NZC60" s="137"/>
      <c r="NZD60" s="137"/>
      <c r="NZE60" s="137"/>
      <c r="NZF60" s="137"/>
      <c r="NZG60" s="137"/>
      <c r="NZH60" s="137"/>
      <c r="NZI60" s="137"/>
      <c r="NZJ60" s="137"/>
      <c r="NZK60" s="137"/>
      <c r="NZL60" s="137"/>
      <c r="NZM60" s="137"/>
      <c r="NZN60" s="137"/>
      <c r="NZO60" s="137"/>
      <c r="NZP60" s="137"/>
      <c r="NZQ60" s="137"/>
      <c r="NZR60" s="137"/>
      <c r="NZS60" s="137"/>
      <c r="NZT60" s="137"/>
      <c r="NZU60" s="137"/>
      <c r="NZV60" s="137"/>
      <c r="NZW60" s="137"/>
      <c r="NZX60" s="137"/>
      <c r="NZY60" s="137"/>
      <c r="NZZ60" s="137"/>
      <c r="OAA60" s="137"/>
      <c r="OAB60" s="137"/>
      <c r="OAC60" s="137"/>
      <c r="OAD60" s="137"/>
      <c r="OAE60" s="137"/>
      <c r="OAF60" s="137"/>
      <c r="OAG60" s="137"/>
      <c r="OAH60" s="137"/>
      <c r="OAI60" s="137"/>
      <c r="OAJ60" s="137"/>
      <c r="OAK60" s="137"/>
      <c r="OAL60" s="137"/>
      <c r="OAM60" s="137"/>
      <c r="OAN60" s="137"/>
      <c r="OAO60" s="137"/>
      <c r="OAP60" s="137"/>
      <c r="OAQ60" s="137"/>
      <c r="OAR60" s="137"/>
      <c r="OAS60" s="137"/>
      <c r="OAT60" s="137"/>
      <c r="OAU60" s="137"/>
      <c r="OAV60" s="137"/>
      <c r="OAW60" s="137"/>
      <c r="OAX60" s="137"/>
      <c r="OAY60" s="137"/>
      <c r="OAZ60" s="137"/>
      <c r="OBA60" s="137"/>
      <c r="OBB60" s="137"/>
      <c r="OBC60" s="137"/>
      <c r="OBD60" s="137"/>
      <c r="OBE60" s="137"/>
      <c r="OBF60" s="137"/>
      <c r="OBG60" s="137"/>
      <c r="OBH60" s="137"/>
      <c r="OBI60" s="137"/>
      <c r="OBJ60" s="137"/>
      <c r="OBK60" s="137"/>
      <c r="OBL60" s="137"/>
      <c r="OBM60" s="137"/>
      <c r="OBN60" s="137"/>
      <c r="OBO60" s="137"/>
      <c r="OBP60" s="137"/>
      <c r="OBQ60" s="137"/>
      <c r="OBR60" s="137"/>
      <c r="OBS60" s="137"/>
      <c r="OBT60" s="137"/>
      <c r="OBU60" s="137"/>
      <c r="OBV60" s="137"/>
      <c r="OBW60" s="137"/>
      <c r="OBX60" s="137"/>
      <c r="OBY60" s="137"/>
      <c r="OBZ60" s="137"/>
      <c r="OCA60" s="137"/>
      <c r="OCB60" s="137"/>
      <c r="OCC60" s="137"/>
      <c r="OCD60" s="137"/>
      <c r="OCE60" s="137"/>
      <c r="OCF60" s="137"/>
      <c r="OCG60" s="137"/>
      <c r="OCH60" s="137"/>
      <c r="OCI60" s="137"/>
      <c r="OCJ60" s="137"/>
      <c r="OCK60" s="137"/>
      <c r="OCL60" s="137"/>
      <c r="OCM60" s="137"/>
      <c r="OCN60" s="137"/>
      <c r="OCO60" s="137"/>
      <c r="OCP60" s="137"/>
      <c r="OCQ60" s="137"/>
      <c r="OCR60" s="137"/>
      <c r="OCS60" s="137"/>
      <c r="OCT60" s="137"/>
      <c r="OCU60" s="137"/>
      <c r="OCV60" s="137"/>
      <c r="OCW60" s="137"/>
      <c r="OCX60" s="137"/>
      <c r="OCY60" s="137"/>
      <c r="OCZ60" s="137"/>
      <c r="ODA60" s="137"/>
      <c r="ODB60" s="137"/>
      <c r="ODC60" s="137"/>
      <c r="ODD60" s="137"/>
      <c r="ODE60" s="137"/>
      <c r="ODF60" s="137"/>
      <c r="ODG60" s="137"/>
      <c r="ODH60" s="137"/>
      <c r="ODI60" s="137"/>
      <c r="ODJ60" s="137"/>
      <c r="ODK60" s="137"/>
      <c r="ODL60" s="137"/>
      <c r="ODM60" s="137"/>
      <c r="ODN60" s="137"/>
      <c r="ODO60" s="137"/>
      <c r="ODP60" s="137"/>
      <c r="ODQ60" s="137"/>
      <c r="ODR60" s="137"/>
      <c r="ODS60" s="137"/>
      <c r="ODT60" s="137"/>
      <c r="ODU60" s="137"/>
      <c r="ODV60" s="137"/>
      <c r="ODW60" s="137"/>
      <c r="ODX60" s="137"/>
      <c r="ODY60" s="137"/>
      <c r="ODZ60" s="137"/>
      <c r="OEA60" s="137"/>
      <c r="OEB60" s="137"/>
      <c r="OEC60" s="137"/>
      <c r="OED60" s="137"/>
      <c r="OEE60" s="137"/>
      <c r="OEF60" s="137"/>
      <c r="OEG60" s="137"/>
      <c r="OEH60" s="137"/>
      <c r="OEI60" s="137"/>
      <c r="OEJ60" s="137"/>
      <c r="OEK60" s="137"/>
      <c r="OEL60" s="137"/>
      <c r="OEM60" s="137"/>
      <c r="OEN60" s="137"/>
      <c r="OEO60" s="137"/>
      <c r="OEP60" s="137"/>
      <c r="OEQ60" s="137"/>
      <c r="OER60" s="137"/>
      <c r="OES60" s="137"/>
      <c r="OET60" s="137"/>
      <c r="OEU60" s="137"/>
      <c r="OEV60" s="137"/>
      <c r="OEW60" s="137"/>
      <c r="OEX60" s="137"/>
      <c r="OEY60" s="137"/>
      <c r="OEZ60" s="137"/>
      <c r="OFA60" s="137"/>
      <c r="OFB60" s="137"/>
      <c r="OFC60" s="137"/>
      <c r="OFD60" s="137"/>
      <c r="OFE60" s="137"/>
      <c r="OFF60" s="137"/>
      <c r="OFG60" s="137"/>
      <c r="OFH60" s="137"/>
      <c r="OFI60" s="137"/>
      <c r="OFJ60" s="137"/>
      <c r="OFK60" s="137"/>
      <c r="OFL60" s="137"/>
      <c r="OFM60" s="137"/>
      <c r="OFN60" s="137"/>
      <c r="OFO60" s="137"/>
      <c r="OFP60" s="137"/>
      <c r="OFQ60" s="137"/>
      <c r="OFR60" s="137"/>
      <c r="OFS60" s="137"/>
      <c r="OFT60" s="137"/>
      <c r="OFU60" s="137"/>
      <c r="OFV60" s="137"/>
      <c r="OFW60" s="137"/>
      <c r="OFX60" s="137"/>
      <c r="OFY60" s="137"/>
      <c r="OFZ60" s="137"/>
      <c r="OGA60" s="137"/>
      <c r="OGB60" s="137"/>
      <c r="OGC60" s="137"/>
      <c r="OGD60" s="137"/>
      <c r="OGE60" s="137"/>
      <c r="OGF60" s="137"/>
      <c r="OGG60" s="137"/>
      <c r="OGH60" s="137"/>
      <c r="OGI60" s="137"/>
      <c r="OGJ60" s="137"/>
      <c r="OGK60" s="137"/>
      <c r="OGL60" s="137"/>
      <c r="OGM60" s="137"/>
      <c r="OGN60" s="137"/>
      <c r="OGO60" s="137"/>
      <c r="OGP60" s="137"/>
      <c r="OGQ60" s="137"/>
      <c r="OGR60" s="137"/>
      <c r="OGS60" s="137"/>
      <c r="OGT60" s="137"/>
      <c r="OGU60" s="137"/>
      <c r="OGV60" s="137"/>
      <c r="OGW60" s="137"/>
      <c r="OGX60" s="137"/>
      <c r="OGY60" s="137"/>
      <c r="OGZ60" s="137"/>
      <c r="OHA60" s="137"/>
      <c r="OHB60" s="137"/>
      <c r="OHC60" s="137"/>
      <c r="OHD60" s="137"/>
      <c r="OHE60" s="137"/>
      <c r="OHF60" s="137"/>
      <c r="OHG60" s="137"/>
      <c r="OHH60" s="137"/>
      <c r="OHI60" s="137"/>
      <c r="OHJ60" s="137"/>
      <c r="OHK60" s="137"/>
      <c r="OHL60" s="137"/>
      <c r="OHM60" s="137"/>
      <c r="OHN60" s="137"/>
      <c r="OHO60" s="137"/>
      <c r="OHP60" s="137"/>
      <c r="OHQ60" s="137"/>
      <c r="OHR60" s="137"/>
      <c r="OHS60" s="137"/>
      <c r="OHT60" s="137"/>
      <c r="OHU60" s="137"/>
      <c r="OHV60" s="137"/>
      <c r="OHW60" s="137"/>
      <c r="OHX60" s="137"/>
      <c r="OHY60" s="137"/>
      <c r="OHZ60" s="137"/>
      <c r="OIA60" s="137"/>
      <c r="OIB60" s="137"/>
      <c r="OIC60" s="137"/>
      <c r="OID60" s="137"/>
      <c r="OIE60" s="137"/>
      <c r="OIF60" s="137"/>
      <c r="OIG60" s="137"/>
      <c r="OIH60" s="137"/>
      <c r="OII60" s="137"/>
      <c r="OIJ60" s="137"/>
      <c r="OIK60" s="137"/>
      <c r="OIL60" s="137"/>
      <c r="OIM60" s="137"/>
      <c r="OIN60" s="137"/>
      <c r="OIO60" s="137"/>
      <c r="OIP60" s="137"/>
      <c r="OIQ60" s="137"/>
      <c r="OIR60" s="137"/>
      <c r="OIS60" s="137"/>
      <c r="OIT60" s="137"/>
      <c r="OIU60" s="137"/>
      <c r="OIV60" s="137"/>
      <c r="OIW60" s="137"/>
      <c r="OIX60" s="137"/>
      <c r="OIY60" s="137"/>
      <c r="OIZ60" s="137"/>
      <c r="OJA60" s="137"/>
      <c r="OJB60" s="137"/>
      <c r="OJC60" s="137"/>
      <c r="OJD60" s="137"/>
      <c r="OJE60" s="137"/>
      <c r="OJF60" s="137"/>
      <c r="OJG60" s="137"/>
      <c r="OJH60" s="137"/>
      <c r="OJI60" s="137"/>
      <c r="OJJ60" s="137"/>
      <c r="OJK60" s="137"/>
      <c r="OJL60" s="137"/>
      <c r="OJM60" s="137"/>
      <c r="OJN60" s="137"/>
      <c r="OJO60" s="137"/>
      <c r="OJP60" s="137"/>
      <c r="OJQ60" s="137"/>
      <c r="OJR60" s="137"/>
      <c r="OJS60" s="137"/>
      <c r="OJT60" s="137"/>
      <c r="OJU60" s="137"/>
      <c r="OJV60" s="137"/>
      <c r="OJW60" s="137"/>
      <c r="OJX60" s="137"/>
      <c r="OJY60" s="137"/>
      <c r="OJZ60" s="137"/>
      <c r="OKA60" s="137"/>
      <c r="OKB60" s="137"/>
      <c r="OKC60" s="137"/>
      <c r="OKD60" s="137"/>
      <c r="OKE60" s="137"/>
      <c r="OKF60" s="137"/>
      <c r="OKG60" s="137"/>
      <c r="OKH60" s="137"/>
      <c r="OKI60" s="137"/>
      <c r="OKJ60" s="137"/>
      <c r="OKK60" s="137"/>
      <c r="OKL60" s="137"/>
      <c r="OKM60" s="137"/>
      <c r="OKN60" s="137"/>
      <c r="OKO60" s="137"/>
      <c r="OKP60" s="137"/>
      <c r="OKQ60" s="137"/>
      <c r="OKR60" s="137"/>
      <c r="OKS60" s="137"/>
      <c r="OKT60" s="137"/>
      <c r="OKU60" s="137"/>
      <c r="OKV60" s="137"/>
      <c r="OKW60" s="137"/>
      <c r="OKX60" s="137"/>
      <c r="OKY60" s="137"/>
      <c r="OKZ60" s="137"/>
      <c r="OLA60" s="137"/>
      <c r="OLB60" s="137"/>
      <c r="OLC60" s="137"/>
      <c r="OLD60" s="137"/>
      <c r="OLE60" s="137"/>
      <c r="OLF60" s="137"/>
      <c r="OLG60" s="137"/>
      <c r="OLH60" s="137"/>
      <c r="OLI60" s="137"/>
      <c r="OLJ60" s="137"/>
      <c r="OLK60" s="137"/>
      <c r="OLL60" s="137"/>
      <c r="OLM60" s="137"/>
      <c r="OLN60" s="137"/>
      <c r="OLO60" s="137"/>
      <c r="OLP60" s="137"/>
      <c r="OLQ60" s="137"/>
      <c r="OLR60" s="137"/>
      <c r="OLS60" s="137"/>
      <c r="OLT60" s="137"/>
      <c r="OLU60" s="137"/>
      <c r="OLV60" s="137"/>
      <c r="OLW60" s="137"/>
      <c r="OLX60" s="137"/>
      <c r="OLY60" s="137"/>
      <c r="OLZ60" s="137"/>
      <c r="OMA60" s="137"/>
      <c r="OMB60" s="137"/>
      <c r="OMC60" s="137"/>
      <c r="OMD60" s="137"/>
      <c r="OME60" s="137"/>
      <c r="OMF60" s="137"/>
      <c r="OMG60" s="137"/>
      <c r="OMH60" s="137"/>
      <c r="OMI60" s="137"/>
      <c r="OMJ60" s="137"/>
      <c r="OMK60" s="137"/>
      <c r="OML60" s="137"/>
      <c r="OMM60" s="137"/>
      <c r="OMN60" s="137"/>
      <c r="OMO60" s="137"/>
      <c r="OMP60" s="137"/>
      <c r="OMQ60" s="137"/>
      <c r="OMR60" s="137"/>
      <c r="OMS60" s="137"/>
      <c r="OMT60" s="137"/>
      <c r="OMU60" s="137"/>
      <c r="OMV60" s="137"/>
      <c r="OMW60" s="137"/>
      <c r="OMX60" s="137"/>
      <c r="OMY60" s="137"/>
      <c r="OMZ60" s="137"/>
      <c r="ONA60" s="137"/>
      <c r="ONB60" s="137"/>
      <c r="ONC60" s="137"/>
      <c r="OND60" s="137"/>
      <c r="ONE60" s="137"/>
      <c r="ONF60" s="137"/>
      <c r="ONG60" s="137"/>
      <c r="ONH60" s="137"/>
      <c r="ONI60" s="137"/>
      <c r="ONJ60" s="137"/>
      <c r="ONK60" s="137"/>
      <c r="ONL60" s="137"/>
      <c r="ONM60" s="137"/>
      <c r="ONN60" s="137"/>
      <c r="ONO60" s="137"/>
      <c r="ONP60" s="137"/>
      <c r="ONQ60" s="137"/>
      <c r="ONR60" s="137"/>
      <c r="ONS60" s="137"/>
      <c r="ONT60" s="137"/>
      <c r="ONU60" s="137"/>
      <c r="ONV60" s="137"/>
      <c r="ONW60" s="137"/>
      <c r="ONX60" s="137"/>
      <c r="ONY60" s="137"/>
      <c r="ONZ60" s="137"/>
      <c r="OOA60" s="137"/>
      <c r="OOB60" s="137"/>
      <c r="OOC60" s="137"/>
      <c r="OOD60" s="137"/>
      <c r="OOE60" s="137"/>
      <c r="OOF60" s="137"/>
      <c r="OOG60" s="137"/>
      <c r="OOH60" s="137"/>
      <c r="OOI60" s="137"/>
      <c r="OOJ60" s="137"/>
      <c r="OOK60" s="137"/>
      <c r="OOL60" s="137"/>
      <c r="OOM60" s="137"/>
      <c r="OON60" s="137"/>
      <c r="OOO60" s="137"/>
      <c r="OOP60" s="137"/>
      <c r="OOQ60" s="137"/>
      <c r="OOR60" s="137"/>
      <c r="OOS60" s="137"/>
      <c r="OOT60" s="137"/>
      <c r="OOU60" s="137"/>
      <c r="OOV60" s="137"/>
      <c r="OOW60" s="137"/>
      <c r="OOX60" s="137"/>
      <c r="OOY60" s="137"/>
      <c r="OOZ60" s="137"/>
      <c r="OPA60" s="137"/>
      <c r="OPB60" s="137"/>
      <c r="OPC60" s="137"/>
      <c r="OPD60" s="137"/>
      <c r="OPE60" s="137"/>
      <c r="OPF60" s="137"/>
      <c r="OPG60" s="137"/>
      <c r="OPH60" s="137"/>
      <c r="OPI60" s="137"/>
      <c r="OPJ60" s="137"/>
      <c r="OPK60" s="137"/>
      <c r="OPL60" s="137"/>
      <c r="OPM60" s="137"/>
      <c r="OPN60" s="137"/>
      <c r="OPO60" s="137"/>
      <c r="OPP60" s="137"/>
      <c r="OPQ60" s="137"/>
      <c r="OPR60" s="137"/>
      <c r="OPS60" s="137"/>
      <c r="OPT60" s="137"/>
      <c r="OPU60" s="137"/>
      <c r="OPV60" s="137"/>
      <c r="OPW60" s="137"/>
      <c r="OPX60" s="137"/>
      <c r="OPY60" s="137"/>
      <c r="OPZ60" s="137"/>
      <c r="OQA60" s="137"/>
      <c r="OQB60" s="137"/>
      <c r="OQC60" s="137"/>
      <c r="OQD60" s="137"/>
      <c r="OQE60" s="137"/>
      <c r="OQF60" s="137"/>
      <c r="OQG60" s="137"/>
      <c r="OQH60" s="137"/>
      <c r="OQI60" s="137"/>
      <c r="OQJ60" s="137"/>
      <c r="OQK60" s="137"/>
      <c r="OQL60" s="137"/>
      <c r="OQM60" s="137"/>
      <c r="OQN60" s="137"/>
      <c r="OQO60" s="137"/>
      <c r="OQP60" s="137"/>
      <c r="OQQ60" s="137"/>
      <c r="OQR60" s="137"/>
      <c r="OQS60" s="137"/>
      <c r="OQT60" s="137"/>
      <c r="OQU60" s="137"/>
      <c r="OQV60" s="137"/>
      <c r="OQW60" s="137"/>
      <c r="OQX60" s="137"/>
      <c r="OQY60" s="137"/>
      <c r="OQZ60" s="137"/>
      <c r="ORA60" s="137"/>
      <c r="ORB60" s="137"/>
      <c r="ORC60" s="137"/>
      <c r="ORD60" s="137"/>
      <c r="ORE60" s="137"/>
      <c r="ORF60" s="137"/>
      <c r="ORG60" s="137"/>
      <c r="ORH60" s="137"/>
      <c r="ORI60" s="137"/>
      <c r="ORJ60" s="137"/>
      <c r="ORK60" s="137"/>
      <c r="ORL60" s="137"/>
      <c r="ORM60" s="137"/>
      <c r="ORN60" s="137"/>
      <c r="ORO60" s="137"/>
      <c r="ORP60" s="137"/>
      <c r="ORQ60" s="137"/>
      <c r="ORR60" s="137"/>
      <c r="ORS60" s="137"/>
      <c r="ORT60" s="137"/>
      <c r="ORU60" s="137"/>
      <c r="ORV60" s="137"/>
      <c r="ORW60" s="137"/>
      <c r="ORX60" s="137"/>
      <c r="ORY60" s="137"/>
      <c r="ORZ60" s="137"/>
      <c r="OSA60" s="137"/>
      <c r="OSB60" s="137"/>
      <c r="OSC60" s="137"/>
      <c r="OSD60" s="137"/>
      <c r="OSE60" s="137"/>
      <c r="OSF60" s="137"/>
      <c r="OSG60" s="137"/>
      <c r="OSH60" s="137"/>
      <c r="OSI60" s="137"/>
      <c r="OSJ60" s="137"/>
      <c r="OSK60" s="137"/>
      <c r="OSL60" s="137"/>
      <c r="OSM60" s="137"/>
      <c r="OSN60" s="137"/>
      <c r="OSO60" s="137"/>
      <c r="OSP60" s="137"/>
      <c r="OSQ60" s="137"/>
      <c r="OSR60" s="137"/>
      <c r="OSS60" s="137"/>
      <c r="OST60" s="137"/>
      <c r="OSU60" s="137"/>
      <c r="OSV60" s="137"/>
      <c r="OSW60" s="137"/>
      <c r="OSX60" s="137"/>
      <c r="OSY60" s="137"/>
      <c r="OSZ60" s="137"/>
      <c r="OTA60" s="137"/>
      <c r="OTB60" s="137"/>
      <c r="OTC60" s="137"/>
      <c r="OTD60" s="137"/>
      <c r="OTE60" s="137"/>
      <c r="OTF60" s="137"/>
      <c r="OTG60" s="137"/>
      <c r="OTH60" s="137"/>
      <c r="OTI60" s="137"/>
      <c r="OTJ60" s="137"/>
      <c r="OTK60" s="137"/>
      <c r="OTL60" s="137"/>
      <c r="OTM60" s="137"/>
      <c r="OTN60" s="137"/>
      <c r="OTO60" s="137"/>
      <c r="OTP60" s="137"/>
      <c r="OTQ60" s="137"/>
      <c r="OTR60" s="137"/>
      <c r="OTS60" s="137"/>
      <c r="OTT60" s="137"/>
      <c r="OTU60" s="137"/>
      <c r="OTV60" s="137"/>
      <c r="OTW60" s="137"/>
      <c r="OTX60" s="137"/>
      <c r="OTY60" s="137"/>
      <c r="OTZ60" s="137"/>
      <c r="OUA60" s="137"/>
      <c r="OUB60" s="137"/>
      <c r="OUC60" s="137"/>
      <c r="OUD60" s="137"/>
      <c r="OUE60" s="137"/>
      <c r="OUF60" s="137"/>
      <c r="OUG60" s="137"/>
      <c r="OUH60" s="137"/>
      <c r="OUI60" s="137"/>
      <c r="OUJ60" s="137"/>
      <c r="OUK60" s="137"/>
      <c r="OUL60" s="137"/>
      <c r="OUM60" s="137"/>
      <c r="OUN60" s="137"/>
      <c r="OUO60" s="137"/>
      <c r="OUP60" s="137"/>
      <c r="OUQ60" s="137"/>
      <c r="OUR60" s="137"/>
      <c r="OUS60" s="137"/>
      <c r="OUT60" s="137"/>
      <c r="OUU60" s="137"/>
      <c r="OUV60" s="137"/>
      <c r="OUW60" s="137"/>
      <c r="OUX60" s="137"/>
      <c r="OUY60" s="137"/>
      <c r="OUZ60" s="137"/>
      <c r="OVA60" s="137"/>
      <c r="OVB60" s="137"/>
      <c r="OVC60" s="137"/>
      <c r="OVD60" s="137"/>
      <c r="OVE60" s="137"/>
      <c r="OVF60" s="137"/>
      <c r="OVG60" s="137"/>
      <c r="OVH60" s="137"/>
      <c r="OVI60" s="137"/>
      <c r="OVJ60" s="137"/>
      <c r="OVK60" s="137"/>
      <c r="OVL60" s="137"/>
      <c r="OVM60" s="137"/>
      <c r="OVN60" s="137"/>
      <c r="OVO60" s="137"/>
      <c r="OVP60" s="137"/>
      <c r="OVQ60" s="137"/>
      <c r="OVR60" s="137"/>
      <c r="OVS60" s="137"/>
      <c r="OVT60" s="137"/>
      <c r="OVU60" s="137"/>
      <c r="OVV60" s="137"/>
      <c r="OVW60" s="137"/>
      <c r="OVX60" s="137"/>
      <c r="OVY60" s="137"/>
      <c r="OVZ60" s="137"/>
      <c r="OWA60" s="137"/>
      <c r="OWB60" s="137"/>
      <c r="OWC60" s="137"/>
      <c r="OWD60" s="137"/>
      <c r="OWE60" s="137"/>
      <c r="OWF60" s="137"/>
      <c r="OWG60" s="137"/>
      <c r="OWH60" s="137"/>
      <c r="OWI60" s="137"/>
      <c r="OWJ60" s="137"/>
      <c r="OWK60" s="137"/>
      <c r="OWL60" s="137"/>
      <c r="OWM60" s="137"/>
      <c r="OWN60" s="137"/>
      <c r="OWO60" s="137"/>
      <c r="OWP60" s="137"/>
      <c r="OWQ60" s="137"/>
      <c r="OWR60" s="137"/>
      <c r="OWS60" s="137"/>
      <c r="OWT60" s="137"/>
      <c r="OWU60" s="137"/>
      <c r="OWV60" s="137"/>
      <c r="OWW60" s="137"/>
      <c r="OWX60" s="137"/>
      <c r="OWY60" s="137"/>
      <c r="OWZ60" s="137"/>
      <c r="OXA60" s="137"/>
      <c r="OXB60" s="137"/>
      <c r="OXC60" s="137"/>
      <c r="OXD60" s="137"/>
      <c r="OXE60" s="137"/>
      <c r="OXF60" s="137"/>
      <c r="OXG60" s="137"/>
      <c r="OXH60" s="137"/>
      <c r="OXI60" s="137"/>
      <c r="OXJ60" s="137"/>
      <c r="OXK60" s="137"/>
      <c r="OXL60" s="137"/>
      <c r="OXM60" s="137"/>
      <c r="OXN60" s="137"/>
      <c r="OXO60" s="137"/>
      <c r="OXP60" s="137"/>
      <c r="OXQ60" s="137"/>
      <c r="OXR60" s="137"/>
      <c r="OXS60" s="137"/>
      <c r="OXT60" s="137"/>
      <c r="OXU60" s="137"/>
      <c r="OXV60" s="137"/>
      <c r="OXW60" s="137"/>
      <c r="OXX60" s="137"/>
      <c r="OXY60" s="137"/>
      <c r="OXZ60" s="137"/>
      <c r="OYA60" s="137"/>
      <c r="OYB60" s="137"/>
      <c r="OYC60" s="137"/>
      <c r="OYD60" s="137"/>
      <c r="OYE60" s="137"/>
      <c r="OYF60" s="137"/>
      <c r="OYG60" s="137"/>
      <c r="OYH60" s="137"/>
      <c r="OYI60" s="137"/>
      <c r="OYJ60" s="137"/>
      <c r="OYK60" s="137"/>
      <c r="OYL60" s="137"/>
      <c r="OYM60" s="137"/>
      <c r="OYN60" s="137"/>
      <c r="OYO60" s="137"/>
      <c r="OYP60" s="137"/>
      <c r="OYQ60" s="137"/>
      <c r="OYR60" s="137"/>
      <c r="OYS60" s="137"/>
      <c r="OYT60" s="137"/>
      <c r="OYU60" s="137"/>
      <c r="OYV60" s="137"/>
      <c r="OYW60" s="137"/>
      <c r="OYX60" s="137"/>
      <c r="OYY60" s="137"/>
      <c r="OYZ60" s="137"/>
      <c r="OZA60" s="137"/>
      <c r="OZB60" s="137"/>
      <c r="OZC60" s="137"/>
      <c r="OZD60" s="137"/>
      <c r="OZE60" s="137"/>
      <c r="OZF60" s="137"/>
      <c r="OZG60" s="137"/>
      <c r="OZH60" s="137"/>
      <c r="OZI60" s="137"/>
      <c r="OZJ60" s="137"/>
      <c r="OZK60" s="137"/>
      <c r="OZL60" s="137"/>
      <c r="OZM60" s="137"/>
      <c r="OZN60" s="137"/>
      <c r="OZO60" s="137"/>
      <c r="OZP60" s="137"/>
      <c r="OZQ60" s="137"/>
      <c r="OZR60" s="137"/>
      <c r="OZS60" s="137"/>
      <c r="OZT60" s="137"/>
      <c r="OZU60" s="137"/>
      <c r="OZV60" s="137"/>
      <c r="OZW60" s="137"/>
      <c r="OZX60" s="137"/>
      <c r="OZY60" s="137"/>
      <c r="OZZ60" s="137"/>
      <c r="PAA60" s="137"/>
      <c r="PAB60" s="137"/>
      <c r="PAC60" s="137"/>
      <c r="PAD60" s="137"/>
      <c r="PAE60" s="137"/>
      <c r="PAF60" s="137"/>
      <c r="PAG60" s="137"/>
      <c r="PAH60" s="137"/>
      <c r="PAI60" s="137"/>
      <c r="PAJ60" s="137"/>
      <c r="PAK60" s="137"/>
      <c r="PAL60" s="137"/>
      <c r="PAM60" s="137"/>
      <c r="PAN60" s="137"/>
      <c r="PAO60" s="137"/>
      <c r="PAP60" s="137"/>
      <c r="PAQ60" s="137"/>
      <c r="PAR60" s="137"/>
      <c r="PAS60" s="137"/>
      <c r="PAT60" s="137"/>
      <c r="PAU60" s="137"/>
      <c r="PAV60" s="137"/>
      <c r="PAW60" s="137"/>
      <c r="PAX60" s="137"/>
      <c r="PAY60" s="137"/>
      <c r="PAZ60" s="137"/>
      <c r="PBA60" s="137"/>
      <c r="PBB60" s="137"/>
      <c r="PBC60" s="137"/>
      <c r="PBD60" s="137"/>
      <c r="PBE60" s="137"/>
      <c r="PBF60" s="137"/>
      <c r="PBG60" s="137"/>
      <c r="PBH60" s="137"/>
      <c r="PBI60" s="137"/>
      <c r="PBJ60" s="137"/>
      <c r="PBK60" s="137"/>
      <c r="PBL60" s="137"/>
      <c r="PBM60" s="137"/>
      <c r="PBN60" s="137"/>
      <c r="PBO60" s="137"/>
      <c r="PBP60" s="137"/>
      <c r="PBQ60" s="137"/>
      <c r="PBR60" s="137"/>
      <c r="PBS60" s="137"/>
      <c r="PBT60" s="137"/>
      <c r="PBU60" s="137"/>
      <c r="PBV60" s="137"/>
      <c r="PBW60" s="137"/>
      <c r="PBX60" s="137"/>
      <c r="PBY60" s="137"/>
      <c r="PBZ60" s="137"/>
      <c r="PCA60" s="137"/>
      <c r="PCB60" s="137"/>
      <c r="PCC60" s="137"/>
      <c r="PCD60" s="137"/>
      <c r="PCE60" s="137"/>
      <c r="PCF60" s="137"/>
      <c r="PCG60" s="137"/>
      <c r="PCH60" s="137"/>
      <c r="PCI60" s="137"/>
      <c r="PCJ60" s="137"/>
      <c r="PCK60" s="137"/>
      <c r="PCL60" s="137"/>
      <c r="PCM60" s="137"/>
      <c r="PCN60" s="137"/>
      <c r="PCO60" s="137"/>
      <c r="PCP60" s="137"/>
      <c r="PCQ60" s="137"/>
      <c r="PCR60" s="137"/>
      <c r="PCS60" s="137"/>
      <c r="PCT60" s="137"/>
      <c r="PCU60" s="137"/>
      <c r="PCV60" s="137"/>
      <c r="PCW60" s="137"/>
      <c r="PCX60" s="137"/>
      <c r="PCY60" s="137"/>
      <c r="PCZ60" s="137"/>
      <c r="PDA60" s="137"/>
      <c r="PDB60" s="137"/>
      <c r="PDC60" s="137"/>
      <c r="PDD60" s="137"/>
      <c r="PDE60" s="137"/>
      <c r="PDF60" s="137"/>
      <c r="PDG60" s="137"/>
      <c r="PDH60" s="137"/>
      <c r="PDI60" s="137"/>
      <c r="PDJ60" s="137"/>
      <c r="PDK60" s="137"/>
      <c r="PDL60" s="137"/>
      <c r="PDM60" s="137"/>
      <c r="PDN60" s="137"/>
      <c r="PDO60" s="137"/>
      <c r="PDP60" s="137"/>
      <c r="PDQ60" s="137"/>
      <c r="PDR60" s="137"/>
      <c r="PDS60" s="137"/>
      <c r="PDT60" s="137"/>
      <c r="PDU60" s="137"/>
      <c r="PDV60" s="137"/>
      <c r="PDW60" s="137"/>
      <c r="PDX60" s="137"/>
      <c r="PDY60" s="137"/>
      <c r="PDZ60" s="137"/>
      <c r="PEA60" s="137"/>
      <c r="PEB60" s="137"/>
      <c r="PEC60" s="137"/>
      <c r="PED60" s="137"/>
      <c r="PEE60" s="137"/>
      <c r="PEF60" s="137"/>
      <c r="PEG60" s="137"/>
      <c r="PEH60" s="137"/>
      <c r="PEI60" s="137"/>
      <c r="PEJ60" s="137"/>
      <c r="PEK60" s="137"/>
      <c r="PEL60" s="137"/>
      <c r="PEM60" s="137"/>
      <c r="PEN60" s="137"/>
      <c r="PEO60" s="137"/>
      <c r="PEP60" s="137"/>
      <c r="PEQ60" s="137"/>
      <c r="PER60" s="137"/>
      <c r="PES60" s="137"/>
      <c r="PET60" s="137"/>
      <c r="PEU60" s="137"/>
      <c r="PEV60" s="137"/>
      <c r="PEW60" s="137"/>
      <c r="PEX60" s="137"/>
      <c r="PEY60" s="137"/>
      <c r="PEZ60" s="137"/>
      <c r="PFA60" s="137"/>
      <c r="PFB60" s="137"/>
      <c r="PFC60" s="137"/>
      <c r="PFD60" s="137"/>
      <c r="PFE60" s="137"/>
      <c r="PFF60" s="137"/>
      <c r="PFG60" s="137"/>
      <c r="PFH60" s="137"/>
      <c r="PFI60" s="137"/>
      <c r="PFJ60" s="137"/>
      <c r="PFK60" s="137"/>
      <c r="PFL60" s="137"/>
      <c r="PFM60" s="137"/>
      <c r="PFN60" s="137"/>
      <c r="PFO60" s="137"/>
      <c r="PFP60" s="137"/>
      <c r="PFQ60" s="137"/>
      <c r="PFR60" s="137"/>
      <c r="PFS60" s="137"/>
      <c r="PFT60" s="137"/>
      <c r="PFU60" s="137"/>
      <c r="PFV60" s="137"/>
      <c r="PFW60" s="137"/>
      <c r="PFX60" s="137"/>
      <c r="PFY60" s="137"/>
      <c r="PFZ60" s="137"/>
      <c r="PGA60" s="137"/>
      <c r="PGB60" s="137"/>
      <c r="PGC60" s="137"/>
      <c r="PGD60" s="137"/>
      <c r="PGE60" s="137"/>
      <c r="PGF60" s="137"/>
      <c r="PGG60" s="137"/>
      <c r="PGH60" s="137"/>
      <c r="PGI60" s="137"/>
      <c r="PGJ60" s="137"/>
      <c r="PGK60" s="137"/>
      <c r="PGL60" s="137"/>
      <c r="PGM60" s="137"/>
      <c r="PGN60" s="137"/>
      <c r="PGO60" s="137"/>
      <c r="PGP60" s="137"/>
      <c r="PGQ60" s="137"/>
      <c r="PGR60" s="137"/>
      <c r="PGS60" s="137"/>
      <c r="PGT60" s="137"/>
      <c r="PGU60" s="137"/>
      <c r="PGV60" s="137"/>
      <c r="PGW60" s="137"/>
      <c r="PGX60" s="137"/>
      <c r="PGY60" s="137"/>
      <c r="PGZ60" s="137"/>
      <c r="PHA60" s="137"/>
      <c r="PHB60" s="137"/>
      <c r="PHC60" s="137"/>
      <c r="PHD60" s="137"/>
      <c r="PHE60" s="137"/>
      <c r="PHF60" s="137"/>
      <c r="PHG60" s="137"/>
      <c r="PHH60" s="137"/>
      <c r="PHI60" s="137"/>
      <c r="PHJ60" s="137"/>
      <c r="PHK60" s="137"/>
      <c r="PHL60" s="137"/>
      <c r="PHM60" s="137"/>
      <c r="PHN60" s="137"/>
      <c r="PHO60" s="137"/>
      <c r="PHP60" s="137"/>
      <c r="PHQ60" s="137"/>
      <c r="PHR60" s="137"/>
      <c r="PHS60" s="137"/>
      <c r="PHT60" s="137"/>
      <c r="PHU60" s="137"/>
      <c r="PHV60" s="137"/>
      <c r="PHW60" s="137"/>
      <c r="PHX60" s="137"/>
      <c r="PHY60" s="137"/>
      <c r="PHZ60" s="137"/>
      <c r="PIA60" s="137"/>
      <c r="PIB60" s="137"/>
      <c r="PIC60" s="137"/>
      <c r="PID60" s="137"/>
      <c r="PIE60" s="137"/>
      <c r="PIF60" s="137"/>
      <c r="PIG60" s="137"/>
      <c r="PIH60" s="137"/>
      <c r="PII60" s="137"/>
      <c r="PIJ60" s="137"/>
      <c r="PIK60" s="137"/>
      <c r="PIL60" s="137"/>
      <c r="PIM60" s="137"/>
      <c r="PIN60" s="137"/>
      <c r="PIO60" s="137"/>
      <c r="PIP60" s="137"/>
      <c r="PIQ60" s="137"/>
      <c r="PIR60" s="137"/>
      <c r="PIS60" s="137"/>
      <c r="PIT60" s="137"/>
      <c r="PIU60" s="137"/>
      <c r="PIV60" s="137"/>
      <c r="PIW60" s="137"/>
      <c r="PIX60" s="137"/>
      <c r="PIY60" s="137"/>
      <c r="PIZ60" s="137"/>
      <c r="PJA60" s="137"/>
      <c r="PJB60" s="137"/>
      <c r="PJC60" s="137"/>
      <c r="PJD60" s="137"/>
      <c r="PJE60" s="137"/>
      <c r="PJF60" s="137"/>
      <c r="PJG60" s="137"/>
      <c r="PJH60" s="137"/>
      <c r="PJI60" s="137"/>
      <c r="PJJ60" s="137"/>
      <c r="PJK60" s="137"/>
      <c r="PJL60" s="137"/>
      <c r="PJM60" s="137"/>
      <c r="PJN60" s="137"/>
      <c r="PJO60" s="137"/>
      <c r="PJP60" s="137"/>
      <c r="PJQ60" s="137"/>
      <c r="PJR60" s="137"/>
      <c r="PJS60" s="137"/>
      <c r="PJT60" s="137"/>
      <c r="PJU60" s="137"/>
      <c r="PJV60" s="137"/>
      <c r="PJW60" s="137"/>
      <c r="PJX60" s="137"/>
      <c r="PJY60" s="137"/>
      <c r="PJZ60" s="137"/>
      <c r="PKA60" s="137"/>
      <c r="PKB60" s="137"/>
      <c r="PKC60" s="137"/>
      <c r="PKD60" s="137"/>
      <c r="PKE60" s="137"/>
      <c r="PKF60" s="137"/>
      <c r="PKG60" s="137"/>
      <c r="PKH60" s="137"/>
      <c r="PKI60" s="137"/>
      <c r="PKJ60" s="137"/>
      <c r="PKK60" s="137"/>
      <c r="PKL60" s="137"/>
      <c r="PKM60" s="137"/>
      <c r="PKN60" s="137"/>
      <c r="PKO60" s="137"/>
      <c r="PKP60" s="137"/>
      <c r="PKQ60" s="137"/>
      <c r="PKR60" s="137"/>
      <c r="PKS60" s="137"/>
      <c r="PKT60" s="137"/>
      <c r="PKU60" s="137"/>
      <c r="PKV60" s="137"/>
      <c r="PKW60" s="137"/>
      <c r="PKX60" s="137"/>
      <c r="PKY60" s="137"/>
      <c r="PKZ60" s="137"/>
      <c r="PLA60" s="137"/>
      <c r="PLB60" s="137"/>
      <c r="PLC60" s="137"/>
      <c r="PLD60" s="137"/>
      <c r="PLE60" s="137"/>
      <c r="PLF60" s="137"/>
      <c r="PLG60" s="137"/>
      <c r="PLH60" s="137"/>
      <c r="PLI60" s="137"/>
      <c r="PLJ60" s="137"/>
      <c r="PLK60" s="137"/>
      <c r="PLL60" s="137"/>
      <c r="PLM60" s="137"/>
      <c r="PLN60" s="137"/>
      <c r="PLO60" s="137"/>
      <c r="PLP60" s="137"/>
      <c r="PLQ60" s="137"/>
      <c r="PLR60" s="137"/>
      <c r="PLS60" s="137"/>
      <c r="PLT60" s="137"/>
      <c r="PLU60" s="137"/>
      <c r="PLV60" s="137"/>
      <c r="PLW60" s="137"/>
      <c r="PLX60" s="137"/>
      <c r="PLY60" s="137"/>
      <c r="PLZ60" s="137"/>
      <c r="PMA60" s="137"/>
      <c r="PMB60" s="137"/>
      <c r="PMC60" s="137"/>
      <c r="PMD60" s="137"/>
      <c r="PME60" s="137"/>
      <c r="PMF60" s="137"/>
      <c r="PMG60" s="137"/>
      <c r="PMH60" s="137"/>
      <c r="PMI60" s="137"/>
      <c r="PMJ60" s="137"/>
      <c r="PMK60" s="137"/>
      <c r="PML60" s="137"/>
      <c r="PMM60" s="137"/>
      <c r="PMN60" s="137"/>
      <c r="PMO60" s="137"/>
      <c r="PMP60" s="137"/>
      <c r="PMQ60" s="137"/>
      <c r="PMR60" s="137"/>
      <c r="PMS60" s="137"/>
      <c r="PMT60" s="137"/>
      <c r="PMU60" s="137"/>
      <c r="PMV60" s="137"/>
      <c r="PMW60" s="137"/>
      <c r="PMX60" s="137"/>
      <c r="PMY60" s="137"/>
      <c r="PMZ60" s="137"/>
      <c r="PNA60" s="137"/>
      <c r="PNB60" s="137"/>
      <c r="PNC60" s="137"/>
      <c r="PND60" s="137"/>
      <c r="PNE60" s="137"/>
      <c r="PNF60" s="137"/>
      <c r="PNG60" s="137"/>
      <c r="PNH60" s="137"/>
      <c r="PNI60" s="137"/>
      <c r="PNJ60" s="137"/>
      <c r="PNK60" s="137"/>
      <c r="PNL60" s="137"/>
      <c r="PNM60" s="137"/>
      <c r="PNN60" s="137"/>
      <c r="PNO60" s="137"/>
      <c r="PNP60" s="137"/>
      <c r="PNQ60" s="137"/>
      <c r="PNR60" s="137"/>
      <c r="PNS60" s="137"/>
      <c r="PNT60" s="137"/>
      <c r="PNU60" s="137"/>
      <c r="PNV60" s="137"/>
      <c r="PNW60" s="137"/>
      <c r="PNX60" s="137"/>
      <c r="PNY60" s="137"/>
      <c r="PNZ60" s="137"/>
      <c r="POA60" s="137"/>
      <c r="POB60" s="137"/>
      <c r="POC60" s="137"/>
      <c r="POD60" s="137"/>
      <c r="POE60" s="137"/>
      <c r="POF60" s="137"/>
      <c r="POG60" s="137"/>
      <c r="POH60" s="137"/>
      <c r="POI60" s="137"/>
      <c r="POJ60" s="137"/>
      <c r="POK60" s="137"/>
      <c r="POL60" s="137"/>
      <c r="POM60" s="137"/>
      <c r="PON60" s="137"/>
      <c r="POO60" s="137"/>
      <c r="POP60" s="137"/>
      <c r="POQ60" s="137"/>
      <c r="POR60" s="137"/>
      <c r="POS60" s="137"/>
      <c r="POT60" s="137"/>
      <c r="POU60" s="137"/>
      <c r="POV60" s="137"/>
      <c r="POW60" s="137"/>
      <c r="POX60" s="137"/>
      <c r="POY60" s="137"/>
      <c r="POZ60" s="137"/>
      <c r="PPA60" s="137"/>
      <c r="PPB60" s="137"/>
      <c r="PPC60" s="137"/>
      <c r="PPD60" s="137"/>
      <c r="PPE60" s="137"/>
      <c r="PPF60" s="137"/>
      <c r="PPG60" s="137"/>
      <c r="PPH60" s="137"/>
      <c r="PPI60" s="137"/>
      <c r="PPJ60" s="137"/>
      <c r="PPK60" s="137"/>
      <c r="PPL60" s="137"/>
      <c r="PPM60" s="137"/>
      <c r="PPN60" s="137"/>
      <c r="PPO60" s="137"/>
      <c r="PPP60" s="137"/>
      <c r="PPQ60" s="137"/>
      <c r="PPR60" s="137"/>
      <c r="PPS60" s="137"/>
      <c r="PPT60" s="137"/>
      <c r="PPU60" s="137"/>
      <c r="PPV60" s="137"/>
      <c r="PPW60" s="137"/>
      <c r="PPX60" s="137"/>
      <c r="PPY60" s="137"/>
      <c r="PPZ60" s="137"/>
      <c r="PQA60" s="137"/>
      <c r="PQB60" s="137"/>
      <c r="PQC60" s="137"/>
      <c r="PQD60" s="137"/>
      <c r="PQE60" s="137"/>
      <c r="PQF60" s="137"/>
      <c r="PQG60" s="137"/>
      <c r="PQH60" s="137"/>
      <c r="PQI60" s="137"/>
      <c r="PQJ60" s="137"/>
      <c r="PQK60" s="137"/>
      <c r="PQL60" s="137"/>
      <c r="PQM60" s="137"/>
      <c r="PQN60" s="137"/>
      <c r="PQO60" s="137"/>
      <c r="PQP60" s="137"/>
      <c r="PQQ60" s="137"/>
      <c r="PQR60" s="137"/>
      <c r="PQS60" s="137"/>
      <c r="PQT60" s="137"/>
      <c r="PQU60" s="137"/>
      <c r="PQV60" s="137"/>
      <c r="PQW60" s="137"/>
      <c r="PQX60" s="137"/>
      <c r="PQY60" s="137"/>
      <c r="PQZ60" s="137"/>
      <c r="PRA60" s="137"/>
      <c r="PRB60" s="137"/>
      <c r="PRC60" s="137"/>
      <c r="PRD60" s="137"/>
      <c r="PRE60" s="137"/>
      <c r="PRF60" s="137"/>
      <c r="PRG60" s="137"/>
      <c r="PRH60" s="137"/>
      <c r="PRI60" s="137"/>
      <c r="PRJ60" s="137"/>
      <c r="PRK60" s="137"/>
      <c r="PRL60" s="137"/>
      <c r="PRM60" s="137"/>
      <c r="PRN60" s="137"/>
      <c r="PRO60" s="137"/>
      <c r="PRP60" s="137"/>
      <c r="PRQ60" s="137"/>
      <c r="PRR60" s="137"/>
      <c r="PRS60" s="137"/>
      <c r="PRT60" s="137"/>
      <c r="PRU60" s="137"/>
      <c r="PRV60" s="137"/>
      <c r="PRW60" s="137"/>
      <c r="PRX60" s="137"/>
      <c r="PRY60" s="137"/>
      <c r="PRZ60" s="137"/>
      <c r="PSA60" s="137"/>
      <c r="PSB60" s="137"/>
      <c r="PSC60" s="137"/>
      <c r="PSD60" s="137"/>
      <c r="PSE60" s="137"/>
      <c r="PSF60" s="137"/>
      <c r="PSG60" s="137"/>
      <c r="PSH60" s="137"/>
      <c r="PSI60" s="137"/>
      <c r="PSJ60" s="137"/>
      <c r="PSK60" s="137"/>
      <c r="PSL60" s="137"/>
      <c r="PSM60" s="137"/>
      <c r="PSN60" s="137"/>
      <c r="PSO60" s="137"/>
      <c r="PSP60" s="137"/>
      <c r="PSQ60" s="137"/>
      <c r="PSR60" s="137"/>
      <c r="PSS60" s="137"/>
      <c r="PST60" s="137"/>
      <c r="PSU60" s="137"/>
      <c r="PSV60" s="137"/>
      <c r="PSW60" s="137"/>
      <c r="PSX60" s="137"/>
      <c r="PSY60" s="137"/>
      <c r="PSZ60" s="137"/>
      <c r="PTA60" s="137"/>
      <c r="PTB60" s="137"/>
      <c r="PTC60" s="137"/>
      <c r="PTD60" s="137"/>
      <c r="PTE60" s="137"/>
      <c r="PTF60" s="137"/>
      <c r="PTG60" s="137"/>
      <c r="PTH60" s="137"/>
      <c r="PTI60" s="137"/>
      <c r="PTJ60" s="137"/>
      <c r="PTK60" s="137"/>
      <c r="PTL60" s="137"/>
      <c r="PTM60" s="137"/>
      <c r="PTN60" s="137"/>
      <c r="PTO60" s="137"/>
      <c r="PTP60" s="137"/>
      <c r="PTQ60" s="137"/>
      <c r="PTR60" s="137"/>
      <c r="PTS60" s="137"/>
      <c r="PTT60" s="137"/>
      <c r="PTU60" s="137"/>
      <c r="PTV60" s="137"/>
      <c r="PTW60" s="137"/>
      <c r="PTX60" s="137"/>
      <c r="PTY60" s="137"/>
      <c r="PTZ60" s="137"/>
      <c r="PUA60" s="137"/>
      <c r="PUB60" s="137"/>
      <c r="PUC60" s="137"/>
      <c r="PUD60" s="137"/>
      <c r="PUE60" s="137"/>
      <c r="PUF60" s="137"/>
      <c r="PUG60" s="137"/>
      <c r="PUH60" s="137"/>
      <c r="PUI60" s="137"/>
      <c r="PUJ60" s="137"/>
      <c r="PUK60" s="137"/>
      <c r="PUL60" s="137"/>
      <c r="PUM60" s="137"/>
      <c r="PUN60" s="137"/>
      <c r="PUO60" s="137"/>
      <c r="PUP60" s="137"/>
      <c r="PUQ60" s="137"/>
      <c r="PUR60" s="137"/>
      <c r="PUS60" s="137"/>
      <c r="PUT60" s="137"/>
      <c r="PUU60" s="137"/>
      <c r="PUV60" s="137"/>
      <c r="PUW60" s="137"/>
      <c r="PUX60" s="137"/>
      <c r="PUY60" s="137"/>
      <c r="PUZ60" s="137"/>
      <c r="PVA60" s="137"/>
      <c r="PVB60" s="137"/>
      <c r="PVC60" s="137"/>
      <c r="PVD60" s="137"/>
      <c r="PVE60" s="137"/>
      <c r="PVF60" s="137"/>
      <c r="PVG60" s="137"/>
      <c r="PVH60" s="137"/>
      <c r="PVI60" s="137"/>
      <c r="PVJ60" s="137"/>
      <c r="PVK60" s="137"/>
      <c r="PVL60" s="137"/>
      <c r="PVM60" s="137"/>
      <c r="PVN60" s="137"/>
      <c r="PVO60" s="137"/>
      <c r="PVP60" s="137"/>
      <c r="PVQ60" s="137"/>
      <c r="PVR60" s="137"/>
      <c r="PVS60" s="137"/>
      <c r="PVT60" s="137"/>
      <c r="PVU60" s="137"/>
      <c r="PVV60" s="137"/>
      <c r="PVW60" s="137"/>
      <c r="PVX60" s="137"/>
      <c r="PVY60" s="137"/>
      <c r="PVZ60" s="137"/>
      <c r="PWA60" s="137"/>
      <c r="PWB60" s="137"/>
      <c r="PWC60" s="137"/>
      <c r="PWD60" s="137"/>
      <c r="PWE60" s="137"/>
      <c r="PWF60" s="137"/>
      <c r="PWG60" s="137"/>
      <c r="PWH60" s="137"/>
      <c r="PWI60" s="137"/>
      <c r="PWJ60" s="137"/>
      <c r="PWK60" s="137"/>
      <c r="PWL60" s="137"/>
      <c r="PWM60" s="137"/>
      <c r="PWN60" s="137"/>
      <c r="PWO60" s="137"/>
      <c r="PWP60" s="137"/>
      <c r="PWQ60" s="137"/>
      <c r="PWR60" s="137"/>
      <c r="PWS60" s="137"/>
      <c r="PWT60" s="137"/>
      <c r="PWU60" s="137"/>
      <c r="PWV60" s="137"/>
      <c r="PWW60" s="137"/>
      <c r="PWX60" s="137"/>
      <c r="PWY60" s="137"/>
      <c r="PWZ60" s="137"/>
      <c r="PXA60" s="137"/>
      <c r="PXB60" s="137"/>
      <c r="PXC60" s="137"/>
      <c r="PXD60" s="137"/>
      <c r="PXE60" s="137"/>
      <c r="PXF60" s="137"/>
      <c r="PXG60" s="137"/>
      <c r="PXH60" s="137"/>
      <c r="PXI60" s="137"/>
      <c r="PXJ60" s="137"/>
      <c r="PXK60" s="137"/>
      <c r="PXL60" s="137"/>
      <c r="PXM60" s="137"/>
      <c r="PXN60" s="137"/>
      <c r="PXO60" s="137"/>
      <c r="PXP60" s="137"/>
      <c r="PXQ60" s="137"/>
      <c r="PXR60" s="137"/>
      <c r="PXS60" s="137"/>
      <c r="PXT60" s="137"/>
      <c r="PXU60" s="137"/>
      <c r="PXV60" s="137"/>
      <c r="PXW60" s="137"/>
      <c r="PXX60" s="137"/>
      <c r="PXY60" s="137"/>
      <c r="PXZ60" s="137"/>
      <c r="PYA60" s="137"/>
      <c r="PYB60" s="137"/>
      <c r="PYC60" s="137"/>
      <c r="PYD60" s="137"/>
      <c r="PYE60" s="137"/>
      <c r="PYF60" s="137"/>
      <c r="PYG60" s="137"/>
      <c r="PYH60" s="137"/>
      <c r="PYI60" s="137"/>
      <c r="PYJ60" s="137"/>
      <c r="PYK60" s="137"/>
      <c r="PYL60" s="137"/>
      <c r="PYM60" s="137"/>
      <c r="PYN60" s="137"/>
      <c r="PYO60" s="137"/>
      <c r="PYP60" s="137"/>
      <c r="PYQ60" s="137"/>
      <c r="PYR60" s="137"/>
      <c r="PYS60" s="137"/>
      <c r="PYT60" s="137"/>
      <c r="PYU60" s="137"/>
      <c r="PYV60" s="137"/>
      <c r="PYW60" s="137"/>
      <c r="PYX60" s="137"/>
      <c r="PYY60" s="137"/>
      <c r="PYZ60" s="137"/>
      <c r="PZA60" s="137"/>
      <c r="PZB60" s="137"/>
      <c r="PZC60" s="137"/>
      <c r="PZD60" s="137"/>
      <c r="PZE60" s="137"/>
      <c r="PZF60" s="137"/>
      <c r="PZG60" s="137"/>
      <c r="PZH60" s="137"/>
      <c r="PZI60" s="137"/>
      <c r="PZJ60" s="137"/>
      <c r="PZK60" s="137"/>
      <c r="PZL60" s="137"/>
      <c r="PZM60" s="137"/>
      <c r="PZN60" s="137"/>
      <c r="PZO60" s="137"/>
      <c r="PZP60" s="137"/>
      <c r="PZQ60" s="137"/>
      <c r="PZR60" s="137"/>
      <c r="PZS60" s="137"/>
      <c r="PZT60" s="137"/>
      <c r="PZU60" s="137"/>
      <c r="PZV60" s="137"/>
      <c r="PZW60" s="137"/>
      <c r="PZX60" s="137"/>
      <c r="PZY60" s="137"/>
      <c r="PZZ60" s="137"/>
      <c r="QAA60" s="137"/>
      <c r="QAB60" s="137"/>
      <c r="QAC60" s="137"/>
      <c r="QAD60" s="137"/>
      <c r="QAE60" s="137"/>
      <c r="QAF60" s="137"/>
      <c r="QAG60" s="137"/>
      <c r="QAH60" s="137"/>
      <c r="QAI60" s="137"/>
      <c r="QAJ60" s="137"/>
      <c r="QAK60" s="137"/>
      <c r="QAL60" s="137"/>
      <c r="QAM60" s="137"/>
      <c r="QAN60" s="137"/>
      <c r="QAO60" s="137"/>
      <c r="QAP60" s="137"/>
      <c r="QAQ60" s="137"/>
      <c r="QAR60" s="137"/>
      <c r="QAS60" s="137"/>
      <c r="QAT60" s="137"/>
      <c r="QAU60" s="137"/>
      <c r="QAV60" s="137"/>
      <c r="QAW60" s="137"/>
      <c r="QAX60" s="137"/>
      <c r="QAY60" s="137"/>
      <c r="QAZ60" s="137"/>
      <c r="QBA60" s="137"/>
      <c r="QBB60" s="137"/>
      <c r="QBC60" s="137"/>
      <c r="QBD60" s="137"/>
      <c r="QBE60" s="137"/>
      <c r="QBF60" s="137"/>
      <c r="QBG60" s="137"/>
      <c r="QBH60" s="137"/>
      <c r="QBI60" s="137"/>
      <c r="QBJ60" s="137"/>
      <c r="QBK60" s="137"/>
      <c r="QBL60" s="137"/>
      <c r="QBM60" s="137"/>
      <c r="QBN60" s="137"/>
      <c r="QBO60" s="137"/>
      <c r="QBP60" s="137"/>
      <c r="QBQ60" s="137"/>
      <c r="QBR60" s="137"/>
      <c r="QBS60" s="137"/>
      <c r="QBT60" s="137"/>
      <c r="QBU60" s="137"/>
      <c r="QBV60" s="137"/>
      <c r="QBW60" s="137"/>
      <c r="QBX60" s="137"/>
      <c r="QBY60" s="137"/>
      <c r="QBZ60" s="137"/>
      <c r="QCA60" s="137"/>
      <c r="QCB60" s="137"/>
      <c r="QCC60" s="137"/>
      <c r="QCD60" s="137"/>
      <c r="QCE60" s="137"/>
      <c r="QCF60" s="137"/>
      <c r="QCG60" s="137"/>
      <c r="QCH60" s="137"/>
      <c r="QCI60" s="137"/>
      <c r="QCJ60" s="137"/>
      <c r="QCK60" s="137"/>
      <c r="QCL60" s="137"/>
      <c r="QCM60" s="137"/>
      <c r="QCN60" s="137"/>
      <c r="QCO60" s="137"/>
      <c r="QCP60" s="137"/>
      <c r="QCQ60" s="137"/>
      <c r="QCR60" s="137"/>
      <c r="QCS60" s="137"/>
      <c r="QCT60" s="137"/>
      <c r="QCU60" s="137"/>
      <c r="QCV60" s="137"/>
      <c r="QCW60" s="137"/>
      <c r="QCX60" s="137"/>
      <c r="QCY60" s="137"/>
      <c r="QCZ60" s="137"/>
      <c r="QDA60" s="137"/>
      <c r="QDB60" s="137"/>
      <c r="QDC60" s="137"/>
      <c r="QDD60" s="137"/>
      <c r="QDE60" s="137"/>
      <c r="QDF60" s="137"/>
      <c r="QDG60" s="137"/>
      <c r="QDH60" s="137"/>
      <c r="QDI60" s="137"/>
      <c r="QDJ60" s="137"/>
      <c r="QDK60" s="137"/>
      <c r="QDL60" s="137"/>
      <c r="QDM60" s="137"/>
      <c r="QDN60" s="137"/>
      <c r="QDO60" s="137"/>
      <c r="QDP60" s="137"/>
      <c r="QDQ60" s="137"/>
      <c r="QDR60" s="137"/>
      <c r="QDS60" s="137"/>
      <c r="QDT60" s="137"/>
      <c r="QDU60" s="137"/>
      <c r="QDV60" s="137"/>
      <c r="QDW60" s="137"/>
      <c r="QDX60" s="137"/>
      <c r="QDY60" s="137"/>
      <c r="QDZ60" s="137"/>
      <c r="QEA60" s="137"/>
      <c r="QEB60" s="137"/>
      <c r="QEC60" s="137"/>
      <c r="QED60" s="137"/>
      <c r="QEE60" s="137"/>
      <c r="QEF60" s="137"/>
      <c r="QEG60" s="137"/>
      <c r="QEH60" s="137"/>
      <c r="QEI60" s="137"/>
      <c r="QEJ60" s="137"/>
      <c r="QEK60" s="137"/>
      <c r="QEL60" s="137"/>
      <c r="QEM60" s="137"/>
      <c r="QEN60" s="137"/>
      <c r="QEO60" s="137"/>
      <c r="QEP60" s="137"/>
      <c r="QEQ60" s="137"/>
      <c r="QER60" s="137"/>
      <c r="QES60" s="137"/>
      <c r="QET60" s="137"/>
      <c r="QEU60" s="137"/>
      <c r="QEV60" s="137"/>
      <c r="QEW60" s="137"/>
      <c r="QEX60" s="137"/>
      <c r="QEY60" s="137"/>
      <c r="QEZ60" s="137"/>
      <c r="QFA60" s="137"/>
      <c r="QFB60" s="137"/>
      <c r="QFC60" s="137"/>
      <c r="QFD60" s="137"/>
      <c r="QFE60" s="137"/>
      <c r="QFF60" s="137"/>
      <c r="QFG60" s="137"/>
      <c r="QFH60" s="137"/>
      <c r="QFI60" s="137"/>
      <c r="QFJ60" s="137"/>
      <c r="QFK60" s="137"/>
      <c r="QFL60" s="137"/>
      <c r="QFM60" s="137"/>
      <c r="QFN60" s="137"/>
      <c r="QFO60" s="137"/>
      <c r="QFP60" s="137"/>
      <c r="QFQ60" s="137"/>
      <c r="QFR60" s="137"/>
      <c r="QFS60" s="137"/>
      <c r="QFT60" s="137"/>
      <c r="QFU60" s="137"/>
      <c r="QFV60" s="137"/>
      <c r="QFW60" s="137"/>
      <c r="QFX60" s="137"/>
      <c r="QFY60" s="137"/>
      <c r="QFZ60" s="137"/>
      <c r="QGA60" s="137"/>
      <c r="QGB60" s="137"/>
      <c r="QGC60" s="137"/>
      <c r="QGD60" s="137"/>
      <c r="QGE60" s="137"/>
      <c r="QGF60" s="137"/>
      <c r="QGG60" s="137"/>
      <c r="QGH60" s="137"/>
      <c r="QGI60" s="137"/>
      <c r="QGJ60" s="137"/>
      <c r="QGK60" s="137"/>
      <c r="QGL60" s="137"/>
      <c r="QGM60" s="137"/>
      <c r="QGN60" s="137"/>
      <c r="QGO60" s="137"/>
      <c r="QGP60" s="137"/>
      <c r="QGQ60" s="137"/>
      <c r="QGR60" s="137"/>
      <c r="QGS60" s="137"/>
      <c r="QGT60" s="137"/>
      <c r="QGU60" s="137"/>
      <c r="QGV60" s="137"/>
      <c r="QGW60" s="137"/>
      <c r="QGX60" s="137"/>
      <c r="QGY60" s="137"/>
      <c r="QGZ60" s="137"/>
      <c r="QHA60" s="137"/>
      <c r="QHB60" s="137"/>
      <c r="QHC60" s="137"/>
      <c r="QHD60" s="137"/>
      <c r="QHE60" s="137"/>
      <c r="QHF60" s="137"/>
      <c r="QHG60" s="137"/>
      <c r="QHH60" s="137"/>
      <c r="QHI60" s="137"/>
      <c r="QHJ60" s="137"/>
      <c r="QHK60" s="137"/>
      <c r="QHL60" s="137"/>
      <c r="QHM60" s="137"/>
      <c r="QHN60" s="137"/>
      <c r="QHO60" s="137"/>
      <c r="QHP60" s="137"/>
      <c r="QHQ60" s="137"/>
      <c r="QHR60" s="137"/>
      <c r="QHS60" s="137"/>
      <c r="QHT60" s="137"/>
      <c r="QHU60" s="137"/>
      <c r="QHV60" s="137"/>
      <c r="QHW60" s="137"/>
      <c r="QHX60" s="137"/>
      <c r="QHY60" s="137"/>
      <c r="QHZ60" s="137"/>
      <c r="QIA60" s="137"/>
      <c r="QIB60" s="137"/>
      <c r="QIC60" s="137"/>
      <c r="QID60" s="137"/>
      <c r="QIE60" s="137"/>
      <c r="QIF60" s="137"/>
      <c r="QIG60" s="137"/>
      <c r="QIH60" s="137"/>
      <c r="QII60" s="137"/>
      <c r="QIJ60" s="137"/>
      <c r="QIK60" s="137"/>
      <c r="QIL60" s="137"/>
      <c r="QIM60" s="137"/>
      <c r="QIN60" s="137"/>
      <c r="QIO60" s="137"/>
      <c r="QIP60" s="137"/>
      <c r="QIQ60" s="137"/>
      <c r="QIR60" s="137"/>
      <c r="QIS60" s="137"/>
      <c r="QIT60" s="137"/>
      <c r="QIU60" s="137"/>
      <c r="QIV60" s="137"/>
      <c r="QIW60" s="137"/>
      <c r="QIX60" s="137"/>
      <c r="QIY60" s="137"/>
      <c r="QIZ60" s="137"/>
      <c r="QJA60" s="137"/>
      <c r="QJB60" s="137"/>
      <c r="QJC60" s="137"/>
      <c r="QJD60" s="137"/>
      <c r="QJE60" s="137"/>
      <c r="QJF60" s="137"/>
      <c r="QJG60" s="137"/>
      <c r="QJH60" s="137"/>
      <c r="QJI60" s="137"/>
      <c r="QJJ60" s="137"/>
      <c r="QJK60" s="137"/>
      <c r="QJL60" s="137"/>
      <c r="QJM60" s="137"/>
      <c r="QJN60" s="137"/>
      <c r="QJO60" s="137"/>
      <c r="QJP60" s="137"/>
      <c r="QJQ60" s="137"/>
      <c r="QJR60" s="137"/>
      <c r="QJS60" s="137"/>
      <c r="QJT60" s="137"/>
      <c r="QJU60" s="137"/>
      <c r="QJV60" s="137"/>
      <c r="QJW60" s="137"/>
      <c r="QJX60" s="137"/>
      <c r="QJY60" s="137"/>
      <c r="QJZ60" s="137"/>
      <c r="QKA60" s="137"/>
      <c r="QKB60" s="137"/>
      <c r="QKC60" s="137"/>
      <c r="QKD60" s="137"/>
      <c r="QKE60" s="137"/>
      <c r="QKF60" s="137"/>
      <c r="QKG60" s="137"/>
      <c r="QKH60" s="137"/>
      <c r="QKI60" s="137"/>
      <c r="QKJ60" s="137"/>
      <c r="QKK60" s="137"/>
      <c r="QKL60" s="137"/>
      <c r="QKM60" s="137"/>
      <c r="QKN60" s="137"/>
      <c r="QKO60" s="137"/>
      <c r="QKP60" s="137"/>
      <c r="QKQ60" s="137"/>
      <c r="QKR60" s="137"/>
      <c r="QKS60" s="137"/>
      <c r="QKT60" s="137"/>
      <c r="QKU60" s="137"/>
      <c r="QKV60" s="137"/>
      <c r="QKW60" s="137"/>
      <c r="QKX60" s="137"/>
      <c r="QKY60" s="137"/>
      <c r="QKZ60" s="137"/>
      <c r="QLA60" s="137"/>
      <c r="QLB60" s="137"/>
      <c r="QLC60" s="137"/>
      <c r="QLD60" s="137"/>
      <c r="QLE60" s="137"/>
      <c r="QLF60" s="137"/>
      <c r="QLG60" s="137"/>
      <c r="QLH60" s="137"/>
      <c r="QLI60" s="137"/>
      <c r="QLJ60" s="137"/>
      <c r="QLK60" s="137"/>
      <c r="QLL60" s="137"/>
      <c r="QLM60" s="137"/>
      <c r="QLN60" s="137"/>
      <c r="QLO60" s="137"/>
      <c r="QLP60" s="137"/>
      <c r="QLQ60" s="137"/>
      <c r="QLR60" s="137"/>
      <c r="QLS60" s="137"/>
      <c r="QLT60" s="137"/>
      <c r="QLU60" s="137"/>
      <c r="QLV60" s="137"/>
      <c r="QLW60" s="137"/>
      <c r="QLX60" s="137"/>
      <c r="QLY60" s="137"/>
      <c r="QLZ60" s="137"/>
      <c r="QMA60" s="137"/>
      <c r="QMB60" s="137"/>
      <c r="QMC60" s="137"/>
      <c r="QMD60" s="137"/>
      <c r="QME60" s="137"/>
      <c r="QMF60" s="137"/>
      <c r="QMG60" s="137"/>
      <c r="QMH60" s="137"/>
      <c r="QMI60" s="137"/>
      <c r="QMJ60" s="137"/>
      <c r="QMK60" s="137"/>
      <c r="QML60" s="137"/>
      <c r="QMM60" s="137"/>
      <c r="QMN60" s="137"/>
      <c r="QMO60" s="137"/>
      <c r="QMP60" s="137"/>
      <c r="QMQ60" s="137"/>
      <c r="QMR60" s="137"/>
      <c r="QMS60" s="137"/>
      <c r="QMT60" s="137"/>
      <c r="QMU60" s="137"/>
      <c r="QMV60" s="137"/>
      <c r="QMW60" s="137"/>
      <c r="QMX60" s="137"/>
      <c r="QMY60" s="137"/>
      <c r="QMZ60" s="137"/>
      <c r="QNA60" s="137"/>
      <c r="QNB60" s="137"/>
      <c r="QNC60" s="137"/>
      <c r="QND60" s="137"/>
      <c r="QNE60" s="137"/>
      <c r="QNF60" s="137"/>
      <c r="QNG60" s="137"/>
      <c r="QNH60" s="137"/>
      <c r="QNI60" s="137"/>
      <c r="QNJ60" s="137"/>
      <c r="QNK60" s="137"/>
      <c r="QNL60" s="137"/>
      <c r="QNM60" s="137"/>
      <c r="QNN60" s="137"/>
      <c r="QNO60" s="137"/>
      <c r="QNP60" s="137"/>
      <c r="QNQ60" s="137"/>
      <c r="QNR60" s="137"/>
      <c r="QNS60" s="137"/>
      <c r="QNT60" s="137"/>
      <c r="QNU60" s="137"/>
      <c r="QNV60" s="137"/>
      <c r="QNW60" s="137"/>
      <c r="QNX60" s="137"/>
      <c r="QNY60" s="137"/>
      <c r="QNZ60" s="137"/>
      <c r="QOA60" s="137"/>
      <c r="QOB60" s="137"/>
      <c r="QOC60" s="137"/>
      <c r="QOD60" s="137"/>
      <c r="QOE60" s="137"/>
      <c r="QOF60" s="137"/>
      <c r="QOG60" s="137"/>
      <c r="QOH60" s="137"/>
      <c r="QOI60" s="137"/>
      <c r="QOJ60" s="137"/>
      <c r="QOK60" s="137"/>
      <c r="QOL60" s="137"/>
      <c r="QOM60" s="137"/>
      <c r="QON60" s="137"/>
      <c r="QOO60" s="137"/>
      <c r="QOP60" s="137"/>
      <c r="QOQ60" s="137"/>
      <c r="QOR60" s="137"/>
      <c r="QOS60" s="137"/>
      <c r="QOT60" s="137"/>
      <c r="QOU60" s="137"/>
      <c r="QOV60" s="137"/>
      <c r="QOW60" s="137"/>
      <c r="QOX60" s="137"/>
      <c r="QOY60" s="137"/>
      <c r="QOZ60" s="137"/>
      <c r="QPA60" s="137"/>
      <c r="QPB60" s="137"/>
      <c r="QPC60" s="137"/>
      <c r="QPD60" s="137"/>
      <c r="QPE60" s="137"/>
      <c r="QPF60" s="137"/>
      <c r="QPG60" s="137"/>
      <c r="QPH60" s="137"/>
      <c r="QPI60" s="137"/>
      <c r="QPJ60" s="137"/>
      <c r="QPK60" s="137"/>
      <c r="QPL60" s="137"/>
      <c r="QPM60" s="137"/>
      <c r="QPN60" s="137"/>
      <c r="QPO60" s="137"/>
      <c r="QPP60" s="137"/>
      <c r="QPQ60" s="137"/>
      <c r="QPR60" s="137"/>
      <c r="QPS60" s="137"/>
      <c r="QPT60" s="137"/>
      <c r="QPU60" s="137"/>
      <c r="QPV60" s="137"/>
      <c r="QPW60" s="137"/>
      <c r="QPX60" s="137"/>
      <c r="QPY60" s="137"/>
      <c r="QPZ60" s="137"/>
      <c r="QQA60" s="137"/>
      <c r="QQB60" s="137"/>
      <c r="QQC60" s="137"/>
      <c r="QQD60" s="137"/>
      <c r="QQE60" s="137"/>
      <c r="QQF60" s="137"/>
      <c r="QQG60" s="137"/>
      <c r="QQH60" s="137"/>
      <c r="QQI60" s="137"/>
      <c r="QQJ60" s="137"/>
      <c r="QQK60" s="137"/>
      <c r="QQL60" s="137"/>
      <c r="QQM60" s="137"/>
      <c r="QQN60" s="137"/>
      <c r="QQO60" s="137"/>
      <c r="QQP60" s="137"/>
      <c r="QQQ60" s="137"/>
      <c r="QQR60" s="137"/>
      <c r="QQS60" s="137"/>
      <c r="QQT60" s="137"/>
      <c r="QQU60" s="137"/>
      <c r="QQV60" s="137"/>
      <c r="QQW60" s="137"/>
      <c r="QQX60" s="137"/>
      <c r="QQY60" s="137"/>
      <c r="QQZ60" s="137"/>
      <c r="QRA60" s="137"/>
      <c r="QRB60" s="137"/>
      <c r="QRC60" s="137"/>
      <c r="QRD60" s="137"/>
      <c r="QRE60" s="137"/>
      <c r="QRF60" s="137"/>
      <c r="QRG60" s="137"/>
      <c r="QRH60" s="137"/>
      <c r="QRI60" s="137"/>
      <c r="QRJ60" s="137"/>
      <c r="QRK60" s="137"/>
      <c r="QRL60" s="137"/>
      <c r="QRM60" s="137"/>
      <c r="QRN60" s="137"/>
      <c r="QRO60" s="137"/>
      <c r="QRP60" s="137"/>
      <c r="QRQ60" s="137"/>
      <c r="QRR60" s="137"/>
      <c r="QRS60" s="137"/>
      <c r="QRT60" s="137"/>
      <c r="QRU60" s="137"/>
      <c r="QRV60" s="137"/>
      <c r="QRW60" s="137"/>
      <c r="QRX60" s="137"/>
      <c r="QRY60" s="137"/>
      <c r="QRZ60" s="137"/>
      <c r="QSA60" s="137"/>
      <c r="QSB60" s="137"/>
      <c r="QSC60" s="137"/>
      <c r="QSD60" s="137"/>
      <c r="QSE60" s="137"/>
      <c r="QSF60" s="137"/>
      <c r="QSG60" s="137"/>
      <c r="QSH60" s="137"/>
      <c r="QSI60" s="137"/>
      <c r="QSJ60" s="137"/>
      <c r="QSK60" s="137"/>
      <c r="QSL60" s="137"/>
      <c r="QSM60" s="137"/>
      <c r="QSN60" s="137"/>
      <c r="QSO60" s="137"/>
      <c r="QSP60" s="137"/>
      <c r="QSQ60" s="137"/>
      <c r="QSR60" s="137"/>
      <c r="QSS60" s="137"/>
      <c r="QST60" s="137"/>
      <c r="QSU60" s="137"/>
      <c r="QSV60" s="137"/>
      <c r="QSW60" s="137"/>
      <c r="QSX60" s="137"/>
      <c r="QSY60" s="137"/>
      <c r="QSZ60" s="137"/>
      <c r="QTA60" s="137"/>
      <c r="QTB60" s="137"/>
      <c r="QTC60" s="137"/>
      <c r="QTD60" s="137"/>
      <c r="QTE60" s="137"/>
      <c r="QTF60" s="137"/>
      <c r="QTG60" s="137"/>
      <c r="QTH60" s="137"/>
      <c r="QTI60" s="137"/>
      <c r="QTJ60" s="137"/>
      <c r="QTK60" s="137"/>
      <c r="QTL60" s="137"/>
      <c r="QTM60" s="137"/>
      <c r="QTN60" s="137"/>
      <c r="QTO60" s="137"/>
      <c r="QTP60" s="137"/>
      <c r="QTQ60" s="137"/>
      <c r="QTR60" s="137"/>
      <c r="QTS60" s="137"/>
      <c r="QTT60" s="137"/>
      <c r="QTU60" s="137"/>
      <c r="QTV60" s="137"/>
      <c r="QTW60" s="137"/>
      <c r="QTX60" s="137"/>
      <c r="QTY60" s="137"/>
      <c r="QTZ60" s="137"/>
      <c r="QUA60" s="137"/>
      <c r="QUB60" s="137"/>
      <c r="QUC60" s="137"/>
      <c r="QUD60" s="137"/>
      <c r="QUE60" s="137"/>
      <c r="QUF60" s="137"/>
      <c r="QUG60" s="137"/>
      <c r="QUH60" s="137"/>
      <c r="QUI60" s="137"/>
      <c r="QUJ60" s="137"/>
      <c r="QUK60" s="137"/>
      <c r="QUL60" s="137"/>
      <c r="QUM60" s="137"/>
      <c r="QUN60" s="137"/>
      <c r="QUO60" s="137"/>
      <c r="QUP60" s="137"/>
      <c r="QUQ60" s="137"/>
      <c r="QUR60" s="137"/>
      <c r="QUS60" s="137"/>
      <c r="QUT60" s="137"/>
      <c r="QUU60" s="137"/>
      <c r="QUV60" s="137"/>
      <c r="QUW60" s="137"/>
      <c r="QUX60" s="137"/>
      <c r="QUY60" s="137"/>
      <c r="QUZ60" s="137"/>
      <c r="QVA60" s="137"/>
      <c r="QVB60" s="137"/>
      <c r="QVC60" s="137"/>
      <c r="QVD60" s="137"/>
      <c r="QVE60" s="137"/>
      <c r="QVF60" s="137"/>
      <c r="QVG60" s="137"/>
      <c r="QVH60" s="137"/>
      <c r="QVI60" s="137"/>
      <c r="QVJ60" s="137"/>
      <c r="QVK60" s="137"/>
      <c r="QVL60" s="137"/>
      <c r="QVM60" s="137"/>
      <c r="QVN60" s="137"/>
      <c r="QVO60" s="137"/>
      <c r="QVP60" s="137"/>
      <c r="QVQ60" s="137"/>
      <c r="QVR60" s="137"/>
      <c r="QVS60" s="137"/>
      <c r="QVT60" s="137"/>
      <c r="QVU60" s="137"/>
      <c r="QVV60" s="137"/>
      <c r="QVW60" s="137"/>
      <c r="QVX60" s="137"/>
      <c r="QVY60" s="137"/>
      <c r="QVZ60" s="137"/>
      <c r="QWA60" s="137"/>
      <c r="QWB60" s="137"/>
      <c r="QWC60" s="137"/>
      <c r="QWD60" s="137"/>
      <c r="QWE60" s="137"/>
      <c r="QWF60" s="137"/>
      <c r="QWG60" s="137"/>
      <c r="QWH60" s="137"/>
      <c r="QWI60" s="137"/>
      <c r="QWJ60" s="137"/>
      <c r="QWK60" s="137"/>
      <c r="QWL60" s="137"/>
      <c r="QWM60" s="137"/>
      <c r="QWN60" s="137"/>
      <c r="QWO60" s="137"/>
      <c r="QWP60" s="137"/>
      <c r="QWQ60" s="137"/>
      <c r="QWR60" s="137"/>
      <c r="QWS60" s="137"/>
      <c r="QWT60" s="137"/>
      <c r="QWU60" s="137"/>
      <c r="QWV60" s="137"/>
      <c r="QWW60" s="137"/>
      <c r="QWX60" s="137"/>
      <c r="QWY60" s="137"/>
      <c r="QWZ60" s="137"/>
      <c r="QXA60" s="137"/>
      <c r="QXB60" s="137"/>
      <c r="QXC60" s="137"/>
      <c r="QXD60" s="137"/>
      <c r="QXE60" s="137"/>
      <c r="QXF60" s="137"/>
      <c r="QXG60" s="137"/>
      <c r="QXH60" s="137"/>
      <c r="QXI60" s="137"/>
      <c r="QXJ60" s="137"/>
      <c r="QXK60" s="137"/>
      <c r="QXL60" s="137"/>
      <c r="QXM60" s="137"/>
      <c r="QXN60" s="137"/>
      <c r="QXO60" s="137"/>
      <c r="QXP60" s="137"/>
      <c r="QXQ60" s="137"/>
      <c r="QXR60" s="137"/>
      <c r="QXS60" s="137"/>
      <c r="QXT60" s="137"/>
      <c r="QXU60" s="137"/>
      <c r="QXV60" s="137"/>
      <c r="QXW60" s="137"/>
      <c r="QXX60" s="137"/>
      <c r="QXY60" s="137"/>
      <c r="QXZ60" s="137"/>
      <c r="QYA60" s="137"/>
      <c r="QYB60" s="137"/>
      <c r="QYC60" s="137"/>
      <c r="QYD60" s="137"/>
      <c r="QYE60" s="137"/>
      <c r="QYF60" s="137"/>
      <c r="QYG60" s="137"/>
      <c r="QYH60" s="137"/>
      <c r="QYI60" s="137"/>
      <c r="QYJ60" s="137"/>
      <c r="QYK60" s="137"/>
      <c r="QYL60" s="137"/>
      <c r="QYM60" s="137"/>
      <c r="QYN60" s="137"/>
      <c r="QYO60" s="137"/>
      <c r="QYP60" s="137"/>
      <c r="QYQ60" s="137"/>
      <c r="QYR60" s="137"/>
      <c r="QYS60" s="137"/>
      <c r="QYT60" s="137"/>
      <c r="QYU60" s="137"/>
      <c r="QYV60" s="137"/>
      <c r="QYW60" s="137"/>
      <c r="QYX60" s="137"/>
      <c r="QYY60" s="137"/>
      <c r="QYZ60" s="137"/>
      <c r="QZA60" s="137"/>
      <c r="QZB60" s="137"/>
      <c r="QZC60" s="137"/>
      <c r="QZD60" s="137"/>
      <c r="QZE60" s="137"/>
      <c r="QZF60" s="137"/>
      <c r="QZG60" s="137"/>
      <c r="QZH60" s="137"/>
      <c r="QZI60" s="137"/>
      <c r="QZJ60" s="137"/>
      <c r="QZK60" s="137"/>
      <c r="QZL60" s="137"/>
      <c r="QZM60" s="137"/>
      <c r="QZN60" s="137"/>
      <c r="QZO60" s="137"/>
      <c r="QZP60" s="137"/>
      <c r="QZQ60" s="137"/>
      <c r="QZR60" s="137"/>
      <c r="QZS60" s="137"/>
      <c r="QZT60" s="137"/>
      <c r="QZU60" s="137"/>
      <c r="QZV60" s="137"/>
      <c r="QZW60" s="137"/>
      <c r="QZX60" s="137"/>
      <c r="QZY60" s="137"/>
      <c r="QZZ60" s="137"/>
      <c r="RAA60" s="137"/>
      <c r="RAB60" s="137"/>
      <c r="RAC60" s="137"/>
      <c r="RAD60" s="137"/>
      <c r="RAE60" s="137"/>
      <c r="RAF60" s="137"/>
      <c r="RAG60" s="137"/>
      <c r="RAH60" s="137"/>
      <c r="RAI60" s="137"/>
      <c r="RAJ60" s="137"/>
      <c r="RAK60" s="137"/>
      <c r="RAL60" s="137"/>
      <c r="RAM60" s="137"/>
      <c r="RAN60" s="137"/>
      <c r="RAO60" s="137"/>
      <c r="RAP60" s="137"/>
      <c r="RAQ60" s="137"/>
      <c r="RAR60" s="137"/>
      <c r="RAS60" s="137"/>
      <c r="RAT60" s="137"/>
      <c r="RAU60" s="137"/>
      <c r="RAV60" s="137"/>
      <c r="RAW60" s="137"/>
      <c r="RAX60" s="137"/>
      <c r="RAY60" s="137"/>
      <c r="RAZ60" s="137"/>
      <c r="RBA60" s="137"/>
      <c r="RBB60" s="137"/>
      <c r="RBC60" s="137"/>
      <c r="RBD60" s="137"/>
      <c r="RBE60" s="137"/>
      <c r="RBF60" s="137"/>
      <c r="RBG60" s="137"/>
      <c r="RBH60" s="137"/>
      <c r="RBI60" s="137"/>
      <c r="RBJ60" s="137"/>
      <c r="RBK60" s="137"/>
      <c r="RBL60" s="137"/>
      <c r="RBM60" s="137"/>
      <c r="RBN60" s="137"/>
      <c r="RBO60" s="137"/>
      <c r="RBP60" s="137"/>
      <c r="RBQ60" s="137"/>
      <c r="RBR60" s="137"/>
      <c r="RBS60" s="137"/>
      <c r="RBT60" s="137"/>
      <c r="RBU60" s="137"/>
      <c r="RBV60" s="137"/>
      <c r="RBW60" s="137"/>
      <c r="RBX60" s="137"/>
      <c r="RBY60" s="137"/>
      <c r="RBZ60" s="137"/>
      <c r="RCA60" s="137"/>
      <c r="RCB60" s="137"/>
      <c r="RCC60" s="137"/>
      <c r="RCD60" s="137"/>
      <c r="RCE60" s="137"/>
      <c r="RCF60" s="137"/>
      <c r="RCG60" s="137"/>
      <c r="RCH60" s="137"/>
      <c r="RCI60" s="137"/>
      <c r="RCJ60" s="137"/>
      <c r="RCK60" s="137"/>
      <c r="RCL60" s="137"/>
      <c r="RCM60" s="137"/>
      <c r="RCN60" s="137"/>
      <c r="RCO60" s="137"/>
      <c r="RCP60" s="137"/>
      <c r="RCQ60" s="137"/>
      <c r="RCR60" s="137"/>
      <c r="RCS60" s="137"/>
      <c r="RCT60" s="137"/>
      <c r="RCU60" s="137"/>
      <c r="RCV60" s="137"/>
      <c r="RCW60" s="137"/>
      <c r="RCX60" s="137"/>
      <c r="RCY60" s="137"/>
      <c r="RCZ60" s="137"/>
      <c r="RDA60" s="137"/>
      <c r="RDB60" s="137"/>
      <c r="RDC60" s="137"/>
      <c r="RDD60" s="137"/>
      <c r="RDE60" s="137"/>
      <c r="RDF60" s="137"/>
      <c r="RDG60" s="137"/>
      <c r="RDH60" s="137"/>
      <c r="RDI60" s="137"/>
      <c r="RDJ60" s="137"/>
      <c r="RDK60" s="137"/>
      <c r="RDL60" s="137"/>
      <c r="RDM60" s="137"/>
      <c r="RDN60" s="137"/>
      <c r="RDO60" s="137"/>
      <c r="RDP60" s="137"/>
      <c r="RDQ60" s="137"/>
      <c r="RDR60" s="137"/>
      <c r="RDS60" s="137"/>
      <c r="RDT60" s="137"/>
      <c r="RDU60" s="137"/>
      <c r="RDV60" s="137"/>
      <c r="RDW60" s="137"/>
      <c r="RDX60" s="137"/>
      <c r="RDY60" s="137"/>
      <c r="RDZ60" s="137"/>
      <c r="REA60" s="137"/>
      <c r="REB60" s="137"/>
      <c r="REC60" s="137"/>
      <c r="RED60" s="137"/>
      <c r="REE60" s="137"/>
      <c r="REF60" s="137"/>
      <c r="REG60" s="137"/>
      <c r="REH60" s="137"/>
      <c r="REI60" s="137"/>
      <c r="REJ60" s="137"/>
      <c r="REK60" s="137"/>
      <c r="REL60" s="137"/>
      <c r="REM60" s="137"/>
      <c r="REN60" s="137"/>
      <c r="REO60" s="137"/>
      <c r="REP60" s="137"/>
      <c r="REQ60" s="137"/>
      <c r="RER60" s="137"/>
      <c r="RES60" s="137"/>
      <c r="RET60" s="137"/>
      <c r="REU60" s="137"/>
      <c r="REV60" s="137"/>
      <c r="REW60" s="137"/>
      <c r="REX60" s="137"/>
      <c r="REY60" s="137"/>
      <c r="REZ60" s="137"/>
      <c r="RFA60" s="137"/>
      <c r="RFB60" s="137"/>
      <c r="RFC60" s="137"/>
      <c r="RFD60" s="137"/>
      <c r="RFE60" s="137"/>
      <c r="RFF60" s="137"/>
      <c r="RFG60" s="137"/>
      <c r="RFH60" s="137"/>
      <c r="RFI60" s="137"/>
      <c r="RFJ60" s="137"/>
      <c r="RFK60" s="137"/>
      <c r="RFL60" s="137"/>
      <c r="RFM60" s="137"/>
      <c r="RFN60" s="137"/>
      <c r="RFO60" s="137"/>
      <c r="RFP60" s="137"/>
      <c r="RFQ60" s="137"/>
      <c r="RFR60" s="137"/>
      <c r="RFS60" s="137"/>
      <c r="RFT60" s="137"/>
      <c r="RFU60" s="137"/>
      <c r="RFV60" s="137"/>
      <c r="RFW60" s="137"/>
      <c r="RFX60" s="137"/>
      <c r="RFY60" s="137"/>
      <c r="RFZ60" s="137"/>
      <c r="RGA60" s="137"/>
      <c r="RGB60" s="137"/>
      <c r="RGC60" s="137"/>
      <c r="RGD60" s="137"/>
      <c r="RGE60" s="137"/>
      <c r="RGF60" s="137"/>
      <c r="RGG60" s="137"/>
      <c r="RGH60" s="137"/>
      <c r="RGI60" s="137"/>
      <c r="RGJ60" s="137"/>
      <c r="RGK60" s="137"/>
      <c r="RGL60" s="137"/>
      <c r="RGM60" s="137"/>
      <c r="RGN60" s="137"/>
      <c r="RGO60" s="137"/>
      <c r="RGP60" s="137"/>
      <c r="RGQ60" s="137"/>
      <c r="RGR60" s="137"/>
      <c r="RGS60" s="137"/>
      <c r="RGT60" s="137"/>
      <c r="RGU60" s="137"/>
      <c r="RGV60" s="137"/>
      <c r="RGW60" s="137"/>
      <c r="RGX60" s="137"/>
      <c r="RGY60" s="137"/>
      <c r="RGZ60" s="137"/>
      <c r="RHA60" s="137"/>
      <c r="RHB60" s="137"/>
      <c r="RHC60" s="137"/>
      <c r="RHD60" s="137"/>
      <c r="RHE60" s="137"/>
      <c r="RHF60" s="137"/>
      <c r="RHG60" s="137"/>
      <c r="RHH60" s="137"/>
      <c r="RHI60" s="137"/>
      <c r="RHJ60" s="137"/>
      <c r="RHK60" s="137"/>
      <c r="RHL60" s="137"/>
      <c r="RHM60" s="137"/>
      <c r="RHN60" s="137"/>
      <c r="RHO60" s="137"/>
      <c r="RHP60" s="137"/>
      <c r="RHQ60" s="137"/>
      <c r="RHR60" s="137"/>
      <c r="RHS60" s="137"/>
      <c r="RHT60" s="137"/>
      <c r="RHU60" s="137"/>
      <c r="RHV60" s="137"/>
      <c r="RHW60" s="137"/>
      <c r="RHX60" s="137"/>
      <c r="RHY60" s="137"/>
      <c r="RHZ60" s="137"/>
      <c r="RIA60" s="137"/>
      <c r="RIB60" s="137"/>
      <c r="RIC60" s="137"/>
      <c r="RID60" s="137"/>
      <c r="RIE60" s="137"/>
      <c r="RIF60" s="137"/>
      <c r="RIG60" s="137"/>
      <c r="RIH60" s="137"/>
      <c r="RII60" s="137"/>
      <c r="RIJ60" s="137"/>
      <c r="RIK60" s="137"/>
      <c r="RIL60" s="137"/>
      <c r="RIM60" s="137"/>
      <c r="RIN60" s="137"/>
      <c r="RIO60" s="137"/>
      <c r="RIP60" s="137"/>
      <c r="RIQ60" s="137"/>
      <c r="RIR60" s="137"/>
      <c r="RIS60" s="137"/>
      <c r="RIT60" s="137"/>
      <c r="RIU60" s="137"/>
      <c r="RIV60" s="137"/>
      <c r="RIW60" s="137"/>
      <c r="RIX60" s="137"/>
      <c r="RIY60" s="137"/>
      <c r="RIZ60" s="137"/>
      <c r="RJA60" s="137"/>
      <c r="RJB60" s="137"/>
      <c r="RJC60" s="137"/>
      <c r="RJD60" s="137"/>
      <c r="RJE60" s="137"/>
      <c r="RJF60" s="137"/>
      <c r="RJG60" s="137"/>
      <c r="RJH60" s="137"/>
      <c r="RJI60" s="137"/>
      <c r="RJJ60" s="137"/>
      <c r="RJK60" s="137"/>
      <c r="RJL60" s="137"/>
      <c r="RJM60" s="137"/>
      <c r="RJN60" s="137"/>
      <c r="RJO60" s="137"/>
      <c r="RJP60" s="137"/>
      <c r="RJQ60" s="137"/>
      <c r="RJR60" s="137"/>
      <c r="RJS60" s="137"/>
      <c r="RJT60" s="137"/>
      <c r="RJU60" s="137"/>
      <c r="RJV60" s="137"/>
      <c r="RJW60" s="137"/>
      <c r="RJX60" s="137"/>
      <c r="RJY60" s="137"/>
      <c r="RJZ60" s="137"/>
      <c r="RKA60" s="137"/>
      <c r="RKB60" s="137"/>
      <c r="RKC60" s="137"/>
      <c r="RKD60" s="137"/>
      <c r="RKE60" s="137"/>
      <c r="RKF60" s="137"/>
      <c r="RKG60" s="137"/>
      <c r="RKH60" s="137"/>
      <c r="RKI60" s="137"/>
      <c r="RKJ60" s="137"/>
      <c r="RKK60" s="137"/>
      <c r="RKL60" s="137"/>
      <c r="RKM60" s="137"/>
      <c r="RKN60" s="137"/>
      <c r="RKO60" s="137"/>
      <c r="RKP60" s="137"/>
      <c r="RKQ60" s="137"/>
      <c r="RKR60" s="137"/>
      <c r="RKS60" s="137"/>
      <c r="RKT60" s="137"/>
      <c r="RKU60" s="137"/>
      <c r="RKV60" s="137"/>
      <c r="RKW60" s="137"/>
      <c r="RKX60" s="137"/>
      <c r="RKY60" s="137"/>
      <c r="RKZ60" s="137"/>
      <c r="RLA60" s="137"/>
      <c r="RLB60" s="137"/>
      <c r="RLC60" s="137"/>
      <c r="RLD60" s="137"/>
      <c r="RLE60" s="137"/>
      <c r="RLF60" s="137"/>
      <c r="RLG60" s="137"/>
      <c r="RLH60" s="137"/>
      <c r="RLI60" s="137"/>
      <c r="RLJ60" s="137"/>
      <c r="RLK60" s="137"/>
      <c r="RLL60" s="137"/>
      <c r="RLM60" s="137"/>
      <c r="RLN60" s="137"/>
      <c r="RLO60" s="137"/>
      <c r="RLP60" s="137"/>
      <c r="RLQ60" s="137"/>
      <c r="RLR60" s="137"/>
      <c r="RLS60" s="137"/>
      <c r="RLT60" s="137"/>
      <c r="RLU60" s="137"/>
      <c r="RLV60" s="137"/>
      <c r="RLW60" s="137"/>
      <c r="RLX60" s="137"/>
      <c r="RLY60" s="137"/>
      <c r="RLZ60" s="137"/>
      <c r="RMA60" s="137"/>
      <c r="RMB60" s="137"/>
      <c r="RMC60" s="137"/>
      <c r="RMD60" s="137"/>
      <c r="RME60" s="137"/>
      <c r="RMF60" s="137"/>
      <c r="RMG60" s="137"/>
      <c r="RMH60" s="137"/>
      <c r="RMI60" s="137"/>
      <c r="RMJ60" s="137"/>
      <c r="RMK60" s="137"/>
      <c r="RML60" s="137"/>
      <c r="RMM60" s="137"/>
      <c r="RMN60" s="137"/>
      <c r="RMO60" s="137"/>
      <c r="RMP60" s="137"/>
      <c r="RMQ60" s="137"/>
      <c r="RMR60" s="137"/>
      <c r="RMS60" s="137"/>
      <c r="RMT60" s="137"/>
      <c r="RMU60" s="137"/>
      <c r="RMV60" s="137"/>
      <c r="RMW60" s="137"/>
      <c r="RMX60" s="137"/>
      <c r="RMY60" s="137"/>
      <c r="RMZ60" s="137"/>
      <c r="RNA60" s="137"/>
      <c r="RNB60" s="137"/>
      <c r="RNC60" s="137"/>
      <c r="RND60" s="137"/>
      <c r="RNE60" s="137"/>
      <c r="RNF60" s="137"/>
      <c r="RNG60" s="137"/>
      <c r="RNH60" s="137"/>
      <c r="RNI60" s="137"/>
      <c r="RNJ60" s="137"/>
      <c r="RNK60" s="137"/>
      <c r="RNL60" s="137"/>
      <c r="RNM60" s="137"/>
      <c r="RNN60" s="137"/>
      <c r="RNO60" s="137"/>
      <c r="RNP60" s="137"/>
      <c r="RNQ60" s="137"/>
      <c r="RNR60" s="137"/>
      <c r="RNS60" s="137"/>
      <c r="RNT60" s="137"/>
      <c r="RNU60" s="137"/>
      <c r="RNV60" s="137"/>
      <c r="RNW60" s="137"/>
      <c r="RNX60" s="137"/>
      <c r="RNY60" s="137"/>
      <c r="RNZ60" s="137"/>
      <c r="ROA60" s="137"/>
      <c r="ROB60" s="137"/>
      <c r="ROC60" s="137"/>
      <c r="ROD60" s="137"/>
      <c r="ROE60" s="137"/>
      <c r="ROF60" s="137"/>
      <c r="ROG60" s="137"/>
      <c r="ROH60" s="137"/>
      <c r="ROI60" s="137"/>
      <c r="ROJ60" s="137"/>
      <c r="ROK60" s="137"/>
      <c r="ROL60" s="137"/>
      <c r="ROM60" s="137"/>
      <c r="RON60" s="137"/>
      <c r="ROO60" s="137"/>
      <c r="ROP60" s="137"/>
      <c r="ROQ60" s="137"/>
      <c r="ROR60" s="137"/>
      <c r="ROS60" s="137"/>
      <c r="ROT60" s="137"/>
      <c r="ROU60" s="137"/>
      <c r="ROV60" s="137"/>
      <c r="ROW60" s="137"/>
      <c r="ROX60" s="137"/>
      <c r="ROY60" s="137"/>
      <c r="ROZ60" s="137"/>
      <c r="RPA60" s="137"/>
      <c r="RPB60" s="137"/>
      <c r="RPC60" s="137"/>
      <c r="RPD60" s="137"/>
      <c r="RPE60" s="137"/>
      <c r="RPF60" s="137"/>
      <c r="RPG60" s="137"/>
      <c r="RPH60" s="137"/>
      <c r="RPI60" s="137"/>
      <c r="RPJ60" s="137"/>
      <c r="RPK60" s="137"/>
      <c r="RPL60" s="137"/>
      <c r="RPM60" s="137"/>
      <c r="RPN60" s="137"/>
      <c r="RPO60" s="137"/>
      <c r="RPP60" s="137"/>
      <c r="RPQ60" s="137"/>
      <c r="RPR60" s="137"/>
      <c r="RPS60" s="137"/>
      <c r="RPT60" s="137"/>
      <c r="RPU60" s="137"/>
      <c r="RPV60" s="137"/>
      <c r="RPW60" s="137"/>
      <c r="RPX60" s="137"/>
      <c r="RPY60" s="137"/>
      <c r="RPZ60" s="137"/>
      <c r="RQA60" s="137"/>
      <c r="RQB60" s="137"/>
      <c r="RQC60" s="137"/>
      <c r="RQD60" s="137"/>
      <c r="RQE60" s="137"/>
      <c r="RQF60" s="137"/>
      <c r="RQG60" s="137"/>
      <c r="RQH60" s="137"/>
      <c r="RQI60" s="137"/>
      <c r="RQJ60" s="137"/>
      <c r="RQK60" s="137"/>
      <c r="RQL60" s="137"/>
      <c r="RQM60" s="137"/>
      <c r="RQN60" s="137"/>
      <c r="RQO60" s="137"/>
      <c r="RQP60" s="137"/>
      <c r="RQQ60" s="137"/>
      <c r="RQR60" s="137"/>
      <c r="RQS60" s="137"/>
      <c r="RQT60" s="137"/>
      <c r="RQU60" s="137"/>
      <c r="RQV60" s="137"/>
      <c r="RQW60" s="137"/>
      <c r="RQX60" s="137"/>
      <c r="RQY60" s="137"/>
      <c r="RQZ60" s="137"/>
      <c r="RRA60" s="137"/>
      <c r="RRB60" s="137"/>
      <c r="RRC60" s="137"/>
      <c r="RRD60" s="137"/>
      <c r="RRE60" s="137"/>
      <c r="RRF60" s="137"/>
      <c r="RRG60" s="137"/>
      <c r="RRH60" s="137"/>
      <c r="RRI60" s="137"/>
      <c r="RRJ60" s="137"/>
      <c r="RRK60" s="137"/>
      <c r="RRL60" s="137"/>
      <c r="RRM60" s="137"/>
      <c r="RRN60" s="137"/>
      <c r="RRO60" s="137"/>
      <c r="RRP60" s="137"/>
      <c r="RRQ60" s="137"/>
      <c r="RRR60" s="137"/>
      <c r="RRS60" s="137"/>
      <c r="RRT60" s="137"/>
      <c r="RRU60" s="137"/>
      <c r="RRV60" s="137"/>
      <c r="RRW60" s="137"/>
      <c r="RRX60" s="137"/>
      <c r="RRY60" s="137"/>
      <c r="RRZ60" s="137"/>
      <c r="RSA60" s="137"/>
      <c r="RSB60" s="137"/>
      <c r="RSC60" s="137"/>
      <c r="RSD60" s="137"/>
      <c r="RSE60" s="137"/>
      <c r="RSF60" s="137"/>
      <c r="RSG60" s="137"/>
      <c r="RSH60" s="137"/>
      <c r="RSI60" s="137"/>
      <c r="RSJ60" s="137"/>
      <c r="RSK60" s="137"/>
      <c r="RSL60" s="137"/>
      <c r="RSM60" s="137"/>
      <c r="RSN60" s="137"/>
      <c r="RSO60" s="137"/>
      <c r="RSP60" s="137"/>
      <c r="RSQ60" s="137"/>
      <c r="RSR60" s="137"/>
      <c r="RSS60" s="137"/>
      <c r="RST60" s="137"/>
      <c r="RSU60" s="137"/>
      <c r="RSV60" s="137"/>
      <c r="RSW60" s="137"/>
      <c r="RSX60" s="137"/>
      <c r="RSY60" s="137"/>
      <c r="RSZ60" s="137"/>
      <c r="RTA60" s="137"/>
      <c r="RTB60" s="137"/>
      <c r="RTC60" s="137"/>
      <c r="RTD60" s="137"/>
      <c r="RTE60" s="137"/>
      <c r="RTF60" s="137"/>
      <c r="RTG60" s="137"/>
      <c r="RTH60" s="137"/>
      <c r="RTI60" s="137"/>
      <c r="RTJ60" s="137"/>
      <c r="RTK60" s="137"/>
      <c r="RTL60" s="137"/>
      <c r="RTM60" s="137"/>
      <c r="RTN60" s="137"/>
      <c r="RTO60" s="137"/>
      <c r="RTP60" s="137"/>
      <c r="RTQ60" s="137"/>
      <c r="RTR60" s="137"/>
      <c r="RTS60" s="137"/>
      <c r="RTT60" s="137"/>
      <c r="RTU60" s="137"/>
      <c r="RTV60" s="137"/>
      <c r="RTW60" s="137"/>
      <c r="RTX60" s="137"/>
      <c r="RTY60" s="137"/>
      <c r="RTZ60" s="137"/>
      <c r="RUA60" s="137"/>
      <c r="RUB60" s="137"/>
      <c r="RUC60" s="137"/>
      <c r="RUD60" s="137"/>
      <c r="RUE60" s="137"/>
      <c r="RUF60" s="137"/>
      <c r="RUG60" s="137"/>
      <c r="RUH60" s="137"/>
      <c r="RUI60" s="137"/>
      <c r="RUJ60" s="137"/>
      <c r="RUK60" s="137"/>
      <c r="RUL60" s="137"/>
      <c r="RUM60" s="137"/>
      <c r="RUN60" s="137"/>
      <c r="RUO60" s="137"/>
      <c r="RUP60" s="137"/>
      <c r="RUQ60" s="137"/>
      <c r="RUR60" s="137"/>
      <c r="RUS60" s="137"/>
      <c r="RUT60" s="137"/>
      <c r="RUU60" s="137"/>
      <c r="RUV60" s="137"/>
      <c r="RUW60" s="137"/>
      <c r="RUX60" s="137"/>
      <c r="RUY60" s="137"/>
      <c r="RUZ60" s="137"/>
      <c r="RVA60" s="137"/>
      <c r="RVB60" s="137"/>
      <c r="RVC60" s="137"/>
      <c r="RVD60" s="137"/>
      <c r="RVE60" s="137"/>
      <c r="RVF60" s="137"/>
      <c r="RVG60" s="137"/>
      <c r="RVH60" s="137"/>
      <c r="RVI60" s="137"/>
      <c r="RVJ60" s="137"/>
      <c r="RVK60" s="137"/>
      <c r="RVL60" s="137"/>
      <c r="RVM60" s="137"/>
      <c r="RVN60" s="137"/>
      <c r="RVO60" s="137"/>
      <c r="RVP60" s="137"/>
      <c r="RVQ60" s="137"/>
      <c r="RVR60" s="137"/>
      <c r="RVS60" s="137"/>
      <c r="RVT60" s="137"/>
      <c r="RVU60" s="137"/>
      <c r="RVV60" s="137"/>
      <c r="RVW60" s="137"/>
      <c r="RVX60" s="137"/>
      <c r="RVY60" s="137"/>
      <c r="RVZ60" s="137"/>
      <c r="RWA60" s="137"/>
      <c r="RWB60" s="137"/>
      <c r="RWC60" s="137"/>
      <c r="RWD60" s="137"/>
      <c r="RWE60" s="137"/>
      <c r="RWF60" s="137"/>
      <c r="RWG60" s="137"/>
      <c r="RWH60" s="137"/>
      <c r="RWI60" s="137"/>
      <c r="RWJ60" s="137"/>
      <c r="RWK60" s="137"/>
      <c r="RWL60" s="137"/>
      <c r="RWM60" s="137"/>
      <c r="RWN60" s="137"/>
      <c r="RWO60" s="137"/>
      <c r="RWP60" s="137"/>
      <c r="RWQ60" s="137"/>
      <c r="RWR60" s="137"/>
      <c r="RWS60" s="137"/>
      <c r="RWT60" s="137"/>
      <c r="RWU60" s="137"/>
      <c r="RWV60" s="137"/>
      <c r="RWW60" s="137"/>
      <c r="RWX60" s="137"/>
      <c r="RWY60" s="137"/>
      <c r="RWZ60" s="137"/>
      <c r="RXA60" s="137"/>
      <c r="RXB60" s="137"/>
      <c r="RXC60" s="137"/>
      <c r="RXD60" s="137"/>
      <c r="RXE60" s="137"/>
      <c r="RXF60" s="137"/>
      <c r="RXG60" s="137"/>
      <c r="RXH60" s="137"/>
      <c r="RXI60" s="137"/>
      <c r="RXJ60" s="137"/>
      <c r="RXK60" s="137"/>
      <c r="RXL60" s="137"/>
      <c r="RXM60" s="137"/>
      <c r="RXN60" s="137"/>
      <c r="RXO60" s="137"/>
      <c r="RXP60" s="137"/>
      <c r="RXQ60" s="137"/>
      <c r="RXR60" s="137"/>
      <c r="RXS60" s="137"/>
      <c r="RXT60" s="137"/>
      <c r="RXU60" s="137"/>
      <c r="RXV60" s="137"/>
      <c r="RXW60" s="137"/>
      <c r="RXX60" s="137"/>
      <c r="RXY60" s="137"/>
      <c r="RXZ60" s="137"/>
      <c r="RYA60" s="137"/>
      <c r="RYB60" s="137"/>
      <c r="RYC60" s="137"/>
      <c r="RYD60" s="137"/>
      <c r="RYE60" s="137"/>
      <c r="RYF60" s="137"/>
      <c r="RYG60" s="137"/>
      <c r="RYH60" s="137"/>
      <c r="RYI60" s="137"/>
      <c r="RYJ60" s="137"/>
      <c r="RYK60" s="137"/>
      <c r="RYL60" s="137"/>
      <c r="RYM60" s="137"/>
      <c r="RYN60" s="137"/>
      <c r="RYO60" s="137"/>
      <c r="RYP60" s="137"/>
      <c r="RYQ60" s="137"/>
      <c r="RYR60" s="137"/>
      <c r="RYS60" s="137"/>
      <c r="RYT60" s="137"/>
      <c r="RYU60" s="137"/>
      <c r="RYV60" s="137"/>
      <c r="RYW60" s="137"/>
      <c r="RYX60" s="137"/>
      <c r="RYY60" s="137"/>
      <c r="RYZ60" s="137"/>
      <c r="RZA60" s="137"/>
      <c r="RZB60" s="137"/>
      <c r="RZC60" s="137"/>
      <c r="RZD60" s="137"/>
      <c r="RZE60" s="137"/>
      <c r="RZF60" s="137"/>
      <c r="RZG60" s="137"/>
      <c r="RZH60" s="137"/>
      <c r="RZI60" s="137"/>
      <c r="RZJ60" s="137"/>
      <c r="RZK60" s="137"/>
      <c r="RZL60" s="137"/>
      <c r="RZM60" s="137"/>
      <c r="RZN60" s="137"/>
      <c r="RZO60" s="137"/>
      <c r="RZP60" s="137"/>
      <c r="RZQ60" s="137"/>
      <c r="RZR60" s="137"/>
      <c r="RZS60" s="137"/>
      <c r="RZT60" s="137"/>
      <c r="RZU60" s="137"/>
      <c r="RZV60" s="137"/>
      <c r="RZW60" s="137"/>
      <c r="RZX60" s="137"/>
      <c r="RZY60" s="137"/>
      <c r="RZZ60" s="137"/>
      <c r="SAA60" s="137"/>
      <c r="SAB60" s="137"/>
      <c r="SAC60" s="137"/>
      <c r="SAD60" s="137"/>
      <c r="SAE60" s="137"/>
      <c r="SAF60" s="137"/>
      <c r="SAG60" s="137"/>
      <c r="SAH60" s="137"/>
      <c r="SAI60" s="137"/>
      <c r="SAJ60" s="137"/>
      <c r="SAK60" s="137"/>
      <c r="SAL60" s="137"/>
      <c r="SAM60" s="137"/>
      <c r="SAN60" s="137"/>
      <c r="SAO60" s="137"/>
      <c r="SAP60" s="137"/>
      <c r="SAQ60" s="137"/>
      <c r="SAR60" s="137"/>
      <c r="SAS60" s="137"/>
      <c r="SAT60" s="137"/>
      <c r="SAU60" s="137"/>
      <c r="SAV60" s="137"/>
      <c r="SAW60" s="137"/>
      <c r="SAX60" s="137"/>
      <c r="SAY60" s="137"/>
      <c r="SAZ60" s="137"/>
      <c r="SBA60" s="137"/>
      <c r="SBB60" s="137"/>
      <c r="SBC60" s="137"/>
      <c r="SBD60" s="137"/>
      <c r="SBE60" s="137"/>
      <c r="SBF60" s="137"/>
      <c r="SBG60" s="137"/>
      <c r="SBH60" s="137"/>
      <c r="SBI60" s="137"/>
      <c r="SBJ60" s="137"/>
      <c r="SBK60" s="137"/>
      <c r="SBL60" s="137"/>
      <c r="SBM60" s="137"/>
      <c r="SBN60" s="137"/>
      <c r="SBO60" s="137"/>
      <c r="SBP60" s="137"/>
      <c r="SBQ60" s="137"/>
      <c r="SBR60" s="137"/>
      <c r="SBS60" s="137"/>
      <c r="SBT60" s="137"/>
      <c r="SBU60" s="137"/>
      <c r="SBV60" s="137"/>
      <c r="SBW60" s="137"/>
      <c r="SBX60" s="137"/>
      <c r="SBY60" s="137"/>
      <c r="SBZ60" s="137"/>
      <c r="SCA60" s="137"/>
      <c r="SCB60" s="137"/>
      <c r="SCC60" s="137"/>
      <c r="SCD60" s="137"/>
      <c r="SCE60" s="137"/>
      <c r="SCF60" s="137"/>
      <c r="SCG60" s="137"/>
      <c r="SCH60" s="137"/>
      <c r="SCI60" s="137"/>
      <c r="SCJ60" s="137"/>
      <c r="SCK60" s="137"/>
      <c r="SCL60" s="137"/>
      <c r="SCM60" s="137"/>
      <c r="SCN60" s="137"/>
      <c r="SCO60" s="137"/>
      <c r="SCP60" s="137"/>
      <c r="SCQ60" s="137"/>
      <c r="SCR60" s="137"/>
      <c r="SCS60" s="137"/>
      <c r="SCT60" s="137"/>
      <c r="SCU60" s="137"/>
      <c r="SCV60" s="137"/>
      <c r="SCW60" s="137"/>
      <c r="SCX60" s="137"/>
      <c r="SCY60" s="137"/>
      <c r="SCZ60" s="137"/>
      <c r="SDA60" s="137"/>
      <c r="SDB60" s="137"/>
      <c r="SDC60" s="137"/>
      <c r="SDD60" s="137"/>
      <c r="SDE60" s="137"/>
      <c r="SDF60" s="137"/>
      <c r="SDG60" s="137"/>
      <c r="SDH60" s="137"/>
      <c r="SDI60" s="137"/>
      <c r="SDJ60" s="137"/>
      <c r="SDK60" s="137"/>
      <c r="SDL60" s="137"/>
      <c r="SDM60" s="137"/>
      <c r="SDN60" s="137"/>
      <c r="SDO60" s="137"/>
      <c r="SDP60" s="137"/>
      <c r="SDQ60" s="137"/>
      <c r="SDR60" s="137"/>
      <c r="SDS60" s="137"/>
      <c r="SDT60" s="137"/>
      <c r="SDU60" s="137"/>
      <c r="SDV60" s="137"/>
      <c r="SDW60" s="137"/>
      <c r="SDX60" s="137"/>
      <c r="SDY60" s="137"/>
      <c r="SDZ60" s="137"/>
      <c r="SEA60" s="137"/>
      <c r="SEB60" s="137"/>
      <c r="SEC60" s="137"/>
      <c r="SED60" s="137"/>
      <c r="SEE60" s="137"/>
      <c r="SEF60" s="137"/>
      <c r="SEG60" s="137"/>
      <c r="SEH60" s="137"/>
      <c r="SEI60" s="137"/>
      <c r="SEJ60" s="137"/>
      <c r="SEK60" s="137"/>
      <c r="SEL60" s="137"/>
      <c r="SEM60" s="137"/>
      <c r="SEN60" s="137"/>
      <c r="SEO60" s="137"/>
      <c r="SEP60" s="137"/>
      <c r="SEQ60" s="137"/>
      <c r="SER60" s="137"/>
      <c r="SES60" s="137"/>
      <c r="SET60" s="137"/>
      <c r="SEU60" s="137"/>
      <c r="SEV60" s="137"/>
      <c r="SEW60" s="137"/>
      <c r="SEX60" s="137"/>
      <c r="SEY60" s="137"/>
      <c r="SEZ60" s="137"/>
      <c r="SFA60" s="137"/>
      <c r="SFB60" s="137"/>
      <c r="SFC60" s="137"/>
      <c r="SFD60" s="137"/>
      <c r="SFE60" s="137"/>
      <c r="SFF60" s="137"/>
      <c r="SFG60" s="137"/>
      <c r="SFH60" s="137"/>
      <c r="SFI60" s="137"/>
      <c r="SFJ60" s="137"/>
      <c r="SFK60" s="137"/>
      <c r="SFL60" s="137"/>
      <c r="SFM60" s="137"/>
      <c r="SFN60" s="137"/>
      <c r="SFO60" s="137"/>
      <c r="SFP60" s="137"/>
      <c r="SFQ60" s="137"/>
      <c r="SFR60" s="137"/>
      <c r="SFS60" s="137"/>
      <c r="SFT60" s="137"/>
      <c r="SFU60" s="137"/>
      <c r="SFV60" s="137"/>
      <c r="SFW60" s="137"/>
      <c r="SFX60" s="137"/>
      <c r="SFY60" s="137"/>
      <c r="SFZ60" s="137"/>
      <c r="SGA60" s="137"/>
      <c r="SGB60" s="137"/>
      <c r="SGC60" s="137"/>
      <c r="SGD60" s="137"/>
      <c r="SGE60" s="137"/>
      <c r="SGF60" s="137"/>
      <c r="SGG60" s="137"/>
      <c r="SGH60" s="137"/>
      <c r="SGI60" s="137"/>
      <c r="SGJ60" s="137"/>
      <c r="SGK60" s="137"/>
      <c r="SGL60" s="137"/>
      <c r="SGM60" s="137"/>
      <c r="SGN60" s="137"/>
      <c r="SGO60" s="137"/>
      <c r="SGP60" s="137"/>
      <c r="SGQ60" s="137"/>
      <c r="SGR60" s="137"/>
      <c r="SGS60" s="137"/>
      <c r="SGT60" s="137"/>
      <c r="SGU60" s="137"/>
      <c r="SGV60" s="137"/>
      <c r="SGW60" s="137"/>
      <c r="SGX60" s="137"/>
      <c r="SGY60" s="137"/>
      <c r="SGZ60" s="137"/>
      <c r="SHA60" s="137"/>
      <c r="SHB60" s="137"/>
      <c r="SHC60" s="137"/>
      <c r="SHD60" s="137"/>
      <c r="SHE60" s="137"/>
      <c r="SHF60" s="137"/>
      <c r="SHG60" s="137"/>
      <c r="SHH60" s="137"/>
      <c r="SHI60" s="137"/>
      <c r="SHJ60" s="137"/>
      <c r="SHK60" s="137"/>
      <c r="SHL60" s="137"/>
      <c r="SHM60" s="137"/>
      <c r="SHN60" s="137"/>
      <c r="SHO60" s="137"/>
      <c r="SHP60" s="137"/>
      <c r="SHQ60" s="137"/>
      <c r="SHR60" s="137"/>
      <c r="SHS60" s="137"/>
      <c r="SHT60" s="137"/>
      <c r="SHU60" s="137"/>
      <c r="SHV60" s="137"/>
      <c r="SHW60" s="137"/>
      <c r="SHX60" s="137"/>
      <c r="SHY60" s="137"/>
      <c r="SHZ60" s="137"/>
      <c r="SIA60" s="137"/>
      <c r="SIB60" s="137"/>
      <c r="SIC60" s="137"/>
      <c r="SID60" s="137"/>
      <c r="SIE60" s="137"/>
      <c r="SIF60" s="137"/>
      <c r="SIG60" s="137"/>
      <c r="SIH60" s="137"/>
      <c r="SII60" s="137"/>
      <c r="SIJ60" s="137"/>
      <c r="SIK60" s="137"/>
      <c r="SIL60" s="137"/>
      <c r="SIM60" s="137"/>
      <c r="SIN60" s="137"/>
      <c r="SIO60" s="137"/>
      <c r="SIP60" s="137"/>
      <c r="SIQ60" s="137"/>
      <c r="SIR60" s="137"/>
      <c r="SIS60" s="137"/>
      <c r="SIT60" s="137"/>
      <c r="SIU60" s="137"/>
      <c r="SIV60" s="137"/>
      <c r="SIW60" s="137"/>
      <c r="SIX60" s="137"/>
      <c r="SIY60" s="137"/>
      <c r="SIZ60" s="137"/>
      <c r="SJA60" s="137"/>
      <c r="SJB60" s="137"/>
      <c r="SJC60" s="137"/>
      <c r="SJD60" s="137"/>
      <c r="SJE60" s="137"/>
      <c r="SJF60" s="137"/>
      <c r="SJG60" s="137"/>
      <c r="SJH60" s="137"/>
      <c r="SJI60" s="137"/>
      <c r="SJJ60" s="137"/>
      <c r="SJK60" s="137"/>
      <c r="SJL60" s="137"/>
      <c r="SJM60" s="137"/>
      <c r="SJN60" s="137"/>
      <c r="SJO60" s="137"/>
      <c r="SJP60" s="137"/>
      <c r="SJQ60" s="137"/>
      <c r="SJR60" s="137"/>
      <c r="SJS60" s="137"/>
      <c r="SJT60" s="137"/>
      <c r="SJU60" s="137"/>
      <c r="SJV60" s="137"/>
      <c r="SJW60" s="137"/>
      <c r="SJX60" s="137"/>
      <c r="SJY60" s="137"/>
      <c r="SJZ60" s="137"/>
      <c r="SKA60" s="137"/>
      <c r="SKB60" s="137"/>
      <c r="SKC60" s="137"/>
      <c r="SKD60" s="137"/>
      <c r="SKE60" s="137"/>
      <c r="SKF60" s="137"/>
      <c r="SKG60" s="137"/>
      <c r="SKH60" s="137"/>
      <c r="SKI60" s="137"/>
      <c r="SKJ60" s="137"/>
      <c r="SKK60" s="137"/>
      <c r="SKL60" s="137"/>
      <c r="SKM60" s="137"/>
      <c r="SKN60" s="137"/>
      <c r="SKO60" s="137"/>
      <c r="SKP60" s="137"/>
      <c r="SKQ60" s="137"/>
      <c r="SKR60" s="137"/>
      <c r="SKS60" s="137"/>
      <c r="SKT60" s="137"/>
      <c r="SKU60" s="137"/>
      <c r="SKV60" s="137"/>
      <c r="SKW60" s="137"/>
      <c r="SKX60" s="137"/>
      <c r="SKY60" s="137"/>
      <c r="SKZ60" s="137"/>
      <c r="SLA60" s="137"/>
      <c r="SLB60" s="137"/>
      <c r="SLC60" s="137"/>
      <c r="SLD60" s="137"/>
      <c r="SLE60" s="137"/>
      <c r="SLF60" s="137"/>
      <c r="SLG60" s="137"/>
      <c r="SLH60" s="137"/>
      <c r="SLI60" s="137"/>
      <c r="SLJ60" s="137"/>
      <c r="SLK60" s="137"/>
      <c r="SLL60" s="137"/>
      <c r="SLM60" s="137"/>
      <c r="SLN60" s="137"/>
      <c r="SLO60" s="137"/>
      <c r="SLP60" s="137"/>
      <c r="SLQ60" s="137"/>
      <c r="SLR60" s="137"/>
      <c r="SLS60" s="137"/>
      <c r="SLT60" s="137"/>
      <c r="SLU60" s="137"/>
      <c r="SLV60" s="137"/>
      <c r="SLW60" s="137"/>
      <c r="SLX60" s="137"/>
      <c r="SLY60" s="137"/>
      <c r="SLZ60" s="137"/>
      <c r="SMA60" s="137"/>
      <c r="SMB60" s="137"/>
      <c r="SMC60" s="137"/>
      <c r="SMD60" s="137"/>
      <c r="SME60" s="137"/>
      <c r="SMF60" s="137"/>
      <c r="SMG60" s="137"/>
      <c r="SMH60" s="137"/>
      <c r="SMI60" s="137"/>
      <c r="SMJ60" s="137"/>
      <c r="SMK60" s="137"/>
      <c r="SML60" s="137"/>
      <c r="SMM60" s="137"/>
      <c r="SMN60" s="137"/>
      <c r="SMO60" s="137"/>
      <c r="SMP60" s="137"/>
      <c r="SMQ60" s="137"/>
      <c r="SMR60" s="137"/>
      <c r="SMS60" s="137"/>
      <c r="SMT60" s="137"/>
      <c r="SMU60" s="137"/>
      <c r="SMV60" s="137"/>
      <c r="SMW60" s="137"/>
      <c r="SMX60" s="137"/>
      <c r="SMY60" s="137"/>
      <c r="SMZ60" s="137"/>
      <c r="SNA60" s="137"/>
      <c r="SNB60" s="137"/>
      <c r="SNC60" s="137"/>
      <c r="SND60" s="137"/>
      <c r="SNE60" s="137"/>
      <c r="SNF60" s="137"/>
      <c r="SNG60" s="137"/>
      <c r="SNH60" s="137"/>
      <c r="SNI60" s="137"/>
      <c r="SNJ60" s="137"/>
      <c r="SNK60" s="137"/>
      <c r="SNL60" s="137"/>
      <c r="SNM60" s="137"/>
      <c r="SNN60" s="137"/>
      <c r="SNO60" s="137"/>
      <c r="SNP60" s="137"/>
      <c r="SNQ60" s="137"/>
      <c r="SNR60" s="137"/>
      <c r="SNS60" s="137"/>
      <c r="SNT60" s="137"/>
      <c r="SNU60" s="137"/>
      <c r="SNV60" s="137"/>
      <c r="SNW60" s="137"/>
      <c r="SNX60" s="137"/>
      <c r="SNY60" s="137"/>
      <c r="SNZ60" s="137"/>
      <c r="SOA60" s="137"/>
      <c r="SOB60" s="137"/>
      <c r="SOC60" s="137"/>
      <c r="SOD60" s="137"/>
      <c r="SOE60" s="137"/>
      <c r="SOF60" s="137"/>
      <c r="SOG60" s="137"/>
      <c r="SOH60" s="137"/>
      <c r="SOI60" s="137"/>
      <c r="SOJ60" s="137"/>
      <c r="SOK60" s="137"/>
      <c r="SOL60" s="137"/>
      <c r="SOM60" s="137"/>
      <c r="SON60" s="137"/>
      <c r="SOO60" s="137"/>
      <c r="SOP60" s="137"/>
      <c r="SOQ60" s="137"/>
      <c r="SOR60" s="137"/>
      <c r="SOS60" s="137"/>
      <c r="SOT60" s="137"/>
      <c r="SOU60" s="137"/>
      <c r="SOV60" s="137"/>
      <c r="SOW60" s="137"/>
      <c r="SOX60" s="137"/>
      <c r="SOY60" s="137"/>
      <c r="SOZ60" s="137"/>
      <c r="SPA60" s="137"/>
      <c r="SPB60" s="137"/>
      <c r="SPC60" s="137"/>
      <c r="SPD60" s="137"/>
      <c r="SPE60" s="137"/>
      <c r="SPF60" s="137"/>
      <c r="SPG60" s="137"/>
      <c r="SPH60" s="137"/>
      <c r="SPI60" s="137"/>
      <c r="SPJ60" s="137"/>
      <c r="SPK60" s="137"/>
      <c r="SPL60" s="137"/>
      <c r="SPM60" s="137"/>
      <c r="SPN60" s="137"/>
      <c r="SPO60" s="137"/>
      <c r="SPP60" s="137"/>
      <c r="SPQ60" s="137"/>
      <c r="SPR60" s="137"/>
      <c r="SPS60" s="137"/>
      <c r="SPT60" s="137"/>
      <c r="SPU60" s="137"/>
      <c r="SPV60" s="137"/>
      <c r="SPW60" s="137"/>
      <c r="SPX60" s="137"/>
      <c r="SPY60" s="137"/>
      <c r="SPZ60" s="137"/>
      <c r="SQA60" s="137"/>
      <c r="SQB60" s="137"/>
      <c r="SQC60" s="137"/>
      <c r="SQD60" s="137"/>
      <c r="SQE60" s="137"/>
      <c r="SQF60" s="137"/>
      <c r="SQG60" s="137"/>
      <c r="SQH60" s="137"/>
      <c r="SQI60" s="137"/>
      <c r="SQJ60" s="137"/>
      <c r="SQK60" s="137"/>
      <c r="SQL60" s="137"/>
      <c r="SQM60" s="137"/>
      <c r="SQN60" s="137"/>
      <c r="SQO60" s="137"/>
      <c r="SQP60" s="137"/>
      <c r="SQQ60" s="137"/>
      <c r="SQR60" s="137"/>
      <c r="SQS60" s="137"/>
      <c r="SQT60" s="137"/>
      <c r="SQU60" s="137"/>
      <c r="SQV60" s="137"/>
      <c r="SQW60" s="137"/>
      <c r="SQX60" s="137"/>
      <c r="SQY60" s="137"/>
      <c r="SQZ60" s="137"/>
      <c r="SRA60" s="137"/>
      <c r="SRB60" s="137"/>
      <c r="SRC60" s="137"/>
      <c r="SRD60" s="137"/>
      <c r="SRE60" s="137"/>
      <c r="SRF60" s="137"/>
      <c r="SRG60" s="137"/>
      <c r="SRH60" s="137"/>
      <c r="SRI60" s="137"/>
      <c r="SRJ60" s="137"/>
      <c r="SRK60" s="137"/>
      <c r="SRL60" s="137"/>
      <c r="SRM60" s="137"/>
      <c r="SRN60" s="137"/>
      <c r="SRO60" s="137"/>
      <c r="SRP60" s="137"/>
      <c r="SRQ60" s="137"/>
      <c r="SRR60" s="137"/>
      <c r="SRS60" s="137"/>
      <c r="SRT60" s="137"/>
      <c r="SRU60" s="137"/>
      <c r="SRV60" s="137"/>
      <c r="SRW60" s="137"/>
      <c r="SRX60" s="137"/>
      <c r="SRY60" s="137"/>
      <c r="SRZ60" s="137"/>
      <c r="SSA60" s="137"/>
      <c r="SSB60" s="137"/>
      <c r="SSC60" s="137"/>
      <c r="SSD60" s="137"/>
      <c r="SSE60" s="137"/>
      <c r="SSF60" s="137"/>
      <c r="SSG60" s="137"/>
      <c r="SSH60" s="137"/>
      <c r="SSI60" s="137"/>
      <c r="SSJ60" s="137"/>
      <c r="SSK60" s="137"/>
      <c r="SSL60" s="137"/>
      <c r="SSM60" s="137"/>
      <c r="SSN60" s="137"/>
      <c r="SSO60" s="137"/>
      <c r="SSP60" s="137"/>
      <c r="SSQ60" s="137"/>
      <c r="SSR60" s="137"/>
      <c r="SSS60" s="137"/>
      <c r="SST60" s="137"/>
      <c r="SSU60" s="137"/>
      <c r="SSV60" s="137"/>
      <c r="SSW60" s="137"/>
      <c r="SSX60" s="137"/>
      <c r="SSY60" s="137"/>
      <c r="SSZ60" s="137"/>
      <c r="STA60" s="137"/>
      <c r="STB60" s="137"/>
      <c r="STC60" s="137"/>
      <c r="STD60" s="137"/>
      <c r="STE60" s="137"/>
      <c r="STF60" s="137"/>
      <c r="STG60" s="137"/>
      <c r="STH60" s="137"/>
      <c r="STI60" s="137"/>
      <c r="STJ60" s="137"/>
      <c r="STK60" s="137"/>
      <c r="STL60" s="137"/>
      <c r="STM60" s="137"/>
      <c r="STN60" s="137"/>
      <c r="STO60" s="137"/>
      <c r="STP60" s="137"/>
      <c r="STQ60" s="137"/>
      <c r="STR60" s="137"/>
      <c r="STS60" s="137"/>
      <c r="STT60" s="137"/>
      <c r="STU60" s="137"/>
      <c r="STV60" s="137"/>
      <c r="STW60" s="137"/>
      <c r="STX60" s="137"/>
      <c r="STY60" s="137"/>
      <c r="STZ60" s="137"/>
      <c r="SUA60" s="137"/>
      <c r="SUB60" s="137"/>
      <c r="SUC60" s="137"/>
      <c r="SUD60" s="137"/>
      <c r="SUE60" s="137"/>
      <c r="SUF60" s="137"/>
      <c r="SUG60" s="137"/>
      <c r="SUH60" s="137"/>
      <c r="SUI60" s="137"/>
      <c r="SUJ60" s="137"/>
      <c r="SUK60" s="137"/>
      <c r="SUL60" s="137"/>
      <c r="SUM60" s="137"/>
      <c r="SUN60" s="137"/>
      <c r="SUO60" s="137"/>
      <c r="SUP60" s="137"/>
      <c r="SUQ60" s="137"/>
      <c r="SUR60" s="137"/>
      <c r="SUS60" s="137"/>
      <c r="SUT60" s="137"/>
      <c r="SUU60" s="137"/>
      <c r="SUV60" s="137"/>
      <c r="SUW60" s="137"/>
      <c r="SUX60" s="137"/>
      <c r="SUY60" s="137"/>
      <c r="SUZ60" s="137"/>
      <c r="SVA60" s="137"/>
      <c r="SVB60" s="137"/>
      <c r="SVC60" s="137"/>
      <c r="SVD60" s="137"/>
      <c r="SVE60" s="137"/>
      <c r="SVF60" s="137"/>
      <c r="SVG60" s="137"/>
      <c r="SVH60" s="137"/>
      <c r="SVI60" s="137"/>
      <c r="SVJ60" s="137"/>
      <c r="SVK60" s="137"/>
      <c r="SVL60" s="137"/>
      <c r="SVM60" s="137"/>
      <c r="SVN60" s="137"/>
      <c r="SVO60" s="137"/>
      <c r="SVP60" s="137"/>
      <c r="SVQ60" s="137"/>
      <c r="SVR60" s="137"/>
      <c r="SVS60" s="137"/>
      <c r="SVT60" s="137"/>
      <c r="SVU60" s="137"/>
      <c r="SVV60" s="137"/>
      <c r="SVW60" s="137"/>
      <c r="SVX60" s="137"/>
      <c r="SVY60" s="137"/>
      <c r="SVZ60" s="137"/>
      <c r="SWA60" s="137"/>
      <c r="SWB60" s="137"/>
      <c r="SWC60" s="137"/>
      <c r="SWD60" s="137"/>
      <c r="SWE60" s="137"/>
      <c r="SWF60" s="137"/>
      <c r="SWG60" s="137"/>
      <c r="SWH60" s="137"/>
      <c r="SWI60" s="137"/>
      <c r="SWJ60" s="137"/>
      <c r="SWK60" s="137"/>
      <c r="SWL60" s="137"/>
      <c r="SWM60" s="137"/>
      <c r="SWN60" s="137"/>
      <c r="SWO60" s="137"/>
      <c r="SWP60" s="137"/>
      <c r="SWQ60" s="137"/>
      <c r="SWR60" s="137"/>
      <c r="SWS60" s="137"/>
      <c r="SWT60" s="137"/>
      <c r="SWU60" s="137"/>
      <c r="SWV60" s="137"/>
      <c r="SWW60" s="137"/>
      <c r="SWX60" s="137"/>
      <c r="SWY60" s="137"/>
      <c r="SWZ60" s="137"/>
      <c r="SXA60" s="137"/>
      <c r="SXB60" s="137"/>
      <c r="SXC60" s="137"/>
      <c r="SXD60" s="137"/>
      <c r="SXE60" s="137"/>
      <c r="SXF60" s="137"/>
      <c r="SXG60" s="137"/>
      <c r="SXH60" s="137"/>
      <c r="SXI60" s="137"/>
      <c r="SXJ60" s="137"/>
      <c r="SXK60" s="137"/>
      <c r="SXL60" s="137"/>
      <c r="SXM60" s="137"/>
      <c r="SXN60" s="137"/>
      <c r="SXO60" s="137"/>
      <c r="SXP60" s="137"/>
      <c r="SXQ60" s="137"/>
      <c r="SXR60" s="137"/>
      <c r="SXS60" s="137"/>
      <c r="SXT60" s="137"/>
      <c r="SXU60" s="137"/>
      <c r="SXV60" s="137"/>
      <c r="SXW60" s="137"/>
      <c r="SXX60" s="137"/>
      <c r="SXY60" s="137"/>
      <c r="SXZ60" s="137"/>
      <c r="SYA60" s="137"/>
      <c r="SYB60" s="137"/>
      <c r="SYC60" s="137"/>
      <c r="SYD60" s="137"/>
      <c r="SYE60" s="137"/>
      <c r="SYF60" s="137"/>
      <c r="SYG60" s="137"/>
      <c r="SYH60" s="137"/>
      <c r="SYI60" s="137"/>
      <c r="SYJ60" s="137"/>
      <c r="SYK60" s="137"/>
      <c r="SYL60" s="137"/>
      <c r="SYM60" s="137"/>
      <c r="SYN60" s="137"/>
      <c r="SYO60" s="137"/>
      <c r="SYP60" s="137"/>
      <c r="SYQ60" s="137"/>
      <c r="SYR60" s="137"/>
      <c r="SYS60" s="137"/>
      <c r="SYT60" s="137"/>
      <c r="SYU60" s="137"/>
      <c r="SYV60" s="137"/>
      <c r="SYW60" s="137"/>
      <c r="SYX60" s="137"/>
      <c r="SYY60" s="137"/>
      <c r="SYZ60" s="137"/>
      <c r="SZA60" s="137"/>
      <c r="SZB60" s="137"/>
      <c r="SZC60" s="137"/>
      <c r="SZD60" s="137"/>
      <c r="SZE60" s="137"/>
      <c r="SZF60" s="137"/>
      <c r="SZG60" s="137"/>
      <c r="SZH60" s="137"/>
      <c r="SZI60" s="137"/>
      <c r="SZJ60" s="137"/>
      <c r="SZK60" s="137"/>
      <c r="SZL60" s="137"/>
      <c r="SZM60" s="137"/>
      <c r="SZN60" s="137"/>
      <c r="SZO60" s="137"/>
      <c r="SZP60" s="137"/>
      <c r="SZQ60" s="137"/>
      <c r="SZR60" s="137"/>
      <c r="SZS60" s="137"/>
      <c r="SZT60" s="137"/>
      <c r="SZU60" s="137"/>
      <c r="SZV60" s="137"/>
      <c r="SZW60" s="137"/>
      <c r="SZX60" s="137"/>
      <c r="SZY60" s="137"/>
      <c r="SZZ60" s="137"/>
      <c r="TAA60" s="137"/>
      <c r="TAB60" s="137"/>
      <c r="TAC60" s="137"/>
      <c r="TAD60" s="137"/>
      <c r="TAE60" s="137"/>
      <c r="TAF60" s="137"/>
      <c r="TAG60" s="137"/>
      <c r="TAH60" s="137"/>
      <c r="TAI60" s="137"/>
      <c r="TAJ60" s="137"/>
      <c r="TAK60" s="137"/>
      <c r="TAL60" s="137"/>
      <c r="TAM60" s="137"/>
      <c r="TAN60" s="137"/>
      <c r="TAO60" s="137"/>
      <c r="TAP60" s="137"/>
      <c r="TAQ60" s="137"/>
      <c r="TAR60" s="137"/>
      <c r="TAS60" s="137"/>
      <c r="TAT60" s="137"/>
      <c r="TAU60" s="137"/>
      <c r="TAV60" s="137"/>
      <c r="TAW60" s="137"/>
      <c r="TAX60" s="137"/>
      <c r="TAY60" s="137"/>
      <c r="TAZ60" s="137"/>
      <c r="TBA60" s="137"/>
      <c r="TBB60" s="137"/>
      <c r="TBC60" s="137"/>
      <c r="TBD60" s="137"/>
      <c r="TBE60" s="137"/>
      <c r="TBF60" s="137"/>
      <c r="TBG60" s="137"/>
      <c r="TBH60" s="137"/>
      <c r="TBI60" s="137"/>
      <c r="TBJ60" s="137"/>
      <c r="TBK60" s="137"/>
      <c r="TBL60" s="137"/>
      <c r="TBM60" s="137"/>
      <c r="TBN60" s="137"/>
      <c r="TBO60" s="137"/>
      <c r="TBP60" s="137"/>
      <c r="TBQ60" s="137"/>
      <c r="TBR60" s="137"/>
      <c r="TBS60" s="137"/>
      <c r="TBT60" s="137"/>
      <c r="TBU60" s="137"/>
      <c r="TBV60" s="137"/>
      <c r="TBW60" s="137"/>
      <c r="TBX60" s="137"/>
      <c r="TBY60" s="137"/>
      <c r="TBZ60" s="137"/>
      <c r="TCA60" s="137"/>
      <c r="TCB60" s="137"/>
      <c r="TCC60" s="137"/>
      <c r="TCD60" s="137"/>
      <c r="TCE60" s="137"/>
      <c r="TCF60" s="137"/>
      <c r="TCG60" s="137"/>
      <c r="TCH60" s="137"/>
      <c r="TCI60" s="137"/>
      <c r="TCJ60" s="137"/>
      <c r="TCK60" s="137"/>
      <c r="TCL60" s="137"/>
      <c r="TCM60" s="137"/>
      <c r="TCN60" s="137"/>
      <c r="TCO60" s="137"/>
      <c r="TCP60" s="137"/>
      <c r="TCQ60" s="137"/>
      <c r="TCR60" s="137"/>
      <c r="TCS60" s="137"/>
      <c r="TCT60" s="137"/>
      <c r="TCU60" s="137"/>
      <c r="TCV60" s="137"/>
      <c r="TCW60" s="137"/>
      <c r="TCX60" s="137"/>
      <c r="TCY60" s="137"/>
      <c r="TCZ60" s="137"/>
      <c r="TDA60" s="137"/>
      <c r="TDB60" s="137"/>
      <c r="TDC60" s="137"/>
      <c r="TDD60" s="137"/>
      <c r="TDE60" s="137"/>
      <c r="TDF60" s="137"/>
      <c r="TDG60" s="137"/>
      <c r="TDH60" s="137"/>
      <c r="TDI60" s="137"/>
      <c r="TDJ60" s="137"/>
      <c r="TDK60" s="137"/>
      <c r="TDL60" s="137"/>
      <c r="TDM60" s="137"/>
      <c r="TDN60" s="137"/>
      <c r="TDO60" s="137"/>
      <c r="TDP60" s="137"/>
      <c r="TDQ60" s="137"/>
      <c r="TDR60" s="137"/>
      <c r="TDS60" s="137"/>
      <c r="TDT60" s="137"/>
      <c r="TDU60" s="137"/>
      <c r="TDV60" s="137"/>
      <c r="TDW60" s="137"/>
      <c r="TDX60" s="137"/>
      <c r="TDY60" s="137"/>
      <c r="TDZ60" s="137"/>
      <c r="TEA60" s="137"/>
      <c r="TEB60" s="137"/>
      <c r="TEC60" s="137"/>
      <c r="TED60" s="137"/>
      <c r="TEE60" s="137"/>
      <c r="TEF60" s="137"/>
      <c r="TEG60" s="137"/>
      <c r="TEH60" s="137"/>
      <c r="TEI60" s="137"/>
      <c r="TEJ60" s="137"/>
      <c r="TEK60" s="137"/>
      <c r="TEL60" s="137"/>
      <c r="TEM60" s="137"/>
      <c r="TEN60" s="137"/>
      <c r="TEO60" s="137"/>
      <c r="TEP60" s="137"/>
      <c r="TEQ60" s="137"/>
      <c r="TER60" s="137"/>
      <c r="TES60" s="137"/>
      <c r="TET60" s="137"/>
      <c r="TEU60" s="137"/>
      <c r="TEV60" s="137"/>
      <c r="TEW60" s="137"/>
      <c r="TEX60" s="137"/>
      <c r="TEY60" s="137"/>
      <c r="TEZ60" s="137"/>
      <c r="TFA60" s="137"/>
      <c r="TFB60" s="137"/>
      <c r="TFC60" s="137"/>
      <c r="TFD60" s="137"/>
      <c r="TFE60" s="137"/>
      <c r="TFF60" s="137"/>
      <c r="TFG60" s="137"/>
      <c r="TFH60" s="137"/>
      <c r="TFI60" s="137"/>
      <c r="TFJ60" s="137"/>
      <c r="TFK60" s="137"/>
      <c r="TFL60" s="137"/>
      <c r="TFM60" s="137"/>
      <c r="TFN60" s="137"/>
      <c r="TFO60" s="137"/>
      <c r="TFP60" s="137"/>
      <c r="TFQ60" s="137"/>
      <c r="TFR60" s="137"/>
      <c r="TFS60" s="137"/>
      <c r="TFT60" s="137"/>
      <c r="TFU60" s="137"/>
      <c r="TFV60" s="137"/>
      <c r="TFW60" s="137"/>
      <c r="TFX60" s="137"/>
      <c r="TFY60" s="137"/>
      <c r="TFZ60" s="137"/>
      <c r="TGA60" s="137"/>
      <c r="TGB60" s="137"/>
      <c r="TGC60" s="137"/>
      <c r="TGD60" s="137"/>
      <c r="TGE60" s="137"/>
      <c r="TGF60" s="137"/>
      <c r="TGG60" s="137"/>
      <c r="TGH60" s="137"/>
      <c r="TGI60" s="137"/>
      <c r="TGJ60" s="137"/>
      <c r="TGK60" s="137"/>
      <c r="TGL60" s="137"/>
      <c r="TGM60" s="137"/>
      <c r="TGN60" s="137"/>
      <c r="TGO60" s="137"/>
      <c r="TGP60" s="137"/>
      <c r="TGQ60" s="137"/>
      <c r="TGR60" s="137"/>
      <c r="TGS60" s="137"/>
      <c r="TGT60" s="137"/>
      <c r="TGU60" s="137"/>
      <c r="TGV60" s="137"/>
      <c r="TGW60" s="137"/>
      <c r="TGX60" s="137"/>
      <c r="TGY60" s="137"/>
      <c r="TGZ60" s="137"/>
      <c r="THA60" s="137"/>
      <c r="THB60" s="137"/>
      <c r="THC60" s="137"/>
      <c r="THD60" s="137"/>
      <c r="THE60" s="137"/>
      <c r="THF60" s="137"/>
      <c r="THG60" s="137"/>
      <c r="THH60" s="137"/>
      <c r="THI60" s="137"/>
      <c r="THJ60" s="137"/>
      <c r="THK60" s="137"/>
      <c r="THL60" s="137"/>
      <c r="THM60" s="137"/>
      <c r="THN60" s="137"/>
      <c r="THO60" s="137"/>
      <c r="THP60" s="137"/>
      <c r="THQ60" s="137"/>
      <c r="THR60" s="137"/>
      <c r="THS60" s="137"/>
      <c r="THT60" s="137"/>
      <c r="THU60" s="137"/>
      <c r="THV60" s="137"/>
      <c r="THW60" s="137"/>
      <c r="THX60" s="137"/>
      <c r="THY60" s="137"/>
      <c r="THZ60" s="137"/>
      <c r="TIA60" s="137"/>
      <c r="TIB60" s="137"/>
      <c r="TIC60" s="137"/>
      <c r="TID60" s="137"/>
      <c r="TIE60" s="137"/>
      <c r="TIF60" s="137"/>
      <c r="TIG60" s="137"/>
      <c r="TIH60" s="137"/>
      <c r="TII60" s="137"/>
      <c r="TIJ60" s="137"/>
      <c r="TIK60" s="137"/>
      <c r="TIL60" s="137"/>
      <c r="TIM60" s="137"/>
      <c r="TIN60" s="137"/>
      <c r="TIO60" s="137"/>
      <c r="TIP60" s="137"/>
      <c r="TIQ60" s="137"/>
      <c r="TIR60" s="137"/>
      <c r="TIS60" s="137"/>
      <c r="TIT60" s="137"/>
      <c r="TIU60" s="137"/>
      <c r="TIV60" s="137"/>
      <c r="TIW60" s="137"/>
      <c r="TIX60" s="137"/>
      <c r="TIY60" s="137"/>
      <c r="TIZ60" s="137"/>
      <c r="TJA60" s="137"/>
      <c r="TJB60" s="137"/>
      <c r="TJC60" s="137"/>
      <c r="TJD60" s="137"/>
      <c r="TJE60" s="137"/>
      <c r="TJF60" s="137"/>
      <c r="TJG60" s="137"/>
      <c r="TJH60" s="137"/>
      <c r="TJI60" s="137"/>
      <c r="TJJ60" s="137"/>
      <c r="TJK60" s="137"/>
      <c r="TJL60" s="137"/>
      <c r="TJM60" s="137"/>
      <c r="TJN60" s="137"/>
      <c r="TJO60" s="137"/>
      <c r="TJP60" s="137"/>
      <c r="TJQ60" s="137"/>
      <c r="TJR60" s="137"/>
      <c r="TJS60" s="137"/>
      <c r="TJT60" s="137"/>
      <c r="TJU60" s="137"/>
      <c r="TJV60" s="137"/>
      <c r="TJW60" s="137"/>
      <c r="TJX60" s="137"/>
      <c r="TJY60" s="137"/>
      <c r="TJZ60" s="137"/>
      <c r="TKA60" s="137"/>
      <c r="TKB60" s="137"/>
      <c r="TKC60" s="137"/>
      <c r="TKD60" s="137"/>
      <c r="TKE60" s="137"/>
      <c r="TKF60" s="137"/>
      <c r="TKG60" s="137"/>
      <c r="TKH60" s="137"/>
      <c r="TKI60" s="137"/>
      <c r="TKJ60" s="137"/>
      <c r="TKK60" s="137"/>
      <c r="TKL60" s="137"/>
      <c r="TKM60" s="137"/>
      <c r="TKN60" s="137"/>
      <c r="TKO60" s="137"/>
      <c r="TKP60" s="137"/>
      <c r="TKQ60" s="137"/>
      <c r="TKR60" s="137"/>
      <c r="TKS60" s="137"/>
      <c r="TKT60" s="137"/>
      <c r="TKU60" s="137"/>
      <c r="TKV60" s="137"/>
      <c r="TKW60" s="137"/>
      <c r="TKX60" s="137"/>
      <c r="TKY60" s="137"/>
      <c r="TKZ60" s="137"/>
      <c r="TLA60" s="137"/>
      <c r="TLB60" s="137"/>
      <c r="TLC60" s="137"/>
      <c r="TLD60" s="137"/>
      <c r="TLE60" s="137"/>
      <c r="TLF60" s="137"/>
      <c r="TLG60" s="137"/>
      <c r="TLH60" s="137"/>
      <c r="TLI60" s="137"/>
      <c r="TLJ60" s="137"/>
      <c r="TLK60" s="137"/>
      <c r="TLL60" s="137"/>
      <c r="TLM60" s="137"/>
      <c r="TLN60" s="137"/>
      <c r="TLO60" s="137"/>
      <c r="TLP60" s="137"/>
      <c r="TLQ60" s="137"/>
      <c r="TLR60" s="137"/>
      <c r="TLS60" s="137"/>
      <c r="TLT60" s="137"/>
      <c r="TLU60" s="137"/>
      <c r="TLV60" s="137"/>
      <c r="TLW60" s="137"/>
      <c r="TLX60" s="137"/>
      <c r="TLY60" s="137"/>
      <c r="TLZ60" s="137"/>
      <c r="TMA60" s="137"/>
      <c r="TMB60" s="137"/>
      <c r="TMC60" s="137"/>
      <c r="TMD60" s="137"/>
      <c r="TME60" s="137"/>
      <c r="TMF60" s="137"/>
      <c r="TMG60" s="137"/>
      <c r="TMH60" s="137"/>
      <c r="TMI60" s="137"/>
      <c r="TMJ60" s="137"/>
      <c r="TMK60" s="137"/>
      <c r="TML60" s="137"/>
      <c r="TMM60" s="137"/>
      <c r="TMN60" s="137"/>
      <c r="TMO60" s="137"/>
      <c r="TMP60" s="137"/>
      <c r="TMQ60" s="137"/>
      <c r="TMR60" s="137"/>
      <c r="TMS60" s="137"/>
      <c r="TMT60" s="137"/>
      <c r="TMU60" s="137"/>
      <c r="TMV60" s="137"/>
      <c r="TMW60" s="137"/>
      <c r="TMX60" s="137"/>
      <c r="TMY60" s="137"/>
      <c r="TMZ60" s="137"/>
      <c r="TNA60" s="137"/>
      <c r="TNB60" s="137"/>
      <c r="TNC60" s="137"/>
      <c r="TND60" s="137"/>
      <c r="TNE60" s="137"/>
      <c r="TNF60" s="137"/>
      <c r="TNG60" s="137"/>
      <c r="TNH60" s="137"/>
      <c r="TNI60" s="137"/>
      <c r="TNJ60" s="137"/>
      <c r="TNK60" s="137"/>
      <c r="TNL60" s="137"/>
      <c r="TNM60" s="137"/>
      <c r="TNN60" s="137"/>
      <c r="TNO60" s="137"/>
      <c r="TNP60" s="137"/>
      <c r="TNQ60" s="137"/>
      <c r="TNR60" s="137"/>
      <c r="TNS60" s="137"/>
      <c r="TNT60" s="137"/>
      <c r="TNU60" s="137"/>
      <c r="TNV60" s="137"/>
      <c r="TNW60" s="137"/>
      <c r="TNX60" s="137"/>
      <c r="TNY60" s="137"/>
      <c r="TNZ60" s="137"/>
      <c r="TOA60" s="137"/>
      <c r="TOB60" s="137"/>
      <c r="TOC60" s="137"/>
      <c r="TOD60" s="137"/>
      <c r="TOE60" s="137"/>
      <c r="TOF60" s="137"/>
      <c r="TOG60" s="137"/>
      <c r="TOH60" s="137"/>
      <c r="TOI60" s="137"/>
      <c r="TOJ60" s="137"/>
      <c r="TOK60" s="137"/>
      <c r="TOL60" s="137"/>
      <c r="TOM60" s="137"/>
      <c r="TON60" s="137"/>
      <c r="TOO60" s="137"/>
      <c r="TOP60" s="137"/>
      <c r="TOQ60" s="137"/>
      <c r="TOR60" s="137"/>
      <c r="TOS60" s="137"/>
      <c r="TOT60" s="137"/>
      <c r="TOU60" s="137"/>
      <c r="TOV60" s="137"/>
      <c r="TOW60" s="137"/>
      <c r="TOX60" s="137"/>
      <c r="TOY60" s="137"/>
      <c r="TOZ60" s="137"/>
      <c r="TPA60" s="137"/>
      <c r="TPB60" s="137"/>
      <c r="TPC60" s="137"/>
      <c r="TPD60" s="137"/>
      <c r="TPE60" s="137"/>
      <c r="TPF60" s="137"/>
      <c r="TPG60" s="137"/>
      <c r="TPH60" s="137"/>
      <c r="TPI60" s="137"/>
      <c r="TPJ60" s="137"/>
      <c r="TPK60" s="137"/>
      <c r="TPL60" s="137"/>
      <c r="TPM60" s="137"/>
      <c r="TPN60" s="137"/>
      <c r="TPO60" s="137"/>
      <c r="TPP60" s="137"/>
      <c r="TPQ60" s="137"/>
      <c r="TPR60" s="137"/>
      <c r="TPS60" s="137"/>
      <c r="TPT60" s="137"/>
      <c r="TPU60" s="137"/>
      <c r="TPV60" s="137"/>
      <c r="TPW60" s="137"/>
      <c r="TPX60" s="137"/>
      <c r="TPY60" s="137"/>
      <c r="TPZ60" s="137"/>
      <c r="TQA60" s="137"/>
      <c r="TQB60" s="137"/>
      <c r="TQC60" s="137"/>
      <c r="TQD60" s="137"/>
      <c r="TQE60" s="137"/>
      <c r="TQF60" s="137"/>
      <c r="TQG60" s="137"/>
      <c r="TQH60" s="137"/>
      <c r="TQI60" s="137"/>
      <c r="TQJ60" s="137"/>
      <c r="TQK60" s="137"/>
      <c r="TQL60" s="137"/>
      <c r="TQM60" s="137"/>
      <c r="TQN60" s="137"/>
      <c r="TQO60" s="137"/>
      <c r="TQP60" s="137"/>
      <c r="TQQ60" s="137"/>
      <c r="TQR60" s="137"/>
      <c r="TQS60" s="137"/>
      <c r="TQT60" s="137"/>
      <c r="TQU60" s="137"/>
      <c r="TQV60" s="137"/>
      <c r="TQW60" s="137"/>
      <c r="TQX60" s="137"/>
      <c r="TQY60" s="137"/>
      <c r="TQZ60" s="137"/>
      <c r="TRA60" s="137"/>
      <c r="TRB60" s="137"/>
      <c r="TRC60" s="137"/>
      <c r="TRD60" s="137"/>
      <c r="TRE60" s="137"/>
      <c r="TRF60" s="137"/>
      <c r="TRG60" s="137"/>
      <c r="TRH60" s="137"/>
      <c r="TRI60" s="137"/>
      <c r="TRJ60" s="137"/>
      <c r="TRK60" s="137"/>
      <c r="TRL60" s="137"/>
      <c r="TRM60" s="137"/>
      <c r="TRN60" s="137"/>
      <c r="TRO60" s="137"/>
      <c r="TRP60" s="137"/>
      <c r="TRQ60" s="137"/>
      <c r="TRR60" s="137"/>
      <c r="TRS60" s="137"/>
      <c r="TRT60" s="137"/>
      <c r="TRU60" s="137"/>
      <c r="TRV60" s="137"/>
      <c r="TRW60" s="137"/>
      <c r="TRX60" s="137"/>
      <c r="TRY60" s="137"/>
      <c r="TRZ60" s="137"/>
      <c r="TSA60" s="137"/>
      <c r="TSB60" s="137"/>
      <c r="TSC60" s="137"/>
      <c r="TSD60" s="137"/>
      <c r="TSE60" s="137"/>
      <c r="TSF60" s="137"/>
      <c r="TSG60" s="137"/>
      <c r="TSH60" s="137"/>
      <c r="TSI60" s="137"/>
      <c r="TSJ60" s="137"/>
      <c r="TSK60" s="137"/>
      <c r="TSL60" s="137"/>
      <c r="TSM60" s="137"/>
      <c r="TSN60" s="137"/>
      <c r="TSO60" s="137"/>
      <c r="TSP60" s="137"/>
      <c r="TSQ60" s="137"/>
      <c r="TSR60" s="137"/>
      <c r="TSS60" s="137"/>
      <c r="TST60" s="137"/>
      <c r="TSU60" s="137"/>
      <c r="TSV60" s="137"/>
      <c r="TSW60" s="137"/>
      <c r="TSX60" s="137"/>
      <c r="TSY60" s="137"/>
      <c r="TSZ60" s="137"/>
      <c r="TTA60" s="137"/>
      <c r="TTB60" s="137"/>
      <c r="TTC60" s="137"/>
      <c r="TTD60" s="137"/>
      <c r="TTE60" s="137"/>
      <c r="TTF60" s="137"/>
      <c r="TTG60" s="137"/>
      <c r="TTH60" s="137"/>
      <c r="TTI60" s="137"/>
      <c r="TTJ60" s="137"/>
      <c r="TTK60" s="137"/>
      <c r="TTL60" s="137"/>
      <c r="TTM60" s="137"/>
      <c r="TTN60" s="137"/>
      <c r="TTO60" s="137"/>
      <c r="TTP60" s="137"/>
      <c r="TTQ60" s="137"/>
      <c r="TTR60" s="137"/>
      <c r="TTS60" s="137"/>
      <c r="TTT60" s="137"/>
      <c r="TTU60" s="137"/>
      <c r="TTV60" s="137"/>
      <c r="TTW60" s="137"/>
      <c r="TTX60" s="137"/>
      <c r="TTY60" s="137"/>
      <c r="TTZ60" s="137"/>
      <c r="TUA60" s="137"/>
      <c r="TUB60" s="137"/>
      <c r="TUC60" s="137"/>
      <c r="TUD60" s="137"/>
      <c r="TUE60" s="137"/>
      <c r="TUF60" s="137"/>
      <c r="TUG60" s="137"/>
      <c r="TUH60" s="137"/>
      <c r="TUI60" s="137"/>
      <c r="TUJ60" s="137"/>
      <c r="TUK60" s="137"/>
      <c r="TUL60" s="137"/>
      <c r="TUM60" s="137"/>
      <c r="TUN60" s="137"/>
      <c r="TUO60" s="137"/>
      <c r="TUP60" s="137"/>
      <c r="TUQ60" s="137"/>
      <c r="TUR60" s="137"/>
      <c r="TUS60" s="137"/>
      <c r="TUT60" s="137"/>
      <c r="TUU60" s="137"/>
      <c r="TUV60" s="137"/>
      <c r="TUW60" s="137"/>
      <c r="TUX60" s="137"/>
      <c r="TUY60" s="137"/>
      <c r="TUZ60" s="137"/>
      <c r="TVA60" s="137"/>
      <c r="TVB60" s="137"/>
      <c r="TVC60" s="137"/>
      <c r="TVD60" s="137"/>
      <c r="TVE60" s="137"/>
      <c r="TVF60" s="137"/>
      <c r="TVG60" s="137"/>
      <c r="TVH60" s="137"/>
      <c r="TVI60" s="137"/>
      <c r="TVJ60" s="137"/>
      <c r="TVK60" s="137"/>
      <c r="TVL60" s="137"/>
      <c r="TVM60" s="137"/>
      <c r="TVN60" s="137"/>
      <c r="TVO60" s="137"/>
      <c r="TVP60" s="137"/>
      <c r="TVQ60" s="137"/>
      <c r="TVR60" s="137"/>
      <c r="TVS60" s="137"/>
      <c r="TVT60" s="137"/>
      <c r="TVU60" s="137"/>
      <c r="TVV60" s="137"/>
      <c r="TVW60" s="137"/>
      <c r="TVX60" s="137"/>
      <c r="TVY60" s="137"/>
      <c r="TVZ60" s="137"/>
      <c r="TWA60" s="137"/>
      <c r="TWB60" s="137"/>
      <c r="TWC60" s="137"/>
      <c r="TWD60" s="137"/>
      <c r="TWE60" s="137"/>
      <c r="TWF60" s="137"/>
      <c r="TWG60" s="137"/>
      <c r="TWH60" s="137"/>
      <c r="TWI60" s="137"/>
      <c r="TWJ60" s="137"/>
      <c r="TWK60" s="137"/>
      <c r="TWL60" s="137"/>
      <c r="TWM60" s="137"/>
      <c r="TWN60" s="137"/>
      <c r="TWO60" s="137"/>
      <c r="TWP60" s="137"/>
      <c r="TWQ60" s="137"/>
      <c r="TWR60" s="137"/>
      <c r="TWS60" s="137"/>
      <c r="TWT60" s="137"/>
      <c r="TWU60" s="137"/>
      <c r="TWV60" s="137"/>
      <c r="TWW60" s="137"/>
      <c r="TWX60" s="137"/>
      <c r="TWY60" s="137"/>
      <c r="TWZ60" s="137"/>
      <c r="TXA60" s="137"/>
      <c r="TXB60" s="137"/>
      <c r="TXC60" s="137"/>
      <c r="TXD60" s="137"/>
      <c r="TXE60" s="137"/>
      <c r="TXF60" s="137"/>
      <c r="TXG60" s="137"/>
      <c r="TXH60" s="137"/>
      <c r="TXI60" s="137"/>
      <c r="TXJ60" s="137"/>
      <c r="TXK60" s="137"/>
      <c r="TXL60" s="137"/>
      <c r="TXM60" s="137"/>
      <c r="TXN60" s="137"/>
      <c r="TXO60" s="137"/>
      <c r="TXP60" s="137"/>
      <c r="TXQ60" s="137"/>
      <c r="TXR60" s="137"/>
      <c r="TXS60" s="137"/>
      <c r="TXT60" s="137"/>
      <c r="TXU60" s="137"/>
      <c r="TXV60" s="137"/>
      <c r="TXW60" s="137"/>
      <c r="TXX60" s="137"/>
      <c r="TXY60" s="137"/>
      <c r="TXZ60" s="137"/>
      <c r="TYA60" s="137"/>
      <c r="TYB60" s="137"/>
      <c r="TYC60" s="137"/>
      <c r="TYD60" s="137"/>
      <c r="TYE60" s="137"/>
      <c r="TYF60" s="137"/>
      <c r="TYG60" s="137"/>
      <c r="TYH60" s="137"/>
      <c r="TYI60" s="137"/>
      <c r="TYJ60" s="137"/>
      <c r="TYK60" s="137"/>
      <c r="TYL60" s="137"/>
      <c r="TYM60" s="137"/>
      <c r="TYN60" s="137"/>
      <c r="TYO60" s="137"/>
      <c r="TYP60" s="137"/>
      <c r="TYQ60" s="137"/>
      <c r="TYR60" s="137"/>
      <c r="TYS60" s="137"/>
      <c r="TYT60" s="137"/>
      <c r="TYU60" s="137"/>
      <c r="TYV60" s="137"/>
      <c r="TYW60" s="137"/>
      <c r="TYX60" s="137"/>
      <c r="TYY60" s="137"/>
      <c r="TYZ60" s="137"/>
      <c r="TZA60" s="137"/>
      <c r="TZB60" s="137"/>
      <c r="TZC60" s="137"/>
      <c r="TZD60" s="137"/>
      <c r="TZE60" s="137"/>
      <c r="TZF60" s="137"/>
      <c r="TZG60" s="137"/>
      <c r="TZH60" s="137"/>
      <c r="TZI60" s="137"/>
      <c r="TZJ60" s="137"/>
      <c r="TZK60" s="137"/>
      <c r="TZL60" s="137"/>
      <c r="TZM60" s="137"/>
      <c r="TZN60" s="137"/>
      <c r="TZO60" s="137"/>
      <c r="TZP60" s="137"/>
      <c r="TZQ60" s="137"/>
      <c r="TZR60" s="137"/>
      <c r="TZS60" s="137"/>
      <c r="TZT60" s="137"/>
      <c r="TZU60" s="137"/>
      <c r="TZV60" s="137"/>
      <c r="TZW60" s="137"/>
      <c r="TZX60" s="137"/>
      <c r="TZY60" s="137"/>
      <c r="TZZ60" s="137"/>
      <c r="UAA60" s="137"/>
      <c r="UAB60" s="137"/>
      <c r="UAC60" s="137"/>
      <c r="UAD60" s="137"/>
      <c r="UAE60" s="137"/>
      <c r="UAF60" s="137"/>
      <c r="UAG60" s="137"/>
      <c r="UAH60" s="137"/>
      <c r="UAI60" s="137"/>
      <c r="UAJ60" s="137"/>
      <c r="UAK60" s="137"/>
      <c r="UAL60" s="137"/>
      <c r="UAM60" s="137"/>
      <c r="UAN60" s="137"/>
      <c r="UAO60" s="137"/>
      <c r="UAP60" s="137"/>
      <c r="UAQ60" s="137"/>
      <c r="UAR60" s="137"/>
      <c r="UAS60" s="137"/>
      <c r="UAT60" s="137"/>
      <c r="UAU60" s="137"/>
      <c r="UAV60" s="137"/>
      <c r="UAW60" s="137"/>
      <c r="UAX60" s="137"/>
      <c r="UAY60" s="137"/>
      <c r="UAZ60" s="137"/>
      <c r="UBA60" s="137"/>
      <c r="UBB60" s="137"/>
      <c r="UBC60" s="137"/>
      <c r="UBD60" s="137"/>
      <c r="UBE60" s="137"/>
      <c r="UBF60" s="137"/>
      <c r="UBG60" s="137"/>
      <c r="UBH60" s="137"/>
      <c r="UBI60" s="137"/>
      <c r="UBJ60" s="137"/>
      <c r="UBK60" s="137"/>
      <c r="UBL60" s="137"/>
      <c r="UBM60" s="137"/>
      <c r="UBN60" s="137"/>
      <c r="UBO60" s="137"/>
      <c r="UBP60" s="137"/>
      <c r="UBQ60" s="137"/>
      <c r="UBR60" s="137"/>
      <c r="UBS60" s="137"/>
      <c r="UBT60" s="137"/>
      <c r="UBU60" s="137"/>
      <c r="UBV60" s="137"/>
      <c r="UBW60" s="137"/>
      <c r="UBX60" s="137"/>
      <c r="UBY60" s="137"/>
      <c r="UBZ60" s="137"/>
      <c r="UCA60" s="137"/>
      <c r="UCB60" s="137"/>
      <c r="UCC60" s="137"/>
      <c r="UCD60" s="137"/>
      <c r="UCE60" s="137"/>
      <c r="UCF60" s="137"/>
      <c r="UCG60" s="137"/>
      <c r="UCH60" s="137"/>
      <c r="UCI60" s="137"/>
      <c r="UCJ60" s="137"/>
      <c r="UCK60" s="137"/>
      <c r="UCL60" s="137"/>
      <c r="UCM60" s="137"/>
      <c r="UCN60" s="137"/>
      <c r="UCO60" s="137"/>
      <c r="UCP60" s="137"/>
      <c r="UCQ60" s="137"/>
      <c r="UCR60" s="137"/>
      <c r="UCS60" s="137"/>
      <c r="UCT60" s="137"/>
      <c r="UCU60" s="137"/>
      <c r="UCV60" s="137"/>
      <c r="UCW60" s="137"/>
      <c r="UCX60" s="137"/>
      <c r="UCY60" s="137"/>
      <c r="UCZ60" s="137"/>
      <c r="UDA60" s="137"/>
      <c r="UDB60" s="137"/>
      <c r="UDC60" s="137"/>
      <c r="UDD60" s="137"/>
      <c r="UDE60" s="137"/>
      <c r="UDF60" s="137"/>
      <c r="UDG60" s="137"/>
      <c r="UDH60" s="137"/>
      <c r="UDI60" s="137"/>
      <c r="UDJ60" s="137"/>
      <c r="UDK60" s="137"/>
      <c r="UDL60" s="137"/>
      <c r="UDM60" s="137"/>
      <c r="UDN60" s="137"/>
      <c r="UDO60" s="137"/>
      <c r="UDP60" s="137"/>
      <c r="UDQ60" s="137"/>
      <c r="UDR60" s="137"/>
      <c r="UDS60" s="137"/>
      <c r="UDT60" s="137"/>
      <c r="UDU60" s="137"/>
      <c r="UDV60" s="137"/>
      <c r="UDW60" s="137"/>
      <c r="UDX60" s="137"/>
      <c r="UDY60" s="137"/>
      <c r="UDZ60" s="137"/>
      <c r="UEA60" s="137"/>
      <c r="UEB60" s="137"/>
      <c r="UEC60" s="137"/>
      <c r="UED60" s="137"/>
      <c r="UEE60" s="137"/>
      <c r="UEF60" s="137"/>
      <c r="UEG60" s="137"/>
      <c r="UEH60" s="137"/>
      <c r="UEI60" s="137"/>
      <c r="UEJ60" s="137"/>
      <c r="UEK60" s="137"/>
      <c r="UEL60" s="137"/>
      <c r="UEM60" s="137"/>
      <c r="UEN60" s="137"/>
      <c r="UEO60" s="137"/>
      <c r="UEP60" s="137"/>
      <c r="UEQ60" s="137"/>
      <c r="UER60" s="137"/>
      <c r="UES60" s="137"/>
      <c r="UET60" s="137"/>
      <c r="UEU60" s="137"/>
      <c r="UEV60" s="137"/>
      <c r="UEW60" s="137"/>
      <c r="UEX60" s="137"/>
      <c r="UEY60" s="137"/>
      <c r="UEZ60" s="137"/>
      <c r="UFA60" s="137"/>
      <c r="UFB60" s="137"/>
      <c r="UFC60" s="137"/>
      <c r="UFD60" s="137"/>
      <c r="UFE60" s="137"/>
      <c r="UFF60" s="137"/>
      <c r="UFG60" s="137"/>
      <c r="UFH60" s="137"/>
      <c r="UFI60" s="137"/>
      <c r="UFJ60" s="137"/>
      <c r="UFK60" s="137"/>
      <c r="UFL60" s="137"/>
      <c r="UFM60" s="137"/>
      <c r="UFN60" s="137"/>
      <c r="UFO60" s="137"/>
      <c r="UFP60" s="137"/>
      <c r="UFQ60" s="137"/>
      <c r="UFR60" s="137"/>
      <c r="UFS60" s="137"/>
      <c r="UFT60" s="137"/>
      <c r="UFU60" s="137"/>
      <c r="UFV60" s="137"/>
      <c r="UFW60" s="137"/>
      <c r="UFX60" s="137"/>
      <c r="UFY60" s="137"/>
      <c r="UFZ60" s="137"/>
      <c r="UGA60" s="137"/>
      <c r="UGB60" s="137"/>
      <c r="UGC60" s="137"/>
      <c r="UGD60" s="137"/>
      <c r="UGE60" s="137"/>
      <c r="UGF60" s="137"/>
      <c r="UGG60" s="137"/>
      <c r="UGH60" s="137"/>
      <c r="UGI60" s="137"/>
      <c r="UGJ60" s="137"/>
      <c r="UGK60" s="137"/>
      <c r="UGL60" s="137"/>
      <c r="UGM60" s="137"/>
      <c r="UGN60" s="137"/>
      <c r="UGO60" s="137"/>
      <c r="UGP60" s="137"/>
      <c r="UGQ60" s="137"/>
      <c r="UGR60" s="137"/>
      <c r="UGS60" s="137"/>
      <c r="UGT60" s="137"/>
      <c r="UGU60" s="137"/>
      <c r="UGV60" s="137"/>
      <c r="UGW60" s="137"/>
      <c r="UGX60" s="137"/>
      <c r="UGY60" s="137"/>
      <c r="UGZ60" s="137"/>
      <c r="UHA60" s="137"/>
      <c r="UHB60" s="137"/>
      <c r="UHC60" s="137"/>
      <c r="UHD60" s="137"/>
      <c r="UHE60" s="137"/>
      <c r="UHF60" s="137"/>
      <c r="UHG60" s="137"/>
      <c r="UHH60" s="137"/>
      <c r="UHI60" s="137"/>
      <c r="UHJ60" s="137"/>
      <c r="UHK60" s="137"/>
      <c r="UHL60" s="137"/>
      <c r="UHM60" s="137"/>
      <c r="UHN60" s="137"/>
      <c r="UHO60" s="137"/>
      <c r="UHP60" s="137"/>
      <c r="UHQ60" s="137"/>
      <c r="UHR60" s="137"/>
      <c r="UHS60" s="137"/>
      <c r="UHT60" s="137"/>
      <c r="UHU60" s="137"/>
      <c r="UHV60" s="137"/>
      <c r="UHW60" s="137"/>
      <c r="UHX60" s="137"/>
      <c r="UHY60" s="137"/>
      <c r="UHZ60" s="137"/>
      <c r="UIA60" s="137"/>
      <c r="UIB60" s="137"/>
      <c r="UIC60" s="137"/>
      <c r="UID60" s="137"/>
      <c r="UIE60" s="137"/>
      <c r="UIF60" s="137"/>
      <c r="UIG60" s="137"/>
      <c r="UIH60" s="137"/>
      <c r="UII60" s="137"/>
      <c r="UIJ60" s="137"/>
      <c r="UIK60" s="137"/>
      <c r="UIL60" s="137"/>
      <c r="UIM60" s="137"/>
      <c r="UIN60" s="137"/>
      <c r="UIO60" s="137"/>
      <c r="UIP60" s="137"/>
      <c r="UIQ60" s="137"/>
      <c r="UIR60" s="137"/>
      <c r="UIS60" s="137"/>
      <c r="UIT60" s="137"/>
      <c r="UIU60" s="137"/>
      <c r="UIV60" s="137"/>
      <c r="UIW60" s="137"/>
      <c r="UIX60" s="137"/>
      <c r="UIY60" s="137"/>
      <c r="UIZ60" s="137"/>
      <c r="UJA60" s="137"/>
      <c r="UJB60" s="137"/>
      <c r="UJC60" s="137"/>
      <c r="UJD60" s="137"/>
      <c r="UJE60" s="137"/>
      <c r="UJF60" s="137"/>
      <c r="UJG60" s="137"/>
      <c r="UJH60" s="137"/>
      <c r="UJI60" s="137"/>
      <c r="UJJ60" s="137"/>
      <c r="UJK60" s="137"/>
      <c r="UJL60" s="137"/>
      <c r="UJM60" s="137"/>
      <c r="UJN60" s="137"/>
      <c r="UJO60" s="137"/>
      <c r="UJP60" s="137"/>
      <c r="UJQ60" s="137"/>
      <c r="UJR60" s="137"/>
      <c r="UJS60" s="137"/>
      <c r="UJT60" s="137"/>
      <c r="UJU60" s="137"/>
      <c r="UJV60" s="137"/>
      <c r="UJW60" s="137"/>
      <c r="UJX60" s="137"/>
      <c r="UJY60" s="137"/>
      <c r="UJZ60" s="137"/>
      <c r="UKA60" s="137"/>
      <c r="UKB60" s="137"/>
      <c r="UKC60" s="137"/>
      <c r="UKD60" s="137"/>
      <c r="UKE60" s="137"/>
      <c r="UKF60" s="137"/>
      <c r="UKG60" s="137"/>
      <c r="UKH60" s="137"/>
      <c r="UKI60" s="137"/>
      <c r="UKJ60" s="137"/>
      <c r="UKK60" s="137"/>
      <c r="UKL60" s="137"/>
      <c r="UKM60" s="137"/>
      <c r="UKN60" s="137"/>
      <c r="UKO60" s="137"/>
      <c r="UKP60" s="137"/>
      <c r="UKQ60" s="137"/>
      <c r="UKR60" s="137"/>
      <c r="UKS60" s="137"/>
      <c r="UKT60" s="137"/>
      <c r="UKU60" s="137"/>
      <c r="UKV60" s="137"/>
      <c r="UKW60" s="137"/>
      <c r="UKX60" s="137"/>
      <c r="UKY60" s="137"/>
      <c r="UKZ60" s="137"/>
      <c r="ULA60" s="137"/>
      <c r="ULB60" s="137"/>
      <c r="ULC60" s="137"/>
      <c r="ULD60" s="137"/>
      <c r="ULE60" s="137"/>
      <c r="ULF60" s="137"/>
      <c r="ULG60" s="137"/>
      <c r="ULH60" s="137"/>
      <c r="ULI60" s="137"/>
      <c r="ULJ60" s="137"/>
      <c r="ULK60" s="137"/>
      <c r="ULL60" s="137"/>
      <c r="ULM60" s="137"/>
      <c r="ULN60" s="137"/>
      <c r="ULO60" s="137"/>
      <c r="ULP60" s="137"/>
      <c r="ULQ60" s="137"/>
      <c r="ULR60" s="137"/>
      <c r="ULS60" s="137"/>
      <c r="ULT60" s="137"/>
      <c r="ULU60" s="137"/>
      <c r="ULV60" s="137"/>
      <c r="ULW60" s="137"/>
      <c r="ULX60" s="137"/>
      <c r="ULY60" s="137"/>
      <c r="ULZ60" s="137"/>
      <c r="UMA60" s="137"/>
      <c r="UMB60" s="137"/>
      <c r="UMC60" s="137"/>
      <c r="UMD60" s="137"/>
      <c r="UME60" s="137"/>
      <c r="UMF60" s="137"/>
      <c r="UMG60" s="137"/>
      <c r="UMH60" s="137"/>
      <c r="UMI60" s="137"/>
      <c r="UMJ60" s="137"/>
      <c r="UMK60" s="137"/>
      <c r="UML60" s="137"/>
      <c r="UMM60" s="137"/>
      <c r="UMN60" s="137"/>
      <c r="UMO60" s="137"/>
      <c r="UMP60" s="137"/>
      <c r="UMQ60" s="137"/>
      <c r="UMR60" s="137"/>
      <c r="UMS60" s="137"/>
      <c r="UMT60" s="137"/>
      <c r="UMU60" s="137"/>
      <c r="UMV60" s="137"/>
      <c r="UMW60" s="137"/>
      <c r="UMX60" s="137"/>
      <c r="UMY60" s="137"/>
      <c r="UMZ60" s="137"/>
      <c r="UNA60" s="137"/>
      <c r="UNB60" s="137"/>
      <c r="UNC60" s="137"/>
      <c r="UND60" s="137"/>
      <c r="UNE60" s="137"/>
      <c r="UNF60" s="137"/>
      <c r="UNG60" s="137"/>
      <c r="UNH60" s="137"/>
      <c r="UNI60" s="137"/>
      <c r="UNJ60" s="137"/>
      <c r="UNK60" s="137"/>
      <c r="UNL60" s="137"/>
      <c r="UNM60" s="137"/>
      <c r="UNN60" s="137"/>
      <c r="UNO60" s="137"/>
      <c r="UNP60" s="137"/>
      <c r="UNQ60" s="137"/>
      <c r="UNR60" s="137"/>
      <c r="UNS60" s="137"/>
      <c r="UNT60" s="137"/>
      <c r="UNU60" s="137"/>
      <c r="UNV60" s="137"/>
      <c r="UNW60" s="137"/>
      <c r="UNX60" s="137"/>
      <c r="UNY60" s="137"/>
      <c r="UNZ60" s="137"/>
      <c r="UOA60" s="137"/>
      <c r="UOB60" s="137"/>
      <c r="UOC60" s="137"/>
      <c r="UOD60" s="137"/>
      <c r="UOE60" s="137"/>
      <c r="UOF60" s="137"/>
      <c r="UOG60" s="137"/>
      <c r="UOH60" s="137"/>
      <c r="UOI60" s="137"/>
      <c r="UOJ60" s="137"/>
      <c r="UOK60" s="137"/>
      <c r="UOL60" s="137"/>
      <c r="UOM60" s="137"/>
      <c r="UON60" s="137"/>
      <c r="UOO60" s="137"/>
      <c r="UOP60" s="137"/>
      <c r="UOQ60" s="137"/>
      <c r="UOR60" s="137"/>
      <c r="UOS60" s="137"/>
      <c r="UOT60" s="137"/>
      <c r="UOU60" s="137"/>
      <c r="UOV60" s="137"/>
      <c r="UOW60" s="137"/>
      <c r="UOX60" s="137"/>
      <c r="UOY60" s="137"/>
      <c r="UOZ60" s="137"/>
      <c r="UPA60" s="137"/>
      <c r="UPB60" s="137"/>
      <c r="UPC60" s="137"/>
      <c r="UPD60" s="137"/>
      <c r="UPE60" s="137"/>
      <c r="UPF60" s="137"/>
      <c r="UPG60" s="137"/>
      <c r="UPH60" s="137"/>
      <c r="UPI60" s="137"/>
      <c r="UPJ60" s="137"/>
      <c r="UPK60" s="137"/>
      <c r="UPL60" s="137"/>
      <c r="UPM60" s="137"/>
      <c r="UPN60" s="137"/>
      <c r="UPO60" s="137"/>
      <c r="UPP60" s="137"/>
      <c r="UPQ60" s="137"/>
      <c r="UPR60" s="137"/>
      <c r="UPS60" s="137"/>
      <c r="UPT60" s="137"/>
      <c r="UPU60" s="137"/>
      <c r="UPV60" s="137"/>
      <c r="UPW60" s="137"/>
      <c r="UPX60" s="137"/>
      <c r="UPY60" s="137"/>
      <c r="UPZ60" s="137"/>
      <c r="UQA60" s="137"/>
      <c r="UQB60" s="137"/>
      <c r="UQC60" s="137"/>
      <c r="UQD60" s="137"/>
      <c r="UQE60" s="137"/>
      <c r="UQF60" s="137"/>
      <c r="UQG60" s="137"/>
      <c r="UQH60" s="137"/>
      <c r="UQI60" s="137"/>
      <c r="UQJ60" s="137"/>
      <c r="UQK60" s="137"/>
      <c r="UQL60" s="137"/>
      <c r="UQM60" s="137"/>
      <c r="UQN60" s="137"/>
      <c r="UQO60" s="137"/>
      <c r="UQP60" s="137"/>
      <c r="UQQ60" s="137"/>
      <c r="UQR60" s="137"/>
      <c r="UQS60" s="137"/>
      <c r="UQT60" s="137"/>
      <c r="UQU60" s="137"/>
      <c r="UQV60" s="137"/>
      <c r="UQW60" s="137"/>
      <c r="UQX60" s="137"/>
      <c r="UQY60" s="137"/>
      <c r="UQZ60" s="137"/>
      <c r="URA60" s="137"/>
      <c r="URB60" s="137"/>
      <c r="URC60" s="137"/>
      <c r="URD60" s="137"/>
      <c r="URE60" s="137"/>
      <c r="URF60" s="137"/>
      <c r="URG60" s="137"/>
      <c r="URH60" s="137"/>
      <c r="URI60" s="137"/>
      <c r="URJ60" s="137"/>
      <c r="URK60" s="137"/>
      <c r="URL60" s="137"/>
      <c r="URM60" s="137"/>
      <c r="URN60" s="137"/>
      <c r="URO60" s="137"/>
      <c r="URP60" s="137"/>
      <c r="URQ60" s="137"/>
      <c r="URR60" s="137"/>
      <c r="URS60" s="137"/>
      <c r="URT60" s="137"/>
      <c r="URU60" s="137"/>
      <c r="URV60" s="137"/>
      <c r="URW60" s="137"/>
      <c r="URX60" s="137"/>
      <c r="URY60" s="137"/>
      <c r="URZ60" s="137"/>
      <c r="USA60" s="137"/>
      <c r="USB60" s="137"/>
      <c r="USC60" s="137"/>
      <c r="USD60" s="137"/>
      <c r="USE60" s="137"/>
      <c r="USF60" s="137"/>
      <c r="USG60" s="137"/>
      <c r="USH60" s="137"/>
      <c r="USI60" s="137"/>
      <c r="USJ60" s="137"/>
      <c r="USK60" s="137"/>
      <c r="USL60" s="137"/>
      <c r="USM60" s="137"/>
      <c r="USN60" s="137"/>
      <c r="USO60" s="137"/>
      <c r="USP60" s="137"/>
      <c r="USQ60" s="137"/>
      <c r="USR60" s="137"/>
      <c r="USS60" s="137"/>
      <c r="UST60" s="137"/>
      <c r="USU60" s="137"/>
      <c r="USV60" s="137"/>
      <c r="USW60" s="137"/>
      <c r="USX60" s="137"/>
      <c r="USY60" s="137"/>
      <c r="USZ60" s="137"/>
      <c r="UTA60" s="137"/>
      <c r="UTB60" s="137"/>
      <c r="UTC60" s="137"/>
      <c r="UTD60" s="137"/>
      <c r="UTE60" s="137"/>
      <c r="UTF60" s="137"/>
      <c r="UTG60" s="137"/>
      <c r="UTH60" s="137"/>
      <c r="UTI60" s="137"/>
      <c r="UTJ60" s="137"/>
      <c r="UTK60" s="137"/>
      <c r="UTL60" s="137"/>
      <c r="UTM60" s="137"/>
      <c r="UTN60" s="137"/>
      <c r="UTO60" s="137"/>
      <c r="UTP60" s="137"/>
      <c r="UTQ60" s="137"/>
      <c r="UTR60" s="137"/>
      <c r="UTS60" s="137"/>
      <c r="UTT60" s="137"/>
      <c r="UTU60" s="137"/>
      <c r="UTV60" s="137"/>
      <c r="UTW60" s="137"/>
      <c r="UTX60" s="137"/>
      <c r="UTY60" s="137"/>
      <c r="UTZ60" s="137"/>
      <c r="UUA60" s="137"/>
      <c r="UUB60" s="137"/>
      <c r="UUC60" s="137"/>
      <c r="UUD60" s="137"/>
      <c r="UUE60" s="137"/>
      <c r="UUF60" s="137"/>
      <c r="UUG60" s="137"/>
      <c r="UUH60" s="137"/>
      <c r="UUI60" s="137"/>
      <c r="UUJ60" s="137"/>
      <c r="UUK60" s="137"/>
      <c r="UUL60" s="137"/>
      <c r="UUM60" s="137"/>
      <c r="UUN60" s="137"/>
      <c r="UUO60" s="137"/>
      <c r="UUP60" s="137"/>
      <c r="UUQ60" s="137"/>
      <c r="UUR60" s="137"/>
      <c r="UUS60" s="137"/>
      <c r="UUT60" s="137"/>
      <c r="UUU60" s="137"/>
      <c r="UUV60" s="137"/>
      <c r="UUW60" s="137"/>
      <c r="UUX60" s="137"/>
      <c r="UUY60" s="137"/>
      <c r="UUZ60" s="137"/>
      <c r="UVA60" s="137"/>
      <c r="UVB60" s="137"/>
      <c r="UVC60" s="137"/>
      <c r="UVD60" s="137"/>
      <c r="UVE60" s="137"/>
      <c r="UVF60" s="137"/>
      <c r="UVG60" s="137"/>
      <c r="UVH60" s="137"/>
      <c r="UVI60" s="137"/>
      <c r="UVJ60" s="137"/>
      <c r="UVK60" s="137"/>
      <c r="UVL60" s="137"/>
      <c r="UVM60" s="137"/>
      <c r="UVN60" s="137"/>
      <c r="UVO60" s="137"/>
      <c r="UVP60" s="137"/>
      <c r="UVQ60" s="137"/>
      <c r="UVR60" s="137"/>
      <c r="UVS60" s="137"/>
      <c r="UVT60" s="137"/>
      <c r="UVU60" s="137"/>
      <c r="UVV60" s="137"/>
      <c r="UVW60" s="137"/>
      <c r="UVX60" s="137"/>
      <c r="UVY60" s="137"/>
      <c r="UVZ60" s="137"/>
      <c r="UWA60" s="137"/>
      <c r="UWB60" s="137"/>
      <c r="UWC60" s="137"/>
      <c r="UWD60" s="137"/>
      <c r="UWE60" s="137"/>
      <c r="UWF60" s="137"/>
      <c r="UWG60" s="137"/>
      <c r="UWH60" s="137"/>
      <c r="UWI60" s="137"/>
      <c r="UWJ60" s="137"/>
      <c r="UWK60" s="137"/>
      <c r="UWL60" s="137"/>
      <c r="UWM60" s="137"/>
      <c r="UWN60" s="137"/>
      <c r="UWO60" s="137"/>
      <c r="UWP60" s="137"/>
      <c r="UWQ60" s="137"/>
      <c r="UWR60" s="137"/>
      <c r="UWS60" s="137"/>
      <c r="UWT60" s="137"/>
      <c r="UWU60" s="137"/>
      <c r="UWV60" s="137"/>
      <c r="UWW60" s="137"/>
      <c r="UWX60" s="137"/>
      <c r="UWY60" s="137"/>
      <c r="UWZ60" s="137"/>
      <c r="UXA60" s="137"/>
      <c r="UXB60" s="137"/>
      <c r="UXC60" s="137"/>
      <c r="UXD60" s="137"/>
      <c r="UXE60" s="137"/>
      <c r="UXF60" s="137"/>
      <c r="UXG60" s="137"/>
      <c r="UXH60" s="137"/>
      <c r="UXI60" s="137"/>
      <c r="UXJ60" s="137"/>
      <c r="UXK60" s="137"/>
      <c r="UXL60" s="137"/>
      <c r="UXM60" s="137"/>
      <c r="UXN60" s="137"/>
      <c r="UXO60" s="137"/>
      <c r="UXP60" s="137"/>
      <c r="UXQ60" s="137"/>
      <c r="UXR60" s="137"/>
      <c r="UXS60" s="137"/>
      <c r="UXT60" s="137"/>
      <c r="UXU60" s="137"/>
      <c r="UXV60" s="137"/>
      <c r="UXW60" s="137"/>
      <c r="UXX60" s="137"/>
      <c r="UXY60" s="137"/>
      <c r="UXZ60" s="137"/>
      <c r="UYA60" s="137"/>
      <c r="UYB60" s="137"/>
      <c r="UYC60" s="137"/>
      <c r="UYD60" s="137"/>
      <c r="UYE60" s="137"/>
      <c r="UYF60" s="137"/>
      <c r="UYG60" s="137"/>
      <c r="UYH60" s="137"/>
      <c r="UYI60" s="137"/>
      <c r="UYJ60" s="137"/>
      <c r="UYK60" s="137"/>
      <c r="UYL60" s="137"/>
      <c r="UYM60" s="137"/>
      <c r="UYN60" s="137"/>
      <c r="UYO60" s="137"/>
      <c r="UYP60" s="137"/>
      <c r="UYQ60" s="137"/>
      <c r="UYR60" s="137"/>
      <c r="UYS60" s="137"/>
      <c r="UYT60" s="137"/>
      <c r="UYU60" s="137"/>
      <c r="UYV60" s="137"/>
      <c r="UYW60" s="137"/>
      <c r="UYX60" s="137"/>
      <c r="UYY60" s="137"/>
      <c r="UYZ60" s="137"/>
      <c r="UZA60" s="137"/>
      <c r="UZB60" s="137"/>
      <c r="UZC60" s="137"/>
      <c r="UZD60" s="137"/>
      <c r="UZE60" s="137"/>
      <c r="UZF60" s="137"/>
      <c r="UZG60" s="137"/>
      <c r="UZH60" s="137"/>
      <c r="UZI60" s="137"/>
      <c r="UZJ60" s="137"/>
      <c r="UZK60" s="137"/>
      <c r="UZL60" s="137"/>
      <c r="UZM60" s="137"/>
      <c r="UZN60" s="137"/>
      <c r="UZO60" s="137"/>
      <c r="UZP60" s="137"/>
      <c r="UZQ60" s="137"/>
      <c r="UZR60" s="137"/>
      <c r="UZS60" s="137"/>
      <c r="UZT60" s="137"/>
      <c r="UZU60" s="137"/>
      <c r="UZV60" s="137"/>
      <c r="UZW60" s="137"/>
      <c r="UZX60" s="137"/>
      <c r="UZY60" s="137"/>
      <c r="UZZ60" s="137"/>
      <c r="VAA60" s="137"/>
      <c r="VAB60" s="137"/>
      <c r="VAC60" s="137"/>
      <c r="VAD60" s="137"/>
      <c r="VAE60" s="137"/>
      <c r="VAF60" s="137"/>
      <c r="VAG60" s="137"/>
      <c r="VAH60" s="137"/>
      <c r="VAI60" s="137"/>
      <c r="VAJ60" s="137"/>
      <c r="VAK60" s="137"/>
      <c r="VAL60" s="137"/>
      <c r="VAM60" s="137"/>
      <c r="VAN60" s="137"/>
      <c r="VAO60" s="137"/>
      <c r="VAP60" s="137"/>
      <c r="VAQ60" s="137"/>
      <c r="VAR60" s="137"/>
      <c r="VAS60" s="137"/>
      <c r="VAT60" s="137"/>
      <c r="VAU60" s="137"/>
      <c r="VAV60" s="137"/>
      <c r="VAW60" s="137"/>
      <c r="VAX60" s="137"/>
      <c r="VAY60" s="137"/>
      <c r="VAZ60" s="137"/>
      <c r="VBA60" s="137"/>
      <c r="VBB60" s="137"/>
      <c r="VBC60" s="137"/>
      <c r="VBD60" s="137"/>
      <c r="VBE60" s="137"/>
      <c r="VBF60" s="137"/>
      <c r="VBG60" s="137"/>
      <c r="VBH60" s="137"/>
      <c r="VBI60" s="137"/>
      <c r="VBJ60" s="137"/>
      <c r="VBK60" s="137"/>
      <c r="VBL60" s="137"/>
      <c r="VBM60" s="137"/>
      <c r="VBN60" s="137"/>
      <c r="VBO60" s="137"/>
      <c r="VBP60" s="137"/>
      <c r="VBQ60" s="137"/>
      <c r="VBR60" s="137"/>
      <c r="VBS60" s="137"/>
      <c r="VBT60" s="137"/>
      <c r="VBU60" s="137"/>
      <c r="VBV60" s="137"/>
      <c r="VBW60" s="137"/>
      <c r="VBX60" s="137"/>
      <c r="VBY60" s="137"/>
      <c r="VBZ60" s="137"/>
      <c r="VCA60" s="137"/>
      <c r="VCB60" s="137"/>
      <c r="VCC60" s="137"/>
      <c r="VCD60" s="137"/>
      <c r="VCE60" s="137"/>
      <c r="VCF60" s="137"/>
      <c r="VCG60" s="137"/>
      <c r="VCH60" s="137"/>
      <c r="VCI60" s="137"/>
      <c r="VCJ60" s="137"/>
      <c r="VCK60" s="137"/>
      <c r="VCL60" s="137"/>
      <c r="VCM60" s="137"/>
      <c r="VCN60" s="137"/>
      <c r="VCO60" s="137"/>
      <c r="VCP60" s="137"/>
      <c r="VCQ60" s="137"/>
      <c r="VCR60" s="137"/>
      <c r="VCS60" s="137"/>
      <c r="VCT60" s="137"/>
      <c r="VCU60" s="137"/>
      <c r="VCV60" s="137"/>
      <c r="VCW60" s="137"/>
      <c r="VCX60" s="137"/>
      <c r="VCY60" s="137"/>
      <c r="VCZ60" s="137"/>
      <c r="VDA60" s="137"/>
      <c r="VDB60" s="137"/>
      <c r="VDC60" s="137"/>
      <c r="VDD60" s="137"/>
      <c r="VDE60" s="137"/>
      <c r="VDF60" s="137"/>
      <c r="VDG60" s="137"/>
      <c r="VDH60" s="137"/>
      <c r="VDI60" s="137"/>
      <c r="VDJ60" s="137"/>
      <c r="VDK60" s="137"/>
      <c r="VDL60" s="137"/>
      <c r="VDM60" s="137"/>
      <c r="VDN60" s="137"/>
      <c r="VDO60" s="137"/>
      <c r="VDP60" s="137"/>
      <c r="VDQ60" s="137"/>
      <c r="VDR60" s="137"/>
      <c r="VDS60" s="137"/>
      <c r="VDT60" s="137"/>
      <c r="VDU60" s="137"/>
      <c r="VDV60" s="137"/>
      <c r="VDW60" s="137"/>
      <c r="VDX60" s="137"/>
      <c r="VDY60" s="137"/>
      <c r="VDZ60" s="137"/>
      <c r="VEA60" s="137"/>
      <c r="VEB60" s="137"/>
      <c r="VEC60" s="137"/>
      <c r="VED60" s="137"/>
      <c r="VEE60" s="137"/>
      <c r="VEF60" s="137"/>
      <c r="VEG60" s="137"/>
      <c r="VEH60" s="137"/>
      <c r="VEI60" s="137"/>
      <c r="VEJ60" s="137"/>
      <c r="VEK60" s="137"/>
      <c r="VEL60" s="137"/>
      <c r="VEM60" s="137"/>
      <c r="VEN60" s="137"/>
      <c r="VEO60" s="137"/>
      <c r="VEP60" s="137"/>
      <c r="VEQ60" s="137"/>
      <c r="VER60" s="137"/>
      <c r="VES60" s="137"/>
      <c r="VET60" s="137"/>
      <c r="VEU60" s="137"/>
      <c r="VEV60" s="137"/>
      <c r="VEW60" s="137"/>
      <c r="VEX60" s="137"/>
      <c r="VEY60" s="137"/>
      <c r="VEZ60" s="137"/>
      <c r="VFA60" s="137"/>
      <c r="VFB60" s="137"/>
      <c r="VFC60" s="137"/>
      <c r="VFD60" s="137"/>
      <c r="VFE60" s="137"/>
      <c r="VFF60" s="137"/>
      <c r="VFG60" s="137"/>
      <c r="VFH60" s="137"/>
      <c r="VFI60" s="137"/>
      <c r="VFJ60" s="137"/>
      <c r="VFK60" s="137"/>
      <c r="VFL60" s="137"/>
      <c r="VFM60" s="137"/>
      <c r="VFN60" s="137"/>
      <c r="VFO60" s="137"/>
      <c r="VFP60" s="137"/>
      <c r="VFQ60" s="137"/>
      <c r="VFR60" s="137"/>
      <c r="VFS60" s="137"/>
      <c r="VFT60" s="137"/>
      <c r="VFU60" s="137"/>
      <c r="VFV60" s="137"/>
      <c r="VFW60" s="137"/>
      <c r="VFX60" s="137"/>
      <c r="VFY60" s="137"/>
      <c r="VFZ60" s="137"/>
      <c r="VGA60" s="137"/>
      <c r="VGB60" s="137"/>
      <c r="VGC60" s="137"/>
      <c r="VGD60" s="137"/>
      <c r="VGE60" s="137"/>
      <c r="VGF60" s="137"/>
      <c r="VGG60" s="137"/>
      <c r="VGH60" s="137"/>
      <c r="VGI60" s="137"/>
      <c r="VGJ60" s="137"/>
      <c r="VGK60" s="137"/>
      <c r="VGL60" s="137"/>
      <c r="VGM60" s="137"/>
      <c r="VGN60" s="137"/>
      <c r="VGO60" s="137"/>
      <c r="VGP60" s="137"/>
      <c r="VGQ60" s="137"/>
      <c r="VGR60" s="137"/>
      <c r="VGS60" s="137"/>
      <c r="VGT60" s="137"/>
      <c r="VGU60" s="137"/>
      <c r="VGV60" s="137"/>
      <c r="VGW60" s="137"/>
      <c r="VGX60" s="137"/>
      <c r="VGY60" s="137"/>
      <c r="VGZ60" s="137"/>
      <c r="VHA60" s="137"/>
      <c r="VHB60" s="137"/>
      <c r="VHC60" s="137"/>
      <c r="VHD60" s="137"/>
      <c r="VHE60" s="137"/>
      <c r="VHF60" s="137"/>
      <c r="VHG60" s="137"/>
      <c r="VHH60" s="137"/>
      <c r="VHI60" s="137"/>
      <c r="VHJ60" s="137"/>
      <c r="VHK60" s="137"/>
      <c r="VHL60" s="137"/>
      <c r="VHM60" s="137"/>
      <c r="VHN60" s="137"/>
      <c r="VHO60" s="137"/>
      <c r="VHP60" s="137"/>
      <c r="VHQ60" s="137"/>
      <c r="VHR60" s="137"/>
      <c r="VHS60" s="137"/>
      <c r="VHT60" s="137"/>
      <c r="VHU60" s="137"/>
      <c r="VHV60" s="137"/>
      <c r="VHW60" s="137"/>
      <c r="VHX60" s="137"/>
      <c r="VHY60" s="137"/>
      <c r="VHZ60" s="137"/>
      <c r="VIA60" s="137"/>
      <c r="VIB60" s="137"/>
      <c r="VIC60" s="137"/>
      <c r="VID60" s="137"/>
      <c r="VIE60" s="137"/>
      <c r="VIF60" s="137"/>
      <c r="VIG60" s="137"/>
      <c r="VIH60" s="137"/>
      <c r="VII60" s="137"/>
      <c r="VIJ60" s="137"/>
      <c r="VIK60" s="137"/>
      <c r="VIL60" s="137"/>
      <c r="VIM60" s="137"/>
      <c r="VIN60" s="137"/>
      <c r="VIO60" s="137"/>
      <c r="VIP60" s="137"/>
      <c r="VIQ60" s="137"/>
      <c r="VIR60" s="137"/>
      <c r="VIS60" s="137"/>
      <c r="VIT60" s="137"/>
      <c r="VIU60" s="137"/>
      <c r="VIV60" s="137"/>
      <c r="VIW60" s="137"/>
      <c r="VIX60" s="137"/>
      <c r="VIY60" s="137"/>
      <c r="VIZ60" s="137"/>
      <c r="VJA60" s="137"/>
      <c r="VJB60" s="137"/>
      <c r="VJC60" s="137"/>
      <c r="VJD60" s="137"/>
      <c r="VJE60" s="137"/>
      <c r="VJF60" s="137"/>
      <c r="VJG60" s="137"/>
      <c r="VJH60" s="137"/>
      <c r="VJI60" s="137"/>
      <c r="VJJ60" s="137"/>
      <c r="VJK60" s="137"/>
      <c r="VJL60" s="137"/>
      <c r="VJM60" s="137"/>
      <c r="VJN60" s="137"/>
      <c r="VJO60" s="137"/>
      <c r="VJP60" s="137"/>
      <c r="VJQ60" s="137"/>
      <c r="VJR60" s="137"/>
      <c r="VJS60" s="137"/>
      <c r="VJT60" s="137"/>
      <c r="VJU60" s="137"/>
      <c r="VJV60" s="137"/>
      <c r="VJW60" s="137"/>
      <c r="VJX60" s="137"/>
      <c r="VJY60" s="137"/>
      <c r="VJZ60" s="137"/>
      <c r="VKA60" s="137"/>
      <c r="VKB60" s="137"/>
      <c r="VKC60" s="137"/>
      <c r="VKD60" s="137"/>
      <c r="VKE60" s="137"/>
      <c r="VKF60" s="137"/>
      <c r="VKG60" s="137"/>
      <c r="VKH60" s="137"/>
      <c r="VKI60" s="137"/>
      <c r="VKJ60" s="137"/>
      <c r="VKK60" s="137"/>
      <c r="VKL60" s="137"/>
      <c r="VKM60" s="137"/>
      <c r="VKN60" s="137"/>
      <c r="VKO60" s="137"/>
      <c r="VKP60" s="137"/>
      <c r="VKQ60" s="137"/>
      <c r="VKR60" s="137"/>
      <c r="VKS60" s="137"/>
      <c r="VKT60" s="137"/>
      <c r="VKU60" s="137"/>
      <c r="VKV60" s="137"/>
      <c r="VKW60" s="137"/>
      <c r="VKX60" s="137"/>
      <c r="VKY60" s="137"/>
      <c r="VKZ60" s="137"/>
      <c r="VLA60" s="137"/>
      <c r="VLB60" s="137"/>
      <c r="VLC60" s="137"/>
      <c r="VLD60" s="137"/>
      <c r="VLE60" s="137"/>
      <c r="VLF60" s="137"/>
      <c r="VLG60" s="137"/>
      <c r="VLH60" s="137"/>
      <c r="VLI60" s="137"/>
      <c r="VLJ60" s="137"/>
      <c r="VLK60" s="137"/>
      <c r="VLL60" s="137"/>
      <c r="VLM60" s="137"/>
      <c r="VLN60" s="137"/>
      <c r="VLO60" s="137"/>
      <c r="VLP60" s="137"/>
      <c r="VLQ60" s="137"/>
      <c r="VLR60" s="137"/>
      <c r="VLS60" s="137"/>
      <c r="VLT60" s="137"/>
      <c r="VLU60" s="137"/>
      <c r="VLV60" s="137"/>
      <c r="VLW60" s="137"/>
      <c r="VLX60" s="137"/>
      <c r="VLY60" s="137"/>
      <c r="VLZ60" s="137"/>
      <c r="VMA60" s="137"/>
      <c r="VMB60" s="137"/>
      <c r="VMC60" s="137"/>
      <c r="VMD60" s="137"/>
      <c r="VME60" s="137"/>
      <c r="VMF60" s="137"/>
      <c r="VMG60" s="137"/>
      <c r="VMH60" s="137"/>
      <c r="VMI60" s="137"/>
      <c r="VMJ60" s="137"/>
      <c r="VMK60" s="137"/>
      <c r="VML60" s="137"/>
      <c r="VMM60" s="137"/>
      <c r="VMN60" s="137"/>
      <c r="VMO60" s="137"/>
      <c r="VMP60" s="137"/>
      <c r="VMQ60" s="137"/>
      <c r="VMR60" s="137"/>
      <c r="VMS60" s="137"/>
      <c r="VMT60" s="137"/>
      <c r="VMU60" s="137"/>
      <c r="VMV60" s="137"/>
      <c r="VMW60" s="137"/>
      <c r="VMX60" s="137"/>
      <c r="VMY60" s="137"/>
      <c r="VMZ60" s="137"/>
      <c r="VNA60" s="137"/>
      <c r="VNB60" s="137"/>
      <c r="VNC60" s="137"/>
      <c r="VND60" s="137"/>
      <c r="VNE60" s="137"/>
      <c r="VNF60" s="137"/>
      <c r="VNG60" s="137"/>
      <c r="VNH60" s="137"/>
      <c r="VNI60" s="137"/>
      <c r="VNJ60" s="137"/>
      <c r="VNK60" s="137"/>
      <c r="VNL60" s="137"/>
      <c r="VNM60" s="137"/>
      <c r="VNN60" s="137"/>
      <c r="VNO60" s="137"/>
      <c r="VNP60" s="137"/>
      <c r="VNQ60" s="137"/>
      <c r="VNR60" s="137"/>
      <c r="VNS60" s="137"/>
      <c r="VNT60" s="137"/>
      <c r="VNU60" s="137"/>
      <c r="VNV60" s="137"/>
      <c r="VNW60" s="137"/>
      <c r="VNX60" s="137"/>
      <c r="VNY60" s="137"/>
      <c r="VNZ60" s="137"/>
      <c r="VOA60" s="137"/>
      <c r="VOB60" s="137"/>
      <c r="VOC60" s="137"/>
      <c r="VOD60" s="137"/>
      <c r="VOE60" s="137"/>
      <c r="VOF60" s="137"/>
      <c r="VOG60" s="137"/>
      <c r="VOH60" s="137"/>
      <c r="VOI60" s="137"/>
      <c r="VOJ60" s="137"/>
      <c r="VOK60" s="137"/>
      <c r="VOL60" s="137"/>
      <c r="VOM60" s="137"/>
      <c r="VON60" s="137"/>
      <c r="VOO60" s="137"/>
      <c r="VOP60" s="137"/>
      <c r="VOQ60" s="137"/>
      <c r="VOR60" s="137"/>
      <c r="VOS60" s="137"/>
      <c r="VOT60" s="137"/>
      <c r="VOU60" s="137"/>
      <c r="VOV60" s="137"/>
      <c r="VOW60" s="137"/>
      <c r="VOX60" s="137"/>
      <c r="VOY60" s="137"/>
      <c r="VOZ60" s="137"/>
      <c r="VPA60" s="137"/>
      <c r="VPB60" s="137"/>
      <c r="VPC60" s="137"/>
      <c r="VPD60" s="137"/>
      <c r="VPE60" s="137"/>
      <c r="VPF60" s="137"/>
      <c r="VPG60" s="137"/>
      <c r="VPH60" s="137"/>
      <c r="VPI60" s="137"/>
      <c r="VPJ60" s="137"/>
      <c r="VPK60" s="137"/>
      <c r="VPL60" s="137"/>
      <c r="VPM60" s="137"/>
      <c r="VPN60" s="137"/>
      <c r="VPO60" s="137"/>
      <c r="VPP60" s="137"/>
      <c r="VPQ60" s="137"/>
      <c r="VPR60" s="137"/>
      <c r="VPS60" s="137"/>
      <c r="VPT60" s="137"/>
      <c r="VPU60" s="137"/>
      <c r="VPV60" s="137"/>
      <c r="VPW60" s="137"/>
      <c r="VPX60" s="137"/>
      <c r="VPY60" s="137"/>
      <c r="VPZ60" s="137"/>
      <c r="VQA60" s="137"/>
      <c r="VQB60" s="137"/>
      <c r="VQC60" s="137"/>
      <c r="VQD60" s="137"/>
      <c r="VQE60" s="137"/>
      <c r="VQF60" s="137"/>
      <c r="VQG60" s="137"/>
      <c r="VQH60" s="137"/>
      <c r="VQI60" s="137"/>
      <c r="VQJ60" s="137"/>
      <c r="VQK60" s="137"/>
      <c r="VQL60" s="137"/>
      <c r="VQM60" s="137"/>
      <c r="VQN60" s="137"/>
      <c r="VQO60" s="137"/>
      <c r="VQP60" s="137"/>
      <c r="VQQ60" s="137"/>
      <c r="VQR60" s="137"/>
      <c r="VQS60" s="137"/>
      <c r="VQT60" s="137"/>
      <c r="VQU60" s="137"/>
      <c r="VQV60" s="137"/>
      <c r="VQW60" s="137"/>
      <c r="VQX60" s="137"/>
      <c r="VQY60" s="137"/>
      <c r="VQZ60" s="137"/>
      <c r="VRA60" s="137"/>
      <c r="VRB60" s="137"/>
      <c r="VRC60" s="137"/>
      <c r="VRD60" s="137"/>
      <c r="VRE60" s="137"/>
      <c r="VRF60" s="137"/>
      <c r="VRG60" s="137"/>
      <c r="VRH60" s="137"/>
      <c r="VRI60" s="137"/>
      <c r="VRJ60" s="137"/>
      <c r="VRK60" s="137"/>
      <c r="VRL60" s="137"/>
      <c r="VRM60" s="137"/>
      <c r="VRN60" s="137"/>
      <c r="VRO60" s="137"/>
      <c r="VRP60" s="137"/>
      <c r="VRQ60" s="137"/>
      <c r="VRR60" s="137"/>
      <c r="VRS60" s="137"/>
      <c r="VRT60" s="137"/>
      <c r="VRU60" s="137"/>
      <c r="VRV60" s="137"/>
      <c r="VRW60" s="137"/>
      <c r="VRX60" s="137"/>
      <c r="VRY60" s="137"/>
      <c r="VRZ60" s="137"/>
      <c r="VSA60" s="137"/>
      <c r="VSB60" s="137"/>
      <c r="VSC60" s="137"/>
      <c r="VSD60" s="137"/>
      <c r="VSE60" s="137"/>
      <c r="VSF60" s="137"/>
      <c r="VSG60" s="137"/>
      <c r="VSH60" s="137"/>
      <c r="VSI60" s="137"/>
      <c r="VSJ60" s="137"/>
      <c r="VSK60" s="137"/>
      <c r="VSL60" s="137"/>
      <c r="VSM60" s="137"/>
      <c r="VSN60" s="137"/>
      <c r="VSO60" s="137"/>
      <c r="VSP60" s="137"/>
      <c r="VSQ60" s="137"/>
      <c r="VSR60" s="137"/>
      <c r="VSS60" s="137"/>
      <c r="VST60" s="137"/>
      <c r="VSU60" s="137"/>
      <c r="VSV60" s="137"/>
      <c r="VSW60" s="137"/>
      <c r="VSX60" s="137"/>
      <c r="VSY60" s="137"/>
      <c r="VSZ60" s="137"/>
      <c r="VTA60" s="137"/>
      <c r="VTB60" s="137"/>
      <c r="VTC60" s="137"/>
      <c r="VTD60" s="137"/>
      <c r="VTE60" s="137"/>
      <c r="VTF60" s="137"/>
      <c r="VTG60" s="137"/>
      <c r="VTH60" s="137"/>
      <c r="VTI60" s="137"/>
      <c r="VTJ60" s="137"/>
      <c r="VTK60" s="137"/>
      <c r="VTL60" s="137"/>
      <c r="VTM60" s="137"/>
      <c r="VTN60" s="137"/>
      <c r="VTO60" s="137"/>
      <c r="VTP60" s="137"/>
      <c r="VTQ60" s="137"/>
      <c r="VTR60" s="137"/>
      <c r="VTS60" s="137"/>
      <c r="VTT60" s="137"/>
      <c r="VTU60" s="137"/>
      <c r="VTV60" s="137"/>
      <c r="VTW60" s="137"/>
      <c r="VTX60" s="137"/>
      <c r="VTY60" s="137"/>
      <c r="VTZ60" s="137"/>
      <c r="VUA60" s="137"/>
      <c r="VUB60" s="137"/>
      <c r="VUC60" s="137"/>
      <c r="VUD60" s="137"/>
      <c r="VUE60" s="137"/>
      <c r="VUF60" s="137"/>
      <c r="VUG60" s="137"/>
      <c r="VUH60" s="137"/>
      <c r="VUI60" s="137"/>
      <c r="VUJ60" s="137"/>
      <c r="VUK60" s="137"/>
      <c r="VUL60" s="137"/>
      <c r="VUM60" s="137"/>
      <c r="VUN60" s="137"/>
      <c r="VUO60" s="137"/>
      <c r="VUP60" s="137"/>
      <c r="VUQ60" s="137"/>
      <c r="VUR60" s="137"/>
      <c r="VUS60" s="137"/>
      <c r="VUT60" s="137"/>
      <c r="VUU60" s="137"/>
      <c r="VUV60" s="137"/>
      <c r="VUW60" s="137"/>
      <c r="VUX60" s="137"/>
      <c r="VUY60" s="137"/>
      <c r="VUZ60" s="137"/>
      <c r="VVA60" s="137"/>
      <c r="VVB60" s="137"/>
      <c r="VVC60" s="137"/>
      <c r="VVD60" s="137"/>
      <c r="VVE60" s="137"/>
      <c r="VVF60" s="137"/>
      <c r="VVG60" s="137"/>
      <c r="VVH60" s="137"/>
      <c r="VVI60" s="137"/>
      <c r="VVJ60" s="137"/>
      <c r="VVK60" s="137"/>
      <c r="VVL60" s="137"/>
      <c r="VVM60" s="137"/>
      <c r="VVN60" s="137"/>
      <c r="VVO60" s="137"/>
      <c r="VVP60" s="137"/>
      <c r="VVQ60" s="137"/>
      <c r="VVR60" s="137"/>
      <c r="VVS60" s="137"/>
      <c r="VVT60" s="137"/>
      <c r="VVU60" s="137"/>
      <c r="VVV60" s="137"/>
      <c r="VVW60" s="137"/>
      <c r="VVX60" s="137"/>
      <c r="VVY60" s="137"/>
      <c r="VVZ60" s="137"/>
      <c r="VWA60" s="137"/>
      <c r="VWB60" s="137"/>
      <c r="VWC60" s="137"/>
      <c r="VWD60" s="137"/>
      <c r="VWE60" s="137"/>
      <c r="VWF60" s="137"/>
      <c r="VWG60" s="137"/>
      <c r="VWH60" s="137"/>
      <c r="VWI60" s="137"/>
      <c r="VWJ60" s="137"/>
      <c r="VWK60" s="137"/>
      <c r="VWL60" s="137"/>
      <c r="VWM60" s="137"/>
      <c r="VWN60" s="137"/>
      <c r="VWO60" s="137"/>
      <c r="VWP60" s="137"/>
      <c r="VWQ60" s="137"/>
      <c r="VWR60" s="137"/>
      <c r="VWS60" s="137"/>
      <c r="VWT60" s="137"/>
      <c r="VWU60" s="137"/>
      <c r="VWV60" s="137"/>
      <c r="VWW60" s="137"/>
      <c r="VWX60" s="137"/>
      <c r="VWY60" s="137"/>
      <c r="VWZ60" s="137"/>
      <c r="VXA60" s="137"/>
      <c r="VXB60" s="137"/>
      <c r="VXC60" s="137"/>
      <c r="VXD60" s="137"/>
      <c r="VXE60" s="137"/>
      <c r="VXF60" s="137"/>
      <c r="VXG60" s="137"/>
      <c r="VXH60" s="137"/>
      <c r="VXI60" s="137"/>
      <c r="VXJ60" s="137"/>
      <c r="VXK60" s="137"/>
      <c r="VXL60" s="137"/>
      <c r="VXM60" s="137"/>
      <c r="VXN60" s="137"/>
      <c r="VXO60" s="137"/>
      <c r="VXP60" s="137"/>
      <c r="VXQ60" s="137"/>
      <c r="VXR60" s="137"/>
      <c r="VXS60" s="137"/>
      <c r="VXT60" s="137"/>
      <c r="VXU60" s="137"/>
      <c r="VXV60" s="137"/>
      <c r="VXW60" s="137"/>
      <c r="VXX60" s="137"/>
      <c r="VXY60" s="137"/>
      <c r="VXZ60" s="137"/>
      <c r="VYA60" s="137"/>
      <c r="VYB60" s="137"/>
      <c r="VYC60" s="137"/>
      <c r="VYD60" s="137"/>
      <c r="VYE60" s="137"/>
      <c r="VYF60" s="137"/>
      <c r="VYG60" s="137"/>
      <c r="VYH60" s="137"/>
      <c r="VYI60" s="137"/>
      <c r="VYJ60" s="137"/>
      <c r="VYK60" s="137"/>
      <c r="VYL60" s="137"/>
      <c r="VYM60" s="137"/>
      <c r="VYN60" s="137"/>
      <c r="VYO60" s="137"/>
      <c r="VYP60" s="137"/>
      <c r="VYQ60" s="137"/>
      <c r="VYR60" s="137"/>
      <c r="VYS60" s="137"/>
      <c r="VYT60" s="137"/>
      <c r="VYU60" s="137"/>
      <c r="VYV60" s="137"/>
      <c r="VYW60" s="137"/>
      <c r="VYX60" s="137"/>
      <c r="VYY60" s="137"/>
      <c r="VYZ60" s="137"/>
      <c r="VZA60" s="137"/>
      <c r="VZB60" s="137"/>
      <c r="VZC60" s="137"/>
      <c r="VZD60" s="137"/>
      <c r="VZE60" s="137"/>
      <c r="VZF60" s="137"/>
      <c r="VZG60" s="137"/>
      <c r="VZH60" s="137"/>
      <c r="VZI60" s="137"/>
      <c r="VZJ60" s="137"/>
      <c r="VZK60" s="137"/>
      <c r="VZL60" s="137"/>
      <c r="VZM60" s="137"/>
      <c r="VZN60" s="137"/>
      <c r="VZO60" s="137"/>
      <c r="VZP60" s="137"/>
      <c r="VZQ60" s="137"/>
      <c r="VZR60" s="137"/>
      <c r="VZS60" s="137"/>
      <c r="VZT60" s="137"/>
      <c r="VZU60" s="137"/>
      <c r="VZV60" s="137"/>
      <c r="VZW60" s="137"/>
      <c r="VZX60" s="137"/>
      <c r="VZY60" s="137"/>
      <c r="VZZ60" s="137"/>
      <c r="WAA60" s="137"/>
      <c r="WAB60" s="137"/>
      <c r="WAC60" s="137"/>
      <c r="WAD60" s="137"/>
      <c r="WAE60" s="137"/>
      <c r="WAF60" s="137"/>
      <c r="WAG60" s="137"/>
      <c r="WAH60" s="137"/>
      <c r="WAI60" s="137"/>
      <c r="WAJ60" s="137"/>
      <c r="WAK60" s="137"/>
      <c r="WAL60" s="137"/>
      <c r="WAM60" s="137"/>
      <c r="WAN60" s="137"/>
      <c r="WAO60" s="137"/>
      <c r="WAP60" s="137"/>
      <c r="WAQ60" s="137"/>
      <c r="WAR60" s="137"/>
      <c r="WAS60" s="137"/>
      <c r="WAT60" s="137"/>
      <c r="WAU60" s="137"/>
      <c r="WAV60" s="137"/>
      <c r="WAW60" s="137"/>
      <c r="WAX60" s="137"/>
      <c r="WAY60" s="137"/>
      <c r="WAZ60" s="137"/>
      <c r="WBA60" s="137"/>
      <c r="WBB60" s="137"/>
      <c r="WBC60" s="137"/>
      <c r="WBD60" s="137"/>
      <c r="WBE60" s="137"/>
      <c r="WBF60" s="137"/>
      <c r="WBG60" s="137"/>
      <c r="WBH60" s="137"/>
      <c r="WBI60" s="137"/>
      <c r="WBJ60" s="137"/>
      <c r="WBK60" s="137"/>
      <c r="WBL60" s="137"/>
      <c r="WBM60" s="137"/>
      <c r="WBN60" s="137"/>
      <c r="WBO60" s="137"/>
      <c r="WBP60" s="137"/>
      <c r="WBQ60" s="137"/>
      <c r="WBR60" s="137"/>
      <c r="WBS60" s="137"/>
      <c r="WBT60" s="137"/>
      <c r="WBU60" s="137"/>
      <c r="WBV60" s="137"/>
      <c r="WBW60" s="137"/>
      <c r="WBX60" s="137"/>
      <c r="WBY60" s="137"/>
      <c r="WBZ60" s="137"/>
      <c r="WCA60" s="137"/>
      <c r="WCB60" s="137"/>
      <c r="WCC60" s="137"/>
      <c r="WCD60" s="137"/>
      <c r="WCE60" s="137"/>
      <c r="WCF60" s="137"/>
      <c r="WCG60" s="137"/>
      <c r="WCH60" s="137"/>
      <c r="WCI60" s="137"/>
      <c r="WCJ60" s="137"/>
      <c r="WCK60" s="137"/>
      <c r="WCL60" s="137"/>
      <c r="WCM60" s="137"/>
      <c r="WCN60" s="137"/>
      <c r="WCO60" s="137"/>
      <c r="WCP60" s="137"/>
      <c r="WCQ60" s="137"/>
      <c r="WCR60" s="137"/>
      <c r="WCS60" s="137"/>
      <c r="WCT60" s="137"/>
      <c r="WCU60" s="137"/>
      <c r="WCV60" s="137"/>
      <c r="WCW60" s="137"/>
      <c r="WCX60" s="137"/>
      <c r="WCY60" s="137"/>
      <c r="WCZ60" s="137"/>
      <c r="WDA60" s="137"/>
      <c r="WDB60" s="137"/>
      <c r="WDC60" s="137"/>
      <c r="WDD60" s="137"/>
      <c r="WDE60" s="137"/>
      <c r="WDF60" s="137"/>
      <c r="WDG60" s="137"/>
      <c r="WDH60" s="137"/>
      <c r="WDI60" s="137"/>
      <c r="WDJ60" s="137"/>
      <c r="WDK60" s="137"/>
      <c r="WDL60" s="137"/>
      <c r="WDM60" s="137"/>
      <c r="WDN60" s="137"/>
      <c r="WDO60" s="137"/>
      <c r="WDP60" s="137"/>
      <c r="WDQ60" s="137"/>
      <c r="WDR60" s="137"/>
      <c r="WDS60" s="137"/>
      <c r="WDT60" s="137"/>
      <c r="WDU60" s="137"/>
      <c r="WDV60" s="137"/>
      <c r="WDW60" s="137"/>
      <c r="WDX60" s="137"/>
      <c r="WDY60" s="137"/>
      <c r="WDZ60" s="137"/>
      <c r="WEA60" s="137"/>
      <c r="WEB60" s="137"/>
      <c r="WEC60" s="137"/>
      <c r="WED60" s="137"/>
      <c r="WEE60" s="137"/>
      <c r="WEF60" s="137"/>
      <c r="WEG60" s="137"/>
      <c r="WEH60" s="137"/>
      <c r="WEI60" s="137"/>
      <c r="WEJ60" s="137"/>
      <c r="WEK60" s="137"/>
      <c r="WEL60" s="137"/>
      <c r="WEM60" s="137"/>
      <c r="WEN60" s="137"/>
      <c r="WEO60" s="137"/>
      <c r="WEP60" s="137"/>
      <c r="WEQ60" s="137"/>
      <c r="WER60" s="137"/>
      <c r="WES60" s="137"/>
      <c r="WET60" s="137"/>
      <c r="WEU60" s="137"/>
      <c r="WEV60" s="137"/>
      <c r="WEW60" s="137"/>
      <c r="WEX60" s="137"/>
      <c r="WEY60" s="137"/>
      <c r="WEZ60" s="137"/>
      <c r="WFA60" s="137"/>
      <c r="WFB60" s="137"/>
      <c r="WFC60" s="137"/>
      <c r="WFD60" s="137"/>
      <c r="WFE60" s="137"/>
      <c r="WFF60" s="137"/>
      <c r="WFG60" s="137"/>
      <c r="WFH60" s="137"/>
      <c r="WFI60" s="137"/>
      <c r="WFJ60" s="137"/>
      <c r="WFK60" s="137"/>
      <c r="WFL60" s="137"/>
      <c r="WFM60" s="137"/>
      <c r="WFN60" s="137"/>
      <c r="WFO60" s="137"/>
      <c r="WFP60" s="137"/>
      <c r="WFQ60" s="137"/>
      <c r="WFR60" s="137"/>
      <c r="WFS60" s="137"/>
      <c r="WFT60" s="137"/>
      <c r="WFU60" s="137"/>
      <c r="WFV60" s="137"/>
      <c r="WFW60" s="137"/>
      <c r="WFX60" s="137"/>
      <c r="WFY60" s="137"/>
      <c r="WFZ60" s="137"/>
      <c r="WGA60" s="137"/>
      <c r="WGB60" s="137"/>
      <c r="WGC60" s="137"/>
      <c r="WGD60" s="137"/>
      <c r="WGE60" s="137"/>
      <c r="WGF60" s="137"/>
      <c r="WGG60" s="137"/>
      <c r="WGH60" s="137"/>
      <c r="WGI60" s="137"/>
      <c r="WGJ60" s="137"/>
      <c r="WGK60" s="137"/>
      <c r="WGL60" s="137"/>
      <c r="WGM60" s="137"/>
      <c r="WGN60" s="137"/>
      <c r="WGO60" s="137"/>
      <c r="WGP60" s="137"/>
      <c r="WGQ60" s="137"/>
      <c r="WGR60" s="137"/>
      <c r="WGS60" s="137"/>
      <c r="WGT60" s="137"/>
      <c r="WGU60" s="137"/>
      <c r="WGV60" s="137"/>
      <c r="WGW60" s="137"/>
      <c r="WGX60" s="137"/>
      <c r="WGY60" s="137"/>
      <c r="WGZ60" s="137"/>
      <c r="WHA60" s="137"/>
      <c r="WHB60" s="137"/>
      <c r="WHC60" s="137"/>
      <c r="WHD60" s="137"/>
      <c r="WHE60" s="137"/>
      <c r="WHF60" s="137"/>
      <c r="WHG60" s="137"/>
      <c r="WHH60" s="137"/>
      <c r="WHI60" s="137"/>
      <c r="WHJ60" s="137"/>
      <c r="WHK60" s="137"/>
      <c r="WHL60" s="137"/>
      <c r="WHM60" s="137"/>
      <c r="WHN60" s="137"/>
      <c r="WHO60" s="137"/>
      <c r="WHP60" s="137"/>
      <c r="WHQ60" s="137"/>
      <c r="WHR60" s="137"/>
      <c r="WHS60" s="137"/>
      <c r="WHT60" s="137"/>
      <c r="WHU60" s="137"/>
      <c r="WHV60" s="137"/>
      <c r="WHW60" s="137"/>
      <c r="WHX60" s="137"/>
      <c r="WHY60" s="137"/>
      <c r="WHZ60" s="137"/>
      <c r="WIA60" s="137"/>
      <c r="WIB60" s="137"/>
      <c r="WIC60" s="137"/>
      <c r="WID60" s="137"/>
      <c r="WIE60" s="137"/>
      <c r="WIF60" s="137"/>
      <c r="WIG60" s="137"/>
      <c r="WIH60" s="137"/>
      <c r="WII60" s="137"/>
      <c r="WIJ60" s="137"/>
      <c r="WIK60" s="137"/>
      <c r="WIL60" s="137"/>
      <c r="WIM60" s="137"/>
      <c r="WIN60" s="137"/>
      <c r="WIO60" s="137"/>
      <c r="WIP60" s="137"/>
      <c r="WIQ60" s="137"/>
      <c r="WIR60" s="137"/>
      <c r="WIS60" s="137"/>
      <c r="WIT60" s="137"/>
      <c r="WIU60" s="137"/>
      <c r="WIV60" s="137"/>
      <c r="WIW60" s="137"/>
      <c r="WIX60" s="137"/>
      <c r="WIY60" s="137"/>
      <c r="WIZ60" s="137"/>
      <c r="WJA60" s="137"/>
      <c r="WJB60" s="137"/>
      <c r="WJC60" s="137"/>
      <c r="WJD60" s="137"/>
      <c r="WJE60" s="137"/>
      <c r="WJF60" s="137"/>
      <c r="WJG60" s="137"/>
      <c r="WJH60" s="137"/>
      <c r="WJI60" s="137"/>
      <c r="WJJ60" s="137"/>
      <c r="WJK60" s="137"/>
      <c r="WJL60" s="137"/>
      <c r="WJM60" s="137"/>
      <c r="WJN60" s="137"/>
      <c r="WJO60" s="137"/>
      <c r="WJP60" s="137"/>
      <c r="WJQ60" s="137"/>
      <c r="WJR60" s="137"/>
      <c r="WJS60" s="137"/>
      <c r="WJT60" s="137"/>
      <c r="WJU60" s="137"/>
      <c r="WJV60" s="137"/>
      <c r="WJW60" s="137"/>
      <c r="WJX60" s="137"/>
      <c r="WJY60" s="137"/>
      <c r="WJZ60" s="137"/>
      <c r="WKA60" s="137"/>
      <c r="WKB60" s="137"/>
      <c r="WKC60" s="137"/>
      <c r="WKD60" s="137"/>
      <c r="WKE60" s="137"/>
      <c r="WKF60" s="137"/>
      <c r="WKG60" s="137"/>
      <c r="WKH60" s="137"/>
      <c r="WKI60" s="137"/>
      <c r="WKJ60" s="137"/>
      <c r="WKK60" s="137"/>
      <c r="WKL60" s="137"/>
      <c r="WKM60" s="137"/>
      <c r="WKN60" s="137"/>
      <c r="WKO60" s="137"/>
      <c r="WKP60" s="137"/>
      <c r="WKQ60" s="137"/>
      <c r="WKR60" s="137"/>
      <c r="WKS60" s="137"/>
      <c r="WKT60" s="137"/>
      <c r="WKU60" s="137"/>
      <c r="WKV60" s="137"/>
      <c r="WKW60" s="137"/>
      <c r="WKX60" s="137"/>
      <c r="WKY60" s="137"/>
      <c r="WKZ60" s="137"/>
      <c r="WLA60" s="137"/>
      <c r="WLB60" s="137"/>
      <c r="WLC60" s="137"/>
      <c r="WLD60" s="137"/>
      <c r="WLE60" s="137"/>
      <c r="WLF60" s="137"/>
      <c r="WLG60" s="137"/>
      <c r="WLH60" s="137"/>
      <c r="WLI60" s="137"/>
      <c r="WLJ60" s="137"/>
      <c r="WLK60" s="137"/>
      <c r="WLL60" s="137"/>
      <c r="WLM60" s="137"/>
      <c r="WLN60" s="137"/>
      <c r="WLO60" s="137"/>
      <c r="WLP60" s="137"/>
      <c r="WLQ60" s="137"/>
      <c r="WLR60" s="137"/>
      <c r="WLS60" s="137"/>
      <c r="WLT60" s="137"/>
      <c r="WLU60" s="137"/>
      <c r="WLV60" s="137"/>
      <c r="WLW60" s="137"/>
      <c r="WLX60" s="137"/>
      <c r="WLY60" s="137"/>
      <c r="WLZ60" s="137"/>
      <c r="WMA60" s="137"/>
      <c r="WMB60" s="137"/>
      <c r="WMC60" s="137"/>
      <c r="WMD60" s="137"/>
      <c r="WME60" s="137"/>
      <c r="WMF60" s="137"/>
      <c r="WMG60" s="137"/>
      <c r="WMH60" s="137"/>
      <c r="WMI60" s="137"/>
      <c r="WMJ60" s="137"/>
      <c r="WMK60" s="137"/>
      <c r="WML60" s="137"/>
      <c r="WMM60" s="137"/>
      <c r="WMN60" s="137"/>
      <c r="WMO60" s="137"/>
      <c r="WMP60" s="137"/>
      <c r="WMQ60" s="137"/>
      <c r="WMR60" s="137"/>
      <c r="WMS60" s="137"/>
      <c r="WMT60" s="137"/>
      <c r="WMU60" s="137"/>
      <c r="WMV60" s="137"/>
      <c r="WMW60" s="137"/>
      <c r="WMX60" s="137"/>
      <c r="WMY60" s="137"/>
      <c r="WMZ60" s="137"/>
      <c r="WNA60" s="137"/>
      <c r="WNB60" s="137"/>
      <c r="WNC60" s="137"/>
      <c r="WND60" s="137"/>
      <c r="WNE60" s="137"/>
      <c r="WNF60" s="137"/>
      <c r="WNG60" s="137"/>
      <c r="WNH60" s="137"/>
      <c r="WNI60" s="137"/>
      <c r="WNJ60" s="137"/>
      <c r="WNK60" s="137"/>
      <c r="WNL60" s="137"/>
      <c r="WNM60" s="137"/>
      <c r="WNN60" s="137"/>
      <c r="WNO60" s="137"/>
      <c r="WNP60" s="137"/>
      <c r="WNQ60" s="137"/>
      <c r="WNR60" s="137"/>
      <c r="WNS60" s="137"/>
      <c r="WNT60" s="137"/>
      <c r="WNU60" s="137"/>
      <c r="WNV60" s="137"/>
      <c r="WNW60" s="137"/>
      <c r="WNX60" s="137"/>
      <c r="WNY60" s="137"/>
      <c r="WNZ60" s="137"/>
      <c r="WOA60" s="137"/>
      <c r="WOB60" s="137"/>
      <c r="WOC60" s="137"/>
      <c r="WOD60" s="137"/>
      <c r="WOE60" s="137"/>
      <c r="WOF60" s="137"/>
      <c r="WOG60" s="137"/>
      <c r="WOH60" s="137"/>
      <c r="WOI60" s="137"/>
      <c r="WOJ60" s="137"/>
      <c r="WOK60" s="137"/>
      <c r="WOL60" s="137"/>
      <c r="WOM60" s="137"/>
      <c r="WON60" s="137"/>
      <c r="WOO60" s="137"/>
      <c r="WOP60" s="137"/>
      <c r="WOQ60" s="137"/>
      <c r="WOR60" s="137"/>
      <c r="WOS60" s="137"/>
      <c r="WOT60" s="137"/>
      <c r="WOU60" s="137"/>
      <c r="WOV60" s="137"/>
      <c r="WOW60" s="137"/>
      <c r="WOX60" s="137"/>
      <c r="WOY60" s="137"/>
      <c r="WOZ60" s="137"/>
      <c r="WPA60" s="137"/>
      <c r="WPB60" s="137"/>
      <c r="WPC60" s="137"/>
      <c r="WPD60" s="137"/>
      <c r="WPE60" s="137"/>
      <c r="WPF60" s="137"/>
      <c r="WPG60" s="137"/>
      <c r="WPH60" s="137"/>
      <c r="WPI60" s="137"/>
      <c r="WPJ60" s="137"/>
      <c r="WPK60" s="137"/>
      <c r="WPL60" s="137"/>
      <c r="WPM60" s="137"/>
      <c r="WPN60" s="137"/>
      <c r="WPO60" s="137"/>
      <c r="WPP60" s="137"/>
      <c r="WPQ60" s="137"/>
      <c r="WPR60" s="137"/>
      <c r="WPS60" s="137"/>
      <c r="WPT60" s="137"/>
      <c r="WPU60" s="137"/>
      <c r="WPV60" s="137"/>
      <c r="WPW60" s="137"/>
      <c r="WPX60" s="137"/>
      <c r="WPY60" s="137"/>
      <c r="WPZ60" s="137"/>
      <c r="WQA60" s="137"/>
      <c r="WQB60" s="137"/>
      <c r="WQC60" s="137"/>
      <c r="WQD60" s="137"/>
      <c r="WQE60" s="137"/>
      <c r="WQF60" s="137"/>
      <c r="WQG60" s="137"/>
      <c r="WQH60" s="137"/>
      <c r="WQI60" s="137"/>
      <c r="WQJ60" s="137"/>
      <c r="WQK60" s="137"/>
      <c r="WQL60" s="137"/>
      <c r="WQM60" s="137"/>
      <c r="WQN60" s="137"/>
      <c r="WQO60" s="137"/>
      <c r="WQP60" s="137"/>
      <c r="WQQ60" s="137"/>
      <c r="WQR60" s="137"/>
      <c r="WQS60" s="137"/>
      <c r="WQT60" s="137"/>
      <c r="WQU60" s="137"/>
      <c r="WQV60" s="137"/>
      <c r="WQW60" s="137"/>
      <c r="WQX60" s="137"/>
      <c r="WQY60" s="137"/>
      <c r="WQZ60" s="137"/>
      <c r="WRA60" s="137"/>
      <c r="WRB60" s="137"/>
      <c r="WRC60" s="137"/>
      <c r="WRD60" s="137"/>
      <c r="WRE60" s="137"/>
      <c r="WRF60" s="137"/>
      <c r="WRG60" s="137"/>
      <c r="WRH60" s="137"/>
      <c r="WRI60" s="137"/>
      <c r="WRJ60" s="137"/>
      <c r="WRK60" s="137"/>
      <c r="WRL60" s="137"/>
      <c r="WRM60" s="137"/>
      <c r="WRN60" s="137"/>
      <c r="WRO60" s="137"/>
      <c r="WRP60" s="137"/>
      <c r="WRQ60" s="137"/>
      <c r="WRR60" s="137"/>
      <c r="WRS60" s="137"/>
      <c r="WRT60" s="137"/>
      <c r="WRU60" s="137"/>
      <c r="WRV60" s="137"/>
      <c r="WRW60" s="137"/>
      <c r="WRX60" s="137"/>
      <c r="WRY60" s="137"/>
      <c r="WRZ60" s="137"/>
      <c r="WSA60" s="137"/>
      <c r="WSB60" s="137"/>
      <c r="WSC60" s="137"/>
      <c r="WSD60" s="137"/>
      <c r="WSE60" s="137"/>
      <c r="WSF60" s="137"/>
      <c r="WSG60" s="137"/>
      <c r="WSH60" s="137"/>
      <c r="WSI60" s="137"/>
      <c r="WSJ60" s="137"/>
      <c r="WSK60" s="137"/>
      <c r="WSL60" s="137"/>
      <c r="WSM60" s="137"/>
      <c r="WSN60" s="137"/>
      <c r="WSO60" s="137"/>
      <c r="WSP60" s="137"/>
      <c r="WSQ60" s="137"/>
      <c r="WSR60" s="137"/>
      <c r="WSS60" s="137"/>
      <c r="WST60" s="137"/>
      <c r="WSU60" s="137"/>
      <c r="WSV60" s="137"/>
      <c r="WSW60" s="137"/>
      <c r="WSX60" s="137"/>
      <c r="WSY60" s="137"/>
      <c r="WSZ60" s="137"/>
      <c r="WTA60" s="137"/>
      <c r="WTB60" s="137"/>
      <c r="WTC60" s="137"/>
      <c r="WTD60" s="137"/>
      <c r="WTE60" s="137"/>
      <c r="WTF60" s="137"/>
      <c r="WTG60" s="137"/>
      <c r="WTH60" s="137"/>
      <c r="WTI60" s="137"/>
      <c r="WTJ60" s="137"/>
      <c r="WTK60" s="137"/>
      <c r="WTL60" s="137"/>
      <c r="WTM60" s="137"/>
      <c r="WTN60" s="137"/>
      <c r="WTO60" s="137"/>
      <c r="WTP60" s="137"/>
      <c r="WTQ60" s="137"/>
      <c r="WTR60" s="137"/>
      <c r="WTS60" s="137"/>
      <c r="WTT60" s="137"/>
      <c r="WTU60" s="137"/>
      <c r="WTV60" s="137"/>
      <c r="WTW60" s="137"/>
      <c r="WTX60" s="137"/>
      <c r="WTY60" s="137"/>
      <c r="WTZ60" s="137"/>
      <c r="WUA60" s="137"/>
      <c r="WUB60" s="137"/>
      <c r="WUC60" s="137"/>
      <c r="WUD60" s="137"/>
      <c r="WUE60" s="137"/>
      <c r="WUF60" s="137"/>
      <c r="WUG60" s="137"/>
      <c r="WUH60" s="137"/>
      <c r="WUI60" s="137"/>
      <c r="WUJ60" s="137"/>
      <c r="WUK60" s="137"/>
      <c r="WUL60" s="137"/>
      <c r="WUM60" s="137"/>
      <c r="WUN60" s="137"/>
      <c r="WUO60" s="137"/>
      <c r="WUP60" s="137"/>
      <c r="WUQ60" s="137"/>
      <c r="WUR60" s="137"/>
      <c r="WUS60" s="137"/>
      <c r="WUT60" s="137"/>
      <c r="WUU60" s="137"/>
      <c r="WUV60" s="137"/>
      <c r="WUW60" s="137"/>
      <c r="WUX60" s="137"/>
      <c r="WUY60" s="137"/>
      <c r="WUZ60" s="137"/>
      <c r="WVA60" s="137"/>
      <c r="WVB60" s="137"/>
      <c r="WVC60" s="137"/>
      <c r="WVD60" s="137"/>
      <c r="WVE60" s="137"/>
      <c r="WVF60" s="137"/>
      <c r="WVG60" s="137"/>
      <c r="WVH60" s="137"/>
      <c r="WVI60" s="137"/>
      <c r="WVJ60" s="137"/>
      <c r="WVK60" s="137"/>
      <c r="WVL60" s="137"/>
      <c r="WVM60" s="137"/>
      <c r="WVN60" s="137"/>
      <c r="WVO60" s="137"/>
      <c r="WVP60" s="137"/>
      <c r="WVQ60" s="137"/>
      <c r="WVR60" s="137"/>
      <c r="WVS60" s="137"/>
      <c r="WVT60" s="137"/>
      <c r="WVU60" s="137"/>
      <c r="WVV60" s="137"/>
      <c r="WVW60" s="137"/>
      <c r="WVX60" s="137"/>
      <c r="WVY60" s="137"/>
      <c r="WVZ60" s="137"/>
      <c r="WWA60" s="137"/>
      <c r="WWB60" s="137"/>
      <c r="WWC60" s="137"/>
      <c r="WWD60" s="137"/>
      <c r="WWE60" s="137"/>
      <c r="WWF60" s="137"/>
      <c r="WWG60" s="137"/>
      <c r="WWH60" s="137"/>
      <c r="WWI60" s="137"/>
      <c r="WWJ60" s="137"/>
      <c r="WWK60" s="137"/>
      <c r="WWL60" s="137"/>
      <c r="WWM60" s="137"/>
      <c r="WWN60" s="137"/>
      <c r="WWO60" s="137"/>
      <c r="WWP60" s="137"/>
      <c r="WWQ60" s="137"/>
      <c r="WWR60" s="137"/>
      <c r="WWS60" s="137"/>
      <c r="WWT60" s="137"/>
      <c r="WWU60" s="137"/>
      <c r="WWV60" s="137"/>
      <c r="WWW60" s="137"/>
      <c r="WWX60" s="137"/>
      <c r="WWY60" s="137"/>
      <c r="WWZ60" s="137"/>
      <c r="WXA60" s="137"/>
      <c r="WXB60" s="137"/>
      <c r="WXC60" s="137"/>
      <c r="WXD60" s="137"/>
      <c r="WXE60" s="137"/>
      <c r="WXF60" s="137"/>
      <c r="WXG60" s="137"/>
      <c r="WXH60" s="137"/>
      <c r="WXI60" s="137"/>
      <c r="WXJ60" s="137"/>
      <c r="WXK60" s="137"/>
      <c r="WXL60" s="137"/>
      <c r="WXM60" s="137"/>
      <c r="WXN60" s="137"/>
      <c r="WXO60" s="137"/>
      <c r="WXP60" s="137"/>
      <c r="WXQ60" s="137"/>
      <c r="WXR60" s="137"/>
      <c r="WXS60" s="137"/>
      <c r="WXT60" s="137"/>
      <c r="WXU60" s="137"/>
      <c r="WXV60" s="137"/>
      <c r="WXW60" s="137"/>
      <c r="WXX60" s="137"/>
      <c r="WXY60" s="137"/>
      <c r="WXZ60" s="137"/>
      <c r="WYA60" s="137"/>
      <c r="WYB60" s="137"/>
      <c r="WYC60" s="137"/>
      <c r="WYD60" s="137"/>
      <c r="WYE60" s="137"/>
      <c r="WYF60" s="137"/>
      <c r="WYG60" s="137"/>
      <c r="WYH60" s="137"/>
      <c r="WYI60" s="137"/>
      <c r="WYJ60" s="137"/>
      <c r="WYK60" s="137"/>
      <c r="WYL60" s="137"/>
      <c r="WYM60" s="137"/>
      <c r="WYN60" s="137"/>
      <c r="WYO60" s="137"/>
      <c r="WYP60" s="137"/>
      <c r="WYQ60" s="137"/>
      <c r="WYR60" s="137"/>
      <c r="WYS60" s="137"/>
      <c r="WYT60" s="137"/>
      <c r="WYU60" s="137"/>
      <c r="WYV60" s="137"/>
      <c r="WYW60" s="137"/>
      <c r="WYX60" s="137"/>
      <c r="WYY60" s="137"/>
      <c r="WYZ60" s="137"/>
      <c r="WZA60" s="137"/>
      <c r="WZB60" s="137"/>
      <c r="WZC60" s="137"/>
      <c r="WZD60" s="137"/>
      <c r="WZE60" s="137"/>
      <c r="WZF60" s="137"/>
      <c r="WZG60" s="137"/>
      <c r="WZH60" s="137"/>
      <c r="WZI60" s="137"/>
      <c r="WZJ60" s="137"/>
      <c r="WZK60" s="137"/>
      <c r="WZL60" s="137"/>
      <c r="WZM60" s="137"/>
      <c r="WZN60" s="137"/>
      <c r="WZO60" s="137"/>
      <c r="WZP60" s="137"/>
      <c r="WZQ60" s="137"/>
      <c r="WZR60" s="137"/>
      <c r="WZS60" s="137"/>
      <c r="WZT60" s="137"/>
      <c r="WZU60" s="137"/>
      <c r="WZV60" s="137"/>
      <c r="WZW60" s="137"/>
      <c r="WZX60" s="137"/>
      <c r="WZY60" s="137"/>
      <c r="WZZ60" s="137"/>
      <c r="XAA60" s="137"/>
      <c r="XAB60" s="137"/>
      <c r="XAC60" s="137"/>
      <c r="XAD60" s="137"/>
      <c r="XAE60" s="137"/>
      <c r="XAF60" s="137"/>
      <c r="XAG60" s="137"/>
      <c r="XAH60" s="137"/>
      <c r="XAI60" s="137"/>
      <c r="XAJ60" s="137"/>
      <c r="XAK60" s="137"/>
      <c r="XAL60" s="137"/>
      <c r="XAM60" s="137"/>
      <c r="XAN60" s="137"/>
      <c r="XAO60" s="137"/>
      <c r="XAP60" s="137"/>
      <c r="XAQ60" s="137"/>
      <c r="XAR60" s="137"/>
      <c r="XAS60" s="137"/>
      <c r="XAT60" s="137"/>
      <c r="XAU60" s="137"/>
      <c r="XAV60" s="137"/>
      <c r="XAW60" s="137"/>
      <c r="XAX60" s="137"/>
      <c r="XAY60" s="137"/>
      <c r="XAZ60" s="137"/>
      <c r="XBA60" s="137"/>
      <c r="XBB60" s="137"/>
      <c r="XBC60" s="137"/>
      <c r="XBD60" s="137"/>
      <c r="XBE60" s="137"/>
      <c r="XBF60" s="137"/>
      <c r="XBG60" s="137"/>
      <c r="XBH60" s="137"/>
      <c r="XBI60" s="137"/>
      <c r="XBJ60" s="137"/>
      <c r="XBK60" s="137"/>
      <c r="XBL60" s="137"/>
      <c r="XBM60" s="137"/>
      <c r="XBN60" s="137"/>
      <c r="XBO60" s="137"/>
      <c r="XBP60" s="137"/>
      <c r="XBQ60" s="137"/>
      <c r="XBR60" s="137"/>
      <c r="XBS60" s="137"/>
      <c r="XBT60" s="137"/>
      <c r="XBU60" s="137"/>
      <c r="XBV60" s="137"/>
      <c r="XBW60" s="137"/>
      <c r="XBX60" s="137"/>
      <c r="XBY60" s="137"/>
      <c r="XBZ60" s="137"/>
      <c r="XCA60" s="137"/>
      <c r="XCB60" s="137"/>
      <c r="XCC60" s="137"/>
      <c r="XCD60" s="137"/>
      <c r="XCE60" s="137"/>
      <c r="XCF60" s="137"/>
      <c r="XCG60" s="137"/>
      <c r="XCH60" s="137"/>
      <c r="XCI60" s="137"/>
      <c r="XCJ60" s="137"/>
      <c r="XCK60" s="137"/>
      <c r="XCL60" s="137"/>
      <c r="XCM60" s="137"/>
      <c r="XCN60" s="137"/>
      <c r="XCO60" s="137"/>
      <c r="XCP60" s="137"/>
      <c r="XCQ60" s="137"/>
      <c r="XCR60" s="137"/>
      <c r="XCS60" s="137"/>
      <c r="XCT60" s="137"/>
      <c r="XCU60" s="137"/>
      <c r="XCV60" s="137"/>
      <c r="XCW60" s="137"/>
      <c r="XCX60" s="137"/>
      <c r="XCY60" s="137"/>
      <c r="XCZ60" s="137"/>
      <c r="XDA60" s="137"/>
      <c r="XDB60" s="137"/>
      <c r="XDC60" s="137"/>
      <c r="XDD60" s="137"/>
      <c r="XDE60" s="137"/>
      <c r="XDF60" s="137"/>
      <c r="XDG60" s="137"/>
      <c r="XDH60" s="137"/>
      <c r="XDI60" s="137"/>
      <c r="XDJ60" s="137"/>
      <c r="XDK60" s="137"/>
      <c r="XDL60" s="137"/>
      <c r="XDM60" s="137"/>
      <c r="XDN60" s="137"/>
      <c r="XDO60" s="137"/>
      <c r="XDP60" s="137"/>
      <c r="XDQ60" s="137"/>
      <c r="XDR60" s="137"/>
      <c r="XDS60" s="137"/>
      <c r="XDT60" s="137"/>
      <c r="XDU60" s="137"/>
      <c r="XDV60" s="137"/>
      <c r="XDW60" s="137"/>
      <c r="XDX60" s="137"/>
      <c r="XDY60" s="137"/>
      <c r="XDZ60" s="137"/>
      <c r="XEA60" s="137"/>
      <c r="XEB60" s="137"/>
      <c r="XEC60" s="137"/>
      <c r="XED60" s="137"/>
      <c r="XEE60" s="137"/>
      <c r="XEF60" s="137"/>
      <c r="XEG60" s="137"/>
      <c r="XEH60" s="137"/>
      <c r="XEI60" s="137"/>
      <c r="XEJ60" s="137"/>
      <c r="XEK60" s="137"/>
      <c r="XEL60" s="137"/>
      <c r="XEM60" s="137"/>
      <c r="XEN60" s="137"/>
      <c r="XEO60" s="137"/>
      <c r="XEP60" s="137"/>
      <c r="XEQ60" s="137"/>
      <c r="XER60" s="137"/>
      <c r="XES60" s="137"/>
      <c r="XET60" s="137"/>
      <c r="XEU60" s="137"/>
      <c r="XEV60" s="137"/>
      <c r="XEW60" s="137"/>
      <c r="XEX60" s="137"/>
      <c r="XEY60" s="137"/>
      <c r="XEZ60" s="137"/>
      <c r="XFA60" s="137"/>
      <c r="XFB60" s="137"/>
      <c r="XFC60" s="137"/>
      <c r="XFD60" s="137"/>
    </row>
    <row r="61" customHeight="1" spans="1:16384">
      <c r="A61" s="49" t="str">
        <f t="shared" si="4"/>
        <v>西U10-1</v>
      </c>
      <c r="B61" s="50">
        <f t="shared" si="5"/>
        <v>111.6591</v>
      </c>
      <c r="C61" s="50">
        <f t="shared" si="6"/>
        <v>131.6591</v>
      </c>
      <c r="D61" s="56">
        <f t="shared" si="7"/>
        <v>20</v>
      </c>
      <c r="E61" s="51">
        <f t="shared" ref="E61:H61" si="80">G25</f>
        <v>3.59828</v>
      </c>
      <c r="F61" s="51">
        <f t="shared" si="80"/>
        <v>3.348</v>
      </c>
      <c r="G61" s="51">
        <f t="shared" si="80"/>
        <v>2.29828</v>
      </c>
      <c r="H61" s="51">
        <f t="shared" si="80"/>
        <v>1.73674</v>
      </c>
      <c r="I61" s="51">
        <f t="shared" si="9"/>
        <v>1.3</v>
      </c>
      <c r="J61" s="48">
        <f t="shared" si="10"/>
        <v>1.61126</v>
      </c>
      <c r="K61" s="79">
        <f t="shared" si="11"/>
        <v>0.4</v>
      </c>
      <c r="L61" s="76">
        <f>LOOKUP(MAX(J61,I61),{0,3.5,4,5,6.5,7.5,9,10},{0.3,0.4,0.5,0.6,0.7,0.8,0.9})</f>
        <v>0.3</v>
      </c>
      <c r="M61" s="79">
        <f t="shared" si="12"/>
        <v>22.85</v>
      </c>
      <c r="N61" s="79">
        <f t="shared" si="13"/>
        <v>22.85</v>
      </c>
      <c r="O61" s="80">
        <f t="shared" si="14"/>
        <v>1.3</v>
      </c>
      <c r="P61" s="81">
        <f t="shared" si="15"/>
        <v>1.41637</v>
      </c>
      <c r="Q61" s="81">
        <f t="shared" ref="Q61:S61" si="81">M25</f>
        <v>1.75</v>
      </c>
      <c r="R61" s="56">
        <f t="shared" si="81"/>
        <v>1.75</v>
      </c>
      <c r="S61" s="116">
        <f t="shared" si="81"/>
        <v>1</v>
      </c>
      <c r="T61" s="117">
        <f t="shared" si="17"/>
        <v>2.1</v>
      </c>
      <c r="U61" s="80">
        <f t="shared" si="78"/>
        <v>1.21144</v>
      </c>
      <c r="V61" s="80">
        <f t="shared" ref="V61:X61" si="82">R25</f>
        <v>0.45</v>
      </c>
      <c r="W61" s="117">
        <f t="shared" si="82"/>
        <v>0.45</v>
      </c>
      <c r="X61" s="118">
        <f t="shared" si="82"/>
        <v>0</v>
      </c>
      <c r="Y61" s="94">
        <f t="shared" si="20"/>
        <v>2.37682375</v>
      </c>
      <c r="Z61" s="94">
        <f t="shared" si="21"/>
        <v>0</v>
      </c>
      <c r="AB61" s="14"/>
      <c r="AC61" s="14"/>
      <c r="XFC61" s="8"/>
      <c r="XFD61" s="8"/>
    </row>
    <row r="62" customHeight="1" spans="1:16384">
      <c r="A62" s="49" t="str">
        <f t="shared" si="4"/>
        <v>西U9-1</v>
      </c>
      <c r="B62" s="50">
        <f t="shared" si="5"/>
        <v>131.6891</v>
      </c>
      <c r="C62" s="50">
        <f t="shared" si="6"/>
        <v>151.6891</v>
      </c>
      <c r="D62" s="56">
        <f t="shared" si="7"/>
        <v>20</v>
      </c>
      <c r="E62" s="51">
        <f t="shared" ref="E62:H62" si="83">G26</f>
        <v>3.348</v>
      </c>
      <c r="F62" s="51">
        <f t="shared" si="83"/>
        <v>3.348</v>
      </c>
      <c r="G62" s="51">
        <f t="shared" si="83"/>
        <v>1.7359</v>
      </c>
      <c r="H62" s="51">
        <f t="shared" si="83"/>
        <v>1.17435</v>
      </c>
      <c r="I62" s="51">
        <f t="shared" si="9"/>
        <v>1.6121</v>
      </c>
      <c r="J62" s="48">
        <f t="shared" si="10"/>
        <v>2.17365</v>
      </c>
      <c r="K62" s="79">
        <f t="shared" si="11"/>
        <v>0.4</v>
      </c>
      <c r="L62" s="76">
        <f>LOOKUP(MAX(J62,I62),{0,3.5,4,5,6.5,7.5,9,10},{0.3,0.4,0.5,0.6,0.7,0.8,0.9})</f>
        <v>0.3</v>
      </c>
      <c r="M62" s="79">
        <f t="shared" si="12"/>
        <v>22.85</v>
      </c>
      <c r="N62" s="79">
        <f t="shared" si="13"/>
        <v>22.85</v>
      </c>
      <c r="O62" s="80">
        <f t="shared" si="14"/>
        <v>1.41646</v>
      </c>
      <c r="P62" s="81">
        <f t="shared" si="15"/>
        <v>1.47801</v>
      </c>
      <c r="Q62" s="81">
        <f t="shared" ref="Q62:S62" si="84">M26</f>
        <v>1.75</v>
      </c>
      <c r="R62" s="56">
        <f t="shared" si="84"/>
        <v>1.75</v>
      </c>
      <c r="S62" s="116">
        <f t="shared" si="84"/>
        <v>1</v>
      </c>
      <c r="T62" s="117">
        <f t="shared" si="17"/>
        <v>2.21144</v>
      </c>
      <c r="U62" s="80">
        <f t="shared" si="78"/>
        <v>1.10034</v>
      </c>
      <c r="V62" s="80">
        <f t="shared" ref="V62:X62" si="85">R26</f>
        <v>0.45</v>
      </c>
      <c r="W62" s="117">
        <f t="shared" si="85"/>
        <v>0.45</v>
      </c>
      <c r="X62" s="118">
        <f t="shared" si="85"/>
        <v>0</v>
      </c>
      <c r="Y62" s="94">
        <f t="shared" si="20"/>
        <v>2.53266125</v>
      </c>
      <c r="Z62" s="94">
        <f t="shared" si="21"/>
        <v>0</v>
      </c>
      <c r="AB62" s="14"/>
      <c r="AC62" s="14"/>
      <c r="XFC62" s="8"/>
      <c r="XFD62" s="8"/>
    </row>
    <row r="63" customHeight="1" spans="1:16384">
      <c r="A63" s="49" t="str">
        <f t="shared" si="4"/>
        <v>西U6-1</v>
      </c>
      <c r="B63" s="50">
        <f t="shared" si="5"/>
        <v>191.7791</v>
      </c>
      <c r="C63" s="50">
        <f t="shared" si="6"/>
        <v>211.7791</v>
      </c>
      <c r="D63" s="56">
        <f t="shared" si="7"/>
        <v>20</v>
      </c>
      <c r="E63" s="51">
        <f t="shared" ref="E63:H63" si="86">G27</f>
        <v>3.348</v>
      </c>
      <c r="F63" s="51">
        <f t="shared" si="86"/>
        <v>3.348</v>
      </c>
      <c r="G63" s="51">
        <f t="shared" si="86"/>
        <v>-0.40882</v>
      </c>
      <c r="H63" s="51">
        <f t="shared" si="86"/>
        <v>-1.19881</v>
      </c>
      <c r="I63" s="51">
        <f t="shared" si="9"/>
        <v>3.75682</v>
      </c>
      <c r="J63" s="48">
        <f t="shared" si="10"/>
        <v>4.54681</v>
      </c>
      <c r="K63" s="79">
        <f t="shared" si="11"/>
        <v>0.6</v>
      </c>
      <c r="L63" s="76">
        <f>LOOKUP(MAX(J63,I63),{0,3.5,4,5,6.5,7.5,9,10},{0.3,0.4,0.5,0.6,0.7,0.8,0.9})</f>
        <v>0.5</v>
      </c>
      <c r="M63" s="79">
        <f t="shared" si="12"/>
        <v>13.5</v>
      </c>
      <c r="N63" s="79">
        <f t="shared" si="13"/>
        <v>13.5</v>
      </c>
      <c r="O63" s="80">
        <f t="shared" si="14"/>
        <v>2.05893</v>
      </c>
      <c r="P63" s="81">
        <f t="shared" si="15"/>
        <v>2.34892</v>
      </c>
      <c r="Q63" s="81">
        <f t="shared" ref="Q63:S63" si="87">M27</f>
        <v>1.75</v>
      </c>
      <c r="R63" s="56">
        <f t="shared" si="87"/>
        <v>1.75</v>
      </c>
      <c r="S63" s="116">
        <f t="shared" si="87"/>
        <v>0</v>
      </c>
      <c r="T63" s="117">
        <f t="shared" si="17"/>
        <v>2.10004</v>
      </c>
      <c r="U63" s="80">
        <f t="shared" si="78"/>
        <v>1.10003</v>
      </c>
      <c r="V63" s="80">
        <f t="shared" ref="V63:X63" si="88">R27</f>
        <v>0.45</v>
      </c>
      <c r="W63" s="117">
        <f t="shared" si="88"/>
        <v>0.45</v>
      </c>
      <c r="X63" s="118">
        <f t="shared" si="88"/>
        <v>0</v>
      </c>
      <c r="Y63" s="94">
        <f t="shared" si="20"/>
        <v>0</v>
      </c>
      <c r="Z63" s="94">
        <f t="shared" si="21"/>
        <v>0</v>
      </c>
      <c r="AB63" s="14"/>
      <c r="AC63" s="14"/>
      <c r="XFC63" s="8"/>
      <c r="XFD63" s="8"/>
    </row>
    <row r="64" customHeight="1" spans="1:16384">
      <c r="A64" s="49" t="str">
        <f t="shared" si="4"/>
        <v>西U5-1</v>
      </c>
      <c r="B64" s="50">
        <f t="shared" si="5"/>
        <v>211.8091</v>
      </c>
      <c r="C64" s="50">
        <f t="shared" si="6"/>
        <v>231.8091</v>
      </c>
      <c r="D64" s="56">
        <f t="shared" si="7"/>
        <v>20</v>
      </c>
      <c r="E64" s="51">
        <f t="shared" ref="E64:H64" si="89">G28</f>
        <v>3.348</v>
      </c>
      <c r="F64" s="51">
        <f t="shared" si="89"/>
        <v>3.348</v>
      </c>
      <c r="G64" s="51">
        <f t="shared" si="89"/>
        <v>-1.19999</v>
      </c>
      <c r="H64" s="51">
        <f t="shared" si="89"/>
        <v>-1.98997</v>
      </c>
      <c r="I64" s="51">
        <f t="shared" si="9"/>
        <v>4.54799</v>
      </c>
      <c r="J64" s="48">
        <f t="shared" si="10"/>
        <v>5.33797</v>
      </c>
      <c r="K64" s="79">
        <f t="shared" si="11"/>
        <v>0.7</v>
      </c>
      <c r="L64" s="76">
        <f>LOOKUP(MAX(J64,I64),{0,3.5,4,5,6.5,7.5,9,10},{0.3,0.4,0.5,0.6,0.7,0.8,0.9})</f>
        <v>0.6</v>
      </c>
      <c r="M64" s="79">
        <f t="shared" si="12"/>
        <v>13.7</v>
      </c>
      <c r="N64" s="79">
        <f t="shared" si="13"/>
        <v>13.7</v>
      </c>
      <c r="O64" s="80">
        <f t="shared" si="14"/>
        <v>2.34935</v>
      </c>
      <c r="P64" s="81">
        <f t="shared" si="15"/>
        <v>2.63933</v>
      </c>
      <c r="Q64" s="81">
        <f t="shared" ref="Q64:S64" si="90">M28</f>
        <v>1.75</v>
      </c>
      <c r="R64" s="56">
        <f t="shared" si="90"/>
        <v>1.75</v>
      </c>
      <c r="S64" s="116">
        <f t="shared" si="90"/>
        <v>0</v>
      </c>
      <c r="T64" s="117">
        <f t="shared" si="17"/>
        <v>2.10002</v>
      </c>
      <c r="U64" s="80">
        <f t="shared" si="78"/>
        <v>1.1</v>
      </c>
      <c r="V64" s="80">
        <f t="shared" ref="V64:X64" si="91">R28</f>
        <v>0.45</v>
      </c>
      <c r="W64" s="117">
        <f t="shared" si="91"/>
        <v>0.45</v>
      </c>
      <c r="X64" s="118">
        <f t="shared" si="91"/>
        <v>0</v>
      </c>
      <c r="Y64" s="94">
        <f t="shared" si="20"/>
        <v>0</v>
      </c>
      <c r="Z64" s="94">
        <f t="shared" si="21"/>
        <v>0</v>
      </c>
      <c r="AB64" s="14"/>
      <c r="AC64" s="14"/>
      <c r="XFC64" s="8"/>
      <c r="XFD64" s="8"/>
    </row>
    <row r="65" customHeight="1" spans="1:16384">
      <c r="A65" s="49" t="str">
        <f t="shared" si="4"/>
        <v>西U4-1</v>
      </c>
      <c r="B65" s="50">
        <f t="shared" si="5"/>
        <v>231.8391</v>
      </c>
      <c r="C65" s="50">
        <f t="shared" si="6"/>
        <v>251.8391</v>
      </c>
      <c r="D65" s="56">
        <f t="shared" si="7"/>
        <v>20</v>
      </c>
      <c r="E65" s="51">
        <f t="shared" ref="E65:H65" si="92">G29</f>
        <v>3.348</v>
      </c>
      <c r="F65" s="51">
        <f t="shared" si="92"/>
        <v>3.348</v>
      </c>
      <c r="G65" s="51">
        <f t="shared" si="92"/>
        <v>-1.99116</v>
      </c>
      <c r="H65" s="51">
        <f t="shared" si="92"/>
        <v>-2.78114</v>
      </c>
      <c r="I65" s="51">
        <f t="shared" si="9"/>
        <v>5.33916</v>
      </c>
      <c r="J65" s="48">
        <f t="shared" si="10"/>
        <v>6.12914</v>
      </c>
      <c r="K65" s="79">
        <f t="shared" si="11"/>
        <v>0.7</v>
      </c>
      <c r="L65" s="76">
        <f>LOOKUP(MAX(J65,I65),{0,3.5,4,5,6.5,7.5,9,10},{0.3,0.4,0.5,0.6,0.7,0.8,0.9})</f>
        <v>0.6</v>
      </c>
      <c r="M65" s="79">
        <f t="shared" si="12"/>
        <v>13.7</v>
      </c>
      <c r="N65" s="79">
        <f t="shared" si="13"/>
        <v>13.7</v>
      </c>
      <c r="O65" s="80">
        <f t="shared" si="14"/>
        <v>2.63977</v>
      </c>
      <c r="P65" s="81">
        <f t="shared" si="15"/>
        <v>2.92975</v>
      </c>
      <c r="Q65" s="81">
        <f t="shared" ref="Q65:S65" si="93">M29</f>
        <v>1.75</v>
      </c>
      <c r="R65" s="56">
        <f t="shared" si="93"/>
        <v>1.75</v>
      </c>
      <c r="S65" s="116">
        <f t="shared" si="93"/>
        <v>0</v>
      </c>
      <c r="T65" s="117">
        <f t="shared" si="17"/>
        <v>2.10001</v>
      </c>
      <c r="U65" s="80">
        <f t="shared" si="78"/>
        <v>1.16323</v>
      </c>
      <c r="V65" s="80">
        <f t="shared" ref="V65:X65" si="94">R29</f>
        <v>0.45</v>
      </c>
      <c r="W65" s="117">
        <f t="shared" si="94"/>
        <v>0.45</v>
      </c>
      <c r="X65" s="118">
        <f t="shared" si="94"/>
        <v>0</v>
      </c>
      <c r="Y65" s="94">
        <f t="shared" si="20"/>
        <v>0</v>
      </c>
      <c r="Z65" s="94">
        <f t="shared" si="21"/>
        <v>0</v>
      </c>
      <c r="AB65" s="14"/>
      <c r="AC65" s="14"/>
      <c r="XFC65" s="8"/>
      <c r="XFD65" s="8"/>
    </row>
    <row r="66" customHeight="1" spans="1:16384">
      <c r="A66" s="49" t="str">
        <f t="shared" si="4"/>
        <v>西U3-1</v>
      </c>
      <c r="B66" s="50">
        <f t="shared" si="5"/>
        <v>251.8691</v>
      </c>
      <c r="C66" s="50">
        <f t="shared" si="6"/>
        <v>271.8691</v>
      </c>
      <c r="D66" s="56">
        <f t="shared" si="7"/>
        <v>20</v>
      </c>
      <c r="E66" s="51">
        <f t="shared" ref="E66:H66" si="95">G30</f>
        <v>3.348</v>
      </c>
      <c r="F66" s="51">
        <f t="shared" si="95"/>
        <v>3.348</v>
      </c>
      <c r="G66" s="51">
        <f t="shared" si="95"/>
        <v>-2.78233</v>
      </c>
      <c r="H66" s="51">
        <f t="shared" si="95"/>
        <v>-3.34525</v>
      </c>
      <c r="I66" s="51">
        <f t="shared" si="9"/>
        <v>6.13033</v>
      </c>
      <c r="J66" s="48">
        <f t="shared" si="10"/>
        <v>6.69325</v>
      </c>
      <c r="K66" s="79">
        <f t="shared" si="11"/>
        <v>0.8</v>
      </c>
      <c r="L66" s="76">
        <f>LOOKUP(MAX(J66,I66),{0,3.5,4,5,6.5,7.5,9,10},{0.3,0.4,0.5,0.6,0.7,0.8,0.9})</f>
        <v>0.7</v>
      </c>
      <c r="M66" s="79">
        <f t="shared" si="12"/>
        <v>13.9</v>
      </c>
      <c r="N66" s="79">
        <f t="shared" si="13"/>
        <v>13.9</v>
      </c>
      <c r="O66" s="80">
        <f t="shared" si="14"/>
        <v>2.93019</v>
      </c>
      <c r="P66" s="81">
        <f t="shared" si="15"/>
        <v>2.99311</v>
      </c>
      <c r="Q66" s="81">
        <f t="shared" ref="Q66:S66" si="96">M30</f>
        <v>1.75</v>
      </c>
      <c r="R66" s="56">
        <f t="shared" si="96"/>
        <v>1.75</v>
      </c>
      <c r="S66" s="116">
        <f t="shared" si="96"/>
        <v>0</v>
      </c>
      <c r="T66" s="117">
        <f t="shared" si="17"/>
        <v>2.16349</v>
      </c>
      <c r="U66" s="80">
        <f t="shared" si="78"/>
        <v>1.21551</v>
      </c>
      <c r="V66" s="80">
        <f t="shared" ref="V66:X66" si="97">R30</f>
        <v>0.45</v>
      </c>
      <c r="W66" s="117">
        <f t="shared" si="97"/>
        <v>0.45</v>
      </c>
      <c r="X66" s="118">
        <f t="shared" si="97"/>
        <v>0</v>
      </c>
      <c r="Y66" s="94">
        <f t="shared" si="20"/>
        <v>0</v>
      </c>
      <c r="Z66" s="94">
        <f t="shared" si="21"/>
        <v>0</v>
      </c>
      <c r="AB66" s="14"/>
      <c r="AC66" s="14"/>
      <c r="XFC66" s="8"/>
      <c r="XFD66" s="8"/>
    </row>
    <row r="67" customHeight="1" spans="1:16384">
      <c r="A67" s="49" t="str">
        <f t="shared" si="4"/>
        <v>西U2-1</v>
      </c>
      <c r="B67" s="50">
        <f t="shared" si="5"/>
        <v>271.8991</v>
      </c>
      <c r="C67" s="50">
        <f t="shared" si="6"/>
        <v>291.8991</v>
      </c>
      <c r="D67" s="56">
        <f t="shared" si="7"/>
        <v>20</v>
      </c>
      <c r="E67" s="51">
        <f t="shared" ref="E67:H67" si="98">G31</f>
        <v>3.348</v>
      </c>
      <c r="F67" s="51">
        <f t="shared" si="98"/>
        <v>3.348</v>
      </c>
      <c r="G67" s="51">
        <f t="shared" si="98"/>
        <v>-3.3461</v>
      </c>
      <c r="H67" s="51">
        <f t="shared" si="98"/>
        <v>-3.90902</v>
      </c>
      <c r="I67" s="51">
        <f t="shared" si="9"/>
        <v>6.6941</v>
      </c>
      <c r="J67" s="48">
        <f t="shared" si="10"/>
        <v>7.25702</v>
      </c>
      <c r="K67" s="79">
        <f t="shared" si="11"/>
        <v>0.8</v>
      </c>
      <c r="L67" s="76">
        <f>LOOKUP(MAX(J67,I67),{0,3.5,4,5,6.5,7.5,9,10},{0.3,0.4,0.5,0.6,0.7,0.8,0.9})</f>
        <v>0.7</v>
      </c>
      <c r="M67" s="79">
        <f t="shared" si="12"/>
        <v>29.69</v>
      </c>
      <c r="N67" s="79">
        <f t="shared" si="13"/>
        <v>23.65</v>
      </c>
      <c r="O67" s="80">
        <f t="shared" si="14"/>
        <v>2.99321</v>
      </c>
      <c r="P67" s="81">
        <f t="shared" si="15"/>
        <v>3.15198</v>
      </c>
      <c r="Q67" s="81">
        <f t="shared" ref="Q67:S67" si="99">M31</f>
        <v>1.75</v>
      </c>
      <c r="R67" s="56">
        <f t="shared" si="99"/>
        <v>1.75</v>
      </c>
      <c r="S67" s="116">
        <f t="shared" si="99"/>
        <v>1</v>
      </c>
      <c r="T67" s="117">
        <f t="shared" si="17"/>
        <v>2.21576</v>
      </c>
      <c r="U67" s="80">
        <f t="shared" si="78"/>
        <v>1.49034</v>
      </c>
      <c r="V67" s="80">
        <f t="shared" ref="V67:X67" si="100">R31</f>
        <v>0.45</v>
      </c>
      <c r="W67" s="117">
        <f t="shared" si="100"/>
        <v>0.45</v>
      </c>
      <c r="X67" s="118">
        <f t="shared" si="100"/>
        <v>0</v>
      </c>
      <c r="Y67" s="94">
        <f t="shared" si="20"/>
        <v>5.37704125</v>
      </c>
      <c r="Z67" s="94">
        <f t="shared" si="21"/>
        <v>0</v>
      </c>
      <c r="AB67" s="14"/>
      <c r="AC67" s="14"/>
      <c r="XFC67" s="8"/>
      <c r="XFD67" s="8"/>
    </row>
    <row r="68" customHeight="1" spans="1:16384">
      <c r="A68" s="49" t="str">
        <f t="shared" si="4"/>
        <v>西U6-2</v>
      </c>
      <c r="B68" s="50">
        <f t="shared" si="5"/>
        <v>191.7791</v>
      </c>
      <c r="C68" s="50">
        <f t="shared" si="6"/>
        <v>211.7791</v>
      </c>
      <c r="D68" s="56">
        <f t="shared" si="7"/>
        <v>20</v>
      </c>
      <c r="E68" s="51">
        <f t="shared" ref="E68:H68" si="101">G32</f>
        <v>3.348</v>
      </c>
      <c r="F68" s="51">
        <f t="shared" si="101"/>
        <v>3.348</v>
      </c>
      <c r="G68" s="51">
        <f t="shared" si="101"/>
        <v>-0.40882</v>
      </c>
      <c r="H68" s="51">
        <f t="shared" si="101"/>
        <v>-1.19881</v>
      </c>
      <c r="I68" s="51">
        <f t="shared" si="9"/>
        <v>3.75682</v>
      </c>
      <c r="J68" s="48">
        <f t="shared" si="10"/>
        <v>4.54681</v>
      </c>
      <c r="K68" s="79">
        <f t="shared" si="11"/>
        <v>0.6</v>
      </c>
      <c r="L68" s="76">
        <f>LOOKUP(MAX(J68,I68),{0,3.5,4,5,6.5,7.5,9,10},{0.3,0.4,0.5,0.6,0.7,0.8,0.9})</f>
        <v>0.5</v>
      </c>
      <c r="M68" s="79">
        <f t="shared" si="12"/>
        <v>9</v>
      </c>
      <c r="N68" s="79">
        <f t="shared" si="13"/>
        <v>10.09</v>
      </c>
      <c r="O68" s="80">
        <f t="shared" si="14"/>
        <v>2.05893</v>
      </c>
      <c r="P68" s="81">
        <f t="shared" si="15"/>
        <v>2.34892</v>
      </c>
      <c r="Q68" s="81">
        <f t="shared" ref="Q68:S68" si="102">M32</f>
        <v>1.75</v>
      </c>
      <c r="R68" s="56">
        <f t="shared" si="102"/>
        <v>1.75</v>
      </c>
      <c r="S68" s="116">
        <f t="shared" si="102"/>
        <v>0</v>
      </c>
      <c r="T68" s="117">
        <f t="shared" si="17"/>
        <v>2.10004</v>
      </c>
      <c r="U68" s="80">
        <f t="shared" si="78"/>
        <v>1.10003</v>
      </c>
      <c r="V68" s="80">
        <f t="shared" ref="V68:X68" si="103">R32</f>
        <v>0.45</v>
      </c>
      <c r="W68" s="117">
        <f t="shared" si="103"/>
        <v>0.45</v>
      </c>
      <c r="X68" s="118">
        <f t="shared" si="103"/>
        <v>0</v>
      </c>
      <c r="Y68" s="94">
        <f t="shared" si="20"/>
        <v>0</v>
      </c>
      <c r="Z68" s="94">
        <f t="shared" si="21"/>
        <v>0</v>
      </c>
      <c r="AB68" s="14"/>
      <c r="AC68" s="14"/>
      <c r="XFC68" s="8"/>
      <c r="XFD68" s="8"/>
    </row>
    <row r="69" customHeight="1" spans="1:16384">
      <c r="A69" s="49" t="str">
        <f t="shared" si="4"/>
        <v>西U5-2</v>
      </c>
      <c r="B69" s="50">
        <f t="shared" si="5"/>
        <v>211.8091</v>
      </c>
      <c r="C69" s="50">
        <f t="shared" si="6"/>
        <v>231.8091</v>
      </c>
      <c r="D69" s="56">
        <f t="shared" si="7"/>
        <v>20</v>
      </c>
      <c r="E69" s="51">
        <f t="shared" ref="E69:H69" si="104">G33</f>
        <v>3.348</v>
      </c>
      <c r="F69" s="51">
        <f t="shared" si="104"/>
        <v>3.348</v>
      </c>
      <c r="G69" s="51">
        <f t="shared" si="104"/>
        <v>-1.19999</v>
      </c>
      <c r="H69" s="51">
        <f t="shared" si="104"/>
        <v>-1.98997</v>
      </c>
      <c r="I69" s="51">
        <f t="shared" si="9"/>
        <v>4.54799</v>
      </c>
      <c r="J69" s="48">
        <f t="shared" si="10"/>
        <v>5.33797</v>
      </c>
      <c r="K69" s="79">
        <f t="shared" si="11"/>
        <v>0.7</v>
      </c>
      <c r="L69" s="76">
        <f>LOOKUP(MAX(J69,I69),{0,3.5,4,5,6.5,7.5,9,10},{0.3,0.4,0.5,0.6,0.7,0.8,0.9})</f>
        <v>0.6</v>
      </c>
      <c r="M69" s="79">
        <f t="shared" si="12"/>
        <v>10.29</v>
      </c>
      <c r="N69" s="79">
        <f t="shared" si="13"/>
        <v>9.2</v>
      </c>
      <c r="O69" s="80">
        <f t="shared" si="14"/>
        <v>2.34935</v>
      </c>
      <c r="P69" s="81">
        <f t="shared" si="15"/>
        <v>2.63933</v>
      </c>
      <c r="Q69" s="81">
        <f t="shared" ref="Q69:S69" si="105">M33</f>
        <v>1.75</v>
      </c>
      <c r="R69" s="56">
        <f t="shared" si="105"/>
        <v>1.75</v>
      </c>
      <c r="S69" s="116">
        <f t="shared" si="105"/>
        <v>0</v>
      </c>
      <c r="T69" s="117">
        <f t="shared" si="17"/>
        <v>2.10002</v>
      </c>
      <c r="U69" s="80">
        <f t="shared" si="78"/>
        <v>1.1</v>
      </c>
      <c r="V69" s="80">
        <f t="shared" ref="V69:X69" si="106">R33</f>
        <v>0.45</v>
      </c>
      <c r="W69" s="117">
        <f t="shared" si="106"/>
        <v>0.45</v>
      </c>
      <c r="X69" s="118">
        <f t="shared" si="106"/>
        <v>0</v>
      </c>
      <c r="Y69" s="94">
        <f t="shared" si="20"/>
        <v>0</v>
      </c>
      <c r="Z69" s="94">
        <f t="shared" si="21"/>
        <v>0</v>
      </c>
      <c r="AB69" s="14"/>
      <c r="AC69" s="14"/>
      <c r="XFC69" s="8"/>
      <c r="XFD69" s="8"/>
    </row>
    <row r="70" customHeight="1" spans="1:16384">
      <c r="A70" s="49" t="str">
        <f t="shared" si="4"/>
        <v>西U4-2</v>
      </c>
      <c r="B70" s="50">
        <f t="shared" si="5"/>
        <v>231.8391</v>
      </c>
      <c r="C70" s="50">
        <f t="shared" si="6"/>
        <v>251.8391</v>
      </c>
      <c r="D70" s="56">
        <f t="shared" si="7"/>
        <v>20</v>
      </c>
      <c r="E70" s="51">
        <f t="shared" ref="E70:H70" si="107">G34</f>
        <v>3.348</v>
      </c>
      <c r="F70" s="51">
        <f t="shared" si="107"/>
        <v>3.348</v>
      </c>
      <c r="G70" s="51">
        <f t="shared" si="107"/>
        <v>-1.99116</v>
      </c>
      <c r="H70" s="51">
        <f t="shared" si="107"/>
        <v>-2.78114</v>
      </c>
      <c r="I70" s="51">
        <f t="shared" si="9"/>
        <v>5.33916</v>
      </c>
      <c r="J70" s="48">
        <f t="shared" si="10"/>
        <v>6.12914</v>
      </c>
      <c r="K70" s="79">
        <f t="shared" si="11"/>
        <v>0.7</v>
      </c>
      <c r="L70" s="76">
        <f>LOOKUP(MAX(J70,I70),{0,3.5,4,5,6.5,7.5,9,10},{0.3,0.4,0.5,0.6,0.7,0.8,0.9})</f>
        <v>0.6</v>
      </c>
      <c r="M70" s="79">
        <f t="shared" si="12"/>
        <v>9.2</v>
      </c>
      <c r="N70" s="79">
        <f t="shared" si="13"/>
        <v>9.2</v>
      </c>
      <c r="O70" s="80">
        <f t="shared" si="14"/>
        <v>2.63977</v>
      </c>
      <c r="P70" s="81">
        <f t="shared" si="15"/>
        <v>2.92975</v>
      </c>
      <c r="Q70" s="81">
        <f t="shared" ref="Q70:S70" si="108">M34</f>
        <v>1.75</v>
      </c>
      <c r="R70" s="56">
        <f t="shared" si="108"/>
        <v>1.75</v>
      </c>
      <c r="S70" s="116">
        <f t="shared" si="108"/>
        <v>0</v>
      </c>
      <c r="T70" s="117">
        <f t="shared" si="17"/>
        <v>2.10001</v>
      </c>
      <c r="U70" s="80">
        <f t="shared" si="78"/>
        <v>1.16323</v>
      </c>
      <c r="V70" s="80">
        <f t="shared" ref="V70:X70" si="109">R34</f>
        <v>0.45</v>
      </c>
      <c r="W70" s="117">
        <f t="shared" si="109"/>
        <v>0.45</v>
      </c>
      <c r="X70" s="118">
        <f t="shared" si="109"/>
        <v>0</v>
      </c>
      <c r="Y70" s="94">
        <f t="shared" si="20"/>
        <v>0</v>
      </c>
      <c r="Z70" s="94">
        <f t="shared" si="21"/>
        <v>0</v>
      </c>
      <c r="AB70" s="14"/>
      <c r="AC70" s="14"/>
      <c r="XFC70" s="8"/>
      <c r="XFD70" s="8"/>
    </row>
    <row r="71" customHeight="1" spans="1:16384">
      <c r="A71" s="49" t="str">
        <f t="shared" si="4"/>
        <v>西U3-2</v>
      </c>
      <c r="B71" s="50">
        <f t="shared" si="5"/>
        <v>251.8691</v>
      </c>
      <c r="C71" s="50">
        <f t="shared" si="6"/>
        <v>271.8691</v>
      </c>
      <c r="D71" s="56">
        <f t="shared" si="7"/>
        <v>20</v>
      </c>
      <c r="E71" s="51">
        <f t="shared" ref="E71:H71" si="110">G35</f>
        <v>3.348</v>
      </c>
      <c r="F71" s="51">
        <f t="shared" si="110"/>
        <v>3.348</v>
      </c>
      <c r="G71" s="51">
        <f t="shared" si="110"/>
        <v>-2.78233</v>
      </c>
      <c r="H71" s="51">
        <f t="shared" si="110"/>
        <v>-3.34525</v>
      </c>
      <c r="I71" s="51">
        <f t="shared" si="9"/>
        <v>6.13033</v>
      </c>
      <c r="J71" s="48">
        <f t="shared" si="10"/>
        <v>6.69325</v>
      </c>
      <c r="K71" s="79">
        <f t="shared" si="11"/>
        <v>0.8</v>
      </c>
      <c r="L71" s="76">
        <f>LOOKUP(MAX(J71,I71),{0,3.5,4,5,6.5,7.5,9,10},{0.3,0.4,0.5,0.6,0.7,0.8,0.9})</f>
        <v>0.7</v>
      </c>
      <c r="M71" s="79">
        <f t="shared" si="12"/>
        <v>9.4</v>
      </c>
      <c r="N71" s="79">
        <f t="shared" si="13"/>
        <v>15.46</v>
      </c>
      <c r="O71" s="80">
        <f t="shared" si="14"/>
        <v>2.93019</v>
      </c>
      <c r="P71" s="81">
        <f t="shared" si="15"/>
        <v>2.99311</v>
      </c>
      <c r="Q71" s="81">
        <f t="shared" ref="Q71:S71" si="111">M35</f>
        <v>1.75</v>
      </c>
      <c r="R71" s="56">
        <f t="shared" si="111"/>
        <v>1.75</v>
      </c>
      <c r="S71" s="116">
        <f t="shared" si="111"/>
        <v>0</v>
      </c>
      <c r="T71" s="117">
        <f t="shared" si="17"/>
        <v>2.16349</v>
      </c>
      <c r="U71" s="80">
        <f t="shared" si="78"/>
        <v>1.21551</v>
      </c>
      <c r="V71" s="80">
        <f t="shared" ref="V71:X71" si="112">R35</f>
        <v>0.45</v>
      </c>
      <c r="W71" s="117">
        <f t="shared" si="112"/>
        <v>0.45</v>
      </c>
      <c r="X71" s="118">
        <f t="shared" si="112"/>
        <v>0</v>
      </c>
      <c r="Y71" s="94">
        <f t="shared" si="20"/>
        <v>0</v>
      </c>
      <c r="Z71" s="94">
        <f t="shared" si="21"/>
        <v>0</v>
      </c>
      <c r="AB71" s="14"/>
      <c r="AC71" s="14"/>
      <c r="XFC71" s="8"/>
      <c r="XFD71" s="8"/>
    </row>
    <row r="72" customHeight="1" spans="1:16384">
      <c r="A72" s="141">
        <f t="shared" si="4"/>
        <v>0</v>
      </c>
      <c r="B72" s="142">
        <f t="shared" si="5"/>
        <v>0</v>
      </c>
      <c r="C72" s="142">
        <f t="shared" si="6"/>
        <v>0</v>
      </c>
      <c r="D72" s="143">
        <f t="shared" si="7"/>
        <v>0</v>
      </c>
      <c r="E72" s="144">
        <f t="shared" ref="E72:H72" si="113">G36</f>
        <v>0</v>
      </c>
      <c r="F72" s="144">
        <f t="shared" si="113"/>
        <v>0</v>
      </c>
      <c r="G72" s="144">
        <f t="shared" si="113"/>
        <v>0</v>
      </c>
      <c r="H72" s="144">
        <f t="shared" si="113"/>
        <v>0</v>
      </c>
      <c r="I72" s="144">
        <f t="shared" si="9"/>
        <v>0</v>
      </c>
      <c r="J72" s="165">
        <f t="shared" si="10"/>
        <v>0</v>
      </c>
      <c r="K72" s="166">
        <f t="shared" si="11"/>
        <v>0.4</v>
      </c>
      <c r="L72" s="167">
        <f>LOOKUP(MAX(J72,I72),{0,3,4,5,6.5,7.5,9,10},{0.3,0.4,0.5,0.6,0.7,0.8,0.9})</f>
        <v>0.3</v>
      </c>
      <c r="M72" s="166">
        <f t="shared" si="12"/>
        <v>0.6</v>
      </c>
      <c r="N72" s="166">
        <f t="shared" si="13"/>
        <v>0.6</v>
      </c>
      <c r="O72" s="168">
        <f t="shared" si="14"/>
        <v>0.2</v>
      </c>
      <c r="P72" s="169">
        <f t="shared" si="15"/>
        <v>0.2</v>
      </c>
      <c r="Q72" s="169">
        <f t="shared" ref="Q72:S72" si="114">M36</f>
        <v>0</v>
      </c>
      <c r="R72" s="171">
        <f t="shared" si="114"/>
        <v>0</v>
      </c>
      <c r="S72" s="172">
        <f t="shared" si="114"/>
        <v>0</v>
      </c>
      <c r="T72" s="173">
        <f t="shared" si="17"/>
        <v>1</v>
      </c>
      <c r="U72" s="168">
        <f t="shared" si="78"/>
        <v>0</v>
      </c>
      <c r="V72" s="168">
        <f t="shared" ref="V72:X72" si="115">R36</f>
        <v>0</v>
      </c>
      <c r="W72" s="173">
        <f t="shared" si="115"/>
        <v>0</v>
      </c>
      <c r="X72" s="174">
        <f t="shared" si="115"/>
        <v>0</v>
      </c>
      <c r="Y72" s="108"/>
      <c r="Z72" s="14"/>
      <c r="AB72" s="14"/>
      <c r="AC72" s="14"/>
      <c r="XFC72" s="8"/>
      <c r="XFD72" s="8"/>
    </row>
    <row r="73" customHeight="1" spans="2:26">
      <c r="B73" s="87"/>
      <c r="C73" s="145"/>
      <c r="K73" s="170"/>
      <c r="S73" s="11"/>
      <c r="X73" s="14"/>
      <c r="Y73" s="8">
        <f>SUM(Y41:Y59)</f>
        <v>76.24812125</v>
      </c>
      <c r="Z73" s="123"/>
    </row>
    <row r="74" ht="24.95" customHeight="1" spans="2:5">
      <c r="B74" s="21" t="s">
        <v>221</v>
      </c>
      <c r="C74" s="21"/>
      <c r="D74" s="21"/>
      <c r="E74" s="21"/>
    </row>
    <row r="75" customHeight="1" spans="2:19">
      <c r="B75" s="22" t="s">
        <v>222</v>
      </c>
      <c r="C75" s="43" t="s">
        <v>223</v>
      </c>
      <c r="D75" s="24" t="s">
        <v>224</v>
      </c>
      <c r="E75" s="146" t="s">
        <v>225</v>
      </c>
      <c r="G75" s="147" t="s">
        <v>226</v>
      </c>
      <c r="H75" s="147"/>
      <c r="S75" s="11"/>
    </row>
    <row r="76" customHeight="1" spans="2:19">
      <c r="B76" s="49" t="s">
        <v>227</v>
      </c>
      <c r="C76" s="148" t="s">
        <v>228</v>
      </c>
      <c r="D76" s="51">
        <v>0.3</v>
      </c>
      <c r="E76" s="149">
        <v>0.3</v>
      </c>
      <c r="F76" s="150"/>
      <c r="S76" s="11"/>
    </row>
    <row r="77" customHeight="1" spans="2:19">
      <c r="B77" s="45" t="s">
        <v>229</v>
      </c>
      <c r="C77" s="151" t="s">
        <v>230</v>
      </c>
      <c r="D77" s="48">
        <v>0.3</v>
      </c>
      <c r="E77" s="152">
        <v>0.3</v>
      </c>
      <c r="F77" s="150"/>
      <c r="S77" s="11"/>
    </row>
    <row r="78" s="11" customFormat="1" customHeight="1" spans="2:23">
      <c r="B78" s="45" t="s">
        <v>231</v>
      </c>
      <c r="C78" s="151" t="s">
        <v>232</v>
      </c>
      <c r="D78" s="48">
        <v>0.4</v>
      </c>
      <c r="E78" s="152">
        <v>0.4</v>
      </c>
      <c r="F78" s="153"/>
      <c r="G78" s="154"/>
      <c r="H78" s="155"/>
      <c r="I78" s="155"/>
      <c r="J78" s="155"/>
      <c r="K78" s="155"/>
      <c r="L78" s="8"/>
      <c r="M78" s="155"/>
      <c r="N78" s="155"/>
      <c r="S78" s="8"/>
      <c r="T78" s="14"/>
      <c r="U78" s="14"/>
      <c r="W78" s="8"/>
    </row>
    <row r="79" customHeight="1" spans="2:6">
      <c r="B79" s="45" t="s">
        <v>233</v>
      </c>
      <c r="C79" s="151" t="s">
        <v>234</v>
      </c>
      <c r="D79" s="48">
        <v>0.4</v>
      </c>
      <c r="E79" s="152">
        <v>0.4</v>
      </c>
      <c r="F79" s="153"/>
    </row>
    <row r="80" s="11" customFormat="1" customHeight="1" spans="2:23">
      <c r="B80" s="45" t="s">
        <v>235</v>
      </c>
      <c r="C80" s="151" t="s">
        <v>236</v>
      </c>
      <c r="D80" s="48">
        <v>0.5</v>
      </c>
      <c r="E80" s="152">
        <v>0.5</v>
      </c>
      <c r="F80" s="150"/>
      <c r="L80" s="8"/>
      <c r="S80" s="8"/>
      <c r="T80" s="14"/>
      <c r="U80" s="14"/>
      <c r="W80" s="8"/>
    </row>
    <row r="81" s="11" customFormat="1" customHeight="1" spans="2:23">
      <c r="B81" s="45" t="s">
        <v>237</v>
      </c>
      <c r="C81" s="151" t="s">
        <v>238</v>
      </c>
      <c r="D81" s="48">
        <v>0.5</v>
      </c>
      <c r="E81" s="152">
        <v>0.5</v>
      </c>
      <c r="F81" s="150"/>
      <c r="L81" s="8"/>
      <c r="S81" s="8"/>
      <c r="T81" s="14"/>
      <c r="U81" s="14"/>
      <c r="W81" s="8"/>
    </row>
    <row r="82" s="11" customFormat="1" customHeight="1" spans="2:23">
      <c r="B82" s="45" t="s">
        <v>239</v>
      </c>
      <c r="C82" s="151" t="s">
        <v>240</v>
      </c>
      <c r="D82" s="48">
        <v>0.6</v>
      </c>
      <c r="E82" s="152">
        <v>0.6</v>
      </c>
      <c r="F82" s="150"/>
      <c r="L82" s="8"/>
      <c r="S82" s="8"/>
      <c r="T82" s="14"/>
      <c r="U82" s="14"/>
      <c r="W82" s="8"/>
    </row>
    <row r="83" customHeight="1" spans="2:10">
      <c r="B83" s="49" t="s">
        <v>241</v>
      </c>
      <c r="C83" s="148" t="s">
        <v>242</v>
      </c>
      <c r="D83" s="51">
        <v>0.6</v>
      </c>
      <c r="E83" s="149">
        <v>0.6</v>
      </c>
      <c r="F83" s="150"/>
      <c r="G83" s="156"/>
      <c r="H83" s="156"/>
      <c r="I83" s="156"/>
      <c r="J83" s="156"/>
    </row>
    <row r="84" customHeight="1" spans="2:10">
      <c r="B84" s="45" t="s">
        <v>243</v>
      </c>
      <c r="C84" s="157" t="s">
        <v>244</v>
      </c>
      <c r="D84" s="75">
        <v>0.6</v>
      </c>
      <c r="E84" s="158">
        <v>0.6</v>
      </c>
      <c r="F84" s="150"/>
      <c r="I84" s="11"/>
      <c r="J84" s="11"/>
    </row>
    <row r="85" customHeight="1" spans="2:10">
      <c r="B85" s="45" t="s">
        <v>245</v>
      </c>
      <c r="C85" s="157" t="s">
        <v>246</v>
      </c>
      <c r="D85" s="159">
        <v>0.7</v>
      </c>
      <c r="E85" s="160">
        <v>0.6</v>
      </c>
      <c r="F85" s="150"/>
      <c r="I85" s="11"/>
      <c r="J85" s="11"/>
    </row>
    <row r="86" customHeight="1" spans="2:10">
      <c r="B86" s="45" t="s">
        <v>247</v>
      </c>
      <c r="C86" s="157" t="s">
        <v>246</v>
      </c>
      <c r="D86" s="75">
        <v>0.7</v>
      </c>
      <c r="E86" s="158">
        <v>0.7</v>
      </c>
      <c r="I86" s="11"/>
      <c r="J86" s="11"/>
    </row>
    <row r="87" customHeight="1" spans="2:10">
      <c r="B87" s="45" t="s">
        <v>248</v>
      </c>
      <c r="C87" s="157" t="s">
        <v>249</v>
      </c>
      <c r="D87" s="75">
        <v>0.8</v>
      </c>
      <c r="E87" s="158">
        <v>0.8</v>
      </c>
      <c r="F87" s="150"/>
      <c r="I87" s="11"/>
      <c r="J87" s="11"/>
    </row>
    <row r="88" customHeight="1" spans="2:10">
      <c r="B88" s="45" t="s">
        <v>250</v>
      </c>
      <c r="C88" s="157" t="s">
        <v>249</v>
      </c>
      <c r="D88" s="75">
        <v>0.8</v>
      </c>
      <c r="E88" s="158">
        <v>0.8</v>
      </c>
      <c r="F88" s="150"/>
      <c r="I88" s="11"/>
      <c r="J88" s="11"/>
    </row>
    <row r="89" customHeight="1" spans="2:10">
      <c r="B89" s="161" t="s">
        <v>251</v>
      </c>
      <c r="C89" s="162"/>
      <c r="D89" s="163">
        <v>0.9</v>
      </c>
      <c r="E89" s="164">
        <v>0.9</v>
      </c>
      <c r="F89" s="150"/>
      <c r="G89" s="156"/>
      <c r="H89" s="156"/>
      <c r="I89" s="11"/>
      <c r="J89" s="11"/>
    </row>
    <row r="90" customHeight="1" spans="5:15">
      <c r="E90" s="155"/>
      <c r="N90" s="11"/>
      <c r="O90" s="11"/>
    </row>
    <row r="91" customHeight="1" spans="5:15">
      <c r="E91" s="155"/>
      <c r="N91" s="11"/>
      <c r="O91" s="11"/>
    </row>
    <row r="92" customHeight="1" spans="5:15">
      <c r="E92" s="155"/>
      <c r="N92" s="11"/>
      <c r="O92" s="11"/>
    </row>
    <row r="93" customHeight="1" spans="5:15">
      <c r="E93" s="155"/>
      <c r="N93" s="11"/>
      <c r="O93" s="11"/>
    </row>
    <row r="94" customHeight="1" spans="5:15">
      <c r="E94" s="155"/>
      <c r="N94" s="11"/>
      <c r="O94" s="11"/>
    </row>
    <row r="95" customHeight="1" spans="5:15">
      <c r="E95" s="155"/>
      <c r="N95" s="11"/>
      <c r="O95" s="11"/>
    </row>
  </sheetData>
  <autoFilter ref="B2:Q89">
    <extLst/>
  </autoFilter>
  <mergeCells count="36">
    <mergeCell ref="K3:O3"/>
    <mergeCell ref="P3:T3"/>
    <mergeCell ref="K4:L4"/>
    <mergeCell ref="M4:N4"/>
    <mergeCell ref="P4:Q4"/>
    <mergeCell ref="R4:S4"/>
    <mergeCell ref="O39:S39"/>
    <mergeCell ref="T39:X39"/>
    <mergeCell ref="O40:P40"/>
    <mergeCell ref="Q40:R40"/>
    <mergeCell ref="T40:U40"/>
    <mergeCell ref="V40:W40"/>
    <mergeCell ref="G75:H75"/>
    <mergeCell ref="A3:A4"/>
    <mergeCell ref="A39:A40"/>
    <mergeCell ref="B3:B4"/>
    <mergeCell ref="D39:D40"/>
    <mergeCell ref="F76:F77"/>
    <mergeCell ref="F78:F79"/>
    <mergeCell ref="F80:F81"/>
    <mergeCell ref="F82:F85"/>
    <mergeCell ref="F87:F89"/>
    <mergeCell ref="K39:K40"/>
    <mergeCell ref="L39:L40"/>
    <mergeCell ref="U3:U4"/>
    <mergeCell ref="Z27:Z28"/>
    <mergeCell ref="C3:D4"/>
    <mergeCell ref="E3:F4"/>
    <mergeCell ref="G3:H4"/>
    <mergeCell ref="I3:J4"/>
    <mergeCell ref="V3:W4"/>
    <mergeCell ref="B39:C40"/>
    <mergeCell ref="E39:F40"/>
    <mergeCell ref="G39:H40"/>
    <mergeCell ref="I39:J40"/>
    <mergeCell ref="M39:N40"/>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J15:Q42"/>
  <sheetViews>
    <sheetView topLeftCell="A10" workbookViewId="0">
      <selection activeCell="H32" sqref="H32"/>
    </sheetView>
  </sheetViews>
  <sheetFormatPr defaultColWidth="9" defaultRowHeight="13.5"/>
  <cols>
    <col min="10" max="16" width="9.375"/>
  </cols>
  <sheetData>
    <row r="15" spans="11:15">
      <c r="K15">
        <v>429.29</v>
      </c>
      <c r="L15">
        <v>449.29</v>
      </c>
      <c r="N15">
        <v>-4.252</v>
      </c>
      <c r="O15">
        <v>-3.62343</v>
      </c>
    </row>
    <row r="16" spans="11:15">
      <c r="K16">
        <v>449.32</v>
      </c>
      <c r="L16">
        <v>469.32</v>
      </c>
      <c r="N16">
        <v>-3.62249</v>
      </c>
      <c r="O16">
        <v>-2.99392</v>
      </c>
    </row>
    <row r="17" spans="11:15">
      <c r="K17">
        <v>469.35</v>
      </c>
      <c r="L17">
        <v>489.35</v>
      </c>
      <c r="N17">
        <v>-2.99298</v>
      </c>
      <c r="O17">
        <v>-2.36441</v>
      </c>
    </row>
    <row r="18" spans="11:15">
      <c r="K18">
        <v>489.38</v>
      </c>
      <c r="L18">
        <v>509.38</v>
      </c>
      <c r="N18">
        <v>-2.36347</v>
      </c>
      <c r="O18">
        <v>-1.80614</v>
      </c>
    </row>
    <row r="19" spans="11:15">
      <c r="K19">
        <v>509.41</v>
      </c>
      <c r="L19">
        <v>529.41</v>
      </c>
      <c r="N19">
        <v>-1.8053</v>
      </c>
      <c r="O19">
        <v>-1.24798</v>
      </c>
    </row>
    <row r="20" spans="11:15">
      <c r="K20">
        <v>529.44</v>
      </c>
      <c r="L20">
        <v>549.44</v>
      </c>
      <c r="N20">
        <v>-1.24714</v>
      </c>
      <c r="O20">
        <v>-0.68981</v>
      </c>
    </row>
    <row r="21" spans="11:15">
      <c r="K21">
        <v>549.47</v>
      </c>
      <c r="L21">
        <v>569.47</v>
      </c>
      <c r="N21">
        <v>-0.68898</v>
      </c>
      <c r="O21">
        <v>-0.13165</v>
      </c>
    </row>
    <row r="22" spans="11:15">
      <c r="K22">
        <v>569.5</v>
      </c>
      <c r="L22">
        <v>589.5</v>
      </c>
      <c r="N22">
        <v>-0.13081</v>
      </c>
      <c r="O22">
        <v>0.42651</v>
      </c>
    </row>
    <row r="23" spans="11:15">
      <c r="K23">
        <v>589.53</v>
      </c>
      <c r="L23">
        <v>605.0005</v>
      </c>
      <c r="N23">
        <v>0.42735</v>
      </c>
      <c r="O23">
        <v>0.85846</v>
      </c>
    </row>
    <row r="27" spans="10:17">
      <c r="J27" s="1"/>
      <c r="K27" s="1"/>
      <c r="L27" s="2"/>
      <c r="M27" s="2"/>
      <c r="N27" s="2">
        <f>N15-P27</f>
        <v>0.00380999999999965</v>
      </c>
      <c r="O27" s="2">
        <f>O15-Q27</f>
        <v>0.00254000000000021</v>
      </c>
      <c r="P27" s="1">
        <v>-4.25581</v>
      </c>
      <c r="Q27" s="1">
        <v>-3.62597</v>
      </c>
    </row>
    <row r="28" spans="10:17">
      <c r="J28" s="3"/>
      <c r="K28" s="3"/>
      <c r="L28" s="4"/>
      <c r="M28" s="4"/>
      <c r="N28" s="2">
        <f t="shared" ref="N28:N42" si="0">N16-P28</f>
        <v>0.00254000000000021</v>
      </c>
      <c r="O28" s="2">
        <f t="shared" ref="O28:O42" si="1">O16-Q28</f>
        <v>0.00126999999999988</v>
      </c>
      <c r="P28" s="5">
        <v>-3.62503</v>
      </c>
      <c r="Q28" s="5">
        <v>-2.99519</v>
      </c>
    </row>
    <row r="29" spans="10:17">
      <c r="J29" s="3"/>
      <c r="K29" s="3"/>
      <c r="L29" s="4"/>
      <c r="M29" s="4"/>
      <c r="N29" s="2">
        <f t="shared" si="0"/>
        <v>0.00126999999999988</v>
      </c>
      <c r="O29" s="2">
        <f t="shared" si="1"/>
        <v>0</v>
      </c>
      <c r="P29" s="5">
        <v>-2.99425</v>
      </c>
      <c r="Q29" s="5">
        <v>-2.36441</v>
      </c>
    </row>
    <row r="30" spans="10:17">
      <c r="J30" s="3"/>
      <c r="K30" s="3"/>
      <c r="L30" s="4"/>
      <c r="M30" s="4"/>
      <c r="N30" s="2">
        <f t="shared" si="0"/>
        <v>0</v>
      </c>
      <c r="O30" s="2">
        <f t="shared" si="1"/>
        <v>0</v>
      </c>
      <c r="P30" s="5">
        <v>-2.36347</v>
      </c>
      <c r="Q30" s="5">
        <v>-1.80614</v>
      </c>
    </row>
    <row r="31" spans="10:17">
      <c r="J31" s="3"/>
      <c r="K31" s="3"/>
      <c r="L31" s="4"/>
      <c r="M31" s="4"/>
      <c r="N31" s="2">
        <f t="shared" si="0"/>
        <v>0</v>
      </c>
      <c r="O31" s="2">
        <f t="shared" si="1"/>
        <v>0</v>
      </c>
      <c r="P31" s="5">
        <v>-1.8053</v>
      </c>
      <c r="Q31" s="5">
        <v>-1.24798</v>
      </c>
    </row>
    <row r="32" spans="10:17">
      <c r="J32" s="3"/>
      <c r="K32" s="3"/>
      <c r="L32" s="4"/>
      <c r="M32" s="4"/>
      <c r="N32" s="2">
        <f t="shared" si="0"/>
        <v>0</v>
      </c>
      <c r="O32" s="2">
        <f t="shared" si="1"/>
        <v>0</v>
      </c>
      <c r="P32" s="5">
        <v>-1.24714</v>
      </c>
      <c r="Q32" s="5">
        <v>-0.68981</v>
      </c>
    </row>
    <row r="33" spans="10:17">
      <c r="J33" s="3"/>
      <c r="K33" s="3"/>
      <c r="L33" s="4"/>
      <c r="M33" s="4"/>
      <c r="N33" s="2">
        <f t="shared" si="0"/>
        <v>0</v>
      </c>
      <c r="O33" s="2">
        <f t="shared" si="1"/>
        <v>0</v>
      </c>
      <c r="P33" s="5">
        <v>-0.68898</v>
      </c>
      <c r="Q33" s="5">
        <v>-0.13165</v>
      </c>
    </row>
    <row r="34" spans="10:17">
      <c r="J34" s="3"/>
      <c r="K34" s="3"/>
      <c r="L34" s="4"/>
      <c r="M34" s="4"/>
      <c r="N34" s="2">
        <f t="shared" si="0"/>
        <v>0</v>
      </c>
      <c r="O34" s="2">
        <f t="shared" si="1"/>
        <v>0</v>
      </c>
      <c r="P34" s="5">
        <v>-0.13081</v>
      </c>
      <c r="Q34" s="5">
        <v>0.42651</v>
      </c>
    </row>
    <row r="35" spans="10:17">
      <c r="J35" s="3"/>
      <c r="K35" s="3"/>
      <c r="L35" s="4"/>
      <c r="M35" s="4"/>
      <c r="N35" s="2">
        <f t="shared" si="0"/>
        <v>0</v>
      </c>
      <c r="O35" s="2">
        <f t="shared" si="1"/>
        <v>0</v>
      </c>
      <c r="P35" s="5">
        <v>0.42735</v>
      </c>
      <c r="Q35" s="5">
        <v>0.85846</v>
      </c>
    </row>
    <row r="36" spans="14:15">
      <c r="N36" s="2"/>
      <c r="O36" s="2"/>
    </row>
    <row r="37" spans="14:15">
      <c r="N37" s="2"/>
      <c r="O37" s="2"/>
    </row>
    <row r="38" spans="14:15">
      <c r="N38" s="2"/>
      <c r="O38" s="2"/>
    </row>
    <row r="39" spans="14:15">
      <c r="N39" s="2"/>
      <c r="O39" s="2"/>
    </row>
    <row r="40" spans="14:15">
      <c r="N40" s="2"/>
      <c r="O40" s="2"/>
    </row>
    <row r="41" spans="14:15">
      <c r="N41" s="2"/>
      <c r="O41" s="2"/>
    </row>
    <row r="42" spans="14:15">
      <c r="N42" s="2"/>
      <c r="O42"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机非分隔带2023.1</vt:lpstr>
      <vt:lpstr>2.U型槽钢筋过渡方案</vt:lpstr>
      <vt:lpstr>新增管沟</vt:lpstr>
      <vt:lpstr>振华路U型槽数量表</vt:lpstr>
      <vt:lpstr>0.结构参数</vt:lpstr>
      <vt:lpstr>1.U型槽主筋验算</vt:lpstr>
      <vt:lpstr>1.U型槽主筋验算 (2)</vt:lpstr>
      <vt:lpstr>2.U型槽钢筋</vt:lpstr>
      <vt:lpstr>机非分隔带</vt:lpstr>
      <vt:lpstr>Sheet1</vt:lpstr>
      <vt:lpstr>0.结构参数 (2)</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YXF</dc:creator>
  <cp:lastModifiedBy>杨晓</cp:lastModifiedBy>
  <dcterms:created xsi:type="dcterms:W3CDTF">2006-09-13T11:21:00Z</dcterms:created>
  <cp:lastPrinted>2020-08-05T09:05:00Z</cp:lastPrinted>
  <dcterms:modified xsi:type="dcterms:W3CDTF">2023-03-02T10:22:20Z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